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Базжина\Desktop\2017-2019 годы8\2023 ГОД\new 2\"/>
    </mc:Choice>
  </mc:AlternateContent>
  <xr:revisionPtr revIDLastSave="0" documentId="13_ncr:1_{DAA06A7E-0B50-4F7D-BBED-E76A0C70081F}" xr6:coauthVersionLast="47" xr6:coauthVersionMax="47" xr10:uidLastSave="{00000000-0000-0000-0000-000000000000}"/>
  <bookViews>
    <workbookView xWindow="-120" yWindow="-120" windowWidth="29040" windowHeight="15840" tabRatio="887" activeTab="8" xr2:uid="{238EA3AF-AD14-4559-9EF7-010CA475A2B2}"/>
  </bookViews>
  <sheets>
    <sheet name="Реестр_итог" sheetId="10" r:id="rId1"/>
    <sheet name="Лист1" sheetId="40" r:id="rId2"/>
    <sheet name="Перечень_итог" sheetId="5" r:id="rId3"/>
    <sheet name="РО_итог" sheetId="9" r:id="rId4"/>
    <sheet name="Плановые показатели" sheetId="11" r:id="rId5"/>
    <sheet name="Реестр_бонусы" sheetId="35" r:id="rId6"/>
    <sheet name="Перечень_бонусы" sheetId="36" r:id="rId7"/>
    <sheet name="Планируемые_бонусы" sheetId="37" r:id="rId8"/>
    <sheet name="Спецсчета" sheetId="39" r:id="rId9"/>
  </sheets>
  <externalReferences>
    <externalReference r:id="rId10"/>
    <externalReference r:id="rId11"/>
    <externalReference r:id="rId12"/>
  </externalReferences>
  <definedNames>
    <definedName name="_xlnm._FilterDatabase" localSheetId="6" hidden="1">Перечень_бонусы!$A$11:$P$47</definedName>
    <definedName name="_xlnm._FilterDatabase" localSheetId="2" hidden="1">Перечень_итог!$A$13:$WXZ$961</definedName>
    <definedName name="_xlnm._FilterDatabase" localSheetId="4" hidden="1">'Плановые показатели'!$A$11:$F$209</definedName>
    <definedName name="_xlnm._FilterDatabase" localSheetId="5" hidden="1">Реестр_бонусы!$A$9:$AN$51</definedName>
    <definedName name="_xlnm._FilterDatabase" localSheetId="0" hidden="1">Реестр_итог!$A$382:$HE$967</definedName>
    <definedName name="_xlnm._FilterDatabase" localSheetId="8" hidden="1">Спецсчета!$A$7:$AC$518</definedName>
    <definedName name="_xlnm.Print_Area" localSheetId="2">Перечень_итог!$B$1:$WXZ$961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917" i="5" l="1"/>
  <c r="P375" i="5"/>
  <c r="C669" i="5"/>
  <c r="B675" i="10"/>
  <c r="C41" i="9" l="1"/>
  <c r="C42" i="9" s="1"/>
  <c r="C11" i="11" l="1"/>
  <c r="J173" i="5"/>
  <c r="C177" i="5"/>
  <c r="C178" i="5"/>
  <c r="C179" i="5"/>
  <c r="C180" i="5"/>
  <c r="C181" i="5"/>
  <c r="C182" i="5"/>
  <c r="C183" i="5"/>
  <c r="C184" i="5"/>
  <c r="C185" i="5"/>
  <c r="C186" i="5"/>
  <c r="C187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05" i="5"/>
  <c r="D74" i="11"/>
  <c r="E74" i="11"/>
  <c r="F74" i="11"/>
  <c r="C74" i="11"/>
  <c r="T665" i="5" l="1"/>
  <c r="T664" i="5" s="1"/>
  <c r="U665" i="5"/>
  <c r="U664" i="5" s="1"/>
  <c r="S664" i="5"/>
  <c r="R664" i="5"/>
  <c r="K664" i="5"/>
  <c r="L664" i="5"/>
  <c r="J664" i="5"/>
  <c r="C665" i="5"/>
  <c r="P658" i="10"/>
  <c r="X670" i="10"/>
  <c r="Y670" i="10"/>
  <c r="Z670" i="10"/>
  <c r="AA670" i="10"/>
  <c r="F671" i="10"/>
  <c r="F670" i="10" s="1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AB670" i="10"/>
  <c r="AC670" i="10"/>
  <c r="AD670" i="10"/>
  <c r="AE670" i="10"/>
  <c r="AF670" i="10"/>
  <c r="AG670" i="10"/>
  <c r="V665" i="5" l="1"/>
  <c r="V664" i="5" s="1"/>
  <c r="B671" i="10" l="1"/>
  <c r="P14" i="5" l="1"/>
  <c r="J362" i="5"/>
  <c r="J357" i="5"/>
  <c r="Q347" i="5"/>
  <c r="R347" i="5"/>
  <c r="S347" i="5"/>
  <c r="K347" i="5"/>
  <c r="L347" i="5"/>
  <c r="J347" i="5"/>
  <c r="V15" i="5"/>
  <c r="V106" i="5"/>
  <c r="V119" i="5"/>
  <c r="V152" i="5"/>
  <c r="V173" i="5"/>
  <c r="Q173" i="5"/>
  <c r="R173" i="5"/>
  <c r="S173" i="5"/>
  <c r="K173" i="5"/>
  <c r="L173" i="5"/>
  <c r="Q152" i="5"/>
  <c r="R152" i="5"/>
  <c r="S152" i="5"/>
  <c r="K152" i="5"/>
  <c r="L152" i="5"/>
  <c r="J152" i="5"/>
  <c r="J119" i="5"/>
  <c r="S15" i="5"/>
  <c r="R15" i="5"/>
  <c r="K15" i="5"/>
  <c r="L15" i="5"/>
  <c r="J15" i="5"/>
  <c r="S376" i="5"/>
  <c r="R376" i="5"/>
  <c r="J542" i="5"/>
  <c r="J523" i="5"/>
  <c r="J505" i="5"/>
  <c r="V470" i="5"/>
  <c r="Q470" i="5"/>
  <c r="R470" i="5"/>
  <c r="S470" i="5"/>
  <c r="K470" i="5"/>
  <c r="L470" i="5"/>
  <c r="J470" i="5"/>
  <c r="K376" i="5"/>
  <c r="L376" i="5"/>
  <c r="J376" i="5"/>
  <c r="C731" i="5"/>
  <c r="C730" i="5"/>
  <c r="C728" i="5"/>
  <c r="C727" i="5"/>
  <c r="C726" i="5"/>
  <c r="C724" i="5"/>
  <c r="C723" i="5"/>
  <c r="C721" i="5"/>
  <c r="C720" i="5"/>
  <c r="C718" i="5"/>
  <c r="C716" i="5"/>
  <c r="C715" i="5"/>
  <c r="C714" i="5"/>
  <c r="C713" i="5"/>
  <c r="C711" i="5"/>
  <c r="C709" i="5"/>
  <c r="C707" i="5"/>
  <c r="C706" i="5"/>
  <c r="C704" i="5"/>
  <c r="C703" i="5"/>
  <c r="C702" i="5"/>
  <c r="C700" i="5"/>
  <c r="C698" i="5"/>
  <c r="C696" i="5"/>
  <c r="C695" i="5"/>
  <c r="C694" i="5"/>
  <c r="C692" i="5"/>
  <c r="C691" i="5"/>
  <c r="C690" i="5"/>
  <c r="C689" i="5"/>
  <c r="C687" i="5"/>
  <c r="C686" i="5"/>
  <c r="C684" i="5"/>
  <c r="C682" i="5"/>
  <c r="C681" i="5"/>
  <c r="C679" i="5"/>
  <c r="C678" i="5"/>
  <c r="C677" i="5"/>
  <c r="C676" i="5"/>
  <c r="C675" i="5"/>
  <c r="C674" i="5"/>
  <c r="C673" i="5"/>
  <c r="C672" i="5"/>
  <c r="C671" i="5"/>
  <c r="C667" i="5"/>
  <c r="C663" i="5"/>
  <c r="C661" i="5"/>
  <c r="C660" i="5"/>
  <c r="C659" i="5"/>
  <c r="C657" i="5"/>
  <c r="C656" i="5"/>
  <c r="C654" i="5"/>
  <c r="C653" i="5"/>
  <c r="C652" i="5"/>
  <c r="C651" i="5"/>
  <c r="C650" i="5"/>
  <c r="C648" i="5"/>
  <c r="C647" i="5"/>
  <c r="C645" i="5"/>
  <c r="C643" i="5"/>
  <c r="C641" i="5"/>
  <c r="C639" i="5"/>
  <c r="C638" i="5"/>
  <c r="C636" i="5"/>
  <c r="C634" i="5"/>
  <c r="C632" i="5"/>
  <c r="C630" i="5"/>
  <c r="C629" i="5"/>
  <c r="C628" i="5"/>
  <c r="C627" i="5"/>
  <c r="C626" i="5"/>
  <c r="C624" i="5"/>
  <c r="C622" i="5"/>
  <c r="C621" i="5"/>
  <c r="C620" i="5"/>
  <c r="C618" i="5"/>
  <c r="C617" i="5"/>
  <c r="C616" i="5"/>
  <c r="C614" i="5"/>
  <c r="C612" i="5"/>
  <c r="C610" i="5"/>
  <c r="C609" i="5"/>
  <c r="C608" i="5"/>
  <c r="C607" i="5"/>
  <c r="C606" i="5"/>
  <c r="C605" i="5"/>
  <c r="C603" i="5"/>
  <c r="C602" i="5"/>
  <c r="C600" i="5"/>
  <c r="C598" i="5"/>
  <c r="C596" i="5"/>
  <c r="C594" i="5"/>
  <c r="C593" i="5"/>
  <c r="C592" i="5"/>
  <c r="C591" i="5"/>
  <c r="C590" i="5"/>
  <c r="C588" i="5"/>
  <c r="C586" i="5"/>
  <c r="C585" i="5"/>
  <c r="C583" i="5"/>
  <c r="C581" i="5"/>
  <c r="C580" i="5"/>
  <c r="C578" i="5"/>
  <c r="C576" i="5"/>
  <c r="C575" i="5"/>
  <c r="C573" i="5"/>
  <c r="C572" i="5"/>
  <c r="C571" i="5"/>
  <c r="C570" i="5"/>
  <c r="C569" i="5"/>
  <c r="C568" i="5"/>
  <c r="C567" i="5"/>
  <c r="C566" i="5"/>
  <c r="C565" i="5"/>
  <c r="C564" i="5"/>
  <c r="C562" i="5"/>
  <c r="C561" i="5"/>
  <c r="C560" i="5"/>
  <c r="C559" i="5"/>
  <c r="C558" i="5"/>
  <c r="C557" i="5"/>
  <c r="C556" i="5"/>
  <c r="C554" i="5"/>
  <c r="C553" i="5"/>
  <c r="C552" i="5"/>
  <c r="C551" i="5"/>
  <c r="C550" i="5"/>
  <c r="C549" i="5"/>
  <c r="C548" i="5"/>
  <c r="C546" i="5"/>
  <c r="C545" i="5"/>
  <c r="C544" i="5"/>
  <c r="C543" i="5"/>
  <c r="C541" i="5"/>
  <c r="C540" i="5"/>
  <c r="C539" i="5"/>
  <c r="C538" i="5"/>
  <c r="C537" i="5"/>
  <c r="C536" i="5"/>
  <c r="C535" i="5"/>
  <c r="C534" i="5"/>
  <c r="C533" i="5"/>
  <c r="C532" i="5"/>
  <c r="C531" i="5"/>
  <c r="C530" i="5"/>
  <c r="C529" i="5"/>
  <c r="C528" i="5"/>
  <c r="C527" i="5"/>
  <c r="C526" i="5"/>
  <c r="C525" i="5"/>
  <c r="C524" i="5"/>
  <c r="C522" i="5"/>
  <c r="C521" i="5"/>
  <c r="C520" i="5"/>
  <c r="C518" i="5"/>
  <c r="C517" i="5"/>
  <c r="C516" i="5"/>
  <c r="C515" i="5"/>
  <c r="C514" i="5"/>
  <c r="C513" i="5"/>
  <c r="C512" i="5"/>
  <c r="C511" i="5"/>
  <c r="C510" i="5"/>
  <c r="C509" i="5"/>
  <c r="C508" i="5"/>
  <c r="C507" i="5"/>
  <c r="C506" i="5"/>
  <c r="C504" i="5"/>
  <c r="C503" i="5"/>
  <c r="C502" i="5"/>
  <c r="C501" i="5"/>
  <c r="C500" i="5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U504" i="5"/>
  <c r="T504" i="5"/>
  <c r="U453" i="5"/>
  <c r="T453" i="5"/>
  <c r="U452" i="5"/>
  <c r="T452" i="5"/>
  <c r="U352" i="5"/>
  <c r="T352" i="5"/>
  <c r="C352" i="5"/>
  <c r="U187" i="5"/>
  <c r="T187" i="5"/>
  <c r="U170" i="5"/>
  <c r="T170" i="5"/>
  <c r="U105" i="5"/>
  <c r="T105" i="5"/>
  <c r="U454" i="5"/>
  <c r="T454" i="5"/>
  <c r="G353" i="10" l="1"/>
  <c r="H353" i="10"/>
  <c r="I353" i="10"/>
  <c r="J353" i="10"/>
  <c r="K353" i="10"/>
  <c r="L353" i="10"/>
  <c r="M353" i="10"/>
  <c r="N353" i="10"/>
  <c r="O353" i="10"/>
  <c r="P353" i="10"/>
  <c r="Q353" i="10"/>
  <c r="R353" i="10"/>
  <c r="S353" i="10"/>
  <c r="T353" i="10"/>
  <c r="U353" i="10"/>
  <c r="V353" i="10"/>
  <c r="W353" i="10"/>
  <c r="X353" i="10"/>
  <c r="Y353" i="10"/>
  <c r="Z353" i="10"/>
  <c r="AA353" i="10"/>
  <c r="AB353" i="10"/>
  <c r="AC353" i="10"/>
  <c r="AD353" i="10"/>
  <c r="AF353" i="10"/>
  <c r="AG353" i="10"/>
  <c r="B357" i="10"/>
  <c r="B358" i="10"/>
  <c r="G179" i="10" l="1"/>
  <c r="H179" i="10"/>
  <c r="I179" i="10"/>
  <c r="J179" i="10"/>
  <c r="K179" i="10"/>
  <c r="L179" i="10"/>
  <c r="M179" i="10"/>
  <c r="N179" i="10"/>
  <c r="O179" i="10"/>
  <c r="P179" i="10"/>
  <c r="Q179" i="10"/>
  <c r="R179" i="10"/>
  <c r="S179" i="10"/>
  <c r="T179" i="10"/>
  <c r="U179" i="10"/>
  <c r="V179" i="10"/>
  <c r="W179" i="10"/>
  <c r="X179" i="10"/>
  <c r="Y179" i="10"/>
  <c r="Z179" i="10"/>
  <c r="AA179" i="10"/>
  <c r="AB179" i="10"/>
  <c r="AC179" i="10"/>
  <c r="AD179" i="10"/>
  <c r="AF179" i="10"/>
  <c r="AG179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F21" i="10"/>
  <c r="AG21" i="10"/>
  <c r="G382" i="10"/>
  <c r="H382" i="10"/>
  <c r="I382" i="10"/>
  <c r="J382" i="10"/>
  <c r="K382" i="10"/>
  <c r="L382" i="10"/>
  <c r="M382" i="10"/>
  <c r="N382" i="10"/>
  <c r="O382" i="10"/>
  <c r="Q382" i="10"/>
  <c r="R382" i="10"/>
  <c r="S382" i="10"/>
  <c r="T382" i="10"/>
  <c r="U382" i="10"/>
  <c r="V382" i="10"/>
  <c r="W382" i="10"/>
  <c r="X382" i="10"/>
  <c r="Y382" i="10"/>
  <c r="Z382" i="10"/>
  <c r="AA382" i="10"/>
  <c r="AB382" i="10"/>
  <c r="AC382" i="10"/>
  <c r="AD382" i="10"/>
  <c r="AF382" i="10"/>
  <c r="AG382" i="10"/>
  <c r="B737" i="10"/>
  <c r="B736" i="10"/>
  <c r="B734" i="10"/>
  <c r="B733" i="10"/>
  <c r="B732" i="10"/>
  <c r="B730" i="10"/>
  <c r="B729" i="10"/>
  <c r="B727" i="10"/>
  <c r="B726" i="10"/>
  <c r="B724" i="10"/>
  <c r="B722" i="10"/>
  <c r="B721" i="10"/>
  <c r="B720" i="10"/>
  <c r="B719" i="10"/>
  <c r="B717" i="10"/>
  <c r="B715" i="10"/>
  <c r="B713" i="10"/>
  <c r="B712" i="10"/>
  <c r="B710" i="10"/>
  <c r="B709" i="10"/>
  <c r="B708" i="10"/>
  <c r="B706" i="10"/>
  <c r="B704" i="10"/>
  <c r="B702" i="10"/>
  <c r="B701" i="10"/>
  <c r="B700" i="10"/>
  <c r="B698" i="10"/>
  <c r="B697" i="10"/>
  <c r="B696" i="10"/>
  <c r="B695" i="10"/>
  <c r="B693" i="10"/>
  <c r="B692" i="10"/>
  <c r="B690" i="10"/>
  <c r="B688" i="10"/>
  <c r="B687" i="10"/>
  <c r="B685" i="10"/>
  <c r="B684" i="10"/>
  <c r="B683" i="10"/>
  <c r="B682" i="10"/>
  <c r="B681" i="10"/>
  <c r="B680" i="10"/>
  <c r="B679" i="10"/>
  <c r="B678" i="10"/>
  <c r="B677" i="10"/>
  <c r="B673" i="10"/>
  <c r="B669" i="10"/>
  <c r="B667" i="10"/>
  <c r="B666" i="10"/>
  <c r="B665" i="10"/>
  <c r="B663" i="10"/>
  <c r="B662" i="10"/>
  <c r="B660" i="10"/>
  <c r="B659" i="10"/>
  <c r="B658" i="10"/>
  <c r="B657" i="10"/>
  <c r="B656" i="10"/>
  <c r="B654" i="10"/>
  <c r="B653" i="10"/>
  <c r="B651" i="10"/>
  <c r="B649" i="10"/>
  <c r="B647" i="10"/>
  <c r="B645" i="10"/>
  <c r="B644" i="10"/>
  <c r="B642" i="10"/>
  <c r="B640" i="10"/>
  <c r="B638" i="10"/>
  <c r="B636" i="10"/>
  <c r="B635" i="10"/>
  <c r="B634" i="10"/>
  <c r="B633" i="10"/>
  <c r="B632" i="10"/>
  <c r="B630" i="10"/>
  <c r="B628" i="10"/>
  <c r="B627" i="10"/>
  <c r="B626" i="10"/>
  <c r="B624" i="10"/>
  <c r="B623" i="10"/>
  <c r="B622" i="10"/>
  <c r="B620" i="10"/>
  <c r="B618" i="10"/>
  <c r="B616" i="10"/>
  <c r="B615" i="10"/>
  <c r="B614" i="10"/>
  <c r="B613" i="10"/>
  <c r="B612" i="10"/>
  <c r="B611" i="10"/>
  <c r="B609" i="10"/>
  <c r="B608" i="10"/>
  <c r="B606" i="10"/>
  <c r="B604" i="10"/>
  <c r="B602" i="10"/>
  <c r="B600" i="10"/>
  <c r="B599" i="10"/>
  <c r="B598" i="10"/>
  <c r="B597" i="10"/>
  <c r="B596" i="10"/>
  <c r="B594" i="10"/>
  <c r="B592" i="10"/>
  <c r="B591" i="10"/>
  <c r="B589" i="10"/>
  <c r="B587" i="10"/>
  <c r="B586" i="10"/>
  <c r="B584" i="10"/>
  <c r="B582" i="10"/>
  <c r="B581" i="10"/>
  <c r="B579" i="10"/>
  <c r="B578" i="10"/>
  <c r="B577" i="10"/>
  <c r="B576" i="10"/>
  <c r="B575" i="10"/>
  <c r="B574" i="10"/>
  <c r="B573" i="10"/>
  <c r="B572" i="10"/>
  <c r="B571" i="10"/>
  <c r="B570" i="10"/>
  <c r="B568" i="10"/>
  <c r="B567" i="10"/>
  <c r="B566" i="10"/>
  <c r="B565" i="10"/>
  <c r="B564" i="10"/>
  <c r="B563" i="10"/>
  <c r="B562" i="10"/>
  <c r="B560" i="10"/>
  <c r="B559" i="10"/>
  <c r="B558" i="10"/>
  <c r="B557" i="10"/>
  <c r="B556" i="10"/>
  <c r="B555" i="10"/>
  <c r="B554" i="10"/>
  <c r="B552" i="10"/>
  <c r="B551" i="10"/>
  <c r="B550" i="10"/>
  <c r="B549" i="10"/>
  <c r="B547" i="10"/>
  <c r="B546" i="10"/>
  <c r="B545" i="10"/>
  <c r="B544" i="10"/>
  <c r="B543" i="10"/>
  <c r="B542" i="10"/>
  <c r="B541" i="10"/>
  <c r="B540" i="10"/>
  <c r="B539" i="10"/>
  <c r="B538" i="10"/>
  <c r="B537" i="10"/>
  <c r="B536" i="10"/>
  <c r="B535" i="10"/>
  <c r="B534" i="10"/>
  <c r="B533" i="10"/>
  <c r="B532" i="10"/>
  <c r="B531" i="10"/>
  <c r="B530" i="10"/>
  <c r="B528" i="10"/>
  <c r="B527" i="10"/>
  <c r="B526" i="10"/>
  <c r="B524" i="10"/>
  <c r="B523" i="10"/>
  <c r="B522" i="10"/>
  <c r="B521" i="10"/>
  <c r="B520" i="10"/>
  <c r="B519" i="10"/>
  <c r="B518" i="10"/>
  <c r="B517" i="10"/>
  <c r="B516" i="10"/>
  <c r="B515" i="10"/>
  <c r="B514" i="10"/>
  <c r="B513" i="10"/>
  <c r="B512" i="10"/>
  <c r="B510" i="10"/>
  <c r="B509" i="10"/>
  <c r="B508" i="10"/>
  <c r="B507" i="10"/>
  <c r="B506" i="10"/>
  <c r="B505" i="10"/>
  <c r="B504" i="10"/>
  <c r="B503" i="10"/>
  <c r="B502" i="10"/>
  <c r="B501" i="10"/>
  <c r="B500" i="10"/>
  <c r="B499" i="10"/>
  <c r="B498" i="10"/>
  <c r="B497" i="10"/>
  <c r="B496" i="10"/>
  <c r="B495" i="10"/>
  <c r="B494" i="10"/>
  <c r="B493" i="10"/>
  <c r="B492" i="10"/>
  <c r="B491" i="10"/>
  <c r="B490" i="10"/>
  <c r="B489" i="10"/>
  <c r="B488" i="10"/>
  <c r="B487" i="10"/>
  <c r="B486" i="10"/>
  <c r="B485" i="10"/>
  <c r="B484" i="10"/>
  <c r="B483" i="10"/>
  <c r="B482" i="10"/>
  <c r="B481" i="10"/>
  <c r="B480" i="10"/>
  <c r="B479" i="10"/>
  <c r="B478" i="10"/>
  <c r="B477" i="10"/>
  <c r="B475" i="10"/>
  <c r="B474" i="10"/>
  <c r="B473" i="10"/>
  <c r="B472" i="10"/>
  <c r="B471" i="10"/>
  <c r="B470" i="10"/>
  <c r="B469" i="10"/>
  <c r="B468" i="10"/>
  <c r="B467" i="10"/>
  <c r="B466" i="10"/>
  <c r="B465" i="10"/>
  <c r="B464" i="10"/>
  <c r="B463" i="10"/>
  <c r="B462" i="10"/>
  <c r="B460" i="10"/>
  <c r="B459" i="10"/>
  <c r="B458" i="10"/>
  <c r="B457" i="10"/>
  <c r="B456" i="10"/>
  <c r="B455" i="10"/>
  <c r="B454" i="10"/>
  <c r="B453" i="10"/>
  <c r="B452" i="10"/>
  <c r="B451" i="10"/>
  <c r="B450" i="10"/>
  <c r="B449" i="10"/>
  <c r="B448" i="10"/>
  <c r="B447" i="10"/>
  <c r="B446" i="10"/>
  <c r="B445" i="10"/>
  <c r="B444" i="10"/>
  <c r="B443" i="10"/>
  <c r="B442" i="10"/>
  <c r="B441" i="10"/>
  <c r="B440" i="10"/>
  <c r="B439" i="10"/>
  <c r="B438" i="10"/>
  <c r="B437" i="10"/>
  <c r="B436" i="10"/>
  <c r="B435" i="10"/>
  <c r="B434" i="10"/>
  <c r="B433" i="10"/>
  <c r="B432" i="10"/>
  <c r="B431" i="10"/>
  <c r="B430" i="10"/>
  <c r="B429" i="10"/>
  <c r="B428" i="10"/>
  <c r="B427" i="10"/>
  <c r="B426" i="10"/>
  <c r="B425" i="10"/>
  <c r="B424" i="10"/>
  <c r="B423" i="10"/>
  <c r="B422" i="10"/>
  <c r="B421" i="10"/>
  <c r="B420" i="10"/>
  <c r="B419" i="10"/>
  <c r="B418" i="10"/>
  <c r="B417" i="10"/>
  <c r="B416" i="10"/>
  <c r="B415" i="10"/>
  <c r="B414" i="10"/>
  <c r="B413" i="10"/>
  <c r="B412" i="10"/>
  <c r="B411" i="10"/>
  <c r="B410" i="10"/>
  <c r="B409" i="10"/>
  <c r="B408" i="10"/>
  <c r="B407" i="10"/>
  <c r="B406" i="10"/>
  <c r="B405" i="10"/>
  <c r="B404" i="10"/>
  <c r="B403" i="10"/>
  <c r="B402" i="10"/>
  <c r="B401" i="10"/>
  <c r="B400" i="10"/>
  <c r="B399" i="10"/>
  <c r="B398" i="10"/>
  <c r="B397" i="10"/>
  <c r="B396" i="10"/>
  <c r="B395" i="10"/>
  <c r="B394" i="10"/>
  <c r="B393" i="10"/>
  <c r="B392" i="10"/>
  <c r="B391" i="10"/>
  <c r="B390" i="10"/>
  <c r="B389" i="10"/>
  <c r="B388" i="10"/>
  <c r="B387" i="10"/>
  <c r="B386" i="10"/>
  <c r="B385" i="10"/>
  <c r="B384" i="10"/>
  <c r="B380" i="10"/>
  <c r="B378" i="10"/>
  <c r="B377" i="10"/>
  <c r="B375" i="10"/>
  <c r="B373" i="10"/>
  <c r="B372" i="10"/>
  <c r="B371" i="10"/>
  <c r="B370" i="10"/>
  <c r="B369" i="10"/>
  <c r="B367" i="10"/>
  <c r="B365" i="10"/>
  <c r="B364" i="10"/>
  <c r="B362" i="10"/>
  <c r="B360" i="10"/>
  <c r="B356" i="10"/>
  <c r="B355" i="10"/>
  <c r="B354" i="10"/>
  <c r="B352" i="10"/>
  <c r="B350" i="10"/>
  <c r="B349" i="10"/>
  <c r="B348" i="10"/>
  <c r="B347" i="10"/>
  <c r="B345" i="10"/>
  <c r="B344" i="10"/>
  <c r="B343" i="10"/>
  <c r="B341" i="10"/>
  <c r="B340" i="10"/>
  <c r="B339" i="10"/>
  <c r="B338" i="10"/>
  <c r="B337" i="10"/>
  <c r="B335" i="10"/>
  <c r="B334" i="10"/>
  <c r="B333" i="10"/>
  <c r="B331" i="10"/>
  <c r="B329" i="10"/>
  <c r="B327" i="10"/>
  <c r="B325" i="10"/>
  <c r="B323" i="10"/>
  <c r="B321" i="10"/>
  <c r="B320" i="10"/>
  <c r="B318" i="10"/>
  <c r="B317" i="10"/>
  <c r="B315" i="10"/>
  <c r="B313" i="10"/>
  <c r="B312" i="10"/>
  <c r="B311" i="10"/>
  <c r="B310" i="10"/>
  <c r="B309" i="10"/>
  <c r="B307" i="10"/>
  <c r="B306" i="10"/>
  <c r="B304" i="10"/>
  <c r="B303" i="10"/>
  <c r="B302" i="10"/>
  <c r="B301" i="10"/>
  <c r="B299" i="10"/>
  <c r="B298" i="10"/>
  <c r="B296" i="10"/>
  <c r="B294" i="10"/>
  <c r="B293" i="10"/>
  <c r="B291" i="10"/>
  <c r="B289" i="10"/>
  <c r="B287" i="10"/>
  <c r="B285" i="10"/>
  <c r="B284" i="10"/>
  <c r="B283" i="10"/>
  <c r="B282" i="10"/>
  <c r="B281" i="10"/>
  <c r="B280" i="10"/>
  <c r="B278" i="10"/>
  <c r="B277" i="10"/>
  <c r="B275" i="10"/>
  <c r="B274" i="10"/>
  <c r="B273" i="10"/>
  <c r="B271" i="10"/>
  <c r="B270" i="10"/>
  <c r="B269" i="10"/>
  <c r="B267" i="10"/>
  <c r="B266" i="10"/>
  <c r="B265" i="10"/>
  <c r="B264" i="10"/>
  <c r="B262" i="10"/>
  <c r="B261" i="10"/>
  <c r="B260" i="10"/>
  <c r="B258" i="10"/>
  <c r="B256" i="10"/>
  <c r="B254" i="10"/>
  <c r="B253" i="10"/>
  <c r="B252" i="10"/>
  <c r="B251" i="10"/>
  <c r="B250" i="10"/>
  <c r="B248" i="10"/>
  <c r="B246" i="10"/>
  <c r="B244" i="10"/>
  <c r="B243" i="10"/>
  <c r="B241" i="10"/>
  <c r="B239" i="10"/>
  <c r="B237" i="10"/>
  <c r="B235" i="10"/>
  <c r="B234" i="10"/>
  <c r="B233" i="10"/>
  <c r="B231" i="10"/>
  <c r="B230" i="10"/>
  <c r="B229" i="10"/>
  <c r="B227" i="10"/>
  <c r="B226" i="10"/>
  <c r="B224" i="10"/>
  <c r="B222" i="10"/>
  <c r="B220" i="10"/>
  <c r="B219" i="10"/>
  <c r="B218" i="10"/>
  <c r="B217" i="10"/>
  <c r="B216" i="10"/>
  <c r="B215" i="10"/>
  <c r="B214" i="10"/>
  <c r="B213" i="10"/>
  <c r="B211" i="10"/>
  <c r="B209" i="10"/>
  <c r="B208" i="10"/>
  <c r="B207" i="10"/>
  <c r="B206" i="10"/>
  <c r="B205" i="10"/>
  <c r="B203" i="10"/>
  <c r="B201" i="10"/>
  <c r="B200" i="10"/>
  <c r="B199" i="10"/>
  <c r="B198" i="10"/>
  <c r="B197" i="10"/>
  <c r="B196" i="10"/>
  <c r="B195" i="10"/>
  <c r="B193" i="10"/>
  <c r="B192" i="10"/>
  <c r="B191" i="10"/>
  <c r="B190" i="10"/>
  <c r="B189" i="10"/>
  <c r="B188" i="10"/>
  <c r="B187" i="10"/>
  <c r="B186" i="10"/>
  <c r="B185" i="10"/>
  <c r="B184" i="10"/>
  <c r="B183" i="10"/>
  <c r="B182" i="10"/>
  <c r="B181" i="10"/>
  <c r="B180" i="10"/>
  <c r="B178" i="10"/>
  <c r="B176" i="10"/>
  <c r="B175" i="10"/>
  <c r="B174" i="10"/>
  <c r="B173" i="10"/>
  <c r="B172" i="10"/>
  <c r="B171" i="10"/>
  <c r="B170" i="10"/>
  <c r="B169" i="10"/>
  <c r="B168" i="10"/>
  <c r="B167" i="10"/>
  <c r="B166" i="10"/>
  <c r="B165" i="10"/>
  <c r="B164" i="10"/>
  <c r="B163" i="10"/>
  <c r="B162" i="10"/>
  <c r="B161" i="10"/>
  <c r="B160" i="10"/>
  <c r="B159" i="10"/>
  <c r="B157" i="10"/>
  <c r="B156" i="10"/>
  <c r="B155" i="10"/>
  <c r="B154" i="10"/>
  <c r="B153" i="10"/>
  <c r="B152" i="10"/>
  <c r="B151" i="10"/>
  <c r="B150" i="10"/>
  <c r="B149" i="10"/>
  <c r="B148" i="10"/>
  <c r="B147" i="10"/>
  <c r="B146" i="10"/>
  <c r="B145" i="10"/>
  <c r="B144" i="10"/>
  <c r="B143" i="10"/>
  <c r="B142" i="10"/>
  <c r="B141" i="10"/>
  <c r="B140" i="10"/>
  <c r="B139" i="10"/>
  <c r="B138" i="10"/>
  <c r="B137" i="10"/>
  <c r="B136" i="10"/>
  <c r="B135" i="10"/>
  <c r="B134" i="10"/>
  <c r="B133" i="10"/>
  <c r="B132" i="10"/>
  <c r="B131" i="10"/>
  <c r="B130" i="10"/>
  <c r="B129" i="10"/>
  <c r="B128" i="10"/>
  <c r="B127" i="10"/>
  <c r="B126" i="10"/>
  <c r="B124" i="10"/>
  <c r="B123" i="10"/>
  <c r="B122" i="10"/>
  <c r="B121" i="10"/>
  <c r="B120" i="10"/>
  <c r="B119" i="10"/>
  <c r="B118" i="10"/>
  <c r="B117" i="10"/>
  <c r="B116" i="10"/>
  <c r="B115" i="10"/>
  <c r="B114" i="10"/>
  <c r="B113" i="10"/>
  <c r="B111" i="10"/>
  <c r="B110" i="10"/>
  <c r="B109" i="10"/>
  <c r="B108" i="10"/>
  <c r="B107" i="10"/>
  <c r="B106" i="10"/>
  <c r="B105" i="10"/>
  <c r="B104" i="10"/>
  <c r="B103" i="10"/>
  <c r="B102" i="10"/>
  <c r="B101" i="10"/>
  <c r="B100" i="10"/>
  <c r="B99" i="10"/>
  <c r="B98" i="10"/>
  <c r="B97" i="10"/>
  <c r="B96" i="10"/>
  <c r="B95" i="10"/>
  <c r="B94" i="10"/>
  <c r="B93" i="10"/>
  <c r="B92" i="10"/>
  <c r="B91" i="10"/>
  <c r="B90" i="10"/>
  <c r="B89" i="10"/>
  <c r="B88" i="10"/>
  <c r="B87" i="10"/>
  <c r="B86" i="10"/>
  <c r="B85" i="10"/>
  <c r="B84" i="10"/>
  <c r="B83" i="10"/>
  <c r="B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B61" i="10"/>
  <c r="B60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F460" i="10"/>
  <c r="BL193" i="10"/>
  <c r="BE193" i="10"/>
  <c r="AE193" i="10"/>
  <c r="BL459" i="10"/>
  <c r="BE459" i="10"/>
  <c r="AE459" i="10"/>
  <c r="F459" i="10" s="1"/>
  <c r="CJ459" i="10" s="1"/>
  <c r="AE458" i="10"/>
  <c r="F458" i="10" s="1"/>
  <c r="CJ458" i="10" s="1"/>
  <c r="U959" i="5"/>
  <c r="T959" i="5"/>
  <c r="V957" i="5"/>
  <c r="S957" i="5"/>
  <c r="R957" i="5"/>
  <c r="K957" i="5"/>
  <c r="L957" i="5"/>
  <c r="J957" i="5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F965" i="10"/>
  <c r="F193" i="10" l="1"/>
  <c r="CJ193" i="10" s="1"/>
  <c r="G476" i="10"/>
  <c r="H476" i="10"/>
  <c r="I476" i="10"/>
  <c r="J476" i="10"/>
  <c r="K476" i="10"/>
  <c r="L476" i="10"/>
  <c r="M476" i="10"/>
  <c r="N476" i="10"/>
  <c r="O476" i="10"/>
  <c r="Q476" i="10"/>
  <c r="R476" i="10"/>
  <c r="S476" i="10"/>
  <c r="U476" i="10"/>
  <c r="V476" i="10"/>
  <c r="W476" i="10"/>
  <c r="X476" i="10"/>
  <c r="Y476" i="10"/>
  <c r="Z476" i="10"/>
  <c r="AA476" i="10"/>
  <c r="AB476" i="10"/>
  <c r="AC476" i="10"/>
  <c r="AD476" i="10"/>
  <c r="AF476" i="10"/>
  <c r="AG476" i="10"/>
  <c r="BL510" i="10"/>
  <c r="BE510" i="10"/>
  <c r="AE510" i="10"/>
  <c r="F510" i="10" s="1"/>
  <c r="CJ510" i="10" s="1"/>
  <c r="G158" i="10" l="1"/>
  <c r="H158" i="10"/>
  <c r="I158" i="10"/>
  <c r="J158" i="10"/>
  <c r="K158" i="10"/>
  <c r="L158" i="10"/>
  <c r="M158" i="10"/>
  <c r="N158" i="10"/>
  <c r="O158" i="10"/>
  <c r="P158" i="10"/>
  <c r="Q158" i="10"/>
  <c r="R158" i="10"/>
  <c r="S158" i="10"/>
  <c r="T158" i="10"/>
  <c r="U158" i="10"/>
  <c r="V158" i="10"/>
  <c r="W158" i="10"/>
  <c r="X158" i="10"/>
  <c r="Y158" i="10"/>
  <c r="Z158" i="10"/>
  <c r="AA158" i="10"/>
  <c r="AB158" i="10"/>
  <c r="AC158" i="10"/>
  <c r="AD158" i="10"/>
  <c r="AF158" i="10"/>
  <c r="AG158" i="10"/>
  <c r="P148" i="10" l="1"/>
  <c r="AE134" i="10"/>
  <c r="P418" i="10" l="1"/>
  <c r="X157" i="10" l="1"/>
  <c r="P485" i="10" l="1"/>
  <c r="P476" i="10" s="1"/>
  <c r="Q119" i="5" l="1"/>
  <c r="R119" i="5"/>
  <c r="S119" i="5"/>
  <c r="T102" i="5"/>
  <c r="T103" i="5"/>
  <c r="T104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3" i="5"/>
  <c r="C154" i="5"/>
  <c r="C155" i="5"/>
  <c r="C172" i="5"/>
  <c r="C174" i="5"/>
  <c r="C175" i="5"/>
  <c r="C176" i="5"/>
  <c r="C109" i="5"/>
  <c r="C110" i="5"/>
  <c r="C111" i="5"/>
  <c r="C112" i="5"/>
  <c r="C113" i="5"/>
  <c r="C114" i="5"/>
  <c r="C115" i="5"/>
  <c r="C116" i="5"/>
  <c r="C117" i="5"/>
  <c r="C118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V950" i="5"/>
  <c r="V948" i="5"/>
  <c r="V946" i="5"/>
  <c r="V944" i="5"/>
  <c r="V942" i="5"/>
  <c r="V668" i="5"/>
  <c r="V940" i="5"/>
  <c r="V938" i="5"/>
  <c r="V936" i="5"/>
  <c r="V934" i="5"/>
  <c r="V932" i="5"/>
  <c r="V920" i="5"/>
  <c r="V918" i="5"/>
  <c r="V913" i="5"/>
  <c r="V911" i="5"/>
  <c r="V909" i="5"/>
  <c r="U698" i="5"/>
  <c r="U697" i="5" s="1"/>
  <c r="U696" i="5"/>
  <c r="U661" i="5"/>
  <c r="U624" i="5"/>
  <c r="U623" i="5" s="1"/>
  <c r="U565" i="5"/>
  <c r="U566" i="5"/>
  <c r="U567" i="5"/>
  <c r="U568" i="5"/>
  <c r="U569" i="5"/>
  <c r="U570" i="5"/>
  <c r="U571" i="5"/>
  <c r="U572" i="5"/>
  <c r="U573" i="5"/>
  <c r="U559" i="5"/>
  <c r="U560" i="5"/>
  <c r="U561" i="5"/>
  <c r="U562" i="5"/>
  <c r="U550" i="5"/>
  <c r="U551" i="5"/>
  <c r="U552" i="5"/>
  <c r="U553" i="5"/>
  <c r="U554" i="5"/>
  <c r="U546" i="5"/>
  <c r="U545" i="5"/>
  <c r="U537" i="5"/>
  <c r="U538" i="5"/>
  <c r="U539" i="5"/>
  <c r="U540" i="5"/>
  <c r="U541" i="5"/>
  <c r="U515" i="5"/>
  <c r="U516" i="5"/>
  <c r="U517" i="5"/>
  <c r="U518" i="5"/>
  <c r="U497" i="5"/>
  <c r="U498" i="5"/>
  <c r="U499" i="5"/>
  <c r="U500" i="5"/>
  <c r="U501" i="5"/>
  <c r="U502" i="5"/>
  <c r="U503" i="5"/>
  <c r="U464" i="5"/>
  <c r="U465" i="5"/>
  <c r="U466" i="5"/>
  <c r="U467" i="5"/>
  <c r="U468" i="5"/>
  <c r="U469" i="5"/>
  <c r="U428" i="5"/>
  <c r="U429" i="5"/>
  <c r="U430" i="5"/>
  <c r="U431" i="5"/>
  <c r="U432" i="5"/>
  <c r="U433" i="5"/>
  <c r="U434" i="5"/>
  <c r="U435" i="5"/>
  <c r="U436" i="5"/>
  <c r="U437" i="5"/>
  <c r="U438" i="5"/>
  <c r="U439" i="5"/>
  <c r="U440" i="5"/>
  <c r="U441" i="5"/>
  <c r="U442" i="5"/>
  <c r="U443" i="5"/>
  <c r="U444" i="5"/>
  <c r="U445" i="5"/>
  <c r="U446" i="5"/>
  <c r="U447" i="5"/>
  <c r="U448" i="5"/>
  <c r="U449" i="5"/>
  <c r="U450" i="5"/>
  <c r="U451" i="5"/>
  <c r="U168" i="5"/>
  <c r="U102" i="5"/>
  <c r="U103" i="5"/>
  <c r="U104" i="5"/>
  <c r="V903" i="5"/>
  <c r="V900" i="5"/>
  <c r="V898" i="5"/>
  <c r="V896" i="5"/>
  <c r="V894" i="5"/>
  <c r="V892" i="5"/>
  <c r="V890" i="5"/>
  <c r="V888" i="5"/>
  <c r="V886" i="5"/>
  <c r="V884" i="5"/>
  <c r="V881" i="5"/>
  <c r="V879" i="5"/>
  <c r="V877" i="5"/>
  <c r="V875" i="5"/>
  <c r="V873" i="5"/>
  <c r="V871" i="5"/>
  <c r="V869" i="5"/>
  <c r="V863" i="5"/>
  <c r="V860" i="5"/>
  <c r="V857" i="5"/>
  <c r="V854" i="5"/>
  <c r="V852" i="5"/>
  <c r="V849" i="5"/>
  <c r="V843" i="5"/>
  <c r="V841" i="5"/>
  <c r="V839" i="5"/>
  <c r="V837" i="5"/>
  <c r="V835" i="5"/>
  <c r="V833" i="5"/>
  <c r="V831" i="5"/>
  <c r="V827" i="5"/>
  <c r="V825" i="5"/>
  <c r="V823" i="5"/>
  <c r="V821" i="5"/>
  <c r="V819" i="5"/>
  <c r="V817" i="5"/>
  <c r="V813" i="5"/>
  <c r="V811" i="5"/>
  <c r="V807" i="5"/>
  <c r="V804" i="5"/>
  <c r="V801" i="5"/>
  <c r="V793" i="5"/>
  <c r="V783" i="5"/>
  <c r="V774" i="5"/>
  <c r="V769" i="5"/>
  <c r="V733" i="5"/>
  <c r="V729" i="5"/>
  <c r="V725" i="5"/>
  <c r="V722" i="5"/>
  <c r="V719" i="5"/>
  <c r="V717" i="5"/>
  <c r="V712" i="5"/>
  <c r="V710" i="5"/>
  <c r="V708" i="5"/>
  <c r="V705" i="5"/>
  <c r="V701" i="5"/>
  <c r="V699" i="5"/>
  <c r="V697" i="5"/>
  <c r="V693" i="5"/>
  <c r="V688" i="5"/>
  <c r="V685" i="5"/>
  <c r="V683" i="5"/>
  <c r="V680" i="5"/>
  <c r="V670" i="5"/>
  <c r="V666" i="5"/>
  <c r="V662" i="5"/>
  <c r="V658" i="5"/>
  <c r="V655" i="5"/>
  <c r="V649" i="5"/>
  <c r="V646" i="5"/>
  <c r="V644" i="5"/>
  <c r="V642" i="5"/>
  <c r="V640" i="5"/>
  <c r="V637" i="5"/>
  <c r="V635" i="5"/>
  <c r="V633" i="5"/>
  <c r="V631" i="5"/>
  <c r="V625" i="5"/>
  <c r="V623" i="5"/>
  <c r="V619" i="5"/>
  <c r="V615" i="5"/>
  <c r="V613" i="5"/>
  <c r="V611" i="5"/>
  <c r="V604" i="5"/>
  <c r="V601" i="5"/>
  <c r="V599" i="5"/>
  <c r="V597" i="5"/>
  <c r="V595" i="5"/>
  <c r="V589" i="5"/>
  <c r="V587" i="5"/>
  <c r="V584" i="5"/>
  <c r="V582" i="5"/>
  <c r="V579" i="5"/>
  <c r="V577" i="5"/>
  <c r="V574" i="5"/>
  <c r="V563" i="5"/>
  <c r="V555" i="5"/>
  <c r="V547" i="5"/>
  <c r="V542" i="5"/>
  <c r="V523" i="5"/>
  <c r="V519" i="5"/>
  <c r="V505" i="5"/>
  <c r="V455" i="5"/>
  <c r="V376" i="5"/>
  <c r="V373" i="5"/>
  <c r="V370" i="5"/>
  <c r="V368" i="5"/>
  <c r="V362" i="5"/>
  <c r="V360" i="5"/>
  <c r="V357" i="5"/>
  <c r="V355" i="5"/>
  <c r="V353" i="5"/>
  <c r="V347" i="5"/>
  <c r="V345" i="5"/>
  <c r="V340" i="5"/>
  <c r="V336" i="5"/>
  <c r="V330" i="5"/>
  <c r="V326" i="5"/>
  <c r="V324" i="5"/>
  <c r="V322" i="5"/>
  <c r="V320" i="5"/>
  <c r="V318" i="5"/>
  <c r="V316" i="5"/>
  <c r="V313" i="5"/>
  <c r="V310" i="5"/>
  <c r="V308" i="5"/>
  <c r="V302" i="5"/>
  <c r="V299" i="5"/>
  <c r="V294" i="5"/>
  <c r="V291" i="5"/>
  <c r="V289" i="5"/>
  <c r="V286" i="5"/>
  <c r="V284" i="5"/>
  <c r="V282" i="5"/>
  <c r="V280" i="5"/>
  <c r="V273" i="5"/>
  <c r="V270" i="5"/>
  <c r="V266" i="5"/>
  <c r="V262" i="5"/>
  <c r="V257" i="5"/>
  <c r="V253" i="5"/>
  <c r="V251" i="5"/>
  <c r="V249" i="5"/>
  <c r="V243" i="5"/>
  <c r="V241" i="5"/>
  <c r="V239" i="5"/>
  <c r="V236" i="5"/>
  <c r="V234" i="5"/>
  <c r="V232" i="5"/>
  <c r="V230" i="5"/>
  <c r="V226" i="5"/>
  <c r="V222" i="5"/>
  <c r="V219" i="5"/>
  <c r="V217" i="5"/>
  <c r="V215" i="5"/>
  <c r="V206" i="5"/>
  <c r="V204" i="5"/>
  <c r="V198" i="5"/>
  <c r="V196" i="5"/>
  <c r="V188" i="5"/>
  <c r="V171" i="5"/>
  <c r="V908" i="5" l="1"/>
  <c r="V907" i="5" s="1"/>
  <c r="V732" i="5"/>
  <c r="V917" i="5"/>
  <c r="V916" i="5" s="1"/>
  <c r="V14" i="5"/>
  <c r="V375" i="5"/>
  <c r="AE14" i="35"/>
  <c r="B519" i="39"/>
  <c r="AA518" i="39"/>
  <c r="Z518" i="39"/>
  <c r="Y518" i="39"/>
  <c r="X518" i="39"/>
  <c r="W518" i="39"/>
  <c r="V518" i="39"/>
  <c r="U518" i="39"/>
  <c r="T518" i="39"/>
  <c r="S518" i="39"/>
  <c r="R518" i="39"/>
  <c r="Q518" i="39"/>
  <c r="P518" i="39"/>
  <c r="O518" i="39"/>
  <c r="N518" i="39"/>
  <c r="M518" i="39"/>
  <c r="L518" i="39"/>
  <c r="K518" i="39"/>
  <c r="J518" i="39"/>
  <c r="I518" i="39"/>
  <c r="H518" i="39"/>
  <c r="G518" i="39"/>
  <c r="F518" i="39"/>
  <c r="E518" i="39"/>
  <c r="B517" i="39"/>
  <c r="AA516" i="39"/>
  <c r="Z516" i="39"/>
  <c r="Y516" i="39"/>
  <c r="X516" i="39"/>
  <c r="W516" i="39"/>
  <c r="V516" i="39"/>
  <c r="U516" i="39"/>
  <c r="T516" i="39"/>
  <c r="S516" i="39"/>
  <c r="R516" i="39"/>
  <c r="Q516" i="39"/>
  <c r="P516" i="39"/>
  <c r="O516" i="39"/>
  <c r="N516" i="39"/>
  <c r="M516" i="39"/>
  <c r="L516" i="39"/>
  <c r="K516" i="39"/>
  <c r="J516" i="39"/>
  <c r="I516" i="39"/>
  <c r="H516" i="39"/>
  <c r="G516" i="39"/>
  <c r="F516" i="39"/>
  <c r="E516" i="39"/>
  <c r="D515" i="39"/>
  <c r="B515" i="39"/>
  <c r="AA514" i="39"/>
  <c r="Z514" i="39"/>
  <c r="Y514" i="39"/>
  <c r="X514" i="39"/>
  <c r="W514" i="39"/>
  <c r="V514" i="39"/>
  <c r="U514" i="39"/>
  <c r="T514" i="39"/>
  <c r="S514" i="39"/>
  <c r="R514" i="39"/>
  <c r="Q514" i="39"/>
  <c r="P514" i="39"/>
  <c r="O514" i="39"/>
  <c r="N514" i="39"/>
  <c r="M514" i="39"/>
  <c r="L514" i="39"/>
  <c r="K514" i="39"/>
  <c r="J514" i="39"/>
  <c r="I514" i="39"/>
  <c r="H514" i="39"/>
  <c r="G514" i="39"/>
  <c r="F514" i="39"/>
  <c r="E514" i="39"/>
  <c r="D513" i="39"/>
  <c r="B513" i="39"/>
  <c r="AA512" i="39"/>
  <c r="Z512" i="39"/>
  <c r="Y512" i="39"/>
  <c r="X512" i="39"/>
  <c r="W512" i="39"/>
  <c r="V512" i="39"/>
  <c r="U512" i="39"/>
  <c r="T512" i="39"/>
  <c r="S512" i="39"/>
  <c r="R512" i="39"/>
  <c r="Q512" i="39"/>
  <c r="P512" i="39"/>
  <c r="O512" i="39"/>
  <c r="N512" i="39"/>
  <c r="M512" i="39"/>
  <c r="L512" i="39"/>
  <c r="K512" i="39"/>
  <c r="J512" i="39"/>
  <c r="I512" i="39"/>
  <c r="H512" i="39"/>
  <c r="G512" i="39"/>
  <c r="F512" i="39"/>
  <c r="E512" i="39"/>
  <c r="D511" i="39"/>
  <c r="B511" i="39"/>
  <c r="AA510" i="39"/>
  <c r="Z510" i="39"/>
  <c r="Y510" i="39"/>
  <c r="X510" i="39"/>
  <c r="W510" i="39"/>
  <c r="V510" i="39"/>
  <c r="U510" i="39"/>
  <c r="T510" i="39"/>
  <c r="S510" i="39"/>
  <c r="R510" i="39"/>
  <c r="Q510" i="39"/>
  <c r="P510" i="39"/>
  <c r="O510" i="39"/>
  <c r="N510" i="39"/>
  <c r="M510" i="39"/>
  <c r="L510" i="39"/>
  <c r="K510" i="39"/>
  <c r="J510" i="39"/>
  <c r="I510" i="39"/>
  <c r="H510" i="39"/>
  <c r="G510" i="39"/>
  <c r="F510" i="39"/>
  <c r="E510" i="39"/>
  <c r="D509" i="39"/>
  <c r="B509" i="39"/>
  <c r="AA508" i="39"/>
  <c r="Z508" i="39"/>
  <c r="Y508" i="39"/>
  <c r="X508" i="39"/>
  <c r="W508" i="39"/>
  <c r="V508" i="39"/>
  <c r="U508" i="39"/>
  <c r="T508" i="39"/>
  <c r="S508" i="39"/>
  <c r="R508" i="39"/>
  <c r="Q508" i="39"/>
  <c r="P508" i="39"/>
  <c r="O508" i="39"/>
  <c r="N508" i="39"/>
  <c r="M508" i="39"/>
  <c r="L508" i="39"/>
  <c r="K508" i="39"/>
  <c r="J508" i="39"/>
  <c r="I508" i="39"/>
  <c r="H508" i="39"/>
  <c r="G508" i="39"/>
  <c r="F508" i="39"/>
  <c r="E508" i="39"/>
  <c r="D507" i="39"/>
  <c r="B507" i="39"/>
  <c r="AA506" i="39"/>
  <c r="Z506" i="39"/>
  <c r="Y506" i="39"/>
  <c r="X506" i="39"/>
  <c r="W506" i="39"/>
  <c r="V506" i="39"/>
  <c r="U506" i="39"/>
  <c r="T506" i="39"/>
  <c r="S506" i="39"/>
  <c r="R506" i="39"/>
  <c r="Q506" i="39"/>
  <c r="P506" i="39"/>
  <c r="O506" i="39"/>
  <c r="N506" i="39"/>
  <c r="M506" i="39"/>
  <c r="L506" i="39"/>
  <c r="K506" i="39"/>
  <c r="J506" i="39"/>
  <c r="I506" i="39"/>
  <c r="H506" i="39"/>
  <c r="G506" i="39"/>
  <c r="F506" i="39"/>
  <c r="E506" i="39"/>
  <c r="D505" i="39"/>
  <c r="B505" i="39"/>
  <c r="D504" i="39"/>
  <c r="B504" i="39"/>
  <c r="D503" i="39"/>
  <c r="B503" i="39"/>
  <c r="AA502" i="39"/>
  <c r="Z502" i="39"/>
  <c r="Y502" i="39"/>
  <c r="X502" i="39"/>
  <c r="W502" i="39"/>
  <c r="V502" i="39"/>
  <c r="U502" i="39"/>
  <c r="T502" i="39"/>
  <c r="S502" i="39"/>
  <c r="R502" i="39"/>
  <c r="Q502" i="39"/>
  <c r="P502" i="39"/>
  <c r="O502" i="39"/>
  <c r="N502" i="39"/>
  <c r="M502" i="39"/>
  <c r="L502" i="39"/>
  <c r="K502" i="39"/>
  <c r="J502" i="39"/>
  <c r="I502" i="39"/>
  <c r="H502" i="39"/>
  <c r="G502" i="39"/>
  <c r="F502" i="39"/>
  <c r="E502" i="39"/>
  <c r="D501" i="39"/>
  <c r="B501" i="39"/>
  <c r="B500" i="39"/>
  <c r="D499" i="39"/>
  <c r="B499" i="39"/>
  <c r="AA498" i="39"/>
  <c r="Z498" i="39"/>
  <c r="Y498" i="39"/>
  <c r="X498" i="39"/>
  <c r="W498" i="39"/>
  <c r="V498" i="39"/>
  <c r="U498" i="39"/>
  <c r="T498" i="39"/>
  <c r="S498" i="39"/>
  <c r="R498" i="39"/>
  <c r="Q498" i="39"/>
  <c r="P498" i="39"/>
  <c r="O498" i="39"/>
  <c r="N498" i="39"/>
  <c r="M498" i="39"/>
  <c r="L498" i="39"/>
  <c r="K498" i="39"/>
  <c r="J498" i="39"/>
  <c r="I498" i="39"/>
  <c r="H498" i="39"/>
  <c r="G498" i="39"/>
  <c r="F498" i="39"/>
  <c r="E498" i="39"/>
  <c r="D497" i="39"/>
  <c r="B497" i="39"/>
  <c r="AA496" i="39"/>
  <c r="Z496" i="39"/>
  <c r="Y496" i="39"/>
  <c r="X496" i="39"/>
  <c r="W496" i="39"/>
  <c r="V496" i="39"/>
  <c r="U496" i="39"/>
  <c r="T496" i="39"/>
  <c r="S496" i="39"/>
  <c r="R496" i="39"/>
  <c r="Q496" i="39"/>
  <c r="P496" i="39"/>
  <c r="O496" i="39"/>
  <c r="N496" i="39"/>
  <c r="M496" i="39"/>
  <c r="L496" i="39"/>
  <c r="K496" i="39"/>
  <c r="J496" i="39"/>
  <c r="I496" i="39"/>
  <c r="H496" i="39"/>
  <c r="G496" i="39"/>
  <c r="F496" i="39"/>
  <c r="E496" i="39"/>
  <c r="D495" i="39"/>
  <c r="B495" i="39"/>
  <c r="AA494" i="39"/>
  <c r="Z494" i="39"/>
  <c r="Y494" i="39"/>
  <c r="X494" i="39"/>
  <c r="W494" i="39"/>
  <c r="V494" i="39"/>
  <c r="U494" i="39"/>
  <c r="T494" i="39"/>
  <c r="S494" i="39"/>
  <c r="R494" i="39"/>
  <c r="Q494" i="39"/>
  <c r="P494" i="39"/>
  <c r="O494" i="39"/>
  <c r="N494" i="39"/>
  <c r="M494" i="39"/>
  <c r="L494" i="39"/>
  <c r="K494" i="39"/>
  <c r="J494" i="39"/>
  <c r="I494" i="39"/>
  <c r="H494" i="39"/>
  <c r="G494" i="39"/>
  <c r="F494" i="39"/>
  <c r="E494" i="39"/>
  <c r="O493" i="39"/>
  <c r="D493" i="39" s="1"/>
  <c r="B493" i="39"/>
  <c r="B492" i="39"/>
  <c r="O491" i="39"/>
  <c r="D491" i="39"/>
  <c r="B491" i="39"/>
  <c r="AA490" i="39"/>
  <c r="Z490" i="39"/>
  <c r="Y490" i="39"/>
  <c r="X490" i="39"/>
  <c r="W490" i="39"/>
  <c r="V490" i="39"/>
  <c r="U490" i="39"/>
  <c r="T490" i="39"/>
  <c r="S490" i="39"/>
  <c r="R490" i="39"/>
  <c r="Q490" i="39"/>
  <c r="P490" i="39"/>
  <c r="O490" i="39"/>
  <c r="N490" i="39"/>
  <c r="M490" i="39"/>
  <c r="L490" i="39"/>
  <c r="K490" i="39"/>
  <c r="J490" i="39"/>
  <c r="I490" i="39"/>
  <c r="H490" i="39"/>
  <c r="G490" i="39"/>
  <c r="F490" i="39"/>
  <c r="E490" i="39"/>
  <c r="D489" i="39"/>
  <c r="B489" i="39"/>
  <c r="D488" i="39"/>
  <c r="B488" i="39"/>
  <c r="AA487" i="39"/>
  <c r="Z487" i="39"/>
  <c r="Y487" i="39"/>
  <c r="X487" i="39"/>
  <c r="W487" i="39"/>
  <c r="V487" i="39"/>
  <c r="U487" i="39"/>
  <c r="T487" i="39"/>
  <c r="S487" i="39"/>
  <c r="R487" i="39"/>
  <c r="Q487" i="39"/>
  <c r="P487" i="39"/>
  <c r="O487" i="39"/>
  <c r="N487" i="39"/>
  <c r="M487" i="39"/>
  <c r="L487" i="39"/>
  <c r="K487" i="39"/>
  <c r="J487" i="39"/>
  <c r="I487" i="39"/>
  <c r="H487" i="39"/>
  <c r="G487" i="39"/>
  <c r="F487" i="39"/>
  <c r="E487" i="39"/>
  <c r="D486" i="39"/>
  <c r="B486" i="39"/>
  <c r="AA485" i="39"/>
  <c r="Z485" i="39"/>
  <c r="Y485" i="39"/>
  <c r="X485" i="39"/>
  <c r="W485" i="39"/>
  <c r="V485" i="39"/>
  <c r="U485" i="39"/>
  <c r="T485" i="39"/>
  <c r="S485" i="39"/>
  <c r="R485" i="39"/>
  <c r="Q485" i="39"/>
  <c r="P485" i="39"/>
  <c r="O485" i="39"/>
  <c r="N485" i="39"/>
  <c r="M485" i="39"/>
  <c r="L485" i="39"/>
  <c r="K485" i="39"/>
  <c r="J485" i="39"/>
  <c r="I485" i="39"/>
  <c r="H485" i="39"/>
  <c r="G485" i="39"/>
  <c r="F485" i="39"/>
  <c r="E485" i="39"/>
  <c r="D484" i="39"/>
  <c r="B484" i="39"/>
  <c r="D483" i="39"/>
  <c r="B483" i="39"/>
  <c r="AA482" i="39"/>
  <c r="Z482" i="39"/>
  <c r="Y482" i="39"/>
  <c r="X482" i="39"/>
  <c r="W482" i="39"/>
  <c r="V482" i="39"/>
  <c r="U482" i="39"/>
  <c r="T482" i="39"/>
  <c r="S482" i="39"/>
  <c r="R482" i="39"/>
  <c r="Q482" i="39"/>
  <c r="P482" i="39"/>
  <c r="O482" i="39"/>
  <c r="N482" i="39"/>
  <c r="M482" i="39"/>
  <c r="L482" i="39"/>
  <c r="K482" i="39"/>
  <c r="J482" i="39"/>
  <c r="I482" i="39"/>
  <c r="H482" i="39"/>
  <c r="G482" i="39"/>
  <c r="F482" i="39"/>
  <c r="E482" i="39"/>
  <c r="D481" i="39"/>
  <c r="B481" i="39"/>
  <c r="B480" i="39"/>
  <c r="B479" i="39"/>
  <c r="B478" i="39"/>
  <c r="B477" i="39"/>
  <c r="O476" i="39"/>
  <c r="D476" i="39" s="1"/>
  <c r="B476" i="39"/>
  <c r="AA475" i="39"/>
  <c r="Z475" i="39"/>
  <c r="Y475" i="39"/>
  <c r="X475" i="39"/>
  <c r="W475" i="39"/>
  <c r="V475" i="39"/>
  <c r="U475" i="39"/>
  <c r="T475" i="39"/>
  <c r="S475" i="39"/>
  <c r="R475" i="39"/>
  <c r="Q475" i="39"/>
  <c r="P475" i="39"/>
  <c r="N475" i="39"/>
  <c r="M475" i="39"/>
  <c r="L475" i="39"/>
  <c r="K475" i="39"/>
  <c r="J475" i="39"/>
  <c r="I475" i="39"/>
  <c r="H475" i="39"/>
  <c r="G475" i="39"/>
  <c r="F475" i="39"/>
  <c r="E475" i="39"/>
  <c r="O474" i="39"/>
  <c r="O470" i="39" s="1"/>
  <c r="B474" i="39"/>
  <c r="D473" i="39"/>
  <c r="B473" i="39"/>
  <c r="D472" i="39"/>
  <c r="B472" i="39"/>
  <c r="D471" i="39"/>
  <c r="B471" i="39"/>
  <c r="AA470" i="39"/>
  <c r="Z470" i="39"/>
  <c r="Y470" i="39"/>
  <c r="X470" i="39"/>
  <c r="W470" i="39"/>
  <c r="V470" i="39"/>
  <c r="U470" i="39"/>
  <c r="T470" i="39"/>
  <c r="S470" i="39"/>
  <c r="R470" i="39"/>
  <c r="Q470" i="39"/>
  <c r="P470" i="39"/>
  <c r="N470" i="39"/>
  <c r="M470" i="39"/>
  <c r="L470" i="39"/>
  <c r="K470" i="39"/>
  <c r="J470" i="39"/>
  <c r="I470" i="39"/>
  <c r="H470" i="39"/>
  <c r="G470" i="39"/>
  <c r="F470" i="39"/>
  <c r="E470" i="39"/>
  <c r="M469" i="39"/>
  <c r="D469" i="39" s="1"/>
  <c r="B469" i="39"/>
  <c r="B468" i="39"/>
  <c r="D467" i="39"/>
  <c r="B467" i="39"/>
  <c r="M466" i="39"/>
  <c r="M464" i="39" s="1"/>
  <c r="B466" i="39"/>
  <c r="D465" i="39"/>
  <c r="B465" i="39"/>
  <c r="AA464" i="39"/>
  <c r="Z464" i="39"/>
  <c r="Y464" i="39"/>
  <c r="X464" i="39"/>
  <c r="W464" i="39"/>
  <c r="V464" i="39"/>
  <c r="U464" i="39"/>
  <c r="T464" i="39"/>
  <c r="S464" i="39"/>
  <c r="R464" i="39"/>
  <c r="Q464" i="39"/>
  <c r="P464" i="39"/>
  <c r="O464" i="39"/>
  <c r="N464" i="39"/>
  <c r="L464" i="39"/>
  <c r="K464" i="39"/>
  <c r="J464" i="39"/>
  <c r="I464" i="39"/>
  <c r="H464" i="39"/>
  <c r="G464" i="39"/>
  <c r="F464" i="39"/>
  <c r="E464" i="39"/>
  <c r="D463" i="39"/>
  <c r="B463" i="39"/>
  <c r="B462" i="39"/>
  <c r="B461" i="39"/>
  <c r="B460" i="39"/>
  <c r="B459" i="39"/>
  <c r="B458" i="39"/>
  <c r="B457" i="39"/>
  <c r="B456" i="39"/>
  <c r="B455" i="39"/>
  <c r="B454" i="39"/>
  <c r="B453" i="39"/>
  <c r="B452" i="39"/>
  <c r="D451" i="39"/>
  <c r="B451" i="39"/>
  <c r="O450" i="39"/>
  <c r="D450" i="39" s="1"/>
  <c r="B450" i="39"/>
  <c r="O449" i="39"/>
  <c r="D449" i="39" s="1"/>
  <c r="B449" i="39"/>
  <c r="O448" i="39"/>
  <c r="D448" i="39" s="1"/>
  <c r="B448" i="39"/>
  <c r="D447" i="39"/>
  <c r="B447" i="39"/>
  <c r="D446" i="39"/>
  <c r="B446" i="39"/>
  <c r="O445" i="39"/>
  <c r="D445" i="39" s="1"/>
  <c r="B445" i="39"/>
  <c r="D444" i="39"/>
  <c r="B444" i="39"/>
  <c r="O443" i="39"/>
  <c r="D443" i="39" s="1"/>
  <c r="B443" i="39"/>
  <c r="D442" i="39"/>
  <c r="B442" i="39"/>
  <c r="D441" i="39"/>
  <c r="B441" i="39"/>
  <c r="D440" i="39"/>
  <c r="B440" i="39"/>
  <c r="D439" i="39"/>
  <c r="B439" i="39"/>
  <c r="O438" i="39"/>
  <c r="O436" i="39" s="1"/>
  <c r="B438" i="39"/>
  <c r="D437" i="39"/>
  <c r="B437" i="39"/>
  <c r="AA436" i="39"/>
  <c r="Z436" i="39"/>
  <c r="Y436" i="39"/>
  <c r="X436" i="39"/>
  <c r="W436" i="39"/>
  <c r="V436" i="39"/>
  <c r="U436" i="39"/>
  <c r="T436" i="39"/>
  <c r="S436" i="39"/>
  <c r="R436" i="39"/>
  <c r="Q436" i="39"/>
  <c r="P436" i="39"/>
  <c r="N436" i="39"/>
  <c r="M436" i="39"/>
  <c r="L436" i="39"/>
  <c r="K436" i="39"/>
  <c r="J436" i="39"/>
  <c r="I436" i="39"/>
  <c r="H436" i="39"/>
  <c r="G436" i="39"/>
  <c r="F436" i="39"/>
  <c r="E436" i="39"/>
  <c r="D435" i="39"/>
  <c r="B435" i="39"/>
  <c r="B434" i="39"/>
  <c r="B433" i="39"/>
  <c r="D432" i="39"/>
  <c r="B432" i="39"/>
  <c r="O431" i="39"/>
  <c r="D431" i="39" s="1"/>
  <c r="B431" i="39"/>
  <c r="O430" i="39"/>
  <c r="D430" i="39" s="1"/>
  <c r="B430" i="39"/>
  <c r="O429" i="39"/>
  <c r="D429" i="39" s="1"/>
  <c r="B429" i="39"/>
  <c r="O428" i="39"/>
  <c r="D428" i="39"/>
  <c r="B428" i="39"/>
  <c r="AA427" i="39"/>
  <c r="Z427" i="39"/>
  <c r="Y427" i="39"/>
  <c r="X427" i="39"/>
  <c r="W427" i="39"/>
  <c r="V427" i="39"/>
  <c r="U427" i="39"/>
  <c r="T427" i="39"/>
  <c r="S427" i="39"/>
  <c r="R427" i="39"/>
  <c r="Q427" i="39"/>
  <c r="P427" i="39"/>
  <c r="N427" i="39"/>
  <c r="M427" i="39"/>
  <c r="L427" i="39"/>
  <c r="K427" i="39"/>
  <c r="J427" i="39"/>
  <c r="I427" i="39"/>
  <c r="H427" i="39"/>
  <c r="G427" i="39"/>
  <c r="F427" i="39"/>
  <c r="E427" i="39"/>
  <c r="D426" i="39"/>
  <c r="B426" i="39"/>
  <c r="AA425" i="39"/>
  <c r="Z425" i="39"/>
  <c r="Y425" i="39"/>
  <c r="X425" i="39"/>
  <c r="W425" i="39"/>
  <c r="V425" i="39"/>
  <c r="U425" i="39"/>
  <c r="T425" i="39"/>
  <c r="S425" i="39"/>
  <c r="R425" i="39"/>
  <c r="Q425" i="39"/>
  <c r="P425" i="39"/>
  <c r="O425" i="39"/>
  <c r="N425" i="39"/>
  <c r="M425" i="39"/>
  <c r="L425" i="39"/>
  <c r="K425" i="39"/>
  <c r="J425" i="39"/>
  <c r="I425" i="39"/>
  <c r="H425" i="39"/>
  <c r="G425" i="39"/>
  <c r="F425" i="39"/>
  <c r="E425" i="39"/>
  <c r="O424" i="39"/>
  <c r="D424" i="39"/>
  <c r="B424" i="39"/>
  <c r="B423" i="39"/>
  <c r="B422" i="39"/>
  <c r="B421" i="39"/>
  <c r="B420" i="39"/>
  <c r="B419" i="39"/>
  <c r="B418" i="39"/>
  <c r="B417" i="39"/>
  <c r="B416" i="39"/>
  <c r="B415" i="39"/>
  <c r="B414" i="39"/>
  <c r="B413" i="39"/>
  <c r="B412" i="39"/>
  <c r="B411" i="39"/>
  <c r="B410" i="39"/>
  <c r="B409" i="39"/>
  <c r="B408" i="39"/>
  <c r="B407" i="39"/>
  <c r="B406" i="39"/>
  <c r="B405" i="39"/>
  <c r="B404" i="39"/>
  <c r="B403" i="39"/>
  <c r="B402" i="39"/>
  <c r="B401" i="39"/>
  <c r="B400" i="39"/>
  <c r="B399" i="39"/>
  <c r="B398" i="39"/>
  <c r="B397" i="39"/>
  <c r="B396" i="39"/>
  <c r="B395" i="39"/>
  <c r="B394" i="39"/>
  <c r="B393" i="39"/>
  <c r="B392" i="39"/>
  <c r="B391" i="39"/>
  <c r="B390" i="39"/>
  <c r="B389" i="39"/>
  <c r="B388" i="39"/>
  <c r="B387" i="39"/>
  <c r="B386" i="39"/>
  <c r="B385" i="39"/>
  <c r="B384" i="39"/>
  <c r="B383" i="39"/>
  <c r="B382" i="39"/>
  <c r="B381" i="39"/>
  <c r="B380" i="39"/>
  <c r="B379" i="39"/>
  <c r="B378" i="39"/>
  <c r="B377" i="39"/>
  <c r="B376" i="39"/>
  <c r="B375" i="39"/>
  <c r="B374" i="39"/>
  <c r="B373" i="39"/>
  <c r="D372" i="39"/>
  <c r="B372" i="39"/>
  <c r="D371" i="39"/>
  <c r="B371" i="39"/>
  <c r="D370" i="39"/>
  <c r="B370" i="39"/>
  <c r="D369" i="39"/>
  <c r="B369" i="39"/>
  <c r="D368" i="39"/>
  <c r="B368" i="39"/>
  <c r="D367" i="39"/>
  <c r="B367" i="39"/>
  <c r="D366" i="39"/>
  <c r="B366" i="39"/>
  <c r="D365" i="39"/>
  <c r="B365" i="39"/>
  <c r="D364" i="39"/>
  <c r="B364" i="39"/>
  <c r="D363" i="39"/>
  <c r="B363" i="39"/>
  <c r="D362" i="39"/>
  <c r="B362" i="39"/>
  <c r="D361" i="39"/>
  <c r="B361" i="39"/>
  <c r="D360" i="39"/>
  <c r="B360" i="39"/>
  <c r="D359" i="39"/>
  <c r="B359" i="39"/>
  <c r="O358" i="39"/>
  <c r="D358" i="39"/>
  <c r="B358" i="39"/>
  <c r="D357" i="39"/>
  <c r="B357" i="39"/>
  <c r="D356" i="39"/>
  <c r="B356" i="39"/>
  <c r="D355" i="39"/>
  <c r="B355" i="39"/>
  <c r="D354" i="39"/>
  <c r="B354" i="39"/>
  <c r="D353" i="39"/>
  <c r="B353" i="39"/>
  <c r="D352" i="39"/>
  <c r="B352" i="39"/>
  <c r="D351" i="39"/>
  <c r="B351" i="39"/>
  <c r="D350" i="39"/>
  <c r="B350" i="39"/>
  <c r="M349" i="39"/>
  <c r="D349" i="39" s="1"/>
  <c r="B349" i="39"/>
  <c r="M348" i="39"/>
  <c r="D348" i="39" s="1"/>
  <c r="B348" i="39"/>
  <c r="D347" i="39"/>
  <c r="B347" i="39"/>
  <c r="D346" i="39"/>
  <c r="B346" i="39"/>
  <c r="D345" i="39"/>
  <c r="B345" i="39"/>
  <c r="D344" i="39"/>
  <c r="B344" i="39"/>
  <c r="M343" i="39"/>
  <c r="D343" i="39" s="1"/>
  <c r="B343" i="39"/>
  <c r="D342" i="39"/>
  <c r="B342" i="39"/>
  <c r="D341" i="39"/>
  <c r="B341" i="39"/>
  <c r="D340" i="39"/>
  <c r="B340" i="39"/>
  <c r="M339" i="39"/>
  <c r="D339" i="39" s="1"/>
  <c r="B339" i="39"/>
  <c r="D338" i="39"/>
  <c r="B338" i="39"/>
  <c r="G337" i="39"/>
  <c r="D337" i="39" s="1"/>
  <c r="B337" i="39"/>
  <c r="O336" i="39"/>
  <c r="D336" i="39"/>
  <c r="B336" i="39"/>
  <c r="AA335" i="39"/>
  <c r="Z335" i="39"/>
  <c r="Y335" i="39"/>
  <c r="X335" i="39"/>
  <c r="W335" i="39"/>
  <c r="V335" i="39"/>
  <c r="U335" i="39"/>
  <c r="T335" i="39"/>
  <c r="S335" i="39"/>
  <c r="R335" i="39"/>
  <c r="Q335" i="39"/>
  <c r="P335" i="39"/>
  <c r="N335" i="39"/>
  <c r="L335" i="39"/>
  <c r="K335" i="39"/>
  <c r="J335" i="39"/>
  <c r="I335" i="39"/>
  <c r="H335" i="39"/>
  <c r="F335" i="39"/>
  <c r="E335" i="39"/>
  <c r="O334" i="39"/>
  <c r="D334" i="39" s="1"/>
  <c r="B334" i="39"/>
  <c r="B333" i="39"/>
  <c r="B332" i="39"/>
  <c r="B331" i="39"/>
  <c r="B330" i="39"/>
  <c r="B329" i="39"/>
  <c r="B328" i="39"/>
  <c r="B327" i="39"/>
  <c r="B326" i="39"/>
  <c r="B325" i="39"/>
  <c r="B324" i="39"/>
  <c r="B323" i="39"/>
  <c r="B322" i="39"/>
  <c r="B321" i="39"/>
  <c r="B320" i="39"/>
  <c r="D319" i="39"/>
  <c r="B319" i="39"/>
  <c r="D318" i="39"/>
  <c r="B318" i="39"/>
  <c r="D317" i="39"/>
  <c r="B317" i="39"/>
  <c r="M316" i="39"/>
  <c r="D316" i="39" s="1"/>
  <c r="B316" i="39"/>
  <c r="O315" i="39"/>
  <c r="D315" i="39" s="1"/>
  <c r="B315" i="39"/>
  <c r="D314" i="39"/>
  <c r="B314" i="39"/>
  <c r="D313" i="39"/>
  <c r="B313" i="39"/>
  <c r="M312" i="39"/>
  <c r="D312" i="39" s="1"/>
  <c r="B312" i="39"/>
  <c r="D311" i="39"/>
  <c r="B311" i="39"/>
  <c r="D310" i="39"/>
  <c r="B310" i="39"/>
  <c r="M309" i="39"/>
  <c r="D309" i="39" s="1"/>
  <c r="B309" i="39"/>
  <c r="D308" i="39"/>
  <c r="B308" i="39"/>
  <c r="M307" i="39"/>
  <c r="M304" i="39" s="1"/>
  <c r="D307" i="39"/>
  <c r="B307" i="39"/>
  <c r="M306" i="39"/>
  <c r="D306" i="39" s="1"/>
  <c r="B306" i="39"/>
  <c r="D305" i="39"/>
  <c r="B305" i="39"/>
  <c r="AA304" i="39"/>
  <c r="Z304" i="39"/>
  <c r="Y304" i="39"/>
  <c r="X304" i="39"/>
  <c r="W304" i="39"/>
  <c r="V304" i="39"/>
  <c r="U304" i="39"/>
  <c r="T304" i="39"/>
  <c r="S304" i="39"/>
  <c r="R304" i="39"/>
  <c r="Q304" i="39"/>
  <c r="P304" i="39"/>
  <c r="N304" i="39"/>
  <c r="L304" i="39"/>
  <c r="K304" i="39"/>
  <c r="J304" i="39"/>
  <c r="I304" i="39"/>
  <c r="H304" i="39"/>
  <c r="G304" i="39"/>
  <c r="F304" i="39"/>
  <c r="E304" i="39"/>
  <c r="D303" i="39"/>
  <c r="B303" i="39"/>
  <c r="D302" i="39"/>
  <c r="B302" i="39"/>
  <c r="D301" i="39"/>
  <c r="B301" i="39"/>
  <c r="D300" i="39"/>
  <c r="B300" i="39"/>
  <c r="D299" i="39"/>
  <c r="B299" i="39"/>
  <c r="D298" i="39"/>
  <c r="B298" i="39"/>
  <c r="D297" i="39"/>
  <c r="B297" i="39"/>
  <c r="D296" i="39"/>
  <c r="B296" i="39"/>
  <c r="D295" i="39"/>
  <c r="B295" i="39"/>
  <c r="D294" i="39"/>
  <c r="B294" i="39"/>
  <c r="D293" i="39"/>
  <c r="B293" i="39"/>
  <c r="D292" i="39"/>
  <c r="B292" i="39"/>
  <c r="D291" i="39"/>
  <c r="B291" i="39"/>
  <c r="AA290" i="39"/>
  <c r="Z290" i="39"/>
  <c r="Y290" i="39"/>
  <c r="X290" i="39"/>
  <c r="W290" i="39"/>
  <c r="V290" i="39"/>
  <c r="U290" i="39"/>
  <c r="T290" i="39"/>
  <c r="S290" i="39"/>
  <c r="R290" i="39"/>
  <c r="Q290" i="39"/>
  <c r="P290" i="39"/>
  <c r="O290" i="39"/>
  <c r="N290" i="39"/>
  <c r="M290" i="39"/>
  <c r="L290" i="39"/>
  <c r="K290" i="39"/>
  <c r="J290" i="39"/>
  <c r="I290" i="39"/>
  <c r="H290" i="39"/>
  <c r="G290" i="39"/>
  <c r="F290" i="39"/>
  <c r="E290" i="39"/>
  <c r="D289" i="39"/>
  <c r="B289" i="39"/>
  <c r="D288" i="39"/>
  <c r="B288" i="39"/>
  <c r="D287" i="39"/>
  <c r="B287" i="39"/>
  <c r="AA286" i="39"/>
  <c r="Z286" i="39"/>
  <c r="Y286" i="39"/>
  <c r="X286" i="39"/>
  <c r="W286" i="39"/>
  <c r="V286" i="39"/>
  <c r="U286" i="39"/>
  <c r="T286" i="39"/>
  <c r="S286" i="39"/>
  <c r="R286" i="39"/>
  <c r="Q286" i="39"/>
  <c r="P286" i="39"/>
  <c r="O286" i="39"/>
  <c r="N286" i="39"/>
  <c r="M286" i="39"/>
  <c r="L286" i="39"/>
  <c r="K286" i="39"/>
  <c r="J286" i="39"/>
  <c r="I286" i="39"/>
  <c r="H286" i="39"/>
  <c r="G286" i="39"/>
  <c r="F286" i="39"/>
  <c r="E286" i="39"/>
  <c r="D285" i="39"/>
  <c r="B285" i="39"/>
  <c r="B284" i="39"/>
  <c r="B283" i="39"/>
  <c r="B282" i="39"/>
  <c r="B281" i="39"/>
  <c r="B280" i="39"/>
  <c r="B279" i="39"/>
  <c r="B278" i="39"/>
  <c r="B277" i="39"/>
  <c r="B276" i="39"/>
  <c r="B275" i="39"/>
  <c r="B274" i="39"/>
  <c r="B273" i="39"/>
  <c r="B272" i="39"/>
  <c r="B271" i="39"/>
  <c r="B270" i="39"/>
  <c r="B269" i="39"/>
  <c r="D268" i="39"/>
  <c r="B268" i="39"/>
  <c r="D267" i="39"/>
  <c r="B267" i="39"/>
  <c r="D266" i="39"/>
  <c r="B266" i="39"/>
  <c r="D265" i="39"/>
  <c r="B265" i="39"/>
  <c r="D264" i="39"/>
  <c r="B264" i="39"/>
  <c r="D263" i="39"/>
  <c r="B263" i="39"/>
  <c r="D262" i="39"/>
  <c r="B262" i="39"/>
  <c r="D261" i="39"/>
  <c r="B261" i="39"/>
  <c r="D260" i="39"/>
  <c r="B260" i="39"/>
  <c r="D259" i="39"/>
  <c r="B259" i="39"/>
  <c r="D258" i="39"/>
  <c r="B258" i="39"/>
  <c r="D257" i="39"/>
  <c r="B257" i="39"/>
  <c r="D256" i="39"/>
  <c r="B256" i="39"/>
  <c r="D255" i="39"/>
  <c r="B255" i="39"/>
  <c r="D254" i="39"/>
  <c r="B254" i="39"/>
  <c r="D253" i="39"/>
  <c r="B253" i="39"/>
  <c r="O252" i="39"/>
  <c r="D252" i="39" s="1"/>
  <c r="B252" i="39"/>
  <c r="D251" i="39"/>
  <c r="B251" i="39"/>
  <c r="M250" i="39"/>
  <c r="D250" i="39" s="1"/>
  <c r="B250" i="39"/>
  <c r="F249" i="39"/>
  <c r="D249" i="39" s="1"/>
  <c r="B249" i="39"/>
  <c r="M248" i="39"/>
  <c r="M240" i="39" s="1"/>
  <c r="B248" i="39"/>
  <c r="H247" i="39"/>
  <c r="D247" i="39"/>
  <c r="B247" i="39"/>
  <c r="D246" i="39"/>
  <c r="B246" i="39"/>
  <c r="D245" i="39"/>
  <c r="B245" i="39"/>
  <c r="M244" i="39"/>
  <c r="D244" i="39" s="1"/>
  <c r="B244" i="39"/>
  <c r="O243" i="39"/>
  <c r="O240" i="39" s="1"/>
  <c r="D243" i="39"/>
  <c r="B243" i="39"/>
  <c r="D242" i="39"/>
  <c r="B242" i="39"/>
  <c r="D241" i="39"/>
  <c r="B241" i="39"/>
  <c r="AA240" i="39"/>
  <c r="Z240" i="39"/>
  <c r="Y240" i="39"/>
  <c r="X240" i="39"/>
  <c r="W240" i="39"/>
  <c r="V240" i="39"/>
  <c r="U240" i="39"/>
  <c r="T240" i="39"/>
  <c r="S240" i="39"/>
  <c r="R240" i="39"/>
  <c r="Q240" i="39"/>
  <c r="P240" i="39"/>
  <c r="N240" i="39"/>
  <c r="L240" i="39"/>
  <c r="K240" i="39"/>
  <c r="J240" i="39"/>
  <c r="I240" i="39"/>
  <c r="H240" i="39"/>
  <c r="G240" i="39"/>
  <c r="F240" i="39"/>
  <c r="E240" i="39"/>
  <c r="D239" i="39"/>
  <c r="B239" i="39"/>
  <c r="B238" i="39"/>
  <c r="B237" i="39"/>
  <c r="B236" i="39"/>
  <c r="B235" i="39"/>
  <c r="B234" i="39"/>
  <c r="B233" i="39"/>
  <c r="D232" i="39"/>
  <c r="B232" i="39"/>
  <c r="D231" i="39"/>
  <c r="B231" i="39"/>
  <c r="D230" i="39"/>
  <c r="B230" i="39"/>
  <c r="O229" i="39"/>
  <c r="D229" i="39" s="1"/>
  <c r="B229" i="39"/>
  <c r="D228" i="39"/>
  <c r="B228" i="39"/>
  <c r="AA227" i="39"/>
  <c r="Z227" i="39"/>
  <c r="Y227" i="39"/>
  <c r="X227" i="39"/>
  <c r="W227" i="39"/>
  <c r="V227" i="39"/>
  <c r="U227" i="39"/>
  <c r="T227" i="39"/>
  <c r="S227" i="39"/>
  <c r="R227" i="39"/>
  <c r="Q227" i="39"/>
  <c r="P227" i="39"/>
  <c r="N227" i="39"/>
  <c r="M227" i="39"/>
  <c r="L227" i="39"/>
  <c r="K227" i="39"/>
  <c r="J227" i="39"/>
  <c r="I227" i="39"/>
  <c r="H227" i="39"/>
  <c r="G227" i="39"/>
  <c r="F227" i="39"/>
  <c r="E227" i="39"/>
  <c r="D226" i="39"/>
  <c r="B226" i="39"/>
  <c r="D225" i="39"/>
  <c r="B225" i="39"/>
  <c r="D224" i="39"/>
  <c r="B224" i="39"/>
  <c r="AA223" i="39"/>
  <c r="Z223" i="39"/>
  <c r="Y223" i="39"/>
  <c r="X223" i="39"/>
  <c r="W223" i="39"/>
  <c r="V223" i="39"/>
  <c r="U223" i="39"/>
  <c r="T223" i="39"/>
  <c r="S223" i="39"/>
  <c r="R223" i="39"/>
  <c r="Q223" i="39"/>
  <c r="P223" i="39"/>
  <c r="O223" i="39"/>
  <c r="N223" i="39"/>
  <c r="M223" i="39"/>
  <c r="L223" i="39"/>
  <c r="K223" i="39"/>
  <c r="J223" i="39"/>
  <c r="I223" i="39"/>
  <c r="H223" i="39"/>
  <c r="G223" i="39"/>
  <c r="F223" i="39"/>
  <c r="E223" i="39"/>
  <c r="D222" i="39"/>
  <c r="B222" i="39"/>
  <c r="B221" i="39"/>
  <c r="B220" i="39"/>
  <c r="B219" i="39"/>
  <c r="B218" i="39"/>
  <c r="B217" i="39"/>
  <c r="B216" i="39"/>
  <c r="B215" i="39"/>
  <c r="B214" i="39"/>
  <c r="B213" i="39"/>
  <c r="B212" i="39"/>
  <c r="B211" i="39"/>
  <c r="B210" i="39"/>
  <c r="D209" i="39"/>
  <c r="B209" i="39"/>
  <c r="D208" i="39"/>
  <c r="B208" i="39"/>
  <c r="D207" i="39"/>
  <c r="B207" i="39"/>
  <c r="D206" i="39"/>
  <c r="B206" i="39"/>
  <c r="D205" i="39"/>
  <c r="B205" i="39"/>
  <c r="D204" i="39"/>
  <c r="B204" i="39"/>
  <c r="D203" i="39"/>
  <c r="B203" i="39"/>
  <c r="D202" i="39"/>
  <c r="B202" i="39"/>
  <c r="D201" i="39"/>
  <c r="B201" i="39"/>
  <c r="D200" i="39"/>
  <c r="B200" i="39"/>
  <c r="D199" i="39"/>
  <c r="B199" i="39"/>
  <c r="D198" i="39"/>
  <c r="B198" i="39"/>
  <c r="D197" i="39"/>
  <c r="B197" i="39"/>
  <c r="D196" i="39"/>
  <c r="B196" i="39"/>
  <c r="D195" i="39"/>
  <c r="B195" i="39"/>
  <c r="D194" i="39"/>
  <c r="B194" i="39"/>
  <c r="D193" i="39"/>
  <c r="B193" i="39"/>
  <c r="H192" i="39"/>
  <c r="D192" i="39" s="1"/>
  <c r="B192" i="39"/>
  <c r="P191" i="39"/>
  <c r="P181" i="39" s="1"/>
  <c r="B191" i="39"/>
  <c r="D190" i="39"/>
  <c r="B190" i="39"/>
  <c r="M189" i="39"/>
  <c r="M181" i="39" s="1"/>
  <c r="B189" i="39"/>
  <c r="D188" i="39"/>
  <c r="B188" i="39"/>
  <c r="D187" i="39"/>
  <c r="B187" i="39"/>
  <c r="D186" i="39"/>
  <c r="B186" i="39"/>
  <c r="D185" i="39"/>
  <c r="B185" i="39"/>
  <c r="D184" i="39"/>
  <c r="B184" i="39"/>
  <c r="D183" i="39"/>
  <c r="B183" i="39"/>
  <c r="D182" i="39"/>
  <c r="B182" i="39"/>
  <c r="AA181" i="39"/>
  <c r="Z181" i="39"/>
  <c r="Y181" i="39"/>
  <c r="X181" i="39"/>
  <c r="W181" i="39"/>
  <c r="V181" i="39"/>
  <c r="U181" i="39"/>
  <c r="T181" i="39"/>
  <c r="S181" i="39"/>
  <c r="R181" i="39"/>
  <c r="Q181" i="39"/>
  <c r="O181" i="39"/>
  <c r="N181" i="39"/>
  <c r="L181" i="39"/>
  <c r="K181" i="39"/>
  <c r="J181" i="39"/>
  <c r="I181" i="39"/>
  <c r="G181" i="39"/>
  <c r="F181" i="39"/>
  <c r="E181" i="39"/>
  <c r="D180" i="39"/>
  <c r="B180" i="39"/>
  <c r="B179" i="39"/>
  <c r="B178" i="39"/>
  <c r="B177" i="39"/>
  <c r="B176" i="39"/>
  <c r="D175" i="39"/>
  <c r="B175" i="39"/>
  <c r="D174" i="39"/>
  <c r="B174" i="39"/>
  <c r="D173" i="39"/>
  <c r="B173" i="39"/>
  <c r="D172" i="39"/>
  <c r="B172" i="39"/>
  <c r="D171" i="39"/>
  <c r="B171" i="39"/>
  <c r="D170" i="39"/>
  <c r="B170" i="39"/>
  <c r="D169" i="39"/>
  <c r="B169" i="39"/>
  <c r="D168" i="39"/>
  <c r="B168" i="39"/>
  <c r="D167" i="39"/>
  <c r="B167" i="39"/>
  <c r="D166" i="39"/>
  <c r="B166" i="39"/>
  <c r="D165" i="39"/>
  <c r="B165" i="39"/>
  <c r="D164" i="39"/>
  <c r="B164" i="39"/>
  <c r="D163" i="39"/>
  <c r="B163" i="39"/>
  <c r="D162" i="39"/>
  <c r="B162" i="39"/>
  <c r="D161" i="39"/>
  <c r="B161" i="39"/>
  <c r="D160" i="39"/>
  <c r="B160" i="39"/>
  <c r="D159" i="39"/>
  <c r="B159" i="39"/>
  <c r="D158" i="39"/>
  <c r="B158" i="39"/>
  <c r="D157" i="39"/>
  <c r="B157" i="39"/>
  <c r="D156" i="39"/>
  <c r="B156" i="39"/>
  <c r="D155" i="39"/>
  <c r="B155" i="39"/>
  <c r="D154" i="39"/>
  <c r="B154" i="39"/>
  <c r="D153" i="39"/>
  <c r="B153" i="39"/>
  <c r="D152" i="39"/>
  <c r="B152" i="39"/>
  <c r="D151" i="39"/>
  <c r="B151" i="39"/>
  <c r="D150" i="39"/>
  <c r="B150" i="39"/>
  <c r="D149" i="39"/>
  <c r="B149" i="39"/>
  <c r="D148" i="39"/>
  <c r="B148" i="39"/>
  <c r="D147" i="39"/>
  <c r="B147" i="39"/>
  <c r="D146" i="39"/>
  <c r="B146" i="39"/>
  <c r="D145" i="39"/>
  <c r="B145" i="39"/>
  <c r="D144" i="39"/>
  <c r="B144" i="39"/>
  <c r="D143" i="39"/>
  <c r="B143" i="39"/>
  <c r="D142" i="39"/>
  <c r="B142" i="39"/>
  <c r="D141" i="39"/>
  <c r="B141" i="39"/>
  <c r="D140" i="39"/>
  <c r="B140" i="39"/>
  <c r="D139" i="39"/>
  <c r="B139" i="39"/>
  <c r="D138" i="39"/>
  <c r="B138" i="39"/>
  <c r="D137" i="39"/>
  <c r="B137" i="39"/>
  <c r="D136" i="39"/>
  <c r="B136" i="39"/>
  <c r="D135" i="39"/>
  <c r="B135" i="39"/>
  <c r="D134" i="39"/>
  <c r="B134" i="39"/>
  <c r="D133" i="39"/>
  <c r="B133" i="39"/>
  <c r="D132" i="39"/>
  <c r="B132" i="39"/>
  <c r="D131" i="39"/>
  <c r="B131" i="39"/>
  <c r="D130" i="39"/>
  <c r="B130" i="39"/>
  <c r="D129" i="39"/>
  <c r="B129" i="39"/>
  <c r="D128" i="39"/>
  <c r="B128" i="39"/>
  <c r="D127" i="39"/>
  <c r="B127" i="39"/>
  <c r="D126" i="39"/>
  <c r="B126" i="39"/>
  <c r="D125" i="39"/>
  <c r="B125" i="39"/>
  <c r="D124" i="39"/>
  <c r="B124" i="39"/>
  <c r="D123" i="39"/>
  <c r="B123" i="39"/>
  <c r="D122" i="39"/>
  <c r="B122" i="39"/>
  <c r="D121" i="39"/>
  <c r="B121" i="39"/>
  <c r="D120" i="39"/>
  <c r="B120" i="39"/>
  <c r="D119" i="39"/>
  <c r="B119" i="39"/>
  <c r="D118" i="39"/>
  <c r="B118" i="39"/>
  <c r="D117" i="39"/>
  <c r="B117" i="39"/>
  <c r="D116" i="39"/>
  <c r="B116" i="39"/>
  <c r="D115" i="39"/>
  <c r="B115" i="39"/>
  <c r="D114" i="39"/>
  <c r="B114" i="39"/>
  <c r="D113" i="39"/>
  <c r="B113" i="39"/>
  <c r="D112" i="39"/>
  <c r="B112" i="39"/>
  <c r="D111" i="39"/>
  <c r="B111" i="39"/>
  <c r="D110" i="39"/>
  <c r="B110" i="39"/>
  <c r="D109" i="39"/>
  <c r="B109" i="39"/>
  <c r="D108" i="39"/>
  <c r="B108" i="39"/>
  <c r="D107" i="39"/>
  <c r="B107" i="39"/>
  <c r="D106" i="39"/>
  <c r="B106" i="39"/>
  <c r="D105" i="39"/>
  <c r="B105" i="39"/>
  <c r="D104" i="39"/>
  <c r="B104" i="39"/>
  <c r="D103" i="39"/>
  <c r="B103" i="39"/>
  <c r="D102" i="39"/>
  <c r="B102" i="39"/>
  <c r="D101" i="39"/>
  <c r="B101" i="39"/>
  <c r="D100" i="39"/>
  <c r="B100" i="39"/>
  <c r="D99" i="39"/>
  <c r="B99" i="39"/>
  <c r="D98" i="39"/>
  <c r="B98" i="39"/>
  <c r="D97" i="39"/>
  <c r="B97" i="39"/>
  <c r="D96" i="39"/>
  <c r="B96" i="39"/>
  <c r="D95" i="39"/>
  <c r="B95" i="39"/>
  <c r="D94" i="39"/>
  <c r="B94" i="39"/>
  <c r="D93" i="39"/>
  <c r="B93" i="39"/>
  <c r="D92" i="39"/>
  <c r="B92" i="39"/>
  <c r="D91" i="39"/>
  <c r="B91" i="39"/>
  <c r="D90" i="39"/>
  <c r="B90" i="39"/>
  <c r="D89" i="39"/>
  <c r="B89" i="39"/>
  <c r="D88" i="39"/>
  <c r="B88" i="39"/>
  <c r="D87" i="39"/>
  <c r="B87" i="39"/>
  <c r="D86" i="39"/>
  <c r="B86" i="39"/>
  <c r="D85" i="39"/>
  <c r="B85" i="39"/>
  <c r="D84" i="39"/>
  <c r="B84" i="39"/>
  <c r="D83" i="39"/>
  <c r="B83" i="39"/>
  <c r="D82" i="39"/>
  <c r="B82" i="39"/>
  <c r="D81" i="39"/>
  <c r="B81" i="39"/>
  <c r="D80" i="39"/>
  <c r="B80" i="39"/>
  <c r="D79" i="39"/>
  <c r="B79" i="39"/>
  <c r="D78" i="39"/>
  <c r="B78" i="39"/>
  <c r="D77" i="39"/>
  <c r="B77" i="39"/>
  <c r="D76" i="39"/>
  <c r="B76" i="39"/>
  <c r="D75" i="39"/>
  <c r="B75" i="39"/>
  <c r="D74" i="39"/>
  <c r="B74" i="39"/>
  <c r="D73" i="39"/>
  <c r="B73" i="39"/>
  <c r="D72" i="39"/>
  <c r="B72" i="39"/>
  <c r="D71" i="39"/>
  <c r="B71" i="39"/>
  <c r="D70" i="39"/>
  <c r="B70" i="39"/>
  <c r="D69" i="39"/>
  <c r="B69" i="39"/>
  <c r="D68" i="39"/>
  <c r="B68" i="39"/>
  <c r="D67" i="39"/>
  <c r="B67" i="39"/>
  <c r="D66" i="39"/>
  <c r="B66" i="39"/>
  <c r="D65" i="39"/>
  <c r="B65" i="39"/>
  <c r="D64" i="39"/>
  <c r="B64" i="39"/>
  <c r="D63" i="39"/>
  <c r="B63" i="39"/>
  <c r="D62" i="39"/>
  <c r="B62" i="39"/>
  <c r="D61" i="39"/>
  <c r="B61" i="39"/>
  <c r="D60" i="39"/>
  <c r="B60" i="39"/>
  <c r="D59" i="39"/>
  <c r="B59" i="39"/>
  <c r="D58" i="39"/>
  <c r="B58" i="39"/>
  <c r="D57" i="39"/>
  <c r="B57" i="39"/>
  <c r="F56" i="39"/>
  <c r="B56" i="39"/>
  <c r="D55" i="39"/>
  <c r="B55" i="39"/>
  <c r="G54" i="39"/>
  <c r="D54" i="39"/>
  <c r="B54" i="39"/>
  <c r="D53" i="39"/>
  <c r="B53" i="39"/>
  <c r="G52" i="39"/>
  <c r="D52" i="39" s="1"/>
  <c r="B52" i="39"/>
  <c r="G51" i="39"/>
  <c r="D51" i="39" s="1"/>
  <c r="B51" i="39"/>
  <c r="D50" i="39"/>
  <c r="B50" i="39"/>
  <c r="D49" i="39"/>
  <c r="B49" i="39"/>
  <c r="D48" i="39"/>
  <c r="B48" i="39"/>
  <c r="M47" i="39"/>
  <c r="D47" i="39" s="1"/>
  <c r="B47" i="39"/>
  <c r="D46" i="39"/>
  <c r="B46" i="39"/>
  <c r="D45" i="39"/>
  <c r="B45" i="39"/>
  <c r="O44" i="39"/>
  <c r="M44" i="39"/>
  <c r="D44" i="39" s="1"/>
  <c r="B44" i="39"/>
  <c r="L43" i="39"/>
  <c r="L9" i="39" s="1"/>
  <c r="B43" i="39"/>
  <c r="O42" i="39"/>
  <c r="B42" i="39"/>
  <c r="D41" i="39"/>
  <c r="B41" i="39"/>
  <c r="D40" i="39"/>
  <c r="B40" i="39"/>
  <c r="D39" i="39"/>
  <c r="B39" i="39"/>
  <c r="D38" i="39"/>
  <c r="B38" i="39"/>
  <c r="F37" i="39"/>
  <c r="D37" i="39"/>
  <c r="B37" i="39"/>
  <c r="D36" i="39"/>
  <c r="B36" i="39"/>
  <c r="D35" i="39"/>
  <c r="B35" i="39"/>
  <c r="D34" i="39"/>
  <c r="B34" i="39"/>
  <c r="F33" i="39"/>
  <c r="D33" i="39" s="1"/>
  <c r="B33" i="39"/>
  <c r="D32" i="39"/>
  <c r="B32" i="39"/>
  <c r="D31" i="39"/>
  <c r="B31" i="39"/>
  <c r="D30" i="39"/>
  <c r="B30" i="39"/>
  <c r="D29" i="39"/>
  <c r="B29" i="39"/>
  <c r="D28" i="39"/>
  <c r="B28" i="39"/>
  <c r="D27" i="39"/>
  <c r="B27" i="39"/>
  <c r="D26" i="39"/>
  <c r="B26" i="39"/>
  <c r="D25" i="39"/>
  <c r="B25" i="39"/>
  <c r="D24" i="39"/>
  <c r="B24" i="39"/>
  <c r="D23" i="39"/>
  <c r="B23" i="39"/>
  <c r="D22" i="39"/>
  <c r="B22" i="39"/>
  <c r="D21" i="39"/>
  <c r="B21" i="39"/>
  <c r="D20" i="39"/>
  <c r="B20" i="39"/>
  <c r="D19" i="39"/>
  <c r="B19" i="39"/>
  <c r="D18" i="39"/>
  <c r="B18" i="39"/>
  <c r="D17" i="39"/>
  <c r="B17" i="39"/>
  <c r="D16" i="39"/>
  <c r="B16" i="39"/>
  <c r="D15" i="39"/>
  <c r="B15" i="39"/>
  <c r="D14" i="39"/>
  <c r="B14" i="39"/>
  <c r="D13" i="39"/>
  <c r="B13" i="39"/>
  <c r="D12" i="39"/>
  <c r="B12" i="39"/>
  <c r="D11" i="39"/>
  <c r="B11" i="39"/>
  <c r="D10" i="39"/>
  <c r="B10" i="39"/>
  <c r="AA9" i="39"/>
  <c r="Z9" i="39"/>
  <c r="Y9" i="39"/>
  <c r="X9" i="39"/>
  <c r="W9" i="39"/>
  <c r="V9" i="39"/>
  <c r="U9" i="39"/>
  <c r="T9" i="39"/>
  <c r="S9" i="39"/>
  <c r="R9" i="39"/>
  <c r="Q9" i="39"/>
  <c r="P9" i="39"/>
  <c r="N9" i="39"/>
  <c r="K9" i="39"/>
  <c r="J9" i="39"/>
  <c r="I9" i="39"/>
  <c r="H9" i="39"/>
  <c r="E9" i="39"/>
  <c r="U151" i="5"/>
  <c r="K119" i="5"/>
  <c r="L119" i="5"/>
  <c r="G125" i="10"/>
  <c r="H125" i="10"/>
  <c r="I125" i="10"/>
  <c r="J125" i="10"/>
  <c r="K125" i="10"/>
  <c r="L125" i="10"/>
  <c r="M125" i="10"/>
  <c r="N125" i="10"/>
  <c r="O125" i="10"/>
  <c r="P125" i="10"/>
  <c r="Q125" i="10"/>
  <c r="R125" i="10"/>
  <c r="S125" i="10"/>
  <c r="T125" i="10"/>
  <c r="U125" i="10"/>
  <c r="V125" i="10"/>
  <c r="W125" i="10"/>
  <c r="X125" i="10"/>
  <c r="Y125" i="10"/>
  <c r="Z125" i="10"/>
  <c r="AA125" i="10"/>
  <c r="AB125" i="10"/>
  <c r="AC125" i="10"/>
  <c r="AD125" i="10"/>
  <c r="AF125" i="10"/>
  <c r="AG125" i="10"/>
  <c r="S589" i="5"/>
  <c r="R589" i="5"/>
  <c r="T731" i="5"/>
  <c r="T730" i="5"/>
  <c r="T728" i="5"/>
  <c r="T727" i="5"/>
  <c r="T726" i="5"/>
  <c r="T724" i="5"/>
  <c r="T723" i="5"/>
  <c r="T721" i="5"/>
  <c r="T720" i="5"/>
  <c r="T718" i="5"/>
  <c r="T716" i="5"/>
  <c r="T715" i="5"/>
  <c r="T714" i="5"/>
  <c r="T713" i="5"/>
  <c r="T711" i="5"/>
  <c r="T709" i="5"/>
  <c r="T707" i="5"/>
  <c r="T706" i="5"/>
  <c r="T704" i="5"/>
  <c r="T703" i="5"/>
  <c r="T702" i="5"/>
  <c r="T700" i="5"/>
  <c r="T698" i="5"/>
  <c r="T697" i="5" s="1"/>
  <c r="T696" i="5"/>
  <c r="T695" i="5"/>
  <c r="T694" i="5"/>
  <c r="T692" i="5"/>
  <c r="T691" i="5"/>
  <c r="T690" i="5"/>
  <c r="T689" i="5"/>
  <c r="T687" i="5"/>
  <c r="T686" i="5"/>
  <c r="T684" i="5"/>
  <c r="T682" i="5"/>
  <c r="T681" i="5"/>
  <c r="T679" i="5"/>
  <c r="T678" i="5"/>
  <c r="T677" i="5"/>
  <c r="T676" i="5"/>
  <c r="T675" i="5"/>
  <c r="T674" i="5"/>
  <c r="T673" i="5"/>
  <c r="T672" i="5"/>
  <c r="T671" i="5"/>
  <c r="T667" i="5"/>
  <c r="T663" i="5"/>
  <c r="T661" i="5"/>
  <c r="T660" i="5"/>
  <c r="T659" i="5"/>
  <c r="T657" i="5"/>
  <c r="T656" i="5"/>
  <c r="T654" i="5"/>
  <c r="T653" i="5"/>
  <c r="T652" i="5"/>
  <c r="T651" i="5"/>
  <c r="T650" i="5"/>
  <c r="T648" i="5"/>
  <c r="T647" i="5"/>
  <c r="T645" i="5"/>
  <c r="T643" i="5"/>
  <c r="T641" i="5"/>
  <c r="T639" i="5"/>
  <c r="T638" i="5"/>
  <c r="T636" i="5"/>
  <c r="T634" i="5"/>
  <c r="T632" i="5"/>
  <c r="T630" i="5"/>
  <c r="T629" i="5"/>
  <c r="T628" i="5"/>
  <c r="T627" i="5"/>
  <c r="T626" i="5"/>
  <c r="T624" i="5"/>
  <c r="T623" i="5" s="1"/>
  <c r="T622" i="5"/>
  <c r="T621" i="5"/>
  <c r="T620" i="5"/>
  <c r="T618" i="5"/>
  <c r="T617" i="5"/>
  <c r="T616" i="5"/>
  <c r="T614" i="5"/>
  <c r="T612" i="5"/>
  <c r="T610" i="5"/>
  <c r="T609" i="5"/>
  <c r="T608" i="5"/>
  <c r="T607" i="5"/>
  <c r="T606" i="5"/>
  <c r="T605" i="5"/>
  <c r="T603" i="5"/>
  <c r="T602" i="5"/>
  <c r="T600" i="5"/>
  <c r="T598" i="5"/>
  <c r="T596" i="5"/>
  <c r="T594" i="5"/>
  <c r="T593" i="5"/>
  <c r="T592" i="5"/>
  <c r="T591" i="5"/>
  <c r="T590" i="5"/>
  <c r="T588" i="5"/>
  <c r="T586" i="5"/>
  <c r="T585" i="5"/>
  <c r="T583" i="5"/>
  <c r="T581" i="5"/>
  <c r="T580" i="5"/>
  <c r="T578" i="5"/>
  <c r="T576" i="5"/>
  <c r="T575" i="5"/>
  <c r="T573" i="5"/>
  <c r="T572" i="5"/>
  <c r="T571" i="5"/>
  <c r="T570" i="5"/>
  <c r="T569" i="5"/>
  <c r="T568" i="5"/>
  <c r="T567" i="5"/>
  <c r="T566" i="5"/>
  <c r="T565" i="5"/>
  <c r="T564" i="5"/>
  <c r="T562" i="5"/>
  <c r="T561" i="5"/>
  <c r="T560" i="5"/>
  <c r="T559" i="5"/>
  <c r="T558" i="5"/>
  <c r="T557" i="5"/>
  <c r="T556" i="5"/>
  <c r="T554" i="5"/>
  <c r="T553" i="5"/>
  <c r="T552" i="5"/>
  <c r="T551" i="5"/>
  <c r="T550" i="5"/>
  <c r="T549" i="5"/>
  <c r="T548" i="5"/>
  <c r="T546" i="5"/>
  <c r="T545" i="5"/>
  <c r="T544" i="5"/>
  <c r="T543" i="5"/>
  <c r="T541" i="5"/>
  <c r="T540" i="5"/>
  <c r="T539" i="5"/>
  <c r="T538" i="5"/>
  <c r="T537" i="5"/>
  <c r="T536" i="5"/>
  <c r="T535" i="5"/>
  <c r="T534" i="5"/>
  <c r="T533" i="5"/>
  <c r="T532" i="5"/>
  <c r="T531" i="5"/>
  <c r="T530" i="5"/>
  <c r="T529" i="5"/>
  <c r="T528" i="5"/>
  <c r="T527" i="5"/>
  <c r="T526" i="5"/>
  <c r="T525" i="5"/>
  <c r="T524" i="5"/>
  <c r="T522" i="5"/>
  <c r="T521" i="5"/>
  <c r="T520" i="5"/>
  <c r="T518" i="5"/>
  <c r="T517" i="5"/>
  <c r="T516" i="5"/>
  <c r="T515" i="5"/>
  <c r="T514" i="5"/>
  <c r="T513" i="5"/>
  <c r="T512" i="5"/>
  <c r="T511" i="5"/>
  <c r="T510" i="5"/>
  <c r="T509" i="5"/>
  <c r="T508" i="5"/>
  <c r="T507" i="5"/>
  <c r="T506" i="5"/>
  <c r="T503" i="5"/>
  <c r="T502" i="5"/>
  <c r="T501" i="5"/>
  <c r="T151" i="5"/>
  <c r="T500" i="5"/>
  <c r="T499" i="5"/>
  <c r="T498" i="5"/>
  <c r="T497" i="5"/>
  <c r="T496" i="5"/>
  <c r="T495" i="5"/>
  <c r="T494" i="5"/>
  <c r="T493" i="5"/>
  <c r="T492" i="5"/>
  <c r="T491" i="5"/>
  <c r="T490" i="5"/>
  <c r="T489" i="5"/>
  <c r="T488" i="5"/>
  <c r="T487" i="5"/>
  <c r="T486" i="5"/>
  <c r="T485" i="5"/>
  <c r="T484" i="5"/>
  <c r="T483" i="5"/>
  <c r="T482" i="5"/>
  <c r="T481" i="5"/>
  <c r="T480" i="5"/>
  <c r="T479" i="5"/>
  <c r="T478" i="5"/>
  <c r="T477" i="5"/>
  <c r="T476" i="5"/>
  <c r="T475" i="5"/>
  <c r="T474" i="5"/>
  <c r="T473" i="5"/>
  <c r="T472" i="5"/>
  <c r="T471" i="5"/>
  <c r="T469" i="5"/>
  <c r="T468" i="5"/>
  <c r="T467" i="5"/>
  <c r="T466" i="5"/>
  <c r="T465" i="5"/>
  <c r="T464" i="5"/>
  <c r="T463" i="5"/>
  <c r="T462" i="5"/>
  <c r="T461" i="5"/>
  <c r="T460" i="5"/>
  <c r="T459" i="5"/>
  <c r="T458" i="5"/>
  <c r="T457" i="5"/>
  <c r="T456" i="5"/>
  <c r="T451" i="5"/>
  <c r="T450" i="5"/>
  <c r="T449" i="5"/>
  <c r="T448" i="5"/>
  <c r="T447" i="5"/>
  <c r="T446" i="5"/>
  <c r="T445" i="5"/>
  <c r="T444" i="5"/>
  <c r="T443" i="5"/>
  <c r="T442" i="5"/>
  <c r="T441" i="5"/>
  <c r="T440" i="5"/>
  <c r="T439" i="5"/>
  <c r="T438" i="5"/>
  <c r="T437" i="5"/>
  <c r="T436" i="5"/>
  <c r="T435" i="5"/>
  <c r="T434" i="5"/>
  <c r="T433" i="5"/>
  <c r="T432" i="5"/>
  <c r="T431" i="5"/>
  <c r="T430" i="5"/>
  <c r="T429" i="5"/>
  <c r="T428" i="5"/>
  <c r="T427" i="5"/>
  <c r="T426" i="5"/>
  <c r="T425" i="5"/>
  <c r="T424" i="5"/>
  <c r="T423" i="5"/>
  <c r="T422" i="5"/>
  <c r="T421" i="5"/>
  <c r="T420" i="5"/>
  <c r="T419" i="5"/>
  <c r="T418" i="5"/>
  <c r="T417" i="5"/>
  <c r="T416" i="5"/>
  <c r="T415" i="5"/>
  <c r="T414" i="5"/>
  <c r="T413" i="5"/>
  <c r="T412" i="5"/>
  <c r="T411" i="5"/>
  <c r="T410" i="5"/>
  <c r="T409" i="5"/>
  <c r="T408" i="5"/>
  <c r="T407" i="5"/>
  <c r="T406" i="5"/>
  <c r="T405" i="5"/>
  <c r="T404" i="5"/>
  <c r="T403" i="5"/>
  <c r="T402" i="5"/>
  <c r="T401" i="5"/>
  <c r="T400" i="5"/>
  <c r="T399" i="5"/>
  <c r="T398" i="5"/>
  <c r="T397" i="5"/>
  <c r="T396" i="5"/>
  <c r="T395" i="5"/>
  <c r="T394" i="5"/>
  <c r="T393" i="5"/>
  <c r="T392" i="5"/>
  <c r="T391" i="5"/>
  <c r="T390" i="5"/>
  <c r="T389" i="5"/>
  <c r="T388" i="5"/>
  <c r="T387" i="5"/>
  <c r="T386" i="5"/>
  <c r="T385" i="5"/>
  <c r="T384" i="5"/>
  <c r="T383" i="5"/>
  <c r="T382" i="5"/>
  <c r="T381" i="5"/>
  <c r="T380" i="5"/>
  <c r="T379" i="5"/>
  <c r="T378" i="5"/>
  <c r="T377" i="5"/>
  <c r="C904" i="5"/>
  <c r="C902" i="5"/>
  <c r="C901" i="5"/>
  <c r="C899" i="5"/>
  <c r="C897" i="5"/>
  <c r="C895" i="5"/>
  <c r="C893" i="5"/>
  <c r="C891" i="5"/>
  <c r="C889" i="5"/>
  <c r="C887" i="5"/>
  <c r="C885" i="5"/>
  <c r="C883" i="5"/>
  <c r="C882" i="5"/>
  <c r="C880" i="5"/>
  <c r="C878" i="5"/>
  <c r="C876" i="5"/>
  <c r="C874" i="5"/>
  <c r="C872" i="5"/>
  <c r="C870" i="5"/>
  <c r="C868" i="5"/>
  <c r="C867" i="5"/>
  <c r="C866" i="5"/>
  <c r="C865" i="5"/>
  <c r="C864" i="5"/>
  <c r="C862" i="5"/>
  <c r="C861" i="5"/>
  <c r="C859" i="5"/>
  <c r="C858" i="5"/>
  <c r="C856" i="5"/>
  <c r="C855" i="5"/>
  <c r="C853" i="5"/>
  <c r="C851" i="5"/>
  <c r="C850" i="5"/>
  <c r="C848" i="5"/>
  <c r="C847" i="5"/>
  <c r="C846" i="5"/>
  <c r="C845" i="5"/>
  <c r="C844" i="5"/>
  <c r="C842" i="5"/>
  <c r="C840" i="5"/>
  <c r="C838" i="5"/>
  <c r="C836" i="5"/>
  <c r="C834" i="5"/>
  <c r="C832" i="5"/>
  <c r="C830" i="5"/>
  <c r="C829" i="5"/>
  <c r="C828" i="5"/>
  <c r="C826" i="5"/>
  <c r="C824" i="5"/>
  <c r="C822" i="5"/>
  <c r="C820" i="5"/>
  <c r="C818" i="5"/>
  <c r="C816" i="5"/>
  <c r="C815" i="5"/>
  <c r="C814" i="5"/>
  <c r="C812" i="5"/>
  <c r="C810" i="5"/>
  <c r="C809" i="5"/>
  <c r="C808" i="5"/>
  <c r="C806" i="5"/>
  <c r="C805" i="5"/>
  <c r="C803" i="5"/>
  <c r="C802" i="5"/>
  <c r="C800" i="5"/>
  <c r="C799" i="5"/>
  <c r="C798" i="5"/>
  <c r="C797" i="5"/>
  <c r="C796" i="5"/>
  <c r="C795" i="5"/>
  <c r="C794" i="5"/>
  <c r="C792" i="5"/>
  <c r="C791" i="5"/>
  <c r="C790" i="5"/>
  <c r="C789" i="5"/>
  <c r="C788" i="5"/>
  <c r="C787" i="5"/>
  <c r="C786" i="5"/>
  <c r="C785" i="5"/>
  <c r="C784" i="5"/>
  <c r="C782" i="5"/>
  <c r="C781" i="5"/>
  <c r="C780" i="5"/>
  <c r="C779" i="5"/>
  <c r="C778" i="5"/>
  <c r="C777" i="5"/>
  <c r="C776" i="5"/>
  <c r="C775" i="5"/>
  <c r="C773" i="5"/>
  <c r="C772" i="5"/>
  <c r="C771" i="5"/>
  <c r="C770" i="5"/>
  <c r="C768" i="5"/>
  <c r="C767" i="5"/>
  <c r="C766" i="5"/>
  <c r="C765" i="5"/>
  <c r="C764" i="5"/>
  <c r="C763" i="5"/>
  <c r="C762" i="5"/>
  <c r="C761" i="5"/>
  <c r="C760" i="5"/>
  <c r="C759" i="5"/>
  <c r="C758" i="5"/>
  <c r="C757" i="5"/>
  <c r="C756" i="5"/>
  <c r="C755" i="5"/>
  <c r="C754" i="5"/>
  <c r="C753" i="5"/>
  <c r="C752" i="5"/>
  <c r="C751" i="5"/>
  <c r="C750" i="5"/>
  <c r="C749" i="5"/>
  <c r="C748" i="5"/>
  <c r="C747" i="5"/>
  <c r="C746" i="5"/>
  <c r="C745" i="5"/>
  <c r="C744" i="5"/>
  <c r="C743" i="5"/>
  <c r="C742" i="5"/>
  <c r="C741" i="5"/>
  <c r="C740" i="5"/>
  <c r="C739" i="5"/>
  <c r="C738" i="5"/>
  <c r="C737" i="5"/>
  <c r="C736" i="5"/>
  <c r="C735" i="5"/>
  <c r="C734" i="5"/>
  <c r="C905" i="5"/>
  <c r="Q376" i="5"/>
  <c r="K455" i="5"/>
  <c r="L455" i="5"/>
  <c r="Q455" i="5"/>
  <c r="R455" i="5"/>
  <c r="S455" i="5"/>
  <c r="K505" i="5"/>
  <c r="L505" i="5"/>
  <c r="Q505" i="5"/>
  <c r="R505" i="5"/>
  <c r="S505" i="5"/>
  <c r="K519" i="5"/>
  <c r="L519" i="5"/>
  <c r="Q519" i="5"/>
  <c r="R519" i="5"/>
  <c r="S519" i="5"/>
  <c r="K523" i="5"/>
  <c r="L523" i="5"/>
  <c r="Q523" i="5"/>
  <c r="R523" i="5"/>
  <c r="S523" i="5"/>
  <c r="K542" i="5"/>
  <c r="L542" i="5"/>
  <c r="Q542" i="5"/>
  <c r="R542" i="5"/>
  <c r="S542" i="5"/>
  <c r="K547" i="5"/>
  <c r="L547" i="5"/>
  <c r="Q547" i="5"/>
  <c r="R547" i="5"/>
  <c r="S547" i="5"/>
  <c r="K555" i="5"/>
  <c r="L555" i="5"/>
  <c r="Q555" i="5"/>
  <c r="R555" i="5"/>
  <c r="S555" i="5"/>
  <c r="K563" i="5"/>
  <c r="L563" i="5"/>
  <c r="Q563" i="5"/>
  <c r="R563" i="5"/>
  <c r="S563" i="5"/>
  <c r="K574" i="5"/>
  <c r="L574" i="5"/>
  <c r="Q574" i="5"/>
  <c r="R574" i="5"/>
  <c r="S574" i="5"/>
  <c r="K577" i="5"/>
  <c r="L577" i="5"/>
  <c r="Q577" i="5"/>
  <c r="R577" i="5"/>
  <c r="S577" i="5"/>
  <c r="K579" i="5"/>
  <c r="L579" i="5"/>
  <c r="Q579" i="5"/>
  <c r="R579" i="5"/>
  <c r="S579" i="5"/>
  <c r="K582" i="5"/>
  <c r="L582" i="5"/>
  <c r="Q582" i="5"/>
  <c r="R582" i="5"/>
  <c r="S582" i="5"/>
  <c r="K584" i="5"/>
  <c r="L584" i="5"/>
  <c r="Q584" i="5"/>
  <c r="R584" i="5"/>
  <c r="S584" i="5"/>
  <c r="K587" i="5"/>
  <c r="L587" i="5"/>
  <c r="Q587" i="5"/>
  <c r="R587" i="5"/>
  <c r="S587" i="5"/>
  <c r="K589" i="5"/>
  <c r="L589" i="5"/>
  <c r="Q589" i="5"/>
  <c r="K595" i="5"/>
  <c r="L595" i="5"/>
  <c r="Q595" i="5"/>
  <c r="R595" i="5"/>
  <c r="S595" i="5"/>
  <c r="K597" i="5"/>
  <c r="L597" i="5"/>
  <c r="Q597" i="5"/>
  <c r="R597" i="5"/>
  <c r="S597" i="5"/>
  <c r="K599" i="5"/>
  <c r="L599" i="5"/>
  <c r="Q599" i="5"/>
  <c r="R599" i="5"/>
  <c r="S599" i="5"/>
  <c r="K601" i="5"/>
  <c r="L601" i="5"/>
  <c r="Q601" i="5"/>
  <c r="R601" i="5"/>
  <c r="S601" i="5"/>
  <c r="K604" i="5"/>
  <c r="L604" i="5"/>
  <c r="Q604" i="5"/>
  <c r="R604" i="5"/>
  <c r="S604" i="5"/>
  <c r="K611" i="5"/>
  <c r="L611" i="5"/>
  <c r="Q611" i="5"/>
  <c r="R611" i="5"/>
  <c r="S611" i="5"/>
  <c r="K613" i="5"/>
  <c r="L613" i="5"/>
  <c r="Q613" i="5"/>
  <c r="R613" i="5"/>
  <c r="S613" i="5"/>
  <c r="K615" i="5"/>
  <c r="L615" i="5"/>
  <c r="Q615" i="5"/>
  <c r="R615" i="5"/>
  <c r="S615" i="5"/>
  <c r="K619" i="5"/>
  <c r="L619" i="5"/>
  <c r="Q619" i="5"/>
  <c r="R619" i="5"/>
  <c r="S619" i="5"/>
  <c r="K623" i="5"/>
  <c r="L623" i="5"/>
  <c r="Q623" i="5"/>
  <c r="R623" i="5"/>
  <c r="S623" i="5"/>
  <c r="K625" i="5"/>
  <c r="L625" i="5"/>
  <c r="Q625" i="5"/>
  <c r="R625" i="5"/>
  <c r="S625" i="5"/>
  <c r="K631" i="5"/>
  <c r="L631" i="5"/>
  <c r="Q631" i="5"/>
  <c r="R631" i="5"/>
  <c r="S631" i="5"/>
  <c r="K633" i="5"/>
  <c r="L633" i="5"/>
  <c r="Q633" i="5"/>
  <c r="R633" i="5"/>
  <c r="S633" i="5"/>
  <c r="K635" i="5"/>
  <c r="L635" i="5"/>
  <c r="Q635" i="5"/>
  <c r="R635" i="5"/>
  <c r="S635" i="5"/>
  <c r="K637" i="5"/>
  <c r="L637" i="5"/>
  <c r="Q637" i="5"/>
  <c r="R637" i="5"/>
  <c r="S637" i="5"/>
  <c r="K640" i="5"/>
  <c r="L640" i="5"/>
  <c r="Q640" i="5"/>
  <c r="R640" i="5"/>
  <c r="S640" i="5"/>
  <c r="K642" i="5"/>
  <c r="L642" i="5"/>
  <c r="Q642" i="5"/>
  <c r="R642" i="5"/>
  <c r="S642" i="5"/>
  <c r="K644" i="5"/>
  <c r="L644" i="5"/>
  <c r="Q644" i="5"/>
  <c r="R644" i="5"/>
  <c r="S644" i="5"/>
  <c r="K646" i="5"/>
  <c r="L646" i="5"/>
  <c r="Q646" i="5"/>
  <c r="R646" i="5"/>
  <c r="S646" i="5"/>
  <c r="K649" i="5"/>
  <c r="L649" i="5"/>
  <c r="Q649" i="5"/>
  <c r="R649" i="5"/>
  <c r="S649" i="5"/>
  <c r="K655" i="5"/>
  <c r="L655" i="5"/>
  <c r="Q655" i="5"/>
  <c r="R655" i="5"/>
  <c r="S655" i="5"/>
  <c r="K658" i="5"/>
  <c r="L658" i="5"/>
  <c r="Q658" i="5"/>
  <c r="R658" i="5"/>
  <c r="S658" i="5"/>
  <c r="K662" i="5"/>
  <c r="L662" i="5"/>
  <c r="Q662" i="5"/>
  <c r="R662" i="5"/>
  <c r="S662" i="5"/>
  <c r="K666" i="5"/>
  <c r="L666" i="5"/>
  <c r="Q666" i="5"/>
  <c r="R666" i="5"/>
  <c r="S666" i="5"/>
  <c r="K670" i="5"/>
  <c r="L670" i="5"/>
  <c r="Q670" i="5"/>
  <c r="R670" i="5"/>
  <c r="S670" i="5"/>
  <c r="K680" i="5"/>
  <c r="L680" i="5"/>
  <c r="Q680" i="5"/>
  <c r="R680" i="5"/>
  <c r="S680" i="5"/>
  <c r="K683" i="5"/>
  <c r="L683" i="5"/>
  <c r="Q683" i="5"/>
  <c r="R683" i="5"/>
  <c r="S683" i="5"/>
  <c r="K685" i="5"/>
  <c r="L685" i="5"/>
  <c r="Q685" i="5"/>
  <c r="R685" i="5"/>
  <c r="S685" i="5"/>
  <c r="K688" i="5"/>
  <c r="L688" i="5"/>
  <c r="Q688" i="5"/>
  <c r="R688" i="5"/>
  <c r="S688" i="5"/>
  <c r="K693" i="5"/>
  <c r="L693" i="5"/>
  <c r="Q693" i="5"/>
  <c r="R693" i="5"/>
  <c r="S693" i="5"/>
  <c r="K697" i="5"/>
  <c r="L697" i="5"/>
  <c r="Q697" i="5"/>
  <c r="R697" i="5"/>
  <c r="S697" i="5"/>
  <c r="K699" i="5"/>
  <c r="L699" i="5"/>
  <c r="Q699" i="5"/>
  <c r="R699" i="5"/>
  <c r="S699" i="5"/>
  <c r="K701" i="5"/>
  <c r="L701" i="5"/>
  <c r="Q701" i="5"/>
  <c r="R701" i="5"/>
  <c r="S701" i="5"/>
  <c r="K705" i="5"/>
  <c r="L705" i="5"/>
  <c r="Q705" i="5"/>
  <c r="R705" i="5"/>
  <c r="S705" i="5"/>
  <c r="K708" i="5"/>
  <c r="L708" i="5"/>
  <c r="Q708" i="5"/>
  <c r="R708" i="5"/>
  <c r="S708" i="5"/>
  <c r="K710" i="5"/>
  <c r="L710" i="5"/>
  <c r="Q710" i="5"/>
  <c r="R710" i="5"/>
  <c r="S710" i="5"/>
  <c r="K712" i="5"/>
  <c r="L712" i="5"/>
  <c r="Q712" i="5"/>
  <c r="R712" i="5"/>
  <c r="S712" i="5"/>
  <c r="K717" i="5"/>
  <c r="L717" i="5"/>
  <c r="Q717" i="5"/>
  <c r="R717" i="5"/>
  <c r="S717" i="5"/>
  <c r="K719" i="5"/>
  <c r="L719" i="5"/>
  <c r="Q719" i="5"/>
  <c r="R719" i="5"/>
  <c r="S719" i="5"/>
  <c r="K722" i="5"/>
  <c r="L722" i="5"/>
  <c r="Q722" i="5"/>
  <c r="R722" i="5"/>
  <c r="S722" i="5"/>
  <c r="K725" i="5"/>
  <c r="L725" i="5"/>
  <c r="Q725" i="5"/>
  <c r="R725" i="5"/>
  <c r="S725" i="5"/>
  <c r="K729" i="5"/>
  <c r="L729" i="5"/>
  <c r="Q729" i="5"/>
  <c r="R729" i="5"/>
  <c r="S729" i="5"/>
  <c r="T376" i="5" l="1"/>
  <c r="T470" i="5"/>
  <c r="J8" i="39"/>
  <c r="J7" i="39" s="1"/>
  <c r="V8" i="39"/>
  <c r="V7" i="39" s="1"/>
  <c r="F9" i="39"/>
  <c r="F8" i="39" s="1"/>
  <c r="F7" i="39" s="1"/>
  <c r="Y8" i="39"/>
  <c r="Y7" i="39" s="1"/>
  <c r="D286" i="39"/>
  <c r="M335" i="39"/>
  <c r="O9" i="39"/>
  <c r="I8" i="39"/>
  <c r="I7" i="39" s="1"/>
  <c r="D425" i="39"/>
  <c r="O475" i="39"/>
  <c r="D498" i="39"/>
  <c r="D43" i="39"/>
  <c r="D189" i="39"/>
  <c r="O335" i="39"/>
  <c r="D335" i="39" s="1"/>
  <c r="O427" i="39"/>
  <c r="D466" i="39"/>
  <c r="D518" i="39"/>
  <c r="G335" i="39"/>
  <c r="H181" i="39"/>
  <c r="H8" i="39" s="1"/>
  <c r="H7" i="39" s="1"/>
  <c r="T8" i="39"/>
  <c r="T7" i="39" s="1"/>
  <c r="M9" i="39"/>
  <c r="M8" i="39" s="1"/>
  <c r="M7" i="39" s="1"/>
  <c r="D438" i="39"/>
  <c r="U8" i="39"/>
  <c r="U7" i="39" s="1"/>
  <c r="D223" i="39"/>
  <c r="R8" i="39"/>
  <c r="R7" i="39" s="1"/>
  <c r="D508" i="39"/>
  <c r="N8" i="39"/>
  <c r="N7" i="39" s="1"/>
  <c r="Z8" i="39"/>
  <c r="Z7" i="39" s="1"/>
  <c r="D482" i="39"/>
  <c r="D494" i="39"/>
  <c r="D506" i="39"/>
  <c r="AA8" i="39"/>
  <c r="AA7" i="39" s="1"/>
  <c r="S8" i="39"/>
  <c r="S7" i="39" s="1"/>
  <c r="D496" i="39"/>
  <c r="D510" i="39"/>
  <c r="D485" i="39"/>
  <c r="L8" i="39"/>
  <c r="L7" i="39" s="1"/>
  <c r="D427" i="39"/>
  <c r="D464" i="39"/>
  <c r="D514" i="39"/>
  <c r="D490" i="39"/>
  <c r="D512" i="39"/>
  <c r="W8" i="39"/>
  <c r="W7" i="39" s="1"/>
  <c r="D290" i="39"/>
  <c r="D487" i="39"/>
  <c r="Q8" i="39"/>
  <c r="Q7" i="39" s="1"/>
  <c r="P8" i="39"/>
  <c r="P7" i="39" s="1"/>
  <c r="D240" i="39"/>
  <c r="D475" i="39"/>
  <c r="D516" i="39"/>
  <c r="K8" i="39"/>
  <c r="K7" i="39" s="1"/>
  <c r="X8" i="39"/>
  <c r="X7" i="39" s="1"/>
  <c r="D436" i="39"/>
  <c r="D502" i="39"/>
  <c r="V13" i="5"/>
  <c r="D470" i="39"/>
  <c r="D181" i="39"/>
  <c r="E8" i="39"/>
  <c r="G9" i="39"/>
  <c r="G8" i="39" s="1"/>
  <c r="G7" i="39" s="1"/>
  <c r="D42" i="39"/>
  <c r="D56" i="39"/>
  <c r="O227" i="39"/>
  <c r="D227" i="39" s="1"/>
  <c r="O304" i="39"/>
  <c r="D304" i="39" s="1"/>
  <c r="D474" i="39"/>
  <c r="D191" i="39"/>
  <c r="D248" i="39"/>
  <c r="T589" i="5"/>
  <c r="T455" i="5"/>
  <c r="J729" i="5"/>
  <c r="J725" i="5"/>
  <c r="J722" i="5"/>
  <c r="J719" i="5"/>
  <c r="J717" i="5"/>
  <c r="J712" i="5"/>
  <c r="J710" i="5"/>
  <c r="J708" i="5"/>
  <c r="J705" i="5"/>
  <c r="J701" i="5"/>
  <c r="J699" i="5"/>
  <c r="U699" i="5" s="1"/>
  <c r="J697" i="5"/>
  <c r="J693" i="5"/>
  <c r="J688" i="5"/>
  <c r="J685" i="5"/>
  <c r="J683" i="5"/>
  <c r="J680" i="5"/>
  <c r="J670" i="5"/>
  <c r="J666" i="5"/>
  <c r="J662" i="5"/>
  <c r="J658" i="5"/>
  <c r="J655" i="5"/>
  <c r="J649" i="5"/>
  <c r="J646" i="5"/>
  <c r="J644" i="5"/>
  <c r="J642" i="5"/>
  <c r="J640" i="5"/>
  <c r="J637" i="5"/>
  <c r="J635" i="5"/>
  <c r="U635" i="5" s="1"/>
  <c r="J633" i="5"/>
  <c r="U633" i="5" s="1"/>
  <c r="J631" i="5"/>
  <c r="U631" i="5" s="1"/>
  <c r="J625" i="5"/>
  <c r="J623" i="5"/>
  <c r="J619" i="5"/>
  <c r="J615" i="5"/>
  <c r="J613" i="5"/>
  <c r="J611" i="5"/>
  <c r="J604" i="5"/>
  <c r="J601" i="5"/>
  <c r="J599" i="5"/>
  <c r="J597" i="5"/>
  <c r="J595" i="5"/>
  <c r="J589" i="5"/>
  <c r="J587" i="5"/>
  <c r="J584" i="5"/>
  <c r="J582" i="5"/>
  <c r="J579" i="5"/>
  <c r="J577" i="5"/>
  <c r="J574" i="5"/>
  <c r="J563" i="5"/>
  <c r="J555" i="5"/>
  <c r="J547" i="5"/>
  <c r="J519" i="5"/>
  <c r="J455" i="5"/>
  <c r="K373" i="5"/>
  <c r="L373" i="5"/>
  <c r="Q373" i="5"/>
  <c r="R373" i="5"/>
  <c r="S373" i="5"/>
  <c r="K370" i="5"/>
  <c r="L370" i="5"/>
  <c r="Q370" i="5"/>
  <c r="R370" i="5"/>
  <c r="S370" i="5"/>
  <c r="J370" i="5"/>
  <c r="K368" i="5"/>
  <c r="L368" i="5"/>
  <c r="Q368" i="5"/>
  <c r="R368" i="5"/>
  <c r="S368" i="5"/>
  <c r="J368" i="5"/>
  <c r="K362" i="5"/>
  <c r="L362" i="5"/>
  <c r="Q362" i="5"/>
  <c r="R362" i="5"/>
  <c r="S362" i="5"/>
  <c r="K360" i="5"/>
  <c r="L360" i="5"/>
  <c r="Q360" i="5"/>
  <c r="R360" i="5"/>
  <c r="S360" i="5"/>
  <c r="J360" i="5"/>
  <c r="K357" i="5"/>
  <c r="L357" i="5"/>
  <c r="Q357" i="5"/>
  <c r="R357" i="5"/>
  <c r="S357" i="5"/>
  <c r="K355" i="5"/>
  <c r="L355" i="5"/>
  <c r="Q355" i="5"/>
  <c r="R355" i="5"/>
  <c r="S355" i="5"/>
  <c r="K353" i="5"/>
  <c r="L353" i="5"/>
  <c r="Q353" i="5"/>
  <c r="R353" i="5"/>
  <c r="S353" i="5"/>
  <c r="K345" i="5"/>
  <c r="L345" i="5"/>
  <c r="Q345" i="5"/>
  <c r="R345" i="5"/>
  <c r="S345" i="5"/>
  <c r="K340" i="5"/>
  <c r="L340" i="5"/>
  <c r="Q340" i="5"/>
  <c r="R340" i="5"/>
  <c r="S340" i="5"/>
  <c r="J340" i="5"/>
  <c r="K336" i="5"/>
  <c r="L336" i="5"/>
  <c r="Q336" i="5"/>
  <c r="R336" i="5"/>
  <c r="S336" i="5"/>
  <c r="J336" i="5"/>
  <c r="K330" i="5"/>
  <c r="L330" i="5"/>
  <c r="Q330" i="5"/>
  <c r="R330" i="5"/>
  <c r="S330" i="5"/>
  <c r="J330" i="5"/>
  <c r="K326" i="5"/>
  <c r="L326" i="5"/>
  <c r="Q326" i="5"/>
  <c r="R326" i="5"/>
  <c r="S326" i="5"/>
  <c r="J326" i="5"/>
  <c r="K324" i="5"/>
  <c r="L324" i="5"/>
  <c r="Q324" i="5"/>
  <c r="R324" i="5"/>
  <c r="S324" i="5"/>
  <c r="K322" i="5"/>
  <c r="L322" i="5"/>
  <c r="Q322" i="5"/>
  <c r="R322" i="5"/>
  <c r="S322" i="5"/>
  <c r="K320" i="5"/>
  <c r="L320" i="5"/>
  <c r="Q320" i="5"/>
  <c r="R320" i="5"/>
  <c r="S320" i="5"/>
  <c r="K318" i="5"/>
  <c r="L318" i="5"/>
  <c r="Q318" i="5"/>
  <c r="R318" i="5"/>
  <c r="S318" i="5"/>
  <c r="K316" i="5"/>
  <c r="L316" i="5"/>
  <c r="Q316" i="5"/>
  <c r="R316" i="5"/>
  <c r="S316" i="5"/>
  <c r="K313" i="5"/>
  <c r="L313" i="5"/>
  <c r="Q313" i="5"/>
  <c r="R313" i="5"/>
  <c r="S313" i="5"/>
  <c r="J313" i="5"/>
  <c r="K310" i="5"/>
  <c r="L310" i="5"/>
  <c r="Q310" i="5"/>
  <c r="R310" i="5"/>
  <c r="S310" i="5"/>
  <c r="J310" i="5"/>
  <c r="K308" i="5"/>
  <c r="L308" i="5"/>
  <c r="Q308" i="5"/>
  <c r="R308" i="5"/>
  <c r="S308" i="5"/>
  <c r="K302" i="5"/>
  <c r="L302" i="5"/>
  <c r="Q302" i="5"/>
  <c r="R302" i="5"/>
  <c r="S302" i="5"/>
  <c r="J302" i="5"/>
  <c r="K299" i="5"/>
  <c r="L299" i="5"/>
  <c r="Q299" i="5"/>
  <c r="R299" i="5"/>
  <c r="S299" i="5"/>
  <c r="J299" i="5"/>
  <c r="K294" i="5"/>
  <c r="L294" i="5"/>
  <c r="Q294" i="5"/>
  <c r="R294" i="5"/>
  <c r="S294" i="5"/>
  <c r="K291" i="5"/>
  <c r="L291" i="5"/>
  <c r="Q291" i="5"/>
  <c r="R291" i="5"/>
  <c r="S291" i="5"/>
  <c r="K289" i="5"/>
  <c r="L289" i="5"/>
  <c r="Q289" i="5"/>
  <c r="R289" i="5"/>
  <c r="S289" i="5"/>
  <c r="K286" i="5"/>
  <c r="L286" i="5"/>
  <c r="Q286" i="5"/>
  <c r="R286" i="5"/>
  <c r="S286" i="5"/>
  <c r="K284" i="5"/>
  <c r="L284" i="5"/>
  <c r="Q284" i="5"/>
  <c r="R284" i="5"/>
  <c r="S284" i="5"/>
  <c r="K282" i="5"/>
  <c r="L282" i="5"/>
  <c r="Q282" i="5"/>
  <c r="R282" i="5"/>
  <c r="S282" i="5"/>
  <c r="K280" i="5"/>
  <c r="L280" i="5"/>
  <c r="Q280" i="5"/>
  <c r="R280" i="5"/>
  <c r="S280" i="5"/>
  <c r="J294" i="5"/>
  <c r="J291" i="5"/>
  <c r="J289" i="5"/>
  <c r="J286" i="5"/>
  <c r="K273" i="5"/>
  <c r="L273" i="5"/>
  <c r="Q273" i="5"/>
  <c r="R273" i="5"/>
  <c r="S273" i="5"/>
  <c r="K270" i="5"/>
  <c r="L270" i="5"/>
  <c r="Q270" i="5"/>
  <c r="R270" i="5"/>
  <c r="S270" i="5"/>
  <c r="J284" i="5"/>
  <c r="J282" i="5"/>
  <c r="J280" i="5"/>
  <c r="J273" i="5"/>
  <c r="J270" i="5"/>
  <c r="Q266" i="5"/>
  <c r="R266" i="5"/>
  <c r="S266" i="5"/>
  <c r="Q262" i="5"/>
  <c r="R262" i="5"/>
  <c r="S262" i="5"/>
  <c r="Q257" i="5"/>
  <c r="R257" i="5"/>
  <c r="S257" i="5"/>
  <c r="Q253" i="5"/>
  <c r="R253" i="5"/>
  <c r="S253" i="5"/>
  <c r="K266" i="5"/>
  <c r="L266" i="5"/>
  <c r="K262" i="5"/>
  <c r="L262" i="5"/>
  <c r="K257" i="5"/>
  <c r="L257" i="5"/>
  <c r="K253" i="5"/>
  <c r="L253" i="5"/>
  <c r="J266" i="5"/>
  <c r="J262" i="5"/>
  <c r="J257" i="5"/>
  <c r="J253" i="5"/>
  <c r="Q251" i="5"/>
  <c r="R251" i="5"/>
  <c r="S251" i="5"/>
  <c r="Q249" i="5"/>
  <c r="R249" i="5"/>
  <c r="S249" i="5"/>
  <c r="K251" i="5"/>
  <c r="L251" i="5"/>
  <c r="K249" i="5"/>
  <c r="L249" i="5"/>
  <c r="J251" i="5"/>
  <c r="J249" i="5"/>
  <c r="Q243" i="5"/>
  <c r="R243" i="5"/>
  <c r="S243" i="5"/>
  <c r="K243" i="5"/>
  <c r="L243" i="5"/>
  <c r="J243" i="5"/>
  <c r="Q241" i="5"/>
  <c r="R241" i="5"/>
  <c r="S241" i="5"/>
  <c r="K241" i="5"/>
  <c r="L241" i="5"/>
  <c r="J241" i="5"/>
  <c r="Q239" i="5"/>
  <c r="R239" i="5"/>
  <c r="S239" i="5"/>
  <c r="K239" i="5"/>
  <c r="L239" i="5"/>
  <c r="J239" i="5"/>
  <c r="Q236" i="5"/>
  <c r="R236" i="5"/>
  <c r="S236" i="5"/>
  <c r="K236" i="5"/>
  <c r="L236" i="5"/>
  <c r="J236" i="5"/>
  <c r="Q234" i="5"/>
  <c r="R234" i="5"/>
  <c r="S234" i="5"/>
  <c r="K234" i="5"/>
  <c r="L234" i="5"/>
  <c r="J234" i="5"/>
  <c r="Q232" i="5"/>
  <c r="R232" i="5"/>
  <c r="S232" i="5"/>
  <c r="K232" i="5"/>
  <c r="L232" i="5"/>
  <c r="J232" i="5"/>
  <c r="Q230" i="5"/>
  <c r="R230" i="5"/>
  <c r="S230" i="5"/>
  <c r="K230" i="5"/>
  <c r="L230" i="5"/>
  <c r="J230" i="5"/>
  <c r="Q226" i="5"/>
  <c r="R226" i="5"/>
  <c r="S226" i="5"/>
  <c r="K226" i="5"/>
  <c r="L226" i="5"/>
  <c r="J226" i="5"/>
  <c r="Q222" i="5"/>
  <c r="R222" i="5"/>
  <c r="S222" i="5"/>
  <c r="K222" i="5"/>
  <c r="L222" i="5"/>
  <c r="J222" i="5"/>
  <c r="Q219" i="5"/>
  <c r="R219" i="5"/>
  <c r="S219" i="5"/>
  <c r="K219" i="5"/>
  <c r="L219" i="5"/>
  <c r="J219" i="5"/>
  <c r="Q217" i="5"/>
  <c r="R217" i="5"/>
  <c r="S217" i="5"/>
  <c r="K217" i="5"/>
  <c r="L217" i="5"/>
  <c r="J217" i="5"/>
  <c r="Q215" i="5"/>
  <c r="R215" i="5"/>
  <c r="S215" i="5"/>
  <c r="K215" i="5"/>
  <c r="L215" i="5"/>
  <c r="J215" i="5"/>
  <c r="Q206" i="5"/>
  <c r="R206" i="5"/>
  <c r="S206" i="5"/>
  <c r="K206" i="5"/>
  <c r="L206" i="5"/>
  <c r="J206" i="5"/>
  <c r="Q204" i="5"/>
  <c r="R204" i="5"/>
  <c r="S204" i="5"/>
  <c r="K204" i="5"/>
  <c r="L204" i="5"/>
  <c r="J204" i="5"/>
  <c r="Q198" i="5"/>
  <c r="R198" i="5"/>
  <c r="S198" i="5"/>
  <c r="K198" i="5"/>
  <c r="L198" i="5"/>
  <c r="J198" i="5"/>
  <c r="Q196" i="5"/>
  <c r="R196" i="5"/>
  <c r="S196" i="5"/>
  <c r="K196" i="5"/>
  <c r="L196" i="5"/>
  <c r="J196" i="5"/>
  <c r="Q188" i="5"/>
  <c r="R188" i="5"/>
  <c r="S188" i="5"/>
  <c r="K188" i="5"/>
  <c r="L188" i="5"/>
  <c r="J188" i="5"/>
  <c r="Q171" i="5"/>
  <c r="R171" i="5"/>
  <c r="S171" i="5"/>
  <c r="K171" i="5"/>
  <c r="L171" i="5"/>
  <c r="J171" i="5"/>
  <c r="Q106" i="5"/>
  <c r="R106" i="5"/>
  <c r="S106" i="5"/>
  <c r="K106" i="5"/>
  <c r="L106" i="5"/>
  <c r="J106" i="5"/>
  <c r="Q15" i="5"/>
  <c r="U728" i="5"/>
  <c r="U724" i="5"/>
  <c r="U721" i="5"/>
  <c r="U716" i="5"/>
  <c r="U707" i="5"/>
  <c r="U704" i="5"/>
  <c r="U700" i="5"/>
  <c r="T699" i="5"/>
  <c r="U692" i="5"/>
  <c r="U687" i="5"/>
  <c r="U657" i="5"/>
  <c r="U654" i="5"/>
  <c r="U648" i="5"/>
  <c r="U636" i="5"/>
  <c r="T635" i="5"/>
  <c r="U634" i="5"/>
  <c r="T633" i="5"/>
  <c r="U632" i="5"/>
  <c r="T631" i="5"/>
  <c r="U622" i="5"/>
  <c r="U618" i="5"/>
  <c r="U603" i="5"/>
  <c r="U600" i="5"/>
  <c r="U599" i="5" s="1"/>
  <c r="T599" i="5"/>
  <c r="U594" i="5"/>
  <c r="U593" i="5"/>
  <c r="U586" i="5"/>
  <c r="U576" i="5"/>
  <c r="S14" i="5" l="1"/>
  <c r="R14" i="5"/>
  <c r="L14" i="5"/>
  <c r="K14" i="5"/>
  <c r="Q14" i="5"/>
  <c r="O8" i="39"/>
  <c r="O7" i="39" s="1"/>
  <c r="D9" i="39"/>
  <c r="D8" i="39"/>
  <c r="D7" i="39" s="1"/>
  <c r="E7" i="39"/>
  <c r="C242" i="5"/>
  <c r="U242" i="5"/>
  <c r="T242" i="5"/>
  <c r="T241" i="5" s="1"/>
  <c r="U241" i="5"/>
  <c r="B911" i="10"/>
  <c r="B910" i="10"/>
  <c r="B908" i="10"/>
  <c r="B907" i="10"/>
  <c r="B905" i="10"/>
  <c r="B903" i="10"/>
  <c r="B901" i="10"/>
  <c r="B899" i="10"/>
  <c r="B897" i="10"/>
  <c r="B895" i="10"/>
  <c r="B893" i="10"/>
  <c r="B891" i="10"/>
  <c r="B889" i="10"/>
  <c r="B888" i="10"/>
  <c r="B886" i="10"/>
  <c r="B884" i="10"/>
  <c r="B882" i="10"/>
  <c r="B880" i="10"/>
  <c r="B878" i="10"/>
  <c r="B876" i="10"/>
  <c r="B874" i="10"/>
  <c r="B873" i="10"/>
  <c r="B872" i="10"/>
  <c r="B871" i="10"/>
  <c r="B870" i="10"/>
  <c r="B868" i="10"/>
  <c r="B867" i="10"/>
  <c r="B865" i="10"/>
  <c r="B864" i="10"/>
  <c r="B862" i="10"/>
  <c r="B861" i="10"/>
  <c r="B859" i="10"/>
  <c r="B857" i="10"/>
  <c r="B856" i="10"/>
  <c r="B854" i="10"/>
  <c r="B853" i="10"/>
  <c r="B852" i="10"/>
  <c r="B851" i="10"/>
  <c r="B850" i="10"/>
  <c r="B848" i="10"/>
  <c r="B846" i="10"/>
  <c r="B844" i="10"/>
  <c r="B842" i="10"/>
  <c r="B840" i="10"/>
  <c r="B838" i="10"/>
  <c r="B836" i="10"/>
  <c r="B835" i="10"/>
  <c r="B834" i="10"/>
  <c r="B832" i="10"/>
  <c r="B830" i="10"/>
  <c r="B828" i="10"/>
  <c r="B826" i="10"/>
  <c r="B824" i="10"/>
  <c r="B822" i="10"/>
  <c r="B821" i="10"/>
  <c r="B820" i="10"/>
  <c r="B818" i="10"/>
  <c r="B816" i="10"/>
  <c r="B815" i="10"/>
  <c r="B814" i="10"/>
  <c r="B812" i="10"/>
  <c r="B811" i="10"/>
  <c r="B809" i="10"/>
  <c r="B808" i="10"/>
  <c r="B806" i="10"/>
  <c r="B805" i="10"/>
  <c r="B804" i="10"/>
  <c r="B803" i="10"/>
  <c r="B802" i="10"/>
  <c r="B801" i="10"/>
  <c r="B800" i="10"/>
  <c r="B798" i="10"/>
  <c r="B797" i="10"/>
  <c r="B796" i="10"/>
  <c r="B795" i="10"/>
  <c r="B794" i="10"/>
  <c r="B793" i="10"/>
  <c r="B792" i="10"/>
  <c r="B791" i="10"/>
  <c r="B790" i="10"/>
  <c r="B788" i="10"/>
  <c r="B787" i="10"/>
  <c r="B786" i="10"/>
  <c r="B785" i="10"/>
  <c r="B784" i="10"/>
  <c r="B783" i="10"/>
  <c r="B782" i="10"/>
  <c r="B781" i="10"/>
  <c r="B779" i="10"/>
  <c r="B778" i="10"/>
  <c r="B777" i="10"/>
  <c r="B776" i="10"/>
  <c r="B774" i="10"/>
  <c r="B773" i="10"/>
  <c r="B772" i="10"/>
  <c r="B771" i="10"/>
  <c r="B770" i="10"/>
  <c r="B769" i="10"/>
  <c r="B768" i="10"/>
  <c r="B767" i="10"/>
  <c r="B766" i="10"/>
  <c r="B765" i="10"/>
  <c r="B764" i="10"/>
  <c r="B763" i="10"/>
  <c r="B762" i="10"/>
  <c r="B761" i="10"/>
  <c r="B760" i="10"/>
  <c r="B759" i="10"/>
  <c r="B758" i="10"/>
  <c r="B757" i="10"/>
  <c r="B756" i="10"/>
  <c r="B755" i="10"/>
  <c r="B754" i="10"/>
  <c r="B753" i="10"/>
  <c r="B752" i="10"/>
  <c r="B751" i="10"/>
  <c r="B750" i="10"/>
  <c r="B749" i="10"/>
  <c r="B748" i="10"/>
  <c r="B747" i="10"/>
  <c r="B746" i="10"/>
  <c r="B745" i="10"/>
  <c r="B744" i="10"/>
  <c r="B743" i="10"/>
  <c r="B742" i="10"/>
  <c r="B741" i="10"/>
  <c r="G735" i="10" l="1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G735" i="10"/>
  <c r="G731" i="10"/>
  <c r="H731" i="10"/>
  <c r="I731" i="10"/>
  <c r="J731" i="10"/>
  <c r="K731" i="10"/>
  <c r="L731" i="10"/>
  <c r="M731" i="10"/>
  <c r="N731" i="10"/>
  <c r="O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F731" i="10"/>
  <c r="AG731" i="10"/>
  <c r="G728" i="10"/>
  <c r="H728" i="10"/>
  <c r="I728" i="10"/>
  <c r="J728" i="10"/>
  <c r="K728" i="10"/>
  <c r="L728" i="10"/>
  <c r="M728" i="10"/>
  <c r="N728" i="10"/>
  <c r="O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F728" i="10"/>
  <c r="AG728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F725" i="10"/>
  <c r="AG725" i="10"/>
  <c r="AG723" i="10"/>
  <c r="G723" i="10"/>
  <c r="H723" i="10"/>
  <c r="I723" i="10"/>
  <c r="J723" i="10"/>
  <c r="K723" i="10"/>
  <c r="L723" i="10"/>
  <c r="M723" i="10"/>
  <c r="N723" i="10"/>
  <c r="O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F723" i="10"/>
  <c r="G718" i="10"/>
  <c r="H718" i="10"/>
  <c r="I718" i="10"/>
  <c r="J718" i="10"/>
  <c r="K718" i="10"/>
  <c r="L718" i="10"/>
  <c r="M718" i="10"/>
  <c r="N718" i="10"/>
  <c r="O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F718" i="10"/>
  <c r="AG718" i="10"/>
  <c r="AG716" i="10"/>
  <c r="G716" i="10"/>
  <c r="H716" i="10"/>
  <c r="I716" i="10"/>
  <c r="J716" i="10"/>
  <c r="K716" i="10"/>
  <c r="L716" i="10"/>
  <c r="M716" i="10"/>
  <c r="N716" i="10"/>
  <c r="O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F716" i="10"/>
  <c r="G714" i="10"/>
  <c r="H714" i="10"/>
  <c r="I714" i="10"/>
  <c r="J714" i="10"/>
  <c r="K714" i="10"/>
  <c r="L714" i="10"/>
  <c r="M714" i="10"/>
  <c r="N714" i="10"/>
  <c r="O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F714" i="10"/>
  <c r="AG714" i="10"/>
  <c r="G711" i="10"/>
  <c r="H711" i="10"/>
  <c r="I711" i="10"/>
  <c r="J711" i="10"/>
  <c r="K711" i="10"/>
  <c r="L711" i="10"/>
  <c r="M711" i="10"/>
  <c r="N711" i="10"/>
  <c r="O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F711" i="10"/>
  <c r="AG711" i="10"/>
  <c r="G707" i="10"/>
  <c r="H707" i="10"/>
  <c r="I707" i="10"/>
  <c r="J707" i="10"/>
  <c r="K707" i="10"/>
  <c r="L707" i="10"/>
  <c r="M707" i="10"/>
  <c r="N707" i="10"/>
  <c r="O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F707" i="10"/>
  <c r="AG707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F705" i="10"/>
  <c r="AG705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F703" i="10"/>
  <c r="AG703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F699" i="10"/>
  <c r="AG699" i="10"/>
  <c r="G694" i="10"/>
  <c r="H694" i="10"/>
  <c r="I694" i="10"/>
  <c r="J694" i="10"/>
  <c r="K694" i="10"/>
  <c r="L694" i="10"/>
  <c r="M694" i="10"/>
  <c r="N694" i="10"/>
  <c r="O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F694" i="10"/>
  <c r="AG694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F691" i="10"/>
  <c r="AG691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F689" i="10"/>
  <c r="AG689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F686" i="10"/>
  <c r="AG68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F676" i="10"/>
  <c r="AG676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F672" i="10"/>
  <c r="AG672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F668" i="10"/>
  <c r="AG668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F664" i="10"/>
  <c r="AG664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F661" i="10"/>
  <c r="AG661" i="10"/>
  <c r="G655" i="10"/>
  <c r="H655" i="10"/>
  <c r="I655" i="10"/>
  <c r="J655" i="10"/>
  <c r="L655" i="10"/>
  <c r="M655" i="10"/>
  <c r="N655" i="10"/>
  <c r="O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F655" i="10"/>
  <c r="AG655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F652" i="10"/>
  <c r="AG652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F650" i="10"/>
  <c r="AG650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F648" i="10"/>
  <c r="AG648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F646" i="10"/>
  <c r="AG646" i="10"/>
  <c r="G643" i="10"/>
  <c r="H643" i="10"/>
  <c r="I643" i="10"/>
  <c r="J643" i="10"/>
  <c r="K643" i="10"/>
  <c r="L643" i="10"/>
  <c r="M643" i="10"/>
  <c r="N643" i="10"/>
  <c r="O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F643" i="10"/>
  <c r="AG643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F631" i="10"/>
  <c r="AG631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F629" i="10"/>
  <c r="AG629" i="10"/>
  <c r="G625" i="10"/>
  <c r="H625" i="10"/>
  <c r="I625" i="10"/>
  <c r="J625" i="10"/>
  <c r="K625" i="10"/>
  <c r="L625" i="10"/>
  <c r="M625" i="10"/>
  <c r="N625" i="10"/>
  <c r="O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F625" i="10"/>
  <c r="AG625" i="10"/>
  <c r="G621" i="10"/>
  <c r="H621" i="10"/>
  <c r="I621" i="10"/>
  <c r="J621" i="10"/>
  <c r="K621" i="10"/>
  <c r="L621" i="10"/>
  <c r="M621" i="10"/>
  <c r="N621" i="10"/>
  <c r="O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F621" i="10"/>
  <c r="AG621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F619" i="10"/>
  <c r="AG619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F617" i="10"/>
  <c r="AG617" i="10"/>
  <c r="G610" i="10"/>
  <c r="H610" i="10"/>
  <c r="I610" i="10"/>
  <c r="J610" i="10"/>
  <c r="K610" i="10"/>
  <c r="L610" i="10"/>
  <c r="M610" i="10"/>
  <c r="N610" i="10"/>
  <c r="O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F610" i="10"/>
  <c r="AG610" i="10"/>
  <c r="G607" i="10"/>
  <c r="H607" i="10"/>
  <c r="I607" i="10"/>
  <c r="J607" i="10"/>
  <c r="K607" i="10"/>
  <c r="L607" i="10"/>
  <c r="M607" i="10"/>
  <c r="N607" i="10"/>
  <c r="O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F607" i="10"/>
  <c r="AG607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F605" i="10"/>
  <c r="AG605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F603" i="10"/>
  <c r="AG603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F601" i="10"/>
  <c r="AG601" i="10"/>
  <c r="G595" i="10"/>
  <c r="H595" i="10"/>
  <c r="I595" i="10"/>
  <c r="J595" i="10"/>
  <c r="K595" i="10"/>
  <c r="L595" i="10"/>
  <c r="M595" i="10"/>
  <c r="N595" i="10"/>
  <c r="O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F595" i="10"/>
  <c r="AG595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F593" i="10"/>
  <c r="AG593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F590" i="10"/>
  <c r="AG590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F588" i="10"/>
  <c r="AG588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W585" i="10"/>
  <c r="X585" i="10"/>
  <c r="Y585" i="10"/>
  <c r="Z585" i="10"/>
  <c r="AA585" i="10"/>
  <c r="AB585" i="10"/>
  <c r="AC585" i="10"/>
  <c r="AD585" i="10"/>
  <c r="AF585" i="10"/>
  <c r="AG585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F583" i="10"/>
  <c r="AG583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F580" i="10"/>
  <c r="AG580" i="10"/>
  <c r="G569" i="10"/>
  <c r="H569" i="10"/>
  <c r="I569" i="10"/>
  <c r="J569" i="10"/>
  <c r="K569" i="10"/>
  <c r="L569" i="10"/>
  <c r="M569" i="10"/>
  <c r="N569" i="10"/>
  <c r="O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G569" i="10"/>
  <c r="G561" i="10"/>
  <c r="H561" i="10"/>
  <c r="I561" i="10"/>
  <c r="J561" i="10"/>
  <c r="K561" i="10"/>
  <c r="L561" i="10"/>
  <c r="M561" i="10"/>
  <c r="N561" i="10"/>
  <c r="O561" i="10"/>
  <c r="Q561" i="10"/>
  <c r="R561" i="10"/>
  <c r="S561" i="10"/>
  <c r="U561" i="10"/>
  <c r="V561" i="10"/>
  <c r="W561" i="10"/>
  <c r="X561" i="10"/>
  <c r="Y561" i="10"/>
  <c r="Z561" i="10"/>
  <c r="AA561" i="10"/>
  <c r="AB561" i="10"/>
  <c r="AC561" i="10"/>
  <c r="AD561" i="10"/>
  <c r="AF561" i="10"/>
  <c r="AG561" i="10"/>
  <c r="G553" i="10"/>
  <c r="H553" i="10"/>
  <c r="I553" i="10"/>
  <c r="J553" i="10"/>
  <c r="K553" i="10"/>
  <c r="L553" i="10"/>
  <c r="M553" i="10"/>
  <c r="N553" i="10"/>
  <c r="O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F553" i="10"/>
  <c r="AG553" i="10"/>
  <c r="G548" i="10"/>
  <c r="H548" i="10"/>
  <c r="I548" i="10"/>
  <c r="J548" i="10"/>
  <c r="K548" i="10"/>
  <c r="L548" i="10"/>
  <c r="M548" i="10"/>
  <c r="N548" i="10"/>
  <c r="O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F548" i="10"/>
  <c r="AG548" i="10"/>
  <c r="G529" i="10"/>
  <c r="H529" i="10"/>
  <c r="I529" i="10"/>
  <c r="J529" i="10"/>
  <c r="K529" i="10"/>
  <c r="L529" i="10"/>
  <c r="M529" i="10"/>
  <c r="N529" i="10"/>
  <c r="O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F529" i="10"/>
  <c r="AG529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U525" i="10"/>
  <c r="V525" i="10"/>
  <c r="W525" i="10"/>
  <c r="X525" i="10"/>
  <c r="Y525" i="10"/>
  <c r="Z525" i="10"/>
  <c r="AA525" i="10"/>
  <c r="AB525" i="10"/>
  <c r="AC525" i="10"/>
  <c r="AD525" i="10"/>
  <c r="AF525" i="10"/>
  <c r="AG525" i="10"/>
  <c r="G511" i="10"/>
  <c r="H511" i="10"/>
  <c r="I511" i="10"/>
  <c r="J511" i="10"/>
  <c r="K511" i="10"/>
  <c r="L511" i="10"/>
  <c r="M511" i="10"/>
  <c r="N511" i="10"/>
  <c r="O511" i="10"/>
  <c r="Q511" i="10"/>
  <c r="R511" i="10"/>
  <c r="S511" i="10"/>
  <c r="T511" i="10"/>
  <c r="U511" i="10"/>
  <c r="V511" i="10"/>
  <c r="W511" i="10"/>
  <c r="X511" i="10"/>
  <c r="Y511" i="10"/>
  <c r="Z511" i="10"/>
  <c r="AA511" i="10"/>
  <c r="AB511" i="10"/>
  <c r="AC511" i="10"/>
  <c r="AD511" i="10"/>
  <c r="AF511" i="10"/>
  <c r="AG511" i="10"/>
  <c r="G461" i="10"/>
  <c r="H461" i="10"/>
  <c r="I461" i="10"/>
  <c r="J461" i="10"/>
  <c r="K461" i="10"/>
  <c r="L461" i="10"/>
  <c r="M461" i="10"/>
  <c r="N461" i="10"/>
  <c r="O461" i="10"/>
  <c r="P461" i="10"/>
  <c r="Q461" i="10"/>
  <c r="R461" i="10"/>
  <c r="S461" i="10"/>
  <c r="T461" i="10"/>
  <c r="U461" i="10"/>
  <c r="V461" i="10"/>
  <c r="W461" i="10"/>
  <c r="X461" i="10"/>
  <c r="Y461" i="10"/>
  <c r="Z461" i="10"/>
  <c r="AA461" i="10"/>
  <c r="AB461" i="10"/>
  <c r="AC461" i="10"/>
  <c r="AD461" i="10"/>
  <c r="AF461" i="10"/>
  <c r="AG461" i="10"/>
  <c r="G379" i="10"/>
  <c r="H379" i="10"/>
  <c r="I379" i="10"/>
  <c r="J379" i="10"/>
  <c r="K379" i="10"/>
  <c r="L379" i="10"/>
  <c r="M379" i="10"/>
  <c r="N379" i="10"/>
  <c r="O379" i="10"/>
  <c r="P379" i="10"/>
  <c r="Q379" i="10"/>
  <c r="R379" i="10"/>
  <c r="S379" i="10"/>
  <c r="T379" i="10"/>
  <c r="U379" i="10"/>
  <c r="V379" i="10"/>
  <c r="W379" i="10"/>
  <c r="X379" i="10"/>
  <c r="Y379" i="10"/>
  <c r="Z379" i="10"/>
  <c r="AA379" i="10"/>
  <c r="AB379" i="10"/>
  <c r="AC379" i="10"/>
  <c r="AD379" i="10"/>
  <c r="AE379" i="10"/>
  <c r="AF379" i="10"/>
  <c r="AG379" i="10"/>
  <c r="G376" i="10"/>
  <c r="H376" i="10"/>
  <c r="I376" i="10"/>
  <c r="J376" i="10"/>
  <c r="K376" i="10"/>
  <c r="L376" i="10"/>
  <c r="M376" i="10"/>
  <c r="N376" i="10"/>
  <c r="O376" i="10"/>
  <c r="P376" i="10"/>
  <c r="Q376" i="10"/>
  <c r="R376" i="10"/>
  <c r="S376" i="10"/>
  <c r="T376" i="10"/>
  <c r="U376" i="10"/>
  <c r="V376" i="10"/>
  <c r="W376" i="10"/>
  <c r="X376" i="10"/>
  <c r="Y376" i="10"/>
  <c r="Z376" i="10"/>
  <c r="AA376" i="10"/>
  <c r="AB376" i="10"/>
  <c r="AC376" i="10"/>
  <c r="AD376" i="10"/>
  <c r="AF376" i="10"/>
  <c r="AG376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Y374" i="10"/>
  <c r="Z374" i="10"/>
  <c r="AA374" i="10"/>
  <c r="AB374" i="10"/>
  <c r="AC374" i="10"/>
  <c r="AD374" i="10"/>
  <c r="AF374" i="10"/>
  <c r="AG374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Y368" i="10"/>
  <c r="Z368" i="10"/>
  <c r="AA368" i="10"/>
  <c r="AB368" i="10"/>
  <c r="AC368" i="10"/>
  <c r="AD368" i="10"/>
  <c r="AF368" i="10"/>
  <c r="AG368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Y366" i="10"/>
  <c r="Z366" i="10"/>
  <c r="AA366" i="10"/>
  <c r="AB366" i="10"/>
  <c r="AC366" i="10"/>
  <c r="AD366" i="10"/>
  <c r="AF366" i="10"/>
  <c r="AG366" i="10"/>
  <c r="G363" i="10"/>
  <c r="H363" i="10"/>
  <c r="I363" i="10"/>
  <c r="J363" i="10"/>
  <c r="K363" i="10"/>
  <c r="L363" i="10"/>
  <c r="M363" i="10"/>
  <c r="N363" i="10"/>
  <c r="P363" i="10"/>
  <c r="Q363" i="10"/>
  <c r="R363" i="10"/>
  <c r="S363" i="10"/>
  <c r="T363" i="10"/>
  <c r="U363" i="10"/>
  <c r="V363" i="10"/>
  <c r="W363" i="10"/>
  <c r="X363" i="10"/>
  <c r="Y363" i="10"/>
  <c r="Z363" i="10"/>
  <c r="AA363" i="10"/>
  <c r="AB363" i="10"/>
  <c r="AC363" i="10"/>
  <c r="AD363" i="10"/>
  <c r="AF363" i="10"/>
  <c r="AG363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Y361" i="10"/>
  <c r="Z361" i="10"/>
  <c r="AA361" i="10"/>
  <c r="AB361" i="10"/>
  <c r="AC361" i="10"/>
  <c r="AD361" i="10"/>
  <c r="AF361" i="10"/>
  <c r="AG361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Y359" i="10"/>
  <c r="Z359" i="10"/>
  <c r="AA359" i="10"/>
  <c r="AB359" i="10"/>
  <c r="AC359" i="10"/>
  <c r="AD359" i="10"/>
  <c r="AF359" i="10"/>
  <c r="AG359" i="10"/>
  <c r="G351" i="10"/>
  <c r="H351" i="10"/>
  <c r="I351" i="10"/>
  <c r="J351" i="10"/>
  <c r="K351" i="10"/>
  <c r="L351" i="10"/>
  <c r="M351" i="10"/>
  <c r="N351" i="10"/>
  <c r="O351" i="10"/>
  <c r="P351" i="10"/>
  <c r="Q351" i="10"/>
  <c r="R351" i="10"/>
  <c r="S351" i="10"/>
  <c r="T351" i="10"/>
  <c r="U351" i="10"/>
  <c r="V351" i="10"/>
  <c r="W351" i="10"/>
  <c r="X351" i="10"/>
  <c r="Y351" i="10"/>
  <c r="Z351" i="10"/>
  <c r="AA351" i="10"/>
  <c r="AB351" i="10"/>
  <c r="AC351" i="10"/>
  <c r="AD351" i="10"/>
  <c r="AF351" i="10"/>
  <c r="AG351" i="10"/>
  <c r="G346" i="10"/>
  <c r="H346" i="10"/>
  <c r="I346" i="10"/>
  <c r="J346" i="10"/>
  <c r="K346" i="10"/>
  <c r="L346" i="10"/>
  <c r="M346" i="10"/>
  <c r="N346" i="10"/>
  <c r="O346" i="10"/>
  <c r="P346" i="10"/>
  <c r="Q346" i="10"/>
  <c r="R346" i="10"/>
  <c r="T346" i="10"/>
  <c r="U346" i="10"/>
  <c r="V346" i="10"/>
  <c r="W346" i="10"/>
  <c r="X346" i="10"/>
  <c r="Y346" i="10"/>
  <c r="Z346" i="10"/>
  <c r="AA346" i="10"/>
  <c r="AB346" i="10"/>
  <c r="AC346" i="10"/>
  <c r="AD346" i="10"/>
  <c r="AF346" i="10"/>
  <c r="AG346" i="10"/>
  <c r="G342" i="10"/>
  <c r="H342" i="10"/>
  <c r="I342" i="10"/>
  <c r="J342" i="10"/>
  <c r="K342" i="10"/>
  <c r="L342" i="10"/>
  <c r="M342" i="10"/>
  <c r="N342" i="10"/>
  <c r="O342" i="10"/>
  <c r="P342" i="10"/>
  <c r="Q342" i="10"/>
  <c r="R342" i="10"/>
  <c r="S342" i="10"/>
  <c r="T342" i="10"/>
  <c r="U342" i="10"/>
  <c r="V342" i="10"/>
  <c r="W342" i="10"/>
  <c r="X342" i="10"/>
  <c r="Y342" i="10"/>
  <c r="Z342" i="10"/>
  <c r="AA342" i="10"/>
  <c r="AB342" i="10"/>
  <c r="AC342" i="10"/>
  <c r="AD342" i="10"/>
  <c r="AF342" i="10"/>
  <c r="AG342" i="10"/>
  <c r="G336" i="10"/>
  <c r="H336" i="10"/>
  <c r="I336" i="10"/>
  <c r="J336" i="10"/>
  <c r="K336" i="10"/>
  <c r="L336" i="10"/>
  <c r="M336" i="10"/>
  <c r="N336" i="10"/>
  <c r="O336" i="10"/>
  <c r="P336" i="10"/>
  <c r="Q336" i="10"/>
  <c r="R336" i="10"/>
  <c r="S336" i="10"/>
  <c r="T336" i="10"/>
  <c r="U336" i="10"/>
  <c r="V336" i="10"/>
  <c r="W336" i="10"/>
  <c r="X336" i="10"/>
  <c r="Y336" i="10"/>
  <c r="Z336" i="10"/>
  <c r="AA336" i="10"/>
  <c r="AB336" i="10"/>
  <c r="AD336" i="10"/>
  <c r="AF336" i="10"/>
  <c r="AG336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U332" i="10"/>
  <c r="V332" i="10"/>
  <c r="W332" i="10"/>
  <c r="X332" i="10"/>
  <c r="Y332" i="10"/>
  <c r="Z332" i="10"/>
  <c r="AA332" i="10"/>
  <c r="AB332" i="10"/>
  <c r="AC332" i="10"/>
  <c r="AD332" i="10"/>
  <c r="AF332" i="10"/>
  <c r="AG332" i="10"/>
  <c r="G330" i="10"/>
  <c r="H330" i="10"/>
  <c r="I330" i="10"/>
  <c r="J330" i="10"/>
  <c r="K330" i="10"/>
  <c r="L330" i="10"/>
  <c r="M330" i="10"/>
  <c r="N330" i="10"/>
  <c r="O330" i="10"/>
  <c r="P330" i="10"/>
  <c r="Q330" i="10"/>
  <c r="R330" i="10"/>
  <c r="S330" i="10"/>
  <c r="T330" i="10"/>
  <c r="U330" i="10"/>
  <c r="V330" i="10"/>
  <c r="W330" i="10"/>
  <c r="X330" i="10"/>
  <c r="Y330" i="10"/>
  <c r="Z330" i="10"/>
  <c r="AA330" i="10"/>
  <c r="AB330" i="10"/>
  <c r="AC330" i="10"/>
  <c r="AD330" i="10"/>
  <c r="AF330" i="10"/>
  <c r="AG330" i="10"/>
  <c r="G328" i="10"/>
  <c r="H328" i="10"/>
  <c r="I328" i="10"/>
  <c r="J328" i="10"/>
  <c r="K328" i="10"/>
  <c r="L328" i="10"/>
  <c r="M328" i="10"/>
  <c r="N328" i="10"/>
  <c r="O328" i="10"/>
  <c r="P328" i="10"/>
  <c r="Q328" i="10"/>
  <c r="R328" i="10"/>
  <c r="S328" i="10"/>
  <c r="T328" i="10"/>
  <c r="U328" i="10"/>
  <c r="V328" i="10"/>
  <c r="W328" i="10"/>
  <c r="X328" i="10"/>
  <c r="Y328" i="10"/>
  <c r="Z328" i="10"/>
  <c r="AA328" i="10"/>
  <c r="AB328" i="10"/>
  <c r="AC328" i="10"/>
  <c r="AD328" i="10"/>
  <c r="AF328" i="10"/>
  <c r="AG328" i="10"/>
  <c r="G326" i="10"/>
  <c r="H326" i="10"/>
  <c r="I326" i="10"/>
  <c r="J326" i="10"/>
  <c r="K326" i="10"/>
  <c r="L326" i="10"/>
  <c r="M326" i="10"/>
  <c r="N326" i="10"/>
  <c r="O326" i="10"/>
  <c r="P326" i="10"/>
  <c r="Q326" i="10"/>
  <c r="R326" i="10"/>
  <c r="S326" i="10"/>
  <c r="T326" i="10"/>
  <c r="U326" i="10"/>
  <c r="V326" i="10"/>
  <c r="W326" i="10"/>
  <c r="X326" i="10"/>
  <c r="Y326" i="10"/>
  <c r="Z326" i="10"/>
  <c r="AA326" i="10"/>
  <c r="AB326" i="10"/>
  <c r="AC326" i="10"/>
  <c r="AD326" i="10"/>
  <c r="AE326" i="10"/>
  <c r="AF326" i="10"/>
  <c r="AG326" i="10"/>
  <c r="G324" i="10"/>
  <c r="H324" i="10"/>
  <c r="I324" i="10"/>
  <c r="J324" i="10"/>
  <c r="K324" i="10"/>
  <c r="L324" i="10"/>
  <c r="M324" i="10"/>
  <c r="N324" i="10"/>
  <c r="O324" i="10"/>
  <c r="P324" i="10"/>
  <c r="Q324" i="10"/>
  <c r="R324" i="10"/>
  <c r="S324" i="10"/>
  <c r="T324" i="10"/>
  <c r="U324" i="10"/>
  <c r="V324" i="10"/>
  <c r="W324" i="10"/>
  <c r="X324" i="10"/>
  <c r="Y324" i="10"/>
  <c r="Z324" i="10"/>
  <c r="AA324" i="10"/>
  <c r="AB324" i="10"/>
  <c r="AC324" i="10"/>
  <c r="AD324" i="10"/>
  <c r="AE324" i="10"/>
  <c r="AF324" i="10"/>
  <c r="AG324" i="10"/>
  <c r="G322" i="10"/>
  <c r="H322" i="10"/>
  <c r="I322" i="10"/>
  <c r="J322" i="10"/>
  <c r="K322" i="10"/>
  <c r="L322" i="10"/>
  <c r="M322" i="10"/>
  <c r="N322" i="10"/>
  <c r="O322" i="10"/>
  <c r="P322" i="10"/>
  <c r="Q322" i="10"/>
  <c r="R322" i="10"/>
  <c r="S322" i="10"/>
  <c r="T322" i="10"/>
  <c r="U322" i="10"/>
  <c r="V322" i="10"/>
  <c r="W322" i="10"/>
  <c r="X322" i="10"/>
  <c r="Y322" i="10"/>
  <c r="Z322" i="10"/>
  <c r="AA322" i="10"/>
  <c r="AB322" i="10"/>
  <c r="AC322" i="10"/>
  <c r="AD322" i="10"/>
  <c r="AE322" i="10"/>
  <c r="AF322" i="10"/>
  <c r="AG322" i="10"/>
  <c r="G319" i="10"/>
  <c r="H319" i="10"/>
  <c r="I319" i="10"/>
  <c r="J319" i="10"/>
  <c r="K319" i="10"/>
  <c r="L319" i="10"/>
  <c r="M319" i="10"/>
  <c r="N319" i="10"/>
  <c r="O319" i="10"/>
  <c r="P319" i="10"/>
  <c r="Q319" i="10"/>
  <c r="R319" i="10"/>
  <c r="S319" i="10"/>
  <c r="T319" i="10"/>
  <c r="U319" i="10"/>
  <c r="V319" i="10"/>
  <c r="W319" i="10"/>
  <c r="X319" i="10"/>
  <c r="Y319" i="10"/>
  <c r="Z319" i="10"/>
  <c r="AA319" i="10"/>
  <c r="AB319" i="10"/>
  <c r="AC319" i="10"/>
  <c r="AD319" i="10"/>
  <c r="AF319" i="10"/>
  <c r="AG319" i="10"/>
  <c r="G316" i="10"/>
  <c r="H316" i="10"/>
  <c r="I316" i="10"/>
  <c r="J316" i="10"/>
  <c r="K316" i="10"/>
  <c r="L316" i="10"/>
  <c r="M316" i="10"/>
  <c r="N316" i="10"/>
  <c r="O316" i="10"/>
  <c r="P316" i="10"/>
  <c r="Q316" i="10"/>
  <c r="R316" i="10"/>
  <c r="S316" i="10"/>
  <c r="T316" i="10"/>
  <c r="U316" i="10"/>
  <c r="V316" i="10"/>
  <c r="W316" i="10"/>
  <c r="X316" i="10"/>
  <c r="Y316" i="10"/>
  <c r="Z316" i="10"/>
  <c r="AA316" i="10"/>
  <c r="AB316" i="10"/>
  <c r="AC316" i="10"/>
  <c r="AD316" i="10"/>
  <c r="AF316" i="10"/>
  <c r="AG316" i="10"/>
  <c r="G314" i="10"/>
  <c r="H314" i="10"/>
  <c r="I314" i="10"/>
  <c r="J314" i="10"/>
  <c r="K314" i="10"/>
  <c r="L314" i="10"/>
  <c r="M314" i="10"/>
  <c r="N314" i="10"/>
  <c r="O314" i="10"/>
  <c r="P314" i="10"/>
  <c r="Q314" i="10"/>
  <c r="R314" i="10"/>
  <c r="S314" i="10"/>
  <c r="T314" i="10"/>
  <c r="U314" i="10"/>
  <c r="V314" i="10"/>
  <c r="W314" i="10"/>
  <c r="X314" i="10"/>
  <c r="Y314" i="10"/>
  <c r="Z314" i="10"/>
  <c r="AA314" i="10"/>
  <c r="AB314" i="10"/>
  <c r="AC314" i="10"/>
  <c r="AD314" i="10"/>
  <c r="AF314" i="10"/>
  <c r="AG314" i="10"/>
  <c r="G308" i="10"/>
  <c r="H308" i="10"/>
  <c r="I308" i="10"/>
  <c r="J308" i="10"/>
  <c r="K308" i="10"/>
  <c r="L308" i="10"/>
  <c r="M308" i="10"/>
  <c r="N308" i="10"/>
  <c r="P308" i="10"/>
  <c r="Q308" i="10"/>
  <c r="R308" i="10"/>
  <c r="T308" i="10"/>
  <c r="U308" i="10"/>
  <c r="V308" i="10"/>
  <c r="W308" i="10"/>
  <c r="X308" i="10"/>
  <c r="Y308" i="10"/>
  <c r="Z308" i="10"/>
  <c r="AA308" i="10"/>
  <c r="AB308" i="10"/>
  <c r="AC308" i="10"/>
  <c r="AD308" i="10"/>
  <c r="AF308" i="10"/>
  <c r="AG308" i="10"/>
  <c r="G305" i="10"/>
  <c r="H305" i="10"/>
  <c r="I305" i="10"/>
  <c r="J305" i="10"/>
  <c r="K305" i="10"/>
  <c r="L305" i="10"/>
  <c r="M305" i="10"/>
  <c r="N305" i="10"/>
  <c r="O305" i="10"/>
  <c r="P305" i="10"/>
  <c r="Q305" i="10"/>
  <c r="R305" i="10"/>
  <c r="S305" i="10"/>
  <c r="T305" i="10"/>
  <c r="U305" i="10"/>
  <c r="V305" i="10"/>
  <c r="W305" i="10"/>
  <c r="X305" i="10"/>
  <c r="Y305" i="10"/>
  <c r="Z305" i="10"/>
  <c r="AA305" i="10"/>
  <c r="AB305" i="10"/>
  <c r="AC305" i="10"/>
  <c r="AD305" i="10"/>
  <c r="AF305" i="10"/>
  <c r="AG305" i="10"/>
  <c r="G300" i="10"/>
  <c r="H300" i="10"/>
  <c r="I300" i="10"/>
  <c r="J300" i="10"/>
  <c r="K300" i="10"/>
  <c r="L300" i="10"/>
  <c r="M300" i="10"/>
  <c r="N300" i="10"/>
  <c r="O300" i="10"/>
  <c r="P300" i="10"/>
  <c r="Q300" i="10"/>
  <c r="R300" i="10"/>
  <c r="S300" i="10"/>
  <c r="T300" i="10"/>
  <c r="U300" i="10"/>
  <c r="V300" i="10"/>
  <c r="W300" i="10"/>
  <c r="X300" i="10"/>
  <c r="Y300" i="10"/>
  <c r="Z300" i="10"/>
  <c r="AA300" i="10"/>
  <c r="AB300" i="10"/>
  <c r="AC300" i="10"/>
  <c r="AD300" i="10"/>
  <c r="AF300" i="10"/>
  <c r="AG300" i="10"/>
  <c r="G297" i="10"/>
  <c r="H297" i="10"/>
  <c r="I297" i="10"/>
  <c r="J297" i="10"/>
  <c r="K297" i="10"/>
  <c r="L297" i="10"/>
  <c r="M297" i="10"/>
  <c r="N297" i="10"/>
  <c r="O297" i="10"/>
  <c r="P297" i="10"/>
  <c r="Q297" i="10"/>
  <c r="R297" i="10"/>
  <c r="T297" i="10"/>
  <c r="U297" i="10"/>
  <c r="V297" i="10"/>
  <c r="W297" i="10"/>
  <c r="X297" i="10"/>
  <c r="Y297" i="10"/>
  <c r="Z297" i="10"/>
  <c r="AA297" i="10"/>
  <c r="AB297" i="10"/>
  <c r="AC297" i="10"/>
  <c r="AD297" i="10"/>
  <c r="AF297" i="10"/>
  <c r="AG297" i="10"/>
  <c r="G295" i="10"/>
  <c r="H295" i="10"/>
  <c r="I295" i="10"/>
  <c r="J295" i="10"/>
  <c r="K295" i="10"/>
  <c r="L295" i="10"/>
  <c r="M295" i="10"/>
  <c r="N295" i="10"/>
  <c r="O295" i="10"/>
  <c r="P295" i="10"/>
  <c r="Q295" i="10"/>
  <c r="R295" i="10"/>
  <c r="S295" i="10"/>
  <c r="T295" i="10"/>
  <c r="U295" i="10"/>
  <c r="V295" i="10"/>
  <c r="W295" i="10"/>
  <c r="X295" i="10"/>
  <c r="Y295" i="10"/>
  <c r="Z295" i="10"/>
  <c r="AA295" i="10"/>
  <c r="AB295" i="10"/>
  <c r="AC295" i="10"/>
  <c r="AD295" i="10"/>
  <c r="AE295" i="10"/>
  <c r="AF295" i="10"/>
  <c r="AG295" i="10"/>
  <c r="G292" i="10"/>
  <c r="H292" i="10"/>
  <c r="I292" i="10"/>
  <c r="J292" i="10"/>
  <c r="K292" i="10"/>
  <c r="L292" i="10"/>
  <c r="M292" i="10"/>
  <c r="N292" i="10"/>
  <c r="O292" i="10"/>
  <c r="P292" i="10"/>
  <c r="Q292" i="10"/>
  <c r="R292" i="10"/>
  <c r="S292" i="10"/>
  <c r="T292" i="10"/>
  <c r="U292" i="10"/>
  <c r="V292" i="10"/>
  <c r="W292" i="10"/>
  <c r="X292" i="10"/>
  <c r="Y292" i="10"/>
  <c r="Z292" i="10"/>
  <c r="AA292" i="10"/>
  <c r="AB292" i="10"/>
  <c r="AC292" i="10"/>
  <c r="AD292" i="10"/>
  <c r="AF292" i="10"/>
  <c r="AG292" i="10"/>
  <c r="G290" i="10"/>
  <c r="H290" i="10"/>
  <c r="I290" i="10"/>
  <c r="J290" i="10"/>
  <c r="K290" i="10"/>
  <c r="L290" i="10"/>
  <c r="M290" i="10"/>
  <c r="N290" i="10"/>
  <c r="O290" i="10"/>
  <c r="P290" i="10"/>
  <c r="Q290" i="10"/>
  <c r="R290" i="10"/>
  <c r="S290" i="10"/>
  <c r="T290" i="10"/>
  <c r="U290" i="10"/>
  <c r="V290" i="10"/>
  <c r="W290" i="10"/>
  <c r="X290" i="10"/>
  <c r="Y290" i="10"/>
  <c r="Z290" i="10"/>
  <c r="AA290" i="10"/>
  <c r="AB290" i="10"/>
  <c r="AC290" i="10"/>
  <c r="AD290" i="10"/>
  <c r="AF290" i="10"/>
  <c r="AG290" i="10"/>
  <c r="G288" i="10"/>
  <c r="H288" i="10"/>
  <c r="I288" i="10"/>
  <c r="J288" i="10"/>
  <c r="K288" i="10"/>
  <c r="L288" i="10"/>
  <c r="M288" i="10"/>
  <c r="N288" i="10"/>
  <c r="O288" i="10"/>
  <c r="P288" i="10"/>
  <c r="Q288" i="10"/>
  <c r="R288" i="10"/>
  <c r="S288" i="10"/>
  <c r="T288" i="10"/>
  <c r="U288" i="10"/>
  <c r="V288" i="10"/>
  <c r="W288" i="10"/>
  <c r="X288" i="10"/>
  <c r="Y288" i="10"/>
  <c r="Z288" i="10"/>
  <c r="AA288" i="10"/>
  <c r="AB288" i="10"/>
  <c r="AC288" i="10"/>
  <c r="AD288" i="10"/>
  <c r="AF288" i="10"/>
  <c r="AG288" i="10"/>
  <c r="G286" i="10"/>
  <c r="H286" i="10"/>
  <c r="I286" i="10"/>
  <c r="J286" i="10"/>
  <c r="K286" i="10"/>
  <c r="L286" i="10"/>
  <c r="M286" i="10"/>
  <c r="N286" i="10"/>
  <c r="O286" i="10"/>
  <c r="P286" i="10"/>
  <c r="Q286" i="10"/>
  <c r="R286" i="10"/>
  <c r="S286" i="10"/>
  <c r="T286" i="10"/>
  <c r="U286" i="10"/>
  <c r="V286" i="10"/>
  <c r="W286" i="10"/>
  <c r="X286" i="10"/>
  <c r="Y286" i="10"/>
  <c r="Z286" i="10"/>
  <c r="AA286" i="10"/>
  <c r="AB286" i="10"/>
  <c r="AC286" i="10"/>
  <c r="AD286" i="10"/>
  <c r="AF286" i="10"/>
  <c r="AG286" i="10"/>
  <c r="G279" i="10"/>
  <c r="H279" i="10"/>
  <c r="I279" i="10"/>
  <c r="J279" i="10"/>
  <c r="K279" i="10"/>
  <c r="L279" i="10"/>
  <c r="M279" i="10"/>
  <c r="N279" i="10"/>
  <c r="O279" i="10"/>
  <c r="P279" i="10"/>
  <c r="Q279" i="10"/>
  <c r="R279" i="10"/>
  <c r="S279" i="10"/>
  <c r="T279" i="10"/>
  <c r="U279" i="10"/>
  <c r="V279" i="10"/>
  <c r="W279" i="10"/>
  <c r="X279" i="10"/>
  <c r="Y279" i="10"/>
  <c r="Z279" i="10"/>
  <c r="AA279" i="10"/>
  <c r="AB279" i="10"/>
  <c r="AC279" i="10"/>
  <c r="AD279" i="10"/>
  <c r="AF279" i="10"/>
  <c r="AG279" i="10"/>
  <c r="G276" i="10"/>
  <c r="H276" i="10"/>
  <c r="I276" i="10"/>
  <c r="J276" i="10"/>
  <c r="K276" i="10"/>
  <c r="L276" i="10"/>
  <c r="M276" i="10"/>
  <c r="N276" i="10"/>
  <c r="O276" i="10"/>
  <c r="P276" i="10"/>
  <c r="Q276" i="10"/>
  <c r="R276" i="10"/>
  <c r="S276" i="10"/>
  <c r="T276" i="10"/>
  <c r="U276" i="10"/>
  <c r="V276" i="10"/>
  <c r="W276" i="10"/>
  <c r="X276" i="10"/>
  <c r="Y276" i="10"/>
  <c r="Z276" i="10"/>
  <c r="AA276" i="10"/>
  <c r="AB276" i="10"/>
  <c r="AC276" i="10"/>
  <c r="AD276" i="10"/>
  <c r="AF276" i="10"/>
  <c r="AG276" i="10"/>
  <c r="G272" i="10"/>
  <c r="H272" i="10"/>
  <c r="I272" i="10"/>
  <c r="J272" i="10"/>
  <c r="K272" i="10"/>
  <c r="L272" i="10"/>
  <c r="M272" i="10"/>
  <c r="N272" i="10"/>
  <c r="O272" i="10"/>
  <c r="Q272" i="10"/>
  <c r="R272" i="10"/>
  <c r="T272" i="10"/>
  <c r="U272" i="10"/>
  <c r="V272" i="10"/>
  <c r="W272" i="10"/>
  <c r="X272" i="10"/>
  <c r="Y272" i="10"/>
  <c r="Z272" i="10"/>
  <c r="AA272" i="10"/>
  <c r="AB272" i="10"/>
  <c r="AC272" i="10"/>
  <c r="AD272" i="10"/>
  <c r="AF272" i="10"/>
  <c r="AG272" i="10"/>
  <c r="G268" i="10"/>
  <c r="H268" i="10"/>
  <c r="I268" i="10"/>
  <c r="J268" i="10"/>
  <c r="K268" i="10"/>
  <c r="L268" i="10"/>
  <c r="M268" i="10"/>
  <c r="N268" i="10"/>
  <c r="O268" i="10"/>
  <c r="P268" i="10"/>
  <c r="Q268" i="10"/>
  <c r="R268" i="10"/>
  <c r="T268" i="10"/>
  <c r="U268" i="10"/>
  <c r="V268" i="10"/>
  <c r="W268" i="10"/>
  <c r="X268" i="10"/>
  <c r="Y268" i="10"/>
  <c r="Z268" i="10"/>
  <c r="AA268" i="10"/>
  <c r="AB268" i="10"/>
  <c r="AC268" i="10"/>
  <c r="AD268" i="10"/>
  <c r="AF268" i="10"/>
  <c r="AG268" i="10"/>
  <c r="G263" i="10"/>
  <c r="H263" i="10"/>
  <c r="I263" i="10"/>
  <c r="J263" i="10"/>
  <c r="K263" i="10"/>
  <c r="L263" i="10"/>
  <c r="M263" i="10"/>
  <c r="N263" i="10"/>
  <c r="O263" i="10"/>
  <c r="P263" i="10"/>
  <c r="Q263" i="10"/>
  <c r="R263" i="10"/>
  <c r="T263" i="10"/>
  <c r="U263" i="10"/>
  <c r="V263" i="10"/>
  <c r="W263" i="10"/>
  <c r="X263" i="10"/>
  <c r="Y263" i="10"/>
  <c r="Z263" i="10"/>
  <c r="AA263" i="10"/>
  <c r="AB263" i="10"/>
  <c r="AC263" i="10"/>
  <c r="AD263" i="10"/>
  <c r="AF263" i="10"/>
  <c r="AG263" i="10"/>
  <c r="G259" i="10"/>
  <c r="H259" i="10"/>
  <c r="I259" i="10"/>
  <c r="J259" i="10"/>
  <c r="K259" i="10"/>
  <c r="L259" i="10"/>
  <c r="M259" i="10"/>
  <c r="N259" i="10"/>
  <c r="O259" i="10"/>
  <c r="P259" i="10"/>
  <c r="Q259" i="10"/>
  <c r="R259" i="10"/>
  <c r="T259" i="10"/>
  <c r="U259" i="10"/>
  <c r="V259" i="10"/>
  <c r="W259" i="10"/>
  <c r="X259" i="10"/>
  <c r="Y259" i="10"/>
  <c r="Z259" i="10"/>
  <c r="AA259" i="10"/>
  <c r="AB259" i="10"/>
  <c r="AC259" i="10"/>
  <c r="AD259" i="10"/>
  <c r="AF259" i="10"/>
  <c r="AG259" i="10"/>
  <c r="G257" i="10"/>
  <c r="H257" i="10"/>
  <c r="I257" i="10"/>
  <c r="J257" i="10"/>
  <c r="K257" i="10"/>
  <c r="L257" i="10"/>
  <c r="M257" i="10"/>
  <c r="N257" i="10"/>
  <c r="O257" i="10"/>
  <c r="P257" i="10"/>
  <c r="Q257" i="10"/>
  <c r="R257" i="10"/>
  <c r="S257" i="10"/>
  <c r="T257" i="10"/>
  <c r="U257" i="10"/>
  <c r="V257" i="10"/>
  <c r="W257" i="10"/>
  <c r="X257" i="10"/>
  <c r="Y257" i="10"/>
  <c r="Z257" i="10"/>
  <c r="AA257" i="10"/>
  <c r="AB257" i="10"/>
  <c r="AC257" i="10"/>
  <c r="AD257" i="10"/>
  <c r="AE257" i="10"/>
  <c r="AF257" i="10"/>
  <c r="AG257" i="10"/>
  <c r="G255" i="10"/>
  <c r="H255" i="10"/>
  <c r="I255" i="10"/>
  <c r="J255" i="10"/>
  <c r="K255" i="10"/>
  <c r="L255" i="10"/>
  <c r="M255" i="10"/>
  <c r="N255" i="10"/>
  <c r="O255" i="10"/>
  <c r="P255" i="10"/>
  <c r="Q255" i="10"/>
  <c r="R255" i="10"/>
  <c r="S255" i="10"/>
  <c r="T255" i="10"/>
  <c r="U255" i="10"/>
  <c r="V255" i="10"/>
  <c r="W255" i="10"/>
  <c r="X255" i="10"/>
  <c r="Y255" i="10"/>
  <c r="Z255" i="10"/>
  <c r="AA255" i="10"/>
  <c r="AB255" i="10"/>
  <c r="AC255" i="10"/>
  <c r="AD255" i="10"/>
  <c r="AE255" i="10"/>
  <c r="AF255" i="10"/>
  <c r="AG255" i="10"/>
  <c r="AG249" i="10"/>
  <c r="G249" i="10"/>
  <c r="H249" i="10"/>
  <c r="I249" i="10"/>
  <c r="J249" i="10"/>
  <c r="K249" i="10"/>
  <c r="L249" i="10"/>
  <c r="M249" i="10"/>
  <c r="N249" i="10"/>
  <c r="O249" i="10"/>
  <c r="P249" i="10"/>
  <c r="Q249" i="10"/>
  <c r="R249" i="10"/>
  <c r="S249" i="10"/>
  <c r="T249" i="10"/>
  <c r="U249" i="10"/>
  <c r="V249" i="10"/>
  <c r="W249" i="10"/>
  <c r="X249" i="10"/>
  <c r="Y249" i="10"/>
  <c r="Z249" i="10"/>
  <c r="AA249" i="10"/>
  <c r="AB249" i="10"/>
  <c r="AC249" i="10"/>
  <c r="AD249" i="10"/>
  <c r="AE249" i="10"/>
  <c r="AF249" i="10"/>
  <c r="G247" i="10"/>
  <c r="H247" i="10"/>
  <c r="I247" i="10"/>
  <c r="J247" i="10"/>
  <c r="K247" i="10"/>
  <c r="L247" i="10"/>
  <c r="M247" i="10"/>
  <c r="N247" i="10"/>
  <c r="O247" i="10"/>
  <c r="P247" i="10"/>
  <c r="Q247" i="10"/>
  <c r="R247" i="10"/>
  <c r="S247" i="10"/>
  <c r="T247" i="10"/>
  <c r="U247" i="10"/>
  <c r="V247" i="10"/>
  <c r="W247" i="10"/>
  <c r="X247" i="10"/>
  <c r="Y247" i="10"/>
  <c r="Z247" i="10"/>
  <c r="AA247" i="10"/>
  <c r="AB247" i="10"/>
  <c r="AC247" i="10"/>
  <c r="AD247" i="10"/>
  <c r="AF247" i="10"/>
  <c r="AG247" i="10"/>
  <c r="G245" i="10"/>
  <c r="H245" i="10"/>
  <c r="I245" i="10"/>
  <c r="J245" i="10"/>
  <c r="K245" i="10"/>
  <c r="L245" i="10"/>
  <c r="M245" i="10"/>
  <c r="N245" i="10"/>
  <c r="O245" i="10"/>
  <c r="P245" i="10"/>
  <c r="Q245" i="10"/>
  <c r="R245" i="10"/>
  <c r="S245" i="10"/>
  <c r="T245" i="10"/>
  <c r="U245" i="10"/>
  <c r="V245" i="10"/>
  <c r="W245" i="10"/>
  <c r="X245" i="10"/>
  <c r="Y245" i="10"/>
  <c r="Z245" i="10"/>
  <c r="AA245" i="10"/>
  <c r="AB245" i="10"/>
  <c r="AC245" i="10"/>
  <c r="AD245" i="10"/>
  <c r="AF245" i="10"/>
  <c r="AG245" i="10"/>
  <c r="G242" i="10"/>
  <c r="H242" i="10"/>
  <c r="I242" i="10"/>
  <c r="J242" i="10"/>
  <c r="K242" i="10"/>
  <c r="L242" i="10"/>
  <c r="M242" i="10"/>
  <c r="N242" i="10"/>
  <c r="O242" i="10"/>
  <c r="P242" i="10"/>
  <c r="Q242" i="10"/>
  <c r="R242" i="10"/>
  <c r="S242" i="10"/>
  <c r="T242" i="10"/>
  <c r="U242" i="10"/>
  <c r="V242" i="10"/>
  <c r="W242" i="10"/>
  <c r="X242" i="10"/>
  <c r="Y242" i="10"/>
  <c r="Z242" i="10"/>
  <c r="AA242" i="10"/>
  <c r="AB242" i="10"/>
  <c r="AC242" i="10"/>
  <c r="AD242" i="10"/>
  <c r="AE242" i="10"/>
  <c r="AF242" i="10"/>
  <c r="AG242" i="10"/>
  <c r="G240" i="10"/>
  <c r="H240" i="10"/>
  <c r="I240" i="10"/>
  <c r="J240" i="10"/>
  <c r="K240" i="10"/>
  <c r="L240" i="10"/>
  <c r="M240" i="10"/>
  <c r="N240" i="10"/>
  <c r="O240" i="10"/>
  <c r="P240" i="10"/>
  <c r="Q240" i="10"/>
  <c r="R240" i="10"/>
  <c r="S240" i="10"/>
  <c r="T240" i="10"/>
  <c r="U240" i="10"/>
  <c r="V240" i="10"/>
  <c r="W240" i="10"/>
  <c r="X240" i="10"/>
  <c r="Y240" i="10"/>
  <c r="Z240" i="10"/>
  <c r="AA240" i="10"/>
  <c r="AB240" i="10"/>
  <c r="AC240" i="10"/>
  <c r="AD240" i="10"/>
  <c r="AE240" i="10"/>
  <c r="AF240" i="10"/>
  <c r="AG240" i="10"/>
  <c r="G238" i="10"/>
  <c r="H238" i="10"/>
  <c r="I238" i="10"/>
  <c r="J238" i="10"/>
  <c r="K238" i="10"/>
  <c r="L238" i="10"/>
  <c r="M238" i="10"/>
  <c r="N238" i="10"/>
  <c r="P238" i="10"/>
  <c r="Q238" i="10"/>
  <c r="R238" i="10"/>
  <c r="S238" i="10"/>
  <c r="T238" i="10"/>
  <c r="U238" i="10"/>
  <c r="V238" i="10"/>
  <c r="W238" i="10"/>
  <c r="X238" i="10"/>
  <c r="Y238" i="10"/>
  <c r="Z238" i="10"/>
  <c r="AA238" i="10"/>
  <c r="AB238" i="10"/>
  <c r="AC238" i="10"/>
  <c r="AD238" i="10"/>
  <c r="AE238" i="10"/>
  <c r="AF238" i="10"/>
  <c r="AG238" i="10"/>
  <c r="AG236" i="10"/>
  <c r="G236" i="10"/>
  <c r="H236" i="10"/>
  <c r="I236" i="10"/>
  <c r="J236" i="10"/>
  <c r="K236" i="10"/>
  <c r="L236" i="10"/>
  <c r="M236" i="10"/>
  <c r="N236" i="10"/>
  <c r="P236" i="10"/>
  <c r="Q236" i="10"/>
  <c r="R236" i="10"/>
  <c r="S236" i="10"/>
  <c r="T236" i="10"/>
  <c r="U236" i="10"/>
  <c r="V236" i="10"/>
  <c r="W236" i="10"/>
  <c r="X236" i="10"/>
  <c r="Y236" i="10"/>
  <c r="Z236" i="10"/>
  <c r="AA236" i="10"/>
  <c r="AB236" i="10"/>
  <c r="AC236" i="10"/>
  <c r="AD236" i="10"/>
  <c r="AF236" i="10"/>
  <c r="G232" i="10"/>
  <c r="H232" i="10"/>
  <c r="I232" i="10"/>
  <c r="J232" i="10"/>
  <c r="K232" i="10"/>
  <c r="L232" i="10"/>
  <c r="M232" i="10"/>
  <c r="N232" i="10"/>
  <c r="P232" i="10"/>
  <c r="Q232" i="10"/>
  <c r="R232" i="10"/>
  <c r="S232" i="10"/>
  <c r="T232" i="10"/>
  <c r="U232" i="10"/>
  <c r="V232" i="10"/>
  <c r="W232" i="10"/>
  <c r="X232" i="10"/>
  <c r="Y232" i="10"/>
  <c r="Z232" i="10"/>
  <c r="AA232" i="10"/>
  <c r="AB232" i="10"/>
  <c r="AC232" i="10"/>
  <c r="AD232" i="10"/>
  <c r="AE232" i="10"/>
  <c r="AF232" i="10"/>
  <c r="AG232" i="10"/>
  <c r="G228" i="10"/>
  <c r="H228" i="10"/>
  <c r="I228" i="10"/>
  <c r="J228" i="10"/>
  <c r="K228" i="10"/>
  <c r="L228" i="10"/>
  <c r="M228" i="10"/>
  <c r="N228" i="10"/>
  <c r="O228" i="10"/>
  <c r="P228" i="10"/>
  <c r="Q228" i="10"/>
  <c r="R228" i="10"/>
  <c r="S228" i="10"/>
  <c r="T228" i="10"/>
  <c r="U228" i="10"/>
  <c r="V228" i="10"/>
  <c r="W228" i="10"/>
  <c r="X228" i="10"/>
  <c r="Y228" i="10"/>
  <c r="Z228" i="10"/>
  <c r="AA228" i="10"/>
  <c r="AB228" i="10"/>
  <c r="AC228" i="10"/>
  <c r="AD228" i="10"/>
  <c r="AE228" i="10"/>
  <c r="AF228" i="10"/>
  <c r="AG228" i="10"/>
  <c r="G225" i="10"/>
  <c r="H225" i="10"/>
  <c r="I225" i="10"/>
  <c r="J225" i="10"/>
  <c r="K225" i="10"/>
  <c r="L225" i="10"/>
  <c r="M225" i="10"/>
  <c r="N225" i="10"/>
  <c r="O225" i="10"/>
  <c r="P225" i="10"/>
  <c r="Q225" i="10"/>
  <c r="R225" i="10"/>
  <c r="S225" i="10"/>
  <c r="T225" i="10"/>
  <c r="U225" i="10"/>
  <c r="V225" i="10"/>
  <c r="W225" i="10"/>
  <c r="X225" i="10"/>
  <c r="Y225" i="10"/>
  <c r="Z225" i="10"/>
  <c r="AA225" i="10"/>
  <c r="AB225" i="10"/>
  <c r="AC225" i="10"/>
  <c r="AD225" i="10"/>
  <c r="AF225" i="10"/>
  <c r="AG225" i="10"/>
  <c r="G223" i="10"/>
  <c r="H223" i="10"/>
  <c r="I223" i="10"/>
  <c r="J223" i="10"/>
  <c r="K223" i="10"/>
  <c r="L223" i="10"/>
  <c r="M223" i="10"/>
  <c r="N223" i="10"/>
  <c r="O223" i="10"/>
  <c r="P223" i="10"/>
  <c r="Q223" i="10"/>
  <c r="R223" i="10"/>
  <c r="S223" i="10"/>
  <c r="T223" i="10"/>
  <c r="U223" i="10"/>
  <c r="V223" i="10"/>
  <c r="W223" i="10"/>
  <c r="X223" i="10"/>
  <c r="Y223" i="10"/>
  <c r="Z223" i="10"/>
  <c r="AA223" i="10"/>
  <c r="AB223" i="10"/>
  <c r="AC223" i="10"/>
  <c r="AD223" i="10"/>
  <c r="AF223" i="10"/>
  <c r="AG223" i="10"/>
  <c r="G221" i="10"/>
  <c r="H221" i="10"/>
  <c r="I221" i="10"/>
  <c r="J221" i="10"/>
  <c r="K221" i="10"/>
  <c r="L221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Z221" i="10"/>
  <c r="AA221" i="10"/>
  <c r="AB221" i="10"/>
  <c r="AC221" i="10"/>
  <c r="AD221" i="10"/>
  <c r="AF221" i="10"/>
  <c r="AG221" i="10"/>
  <c r="G212" i="10"/>
  <c r="H212" i="10"/>
  <c r="I212" i="10"/>
  <c r="J212" i="10"/>
  <c r="K212" i="10"/>
  <c r="L212" i="10"/>
  <c r="M212" i="10"/>
  <c r="N212" i="10"/>
  <c r="O212" i="10"/>
  <c r="P212" i="10"/>
  <c r="Q212" i="10"/>
  <c r="R212" i="10"/>
  <c r="T212" i="10"/>
  <c r="U212" i="10"/>
  <c r="V212" i="10"/>
  <c r="W212" i="10"/>
  <c r="X212" i="10"/>
  <c r="Y212" i="10"/>
  <c r="Z212" i="10"/>
  <c r="AA212" i="10"/>
  <c r="AB212" i="10"/>
  <c r="AC212" i="10"/>
  <c r="AD212" i="10"/>
  <c r="AF212" i="10"/>
  <c r="AG212" i="10"/>
  <c r="G210" i="10"/>
  <c r="H210" i="10"/>
  <c r="I210" i="10"/>
  <c r="J210" i="10"/>
  <c r="K210" i="10"/>
  <c r="L210" i="10"/>
  <c r="M210" i="10"/>
  <c r="N210" i="10"/>
  <c r="O210" i="10"/>
  <c r="P210" i="10"/>
  <c r="Q210" i="10"/>
  <c r="R210" i="10"/>
  <c r="S210" i="10"/>
  <c r="T210" i="10"/>
  <c r="U210" i="10"/>
  <c r="V210" i="10"/>
  <c r="W210" i="10"/>
  <c r="X210" i="10"/>
  <c r="Y210" i="10"/>
  <c r="Z210" i="10"/>
  <c r="AA210" i="10"/>
  <c r="AB210" i="10"/>
  <c r="AC210" i="10"/>
  <c r="AD210" i="10"/>
  <c r="AF210" i="10"/>
  <c r="AG210" i="10"/>
  <c r="G204" i="10"/>
  <c r="H204" i="10"/>
  <c r="I204" i="10"/>
  <c r="J204" i="10"/>
  <c r="K204" i="10"/>
  <c r="L204" i="10"/>
  <c r="M204" i="10"/>
  <c r="N204" i="10"/>
  <c r="P204" i="10"/>
  <c r="Q204" i="10"/>
  <c r="R204" i="10"/>
  <c r="S204" i="10"/>
  <c r="T204" i="10"/>
  <c r="U204" i="10"/>
  <c r="V204" i="10"/>
  <c r="W204" i="10"/>
  <c r="X204" i="10"/>
  <c r="Y204" i="10"/>
  <c r="Z204" i="10"/>
  <c r="AA204" i="10"/>
  <c r="AB204" i="10"/>
  <c r="AC204" i="10"/>
  <c r="AD204" i="10"/>
  <c r="AF204" i="10"/>
  <c r="AG204" i="10"/>
  <c r="G202" i="10"/>
  <c r="H202" i="10"/>
  <c r="I202" i="10"/>
  <c r="J202" i="10"/>
  <c r="K202" i="10"/>
  <c r="L202" i="10"/>
  <c r="M202" i="10"/>
  <c r="N202" i="10"/>
  <c r="O202" i="10"/>
  <c r="P202" i="10"/>
  <c r="Q202" i="10"/>
  <c r="R202" i="10"/>
  <c r="S202" i="10"/>
  <c r="T202" i="10"/>
  <c r="U202" i="10"/>
  <c r="V202" i="10"/>
  <c r="W202" i="10"/>
  <c r="X202" i="10"/>
  <c r="Y202" i="10"/>
  <c r="Z202" i="10"/>
  <c r="AA202" i="10"/>
  <c r="AB202" i="10"/>
  <c r="AC202" i="10"/>
  <c r="AD202" i="10"/>
  <c r="AF202" i="10"/>
  <c r="AG202" i="10"/>
  <c r="G194" i="10"/>
  <c r="H194" i="10"/>
  <c r="I194" i="10"/>
  <c r="J194" i="10"/>
  <c r="K194" i="10"/>
  <c r="L194" i="10"/>
  <c r="M194" i="10"/>
  <c r="N194" i="10"/>
  <c r="O194" i="10"/>
  <c r="P194" i="10"/>
  <c r="Q194" i="10"/>
  <c r="R194" i="10"/>
  <c r="S194" i="10"/>
  <c r="T194" i="10"/>
  <c r="U194" i="10"/>
  <c r="V194" i="10"/>
  <c r="W194" i="10"/>
  <c r="X194" i="10"/>
  <c r="Y194" i="10"/>
  <c r="Z194" i="10"/>
  <c r="AA194" i="10"/>
  <c r="AB194" i="10"/>
  <c r="AC194" i="10"/>
  <c r="AD194" i="10"/>
  <c r="AF194" i="10"/>
  <c r="AG194" i="10"/>
  <c r="G177" i="10"/>
  <c r="H177" i="10"/>
  <c r="I177" i="10"/>
  <c r="J177" i="10"/>
  <c r="K177" i="10"/>
  <c r="L177" i="10"/>
  <c r="M177" i="10"/>
  <c r="N177" i="10"/>
  <c r="O177" i="10"/>
  <c r="P177" i="10"/>
  <c r="Q177" i="10"/>
  <c r="R177" i="10"/>
  <c r="S177" i="10"/>
  <c r="T177" i="10"/>
  <c r="U177" i="10"/>
  <c r="V177" i="10"/>
  <c r="W177" i="10"/>
  <c r="X177" i="10"/>
  <c r="Y177" i="10"/>
  <c r="Z177" i="10"/>
  <c r="AA177" i="10"/>
  <c r="AB177" i="10"/>
  <c r="AC177" i="10"/>
  <c r="AD177" i="10"/>
  <c r="AF177" i="10"/>
  <c r="AG177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Z112" i="10"/>
  <c r="AA112" i="10"/>
  <c r="AB112" i="10"/>
  <c r="AC112" i="10"/>
  <c r="AD112" i="10"/>
  <c r="AF112" i="10"/>
  <c r="AG112" i="10"/>
  <c r="AE606" i="10"/>
  <c r="F606" i="10" s="1"/>
  <c r="F605" i="10" s="1"/>
  <c r="AD20" i="10" l="1"/>
  <c r="R20" i="10"/>
  <c r="AF20" i="10"/>
  <c r="G20" i="10"/>
  <c r="AA20" i="10"/>
  <c r="Z20" i="10"/>
  <c r="N20" i="10"/>
  <c r="Y20" i="10"/>
  <c r="M20" i="10"/>
  <c r="X20" i="10"/>
  <c r="L20" i="10"/>
  <c r="W20" i="10"/>
  <c r="K20" i="10"/>
  <c r="V20" i="10"/>
  <c r="J20" i="10"/>
  <c r="AB20" i="10"/>
  <c r="Q20" i="10"/>
  <c r="I20" i="10"/>
  <c r="U20" i="10"/>
  <c r="AG20" i="10"/>
  <c r="T20" i="10"/>
  <c r="H20" i="10"/>
  <c r="AE605" i="10"/>
  <c r="BL110" i="10" l="1"/>
  <c r="BE110" i="10"/>
  <c r="AE110" i="10"/>
  <c r="F110" i="10" s="1"/>
  <c r="CJ110" i="10" s="1"/>
  <c r="BL109" i="10"/>
  <c r="BE109" i="10"/>
  <c r="AE109" i="10"/>
  <c r="F109" i="10" s="1"/>
  <c r="CJ109" i="10" s="1"/>
  <c r="AE418" i="10"/>
  <c r="AE384" i="10"/>
  <c r="AE385" i="10"/>
  <c r="AE387" i="10"/>
  <c r="AE388" i="10"/>
  <c r="AE389" i="10"/>
  <c r="AE390" i="10"/>
  <c r="AE391" i="10"/>
  <c r="AE392" i="10"/>
  <c r="AE393" i="10"/>
  <c r="AE394" i="10"/>
  <c r="AE395" i="10"/>
  <c r="AE396" i="10"/>
  <c r="AE397" i="10"/>
  <c r="AE398" i="10"/>
  <c r="AE399" i="10"/>
  <c r="AE400" i="10"/>
  <c r="AE401" i="10"/>
  <c r="AE402" i="10"/>
  <c r="AE403" i="10"/>
  <c r="AE404" i="10"/>
  <c r="AE405" i="10"/>
  <c r="AE406" i="10"/>
  <c r="AE407" i="10"/>
  <c r="AE408" i="10"/>
  <c r="AE410" i="10"/>
  <c r="AE411" i="10"/>
  <c r="AE412" i="10"/>
  <c r="AE413" i="10"/>
  <c r="AE414" i="10"/>
  <c r="AE415" i="10"/>
  <c r="AE416" i="10"/>
  <c r="AE417" i="10"/>
  <c r="AE419" i="10"/>
  <c r="AE420" i="10"/>
  <c r="AE421" i="10"/>
  <c r="AE422" i="10"/>
  <c r="AE423" i="10"/>
  <c r="AE424" i="10"/>
  <c r="AE426" i="10"/>
  <c r="AE428" i="10"/>
  <c r="AE429" i="10"/>
  <c r="AE430" i="10"/>
  <c r="AE431" i="10"/>
  <c r="AE432" i="10"/>
  <c r="AE433" i="10"/>
  <c r="AE434" i="10"/>
  <c r="AE435" i="10"/>
  <c r="AE436" i="10"/>
  <c r="AE437" i="10"/>
  <c r="AE438" i="10"/>
  <c r="AE439" i="10"/>
  <c r="AE440" i="10"/>
  <c r="AE441" i="10"/>
  <c r="AE442" i="10"/>
  <c r="AE443" i="10"/>
  <c r="AE444" i="10"/>
  <c r="AE445" i="10"/>
  <c r="AE446" i="10"/>
  <c r="AE447" i="10"/>
  <c r="AE448" i="10"/>
  <c r="AE449" i="10"/>
  <c r="AE111" i="10"/>
  <c r="AE450" i="10"/>
  <c r="AE451" i="10"/>
  <c r="AE452" i="10"/>
  <c r="AE453" i="10"/>
  <c r="AE454" i="10"/>
  <c r="AE455" i="10"/>
  <c r="F455" i="10" s="1"/>
  <c r="CJ455" i="10" s="1"/>
  <c r="AE456" i="10"/>
  <c r="F456" i="10" s="1"/>
  <c r="AE457" i="10"/>
  <c r="F457" i="10" s="1"/>
  <c r="AE383" i="10"/>
  <c r="P656" i="10"/>
  <c r="AF736" i="10"/>
  <c r="AF735" i="10" s="1"/>
  <c r="P729" i="10"/>
  <c r="P728" i="10" s="1"/>
  <c r="P724" i="10"/>
  <c r="P723" i="10" s="1"/>
  <c r="AE706" i="10"/>
  <c r="AE705" i="10" s="1"/>
  <c r="AE704" i="10"/>
  <c r="AE703" i="10" s="1"/>
  <c r="AE698" i="10"/>
  <c r="AE693" i="10"/>
  <c r="AE654" i="10"/>
  <c r="P627" i="10" l="1"/>
  <c r="AE624" i="10"/>
  <c r="AE628" i="10"/>
  <c r="AE627" i="10" l="1"/>
  <c r="P625" i="10"/>
  <c r="P608" i="10" l="1"/>
  <c r="P607" i="10" s="1"/>
  <c r="P598" i="10" l="1"/>
  <c r="P595" i="10" s="1"/>
  <c r="P570" i="10"/>
  <c r="P569" i="10" s="1"/>
  <c r="AE579" i="10"/>
  <c r="AE578" i="10"/>
  <c r="AE577" i="10"/>
  <c r="AE564" i="10"/>
  <c r="AE565" i="10"/>
  <c r="AE566" i="10"/>
  <c r="AE567" i="10"/>
  <c r="AE568" i="10"/>
  <c r="P537" i="10"/>
  <c r="AE537" i="10" s="1"/>
  <c r="AE556" i="10"/>
  <c r="AE557" i="10"/>
  <c r="AE559" i="10"/>
  <c r="AE560" i="10"/>
  <c r="AE551" i="10"/>
  <c r="AE552" i="10"/>
  <c r="AE531" i="10"/>
  <c r="AE532" i="10"/>
  <c r="AE534" i="10"/>
  <c r="AE535" i="10"/>
  <c r="AE538" i="10"/>
  <c r="AE542" i="10"/>
  <c r="AE543" i="10"/>
  <c r="AE544" i="10"/>
  <c r="AE545" i="10"/>
  <c r="AE546" i="10"/>
  <c r="AE547" i="10"/>
  <c r="T527" i="10"/>
  <c r="T525" i="10" s="1"/>
  <c r="P514" i="10"/>
  <c r="P519" i="10"/>
  <c r="AE507" i="10"/>
  <c r="AE506" i="10"/>
  <c r="AE505" i="10"/>
  <c r="AE503" i="10"/>
  <c r="AE504" i="10"/>
  <c r="AE508" i="10"/>
  <c r="AE509" i="10"/>
  <c r="P517" i="10"/>
  <c r="AE521" i="10"/>
  <c r="AE522" i="10"/>
  <c r="AE523" i="10"/>
  <c r="AE524" i="10"/>
  <c r="AE176" i="10"/>
  <c r="AF574" i="10" l="1"/>
  <c r="AF569" i="10" s="1"/>
  <c r="AE876" i="10" l="1"/>
  <c r="F600" i="10"/>
  <c r="BL582" i="10" l="1"/>
  <c r="BE582" i="10"/>
  <c r="AE582" i="10"/>
  <c r="F582" i="10" s="1"/>
  <c r="CJ582" i="10" s="1"/>
  <c r="DM702" i="10"/>
  <c r="CN702" i="10"/>
  <c r="CG702" i="10"/>
  <c r="AV702" i="10"/>
  <c r="AE702" i="10"/>
  <c r="F702" i="10" s="1"/>
  <c r="CJ702" i="10" s="1"/>
  <c r="O204" i="10"/>
  <c r="S212" i="10"/>
  <c r="O232" i="10"/>
  <c r="O236" i="10"/>
  <c r="O238" i="10"/>
  <c r="S259" i="10"/>
  <c r="S263" i="10"/>
  <c r="S268" i="10"/>
  <c r="S272" i="10"/>
  <c r="S297" i="10"/>
  <c r="S308" i="10"/>
  <c r="S346" i="10"/>
  <c r="O363" i="10"/>
  <c r="F453" i="10"/>
  <c r="CJ453" i="10" s="1"/>
  <c r="AE27" i="10"/>
  <c r="BL453" i="10"/>
  <c r="BE453" i="10"/>
  <c r="F452" i="10"/>
  <c r="CJ452" i="10" s="1"/>
  <c r="F437" i="10"/>
  <c r="F438" i="10"/>
  <c r="F441" i="10"/>
  <c r="F446" i="10"/>
  <c r="F470" i="10"/>
  <c r="F503" i="10"/>
  <c r="F551" i="10"/>
  <c r="BL108" i="10"/>
  <c r="BE108" i="10"/>
  <c r="AE108" i="10"/>
  <c r="F108" i="10" s="1"/>
  <c r="CJ108" i="10" s="1"/>
  <c r="F628" i="10"/>
  <c r="F579" i="10"/>
  <c r="F578" i="10"/>
  <c r="F568" i="10"/>
  <c r="F567" i="10"/>
  <c r="F566" i="10"/>
  <c r="F565" i="10"/>
  <c r="F552" i="10"/>
  <c r="F547" i="10"/>
  <c r="F546" i="10"/>
  <c r="F545" i="10"/>
  <c r="F544" i="10"/>
  <c r="F543" i="10"/>
  <c r="F176" i="10"/>
  <c r="F509" i="10"/>
  <c r="F508" i="10"/>
  <c r="F507" i="10"/>
  <c r="F157" i="10"/>
  <c r="F506" i="10"/>
  <c r="F505" i="10"/>
  <c r="F504" i="10"/>
  <c r="F475" i="10"/>
  <c r="F474" i="10"/>
  <c r="F473" i="10"/>
  <c r="F472" i="10"/>
  <c r="F471" i="10"/>
  <c r="F451" i="10"/>
  <c r="F111" i="10"/>
  <c r="F449" i="10"/>
  <c r="F448" i="10"/>
  <c r="F447" i="10"/>
  <c r="F445" i="10"/>
  <c r="F444" i="10"/>
  <c r="F443" i="10"/>
  <c r="F442" i="10"/>
  <c r="F440" i="10"/>
  <c r="F439" i="10"/>
  <c r="F436" i="10"/>
  <c r="F435" i="10"/>
  <c r="F706" i="10"/>
  <c r="F705" i="10" s="1"/>
  <c r="F693" i="10"/>
  <c r="F698" i="10"/>
  <c r="F704" i="10"/>
  <c r="F703" i="10" s="1"/>
  <c r="F654" i="10"/>
  <c r="F523" i="10"/>
  <c r="F522" i="10"/>
  <c r="F521" i="10"/>
  <c r="F524" i="10"/>
  <c r="F642" i="10"/>
  <c r="F641" i="10" s="1"/>
  <c r="F640" i="10"/>
  <c r="F639" i="10" s="1"/>
  <c r="F638" i="10"/>
  <c r="F637" i="10" s="1"/>
  <c r="F450" i="10"/>
  <c r="BL734" i="10"/>
  <c r="BE734" i="10"/>
  <c r="P734" i="10"/>
  <c r="BL730" i="10"/>
  <c r="BE730" i="10"/>
  <c r="AE730" i="10"/>
  <c r="F730" i="10" s="1"/>
  <c r="CJ730" i="10" s="1"/>
  <c r="BL727" i="10"/>
  <c r="BE727" i="10"/>
  <c r="AE727" i="10"/>
  <c r="F727" i="10" s="1"/>
  <c r="CJ727" i="10" s="1"/>
  <c r="BL722" i="10"/>
  <c r="BE722" i="10"/>
  <c r="AE722" i="10"/>
  <c r="F722" i="10" s="1"/>
  <c r="CJ722" i="10" s="1"/>
  <c r="BL713" i="10"/>
  <c r="BE713" i="10"/>
  <c r="AE713" i="10"/>
  <c r="F713" i="10" s="1"/>
  <c r="CJ713" i="10" s="1"/>
  <c r="AE358" i="10"/>
  <c r="F358" i="10" s="1"/>
  <c r="CJ358" i="10" s="1"/>
  <c r="BL710" i="10"/>
  <c r="BE710" i="10"/>
  <c r="AE710" i="10"/>
  <c r="F710" i="10" s="1"/>
  <c r="CJ710" i="10" s="1"/>
  <c r="BL624" i="10"/>
  <c r="BE624" i="10"/>
  <c r="F624" i="10"/>
  <c r="CJ624" i="10" s="1"/>
  <c r="BL630" i="10"/>
  <c r="BE630" i="10"/>
  <c r="AE630" i="10"/>
  <c r="BE247" i="10"/>
  <c r="BL247" i="10"/>
  <c r="S20" i="10" l="1"/>
  <c r="O308" i="10"/>
  <c r="AE734" i="10"/>
  <c r="F734" i="10" s="1"/>
  <c r="CJ734" i="10" s="1"/>
  <c r="P731" i="10"/>
  <c r="F630" i="10"/>
  <c r="AE629" i="10"/>
  <c r="G23" i="40"/>
  <c r="BL609" i="10"/>
  <c r="BE609" i="10"/>
  <c r="AE609" i="10"/>
  <c r="F609" i="10" s="1"/>
  <c r="CJ609" i="10" s="1"/>
  <c r="DM599" i="10"/>
  <c r="CN599" i="10"/>
  <c r="CG599" i="10"/>
  <c r="CC599" i="10"/>
  <c r="AE599" i="10"/>
  <c r="F599" i="10" s="1"/>
  <c r="CJ599" i="10" s="1"/>
  <c r="BL592" i="10"/>
  <c r="BE592" i="10"/>
  <c r="AE592" i="10"/>
  <c r="F592" i="10" s="1"/>
  <c r="CJ592" i="10" s="1"/>
  <c r="AE669" i="10"/>
  <c r="AE667" i="10"/>
  <c r="F667" i="10" s="1"/>
  <c r="AE666" i="10"/>
  <c r="F666" i="10" s="1"/>
  <c r="AE665" i="10"/>
  <c r="AE663" i="10"/>
  <c r="F663" i="10" s="1"/>
  <c r="AE662" i="10"/>
  <c r="AE660" i="10"/>
  <c r="F660" i="10" s="1"/>
  <c r="K659" i="10"/>
  <c r="K655" i="10" s="1"/>
  <c r="P655" i="10"/>
  <c r="AE657" i="10"/>
  <c r="F657" i="10" s="1"/>
  <c r="AE656" i="10"/>
  <c r="AE653" i="10"/>
  <c r="AE651" i="10"/>
  <c r="AE650" i="10" s="1"/>
  <c r="F323" i="10"/>
  <c r="F322" i="10" s="1"/>
  <c r="F321" i="10"/>
  <c r="AE320" i="10"/>
  <c r="AE318" i="10"/>
  <c r="F318" i="10" s="1"/>
  <c r="AE317" i="10"/>
  <c r="AE315" i="10"/>
  <c r="AE314" i="10" s="1"/>
  <c r="AE313" i="10"/>
  <c r="F313" i="10" s="1"/>
  <c r="F312" i="10"/>
  <c r="AE311" i="10"/>
  <c r="F311" i="10" s="1"/>
  <c r="AE310" i="10"/>
  <c r="F310" i="10" s="1"/>
  <c r="AE309" i="10"/>
  <c r="AE307" i="10"/>
  <c r="F306" i="10"/>
  <c r="AE304" i="10"/>
  <c r="F304" i="10" s="1"/>
  <c r="F303" i="10"/>
  <c r="F302" i="10"/>
  <c r="AE301" i="10"/>
  <c r="F299" i="10"/>
  <c r="AE298" i="10"/>
  <c r="DM560" i="10"/>
  <c r="CN560" i="10"/>
  <c r="CG560" i="10"/>
  <c r="CC560" i="10"/>
  <c r="AV560" i="10"/>
  <c r="F560" i="10"/>
  <c r="CJ560" i="10" s="1"/>
  <c r="DM559" i="10"/>
  <c r="CN559" i="10"/>
  <c r="CG559" i="10"/>
  <c r="AV559" i="10"/>
  <c r="F559" i="10"/>
  <c r="CJ559" i="10" s="1"/>
  <c r="O20" i="10" l="1"/>
  <c r="AE664" i="10"/>
  <c r="F669" i="10"/>
  <c r="F668" i="10" s="1"/>
  <c r="AE668" i="10"/>
  <c r="F653" i="10"/>
  <c r="F652" i="10" s="1"/>
  <c r="AE652" i="10"/>
  <c r="F656" i="10"/>
  <c r="F662" i="10"/>
  <c r="F661" i="10" s="1"/>
  <c r="AE661" i="10"/>
  <c r="CJ630" i="10"/>
  <c r="F629" i="10"/>
  <c r="F320" i="10"/>
  <c r="F319" i="10" s="1"/>
  <c r="AE319" i="10"/>
  <c r="F317" i="10"/>
  <c r="F316" i="10" s="1"/>
  <c r="AE316" i="10"/>
  <c r="F307" i="10"/>
  <c r="F305" i="10" s="1"/>
  <c r="AE305" i="10"/>
  <c r="AE308" i="10"/>
  <c r="F301" i="10"/>
  <c r="F300" i="10" s="1"/>
  <c r="AE300" i="10"/>
  <c r="F298" i="10"/>
  <c r="F297" i="10" s="1"/>
  <c r="AE297" i="10"/>
  <c r="F651" i="10"/>
  <c r="F650" i="10" s="1"/>
  <c r="AE658" i="10"/>
  <c r="F658" i="10" s="1"/>
  <c r="F315" i="10"/>
  <c r="F314" i="10" s="1"/>
  <c r="F309" i="10"/>
  <c r="F308" i="10" s="1"/>
  <c r="F665" i="10"/>
  <c r="F664" i="10" s="1"/>
  <c r="AE659" i="10"/>
  <c r="BE461" i="10"/>
  <c r="BL461" i="10"/>
  <c r="AE462" i="10"/>
  <c r="BE462" i="10"/>
  <c r="BL462" i="10"/>
  <c r="AE463" i="10"/>
  <c r="BE463" i="10"/>
  <c r="BL463" i="10"/>
  <c r="AE464" i="10"/>
  <c r="F464" i="10" s="1"/>
  <c r="CJ464" i="10" s="1"/>
  <c r="AE465" i="10"/>
  <c r="F465" i="10" s="1"/>
  <c r="CJ465" i="10" s="1"/>
  <c r="AE466" i="10"/>
  <c r="F466" i="10" s="1"/>
  <c r="CJ466" i="10" s="1"/>
  <c r="AE467" i="10"/>
  <c r="F467" i="10" s="1"/>
  <c r="AE468" i="10"/>
  <c r="F468" i="10" s="1"/>
  <c r="AE469" i="10"/>
  <c r="F469" i="10" s="1"/>
  <c r="CJ469" i="10" s="1"/>
  <c r="BE469" i="10"/>
  <c r="BL469" i="10"/>
  <c r="BE476" i="10"/>
  <c r="BL476" i="10"/>
  <c r="AE477" i="10"/>
  <c r="BE477" i="10"/>
  <c r="BL477" i="10"/>
  <c r="AE478" i="10"/>
  <c r="F478" i="10" s="1"/>
  <c r="CJ478" i="10" s="1"/>
  <c r="BE478" i="10"/>
  <c r="BL478" i="10"/>
  <c r="AE479" i="10"/>
  <c r="F479" i="10" s="1"/>
  <c r="CJ479" i="10" s="1"/>
  <c r="BE479" i="10"/>
  <c r="BL479" i="10"/>
  <c r="AE480" i="10"/>
  <c r="F480" i="10" s="1"/>
  <c r="CJ480" i="10" s="1"/>
  <c r="BE480" i="10"/>
  <c r="BL480" i="10"/>
  <c r="AE481" i="10"/>
  <c r="F481" i="10" s="1"/>
  <c r="CJ481" i="10" s="1"/>
  <c r="BE481" i="10"/>
  <c r="BL481" i="10"/>
  <c r="AE482" i="10"/>
  <c r="F482" i="10" s="1"/>
  <c r="CJ482" i="10" s="1"/>
  <c r="BE482" i="10"/>
  <c r="BL482" i="10"/>
  <c r="AE483" i="10"/>
  <c r="F483" i="10" s="1"/>
  <c r="CJ483" i="10" s="1"/>
  <c r="BE483" i="10"/>
  <c r="BL483" i="10"/>
  <c r="AE484" i="10"/>
  <c r="F484" i="10" s="1"/>
  <c r="CJ484" i="10" s="1"/>
  <c r="BE484" i="10"/>
  <c r="BL484" i="10"/>
  <c r="AE485" i="10"/>
  <c r="F485" i="10" s="1"/>
  <c r="CJ485" i="10" s="1"/>
  <c r="BE485" i="10"/>
  <c r="BL485" i="10"/>
  <c r="AE486" i="10"/>
  <c r="F486" i="10" s="1"/>
  <c r="CJ486" i="10" s="1"/>
  <c r="BE486" i="10"/>
  <c r="BL486" i="10"/>
  <c r="AE487" i="10"/>
  <c r="F487" i="10" s="1"/>
  <c r="CJ487" i="10" s="1"/>
  <c r="BE487" i="10"/>
  <c r="BL487" i="10"/>
  <c r="AE488" i="10"/>
  <c r="F488" i="10" s="1"/>
  <c r="CJ488" i="10" s="1"/>
  <c r="BE488" i="10"/>
  <c r="BL488" i="10"/>
  <c r="AE489" i="10"/>
  <c r="F489" i="10" s="1"/>
  <c r="CJ489" i="10" s="1"/>
  <c r="BE489" i="10"/>
  <c r="BL489" i="10"/>
  <c r="AE490" i="10"/>
  <c r="F490" i="10" s="1"/>
  <c r="CJ490" i="10" s="1"/>
  <c r="BE490" i="10"/>
  <c r="BL490" i="10"/>
  <c r="F477" i="10" l="1"/>
  <c r="F462" i="10"/>
  <c r="AE461" i="10"/>
  <c r="AE655" i="10"/>
  <c r="F659" i="10"/>
  <c r="F655" i="10" s="1"/>
  <c r="F463" i="10"/>
  <c r="CJ463" i="10" s="1"/>
  <c r="CJ462" i="10" l="1"/>
  <c r="F461" i="10"/>
  <c r="CJ461" i="10" s="1"/>
  <c r="CJ477" i="10"/>
  <c r="U715" i="5"/>
  <c r="U621" i="5" l="1"/>
  <c r="U610" i="5"/>
  <c r="C272" i="5" l="1"/>
  <c r="U272" i="5"/>
  <c r="T272" i="5"/>
  <c r="C269" i="5"/>
  <c r="U269" i="5"/>
  <c r="T269" i="5"/>
  <c r="AE100" i="10" l="1"/>
  <c r="AE95" i="10"/>
  <c r="AE92" i="10"/>
  <c r="AE91" i="10"/>
  <c r="AE86" i="10"/>
  <c r="AE85" i="10"/>
  <c r="AE79" i="10"/>
  <c r="AE75" i="10"/>
  <c r="AE74" i="10"/>
  <c r="AE73" i="10"/>
  <c r="AE68" i="10"/>
  <c r="AE67" i="10"/>
  <c r="AE66" i="10"/>
  <c r="AE64" i="10"/>
  <c r="AE63" i="10"/>
  <c r="AE61" i="10"/>
  <c r="AE60" i="10"/>
  <c r="AE59" i="10"/>
  <c r="AE58" i="10"/>
  <c r="AE56" i="10"/>
  <c r="AE55" i="10"/>
  <c r="AE53" i="10"/>
  <c r="AE52" i="10"/>
  <c r="AE51" i="10"/>
  <c r="AE50" i="10"/>
  <c r="AE49" i="10"/>
  <c r="AE48" i="10"/>
  <c r="AE47" i="10"/>
  <c r="AE46" i="10"/>
  <c r="AE45" i="10"/>
  <c r="AE44" i="10"/>
  <c r="AE43" i="10"/>
  <c r="AE42" i="10"/>
  <c r="AE41" i="10"/>
  <c r="AE40" i="10"/>
  <c r="AE39" i="10"/>
  <c r="AE38" i="10"/>
  <c r="AE37" i="10"/>
  <c r="AE36" i="10"/>
  <c r="AE35" i="10"/>
  <c r="AE34" i="10"/>
  <c r="AE33" i="10"/>
  <c r="AE32" i="10"/>
  <c r="AE31" i="10"/>
  <c r="AE30" i="10"/>
  <c r="AE29" i="10"/>
  <c r="AE28" i="10"/>
  <c r="AE26" i="10"/>
  <c r="AE25" i="10"/>
  <c r="AE24" i="10"/>
  <c r="AE23" i="10"/>
  <c r="AE22" i="10"/>
  <c r="AE21" i="10" l="1"/>
  <c r="AE620" i="10"/>
  <c r="AE618" i="10"/>
  <c r="F616" i="10"/>
  <c r="AE615" i="10"/>
  <c r="F615" i="10" s="1"/>
  <c r="AE614" i="10"/>
  <c r="F614" i="10" s="1"/>
  <c r="AE613" i="10"/>
  <c r="F613" i="10" s="1"/>
  <c r="AE612" i="10"/>
  <c r="F612" i="10" s="1"/>
  <c r="P611" i="10"/>
  <c r="F258" i="10"/>
  <c r="F256" i="10"/>
  <c r="F254" i="10"/>
  <c r="F253" i="10"/>
  <c r="F252" i="10"/>
  <c r="F251" i="10"/>
  <c r="F250" i="10"/>
  <c r="AE611" i="10" l="1"/>
  <c r="AE610" i="10" s="1"/>
  <c r="P610" i="10"/>
  <c r="F618" i="10"/>
  <c r="AE617" i="10"/>
  <c r="F620" i="10"/>
  <c r="AE619" i="10"/>
  <c r="F249" i="10"/>
  <c r="F611" i="10" l="1"/>
  <c r="F610" i="10" s="1"/>
  <c r="F721" i="10"/>
  <c r="AE720" i="10"/>
  <c r="F720" i="10" s="1"/>
  <c r="P719" i="10"/>
  <c r="AE719" i="10" l="1"/>
  <c r="AE718" i="10" s="1"/>
  <c r="P718" i="10"/>
  <c r="F719" i="10" l="1"/>
  <c r="F718" i="10" s="1"/>
  <c r="F627" i="10"/>
  <c r="AE626" i="10"/>
  <c r="P623" i="10"/>
  <c r="P621" i="10" s="1"/>
  <c r="AE622" i="10"/>
  <c r="AE278" i="10"/>
  <c r="F278" i="10" s="1"/>
  <c r="AE277" i="10"/>
  <c r="P275" i="10"/>
  <c r="P272" i="10" s="1"/>
  <c r="P20" i="10" s="1"/>
  <c r="AE274" i="10"/>
  <c r="F273" i="10"/>
  <c r="AE271" i="10"/>
  <c r="F271" i="10" s="1"/>
  <c r="AE270" i="10"/>
  <c r="F269" i="10"/>
  <c r="AE267" i="10"/>
  <c r="F267" i="10" s="1"/>
  <c r="AE266" i="10"/>
  <c r="F266" i="10" s="1"/>
  <c r="AE265" i="10"/>
  <c r="F265" i="10" s="1"/>
  <c r="AE264" i="10"/>
  <c r="AE262" i="10"/>
  <c r="F262" i="10" s="1"/>
  <c r="AE261" i="10"/>
  <c r="F261" i="10" s="1"/>
  <c r="AE260" i="10"/>
  <c r="F622" i="10" l="1"/>
  <c r="F626" i="10"/>
  <c r="F625" i="10" s="1"/>
  <c r="AE625" i="10"/>
  <c r="F264" i="10"/>
  <c r="F263" i="10" s="1"/>
  <c r="AE263" i="10"/>
  <c r="F270" i="10"/>
  <c r="F268" i="10" s="1"/>
  <c r="AE268" i="10"/>
  <c r="F260" i="10"/>
  <c r="F259" i="10" s="1"/>
  <c r="AE259" i="10"/>
  <c r="F277" i="10"/>
  <c r="F276" i="10" s="1"/>
  <c r="AE276" i="10"/>
  <c r="AE623" i="10"/>
  <c r="F623" i="10" s="1"/>
  <c r="F274" i="10"/>
  <c r="AE275" i="10"/>
  <c r="F275" i="10" s="1"/>
  <c r="F272" i="10" l="1"/>
  <c r="AE272" i="10"/>
  <c r="AE621" i="10"/>
  <c r="F621" i="10"/>
  <c r="F577" i="10"/>
  <c r="J11" i="36" l="1"/>
  <c r="K11" i="36"/>
  <c r="I11" i="36"/>
  <c r="G12" i="35"/>
  <c r="H12" i="35"/>
  <c r="I12" i="35"/>
  <c r="J12" i="35"/>
  <c r="K12" i="35"/>
  <c r="L12" i="35"/>
  <c r="M12" i="35"/>
  <c r="N12" i="35"/>
  <c r="O12" i="35"/>
  <c r="P12" i="35"/>
  <c r="Q12" i="35"/>
  <c r="R12" i="35"/>
  <c r="S12" i="35"/>
  <c r="T12" i="35"/>
  <c r="U12" i="35"/>
  <c r="V12" i="35"/>
  <c r="W12" i="35"/>
  <c r="X12" i="35"/>
  <c r="Y12" i="35"/>
  <c r="Z12" i="35"/>
  <c r="AA12" i="35"/>
  <c r="AB12" i="35"/>
  <c r="AC12" i="35"/>
  <c r="AD12" i="35"/>
  <c r="AF12" i="35"/>
  <c r="AG12" i="35"/>
  <c r="E185" i="11" l="1"/>
  <c r="F185" i="11"/>
  <c r="D185" i="11"/>
  <c r="C185" i="11"/>
  <c r="C296" i="5" l="1"/>
  <c r="C297" i="5"/>
  <c r="U296" i="5"/>
  <c r="T296" i="5"/>
  <c r="C315" i="5"/>
  <c r="DM659" i="10" l="1"/>
  <c r="CN659" i="10"/>
  <c r="CG659" i="10"/>
  <c r="AV659" i="10"/>
  <c r="S913" i="5"/>
  <c r="R913" i="5"/>
  <c r="K913" i="5"/>
  <c r="L913" i="5"/>
  <c r="J913" i="5"/>
  <c r="AE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F919" i="10"/>
  <c r="AG919" i="10"/>
  <c r="CJ659" i="10" l="1"/>
  <c r="F920" i="10"/>
  <c r="F919" i="10" s="1"/>
  <c r="AE33" i="35" l="1"/>
  <c r="AE12" i="35"/>
  <c r="AE16" i="35"/>
  <c r="C374" i="5"/>
  <c r="C372" i="5"/>
  <c r="C371" i="5"/>
  <c r="C369" i="5"/>
  <c r="C367" i="5"/>
  <c r="C366" i="5"/>
  <c r="C365" i="5"/>
  <c r="C364" i="5"/>
  <c r="C363" i="5"/>
  <c r="C361" i="5"/>
  <c r="C359" i="5"/>
  <c r="C358" i="5"/>
  <c r="C356" i="5"/>
  <c r="C354" i="5"/>
  <c r="C351" i="5"/>
  <c r="C350" i="5"/>
  <c r="C349" i="5"/>
  <c r="C348" i="5"/>
  <c r="C346" i="5"/>
  <c r="C344" i="5"/>
  <c r="C343" i="5"/>
  <c r="C342" i="5"/>
  <c r="C341" i="5"/>
  <c r="C339" i="5"/>
  <c r="C338" i="5"/>
  <c r="C337" i="5"/>
  <c r="C335" i="5"/>
  <c r="C334" i="5"/>
  <c r="C333" i="5"/>
  <c r="C332" i="5"/>
  <c r="C331" i="5"/>
  <c r="C329" i="5"/>
  <c r="C328" i="5"/>
  <c r="C327" i="5"/>
  <c r="C325" i="5"/>
  <c r="C323" i="5"/>
  <c r="C321" i="5"/>
  <c r="C319" i="5"/>
  <c r="C317" i="5"/>
  <c r="C314" i="5"/>
  <c r="C312" i="5"/>
  <c r="C311" i="5"/>
  <c r="C309" i="5"/>
  <c r="C306" i="5"/>
  <c r="C307" i="5"/>
  <c r="C305" i="5"/>
  <c r="C304" i="5"/>
  <c r="C303" i="5"/>
  <c r="C300" i="5"/>
  <c r="C301" i="5"/>
  <c r="C295" i="5"/>
  <c r="C298" i="5"/>
  <c r="C293" i="5"/>
  <c r="C292" i="5"/>
  <c r="C290" i="5"/>
  <c r="C288" i="5"/>
  <c r="C287" i="5"/>
  <c r="C285" i="5"/>
  <c r="C283" i="5"/>
  <c r="C281" i="5"/>
  <c r="C279" i="5"/>
  <c r="C278" i="5"/>
  <c r="C277" i="5"/>
  <c r="C276" i="5"/>
  <c r="C275" i="5"/>
  <c r="C274" i="5"/>
  <c r="C271" i="5"/>
  <c r="C268" i="5"/>
  <c r="C267" i="5"/>
  <c r="C265" i="5"/>
  <c r="C264" i="5"/>
  <c r="C263" i="5"/>
  <c r="C261" i="5"/>
  <c r="C260" i="5"/>
  <c r="C259" i="5"/>
  <c r="C258" i="5"/>
  <c r="C256" i="5"/>
  <c r="C255" i="5"/>
  <c r="C254" i="5"/>
  <c r="C252" i="5"/>
  <c r="C250" i="5"/>
  <c r="C248" i="5"/>
  <c r="C247" i="5"/>
  <c r="C246" i="5"/>
  <c r="C245" i="5"/>
  <c r="C244" i="5"/>
  <c r="C240" i="5"/>
  <c r="C238" i="5"/>
  <c r="C237" i="5"/>
  <c r="C235" i="5"/>
  <c r="C233" i="5"/>
  <c r="C231" i="5"/>
  <c r="C229" i="5"/>
  <c r="C228" i="5"/>
  <c r="C227" i="5"/>
  <c r="C225" i="5"/>
  <c r="C224" i="5"/>
  <c r="C223" i="5"/>
  <c r="C221" i="5"/>
  <c r="C220" i="5"/>
  <c r="C218" i="5"/>
  <c r="C216" i="5"/>
  <c r="C214" i="5"/>
  <c r="C213" i="5"/>
  <c r="C212" i="5"/>
  <c r="C211" i="5"/>
  <c r="C210" i="5"/>
  <c r="C209" i="5"/>
  <c r="C208" i="5"/>
  <c r="C207" i="5"/>
  <c r="C205" i="5"/>
  <c r="C203" i="5"/>
  <c r="C202" i="5"/>
  <c r="C201" i="5"/>
  <c r="C200" i="5"/>
  <c r="C199" i="5"/>
  <c r="C197" i="5"/>
  <c r="C195" i="5"/>
  <c r="C194" i="5"/>
  <c r="C193" i="5"/>
  <c r="C192" i="5"/>
  <c r="C191" i="5"/>
  <c r="C190" i="5"/>
  <c r="C189" i="5"/>
  <c r="C121" i="5"/>
  <c r="C120" i="5"/>
  <c r="C108" i="5"/>
  <c r="C107" i="5"/>
  <c r="C17" i="5"/>
  <c r="Q733" i="5"/>
  <c r="J733" i="5"/>
  <c r="K733" i="5"/>
  <c r="L733" i="5"/>
  <c r="U682" i="5"/>
  <c r="AE688" i="10" l="1"/>
  <c r="F688" i="10" l="1"/>
  <c r="AE598" i="10" l="1"/>
  <c r="F598" i="10" l="1"/>
  <c r="AE687" i="10"/>
  <c r="AE686" i="10" s="1"/>
  <c r="F687" i="10" l="1"/>
  <c r="F686" i="10" s="1"/>
  <c r="F434" i="10" l="1"/>
  <c r="P425" i="10"/>
  <c r="AE425" i="10" s="1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F739" i="10"/>
  <c r="AG739" i="10"/>
  <c r="U931" i="5" l="1"/>
  <c r="U922" i="5"/>
  <c r="U923" i="5"/>
  <c r="U924" i="5"/>
  <c r="U925" i="5"/>
  <c r="U926" i="5"/>
  <c r="U927" i="5"/>
  <c r="U928" i="5"/>
  <c r="U929" i="5"/>
  <c r="U930" i="5"/>
  <c r="Q920" i="5"/>
  <c r="R920" i="5"/>
  <c r="S920" i="5"/>
  <c r="K920" i="5"/>
  <c r="L920" i="5"/>
  <c r="J920" i="5"/>
  <c r="Q903" i="5"/>
  <c r="Q900" i="5"/>
  <c r="Q898" i="5"/>
  <c r="Q896" i="5"/>
  <c r="Q894" i="5"/>
  <c r="Q892" i="5"/>
  <c r="Q890" i="5"/>
  <c r="Q888" i="5"/>
  <c r="Q886" i="5"/>
  <c r="Q884" i="5"/>
  <c r="Q881" i="5"/>
  <c r="Q879" i="5"/>
  <c r="Q877" i="5"/>
  <c r="Q875" i="5"/>
  <c r="Q873" i="5"/>
  <c r="Q871" i="5"/>
  <c r="Q869" i="5"/>
  <c r="Q863" i="5"/>
  <c r="Q860" i="5"/>
  <c r="Q857" i="5"/>
  <c r="Q854" i="5"/>
  <c r="Q852" i="5"/>
  <c r="Q849" i="5"/>
  <c r="Q843" i="5"/>
  <c r="Q841" i="5"/>
  <c r="Q839" i="5"/>
  <c r="Q837" i="5"/>
  <c r="Q835" i="5"/>
  <c r="Q833" i="5"/>
  <c r="Q831" i="5"/>
  <c r="Q827" i="5"/>
  <c r="Q825" i="5"/>
  <c r="Q823" i="5"/>
  <c r="Q821" i="5"/>
  <c r="Q819" i="5"/>
  <c r="Q817" i="5"/>
  <c r="Q813" i="5"/>
  <c r="Q811" i="5"/>
  <c r="Q807" i="5"/>
  <c r="Q804" i="5"/>
  <c r="Q801" i="5"/>
  <c r="Q793" i="5"/>
  <c r="Q783" i="5"/>
  <c r="Q774" i="5"/>
  <c r="Q769" i="5"/>
  <c r="U555" i="5"/>
  <c r="J308" i="5"/>
  <c r="U652" i="5"/>
  <c r="U581" i="5"/>
  <c r="U558" i="5"/>
  <c r="U556" i="5"/>
  <c r="U495" i="5"/>
  <c r="U494" i="5"/>
  <c r="U493" i="5"/>
  <c r="U492" i="5"/>
  <c r="U491" i="5"/>
  <c r="U490" i="5"/>
  <c r="U489" i="5"/>
  <c r="U488" i="5"/>
  <c r="U487" i="5"/>
  <c r="U486" i="5"/>
  <c r="U714" i="5"/>
  <c r="U713" i="5"/>
  <c r="T712" i="5"/>
  <c r="U663" i="5"/>
  <c r="T662" i="5"/>
  <c r="U522" i="5"/>
  <c r="U521" i="5"/>
  <c r="U520" i="5"/>
  <c r="T519" i="5"/>
  <c r="BL658" i="10"/>
  <c r="BE658" i="10"/>
  <c r="CJ658" i="10"/>
  <c r="BL501" i="10"/>
  <c r="BE501" i="10"/>
  <c r="AE501" i="10"/>
  <c r="F501" i="10" s="1"/>
  <c r="CJ501" i="10" s="1"/>
  <c r="BL500" i="10"/>
  <c r="BE500" i="10"/>
  <c r="AE500" i="10"/>
  <c r="F500" i="10" s="1"/>
  <c r="CJ500" i="10" s="1"/>
  <c r="BL499" i="10"/>
  <c r="BE499" i="10"/>
  <c r="AE499" i="10"/>
  <c r="F499" i="10" s="1"/>
  <c r="CJ499" i="10" s="1"/>
  <c r="BL498" i="10"/>
  <c r="BE498" i="10"/>
  <c r="AE498" i="10"/>
  <c r="F498" i="10" s="1"/>
  <c r="CJ498" i="10" s="1"/>
  <c r="BL497" i="10"/>
  <c r="BE497" i="10"/>
  <c r="AE497" i="10"/>
  <c r="F497" i="10" s="1"/>
  <c r="CJ497" i="10" s="1"/>
  <c r="BL496" i="10"/>
  <c r="BE496" i="10"/>
  <c r="AE496" i="10"/>
  <c r="F496" i="10" s="1"/>
  <c r="CJ496" i="10" s="1"/>
  <c r="BL495" i="10"/>
  <c r="BE495" i="10"/>
  <c r="AE495" i="10"/>
  <c r="F495" i="10" s="1"/>
  <c r="CJ495" i="10" s="1"/>
  <c r="BL494" i="10"/>
  <c r="BE494" i="10"/>
  <c r="AE494" i="10"/>
  <c r="F494" i="10" s="1"/>
  <c r="CJ494" i="10" s="1"/>
  <c r="BL493" i="10"/>
  <c r="BE493" i="10"/>
  <c r="AE493" i="10"/>
  <c r="F493" i="10" s="1"/>
  <c r="CJ493" i="10" s="1"/>
  <c r="BL492" i="10"/>
  <c r="BE492" i="10"/>
  <c r="AE492" i="10"/>
  <c r="F492" i="10" s="1"/>
  <c r="CJ492" i="10" s="1"/>
  <c r="BL557" i="10"/>
  <c r="BE557" i="10"/>
  <c r="F557" i="10"/>
  <c r="CJ557" i="10" s="1"/>
  <c r="BL556" i="10"/>
  <c r="BE556" i="10"/>
  <c r="F556" i="10"/>
  <c r="CJ556" i="10" s="1"/>
  <c r="BL564" i="10"/>
  <c r="BE564" i="10"/>
  <c r="F564" i="10"/>
  <c r="CJ564" i="10" s="1"/>
  <c r="BL432" i="10"/>
  <c r="BE432" i="10"/>
  <c r="F432" i="10"/>
  <c r="CJ432" i="10" s="1"/>
  <c r="BL431" i="10"/>
  <c r="BE431" i="10"/>
  <c r="F431" i="10"/>
  <c r="CJ431" i="10" s="1"/>
  <c r="BL718" i="10"/>
  <c r="BL668" i="10"/>
  <c r="BL587" i="10"/>
  <c r="BE587" i="10"/>
  <c r="V587" i="10"/>
  <c r="DM528" i="10"/>
  <c r="CN528" i="10"/>
  <c r="CG528" i="10"/>
  <c r="AV528" i="10"/>
  <c r="AE528" i="10"/>
  <c r="F528" i="10" s="1"/>
  <c r="CJ528" i="10" s="1"/>
  <c r="DM527" i="10"/>
  <c r="CN527" i="10"/>
  <c r="CG527" i="10"/>
  <c r="CC527" i="10"/>
  <c r="AV527" i="10"/>
  <c r="AE527" i="10"/>
  <c r="F527" i="10" s="1"/>
  <c r="CJ527" i="10" s="1"/>
  <c r="DM526" i="10"/>
  <c r="CN526" i="10"/>
  <c r="CG526" i="10"/>
  <c r="AV526" i="10"/>
  <c r="AE526" i="10"/>
  <c r="BL525" i="10"/>
  <c r="T880" i="5"/>
  <c r="T685" i="5"/>
  <c r="T101" i="5"/>
  <c r="P645" i="10"/>
  <c r="AE856" i="10"/>
  <c r="U880" i="5"/>
  <c r="U686" i="5"/>
  <c r="U630" i="5"/>
  <c r="U485" i="5"/>
  <c r="U422" i="5"/>
  <c r="U421" i="5"/>
  <c r="U420" i="5"/>
  <c r="U419" i="5"/>
  <c r="U418" i="5"/>
  <c r="U417" i="5"/>
  <c r="U416" i="5"/>
  <c r="U101" i="5"/>
  <c r="P712" i="10"/>
  <c r="P711" i="10" s="1"/>
  <c r="P717" i="10"/>
  <c r="P716" i="10" s="1"/>
  <c r="P715" i="10"/>
  <c r="P714" i="10" s="1"/>
  <c r="P708" i="10"/>
  <c r="P707" i="10" s="1"/>
  <c r="T491" i="10"/>
  <c r="T476" i="10" s="1"/>
  <c r="T562" i="10"/>
  <c r="T561" i="10" s="1"/>
  <c r="P563" i="10"/>
  <c r="P561" i="10" s="1"/>
  <c r="P555" i="10"/>
  <c r="AE555" i="10" s="1"/>
  <c r="P554" i="10"/>
  <c r="P550" i="10"/>
  <c r="AE550" i="10" s="1"/>
  <c r="P549" i="10"/>
  <c r="P541" i="10"/>
  <c r="AE541" i="10" s="1"/>
  <c r="P540" i="10"/>
  <c r="AE540" i="10" s="1"/>
  <c r="P539" i="10"/>
  <c r="AE539" i="10" s="1"/>
  <c r="P536" i="10"/>
  <c r="AE536" i="10" s="1"/>
  <c r="P533" i="10"/>
  <c r="AE533" i="10" s="1"/>
  <c r="P530" i="10"/>
  <c r="AE549" i="10" l="1"/>
  <c r="AE548" i="10" s="1"/>
  <c r="P548" i="10"/>
  <c r="AE645" i="10"/>
  <c r="P643" i="10"/>
  <c r="AE587" i="10"/>
  <c r="F587" i="10" s="1"/>
  <c r="CJ587" i="10" s="1"/>
  <c r="V585" i="10"/>
  <c r="AE554" i="10"/>
  <c r="AE530" i="10"/>
  <c r="AE529" i="10" s="1"/>
  <c r="P529" i="10"/>
  <c r="AE525" i="10"/>
  <c r="AE562" i="10"/>
  <c r="AE563" i="10"/>
  <c r="U712" i="5"/>
  <c r="U662" i="5"/>
  <c r="Q732" i="5"/>
  <c r="P732" i="5"/>
  <c r="P13" i="5" s="1"/>
  <c r="F526" i="10"/>
  <c r="F525" i="10" s="1"/>
  <c r="P427" i="10"/>
  <c r="AE427" i="10" s="1"/>
  <c r="AE561" i="10" l="1"/>
  <c r="CJ526" i="10"/>
  <c r="F427" i="10" l="1"/>
  <c r="F428" i="10"/>
  <c r="F426" i="10"/>
  <c r="F425" i="10"/>
  <c r="AE491" i="10"/>
  <c r="AE636" i="10"/>
  <c r="F636" i="10" s="1"/>
  <c r="F930" i="10"/>
  <c r="F931" i="10"/>
  <c r="F932" i="10"/>
  <c r="F933" i="10"/>
  <c r="F934" i="10"/>
  <c r="F935" i="10"/>
  <c r="F936" i="10"/>
  <c r="F937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F926" i="10"/>
  <c r="AG926" i="10"/>
  <c r="AE575" i="10"/>
  <c r="AE838" i="10"/>
  <c r="AE836" i="10"/>
  <c r="AE835" i="10"/>
  <c r="AE834" i="10"/>
  <c r="AE597" i="10"/>
  <c r="AE596" i="10"/>
  <c r="AE237" i="10"/>
  <c r="AE236" i="10" s="1"/>
  <c r="AE595" i="10" l="1"/>
  <c r="F491" i="10"/>
  <c r="P520" i="10"/>
  <c r="P511" i="10" s="1"/>
  <c r="AC339" i="10"/>
  <c r="AC336" i="10" s="1"/>
  <c r="AC20" i="10" s="1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F885" i="10"/>
  <c r="AG885" i="10"/>
  <c r="BL886" i="10"/>
  <c r="BE886" i="10"/>
  <c r="AE886" i="10"/>
  <c r="F886" i="10" s="1"/>
  <c r="CJ886" i="10" s="1"/>
  <c r="BL692" i="10"/>
  <c r="BE692" i="10"/>
  <c r="AE692" i="10"/>
  <c r="AE248" i="10"/>
  <c r="AE247" i="10" s="1"/>
  <c r="AE608" i="10"/>
  <c r="AE607" i="10" s="1"/>
  <c r="F692" i="10" l="1"/>
  <c r="AE691" i="10"/>
  <c r="CJ491" i="10"/>
  <c r="AE885" i="10"/>
  <c r="F885" i="10"/>
  <c r="F424" i="10"/>
  <c r="CJ692" i="10" l="1"/>
  <c r="F691" i="10"/>
  <c r="F107" i="10"/>
  <c r="F423" i="10"/>
  <c r="F422" i="10"/>
  <c r="O12" i="36" l="1"/>
  <c r="O13" i="36"/>
  <c r="O15" i="36"/>
  <c r="O17" i="36"/>
  <c r="O18" i="36"/>
  <c r="O20" i="36"/>
  <c r="O21" i="36"/>
  <c r="O22" i="36"/>
  <c r="O23" i="36"/>
  <c r="O24" i="36"/>
  <c r="O25" i="36"/>
  <c r="O26" i="36"/>
  <c r="O28" i="36"/>
  <c r="O30" i="36"/>
  <c r="O32" i="36"/>
  <c r="O34" i="36"/>
  <c r="O36" i="36"/>
  <c r="O38" i="36"/>
  <c r="O39" i="36"/>
  <c r="O41" i="36"/>
  <c r="O43" i="36"/>
  <c r="O45" i="36"/>
  <c r="O47" i="36"/>
  <c r="O48" i="36"/>
  <c r="E191" i="11"/>
  <c r="C191" i="11"/>
  <c r="F191" i="11"/>
  <c r="D191" i="11"/>
  <c r="D136" i="11"/>
  <c r="C136" i="11"/>
  <c r="E136" i="11" l="1"/>
  <c r="U462" i="5" l="1"/>
  <c r="U461" i="5"/>
  <c r="Q911" i="5" l="1"/>
  <c r="R911" i="5"/>
  <c r="S911" i="5"/>
  <c r="K911" i="5"/>
  <c r="L911" i="5"/>
  <c r="J911" i="5"/>
  <c r="F918" i="10"/>
  <c r="F917" i="10" s="1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F887" i="10"/>
  <c r="AG887" i="10"/>
  <c r="T950" i="5" l="1"/>
  <c r="T948" i="5"/>
  <c r="T946" i="5"/>
  <c r="T944" i="5"/>
  <c r="T942" i="5"/>
  <c r="T669" i="5"/>
  <c r="T668" i="5" s="1"/>
  <c r="T940" i="5"/>
  <c r="T938" i="5"/>
  <c r="Q944" i="5"/>
  <c r="R944" i="5"/>
  <c r="S944" i="5"/>
  <c r="Q946" i="5"/>
  <c r="R946" i="5"/>
  <c r="S946" i="5"/>
  <c r="Q948" i="5"/>
  <c r="R948" i="5"/>
  <c r="S948" i="5"/>
  <c r="Q950" i="5"/>
  <c r="R950" i="5"/>
  <c r="S950" i="5"/>
  <c r="Q942" i="5"/>
  <c r="R942" i="5"/>
  <c r="S942" i="5"/>
  <c r="Q668" i="5"/>
  <c r="Q375" i="5" s="1"/>
  <c r="R668" i="5"/>
  <c r="R375" i="5" s="1"/>
  <c r="S668" i="5"/>
  <c r="S375" i="5" s="1"/>
  <c r="Q940" i="5"/>
  <c r="R940" i="5"/>
  <c r="S940" i="5"/>
  <c r="Q938" i="5"/>
  <c r="R938" i="5"/>
  <c r="S938" i="5"/>
  <c r="U933" i="5"/>
  <c r="U935" i="5"/>
  <c r="U937" i="5"/>
  <c r="U939" i="5"/>
  <c r="U941" i="5"/>
  <c r="U669" i="5"/>
  <c r="U943" i="5"/>
  <c r="U945" i="5"/>
  <c r="U947" i="5"/>
  <c r="U949" i="5"/>
  <c r="U951" i="5"/>
  <c r="K950" i="5"/>
  <c r="L950" i="5"/>
  <c r="K948" i="5"/>
  <c r="L948" i="5"/>
  <c r="K946" i="5"/>
  <c r="L946" i="5"/>
  <c r="K944" i="5"/>
  <c r="L944" i="5"/>
  <c r="K942" i="5"/>
  <c r="L942" i="5"/>
  <c r="K668" i="5"/>
  <c r="K375" i="5" s="1"/>
  <c r="L668" i="5"/>
  <c r="L375" i="5" s="1"/>
  <c r="K940" i="5"/>
  <c r="L940" i="5"/>
  <c r="K938" i="5"/>
  <c r="L938" i="5"/>
  <c r="J950" i="5"/>
  <c r="J948" i="5"/>
  <c r="J946" i="5"/>
  <c r="J944" i="5"/>
  <c r="J942" i="5"/>
  <c r="J668" i="5"/>
  <c r="J375" i="5" s="1"/>
  <c r="J940" i="5"/>
  <c r="J938" i="5"/>
  <c r="F957" i="10"/>
  <c r="F956" i="10" s="1"/>
  <c r="F955" i="10"/>
  <c r="F954" i="10" s="1"/>
  <c r="F953" i="10"/>
  <c r="F952" i="10" s="1"/>
  <c r="AE950" i="10"/>
  <c r="F949" i="10"/>
  <c r="F948" i="10" s="1"/>
  <c r="AE675" i="10"/>
  <c r="AE674" i="10" s="1"/>
  <c r="F947" i="10"/>
  <c r="F946" i="10" s="1"/>
  <c r="F945" i="10"/>
  <c r="F944" i="10" s="1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F956" i="10"/>
  <c r="AG956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F954" i="10"/>
  <c r="AG954" i="10"/>
  <c r="G952" i="10"/>
  <c r="H952" i="10"/>
  <c r="I952" i="10"/>
  <c r="J952" i="10"/>
  <c r="K952" i="10"/>
  <c r="L952" i="10"/>
  <c r="M952" i="10"/>
  <c r="N952" i="10"/>
  <c r="O952" i="10"/>
  <c r="BE668" i="10" s="1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F952" i="10"/>
  <c r="AG952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F950" i="10"/>
  <c r="AG950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F948" i="10"/>
  <c r="AG948" i="10"/>
  <c r="AG674" i="10"/>
  <c r="AG381" i="10" s="1"/>
  <c r="G674" i="10"/>
  <c r="G381" i="10" s="1"/>
  <c r="H674" i="10"/>
  <c r="H381" i="10" s="1"/>
  <c r="I674" i="10"/>
  <c r="I381" i="10" s="1"/>
  <c r="J674" i="10"/>
  <c r="J381" i="10" s="1"/>
  <c r="K674" i="10"/>
  <c r="K381" i="10" s="1"/>
  <c r="L674" i="10"/>
  <c r="L381" i="10" s="1"/>
  <c r="M674" i="10"/>
  <c r="M381" i="10" s="1"/>
  <c r="N674" i="10"/>
  <c r="N381" i="10" s="1"/>
  <c r="O674" i="10"/>
  <c r="O381" i="10" s="1"/>
  <c r="P674" i="10"/>
  <c r="Q674" i="10"/>
  <c r="Q381" i="10" s="1"/>
  <c r="R674" i="10"/>
  <c r="R381" i="10" s="1"/>
  <c r="S674" i="10"/>
  <c r="S381" i="10" s="1"/>
  <c r="T674" i="10"/>
  <c r="T381" i="10" s="1"/>
  <c r="U674" i="10"/>
  <c r="U381" i="10" s="1"/>
  <c r="V674" i="10"/>
  <c r="V381" i="10" s="1"/>
  <c r="W674" i="10"/>
  <c r="W381" i="10" s="1"/>
  <c r="X674" i="10"/>
  <c r="X381" i="10" s="1"/>
  <c r="Y674" i="10"/>
  <c r="Y381" i="10" s="1"/>
  <c r="Z674" i="10"/>
  <c r="Z381" i="10" s="1"/>
  <c r="AA674" i="10"/>
  <c r="AA381" i="10" s="1"/>
  <c r="AB674" i="10"/>
  <c r="AB381" i="10" s="1"/>
  <c r="AC674" i="10"/>
  <c r="AC381" i="10" s="1"/>
  <c r="AD674" i="10"/>
  <c r="AD381" i="10" s="1"/>
  <c r="AF674" i="10"/>
  <c r="AF381" i="10" s="1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F946" i="10"/>
  <c r="AG946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F944" i="10"/>
  <c r="AG944" i="10"/>
  <c r="U938" i="5" l="1"/>
  <c r="U668" i="5"/>
  <c r="F951" i="10"/>
  <c r="F950" i="10" s="1"/>
  <c r="AE948" i="10"/>
  <c r="U942" i="5"/>
  <c r="U944" i="5"/>
  <c r="U946" i="5"/>
  <c r="U950" i="5"/>
  <c r="U948" i="5"/>
  <c r="AE944" i="10"/>
  <c r="F675" i="10"/>
  <c r="F674" i="10" s="1"/>
  <c r="U940" i="5"/>
  <c r="AE956" i="10"/>
  <c r="AE954" i="10"/>
  <c r="AE952" i="10"/>
  <c r="F929" i="10"/>
  <c r="AE946" i="10"/>
  <c r="U626" i="5" l="1"/>
  <c r="U377" i="5" l="1"/>
  <c r="U378" i="5"/>
  <c r="U379" i="5"/>
  <c r="U380" i="5"/>
  <c r="U381" i="5"/>
  <c r="U382" i="5"/>
  <c r="U383" i="5"/>
  <c r="U384" i="5"/>
  <c r="U385" i="5"/>
  <c r="U386" i="5"/>
  <c r="U387" i="5"/>
  <c r="U388" i="5"/>
  <c r="U389" i="5"/>
  <c r="U390" i="5"/>
  <c r="U391" i="5"/>
  <c r="U392" i="5"/>
  <c r="U393" i="5"/>
  <c r="U394" i="5"/>
  <c r="U395" i="5"/>
  <c r="U396" i="5"/>
  <c r="U768" i="5"/>
  <c r="U397" i="5"/>
  <c r="U398" i="5"/>
  <c r="U399" i="5"/>
  <c r="U400" i="5"/>
  <c r="U401" i="5"/>
  <c r="U402" i="5"/>
  <c r="U403" i="5"/>
  <c r="U404" i="5"/>
  <c r="U405" i="5"/>
  <c r="U406" i="5"/>
  <c r="U407" i="5"/>
  <c r="U408" i="5"/>
  <c r="U409" i="5"/>
  <c r="U410" i="5"/>
  <c r="U411" i="5"/>
  <c r="U412" i="5"/>
  <c r="U413" i="5"/>
  <c r="U414" i="5"/>
  <c r="U415" i="5"/>
  <c r="U92" i="5"/>
  <c r="U93" i="5"/>
  <c r="U94" i="5"/>
  <c r="U95" i="5"/>
  <c r="U96" i="5"/>
  <c r="U97" i="5"/>
  <c r="U98" i="5"/>
  <c r="U99" i="5"/>
  <c r="U100" i="5"/>
  <c r="T92" i="5"/>
  <c r="T93" i="5"/>
  <c r="T94" i="5"/>
  <c r="T95" i="5"/>
  <c r="T96" i="5"/>
  <c r="T97" i="5"/>
  <c r="T98" i="5"/>
  <c r="T99" i="5"/>
  <c r="T100" i="5"/>
  <c r="F419" i="10"/>
  <c r="F393" i="10"/>
  <c r="CJ393" i="10" s="1"/>
  <c r="F392" i="10"/>
  <c r="CJ392" i="10" s="1"/>
  <c r="P386" i="10"/>
  <c r="F99" i="10"/>
  <c r="F100" i="10"/>
  <c r="F101" i="10"/>
  <c r="F102" i="10"/>
  <c r="F103" i="10"/>
  <c r="F104" i="10"/>
  <c r="F454" i="10"/>
  <c r="F105" i="10"/>
  <c r="F106" i="10"/>
  <c r="F98" i="10"/>
  <c r="BE112" i="10"/>
  <c r="BL112" i="10"/>
  <c r="AE113" i="10"/>
  <c r="BE113" i="10"/>
  <c r="BL113" i="10"/>
  <c r="AE114" i="10"/>
  <c r="F114" i="10" s="1"/>
  <c r="CJ114" i="10" s="1"/>
  <c r="BE114" i="10"/>
  <c r="BL114" i="10"/>
  <c r="AE115" i="10"/>
  <c r="F115" i="10" s="1"/>
  <c r="CJ115" i="10" s="1"/>
  <c r="AE116" i="10"/>
  <c r="F116" i="10" s="1"/>
  <c r="CJ116" i="10" s="1"/>
  <c r="BE116" i="10"/>
  <c r="BL116" i="10"/>
  <c r="AE117" i="10"/>
  <c r="F117" i="10" s="1"/>
  <c r="CJ117" i="10" s="1"/>
  <c r="F118" i="10"/>
  <c r="CJ118" i="10" s="1"/>
  <c r="BE118" i="10"/>
  <c r="BL118" i="10"/>
  <c r="AE119" i="10"/>
  <c r="F119" i="10" s="1"/>
  <c r="CJ119" i="10" s="1"/>
  <c r="BE119" i="10"/>
  <c r="BL119" i="10"/>
  <c r="AE120" i="10"/>
  <c r="F120" i="10" s="1"/>
  <c r="CJ120" i="10" s="1"/>
  <c r="AE121" i="10"/>
  <c r="F121" i="10" s="1"/>
  <c r="CJ121" i="10" s="1"/>
  <c r="AE122" i="10"/>
  <c r="F122" i="10" s="1"/>
  <c r="CJ122" i="10" s="1"/>
  <c r="AE123" i="10"/>
  <c r="F123" i="10" s="1"/>
  <c r="CJ123" i="10" s="1"/>
  <c r="P46" i="36"/>
  <c r="J46" i="36"/>
  <c r="K46" i="36"/>
  <c r="I46" i="36"/>
  <c r="O46" i="36" s="1"/>
  <c r="B48" i="36"/>
  <c r="G47" i="35"/>
  <c r="H47" i="35"/>
  <c r="I47" i="35"/>
  <c r="J47" i="35"/>
  <c r="K47" i="35"/>
  <c r="L47" i="35"/>
  <c r="M47" i="35"/>
  <c r="N47" i="35"/>
  <c r="O47" i="35"/>
  <c r="P47" i="35"/>
  <c r="Q47" i="35"/>
  <c r="R47" i="35"/>
  <c r="S47" i="35"/>
  <c r="T47" i="35"/>
  <c r="U47" i="35"/>
  <c r="V47" i="35"/>
  <c r="W47" i="35"/>
  <c r="X47" i="35"/>
  <c r="Y47" i="35"/>
  <c r="Z47" i="35"/>
  <c r="AA47" i="35"/>
  <c r="AB47" i="35"/>
  <c r="AC47" i="35"/>
  <c r="AD47" i="35"/>
  <c r="AF47" i="35"/>
  <c r="AG47" i="35"/>
  <c r="F49" i="35"/>
  <c r="B49" i="35"/>
  <c r="AE386" i="10" l="1"/>
  <c r="F113" i="10"/>
  <c r="CJ113" i="10" s="1"/>
  <c r="AE112" i="10"/>
  <c r="F124" i="10"/>
  <c r="CJ124" i="10" s="1"/>
  <c r="F386" i="10" l="1"/>
  <c r="CJ386" i="10" s="1"/>
  <c r="F112" i="10"/>
  <c r="CJ112" i="10" s="1"/>
  <c r="D10" i="37"/>
  <c r="D9" i="37" s="1"/>
  <c r="E10" i="37"/>
  <c r="E9" i="37" s="1"/>
  <c r="F10" i="37"/>
  <c r="F9" i="37" s="1"/>
  <c r="C10" i="37"/>
  <c r="C9" i="37" s="1"/>
  <c r="B47" i="36" l="1"/>
  <c r="B45" i="36"/>
  <c r="B43" i="36"/>
  <c r="B41" i="36"/>
  <c r="B39" i="36"/>
  <c r="B38" i="36"/>
  <c r="B36" i="36"/>
  <c r="B34" i="36"/>
  <c r="B32" i="36"/>
  <c r="B30" i="36"/>
  <c r="B28" i="36"/>
  <c r="B26" i="36"/>
  <c r="B25" i="36"/>
  <c r="B24" i="36"/>
  <c r="B23" i="36"/>
  <c r="B22" i="36"/>
  <c r="B21" i="36"/>
  <c r="B20" i="36"/>
  <c r="B18" i="36"/>
  <c r="B17" i="36"/>
  <c r="B15" i="36"/>
  <c r="B13" i="36"/>
  <c r="B12" i="36"/>
  <c r="AE48" i="35" l="1"/>
  <c r="B48" i="35"/>
  <c r="F48" i="35" l="1"/>
  <c r="F47" i="35" s="1"/>
  <c r="AE47" i="35"/>
  <c r="D206" i="11"/>
  <c r="D205" i="11" s="1"/>
  <c r="E206" i="11"/>
  <c r="E205" i="11" s="1"/>
  <c r="F206" i="11"/>
  <c r="F205" i="11" s="1"/>
  <c r="C206" i="11"/>
  <c r="C205" i="11" s="1"/>
  <c r="T961" i="5"/>
  <c r="T960" i="5" s="1"/>
  <c r="T958" i="5"/>
  <c r="T957" i="5" s="1"/>
  <c r="T956" i="5"/>
  <c r="T955" i="5" s="1"/>
  <c r="Q960" i="5"/>
  <c r="R960" i="5"/>
  <c r="S960" i="5"/>
  <c r="Q957" i="5"/>
  <c r="Q955" i="5"/>
  <c r="R955" i="5"/>
  <c r="S955" i="5"/>
  <c r="V960" i="5"/>
  <c r="V955" i="5"/>
  <c r="K955" i="5"/>
  <c r="L955" i="5"/>
  <c r="U956" i="5"/>
  <c r="U958" i="5"/>
  <c r="U961" i="5"/>
  <c r="K960" i="5"/>
  <c r="L960" i="5"/>
  <c r="J960" i="5"/>
  <c r="J955" i="5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F967" i="10"/>
  <c r="F966" i="10" s="1"/>
  <c r="F964" i="10"/>
  <c r="F963" i="10" s="1"/>
  <c r="F962" i="10"/>
  <c r="F961" i="10" s="1"/>
  <c r="K954" i="5" l="1"/>
  <c r="K953" i="5" s="1"/>
  <c r="S954" i="5"/>
  <c r="S953" i="5" s="1"/>
  <c r="Y960" i="10"/>
  <c r="Y959" i="10" s="1"/>
  <c r="M960" i="10"/>
  <c r="M959" i="10" s="1"/>
  <c r="I960" i="10"/>
  <c r="I959" i="10" s="1"/>
  <c r="AC960" i="10"/>
  <c r="AC959" i="10" s="1"/>
  <c r="U960" i="10"/>
  <c r="U959" i="10" s="1"/>
  <c r="Q960" i="10"/>
  <c r="Q959" i="10" s="1"/>
  <c r="AG960" i="10"/>
  <c r="AG959" i="10" s="1"/>
  <c r="R954" i="5"/>
  <c r="R953" i="5" s="1"/>
  <c r="U960" i="5"/>
  <c r="Q954" i="5"/>
  <c r="Q953" i="5" s="1"/>
  <c r="U957" i="5"/>
  <c r="P954" i="5"/>
  <c r="P953" i="5" s="1"/>
  <c r="V954" i="5"/>
  <c r="V953" i="5" s="1"/>
  <c r="L954" i="5"/>
  <c r="L953" i="5" s="1"/>
  <c r="U955" i="5"/>
  <c r="J954" i="5"/>
  <c r="J953" i="5" s="1"/>
  <c r="T954" i="5"/>
  <c r="T953" i="5" s="1"/>
  <c r="AF960" i="10"/>
  <c r="AF959" i="10" s="1"/>
  <c r="AB960" i="10"/>
  <c r="AB959" i="10" s="1"/>
  <c r="X960" i="10"/>
  <c r="X959" i="10" s="1"/>
  <c r="T960" i="10"/>
  <c r="T959" i="10" s="1"/>
  <c r="P960" i="10"/>
  <c r="P959" i="10" s="1"/>
  <c r="L960" i="10"/>
  <c r="L959" i="10" s="1"/>
  <c r="H960" i="10"/>
  <c r="H959" i="10" s="1"/>
  <c r="AE960" i="10"/>
  <c r="AE959" i="10" s="1"/>
  <c r="AA960" i="10"/>
  <c r="AA959" i="10" s="1"/>
  <c r="W960" i="10"/>
  <c r="W959" i="10" s="1"/>
  <c r="S960" i="10"/>
  <c r="S959" i="10" s="1"/>
  <c r="O960" i="10"/>
  <c r="O959" i="10" s="1"/>
  <c r="K960" i="10"/>
  <c r="K959" i="10" s="1"/>
  <c r="G960" i="10"/>
  <c r="G959" i="10" s="1"/>
  <c r="AD960" i="10"/>
  <c r="AD959" i="10" s="1"/>
  <c r="Z960" i="10"/>
  <c r="Z959" i="10" s="1"/>
  <c r="V960" i="10"/>
  <c r="V959" i="10" s="1"/>
  <c r="R960" i="10"/>
  <c r="R959" i="10" s="1"/>
  <c r="N960" i="10"/>
  <c r="N959" i="10" s="1"/>
  <c r="J960" i="10"/>
  <c r="J959" i="10" s="1"/>
  <c r="F960" i="10"/>
  <c r="F959" i="10" s="1"/>
  <c r="U953" i="5" l="1"/>
  <c r="U954" i="5"/>
  <c r="CJ959" i="10"/>
  <c r="BU959" i="10"/>
  <c r="BU960" i="10"/>
  <c r="CJ960" i="10"/>
  <c r="C38" i="9" l="1"/>
  <c r="T936" i="5" l="1"/>
  <c r="S936" i="5"/>
  <c r="R936" i="5"/>
  <c r="Q936" i="5"/>
  <c r="T934" i="5"/>
  <c r="S934" i="5"/>
  <c r="R934" i="5"/>
  <c r="Q934" i="5"/>
  <c r="T932" i="5"/>
  <c r="S932" i="5"/>
  <c r="R932" i="5"/>
  <c r="T918" i="5"/>
  <c r="S918" i="5"/>
  <c r="R918" i="5"/>
  <c r="Q918" i="5"/>
  <c r="R917" i="5" l="1"/>
  <c r="Q917" i="5"/>
  <c r="S917" i="5"/>
  <c r="T920" i="5"/>
  <c r="P916" i="5"/>
  <c r="Q916" i="5"/>
  <c r="R916" i="5"/>
  <c r="S916" i="5"/>
  <c r="F190" i="11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T89" i="5"/>
  <c r="T90" i="5"/>
  <c r="T91" i="5"/>
  <c r="T917" i="5" l="1"/>
  <c r="T916" i="5" s="1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421" i="10"/>
  <c r="F53" i="10"/>
  <c r="F54" i="10"/>
  <c r="F55" i="10"/>
  <c r="F56" i="10"/>
  <c r="F429" i="10"/>
  <c r="F57" i="10"/>
  <c r="F430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22" i="10"/>
  <c r="F73" i="10" l="1"/>
  <c r="F21" i="10" s="1"/>
  <c r="P697" i="10"/>
  <c r="P694" i="10" s="1"/>
  <c r="BX73" i="10" l="1"/>
  <c r="U919" i="5" l="1"/>
  <c r="U921" i="5"/>
  <c r="K936" i="5"/>
  <c r="L936" i="5"/>
  <c r="J936" i="5"/>
  <c r="U936" i="5" s="1"/>
  <c r="K934" i="5"/>
  <c r="L934" i="5"/>
  <c r="J934" i="5"/>
  <c r="U934" i="5" s="1"/>
  <c r="K932" i="5"/>
  <c r="L932" i="5"/>
  <c r="J932" i="5"/>
  <c r="U932" i="5" s="1"/>
  <c r="U920" i="5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F942" i="10"/>
  <c r="AG942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F940" i="10"/>
  <c r="AG940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F938" i="10"/>
  <c r="AG938" i="10"/>
  <c r="F943" i="10"/>
  <c r="F942" i="10" s="1"/>
  <c r="F941" i="10"/>
  <c r="F940" i="10" s="1"/>
  <c r="F939" i="10"/>
  <c r="F938" i="10" s="1"/>
  <c r="F928" i="10"/>
  <c r="U364" i="5"/>
  <c r="U365" i="5"/>
  <c r="U366" i="5"/>
  <c r="U367" i="5"/>
  <c r="T364" i="5"/>
  <c r="T365" i="5"/>
  <c r="T366" i="5"/>
  <c r="T367" i="5"/>
  <c r="AE926" i="10" l="1"/>
  <c r="F927" i="10"/>
  <c r="F926" i="10" s="1"/>
  <c r="AE942" i="10"/>
  <c r="AE940" i="10"/>
  <c r="AE938" i="10"/>
  <c r="F370" i="10"/>
  <c r="F371" i="10"/>
  <c r="F372" i="10"/>
  <c r="F373" i="10"/>
  <c r="P409" i="10"/>
  <c r="P382" i="10" s="1"/>
  <c r="AE409" i="10" l="1"/>
  <c r="AE382" i="10" s="1"/>
  <c r="T154" i="5"/>
  <c r="T155" i="5"/>
  <c r="T156" i="5"/>
  <c r="T157" i="5"/>
  <c r="T158" i="5"/>
  <c r="T159" i="5"/>
  <c r="T160" i="5"/>
  <c r="T161" i="5"/>
  <c r="T162" i="5"/>
  <c r="T163" i="5"/>
  <c r="T164" i="5"/>
  <c r="T165" i="5"/>
  <c r="T166" i="5"/>
  <c r="T167" i="5"/>
  <c r="T168" i="5"/>
  <c r="T169" i="5"/>
  <c r="K918" i="5"/>
  <c r="K917" i="5" s="1"/>
  <c r="L918" i="5"/>
  <c r="L917" i="5" s="1"/>
  <c r="J918" i="5"/>
  <c r="J917" i="5" s="1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F924" i="10"/>
  <c r="AG924" i="10"/>
  <c r="E190" i="11"/>
  <c r="D190" i="11"/>
  <c r="C190" i="11"/>
  <c r="C32" i="9"/>
  <c r="C14" i="9"/>
  <c r="F925" i="10"/>
  <c r="K923" i="10" l="1"/>
  <c r="K922" i="10" s="1"/>
  <c r="I923" i="10"/>
  <c r="I922" i="10" s="1"/>
  <c r="G923" i="10"/>
  <c r="G922" i="10" s="1"/>
  <c r="Q923" i="10"/>
  <c r="Q922" i="10" s="1"/>
  <c r="J923" i="10"/>
  <c r="J922" i="10" s="1"/>
  <c r="T923" i="10"/>
  <c r="T922" i="10" s="1"/>
  <c r="AC923" i="10"/>
  <c r="AC922" i="10" s="1"/>
  <c r="AB923" i="10"/>
  <c r="AB922" i="10" s="1"/>
  <c r="P923" i="10"/>
  <c r="P922" i="10" s="1"/>
  <c r="W923" i="10"/>
  <c r="W922" i="10" s="1"/>
  <c r="R923" i="10"/>
  <c r="R922" i="10" s="1"/>
  <c r="AA923" i="10"/>
  <c r="AA922" i="10" s="1"/>
  <c r="O923" i="10"/>
  <c r="O922" i="10" s="1"/>
  <c r="V923" i="10"/>
  <c r="V922" i="10" s="1"/>
  <c r="H923" i="10"/>
  <c r="H922" i="10" s="1"/>
  <c r="Z923" i="10"/>
  <c r="Z922" i="10" s="1"/>
  <c r="N923" i="10"/>
  <c r="N922" i="10" s="1"/>
  <c r="AG923" i="10"/>
  <c r="AG922" i="10" s="1"/>
  <c r="AF923" i="10"/>
  <c r="AF922" i="10" s="1"/>
  <c r="AD923" i="10"/>
  <c r="AD922" i="10" s="1"/>
  <c r="Y923" i="10"/>
  <c r="Y922" i="10" s="1"/>
  <c r="M923" i="10"/>
  <c r="M922" i="10" s="1"/>
  <c r="U923" i="10"/>
  <c r="U922" i="10" s="1"/>
  <c r="S923" i="10"/>
  <c r="S922" i="10" s="1"/>
  <c r="X923" i="10"/>
  <c r="X922" i="10" s="1"/>
  <c r="L923" i="10"/>
  <c r="L922" i="10" s="1"/>
  <c r="J916" i="5"/>
  <c r="K916" i="5"/>
  <c r="L916" i="5"/>
  <c r="U918" i="5"/>
  <c r="F924" i="10"/>
  <c r="F923" i="10" s="1"/>
  <c r="AE924" i="10"/>
  <c r="AE923" i="10" l="1"/>
  <c r="AE922" i="10" s="1"/>
  <c r="F922" i="10"/>
  <c r="BU922" i="10" s="1"/>
  <c r="U917" i="5"/>
  <c r="U916" i="5"/>
  <c r="BU923" i="10" l="1"/>
  <c r="CJ922" i="10"/>
  <c r="CJ923" i="10"/>
  <c r="AE779" i="10" l="1"/>
  <c r="AE213" i="10" l="1"/>
  <c r="U89" i="5" l="1"/>
  <c r="U90" i="5"/>
  <c r="U91" i="5"/>
  <c r="U268" i="5" l="1"/>
  <c r="T268" i="5"/>
  <c r="C377" i="5" l="1"/>
  <c r="U235" i="5"/>
  <c r="T235" i="5"/>
  <c r="T234" i="5" s="1"/>
  <c r="U234" i="5" l="1"/>
  <c r="U344" i="5"/>
  <c r="T344" i="5"/>
  <c r="U279" i="5"/>
  <c r="T279" i="5"/>
  <c r="U278" i="5"/>
  <c r="T278" i="5"/>
  <c r="U261" i="5"/>
  <c r="T261" i="5"/>
  <c r="U214" i="5"/>
  <c r="T214" i="5"/>
  <c r="U195" i="5"/>
  <c r="T195" i="5"/>
  <c r="U186" i="5"/>
  <c r="T186" i="5"/>
  <c r="J44" i="36"/>
  <c r="K44" i="36"/>
  <c r="J42" i="36"/>
  <c r="K42" i="36"/>
  <c r="J40" i="36"/>
  <c r="K40" i="36"/>
  <c r="I44" i="36"/>
  <c r="O44" i="36" s="1"/>
  <c r="I42" i="36"/>
  <c r="O42" i="36" s="1"/>
  <c r="I40" i="36"/>
  <c r="O40" i="36" s="1"/>
  <c r="J37" i="36"/>
  <c r="K37" i="36"/>
  <c r="I37" i="36"/>
  <c r="O37" i="36" s="1"/>
  <c r="J35" i="36"/>
  <c r="K35" i="36"/>
  <c r="I35" i="36"/>
  <c r="O35" i="36" s="1"/>
  <c r="J33" i="36"/>
  <c r="K33" i="36"/>
  <c r="I33" i="36"/>
  <c r="O33" i="36" s="1"/>
  <c r="J31" i="36"/>
  <c r="K31" i="36"/>
  <c r="I31" i="36"/>
  <c r="O31" i="36" s="1"/>
  <c r="J29" i="36"/>
  <c r="K29" i="36"/>
  <c r="I29" i="36"/>
  <c r="O29" i="36" s="1"/>
  <c r="J27" i="36"/>
  <c r="K27" i="36"/>
  <c r="I27" i="36"/>
  <c r="O27" i="36" s="1"/>
  <c r="J19" i="36"/>
  <c r="K19" i="36"/>
  <c r="I19" i="36"/>
  <c r="O19" i="36" s="1"/>
  <c r="J16" i="36"/>
  <c r="K16" i="36"/>
  <c r="I16" i="36"/>
  <c r="O16" i="36" s="1"/>
  <c r="P44" i="36"/>
  <c r="P42" i="36"/>
  <c r="P40" i="36"/>
  <c r="P37" i="36"/>
  <c r="P35" i="36"/>
  <c r="P33" i="36"/>
  <c r="P31" i="36"/>
  <c r="P29" i="36"/>
  <c r="P27" i="36"/>
  <c r="P19" i="36"/>
  <c r="P16" i="36"/>
  <c r="P14" i="36"/>
  <c r="P11" i="36"/>
  <c r="O11" i="36"/>
  <c r="P10" i="36" l="1"/>
  <c r="K14" i="36" l="1"/>
  <c r="K10" i="36" s="1"/>
  <c r="J14" i="36"/>
  <c r="J10" i="36" s="1"/>
  <c r="I14" i="36"/>
  <c r="I10" i="36" l="1"/>
  <c r="O10" i="36" s="1"/>
  <c r="O14" i="36"/>
  <c r="G43" i="35" l="1"/>
  <c r="H43" i="35"/>
  <c r="I43" i="35"/>
  <c r="J43" i="35"/>
  <c r="K43" i="35"/>
  <c r="L43" i="35"/>
  <c r="M43" i="35"/>
  <c r="N43" i="35"/>
  <c r="O43" i="35"/>
  <c r="P43" i="35"/>
  <c r="Q43" i="35"/>
  <c r="R43" i="35"/>
  <c r="S43" i="35"/>
  <c r="T43" i="35"/>
  <c r="U43" i="35"/>
  <c r="V43" i="35"/>
  <c r="W43" i="35"/>
  <c r="X43" i="35"/>
  <c r="Y43" i="35"/>
  <c r="Z43" i="35"/>
  <c r="AA43" i="35"/>
  <c r="AB43" i="35"/>
  <c r="AC43" i="35"/>
  <c r="AD43" i="35"/>
  <c r="AF43" i="35"/>
  <c r="AG43" i="35"/>
  <c r="G45" i="35"/>
  <c r="H45" i="35"/>
  <c r="I45" i="35"/>
  <c r="J45" i="35"/>
  <c r="K45" i="35"/>
  <c r="L45" i="35"/>
  <c r="M45" i="35"/>
  <c r="N45" i="35"/>
  <c r="O45" i="35"/>
  <c r="P45" i="35"/>
  <c r="Q45" i="35"/>
  <c r="R45" i="35"/>
  <c r="S45" i="35"/>
  <c r="T45" i="35"/>
  <c r="U45" i="35"/>
  <c r="V45" i="35"/>
  <c r="W45" i="35"/>
  <c r="X45" i="35"/>
  <c r="Y45" i="35"/>
  <c r="Z45" i="35"/>
  <c r="AA45" i="35"/>
  <c r="AB45" i="35"/>
  <c r="AC45" i="35"/>
  <c r="AD45" i="35"/>
  <c r="AF45" i="35"/>
  <c r="AG45" i="35"/>
  <c r="G41" i="35"/>
  <c r="H41" i="35"/>
  <c r="I41" i="35"/>
  <c r="J41" i="35"/>
  <c r="K41" i="35"/>
  <c r="L41" i="35"/>
  <c r="M41" i="35"/>
  <c r="N41" i="35"/>
  <c r="O41" i="35"/>
  <c r="P41" i="35"/>
  <c r="Q41" i="35"/>
  <c r="R41" i="35"/>
  <c r="S41" i="35"/>
  <c r="T41" i="35"/>
  <c r="U41" i="35"/>
  <c r="V41" i="35"/>
  <c r="W41" i="35"/>
  <c r="X41" i="35"/>
  <c r="Y41" i="35"/>
  <c r="Z41" i="35"/>
  <c r="AA41" i="35"/>
  <c r="AB41" i="35"/>
  <c r="AC41" i="35"/>
  <c r="AD41" i="35"/>
  <c r="AF41" i="35"/>
  <c r="AG41" i="35"/>
  <c r="G38" i="35"/>
  <c r="H38" i="35"/>
  <c r="I38" i="35"/>
  <c r="J38" i="35"/>
  <c r="K38" i="35"/>
  <c r="L38" i="35"/>
  <c r="M38" i="35"/>
  <c r="N38" i="35"/>
  <c r="O38" i="35"/>
  <c r="P38" i="35"/>
  <c r="Q38" i="35"/>
  <c r="R38" i="35"/>
  <c r="S38" i="35"/>
  <c r="T38" i="35"/>
  <c r="U38" i="35"/>
  <c r="V38" i="35"/>
  <c r="W38" i="35"/>
  <c r="X38" i="35"/>
  <c r="Y38" i="35"/>
  <c r="Z38" i="35"/>
  <c r="AA38" i="35"/>
  <c r="AB38" i="35"/>
  <c r="AC38" i="35"/>
  <c r="AD38" i="35"/>
  <c r="AF38" i="35"/>
  <c r="AG38" i="35"/>
  <c r="G36" i="35"/>
  <c r="H36" i="35"/>
  <c r="I36" i="35"/>
  <c r="J36" i="35"/>
  <c r="K36" i="35"/>
  <c r="L36" i="35"/>
  <c r="M36" i="35"/>
  <c r="N36" i="35"/>
  <c r="O36" i="35"/>
  <c r="P36" i="35"/>
  <c r="Q36" i="35"/>
  <c r="R36" i="35"/>
  <c r="S36" i="35"/>
  <c r="T36" i="35"/>
  <c r="U36" i="35"/>
  <c r="V36" i="35"/>
  <c r="W36" i="35"/>
  <c r="X36" i="35"/>
  <c r="Y36" i="35"/>
  <c r="Z36" i="35"/>
  <c r="AA36" i="35"/>
  <c r="AB36" i="35"/>
  <c r="AC36" i="35"/>
  <c r="AD36" i="35"/>
  <c r="AF36" i="35"/>
  <c r="AG36" i="35"/>
  <c r="G34" i="35"/>
  <c r="H34" i="35"/>
  <c r="I34" i="35"/>
  <c r="J34" i="35"/>
  <c r="K34" i="35"/>
  <c r="L34" i="35"/>
  <c r="M34" i="35"/>
  <c r="N34" i="35"/>
  <c r="O34" i="35"/>
  <c r="P34" i="35"/>
  <c r="Q34" i="35"/>
  <c r="R34" i="35"/>
  <c r="S34" i="35"/>
  <c r="T34" i="35"/>
  <c r="U34" i="35"/>
  <c r="V34" i="35"/>
  <c r="W34" i="35"/>
  <c r="X34" i="35"/>
  <c r="Y34" i="35"/>
  <c r="Z34" i="35"/>
  <c r="AA34" i="35"/>
  <c r="AB34" i="35"/>
  <c r="AC34" i="35"/>
  <c r="AD34" i="35"/>
  <c r="AF34" i="35"/>
  <c r="AG34" i="35"/>
  <c r="G32" i="35"/>
  <c r="H32" i="35"/>
  <c r="I32" i="35"/>
  <c r="J32" i="35"/>
  <c r="K32" i="35"/>
  <c r="L32" i="35"/>
  <c r="M32" i="35"/>
  <c r="N32" i="35"/>
  <c r="O32" i="35"/>
  <c r="P32" i="35"/>
  <c r="Q32" i="35"/>
  <c r="R32" i="35"/>
  <c r="S32" i="35"/>
  <c r="T32" i="35"/>
  <c r="U32" i="35"/>
  <c r="V32" i="35"/>
  <c r="W32" i="35"/>
  <c r="X32" i="35"/>
  <c r="Y32" i="35"/>
  <c r="Z32" i="35"/>
  <c r="AA32" i="35"/>
  <c r="AB32" i="35"/>
  <c r="AC32" i="35"/>
  <c r="AD32" i="35"/>
  <c r="AF32" i="35"/>
  <c r="AG32" i="35"/>
  <c r="G30" i="35"/>
  <c r="H30" i="35"/>
  <c r="I30" i="35"/>
  <c r="J30" i="35"/>
  <c r="K30" i="35"/>
  <c r="L30" i="35"/>
  <c r="M30" i="35"/>
  <c r="N30" i="35"/>
  <c r="O30" i="35"/>
  <c r="P30" i="35"/>
  <c r="Q30" i="35"/>
  <c r="R30" i="35"/>
  <c r="S30" i="35"/>
  <c r="T30" i="35"/>
  <c r="U30" i="35"/>
  <c r="V30" i="35"/>
  <c r="W30" i="35"/>
  <c r="X30" i="35"/>
  <c r="Y30" i="35"/>
  <c r="Z30" i="35"/>
  <c r="AA30" i="35"/>
  <c r="AB30" i="35"/>
  <c r="AC30" i="35"/>
  <c r="AD30" i="35"/>
  <c r="AF30" i="35"/>
  <c r="AG30" i="35"/>
  <c r="G28" i="35"/>
  <c r="H28" i="35"/>
  <c r="I28" i="35"/>
  <c r="J28" i="35"/>
  <c r="K28" i="35"/>
  <c r="L28" i="35"/>
  <c r="M28" i="35"/>
  <c r="N28" i="35"/>
  <c r="O28" i="35"/>
  <c r="P28" i="35"/>
  <c r="Q28" i="35"/>
  <c r="R28" i="35"/>
  <c r="S28" i="35"/>
  <c r="T28" i="35"/>
  <c r="U28" i="35"/>
  <c r="V28" i="35"/>
  <c r="W28" i="35"/>
  <c r="X28" i="35"/>
  <c r="Y28" i="35"/>
  <c r="Z28" i="35"/>
  <c r="AA28" i="35"/>
  <c r="AB28" i="35"/>
  <c r="AC28" i="35"/>
  <c r="AD28" i="35"/>
  <c r="AF28" i="35"/>
  <c r="AG28" i="35"/>
  <c r="G20" i="35"/>
  <c r="H20" i="35"/>
  <c r="I20" i="35"/>
  <c r="J20" i="35"/>
  <c r="K20" i="35"/>
  <c r="L20" i="35"/>
  <c r="M20" i="35"/>
  <c r="N20" i="35"/>
  <c r="O20" i="35"/>
  <c r="P20" i="35"/>
  <c r="Q20" i="35"/>
  <c r="R20" i="35"/>
  <c r="S20" i="35"/>
  <c r="T20" i="35"/>
  <c r="U20" i="35"/>
  <c r="V20" i="35"/>
  <c r="W20" i="35"/>
  <c r="X20" i="35"/>
  <c r="Y20" i="35"/>
  <c r="Z20" i="35"/>
  <c r="AA20" i="35"/>
  <c r="AB20" i="35"/>
  <c r="AC20" i="35"/>
  <c r="AD20" i="35"/>
  <c r="AF20" i="35"/>
  <c r="AG20" i="35"/>
  <c r="G17" i="35"/>
  <c r="H17" i="35"/>
  <c r="I17" i="35"/>
  <c r="J17" i="35"/>
  <c r="K17" i="35"/>
  <c r="L17" i="35"/>
  <c r="M17" i="35"/>
  <c r="N17" i="35"/>
  <c r="O17" i="35"/>
  <c r="P17" i="35"/>
  <c r="Q17" i="35"/>
  <c r="R17" i="35"/>
  <c r="S17" i="35"/>
  <c r="T17" i="35"/>
  <c r="U17" i="35"/>
  <c r="V17" i="35"/>
  <c r="W17" i="35"/>
  <c r="X17" i="35"/>
  <c r="Y17" i="35"/>
  <c r="Z17" i="35"/>
  <c r="AA17" i="35"/>
  <c r="AB17" i="35"/>
  <c r="AC17" i="35"/>
  <c r="AD17" i="35"/>
  <c r="AF17" i="35"/>
  <c r="AG17" i="35"/>
  <c r="G15" i="35"/>
  <c r="H15" i="35"/>
  <c r="I15" i="35"/>
  <c r="J15" i="35"/>
  <c r="K15" i="35"/>
  <c r="L15" i="35"/>
  <c r="M15" i="35"/>
  <c r="N15" i="35"/>
  <c r="O15" i="35"/>
  <c r="P15" i="35"/>
  <c r="Q15" i="35"/>
  <c r="R15" i="35"/>
  <c r="S15" i="35"/>
  <c r="T15" i="35"/>
  <c r="U15" i="35"/>
  <c r="V15" i="35"/>
  <c r="W15" i="35"/>
  <c r="X15" i="35"/>
  <c r="Y15" i="35"/>
  <c r="Z15" i="35"/>
  <c r="AA15" i="35"/>
  <c r="AB15" i="35"/>
  <c r="AC15" i="35"/>
  <c r="AD15" i="35"/>
  <c r="AF15" i="35"/>
  <c r="AG15" i="35"/>
  <c r="B46" i="35"/>
  <c r="B44" i="35"/>
  <c r="B42" i="35"/>
  <c r="B40" i="35"/>
  <c r="B39" i="35"/>
  <c r="B37" i="35"/>
  <c r="B35" i="35"/>
  <c r="B33" i="35"/>
  <c r="B31" i="35"/>
  <c r="B29" i="35"/>
  <c r="B27" i="35"/>
  <c r="B26" i="35"/>
  <c r="B25" i="35"/>
  <c r="B24" i="35"/>
  <c r="B23" i="35"/>
  <c r="B22" i="35"/>
  <c r="B21" i="35"/>
  <c r="B19" i="35"/>
  <c r="B18" i="35"/>
  <c r="B16" i="35"/>
  <c r="B14" i="35"/>
  <c r="B13" i="35"/>
  <c r="AE46" i="35"/>
  <c r="F46" i="35" s="1"/>
  <c r="F45" i="35" s="1"/>
  <c r="AE44" i="35"/>
  <c r="F44" i="35" s="1"/>
  <c r="F43" i="35" s="1"/>
  <c r="AE42" i="35"/>
  <c r="F42" i="35" s="1"/>
  <c r="F41" i="35" s="1"/>
  <c r="AE40" i="35"/>
  <c r="F40" i="35" s="1"/>
  <c r="AE39" i="35"/>
  <c r="F39" i="35" s="1"/>
  <c r="F27" i="35"/>
  <c r="F37" i="35"/>
  <c r="F36" i="35" s="1"/>
  <c r="AE35" i="35"/>
  <c r="F35" i="35" s="1"/>
  <c r="F34" i="35" s="1"/>
  <c r="F33" i="35"/>
  <c r="F32" i="35" s="1"/>
  <c r="AE31" i="35"/>
  <c r="F31" i="35" s="1"/>
  <c r="F30" i="35" s="1"/>
  <c r="AE29" i="35"/>
  <c r="F29" i="35" s="1"/>
  <c r="F28" i="35" s="1"/>
  <c r="AE26" i="35"/>
  <c r="F26" i="35" s="1"/>
  <c r="AE25" i="35"/>
  <c r="F25" i="35" s="1"/>
  <c r="F24" i="35"/>
  <c r="F23" i="35"/>
  <c r="F22" i="35"/>
  <c r="F21" i="35"/>
  <c r="AE19" i="35"/>
  <c r="F19" i="35" s="1"/>
  <c r="AE18" i="35"/>
  <c r="F18" i="35" s="1"/>
  <c r="F16" i="35"/>
  <c r="F15" i="35" s="1"/>
  <c r="F14" i="35"/>
  <c r="F13" i="35"/>
  <c r="F12" i="35" l="1"/>
  <c r="AG11" i="35"/>
  <c r="AB11" i="35"/>
  <c r="X11" i="35"/>
  <c r="T11" i="35"/>
  <c r="P11" i="35"/>
  <c r="L11" i="35"/>
  <c r="H11" i="35"/>
  <c r="AF11" i="35"/>
  <c r="AA11" i="35"/>
  <c r="W11" i="35"/>
  <c r="S11" i="35"/>
  <c r="O11" i="35"/>
  <c r="K11" i="35"/>
  <c r="G11" i="35"/>
  <c r="AD11" i="35"/>
  <c r="Z11" i="35"/>
  <c r="V11" i="35"/>
  <c r="R11" i="35"/>
  <c r="N11" i="35"/>
  <c r="J11" i="35"/>
  <c r="AC11" i="35"/>
  <c r="Y11" i="35"/>
  <c r="U11" i="35"/>
  <c r="Q11" i="35"/>
  <c r="M11" i="35"/>
  <c r="I11" i="35"/>
  <c r="F17" i="35"/>
  <c r="AE45" i="35"/>
  <c r="F20" i="35"/>
  <c r="F38" i="35"/>
  <c r="AE15" i="35"/>
  <c r="AE17" i="35"/>
  <c r="AE20" i="35"/>
  <c r="AE28" i="35"/>
  <c r="AE30" i="35"/>
  <c r="AE32" i="35"/>
  <c r="AE34" i="35"/>
  <c r="AE36" i="35"/>
  <c r="AE38" i="35"/>
  <c r="AE41" i="35"/>
  <c r="AE43" i="35"/>
  <c r="F11" i="35" l="1"/>
  <c r="AE11" i="35"/>
  <c r="P558" i="10"/>
  <c r="P553" i="10" s="1"/>
  <c r="P381" i="10" s="1"/>
  <c r="AE226" i="10"/>
  <c r="AE558" i="10" l="1"/>
  <c r="AE553" i="10" s="1"/>
  <c r="DM420" i="10" l="1"/>
  <c r="CN420" i="10"/>
  <c r="CG420" i="10"/>
  <c r="CC420" i="10"/>
  <c r="AV420" i="10"/>
  <c r="F420" i="10"/>
  <c r="BL350" i="10"/>
  <c r="BE350" i="10"/>
  <c r="AE350" i="10"/>
  <c r="F350" i="10" s="1"/>
  <c r="CJ350" i="10" s="1"/>
  <c r="BL285" i="10"/>
  <c r="BE285" i="10"/>
  <c r="F285" i="10"/>
  <c r="CJ285" i="10" s="1"/>
  <c r="BL284" i="10"/>
  <c r="BE284" i="10"/>
  <c r="AE284" i="10"/>
  <c r="F284" i="10" s="1"/>
  <c r="CJ284" i="10" s="1"/>
  <c r="BL267" i="10"/>
  <c r="BE267" i="10"/>
  <c r="CJ267" i="10"/>
  <c r="BL220" i="10"/>
  <c r="BE220" i="10"/>
  <c r="AE220" i="10"/>
  <c r="F220" i="10" s="1"/>
  <c r="CJ220" i="10" s="1"/>
  <c r="BL201" i="10"/>
  <c r="BE201" i="10"/>
  <c r="AE201" i="10"/>
  <c r="F201" i="10" s="1"/>
  <c r="CJ201" i="10" s="1"/>
  <c r="BL192" i="10"/>
  <c r="BE192" i="10"/>
  <c r="AE192" i="10"/>
  <c r="F192" i="10" s="1"/>
  <c r="CJ192" i="10" s="1"/>
  <c r="BX420" i="10" l="1"/>
  <c r="CJ420" i="10"/>
  <c r="U88" i="5" l="1"/>
  <c r="U87" i="5"/>
  <c r="U86" i="5"/>
  <c r="U150" i="5"/>
  <c r="T150" i="5"/>
  <c r="AE156" i="10"/>
  <c r="F156" i="10" s="1"/>
  <c r="CJ156" i="10" s="1"/>
  <c r="AE174" i="10" l="1"/>
  <c r="F174" i="10" s="1"/>
  <c r="BL235" i="10" l="1"/>
  <c r="BE235" i="10"/>
  <c r="F235" i="10"/>
  <c r="CJ235" i="10" s="1"/>
  <c r="U265" i="5" l="1"/>
  <c r="T265" i="5"/>
  <c r="U905" i="5" l="1"/>
  <c r="U904" i="5"/>
  <c r="U902" i="5"/>
  <c r="U901" i="5"/>
  <c r="U899" i="5"/>
  <c r="U897" i="5"/>
  <c r="U895" i="5"/>
  <c r="U893" i="5"/>
  <c r="U891" i="5"/>
  <c r="U889" i="5"/>
  <c r="U887" i="5"/>
  <c r="U885" i="5"/>
  <c r="U883" i="5"/>
  <c r="U882" i="5"/>
  <c r="U878" i="5"/>
  <c r="U876" i="5"/>
  <c r="U874" i="5"/>
  <c r="U872" i="5"/>
  <c r="U870" i="5"/>
  <c r="U868" i="5"/>
  <c r="U867" i="5"/>
  <c r="U866" i="5"/>
  <c r="U865" i="5"/>
  <c r="U864" i="5"/>
  <c r="U862" i="5"/>
  <c r="U861" i="5"/>
  <c r="U859" i="5"/>
  <c r="U858" i="5"/>
  <c r="U856" i="5"/>
  <c r="U855" i="5"/>
  <c r="U853" i="5"/>
  <c r="U851" i="5"/>
  <c r="U850" i="5"/>
  <c r="U848" i="5"/>
  <c r="U847" i="5"/>
  <c r="U846" i="5"/>
  <c r="U845" i="5"/>
  <c r="U844" i="5"/>
  <c r="U842" i="5"/>
  <c r="U840" i="5"/>
  <c r="U838" i="5"/>
  <c r="U836" i="5"/>
  <c r="U834" i="5"/>
  <c r="U832" i="5"/>
  <c r="U830" i="5"/>
  <c r="U829" i="5"/>
  <c r="U828" i="5"/>
  <c r="U826" i="5"/>
  <c r="U824" i="5"/>
  <c r="U822" i="5"/>
  <c r="U820" i="5"/>
  <c r="U818" i="5"/>
  <c r="U816" i="5"/>
  <c r="U815" i="5"/>
  <c r="U814" i="5"/>
  <c r="U812" i="5"/>
  <c r="U810" i="5"/>
  <c r="U809" i="5"/>
  <c r="U808" i="5"/>
  <c r="U806" i="5"/>
  <c r="U805" i="5"/>
  <c r="U803" i="5"/>
  <c r="U802" i="5"/>
  <c r="U800" i="5"/>
  <c r="U799" i="5"/>
  <c r="U798" i="5"/>
  <c r="U797" i="5"/>
  <c r="U796" i="5"/>
  <c r="U795" i="5"/>
  <c r="U794" i="5"/>
  <c r="U792" i="5"/>
  <c r="U791" i="5"/>
  <c r="U790" i="5"/>
  <c r="U789" i="5"/>
  <c r="U788" i="5"/>
  <c r="U787" i="5"/>
  <c r="U786" i="5"/>
  <c r="U785" i="5"/>
  <c r="U784" i="5"/>
  <c r="U782" i="5"/>
  <c r="U781" i="5"/>
  <c r="U780" i="5"/>
  <c r="U779" i="5"/>
  <c r="U778" i="5"/>
  <c r="U777" i="5"/>
  <c r="U776" i="5"/>
  <c r="U775" i="5"/>
  <c r="U773" i="5"/>
  <c r="U463" i="5"/>
  <c r="U772" i="5"/>
  <c r="U771" i="5"/>
  <c r="U770" i="5"/>
  <c r="U766" i="5"/>
  <c r="U765" i="5"/>
  <c r="U427" i="5"/>
  <c r="U764" i="5"/>
  <c r="U763" i="5"/>
  <c r="U762" i="5"/>
  <c r="U761" i="5"/>
  <c r="U760" i="5"/>
  <c r="U759" i="5"/>
  <c r="U758" i="5"/>
  <c r="U757" i="5"/>
  <c r="U756" i="5"/>
  <c r="U755" i="5"/>
  <c r="U754" i="5"/>
  <c r="U753" i="5"/>
  <c r="U752" i="5"/>
  <c r="U751" i="5"/>
  <c r="U750" i="5"/>
  <c r="U749" i="5"/>
  <c r="U748" i="5"/>
  <c r="U747" i="5"/>
  <c r="U746" i="5"/>
  <c r="U745" i="5"/>
  <c r="U744" i="5"/>
  <c r="U743" i="5"/>
  <c r="U742" i="5"/>
  <c r="U741" i="5"/>
  <c r="U740" i="5"/>
  <c r="U739" i="5"/>
  <c r="U738" i="5"/>
  <c r="U737" i="5"/>
  <c r="U736" i="5"/>
  <c r="U735" i="5"/>
  <c r="U734" i="5"/>
  <c r="U731" i="5"/>
  <c r="U730" i="5"/>
  <c r="U727" i="5"/>
  <c r="U726" i="5"/>
  <c r="U723" i="5"/>
  <c r="U720" i="5"/>
  <c r="U718" i="5"/>
  <c r="U711" i="5"/>
  <c r="U709" i="5"/>
  <c r="U706" i="5"/>
  <c r="U703" i="5"/>
  <c r="U702" i="5"/>
  <c r="U695" i="5"/>
  <c r="U694" i="5"/>
  <c r="U690" i="5"/>
  <c r="U689" i="5"/>
  <c r="U684" i="5"/>
  <c r="U681" i="5"/>
  <c r="U672" i="5"/>
  <c r="U671" i="5"/>
  <c r="U667" i="5"/>
  <c r="U660" i="5"/>
  <c r="U659" i="5"/>
  <c r="U656" i="5"/>
  <c r="U651" i="5"/>
  <c r="U650" i="5"/>
  <c r="U647" i="5"/>
  <c r="U645" i="5"/>
  <c r="U643" i="5"/>
  <c r="U641" i="5"/>
  <c r="U639" i="5"/>
  <c r="U638" i="5"/>
  <c r="U629" i="5"/>
  <c r="U628" i="5"/>
  <c r="U627" i="5"/>
  <c r="U620" i="5"/>
  <c r="U617" i="5"/>
  <c r="U616" i="5"/>
  <c r="U614" i="5"/>
  <c r="U612" i="5"/>
  <c r="U609" i="5"/>
  <c r="U608" i="5"/>
  <c r="U607" i="5"/>
  <c r="U606" i="5"/>
  <c r="U605" i="5"/>
  <c r="U602" i="5"/>
  <c r="U598" i="5"/>
  <c r="U596" i="5"/>
  <c r="U229" i="5"/>
  <c r="U592" i="5"/>
  <c r="U591" i="5"/>
  <c r="U590" i="5"/>
  <c r="U588" i="5"/>
  <c r="U585" i="5"/>
  <c r="U583" i="5"/>
  <c r="U580" i="5"/>
  <c r="U578" i="5"/>
  <c r="U575" i="5"/>
  <c r="U564" i="5"/>
  <c r="U557" i="5"/>
  <c r="U549" i="5"/>
  <c r="U548" i="5"/>
  <c r="U544" i="5"/>
  <c r="U543" i="5"/>
  <c r="U535" i="5"/>
  <c r="U534" i="5"/>
  <c r="U533" i="5"/>
  <c r="U532" i="5"/>
  <c r="U531" i="5"/>
  <c r="U530" i="5"/>
  <c r="U529" i="5"/>
  <c r="U528" i="5"/>
  <c r="U527" i="5"/>
  <c r="U526" i="5"/>
  <c r="U525" i="5"/>
  <c r="U524" i="5"/>
  <c r="U169" i="5"/>
  <c r="U514" i="5"/>
  <c r="U513" i="5"/>
  <c r="U512" i="5"/>
  <c r="U511" i="5"/>
  <c r="U510" i="5"/>
  <c r="U509" i="5"/>
  <c r="U508" i="5"/>
  <c r="U507" i="5"/>
  <c r="U506" i="5"/>
  <c r="U148" i="5"/>
  <c r="U147" i="5"/>
  <c r="U135" i="5"/>
  <c r="U146" i="5"/>
  <c r="U145" i="5"/>
  <c r="U144" i="5"/>
  <c r="U143" i="5"/>
  <c r="U142" i="5"/>
  <c r="U141" i="5"/>
  <c r="U140" i="5"/>
  <c r="U139" i="5"/>
  <c r="U138" i="5"/>
  <c r="U134" i="5"/>
  <c r="U137" i="5"/>
  <c r="U136" i="5"/>
  <c r="U484" i="5"/>
  <c r="U483" i="5"/>
  <c r="U482" i="5"/>
  <c r="U481" i="5"/>
  <c r="U480" i="5"/>
  <c r="U479" i="5"/>
  <c r="U478" i="5"/>
  <c r="U477" i="5"/>
  <c r="U476" i="5"/>
  <c r="U475" i="5"/>
  <c r="U474" i="5"/>
  <c r="U473" i="5"/>
  <c r="U472" i="5"/>
  <c r="U471" i="5"/>
  <c r="U459" i="5"/>
  <c r="U458" i="5"/>
  <c r="U457" i="5"/>
  <c r="U456" i="5"/>
  <c r="U767" i="5"/>
  <c r="U374" i="5"/>
  <c r="U372" i="5"/>
  <c r="U371" i="5"/>
  <c r="U369" i="5"/>
  <c r="U363" i="5"/>
  <c r="U361" i="5"/>
  <c r="U359" i="5"/>
  <c r="U358" i="5"/>
  <c r="U356" i="5"/>
  <c r="U354" i="5"/>
  <c r="U351" i="5"/>
  <c r="U350" i="5"/>
  <c r="U349" i="5"/>
  <c r="U348" i="5"/>
  <c r="U346" i="5"/>
  <c r="U343" i="5"/>
  <c r="U342" i="5"/>
  <c r="U341" i="5"/>
  <c r="U339" i="5"/>
  <c r="U679" i="5"/>
  <c r="U338" i="5"/>
  <c r="U678" i="5"/>
  <c r="U677" i="5"/>
  <c r="U676" i="5"/>
  <c r="U675" i="5"/>
  <c r="U674" i="5"/>
  <c r="U673" i="5"/>
  <c r="U337" i="5"/>
  <c r="U335" i="5"/>
  <c r="U334" i="5"/>
  <c r="U333" i="5"/>
  <c r="U691" i="5"/>
  <c r="U332" i="5"/>
  <c r="U331" i="5"/>
  <c r="U329" i="5"/>
  <c r="U328" i="5"/>
  <c r="U327" i="5"/>
  <c r="U325" i="5"/>
  <c r="U323" i="5"/>
  <c r="U321" i="5"/>
  <c r="U319" i="5"/>
  <c r="U317" i="5"/>
  <c r="U314" i="5"/>
  <c r="U315" i="5"/>
  <c r="U312" i="5"/>
  <c r="U311" i="5"/>
  <c r="U309" i="5"/>
  <c r="U306" i="5"/>
  <c r="U307" i="5"/>
  <c r="U305" i="5"/>
  <c r="U304" i="5"/>
  <c r="U303" i="5"/>
  <c r="U300" i="5"/>
  <c r="U301" i="5"/>
  <c r="U297" i="5"/>
  <c r="U653" i="5"/>
  <c r="U295" i="5"/>
  <c r="U298" i="5"/>
  <c r="U293" i="5"/>
  <c r="U292" i="5"/>
  <c r="U290" i="5"/>
  <c r="U288" i="5"/>
  <c r="U287" i="5"/>
  <c r="U285" i="5"/>
  <c r="U283" i="5"/>
  <c r="U281" i="5"/>
  <c r="U277" i="5"/>
  <c r="U276" i="5"/>
  <c r="U275" i="5"/>
  <c r="U274" i="5"/>
  <c r="U271" i="5"/>
  <c r="U267" i="5"/>
  <c r="U264" i="5"/>
  <c r="U263" i="5"/>
  <c r="U260" i="5"/>
  <c r="U259" i="5"/>
  <c r="U258" i="5"/>
  <c r="U256" i="5"/>
  <c r="U255" i="5"/>
  <c r="U254" i="5"/>
  <c r="U252" i="5"/>
  <c r="U250" i="5"/>
  <c r="U248" i="5"/>
  <c r="U247" i="5"/>
  <c r="U246" i="5"/>
  <c r="U245" i="5"/>
  <c r="U244" i="5"/>
  <c r="U240" i="5"/>
  <c r="U238" i="5"/>
  <c r="U237" i="5"/>
  <c r="U233" i="5"/>
  <c r="U231" i="5"/>
  <c r="U228" i="5"/>
  <c r="U227" i="5"/>
  <c r="U225" i="5"/>
  <c r="U224" i="5"/>
  <c r="U223" i="5"/>
  <c r="U221" i="5"/>
  <c r="U220" i="5"/>
  <c r="U218" i="5"/>
  <c r="U216" i="5"/>
  <c r="U213" i="5"/>
  <c r="U212" i="5"/>
  <c r="U211" i="5"/>
  <c r="U210" i="5"/>
  <c r="U209" i="5"/>
  <c r="U208" i="5"/>
  <c r="U207" i="5"/>
  <c r="U205" i="5"/>
  <c r="U203" i="5"/>
  <c r="U202" i="5"/>
  <c r="U201" i="5"/>
  <c r="U200" i="5"/>
  <c r="U199" i="5"/>
  <c r="U197" i="5"/>
  <c r="U194" i="5"/>
  <c r="U193" i="5"/>
  <c r="U192" i="5"/>
  <c r="U191" i="5"/>
  <c r="U190" i="5"/>
  <c r="U189" i="5"/>
  <c r="U185" i="5"/>
  <c r="U184" i="5"/>
  <c r="U183" i="5"/>
  <c r="U182" i="5"/>
  <c r="U536" i="5"/>
  <c r="U181" i="5"/>
  <c r="U180" i="5"/>
  <c r="U179" i="5"/>
  <c r="U178" i="5"/>
  <c r="U177" i="5"/>
  <c r="U176" i="5"/>
  <c r="U175" i="5"/>
  <c r="U174" i="5"/>
  <c r="U172" i="5"/>
  <c r="U167" i="5"/>
  <c r="U166" i="5"/>
  <c r="U165" i="5"/>
  <c r="U164" i="5"/>
  <c r="U163" i="5"/>
  <c r="U162" i="5"/>
  <c r="U161" i="5"/>
  <c r="U160" i="5"/>
  <c r="U159" i="5"/>
  <c r="U158" i="5"/>
  <c r="U157" i="5"/>
  <c r="U156" i="5"/>
  <c r="U155" i="5"/>
  <c r="U154" i="5"/>
  <c r="U153" i="5"/>
  <c r="U496" i="5"/>
  <c r="U133" i="5"/>
  <c r="U132" i="5"/>
  <c r="U131" i="5"/>
  <c r="U130" i="5"/>
  <c r="U129" i="5"/>
  <c r="U128" i="5"/>
  <c r="U127" i="5"/>
  <c r="U126" i="5"/>
  <c r="U125" i="5"/>
  <c r="U124" i="5"/>
  <c r="U123" i="5"/>
  <c r="U122" i="5"/>
  <c r="U121" i="5"/>
  <c r="U120" i="5"/>
  <c r="U149" i="5"/>
  <c r="U118" i="5"/>
  <c r="U117" i="5"/>
  <c r="U116" i="5"/>
  <c r="U115" i="5"/>
  <c r="U460" i="5"/>
  <c r="U114" i="5"/>
  <c r="U113" i="5"/>
  <c r="U112" i="5"/>
  <c r="U111" i="5"/>
  <c r="U110" i="5"/>
  <c r="U109" i="5"/>
  <c r="U108" i="5"/>
  <c r="U107" i="5"/>
  <c r="U85" i="5"/>
  <c r="U84" i="5"/>
  <c r="U83" i="5"/>
  <c r="U82" i="5"/>
  <c r="U81" i="5"/>
  <c r="U80" i="5"/>
  <c r="U79" i="5"/>
  <c r="U78" i="5"/>
  <c r="U77" i="5"/>
  <c r="U76" i="5"/>
  <c r="U75" i="5"/>
  <c r="U74" i="5"/>
  <c r="U73" i="5"/>
  <c r="U72" i="5"/>
  <c r="U71" i="5"/>
  <c r="U70" i="5"/>
  <c r="U69" i="5"/>
  <c r="U68" i="5"/>
  <c r="U67" i="5"/>
  <c r="U66" i="5"/>
  <c r="U65" i="5"/>
  <c r="U64" i="5"/>
  <c r="U63" i="5"/>
  <c r="U62" i="5"/>
  <c r="U61" i="5"/>
  <c r="U60" i="5"/>
  <c r="U59" i="5"/>
  <c r="U58" i="5"/>
  <c r="U57" i="5"/>
  <c r="U56" i="5"/>
  <c r="U55" i="5"/>
  <c r="U54" i="5"/>
  <c r="U53" i="5"/>
  <c r="U52" i="5"/>
  <c r="U424" i="5"/>
  <c r="U51" i="5"/>
  <c r="U423" i="5"/>
  <c r="U50" i="5"/>
  <c r="U49" i="5"/>
  <c r="U48" i="5"/>
  <c r="U47" i="5"/>
  <c r="U46" i="5"/>
  <c r="U45" i="5"/>
  <c r="U44" i="5"/>
  <c r="U43" i="5"/>
  <c r="U42" i="5"/>
  <c r="U41" i="5"/>
  <c r="U40" i="5"/>
  <c r="U39" i="5"/>
  <c r="U38" i="5"/>
  <c r="U37" i="5"/>
  <c r="U36" i="5"/>
  <c r="U35" i="5"/>
  <c r="U34" i="5"/>
  <c r="U33" i="5"/>
  <c r="U32" i="5"/>
  <c r="U31" i="5"/>
  <c r="U30" i="5"/>
  <c r="U29" i="5"/>
  <c r="U28" i="5"/>
  <c r="U27" i="5"/>
  <c r="U26" i="5"/>
  <c r="U25" i="5"/>
  <c r="U24" i="5"/>
  <c r="U23" i="5"/>
  <c r="U22" i="5"/>
  <c r="U21" i="5"/>
  <c r="U20" i="5"/>
  <c r="U19" i="5"/>
  <c r="U18" i="5"/>
  <c r="U17" i="5"/>
  <c r="T118" i="5"/>
  <c r="T117" i="5"/>
  <c r="T116" i="5"/>
  <c r="U625" i="5"/>
  <c r="U519" i="5"/>
  <c r="T339" i="5"/>
  <c r="T338" i="5"/>
  <c r="T238" i="5"/>
  <c r="T221" i="5"/>
  <c r="Q13" i="5" l="1"/>
  <c r="F838" i="10" l="1"/>
  <c r="F836" i="10"/>
  <c r="F835" i="10"/>
  <c r="F834" i="10"/>
  <c r="F645" i="10"/>
  <c r="F597" i="10"/>
  <c r="F596" i="10"/>
  <c r="F575" i="10"/>
  <c r="F417" i="10"/>
  <c r="F233" i="10"/>
  <c r="F226" i="10"/>
  <c r="F171" i="10"/>
  <c r="F170" i="10"/>
  <c r="BE525" i="10"/>
  <c r="CJ912" i="10"/>
  <c r="F595" i="10" l="1"/>
  <c r="CJ668" i="10"/>
  <c r="AE502" i="10"/>
  <c r="AE476" i="10" s="1"/>
  <c r="AE345" i="10"/>
  <c r="AE685" i="10"/>
  <c r="AE344" i="10"/>
  <c r="AE684" i="10"/>
  <c r="AE683" i="10"/>
  <c r="AE682" i="10"/>
  <c r="AE681" i="10"/>
  <c r="AE680" i="10"/>
  <c r="AE679" i="10"/>
  <c r="AE172" i="10"/>
  <c r="AE342" i="10" l="1"/>
  <c r="F172" i="10"/>
  <c r="CJ172" i="10" s="1"/>
  <c r="F680" i="10"/>
  <c r="CJ680" i="10" s="1"/>
  <c r="F684" i="10"/>
  <c r="CJ684" i="10" s="1"/>
  <c r="F502" i="10"/>
  <c r="F476" i="10" s="1"/>
  <c r="F173" i="10"/>
  <c r="CJ173" i="10" s="1"/>
  <c r="F681" i="10"/>
  <c r="CJ681" i="10" s="1"/>
  <c r="F344" i="10"/>
  <c r="CJ344" i="10" s="1"/>
  <c r="F682" i="10"/>
  <c r="CJ682" i="10" s="1"/>
  <c r="F685" i="10"/>
  <c r="CJ685" i="10" s="1"/>
  <c r="F244" i="10"/>
  <c r="CJ244" i="10" s="1"/>
  <c r="F679" i="10"/>
  <c r="CJ679" i="10" s="1"/>
  <c r="F683" i="10"/>
  <c r="CJ683" i="10" s="1"/>
  <c r="F345" i="10"/>
  <c r="CJ345" i="10" s="1"/>
  <c r="CJ476" i="10" l="1"/>
  <c r="CJ502" i="10"/>
  <c r="AE227" i="10"/>
  <c r="F227" i="10" l="1"/>
  <c r="F225" i="10" s="1"/>
  <c r="AE225" i="10"/>
  <c r="CJ88" i="10"/>
  <c r="CJ89" i="10"/>
  <c r="CJ90" i="10"/>
  <c r="CJ87" i="10"/>
  <c r="CJ227" i="10" l="1"/>
  <c r="CJ85" i="10"/>
  <c r="CJ86" i="10"/>
  <c r="D184" i="11" l="1"/>
  <c r="E184" i="11"/>
  <c r="F184" i="11"/>
  <c r="C184" i="11"/>
  <c r="F11" i="11"/>
  <c r="D11" i="11"/>
  <c r="E11" i="11"/>
  <c r="E10" i="11" s="1"/>
  <c r="Q909" i="5"/>
  <c r="Q908" i="5" s="1"/>
  <c r="Q907" i="5" s="1"/>
  <c r="R909" i="5"/>
  <c r="R908" i="5" s="1"/>
  <c r="R907" i="5" s="1"/>
  <c r="S909" i="5"/>
  <c r="S908" i="5" s="1"/>
  <c r="S907" i="5" s="1"/>
  <c r="K909" i="5"/>
  <c r="K908" i="5" s="1"/>
  <c r="K907" i="5" s="1"/>
  <c r="L909" i="5"/>
  <c r="L908" i="5" s="1"/>
  <c r="L907" i="5" s="1"/>
  <c r="J909" i="5"/>
  <c r="J908" i="5" s="1"/>
  <c r="J907" i="5" s="1"/>
  <c r="C25" i="9"/>
  <c r="C24" i="9"/>
  <c r="C26" i="9" s="1"/>
  <c r="T107" i="5" l="1"/>
  <c r="T108" i="5"/>
  <c r="T109" i="5"/>
  <c r="T110" i="5"/>
  <c r="T111" i="5"/>
  <c r="T112" i="5"/>
  <c r="T113" i="5"/>
  <c r="T114" i="5"/>
  <c r="T115" i="5"/>
  <c r="T149" i="5"/>
  <c r="T120" i="5"/>
  <c r="T121" i="5"/>
  <c r="T136" i="5"/>
  <c r="T137" i="5"/>
  <c r="T134" i="5"/>
  <c r="T122" i="5"/>
  <c r="T138" i="5"/>
  <c r="T139" i="5"/>
  <c r="T140" i="5"/>
  <c r="T123" i="5"/>
  <c r="T124" i="5"/>
  <c r="T125" i="5"/>
  <c r="T141" i="5"/>
  <c r="T126" i="5"/>
  <c r="T142" i="5"/>
  <c r="T127" i="5"/>
  <c r="T143" i="5"/>
  <c r="T128" i="5"/>
  <c r="T144" i="5"/>
  <c r="T145" i="5"/>
  <c r="T146" i="5"/>
  <c r="T135" i="5"/>
  <c r="T129" i="5"/>
  <c r="T147" i="5"/>
  <c r="T148" i="5"/>
  <c r="T130" i="5"/>
  <c r="T131" i="5"/>
  <c r="T132" i="5"/>
  <c r="T133" i="5"/>
  <c r="T153" i="5"/>
  <c r="T152" i="5" s="1"/>
  <c r="T172" i="5"/>
  <c r="T171" i="5" s="1"/>
  <c r="T174" i="5"/>
  <c r="T175" i="5"/>
  <c r="T176" i="5"/>
  <c r="T177" i="5"/>
  <c r="T178" i="5"/>
  <c r="T179" i="5"/>
  <c r="T180" i="5"/>
  <c r="T181" i="5"/>
  <c r="T182" i="5"/>
  <c r="T183" i="5"/>
  <c r="T184" i="5"/>
  <c r="T185" i="5"/>
  <c r="T189" i="5"/>
  <c r="T190" i="5"/>
  <c r="T191" i="5"/>
  <c r="T192" i="5"/>
  <c r="T193" i="5"/>
  <c r="T194" i="5"/>
  <c r="T197" i="5"/>
  <c r="T196" i="5" s="1"/>
  <c r="T199" i="5"/>
  <c r="T200" i="5"/>
  <c r="T201" i="5"/>
  <c r="T202" i="5"/>
  <c r="T203" i="5"/>
  <c r="T205" i="5"/>
  <c r="T204" i="5" s="1"/>
  <c r="T207" i="5"/>
  <c r="T208" i="5"/>
  <c r="T209" i="5"/>
  <c r="T210" i="5"/>
  <c r="T211" i="5"/>
  <c r="T212" i="5"/>
  <c r="T213" i="5"/>
  <c r="T216" i="5"/>
  <c r="T215" i="5" s="1"/>
  <c r="T218" i="5"/>
  <c r="T217" i="5" s="1"/>
  <c r="T220" i="5"/>
  <c r="T219" i="5" s="1"/>
  <c r="T223" i="5"/>
  <c r="T224" i="5"/>
  <c r="T225" i="5"/>
  <c r="T229" i="5"/>
  <c r="T227" i="5"/>
  <c r="T228" i="5"/>
  <c r="T231" i="5"/>
  <c r="T230" i="5" s="1"/>
  <c r="T233" i="5"/>
  <c r="T232" i="5" s="1"/>
  <c r="T237" i="5"/>
  <c r="T236" i="5" s="1"/>
  <c r="T240" i="5"/>
  <c r="T239" i="5" s="1"/>
  <c r="T244" i="5"/>
  <c r="T245" i="5"/>
  <c r="T246" i="5"/>
  <c r="T247" i="5"/>
  <c r="T248" i="5"/>
  <c r="T250" i="5"/>
  <c r="T249" i="5" s="1"/>
  <c r="T252" i="5"/>
  <c r="T251" i="5" s="1"/>
  <c r="T254" i="5"/>
  <c r="T255" i="5"/>
  <c r="T256" i="5"/>
  <c r="T258" i="5"/>
  <c r="T259" i="5"/>
  <c r="T260" i="5"/>
  <c r="T263" i="5"/>
  <c r="T264" i="5"/>
  <c r="T267" i="5"/>
  <c r="T266" i="5" s="1"/>
  <c r="T271" i="5"/>
  <c r="T270" i="5" s="1"/>
  <c r="T274" i="5"/>
  <c r="T275" i="5"/>
  <c r="T276" i="5"/>
  <c r="T277" i="5"/>
  <c r="T281" i="5"/>
  <c r="T280" i="5" s="1"/>
  <c r="T283" i="5"/>
  <c r="T282" i="5" s="1"/>
  <c r="T285" i="5"/>
  <c r="T284" i="5" s="1"/>
  <c r="T287" i="5"/>
  <c r="T288" i="5"/>
  <c r="T290" i="5"/>
  <c r="T289" i="5" s="1"/>
  <c r="T292" i="5"/>
  <c r="T293" i="5"/>
  <c r="T298" i="5"/>
  <c r="T295" i="5"/>
  <c r="T297" i="5"/>
  <c r="T301" i="5"/>
  <c r="T300" i="5"/>
  <c r="T303" i="5"/>
  <c r="T304" i="5"/>
  <c r="T305" i="5"/>
  <c r="T307" i="5"/>
  <c r="T306" i="5"/>
  <c r="T309" i="5"/>
  <c r="T308" i="5" s="1"/>
  <c r="T311" i="5"/>
  <c r="T312" i="5"/>
  <c r="T315" i="5"/>
  <c r="T314" i="5"/>
  <c r="T317" i="5"/>
  <c r="T316" i="5" s="1"/>
  <c r="T319" i="5"/>
  <c r="T318" i="5" s="1"/>
  <c r="T321" i="5"/>
  <c r="T320" i="5" s="1"/>
  <c r="T323" i="5"/>
  <c r="T322" i="5" s="1"/>
  <c r="T325" i="5"/>
  <c r="T324" i="5" s="1"/>
  <c r="T327" i="5"/>
  <c r="T328" i="5"/>
  <c r="T329" i="5"/>
  <c r="T331" i="5"/>
  <c r="T332" i="5"/>
  <c r="T333" i="5"/>
  <c r="T334" i="5"/>
  <c r="T335" i="5"/>
  <c r="T337" i="5"/>
  <c r="T336" i="5" s="1"/>
  <c r="T341" i="5"/>
  <c r="T342" i="5"/>
  <c r="T343" i="5"/>
  <c r="T346" i="5"/>
  <c r="T345" i="5" s="1"/>
  <c r="T348" i="5"/>
  <c r="T349" i="5"/>
  <c r="T350" i="5"/>
  <c r="T351" i="5"/>
  <c r="T354" i="5"/>
  <c r="T353" i="5" s="1"/>
  <c r="T356" i="5"/>
  <c r="T355" i="5" s="1"/>
  <c r="T358" i="5"/>
  <c r="T359" i="5"/>
  <c r="T361" i="5"/>
  <c r="T360" i="5" s="1"/>
  <c r="T363" i="5"/>
  <c r="T362" i="5" s="1"/>
  <c r="T369" i="5"/>
  <c r="T368" i="5" s="1"/>
  <c r="T371" i="5"/>
  <c r="T372" i="5"/>
  <c r="T374" i="5"/>
  <c r="T373" i="5" s="1"/>
  <c r="T16" i="5"/>
  <c r="T15" i="5" s="1"/>
  <c r="U16" i="5"/>
  <c r="J373" i="5"/>
  <c r="U357" i="5"/>
  <c r="J355" i="5"/>
  <c r="J353" i="5"/>
  <c r="J345" i="5"/>
  <c r="U340" i="5"/>
  <c r="U336" i="5"/>
  <c r="J324" i="5"/>
  <c r="J322" i="5"/>
  <c r="J320" i="5"/>
  <c r="J318" i="5"/>
  <c r="J316" i="5"/>
  <c r="U273" i="5"/>
  <c r="U266" i="5"/>
  <c r="U262" i="5"/>
  <c r="U257" i="5"/>
  <c r="U236" i="5"/>
  <c r="U226" i="5"/>
  <c r="U219" i="5"/>
  <c r="U206" i="5"/>
  <c r="U196" i="5"/>
  <c r="U188" i="5"/>
  <c r="U173" i="5"/>
  <c r="U152" i="5"/>
  <c r="U119" i="5"/>
  <c r="C16" i="5"/>
  <c r="J14" i="5" l="1"/>
  <c r="T173" i="5"/>
  <c r="T347" i="5"/>
  <c r="T357" i="5"/>
  <c r="T313" i="5"/>
  <c r="T119" i="5"/>
  <c r="T291" i="5"/>
  <c r="T222" i="5"/>
  <c r="T286" i="5"/>
  <c r="T302" i="5"/>
  <c r="T299" i="5"/>
  <c r="T310" i="5"/>
  <c r="T226" i="5"/>
  <c r="T262" i="5"/>
  <c r="T257" i="5"/>
  <c r="T243" i="5"/>
  <c r="T294" i="5"/>
  <c r="T370" i="5"/>
  <c r="T273" i="5"/>
  <c r="T253" i="5"/>
  <c r="T206" i="5"/>
  <c r="T198" i="5"/>
  <c r="T330" i="5"/>
  <c r="T326" i="5"/>
  <c r="T340" i="5"/>
  <c r="T188" i="5"/>
  <c r="T106" i="5"/>
  <c r="U230" i="5"/>
  <c r="U302" i="5"/>
  <c r="U345" i="5"/>
  <c r="U198" i="5"/>
  <c r="U204" i="5"/>
  <c r="U251" i="5"/>
  <c r="U282" i="5"/>
  <c r="U291" i="5"/>
  <c r="U310" i="5"/>
  <c r="U320" i="5"/>
  <c r="U330" i="5"/>
  <c r="U347" i="5"/>
  <c r="U360" i="5"/>
  <c r="U373" i="5"/>
  <c r="U249" i="5"/>
  <c r="U280" i="5"/>
  <c r="U318" i="5"/>
  <c r="U217" i="5"/>
  <c r="U239" i="5"/>
  <c r="U253" i="5"/>
  <c r="U270" i="5"/>
  <c r="U294" i="5"/>
  <c r="U313" i="5"/>
  <c r="U322" i="5"/>
  <c r="U353" i="5"/>
  <c r="U362" i="5"/>
  <c r="U232" i="5"/>
  <c r="U289" i="5"/>
  <c r="U326" i="5"/>
  <c r="U370" i="5"/>
  <c r="U215" i="5"/>
  <c r="U284" i="5"/>
  <c r="U222" i="5"/>
  <c r="U243" i="5"/>
  <c r="U286" i="5"/>
  <c r="U299" i="5"/>
  <c r="U316" i="5"/>
  <c r="U324" i="5"/>
  <c r="U355" i="5"/>
  <c r="U368" i="5"/>
  <c r="U171" i="5"/>
  <c r="U106" i="5"/>
  <c r="U15" i="5"/>
  <c r="T14" i="5" l="1"/>
  <c r="CJ84" i="10"/>
  <c r="AE335" i="10" l="1"/>
  <c r="F327" i="10"/>
  <c r="AE178" i="10"/>
  <c r="AE177" i="10" s="1"/>
  <c r="CJ170" i="10"/>
  <c r="CJ171" i="10"/>
  <c r="CJ79" i="10"/>
  <c r="CJ80" i="10"/>
  <c r="CJ81" i="10"/>
  <c r="CJ82" i="10"/>
  <c r="CJ83" i="10"/>
  <c r="CJ77" i="10" l="1"/>
  <c r="F178" i="10"/>
  <c r="F177" i="10" s="1"/>
  <c r="F219" i="10"/>
  <c r="CJ219" i="10" s="1"/>
  <c r="CJ78" i="10"/>
  <c r="F243" i="10"/>
  <c r="F242" i="10" s="1"/>
  <c r="F335" i="10"/>
  <c r="CJ335" i="10" s="1"/>
  <c r="F139" i="10"/>
  <c r="CJ139" i="10" s="1"/>
  <c r="CJ76" i="10"/>
  <c r="F326" i="10"/>
  <c r="CJ327" i="10"/>
  <c r="CJ178" i="10" l="1"/>
  <c r="CJ242" i="10"/>
  <c r="CJ243" i="10"/>
  <c r="CJ326" i="10"/>
  <c r="AF915" i="10" l="1"/>
  <c r="AF914" i="10" s="1"/>
  <c r="AG915" i="10"/>
  <c r="AG914" i="10" s="1"/>
  <c r="AE145" i="10"/>
  <c r="F145" i="10" s="1"/>
  <c r="U886" i="5"/>
  <c r="AD915" i="10"/>
  <c r="AD914" i="10" s="1"/>
  <c r="AC915" i="10"/>
  <c r="AC914" i="10" s="1"/>
  <c r="AB915" i="10"/>
  <c r="AB914" i="10" s="1"/>
  <c r="AA915" i="10"/>
  <c r="AA914" i="10" s="1"/>
  <c r="Z915" i="10"/>
  <c r="Z914" i="10" s="1"/>
  <c r="Y915" i="10"/>
  <c r="Y914" i="10" s="1"/>
  <c r="X915" i="10"/>
  <c r="X914" i="10" s="1"/>
  <c r="W915" i="10"/>
  <c r="W914" i="10" s="1"/>
  <c r="V915" i="10"/>
  <c r="V914" i="10" s="1"/>
  <c r="U915" i="10"/>
  <c r="U914" i="10" s="1"/>
  <c r="T915" i="10"/>
  <c r="T914" i="10" s="1"/>
  <c r="S915" i="10"/>
  <c r="S914" i="10" s="1"/>
  <c r="R915" i="10"/>
  <c r="R914" i="10" s="1"/>
  <c r="Q915" i="10"/>
  <c r="Q914" i="10" s="1"/>
  <c r="P915" i="10"/>
  <c r="P914" i="10" s="1"/>
  <c r="O915" i="10"/>
  <c r="O914" i="10" s="1"/>
  <c r="N915" i="10"/>
  <c r="N914" i="10" s="1"/>
  <c r="M915" i="10"/>
  <c r="M914" i="10" s="1"/>
  <c r="L915" i="10"/>
  <c r="L914" i="10" s="1"/>
  <c r="K915" i="10"/>
  <c r="K914" i="10" s="1"/>
  <c r="J915" i="10"/>
  <c r="J914" i="10" s="1"/>
  <c r="I915" i="10"/>
  <c r="I914" i="10" s="1"/>
  <c r="H915" i="10"/>
  <c r="H914" i="10" s="1"/>
  <c r="G915" i="10"/>
  <c r="G914" i="10" s="1"/>
  <c r="AE916" i="10"/>
  <c r="F916" i="10" s="1"/>
  <c r="F915" i="10" s="1"/>
  <c r="F914" i="10" s="1"/>
  <c r="DM283" i="10"/>
  <c r="AE283" i="10"/>
  <c r="F283" i="10" s="1"/>
  <c r="DM282" i="10"/>
  <c r="AE282" i="10"/>
  <c r="F282" i="10" s="1"/>
  <c r="DM281" i="10"/>
  <c r="AE281" i="10"/>
  <c r="F281" i="10" s="1"/>
  <c r="DM75" i="10"/>
  <c r="DM74" i="10"/>
  <c r="DM73" i="10"/>
  <c r="DM334" i="10"/>
  <c r="CN334" i="10"/>
  <c r="CG334" i="10"/>
  <c r="AV334" i="10"/>
  <c r="DM341" i="10"/>
  <c r="CN341" i="10"/>
  <c r="CG341" i="10"/>
  <c r="AV341" i="10"/>
  <c r="DM357" i="10"/>
  <c r="CN357" i="10"/>
  <c r="CG357" i="10"/>
  <c r="AV357" i="10"/>
  <c r="DM356" i="10"/>
  <c r="CN356" i="10"/>
  <c r="CG356" i="10"/>
  <c r="CC356" i="10"/>
  <c r="AV356" i="10"/>
  <c r="DM355" i="10"/>
  <c r="CN355" i="10"/>
  <c r="CG355" i="10"/>
  <c r="CC355" i="10"/>
  <c r="AV355" i="10"/>
  <c r="DM365" i="10"/>
  <c r="DM352" i="10"/>
  <c r="CN352" i="10"/>
  <c r="CG352" i="10"/>
  <c r="AV352" i="10"/>
  <c r="AE352" i="10"/>
  <c r="DM320" i="10"/>
  <c r="CN320" i="10"/>
  <c r="CG320" i="10"/>
  <c r="DM312" i="10"/>
  <c r="CN312" i="10"/>
  <c r="CG312" i="10"/>
  <c r="CC312" i="10"/>
  <c r="DM323" i="10"/>
  <c r="CN323" i="10"/>
  <c r="CG323" i="10"/>
  <c r="AV323" i="10"/>
  <c r="DM303" i="10"/>
  <c r="CN303" i="10"/>
  <c r="CG303" i="10"/>
  <c r="AV303" i="10"/>
  <c r="DM296" i="10"/>
  <c r="CN296" i="10"/>
  <c r="CG296" i="10"/>
  <c r="AV296" i="10"/>
  <c r="F296" i="10"/>
  <c r="DM294" i="10"/>
  <c r="CN294" i="10"/>
  <c r="CG294" i="10"/>
  <c r="AV294" i="10"/>
  <c r="DM277" i="10"/>
  <c r="CN277" i="10"/>
  <c r="CG277" i="10"/>
  <c r="AV277" i="10"/>
  <c r="DM270" i="10"/>
  <c r="CN270" i="10"/>
  <c r="CG270" i="10"/>
  <c r="AV270" i="10"/>
  <c r="DM266" i="10"/>
  <c r="CN266" i="10"/>
  <c r="CG266" i="10"/>
  <c r="AV266" i="10"/>
  <c r="DM265" i="10"/>
  <c r="CN265" i="10"/>
  <c r="CG265" i="10"/>
  <c r="AV265" i="10"/>
  <c r="DM273" i="10"/>
  <c r="CN273" i="10"/>
  <c r="CG273" i="10"/>
  <c r="CC273" i="10"/>
  <c r="AV273" i="10"/>
  <c r="DM254" i="10"/>
  <c r="CN254" i="10"/>
  <c r="CG254" i="10"/>
  <c r="AV254" i="10"/>
  <c r="DM234" i="10"/>
  <c r="CN234" i="10"/>
  <c r="CG234" i="10"/>
  <c r="AV234" i="10"/>
  <c r="DM218" i="10"/>
  <c r="CN218" i="10"/>
  <c r="CG218" i="10"/>
  <c r="AV218" i="10"/>
  <c r="AE218" i="10"/>
  <c r="DM231" i="10"/>
  <c r="CN231" i="10"/>
  <c r="CG231" i="10"/>
  <c r="AV231" i="10"/>
  <c r="DM191" i="10"/>
  <c r="CN191" i="10"/>
  <c r="CG191" i="10"/>
  <c r="CC191" i="10"/>
  <c r="DM190" i="10"/>
  <c r="CN190" i="10"/>
  <c r="CG190" i="10"/>
  <c r="CC190" i="10"/>
  <c r="AV190" i="10"/>
  <c r="AE190" i="10"/>
  <c r="DM189" i="10"/>
  <c r="CN189" i="10"/>
  <c r="CG189" i="10"/>
  <c r="CC189" i="10"/>
  <c r="AV189" i="10"/>
  <c r="DM188" i="10"/>
  <c r="CN188" i="10"/>
  <c r="CG188" i="10"/>
  <c r="AV188" i="10"/>
  <c r="AE188" i="10"/>
  <c r="DM138" i="10"/>
  <c r="CN138" i="10"/>
  <c r="CG138" i="10"/>
  <c r="AV138" i="10"/>
  <c r="AE138" i="10"/>
  <c r="DM72" i="10"/>
  <c r="CN72" i="10"/>
  <c r="CG72" i="10"/>
  <c r="CC72" i="10"/>
  <c r="AV72" i="10"/>
  <c r="DM71" i="10"/>
  <c r="CN71" i="10"/>
  <c r="CG71" i="10"/>
  <c r="CC71" i="10"/>
  <c r="DM70" i="10"/>
  <c r="CN70" i="10"/>
  <c r="CG70" i="10"/>
  <c r="CC70" i="10"/>
  <c r="AV70" i="10"/>
  <c r="DM69" i="10"/>
  <c r="CN69" i="10"/>
  <c r="CG69" i="10"/>
  <c r="DM68" i="10"/>
  <c r="CN68" i="10"/>
  <c r="CG68" i="10"/>
  <c r="DM67" i="10"/>
  <c r="CN67" i="10"/>
  <c r="CG67" i="10"/>
  <c r="CC67" i="10"/>
  <c r="AV67" i="10"/>
  <c r="DM66" i="10"/>
  <c r="CN66" i="10"/>
  <c r="CG66" i="10"/>
  <c r="CC66" i="10"/>
  <c r="AV66" i="10"/>
  <c r="DM65" i="10"/>
  <c r="CN65" i="10"/>
  <c r="CG65" i="10"/>
  <c r="CC65" i="10"/>
  <c r="DM64" i="10"/>
  <c r="CN64" i="10"/>
  <c r="CG64" i="10"/>
  <c r="CC64" i="10"/>
  <c r="AV64" i="10"/>
  <c r="DM63" i="10"/>
  <c r="CN63" i="10"/>
  <c r="CG63" i="10"/>
  <c r="CC63" i="10"/>
  <c r="DM62" i="10"/>
  <c r="CN62" i="10"/>
  <c r="CG62" i="10"/>
  <c r="AV62" i="10"/>
  <c r="DM61" i="10"/>
  <c r="CN61" i="10"/>
  <c r="CG61" i="10"/>
  <c r="AV61" i="10"/>
  <c r="DM60" i="10"/>
  <c r="CN60" i="10"/>
  <c r="CG60" i="10"/>
  <c r="AV60" i="10"/>
  <c r="DM306" i="10"/>
  <c r="CN306" i="10"/>
  <c r="CG306" i="10"/>
  <c r="CC306" i="10"/>
  <c r="AV306" i="10"/>
  <c r="DM380" i="10"/>
  <c r="CN380" i="10"/>
  <c r="CG380" i="10"/>
  <c r="CC380" i="10"/>
  <c r="AV380" i="10"/>
  <c r="F380" i="10"/>
  <c r="DM349" i="10"/>
  <c r="CN349" i="10"/>
  <c r="CG349" i="10"/>
  <c r="CC349" i="10"/>
  <c r="AV349" i="10"/>
  <c r="AE349" i="10"/>
  <c r="DM348" i="10"/>
  <c r="CN348" i="10"/>
  <c r="CG348" i="10"/>
  <c r="AV348" i="10"/>
  <c r="DM340" i="10"/>
  <c r="CN340" i="10"/>
  <c r="CG340" i="10"/>
  <c r="CC340" i="10"/>
  <c r="DM339" i="10"/>
  <c r="CN339" i="10"/>
  <c r="CG339" i="10"/>
  <c r="CC339" i="10"/>
  <c r="DM343" i="10"/>
  <c r="CN343" i="10"/>
  <c r="CG343" i="10"/>
  <c r="CC343" i="10"/>
  <c r="AV343" i="10"/>
  <c r="DM302" i="10"/>
  <c r="CN302" i="10"/>
  <c r="CG302" i="10"/>
  <c r="AV302" i="10"/>
  <c r="DM299" i="10"/>
  <c r="CN299" i="10"/>
  <c r="CG299" i="10"/>
  <c r="CC299" i="10"/>
  <c r="AV299" i="10"/>
  <c r="DM280" i="10"/>
  <c r="CN280" i="10"/>
  <c r="CG280" i="10"/>
  <c r="CC280" i="10"/>
  <c r="AV280" i="10"/>
  <c r="AE280" i="10"/>
  <c r="DM264" i="10"/>
  <c r="CN264" i="10"/>
  <c r="CG264" i="10"/>
  <c r="AV264" i="10"/>
  <c r="DM262" i="10"/>
  <c r="CN262" i="10"/>
  <c r="CG262" i="10"/>
  <c r="AV262" i="10"/>
  <c r="DM253" i="10"/>
  <c r="CN253" i="10"/>
  <c r="CG253" i="10"/>
  <c r="CC253" i="10"/>
  <c r="AV253" i="10"/>
  <c r="DM209" i="10"/>
  <c r="CN209" i="10"/>
  <c r="CG209" i="10"/>
  <c r="AV209" i="10"/>
  <c r="AE209" i="10"/>
  <c r="DM558" i="10"/>
  <c r="CN558" i="10"/>
  <c r="CG558" i="10"/>
  <c r="CC558" i="10"/>
  <c r="AV558" i="10"/>
  <c r="DM200" i="10"/>
  <c r="CN200" i="10"/>
  <c r="CG200" i="10"/>
  <c r="CC200" i="10"/>
  <c r="AV200" i="10"/>
  <c r="AE200" i="10"/>
  <c r="DM199" i="10"/>
  <c r="CN199" i="10"/>
  <c r="CG199" i="10"/>
  <c r="AV199" i="10"/>
  <c r="AE199" i="10"/>
  <c r="DM198" i="10"/>
  <c r="CN198" i="10"/>
  <c r="CG198" i="10"/>
  <c r="AV198" i="10"/>
  <c r="AE198" i="10"/>
  <c r="DM542" i="10"/>
  <c r="CN542" i="10"/>
  <c r="CG542" i="10"/>
  <c r="AV542" i="10"/>
  <c r="BL179" i="10"/>
  <c r="DM59" i="10"/>
  <c r="CN59" i="10"/>
  <c r="CG59" i="10"/>
  <c r="CC59" i="10"/>
  <c r="AV59" i="10"/>
  <c r="DM58" i="10"/>
  <c r="CN58" i="10"/>
  <c r="CG58" i="10"/>
  <c r="CC58" i="10"/>
  <c r="DM430" i="10"/>
  <c r="CN430" i="10"/>
  <c r="CG430" i="10"/>
  <c r="DM57" i="10"/>
  <c r="CN57" i="10"/>
  <c r="CG57" i="10"/>
  <c r="CC57" i="10"/>
  <c r="AV57" i="10"/>
  <c r="DM429" i="10"/>
  <c r="CN429" i="10"/>
  <c r="CG429" i="10"/>
  <c r="CC429" i="10"/>
  <c r="DM56" i="10"/>
  <c r="CN56" i="10"/>
  <c r="CG56" i="10"/>
  <c r="CC56" i="10"/>
  <c r="AV56" i="10"/>
  <c r="DM55" i="10"/>
  <c r="CN55" i="10"/>
  <c r="CG55" i="10"/>
  <c r="AV55" i="10"/>
  <c r="AE279" i="10" l="1"/>
  <c r="F352" i="10"/>
  <c r="F351" i="10" s="1"/>
  <c r="AE351" i="10"/>
  <c r="F913" i="10"/>
  <c r="I913" i="10"/>
  <c r="M913" i="10"/>
  <c r="Q913" i="10"/>
  <c r="U913" i="10"/>
  <c r="Y913" i="10"/>
  <c r="AC913" i="10"/>
  <c r="J913" i="10"/>
  <c r="N913" i="10"/>
  <c r="R913" i="10"/>
  <c r="V913" i="10"/>
  <c r="Z913" i="10"/>
  <c r="AD913" i="10"/>
  <c r="G913" i="10"/>
  <c r="K913" i="10"/>
  <c r="O913" i="10"/>
  <c r="S913" i="10"/>
  <c r="W913" i="10"/>
  <c r="AA913" i="10"/>
  <c r="AG913" i="10"/>
  <c r="H913" i="10"/>
  <c r="L913" i="10"/>
  <c r="P913" i="10"/>
  <c r="T913" i="10"/>
  <c r="X913" i="10"/>
  <c r="AB913" i="10"/>
  <c r="AF913" i="10"/>
  <c r="F280" i="10"/>
  <c r="F279" i="10" s="1"/>
  <c r="F200" i="10"/>
  <c r="CJ200" i="10" s="1"/>
  <c r="CJ262" i="10"/>
  <c r="F339" i="10"/>
  <c r="CJ339" i="10" s="1"/>
  <c r="CJ306" i="10"/>
  <c r="F188" i="10"/>
  <c r="CJ188" i="10" s="1"/>
  <c r="F234" i="10"/>
  <c r="CJ265" i="10"/>
  <c r="F294" i="10"/>
  <c r="CJ294" i="10" s="1"/>
  <c r="CJ303" i="10"/>
  <c r="CJ312" i="10"/>
  <c r="F341" i="10"/>
  <c r="CJ341" i="10" s="1"/>
  <c r="CJ74" i="10"/>
  <c r="F542" i="10"/>
  <c r="CJ542" i="10" s="1"/>
  <c r="F558" i="10"/>
  <c r="CJ558" i="10" s="1"/>
  <c r="F340" i="10"/>
  <c r="CJ340" i="10" s="1"/>
  <c r="F138" i="10"/>
  <c r="CJ138" i="10" s="1"/>
  <c r="F189" i="10"/>
  <c r="CJ189" i="10" s="1"/>
  <c r="F191" i="10"/>
  <c r="CJ191" i="10" s="1"/>
  <c r="CJ266" i="10"/>
  <c r="F365" i="10"/>
  <c r="CJ365" i="10" s="1"/>
  <c r="F356" i="10"/>
  <c r="CJ356" i="10" s="1"/>
  <c r="F334" i="10"/>
  <c r="CJ334" i="10" s="1"/>
  <c r="F198" i="10"/>
  <c r="CJ198" i="10" s="1"/>
  <c r="CJ253" i="10"/>
  <c r="F343" i="10"/>
  <c r="F342" i="10" s="1"/>
  <c r="F348" i="10"/>
  <c r="CJ348" i="10" s="1"/>
  <c r="F231" i="10"/>
  <c r="CJ231" i="10" s="1"/>
  <c r="CJ73" i="10"/>
  <c r="CJ75" i="10"/>
  <c r="F237" i="10"/>
  <c r="F236" i="10" s="1"/>
  <c r="CJ54" i="10"/>
  <c r="F199" i="10"/>
  <c r="CJ199" i="10" s="1"/>
  <c r="F209" i="10"/>
  <c r="CJ209" i="10" s="1"/>
  <c r="F349" i="10"/>
  <c r="CJ349" i="10" s="1"/>
  <c r="F190" i="10"/>
  <c r="CJ190" i="10" s="1"/>
  <c r="F218" i="10"/>
  <c r="CJ218" i="10" s="1"/>
  <c r="CJ254" i="10"/>
  <c r="CJ270" i="10"/>
  <c r="F355" i="10"/>
  <c r="CJ355" i="10" s="1"/>
  <c r="F357" i="10"/>
  <c r="CJ357" i="10" s="1"/>
  <c r="CJ281" i="10"/>
  <c r="CJ283" i="10"/>
  <c r="CJ282" i="10"/>
  <c r="BX61" i="10"/>
  <c r="CJ61" i="10"/>
  <c r="BX67" i="10"/>
  <c r="CJ67" i="10"/>
  <c r="BX71" i="10"/>
  <c r="CJ71" i="10"/>
  <c r="CJ273" i="10"/>
  <c r="CJ277" i="10"/>
  <c r="BX55" i="10"/>
  <c r="CJ55" i="10"/>
  <c r="F379" i="10"/>
  <c r="CJ380" i="10"/>
  <c r="BX62" i="10"/>
  <c r="CJ62" i="10"/>
  <c r="BX65" i="10"/>
  <c r="CJ65" i="10"/>
  <c r="BX72" i="10"/>
  <c r="CJ72" i="10"/>
  <c r="F295" i="10"/>
  <c r="CJ296" i="10"/>
  <c r="CJ323" i="10"/>
  <c r="BX60" i="10"/>
  <c r="CJ60" i="10"/>
  <c r="BX63" i="10"/>
  <c r="CJ63" i="10"/>
  <c r="BX66" i="10"/>
  <c r="CJ66" i="10"/>
  <c r="BX68" i="10"/>
  <c r="CJ68" i="10"/>
  <c r="BX69" i="10"/>
  <c r="CJ69" i="10"/>
  <c r="BX70" i="10"/>
  <c r="CJ70" i="10"/>
  <c r="BU915" i="10"/>
  <c r="CJ916" i="10"/>
  <c r="BX56" i="10"/>
  <c r="CJ56" i="10"/>
  <c r="BX430" i="10"/>
  <c r="CJ430" i="10"/>
  <c r="BX58" i="10"/>
  <c r="CJ58" i="10"/>
  <c r="BX59" i="10"/>
  <c r="CJ59" i="10"/>
  <c r="BX429" i="10"/>
  <c r="CJ429" i="10"/>
  <c r="BX57" i="10"/>
  <c r="CJ57" i="10"/>
  <c r="BX64" i="10"/>
  <c r="CJ64" i="10"/>
  <c r="BE179" i="10"/>
  <c r="AE915" i="10"/>
  <c r="AE914" i="10" s="1"/>
  <c r="CJ352" i="10" l="1"/>
  <c r="CJ234" i="10"/>
  <c r="F232" i="10"/>
  <c r="CJ320" i="10"/>
  <c r="CJ299" i="10"/>
  <c r="AE913" i="10"/>
  <c r="CJ280" i="10"/>
  <c r="CJ264" i="10"/>
  <c r="U376" i="5"/>
  <c r="CJ302" i="10"/>
  <c r="CJ915" i="10"/>
  <c r="CJ322" i="10"/>
  <c r="CJ379" i="10"/>
  <c r="CJ272" i="10"/>
  <c r="CJ343" i="10"/>
  <c r="CJ351" i="10"/>
  <c r="CJ295" i="10"/>
  <c r="CJ276" i="10"/>
  <c r="CJ177" i="10" l="1"/>
  <c r="CJ914" i="10"/>
  <c r="BU914" i="10"/>
  <c r="CJ913" i="10" l="1"/>
  <c r="BU913" i="10"/>
  <c r="AE217" i="10"/>
  <c r="F217" i="10" l="1"/>
  <c r="CJ217" i="10" s="1"/>
  <c r="CJ318" i="10"/>
  <c r="CJ838" i="10"/>
  <c r="CJ836" i="10"/>
  <c r="CJ835" i="10"/>
  <c r="CJ834" i="10"/>
  <c r="CJ597" i="10"/>
  <c r="CJ596" i="10"/>
  <c r="CJ417" i="10"/>
  <c r="CJ720" i="10"/>
  <c r="CJ321" i="10"/>
  <c r="CJ645" i="10"/>
  <c r="CJ233" i="10"/>
  <c r="CJ575" i="10"/>
  <c r="CJ421" i="10"/>
  <c r="AE574" i="10"/>
  <c r="F574" i="10" l="1"/>
  <c r="CJ574" i="10" s="1"/>
  <c r="F697" i="10"/>
  <c r="CJ697" i="10" s="1"/>
  <c r="CJ225" i="10"/>
  <c r="CJ226" i="10"/>
  <c r="CJ669" i="10"/>
  <c r="CJ236" i="10"/>
  <c r="CJ237" i="10"/>
  <c r="CJ319" i="10"/>
  <c r="AE576" i="10"/>
  <c r="AE137" i="10"/>
  <c r="CJ52" i="10" l="1"/>
  <c r="F576" i="10"/>
  <c r="CJ576" i="10" s="1"/>
  <c r="F137" i="10"/>
  <c r="CJ137" i="10" s="1"/>
  <c r="F412" i="10" l="1"/>
  <c r="AE740" i="10"/>
  <c r="AE758" i="10"/>
  <c r="AE754" i="10"/>
  <c r="AE750" i="10"/>
  <c r="AE746" i="10"/>
  <c r="AE764" i="10"/>
  <c r="AE742" i="10"/>
  <c r="AE762" i="10"/>
  <c r="AE772" i="10"/>
  <c r="F396" i="10"/>
  <c r="AE773" i="10"/>
  <c r="CJ28" i="10"/>
  <c r="CJ51" i="10"/>
  <c r="AE741" i="10"/>
  <c r="AE757" i="10"/>
  <c r="AE753" i="10"/>
  <c r="AE749" i="10"/>
  <c r="F749" i="10" s="1"/>
  <c r="AE763" i="10"/>
  <c r="AE768" i="10"/>
  <c r="AE744" i="10"/>
  <c r="F744" i="10" s="1"/>
  <c r="AE767" i="10"/>
  <c r="F407" i="10"/>
  <c r="F403" i="10"/>
  <c r="F400" i="10"/>
  <c r="F391" i="10"/>
  <c r="CJ27" i="10"/>
  <c r="AE743" i="10"/>
  <c r="F743" i="10" s="1"/>
  <c r="AE756" i="10"/>
  <c r="F756" i="10" s="1"/>
  <c r="AE752" i="10"/>
  <c r="F752" i="10" s="1"/>
  <c r="AE748" i="10"/>
  <c r="AE766" i="10"/>
  <c r="F766" i="10" s="1"/>
  <c r="AE770" i="10"/>
  <c r="F770" i="10" s="1"/>
  <c r="AE759" i="10"/>
  <c r="F433" i="10"/>
  <c r="F406" i="10"/>
  <c r="AE774" i="10"/>
  <c r="F774" i="10" s="1"/>
  <c r="F398" i="10"/>
  <c r="F390" i="10"/>
  <c r="F385" i="10"/>
  <c r="F418" i="10"/>
  <c r="AE745" i="10"/>
  <c r="AE755" i="10"/>
  <c r="AE751" i="10"/>
  <c r="AE747" i="10"/>
  <c r="AE765" i="10"/>
  <c r="AE769" i="10"/>
  <c r="AE761" i="10"/>
  <c r="AE760" i="10"/>
  <c r="AE771" i="10"/>
  <c r="AG909" i="10"/>
  <c r="AF909" i="10"/>
  <c r="AD909" i="10"/>
  <c r="AC909" i="10"/>
  <c r="AB909" i="10"/>
  <c r="AA909" i="10"/>
  <c r="Z909" i="10"/>
  <c r="Y909" i="10"/>
  <c r="X909" i="10"/>
  <c r="V909" i="10"/>
  <c r="U909" i="10"/>
  <c r="S909" i="10"/>
  <c r="R909" i="10"/>
  <c r="Q909" i="10"/>
  <c r="P909" i="10"/>
  <c r="O909" i="10"/>
  <c r="N909" i="10"/>
  <c r="M909" i="10"/>
  <c r="L909" i="10"/>
  <c r="K909" i="10"/>
  <c r="J909" i="10"/>
  <c r="I909" i="10"/>
  <c r="H909" i="10"/>
  <c r="G909" i="10"/>
  <c r="AG906" i="10"/>
  <c r="AF906" i="10"/>
  <c r="AD906" i="10"/>
  <c r="AC906" i="10"/>
  <c r="AB906" i="10"/>
  <c r="AA906" i="10"/>
  <c r="Z906" i="10"/>
  <c r="Y906" i="10"/>
  <c r="X906" i="10"/>
  <c r="V906" i="10"/>
  <c r="U906" i="10"/>
  <c r="T906" i="10"/>
  <c r="S906" i="10"/>
  <c r="R906" i="10"/>
  <c r="Q906" i="10"/>
  <c r="O906" i="10"/>
  <c r="N906" i="10"/>
  <c r="M906" i="10"/>
  <c r="L906" i="10"/>
  <c r="K906" i="10"/>
  <c r="J906" i="10"/>
  <c r="I906" i="10"/>
  <c r="H906" i="10"/>
  <c r="G906" i="10"/>
  <c r="AE739" i="10" l="1"/>
  <c r="F383" i="10"/>
  <c r="CJ34" i="10"/>
  <c r="CJ26" i="10"/>
  <c r="CJ53" i="10"/>
  <c r="CJ50" i="10"/>
  <c r="CJ40" i="10"/>
  <c r="CJ48" i="10"/>
  <c r="CJ45" i="10"/>
  <c r="CJ46" i="10"/>
  <c r="CJ29" i="10"/>
  <c r="F414" i="10"/>
  <c r="CJ414" i="10" s="1"/>
  <c r="F754" i="10"/>
  <c r="CJ754" i="10" s="1"/>
  <c r="F415" i="10"/>
  <c r="CJ415" i="10" s="1"/>
  <c r="F769" i="10"/>
  <c r="CJ769" i="10" s="1"/>
  <c r="F755" i="10"/>
  <c r="CJ755" i="10" s="1"/>
  <c r="F387" i="10"/>
  <c r="CJ387" i="10" s="1"/>
  <c r="F402" i="10"/>
  <c r="CJ402" i="10" s="1"/>
  <c r="CJ39" i="10"/>
  <c r="CJ385" i="10"/>
  <c r="CJ398" i="10"/>
  <c r="CJ752" i="10"/>
  <c r="CJ47" i="10"/>
  <c r="CJ44" i="10"/>
  <c r="CJ400" i="10"/>
  <c r="CJ32" i="10"/>
  <c r="CJ24" i="10"/>
  <c r="CJ33" i="10"/>
  <c r="CJ25" i="10"/>
  <c r="F753" i="10"/>
  <c r="CJ753" i="10" s="1"/>
  <c r="F772" i="10"/>
  <c r="CJ772" i="10" s="1"/>
  <c r="F764" i="10"/>
  <c r="CJ764" i="10" s="1"/>
  <c r="F758" i="10"/>
  <c r="CJ758" i="10" s="1"/>
  <c r="F771" i="10"/>
  <c r="CJ771" i="10" s="1"/>
  <c r="F765" i="10"/>
  <c r="CJ765" i="10" s="1"/>
  <c r="F745" i="10"/>
  <c r="CJ745" i="10" s="1"/>
  <c r="F401" i="10"/>
  <c r="CJ401" i="10" s="1"/>
  <c r="F389" i="10"/>
  <c r="CJ389" i="10" s="1"/>
  <c r="F405" i="10"/>
  <c r="CJ405" i="10" s="1"/>
  <c r="CJ43" i="10"/>
  <c r="CJ774" i="10"/>
  <c r="CJ770" i="10"/>
  <c r="CJ756" i="10"/>
  <c r="CJ31" i="10"/>
  <c r="CJ23" i="10"/>
  <c r="CJ403" i="10"/>
  <c r="CJ37" i="10"/>
  <c r="CJ38" i="10"/>
  <c r="F768" i="10"/>
  <c r="CJ768" i="10" s="1"/>
  <c r="F757" i="10"/>
  <c r="CJ757" i="10" s="1"/>
  <c r="F762" i="10"/>
  <c r="CJ762" i="10" s="1"/>
  <c r="F746" i="10"/>
  <c r="CJ746" i="10" s="1"/>
  <c r="F740" i="10"/>
  <c r="F760" i="10"/>
  <c r="CJ760" i="10" s="1"/>
  <c r="F747" i="10"/>
  <c r="CJ747" i="10" s="1"/>
  <c r="F388" i="10"/>
  <c r="CJ388" i="10" s="1"/>
  <c r="F404" i="10"/>
  <c r="CJ404" i="10" s="1"/>
  <c r="F409" i="10"/>
  <c r="CJ409" i="10" s="1"/>
  <c r="CJ30" i="10"/>
  <c r="CJ418" i="10"/>
  <c r="CJ390" i="10"/>
  <c r="CJ406" i="10"/>
  <c r="CJ433" i="10"/>
  <c r="CJ766" i="10"/>
  <c r="CJ743" i="10"/>
  <c r="CJ36" i="10"/>
  <c r="CJ391" i="10"/>
  <c r="CJ407" i="10"/>
  <c r="CJ744" i="10"/>
  <c r="CJ749" i="10"/>
  <c r="CJ41" i="10"/>
  <c r="CJ396" i="10"/>
  <c r="CJ49" i="10"/>
  <c r="CJ42" i="10"/>
  <c r="CJ412" i="10"/>
  <c r="F767" i="10"/>
  <c r="CJ767" i="10" s="1"/>
  <c r="F763" i="10"/>
  <c r="CJ763" i="10" s="1"/>
  <c r="F741" i="10"/>
  <c r="CJ741" i="10" s="1"/>
  <c r="F394" i="10"/>
  <c r="CJ394" i="10" s="1"/>
  <c r="F410" i="10"/>
  <c r="CJ410" i="10" s="1"/>
  <c r="F742" i="10"/>
  <c r="CJ742" i="10" s="1"/>
  <c r="F750" i="10"/>
  <c r="CJ750" i="10" s="1"/>
  <c r="F399" i="10"/>
  <c r="CJ399" i="10" s="1"/>
  <c r="F395" i="10"/>
  <c r="CJ395" i="10" s="1"/>
  <c r="F411" i="10"/>
  <c r="CJ411" i="10" s="1"/>
  <c r="F761" i="10"/>
  <c r="CJ761" i="10" s="1"/>
  <c r="F751" i="10"/>
  <c r="CJ751" i="10" s="1"/>
  <c r="F416" i="10"/>
  <c r="CJ416" i="10" s="1"/>
  <c r="F773" i="10"/>
  <c r="CJ773" i="10" s="1"/>
  <c r="F408" i="10"/>
  <c r="CJ408" i="10" s="1"/>
  <c r="F759" i="10"/>
  <c r="CJ759" i="10" s="1"/>
  <c r="F748" i="10"/>
  <c r="CJ748" i="10" s="1"/>
  <c r="F384" i="10"/>
  <c r="CJ384" i="10" s="1"/>
  <c r="F397" i="10"/>
  <c r="CJ397" i="10" s="1"/>
  <c r="F413" i="10"/>
  <c r="CJ413" i="10" s="1"/>
  <c r="AE737" i="10"/>
  <c r="AE378" i="10"/>
  <c r="AE910" i="10"/>
  <c r="AE732" i="10"/>
  <c r="AE907" i="10"/>
  <c r="AE733" i="10"/>
  <c r="F733" i="10" s="1"/>
  <c r="T909" i="10"/>
  <c r="AE908" i="10"/>
  <c r="F908" i="10" s="1"/>
  <c r="P906" i="10"/>
  <c r="W906" i="10"/>
  <c r="AE911" i="10"/>
  <c r="F911" i="10" s="1"/>
  <c r="W909" i="10"/>
  <c r="AE736" i="10"/>
  <c r="AE377" i="10"/>
  <c r="F382" i="10" l="1"/>
  <c r="F736" i="10"/>
  <c r="AE735" i="10"/>
  <c r="AE731" i="10"/>
  <c r="F377" i="10"/>
  <c r="AE376" i="10"/>
  <c r="F739" i="10"/>
  <c r="CJ740" i="10"/>
  <c r="CJ908" i="10"/>
  <c r="CJ911" i="10"/>
  <c r="F907" i="10"/>
  <c r="CJ907" i="10" s="1"/>
  <c r="CJ733" i="10"/>
  <c r="F378" i="10"/>
  <c r="CJ378" i="10" s="1"/>
  <c r="F737" i="10"/>
  <c r="CJ737" i="10" s="1"/>
  <c r="F910" i="10"/>
  <c r="F909" i="10" s="1"/>
  <c r="F732" i="10"/>
  <c r="CJ383" i="10"/>
  <c r="AE906" i="10"/>
  <c r="AE909" i="10"/>
  <c r="CJ732" i="10" l="1"/>
  <c r="F731" i="10"/>
  <c r="F735" i="10"/>
  <c r="F376" i="10"/>
  <c r="CJ382" i="10"/>
  <c r="F906" i="10"/>
  <c r="CJ906" i="10" s="1"/>
  <c r="CJ731" i="10"/>
  <c r="CJ910" i="10"/>
  <c r="CJ909" i="10"/>
  <c r="CJ735" i="10"/>
  <c r="CJ736" i="10"/>
  <c r="CJ377" i="10"/>
  <c r="F136" i="11"/>
  <c r="CJ376" i="10" l="1"/>
  <c r="D10" i="11"/>
  <c r="C10" i="11"/>
  <c r="F10" i="11"/>
  <c r="S903" i="5" l="1"/>
  <c r="R903" i="5"/>
  <c r="L903" i="5"/>
  <c r="K903" i="5"/>
  <c r="J903" i="5"/>
  <c r="U903" i="5" s="1"/>
  <c r="S900" i="5"/>
  <c r="R900" i="5"/>
  <c r="L900" i="5"/>
  <c r="K900" i="5"/>
  <c r="J900" i="5"/>
  <c r="U900" i="5" s="1"/>
  <c r="S898" i="5"/>
  <c r="R898" i="5"/>
  <c r="L898" i="5"/>
  <c r="K898" i="5"/>
  <c r="J898" i="5"/>
  <c r="U898" i="5" s="1"/>
  <c r="S896" i="5"/>
  <c r="R896" i="5"/>
  <c r="L896" i="5"/>
  <c r="K896" i="5"/>
  <c r="J896" i="5"/>
  <c r="U896" i="5" s="1"/>
  <c r="S894" i="5"/>
  <c r="R894" i="5"/>
  <c r="L894" i="5"/>
  <c r="K894" i="5"/>
  <c r="J894" i="5"/>
  <c r="U894" i="5" s="1"/>
  <c r="S892" i="5"/>
  <c r="R892" i="5"/>
  <c r="L892" i="5"/>
  <c r="K892" i="5"/>
  <c r="J892" i="5"/>
  <c r="U892" i="5" s="1"/>
  <c r="S890" i="5"/>
  <c r="R890" i="5"/>
  <c r="L890" i="5"/>
  <c r="K890" i="5"/>
  <c r="J890" i="5"/>
  <c r="U890" i="5" s="1"/>
  <c r="S888" i="5"/>
  <c r="R888" i="5"/>
  <c r="L888" i="5"/>
  <c r="K888" i="5"/>
  <c r="J888" i="5"/>
  <c r="U888" i="5" s="1"/>
  <c r="S884" i="5"/>
  <c r="R884" i="5"/>
  <c r="L884" i="5"/>
  <c r="K884" i="5"/>
  <c r="J884" i="5"/>
  <c r="U884" i="5" s="1"/>
  <c r="S881" i="5"/>
  <c r="R881" i="5"/>
  <c r="L881" i="5"/>
  <c r="K881" i="5"/>
  <c r="J881" i="5"/>
  <c r="U881" i="5" s="1"/>
  <c r="S879" i="5"/>
  <c r="R879" i="5"/>
  <c r="L879" i="5"/>
  <c r="K879" i="5"/>
  <c r="J879" i="5"/>
  <c r="U879" i="5" s="1"/>
  <c r="S877" i="5"/>
  <c r="R877" i="5"/>
  <c r="L877" i="5"/>
  <c r="K877" i="5"/>
  <c r="J877" i="5"/>
  <c r="U877" i="5" s="1"/>
  <c r="S875" i="5"/>
  <c r="R875" i="5"/>
  <c r="L875" i="5"/>
  <c r="K875" i="5"/>
  <c r="J875" i="5"/>
  <c r="U875" i="5" s="1"/>
  <c r="S873" i="5"/>
  <c r="R873" i="5"/>
  <c r="L873" i="5"/>
  <c r="K873" i="5"/>
  <c r="J873" i="5"/>
  <c r="U873" i="5" s="1"/>
  <c r="S871" i="5"/>
  <c r="R871" i="5"/>
  <c r="L871" i="5"/>
  <c r="K871" i="5"/>
  <c r="J871" i="5"/>
  <c r="U871" i="5" s="1"/>
  <c r="S869" i="5"/>
  <c r="R869" i="5"/>
  <c r="L869" i="5"/>
  <c r="K869" i="5"/>
  <c r="J869" i="5"/>
  <c r="U869" i="5" s="1"/>
  <c r="S863" i="5"/>
  <c r="R863" i="5"/>
  <c r="L863" i="5"/>
  <c r="K863" i="5"/>
  <c r="J863" i="5"/>
  <c r="U863" i="5" s="1"/>
  <c r="S860" i="5"/>
  <c r="R860" i="5"/>
  <c r="L860" i="5"/>
  <c r="K860" i="5"/>
  <c r="J860" i="5"/>
  <c r="U860" i="5" s="1"/>
  <c r="S857" i="5"/>
  <c r="R857" i="5"/>
  <c r="L857" i="5"/>
  <c r="K857" i="5"/>
  <c r="J857" i="5"/>
  <c r="U857" i="5" s="1"/>
  <c r="S854" i="5"/>
  <c r="R854" i="5"/>
  <c r="L854" i="5"/>
  <c r="K854" i="5"/>
  <c r="J854" i="5"/>
  <c r="U854" i="5" s="1"/>
  <c r="S852" i="5"/>
  <c r="R852" i="5"/>
  <c r="L852" i="5"/>
  <c r="K852" i="5"/>
  <c r="J852" i="5"/>
  <c r="U852" i="5" s="1"/>
  <c r="S849" i="5"/>
  <c r="R849" i="5"/>
  <c r="L849" i="5"/>
  <c r="K849" i="5"/>
  <c r="J849" i="5"/>
  <c r="U849" i="5" s="1"/>
  <c r="S843" i="5"/>
  <c r="R843" i="5"/>
  <c r="L843" i="5"/>
  <c r="K843" i="5"/>
  <c r="J843" i="5"/>
  <c r="U843" i="5" s="1"/>
  <c r="S841" i="5"/>
  <c r="R841" i="5"/>
  <c r="L841" i="5"/>
  <c r="K841" i="5"/>
  <c r="J841" i="5"/>
  <c r="U841" i="5" s="1"/>
  <c r="S839" i="5"/>
  <c r="R839" i="5"/>
  <c r="L839" i="5"/>
  <c r="K839" i="5"/>
  <c r="J839" i="5"/>
  <c r="U839" i="5" s="1"/>
  <c r="S837" i="5"/>
  <c r="R837" i="5"/>
  <c r="L837" i="5"/>
  <c r="K837" i="5"/>
  <c r="J837" i="5"/>
  <c r="U837" i="5" s="1"/>
  <c r="S835" i="5"/>
  <c r="R835" i="5"/>
  <c r="L835" i="5"/>
  <c r="K835" i="5"/>
  <c r="J835" i="5"/>
  <c r="U835" i="5" s="1"/>
  <c r="S833" i="5"/>
  <c r="R833" i="5"/>
  <c r="L833" i="5"/>
  <c r="K833" i="5"/>
  <c r="J833" i="5"/>
  <c r="U833" i="5" s="1"/>
  <c r="S831" i="5"/>
  <c r="R831" i="5"/>
  <c r="L831" i="5"/>
  <c r="K831" i="5"/>
  <c r="J831" i="5"/>
  <c r="U831" i="5" s="1"/>
  <c r="S827" i="5"/>
  <c r="R827" i="5"/>
  <c r="L827" i="5"/>
  <c r="K827" i="5"/>
  <c r="J827" i="5"/>
  <c r="U827" i="5" s="1"/>
  <c r="S825" i="5"/>
  <c r="R825" i="5"/>
  <c r="L825" i="5"/>
  <c r="K825" i="5"/>
  <c r="J825" i="5"/>
  <c r="U825" i="5" s="1"/>
  <c r="S823" i="5"/>
  <c r="R823" i="5"/>
  <c r="L823" i="5"/>
  <c r="K823" i="5"/>
  <c r="J823" i="5"/>
  <c r="U823" i="5" s="1"/>
  <c r="S821" i="5"/>
  <c r="R821" i="5"/>
  <c r="L821" i="5"/>
  <c r="K821" i="5"/>
  <c r="J821" i="5"/>
  <c r="U821" i="5" s="1"/>
  <c r="S819" i="5"/>
  <c r="R819" i="5"/>
  <c r="L819" i="5"/>
  <c r="K819" i="5"/>
  <c r="J819" i="5"/>
  <c r="U819" i="5" s="1"/>
  <c r="S817" i="5"/>
  <c r="R817" i="5"/>
  <c r="L817" i="5"/>
  <c r="K817" i="5"/>
  <c r="J817" i="5"/>
  <c r="U817" i="5" s="1"/>
  <c r="S813" i="5"/>
  <c r="R813" i="5"/>
  <c r="L813" i="5"/>
  <c r="K813" i="5"/>
  <c r="J813" i="5"/>
  <c r="U813" i="5" s="1"/>
  <c r="S811" i="5"/>
  <c r="R811" i="5"/>
  <c r="L811" i="5"/>
  <c r="K811" i="5"/>
  <c r="J811" i="5"/>
  <c r="U811" i="5" s="1"/>
  <c r="S807" i="5"/>
  <c r="R807" i="5"/>
  <c r="L807" i="5"/>
  <c r="K807" i="5"/>
  <c r="J807" i="5"/>
  <c r="U807" i="5" s="1"/>
  <c r="S804" i="5"/>
  <c r="R804" i="5"/>
  <c r="L804" i="5"/>
  <c r="K804" i="5"/>
  <c r="J804" i="5"/>
  <c r="U804" i="5" s="1"/>
  <c r="S801" i="5"/>
  <c r="R801" i="5"/>
  <c r="L801" i="5"/>
  <c r="K801" i="5"/>
  <c r="J801" i="5"/>
  <c r="U801" i="5" s="1"/>
  <c r="S793" i="5"/>
  <c r="R793" i="5"/>
  <c r="L793" i="5"/>
  <c r="K793" i="5"/>
  <c r="J793" i="5"/>
  <c r="U793" i="5" s="1"/>
  <c r="S783" i="5"/>
  <c r="R783" i="5"/>
  <c r="L783" i="5"/>
  <c r="K783" i="5"/>
  <c r="J783" i="5"/>
  <c r="U783" i="5" s="1"/>
  <c r="S774" i="5"/>
  <c r="R774" i="5"/>
  <c r="L774" i="5"/>
  <c r="K774" i="5"/>
  <c r="J774" i="5"/>
  <c r="U774" i="5" s="1"/>
  <c r="S769" i="5"/>
  <c r="R769" i="5"/>
  <c r="L769" i="5"/>
  <c r="K769" i="5"/>
  <c r="J769" i="5"/>
  <c r="U733" i="5"/>
  <c r="U729" i="5"/>
  <c r="U725" i="5"/>
  <c r="U722" i="5"/>
  <c r="U719" i="5"/>
  <c r="U717" i="5"/>
  <c r="U710" i="5"/>
  <c r="U708" i="5"/>
  <c r="U705" i="5"/>
  <c r="U701" i="5"/>
  <c r="U693" i="5"/>
  <c r="U688" i="5"/>
  <c r="U685" i="5"/>
  <c r="U683" i="5"/>
  <c r="U680" i="5"/>
  <c r="U670" i="5"/>
  <c r="U658" i="5"/>
  <c r="U655" i="5"/>
  <c r="U649" i="5"/>
  <c r="U646" i="5"/>
  <c r="U644" i="5"/>
  <c r="U642" i="5"/>
  <c r="U640" i="5"/>
  <c r="U637" i="5"/>
  <c r="U619" i="5"/>
  <c r="U615" i="5"/>
  <c r="U613" i="5"/>
  <c r="U611" i="5"/>
  <c r="U604" i="5"/>
  <c r="U601" i="5"/>
  <c r="U597" i="5"/>
  <c r="U595" i="5"/>
  <c r="U589" i="5"/>
  <c r="U587" i="5"/>
  <c r="U584" i="5"/>
  <c r="U582" i="5"/>
  <c r="U579" i="5"/>
  <c r="U577" i="5"/>
  <c r="U563" i="5"/>
  <c r="U547" i="5"/>
  <c r="U542" i="5"/>
  <c r="U523" i="5"/>
  <c r="U505" i="5"/>
  <c r="U470" i="5"/>
  <c r="S768" i="5"/>
  <c r="U666" i="5" l="1"/>
  <c r="U375" i="5"/>
  <c r="S733" i="5"/>
  <c r="U574" i="5"/>
  <c r="K732" i="5"/>
  <c r="L732" i="5"/>
  <c r="U769" i="5"/>
  <c r="J732" i="5"/>
  <c r="U732" i="5" s="1"/>
  <c r="U455" i="5"/>
  <c r="L13" i="5" l="1"/>
  <c r="K13" i="5"/>
  <c r="U308" i="5" l="1"/>
  <c r="U14" i="5"/>
  <c r="B740" i="10"/>
  <c r="B383" i="10"/>
  <c r="B22" i="10"/>
  <c r="J13" i="5" l="1"/>
  <c r="BE621" i="10" l="1"/>
  <c r="BL621" i="10"/>
  <c r="BA11574" i="10" l="1"/>
  <c r="BA11573" i="10"/>
  <c r="BA11572" i="10"/>
  <c r="BA11571" i="10"/>
  <c r="BA11570" i="10"/>
  <c r="BA11569" i="10"/>
  <c r="BA11568" i="10"/>
  <c r="BA11567" i="10"/>
  <c r="BA11566" i="10"/>
  <c r="BA11565" i="10"/>
  <c r="BA11564" i="10"/>
  <c r="BA11563" i="10"/>
  <c r="BA11562" i="10"/>
  <c r="BA11561" i="10"/>
  <c r="BA11560" i="10"/>
  <c r="BA11559" i="10"/>
  <c r="BA11558" i="10"/>
  <c r="BA11557" i="10"/>
  <c r="BA11556" i="10"/>
  <c r="BA11555" i="10"/>
  <c r="BA11554" i="10"/>
  <c r="BA11553" i="10"/>
  <c r="BA11552" i="10"/>
  <c r="BA11551" i="10"/>
  <c r="BA11550" i="10"/>
  <c r="BA11549" i="10"/>
  <c r="BA11548" i="10"/>
  <c r="BA11547" i="10"/>
  <c r="BA11546" i="10"/>
  <c r="BA11545" i="10"/>
  <c r="BA11544" i="10"/>
  <c r="BA11543" i="10"/>
  <c r="BA11542" i="10"/>
  <c r="BA11541" i="10"/>
  <c r="BA11540" i="10"/>
  <c r="BA11539" i="10"/>
  <c r="BA11538" i="10"/>
  <c r="BA11537" i="10"/>
  <c r="BA11536" i="10"/>
  <c r="BA11535" i="10"/>
  <c r="BA11534" i="10"/>
  <c r="BA11533" i="10"/>
  <c r="BA11532" i="10"/>
  <c r="BA11531" i="10"/>
  <c r="BA11530" i="10"/>
  <c r="BA11529" i="10"/>
  <c r="BA11528" i="10"/>
  <c r="BA11527" i="10"/>
  <c r="BA11526" i="10"/>
  <c r="BA11525" i="10"/>
  <c r="BA11524" i="10"/>
  <c r="BA11523" i="10"/>
  <c r="BA11522" i="10"/>
  <c r="BA11521" i="10"/>
  <c r="BA11520" i="10"/>
  <c r="BA11519" i="10"/>
  <c r="BA11518" i="10"/>
  <c r="BA11517" i="10"/>
  <c r="BA11516" i="10"/>
  <c r="BA11515" i="10"/>
  <c r="BA11514" i="10"/>
  <c r="BA11513" i="10"/>
  <c r="BA11512" i="10"/>
  <c r="BA11511" i="10"/>
  <c r="BA11510" i="10"/>
  <c r="BA11509" i="10"/>
  <c r="BA11508" i="10"/>
  <c r="BA11507" i="10"/>
  <c r="BA11506" i="10"/>
  <c r="BA11505" i="10"/>
  <c r="BA11504" i="10"/>
  <c r="BA11503" i="10"/>
  <c r="BA11502" i="10"/>
  <c r="BA11501" i="10"/>
  <c r="BA11500" i="10"/>
  <c r="BA11499" i="10"/>
  <c r="BA11498" i="10"/>
  <c r="BA11497" i="10"/>
  <c r="BA11496" i="10"/>
  <c r="BA11495" i="10"/>
  <c r="BA11494" i="10"/>
  <c r="BA11493" i="10"/>
  <c r="BA11492" i="10"/>
  <c r="BA11491" i="10"/>
  <c r="BA11490" i="10"/>
  <c r="BA11489" i="10"/>
  <c r="BA11488" i="10"/>
  <c r="BA11487" i="10"/>
  <c r="BA11486" i="10"/>
  <c r="BA11485" i="10"/>
  <c r="BA11484" i="10"/>
  <c r="BA11483" i="10"/>
  <c r="BA11482" i="10"/>
  <c r="BA11481" i="10"/>
  <c r="BA11480" i="10"/>
  <c r="BA11479" i="10"/>
  <c r="BA11478" i="10"/>
  <c r="BA11477" i="10"/>
  <c r="BA11476" i="10"/>
  <c r="BA11475" i="10"/>
  <c r="BA11474" i="10"/>
  <c r="BA11473" i="10"/>
  <c r="BA11472" i="10"/>
  <c r="BA11471" i="10"/>
  <c r="BA11470" i="10"/>
  <c r="BA11469" i="10"/>
  <c r="BA11468" i="10"/>
  <c r="BA11467" i="10"/>
  <c r="BA11466" i="10"/>
  <c r="BA11465" i="10"/>
  <c r="BA11464" i="10"/>
  <c r="BA11463" i="10"/>
  <c r="BA11462" i="10"/>
  <c r="BA11461" i="10"/>
  <c r="BA11460" i="10"/>
  <c r="BA11459" i="10"/>
  <c r="BA11458" i="10"/>
  <c r="BA11457" i="10"/>
  <c r="BA11456" i="10"/>
  <c r="BA11455" i="10"/>
  <c r="BA11454" i="10"/>
  <c r="BA11453" i="10"/>
  <c r="BA11452" i="10"/>
  <c r="BA11451" i="10"/>
  <c r="BA11450" i="10"/>
  <c r="BA11449" i="10"/>
  <c r="BA11448" i="10"/>
  <c r="BA11447" i="10"/>
  <c r="BA11446" i="10"/>
  <c r="BA11445" i="10"/>
  <c r="BA11444" i="10"/>
  <c r="BA11443" i="10"/>
  <c r="BA11442" i="10"/>
  <c r="BA11441" i="10"/>
  <c r="BA11440" i="10"/>
  <c r="BA11439" i="10"/>
  <c r="BA11438" i="10"/>
  <c r="BA11437" i="10"/>
  <c r="BA11436" i="10"/>
  <c r="BA11435" i="10"/>
  <c r="BA11434" i="10"/>
  <c r="BA11433" i="10"/>
  <c r="BA11432" i="10"/>
  <c r="BA11431" i="10"/>
  <c r="BA11430" i="10"/>
  <c r="BA11429" i="10"/>
  <c r="BA11428" i="10"/>
  <c r="BA11427" i="10"/>
  <c r="BA11426" i="10"/>
  <c r="BA11425" i="10"/>
  <c r="BA11424" i="10"/>
  <c r="BA11423" i="10"/>
  <c r="BA11422" i="10"/>
  <c r="BA11421" i="10"/>
  <c r="BA11420" i="10"/>
  <c r="BA11419" i="10"/>
  <c r="BA11418" i="10"/>
  <c r="BA11417" i="10"/>
  <c r="BA11416" i="10"/>
  <c r="BA11415" i="10"/>
  <c r="BA11414" i="10"/>
  <c r="BA11413" i="10"/>
  <c r="BA11412" i="10"/>
  <c r="BA11411" i="10"/>
  <c r="BA11410" i="10"/>
  <c r="BA11409" i="10"/>
  <c r="BA11408" i="10"/>
  <c r="BA11407" i="10"/>
  <c r="BA11406" i="10"/>
  <c r="BA11405" i="10"/>
  <c r="BA11404" i="10"/>
  <c r="BA11403" i="10"/>
  <c r="BA11402" i="10"/>
  <c r="BA11401" i="10"/>
  <c r="BA11400" i="10"/>
  <c r="BA11399" i="10"/>
  <c r="BA11398" i="10"/>
  <c r="BA11397" i="10"/>
  <c r="BA11396" i="10"/>
  <c r="BA11395" i="10"/>
  <c r="BA11394" i="10"/>
  <c r="BA11393" i="10"/>
  <c r="BA11392" i="10"/>
  <c r="BA11391" i="10"/>
  <c r="BA11390" i="10"/>
  <c r="BA11389" i="10"/>
  <c r="BA11388" i="10"/>
  <c r="BA11387" i="10"/>
  <c r="BA11386" i="10"/>
  <c r="BA11385" i="10"/>
  <c r="BA11384" i="10"/>
  <c r="BA11383" i="10"/>
  <c r="BA11382" i="10"/>
  <c r="BA11381" i="10"/>
  <c r="BA11380" i="10"/>
  <c r="BA11379" i="10"/>
  <c r="BA11378" i="10"/>
  <c r="BA11377" i="10"/>
  <c r="BA11376" i="10"/>
  <c r="BA11375" i="10"/>
  <c r="BA11374" i="10"/>
  <c r="BA11373" i="10"/>
  <c r="BA11372" i="10"/>
  <c r="BA11371" i="10"/>
  <c r="BA11370" i="10"/>
  <c r="BA11369" i="10"/>
  <c r="BA11368" i="10"/>
  <c r="BA11367" i="10"/>
  <c r="BA11366" i="10"/>
  <c r="BA11365" i="10"/>
  <c r="BA11364" i="10"/>
  <c r="BA11363" i="10"/>
  <c r="BA11362" i="10"/>
  <c r="BA11361" i="10"/>
  <c r="BA11360" i="10"/>
  <c r="BA11359" i="10"/>
  <c r="BA11358" i="10"/>
  <c r="BA11357" i="10"/>
  <c r="BA11356" i="10"/>
  <c r="BA11355" i="10"/>
  <c r="BA11354" i="10"/>
  <c r="BA11353" i="10"/>
  <c r="BA11352" i="10"/>
  <c r="BA11351" i="10"/>
  <c r="BA11350" i="10"/>
  <c r="BA11349" i="10"/>
  <c r="BA11348" i="10"/>
  <c r="BA11347" i="10"/>
  <c r="BA11346" i="10"/>
  <c r="BA11345" i="10"/>
  <c r="BA11344" i="10"/>
  <c r="BA11343" i="10"/>
  <c r="BA11342" i="10"/>
  <c r="BA11341" i="10"/>
  <c r="BA11340" i="10"/>
  <c r="BA11339" i="10"/>
  <c r="BA11338" i="10"/>
  <c r="BA11337" i="10"/>
  <c r="BA11336" i="10"/>
  <c r="BA11335" i="10"/>
  <c r="BA11334" i="10"/>
  <c r="BA11333" i="10"/>
  <c r="BA11332" i="10"/>
  <c r="BA11331" i="10"/>
  <c r="BA11330" i="10"/>
  <c r="BA11329" i="10"/>
  <c r="BA11328" i="10"/>
  <c r="BA11327" i="10"/>
  <c r="BA11326" i="10"/>
  <c r="BA11325" i="10"/>
  <c r="BA11324" i="10"/>
  <c r="BA11323" i="10"/>
  <c r="BA11322" i="10"/>
  <c r="BA11321" i="10"/>
  <c r="BA11320" i="10"/>
  <c r="BA11319" i="10"/>
  <c r="BA11318" i="10"/>
  <c r="BA11317" i="10"/>
  <c r="BA11316" i="10"/>
  <c r="BA11315" i="10"/>
  <c r="BA11314" i="10"/>
  <c r="BA11313" i="10"/>
  <c r="BA11312" i="10"/>
  <c r="BA11311" i="10"/>
  <c r="BA11310" i="10"/>
  <c r="BA11309" i="10"/>
  <c r="BA11308" i="10"/>
  <c r="BA11307" i="10"/>
  <c r="BA11306" i="10"/>
  <c r="BA11305" i="10"/>
  <c r="BA11304" i="10"/>
  <c r="BA11303" i="10"/>
  <c r="BA11302" i="10"/>
  <c r="BA11301" i="10"/>
  <c r="BA11300" i="10"/>
  <c r="BA11299" i="10"/>
  <c r="BA11298" i="10"/>
  <c r="BA11297" i="10"/>
  <c r="BA11296" i="10"/>
  <c r="BA11295" i="10"/>
  <c r="BA11294" i="10"/>
  <c r="BA11293" i="10"/>
  <c r="BA11292" i="10"/>
  <c r="BA11291" i="10"/>
  <c r="BA11290" i="10"/>
  <c r="BA11289" i="10"/>
  <c r="BA11288" i="10"/>
  <c r="BA11287" i="10"/>
  <c r="BA11286" i="10"/>
  <c r="BA11285" i="10"/>
  <c r="BA11284" i="10"/>
  <c r="BA11283" i="10"/>
  <c r="BA11282" i="10"/>
  <c r="BA11281" i="10"/>
  <c r="BA11280" i="10"/>
  <c r="BA11279" i="10"/>
  <c r="BA11278" i="10"/>
  <c r="BA11277" i="10"/>
  <c r="BA11276" i="10"/>
  <c r="BA11275" i="10"/>
  <c r="BA11274" i="10"/>
  <c r="BA11273" i="10"/>
  <c r="BA11272" i="10"/>
  <c r="BA11271" i="10"/>
  <c r="BA11270" i="10"/>
  <c r="BA11269" i="10"/>
  <c r="BA11268" i="10"/>
  <c r="BA11267" i="10"/>
  <c r="BA11266" i="10"/>
  <c r="BA11265" i="10"/>
  <c r="BA11264" i="10"/>
  <c r="BA11263" i="10"/>
  <c r="BA11262" i="10"/>
  <c r="BA11261" i="10"/>
  <c r="BA11260" i="10"/>
  <c r="BA11259" i="10"/>
  <c r="BA11258" i="10"/>
  <c r="BA11257" i="10"/>
  <c r="BA11256" i="10"/>
  <c r="BA11255" i="10"/>
  <c r="BA11254" i="10"/>
  <c r="BA11253" i="10"/>
  <c r="BA11252" i="10"/>
  <c r="BA11251" i="10"/>
  <c r="BA11250" i="10"/>
  <c r="BA11249" i="10"/>
  <c r="BA11248" i="10"/>
  <c r="BA11247" i="10"/>
  <c r="BA11246" i="10"/>
  <c r="BA11245" i="10"/>
  <c r="BA11244" i="10"/>
  <c r="BA11243" i="10"/>
  <c r="BA11242" i="10"/>
  <c r="BA11241" i="10"/>
  <c r="BA11240" i="10"/>
  <c r="BA11239" i="10"/>
  <c r="BA11238" i="10"/>
  <c r="BA11237" i="10"/>
  <c r="BA11236" i="10"/>
  <c r="BA11235" i="10"/>
  <c r="BA11234" i="10"/>
  <c r="BA11233" i="10"/>
  <c r="BA11232" i="10"/>
  <c r="BA11231" i="10"/>
  <c r="BA11230" i="10"/>
  <c r="BA11229" i="10"/>
  <c r="BA11228" i="10"/>
  <c r="BA11227" i="10"/>
  <c r="BA11226" i="10"/>
  <c r="BA11225" i="10"/>
  <c r="BA11224" i="10"/>
  <c r="BA11223" i="10"/>
  <c r="BA11222" i="10"/>
  <c r="BA11221" i="10"/>
  <c r="BA11220" i="10"/>
  <c r="BA11219" i="10"/>
  <c r="BA11218" i="10"/>
  <c r="BA11217" i="10"/>
  <c r="BA11216" i="10"/>
  <c r="BA11215" i="10"/>
  <c r="BA11214" i="10"/>
  <c r="BA11213" i="10"/>
  <c r="BA11212" i="10"/>
  <c r="BA11211" i="10"/>
  <c r="BA11210" i="10"/>
  <c r="BA11209" i="10"/>
  <c r="BA11208" i="10"/>
  <c r="BA11207" i="10"/>
  <c r="BA11206" i="10"/>
  <c r="BA11205" i="10"/>
  <c r="BA11204" i="10"/>
  <c r="BA11203" i="10"/>
  <c r="BA11202" i="10"/>
  <c r="BA11201" i="10"/>
  <c r="BA11200" i="10"/>
  <c r="BA11199" i="10"/>
  <c r="BA11198" i="10"/>
  <c r="BA11197" i="10"/>
  <c r="BA11196" i="10"/>
  <c r="BA11195" i="10"/>
  <c r="BA11194" i="10"/>
  <c r="BA11193" i="10"/>
  <c r="BA11192" i="10"/>
  <c r="BA11191" i="10"/>
  <c r="BA11190" i="10"/>
  <c r="BA11189" i="10"/>
  <c r="BA11188" i="10"/>
  <c r="BA11187" i="10"/>
  <c r="BA11186" i="10"/>
  <c r="BA11185" i="10"/>
  <c r="BA11184" i="10"/>
  <c r="BA11183" i="10"/>
  <c r="BA11182" i="10"/>
  <c r="BA11181" i="10"/>
  <c r="BA11180" i="10"/>
  <c r="BA11179" i="10"/>
  <c r="BA11178" i="10"/>
  <c r="BA11177" i="10"/>
  <c r="BA11176" i="10"/>
  <c r="BA11175" i="10"/>
  <c r="BA11174" i="10"/>
  <c r="BA11173" i="10"/>
  <c r="BA11172" i="10"/>
  <c r="BA11171" i="10"/>
  <c r="BA11170" i="10"/>
  <c r="BA11169" i="10"/>
  <c r="BA11168" i="10"/>
  <c r="BA11167" i="10"/>
  <c r="BA11166" i="10"/>
  <c r="BA11165" i="10"/>
  <c r="BA11164" i="10"/>
  <c r="BA11163" i="10"/>
  <c r="BA11162" i="10"/>
  <c r="BA11161" i="10"/>
  <c r="BA11160" i="10"/>
  <c r="BA11159" i="10"/>
  <c r="BA11158" i="10"/>
  <c r="BA11157" i="10"/>
  <c r="BA11156" i="10"/>
  <c r="BA11155" i="10"/>
  <c r="BA11154" i="10"/>
  <c r="BA11153" i="10"/>
  <c r="BA11152" i="10"/>
  <c r="BA11151" i="10"/>
  <c r="BA11150" i="10"/>
  <c r="BA11149" i="10"/>
  <c r="BA11148" i="10"/>
  <c r="BA11147" i="10"/>
  <c r="BA11146" i="10"/>
  <c r="BA11145" i="10"/>
  <c r="BA11144" i="10"/>
  <c r="BA11143" i="10"/>
  <c r="BA11142" i="10"/>
  <c r="BA11141" i="10"/>
  <c r="BA11140" i="10"/>
  <c r="BA11139" i="10"/>
  <c r="BA11138" i="10"/>
  <c r="BA11137" i="10"/>
  <c r="BA11136" i="10"/>
  <c r="BA11135" i="10"/>
  <c r="BA11134" i="10"/>
  <c r="BA11133" i="10"/>
  <c r="BA11132" i="10"/>
  <c r="BA11131" i="10"/>
  <c r="BA11130" i="10"/>
  <c r="BA11129" i="10"/>
  <c r="BA11128" i="10"/>
  <c r="BA11127" i="10"/>
  <c r="BA11126" i="10"/>
  <c r="BA11125" i="10"/>
  <c r="BA11124" i="10"/>
  <c r="BA11123" i="10"/>
  <c r="BA11122" i="10"/>
  <c r="BA11121" i="10"/>
  <c r="BA11120" i="10"/>
  <c r="BA11119" i="10"/>
  <c r="BA11118" i="10"/>
  <c r="BA11117" i="10"/>
  <c r="BA11116" i="10"/>
  <c r="BA11115" i="10"/>
  <c r="BA11114" i="10"/>
  <c r="BA11113" i="10"/>
  <c r="BA11112" i="10"/>
  <c r="BA11111" i="10"/>
  <c r="BA11110" i="10"/>
  <c r="BA11109" i="10"/>
  <c r="BA11108" i="10"/>
  <c r="BA11107" i="10"/>
  <c r="BA11106" i="10"/>
  <c r="BA11105" i="10"/>
  <c r="BA11104" i="10"/>
  <c r="BA11103" i="10"/>
  <c r="BA11102" i="10"/>
  <c r="BA11101" i="10"/>
  <c r="BA11100" i="10"/>
  <c r="BA11099" i="10"/>
  <c r="BA11098" i="10"/>
  <c r="BA11097" i="10"/>
  <c r="BA11096" i="10"/>
  <c r="BA11095" i="10"/>
  <c r="BA11094" i="10"/>
  <c r="BA11093" i="10"/>
  <c r="BA11092" i="10"/>
  <c r="BA11091" i="10"/>
  <c r="BA11090" i="10"/>
  <c r="BA11089" i="10"/>
  <c r="BA11088" i="10"/>
  <c r="BA11087" i="10"/>
  <c r="BA11086" i="10"/>
  <c r="BA11085" i="10"/>
  <c r="BA11084" i="10"/>
  <c r="BA11083" i="10"/>
  <c r="BA11082" i="10"/>
  <c r="BA11081" i="10"/>
  <c r="BA11080" i="10"/>
  <c r="BA11079" i="10"/>
  <c r="BA11078" i="10"/>
  <c r="BA11077" i="10"/>
  <c r="BA11076" i="10"/>
  <c r="BA11075" i="10"/>
  <c r="BA11074" i="10"/>
  <c r="BA11073" i="10"/>
  <c r="BA11072" i="10"/>
  <c r="BA11071" i="10"/>
  <c r="BA11070" i="10"/>
  <c r="BA11069" i="10"/>
  <c r="BA11068" i="10"/>
  <c r="BA11067" i="10"/>
  <c r="BA11066" i="10"/>
  <c r="BA11065" i="10"/>
  <c r="BA11064" i="10"/>
  <c r="BA11063" i="10"/>
  <c r="BA11062" i="10"/>
  <c r="BA11061" i="10"/>
  <c r="BA11060" i="10"/>
  <c r="BA11059" i="10"/>
  <c r="BA11058" i="10"/>
  <c r="BA11057" i="10"/>
  <c r="BA11056" i="10"/>
  <c r="BA11055" i="10"/>
  <c r="BA11054" i="10"/>
  <c r="BA11053" i="10"/>
  <c r="BA11052" i="10"/>
  <c r="BA11051" i="10"/>
  <c r="BA11050" i="10"/>
  <c r="BA11049" i="10"/>
  <c r="BA11048" i="10"/>
  <c r="BA11047" i="10"/>
  <c r="BA11046" i="10"/>
  <c r="BA11045" i="10"/>
  <c r="BA11044" i="10"/>
  <c r="BA11043" i="10"/>
  <c r="BA11042" i="10"/>
  <c r="BA11041" i="10"/>
  <c r="BA11040" i="10"/>
  <c r="BA11039" i="10"/>
  <c r="BA11038" i="10"/>
  <c r="BA11037" i="10"/>
  <c r="BA11036" i="10"/>
  <c r="BA11035" i="10"/>
  <c r="BA11034" i="10"/>
  <c r="BA11033" i="10"/>
  <c r="BA11032" i="10"/>
  <c r="BA11031" i="10"/>
  <c r="BA11030" i="10"/>
  <c r="BA11029" i="10"/>
  <c r="BA11028" i="10"/>
  <c r="BA11027" i="10"/>
  <c r="BA11026" i="10"/>
  <c r="BA11025" i="10"/>
  <c r="BA11024" i="10"/>
  <c r="BA11023" i="10"/>
  <c r="BA11022" i="10"/>
  <c r="BA11021" i="10"/>
  <c r="BA11020" i="10"/>
  <c r="BA11019" i="10"/>
  <c r="BA11018" i="10"/>
  <c r="BA11017" i="10"/>
  <c r="BA11016" i="10"/>
  <c r="BA11015" i="10"/>
  <c r="BA11014" i="10"/>
  <c r="BA11013" i="10"/>
  <c r="BA11012" i="10"/>
  <c r="BA11011" i="10"/>
  <c r="BA11010" i="10"/>
  <c r="BA11009" i="10"/>
  <c r="BA11008" i="10"/>
  <c r="BA11007" i="10"/>
  <c r="BA11006" i="10"/>
  <c r="BA11005" i="10"/>
  <c r="BA11004" i="10"/>
  <c r="BA11003" i="10"/>
  <c r="BA11002" i="10"/>
  <c r="BA11001" i="10"/>
  <c r="BA11000" i="10"/>
  <c r="BA10999" i="10"/>
  <c r="BA10998" i="10"/>
  <c r="BA10997" i="10"/>
  <c r="BA10996" i="10"/>
  <c r="BA10995" i="10"/>
  <c r="BA10994" i="10"/>
  <c r="BA10993" i="10"/>
  <c r="BA10992" i="10"/>
  <c r="BA10991" i="10"/>
  <c r="BA10990" i="10"/>
  <c r="BA10989" i="10"/>
  <c r="BA10988" i="10"/>
  <c r="BA10987" i="10"/>
  <c r="BA10986" i="10"/>
  <c r="BA10985" i="10"/>
  <c r="BA10984" i="10"/>
  <c r="BA10983" i="10"/>
  <c r="BA10982" i="10"/>
  <c r="BA10981" i="10"/>
  <c r="BA10980" i="10"/>
  <c r="BA10979" i="10"/>
  <c r="BA10978" i="10"/>
  <c r="BA10977" i="10"/>
  <c r="BA10976" i="10"/>
  <c r="BA10975" i="10"/>
  <c r="BA10974" i="10"/>
  <c r="BA10973" i="10"/>
  <c r="BA10972" i="10"/>
  <c r="BA10971" i="10"/>
  <c r="BA10970" i="10"/>
  <c r="BA10969" i="10"/>
  <c r="BA10968" i="10"/>
  <c r="BA10967" i="10"/>
  <c r="BA10966" i="10"/>
  <c r="BA10965" i="10"/>
  <c r="BA10964" i="10"/>
  <c r="BA10963" i="10"/>
  <c r="BA10962" i="10"/>
  <c r="BA10961" i="10"/>
  <c r="BA10960" i="10"/>
  <c r="BA10959" i="10"/>
  <c r="BA10958" i="10"/>
  <c r="BA10957" i="10"/>
  <c r="BA10956" i="10"/>
  <c r="BA10955" i="10"/>
  <c r="BA10954" i="10"/>
  <c r="BA10953" i="10"/>
  <c r="BA10952" i="10"/>
  <c r="BA10951" i="10"/>
  <c r="BA10950" i="10"/>
  <c r="BA10949" i="10"/>
  <c r="BA10948" i="10"/>
  <c r="BA10947" i="10"/>
  <c r="BA10946" i="10"/>
  <c r="BA10945" i="10"/>
  <c r="BA10944" i="10"/>
  <c r="BA10943" i="10"/>
  <c r="BA10942" i="10"/>
  <c r="BA10941" i="10"/>
  <c r="BA10940" i="10"/>
  <c r="BA10939" i="10"/>
  <c r="BA10938" i="10"/>
  <c r="BA10937" i="10"/>
  <c r="BA10936" i="10"/>
  <c r="BA10935" i="10"/>
  <c r="BA10934" i="10"/>
  <c r="BA10933" i="10"/>
  <c r="BA10932" i="10"/>
  <c r="BA10931" i="10"/>
  <c r="BA10930" i="10"/>
  <c r="BA10929" i="10"/>
  <c r="BA10928" i="10"/>
  <c r="BA10927" i="10"/>
  <c r="BA10926" i="10"/>
  <c r="BA10925" i="10"/>
  <c r="BA10924" i="10"/>
  <c r="BA10923" i="10"/>
  <c r="BA10922" i="10"/>
  <c r="BA10921" i="10"/>
  <c r="BA10920" i="10"/>
  <c r="BA10919" i="10"/>
  <c r="BA10918" i="10"/>
  <c r="BA10917" i="10"/>
  <c r="BA10916" i="10"/>
  <c r="BA10915" i="10"/>
  <c r="BA10914" i="10"/>
  <c r="BA10913" i="10"/>
  <c r="BA10912" i="10"/>
  <c r="BA10911" i="10"/>
  <c r="BA10910" i="10"/>
  <c r="BA10909" i="10"/>
  <c r="BA10908" i="10"/>
  <c r="BA10907" i="10"/>
  <c r="BA10906" i="10"/>
  <c r="BA10905" i="10"/>
  <c r="BA10904" i="10"/>
  <c r="BA10903" i="10"/>
  <c r="BA10902" i="10"/>
  <c r="BA10901" i="10"/>
  <c r="BA10900" i="10"/>
  <c r="BA10899" i="10"/>
  <c r="BA10898" i="10"/>
  <c r="BA10897" i="10"/>
  <c r="BA10896" i="10"/>
  <c r="BA10895" i="10"/>
  <c r="BA10894" i="10"/>
  <c r="BA10893" i="10"/>
  <c r="BA10892" i="10"/>
  <c r="BA10891" i="10"/>
  <c r="BA10890" i="10"/>
  <c r="BA10889" i="10"/>
  <c r="BA10888" i="10"/>
  <c r="BA10887" i="10"/>
  <c r="BA10886" i="10"/>
  <c r="BA10885" i="10"/>
  <c r="BA10884" i="10"/>
  <c r="BA10883" i="10"/>
  <c r="BA10882" i="10"/>
  <c r="BA10881" i="10"/>
  <c r="BA10880" i="10"/>
  <c r="BA10879" i="10"/>
  <c r="BA10878" i="10"/>
  <c r="BA10877" i="10"/>
  <c r="BA10876" i="10"/>
  <c r="BA10875" i="10"/>
  <c r="BA10874" i="10"/>
  <c r="BA10873" i="10"/>
  <c r="BA10872" i="10"/>
  <c r="BA10871" i="10"/>
  <c r="BA10870" i="10"/>
  <c r="BA10869" i="10"/>
  <c r="BA10868" i="10"/>
  <c r="BA10867" i="10"/>
  <c r="BA10866" i="10"/>
  <c r="BA10865" i="10"/>
  <c r="BA10864" i="10"/>
  <c r="BA10863" i="10"/>
  <c r="BA10862" i="10"/>
  <c r="BA10861" i="10"/>
  <c r="BA10860" i="10"/>
  <c r="BA10859" i="10"/>
  <c r="BA10858" i="10"/>
  <c r="BA10857" i="10"/>
  <c r="BA10856" i="10"/>
  <c r="BA10855" i="10"/>
  <c r="BA10854" i="10"/>
  <c r="BA10853" i="10"/>
  <c r="BA10852" i="10"/>
  <c r="BA10851" i="10"/>
  <c r="BA10850" i="10"/>
  <c r="BA10849" i="10"/>
  <c r="BA10848" i="10"/>
  <c r="BA10847" i="10"/>
  <c r="BA10846" i="10"/>
  <c r="BA10845" i="10"/>
  <c r="BA10844" i="10"/>
  <c r="BA10843" i="10"/>
  <c r="BA10842" i="10"/>
  <c r="BA10841" i="10"/>
  <c r="BA10840" i="10"/>
  <c r="BA10839" i="10"/>
  <c r="BA10838" i="10"/>
  <c r="BA10837" i="10"/>
  <c r="BA10836" i="10"/>
  <c r="BA10835" i="10"/>
  <c r="BA10834" i="10"/>
  <c r="BA10833" i="10"/>
  <c r="BA10832" i="10"/>
  <c r="BA10831" i="10"/>
  <c r="BA10830" i="10"/>
  <c r="BA10829" i="10"/>
  <c r="BA10828" i="10"/>
  <c r="BA10827" i="10"/>
  <c r="BA10826" i="10"/>
  <c r="BA10825" i="10"/>
  <c r="BA10824" i="10"/>
  <c r="BA10823" i="10"/>
  <c r="BA10822" i="10"/>
  <c r="BA10821" i="10"/>
  <c r="BA10820" i="10"/>
  <c r="BA10819" i="10"/>
  <c r="BA10818" i="10"/>
  <c r="BA10817" i="10"/>
  <c r="BA10816" i="10"/>
  <c r="BA10815" i="10"/>
  <c r="BA10814" i="10"/>
  <c r="BA10813" i="10"/>
  <c r="BA10812" i="10"/>
  <c r="BA10811" i="10"/>
  <c r="BA10810" i="10"/>
  <c r="BA10809" i="10"/>
  <c r="BA10808" i="10"/>
  <c r="BA10807" i="10"/>
  <c r="BA10806" i="10"/>
  <c r="BA10805" i="10"/>
  <c r="BA10804" i="10"/>
  <c r="BA10803" i="10"/>
  <c r="BA10802" i="10"/>
  <c r="BA10801" i="10"/>
  <c r="BA10800" i="10"/>
  <c r="BA10799" i="10"/>
  <c r="BA10798" i="10"/>
  <c r="BA10797" i="10"/>
  <c r="BA10796" i="10"/>
  <c r="BA10795" i="10"/>
  <c r="BA10794" i="10"/>
  <c r="BA10793" i="10"/>
  <c r="BA10792" i="10"/>
  <c r="BA10791" i="10"/>
  <c r="BA10790" i="10"/>
  <c r="BA10789" i="10"/>
  <c r="BA10788" i="10"/>
  <c r="BA10787" i="10"/>
  <c r="BA10786" i="10"/>
  <c r="BA10785" i="10"/>
  <c r="BA10784" i="10"/>
  <c r="BA10783" i="10"/>
  <c r="BA10782" i="10"/>
  <c r="BA10781" i="10"/>
  <c r="BA10780" i="10"/>
  <c r="BA10779" i="10"/>
  <c r="BA10778" i="10"/>
  <c r="BA10777" i="10"/>
  <c r="BA10776" i="10"/>
  <c r="BA10775" i="10"/>
  <c r="BA10774" i="10"/>
  <c r="BA10773" i="10"/>
  <c r="BA10772" i="10"/>
  <c r="BA10771" i="10"/>
  <c r="BA10770" i="10"/>
  <c r="BA10769" i="10"/>
  <c r="BA10768" i="10"/>
  <c r="BA10767" i="10"/>
  <c r="BA10766" i="10"/>
  <c r="BA10765" i="10"/>
  <c r="BA10764" i="10"/>
  <c r="BA10763" i="10"/>
  <c r="BA10762" i="10"/>
  <c r="BA10761" i="10"/>
  <c r="BA10760" i="10"/>
  <c r="BA10759" i="10"/>
  <c r="BA10758" i="10"/>
  <c r="BA10757" i="10"/>
  <c r="BA10756" i="10"/>
  <c r="BA10755" i="10"/>
  <c r="BA10754" i="10"/>
  <c r="BA10753" i="10"/>
  <c r="BA10752" i="10"/>
  <c r="BA10751" i="10"/>
  <c r="BA10750" i="10"/>
  <c r="BA10749" i="10"/>
  <c r="BA10748" i="10"/>
  <c r="BA10747" i="10"/>
  <c r="BA10746" i="10"/>
  <c r="BA10745" i="10"/>
  <c r="BA10744" i="10"/>
  <c r="BA10743" i="10"/>
  <c r="BA10742" i="10"/>
  <c r="BA10741" i="10"/>
  <c r="BA10740" i="10"/>
  <c r="BA10739" i="10"/>
  <c r="BA10738" i="10"/>
  <c r="BA10737" i="10"/>
  <c r="BA10736" i="10"/>
  <c r="BA10735" i="10"/>
  <c r="BA10734" i="10"/>
  <c r="BA10733" i="10"/>
  <c r="BA10732" i="10"/>
  <c r="BA10731" i="10"/>
  <c r="BA10730" i="10"/>
  <c r="BA10729" i="10"/>
  <c r="BA10728" i="10"/>
  <c r="BA10727" i="10"/>
  <c r="BA10726" i="10"/>
  <c r="BA10725" i="10"/>
  <c r="BA10724" i="10"/>
  <c r="BA10723" i="10"/>
  <c r="BA10722" i="10"/>
  <c r="BA10721" i="10"/>
  <c r="BA10720" i="10"/>
  <c r="BA10719" i="10"/>
  <c r="BA10718" i="10"/>
  <c r="BA10717" i="10"/>
  <c r="BA10716" i="10"/>
  <c r="BA10715" i="10"/>
  <c r="BA10714" i="10"/>
  <c r="BA10713" i="10"/>
  <c r="BA10712" i="10"/>
  <c r="BA10711" i="10"/>
  <c r="BA10710" i="10"/>
  <c r="BA10709" i="10"/>
  <c r="BA10708" i="10"/>
  <c r="BA10707" i="10"/>
  <c r="BA10706" i="10"/>
  <c r="BA10705" i="10"/>
  <c r="BA10704" i="10"/>
  <c r="BA10703" i="10"/>
  <c r="BA10702" i="10"/>
  <c r="BA10701" i="10"/>
  <c r="BA10700" i="10"/>
  <c r="BA10699" i="10"/>
  <c r="BA10698" i="10"/>
  <c r="BA10697" i="10"/>
  <c r="BA10696" i="10"/>
  <c r="BA10695" i="10"/>
  <c r="BA10694" i="10"/>
  <c r="BA10693" i="10"/>
  <c r="BA10692" i="10"/>
  <c r="BA10691" i="10"/>
  <c r="BA10690" i="10"/>
  <c r="BA10689" i="10"/>
  <c r="BA10688" i="10"/>
  <c r="BA10687" i="10"/>
  <c r="BA10686" i="10"/>
  <c r="BA10685" i="10"/>
  <c r="BA10684" i="10"/>
  <c r="BA10683" i="10"/>
  <c r="BA10682" i="10"/>
  <c r="BA10681" i="10"/>
  <c r="BA10680" i="10"/>
  <c r="BA10679" i="10"/>
  <c r="BA10678" i="10"/>
  <c r="BA10677" i="10"/>
  <c r="BA10676" i="10"/>
  <c r="BA10675" i="10"/>
  <c r="BA10674" i="10"/>
  <c r="BA10673" i="10"/>
  <c r="BA10672" i="10"/>
  <c r="BA10671" i="10"/>
  <c r="BA10670" i="10"/>
  <c r="BA10669" i="10"/>
  <c r="BA10668" i="10"/>
  <c r="BA10667" i="10"/>
  <c r="BA10666" i="10"/>
  <c r="BA10665" i="10"/>
  <c r="BA10664" i="10"/>
  <c r="BA10663" i="10"/>
  <c r="BA10662" i="10"/>
  <c r="BA10661" i="10"/>
  <c r="BA10660" i="10"/>
  <c r="BA10659" i="10"/>
  <c r="BA10658" i="10"/>
  <c r="BA10657" i="10"/>
  <c r="BA10656" i="10"/>
  <c r="BA10655" i="10"/>
  <c r="BA10654" i="10"/>
  <c r="BA10653" i="10"/>
  <c r="BA10652" i="10"/>
  <c r="BA10651" i="10"/>
  <c r="BA10650" i="10"/>
  <c r="BA10649" i="10"/>
  <c r="BA10648" i="10"/>
  <c r="BA10647" i="10"/>
  <c r="BA10646" i="10"/>
  <c r="BA10645" i="10"/>
  <c r="BA10644" i="10"/>
  <c r="BA10643" i="10"/>
  <c r="BA10642" i="10"/>
  <c r="BA10641" i="10"/>
  <c r="BA10640" i="10"/>
  <c r="BA10639" i="10"/>
  <c r="BA10638" i="10"/>
  <c r="BA10637" i="10"/>
  <c r="BA10636" i="10"/>
  <c r="BA10635" i="10"/>
  <c r="BA10634" i="10"/>
  <c r="BA10633" i="10"/>
  <c r="BA10632" i="10"/>
  <c r="BA10631" i="10"/>
  <c r="BA10630" i="10"/>
  <c r="BA10629" i="10"/>
  <c r="BA10628" i="10"/>
  <c r="BA10627" i="10"/>
  <c r="BA10626" i="10"/>
  <c r="BA10625" i="10"/>
  <c r="BA10624" i="10"/>
  <c r="BA10623" i="10"/>
  <c r="BA10622" i="10"/>
  <c r="BA10621" i="10"/>
  <c r="BA10620" i="10"/>
  <c r="BA10619" i="10"/>
  <c r="BA10618" i="10"/>
  <c r="BA10617" i="10"/>
  <c r="BA10616" i="10"/>
  <c r="BA10615" i="10"/>
  <c r="BA10614" i="10"/>
  <c r="BA10613" i="10"/>
  <c r="BA10612" i="10"/>
  <c r="BA10611" i="10"/>
  <c r="BA10610" i="10"/>
  <c r="BA10609" i="10"/>
  <c r="BA10608" i="10"/>
  <c r="BA10607" i="10"/>
  <c r="BA10606" i="10"/>
  <c r="BA10605" i="10"/>
  <c r="BA10604" i="10"/>
  <c r="BA10603" i="10"/>
  <c r="BA10602" i="10"/>
  <c r="BA10601" i="10"/>
  <c r="BA10600" i="10"/>
  <c r="BA10599" i="10"/>
  <c r="BA10598" i="10"/>
  <c r="BA10597" i="10"/>
  <c r="BA10596" i="10"/>
  <c r="BA10595" i="10"/>
  <c r="BA10594" i="10"/>
  <c r="BA10593" i="10"/>
  <c r="BA10592" i="10"/>
  <c r="BA10591" i="10"/>
  <c r="BA10590" i="10"/>
  <c r="BA10589" i="10"/>
  <c r="BA10588" i="10"/>
  <c r="BA10587" i="10"/>
  <c r="BA10586" i="10"/>
  <c r="BA10585" i="10"/>
  <c r="BA10584" i="10"/>
  <c r="BA10583" i="10"/>
  <c r="BA10582" i="10"/>
  <c r="BA10581" i="10"/>
  <c r="BA10580" i="10"/>
  <c r="BA10579" i="10"/>
  <c r="BA10578" i="10"/>
  <c r="BA10577" i="10"/>
  <c r="BA10576" i="10"/>
  <c r="BA10575" i="10"/>
  <c r="BA10574" i="10"/>
  <c r="BA10573" i="10"/>
  <c r="BA10572" i="10"/>
  <c r="BA10571" i="10"/>
  <c r="BA10570" i="10"/>
  <c r="BA10569" i="10"/>
  <c r="BA10568" i="10"/>
  <c r="BA10567" i="10"/>
  <c r="BA10566" i="10"/>
  <c r="BA10565" i="10"/>
  <c r="BA10564" i="10"/>
  <c r="BA10563" i="10"/>
  <c r="BA10562" i="10"/>
  <c r="BA10561" i="10"/>
  <c r="BA10560" i="10"/>
  <c r="BA10559" i="10"/>
  <c r="BA10558" i="10"/>
  <c r="BA10557" i="10"/>
  <c r="BA10556" i="10"/>
  <c r="BA10555" i="10"/>
  <c r="BA10554" i="10"/>
  <c r="BA10553" i="10"/>
  <c r="BA10552" i="10"/>
  <c r="BA10551" i="10"/>
  <c r="BA10550" i="10"/>
  <c r="BA10549" i="10"/>
  <c r="BA10548" i="10"/>
  <c r="BA10547" i="10"/>
  <c r="BA10546" i="10"/>
  <c r="BA10545" i="10"/>
  <c r="BA10544" i="10"/>
  <c r="BA10543" i="10"/>
  <c r="BA10542" i="10"/>
  <c r="BA10541" i="10"/>
  <c r="BA10540" i="10"/>
  <c r="BA10539" i="10"/>
  <c r="BA10538" i="10"/>
  <c r="BA10537" i="10"/>
  <c r="BA10536" i="10"/>
  <c r="BA10535" i="10"/>
  <c r="BA10534" i="10"/>
  <c r="BA10533" i="10"/>
  <c r="BA10532" i="10"/>
  <c r="BA10531" i="10"/>
  <c r="BA10530" i="10"/>
  <c r="BA10529" i="10"/>
  <c r="BA10528" i="10"/>
  <c r="BA10527" i="10"/>
  <c r="BA10526" i="10"/>
  <c r="BA10525" i="10"/>
  <c r="BA10524" i="10"/>
  <c r="BA10523" i="10"/>
  <c r="BA10522" i="10"/>
  <c r="BA10521" i="10"/>
  <c r="BA10520" i="10"/>
  <c r="BA10519" i="10"/>
  <c r="BA10518" i="10"/>
  <c r="BA10517" i="10"/>
  <c r="BA10516" i="10"/>
  <c r="BA10515" i="10"/>
  <c r="BA10514" i="10"/>
  <c r="BA10513" i="10"/>
  <c r="BA10512" i="10"/>
  <c r="BA10511" i="10"/>
  <c r="BA10510" i="10"/>
  <c r="BA10509" i="10"/>
  <c r="BA10508" i="10"/>
  <c r="BA10507" i="10"/>
  <c r="BA10506" i="10"/>
  <c r="BA10505" i="10"/>
  <c r="BA10504" i="10"/>
  <c r="BA10503" i="10"/>
  <c r="BA10502" i="10"/>
  <c r="BA10501" i="10"/>
  <c r="BA10500" i="10"/>
  <c r="BA10499" i="10"/>
  <c r="BA10498" i="10"/>
  <c r="BA10497" i="10"/>
  <c r="BA10496" i="10"/>
  <c r="BA10495" i="10"/>
  <c r="BA10494" i="10"/>
  <c r="BA10493" i="10"/>
  <c r="BA10492" i="10"/>
  <c r="BA10491" i="10"/>
  <c r="BA10490" i="10"/>
  <c r="BA10489" i="10"/>
  <c r="BA10488" i="10"/>
  <c r="BA10487" i="10"/>
  <c r="BA10486" i="10"/>
  <c r="BA10485" i="10"/>
  <c r="BA10484" i="10"/>
  <c r="BA10483" i="10"/>
  <c r="BA10482" i="10"/>
  <c r="BA10481" i="10"/>
  <c r="BA10480" i="10"/>
  <c r="BA10479" i="10"/>
  <c r="BA10478" i="10"/>
  <c r="BA10477" i="10"/>
  <c r="BA10476" i="10"/>
  <c r="BA10475" i="10"/>
  <c r="BA10474" i="10"/>
  <c r="BA10473" i="10"/>
  <c r="BA10472" i="10"/>
  <c r="BA10471" i="10"/>
  <c r="BA10470" i="10"/>
  <c r="BA10469" i="10"/>
  <c r="BA10468" i="10"/>
  <c r="BA10467" i="10"/>
  <c r="BA10466" i="10"/>
  <c r="BA10465" i="10"/>
  <c r="BA10464" i="10"/>
  <c r="BA10463" i="10"/>
  <c r="BA10462" i="10"/>
  <c r="BA10461" i="10"/>
  <c r="BA10460" i="10"/>
  <c r="BA10459" i="10"/>
  <c r="BA10458" i="10"/>
  <c r="BA10457" i="10"/>
  <c r="BA10456" i="10"/>
  <c r="BA10455" i="10"/>
  <c r="BA10454" i="10"/>
  <c r="BA10453" i="10"/>
  <c r="BA10452" i="10"/>
  <c r="BA10451" i="10"/>
  <c r="BA10450" i="10"/>
  <c r="BA10449" i="10"/>
  <c r="BA10448" i="10"/>
  <c r="BA10447" i="10"/>
  <c r="BA10446" i="10"/>
  <c r="BA10445" i="10"/>
  <c r="BA10444" i="10"/>
  <c r="BA10443" i="10"/>
  <c r="BA10442" i="10"/>
  <c r="BA10441" i="10"/>
  <c r="BA10440" i="10"/>
  <c r="BA10439" i="10"/>
  <c r="BA10438" i="10"/>
  <c r="BA10437" i="10"/>
  <c r="BA10436" i="10"/>
  <c r="BA10435" i="10"/>
  <c r="BA10434" i="10"/>
  <c r="BA10433" i="10"/>
  <c r="BA10432" i="10"/>
  <c r="BA10431" i="10"/>
  <c r="BA10430" i="10"/>
  <c r="BA10429" i="10"/>
  <c r="BA10428" i="10"/>
  <c r="BA10427" i="10"/>
  <c r="BA10426" i="10"/>
  <c r="BA10425" i="10"/>
  <c r="BA10424" i="10"/>
  <c r="BA10423" i="10"/>
  <c r="BA10422" i="10"/>
  <c r="BA10421" i="10"/>
  <c r="BA10420" i="10"/>
  <c r="BA10419" i="10"/>
  <c r="BA10418" i="10"/>
  <c r="BA10417" i="10"/>
  <c r="BA10416" i="10"/>
  <c r="BA10415" i="10"/>
  <c r="BA10414" i="10"/>
  <c r="BA10413" i="10"/>
  <c r="BA10412" i="10"/>
  <c r="BA10411" i="10"/>
  <c r="BA10410" i="10"/>
  <c r="BA10409" i="10"/>
  <c r="BA10408" i="10"/>
  <c r="BA10407" i="10"/>
  <c r="BA10406" i="10"/>
  <c r="BA10405" i="10"/>
  <c r="BA10404" i="10"/>
  <c r="BA10403" i="10"/>
  <c r="BA10402" i="10"/>
  <c r="BA10401" i="10"/>
  <c r="BA10400" i="10"/>
  <c r="BA10399" i="10"/>
  <c r="BA10398" i="10"/>
  <c r="BA10397" i="10"/>
  <c r="BA10396" i="10"/>
  <c r="BA10395" i="10"/>
  <c r="BA10394" i="10"/>
  <c r="BA10393" i="10"/>
  <c r="BA10392" i="10"/>
  <c r="BA10391" i="10"/>
  <c r="BA10390" i="10"/>
  <c r="BA10389" i="10"/>
  <c r="BA10388" i="10"/>
  <c r="BA10387" i="10"/>
  <c r="BA10386" i="10"/>
  <c r="BA10385" i="10"/>
  <c r="BA10384" i="10"/>
  <c r="BA10383" i="10"/>
  <c r="BA10382" i="10"/>
  <c r="BA10381" i="10"/>
  <c r="BA10380" i="10"/>
  <c r="BA10379" i="10"/>
  <c r="BA10378" i="10"/>
  <c r="BA10377" i="10"/>
  <c r="BA10376" i="10"/>
  <c r="BA10375" i="10"/>
  <c r="BA10374" i="10"/>
  <c r="BA10373" i="10"/>
  <c r="BA10372" i="10"/>
  <c r="BA10371" i="10"/>
  <c r="BA10370" i="10"/>
  <c r="BA10369" i="10"/>
  <c r="BA10368" i="10"/>
  <c r="BA10367" i="10"/>
  <c r="BA10366" i="10"/>
  <c r="BA10365" i="10"/>
  <c r="BA10364" i="10"/>
  <c r="BA10363" i="10"/>
  <c r="BA10362" i="10"/>
  <c r="BA10361" i="10"/>
  <c r="BA10360" i="10"/>
  <c r="BA10359" i="10"/>
  <c r="BA10358" i="10"/>
  <c r="BA10357" i="10"/>
  <c r="BA10356" i="10"/>
  <c r="BA10355" i="10"/>
  <c r="BA10354" i="10"/>
  <c r="BA10353" i="10"/>
  <c r="BA10352" i="10"/>
  <c r="BA10351" i="10"/>
  <c r="BA10350" i="10"/>
  <c r="BA10349" i="10"/>
  <c r="BA10348" i="10"/>
  <c r="BA10347" i="10"/>
  <c r="BA10346" i="10"/>
  <c r="BA10345" i="10"/>
  <c r="BA10344" i="10"/>
  <c r="BA10343" i="10"/>
  <c r="BA10342" i="10"/>
  <c r="BA10341" i="10"/>
  <c r="BA10340" i="10"/>
  <c r="BA10339" i="10"/>
  <c r="BA10338" i="10"/>
  <c r="BA10337" i="10"/>
  <c r="BA10336" i="10"/>
  <c r="BA10335" i="10"/>
  <c r="BA10334" i="10"/>
  <c r="BA10333" i="10"/>
  <c r="BA10332" i="10"/>
  <c r="BA10331" i="10"/>
  <c r="BA10330" i="10"/>
  <c r="BA10329" i="10"/>
  <c r="BA10328" i="10"/>
  <c r="BA10327" i="10"/>
  <c r="BA10326" i="10"/>
  <c r="BA10325" i="10"/>
  <c r="BA10324" i="10"/>
  <c r="BA10323" i="10"/>
  <c r="BA10322" i="10"/>
  <c r="BA10321" i="10"/>
  <c r="BA10320" i="10"/>
  <c r="BA10319" i="10"/>
  <c r="BA10318" i="10"/>
  <c r="BA10317" i="10"/>
  <c r="BA10316" i="10"/>
  <c r="BA10315" i="10"/>
  <c r="BA10314" i="10"/>
  <c r="BA10313" i="10"/>
  <c r="BA10312" i="10"/>
  <c r="BA10311" i="10"/>
  <c r="BA10310" i="10"/>
  <c r="BA10309" i="10"/>
  <c r="BA10308" i="10"/>
  <c r="BA10307" i="10"/>
  <c r="BA10306" i="10"/>
  <c r="BA10305" i="10"/>
  <c r="BA10304" i="10"/>
  <c r="BA10303" i="10"/>
  <c r="BA10302" i="10"/>
  <c r="BA10301" i="10"/>
  <c r="BA10300" i="10"/>
  <c r="BA10299" i="10"/>
  <c r="BA10298" i="10"/>
  <c r="BA10297" i="10"/>
  <c r="BA10296" i="10"/>
  <c r="BA10295" i="10"/>
  <c r="BA10294" i="10"/>
  <c r="BA10293" i="10"/>
  <c r="BA10292" i="10"/>
  <c r="BA10291" i="10"/>
  <c r="BA10290" i="10"/>
  <c r="BA10289" i="10"/>
  <c r="BA10288" i="10"/>
  <c r="BA10287" i="10"/>
  <c r="BA10286" i="10"/>
  <c r="BA10285" i="10"/>
  <c r="BA10284" i="10"/>
  <c r="BA10283" i="10"/>
  <c r="BA10282" i="10"/>
  <c r="BA10281" i="10"/>
  <c r="BA10280" i="10"/>
  <c r="BA10279" i="10"/>
  <c r="BA10278" i="10"/>
  <c r="BA10277" i="10"/>
  <c r="BA10276" i="10"/>
  <c r="BA10275" i="10"/>
  <c r="BA10274" i="10"/>
  <c r="BA10273" i="10"/>
  <c r="BA10272" i="10"/>
  <c r="BA10271" i="10"/>
  <c r="BA10270" i="10"/>
  <c r="BA10269" i="10"/>
  <c r="BA10268" i="10"/>
  <c r="BA10267" i="10"/>
  <c r="BA10266" i="10"/>
  <c r="BA10265" i="10"/>
  <c r="BA10264" i="10"/>
  <c r="BA10263" i="10"/>
  <c r="BA10262" i="10"/>
  <c r="BA10261" i="10"/>
  <c r="BA10260" i="10"/>
  <c r="BA10259" i="10"/>
  <c r="BA10258" i="10"/>
  <c r="BA10257" i="10"/>
  <c r="BA10256" i="10"/>
  <c r="BA10255" i="10"/>
  <c r="BA10254" i="10"/>
  <c r="BA10253" i="10"/>
  <c r="BA10252" i="10"/>
  <c r="BA10251" i="10"/>
  <c r="BA10250" i="10"/>
  <c r="BA10249" i="10"/>
  <c r="BA10248" i="10"/>
  <c r="BA10247" i="10"/>
  <c r="BA10246" i="10"/>
  <c r="BA10245" i="10"/>
  <c r="BA10244" i="10"/>
  <c r="BA10243" i="10"/>
  <c r="BA10242" i="10"/>
  <c r="BA10241" i="10"/>
  <c r="BA10240" i="10"/>
  <c r="BA10239" i="10"/>
  <c r="BA10238" i="10"/>
  <c r="BA10237" i="10"/>
  <c r="BA10236" i="10"/>
  <c r="BA10235" i="10"/>
  <c r="BA10234" i="10"/>
  <c r="BA10233" i="10"/>
  <c r="BA10232" i="10"/>
  <c r="BA10231" i="10"/>
  <c r="BA10230" i="10"/>
  <c r="BA10229" i="10"/>
  <c r="BA10228" i="10"/>
  <c r="BA10227" i="10"/>
  <c r="BA10226" i="10"/>
  <c r="BA10225" i="10"/>
  <c r="BA10224" i="10"/>
  <c r="BA10223" i="10"/>
  <c r="BA10222" i="10"/>
  <c r="BA10221" i="10"/>
  <c r="BA10220" i="10"/>
  <c r="BA10219" i="10"/>
  <c r="BA10218" i="10"/>
  <c r="BA10217" i="10"/>
  <c r="BA10216" i="10"/>
  <c r="BA10215" i="10"/>
  <c r="BA10214" i="10"/>
  <c r="BA10213" i="10"/>
  <c r="BA10212" i="10"/>
  <c r="BA10211" i="10"/>
  <c r="BA10210" i="10"/>
  <c r="BA10209" i="10"/>
  <c r="BA10208" i="10"/>
  <c r="BA10207" i="10"/>
  <c r="BA10206" i="10"/>
  <c r="BA10205" i="10"/>
  <c r="BA10204" i="10"/>
  <c r="BA10203" i="10"/>
  <c r="BA10202" i="10"/>
  <c r="BA10201" i="10"/>
  <c r="BA10200" i="10"/>
  <c r="BA10199" i="10"/>
  <c r="BA10198" i="10"/>
  <c r="BA10197" i="10"/>
  <c r="BA10196" i="10"/>
  <c r="BA10195" i="10"/>
  <c r="BA10194" i="10"/>
  <c r="BA10193" i="10"/>
  <c r="BA10192" i="10"/>
  <c r="BA10191" i="10"/>
  <c r="BA10190" i="10"/>
  <c r="BA10189" i="10"/>
  <c r="BA10188" i="10"/>
  <c r="BA10187" i="10"/>
  <c r="BA10186" i="10"/>
  <c r="BA10185" i="10"/>
  <c r="BA10184" i="10"/>
  <c r="BA10183" i="10"/>
  <c r="BA10182" i="10"/>
  <c r="BA10181" i="10"/>
  <c r="BA10180" i="10"/>
  <c r="BA10179" i="10"/>
  <c r="BA10178" i="10"/>
  <c r="BA10177" i="10"/>
  <c r="BA10176" i="10"/>
  <c r="BA10175" i="10"/>
  <c r="BA10174" i="10"/>
  <c r="BA10173" i="10"/>
  <c r="BA10172" i="10"/>
  <c r="BA10171" i="10"/>
  <c r="BA10170" i="10"/>
  <c r="BA10169" i="10"/>
  <c r="BA10168" i="10"/>
  <c r="BA10167" i="10"/>
  <c r="BA10166" i="10"/>
  <c r="BA10165" i="10"/>
  <c r="BA10164" i="10"/>
  <c r="BA10163" i="10"/>
  <c r="BA10162" i="10"/>
  <c r="BA10161" i="10"/>
  <c r="BA10160" i="10"/>
  <c r="BA10159" i="10"/>
  <c r="BA10158" i="10"/>
  <c r="BA10157" i="10"/>
  <c r="BA10156" i="10"/>
  <c r="BA10155" i="10"/>
  <c r="BA10154" i="10"/>
  <c r="BA10153" i="10"/>
  <c r="BA10152" i="10"/>
  <c r="BA10151" i="10"/>
  <c r="BA10150" i="10"/>
  <c r="BA10149" i="10"/>
  <c r="BA10148" i="10"/>
  <c r="BA10147" i="10"/>
  <c r="BA10146" i="10"/>
  <c r="BA10145" i="10"/>
  <c r="BA10144" i="10"/>
  <c r="BA10143" i="10"/>
  <c r="BA10142" i="10"/>
  <c r="BA10141" i="10"/>
  <c r="BA10140" i="10"/>
  <c r="BA10139" i="10"/>
  <c r="BA10138" i="10"/>
  <c r="BA10137" i="10"/>
  <c r="BA10136" i="10"/>
  <c r="BA10135" i="10"/>
  <c r="BA10134" i="10"/>
  <c r="BA10133" i="10"/>
  <c r="BA10132" i="10"/>
  <c r="BA10131" i="10"/>
  <c r="BA10130" i="10"/>
  <c r="BA10129" i="10"/>
  <c r="BA10128" i="10"/>
  <c r="BA10127" i="10"/>
  <c r="BA10126" i="10"/>
  <c r="BA10125" i="10"/>
  <c r="BA10124" i="10"/>
  <c r="BA10123" i="10"/>
  <c r="BA10122" i="10"/>
  <c r="BA10121" i="10"/>
  <c r="BA10120" i="10"/>
  <c r="BA10119" i="10"/>
  <c r="BA10118" i="10"/>
  <c r="BA10117" i="10"/>
  <c r="BA10116" i="10"/>
  <c r="BA10115" i="10"/>
  <c r="BA10114" i="10"/>
  <c r="BA10113" i="10"/>
  <c r="BA10112" i="10"/>
  <c r="BA10111" i="10"/>
  <c r="BA10110" i="10"/>
  <c r="BA10109" i="10"/>
  <c r="BA10108" i="10"/>
  <c r="BA10107" i="10"/>
  <c r="BA10106" i="10"/>
  <c r="BA10105" i="10"/>
  <c r="BA10104" i="10"/>
  <c r="BA10103" i="10"/>
  <c r="BA10102" i="10"/>
  <c r="BA10101" i="10"/>
  <c r="BA10100" i="10"/>
  <c r="BA10099" i="10"/>
  <c r="BA10098" i="10"/>
  <c r="BA10097" i="10"/>
  <c r="BA10096" i="10"/>
  <c r="BA10095" i="10"/>
  <c r="BA10094" i="10"/>
  <c r="BA10093" i="10"/>
  <c r="BA10092" i="10"/>
  <c r="BA10091" i="10"/>
  <c r="BA10090" i="10"/>
  <c r="BA10089" i="10"/>
  <c r="BA10088" i="10"/>
  <c r="BA10087" i="10"/>
  <c r="BA10086" i="10"/>
  <c r="BA10085" i="10"/>
  <c r="BA10084" i="10"/>
  <c r="BA10083" i="10"/>
  <c r="BA10082" i="10"/>
  <c r="BA10081" i="10"/>
  <c r="BA10080" i="10"/>
  <c r="BA10079" i="10"/>
  <c r="BA10078" i="10"/>
  <c r="BA10077" i="10"/>
  <c r="BA10076" i="10"/>
  <c r="BA10075" i="10"/>
  <c r="BA10074" i="10"/>
  <c r="BA10073" i="10"/>
  <c r="BA10072" i="10"/>
  <c r="BA10071" i="10"/>
  <c r="BA10070" i="10"/>
  <c r="BA10069" i="10"/>
  <c r="BA10068" i="10"/>
  <c r="BA10067" i="10"/>
  <c r="BA10066" i="10"/>
  <c r="BA10065" i="10"/>
  <c r="BA10064" i="10"/>
  <c r="BA10063" i="10"/>
  <c r="BA10062" i="10"/>
  <c r="BA10061" i="10"/>
  <c r="BA10060" i="10"/>
  <c r="BA10059" i="10"/>
  <c r="BA10058" i="10"/>
  <c r="BA10057" i="10"/>
  <c r="BA10056" i="10"/>
  <c r="BA10055" i="10"/>
  <c r="BA10054" i="10"/>
  <c r="BA10053" i="10"/>
  <c r="BA10052" i="10"/>
  <c r="BA10051" i="10"/>
  <c r="BA10050" i="10"/>
  <c r="BA10049" i="10"/>
  <c r="BA10048" i="10"/>
  <c r="BA10047" i="10"/>
  <c r="BA10046" i="10"/>
  <c r="BA10045" i="10"/>
  <c r="BA10044" i="10"/>
  <c r="BA10043" i="10"/>
  <c r="BA10042" i="10"/>
  <c r="BA10041" i="10"/>
  <c r="BA10040" i="10"/>
  <c r="BA10039" i="10"/>
  <c r="BA10038" i="10"/>
  <c r="BA10037" i="10"/>
  <c r="BA10036" i="10"/>
  <c r="BA10035" i="10"/>
  <c r="BA10034" i="10"/>
  <c r="BA10033" i="10"/>
  <c r="BA10032" i="10"/>
  <c r="BA10031" i="10"/>
  <c r="BA10030" i="10"/>
  <c r="BA10029" i="10"/>
  <c r="BA10028" i="10"/>
  <c r="BA10027" i="10"/>
  <c r="BA10026" i="10"/>
  <c r="BA10025" i="10"/>
  <c r="BA10024" i="10"/>
  <c r="BA10023" i="10"/>
  <c r="BA10022" i="10"/>
  <c r="BA10021" i="10"/>
  <c r="BA10020" i="10"/>
  <c r="BA10019" i="10"/>
  <c r="BA10018" i="10"/>
  <c r="BA10017" i="10"/>
  <c r="BA10016" i="10"/>
  <c r="BA10015" i="10"/>
  <c r="BA10014" i="10"/>
  <c r="BA10013" i="10"/>
  <c r="BA10012" i="10"/>
  <c r="BA10011" i="10"/>
  <c r="BA10010" i="10"/>
  <c r="BA10009" i="10"/>
  <c r="BA10008" i="10"/>
  <c r="BA10007" i="10"/>
  <c r="BA10006" i="10"/>
  <c r="BA10005" i="10"/>
  <c r="BA10004" i="10"/>
  <c r="BA10003" i="10"/>
  <c r="BA10002" i="10"/>
  <c r="BA10001" i="10"/>
  <c r="BA10000" i="10"/>
  <c r="BA9999" i="10"/>
  <c r="BA9998" i="10"/>
  <c r="BA9997" i="10"/>
  <c r="BA9996" i="10"/>
  <c r="BA9995" i="10"/>
  <c r="BA9994" i="10"/>
  <c r="BA9993" i="10"/>
  <c r="BA9992" i="10"/>
  <c r="BA9991" i="10"/>
  <c r="BA9990" i="10"/>
  <c r="BA9989" i="10"/>
  <c r="BA9988" i="10"/>
  <c r="BA9987" i="10"/>
  <c r="BA9986" i="10"/>
  <c r="BA9985" i="10"/>
  <c r="BA9984" i="10"/>
  <c r="BA9983" i="10"/>
  <c r="BA9982" i="10"/>
  <c r="BA9981" i="10"/>
  <c r="BA9980" i="10"/>
  <c r="BA9979" i="10"/>
  <c r="BA9978" i="10"/>
  <c r="BA9977" i="10"/>
  <c r="BA9976" i="10"/>
  <c r="BA9975" i="10"/>
  <c r="BA9974" i="10"/>
  <c r="BA9973" i="10"/>
  <c r="BA9972" i="10"/>
  <c r="BA9971" i="10"/>
  <c r="BA9970" i="10"/>
  <c r="BA9969" i="10"/>
  <c r="BA9968" i="10"/>
  <c r="BA9967" i="10"/>
  <c r="BA9966" i="10"/>
  <c r="BA9965" i="10"/>
  <c r="BA9964" i="10"/>
  <c r="BA9963" i="10"/>
  <c r="BA9962" i="10"/>
  <c r="BA9961" i="10"/>
  <c r="BA9960" i="10"/>
  <c r="BA9959" i="10"/>
  <c r="BA9958" i="10"/>
  <c r="BA9957" i="10"/>
  <c r="BA9956" i="10"/>
  <c r="BA9955" i="10"/>
  <c r="BA9954" i="10"/>
  <c r="BA9953" i="10"/>
  <c r="BA9952" i="10"/>
  <c r="BA9951" i="10"/>
  <c r="BA9950" i="10"/>
  <c r="BA9949" i="10"/>
  <c r="BA9948" i="10"/>
  <c r="BA9947" i="10"/>
  <c r="BA9946" i="10"/>
  <c r="BA9945" i="10"/>
  <c r="BA9944" i="10"/>
  <c r="BA9943" i="10"/>
  <c r="BA9942" i="10"/>
  <c r="BA9941" i="10"/>
  <c r="BA9940" i="10"/>
  <c r="BA9939" i="10"/>
  <c r="BA9938" i="10"/>
  <c r="BA9937" i="10"/>
  <c r="BA9936" i="10"/>
  <c r="BA9935" i="10"/>
  <c r="BA9934" i="10"/>
  <c r="BA9933" i="10"/>
  <c r="BA9932" i="10"/>
  <c r="BA9931" i="10"/>
  <c r="BA9930" i="10"/>
  <c r="BA9929" i="10"/>
  <c r="BA9928" i="10"/>
  <c r="BA9927" i="10"/>
  <c r="BA9926" i="10"/>
  <c r="BA9925" i="10"/>
  <c r="BA9924" i="10"/>
  <c r="BA9923" i="10"/>
  <c r="BA9922" i="10"/>
  <c r="BA9921" i="10"/>
  <c r="BA9920" i="10"/>
  <c r="BA9919" i="10"/>
  <c r="BA9918" i="10"/>
  <c r="BA9917" i="10"/>
  <c r="BA9916" i="10"/>
  <c r="BA9915" i="10"/>
  <c r="BA9914" i="10"/>
  <c r="BA9913" i="10"/>
  <c r="BA9912" i="10"/>
  <c r="BA9911" i="10"/>
  <c r="BA9910" i="10"/>
  <c r="BA9909" i="10"/>
  <c r="BA9908" i="10"/>
  <c r="BA9907" i="10"/>
  <c r="BA9906" i="10"/>
  <c r="BA9905" i="10"/>
  <c r="BA9904" i="10"/>
  <c r="BA9903" i="10"/>
  <c r="BA9902" i="10"/>
  <c r="BA9901" i="10"/>
  <c r="BA9900" i="10"/>
  <c r="BA9899" i="10"/>
  <c r="BA9898" i="10"/>
  <c r="BA9897" i="10"/>
  <c r="BA9896" i="10"/>
  <c r="BA9895" i="10"/>
  <c r="BA9894" i="10"/>
  <c r="BA9893" i="10"/>
  <c r="BA9892" i="10"/>
  <c r="BA9891" i="10"/>
  <c r="BA9890" i="10"/>
  <c r="BA9889" i="10"/>
  <c r="BA9888" i="10"/>
  <c r="BA9887" i="10"/>
  <c r="BA9886" i="10"/>
  <c r="BA9885" i="10"/>
  <c r="BA9884" i="10"/>
  <c r="BA9883" i="10"/>
  <c r="BA9882" i="10"/>
  <c r="BA9881" i="10"/>
  <c r="BA9880" i="10"/>
  <c r="BA9879" i="10"/>
  <c r="BA9878" i="10"/>
  <c r="BA9877" i="10"/>
  <c r="BA9876" i="10"/>
  <c r="BA9875" i="10"/>
  <c r="BA9874" i="10"/>
  <c r="BA9873" i="10"/>
  <c r="BA9872" i="10"/>
  <c r="BA9871" i="10"/>
  <c r="BA9870" i="10"/>
  <c r="BA9869" i="10"/>
  <c r="BA9868" i="10"/>
  <c r="BA9867" i="10"/>
  <c r="BA9866" i="10"/>
  <c r="BA9865" i="10"/>
  <c r="BA9864" i="10"/>
  <c r="BA9863" i="10"/>
  <c r="BA9862" i="10"/>
  <c r="BA9861" i="10"/>
  <c r="BA9860" i="10"/>
  <c r="BA9859" i="10"/>
  <c r="BA9858" i="10"/>
  <c r="BA9857" i="10"/>
  <c r="BA9856" i="10"/>
  <c r="BA9855" i="10"/>
  <c r="BA9854" i="10"/>
  <c r="BA9853" i="10"/>
  <c r="BA9852" i="10"/>
  <c r="BA9851" i="10"/>
  <c r="BA9850" i="10"/>
  <c r="BA9849" i="10"/>
  <c r="BA9848" i="10"/>
  <c r="BA9847" i="10"/>
  <c r="BA9846" i="10"/>
  <c r="BA9845" i="10"/>
  <c r="BA9844" i="10"/>
  <c r="BA9843" i="10"/>
  <c r="BA9842" i="10"/>
  <c r="BA9841" i="10"/>
  <c r="BA9840" i="10"/>
  <c r="BA9839" i="10"/>
  <c r="BA9838" i="10"/>
  <c r="BA9837" i="10"/>
  <c r="BA9836" i="10"/>
  <c r="BA9835" i="10"/>
  <c r="BA9834" i="10"/>
  <c r="BA9833" i="10"/>
  <c r="BA9832" i="10"/>
  <c r="BA9831" i="10"/>
  <c r="BA9830" i="10"/>
  <c r="BA9829" i="10"/>
  <c r="BA9828" i="10"/>
  <c r="BA9827" i="10"/>
  <c r="BA9826" i="10"/>
  <c r="BA9825" i="10"/>
  <c r="BA9824" i="10"/>
  <c r="BA9823" i="10"/>
  <c r="BA9822" i="10"/>
  <c r="BA9821" i="10"/>
  <c r="BA9820" i="10"/>
  <c r="BA9819" i="10"/>
  <c r="BA9818" i="10"/>
  <c r="BA9817" i="10"/>
  <c r="BA9816" i="10"/>
  <c r="BA9815" i="10"/>
  <c r="BA9814" i="10"/>
  <c r="BA9813" i="10"/>
  <c r="BA9812" i="10"/>
  <c r="BA9811" i="10"/>
  <c r="BA9810" i="10"/>
  <c r="BA9809" i="10"/>
  <c r="BA9808" i="10"/>
  <c r="BA9807" i="10"/>
  <c r="BA9806" i="10"/>
  <c r="BA9805" i="10"/>
  <c r="BA9804" i="10"/>
  <c r="BA9803" i="10"/>
  <c r="BA9802" i="10"/>
  <c r="BA9801" i="10"/>
  <c r="BA9800" i="10"/>
  <c r="BA9799" i="10"/>
  <c r="BA9798" i="10"/>
  <c r="BA9797" i="10"/>
  <c r="BA9796" i="10"/>
  <c r="BA9795" i="10"/>
  <c r="BA9794" i="10"/>
  <c r="BA9793" i="10"/>
  <c r="BA9792" i="10"/>
  <c r="BA9791" i="10"/>
  <c r="BA9790" i="10"/>
  <c r="BA9789" i="10"/>
  <c r="BA9788" i="10"/>
  <c r="BA9787" i="10"/>
  <c r="BA9786" i="10"/>
  <c r="BA9785" i="10"/>
  <c r="BA9784" i="10"/>
  <c r="BA9783" i="10"/>
  <c r="BA9782" i="10"/>
  <c r="BA9781" i="10"/>
  <c r="BA9780" i="10"/>
  <c r="BA9779" i="10"/>
  <c r="BA9778" i="10"/>
  <c r="BA9777" i="10"/>
  <c r="BA9776" i="10"/>
  <c r="BA9775" i="10"/>
  <c r="BA9774" i="10"/>
  <c r="BA9773" i="10"/>
  <c r="BA9772" i="10"/>
  <c r="BA9771" i="10"/>
  <c r="BA9770" i="10"/>
  <c r="BA9769" i="10"/>
  <c r="BA9768" i="10"/>
  <c r="BA9767" i="10"/>
  <c r="BA9766" i="10"/>
  <c r="BA9765" i="10"/>
  <c r="BA9764" i="10"/>
  <c r="BA9763" i="10"/>
  <c r="BA9762" i="10"/>
  <c r="BA9761" i="10"/>
  <c r="BA9760" i="10"/>
  <c r="BA9759" i="10"/>
  <c r="BA9758" i="10"/>
  <c r="BA9757" i="10"/>
  <c r="BA9756" i="10"/>
  <c r="BA9755" i="10"/>
  <c r="BA9754" i="10"/>
  <c r="BA9753" i="10"/>
  <c r="BA9752" i="10"/>
  <c r="BA9751" i="10"/>
  <c r="BA9750" i="10"/>
  <c r="BA9749" i="10"/>
  <c r="BA9748" i="10"/>
  <c r="BA9747" i="10"/>
  <c r="BA9746" i="10"/>
  <c r="BA9745" i="10"/>
  <c r="BA9744" i="10"/>
  <c r="BA9743" i="10"/>
  <c r="BA9742" i="10"/>
  <c r="BA9741" i="10"/>
  <c r="BA9740" i="10"/>
  <c r="BA9739" i="10"/>
  <c r="BA9738" i="10"/>
  <c r="BA9737" i="10"/>
  <c r="BA9736" i="10"/>
  <c r="BA9735" i="10"/>
  <c r="BA9734" i="10"/>
  <c r="BA9733" i="10"/>
  <c r="BA9732" i="10"/>
  <c r="BA9731" i="10"/>
  <c r="BA9730" i="10"/>
  <c r="BA9729" i="10"/>
  <c r="BA9728" i="10"/>
  <c r="BA9727" i="10"/>
  <c r="BA9726" i="10"/>
  <c r="BA9725" i="10"/>
  <c r="BA9724" i="10"/>
  <c r="BA9723" i="10"/>
  <c r="BA9722" i="10"/>
  <c r="BA9721" i="10"/>
  <c r="BA9720" i="10"/>
  <c r="BA9719" i="10"/>
  <c r="BA9718" i="10"/>
  <c r="BA9717" i="10"/>
  <c r="BA9716" i="10"/>
  <c r="BA9715" i="10"/>
  <c r="BA9714" i="10"/>
  <c r="BA9713" i="10"/>
  <c r="BA9712" i="10"/>
  <c r="BA9711" i="10"/>
  <c r="BA9710" i="10"/>
  <c r="BA9709" i="10"/>
  <c r="BA9708" i="10"/>
  <c r="BA9707" i="10"/>
  <c r="BA9706" i="10"/>
  <c r="BA9705" i="10"/>
  <c r="BA9704" i="10"/>
  <c r="BA9703" i="10"/>
  <c r="BA9702" i="10"/>
  <c r="BA9701" i="10"/>
  <c r="BA9700" i="10"/>
  <c r="BA9699" i="10"/>
  <c r="BA9698" i="10"/>
  <c r="BA9697" i="10"/>
  <c r="BA9696" i="10"/>
  <c r="BA9695" i="10"/>
  <c r="BA9694" i="10"/>
  <c r="BA9693" i="10"/>
  <c r="BA9692" i="10"/>
  <c r="BA9691" i="10"/>
  <c r="BA9690" i="10"/>
  <c r="BA9689" i="10"/>
  <c r="BA9688" i="10"/>
  <c r="BA9687" i="10"/>
  <c r="BA9686" i="10"/>
  <c r="BA9685" i="10"/>
  <c r="BA9684" i="10"/>
  <c r="BA9683" i="10"/>
  <c r="BA9682" i="10"/>
  <c r="BA9681" i="10"/>
  <c r="BA9680" i="10"/>
  <c r="BA9679" i="10"/>
  <c r="BA9678" i="10"/>
  <c r="BA9677" i="10"/>
  <c r="BA9676" i="10"/>
  <c r="BA9675" i="10"/>
  <c r="BA9674" i="10"/>
  <c r="BA9673" i="10"/>
  <c r="BA9672" i="10"/>
  <c r="BA9671" i="10"/>
  <c r="BA9670" i="10"/>
  <c r="BA9669" i="10"/>
  <c r="BA9668" i="10"/>
  <c r="BA9667" i="10"/>
  <c r="BA9666" i="10"/>
  <c r="BA9665" i="10"/>
  <c r="BA9664" i="10"/>
  <c r="BA9663" i="10"/>
  <c r="BA9662" i="10"/>
  <c r="BA9661" i="10"/>
  <c r="BA9660" i="10"/>
  <c r="BA9659" i="10"/>
  <c r="BA9658" i="10"/>
  <c r="BA9657" i="10"/>
  <c r="BA9656" i="10"/>
  <c r="BA9655" i="10"/>
  <c r="BA9654" i="10"/>
  <c r="BA9653" i="10"/>
  <c r="BA9652" i="10"/>
  <c r="BA9651" i="10"/>
  <c r="BA9650" i="10"/>
  <c r="BA9649" i="10"/>
  <c r="BA9648" i="10"/>
  <c r="BA9647" i="10"/>
  <c r="BA9646" i="10"/>
  <c r="BA9645" i="10"/>
  <c r="BA9644" i="10"/>
  <c r="BA9643" i="10"/>
  <c r="BA9642" i="10"/>
  <c r="BA9641" i="10"/>
  <c r="BA9640" i="10"/>
  <c r="BA9639" i="10"/>
  <c r="BA9638" i="10"/>
  <c r="BA9637" i="10"/>
  <c r="BA9636" i="10"/>
  <c r="BA9635" i="10"/>
  <c r="BA9634" i="10"/>
  <c r="BA9633" i="10"/>
  <c r="BA9632" i="10"/>
  <c r="BA9631" i="10"/>
  <c r="BA9630" i="10"/>
  <c r="BA9629" i="10"/>
  <c r="BA9628" i="10"/>
  <c r="BA9627" i="10"/>
  <c r="BA9626" i="10"/>
  <c r="BA9625" i="10"/>
  <c r="BA9624" i="10"/>
  <c r="BA9623" i="10"/>
  <c r="BA9622" i="10"/>
  <c r="BA9621" i="10"/>
  <c r="BA9620" i="10"/>
  <c r="BA9619" i="10"/>
  <c r="BA9618" i="10"/>
  <c r="BA9617" i="10"/>
  <c r="BA9616" i="10"/>
  <c r="BA9615" i="10"/>
  <c r="BA9614" i="10"/>
  <c r="BA9613" i="10"/>
  <c r="BA9612" i="10"/>
  <c r="BA9611" i="10"/>
  <c r="BA9610" i="10"/>
  <c r="BA9609" i="10"/>
  <c r="BA9608" i="10"/>
  <c r="BA9607" i="10"/>
  <c r="BA9606" i="10"/>
  <c r="BA9605" i="10"/>
  <c r="BA9604" i="10"/>
  <c r="BA9603" i="10"/>
  <c r="BA9602" i="10"/>
  <c r="BA9601" i="10"/>
  <c r="BA9600" i="10"/>
  <c r="BA9599" i="10"/>
  <c r="BA9598" i="10"/>
  <c r="BA9597" i="10"/>
  <c r="BA9596" i="10"/>
  <c r="BA9595" i="10"/>
  <c r="BA9594" i="10"/>
  <c r="BA9593" i="10"/>
  <c r="BA9592" i="10"/>
  <c r="BA9591" i="10"/>
  <c r="BA9590" i="10"/>
  <c r="BA9589" i="10"/>
  <c r="BA9588" i="10"/>
  <c r="BA9587" i="10"/>
  <c r="BA9586" i="10"/>
  <c r="BA9585" i="10"/>
  <c r="BA9584" i="10"/>
  <c r="BA9583" i="10"/>
  <c r="BA9582" i="10"/>
  <c r="BA9581" i="10"/>
  <c r="BA9580" i="10"/>
  <c r="BA9579" i="10"/>
  <c r="BA9578" i="10"/>
  <c r="BA9577" i="10"/>
  <c r="BA9576" i="10"/>
  <c r="BA9575" i="10"/>
  <c r="BA9574" i="10"/>
  <c r="BA9573" i="10"/>
  <c r="BA9572" i="10"/>
  <c r="BA9571" i="10"/>
  <c r="BA9570" i="10"/>
  <c r="BA9569" i="10"/>
  <c r="BA9568" i="10"/>
  <c r="BA9567" i="10"/>
  <c r="BA9566" i="10"/>
  <c r="BA9565" i="10"/>
  <c r="BA9564" i="10"/>
  <c r="BA9563" i="10"/>
  <c r="BA9562" i="10"/>
  <c r="BA9561" i="10"/>
  <c r="BA9560" i="10"/>
  <c r="BA9559" i="10"/>
  <c r="BA9558" i="10"/>
  <c r="BA9557" i="10"/>
  <c r="BA9556" i="10"/>
  <c r="BA9555" i="10"/>
  <c r="BA9554" i="10"/>
  <c r="BA9553" i="10"/>
  <c r="BA9552" i="10"/>
  <c r="BA9551" i="10"/>
  <c r="BA9550" i="10"/>
  <c r="BA9549" i="10"/>
  <c r="BA9548" i="10"/>
  <c r="BA9547" i="10"/>
  <c r="BA9546" i="10"/>
  <c r="BA9545" i="10"/>
  <c r="BA9544" i="10"/>
  <c r="BA9543" i="10"/>
  <c r="BA9542" i="10"/>
  <c r="BA9541" i="10"/>
  <c r="BA9540" i="10"/>
  <c r="BA9539" i="10"/>
  <c r="BA9538" i="10"/>
  <c r="BA9537" i="10"/>
  <c r="BA9536" i="10"/>
  <c r="BA9535" i="10"/>
  <c r="BA9534" i="10"/>
  <c r="BA9533" i="10"/>
  <c r="BA9532" i="10"/>
  <c r="BA9531" i="10"/>
  <c r="BA9530" i="10"/>
  <c r="BA9529" i="10"/>
  <c r="BA9528" i="10"/>
  <c r="BA9527" i="10"/>
  <c r="BA9526" i="10"/>
  <c r="BA9525" i="10"/>
  <c r="BA9524" i="10"/>
  <c r="BA9523" i="10"/>
  <c r="BA9522" i="10"/>
  <c r="BA9521" i="10"/>
  <c r="BA9520" i="10"/>
  <c r="BA9519" i="10"/>
  <c r="BA9518" i="10"/>
  <c r="BA9517" i="10"/>
  <c r="BA9516" i="10"/>
  <c r="BA9515" i="10"/>
  <c r="BA9514" i="10"/>
  <c r="BA9513" i="10"/>
  <c r="BA9512" i="10"/>
  <c r="BA9511" i="10"/>
  <c r="BA9510" i="10"/>
  <c r="BA9509" i="10"/>
  <c r="BA9508" i="10"/>
  <c r="BA9507" i="10"/>
  <c r="BA9506" i="10"/>
  <c r="BA9505" i="10"/>
  <c r="BA9504" i="10"/>
  <c r="BA9503" i="10"/>
  <c r="BA9502" i="10"/>
  <c r="BA9501" i="10"/>
  <c r="BA9500" i="10"/>
  <c r="BA9499" i="10"/>
  <c r="BA9498" i="10"/>
  <c r="BA9497" i="10"/>
  <c r="BA9496" i="10"/>
  <c r="BA9495" i="10"/>
  <c r="BA9494" i="10"/>
  <c r="BA9493" i="10"/>
  <c r="BA9492" i="10"/>
  <c r="BA9491" i="10"/>
  <c r="BA9490" i="10"/>
  <c r="BA9489" i="10"/>
  <c r="BA9488" i="10"/>
  <c r="BA9487" i="10"/>
  <c r="BA9486" i="10"/>
  <c r="BA9485" i="10"/>
  <c r="BA9484" i="10"/>
  <c r="BA9483" i="10"/>
  <c r="BA9482" i="10"/>
  <c r="BA9481" i="10"/>
  <c r="BA9480" i="10"/>
  <c r="BA9479" i="10"/>
  <c r="BA9478" i="10"/>
  <c r="BA9477" i="10"/>
  <c r="BA9476" i="10"/>
  <c r="BA9475" i="10"/>
  <c r="BA9474" i="10"/>
  <c r="BA9473" i="10"/>
  <c r="BA9472" i="10"/>
  <c r="BA9471" i="10"/>
  <c r="BA9470" i="10"/>
  <c r="BA9469" i="10"/>
  <c r="BA9468" i="10"/>
  <c r="BA9467" i="10"/>
  <c r="BA9466" i="10"/>
  <c r="BA9465" i="10"/>
  <c r="BA9464" i="10"/>
  <c r="BA9463" i="10"/>
  <c r="BA9462" i="10"/>
  <c r="BA9461" i="10"/>
  <c r="BA9460" i="10"/>
  <c r="BA9459" i="10"/>
  <c r="BA9458" i="10"/>
  <c r="BA9457" i="10"/>
  <c r="BA9456" i="10"/>
  <c r="BA9455" i="10"/>
  <c r="BA9454" i="10"/>
  <c r="BA9453" i="10"/>
  <c r="BA9452" i="10"/>
  <c r="BA9451" i="10"/>
  <c r="BA9450" i="10"/>
  <c r="BA9449" i="10"/>
  <c r="BA9448" i="10"/>
  <c r="BA9447" i="10"/>
  <c r="BA9446" i="10"/>
  <c r="BA9445" i="10"/>
  <c r="BA9444" i="10"/>
  <c r="BA9443" i="10"/>
  <c r="BA9442" i="10"/>
  <c r="BA9441" i="10"/>
  <c r="BA9440" i="10"/>
  <c r="BA9439" i="10"/>
  <c r="BA9438" i="10"/>
  <c r="BA9437" i="10"/>
  <c r="BA9436" i="10"/>
  <c r="BA9435" i="10"/>
  <c r="BA9434" i="10"/>
  <c r="BA9433" i="10"/>
  <c r="BA9432" i="10"/>
  <c r="BA9431" i="10"/>
  <c r="BA9430" i="10"/>
  <c r="BA9429" i="10"/>
  <c r="BA9428" i="10"/>
  <c r="BA9427" i="10"/>
  <c r="BA9426" i="10"/>
  <c r="BA9425" i="10"/>
  <c r="BA9424" i="10"/>
  <c r="BA9423" i="10"/>
  <c r="BA9422" i="10"/>
  <c r="BA9421" i="10"/>
  <c r="BA9420" i="10"/>
  <c r="BA9419" i="10"/>
  <c r="BA9418" i="10"/>
  <c r="BA9417" i="10"/>
  <c r="BA9416" i="10"/>
  <c r="BA9415" i="10"/>
  <c r="BA9414" i="10"/>
  <c r="BA9413" i="10"/>
  <c r="BA9412" i="10"/>
  <c r="BA9411" i="10"/>
  <c r="BA9410" i="10"/>
  <c r="BA9409" i="10"/>
  <c r="BA9408" i="10"/>
  <c r="BA9407" i="10"/>
  <c r="BA9406" i="10"/>
  <c r="BA9405" i="10"/>
  <c r="BA9404" i="10"/>
  <c r="BA9403" i="10"/>
  <c r="BA9402" i="10"/>
  <c r="BA9401" i="10"/>
  <c r="BA9400" i="10"/>
  <c r="BA9399" i="10"/>
  <c r="BA9398" i="10"/>
  <c r="BA9397" i="10"/>
  <c r="BA9396" i="10"/>
  <c r="BA9395" i="10"/>
  <c r="BA9394" i="10"/>
  <c r="BA9393" i="10"/>
  <c r="BA9392" i="10"/>
  <c r="BA9391" i="10"/>
  <c r="BA9390" i="10"/>
  <c r="BA9389" i="10"/>
  <c r="BA9388" i="10"/>
  <c r="BA9387" i="10"/>
  <c r="BA9386" i="10"/>
  <c r="BA9385" i="10"/>
  <c r="BA9384" i="10"/>
  <c r="BA9383" i="10"/>
  <c r="BA9382" i="10"/>
  <c r="BA9381" i="10"/>
  <c r="BA9380" i="10"/>
  <c r="BA9379" i="10"/>
  <c r="BA9378" i="10"/>
  <c r="BA9377" i="10"/>
  <c r="BA9376" i="10"/>
  <c r="BA9375" i="10"/>
  <c r="BA9374" i="10"/>
  <c r="BA9373" i="10"/>
  <c r="BA9372" i="10"/>
  <c r="BA9371" i="10"/>
  <c r="BA9370" i="10"/>
  <c r="BA9369" i="10"/>
  <c r="BA9368" i="10"/>
  <c r="BA9367" i="10"/>
  <c r="BA9366" i="10"/>
  <c r="BA9365" i="10"/>
  <c r="BA9364" i="10"/>
  <c r="BA9363" i="10"/>
  <c r="BA9362" i="10"/>
  <c r="BA9361" i="10"/>
  <c r="BA9360" i="10"/>
  <c r="BA9359" i="10"/>
  <c r="BA9358" i="10"/>
  <c r="BA9357" i="10"/>
  <c r="BA9356" i="10"/>
  <c r="BA9355" i="10"/>
  <c r="BA9354" i="10"/>
  <c r="BA9353" i="10"/>
  <c r="BA9352" i="10"/>
  <c r="BA9351" i="10"/>
  <c r="BA9350" i="10"/>
  <c r="BA9349" i="10"/>
  <c r="BA9348" i="10"/>
  <c r="BA9347" i="10"/>
  <c r="BA9346" i="10"/>
  <c r="BA9345" i="10"/>
  <c r="BA9344" i="10"/>
  <c r="BA9343" i="10"/>
  <c r="BA9342" i="10"/>
  <c r="BA9341" i="10"/>
  <c r="BA9340" i="10"/>
  <c r="BA9339" i="10"/>
  <c r="BA9338" i="10"/>
  <c r="BA9337" i="10"/>
  <c r="BA9336" i="10"/>
  <c r="BA9335" i="10"/>
  <c r="BA9334" i="10"/>
  <c r="BA9333" i="10"/>
  <c r="BA9332" i="10"/>
  <c r="BA9331" i="10"/>
  <c r="BA9330" i="10"/>
  <c r="BA9329" i="10"/>
  <c r="BA9328" i="10"/>
  <c r="BA9327" i="10"/>
  <c r="BA9326" i="10"/>
  <c r="BA9325" i="10"/>
  <c r="BA9324" i="10"/>
  <c r="BA9323" i="10"/>
  <c r="BA9322" i="10"/>
  <c r="BA9321" i="10"/>
  <c r="BA9320" i="10"/>
  <c r="BA9319" i="10"/>
  <c r="BA9318" i="10"/>
  <c r="BA9317" i="10"/>
  <c r="BA9316" i="10"/>
  <c r="BA9315" i="10"/>
  <c r="BA9314" i="10"/>
  <c r="BA9313" i="10"/>
  <c r="BA9312" i="10"/>
  <c r="BA9311" i="10"/>
  <c r="BA9310" i="10"/>
  <c r="BA9309" i="10"/>
  <c r="BA9308" i="10"/>
  <c r="BA9307" i="10"/>
  <c r="BA9306" i="10"/>
  <c r="BA9305" i="10"/>
  <c r="BA9304" i="10"/>
  <c r="BA9303" i="10"/>
  <c r="BA9302" i="10"/>
  <c r="BA9301" i="10"/>
  <c r="BA9300" i="10"/>
  <c r="BA9299" i="10"/>
  <c r="BA9298" i="10"/>
  <c r="BA9297" i="10"/>
  <c r="BA9296" i="10"/>
  <c r="BA9295" i="10"/>
  <c r="BA9294" i="10"/>
  <c r="BA9293" i="10"/>
  <c r="BA9292" i="10"/>
  <c r="BA9291" i="10"/>
  <c r="BA9290" i="10"/>
  <c r="BA9289" i="10"/>
  <c r="BA9288" i="10"/>
  <c r="BA9287" i="10"/>
  <c r="BA9286" i="10"/>
  <c r="BA9285" i="10"/>
  <c r="BA9284" i="10"/>
  <c r="BA9283" i="10"/>
  <c r="BA9282" i="10"/>
  <c r="BA9281" i="10"/>
  <c r="BA9280" i="10"/>
  <c r="BA9279" i="10"/>
  <c r="BA9278" i="10"/>
  <c r="BA9277" i="10"/>
  <c r="BA9276" i="10"/>
  <c r="BA9275" i="10"/>
  <c r="BA9274" i="10"/>
  <c r="BA9273" i="10"/>
  <c r="BA9272" i="10"/>
  <c r="BA9271" i="10"/>
  <c r="BA9270" i="10"/>
  <c r="BA9269" i="10"/>
  <c r="BA9268" i="10"/>
  <c r="BA9267" i="10"/>
  <c r="BA9266" i="10"/>
  <c r="BA9265" i="10"/>
  <c r="BA9264" i="10"/>
  <c r="BA9263" i="10"/>
  <c r="BA9262" i="10"/>
  <c r="BA9261" i="10"/>
  <c r="BA9260" i="10"/>
  <c r="BA9259" i="10"/>
  <c r="BA9258" i="10"/>
  <c r="BA9257" i="10"/>
  <c r="BA9256" i="10"/>
  <c r="BA9255" i="10"/>
  <c r="BA9254" i="10"/>
  <c r="BA9253" i="10"/>
  <c r="BA9252" i="10"/>
  <c r="BA9251" i="10"/>
  <c r="BA9250" i="10"/>
  <c r="BA9249" i="10"/>
  <c r="BA9248" i="10"/>
  <c r="BA9247" i="10"/>
  <c r="BA9246" i="10"/>
  <c r="BA9245" i="10"/>
  <c r="BA9244" i="10"/>
  <c r="BA9243" i="10"/>
  <c r="BA9242" i="10"/>
  <c r="BA9241" i="10"/>
  <c r="BA9240" i="10"/>
  <c r="BA9239" i="10"/>
  <c r="BA9238" i="10"/>
  <c r="BA9237" i="10"/>
  <c r="BA9236" i="10"/>
  <c r="BA9235" i="10"/>
  <c r="BA9234" i="10"/>
  <c r="BA9233" i="10"/>
  <c r="BA9232" i="10"/>
  <c r="BA9231" i="10"/>
  <c r="BA9230" i="10"/>
  <c r="BA9229" i="10"/>
  <c r="BA9228" i="10"/>
  <c r="BA9227" i="10"/>
  <c r="BA9226" i="10"/>
  <c r="BA9225" i="10"/>
  <c r="BA9224" i="10"/>
  <c r="BA9223" i="10"/>
  <c r="BA9222" i="10"/>
  <c r="BA9221" i="10"/>
  <c r="BA9220" i="10"/>
  <c r="BA9219" i="10"/>
  <c r="BA9218" i="10"/>
  <c r="BA9217" i="10"/>
  <c r="BA9216" i="10"/>
  <c r="BA9215" i="10"/>
  <c r="BA9214" i="10"/>
  <c r="BA9213" i="10"/>
  <c r="BA9212" i="10"/>
  <c r="BA9211" i="10"/>
  <c r="BA9210" i="10"/>
  <c r="BA9209" i="10"/>
  <c r="BA9208" i="10"/>
  <c r="BA9207" i="10"/>
  <c r="BA9206" i="10"/>
  <c r="BA9205" i="10"/>
  <c r="BA9204" i="10"/>
  <c r="BA9203" i="10"/>
  <c r="BA9202" i="10"/>
  <c r="BA9201" i="10"/>
  <c r="BA9200" i="10"/>
  <c r="BA9199" i="10"/>
  <c r="BA9198" i="10"/>
  <c r="BA9197" i="10"/>
  <c r="BA9196" i="10"/>
  <c r="BA9195" i="10"/>
  <c r="BA9194" i="10"/>
  <c r="BA9193" i="10"/>
  <c r="BA9192" i="10"/>
  <c r="BA9191" i="10"/>
  <c r="BA9190" i="10"/>
  <c r="BA9189" i="10"/>
  <c r="BA9188" i="10"/>
  <c r="BA9187" i="10"/>
  <c r="BA9186" i="10"/>
  <c r="BA9185" i="10"/>
  <c r="BA9184" i="10"/>
  <c r="BA9183" i="10"/>
  <c r="BA9182" i="10"/>
  <c r="BA9181" i="10"/>
  <c r="BA9180" i="10"/>
  <c r="BA9179" i="10"/>
  <c r="BA9178" i="10"/>
  <c r="BA9177" i="10"/>
  <c r="BA9176" i="10"/>
  <c r="BA9175" i="10"/>
  <c r="BA9174" i="10"/>
  <c r="BA9173" i="10"/>
  <c r="BA9172" i="10"/>
  <c r="BA9171" i="10"/>
  <c r="BA9170" i="10"/>
  <c r="BA9169" i="10"/>
  <c r="BA9168" i="10"/>
  <c r="BA9167" i="10"/>
  <c r="BA9166" i="10"/>
  <c r="BA9165" i="10"/>
  <c r="BA9164" i="10"/>
  <c r="BA9163" i="10"/>
  <c r="BA9162" i="10"/>
  <c r="BA9161" i="10"/>
  <c r="BA9160" i="10"/>
  <c r="BA9159" i="10"/>
  <c r="BA9158" i="10"/>
  <c r="BA9157" i="10"/>
  <c r="BA9156" i="10"/>
  <c r="BA9155" i="10"/>
  <c r="BA9154" i="10"/>
  <c r="BA9153" i="10"/>
  <c r="BA9152" i="10"/>
  <c r="BA9151" i="10"/>
  <c r="BA9150" i="10"/>
  <c r="BA9149" i="10"/>
  <c r="BA9148" i="10"/>
  <c r="BA9147" i="10"/>
  <c r="BA9146" i="10"/>
  <c r="BA9145" i="10"/>
  <c r="BA9144" i="10"/>
  <c r="BA9143" i="10"/>
  <c r="BA9142" i="10"/>
  <c r="BA9141" i="10"/>
  <c r="BA9140" i="10"/>
  <c r="BA9139" i="10"/>
  <c r="BA9138" i="10"/>
  <c r="BA9137" i="10"/>
  <c r="BA9136" i="10"/>
  <c r="BA9135" i="10"/>
  <c r="BA9134" i="10"/>
  <c r="BA9133" i="10"/>
  <c r="BA9132" i="10"/>
  <c r="BA9131" i="10"/>
  <c r="BA9130" i="10"/>
  <c r="BA9129" i="10"/>
  <c r="BA9128" i="10"/>
  <c r="BA9127" i="10"/>
  <c r="BA9126" i="10"/>
  <c r="BA9125" i="10"/>
  <c r="BA9124" i="10"/>
  <c r="BA9123" i="10"/>
  <c r="BA9122" i="10"/>
  <c r="BA9121" i="10"/>
  <c r="BA9120" i="10"/>
  <c r="BA9119" i="10"/>
  <c r="BA9118" i="10"/>
  <c r="BA9117" i="10"/>
  <c r="BA9116" i="10"/>
  <c r="BA9115" i="10"/>
  <c r="BA9114" i="10"/>
  <c r="BA9113" i="10"/>
  <c r="BA9112" i="10"/>
  <c r="BA9111" i="10"/>
  <c r="BA9110" i="10"/>
  <c r="BA9109" i="10"/>
  <c r="BA9108" i="10"/>
  <c r="BA9107" i="10"/>
  <c r="BA9106" i="10"/>
  <c r="BA9105" i="10"/>
  <c r="BA9104" i="10"/>
  <c r="BA9103" i="10"/>
  <c r="BA9102" i="10"/>
  <c r="BA9101" i="10"/>
  <c r="BA9100" i="10"/>
  <c r="BA9099" i="10"/>
  <c r="BA9098" i="10"/>
  <c r="BA9097" i="10"/>
  <c r="BA9096" i="10"/>
  <c r="BA9095" i="10"/>
  <c r="BA9094" i="10"/>
  <c r="BA9093" i="10"/>
  <c r="BA9092" i="10"/>
  <c r="BA9091" i="10"/>
  <c r="BA9090" i="10"/>
  <c r="BA9089" i="10"/>
  <c r="BA9088" i="10"/>
  <c r="BA9087" i="10"/>
  <c r="BA9086" i="10"/>
  <c r="BA9085" i="10"/>
  <c r="BA9084" i="10"/>
  <c r="BA9083" i="10"/>
  <c r="BA9082" i="10"/>
  <c r="BA9081" i="10"/>
  <c r="BA9080" i="10"/>
  <c r="BA9079" i="10"/>
  <c r="BA9078" i="10"/>
  <c r="BA9077" i="10"/>
  <c r="BA9076" i="10"/>
  <c r="BA9075" i="10"/>
  <c r="BA9074" i="10"/>
  <c r="BA9073" i="10"/>
  <c r="BA9072" i="10"/>
  <c r="BA9071" i="10"/>
  <c r="BA9070" i="10"/>
  <c r="BA9069" i="10"/>
  <c r="BA9068" i="10"/>
  <c r="BA9067" i="10"/>
  <c r="BA9066" i="10"/>
  <c r="BA9065" i="10"/>
  <c r="BA9064" i="10"/>
  <c r="BA9063" i="10"/>
  <c r="BA9062" i="10"/>
  <c r="BA9061" i="10"/>
  <c r="BA9060" i="10"/>
  <c r="BA9059" i="10"/>
  <c r="BA9058" i="10"/>
  <c r="BA9057" i="10"/>
  <c r="BA9056" i="10"/>
  <c r="BA9055" i="10"/>
  <c r="BA9054" i="10"/>
  <c r="BA9053" i="10"/>
  <c r="BA9052" i="10"/>
  <c r="BA9051" i="10"/>
  <c r="BA9050" i="10"/>
  <c r="BA9049" i="10"/>
  <c r="BA9048" i="10"/>
  <c r="BA9047" i="10"/>
  <c r="BA9046" i="10"/>
  <c r="BA9045" i="10"/>
  <c r="BA9044" i="10"/>
  <c r="BA9043" i="10"/>
  <c r="BA9042" i="10"/>
  <c r="BA9041" i="10"/>
  <c r="BA9040" i="10"/>
  <c r="BA9039" i="10"/>
  <c r="BA9038" i="10"/>
  <c r="BA9037" i="10"/>
  <c r="BA9036" i="10"/>
  <c r="BA9035" i="10"/>
  <c r="BA9034" i="10"/>
  <c r="BA9033" i="10"/>
  <c r="BA9032" i="10"/>
  <c r="BA9031" i="10"/>
  <c r="BA9030" i="10"/>
  <c r="BA9029" i="10"/>
  <c r="BA9028" i="10"/>
  <c r="BA9027" i="10"/>
  <c r="BA9026" i="10"/>
  <c r="BA9025" i="10"/>
  <c r="BA9024" i="10"/>
  <c r="BA9023" i="10"/>
  <c r="BA9022" i="10"/>
  <c r="BA9021" i="10"/>
  <c r="BA9020" i="10"/>
  <c r="BA9019" i="10"/>
  <c r="BA9018" i="10"/>
  <c r="BA9017" i="10"/>
  <c r="BA9016" i="10"/>
  <c r="BA9015" i="10"/>
  <c r="BA9014" i="10"/>
  <c r="BA9013" i="10"/>
  <c r="BA9012" i="10"/>
  <c r="BA9011" i="10"/>
  <c r="BA9010" i="10"/>
  <c r="BA9009" i="10"/>
  <c r="BA9008" i="10"/>
  <c r="BA9007" i="10"/>
  <c r="BA9006" i="10"/>
  <c r="BA9005" i="10"/>
  <c r="BA9004" i="10"/>
  <c r="BA9003" i="10"/>
  <c r="BA9002" i="10"/>
  <c r="BA9001" i="10"/>
  <c r="BA9000" i="10"/>
  <c r="BA8999" i="10"/>
  <c r="BA8998" i="10"/>
  <c r="BA8997" i="10"/>
  <c r="BA8996" i="10"/>
  <c r="BA8995" i="10"/>
  <c r="BA8994" i="10"/>
  <c r="BA8993" i="10"/>
  <c r="BA8992" i="10"/>
  <c r="BA8991" i="10"/>
  <c r="BA8990" i="10"/>
  <c r="BA8989" i="10"/>
  <c r="BA8988" i="10"/>
  <c r="BA8987" i="10"/>
  <c r="BA8986" i="10"/>
  <c r="BA8985" i="10"/>
  <c r="BA8984" i="10"/>
  <c r="BA8983" i="10"/>
  <c r="BA8982" i="10"/>
  <c r="BA8981" i="10"/>
  <c r="BA8980" i="10"/>
  <c r="BA8979" i="10"/>
  <c r="BA8978" i="10"/>
  <c r="BA8977" i="10"/>
  <c r="BA8976" i="10"/>
  <c r="BA8975" i="10"/>
  <c r="BA8974" i="10"/>
  <c r="BA8973" i="10"/>
  <c r="BA8972" i="10"/>
  <c r="BA8971" i="10"/>
  <c r="BA8970" i="10"/>
  <c r="BA8969" i="10"/>
  <c r="BA8968" i="10"/>
  <c r="BA8967" i="10"/>
  <c r="BA8966" i="10"/>
  <c r="BA8965" i="10"/>
  <c r="BA8964" i="10"/>
  <c r="BA8963" i="10"/>
  <c r="BA8962" i="10"/>
  <c r="BA8961" i="10"/>
  <c r="BA8960" i="10"/>
  <c r="BA8959" i="10"/>
  <c r="BA8958" i="10"/>
  <c r="BA8957" i="10"/>
  <c r="BA8956" i="10"/>
  <c r="BA8955" i="10"/>
  <c r="BA8954" i="10"/>
  <c r="BA8953" i="10"/>
  <c r="BA8952" i="10"/>
  <c r="BA8951" i="10"/>
  <c r="BA8950" i="10"/>
  <c r="BA8949" i="10"/>
  <c r="BA8948" i="10"/>
  <c r="BA8947" i="10"/>
  <c r="BA8946" i="10"/>
  <c r="BA8945" i="10"/>
  <c r="BA8944" i="10"/>
  <c r="BA8943" i="10"/>
  <c r="BA8942" i="10"/>
  <c r="BA8941" i="10"/>
  <c r="BA8940" i="10"/>
  <c r="BA8939" i="10"/>
  <c r="BA8938" i="10"/>
  <c r="BA8937" i="10"/>
  <c r="BA8936" i="10"/>
  <c r="BA8935" i="10"/>
  <c r="BA8934" i="10"/>
  <c r="BA8933" i="10"/>
  <c r="BA8932" i="10"/>
  <c r="BA8931" i="10"/>
  <c r="BA8930" i="10"/>
  <c r="BA8929" i="10"/>
  <c r="BA8928" i="10"/>
  <c r="BA8927" i="10"/>
  <c r="BA8926" i="10"/>
  <c r="BA8925" i="10"/>
  <c r="BA8924" i="10"/>
  <c r="BA8923" i="10"/>
  <c r="BA8922" i="10"/>
  <c r="BA8921" i="10"/>
  <c r="BA8920" i="10"/>
  <c r="BA8919" i="10"/>
  <c r="BA8918" i="10"/>
  <c r="BA8917" i="10"/>
  <c r="BA8916" i="10"/>
  <c r="BA8915" i="10"/>
  <c r="BA8914" i="10"/>
  <c r="BA8913" i="10"/>
  <c r="BA8912" i="10"/>
  <c r="BA8911" i="10"/>
  <c r="BA8910" i="10"/>
  <c r="BA8909" i="10"/>
  <c r="BA8908" i="10"/>
  <c r="BA8907" i="10"/>
  <c r="BA8906" i="10"/>
  <c r="BA8905" i="10"/>
  <c r="BA8904" i="10"/>
  <c r="BA8903" i="10"/>
  <c r="BA8902" i="10"/>
  <c r="BA8901" i="10"/>
  <c r="BA8900" i="10"/>
  <c r="BA8899" i="10"/>
  <c r="BA8898" i="10"/>
  <c r="BA8897" i="10"/>
  <c r="BA8896" i="10"/>
  <c r="BA8895" i="10"/>
  <c r="BA8894" i="10"/>
  <c r="BA8893" i="10"/>
  <c r="BA8892" i="10"/>
  <c r="BA8891" i="10"/>
  <c r="BA8890" i="10"/>
  <c r="BA8889" i="10"/>
  <c r="BA8888" i="10"/>
  <c r="BA8887" i="10"/>
  <c r="BA8886" i="10"/>
  <c r="BA8885" i="10"/>
  <c r="BA8884" i="10"/>
  <c r="BA8883" i="10"/>
  <c r="BA8882" i="10"/>
  <c r="BA8881" i="10"/>
  <c r="BA8880" i="10"/>
  <c r="BA8879" i="10"/>
  <c r="BA8878" i="10"/>
  <c r="BA8877" i="10"/>
  <c r="BA8876" i="10"/>
  <c r="BA8875" i="10"/>
  <c r="BA8874" i="10"/>
  <c r="BA8873" i="10"/>
  <c r="BA8872" i="10"/>
  <c r="BA8871" i="10"/>
  <c r="BA8870" i="10"/>
  <c r="BA8869" i="10"/>
  <c r="BA8868" i="10"/>
  <c r="BA8867" i="10"/>
  <c r="BA8866" i="10"/>
  <c r="BA8865" i="10"/>
  <c r="BA8864" i="10"/>
  <c r="BA8863" i="10"/>
  <c r="BA8862" i="10"/>
  <c r="BA8861" i="10"/>
  <c r="BA8860" i="10"/>
  <c r="BA8859" i="10"/>
  <c r="BA8858" i="10"/>
  <c r="BA8857" i="10"/>
  <c r="BA8856" i="10"/>
  <c r="BA8855" i="10"/>
  <c r="BA8854" i="10"/>
  <c r="BA8853" i="10"/>
  <c r="BA8852" i="10"/>
  <c r="BA8851" i="10"/>
  <c r="BA8850" i="10"/>
  <c r="BA8849" i="10"/>
  <c r="BA8848" i="10"/>
  <c r="BA8847" i="10"/>
  <c r="BA8846" i="10"/>
  <c r="BA8845" i="10"/>
  <c r="BA8844" i="10"/>
  <c r="BA8843" i="10"/>
  <c r="BA8842" i="10"/>
  <c r="BA8841" i="10"/>
  <c r="BA8840" i="10"/>
  <c r="BA8839" i="10"/>
  <c r="BA8838" i="10"/>
  <c r="BA8837" i="10"/>
  <c r="BA8836" i="10"/>
  <c r="BA8835" i="10"/>
  <c r="BA8834" i="10"/>
  <c r="BA8833" i="10"/>
  <c r="BA8832" i="10"/>
  <c r="BA8831" i="10"/>
  <c r="BA8830" i="10"/>
  <c r="BA8829" i="10"/>
  <c r="BA8828" i="10"/>
  <c r="BA8827" i="10"/>
  <c r="BA8826" i="10"/>
  <c r="BA8825" i="10"/>
  <c r="BA8824" i="10"/>
  <c r="BA8823" i="10"/>
  <c r="BA8822" i="10"/>
  <c r="BA8821" i="10"/>
  <c r="BA8820" i="10"/>
  <c r="BA8819" i="10"/>
  <c r="BA8818" i="10"/>
  <c r="BA8817" i="10"/>
  <c r="BA8816" i="10"/>
  <c r="BA8815" i="10"/>
  <c r="BA8814" i="10"/>
  <c r="BA8813" i="10"/>
  <c r="BA8812" i="10"/>
  <c r="BA8811" i="10"/>
  <c r="BA8810" i="10"/>
  <c r="BA8809" i="10"/>
  <c r="BA8808" i="10"/>
  <c r="BA8807" i="10"/>
  <c r="BA8806" i="10"/>
  <c r="BA8805" i="10"/>
  <c r="BA8804" i="10"/>
  <c r="BA8803" i="10"/>
  <c r="BA8802" i="10"/>
  <c r="BA8801" i="10"/>
  <c r="BA8800" i="10"/>
  <c r="BA8799" i="10"/>
  <c r="BA8798" i="10"/>
  <c r="BA8797" i="10"/>
  <c r="BA8796" i="10"/>
  <c r="BA8795" i="10"/>
  <c r="BA8794" i="10"/>
  <c r="BA8793" i="10"/>
  <c r="BA8792" i="10"/>
  <c r="BA8791" i="10"/>
  <c r="BA8790" i="10"/>
  <c r="BA8789" i="10"/>
  <c r="BA8788" i="10"/>
  <c r="BA8787" i="10"/>
  <c r="BA8786" i="10"/>
  <c r="BA8785" i="10"/>
  <c r="BA8784" i="10"/>
  <c r="BA8783" i="10"/>
  <c r="BA8782" i="10"/>
  <c r="BA8781" i="10"/>
  <c r="BA8780" i="10"/>
  <c r="BA8779" i="10"/>
  <c r="BA8778" i="10"/>
  <c r="BA8777" i="10"/>
  <c r="BA8776" i="10"/>
  <c r="BA8775" i="10"/>
  <c r="BA8774" i="10"/>
  <c r="BA8773" i="10"/>
  <c r="BA8772" i="10"/>
  <c r="BA8771" i="10"/>
  <c r="BA8770" i="10"/>
  <c r="BA8769" i="10"/>
  <c r="BA8768" i="10"/>
  <c r="BA8767" i="10"/>
  <c r="BA8766" i="10"/>
  <c r="BA8765" i="10"/>
  <c r="BA8764" i="10"/>
  <c r="BA8763" i="10"/>
  <c r="BA8762" i="10"/>
  <c r="BA8761" i="10"/>
  <c r="BA8760" i="10"/>
  <c r="BA8759" i="10"/>
  <c r="BA8758" i="10"/>
  <c r="BA8757" i="10"/>
  <c r="BA8756" i="10"/>
  <c r="BA8755" i="10"/>
  <c r="BA8754" i="10"/>
  <c r="BA8753" i="10"/>
  <c r="BA8752" i="10"/>
  <c r="BA8751" i="10"/>
  <c r="BA8750" i="10"/>
  <c r="BA8749" i="10"/>
  <c r="BA8748" i="10"/>
  <c r="BA8747" i="10"/>
  <c r="BA8746" i="10"/>
  <c r="BA8745" i="10"/>
  <c r="BA8744" i="10"/>
  <c r="BA8743" i="10"/>
  <c r="BA8742" i="10"/>
  <c r="BA8741" i="10"/>
  <c r="BA8740" i="10"/>
  <c r="BA8739" i="10"/>
  <c r="BA8738" i="10"/>
  <c r="BA8737" i="10"/>
  <c r="BA8736" i="10"/>
  <c r="BA8735" i="10"/>
  <c r="BA8734" i="10"/>
  <c r="BA8733" i="10"/>
  <c r="BA8732" i="10"/>
  <c r="BA8731" i="10"/>
  <c r="BA8730" i="10"/>
  <c r="BA8729" i="10"/>
  <c r="BA8728" i="10"/>
  <c r="BA8727" i="10"/>
  <c r="BA8726" i="10"/>
  <c r="BA8725" i="10"/>
  <c r="BA8724" i="10"/>
  <c r="BA8723" i="10"/>
  <c r="BA8722" i="10"/>
  <c r="BA8721" i="10"/>
  <c r="BA8720" i="10"/>
  <c r="BA8719" i="10"/>
  <c r="BA8718" i="10"/>
  <c r="BA8717" i="10"/>
  <c r="BA8716" i="10"/>
  <c r="BA8715" i="10"/>
  <c r="BA8714" i="10"/>
  <c r="BA8713" i="10"/>
  <c r="BA8712" i="10"/>
  <c r="BA8711" i="10"/>
  <c r="BA8710" i="10"/>
  <c r="BA8709" i="10"/>
  <c r="BA8708" i="10"/>
  <c r="BA8707" i="10"/>
  <c r="BA8706" i="10"/>
  <c r="BA8705" i="10"/>
  <c r="BA8704" i="10"/>
  <c r="BA8703" i="10"/>
  <c r="BA8702" i="10"/>
  <c r="BA8701" i="10"/>
  <c r="BA8700" i="10"/>
  <c r="BA8699" i="10"/>
  <c r="BA8698" i="10"/>
  <c r="BA8697" i="10"/>
  <c r="BA8696" i="10"/>
  <c r="BA8695" i="10"/>
  <c r="BA8694" i="10"/>
  <c r="BA8693" i="10"/>
  <c r="BA8692" i="10"/>
  <c r="BA8691" i="10"/>
  <c r="BA8690" i="10"/>
  <c r="BA8689" i="10"/>
  <c r="BA8688" i="10"/>
  <c r="BA8687" i="10"/>
  <c r="BA8686" i="10"/>
  <c r="BA8685" i="10"/>
  <c r="BA8684" i="10"/>
  <c r="BA8683" i="10"/>
  <c r="BA8682" i="10"/>
  <c r="BA8681" i="10"/>
  <c r="BA8680" i="10"/>
  <c r="BA8679" i="10"/>
  <c r="BA8678" i="10"/>
  <c r="BA8677" i="10"/>
  <c r="BA8676" i="10"/>
  <c r="BA8675" i="10"/>
  <c r="BA8674" i="10"/>
  <c r="BA8673" i="10"/>
  <c r="BA8672" i="10"/>
  <c r="BA8671" i="10"/>
  <c r="BA8670" i="10"/>
  <c r="BA8669" i="10"/>
  <c r="BA8668" i="10"/>
  <c r="BA8667" i="10"/>
  <c r="BA8666" i="10"/>
  <c r="BA8665" i="10"/>
  <c r="BA8664" i="10"/>
  <c r="BA8663" i="10"/>
  <c r="BA8662" i="10"/>
  <c r="BA8661" i="10"/>
  <c r="BA8660" i="10"/>
  <c r="BA8659" i="10"/>
  <c r="BA8658" i="10"/>
  <c r="BA8657" i="10"/>
  <c r="BA8656" i="10"/>
  <c r="BA8655" i="10"/>
  <c r="BA8654" i="10"/>
  <c r="BA8653" i="10"/>
  <c r="BA8652" i="10"/>
  <c r="BA8651" i="10"/>
  <c r="BA8650" i="10"/>
  <c r="BA8649" i="10"/>
  <c r="BA8648" i="10"/>
  <c r="BA8647" i="10"/>
  <c r="BA8646" i="10"/>
  <c r="BA8645" i="10"/>
  <c r="BA8644" i="10"/>
  <c r="BA8643" i="10"/>
  <c r="BA8642" i="10"/>
  <c r="BA8641" i="10"/>
  <c r="BA8640" i="10"/>
  <c r="BA8639" i="10"/>
  <c r="BA8638" i="10"/>
  <c r="BA8637" i="10"/>
  <c r="BA8636" i="10"/>
  <c r="BA8635" i="10"/>
  <c r="BA8634" i="10"/>
  <c r="BA8633" i="10"/>
  <c r="BA8632" i="10"/>
  <c r="BA8631" i="10"/>
  <c r="BA8630" i="10"/>
  <c r="BA8629" i="10"/>
  <c r="BA8628" i="10"/>
  <c r="BA8627" i="10"/>
  <c r="BA8626" i="10"/>
  <c r="BA8625" i="10"/>
  <c r="BA8624" i="10"/>
  <c r="BA8623" i="10"/>
  <c r="BA8622" i="10"/>
  <c r="BA8621" i="10"/>
  <c r="BA8620" i="10"/>
  <c r="BA8619" i="10"/>
  <c r="BA8618" i="10"/>
  <c r="BA8617" i="10"/>
  <c r="BA8616" i="10"/>
  <c r="BA8615" i="10"/>
  <c r="BA8614" i="10"/>
  <c r="BA8613" i="10"/>
  <c r="BA8612" i="10"/>
  <c r="BA8611" i="10"/>
  <c r="BA8610" i="10"/>
  <c r="BA8609" i="10"/>
  <c r="BA8608" i="10"/>
  <c r="BA8607" i="10"/>
  <c r="BA8606" i="10"/>
  <c r="BA8605" i="10"/>
  <c r="BA8604" i="10"/>
  <c r="BA8603" i="10"/>
  <c r="BA8602" i="10"/>
  <c r="BA8601" i="10"/>
  <c r="BA8600" i="10"/>
  <c r="BA8599" i="10"/>
  <c r="BA8598" i="10"/>
  <c r="BA8597" i="10"/>
  <c r="BA8596" i="10"/>
  <c r="BA8595" i="10"/>
  <c r="BA8594" i="10"/>
  <c r="BA8593" i="10"/>
  <c r="BA8592" i="10"/>
  <c r="BA8591" i="10"/>
  <c r="BA8590" i="10"/>
  <c r="BA8589" i="10"/>
  <c r="BA8588" i="10"/>
  <c r="BA8587" i="10"/>
  <c r="BA8586" i="10"/>
  <c r="BA8585" i="10"/>
  <c r="BA8584" i="10"/>
  <c r="BA8583" i="10"/>
  <c r="BA8582" i="10"/>
  <c r="BA8581" i="10"/>
  <c r="BA8580" i="10"/>
  <c r="BA8579" i="10"/>
  <c r="BA8578" i="10"/>
  <c r="BA8577" i="10"/>
  <c r="BA8576" i="10"/>
  <c r="BA8575" i="10"/>
  <c r="BA8574" i="10"/>
  <c r="BA8573" i="10"/>
  <c r="BA8572" i="10"/>
  <c r="BA8571" i="10"/>
  <c r="BA8570" i="10"/>
  <c r="BA8569" i="10"/>
  <c r="BA8568" i="10"/>
  <c r="BA8567" i="10"/>
  <c r="BA8566" i="10"/>
  <c r="BA8565" i="10"/>
  <c r="BA8564" i="10"/>
  <c r="BA8563" i="10"/>
  <c r="BA8562" i="10"/>
  <c r="BA8561" i="10"/>
  <c r="BA8560" i="10"/>
  <c r="BA8559" i="10"/>
  <c r="BA8558" i="10"/>
  <c r="BA8557" i="10"/>
  <c r="BA8556" i="10"/>
  <c r="BA8555" i="10"/>
  <c r="BA8554" i="10"/>
  <c r="BA8553" i="10"/>
  <c r="BA8552" i="10"/>
  <c r="BA8551" i="10"/>
  <c r="BA8550" i="10"/>
  <c r="BA8549" i="10"/>
  <c r="BA8548" i="10"/>
  <c r="BA8547" i="10"/>
  <c r="BA8546" i="10"/>
  <c r="BA8545" i="10"/>
  <c r="BA8544" i="10"/>
  <c r="BA8543" i="10"/>
  <c r="BA8542" i="10"/>
  <c r="BA8541" i="10"/>
  <c r="BA8540" i="10"/>
  <c r="BA8539" i="10"/>
  <c r="BA8538" i="10"/>
  <c r="BA8537" i="10"/>
  <c r="BA8536" i="10"/>
  <c r="BA8535" i="10"/>
  <c r="BA8534" i="10"/>
  <c r="BA8533" i="10"/>
  <c r="BA8532" i="10"/>
  <c r="BA8531" i="10"/>
  <c r="BA8530" i="10"/>
  <c r="BA8529" i="10"/>
  <c r="BA8528" i="10"/>
  <c r="BA8527" i="10"/>
  <c r="BA8526" i="10"/>
  <c r="BA8525" i="10"/>
  <c r="BA8524" i="10"/>
  <c r="BA8523" i="10"/>
  <c r="BA8522" i="10"/>
  <c r="BA8521" i="10"/>
  <c r="BA8520" i="10"/>
  <c r="BA8519" i="10"/>
  <c r="BA8518" i="10"/>
  <c r="BA8517" i="10"/>
  <c r="BA8516" i="10"/>
  <c r="BA8515" i="10"/>
  <c r="BA8514" i="10"/>
  <c r="BA8513" i="10"/>
  <c r="BA8512" i="10"/>
  <c r="BA8511" i="10"/>
  <c r="BA8510" i="10"/>
  <c r="BA8509" i="10"/>
  <c r="BA8508" i="10"/>
  <c r="BA8507" i="10"/>
  <c r="BA8506" i="10"/>
  <c r="BA8505" i="10"/>
  <c r="BA8504" i="10"/>
  <c r="BA8503" i="10"/>
  <c r="BA8502" i="10"/>
  <c r="BA8501" i="10"/>
  <c r="BA8500" i="10"/>
  <c r="BA8499" i="10"/>
  <c r="BA8498" i="10"/>
  <c r="BA8497" i="10"/>
  <c r="BA8496" i="10"/>
  <c r="BA8495" i="10"/>
  <c r="BA8494" i="10"/>
  <c r="BA8493" i="10"/>
  <c r="BA8492" i="10"/>
  <c r="BA8491" i="10"/>
  <c r="BA8490" i="10"/>
  <c r="BA8489" i="10"/>
  <c r="BA8488" i="10"/>
  <c r="BA8487" i="10"/>
  <c r="BA8486" i="10"/>
  <c r="BA8485" i="10"/>
  <c r="BA8484" i="10"/>
  <c r="BA8483" i="10"/>
  <c r="BA8482" i="10"/>
  <c r="BA8481" i="10"/>
  <c r="BA8480" i="10"/>
  <c r="BA8479" i="10"/>
  <c r="BA8478" i="10"/>
  <c r="BA8477" i="10"/>
  <c r="BA8476" i="10"/>
  <c r="BA8475" i="10"/>
  <c r="BA8474" i="10"/>
  <c r="BA8473" i="10"/>
  <c r="BA8472" i="10"/>
  <c r="BA8471" i="10"/>
  <c r="BA8470" i="10"/>
  <c r="BA8469" i="10"/>
  <c r="BA8468" i="10"/>
  <c r="BA8467" i="10"/>
  <c r="BA8466" i="10"/>
  <c r="BA8465" i="10"/>
  <c r="BA8464" i="10"/>
  <c r="BA8463" i="10"/>
  <c r="BA8462" i="10"/>
  <c r="BA8461" i="10"/>
  <c r="BA8460" i="10"/>
  <c r="BA8459" i="10"/>
  <c r="BA8458" i="10"/>
  <c r="BA8457" i="10"/>
  <c r="BA8456" i="10"/>
  <c r="BA8455" i="10"/>
  <c r="BA8454" i="10"/>
  <c r="BA8453" i="10"/>
  <c r="BA8452" i="10"/>
  <c r="BA8451" i="10"/>
  <c r="BA8450" i="10"/>
  <c r="BA8449" i="10"/>
  <c r="BA8448" i="10"/>
  <c r="BA8447" i="10"/>
  <c r="BA8446" i="10"/>
  <c r="BA8445" i="10"/>
  <c r="BA8444" i="10"/>
  <c r="BA8443" i="10"/>
  <c r="BA8442" i="10"/>
  <c r="BA8441" i="10"/>
  <c r="BA8440" i="10"/>
  <c r="BA8439" i="10"/>
  <c r="BA8438" i="10"/>
  <c r="BA8437" i="10"/>
  <c r="BA8436" i="10"/>
  <c r="BA8435" i="10"/>
  <c r="BA8434" i="10"/>
  <c r="BA8433" i="10"/>
  <c r="BA8432" i="10"/>
  <c r="BA8431" i="10"/>
  <c r="BA8430" i="10"/>
  <c r="BA8429" i="10"/>
  <c r="BA8428" i="10"/>
  <c r="BA8427" i="10"/>
  <c r="BA8426" i="10"/>
  <c r="BA8425" i="10"/>
  <c r="BA8424" i="10"/>
  <c r="BA8423" i="10"/>
  <c r="BA8422" i="10"/>
  <c r="BA8421" i="10"/>
  <c r="BA8420" i="10"/>
  <c r="BA8419" i="10"/>
  <c r="BA8418" i="10"/>
  <c r="BA8417" i="10"/>
  <c r="BA8416" i="10"/>
  <c r="BA8415" i="10"/>
  <c r="BA8414" i="10"/>
  <c r="BA8413" i="10"/>
  <c r="BA8412" i="10"/>
  <c r="BA8411" i="10"/>
  <c r="BA8410" i="10"/>
  <c r="BA8409" i="10"/>
  <c r="BA8408" i="10"/>
  <c r="BA8407" i="10"/>
  <c r="BA8406" i="10"/>
  <c r="BA8405" i="10"/>
  <c r="BA8404" i="10"/>
  <c r="BA8403" i="10"/>
  <c r="BA8402" i="10"/>
  <c r="BA8401" i="10"/>
  <c r="BA8400" i="10"/>
  <c r="BA8399" i="10"/>
  <c r="BA8398" i="10"/>
  <c r="BA8397" i="10"/>
  <c r="BA8396" i="10"/>
  <c r="BA8395" i="10"/>
  <c r="BA8394" i="10"/>
  <c r="BA8393" i="10"/>
  <c r="BA8392" i="10"/>
  <c r="BA8391" i="10"/>
  <c r="BA8390" i="10"/>
  <c r="BA8389" i="10"/>
  <c r="BA8388" i="10"/>
  <c r="BA8387" i="10"/>
  <c r="BA8386" i="10"/>
  <c r="BA8385" i="10"/>
  <c r="BA8384" i="10"/>
  <c r="BA8383" i="10"/>
  <c r="BA8382" i="10"/>
  <c r="BA8381" i="10"/>
  <c r="BA8380" i="10"/>
  <c r="BA8379" i="10"/>
  <c r="BA8378" i="10"/>
  <c r="BA8377" i="10"/>
  <c r="BA8376" i="10"/>
  <c r="BA8375" i="10"/>
  <c r="BA8374" i="10"/>
  <c r="BA8373" i="10"/>
  <c r="BA8372" i="10"/>
  <c r="BA8371" i="10"/>
  <c r="BA8370" i="10"/>
  <c r="BA8369" i="10"/>
  <c r="BA8368" i="10"/>
  <c r="BA8367" i="10"/>
  <c r="BA8366" i="10"/>
  <c r="BA8365" i="10"/>
  <c r="BA8364" i="10"/>
  <c r="BA8363" i="10"/>
  <c r="BA8362" i="10"/>
  <c r="BA8361" i="10"/>
  <c r="BA8360" i="10"/>
  <c r="BA8359" i="10"/>
  <c r="BA8358" i="10"/>
  <c r="BA8357" i="10"/>
  <c r="BA8356" i="10"/>
  <c r="BA8355" i="10"/>
  <c r="BA8354" i="10"/>
  <c r="BA8353" i="10"/>
  <c r="BA8352" i="10"/>
  <c r="BA8351" i="10"/>
  <c r="BA8350" i="10"/>
  <c r="BA8349" i="10"/>
  <c r="BA8348" i="10"/>
  <c r="BA8347" i="10"/>
  <c r="BA8346" i="10"/>
  <c r="BA8345" i="10"/>
  <c r="BA8344" i="10"/>
  <c r="BA8343" i="10"/>
  <c r="BA8342" i="10"/>
  <c r="BA8341" i="10"/>
  <c r="BA8340" i="10"/>
  <c r="BA8339" i="10"/>
  <c r="BA8338" i="10"/>
  <c r="BA8337" i="10"/>
  <c r="BA8336" i="10"/>
  <c r="BA8335" i="10"/>
  <c r="BA8334" i="10"/>
  <c r="BA8333" i="10"/>
  <c r="BA8332" i="10"/>
  <c r="BA8331" i="10"/>
  <c r="BA8330" i="10"/>
  <c r="BA8329" i="10"/>
  <c r="BA8328" i="10"/>
  <c r="BA8327" i="10"/>
  <c r="BA8326" i="10"/>
  <c r="BA8325" i="10"/>
  <c r="BA8324" i="10"/>
  <c r="BA8323" i="10"/>
  <c r="BA8322" i="10"/>
  <c r="BA8321" i="10"/>
  <c r="BA8320" i="10"/>
  <c r="BA8319" i="10"/>
  <c r="BA8318" i="10"/>
  <c r="BA8317" i="10"/>
  <c r="BA8316" i="10"/>
  <c r="BA8315" i="10"/>
  <c r="BA8314" i="10"/>
  <c r="BA8313" i="10"/>
  <c r="BA8312" i="10"/>
  <c r="BA8311" i="10"/>
  <c r="BA8310" i="10"/>
  <c r="BA8309" i="10"/>
  <c r="BA8308" i="10"/>
  <c r="BA8307" i="10"/>
  <c r="BA8306" i="10"/>
  <c r="BA8305" i="10"/>
  <c r="BA8304" i="10"/>
  <c r="BA8303" i="10"/>
  <c r="BA8302" i="10"/>
  <c r="BA8301" i="10"/>
  <c r="BA8300" i="10"/>
  <c r="BA8299" i="10"/>
  <c r="BA8298" i="10"/>
  <c r="BA8297" i="10"/>
  <c r="BA8296" i="10"/>
  <c r="BA8295" i="10"/>
  <c r="BA8294" i="10"/>
  <c r="BA8293" i="10"/>
  <c r="BA8292" i="10"/>
  <c r="BA8291" i="10"/>
  <c r="BA8290" i="10"/>
  <c r="BA8289" i="10"/>
  <c r="BA8288" i="10"/>
  <c r="BA8287" i="10"/>
  <c r="BA8286" i="10"/>
  <c r="BA8285" i="10"/>
  <c r="BA8284" i="10"/>
  <c r="BA8283" i="10"/>
  <c r="BA8282" i="10"/>
  <c r="BA8281" i="10"/>
  <c r="BA8280" i="10"/>
  <c r="BA8279" i="10"/>
  <c r="BA8278" i="10"/>
  <c r="BA8277" i="10"/>
  <c r="BA8276" i="10"/>
  <c r="BA8275" i="10"/>
  <c r="BA8274" i="10"/>
  <c r="BA8273" i="10"/>
  <c r="BA8272" i="10"/>
  <c r="BA8271" i="10"/>
  <c r="BA8270" i="10"/>
  <c r="BA8269" i="10"/>
  <c r="BA8268" i="10"/>
  <c r="BA8267" i="10"/>
  <c r="BA8266" i="10"/>
  <c r="BA8265" i="10"/>
  <c r="BA8264" i="10"/>
  <c r="BA8263" i="10"/>
  <c r="BA8262" i="10"/>
  <c r="BA8261" i="10"/>
  <c r="BA8260" i="10"/>
  <c r="BA8259" i="10"/>
  <c r="BA8258" i="10"/>
  <c r="BA8257" i="10"/>
  <c r="BA8256" i="10"/>
  <c r="BA8255" i="10"/>
  <c r="BA8254" i="10"/>
  <c r="BA8253" i="10"/>
  <c r="BA8252" i="10"/>
  <c r="BA8251" i="10"/>
  <c r="BA8250" i="10"/>
  <c r="BA8249" i="10"/>
  <c r="BA8248" i="10"/>
  <c r="BA8247" i="10"/>
  <c r="BA8246" i="10"/>
  <c r="BA8245" i="10"/>
  <c r="BA8244" i="10"/>
  <c r="BA8243" i="10"/>
  <c r="BA8242" i="10"/>
  <c r="BA8241" i="10"/>
  <c r="BA8240" i="10"/>
  <c r="BA8239" i="10"/>
  <c r="BA8238" i="10"/>
  <c r="BA8237" i="10"/>
  <c r="BA8236" i="10"/>
  <c r="BA8235" i="10"/>
  <c r="BA8234" i="10"/>
  <c r="BA8233" i="10"/>
  <c r="BA8232" i="10"/>
  <c r="BA8231" i="10"/>
  <c r="BA8230" i="10"/>
  <c r="BA8229" i="10"/>
  <c r="BA8228" i="10"/>
  <c r="BA8227" i="10"/>
  <c r="BA8226" i="10"/>
  <c r="BA8225" i="10"/>
  <c r="BA8224" i="10"/>
  <c r="BA8223" i="10"/>
  <c r="BA8222" i="10"/>
  <c r="BA8221" i="10"/>
  <c r="BA8220" i="10"/>
  <c r="BA8219" i="10"/>
  <c r="BA8218" i="10"/>
  <c r="BA8217" i="10"/>
  <c r="BA8216" i="10"/>
  <c r="BA8215" i="10"/>
  <c r="BA8214" i="10"/>
  <c r="BA8213" i="10"/>
  <c r="BA8212" i="10"/>
  <c r="BA8211" i="10"/>
  <c r="BA8210" i="10"/>
  <c r="BA8209" i="10"/>
  <c r="BA8208" i="10"/>
  <c r="BA8207" i="10"/>
  <c r="BA8206" i="10"/>
  <c r="BA8205" i="10"/>
  <c r="BA8204" i="10"/>
  <c r="BA8203" i="10"/>
  <c r="BA8202" i="10"/>
  <c r="BA8201" i="10"/>
  <c r="BA8200" i="10"/>
  <c r="BA8199" i="10"/>
  <c r="BA8198" i="10"/>
  <c r="BA8197" i="10"/>
  <c r="BA8196" i="10"/>
  <c r="BA8195" i="10"/>
  <c r="BA8194" i="10"/>
  <c r="BA8193" i="10"/>
  <c r="BA8192" i="10"/>
  <c r="BA8191" i="10"/>
  <c r="BA8190" i="10"/>
  <c r="BA8189" i="10"/>
  <c r="BA8188" i="10"/>
  <c r="BA8187" i="10"/>
  <c r="BA8186" i="10"/>
  <c r="BA8185" i="10"/>
  <c r="BA8184" i="10"/>
  <c r="BA8183" i="10"/>
  <c r="BA8182" i="10"/>
  <c r="BA8181" i="10"/>
  <c r="BA8180" i="10"/>
  <c r="BA8179" i="10"/>
  <c r="BA8178" i="10"/>
  <c r="BA8177" i="10"/>
  <c r="BA8176" i="10"/>
  <c r="BA8175" i="10"/>
  <c r="BA8174" i="10"/>
  <c r="BA8173" i="10"/>
  <c r="BA8172" i="10"/>
  <c r="BA8171" i="10"/>
  <c r="BA8170" i="10"/>
  <c r="BA8169" i="10"/>
  <c r="BA8168" i="10"/>
  <c r="BA8167" i="10"/>
  <c r="BA8166" i="10"/>
  <c r="BA8165" i="10"/>
  <c r="BA8164" i="10"/>
  <c r="BA8163" i="10"/>
  <c r="BA8162" i="10"/>
  <c r="BA8161" i="10"/>
  <c r="BA8160" i="10"/>
  <c r="BA8159" i="10"/>
  <c r="BA8158" i="10"/>
  <c r="BA8157" i="10"/>
  <c r="BA8156" i="10"/>
  <c r="BA8155" i="10"/>
  <c r="BA8154" i="10"/>
  <c r="BA8153" i="10"/>
  <c r="BA8152" i="10"/>
  <c r="BA8151" i="10"/>
  <c r="BA8150" i="10"/>
  <c r="BA8149" i="10"/>
  <c r="BA8148" i="10"/>
  <c r="BA8147" i="10"/>
  <c r="BA8146" i="10"/>
  <c r="BA8145" i="10"/>
  <c r="BA8144" i="10"/>
  <c r="BA8143" i="10"/>
  <c r="BA8142" i="10"/>
  <c r="BA8141" i="10"/>
  <c r="BA8140" i="10"/>
  <c r="BA8139" i="10"/>
  <c r="BA8138" i="10"/>
  <c r="BA8137" i="10"/>
  <c r="BA8136" i="10"/>
  <c r="BA8135" i="10"/>
  <c r="BA8134" i="10"/>
  <c r="BA8133" i="10"/>
  <c r="BA8132" i="10"/>
  <c r="BA8131" i="10"/>
  <c r="BA8130" i="10"/>
  <c r="BA8129" i="10"/>
  <c r="BA8128" i="10"/>
  <c r="BA8127" i="10"/>
  <c r="BA8126" i="10"/>
  <c r="BA8125" i="10"/>
  <c r="BA8124" i="10"/>
  <c r="BA8123" i="10"/>
  <c r="BA8122" i="10"/>
  <c r="BA8121" i="10"/>
  <c r="BA8120" i="10"/>
  <c r="BA8119" i="10"/>
  <c r="BA8118" i="10"/>
  <c r="BA8117" i="10"/>
  <c r="BA8116" i="10"/>
  <c r="BA8115" i="10"/>
  <c r="BA8114" i="10"/>
  <c r="BA8113" i="10"/>
  <c r="BA8112" i="10"/>
  <c r="BA8111" i="10"/>
  <c r="BA8110" i="10"/>
  <c r="BA8109" i="10"/>
  <c r="BA8108" i="10"/>
  <c r="BA8107" i="10"/>
  <c r="BA8106" i="10"/>
  <c r="BA8105" i="10"/>
  <c r="BA8104" i="10"/>
  <c r="BA8103" i="10"/>
  <c r="BA8102" i="10"/>
  <c r="BA8101" i="10"/>
  <c r="BA8100" i="10"/>
  <c r="BA8099" i="10"/>
  <c r="BA8098" i="10"/>
  <c r="BA8097" i="10"/>
  <c r="BA8096" i="10"/>
  <c r="BA8095" i="10"/>
  <c r="BA8094" i="10"/>
  <c r="BA8093" i="10"/>
  <c r="BA8092" i="10"/>
  <c r="BA8091" i="10"/>
  <c r="BA8090" i="10"/>
  <c r="BA8089" i="10"/>
  <c r="BA8088" i="10"/>
  <c r="BA8087" i="10"/>
  <c r="BA8086" i="10"/>
  <c r="BA8085" i="10"/>
  <c r="BA8084" i="10"/>
  <c r="BA8083" i="10"/>
  <c r="BA8082" i="10"/>
  <c r="BA8081" i="10"/>
  <c r="BA8080" i="10"/>
  <c r="BA8079" i="10"/>
  <c r="BA8078" i="10"/>
  <c r="BA8077" i="10"/>
  <c r="BA8076" i="10"/>
  <c r="BA8075" i="10"/>
  <c r="BA8074" i="10"/>
  <c r="BA8073" i="10"/>
  <c r="BA8072" i="10"/>
  <c r="BA8071" i="10"/>
  <c r="BA8070" i="10"/>
  <c r="BA8069" i="10"/>
  <c r="BA8068" i="10"/>
  <c r="BA8067" i="10"/>
  <c r="BA8066" i="10"/>
  <c r="BA8065" i="10"/>
  <c r="BA8064" i="10"/>
  <c r="BA8063" i="10"/>
  <c r="BA8062" i="10"/>
  <c r="BA8061" i="10"/>
  <c r="BA8060" i="10"/>
  <c r="BA8059" i="10"/>
  <c r="BA8058" i="10"/>
  <c r="BA8057" i="10"/>
  <c r="BA8056" i="10"/>
  <c r="BA8055" i="10"/>
  <c r="BA8054" i="10"/>
  <c r="BA8053" i="10"/>
  <c r="BA8052" i="10"/>
  <c r="BA8051" i="10"/>
  <c r="BA8050" i="10"/>
  <c r="BA8049" i="10"/>
  <c r="BA8048" i="10"/>
  <c r="BA8047" i="10"/>
  <c r="BA8046" i="10"/>
  <c r="BA8045" i="10"/>
  <c r="BA8044" i="10"/>
  <c r="BA8043" i="10"/>
  <c r="BA8042" i="10"/>
  <c r="BA8041" i="10"/>
  <c r="BA8040" i="10"/>
  <c r="BA8039" i="10"/>
  <c r="BA8038" i="10"/>
  <c r="BA8037" i="10"/>
  <c r="BA8036" i="10"/>
  <c r="BA8035" i="10"/>
  <c r="BA8034" i="10"/>
  <c r="BA8033" i="10"/>
  <c r="BA8032" i="10"/>
  <c r="BA8031" i="10"/>
  <c r="BA8030" i="10"/>
  <c r="BA8029" i="10"/>
  <c r="BA8028" i="10"/>
  <c r="BA8027" i="10"/>
  <c r="BA8026" i="10"/>
  <c r="BA8025" i="10"/>
  <c r="BA8024" i="10"/>
  <c r="BA8023" i="10"/>
  <c r="BA8022" i="10"/>
  <c r="BA8021" i="10"/>
  <c r="BA8020" i="10"/>
  <c r="BA8019" i="10"/>
  <c r="BA8018" i="10"/>
  <c r="BA8017" i="10"/>
  <c r="BA8016" i="10"/>
  <c r="BA8015" i="10"/>
  <c r="BA8014" i="10"/>
  <c r="BA8013" i="10"/>
  <c r="BA8012" i="10"/>
  <c r="BA8011" i="10"/>
  <c r="BA8010" i="10"/>
  <c r="BA8009" i="10"/>
  <c r="BA8008" i="10"/>
  <c r="BA8007" i="10"/>
  <c r="BA8006" i="10"/>
  <c r="BA8005" i="10"/>
  <c r="BA8004" i="10"/>
  <c r="BA8003" i="10"/>
  <c r="BA8002" i="10"/>
  <c r="BA8001" i="10"/>
  <c r="BA8000" i="10"/>
  <c r="BA7999" i="10"/>
  <c r="BA7998" i="10"/>
  <c r="BA7997" i="10"/>
  <c r="BA7996" i="10"/>
  <c r="BA7995" i="10"/>
  <c r="BA7994" i="10"/>
  <c r="BA7993" i="10"/>
  <c r="BA7992" i="10"/>
  <c r="BA7991" i="10"/>
  <c r="BA7990" i="10"/>
  <c r="BA7989" i="10"/>
  <c r="BA7988" i="10"/>
  <c r="BA7987" i="10"/>
  <c r="BA7986" i="10"/>
  <c r="BA7985" i="10"/>
  <c r="BA7984" i="10"/>
  <c r="BA7983" i="10"/>
  <c r="BA7982" i="10"/>
  <c r="BA7981" i="10"/>
  <c r="BA7980" i="10"/>
  <c r="BA7979" i="10"/>
  <c r="BA7978" i="10"/>
  <c r="BA7977" i="10"/>
  <c r="BA7976" i="10"/>
  <c r="BA7975" i="10"/>
  <c r="BA7974" i="10"/>
  <c r="BA7973" i="10"/>
  <c r="BA7972" i="10"/>
  <c r="BA7971" i="10"/>
  <c r="BA7970" i="10"/>
  <c r="BA7969" i="10"/>
  <c r="BA7968" i="10"/>
  <c r="BA7967" i="10"/>
  <c r="BA7966" i="10"/>
  <c r="BA7965" i="10"/>
  <c r="BA7964" i="10"/>
  <c r="BA7963" i="10"/>
  <c r="BA7962" i="10"/>
  <c r="BA7961" i="10"/>
  <c r="BA7960" i="10"/>
  <c r="BA7959" i="10"/>
  <c r="BA7958" i="10"/>
  <c r="BA7957" i="10"/>
  <c r="BA7956" i="10"/>
  <c r="BA7955" i="10"/>
  <c r="BA7954" i="10"/>
  <c r="BA7953" i="10"/>
  <c r="BA7952" i="10"/>
  <c r="BA7951" i="10"/>
  <c r="BA7950" i="10"/>
  <c r="BA7949" i="10"/>
  <c r="BA7948" i="10"/>
  <c r="BA7947" i="10"/>
  <c r="BA7946" i="10"/>
  <c r="BA7945" i="10"/>
  <c r="BA7944" i="10"/>
  <c r="BA7943" i="10"/>
  <c r="BA7942" i="10"/>
  <c r="BA7941" i="10"/>
  <c r="BA7940" i="10"/>
  <c r="BA7939" i="10"/>
  <c r="BA7938" i="10"/>
  <c r="BA7937" i="10"/>
  <c r="BA7936" i="10"/>
  <c r="BA7935" i="10"/>
  <c r="BA7934" i="10"/>
  <c r="BA7933" i="10"/>
  <c r="BA7932" i="10"/>
  <c r="BA7931" i="10"/>
  <c r="BA7930" i="10"/>
  <c r="BA7929" i="10"/>
  <c r="BA7928" i="10"/>
  <c r="BA7927" i="10"/>
  <c r="BA7926" i="10"/>
  <c r="BA7925" i="10"/>
  <c r="BA7924" i="10"/>
  <c r="BA7923" i="10"/>
  <c r="BA7922" i="10"/>
  <c r="BA7921" i="10"/>
  <c r="BA7920" i="10"/>
  <c r="BA7919" i="10"/>
  <c r="BA7918" i="10"/>
  <c r="BA7917" i="10"/>
  <c r="BA7916" i="10"/>
  <c r="BA7915" i="10"/>
  <c r="BA7914" i="10"/>
  <c r="BA7913" i="10"/>
  <c r="BA7912" i="10"/>
  <c r="BA7911" i="10"/>
  <c r="BA7910" i="10"/>
  <c r="BA7909" i="10"/>
  <c r="BA7908" i="10"/>
  <c r="BA7907" i="10"/>
  <c r="BA7906" i="10"/>
  <c r="BA7905" i="10"/>
  <c r="BA7904" i="10"/>
  <c r="BA7903" i="10"/>
  <c r="BA7902" i="10"/>
  <c r="BA7901" i="10"/>
  <c r="BA7900" i="10"/>
  <c r="BA7899" i="10"/>
  <c r="BA7898" i="10"/>
  <c r="BA7897" i="10"/>
  <c r="BA7896" i="10"/>
  <c r="BA7895" i="10"/>
  <c r="BA7894" i="10"/>
  <c r="BA7893" i="10"/>
  <c r="BA7892" i="10"/>
  <c r="BA7891" i="10"/>
  <c r="BA7890" i="10"/>
  <c r="BA7889" i="10"/>
  <c r="BA7888" i="10"/>
  <c r="BA7887" i="10"/>
  <c r="BA7886" i="10"/>
  <c r="BA7885" i="10"/>
  <c r="BA7884" i="10"/>
  <c r="BA7883" i="10"/>
  <c r="BA7882" i="10"/>
  <c r="BA7881" i="10"/>
  <c r="BA7880" i="10"/>
  <c r="BA7879" i="10"/>
  <c r="BA7878" i="10"/>
  <c r="BA7877" i="10"/>
  <c r="BA7876" i="10"/>
  <c r="BA7875" i="10"/>
  <c r="BA7874" i="10"/>
  <c r="BA7873" i="10"/>
  <c r="BA7872" i="10"/>
  <c r="BA7871" i="10"/>
  <c r="BA7870" i="10"/>
  <c r="BA7869" i="10"/>
  <c r="BA7868" i="10"/>
  <c r="BA7867" i="10"/>
  <c r="BA7866" i="10"/>
  <c r="BA7865" i="10"/>
  <c r="BA7864" i="10"/>
  <c r="BA7863" i="10"/>
  <c r="BA7862" i="10"/>
  <c r="BA7861" i="10"/>
  <c r="BA7860" i="10"/>
  <c r="BA7859" i="10"/>
  <c r="BA7858" i="10"/>
  <c r="BA7857" i="10"/>
  <c r="BA7856" i="10"/>
  <c r="BA7855" i="10"/>
  <c r="BA7854" i="10"/>
  <c r="BA7853" i="10"/>
  <c r="BA7852" i="10"/>
  <c r="BA7851" i="10"/>
  <c r="BA7850" i="10"/>
  <c r="BA7849" i="10"/>
  <c r="BA7848" i="10"/>
  <c r="BA7847" i="10"/>
  <c r="BA7846" i="10"/>
  <c r="BA7845" i="10"/>
  <c r="BA7844" i="10"/>
  <c r="BA7843" i="10"/>
  <c r="BA7842" i="10"/>
  <c r="BA7841" i="10"/>
  <c r="BA7840" i="10"/>
  <c r="BA7839" i="10"/>
  <c r="BA7838" i="10"/>
  <c r="BA7837" i="10"/>
  <c r="BA7836" i="10"/>
  <c r="BA7835" i="10"/>
  <c r="BA7834" i="10"/>
  <c r="BA7833" i="10"/>
  <c r="BA7832" i="10"/>
  <c r="BA7831" i="10"/>
  <c r="BA7830" i="10"/>
  <c r="BA7829" i="10"/>
  <c r="BA7828" i="10"/>
  <c r="BA7827" i="10"/>
  <c r="BA7826" i="10"/>
  <c r="BA7825" i="10"/>
  <c r="BA7824" i="10"/>
  <c r="BA7823" i="10"/>
  <c r="BA7822" i="10"/>
  <c r="BA7821" i="10"/>
  <c r="BA7820" i="10"/>
  <c r="BA7819" i="10"/>
  <c r="BA7818" i="10"/>
  <c r="BA7817" i="10"/>
  <c r="BA7816" i="10"/>
  <c r="BA7815" i="10"/>
  <c r="BA7814" i="10"/>
  <c r="BA7813" i="10"/>
  <c r="BA7812" i="10"/>
  <c r="BA7811" i="10"/>
  <c r="BA7810" i="10"/>
  <c r="BA7809" i="10"/>
  <c r="BA7808" i="10"/>
  <c r="BA7807" i="10"/>
  <c r="BA7806" i="10"/>
  <c r="BA7805" i="10"/>
  <c r="BA7804" i="10"/>
  <c r="BA7803" i="10"/>
  <c r="BA7802" i="10"/>
  <c r="BA7801" i="10"/>
  <c r="BA7800" i="10"/>
  <c r="BA7799" i="10"/>
  <c r="BA7798" i="10"/>
  <c r="BA7797" i="10"/>
  <c r="BA7796" i="10"/>
  <c r="BA7795" i="10"/>
  <c r="BA7794" i="10"/>
  <c r="BA7793" i="10"/>
  <c r="BA7792" i="10"/>
  <c r="BA7791" i="10"/>
  <c r="BA7790" i="10"/>
  <c r="BA7789" i="10"/>
  <c r="BA7788" i="10"/>
  <c r="BA7787" i="10"/>
  <c r="BA7786" i="10"/>
  <c r="BA7785" i="10"/>
  <c r="BA7784" i="10"/>
  <c r="BA7783" i="10"/>
  <c r="BA7782" i="10"/>
  <c r="BA7781" i="10"/>
  <c r="BA7780" i="10"/>
  <c r="BA7779" i="10"/>
  <c r="BA7778" i="10"/>
  <c r="BA7777" i="10"/>
  <c r="BA7776" i="10"/>
  <c r="BA7775" i="10"/>
  <c r="BA7774" i="10"/>
  <c r="BA7773" i="10"/>
  <c r="BA7772" i="10"/>
  <c r="BA7771" i="10"/>
  <c r="BA7770" i="10"/>
  <c r="BA7769" i="10"/>
  <c r="BA7768" i="10"/>
  <c r="BA7767" i="10"/>
  <c r="BA7766" i="10"/>
  <c r="BA7765" i="10"/>
  <c r="BA7764" i="10"/>
  <c r="BA7763" i="10"/>
  <c r="BA7762" i="10"/>
  <c r="BA7761" i="10"/>
  <c r="BA7760" i="10"/>
  <c r="BA7759" i="10"/>
  <c r="BA7758" i="10"/>
  <c r="BA7757" i="10"/>
  <c r="BA7756" i="10"/>
  <c r="BA7755" i="10"/>
  <c r="BA7754" i="10"/>
  <c r="BA7753" i="10"/>
  <c r="BA7752" i="10"/>
  <c r="BA7751" i="10"/>
  <c r="BA7750" i="10"/>
  <c r="BA7749" i="10"/>
  <c r="BA7748" i="10"/>
  <c r="BA7747" i="10"/>
  <c r="BA7746" i="10"/>
  <c r="BA7745" i="10"/>
  <c r="BA7744" i="10"/>
  <c r="BA7743" i="10"/>
  <c r="BA7742" i="10"/>
  <c r="BA7741" i="10"/>
  <c r="BA7740" i="10"/>
  <c r="BA7739" i="10"/>
  <c r="BA7738" i="10"/>
  <c r="BA7737" i="10"/>
  <c r="BA7736" i="10"/>
  <c r="BA7735" i="10"/>
  <c r="BA7734" i="10"/>
  <c r="BA7733" i="10"/>
  <c r="BA7732" i="10"/>
  <c r="BA7731" i="10"/>
  <c r="BA7730" i="10"/>
  <c r="BA7729" i="10"/>
  <c r="BA7728" i="10"/>
  <c r="BA7727" i="10"/>
  <c r="BA7726" i="10"/>
  <c r="BA7725" i="10"/>
  <c r="BA7724" i="10"/>
  <c r="BA7723" i="10"/>
  <c r="BA7722" i="10"/>
  <c r="BA7721" i="10"/>
  <c r="BA7720" i="10"/>
  <c r="BA7719" i="10"/>
  <c r="BA7718" i="10"/>
  <c r="BA7717" i="10"/>
  <c r="BA7716" i="10"/>
  <c r="BA7715" i="10"/>
  <c r="BA7714" i="10"/>
  <c r="BA7713" i="10"/>
  <c r="BA7712" i="10"/>
  <c r="BA7711" i="10"/>
  <c r="BA7710" i="10"/>
  <c r="BA7709" i="10"/>
  <c r="BA7708" i="10"/>
  <c r="BA7707" i="10"/>
  <c r="BA7706" i="10"/>
  <c r="BA7705" i="10"/>
  <c r="BA7704" i="10"/>
  <c r="BA7703" i="10"/>
  <c r="BA7702" i="10"/>
  <c r="BA7701" i="10"/>
  <c r="BA7700" i="10"/>
  <c r="BA7699" i="10"/>
  <c r="BA7698" i="10"/>
  <c r="BA7697" i="10"/>
  <c r="BA7696" i="10"/>
  <c r="BA7695" i="10"/>
  <c r="BA7694" i="10"/>
  <c r="BA7693" i="10"/>
  <c r="BA7692" i="10"/>
  <c r="BA7691" i="10"/>
  <c r="BA7690" i="10"/>
  <c r="BA7689" i="10"/>
  <c r="BA7688" i="10"/>
  <c r="BA7687" i="10"/>
  <c r="BA7686" i="10"/>
  <c r="BA7685" i="10"/>
  <c r="BA7684" i="10"/>
  <c r="BA7683" i="10"/>
  <c r="BA7682" i="10"/>
  <c r="BA7681" i="10"/>
  <c r="BA7680" i="10"/>
  <c r="BA7679" i="10"/>
  <c r="BA7678" i="10"/>
  <c r="BA7677" i="10"/>
  <c r="BA7676" i="10"/>
  <c r="BA7675" i="10"/>
  <c r="BA7674" i="10"/>
  <c r="BA7673" i="10"/>
  <c r="BA7672" i="10"/>
  <c r="BA7671" i="10"/>
  <c r="BA7670" i="10"/>
  <c r="BA7669" i="10"/>
  <c r="BA7668" i="10"/>
  <c r="BA7667" i="10"/>
  <c r="BA7666" i="10"/>
  <c r="BA7665" i="10"/>
  <c r="BA7664" i="10"/>
  <c r="BA7663" i="10"/>
  <c r="BA7662" i="10"/>
  <c r="BA7661" i="10"/>
  <c r="BA7660" i="10"/>
  <c r="BA7659" i="10"/>
  <c r="BA7658" i="10"/>
  <c r="BA7657" i="10"/>
  <c r="BA7656" i="10"/>
  <c r="BA7655" i="10"/>
  <c r="BA7654" i="10"/>
  <c r="BA7653" i="10"/>
  <c r="BA7652" i="10"/>
  <c r="BA7651" i="10"/>
  <c r="BA7650" i="10"/>
  <c r="BA7649" i="10"/>
  <c r="BA7648" i="10"/>
  <c r="BA7647" i="10"/>
  <c r="BA7646" i="10"/>
  <c r="BA7645" i="10"/>
  <c r="BA7644" i="10"/>
  <c r="BA7643" i="10"/>
  <c r="BA7642" i="10"/>
  <c r="BA7641" i="10"/>
  <c r="BA7640" i="10"/>
  <c r="BA7639" i="10"/>
  <c r="BA7638" i="10"/>
  <c r="BA7637" i="10"/>
  <c r="BA7636" i="10"/>
  <c r="BA7635" i="10"/>
  <c r="BA7634" i="10"/>
  <c r="BA7633" i="10"/>
  <c r="BA7632" i="10"/>
  <c r="BA7631" i="10"/>
  <c r="BA7630" i="10"/>
  <c r="BA7629" i="10"/>
  <c r="BA7628" i="10"/>
  <c r="BA7627" i="10"/>
  <c r="BA7626" i="10"/>
  <c r="BA7625" i="10"/>
  <c r="BA7624" i="10"/>
  <c r="BA7623" i="10"/>
  <c r="BA7622" i="10"/>
  <c r="BA7621" i="10"/>
  <c r="BA7620" i="10"/>
  <c r="BA7619" i="10"/>
  <c r="BA7618" i="10"/>
  <c r="BA7617" i="10"/>
  <c r="BA7616" i="10"/>
  <c r="BA7615" i="10"/>
  <c r="BA7614" i="10"/>
  <c r="BA7613" i="10"/>
  <c r="BA7612" i="10"/>
  <c r="BA7611" i="10"/>
  <c r="BA7610" i="10"/>
  <c r="BA7609" i="10"/>
  <c r="BA7608" i="10"/>
  <c r="BA7607" i="10"/>
  <c r="BA7606" i="10"/>
  <c r="BA7605" i="10"/>
  <c r="BA7604" i="10"/>
  <c r="BA7603" i="10"/>
  <c r="BA7602" i="10"/>
  <c r="BA7601" i="10"/>
  <c r="BA7600" i="10"/>
  <c r="BA7599" i="10"/>
  <c r="BA7598" i="10"/>
  <c r="BA7597" i="10"/>
  <c r="BA7596" i="10"/>
  <c r="BA7595" i="10"/>
  <c r="BA7594" i="10"/>
  <c r="BA7593" i="10"/>
  <c r="BA7592" i="10"/>
  <c r="BA7591" i="10"/>
  <c r="BA7590" i="10"/>
  <c r="BA7589" i="10"/>
  <c r="BA7588" i="10"/>
  <c r="BA7587" i="10"/>
  <c r="BA7586" i="10"/>
  <c r="BA7585" i="10"/>
  <c r="BA7584" i="10"/>
  <c r="BA7583" i="10"/>
  <c r="BA7582" i="10"/>
  <c r="BA7581" i="10"/>
  <c r="BA7580" i="10"/>
  <c r="BA7579" i="10"/>
  <c r="BA7578" i="10"/>
  <c r="BA7577" i="10"/>
  <c r="BA7576" i="10"/>
  <c r="BA7575" i="10"/>
  <c r="BA7574" i="10"/>
  <c r="BA7573" i="10"/>
  <c r="BA7572" i="10"/>
  <c r="BA7571" i="10"/>
  <c r="BA7570" i="10"/>
  <c r="BA7569" i="10"/>
  <c r="BA7568" i="10"/>
  <c r="BA7567" i="10"/>
  <c r="BA7566" i="10"/>
  <c r="BA7565" i="10"/>
  <c r="BA7564" i="10"/>
  <c r="BA7563" i="10"/>
  <c r="BA7562" i="10"/>
  <c r="BA7561" i="10"/>
  <c r="BA7560" i="10"/>
  <c r="BA7559" i="10"/>
  <c r="BA7558" i="10"/>
  <c r="BA7557" i="10"/>
  <c r="BA7556" i="10"/>
  <c r="BA7555" i="10"/>
  <c r="BA7554" i="10"/>
  <c r="BA7553" i="10"/>
  <c r="BA7552" i="10"/>
  <c r="BA7551" i="10"/>
  <c r="BA7550" i="10"/>
  <c r="BA7549" i="10"/>
  <c r="BA7548" i="10"/>
  <c r="BA7547" i="10"/>
  <c r="BA7546" i="10"/>
  <c r="BA7545" i="10"/>
  <c r="BA7544" i="10"/>
  <c r="BA7543" i="10"/>
  <c r="BA7542" i="10"/>
  <c r="BA7541" i="10"/>
  <c r="BA7540" i="10"/>
  <c r="BA7539" i="10"/>
  <c r="BA7538" i="10"/>
  <c r="BA7537" i="10"/>
  <c r="BA7536" i="10"/>
  <c r="BA7535" i="10"/>
  <c r="BA7534" i="10"/>
  <c r="BA7533" i="10"/>
  <c r="BA7532" i="10"/>
  <c r="BA7531" i="10"/>
  <c r="BA7530" i="10"/>
  <c r="BA7529" i="10"/>
  <c r="BA7528" i="10"/>
  <c r="BA7527" i="10"/>
  <c r="BA7526" i="10"/>
  <c r="BA7525" i="10"/>
  <c r="BA7524" i="10"/>
  <c r="BA7523" i="10"/>
  <c r="BA7522" i="10"/>
  <c r="BA7521" i="10"/>
  <c r="BA7520" i="10"/>
  <c r="BA7519" i="10"/>
  <c r="BA7518" i="10"/>
  <c r="BA7517" i="10"/>
  <c r="BA7516" i="10"/>
  <c r="BA7515" i="10"/>
  <c r="BA7514" i="10"/>
  <c r="BA7513" i="10"/>
  <c r="BA7512" i="10"/>
  <c r="BA7511" i="10"/>
  <c r="BA7510" i="10"/>
  <c r="BA7509" i="10"/>
  <c r="BA7508" i="10"/>
  <c r="BA7507" i="10"/>
  <c r="BA7506" i="10"/>
  <c r="BA7505" i="10"/>
  <c r="BA7504" i="10"/>
  <c r="BA7503" i="10"/>
  <c r="BA7502" i="10"/>
  <c r="BA7501" i="10"/>
  <c r="BA7500" i="10"/>
  <c r="BA7499" i="10"/>
  <c r="BA7498" i="10"/>
  <c r="BA7497" i="10"/>
  <c r="BA7496" i="10"/>
  <c r="BA7495" i="10"/>
  <c r="BA7494" i="10"/>
  <c r="BA7493" i="10"/>
  <c r="BA7492" i="10"/>
  <c r="BA7491" i="10"/>
  <c r="BA7490" i="10"/>
  <c r="BA7489" i="10"/>
  <c r="BA7488" i="10"/>
  <c r="BA7487" i="10"/>
  <c r="BA7486" i="10"/>
  <c r="BA7485" i="10"/>
  <c r="BA7484" i="10"/>
  <c r="BA7483" i="10"/>
  <c r="BA7482" i="10"/>
  <c r="BA7481" i="10"/>
  <c r="BA7480" i="10"/>
  <c r="BA7479" i="10"/>
  <c r="BA7478" i="10"/>
  <c r="BA7477" i="10"/>
  <c r="BA7476" i="10"/>
  <c r="BA7475" i="10"/>
  <c r="BA7474" i="10"/>
  <c r="BA7473" i="10"/>
  <c r="BA7472" i="10"/>
  <c r="BA7471" i="10"/>
  <c r="BA7470" i="10"/>
  <c r="BA7469" i="10"/>
  <c r="BA7468" i="10"/>
  <c r="BA7467" i="10"/>
  <c r="BA7466" i="10"/>
  <c r="BA7465" i="10"/>
  <c r="BA7464" i="10"/>
  <c r="BA7463" i="10"/>
  <c r="BA7462" i="10"/>
  <c r="BA7461" i="10"/>
  <c r="BA7460" i="10"/>
  <c r="BA7459" i="10"/>
  <c r="BA7458" i="10"/>
  <c r="BA7457" i="10"/>
  <c r="BA7456" i="10"/>
  <c r="BA7455" i="10"/>
  <c r="BA7454" i="10"/>
  <c r="BA7453" i="10"/>
  <c r="BA7452" i="10"/>
  <c r="BA7451" i="10"/>
  <c r="BA7450" i="10"/>
  <c r="BA7449" i="10"/>
  <c r="BA7448" i="10"/>
  <c r="BA7447" i="10"/>
  <c r="BA7446" i="10"/>
  <c r="BA7445" i="10"/>
  <c r="BA7444" i="10"/>
  <c r="BA7443" i="10"/>
  <c r="BA7442" i="10"/>
  <c r="BA7441" i="10"/>
  <c r="BA7440" i="10"/>
  <c r="BA7439" i="10"/>
  <c r="BA7438" i="10"/>
  <c r="BA7437" i="10"/>
  <c r="BA7436" i="10"/>
  <c r="BA7435" i="10"/>
  <c r="BA7434" i="10"/>
  <c r="BA7433" i="10"/>
  <c r="BA7432" i="10"/>
  <c r="BA7431" i="10"/>
  <c r="BA7430" i="10"/>
  <c r="BA7429" i="10"/>
  <c r="BA7428" i="10"/>
  <c r="BA7427" i="10"/>
  <c r="BA7426" i="10"/>
  <c r="BA7425" i="10"/>
  <c r="BA7424" i="10"/>
  <c r="BA7423" i="10"/>
  <c r="BA7422" i="10"/>
  <c r="BA7421" i="10"/>
  <c r="BA7420" i="10"/>
  <c r="BA7419" i="10"/>
  <c r="BA7418" i="10"/>
  <c r="BA7417" i="10"/>
  <c r="BA7416" i="10"/>
  <c r="BA7415" i="10"/>
  <c r="BA7414" i="10"/>
  <c r="BA7413" i="10"/>
  <c r="BA7412" i="10"/>
  <c r="BA7411" i="10"/>
  <c r="BA7410" i="10"/>
  <c r="BA7409" i="10"/>
  <c r="BA7408" i="10"/>
  <c r="BA7407" i="10"/>
  <c r="BA7406" i="10"/>
  <c r="BA7405" i="10"/>
  <c r="BA7404" i="10"/>
  <c r="BA7403" i="10"/>
  <c r="BA7402" i="10"/>
  <c r="BA7401" i="10"/>
  <c r="BA7400" i="10"/>
  <c r="BA7399" i="10"/>
  <c r="BA7398" i="10"/>
  <c r="BA7397" i="10"/>
  <c r="BA7396" i="10"/>
  <c r="BA7395" i="10"/>
  <c r="BA7394" i="10"/>
  <c r="BA7393" i="10"/>
  <c r="BA7392" i="10"/>
  <c r="BA7391" i="10"/>
  <c r="BA7390" i="10"/>
  <c r="BA7389" i="10"/>
  <c r="BA7388" i="10"/>
  <c r="BA7387" i="10"/>
  <c r="BA7386" i="10"/>
  <c r="BA7385" i="10"/>
  <c r="BA7384" i="10"/>
  <c r="BA7383" i="10"/>
  <c r="BA7382" i="10"/>
  <c r="BA7381" i="10"/>
  <c r="BA7380" i="10"/>
  <c r="BA7379" i="10"/>
  <c r="BA7378" i="10"/>
  <c r="BA7377" i="10"/>
  <c r="BA7376" i="10"/>
  <c r="BA7375" i="10"/>
  <c r="BA7374" i="10"/>
  <c r="BA7373" i="10"/>
  <c r="BA7372" i="10"/>
  <c r="BA7371" i="10"/>
  <c r="BA7370" i="10"/>
  <c r="BA7369" i="10"/>
  <c r="BA7368" i="10"/>
  <c r="BA7367" i="10"/>
  <c r="BA7366" i="10"/>
  <c r="BA7365" i="10"/>
  <c r="BA7364" i="10"/>
  <c r="BA7363" i="10"/>
  <c r="BA7362" i="10"/>
  <c r="BA7361" i="10"/>
  <c r="BA7360" i="10"/>
  <c r="BA7359" i="10"/>
  <c r="BA7358" i="10"/>
  <c r="BA7357" i="10"/>
  <c r="BA7356" i="10"/>
  <c r="BA7355" i="10"/>
  <c r="BA7354" i="10"/>
  <c r="BA7353" i="10"/>
  <c r="BA7352" i="10"/>
  <c r="BA7351" i="10"/>
  <c r="BA7350" i="10"/>
  <c r="BA7349" i="10"/>
  <c r="BA7348" i="10"/>
  <c r="BA7347" i="10"/>
  <c r="BA7346" i="10"/>
  <c r="BA7345" i="10"/>
  <c r="BA7344" i="10"/>
  <c r="BA7343" i="10"/>
  <c r="BA7342" i="10"/>
  <c r="BA7341" i="10"/>
  <c r="BA7340" i="10"/>
  <c r="BA7339" i="10"/>
  <c r="BA7338" i="10"/>
  <c r="BA7337" i="10"/>
  <c r="BA7336" i="10"/>
  <c r="BA7335" i="10"/>
  <c r="BA7334" i="10"/>
  <c r="BA7333" i="10"/>
  <c r="BA7332" i="10"/>
  <c r="BA7331" i="10"/>
  <c r="BA7330" i="10"/>
  <c r="BA7329" i="10"/>
  <c r="BA7328" i="10"/>
  <c r="BA7327" i="10"/>
  <c r="BA7326" i="10"/>
  <c r="BA7325" i="10"/>
  <c r="BA7324" i="10"/>
  <c r="BA7323" i="10"/>
  <c r="BA7322" i="10"/>
  <c r="BA7321" i="10"/>
  <c r="BA7320" i="10"/>
  <c r="BA7319" i="10"/>
  <c r="BA7318" i="10"/>
  <c r="BA7317" i="10"/>
  <c r="BA7316" i="10"/>
  <c r="BA7315" i="10"/>
  <c r="BA7314" i="10"/>
  <c r="BA7313" i="10"/>
  <c r="BA7312" i="10"/>
  <c r="BA7311" i="10"/>
  <c r="BA7310" i="10"/>
  <c r="BA7309" i="10"/>
  <c r="BA7308" i="10"/>
  <c r="BA7307" i="10"/>
  <c r="BA7306" i="10"/>
  <c r="BA7305" i="10"/>
  <c r="BA7304" i="10"/>
  <c r="BA7303" i="10"/>
  <c r="BA7302" i="10"/>
  <c r="BA7301" i="10"/>
  <c r="BA7300" i="10"/>
  <c r="BA7299" i="10"/>
  <c r="BA7298" i="10"/>
  <c r="BA7297" i="10"/>
  <c r="BA7296" i="10"/>
  <c r="BA7295" i="10"/>
  <c r="BA7294" i="10"/>
  <c r="BA7293" i="10"/>
  <c r="BA7292" i="10"/>
  <c r="BA7291" i="10"/>
  <c r="BA7290" i="10"/>
  <c r="BA7289" i="10"/>
  <c r="BA7288" i="10"/>
  <c r="BA7287" i="10"/>
  <c r="BA7286" i="10"/>
  <c r="BA7285" i="10"/>
  <c r="BA7284" i="10"/>
  <c r="BA7283" i="10"/>
  <c r="BA7282" i="10"/>
  <c r="BA7281" i="10"/>
  <c r="BA7280" i="10"/>
  <c r="BA7279" i="10"/>
  <c r="BA7278" i="10"/>
  <c r="BA7277" i="10"/>
  <c r="BA7276" i="10"/>
  <c r="BA7275" i="10"/>
  <c r="BA7274" i="10"/>
  <c r="BA7273" i="10"/>
  <c r="BA7272" i="10"/>
  <c r="BA7271" i="10"/>
  <c r="BA7270" i="10"/>
  <c r="BA7269" i="10"/>
  <c r="BA7268" i="10"/>
  <c r="BA7267" i="10"/>
  <c r="BA7266" i="10"/>
  <c r="BA7265" i="10"/>
  <c r="BA7264" i="10"/>
  <c r="BA7263" i="10"/>
  <c r="BA7262" i="10"/>
  <c r="BA7261" i="10"/>
  <c r="BA7260" i="10"/>
  <c r="BA7259" i="10"/>
  <c r="BA7258" i="10"/>
  <c r="BA7257" i="10"/>
  <c r="BA7256" i="10"/>
  <c r="BA7255" i="10"/>
  <c r="BA7254" i="10"/>
  <c r="BA7253" i="10"/>
  <c r="BA7252" i="10"/>
  <c r="BA7251" i="10"/>
  <c r="BA7250" i="10"/>
  <c r="BA7249" i="10"/>
  <c r="BA7248" i="10"/>
  <c r="BA7247" i="10"/>
  <c r="BA7246" i="10"/>
  <c r="BA7245" i="10"/>
  <c r="BA7244" i="10"/>
  <c r="BA7243" i="10"/>
  <c r="BA7242" i="10"/>
  <c r="BA7241" i="10"/>
  <c r="BA7240" i="10"/>
  <c r="BA7239" i="10"/>
  <c r="BA7238" i="10"/>
  <c r="BA7237" i="10"/>
  <c r="BA7236" i="10"/>
  <c r="BA7235" i="10"/>
  <c r="BA7234" i="10"/>
  <c r="BA7233" i="10"/>
  <c r="BA7232" i="10"/>
  <c r="BA7231" i="10"/>
  <c r="BA7230" i="10"/>
  <c r="BA7229" i="10"/>
  <c r="BA7228" i="10"/>
  <c r="BA7227" i="10"/>
  <c r="BA7226" i="10"/>
  <c r="BA7225" i="10"/>
  <c r="BA7224" i="10"/>
  <c r="BA7223" i="10"/>
  <c r="BA7222" i="10"/>
  <c r="BA7221" i="10"/>
  <c r="BA7220" i="10"/>
  <c r="BA7219" i="10"/>
  <c r="BA7218" i="10"/>
  <c r="BA7217" i="10"/>
  <c r="BA7216" i="10"/>
  <c r="BA7215" i="10"/>
  <c r="BA7214" i="10"/>
  <c r="BA7213" i="10"/>
  <c r="BA7212" i="10"/>
  <c r="BA7211" i="10"/>
  <c r="BA7210" i="10"/>
  <c r="BA7209" i="10"/>
  <c r="BA7208" i="10"/>
  <c r="BA7207" i="10"/>
  <c r="BA7206" i="10"/>
  <c r="BA7205" i="10"/>
  <c r="BA7204" i="10"/>
  <c r="BA7203" i="10"/>
  <c r="BA7202" i="10"/>
  <c r="BA7201" i="10"/>
  <c r="BA7200" i="10"/>
  <c r="BA7199" i="10"/>
  <c r="BA7198" i="10"/>
  <c r="BA7197" i="10"/>
  <c r="BA7196" i="10"/>
  <c r="BA7195" i="10"/>
  <c r="BA7194" i="10"/>
  <c r="BA7193" i="10"/>
  <c r="BA7192" i="10"/>
  <c r="BA7191" i="10"/>
  <c r="BA7190" i="10"/>
  <c r="BA7189" i="10"/>
  <c r="BA7188" i="10"/>
  <c r="BA7187" i="10"/>
  <c r="BA7186" i="10"/>
  <c r="BA7185" i="10"/>
  <c r="BA7184" i="10"/>
  <c r="BA7183" i="10"/>
  <c r="BA7182" i="10"/>
  <c r="BA7181" i="10"/>
  <c r="BA7180" i="10"/>
  <c r="BA7179" i="10"/>
  <c r="BA7178" i="10"/>
  <c r="BA7177" i="10"/>
  <c r="BA7176" i="10"/>
  <c r="BA7175" i="10"/>
  <c r="BA7174" i="10"/>
  <c r="BA7173" i="10"/>
  <c r="BA7172" i="10"/>
  <c r="BA7171" i="10"/>
  <c r="BA7170" i="10"/>
  <c r="BA7169" i="10"/>
  <c r="BA7168" i="10"/>
  <c r="BA7167" i="10"/>
  <c r="BA7166" i="10"/>
  <c r="BA7165" i="10"/>
  <c r="BA7164" i="10"/>
  <c r="BA7163" i="10"/>
  <c r="BA7162" i="10"/>
  <c r="BA7161" i="10"/>
  <c r="BA7160" i="10"/>
  <c r="BA7159" i="10"/>
  <c r="BA7158" i="10"/>
  <c r="BA7157" i="10"/>
  <c r="BA7156" i="10"/>
  <c r="BA7155" i="10"/>
  <c r="BA7154" i="10"/>
  <c r="BA7153" i="10"/>
  <c r="BA7152" i="10"/>
  <c r="BA7151" i="10"/>
  <c r="BA7150" i="10"/>
  <c r="BA7149" i="10"/>
  <c r="BA7148" i="10"/>
  <c r="BA7147" i="10"/>
  <c r="BA7146" i="10"/>
  <c r="BA7145" i="10"/>
  <c r="BA7144" i="10"/>
  <c r="BA7143" i="10"/>
  <c r="BA7142" i="10"/>
  <c r="BA7141" i="10"/>
  <c r="BA7140" i="10"/>
  <c r="BA7139" i="10"/>
  <c r="BA7138" i="10"/>
  <c r="BA7137" i="10"/>
  <c r="BA7136" i="10"/>
  <c r="BA7135" i="10"/>
  <c r="BA7134" i="10"/>
  <c r="BA7133" i="10"/>
  <c r="BA7132" i="10"/>
  <c r="BA7131" i="10"/>
  <c r="BA7130" i="10"/>
  <c r="BA7129" i="10"/>
  <c r="BA7128" i="10"/>
  <c r="BA7127" i="10"/>
  <c r="BA7126" i="10"/>
  <c r="BA7125" i="10"/>
  <c r="BA7124" i="10"/>
  <c r="BA7123" i="10"/>
  <c r="BA7122" i="10"/>
  <c r="BA7121" i="10"/>
  <c r="BA7120" i="10"/>
  <c r="BA7119" i="10"/>
  <c r="BA7118" i="10"/>
  <c r="BA7117" i="10"/>
  <c r="BA7116" i="10"/>
  <c r="BA7115" i="10"/>
  <c r="BA7114" i="10"/>
  <c r="BA7113" i="10"/>
  <c r="BA7112" i="10"/>
  <c r="BA7111" i="10"/>
  <c r="BA7110" i="10"/>
  <c r="BA7109" i="10"/>
  <c r="BA7108" i="10"/>
  <c r="BA7107" i="10"/>
  <c r="BA7106" i="10"/>
  <c r="BA7105" i="10"/>
  <c r="BA7104" i="10"/>
  <c r="BA7103" i="10"/>
  <c r="BA7102" i="10"/>
  <c r="BA7101" i="10"/>
  <c r="BA7100" i="10"/>
  <c r="BA7099" i="10"/>
  <c r="BA7098" i="10"/>
  <c r="BA7097" i="10"/>
  <c r="BA7096" i="10"/>
  <c r="BA7095" i="10"/>
  <c r="BA7094" i="10"/>
  <c r="BA7093" i="10"/>
  <c r="BA7092" i="10"/>
  <c r="BA7091" i="10"/>
  <c r="BA7090" i="10"/>
  <c r="BA7089" i="10"/>
  <c r="BA7088" i="10"/>
  <c r="BA7087" i="10"/>
  <c r="BA7086" i="10"/>
  <c r="BA7085" i="10"/>
  <c r="BA7084" i="10"/>
  <c r="BA7083" i="10"/>
  <c r="BA7082" i="10"/>
  <c r="BA7081" i="10"/>
  <c r="BA7080" i="10"/>
  <c r="BA7079" i="10"/>
  <c r="BA7078" i="10"/>
  <c r="BA7077" i="10"/>
  <c r="BA7076" i="10"/>
  <c r="BA7075" i="10"/>
  <c r="BA7074" i="10"/>
  <c r="BA7073" i="10"/>
  <c r="BA7072" i="10"/>
  <c r="BA7071" i="10"/>
  <c r="BA7070" i="10"/>
  <c r="BA7069" i="10"/>
  <c r="BA7068" i="10"/>
  <c r="BA7067" i="10"/>
  <c r="BA7066" i="10"/>
  <c r="BA7065" i="10"/>
  <c r="BA7064" i="10"/>
  <c r="BA7063" i="10"/>
  <c r="BA7062" i="10"/>
  <c r="BA7061" i="10"/>
  <c r="BA7060" i="10"/>
  <c r="BA7059" i="10"/>
  <c r="BA7058" i="10"/>
  <c r="BA7057" i="10"/>
  <c r="BA7056" i="10"/>
  <c r="BA7055" i="10"/>
  <c r="BA7054" i="10"/>
  <c r="BA7053" i="10"/>
  <c r="BA7052" i="10"/>
  <c r="BA7051" i="10"/>
  <c r="BA7050" i="10"/>
  <c r="BA7049" i="10"/>
  <c r="BA7048" i="10"/>
  <c r="BA7047" i="10"/>
  <c r="BA7046" i="10"/>
  <c r="BA7045" i="10"/>
  <c r="BA7044" i="10"/>
  <c r="BA7043" i="10"/>
  <c r="BA7042" i="10"/>
  <c r="BA7041" i="10"/>
  <c r="BA7040" i="10"/>
  <c r="BA7039" i="10"/>
  <c r="BA7038" i="10"/>
  <c r="BA7037" i="10"/>
  <c r="BA7036" i="10"/>
  <c r="BA7035" i="10"/>
  <c r="BA7034" i="10"/>
  <c r="BA7033" i="10"/>
  <c r="BA7032" i="10"/>
  <c r="BA7031" i="10"/>
  <c r="BA7030" i="10"/>
  <c r="BA7029" i="10"/>
  <c r="BA7028" i="10"/>
  <c r="BA7027" i="10"/>
  <c r="BA7026" i="10"/>
  <c r="BA7025" i="10"/>
  <c r="BA7024" i="10"/>
  <c r="BA7023" i="10"/>
  <c r="BA7022" i="10"/>
  <c r="BA7021" i="10"/>
  <c r="BA7020" i="10"/>
  <c r="BA7019" i="10"/>
  <c r="BA7018" i="10"/>
  <c r="BA7017" i="10"/>
  <c r="BA7016" i="10"/>
  <c r="BA7015" i="10"/>
  <c r="BA7014" i="10"/>
  <c r="BA7013" i="10"/>
  <c r="BA7012" i="10"/>
  <c r="BA7011" i="10"/>
  <c r="BA7010" i="10"/>
  <c r="BA7009" i="10"/>
  <c r="BA7008" i="10"/>
  <c r="BA7007" i="10"/>
  <c r="BA7006" i="10"/>
  <c r="BA7005" i="10"/>
  <c r="BA7004" i="10"/>
  <c r="BA7003" i="10"/>
  <c r="BA7002" i="10"/>
  <c r="BA7001" i="10"/>
  <c r="BA7000" i="10"/>
  <c r="BA6999" i="10"/>
  <c r="BA6998" i="10"/>
  <c r="BA6997" i="10"/>
  <c r="BA6996" i="10"/>
  <c r="BA6995" i="10"/>
  <c r="BA6994" i="10"/>
  <c r="BA6993" i="10"/>
  <c r="BA6992" i="10"/>
  <c r="BA6991" i="10"/>
  <c r="BA6990" i="10"/>
  <c r="BA6989" i="10"/>
  <c r="BA6988" i="10"/>
  <c r="BA6987" i="10"/>
  <c r="BA6986" i="10"/>
  <c r="BA6985" i="10"/>
  <c r="BA6984" i="10"/>
  <c r="BA6983" i="10"/>
  <c r="BA6982" i="10"/>
  <c r="BA6981" i="10"/>
  <c r="BA6980" i="10"/>
  <c r="BA6979" i="10"/>
  <c r="BA6978" i="10"/>
  <c r="BA6977" i="10"/>
  <c r="BA6976" i="10"/>
  <c r="BA6975" i="10"/>
  <c r="BA6974" i="10"/>
  <c r="BA6973" i="10"/>
  <c r="BA6972" i="10"/>
  <c r="BA6971" i="10"/>
  <c r="BA6970" i="10"/>
  <c r="BA6969" i="10"/>
  <c r="BA6968" i="10"/>
  <c r="BA6967" i="10"/>
  <c r="BA6966" i="10"/>
  <c r="BA6965" i="10"/>
  <c r="BA6964" i="10"/>
  <c r="BA6963" i="10"/>
  <c r="BA6962" i="10"/>
  <c r="BA6961" i="10"/>
  <c r="BA6960" i="10"/>
  <c r="BA6959" i="10"/>
  <c r="BA6958" i="10"/>
  <c r="BA6957" i="10"/>
  <c r="BA6956" i="10"/>
  <c r="BA6955" i="10"/>
  <c r="BA6954" i="10"/>
  <c r="BA6953" i="10"/>
  <c r="BA6952" i="10"/>
  <c r="BA6951" i="10"/>
  <c r="BA6950" i="10"/>
  <c r="BA6949" i="10"/>
  <c r="BA6948" i="10"/>
  <c r="BA6947" i="10"/>
  <c r="BA6946" i="10"/>
  <c r="BA6945" i="10"/>
  <c r="BA6944" i="10"/>
  <c r="BA6943" i="10"/>
  <c r="BA6942" i="10"/>
  <c r="BA6941" i="10"/>
  <c r="BA6940" i="10"/>
  <c r="BA6939" i="10"/>
  <c r="BA6938" i="10"/>
  <c r="BA6937" i="10"/>
  <c r="BA6936" i="10"/>
  <c r="BA6935" i="10"/>
  <c r="BA6934" i="10"/>
  <c r="BA6933" i="10"/>
  <c r="BA6932" i="10"/>
  <c r="BA6931" i="10"/>
  <c r="BA6930" i="10"/>
  <c r="BA6929" i="10"/>
  <c r="BA6928" i="10"/>
  <c r="BA6927" i="10"/>
  <c r="BA6926" i="10"/>
  <c r="BA6925" i="10"/>
  <c r="BA6924" i="10"/>
  <c r="BA6923" i="10"/>
  <c r="BA6922" i="10"/>
  <c r="BA6921" i="10"/>
  <c r="BA6920" i="10"/>
  <c r="BA6919" i="10"/>
  <c r="BA6918" i="10"/>
  <c r="BA6917" i="10"/>
  <c r="BA6916" i="10"/>
  <c r="BA6915" i="10"/>
  <c r="BA6914" i="10"/>
  <c r="BA6913" i="10"/>
  <c r="BA6912" i="10"/>
  <c r="BA6911" i="10"/>
  <c r="BA6910" i="10"/>
  <c r="BA6909" i="10"/>
  <c r="BA6908" i="10"/>
  <c r="BA6907" i="10"/>
  <c r="BA6906" i="10"/>
  <c r="BA6905" i="10"/>
  <c r="BA6904" i="10"/>
  <c r="BA6903" i="10"/>
  <c r="BA6902" i="10"/>
  <c r="BA6901" i="10"/>
  <c r="BA6900" i="10"/>
  <c r="BA6899" i="10"/>
  <c r="BA6898" i="10"/>
  <c r="BA6897" i="10"/>
  <c r="BA6896" i="10"/>
  <c r="BA6895" i="10"/>
  <c r="BA6894" i="10"/>
  <c r="BA6893" i="10"/>
  <c r="BA6892" i="10"/>
  <c r="BA6891" i="10"/>
  <c r="BA6890" i="10"/>
  <c r="BA6889" i="10"/>
  <c r="BA6888" i="10"/>
  <c r="BA6887" i="10"/>
  <c r="BA6886" i="10"/>
  <c r="BA6885" i="10"/>
  <c r="BA6884" i="10"/>
  <c r="BA6883" i="10"/>
  <c r="BA6882" i="10"/>
  <c r="BA6881" i="10"/>
  <c r="BA6880" i="10"/>
  <c r="BA6879" i="10"/>
  <c r="BA6878" i="10"/>
  <c r="BA6877" i="10"/>
  <c r="BA6876" i="10"/>
  <c r="BA6875" i="10"/>
  <c r="BA6874" i="10"/>
  <c r="BA6873" i="10"/>
  <c r="BA6872" i="10"/>
  <c r="BA6871" i="10"/>
  <c r="BA6870" i="10"/>
  <c r="BA6869" i="10"/>
  <c r="BA6868" i="10"/>
  <c r="BA6867" i="10"/>
  <c r="BA6866" i="10"/>
  <c r="BA6865" i="10"/>
  <c r="BA6864" i="10"/>
  <c r="BA6863" i="10"/>
  <c r="BA6862" i="10"/>
  <c r="BA6861" i="10"/>
  <c r="BA6860" i="10"/>
  <c r="BA6859" i="10"/>
  <c r="BA6858" i="10"/>
  <c r="BA6857" i="10"/>
  <c r="BA6856" i="10"/>
  <c r="BA6855" i="10"/>
  <c r="BA6854" i="10"/>
  <c r="BA6853" i="10"/>
  <c r="BA6852" i="10"/>
  <c r="BA6851" i="10"/>
  <c r="BA6850" i="10"/>
  <c r="BA6849" i="10"/>
  <c r="BA6848" i="10"/>
  <c r="BA6847" i="10"/>
  <c r="BA6846" i="10"/>
  <c r="BA6845" i="10"/>
  <c r="BA6844" i="10"/>
  <c r="BA6843" i="10"/>
  <c r="BA6842" i="10"/>
  <c r="BA6841" i="10"/>
  <c r="BA6840" i="10"/>
  <c r="BA6839" i="10"/>
  <c r="BA6838" i="10"/>
  <c r="BA6837" i="10"/>
  <c r="BA6836" i="10"/>
  <c r="BA6835" i="10"/>
  <c r="BA6834" i="10"/>
  <c r="BA6833" i="10"/>
  <c r="BA6832" i="10"/>
  <c r="BA6831" i="10"/>
  <c r="BA6830" i="10"/>
  <c r="BA6829" i="10"/>
  <c r="BA6828" i="10"/>
  <c r="BA6827" i="10"/>
  <c r="BA6826" i="10"/>
  <c r="BA6825" i="10"/>
  <c r="BA6824" i="10"/>
  <c r="BA6823" i="10"/>
  <c r="BA6822" i="10"/>
  <c r="BA6821" i="10"/>
  <c r="BA6820" i="10"/>
  <c r="BA6819" i="10"/>
  <c r="BA6818" i="10"/>
  <c r="BA6817" i="10"/>
  <c r="BA6816" i="10"/>
  <c r="BA6815" i="10"/>
  <c r="BA6814" i="10"/>
  <c r="BA6813" i="10"/>
  <c r="BA6812" i="10"/>
  <c r="BA6811" i="10"/>
  <c r="BA6810" i="10"/>
  <c r="BA6809" i="10"/>
  <c r="BA6808" i="10"/>
  <c r="BA6807" i="10"/>
  <c r="BA6806" i="10"/>
  <c r="BA6805" i="10"/>
  <c r="BA6804" i="10"/>
  <c r="BA6803" i="10"/>
  <c r="BA6802" i="10"/>
  <c r="BA6801" i="10"/>
  <c r="BA6800" i="10"/>
  <c r="BA6799" i="10"/>
  <c r="BA6798" i="10"/>
  <c r="BA6797" i="10"/>
  <c r="BA6796" i="10"/>
  <c r="BA6795" i="10"/>
  <c r="BA6794" i="10"/>
  <c r="BA6793" i="10"/>
  <c r="BA6792" i="10"/>
  <c r="BA6791" i="10"/>
  <c r="BA6790" i="10"/>
  <c r="BA6789" i="10"/>
  <c r="BA6788" i="10"/>
  <c r="BA6787" i="10"/>
  <c r="BA6786" i="10"/>
  <c r="BA6785" i="10"/>
  <c r="BA6784" i="10"/>
  <c r="BA6783" i="10"/>
  <c r="BA6782" i="10"/>
  <c r="BA6781" i="10"/>
  <c r="BA6780" i="10"/>
  <c r="BA6779" i="10"/>
  <c r="BA6778" i="10"/>
  <c r="BA6777" i="10"/>
  <c r="BA6776" i="10"/>
  <c r="BA6775" i="10"/>
  <c r="BA6774" i="10"/>
  <c r="BA6773" i="10"/>
  <c r="BA6772" i="10"/>
  <c r="BA6771" i="10"/>
  <c r="BA6770" i="10"/>
  <c r="BA6769" i="10"/>
  <c r="BA6768" i="10"/>
  <c r="BA6767" i="10"/>
  <c r="BA6766" i="10"/>
  <c r="BA6765" i="10"/>
  <c r="BA6764" i="10"/>
  <c r="BA6763" i="10"/>
  <c r="BA6762" i="10"/>
  <c r="BA6761" i="10"/>
  <c r="BA6760" i="10"/>
  <c r="BA6759" i="10"/>
  <c r="BA6758" i="10"/>
  <c r="BA6757" i="10"/>
  <c r="BA6756" i="10"/>
  <c r="BA6755" i="10"/>
  <c r="BA6754" i="10"/>
  <c r="BA6753" i="10"/>
  <c r="BA6752" i="10"/>
  <c r="BA6751" i="10"/>
  <c r="BA6750" i="10"/>
  <c r="BA6749" i="10"/>
  <c r="BA6748" i="10"/>
  <c r="BA6747" i="10"/>
  <c r="BA6746" i="10"/>
  <c r="BA6745" i="10"/>
  <c r="BA6744" i="10"/>
  <c r="BA6743" i="10"/>
  <c r="BA6742" i="10"/>
  <c r="BA6741" i="10"/>
  <c r="BA6740" i="10"/>
  <c r="BA6739" i="10"/>
  <c r="BA6738" i="10"/>
  <c r="BA6737" i="10"/>
  <c r="BA6736" i="10"/>
  <c r="BA6735" i="10"/>
  <c r="BA6734" i="10"/>
  <c r="BA6733" i="10"/>
  <c r="BA6732" i="10"/>
  <c r="BA6731" i="10"/>
  <c r="BA6730" i="10"/>
  <c r="BA6729" i="10"/>
  <c r="BA6728" i="10"/>
  <c r="BA6727" i="10"/>
  <c r="BA6726" i="10"/>
  <c r="BA6725" i="10"/>
  <c r="BA6724" i="10"/>
  <c r="BA6723" i="10"/>
  <c r="BA6722" i="10"/>
  <c r="BA6721" i="10"/>
  <c r="BA6720" i="10"/>
  <c r="BA6719" i="10"/>
  <c r="BA6718" i="10"/>
  <c r="BA6717" i="10"/>
  <c r="BA6716" i="10"/>
  <c r="BA6715" i="10"/>
  <c r="BA6714" i="10"/>
  <c r="BA6713" i="10"/>
  <c r="BA6712" i="10"/>
  <c r="BA6711" i="10"/>
  <c r="BA6710" i="10"/>
  <c r="BA6709" i="10"/>
  <c r="BA6708" i="10"/>
  <c r="BA6707" i="10"/>
  <c r="BA6706" i="10"/>
  <c r="BA6705" i="10"/>
  <c r="BA6704" i="10"/>
  <c r="BA6703" i="10"/>
  <c r="BA6702" i="10"/>
  <c r="BA6701" i="10"/>
  <c r="BA6700" i="10"/>
  <c r="BA6699" i="10"/>
  <c r="BA6698" i="10"/>
  <c r="BA6697" i="10"/>
  <c r="BA6696" i="10"/>
  <c r="BA6695" i="10"/>
  <c r="BA6694" i="10"/>
  <c r="BA6693" i="10"/>
  <c r="BA6692" i="10"/>
  <c r="BA6691" i="10"/>
  <c r="BA6690" i="10"/>
  <c r="BA6689" i="10"/>
  <c r="BA6688" i="10"/>
  <c r="BA6687" i="10"/>
  <c r="BA6686" i="10"/>
  <c r="BA6685" i="10"/>
  <c r="BA6684" i="10"/>
  <c r="BA6683" i="10"/>
  <c r="BA6682" i="10"/>
  <c r="BA6681" i="10"/>
  <c r="BA6680" i="10"/>
  <c r="BA6679" i="10"/>
  <c r="BA6678" i="10"/>
  <c r="BA6677" i="10"/>
  <c r="BA6676" i="10"/>
  <c r="BA6675" i="10"/>
  <c r="BA6674" i="10"/>
  <c r="BA6673" i="10"/>
  <c r="BA6672" i="10"/>
  <c r="BA6671" i="10"/>
  <c r="BA6670" i="10"/>
  <c r="BA6669" i="10"/>
  <c r="BA6668" i="10"/>
  <c r="BA6667" i="10"/>
  <c r="BA6666" i="10"/>
  <c r="BA6665" i="10"/>
  <c r="BA6664" i="10"/>
  <c r="BA6663" i="10"/>
  <c r="BA6662" i="10"/>
  <c r="BA6661" i="10"/>
  <c r="BA6660" i="10"/>
  <c r="BA6659" i="10"/>
  <c r="BA6658" i="10"/>
  <c r="BA6657" i="10"/>
  <c r="BA6656" i="10"/>
  <c r="BA6655" i="10"/>
  <c r="BA6654" i="10"/>
  <c r="BA6653" i="10"/>
  <c r="BA6652" i="10"/>
  <c r="BA6651" i="10"/>
  <c r="BA6650" i="10"/>
  <c r="BA6649" i="10"/>
  <c r="BA6648" i="10"/>
  <c r="BA6647" i="10"/>
  <c r="BA6646" i="10"/>
  <c r="BA6645" i="10"/>
  <c r="BA6644" i="10"/>
  <c r="BA6643" i="10"/>
  <c r="BA6642" i="10"/>
  <c r="BA6641" i="10"/>
  <c r="BA6640" i="10"/>
  <c r="BA6639" i="10"/>
  <c r="BA6638" i="10"/>
  <c r="BA6637" i="10"/>
  <c r="BA6636" i="10"/>
  <c r="BA6635" i="10"/>
  <c r="BA6634" i="10"/>
  <c r="BA6633" i="10"/>
  <c r="BA6632" i="10"/>
  <c r="BA6631" i="10"/>
  <c r="BA6630" i="10"/>
  <c r="BA6629" i="10"/>
  <c r="BA6628" i="10"/>
  <c r="BA6627" i="10"/>
  <c r="BA6626" i="10"/>
  <c r="BA6625" i="10"/>
  <c r="BA6624" i="10"/>
  <c r="BA6623" i="10"/>
  <c r="BA6622" i="10"/>
  <c r="BA6621" i="10"/>
  <c r="BA6620" i="10"/>
  <c r="BA6619" i="10"/>
  <c r="BA6618" i="10"/>
  <c r="BA6617" i="10"/>
  <c r="BA6616" i="10"/>
  <c r="BA6615" i="10"/>
  <c r="BA6614" i="10"/>
  <c r="BA6613" i="10"/>
  <c r="BA6612" i="10"/>
  <c r="BA6611" i="10"/>
  <c r="BA6610" i="10"/>
  <c r="BA6609" i="10"/>
  <c r="BA6608" i="10"/>
  <c r="BA6607" i="10"/>
  <c r="BA6606" i="10"/>
  <c r="BA6605" i="10"/>
  <c r="BA6604" i="10"/>
  <c r="BA6603" i="10"/>
  <c r="BA6602" i="10"/>
  <c r="BA6601" i="10"/>
  <c r="BA6600" i="10"/>
  <c r="BA6599" i="10"/>
  <c r="BA6598" i="10"/>
  <c r="BA6597" i="10"/>
  <c r="BA6596" i="10"/>
  <c r="BA6595" i="10"/>
  <c r="BA6594" i="10"/>
  <c r="BA6593" i="10"/>
  <c r="BA6592" i="10"/>
  <c r="BA6591" i="10"/>
  <c r="BA6590" i="10"/>
  <c r="BA6589" i="10"/>
  <c r="BA6588" i="10"/>
  <c r="BA6587" i="10"/>
  <c r="BA6586" i="10"/>
  <c r="BA6585" i="10"/>
  <c r="BA6584" i="10"/>
  <c r="BA6583" i="10"/>
  <c r="BA6582" i="10"/>
  <c r="BA6581" i="10"/>
  <c r="BA6580" i="10"/>
  <c r="BA6579" i="10"/>
  <c r="BA6578" i="10"/>
  <c r="BA6577" i="10"/>
  <c r="BA6576" i="10"/>
  <c r="BA6575" i="10"/>
  <c r="BA6574" i="10"/>
  <c r="BA6573" i="10"/>
  <c r="BA6572" i="10"/>
  <c r="BA6571" i="10"/>
  <c r="BA6570" i="10"/>
  <c r="BA6569" i="10"/>
  <c r="BA6568" i="10"/>
  <c r="BA6567" i="10"/>
  <c r="BA6566" i="10"/>
  <c r="BA6565" i="10"/>
  <c r="BA6564" i="10"/>
  <c r="BA6563" i="10"/>
  <c r="BA6562" i="10"/>
  <c r="BA6561" i="10"/>
  <c r="BA6560" i="10"/>
  <c r="BA6559" i="10"/>
  <c r="BA6558" i="10"/>
  <c r="BA6557" i="10"/>
  <c r="BA6556" i="10"/>
  <c r="BA6555" i="10"/>
  <c r="BA6554" i="10"/>
  <c r="BA6553" i="10"/>
  <c r="BA6552" i="10"/>
  <c r="BA6551" i="10"/>
  <c r="BA6550" i="10"/>
  <c r="BA6549" i="10"/>
  <c r="BA6548" i="10"/>
  <c r="BA6547" i="10"/>
  <c r="BA6546" i="10"/>
  <c r="BA6545" i="10"/>
  <c r="BA6544" i="10"/>
  <c r="BA6543" i="10"/>
  <c r="BA6542" i="10"/>
  <c r="BA6541" i="10"/>
  <c r="BA6540" i="10"/>
  <c r="BA6539" i="10"/>
  <c r="BA6538" i="10"/>
  <c r="BA6537" i="10"/>
  <c r="BA6536" i="10"/>
  <c r="BA6535" i="10"/>
  <c r="BA6534" i="10"/>
  <c r="BA6533" i="10"/>
  <c r="BA6532" i="10"/>
  <c r="BA6531" i="10"/>
  <c r="BA6530" i="10"/>
  <c r="BA6529" i="10"/>
  <c r="BA6528" i="10"/>
  <c r="BA6527" i="10"/>
  <c r="BA6526" i="10"/>
  <c r="BA6525" i="10"/>
  <c r="BA6524" i="10"/>
  <c r="BA6523" i="10"/>
  <c r="BA6522" i="10"/>
  <c r="BA6521" i="10"/>
  <c r="BA6520" i="10"/>
  <c r="BA6519" i="10"/>
  <c r="BA6518" i="10"/>
  <c r="BA6517" i="10"/>
  <c r="BA6516" i="10"/>
  <c r="BA6515" i="10"/>
  <c r="BA6514" i="10"/>
  <c r="BA6513" i="10"/>
  <c r="BA6512" i="10"/>
  <c r="BA6511" i="10"/>
  <c r="BA6510" i="10"/>
  <c r="BA6509" i="10"/>
  <c r="BA6508" i="10"/>
  <c r="BA6507" i="10"/>
  <c r="BA6506" i="10"/>
  <c r="BA6505" i="10"/>
  <c r="BA6504" i="10"/>
  <c r="BA6503" i="10"/>
  <c r="BA6502" i="10"/>
  <c r="BA6501" i="10"/>
  <c r="BA6500" i="10"/>
  <c r="BA6499" i="10"/>
  <c r="BA6498" i="10"/>
  <c r="BA6497" i="10"/>
  <c r="BA6496" i="10"/>
  <c r="BA6495" i="10"/>
  <c r="BA6494" i="10"/>
  <c r="BA6493" i="10"/>
  <c r="BA6492" i="10"/>
  <c r="BA6491" i="10"/>
  <c r="BA6490" i="10"/>
  <c r="BA6489" i="10"/>
  <c r="BA6488" i="10"/>
  <c r="BA6487" i="10"/>
  <c r="BA6486" i="10"/>
  <c r="BA6485" i="10"/>
  <c r="BA6484" i="10"/>
  <c r="BA6483" i="10"/>
  <c r="BA6482" i="10"/>
  <c r="BA6481" i="10"/>
  <c r="BA6480" i="10"/>
  <c r="BA6479" i="10"/>
  <c r="BA6478" i="10"/>
  <c r="BA6477" i="10"/>
  <c r="BA6476" i="10"/>
  <c r="BA6475" i="10"/>
  <c r="BA6474" i="10"/>
  <c r="BA6473" i="10"/>
  <c r="BA6472" i="10"/>
  <c r="BA6471" i="10"/>
  <c r="BA6470" i="10"/>
  <c r="BA6469" i="10"/>
  <c r="BA6468" i="10"/>
  <c r="BA6467" i="10"/>
  <c r="BA6466" i="10"/>
  <c r="BA6465" i="10"/>
  <c r="BA6464" i="10"/>
  <c r="BA6463" i="10"/>
  <c r="BA6462" i="10"/>
  <c r="BA6461" i="10"/>
  <c r="BA6460" i="10"/>
  <c r="BA6459" i="10"/>
  <c r="BA6458" i="10"/>
  <c r="BA6457" i="10"/>
  <c r="BA6456" i="10"/>
  <c r="BA6455" i="10"/>
  <c r="BA6454" i="10"/>
  <c r="BA6453" i="10"/>
  <c r="BA6452" i="10"/>
  <c r="BA6451" i="10"/>
  <c r="BA6450" i="10"/>
  <c r="BA6449" i="10"/>
  <c r="BA6448" i="10"/>
  <c r="BA6447" i="10"/>
  <c r="BA6446" i="10"/>
  <c r="BA6445" i="10"/>
  <c r="BA6444" i="10"/>
  <c r="BA6443" i="10"/>
  <c r="BA6442" i="10"/>
  <c r="BA6441" i="10"/>
  <c r="BA6440" i="10"/>
  <c r="BA6439" i="10"/>
  <c r="BA6438" i="10"/>
  <c r="BA6437" i="10"/>
  <c r="BA6436" i="10"/>
  <c r="BA6435" i="10"/>
  <c r="BA6434" i="10"/>
  <c r="BA6433" i="10"/>
  <c r="BA6432" i="10"/>
  <c r="BA6431" i="10"/>
  <c r="BA6430" i="10"/>
  <c r="BA6429" i="10"/>
  <c r="BA6428" i="10"/>
  <c r="BA6427" i="10"/>
  <c r="BA6426" i="10"/>
  <c r="BA6425" i="10"/>
  <c r="BA6424" i="10"/>
  <c r="BA6423" i="10"/>
  <c r="BA6422" i="10"/>
  <c r="BA6421" i="10"/>
  <c r="BA6420" i="10"/>
  <c r="BA6419" i="10"/>
  <c r="BA6418" i="10"/>
  <c r="BA6417" i="10"/>
  <c r="BA6416" i="10"/>
  <c r="BA6415" i="10"/>
  <c r="BA6414" i="10"/>
  <c r="BA6413" i="10"/>
  <c r="BA6412" i="10"/>
  <c r="BA6411" i="10"/>
  <c r="BA6410" i="10"/>
  <c r="BA6409" i="10"/>
  <c r="BA6408" i="10"/>
  <c r="BA6407" i="10"/>
  <c r="BA6406" i="10"/>
  <c r="BA6405" i="10"/>
  <c r="BA6404" i="10"/>
  <c r="BA6403" i="10"/>
  <c r="BA6402" i="10"/>
  <c r="BA6401" i="10"/>
  <c r="BA6400" i="10"/>
  <c r="BA6399" i="10"/>
  <c r="BA6398" i="10"/>
  <c r="BA6397" i="10"/>
  <c r="BA6396" i="10"/>
  <c r="BA6395" i="10"/>
  <c r="BA6394" i="10"/>
  <c r="BA6393" i="10"/>
  <c r="BA6392" i="10"/>
  <c r="BA6391" i="10"/>
  <c r="BA6390" i="10"/>
  <c r="BA6389" i="10"/>
  <c r="BA6388" i="10"/>
  <c r="BA6387" i="10"/>
  <c r="BA6386" i="10"/>
  <c r="BA6385" i="10"/>
  <c r="BA6384" i="10"/>
  <c r="BA6383" i="10"/>
  <c r="BA6382" i="10"/>
  <c r="BA6381" i="10"/>
  <c r="BA6380" i="10"/>
  <c r="BA6379" i="10"/>
  <c r="BA6378" i="10"/>
  <c r="BA6377" i="10"/>
  <c r="BA6376" i="10"/>
  <c r="BA6375" i="10"/>
  <c r="BA6374" i="10"/>
  <c r="BA6373" i="10"/>
  <c r="BA6372" i="10"/>
  <c r="BA6371" i="10"/>
  <c r="BA6370" i="10"/>
  <c r="BA6369" i="10"/>
  <c r="BA6368" i="10"/>
  <c r="BA6367" i="10"/>
  <c r="BA6366" i="10"/>
  <c r="BA6365" i="10"/>
  <c r="BA6364" i="10"/>
  <c r="BA6363" i="10"/>
  <c r="BA6362" i="10"/>
  <c r="BA6361" i="10"/>
  <c r="BA6360" i="10"/>
  <c r="BA6359" i="10"/>
  <c r="BA6358" i="10"/>
  <c r="BA6357" i="10"/>
  <c r="BA6356" i="10"/>
  <c r="BA6355" i="10"/>
  <c r="BA6354" i="10"/>
  <c r="BA6353" i="10"/>
  <c r="BA6352" i="10"/>
  <c r="BA6351" i="10"/>
  <c r="BA6350" i="10"/>
  <c r="BA6349" i="10"/>
  <c r="BA6348" i="10"/>
  <c r="BA6347" i="10"/>
  <c r="BA6346" i="10"/>
  <c r="BA6345" i="10"/>
  <c r="BA6344" i="10"/>
  <c r="BA6343" i="10"/>
  <c r="BA6342" i="10"/>
  <c r="BA6341" i="10"/>
  <c r="BA6340" i="10"/>
  <c r="BA6339" i="10"/>
  <c r="BA6338" i="10"/>
  <c r="BA6337" i="10"/>
  <c r="BA6336" i="10"/>
  <c r="BA6335" i="10"/>
  <c r="BA6334" i="10"/>
  <c r="BA6333" i="10"/>
  <c r="BA6332" i="10"/>
  <c r="BA6331" i="10"/>
  <c r="BA6330" i="10"/>
  <c r="BA6329" i="10"/>
  <c r="BA6328" i="10"/>
  <c r="BA6327" i="10"/>
  <c r="BA6326" i="10"/>
  <c r="BA6325" i="10"/>
  <c r="BA6324" i="10"/>
  <c r="BA6323" i="10"/>
  <c r="BA6322" i="10"/>
  <c r="BA6321" i="10"/>
  <c r="BA6320" i="10"/>
  <c r="BA6319" i="10"/>
  <c r="BA6318" i="10"/>
  <c r="BA6317" i="10"/>
  <c r="BA6316" i="10"/>
  <c r="BA6315" i="10"/>
  <c r="BA6314" i="10"/>
  <c r="BA6313" i="10"/>
  <c r="BA6312" i="10"/>
  <c r="BA6311" i="10"/>
  <c r="BA6310" i="10"/>
  <c r="BA6309" i="10"/>
  <c r="BA6308" i="10"/>
  <c r="BA6307" i="10"/>
  <c r="BA6306" i="10"/>
  <c r="BA6305" i="10"/>
  <c r="BA6304" i="10"/>
  <c r="BA6303" i="10"/>
  <c r="BA6302" i="10"/>
  <c r="BA6301" i="10"/>
  <c r="BA6300" i="10"/>
  <c r="BA6299" i="10"/>
  <c r="BA6298" i="10"/>
  <c r="BA6297" i="10"/>
  <c r="BA6296" i="10"/>
  <c r="BA6295" i="10"/>
  <c r="BA6294" i="10"/>
  <c r="BA6293" i="10"/>
  <c r="BA6292" i="10"/>
  <c r="BA6291" i="10"/>
  <c r="BA6290" i="10"/>
  <c r="BA6289" i="10"/>
  <c r="BA6288" i="10"/>
  <c r="BA6287" i="10"/>
  <c r="BA6286" i="10"/>
  <c r="BA6285" i="10"/>
  <c r="BA6284" i="10"/>
  <c r="BA6283" i="10"/>
  <c r="BA6282" i="10"/>
  <c r="BA6281" i="10"/>
  <c r="BA6280" i="10"/>
  <c r="BA6279" i="10"/>
  <c r="BA6278" i="10"/>
  <c r="BA6277" i="10"/>
  <c r="BA6276" i="10"/>
  <c r="BA6275" i="10"/>
  <c r="BA6274" i="10"/>
  <c r="BA6273" i="10"/>
  <c r="BA6272" i="10"/>
  <c r="BA6271" i="10"/>
  <c r="BA6270" i="10"/>
  <c r="BA6269" i="10"/>
  <c r="BA6268" i="10"/>
  <c r="BA6267" i="10"/>
  <c r="BA6266" i="10"/>
  <c r="BA6265" i="10"/>
  <c r="BA6264" i="10"/>
  <c r="BA6263" i="10"/>
  <c r="BA6262" i="10"/>
  <c r="BA6261" i="10"/>
  <c r="BA6260" i="10"/>
  <c r="BA6259" i="10"/>
  <c r="BA6258" i="10"/>
  <c r="BA6257" i="10"/>
  <c r="BA6256" i="10"/>
  <c r="BA6255" i="10"/>
  <c r="BA6254" i="10"/>
  <c r="BA6253" i="10"/>
  <c r="BA6252" i="10"/>
  <c r="BA6251" i="10"/>
  <c r="BA6250" i="10"/>
  <c r="BA6249" i="10"/>
  <c r="BA6248" i="10"/>
  <c r="BA6247" i="10"/>
  <c r="BA6246" i="10"/>
  <c r="BA6245" i="10"/>
  <c r="BA6244" i="10"/>
  <c r="BA6243" i="10"/>
  <c r="BA6242" i="10"/>
  <c r="BA6241" i="10"/>
  <c r="BA6240" i="10"/>
  <c r="BA6239" i="10"/>
  <c r="BA6238" i="10"/>
  <c r="BA6237" i="10"/>
  <c r="BA6236" i="10"/>
  <c r="BA6235" i="10"/>
  <c r="BA6234" i="10"/>
  <c r="BA6233" i="10"/>
  <c r="BA6232" i="10"/>
  <c r="BA6231" i="10"/>
  <c r="BA6230" i="10"/>
  <c r="BA6229" i="10"/>
  <c r="BA6228" i="10"/>
  <c r="BA6227" i="10"/>
  <c r="BA6226" i="10"/>
  <c r="BA6225" i="10"/>
  <c r="BA6224" i="10"/>
  <c r="BA6223" i="10"/>
  <c r="BA6222" i="10"/>
  <c r="BA6221" i="10"/>
  <c r="BA6220" i="10"/>
  <c r="BA6219" i="10"/>
  <c r="BA6218" i="10"/>
  <c r="BA6217" i="10"/>
  <c r="BA6216" i="10"/>
  <c r="BA6215" i="10"/>
  <c r="BA6214" i="10"/>
  <c r="BA6213" i="10"/>
  <c r="BA6212" i="10"/>
  <c r="BA6211" i="10"/>
  <c r="BA6210" i="10"/>
  <c r="BA6209" i="10"/>
  <c r="BA6208" i="10"/>
  <c r="BA6207" i="10"/>
  <c r="BA6206" i="10"/>
  <c r="BA6205" i="10"/>
  <c r="BA6204" i="10"/>
  <c r="BA6203" i="10"/>
  <c r="BA6202" i="10"/>
  <c r="BA6201" i="10"/>
  <c r="BA6200" i="10"/>
  <c r="BA6199" i="10"/>
  <c r="BA6198" i="10"/>
  <c r="BA6197" i="10"/>
  <c r="BA6196" i="10"/>
  <c r="BA6195" i="10"/>
  <c r="BA6194" i="10"/>
  <c r="BA6193" i="10"/>
  <c r="BA6192" i="10"/>
  <c r="BA6191" i="10"/>
  <c r="BA6190" i="10"/>
  <c r="BA6189" i="10"/>
  <c r="BA6188" i="10"/>
  <c r="BA6187" i="10"/>
  <c r="BA6186" i="10"/>
  <c r="BA6185" i="10"/>
  <c r="BA6184" i="10"/>
  <c r="BA6183" i="10"/>
  <c r="BA6182" i="10"/>
  <c r="BA6181" i="10"/>
  <c r="BA6180" i="10"/>
  <c r="BA6179" i="10"/>
  <c r="BA6178" i="10"/>
  <c r="BA6177" i="10"/>
  <c r="BA6176" i="10"/>
  <c r="BA6175" i="10"/>
  <c r="BA6174" i="10"/>
  <c r="BA6173" i="10"/>
  <c r="BA6172" i="10"/>
  <c r="BA6171" i="10"/>
  <c r="BA6170" i="10"/>
  <c r="BA6169" i="10"/>
  <c r="BA6168" i="10"/>
  <c r="BA6167" i="10"/>
  <c r="BA6166" i="10"/>
  <c r="BA6165" i="10"/>
  <c r="BA6164" i="10"/>
  <c r="BA6163" i="10"/>
  <c r="BA6162" i="10"/>
  <c r="BA6161" i="10"/>
  <c r="BA6160" i="10"/>
  <c r="BA6159" i="10"/>
  <c r="BA6158" i="10"/>
  <c r="BA6157" i="10"/>
  <c r="BA6156" i="10"/>
  <c r="BA6155" i="10"/>
  <c r="BA6154" i="10"/>
  <c r="BA6153" i="10"/>
  <c r="BA6152" i="10"/>
  <c r="BA6151" i="10"/>
  <c r="BA6150" i="10"/>
  <c r="BA6149" i="10"/>
  <c r="BA6148" i="10"/>
  <c r="BA6147" i="10"/>
  <c r="BA6146" i="10"/>
  <c r="BA6145" i="10"/>
  <c r="BA6144" i="10"/>
  <c r="BA6143" i="10"/>
  <c r="BA6142" i="10"/>
  <c r="BA6141" i="10"/>
  <c r="BA6140" i="10"/>
  <c r="BA6139" i="10"/>
  <c r="BA6138" i="10"/>
  <c r="BA6137" i="10"/>
  <c r="BA6136" i="10"/>
  <c r="BA6135" i="10"/>
  <c r="BA6134" i="10"/>
  <c r="BA6133" i="10"/>
  <c r="BA6132" i="10"/>
  <c r="BA6131" i="10"/>
  <c r="BA6130" i="10"/>
  <c r="BA6129" i="10"/>
  <c r="BA6128" i="10"/>
  <c r="BA6127" i="10"/>
  <c r="BA6126" i="10"/>
  <c r="BA6125" i="10"/>
  <c r="BA6124" i="10"/>
  <c r="BA6123" i="10"/>
  <c r="BA6122" i="10"/>
  <c r="BA6121" i="10"/>
  <c r="BA6120" i="10"/>
  <c r="BA6119" i="10"/>
  <c r="BA6118" i="10"/>
  <c r="BA6117" i="10"/>
  <c r="BA6116" i="10"/>
  <c r="BA6115" i="10"/>
  <c r="BA6114" i="10"/>
  <c r="BA6113" i="10"/>
  <c r="BA6112" i="10"/>
  <c r="BA6111" i="10"/>
  <c r="BA6110" i="10"/>
  <c r="BA6109" i="10"/>
  <c r="BA6108" i="10"/>
  <c r="BA6107" i="10"/>
  <c r="BA6106" i="10"/>
  <c r="BA6105" i="10"/>
  <c r="BA6104" i="10"/>
  <c r="BA6103" i="10"/>
  <c r="BA6102" i="10"/>
  <c r="BA6101" i="10"/>
  <c r="BA6100" i="10"/>
  <c r="BA6099" i="10"/>
  <c r="BA6098" i="10"/>
  <c r="BA6097" i="10"/>
  <c r="BA6096" i="10"/>
  <c r="BA6095" i="10"/>
  <c r="BA6094" i="10"/>
  <c r="BA6093" i="10"/>
  <c r="BA6092" i="10"/>
  <c r="BA6091" i="10"/>
  <c r="BA6090" i="10"/>
  <c r="BA6089" i="10"/>
  <c r="BA6088" i="10"/>
  <c r="BA6087" i="10"/>
  <c r="BA6086" i="10"/>
  <c r="BA6085" i="10"/>
  <c r="BA6084" i="10"/>
  <c r="BA6083" i="10"/>
  <c r="BA6082" i="10"/>
  <c r="BA6081" i="10"/>
  <c r="BA6080" i="10"/>
  <c r="BA6079" i="10"/>
  <c r="BA6078" i="10"/>
  <c r="BA6077" i="10"/>
  <c r="BA6076" i="10"/>
  <c r="BA6075" i="10"/>
  <c r="BA6074" i="10"/>
  <c r="BA6073" i="10"/>
  <c r="BA6072" i="10"/>
  <c r="BA6071" i="10"/>
  <c r="BA6070" i="10"/>
  <c r="BA6069" i="10"/>
  <c r="BA6068" i="10"/>
  <c r="BA6067" i="10"/>
  <c r="BA6066" i="10"/>
  <c r="BA6065" i="10"/>
  <c r="BA6064" i="10"/>
  <c r="BA6063" i="10"/>
  <c r="BA6062" i="10"/>
  <c r="BA6061" i="10"/>
  <c r="BA6060" i="10"/>
  <c r="BA6059" i="10"/>
  <c r="BA6058" i="10"/>
  <c r="BA6057" i="10"/>
  <c r="BA6056" i="10"/>
  <c r="BA6055" i="10"/>
  <c r="BA6054" i="10"/>
  <c r="BA6053" i="10"/>
  <c r="BA6052" i="10"/>
  <c r="BA6051" i="10"/>
  <c r="BA6050" i="10"/>
  <c r="BA6049" i="10"/>
  <c r="BA6048" i="10"/>
  <c r="BA6047" i="10"/>
  <c r="BA6046" i="10"/>
  <c r="BA6045" i="10"/>
  <c r="BA6044" i="10"/>
  <c r="BA6043" i="10"/>
  <c r="BA6042" i="10"/>
  <c r="BA6041" i="10"/>
  <c r="BA6040" i="10"/>
  <c r="BA6039" i="10"/>
  <c r="BA6038" i="10"/>
  <c r="BA6037" i="10"/>
  <c r="BA6036" i="10"/>
  <c r="BA6035" i="10"/>
  <c r="BA6034" i="10"/>
  <c r="BA6033" i="10"/>
  <c r="BA6032" i="10"/>
  <c r="BA6031" i="10"/>
  <c r="BA6030" i="10"/>
  <c r="BA6029" i="10"/>
  <c r="BA6028" i="10"/>
  <c r="BA6027" i="10"/>
  <c r="BA6026" i="10"/>
  <c r="BA6025" i="10"/>
  <c r="BA6024" i="10"/>
  <c r="BA6023" i="10"/>
  <c r="BA6022" i="10"/>
  <c r="BA6021" i="10"/>
  <c r="BA6020" i="10"/>
  <c r="BA6019" i="10"/>
  <c r="BA6018" i="10"/>
  <c r="BA6017" i="10"/>
  <c r="BA6016" i="10"/>
  <c r="BA6015" i="10"/>
  <c r="BA6014" i="10"/>
  <c r="BA6013" i="10"/>
  <c r="BA6012" i="10"/>
  <c r="BA6011" i="10"/>
  <c r="BA6010" i="10"/>
  <c r="BA6009" i="10"/>
  <c r="BA6008" i="10"/>
  <c r="BA6007" i="10"/>
  <c r="BA6006" i="10"/>
  <c r="BA6005" i="10"/>
  <c r="BA6004" i="10"/>
  <c r="BA6003" i="10"/>
  <c r="BA6002" i="10"/>
  <c r="BA6001" i="10"/>
  <c r="BA6000" i="10"/>
  <c r="BA5999" i="10"/>
  <c r="BA5998" i="10"/>
  <c r="BA5997" i="10"/>
  <c r="BA5996" i="10"/>
  <c r="BA5995" i="10"/>
  <c r="BA5994" i="10"/>
  <c r="BA5993" i="10"/>
  <c r="BA5992" i="10"/>
  <c r="BA5991" i="10"/>
  <c r="BA5990" i="10"/>
  <c r="BA5989" i="10"/>
  <c r="BA5988" i="10"/>
  <c r="BA5987" i="10"/>
  <c r="BA5986" i="10"/>
  <c r="BA5985" i="10"/>
  <c r="BA5984" i="10"/>
  <c r="BA5983" i="10"/>
  <c r="BA5982" i="10"/>
  <c r="BA5981" i="10"/>
  <c r="BA5980" i="10"/>
  <c r="BA5979" i="10"/>
  <c r="BA5978" i="10"/>
  <c r="BA5977" i="10"/>
  <c r="BA5976" i="10"/>
  <c r="BA5975" i="10"/>
  <c r="BA5974" i="10"/>
  <c r="BA5973" i="10"/>
  <c r="BA5972" i="10"/>
  <c r="BA5971" i="10"/>
  <c r="BA5970" i="10"/>
  <c r="BA5969" i="10"/>
  <c r="BA5968" i="10"/>
  <c r="BA5967" i="10"/>
  <c r="BA5966" i="10"/>
  <c r="BA5965" i="10"/>
  <c r="BA5964" i="10"/>
  <c r="BA5963" i="10"/>
  <c r="BA5962" i="10"/>
  <c r="BA5961" i="10"/>
  <c r="BA5960" i="10"/>
  <c r="BA5959" i="10"/>
  <c r="BA5958" i="10"/>
  <c r="BA5957" i="10"/>
  <c r="BA5956" i="10"/>
  <c r="BA5955" i="10"/>
  <c r="BA5954" i="10"/>
  <c r="BA5953" i="10"/>
  <c r="BA5952" i="10"/>
  <c r="BA5951" i="10"/>
  <c r="BA5950" i="10"/>
  <c r="BA5949" i="10"/>
  <c r="BA5948" i="10"/>
  <c r="BA5947" i="10"/>
  <c r="BA5946" i="10"/>
  <c r="BA5945" i="10"/>
  <c r="BA5944" i="10"/>
  <c r="BA5943" i="10"/>
  <c r="BA5942" i="10"/>
  <c r="BA5941" i="10"/>
  <c r="BA5940" i="10"/>
  <c r="BA5939" i="10"/>
  <c r="BA5938" i="10"/>
  <c r="BA5937" i="10"/>
  <c r="BA5936" i="10"/>
  <c r="BA5935" i="10"/>
  <c r="BA5934" i="10"/>
  <c r="BA5933" i="10"/>
  <c r="BA5932" i="10"/>
  <c r="BA5931" i="10"/>
  <c r="BA5930" i="10"/>
  <c r="BA5929" i="10"/>
  <c r="BA5928" i="10"/>
  <c r="BA5927" i="10"/>
  <c r="BA5926" i="10"/>
  <c r="BA5925" i="10"/>
  <c r="BA5924" i="10"/>
  <c r="BA5923" i="10"/>
  <c r="BA5922" i="10"/>
  <c r="BA5921" i="10"/>
  <c r="BA5920" i="10"/>
  <c r="BA5919" i="10"/>
  <c r="BA5918" i="10"/>
  <c r="BA5917" i="10"/>
  <c r="BA5916" i="10"/>
  <c r="BA5915" i="10"/>
  <c r="BA5914" i="10"/>
  <c r="BA5913" i="10"/>
  <c r="BA5912" i="10"/>
  <c r="BA5911" i="10"/>
  <c r="BA5910" i="10"/>
  <c r="BA5909" i="10"/>
  <c r="BA5908" i="10"/>
  <c r="BA5907" i="10"/>
  <c r="BA5906" i="10"/>
  <c r="BA5905" i="10"/>
  <c r="BA5904" i="10"/>
  <c r="BA5903" i="10"/>
  <c r="BA5902" i="10"/>
  <c r="BA5901" i="10"/>
  <c r="BA5900" i="10"/>
  <c r="BA5899" i="10"/>
  <c r="BA5898" i="10"/>
  <c r="BA5897" i="10"/>
  <c r="BA5896" i="10"/>
  <c r="BA5895" i="10"/>
  <c r="BA5894" i="10"/>
  <c r="BA5893" i="10"/>
  <c r="BA5892" i="10"/>
  <c r="BA5891" i="10"/>
  <c r="BA5890" i="10"/>
  <c r="BA5889" i="10"/>
  <c r="BA5888" i="10"/>
  <c r="BA5887" i="10"/>
  <c r="BA5886" i="10"/>
  <c r="BA5885" i="10"/>
  <c r="BA5884" i="10"/>
  <c r="BA5883" i="10"/>
  <c r="BA5882" i="10"/>
  <c r="BA5881" i="10"/>
  <c r="BA5880" i="10"/>
  <c r="BA5879" i="10"/>
  <c r="BA5878" i="10"/>
  <c r="BA5877" i="10"/>
  <c r="BA5876" i="10"/>
  <c r="BA5875" i="10"/>
  <c r="BA5874" i="10"/>
  <c r="BA5873" i="10"/>
  <c r="BA5872" i="10"/>
  <c r="BA5871" i="10"/>
  <c r="BA5870" i="10"/>
  <c r="BA5869" i="10"/>
  <c r="BA5868" i="10"/>
  <c r="BA5867" i="10"/>
  <c r="BA5866" i="10"/>
  <c r="BA5865" i="10"/>
  <c r="BA5864" i="10"/>
  <c r="BA5863" i="10"/>
  <c r="BA5862" i="10"/>
  <c r="BA5861" i="10"/>
  <c r="BA5860" i="10"/>
  <c r="BA5859" i="10"/>
  <c r="BA5858" i="10"/>
  <c r="BA5857" i="10"/>
  <c r="BA5856" i="10"/>
  <c r="BA5855" i="10"/>
  <c r="BA5854" i="10"/>
  <c r="BA5853" i="10"/>
  <c r="BA5852" i="10"/>
  <c r="BA5851" i="10"/>
  <c r="BA5850" i="10"/>
  <c r="BA5849" i="10"/>
  <c r="BA5848" i="10"/>
  <c r="BA5847" i="10"/>
  <c r="BA5846" i="10"/>
  <c r="BA5845" i="10"/>
  <c r="BA5844" i="10"/>
  <c r="BA5843" i="10"/>
  <c r="BA5842" i="10"/>
  <c r="BA5841" i="10"/>
  <c r="BA5840" i="10"/>
  <c r="BA5839" i="10"/>
  <c r="BA5838" i="10"/>
  <c r="BA5837" i="10"/>
  <c r="BA5836" i="10"/>
  <c r="BA5835" i="10"/>
  <c r="BA5834" i="10"/>
  <c r="BA5833" i="10"/>
  <c r="BA5832" i="10"/>
  <c r="BA5831" i="10"/>
  <c r="BA5830" i="10"/>
  <c r="BA5829" i="10"/>
  <c r="BA5828" i="10"/>
  <c r="BA5827" i="10"/>
  <c r="BA5826" i="10"/>
  <c r="BA5825" i="10"/>
  <c r="BA5824" i="10"/>
  <c r="BA5823" i="10"/>
  <c r="BA5822" i="10"/>
  <c r="BA5821" i="10"/>
  <c r="BA5820" i="10"/>
  <c r="BA5819" i="10"/>
  <c r="BA5818" i="10"/>
  <c r="BA5817" i="10"/>
  <c r="BA5816" i="10"/>
  <c r="BA5815" i="10"/>
  <c r="BA5814" i="10"/>
  <c r="BA5813" i="10"/>
  <c r="BA5812" i="10"/>
  <c r="BA5811" i="10"/>
  <c r="BA5810" i="10"/>
  <c r="BA5809" i="10"/>
  <c r="BA5808" i="10"/>
  <c r="BA5807" i="10"/>
  <c r="BA5806" i="10"/>
  <c r="BA5805" i="10"/>
  <c r="BA5804" i="10"/>
  <c r="BA5803" i="10"/>
  <c r="BA5802" i="10"/>
  <c r="BA5801" i="10"/>
  <c r="BA5800" i="10"/>
  <c r="BA5799" i="10"/>
  <c r="BA5798" i="10"/>
  <c r="BA5797" i="10"/>
  <c r="BA5796" i="10"/>
  <c r="BA5795" i="10"/>
  <c r="BA5794" i="10"/>
  <c r="BA5793" i="10"/>
  <c r="BA5792" i="10"/>
  <c r="BA5791" i="10"/>
  <c r="BA5790" i="10"/>
  <c r="BA5789" i="10"/>
  <c r="BA5788" i="10"/>
  <c r="BA5787" i="10"/>
  <c r="BA5786" i="10"/>
  <c r="BA5785" i="10"/>
  <c r="BA5784" i="10"/>
  <c r="BA5783" i="10"/>
  <c r="BA5782" i="10"/>
  <c r="BA5781" i="10"/>
  <c r="BA5780" i="10"/>
  <c r="BA5779" i="10"/>
  <c r="BA5778" i="10"/>
  <c r="BA5777" i="10"/>
  <c r="BA5776" i="10"/>
  <c r="BA5775" i="10"/>
  <c r="BA5774" i="10"/>
  <c r="BA5773" i="10"/>
  <c r="BA5772" i="10"/>
  <c r="BA5771" i="10"/>
  <c r="BA5770" i="10"/>
  <c r="BA5769" i="10"/>
  <c r="BA5768" i="10"/>
  <c r="BA5767" i="10"/>
  <c r="BA5766" i="10"/>
  <c r="BA5765" i="10"/>
  <c r="BA5764" i="10"/>
  <c r="BA5763" i="10"/>
  <c r="BA5762" i="10"/>
  <c r="BA5761" i="10"/>
  <c r="BA5760" i="10"/>
  <c r="BA5759" i="10"/>
  <c r="BA5758" i="10"/>
  <c r="BA5757" i="10"/>
  <c r="BA5756" i="10"/>
  <c r="BA5755" i="10"/>
  <c r="BA5754" i="10"/>
  <c r="BA5753" i="10"/>
  <c r="BA5752" i="10"/>
  <c r="BA5751" i="10"/>
  <c r="BA5750" i="10"/>
  <c r="BA5749" i="10"/>
  <c r="BA5748" i="10"/>
  <c r="BA5747" i="10"/>
  <c r="BA5746" i="10"/>
  <c r="BA5745" i="10"/>
  <c r="BA5744" i="10"/>
  <c r="BA5743" i="10"/>
  <c r="BA5742" i="10"/>
  <c r="BA5741" i="10"/>
  <c r="BA5740" i="10"/>
  <c r="BA5739" i="10"/>
  <c r="BA5738" i="10"/>
  <c r="BA5737" i="10"/>
  <c r="BA5736" i="10"/>
  <c r="BA5735" i="10"/>
  <c r="BA5734" i="10"/>
  <c r="BA5733" i="10"/>
  <c r="BA5732" i="10"/>
  <c r="BA5731" i="10"/>
  <c r="BA5730" i="10"/>
  <c r="BA5729" i="10"/>
  <c r="BA5728" i="10"/>
  <c r="BA5727" i="10"/>
  <c r="BA5726" i="10"/>
  <c r="BA5725" i="10"/>
  <c r="BA5724" i="10"/>
  <c r="BA5723" i="10"/>
  <c r="BA5722" i="10"/>
  <c r="BA5721" i="10"/>
  <c r="BA5720" i="10"/>
  <c r="BA5719" i="10"/>
  <c r="BA5718" i="10"/>
  <c r="BA5717" i="10"/>
  <c r="BA5716" i="10"/>
  <c r="BA5715" i="10"/>
  <c r="BA5714" i="10"/>
  <c r="BA5713" i="10"/>
  <c r="BA5712" i="10"/>
  <c r="BA5711" i="10"/>
  <c r="BA5710" i="10"/>
  <c r="BA5709" i="10"/>
  <c r="BA5708" i="10"/>
  <c r="BA5707" i="10"/>
  <c r="BA5706" i="10"/>
  <c r="BA5705" i="10"/>
  <c r="BA5704" i="10"/>
  <c r="BA5703" i="10"/>
  <c r="BA5702" i="10"/>
  <c r="BA5701" i="10"/>
  <c r="BA5700" i="10"/>
  <c r="BA5699" i="10"/>
  <c r="BA5698" i="10"/>
  <c r="BA5697" i="10"/>
  <c r="BA5696" i="10"/>
  <c r="BA5695" i="10"/>
  <c r="BA5694" i="10"/>
  <c r="BA5693" i="10"/>
  <c r="BA5692" i="10"/>
  <c r="BA5691" i="10"/>
  <c r="BA5690" i="10"/>
  <c r="BA5689" i="10"/>
  <c r="BA5688" i="10"/>
  <c r="BA5687" i="10"/>
  <c r="BA5686" i="10"/>
  <c r="BA5685" i="10"/>
  <c r="BA5684" i="10"/>
  <c r="BA5683" i="10"/>
  <c r="BA5682" i="10"/>
  <c r="BA5681" i="10"/>
  <c r="BA5680" i="10"/>
  <c r="BA5679" i="10"/>
  <c r="BA5678" i="10"/>
  <c r="BA5677" i="10"/>
  <c r="BA5676" i="10"/>
  <c r="BA5675" i="10"/>
  <c r="BA5674" i="10"/>
  <c r="BA5673" i="10"/>
  <c r="BA5672" i="10"/>
  <c r="BA5671" i="10"/>
  <c r="BA5670" i="10"/>
  <c r="BA5669" i="10"/>
  <c r="BA5668" i="10"/>
  <c r="BA5667" i="10"/>
  <c r="BA5666" i="10"/>
  <c r="BA5665" i="10"/>
  <c r="BA5664" i="10"/>
  <c r="BA5663" i="10"/>
  <c r="BA5662" i="10"/>
  <c r="BA5661" i="10"/>
  <c r="BA5660" i="10"/>
  <c r="BA5659" i="10"/>
  <c r="BA5658" i="10"/>
  <c r="BA5657" i="10"/>
  <c r="BA5656" i="10"/>
  <c r="BA5655" i="10"/>
  <c r="BA5654" i="10"/>
  <c r="BA5653" i="10"/>
  <c r="BA5652" i="10"/>
  <c r="BA5651" i="10"/>
  <c r="BA5650" i="10"/>
  <c r="BA5649" i="10"/>
  <c r="BA5648" i="10"/>
  <c r="BA5647" i="10"/>
  <c r="BA5646" i="10"/>
  <c r="BA5645" i="10"/>
  <c r="BA5644" i="10"/>
  <c r="BA5643" i="10"/>
  <c r="BA5642" i="10"/>
  <c r="BA5641" i="10"/>
  <c r="BA5640" i="10"/>
  <c r="BA5639" i="10"/>
  <c r="BA5638" i="10"/>
  <c r="BA5637" i="10"/>
  <c r="BA5636" i="10"/>
  <c r="BA5635" i="10"/>
  <c r="BA5634" i="10"/>
  <c r="BA5633" i="10"/>
  <c r="BA5632" i="10"/>
  <c r="BA5631" i="10"/>
  <c r="BA5630" i="10"/>
  <c r="BA5629" i="10"/>
  <c r="BA5628" i="10"/>
  <c r="BA5627" i="10"/>
  <c r="BA5626" i="10"/>
  <c r="BA5625" i="10"/>
  <c r="BA5624" i="10"/>
  <c r="BA5623" i="10"/>
  <c r="BA5622" i="10"/>
  <c r="BA5621" i="10"/>
  <c r="BA5620" i="10"/>
  <c r="BA5619" i="10"/>
  <c r="BA5618" i="10"/>
  <c r="BA5617" i="10"/>
  <c r="BA5616" i="10"/>
  <c r="BA5615" i="10"/>
  <c r="BA5614" i="10"/>
  <c r="BA5613" i="10"/>
  <c r="BA5612" i="10"/>
  <c r="BA5611" i="10"/>
  <c r="BA5610" i="10"/>
  <c r="BA5609" i="10"/>
  <c r="BA5608" i="10"/>
  <c r="BA5607" i="10"/>
  <c r="BA5606" i="10"/>
  <c r="BA5605" i="10"/>
  <c r="BA5604" i="10"/>
  <c r="BA5603" i="10"/>
  <c r="BA5602" i="10"/>
  <c r="BA5601" i="10"/>
  <c r="BA5600" i="10"/>
  <c r="BA5599" i="10"/>
  <c r="BA5598" i="10"/>
  <c r="BA5597" i="10"/>
  <c r="BA5596" i="10"/>
  <c r="BA5595" i="10"/>
  <c r="BA5594" i="10"/>
  <c r="BA5593" i="10"/>
  <c r="BA5592" i="10"/>
  <c r="BA5591" i="10"/>
  <c r="BA5590" i="10"/>
  <c r="BA5589" i="10"/>
  <c r="BA5588" i="10"/>
  <c r="BA5587" i="10"/>
  <c r="BA5586" i="10"/>
  <c r="BA5585" i="10"/>
  <c r="BA5584" i="10"/>
  <c r="BA5583" i="10"/>
  <c r="BA5582" i="10"/>
  <c r="BA5581" i="10"/>
  <c r="BA5580" i="10"/>
  <c r="BA5579" i="10"/>
  <c r="BA5578" i="10"/>
  <c r="BA5577" i="10"/>
  <c r="BA5576" i="10"/>
  <c r="BA5575" i="10"/>
  <c r="BA5574" i="10"/>
  <c r="BA5573" i="10"/>
  <c r="BA5572" i="10"/>
  <c r="BA5571" i="10"/>
  <c r="BA5570" i="10"/>
  <c r="BA5569" i="10"/>
  <c r="BA5568" i="10"/>
  <c r="BA5567" i="10"/>
  <c r="BA5566" i="10"/>
  <c r="BA5565" i="10"/>
  <c r="BA5564" i="10"/>
  <c r="BA5563" i="10"/>
  <c r="BA5562" i="10"/>
  <c r="BA5561" i="10"/>
  <c r="BA5560" i="10"/>
  <c r="BA5559" i="10"/>
  <c r="BA5558" i="10"/>
  <c r="BA5557" i="10"/>
  <c r="BA5556" i="10"/>
  <c r="BA5555" i="10"/>
  <c r="BA5554" i="10"/>
  <c r="BA5553" i="10"/>
  <c r="BA5552" i="10"/>
  <c r="BA5551" i="10"/>
  <c r="BA5550" i="10"/>
  <c r="BA5549" i="10"/>
  <c r="BA5548" i="10"/>
  <c r="BA5547" i="10"/>
  <c r="BA5546" i="10"/>
  <c r="BA5545" i="10"/>
  <c r="BA5544" i="10"/>
  <c r="BA5543" i="10"/>
  <c r="BA5542" i="10"/>
  <c r="BA5541" i="10"/>
  <c r="BA5540" i="10"/>
  <c r="BA5539" i="10"/>
  <c r="BA5538" i="10"/>
  <c r="BA5537" i="10"/>
  <c r="BA5536" i="10"/>
  <c r="BA5535" i="10"/>
  <c r="BA5534" i="10"/>
  <c r="BA5533" i="10"/>
  <c r="BA5532" i="10"/>
  <c r="BA5531" i="10"/>
  <c r="BA5530" i="10"/>
  <c r="BA5529" i="10"/>
  <c r="BA5528" i="10"/>
  <c r="BA5527" i="10"/>
  <c r="BA5526" i="10"/>
  <c r="BA5525" i="10"/>
  <c r="BA5524" i="10"/>
  <c r="BA5523" i="10"/>
  <c r="BA5522" i="10"/>
  <c r="BA5521" i="10"/>
  <c r="BA5520" i="10"/>
  <c r="BA5519" i="10"/>
  <c r="BA5518" i="10"/>
  <c r="BA5517" i="10"/>
  <c r="BA5516" i="10"/>
  <c r="BA5515" i="10"/>
  <c r="BA5514" i="10"/>
  <c r="BA5513" i="10"/>
  <c r="BA5512" i="10"/>
  <c r="BA5511" i="10"/>
  <c r="BA5510" i="10"/>
  <c r="BA5509" i="10"/>
  <c r="BA5508" i="10"/>
  <c r="BA5507" i="10"/>
  <c r="BA5506" i="10"/>
  <c r="BA5505" i="10"/>
  <c r="BA5504" i="10"/>
  <c r="BA5503" i="10"/>
  <c r="BA5502" i="10"/>
  <c r="BA5501" i="10"/>
  <c r="BA5500" i="10"/>
  <c r="BA5499" i="10"/>
  <c r="BA5498" i="10"/>
  <c r="BA5497" i="10"/>
  <c r="BA5496" i="10"/>
  <c r="BA5495" i="10"/>
  <c r="BA5494" i="10"/>
  <c r="BA5493" i="10"/>
  <c r="BA5492" i="10"/>
  <c r="BA5491" i="10"/>
  <c r="BA5490" i="10"/>
  <c r="BA5489" i="10"/>
  <c r="BA5488" i="10"/>
  <c r="BA5487" i="10"/>
  <c r="BA5486" i="10"/>
  <c r="BA5485" i="10"/>
  <c r="BA5484" i="10"/>
  <c r="BA5483" i="10"/>
  <c r="BA5482" i="10"/>
  <c r="BA5481" i="10"/>
  <c r="BA5480" i="10"/>
  <c r="BA5479" i="10"/>
  <c r="BA5478" i="10"/>
  <c r="BA5477" i="10"/>
  <c r="BA5476" i="10"/>
  <c r="BA5475" i="10"/>
  <c r="BA5474" i="10"/>
  <c r="BA5473" i="10"/>
  <c r="BA5472" i="10"/>
  <c r="BA5471" i="10"/>
  <c r="BA5470" i="10"/>
  <c r="BA5469" i="10"/>
  <c r="BA5468" i="10"/>
  <c r="BA5467" i="10"/>
  <c r="BA5466" i="10"/>
  <c r="BA5465" i="10"/>
  <c r="BA5464" i="10"/>
  <c r="BA5463" i="10"/>
  <c r="BA5462" i="10"/>
  <c r="BA5461" i="10"/>
  <c r="BA5460" i="10"/>
  <c r="BA5459" i="10"/>
  <c r="BA5458" i="10"/>
  <c r="BA5457" i="10"/>
  <c r="BA5456" i="10"/>
  <c r="BA5455" i="10"/>
  <c r="BA5454" i="10"/>
  <c r="BA5453" i="10"/>
  <c r="BA5452" i="10"/>
  <c r="BA5451" i="10"/>
  <c r="BA5450" i="10"/>
  <c r="BA5449" i="10"/>
  <c r="BA5448" i="10"/>
  <c r="BA5447" i="10"/>
  <c r="BA5446" i="10"/>
  <c r="BA5445" i="10"/>
  <c r="BA5444" i="10"/>
  <c r="BA5443" i="10"/>
  <c r="BA5442" i="10"/>
  <c r="BA5441" i="10"/>
  <c r="BA5440" i="10"/>
  <c r="BA5439" i="10"/>
  <c r="BA5438" i="10"/>
  <c r="BA5437" i="10"/>
  <c r="BA5436" i="10"/>
  <c r="BA5435" i="10"/>
  <c r="BA5434" i="10"/>
  <c r="BA5433" i="10"/>
  <c r="BA5432" i="10"/>
  <c r="BA5431" i="10"/>
  <c r="BA5430" i="10"/>
  <c r="BA5429" i="10"/>
  <c r="BA5428" i="10"/>
  <c r="BA5427" i="10"/>
  <c r="BA5426" i="10"/>
  <c r="BA5425" i="10"/>
  <c r="BA5424" i="10"/>
  <c r="BA5423" i="10"/>
  <c r="BA5422" i="10"/>
  <c r="BA5421" i="10"/>
  <c r="BA5420" i="10"/>
  <c r="BA5419" i="10"/>
  <c r="BA5418" i="10"/>
  <c r="BA5417" i="10"/>
  <c r="BA5416" i="10"/>
  <c r="BA5415" i="10"/>
  <c r="BA5414" i="10"/>
  <c r="BA5413" i="10"/>
  <c r="BA5412" i="10"/>
  <c r="BA5411" i="10"/>
  <c r="BA5410" i="10"/>
  <c r="BA5409" i="10"/>
  <c r="BA5408" i="10"/>
  <c r="BA5407" i="10"/>
  <c r="BA5406" i="10"/>
  <c r="BA5405" i="10"/>
  <c r="BA5404" i="10"/>
  <c r="BA5403" i="10"/>
  <c r="BA5402" i="10"/>
  <c r="BA5401" i="10"/>
  <c r="BA5400" i="10"/>
  <c r="BA5399" i="10"/>
  <c r="BA5398" i="10"/>
  <c r="BA5397" i="10"/>
  <c r="BA5396" i="10"/>
  <c r="BA5395" i="10"/>
  <c r="BA5394" i="10"/>
  <c r="BA5393" i="10"/>
  <c r="BA5392" i="10"/>
  <c r="BA5391" i="10"/>
  <c r="BA5390" i="10"/>
  <c r="BA5389" i="10"/>
  <c r="BA5388" i="10"/>
  <c r="BA5387" i="10"/>
  <c r="BA5386" i="10"/>
  <c r="BA5385" i="10"/>
  <c r="BA5384" i="10"/>
  <c r="BA5383" i="10"/>
  <c r="BA5382" i="10"/>
  <c r="BA5381" i="10"/>
  <c r="BA5380" i="10"/>
  <c r="BA5379" i="10"/>
  <c r="BA5378" i="10"/>
  <c r="BA5377" i="10"/>
  <c r="BA5376" i="10"/>
  <c r="BA5375" i="10"/>
  <c r="BA5374" i="10"/>
  <c r="BA5373" i="10"/>
  <c r="BA5372" i="10"/>
  <c r="BA5371" i="10"/>
  <c r="BA5370" i="10"/>
  <c r="BA5369" i="10"/>
  <c r="BA5368" i="10"/>
  <c r="BA5367" i="10"/>
  <c r="BA5366" i="10"/>
  <c r="BA5365" i="10"/>
  <c r="BA5364" i="10"/>
  <c r="BA5363" i="10"/>
  <c r="BA5362" i="10"/>
  <c r="BA5361" i="10"/>
  <c r="BA5360" i="10"/>
  <c r="BA5359" i="10"/>
  <c r="BA5358" i="10"/>
  <c r="BA5357" i="10"/>
  <c r="BA5356" i="10"/>
  <c r="BA5355" i="10"/>
  <c r="BA5354" i="10"/>
  <c r="BA5353" i="10"/>
  <c r="BA5352" i="10"/>
  <c r="BA5351" i="10"/>
  <c r="BA5350" i="10"/>
  <c r="BA5349" i="10"/>
  <c r="BA5348" i="10"/>
  <c r="BA5347" i="10"/>
  <c r="BA5346" i="10"/>
  <c r="BA5345" i="10"/>
  <c r="BA5344" i="10"/>
  <c r="BA5343" i="10"/>
  <c r="BA5342" i="10"/>
  <c r="BA5341" i="10"/>
  <c r="BA5340" i="10"/>
  <c r="BA5339" i="10"/>
  <c r="BA5338" i="10"/>
  <c r="BA5337" i="10"/>
  <c r="BA5336" i="10"/>
  <c r="BA5335" i="10"/>
  <c r="BA5334" i="10"/>
  <c r="BA5333" i="10"/>
  <c r="BA5332" i="10"/>
  <c r="BA5331" i="10"/>
  <c r="BA5330" i="10"/>
  <c r="BA5329" i="10"/>
  <c r="BA5328" i="10"/>
  <c r="BA5327" i="10"/>
  <c r="BA5326" i="10"/>
  <c r="BA5325" i="10"/>
  <c r="BA5324" i="10"/>
  <c r="BA5323" i="10"/>
  <c r="BA5322" i="10"/>
  <c r="BA5321" i="10"/>
  <c r="BA5320" i="10"/>
  <c r="BA5319" i="10"/>
  <c r="BA5318" i="10"/>
  <c r="BA5317" i="10"/>
  <c r="BA5316" i="10"/>
  <c r="BA5315" i="10"/>
  <c r="BA5314" i="10"/>
  <c r="BA5313" i="10"/>
  <c r="BA5312" i="10"/>
  <c r="BA5311" i="10"/>
  <c r="BA5310" i="10"/>
  <c r="BA5309" i="10"/>
  <c r="BA5308" i="10"/>
  <c r="BA5307" i="10"/>
  <c r="BA5306" i="10"/>
  <c r="BA5305" i="10"/>
  <c r="BA5304" i="10"/>
  <c r="BA5303" i="10"/>
  <c r="BA5302" i="10"/>
  <c r="BA5301" i="10"/>
  <c r="BA5300" i="10"/>
  <c r="BA5299" i="10"/>
  <c r="BA5298" i="10"/>
  <c r="BA5297" i="10"/>
  <c r="BA5296" i="10"/>
  <c r="BA5295" i="10"/>
  <c r="BA5294" i="10"/>
  <c r="BA5293" i="10"/>
  <c r="BA5292" i="10"/>
  <c r="BA5291" i="10"/>
  <c r="BA5290" i="10"/>
  <c r="BA5289" i="10"/>
  <c r="BA5288" i="10"/>
  <c r="BA5287" i="10"/>
  <c r="BA5286" i="10"/>
  <c r="BA5285" i="10"/>
  <c r="BA5284" i="10"/>
  <c r="BA5283" i="10"/>
  <c r="BA5282" i="10"/>
  <c r="BA5281" i="10"/>
  <c r="BA5280" i="10"/>
  <c r="BA5279" i="10"/>
  <c r="BA5278" i="10"/>
  <c r="BA5277" i="10"/>
  <c r="BA5276" i="10"/>
  <c r="BA5275" i="10"/>
  <c r="BA5274" i="10"/>
  <c r="BA5273" i="10"/>
  <c r="BA5272" i="10"/>
  <c r="BA5271" i="10"/>
  <c r="BA5270" i="10"/>
  <c r="BA5269" i="10"/>
  <c r="BA5268" i="10"/>
  <c r="BA5267" i="10"/>
  <c r="BA5266" i="10"/>
  <c r="BA5265" i="10"/>
  <c r="BA5264" i="10"/>
  <c r="BA5263" i="10"/>
  <c r="BA5262" i="10"/>
  <c r="BA5261" i="10"/>
  <c r="BA5260" i="10"/>
  <c r="BA5259" i="10"/>
  <c r="BA5258" i="10"/>
  <c r="BA5257" i="10"/>
  <c r="BA5256" i="10"/>
  <c r="BA5255" i="10"/>
  <c r="BA5254" i="10"/>
  <c r="BA5253" i="10"/>
  <c r="BA5252" i="10"/>
  <c r="BA5251" i="10"/>
  <c r="BA5250" i="10"/>
  <c r="BA5249" i="10"/>
  <c r="BA5248" i="10"/>
  <c r="BA5247" i="10"/>
  <c r="BA5246" i="10"/>
  <c r="BA5245" i="10"/>
  <c r="BA5244" i="10"/>
  <c r="BA5243" i="10"/>
  <c r="BA5242" i="10"/>
  <c r="BA5241" i="10"/>
  <c r="BA5240" i="10"/>
  <c r="BA5239" i="10"/>
  <c r="BA5238" i="10"/>
  <c r="BA5237" i="10"/>
  <c r="BA5236" i="10"/>
  <c r="BA5235" i="10"/>
  <c r="BA5234" i="10"/>
  <c r="BA5233" i="10"/>
  <c r="BA5232" i="10"/>
  <c r="BA5231" i="10"/>
  <c r="BA5230" i="10"/>
  <c r="BA5229" i="10"/>
  <c r="BA5228" i="10"/>
  <c r="BA5227" i="10"/>
  <c r="BA5226" i="10"/>
  <c r="BA5225" i="10"/>
  <c r="BA5224" i="10"/>
  <c r="BA5223" i="10"/>
  <c r="BA5222" i="10"/>
  <c r="BA5221" i="10"/>
  <c r="BA5220" i="10"/>
  <c r="BA5219" i="10"/>
  <c r="BA5218" i="10"/>
  <c r="BA5217" i="10"/>
  <c r="BA5216" i="10"/>
  <c r="BA5215" i="10"/>
  <c r="BA5214" i="10"/>
  <c r="BA5213" i="10"/>
  <c r="BA5212" i="10"/>
  <c r="BA5211" i="10"/>
  <c r="BA5210" i="10"/>
  <c r="BA5209" i="10"/>
  <c r="BA5208" i="10"/>
  <c r="BA5207" i="10"/>
  <c r="BA5206" i="10"/>
  <c r="BA5205" i="10"/>
  <c r="BA5204" i="10"/>
  <c r="BA5203" i="10"/>
  <c r="BA5202" i="10"/>
  <c r="BA5201" i="10"/>
  <c r="BA5200" i="10"/>
  <c r="BA5199" i="10"/>
  <c r="BA5198" i="10"/>
  <c r="BA5197" i="10"/>
  <c r="BA5196" i="10"/>
  <c r="BA5195" i="10"/>
  <c r="BA5194" i="10"/>
  <c r="BA5193" i="10"/>
  <c r="BA5192" i="10"/>
  <c r="BA5191" i="10"/>
  <c r="BA5190" i="10"/>
  <c r="BA5189" i="10"/>
  <c r="BA5188" i="10"/>
  <c r="BA5187" i="10"/>
  <c r="BA5186" i="10"/>
  <c r="BA5185" i="10"/>
  <c r="BA5184" i="10"/>
  <c r="BA5183" i="10"/>
  <c r="BA5182" i="10"/>
  <c r="BA5181" i="10"/>
  <c r="BA5180" i="10"/>
  <c r="BA5179" i="10"/>
  <c r="BA5178" i="10"/>
  <c r="BA5177" i="10"/>
  <c r="BA5176" i="10"/>
  <c r="BA5175" i="10"/>
  <c r="BA5174" i="10"/>
  <c r="BA5173" i="10"/>
  <c r="BA5172" i="10"/>
  <c r="BA5171" i="10"/>
  <c r="BA5170" i="10"/>
  <c r="BA5169" i="10"/>
  <c r="BA5168" i="10"/>
  <c r="BA5167" i="10"/>
  <c r="BA5166" i="10"/>
  <c r="BA5165" i="10"/>
  <c r="BA5164" i="10"/>
  <c r="BA5163" i="10"/>
  <c r="BA5162" i="10"/>
  <c r="BA5161" i="10"/>
  <c r="BA5160" i="10"/>
  <c r="BA5159" i="10"/>
  <c r="BA5158" i="10"/>
  <c r="BA5157" i="10"/>
  <c r="BA5156" i="10"/>
  <c r="BA5155" i="10"/>
  <c r="BA5154" i="10"/>
  <c r="BA5153" i="10"/>
  <c r="BA5152" i="10"/>
  <c r="BA5151" i="10"/>
  <c r="BA5150" i="10"/>
  <c r="BA5149" i="10"/>
  <c r="BA5148" i="10"/>
  <c r="BA5147" i="10"/>
  <c r="BA5146" i="10"/>
  <c r="BA5145" i="10"/>
  <c r="BA5144" i="10"/>
  <c r="BA5143" i="10"/>
  <c r="BA5142" i="10"/>
  <c r="BA5141" i="10"/>
  <c r="BA5140" i="10"/>
  <c r="BA5139" i="10"/>
  <c r="BA5138" i="10"/>
  <c r="BA5137" i="10"/>
  <c r="BA5136" i="10"/>
  <c r="BA5135" i="10"/>
  <c r="BA5134" i="10"/>
  <c r="BA5133" i="10"/>
  <c r="BA5132" i="10"/>
  <c r="BA5131" i="10"/>
  <c r="BA5130" i="10"/>
  <c r="BA5129" i="10"/>
  <c r="BA5128" i="10"/>
  <c r="BA5127" i="10"/>
  <c r="BA5126" i="10"/>
  <c r="BA5125" i="10"/>
  <c r="BA5124" i="10"/>
  <c r="BA5123" i="10"/>
  <c r="BA5122" i="10"/>
  <c r="BA5121" i="10"/>
  <c r="BA5120" i="10"/>
  <c r="BA5119" i="10"/>
  <c r="BA5118" i="10"/>
  <c r="BA5117" i="10"/>
  <c r="BA5116" i="10"/>
  <c r="BA5115" i="10"/>
  <c r="BA5114" i="10"/>
  <c r="BA5113" i="10"/>
  <c r="BA5112" i="10"/>
  <c r="BA5111" i="10"/>
  <c r="BA5110" i="10"/>
  <c r="BA5109" i="10"/>
  <c r="BA5108" i="10"/>
  <c r="BA5107" i="10"/>
  <c r="BA5106" i="10"/>
  <c r="BA5105" i="10"/>
  <c r="BA5104" i="10"/>
  <c r="BA5103" i="10"/>
  <c r="BA5102" i="10"/>
  <c r="BA5101" i="10"/>
  <c r="BA5100" i="10"/>
  <c r="BA5099" i="10"/>
  <c r="BA5098" i="10"/>
  <c r="BA5097" i="10"/>
  <c r="BA5096" i="10"/>
  <c r="BA5095" i="10"/>
  <c r="BA5094" i="10"/>
  <c r="BA5093" i="10"/>
  <c r="BA5092" i="10"/>
  <c r="BA5091" i="10"/>
  <c r="BA5090" i="10"/>
  <c r="BA5089" i="10"/>
  <c r="BA5088" i="10"/>
  <c r="BA5087" i="10"/>
  <c r="BA5086" i="10"/>
  <c r="BA5085" i="10"/>
  <c r="BA5084" i="10"/>
  <c r="BA5083" i="10"/>
  <c r="BA5082" i="10"/>
  <c r="BA5081" i="10"/>
  <c r="BA5080" i="10"/>
  <c r="BA5079" i="10"/>
  <c r="BA5078" i="10"/>
  <c r="BA5077" i="10"/>
  <c r="BA5076" i="10"/>
  <c r="BA5075" i="10"/>
  <c r="BA5074" i="10"/>
  <c r="BA5073" i="10"/>
  <c r="BA5072" i="10"/>
  <c r="BA5071" i="10"/>
  <c r="BA5070" i="10"/>
  <c r="BA5069" i="10"/>
  <c r="BA5068" i="10"/>
  <c r="BA5067" i="10"/>
  <c r="BA5066" i="10"/>
  <c r="BA5065" i="10"/>
  <c r="BA5064" i="10"/>
  <c r="BA5063" i="10"/>
  <c r="BA5062" i="10"/>
  <c r="BA5061" i="10"/>
  <c r="BA5060" i="10"/>
  <c r="BA5059" i="10"/>
  <c r="BA5058" i="10"/>
  <c r="BA5057" i="10"/>
  <c r="BA5056" i="10"/>
  <c r="BA5055" i="10"/>
  <c r="BA5054" i="10"/>
  <c r="BA5053" i="10"/>
  <c r="BA5052" i="10"/>
  <c r="BA5051" i="10"/>
  <c r="BA5050" i="10"/>
  <c r="BA5049" i="10"/>
  <c r="BA5048" i="10"/>
  <c r="BA5047" i="10"/>
  <c r="BA5046" i="10"/>
  <c r="BA5045" i="10"/>
  <c r="BA5044" i="10"/>
  <c r="BA5043" i="10"/>
  <c r="BA5042" i="10"/>
  <c r="BA5041" i="10"/>
  <c r="BA5040" i="10"/>
  <c r="BA5039" i="10"/>
  <c r="BA5038" i="10"/>
  <c r="BA5037" i="10"/>
  <c r="BA5036" i="10"/>
  <c r="BA5035" i="10"/>
  <c r="BA5034" i="10"/>
  <c r="BA5033" i="10"/>
  <c r="BA5032" i="10"/>
  <c r="BA5031" i="10"/>
  <c r="BA5030" i="10"/>
  <c r="BA5029" i="10"/>
  <c r="BA5028" i="10"/>
  <c r="BA5027" i="10"/>
  <c r="BA5026" i="10"/>
  <c r="BA5025" i="10"/>
  <c r="BA5024" i="10"/>
  <c r="BA5023" i="10"/>
  <c r="BA5022" i="10"/>
  <c r="BA5021" i="10"/>
  <c r="BA5020" i="10"/>
  <c r="BA5019" i="10"/>
  <c r="BA5018" i="10"/>
  <c r="BA5017" i="10"/>
  <c r="BA5016" i="10"/>
  <c r="BA5015" i="10"/>
  <c r="BA5014" i="10"/>
  <c r="BA5013" i="10"/>
  <c r="BA5012" i="10"/>
  <c r="BA5011" i="10"/>
  <c r="BA5010" i="10"/>
  <c r="BA5009" i="10"/>
  <c r="BA5008" i="10"/>
  <c r="BA5007" i="10"/>
  <c r="BA5006" i="10"/>
  <c r="BA5005" i="10"/>
  <c r="BA5004" i="10"/>
  <c r="BA5003" i="10"/>
  <c r="BA5002" i="10"/>
  <c r="BA5001" i="10"/>
  <c r="BA5000" i="10"/>
  <c r="BA4999" i="10"/>
  <c r="BA4998" i="10"/>
  <c r="BA4997" i="10"/>
  <c r="BA4996" i="10"/>
  <c r="BA4995" i="10"/>
  <c r="BA4994" i="10"/>
  <c r="BA4993" i="10"/>
  <c r="BA4992" i="10"/>
  <c r="BA4991" i="10"/>
  <c r="BA4990" i="10"/>
  <c r="BA4989" i="10"/>
  <c r="BA4988" i="10"/>
  <c r="BA4987" i="10"/>
  <c r="BA4986" i="10"/>
  <c r="BA4985" i="10"/>
  <c r="BA4984" i="10"/>
  <c r="BA4983" i="10"/>
  <c r="BA4982" i="10"/>
  <c r="BA4981" i="10"/>
  <c r="BA4980" i="10"/>
  <c r="BA4979" i="10"/>
  <c r="BA4978" i="10"/>
  <c r="BA4977" i="10"/>
  <c r="BA4976" i="10"/>
  <c r="BA4975" i="10"/>
  <c r="BA4974" i="10"/>
  <c r="BA4973" i="10"/>
  <c r="BA4972" i="10"/>
  <c r="BA4971" i="10"/>
  <c r="BA4970" i="10"/>
  <c r="BA4969" i="10"/>
  <c r="BA4968" i="10"/>
  <c r="BA4967" i="10"/>
  <c r="BA4966" i="10"/>
  <c r="BA4965" i="10"/>
  <c r="BA4964" i="10"/>
  <c r="BA4963" i="10"/>
  <c r="BA4962" i="10"/>
  <c r="BA4961" i="10"/>
  <c r="BA4960" i="10"/>
  <c r="BA4959" i="10"/>
  <c r="BA4958" i="10"/>
  <c r="BA4957" i="10"/>
  <c r="BA4956" i="10"/>
  <c r="BA4955" i="10"/>
  <c r="BA4954" i="10"/>
  <c r="BA4953" i="10"/>
  <c r="BA4952" i="10"/>
  <c r="BA4951" i="10"/>
  <c r="BA4950" i="10"/>
  <c r="BA4949" i="10"/>
  <c r="BA4948" i="10"/>
  <c r="BA4947" i="10"/>
  <c r="BA4946" i="10"/>
  <c r="BA4945" i="10"/>
  <c r="BA4944" i="10"/>
  <c r="BA4943" i="10"/>
  <c r="BA4942" i="10"/>
  <c r="BA4941" i="10"/>
  <c r="BA4940" i="10"/>
  <c r="BA4939" i="10"/>
  <c r="BA4938" i="10"/>
  <c r="BA4937" i="10"/>
  <c r="BA4936" i="10"/>
  <c r="BA4935" i="10"/>
  <c r="BA4934" i="10"/>
  <c r="BA4933" i="10"/>
  <c r="BA4932" i="10"/>
  <c r="BA4931" i="10"/>
  <c r="BA4930" i="10"/>
  <c r="BA4929" i="10"/>
  <c r="BA4928" i="10"/>
  <c r="BA4927" i="10"/>
  <c r="BA4926" i="10"/>
  <c r="BA4925" i="10"/>
  <c r="BA4924" i="10"/>
  <c r="BA4923" i="10"/>
  <c r="BA4922" i="10"/>
  <c r="BA4921" i="10"/>
  <c r="BA4920" i="10"/>
  <c r="BA4919" i="10"/>
  <c r="BA4918" i="10"/>
  <c r="BA4917" i="10"/>
  <c r="BA4916" i="10"/>
  <c r="BA4915" i="10"/>
  <c r="BA4914" i="10"/>
  <c r="BA4913" i="10"/>
  <c r="BA4912" i="10"/>
  <c r="BA4911" i="10"/>
  <c r="BA4910" i="10"/>
  <c r="BA4909" i="10"/>
  <c r="BA4908" i="10"/>
  <c r="BA4907" i="10"/>
  <c r="BA4906" i="10"/>
  <c r="BA4905" i="10"/>
  <c r="BA4904" i="10"/>
  <c r="BA4903" i="10"/>
  <c r="BA4902" i="10"/>
  <c r="BA4901" i="10"/>
  <c r="BA4900" i="10"/>
  <c r="BA4899" i="10"/>
  <c r="BA4898" i="10"/>
  <c r="BA4897" i="10"/>
  <c r="BA4896" i="10"/>
  <c r="BA4895" i="10"/>
  <c r="BA4894" i="10"/>
  <c r="BA4893" i="10"/>
  <c r="BA4892" i="10"/>
  <c r="BA4891" i="10"/>
  <c r="BA4890" i="10"/>
  <c r="BA4889" i="10"/>
  <c r="BA4888" i="10"/>
  <c r="BA4887" i="10"/>
  <c r="BA4886" i="10"/>
  <c r="BA4885" i="10"/>
  <c r="BA4884" i="10"/>
  <c r="BA4883" i="10"/>
  <c r="BA4882" i="10"/>
  <c r="BA4881" i="10"/>
  <c r="BA4880" i="10"/>
  <c r="BA4879" i="10"/>
  <c r="BA4878" i="10"/>
  <c r="BA4877" i="10"/>
  <c r="BA4876" i="10"/>
  <c r="BA4875" i="10"/>
  <c r="BA4874" i="10"/>
  <c r="BA4873" i="10"/>
  <c r="BA4872" i="10"/>
  <c r="BA4871" i="10"/>
  <c r="BA4870" i="10"/>
  <c r="BA4869" i="10"/>
  <c r="BA4868" i="10"/>
  <c r="BA4867" i="10"/>
  <c r="BA4866" i="10"/>
  <c r="BA4865" i="10"/>
  <c r="BA4864" i="10"/>
  <c r="BA4863" i="10"/>
  <c r="BA4862" i="10"/>
  <c r="BA4861" i="10"/>
  <c r="BA4860" i="10"/>
  <c r="BA4859" i="10"/>
  <c r="BA4858" i="10"/>
  <c r="BA4857" i="10"/>
  <c r="BA4856" i="10"/>
  <c r="BA4855" i="10"/>
  <c r="BA4854" i="10"/>
  <c r="BA4853" i="10"/>
  <c r="BA4852" i="10"/>
  <c r="BA4851" i="10"/>
  <c r="BA4850" i="10"/>
  <c r="BA4849" i="10"/>
  <c r="BA4848" i="10"/>
  <c r="BA4847" i="10"/>
  <c r="BA4846" i="10"/>
  <c r="BA4845" i="10"/>
  <c r="BA4844" i="10"/>
  <c r="BA4843" i="10"/>
  <c r="BA4842" i="10"/>
  <c r="BA4841" i="10"/>
  <c r="BA4840" i="10"/>
  <c r="BA4839" i="10"/>
  <c r="BA4838" i="10"/>
  <c r="BA4837" i="10"/>
  <c r="BA4836" i="10"/>
  <c r="BA4835" i="10"/>
  <c r="BA4834" i="10"/>
  <c r="BA4833" i="10"/>
  <c r="BA4832" i="10"/>
  <c r="BA4831" i="10"/>
  <c r="BA4830" i="10"/>
  <c r="BA4829" i="10"/>
  <c r="BA4828" i="10"/>
  <c r="BA4827" i="10"/>
  <c r="BA4826" i="10"/>
  <c r="BA4825" i="10"/>
  <c r="BA4824" i="10"/>
  <c r="BA4823" i="10"/>
  <c r="BA4822" i="10"/>
  <c r="BA4821" i="10"/>
  <c r="BA4820" i="10"/>
  <c r="BA4819" i="10"/>
  <c r="BA4818" i="10"/>
  <c r="BA4817" i="10"/>
  <c r="BA4816" i="10"/>
  <c r="BA4815" i="10"/>
  <c r="BA4814" i="10"/>
  <c r="BA4813" i="10"/>
  <c r="BA4812" i="10"/>
  <c r="BA4811" i="10"/>
  <c r="BA4810" i="10"/>
  <c r="BA4809" i="10"/>
  <c r="BA4808" i="10"/>
  <c r="BA4807" i="10"/>
  <c r="BA4806" i="10"/>
  <c r="BA4805" i="10"/>
  <c r="BA4804" i="10"/>
  <c r="BA4803" i="10"/>
  <c r="BA4802" i="10"/>
  <c r="BA4801" i="10"/>
  <c r="BA4800" i="10"/>
  <c r="BA4799" i="10"/>
  <c r="BA4798" i="10"/>
  <c r="BA4797" i="10"/>
  <c r="BA4796" i="10"/>
  <c r="BA4795" i="10"/>
  <c r="BA4794" i="10"/>
  <c r="BA4793" i="10"/>
  <c r="BA4792" i="10"/>
  <c r="BA4791" i="10"/>
  <c r="BA4790" i="10"/>
  <c r="BA4789" i="10"/>
  <c r="BA4788" i="10"/>
  <c r="BA4787" i="10"/>
  <c r="BA4786" i="10"/>
  <c r="BA4785" i="10"/>
  <c r="BA4784" i="10"/>
  <c r="BA4783" i="10"/>
  <c r="BA4782" i="10"/>
  <c r="BA4781" i="10"/>
  <c r="BA4780" i="10"/>
  <c r="BA4779" i="10"/>
  <c r="BA4778" i="10"/>
  <c r="BA4777" i="10"/>
  <c r="BA4776" i="10"/>
  <c r="BA4775" i="10"/>
  <c r="BA4774" i="10"/>
  <c r="BA4773" i="10"/>
  <c r="BA4772" i="10"/>
  <c r="BA4771" i="10"/>
  <c r="BA4770" i="10"/>
  <c r="BA4769" i="10"/>
  <c r="BA4768" i="10"/>
  <c r="BA4767" i="10"/>
  <c r="BA4766" i="10"/>
  <c r="BA4765" i="10"/>
  <c r="BA4764" i="10"/>
  <c r="BA4763" i="10"/>
  <c r="BA4762" i="10"/>
  <c r="BA4761" i="10"/>
  <c r="BA4760" i="10"/>
  <c r="BA4759" i="10"/>
  <c r="BA4758" i="10"/>
  <c r="BA4757" i="10"/>
  <c r="BA4756" i="10"/>
  <c r="BA4755" i="10"/>
  <c r="BA4754" i="10"/>
  <c r="BA4753" i="10"/>
  <c r="BA4752" i="10"/>
  <c r="BA4751" i="10"/>
  <c r="BA4750" i="10"/>
  <c r="BA4749" i="10"/>
  <c r="BA4748" i="10"/>
  <c r="BA4747" i="10"/>
  <c r="BA4746" i="10"/>
  <c r="BA4745" i="10"/>
  <c r="BA4744" i="10"/>
  <c r="BA4743" i="10"/>
  <c r="BA4742" i="10"/>
  <c r="BA4741" i="10"/>
  <c r="BA4740" i="10"/>
  <c r="BA4739" i="10"/>
  <c r="BA4738" i="10"/>
  <c r="BA4737" i="10"/>
  <c r="BA4736" i="10"/>
  <c r="BA4735" i="10"/>
  <c r="BA4734" i="10"/>
  <c r="BA4733" i="10"/>
  <c r="BA4732" i="10"/>
  <c r="BA4731" i="10"/>
  <c r="BA4730" i="10"/>
  <c r="BA4729" i="10"/>
  <c r="BA4728" i="10"/>
  <c r="BA4727" i="10"/>
  <c r="BA4726" i="10"/>
  <c r="BA4725" i="10"/>
  <c r="BA4724" i="10"/>
  <c r="BA4723" i="10"/>
  <c r="BA4722" i="10"/>
  <c r="BA4721" i="10"/>
  <c r="BA4720" i="10"/>
  <c r="BA4719" i="10"/>
  <c r="BA4718" i="10"/>
  <c r="BA4717" i="10"/>
  <c r="BA4716" i="10"/>
  <c r="BA4715" i="10"/>
  <c r="BA4714" i="10"/>
  <c r="BA4713" i="10"/>
  <c r="BA4712" i="10"/>
  <c r="BA4711" i="10"/>
  <c r="BA4710" i="10"/>
  <c r="BA4709" i="10"/>
  <c r="BA4708" i="10"/>
  <c r="BA4707" i="10"/>
  <c r="BA4706" i="10"/>
  <c r="BA4705" i="10"/>
  <c r="BA4704" i="10"/>
  <c r="BA4703" i="10"/>
  <c r="BA4702" i="10"/>
  <c r="BA4701" i="10"/>
  <c r="BA4700" i="10"/>
  <c r="BA4699" i="10"/>
  <c r="BA4698" i="10"/>
  <c r="BA4697" i="10"/>
  <c r="BA4696" i="10"/>
  <c r="BA4695" i="10"/>
  <c r="BA4694" i="10"/>
  <c r="BA4693" i="10"/>
  <c r="BA4692" i="10"/>
  <c r="BA4691" i="10"/>
  <c r="BA4690" i="10"/>
  <c r="BA4689" i="10"/>
  <c r="BA4688" i="10"/>
  <c r="BA4687" i="10"/>
  <c r="BA4686" i="10"/>
  <c r="BA4685" i="10"/>
  <c r="BA4684" i="10"/>
  <c r="BA4683" i="10"/>
  <c r="BA4682" i="10"/>
  <c r="BA4681" i="10"/>
  <c r="BA4680" i="10"/>
  <c r="BA4679" i="10"/>
  <c r="BA4678" i="10"/>
  <c r="BA4677" i="10"/>
  <c r="BA4676" i="10"/>
  <c r="BA4675" i="10"/>
  <c r="BA4674" i="10"/>
  <c r="BA4673" i="10"/>
  <c r="BA4672" i="10"/>
  <c r="BA4671" i="10"/>
  <c r="BA4670" i="10"/>
  <c r="BA4669" i="10"/>
  <c r="BA4668" i="10"/>
  <c r="BA4667" i="10"/>
  <c r="BA4666" i="10"/>
  <c r="BA4665" i="10"/>
  <c r="BA4664" i="10"/>
  <c r="BA4663" i="10"/>
  <c r="BA4662" i="10"/>
  <c r="BA4661" i="10"/>
  <c r="BA4660" i="10"/>
  <c r="BA4659" i="10"/>
  <c r="BA4658" i="10"/>
  <c r="BA4657" i="10"/>
  <c r="BA4656" i="10"/>
  <c r="BA4655" i="10"/>
  <c r="BA4654" i="10"/>
  <c r="BA4653" i="10"/>
  <c r="BA4652" i="10"/>
  <c r="BA4651" i="10"/>
  <c r="BA4650" i="10"/>
  <c r="BA4649" i="10"/>
  <c r="BA4648" i="10"/>
  <c r="BA4647" i="10"/>
  <c r="BA4646" i="10"/>
  <c r="BA4645" i="10"/>
  <c r="BA4644" i="10"/>
  <c r="BA4643" i="10"/>
  <c r="BA4642" i="10"/>
  <c r="BA4641" i="10"/>
  <c r="BA4640" i="10"/>
  <c r="BA4639" i="10"/>
  <c r="BA4638" i="10"/>
  <c r="BA4637" i="10"/>
  <c r="BA4636" i="10"/>
  <c r="BA4635" i="10"/>
  <c r="BA4634" i="10"/>
  <c r="BA4633" i="10"/>
  <c r="BA4632" i="10"/>
  <c r="BA4631" i="10"/>
  <c r="BA4630" i="10"/>
  <c r="BA4629" i="10"/>
  <c r="BA4628" i="10"/>
  <c r="BA4627" i="10"/>
  <c r="BA4626" i="10"/>
  <c r="BA4625" i="10"/>
  <c r="BA4624" i="10"/>
  <c r="BA4623" i="10"/>
  <c r="BA4622" i="10"/>
  <c r="BA4621" i="10"/>
  <c r="BA4620" i="10"/>
  <c r="BA4619" i="10"/>
  <c r="BA4618" i="10"/>
  <c r="BA4617" i="10"/>
  <c r="BA4616" i="10"/>
  <c r="BA4615" i="10"/>
  <c r="BA4614" i="10"/>
  <c r="BA4613" i="10"/>
  <c r="BA4612" i="10"/>
  <c r="BA4611" i="10"/>
  <c r="BA4610" i="10"/>
  <c r="BA4609" i="10"/>
  <c r="BA4608" i="10"/>
  <c r="BA4607" i="10"/>
  <c r="BA4606" i="10"/>
  <c r="BA4605" i="10"/>
  <c r="BA4604" i="10"/>
  <c r="BA4603" i="10"/>
  <c r="BA4602" i="10"/>
  <c r="BA4601" i="10"/>
  <c r="BA4600" i="10"/>
  <c r="BA4599" i="10"/>
  <c r="BA4598" i="10"/>
  <c r="BA4597" i="10"/>
  <c r="BA4596" i="10"/>
  <c r="BA4595" i="10"/>
  <c r="BA4594" i="10"/>
  <c r="BA4593" i="10"/>
  <c r="BA4592" i="10"/>
  <c r="BA4591" i="10"/>
  <c r="BA4590" i="10"/>
  <c r="BA4589" i="10"/>
  <c r="BA4588" i="10"/>
  <c r="BA4587" i="10"/>
  <c r="BA4586" i="10"/>
  <c r="BA4585" i="10"/>
  <c r="BA4584" i="10"/>
  <c r="BA4583" i="10"/>
  <c r="BA4582" i="10"/>
  <c r="BA4581" i="10"/>
  <c r="BA4580" i="10"/>
  <c r="BA4579" i="10"/>
  <c r="BA4578" i="10"/>
  <c r="BA4577" i="10"/>
  <c r="BA4576" i="10"/>
  <c r="BA4575" i="10"/>
  <c r="BA4574" i="10"/>
  <c r="BA4573" i="10"/>
  <c r="BA4572" i="10"/>
  <c r="BA4571" i="10"/>
  <c r="BA4570" i="10"/>
  <c r="BA4569" i="10"/>
  <c r="BA4568" i="10"/>
  <c r="BA4567" i="10"/>
  <c r="BA4566" i="10"/>
  <c r="BA4565" i="10"/>
  <c r="BA4564" i="10"/>
  <c r="BA4563" i="10"/>
  <c r="BA4562" i="10"/>
  <c r="BA4561" i="10"/>
  <c r="BA4560" i="10"/>
  <c r="BA4559" i="10"/>
  <c r="BA4558" i="10"/>
  <c r="BA4557" i="10"/>
  <c r="BA4556" i="10"/>
  <c r="BA4555" i="10"/>
  <c r="BA4554" i="10"/>
  <c r="BA4553" i="10"/>
  <c r="BA4552" i="10"/>
  <c r="BA4551" i="10"/>
  <c r="BA4550" i="10"/>
  <c r="BA4549" i="10"/>
  <c r="BA4548" i="10"/>
  <c r="BA4547" i="10"/>
  <c r="BA4546" i="10"/>
  <c r="BA4545" i="10"/>
  <c r="BA4544" i="10"/>
  <c r="BA4543" i="10"/>
  <c r="BA4542" i="10"/>
  <c r="BA4541" i="10"/>
  <c r="BA4540" i="10"/>
  <c r="BA4539" i="10"/>
  <c r="BA4538" i="10"/>
  <c r="BA4537" i="10"/>
  <c r="BA4536" i="10"/>
  <c r="BA4535" i="10"/>
  <c r="BA4534" i="10"/>
  <c r="BA4533" i="10"/>
  <c r="BA4532" i="10"/>
  <c r="BA4531" i="10"/>
  <c r="BA4530" i="10"/>
  <c r="BA4529" i="10"/>
  <c r="BA4528" i="10"/>
  <c r="BA4527" i="10"/>
  <c r="BA4526" i="10"/>
  <c r="BA4525" i="10"/>
  <c r="BA4524" i="10"/>
  <c r="BA4523" i="10"/>
  <c r="BA4522" i="10"/>
  <c r="BA4521" i="10"/>
  <c r="BA4520" i="10"/>
  <c r="BA4519" i="10"/>
  <c r="BA4518" i="10"/>
  <c r="BA4517" i="10"/>
  <c r="BA4516" i="10"/>
  <c r="BA4515" i="10"/>
  <c r="BA4514" i="10"/>
  <c r="BA4513" i="10"/>
  <c r="BA4512" i="10"/>
  <c r="BA4511" i="10"/>
  <c r="BA4510" i="10"/>
  <c r="BA4509" i="10"/>
  <c r="BA4508" i="10"/>
  <c r="BA4507" i="10"/>
  <c r="BA4506" i="10"/>
  <c r="BA4505" i="10"/>
  <c r="BA4504" i="10"/>
  <c r="BA4503" i="10"/>
  <c r="BA4502" i="10"/>
  <c r="BA4501" i="10"/>
  <c r="BA4500" i="10"/>
  <c r="BA4499" i="10"/>
  <c r="BA4498" i="10"/>
  <c r="BA4497" i="10"/>
  <c r="BA4496" i="10"/>
  <c r="BA4495" i="10"/>
  <c r="BA4494" i="10"/>
  <c r="BA4493" i="10"/>
  <c r="BA4492" i="10"/>
  <c r="BA4491" i="10"/>
  <c r="BA4490" i="10"/>
  <c r="BA4489" i="10"/>
  <c r="BA4488" i="10"/>
  <c r="BA4487" i="10"/>
  <c r="BA4486" i="10"/>
  <c r="BA4485" i="10"/>
  <c r="BA4484" i="10"/>
  <c r="BA4483" i="10"/>
  <c r="BA4482" i="10"/>
  <c r="BA4481" i="10"/>
  <c r="BA4480" i="10"/>
  <c r="BA4479" i="10"/>
  <c r="BA4478" i="10"/>
  <c r="BA4477" i="10"/>
  <c r="BA4476" i="10"/>
  <c r="BA4475" i="10"/>
  <c r="BA4474" i="10"/>
  <c r="BA4473" i="10"/>
  <c r="BA4472" i="10"/>
  <c r="BA4471" i="10"/>
  <c r="BA4470" i="10"/>
  <c r="BA4469" i="10"/>
  <c r="BA4468" i="10"/>
  <c r="BA4467" i="10"/>
  <c r="BA4466" i="10"/>
  <c r="BA4465" i="10"/>
  <c r="BA4464" i="10"/>
  <c r="BA4463" i="10"/>
  <c r="BA4462" i="10"/>
  <c r="BA4461" i="10"/>
  <c r="BA4460" i="10"/>
  <c r="BA4459" i="10"/>
  <c r="BA4458" i="10"/>
  <c r="BA4457" i="10"/>
  <c r="BA4456" i="10"/>
  <c r="BA4455" i="10"/>
  <c r="BA4454" i="10"/>
  <c r="BA4453" i="10"/>
  <c r="BA4452" i="10"/>
  <c r="BA4451" i="10"/>
  <c r="BA4450" i="10"/>
  <c r="BA4449" i="10"/>
  <c r="BA4448" i="10"/>
  <c r="BA4447" i="10"/>
  <c r="BA4446" i="10"/>
  <c r="BA4445" i="10"/>
  <c r="BA4444" i="10"/>
  <c r="BA4443" i="10"/>
  <c r="BA4442" i="10"/>
  <c r="BA4441" i="10"/>
  <c r="BA4440" i="10"/>
  <c r="BA4439" i="10"/>
  <c r="BA4438" i="10"/>
  <c r="BA4437" i="10"/>
  <c r="BA4436" i="10"/>
  <c r="BA4435" i="10"/>
  <c r="BA4434" i="10"/>
  <c r="BA4433" i="10"/>
  <c r="BA4432" i="10"/>
  <c r="BA4431" i="10"/>
  <c r="BA4430" i="10"/>
  <c r="BA4429" i="10"/>
  <c r="BA4428" i="10"/>
  <c r="BA4427" i="10"/>
  <c r="BA4426" i="10"/>
  <c r="BA4425" i="10"/>
  <c r="BA4424" i="10"/>
  <c r="BA4423" i="10"/>
  <c r="BA4422" i="10"/>
  <c r="BA4421" i="10"/>
  <c r="BA4420" i="10"/>
  <c r="BA4419" i="10"/>
  <c r="BA4418" i="10"/>
  <c r="BA4417" i="10"/>
  <c r="BA4416" i="10"/>
  <c r="BA4415" i="10"/>
  <c r="BA4414" i="10"/>
  <c r="BA4413" i="10"/>
  <c r="BA4412" i="10"/>
  <c r="BA4411" i="10"/>
  <c r="BA4410" i="10"/>
  <c r="BA4409" i="10"/>
  <c r="BA4408" i="10"/>
  <c r="BA4407" i="10"/>
  <c r="BA4406" i="10"/>
  <c r="BA4405" i="10"/>
  <c r="BA4404" i="10"/>
  <c r="BA4403" i="10"/>
  <c r="BA4402" i="10"/>
  <c r="BA4401" i="10"/>
  <c r="BA4400" i="10"/>
  <c r="BA4399" i="10"/>
  <c r="BA4398" i="10"/>
  <c r="BA4397" i="10"/>
  <c r="BA4396" i="10"/>
  <c r="BA4395" i="10"/>
  <c r="BA4394" i="10"/>
  <c r="BA4393" i="10"/>
  <c r="BA4392" i="10"/>
  <c r="BA4391" i="10"/>
  <c r="BA4390" i="10"/>
  <c r="BA4389" i="10"/>
  <c r="BA4388" i="10"/>
  <c r="BA4387" i="10"/>
  <c r="BA4386" i="10"/>
  <c r="BA4385" i="10"/>
  <c r="BA4384" i="10"/>
  <c r="BA4383" i="10"/>
  <c r="BA4382" i="10"/>
  <c r="BA4381" i="10"/>
  <c r="BA4380" i="10"/>
  <c r="BA4379" i="10"/>
  <c r="BA4378" i="10"/>
  <c r="BA4377" i="10"/>
  <c r="BA4376" i="10"/>
  <c r="BA4375" i="10"/>
  <c r="BA4374" i="10"/>
  <c r="BA4373" i="10"/>
  <c r="BA4372" i="10"/>
  <c r="BA4371" i="10"/>
  <c r="BA4370" i="10"/>
  <c r="BA4369" i="10"/>
  <c r="BA4368" i="10"/>
  <c r="BA4367" i="10"/>
  <c r="BA4366" i="10"/>
  <c r="BA4365" i="10"/>
  <c r="BA4364" i="10"/>
  <c r="BA4363" i="10"/>
  <c r="BA4362" i="10"/>
  <c r="BA4361" i="10"/>
  <c r="BA4360" i="10"/>
  <c r="BA4359" i="10"/>
  <c r="BA4358" i="10"/>
  <c r="BA4357" i="10"/>
  <c r="BA4356" i="10"/>
  <c r="BA4355" i="10"/>
  <c r="BA4354" i="10"/>
  <c r="BA4353" i="10"/>
  <c r="BA4352" i="10"/>
  <c r="BA4351" i="10"/>
  <c r="BA4350" i="10"/>
  <c r="BA4349" i="10"/>
  <c r="BA4348" i="10"/>
  <c r="BA4347" i="10"/>
  <c r="BA4346" i="10"/>
  <c r="BA4345" i="10"/>
  <c r="BA4344" i="10"/>
  <c r="BA4343" i="10"/>
  <c r="BA4342" i="10"/>
  <c r="BA4341" i="10"/>
  <c r="BA4340" i="10"/>
  <c r="BA4339" i="10"/>
  <c r="BA4338" i="10"/>
  <c r="BA4337" i="10"/>
  <c r="BA4336" i="10"/>
  <c r="BA4335" i="10"/>
  <c r="BA4334" i="10"/>
  <c r="BA4333" i="10"/>
  <c r="BA4332" i="10"/>
  <c r="BA4331" i="10"/>
  <c r="BA4330" i="10"/>
  <c r="BA4329" i="10"/>
  <c r="BA4328" i="10"/>
  <c r="BA4327" i="10"/>
  <c r="BA4326" i="10"/>
  <c r="BA4325" i="10"/>
  <c r="BA4324" i="10"/>
  <c r="BA4323" i="10"/>
  <c r="BA4322" i="10"/>
  <c r="BA4321" i="10"/>
  <c r="BA4320" i="10"/>
  <c r="BA4319" i="10"/>
  <c r="BA4318" i="10"/>
  <c r="BA4317" i="10"/>
  <c r="BA4316" i="10"/>
  <c r="BA4315" i="10"/>
  <c r="BA4314" i="10"/>
  <c r="BA4313" i="10"/>
  <c r="BA4312" i="10"/>
  <c r="BA4311" i="10"/>
  <c r="BA4310" i="10"/>
  <c r="BA4309" i="10"/>
  <c r="BA4308" i="10"/>
  <c r="BA4307" i="10"/>
  <c r="BA4306" i="10"/>
  <c r="BA4305" i="10"/>
  <c r="BA4304" i="10"/>
  <c r="BA4303" i="10"/>
  <c r="BA4302" i="10"/>
  <c r="BA4301" i="10"/>
  <c r="BA4300" i="10"/>
  <c r="BA4299" i="10"/>
  <c r="BA4298" i="10"/>
  <c r="BA4297" i="10"/>
  <c r="BA4296" i="10"/>
  <c r="BA4295" i="10"/>
  <c r="BA4294" i="10"/>
  <c r="BA4293" i="10"/>
  <c r="BA4292" i="10"/>
  <c r="BA4291" i="10"/>
  <c r="BA4290" i="10"/>
  <c r="BA4289" i="10"/>
  <c r="BA4288" i="10"/>
  <c r="BA4287" i="10"/>
  <c r="BA4286" i="10"/>
  <c r="BA4285" i="10"/>
  <c r="BA4284" i="10"/>
  <c r="BA4283" i="10"/>
  <c r="BA4282" i="10"/>
  <c r="BA4281" i="10"/>
  <c r="BA4280" i="10"/>
  <c r="BA4279" i="10"/>
  <c r="BA4278" i="10"/>
  <c r="BA4277" i="10"/>
  <c r="BA4276" i="10"/>
  <c r="BA4275" i="10"/>
  <c r="BA4274" i="10"/>
  <c r="BA4273" i="10"/>
  <c r="BA4272" i="10"/>
  <c r="BA4271" i="10"/>
  <c r="BA4270" i="10"/>
  <c r="BA4269" i="10"/>
  <c r="BA4268" i="10"/>
  <c r="BA4267" i="10"/>
  <c r="BA4266" i="10"/>
  <c r="BA4265" i="10"/>
  <c r="BA4264" i="10"/>
  <c r="BA4263" i="10"/>
  <c r="BA4262" i="10"/>
  <c r="BA4261" i="10"/>
  <c r="BA4260" i="10"/>
  <c r="BA4259" i="10"/>
  <c r="BA4258" i="10"/>
  <c r="BA4257" i="10"/>
  <c r="BA4256" i="10"/>
  <c r="BA4255" i="10"/>
  <c r="BA4254" i="10"/>
  <c r="BA4253" i="10"/>
  <c r="BA4252" i="10"/>
  <c r="BA4251" i="10"/>
  <c r="BA4250" i="10"/>
  <c r="BA4249" i="10"/>
  <c r="BA4248" i="10"/>
  <c r="BA4247" i="10"/>
  <c r="BA4246" i="10"/>
  <c r="BA4245" i="10"/>
  <c r="BA4244" i="10"/>
  <c r="BA4243" i="10"/>
  <c r="BA4242" i="10"/>
  <c r="BA4241" i="10"/>
  <c r="BA4240" i="10"/>
  <c r="BA4239" i="10"/>
  <c r="BA4238" i="10"/>
  <c r="BA4237" i="10"/>
  <c r="BA4236" i="10"/>
  <c r="BA4235" i="10"/>
  <c r="BA4234" i="10"/>
  <c r="BA4233" i="10"/>
  <c r="BA4232" i="10"/>
  <c r="BA4231" i="10"/>
  <c r="BA4230" i="10"/>
  <c r="BA4229" i="10"/>
  <c r="BA4228" i="10"/>
  <c r="BA4227" i="10"/>
  <c r="BA4226" i="10"/>
  <c r="BA4225" i="10"/>
  <c r="BA4224" i="10"/>
  <c r="BA4223" i="10"/>
  <c r="BA4222" i="10"/>
  <c r="BA4221" i="10"/>
  <c r="BA4220" i="10"/>
  <c r="BA4219" i="10"/>
  <c r="BA4218" i="10"/>
  <c r="BA4217" i="10"/>
  <c r="BA4216" i="10"/>
  <c r="BA4215" i="10"/>
  <c r="BA4214" i="10"/>
  <c r="BA4213" i="10"/>
  <c r="BA4212" i="10"/>
  <c r="BA4211" i="10"/>
  <c r="BA4210" i="10"/>
  <c r="BA4209" i="10"/>
  <c r="BA4208" i="10"/>
  <c r="BA4207" i="10"/>
  <c r="BA4206" i="10"/>
  <c r="BA4205" i="10"/>
  <c r="BA4204" i="10"/>
  <c r="BA4203" i="10"/>
  <c r="BA4202" i="10"/>
  <c r="BA4201" i="10"/>
  <c r="BA4200" i="10"/>
  <c r="BA4199" i="10"/>
  <c r="BA4198" i="10"/>
  <c r="BA4197" i="10"/>
  <c r="BA4196" i="10"/>
  <c r="BA4195" i="10"/>
  <c r="BA4194" i="10"/>
  <c r="BA4193" i="10"/>
  <c r="BA4192" i="10"/>
  <c r="BA4191" i="10"/>
  <c r="BA4190" i="10"/>
  <c r="BA4189" i="10"/>
  <c r="BA4188" i="10"/>
  <c r="BA4187" i="10"/>
  <c r="BA4186" i="10"/>
  <c r="BA4185" i="10"/>
  <c r="BA4184" i="10"/>
  <c r="BA4183" i="10"/>
  <c r="BA4182" i="10"/>
  <c r="BA4181" i="10"/>
  <c r="BA4180" i="10"/>
  <c r="BA4179" i="10"/>
  <c r="BA4178" i="10"/>
  <c r="BA4177" i="10"/>
  <c r="BA4176" i="10"/>
  <c r="BA4175" i="10"/>
  <c r="BA4174" i="10"/>
  <c r="BA4173" i="10"/>
  <c r="BA4172" i="10"/>
  <c r="BA4171" i="10"/>
  <c r="BA4170" i="10"/>
  <c r="BA4169" i="10"/>
  <c r="BA4168" i="10"/>
  <c r="BA4167" i="10"/>
  <c r="BA4166" i="10"/>
  <c r="BA4165" i="10"/>
  <c r="BA4164" i="10"/>
  <c r="BA4163" i="10"/>
  <c r="BA4162" i="10"/>
  <c r="BA4161" i="10"/>
  <c r="BA4160" i="10"/>
  <c r="BA4159" i="10"/>
  <c r="BA4158" i="10"/>
  <c r="BA4157" i="10"/>
  <c r="BA4156" i="10"/>
  <c r="BA4155" i="10"/>
  <c r="BA4154" i="10"/>
  <c r="BA4153" i="10"/>
  <c r="BA4152" i="10"/>
  <c r="BA4151" i="10"/>
  <c r="BA4150" i="10"/>
  <c r="BA4149" i="10"/>
  <c r="BA4148" i="10"/>
  <c r="BA4147" i="10"/>
  <c r="BA4146" i="10"/>
  <c r="BA4145" i="10"/>
  <c r="BA4144" i="10"/>
  <c r="BA4143" i="10"/>
  <c r="BA4142" i="10"/>
  <c r="BA4141" i="10"/>
  <c r="BA4140" i="10"/>
  <c r="BA4139" i="10"/>
  <c r="BA4138" i="10"/>
  <c r="BA4137" i="10"/>
  <c r="BA4136" i="10"/>
  <c r="BA4135" i="10"/>
  <c r="BA4134" i="10"/>
  <c r="BA4133" i="10"/>
  <c r="BA4132" i="10"/>
  <c r="BA4131" i="10"/>
  <c r="BA4130" i="10"/>
  <c r="BA4129" i="10"/>
  <c r="BA4128" i="10"/>
  <c r="BA4127" i="10"/>
  <c r="BA4126" i="10"/>
  <c r="BA4125" i="10"/>
  <c r="BA4124" i="10"/>
  <c r="BA4123" i="10"/>
  <c r="BA4122" i="10"/>
  <c r="BA4121" i="10"/>
  <c r="BA4120" i="10"/>
  <c r="BA4119" i="10"/>
  <c r="BA4118" i="10"/>
  <c r="BA4117" i="10"/>
  <c r="BA4116" i="10"/>
  <c r="BA4115" i="10"/>
  <c r="BA4114" i="10"/>
  <c r="BA4113" i="10"/>
  <c r="BA4112" i="10"/>
  <c r="BA4111" i="10"/>
  <c r="BA4110" i="10"/>
  <c r="BA4109" i="10"/>
  <c r="BA4108" i="10"/>
  <c r="BA4107" i="10"/>
  <c r="BA4106" i="10"/>
  <c r="BA4105" i="10"/>
  <c r="BA4104" i="10"/>
  <c r="BA4103" i="10"/>
  <c r="BA4102" i="10"/>
  <c r="BA4101" i="10"/>
  <c r="BA4100" i="10"/>
  <c r="BA4099" i="10"/>
  <c r="BA4098" i="10"/>
  <c r="BA4097" i="10"/>
  <c r="BA4096" i="10"/>
  <c r="BA4095" i="10"/>
  <c r="BA4094" i="10"/>
  <c r="BA4093" i="10"/>
  <c r="BA4092" i="10"/>
  <c r="BA4091" i="10"/>
  <c r="BA4090" i="10"/>
  <c r="BA4089" i="10"/>
  <c r="BA4088" i="10"/>
  <c r="BA4087" i="10"/>
  <c r="BA4086" i="10"/>
  <c r="BA4085" i="10"/>
  <c r="BA4084" i="10"/>
  <c r="BA4083" i="10"/>
  <c r="BA4082" i="10"/>
  <c r="BA4081" i="10"/>
  <c r="BA4080" i="10"/>
  <c r="BA4079" i="10"/>
  <c r="BA4078" i="10"/>
  <c r="BA4077" i="10"/>
  <c r="BA4076" i="10"/>
  <c r="BA4075" i="10"/>
  <c r="BA4074" i="10"/>
  <c r="BA4073" i="10"/>
  <c r="BA4072" i="10"/>
  <c r="BA4071" i="10"/>
  <c r="BA4070" i="10"/>
  <c r="BA4069" i="10"/>
  <c r="BA4068" i="10"/>
  <c r="BA4067" i="10"/>
  <c r="BA4066" i="10"/>
  <c r="BA4065" i="10"/>
  <c r="BA4064" i="10"/>
  <c r="BA4063" i="10"/>
  <c r="BA4062" i="10"/>
  <c r="BA4061" i="10"/>
  <c r="BA4060" i="10"/>
  <c r="BA4059" i="10"/>
  <c r="BA4058" i="10"/>
  <c r="BA4057" i="10"/>
  <c r="BA4056" i="10"/>
  <c r="BA4055" i="10"/>
  <c r="BA4054" i="10"/>
  <c r="BA4053" i="10"/>
  <c r="BA4052" i="10"/>
  <c r="BA4051" i="10"/>
  <c r="BA4050" i="10"/>
  <c r="BA4049" i="10"/>
  <c r="BA4048" i="10"/>
  <c r="BA4047" i="10"/>
  <c r="BA4046" i="10"/>
  <c r="BA4045" i="10"/>
  <c r="BA4044" i="10"/>
  <c r="BA4043" i="10"/>
  <c r="BA4042" i="10"/>
  <c r="BA4041" i="10"/>
  <c r="BA4040" i="10"/>
  <c r="BA4039" i="10"/>
  <c r="BA4038" i="10"/>
  <c r="BA4037" i="10"/>
  <c r="BA4036" i="10"/>
  <c r="BA4035" i="10"/>
  <c r="BA4034" i="10"/>
  <c r="BA4033" i="10"/>
  <c r="BA4032" i="10"/>
  <c r="BA4031" i="10"/>
  <c r="BA4030" i="10"/>
  <c r="BA4029" i="10"/>
  <c r="BA4028" i="10"/>
  <c r="BA4027" i="10"/>
  <c r="BA4026" i="10"/>
  <c r="BA4025" i="10"/>
  <c r="BA4024" i="10"/>
  <c r="BA4023" i="10"/>
  <c r="BA4022" i="10"/>
  <c r="BA4021" i="10"/>
  <c r="BA4020" i="10"/>
  <c r="BA4019" i="10"/>
  <c r="BA4018" i="10"/>
  <c r="BA4017" i="10"/>
  <c r="BA4016" i="10"/>
  <c r="BA4015" i="10"/>
  <c r="BA4014" i="10"/>
  <c r="BA4013" i="10"/>
  <c r="BA4012" i="10"/>
  <c r="BA4011" i="10"/>
  <c r="BA4010" i="10"/>
  <c r="BA4009" i="10"/>
  <c r="BA4008" i="10"/>
  <c r="BA4007" i="10"/>
  <c r="BA4006" i="10"/>
  <c r="BA4005" i="10"/>
  <c r="BA4004" i="10"/>
  <c r="BA4003" i="10"/>
  <c r="BA4002" i="10"/>
  <c r="BA4001" i="10"/>
  <c r="BA4000" i="10"/>
  <c r="BA3999" i="10"/>
  <c r="BA3998" i="10"/>
  <c r="BA3997" i="10"/>
  <c r="BA3996" i="10"/>
  <c r="BA3995" i="10"/>
  <c r="BA3994" i="10"/>
  <c r="BA3993" i="10"/>
  <c r="BA3992" i="10"/>
  <c r="BA3991" i="10"/>
  <c r="BA3990" i="10"/>
  <c r="BA3989" i="10"/>
  <c r="BA3988" i="10"/>
  <c r="BA3987" i="10"/>
  <c r="BA3986" i="10"/>
  <c r="BA3985" i="10"/>
  <c r="BA3984" i="10"/>
  <c r="BA3983" i="10"/>
  <c r="BA3982" i="10"/>
  <c r="BA3981" i="10"/>
  <c r="BA3980" i="10"/>
  <c r="BA3979" i="10"/>
  <c r="BA3978" i="10"/>
  <c r="BA3977" i="10"/>
  <c r="BA3976" i="10"/>
  <c r="BA3975" i="10"/>
  <c r="BA3974" i="10"/>
  <c r="BA3973" i="10"/>
  <c r="BA3972" i="10"/>
  <c r="BA3971" i="10"/>
  <c r="BA3970" i="10"/>
  <c r="BA3969" i="10"/>
  <c r="BA3968" i="10"/>
  <c r="BA3967" i="10"/>
  <c r="BA3966" i="10"/>
  <c r="BA3965" i="10"/>
  <c r="BA3964" i="10"/>
  <c r="BA3963" i="10"/>
  <c r="BA3962" i="10"/>
  <c r="BA3961" i="10"/>
  <c r="BA3960" i="10"/>
  <c r="BA3959" i="10"/>
  <c r="BA3958" i="10"/>
  <c r="BA3957" i="10"/>
  <c r="BA3956" i="10"/>
  <c r="BA3955" i="10"/>
  <c r="BA3954" i="10"/>
  <c r="BA3953" i="10"/>
  <c r="BA3952" i="10"/>
  <c r="BA3951" i="10"/>
  <c r="BA3950" i="10"/>
  <c r="BA3949" i="10"/>
  <c r="BA3948" i="10"/>
  <c r="BA3947" i="10"/>
  <c r="BA3946" i="10"/>
  <c r="BA3945" i="10"/>
  <c r="BA3944" i="10"/>
  <c r="BA3943" i="10"/>
  <c r="BA3942" i="10"/>
  <c r="BA3941" i="10"/>
  <c r="BA3940" i="10"/>
  <c r="BA3939" i="10"/>
  <c r="BA3938" i="10"/>
  <c r="BA3937" i="10"/>
  <c r="BA3936" i="10"/>
  <c r="BA3935" i="10"/>
  <c r="BA3934" i="10"/>
  <c r="BA3933" i="10"/>
  <c r="BA3932" i="10"/>
  <c r="BA3931" i="10"/>
  <c r="BA3930" i="10"/>
  <c r="BA3929" i="10"/>
  <c r="BA3928" i="10"/>
  <c r="BA3927" i="10"/>
  <c r="BA3926" i="10"/>
  <c r="BA3925" i="10"/>
  <c r="BA3924" i="10"/>
  <c r="BA3923" i="10"/>
  <c r="BA3922" i="10"/>
  <c r="BA3921" i="10"/>
  <c r="BA3920" i="10"/>
  <c r="BA3919" i="10"/>
  <c r="BA3918" i="10"/>
  <c r="BA3917" i="10"/>
  <c r="BA3916" i="10"/>
  <c r="BA3915" i="10"/>
  <c r="BA3914" i="10"/>
  <c r="BA3913" i="10"/>
  <c r="BA3912" i="10"/>
  <c r="BA3911" i="10"/>
  <c r="BA3910" i="10"/>
  <c r="BA3909" i="10"/>
  <c r="BA3908" i="10"/>
  <c r="BA3907" i="10"/>
  <c r="BA3906" i="10"/>
  <c r="BA3905" i="10"/>
  <c r="BA3904" i="10"/>
  <c r="BA3903" i="10"/>
  <c r="BA3902" i="10"/>
  <c r="BA3901" i="10"/>
  <c r="BA3900" i="10"/>
  <c r="BA3899" i="10"/>
  <c r="BA3898" i="10"/>
  <c r="BA3897" i="10"/>
  <c r="BA3896" i="10"/>
  <c r="BA3895" i="10"/>
  <c r="BA3894" i="10"/>
  <c r="BA3893" i="10"/>
  <c r="BA3892" i="10"/>
  <c r="BA3891" i="10"/>
  <c r="BA3890" i="10"/>
  <c r="BA3889" i="10"/>
  <c r="BA3888" i="10"/>
  <c r="BA3887" i="10"/>
  <c r="BA3886" i="10"/>
  <c r="BA3885" i="10"/>
  <c r="BA3884" i="10"/>
  <c r="BA3883" i="10"/>
  <c r="BA3882" i="10"/>
  <c r="BA3881" i="10"/>
  <c r="BA3880" i="10"/>
  <c r="BA3879" i="10"/>
  <c r="BA3878" i="10"/>
  <c r="BA3877" i="10"/>
  <c r="BA3876" i="10"/>
  <c r="BA3875" i="10"/>
  <c r="BA3874" i="10"/>
  <c r="BA3873" i="10"/>
  <c r="BA3872" i="10"/>
  <c r="BA3871" i="10"/>
  <c r="BA3870" i="10"/>
  <c r="BA3869" i="10"/>
  <c r="BA3868" i="10"/>
  <c r="BA3867" i="10"/>
  <c r="BA3866" i="10"/>
  <c r="BA3865" i="10"/>
  <c r="BA3864" i="10"/>
  <c r="BA3863" i="10"/>
  <c r="BA3862" i="10"/>
  <c r="BA3861" i="10"/>
  <c r="BA3860" i="10"/>
  <c r="BA3859" i="10"/>
  <c r="BA3858" i="10"/>
  <c r="BA3857" i="10"/>
  <c r="BA3856" i="10"/>
  <c r="BA3855" i="10"/>
  <c r="BA3854" i="10"/>
  <c r="BA3853" i="10"/>
  <c r="BA3852" i="10"/>
  <c r="BA3851" i="10"/>
  <c r="BA3850" i="10"/>
  <c r="BA3849" i="10"/>
  <c r="BA3848" i="10"/>
  <c r="BA3847" i="10"/>
  <c r="BA3846" i="10"/>
  <c r="BA3845" i="10"/>
  <c r="BA3844" i="10"/>
  <c r="BA3843" i="10"/>
  <c r="BA3842" i="10"/>
  <c r="BA3841" i="10"/>
  <c r="BA3840" i="10"/>
  <c r="BA3839" i="10"/>
  <c r="BA3838" i="10"/>
  <c r="BA3837" i="10"/>
  <c r="BA3836" i="10"/>
  <c r="BA3835" i="10"/>
  <c r="BA3834" i="10"/>
  <c r="BA3833" i="10"/>
  <c r="BA3832" i="10"/>
  <c r="BA3831" i="10"/>
  <c r="BA3830" i="10"/>
  <c r="BA3829" i="10"/>
  <c r="BA3828" i="10"/>
  <c r="BA3827" i="10"/>
  <c r="BA3826" i="10"/>
  <c r="BA3825" i="10"/>
  <c r="BA3824" i="10"/>
  <c r="BA3823" i="10"/>
  <c r="BA3822" i="10"/>
  <c r="BA3821" i="10"/>
  <c r="BA3820" i="10"/>
  <c r="BA3819" i="10"/>
  <c r="BA3818" i="10"/>
  <c r="BA3817" i="10"/>
  <c r="BA3816" i="10"/>
  <c r="BA3815" i="10"/>
  <c r="BA3814" i="10"/>
  <c r="BA3813" i="10"/>
  <c r="BA3812" i="10"/>
  <c r="BA3811" i="10"/>
  <c r="BA3810" i="10"/>
  <c r="BA3809" i="10"/>
  <c r="BA3808" i="10"/>
  <c r="BA3807" i="10"/>
  <c r="BA3806" i="10"/>
  <c r="BA3805" i="10"/>
  <c r="BA3804" i="10"/>
  <c r="BA3803" i="10"/>
  <c r="BA3802" i="10"/>
  <c r="BA3801" i="10"/>
  <c r="BA3800" i="10"/>
  <c r="BA3799" i="10"/>
  <c r="BA3798" i="10"/>
  <c r="BA3797" i="10"/>
  <c r="BA3796" i="10"/>
  <c r="BA3795" i="10"/>
  <c r="BA3794" i="10"/>
  <c r="BA3793" i="10"/>
  <c r="BA3792" i="10"/>
  <c r="BA3791" i="10"/>
  <c r="BA3790" i="10"/>
  <c r="BA3789" i="10"/>
  <c r="BA3788" i="10"/>
  <c r="BA3787" i="10"/>
  <c r="BA3786" i="10"/>
  <c r="BA3785" i="10"/>
  <c r="BA3784" i="10"/>
  <c r="BA3783" i="10"/>
  <c r="BA3782" i="10"/>
  <c r="BA3781" i="10"/>
  <c r="BA3780" i="10"/>
  <c r="BA3779" i="10"/>
  <c r="BA3778" i="10"/>
  <c r="BA3777" i="10"/>
  <c r="BA3776" i="10"/>
  <c r="BA3775" i="10"/>
  <c r="BA3774" i="10"/>
  <c r="BA3773" i="10"/>
  <c r="BA3772" i="10"/>
  <c r="BA3771" i="10"/>
  <c r="BA3770" i="10"/>
  <c r="BA3769" i="10"/>
  <c r="BA3768" i="10"/>
  <c r="BA3767" i="10"/>
  <c r="BA3766" i="10"/>
  <c r="BA3765" i="10"/>
  <c r="BA3764" i="10"/>
  <c r="BA3763" i="10"/>
  <c r="BA3762" i="10"/>
  <c r="BA3761" i="10"/>
  <c r="BA3760" i="10"/>
  <c r="BA3759" i="10"/>
  <c r="BA3758" i="10"/>
  <c r="BA3757" i="10"/>
  <c r="BA3756" i="10"/>
  <c r="BA3755" i="10"/>
  <c r="BA3754" i="10"/>
  <c r="BA3753" i="10"/>
  <c r="BA3752" i="10"/>
  <c r="BA3751" i="10"/>
  <c r="BA3750" i="10"/>
  <c r="BA3749" i="10"/>
  <c r="BA3748" i="10"/>
  <c r="BA3747" i="10"/>
  <c r="BA3746" i="10"/>
  <c r="BA3745" i="10"/>
  <c r="BA3744" i="10"/>
  <c r="BA3743" i="10"/>
  <c r="BA3742" i="10"/>
  <c r="BA3741" i="10"/>
  <c r="BA3740" i="10"/>
  <c r="BA3739" i="10"/>
  <c r="BA3738" i="10"/>
  <c r="BA3737" i="10"/>
  <c r="BA3736" i="10"/>
  <c r="BA3735" i="10"/>
  <c r="BA3734" i="10"/>
  <c r="BA3733" i="10"/>
  <c r="BA3732" i="10"/>
  <c r="BA3731" i="10"/>
  <c r="BA3730" i="10"/>
  <c r="BA3729" i="10"/>
  <c r="BA3728" i="10"/>
  <c r="BA3727" i="10"/>
  <c r="BA3726" i="10"/>
  <c r="BA3725" i="10"/>
  <c r="BA3724" i="10"/>
  <c r="BA3723" i="10"/>
  <c r="BA3722" i="10"/>
  <c r="BA3721" i="10"/>
  <c r="BA3720" i="10"/>
  <c r="BA3719" i="10"/>
  <c r="BA3718" i="10"/>
  <c r="BA3717" i="10"/>
  <c r="BA3716" i="10"/>
  <c r="BA3715" i="10"/>
  <c r="BA3714" i="10"/>
  <c r="BA3713" i="10"/>
  <c r="BA3712" i="10"/>
  <c r="BA3711" i="10"/>
  <c r="BA3710" i="10"/>
  <c r="BA3709" i="10"/>
  <c r="BA3708" i="10"/>
  <c r="BA3707" i="10"/>
  <c r="BA3706" i="10"/>
  <c r="BA3705" i="10"/>
  <c r="BA3704" i="10"/>
  <c r="BA3703" i="10"/>
  <c r="BA3702" i="10"/>
  <c r="BA3701" i="10"/>
  <c r="BA3700" i="10"/>
  <c r="BA3699" i="10"/>
  <c r="BA3698" i="10"/>
  <c r="BA3697" i="10"/>
  <c r="BA3696" i="10"/>
  <c r="BA3695" i="10"/>
  <c r="BA3694" i="10"/>
  <c r="BA3693" i="10"/>
  <c r="BA3692" i="10"/>
  <c r="BA3691" i="10"/>
  <c r="BA3690" i="10"/>
  <c r="BA3689" i="10"/>
  <c r="BA3688" i="10"/>
  <c r="BA3687" i="10"/>
  <c r="BA3686" i="10"/>
  <c r="BA3685" i="10"/>
  <c r="BA3684" i="10"/>
  <c r="BA3683" i="10"/>
  <c r="BA3682" i="10"/>
  <c r="BA3681" i="10"/>
  <c r="BA3680" i="10"/>
  <c r="BA3679" i="10"/>
  <c r="BA3678" i="10"/>
  <c r="BA3677" i="10"/>
  <c r="BA3676" i="10"/>
  <c r="BA3675" i="10"/>
  <c r="BA3674" i="10"/>
  <c r="BA3673" i="10"/>
  <c r="BA3672" i="10"/>
  <c r="BA3671" i="10"/>
  <c r="BA3670" i="10"/>
  <c r="BA3669" i="10"/>
  <c r="BA3668" i="10"/>
  <c r="BA3667" i="10"/>
  <c r="BA3666" i="10"/>
  <c r="BA3665" i="10"/>
  <c r="BA3664" i="10"/>
  <c r="BA3663" i="10"/>
  <c r="BA3662" i="10"/>
  <c r="BA3661" i="10"/>
  <c r="BA3660" i="10"/>
  <c r="BA3659" i="10"/>
  <c r="BA3658" i="10"/>
  <c r="BA3657" i="10"/>
  <c r="BA3656" i="10"/>
  <c r="BA3655" i="10"/>
  <c r="BA3654" i="10"/>
  <c r="BA3653" i="10"/>
  <c r="BA3652" i="10"/>
  <c r="BA3651" i="10"/>
  <c r="BA3650" i="10"/>
  <c r="BA3649" i="10"/>
  <c r="BA3648" i="10"/>
  <c r="BA3647" i="10"/>
  <c r="BA3646" i="10"/>
  <c r="BA3645" i="10"/>
  <c r="BA3644" i="10"/>
  <c r="BA3643" i="10"/>
  <c r="BA3642" i="10"/>
  <c r="BA3641" i="10"/>
  <c r="BA3640" i="10"/>
  <c r="BA3639" i="10"/>
  <c r="BA3638" i="10"/>
  <c r="BA3637" i="10"/>
  <c r="BA3636" i="10"/>
  <c r="BA3635" i="10"/>
  <c r="BA3634" i="10"/>
  <c r="BA3633" i="10"/>
  <c r="BA3632" i="10"/>
  <c r="BA3631" i="10"/>
  <c r="BA3630" i="10"/>
  <c r="BA3629" i="10"/>
  <c r="BA3628" i="10"/>
  <c r="BA3627" i="10"/>
  <c r="BA3626" i="10"/>
  <c r="BA3625" i="10"/>
  <c r="BA3624" i="10"/>
  <c r="BA3623" i="10"/>
  <c r="BA3622" i="10"/>
  <c r="BA3621" i="10"/>
  <c r="BA3620" i="10"/>
  <c r="BA3619" i="10"/>
  <c r="BA3618" i="10"/>
  <c r="BA3617" i="10"/>
  <c r="BA3616" i="10"/>
  <c r="BA3615" i="10"/>
  <c r="BA3614" i="10"/>
  <c r="BA3613" i="10"/>
  <c r="BA3612" i="10"/>
  <c r="BA3611" i="10"/>
  <c r="BA3610" i="10"/>
  <c r="BA3609" i="10"/>
  <c r="BA3608" i="10"/>
  <c r="BA3607" i="10"/>
  <c r="BA3606" i="10"/>
  <c r="BA3605" i="10"/>
  <c r="BA3604" i="10"/>
  <c r="BA3603" i="10"/>
  <c r="BA3602" i="10"/>
  <c r="BA3601" i="10"/>
  <c r="BA3600" i="10"/>
  <c r="BA3599" i="10"/>
  <c r="BA3598" i="10"/>
  <c r="BA3597" i="10"/>
  <c r="BA3596" i="10"/>
  <c r="BA3595" i="10"/>
  <c r="BA3594" i="10"/>
  <c r="BA3593" i="10"/>
  <c r="BA3592" i="10"/>
  <c r="BA3591" i="10"/>
  <c r="BA3590" i="10"/>
  <c r="BA3589" i="10"/>
  <c r="BA3588" i="10"/>
  <c r="BA3587" i="10"/>
  <c r="BA3586" i="10"/>
  <c r="BA3585" i="10"/>
  <c r="BA3584" i="10"/>
  <c r="BA3583" i="10"/>
  <c r="BA3582" i="10"/>
  <c r="BA3581" i="10"/>
  <c r="BA3580" i="10"/>
  <c r="BA3579" i="10"/>
  <c r="BA3578" i="10"/>
  <c r="BA3577" i="10"/>
  <c r="BA3576" i="10"/>
  <c r="BA3575" i="10"/>
  <c r="BA3574" i="10"/>
  <c r="BA3573" i="10"/>
  <c r="BA3572" i="10"/>
  <c r="BA3571" i="10"/>
  <c r="BA3570" i="10"/>
  <c r="BA3569" i="10"/>
  <c r="BA3568" i="10"/>
  <c r="BA3567" i="10"/>
  <c r="BA3566" i="10"/>
  <c r="BA3565" i="10"/>
  <c r="BA3564" i="10"/>
  <c r="BA3563" i="10"/>
  <c r="BA3562" i="10"/>
  <c r="BA3561" i="10"/>
  <c r="BA3560" i="10"/>
  <c r="BA3559" i="10"/>
  <c r="BA3558" i="10"/>
  <c r="BA3557" i="10"/>
  <c r="BA3556" i="10"/>
  <c r="BA3555" i="10"/>
  <c r="BA3554" i="10"/>
  <c r="BA3553" i="10"/>
  <c r="BA3552" i="10"/>
  <c r="BA3551" i="10"/>
  <c r="BA3550" i="10"/>
  <c r="BA3549" i="10"/>
  <c r="BA3548" i="10"/>
  <c r="BA3547" i="10"/>
  <c r="BA3546" i="10"/>
  <c r="BA3545" i="10"/>
  <c r="BA3544" i="10"/>
  <c r="BA3543" i="10"/>
  <c r="BA3542" i="10"/>
  <c r="BA3541" i="10"/>
  <c r="BA3540" i="10"/>
  <c r="BA3539" i="10"/>
  <c r="BA3538" i="10"/>
  <c r="BA3537" i="10"/>
  <c r="BA3536" i="10"/>
  <c r="BA3535" i="10"/>
  <c r="BA3534" i="10"/>
  <c r="BA3533" i="10"/>
  <c r="BA3532" i="10"/>
  <c r="BA3531" i="10"/>
  <c r="BA3530" i="10"/>
  <c r="BA3529" i="10"/>
  <c r="BA3528" i="10"/>
  <c r="BA3527" i="10"/>
  <c r="BA3526" i="10"/>
  <c r="BA3525" i="10"/>
  <c r="BA3524" i="10"/>
  <c r="BA3523" i="10"/>
  <c r="BA3522" i="10"/>
  <c r="BA3521" i="10"/>
  <c r="BA3520" i="10"/>
  <c r="BA3519" i="10"/>
  <c r="BA3518" i="10"/>
  <c r="BA3517" i="10"/>
  <c r="BA3516" i="10"/>
  <c r="BA3515" i="10"/>
  <c r="BA3514" i="10"/>
  <c r="BA3513" i="10"/>
  <c r="BA3512" i="10"/>
  <c r="BA3511" i="10"/>
  <c r="BA3510" i="10"/>
  <c r="BA3509" i="10"/>
  <c r="BA3508" i="10"/>
  <c r="BA3507" i="10"/>
  <c r="BA3506" i="10"/>
  <c r="BA3505" i="10"/>
  <c r="BA3504" i="10"/>
  <c r="BA3503" i="10"/>
  <c r="BA3502" i="10"/>
  <c r="BA3501" i="10"/>
  <c r="BA3500" i="10"/>
  <c r="BA3499" i="10"/>
  <c r="BA3498" i="10"/>
  <c r="BA3497" i="10"/>
  <c r="BA3496" i="10"/>
  <c r="BA3495" i="10"/>
  <c r="BA3494" i="10"/>
  <c r="BA3493" i="10"/>
  <c r="BA3492" i="10"/>
  <c r="BA3491" i="10"/>
  <c r="BA3490" i="10"/>
  <c r="BA3489" i="10"/>
  <c r="BA3488" i="10"/>
  <c r="BA3487" i="10"/>
  <c r="BA3486" i="10"/>
  <c r="BA3485" i="10"/>
  <c r="BA3484" i="10"/>
  <c r="BA3483" i="10"/>
  <c r="BA3482" i="10"/>
  <c r="BA3481" i="10"/>
  <c r="BA3480" i="10"/>
  <c r="BA3479" i="10"/>
  <c r="BA3478" i="10"/>
  <c r="BA3477" i="10"/>
  <c r="BA3476" i="10"/>
  <c r="BA3475" i="10"/>
  <c r="BA3474" i="10"/>
  <c r="BA3473" i="10"/>
  <c r="BA3472" i="10"/>
  <c r="BA3471" i="10"/>
  <c r="BA3470" i="10"/>
  <c r="BA3469" i="10"/>
  <c r="BA3468" i="10"/>
  <c r="BA3467" i="10"/>
  <c r="BA3466" i="10"/>
  <c r="BA3465" i="10"/>
  <c r="BA3464" i="10"/>
  <c r="BA3463" i="10"/>
  <c r="BA3462" i="10"/>
  <c r="BA3461" i="10"/>
  <c r="BA3460" i="10"/>
  <c r="BA3459" i="10"/>
  <c r="BA3458" i="10"/>
  <c r="BA3457" i="10"/>
  <c r="BA3456" i="10"/>
  <c r="BA3455" i="10"/>
  <c r="BA3454" i="10"/>
  <c r="BA3453" i="10"/>
  <c r="BA3452" i="10"/>
  <c r="BA3451" i="10"/>
  <c r="BA3450" i="10"/>
  <c r="BA3449" i="10"/>
  <c r="BA3448" i="10"/>
  <c r="BA3447" i="10"/>
  <c r="BA3446" i="10"/>
  <c r="BA3445" i="10"/>
  <c r="BA3444" i="10"/>
  <c r="BA3443" i="10"/>
  <c r="BA3442" i="10"/>
  <c r="BA3441" i="10"/>
  <c r="BA3440" i="10"/>
  <c r="BA3439" i="10"/>
  <c r="BA3438" i="10"/>
  <c r="BA3437" i="10"/>
  <c r="BA3436" i="10"/>
  <c r="BA3435" i="10"/>
  <c r="BA3434" i="10"/>
  <c r="BA3433" i="10"/>
  <c r="BA3432" i="10"/>
  <c r="BA3431" i="10"/>
  <c r="BA3430" i="10"/>
  <c r="BA3429" i="10"/>
  <c r="BA3428" i="10"/>
  <c r="BA3427" i="10"/>
  <c r="BA3426" i="10"/>
  <c r="BA3425" i="10"/>
  <c r="BA3424" i="10"/>
  <c r="BA3423" i="10"/>
  <c r="BA3422" i="10"/>
  <c r="BA3421" i="10"/>
  <c r="BA3420" i="10"/>
  <c r="BA3419" i="10"/>
  <c r="BA3418" i="10"/>
  <c r="BA3417" i="10"/>
  <c r="BA3416" i="10"/>
  <c r="BA3415" i="10"/>
  <c r="BA3414" i="10"/>
  <c r="BA3413" i="10"/>
  <c r="BA3412" i="10"/>
  <c r="BA3411" i="10"/>
  <c r="BA3410" i="10"/>
  <c r="BA3409" i="10"/>
  <c r="BA3408" i="10"/>
  <c r="BA3407" i="10"/>
  <c r="BA3406" i="10"/>
  <c r="BA3405" i="10"/>
  <c r="BA3404" i="10"/>
  <c r="BA3403" i="10"/>
  <c r="BA3402" i="10"/>
  <c r="BA3401" i="10"/>
  <c r="BA3400" i="10"/>
  <c r="BA3399" i="10"/>
  <c r="BA3398" i="10"/>
  <c r="BA3397" i="10"/>
  <c r="BA3396" i="10"/>
  <c r="BA3395" i="10"/>
  <c r="BA3394" i="10"/>
  <c r="BA3393" i="10"/>
  <c r="BA3392" i="10"/>
  <c r="BA3391" i="10"/>
  <c r="BA3390" i="10"/>
  <c r="BA3389" i="10"/>
  <c r="BA3388" i="10"/>
  <c r="BA3387" i="10"/>
  <c r="BA3386" i="10"/>
  <c r="BA3385" i="10"/>
  <c r="BA3384" i="10"/>
  <c r="BA3383" i="10"/>
  <c r="BA3382" i="10"/>
  <c r="BA3381" i="10"/>
  <c r="BA3380" i="10"/>
  <c r="BA3379" i="10"/>
  <c r="BA3378" i="10"/>
  <c r="BA3377" i="10"/>
  <c r="BA3376" i="10"/>
  <c r="BA3375" i="10"/>
  <c r="BA3374" i="10"/>
  <c r="BA3373" i="10"/>
  <c r="BA3372" i="10"/>
  <c r="BA3371" i="10"/>
  <c r="BA3370" i="10"/>
  <c r="BA3369" i="10"/>
  <c r="BA3368" i="10"/>
  <c r="BA3367" i="10"/>
  <c r="BA3366" i="10"/>
  <c r="BA3365" i="10"/>
  <c r="BA3364" i="10"/>
  <c r="BA3363" i="10"/>
  <c r="BA3362" i="10"/>
  <c r="BA3361" i="10"/>
  <c r="BA3360" i="10"/>
  <c r="BA3359" i="10"/>
  <c r="BA3358" i="10"/>
  <c r="BA3357" i="10"/>
  <c r="BA3356" i="10"/>
  <c r="BA3355" i="10"/>
  <c r="BA3354" i="10"/>
  <c r="BA3353" i="10"/>
  <c r="BA3352" i="10"/>
  <c r="BA3351" i="10"/>
  <c r="BA3350" i="10"/>
  <c r="BA3349" i="10"/>
  <c r="BA3348" i="10"/>
  <c r="BA3347" i="10"/>
  <c r="BA3346" i="10"/>
  <c r="BA3345" i="10"/>
  <c r="BA3344" i="10"/>
  <c r="BA3343" i="10"/>
  <c r="BA3342" i="10"/>
  <c r="BA3341" i="10"/>
  <c r="BA3340" i="10"/>
  <c r="BA3339" i="10"/>
  <c r="BA3338" i="10"/>
  <c r="BA3337" i="10"/>
  <c r="BA3336" i="10"/>
  <c r="BA3335" i="10"/>
  <c r="BA3334" i="10"/>
  <c r="BA3333" i="10"/>
  <c r="BA3332" i="10"/>
  <c r="BA3331" i="10"/>
  <c r="BA3330" i="10"/>
  <c r="BA3329" i="10"/>
  <c r="BA3328" i="10"/>
  <c r="BA3327" i="10"/>
  <c r="BA3326" i="10"/>
  <c r="BA3325" i="10"/>
  <c r="BA3324" i="10"/>
  <c r="BA3323" i="10"/>
  <c r="BA3322" i="10"/>
  <c r="BA3321" i="10"/>
  <c r="BA3320" i="10"/>
  <c r="BA3319" i="10"/>
  <c r="BA3318" i="10"/>
  <c r="BA3317" i="10"/>
  <c r="BA3316" i="10"/>
  <c r="BA3315" i="10"/>
  <c r="BA3314" i="10"/>
  <c r="BA3313" i="10"/>
  <c r="BA3312" i="10"/>
  <c r="BA3311" i="10"/>
  <c r="BA3310" i="10"/>
  <c r="BA3309" i="10"/>
  <c r="BA3308" i="10"/>
  <c r="BA3307" i="10"/>
  <c r="BA3306" i="10"/>
  <c r="BA3305" i="10"/>
  <c r="BA3304" i="10"/>
  <c r="BA3303" i="10"/>
  <c r="BA3302" i="10"/>
  <c r="BA3301" i="10"/>
  <c r="BA3300" i="10"/>
  <c r="BA3299" i="10"/>
  <c r="BA3298" i="10"/>
  <c r="BA3297" i="10"/>
  <c r="BA3296" i="10"/>
  <c r="BA3295" i="10"/>
  <c r="BA3294" i="10"/>
  <c r="BA3293" i="10"/>
  <c r="BA3292" i="10"/>
  <c r="BA3291" i="10"/>
  <c r="BA3290" i="10"/>
  <c r="BA3289" i="10"/>
  <c r="BA3288" i="10"/>
  <c r="BA3287" i="10"/>
  <c r="BA3286" i="10"/>
  <c r="BA3285" i="10"/>
  <c r="BA3284" i="10"/>
  <c r="BA3283" i="10"/>
  <c r="BA3282" i="10"/>
  <c r="BA3281" i="10"/>
  <c r="BA3280" i="10"/>
  <c r="BA3279" i="10"/>
  <c r="BA3278" i="10"/>
  <c r="BA3277" i="10"/>
  <c r="BA3276" i="10"/>
  <c r="BA3275" i="10"/>
  <c r="BA3274" i="10"/>
  <c r="BA3273" i="10"/>
  <c r="BA3272" i="10"/>
  <c r="BA3271" i="10"/>
  <c r="BA3270" i="10"/>
  <c r="BA3269" i="10"/>
  <c r="BA3268" i="10"/>
  <c r="BA3267" i="10"/>
  <c r="BA3266" i="10"/>
  <c r="BA3265" i="10"/>
  <c r="BA3264" i="10"/>
  <c r="BA3263" i="10"/>
  <c r="BA3262" i="10"/>
  <c r="BA3261" i="10"/>
  <c r="BA3260" i="10"/>
  <c r="BA3259" i="10"/>
  <c r="BA3258" i="10"/>
  <c r="BA3257" i="10"/>
  <c r="BA3256" i="10"/>
  <c r="BA3255" i="10"/>
  <c r="BA3254" i="10"/>
  <c r="BA3253" i="10"/>
  <c r="BA3252" i="10"/>
  <c r="BA3251" i="10"/>
  <c r="BA3250" i="10"/>
  <c r="BA3249" i="10"/>
  <c r="BA3248" i="10"/>
  <c r="BA3247" i="10"/>
  <c r="BA3246" i="10"/>
  <c r="BA3245" i="10"/>
  <c r="BA3244" i="10"/>
  <c r="BA3243" i="10"/>
  <c r="BA3242" i="10"/>
  <c r="BA3241" i="10"/>
  <c r="BA3240" i="10"/>
  <c r="BA3239" i="10"/>
  <c r="BA3238" i="10"/>
  <c r="BA3237" i="10"/>
  <c r="BA3236" i="10"/>
  <c r="BA3235" i="10"/>
  <c r="BA3234" i="10"/>
  <c r="BA3233" i="10"/>
  <c r="BA3232" i="10"/>
  <c r="BA3231" i="10"/>
  <c r="BA3230" i="10"/>
  <c r="BA3229" i="10"/>
  <c r="BA3228" i="10"/>
  <c r="BA3227" i="10"/>
  <c r="BA3226" i="10"/>
  <c r="BA3225" i="10"/>
  <c r="BA3224" i="10"/>
  <c r="BA3223" i="10"/>
  <c r="BA3222" i="10"/>
  <c r="BA3221" i="10"/>
  <c r="BA3220" i="10"/>
  <c r="BA3219" i="10"/>
  <c r="BA3218" i="10"/>
  <c r="BA3217" i="10"/>
  <c r="BA3216" i="10"/>
  <c r="BA3215" i="10"/>
  <c r="BA3214" i="10"/>
  <c r="BA3213" i="10"/>
  <c r="BA3212" i="10"/>
  <c r="BA3211" i="10"/>
  <c r="BA3210" i="10"/>
  <c r="BA3209" i="10"/>
  <c r="BA3208" i="10"/>
  <c r="BA3207" i="10"/>
  <c r="BA3206" i="10"/>
  <c r="BA3205" i="10"/>
  <c r="BA3204" i="10"/>
  <c r="BA3203" i="10"/>
  <c r="BA3202" i="10"/>
  <c r="BA3201" i="10"/>
  <c r="BA3200" i="10"/>
  <c r="BA3199" i="10"/>
  <c r="BA3198" i="10"/>
  <c r="BA3197" i="10"/>
  <c r="BA3196" i="10"/>
  <c r="BA3195" i="10"/>
  <c r="BA3194" i="10"/>
  <c r="BA3193" i="10"/>
  <c r="BA3192" i="10"/>
  <c r="BA3191" i="10"/>
  <c r="BA3190" i="10"/>
  <c r="BA3189" i="10"/>
  <c r="BA3188" i="10"/>
  <c r="BA3187" i="10"/>
  <c r="BA3186" i="10"/>
  <c r="BA3185" i="10"/>
  <c r="BA3184" i="10"/>
  <c r="BA3183" i="10"/>
  <c r="BA3182" i="10"/>
  <c r="BA3181" i="10"/>
  <c r="BA3180" i="10"/>
  <c r="BA3179" i="10"/>
  <c r="BA3178" i="10"/>
  <c r="BA3177" i="10"/>
  <c r="BA3176" i="10"/>
  <c r="BA3175" i="10"/>
  <c r="BA3174" i="10"/>
  <c r="BA3173" i="10"/>
  <c r="BA3172" i="10"/>
  <c r="BA3171" i="10"/>
  <c r="BA3170" i="10"/>
  <c r="BA3169" i="10"/>
  <c r="BA3168" i="10"/>
  <c r="BA3167" i="10"/>
  <c r="BA3166" i="10"/>
  <c r="BA3165" i="10"/>
  <c r="BA3164" i="10"/>
  <c r="BA3163" i="10"/>
  <c r="BA3162" i="10"/>
  <c r="BA3161" i="10"/>
  <c r="BA3160" i="10"/>
  <c r="BA3159" i="10"/>
  <c r="BA3158" i="10"/>
  <c r="BA3157" i="10"/>
  <c r="BA3156" i="10"/>
  <c r="BA3155" i="10"/>
  <c r="BA3154" i="10"/>
  <c r="BA3153" i="10"/>
  <c r="BA3152" i="10"/>
  <c r="BA3151" i="10"/>
  <c r="BA3150" i="10"/>
  <c r="BA3149" i="10"/>
  <c r="BA3148" i="10"/>
  <c r="BA3147" i="10"/>
  <c r="BA3146" i="10"/>
  <c r="BA3145" i="10"/>
  <c r="BA3144" i="10"/>
  <c r="BA3143" i="10"/>
  <c r="BA3142" i="10"/>
  <c r="BA3141" i="10"/>
  <c r="BA3140" i="10"/>
  <c r="BA3139" i="10"/>
  <c r="BA3138" i="10"/>
  <c r="BA3137" i="10"/>
  <c r="BA3136" i="10"/>
  <c r="BA3135" i="10"/>
  <c r="BA3134" i="10"/>
  <c r="BA3133" i="10"/>
  <c r="BA3132" i="10"/>
  <c r="BA3131" i="10"/>
  <c r="BA3130" i="10"/>
  <c r="BA3129" i="10"/>
  <c r="BA3128" i="10"/>
  <c r="BA3127" i="10"/>
  <c r="BA3126" i="10"/>
  <c r="BA3125" i="10"/>
  <c r="BA3124" i="10"/>
  <c r="BA3123" i="10"/>
  <c r="BA3122" i="10"/>
  <c r="BA3121" i="10"/>
  <c r="BA3120" i="10"/>
  <c r="BA3119" i="10"/>
  <c r="BA3118" i="10"/>
  <c r="BA3117" i="10"/>
  <c r="BA3116" i="10"/>
  <c r="BA3115" i="10"/>
  <c r="BA3114" i="10"/>
  <c r="BA3113" i="10"/>
  <c r="BA3112" i="10"/>
  <c r="BA3111" i="10"/>
  <c r="BA3110" i="10"/>
  <c r="BA3109" i="10"/>
  <c r="BA3108" i="10"/>
  <c r="BA3107" i="10"/>
  <c r="BA3106" i="10"/>
  <c r="BA3105" i="10"/>
  <c r="BA3104" i="10"/>
  <c r="BA3103" i="10"/>
  <c r="BA3102" i="10"/>
  <c r="BA3101" i="10"/>
  <c r="BA3100" i="10"/>
  <c r="BA3099" i="10"/>
  <c r="BA3098" i="10"/>
  <c r="BA3097" i="10"/>
  <c r="BA3096" i="10"/>
  <c r="BA3095" i="10"/>
  <c r="BA3094" i="10"/>
  <c r="BA3093" i="10"/>
  <c r="BA3092" i="10"/>
  <c r="BA3091" i="10"/>
  <c r="BA3090" i="10"/>
  <c r="BA3089" i="10"/>
  <c r="BA3088" i="10"/>
  <c r="BA3087" i="10"/>
  <c r="BA3086" i="10"/>
  <c r="BA3085" i="10"/>
  <c r="BA3084" i="10"/>
  <c r="BA3083" i="10"/>
  <c r="BA3082" i="10"/>
  <c r="BA3081" i="10"/>
  <c r="BA3080" i="10"/>
  <c r="BA3079" i="10"/>
  <c r="BA3078" i="10"/>
  <c r="BA3077" i="10"/>
  <c r="BA3076" i="10"/>
  <c r="BA3075" i="10"/>
  <c r="BA3074" i="10"/>
  <c r="BA3073" i="10"/>
  <c r="BA3072" i="10"/>
  <c r="BA3071" i="10"/>
  <c r="BA3070" i="10"/>
  <c r="BA3069" i="10"/>
  <c r="BA3068" i="10"/>
  <c r="BA3067" i="10"/>
  <c r="BA3066" i="10"/>
  <c r="BA3065" i="10"/>
  <c r="BA3064" i="10"/>
  <c r="BA3063" i="10"/>
  <c r="BA3062" i="10"/>
  <c r="BA3061" i="10"/>
  <c r="BA3060" i="10"/>
  <c r="BA3059" i="10"/>
  <c r="BA3058" i="10"/>
  <c r="BA3057" i="10"/>
  <c r="BA3056" i="10"/>
  <c r="BA3055" i="10"/>
  <c r="BA3054" i="10"/>
  <c r="BA3053" i="10"/>
  <c r="BA3052" i="10"/>
  <c r="BA3051" i="10"/>
  <c r="BA3050" i="10"/>
  <c r="BA3049" i="10"/>
  <c r="BA3048" i="10"/>
  <c r="BA3047" i="10"/>
  <c r="BA3046" i="10"/>
  <c r="BA3045" i="10"/>
  <c r="BA3044" i="10"/>
  <c r="BA3043" i="10"/>
  <c r="BA3042" i="10"/>
  <c r="BA3041" i="10"/>
  <c r="BA3040" i="10"/>
  <c r="BA3039" i="10"/>
  <c r="BA3038" i="10"/>
  <c r="BA3037" i="10"/>
  <c r="BA3036" i="10"/>
  <c r="BA3035" i="10"/>
  <c r="BA3034" i="10"/>
  <c r="BA3033" i="10"/>
  <c r="BA3032" i="10"/>
  <c r="BA3031" i="10"/>
  <c r="BA3030" i="10"/>
  <c r="BA3029" i="10"/>
  <c r="BA3028" i="10"/>
  <c r="BA3027" i="10"/>
  <c r="BA3026" i="10"/>
  <c r="BA3025" i="10"/>
  <c r="BA3024" i="10"/>
  <c r="BA3023" i="10"/>
  <c r="BA3022" i="10"/>
  <c r="BA3021" i="10"/>
  <c r="BA3020" i="10"/>
  <c r="BA3019" i="10"/>
  <c r="BA3018" i="10"/>
  <c r="BA3017" i="10"/>
  <c r="BA3016" i="10"/>
  <c r="BA3015" i="10"/>
  <c r="BA3014" i="10"/>
  <c r="BA3013" i="10"/>
  <c r="BA3012" i="10"/>
  <c r="BA3011" i="10"/>
  <c r="BA3010" i="10"/>
  <c r="BA3009" i="10"/>
  <c r="BA3008" i="10"/>
  <c r="BA3007" i="10"/>
  <c r="BA3006" i="10"/>
  <c r="BA3005" i="10"/>
  <c r="BA3004" i="10"/>
  <c r="BA3003" i="10"/>
  <c r="BA3002" i="10"/>
  <c r="BA3001" i="10"/>
  <c r="BA3000" i="10"/>
  <c r="BA2999" i="10"/>
  <c r="BA2998" i="10"/>
  <c r="BA2997" i="10"/>
  <c r="BA2996" i="10"/>
  <c r="BA2995" i="10"/>
  <c r="BA2994" i="10"/>
  <c r="BA2993" i="10"/>
  <c r="BA2992" i="10"/>
  <c r="BA2991" i="10"/>
  <c r="BA2990" i="10"/>
  <c r="BA2989" i="10"/>
  <c r="BA2988" i="10"/>
  <c r="BA2987" i="10"/>
  <c r="BA2986" i="10"/>
  <c r="BA2985" i="10"/>
  <c r="BA2984" i="10"/>
  <c r="BA2983" i="10"/>
  <c r="BA2982" i="10"/>
  <c r="BA2981" i="10"/>
  <c r="BA2980" i="10"/>
  <c r="BA2979" i="10"/>
  <c r="BA2978" i="10"/>
  <c r="BA2977" i="10"/>
  <c r="BA2976" i="10"/>
  <c r="BA2975" i="10"/>
  <c r="BA2974" i="10"/>
  <c r="BA2973" i="10"/>
  <c r="BA2972" i="10"/>
  <c r="BA2971" i="10"/>
  <c r="BA2970" i="10"/>
  <c r="BA2969" i="10"/>
  <c r="BA2968" i="10"/>
  <c r="BA2967" i="10"/>
  <c r="BA2966" i="10"/>
  <c r="BA2965" i="10"/>
  <c r="BA2964" i="10"/>
  <c r="BA2963" i="10"/>
  <c r="BA2962" i="10"/>
  <c r="BA2961" i="10"/>
  <c r="BA2960" i="10"/>
  <c r="BA2959" i="10"/>
  <c r="BA2958" i="10"/>
  <c r="BA2957" i="10"/>
  <c r="BA2956" i="10"/>
  <c r="BA2955" i="10"/>
  <c r="BA2954" i="10"/>
  <c r="BA2953" i="10"/>
  <c r="BA2952" i="10"/>
  <c r="BA2951" i="10"/>
  <c r="BA2950" i="10"/>
  <c r="BA2949" i="10"/>
  <c r="BA2948" i="10"/>
  <c r="BA2947" i="10"/>
  <c r="BA2946" i="10"/>
  <c r="BA2945" i="10"/>
  <c r="BA2944" i="10"/>
  <c r="BA2943" i="10"/>
  <c r="BA2942" i="10"/>
  <c r="BA2941" i="10"/>
  <c r="BA2940" i="10"/>
  <c r="BA2939" i="10"/>
  <c r="BA2938" i="10"/>
  <c r="BA2937" i="10"/>
  <c r="BA2936" i="10"/>
  <c r="BA2935" i="10"/>
  <c r="BA2934" i="10"/>
  <c r="BA2933" i="10"/>
  <c r="BA2932" i="10"/>
  <c r="BA2931" i="10"/>
  <c r="BA2930" i="10"/>
  <c r="BA2929" i="10"/>
  <c r="BA2928" i="10"/>
  <c r="BA2927" i="10"/>
  <c r="BA2926" i="10"/>
  <c r="BA2925" i="10"/>
  <c r="BA2924" i="10"/>
  <c r="BA2923" i="10"/>
  <c r="BA2922" i="10"/>
  <c r="BA2921" i="10"/>
  <c r="BA2920" i="10"/>
  <c r="BA2919" i="10"/>
  <c r="BA2918" i="10"/>
  <c r="BA2917" i="10"/>
  <c r="BA2916" i="10"/>
  <c r="BA2915" i="10"/>
  <c r="BA2914" i="10"/>
  <c r="BA2913" i="10"/>
  <c r="BA2912" i="10"/>
  <c r="BA2911" i="10"/>
  <c r="BA2910" i="10"/>
  <c r="BA2909" i="10"/>
  <c r="BA2908" i="10"/>
  <c r="BA2907" i="10"/>
  <c r="BA2906" i="10"/>
  <c r="BA2905" i="10"/>
  <c r="BA2904" i="10"/>
  <c r="BA2903" i="10"/>
  <c r="BA2902" i="10"/>
  <c r="BA2901" i="10"/>
  <c r="BA2900" i="10"/>
  <c r="BA2899" i="10"/>
  <c r="BA2898" i="10"/>
  <c r="BA2897" i="10"/>
  <c r="BA2896" i="10"/>
  <c r="BA2895" i="10"/>
  <c r="BA2894" i="10"/>
  <c r="BA2893" i="10"/>
  <c r="BA2892" i="10"/>
  <c r="BA2891" i="10"/>
  <c r="BA2890" i="10"/>
  <c r="BA2889" i="10"/>
  <c r="BA2888" i="10"/>
  <c r="BA2887" i="10"/>
  <c r="BA2886" i="10"/>
  <c r="BA2885" i="10"/>
  <c r="BA2884" i="10"/>
  <c r="BA2883" i="10"/>
  <c r="BA2882" i="10"/>
  <c r="BA2881" i="10"/>
  <c r="BA2880" i="10"/>
  <c r="BA2879" i="10"/>
  <c r="BA2878" i="10"/>
  <c r="BA2877" i="10"/>
  <c r="BA2876" i="10"/>
  <c r="BA2875" i="10"/>
  <c r="BA2874" i="10"/>
  <c r="BA2873" i="10"/>
  <c r="BA2872" i="10"/>
  <c r="BA2871" i="10"/>
  <c r="BA2870" i="10"/>
  <c r="BA2869" i="10"/>
  <c r="BA2868" i="10"/>
  <c r="BA2867" i="10"/>
  <c r="BA2866" i="10"/>
  <c r="BA2865" i="10"/>
  <c r="BA2864" i="10"/>
  <c r="BA2863" i="10"/>
  <c r="BA2862" i="10"/>
  <c r="BA2861" i="10"/>
  <c r="BA2860" i="10"/>
  <c r="BA2859" i="10"/>
  <c r="BA2858" i="10"/>
  <c r="BA2857" i="10"/>
  <c r="BA2856" i="10"/>
  <c r="BA2855" i="10"/>
  <c r="BA2854" i="10"/>
  <c r="BA2853" i="10"/>
  <c r="BA2852" i="10"/>
  <c r="BA2851" i="10"/>
  <c r="BA2850" i="10"/>
  <c r="BA2849" i="10"/>
  <c r="BA2848" i="10"/>
  <c r="BA2847" i="10"/>
  <c r="BA2846" i="10"/>
  <c r="BA2845" i="10"/>
  <c r="BA2844" i="10"/>
  <c r="BA2843" i="10"/>
  <c r="BA2842" i="10"/>
  <c r="BA2841" i="10"/>
  <c r="BA2840" i="10"/>
  <c r="BA2839" i="10"/>
  <c r="BA2838" i="10"/>
  <c r="BA2837" i="10"/>
  <c r="BA2836" i="10"/>
  <c r="BA2835" i="10"/>
  <c r="BA2834" i="10"/>
  <c r="BA2833" i="10"/>
  <c r="BA2832" i="10"/>
  <c r="BA2831" i="10"/>
  <c r="BA2830" i="10"/>
  <c r="BA2829" i="10"/>
  <c r="BA2828" i="10"/>
  <c r="BA2827" i="10"/>
  <c r="BA2826" i="10"/>
  <c r="BA2825" i="10"/>
  <c r="BA2824" i="10"/>
  <c r="BA2823" i="10"/>
  <c r="BA2822" i="10"/>
  <c r="BA2821" i="10"/>
  <c r="BA2820" i="10"/>
  <c r="BA2819" i="10"/>
  <c r="BA2818" i="10"/>
  <c r="BA2817" i="10"/>
  <c r="BA2816" i="10"/>
  <c r="BA2815" i="10"/>
  <c r="BA2814" i="10"/>
  <c r="BA2813" i="10"/>
  <c r="BA2812" i="10"/>
  <c r="BA2811" i="10"/>
  <c r="BA2810" i="10"/>
  <c r="BA2809" i="10"/>
  <c r="BA2808" i="10"/>
  <c r="BA2807" i="10"/>
  <c r="BA2806" i="10"/>
  <c r="BA2805" i="10"/>
  <c r="BA2804" i="10"/>
  <c r="BA2803" i="10"/>
  <c r="BA2802" i="10"/>
  <c r="BA2801" i="10"/>
  <c r="BA2800" i="10"/>
  <c r="BA2799" i="10"/>
  <c r="BA2798" i="10"/>
  <c r="BA2797" i="10"/>
  <c r="BA2796" i="10"/>
  <c r="BA2795" i="10"/>
  <c r="BA2794" i="10"/>
  <c r="BA2793" i="10"/>
  <c r="BA2792" i="10"/>
  <c r="BA2791" i="10"/>
  <c r="BA2790" i="10"/>
  <c r="BA2789" i="10"/>
  <c r="BA2788" i="10"/>
  <c r="BA2787" i="10"/>
  <c r="BA2786" i="10"/>
  <c r="BA2785" i="10"/>
  <c r="BA2784" i="10"/>
  <c r="BA2783" i="10"/>
  <c r="BA2782" i="10"/>
  <c r="BA2781" i="10"/>
  <c r="BA2780" i="10"/>
  <c r="BA2779" i="10"/>
  <c r="BA2778" i="10"/>
  <c r="BA2777" i="10"/>
  <c r="BA2776" i="10"/>
  <c r="BA2775" i="10"/>
  <c r="BA2774" i="10"/>
  <c r="BA2773" i="10"/>
  <c r="BA2772" i="10"/>
  <c r="BA2771" i="10"/>
  <c r="BA2770" i="10"/>
  <c r="BA2769" i="10"/>
  <c r="BA2768" i="10"/>
  <c r="BA2767" i="10"/>
  <c r="BA2766" i="10"/>
  <c r="BA2765" i="10"/>
  <c r="BA2764" i="10"/>
  <c r="BA2763" i="10"/>
  <c r="BA2762" i="10"/>
  <c r="BA2761" i="10"/>
  <c r="BA2760" i="10"/>
  <c r="BA2759" i="10"/>
  <c r="BA2758" i="10"/>
  <c r="BA2757" i="10"/>
  <c r="BA2756" i="10"/>
  <c r="BA2755" i="10"/>
  <c r="BA2754" i="10"/>
  <c r="BA2753" i="10"/>
  <c r="BA2752" i="10"/>
  <c r="BA2751" i="10"/>
  <c r="BA2750" i="10"/>
  <c r="BA2749" i="10"/>
  <c r="BA2748" i="10"/>
  <c r="BA2747" i="10"/>
  <c r="BA2746" i="10"/>
  <c r="BA2745" i="10"/>
  <c r="BA2744" i="10"/>
  <c r="BA2743" i="10"/>
  <c r="BA2742" i="10"/>
  <c r="BA2741" i="10"/>
  <c r="BA2740" i="10"/>
  <c r="BA2739" i="10"/>
  <c r="BA2738" i="10"/>
  <c r="BA2737" i="10"/>
  <c r="BA2736" i="10"/>
  <c r="BA2735" i="10"/>
  <c r="BA2734" i="10"/>
  <c r="BA2733" i="10"/>
  <c r="BA2732" i="10"/>
  <c r="BA2731" i="10"/>
  <c r="BA2730" i="10"/>
  <c r="BA2729" i="10"/>
  <c r="BA2728" i="10"/>
  <c r="BA2727" i="10"/>
  <c r="BA2726" i="10"/>
  <c r="BA2725" i="10"/>
  <c r="BA2724" i="10"/>
  <c r="BA2723" i="10"/>
  <c r="BA2722" i="10"/>
  <c r="BA2721" i="10"/>
  <c r="BA2720" i="10"/>
  <c r="BA2719" i="10"/>
  <c r="BA2718" i="10"/>
  <c r="BA2717" i="10"/>
  <c r="BA2716" i="10"/>
  <c r="BA2715" i="10"/>
  <c r="BA2714" i="10"/>
  <c r="BA2713" i="10"/>
  <c r="BA2712" i="10"/>
  <c r="BA2711" i="10"/>
  <c r="BA2710" i="10"/>
  <c r="BA2709" i="10"/>
  <c r="BA2708" i="10"/>
  <c r="BA2707" i="10"/>
  <c r="BA2706" i="10"/>
  <c r="BA2705" i="10"/>
  <c r="BA2704" i="10"/>
  <c r="BA2703" i="10"/>
  <c r="BA2702" i="10"/>
  <c r="BA2701" i="10"/>
  <c r="BA2700" i="10"/>
  <c r="BA2699" i="10"/>
  <c r="BA2698" i="10"/>
  <c r="BA2697" i="10"/>
  <c r="BA2696" i="10"/>
  <c r="BA2695" i="10"/>
  <c r="BA2694" i="10"/>
  <c r="BA2693" i="10"/>
  <c r="BA2692" i="10"/>
  <c r="BA2691" i="10"/>
  <c r="BA2690" i="10"/>
  <c r="BA2689" i="10"/>
  <c r="BA2688" i="10"/>
  <c r="BA2687" i="10"/>
  <c r="BA2686" i="10"/>
  <c r="BA2685" i="10"/>
  <c r="BA2684" i="10"/>
  <c r="BA2683" i="10"/>
  <c r="BA2682" i="10"/>
  <c r="BA2681" i="10"/>
  <c r="BA2680" i="10"/>
  <c r="BA2679" i="10"/>
  <c r="BA2678" i="10"/>
  <c r="BA2677" i="10"/>
  <c r="BA2676" i="10"/>
  <c r="BA2675" i="10"/>
  <c r="BA2674" i="10"/>
  <c r="BA2673" i="10"/>
  <c r="BA2672" i="10"/>
  <c r="BA2671" i="10"/>
  <c r="BA2670" i="10"/>
  <c r="BA2669" i="10"/>
  <c r="BA2668" i="10"/>
  <c r="BA2667" i="10"/>
  <c r="BA2666" i="10"/>
  <c r="BA2665" i="10"/>
  <c r="BA2664" i="10"/>
  <c r="BA2663" i="10"/>
  <c r="BA2662" i="10"/>
  <c r="BA2661" i="10"/>
  <c r="BA2660" i="10"/>
  <c r="BA2659" i="10"/>
  <c r="BA2658" i="10"/>
  <c r="BA2657" i="10"/>
  <c r="BA2656" i="10"/>
  <c r="BA2655" i="10"/>
  <c r="BA2654" i="10"/>
  <c r="BA2653" i="10"/>
  <c r="BA2652" i="10"/>
  <c r="BA2651" i="10"/>
  <c r="BA2650" i="10"/>
  <c r="BA2649" i="10"/>
  <c r="BA2648" i="10"/>
  <c r="BA2647" i="10"/>
  <c r="BA2646" i="10"/>
  <c r="BA2645" i="10"/>
  <c r="BA2644" i="10"/>
  <c r="BA2643" i="10"/>
  <c r="BA2642" i="10"/>
  <c r="BA2641" i="10"/>
  <c r="BA2640" i="10"/>
  <c r="BA2639" i="10"/>
  <c r="BA2638" i="10"/>
  <c r="BA2637" i="10"/>
  <c r="BA2636" i="10"/>
  <c r="BA2635" i="10"/>
  <c r="BA2634" i="10"/>
  <c r="BA2633" i="10"/>
  <c r="BA2632" i="10"/>
  <c r="BA2631" i="10"/>
  <c r="BA2630" i="10"/>
  <c r="BA2629" i="10"/>
  <c r="BA2628" i="10"/>
  <c r="BA2627" i="10"/>
  <c r="BA2626" i="10"/>
  <c r="BA2625" i="10"/>
  <c r="BA2624" i="10"/>
  <c r="BA2623" i="10"/>
  <c r="BA2622" i="10"/>
  <c r="BA2621" i="10"/>
  <c r="BA2620" i="10"/>
  <c r="BA2619" i="10"/>
  <c r="BA2618" i="10"/>
  <c r="BA2617" i="10"/>
  <c r="BA2616" i="10"/>
  <c r="BA2615" i="10"/>
  <c r="BA2614" i="10"/>
  <c r="BA2613" i="10"/>
  <c r="BA2612" i="10"/>
  <c r="BA2611" i="10"/>
  <c r="BA2610" i="10"/>
  <c r="BA2609" i="10"/>
  <c r="BA2608" i="10"/>
  <c r="BA2607" i="10"/>
  <c r="BA2606" i="10"/>
  <c r="BA2605" i="10"/>
  <c r="BA2604" i="10"/>
  <c r="BA2603" i="10"/>
  <c r="BA2602" i="10"/>
  <c r="BA2601" i="10"/>
  <c r="BA2600" i="10"/>
  <c r="BA2599" i="10"/>
  <c r="BA2598" i="10"/>
  <c r="BA2597" i="10"/>
  <c r="BA2596" i="10"/>
  <c r="BA2595" i="10"/>
  <c r="BA2594" i="10"/>
  <c r="BA2593" i="10"/>
  <c r="BA2592" i="10"/>
  <c r="BA2591" i="10"/>
  <c r="BA2590" i="10"/>
  <c r="BA2589" i="10"/>
  <c r="BA2588" i="10"/>
  <c r="BA2587" i="10"/>
  <c r="BA2586" i="10"/>
  <c r="BA2585" i="10"/>
  <c r="BA2584" i="10"/>
  <c r="BA2583" i="10"/>
  <c r="BA2582" i="10"/>
  <c r="BA2581" i="10"/>
  <c r="BA2580" i="10"/>
  <c r="BA2579" i="10"/>
  <c r="BA2578" i="10"/>
  <c r="BA2577" i="10"/>
  <c r="BA2576" i="10"/>
  <c r="BA2575" i="10"/>
  <c r="BA2574" i="10"/>
  <c r="BA2573" i="10"/>
  <c r="BA2572" i="10"/>
  <c r="BA2571" i="10"/>
  <c r="BA2570" i="10"/>
  <c r="BA2569" i="10"/>
  <c r="BA2568" i="10"/>
  <c r="BA2567" i="10"/>
  <c r="BA2566" i="10"/>
  <c r="BA2565" i="10"/>
  <c r="BA2564" i="10"/>
  <c r="BA2563" i="10"/>
  <c r="BA2562" i="10"/>
  <c r="BA2561" i="10"/>
  <c r="BA2560" i="10"/>
  <c r="BA2559" i="10"/>
  <c r="BA2558" i="10"/>
  <c r="BA2557" i="10"/>
  <c r="BA2556" i="10"/>
  <c r="BA2555" i="10"/>
  <c r="BA2554" i="10"/>
  <c r="BA2553" i="10"/>
  <c r="BA2552" i="10"/>
  <c r="BA2551" i="10"/>
  <c r="BA2550" i="10"/>
  <c r="BA2549" i="10"/>
  <c r="BA2548" i="10"/>
  <c r="BA2547" i="10"/>
  <c r="BA2546" i="10"/>
  <c r="BA2545" i="10"/>
  <c r="BA2544" i="10"/>
  <c r="BA2543" i="10"/>
  <c r="BA2542" i="10"/>
  <c r="BA2541" i="10"/>
  <c r="BA2540" i="10"/>
  <c r="BA2539" i="10"/>
  <c r="BA2538" i="10"/>
  <c r="BA2537" i="10"/>
  <c r="BA2536" i="10"/>
  <c r="BA2535" i="10"/>
  <c r="BA2534" i="10"/>
  <c r="BA2533" i="10"/>
  <c r="BA2532" i="10"/>
  <c r="BA2531" i="10"/>
  <c r="BA2530" i="10"/>
  <c r="BA2529" i="10"/>
  <c r="BA2528" i="10"/>
  <c r="BA2527" i="10"/>
  <c r="BA2526" i="10"/>
  <c r="BA2525" i="10"/>
  <c r="BA2524" i="10"/>
  <c r="BA2523" i="10"/>
  <c r="BA2522" i="10"/>
  <c r="BA2521" i="10"/>
  <c r="BA2520" i="10"/>
  <c r="BA2519" i="10"/>
  <c r="BA2518" i="10"/>
  <c r="BA2517" i="10"/>
  <c r="BA2516" i="10"/>
  <c r="BA2515" i="10"/>
  <c r="BA2514" i="10"/>
  <c r="BA2513" i="10"/>
  <c r="BA2512" i="10"/>
  <c r="BA2511" i="10"/>
  <c r="BA2510" i="10"/>
  <c r="BA2509" i="10"/>
  <c r="BA2508" i="10"/>
  <c r="BA2507" i="10"/>
  <c r="BA2506" i="10"/>
  <c r="BA2505" i="10"/>
  <c r="BA2504" i="10"/>
  <c r="BA2503" i="10"/>
  <c r="BA2502" i="10"/>
  <c r="BA2501" i="10"/>
  <c r="BA2500" i="10"/>
  <c r="BA2499" i="10"/>
  <c r="BA2498" i="10"/>
  <c r="BA2497" i="10"/>
  <c r="BA2496" i="10"/>
  <c r="BA2495" i="10"/>
  <c r="BA2494" i="10"/>
  <c r="BA2493" i="10"/>
  <c r="BA2492" i="10"/>
  <c r="BA2491" i="10"/>
  <c r="BA2490" i="10"/>
  <c r="BA2489" i="10"/>
  <c r="BA2488" i="10"/>
  <c r="BA2487" i="10"/>
  <c r="BA2486" i="10"/>
  <c r="BA2485" i="10"/>
  <c r="BA2484" i="10"/>
  <c r="BA2483" i="10"/>
  <c r="BA2482" i="10"/>
  <c r="BA2481" i="10"/>
  <c r="BA2480" i="10"/>
  <c r="BA2479" i="10"/>
  <c r="BA2478" i="10"/>
  <c r="BA2477" i="10"/>
  <c r="BA2476" i="10"/>
  <c r="BA2475" i="10"/>
  <c r="BA2474" i="10"/>
  <c r="BA2473" i="10"/>
  <c r="BA2472" i="10"/>
  <c r="BA2471" i="10"/>
  <c r="BA2470" i="10"/>
  <c r="BA2469" i="10"/>
  <c r="BA2468" i="10"/>
  <c r="BA2467" i="10"/>
  <c r="BA2466" i="10"/>
  <c r="BA2465" i="10"/>
  <c r="BA2464" i="10"/>
  <c r="BA2463" i="10"/>
  <c r="BA2462" i="10"/>
  <c r="BA2461" i="10"/>
  <c r="BA2460" i="10"/>
  <c r="BA2459" i="10"/>
  <c r="BA2458" i="10"/>
  <c r="BA2457" i="10"/>
  <c r="BA2456" i="10"/>
  <c r="BA2455" i="10"/>
  <c r="BA2454" i="10"/>
  <c r="BA2453" i="10"/>
  <c r="BA2452" i="10"/>
  <c r="BA2451" i="10"/>
  <c r="BA2450" i="10"/>
  <c r="BA2449" i="10"/>
  <c r="BA2448" i="10"/>
  <c r="BA2447" i="10"/>
  <c r="BA2446" i="10"/>
  <c r="BA2445" i="10"/>
  <c r="BA2444" i="10"/>
  <c r="BA2443" i="10"/>
  <c r="BA2442" i="10"/>
  <c r="BA2441" i="10"/>
  <c r="BA2440" i="10"/>
  <c r="BA2439" i="10"/>
  <c r="BA2438" i="10"/>
  <c r="BA2437" i="10"/>
  <c r="BA2436" i="10"/>
  <c r="BA2435" i="10"/>
  <c r="BA2434" i="10"/>
  <c r="BA2433" i="10"/>
  <c r="BA2432" i="10"/>
  <c r="BA2431" i="10"/>
  <c r="BA2430" i="10"/>
  <c r="BA2429" i="10"/>
  <c r="BA2428" i="10"/>
  <c r="BA2427" i="10"/>
  <c r="BA2426" i="10"/>
  <c r="BA2425" i="10"/>
  <c r="BA2424" i="10"/>
  <c r="BA2423" i="10"/>
  <c r="BA2422" i="10"/>
  <c r="BA2421" i="10"/>
  <c r="BA2420" i="10"/>
  <c r="BA2419" i="10"/>
  <c r="BA2418" i="10"/>
  <c r="BA2417" i="10"/>
  <c r="BA2416" i="10"/>
  <c r="BA2415" i="10"/>
  <c r="BA2414" i="10"/>
  <c r="BA2413" i="10"/>
  <c r="BA2412" i="10"/>
  <c r="BA2411" i="10"/>
  <c r="BA2410" i="10"/>
  <c r="BA2409" i="10"/>
  <c r="BA2408" i="10"/>
  <c r="BA2407" i="10"/>
  <c r="BA2406" i="10"/>
  <c r="BA2405" i="10"/>
  <c r="BA2404" i="10"/>
  <c r="BA2403" i="10"/>
  <c r="BA2402" i="10"/>
  <c r="BA2401" i="10"/>
  <c r="BA2400" i="10"/>
  <c r="BA2399" i="10"/>
  <c r="BA2398" i="10"/>
  <c r="BA2397" i="10"/>
  <c r="BA2396" i="10"/>
  <c r="BA2395" i="10"/>
  <c r="BA2394" i="10"/>
  <c r="BA2393" i="10"/>
  <c r="BA2392" i="10"/>
  <c r="BA2391" i="10"/>
  <c r="BA2390" i="10"/>
  <c r="BA2389" i="10"/>
  <c r="BA2388" i="10"/>
  <c r="BA2387" i="10"/>
  <c r="BA2386" i="10"/>
  <c r="BA2385" i="10"/>
  <c r="BA2384" i="10"/>
  <c r="BA2383" i="10"/>
  <c r="BA2382" i="10"/>
  <c r="BA2381" i="10"/>
  <c r="BA2380" i="10"/>
  <c r="BA2379" i="10"/>
  <c r="BA2378" i="10"/>
  <c r="BA2377" i="10"/>
  <c r="BA2376" i="10"/>
  <c r="BA2375" i="10"/>
  <c r="BA2374" i="10"/>
  <c r="BA2373" i="10"/>
  <c r="BA2372" i="10"/>
  <c r="BA2371" i="10"/>
  <c r="BA2370" i="10"/>
  <c r="BA2369" i="10"/>
  <c r="BA2368" i="10"/>
  <c r="BA2367" i="10"/>
  <c r="BA2366" i="10"/>
  <c r="BA2365" i="10"/>
  <c r="BA2364" i="10"/>
  <c r="BA2363" i="10"/>
  <c r="BA2362" i="10"/>
  <c r="BA2361" i="10"/>
  <c r="BA2360" i="10"/>
  <c r="BA2359" i="10"/>
  <c r="BA2358" i="10"/>
  <c r="BA2357" i="10"/>
  <c r="BA2356" i="10"/>
  <c r="BA2355" i="10"/>
  <c r="BA2354" i="10"/>
  <c r="BA2353" i="10"/>
  <c r="BA2352" i="10"/>
  <c r="BA2351" i="10"/>
  <c r="BA2350" i="10"/>
  <c r="BA2349" i="10"/>
  <c r="BA2348" i="10"/>
  <c r="BA2347" i="10"/>
  <c r="BA2346" i="10"/>
  <c r="BA2345" i="10"/>
  <c r="BA2344" i="10"/>
  <c r="BA2343" i="10"/>
  <c r="BA2342" i="10"/>
  <c r="BA2341" i="10"/>
  <c r="BA2340" i="10"/>
  <c r="BA2339" i="10"/>
  <c r="BA2338" i="10"/>
  <c r="BA2337" i="10"/>
  <c r="BA2336" i="10"/>
  <c r="BA2335" i="10"/>
  <c r="BA2334" i="10"/>
  <c r="BA2333" i="10"/>
  <c r="BA2332" i="10"/>
  <c r="BA2331" i="10"/>
  <c r="BA2330" i="10"/>
  <c r="BA2329" i="10"/>
  <c r="BA2328" i="10"/>
  <c r="BA2327" i="10"/>
  <c r="BA2326" i="10"/>
  <c r="BA2325" i="10"/>
  <c r="BA2324" i="10"/>
  <c r="BA2323" i="10"/>
  <c r="BA2322" i="10"/>
  <c r="BA2321" i="10"/>
  <c r="BA2320" i="10"/>
  <c r="BA2319" i="10"/>
  <c r="BA2318" i="10"/>
  <c r="BA2317" i="10"/>
  <c r="BA2316" i="10"/>
  <c r="BA2315" i="10"/>
  <c r="BA2314" i="10"/>
  <c r="BA2313" i="10"/>
  <c r="BA2312" i="10"/>
  <c r="BA2311" i="10"/>
  <c r="BA2310" i="10"/>
  <c r="BA2309" i="10"/>
  <c r="BA2308" i="10"/>
  <c r="BA2307" i="10"/>
  <c r="BA2306" i="10"/>
  <c r="BA2305" i="10"/>
  <c r="BA2304" i="10"/>
  <c r="BA2303" i="10"/>
  <c r="BA2302" i="10"/>
  <c r="BA2301" i="10"/>
  <c r="BA2300" i="10"/>
  <c r="BA2299" i="10"/>
  <c r="BA2298" i="10"/>
  <c r="BA2297" i="10"/>
  <c r="BA2296" i="10"/>
  <c r="BA2295" i="10"/>
  <c r="BA2294" i="10"/>
  <c r="BA2293" i="10"/>
  <c r="BA2292" i="10"/>
  <c r="BA2291" i="10"/>
  <c r="BA2290" i="10"/>
  <c r="BA2289" i="10"/>
  <c r="BA2288" i="10"/>
  <c r="BA2287" i="10"/>
  <c r="BA2286" i="10"/>
  <c r="BA2285" i="10"/>
  <c r="BA2284" i="10"/>
  <c r="BA2283" i="10"/>
  <c r="BA2282" i="10"/>
  <c r="BA2281" i="10"/>
  <c r="BA2280" i="10"/>
  <c r="BA2279" i="10"/>
  <c r="BA2278" i="10"/>
  <c r="BA2277" i="10"/>
  <c r="BA2276" i="10"/>
  <c r="BA2275" i="10"/>
  <c r="BA2274" i="10"/>
  <c r="BA2273" i="10"/>
  <c r="BA2272" i="10"/>
  <c r="BA2271" i="10"/>
  <c r="BA2270" i="10"/>
  <c r="BA2269" i="10"/>
  <c r="BA2268" i="10"/>
  <c r="BA2267" i="10"/>
  <c r="BA2266" i="10"/>
  <c r="BA2265" i="10"/>
  <c r="BA2264" i="10"/>
  <c r="BA2263" i="10"/>
  <c r="BA2262" i="10"/>
  <c r="BA2261" i="10"/>
  <c r="BA2260" i="10"/>
  <c r="BA2259" i="10"/>
  <c r="BA2258" i="10"/>
  <c r="BA2257" i="10"/>
  <c r="BA2256" i="10"/>
  <c r="BA2255" i="10"/>
  <c r="BA2254" i="10"/>
  <c r="BA2253" i="10"/>
  <c r="BA2252" i="10"/>
  <c r="BA2251" i="10"/>
  <c r="BA2250" i="10"/>
  <c r="BA2249" i="10"/>
  <c r="BA2248" i="10"/>
  <c r="BA2247" i="10"/>
  <c r="BA2246" i="10"/>
  <c r="BA2245" i="10"/>
  <c r="BA2244" i="10"/>
  <c r="BA2243" i="10"/>
  <c r="BA2242" i="10"/>
  <c r="BA2241" i="10"/>
  <c r="BA2240" i="10"/>
  <c r="BA2239" i="10"/>
  <c r="BA2238" i="10"/>
  <c r="BA2237" i="10"/>
  <c r="BA2236" i="10"/>
  <c r="BA2235" i="10"/>
  <c r="BA2234" i="10"/>
  <c r="BA2233" i="10"/>
  <c r="BA2232" i="10"/>
  <c r="BA2231" i="10"/>
  <c r="BA2230" i="10"/>
  <c r="BA2229" i="10"/>
  <c r="BA2228" i="10"/>
  <c r="BA2227" i="10"/>
  <c r="BA2226" i="10"/>
  <c r="BA2225" i="10"/>
  <c r="BA2224" i="10"/>
  <c r="BA2223" i="10"/>
  <c r="BA2222" i="10"/>
  <c r="BA2221" i="10"/>
  <c r="BA2220" i="10"/>
  <c r="BA2219" i="10"/>
  <c r="BA2218" i="10"/>
  <c r="BA2217" i="10"/>
  <c r="BA2216" i="10"/>
  <c r="BA2215" i="10"/>
  <c r="BA2214" i="10"/>
  <c r="BA2213" i="10"/>
  <c r="BA2212" i="10"/>
  <c r="BA2211" i="10"/>
  <c r="BA2210" i="10"/>
  <c r="BA2209" i="10"/>
  <c r="BA2208" i="10"/>
  <c r="BA2207" i="10"/>
  <c r="BA2206" i="10"/>
  <c r="BA2205" i="10"/>
  <c r="BA2204" i="10"/>
  <c r="BA2203" i="10"/>
  <c r="BA2202" i="10"/>
  <c r="BA2201" i="10"/>
  <c r="BA2200" i="10"/>
  <c r="BA2199" i="10"/>
  <c r="BA2198" i="10"/>
  <c r="BA2197" i="10"/>
  <c r="BA2196" i="10"/>
  <c r="BA2195" i="10"/>
  <c r="BA2194" i="10"/>
  <c r="BA2193" i="10"/>
  <c r="BA2192" i="10"/>
  <c r="BA2191" i="10"/>
  <c r="BA2190" i="10"/>
  <c r="BA2189" i="10"/>
  <c r="BA2188" i="10"/>
  <c r="BA2187" i="10"/>
  <c r="BA2186" i="10"/>
  <c r="BA2185" i="10"/>
  <c r="BA2184" i="10"/>
  <c r="BA2183" i="10"/>
  <c r="BA2182" i="10"/>
  <c r="BA2181" i="10"/>
  <c r="BA2180" i="10"/>
  <c r="BA2179" i="10"/>
  <c r="BA2178" i="10"/>
  <c r="BA2177" i="10"/>
  <c r="BA2176" i="10"/>
  <c r="BA2175" i="10"/>
  <c r="BA2174" i="10"/>
  <c r="BA2173" i="10"/>
  <c r="BA2172" i="10"/>
  <c r="BA2171" i="10"/>
  <c r="BA2170" i="10"/>
  <c r="BA2169" i="10"/>
  <c r="BA2168" i="10"/>
  <c r="BA2167" i="10"/>
  <c r="BA2166" i="10"/>
  <c r="BA2165" i="10"/>
  <c r="BA2164" i="10"/>
  <c r="BA2163" i="10"/>
  <c r="BA2162" i="10"/>
  <c r="BA2161" i="10"/>
  <c r="BA2160" i="10"/>
  <c r="BA2159" i="10"/>
  <c r="BA2158" i="10"/>
  <c r="BA2157" i="10"/>
  <c r="BA2156" i="10"/>
  <c r="BA2155" i="10"/>
  <c r="BA2154" i="10"/>
  <c r="BA2153" i="10"/>
  <c r="BA2152" i="10"/>
  <c r="BA2151" i="10"/>
  <c r="BA2150" i="10"/>
  <c r="BA2149" i="10"/>
  <c r="BA2148" i="10"/>
  <c r="BA2147" i="10"/>
  <c r="BA2146" i="10"/>
  <c r="BA2145" i="10"/>
  <c r="BA2144" i="10"/>
  <c r="BA2143" i="10"/>
  <c r="BA2142" i="10"/>
  <c r="BA2141" i="10"/>
  <c r="BA2140" i="10"/>
  <c r="BA2139" i="10"/>
  <c r="BA2138" i="10"/>
  <c r="BA2137" i="10"/>
  <c r="BA2136" i="10"/>
  <c r="BA2135" i="10"/>
  <c r="BA2134" i="10"/>
  <c r="BA2133" i="10"/>
  <c r="BA2132" i="10"/>
  <c r="BA2131" i="10"/>
  <c r="BA2130" i="10"/>
  <c r="BA2129" i="10"/>
  <c r="BA2128" i="10"/>
  <c r="BA2127" i="10"/>
  <c r="BA2126" i="10"/>
  <c r="BA2125" i="10"/>
  <c r="BA2124" i="10"/>
  <c r="BA2123" i="10"/>
  <c r="BA2122" i="10"/>
  <c r="BA2121" i="10"/>
  <c r="BA2120" i="10"/>
  <c r="BA2119" i="10"/>
  <c r="BA2118" i="10"/>
  <c r="BA2117" i="10"/>
  <c r="BA2116" i="10"/>
  <c r="BA2115" i="10"/>
  <c r="BA2114" i="10"/>
  <c r="BA2113" i="10"/>
  <c r="BA2112" i="10"/>
  <c r="BA2111" i="10"/>
  <c r="BA2110" i="10"/>
  <c r="BA2109" i="10"/>
  <c r="BA2108" i="10"/>
  <c r="BA2107" i="10"/>
  <c r="BA2106" i="10"/>
  <c r="BA2105" i="10"/>
  <c r="BA2104" i="10"/>
  <c r="BA2103" i="10"/>
  <c r="BA2102" i="10"/>
  <c r="BA2101" i="10"/>
  <c r="BA2100" i="10"/>
  <c r="BA2099" i="10"/>
  <c r="BA2098" i="10"/>
  <c r="BA2097" i="10"/>
  <c r="BA2096" i="10"/>
  <c r="BA2095" i="10"/>
  <c r="BA2094" i="10"/>
  <c r="BA2093" i="10"/>
  <c r="BA2092" i="10"/>
  <c r="BA2091" i="10"/>
  <c r="BA2090" i="10"/>
  <c r="BA2089" i="10"/>
  <c r="BA2088" i="10"/>
  <c r="BA2087" i="10"/>
  <c r="BA2086" i="10"/>
  <c r="BA2085" i="10"/>
  <c r="BA2084" i="10"/>
  <c r="BA2083" i="10"/>
  <c r="BA2082" i="10"/>
  <c r="BA2081" i="10"/>
  <c r="BA2080" i="10"/>
  <c r="BA2079" i="10"/>
  <c r="BA2078" i="10"/>
  <c r="BA2077" i="10"/>
  <c r="BA2076" i="10"/>
  <c r="BA2075" i="10"/>
  <c r="BA2074" i="10"/>
  <c r="BA2073" i="10"/>
  <c r="BA2072" i="10"/>
  <c r="BA2071" i="10"/>
  <c r="BA2070" i="10"/>
  <c r="BA2069" i="10"/>
  <c r="BA2068" i="10"/>
  <c r="BA2067" i="10"/>
  <c r="BA2066" i="10"/>
  <c r="BA2065" i="10"/>
  <c r="BA2064" i="10"/>
  <c r="BA2063" i="10"/>
  <c r="BA2062" i="10"/>
  <c r="BA2061" i="10"/>
  <c r="BA2060" i="10"/>
  <c r="BA2059" i="10"/>
  <c r="BA2058" i="10"/>
  <c r="BA2057" i="10"/>
  <c r="BA2056" i="10"/>
  <c r="BA2055" i="10"/>
  <c r="BA2054" i="10"/>
  <c r="BA2053" i="10"/>
  <c r="BA2052" i="10"/>
  <c r="BA2051" i="10"/>
  <c r="BA2050" i="10"/>
  <c r="BA2049" i="10"/>
  <c r="BA2048" i="10"/>
  <c r="BA2047" i="10"/>
  <c r="BA2046" i="10"/>
  <c r="BA2045" i="10"/>
  <c r="BA2044" i="10"/>
  <c r="BA2043" i="10"/>
  <c r="BA2042" i="10"/>
  <c r="BA2041" i="10"/>
  <c r="BA2040" i="10"/>
  <c r="BA2039" i="10"/>
  <c r="BA2038" i="10"/>
  <c r="BA2037" i="10"/>
  <c r="BA2036" i="10"/>
  <c r="BA2035" i="10"/>
  <c r="BA2034" i="10"/>
  <c r="BA2033" i="10"/>
  <c r="BA2032" i="10"/>
  <c r="BA2031" i="10"/>
  <c r="BA2030" i="10"/>
  <c r="BA2029" i="10"/>
  <c r="BA2028" i="10"/>
  <c r="BA2027" i="10"/>
  <c r="BA2026" i="10"/>
  <c r="BA2025" i="10"/>
  <c r="BA2024" i="10"/>
  <c r="BA2023" i="10"/>
  <c r="BA2022" i="10"/>
  <c r="BA2021" i="10"/>
  <c r="BA2020" i="10"/>
  <c r="BA2019" i="10"/>
  <c r="BA2018" i="10"/>
  <c r="BA2017" i="10"/>
  <c r="BA2016" i="10"/>
  <c r="BA2015" i="10"/>
  <c r="BA2014" i="10"/>
  <c r="BA2013" i="10"/>
  <c r="BA2012" i="10"/>
  <c r="BA2011" i="10"/>
  <c r="BA2010" i="10"/>
  <c r="BA2009" i="10"/>
  <c r="BA2008" i="10"/>
  <c r="BA2007" i="10"/>
  <c r="BA2006" i="10"/>
  <c r="BA2005" i="10"/>
  <c r="BA2004" i="10"/>
  <c r="BA2003" i="10"/>
  <c r="BA2002" i="10"/>
  <c r="BA2001" i="10"/>
  <c r="BA2000" i="10"/>
  <c r="BA1999" i="10"/>
  <c r="BA1998" i="10"/>
  <c r="BA1997" i="10"/>
  <c r="BA1996" i="10"/>
  <c r="BA1995" i="10"/>
  <c r="BA1994" i="10"/>
  <c r="BA1993" i="10"/>
  <c r="BA1992" i="10"/>
  <c r="BA1991" i="10"/>
  <c r="BA1990" i="10"/>
  <c r="BA1989" i="10"/>
  <c r="BA1988" i="10"/>
  <c r="BA1987" i="10"/>
  <c r="BA1986" i="10"/>
  <c r="BA1985" i="10"/>
  <c r="BA1984" i="10"/>
  <c r="BA1983" i="10"/>
  <c r="BA1982" i="10"/>
  <c r="BA1981" i="10"/>
  <c r="BA1980" i="10"/>
  <c r="BA1979" i="10"/>
  <c r="BA1978" i="10"/>
  <c r="BA1977" i="10"/>
  <c r="BA1976" i="10"/>
  <c r="BA1975" i="10"/>
  <c r="BA1974" i="10"/>
  <c r="BA1973" i="10"/>
  <c r="BA1972" i="10"/>
  <c r="BA1971" i="10"/>
  <c r="BA1970" i="10"/>
  <c r="BA1969" i="10"/>
  <c r="BA1968" i="10"/>
  <c r="BA1967" i="10"/>
  <c r="BA1966" i="10"/>
  <c r="BA1965" i="10"/>
  <c r="BA1964" i="10"/>
  <c r="BA1963" i="10"/>
  <c r="BA1962" i="10"/>
  <c r="BA1961" i="10"/>
  <c r="BA1960" i="10"/>
  <c r="BA1959" i="10"/>
  <c r="BA1958" i="10"/>
  <c r="BA1957" i="10"/>
  <c r="BA1956" i="10"/>
  <c r="BA1955" i="10"/>
  <c r="BA1954" i="10"/>
  <c r="BA1953" i="10"/>
  <c r="BA1952" i="10"/>
  <c r="BA1951" i="10"/>
  <c r="BA1950" i="10"/>
  <c r="BA1949" i="10"/>
  <c r="BA1948" i="10"/>
  <c r="BA1947" i="10"/>
  <c r="BA1946" i="10"/>
  <c r="BA1945" i="10"/>
  <c r="BA1944" i="10"/>
  <c r="BA1943" i="10"/>
  <c r="BA1942" i="10"/>
  <c r="BA1941" i="10"/>
  <c r="BA1940" i="10"/>
  <c r="BA1939" i="10"/>
  <c r="BA1938" i="10"/>
  <c r="BA1937" i="10"/>
  <c r="BA1936" i="10"/>
  <c r="BA1935" i="10"/>
  <c r="BA1934" i="10"/>
  <c r="BA1933" i="10"/>
  <c r="BA1932" i="10"/>
  <c r="BA1931" i="10"/>
  <c r="BA1930" i="10"/>
  <c r="BA1929" i="10"/>
  <c r="BA1928" i="10"/>
  <c r="BA1927" i="10"/>
  <c r="BA1926" i="10"/>
  <c r="BA1925" i="10"/>
  <c r="BA1924" i="10"/>
  <c r="BA1923" i="10"/>
  <c r="BA1922" i="10"/>
  <c r="BA1921" i="10"/>
  <c r="BA1920" i="10"/>
  <c r="BA1919" i="10"/>
  <c r="BA1918" i="10"/>
  <c r="BA1917" i="10"/>
  <c r="BA1916" i="10"/>
  <c r="BA1915" i="10"/>
  <c r="BA1914" i="10"/>
  <c r="BA1913" i="10"/>
  <c r="BA1912" i="10"/>
  <c r="BA1911" i="10"/>
  <c r="BA1910" i="10"/>
  <c r="BA1909" i="10"/>
  <c r="BA1908" i="10"/>
  <c r="BA1907" i="10"/>
  <c r="BA1906" i="10"/>
  <c r="BA1905" i="10"/>
  <c r="BA1904" i="10"/>
  <c r="BA1903" i="10"/>
  <c r="BA1902" i="10"/>
  <c r="BA1901" i="10"/>
  <c r="BA1900" i="10"/>
  <c r="BA1899" i="10"/>
  <c r="BA1898" i="10"/>
  <c r="BA1897" i="10"/>
  <c r="BA1896" i="10"/>
  <c r="BA1895" i="10"/>
  <c r="BA1894" i="10"/>
  <c r="BA1893" i="10"/>
  <c r="BA1892" i="10"/>
  <c r="BA1891" i="10"/>
  <c r="BA1890" i="10"/>
  <c r="BA1889" i="10"/>
  <c r="BA1888" i="10"/>
  <c r="BA1887" i="10"/>
  <c r="BA1886" i="10"/>
  <c r="BA1885" i="10"/>
  <c r="BA1884" i="10"/>
  <c r="BA1883" i="10"/>
  <c r="BA1882" i="10"/>
  <c r="BA1881" i="10"/>
  <c r="BA1880" i="10"/>
  <c r="BA1879" i="10"/>
  <c r="BA1878" i="10"/>
  <c r="BA1877" i="10"/>
  <c r="BA1876" i="10"/>
  <c r="BA1875" i="10"/>
  <c r="BA1874" i="10"/>
  <c r="BA1873" i="10"/>
  <c r="BA1872" i="10"/>
  <c r="BA1871" i="10"/>
  <c r="BA1870" i="10"/>
  <c r="BA1869" i="10"/>
  <c r="BA1868" i="10"/>
  <c r="BA1867" i="10"/>
  <c r="BA1866" i="10"/>
  <c r="BA1865" i="10"/>
  <c r="BA1864" i="10"/>
  <c r="BA1863" i="10"/>
  <c r="BA1862" i="10"/>
  <c r="BA1861" i="10"/>
  <c r="BA1860" i="10"/>
  <c r="BA1859" i="10"/>
  <c r="BA1858" i="10"/>
  <c r="BA1857" i="10"/>
  <c r="BA1856" i="10"/>
  <c r="BA1855" i="10"/>
  <c r="BA1854" i="10"/>
  <c r="BA1853" i="10"/>
  <c r="BA1852" i="10"/>
  <c r="BA1851" i="10"/>
  <c r="BA1850" i="10"/>
  <c r="BA1849" i="10"/>
  <c r="BA1848" i="10"/>
  <c r="BA1847" i="10"/>
  <c r="BA1846" i="10"/>
  <c r="BA1845" i="10"/>
  <c r="BA1844" i="10"/>
  <c r="BA1843" i="10"/>
  <c r="BA1842" i="10"/>
  <c r="BA1841" i="10"/>
  <c r="BA1840" i="10"/>
  <c r="BA1839" i="10"/>
  <c r="BA1838" i="10"/>
  <c r="BA1837" i="10"/>
  <c r="BA1836" i="10"/>
  <c r="BA1835" i="10"/>
  <c r="BA1834" i="10"/>
  <c r="BA1833" i="10"/>
  <c r="BA1832" i="10"/>
  <c r="BA1831" i="10"/>
  <c r="BA1830" i="10"/>
  <c r="BA1829" i="10"/>
  <c r="BA1828" i="10"/>
  <c r="BA1827" i="10"/>
  <c r="BA1826" i="10"/>
  <c r="BA1825" i="10"/>
  <c r="BA1824" i="10"/>
  <c r="BA1823" i="10"/>
  <c r="BA1822" i="10"/>
  <c r="BA1821" i="10"/>
  <c r="BA1820" i="10"/>
  <c r="BA1819" i="10"/>
  <c r="BA1818" i="10"/>
  <c r="BA1817" i="10"/>
  <c r="BA1816" i="10"/>
  <c r="BA1815" i="10"/>
  <c r="BA1814" i="10"/>
  <c r="BA1813" i="10"/>
  <c r="BA1812" i="10"/>
  <c r="BA1811" i="10"/>
  <c r="BA1810" i="10"/>
  <c r="BA1809" i="10"/>
  <c r="BA1808" i="10"/>
  <c r="BA1807" i="10"/>
  <c r="BA1806" i="10"/>
  <c r="BA1805" i="10"/>
  <c r="BA1804" i="10"/>
  <c r="BA1803" i="10"/>
  <c r="BA1802" i="10"/>
  <c r="BA1801" i="10"/>
  <c r="BA1800" i="10"/>
  <c r="BA1799" i="10"/>
  <c r="BA1798" i="10"/>
  <c r="BA1797" i="10"/>
  <c r="BA1796" i="10"/>
  <c r="BA1795" i="10"/>
  <c r="BA1794" i="10"/>
  <c r="BA1793" i="10"/>
  <c r="BA1792" i="10"/>
  <c r="BA1791" i="10"/>
  <c r="BA1790" i="10"/>
  <c r="BA1789" i="10"/>
  <c r="BA1788" i="10"/>
  <c r="BA1787" i="10"/>
  <c r="BA1786" i="10"/>
  <c r="BA1785" i="10"/>
  <c r="BA1784" i="10"/>
  <c r="BA1783" i="10"/>
  <c r="BA1782" i="10"/>
  <c r="BA1781" i="10"/>
  <c r="BA1780" i="10"/>
  <c r="BA1779" i="10"/>
  <c r="BA1778" i="10"/>
  <c r="BA1777" i="10"/>
  <c r="BA1776" i="10"/>
  <c r="BA1775" i="10"/>
  <c r="BA1774" i="10"/>
  <c r="BA1773" i="10"/>
  <c r="BA1772" i="10"/>
  <c r="BA1771" i="10"/>
  <c r="BA1770" i="10"/>
  <c r="BA1769" i="10"/>
  <c r="BA1768" i="10"/>
  <c r="BA1767" i="10"/>
  <c r="BA1766" i="10"/>
  <c r="BA1765" i="10"/>
  <c r="BA1764" i="10"/>
  <c r="BA1763" i="10"/>
  <c r="BA1762" i="10"/>
  <c r="BA1761" i="10"/>
  <c r="BA1760" i="10"/>
  <c r="BA1759" i="10"/>
  <c r="BA1758" i="10"/>
  <c r="BA1757" i="10"/>
  <c r="BA1756" i="10"/>
  <c r="BA1755" i="10"/>
  <c r="BA1754" i="10"/>
  <c r="BA1753" i="10"/>
  <c r="BA1752" i="10"/>
  <c r="BA1751" i="10"/>
  <c r="BA1750" i="10"/>
  <c r="BA1749" i="10"/>
  <c r="BA1748" i="10"/>
  <c r="BA1747" i="10"/>
  <c r="BA1746" i="10"/>
  <c r="BA1745" i="10"/>
  <c r="BA1744" i="10"/>
  <c r="BA1743" i="10"/>
  <c r="BA1742" i="10"/>
  <c r="BA1741" i="10"/>
  <c r="BA1740" i="10"/>
  <c r="BA1739" i="10"/>
  <c r="BA1738" i="10"/>
  <c r="BA1737" i="10"/>
  <c r="BA1736" i="10"/>
  <c r="BA1735" i="10"/>
  <c r="BA1734" i="10"/>
  <c r="BA1733" i="10"/>
  <c r="BA1732" i="10"/>
  <c r="BA1731" i="10"/>
  <c r="BA1730" i="10"/>
  <c r="BA1729" i="10"/>
  <c r="BA1728" i="10"/>
  <c r="BA1727" i="10"/>
  <c r="BA1726" i="10"/>
  <c r="BA1725" i="10"/>
  <c r="BA1724" i="10"/>
  <c r="BA1723" i="10"/>
  <c r="BA1722" i="10"/>
  <c r="BA1721" i="10"/>
  <c r="BA1720" i="10"/>
  <c r="BA1719" i="10"/>
  <c r="BA1718" i="10"/>
  <c r="BA1717" i="10"/>
  <c r="BA1716" i="10"/>
  <c r="BA1715" i="10"/>
  <c r="BA1714" i="10"/>
  <c r="BA1713" i="10"/>
  <c r="BA1712" i="10"/>
  <c r="BA1711" i="10"/>
  <c r="BA1710" i="10"/>
  <c r="BA1709" i="10"/>
  <c r="BA1708" i="10"/>
  <c r="BA1707" i="10"/>
  <c r="BA1706" i="10"/>
  <c r="BA1705" i="10"/>
  <c r="BA1704" i="10"/>
  <c r="BA1703" i="10"/>
  <c r="BA1702" i="10"/>
  <c r="BA1701" i="10"/>
  <c r="BA1700" i="10"/>
  <c r="BA1699" i="10"/>
  <c r="BA1698" i="10"/>
  <c r="BA1697" i="10"/>
  <c r="BA1696" i="10"/>
  <c r="BA1695" i="10"/>
  <c r="BA1694" i="10"/>
  <c r="BA1693" i="10"/>
  <c r="BA1692" i="10"/>
  <c r="BA1691" i="10"/>
  <c r="BA1690" i="10"/>
  <c r="BA1689" i="10"/>
  <c r="BA1688" i="10"/>
  <c r="BA1687" i="10"/>
  <c r="BA1686" i="10"/>
  <c r="BA1685" i="10"/>
  <c r="BA1684" i="10"/>
  <c r="BA1683" i="10"/>
  <c r="BA1682" i="10"/>
  <c r="BA1681" i="10"/>
  <c r="BA1680" i="10"/>
  <c r="BA1679" i="10"/>
  <c r="BA1678" i="10"/>
  <c r="BA1677" i="10"/>
  <c r="BA1676" i="10"/>
  <c r="BA1675" i="10"/>
  <c r="BA1674" i="10"/>
  <c r="BA1673" i="10"/>
  <c r="BA1672" i="10"/>
  <c r="BA1671" i="10"/>
  <c r="BA1670" i="10"/>
  <c r="BA1669" i="10"/>
  <c r="BA1668" i="10"/>
  <c r="BA1667" i="10"/>
  <c r="BA1666" i="10"/>
  <c r="BA1665" i="10"/>
  <c r="BA1664" i="10"/>
  <c r="BA1663" i="10"/>
  <c r="BA1662" i="10"/>
  <c r="BA1661" i="10"/>
  <c r="BA1660" i="10"/>
  <c r="BA1659" i="10"/>
  <c r="BA1658" i="10"/>
  <c r="BA1657" i="10"/>
  <c r="BA1656" i="10"/>
  <c r="BA1655" i="10"/>
  <c r="BA1654" i="10"/>
  <c r="BA1653" i="10"/>
  <c r="BA1652" i="10"/>
  <c r="BA1651" i="10"/>
  <c r="BA1650" i="10"/>
  <c r="BA1649" i="10"/>
  <c r="BA1648" i="10"/>
  <c r="BA1647" i="10"/>
  <c r="BA1646" i="10"/>
  <c r="BA1645" i="10"/>
  <c r="BA1644" i="10"/>
  <c r="BA1643" i="10"/>
  <c r="BA1642" i="10"/>
  <c r="BA1641" i="10"/>
  <c r="BA1640" i="10"/>
  <c r="BA1639" i="10"/>
  <c r="BA1638" i="10"/>
  <c r="BA1637" i="10"/>
  <c r="BA1636" i="10"/>
  <c r="BA1635" i="10"/>
  <c r="BA1634" i="10"/>
  <c r="BA1633" i="10"/>
  <c r="BA1632" i="10"/>
  <c r="BA1631" i="10"/>
  <c r="BA1630" i="10"/>
  <c r="BA1629" i="10"/>
  <c r="BA1628" i="10"/>
  <c r="BA1627" i="10"/>
  <c r="BA1626" i="10"/>
  <c r="BA1625" i="10"/>
  <c r="BA1624" i="10"/>
  <c r="BA1623" i="10"/>
  <c r="BA1622" i="10"/>
  <c r="BA1621" i="10"/>
  <c r="BA1620" i="10"/>
  <c r="BA1619" i="10"/>
  <c r="BA1618" i="10"/>
  <c r="BA1617" i="10"/>
  <c r="BA1616" i="10"/>
  <c r="BA1615" i="10"/>
  <c r="BA1614" i="10"/>
  <c r="BA1613" i="10"/>
  <c r="BA1612" i="10"/>
  <c r="BA1611" i="10"/>
  <c r="BA1610" i="10"/>
  <c r="BA1609" i="10"/>
  <c r="BA1608" i="10"/>
  <c r="BA1607" i="10"/>
  <c r="BA1606" i="10"/>
  <c r="BA1605" i="10"/>
  <c r="BA1604" i="10"/>
  <c r="BA1603" i="10"/>
  <c r="BA1602" i="10"/>
  <c r="BA1601" i="10"/>
  <c r="BA1600" i="10"/>
  <c r="BA1599" i="10"/>
  <c r="BA1598" i="10"/>
  <c r="BA1597" i="10"/>
  <c r="BA1596" i="10"/>
  <c r="BA1595" i="10"/>
  <c r="BA1594" i="10"/>
  <c r="BA1593" i="10"/>
  <c r="BA1592" i="10"/>
  <c r="BA1591" i="10"/>
  <c r="BA1590" i="10"/>
  <c r="BA1589" i="10"/>
  <c r="BA1588" i="10"/>
  <c r="BA1587" i="10"/>
  <c r="BA1586" i="10"/>
  <c r="BA1585" i="10"/>
  <c r="BA1584" i="10"/>
  <c r="BA1583" i="10"/>
  <c r="BA1582" i="10"/>
  <c r="BA1581" i="10"/>
  <c r="BA1580" i="10"/>
  <c r="BA1579" i="10"/>
  <c r="BA1578" i="10"/>
  <c r="BA1577" i="10"/>
  <c r="BA1576" i="10"/>
  <c r="BA1575" i="10"/>
  <c r="BA1574" i="10"/>
  <c r="BA1573" i="10"/>
  <c r="BA1572" i="10"/>
  <c r="BA1571" i="10"/>
  <c r="BA1570" i="10"/>
  <c r="BA1569" i="10"/>
  <c r="BA1568" i="10"/>
  <c r="BA1567" i="10"/>
  <c r="BA1566" i="10"/>
  <c r="BA1565" i="10"/>
  <c r="BA1564" i="10"/>
  <c r="BA1563" i="10"/>
  <c r="BA1562" i="10"/>
  <c r="BA1561" i="10"/>
  <c r="BA1560" i="10"/>
  <c r="BA1559" i="10"/>
  <c r="BA1558" i="10"/>
  <c r="BA1557" i="10"/>
  <c r="BA1556" i="10"/>
  <c r="BA1555" i="10"/>
  <c r="BA1554" i="10"/>
  <c r="BA1553" i="10"/>
  <c r="BA1552" i="10"/>
  <c r="BA1551" i="10"/>
  <c r="BA1550" i="10"/>
  <c r="BA1549" i="10"/>
  <c r="BA1548" i="10"/>
  <c r="BA1547" i="10"/>
  <c r="BA1546" i="10"/>
  <c r="BA1545" i="10"/>
  <c r="BA1544" i="10"/>
  <c r="BA1543" i="10"/>
  <c r="BA1542" i="10"/>
  <c r="BA1541" i="10"/>
  <c r="BA1540" i="10"/>
  <c r="BA1539" i="10"/>
  <c r="BA1538" i="10"/>
  <c r="BA1537" i="10"/>
  <c r="BA1536" i="10"/>
  <c r="BA1535" i="10"/>
  <c r="BA1534" i="10"/>
  <c r="BA1533" i="10"/>
  <c r="BA1532" i="10"/>
  <c r="BA1531" i="10"/>
  <c r="BA1530" i="10"/>
  <c r="BA1529" i="10"/>
  <c r="BA1528" i="10"/>
  <c r="BA1527" i="10"/>
  <c r="BA1526" i="10"/>
  <c r="BA1525" i="10"/>
  <c r="BA1524" i="10"/>
  <c r="BA1523" i="10"/>
  <c r="BA1522" i="10"/>
  <c r="BA1521" i="10"/>
  <c r="BA1520" i="10"/>
  <c r="BA1519" i="10"/>
  <c r="BA1518" i="10"/>
  <c r="BA1517" i="10"/>
  <c r="BA1516" i="10"/>
  <c r="BA1515" i="10"/>
  <c r="BA1514" i="10"/>
  <c r="BA1513" i="10"/>
  <c r="BA1512" i="10"/>
  <c r="BA1511" i="10"/>
  <c r="BA1510" i="10"/>
  <c r="BA1509" i="10"/>
  <c r="BA1508" i="10"/>
  <c r="BA1507" i="10"/>
  <c r="BA1506" i="10"/>
  <c r="BA1505" i="10"/>
  <c r="BA1504" i="10"/>
  <c r="BA1503" i="10"/>
  <c r="BA1502" i="10"/>
  <c r="BA1501" i="10"/>
  <c r="BA1500" i="10"/>
  <c r="BA1499" i="10"/>
  <c r="BA1498" i="10"/>
  <c r="BA1497" i="10"/>
  <c r="BA1496" i="10"/>
  <c r="BA1495" i="10"/>
  <c r="BA1494" i="10"/>
  <c r="BA1493" i="10"/>
  <c r="BA1492" i="10"/>
  <c r="BA1491" i="10"/>
  <c r="BA1490" i="10"/>
  <c r="BA1489" i="10"/>
  <c r="BA1488" i="10"/>
  <c r="BA1487" i="10"/>
  <c r="BA1486" i="10"/>
  <c r="BA1485" i="10"/>
  <c r="BA1484" i="10"/>
  <c r="BA1483" i="10"/>
  <c r="BA1482" i="10"/>
  <c r="BA1481" i="10"/>
  <c r="BA1480" i="10"/>
  <c r="BA1479" i="10"/>
  <c r="BA1478" i="10"/>
  <c r="BA1477" i="10"/>
  <c r="BA1476" i="10"/>
  <c r="BA1475" i="10"/>
  <c r="BA1474" i="10"/>
  <c r="BA1473" i="10"/>
  <c r="BA1472" i="10"/>
  <c r="BA1471" i="10"/>
  <c r="BA1470" i="10"/>
  <c r="BA1469" i="10"/>
  <c r="BA1468" i="10"/>
  <c r="BA1467" i="10"/>
  <c r="BA1466" i="10"/>
  <c r="BA1465" i="10"/>
  <c r="BA1464" i="10"/>
  <c r="BA1463" i="10"/>
  <c r="BA1462" i="10"/>
  <c r="BA1461" i="10"/>
  <c r="BA1460" i="10"/>
  <c r="BA1459" i="10"/>
  <c r="BA1458" i="10"/>
  <c r="BA1457" i="10"/>
  <c r="BA1456" i="10"/>
  <c r="BA1455" i="10"/>
  <c r="BA1454" i="10"/>
  <c r="BA1453" i="10"/>
  <c r="BA1452" i="10"/>
  <c r="BA1451" i="10"/>
  <c r="BA1450" i="10"/>
  <c r="BA1449" i="10"/>
  <c r="BA1448" i="10"/>
  <c r="BA1447" i="10"/>
  <c r="BA1446" i="10"/>
  <c r="BA1445" i="10"/>
  <c r="BA1444" i="10"/>
  <c r="BA1443" i="10"/>
  <c r="BA1442" i="10"/>
  <c r="BA1441" i="10"/>
  <c r="BA1440" i="10"/>
  <c r="BA1439" i="10"/>
  <c r="BA1438" i="10"/>
  <c r="BA1437" i="10"/>
  <c r="BA1436" i="10"/>
  <c r="BA1435" i="10"/>
  <c r="BA1434" i="10"/>
  <c r="BA1433" i="10"/>
  <c r="BA1432" i="10"/>
  <c r="BA1431" i="10"/>
  <c r="BA1430" i="10"/>
  <c r="BA1429" i="10"/>
  <c r="BA1428" i="10"/>
  <c r="BA1427" i="10"/>
  <c r="BA1426" i="10"/>
  <c r="BA1425" i="10"/>
  <c r="BA1424" i="10"/>
  <c r="BA1423" i="10"/>
  <c r="BA1422" i="10"/>
  <c r="BA1421" i="10"/>
  <c r="BA1420" i="10"/>
  <c r="BA1419" i="10"/>
  <c r="BA1418" i="10"/>
  <c r="BA1417" i="10"/>
  <c r="BA1416" i="10"/>
  <c r="BA1415" i="10"/>
  <c r="BA1414" i="10"/>
  <c r="BA1413" i="10"/>
  <c r="BA1412" i="10"/>
  <c r="BA1411" i="10"/>
  <c r="BA1410" i="10"/>
  <c r="BA1409" i="10"/>
  <c r="BA1408" i="10"/>
  <c r="BA1407" i="10"/>
  <c r="BA1406" i="10"/>
  <c r="BA1405" i="10"/>
  <c r="BA1404" i="10"/>
  <c r="BA1403" i="10"/>
  <c r="BA1402" i="10"/>
  <c r="BA1401" i="10"/>
  <c r="BA1400" i="10"/>
  <c r="BA1399" i="10"/>
  <c r="BA1398" i="10"/>
  <c r="BA1397" i="10"/>
  <c r="BA1396" i="10"/>
  <c r="BA1395" i="10"/>
  <c r="BA1394" i="10"/>
  <c r="BA1393" i="10"/>
  <c r="BA1392" i="10"/>
  <c r="BA1391" i="10"/>
  <c r="BA1390" i="10"/>
  <c r="BA1389" i="10"/>
  <c r="BA1388" i="10"/>
  <c r="BA1387" i="10"/>
  <c r="BA1386" i="10"/>
  <c r="BA1385" i="10"/>
  <c r="BA1384" i="10"/>
  <c r="BA1383" i="10"/>
  <c r="BA1382" i="10"/>
  <c r="BA1381" i="10"/>
  <c r="BA1380" i="10"/>
  <c r="BA1379" i="10"/>
  <c r="BA1378" i="10"/>
  <c r="BA1377" i="10"/>
  <c r="BA1376" i="10"/>
  <c r="BA1375" i="10"/>
  <c r="BA1374" i="10"/>
  <c r="BA1373" i="10"/>
  <c r="BA1372" i="10"/>
  <c r="BA1371" i="10"/>
  <c r="BA1370" i="10"/>
  <c r="BA1369" i="10"/>
  <c r="BA1368" i="10"/>
  <c r="BA1367" i="10"/>
  <c r="BA1366" i="10"/>
  <c r="BA1365" i="10"/>
  <c r="BA1364" i="10"/>
  <c r="BA1363" i="10"/>
  <c r="BA1362" i="10"/>
  <c r="BA1361" i="10"/>
  <c r="BA1360" i="10"/>
  <c r="BA1359" i="10"/>
  <c r="BA1358" i="10"/>
  <c r="BA1357" i="10"/>
  <c r="BA1356" i="10"/>
  <c r="BA1355" i="10"/>
  <c r="BA1354" i="10"/>
  <c r="BA1353" i="10"/>
  <c r="BA1352" i="10"/>
  <c r="BA1351" i="10"/>
  <c r="BA1350" i="10"/>
  <c r="BA1349" i="10"/>
  <c r="BA1348" i="10"/>
  <c r="BA1347" i="10"/>
  <c r="BA1346" i="10"/>
  <c r="BA1345" i="10"/>
  <c r="BA1344" i="10"/>
  <c r="BA1343" i="10"/>
  <c r="BA1342" i="10"/>
  <c r="BA1341" i="10"/>
  <c r="BA1340" i="10"/>
  <c r="BA1339" i="10"/>
  <c r="BA1338" i="10"/>
  <c r="BA1337" i="10"/>
  <c r="BA1336" i="10"/>
  <c r="BA1335" i="10"/>
  <c r="BA1334" i="10"/>
  <c r="BA1333" i="10"/>
  <c r="BA1332" i="10"/>
  <c r="BA1331" i="10"/>
  <c r="BA1330" i="10"/>
  <c r="BA1329" i="10"/>
  <c r="BA1328" i="10"/>
  <c r="BA1327" i="10"/>
  <c r="BA1326" i="10"/>
  <c r="BA1325" i="10"/>
  <c r="BA1324" i="10"/>
  <c r="BA1323" i="10"/>
  <c r="BA1322" i="10"/>
  <c r="BA1321" i="10"/>
  <c r="BA1320" i="10"/>
  <c r="BA1319" i="10"/>
  <c r="BA1318" i="10"/>
  <c r="BA1317" i="10"/>
  <c r="BA1316" i="10"/>
  <c r="BA1315" i="10"/>
  <c r="BA1314" i="10"/>
  <c r="BA1313" i="10"/>
  <c r="BA1312" i="10"/>
  <c r="BA1311" i="10"/>
  <c r="BA1310" i="10"/>
  <c r="BA1309" i="10"/>
  <c r="BA1308" i="10"/>
  <c r="BA1307" i="10"/>
  <c r="BA1306" i="10"/>
  <c r="BA1305" i="10"/>
  <c r="BA1304" i="10"/>
  <c r="BA1303" i="10"/>
  <c r="BA1302" i="10"/>
  <c r="BA1301" i="10"/>
  <c r="BA1300" i="10"/>
  <c r="BA1299" i="10"/>
  <c r="BA1298" i="10"/>
  <c r="BA1297" i="10"/>
  <c r="BA1296" i="10"/>
  <c r="BA1295" i="10"/>
  <c r="BA1294" i="10"/>
  <c r="BA1293" i="10"/>
  <c r="BA1292" i="10"/>
  <c r="BA1291" i="10"/>
  <c r="BA1290" i="10"/>
  <c r="BA1289" i="10"/>
  <c r="BA1288" i="10"/>
  <c r="BA1287" i="10"/>
  <c r="BA1286" i="10"/>
  <c r="BA1285" i="10"/>
  <c r="BA1284" i="10"/>
  <c r="BA1283" i="10"/>
  <c r="BA1282" i="10"/>
  <c r="BA1281" i="10"/>
  <c r="BA1280" i="10"/>
  <c r="BA1279" i="10"/>
  <c r="BA1278" i="10"/>
  <c r="BA1277" i="10"/>
  <c r="BA1276" i="10"/>
  <c r="BA1275" i="10"/>
  <c r="BA1274" i="10"/>
  <c r="BA1273" i="10"/>
  <c r="BA1272" i="10"/>
  <c r="BA1271" i="10"/>
  <c r="BA1270" i="10"/>
  <c r="BA1269" i="10"/>
  <c r="BA1268" i="10"/>
  <c r="BA1267" i="10"/>
  <c r="BA1266" i="10"/>
  <c r="BA1265" i="10"/>
  <c r="BA1264" i="10"/>
  <c r="BA1263" i="10"/>
  <c r="BA1262" i="10"/>
  <c r="BA1261" i="10"/>
  <c r="BA1260" i="10"/>
  <c r="BA1259" i="10"/>
  <c r="BA1258" i="10"/>
  <c r="BA1257" i="10"/>
  <c r="BA1256" i="10"/>
  <c r="BA1255" i="10"/>
  <c r="BA1254" i="10"/>
  <c r="BA1253" i="10"/>
  <c r="BA1252" i="10"/>
  <c r="BA1251" i="10"/>
  <c r="BA1250" i="10"/>
  <c r="BA1249" i="10"/>
  <c r="BA1248" i="10"/>
  <c r="BA1247" i="10"/>
  <c r="BA1246" i="10"/>
  <c r="BA1245" i="10"/>
  <c r="BA1244" i="10"/>
  <c r="BA1243" i="10"/>
  <c r="BA1242" i="10"/>
  <c r="BA1241" i="10"/>
  <c r="BA1240" i="10"/>
  <c r="BA1239" i="10"/>
  <c r="BA1238" i="10"/>
  <c r="BA1237" i="10"/>
  <c r="BA1236" i="10"/>
  <c r="BA1235" i="10"/>
  <c r="BA1234" i="10"/>
  <c r="BA1233" i="10"/>
  <c r="BA1232" i="10"/>
  <c r="BA1231" i="10"/>
  <c r="BA1230" i="10"/>
  <c r="BA1229" i="10"/>
  <c r="BA1228" i="10"/>
  <c r="BA1227" i="10"/>
  <c r="BA1226" i="10"/>
  <c r="BA1225" i="10"/>
  <c r="BA1224" i="10"/>
  <c r="BA1223" i="10"/>
  <c r="BA1222" i="10"/>
  <c r="BA1221" i="10"/>
  <c r="BA1220" i="10"/>
  <c r="BA1219" i="10"/>
  <c r="BA1218" i="10"/>
  <c r="BA1217" i="10"/>
  <c r="BA1216" i="10"/>
  <c r="BA1215" i="10"/>
  <c r="BA1214" i="10"/>
  <c r="BA1213" i="10"/>
  <c r="BA1212" i="10"/>
  <c r="BA1211" i="10"/>
  <c r="BA1210" i="10"/>
  <c r="BA1209" i="10"/>
  <c r="BA1208" i="10"/>
  <c r="BA1207" i="10"/>
  <c r="BA1206" i="10"/>
  <c r="BA1205" i="10"/>
  <c r="BA1204" i="10"/>
  <c r="BA1203" i="10"/>
  <c r="BA1202" i="10"/>
  <c r="BA1201" i="10"/>
  <c r="BA1200" i="10"/>
  <c r="BA1199" i="10"/>
  <c r="BA1198" i="10"/>
  <c r="BA1197" i="10"/>
  <c r="BA1196" i="10"/>
  <c r="BA1195" i="10"/>
  <c r="BA1194" i="10"/>
  <c r="BA1193" i="10"/>
  <c r="BA1192" i="10"/>
  <c r="BA1191" i="10"/>
  <c r="BA1190" i="10"/>
  <c r="BA1189" i="10"/>
  <c r="BA1188" i="10"/>
  <c r="BA1187" i="10"/>
  <c r="BA1186" i="10"/>
  <c r="BA1185" i="10"/>
  <c r="BA1184" i="10"/>
  <c r="BA1183" i="10"/>
  <c r="BA1182" i="10"/>
  <c r="BA1181" i="10"/>
  <c r="BA1180" i="10"/>
  <c r="BA1179" i="10"/>
  <c r="BA1178" i="10"/>
  <c r="BA1177" i="10"/>
  <c r="BA1176" i="10"/>
  <c r="BA1175" i="10"/>
  <c r="BA1174" i="10"/>
  <c r="BA1173" i="10"/>
  <c r="BA1172" i="10"/>
  <c r="BA1171" i="10"/>
  <c r="BA1170" i="10"/>
  <c r="BA1169" i="10"/>
  <c r="BA1168" i="10"/>
  <c r="BA1167" i="10"/>
  <c r="BA1166" i="10"/>
  <c r="BA1165" i="10"/>
  <c r="BA1164" i="10"/>
  <c r="BA1163" i="10"/>
  <c r="BA1162" i="10"/>
  <c r="BA1161" i="10"/>
  <c r="BA1160" i="10"/>
  <c r="BA1159" i="10"/>
  <c r="BA1158" i="10"/>
  <c r="BA1157" i="10"/>
  <c r="BA1156" i="10"/>
  <c r="BA1155" i="10"/>
  <c r="BA1154" i="10"/>
  <c r="BA1153" i="10"/>
  <c r="BA1152" i="10"/>
  <c r="BA1151" i="10"/>
  <c r="BA1150" i="10"/>
  <c r="BA1149" i="10"/>
  <c r="BA1148" i="10"/>
  <c r="BA1147" i="10"/>
  <c r="BA1146" i="10"/>
  <c r="BA1145" i="10"/>
  <c r="BA1144" i="10"/>
  <c r="BA1143" i="10"/>
  <c r="BA1142" i="10"/>
  <c r="BA1141" i="10"/>
  <c r="BA1140" i="10"/>
  <c r="BA1139" i="10"/>
  <c r="BA1138" i="10"/>
  <c r="BA1137" i="10"/>
  <c r="BA1136" i="10"/>
  <c r="BA1135" i="10"/>
  <c r="BA1134" i="10"/>
  <c r="BA1133" i="10"/>
  <c r="BA1132" i="10"/>
  <c r="BA1131" i="10"/>
  <c r="BA1130" i="10"/>
  <c r="BA1129" i="10"/>
  <c r="BA1128" i="10"/>
  <c r="BA1127" i="10"/>
  <c r="BA1126" i="10"/>
  <c r="BA1125" i="10"/>
  <c r="BA1124" i="10"/>
  <c r="BA1123" i="10"/>
  <c r="BA1122" i="10"/>
  <c r="BA1121" i="10"/>
  <c r="BA1120" i="10"/>
  <c r="BA1119" i="10"/>
  <c r="BA1118" i="10"/>
  <c r="BA1117" i="10"/>
  <c r="BA1116" i="10"/>
  <c r="BA1115" i="10"/>
  <c r="BA1114" i="10"/>
  <c r="BA1113" i="10"/>
  <c r="BA1112" i="10"/>
  <c r="BA1111" i="10"/>
  <c r="BA1110" i="10"/>
  <c r="BA1109" i="10"/>
  <c r="BA1108" i="10"/>
  <c r="BA1107" i="10"/>
  <c r="BA1106" i="10"/>
  <c r="BA1105" i="10"/>
  <c r="BA1104" i="10"/>
  <c r="BA1103" i="10"/>
  <c r="BA1102" i="10"/>
  <c r="BA1101" i="10"/>
  <c r="BA1100" i="10"/>
  <c r="BA1099" i="10"/>
  <c r="BA1098" i="10"/>
  <c r="BA1097" i="10"/>
  <c r="BA1096" i="10"/>
  <c r="BA1095" i="10"/>
  <c r="BA1094" i="10"/>
  <c r="BA1093" i="10"/>
  <c r="BA1092" i="10"/>
  <c r="BA1091" i="10"/>
  <c r="BA1090" i="10"/>
  <c r="BA1089" i="10"/>
  <c r="BA1088" i="10"/>
  <c r="BA1087" i="10"/>
  <c r="BA1086" i="10"/>
  <c r="BA1085" i="10"/>
  <c r="BA1084" i="10"/>
  <c r="BA1083" i="10"/>
  <c r="BA1082" i="10"/>
  <c r="BA1081" i="10"/>
  <c r="BA1080" i="10"/>
  <c r="BA1079" i="10"/>
  <c r="BA1078" i="10"/>
  <c r="BA1077" i="10"/>
  <c r="BA1076" i="10"/>
  <c r="BA1075" i="10"/>
  <c r="BA1074" i="10"/>
  <c r="BA1073" i="10"/>
  <c r="BA1072" i="10"/>
  <c r="BA1071" i="10"/>
  <c r="BA1070" i="10"/>
  <c r="BA1069" i="10"/>
  <c r="BA1068" i="10"/>
  <c r="BA1067" i="10"/>
  <c r="BA1066" i="10"/>
  <c r="BA1065" i="10"/>
  <c r="BA1064" i="10"/>
  <c r="BA1063" i="10"/>
  <c r="BA1062" i="10"/>
  <c r="BA1061" i="10"/>
  <c r="BA1060" i="10"/>
  <c r="BA1059" i="10"/>
  <c r="BA1058" i="10"/>
  <c r="BA1057" i="10"/>
  <c r="AG858" i="10"/>
  <c r="AF858" i="10"/>
  <c r="AD858" i="10"/>
  <c r="AC858" i="10"/>
  <c r="AB858" i="10"/>
  <c r="AA858" i="10"/>
  <c r="Z858" i="10"/>
  <c r="Y858" i="10"/>
  <c r="X858" i="10"/>
  <c r="W858" i="10"/>
  <c r="V858" i="10"/>
  <c r="U858" i="10"/>
  <c r="T858" i="10"/>
  <c r="S858" i="10"/>
  <c r="R858" i="10"/>
  <c r="Q858" i="10"/>
  <c r="O858" i="10"/>
  <c r="N858" i="10"/>
  <c r="M858" i="10"/>
  <c r="L858" i="10"/>
  <c r="K858" i="10"/>
  <c r="J858" i="10"/>
  <c r="I858" i="10"/>
  <c r="H858" i="10"/>
  <c r="G858" i="10"/>
  <c r="BL620" i="10"/>
  <c r="BE620" i="10"/>
  <c r="BL619" i="10"/>
  <c r="BE619" i="10"/>
  <c r="BL618" i="10"/>
  <c r="BE618" i="10"/>
  <c r="BL617" i="10"/>
  <c r="BE617" i="10"/>
  <c r="BL615" i="10"/>
  <c r="BE615" i="10"/>
  <c r="BL614" i="10"/>
  <c r="BE614" i="10"/>
  <c r="BL613" i="10"/>
  <c r="BE613" i="10"/>
  <c r="BL612" i="10"/>
  <c r="BE612" i="10"/>
  <c r="BL611" i="10"/>
  <c r="BE611" i="10"/>
  <c r="BL610" i="10"/>
  <c r="BE610" i="10"/>
  <c r="BL258" i="10"/>
  <c r="BE258" i="10"/>
  <c r="BL257" i="10"/>
  <c r="BE257" i="10"/>
  <c r="BL256" i="10"/>
  <c r="BE256" i="10"/>
  <c r="BL255" i="10"/>
  <c r="BE255" i="10"/>
  <c r="BL252" i="10"/>
  <c r="BE252" i="10"/>
  <c r="BL251" i="10"/>
  <c r="BE251" i="10"/>
  <c r="BL249" i="10"/>
  <c r="BE249" i="10"/>
  <c r="BL778" i="10"/>
  <c r="BE778" i="10"/>
  <c r="BL776" i="10"/>
  <c r="BE776" i="10"/>
  <c r="BL775" i="10"/>
  <c r="AG775" i="10"/>
  <c r="AF775" i="10"/>
  <c r="AD775" i="10"/>
  <c r="AC775" i="10"/>
  <c r="AB775" i="10"/>
  <c r="AA775" i="10"/>
  <c r="Z775" i="10"/>
  <c r="Y775" i="10"/>
  <c r="X775" i="10"/>
  <c r="W775" i="10"/>
  <c r="V775" i="10"/>
  <c r="U775" i="10"/>
  <c r="S775" i="10"/>
  <c r="R775" i="10"/>
  <c r="Q775" i="10"/>
  <c r="O775" i="10"/>
  <c r="N775" i="10"/>
  <c r="M775" i="10"/>
  <c r="L775" i="10"/>
  <c r="K775" i="10"/>
  <c r="J775" i="10"/>
  <c r="I775" i="10"/>
  <c r="H775" i="10"/>
  <c r="G775" i="10"/>
  <c r="BL818" i="10"/>
  <c r="BE818" i="10"/>
  <c r="BL817" i="10"/>
  <c r="AG817" i="10"/>
  <c r="AF817" i="10"/>
  <c r="AD817" i="10"/>
  <c r="AC817" i="10"/>
  <c r="AB817" i="10"/>
  <c r="AA817" i="10"/>
  <c r="Z817" i="10"/>
  <c r="Y817" i="10"/>
  <c r="X817" i="10"/>
  <c r="W817" i="10"/>
  <c r="V817" i="10"/>
  <c r="U817" i="10"/>
  <c r="T817" i="10"/>
  <c r="S817" i="10"/>
  <c r="R817" i="10"/>
  <c r="Q817" i="10"/>
  <c r="O817" i="10"/>
  <c r="BE817" i="10" s="1"/>
  <c r="N817" i="10"/>
  <c r="M817" i="10"/>
  <c r="L817" i="10"/>
  <c r="K817" i="10"/>
  <c r="J817" i="10"/>
  <c r="I817" i="10"/>
  <c r="H817" i="10"/>
  <c r="G817" i="10"/>
  <c r="BL816" i="10"/>
  <c r="BE816" i="10"/>
  <c r="AE816" i="10"/>
  <c r="BL815" i="10"/>
  <c r="BE815" i="10"/>
  <c r="BL814" i="10"/>
  <c r="BE814" i="10"/>
  <c r="BL813" i="10"/>
  <c r="AG813" i="10"/>
  <c r="AF813" i="10"/>
  <c r="AD813" i="10"/>
  <c r="AC813" i="10"/>
  <c r="AB813" i="10"/>
  <c r="AA813" i="10"/>
  <c r="Z813" i="10"/>
  <c r="Y813" i="10"/>
  <c r="X813" i="10"/>
  <c r="W813" i="10"/>
  <c r="V813" i="10"/>
  <c r="U813" i="10"/>
  <c r="T813" i="10"/>
  <c r="S813" i="10"/>
  <c r="R813" i="10"/>
  <c r="Q813" i="10"/>
  <c r="O813" i="10"/>
  <c r="BE813" i="10" s="1"/>
  <c r="N813" i="10"/>
  <c r="M813" i="10"/>
  <c r="L813" i="10"/>
  <c r="K813" i="10"/>
  <c r="J813" i="10"/>
  <c r="I813" i="10"/>
  <c r="H813" i="10"/>
  <c r="G813" i="10"/>
  <c r="BL812" i="10"/>
  <c r="BE812" i="10"/>
  <c r="BL811" i="10"/>
  <c r="BE811" i="10"/>
  <c r="BL810" i="10"/>
  <c r="AG810" i="10"/>
  <c r="AF810" i="10"/>
  <c r="AD810" i="10"/>
  <c r="AC810" i="10"/>
  <c r="AB810" i="10"/>
  <c r="AA810" i="10"/>
  <c r="Z810" i="10"/>
  <c r="Y810" i="10"/>
  <c r="X810" i="10"/>
  <c r="W810" i="10"/>
  <c r="V810" i="10"/>
  <c r="U810" i="10"/>
  <c r="T810" i="10"/>
  <c r="S810" i="10"/>
  <c r="R810" i="10"/>
  <c r="Q810" i="10"/>
  <c r="O810" i="10"/>
  <c r="BE810" i="10" s="1"/>
  <c r="N810" i="10"/>
  <c r="M810" i="10"/>
  <c r="L810" i="10"/>
  <c r="K810" i="10"/>
  <c r="J810" i="10"/>
  <c r="I810" i="10"/>
  <c r="H810" i="10"/>
  <c r="G810" i="10"/>
  <c r="BL809" i="10"/>
  <c r="BE809" i="10"/>
  <c r="BL808" i="10"/>
  <c r="BE808" i="10"/>
  <c r="BL807" i="10"/>
  <c r="AG807" i="10"/>
  <c r="AF807" i="10"/>
  <c r="AD807" i="10"/>
  <c r="AC807" i="10"/>
  <c r="AB807" i="10"/>
  <c r="AA807" i="10"/>
  <c r="Z807" i="10"/>
  <c r="Y807" i="10"/>
  <c r="X807" i="10"/>
  <c r="W807" i="10"/>
  <c r="V807" i="10"/>
  <c r="U807" i="10"/>
  <c r="T807" i="10"/>
  <c r="S807" i="10"/>
  <c r="R807" i="10"/>
  <c r="Q807" i="10"/>
  <c r="O807" i="10"/>
  <c r="BE807" i="10" s="1"/>
  <c r="N807" i="10"/>
  <c r="M807" i="10"/>
  <c r="L807" i="10"/>
  <c r="K807" i="10"/>
  <c r="J807" i="10"/>
  <c r="I807" i="10"/>
  <c r="H807" i="10"/>
  <c r="G807" i="10"/>
  <c r="BE806" i="10"/>
  <c r="BL805" i="10"/>
  <c r="BE805" i="10"/>
  <c r="BL804" i="10"/>
  <c r="BE804" i="10"/>
  <c r="BL803" i="10"/>
  <c r="BE803" i="10"/>
  <c r="BL802" i="10"/>
  <c r="BE802" i="10"/>
  <c r="BE801" i="10"/>
  <c r="BL800" i="10"/>
  <c r="BE800" i="10"/>
  <c r="BL799" i="10"/>
  <c r="AG799" i="10"/>
  <c r="AF799" i="10"/>
  <c r="AD799" i="10"/>
  <c r="AC799" i="10"/>
  <c r="AB799" i="10"/>
  <c r="AA799" i="10"/>
  <c r="Z799" i="10"/>
  <c r="Y799" i="10"/>
  <c r="X799" i="10"/>
  <c r="W799" i="10"/>
  <c r="V799" i="10"/>
  <c r="U799" i="10"/>
  <c r="T799" i="10"/>
  <c r="S799" i="10"/>
  <c r="R799" i="10"/>
  <c r="Q799" i="10"/>
  <c r="O799" i="10"/>
  <c r="BE799" i="10" s="1"/>
  <c r="N799" i="10"/>
  <c r="M799" i="10"/>
  <c r="L799" i="10"/>
  <c r="K799" i="10"/>
  <c r="J799" i="10"/>
  <c r="I799" i="10"/>
  <c r="H799" i="10"/>
  <c r="G799" i="10"/>
  <c r="BL563" i="10"/>
  <c r="BE563" i="10"/>
  <c r="BL562" i="10"/>
  <c r="BE562" i="10"/>
  <c r="BL561" i="10"/>
  <c r="BE561" i="10"/>
  <c r="BL555" i="10"/>
  <c r="BE555" i="10"/>
  <c r="BL554" i="10"/>
  <c r="BE554" i="10"/>
  <c r="BL553" i="10"/>
  <c r="BE553" i="10"/>
  <c r="BE550" i="10"/>
  <c r="BL549" i="10"/>
  <c r="BE549" i="10"/>
  <c r="BL548" i="10"/>
  <c r="BE548" i="10"/>
  <c r="BL540" i="10"/>
  <c r="BE540" i="10"/>
  <c r="BL539" i="10"/>
  <c r="BE539" i="10"/>
  <c r="BL538" i="10"/>
  <c r="BE538" i="10"/>
  <c r="BL537" i="10"/>
  <c r="BE537" i="10"/>
  <c r="BL536" i="10"/>
  <c r="BE536" i="10"/>
  <c r="BL535" i="10"/>
  <c r="BE535" i="10"/>
  <c r="BE534" i="10"/>
  <c r="BL533" i="10"/>
  <c r="BE533" i="10"/>
  <c r="BL532" i="10"/>
  <c r="BE532" i="10"/>
  <c r="BL531" i="10"/>
  <c r="BE531" i="10"/>
  <c r="BL530" i="10"/>
  <c r="BE530" i="10"/>
  <c r="BL529" i="10"/>
  <c r="BE529" i="10"/>
  <c r="BL211" i="10"/>
  <c r="BE211" i="10"/>
  <c r="BL210" i="10"/>
  <c r="BL208" i="10"/>
  <c r="BE208" i="10"/>
  <c r="AW208" i="10"/>
  <c r="BL207" i="10"/>
  <c r="BE207" i="10"/>
  <c r="BL206" i="10"/>
  <c r="BE206" i="10"/>
  <c r="BL205" i="10"/>
  <c r="BE205" i="10"/>
  <c r="BL204" i="10"/>
  <c r="BE204" i="10"/>
  <c r="BL203" i="10"/>
  <c r="BE203" i="10"/>
  <c r="BL202" i="10"/>
  <c r="BE202" i="10"/>
  <c r="BL197" i="10"/>
  <c r="BE197" i="10"/>
  <c r="AE197" i="10"/>
  <c r="BL196" i="10"/>
  <c r="BE196" i="10"/>
  <c r="BL195" i="10"/>
  <c r="BE195" i="10"/>
  <c r="BL194" i="10"/>
  <c r="BE194" i="10"/>
  <c r="BL187" i="10"/>
  <c r="BE187" i="10"/>
  <c r="BL186" i="10"/>
  <c r="BE186" i="10"/>
  <c r="BL185" i="10"/>
  <c r="BE185" i="10"/>
  <c r="BL184" i="10"/>
  <c r="BE184" i="10"/>
  <c r="BL183" i="10"/>
  <c r="BE183" i="10"/>
  <c r="BL541" i="10"/>
  <c r="BE541" i="10"/>
  <c r="BE182" i="10"/>
  <c r="BL181" i="10"/>
  <c r="BE181" i="10"/>
  <c r="BL180" i="10"/>
  <c r="BE180" i="10"/>
  <c r="BL905" i="10"/>
  <c r="BE905" i="10"/>
  <c r="BL904" i="10"/>
  <c r="AG904" i="10"/>
  <c r="AF904" i="10"/>
  <c r="AD904" i="10"/>
  <c r="AC904" i="10"/>
  <c r="AB904" i="10"/>
  <c r="AA904" i="10"/>
  <c r="Z904" i="10"/>
  <c r="Y904" i="10"/>
  <c r="X904" i="10"/>
  <c r="W904" i="10"/>
  <c r="V904" i="10"/>
  <c r="U904" i="10"/>
  <c r="T904" i="10"/>
  <c r="S904" i="10"/>
  <c r="R904" i="10"/>
  <c r="Q904" i="10"/>
  <c r="O904" i="10"/>
  <c r="BE904" i="10" s="1"/>
  <c r="N904" i="10"/>
  <c r="M904" i="10"/>
  <c r="L904" i="10"/>
  <c r="K904" i="10"/>
  <c r="J904" i="10"/>
  <c r="I904" i="10"/>
  <c r="H904" i="10"/>
  <c r="G904" i="10"/>
  <c r="BL903" i="10"/>
  <c r="BE903" i="10"/>
  <c r="BL902" i="10"/>
  <c r="AG902" i="10"/>
  <c r="AF902" i="10"/>
  <c r="AD902" i="10"/>
  <c r="AC902" i="10"/>
  <c r="AB902" i="10"/>
  <c r="AA902" i="10"/>
  <c r="Z902" i="10"/>
  <c r="Y902" i="10"/>
  <c r="X902" i="10"/>
  <c r="W902" i="10"/>
  <c r="V902" i="10"/>
  <c r="U902" i="10"/>
  <c r="T902" i="10"/>
  <c r="S902" i="10"/>
  <c r="R902" i="10"/>
  <c r="Q902" i="10"/>
  <c r="O902" i="10"/>
  <c r="BE902" i="10" s="1"/>
  <c r="N902" i="10"/>
  <c r="M902" i="10"/>
  <c r="L902" i="10"/>
  <c r="K902" i="10"/>
  <c r="J902" i="10"/>
  <c r="I902" i="10"/>
  <c r="H902" i="10"/>
  <c r="G902" i="10"/>
  <c r="BL729" i="10"/>
  <c r="BE729" i="10"/>
  <c r="BL728" i="10"/>
  <c r="BE728" i="10"/>
  <c r="BL726" i="10"/>
  <c r="BE726" i="10"/>
  <c r="BL725" i="10"/>
  <c r="BE725" i="10"/>
  <c r="BL724" i="10"/>
  <c r="BE724" i="10"/>
  <c r="BL723" i="10"/>
  <c r="BL375" i="10"/>
  <c r="BE375" i="10"/>
  <c r="BL374" i="10"/>
  <c r="BE374" i="10"/>
  <c r="BL369" i="10"/>
  <c r="BE369" i="10"/>
  <c r="BL368" i="10"/>
  <c r="BE368" i="10"/>
  <c r="BL367" i="10"/>
  <c r="BE367" i="10"/>
  <c r="BL366" i="10"/>
  <c r="BL364" i="10"/>
  <c r="BE364" i="10"/>
  <c r="BL719" i="10"/>
  <c r="BE719" i="10"/>
  <c r="BL363" i="10"/>
  <c r="BL832" i="10"/>
  <c r="BE832" i="10"/>
  <c r="AE832" i="10"/>
  <c r="BL831" i="10"/>
  <c r="AG831" i="10"/>
  <c r="AF831" i="10"/>
  <c r="AD831" i="10"/>
  <c r="AC831" i="10"/>
  <c r="AB831" i="10"/>
  <c r="AA831" i="10"/>
  <c r="Z831" i="10"/>
  <c r="Y831" i="10"/>
  <c r="X831" i="10"/>
  <c r="W831" i="10"/>
  <c r="V831" i="10"/>
  <c r="U831" i="10"/>
  <c r="T831" i="10"/>
  <c r="S831" i="10"/>
  <c r="R831" i="10"/>
  <c r="Q831" i="10"/>
  <c r="P831" i="10"/>
  <c r="O831" i="10"/>
  <c r="BE831" i="10" s="1"/>
  <c r="N831" i="10"/>
  <c r="M831" i="10"/>
  <c r="L831" i="10"/>
  <c r="K831" i="10"/>
  <c r="J831" i="10"/>
  <c r="I831" i="10"/>
  <c r="H831" i="10"/>
  <c r="G831" i="10"/>
  <c r="BL830" i="10"/>
  <c r="BE830" i="10"/>
  <c r="BL829" i="10"/>
  <c r="AG829" i="10"/>
  <c r="AF829" i="10"/>
  <c r="AD829" i="10"/>
  <c r="AC829" i="10"/>
  <c r="AB829" i="10"/>
  <c r="AA829" i="10"/>
  <c r="Z829" i="10"/>
  <c r="Y829" i="10"/>
  <c r="X829" i="10"/>
  <c r="W829" i="10"/>
  <c r="V829" i="10"/>
  <c r="U829" i="10"/>
  <c r="T829" i="10"/>
  <c r="S829" i="10"/>
  <c r="R829" i="10"/>
  <c r="Q829" i="10"/>
  <c r="O829" i="10"/>
  <c r="BE829" i="10" s="1"/>
  <c r="N829" i="10"/>
  <c r="M829" i="10"/>
  <c r="L829" i="10"/>
  <c r="K829" i="10"/>
  <c r="J829" i="10"/>
  <c r="I829" i="10"/>
  <c r="H829" i="10"/>
  <c r="G829" i="10"/>
  <c r="BL828" i="10"/>
  <c r="BE828" i="10"/>
  <c r="BL827" i="10"/>
  <c r="AG827" i="10"/>
  <c r="AF827" i="10"/>
  <c r="AD827" i="10"/>
  <c r="AC827" i="10"/>
  <c r="AB827" i="10"/>
  <c r="AA827" i="10"/>
  <c r="Z827" i="10"/>
  <c r="Y827" i="10"/>
  <c r="X827" i="10"/>
  <c r="W827" i="10"/>
  <c r="V827" i="10"/>
  <c r="U827" i="10"/>
  <c r="S827" i="10"/>
  <c r="R827" i="10"/>
  <c r="Q827" i="10"/>
  <c r="P827" i="10"/>
  <c r="O827" i="10"/>
  <c r="BE827" i="10" s="1"/>
  <c r="N827" i="10"/>
  <c r="M827" i="10"/>
  <c r="L827" i="10"/>
  <c r="K827" i="10"/>
  <c r="J827" i="10"/>
  <c r="I827" i="10"/>
  <c r="H827" i="10"/>
  <c r="G827" i="10"/>
  <c r="BL826" i="10"/>
  <c r="BE826" i="10"/>
  <c r="BL825" i="10"/>
  <c r="AG825" i="10"/>
  <c r="AF825" i="10"/>
  <c r="AD825" i="10"/>
  <c r="AC825" i="10"/>
  <c r="AB825" i="10"/>
  <c r="AA825" i="10"/>
  <c r="Z825" i="10"/>
  <c r="Y825" i="10"/>
  <c r="X825" i="10"/>
  <c r="W825" i="10"/>
  <c r="V825" i="10"/>
  <c r="U825" i="10"/>
  <c r="T825" i="10"/>
  <c r="S825" i="10"/>
  <c r="R825" i="10"/>
  <c r="Q825" i="10"/>
  <c r="O825" i="10"/>
  <c r="BE825" i="10" s="1"/>
  <c r="N825" i="10"/>
  <c r="M825" i="10"/>
  <c r="L825" i="10"/>
  <c r="K825" i="10"/>
  <c r="J825" i="10"/>
  <c r="I825" i="10"/>
  <c r="H825" i="10"/>
  <c r="G825" i="10"/>
  <c r="BL824" i="10"/>
  <c r="BE824" i="10"/>
  <c r="BL823" i="10"/>
  <c r="AG823" i="10"/>
  <c r="AF823" i="10"/>
  <c r="AD823" i="10"/>
  <c r="AC823" i="10"/>
  <c r="AB823" i="10"/>
  <c r="AA823" i="10"/>
  <c r="Z823" i="10"/>
  <c r="Y823" i="10"/>
  <c r="X823" i="10"/>
  <c r="W823" i="10"/>
  <c r="V823" i="10"/>
  <c r="U823" i="10"/>
  <c r="T823" i="10"/>
  <c r="S823" i="10"/>
  <c r="R823" i="10"/>
  <c r="Q823" i="10"/>
  <c r="O823" i="10"/>
  <c r="BE823" i="10" s="1"/>
  <c r="N823" i="10"/>
  <c r="M823" i="10"/>
  <c r="L823" i="10"/>
  <c r="K823" i="10"/>
  <c r="J823" i="10"/>
  <c r="I823" i="10"/>
  <c r="H823" i="10"/>
  <c r="G823" i="10"/>
  <c r="BL822" i="10"/>
  <c r="BE822" i="10"/>
  <c r="BL821" i="10"/>
  <c r="BE821" i="10"/>
  <c r="BL820" i="10"/>
  <c r="BE820" i="10"/>
  <c r="BL819" i="10"/>
  <c r="AG819" i="10"/>
  <c r="AF819" i="10"/>
  <c r="AD819" i="10"/>
  <c r="AC819" i="10"/>
  <c r="AB819" i="10"/>
  <c r="AA819" i="10"/>
  <c r="Z819" i="10"/>
  <c r="Y819" i="10"/>
  <c r="X819" i="10"/>
  <c r="W819" i="10"/>
  <c r="V819" i="10"/>
  <c r="U819" i="10"/>
  <c r="T819" i="10"/>
  <c r="S819" i="10"/>
  <c r="R819" i="10"/>
  <c r="Q819" i="10"/>
  <c r="O819" i="10"/>
  <c r="BE819" i="10" s="1"/>
  <c r="N819" i="10"/>
  <c r="M819" i="10"/>
  <c r="L819" i="10"/>
  <c r="K819" i="10"/>
  <c r="J819" i="10"/>
  <c r="I819" i="10"/>
  <c r="H819" i="10"/>
  <c r="G819" i="10"/>
  <c r="BL594" i="10"/>
  <c r="BE594" i="10"/>
  <c r="BL593" i="10"/>
  <c r="BE593" i="10"/>
  <c r="BL591" i="10"/>
  <c r="BE591" i="10"/>
  <c r="BL590" i="10"/>
  <c r="BE590" i="10"/>
  <c r="BL589" i="10"/>
  <c r="BE589" i="10"/>
  <c r="BL588" i="10"/>
  <c r="BE588" i="10"/>
  <c r="BL586" i="10"/>
  <c r="BE586" i="10"/>
  <c r="AE586" i="10"/>
  <c r="AE585" i="10" s="1"/>
  <c r="BL585" i="10"/>
  <c r="BE585" i="10"/>
  <c r="BL584" i="10"/>
  <c r="BE584" i="10"/>
  <c r="BL583" i="10"/>
  <c r="BE583" i="10"/>
  <c r="BL581" i="10"/>
  <c r="BE581" i="10"/>
  <c r="BL580" i="10"/>
  <c r="BL572" i="10"/>
  <c r="BE572" i="10"/>
  <c r="BL571" i="10"/>
  <c r="BE571" i="10"/>
  <c r="BL570" i="10"/>
  <c r="BE570" i="10"/>
  <c r="BL569" i="10"/>
  <c r="BE569" i="10"/>
  <c r="BL230" i="10"/>
  <c r="BE230" i="10"/>
  <c r="BL229" i="10"/>
  <c r="BE229" i="10"/>
  <c r="BL228" i="10"/>
  <c r="BE228" i="10"/>
  <c r="BL226" i="10"/>
  <c r="BE226" i="10"/>
  <c r="BL225" i="10"/>
  <c r="BE225" i="10"/>
  <c r="BL224" i="10"/>
  <c r="BE224" i="10"/>
  <c r="BL223" i="10"/>
  <c r="BE223" i="10"/>
  <c r="BL222" i="10"/>
  <c r="BE222" i="10"/>
  <c r="BL221" i="10"/>
  <c r="BE221" i="10"/>
  <c r="BL216" i="10"/>
  <c r="BE216" i="10"/>
  <c r="BL573" i="10"/>
  <c r="BE573" i="10"/>
  <c r="BL215" i="10"/>
  <c r="BE215" i="10"/>
  <c r="BL214" i="10"/>
  <c r="BE214" i="10"/>
  <c r="BL213" i="10"/>
  <c r="BE213" i="10"/>
  <c r="BL212" i="10"/>
  <c r="BE212" i="10"/>
  <c r="BL787" i="10"/>
  <c r="BE787" i="10"/>
  <c r="BL786" i="10"/>
  <c r="BE786" i="10"/>
  <c r="BL785" i="10"/>
  <c r="BE785" i="10"/>
  <c r="BE784" i="10"/>
  <c r="BL783" i="10"/>
  <c r="BE783" i="10"/>
  <c r="BL782" i="10"/>
  <c r="BE782" i="10"/>
  <c r="BE781" i="10"/>
  <c r="BL780" i="10"/>
  <c r="AG780" i="10"/>
  <c r="AF780" i="10"/>
  <c r="AD780" i="10"/>
  <c r="AC780" i="10"/>
  <c r="AB780" i="10"/>
  <c r="AA780" i="10"/>
  <c r="Z780" i="10"/>
  <c r="Y780" i="10"/>
  <c r="X780" i="10"/>
  <c r="W780" i="10"/>
  <c r="V780" i="10"/>
  <c r="U780" i="10"/>
  <c r="T780" i="10"/>
  <c r="S780" i="10"/>
  <c r="R780" i="10"/>
  <c r="Q780" i="10"/>
  <c r="O780" i="10"/>
  <c r="BE780" i="10" s="1"/>
  <c r="M780" i="10"/>
  <c r="L780" i="10"/>
  <c r="K780" i="10"/>
  <c r="J780" i="10"/>
  <c r="I780" i="10"/>
  <c r="H780" i="10"/>
  <c r="G780" i="10"/>
  <c r="BL136" i="10"/>
  <c r="BE136" i="10"/>
  <c r="BL154" i="10"/>
  <c r="BE154" i="10"/>
  <c r="BL153" i="10"/>
  <c r="BE153" i="10"/>
  <c r="BL135" i="10"/>
  <c r="BE135" i="10"/>
  <c r="BL141" i="10"/>
  <c r="BE141" i="10"/>
  <c r="BL152" i="10"/>
  <c r="BE152" i="10"/>
  <c r="BL151" i="10"/>
  <c r="BE151" i="10"/>
  <c r="BL150" i="10"/>
  <c r="BE150" i="10"/>
  <c r="BL134" i="10"/>
  <c r="BE134" i="10"/>
  <c r="BL149" i="10"/>
  <c r="BE149" i="10"/>
  <c r="BL133" i="10"/>
  <c r="BE133" i="10"/>
  <c r="AE133" i="10"/>
  <c r="BL148" i="10"/>
  <c r="BE148" i="10"/>
  <c r="BL132" i="10"/>
  <c r="BE132" i="10"/>
  <c r="BL147" i="10"/>
  <c r="BE147" i="10"/>
  <c r="BL131" i="10"/>
  <c r="BE131" i="10"/>
  <c r="BL130" i="10"/>
  <c r="BE130" i="10"/>
  <c r="BL129" i="10"/>
  <c r="BE129" i="10"/>
  <c r="BL146" i="10"/>
  <c r="BE146" i="10"/>
  <c r="BL145" i="10"/>
  <c r="BE145" i="10"/>
  <c r="BL144" i="10"/>
  <c r="BE144" i="10"/>
  <c r="BL128" i="10"/>
  <c r="BE128" i="10"/>
  <c r="BL140" i="10"/>
  <c r="BE140" i="10"/>
  <c r="BL143" i="10"/>
  <c r="BE143" i="10"/>
  <c r="BL142" i="10"/>
  <c r="BE142" i="10"/>
  <c r="BL127" i="10"/>
  <c r="BE127" i="10"/>
  <c r="BL126" i="10"/>
  <c r="BE126" i="10"/>
  <c r="BL155" i="10"/>
  <c r="BE155" i="10"/>
  <c r="BL125" i="10"/>
  <c r="BE125" i="10"/>
  <c r="BL857" i="10"/>
  <c r="BE857" i="10"/>
  <c r="BL856" i="10"/>
  <c r="BE856" i="10"/>
  <c r="BL855" i="10"/>
  <c r="AG855" i="10"/>
  <c r="AF855" i="10"/>
  <c r="AD855" i="10"/>
  <c r="AC855" i="10"/>
  <c r="AB855" i="10"/>
  <c r="AA855" i="10"/>
  <c r="Z855" i="10"/>
  <c r="Y855" i="10"/>
  <c r="X855" i="10"/>
  <c r="W855" i="10"/>
  <c r="V855" i="10"/>
  <c r="U855" i="10"/>
  <c r="T855" i="10"/>
  <c r="S855" i="10"/>
  <c r="R855" i="10"/>
  <c r="Q855" i="10"/>
  <c r="O855" i="10"/>
  <c r="BE855" i="10" s="1"/>
  <c r="N855" i="10"/>
  <c r="M855" i="10"/>
  <c r="L855" i="10"/>
  <c r="K855" i="10"/>
  <c r="J855" i="10"/>
  <c r="I855" i="10"/>
  <c r="H855" i="10"/>
  <c r="G855" i="10"/>
  <c r="BL647" i="10"/>
  <c r="BE647" i="10"/>
  <c r="BL646" i="10"/>
  <c r="BE646" i="10"/>
  <c r="BL644" i="10"/>
  <c r="BE644" i="10"/>
  <c r="BL643" i="10"/>
  <c r="BE643" i="10"/>
  <c r="BL293" i="10"/>
  <c r="BE293" i="10"/>
  <c r="BL292" i="10"/>
  <c r="BE292" i="10"/>
  <c r="BL291" i="10"/>
  <c r="BE291" i="10"/>
  <c r="BL290" i="10"/>
  <c r="BL880" i="10"/>
  <c r="BE880" i="10"/>
  <c r="BL879" i="10"/>
  <c r="AG879" i="10"/>
  <c r="AF879" i="10"/>
  <c r="AD879" i="10"/>
  <c r="AC879" i="10"/>
  <c r="AB879" i="10"/>
  <c r="AA879" i="10"/>
  <c r="Z879" i="10"/>
  <c r="Y879" i="10"/>
  <c r="X879" i="10"/>
  <c r="W879" i="10"/>
  <c r="V879" i="10"/>
  <c r="U879" i="10"/>
  <c r="T879" i="10"/>
  <c r="S879" i="10"/>
  <c r="R879" i="10"/>
  <c r="Q879" i="10"/>
  <c r="O879" i="10"/>
  <c r="BE879" i="10" s="1"/>
  <c r="N879" i="10"/>
  <c r="M879" i="10"/>
  <c r="L879" i="10"/>
  <c r="K879" i="10"/>
  <c r="J879" i="10"/>
  <c r="I879" i="10"/>
  <c r="H879" i="10"/>
  <c r="G879" i="10"/>
  <c r="BL673" i="10"/>
  <c r="BE673" i="10"/>
  <c r="BL672" i="10"/>
  <c r="BL325" i="10"/>
  <c r="BE325" i="10"/>
  <c r="BL324" i="10"/>
  <c r="BE324" i="10"/>
  <c r="BL846" i="10"/>
  <c r="BE846" i="10"/>
  <c r="BL845" i="10"/>
  <c r="AG845" i="10"/>
  <c r="AF845" i="10"/>
  <c r="AD845" i="10"/>
  <c r="AC845" i="10"/>
  <c r="AB845" i="10"/>
  <c r="AA845" i="10"/>
  <c r="Z845" i="10"/>
  <c r="Y845" i="10"/>
  <c r="X845" i="10"/>
  <c r="W845" i="10"/>
  <c r="V845" i="10"/>
  <c r="U845" i="10"/>
  <c r="T845" i="10"/>
  <c r="S845" i="10"/>
  <c r="R845" i="10"/>
  <c r="Q845" i="10"/>
  <c r="O845" i="10"/>
  <c r="BE845" i="10" s="1"/>
  <c r="N845" i="10"/>
  <c r="M845" i="10"/>
  <c r="L845" i="10"/>
  <c r="K845" i="10"/>
  <c r="J845" i="10"/>
  <c r="I845" i="10"/>
  <c r="H845" i="10"/>
  <c r="G845" i="10"/>
  <c r="BL844" i="10"/>
  <c r="BE844" i="10"/>
  <c r="BL843" i="10"/>
  <c r="AG843" i="10"/>
  <c r="AF843" i="10"/>
  <c r="AD843" i="10"/>
  <c r="AC843" i="10"/>
  <c r="AB843" i="10"/>
  <c r="AA843" i="10"/>
  <c r="Z843" i="10"/>
  <c r="Y843" i="10"/>
  <c r="X843" i="10"/>
  <c r="W843" i="10"/>
  <c r="V843" i="10"/>
  <c r="U843" i="10"/>
  <c r="T843" i="10"/>
  <c r="S843" i="10"/>
  <c r="R843" i="10"/>
  <c r="Q843" i="10"/>
  <c r="O843" i="10"/>
  <c r="BE843" i="10" s="1"/>
  <c r="N843" i="10"/>
  <c r="M843" i="10"/>
  <c r="L843" i="10"/>
  <c r="K843" i="10"/>
  <c r="J843" i="10"/>
  <c r="I843" i="10"/>
  <c r="H843" i="10"/>
  <c r="G843" i="10"/>
  <c r="BL248" i="10"/>
  <c r="BE248" i="10"/>
  <c r="BL608" i="10"/>
  <c r="BE608" i="10"/>
  <c r="BL607" i="10"/>
  <c r="BE607" i="10"/>
  <c r="BL246" i="10"/>
  <c r="BE246" i="10"/>
  <c r="BL245" i="10"/>
  <c r="BE245" i="10"/>
  <c r="BL854" i="10"/>
  <c r="BE854" i="10"/>
  <c r="BL853" i="10"/>
  <c r="BE853" i="10"/>
  <c r="BL852" i="10"/>
  <c r="BE852" i="10"/>
  <c r="BL851" i="10"/>
  <c r="BE851" i="10"/>
  <c r="BL850" i="10"/>
  <c r="BE850" i="10"/>
  <c r="BL849" i="10"/>
  <c r="AG849" i="10"/>
  <c r="AF849" i="10"/>
  <c r="AD849" i="10"/>
  <c r="AC849" i="10"/>
  <c r="AB849" i="10"/>
  <c r="AA849" i="10"/>
  <c r="Z849" i="10"/>
  <c r="Y849" i="10"/>
  <c r="X849" i="10"/>
  <c r="W849" i="10"/>
  <c r="V849" i="10"/>
  <c r="U849" i="10"/>
  <c r="T849" i="10"/>
  <c r="S849" i="10"/>
  <c r="R849" i="10"/>
  <c r="Q849" i="10"/>
  <c r="O849" i="10"/>
  <c r="BE849" i="10" s="1"/>
  <c r="N849" i="10"/>
  <c r="M849" i="10"/>
  <c r="L849" i="10"/>
  <c r="K849" i="10"/>
  <c r="J849" i="10"/>
  <c r="I849" i="10"/>
  <c r="H849" i="10"/>
  <c r="G849" i="10"/>
  <c r="BL633" i="10"/>
  <c r="BE633" i="10"/>
  <c r="BL632" i="10"/>
  <c r="BE632" i="10"/>
  <c r="BL631" i="10"/>
  <c r="BE631" i="10"/>
  <c r="BL289" i="10"/>
  <c r="BE289" i="10"/>
  <c r="BL288" i="10"/>
  <c r="BE288" i="10"/>
  <c r="BL287" i="10"/>
  <c r="BE287" i="10"/>
  <c r="BL286" i="10"/>
  <c r="BE286" i="10"/>
  <c r="BL635" i="10"/>
  <c r="BE635" i="10"/>
  <c r="BL634" i="10"/>
  <c r="BE634" i="10"/>
  <c r="BL279" i="10"/>
  <c r="BE279" i="10"/>
  <c r="BL842" i="10"/>
  <c r="BE842" i="10"/>
  <c r="BL841" i="10"/>
  <c r="AG841" i="10"/>
  <c r="AF841" i="10"/>
  <c r="AD841" i="10"/>
  <c r="AC841" i="10"/>
  <c r="AB841" i="10"/>
  <c r="AA841" i="10"/>
  <c r="Z841" i="10"/>
  <c r="Y841" i="10"/>
  <c r="X841" i="10"/>
  <c r="W841" i="10"/>
  <c r="V841" i="10"/>
  <c r="U841" i="10"/>
  <c r="T841" i="10"/>
  <c r="S841" i="10"/>
  <c r="R841" i="10"/>
  <c r="Q841" i="10"/>
  <c r="O841" i="10"/>
  <c r="BE841" i="10" s="1"/>
  <c r="N841" i="10"/>
  <c r="M841" i="10"/>
  <c r="L841" i="10"/>
  <c r="K841" i="10"/>
  <c r="J841" i="10"/>
  <c r="I841" i="10"/>
  <c r="H841" i="10"/>
  <c r="G841" i="10"/>
  <c r="BL840" i="10"/>
  <c r="BE840" i="10"/>
  <c r="BL839" i="10"/>
  <c r="AG839" i="10"/>
  <c r="AF839" i="10"/>
  <c r="AD839" i="10"/>
  <c r="AC839" i="10"/>
  <c r="AB839" i="10"/>
  <c r="AA839" i="10"/>
  <c r="Z839" i="10"/>
  <c r="Y839" i="10"/>
  <c r="X839" i="10"/>
  <c r="W839" i="10"/>
  <c r="V839" i="10"/>
  <c r="U839" i="10"/>
  <c r="T839" i="10"/>
  <c r="S839" i="10"/>
  <c r="R839" i="10"/>
  <c r="Q839" i="10"/>
  <c r="O839" i="10"/>
  <c r="BE839" i="10" s="1"/>
  <c r="N839" i="10"/>
  <c r="M839" i="10"/>
  <c r="L839" i="10"/>
  <c r="K839" i="10"/>
  <c r="J839" i="10"/>
  <c r="I839" i="10"/>
  <c r="H839" i="10"/>
  <c r="G839" i="10"/>
  <c r="BL604" i="10"/>
  <c r="BE604" i="10"/>
  <c r="BL603" i="10"/>
  <c r="BE603" i="10"/>
  <c r="BL602" i="10"/>
  <c r="BE602" i="10"/>
  <c r="BL601" i="10"/>
  <c r="BE601" i="10"/>
  <c r="BL241" i="10"/>
  <c r="BE241" i="10"/>
  <c r="BL240" i="10"/>
  <c r="BE240" i="10"/>
  <c r="BL239" i="10"/>
  <c r="BE239" i="10"/>
  <c r="BL238" i="10"/>
  <c r="BE238" i="10"/>
  <c r="BL177" i="10"/>
  <c r="BE177" i="10"/>
  <c r="BL911" i="10"/>
  <c r="BE911" i="10"/>
  <c r="BL910" i="10"/>
  <c r="BE910" i="10"/>
  <c r="BL909" i="10"/>
  <c r="BE909" i="10"/>
  <c r="BL908" i="10"/>
  <c r="BE908" i="10"/>
  <c r="BL907" i="10"/>
  <c r="BE907" i="10"/>
  <c r="BL906" i="10"/>
  <c r="BE906" i="10"/>
  <c r="BL737" i="10"/>
  <c r="BE737" i="10"/>
  <c r="BL736" i="10"/>
  <c r="BE736" i="10"/>
  <c r="BL735" i="10"/>
  <c r="BE735" i="10"/>
  <c r="BL733" i="10"/>
  <c r="BE733" i="10"/>
  <c r="BL732" i="10"/>
  <c r="BE732" i="10"/>
  <c r="BL731" i="10"/>
  <c r="BE731" i="10"/>
  <c r="BL378" i="10"/>
  <c r="BE378" i="10"/>
  <c r="BL377" i="10"/>
  <c r="BE377" i="10"/>
  <c r="BL376" i="10"/>
  <c r="BE376" i="10"/>
  <c r="BL838" i="10"/>
  <c r="BE838" i="10"/>
  <c r="F837" i="10"/>
  <c r="BL837" i="10"/>
  <c r="AG837" i="10"/>
  <c r="AF837" i="10"/>
  <c r="AE837" i="10"/>
  <c r="AD837" i="10"/>
  <c r="AC837" i="10"/>
  <c r="AB837" i="10"/>
  <c r="AA837" i="10"/>
  <c r="Z837" i="10"/>
  <c r="Y837" i="10"/>
  <c r="X837" i="10"/>
  <c r="W837" i="10"/>
  <c r="V837" i="10"/>
  <c r="U837" i="10"/>
  <c r="T837" i="10"/>
  <c r="S837" i="10"/>
  <c r="R837" i="10"/>
  <c r="Q837" i="10"/>
  <c r="P837" i="10"/>
  <c r="O837" i="10"/>
  <c r="BE837" i="10" s="1"/>
  <c r="N837" i="10"/>
  <c r="M837" i="10"/>
  <c r="L837" i="10"/>
  <c r="K837" i="10"/>
  <c r="J837" i="10"/>
  <c r="I837" i="10"/>
  <c r="H837" i="10"/>
  <c r="G837" i="10"/>
  <c r="BL836" i="10"/>
  <c r="BE836" i="10"/>
  <c r="BL835" i="10"/>
  <c r="BE835" i="10"/>
  <c r="BL834" i="10"/>
  <c r="BE834" i="10"/>
  <c r="BL833" i="10"/>
  <c r="AG833" i="10"/>
  <c r="AF833" i="10"/>
  <c r="AE833" i="10"/>
  <c r="AD833" i="10"/>
  <c r="AC833" i="10"/>
  <c r="AB833" i="10"/>
  <c r="AA833" i="10"/>
  <c r="Z833" i="10"/>
  <c r="Y833" i="10"/>
  <c r="X833" i="10"/>
  <c r="W833" i="10"/>
  <c r="V833" i="10"/>
  <c r="U833" i="10"/>
  <c r="T833" i="10"/>
  <c r="S833" i="10"/>
  <c r="R833" i="10"/>
  <c r="Q833" i="10"/>
  <c r="P833" i="10"/>
  <c r="O833" i="10"/>
  <c r="BE833" i="10" s="1"/>
  <c r="N833" i="10"/>
  <c r="M833" i="10"/>
  <c r="L833" i="10"/>
  <c r="K833" i="10"/>
  <c r="J833" i="10"/>
  <c r="I833" i="10"/>
  <c r="H833" i="10"/>
  <c r="G833" i="10"/>
  <c r="BL597" i="10"/>
  <c r="BE597" i="10"/>
  <c r="BL596" i="10"/>
  <c r="BE596" i="10"/>
  <c r="BL595" i="10"/>
  <c r="BE595" i="10"/>
  <c r="BL237" i="10"/>
  <c r="BE237" i="10"/>
  <c r="BL236" i="10"/>
  <c r="BE236" i="10"/>
  <c r="BL233" i="10"/>
  <c r="BE233" i="10"/>
  <c r="BL232" i="10"/>
  <c r="BE232" i="10"/>
  <c r="BL891" i="10"/>
  <c r="BE891" i="10"/>
  <c r="BL890" i="10"/>
  <c r="AG890" i="10"/>
  <c r="AF890" i="10"/>
  <c r="AD890" i="10"/>
  <c r="AC890" i="10"/>
  <c r="AB890" i="10"/>
  <c r="AA890" i="10"/>
  <c r="Z890" i="10"/>
  <c r="Y890" i="10"/>
  <c r="X890" i="10"/>
  <c r="W890" i="10"/>
  <c r="V890" i="10"/>
  <c r="U890" i="10"/>
  <c r="T890" i="10"/>
  <c r="S890" i="10"/>
  <c r="R890" i="10"/>
  <c r="Q890" i="10"/>
  <c r="O890" i="10"/>
  <c r="BE890" i="10" s="1"/>
  <c r="N890" i="10"/>
  <c r="M890" i="10"/>
  <c r="L890" i="10"/>
  <c r="K890" i="10"/>
  <c r="J890" i="10"/>
  <c r="I890" i="10"/>
  <c r="H890" i="10"/>
  <c r="G890" i="10"/>
  <c r="BL889" i="10"/>
  <c r="BE889" i="10"/>
  <c r="BL888" i="10"/>
  <c r="BE888" i="10"/>
  <c r="BL887" i="10"/>
  <c r="BE887" i="10"/>
  <c r="BL885" i="10"/>
  <c r="BE885" i="10"/>
  <c r="BL884" i="10"/>
  <c r="BE884" i="10"/>
  <c r="AW884" i="10"/>
  <c r="BL883" i="10"/>
  <c r="AG883" i="10"/>
  <c r="AF883" i="10"/>
  <c r="AD883" i="10"/>
  <c r="AC883" i="10"/>
  <c r="AB883" i="10"/>
  <c r="AA883" i="10"/>
  <c r="Z883" i="10"/>
  <c r="Y883" i="10"/>
  <c r="X883" i="10"/>
  <c r="W883" i="10"/>
  <c r="V883" i="10"/>
  <c r="U883" i="10"/>
  <c r="T883" i="10"/>
  <c r="S883" i="10"/>
  <c r="R883" i="10"/>
  <c r="Q883" i="10"/>
  <c r="O883" i="10"/>
  <c r="BE883" i="10" s="1"/>
  <c r="N883" i="10"/>
  <c r="M883" i="10"/>
  <c r="L883" i="10"/>
  <c r="K883" i="10"/>
  <c r="J883" i="10"/>
  <c r="I883" i="10"/>
  <c r="H883" i="10"/>
  <c r="G883" i="10"/>
  <c r="BL882" i="10"/>
  <c r="BE882" i="10"/>
  <c r="BL881" i="10"/>
  <c r="AG881" i="10"/>
  <c r="AF881" i="10"/>
  <c r="AD881" i="10"/>
  <c r="AC881" i="10"/>
  <c r="AB881" i="10"/>
  <c r="AA881" i="10"/>
  <c r="Z881" i="10"/>
  <c r="Y881" i="10"/>
  <c r="X881" i="10"/>
  <c r="W881" i="10"/>
  <c r="V881" i="10"/>
  <c r="U881" i="10"/>
  <c r="T881" i="10"/>
  <c r="S881" i="10"/>
  <c r="R881" i="10"/>
  <c r="Q881" i="10"/>
  <c r="O881" i="10"/>
  <c r="BE881" i="10" s="1"/>
  <c r="N881" i="10"/>
  <c r="M881" i="10"/>
  <c r="L881" i="10"/>
  <c r="K881" i="10"/>
  <c r="J881" i="10"/>
  <c r="I881" i="10"/>
  <c r="H881" i="10"/>
  <c r="G881" i="10"/>
  <c r="BL700" i="10"/>
  <c r="BE700" i="10"/>
  <c r="BL699" i="10"/>
  <c r="BE699" i="10"/>
  <c r="BL696" i="10"/>
  <c r="BE696" i="10"/>
  <c r="BL695" i="10"/>
  <c r="BE695" i="10"/>
  <c r="BL694" i="10"/>
  <c r="BE694" i="10"/>
  <c r="BL691" i="10"/>
  <c r="BE691" i="10"/>
  <c r="BL690" i="10"/>
  <c r="BE690" i="10"/>
  <c r="BL689" i="10"/>
  <c r="BE689" i="10"/>
  <c r="BL686" i="10"/>
  <c r="BE686" i="10"/>
  <c r="BL678" i="10"/>
  <c r="BE678" i="10"/>
  <c r="BL677" i="10"/>
  <c r="BE677" i="10"/>
  <c r="BL676" i="10"/>
  <c r="BE676" i="10"/>
  <c r="BL347" i="10"/>
  <c r="BE347" i="10"/>
  <c r="BL701" i="10"/>
  <c r="BE701" i="10"/>
  <c r="BL346" i="10"/>
  <c r="BE346" i="10"/>
  <c r="BL338" i="10"/>
  <c r="BE338" i="10"/>
  <c r="BL337" i="10"/>
  <c r="BE337" i="10"/>
  <c r="BL336" i="10"/>
  <c r="BE336" i="10"/>
  <c r="BL333" i="10"/>
  <c r="BE333" i="10"/>
  <c r="BL332" i="10"/>
  <c r="BE332" i="10"/>
  <c r="BL331" i="10"/>
  <c r="BE331" i="10"/>
  <c r="AW331" i="10"/>
  <c r="BL330" i="10"/>
  <c r="BE330" i="10"/>
  <c r="BL329" i="10"/>
  <c r="BE329" i="10"/>
  <c r="BL328" i="10"/>
  <c r="BE328" i="10"/>
  <c r="BL878" i="10"/>
  <c r="BE878" i="10"/>
  <c r="BL877" i="10"/>
  <c r="AG877" i="10"/>
  <c r="AF877" i="10"/>
  <c r="AD877" i="10"/>
  <c r="AC877" i="10"/>
  <c r="AB877" i="10"/>
  <c r="AA877" i="10"/>
  <c r="Z877" i="10"/>
  <c r="Y877" i="10"/>
  <c r="X877" i="10"/>
  <c r="W877" i="10"/>
  <c r="V877" i="10"/>
  <c r="U877" i="10"/>
  <c r="T877" i="10"/>
  <c r="S877" i="10"/>
  <c r="R877" i="10"/>
  <c r="Q877" i="10"/>
  <c r="O877" i="10"/>
  <c r="BE877" i="10" s="1"/>
  <c r="N877" i="10"/>
  <c r="M877" i="10"/>
  <c r="L877" i="10"/>
  <c r="K877" i="10"/>
  <c r="J877" i="10"/>
  <c r="I877" i="10"/>
  <c r="H877" i="10"/>
  <c r="G877" i="10"/>
  <c r="BL876" i="10"/>
  <c r="BE876" i="10"/>
  <c r="BL875" i="10"/>
  <c r="AG875" i="10"/>
  <c r="AF875" i="10"/>
  <c r="AD875" i="10"/>
  <c r="AC875" i="10"/>
  <c r="AB875" i="10"/>
  <c r="AA875" i="10"/>
  <c r="Z875" i="10"/>
  <c r="Y875" i="10"/>
  <c r="X875" i="10"/>
  <c r="W875" i="10"/>
  <c r="V875" i="10"/>
  <c r="U875" i="10"/>
  <c r="T875" i="10"/>
  <c r="S875" i="10"/>
  <c r="R875" i="10"/>
  <c r="Q875" i="10"/>
  <c r="O875" i="10"/>
  <c r="BE875" i="10" s="1"/>
  <c r="N875" i="10"/>
  <c r="M875" i="10"/>
  <c r="L875" i="10"/>
  <c r="K875" i="10"/>
  <c r="J875" i="10"/>
  <c r="I875" i="10"/>
  <c r="H875" i="10"/>
  <c r="G875" i="10"/>
  <c r="BL874" i="10"/>
  <c r="BE874" i="10"/>
  <c r="BL873" i="10"/>
  <c r="BE873" i="10"/>
  <c r="BL872" i="10"/>
  <c r="BE872" i="10"/>
  <c r="BL871" i="10"/>
  <c r="BE871" i="10"/>
  <c r="BL870" i="10"/>
  <c r="BE870" i="10"/>
  <c r="BL869" i="10"/>
  <c r="AG869" i="10"/>
  <c r="AF869" i="10"/>
  <c r="AD869" i="10"/>
  <c r="AC869" i="10"/>
  <c r="AB869" i="10"/>
  <c r="AA869" i="10"/>
  <c r="Z869" i="10"/>
  <c r="Y869" i="10"/>
  <c r="X869" i="10"/>
  <c r="W869" i="10"/>
  <c r="U869" i="10"/>
  <c r="T869" i="10"/>
  <c r="S869" i="10"/>
  <c r="R869" i="10"/>
  <c r="Q869" i="10"/>
  <c r="O869" i="10"/>
  <c r="BE869" i="10" s="1"/>
  <c r="N869" i="10"/>
  <c r="M869" i="10"/>
  <c r="L869" i="10"/>
  <c r="K869" i="10"/>
  <c r="J869" i="10"/>
  <c r="H869" i="10"/>
  <c r="G869" i="10"/>
  <c r="BL868" i="10"/>
  <c r="BE868" i="10"/>
  <c r="BL867" i="10"/>
  <c r="BE867" i="10"/>
  <c r="BL866" i="10"/>
  <c r="AG866" i="10"/>
  <c r="AF866" i="10"/>
  <c r="AD866" i="10"/>
  <c r="AC866" i="10"/>
  <c r="AB866" i="10"/>
  <c r="AA866" i="10"/>
  <c r="Z866" i="10"/>
  <c r="Y866" i="10"/>
  <c r="X866" i="10"/>
  <c r="W866" i="10"/>
  <c r="V866" i="10"/>
  <c r="U866" i="10"/>
  <c r="T866" i="10"/>
  <c r="S866" i="10"/>
  <c r="R866" i="10"/>
  <c r="Q866" i="10"/>
  <c r="O866" i="10"/>
  <c r="BE866" i="10" s="1"/>
  <c r="N866" i="10"/>
  <c r="M866" i="10"/>
  <c r="L866" i="10"/>
  <c r="K866" i="10"/>
  <c r="J866" i="10"/>
  <c r="I866" i="10"/>
  <c r="H866" i="10"/>
  <c r="G866" i="10"/>
  <c r="BL865" i="10"/>
  <c r="BE865" i="10"/>
  <c r="BL864" i="10"/>
  <c r="BE864" i="10"/>
  <c r="BL863" i="10"/>
  <c r="AG863" i="10"/>
  <c r="AF863" i="10"/>
  <c r="AD863" i="10"/>
  <c r="AC863" i="10"/>
  <c r="AB863" i="10"/>
  <c r="AA863" i="10"/>
  <c r="Z863" i="10"/>
  <c r="Y863" i="10"/>
  <c r="X863" i="10"/>
  <c r="W863" i="10"/>
  <c r="V863" i="10"/>
  <c r="U863" i="10"/>
  <c r="T863" i="10"/>
  <c r="S863" i="10"/>
  <c r="R863" i="10"/>
  <c r="Q863" i="10"/>
  <c r="O863" i="10"/>
  <c r="BE863" i="10" s="1"/>
  <c r="N863" i="10"/>
  <c r="M863" i="10"/>
  <c r="L863" i="10"/>
  <c r="K863" i="10"/>
  <c r="J863" i="10"/>
  <c r="I863" i="10"/>
  <c r="H863" i="10"/>
  <c r="G863" i="10"/>
  <c r="BL862" i="10"/>
  <c r="BE862" i="10"/>
  <c r="BL861" i="10"/>
  <c r="BE861" i="10"/>
  <c r="BL860" i="10"/>
  <c r="AG860" i="10"/>
  <c r="AF860" i="10"/>
  <c r="AD860" i="10"/>
  <c r="AC860" i="10"/>
  <c r="AB860" i="10"/>
  <c r="AA860" i="10"/>
  <c r="Z860" i="10"/>
  <c r="Y860" i="10"/>
  <c r="X860" i="10"/>
  <c r="W860" i="10"/>
  <c r="V860" i="10"/>
  <c r="U860" i="10"/>
  <c r="T860" i="10"/>
  <c r="S860" i="10"/>
  <c r="R860" i="10"/>
  <c r="Q860" i="10"/>
  <c r="O860" i="10"/>
  <c r="BE860" i="10" s="1"/>
  <c r="N860" i="10"/>
  <c r="M860" i="10"/>
  <c r="L860" i="10"/>
  <c r="K860" i="10"/>
  <c r="J860" i="10"/>
  <c r="I860" i="10"/>
  <c r="H860" i="10"/>
  <c r="G860" i="10"/>
  <c r="BL666" i="10"/>
  <c r="BE666" i="10"/>
  <c r="BL665" i="10"/>
  <c r="BE665" i="10"/>
  <c r="BL664" i="10"/>
  <c r="BE664" i="10"/>
  <c r="BL662" i="10"/>
  <c r="BE662" i="10"/>
  <c r="BL661" i="10"/>
  <c r="BE661" i="10"/>
  <c r="BL657" i="10"/>
  <c r="BE657" i="10"/>
  <c r="BL656" i="10"/>
  <c r="BE656" i="10"/>
  <c r="BL655" i="10"/>
  <c r="BE655" i="10"/>
  <c r="BL653" i="10"/>
  <c r="BE653" i="10"/>
  <c r="BL652" i="10"/>
  <c r="BE652" i="10"/>
  <c r="BL651" i="10"/>
  <c r="BE651" i="10"/>
  <c r="BL650" i="10"/>
  <c r="BE650" i="10"/>
  <c r="BL317" i="10"/>
  <c r="BE317" i="10"/>
  <c r="BL316" i="10"/>
  <c r="BE316" i="10"/>
  <c r="BL315" i="10"/>
  <c r="BE315" i="10"/>
  <c r="BL314" i="10"/>
  <c r="BE314" i="10"/>
  <c r="BL313" i="10"/>
  <c r="BE313" i="10"/>
  <c r="BL311" i="10"/>
  <c r="BE311" i="10"/>
  <c r="BL310" i="10"/>
  <c r="BE310" i="10"/>
  <c r="BL309" i="10"/>
  <c r="BE309" i="10"/>
  <c r="BL308" i="10"/>
  <c r="BE308" i="10"/>
  <c r="BL307" i="10"/>
  <c r="BE307" i="10"/>
  <c r="BL305" i="10"/>
  <c r="BE305" i="10"/>
  <c r="BL301" i="10"/>
  <c r="BE301" i="10"/>
  <c r="BL304" i="10"/>
  <c r="BE304" i="10"/>
  <c r="BL300" i="10"/>
  <c r="BE300" i="10"/>
  <c r="BL298" i="10"/>
  <c r="BE298" i="10"/>
  <c r="BL297" i="10"/>
  <c r="BE297" i="10"/>
  <c r="BL798" i="10"/>
  <c r="BE798" i="10"/>
  <c r="BL797" i="10"/>
  <c r="BE797" i="10"/>
  <c r="BL796" i="10"/>
  <c r="BE796" i="10"/>
  <c r="BL795" i="10"/>
  <c r="BE795" i="10"/>
  <c r="BL794" i="10"/>
  <c r="BE794" i="10"/>
  <c r="BL793" i="10"/>
  <c r="BE793" i="10"/>
  <c r="BL792" i="10"/>
  <c r="BE792" i="10"/>
  <c r="BL791" i="10"/>
  <c r="BE791" i="10"/>
  <c r="BL790" i="10"/>
  <c r="BE790" i="10"/>
  <c r="BL789" i="10"/>
  <c r="AG789" i="10"/>
  <c r="AF789" i="10"/>
  <c r="AD789" i="10"/>
  <c r="AC789" i="10"/>
  <c r="AB789" i="10"/>
  <c r="AA789" i="10"/>
  <c r="Z789" i="10"/>
  <c r="Y789" i="10"/>
  <c r="X789" i="10"/>
  <c r="W789" i="10"/>
  <c r="V789" i="10"/>
  <c r="U789" i="10"/>
  <c r="T789" i="10"/>
  <c r="S789" i="10"/>
  <c r="R789" i="10"/>
  <c r="Q789" i="10"/>
  <c r="O789" i="10"/>
  <c r="BE789" i="10" s="1"/>
  <c r="M789" i="10"/>
  <c r="L789" i="10"/>
  <c r="K789" i="10"/>
  <c r="J789" i="10"/>
  <c r="I789" i="10"/>
  <c r="H789" i="10"/>
  <c r="G789" i="10"/>
  <c r="BL520" i="10"/>
  <c r="BE520" i="10"/>
  <c r="BL519" i="10"/>
  <c r="BE519" i="10"/>
  <c r="BL518" i="10"/>
  <c r="BE518" i="10"/>
  <c r="BL517" i="10"/>
  <c r="BE517" i="10"/>
  <c r="BL516" i="10"/>
  <c r="BE516" i="10"/>
  <c r="BL515" i="10"/>
  <c r="BE515" i="10"/>
  <c r="BL514" i="10"/>
  <c r="BE514" i="10"/>
  <c r="BL513" i="10"/>
  <c r="BE513" i="10"/>
  <c r="BL512" i="10"/>
  <c r="BE512" i="10"/>
  <c r="BL511" i="10"/>
  <c r="BE511" i="10"/>
  <c r="BL169" i="10"/>
  <c r="BE169" i="10"/>
  <c r="BL168" i="10"/>
  <c r="BE168" i="10"/>
  <c r="BL167" i="10"/>
  <c r="BE167" i="10"/>
  <c r="BL166" i="10"/>
  <c r="BE166" i="10"/>
  <c r="BL165" i="10"/>
  <c r="BE165" i="10"/>
  <c r="BL164" i="10"/>
  <c r="BE164" i="10"/>
  <c r="BL163" i="10"/>
  <c r="BE163" i="10"/>
  <c r="BL162" i="10"/>
  <c r="BE162" i="10"/>
  <c r="BL161" i="10"/>
  <c r="BE161" i="10"/>
  <c r="BL175" i="10"/>
  <c r="BE175" i="10"/>
  <c r="BL160" i="10"/>
  <c r="BE160" i="10"/>
  <c r="BL159" i="10"/>
  <c r="BE159" i="10"/>
  <c r="BL158" i="10"/>
  <c r="BE158" i="10"/>
  <c r="BL772" i="10"/>
  <c r="BE772" i="10"/>
  <c r="BL771" i="10"/>
  <c r="BE771" i="10"/>
  <c r="BL433" i="10"/>
  <c r="BE433" i="10"/>
  <c r="BL770" i="10"/>
  <c r="BE770" i="10"/>
  <c r="BL769" i="10"/>
  <c r="BE769" i="10"/>
  <c r="BL768" i="10"/>
  <c r="BE768" i="10"/>
  <c r="BL767" i="10"/>
  <c r="BE767" i="10"/>
  <c r="BL766" i="10"/>
  <c r="BE766" i="10"/>
  <c r="BL765" i="10"/>
  <c r="BE765" i="10"/>
  <c r="BL764" i="10"/>
  <c r="BE764" i="10"/>
  <c r="BL763" i="10"/>
  <c r="BE763" i="10"/>
  <c r="BL762" i="10"/>
  <c r="BE762" i="10"/>
  <c r="BL760" i="10"/>
  <c r="BE760" i="10"/>
  <c r="BL759" i="10"/>
  <c r="BE759" i="10"/>
  <c r="BL758" i="10"/>
  <c r="BE758" i="10"/>
  <c r="BL757" i="10"/>
  <c r="BE757" i="10"/>
  <c r="BL756" i="10"/>
  <c r="BE756" i="10"/>
  <c r="BL755" i="10"/>
  <c r="BE755" i="10"/>
  <c r="BL754" i="10"/>
  <c r="BE754" i="10"/>
  <c r="BL753" i="10"/>
  <c r="BE753" i="10"/>
  <c r="BL752" i="10"/>
  <c r="BE752" i="10"/>
  <c r="BL751" i="10"/>
  <c r="BE751" i="10"/>
  <c r="BL750" i="10"/>
  <c r="BE750" i="10"/>
  <c r="BL749" i="10"/>
  <c r="BE749" i="10"/>
  <c r="BL748" i="10"/>
  <c r="BE748" i="10"/>
  <c r="BL747" i="10"/>
  <c r="BE747" i="10"/>
  <c r="BL746" i="10"/>
  <c r="BE746" i="10"/>
  <c r="BL745" i="10"/>
  <c r="BE745" i="10"/>
  <c r="BL744" i="10"/>
  <c r="BE744" i="10"/>
  <c r="BL743" i="10"/>
  <c r="BE743" i="10"/>
  <c r="BL742" i="10"/>
  <c r="BE742" i="10"/>
  <c r="BL741" i="10"/>
  <c r="BE741" i="10"/>
  <c r="BL740" i="10"/>
  <c r="BE740" i="10"/>
  <c r="BL739" i="10"/>
  <c r="BL417" i="10"/>
  <c r="BE417" i="10"/>
  <c r="BL416" i="10"/>
  <c r="BE416" i="10"/>
  <c r="BL415" i="10"/>
  <c r="BE415" i="10"/>
  <c r="BL414" i="10"/>
  <c r="BE414" i="10"/>
  <c r="BL413" i="10"/>
  <c r="BE413" i="10"/>
  <c r="BL412" i="10"/>
  <c r="BE412" i="10"/>
  <c r="BL411" i="10"/>
  <c r="BE411" i="10"/>
  <c r="BL410" i="10"/>
  <c r="BE410" i="10"/>
  <c r="BL53" i="10"/>
  <c r="BE53" i="10"/>
  <c r="BL409" i="10"/>
  <c r="BE409" i="10"/>
  <c r="BL408" i="10"/>
  <c r="BE408" i="10"/>
  <c r="BL407" i="10"/>
  <c r="BE407" i="10"/>
  <c r="BL406" i="10"/>
  <c r="BE406" i="10"/>
  <c r="BL405" i="10"/>
  <c r="BE405" i="10"/>
  <c r="BL404" i="10"/>
  <c r="BE404" i="10"/>
  <c r="BL403" i="10"/>
  <c r="BE403" i="10"/>
  <c r="BL774" i="10"/>
  <c r="BE774" i="10"/>
  <c r="BL402" i="10"/>
  <c r="BE402" i="10"/>
  <c r="BL401" i="10"/>
  <c r="BE401" i="10"/>
  <c r="BL400" i="10"/>
  <c r="BE400" i="10"/>
  <c r="BL399" i="10"/>
  <c r="BE399" i="10"/>
  <c r="BL398" i="10"/>
  <c r="BE398" i="10"/>
  <c r="BL397" i="10"/>
  <c r="BE397" i="10"/>
  <c r="BL396" i="10"/>
  <c r="BE396" i="10"/>
  <c r="BL395" i="10"/>
  <c r="BE395" i="10"/>
  <c r="BL394" i="10"/>
  <c r="BE394" i="10"/>
  <c r="BL773" i="10"/>
  <c r="BE773" i="10"/>
  <c r="BL391" i="10"/>
  <c r="BE391" i="10"/>
  <c r="BL390" i="10"/>
  <c r="BE390" i="10"/>
  <c r="BL389" i="10"/>
  <c r="BE389" i="10"/>
  <c r="BL388" i="10"/>
  <c r="BE388" i="10"/>
  <c r="BL387" i="10"/>
  <c r="BE387" i="10"/>
  <c r="BL385" i="10"/>
  <c r="BE385" i="10"/>
  <c r="BL384" i="10"/>
  <c r="BE384" i="10"/>
  <c r="BL383" i="10"/>
  <c r="BE383" i="10"/>
  <c r="BL382" i="10"/>
  <c r="BL51" i="10"/>
  <c r="BE51" i="10"/>
  <c r="BL50" i="10"/>
  <c r="BE50" i="10"/>
  <c r="BL49" i="10"/>
  <c r="BE49" i="10"/>
  <c r="BL48" i="10"/>
  <c r="BE48" i="10"/>
  <c r="BL47" i="10"/>
  <c r="BE47" i="10"/>
  <c r="BL46" i="10"/>
  <c r="BE46" i="10"/>
  <c r="BL45" i="10"/>
  <c r="BE45" i="10"/>
  <c r="BL44" i="10"/>
  <c r="BE44" i="10"/>
  <c r="BL43" i="10"/>
  <c r="BE43" i="10"/>
  <c r="BL42" i="10"/>
  <c r="BE42" i="10"/>
  <c r="BL41" i="10"/>
  <c r="BE41" i="10"/>
  <c r="BL40" i="10"/>
  <c r="BE40" i="10"/>
  <c r="BL39" i="10"/>
  <c r="BE39" i="10"/>
  <c r="BL38" i="10"/>
  <c r="BE38" i="10"/>
  <c r="BL37" i="10"/>
  <c r="BE37" i="10"/>
  <c r="BL36" i="10"/>
  <c r="BE36" i="10"/>
  <c r="BL35" i="10"/>
  <c r="BE35" i="10"/>
  <c r="BL34" i="10"/>
  <c r="BE34" i="10"/>
  <c r="BL33" i="10"/>
  <c r="BE33" i="10"/>
  <c r="BL32" i="10"/>
  <c r="BE32" i="10"/>
  <c r="BL31" i="10"/>
  <c r="BE31" i="10"/>
  <c r="BL30" i="10"/>
  <c r="BE30" i="10"/>
  <c r="BL29" i="10"/>
  <c r="BE29" i="10"/>
  <c r="BL28" i="10"/>
  <c r="BE28" i="10"/>
  <c r="BL27" i="10"/>
  <c r="BE27" i="10"/>
  <c r="BL26" i="10"/>
  <c r="BE26" i="10"/>
  <c r="BL25" i="10"/>
  <c r="BE25" i="10"/>
  <c r="BL24" i="10"/>
  <c r="BE24" i="10"/>
  <c r="BL23" i="10"/>
  <c r="BE23" i="10"/>
  <c r="BL418" i="10"/>
  <c r="BE418" i="10"/>
  <c r="BL22" i="10"/>
  <c r="BE22" i="10"/>
  <c r="CJ22" i="10"/>
  <c r="BL21" i="10"/>
  <c r="BL901" i="10"/>
  <c r="BE901" i="10"/>
  <c r="BL900" i="10"/>
  <c r="AG900" i="10"/>
  <c r="AF900" i="10"/>
  <c r="AD900" i="10"/>
  <c r="AC900" i="10"/>
  <c r="AB900" i="10"/>
  <c r="AA900" i="10"/>
  <c r="Z900" i="10"/>
  <c r="Y900" i="10"/>
  <c r="X900" i="10"/>
  <c r="W900" i="10"/>
  <c r="V900" i="10"/>
  <c r="U900" i="10"/>
  <c r="T900" i="10"/>
  <c r="S900" i="10"/>
  <c r="R900" i="10"/>
  <c r="Q900" i="10"/>
  <c r="O900" i="10"/>
  <c r="BE900" i="10" s="1"/>
  <c r="N900" i="10"/>
  <c r="M900" i="10"/>
  <c r="L900" i="10"/>
  <c r="K900" i="10"/>
  <c r="J900" i="10"/>
  <c r="I900" i="10"/>
  <c r="H900" i="10"/>
  <c r="G900" i="10"/>
  <c r="BL899" i="10"/>
  <c r="BE899" i="10"/>
  <c r="BL898" i="10"/>
  <c r="AG898" i="10"/>
  <c r="AF898" i="10"/>
  <c r="AD898" i="10"/>
  <c r="AC898" i="10"/>
  <c r="AB898" i="10"/>
  <c r="AA898" i="10"/>
  <c r="Z898" i="10"/>
  <c r="Y898" i="10"/>
  <c r="X898" i="10"/>
  <c r="W898" i="10"/>
  <c r="V898" i="10"/>
  <c r="U898" i="10"/>
  <c r="T898" i="10"/>
  <c r="S898" i="10"/>
  <c r="R898" i="10"/>
  <c r="Q898" i="10"/>
  <c r="O898" i="10"/>
  <c r="BE898" i="10" s="1"/>
  <c r="N898" i="10"/>
  <c r="M898" i="10"/>
  <c r="L898" i="10"/>
  <c r="K898" i="10"/>
  <c r="J898" i="10"/>
  <c r="I898" i="10"/>
  <c r="H898" i="10"/>
  <c r="G898" i="10"/>
  <c r="BL897" i="10"/>
  <c r="BE897" i="10"/>
  <c r="BL896" i="10"/>
  <c r="AG896" i="10"/>
  <c r="AF896" i="10"/>
  <c r="AD896" i="10"/>
  <c r="AC896" i="10"/>
  <c r="AB896" i="10"/>
  <c r="AA896" i="10"/>
  <c r="Z896" i="10"/>
  <c r="Y896" i="10"/>
  <c r="X896" i="10"/>
  <c r="W896" i="10"/>
  <c r="V896" i="10"/>
  <c r="U896" i="10"/>
  <c r="T896" i="10"/>
  <c r="S896" i="10"/>
  <c r="R896" i="10"/>
  <c r="Q896" i="10"/>
  <c r="O896" i="10"/>
  <c r="BE896" i="10" s="1"/>
  <c r="N896" i="10"/>
  <c r="M896" i="10"/>
  <c r="L896" i="10"/>
  <c r="K896" i="10"/>
  <c r="J896" i="10"/>
  <c r="I896" i="10"/>
  <c r="H896" i="10"/>
  <c r="G896" i="10"/>
  <c r="BL895" i="10"/>
  <c r="BE895" i="10"/>
  <c r="BL894" i="10"/>
  <c r="AG894" i="10"/>
  <c r="AF894" i="10"/>
  <c r="AD894" i="10"/>
  <c r="AC894" i="10"/>
  <c r="AB894" i="10"/>
  <c r="AA894" i="10"/>
  <c r="Z894" i="10"/>
  <c r="Y894" i="10"/>
  <c r="X894" i="10"/>
  <c r="W894" i="10"/>
  <c r="V894" i="10"/>
  <c r="U894" i="10"/>
  <c r="T894" i="10"/>
  <c r="S894" i="10"/>
  <c r="R894" i="10"/>
  <c r="Q894" i="10"/>
  <c r="O894" i="10"/>
  <c r="BE894" i="10" s="1"/>
  <c r="N894" i="10"/>
  <c r="M894" i="10"/>
  <c r="L894" i="10"/>
  <c r="K894" i="10"/>
  <c r="J894" i="10"/>
  <c r="I894" i="10"/>
  <c r="H894" i="10"/>
  <c r="G894" i="10"/>
  <c r="BL893" i="10"/>
  <c r="BE893" i="10"/>
  <c r="BL892" i="10"/>
  <c r="AG892" i="10"/>
  <c r="AF892" i="10"/>
  <c r="AD892" i="10"/>
  <c r="AC892" i="10"/>
  <c r="AB892" i="10"/>
  <c r="AA892" i="10"/>
  <c r="Z892" i="10"/>
  <c r="Y892" i="10"/>
  <c r="X892" i="10"/>
  <c r="W892" i="10"/>
  <c r="V892" i="10"/>
  <c r="U892" i="10"/>
  <c r="T892" i="10"/>
  <c r="S892" i="10"/>
  <c r="R892" i="10"/>
  <c r="Q892" i="10"/>
  <c r="O892" i="10"/>
  <c r="BE892" i="10" s="1"/>
  <c r="N892" i="10"/>
  <c r="M892" i="10"/>
  <c r="L892" i="10"/>
  <c r="K892" i="10"/>
  <c r="J892" i="10"/>
  <c r="I892" i="10"/>
  <c r="H892" i="10"/>
  <c r="G892" i="10"/>
  <c r="BL717" i="10"/>
  <c r="BE717" i="10"/>
  <c r="BL716" i="10"/>
  <c r="BE716" i="10"/>
  <c r="BL715" i="10"/>
  <c r="BE715" i="10"/>
  <c r="BL714" i="10"/>
  <c r="BE714" i="10"/>
  <c r="BL712" i="10"/>
  <c r="BE712" i="10"/>
  <c r="BL711" i="10"/>
  <c r="BE711" i="10"/>
  <c r="BL709" i="10"/>
  <c r="BE709" i="10"/>
  <c r="BL708" i="10"/>
  <c r="BE708" i="10"/>
  <c r="BL707" i="10"/>
  <c r="BE707" i="10"/>
  <c r="BL362" i="10"/>
  <c r="BE362" i="10"/>
  <c r="BL361" i="10"/>
  <c r="BE361" i="10"/>
  <c r="BL360" i="10"/>
  <c r="BE360" i="10"/>
  <c r="BL359" i="10"/>
  <c r="BL354" i="10"/>
  <c r="BE354" i="10"/>
  <c r="BL353" i="10"/>
  <c r="BE353" i="10"/>
  <c r="BL848" i="10"/>
  <c r="BE848" i="10"/>
  <c r="BL847" i="10"/>
  <c r="AG847" i="10"/>
  <c r="AF847" i="10"/>
  <c r="AD847" i="10"/>
  <c r="AC847" i="10"/>
  <c r="AB847" i="10"/>
  <c r="AA847" i="10"/>
  <c r="Z847" i="10"/>
  <c r="Y847" i="10"/>
  <c r="X847" i="10"/>
  <c r="W847" i="10"/>
  <c r="V847" i="10"/>
  <c r="U847" i="10"/>
  <c r="T847" i="10"/>
  <c r="S847" i="10"/>
  <c r="R847" i="10"/>
  <c r="Q847" i="10"/>
  <c r="O847" i="10"/>
  <c r="BE847" i="10" s="1"/>
  <c r="N847" i="10"/>
  <c r="M847" i="10"/>
  <c r="L847" i="10"/>
  <c r="K847" i="10"/>
  <c r="J847" i="10"/>
  <c r="I847" i="10"/>
  <c r="H847" i="10"/>
  <c r="G847" i="10"/>
  <c r="BL626" i="10"/>
  <c r="BE626" i="10"/>
  <c r="BL625" i="10"/>
  <c r="BE625" i="10"/>
  <c r="BL623" i="10"/>
  <c r="BE623" i="10"/>
  <c r="BE622" i="10"/>
  <c r="BL269" i="10"/>
  <c r="BE269" i="10"/>
  <c r="BL268" i="10"/>
  <c r="BE268" i="10"/>
  <c r="BL263" i="10"/>
  <c r="BE263" i="10"/>
  <c r="BL261" i="10"/>
  <c r="BE261" i="10"/>
  <c r="BE672" i="10" l="1"/>
  <c r="BE580" i="10"/>
  <c r="BE723" i="10"/>
  <c r="BE366" i="10"/>
  <c r="BE359" i="10"/>
  <c r="G738" i="10"/>
  <c r="K738" i="10"/>
  <c r="BE775" i="10"/>
  <c r="O738" i="10"/>
  <c r="BE718" i="10" s="1"/>
  <c r="U738" i="10"/>
  <c r="Y738" i="10"/>
  <c r="AC738" i="10"/>
  <c r="H738" i="10"/>
  <c r="L738" i="10"/>
  <c r="Q738" i="10"/>
  <c r="Z738" i="10"/>
  <c r="AD738" i="10"/>
  <c r="M738" i="10"/>
  <c r="R738" i="10"/>
  <c r="W738" i="10"/>
  <c r="AA738" i="10"/>
  <c r="AF738" i="10"/>
  <c r="J738" i="10"/>
  <c r="S738" i="10"/>
  <c r="X738" i="10"/>
  <c r="AB738" i="10"/>
  <c r="AG738" i="10"/>
  <c r="F133" i="10"/>
  <c r="CJ133" i="10" s="1"/>
  <c r="F816" i="10"/>
  <c r="CJ816" i="10" s="1"/>
  <c r="F586" i="10"/>
  <c r="F585" i="10" s="1"/>
  <c r="F832" i="10"/>
  <c r="CJ832" i="10" s="1"/>
  <c r="F197" i="10"/>
  <c r="CJ197" i="10" s="1"/>
  <c r="CJ837" i="10"/>
  <c r="CJ232" i="10"/>
  <c r="BE210" i="10"/>
  <c r="AE513" i="10"/>
  <c r="AE516" i="10"/>
  <c r="AE520" i="10"/>
  <c r="AE870" i="10"/>
  <c r="F870" i="10" s="1"/>
  <c r="AE331" i="10"/>
  <c r="AE330" i="10" s="1"/>
  <c r="AE852" i="10"/>
  <c r="F608" i="10"/>
  <c r="F607" i="10" s="1"/>
  <c r="AE787" i="10"/>
  <c r="F787" i="10" s="1"/>
  <c r="AE893" i="10"/>
  <c r="F893" i="10" s="1"/>
  <c r="AE901" i="10"/>
  <c r="F901" i="10" s="1"/>
  <c r="AE512" i="10"/>
  <c r="AE797" i="10"/>
  <c r="F797" i="10" s="1"/>
  <c r="AE696" i="10"/>
  <c r="AE289" i="10"/>
  <c r="AE288" i="10" s="1"/>
  <c r="AE794" i="10"/>
  <c r="AE798" i="10"/>
  <c r="AE360" i="10"/>
  <c r="AE515" i="10"/>
  <c r="AE851" i="10"/>
  <c r="F851" i="10" s="1"/>
  <c r="AE673" i="10"/>
  <c r="AE709" i="10"/>
  <c r="AE519" i="10"/>
  <c r="F519" i="10" s="1"/>
  <c r="AE634" i="10"/>
  <c r="F634" i="10" s="1"/>
  <c r="AE644" i="10"/>
  <c r="AE643" i="10" s="1"/>
  <c r="AE216" i="10"/>
  <c r="AE822" i="10"/>
  <c r="AE830" i="10"/>
  <c r="F830" i="10" s="1"/>
  <c r="AE182" i="10"/>
  <c r="AE184" i="10"/>
  <c r="AE196" i="10"/>
  <c r="AE806" i="10"/>
  <c r="AE814" i="10"/>
  <c r="F814" i="10" s="1"/>
  <c r="AE153" i="10"/>
  <c r="AE181" i="10"/>
  <c r="AE518" i="10"/>
  <c r="F518" i="10" s="1"/>
  <c r="AE861" i="10"/>
  <c r="F861" i="10" s="1"/>
  <c r="AE867" i="10"/>
  <c r="AE333" i="10"/>
  <c r="AE332" i="10" s="1"/>
  <c r="AE338" i="10"/>
  <c r="AE347" i="10"/>
  <c r="AE346" i="10" s="1"/>
  <c r="AE700" i="10"/>
  <c r="AE889" i="10"/>
  <c r="AE850" i="10"/>
  <c r="F850" i="10" s="1"/>
  <c r="AE854" i="10"/>
  <c r="F854" i="10" s="1"/>
  <c r="AE844" i="10"/>
  <c r="AE843" i="10" s="1"/>
  <c r="AE127" i="10"/>
  <c r="AE130" i="10"/>
  <c r="AE154" i="10"/>
  <c r="AE215" i="10"/>
  <c r="AE820" i="10"/>
  <c r="AE826" i="10"/>
  <c r="AE825" i="10" s="1"/>
  <c r="AE180" i="10"/>
  <c r="AE186" i="10"/>
  <c r="AE777" i="10"/>
  <c r="F777" i="10" s="1"/>
  <c r="AE142" i="10"/>
  <c r="AE129" i="10"/>
  <c r="AE136" i="10"/>
  <c r="AE572" i="10"/>
  <c r="AE821" i="10"/>
  <c r="P823" i="10"/>
  <c r="AE903" i="10"/>
  <c r="AE902" i="10" s="1"/>
  <c r="AE514" i="10"/>
  <c r="AE517" i="10"/>
  <c r="F517" i="10" s="1"/>
  <c r="AE795" i="10"/>
  <c r="AE329" i="10"/>
  <c r="AE328" i="10" s="1"/>
  <c r="AE888" i="10"/>
  <c r="AE246" i="10"/>
  <c r="AE245" i="10" s="1"/>
  <c r="P845" i="10"/>
  <c r="CJ145" i="10"/>
  <c r="AE147" i="10"/>
  <c r="AE788" i="10"/>
  <c r="F788" i="10" s="1"/>
  <c r="AE726" i="10"/>
  <c r="AE185" i="10"/>
  <c r="AE815" i="10"/>
  <c r="P817" i="10"/>
  <c r="AE649" i="10"/>
  <c r="AE293" i="10"/>
  <c r="AE292" i="10" s="1"/>
  <c r="BE290" i="10"/>
  <c r="P825" i="10"/>
  <c r="P877" i="10"/>
  <c r="P839" i="10"/>
  <c r="BE739" i="10"/>
  <c r="BE382" i="10"/>
  <c r="BE21" i="10"/>
  <c r="P843" i="10"/>
  <c r="P847" i="10"/>
  <c r="P879" i="10"/>
  <c r="P900" i="10"/>
  <c r="P866" i="10"/>
  <c r="P829" i="10"/>
  <c r="AE880" i="10"/>
  <c r="F880" i="10" s="1"/>
  <c r="AE848" i="10"/>
  <c r="F848" i="10" s="1"/>
  <c r="AE354" i="10"/>
  <c r="AE353" i="10" s="1"/>
  <c r="AE203" i="10"/>
  <c r="AE202" i="10" s="1"/>
  <c r="P898" i="10"/>
  <c r="AE167" i="10"/>
  <c r="AE717" i="10"/>
  <c r="AE716" i="10" s="1"/>
  <c r="AE873" i="10"/>
  <c r="F248" i="10"/>
  <c r="F247" i="10" s="1"/>
  <c r="CJ247" i="10" s="1"/>
  <c r="AE140" i="10"/>
  <c r="AE633" i="10"/>
  <c r="F633" i="10" s="1"/>
  <c r="P849" i="10"/>
  <c r="AE782" i="10"/>
  <c r="AE899" i="10"/>
  <c r="AE898" i="10" s="1"/>
  <c r="P875" i="10"/>
  <c r="AE878" i="10"/>
  <c r="F878" i="10" s="1"/>
  <c r="F856" i="10"/>
  <c r="F229" i="10"/>
  <c r="P819" i="10"/>
  <c r="AE367" i="10"/>
  <c r="AE366" i="10" s="1"/>
  <c r="AE801" i="10"/>
  <c r="F801" i="10" s="1"/>
  <c r="AE805" i="10"/>
  <c r="AE165" i="10"/>
  <c r="AE897" i="10"/>
  <c r="AE896" i="10" s="1"/>
  <c r="AE882" i="10"/>
  <c r="AE881" i="10" s="1"/>
  <c r="AE828" i="10"/>
  <c r="AE206" i="10"/>
  <c r="AE802" i="10"/>
  <c r="F802" i="10" s="1"/>
  <c r="F549" i="10"/>
  <c r="P896" i="10"/>
  <c r="AE163" i="10"/>
  <c r="AE796" i="10"/>
  <c r="F796" i="10" s="1"/>
  <c r="AE868" i="10"/>
  <c r="F868" i="10" s="1"/>
  <c r="P881" i="10"/>
  <c r="F833" i="10"/>
  <c r="CJ833" i="10" s="1"/>
  <c r="AE840" i="10"/>
  <c r="AE141" i="10"/>
  <c r="T827" i="10"/>
  <c r="AE715" i="10"/>
  <c r="AE714" i="10" s="1"/>
  <c r="N789" i="10"/>
  <c r="AE793" i="10"/>
  <c r="AE148" i="10"/>
  <c r="AE149" i="10"/>
  <c r="AE591" i="10"/>
  <c r="AE708" i="10"/>
  <c r="AE865" i="10"/>
  <c r="F865" i="10" s="1"/>
  <c r="AE677" i="10"/>
  <c r="AE690" i="10"/>
  <c r="AE689" i="10" s="1"/>
  <c r="AE853" i="10"/>
  <c r="AE126" i="10"/>
  <c r="AE786" i="10"/>
  <c r="AE581" i="10"/>
  <c r="AE580" i="10" s="1"/>
  <c r="AE369" i="10"/>
  <c r="AE368" i="10" s="1"/>
  <c r="AE604" i="10"/>
  <c r="AE603" i="10" s="1"/>
  <c r="AE842" i="10"/>
  <c r="AE841" i="10" s="1"/>
  <c r="P841" i="10"/>
  <c r="AE635" i="10"/>
  <c r="AE781" i="10"/>
  <c r="N780" i="10"/>
  <c r="P892" i="10"/>
  <c r="AE790" i="10"/>
  <c r="AE862" i="10"/>
  <c r="F862" i="10" s="1"/>
  <c r="P863" i="10"/>
  <c r="AE871" i="10"/>
  <c r="F871" i="10" s="1"/>
  <c r="V869" i="10"/>
  <c r="V738" i="10" s="1"/>
  <c r="AE701" i="10"/>
  <c r="F701" i="10" s="1"/>
  <c r="P883" i="10"/>
  <c r="AE884" i="10"/>
  <c r="F884" i="10" s="1"/>
  <c r="AE891" i="10"/>
  <c r="P890" i="10"/>
  <c r="AE785" i="10"/>
  <c r="AE570" i="10"/>
  <c r="AE205" i="10"/>
  <c r="AE287" i="10"/>
  <c r="AE857" i="10"/>
  <c r="AE132" i="10"/>
  <c r="AE784" i="10"/>
  <c r="F784" i="10" s="1"/>
  <c r="AE222" i="10"/>
  <c r="AE221" i="10" s="1"/>
  <c r="AE291" i="10"/>
  <c r="AE290" i="10" s="1"/>
  <c r="AE155" i="10"/>
  <c r="F155" i="10" s="1"/>
  <c r="AE151" i="10"/>
  <c r="P904" i="10"/>
  <c r="F532" i="10"/>
  <c r="AE809" i="10"/>
  <c r="AE150" i="10"/>
  <c r="AE584" i="10"/>
  <c r="AE583" i="10" s="1"/>
  <c r="AE589" i="10"/>
  <c r="AE588" i="10" s="1"/>
  <c r="AE724" i="10"/>
  <c r="AE723" i="10" s="1"/>
  <c r="AE905" i="10"/>
  <c r="F905" i="10" s="1"/>
  <c r="AE187" i="10"/>
  <c r="AE195" i="10"/>
  <c r="AE208" i="10"/>
  <c r="F555" i="10"/>
  <c r="P902" i="10"/>
  <c r="P775" i="10"/>
  <c r="AE808" i="10"/>
  <c r="P813" i="10"/>
  <c r="AE811" i="10"/>
  <c r="AE678" i="10"/>
  <c r="AE846" i="10"/>
  <c r="AE845" i="10" s="1"/>
  <c r="AE783" i="10"/>
  <c r="P780" i="10"/>
  <c r="AE362" i="10"/>
  <c r="AE361" i="10" s="1"/>
  <c r="AE712" i="10"/>
  <c r="AE711" i="10" s="1"/>
  <c r="AE895" i="10"/>
  <c r="AE894" i="10" s="1"/>
  <c r="AE162" i="10"/>
  <c r="AE164" i="10"/>
  <c r="AE166" i="10"/>
  <c r="P789" i="10"/>
  <c r="AE791" i="10"/>
  <c r="F791" i="10" s="1"/>
  <c r="AE864" i="10"/>
  <c r="F864" i="10" s="1"/>
  <c r="AE874" i="10"/>
  <c r="F874" i="10" s="1"/>
  <c r="AE632" i="10"/>
  <c r="P894" i="10"/>
  <c r="AE695" i="10"/>
  <c r="AE602" i="10"/>
  <c r="AE601" i="10" s="1"/>
  <c r="AE647" i="10"/>
  <c r="AE646" i="10" s="1"/>
  <c r="AE792" i="10"/>
  <c r="AE872" i="10"/>
  <c r="P869" i="10"/>
  <c r="AE337" i="10"/>
  <c r="AE128" i="10"/>
  <c r="AE135" i="10"/>
  <c r="AE573" i="10"/>
  <c r="AE224" i="10"/>
  <c r="AE223" i="10" s="1"/>
  <c r="AE364" i="10"/>
  <c r="AE363" i="10" s="1"/>
  <c r="P860" i="10"/>
  <c r="I869" i="10"/>
  <c r="I738" i="10" s="1"/>
  <c r="P855" i="10"/>
  <c r="AE143" i="10"/>
  <c r="AE144" i="10"/>
  <c r="AE146" i="10"/>
  <c r="AE152" i="10"/>
  <c r="AE131" i="10"/>
  <c r="AE571" i="10"/>
  <c r="AE594" i="10"/>
  <c r="AE824" i="10"/>
  <c r="AE823" i="10" s="1"/>
  <c r="F536" i="10"/>
  <c r="AE831" i="10"/>
  <c r="AE729" i="10"/>
  <c r="AE728" i="10" s="1"/>
  <c r="AE375" i="10"/>
  <c r="AE374" i="10" s="1"/>
  <c r="AE207" i="10"/>
  <c r="AE211" i="10"/>
  <c r="AE210" i="10" s="1"/>
  <c r="AE804" i="10"/>
  <c r="P807" i="10"/>
  <c r="F563" i="10"/>
  <c r="AE800" i="10"/>
  <c r="P810" i="10"/>
  <c r="AE812" i="10"/>
  <c r="AE818" i="10"/>
  <c r="AE817" i="10" s="1"/>
  <c r="T775" i="10"/>
  <c r="AE776" i="10"/>
  <c r="AE778" i="10"/>
  <c r="P858" i="10"/>
  <c r="AE859" i="10"/>
  <c r="AE803" i="10"/>
  <c r="P799" i="10"/>
  <c r="AE179" i="10" l="1"/>
  <c r="AE158" i="10"/>
  <c r="AE125" i="10"/>
  <c r="AE694" i="10"/>
  <c r="AE212" i="10"/>
  <c r="AE631" i="10"/>
  <c r="F726" i="10"/>
  <c r="F725" i="10" s="1"/>
  <c r="AE725" i="10"/>
  <c r="AE511" i="10"/>
  <c r="AE569" i="10"/>
  <c r="F673" i="10"/>
  <c r="F672" i="10" s="1"/>
  <c r="AE672" i="10"/>
  <c r="AE676" i="10"/>
  <c r="F594" i="10"/>
  <c r="F593" i="10" s="1"/>
  <c r="AE593" i="10"/>
  <c r="F700" i="10"/>
  <c r="F699" i="10" s="1"/>
  <c r="AE699" i="10"/>
  <c r="F708" i="10"/>
  <c r="AE707" i="10"/>
  <c r="F649" i="10"/>
  <c r="F648" i="10" s="1"/>
  <c r="AE648" i="10"/>
  <c r="F591" i="10"/>
  <c r="F590" i="10" s="1"/>
  <c r="AE590" i="10"/>
  <c r="AE194" i="10"/>
  <c r="F354" i="10"/>
  <c r="F353" i="10" s="1"/>
  <c r="F360" i="10"/>
  <c r="CJ360" i="10" s="1"/>
  <c r="AE359" i="10"/>
  <c r="F337" i="10"/>
  <c r="AE336" i="10"/>
  <c r="F287" i="10"/>
  <c r="AE286" i="10"/>
  <c r="AE204" i="10"/>
  <c r="F570" i="10"/>
  <c r="CJ586" i="10"/>
  <c r="CJ585" i="10"/>
  <c r="F512" i="10"/>
  <c r="F530" i="10"/>
  <c r="F554" i="10"/>
  <c r="F553" i="10" s="1"/>
  <c r="F205" i="10"/>
  <c r="V19" i="10"/>
  <c r="X19" i="10"/>
  <c r="AF19" i="10"/>
  <c r="AC19" i="10"/>
  <c r="Y19" i="10"/>
  <c r="M19" i="10"/>
  <c r="G19" i="10"/>
  <c r="BE363" i="10"/>
  <c r="I19" i="10"/>
  <c r="R19" i="10"/>
  <c r="K19" i="10"/>
  <c r="AB19" i="10"/>
  <c r="Z19" i="10"/>
  <c r="S19" i="10"/>
  <c r="AD19" i="10"/>
  <c r="L19" i="10"/>
  <c r="Q19" i="10"/>
  <c r="J19" i="10"/>
  <c r="AG19" i="10"/>
  <c r="AA19" i="10"/>
  <c r="U19" i="10"/>
  <c r="H19" i="10"/>
  <c r="F632" i="10"/>
  <c r="T738" i="10"/>
  <c r="F695" i="10"/>
  <c r="F888" i="10"/>
  <c r="CJ888" i="10" s="1"/>
  <c r="AE887" i="10"/>
  <c r="N738" i="10"/>
  <c r="P738" i="10"/>
  <c r="CJ595" i="10"/>
  <c r="F213" i="10"/>
  <c r="F195" i="10"/>
  <c r="F831" i="10"/>
  <c r="CJ831" i="10" s="1"/>
  <c r="F159" i="10"/>
  <c r="F203" i="10"/>
  <c r="F803" i="10"/>
  <c r="CJ803" i="10" s="1"/>
  <c r="CJ252" i="10"/>
  <c r="F776" i="10"/>
  <c r="CJ776" i="10" s="1"/>
  <c r="CJ613" i="10"/>
  <c r="F550" i="10"/>
  <c r="CJ550" i="10" s="1"/>
  <c r="F539" i="10"/>
  <c r="CJ539" i="10" s="1"/>
  <c r="F214" i="10"/>
  <c r="CJ214" i="10" s="1"/>
  <c r="AE858" i="10"/>
  <c r="F859" i="10"/>
  <c r="F146" i="10"/>
  <c r="CJ146" i="10" s="1"/>
  <c r="F224" i="10"/>
  <c r="F223" i="10" s="1"/>
  <c r="F128" i="10"/>
  <c r="CJ128" i="10" s="1"/>
  <c r="F168" i="10"/>
  <c r="CJ168" i="10" s="1"/>
  <c r="F175" i="10"/>
  <c r="CJ175" i="10" s="1"/>
  <c r="F362" i="10"/>
  <c r="F187" i="10"/>
  <c r="CJ187" i="10" s="1"/>
  <c r="F132" i="10"/>
  <c r="CJ132" i="10" s="1"/>
  <c r="F148" i="10"/>
  <c r="CJ148" i="10" s="1"/>
  <c r="F161" i="10"/>
  <c r="CJ161" i="10" s="1"/>
  <c r="F163" i="10"/>
  <c r="CJ163" i="10" s="1"/>
  <c r="F329" i="10"/>
  <c r="CJ329" i="10" s="1"/>
  <c r="F186" i="10"/>
  <c r="CJ186" i="10" s="1"/>
  <c r="F127" i="10"/>
  <c r="CJ127" i="10" s="1"/>
  <c r="F338" i="10"/>
  <c r="CJ338" i="10" s="1"/>
  <c r="F183" i="10"/>
  <c r="CJ183" i="10" s="1"/>
  <c r="F216" i="10"/>
  <c r="CJ216" i="10" s="1"/>
  <c r="CJ301" i="10"/>
  <c r="F820" i="10"/>
  <c r="CJ820" i="10" s="1"/>
  <c r="F842" i="10"/>
  <c r="F516" i="10"/>
  <c r="CJ516" i="10" s="1"/>
  <c r="F809" i="10"/>
  <c r="CJ809" i="10" s="1"/>
  <c r="F903" i="10"/>
  <c r="F584" i="10"/>
  <c r="F583" i="10" s="1"/>
  <c r="F844" i="10"/>
  <c r="F891" i="10"/>
  <c r="CJ891" i="10" s="1"/>
  <c r="F602" i="10"/>
  <c r="F895" i="10"/>
  <c r="F581" i="10"/>
  <c r="F580" i="10" s="1"/>
  <c r="CJ536" i="10"/>
  <c r="F131" i="10"/>
  <c r="CJ131" i="10" s="1"/>
  <c r="F144" i="10"/>
  <c r="CJ144" i="10" s="1"/>
  <c r="F573" i="10"/>
  <c r="CJ573" i="10" s="1"/>
  <c r="F325" i="10"/>
  <c r="CJ874" i="10"/>
  <c r="F166" i="10"/>
  <c r="CJ166" i="10" s="1"/>
  <c r="CJ905" i="10"/>
  <c r="CJ532" i="10"/>
  <c r="F151" i="10"/>
  <c r="CJ151" i="10" s="1"/>
  <c r="CJ871" i="10"/>
  <c r="F635" i="10"/>
  <c r="CJ635" i="10" s="1"/>
  <c r="F126" i="10"/>
  <c r="CJ868" i="10"/>
  <c r="CJ256" i="10"/>
  <c r="F206" i="10"/>
  <c r="CJ206" i="10" s="1"/>
  <c r="CJ801" i="10"/>
  <c r="CJ856" i="10"/>
  <c r="F140" i="10"/>
  <c r="CJ140" i="10" s="1"/>
  <c r="F167" i="10"/>
  <c r="CJ167" i="10" s="1"/>
  <c r="F147" i="10"/>
  <c r="CJ147" i="10" s="1"/>
  <c r="F246" i="10"/>
  <c r="F129" i="10"/>
  <c r="CJ129" i="10" s="1"/>
  <c r="CJ777" i="10"/>
  <c r="F541" i="10"/>
  <c r="CJ541" i="10" s="1"/>
  <c r="F154" i="10"/>
  <c r="CJ154" i="10" s="1"/>
  <c r="F333" i="10"/>
  <c r="F332" i="10" s="1"/>
  <c r="CJ518" i="10"/>
  <c r="F181" i="10"/>
  <c r="CJ181" i="10" s="1"/>
  <c r="F196" i="10"/>
  <c r="CJ196" i="10" s="1"/>
  <c r="F239" i="10"/>
  <c r="F289" i="10"/>
  <c r="CJ797" i="10"/>
  <c r="F331" i="10"/>
  <c r="F811" i="10"/>
  <c r="CJ811" i="10" s="1"/>
  <c r="F533" i="10"/>
  <c r="CJ533" i="10" s="1"/>
  <c r="F709" i="10"/>
  <c r="CJ709" i="10" s="1"/>
  <c r="F717" i="10"/>
  <c r="F716" i="10" s="1"/>
  <c r="F818" i="10"/>
  <c r="F537" i="10"/>
  <c r="CJ537" i="10" s="1"/>
  <c r="F724" i="10"/>
  <c r="F723" i="10" s="1"/>
  <c r="F857" i="10"/>
  <c r="CJ857" i="10" s="1"/>
  <c r="F690" i="10"/>
  <c r="F689" i="10" s="1"/>
  <c r="F793" i="10"/>
  <c r="CJ793" i="10" s="1"/>
  <c r="F897" i="10"/>
  <c r="F889" i="10"/>
  <c r="CJ889" i="10" s="1"/>
  <c r="F729" i="10"/>
  <c r="F728" i="10" s="1"/>
  <c r="F571" i="10"/>
  <c r="CJ571" i="10" s="1"/>
  <c r="F794" i="10"/>
  <c r="CJ794" i="10" s="1"/>
  <c r="F207" i="10"/>
  <c r="CJ207" i="10" s="1"/>
  <c r="CJ563" i="10"/>
  <c r="F211" i="10"/>
  <c r="F210" i="10" s="1"/>
  <c r="F375" i="10"/>
  <c r="F143" i="10"/>
  <c r="CJ143" i="10" s="1"/>
  <c r="F364" i="10"/>
  <c r="F363" i="10" s="1"/>
  <c r="CJ864" i="10"/>
  <c r="CJ791" i="10"/>
  <c r="F164" i="10"/>
  <c r="CJ164" i="10" s="1"/>
  <c r="CJ261" i="10"/>
  <c r="F208" i="10"/>
  <c r="CJ208" i="10" s="1"/>
  <c r="F150" i="10"/>
  <c r="CJ150" i="10" s="1"/>
  <c r="F222" i="10"/>
  <c r="CJ865" i="10"/>
  <c r="CJ313" i="10"/>
  <c r="CJ802" i="10"/>
  <c r="F367" i="10"/>
  <c r="F160" i="10"/>
  <c r="CJ160" i="10" s="1"/>
  <c r="CJ612" i="10"/>
  <c r="CJ251" i="10"/>
  <c r="F293" i="10"/>
  <c r="F292" i="10" s="1"/>
  <c r="CJ788" i="10"/>
  <c r="F241" i="10"/>
  <c r="F142" i="10"/>
  <c r="CJ142" i="10" s="1"/>
  <c r="F180" i="10"/>
  <c r="F230" i="10"/>
  <c r="CJ230" i="10" s="1"/>
  <c r="CJ854" i="10"/>
  <c r="F153" i="10"/>
  <c r="CJ153" i="10" s="1"/>
  <c r="CJ814" i="10"/>
  <c r="F184" i="10"/>
  <c r="CJ184" i="10" s="1"/>
  <c r="CJ787" i="10"/>
  <c r="CJ870" i="10"/>
  <c r="CJ611" i="10"/>
  <c r="F808" i="10"/>
  <c r="CJ808" i="10" s="1"/>
  <c r="F781" i="10"/>
  <c r="CJ781" i="10" s="1"/>
  <c r="F872" i="10"/>
  <c r="CJ872" i="10" s="1"/>
  <c r="F514" i="10"/>
  <c r="CJ514" i="10" s="1"/>
  <c r="F513" i="10"/>
  <c r="CJ513" i="10" s="1"/>
  <c r="F815" i="10"/>
  <c r="CJ815" i="10" s="1"/>
  <c r="F800" i="10"/>
  <c r="CJ800" i="10" s="1"/>
  <c r="F534" i="10"/>
  <c r="CJ534" i="10" s="1"/>
  <c r="F824" i="10"/>
  <c r="F647" i="10"/>
  <c r="F646" i="10" s="1"/>
  <c r="F876" i="10"/>
  <c r="CJ876" i="10" s="1"/>
  <c r="F899" i="10"/>
  <c r="F538" i="10"/>
  <c r="CJ538" i="10" s="1"/>
  <c r="F822" i="10"/>
  <c r="CJ822" i="10" s="1"/>
  <c r="F785" i="10"/>
  <c r="CJ785" i="10" s="1"/>
  <c r="F644" i="10"/>
  <c r="F643" i="10" s="1"/>
  <c r="F882" i="10"/>
  <c r="F715" i="10"/>
  <c r="F714" i="10" s="1"/>
  <c r="F678" i="10"/>
  <c r="CJ678" i="10" s="1"/>
  <c r="F828" i="10"/>
  <c r="CJ828" i="10" s="1"/>
  <c r="F786" i="10"/>
  <c r="CJ786" i="10" s="1"/>
  <c r="F790" i="10"/>
  <c r="CJ790" i="10" s="1"/>
  <c r="F152" i="10"/>
  <c r="CJ152" i="10" s="1"/>
  <c r="F135" i="10"/>
  <c r="CJ135" i="10" s="1"/>
  <c r="F162" i="10"/>
  <c r="CJ162" i="10" s="1"/>
  <c r="CJ657" i="10"/>
  <c r="F291" i="10"/>
  <c r="CJ784" i="10"/>
  <c r="F369" i="10"/>
  <c r="F368" i="10" s="1"/>
  <c r="CJ310" i="10"/>
  <c r="F149" i="10"/>
  <c r="CJ149" i="10" s="1"/>
  <c r="F169" i="10"/>
  <c r="CJ169" i="10" s="1"/>
  <c r="F141" i="10"/>
  <c r="CJ141" i="10" s="1"/>
  <c r="CJ796" i="10"/>
  <c r="F165" i="10"/>
  <c r="CJ165" i="10" s="1"/>
  <c r="CJ878" i="10"/>
  <c r="CJ633" i="10"/>
  <c r="CJ665" i="10"/>
  <c r="CJ614" i="10"/>
  <c r="F185" i="10"/>
  <c r="CJ185" i="10" s="1"/>
  <c r="CJ517" i="10"/>
  <c r="F136" i="10"/>
  <c r="CJ136" i="10" s="1"/>
  <c r="CJ615" i="10"/>
  <c r="F215" i="10"/>
  <c r="CJ215" i="10" s="1"/>
  <c r="F130" i="10"/>
  <c r="CJ130" i="10" s="1"/>
  <c r="CJ850" i="10"/>
  <c r="F347" i="10"/>
  <c r="F346" i="10" s="1"/>
  <c r="CJ861" i="10"/>
  <c r="F134" i="10"/>
  <c r="CJ134" i="10" s="1"/>
  <c r="F182" i="10"/>
  <c r="CJ519" i="10"/>
  <c r="CJ851" i="10"/>
  <c r="CJ311" i="10"/>
  <c r="F778" i="10"/>
  <c r="CJ778" i="10" s="1"/>
  <c r="F806" i="10"/>
  <c r="CJ806" i="10" s="1"/>
  <c r="F540" i="10"/>
  <c r="CJ540" i="10" s="1"/>
  <c r="F826" i="10"/>
  <c r="F572" i="10"/>
  <c r="CJ572" i="10" s="1"/>
  <c r="F853" i="10"/>
  <c r="CJ853" i="10" s="1"/>
  <c r="F696" i="10"/>
  <c r="CJ696" i="10" s="1"/>
  <c r="F867" i="10"/>
  <c r="CJ867" i="10" s="1"/>
  <c r="F795" i="10"/>
  <c r="CJ795" i="10" s="1"/>
  <c r="F520" i="10"/>
  <c r="CJ520" i="10" s="1"/>
  <c r="F712" i="10"/>
  <c r="F711" i="10" s="1"/>
  <c r="F812" i="10"/>
  <c r="CJ812" i="10" s="1"/>
  <c r="F562" i="10"/>
  <c r="F561" i="10" s="1"/>
  <c r="F821" i="10"/>
  <c r="CJ821" i="10" s="1"/>
  <c r="F846" i="10"/>
  <c r="F840" i="10"/>
  <c r="CJ840" i="10" s="1"/>
  <c r="F873" i="10"/>
  <c r="CJ873" i="10" s="1"/>
  <c r="CJ666" i="10"/>
  <c r="F792" i="10"/>
  <c r="CJ792" i="10" s="1"/>
  <c r="F779" i="10"/>
  <c r="CJ779" i="10" s="1"/>
  <c r="F804" i="10"/>
  <c r="CJ804" i="10" s="1"/>
  <c r="F531" i="10"/>
  <c r="F782" i="10"/>
  <c r="CJ782" i="10" s="1"/>
  <c r="F604" i="10"/>
  <c r="F677" i="10"/>
  <c r="F515" i="10"/>
  <c r="CJ515" i="10" s="1"/>
  <c r="F798" i="10"/>
  <c r="CJ798" i="10" s="1"/>
  <c r="F805" i="10"/>
  <c r="CJ805" i="10" s="1"/>
  <c r="F535" i="10"/>
  <c r="CJ535" i="10" s="1"/>
  <c r="F589" i="10"/>
  <c r="F783" i="10"/>
  <c r="CJ783" i="10" s="1"/>
  <c r="F852" i="10"/>
  <c r="CJ852" i="10" s="1"/>
  <c r="CJ623" i="10"/>
  <c r="CJ686" i="10"/>
  <c r="F892" i="10"/>
  <c r="CJ893" i="10"/>
  <c r="F619" i="10"/>
  <c r="CJ620" i="10"/>
  <c r="F829" i="10"/>
  <c r="CJ830" i="10"/>
  <c r="F617" i="10"/>
  <c r="CJ618" i="10"/>
  <c r="F900" i="10"/>
  <c r="CJ901" i="10"/>
  <c r="CJ608" i="10"/>
  <c r="CJ21" i="10"/>
  <c r="CJ35" i="10"/>
  <c r="AE900" i="10"/>
  <c r="AE892" i="10"/>
  <c r="AE860" i="10"/>
  <c r="AE829" i="10"/>
  <c r="AE819" i="10"/>
  <c r="AE813" i="10"/>
  <c r="CJ555" i="10"/>
  <c r="F904" i="10"/>
  <c r="F877" i="10"/>
  <c r="AE775" i="10"/>
  <c r="AE879" i="10"/>
  <c r="AE827" i="10"/>
  <c r="AE839" i="10"/>
  <c r="AE863" i="10"/>
  <c r="AE847" i="10"/>
  <c r="AE810" i="10"/>
  <c r="AE807" i="10"/>
  <c r="AE866" i="10"/>
  <c r="AE875" i="10"/>
  <c r="AE855" i="10"/>
  <c r="AE877" i="10"/>
  <c r="AE869" i="10"/>
  <c r="AE780" i="10"/>
  <c r="F863" i="10"/>
  <c r="AE849" i="10"/>
  <c r="AE904" i="10"/>
  <c r="AE883" i="10"/>
  <c r="AE890" i="10"/>
  <c r="AE799" i="10"/>
  <c r="AE789" i="10"/>
  <c r="AE381" i="10" l="1"/>
  <c r="F179" i="10"/>
  <c r="F529" i="10"/>
  <c r="F158" i="10"/>
  <c r="F125" i="10"/>
  <c r="CJ673" i="10"/>
  <c r="CJ649" i="10"/>
  <c r="CJ594" i="10"/>
  <c r="CJ726" i="10"/>
  <c r="F359" i="10"/>
  <c r="CJ359" i="10" s="1"/>
  <c r="AE20" i="10"/>
  <c r="CJ700" i="10"/>
  <c r="F707" i="10"/>
  <c r="CJ707" i="10" s="1"/>
  <c r="F548" i="10"/>
  <c r="CJ548" i="10" s="1"/>
  <c r="F676" i="10"/>
  <c r="CJ676" i="10" s="1"/>
  <c r="F511" i="10"/>
  <c r="F569" i="10"/>
  <c r="F694" i="10"/>
  <c r="CJ694" i="10" s="1"/>
  <c r="CJ632" i="10"/>
  <c r="F631" i="10"/>
  <c r="CJ530" i="10"/>
  <c r="F228" i="10"/>
  <c r="CJ228" i="10" s="1"/>
  <c r="F336" i="10"/>
  <c r="CJ336" i="10" s="1"/>
  <c r="CJ222" i="10"/>
  <c r="F221" i="10"/>
  <c r="CJ221" i="10" s="1"/>
  <c r="F202" i="10"/>
  <c r="CJ202" i="10" s="1"/>
  <c r="F194" i="10"/>
  <c r="CJ194" i="10" s="1"/>
  <c r="F204" i="10"/>
  <c r="CJ204" i="10" s="1"/>
  <c r="F212" i="10"/>
  <c r="CJ570" i="10"/>
  <c r="CJ690" i="10"/>
  <c r="CJ689" i="10"/>
  <c r="CJ554" i="10"/>
  <c r="CJ562" i="10"/>
  <c r="CJ561" i="10"/>
  <c r="CJ656" i="10"/>
  <c r="F869" i="10"/>
  <c r="CJ869" i="10" s="1"/>
  <c r="CJ211" i="10"/>
  <c r="CJ210" i="10"/>
  <c r="O19" i="10"/>
  <c r="CJ719" i="10"/>
  <c r="T19" i="10"/>
  <c r="N19" i="10"/>
  <c r="W19" i="10"/>
  <c r="P19" i="10"/>
  <c r="F887" i="10"/>
  <c r="CJ887" i="10" s="1"/>
  <c r="CJ677" i="10"/>
  <c r="CJ626" i="10"/>
  <c r="CJ625" i="10"/>
  <c r="AE738" i="10"/>
  <c r="CJ622" i="10"/>
  <c r="CJ621" i="10"/>
  <c r="CJ347" i="10"/>
  <c r="CJ180" i="10"/>
  <c r="CJ364" i="10"/>
  <c r="CJ664" i="10"/>
  <c r="F827" i="10"/>
  <c r="CJ827" i="10" s="1"/>
  <c r="F807" i="10"/>
  <c r="CJ807" i="10" s="1"/>
  <c r="F813" i="10"/>
  <c r="CJ813" i="10" s="1"/>
  <c r="CJ126" i="10"/>
  <c r="F855" i="10"/>
  <c r="CJ855" i="10" s="1"/>
  <c r="F839" i="10"/>
  <c r="CJ839" i="10" s="1"/>
  <c r="F890" i="10"/>
  <c r="CJ890" i="10" s="1"/>
  <c r="F775" i="10"/>
  <c r="CJ863" i="10"/>
  <c r="F819" i="10"/>
  <c r="CJ819" i="10" s="1"/>
  <c r="F780" i="10"/>
  <c r="CJ780" i="10" s="1"/>
  <c r="F810" i="10"/>
  <c r="CJ810" i="10" s="1"/>
  <c r="F875" i="10"/>
  <c r="CJ875" i="10" s="1"/>
  <c r="F789" i="10"/>
  <c r="CJ789" i="10" s="1"/>
  <c r="F799" i="10"/>
  <c r="CJ799" i="10" s="1"/>
  <c r="F866" i="10"/>
  <c r="CJ866" i="10" s="1"/>
  <c r="CJ610" i="10"/>
  <c r="F255" i="10"/>
  <c r="CJ255" i="10" s="1"/>
  <c r="F328" i="10"/>
  <c r="F849" i="10"/>
  <c r="CJ849" i="10" s="1"/>
  <c r="CJ672" i="10"/>
  <c r="CJ531" i="10"/>
  <c r="CJ182" i="10"/>
  <c r="CJ655" i="10"/>
  <c r="CJ652" i="10"/>
  <c r="CJ653" i="10"/>
  <c r="CJ708" i="10"/>
  <c r="F845" i="10"/>
  <c r="CJ845" i="10" s="1"/>
  <c r="CJ846" i="10"/>
  <c r="CJ661" i="10"/>
  <c r="CJ662" i="10"/>
  <c r="F823" i="10"/>
  <c r="CJ823" i="10" s="1"/>
  <c r="CJ824" i="10"/>
  <c r="F817" i="10"/>
  <c r="CJ817" i="10" s="1"/>
  <c r="CJ818" i="10"/>
  <c r="CJ223" i="10"/>
  <c r="CJ224" i="10"/>
  <c r="F858" i="10"/>
  <c r="CJ859" i="10"/>
  <c r="F245" i="10"/>
  <c r="CJ246" i="10"/>
  <c r="F898" i="10"/>
  <c r="CJ898" i="10" s="1"/>
  <c r="CJ899" i="10"/>
  <c r="CJ695" i="10"/>
  <c r="CJ263" i="10"/>
  <c r="CJ583" i="10"/>
  <c r="CJ584" i="10"/>
  <c r="F330" i="10"/>
  <c r="CJ330" i="10" s="1"/>
  <c r="CJ331" i="10"/>
  <c r="CJ316" i="10"/>
  <c r="CJ317" i="10"/>
  <c r="F843" i="10"/>
  <c r="CJ843" i="10" s="1"/>
  <c r="CJ844" i="10"/>
  <c r="CJ229" i="10"/>
  <c r="CJ308" i="10"/>
  <c r="CJ309" i="10"/>
  <c r="CJ203" i="10"/>
  <c r="CJ512" i="10"/>
  <c r="CJ305" i="10"/>
  <c r="CJ307" i="10"/>
  <c r="CJ714" i="10"/>
  <c r="CJ715" i="10"/>
  <c r="CJ646" i="10"/>
  <c r="CJ647" i="10"/>
  <c r="CJ298" i="10"/>
  <c r="CJ716" i="10"/>
  <c r="CJ717" i="10"/>
  <c r="CJ580" i="10"/>
  <c r="CJ581" i="10"/>
  <c r="CJ711" i="10"/>
  <c r="CJ712" i="10"/>
  <c r="F290" i="10"/>
  <c r="CJ291" i="10"/>
  <c r="F324" i="10"/>
  <c r="CJ325" i="10"/>
  <c r="CJ195" i="10"/>
  <c r="F847" i="10"/>
  <c r="CJ847" i="10" s="1"/>
  <c r="CJ848" i="10"/>
  <c r="F240" i="10"/>
  <c r="CJ240" i="10" s="1"/>
  <c r="CJ241" i="10"/>
  <c r="CJ332" i="10"/>
  <c r="CJ333" i="10"/>
  <c r="F238" i="10"/>
  <c r="CJ239" i="10"/>
  <c r="CJ155" i="10"/>
  <c r="CJ250" i="10"/>
  <c r="CJ268" i="10"/>
  <c r="CJ269" i="10"/>
  <c r="CJ159" i="10"/>
  <c r="CJ314" i="10"/>
  <c r="CJ315" i="10"/>
  <c r="CJ900" i="10"/>
  <c r="CJ617" i="10"/>
  <c r="CJ829" i="10"/>
  <c r="CJ619" i="10"/>
  <c r="CJ725" i="10"/>
  <c r="F601" i="10"/>
  <c r="CJ601" i="10" s="1"/>
  <c r="CJ602" i="10"/>
  <c r="F588" i="10"/>
  <c r="CJ588" i="10" s="1"/>
  <c r="CJ589" i="10"/>
  <c r="CJ650" i="10"/>
  <c r="CJ651" i="10"/>
  <c r="CJ590" i="10"/>
  <c r="CJ591" i="10"/>
  <c r="F286" i="10"/>
  <c r="CJ286" i="10" s="1"/>
  <c r="CJ287" i="10"/>
  <c r="F896" i="10"/>
  <c r="CJ896" i="10" s="1"/>
  <c r="CJ897" i="10"/>
  <c r="F860" i="10"/>
  <c r="CJ860" i="10" s="1"/>
  <c r="CJ862" i="10"/>
  <c r="F603" i="10"/>
  <c r="CJ603" i="10" s="1"/>
  <c r="CJ604" i="10"/>
  <c r="CJ723" i="10"/>
  <c r="CJ724" i="10"/>
  <c r="CJ877" i="10"/>
  <c r="CJ368" i="10"/>
  <c r="CJ369" i="10"/>
  <c r="F374" i="10"/>
  <c r="CJ374" i="10" s="1"/>
  <c r="CJ375" i="10"/>
  <c r="F881" i="10"/>
  <c r="CJ881" i="10" s="1"/>
  <c r="CJ882" i="10"/>
  <c r="CJ643" i="10"/>
  <c r="CJ644" i="10"/>
  <c r="CJ691" i="10"/>
  <c r="CJ279" i="10"/>
  <c r="CJ634" i="10"/>
  <c r="CJ260" i="10"/>
  <c r="CJ549" i="10"/>
  <c r="CJ593" i="10"/>
  <c r="CJ248" i="10"/>
  <c r="F825" i="10"/>
  <c r="CJ825" i="10" s="1"/>
  <c r="CJ826" i="10"/>
  <c r="CJ337" i="10"/>
  <c r="F366" i="10"/>
  <c r="CJ366" i="10" s="1"/>
  <c r="CJ367" i="10"/>
  <c r="F883" i="10"/>
  <c r="CJ883" i="10" s="1"/>
  <c r="CJ884" i="10"/>
  <c r="CJ728" i="10"/>
  <c r="CJ729" i="10"/>
  <c r="CJ701" i="10"/>
  <c r="F288" i="10"/>
  <c r="CJ288" i="10" s="1"/>
  <c r="CJ289" i="10"/>
  <c r="F879" i="10"/>
  <c r="CJ879" i="10" s="1"/>
  <c r="CJ880" i="10"/>
  <c r="F257" i="10"/>
  <c r="CJ257" i="10" s="1"/>
  <c r="CJ258" i="10"/>
  <c r="F841" i="10"/>
  <c r="CJ841" i="10" s="1"/>
  <c r="CJ842" i="10"/>
  <c r="CJ904" i="10"/>
  <c r="F894" i="10"/>
  <c r="CJ894" i="10" s="1"/>
  <c r="CJ895" i="10"/>
  <c r="F361" i="10"/>
  <c r="CJ361" i="10" s="1"/>
  <c r="CJ362" i="10"/>
  <c r="CJ292" i="10"/>
  <c r="CJ293" i="10"/>
  <c r="F902" i="10"/>
  <c r="CJ902" i="10" s="1"/>
  <c r="CJ903" i="10"/>
  <c r="CJ300" i="10"/>
  <c r="CJ304" i="10"/>
  <c r="CJ354" i="10"/>
  <c r="CJ205" i="10"/>
  <c r="CJ213" i="10"/>
  <c r="CJ607" i="10"/>
  <c r="CJ885" i="10"/>
  <c r="CJ892" i="10"/>
  <c r="CJ648" i="10"/>
  <c r="F381" i="10" l="1"/>
  <c r="F20" i="10"/>
  <c r="CJ511" i="10"/>
  <c r="CJ629" i="10"/>
  <c r="L2" i="40"/>
  <c r="AE19" i="10"/>
  <c r="CJ529" i="10"/>
  <c r="CJ525" i="10"/>
  <c r="CJ346" i="10"/>
  <c r="CJ775" i="10"/>
  <c r="F738" i="10"/>
  <c r="CJ249" i="10"/>
  <c r="CJ324" i="10"/>
  <c r="CJ259" i="10"/>
  <c r="CJ328" i="10"/>
  <c r="CJ179" i="10"/>
  <c r="CJ290" i="10"/>
  <c r="CJ297" i="10"/>
  <c r="CJ245" i="10"/>
  <c r="CJ125" i="10"/>
  <c r="CJ212" i="10"/>
  <c r="CJ353" i="10"/>
  <c r="CJ238" i="10"/>
  <c r="CJ158" i="10"/>
  <c r="CJ699" i="10"/>
  <c r="CJ631" i="10"/>
  <c r="CJ858" i="10"/>
  <c r="CJ553" i="10"/>
  <c r="CJ569" i="10"/>
  <c r="F19" i="10" l="1"/>
  <c r="L3" i="40"/>
  <c r="O3" i="40" s="1"/>
  <c r="L9" i="40"/>
  <c r="O9" i="40" s="1"/>
  <c r="L6" i="40"/>
  <c r="O6" i="40" s="1"/>
  <c r="L14" i="40"/>
  <c r="O14" i="40" s="1"/>
  <c r="L18" i="40"/>
  <c r="O18" i="40" s="1"/>
  <c r="L11" i="40"/>
  <c r="O11" i="40" s="1"/>
  <c r="L5" i="40"/>
  <c r="O5" i="40" s="1"/>
  <c r="L10" i="40"/>
  <c r="O10" i="40" s="1"/>
  <c r="L7" i="40"/>
  <c r="O7" i="40" s="1"/>
  <c r="L21" i="40"/>
  <c r="O21" i="40" s="1"/>
  <c r="L12" i="40"/>
  <c r="O12" i="40" s="1"/>
  <c r="L19" i="40"/>
  <c r="O19" i="40" s="1"/>
  <c r="L15" i="40"/>
  <c r="O15" i="40" s="1"/>
  <c r="O2" i="40"/>
  <c r="L13" i="40"/>
  <c r="O13" i="40" s="1"/>
  <c r="L20" i="40"/>
  <c r="O20" i="40" s="1"/>
  <c r="L4" i="40"/>
  <c r="O4" i="40" s="1"/>
  <c r="L22" i="40"/>
  <c r="O22" i="40" s="1"/>
  <c r="L16" i="40"/>
  <c r="O16" i="40" s="1"/>
  <c r="L8" i="40"/>
  <c r="O8" i="40" s="1"/>
  <c r="L17" i="40"/>
  <c r="O17" i="40" s="1"/>
  <c r="CJ342" i="10"/>
  <c r="CJ381" i="10"/>
  <c r="R886" i="5"/>
  <c r="S886" i="5"/>
  <c r="S732" i="5" s="1"/>
  <c r="S13" i="5" s="1"/>
  <c r="L23" i="40" l="1"/>
  <c r="O23" i="40" s="1"/>
  <c r="CJ363" i="10"/>
  <c r="CJ20" i="10"/>
  <c r="CJ718" i="10"/>
  <c r="L1048576" i="40" l="1"/>
  <c r="U13" i="5"/>
  <c r="T619" i="5" l="1"/>
  <c r="T842" i="5"/>
  <c r="T701" i="5"/>
  <c r="T705" i="5"/>
  <c r="T708" i="5"/>
  <c r="T710" i="5"/>
  <c r="T887" i="5"/>
  <c r="T889" i="5"/>
  <c r="T891" i="5"/>
  <c r="T893" i="5"/>
  <c r="T895" i="5"/>
  <c r="T767" i="5"/>
  <c r="T734" i="5"/>
  <c r="T735" i="5"/>
  <c r="T736" i="5"/>
  <c r="T737" i="5"/>
  <c r="T738" i="5"/>
  <c r="T739" i="5"/>
  <c r="T740" i="5"/>
  <c r="T741" i="5"/>
  <c r="T742" i="5"/>
  <c r="T743" i="5"/>
  <c r="T744" i="5"/>
  <c r="T745" i="5"/>
  <c r="T746" i="5"/>
  <c r="T747" i="5"/>
  <c r="T748" i="5"/>
  <c r="T749" i="5"/>
  <c r="T750" i="5"/>
  <c r="T751" i="5"/>
  <c r="T752" i="5"/>
  <c r="T753" i="5"/>
  <c r="T754" i="5"/>
  <c r="T755" i="5"/>
  <c r="T756" i="5"/>
  <c r="T757" i="5"/>
  <c r="T758" i="5"/>
  <c r="T759" i="5"/>
  <c r="T760" i="5"/>
  <c r="T761" i="5"/>
  <c r="T762" i="5"/>
  <c r="T763" i="5"/>
  <c r="T764" i="5"/>
  <c r="T765" i="5"/>
  <c r="T766" i="5"/>
  <c r="T784" i="5"/>
  <c r="T785" i="5"/>
  <c r="T786" i="5"/>
  <c r="T787" i="5"/>
  <c r="T788" i="5"/>
  <c r="T789" i="5"/>
  <c r="T790" i="5"/>
  <c r="T791" i="5"/>
  <c r="T792" i="5"/>
  <c r="T644" i="5"/>
  <c r="T646" i="5"/>
  <c r="T655" i="5"/>
  <c r="T658" i="5"/>
  <c r="T855" i="5"/>
  <c r="T856" i="5"/>
  <c r="T858" i="5"/>
  <c r="T859" i="5"/>
  <c r="T861" i="5"/>
  <c r="T862" i="5"/>
  <c r="T864" i="5"/>
  <c r="T865" i="5"/>
  <c r="T866" i="5"/>
  <c r="T867" i="5"/>
  <c r="T868" i="5"/>
  <c r="T870" i="5"/>
  <c r="T872" i="5"/>
  <c r="T670" i="5"/>
  <c r="T680" i="5"/>
  <c r="T683" i="5"/>
  <c r="T693" i="5"/>
  <c r="T876" i="5"/>
  <c r="T878" i="5"/>
  <c r="T882" i="5"/>
  <c r="T883" i="5"/>
  <c r="T885" i="5"/>
  <c r="T828" i="5"/>
  <c r="T829" i="5"/>
  <c r="T830" i="5"/>
  <c r="T832" i="5"/>
  <c r="T725" i="5"/>
  <c r="T729" i="5"/>
  <c r="T901" i="5"/>
  <c r="T902" i="5"/>
  <c r="T904" i="5"/>
  <c r="T905" i="5"/>
  <c r="T595" i="5"/>
  <c r="T597" i="5"/>
  <c r="T834" i="5"/>
  <c r="T836" i="5"/>
  <c r="T844" i="5"/>
  <c r="T845" i="5"/>
  <c r="T846" i="5"/>
  <c r="T847" i="5"/>
  <c r="T848" i="5"/>
  <c r="T601" i="5"/>
  <c r="T838" i="5"/>
  <c r="T840" i="5"/>
  <c r="T666" i="5"/>
  <c r="T874" i="5"/>
  <c r="T637" i="5"/>
  <c r="T640" i="5"/>
  <c r="T850" i="5"/>
  <c r="T851" i="5"/>
  <c r="T775" i="5"/>
  <c r="T776" i="5"/>
  <c r="T777" i="5"/>
  <c r="T778" i="5"/>
  <c r="T779" i="5"/>
  <c r="T780" i="5"/>
  <c r="T781" i="5"/>
  <c r="T782" i="5"/>
  <c r="T563" i="5"/>
  <c r="T574" i="5"/>
  <c r="T577" i="5"/>
  <c r="T579" i="5"/>
  <c r="T582" i="5"/>
  <c r="T584" i="5"/>
  <c r="T587" i="5"/>
  <c r="T814" i="5"/>
  <c r="T815" i="5"/>
  <c r="T816" i="5"/>
  <c r="T818" i="5"/>
  <c r="T820" i="5"/>
  <c r="T822" i="5"/>
  <c r="T824" i="5"/>
  <c r="T826" i="5"/>
  <c r="T717" i="5"/>
  <c r="T719" i="5"/>
  <c r="T722" i="5"/>
  <c r="T897" i="5"/>
  <c r="T899" i="5"/>
  <c r="T547" i="5"/>
  <c r="T555" i="5"/>
  <c r="T794" i="5"/>
  <c r="T795" i="5"/>
  <c r="T796" i="5"/>
  <c r="T797" i="5"/>
  <c r="T798" i="5"/>
  <c r="T799" i="5"/>
  <c r="T800" i="5"/>
  <c r="T802" i="5"/>
  <c r="T803" i="5"/>
  <c r="T805" i="5"/>
  <c r="T806" i="5"/>
  <c r="T808" i="5"/>
  <c r="T809" i="5"/>
  <c r="T810" i="5"/>
  <c r="T812" i="5"/>
  <c r="T770" i="5"/>
  <c r="T771" i="5"/>
  <c r="T772" i="5"/>
  <c r="T773" i="5"/>
  <c r="T611" i="5"/>
  <c r="T613" i="5"/>
  <c r="T642" i="5"/>
  <c r="T853" i="5"/>
  <c r="T542" i="5" l="1"/>
  <c r="T688" i="5"/>
  <c r="T604" i="5"/>
  <c r="T523" i="5"/>
  <c r="T505" i="5"/>
  <c r="T615" i="5"/>
  <c r="T649" i="5"/>
  <c r="T625" i="5"/>
  <c r="T821" i="5"/>
  <c r="T837" i="5"/>
  <c r="T879" i="5"/>
  <c r="T869" i="5"/>
  <c r="T894" i="5"/>
  <c r="T886" i="5"/>
  <c r="T898" i="5"/>
  <c r="T819" i="5"/>
  <c r="T873" i="5"/>
  <c r="T884" i="5"/>
  <c r="T877" i="5"/>
  <c r="T892" i="5"/>
  <c r="T811" i="5"/>
  <c r="T896" i="5"/>
  <c r="T825" i="5"/>
  <c r="T817" i="5"/>
  <c r="T835" i="5"/>
  <c r="T831" i="5"/>
  <c r="T875" i="5"/>
  <c r="T890" i="5"/>
  <c r="T841" i="5"/>
  <c r="T852" i="5"/>
  <c r="T823" i="5"/>
  <c r="T839" i="5"/>
  <c r="T833" i="5"/>
  <c r="T871" i="5"/>
  <c r="T888" i="5"/>
  <c r="T804" i="5"/>
  <c r="T900" i="5"/>
  <c r="T849" i="5"/>
  <c r="T881" i="5"/>
  <c r="T860" i="5"/>
  <c r="T854" i="5"/>
  <c r="T903" i="5"/>
  <c r="T827" i="5"/>
  <c r="T843" i="5"/>
  <c r="T769" i="5"/>
  <c r="T813" i="5"/>
  <c r="T863" i="5"/>
  <c r="T857" i="5"/>
  <c r="T783" i="5"/>
  <c r="T793" i="5"/>
  <c r="T774" i="5"/>
  <c r="T807" i="5"/>
  <c r="T801" i="5"/>
  <c r="T375" i="5" l="1"/>
  <c r="R768" i="5"/>
  <c r="T768" i="5" l="1"/>
  <c r="T733" i="5" s="1"/>
  <c r="T732" i="5" s="1"/>
  <c r="R733" i="5"/>
  <c r="R732" i="5" s="1"/>
  <c r="C18" i="9"/>
  <c r="C20" i="9" s="1"/>
  <c r="C6" i="9" l="1"/>
  <c r="C8" i="9" s="1"/>
  <c r="R13" i="5" l="1"/>
  <c r="T13" i="5"/>
  <c r="CJ738" i="10"/>
  <c r="CJ739" i="10"/>
  <c r="CJ19" i="10" l="1"/>
  <c r="P908" i="5" l="1"/>
  <c r="U908" i="5" s="1"/>
  <c r="U909" i="5"/>
  <c r="U911" i="5"/>
  <c r="U913" i="5"/>
  <c r="U910" i="5"/>
  <c r="T910" i="5"/>
  <c r="T909" i="5"/>
  <c r="U912" i="5"/>
  <c r="T912" i="5"/>
  <c r="T911" i="5" s="1"/>
  <c r="U914" i="5"/>
  <c r="T914" i="5"/>
  <c r="T913" i="5" s="1"/>
  <c r="T908" i="5" l="1"/>
  <c r="T907" i="5" s="1"/>
  <c r="P907" i="5"/>
  <c r="U907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</authors>
  <commentList>
    <comment ref="P32" authorId="0" shapeId="0" xr:uid="{E8386D5A-F998-4B0A-B2E8-B99F34C1B28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Без замечаний.</t>
        </r>
      </text>
    </comment>
    <comment ref="BA42" authorId="0" shapeId="0" xr:uid="{5B84D886-AB42-4514-8CCA-1591CBFA4F3C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Площадь застройки</t>
        </r>
      </text>
    </comment>
    <comment ref="AD73" authorId="0" shapeId="0" xr:uid="{AFE637F5-14A7-4AD2-911D-BD53AF90189D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Без замечаний.</t>
        </r>
      </text>
    </comment>
    <comment ref="P152" authorId="0" shapeId="0" xr:uid="{63A395ED-06BD-4A4F-8419-04E9C534CD16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Без замечаний.</t>
        </r>
      </text>
    </comment>
    <comment ref="K178" authorId="0" shapeId="0" xr:uid="{03D701BA-2A45-410C-93F5-E0FC906A89E6}">
      <text>
        <r>
          <rPr>
            <b/>
            <sz val="14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4"/>
            <color indexed="81"/>
            <rFont val="Tahoma"/>
            <family val="2"/>
            <charset val="204"/>
          </rPr>
          <t xml:space="preserve">
Без замечаний.</t>
        </r>
      </text>
    </comment>
    <comment ref="BA444" authorId="0" shapeId="0" xr:uid="{A02CEB7F-C7C3-44A4-A0E8-A28F35E9913E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Площадь застройки</t>
        </r>
      </text>
    </comment>
    <comment ref="BA903" authorId="0" shapeId="0" xr:uid="{8A7891E0-62A8-4DA2-836D-D4AD67668C1C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Площадь застройки</t>
        </r>
      </text>
    </comment>
    <comment ref="W957" authorId="0" shapeId="0" xr:uid="{D535E8D2-C352-4B0B-9D59-284DF24FF90A}">
      <text>
        <r>
          <rPr>
            <b/>
            <sz val="14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4"/>
            <color indexed="81"/>
            <rFont val="Tahoma"/>
            <family val="2"/>
            <charset val="204"/>
          </rPr>
          <t xml:space="preserve">
Без замечаний.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</authors>
  <commentList>
    <comment ref="P22" authorId="0" shapeId="0" xr:uid="{FE99BCF6-C0BA-4067-83E5-96CEABE92514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Без замечаний.</t>
        </r>
      </text>
    </comment>
    <comment ref="P24" authorId="0" shapeId="0" xr:uid="{18458824-C707-4B92-BE44-8218AFBDDECF}">
      <text>
        <r>
          <rPr>
            <b/>
            <sz val="14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4"/>
            <color indexed="81"/>
            <rFont val="Tahoma"/>
            <family val="2"/>
            <charset val="204"/>
          </rPr>
          <t xml:space="preserve">
Без замечаний.</t>
        </r>
      </text>
    </comment>
    <comment ref="P37" authorId="0" shapeId="0" xr:uid="{B53EA159-1C65-405A-A0EE-27BF35680DD8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Без замечаний.</t>
        </r>
      </text>
    </comment>
  </commentList>
</comments>
</file>

<file path=xl/sharedStrings.xml><?xml version="1.0" encoding="utf-8"?>
<sst xmlns="http://schemas.openxmlformats.org/spreadsheetml/2006/main" count="82793" uniqueCount="17504">
  <si>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</si>
  <si>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</si>
  <si>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</si>
  <si>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ч.1 ст.166 Жилищного Кодекса РФ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</si>
  <si>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</si>
  <si>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</si>
  <si>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</si>
  <si>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</si>
  <si>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</si>
  <si>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</si>
  <si>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</si>
  <si>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</si>
  <si>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</si>
  <si>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</si>
  <si>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замена плоской кровли на стропильную</t>
  </si>
  <si>
    <t>капитальный ремонт внутридомовых инженерных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</si>
  <si>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</si>
  <si>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канализации</t>
  </si>
  <si>
    <t>утепление фасадов</t>
  </si>
  <si>
    <t>ремонт выпусков системы водоотведения до первого смотрового колодца при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</si>
  <si>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</si>
  <si>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внутридомовых инженерных систем теплоснабжения</t>
  </si>
  <si>
    <t>строительный контроль</t>
  </si>
  <si>
    <t>разработка проектной документации</t>
  </si>
  <si>
    <t>авторский надзор при выполнении работ по МКД, имеющих статус объекта культурного наследия (памятника истории и культуры) народов РФ</t>
  </si>
  <si>
    <t>ремонт сетей ХВС</t>
  </si>
  <si>
    <t>ремонт сетей ГВС</t>
  </si>
  <si>
    <t>ремонт сетей теплоснабжения</t>
  </si>
  <si>
    <t>ремонт систем водоотведения</t>
  </si>
  <si>
    <t>ремонт сетей электроснабжения</t>
  </si>
  <si>
    <t>ремонт сетей газоснабжения</t>
  </si>
  <si>
    <t>руб.</t>
  </si>
  <si>
    <t>ед.</t>
  </si>
  <si>
    <t>кв.м</t>
  </si>
  <si>
    <t>куб.м</t>
  </si>
  <si>
    <t>Ковровский р-н, Клязьминский Городок с, Клязьминская ПМК ул, 20</t>
  </si>
  <si>
    <t>Итого по Клязьминское</t>
  </si>
  <si>
    <t>Ковровский р-н, Достижение п, Фабричная ул, 1а</t>
  </si>
  <si>
    <t>Итого по поселок Мелехово</t>
  </si>
  <si>
    <t>Ковровский р-н, Мелехово пгт, Школьный пер, 24</t>
  </si>
  <si>
    <t>Итого по Малыгинское</t>
  </si>
  <si>
    <t>Ковровский р-н, Малыгино п, Школьная ул, 56</t>
  </si>
  <si>
    <t>Ковровский р-н, Глебово д, Школьная ул, 24</t>
  </si>
  <si>
    <t>Ковровский р-н, Гигант п, Юбилейная ул, 65</t>
  </si>
  <si>
    <t>Ковровский р-н, Малыгино п, Школьная ул, 60</t>
  </si>
  <si>
    <t>Итого по Новосельское</t>
  </si>
  <si>
    <t>Ковровский р-н, Нерехта п, Молодежная ул, 5</t>
  </si>
  <si>
    <t>Ковровский р-н, Мелехово пгт, Советская ул, 5</t>
  </si>
  <si>
    <t>Ковровский р-н, Ручей д, Молодежная ул, 32</t>
  </si>
  <si>
    <t>Ковровский р-н, Клязьминский Городок с, Клязьминская ПМК ул, 14</t>
  </si>
  <si>
    <t>Ковровский р-н, Клязьминский Городок с, Клязьминская ПМК ул, 21</t>
  </si>
  <si>
    <t>Ковровский р-н, Первомайский п, 8</t>
  </si>
  <si>
    <t>Итого по город Судогда</t>
  </si>
  <si>
    <t>Итого по Андреевское</t>
  </si>
  <si>
    <t>Итого по Муромцевское</t>
  </si>
  <si>
    <t>Итого по Головинское</t>
  </si>
  <si>
    <t>Итого по Мошокское</t>
  </si>
  <si>
    <t>Судогда г, 2-й Первомайский пер, 3</t>
  </si>
  <si>
    <t>Судогодский р-н, Андреево п, Первомайская ул, 1</t>
  </si>
  <si>
    <t>Судогодский р-н, Муромцево п, Октябрьская ул, 9</t>
  </si>
  <si>
    <t>Судогда г, Пролетарская ул, 21</t>
  </si>
  <si>
    <t>Судогда г, Ленина ул, 9</t>
  </si>
  <si>
    <t>Судогодский р-н, Ликино с, Лесная ул, 5</t>
  </si>
  <si>
    <t>Судогодский р-н, Сойма д, Молодежная ул, 11</t>
  </si>
  <si>
    <t>Судогодский р-н, Муромцево п, Комсомольская ул, 12</t>
  </si>
  <si>
    <t>Судогда г, Гагарина ул, 12</t>
  </si>
  <si>
    <t>Судогодский р-н, Андреево п, Коммунистическая ул, 6/2</t>
  </si>
  <si>
    <t>Судогодский р-н, Головино п, Радужная ул, 10</t>
  </si>
  <si>
    <t>Судогодский р-н, Мошок с, Заводская ул, 24</t>
  </si>
  <si>
    <t>Судогодский р-н, Муромцево п, Комсомольская ул, 5</t>
  </si>
  <si>
    <t>Владимир г, 1-я Пионерская ул, 76А</t>
  </si>
  <si>
    <t>Итого по город Владимир</t>
  </si>
  <si>
    <t>Владимир г, 9 Января ул, 1</t>
  </si>
  <si>
    <t>Владимир г, Безыменского ул, 10б</t>
  </si>
  <si>
    <t>Владимир г, Белоконской ул, 10</t>
  </si>
  <si>
    <t>Владимир г, Большая Московская ул, 53</t>
  </si>
  <si>
    <t>Владимир г, Василисина ул, 13</t>
  </si>
  <si>
    <t>Владимир г, Верхняя Дуброва ул, 14</t>
  </si>
  <si>
    <t>Владимир г, Девическая ул, 2</t>
  </si>
  <si>
    <t>Владимир г, Диктора Левитана ул, 26</t>
  </si>
  <si>
    <t>Владимир г, Добросельская ул, 161б</t>
  </si>
  <si>
    <t>Владимир г, Завадского ул, 1</t>
  </si>
  <si>
    <t>Владимир г, Заклязьменский п, Зеленая ул, 16</t>
  </si>
  <si>
    <t>Владимир г, Заклязьменский п, Зеленая ул, 6</t>
  </si>
  <si>
    <t>Владимир г, Заклязьменский п, Зеленая ул, 8</t>
  </si>
  <si>
    <t>Владимир г, Заклязьменский п, Центральная ул, 2</t>
  </si>
  <si>
    <t>Владимир г, Комиссарова ул, 1</t>
  </si>
  <si>
    <t>Владимир г, Полины Осипенко ул, 5</t>
  </si>
  <si>
    <t>Владимир г, Коммунар мкр, Песочная ул, 2</t>
  </si>
  <si>
    <t>Владимир г, Краснознаменная ул, 8</t>
  </si>
  <si>
    <t>Владимир г, Крупской ул, 6А</t>
  </si>
  <si>
    <t>Владимир г, Ленина пр-кт, 11</t>
  </si>
  <si>
    <t>Владимир г, Ленина пр-кт, 22</t>
  </si>
  <si>
    <t>Владимир г, Ленина пр-кт, 26</t>
  </si>
  <si>
    <t>Владимир г, Ленина пр-кт, 28А</t>
  </si>
  <si>
    <t>Владимир г, Ленина пр-кт, 61</t>
  </si>
  <si>
    <t>Владимир г, Михайловская ул, 51</t>
  </si>
  <si>
    <t>Владимир г, Разина ул, 22</t>
  </si>
  <si>
    <t>Владимир г, Солнечная ул, 52</t>
  </si>
  <si>
    <t>Владимир г, Суздальская ул, 6А</t>
  </si>
  <si>
    <t>Владимир г, Сурикова ул, 1</t>
  </si>
  <si>
    <t>Владимир г, Сурикова ул, 12/26</t>
  </si>
  <si>
    <t>Владимир г, Тракторная ул, 5А</t>
  </si>
  <si>
    <t>Владимир г, Усти-на-Лабе ул, 14</t>
  </si>
  <si>
    <t>Владимир г, Фатьянова ул, 25</t>
  </si>
  <si>
    <t>Владимир г, Электроприборовский проезд, 3А</t>
  </si>
  <si>
    <t>Владимир г, Юбилейная ул, 2</t>
  </si>
  <si>
    <t>Владимир г, Большая Московская ул, 55</t>
  </si>
  <si>
    <t>Владимир г, 2-й Коллективный проезд, 4А</t>
  </si>
  <si>
    <t>Владимир г, 9 Января ул, 1а</t>
  </si>
  <si>
    <t>Владимир г, Алябьева ул, 15</t>
  </si>
  <si>
    <t>Владимир г, Асаткина ул, 1</t>
  </si>
  <si>
    <t>Владимир г, Асаткина ул, 13</t>
  </si>
  <si>
    <t>Владимир г, Асаткина ул, 16</t>
  </si>
  <si>
    <t>Владимир г, Асаткина ул, 4/6</t>
  </si>
  <si>
    <t>Владимир г, Асаткина ул, 28</t>
  </si>
  <si>
    <t>Владимир г, Асаткина ул, 5</t>
  </si>
  <si>
    <t>Владимир г, Безыменского ул, 18</t>
  </si>
  <si>
    <t>Владимир г, Березина ул, 2</t>
  </si>
  <si>
    <t>Владимир г, Горького ул, 100</t>
  </si>
  <si>
    <t>Владимир г, Горького ул, 105</t>
  </si>
  <si>
    <t>Владимир г, Горького ул, 58</t>
  </si>
  <si>
    <t>Владимир г, Добросельская ул, 2в</t>
  </si>
  <si>
    <t>Владимир г, Юрьевец мкр, Институтский городок, 12</t>
  </si>
  <si>
    <t>Владимир г, Юбилейная ул, 64</t>
  </si>
  <si>
    <t>Владимир г, Энергетик мкр, Энергетиков ул, 29А</t>
  </si>
  <si>
    <t>Владимир г, Электроприборовский проезд, 5</t>
  </si>
  <si>
    <t>Владимир г, Чайковского ул, 12/22</t>
  </si>
  <si>
    <t>Владимир г, Фейгина ул, 1</t>
  </si>
  <si>
    <t>Владимир г, Труда ул, 14Б</t>
  </si>
  <si>
    <t>Владимир г, Судогодское ш, 11а</t>
  </si>
  <si>
    <t>Владимир г, Строителей ул, 8А</t>
  </si>
  <si>
    <t>Владимир г, Северная ул, 15А</t>
  </si>
  <si>
    <t>Владимир г, Северная ул, 36А</t>
  </si>
  <si>
    <t>Владимир г, Растопчина ул, 33</t>
  </si>
  <si>
    <t>Владимир г, Растопчина ул, 37</t>
  </si>
  <si>
    <t>Владимир г, Поселок РТС ул, 3</t>
  </si>
  <si>
    <t>Владимир г, Оргтруд мкр, Новая ул, 9</t>
  </si>
  <si>
    <t>Владимир г, Октябрьский пр-кт, 41Б</t>
  </si>
  <si>
    <t>Владимир г, Нижняя Дуброва ул, 25</t>
  </si>
  <si>
    <t>Владимир г, МОПРа ул, 15</t>
  </si>
  <si>
    <t>Владимир г, Лермонтова ул, 28</t>
  </si>
  <si>
    <t>Владимир г, Лермонтова ул, 34а</t>
  </si>
  <si>
    <t>Владимир г, Лакина ул, 191А</t>
  </si>
  <si>
    <t>Владимир г, Кирова ул, 16</t>
  </si>
  <si>
    <t>Владимир г, Заклязьменский п, Центральная ул, 14</t>
  </si>
  <si>
    <t>Владимир г, Заклязьменский п, Зеленая ул, 10</t>
  </si>
  <si>
    <t>Владимир г, Заклязьменский п, Восточная ул, 5</t>
  </si>
  <si>
    <t>Владимир г, Заклязьменский п, Восточная ул, 3</t>
  </si>
  <si>
    <t>Владимир г, Жуковского ул, 18</t>
  </si>
  <si>
    <t>Владимир г, Алябьева ул, 21</t>
  </si>
  <si>
    <t>Владимир г, Алябьева ул, 6</t>
  </si>
  <si>
    <t>Владимир г, Алябьева ул, 8</t>
  </si>
  <si>
    <t>Владимир г, Асаткина ул, 32</t>
  </si>
  <si>
    <t>Владимир г, Асаткина ул, 6</t>
  </si>
  <si>
    <t>Владимир г, Василисина ул, 20а</t>
  </si>
  <si>
    <t>Владимир г, Вокзальная ул, 13</t>
  </si>
  <si>
    <t>Владимир г, Гастелло ул, 17</t>
  </si>
  <si>
    <t>Владимир г, Гастелло ул, 2</t>
  </si>
  <si>
    <t>Владимир г, Горького ул, 40</t>
  </si>
  <si>
    <t>Владимир г, Горького ул, 77А</t>
  </si>
  <si>
    <t>Владимир г, Завадского ул, 13</t>
  </si>
  <si>
    <t>Владимир г, Заклязьменский п, Центральная ул, 4</t>
  </si>
  <si>
    <t>Владимир г, Заклязьменский п, Центральная ул, 6</t>
  </si>
  <si>
    <t>Владимир г, Заклязьменский п, Центральная ул, 8</t>
  </si>
  <si>
    <t>Владимир г, Заклязьменский п, Центральная ул, 16</t>
  </si>
  <si>
    <t>Владимир г, Зеленая ул, 4</t>
  </si>
  <si>
    <t>Владимир г, Лакина ул, 163</t>
  </si>
  <si>
    <t>Владимир г, Лакина ул, 181</t>
  </si>
  <si>
    <t>Владимир г, Лермонтова ул, 44а</t>
  </si>
  <si>
    <t>Владимир г, Малые Ременники ул, 11А</t>
  </si>
  <si>
    <t>Владимир г, Мира ул, 38</t>
  </si>
  <si>
    <t>Владимир г, Ново-Ямская ул, 6</t>
  </si>
  <si>
    <t>Владимир г, Полины Осипенко ул, 16</t>
  </si>
  <si>
    <t>Владимир г, Разина ул, 24</t>
  </si>
  <si>
    <t>Владимир г, Северная ул, 18А</t>
  </si>
  <si>
    <t>Владимир г, Стрелецкий городок, 58</t>
  </si>
  <si>
    <t>Владимир г, Суворова ул, 2а</t>
  </si>
  <si>
    <t>Владимир г, Суздальская ул, 24</t>
  </si>
  <si>
    <t>Владимир г, Суздальская ул, 8А</t>
  </si>
  <si>
    <t>Владимир г, Суздальская ул, 8Б</t>
  </si>
  <si>
    <t>Владимир г, Тракторная ул, 38</t>
  </si>
  <si>
    <t>Владимир г, Труда ул, 1/5</t>
  </si>
  <si>
    <t>Владимир г, Усти-на-Лабе ул, 13/19</t>
  </si>
  <si>
    <t>Владимир г, Фейгина ул, 18/72</t>
  </si>
  <si>
    <t>Муром г, Владимирская ул, 3а</t>
  </si>
  <si>
    <t>Муром г, Чкалова ул, 20</t>
  </si>
  <si>
    <t>Муром г, Щербакова ул, 10</t>
  </si>
  <si>
    <t>Муром г, Осипенко ул, 9</t>
  </si>
  <si>
    <t>Муром г, Энгельса ул, 25</t>
  </si>
  <si>
    <t>Муром г, Артема ул, 29А</t>
  </si>
  <si>
    <t>Муром г, Куликова ул, 14а</t>
  </si>
  <si>
    <t>Муром г, Лакина ул, 88</t>
  </si>
  <si>
    <t>Муром г, Московская ул, 100</t>
  </si>
  <si>
    <t>Муром г, Московская ул, 102</t>
  </si>
  <si>
    <t>Муром г, Московская ул, 122</t>
  </si>
  <si>
    <t>Муром г, Октябрьская ул, 106</t>
  </si>
  <si>
    <t>Муром г, Московская ул, 48</t>
  </si>
  <si>
    <t>Муромский р-н, Муромский п, Садовая ул, 26</t>
  </si>
  <si>
    <t>Итого по округ Муром</t>
  </si>
  <si>
    <t>Муром г, Сурикова ул, 2</t>
  </si>
  <si>
    <t>Муром г, Кооперативная ул, 4</t>
  </si>
  <si>
    <t>Муром г, 30 лет Победы ул, 1</t>
  </si>
  <si>
    <t>Муром г, Кооперативная ул, 1</t>
  </si>
  <si>
    <t>Муром г, Кооперативная ул, 3</t>
  </si>
  <si>
    <t>Муром г, Кирова ул, 26</t>
  </si>
  <si>
    <t>Муром г, Московская ул, 107</t>
  </si>
  <si>
    <t>Муром г, Ковровская ул, 3</t>
  </si>
  <si>
    <t>Муром г, Коммунистическая ул, 34</t>
  </si>
  <si>
    <t>Муром г, Мечникова ул, 60</t>
  </si>
  <si>
    <t>Муром г, Льва Толстого ул, 109</t>
  </si>
  <si>
    <t>Муром г, Мечникова ул, 47</t>
  </si>
  <si>
    <t>Муром г, Московская ул, 37а</t>
  </si>
  <si>
    <t>Муром г, Московская ул, 40а</t>
  </si>
  <si>
    <t>Муромский р-н, Муромский п, Центральная ул, 24</t>
  </si>
  <si>
    <t>Муром г, Радиозаводское ш, 31</t>
  </si>
  <si>
    <t>Муром г, Спортивная ул, 14</t>
  </si>
  <si>
    <t>Муром г, Пролетарская ул, 19</t>
  </si>
  <si>
    <t>Муромский р-н, Фабрики им П.Л.Войкова п, 33</t>
  </si>
  <si>
    <t>Итого по Нагорное</t>
  </si>
  <si>
    <t>Итого по город Покров</t>
  </si>
  <si>
    <t>Итого по город Костерево</t>
  </si>
  <si>
    <t>Итого по город Петушки</t>
  </si>
  <si>
    <t>Итого по Петушинское</t>
  </si>
  <si>
    <t>Итого по Пекшинское</t>
  </si>
  <si>
    <t>Петушинский р-н, Покров г, 3 Интернационала ул, 53</t>
  </si>
  <si>
    <t>Петушинский р-н, Покров г, Школьный проезд, 4</t>
  </si>
  <si>
    <t>Петушинский р-н, Нагорный п, Владимирская ул, 4</t>
  </si>
  <si>
    <t>Петушинский р-н, Костерево г, им Серебренникова ул, 35</t>
  </si>
  <si>
    <t>Петушки г, Советская пл, 10</t>
  </si>
  <si>
    <t>Петушки г, Спортивная ул, 15</t>
  </si>
  <si>
    <t>Петушки г, Трудовая ул, 12</t>
  </si>
  <si>
    <t>Петушки г, Московская ул, 13</t>
  </si>
  <si>
    <t>Петушинский р-н, Новое Аннино д, Центральная ул, 2</t>
  </si>
  <si>
    <t>Петушинский р-н, Труд п, Профсоюзная ул, 1</t>
  </si>
  <si>
    <t>Итого по поселок Вольгинский</t>
  </si>
  <si>
    <t>Петушинский р-н, Вольгинский п, Новосеменковская ул, 29</t>
  </si>
  <si>
    <t>Петушинский р-н, Костерево г, 40 лет Октября ул, 15</t>
  </si>
  <si>
    <t>Петушки г, Маяковского ул, 23</t>
  </si>
  <si>
    <t>Петушки г, Трудовая ул, 10</t>
  </si>
  <si>
    <t>Петушинский р-н, Нагорный п, Владимирская ул, 6</t>
  </si>
  <si>
    <t>Петушинский р-н, Покров г, К.Либкнехта ул, 6</t>
  </si>
  <si>
    <t>Петушинский р-н, Покров г, Введенский п, 37</t>
  </si>
  <si>
    <t>Петушинский р-н, Нагорный п, Владимирская ул, 5</t>
  </si>
  <si>
    <t>Петушинский р-н, Санинского ДОКа п, Клубная ул, 13</t>
  </si>
  <si>
    <t>Петушинский р-н, Покров г, Октябрьская ул, 113б</t>
  </si>
  <si>
    <t>Петушинский р-н, Покров г, Фейгина ул, 1а</t>
  </si>
  <si>
    <t>Петушинский р-н, Костерево г, Ленина ул, 12</t>
  </si>
  <si>
    <t>Петушинский р-н, Вольгинский п, Старовская ул, 6</t>
  </si>
  <si>
    <t xml:space="preserve">Итого по Петушинское </t>
  </si>
  <si>
    <t>Петушинский р-н, Воспушка д, Ленина ул, 3</t>
  </si>
  <si>
    <t>Петушинский р-н, Костерево г, им Серебренникова ул, 33</t>
  </si>
  <si>
    <t>Петушки г, Московская ул, 18</t>
  </si>
  <si>
    <t>Петушки г, Советская пл, 3</t>
  </si>
  <si>
    <t>Петушки г, Советская пл, 8</t>
  </si>
  <si>
    <t>Петушки г, Советская пл, 6</t>
  </si>
  <si>
    <t>Петушки г, Фабричный проезд, 10</t>
  </si>
  <si>
    <t>Итого по Куриловское</t>
  </si>
  <si>
    <t>Собинский р-н, Курилово д, Молодежная ул, 6</t>
  </si>
  <si>
    <t>Итого по Черкутинское</t>
  </si>
  <si>
    <t>Собинский р-н, Черкутино с, Им В.А.Солоухина ул, 1</t>
  </si>
  <si>
    <t>Итого по поселок Ставрово</t>
  </si>
  <si>
    <t>Собинский р-н, Ставрово п, Садовая ул, 3</t>
  </si>
  <si>
    <t>Итого по город Лакинск</t>
  </si>
  <si>
    <t>Собинский р-н, Лакинск г, Мира ул, 101</t>
  </si>
  <si>
    <t>Собинский р-н, Лакинск г, Мира ул, 96</t>
  </si>
  <si>
    <t>Итого по город Собинка</t>
  </si>
  <si>
    <t>Собинка г, Парковая ул, 7</t>
  </si>
  <si>
    <t>Собинка г, Лакина ул, 1</t>
  </si>
  <si>
    <t>Итого по Воршинское</t>
  </si>
  <si>
    <t>Итого по Толпуховское</t>
  </si>
  <si>
    <t>Собинский р-н, Ворша с, Молодежная ул, 10</t>
  </si>
  <si>
    <t>Собинский р-н, Ворша с, Молодежная ул, 11</t>
  </si>
  <si>
    <t>Собинский р-н, Колокша п, Железнодорожная ул, 2А</t>
  </si>
  <si>
    <t>Собинский р-н, Жерехово с, Оболенского ул, 2</t>
  </si>
  <si>
    <t>Собинский р-н, Ставрово п, Советская ул, 90</t>
  </si>
  <si>
    <t>Собинский р-н, Лакинск г, Текстильщиков ул, 11</t>
  </si>
  <si>
    <t>Собинский р-н, Лакинск г, 10 Октября ул, 6</t>
  </si>
  <si>
    <t>Собинка г, Гагарина ул, 20</t>
  </si>
  <si>
    <t>Итого по Рождественское</t>
  </si>
  <si>
    <t>Собинский р-н, Ворша с, Молодежная ул, 12</t>
  </si>
  <si>
    <t>Собинский р-н, Фетинино с, Молодежная ул, 2</t>
  </si>
  <si>
    <t>Собинский р-н, Черкутино с, Им В.А.Солоухина ул, 3</t>
  </si>
  <si>
    <t>Собинский р-н, Ставрово п, Механизаторов ул, 5А</t>
  </si>
  <si>
    <t>Собинский р-н, Лакинск г, Лермонтова ул, 33</t>
  </si>
  <si>
    <t>Собинский р-н, Лакинск г, 10 Октября ул, 7</t>
  </si>
  <si>
    <t>Собинка г, Гагарина ул, 13</t>
  </si>
  <si>
    <t>Владимир г, Асаткина ул, 2Б</t>
  </si>
  <si>
    <t>Итого по город Гороховец</t>
  </si>
  <si>
    <t>Гороховец г, Гагарина ул, 5</t>
  </si>
  <si>
    <t>Гороховец г, Горького ул, 35а</t>
  </si>
  <si>
    <t>Итого по Денисовское</t>
  </si>
  <si>
    <t>Гороховец г, Краснова ул, 11</t>
  </si>
  <si>
    <t>Гороховец г, Полевая ул, 41</t>
  </si>
  <si>
    <t>Гороховец г, Мира ул, 29</t>
  </si>
  <si>
    <t>Гороховец г, Парковая ул, 60а</t>
  </si>
  <si>
    <t>Гороховец г, Кутузова ул, 15</t>
  </si>
  <si>
    <t>Итого по Куприяновское</t>
  </si>
  <si>
    <t>Гороховецкий р-н, Выезд д, Полевая ул, 4</t>
  </si>
  <si>
    <t>Гороховецкий р-н, Пролетарский п, Октябрьская ул, 4</t>
  </si>
  <si>
    <t>Гороховецкий р-н, Чулково п, Производственная ул, 2</t>
  </si>
  <si>
    <t>Гороховецкий р-н, Чулково п, Производственная ул, 3</t>
  </si>
  <si>
    <t>Гороховец г, Кирова пер, 3</t>
  </si>
  <si>
    <t>Юрьев-Польский г, Вокзальная ул, 16</t>
  </si>
  <si>
    <t>Итого по город Юрьев-Польский</t>
  </si>
  <si>
    <t>Юрьев-Польский г, Горького ул, 11</t>
  </si>
  <si>
    <t>Юрьев-Польский г, Авангардский пер, 27</t>
  </si>
  <si>
    <t>Юрьев-Польский г, Луговая ул, 17А</t>
  </si>
  <si>
    <t>Итого по Небыловское</t>
  </si>
  <si>
    <t>Юрьев-Польский р-н, Федоровское с, 74</t>
  </si>
  <si>
    <t>Юрьев-Польский р-н, Шихобалово с, 7</t>
  </si>
  <si>
    <t>Юрьев-Польский р-н, Сосновый Бор с, Центральная ул, 4</t>
  </si>
  <si>
    <t>Итого по Красносельское</t>
  </si>
  <si>
    <t>Юрьев-Польский р-н, Энтузиаст с, Центральная ул, 25</t>
  </si>
  <si>
    <t>Юрьев-Польский р-н, Небылое с, Первомайская ул, 89</t>
  </si>
  <si>
    <t>Юрьев-Польский р-н, Шихобалово с, 6</t>
  </si>
  <si>
    <t>Радужный г, 1-й кв-л, 34</t>
  </si>
  <si>
    <t>Радужный г, 3-й кв-л, 4</t>
  </si>
  <si>
    <t>Радужный г, 3-й кв-л, 19</t>
  </si>
  <si>
    <t>Радужный г, 3-й кв-л, 29</t>
  </si>
  <si>
    <t>Радужный г, 1-й кв-л, 30</t>
  </si>
  <si>
    <t>Радужный г, 1-й кв-л, 36</t>
  </si>
  <si>
    <t>Радужный г, 1-й кв-л, 33</t>
  </si>
  <si>
    <t>Радужный г, 3-й кв-л, 26</t>
  </si>
  <si>
    <t>Радужный г, 3-й кв-л, 17А</t>
  </si>
  <si>
    <t>Итого по ЗАТО город Радужный</t>
  </si>
  <si>
    <t>Итого по поселок Уршельский</t>
  </si>
  <si>
    <t>Итого по поселок Анопино</t>
  </si>
  <si>
    <t>Гусь-Хрустальный р-н, Тасинский Бор п, Центральная ул, 5</t>
  </si>
  <si>
    <t>Гусь-Хрустальный р-н, Григорьево с, Железнодорожная ул, 10</t>
  </si>
  <si>
    <t>Гусь-Хрустальный р-н, Анопино п, Чехова ул, 11</t>
  </si>
  <si>
    <t>Итого по город Курлово</t>
  </si>
  <si>
    <t>Итого по поселок Иванищи</t>
  </si>
  <si>
    <t>Гусь-Хрустальный р-н, Курлово г, ПМК ул, 12</t>
  </si>
  <si>
    <t>Гусь-Хрустальный р-н, Иванищи п, Южная ул, 2</t>
  </si>
  <si>
    <t>Итого по поселок Великодворский</t>
  </si>
  <si>
    <t>Итого по поселок Красное Эхо</t>
  </si>
  <si>
    <t>Гусь-Хрустальный р-н, Великодворский п, Песочная ул, 18</t>
  </si>
  <si>
    <t>Гусь-Хрустальный р-н, Красное Эхо п, Зеленая ул, 14</t>
  </si>
  <si>
    <t>Кольчугино г, 5 Линия Ленинского поселка ул, 5</t>
  </si>
  <si>
    <t>Кольчугино г, 5 Линия Ленинского поселка ул, 4</t>
  </si>
  <si>
    <t>Итого по город Кольчугино</t>
  </si>
  <si>
    <t>Итого по Бавленское</t>
  </si>
  <si>
    <t>Кольчугинский р-н, Бавлены п, Станционная ул, 5</t>
  </si>
  <si>
    <t>Итого по Раздольевское</t>
  </si>
  <si>
    <t>Кольчугинский р-н, Павловка д, Первая ул, 6</t>
  </si>
  <si>
    <t>Кольчугино г, Белая Речка мкр, Новая ул, 1</t>
  </si>
  <si>
    <t>Кольчугино г, Щорса ул, 16</t>
  </si>
  <si>
    <t>Итого по Кольчугино</t>
  </si>
  <si>
    <t>Кольчугино г, КИМ ул, 4</t>
  </si>
  <si>
    <t>Кольчугино г, Белая Речка мкр, Школьная ул, 13</t>
  </si>
  <si>
    <t>Кольчугино г, Ульяновская ул, 49</t>
  </si>
  <si>
    <t>Кольчугино г, Ульяновская ул, 51</t>
  </si>
  <si>
    <t>Кольчугино г, 4 Линия Ленинского поселка ул, 4</t>
  </si>
  <si>
    <t>Итого по город Камешково</t>
  </si>
  <si>
    <t>Камешково г, Молодежная ул, 7</t>
  </si>
  <si>
    <t>Камешково г, Комсомольская пл, 8</t>
  </si>
  <si>
    <t>Камешковский р-н, Новки п, Чапаева ул, 12</t>
  </si>
  <si>
    <t>Итого по Второвское</t>
  </si>
  <si>
    <t>Итого по Пенкинское</t>
  </si>
  <si>
    <t>Камешковский р-н, Второво с, Железнодорожная ул, 9</t>
  </si>
  <si>
    <t>Камешковский р-н, Гатиха с, Шоссейная ул, 5</t>
  </si>
  <si>
    <t>Итого по Новлянское</t>
  </si>
  <si>
    <t>Селивановский р-н, Новлянка д, Совхозная ул, 2</t>
  </si>
  <si>
    <t>Селивановский р-н, Копнино д, Октябрьская ул, 11</t>
  </si>
  <si>
    <t>Итого по Малышевское</t>
  </si>
  <si>
    <t>Селивановский р-н, Малышево с, Ленина ул, 5А</t>
  </si>
  <si>
    <t>Селивановский р-н, Новлянка п, Парковая ул, 11</t>
  </si>
  <si>
    <t>Селивановский р-н, Красная Ушна п, Заводская ул, 6</t>
  </si>
  <si>
    <t>Итого по Денятинское</t>
  </si>
  <si>
    <t>Итого по город Меленки</t>
  </si>
  <si>
    <t>Меленковский р-н, Папулино д, Коммунистическая ул, 11</t>
  </si>
  <si>
    <t>Меленки г, Конышева ул, 1В</t>
  </si>
  <si>
    <t>Итого по Ляховское</t>
  </si>
  <si>
    <t>Меленки г, Валентины Суздальцевой ул, 30</t>
  </si>
  <si>
    <t>Меленковский р-н, Ляхи с, Советская ул, 145</t>
  </si>
  <si>
    <t>Меленки г, Конышева ул, 1Б</t>
  </si>
  <si>
    <t>Меленки г, Академика Королева ул, 1</t>
  </si>
  <si>
    <t>Итого по город Ковров</t>
  </si>
  <si>
    <t>Ковров г, Абельмана ул, 140</t>
  </si>
  <si>
    <t>Ковров г, Бабушкина ул, 5</t>
  </si>
  <si>
    <t>Ковров г, Белинского ул, 13а</t>
  </si>
  <si>
    <t>Ковров г, Брюсова ул, 54/1</t>
  </si>
  <si>
    <t>Ковров г, Васильева ул, 18</t>
  </si>
  <si>
    <t>Ковров г, Васильева ул, 80</t>
  </si>
  <si>
    <t>Ковров г, Волго-Донская ул, 6а</t>
  </si>
  <si>
    <t>Ковров г, Восточный проезд, 29а</t>
  </si>
  <si>
    <t>Ковров г, Грибоедова ул, 11</t>
  </si>
  <si>
    <t>Ковров г, Дачная ул, 31б</t>
  </si>
  <si>
    <t>Ковров г, Дзержинского ул, 1</t>
  </si>
  <si>
    <t>Ковров г, Еловая ул, 96</t>
  </si>
  <si>
    <t>Ковров г, Зои Космодемьянской ул, 26/2</t>
  </si>
  <si>
    <t>Ковров г, Зои Космодемьянской ул, 30/1</t>
  </si>
  <si>
    <t>Ковров г, Зои Космодемьянской ул, 30/2</t>
  </si>
  <si>
    <t>Ковров г, Зои Космодемьянской ул, 32</t>
  </si>
  <si>
    <t>Ковров г, Зои Космодемьянской ул, 36</t>
  </si>
  <si>
    <t>Ковров г, Клязьменская ул, 3А</t>
  </si>
  <si>
    <t>Ковров г, Ковров-8 тер, 10</t>
  </si>
  <si>
    <t>Ковров г, Комсомольская ул, 102</t>
  </si>
  <si>
    <t>Ковров г, Летняя ул, 43</t>
  </si>
  <si>
    <t>Ковров г, Машиностроителей ул, 13</t>
  </si>
  <si>
    <t>Ковров г, Молодогвардейская ул, 8</t>
  </si>
  <si>
    <t>Ковров г, МОПРа ул, 20</t>
  </si>
  <si>
    <t>Ковров г, Моховая ул, 2</t>
  </si>
  <si>
    <t>Ковров г, Пионерская ул, 21</t>
  </si>
  <si>
    <t>Ковров г, Пролетарская ул, 14</t>
  </si>
  <si>
    <t>Ковров г, Ленина пр-кт, 16А</t>
  </si>
  <si>
    <t>Ковров г, Лизы Чайкиной ул, 40</t>
  </si>
  <si>
    <t>Ковров г, Мира пр-кт, 4</t>
  </si>
  <si>
    <t>Ковров г, Муромский проезд, 8</t>
  </si>
  <si>
    <t>Ковров г, Олега Кошевого ул, 4</t>
  </si>
  <si>
    <t>Ковров г, Першутова ул, 35/1</t>
  </si>
  <si>
    <t>Ковров г, Пугачева ул, 23а</t>
  </si>
  <si>
    <t>Ковров г, Свердлова ул, 82б</t>
  </si>
  <si>
    <t>Ковров г, Сергея Лазо ул, 6/1</t>
  </si>
  <si>
    <t>Ковров г, Советская ул, 3</t>
  </si>
  <si>
    <t>Ковров г, Сосновая ул, 26</t>
  </si>
  <si>
    <t>Ковров г, Строителей ул, 24</t>
  </si>
  <si>
    <t>Ковров г, Тимофея Павловского ул, 7</t>
  </si>
  <si>
    <t>Ковров г, Фабричный проезд, 4</t>
  </si>
  <si>
    <t>Ковров г, Федорова ул, 97</t>
  </si>
  <si>
    <t>Ковров г, Федорова ул, 101</t>
  </si>
  <si>
    <t>Ковров г, Фрунзе ул, 9</t>
  </si>
  <si>
    <t>Ковров г, Циолковского ул, 3</t>
  </si>
  <si>
    <t>Ковров г, Щорса ул, 13</t>
  </si>
  <si>
    <t>Ковров г, 3 Интернационала ул, 30</t>
  </si>
  <si>
    <t>Ковров г, Ватутина ул, 2г</t>
  </si>
  <si>
    <t>Ковров г, Волго-Донская ул, 4</t>
  </si>
  <si>
    <t>Ковров г, Еловая ул, 86/5</t>
  </si>
  <si>
    <t>Ковров г, Киркижа ул, 2</t>
  </si>
  <si>
    <t>Ковров г, Краснознаменная ул, 9</t>
  </si>
  <si>
    <t>Ковров г, Ленина пр-кт, 14</t>
  </si>
  <si>
    <t>Ковров г, Лепсе ул, 1</t>
  </si>
  <si>
    <t>Ковров г, Лопатина ул, 57</t>
  </si>
  <si>
    <t>Ковров г, Лопатина ул, 59</t>
  </si>
  <si>
    <t>Ковров г, Металлистов ул, 10</t>
  </si>
  <si>
    <t>Ковров г, МОПРа ул, 31</t>
  </si>
  <si>
    <t>Ковров г, Набережная ул, 16</t>
  </si>
  <si>
    <t>Ковров г, Октябрьская ул, 20</t>
  </si>
  <si>
    <t>Ковров г, Пионерская ул, 5</t>
  </si>
  <si>
    <t>Ковров г, Туманова ул, 18</t>
  </si>
  <si>
    <t>Ковров г, Урожайная ул, 79</t>
  </si>
  <si>
    <t>Ковров г, Щеглова ул, 60</t>
  </si>
  <si>
    <t>Ковров г, Свердлова ул, 80а</t>
  </si>
  <si>
    <t>Ковров г, Северный проезд, 12</t>
  </si>
  <si>
    <t>Ковров г, Тимофея Павловского ул, 5</t>
  </si>
  <si>
    <t>Ковров г, Еловая ул, 86/6</t>
  </si>
  <si>
    <t>Ковров г, Зои Космодемьянской ул, 1/1</t>
  </si>
  <si>
    <t>Ковров г, Летняя ул, 21</t>
  </si>
  <si>
    <t>Ковров г, Лопатина ул, 48</t>
  </si>
  <si>
    <t>Ковров г, Лопатина ул, 50</t>
  </si>
  <si>
    <t>Ковров г, Малеева ул, 4</t>
  </si>
  <si>
    <t>Ковров г, Пионерская ул, 29</t>
  </si>
  <si>
    <t>Владимир г, Василисина ул, 13а</t>
  </si>
  <si>
    <t>Вязниковский р-н, Октябрьский п, Первомайская ул, 9</t>
  </si>
  <si>
    <t>Вязниковский р-н, Лукново п, Фабричная ул, 11</t>
  </si>
  <si>
    <t>Вязники г, Ефимьево ул, 1</t>
  </si>
  <si>
    <t>Итого по город Вязники</t>
  </si>
  <si>
    <t>Вязники г, Калинина ул, 16</t>
  </si>
  <si>
    <t>Вязники г, Заготзерно ул, 3</t>
  </si>
  <si>
    <t>Вязники г, Новая ул, 7</t>
  </si>
  <si>
    <t>Вязниковский р-н, Первомайский п, Полевая ул, 8</t>
  </si>
  <si>
    <t>Вязники г, Чехова ул, 28б</t>
  </si>
  <si>
    <t>Вязники г, Дечинский мкр, 15</t>
  </si>
  <si>
    <t>Итого по Сарыевское</t>
  </si>
  <si>
    <t>Вязниковский р-н, Шустово д, Молодежная ул, 3</t>
  </si>
  <si>
    <t>Итого по Октябрьское</t>
  </si>
  <si>
    <t>Вязниковский р-н, Степанцево п, Ленина ул, 16</t>
  </si>
  <si>
    <t>Итого по Степанцевское</t>
  </si>
  <si>
    <t>Итого по Паустовское</t>
  </si>
  <si>
    <t>Вязниковский р-н, Октябрьская д, Новая ул, 1</t>
  </si>
  <si>
    <t>Итого по поселок Никологоры</t>
  </si>
  <si>
    <t>Вязниковский р-н, Ерофеево д, Профсоюзная ул, 15</t>
  </si>
  <si>
    <t>Вязниковский р-н, Шатнево д, Нагорная ул, 6</t>
  </si>
  <si>
    <t>Вязники г, Куйбышева ул, 2</t>
  </si>
  <si>
    <t>Вязники г, Антошкина ул, 22</t>
  </si>
  <si>
    <t>Вязниковский р-н, Первомайский п, Полевая ул, 6</t>
  </si>
  <si>
    <t>Вязниковский р-н, Шустово д, Центральная ул, 4</t>
  </si>
  <si>
    <t>Вязниковский р-н, Степанцево п, Ленина ул, 12</t>
  </si>
  <si>
    <t>Вязниковский р-н, Барское Татарово с, Совхозная ул, 6</t>
  </si>
  <si>
    <t>Итого по поселок Мстера</t>
  </si>
  <si>
    <t>Вязниковский р-н, Октябрьская д, Механизаторов ул, 16</t>
  </si>
  <si>
    <t>Вязниковский р-н, Никологоры п, 2-я Пролетарская ул, 21</t>
  </si>
  <si>
    <t>Вязники г, Железнодорожная ул, 23</t>
  </si>
  <si>
    <t>Вязники г, Горького ул, 100</t>
  </si>
  <si>
    <t>Вязники г, Спортивная ул, 1а</t>
  </si>
  <si>
    <t>Вязниковский р-н, Приозерный п, Пушкинская ул, 118</t>
  </si>
  <si>
    <t>Вязниковский р-н, Буторлино д, Шоссейная ул, 18</t>
  </si>
  <si>
    <t>Вязниковский р-н, Барское Татарово с, Совхозная ул, 12</t>
  </si>
  <si>
    <t>Вязниковский р-н, Октябрьская д, Молодежная ул, 4</t>
  </si>
  <si>
    <t>Вязниковский р-н, Октябрьский п, Первомайская ул, 8</t>
  </si>
  <si>
    <t>Итого по город Суздаль</t>
  </si>
  <si>
    <t>Суздаль г, Ленина ул, 74</t>
  </si>
  <si>
    <t>Суздаль г, Гоголя ул, 7</t>
  </si>
  <si>
    <t>Суздаль г, Всполье б-р, 10</t>
  </si>
  <si>
    <t>Суздальский р-н, Боголюбово п, Заводская ул, 1</t>
  </si>
  <si>
    <t>Итого по Боголюбовское</t>
  </si>
  <si>
    <t>Итого по Павловское</t>
  </si>
  <si>
    <t>Суздальский р-н, Спасское-Городище с, Центральная ул, 8</t>
  </si>
  <si>
    <t>Суздальский р-н, Новый п, Центральная ул, 32</t>
  </si>
  <si>
    <t>Итого по Селецкое</t>
  </si>
  <si>
    <t>Суздальский р-н, Боголюбово п, Западная ул, 3</t>
  </si>
  <si>
    <t>Суздальский р-н, Боголюбово п, Ленина ул, 12а</t>
  </si>
  <si>
    <t>Суздальский р-н, Спасское-Городище с, Центральная ул, 10</t>
  </si>
  <si>
    <t>Суздальский р-н, Новый п, Центральная ул, 6</t>
  </si>
  <si>
    <t>Суздальский р-н, Цибеево с, Западная ул, 1</t>
  </si>
  <si>
    <t>Итого по Новоалександровское</t>
  </si>
  <si>
    <t>Итого по город Александров</t>
  </si>
  <si>
    <t>Александров г, Горького ул, 1</t>
  </si>
  <si>
    <t>Александров г, Горького ул, 9</t>
  </si>
  <si>
    <t>Александров г, Красный Переулок ул, 25 корп. 1</t>
  </si>
  <si>
    <t>Александров г, Красный Переулок ул, 23</t>
  </si>
  <si>
    <t>Александров г, Гагарина ул, 9</t>
  </si>
  <si>
    <t>Александров г, Гагарина ул, 11</t>
  </si>
  <si>
    <t>Александров г, Ленина ул, 15</t>
  </si>
  <si>
    <t>Александров г, Революции ул, 81</t>
  </si>
  <si>
    <t>Александров г, Сосновский пер, 18</t>
  </si>
  <si>
    <t>Александров г, Фабрика Калинина ул, 15</t>
  </si>
  <si>
    <t>Александров г, Юбилейная ул, 6</t>
  </si>
  <si>
    <t>Александров г, Юбилейная ул, 16</t>
  </si>
  <si>
    <t>Александров г, Энтузиастов ул, 5</t>
  </si>
  <si>
    <t>Александровский р-н, Балакирево п, Вокзальная ул, 14</t>
  </si>
  <si>
    <t>Александровский р-н, Балакирево п, Заводская ул, 4</t>
  </si>
  <si>
    <t>Александровский р-н, Балакирево п, Совхозная ул, 5</t>
  </si>
  <si>
    <t>Александровский р-н, Балакирево п, Центральный кв-л, 4</t>
  </si>
  <si>
    <t>Александровский р-н, Карабаново г, Мира ул, 20</t>
  </si>
  <si>
    <t>Александровский р-н, Карабаново г, Пушкина ул, 25</t>
  </si>
  <si>
    <t>Александровский р-н, Струнино г, Чкалова пер, 4</t>
  </si>
  <si>
    <t>Александровский р-н, Струнино г, Заречная ул, 34</t>
  </si>
  <si>
    <t>Александровский р-н, Струнино г, Заречная ул, 38</t>
  </si>
  <si>
    <t>Александровский р-н, Струнино г, Дубки кв-л, 1</t>
  </si>
  <si>
    <t>Александровский р-н, Следнево д, Октябрьский кв-л, 5</t>
  </si>
  <si>
    <t>Итого по поселок Балакирево</t>
  </si>
  <si>
    <t>Итого по город Карабаново</t>
  </si>
  <si>
    <t>Итого по город Струнино</t>
  </si>
  <si>
    <t>Итого по Следневское</t>
  </si>
  <si>
    <t>Александров г, Институтская ул, 6 корп. 3</t>
  </si>
  <si>
    <t>Александров г, Красный Переулок ул, 7 корп. 1</t>
  </si>
  <si>
    <t>Александров г, Красный Переулок ул, 25</t>
  </si>
  <si>
    <t>Александров г, Ленина ул, 66</t>
  </si>
  <si>
    <t>Александров г, Первомайская ул, 125</t>
  </si>
  <si>
    <t>Александров г, Революции ул, 57 корп. 1</t>
  </si>
  <si>
    <t>Александров г, Терешковой ул, 6</t>
  </si>
  <si>
    <t>Александров г, Терешковой ул, 7</t>
  </si>
  <si>
    <t>Александров г, Терешковой ул, 15</t>
  </si>
  <si>
    <t>Александров г, Юбилейная ул, 4</t>
  </si>
  <si>
    <t>Александров г, Энтузиастов ул, 9</t>
  </si>
  <si>
    <t>Александровский р-н, Балакирево п, Юго-Западный кв-л, 2</t>
  </si>
  <si>
    <t>Александровский р-н, Карабаново г, Лермонтова пл, 5</t>
  </si>
  <si>
    <t>Александровский р-н, Карабаново г, Маяковского ул, 13</t>
  </si>
  <si>
    <t>Александровский р-н, Струнино г, Кирова пл, 7</t>
  </si>
  <si>
    <t>Александровский р-н, Струнино г, Заречная ул, 23</t>
  </si>
  <si>
    <t>Александровский р-н, Майский п, Первомайская ул, 24</t>
  </si>
  <si>
    <t>Александров г, Лермонтова ул, 6</t>
  </si>
  <si>
    <t>Александров г, Лермонтова ул, 1 корп. 2</t>
  </si>
  <si>
    <t>Александров г, Маяковского ул, 48 корп. 1</t>
  </si>
  <si>
    <t>Александров г, Октябрьская ул, 6</t>
  </si>
  <si>
    <t>Александров г, Охотный луг ул, 15</t>
  </si>
  <si>
    <t>Александров г, Охотный луг ул, 21</t>
  </si>
  <si>
    <t>Александров г, Советская ул, 88</t>
  </si>
  <si>
    <t>Александровский р-н, Балакирево п, Вокзальная ул, 9</t>
  </si>
  <si>
    <t>Александровский р-н, Балакирево п, Юго-Западный кв-л, 15</t>
  </si>
  <si>
    <t>Александровский р-н, Карабаново г, Лермонтова пл, 4</t>
  </si>
  <si>
    <t>Александровский р-н, Карабаново г, Маяковского ул, 14</t>
  </si>
  <si>
    <t>Александровский р-н, Струнино г, Шувалова пер, 5</t>
  </si>
  <si>
    <t>Александровский р-н, Струнино г, Больничный проезд, 12</t>
  </si>
  <si>
    <t>Итого по город Гусь-Хрустальный</t>
  </si>
  <si>
    <t>Гусь-Хрустальный г, Каховского ул, 8</t>
  </si>
  <si>
    <t>Гусь-Хрустальный г, Интернациональная ул, 24</t>
  </si>
  <si>
    <t>Гусь-Хрустальный г, 50 лет Советской Власти пр-кт, 41</t>
  </si>
  <si>
    <t>Гусь-Хрустальный г, 50 лет Советской Власти пр-кт, 45</t>
  </si>
  <si>
    <t>Гусь-Хрустальный г, Садовая ул, 65</t>
  </si>
  <si>
    <t>Гусь-Хрустальный г, Садовая ул, 73</t>
  </si>
  <si>
    <t>Гусь-Хрустальный г, Садовая ул, 63</t>
  </si>
  <si>
    <t>Гусь-Хрустальный г, Полевая ул, 3а</t>
  </si>
  <si>
    <t>Гусь-Хрустальный г, Микрорайон ул, 17</t>
  </si>
  <si>
    <t>Гусь-Хрустальный г, Микрорайон ул, 50а</t>
  </si>
  <si>
    <t>Гусь-Хрустальный г, Демократическая ул, 10</t>
  </si>
  <si>
    <t>Гусь-Хрустальный г, 50 лет Советской Власти пр-кт, 37</t>
  </si>
  <si>
    <t>Гусь-Хрустальный г, Садовая ул, 69а</t>
  </si>
  <si>
    <t>Гусь-Хрустальный г, Гусевский п, Октябрьская ул, 1</t>
  </si>
  <si>
    <t>Гусь-Хрустальный г, Гусевский п, Пионерская ул, 18</t>
  </si>
  <si>
    <t>Гусь-Хрустальный г, Гусевский п, Южная ул, 15</t>
  </si>
  <si>
    <t>Гусь-Хрустальный г, Дорожная ул, 6</t>
  </si>
  <si>
    <t>Гусь-Хрустальный г, Осьмова ул, 23</t>
  </si>
  <si>
    <t>Гусь-Хрустальный г, Демократическая ул, 5</t>
  </si>
  <si>
    <t>Способ формирования ФКР</t>
  </si>
  <si>
    <t>Собираемость, %</t>
  </si>
  <si>
    <t>Годы по РПКР</t>
  </si>
  <si>
    <t>крыша</t>
  </si>
  <si>
    <t>ВИС</t>
  </si>
  <si>
    <t>лифты</t>
  </si>
  <si>
    <t>фасад</t>
  </si>
  <si>
    <t>фундамент</t>
  </si>
  <si>
    <t>подвал</t>
  </si>
  <si>
    <t>Год постройки</t>
  </si>
  <si>
    <t>Площадь дома</t>
  </si>
  <si>
    <t>Площадь крыши</t>
  </si>
  <si>
    <t>Начислено, руб.</t>
  </si>
  <si>
    <t>Оплачено, руб.</t>
  </si>
  <si>
    <t>Александров г, 1-я Крестьянская ул, 16</t>
  </si>
  <si>
    <t>Александров г, 1-я Лесная ул, 6</t>
  </si>
  <si>
    <t>Александров г, Гагарина ул, 1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</si>
  <si>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</si>
  <si>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</si>
  <si>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</si>
  <si>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Геологов ул, 9</t>
  </si>
  <si>
    <t>Александров г, Горького ул, 1а</t>
  </si>
  <si>
    <t>Александров г, Горького ул, 3</t>
  </si>
  <si>
    <t>Александров г, Горького ул, 7 корп. 1</t>
  </si>
  <si>
    <t>Александров г, Горького ул, 7 корп. 2</t>
  </si>
  <si>
    <t>Александров г, Институтская ул, 10</t>
  </si>
  <si>
    <t>1955</t>
  </si>
  <si>
    <t>1960</t>
  </si>
  <si>
    <t>1977</t>
  </si>
  <si>
    <t>900.000</t>
  </si>
  <si>
    <t>1965</t>
  </si>
  <si>
    <t>1966</t>
  </si>
  <si>
    <t>1050.000</t>
  </si>
  <si>
    <t>1964</t>
  </si>
  <si>
    <t>495.000</t>
  </si>
  <si>
    <t>1988</t>
  </si>
  <si>
    <t>780.000</t>
  </si>
  <si>
    <t>1999</t>
  </si>
  <si>
    <t>360.000</t>
  </si>
  <si>
    <t>2004</t>
  </si>
  <si>
    <t>2001</t>
  </si>
  <si>
    <t>1260.000</t>
  </si>
  <si>
    <t>2006</t>
  </si>
  <si>
    <t>1550.000</t>
  </si>
  <si>
    <t>Александров г, Институтская ул, 9</t>
  </si>
  <si>
    <t>1963</t>
  </si>
  <si>
    <t>Александров г, Карабановский Тупик ул, 20</t>
  </si>
  <si>
    <t>Александров г, Коссович ул, 1</t>
  </si>
  <si>
    <t>Александров г, Коссович ул, 6</t>
  </si>
  <si>
    <t>315.000</t>
  </si>
  <si>
    <t>1962</t>
  </si>
  <si>
    <t>1987</t>
  </si>
  <si>
    <t>760.000</t>
  </si>
  <si>
    <t>1961</t>
  </si>
  <si>
    <t>Александров г, Красный Переулок ул, 25 корп. 2</t>
  </si>
  <si>
    <t>Александров г, Красный Переулок ул, 27</t>
  </si>
  <si>
    <t>Александров г, Красный Переулок ул, 3</t>
  </si>
  <si>
    <t>Александров г, Красный Переулок ул, 4</t>
  </si>
  <si>
    <t>Александров г, Красный Переулок ул, 9</t>
  </si>
  <si>
    <t>Александров г, Кубасова ул, 1</t>
  </si>
  <si>
    <t>Александров г, Ленина ул, 26</t>
  </si>
  <si>
    <t>Александров г, Ленина ул, 32</t>
  </si>
  <si>
    <t>Александров г, Ленина ул, 63</t>
  </si>
  <si>
    <t>Александров г, Лермонтова ул, 14</t>
  </si>
  <si>
    <t>Александров г, Лермонтова ул, 26</t>
  </si>
  <si>
    <t>Александров г, Лермонтова ул, 3</t>
  </si>
  <si>
    <t>Александров г, Лермонтова ул, 4 корп. 1</t>
  </si>
  <si>
    <t>Александров г, Локомотивная ул, 1б</t>
  </si>
  <si>
    <t>2350.000</t>
  </si>
  <si>
    <t>1996</t>
  </si>
  <si>
    <t>1120.000</t>
  </si>
  <si>
    <t>1991</t>
  </si>
  <si>
    <t>1993</t>
  </si>
  <si>
    <t>500.000</t>
  </si>
  <si>
    <t>600.000</t>
  </si>
  <si>
    <t>1990</t>
  </si>
  <si>
    <t>1959</t>
  </si>
  <si>
    <t>1967</t>
  </si>
  <si>
    <t>766.000</t>
  </si>
  <si>
    <t>590.000</t>
  </si>
  <si>
    <t>1969</t>
  </si>
  <si>
    <t>1989</t>
  </si>
  <si>
    <t>674.700</t>
  </si>
  <si>
    <t>1994</t>
  </si>
  <si>
    <t>Александров г, Маяковского ул, 13</t>
  </si>
  <si>
    <t>Александров г, Маяковского ул, 14</t>
  </si>
  <si>
    <t>Александров г, Маяковского ул, 18</t>
  </si>
  <si>
    <t>Александров г, Маяковского ул, 2</t>
  </si>
  <si>
    <t>Александров г, Маяковского ул, 28</t>
  </si>
  <si>
    <t>Александров г, Маяковского ул, 38</t>
  </si>
  <si>
    <t>Александров г, Маяковского ул, 7</t>
  </si>
  <si>
    <t>Александров г, Нагорный пер, 2а</t>
  </si>
  <si>
    <t>Александров г, Охотный луг ул, 23</t>
  </si>
  <si>
    <t>Александров г, П.Топоркова ул, 1</t>
  </si>
  <si>
    <t>Александров г, П.Топоркова ул, 4</t>
  </si>
  <si>
    <t>Александров г, Перфильева ул, 18</t>
  </si>
  <si>
    <t>Александров г, Перфильева ул, 8</t>
  </si>
  <si>
    <t>Александров г, Пионерская ул, 1</t>
  </si>
  <si>
    <t>Александров г, Радио ул, 19</t>
  </si>
  <si>
    <t>Александров г, Радио ул, 23</t>
  </si>
  <si>
    <t>Александров г, Революции ул, 1а</t>
  </si>
  <si>
    <t>Александров г, Революции ул, 46</t>
  </si>
  <si>
    <t>Александров г, Революции ул, 48</t>
  </si>
  <si>
    <t>Александров г, Революции ул, 5</t>
  </si>
  <si>
    <t>Александров г, Революции ул, 71</t>
  </si>
  <si>
    <t>578.000</t>
  </si>
  <si>
    <t>1250.000</t>
  </si>
  <si>
    <t>506.100</t>
  </si>
  <si>
    <t>1954</t>
  </si>
  <si>
    <t>490.000</t>
  </si>
  <si>
    <t>1956</t>
  </si>
  <si>
    <t>1200.000</t>
  </si>
  <si>
    <t>498.000</t>
  </si>
  <si>
    <t>580.000</t>
  </si>
  <si>
    <t>1998</t>
  </si>
  <si>
    <t>726.800</t>
  </si>
  <si>
    <t>920.000</t>
  </si>
  <si>
    <t>1981</t>
  </si>
  <si>
    <t>2268.000</t>
  </si>
  <si>
    <t>1995</t>
  </si>
  <si>
    <t>878.800</t>
  </si>
  <si>
    <t>1237.000</t>
  </si>
  <si>
    <t>400.000</t>
  </si>
  <si>
    <t>450.000</t>
  </si>
  <si>
    <t>1936</t>
  </si>
  <si>
    <t>471.700</t>
  </si>
  <si>
    <t>443.000</t>
  </si>
  <si>
    <t>468.500</t>
  </si>
  <si>
    <t>465.700</t>
  </si>
  <si>
    <t>2005</t>
  </si>
  <si>
    <t>810.000</t>
  </si>
  <si>
    <t>700.000</t>
  </si>
  <si>
    <t>1500.000</t>
  </si>
  <si>
    <t>2003</t>
  </si>
  <si>
    <t>Александров г, Совхоз Правда ул, 37</t>
  </si>
  <si>
    <t>Александров г, Сосновский пер, 17</t>
  </si>
  <si>
    <t>Александров г, Фабрика Калинина ул, 28</t>
  </si>
  <si>
    <t>Александров г, Энтузиастов ул, 19</t>
  </si>
  <si>
    <t>Александров г, Энтузиастов ул, 21</t>
  </si>
  <si>
    <t>650.000</t>
  </si>
  <si>
    <t>1059.500</t>
  </si>
  <si>
    <t>845.000</t>
  </si>
  <si>
    <t>822.400</t>
  </si>
  <si>
    <t>1100.000</t>
  </si>
  <si>
    <t>1560.000</t>
  </si>
  <si>
    <t>1992</t>
  </si>
  <si>
    <t>1108.800</t>
  </si>
  <si>
    <t>Александров г, Юбилейная ул, 2 корп. 3</t>
  </si>
  <si>
    <t>Александров г, Юбилейная ул, 2</t>
  </si>
  <si>
    <t>Александров г, Юбилейная ул, 4 корп. 2</t>
  </si>
  <si>
    <t>1978</t>
  </si>
  <si>
    <t>1018.400</t>
  </si>
  <si>
    <t>Александровский р-н, Андреевское с, Советская А ул, 1</t>
  </si>
  <si>
    <t>Александровский р-н, Андреевское с, Советская А ул, 2</t>
  </si>
  <si>
    <t>Александровский р-н, Андреевское с, Советская А ул, 7</t>
  </si>
  <si>
    <t>Александровский р-н, Андреевское с, Советская А ул, 8</t>
  </si>
  <si>
    <t>Александровский р-н, Андреевское с, Советская А ул, 9</t>
  </si>
  <si>
    <t>Александровский р-н, Балакирево п, 60 лет Октября ул, 3</t>
  </si>
  <si>
    <t>Александровский р-н, Балакирево п, Вокзальная ул, 13</t>
  </si>
  <si>
    <t>Александровский р-н, Балакирево п, Заводская ул, 8</t>
  </si>
  <si>
    <t>Александровский р-н, Балакирево п, Совхозная ул, 1</t>
  </si>
  <si>
    <t>Александровский р-н, Балакирево п, Юго-Западный кв-л, 19</t>
  </si>
  <si>
    <t>Александровский р-н, Балакирево п, Юго-Западный кв-л, 6</t>
  </si>
  <si>
    <t>Александровский р-н, Балакирево п, Юго-Западный кв-л, 7</t>
  </si>
  <si>
    <t>Александровский р-н, Елькино д, Мира ул, 1</t>
  </si>
  <si>
    <t>Александровский р-н, Елькино д, Мира ул, 2</t>
  </si>
  <si>
    <t>Александровский р-н, Карабаново г, Гагарина ул, 3</t>
  </si>
  <si>
    <t>Александровский р-н, Карабаново г, Западная ул, 8</t>
  </si>
  <si>
    <t>Александровский р-н, Карабаново г, Комсомольская ул, 1</t>
  </si>
  <si>
    <t>Александровский р-н, Карабаново г, Комсомольская ул, 10</t>
  </si>
  <si>
    <t>Александровский р-н, Карабаново г, Кооперативная ул, 25</t>
  </si>
  <si>
    <t>Александровский р-н, Карабаново г, Лермонтова пл, 1</t>
  </si>
  <si>
    <t>Александровский р-н, Карабаново г, Мира ул, 17</t>
  </si>
  <si>
    <t>Александровский р-н, Карабаново г, Мира ул, 19</t>
  </si>
  <si>
    <t>Александровский р-н, Карабаново г, Мира ул, 2</t>
  </si>
  <si>
    <t>Александровский р-н, Карабаново г, Мира ул, 3</t>
  </si>
  <si>
    <t>Александровский р-н, Карабаново г, Мира ул, 6</t>
  </si>
  <si>
    <t>Александровский р-н, Карабаново г, Мира ул, 7</t>
  </si>
  <si>
    <t>Александровский р-н, Карабаново г, Мира ул, 8</t>
  </si>
  <si>
    <t>Александровский р-н, Карабаново г, Ногина ул, 13</t>
  </si>
  <si>
    <t>Александровский р-н, Карабаново г, Победы ул, 3</t>
  </si>
  <si>
    <t>Александровский р-н, Карабаново г, Победы ул, 5</t>
  </si>
  <si>
    <t>Александровский р-н, Карабаново г, Почтовая ул, 19</t>
  </si>
  <si>
    <t>1110.000</t>
  </si>
  <si>
    <t>0.000</t>
  </si>
  <si>
    <t>1980</t>
  </si>
  <si>
    <t>462.000</t>
  </si>
  <si>
    <t>264.000</t>
  </si>
  <si>
    <t>1297.600</t>
  </si>
  <si>
    <t>1974</t>
  </si>
  <si>
    <t>531.100</t>
  </si>
  <si>
    <t>888.700</t>
  </si>
  <si>
    <t>1973</t>
  </si>
  <si>
    <t>394.600</t>
  </si>
  <si>
    <t>1972</t>
  </si>
  <si>
    <t>881.400</t>
  </si>
  <si>
    <t>1249.000</t>
  </si>
  <si>
    <t>1986</t>
  </si>
  <si>
    <t>293.000</t>
  </si>
  <si>
    <t>304.000</t>
  </si>
  <si>
    <t>616.000</t>
  </si>
  <si>
    <t>1970</t>
  </si>
  <si>
    <t>515.000</t>
  </si>
  <si>
    <t>379.000</t>
  </si>
  <si>
    <t>354.000</t>
  </si>
  <si>
    <t>1933</t>
  </si>
  <si>
    <t>410.000</t>
  </si>
  <si>
    <t>542.000</t>
  </si>
  <si>
    <t>1949</t>
  </si>
  <si>
    <t>601.200</t>
  </si>
  <si>
    <t>1950.000</t>
  </si>
  <si>
    <t>1958</t>
  </si>
  <si>
    <t>1094.000</t>
  </si>
  <si>
    <t>1957</t>
  </si>
  <si>
    <t>345.000</t>
  </si>
  <si>
    <t>442.000</t>
  </si>
  <si>
    <t>1937</t>
  </si>
  <si>
    <t>1975</t>
  </si>
  <si>
    <t>Александровский р-н, Карабаново г, Пригородная ул, 8</t>
  </si>
  <si>
    <t>Александровский р-н, Карабаново г, Садовая ул, 8</t>
  </si>
  <si>
    <t>Александровский р-н, Карабаново г, Текстильщиков ул, 1</t>
  </si>
  <si>
    <t>Александровский р-н, Карабаново г, Чулкова ул, 5</t>
  </si>
  <si>
    <t>Александровский р-н, Легково д, Весенняя ул, 1</t>
  </si>
  <si>
    <t>704.800</t>
  </si>
  <si>
    <t>1971</t>
  </si>
  <si>
    <t>465.000</t>
  </si>
  <si>
    <t>Александровский р-н, Майский п, Новая ул, 19</t>
  </si>
  <si>
    <t>Александровский р-н, Майский п, Новая ул, 21</t>
  </si>
  <si>
    <t>Александровский р-н, Майский п, Парковая ул, 4</t>
  </si>
  <si>
    <t>Александровский р-н, Майский п, Первомайская ул, 18</t>
  </si>
  <si>
    <t>Александровский р-н, Майский п, Первомайская ул, 22</t>
  </si>
  <si>
    <t>Александровский р-н, Недюревка д, Полевая ул, 8</t>
  </si>
  <si>
    <t>Александровский р-н, Светлый п, Садовая ул, 6</t>
  </si>
  <si>
    <t>Александровский р-н, Светлый п, Садовая ул, 8</t>
  </si>
  <si>
    <t>Александровский р-н, Следнево д, Октябрьский кв-л, 4</t>
  </si>
  <si>
    <t>Александровский р-н, Струнино г, Больничный проезд, 15</t>
  </si>
  <si>
    <t>Александровский р-н, Струнино г, Дзержинского ул, 1</t>
  </si>
  <si>
    <t>Александровский р-н, Струнино г, Дзержинского ул, 3</t>
  </si>
  <si>
    <t>Александровский р-н, Струнино г, Дзержинского ул, 7</t>
  </si>
  <si>
    <t>Александровский р-н, Струнино г, Дубки кв-л, 14</t>
  </si>
  <si>
    <t>Александровский р-н, Струнино г, Дубки кв-л, 4</t>
  </si>
  <si>
    <t>Александровский р-н, Струнино г, Дубки кв-л, 8</t>
  </si>
  <si>
    <t>Александровский р-н, Струнино г, Заречная ул, 36</t>
  </si>
  <si>
    <t>Александровский р-н, Струнино г, Заречная ул, 42</t>
  </si>
  <si>
    <t>Александровский р-н, Струнино г, Норильская ул, 3</t>
  </si>
  <si>
    <t>Александровский р-н, Струнино г, Норильская ул, 5</t>
  </si>
  <si>
    <t>Александровский р-н, Струнино г, Фролова ул, 4</t>
  </si>
  <si>
    <t>Александровский р-н, Струнино г, Шувалова ул, 13</t>
  </si>
  <si>
    <t>Александровский р-н, Струнино г, Шувалова ул, 5а</t>
  </si>
  <si>
    <t>Владимир г, 1-я Пионерская ул, 59</t>
  </si>
  <si>
    <t>Владимир г, 1-я Пионерская ул, 61А</t>
  </si>
  <si>
    <t>Владимир г, 1-я Пионерская ул, 63</t>
  </si>
  <si>
    <t>Владимир г, 1-я Пионерская ул, 84А</t>
  </si>
  <si>
    <t>Владимир г, 2-й Коллективный проезд, 3А</t>
  </si>
  <si>
    <t>804.000</t>
  </si>
  <si>
    <t>1968</t>
  </si>
  <si>
    <t>456.000</t>
  </si>
  <si>
    <t>693.000</t>
  </si>
  <si>
    <t>694.000</t>
  </si>
  <si>
    <t>684.000</t>
  </si>
  <si>
    <t>1305.000</t>
  </si>
  <si>
    <t>2000.000</t>
  </si>
  <si>
    <t>1267.400</t>
  </si>
  <si>
    <t>2000</t>
  </si>
  <si>
    <t>2420.600</t>
  </si>
  <si>
    <t>1278.000</t>
  </si>
  <si>
    <t>1976</t>
  </si>
  <si>
    <t>1277.760</t>
  </si>
  <si>
    <t>337.500</t>
  </si>
  <si>
    <t>680.000</t>
  </si>
  <si>
    <t>1300.000</t>
  </si>
  <si>
    <t>439.000</t>
  </si>
  <si>
    <t>654.600</t>
  </si>
  <si>
    <t>8500.000</t>
  </si>
  <si>
    <t>911.000</t>
  </si>
  <si>
    <t>715.400</t>
  </si>
  <si>
    <t>2007</t>
  </si>
  <si>
    <t>548.000</t>
  </si>
  <si>
    <t>1026.000</t>
  </si>
  <si>
    <t>Владимир г, Алябьева ул, 13а</t>
  </si>
  <si>
    <t>Владимир г, Алябьева ул, 23а</t>
  </si>
  <si>
    <t>Владимир г, Алябьева ул, 25</t>
  </si>
  <si>
    <t>Владимир г, Алябьева ул, 9</t>
  </si>
  <si>
    <t>Владимир г, Асаткина ул, 10</t>
  </si>
  <si>
    <t>Владимир г, Асаткина ул, 11</t>
  </si>
  <si>
    <t>Владимир г, Асаткина ул, 12</t>
  </si>
  <si>
    <t>Владимир г, Асаткина ул, 14</t>
  </si>
  <si>
    <t>Владимир г, Асаткина ул, 27</t>
  </si>
  <si>
    <t>Владимир г, Асаткина ул, 9</t>
  </si>
  <si>
    <t>Владимир г, Балакирева ул, 28</t>
  </si>
  <si>
    <t>Владимир г, Балакирева ул, 37в</t>
  </si>
  <si>
    <t>Владимир г, Балакирева ул, 41а</t>
  </si>
  <si>
    <t>Владимир г, Балакирева ул, 43д</t>
  </si>
  <si>
    <t>Владимир г, Балакирева ул, 51</t>
  </si>
  <si>
    <t>Владимир г, Балакирева ул, 55</t>
  </si>
  <si>
    <t>Владимир г, Батурина ул, 37</t>
  </si>
  <si>
    <t>Владимир г, Батурина ул, 37А</t>
  </si>
  <si>
    <t>Владимир г, Батурина ул, 37Б</t>
  </si>
  <si>
    <t>Владимир г, Батурина ул, 37Г</t>
  </si>
  <si>
    <t>Владимир г, Безыменского ул, 12</t>
  </si>
  <si>
    <t>Владимир г, Безыменского ул, 5а</t>
  </si>
  <si>
    <t>Владимир г, Безыменского ул, 5б</t>
  </si>
  <si>
    <t>Владимир г, Безыменского ул, 6б</t>
  </si>
  <si>
    <t>Владимир г, Безыменского ул, 9а</t>
  </si>
  <si>
    <t>Владимир г, Безыменского ул, 9д</t>
  </si>
  <si>
    <t>Владимир г, Белоконской ул, 12Б</t>
  </si>
  <si>
    <t>Владимир г, Белоконской ул, 15В</t>
  </si>
  <si>
    <t>Владимир г, Белоконской ул, 8А</t>
  </si>
  <si>
    <t>Владимир г, Бобкова ул, 7</t>
  </si>
  <si>
    <t>Владимир г, Большая Московская ул, 88</t>
  </si>
  <si>
    <t>Владимир г, Большая Московская ул, 9</t>
  </si>
  <si>
    <t>Владимир г, Большая Московская ул, 90а</t>
  </si>
  <si>
    <t>Владимир г, Большая Московская ул, 92а</t>
  </si>
  <si>
    <t>Владимир г, Большая Нижегородская ул, 67б</t>
  </si>
  <si>
    <t>Владимир г, Большая Нижегородская ул, 67в</t>
  </si>
  <si>
    <t>Владимир г, Большая Нижегородская ул, 67г</t>
  </si>
  <si>
    <t>Владимир г, Большая Нижегородская ул, 73</t>
  </si>
  <si>
    <t>Владимир г, Василисина ул, 10б</t>
  </si>
  <si>
    <t>Владимир г, Василисина ул, 10в</t>
  </si>
  <si>
    <t>629.200</t>
  </si>
  <si>
    <t>230.000</t>
  </si>
  <si>
    <t>857.400</t>
  </si>
  <si>
    <t>597.000</t>
  </si>
  <si>
    <t>257.000</t>
  </si>
  <si>
    <t>438.200</t>
  </si>
  <si>
    <t>550.000</t>
  </si>
  <si>
    <t>1950</t>
  </si>
  <si>
    <t>567.000</t>
  </si>
  <si>
    <t>412.000</t>
  </si>
  <si>
    <t>884.000</t>
  </si>
  <si>
    <t>940.000</t>
  </si>
  <si>
    <t>1410.000</t>
  </si>
  <si>
    <t>960.000</t>
  </si>
  <si>
    <t>722.000</t>
  </si>
  <si>
    <t>520.000</t>
  </si>
  <si>
    <t>970.000</t>
  </si>
  <si>
    <t>660.000</t>
  </si>
  <si>
    <t>1985</t>
  </si>
  <si>
    <t>531.000</t>
  </si>
  <si>
    <t>1147.000</t>
  </si>
  <si>
    <t>1983</t>
  </si>
  <si>
    <t>1475.000</t>
  </si>
  <si>
    <t>1982</t>
  </si>
  <si>
    <t>1284.700</t>
  </si>
  <si>
    <t>917.000</t>
  </si>
  <si>
    <t>980.000</t>
  </si>
  <si>
    <t>855.000</t>
  </si>
  <si>
    <t>934.300</t>
  </si>
  <si>
    <t>890.000</t>
  </si>
  <si>
    <t>965.000</t>
  </si>
  <si>
    <t>720.000</t>
  </si>
  <si>
    <t>1939</t>
  </si>
  <si>
    <t>1320.000</t>
  </si>
  <si>
    <t>954.000</t>
  </si>
  <si>
    <t>1952</t>
  </si>
  <si>
    <t>905.000</t>
  </si>
  <si>
    <t>1917</t>
  </si>
  <si>
    <t>886.000</t>
  </si>
  <si>
    <t>806.000</t>
  </si>
  <si>
    <t>1507.500</t>
  </si>
  <si>
    <t>1934</t>
  </si>
  <si>
    <t>710.000</t>
  </si>
  <si>
    <t>1276.600</t>
  </si>
  <si>
    <t>Владимир г, Василисина ул, 7</t>
  </si>
  <si>
    <t>Владимир г, Василисина ул, 8</t>
  </si>
  <si>
    <t>Владимир г, Верхняя Дуброва ул, 22</t>
  </si>
  <si>
    <t>Владимир г, Верхняя Дуброва ул, 26Ж</t>
  </si>
  <si>
    <t>Владимир г, Верхняя Дуброва ул, 28</t>
  </si>
  <si>
    <t>Владимир г, Верхняя Дуброва ул, 28Б</t>
  </si>
  <si>
    <t>770.000</t>
  </si>
  <si>
    <t>883.000</t>
  </si>
  <si>
    <t>4650.000</t>
  </si>
  <si>
    <t>765.000</t>
  </si>
  <si>
    <t>783.000</t>
  </si>
  <si>
    <t>Владимир г, Вознесенская ул, 3</t>
  </si>
  <si>
    <t>Владимир г, Вокзальная ул, 16А</t>
  </si>
  <si>
    <t>Владимир г, Вокзальная ул, 71</t>
  </si>
  <si>
    <t>Владимир г, Гагарина ул, 10</t>
  </si>
  <si>
    <t>Владимир г, Герцена ул, 20</t>
  </si>
  <si>
    <t>Владимир г, Горького ул, 52А</t>
  </si>
  <si>
    <t>Владимир г, Горького ул, 67</t>
  </si>
  <si>
    <t>Владимир г, Горького ул, 79А</t>
  </si>
  <si>
    <t>Владимир г, Горького ул, 98</t>
  </si>
  <si>
    <t>Владимир г, Горького ул, 99</t>
  </si>
  <si>
    <t>Владимир г, Гражданская ул, 2Б</t>
  </si>
  <si>
    <t>Владимир г, Даргомыжского ул, 10/20</t>
  </si>
  <si>
    <t>Владимир г, Дворянская ул, 13</t>
  </si>
  <si>
    <t>Владимир г, Дворянская ул, 15</t>
  </si>
  <si>
    <t>Владимир г, Диктора Левитана ул, 1А</t>
  </si>
  <si>
    <t>Владимир г, Диктора Левитана ул, 33</t>
  </si>
  <si>
    <t>Владимир г, Диктора Левитана ул, 38А</t>
  </si>
  <si>
    <t>Владимир г, Диктора Левитана ул, 3Б</t>
  </si>
  <si>
    <t>Владимир г, Диктора Левитана ул, 3В</t>
  </si>
  <si>
    <t>Владимир г, Диктора Левитана ул, 4А</t>
  </si>
  <si>
    <t>Владимир г, Добросельская ул, 190а</t>
  </si>
  <si>
    <t>Владимир г, Добросельская ул, 191А</t>
  </si>
  <si>
    <t>Владимир г, Добросельская ул, 193б</t>
  </si>
  <si>
    <t>Владимир г, Добросельская ул, 199а</t>
  </si>
  <si>
    <t>Владимир г, Добросельская ул, 205</t>
  </si>
  <si>
    <t>Владимир г, Добросельская ул, 207</t>
  </si>
  <si>
    <t>Владимир г, Добросельская ул, 209а</t>
  </si>
  <si>
    <t>Владимир г, Добросельская ул, 211а</t>
  </si>
  <si>
    <t>Владимир г, Добросельская ул, 213</t>
  </si>
  <si>
    <t>Владимир г, Добросельская ул, 4</t>
  </si>
  <si>
    <t>Владимир г, Добросельский проезд, 4</t>
  </si>
  <si>
    <t>Владимир г, Егорова ул, 10а</t>
  </si>
  <si>
    <t>260.000</t>
  </si>
  <si>
    <t>310.000</t>
  </si>
  <si>
    <t>1953</t>
  </si>
  <si>
    <t>1119.000</t>
  </si>
  <si>
    <t>702.000</t>
  </si>
  <si>
    <t>1932</t>
  </si>
  <si>
    <t>1020.000</t>
  </si>
  <si>
    <t>445.000</t>
  </si>
  <si>
    <t>612.000</t>
  </si>
  <si>
    <t>1495.000</t>
  </si>
  <si>
    <t>1342.000</t>
  </si>
  <si>
    <t>1941</t>
  </si>
  <si>
    <t>1180.000</t>
  </si>
  <si>
    <t>445.850</t>
  </si>
  <si>
    <t>430.000</t>
  </si>
  <si>
    <t>1947</t>
  </si>
  <si>
    <t>581.000</t>
  </si>
  <si>
    <t>1938</t>
  </si>
  <si>
    <t>1118.000</t>
  </si>
  <si>
    <t>775.000</t>
  </si>
  <si>
    <t>663.000</t>
  </si>
  <si>
    <t>1979</t>
  </si>
  <si>
    <t>1043.000</t>
  </si>
  <si>
    <t>1380.000</t>
  </si>
  <si>
    <t>1400.000</t>
  </si>
  <si>
    <t>544.800</t>
  </si>
  <si>
    <t>1037.000</t>
  </si>
  <si>
    <t>470.000</t>
  </si>
  <si>
    <t>767.000</t>
  </si>
  <si>
    <t>Владимир г, Егорова ул, 3</t>
  </si>
  <si>
    <t>Владимир г, Ерофеевский спуск, 3</t>
  </si>
  <si>
    <t>Владимир г, Завадского ул, 13Б</t>
  </si>
  <si>
    <t>Владимир г, Завадского ул, 3</t>
  </si>
  <si>
    <t>Владимир г, Завадского ул, 9Б</t>
  </si>
  <si>
    <t>Владимир г, Заклязьменский п, Зеленая ул, 14</t>
  </si>
  <si>
    <t>Владимир г, Заклязьменский п, Лесная ул, 10</t>
  </si>
  <si>
    <t>Владимир г, Заклязьменский п, Новая ул, 1</t>
  </si>
  <si>
    <t>Владимир г, Заклязьменский п, Новая ул, 3</t>
  </si>
  <si>
    <t>Владимир г, Заклязьменский п, Новая ул, 5</t>
  </si>
  <si>
    <t>Владимир г, Заклязьменский п, Центральная ул, 12</t>
  </si>
  <si>
    <t>Владимир г, Зеленая ул, 2</t>
  </si>
  <si>
    <t>Владимир г, Казарменная ул, 5</t>
  </si>
  <si>
    <t>Владимир г, Каманина ул, 22</t>
  </si>
  <si>
    <t>Владимир г, Каманина ул, 27</t>
  </si>
  <si>
    <t>Владимир г, Кирова ул, 10</t>
  </si>
  <si>
    <t>Владимир г, Кирова ул, 19</t>
  </si>
  <si>
    <t>Владимир г, Кирова ул, 1А</t>
  </si>
  <si>
    <t>Владимир г, Кирова ул, 20</t>
  </si>
  <si>
    <t>Владимир г, Кирова ул, 22</t>
  </si>
  <si>
    <t>Владимир г, Кирова ул, 3А</t>
  </si>
  <si>
    <t>Владимир г, Комиссарова ул, 21</t>
  </si>
  <si>
    <t>Владимир г, Комиссарова ул, 28</t>
  </si>
  <si>
    <t>Владимир г, Комиссарова ул, 35а</t>
  </si>
  <si>
    <t>Владимир г, Комиссарова ул, 6</t>
  </si>
  <si>
    <t>1024.600</t>
  </si>
  <si>
    <t>672.000</t>
  </si>
  <si>
    <t>585.000</t>
  </si>
  <si>
    <t>374.000</t>
  </si>
  <si>
    <t>395.000</t>
  </si>
  <si>
    <t>785.000</t>
  </si>
  <si>
    <t>560.000</t>
  </si>
  <si>
    <t>814.000</t>
  </si>
  <si>
    <t>655.000</t>
  </si>
  <si>
    <t>628.000</t>
  </si>
  <si>
    <t>670.000</t>
  </si>
  <si>
    <t>630.000</t>
  </si>
  <si>
    <t>892.000</t>
  </si>
  <si>
    <t>331.000</t>
  </si>
  <si>
    <t>384.000</t>
  </si>
  <si>
    <t>333.000</t>
  </si>
  <si>
    <t>380.000</t>
  </si>
  <si>
    <t>1139.000</t>
  </si>
  <si>
    <t>635.000</t>
  </si>
  <si>
    <t>356.000</t>
  </si>
  <si>
    <t>447.700</t>
  </si>
  <si>
    <t>741.000</t>
  </si>
  <si>
    <t>352.000</t>
  </si>
  <si>
    <t>570.000</t>
  </si>
  <si>
    <t>1997</t>
  </si>
  <si>
    <t>480.000</t>
  </si>
  <si>
    <t>247.000</t>
  </si>
  <si>
    <t>Владимир г, Коммунар мкр, Зеленая ул, 68</t>
  </si>
  <si>
    <t>Владимир г, Коммунар мкр, Школьная ул, 4</t>
  </si>
  <si>
    <t>Владимир г, Крайнова ул, 18</t>
  </si>
  <si>
    <t>Владимир г, Куйбышева ул, 40</t>
  </si>
  <si>
    <t>Владимир г, Куйбышева ул, 46</t>
  </si>
  <si>
    <t>Владимир г, Куйбышева ул, 52</t>
  </si>
  <si>
    <t>Владимир г, Лакина проезд, 6</t>
  </si>
  <si>
    <t>Владимир г, Лакина ул, 129А</t>
  </si>
  <si>
    <t>Владимир г, Лакина ул, 137А</t>
  </si>
  <si>
    <t>2462.000</t>
  </si>
  <si>
    <t>565.000</t>
  </si>
  <si>
    <t>429.700</t>
  </si>
  <si>
    <t>3456.000</t>
  </si>
  <si>
    <t>802.000</t>
  </si>
  <si>
    <t>Владимир г, Лакина ул, 139</t>
  </si>
  <si>
    <t>Владимир г, Лакина ул, 147А</t>
  </si>
  <si>
    <t>Владимир г, Лакина ул, 147Б</t>
  </si>
  <si>
    <t>Владимир г, Лакина ул, 151</t>
  </si>
  <si>
    <t>Владимир г, Лакина ул, 153А</t>
  </si>
  <si>
    <t>Владимир г, Лакина ул, 191</t>
  </si>
  <si>
    <t>Владимир г, Ленина пр-кт, 15</t>
  </si>
  <si>
    <t>Владимир г, Ленина пр-кт, 18А</t>
  </si>
  <si>
    <t>Владимир г, Ленина пр-кт, 20</t>
  </si>
  <si>
    <t>1213.000</t>
  </si>
  <si>
    <t>776.000</t>
  </si>
  <si>
    <t>971.000</t>
  </si>
  <si>
    <t>364.000</t>
  </si>
  <si>
    <t>861.000</t>
  </si>
  <si>
    <t>Владимир г, Ленина пр-кт, 62</t>
  </si>
  <si>
    <t>Владимир г, Ленина пр-кт, 71</t>
  </si>
  <si>
    <t>Владимир г, Ленина пр-кт, 9</t>
  </si>
  <si>
    <t>Владимир г, Лермонтова ул, 26</t>
  </si>
  <si>
    <t>Владимир г, Лермонтова ул, 39</t>
  </si>
  <si>
    <t>Владимир г, Лермонтова ул, 41</t>
  </si>
  <si>
    <t>Владимир г, Лесная ул, 9/9</t>
  </si>
  <si>
    <t>Владимир г, Лесной мкр, Лесная ул, 15</t>
  </si>
  <si>
    <t>Владимир г, Лесной мкр, Лесная ул, 6</t>
  </si>
  <si>
    <t>Владимир г, Луговая ул, 20</t>
  </si>
  <si>
    <t>Владимир г, Луначарского ул, 35</t>
  </si>
  <si>
    <t>Владимир г, Лыбедский проезд, 1</t>
  </si>
  <si>
    <t>Владимир г, Мира ул, 17А</t>
  </si>
  <si>
    <t>Владимир г, Мира ул, 30</t>
  </si>
  <si>
    <t>Владимир г, Мира ул, 32Б</t>
  </si>
  <si>
    <t>Владимир г, Мира ул, 42</t>
  </si>
  <si>
    <t>Владимир г, Мира ул, 84</t>
  </si>
  <si>
    <t>Владимир г, Михайловская ул, 10А</t>
  </si>
  <si>
    <t>1742.000</t>
  </si>
  <si>
    <t>751.200</t>
  </si>
  <si>
    <t>1654.000</t>
  </si>
  <si>
    <t>1265.000</t>
  </si>
  <si>
    <t>704.000</t>
  </si>
  <si>
    <t>504.300</t>
  </si>
  <si>
    <t>1901</t>
  </si>
  <si>
    <t>210.000</t>
  </si>
  <si>
    <t>376.000</t>
  </si>
  <si>
    <t>563.000</t>
  </si>
  <si>
    <t>962.600</t>
  </si>
  <si>
    <t>1350.000</t>
  </si>
  <si>
    <t>Владимир г, Михайловская ул, 59А</t>
  </si>
  <si>
    <t>Владимир г, МОПРа ул, 13</t>
  </si>
  <si>
    <t>Владимир г, Народная ул, 16</t>
  </si>
  <si>
    <t>Владимир г, Нижняя Дуброва ул, 32А</t>
  </si>
  <si>
    <t>Владимир г, Нижняя Дуброва ул, 3а</t>
  </si>
  <si>
    <t>Владимир г, Нижняя Дуброва ул, 44</t>
  </si>
  <si>
    <t>522.200</t>
  </si>
  <si>
    <t>2095.000</t>
  </si>
  <si>
    <t>2013</t>
  </si>
  <si>
    <t>Владимир г, Ново-Ямская ул, 25</t>
  </si>
  <si>
    <t>Владимир г, Ново-Ямская ул, 26</t>
  </si>
  <si>
    <t>592.000</t>
  </si>
  <si>
    <t>1344.000</t>
  </si>
  <si>
    <t>1101.600</t>
  </si>
  <si>
    <t>Владимир г, Октябрьский военный городок, 24</t>
  </si>
  <si>
    <t>Владимир г, Октябрьский пр-кт, 43</t>
  </si>
  <si>
    <t>Владимир г, Октябрьский пр-кт, 45</t>
  </si>
  <si>
    <t>Владимир г, Октябрьский пр-кт, 45А</t>
  </si>
  <si>
    <t>Владимир г, Оргтруд мкр, Молодежная ул, 13</t>
  </si>
  <si>
    <t>Владимир г, Оргтруд мкр, Молодежная ул, 15</t>
  </si>
  <si>
    <t>Владимир г, Оргтруд мкр, Молодежная ул, 20</t>
  </si>
  <si>
    <t>Владимир г, Оргтруд мкр, Молодежная ул, 7</t>
  </si>
  <si>
    <t>Владимир г, Оргтруд мкр, Строителей ул, 1</t>
  </si>
  <si>
    <t>Владимир г, Оргтруд мкр, Строителей ул, 4</t>
  </si>
  <si>
    <t>Владимир г, Оргтруд мкр, Строителей ул, 7</t>
  </si>
  <si>
    <t>Владимир г, Осьмова ул, 2</t>
  </si>
  <si>
    <t>934.100</t>
  </si>
  <si>
    <t>822.000</t>
  </si>
  <si>
    <t>897.300</t>
  </si>
  <si>
    <t>584.000</t>
  </si>
  <si>
    <t>535.000</t>
  </si>
  <si>
    <t>537.000</t>
  </si>
  <si>
    <t>1800.000</t>
  </si>
  <si>
    <t>1197.100</t>
  </si>
  <si>
    <t>881.500</t>
  </si>
  <si>
    <t>719.000</t>
  </si>
  <si>
    <t>Владимир г, Перекопский военный городок, 10</t>
  </si>
  <si>
    <t>Владимир г, Перекопский военный городок, 11</t>
  </si>
  <si>
    <t>Владимир г, Перекопский военный городок, 12</t>
  </si>
  <si>
    <t>Владимир г, Перекопский военный городок, 22</t>
  </si>
  <si>
    <t>Владимир г, Перекопский военный городок, 28</t>
  </si>
  <si>
    <t>Владимир г, Перекопский военный городок, 6</t>
  </si>
  <si>
    <t>Владимир г, Перекопский военный городок, 6а</t>
  </si>
  <si>
    <t>Владимир г, Пичугина ул, 11Б</t>
  </si>
  <si>
    <t>Владимир г, Погодина ул, 3</t>
  </si>
  <si>
    <t>Владимир г, Подбельского ул, 6</t>
  </si>
  <si>
    <t>Владимир г, Полины Осипенко ул, 12</t>
  </si>
  <si>
    <t>Владимир г, Полины Осипенко ул, 15</t>
  </si>
  <si>
    <t>Владимир г, Полины Осипенко ул, 18</t>
  </si>
  <si>
    <t>Владимир г, Полины Осипенко ул, 20</t>
  </si>
  <si>
    <t>Владимир г, Полины Осипенко ул, 22</t>
  </si>
  <si>
    <t>Владимир г, Полины Осипенко ул, 24</t>
  </si>
  <si>
    <t>Владимир г, Полины Осипенко ул, 3</t>
  </si>
  <si>
    <t>Владимир г, Поселок РТС ул, 1</t>
  </si>
  <si>
    <t>Владимир г, Поселок РТС ул, 4</t>
  </si>
  <si>
    <t>Владимир г, Почаевская ул, 25</t>
  </si>
  <si>
    <t>Владимир г, Почаевская ул, 3</t>
  </si>
  <si>
    <t>Владимир г, Почаевская ул, 30</t>
  </si>
  <si>
    <t>Владимир г, Разина ул, 1</t>
  </si>
  <si>
    <t>489.000</t>
  </si>
  <si>
    <t>1912</t>
  </si>
  <si>
    <t>534.000</t>
  </si>
  <si>
    <t>1085.000</t>
  </si>
  <si>
    <t>791.000</t>
  </si>
  <si>
    <t>950.000</t>
  </si>
  <si>
    <t>1195.000</t>
  </si>
  <si>
    <t>924.000</t>
  </si>
  <si>
    <t>1290.000</t>
  </si>
  <si>
    <t>633.000</t>
  </si>
  <si>
    <t>1214.900</t>
  </si>
  <si>
    <t>800.000</t>
  </si>
  <si>
    <t>546.000</t>
  </si>
  <si>
    <t>797.000</t>
  </si>
  <si>
    <t>860.000</t>
  </si>
  <si>
    <t>868.000</t>
  </si>
  <si>
    <t>1160.000</t>
  </si>
  <si>
    <t>1174.000</t>
  </si>
  <si>
    <t>903.600</t>
  </si>
  <si>
    <t>1181.000</t>
  </si>
  <si>
    <t>361.900</t>
  </si>
  <si>
    <t>441.100</t>
  </si>
  <si>
    <t>1660.000</t>
  </si>
  <si>
    <t>Владимир г, Разина ул, 7</t>
  </si>
  <si>
    <t>Владимир г, Разина ул, 8</t>
  </si>
  <si>
    <t>Владимир г, Растопчина ул, 35</t>
  </si>
  <si>
    <t>Владимир г, Растопчина ул, 41а</t>
  </si>
  <si>
    <t>Владимир г, Растопчина ул, 51</t>
  </si>
  <si>
    <t>Владимир г, Садовая ул, 10</t>
  </si>
  <si>
    <t>Владимир г, Садовая ул, 26</t>
  </si>
  <si>
    <t>Владимир г, Связи ул, 3</t>
  </si>
  <si>
    <t>Владимир г, Северная ул, 1</t>
  </si>
  <si>
    <t>386.100</t>
  </si>
  <si>
    <t>424.400</t>
  </si>
  <si>
    <t>350.000</t>
  </si>
  <si>
    <t>2013.000</t>
  </si>
  <si>
    <t>316.100</t>
  </si>
  <si>
    <t>682.500</t>
  </si>
  <si>
    <t>991.000</t>
  </si>
  <si>
    <t>2100.000</t>
  </si>
  <si>
    <t>1216.000</t>
  </si>
  <si>
    <t>Владимир г, Северная ул, 4а</t>
  </si>
  <si>
    <t>Владимир г, Северный проезд, 2</t>
  </si>
  <si>
    <t>Владимир г, Семашко ул, 4</t>
  </si>
  <si>
    <t>Владимир г, Совхоз Вышка ул, 10</t>
  </si>
  <si>
    <t>Владимир г, Соколова-Соколенка ул, 11б</t>
  </si>
  <si>
    <t>Владимир г, Соколова-Соколенка ул, 17б</t>
  </si>
  <si>
    <t>Владимир г, Соколова-Соколенка ул, 21б</t>
  </si>
  <si>
    <t>Владимир г, Соколова-Соколенка ул, 27</t>
  </si>
  <si>
    <t>Владимир г, Соколова-Соколенка ул, 28</t>
  </si>
  <si>
    <t>Владимир г, Соколова-Соколенка ул, 30</t>
  </si>
  <si>
    <t>Владимир г, Соколова-Соколенка ул, 5б</t>
  </si>
  <si>
    <t>Владимир г, Соколова-Соколенка ул, 7</t>
  </si>
  <si>
    <t>Владимир г, Соколова-Соколенка ул, 9</t>
  </si>
  <si>
    <t>Владимир г, Солнечная ул, 41А</t>
  </si>
  <si>
    <t>Владимир г, Солнечная ул, 54</t>
  </si>
  <si>
    <t>Владимир г, Спасское с, Садовая ул, 2</t>
  </si>
  <si>
    <t>Владимир г, Спасское с, Совхозная ул, 5</t>
  </si>
  <si>
    <t>Владимир г, Стасова ул, 1/36</t>
  </si>
  <si>
    <t>Владимир г, Стасова ул, 19/11</t>
  </si>
  <si>
    <t>Владимир г, Стрелецкая ул, 27А</t>
  </si>
  <si>
    <t>Владимир г, Стрелецкая ул, 27Б</t>
  </si>
  <si>
    <t>Владимир г, Стрелецкий городок, 57</t>
  </si>
  <si>
    <t>Владимир г, Строителей пр-кт, 14</t>
  </si>
  <si>
    <t>Владимир г, Строителей пр-кт, 30</t>
  </si>
  <si>
    <t>Владимир г, Строителей пр-кт, 32А</t>
  </si>
  <si>
    <t>Владимир г, Строителей ул, 10</t>
  </si>
  <si>
    <t>Владимир г, Строителей ул, 2</t>
  </si>
  <si>
    <t>Владимир г, Строителей ул, 8</t>
  </si>
  <si>
    <t>467.000</t>
  </si>
  <si>
    <t>1946</t>
  </si>
  <si>
    <t>219.700</t>
  </si>
  <si>
    <t>300.000</t>
  </si>
  <si>
    <t>290.000</t>
  </si>
  <si>
    <t>830.800</t>
  </si>
  <si>
    <t>828.000</t>
  </si>
  <si>
    <t>1087.000</t>
  </si>
  <si>
    <t>1984</t>
  </si>
  <si>
    <t>378.000</t>
  </si>
  <si>
    <t>2011</t>
  </si>
  <si>
    <t>1.000</t>
  </si>
  <si>
    <t>2500.000</t>
  </si>
  <si>
    <t>2002</t>
  </si>
  <si>
    <t>432.600</t>
  </si>
  <si>
    <t>404.000</t>
  </si>
  <si>
    <t>605.000</t>
  </si>
  <si>
    <t>579.800</t>
  </si>
  <si>
    <t>640.000</t>
  </si>
  <si>
    <t>410.300</t>
  </si>
  <si>
    <t>1948</t>
  </si>
  <si>
    <t>410.800</t>
  </si>
  <si>
    <t>815.000</t>
  </si>
  <si>
    <t>1540.000</t>
  </si>
  <si>
    <t>962.000</t>
  </si>
  <si>
    <t>200.000</t>
  </si>
  <si>
    <t>568.000</t>
  </si>
  <si>
    <t>1121.000</t>
  </si>
  <si>
    <t>545.000</t>
  </si>
  <si>
    <t>Владимир г, Студенческая ул, 1</t>
  </si>
  <si>
    <t>Владимир г, Студенческая ул, 1А</t>
  </si>
  <si>
    <t>Владимир г, Суворова ул, 1</t>
  </si>
  <si>
    <t>Владимир г, Суворова ул, 3а</t>
  </si>
  <si>
    <t>Владимир г, Судогодское ш, 17</t>
  </si>
  <si>
    <t>Владимир г, Судогодское ш, 17а</t>
  </si>
  <si>
    <t>Владимир г, Судогодское ш, 23г</t>
  </si>
  <si>
    <t>Владимир г, Судогодское ш, 29д</t>
  </si>
  <si>
    <t>Владимир г, Судогодское ш, 31</t>
  </si>
  <si>
    <t>Владимир г, Судогодское ш, 45</t>
  </si>
  <si>
    <t>Владимир г, Суздальский пр-кт, 11А</t>
  </si>
  <si>
    <t>Владимир г, Суздальский пр-кт, 11Д</t>
  </si>
  <si>
    <t>Владимир г, Суздальский пр-кт, 13</t>
  </si>
  <si>
    <t>Владимир г, Суздальский пр-кт, 17а</t>
  </si>
  <si>
    <t>Владимир г, Суздальский пр-кт, 26</t>
  </si>
  <si>
    <t>Владимир г, Суздальский пр-кт, 6</t>
  </si>
  <si>
    <t>Владимир г, Суздальский пр-кт, 9Б</t>
  </si>
  <si>
    <t>Владимир г, Сурикова ул, 15</t>
  </si>
  <si>
    <t>Владимир г, Сущевская ул, 7 стр. 4</t>
  </si>
  <si>
    <t>Владимир г, Сущевская ул, 7А</t>
  </si>
  <si>
    <t>Владимир г, Сущевский проезд, 1</t>
  </si>
  <si>
    <t>Владимир г, Тихонравова ул, 10</t>
  </si>
  <si>
    <t>Владимир г, Тракторная ул, 14</t>
  </si>
  <si>
    <t>Владимир г, Тракторная ул, 3</t>
  </si>
  <si>
    <t>Владимир г, Тракторная ул, 9</t>
  </si>
  <si>
    <t>Владимир г, Турбаза Ладога нп, Сосновая ул, 7</t>
  </si>
  <si>
    <t>Владимир г, Университетская ул, 8А</t>
  </si>
  <si>
    <t>Владимир г, Усти-на-Лабе ул, 22</t>
  </si>
  <si>
    <t>Владимир г, Усти-на-Лабе ул, 27</t>
  </si>
  <si>
    <t>Владимир г, Усти-на-Лабе ул, 5Д</t>
  </si>
  <si>
    <t>Владимир г, Усти-на-Лабе ул, 6</t>
  </si>
  <si>
    <t>Владимир г, Фатьянова ул, 21</t>
  </si>
  <si>
    <t>Владимир г, Фатьянова ул, 24</t>
  </si>
  <si>
    <t>Владимир г, Фатьянова ул, 28</t>
  </si>
  <si>
    <t>Владимир г, Хирурга Орлова ул, 10</t>
  </si>
  <si>
    <t>Владимир г, Чайковского ул, 32</t>
  </si>
  <si>
    <t>Владимир г, Чайковского ул, 36Б</t>
  </si>
  <si>
    <t>651.000</t>
  </si>
  <si>
    <t>1283.000</t>
  </si>
  <si>
    <t>879.000</t>
  </si>
  <si>
    <t>1036.100</t>
  </si>
  <si>
    <t>645.600</t>
  </si>
  <si>
    <t>698.000</t>
  </si>
  <si>
    <t>725.000</t>
  </si>
  <si>
    <t>574.000</t>
  </si>
  <si>
    <t>1156.000</t>
  </si>
  <si>
    <t>620.000</t>
  </si>
  <si>
    <t>1450.000</t>
  </si>
  <si>
    <t>391.000</t>
  </si>
  <si>
    <t>420.000</t>
  </si>
  <si>
    <t>952.000</t>
  </si>
  <si>
    <t>1130.000</t>
  </si>
  <si>
    <t>901.000</t>
  </si>
  <si>
    <t>622.000</t>
  </si>
  <si>
    <t>2010</t>
  </si>
  <si>
    <t>629.000</t>
  </si>
  <si>
    <t>897.000</t>
  </si>
  <si>
    <t>916.600</t>
  </si>
  <si>
    <t>Владимир г, Чайковского ул, 40</t>
  </si>
  <si>
    <t>Владимир г, Чапаева ул, 3</t>
  </si>
  <si>
    <t>Владимир г, Чернышевского ул, 3</t>
  </si>
  <si>
    <t>Владимир г, Чехова ул, 4</t>
  </si>
  <si>
    <t>Владимир г, Электроприборовский проезд, 2</t>
  </si>
  <si>
    <t>Владимир г, Электроприборовский проезд, 7А</t>
  </si>
  <si>
    <t>Владимир г, Энергетик мкр, Северная ул, 11А</t>
  </si>
  <si>
    <t>Владимир г, Энергетик мкр, Энергетиков ул, 12Б</t>
  </si>
  <si>
    <t>Владимир г, Энергетик мкр, Энергетиков ул, 3А</t>
  </si>
  <si>
    <t>Владимир г, Энергетик мкр, Энергетиков ул, 9</t>
  </si>
  <si>
    <t>Владимир г, Юбилейная ул, 10</t>
  </si>
  <si>
    <t>Владимир г, Юбилейная ул, 11А</t>
  </si>
  <si>
    <t>Владимир г, Юбилейная ул, 18А</t>
  </si>
  <si>
    <t>Владимир г, Юбилейная ул, 26</t>
  </si>
  <si>
    <t>Владимир г, Юбилейная ул, 30</t>
  </si>
  <si>
    <t>Владимир г, Юбилейная ул, 40</t>
  </si>
  <si>
    <t>Владимир г, Юбилейная ул, 42</t>
  </si>
  <si>
    <t>Владимир г, Юбилейная ул, 74</t>
  </si>
  <si>
    <t>Владимир г, Юрьевец мкр, Институтский городок, 17</t>
  </si>
  <si>
    <t>Владимир г, Юрьевец мкр, Институтский городок, 24</t>
  </si>
  <si>
    <t>Владимир г, Юрьевец мкр, Институтский городок, 4</t>
  </si>
  <si>
    <t>Владимир г, Юрьевец мкр, Михалькова ул, 1</t>
  </si>
  <si>
    <t>Владимир г, Юрьевец мкр, Ноябрьская ул, 107</t>
  </si>
  <si>
    <t>Владимир г, Юрьевец мкр, Ноябрьская ул, 107А</t>
  </si>
  <si>
    <t>Владимир г, Юрьевец мкр, Ноябрьская ул, 109</t>
  </si>
  <si>
    <t>Владимир г, Юрьевец мкр, Ноябрьская ул, 113</t>
  </si>
  <si>
    <t>Владимир г, Юрьевец мкр, Ноябрьская ул, 8Б</t>
  </si>
  <si>
    <t>961.000</t>
  </si>
  <si>
    <t>968.000</t>
  </si>
  <si>
    <t>1632.000</t>
  </si>
  <si>
    <t>556.000</t>
  </si>
  <si>
    <t>591.900</t>
  </si>
  <si>
    <t>445.800</t>
  </si>
  <si>
    <t>955.000</t>
  </si>
  <si>
    <t>2680.000</t>
  </si>
  <si>
    <t>1430.000</t>
  </si>
  <si>
    <t>2360.000</t>
  </si>
  <si>
    <t>1551.000</t>
  </si>
  <si>
    <t>1080.000</t>
  </si>
  <si>
    <t>869.000</t>
  </si>
  <si>
    <t>429.000</t>
  </si>
  <si>
    <t>618.000</t>
  </si>
  <si>
    <t>571.000</t>
  </si>
  <si>
    <t>615.000</t>
  </si>
  <si>
    <t>340.000</t>
  </si>
  <si>
    <t>Владимир г, Юрьевец мкр, Школьный проезд, 1А</t>
  </si>
  <si>
    <t>Вязники г, 1 Мая ул, 16а</t>
  </si>
  <si>
    <t>Вязники г, 1-я Набережная ул, 3</t>
  </si>
  <si>
    <t>Вязники г, 2-й Кутузовский проезд, 2</t>
  </si>
  <si>
    <t>Вязники г, 2-й Кутузовский проезд, 4</t>
  </si>
  <si>
    <t>Вязники г, 2-й Кутузовский проезд, 6</t>
  </si>
  <si>
    <t>280.000</t>
  </si>
  <si>
    <t>394.100</t>
  </si>
  <si>
    <t>439.400</t>
  </si>
  <si>
    <t>1935</t>
  </si>
  <si>
    <t>538.000</t>
  </si>
  <si>
    <t>295.000</t>
  </si>
  <si>
    <t>269.000</t>
  </si>
  <si>
    <t>Вязники г, Благовещенская ул, 30</t>
  </si>
  <si>
    <t>296.400</t>
  </si>
  <si>
    <t>400.500</t>
  </si>
  <si>
    <t>Вязники г, Владимирская ул, 10</t>
  </si>
  <si>
    <t>Вязники г, Владимирская ул, 12/15</t>
  </si>
  <si>
    <t>725.400</t>
  </si>
  <si>
    <t>840.000</t>
  </si>
  <si>
    <t>Вязники г, Высоковольтная ул, 59</t>
  </si>
  <si>
    <t>Вязники г, Высоковольтная ул, 63</t>
  </si>
  <si>
    <t>Вязники г, Герцена ул, 15</t>
  </si>
  <si>
    <t>Вязники г, Герцена ул, 17</t>
  </si>
  <si>
    <t>Вязники г, Горького ул, 84</t>
  </si>
  <si>
    <t>Вязники г, Дечинский мкр, 12а</t>
  </si>
  <si>
    <t>920.800</t>
  </si>
  <si>
    <t>763.000</t>
  </si>
  <si>
    <t>735.600</t>
  </si>
  <si>
    <t>931.500</t>
  </si>
  <si>
    <t>1925</t>
  </si>
  <si>
    <t>946.000</t>
  </si>
  <si>
    <t>Вязники г, Дечинский мкр, 2</t>
  </si>
  <si>
    <t>Вязники г, Ефимьево ул, 12</t>
  </si>
  <si>
    <t>1270.000</t>
  </si>
  <si>
    <t>Вязники г, Ефимьево ул, 7</t>
  </si>
  <si>
    <t>Вязники г, Железнодорожная ул, 29</t>
  </si>
  <si>
    <t>639.000</t>
  </si>
  <si>
    <t>Вязники г, Заготзерно ул, 11</t>
  </si>
  <si>
    <t>Вязники г, Заготзерно ул, 14</t>
  </si>
  <si>
    <t>Вязники г, Заливная ул, 7</t>
  </si>
  <si>
    <t>Вязники г, Калинина ул, 7</t>
  </si>
  <si>
    <t>807.000</t>
  </si>
  <si>
    <t>498.400</t>
  </si>
  <si>
    <t>617.200</t>
  </si>
  <si>
    <t>Вязники г, Мичуринская ул, 74</t>
  </si>
  <si>
    <t>Вязники г, Мичуринская ул, 79</t>
  </si>
  <si>
    <t>Вязники г, Мичуринская ул, 81</t>
  </si>
  <si>
    <t>Вязники г, Нововязники мкр, Карла Маркса ул, 4</t>
  </si>
  <si>
    <t>Вязники г, Нововязники мкр, Клубная ул, 20</t>
  </si>
  <si>
    <t>Вязники г, Нововязники мкр, Красина ул, 1Б</t>
  </si>
  <si>
    <t>286.300</t>
  </si>
  <si>
    <t>288.000</t>
  </si>
  <si>
    <t>463.400</t>
  </si>
  <si>
    <t>1951</t>
  </si>
  <si>
    <t>Вязники г, Нововязники мкр, Привокзальная ул, 22</t>
  </si>
  <si>
    <t>Вязники г, Нововязники мкр, Привокзальная ул, 56</t>
  </si>
  <si>
    <t>358.500</t>
  </si>
  <si>
    <t>Вязники г, Нововязники мкр, Привокзальная ул, 58</t>
  </si>
  <si>
    <t>Вязники г, Нововязники мкр, Привокзальная ул, 61</t>
  </si>
  <si>
    <t>Вязники г, Нововязники мкр, Текстильная ул, 11</t>
  </si>
  <si>
    <t>Вязники г, Нововязники мкр, Южная ул, 11</t>
  </si>
  <si>
    <t>Вязники г, Победы ул, 1а</t>
  </si>
  <si>
    <t>461.000</t>
  </si>
  <si>
    <t>524.800</t>
  </si>
  <si>
    <t>Вязники г, Советская ул, 19</t>
  </si>
  <si>
    <t>Вязники г, Советская ул, 39/1</t>
  </si>
  <si>
    <t>Вязники г, Советская ул, 64</t>
  </si>
  <si>
    <t>435.600</t>
  </si>
  <si>
    <t>609.100</t>
  </si>
  <si>
    <t>1923</t>
  </si>
  <si>
    <t>Вязники г, Чехова ул, 42</t>
  </si>
  <si>
    <t>Вязники г, Чехова ул, 44</t>
  </si>
  <si>
    <t>Вязниковский р-н, Барское Татарово с, Совхозная ул, 14</t>
  </si>
  <si>
    <t>Вязниковский р-н, Барское Татарово с, Совхозная ул, 16</t>
  </si>
  <si>
    <t>Вязниковский р-н, Большевысоково д, Дорожная ул, 6</t>
  </si>
  <si>
    <t>Вязниковский р-н, Воробьевка д, Главная ул, 5</t>
  </si>
  <si>
    <t>Вязниковский р-н, Воробьевка д, Главная ул, 6</t>
  </si>
  <si>
    <t>877.500</t>
  </si>
  <si>
    <t>762.000</t>
  </si>
  <si>
    <t>Вязниковский р-н, Мстёра п, Мира ул, 5</t>
  </si>
  <si>
    <t>Вязниковский р-н, Мстёра п, Советская ул, 76а</t>
  </si>
  <si>
    <t>Вязниковский р-н, Мстёра п, Советская ул, 80</t>
  </si>
  <si>
    <t>Вязниковский р-н, Мстёра п, Советская ул, 86</t>
  </si>
  <si>
    <t>Вязниковский р-н, Мстёра п, Советская ул, 96</t>
  </si>
  <si>
    <t>Вязниковский р-н, Мстёра ст, Мира ул, 3</t>
  </si>
  <si>
    <t>Вязниковский р-н, Никологоры п, 3-я Пролетарская ул, 3</t>
  </si>
  <si>
    <t>Вязниковский р-н, Никологоры п, 3-я Пролетарская ул, 5а</t>
  </si>
  <si>
    <t>Вязниковский р-н, Никологоры п, Красноармейский пер, 1</t>
  </si>
  <si>
    <t>Вязниковский р-н, Никологоры п, Рассвет ул, 7</t>
  </si>
  <si>
    <t>Вязниковский р-н, Никологоры п, Советская ул, 14</t>
  </si>
  <si>
    <t>Вязниковский р-н, Никологоры п, Солнечная ул, 10</t>
  </si>
  <si>
    <t>Вязниковский р-н, Никологоры п, Солнечная ул, 8</t>
  </si>
  <si>
    <t>Вязниковский р-н, Никологоры п, Юбилейная ул, 3а</t>
  </si>
  <si>
    <t>Вязниковский р-н, Никологоры п, Юбилейная ул, 4б</t>
  </si>
  <si>
    <t>Вязниковский р-н, Никологоры п, Юбилейная ул, 6б</t>
  </si>
  <si>
    <t>Вязниковский р-н, Октябрьская д, Молодежная ул, 2</t>
  </si>
  <si>
    <t>Вязниковский р-н, Октябрьская д, Новая ул, 2</t>
  </si>
  <si>
    <t>880.000</t>
  </si>
  <si>
    <t>625.000</t>
  </si>
  <si>
    <t>850.000</t>
  </si>
  <si>
    <t>1237.600</t>
  </si>
  <si>
    <t>801.600</t>
  </si>
  <si>
    <t>838.800</t>
  </si>
  <si>
    <t>320.500</t>
  </si>
  <si>
    <t>1940</t>
  </si>
  <si>
    <t>1588.500</t>
  </si>
  <si>
    <t>983.000</t>
  </si>
  <si>
    <t>270.400</t>
  </si>
  <si>
    <t>156.000</t>
  </si>
  <si>
    <t>1890</t>
  </si>
  <si>
    <t>688.000</t>
  </si>
  <si>
    <t>Вязниковский р-н, Октябрьская д, Новая ул, 3</t>
  </si>
  <si>
    <t>Вязниковский р-н, Октябрьская д, Новая ул, 4</t>
  </si>
  <si>
    <t>Вязниковский р-н, Октябрьская д, Новая ул, 5</t>
  </si>
  <si>
    <t>Вязниковский р-н, Октябрьская д, Садовая ул, 2</t>
  </si>
  <si>
    <t>492.000</t>
  </si>
  <si>
    <t>335.400</t>
  </si>
  <si>
    <t>Вязниковский р-н, Октябрьский п, Железнодорожная ул, 2</t>
  </si>
  <si>
    <t>Вязниковский р-н, Октябрьский п, Советская ул, 1</t>
  </si>
  <si>
    <t>Вязниковский р-н, Паустово д, Мира ул, 30</t>
  </si>
  <si>
    <t>Вязниковский р-н, Паустово д, Текстильщиков ул, 14</t>
  </si>
  <si>
    <t>Вязниковский р-н, Паустово д, Текстильщиков ул, 20</t>
  </si>
  <si>
    <t>Вязниковский р-н, Паустово д, Фабричная ул, 11</t>
  </si>
  <si>
    <t>Вязниковский р-н, Паустово д, Фабричная ул, 6</t>
  </si>
  <si>
    <t>Вязниковский р-н, Паустово д, Фабричная ул, 9</t>
  </si>
  <si>
    <t>Вязниковский р-н, Паустово д, Школьная ул, 30</t>
  </si>
  <si>
    <t>397.000</t>
  </si>
  <si>
    <t>1942</t>
  </si>
  <si>
    <t>218.300</t>
  </si>
  <si>
    <t>275.600</t>
  </si>
  <si>
    <t>Вязниковский р-н, Пески д, Новая ул, 6</t>
  </si>
  <si>
    <t>705.000</t>
  </si>
  <si>
    <t>805.500</t>
  </si>
  <si>
    <t>Вязниковский р-н, Пировы-Городищи д, Молодежная ул, 6</t>
  </si>
  <si>
    <t>Вязниковский р-н, Пировы-Городищи д, Новая ул, 1</t>
  </si>
  <si>
    <t>Вязниковский р-н, Приозерный п, Пушкинская ул, 120</t>
  </si>
  <si>
    <t>Вязниковский р-н, Приозерный п, Пушкинская ул, 120а</t>
  </si>
  <si>
    <t>Вязниковский р-н, Приозерный п, Пушкинская ул, 122</t>
  </si>
  <si>
    <t>Вязниковский р-н, Приозерный п, Пушкинская ул, 124</t>
  </si>
  <si>
    <t>Вязниковский р-н, Сергеево д, Ткацкая ул, 26</t>
  </si>
  <si>
    <t>Вязниковский р-н, Сергеево д, Ткацкая ул, 27</t>
  </si>
  <si>
    <t>Вязниковский р-н, Сергиевы Горки с, Молодежная ул, 4</t>
  </si>
  <si>
    <t>Вязниковский р-н, Серково д, Новая ул, 2</t>
  </si>
  <si>
    <t>Вязниковский р-н, Станки с, Рябиновая ул, 5</t>
  </si>
  <si>
    <t>564.000</t>
  </si>
  <si>
    <t>331.400</t>
  </si>
  <si>
    <t>838.500</t>
  </si>
  <si>
    <t>2325.000</t>
  </si>
  <si>
    <t>Вязниковский р-н, Степанцево п, Лесная ул, 1</t>
  </si>
  <si>
    <t>Вязниковский р-н, Степанцево п, Лесная ул, 3</t>
  </si>
  <si>
    <t>Вязниковский р-н, Степанцево п, Лесная ул, 5</t>
  </si>
  <si>
    <t>Вязниковский р-н, Степанцево п, Пролетарская ул, 3</t>
  </si>
  <si>
    <t>Вязниковский р-н, Степанцево п, Совхозная ул, 8</t>
  </si>
  <si>
    <t>Вязниковский р-н, Степанцево п, Фабричная ул, 10</t>
  </si>
  <si>
    <t>Вязниковский р-н, Степанцево п, Фабричная ул, 24</t>
  </si>
  <si>
    <t>Вязниковский р-н, Центральный п, Зоотехническая ул, 11а</t>
  </si>
  <si>
    <t>Вязниковский р-н, Центральный п, Молодежная ул, 2</t>
  </si>
  <si>
    <t>1414.000</t>
  </si>
  <si>
    <t>649.000</t>
  </si>
  <si>
    <t>908.000</t>
  </si>
  <si>
    <t>1470.000</t>
  </si>
  <si>
    <t>Вязниковский р-н, Центральный п, Молодежная ул, 3</t>
  </si>
  <si>
    <t>Вязниковский р-н, Чудиново д, Полевая ул, 33</t>
  </si>
  <si>
    <t>450.800</t>
  </si>
  <si>
    <t>Вязниковский р-н, Чудиново д, Центральная ул, 1</t>
  </si>
  <si>
    <t>Вязниковский р-н, Чудиново д, Центральная ул, 8</t>
  </si>
  <si>
    <t>Гороховец г, Братьев Бесединых ул, 8</t>
  </si>
  <si>
    <t>Гороховец г, Братьев Бесединых ул, 9</t>
  </si>
  <si>
    <t>Гороховец г, Вишневый пер, 2</t>
  </si>
  <si>
    <t>Гороховец г, Гагарина пер, 13</t>
  </si>
  <si>
    <t>Гороховец г, Гагарина пер, 15</t>
  </si>
  <si>
    <t>Гороховец г, Гагарина ул, 52</t>
  </si>
  <si>
    <t>Гороховец г, Кирова ул, 11</t>
  </si>
  <si>
    <t>Гороховец г, Кирова ул, 13</t>
  </si>
  <si>
    <t>Гороховец г, Кирова ул, 3</t>
  </si>
  <si>
    <t>Гороховец г, Кирова ул, 6</t>
  </si>
  <si>
    <t>Гороховец г, Краснова ул, 2</t>
  </si>
  <si>
    <t>Гороховец г, Краснова ул, 8</t>
  </si>
  <si>
    <t>Гороховец г, Кутузова ул, 10</t>
  </si>
  <si>
    <t>Гороховец г, Кутузова ул, 19</t>
  </si>
  <si>
    <t>Гороховец г, Кутузова ул, 9</t>
  </si>
  <si>
    <t>Гороховец г, Ленина ул, 59</t>
  </si>
  <si>
    <t>Гороховец г, Ленина ул, 6</t>
  </si>
  <si>
    <t>Гороховец г, Лермонтова ул, 4</t>
  </si>
  <si>
    <t>Гороховец г, Льва Толстого ул, 46</t>
  </si>
  <si>
    <t>Гороховец г, Мелиораторов ул, 3</t>
  </si>
  <si>
    <t>Гороховец г, Мира ул, 11</t>
  </si>
  <si>
    <t>Гороховец г, Мира ул, 17</t>
  </si>
  <si>
    <t>Гороховец г, Мира ул, 22</t>
  </si>
  <si>
    <t>Гороховец г, Московская ул, 124</t>
  </si>
  <si>
    <t>Гороховец г, Набережная ул, 28</t>
  </si>
  <si>
    <t>Гороховец г, Парковая ул, 60</t>
  </si>
  <si>
    <t>Гороховец г, Полевая ул, 6</t>
  </si>
  <si>
    <t>Гороховец г, Сиреневая ул, 1</t>
  </si>
  <si>
    <t>Гороховец г, Сиреневая ул, 3</t>
  </si>
  <si>
    <t>Гороховец г, Строителей ул, 1</t>
  </si>
  <si>
    <t>Гороховец г, Строителей ул, 2</t>
  </si>
  <si>
    <t>Гороховец г, Строителей ул, 6</t>
  </si>
  <si>
    <t>610.000</t>
  </si>
  <si>
    <t>478.000</t>
  </si>
  <si>
    <t>530.000</t>
  </si>
  <si>
    <t>1104.000</t>
  </si>
  <si>
    <t>716.000</t>
  </si>
  <si>
    <t>665.000</t>
  </si>
  <si>
    <t>626.000</t>
  </si>
  <si>
    <t>415.000</t>
  </si>
  <si>
    <t>740.000</t>
  </si>
  <si>
    <t>382.000</t>
  </si>
  <si>
    <t>417.000</t>
  </si>
  <si>
    <t>394.800</t>
  </si>
  <si>
    <t>1230.000</t>
  </si>
  <si>
    <t>706.500</t>
  </si>
  <si>
    <t>358.000</t>
  </si>
  <si>
    <t>464.300</t>
  </si>
  <si>
    <t>461.100</t>
  </si>
  <si>
    <t>324.000</t>
  </si>
  <si>
    <t>416.000</t>
  </si>
  <si>
    <t>583.000</t>
  </si>
  <si>
    <t>579.000</t>
  </si>
  <si>
    <t>506.000</t>
  </si>
  <si>
    <t>809.000</t>
  </si>
  <si>
    <t>645.000</t>
  </si>
  <si>
    <t>1299.500</t>
  </si>
  <si>
    <t>2937.000</t>
  </si>
  <si>
    <t>434.000</t>
  </si>
  <si>
    <t>Гороховец г, Строителей ул, 7</t>
  </si>
  <si>
    <t>Гороховецкий р-н, Арефино д, Совхозная ул, 1</t>
  </si>
  <si>
    <t>Гороховецкий р-н, Арефино д, Совхозная ул, 10</t>
  </si>
  <si>
    <t>Гороховецкий р-н, Великово д, Путейская ул, 1</t>
  </si>
  <si>
    <t>Гороховецкий р-н, Великово д, Путейская ул, 2</t>
  </si>
  <si>
    <t>Гороховецкий р-н, Гришино с, Ленина ул, 54</t>
  </si>
  <si>
    <t>Гороховецкий р-н, Гришино с, Ленина ул, 56</t>
  </si>
  <si>
    <t>Гороховецкий р-н, Гришино с, Ленина ул, 58</t>
  </si>
  <si>
    <t>Гороховецкий р-н, Куприяново д, Дорожная ул, 15</t>
  </si>
  <si>
    <t>Гороховецкий р-н, Куприяново д, Дорожная ул, 22</t>
  </si>
  <si>
    <t>Гороховецкий р-н, Торфопредприятия Большое п, Октябрьская ул, 4</t>
  </si>
  <si>
    <t>Гороховецкий р-н, Чулково п, Дома подстанции ул, 2</t>
  </si>
  <si>
    <t>Гороховецкий р-н, Чулково п, Дома подстанции ул, 4</t>
  </si>
  <si>
    <t>Гороховецкий р-н, Чулково п, Парковая ул, 1</t>
  </si>
  <si>
    <t>Гороховецкий р-н, Юрово д, Колхозная ул, 7</t>
  </si>
  <si>
    <t>Гусь-Хрустальный г, 2-ая Народная ул, 2</t>
  </si>
  <si>
    <t>Гусь-Хрустальный г, 2-ая Народная ул, 4а</t>
  </si>
  <si>
    <t>Гусь-Хрустальный г, 2-ая Народная ул, 9</t>
  </si>
  <si>
    <t>Гусь-Хрустальный г, Владимирская ул, 1</t>
  </si>
  <si>
    <t>Гусь-Хрустальный г, Гражданский пер, 20/1</t>
  </si>
  <si>
    <t>Гусь-Хрустальный г, Гражданский пер, 22/2</t>
  </si>
  <si>
    <t>Гусь-Хрустальный г, Гусевский п, Мира ул, 13</t>
  </si>
  <si>
    <t>Гусь-Хрустальный г, Гусевский п, Мира ул, 17</t>
  </si>
  <si>
    <t>Гусь-Хрустальный г, Гусевский п, Мира ул, 5</t>
  </si>
  <si>
    <t>Гусь-Хрустальный г, Гусевский п, Октябрьская ул, 6</t>
  </si>
  <si>
    <t>Гусь-Хрустальный г, Гусевский п, Октябрьская ул, 7</t>
  </si>
  <si>
    <t>Гусь-Хрустальный г, Гусевский п, Октябрьская ул, 9</t>
  </si>
  <si>
    <t>Гусь-Хрустальный г, Гусевский п, Пионерская ул, 15</t>
  </si>
  <si>
    <t>Гусь-Хрустальный г, Гусевский п, Пионерская ул, 17</t>
  </si>
  <si>
    <t>Гусь-Хрустальный г, Гусевский п, Садовая ул, 6</t>
  </si>
  <si>
    <t>Гусь-Хрустальный г, Гусевский п, Советская ул, 28</t>
  </si>
  <si>
    <t>Гусь-Хрустальный г, Гусевский п, Спортивный пер, 30</t>
  </si>
  <si>
    <t>Гусь-Хрустальный г, Гусевский п, Спортивный пер, 30а</t>
  </si>
  <si>
    <t>Гусь-Хрустальный г, Гусевский п, Южная ул, 13а</t>
  </si>
  <si>
    <t>Гусь-Хрустальный г, Зеркальная ул, 10</t>
  </si>
  <si>
    <t>Гусь-Хрустальный г, Зеркальная ул, 5</t>
  </si>
  <si>
    <t>Гусь-Хрустальный г, Зеркальная ул, 7</t>
  </si>
  <si>
    <t>Гусь-Хрустальный г, Зеркальная ул, 8</t>
  </si>
  <si>
    <t>Гусь-Хрустальный г, Иркутская ул, 21</t>
  </si>
  <si>
    <t>278.400</t>
  </si>
  <si>
    <t>454.700</t>
  </si>
  <si>
    <t>264.800</t>
  </si>
  <si>
    <t>264.900</t>
  </si>
  <si>
    <t>559.000</t>
  </si>
  <si>
    <t>561.000</t>
  </si>
  <si>
    <t>305.000</t>
  </si>
  <si>
    <t>320.000</t>
  </si>
  <si>
    <t>286.000</t>
  </si>
  <si>
    <t>388.600</t>
  </si>
  <si>
    <t>306.000</t>
  </si>
  <si>
    <t>876.000</t>
  </si>
  <si>
    <t>1323.000</t>
  </si>
  <si>
    <t>267.800</t>
  </si>
  <si>
    <t>280.500</t>
  </si>
  <si>
    <t>613.900</t>
  </si>
  <si>
    <t>648.000</t>
  </si>
  <si>
    <t>379.300</t>
  </si>
  <si>
    <t>380.200</t>
  </si>
  <si>
    <t>576.000</t>
  </si>
  <si>
    <t>448.500</t>
  </si>
  <si>
    <t>669.900</t>
  </si>
  <si>
    <t>590.600</t>
  </si>
  <si>
    <t>Гусь-Хрустальный г, Калинина ул, 32/14</t>
  </si>
  <si>
    <t>Гусь-Хрустальный г, Калинина ул, 55</t>
  </si>
  <si>
    <t>Гусь-Хрустальный г, Каляевская ул, 3</t>
  </si>
  <si>
    <t>Гусь-Хрустальный г, Карла Маркса ул, 10/13</t>
  </si>
  <si>
    <t>Гусь-Хрустальный г, Каховского ул, 10</t>
  </si>
  <si>
    <t>Гусь-Хрустальный г, Каховского ул, 5</t>
  </si>
  <si>
    <t>Гусь-Хрустальный г, Коммунистическая ул, 4</t>
  </si>
  <si>
    <t>1589.000</t>
  </si>
  <si>
    <t>256.000</t>
  </si>
  <si>
    <t>245.000</t>
  </si>
  <si>
    <t>455.000</t>
  </si>
  <si>
    <t>634.600</t>
  </si>
  <si>
    <t>1927</t>
  </si>
  <si>
    <t>547.000</t>
  </si>
  <si>
    <t>820.000</t>
  </si>
  <si>
    <t>Гусь-Хрустальный г, Коммунистическая ул, 8</t>
  </si>
  <si>
    <t>Гусь-Хрустальный г, Красноармейская ул, 17</t>
  </si>
  <si>
    <t>Гусь-Хрустальный г, Красноармейская ул, 19</t>
  </si>
  <si>
    <t>Гусь-Хрустальный г, Красноармейская ул, 23</t>
  </si>
  <si>
    <t>Гусь-Хрустальный г, Красных Партизан ул, 5</t>
  </si>
  <si>
    <t>Гусь-Хрустальный г, Курловская ул, 11</t>
  </si>
  <si>
    <t>Гусь-Хрустальный г, Ленинградская ул, 12</t>
  </si>
  <si>
    <t>Гусь-Хрустальный г, Ленинградская ул, 1а</t>
  </si>
  <si>
    <t>Гусь-Хрустальный г, Луначарского ул, 4</t>
  </si>
  <si>
    <t>Гусь-Хрустальный г, Луначарского ул, 7</t>
  </si>
  <si>
    <t>Гусь-Хрустальный г, Люксембургская ул, 8</t>
  </si>
  <si>
    <t>Гусь-Хрустальный г, Маяковского ул, 15</t>
  </si>
  <si>
    <t>Гусь-Хрустальный г, Маяковского ул, 4а</t>
  </si>
  <si>
    <t>Гусь-Хрустальный г, Маяковского ул, 6/23</t>
  </si>
  <si>
    <t>Гусь-Хрустальный г, Менделеева ул, 19б</t>
  </si>
  <si>
    <t>Гусь-Хрустальный г, Менделеева ул, 23</t>
  </si>
  <si>
    <t>Гусь-Хрустальный г, Микрорайон ул, 13</t>
  </si>
  <si>
    <t>Гусь-Хрустальный г, Микрорайон ул, 23</t>
  </si>
  <si>
    <t>Гусь-Хрустальный г, Микрорайон ул, 27</t>
  </si>
  <si>
    <t>Гусь-Хрустальный г, Микрорайон ул, 28</t>
  </si>
  <si>
    <t>Гусь-Хрустальный г, Микрорайон ул, 31</t>
  </si>
  <si>
    <t>Гусь-Хрустальный г, Микрорайон ул, 32а</t>
  </si>
  <si>
    <t>Гусь-Хрустальный г, Микрорайон ул, 35</t>
  </si>
  <si>
    <t>Гусь-Хрустальный г, Микрорайон ул, 37</t>
  </si>
  <si>
    <t>Гусь-Хрустальный г, Микрорайон ул, 38</t>
  </si>
  <si>
    <t>Гусь-Хрустальный г, Микрорайон ул, 39</t>
  </si>
  <si>
    <t>Гусь-Хрустальный г, Микрорайон ул, 42</t>
  </si>
  <si>
    <t>Гусь-Хрустальный г, Микрорайон ул, 45</t>
  </si>
  <si>
    <t>Гусь-Хрустальный г, Мира ул, 5</t>
  </si>
  <si>
    <t>Гусь-Хрустальный г, Муравьева-Апостола ул, 10</t>
  </si>
  <si>
    <t>Гусь-Хрустальный г, Муравьева-Апостола ул, 17</t>
  </si>
  <si>
    <t>Гусь-Хрустальный г, Новый п, Ленина ул, 13</t>
  </si>
  <si>
    <t>795.000</t>
  </si>
  <si>
    <t>1218.000</t>
  </si>
  <si>
    <t>620.900</t>
  </si>
  <si>
    <t>644.000</t>
  </si>
  <si>
    <t>291.000</t>
  </si>
  <si>
    <t>1880</t>
  </si>
  <si>
    <t>627.200</t>
  </si>
  <si>
    <t>1928</t>
  </si>
  <si>
    <t>1280.000</t>
  </si>
  <si>
    <t>1242.000</t>
  </si>
  <si>
    <t>1600.000</t>
  </si>
  <si>
    <t>1510.000</t>
  </si>
  <si>
    <t>440.000</t>
  </si>
  <si>
    <t>835.000</t>
  </si>
  <si>
    <t>1545.000</t>
  </si>
  <si>
    <t>898.000</t>
  </si>
  <si>
    <t>707.000</t>
  </si>
  <si>
    <t>1581.200</t>
  </si>
  <si>
    <t>577.000</t>
  </si>
  <si>
    <t>864.000</t>
  </si>
  <si>
    <t>805.000</t>
  </si>
  <si>
    <t>398.300</t>
  </si>
  <si>
    <t>2170.000</t>
  </si>
  <si>
    <t>2800.000</t>
  </si>
  <si>
    <t>623.000</t>
  </si>
  <si>
    <t>Гусь-Хрустальный г, Новый п, Ленина ул, 9</t>
  </si>
  <si>
    <t>Гусь-Хрустальный г, Октябрьская ул, 23а</t>
  </si>
  <si>
    <t>Гусь-Хрустальный г, Октябрьская ул, 25а</t>
  </si>
  <si>
    <t>Гусь-Хрустальный г, Осьмова ул, 6</t>
  </si>
  <si>
    <t>Гусь-Хрустальный г, Осьмова ул, 9</t>
  </si>
  <si>
    <t>Гусь-Хрустальный г, Писарева ул, 14</t>
  </si>
  <si>
    <t>Гусь-Хрустальный г, Полярная ул, 9</t>
  </si>
  <si>
    <t>Гусь-Хрустальный г, Ремонтная ул, 9/3</t>
  </si>
  <si>
    <t>Гусь-Хрустальный г, Садовая ул, 51</t>
  </si>
  <si>
    <t>Гусь-Хрустальный г, Садовая ул, 57</t>
  </si>
  <si>
    <t>Гусь-Хрустальный г, Садовая ул, 63а</t>
  </si>
  <si>
    <t>Гусь-Хрустальный г, Садовая ул, 69</t>
  </si>
  <si>
    <t>Гусь-Хрустальный г, Свердлова ул, 25</t>
  </si>
  <si>
    <t>Гусь-Хрустальный г, Старых Большевиков ул, 23</t>
  </si>
  <si>
    <t>Гусь-Хрустальный г, Старых Большевиков ул, 28</t>
  </si>
  <si>
    <t>Гусь-Хрустальный г, Теплицкий пр-кт, 18</t>
  </si>
  <si>
    <t>Гусь-Хрустальный г, Теплицкий пр-кт, 2/7</t>
  </si>
  <si>
    <t>Гусь-Хрустальный г, Теплицкий пр-кт, 22</t>
  </si>
  <si>
    <t>Гусь-Хрустальный г, Теплицкий пр-кт, 26</t>
  </si>
  <si>
    <t>Гусь-Хрустальный г, Теплицкий пр-кт, 37</t>
  </si>
  <si>
    <t>Гусь-Хрустальный г, Теплицкий пр-кт, 4</t>
  </si>
  <si>
    <t>Гусь-Хрустальный г, Теплицкий пр-кт, 9</t>
  </si>
  <si>
    <t>Гусь-Хрустальный г, Транспортная ул, 29</t>
  </si>
  <si>
    <t>Гусь-Хрустальный г, Транспортная ул, 7</t>
  </si>
  <si>
    <t>Гусь-Хрустальный г, Транспортная ул, 8</t>
  </si>
  <si>
    <t>510.000</t>
  </si>
  <si>
    <t>1760.000</t>
  </si>
  <si>
    <t>3675.000</t>
  </si>
  <si>
    <t>275.300</t>
  </si>
  <si>
    <t>419.000</t>
  </si>
  <si>
    <t>222.000</t>
  </si>
  <si>
    <t>1929</t>
  </si>
  <si>
    <t>711.000</t>
  </si>
  <si>
    <t>475.000</t>
  </si>
  <si>
    <t>502.700</t>
  </si>
  <si>
    <t>1586.000</t>
  </si>
  <si>
    <t>690.000</t>
  </si>
  <si>
    <t>418.000</t>
  </si>
  <si>
    <t>594.000</t>
  </si>
  <si>
    <t>1186.000</t>
  </si>
  <si>
    <t>1044.000</t>
  </si>
  <si>
    <t>947.700</t>
  </si>
  <si>
    <t>277.900</t>
  </si>
  <si>
    <t>544.900</t>
  </si>
  <si>
    <t>Гусь-Хрустальный г, Фрезерная ул, 4</t>
  </si>
  <si>
    <t>Гусь-Хрустальный г, Чайковского ул, 1</t>
  </si>
  <si>
    <t>Гусь-Хрустальный г, Чайковского ул, 13</t>
  </si>
  <si>
    <t>Гусь-Хрустальный г, Чайковского ул, 4</t>
  </si>
  <si>
    <t>Гусь-Хрустальный г, Чайковского ул, 7</t>
  </si>
  <si>
    <t>337.000</t>
  </si>
  <si>
    <t>1620.000</t>
  </si>
  <si>
    <t>Гусь-Хрустальный р-н, Анопино п, Южная ул, 2</t>
  </si>
  <si>
    <t>Гусь-Хрустальный р-н, Вашутино д, Микрорайон ул, 4</t>
  </si>
  <si>
    <t>582.000</t>
  </si>
  <si>
    <t>393.000</t>
  </si>
  <si>
    <t>472.000</t>
  </si>
  <si>
    <t>Гусь-Хрустальный р-н, Вашутино д, Микрорайон ул, 5</t>
  </si>
  <si>
    <t>Гусь-Хрустальный р-н, Вековка ст, 6</t>
  </si>
  <si>
    <t>Гусь-Хрустальный р-н, Великодворский п, Песочная ул, 16</t>
  </si>
  <si>
    <t>Гусь-Хрустальный р-н, Великодворский п, Пролетарская ул, 14</t>
  </si>
  <si>
    <t>170.000</t>
  </si>
  <si>
    <t>540.000</t>
  </si>
  <si>
    <t>Гусь-Хрустальный р-н, Добрятино п, 60 лет Октября ул, 3</t>
  </si>
  <si>
    <t>Гусь-Хрустальный р-н, Золотково п, 40 лет Октября ул, 4</t>
  </si>
  <si>
    <t>Гусь-Хрустальный р-н, Золотково п, 40 лет Октября ул, 6</t>
  </si>
  <si>
    <t>Гусь-Хрустальный р-н, Золотково п, Ломоносова ул, 14</t>
  </si>
  <si>
    <t>Гусь-Хрустальный р-н, Золотково п, Ломоносова ул, 18</t>
  </si>
  <si>
    <t>Гусь-Хрустальный р-н, Золотково п, Ломоносова ул, 20</t>
  </si>
  <si>
    <t>Гусь-Хрустальный р-н, Золотково п, Ломоносова ул, 7</t>
  </si>
  <si>
    <t>Гусь-Хрустальный р-н, Золотково п, Социалистическая ул, 27</t>
  </si>
  <si>
    <t>Гусь-Хрустальный р-н, Иванищи п, Южная ул, 1а</t>
  </si>
  <si>
    <t>Гусь-Хрустальный р-н, Иванищи п, Южная ул, 6</t>
  </si>
  <si>
    <t>Гусь-Хрустальный р-н, Красное Эхо п, Зеленая ул, 14А</t>
  </si>
  <si>
    <t>Гусь-Хрустальный р-н, Курлово г, Володарского ул, 7</t>
  </si>
  <si>
    <t>Гусь-Хрустальный р-н, Курлово г, Володарского ул, 9А</t>
  </si>
  <si>
    <t>Гусь-Хрустальный р-н, Курлово г, Советская ул, 12</t>
  </si>
  <si>
    <t>Гусь-Хрустальный р-н, Курлово г, Советская ул, 21</t>
  </si>
  <si>
    <t>Гусь-Хрустальный р-н, Курлово г, Чкалова ул, 18</t>
  </si>
  <si>
    <t>Гусь-Хрустальный р-н, Мезиновский п, Мира ул, 9</t>
  </si>
  <si>
    <t>Гусь-Хрустальный р-н, Мезиновский п, Фрезерная ул, 5</t>
  </si>
  <si>
    <t>Гусь-Хрустальный р-н, Мезиновский п, Фрезерная ул, 7</t>
  </si>
  <si>
    <t>Гусь-Хрустальный р-н, Мезиновский п, Фрезерная ул, 8</t>
  </si>
  <si>
    <t>750.000</t>
  </si>
  <si>
    <t>697.500</t>
  </si>
  <si>
    <t>685.800</t>
  </si>
  <si>
    <t>743.000</t>
  </si>
  <si>
    <t>514.600</t>
  </si>
  <si>
    <t>468.000</t>
  </si>
  <si>
    <t>557.600</t>
  </si>
  <si>
    <t>353.800</t>
  </si>
  <si>
    <t>1931</t>
  </si>
  <si>
    <t>Гусь-Хрустальный р-н, Тасинский Бор п, Новая ул, 4</t>
  </si>
  <si>
    <t>Гусь-Хрустальный р-н, Тасинский п, Новая ул, 1</t>
  </si>
  <si>
    <t>Гусь-Хрустальный р-н, Тасинский п, Новая ул, 1а</t>
  </si>
  <si>
    <t>Гусь-Хрустальный р-н, Тасинский п, Новая ул, 2</t>
  </si>
  <si>
    <t>Гусь-Хрустальный р-н, Уршельский п, Мира ул, 4</t>
  </si>
  <si>
    <t>Гусь-Хрустальный р-н, Уршельский п, Свердлова ул, 10</t>
  </si>
  <si>
    <t>Гусь-Хрустальный р-н, Уршельский п, Свердлова ул, 8</t>
  </si>
  <si>
    <t>Гусь-Хрустальный р-н, Уршельский п, Театральная ул, 18</t>
  </si>
  <si>
    <t>Камешково г, Абрамова ул, 2</t>
  </si>
  <si>
    <t>Камешково г, Долбилкина ул, 1</t>
  </si>
  <si>
    <t>Камешково г, Дорофеичева ул, 5</t>
  </si>
  <si>
    <t>Камешково г, Дорофеичева ул, 7</t>
  </si>
  <si>
    <t>365.000</t>
  </si>
  <si>
    <t>215.400</t>
  </si>
  <si>
    <t>274.000</t>
  </si>
  <si>
    <t>518.000</t>
  </si>
  <si>
    <t>508.000</t>
  </si>
  <si>
    <t>566.000</t>
  </si>
  <si>
    <t>Камешково г, Дорофеичева ул, 9</t>
  </si>
  <si>
    <t>Камешково г, Комсомольская пл, 18</t>
  </si>
  <si>
    <t>Камешково г, Комсомольская пл, 2</t>
  </si>
  <si>
    <t>Камешково г, Комсомольская пл, 4</t>
  </si>
  <si>
    <t>Камешково г, Крупской ул, 8А</t>
  </si>
  <si>
    <t>Камешково г, Молодежная ул, 9</t>
  </si>
  <si>
    <t>Камешково г, Ногина ул, 18</t>
  </si>
  <si>
    <t>895.000</t>
  </si>
  <si>
    <t>240.600</t>
  </si>
  <si>
    <t>272.200</t>
  </si>
  <si>
    <t>Камешково г, Свердлова ул, 19А</t>
  </si>
  <si>
    <t>Камешково г, Свердлова ул, 9</t>
  </si>
  <si>
    <t>Камешково г, Совхозная ул, 18</t>
  </si>
  <si>
    <t>Камешковский р-н, Второво с, Железнодорожная ул, 7</t>
  </si>
  <si>
    <t>Камешковский р-н, Дружба п, Мира ул, 13</t>
  </si>
  <si>
    <t>Камешковский р-н, Дружба п, Мира ул, 2</t>
  </si>
  <si>
    <t>Камешковский р-н, Дружба п, Мира ул, 3</t>
  </si>
  <si>
    <t>Камешковский р-н, Дружба п, Мира ул, 5</t>
  </si>
  <si>
    <t>Камешковский р-н, Дружба п, Мира ул, 9</t>
  </si>
  <si>
    <t>Камешковский р-н, им Кирова п, Школьная ул, 24/2</t>
  </si>
  <si>
    <t>Камешковский р-н, им Кирова п, Школьная ул, 26</t>
  </si>
  <si>
    <t>Камешковский р-н, им Красина п, Садовая ул, 8</t>
  </si>
  <si>
    <t>Камешковский р-н, им Максима Горького п, Морозова ул, 3</t>
  </si>
  <si>
    <t>Камешковский р-н, им Максима Горького п, Морозова ул, 4</t>
  </si>
  <si>
    <t>Камешковский р-н, им Максима Горького п, Морозова ул, 6</t>
  </si>
  <si>
    <t>Камешковский р-н, им Максима Горького п, Шоссейная ул, 1</t>
  </si>
  <si>
    <t>Камешковский р-н, Коверино с, Садовая ул, 3б</t>
  </si>
  <si>
    <t>Камешковский р-н, Новки п, Ильича ул, 39</t>
  </si>
  <si>
    <t>Камешковский р-н, Новки п, Ильича ул, 43</t>
  </si>
  <si>
    <t>Камешковский р-н, Новки п, Ильича ул, 45</t>
  </si>
  <si>
    <t>Камешковский р-н, Новки п, Калинина ул, 2</t>
  </si>
  <si>
    <t>Камешковский р-н, Новки п, Чапаева ул, 14</t>
  </si>
  <si>
    <t>Камешковский р-н, Новки п, Чапаева ул, 16</t>
  </si>
  <si>
    <t>Камешковский р-н, Новки п, Чапаева ул, 17</t>
  </si>
  <si>
    <t>Камешковский р-н, Новки п, Чапаева ул, 21</t>
  </si>
  <si>
    <t>Камешковский р-н, Сергеиха д, Фрунзе ул, 68</t>
  </si>
  <si>
    <t>Киржач г, 40 лет Октября ул, 13</t>
  </si>
  <si>
    <t>Киржач г, 40 лет Октября ул, 36</t>
  </si>
  <si>
    <t>Киржач г, 50 лет Октября ул, 9</t>
  </si>
  <si>
    <t>Киржач г, Больничный проезд, 5</t>
  </si>
  <si>
    <t>Киржач г, Владимирская ул, 31</t>
  </si>
  <si>
    <t>Киржач г, Вокзальная ул, 26а</t>
  </si>
  <si>
    <t>557.000</t>
  </si>
  <si>
    <t>1003.000</t>
  </si>
  <si>
    <t>240.000</t>
  </si>
  <si>
    <t>316.000</t>
  </si>
  <si>
    <t>933.100</t>
  </si>
  <si>
    <t>830.000</t>
  </si>
  <si>
    <t>632.000</t>
  </si>
  <si>
    <t>361.200</t>
  </si>
  <si>
    <t>1879.500</t>
  </si>
  <si>
    <t>975.800</t>
  </si>
  <si>
    <t>231.200</t>
  </si>
  <si>
    <t>696.600</t>
  </si>
  <si>
    <t>Киржач г, Денисенко ул, 15</t>
  </si>
  <si>
    <t>Киржач г, Красный Октябрь мкр, Метленкова ул, 4</t>
  </si>
  <si>
    <t>Киржач г, Красный Октябрь мкр, Пушкина ул, 19</t>
  </si>
  <si>
    <t>Киржач г, Красный Октябрь мкр, Пушкина ул, 21</t>
  </si>
  <si>
    <t>Киржач г, Красный Октябрь мкр, Пушкина ул, 4а</t>
  </si>
  <si>
    <t>Киржач г, Красный Октябрь мкр, Свердлова ул, 9</t>
  </si>
  <si>
    <t>Киржач г, Красный Октябрь мкр, Солнечный кв-л, 3</t>
  </si>
  <si>
    <t>Киржач г, Красный Октябрь мкр, Солнечный кв-л, 7</t>
  </si>
  <si>
    <t>Киржач г, Красный Октябрь мкр, Солнечный кв-л, 7а</t>
  </si>
  <si>
    <t>Киржач г, Красный Октябрь мкр, Солнечный кв-л, 8</t>
  </si>
  <si>
    <t>Киржач г, Красный Октябрь мкр, Солнечный кв-л, 8а</t>
  </si>
  <si>
    <t>Киржач г, Красный Октябрь мкр, Фурманова ул, 10</t>
  </si>
  <si>
    <t>Киржач г, Красный Октябрь мкр, Фурманова ул, 18</t>
  </si>
  <si>
    <t>Киржач г, Красный Октябрь мкр, Фурманова ул, 24</t>
  </si>
  <si>
    <t>Киржач г, Красный Октябрь мкр, Фурманова ул, 39</t>
  </si>
  <si>
    <t>Киржач г, Ленинградская ул, 108</t>
  </si>
  <si>
    <t>Киржач г, Ленинградская ул, 98</t>
  </si>
  <si>
    <t>Киржач г, Магистральная ул, 1а</t>
  </si>
  <si>
    <t>Киржач г, Магистральная ул, 2</t>
  </si>
  <si>
    <t>Киржач г, Магистральная ул, 8</t>
  </si>
  <si>
    <t>Киржач г, Морозовская ул, 120</t>
  </si>
  <si>
    <t>Киржач г, Морозовская ул, 99а</t>
  </si>
  <si>
    <t>Киржач г, Некрасовская ул, 18</t>
  </si>
  <si>
    <t>Киржач г, Островского ул, 18</t>
  </si>
  <si>
    <t>Киржач г, Островского ул, 19</t>
  </si>
  <si>
    <t>Киржач г, Островского ул, 5</t>
  </si>
  <si>
    <t>Киржач г, Павловского ул, 28</t>
  </si>
  <si>
    <t>Киржач г, Привокзальная ул, 9</t>
  </si>
  <si>
    <t>Киржач г, Приозерная ул, 1в</t>
  </si>
  <si>
    <t>Киржач г, Пугачева ул, 6</t>
  </si>
  <si>
    <t>Киржач г, Свобода ул, 113А</t>
  </si>
  <si>
    <t>Киржач г, Советская ул, 33</t>
  </si>
  <si>
    <t>Киржач г, Совхозная ул, 5</t>
  </si>
  <si>
    <t>Киржач г, Станционная ул, 65</t>
  </si>
  <si>
    <t>Киржач г, Томаровича ул, 7</t>
  </si>
  <si>
    <t>Киржач г, Чехова ул, 3</t>
  </si>
  <si>
    <t>Киржач г, Шелковиков ул, 15</t>
  </si>
  <si>
    <t>Киржачский р-н, Горка п, Шелковиков ул, 3</t>
  </si>
  <si>
    <t>Киржачский р-н, Горка п, Шелковиков ул, 5</t>
  </si>
  <si>
    <t>Киржачский р-н, Горка п, Шелковиков ул, 6</t>
  </si>
  <si>
    <t>718.000</t>
  </si>
  <si>
    <t>517.300</t>
  </si>
  <si>
    <t>512.400</t>
  </si>
  <si>
    <t>1066.800</t>
  </si>
  <si>
    <t>935.000</t>
  </si>
  <si>
    <t>934.000</t>
  </si>
  <si>
    <t>729.600</t>
  </si>
  <si>
    <t>585.600</t>
  </si>
  <si>
    <t>646.000</t>
  </si>
  <si>
    <t>1483.700</t>
  </si>
  <si>
    <t>328.000</t>
  </si>
  <si>
    <t>728.400</t>
  </si>
  <si>
    <t>825.000</t>
  </si>
  <si>
    <t>1184.000</t>
  </si>
  <si>
    <t>400.600</t>
  </si>
  <si>
    <t>Киржачский р-н, Дубки тер, 136</t>
  </si>
  <si>
    <t>Киржачский р-н, Дубки тер, 137</t>
  </si>
  <si>
    <t>Киржачский р-н, Ефремово д, Восточная ул, 1</t>
  </si>
  <si>
    <t>Киржачский р-н, Ефремово д, Восточная ул, 5</t>
  </si>
  <si>
    <t>438.000</t>
  </si>
  <si>
    <t>Киржачский р-н, Илькино д, Центральная ул, 50а</t>
  </si>
  <si>
    <t>Киржачский р-н, Кипрево д, Новая ул, 2</t>
  </si>
  <si>
    <t>532.000</t>
  </si>
  <si>
    <t>Киржачский р-н, Першино п, Проезд октябрят ул, 1</t>
  </si>
  <si>
    <t>Киржачский р-н, Першино п, Проезд октябрят ул, 3</t>
  </si>
  <si>
    <t>Киржачский р-н, Першино п, Проезд октябрят ул, 5</t>
  </si>
  <si>
    <t>Киржачский р-н, Федоровское д, Колхозная ул, 19</t>
  </si>
  <si>
    <t>Киржачский р-н, Федоровское д, Советская ул, 4</t>
  </si>
  <si>
    <t>Киржачский р-н, Федоровское д, Советская ул, 6</t>
  </si>
  <si>
    <t>Ковров г, Абельмана ул, 118</t>
  </si>
  <si>
    <t>Ковров г, Абельмана ул, 13</t>
  </si>
  <si>
    <t>Ковров г, Абельмана ул, 137</t>
  </si>
  <si>
    <t>Ковров г, Абельмана ул, 139/2</t>
  </si>
  <si>
    <t>Ковров г, Абельмана ул, 139</t>
  </si>
  <si>
    <t>Ковров г, Абельмана ул, 21</t>
  </si>
  <si>
    <t>Ковров г, Абельмана ул, 23</t>
  </si>
  <si>
    <t>Ковров г, Абельмана ул, 43</t>
  </si>
  <si>
    <t>Ковров г, Абельмана ул, 46</t>
  </si>
  <si>
    <t>Ковров г, Абельмана ул, 61</t>
  </si>
  <si>
    <t>Ковров г, Абельмана ул, 86</t>
  </si>
  <si>
    <t>Ковров г, Барсукова ул, 14а</t>
  </si>
  <si>
    <t>Ковров г, Барсукова ул, 27/8</t>
  </si>
  <si>
    <t>Ковров г, Блинова ул, 74</t>
  </si>
  <si>
    <t>Ковров г, Брюсова проезд, 4</t>
  </si>
  <si>
    <t>Ковров г, Брюсова ул, 52/2</t>
  </si>
  <si>
    <t>Ковров г, Васильева ул, 11</t>
  </si>
  <si>
    <t>Ковров г, Ватутина ул, 45</t>
  </si>
  <si>
    <t>Ковров г, Волго-Донская ул, 11б</t>
  </si>
  <si>
    <t>Ковров г, Волго-Донская ул, 23</t>
  </si>
  <si>
    <t>Ковров г, Волго-Донская ул, 29</t>
  </si>
  <si>
    <t>Ковров г, Володарского ул, 12</t>
  </si>
  <si>
    <t>Ковров г, Восточный проезд, 14/3</t>
  </si>
  <si>
    <t>Ковров г, Генералова ул, 10</t>
  </si>
  <si>
    <t>Ковров г, Грибоедова ул, 1</t>
  </si>
  <si>
    <t>508.100</t>
  </si>
  <si>
    <t>1873</t>
  </si>
  <si>
    <t>798.600</t>
  </si>
  <si>
    <t>150.000</t>
  </si>
  <si>
    <t>993.000</t>
  </si>
  <si>
    <t>Ковров г, Грибоедова ул, 119</t>
  </si>
  <si>
    <t>Ковров г, Грибоедова ул, 121</t>
  </si>
  <si>
    <t>Ковров г, Грибоедова ул, 5 корп. 2</t>
  </si>
  <si>
    <t>Ковров г, Грибоедова ул, 7</t>
  </si>
  <si>
    <t>Ковров г, Грибоедова ул, 70</t>
  </si>
  <si>
    <t>Ковров г, Грибоедова ул, 74</t>
  </si>
  <si>
    <t>Ковров г, Дегтярева ул, 4</t>
  </si>
  <si>
    <t>Ковров г, Дегтярева ул, 60</t>
  </si>
  <si>
    <t>Ковров г, Дзержинского ул, 2</t>
  </si>
  <si>
    <t>Ковров г, Еловая ул, 82/2</t>
  </si>
  <si>
    <t>Ковров г, Еловая ул, 82/3</t>
  </si>
  <si>
    <t>Ковров г, Еловая ул, 86/1</t>
  </si>
  <si>
    <t>Ковров г, Еловая ул, 86/2</t>
  </si>
  <si>
    <t>Ковров г, Еловая ул, 86/3</t>
  </si>
  <si>
    <t>Ковров г, Еловая ул, 86/4</t>
  </si>
  <si>
    <t>Ковров г, Еловая ул, 86/7</t>
  </si>
  <si>
    <t>Ковров г, Еловая ул, 86/8</t>
  </si>
  <si>
    <t>Ковров г, Еловая ул, 90/2</t>
  </si>
  <si>
    <t>Ковров г, Зои Космодемьянской ул, 1 корп. 7</t>
  </si>
  <si>
    <t>Ковров г, Зои Космодемьянской ул, 7 корп. 1</t>
  </si>
  <si>
    <t>Ковров г, Киркижа ул, 14А</t>
  </si>
  <si>
    <t>Ковров г, Киркижа ул, 14Б</t>
  </si>
  <si>
    <t>Ковров г, Кирова ул, 67</t>
  </si>
  <si>
    <t>Ковров г, Кирова ул, 69</t>
  </si>
  <si>
    <t>Ковров г, Ковров-8 тер, 2</t>
  </si>
  <si>
    <t>Ковров г, Ковров-8 тер, 9</t>
  </si>
  <si>
    <t>Ковров г, Ковровская ул, 19</t>
  </si>
  <si>
    <t>Ковров г, Колхозная ул, 27</t>
  </si>
  <si>
    <t>Ковров г, Комсомольская ул, 104</t>
  </si>
  <si>
    <t>Ковров г, Комсомольская ул, 95</t>
  </si>
  <si>
    <t>Ковров г, Космонавтов ул, 2 корп. 3</t>
  </si>
  <si>
    <t>Ковров г, Кузнечная ул, 3</t>
  </si>
  <si>
    <t>Ковров г, Ленина пр-кт, 19</t>
  </si>
  <si>
    <t>Ковров г, Ленина пр-кт, 2</t>
  </si>
  <si>
    <t>Ковров г, Ленина пр-кт, 23</t>
  </si>
  <si>
    <t>Ковров г, Ленина пр-кт, 42</t>
  </si>
  <si>
    <t>Ковров г, Ленина пр-кт, 51</t>
  </si>
  <si>
    <t>Ковров г, Ленина пр-кт, 61</t>
  </si>
  <si>
    <t>Ковров г, Летняя ул, 49</t>
  </si>
  <si>
    <t>Ковров г, Летняя ул, 86</t>
  </si>
  <si>
    <t>265.000</t>
  </si>
  <si>
    <t>526.000</t>
  </si>
  <si>
    <t>4800.000</t>
  </si>
  <si>
    <t>587.000</t>
  </si>
  <si>
    <t>1017.000</t>
  </si>
  <si>
    <t>938.200</t>
  </si>
  <si>
    <t>1251.100</t>
  </si>
  <si>
    <t>868.800</t>
  </si>
  <si>
    <t>1316.000</t>
  </si>
  <si>
    <t>1358.000</t>
  </si>
  <si>
    <t>451.000</t>
  </si>
  <si>
    <t>824.000</t>
  </si>
  <si>
    <t>831.000</t>
  </si>
  <si>
    <t>2640.000</t>
  </si>
  <si>
    <t>1171.700</t>
  </si>
  <si>
    <t>751.000</t>
  </si>
  <si>
    <t>514.000</t>
  </si>
  <si>
    <t>252.000</t>
  </si>
  <si>
    <t>Ковров г, Либерецкая ул, 9</t>
  </si>
  <si>
    <t>Ковров г, Лизы Чайкиной ул, 104</t>
  </si>
  <si>
    <t>Ковров г, Лизы Чайкиной ул, 108</t>
  </si>
  <si>
    <t>Ковров г, Лопатина ул, 44</t>
  </si>
  <si>
    <t>Ковров г, Машиностроителей ул, 15</t>
  </si>
  <si>
    <t>Ковров г, Маяковского ул, 106</t>
  </si>
  <si>
    <t>Ковров г, Маяковского ул, 108</t>
  </si>
  <si>
    <t>Ковров г, Маяковского ул, 110</t>
  </si>
  <si>
    <t>Ковров г, Маяковского ул, 2</t>
  </si>
  <si>
    <t>Ковров г, Маяковского ул, 24</t>
  </si>
  <si>
    <t>Ковров г, Маяковского ул, 28</t>
  </si>
  <si>
    <t>Ковров г, Маяковского ул, 89</t>
  </si>
  <si>
    <t>Ковров г, Моховая ул, 4</t>
  </si>
  <si>
    <t>Ковров г, Моховая ул, 6</t>
  </si>
  <si>
    <t>Ковров г, Моховая ул, 7</t>
  </si>
  <si>
    <t>Ковров г, Муромская ул, 11</t>
  </si>
  <si>
    <t>Ковров г, Муромская ул, 9</t>
  </si>
  <si>
    <t>Ковров г, Набережная 2-я ул, 10</t>
  </si>
  <si>
    <t>Ковров г, Набережная ул, 17/2</t>
  </si>
  <si>
    <t>609.000</t>
  </si>
  <si>
    <t>608.900</t>
  </si>
  <si>
    <t>910.000</t>
  </si>
  <si>
    <t>527.000</t>
  </si>
  <si>
    <t>828.600</t>
  </si>
  <si>
    <t>675.000</t>
  </si>
  <si>
    <t>847.000</t>
  </si>
  <si>
    <t>870.000</t>
  </si>
  <si>
    <t>586.000</t>
  </si>
  <si>
    <t>361.000</t>
  </si>
  <si>
    <t>931.000</t>
  </si>
  <si>
    <t>Ковров г, Ногина ул, 20</t>
  </si>
  <si>
    <t>Ковров г, Олега Кошевого ул, 11</t>
  </si>
  <si>
    <t>Ковров г, Островского ул, 57/2</t>
  </si>
  <si>
    <t>Ковров г, Островского ул, 75</t>
  </si>
  <si>
    <t>Ковров г, Парковая ул, 2/2</t>
  </si>
  <si>
    <t>Ковров г, Першутова ул, 24</t>
  </si>
  <si>
    <t>589.000</t>
  </si>
  <si>
    <t>562.000</t>
  </si>
  <si>
    <t>486.000</t>
  </si>
  <si>
    <t>Ковров г, Подлесная ул, 24</t>
  </si>
  <si>
    <t>Ковров г, Правды ул, 12</t>
  </si>
  <si>
    <t>Ковров г, Преображенская ул, 1</t>
  </si>
  <si>
    <t>Ковров г, Пролетарская ул, 42</t>
  </si>
  <si>
    <t>Ковров г, Пугачева ул, 31</t>
  </si>
  <si>
    <t>Ковров г, Ранжева ул, 5</t>
  </si>
  <si>
    <t>Ковров г, Свердлова ул, 8</t>
  </si>
  <si>
    <t>424.000</t>
  </si>
  <si>
    <t>608.000</t>
  </si>
  <si>
    <t>1083.000</t>
  </si>
  <si>
    <t>Ковров г, Социалистическая ул, 23</t>
  </si>
  <si>
    <t>Ковров г, Социалистическая ул, 27</t>
  </si>
  <si>
    <t>Ковров г, Станиславского ул, 1/1</t>
  </si>
  <si>
    <t>572.000</t>
  </si>
  <si>
    <t>696.000</t>
  </si>
  <si>
    <t>Ковров г, Строителей ул, 26/2</t>
  </si>
  <si>
    <t>Ковров г, Текстильная ул, 8</t>
  </si>
  <si>
    <t>Ковров г, Туманова ул, 15</t>
  </si>
  <si>
    <t>Ковров г, Туманова ул, 31</t>
  </si>
  <si>
    <t>Ковров г, Туманова ул, 6а</t>
  </si>
  <si>
    <t>Ковров г, Туманова ул, 9</t>
  </si>
  <si>
    <t>Ковров г, Федорова ул, 91</t>
  </si>
  <si>
    <t>Ковров г, Чернышевского ул, 13</t>
  </si>
  <si>
    <t>Ковров г, Чернышевского ул, 17</t>
  </si>
  <si>
    <t>Ковров г, Чернышевского ул, 2</t>
  </si>
  <si>
    <t>Ковров г, Щорса ул, 23</t>
  </si>
  <si>
    <t>972.000</t>
  </si>
  <si>
    <t>884.900</t>
  </si>
  <si>
    <t>343.000</t>
  </si>
  <si>
    <t>1891</t>
  </si>
  <si>
    <t>923.000</t>
  </si>
  <si>
    <t>1916</t>
  </si>
  <si>
    <t>Ковровский р-н, Достижение п, Фабричная ул, 34</t>
  </si>
  <si>
    <t>Ковровский р-н, Клязьминский Городок с, Клязьминская ПМК ул, 15</t>
  </si>
  <si>
    <t>Ковровский р-н, Ковров-35 городок, Центральная ул, 111</t>
  </si>
  <si>
    <t>Ковровский р-н, Красный Октябрь п, Мира ул, 11</t>
  </si>
  <si>
    <t>Ковровский р-н, Красный Октябрь п, Мира ул, 15</t>
  </si>
  <si>
    <t>Ковровский р-н, Крутово с, Просторная ул, 6</t>
  </si>
  <si>
    <t>Ковровский р-н, Малыгино п, Школьная ул, 55</t>
  </si>
  <si>
    <t>Ковровский р-н, Малыгино п, Юбилейная ул, 49</t>
  </si>
  <si>
    <t>Ковровский р-н, Мелехово пгт, Гагарина ул, 4</t>
  </si>
  <si>
    <t>Ковровский р-н, Мелехово пгт, Гагарина ул, 9</t>
  </si>
  <si>
    <t>Ковровский р-н, Мелехово пгт, Комарова ул, 8</t>
  </si>
  <si>
    <t>Ковровский р-н, Мелехово пгт, Пионерская ул, 2</t>
  </si>
  <si>
    <t>Ковровский р-н, Мелехово пгт, Советская ул, 11</t>
  </si>
  <si>
    <t>Ковровский р-н, Мелехово пгт, Советская ул, 14</t>
  </si>
  <si>
    <t>Ковровский р-н, Мелехово пгт, Советская ул, 9</t>
  </si>
  <si>
    <t>Ковровский р-н, Мелехово пгт, Школьный пер, 26</t>
  </si>
  <si>
    <t>Ковровский р-н, Новый п, Першутова ул, 4</t>
  </si>
  <si>
    <t>Ковровский р-н, Новый п, Школьная ул, 5</t>
  </si>
  <si>
    <t>Ковровский р-н, Пакино п, Центральная ул, 20</t>
  </si>
  <si>
    <t>Ковровский р-н, Пакино п, Центральная ул, 20а</t>
  </si>
  <si>
    <t>Ковровский р-н, Первомайский п, 10</t>
  </si>
  <si>
    <t>745.200</t>
  </si>
  <si>
    <t>727.500</t>
  </si>
  <si>
    <t>268.800</t>
  </si>
  <si>
    <t>292.400</t>
  </si>
  <si>
    <t>926.000</t>
  </si>
  <si>
    <t>715.000</t>
  </si>
  <si>
    <t>1170.000</t>
  </si>
  <si>
    <t>155.000</t>
  </si>
  <si>
    <t>437.000</t>
  </si>
  <si>
    <t>342.000</t>
  </si>
  <si>
    <t>313.000</t>
  </si>
  <si>
    <t>858.000</t>
  </si>
  <si>
    <t>322.000</t>
  </si>
  <si>
    <t>Ковровский р-н, Первомайский п, 11</t>
  </si>
  <si>
    <t>Ковровский р-н, Первомайский п, 12</t>
  </si>
  <si>
    <t>Ковровский р-н, Первомайский п, 13</t>
  </si>
  <si>
    <t>Ковровский р-н, Первомайский п, 5</t>
  </si>
  <si>
    <t>Ковровский р-н, подстанция Заря р-н, 1</t>
  </si>
  <si>
    <t>Ковровский р-н, подстанция Заря р-н, 2</t>
  </si>
  <si>
    <t>Ковровский р-н, подстанция Заря р-н, 3</t>
  </si>
  <si>
    <t>Ковровский р-н, Ручей д, Центральная ул, 10</t>
  </si>
  <si>
    <t>Ковровский р-н, Ручей д, Центральная ул, 2</t>
  </si>
  <si>
    <t>Ковровский р-н, Санниково с, Центральная ул, 18</t>
  </si>
  <si>
    <t>Кольчугино г, 3 Интернационала ул, 53</t>
  </si>
  <si>
    <t>Кольчугино г, 3 Линия Леспромхоза ул, 2</t>
  </si>
  <si>
    <t>505.000</t>
  </si>
  <si>
    <t>409.200</t>
  </si>
  <si>
    <t>511.000</t>
  </si>
  <si>
    <t>513.000</t>
  </si>
  <si>
    <t>330.000</t>
  </si>
  <si>
    <t>408.800</t>
  </si>
  <si>
    <t>336.000</t>
  </si>
  <si>
    <t>501.000</t>
  </si>
  <si>
    <t>593.600</t>
  </si>
  <si>
    <t>Кольчугино г, 50 лет Октября ул, 5</t>
  </si>
  <si>
    <t>Кольчугино г, 50 лет Октября ул, 9</t>
  </si>
  <si>
    <t>Кольчугино г, 50 лет СССР ул, 12</t>
  </si>
  <si>
    <t>Кольчугино г, 6 Линия Ленинского поселка ул, 31</t>
  </si>
  <si>
    <t>Кольчугино г, Алексеева ул, 2</t>
  </si>
  <si>
    <t>Кольчугино г, Белая Речка мкр, Молодежная ул, 2</t>
  </si>
  <si>
    <t>Кольчугино г, Белая Речка мкр, Родниковая ул, 43</t>
  </si>
  <si>
    <t>Кольчугино г, Белая Речка мкр, Школьная ул, 11</t>
  </si>
  <si>
    <t>Кольчугино г, Белая Речка мкр, Школьная ул, 9</t>
  </si>
  <si>
    <t>Кольчугино г, Веденеева ул, 16</t>
  </si>
  <si>
    <t>Кольчугино г, Веденеева ул, 18</t>
  </si>
  <si>
    <t>Кольчугино г, Веденеева ул, 3</t>
  </si>
  <si>
    <t>Кольчугино г, Веденеева ул, 6</t>
  </si>
  <si>
    <t>Кольчугино г, Дружбы ул, 8а</t>
  </si>
  <si>
    <t>Кольчугино г, КИМ ул, 10</t>
  </si>
  <si>
    <t>Кольчугино г, КИМ ул, 12</t>
  </si>
  <si>
    <t>Кольчугино г, КИМ ул, 16</t>
  </si>
  <si>
    <t>Кольчугино г, КИМ ул, 20</t>
  </si>
  <si>
    <t>Кольчугино г, Коллективная ул, 43</t>
  </si>
  <si>
    <t>Кольчугино г, Котовского ул, 23</t>
  </si>
  <si>
    <t>Кольчугино г, Ленина ул, 12</t>
  </si>
  <si>
    <t>Кольчугино г, Лермонтова ул, 5</t>
  </si>
  <si>
    <t>Кольчугино г, Лермонтова ул, 7</t>
  </si>
  <si>
    <t>Кольчугино г, Ломако ул, 14</t>
  </si>
  <si>
    <t>680.400</t>
  </si>
  <si>
    <t>1930</t>
  </si>
  <si>
    <t>Кольчугино г, Луговая ул, 7</t>
  </si>
  <si>
    <t>Кольчугино г, Луговая ул, 8</t>
  </si>
  <si>
    <t>Кольчугино г, Мира ул, 15</t>
  </si>
  <si>
    <t>Кольчугино г, Мира ул, 25</t>
  </si>
  <si>
    <t>Кольчугино г, Мира ул, 9</t>
  </si>
  <si>
    <t>Кольчугино г, Поселок Зеленоборский ул, 18</t>
  </si>
  <si>
    <t>Кольчугино г, Темкина ул, 9</t>
  </si>
  <si>
    <t>Кольчугино г, Ульяновская ул, 27</t>
  </si>
  <si>
    <t>Кольчугино г, Чапаева ул, 1а</t>
  </si>
  <si>
    <t>Кольчугино г, Чапаева ул, 2а</t>
  </si>
  <si>
    <t>Кольчугино г, Чапаева ул, 4</t>
  </si>
  <si>
    <t>Кольчугино г, Чапаева ул, 5</t>
  </si>
  <si>
    <t>Кольчугино г, Шмелева ул, 13</t>
  </si>
  <si>
    <t>Кольчугино г, Шмелева ул, 14</t>
  </si>
  <si>
    <t>Кольчугино г, Шмелева ул, 15</t>
  </si>
  <si>
    <t>Кольчугино г, Шмелева ул, 18</t>
  </si>
  <si>
    <t>Кольчугино г, Шмелева ул, 4</t>
  </si>
  <si>
    <t>729.000</t>
  </si>
  <si>
    <t>1264.200</t>
  </si>
  <si>
    <t>Кольчугино г, Щорса ул, 11</t>
  </si>
  <si>
    <t>Кольчугино г, Щорса ул, 12</t>
  </si>
  <si>
    <t>Кольчугино г, Щорса ул, 13</t>
  </si>
  <si>
    <t>Кольчугино г, Щорса ул, 9</t>
  </si>
  <si>
    <t>Кольчугинский р-н, Бавлены п, Лесная ул, 5</t>
  </si>
  <si>
    <t>Кольчугинский р-н, Бавлены п, Лесной пер, 3</t>
  </si>
  <si>
    <t>Кольчугинский р-н, Бавлены п, Мира ул, 7</t>
  </si>
  <si>
    <t>701.800</t>
  </si>
  <si>
    <t>Кольчугинский р-н, Бавлены п, Центральная ул, 15</t>
  </si>
  <si>
    <t>Кольчугинский р-н, Бавлены п, Центральная ул, 15А</t>
  </si>
  <si>
    <t>Кольчугинский р-н, Бавлены п, Южный пер, 4</t>
  </si>
  <si>
    <t>Кольчугинский р-н, Большевик п, Дорожная ул, 3</t>
  </si>
  <si>
    <t>375.000</t>
  </si>
  <si>
    <t>160.000</t>
  </si>
  <si>
    <t>621.000</t>
  </si>
  <si>
    <t>Кольчугинский р-н, Золотуха п, Пятнадцатая ул, 3</t>
  </si>
  <si>
    <t>Кольчугинский р-н, Металлист п, Молодежная ул, 1</t>
  </si>
  <si>
    <t>Кольчугинский р-н, Металлист п, Молодежная ул, 3</t>
  </si>
  <si>
    <t>504.000</t>
  </si>
  <si>
    <t>Кольчугинский р-н, Металлист п, Молодежная ул, 5</t>
  </si>
  <si>
    <t>Кольчугинский р-н, Металлист п, Центральная ул, 1</t>
  </si>
  <si>
    <t>Кольчугинский р-н, Металлист п, Центральная ул, 2</t>
  </si>
  <si>
    <t>Кольчугинский р-н, Металлист п, Центральная ул, 4</t>
  </si>
  <si>
    <t>664.000</t>
  </si>
  <si>
    <t>Кольчугинский р-н, Павловка д, Первая ул, 3</t>
  </si>
  <si>
    <t>Кольчугинский р-н, Павловка д, Первая ул, 5</t>
  </si>
  <si>
    <t>Кольчугинский р-н, Раздолье п, Новоселов ул, 10</t>
  </si>
  <si>
    <t>Кольчугинский р-н, Раздолье п, Новоселов ул, 12</t>
  </si>
  <si>
    <t>Кольчугинский р-н, Раздолье п, Новоселов ул, 7</t>
  </si>
  <si>
    <t>Кольчугинский р-н, Раздолье п, Новоселов ул, 8</t>
  </si>
  <si>
    <t>Кольчугинский р-н, Раздолье п, Новоселов ул, 9</t>
  </si>
  <si>
    <t>Кольчугинский р-н, Раздолье п, Первомайская ул, 7</t>
  </si>
  <si>
    <t>Кольчугинский р-н, Раздолье п, Совхозная ул, 2</t>
  </si>
  <si>
    <t>Меленки г, Академика Королева ул, 3</t>
  </si>
  <si>
    <t>Меленки г, Академика Королева ул, 5</t>
  </si>
  <si>
    <t>Меленки г, Дзержинского ул, 23а</t>
  </si>
  <si>
    <t>Меленки г, Дзержинского ул, 44</t>
  </si>
  <si>
    <t>Меленки г, Коминтерна ул, 104</t>
  </si>
  <si>
    <t>Меленки г, Коммунистическая ул, 19</t>
  </si>
  <si>
    <t>Меленки г, Коммунистическая ул, 24</t>
  </si>
  <si>
    <t>Меленки г, Коммунистическая ул, 8</t>
  </si>
  <si>
    <t>Меленки г, Красноармейская ул, 202</t>
  </si>
  <si>
    <t>Меленки г, Муромская ул, 25</t>
  </si>
  <si>
    <t>Меленки г, Чернышевского ул, 41</t>
  </si>
  <si>
    <t>Меленки г, Чкалова ул, 60</t>
  </si>
  <si>
    <t>Меленки г, Школьный пер, 4</t>
  </si>
  <si>
    <t>Меленковский р-н, Архангел с, Молодежная ул, 15</t>
  </si>
  <si>
    <t>Меленковский р-н, Архангел с, Молодежная ул, 16</t>
  </si>
  <si>
    <t>Меленковский р-н, Бутылицы с, Садовая ул, 3</t>
  </si>
  <si>
    <t>Меленковский р-н, Бутылицы с, Садовая ул, 4</t>
  </si>
  <si>
    <t>Меленковский р-н, Бутылицы с, Садовая ул, 5</t>
  </si>
  <si>
    <t>Меленковский р-н, Бутылицы с, Садовая ул, 6</t>
  </si>
  <si>
    <t>Меленковский р-н, Бутылицы с, Садовая ул, 7</t>
  </si>
  <si>
    <t>602.000</t>
  </si>
  <si>
    <t>432.000</t>
  </si>
  <si>
    <t>662.000</t>
  </si>
  <si>
    <t>1163.000</t>
  </si>
  <si>
    <t>597.300</t>
  </si>
  <si>
    <t>1830.000</t>
  </si>
  <si>
    <t>654.000</t>
  </si>
  <si>
    <t>199.000</t>
  </si>
  <si>
    <t>460.000</t>
  </si>
  <si>
    <t>Меленковский р-н, Денятино с, Механизаторов ул, 2</t>
  </si>
  <si>
    <t>Меленковский р-н, Дмитриевы Горы с, Первомайская ул, 80</t>
  </si>
  <si>
    <t>Меленковский р-н, Дмитриевы Горы с, Первомайская ул, 82</t>
  </si>
  <si>
    <t>Меленковский р-н, Ляхи с, Климова ул, 2</t>
  </si>
  <si>
    <t>Меленковский р-н, Ляхи с, Октябрьская ул, 87</t>
  </si>
  <si>
    <t>853.000</t>
  </si>
  <si>
    <t>1024.000</t>
  </si>
  <si>
    <t>390.200</t>
  </si>
  <si>
    <t>422.200</t>
  </si>
  <si>
    <t>Меленковский р-н, Паново д, Молодежная ул, 2</t>
  </si>
  <si>
    <t>Меленковский р-н, Софроново д, Молодежная ул, 16</t>
  </si>
  <si>
    <t>Меленковский р-н, Софроново д, Молодежная ул, 5</t>
  </si>
  <si>
    <t>Меленковский р-н, Тургенево д, Совхозная ул, 2</t>
  </si>
  <si>
    <t>Меленковский р-н, Тургенево д, Школьная ул, 8</t>
  </si>
  <si>
    <t>Муром г, 30 лет Победы ул, 7</t>
  </si>
  <si>
    <t>Муром г, Владимирская ул, 35а</t>
  </si>
  <si>
    <t>Муром г, Владимирское ш, 6а</t>
  </si>
  <si>
    <t>Муром г, Войкова ул, 21</t>
  </si>
  <si>
    <t>Муром г, Войкова ул, 3</t>
  </si>
  <si>
    <t>Муром г, Воровского ул, 22</t>
  </si>
  <si>
    <t>Муром г, Воровского ул, 32</t>
  </si>
  <si>
    <t>Муром г, Воровского ул, 34</t>
  </si>
  <si>
    <t>Муром г, Воровского ул, 69</t>
  </si>
  <si>
    <t>Муром г, Воровского ул, 94</t>
  </si>
  <si>
    <t>Муром г, Воровского ул, 96</t>
  </si>
  <si>
    <t>Муром г, Воровского ул, 97</t>
  </si>
  <si>
    <t>Муром г, Воровского ул, 98</t>
  </si>
  <si>
    <t>Муром г, Гастелло ул, 17</t>
  </si>
  <si>
    <t>Муром г, Губкина ул, 15</t>
  </si>
  <si>
    <t>Муром г, Губкина ул, 17</t>
  </si>
  <si>
    <t>Муром г, Дзержинского ул, 20</t>
  </si>
  <si>
    <t>Муром г, Дзержинского ул, 50</t>
  </si>
  <si>
    <t>Муром г, Заводская ул, 10</t>
  </si>
  <si>
    <t>Муром г, Заводская ул, 5</t>
  </si>
  <si>
    <t>Муром г, Казанская ул, 1а</t>
  </si>
  <si>
    <t>Муром г, Калинина ул, 17</t>
  </si>
  <si>
    <t>Муром г, Калинина ул, 19</t>
  </si>
  <si>
    <t>Муром г, Карачаровское ш, 10</t>
  </si>
  <si>
    <t>Муром г, Карачаровское ш, 69</t>
  </si>
  <si>
    <t>Муром г, Карла Маркса ул, 36</t>
  </si>
  <si>
    <t>Муром г, Карла Маркса ул, 48</t>
  </si>
  <si>
    <t>Муром г, Кирова проезд, 1</t>
  </si>
  <si>
    <t>Муром г, Кирова проезд, 3</t>
  </si>
  <si>
    <t>Муром г, Кирова проезд, 9</t>
  </si>
  <si>
    <t>Муром г, Кирова ул, 20</t>
  </si>
  <si>
    <t>Муром г, Кирова ул, 4</t>
  </si>
  <si>
    <t>Муром г, Кирова ул, 6</t>
  </si>
  <si>
    <t>Муром г, Кленовая ул, 1 корп. 2</t>
  </si>
  <si>
    <t>488.000</t>
  </si>
  <si>
    <t>519.800</t>
  </si>
  <si>
    <t>735.000</t>
  </si>
  <si>
    <t>624.000</t>
  </si>
  <si>
    <t>1185.000</t>
  </si>
  <si>
    <t>363.000</t>
  </si>
  <si>
    <t>262.000</t>
  </si>
  <si>
    <t>373.000</t>
  </si>
  <si>
    <t>220.000</t>
  </si>
  <si>
    <t>863.000</t>
  </si>
  <si>
    <t>529.000</t>
  </si>
  <si>
    <t>426.000</t>
  </si>
  <si>
    <t>522.000</t>
  </si>
  <si>
    <t>425.000</t>
  </si>
  <si>
    <t>250.000</t>
  </si>
  <si>
    <t>1911</t>
  </si>
  <si>
    <t>349.000</t>
  </si>
  <si>
    <t>1016.930</t>
  </si>
  <si>
    <t>1066.000</t>
  </si>
  <si>
    <t>390.000</t>
  </si>
  <si>
    <t>275.000</t>
  </si>
  <si>
    <t>469.000</t>
  </si>
  <si>
    <t>516.000</t>
  </si>
  <si>
    <t>1018.000</t>
  </si>
  <si>
    <t>1011.000</t>
  </si>
  <si>
    <t>745.000</t>
  </si>
  <si>
    <t>332.000</t>
  </si>
  <si>
    <t>389.000</t>
  </si>
  <si>
    <t>525.000</t>
  </si>
  <si>
    <t>421.000</t>
  </si>
  <si>
    <t>Муром г, Кленовая ул, 1/3</t>
  </si>
  <si>
    <t>Муром г, Ковровская ул, 12</t>
  </si>
  <si>
    <t>Муром г, Ковровская ул, 2</t>
  </si>
  <si>
    <t>Муром г, Ковровская ул, 20</t>
  </si>
  <si>
    <t>Муром г, Коммунальная ул, 18</t>
  </si>
  <si>
    <t>Муром г, Комсомольская ул, 37</t>
  </si>
  <si>
    <t>Муром г, Комсомольская ул, 39</t>
  </si>
  <si>
    <t>Муром г, Комсомольская ул, 49</t>
  </si>
  <si>
    <t>Муром г, Комсомольская ул, 53</t>
  </si>
  <si>
    <t>512.000</t>
  </si>
  <si>
    <t>1150.000</t>
  </si>
  <si>
    <t>1926</t>
  </si>
  <si>
    <t>1102.700</t>
  </si>
  <si>
    <t>398.000</t>
  </si>
  <si>
    <t>657.000</t>
  </si>
  <si>
    <t>Муром г, Комсомольская ул, 78</t>
  </si>
  <si>
    <t>Муром г, Красноармейская ул, 25</t>
  </si>
  <si>
    <t>732.000</t>
  </si>
  <si>
    <t>803.000</t>
  </si>
  <si>
    <t>Муром г, Красногвардейская ул, 7</t>
  </si>
  <si>
    <t>Муром г, Красногвардейская ул, 72</t>
  </si>
  <si>
    <t>Муром г, Красногвардейская ул, 74</t>
  </si>
  <si>
    <t>Муром г, Куликова ул, 11</t>
  </si>
  <si>
    <t>Муром г, Куликова ул, 2</t>
  </si>
  <si>
    <t>Муром г, Куликова ул, 25</t>
  </si>
  <si>
    <t>Муром г, Лаврентьева ул, 21</t>
  </si>
  <si>
    <t>Муром г, Лаврентьева ул, 23</t>
  </si>
  <si>
    <t>Муром г, Лакина съезд ул, 1а</t>
  </si>
  <si>
    <t>Муром г, Лакина ул, 17а</t>
  </si>
  <si>
    <t>Муром г, Ленина ул, 25</t>
  </si>
  <si>
    <t>Муром г, Ленинградская ул, 21</t>
  </si>
  <si>
    <t>Муром г, Ленинградская ул, 32/3</t>
  </si>
  <si>
    <t>Муром г, Ленинградская ул, 5</t>
  </si>
  <si>
    <t>Муром г, Ленинградская ул, 9</t>
  </si>
  <si>
    <t>Муром г, Льва Толстого ул, 107</t>
  </si>
  <si>
    <t>Муром г, Льва Толстого ул, 15</t>
  </si>
  <si>
    <t>Муром г, Льва Толстого ул, 78</t>
  </si>
  <si>
    <t>Муром г, Мечтателей ул, 10</t>
  </si>
  <si>
    <t>Муром г, Мичуринская ул, 11</t>
  </si>
  <si>
    <t>Муром г, Мичуринская ул, 27</t>
  </si>
  <si>
    <t>Муром г, Московская ул, 18</t>
  </si>
  <si>
    <t>1945</t>
  </si>
  <si>
    <t>519.000</t>
  </si>
  <si>
    <t>448.000</t>
  </si>
  <si>
    <t>355.000</t>
  </si>
  <si>
    <t>647.000</t>
  </si>
  <si>
    <t>1850</t>
  </si>
  <si>
    <t>1036.000</t>
  </si>
  <si>
    <t>1372.000</t>
  </si>
  <si>
    <t>792.000</t>
  </si>
  <si>
    <t>1875</t>
  </si>
  <si>
    <t>517.000</t>
  </si>
  <si>
    <t>Муром г, Московская ул, 38</t>
  </si>
  <si>
    <t>Муром г, Московская ул, 42</t>
  </si>
  <si>
    <t>Муром г, Московская ул, 68</t>
  </si>
  <si>
    <t>Муром г, Московская ул, 85А</t>
  </si>
  <si>
    <t>Муром г, Московская ул, 86</t>
  </si>
  <si>
    <t>Муром г, Муромская ул, 17</t>
  </si>
  <si>
    <t>Муром г, Муромская ул, 23</t>
  </si>
  <si>
    <t>Муром г, Муромская ул, 27</t>
  </si>
  <si>
    <t>Муром г, Набережная ул, 14</t>
  </si>
  <si>
    <t>Муром г, Набережная ул, 17</t>
  </si>
  <si>
    <t>Муром г, Нежиловка мкр, 1б</t>
  </si>
  <si>
    <t>658.000</t>
  </si>
  <si>
    <t>912.000</t>
  </si>
  <si>
    <t>266.000</t>
  </si>
  <si>
    <t>Муром г, Первомайская ул, 38</t>
  </si>
  <si>
    <t>Муром г, Первомайская ул, 47</t>
  </si>
  <si>
    <t>383.000</t>
  </si>
  <si>
    <t>1910</t>
  </si>
  <si>
    <t>387.000</t>
  </si>
  <si>
    <t>Муром г, Поселок Строителей ул, 12</t>
  </si>
  <si>
    <t>Муром г, Пролетарская ул, 50</t>
  </si>
  <si>
    <t>Муром г, Пролетарская ул, 60</t>
  </si>
  <si>
    <t>Муром г, Пролетарская ул, 63</t>
  </si>
  <si>
    <t>495.500</t>
  </si>
  <si>
    <t>1944</t>
  </si>
  <si>
    <t>619.000</t>
  </si>
  <si>
    <t>Муром г, Свердлова ул, 34</t>
  </si>
  <si>
    <t>Муром г, Свердлова ул, 36</t>
  </si>
  <si>
    <t>483.000</t>
  </si>
  <si>
    <t>Муром г, Свердлова ул, 49</t>
  </si>
  <si>
    <t>Муром г, Северный проезд, 13</t>
  </si>
  <si>
    <t>Муром г, Советская ул, 45</t>
  </si>
  <si>
    <t>Муром г, Советская ул, 46А</t>
  </si>
  <si>
    <t>Муром г, Советская ул, 66</t>
  </si>
  <si>
    <t>Муром г, Совхозная ул, 3</t>
  </si>
  <si>
    <t>Муром г, Спортивная ул, 11</t>
  </si>
  <si>
    <t>Муром г, Спортивная ул, 12</t>
  </si>
  <si>
    <t>Муром г, Стахановская ул, 20</t>
  </si>
  <si>
    <t>Муром г, Стахановская ул, 26</t>
  </si>
  <si>
    <t>484.000</t>
  </si>
  <si>
    <t>476.000</t>
  </si>
  <si>
    <t>Муром г, Трудовая ул, 21</t>
  </si>
  <si>
    <t>1153.000</t>
  </si>
  <si>
    <t>Муром г, Фрунзе ул, 2</t>
  </si>
  <si>
    <t>974.000</t>
  </si>
  <si>
    <t>Муром г, Цветочный б-р, 4</t>
  </si>
  <si>
    <t>Муром г, Цветочный б-р, 6</t>
  </si>
  <si>
    <t>Муром г, Чкалова ул, 29</t>
  </si>
  <si>
    <t>Муром г, Щербакова ул, 2</t>
  </si>
  <si>
    <t>Муром г, Щербакова ул, 35</t>
  </si>
  <si>
    <t>Муром г, Щербакова ул, 9</t>
  </si>
  <si>
    <t>Муром г, Экземплярского ул, 100</t>
  </si>
  <si>
    <t>Муром г, Экземплярского ул, 59а</t>
  </si>
  <si>
    <t>Муром г, Энгельса ул, 19</t>
  </si>
  <si>
    <t>Муром г, Юбилейная ул, 50</t>
  </si>
  <si>
    <t>Муром г, Юбилейная ул, 52</t>
  </si>
  <si>
    <t>Муром г, Южная ул, 7</t>
  </si>
  <si>
    <t>Муромский р-н, Зимёнки п, Кооперативная ул, 13</t>
  </si>
  <si>
    <t>Муромский р-н, Зимёнки п, Красногорбатовская ул, 4</t>
  </si>
  <si>
    <t>Муромский р-н, Зимёнки п, Красногорбатовская ул, 5</t>
  </si>
  <si>
    <t>Муромский р-н, Кондраково п, Зеленая ул, 10</t>
  </si>
  <si>
    <t>Муромский р-н, Механизаторов п, 49</t>
  </si>
  <si>
    <t>Муромский р-н, Механизаторов п, 50</t>
  </si>
  <si>
    <t>435.000</t>
  </si>
  <si>
    <t>915.000</t>
  </si>
  <si>
    <t>503.000</t>
  </si>
  <si>
    <t>912.500</t>
  </si>
  <si>
    <t>666.600</t>
  </si>
  <si>
    <t>Муромский р-н, Механизаторов п, 67</t>
  </si>
  <si>
    <t>Муромский р-н, Механизаторов п, 69</t>
  </si>
  <si>
    <t>Муромский р-н, Муромский п, Кольцевая ул, 17</t>
  </si>
  <si>
    <t>Муромский р-н, Муромский п, Кольцевая ул, 25</t>
  </si>
  <si>
    <t>Муромский р-н, Муромский п, Центральная ул, 16</t>
  </si>
  <si>
    <t>362.000</t>
  </si>
  <si>
    <t>679.000</t>
  </si>
  <si>
    <t>872.100</t>
  </si>
  <si>
    <t>421.600</t>
  </si>
  <si>
    <t>Муромский р-н, Муромский п, Центральная ул, 32</t>
  </si>
  <si>
    <t>Муромский р-н, Муромский п, Центральная ул, 33</t>
  </si>
  <si>
    <t>Муромский р-н, Пестенькино д, Центральная ул, 52</t>
  </si>
  <si>
    <t>Муромский р-н, Савково д, Советская ул, 15</t>
  </si>
  <si>
    <t>Муромский р-н, Савково д, Советская ул, 17</t>
  </si>
  <si>
    <t>Муромский р-н, Фабрики им П.Л.Войкова п, 11</t>
  </si>
  <si>
    <t>Муромский р-н, Фабрики им П.Л.Войкова п, 12</t>
  </si>
  <si>
    <t>Петушинский р-н, Андреевское с, 17</t>
  </si>
  <si>
    <t>Петушинский р-н, Березка п, Центральная ул, 13</t>
  </si>
  <si>
    <t>Петушинский р-н, Березка п, Центральная ул, 15</t>
  </si>
  <si>
    <t>Петушинский р-н, Вольгинский п, Новосеменковская ул, 11</t>
  </si>
  <si>
    <t>Петушинский р-н, Вольгинский п, Новосеменковская ул, 4</t>
  </si>
  <si>
    <t>Петушинский р-н, Вольгинский п, Новосеменковская ул, 9</t>
  </si>
  <si>
    <t>Петушинский р-н, Вольгинский п, Старовская ул, 1</t>
  </si>
  <si>
    <t>Петушинский р-н, Вольгинский п, Старовская ул, 16</t>
  </si>
  <si>
    <t>Петушинский р-н, Воспушка д, Ленина ул, 5</t>
  </si>
  <si>
    <t>Петушинский р-н, Городищи п, К.Соловьева ул, 2а</t>
  </si>
  <si>
    <t>Петушинский р-н, Городищи п, Ленина ул, 10</t>
  </si>
  <si>
    <t>Петушинский р-н, Городищи п, Ленина ул, 3</t>
  </si>
  <si>
    <t>Петушинский р-н, Городищи п, Советская ул, 38а</t>
  </si>
  <si>
    <t>Петушинский р-н, Костерево г, 40 лет Октября ул, 13</t>
  </si>
  <si>
    <t>Петушинский р-н, Костерево г, им Горького ул, 14</t>
  </si>
  <si>
    <t>Петушинский р-н, Костерево г, им Горького ул, 9</t>
  </si>
  <si>
    <t>Петушинский р-н, Костерево г, Ленина ул, 4а</t>
  </si>
  <si>
    <t>Петушинский р-н, Костерево г, Ленина ул, 7а</t>
  </si>
  <si>
    <t>Петушинский р-н, Костерево г, Чехова ул, 2</t>
  </si>
  <si>
    <t>Петушинский р-н, Костерево г, Чехова ул, 5</t>
  </si>
  <si>
    <t>Петушинский р-н, Костерево г, Школьная ул, 25</t>
  </si>
  <si>
    <t>Петушинский р-н, Липна д, Дачная ул, 4</t>
  </si>
  <si>
    <t>Петушинский р-н, Нагорный п, Владимирская ул, 11</t>
  </si>
  <si>
    <t>Петушинский р-н, Нагорный п, Владимирская ул, 7</t>
  </si>
  <si>
    <t>680.200</t>
  </si>
  <si>
    <t>759.000</t>
  </si>
  <si>
    <t>1175.200</t>
  </si>
  <si>
    <t>205.000</t>
  </si>
  <si>
    <t>693.600</t>
  </si>
  <si>
    <t>444.000</t>
  </si>
  <si>
    <t>841.000</t>
  </si>
  <si>
    <t>1540.100</t>
  </si>
  <si>
    <t>560.480</t>
  </si>
  <si>
    <t>697.700</t>
  </si>
  <si>
    <t>705.700</t>
  </si>
  <si>
    <t>734.500</t>
  </si>
  <si>
    <t>800.400</t>
  </si>
  <si>
    <t>Петушинский р-н, Новое Аннино д, Центральная ул, 11</t>
  </si>
  <si>
    <t>Петушинский р-н, Новое Аннино д, Центральная ул, 12</t>
  </si>
  <si>
    <t>Петушинский р-н, Пахомово д, 37</t>
  </si>
  <si>
    <t>Петушинский р-н, Пекша д, Октябрьская ул, 1</t>
  </si>
  <si>
    <t>Петушинский р-н, Пекша д, Октябрьская ул, 2</t>
  </si>
  <si>
    <t>Петушинский р-н, Пекша д, Центральная ул, 1</t>
  </si>
  <si>
    <t>Петушинский р-н, Покров г, 3 Интернационала ул, 64а</t>
  </si>
  <si>
    <t>Петушинский р-н, Покров г, 3 Интернационала ул, 64б</t>
  </si>
  <si>
    <t>Петушинский р-н, Покров г, 3 Интернационала ул, 68</t>
  </si>
  <si>
    <t>Петушинский р-н, Покров г, Больничный проезд, 18</t>
  </si>
  <si>
    <t>Петушинский р-н, Покров г, Больничный проезд, 2</t>
  </si>
  <si>
    <t>Петушинский р-н, Покров г, Больничный проезд, 21</t>
  </si>
  <si>
    <t>712.600</t>
  </si>
  <si>
    <t>719.400</t>
  </si>
  <si>
    <t>Петушинский р-н, Покров г, Герасимова ул, 17</t>
  </si>
  <si>
    <t>Петушинский р-н, Покров г, Испытателей ул, 1</t>
  </si>
  <si>
    <t>Петушинский р-н, Покров г, Октябрьская ул, 1</t>
  </si>
  <si>
    <t>Петушинский р-н, Покров г, Октябрьская ул, 113</t>
  </si>
  <si>
    <t>Петушинский р-н, Покров г, Октябрьская ул, 3</t>
  </si>
  <si>
    <t>Петушинский р-н, Покров г, Пролетарская ул, 1</t>
  </si>
  <si>
    <t>832.700</t>
  </si>
  <si>
    <t>704.100</t>
  </si>
  <si>
    <t>780.900</t>
  </si>
  <si>
    <t>Петушинский р-н, Санино д, Лесная ул, 171</t>
  </si>
  <si>
    <t>Петушинский р-н, Санинского ДОКа п, Клубная ул, 10</t>
  </si>
  <si>
    <t>Петушинский р-н, Санинского ДОКа п, Клубная ул, 12</t>
  </si>
  <si>
    <t>Петушинский р-н, Сосновый Бор п, Центральная ул, 7</t>
  </si>
  <si>
    <t>Петушинский р-н, Сушнево-1 п, Центральная ул, 2</t>
  </si>
  <si>
    <t>Петушинский р-н, Труд п, Советская ул, 4</t>
  </si>
  <si>
    <t>Петушинский р-н, Труд п, Советская ул, 7</t>
  </si>
  <si>
    <t>Петушки г, Кирова ул, 4</t>
  </si>
  <si>
    <t>Петушки г, Коммунальная ул, 1</t>
  </si>
  <si>
    <t>Петушки г, Лесная ул, 15</t>
  </si>
  <si>
    <t>Петушки г, Лесная ул, 18</t>
  </si>
  <si>
    <t>Петушки г, Лесная ул, 2а</t>
  </si>
  <si>
    <t>Петушки г, Маяковского ул, 21</t>
  </si>
  <si>
    <t>Петушки г, Маяковского ул, 27</t>
  </si>
  <si>
    <t>Петушки г, Московская ул, 13а</t>
  </si>
  <si>
    <t>Петушки г, Московская ул, 16</t>
  </si>
  <si>
    <t>Петушки г, Московская ул, 2</t>
  </si>
  <si>
    <t>187.000</t>
  </si>
  <si>
    <t>724.100</t>
  </si>
  <si>
    <t>651.200</t>
  </si>
  <si>
    <t>Петушки г, Московская ул, 26</t>
  </si>
  <si>
    <t>Петушки г, Московская ул, 7</t>
  </si>
  <si>
    <t>Петушки г, Полевая ул, 1а</t>
  </si>
  <si>
    <t>Петушки г, Полевой проезд, 7</t>
  </si>
  <si>
    <t>Петушки г, Профсоюзная ул, 14</t>
  </si>
  <si>
    <t>Петушки г, Профсоюзная ул, 14а</t>
  </si>
  <si>
    <t>Петушки г, Советская пл, 1</t>
  </si>
  <si>
    <t>Петушки г, Советская пл, 2</t>
  </si>
  <si>
    <t>Петушки г, Спортивная ул, 17</t>
  </si>
  <si>
    <t>Петушки г, Спортивная ул, 8</t>
  </si>
  <si>
    <t>Петушки г, Строителей ул, 20</t>
  </si>
  <si>
    <t>Петушки г, Строителей ул, 22</t>
  </si>
  <si>
    <t>Петушки г, Строителей ул, 24</t>
  </si>
  <si>
    <t>Петушки г, Строителей ул, 6</t>
  </si>
  <si>
    <t>Петушки г, Трудовая ул, 4</t>
  </si>
  <si>
    <t>Радужный г, 1-й кв-л, 12А</t>
  </si>
  <si>
    <t>Радужный г, 1-й кв-л, 16</t>
  </si>
  <si>
    <t>Радужный г, 1-й кв-л, 17</t>
  </si>
  <si>
    <t>Радужный г, 1-й кв-л, 23</t>
  </si>
  <si>
    <t>Радужный г, 1-й кв-л, 24</t>
  </si>
  <si>
    <t>Радужный г, 1-й кв-л, 25</t>
  </si>
  <si>
    <t>Радужный г, 1-й кв-л, 26</t>
  </si>
  <si>
    <t>Радужный г, 1-й кв-л, 27</t>
  </si>
  <si>
    <t>Радужный г, 1-й кв-л, 28</t>
  </si>
  <si>
    <t>Радужный г, 1-й кв-л, 4</t>
  </si>
  <si>
    <t>Радужный г, 1-й кв-л, 5</t>
  </si>
  <si>
    <t>Радужный г, 1-й кв-л, 7</t>
  </si>
  <si>
    <t>Радужный г, 9-й кв-л, 8</t>
  </si>
  <si>
    <t>Селивановский р-н, Губино д, Административная ул, 2</t>
  </si>
  <si>
    <t>Селивановский р-н, Драчево с, Кирпичная ул, 5</t>
  </si>
  <si>
    <t>Селивановский р-н, Копнино д, Октябрьская ул, 15</t>
  </si>
  <si>
    <t>Селивановский р-н, Костенец п, 18</t>
  </si>
  <si>
    <t>Селивановский р-н, Костенец п, 19</t>
  </si>
  <si>
    <t>Селивановский р-н, Красная Горбатка п, 2-я Заводская ул, 4</t>
  </si>
  <si>
    <t>Селивановский р-н, Красная Горбатка п, 2-я Заводская ул, 5</t>
  </si>
  <si>
    <t>Селивановский р-н, Красная Горбатка п, Комсомольская ул, 74</t>
  </si>
  <si>
    <t>Селивановский р-н, Красная Горбатка п, Красноармейская ул, 26</t>
  </si>
  <si>
    <t>Селивановский р-н, Красная Горбатка п, Луговая ул, 33</t>
  </si>
  <si>
    <t>Селивановский р-н, Красная Горбатка п, Первомайская ул, 102</t>
  </si>
  <si>
    <t>Селивановский р-н, Красная Горбатка п, Первомайская ул, 129</t>
  </si>
  <si>
    <t>1084.100</t>
  </si>
  <si>
    <t>1690.000</t>
  </si>
  <si>
    <t>512.700</t>
  </si>
  <si>
    <t>380.900</t>
  </si>
  <si>
    <t>1240.000</t>
  </si>
  <si>
    <t>1664.000</t>
  </si>
  <si>
    <t>604.000</t>
  </si>
  <si>
    <t>933.000</t>
  </si>
  <si>
    <t>1194.000</t>
  </si>
  <si>
    <t>930.000</t>
  </si>
  <si>
    <t>924.200</t>
  </si>
  <si>
    <t>638.000</t>
  </si>
  <si>
    <t>494.000</t>
  </si>
  <si>
    <t>746.000</t>
  </si>
  <si>
    <t>875.000</t>
  </si>
  <si>
    <t>645.800</t>
  </si>
  <si>
    <t>449.400</t>
  </si>
  <si>
    <t>925.000</t>
  </si>
  <si>
    <t>749.000</t>
  </si>
  <si>
    <t>Селивановский р-н, Красная Горбатка п, Садовая ул, 10</t>
  </si>
  <si>
    <t>Селивановский р-н, Красная Горбатка п, Садовая ул, 12</t>
  </si>
  <si>
    <t>Селивановский р-н, Красная Горбатка п, Свободы ул, 50</t>
  </si>
  <si>
    <t>Селивановский р-н, Красная Горбатка п, Северная ул, 77</t>
  </si>
  <si>
    <t>Селивановский р-н, Красная Горбатка п, Станко ул, 3</t>
  </si>
  <si>
    <t>Селивановский р-н, Красная Горбатка п, Станко ул, 9</t>
  </si>
  <si>
    <t>Селивановский р-н, Красная Горбатка п, Школьная ул, 27</t>
  </si>
  <si>
    <t>Селивановский р-н, Красная Горбатка п, Школьная ул, 29</t>
  </si>
  <si>
    <t>Селивановский р-н, Красная Ушна п, Заводская ул, 4</t>
  </si>
  <si>
    <t>Селивановский р-н, Надеждино д, Школьная ул, 8</t>
  </si>
  <si>
    <t>Селивановский р-н, Новлянка д, Совхозная ул, 18</t>
  </si>
  <si>
    <t>Селивановский р-н, Новлянка п, Молодежная ул, 3</t>
  </si>
  <si>
    <t>Селивановский р-н, Новлянка п, Молодежная ул, 4</t>
  </si>
  <si>
    <t>Селивановский р-н, Новлянка п, Парковая ул, 12</t>
  </si>
  <si>
    <t>Селивановский р-н, Новый Быт п, Песочная ул, 31</t>
  </si>
  <si>
    <t>Селивановский р-н, Новый Быт п, Песочная ул, 32</t>
  </si>
  <si>
    <t>Собинка г, Гагарина ул, 12</t>
  </si>
  <si>
    <t>Собинка г, Гагарина ул, 14</t>
  </si>
  <si>
    <t>Собинка г, Гагарина ул, 15</t>
  </si>
  <si>
    <t>Собинка г, Гагарина ул, 16</t>
  </si>
  <si>
    <t>Собинка г, Гагарина ул, 3</t>
  </si>
  <si>
    <t>Собинка г, Гагарина ул, 38</t>
  </si>
  <si>
    <t>Собинка г, Гагарина ул, 40</t>
  </si>
  <si>
    <t>Собинка г, Димитрова ул, 17</t>
  </si>
  <si>
    <t>Собинка г, Димитрова ул, 24</t>
  </si>
  <si>
    <t>Собинка г, Красная Звезда ул, 3</t>
  </si>
  <si>
    <t>Собинка г, Мира ул, 11</t>
  </si>
  <si>
    <t>Собинка г, Молодежная ул, 20</t>
  </si>
  <si>
    <t>Собинка г, Молодежная ул, 26</t>
  </si>
  <si>
    <t>Собинка г, Центральная ул, 20</t>
  </si>
  <si>
    <t>Собинка г, Центральная ул, 22</t>
  </si>
  <si>
    <t>Собинка г, Центральная ул, 23</t>
  </si>
  <si>
    <t>Собинка г, Шибаева ул, 1</t>
  </si>
  <si>
    <t>Собинка г, Шибаева ул, 18</t>
  </si>
  <si>
    <t>420.500</t>
  </si>
  <si>
    <t>836.000</t>
  </si>
  <si>
    <t>340.800</t>
  </si>
  <si>
    <t>942.000</t>
  </si>
  <si>
    <t>576.400</t>
  </si>
  <si>
    <t>973.000</t>
  </si>
  <si>
    <t>576.900</t>
  </si>
  <si>
    <t>708.200</t>
  </si>
  <si>
    <t>1101.800</t>
  </si>
  <si>
    <t>717.970</t>
  </si>
  <si>
    <t>707.950</t>
  </si>
  <si>
    <t>Собинский р-н, Асерхово п, Лесной пр-кт, 10</t>
  </si>
  <si>
    <t>Собинский р-н, Ворша с, Молодежная ул, 15</t>
  </si>
  <si>
    <t>754.500</t>
  </si>
  <si>
    <t>669.000</t>
  </si>
  <si>
    <t>Собинский р-н, Ермонино д, Юбилейная ул, 17</t>
  </si>
  <si>
    <t>Собинский р-н, Заречное с, Парковая ул, 7</t>
  </si>
  <si>
    <t>Собинский р-н, Колокша п, сан Строитель тер, 2</t>
  </si>
  <si>
    <t>Собинский р-н, Курилово д, Молодежная ул, 5</t>
  </si>
  <si>
    <t>Собинский р-н, Лакинск г, 17 Партсъезда ул, 5а</t>
  </si>
  <si>
    <t>Собинский р-н, Лакинск г, 21 Партсъезда ул, 13</t>
  </si>
  <si>
    <t>Собинский р-н, Лакинск г, 21 Партсъезда ул, 4</t>
  </si>
  <si>
    <t>Собинский р-н, Лакинск г, Ленина пр-кт, 71/1</t>
  </si>
  <si>
    <t>Собинский р-н, Лакинск г, Ленина пр-кт, 73</t>
  </si>
  <si>
    <t>Собинский р-н, Лакинск г, Лермонтова ул, 41</t>
  </si>
  <si>
    <t>771.100</t>
  </si>
  <si>
    <t>395.500</t>
  </si>
  <si>
    <t>538.700</t>
  </si>
  <si>
    <t>888.000</t>
  </si>
  <si>
    <t>402.000</t>
  </si>
  <si>
    <t>Собинский р-н, Лакинск г, Мира ул, 100</t>
  </si>
  <si>
    <t>Собинский р-н, Лакинск г, Мира ул, 102</t>
  </si>
  <si>
    <t>Собинский р-н, Лакинск г, Мира ул, 92</t>
  </si>
  <si>
    <t>Собинский р-н, Лакинск г, Спортивная ул, 19</t>
  </si>
  <si>
    <t>Собинский р-н, Лакинск г, Спортивная ул, 21</t>
  </si>
  <si>
    <t>Собинский р-н, Ставрово п, Комсомольская ул, 14</t>
  </si>
  <si>
    <t>Собинский р-н, Ставрово п, Комсомольская ул, 7</t>
  </si>
  <si>
    <t>Собинский р-н, Ставрово п, Комсомольская ул, 8</t>
  </si>
  <si>
    <t>Собинский р-н, Ставрово п, Ленина ул, 12</t>
  </si>
  <si>
    <t>Собинский р-н, Ставрово п, Ленина ул, 4</t>
  </si>
  <si>
    <t>Собинский р-н, Ставрово п, Октябрьская ул, 144</t>
  </si>
  <si>
    <t>Собинский р-н, Ставрово п, Октябрьская ул, 148</t>
  </si>
  <si>
    <t>Собинский р-н, Ставрово п, Советская ул, 92А</t>
  </si>
  <si>
    <t>Собинский р-н, Ставрово п, Совхозная ул, 11</t>
  </si>
  <si>
    <t>Собинский р-н, Ставрово п, Юбилейная ул, 11</t>
  </si>
  <si>
    <t>Собинский р-н, Ставрово п, Юбилейная ул, 17</t>
  </si>
  <si>
    <t>Собинский р-н, Толпухово д, Молодежная ул, 10</t>
  </si>
  <si>
    <t>Собинский р-н, Толпухово д, Молодежная ул, 11</t>
  </si>
  <si>
    <t>Собинский р-н, Толпухово д, Молодежная ул, 12</t>
  </si>
  <si>
    <t>Собинский р-н, Толпухово д, Молодежная ул, 13</t>
  </si>
  <si>
    <t>Собинский р-н, Ундольский п, Школьная ул, 33</t>
  </si>
  <si>
    <t>Собинский р-н, Черкутино с, Им В.А.Солоухина ул, 2</t>
  </si>
  <si>
    <t>Судогда г, Гагарина ул, 5б</t>
  </si>
  <si>
    <t>Судогда г, Гагарина ул, 6</t>
  </si>
  <si>
    <t>Судогда г, Гагарина ул, 7а</t>
  </si>
  <si>
    <t>553.000</t>
  </si>
  <si>
    <t>533.000</t>
  </si>
  <si>
    <t>1064.700</t>
  </si>
  <si>
    <t>159.000</t>
  </si>
  <si>
    <t>214.000</t>
  </si>
  <si>
    <t>829.500</t>
  </si>
  <si>
    <t>414.000</t>
  </si>
  <si>
    <t>442.400</t>
  </si>
  <si>
    <t>575.000</t>
  </si>
  <si>
    <t>583.100</t>
  </si>
  <si>
    <t>592.900</t>
  </si>
  <si>
    <t>Судогда г, Карла Маркса ул, 42</t>
  </si>
  <si>
    <t>Судогда г, Ленина ул, 61</t>
  </si>
  <si>
    <t>Судогда г, Текстильщиков ул, 5</t>
  </si>
  <si>
    <t>Судогда г, Чапаева ул, 45</t>
  </si>
  <si>
    <t>Судогодский р-н, Андреево п, Коммунистическая ул, 2</t>
  </si>
  <si>
    <t>Судогодский р-н, Бег п, Октябрьская ул, 27</t>
  </si>
  <si>
    <t>Судогодский р-н, Бег п, Спортивная ул, 11</t>
  </si>
  <si>
    <t>Судогодский р-н, Головино п, Радужная ул, 15</t>
  </si>
  <si>
    <t>464.000</t>
  </si>
  <si>
    <t>Судогодский р-н, Головино п, Радужная ул, 2</t>
  </si>
  <si>
    <t>Судогодский р-н, Головино п, Садовая ул, 1</t>
  </si>
  <si>
    <t>Судогодский р-н, Головино п, Советская ул, 24А</t>
  </si>
  <si>
    <t>Судогодский р-н, Головино п, Шолохова ул, 17</t>
  </si>
  <si>
    <t>873.000</t>
  </si>
  <si>
    <t>Судогодский р-н, Ильино д, Молодежная ул, 4</t>
  </si>
  <si>
    <t>Судогодский р-н, Ильино д, Молодежная ул, 7</t>
  </si>
  <si>
    <t>Судогодский р-н, им Воровского п, Спортивная ул, 7</t>
  </si>
  <si>
    <t>755.200</t>
  </si>
  <si>
    <t>Судогодский р-н, Коняево п, 44</t>
  </si>
  <si>
    <t>Судогодский р-н, Ликино с, Лесная ул, 13</t>
  </si>
  <si>
    <t>Судогодский р-н, Муромцево п, Комсомольская ул, 10</t>
  </si>
  <si>
    <t>Судогодский р-н, Муромцево п, Комсомольская ул, 10а</t>
  </si>
  <si>
    <t>Судогодский р-н, Муромцево п, Комсомольская ул, 3</t>
  </si>
  <si>
    <t>Судогодский р-н, Муромцево п, Комсомольская ул, 4</t>
  </si>
  <si>
    <t>Судогодский р-н, Муромцево п, Комсомольская ул, 6</t>
  </si>
  <si>
    <t>Судогодский р-н, Муромцево п, Октябрьская ул, 11</t>
  </si>
  <si>
    <t>Судогодский р-н, Муромцево п, Шкурина ул, 11</t>
  </si>
  <si>
    <t>Судогодский р-н, Муромцево п, Шкурина ул, 12</t>
  </si>
  <si>
    <t>Судогодский р-н, Муромцево п, Шкурина ул, 8</t>
  </si>
  <si>
    <t>Судогодский р-н, Муромцево п, Шкурина ул, 9</t>
  </si>
  <si>
    <t>188.400</t>
  </si>
  <si>
    <t>677.000</t>
  </si>
  <si>
    <t>Судогодский р-н, Сойма д, Молодежная ул, 10</t>
  </si>
  <si>
    <t>Судогодский р-н, Тюрмеровка п, Краснознаменная ул, 36</t>
  </si>
  <si>
    <t>585.200</t>
  </si>
  <si>
    <t>502.000</t>
  </si>
  <si>
    <t>496.500</t>
  </si>
  <si>
    <t>Суздаль г, Всполье б-р, 25</t>
  </si>
  <si>
    <t>Суздаль г, Всполье б-р, 4</t>
  </si>
  <si>
    <t>Суздаль г, Гоголя ул, 15</t>
  </si>
  <si>
    <t>Суздаль г, Гоголя ул, 17А</t>
  </si>
  <si>
    <t>Суздаль г, Гоголя ул, 31А</t>
  </si>
  <si>
    <t>Суздаль г, Гоголя ул, 31Б</t>
  </si>
  <si>
    <t>Суздаль г, Гоголя ул, 3А</t>
  </si>
  <si>
    <t>Суздаль г, Гоголя ул, 43</t>
  </si>
  <si>
    <t>Суздаль г, Гоголя ул, 47</t>
  </si>
  <si>
    <t>893.000</t>
  </si>
  <si>
    <t>902.000</t>
  </si>
  <si>
    <t>Суздаль г, Гоголя ул, 55</t>
  </si>
  <si>
    <t>Суздаль г, Гоголя ул, 7А</t>
  </si>
  <si>
    <t>Суздаль г, Лоунская ул, 10</t>
  </si>
  <si>
    <t>Суздаль г, Лоунская ул, 4</t>
  </si>
  <si>
    <t>Суздаль г, Лоунская ул, 5</t>
  </si>
  <si>
    <t>Суздаль г, Михайловская ул, 84А</t>
  </si>
  <si>
    <t>Суздаль г, Пожарского ул, 6Б</t>
  </si>
  <si>
    <t>Суздаль г, Советская ул, 17</t>
  </si>
  <si>
    <t>Суздаль г, Советская ул, 18</t>
  </si>
  <si>
    <t>Суздаль г, Советская ул, 19</t>
  </si>
  <si>
    <t>Суздаль г, Советская ул, 21</t>
  </si>
  <si>
    <t>Суздаль г, Советская ул, 22</t>
  </si>
  <si>
    <t>1224.000</t>
  </si>
  <si>
    <t>1165.000</t>
  </si>
  <si>
    <t>Суздаль г, Советская ул, 43</t>
  </si>
  <si>
    <t>Суздальский р-н, Боголюбово п, Заводская ул, 3</t>
  </si>
  <si>
    <t>Суздальский р-н, Боголюбово п, Западная ул, 23</t>
  </si>
  <si>
    <t>Суздальский р-н, Боголюбово п, Западная ул, 27</t>
  </si>
  <si>
    <t>Суздальский р-н, Боголюбово п, Западная ул, 29</t>
  </si>
  <si>
    <t>Суздальский р-н, Боголюбово п, Ленина ул, 172б</t>
  </si>
  <si>
    <t>452.600</t>
  </si>
  <si>
    <t>488.500</t>
  </si>
  <si>
    <t>641.800</t>
  </si>
  <si>
    <t>Суздальский р-н, Боголюбово п, Ленина ул, 172в</t>
  </si>
  <si>
    <t>Суздальский р-н, Боголюбово п, Ленина ул, 182б</t>
  </si>
  <si>
    <t>Суздальский р-н, Боголюбово п, Ленина ул, 182в</t>
  </si>
  <si>
    <t>Суздальский р-н, Кутуково с, Школьная ул, 2</t>
  </si>
  <si>
    <t>Суздальский р-н, Новоалександрово с, Рабочая ул, 4</t>
  </si>
  <si>
    <t>Суздальский р-н, Павловское с, Школьная ул, 21</t>
  </si>
  <si>
    <t>Суздальский р-н, Павловское с, Школьная ул, 22</t>
  </si>
  <si>
    <t>Суздальский р-н, Павловское с, Школьная ул, 23</t>
  </si>
  <si>
    <t>Суздальский р-н, Садовый п, Садовая ул, 3</t>
  </si>
  <si>
    <t>Суздальский р-н, Садовый п, Строителей ул, 3</t>
  </si>
  <si>
    <t>Суздальский р-н, Сновицы с, Школьная ул, 6</t>
  </si>
  <si>
    <t>Суздальский р-н, Сокол п, 8</t>
  </si>
  <si>
    <t>Суздальский р-н, Цибеево с, Западная ул, 3</t>
  </si>
  <si>
    <t>Юрьев-Польский г, 1 Мая ул, 18</t>
  </si>
  <si>
    <t>Юрьев-Польский г, 1 Мая ул, 30</t>
  </si>
  <si>
    <t>Юрьев-Польский г, 1 Мая ул, 44</t>
  </si>
  <si>
    <t>Юрьев-Польский г, 1 Мая ул, 49</t>
  </si>
  <si>
    <t>Юрьев-Польский г, 1 Мая ул, 50</t>
  </si>
  <si>
    <t>Юрьев-Польский г, 1 Мая ул, 7</t>
  </si>
  <si>
    <t>Юрьев-Польский г, 1 Мая ул, 76</t>
  </si>
  <si>
    <t>Юрьев-Польский г, Артиллерийская ул, 15</t>
  </si>
  <si>
    <t>Юрьев-Польский г, Герцена ул, 13А</t>
  </si>
  <si>
    <t>Юрьев-Польский г, Герцена ул, 15</t>
  </si>
  <si>
    <t>Юрьев-Польский г, Герцена ул, 3</t>
  </si>
  <si>
    <t>Юрьев-Польский г, Горького ул, 24</t>
  </si>
  <si>
    <t>Юрьев-Польский г, Железнодорожная ул, 11</t>
  </si>
  <si>
    <t>Юрьев-Польский г, Комсомольская ул, 10</t>
  </si>
  <si>
    <t>Юрьев-Польский г, Комсомольская ул, 6</t>
  </si>
  <si>
    <t>Юрьев-Польский г, Комсомольская ул, 90А</t>
  </si>
  <si>
    <t>Юрьев-Польский г, Краснооктябрьская ул, 32</t>
  </si>
  <si>
    <t>Юрьев-Польский г, Красный поселок ул, 12</t>
  </si>
  <si>
    <t>Юрьев-Польский г, Луговая ул, 41</t>
  </si>
  <si>
    <t>Юрьев-Польский г, Николаева пер, 7</t>
  </si>
  <si>
    <t>Юрьев-Польский г, Перфильева ул, 34А</t>
  </si>
  <si>
    <t>Юрьев-Польский г, Промышленный пер, 11</t>
  </si>
  <si>
    <t>Юрьев-Польский г, Промышленный пер, 12</t>
  </si>
  <si>
    <t>Юрьев-Польский г, Садовый пер, 23</t>
  </si>
  <si>
    <t>Юрьев-Польский г, Свободы ул, 141</t>
  </si>
  <si>
    <t>Юрьев-Польский г, Свободы ул, 6</t>
  </si>
  <si>
    <t>Юрьев-Польский г, Свободы ул, 77А</t>
  </si>
  <si>
    <t>444.500</t>
  </si>
  <si>
    <t>536.800</t>
  </si>
  <si>
    <t>420.200</t>
  </si>
  <si>
    <t>458.800</t>
  </si>
  <si>
    <t>2012.000</t>
  </si>
  <si>
    <t>325.000</t>
  </si>
  <si>
    <t>388.000</t>
  </si>
  <si>
    <t>282.800</t>
  </si>
  <si>
    <t>1183.000</t>
  </si>
  <si>
    <t>865.000</t>
  </si>
  <si>
    <t>614.000</t>
  </si>
  <si>
    <t>302.000</t>
  </si>
  <si>
    <t>511.700</t>
  </si>
  <si>
    <t>485.100</t>
  </si>
  <si>
    <t>197.200</t>
  </si>
  <si>
    <t>1621.000</t>
  </si>
  <si>
    <t>449.000</t>
  </si>
  <si>
    <t>411.600</t>
  </si>
  <si>
    <t>790.000</t>
  </si>
  <si>
    <t>1198.000</t>
  </si>
  <si>
    <t>629.700</t>
  </si>
  <si>
    <t>1903</t>
  </si>
  <si>
    <t>276.000</t>
  </si>
  <si>
    <t>Юрьев-Польский г, Связистов ул, 3</t>
  </si>
  <si>
    <t>Юрьев-Польский г, Советская пл, 10</t>
  </si>
  <si>
    <t>Юрьев-Польский г, Советская пл, 8</t>
  </si>
  <si>
    <t>Юрьев-Польский г, Станционная ул, 17</t>
  </si>
  <si>
    <t>Юрьев-Польский г, Шибанкова ул, 103</t>
  </si>
  <si>
    <t>Юрьев-Польский г, Шибанкова ул, 105</t>
  </si>
  <si>
    <t>Юрьев-Польский г, Шибанкова ул, 118</t>
  </si>
  <si>
    <t>Юрьев-Польский г, Шибанкова ул, 156</t>
  </si>
  <si>
    <t>Юрьев-Польский г, Шибанкова ул, 17</t>
  </si>
  <si>
    <t>Юрьев-Польский г, Шибанкова ул, 40</t>
  </si>
  <si>
    <t>Юрьев-Польский г, Шибанкова ул, 42</t>
  </si>
  <si>
    <t>Юрьев-Польский г, Шибанкова ул, 80</t>
  </si>
  <si>
    <t>Юрьев-Польский г, Шибанкова ул, 84</t>
  </si>
  <si>
    <t>Юрьев-Польский р-н, Андреевское с, Гагарина ул, 6</t>
  </si>
  <si>
    <t>Юрьев-Польский р-н, Горки с, Механическая ул, 1</t>
  </si>
  <si>
    <t>Юрьев-Польский р-н, Городище с, Школьная ул, 2</t>
  </si>
  <si>
    <t>Юрьев-Польский р-н, Городище с, Школьная ул, 4</t>
  </si>
  <si>
    <t>Юрьев-Польский р-н, Городище с, Школьная ул, 6</t>
  </si>
  <si>
    <t>Юрьев-Польский р-н, Красное с, 1</t>
  </si>
  <si>
    <t>Юрьев-Польский р-н, Красное с, 1Г</t>
  </si>
  <si>
    <t>Юрьев-Польский р-н, Небылое с, Первомайская ул, 83</t>
  </si>
  <si>
    <t>Юрьев-Польский р-н, Небылое с, Школьная ул, 2</t>
  </si>
  <si>
    <t>Юрьев-Польский р-н, Небылое с, Школьная ул, 9</t>
  </si>
  <si>
    <t>Юрьев-Польский р-н, Ополье с, 10</t>
  </si>
  <si>
    <t>Юрьев-Польский р-н, Ополье с, 4</t>
  </si>
  <si>
    <t>Юрьев-Польский р-н, Сима с, Багратиона ул, 36</t>
  </si>
  <si>
    <t>Юрьев-Польский р-н, Сима с, Луговая ул, 2</t>
  </si>
  <si>
    <t>Юрьев-Польский р-н, Федоровское с, 69</t>
  </si>
  <si>
    <t>Юрьев-Польский р-н, Федоровское с, 72</t>
  </si>
  <si>
    <t>Юрьев-Польский р-н, Федоровское с, 73</t>
  </si>
  <si>
    <t>Юрьев-Польский р-н, Федоровское с, 77</t>
  </si>
  <si>
    <t>Юрьев-Польский р-н, Шихобалово с, 8</t>
  </si>
  <si>
    <t>Юрьев-Польский р-н, Шихобалово с, 9</t>
  </si>
  <si>
    <t>Юрьев-Польский р-н, Энтузиаст с, Центральная ул, 1</t>
  </si>
  <si>
    <t>Юрьев-Польский р-н, Энтузиаст с, Центральная ул, 7</t>
  </si>
  <si>
    <t>Юрьев-Польский р-н, Энтузиаст с, Центральная ул, 8</t>
  </si>
  <si>
    <t>381.700</t>
  </si>
  <si>
    <t>324.800</t>
  </si>
  <si>
    <t>770.400</t>
  </si>
  <si>
    <t>963.800</t>
  </si>
  <si>
    <t>673.000</t>
  </si>
  <si>
    <t>549.000</t>
  </si>
  <si>
    <t>661.000</t>
  </si>
  <si>
    <t>643.000</t>
  </si>
  <si>
    <t>474.000</t>
  </si>
  <si>
    <t>400.800</t>
  </si>
  <si>
    <t>554.000</t>
  </si>
  <si>
    <t>686.000</t>
  </si>
  <si>
    <t>381.500</t>
  </si>
  <si>
    <t>588.000</t>
  </si>
  <si>
    <t>758.000</t>
  </si>
  <si>
    <t>Киржач г, Красный Октябрь мкр, Октябрьская ул, 11а</t>
  </si>
  <si>
    <t>Киржач г, Морозовская ул, 126</t>
  </si>
  <si>
    <t>Киржачский р-н, Горка п, Больничная ул, 8</t>
  </si>
  <si>
    <t>Киржачский р-н, Кипрево д, Лесная ул, 1</t>
  </si>
  <si>
    <t>Итого по город Киржач</t>
  </si>
  <si>
    <t>Итого по Першинское</t>
  </si>
  <si>
    <t>Киржач г, Ленинградская ул, 106</t>
  </si>
  <si>
    <t>Киржач г, Томаровича ул, 30</t>
  </si>
  <si>
    <t>Киржач г, Десантников ул, 11</t>
  </si>
  <si>
    <t>Киржач г, Морозовская ул, 93</t>
  </si>
  <si>
    <t>Киржач г, Магистральная ул, 4</t>
  </si>
  <si>
    <t>Киржачский р-н, Кипрево д, Лесная ул, 2</t>
  </si>
  <si>
    <t>Киржачский р-н, Аленино д, Прибрежная ул, 10</t>
  </si>
  <si>
    <t>Итого по Филипповское</t>
  </si>
  <si>
    <t>Итого по Кипревское</t>
  </si>
  <si>
    <t>Киржач г, Первомайская ул, 24</t>
  </si>
  <si>
    <t>Киржач г, Красный Октябрь мкр, Первомайская ул, 20</t>
  </si>
  <si>
    <t>Киржач г, Первомайская ул, 22</t>
  </si>
  <si>
    <t>Киржач г, Денисенко ул, 13</t>
  </si>
  <si>
    <t>Киржач г, Красный Октябрь мкр, Калинина ул, 59</t>
  </si>
  <si>
    <t>Киржач г, Красный Октябрь мкр, Первомайская ул, 24</t>
  </si>
  <si>
    <t>Киржачский р-н, Ефремово д, Восточная ул, 7</t>
  </si>
  <si>
    <t>Киржачский р-н, Кашино д, Кашино п. тер, 28</t>
  </si>
  <si>
    <t>Александров г, 1-я Крестьянская ул, 12</t>
  </si>
  <si>
    <t>Скатная деревянная</t>
  </si>
  <si>
    <t>620.500</t>
  </si>
  <si>
    <t>254.600</t>
  </si>
  <si>
    <t>Александров г, 1-я Крестьянская ул, 18</t>
  </si>
  <si>
    <t>427.400</t>
  </si>
  <si>
    <t>402.400</t>
  </si>
  <si>
    <t>819.700</t>
  </si>
  <si>
    <t>Александров г, 1-я Крестьянская ул, 20</t>
  </si>
  <si>
    <t>369.800</t>
  </si>
  <si>
    <t>291.500</t>
  </si>
  <si>
    <t>Александров г, 1-я Крестьянская ул, 22</t>
  </si>
  <si>
    <t>290.900</t>
  </si>
  <si>
    <t>370.600</t>
  </si>
  <si>
    <t>2012</t>
  </si>
  <si>
    <t>541.400</t>
  </si>
  <si>
    <t>437.200</t>
  </si>
  <si>
    <t>676.900</t>
  </si>
  <si>
    <t>нет данных</t>
  </si>
  <si>
    <t>379.600</t>
  </si>
  <si>
    <t>927.000</t>
  </si>
  <si>
    <t>Александров г, 3-я Ликоушинская ул, 2А</t>
  </si>
  <si>
    <t>Александров г, Ануфриева ул, 1</t>
  </si>
  <si>
    <t>1750.000</t>
  </si>
  <si>
    <t>Плоская железобетонная сборная (чердачная)</t>
  </si>
  <si>
    <t>Александров г, Ануфриева ул, 11</t>
  </si>
  <si>
    <t>463.720</t>
  </si>
  <si>
    <t>997.200</t>
  </si>
  <si>
    <t>372.000</t>
  </si>
  <si>
    <t>Александров г, Ануфриева ул, 7</t>
  </si>
  <si>
    <t>757.900</t>
  </si>
  <si>
    <t>Александров г, Ануфриева ул, 8</t>
  </si>
  <si>
    <t>201.300</t>
  </si>
  <si>
    <t>434.300</t>
  </si>
  <si>
    <t>Александров г, Базунова ул, 14</t>
  </si>
  <si>
    <t>2014</t>
  </si>
  <si>
    <t>Александров г, Базунова ул, 17</t>
  </si>
  <si>
    <t>561.600</t>
  </si>
  <si>
    <t>2016</t>
  </si>
  <si>
    <t>Александров г, Базунова ул, 26</t>
  </si>
  <si>
    <t>Александров г, Военная ул, 7</t>
  </si>
  <si>
    <t>653.600</t>
  </si>
  <si>
    <t>728.200</t>
  </si>
  <si>
    <t>Александров г, Вокзальная ул, 20 корп. 2</t>
  </si>
  <si>
    <t>294.600</t>
  </si>
  <si>
    <t>598.000</t>
  </si>
  <si>
    <t>Александров г, Вокзальная ул, 20</t>
  </si>
  <si>
    <t>442.800</t>
  </si>
  <si>
    <t>1261.000</t>
  </si>
  <si>
    <t>423.740</t>
  </si>
  <si>
    <t>Александров г, Вокзальный пер, 1</t>
  </si>
  <si>
    <t>Александров г, Вокзальный пер, 10</t>
  </si>
  <si>
    <t>Александров г, Вокзальный пер, 3</t>
  </si>
  <si>
    <t>180.000</t>
  </si>
  <si>
    <t>871.200</t>
  </si>
  <si>
    <t>Александров г, Вокзальный пер, 5</t>
  </si>
  <si>
    <t>907.200</t>
  </si>
  <si>
    <t>Александров г, Восстания 1905 г ул, 1</t>
  </si>
  <si>
    <t>Александров г, Восстания 1905 г ул, 16</t>
  </si>
  <si>
    <t>206.000</t>
  </si>
  <si>
    <t>Александров г, Восстания 1905 г ул, 18</t>
  </si>
  <si>
    <t>2019</t>
  </si>
  <si>
    <t>Александров г, Гагарина ул, 1 корп. 1</t>
  </si>
  <si>
    <t>956.000</t>
  </si>
  <si>
    <t>Александров г, Гагарина ул, 11 корп. 1</t>
  </si>
  <si>
    <t>964.950</t>
  </si>
  <si>
    <t>679.350</t>
  </si>
  <si>
    <t>Александров г, Гагарина ул, 13 корп. 2</t>
  </si>
  <si>
    <t>Александров г, Гагарина ул, 13 корп. 3</t>
  </si>
  <si>
    <t>1325.000</t>
  </si>
  <si>
    <t>Александров г, Гагарина ул, 13</t>
  </si>
  <si>
    <t>Александров г, Гагарина ул, 15</t>
  </si>
  <si>
    <t>Плоская совмещенная из сборных железобетонных слоистых панелей</t>
  </si>
  <si>
    <t>1692.480</t>
  </si>
  <si>
    <t>Александров г, Гагарина ул, 17</t>
  </si>
  <si>
    <t>Александров г, Гагарина ул, 19</t>
  </si>
  <si>
    <t>1061.600</t>
  </si>
  <si>
    <t>Александров г, Гагарина ул, 23 корп. 1</t>
  </si>
  <si>
    <t>2009</t>
  </si>
  <si>
    <t>2227.100</t>
  </si>
  <si>
    <t>Александров г, Гагарина ул, 23 корп. 2</t>
  </si>
  <si>
    <t>1742.400</t>
  </si>
  <si>
    <t>Александров г, Гагарина ул, 23 корп. 3</t>
  </si>
  <si>
    <t>1236.000</t>
  </si>
  <si>
    <t>Александров г, Гагарина ул, 25</t>
  </si>
  <si>
    <t>703.180</t>
  </si>
  <si>
    <t>882.200</t>
  </si>
  <si>
    <t>Александров г, Гагарина ул, 9 корп. 2</t>
  </si>
  <si>
    <t>1014.000</t>
  </si>
  <si>
    <t>1437.000</t>
  </si>
  <si>
    <t>899.100</t>
  </si>
  <si>
    <t>Александров г, Геологов ул, 2</t>
  </si>
  <si>
    <t>1048.000</t>
  </si>
  <si>
    <t>Александров г, Геологов ул, 3</t>
  </si>
  <si>
    <t>949.000</t>
  </si>
  <si>
    <t>736.000</t>
  </si>
  <si>
    <t>1378.000</t>
  </si>
  <si>
    <t>1266.800</t>
  </si>
  <si>
    <t>Александров г, Геологов ул, 8</t>
  </si>
  <si>
    <t>913.000</t>
  </si>
  <si>
    <t>704.470</t>
  </si>
  <si>
    <t>336.700</t>
  </si>
  <si>
    <t>Александров г, Горького ул, 3 корп. 2</t>
  </si>
  <si>
    <t>2480.000</t>
  </si>
  <si>
    <t>713.710</t>
  </si>
  <si>
    <t>Александров г, Горького ул, 5</t>
  </si>
  <si>
    <t>492.300</t>
  </si>
  <si>
    <t>771.300</t>
  </si>
  <si>
    <t>868.500</t>
  </si>
  <si>
    <t>1172.000</t>
  </si>
  <si>
    <t>Александров г, Гусева М. ул, 1</t>
  </si>
  <si>
    <t>1199.100</t>
  </si>
  <si>
    <t>495.200</t>
  </si>
  <si>
    <t>Александров г, Гусева М. ул, 4</t>
  </si>
  <si>
    <t>511.400</t>
  </si>
  <si>
    <t>Александров г, Данилова ул, 19</t>
  </si>
  <si>
    <t>2018</t>
  </si>
  <si>
    <t>8673.800</t>
  </si>
  <si>
    <t>Александров г, Данилова ул, 20</t>
  </si>
  <si>
    <t>Александров г, Данилова ул, 21</t>
  </si>
  <si>
    <t>2017</t>
  </si>
  <si>
    <t>Александров г, Двориковское шоссе ул, 52</t>
  </si>
  <si>
    <t>222.400</t>
  </si>
  <si>
    <t>Александров г, Двориковское шоссе ул, 54</t>
  </si>
  <si>
    <t>221.900</t>
  </si>
  <si>
    <t>931.600</t>
  </si>
  <si>
    <t>501.700</t>
  </si>
  <si>
    <t>Александров г, Жулева ул, 2 корп. 2</t>
  </si>
  <si>
    <t>504.900</t>
  </si>
  <si>
    <t>Александров г, Жулева ул, 4 корп. 1</t>
  </si>
  <si>
    <t>2020</t>
  </si>
  <si>
    <t>Александров г, Жулева ул, 4 корп. 2</t>
  </si>
  <si>
    <t>Александров г, Жулева ул, 8 корп. 2</t>
  </si>
  <si>
    <t>Александров г, Жулева ул, 8 корп. 4</t>
  </si>
  <si>
    <t>Александров г, Жулева ул, 8</t>
  </si>
  <si>
    <t>881.000</t>
  </si>
  <si>
    <t>Александров г, Институтская ул, 11</t>
  </si>
  <si>
    <t>288.900</t>
  </si>
  <si>
    <t>Александров г, Институтская ул, 12</t>
  </si>
  <si>
    <t>324.300</t>
  </si>
  <si>
    <t>Александров г, Институтская ул, 13</t>
  </si>
  <si>
    <t>914.100</t>
  </si>
  <si>
    <t>926.700</t>
  </si>
  <si>
    <t>Александров г, Институтская ул, 16</t>
  </si>
  <si>
    <t>323.200</t>
  </si>
  <si>
    <t>816.300</t>
  </si>
  <si>
    <t>329.400</t>
  </si>
  <si>
    <t>503.200</t>
  </si>
  <si>
    <t>290.700</t>
  </si>
  <si>
    <t>Александров г, Институтская ул, 21</t>
  </si>
  <si>
    <t>Александров г, Институтская ул, 24 корп. 1</t>
  </si>
  <si>
    <t>Александров г, Институтская ул, 24 корп. 2</t>
  </si>
  <si>
    <t>Александров г, Институтская ул, 4</t>
  </si>
  <si>
    <t>Александров г, Институтская ул, 6 корп. 2</t>
  </si>
  <si>
    <t>900.500</t>
  </si>
  <si>
    <t>1105.000</t>
  </si>
  <si>
    <t>Александров г, Институтская ул, 6 корп. 4</t>
  </si>
  <si>
    <t>732.700</t>
  </si>
  <si>
    <t>Александров г, Институтская ул, 6</t>
  </si>
  <si>
    <t>489.500</t>
  </si>
  <si>
    <t>Александров г, Институтская ул, 8</t>
  </si>
  <si>
    <t>2056.900</t>
  </si>
  <si>
    <t>443.100</t>
  </si>
  <si>
    <t>Александров г, Казарменный пер, 2</t>
  </si>
  <si>
    <t>Александров г, Калининская ул, 2</t>
  </si>
  <si>
    <t>Александров г, Карабановский Парк ул, 1</t>
  </si>
  <si>
    <t>345.400</t>
  </si>
  <si>
    <t>301.400</t>
  </si>
  <si>
    <t>904.000</t>
  </si>
  <si>
    <t>Александров г, Карабановский Парк ул, 3</t>
  </si>
  <si>
    <t>Александров г, Карабановский Парк ул, 6</t>
  </si>
  <si>
    <t>527.600</t>
  </si>
  <si>
    <t>Александров г, Карабановский Парк ул, 7</t>
  </si>
  <si>
    <t>Александров г, Карабановский Парк ул, 8</t>
  </si>
  <si>
    <t>518.800</t>
  </si>
  <si>
    <t>Александров г, Карабановский Парк ул, 9</t>
  </si>
  <si>
    <t>Александров г, Карабановский Тупик ул, 16</t>
  </si>
  <si>
    <t>Александров г, Карабановский Тупик ул, 17</t>
  </si>
  <si>
    <t>Александров г, Карабановский Тупик ул, 18</t>
  </si>
  <si>
    <t>Александров г, Карабановский Тупик ул, 19</t>
  </si>
  <si>
    <t>576.100</t>
  </si>
  <si>
    <t>918.700</t>
  </si>
  <si>
    <t>Александров г, Карабановский Тупик ул, 21</t>
  </si>
  <si>
    <t>1058.000</t>
  </si>
  <si>
    <t>Александров г, Киржачская ул, 3</t>
  </si>
  <si>
    <t>Александров г, Киржачская ул, 5</t>
  </si>
  <si>
    <t>Александров г, Кирпичный Завод ул, 8</t>
  </si>
  <si>
    <t>452.400</t>
  </si>
  <si>
    <t>Александров г, Кирпичный Завод ул, 9</t>
  </si>
  <si>
    <t>427.000</t>
  </si>
  <si>
    <t>Александров г, Коллективная Аллея ул, 1</t>
  </si>
  <si>
    <t>Александров г, Коллективная Аллея ул, 10</t>
  </si>
  <si>
    <t>Александров г, Коллективная Аллея ул, 11</t>
  </si>
  <si>
    <t>Александров г, Коллективная Аллея ул, 12</t>
  </si>
  <si>
    <t>Александров г, Коллективная Аллея ул, 13</t>
  </si>
  <si>
    <t>Александров г, Коллективная Аллея ул, 14</t>
  </si>
  <si>
    <t>Александров г, Коллективная Аллея ул, 15</t>
  </si>
  <si>
    <t>407.000</t>
  </si>
  <si>
    <t>Александров г, Коллективная Аллея ул, 16</t>
  </si>
  <si>
    <t>403.400</t>
  </si>
  <si>
    <t>565.400</t>
  </si>
  <si>
    <t>Александров г, Коллективная Аллея ул, 17</t>
  </si>
  <si>
    <t>Александров г, Коллективная Аллея ул, 1а</t>
  </si>
  <si>
    <t>388.500</t>
  </si>
  <si>
    <t>Александров г, Коллективная Аллея ул, 2</t>
  </si>
  <si>
    <t>Александров г, Коллективная Аллея ул, 3</t>
  </si>
  <si>
    <t>Александров г, Коллективная Аллея ул, 4</t>
  </si>
  <si>
    <t>Александров г, Коллективная Аллея ул, 5</t>
  </si>
  <si>
    <t>Александров г, Коллективная Аллея ул, 6</t>
  </si>
  <si>
    <t>339.700</t>
  </si>
  <si>
    <t>Александров г, Коллективная Аллея ул, 7</t>
  </si>
  <si>
    <t>Александров г, Коллективная Аллея ул, 8</t>
  </si>
  <si>
    <t>Александров г, Коллективная Аллея ул, 9</t>
  </si>
  <si>
    <t>393.800</t>
  </si>
  <si>
    <t>Александров г, Кольчугинская ул, 50</t>
  </si>
  <si>
    <t>272.000</t>
  </si>
  <si>
    <t>Александров г, Коммунальников ул, 3</t>
  </si>
  <si>
    <t>425.200</t>
  </si>
  <si>
    <t>Александров г, Комсомольский поселок ул, 36</t>
  </si>
  <si>
    <t>Александров г, Комсомольский поселок ул, 38</t>
  </si>
  <si>
    <t>496.200</t>
  </si>
  <si>
    <t>798.000</t>
  </si>
  <si>
    <t>Александров г, Комсомольский поселок ул, 53</t>
  </si>
  <si>
    <t>438.500</t>
  </si>
  <si>
    <t>Александров г, Кооперативная ул, 4</t>
  </si>
  <si>
    <t>Александров г, Королева ул, 1</t>
  </si>
  <si>
    <t>Александров г, Королева ул, 11</t>
  </si>
  <si>
    <t>1771.000</t>
  </si>
  <si>
    <t>Александров г, Королева ул, 12</t>
  </si>
  <si>
    <t>6610.000</t>
  </si>
  <si>
    <t>Александров г, Королева ул, 16</t>
  </si>
  <si>
    <t>Александров г, Королева ул, 18</t>
  </si>
  <si>
    <t>2008</t>
  </si>
  <si>
    <t>Александров г, Королева ул, 20</t>
  </si>
  <si>
    <t>Александров г, Королева ул, 22</t>
  </si>
  <si>
    <t>718.200</t>
  </si>
  <si>
    <t>Александров г, Королева ул, 3</t>
  </si>
  <si>
    <t>1011.900</t>
  </si>
  <si>
    <t>Александров г, Королева ул, 4 корп. 1</t>
  </si>
  <si>
    <t>1813.600</t>
  </si>
  <si>
    <t>Александров г, Королева ул, 4 корп. 2</t>
  </si>
  <si>
    <t>1513.900</t>
  </si>
  <si>
    <t>Александров г, Королева ул, 4 корп. 3</t>
  </si>
  <si>
    <t>Александров г, Королева ул, 5</t>
  </si>
  <si>
    <t>1240.330</t>
  </si>
  <si>
    <t>Александров г, Королева ул, 7</t>
  </si>
  <si>
    <t>1677.800</t>
  </si>
  <si>
    <t>Александров г, Королева ул, 9 корп. 1</t>
  </si>
  <si>
    <t>3000.000</t>
  </si>
  <si>
    <t>635.100</t>
  </si>
  <si>
    <t>454.400</t>
  </si>
  <si>
    <t>457.600</t>
  </si>
  <si>
    <t>453.200</t>
  </si>
  <si>
    <t>695.000</t>
  </si>
  <si>
    <t>Александров г, Коссович ул, 7 корп. 1</t>
  </si>
  <si>
    <t>Александров г, Коссович ул, 7</t>
  </si>
  <si>
    <t>953.900</t>
  </si>
  <si>
    <t>Александров г, Коссович ул, 8</t>
  </si>
  <si>
    <t>1000.000</t>
  </si>
  <si>
    <t>Александров г, Коссович ул, 9</t>
  </si>
  <si>
    <t>Александров г, Красной Молодежи ул, 17</t>
  </si>
  <si>
    <t>Александров г, Красной Молодежи ул, 19</t>
  </si>
  <si>
    <t>344.400</t>
  </si>
  <si>
    <t>Александров г, Красной Молодежи ул, 27</t>
  </si>
  <si>
    <t>Александров г, Красной Молодежи ул, 4</t>
  </si>
  <si>
    <t>907.800</t>
  </si>
  <si>
    <t>Александров г, Красной Молодежи ул, 8</t>
  </si>
  <si>
    <t>Александров г, Красный Переулок ул, 11</t>
  </si>
  <si>
    <t>1384.000</t>
  </si>
  <si>
    <t>Александров г, Красный Переулок ул, 14</t>
  </si>
  <si>
    <t>Александров г, Красный Переулок ул, 16</t>
  </si>
  <si>
    <t>1004.100</t>
  </si>
  <si>
    <t>Александров г, Красный Переулок ул, 17 корп. 1</t>
  </si>
  <si>
    <t>Александров г, Красный Переулок ул, 17 корп. 2</t>
  </si>
  <si>
    <t>652.700</t>
  </si>
  <si>
    <t>Александров г, Красный Переулок ул, 17</t>
  </si>
  <si>
    <t>469.300</t>
  </si>
  <si>
    <t>Александров г, Красный Переулок ул, 18 корп. 2</t>
  </si>
  <si>
    <t>2015</t>
  </si>
  <si>
    <t>5893.900</t>
  </si>
  <si>
    <t>Александров г, Красный Переулок ул, 18 корп. 3</t>
  </si>
  <si>
    <t>Александров г, Красный Переулок ул, 18</t>
  </si>
  <si>
    <t>988.000</t>
  </si>
  <si>
    <t>986.900</t>
  </si>
  <si>
    <t>Александров г, Красный Переулок ул, 2</t>
  </si>
  <si>
    <t>2968.360</t>
  </si>
  <si>
    <t>Александров г, Красный Переулок ул, 21 корп. 2</t>
  </si>
  <si>
    <t>844.200</t>
  </si>
  <si>
    <t>Александров г, Красный Переулок ул, 21</t>
  </si>
  <si>
    <t>851.800</t>
  </si>
  <si>
    <t>1304.000</t>
  </si>
  <si>
    <t>859.400</t>
  </si>
  <si>
    <t>Александров г, Красный Переулок ул, 7</t>
  </si>
  <si>
    <t>1721.900</t>
  </si>
  <si>
    <t>1079.800</t>
  </si>
  <si>
    <t>1360.000</t>
  </si>
  <si>
    <t>Александров г, Кубасова ул, 3</t>
  </si>
  <si>
    <t>2408.000</t>
  </si>
  <si>
    <t>Александров г, Кубасова ул, 5</t>
  </si>
  <si>
    <t>759.700</t>
  </si>
  <si>
    <t>Александров г, Кубасова ул, 7</t>
  </si>
  <si>
    <t>1697.000</t>
  </si>
  <si>
    <t>Александров г, Кубасова ул, 9</t>
  </si>
  <si>
    <t>1137.000</t>
  </si>
  <si>
    <t>Александров г, Ленина ул, 1 корп. 1</t>
  </si>
  <si>
    <t>893.400</t>
  </si>
  <si>
    <t>Александров г, Ленина ул, 1 корп. 2</t>
  </si>
  <si>
    <t>2558.000</t>
  </si>
  <si>
    <t>Александров г, Ленина ул, 1</t>
  </si>
  <si>
    <t>1022.300</t>
  </si>
  <si>
    <t>Александров г, Ленина ул, 10</t>
  </si>
  <si>
    <t>631.000</t>
  </si>
  <si>
    <t>1140.000</t>
  </si>
  <si>
    <t>Александров г, Ленина ул, 12</t>
  </si>
  <si>
    <t>Александров г, Ленина ул, 14</t>
  </si>
  <si>
    <t>1263.000</t>
  </si>
  <si>
    <t>886.900</t>
  </si>
  <si>
    <t>Александров г, Ленина ул, 17</t>
  </si>
  <si>
    <t>754.650</t>
  </si>
  <si>
    <t>Александров г, Ленина ул, 2</t>
  </si>
  <si>
    <t>986.260</t>
  </si>
  <si>
    <t>Александров г, Ленина ул, 20</t>
  </si>
  <si>
    <t>Александров г, Ленина ул, 22</t>
  </si>
  <si>
    <t>1274.300</t>
  </si>
  <si>
    <t>Александров г, Ленина ул, 3</t>
  </si>
  <si>
    <t>855.750</t>
  </si>
  <si>
    <t>Александров г, Ленина ул, 30</t>
  </si>
  <si>
    <t>Александров г, Ленина ул, 5</t>
  </si>
  <si>
    <t>1031.300</t>
  </si>
  <si>
    <t>Александров г, Ленина ул, 6</t>
  </si>
  <si>
    <t>593.000</t>
  </si>
  <si>
    <t>476.500</t>
  </si>
  <si>
    <t>500.500</t>
  </si>
  <si>
    <t>Александров г, Ленина ул, 7</t>
  </si>
  <si>
    <t>1963.000</t>
  </si>
  <si>
    <t>Александров г, Лермонтова ул, 1</t>
  </si>
  <si>
    <t>444.160</t>
  </si>
  <si>
    <t>Александров г, Лермонтова ул, 10</t>
  </si>
  <si>
    <t>688.300</t>
  </si>
  <si>
    <t>521.400</t>
  </si>
  <si>
    <t>Александров г, Лермонтова ул, 11</t>
  </si>
  <si>
    <t>508.700</t>
  </si>
  <si>
    <t>Александров г, Лермонтова ул, 12</t>
  </si>
  <si>
    <t>894.400</t>
  </si>
  <si>
    <t>Александров г, Лермонтова ул, 13</t>
  </si>
  <si>
    <t>510.800</t>
  </si>
  <si>
    <t>Александров г, Лермонтова ул, 15</t>
  </si>
  <si>
    <t>522.700</t>
  </si>
  <si>
    <t>Александров г, Лермонтова ул, 16</t>
  </si>
  <si>
    <t>522.800</t>
  </si>
  <si>
    <t>Александров г, Лермонтова ул, 17</t>
  </si>
  <si>
    <t>Александров г, Лермонтова ул, 18</t>
  </si>
  <si>
    <t>631.200</t>
  </si>
  <si>
    <t>525.500</t>
  </si>
  <si>
    <t>Александров г, Лермонтова ул, 19</t>
  </si>
  <si>
    <t>Александров г, Лермонтова ул, 20</t>
  </si>
  <si>
    <t>Александров г, Лермонтова ул, 21</t>
  </si>
  <si>
    <t>563.200</t>
  </si>
  <si>
    <t>Александров г, Лермонтова ул, 22</t>
  </si>
  <si>
    <t>517.900</t>
  </si>
  <si>
    <t>1183.700</t>
  </si>
  <si>
    <t>Александров г, Лермонтова ул, 23</t>
  </si>
  <si>
    <t>852.800</t>
  </si>
  <si>
    <t>Александров г, Лермонтова ул, 24 корп. 1</t>
  </si>
  <si>
    <t>Александров г, Лермонтова ул, 24</t>
  </si>
  <si>
    <t>741.100</t>
  </si>
  <si>
    <t>Александров г, Лермонтова ул, 25</t>
  </si>
  <si>
    <t>761.400</t>
  </si>
  <si>
    <t>Александров г, Лермонтова ул, 28</t>
  </si>
  <si>
    <t>808.900</t>
  </si>
  <si>
    <t>496.800</t>
  </si>
  <si>
    <t>495.100</t>
  </si>
  <si>
    <t>Александров г, Лермонтова ул, 4</t>
  </si>
  <si>
    <t>502.500</t>
  </si>
  <si>
    <t>Александров г, Лермонтова ул, 5</t>
  </si>
  <si>
    <t>506.980</t>
  </si>
  <si>
    <t>757.000</t>
  </si>
  <si>
    <t>Александров г, Лермонтова ул, 7</t>
  </si>
  <si>
    <t>666.700</t>
  </si>
  <si>
    <t>Александров г, Лермонтова ул, 8</t>
  </si>
  <si>
    <t>599.700</t>
  </si>
  <si>
    <t>Александров г, Лермонтова ул, 8а корп. 1</t>
  </si>
  <si>
    <t>499.200</t>
  </si>
  <si>
    <t>381.800</t>
  </si>
  <si>
    <t>614.300</t>
  </si>
  <si>
    <t>Александров г, Лермонтова ул, 8а</t>
  </si>
  <si>
    <t>690.100</t>
  </si>
  <si>
    <t>Александров г, Лермонтова ул, 9</t>
  </si>
  <si>
    <t>512.600</t>
  </si>
  <si>
    <t>Александров г, Ликеро-Водочный завод ул, 1</t>
  </si>
  <si>
    <t>505.100</t>
  </si>
  <si>
    <t>383.040</t>
  </si>
  <si>
    <t>253.800</t>
  </si>
  <si>
    <t>695.800</t>
  </si>
  <si>
    <t>Александров г, Маяковского ул, 10</t>
  </si>
  <si>
    <t>186.000</t>
  </si>
  <si>
    <t>Александров г, Маяковского ул, 11</t>
  </si>
  <si>
    <t>Александров г, Маяковского ул, 12</t>
  </si>
  <si>
    <t>199.600</t>
  </si>
  <si>
    <t>451.500</t>
  </si>
  <si>
    <t>199.800</t>
  </si>
  <si>
    <t>304.100</t>
  </si>
  <si>
    <t>423.600</t>
  </si>
  <si>
    <t>323.300</t>
  </si>
  <si>
    <t>Александров г, Маяковского ул, 20</t>
  </si>
  <si>
    <t>Александров г, Маяковского ул, 22</t>
  </si>
  <si>
    <t>399.520</t>
  </si>
  <si>
    <t>Александров г, Маяковского ул, 24</t>
  </si>
  <si>
    <t>446.500</t>
  </si>
  <si>
    <t>Александров г, Маяковского ул, 26</t>
  </si>
  <si>
    <t>445.400</t>
  </si>
  <si>
    <t>Александров г, Маяковского ул, 3</t>
  </si>
  <si>
    <t>555.000</t>
  </si>
  <si>
    <t>Александров г, Маяковского ул, 32</t>
  </si>
  <si>
    <t>650.300</t>
  </si>
  <si>
    <t>516.400</t>
  </si>
  <si>
    <t>Александров г, Маяковского ул, 36а</t>
  </si>
  <si>
    <t>1393.000</t>
  </si>
  <si>
    <t>1281.400</t>
  </si>
  <si>
    <t>401.200</t>
  </si>
  <si>
    <t>378.100</t>
  </si>
  <si>
    <t>Александров г, Маяковского ул, 4</t>
  </si>
  <si>
    <t>199.900</t>
  </si>
  <si>
    <t>312.700</t>
  </si>
  <si>
    <t>Александров г, Маяковского ул, 46</t>
  </si>
  <si>
    <t>400.650</t>
  </si>
  <si>
    <t>Александров г, Маяковского ул, 48 корп. 2</t>
  </si>
  <si>
    <t>Александров г, Маяковского ул, 48</t>
  </si>
  <si>
    <t>596.000</t>
  </si>
  <si>
    <t>396.900</t>
  </si>
  <si>
    <t>638.300</t>
  </si>
  <si>
    <t>Александров г, Маяковского ул, 5</t>
  </si>
  <si>
    <t>Александров г, Маяковского ул, 6</t>
  </si>
  <si>
    <t>224.600</t>
  </si>
  <si>
    <t>Александров г, Маяковского ул, 9</t>
  </si>
  <si>
    <t>Александров г, Мосэнерго ул, 7</t>
  </si>
  <si>
    <t>888.200</t>
  </si>
  <si>
    <t>452.800</t>
  </si>
  <si>
    <t>Александров г, Ново-Стрелецкий проезд ул, 1</t>
  </si>
  <si>
    <t>397.300</t>
  </si>
  <si>
    <t>Александров г, Ново-Стрелецкий проезд ул, 11</t>
  </si>
  <si>
    <t>474.600</t>
  </si>
  <si>
    <t>Александров г, Ново-Стрелецкий проезд ул, 13</t>
  </si>
  <si>
    <t>296.500</t>
  </si>
  <si>
    <t>383.400</t>
  </si>
  <si>
    <t>Александров г, Ново-Стрелецкий проезд ул, 20</t>
  </si>
  <si>
    <t>612.700</t>
  </si>
  <si>
    <t>1046.500</t>
  </si>
  <si>
    <t>Александров г, Новые Коноплянники ул, 1</t>
  </si>
  <si>
    <t>501.800</t>
  </si>
  <si>
    <t>369.000</t>
  </si>
  <si>
    <t>Александров г, Новые Коноплянники ул, 2</t>
  </si>
  <si>
    <t>501.500</t>
  </si>
  <si>
    <t>394.900</t>
  </si>
  <si>
    <t>359.800</t>
  </si>
  <si>
    <t>547.600</t>
  </si>
  <si>
    <t>Александров г, Огородная ул, 9</t>
  </si>
  <si>
    <t>174.900</t>
  </si>
  <si>
    <t>Александров г, Октябрьская ул, 10</t>
  </si>
  <si>
    <t>1713.000</t>
  </si>
  <si>
    <t>Александров г, Октябрьская ул, 12</t>
  </si>
  <si>
    <t>Александров г, Октябрьская ул, 14 корп. 1</t>
  </si>
  <si>
    <t>754.400</t>
  </si>
  <si>
    <t>Александров г, Октябрьская ул, 14 корп. 2</t>
  </si>
  <si>
    <t>1028.900</t>
  </si>
  <si>
    <t>Александров г, Октябрьская ул, 2</t>
  </si>
  <si>
    <t>1250.800</t>
  </si>
  <si>
    <t>Александров г, Октябрьская ул, 4 стр. 4</t>
  </si>
  <si>
    <t>1929.600</t>
  </si>
  <si>
    <t>Александров г, Октябрьская ул, 4</t>
  </si>
  <si>
    <t>1255.000</t>
  </si>
  <si>
    <t>Александров г, Октябрьская ул, 6 корп. 2</t>
  </si>
  <si>
    <t>Александров г, Октябрьская ул, 6 корп. 3</t>
  </si>
  <si>
    <t>Александров г, Октябрьская ул, 6 корп. 4а</t>
  </si>
  <si>
    <t>1318.400</t>
  </si>
  <si>
    <t>Александров г, Октябрьская ул, 8</t>
  </si>
  <si>
    <t>3500.000</t>
  </si>
  <si>
    <t>525.200</t>
  </si>
  <si>
    <t>Александров г, Охотный луг ул, 25</t>
  </si>
  <si>
    <t>2027.000</t>
  </si>
  <si>
    <t>Александров г, П.Топоркова ул, 2 корп. 1</t>
  </si>
  <si>
    <t>625.500</t>
  </si>
  <si>
    <t>Александров г, П.Топоркова ул, 2</t>
  </si>
  <si>
    <t>1419.700</t>
  </si>
  <si>
    <t>Александров г, П.Топоркова ул, 3</t>
  </si>
  <si>
    <t>661.890</t>
  </si>
  <si>
    <t>878.500</t>
  </si>
  <si>
    <t>1035.000</t>
  </si>
  <si>
    <t>1256.000</t>
  </si>
  <si>
    <t>478.100</t>
  </si>
  <si>
    <t>608.200</t>
  </si>
  <si>
    <t>Александров г, Перфильева ул, 15</t>
  </si>
  <si>
    <t>862.400</t>
  </si>
  <si>
    <t>686.600</t>
  </si>
  <si>
    <t>472.600</t>
  </si>
  <si>
    <t>482.000</t>
  </si>
  <si>
    <t>Александров г, Пионерская ул, 2</t>
  </si>
  <si>
    <t>337.700</t>
  </si>
  <si>
    <t>Александров г, Пионерская ул, 4</t>
  </si>
  <si>
    <t>471.500</t>
  </si>
  <si>
    <t>Александров г, Радио ул, 1</t>
  </si>
  <si>
    <t>430.700</t>
  </si>
  <si>
    <t>502.100</t>
  </si>
  <si>
    <t>Александров г, Радио ул, 11</t>
  </si>
  <si>
    <t>330.800</t>
  </si>
  <si>
    <t>834.800</t>
  </si>
  <si>
    <t>Александров г, Радио ул, 13</t>
  </si>
  <si>
    <t>335.500</t>
  </si>
  <si>
    <t>503.100</t>
  </si>
  <si>
    <t>Александров г, Радио ул, 15</t>
  </si>
  <si>
    <t>543.000</t>
  </si>
  <si>
    <t>435.200</t>
  </si>
  <si>
    <t>621.700</t>
  </si>
  <si>
    <t>Александров г, Радио ул, 17</t>
  </si>
  <si>
    <t>430.600</t>
  </si>
  <si>
    <t>394.200</t>
  </si>
  <si>
    <t>1032.600</t>
  </si>
  <si>
    <t>634.300</t>
  </si>
  <si>
    <t>Александров г, Радио ул, 21</t>
  </si>
  <si>
    <t>448.800</t>
  </si>
  <si>
    <t>398.200</t>
  </si>
  <si>
    <t>389.100</t>
  </si>
  <si>
    <t>Александров г, Радио ул, 3</t>
  </si>
  <si>
    <t>412.100</t>
  </si>
  <si>
    <t>Александров г, Радио ул, 5</t>
  </si>
  <si>
    <t>419.800</t>
  </si>
  <si>
    <t>Александров г, Радио ул, 7</t>
  </si>
  <si>
    <t>332.500</t>
  </si>
  <si>
    <t>Александров г, Радио ул, 9</t>
  </si>
  <si>
    <t>328.800</t>
  </si>
  <si>
    <t>817.900</t>
  </si>
  <si>
    <t>425.900</t>
  </si>
  <si>
    <t>Александров г, Революции ул, 2</t>
  </si>
  <si>
    <t>896.600</t>
  </si>
  <si>
    <t>Александров г, Революции ул, 22</t>
  </si>
  <si>
    <t>Александров г, Революции ул, 24</t>
  </si>
  <si>
    <t>1020.600</t>
  </si>
  <si>
    <t>Александров г, Революции ул, 34</t>
  </si>
  <si>
    <t>1650.000</t>
  </si>
  <si>
    <t>Александров г, Революции ул, 36</t>
  </si>
  <si>
    <t>1262.900</t>
  </si>
  <si>
    <t>Александров г, Революции ул, 38</t>
  </si>
  <si>
    <t>Александров г, Революции ул, 4</t>
  </si>
  <si>
    <t>1055.700</t>
  </si>
  <si>
    <t>Александров г, Революции ул, 40</t>
  </si>
  <si>
    <t>1235.700</t>
  </si>
  <si>
    <t>Александров г, Революции ул, 41</t>
  </si>
  <si>
    <t>426.300</t>
  </si>
  <si>
    <t>Александров г, Революции ул, 47</t>
  </si>
  <si>
    <t>495.300</t>
  </si>
  <si>
    <t>2814.200</t>
  </si>
  <si>
    <t>Александров г, Революции ул, 51</t>
  </si>
  <si>
    <t>585.100</t>
  </si>
  <si>
    <t>Александров г, Революции ул, 57</t>
  </si>
  <si>
    <t>Александров г, Революции ул, 67</t>
  </si>
  <si>
    <t>458.000</t>
  </si>
  <si>
    <t>Александров г, Революции ул, 72</t>
  </si>
  <si>
    <t>Александров г, Революции ул, 79</t>
  </si>
  <si>
    <t>207.000</t>
  </si>
  <si>
    <t>447.000</t>
  </si>
  <si>
    <t>397.600</t>
  </si>
  <si>
    <t>286.700</t>
  </si>
  <si>
    <t>Александров г, Революции ул, 91</t>
  </si>
  <si>
    <t>195.500</t>
  </si>
  <si>
    <t>303.000</t>
  </si>
  <si>
    <t>Александров г, Садово-Огородная ул, 3</t>
  </si>
  <si>
    <t>Александров г, Свердлова ул, 1</t>
  </si>
  <si>
    <t>Александров г, Свердлова ул, 3</t>
  </si>
  <si>
    <t>1193.600</t>
  </si>
  <si>
    <t>Александров г, Свердлова ул, 39 корп. 1</t>
  </si>
  <si>
    <t>4300.000</t>
  </si>
  <si>
    <t>Александров г, Свердлова ул, 39</t>
  </si>
  <si>
    <t>1686.200</t>
  </si>
  <si>
    <t>Александров г, Свердлова ул, 41</t>
  </si>
  <si>
    <t>893.100</t>
  </si>
  <si>
    <t>1209.000</t>
  </si>
  <si>
    <t>Александров г, Свердлова ул, 42</t>
  </si>
  <si>
    <t>2600.000</t>
  </si>
  <si>
    <t>Александров г, Свердлова ул, 43</t>
  </si>
  <si>
    <t>1191.900</t>
  </si>
  <si>
    <t>Александров г, Свердлова ул, 64</t>
  </si>
  <si>
    <t>Александров г, Советская ул, 10</t>
  </si>
  <si>
    <t>Александров г, Советская ул, 23</t>
  </si>
  <si>
    <t>166.100</t>
  </si>
  <si>
    <t>Александров г, Советская ул, 30</t>
  </si>
  <si>
    <t>479.260</t>
  </si>
  <si>
    <t>Александров г, Советская ул, 38</t>
  </si>
  <si>
    <t>Александров г, Советская ул, 4</t>
  </si>
  <si>
    <t>Александров г, Советская ул, 48</t>
  </si>
  <si>
    <t>Александров г, Советская ул, 9</t>
  </si>
  <si>
    <t>300.500</t>
  </si>
  <si>
    <t>Александров г, Советский пер, 12</t>
  </si>
  <si>
    <t>Александров г, Советский пер, 4</t>
  </si>
  <si>
    <t>Александров г, Совхоз Правда ул, 17</t>
  </si>
  <si>
    <t>Александров г, Совхоз Правда ул, 18</t>
  </si>
  <si>
    <t>Александров г, Совхоз Правда ул, 21</t>
  </si>
  <si>
    <t>821.100</t>
  </si>
  <si>
    <t>Александров г, Совхоз Правда ул, 23</t>
  </si>
  <si>
    <t>Александров г, Совхоз Правда ул, 26</t>
  </si>
  <si>
    <t>1204.000</t>
  </si>
  <si>
    <t>904.800</t>
  </si>
  <si>
    <t>Александров г, Совхоз Правда ул, 27</t>
  </si>
  <si>
    <t>575.400</t>
  </si>
  <si>
    <t>Александров г, Совхоз Правда ул, 35</t>
  </si>
  <si>
    <t>Александров г, Совхоз Правда ул, 36</t>
  </si>
  <si>
    <t>384.400</t>
  </si>
  <si>
    <t>Александров г, Сосновский пер, 14</t>
  </si>
  <si>
    <t>1570.600</t>
  </si>
  <si>
    <t>Александров г, Сосновский пер, 16</t>
  </si>
  <si>
    <t>1267.300</t>
  </si>
  <si>
    <t>843.200</t>
  </si>
  <si>
    <t>2400.000</t>
  </si>
  <si>
    <t>Александров г, Сосновский пер, 21/1</t>
  </si>
  <si>
    <t>Александров г, Ст. Александров-2 ул, 1</t>
  </si>
  <si>
    <t>475.600</t>
  </si>
  <si>
    <t>Александров г, Ст. Александров-2 ул, 3</t>
  </si>
  <si>
    <t>285.000</t>
  </si>
  <si>
    <t>Александров г, Стрелецкая Набережная ул, 1</t>
  </si>
  <si>
    <t>552.700</t>
  </si>
  <si>
    <t>525.300</t>
  </si>
  <si>
    <t>Александров г, Стрелецкая Набережная ул, 10</t>
  </si>
  <si>
    <t>399.300</t>
  </si>
  <si>
    <t>973.300</t>
  </si>
  <si>
    <t>Александров г, Стрелецкая Набережная ул, 2</t>
  </si>
  <si>
    <t>286.800</t>
  </si>
  <si>
    <t>447.100</t>
  </si>
  <si>
    <t>Александров г, Стрелецкая Набережная ул, 3</t>
  </si>
  <si>
    <t>330.300</t>
  </si>
  <si>
    <t>475.800</t>
  </si>
  <si>
    <t>Александров г, Стрелецкая Набережная ул, 7</t>
  </si>
  <si>
    <t>624.800</t>
  </si>
  <si>
    <t>Александров г, Стрелецкая Набережная ул, 8</t>
  </si>
  <si>
    <t>885.400</t>
  </si>
  <si>
    <t>Александров г, Терешковой ул, 10 корп. 2</t>
  </si>
  <si>
    <t>946.800</t>
  </si>
  <si>
    <t>Александров г, Терешковой ул, 11 корп. 2</t>
  </si>
  <si>
    <t>3448.000</t>
  </si>
  <si>
    <t>Александров г, Терешковой ул, 11 корп. 3</t>
  </si>
  <si>
    <t>818.000</t>
  </si>
  <si>
    <t>Александров г, Терешковой ул, 11 корп. 4</t>
  </si>
  <si>
    <t>1675.000</t>
  </si>
  <si>
    <t>819.200</t>
  </si>
  <si>
    <t>Александров г, Терешковой ул, 12</t>
  </si>
  <si>
    <t>1727.890</t>
  </si>
  <si>
    <t>820.600</t>
  </si>
  <si>
    <t>1698.000</t>
  </si>
  <si>
    <t>821.000</t>
  </si>
  <si>
    <t>Александров г, Терешковой ул, 13 корп. 3</t>
  </si>
  <si>
    <t>822.500</t>
  </si>
  <si>
    <t>Александров г, Терешковой ул, 13</t>
  </si>
  <si>
    <t>1695.100</t>
  </si>
  <si>
    <t>Александров г, Терешковой ул, 14</t>
  </si>
  <si>
    <t>999.500</t>
  </si>
  <si>
    <t>Александров г, Терешковой ул, 15 корп. 2</t>
  </si>
  <si>
    <t>Александров г, Терешковой ул, 2</t>
  </si>
  <si>
    <t>901.300</t>
  </si>
  <si>
    <t>Александров г, Терешковой ул, 4 корп. 3</t>
  </si>
  <si>
    <t>Александров г, Терешковой ул, 4</t>
  </si>
  <si>
    <t>Александров г, Терешковой ул, 6 корп. 1</t>
  </si>
  <si>
    <t>964.500</t>
  </si>
  <si>
    <t>706.400</t>
  </si>
  <si>
    <t>Александров г, Терешковой ул, 6 корп. 2</t>
  </si>
  <si>
    <t>Александров г, Терешковой ул, 6 корп. 3</t>
  </si>
  <si>
    <t>716.400</t>
  </si>
  <si>
    <t>2101.000</t>
  </si>
  <si>
    <t>874.900</t>
  </si>
  <si>
    <t>Александров г, Терешковой ул, 7 корп. 2</t>
  </si>
  <si>
    <t>1010.500</t>
  </si>
  <si>
    <t>693.900</t>
  </si>
  <si>
    <t>Александров г, Терешковой ул, 7 корп. 3</t>
  </si>
  <si>
    <t>856.600</t>
  </si>
  <si>
    <t>779.500</t>
  </si>
  <si>
    <t>Александров г, Терешковой ул, 8 корп. 1</t>
  </si>
  <si>
    <t>Александров г, Терешковой ул, 8</t>
  </si>
  <si>
    <t>843.700</t>
  </si>
  <si>
    <t>Александров г, Терешковой ул, 9 корп. 2</t>
  </si>
  <si>
    <t>Александров г, Терешковой ул, 9 корп. 3</t>
  </si>
  <si>
    <t>Александров г, Терешковой ул, 9</t>
  </si>
  <si>
    <t>883.650</t>
  </si>
  <si>
    <t>Александров г, Фабрика Калинина ул, 10</t>
  </si>
  <si>
    <t>Александров г, Фабрика Калинина ул, 11</t>
  </si>
  <si>
    <t>494.800</t>
  </si>
  <si>
    <t>Александров г, Фабрика Калинина ул, 12</t>
  </si>
  <si>
    <t>Александров г, Фабрика Калинина ул, 14</t>
  </si>
  <si>
    <t>933.800</t>
  </si>
  <si>
    <t>1008.500</t>
  </si>
  <si>
    <t>195.200</t>
  </si>
  <si>
    <t>Александров г, Фабрика Калинина ул, 19</t>
  </si>
  <si>
    <t>Александров г, Фабрика Калинина ул, 22</t>
  </si>
  <si>
    <t>540.600</t>
  </si>
  <si>
    <t>Александров г, Фабрика Калинина ул, 24</t>
  </si>
  <si>
    <t>1257.900</t>
  </si>
  <si>
    <t>1225.000</t>
  </si>
  <si>
    <t>1527.200</t>
  </si>
  <si>
    <t>Александров г, Фабрика Калинина ул, 3</t>
  </si>
  <si>
    <t>Александров г, Фабрика Калинина ул, 3А</t>
  </si>
  <si>
    <t>502.800</t>
  </si>
  <si>
    <t>Александров г, Фабрика Калинина ул, 4</t>
  </si>
  <si>
    <t>437.800</t>
  </si>
  <si>
    <t>312.600</t>
  </si>
  <si>
    <t>Александров г, Ческа-Липа ул, 10</t>
  </si>
  <si>
    <t>Александров г, Ческа-Липа ул, 11</t>
  </si>
  <si>
    <t>Александров г, Ческа-Липа ул, 2</t>
  </si>
  <si>
    <t>2178.300</t>
  </si>
  <si>
    <t>Александров г, Ческа-Липа ул, 3</t>
  </si>
  <si>
    <t>Александров г, Ческа-Липа ул, 4</t>
  </si>
  <si>
    <t>897.500</t>
  </si>
  <si>
    <t>Александров г, Ческа-Липа ул, 6</t>
  </si>
  <si>
    <t>891.820</t>
  </si>
  <si>
    <t>Александров г, Ческа-Липа ул, 8</t>
  </si>
  <si>
    <t>Александров г, Ческа-Липа ул, 9</t>
  </si>
  <si>
    <t>771.000</t>
  </si>
  <si>
    <t>Александров г, Энтузиастов ул, 1</t>
  </si>
  <si>
    <t>2158.700</t>
  </si>
  <si>
    <t>Александров г, Энтузиастов ул, 11 корп. 1</t>
  </si>
  <si>
    <t>853.200</t>
  </si>
  <si>
    <t>Александров г, Энтузиастов ул, 11</t>
  </si>
  <si>
    <t>Александров г, Энтузиастов ул, 13</t>
  </si>
  <si>
    <t>923.300</t>
  </si>
  <si>
    <t>931.200</t>
  </si>
  <si>
    <t>Александров г, Энтузиастов ул, 15</t>
  </si>
  <si>
    <t>827.460</t>
  </si>
  <si>
    <t>Александров г, Энтузиастов ул, 17</t>
  </si>
  <si>
    <t>Александров г, Энтузиастов ул, 23</t>
  </si>
  <si>
    <t>1169.300</t>
  </si>
  <si>
    <t>943.000</t>
  </si>
  <si>
    <t>1561.100</t>
  </si>
  <si>
    <t>Александров г, Юбилейная ул, 18</t>
  </si>
  <si>
    <t>1437.100</t>
  </si>
  <si>
    <t>Александров г, Юбилейная ул, 2 корп. 2</t>
  </si>
  <si>
    <t>693.200</t>
  </si>
  <si>
    <t>933.500</t>
  </si>
  <si>
    <t>675.700</t>
  </si>
  <si>
    <t>783.400</t>
  </si>
  <si>
    <t>676.200</t>
  </si>
  <si>
    <t>1450.400</t>
  </si>
  <si>
    <t>505.600</t>
  </si>
  <si>
    <t>Александровский р-н, Андреевское с, Мелиораторов ул, 2</t>
  </si>
  <si>
    <t>364.700</t>
  </si>
  <si>
    <t>729.400</t>
  </si>
  <si>
    <t>Александровский р-н, Андреевское с, Мелиораторов ул, 4</t>
  </si>
  <si>
    <t>121.000</t>
  </si>
  <si>
    <t>1207.000</t>
  </si>
  <si>
    <t>Александровский р-н, Андреевское с, Советская А ул, 3</t>
  </si>
  <si>
    <t>573.200</t>
  </si>
  <si>
    <t>573.000</t>
  </si>
  <si>
    <t>Александровский р-н, Андреевское с, Советская А ул, 4</t>
  </si>
  <si>
    <t>Александровский р-н, Андреевское с, Советская А ул, 5</t>
  </si>
  <si>
    <t>Александровский р-н, Андреевское с, Советская А ул, 6</t>
  </si>
  <si>
    <t>521.500</t>
  </si>
  <si>
    <t>Александровский р-н, Андреевское с, Советская ул, 1</t>
  </si>
  <si>
    <t>Александровский р-н, Андреевское с, Советская ул, 3</t>
  </si>
  <si>
    <t>Александровский р-н, Арсаки п, 11</t>
  </si>
  <si>
    <t>399.000</t>
  </si>
  <si>
    <t>Александровский р-н, Арсаки п, Плеханы ул, 120</t>
  </si>
  <si>
    <t>552.000</t>
  </si>
  <si>
    <t>506.900</t>
  </si>
  <si>
    <t>471.000</t>
  </si>
  <si>
    <t>Александровский р-н, Арсаки п, Плеханы ул, 121</t>
  </si>
  <si>
    <t>Александровский р-н, Арсаки п, Плеханы ул, 122</t>
  </si>
  <si>
    <t>481.000</t>
  </si>
  <si>
    <t>Александровский р-н, Арсаки п, Плеханы ул, 123</t>
  </si>
  <si>
    <t>497.000</t>
  </si>
  <si>
    <t>Александровский р-н, Арсаки п, Плеханы ул, 124</t>
  </si>
  <si>
    <t>Александровский р-н, Арсаки п, Плеханы ул, 125</t>
  </si>
  <si>
    <t>541.000</t>
  </si>
  <si>
    <t>Александровский р-н, Арсаки п, Плеханы ул, 126</t>
  </si>
  <si>
    <t>7582.000</t>
  </si>
  <si>
    <t>Александровский р-н, Арсаки п, Плеханы ул, 127</t>
  </si>
  <si>
    <t>1205.100</t>
  </si>
  <si>
    <t>Александровский р-н, Арсаки п, Плеханы ул, 128</t>
  </si>
  <si>
    <t>1030.000</t>
  </si>
  <si>
    <t>3572.000</t>
  </si>
  <si>
    <t>Александровский р-н, Арсаки п, Плеханы ул, 129</t>
  </si>
  <si>
    <t>689.000</t>
  </si>
  <si>
    <t>1421.000</t>
  </si>
  <si>
    <t>Александровский р-н, Арсаки п, Плеханы ул, 2</t>
  </si>
  <si>
    <t>284.000</t>
  </si>
  <si>
    <t>282.000</t>
  </si>
  <si>
    <t>Александровский р-н, Бакшеево с, Совхозная ул, 2</t>
  </si>
  <si>
    <t>395.100</t>
  </si>
  <si>
    <t>Александровский р-н, Бакшеево с, Совхозная ул, 3</t>
  </si>
  <si>
    <t>Александровский р-н, Бакшеево с, Совхозная ул, 5</t>
  </si>
  <si>
    <t>452.000</t>
  </si>
  <si>
    <t>273.700</t>
  </si>
  <si>
    <t>Александровский р-н, Балакирево п, 60 лет Октября ул, 1</t>
  </si>
  <si>
    <t>1428.000</t>
  </si>
  <si>
    <t>3309.000</t>
  </si>
  <si>
    <t>Александровский р-н, Балакирево п, 60 лет Октября ул, 10</t>
  </si>
  <si>
    <t>851.500</t>
  </si>
  <si>
    <t>5051.000</t>
  </si>
  <si>
    <t>Александровский р-н, Балакирево п, 60 лет Октября ул, 12</t>
  </si>
  <si>
    <t>1942.100</t>
  </si>
  <si>
    <t>Александровский р-н, Балакирево п, 60 лет Октября ул, 2</t>
  </si>
  <si>
    <t>472.200</t>
  </si>
  <si>
    <t>1458.000</t>
  </si>
  <si>
    <t>487.300</t>
  </si>
  <si>
    <t>1258.200</t>
  </si>
  <si>
    <t>Александровский р-н, Балакирево п, 60 лет Октября ул, 4</t>
  </si>
  <si>
    <t>Александровский р-н, Балакирево п, 60 лет Октября ул, 5</t>
  </si>
  <si>
    <t>1259.300</t>
  </si>
  <si>
    <t>505.900</t>
  </si>
  <si>
    <t>958.400</t>
  </si>
  <si>
    <t>930.100</t>
  </si>
  <si>
    <t>Александровский р-н, Балакирево п, Вокзальная ул, 10</t>
  </si>
  <si>
    <t>1391.500</t>
  </si>
  <si>
    <t>Александровский р-н, Балакирево п, Вокзальная ул, 11</t>
  </si>
  <si>
    <t>1035.400</t>
  </si>
  <si>
    <t>Александровский р-н, Балакирево п, Вокзальная ул, 12</t>
  </si>
  <si>
    <t>1045.900</t>
  </si>
  <si>
    <t>684.200</t>
  </si>
  <si>
    <t>617.900</t>
  </si>
  <si>
    <t>1047.000</t>
  </si>
  <si>
    <t>984.200</t>
  </si>
  <si>
    <t>Александровский р-н, Балакирево п, Заводская ул, 1</t>
  </si>
  <si>
    <t>405.800</t>
  </si>
  <si>
    <t>380.400</t>
  </si>
  <si>
    <t>672.500</t>
  </si>
  <si>
    <t>404.700</t>
  </si>
  <si>
    <t>Александровский р-н, Балакирево п, Заводская ул, 3</t>
  </si>
  <si>
    <t>400.200</t>
  </si>
  <si>
    <t>Александровский р-н, Балакирево п, Заводская ул, 5</t>
  </si>
  <si>
    <t>652.500</t>
  </si>
  <si>
    <t>1494.600</t>
  </si>
  <si>
    <t>Александровский р-н, Балакирево п, Заводская ул, 6</t>
  </si>
  <si>
    <t>506.600</t>
  </si>
  <si>
    <t>835.200</t>
  </si>
  <si>
    <t>Александровский р-н, Балакирево п, Заводская ул, 7</t>
  </si>
  <si>
    <t>529.800</t>
  </si>
  <si>
    <t>887.000</t>
  </si>
  <si>
    <t>527.100</t>
  </si>
  <si>
    <t>Александровский р-н, Балакирево п, Заводская ул, 9</t>
  </si>
  <si>
    <t>693.500</t>
  </si>
  <si>
    <t>Александровский р-н, Балакирево п, Радужный кв-л, 2</t>
  </si>
  <si>
    <t>Александровский р-н, Балакирево п, Радужный кв-л, 3</t>
  </si>
  <si>
    <t>1332.700</t>
  </si>
  <si>
    <t>364.400</t>
  </si>
  <si>
    <t>1426.000</t>
  </si>
  <si>
    <t>Александровский р-н, Балакирево п, Совхозная ул, 3</t>
  </si>
  <si>
    <t>Александровский р-н, Балакирево п, Совхозная ул, 7</t>
  </si>
  <si>
    <t>408.200</t>
  </si>
  <si>
    <t>Александровский р-н, Балакирево п, Центральный кв-л, 1</t>
  </si>
  <si>
    <t>687.800</t>
  </si>
  <si>
    <t>Александровский р-н, Балакирево п, Центральный кв-л, 2</t>
  </si>
  <si>
    <t>1032.400</t>
  </si>
  <si>
    <t>Александровский р-н, Балакирево п, Центральный кв-л, 3</t>
  </si>
  <si>
    <t>684.600</t>
  </si>
  <si>
    <t>Александровский р-н, Балакирево п, Энергетиков ул, 4</t>
  </si>
  <si>
    <t>Александровский р-н, Балакирево п, Юго-Западный кв-л, 1</t>
  </si>
  <si>
    <t>1248.000</t>
  </si>
  <si>
    <t>Александровский р-н, Балакирево п, Юго-Западный кв-л, 10</t>
  </si>
  <si>
    <t>1071.400</t>
  </si>
  <si>
    <t>Александровский р-н, Балакирево п, Юго-Западный кв-л, 11</t>
  </si>
  <si>
    <t>1238.400</t>
  </si>
  <si>
    <t>Александровский р-н, Балакирево п, Юго-Западный кв-л, 12</t>
  </si>
  <si>
    <t>1063.000</t>
  </si>
  <si>
    <t>Александровский р-н, Балакирево п, Юго-Западный кв-л, 13</t>
  </si>
  <si>
    <t>965.900</t>
  </si>
  <si>
    <t>Александровский р-н, Балакирево п, Юго-Западный кв-л, 14</t>
  </si>
  <si>
    <t>1119.400</t>
  </si>
  <si>
    <t>Александровский р-н, Балакирево п, Юго-Западный кв-л, 16</t>
  </si>
  <si>
    <t>896.000</t>
  </si>
  <si>
    <t>894.700</t>
  </si>
  <si>
    <t>Александровский р-н, Балакирево п, Юго-Западный кв-л, 18</t>
  </si>
  <si>
    <t>876.500</t>
  </si>
  <si>
    <t>857.700</t>
  </si>
  <si>
    <t>1051.000</t>
  </si>
  <si>
    <t>Александровский р-н, Балакирево п, Юго-Западный кв-л, 3</t>
  </si>
  <si>
    <t>Александровский р-н, Балакирево п, Юго-Западный кв-л, 4</t>
  </si>
  <si>
    <t>Александровский р-н, Балакирево п, Юго-Западный кв-л, 5</t>
  </si>
  <si>
    <t>1266.600</t>
  </si>
  <si>
    <t>1138.000</t>
  </si>
  <si>
    <t>Александровский р-н, Балакирево п, Юго-Западный кв-л, 8</t>
  </si>
  <si>
    <t>Александровский р-н, Балакирево п, Юго-Западный кв-л, 9</t>
  </si>
  <si>
    <t>Александровский р-н, Большое Каринское с, Новая ул, 1</t>
  </si>
  <si>
    <t>383.600</t>
  </si>
  <si>
    <t>383.800</t>
  </si>
  <si>
    <t>419.900</t>
  </si>
  <si>
    <t>Александровский р-н, Большое Каринское с, Новая ул, 2</t>
  </si>
  <si>
    <t>Александровский р-н, Большое Каринское с, Новая ул, 3</t>
  </si>
  <si>
    <t>Александровский р-н, Большое Каринское с, Новая ул, 6</t>
  </si>
  <si>
    <t>499.500</t>
  </si>
  <si>
    <t>Александровский р-н, Большое Каринское с, Новая ул, 7</t>
  </si>
  <si>
    <t>Александровский р-н, Большое Каринское с, Новая ул, 8</t>
  </si>
  <si>
    <t>645.200</t>
  </si>
  <si>
    <t>Александровский р-н, Большое Шимоново д, Весенняя ул, 1</t>
  </si>
  <si>
    <t>Александровский р-н, Годуново с, Центральная ул, 2</t>
  </si>
  <si>
    <t>Александровский р-н, Годуново с, Центральная ул, 5</t>
  </si>
  <si>
    <t>779.000</t>
  </si>
  <si>
    <t>Александровский р-н, Годуново с, Центральная ул, 6</t>
  </si>
  <si>
    <t>634.700</t>
  </si>
  <si>
    <t>Александровский р-н, Григорово д, Мира ул, 1</t>
  </si>
  <si>
    <t>277.400</t>
  </si>
  <si>
    <t>408.700</t>
  </si>
  <si>
    <t>Александровский р-н, Григорово д, Мира ул, 3</t>
  </si>
  <si>
    <t>705.100</t>
  </si>
  <si>
    <t>Александровский р-н, Дворики д, Центральная ул, 2</t>
  </si>
  <si>
    <t>788.600</t>
  </si>
  <si>
    <t>347.200</t>
  </si>
  <si>
    <t>752.000</t>
  </si>
  <si>
    <t>Александровский р-н, Елькино д, Мира ул, 3</t>
  </si>
  <si>
    <t>Александровский р-н, Елькино д, Мира ул, 4</t>
  </si>
  <si>
    <t>528.600</t>
  </si>
  <si>
    <t>Александровский р-н, Искра п, Кооперативная ул, 11</t>
  </si>
  <si>
    <t>Александровский р-н, Карабаново г, Гагарина ул, 1</t>
  </si>
  <si>
    <t>1577.000</t>
  </si>
  <si>
    <t>Александровский р-н, Карабаново г, Гагарина ул, 2</t>
  </si>
  <si>
    <t>519.680</t>
  </si>
  <si>
    <t>Александровский р-н, Карабаново г, Железнодорожный туп, 11</t>
  </si>
  <si>
    <t>614.800</t>
  </si>
  <si>
    <t>Александровский р-н, Карабаново г, Западная ул, 4</t>
  </si>
  <si>
    <t>Александровский р-н, Карабаново г, Западная ул, 5</t>
  </si>
  <si>
    <t>Александровский р-н, Карабаново г, Западная ул, 7</t>
  </si>
  <si>
    <t>1440.000</t>
  </si>
  <si>
    <t>2344.600</t>
  </si>
  <si>
    <t>Александровский р-н, Карабаново г, Карпова ул, 1</t>
  </si>
  <si>
    <t>667.660</t>
  </si>
  <si>
    <t>379.150</t>
  </si>
  <si>
    <t>400.900</t>
  </si>
  <si>
    <t>Александровский р-н, Карабаново г, Комсомольская ул, 3</t>
  </si>
  <si>
    <t>472.400</t>
  </si>
  <si>
    <t>Александровский р-н, Карабаново г, Комсомольская ул, 4</t>
  </si>
  <si>
    <t>394.000</t>
  </si>
  <si>
    <t>450.200</t>
  </si>
  <si>
    <t>Александровский р-н, Карабаново г, Комсомольская ул, 6</t>
  </si>
  <si>
    <t>Александровский р-н, Карабаново г, Комсомольская ул, 7</t>
  </si>
  <si>
    <t>408.000</t>
  </si>
  <si>
    <t>870.800</t>
  </si>
  <si>
    <t>467.900</t>
  </si>
  <si>
    <t>Александровский р-н, Карабаново г, Кооперативная ул, 26</t>
  </si>
  <si>
    <t>266.190</t>
  </si>
  <si>
    <t>Александровский р-н, Карабаново г, Красногорская ул, 52</t>
  </si>
  <si>
    <t>338.000</t>
  </si>
  <si>
    <t>258.900</t>
  </si>
  <si>
    <t>376.500</t>
  </si>
  <si>
    <t>Александровский р-н, Карабаново г, Ленина пл, 3</t>
  </si>
  <si>
    <t>446.000</t>
  </si>
  <si>
    <t>509.500</t>
  </si>
  <si>
    <t>508.400</t>
  </si>
  <si>
    <t>Александровский р-н, Карабаново г, Лермонтова пл, 10</t>
  </si>
  <si>
    <t>Александровский р-н, Карабаново г, Лермонтова пл, 12</t>
  </si>
  <si>
    <t>Александровский р-н, Карабаново г, Лермонтова пл, 13</t>
  </si>
  <si>
    <t>1151.500</t>
  </si>
  <si>
    <t>Александровский р-н, Карабаново г, Лермонтова пл, 14</t>
  </si>
  <si>
    <t>Александровский р-н, Карабаново г, Лермонтова пл, 2</t>
  </si>
  <si>
    <t>515.430</t>
  </si>
  <si>
    <t>Александровский р-н, Карабаново г, Лермонтова пл, 3</t>
  </si>
  <si>
    <t>1167.000</t>
  </si>
  <si>
    <t>Александровский р-н, Карабаново г, Лермонтова пл, 6</t>
  </si>
  <si>
    <t>507.400</t>
  </si>
  <si>
    <t>Александровский р-н, Карабаново г, Маяковского ул, 11</t>
  </si>
  <si>
    <t>885.000</t>
  </si>
  <si>
    <t>750.700</t>
  </si>
  <si>
    <t>812.700</t>
  </si>
  <si>
    <t>Александровский р-н, Карабаново г, Маяковского ул, 4</t>
  </si>
  <si>
    <t>662.480</t>
  </si>
  <si>
    <t>Александровский р-н, Карабаново г, Маяковского ул, 5</t>
  </si>
  <si>
    <t>Александровский р-н, Карабаново г, Маяковского ул, 7</t>
  </si>
  <si>
    <t>Александровский р-н, Карабаново г, Маяковского ул, 8</t>
  </si>
  <si>
    <t>672.100</t>
  </si>
  <si>
    <t>532.440</t>
  </si>
  <si>
    <t>734.600</t>
  </si>
  <si>
    <t>Александровский р-н, Карабаново г, Маяковского ул, 9</t>
  </si>
  <si>
    <t>Александровский р-н, Карабаново г, Мира ул, 13</t>
  </si>
  <si>
    <t>Александровский р-н, Карабаново г, Мира ул, 15</t>
  </si>
  <si>
    <t>831.900</t>
  </si>
  <si>
    <t>519.400</t>
  </si>
  <si>
    <t>Александровский р-н, Карабаново г, Мира ул, 16</t>
  </si>
  <si>
    <t>Александровский р-н, Карабаново г, Мира ул, 18</t>
  </si>
  <si>
    <t>874.100</t>
  </si>
  <si>
    <t>Александровский р-н, Карабаново г, Мира ул, 23</t>
  </si>
  <si>
    <t>Александровский р-н, Карабаново г, Мира ул, 26</t>
  </si>
  <si>
    <t>Александровский р-н, Карабаново г, Мира ул, 28</t>
  </si>
  <si>
    <t>1245.400</t>
  </si>
  <si>
    <t>1304.100</t>
  </si>
  <si>
    <t>Александровский р-н, Карабаново г, Мира ул, 30</t>
  </si>
  <si>
    <t>Александровский р-н, Карабаново г, Мира ул, 32</t>
  </si>
  <si>
    <t>1629.450</t>
  </si>
  <si>
    <t>Александровский р-н, Карабаново г, Мира ул, 4</t>
  </si>
  <si>
    <t>637.600</t>
  </si>
  <si>
    <t>1359.400</t>
  </si>
  <si>
    <t>Александровский р-н, Карабаново г, Мира ул, 5</t>
  </si>
  <si>
    <t>522.450</t>
  </si>
  <si>
    <t>637.500</t>
  </si>
  <si>
    <t>674.770</t>
  </si>
  <si>
    <t>Александровский р-н, Карабаново г, Мира ул, 9</t>
  </si>
  <si>
    <t>506.870</t>
  </si>
  <si>
    <t>266.600</t>
  </si>
  <si>
    <t>Александровский р-н, Карабаново г, Очистные Сооружения ул, 1</t>
  </si>
  <si>
    <t>493.600</t>
  </si>
  <si>
    <t>Александровский р-н, Карабаново г, Первомайская ул, 19</t>
  </si>
  <si>
    <t>454.600</t>
  </si>
  <si>
    <t>Александровский р-н, Карабаново г, Победы ул, 1</t>
  </si>
  <si>
    <t>1310.000</t>
  </si>
  <si>
    <t>946.860</t>
  </si>
  <si>
    <t>Александровский р-н, Карабаново г, Победы ул, 2</t>
  </si>
  <si>
    <t>Александровский р-н, Карабаново г, Победы ул, 4</t>
  </si>
  <si>
    <t>1350.360</t>
  </si>
  <si>
    <t>Александровский р-н, Карабаново г, Победы ул, 4а</t>
  </si>
  <si>
    <t>Александровский р-н, Карабаново г, Победы ул, 6</t>
  </si>
  <si>
    <t>1278.700</t>
  </si>
  <si>
    <t>983.600</t>
  </si>
  <si>
    <t>3068.600</t>
  </si>
  <si>
    <t>Александровский р-н, Карабаново г, Победы ул, 8</t>
  </si>
  <si>
    <t>1490.450</t>
  </si>
  <si>
    <t>Александровский р-н, Карабаново г, Победы ул, 8А</t>
  </si>
  <si>
    <t>Александровский р-н, Карабаново г, Почтовая ул, 18</t>
  </si>
  <si>
    <t>641.300</t>
  </si>
  <si>
    <t>537.320</t>
  </si>
  <si>
    <t>Александровский р-н, Карабаново г, Почтовая ул, 20</t>
  </si>
  <si>
    <t>881.250</t>
  </si>
  <si>
    <t>Александровский р-н, Карабаново г, Почтовая ул, 21</t>
  </si>
  <si>
    <t>824.780</t>
  </si>
  <si>
    <t>265.950</t>
  </si>
  <si>
    <t>441.000</t>
  </si>
  <si>
    <t>Александровский р-н, Карабаново г, Пушкина ул, 26</t>
  </si>
  <si>
    <t>348.000</t>
  </si>
  <si>
    <t>267.300</t>
  </si>
  <si>
    <t>Александровский р-н, Карабаново г, Садовая ул, 3</t>
  </si>
  <si>
    <t>Александровский р-н, Карабаново г, Садовая ул, 4</t>
  </si>
  <si>
    <t>682.700</t>
  </si>
  <si>
    <t>Александровский р-н, Карабаново г, Садовая ул, 5</t>
  </si>
  <si>
    <t>694.400</t>
  </si>
  <si>
    <t>641.000</t>
  </si>
  <si>
    <t>Александровский р-н, Карабаново г, Садовая ул, 6</t>
  </si>
  <si>
    <t>Александровский р-н, Карабаново г, Садовая ул, 7</t>
  </si>
  <si>
    <t>Александровский р-н, Карабаново г, Садовая ул, 9</t>
  </si>
  <si>
    <t>Александровский р-н, Карабаново г, Садовый 1-й пер, 14</t>
  </si>
  <si>
    <t>1114.000</t>
  </si>
  <si>
    <t>Александровский р-н, Карабаново г, Садовый 1-й пер, 16</t>
  </si>
  <si>
    <t>764.000</t>
  </si>
  <si>
    <t>542.880</t>
  </si>
  <si>
    <t>Александровский р-н, Карабаново г, Советская ул, 20</t>
  </si>
  <si>
    <t>605.240</t>
  </si>
  <si>
    <t>Александровский р-н, Карабаново г, Совхозная ул, 13</t>
  </si>
  <si>
    <t>837.100</t>
  </si>
  <si>
    <t>Александровский р-н, Карабаново г, Текстильщиков ул, 3</t>
  </si>
  <si>
    <t>Александровский р-н, Карабаново г, Текстильщиков ул, 5</t>
  </si>
  <si>
    <t>Александровский р-н, Карабаново г, Чулкова ул, 1</t>
  </si>
  <si>
    <t>1256.220</t>
  </si>
  <si>
    <t>Александровский р-н, Карабаново г, Штыкова ул, 27</t>
  </si>
  <si>
    <t>515.900</t>
  </si>
  <si>
    <t>Александровский р-н, Красное Пламя п, Центральная ул, 14</t>
  </si>
  <si>
    <t>481.100</t>
  </si>
  <si>
    <t>Александровский р-н, Красное Пламя п, Школьная ул, 40</t>
  </si>
  <si>
    <t>Александровский р-н, Красное Пламя п, Школьная ул, 41</t>
  </si>
  <si>
    <t>319.000</t>
  </si>
  <si>
    <t>Александровский р-н, Красное Пламя п, Школьная ул, 42</t>
  </si>
  <si>
    <t>309.000</t>
  </si>
  <si>
    <t>Александровский р-н, Красное Пламя п, Школьная ул, 43</t>
  </si>
  <si>
    <t>Александровский р-н, Красное Пламя п, Школьная ул, 44</t>
  </si>
  <si>
    <t>Александровский р-н, Красное Пламя п, Школьная ул, 45</t>
  </si>
  <si>
    <t>Александровский р-н, Красное Пламя п, Школьная ул, 46</t>
  </si>
  <si>
    <t>706.200</t>
  </si>
  <si>
    <t>711.200</t>
  </si>
  <si>
    <t>507.600</t>
  </si>
  <si>
    <t>Александровский р-н, Легково д, Весенняя ул, 2</t>
  </si>
  <si>
    <t>537.300</t>
  </si>
  <si>
    <t>595.000</t>
  </si>
  <si>
    <t>Александровский р-н, Лизуново д, Рябиновая ул, 10</t>
  </si>
  <si>
    <t>796.100</t>
  </si>
  <si>
    <t>Александровский р-н, Лизуново д, Рябиновая ул, 3</t>
  </si>
  <si>
    <t>266.200</t>
  </si>
  <si>
    <t>403.500</t>
  </si>
  <si>
    <t>Александровский р-н, Лисавы д, Зеленая ул, 2</t>
  </si>
  <si>
    <t>725.500</t>
  </si>
  <si>
    <t>Александровский р-н, Лисавы д, Центральная ул, 2</t>
  </si>
  <si>
    <t>Александровский р-н, Лисавы д, Центральная ул, 6</t>
  </si>
  <si>
    <t>300.900</t>
  </si>
  <si>
    <t>Александровский р-н, Лисавы д, Центральная ул, 8</t>
  </si>
  <si>
    <t>Александровский р-н, Лобково д, Кирпичная ул, 1</t>
  </si>
  <si>
    <t>Александровский р-н, Лобково д, Кирпичная ул, 10</t>
  </si>
  <si>
    <t>389.110</t>
  </si>
  <si>
    <t>Александровский р-н, Лобково д, Кирпичная ул, 2</t>
  </si>
  <si>
    <t>515.800</t>
  </si>
  <si>
    <t>Александровский р-н, Лобково д, Кирпичная ул, 3</t>
  </si>
  <si>
    <t>351.400</t>
  </si>
  <si>
    <t>Александровский р-н, Лобково д, Кирпичная ул, 4</t>
  </si>
  <si>
    <t>Александровский р-н, Лобково д, Кирпичная ул, 6</t>
  </si>
  <si>
    <t>401.000</t>
  </si>
  <si>
    <t>Александровский р-н, Лобково д, Кирпичная ул, 8</t>
  </si>
  <si>
    <t>Александровский р-н, Майский п, Новая ул, 23</t>
  </si>
  <si>
    <t>816.000</t>
  </si>
  <si>
    <t>764.400</t>
  </si>
  <si>
    <t>Александровский р-н, Майский п, Парковая ул, 10</t>
  </si>
  <si>
    <t>Александровский р-н, Майский п, Парковая ул, 2</t>
  </si>
  <si>
    <t>292.600</t>
  </si>
  <si>
    <t>299.000</t>
  </si>
  <si>
    <t>292.000</t>
  </si>
  <si>
    <t>Александровский р-н, Майский п, Парковая ул, 8</t>
  </si>
  <si>
    <t>273.000</t>
  </si>
  <si>
    <t>Александровский р-н, Майский п, Первомайская ул, 20</t>
  </si>
  <si>
    <t>286.500</t>
  </si>
  <si>
    <t>317.000</t>
  </si>
  <si>
    <t>Александровский р-н, Марино д, Деревенская ул, 33</t>
  </si>
  <si>
    <t>389.300</t>
  </si>
  <si>
    <t>Александровский р-н, Маяк п, Дорожная ул, 11</t>
  </si>
  <si>
    <t>839.000</t>
  </si>
  <si>
    <t>Александровский р-н, Маяк п, Дорожная ул, 5</t>
  </si>
  <si>
    <t>367.000</t>
  </si>
  <si>
    <t>Александровский р-н, Маяк п, Дорожная ул, 6</t>
  </si>
  <si>
    <t>Александровский р-н, Маяк п, Дорожная ул, 8</t>
  </si>
  <si>
    <t>367.400</t>
  </si>
  <si>
    <t>798.700</t>
  </si>
  <si>
    <t>Александровский р-н, Светлый п, Садовая ул, 1</t>
  </si>
  <si>
    <t>Александровский р-н, Светлый п, Садовая ул, 2</t>
  </si>
  <si>
    <t>Александровский р-н, Светлый п, Садовая ул, 3</t>
  </si>
  <si>
    <t>Александровский р-н, Светлый п, Садовая ул, 4</t>
  </si>
  <si>
    <t>363.200</t>
  </si>
  <si>
    <t>392.000</t>
  </si>
  <si>
    <t>Александровский р-н, Светлый п, Садовая ул, 5</t>
  </si>
  <si>
    <t>801.800</t>
  </si>
  <si>
    <t>Александровский р-н, Светлый п, Садовая ул, 7</t>
  </si>
  <si>
    <t>366.000</t>
  </si>
  <si>
    <t>809.900</t>
  </si>
  <si>
    <t>Александровский р-н, Следнево д, Лесная ул, 2</t>
  </si>
  <si>
    <t>338.500</t>
  </si>
  <si>
    <t>Александровский р-н, Следнево д, Октябрьский кв-л, 1</t>
  </si>
  <si>
    <t>432.550</t>
  </si>
  <si>
    <t>Александровский р-н, Следнево д, Октябрьский кв-л, 2</t>
  </si>
  <si>
    <t>Александровский р-н, Следнево д, Октябрьский кв-л, 3</t>
  </si>
  <si>
    <t>1679.000</t>
  </si>
  <si>
    <t>Александровский р-н, Следнево д, Октябрьский кв-л, 6</t>
  </si>
  <si>
    <t>381.400</t>
  </si>
  <si>
    <t>672.900</t>
  </si>
  <si>
    <t>Александровский р-н, Следнево д, Октябрьский кв-л, 7</t>
  </si>
  <si>
    <t>361.400</t>
  </si>
  <si>
    <t>645.700</t>
  </si>
  <si>
    <t>Александровский р-н, Следнево д, Октябрьский кв-л, 9</t>
  </si>
  <si>
    <t>494.170</t>
  </si>
  <si>
    <t>Александровский р-н, Струнино г, Больничный городок, 1</t>
  </si>
  <si>
    <t>338.600</t>
  </si>
  <si>
    <t>Александровский р-н, Струнино г, Больничный проезд, 10</t>
  </si>
  <si>
    <t>1084.200</t>
  </si>
  <si>
    <t>Александровский р-н, Струнино г, Больничный проезд, 11</t>
  </si>
  <si>
    <t>911.600</t>
  </si>
  <si>
    <t>520.800</t>
  </si>
  <si>
    <t>Александровский р-н, Струнино г, Больничный проезд, 13</t>
  </si>
  <si>
    <t>808.400</t>
  </si>
  <si>
    <t>Александровский р-н, Струнино г, Больничный проезд, 14</t>
  </si>
  <si>
    <t>4771.300</t>
  </si>
  <si>
    <t>Александровский р-н, Струнино г, Больничный проезд, 5</t>
  </si>
  <si>
    <t>Александровский р-н, Струнино г, Больничный проезд, 6</t>
  </si>
  <si>
    <t>Александровский р-н, Струнино г, Больничный проезд, 7</t>
  </si>
  <si>
    <t>509.000</t>
  </si>
  <si>
    <t>501.550</t>
  </si>
  <si>
    <t>Александровский р-н, Струнино г, Больничный проезд, 8</t>
  </si>
  <si>
    <t>Александровский р-н, Струнино г, Воронина ул, 6</t>
  </si>
  <si>
    <t>175.000</t>
  </si>
  <si>
    <t>1187.300</t>
  </si>
  <si>
    <t>Александровский р-н, Струнино г, Дзержинского ул, 11</t>
  </si>
  <si>
    <t>772.500</t>
  </si>
  <si>
    <t>Александровский р-н, Струнино г, Дзержинского ул, 1а</t>
  </si>
  <si>
    <t>3701.600</t>
  </si>
  <si>
    <t>963.300</t>
  </si>
  <si>
    <t>Александровский р-н, Струнино г, Дзержинского ул, 32</t>
  </si>
  <si>
    <t>Александровский р-н, Струнино г, Дзержинского ул, 38</t>
  </si>
  <si>
    <t>Александровский р-н, Струнино г, Дзержинского ул, 5</t>
  </si>
  <si>
    <t>1052.100</t>
  </si>
  <si>
    <t>1367.100</t>
  </si>
  <si>
    <t>Александровский р-н, Струнино г, Дзержинского ул, 9</t>
  </si>
  <si>
    <t>1212.100</t>
  </si>
  <si>
    <t>1669.800</t>
  </si>
  <si>
    <t>Александровский р-н, Струнино г, Дубки кв-л, 10</t>
  </si>
  <si>
    <t>1032.900</t>
  </si>
  <si>
    <t>Александровский р-н, Струнино г, Дубки кв-л, 11</t>
  </si>
  <si>
    <t>935.660</t>
  </si>
  <si>
    <t>Александровский р-н, Струнино г, Дубки кв-л, 12</t>
  </si>
  <si>
    <t>Александровский р-н, Струнино г, Дубки кв-л, 13</t>
  </si>
  <si>
    <t>919.800</t>
  </si>
  <si>
    <t>1280.500</t>
  </si>
  <si>
    <t>Александровский р-н, Струнино г, Дубки кв-л, 15</t>
  </si>
  <si>
    <t>793.600</t>
  </si>
  <si>
    <t>Александровский р-н, Струнино г, Дубки кв-л, 16</t>
  </si>
  <si>
    <t>941.200</t>
  </si>
  <si>
    <t>Александровский р-н, Струнино г, Дубки кв-л, 17</t>
  </si>
  <si>
    <t>1269.000</t>
  </si>
  <si>
    <t>940.800</t>
  </si>
  <si>
    <t>Александровский р-н, Струнино г, Дубки кв-л, 18</t>
  </si>
  <si>
    <t>2104.000</t>
  </si>
  <si>
    <t>Александровский р-н, Струнино г, Дубки кв-л, 19</t>
  </si>
  <si>
    <t>846.900</t>
  </si>
  <si>
    <t>Александровский р-н, Струнино г, Дубки кв-л, 2</t>
  </si>
  <si>
    <t>1662.080</t>
  </si>
  <si>
    <t>Александровский р-н, Струнино г, Дубки кв-л, 3</t>
  </si>
  <si>
    <t>1305.800</t>
  </si>
  <si>
    <t>1351.800</t>
  </si>
  <si>
    <t>Александровский р-н, Струнино г, Дубки кв-л, 5</t>
  </si>
  <si>
    <t>Александровский р-н, Струнино г, Дубки кв-л, 6</t>
  </si>
  <si>
    <t>821.030</t>
  </si>
  <si>
    <t>Александровский р-н, Струнино г, Дубки кв-л, 7</t>
  </si>
  <si>
    <t>947.920</t>
  </si>
  <si>
    <t>951.800</t>
  </si>
  <si>
    <t>Александровский р-н, Струнино г, Дубки кв-л, 9</t>
  </si>
  <si>
    <t>1188.000</t>
  </si>
  <si>
    <t>913.800</t>
  </si>
  <si>
    <t>Александровский р-н, Струнино г, Заречная ул, 10</t>
  </si>
  <si>
    <t>Александровский р-н, Струнино г, Заречная ул, 15</t>
  </si>
  <si>
    <t>347.600</t>
  </si>
  <si>
    <t>Александровский р-н, Струнино г, Заречная ул, 17</t>
  </si>
  <si>
    <t>505.800</t>
  </si>
  <si>
    <t>339.600</t>
  </si>
  <si>
    <t>Александровский р-н, Струнино г, Заречная ул, 1а</t>
  </si>
  <si>
    <t>679.140</t>
  </si>
  <si>
    <t>403.600</t>
  </si>
  <si>
    <t>Александровский р-н, Струнино г, Заречная ул, 27</t>
  </si>
  <si>
    <t>547.900</t>
  </si>
  <si>
    <t>Александровский р-н, Струнино г, Заречная ул, 28</t>
  </si>
  <si>
    <t>424.200</t>
  </si>
  <si>
    <t>263.000</t>
  </si>
  <si>
    <t>Александровский р-н, Струнино г, Заречная ул, 29</t>
  </si>
  <si>
    <t>745.600</t>
  </si>
  <si>
    <t>Александровский р-н, Струнино г, Заречная ул, 3 корп. 2</t>
  </si>
  <si>
    <t>Александровский р-н, Струнино г, Заречная ул, 3</t>
  </si>
  <si>
    <t>3001.000</t>
  </si>
  <si>
    <t>Александровский р-н, Струнино г, Заречная ул, 32</t>
  </si>
  <si>
    <t>968.200</t>
  </si>
  <si>
    <t>745.240</t>
  </si>
  <si>
    <t>441.150</t>
  </si>
  <si>
    <t>444.800</t>
  </si>
  <si>
    <t>Александровский р-н, Струнино г, Заречная ул, 40</t>
  </si>
  <si>
    <t>453.700</t>
  </si>
  <si>
    <t>451.100</t>
  </si>
  <si>
    <t>Александровский р-н, Струнино г, Заречная ул, 44</t>
  </si>
  <si>
    <t>Александровский р-н, Струнино г, Заречная ул, 46</t>
  </si>
  <si>
    <t>Александровский р-н, Струнино г, Заречная ул, 48</t>
  </si>
  <si>
    <t>Александровский р-н, Струнино г, Заречная ул, 8</t>
  </si>
  <si>
    <t>2019.100</t>
  </si>
  <si>
    <t>Александровский р-н, Струнино г, Кирова пл, 10</t>
  </si>
  <si>
    <t>856.700</t>
  </si>
  <si>
    <t>1204.200</t>
  </si>
  <si>
    <t>Александровский р-н, Струнино г, Кирова пл, 8</t>
  </si>
  <si>
    <t>707.200</t>
  </si>
  <si>
    <t>Александровский р-н, Струнино г, Кирова пл, 9</t>
  </si>
  <si>
    <t>439.590</t>
  </si>
  <si>
    <t>Александровский р-н, Струнино г, Лермонтова ул, 10</t>
  </si>
  <si>
    <t>1265.300</t>
  </si>
  <si>
    <t>Александровский р-н, Струнино г, Норильская ул, 1</t>
  </si>
  <si>
    <t>1277.800</t>
  </si>
  <si>
    <t>Александровский р-н, Струнино г, Норильская ул, 7</t>
  </si>
  <si>
    <t>1286.900</t>
  </si>
  <si>
    <t>4132.900</t>
  </si>
  <si>
    <t>Александровский р-н, Струнино г, Островского ул, 3</t>
  </si>
  <si>
    <t>853.900</t>
  </si>
  <si>
    <t>Александровский р-н, Струнино г, ПМК ул, 18</t>
  </si>
  <si>
    <t>204.600</t>
  </si>
  <si>
    <t>327.000</t>
  </si>
  <si>
    <t>Александровский р-н, Струнино г, Суворова ул, 18</t>
  </si>
  <si>
    <t>Александровский р-н, Струнино г, Фролова ул, 3</t>
  </si>
  <si>
    <t>204.900</t>
  </si>
  <si>
    <t>375.960</t>
  </si>
  <si>
    <t>Александровский р-н, Струнино г, Фролова ул, 5а</t>
  </si>
  <si>
    <t>295.400</t>
  </si>
  <si>
    <t>Александровский р-н, Струнино г, Фрунзе ул, 2</t>
  </si>
  <si>
    <t>854.600</t>
  </si>
  <si>
    <t>Александровский р-н, Струнино г, Фрунзе ул, 9</t>
  </si>
  <si>
    <t>2405.700</t>
  </si>
  <si>
    <t>Александровский р-н, Струнино г, Чкалова пер, 1</t>
  </si>
  <si>
    <t>1101.000</t>
  </si>
  <si>
    <t>690.610</t>
  </si>
  <si>
    <t>Александровский р-н, Струнино г, Шувалова пер, 3</t>
  </si>
  <si>
    <t>289.300</t>
  </si>
  <si>
    <t>656.000</t>
  </si>
  <si>
    <t>Александровский р-н, Струнино г, Шувалова ул, 10</t>
  </si>
  <si>
    <t>Александровский р-н, Струнино г, Шувалова ул, 12</t>
  </si>
  <si>
    <t>574.800</t>
  </si>
  <si>
    <t>449.300</t>
  </si>
  <si>
    <t>445.600</t>
  </si>
  <si>
    <t>665.400</t>
  </si>
  <si>
    <t>Александровский р-н, Струнино г, Шувалова ул, 14</t>
  </si>
  <si>
    <t>762.500</t>
  </si>
  <si>
    <t>Александровский р-н, Струнино г, Шувалова ул, 1а</t>
  </si>
  <si>
    <t>437.600</t>
  </si>
  <si>
    <t>864.500</t>
  </si>
  <si>
    <t>Александровский р-н, Струнино г, Шувалова ул, 2</t>
  </si>
  <si>
    <t>506.300</t>
  </si>
  <si>
    <t>375.100</t>
  </si>
  <si>
    <t>Александровский р-н, Струнино г, Шувалова ул, 2А</t>
  </si>
  <si>
    <t>Александровский р-н, Струнино г, Шувалова ул, 3а</t>
  </si>
  <si>
    <t>653.200</t>
  </si>
  <si>
    <t>Александровский р-н, Струнино г, Шувалова ул, 4</t>
  </si>
  <si>
    <t>613.700</t>
  </si>
  <si>
    <t>Александровский р-н, Струнино г, Шувалова ул, 5</t>
  </si>
  <si>
    <t>203.400</t>
  </si>
  <si>
    <t>299.700</t>
  </si>
  <si>
    <t>2287.600</t>
  </si>
  <si>
    <t>Александровский р-н, Струнино г, Шувалова ул, 7а</t>
  </si>
  <si>
    <t>Александровский р-н, Струнино г, Шувалова ул, 8</t>
  </si>
  <si>
    <t>298.700</t>
  </si>
  <si>
    <t>Александровский р-н, Струнино г, Шувалова ул, 9</t>
  </si>
  <si>
    <t>395.400</t>
  </si>
  <si>
    <t>Александровский р-н, Таратино д, Октябрьская ул, 1</t>
  </si>
  <si>
    <t>Александровский р-н, Таратино д, Октябрьская ул, 2</t>
  </si>
  <si>
    <t>Александровский р-н, Таратино д, Октябрьская ул, 3</t>
  </si>
  <si>
    <t>Александровский р-н, Таратино д, Октябрьская ул, 31</t>
  </si>
  <si>
    <t>413.000</t>
  </si>
  <si>
    <t>Александровский р-н, Таратино д, Октябрьская ул, 32</t>
  </si>
  <si>
    <t>Александровский р-н, Таратино д, Октябрьская ул, 33</t>
  </si>
  <si>
    <t>Александровский р-н, Таратино д, Октябрьская ул, 4</t>
  </si>
  <si>
    <t>Александровский р-н, Таратино д, Октябрьская ул, 5</t>
  </si>
  <si>
    <t>Александровский р-н, Таратино д, Спортивная ул, 10</t>
  </si>
  <si>
    <t>2539.000</t>
  </si>
  <si>
    <t>Александровский р-н, Таратино д, Спортивная ул, 11</t>
  </si>
  <si>
    <t>Александровский р-н, Таратино д, Спортивная ул, 13</t>
  </si>
  <si>
    <t>Александровский р-н, Таратино д, Спортивная ул, 131</t>
  </si>
  <si>
    <t>Александровский р-н, Таратино д, Спортивная ул, 134</t>
  </si>
  <si>
    <t>Александровский р-н, Таратино д, Спортивная ул, 6</t>
  </si>
  <si>
    <t>Александровский р-н, Таратино д, Спортивная ул, 7</t>
  </si>
  <si>
    <t>Александровский р-н, Таратино д, Спортивная ул, 8</t>
  </si>
  <si>
    <t>Александровский р-н, Таратино д, Спортивная ул, 9</t>
  </si>
  <si>
    <t>Владимир г, 1-й Коллективный проезд, 2</t>
  </si>
  <si>
    <t>599.000</t>
  </si>
  <si>
    <t>Владимир г, 1-й Коллективный проезд, 3</t>
  </si>
  <si>
    <t>551.300</t>
  </si>
  <si>
    <t>Владимир г, 1-й Коллективный проезд, 4</t>
  </si>
  <si>
    <t>Владимир г, 1-й Коллективный проезд, 5</t>
  </si>
  <si>
    <t>457.000</t>
  </si>
  <si>
    <t>335.100</t>
  </si>
  <si>
    <t>Владимир г, 1-й Коллективный проезд, 5А</t>
  </si>
  <si>
    <t>Владимир г, 1-й Коллективный проезд, 6</t>
  </si>
  <si>
    <t>Владимир г, 1-й Коллективный проезд, 6А</t>
  </si>
  <si>
    <t>1265.900</t>
  </si>
  <si>
    <t>Владимир г, 1-й Коллективный проезд, 7</t>
  </si>
  <si>
    <t>566.300</t>
  </si>
  <si>
    <t>Владимир г, 1-я Кольцевая ул, 28а</t>
  </si>
  <si>
    <t>876.400</t>
  </si>
  <si>
    <t>Владимир г, 1-я Никольская ул, 12</t>
  </si>
  <si>
    <t>Владимир г, 1-я Пионерская ул, 28</t>
  </si>
  <si>
    <t>587.700</t>
  </si>
  <si>
    <t>Владимир г, 1-я Пионерская ул, 30</t>
  </si>
  <si>
    <t>767.200</t>
  </si>
  <si>
    <t>Владимир г, 1-я Пионерская ул, 32</t>
  </si>
  <si>
    <t>1092.000</t>
  </si>
  <si>
    <t>1571.000</t>
  </si>
  <si>
    <t>Владимир г, 1-я Пионерская ул, 34</t>
  </si>
  <si>
    <t>448.250</t>
  </si>
  <si>
    <t>Владимир г, 1-я Пионерская ул, 36</t>
  </si>
  <si>
    <t>448.200</t>
  </si>
  <si>
    <t>Владимир г, 1-я Пионерская ул, 38</t>
  </si>
  <si>
    <t>460.400</t>
  </si>
  <si>
    <t>Владимир г, 1-я Пионерская ул, 40</t>
  </si>
  <si>
    <t>Владимир г, 1-я Пионерская ул, 55</t>
  </si>
  <si>
    <t>Владимир г, 1-я Пионерская ул, 55А</t>
  </si>
  <si>
    <t>Владимир г, 1-я Пионерская ул, 57</t>
  </si>
  <si>
    <t>447.200</t>
  </si>
  <si>
    <t>Владимир г, 1-я Пионерская ул, 61</t>
  </si>
  <si>
    <t>651.900</t>
  </si>
  <si>
    <t>3600.000</t>
  </si>
  <si>
    <t>836.300</t>
  </si>
  <si>
    <t>Владимир г, 1-я Пионерская ул, 64</t>
  </si>
  <si>
    <t>Владимир г, 1-я Пионерская ул, 65</t>
  </si>
  <si>
    <t>871.600</t>
  </si>
  <si>
    <t>666.400</t>
  </si>
  <si>
    <t>Владимир г, 1-я Пионерская ул, 67</t>
  </si>
  <si>
    <t>801.000</t>
  </si>
  <si>
    <t>Владимир г, 1-я Пионерская ул, 68А</t>
  </si>
  <si>
    <t>431.900</t>
  </si>
  <si>
    <t>Владимир г, 1-я Пионерская ул, 76</t>
  </si>
  <si>
    <t>423.900</t>
  </si>
  <si>
    <t>671.000</t>
  </si>
  <si>
    <t>Владимир г, 1-я Пионерская ул, 78</t>
  </si>
  <si>
    <t>568.470</t>
  </si>
  <si>
    <t>Владимир г, 1-я Пионерская ул, 80</t>
  </si>
  <si>
    <t>1064.900</t>
  </si>
  <si>
    <t>Владимир г, 1-я Пионерская ул, 80А</t>
  </si>
  <si>
    <t>470.100</t>
  </si>
  <si>
    <t>1038.400</t>
  </si>
  <si>
    <t>Владимир г, 1-я Пионерская ул, 82А</t>
  </si>
  <si>
    <t>457.500</t>
  </si>
  <si>
    <t>1001.000</t>
  </si>
  <si>
    <t>Владимир г, 1-я Пионерская ул, 86</t>
  </si>
  <si>
    <t>482.380</t>
  </si>
  <si>
    <t>632.100</t>
  </si>
  <si>
    <t>Владимир г, 1-я Пионерская ул, 86А</t>
  </si>
  <si>
    <t>197.400</t>
  </si>
  <si>
    <t>690.200</t>
  </si>
  <si>
    <t>689.500</t>
  </si>
  <si>
    <t>Владимир г, 1-я Пионерская ул, 88</t>
  </si>
  <si>
    <t>982.200</t>
  </si>
  <si>
    <t>Владимир г, 1-я Пионерская ул, 88Г</t>
  </si>
  <si>
    <t>665.280</t>
  </si>
  <si>
    <t>Владимир г, 2-й Кирпичный проезд, 2</t>
  </si>
  <si>
    <t>Владимир г, 2-й Коллективный проезд, 1</t>
  </si>
  <si>
    <t>Владимир г, 2-й Коллективный проезд, 2</t>
  </si>
  <si>
    <t>297.800</t>
  </si>
  <si>
    <t>273.900</t>
  </si>
  <si>
    <t>Владимир г, 2-й Коллективный проезд, 3</t>
  </si>
  <si>
    <t>583.700</t>
  </si>
  <si>
    <t>294.000</t>
  </si>
  <si>
    <t>Владимир г, 2-й Коллективный проезд, 4</t>
  </si>
  <si>
    <t>Владимир г, 2-й Коллективный проезд, 5</t>
  </si>
  <si>
    <t>194.200</t>
  </si>
  <si>
    <t>293.900</t>
  </si>
  <si>
    <t>Владимир г, 2-й Коллективный проезд, 6</t>
  </si>
  <si>
    <t>496.000</t>
  </si>
  <si>
    <t>Владимир г, 2-й Коллективный проезд, 6А</t>
  </si>
  <si>
    <t>386.000</t>
  </si>
  <si>
    <t>Владимир г, 2-й Почаевский проезд, 4</t>
  </si>
  <si>
    <t>797.900</t>
  </si>
  <si>
    <t>Владимир г, 2-я Кольцевая ул, 26а</t>
  </si>
  <si>
    <t>Владимир г, 2-я Кольцевая ул, 31а</t>
  </si>
  <si>
    <t>Владимир г, 2-я Кольцевая ул, 31б</t>
  </si>
  <si>
    <t>Владимир г, 2-я Кольцевая ул, 70</t>
  </si>
  <si>
    <t>Владимир г, 2-я Никольская ул, 7</t>
  </si>
  <si>
    <t>227.300</t>
  </si>
  <si>
    <t>288.500</t>
  </si>
  <si>
    <t>284.300</t>
  </si>
  <si>
    <t>Владимир г, 3-я Кольцевая ул, 10</t>
  </si>
  <si>
    <t>Владимир г, 3-я Кольцевая ул, 12</t>
  </si>
  <si>
    <t>Владимир г, 3-я Кольцевая ул, 14</t>
  </si>
  <si>
    <t>Владимир г, 3-я Кольцевая ул, 16</t>
  </si>
  <si>
    <t>Владимир г, 3-я Кольцевая ул, 18</t>
  </si>
  <si>
    <t>Владимир г, 3-я Кольцевая ул, 25а</t>
  </si>
  <si>
    <t>Владимир г, 3-я Кольцевая ул, 34</t>
  </si>
  <si>
    <t>Владимир г, 3-я Кольцевая ул, 36</t>
  </si>
  <si>
    <t>Владимир г, 850-летия ул, 2</t>
  </si>
  <si>
    <t>1089.000</t>
  </si>
  <si>
    <t>613.400</t>
  </si>
  <si>
    <t>Владимир г, 850-летия ул, 3</t>
  </si>
  <si>
    <t>1624.000</t>
  </si>
  <si>
    <t>1144.000</t>
  </si>
  <si>
    <t>Владимир г, 850-летия ул, 4</t>
  </si>
  <si>
    <t>1253.600</t>
  </si>
  <si>
    <t>Владимир г, 850-летия ул, 4А</t>
  </si>
  <si>
    <t>582.950</t>
  </si>
  <si>
    <t>932.100</t>
  </si>
  <si>
    <t>Владимир г, 850-летия ул, 4Б</t>
  </si>
  <si>
    <t>855.100</t>
  </si>
  <si>
    <t>Владимир г, 850-летия ул, 5</t>
  </si>
  <si>
    <t>1210.000</t>
  </si>
  <si>
    <t>862.000</t>
  </si>
  <si>
    <t>1879.900</t>
  </si>
  <si>
    <t>Владимир г, 850-летия ул, 6</t>
  </si>
  <si>
    <t>Владимир г, 850-летия ул, 7</t>
  </si>
  <si>
    <t>2660.000</t>
  </si>
  <si>
    <t>2327.000</t>
  </si>
  <si>
    <t>1229.500</t>
  </si>
  <si>
    <t>Владимир г, 9 Января ул, 2</t>
  </si>
  <si>
    <t>1178.700</t>
  </si>
  <si>
    <t>Владимир г, 9 Января ул, 3</t>
  </si>
  <si>
    <t>1031.100</t>
  </si>
  <si>
    <t>Владимир г, 9 Января ул, 4а</t>
  </si>
  <si>
    <t>491.000</t>
  </si>
  <si>
    <t>Владимир г, Алябьева ул, 10</t>
  </si>
  <si>
    <t>527.900</t>
  </si>
  <si>
    <t>Владимир г, Алябьева ул, 11/24</t>
  </si>
  <si>
    <t>683.800</t>
  </si>
  <si>
    <t>Владимир г, Алябьева ул, 12/26</t>
  </si>
  <si>
    <t>443.700</t>
  </si>
  <si>
    <t>Владимир г, Алябьева ул, 13</t>
  </si>
  <si>
    <t>582.700</t>
  </si>
  <si>
    <t>558.200</t>
  </si>
  <si>
    <t>600.400</t>
  </si>
  <si>
    <t>Владимир г, Алябьева ул, 14/13</t>
  </si>
  <si>
    <t>467.700</t>
  </si>
  <si>
    <t>272.500</t>
  </si>
  <si>
    <t>299.500</t>
  </si>
  <si>
    <t>Владимир г, Алябьева ул, 16</t>
  </si>
  <si>
    <t>2433.100</t>
  </si>
  <si>
    <t>Владимир г, Алябьева ул, 17</t>
  </si>
  <si>
    <t>274.650</t>
  </si>
  <si>
    <t>301.000</t>
  </si>
  <si>
    <t>Владимир г, Алябьева ул, 17а</t>
  </si>
  <si>
    <t>642.800</t>
  </si>
  <si>
    <t>802.100</t>
  </si>
  <si>
    <t>Владимир г, Алябьева ул, 18</t>
  </si>
  <si>
    <t>Владимир г, Алябьева ул, 19</t>
  </si>
  <si>
    <t>276.700</t>
  </si>
  <si>
    <t>Владимир г, Алябьева ул, 19а</t>
  </si>
  <si>
    <t>644.800</t>
  </si>
  <si>
    <t>559.300</t>
  </si>
  <si>
    <t>619.300</t>
  </si>
  <si>
    <t>Владимир г, Алябьева ул, 20</t>
  </si>
  <si>
    <t>892.200</t>
  </si>
  <si>
    <t>269.500</t>
  </si>
  <si>
    <t>Владимир г, Алябьева ул, 23</t>
  </si>
  <si>
    <t>297.200</t>
  </si>
  <si>
    <t>607.000</t>
  </si>
  <si>
    <t>659.100</t>
  </si>
  <si>
    <t>Владимир г, Алябьева ул, 3</t>
  </si>
  <si>
    <t>393.600</t>
  </si>
  <si>
    <t>391.600</t>
  </si>
  <si>
    <t>Владимир г, Алябьева ул, 3а</t>
  </si>
  <si>
    <t>697.000</t>
  </si>
  <si>
    <t>Владимир г, Алябьева ул, 4</t>
  </si>
  <si>
    <t>323.400</t>
  </si>
  <si>
    <t>345.800</t>
  </si>
  <si>
    <t>508.300</t>
  </si>
  <si>
    <t>Владимир г, Алябьева ул, 7</t>
  </si>
  <si>
    <t>436.400</t>
  </si>
  <si>
    <t>281.000</t>
  </si>
  <si>
    <t>951.500</t>
  </si>
  <si>
    <t>276.500</t>
  </si>
  <si>
    <t>992.000</t>
  </si>
  <si>
    <t>848.850</t>
  </si>
  <si>
    <t>719.640</t>
  </si>
  <si>
    <t>500.700</t>
  </si>
  <si>
    <t>372.100</t>
  </si>
  <si>
    <t>676.000</t>
  </si>
  <si>
    <t>Владимир г, Асаткина ул, 15</t>
  </si>
  <si>
    <t>548.900</t>
  </si>
  <si>
    <t>Владимир г, Асаткина ул, 17</t>
  </si>
  <si>
    <t>Владимир г, Асаткина ул, 18</t>
  </si>
  <si>
    <t>Владимир г, Асаткина ул, 19</t>
  </si>
  <si>
    <t>627.700</t>
  </si>
  <si>
    <t>Владимир г, Асаткина ул, 2</t>
  </si>
  <si>
    <t>958.000</t>
  </si>
  <si>
    <t>1862.000</t>
  </si>
  <si>
    <t>Владимир г, Асаткина ул, 20</t>
  </si>
  <si>
    <t>593.400</t>
  </si>
  <si>
    <t>549.500</t>
  </si>
  <si>
    <t>Владимир г, Асаткина ул, 21</t>
  </si>
  <si>
    <t>396.000</t>
  </si>
  <si>
    <t>Владимир г, Асаткина ул, 22</t>
  </si>
  <si>
    <t>Владимир г, Асаткина ул, 23</t>
  </si>
  <si>
    <t>Владимир г, Асаткина ул, 24</t>
  </si>
  <si>
    <t>197.000</t>
  </si>
  <si>
    <t>Владимир г, Асаткина ул, 25</t>
  </si>
  <si>
    <t>Владимир г, Асаткина ул, 26</t>
  </si>
  <si>
    <t>970.200</t>
  </si>
  <si>
    <t>Владимир г, Асаткина ул, 29</t>
  </si>
  <si>
    <t>959.600</t>
  </si>
  <si>
    <t>Владимир г, Асаткина ул, 2А</t>
  </si>
  <si>
    <t>436.000</t>
  </si>
  <si>
    <t>778.700</t>
  </si>
  <si>
    <t>980.100</t>
  </si>
  <si>
    <t>Владимир г, Асаткина ул, 3/8</t>
  </si>
  <si>
    <t>Владимир г, Асаткина ул, 30</t>
  </si>
  <si>
    <t>Владимир г, Асаткина ул, 31</t>
  </si>
  <si>
    <t>782.000</t>
  </si>
  <si>
    <t>542.700</t>
  </si>
  <si>
    <t>Владимир г, Асаткина ул, 34</t>
  </si>
  <si>
    <t>Владимир г, Асаткина ул, 36</t>
  </si>
  <si>
    <t>872.000</t>
  </si>
  <si>
    <t>560.400</t>
  </si>
  <si>
    <t>Владимир г, Асаткина ул, 7</t>
  </si>
  <si>
    <t>Владимир г, Асаткина ул, 8</t>
  </si>
  <si>
    <t>Владимир г, Балакирева ул, 22</t>
  </si>
  <si>
    <t>347.700</t>
  </si>
  <si>
    <t>Владимир г, Балакирева ул, 24</t>
  </si>
  <si>
    <t>1065.000</t>
  </si>
  <si>
    <t>985.500</t>
  </si>
  <si>
    <t>Владимир г, Балакирева ул, 25</t>
  </si>
  <si>
    <t>2077.000</t>
  </si>
  <si>
    <t>Владимир г, Балакирева ул, 25а</t>
  </si>
  <si>
    <t>Владимир г, Балакирева ул, 26а</t>
  </si>
  <si>
    <t>1541.000</t>
  </si>
  <si>
    <t>Владимир г, Балакирева ул, 27</t>
  </si>
  <si>
    <t>Владимир г, Балакирева ул, 29</t>
  </si>
  <si>
    <t>Владимир г, Балакирева ул, 31</t>
  </si>
  <si>
    <t>6441.000</t>
  </si>
  <si>
    <t>Владимир г, Балакирева ул, 33</t>
  </si>
  <si>
    <t>Владимир г, Балакирева ул, 35</t>
  </si>
  <si>
    <t>964.000</t>
  </si>
  <si>
    <t>Владимир г, Балакирева ул, 37</t>
  </si>
  <si>
    <t>Владимир г, Балакирева ул, 37а</t>
  </si>
  <si>
    <t>632.550</t>
  </si>
  <si>
    <t>Владимир г, Балакирева ул, 37б</t>
  </si>
  <si>
    <t>2934.000</t>
  </si>
  <si>
    <t>Владимир г, Балакирева ул, 37г</t>
  </si>
  <si>
    <t>Владимир г, Балакирева ул, 37д</t>
  </si>
  <si>
    <t>1860.000</t>
  </si>
  <si>
    <t>Владимир г, Балакирева ул, 39</t>
  </si>
  <si>
    <t>948.000</t>
  </si>
  <si>
    <t>Владимир г, Балакирева ул, 43</t>
  </si>
  <si>
    <t>1082.000</t>
  </si>
  <si>
    <t>4500.000</t>
  </si>
  <si>
    <t>Владимир г, Балакирева ул, 43а</t>
  </si>
  <si>
    <t>Владимир г, Балакирева ул, 43б</t>
  </si>
  <si>
    <t>1661.000</t>
  </si>
  <si>
    <t>Владимир г, Балакирева ул, 43в</t>
  </si>
  <si>
    <t>Владимир г, Балакирева ул, 43г</t>
  </si>
  <si>
    <t>Владимир г, Балакирева ул, 45</t>
  </si>
  <si>
    <t>Владимир г, Балакирева ул, 45а</t>
  </si>
  <si>
    <t>Владимир г, Балакирева ул, 47</t>
  </si>
  <si>
    <t>1234.000</t>
  </si>
  <si>
    <t>Владимир г, Балакирева ул, 47а</t>
  </si>
  <si>
    <t>Владимир г, Балакирева ул, 49</t>
  </si>
  <si>
    <t>1116.000</t>
  </si>
  <si>
    <t>636.000</t>
  </si>
  <si>
    <t>Владимир г, Балакирева ул, 51Б</t>
  </si>
  <si>
    <t>268.000</t>
  </si>
  <si>
    <t>3223.700</t>
  </si>
  <si>
    <t>Владимир г, Балакирева ул, 53</t>
  </si>
  <si>
    <t>1148.000</t>
  </si>
  <si>
    <t>Владимир г, Балакирева ул, 57</t>
  </si>
  <si>
    <t>1666.000</t>
  </si>
  <si>
    <t>Владимир г, Балакирева ул, 57а</t>
  </si>
  <si>
    <t>Владимир г, Батурина ул, 12Б</t>
  </si>
  <si>
    <t>278.900</t>
  </si>
  <si>
    <t>Владимир г, Батурина ул, 1А</t>
  </si>
  <si>
    <t>527.350</t>
  </si>
  <si>
    <t>639.400</t>
  </si>
  <si>
    <t>Владимир г, Батурина ул, 21</t>
  </si>
  <si>
    <t>1288.600</t>
  </si>
  <si>
    <t>Владимир г, Батурина ул, 2А</t>
  </si>
  <si>
    <t>1594.000</t>
  </si>
  <si>
    <t>Владимир г, Батурина ул, 33</t>
  </si>
  <si>
    <t>933.400</t>
  </si>
  <si>
    <t>3485.400</t>
  </si>
  <si>
    <t>Владимир г, Баумана ул, 10</t>
  </si>
  <si>
    <t>Владимир г, Баумана ул, 4</t>
  </si>
  <si>
    <t>543.400</t>
  </si>
  <si>
    <t>628.300</t>
  </si>
  <si>
    <t>Владимир г, Баумана ул, 6</t>
  </si>
  <si>
    <t>623.200</t>
  </si>
  <si>
    <t>Владимир г, Баумана ул, 8</t>
  </si>
  <si>
    <t>806.100</t>
  </si>
  <si>
    <t>Владимир г, Безыменского ул, 1</t>
  </si>
  <si>
    <t>2528.000</t>
  </si>
  <si>
    <t>Владимир г, Безыменского ул, 10</t>
  </si>
  <si>
    <t>Владимир г, Безыменского ул, 10а</t>
  </si>
  <si>
    <t>377.200</t>
  </si>
  <si>
    <t>382.700</t>
  </si>
  <si>
    <t>Владимир г, Безыменского ул, 11</t>
  </si>
  <si>
    <t>900.400</t>
  </si>
  <si>
    <t>922.300</t>
  </si>
  <si>
    <t>Владимир г, Безыменского ул, 11а</t>
  </si>
  <si>
    <t>8043.750</t>
  </si>
  <si>
    <t>Владимир г, Безыменского ул, 11Б</t>
  </si>
  <si>
    <t>19233.000</t>
  </si>
  <si>
    <t>1479.000</t>
  </si>
  <si>
    <t>Владимир г, Безыменского ул, 13</t>
  </si>
  <si>
    <t>6369.000</t>
  </si>
  <si>
    <t>Владимир г, Безыменского ул, 13а</t>
  </si>
  <si>
    <t>1832.000</t>
  </si>
  <si>
    <t>4371.000</t>
  </si>
  <si>
    <t>Владимир г, Безыменского ул, 13б</t>
  </si>
  <si>
    <t>Владимир г, Безыменского ул, 14</t>
  </si>
  <si>
    <t>1071.000</t>
  </si>
  <si>
    <t>Владимир г, Безыменского ул, 14а</t>
  </si>
  <si>
    <t>Владимир г, Безыменского ул, 15</t>
  </si>
  <si>
    <t>1780.000</t>
  </si>
  <si>
    <t>7780.900</t>
  </si>
  <si>
    <t>Владимир г, Безыменского ул, 16</t>
  </si>
  <si>
    <t>Владимир г, Безыменского ул, 16а</t>
  </si>
  <si>
    <t>Владимир г, Безыменского ул, 16б</t>
  </si>
  <si>
    <t>634.000</t>
  </si>
  <si>
    <t>Владимир г, Безыменского ул, 16в</t>
  </si>
  <si>
    <t>Владимир г, Безыменского ул, 17а</t>
  </si>
  <si>
    <t>Владимир г, Безыменского ул, 17г</t>
  </si>
  <si>
    <t>17400.000</t>
  </si>
  <si>
    <t>2150.000</t>
  </si>
  <si>
    <t>Владимир г, Безыменского ул, 18а</t>
  </si>
  <si>
    <t>1927.000</t>
  </si>
  <si>
    <t>Владимир г, Безыменского ул, 18б</t>
  </si>
  <si>
    <t>765.800</t>
  </si>
  <si>
    <t>Владимир г, Безыменского ул, 19</t>
  </si>
  <si>
    <t>904.500</t>
  </si>
  <si>
    <t>Владимир г, Безыменского ул, 1а</t>
  </si>
  <si>
    <t>451.700</t>
  </si>
  <si>
    <t>6439.000</t>
  </si>
  <si>
    <t>Владимир г, Безыменского ул, 2</t>
  </si>
  <si>
    <t>891.000</t>
  </si>
  <si>
    <t>Владимир г, Безыменского ул, 20</t>
  </si>
  <si>
    <t>832.000</t>
  </si>
  <si>
    <t>Владимир г, Безыменского ул, 21</t>
  </si>
  <si>
    <t>5910.000</t>
  </si>
  <si>
    <t>Владимир г, Безыменского ул, 21а</t>
  </si>
  <si>
    <t>4543.100</t>
  </si>
  <si>
    <t>Владимир г, Безыменского ул, 21б</t>
  </si>
  <si>
    <t>3972.000</t>
  </si>
  <si>
    <t>Владимир г, Безыменского ул, 22</t>
  </si>
  <si>
    <t>658.600</t>
  </si>
  <si>
    <t>Владимир г, Безыменского ул, 22а</t>
  </si>
  <si>
    <t>1708.000</t>
  </si>
  <si>
    <t>Владимир г, Безыменского ул, 23</t>
  </si>
  <si>
    <t>5849.000</t>
  </si>
  <si>
    <t>Владимир г, Безыменского ул, 26</t>
  </si>
  <si>
    <t>Владимир г, Безыменского ул, 26а</t>
  </si>
  <si>
    <t>1680.450</t>
  </si>
  <si>
    <t>Владимир г, Безыменского ул, 3</t>
  </si>
  <si>
    <t>894.900</t>
  </si>
  <si>
    <t>3296.000</t>
  </si>
  <si>
    <t>Владимир г, Безыменского ул, 3а</t>
  </si>
  <si>
    <t>10885.000</t>
  </si>
  <si>
    <t>Владимир г, Безыменского ул, 4</t>
  </si>
  <si>
    <t>Владимир г, Безыменского ул, 4А</t>
  </si>
  <si>
    <t>1228.000</t>
  </si>
  <si>
    <t>Владимир г, Безыменского ул, 5</t>
  </si>
  <si>
    <t>5934.000</t>
  </si>
  <si>
    <t>5884.000</t>
  </si>
  <si>
    <t>3702.000</t>
  </si>
  <si>
    <t>Владимир г, Безыменского ул, 6</t>
  </si>
  <si>
    <t>1529.000</t>
  </si>
  <si>
    <t>Владимир г, Безыменского ул, 6а</t>
  </si>
  <si>
    <t>1849.800</t>
  </si>
  <si>
    <t>1860.700</t>
  </si>
  <si>
    <t>Владимир г, Безыменского ул, 7</t>
  </si>
  <si>
    <t>6189.000</t>
  </si>
  <si>
    <t>Владимир г, Безыменского ул, 8</t>
  </si>
  <si>
    <t>1366.100</t>
  </si>
  <si>
    <t>10000.000</t>
  </si>
  <si>
    <t>Владимир г, Безыменского ул, 9б</t>
  </si>
  <si>
    <t>833.000</t>
  </si>
  <si>
    <t>Владимир г, Безыменского ул, 9в</t>
  </si>
  <si>
    <t>1782.700</t>
  </si>
  <si>
    <t>871.000</t>
  </si>
  <si>
    <t>Владимир г, Белоконской ул, 12</t>
  </si>
  <si>
    <t>842.800</t>
  </si>
  <si>
    <t>Владимир г, Белоконской ул, 13</t>
  </si>
  <si>
    <t>Владимир г, Белоконской ул, 13А</t>
  </si>
  <si>
    <t>Владимир г, Белоконской ул, 13Б</t>
  </si>
  <si>
    <t>Владимир г, Белоконской ул, 14</t>
  </si>
  <si>
    <t>Владимир г, Белоконской ул, 14б</t>
  </si>
  <si>
    <t>1247.000</t>
  </si>
  <si>
    <t>Владимир г, Белоконской ул, 15</t>
  </si>
  <si>
    <t>863.200</t>
  </si>
  <si>
    <t>Владимир г, Белоконской ул, 15А</t>
  </si>
  <si>
    <t>Владимир г, Белоконской ул, 15Б</t>
  </si>
  <si>
    <t>982.000</t>
  </si>
  <si>
    <t>857.900</t>
  </si>
  <si>
    <t>857.200</t>
  </si>
  <si>
    <t>Владимир г, Белоконской ул, 16</t>
  </si>
  <si>
    <t>870.700</t>
  </si>
  <si>
    <t>Владимир г, Белоконской ул, 17</t>
  </si>
  <si>
    <t>890.400</t>
  </si>
  <si>
    <t>Владимир г, Белоконской ул, 18</t>
  </si>
  <si>
    <t>979.400</t>
  </si>
  <si>
    <t>Владимир г, Белоконской ул, 19</t>
  </si>
  <si>
    <t>888.400</t>
  </si>
  <si>
    <t>Владимир г, Белоконской ул, 19А</t>
  </si>
  <si>
    <t>975.000</t>
  </si>
  <si>
    <t>866.300</t>
  </si>
  <si>
    <t>Владимир г, Белоконской ул, 21</t>
  </si>
  <si>
    <t>893.700</t>
  </si>
  <si>
    <t>Владимир г, Белоконской ул, 21А</t>
  </si>
  <si>
    <t>Владимир г, Белоконской ул, 23</t>
  </si>
  <si>
    <t>Владимир г, Белоконской ул, 25</t>
  </si>
  <si>
    <t>1149.500</t>
  </si>
  <si>
    <t>Владимир г, Белоконской ул, 6</t>
  </si>
  <si>
    <t>944.200</t>
  </si>
  <si>
    <t>Владимир г, Белоконской ул, 8</t>
  </si>
  <si>
    <t>1074.900</t>
  </si>
  <si>
    <t>Владимир г, Березина ул, 1</t>
  </si>
  <si>
    <t>512.800</t>
  </si>
  <si>
    <t>Владимир г, Березина ул, 2А</t>
  </si>
  <si>
    <t>2343.000</t>
  </si>
  <si>
    <t>564.800</t>
  </si>
  <si>
    <t>Владимир г, Березина ул, 3</t>
  </si>
  <si>
    <t>874.600</t>
  </si>
  <si>
    <t>Владимир г, Березина ул, 3А</t>
  </si>
  <si>
    <t>507.000</t>
  </si>
  <si>
    <t>256.350</t>
  </si>
  <si>
    <t>443.600</t>
  </si>
  <si>
    <t>409.800</t>
  </si>
  <si>
    <t>Владимир г, Березина ул, 5</t>
  </si>
  <si>
    <t>469.200</t>
  </si>
  <si>
    <t>Владимир г, Благонравова ул, 5</t>
  </si>
  <si>
    <t>12831.300</t>
  </si>
  <si>
    <t>Владимир г, Благонравова ул, 7</t>
  </si>
  <si>
    <t>934.600</t>
  </si>
  <si>
    <t>Владимир г, Благонравова ул, 9</t>
  </si>
  <si>
    <t>881.200</t>
  </si>
  <si>
    <t>Владимир г, Бобкова ул, 1</t>
  </si>
  <si>
    <t>265.600</t>
  </si>
  <si>
    <t>204.300</t>
  </si>
  <si>
    <t>315.900</t>
  </si>
  <si>
    <t>Владимир г, Бобкова ул, 1а</t>
  </si>
  <si>
    <t>200.200</t>
  </si>
  <si>
    <t>688.400</t>
  </si>
  <si>
    <t>Владимир г, Бобкова ул, 3</t>
  </si>
  <si>
    <t>203.700</t>
  </si>
  <si>
    <t>Владимир г, Бобкова ул, 3а</t>
  </si>
  <si>
    <t>688.600</t>
  </si>
  <si>
    <t>210.900</t>
  </si>
  <si>
    <t>Владимир г, Бобкова ул, 5</t>
  </si>
  <si>
    <t>878.200</t>
  </si>
  <si>
    <t>Владимир г, Бобкова ул, 8</t>
  </si>
  <si>
    <t>655.500</t>
  </si>
  <si>
    <t>518.300</t>
  </si>
  <si>
    <t>Владимир г, Большая Московская ул, 100</t>
  </si>
  <si>
    <t>Владимир г, Большая Московская ул, 4/6</t>
  </si>
  <si>
    <t>1659.000</t>
  </si>
  <si>
    <t>Владимир г, Большая Московская ул, 46</t>
  </si>
  <si>
    <t>408.600</t>
  </si>
  <si>
    <t>1435.000</t>
  </si>
  <si>
    <t>628.100</t>
  </si>
  <si>
    <t>1155.760</t>
  </si>
  <si>
    <t>515.500</t>
  </si>
  <si>
    <t>528.000</t>
  </si>
  <si>
    <t>1641.240</t>
  </si>
  <si>
    <t>Владимир г, Большая Московская ул, 69</t>
  </si>
  <si>
    <t>343.100</t>
  </si>
  <si>
    <t>Владимир г, Большая Московская ул, 71а</t>
  </si>
  <si>
    <t>Владимир г, Большая Московская ул, 75б</t>
  </si>
  <si>
    <t>2226.000</t>
  </si>
  <si>
    <t>Владимир г, Большая Московская ул, 86</t>
  </si>
  <si>
    <t>782.600</t>
  </si>
  <si>
    <t>2351.000</t>
  </si>
  <si>
    <t>3555.000</t>
  </si>
  <si>
    <t>2785.000</t>
  </si>
  <si>
    <t>Владимир г, Большая Нижегородская ул, 100</t>
  </si>
  <si>
    <t>453.400</t>
  </si>
  <si>
    <t>Владимир г, Большая Нижегородская ул, 101а</t>
  </si>
  <si>
    <t>450.100</t>
  </si>
  <si>
    <t>Владимир г, Большая Нижегородская ул, 104</t>
  </si>
  <si>
    <t>938.000</t>
  </si>
  <si>
    <t>Владимир г, Большая Нижегородская ул, 105д</t>
  </si>
  <si>
    <t>412.300</t>
  </si>
  <si>
    <t>Владимир г, Большая Нижегородская ул, 107а</t>
  </si>
  <si>
    <t>584.800</t>
  </si>
  <si>
    <t>529.630</t>
  </si>
  <si>
    <t>Владимир г, Большая Нижегородская ул, 109а</t>
  </si>
  <si>
    <t>Владимир г, Большая Нижегородская ул, 1а</t>
  </si>
  <si>
    <t>1770.000</t>
  </si>
  <si>
    <t>Владимир г, Большая Нижегородская ул, 27</t>
  </si>
  <si>
    <t>4634.700</t>
  </si>
  <si>
    <t>Владимир г, Большая Нижегородская ул, 27а</t>
  </si>
  <si>
    <t>Владимир г, Большая Нижегородская ул, 27б</t>
  </si>
  <si>
    <t>Владимир г, Большая Нижегородская ул, 27Г</t>
  </si>
  <si>
    <t>Владимир г, Большая Нижегородская ул, 32</t>
  </si>
  <si>
    <t>1449.100</t>
  </si>
  <si>
    <t>Владимир г, Большая Нижегородская ул, 33б</t>
  </si>
  <si>
    <t>Владимир г, Большая Нижегородская ул, 34</t>
  </si>
  <si>
    <t>6323.000</t>
  </si>
  <si>
    <t>3747.700</t>
  </si>
  <si>
    <t>Владимир г, Большая Нижегородская ул, 36</t>
  </si>
  <si>
    <t>1253.000</t>
  </si>
  <si>
    <t>1197.000</t>
  </si>
  <si>
    <t>Владимир г, Большая Нижегородская ул, 50</t>
  </si>
  <si>
    <t>647.900</t>
  </si>
  <si>
    <t>1377.200</t>
  </si>
  <si>
    <t>1172.200</t>
  </si>
  <si>
    <t>639.700</t>
  </si>
  <si>
    <t>575.600</t>
  </si>
  <si>
    <t>Владимир г, Большая Нижегородская ул, 73а</t>
  </si>
  <si>
    <t>387.200</t>
  </si>
  <si>
    <t>638.700</t>
  </si>
  <si>
    <t>Владимир г, Большая Нижегородская ул, 95</t>
  </si>
  <si>
    <t>723.000</t>
  </si>
  <si>
    <t>Владимир г, Большая Нижегородская ул, 97а</t>
  </si>
  <si>
    <t>1313.000</t>
  </si>
  <si>
    <t>Владимир г, Большая Нижегородская ул, 99а</t>
  </si>
  <si>
    <t>Владимир г, Большие Ременники ул, 13</t>
  </si>
  <si>
    <t>Владимир г, Большие Ременники ул, 17а</t>
  </si>
  <si>
    <t>Владимир г, Большие Ременники ул, 2а</t>
  </si>
  <si>
    <t>1498.700</t>
  </si>
  <si>
    <t>Владимир г, Большой проезд, 15а</t>
  </si>
  <si>
    <t>2069.300</t>
  </si>
  <si>
    <t>Владимир г, Бородина ул, 35</t>
  </si>
  <si>
    <t>1520.000</t>
  </si>
  <si>
    <t>353.200</t>
  </si>
  <si>
    <t>Владимир г, Варваринский проезд, 3</t>
  </si>
  <si>
    <t>Владимир г, Василисина ул, 1</t>
  </si>
  <si>
    <t>1172.300</t>
  </si>
  <si>
    <t>Владимир г, Василисина ул, 10</t>
  </si>
  <si>
    <t>Владимир г, Василисина ул, 10а</t>
  </si>
  <si>
    <t>932.000</t>
  </si>
  <si>
    <t>882.800</t>
  </si>
  <si>
    <t>508.080</t>
  </si>
  <si>
    <t>Владимир г, Василисина ул, 11</t>
  </si>
  <si>
    <t>1790.600</t>
  </si>
  <si>
    <t>Владимир г, Василисина ул, 12</t>
  </si>
  <si>
    <t>Владимир г, Василисина ул, 12а</t>
  </si>
  <si>
    <t>759.900</t>
  </si>
  <si>
    <t>Владимир г, Василисина ул, 12б</t>
  </si>
  <si>
    <t>877.000</t>
  </si>
  <si>
    <t>817.000</t>
  </si>
  <si>
    <t>604.500</t>
  </si>
  <si>
    <t>Владимир г, Василисина ул, 14</t>
  </si>
  <si>
    <t>884.700</t>
  </si>
  <si>
    <t>Владимир г, Василисина ул, 14а</t>
  </si>
  <si>
    <t>1301.200</t>
  </si>
  <si>
    <t>Владимир г, Василисина ул, 14б</t>
  </si>
  <si>
    <t>727.300</t>
  </si>
  <si>
    <t>Владимир г, Василисина ул, 15</t>
  </si>
  <si>
    <t>Владимир г, Василисина ул, 16</t>
  </si>
  <si>
    <t>1122.000</t>
  </si>
  <si>
    <t>Владимир г, Василисина ул, 17</t>
  </si>
  <si>
    <t>598.200</t>
  </si>
  <si>
    <t>Владимир г, Василисина ул, 18</t>
  </si>
  <si>
    <t>Владимир г, Василисина ул, 18а</t>
  </si>
  <si>
    <t>Владимир г, Василисина ул, 18б</t>
  </si>
  <si>
    <t>1277.000</t>
  </si>
  <si>
    <t>Владимир г, Василисина ул, 2</t>
  </si>
  <si>
    <t>1609.200</t>
  </si>
  <si>
    <t>Владимир г, Василисина ул, 20</t>
  </si>
  <si>
    <t>1966.000</t>
  </si>
  <si>
    <t>Владимир г, Василисина ул, 22а</t>
  </si>
  <si>
    <t>1008.000</t>
  </si>
  <si>
    <t>Владимир г, Василисина ул, 2а</t>
  </si>
  <si>
    <t>Владимир г, Василисина ул, 3</t>
  </si>
  <si>
    <t>Владимир г, Василисина ул, 4</t>
  </si>
  <si>
    <t>866.200</t>
  </si>
  <si>
    <t>Владимир г, Василисина ул, 4а</t>
  </si>
  <si>
    <t>Владимир г, Василисина ул, 5</t>
  </si>
  <si>
    <t>Владимир г, Василисина ул, 6</t>
  </si>
  <si>
    <t>1492.400</t>
  </si>
  <si>
    <t>2862.000</t>
  </si>
  <si>
    <t>Владимир г, Василисина ул, 8а</t>
  </si>
  <si>
    <t>1696.000</t>
  </si>
  <si>
    <t>533.600</t>
  </si>
  <si>
    <t>Владимир г, Василисина ул, 8б</t>
  </si>
  <si>
    <t>1825.000</t>
  </si>
  <si>
    <t>Владимир г, Василисина ул, 9</t>
  </si>
  <si>
    <t>7900.200</t>
  </si>
  <si>
    <t>Владимир г, Василисина ул, 9а</t>
  </si>
  <si>
    <t>Владимир г, Верхняя Дуброва ул, 1</t>
  </si>
  <si>
    <t>662.800</t>
  </si>
  <si>
    <t>Владимир г, Верхняя Дуброва ул, 10</t>
  </si>
  <si>
    <t>1645.000</t>
  </si>
  <si>
    <t>Владимир г, Верхняя Дуброва ул, 12</t>
  </si>
  <si>
    <t>336.300</t>
  </si>
  <si>
    <t>Владимир г, Верхняя Дуброва ул, 13</t>
  </si>
  <si>
    <t>336.800</t>
  </si>
  <si>
    <t>Владимир г, Верхняя Дуброва ул, 15</t>
  </si>
  <si>
    <t>Владимир г, Верхняя Дуброва ул, 16</t>
  </si>
  <si>
    <t>310.080</t>
  </si>
  <si>
    <t>Владимир г, Верхняя Дуброва ул, 17</t>
  </si>
  <si>
    <t>1318.800</t>
  </si>
  <si>
    <t>Владимир г, Верхняя Дуброва ул, 18</t>
  </si>
  <si>
    <t>Владимир г, Верхняя Дуброва ул, 18А</t>
  </si>
  <si>
    <t>1378.600</t>
  </si>
  <si>
    <t>1247.400</t>
  </si>
  <si>
    <t>Владимир г, Верхняя Дуброва ул, 18Б</t>
  </si>
  <si>
    <t>1656.200</t>
  </si>
  <si>
    <t>Владимир г, Верхняя Дуброва ул, 19</t>
  </si>
  <si>
    <t>250.400</t>
  </si>
  <si>
    <t>Владимир г, Верхняя Дуброва ул, 2</t>
  </si>
  <si>
    <t>Владимир г, Верхняя Дуброва ул, 20</t>
  </si>
  <si>
    <t>Владимир г, Верхняя Дуброва ул, 20А</t>
  </si>
  <si>
    <t>2466.000</t>
  </si>
  <si>
    <t>450.400</t>
  </si>
  <si>
    <t>Владимир г, Верхняя Дуброва ул, 21</t>
  </si>
  <si>
    <t>4480.000</t>
  </si>
  <si>
    <t>962.200</t>
  </si>
  <si>
    <t>Владимир г, Верхняя Дуброва ул, 22А</t>
  </si>
  <si>
    <t>1904.200</t>
  </si>
  <si>
    <t>Владимир г, Верхняя Дуброва ул, 22Б</t>
  </si>
  <si>
    <t>773.000</t>
  </si>
  <si>
    <t>900.800</t>
  </si>
  <si>
    <t>Владимир г, Верхняя Дуброва ул, 23</t>
  </si>
  <si>
    <t>11984.000</t>
  </si>
  <si>
    <t>Владимир г, Верхняя Дуброва ул, 25</t>
  </si>
  <si>
    <t>Владимир г, Верхняя Дуброва ул, 26А</t>
  </si>
  <si>
    <t>2276.100</t>
  </si>
  <si>
    <t>Владимир г, Верхняя Дуброва ул, 26Г</t>
  </si>
  <si>
    <t>Владимир г, Верхняя Дуброва ул, 27</t>
  </si>
  <si>
    <t>605.400</t>
  </si>
  <si>
    <t>756.600</t>
  </si>
  <si>
    <t>Владимир г, Верхняя Дуброва ул, 28А</t>
  </si>
  <si>
    <t>831.100</t>
  </si>
  <si>
    <t>773.500</t>
  </si>
  <si>
    <t>Владимир г, Верхняя Дуброва ул, 28В</t>
  </si>
  <si>
    <t>Владимир г, Верхняя Дуброва ул, 29</t>
  </si>
  <si>
    <t>938.600</t>
  </si>
  <si>
    <t>Владимир г, Верхняя Дуброва ул, 2Б</t>
  </si>
  <si>
    <t>Владимир г, Верхняя Дуброва ул, 3</t>
  </si>
  <si>
    <t>Владимир г, Верхняя Дуброва ул, 30</t>
  </si>
  <si>
    <t>3046.600</t>
  </si>
  <si>
    <t>Владимир г, Верхняя Дуброва ул, 31</t>
  </si>
  <si>
    <t>Владимир г, Верхняя Дуброва ул, 32</t>
  </si>
  <si>
    <t>621.600</t>
  </si>
  <si>
    <t>Владимир г, Верхняя Дуброва ул, 33</t>
  </si>
  <si>
    <t>Владимир г, Верхняя Дуброва ул, 34</t>
  </si>
  <si>
    <t>Владимир г, Верхняя Дуброва ул, 36</t>
  </si>
  <si>
    <t>631.500</t>
  </si>
  <si>
    <t>Владимир г, Верхняя Дуброва ул, 36Г</t>
  </si>
  <si>
    <t>1535.000</t>
  </si>
  <si>
    <t>1528.500</t>
  </si>
  <si>
    <t>Владимир г, Верхняя Дуброва ул, 36Ж</t>
  </si>
  <si>
    <t>Владимир г, Верхняя Дуброва ул, 37</t>
  </si>
  <si>
    <t>606.300</t>
  </si>
  <si>
    <t>Владимир г, Верхняя Дуброва ул, 38</t>
  </si>
  <si>
    <t>Владимир г, Верхняя Дуброва ул, 38А</t>
  </si>
  <si>
    <t>Владимир г, Верхняя Дуброва ул, 38Б</t>
  </si>
  <si>
    <t>591.000</t>
  </si>
  <si>
    <t>Владимир г, Верхняя Дуброва ул, 38В</t>
  </si>
  <si>
    <t>794.000</t>
  </si>
  <si>
    <t>Владимир г, Верхняя Дуброва ул, 38Г</t>
  </si>
  <si>
    <t>596.900</t>
  </si>
  <si>
    <t>Владимир г, Верхняя Дуброва ул, 38Д</t>
  </si>
  <si>
    <t>538.100</t>
  </si>
  <si>
    <t>Владимир г, Верхняя Дуброва ул, 39</t>
  </si>
  <si>
    <t>1093.300</t>
  </si>
  <si>
    <t>Владимир г, Верхняя Дуброва ул, 4</t>
  </si>
  <si>
    <t>1295.800</t>
  </si>
  <si>
    <t>Владимир г, Верхняя Дуброва ул, 41</t>
  </si>
  <si>
    <t>971.700</t>
  </si>
  <si>
    <t>Владимир г, Верхняя Дуброва ул, 43</t>
  </si>
  <si>
    <t>646.200</t>
  </si>
  <si>
    <t>Владимир г, Верхняя Дуброва ул, 5</t>
  </si>
  <si>
    <t>Владимир г, Верхняя Дуброва ул, 6</t>
  </si>
  <si>
    <t>Владимир г, Верхняя Дуброва ул, 8</t>
  </si>
  <si>
    <t>Владимир г, Верхняя Дуброва ул, 9</t>
  </si>
  <si>
    <t>Владимир г, Вознесенская ул, 15</t>
  </si>
  <si>
    <t>3352.600</t>
  </si>
  <si>
    <t>183.000</t>
  </si>
  <si>
    <t>Владимир г, Вокзальная ул, 11</t>
  </si>
  <si>
    <t>690.400</t>
  </si>
  <si>
    <t>Владимир г, Вокзальная ул, 15А</t>
  </si>
  <si>
    <t>1321.600</t>
  </si>
  <si>
    <t>Владимир г, Вокзальная ул, 23</t>
  </si>
  <si>
    <t>2693.000</t>
  </si>
  <si>
    <t>Владимир г, Вокзальная ул, 65</t>
  </si>
  <si>
    <t>1542.000</t>
  </si>
  <si>
    <t>273.100</t>
  </si>
  <si>
    <t>Владимир г, Вокзальная ул, 67</t>
  </si>
  <si>
    <t>209.400</t>
  </si>
  <si>
    <t>308.900</t>
  </si>
  <si>
    <t>281.300</t>
  </si>
  <si>
    <t>Владимир г, Вокзальная ул, 69</t>
  </si>
  <si>
    <t>Владимир г, Вокзальная ул, 9</t>
  </si>
  <si>
    <t>Владимир г, Володарского ул, 2</t>
  </si>
  <si>
    <t>Владимир г, Воровского ул, 10</t>
  </si>
  <si>
    <t>1054.700</t>
  </si>
  <si>
    <t>563.900</t>
  </si>
  <si>
    <t>Владимир г, Воровского ул, 4</t>
  </si>
  <si>
    <t>Владимир г, Воровского ул, 6</t>
  </si>
  <si>
    <t>620.300</t>
  </si>
  <si>
    <t>Владимир г, Воровского ул, 8а</t>
  </si>
  <si>
    <t>Владимир г, Воронцовский пер, 1А</t>
  </si>
  <si>
    <t>Владимир г, Восточная ул, 80</t>
  </si>
  <si>
    <t>2407.000</t>
  </si>
  <si>
    <t>Владимир г, Восточная ул, 80а</t>
  </si>
  <si>
    <t>Владимир г, Восточная ул, 80б</t>
  </si>
  <si>
    <t>1468.000</t>
  </si>
  <si>
    <t>Владимир г, Гагарина ул, 12</t>
  </si>
  <si>
    <t>1547.000</t>
  </si>
  <si>
    <t>Владимир г, Гагарина ул, 29</t>
  </si>
  <si>
    <t>354.800</t>
  </si>
  <si>
    <t>397.200</t>
  </si>
  <si>
    <t>Владимир г, Гагарина ул, 8</t>
  </si>
  <si>
    <t>2642.200</t>
  </si>
  <si>
    <t>Владимир г, Гастелло ул, 1</t>
  </si>
  <si>
    <t>549.900</t>
  </si>
  <si>
    <t>890.200</t>
  </si>
  <si>
    <t>1039.800</t>
  </si>
  <si>
    <t>Владимир г, Гастелло ул, 3</t>
  </si>
  <si>
    <t>910.600</t>
  </si>
  <si>
    <t>Владимир г, Гастелло ул, 4</t>
  </si>
  <si>
    <t>Владимир г, Гастелло ул, 7</t>
  </si>
  <si>
    <t>Владимир г, Гастелло ул, 7А</t>
  </si>
  <si>
    <t>2260.000</t>
  </si>
  <si>
    <t>896.800</t>
  </si>
  <si>
    <t>Владимир г, Гастелло ул, 7г</t>
  </si>
  <si>
    <t>538.900</t>
  </si>
  <si>
    <t>Владимир г, Георгиевская ул, 15</t>
  </si>
  <si>
    <t>267.000</t>
  </si>
  <si>
    <t>953.000</t>
  </si>
  <si>
    <t>Владимир г, Герцена ул, 17</t>
  </si>
  <si>
    <t>1042.700</t>
  </si>
  <si>
    <t>Владимир г, Герцена ул, 22</t>
  </si>
  <si>
    <t>372.700</t>
  </si>
  <si>
    <t>Владимир г, Глинки ул, 2</t>
  </si>
  <si>
    <t>1110.500</t>
  </si>
  <si>
    <t>Владимир г, Глинки ул, 5 корп. 1</t>
  </si>
  <si>
    <t>378.300</t>
  </si>
  <si>
    <t>Владимир г, Глинки ул, 7/14</t>
  </si>
  <si>
    <t>891.600</t>
  </si>
  <si>
    <t>787.900</t>
  </si>
  <si>
    <t>Владимир г, Горная ул, 5</t>
  </si>
  <si>
    <t>Владимир г, Горный проезд, 13</t>
  </si>
  <si>
    <t>878.900</t>
  </si>
  <si>
    <t>Владимир г, Горького ул, 102</t>
  </si>
  <si>
    <t>Владимир г, Горького ул, 103</t>
  </si>
  <si>
    <t>1208.000</t>
  </si>
  <si>
    <t>Владимир г, Горького ул, 104</t>
  </si>
  <si>
    <t>654.850</t>
  </si>
  <si>
    <t>Владимир г, Горького ул, 113</t>
  </si>
  <si>
    <t>918.000</t>
  </si>
  <si>
    <t>899.200</t>
  </si>
  <si>
    <t>Владимир г, Горького ул, 113Б</t>
  </si>
  <si>
    <t>2350.300</t>
  </si>
  <si>
    <t>Владимир г, Горького ул, 115</t>
  </si>
  <si>
    <t>Владимир г, Горького ул, 117</t>
  </si>
  <si>
    <t>2805.600</t>
  </si>
  <si>
    <t>Владимир г, Горького ул, 125</t>
  </si>
  <si>
    <t>6782.000</t>
  </si>
  <si>
    <t>Владимир г, Горького ул, 129</t>
  </si>
  <si>
    <t>3896.600</t>
  </si>
  <si>
    <t>Владимир г, Горького ул, 131</t>
  </si>
  <si>
    <t>1761.000</t>
  </si>
  <si>
    <t>Владимир г, Горького ул, 133</t>
  </si>
  <si>
    <t>5369.000</t>
  </si>
  <si>
    <t>Владимир г, Горького ул, 27</t>
  </si>
  <si>
    <t>3317.800</t>
  </si>
  <si>
    <t>Владимир г, Горького ул, 32</t>
  </si>
  <si>
    <t>Владимир г, Горького ул, 34</t>
  </si>
  <si>
    <t>3897.000</t>
  </si>
  <si>
    <t>Владимир г, Горького ул, 38</t>
  </si>
  <si>
    <t>452.700</t>
  </si>
  <si>
    <t>1461.200</t>
  </si>
  <si>
    <t>1293.000</t>
  </si>
  <si>
    <t>Владимир г, Горького ул, 44</t>
  </si>
  <si>
    <t>1236.200</t>
  </si>
  <si>
    <t>Владимир г, Горького ул, 48</t>
  </si>
  <si>
    <t>612.800</t>
  </si>
  <si>
    <t>Владимир г, Горького ул, 55</t>
  </si>
  <si>
    <t>475.900</t>
  </si>
  <si>
    <t>Владимир г, Горького ул, 56</t>
  </si>
  <si>
    <t>Владимир г, Горького ул, 57</t>
  </si>
  <si>
    <t>781.800</t>
  </si>
  <si>
    <t>1205.000</t>
  </si>
  <si>
    <t>Владимир г, Горького ул, 60</t>
  </si>
  <si>
    <t>Владимир г, Горького ул, 61</t>
  </si>
  <si>
    <t>919.300</t>
  </si>
  <si>
    <t>Владимир г, Горького ул, 63</t>
  </si>
  <si>
    <t>541.300</t>
  </si>
  <si>
    <t>1189.400</t>
  </si>
  <si>
    <t>Владимир г, Горького ул, 64</t>
  </si>
  <si>
    <t>1115.000</t>
  </si>
  <si>
    <t>995.400</t>
  </si>
  <si>
    <t>Владимир г, Горького ул, 65</t>
  </si>
  <si>
    <t>1086.000</t>
  </si>
  <si>
    <t>1233.900</t>
  </si>
  <si>
    <t>Владимир г, Горького ул, 66</t>
  </si>
  <si>
    <t>359.600</t>
  </si>
  <si>
    <t>Владимир г, Горького ул, 68</t>
  </si>
  <si>
    <t>1112.200</t>
  </si>
  <si>
    <t>Владимир г, Горького ул, 71</t>
  </si>
  <si>
    <t>1146.600</t>
  </si>
  <si>
    <t>Владимир г, Горького ул, 72</t>
  </si>
  <si>
    <t>599.800</t>
  </si>
  <si>
    <t>939.700</t>
  </si>
  <si>
    <t>Владимир г, Горького ул, 73</t>
  </si>
  <si>
    <t>1166.000</t>
  </si>
  <si>
    <t>553.400</t>
  </si>
  <si>
    <t>Владимир г, Горького ул, 73А</t>
  </si>
  <si>
    <t>1637.000</t>
  </si>
  <si>
    <t>686.200</t>
  </si>
  <si>
    <t>Владимир г, Горького ул, 74</t>
  </si>
  <si>
    <t>Владимир г, Горького ул, 75</t>
  </si>
  <si>
    <t>1316.800</t>
  </si>
  <si>
    <t>Владимир г, Горького ул, 76</t>
  </si>
  <si>
    <t>1196.000</t>
  </si>
  <si>
    <t>1791.000</t>
  </si>
  <si>
    <t>Владимир г, Горького ул, 77</t>
  </si>
  <si>
    <t>1943.300</t>
  </si>
  <si>
    <t>580.700</t>
  </si>
  <si>
    <t>456.200</t>
  </si>
  <si>
    <t>Владимир г, Горького ул, 78</t>
  </si>
  <si>
    <t>702.900</t>
  </si>
  <si>
    <t>696.700</t>
  </si>
  <si>
    <t>Владимир г, Горького ул, 80</t>
  </si>
  <si>
    <t>1275.000</t>
  </si>
  <si>
    <t>Владимир г, Горького ул, 81</t>
  </si>
  <si>
    <t>1772.300</t>
  </si>
  <si>
    <t>Владимир г, Горького ул, 82</t>
  </si>
  <si>
    <t>856.000</t>
  </si>
  <si>
    <t>Владимир г, Горького ул, 84</t>
  </si>
  <si>
    <t>Владимир г, Горького ул, 85</t>
  </si>
  <si>
    <t>842.400</t>
  </si>
  <si>
    <t>Владимир г, Горького ул, 85А</t>
  </si>
  <si>
    <t>Владимир г, Горького ул, 85Б</t>
  </si>
  <si>
    <t>Владимир г, Горького ул, 86</t>
  </si>
  <si>
    <t>Владимир г, Горького ул, 89</t>
  </si>
  <si>
    <t>851.900</t>
  </si>
  <si>
    <t>Владимир г, Горького ул, 91</t>
  </si>
  <si>
    <t>Владимир г, Горького ул, 93</t>
  </si>
  <si>
    <t>755.000</t>
  </si>
  <si>
    <t>2538.000</t>
  </si>
  <si>
    <t>Владимир г, Горького ул, 96</t>
  </si>
  <si>
    <t>910.700</t>
  </si>
  <si>
    <t>Владимир г, Грибоедова ул, 1</t>
  </si>
  <si>
    <t>206.300</t>
  </si>
  <si>
    <t>276.600</t>
  </si>
  <si>
    <t>Владимир г, Грибоедова ул, 3</t>
  </si>
  <si>
    <t>Владимир г, Грибоедова ул, 6/88</t>
  </si>
  <si>
    <t>Владимир г, Грибоедова ул, 9</t>
  </si>
  <si>
    <t>473.090</t>
  </si>
  <si>
    <t>625.200</t>
  </si>
  <si>
    <t>Владимир г, Даргомыжского ул, 1</t>
  </si>
  <si>
    <t>716.900</t>
  </si>
  <si>
    <t>447.400</t>
  </si>
  <si>
    <t>Владимир г, Даргомыжского ул, 14</t>
  </si>
  <si>
    <t>464.500</t>
  </si>
  <si>
    <t>Владимир г, Даргомыжского ул, 18</t>
  </si>
  <si>
    <t>521.000</t>
  </si>
  <si>
    <t>Владимир г, Даргомыжского ул, 2</t>
  </si>
  <si>
    <t>393.500</t>
  </si>
  <si>
    <t>214.400</t>
  </si>
  <si>
    <t>Владимир г, Даргомыжского ул, 20</t>
  </si>
  <si>
    <t>488.800</t>
  </si>
  <si>
    <t>474.200</t>
  </si>
  <si>
    <t>Владимир г, Даргомыжского ул, 22/20</t>
  </si>
  <si>
    <t>Владимир г, Даргомыжского ул, 4</t>
  </si>
  <si>
    <t>314.000</t>
  </si>
  <si>
    <t>Владимир г, Даргомыжского ул, 5</t>
  </si>
  <si>
    <t>397.800</t>
  </si>
  <si>
    <t>Владимир г, Даргомыжского ул, 8</t>
  </si>
  <si>
    <t>337.200</t>
  </si>
  <si>
    <t>456.800</t>
  </si>
  <si>
    <t>525.100</t>
  </si>
  <si>
    <t>1246.000</t>
  </si>
  <si>
    <t>Владимир г, Дворянская ул, 5/1</t>
  </si>
  <si>
    <t>1216.100</t>
  </si>
  <si>
    <t>697.300</t>
  </si>
  <si>
    <t>Владимир г, Диктора Левитана ул, 1</t>
  </si>
  <si>
    <t>732.400</t>
  </si>
  <si>
    <t>1168.400</t>
  </si>
  <si>
    <t>Владимир г, Диктора Левитана ул, 25</t>
  </si>
  <si>
    <t>1248.200</t>
  </si>
  <si>
    <t>1240.800</t>
  </si>
  <si>
    <t>Владимир г, Диктора Левитана ул, 29</t>
  </si>
  <si>
    <t>Владимир г, Диктора Левитана ул, 3</t>
  </si>
  <si>
    <t>1553.000</t>
  </si>
  <si>
    <t>1411.000</t>
  </si>
  <si>
    <t>Владимир г, Диктора Левитана ул, 31</t>
  </si>
  <si>
    <t>368.000</t>
  </si>
  <si>
    <t>761.100</t>
  </si>
  <si>
    <t>758.100</t>
  </si>
  <si>
    <t>Владимир г, Диктора Левитана ул, 39</t>
  </si>
  <si>
    <t>1596.700</t>
  </si>
  <si>
    <t>1175.500</t>
  </si>
  <si>
    <t>Владимир г, Диктора Левитана ул, 42</t>
  </si>
  <si>
    <t>1457.200</t>
  </si>
  <si>
    <t>Владимир г, Диктора Левитана ул, 44</t>
  </si>
  <si>
    <t>11434.700</t>
  </si>
  <si>
    <t>Владимир г, Диктора Левитана ул, 46</t>
  </si>
  <si>
    <t>Владимир г, Диктора Левитана ул, 49</t>
  </si>
  <si>
    <t>1928.700</t>
  </si>
  <si>
    <t>1288.500</t>
  </si>
  <si>
    <t>Владимир г, Диктора Левитана ул, 4Г</t>
  </si>
  <si>
    <t>Владимир г, Диктора Левитана ул, 5</t>
  </si>
  <si>
    <t>2475.400</t>
  </si>
  <si>
    <t>Владимир г, Диктора Левитана ул, 51</t>
  </si>
  <si>
    <t>459.000</t>
  </si>
  <si>
    <t>Владимир г, Диктора Левитана ул, 51Б</t>
  </si>
  <si>
    <t>315.100</t>
  </si>
  <si>
    <t>Владимир г, Диктора Левитана ул, 53</t>
  </si>
  <si>
    <t>1052.900</t>
  </si>
  <si>
    <t>Владимир г, Диктора Левитана ул, 55</t>
  </si>
  <si>
    <t>927.200</t>
  </si>
  <si>
    <t>Владимир г, Диктора Левитана ул, 55А</t>
  </si>
  <si>
    <t>Владимир г, Диктора Левитана ул, 57</t>
  </si>
  <si>
    <t>837.600</t>
  </si>
  <si>
    <t>Владимир г, Диктора Левитана ул, 5А</t>
  </si>
  <si>
    <t>Владимир г, Добросельская ул, 161</t>
  </si>
  <si>
    <t>1211.000</t>
  </si>
  <si>
    <t>Владимир г, Добросельская ул, 161а</t>
  </si>
  <si>
    <t>Владимир г, Добросельская ул, 163</t>
  </si>
  <si>
    <t>Владимир г, Добросельская ул, 165</t>
  </si>
  <si>
    <t>2243.000</t>
  </si>
  <si>
    <t>Владимир г, Добросельская ул, 165а</t>
  </si>
  <si>
    <t>Владимир г, Добросельская ул, 165б</t>
  </si>
  <si>
    <t>Владимир г, Добросельская ул, 167</t>
  </si>
  <si>
    <t>Владимир г, Добросельская ул, 167а</t>
  </si>
  <si>
    <t>Владимир г, Добросельская ул, 167б</t>
  </si>
  <si>
    <t>Владимир г, Добросельская ул, 169</t>
  </si>
  <si>
    <t>Владимир г, Добросельская ул, 171</t>
  </si>
  <si>
    <t>Владимир г, Добросельская ул, 173</t>
  </si>
  <si>
    <t>Владимир г, Добросельская ул, 175</t>
  </si>
  <si>
    <t>2918.000</t>
  </si>
  <si>
    <t>Владимир г, Добросельская ул, 177</t>
  </si>
  <si>
    <t>Владимир г, Добросельская ул, 183</t>
  </si>
  <si>
    <t>1258.000</t>
  </si>
  <si>
    <t>Владимир г, Добросельская ул, 185</t>
  </si>
  <si>
    <t>Владимир г, Добросельская ул, 185а</t>
  </si>
  <si>
    <t>Владимир г, Добросельская ул, 188б корп. 1</t>
  </si>
  <si>
    <t>Владимир г, Добросельская ул, 189</t>
  </si>
  <si>
    <t>1264.000</t>
  </si>
  <si>
    <t>Владимир г, Добросельская ул, 189а</t>
  </si>
  <si>
    <t>Владимир г, Добросельская ул, 190</t>
  </si>
  <si>
    <t>Владимир г, Добросельская ул, 191</t>
  </si>
  <si>
    <t>1266.000</t>
  </si>
  <si>
    <t>Владимир г, Добросельская ул, 191Б</t>
  </si>
  <si>
    <t>Владимир г, Добросельская ул, 191В</t>
  </si>
  <si>
    <t>1670.000</t>
  </si>
  <si>
    <t>Владимир г, Добросельская ул, 192</t>
  </si>
  <si>
    <t>Владимир г, Добросельская ул, 193</t>
  </si>
  <si>
    <t>446.700</t>
  </si>
  <si>
    <t>337.840</t>
  </si>
  <si>
    <t>1038.300</t>
  </si>
  <si>
    <t>Владимир г, Добросельская ул, 193г</t>
  </si>
  <si>
    <t>919.000</t>
  </si>
  <si>
    <t>Владимир г, Добросельская ул, 194</t>
  </si>
  <si>
    <t>Владимир г, Добросельская ул, 195</t>
  </si>
  <si>
    <t>330.340</t>
  </si>
  <si>
    <t>Владимир г, Добросельская ул, 195а</t>
  </si>
  <si>
    <t>1273.000</t>
  </si>
  <si>
    <t>Владимир г, Добросельская ул, 195б</t>
  </si>
  <si>
    <t>Владимир г, Добросельская ул, 195в</t>
  </si>
  <si>
    <t>Владимир г, Добросельская ул, 196</t>
  </si>
  <si>
    <t>500.300</t>
  </si>
  <si>
    <t>Владимир г, Добросельская ул, 196а</t>
  </si>
  <si>
    <t>581.500</t>
  </si>
  <si>
    <t>Владимир г, Добросельская ул, 197б</t>
  </si>
  <si>
    <t>Владимир г, Добросельская ул, 198</t>
  </si>
  <si>
    <t>1649.000</t>
  </si>
  <si>
    <t>Владимир г, Добросельская ул, 200</t>
  </si>
  <si>
    <t>324.400</t>
  </si>
  <si>
    <t>511.300</t>
  </si>
  <si>
    <t>Владимир г, Добросельская ул, 200а</t>
  </si>
  <si>
    <t>Владимир г, Добросельская ул, 201б</t>
  </si>
  <si>
    <t>Владимир г, Добросельская ул, 202</t>
  </si>
  <si>
    <t>Владимир г, Добросельская ул, 204</t>
  </si>
  <si>
    <t>880.100</t>
  </si>
  <si>
    <t>Владимир г, Добросельская ул, 206</t>
  </si>
  <si>
    <t>60.000</t>
  </si>
  <si>
    <t>Владимир г, Добросельская ул, 207а</t>
  </si>
  <si>
    <t>1068.000</t>
  </si>
  <si>
    <t>Владимир г, Добросельская ул, 208</t>
  </si>
  <si>
    <t>697.900</t>
  </si>
  <si>
    <t>Владимир г, Добросельская ул, 209</t>
  </si>
  <si>
    <t>Владимир г, Добросельская ул, 211</t>
  </si>
  <si>
    <t>907.000</t>
  </si>
  <si>
    <t>3436.000</t>
  </si>
  <si>
    <t>Владимир г, Добросельская ул, 215</t>
  </si>
  <si>
    <t>3055.500</t>
  </si>
  <si>
    <t>721.700</t>
  </si>
  <si>
    <t>1005.000</t>
  </si>
  <si>
    <t>Владимир г, Добросельский проезд, 2</t>
  </si>
  <si>
    <t>Владимир г, Доватора ул, 2</t>
  </si>
  <si>
    <t>531.700</t>
  </si>
  <si>
    <t>Владимир г, Доватора ул, 3</t>
  </si>
  <si>
    <t>1122.400</t>
  </si>
  <si>
    <t>Владимир г, Доватора ул, 3А</t>
  </si>
  <si>
    <t>1260.600</t>
  </si>
  <si>
    <t>Владимир г, Егорова ул, 1</t>
  </si>
  <si>
    <t>1858.100</t>
  </si>
  <si>
    <t>Владимир г, Егорова ул, 10</t>
  </si>
  <si>
    <t>1448.000</t>
  </si>
  <si>
    <t>Владимир г, Егорова ул, 10б</t>
  </si>
  <si>
    <t>Владимир г, Егорова ул, 11</t>
  </si>
  <si>
    <t>7039.000</t>
  </si>
  <si>
    <t>Владимир г, Егорова ул, 11а</t>
  </si>
  <si>
    <t>1334.000</t>
  </si>
  <si>
    <t>1082.800</t>
  </si>
  <si>
    <t>Владимир г, Егорова ул, 12</t>
  </si>
  <si>
    <t>778.000</t>
  </si>
  <si>
    <t>Владимир г, Егорова ул, 14</t>
  </si>
  <si>
    <t>Владимир г, Егорова ул, 16</t>
  </si>
  <si>
    <t>Владимир г, Егорова ул, 16а</t>
  </si>
  <si>
    <t>Владимир г, Егорова ул, 1а</t>
  </si>
  <si>
    <t>Владимир г, Егорова ул, 2</t>
  </si>
  <si>
    <t>Владимир г, Егорова ул, 4</t>
  </si>
  <si>
    <t>1028.000</t>
  </si>
  <si>
    <t>Владимир г, Егорова ул, 5</t>
  </si>
  <si>
    <t>Владимир г, Егорова ул, 6</t>
  </si>
  <si>
    <t>Владимир г, Егорова ул, 8</t>
  </si>
  <si>
    <t>Владимир г, Егорова ул, 9</t>
  </si>
  <si>
    <t>1493.000</t>
  </si>
  <si>
    <t>1536.000</t>
  </si>
  <si>
    <t>Владимир г, Жуковского ул, 2</t>
  </si>
  <si>
    <t>1201.000</t>
  </si>
  <si>
    <t>Владимир г, Жуковского ул, 20</t>
  </si>
  <si>
    <t>Владимир г, Жуковского ул, 20а</t>
  </si>
  <si>
    <t>Владимир г, Жуковского ул, 22</t>
  </si>
  <si>
    <t>Владимир г, Жуковского ул, 29</t>
  </si>
  <si>
    <t>Владимир г, Жуковского ул, 8</t>
  </si>
  <si>
    <t>464.700</t>
  </si>
  <si>
    <t>Владимир г, Жуковского ул, 8А</t>
  </si>
  <si>
    <t>Владимир г, Жуковского ул, 8Б</t>
  </si>
  <si>
    <t>Владимир г, Жуковского ул, 8д</t>
  </si>
  <si>
    <t>1556.000</t>
  </si>
  <si>
    <t>703.900</t>
  </si>
  <si>
    <t>Владимир г, Завадского ул, 11</t>
  </si>
  <si>
    <t>Владимир г, Завадского ул, 11А</t>
  </si>
  <si>
    <t>Владимир г, Завадского ул, 11Б</t>
  </si>
  <si>
    <t>Владимир г, Завадского ул, 11В</t>
  </si>
  <si>
    <t>667.700</t>
  </si>
  <si>
    <t>876.200</t>
  </si>
  <si>
    <t>627.800</t>
  </si>
  <si>
    <t>Владимир г, Завадского ул, 15</t>
  </si>
  <si>
    <t>Владимир г, Завадского ул, 15А</t>
  </si>
  <si>
    <t>Владимир г, Завадского ул, 5</t>
  </si>
  <si>
    <t>725.300</t>
  </si>
  <si>
    <t>Владимир г, Завадского ул, 7А</t>
  </si>
  <si>
    <t>389.400</t>
  </si>
  <si>
    <t>Владимир г, Завадского ул, 9</t>
  </si>
  <si>
    <t>877.400</t>
  </si>
  <si>
    <t>Владимир г, Завадского ул, 9А</t>
  </si>
  <si>
    <t>884.200</t>
  </si>
  <si>
    <t>391.400</t>
  </si>
  <si>
    <t>377.500</t>
  </si>
  <si>
    <t>376.700</t>
  </si>
  <si>
    <t>Владимир г, Заклязьменский п, Восточная ул, 7</t>
  </si>
  <si>
    <t>378.700</t>
  </si>
  <si>
    <t>560.100</t>
  </si>
  <si>
    <t>Владимир г, Заклязьменский п, Восточная ул, 9</t>
  </si>
  <si>
    <t>872.400</t>
  </si>
  <si>
    <t>Владимир г, Заклязьменский п, Зеленая ул, 2</t>
  </si>
  <si>
    <t>278.000</t>
  </si>
  <si>
    <t>867.500</t>
  </si>
  <si>
    <t>Владимир г, Заклязьменский п, Зеленая ул, 4</t>
  </si>
  <si>
    <t>786.000</t>
  </si>
  <si>
    <t>432.900</t>
  </si>
  <si>
    <t>506.700</t>
  </si>
  <si>
    <t>513.600</t>
  </si>
  <si>
    <t>524.600</t>
  </si>
  <si>
    <t>Владимир г, Заклязьменский п, Центральная ул, 10</t>
  </si>
  <si>
    <t>166.300</t>
  </si>
  <si>
    <t>258.300</t>
  </si>
  <si>
    <t>390.300</t>
  </si>
  <si>
    <t>1006.000</t>
  </si>
  <si>
    <t>777.400</t>
  </si>
  <si>
    <t>761.900</t>
  </si>
  <si>
    <t>Владимир г, Заклязьменский п, Центральная ул, 18</t>
  </si>
  <si>
    <t>878.000</t>
  </si>
  <si>
    <t>737.000</t>
  </si>
  <si>
    <t>936.700</t>
  </si>
  <si>
    <t>895.700</t>
  </si>
  <si>
    <t>371.900</t>
  </si>
  <si>
    <t>232.100</t>
  </si>
  <si>
    <t>Владимир г, Западная ул, 57</t>
  </si>
  <si>
    <t>Владимир г, Западная ул, 59</t>
  </si>
  <si>
    <t>Владимир г, Западная ул, 60</t>
  </si>
  <si>
    <t>603.600</t>
  </si>
  <si>
    <t>1758.000</t>
  </si>
  <si>
    <t>Владимир г, Западный проезд, 8</t>
  </si>
  <si>
    <t>Владимир г, Зеленая ул, 3</t>
  </si>
  <si>
    <t>Владимир г, Зеленая ул, 6</t>
  </si>
  <si>
    <t>1506.000</t>
  </si>
  <si>
    <t>Владимир г, Ильича ул, 11</t>
  </si>
  <si>
    <t>482.500</t>
  </si>
  <si>
    <t>Владимир г, Ильича ул, 13</t>
  </si>
  <si>
    <t>363.800</t>
  </si>
  <si>
    <t>279.800</t>
  </si>
  <si>
    <t>447.300</t>
  </si>
  <si>
    <t>386.500</t>
  </si>
  <si>
    <t>Владимир г, Ильича ул, 14</t>
  </si>
  <si>
    <t>Владимир г, Ильича ул, 22а</t>
  </si>
  <si>
    <t>212.200</t>
  </si>
  <si>
    <t>289.400</t>
  </si>
  <si>
    <t>Владимир г, Ильича ул, 7б</t>
  </si>
  <si>
    <t>284.700</t>
  </si>
  <si>
    <t>Владимир г, Ильича ул, 9</t>
  </si>
  <si>
    <t>573.800</t>
  </si>
  <si>
    <t>Владимир г, Казарменная ул, 5А</t>
  </si>
  <si>
    <t>845.600</t>
  </si>
  <si>
    <t>Владимир г, Казарменная ул, 7</t>
  </si>
  <si>
    <t>851.000</t>
  </si>
  <si>
    <t>Владимир г, Казарменная ул, 9</t>
  </si>
  <si>
    <t>1573.000</t>
  </si>
  <si>
    <t>Владимир г, Каманина ул, 10/18</t>
  </si>
  <si>
    <t>466.800</t>
  </si>
  <si>
    <t>Владимир г, Каманина ул, 14</t>
  </si>
  <si>
    <t>1066.900</t>
  </si>
  <si>
    <t>Владимир г, Каманина ул, 18</t>
  </si>
  <si>
    <t>455.900</t>
  </si>
  <si>
    <t>Владимир г, Каманина ул, 24</t>
  </si>
  <si>
    <t>Владимир г, Каманина ул, 26</t>
  </si>
  <si>
    <t>509.400</t>
  </si>
  <si>
    <t>373.100</t>
  </si>
  <si>
    <t>Владимир г, Каманина ул, 28</t>
  </si>
  <si>
    <t>644.700</t>
  </si>
  <si>
    <t>Владимир г, Каманина ул, 29/16</t>
  </si>
  <si>
    <t>1227.200</t>
  </si>
  <si>
    <t>Владимир г, Каманина ул, 35</t>
  </si>
  <si>
    <t>501.400</t>
  </si>
  <si>
    <t>Владимир г, Каманина ул, 37</t>
  </si>
  <si>
    <t>198.100</t>
  </si>
  <si>
    <t>275.900</t>
  </si>
  <si>
    <t>Владимир г, Каманина ул, 4</t>
  </si>
  <si>
    <t>Владимир г, Каманина ул, 5</t>
  </si>
  <si>
    <t>663.200</t>
  </si>
  <si>
    <t>Владимир г, Карла Маркса ул, 16</t>
  </si>
  <si>
    <t>Владимир г, Кирова ул, 1</t>
  </si>
  <si>
    <t>390.100</t>
  </si>
  <si>
    <t>444.300</t>
  </si>
  <si>
    <t>Владимир г, Кирова ул, 12</t>
  </si>
  <si>
    <t>902.600</t>
  </si>
  <si>
    <t>Владимир г, Кирова ул, 13</t>
  </si>
  <si>
    <t>Владимир г, Кирова ул, 14</t>
  </si>
  <si>
    <t>Владимир г, Кирова ул, 14А</t>
  </si>
  <si>
    <t>Владимир г, Кирова ул, 16А</t>
  </si>
  <si>
    <t>Владимир г, Кирова ул, 17</t>
  </si>
  <si>
    <t>617.800</t>
  </si>
  <si>
    <t>601.100</t>
  </si>
  <si>
    <t>275.500</t>
  </si>
  <si>
    <t>397.100</t>
  </si>
  <si>
    <t>1082.100</t>
  </si>
  <si>
    <t>Владимир г, Кирова ул, 21</t>
  </si>
  <si>
    <t>1299.700</t>
  </si>
  <si>
    <t>1573.100</t>
  </si>
  <si>
    <t>Владимир г, Кирова ул, 3</t>
  </si>
  <si>
    <t>463.980</t>
  </si>
  <si>
    <t>438.900</t>
  </si>
  <si>
    <t>Владимир г, Кирова ул, 6</t>
  </si>
  <si>
    <t>4476.000</t>
  </si>
  <si>
    <t>Владимир г, Кирова ул, 7</t>
  </si>
  <si>
    <t>1522.200</t>
  </si>
  <si>
    <t>Владимир г, Кирова ул, 8</t>
  </si>
  <si>
    <t>841.800</t>
  </si>
  <si>
    <t>Владимир г, Кирова ул, 8А</t>
  </si>
  <si>
    <t>811.200</t>
  </si>
  <si>
    <t>Владимир г, Кирова ул, 9</t>
  </si>
  <si>
    <t>795.600</t>
  </si>
  <si>
    <t>Владимир г, Княгининская ул, 3</t>
  </si>
  <si>
    <t>270.000</t>
  </si>
  <si>
    <t>283.000</t>
  </si>
  <si>
    <t>Владимир г, Княгининская ул, 6а</t>
  </si>
  <si>
    <t>1116.200</t>
  </si>
  <si>
    <t>501.100</t>
  </si>
  <si>
    <t>Владимир г, Княгининская ул, 7в</t>
  </si>
  <si>
    <t>315.400</t>
  </si>
  <si>
    <t>630.400</t>
  </si>
  <si>
    <t>Владимир г, Комиссарова ул, 10/13</t>
  </si>
  <si>
    <t>2174.000</t>
  </si>
  <si>
    <t>Владимир г, Комиссарова ул, 11</t>
  </si>
  <si>
    <t>Владимир г, Комиссарова ул, 12а</t>
  </si>
  <si>
    <t>Владимир г, Комиссарова ул, 13</t>
  </si>
  <si>
    <t>1524.000</t>
  </si>
  <si>
    <t>Владимир г, Комиссарова ул, 14</t>
  </si>
  <si>
    <t>2304.000</t>
  </si>
  <si>
    <t>Владимир г, Комиссарова ул, 17</t>
  </si>
  <si>
    <t>Владимир г, Комиссарова ул, 18</t>
  </si>
  <si>
    <t>2168.700</t>
  </si>
  <si>
    <t>Владимир г, Комиссарова ул, 19</t>
  </si>
  <si>
    <t>Владимир г, Комиссарова ул, 1А</t>
  </si>
  <si>
    <t>1173.000</t>
  </si>
  <si>
    <t>Владимир г, Комиссарова ул, 1Б</t>
  </si>
  <si>
    <t>1234.800</t>
  </si>
  <si>
    <t>Владимир г, Комиссарова ул, 1Г</t>
  </si>
  <si>
    <t>1353.900</t>
  </si>
  <si>
    <t>Владимир г, Комиссарова ул, 2</t>
  </si>
  <si>
    <t>1199.000</t>
  </si>
  <si>
    <t>1190.500</t>
  </si>
  <si>
    <t>Владимир г, Комиссарова ул, 22</t>
  </si>
  <si>
    <t>2426.000</t>
  </si>
  <si>
    <t>Владимир г, Комиссарова ул, 22а</t>
  </si>
  <si>
    <t>Владимир г, Комиссарова ул, 23</t>
  </si>
  <si>
    <t>991.600</t>
  </si>
  <si>
    <t>Владимир г, Комиссарова ул, 23а</t>
  </si>
  <si>
    <t>Владимир г, Комиссарова ул, 25</t>
  </si>
  <si>
    <t>2392.300</t>
  </si>
  <si>
    <t>Владимир г, Комиссарова ул, 26</t>
  </si>
  <si>
    <t>880.500</t>
  </si>
  <si>
    <t>982.600</t>
  </si>
  <si>
    <t>Владимир г, Комиссарова ул, 2а</t>
  </si>
  <si>
    <t>Владимир г, Комиссарова ул, 33</t>
  </si>
  <si>
    <t>1191.400</t>
  </si>
  <si>
    <t>Владимир г, Комиссарова ул, 35</t>
  </si>
  <si>
    <t>192.000</t>
  </si>
  <si>
    <t>Владимир г, Комиссарова ул, 37</t>
  </si>
  <si>
    <t>824.500</t>
  </si>
  <si>
    <t>Владимир г, Комиссарова ул, 37а</t>
  </si>
  <si>
    <t>694.900</t>
  </si>
  <si>
    <t>Владимир г, Комиссарова ул, 3А</t>
  </si>
  <si>
    <t>2531.000</t>
  </si>
  <si>
    <t>Владимир г, Комиссарова ул, 3Б</t>
  </si>
  <si>
    <t>Владимир г, Комиссарова ул, 4</t>
  </si>
  <si>
    <t>1090.000</t>
  </si>
  <si>
    <t>Владимир г, Комиссарова ул, 41</t>
  </si>
  <si>
    <t>1192.400</t>
  </si>
  <si>
    <t>Владимир г, Комиссарова ул, 43</t>
  </si>
  <si>
    <t>Владимир г, Комиссарова ул, 47</t>
  </si>
  <si>
    <t>Владимир г, Комиссарова ул, 49</t>
  </si>
  <si>
    <t>996.000</t>
  </si>
  <si>
    <t>Владимир г, Комиссарова ул, 4а</t>
  </si>
  <si>
    <t>1692.000</t>
  </si>
  <si>
    <t>Владимир г, Комиссарова ул, 4б</t>
  </si>
  <si>
    <t>1192.000</t>
  </si>
  <si>
    <t>Владимир г, Комиссарова ул, 51</t>
  </si>
  <si>
    <t>777.200</t>
  </si>
  <si>
    <t>Владимир г, Комиссарова ул, 59</t>
  </si>
  <si>
    <t>901.500</t>
  </si>
  <si>
    <t>Владимир г, Комиссарова ул, 61</t>
  </si>
  <si>
    <t>Владимир г, Комиссарова ул, 63</t>
  </si>
  <si>
    <t>Владимир г, Комиссарова ул, 67</t>
  </si>
  <si>
    <t>405.000</t>
  </si>
  <si>
    <t>Владимир г, Комиссарова ул, 69</t>
  </si>
  <si>
    <t>848.000</t>
  </si>
  <si>
    <t>Владимир г, Комиссарова ул, 69а</t>
  </si>
  <si>
    <t>Владимир г, Комиссарова ул, 6а</t>
  </si>
  <si>
    <t>Владимир г, Комиссарова ул, 7</t>
  </si>
  <si>
    <t>2314.000</t>
  </si>
  <si>
    <t>Владимир г, Комиссарова ул, 8</t>
  </si>
  <si>
    <t>Владимир г, Комиссарова ул, 9</t>
  </si>
  <si>
    <t>1854.400</t>
  </si>
  <si>
    <t>Владимир г, Коммунар мкр, Зеленая ул, 53а</t>
  </si>
  <si>
    <t>Владимир г, Коммунар мкр, Зеленая ул, 58</t>
  </si>
  <si>
    <t>1630.400</t>
  </si>
  <si>
    <t>Владимир г, Коммунар мкр, Зеленая ул, 60</t>
  </si>
  <si>
    <t>28169.000</t>
  </si>
  <si>
    <t>Владимир г, Коммунар мкр, Зеленая ул, 62</t>
  </si>
  <si>
    <t>2405.000</t>
  </si>
  <si>
    <t>Владимир г, Коммунар мкр, Зеленая ул, 64</t>
  </si>
  <si>
    <t>1057.660</t>
  </si>
  <si>
    <t>Владимир г, Коммунар мкр, Зеленая ул, 66</t>
  </si>
  <si>
    <t>7595.100</t>
  </si>
  <si>
    <t>Владимир г, Коммунар мкр, Песочная ул, 11</t>
  </si>
  <si>
    <t>1136.000</t>
  </si>
  <si>
    <t>Владимир г, Коммунар мкр, Песочная ул, 13</t>
  </si>
  <si>
    <t>939.100</t>
  </si>
  <si>
    <t>Владимир г, Коммунар мкр, Песочная ул, 15</t>
  </si>
  <si>
    <t>920.500</t>
  </si>
  <si>
    <t>Владимир г, Коммунар мкр, Песочная ул, 17а</t>
  </si>
  <si>
    <t>6322.000</t>
  </si>
  <si>
    <t>Владимир г, Коммунар мкр, Песочная ул, 19</t>
  </si>
  <si>
    <t>8777.800</t>
  </si>
  <si>
    <t>Владимир г, Коммунар мкр, Песочная ул, 19а</t>
  </si>
  <si>
    <t>3507.000</t>
  </si>
  <si>
    <t>8401.000</t>
  </si>
  <si>
    <t>Владимир г, Коммунар мкр, Песочная ул, 19Б</t>
  </si>
  <si>
    <t>Владимир г, Коммунар мкр, Песочная ул, 19Г</t>
  </si>
  <si>
    <t>1223.820</t>
  </si>
  <si>
    <t>Владимир г, Коммунар мкр, Песочная ул, 19д</t>
  </si>
  <si>
    <t>9063.400</t>
  </si>
  <si>
    <t>2662.100</t>
  </si>
  <si>
    <t>Владимир г, Коммунар мкр, Песочная ул, 2д</t>
  </si>
  <si>
    <t>Владимир г, Коммунар мкр, Песочная ул, 4</t>
  </si>
  <si>
    <t>1460.200</t>
  </si>
  <si>
    <t>Владимир г, Коммунар мкр, Песочная ул, 7</t>
  </si>
  <si>
    <t>1011.700</t>
  </si>
  <si>
    <t>Владимир г, Коммунар мкр, Песочная ул, 9</t>
  </si>
  <si>
    <t>Владимир г, Коммунар мкр, Центральная ул, 13</t>
  </si>
  <si>
    <t>Владимир г, Коммунар мкр, Центральная ул, 15</t>
  </si>
  <si>
    <t>279.100</t>
  </si>
  <si>
    <t>371.100</t>
  </si>
  <si>
    <t>Владимир г, Коммунар мкр, Центральная ул, 17</t>
  </si>
  <si>
    <t>Владимир г, Коммунар мкр, Центральная ул, 17А корп. 1</t>
  </si>
  <si>
    <t>9908.300</t>
  </si>
  <si>
    <t>Владимир г, Коммунар мкр, Центральная ул, 17А корп. 2</t>
  </si>
  <si>
    <t>Владимир г, Коммунар мкр, Центральная ул, 19ж</t>
  </si>
  <si>
    <t>Владимир г, Коммунар мкр, Центральная ул, 5</t>
  </si>
  <si>
    <t>Владимир г, Коммунар мкр, Центральная ул, 5А</t>
  </si>
  <si>
    <t>Владимир г, Коммунар мкр, Школьная ул, 2</t>
  </si>
  <si>
    <t>Владимир г, Костерин пер, 10</t>
  </si>
  <si>
    <t>552.130</t>
  </si>
  <si>
    <t>Владимир г, Крайнова ул, 12</t>
  </si>
  <si>
    <t>Владимир г, Крайнова ул, 14</t>
  </si>
  <si>
    <t>3136.000</t>
  </si>
  <si>
    <t>Владимир г, Крайнова ул, 16</t>
  </si>
  <si>
    <t>3456.300</t>
  </si>
  <si>
    <t>1084.700</t>
  </si>
  <si>
    <t>Владимир г, Крайнова ул, 3а</t>
  </si>
  <si>
    <t>Владимир г, Крайнова ул, 4</t>
  </si>
  <si>
    <t>Владимир г, Крайнова ул, 5 корп. 1</t>
  </si>
  <si>
    <t>Владимир г, Красная ул, 13</t>
  </si>
  <si>
    <t>Владимир г, Красноармейская ул, 22</t>
  </si>
  <si>
    <t>967.000</t>
  </si>
  <si>
    <t>Владимир г, Красноармейская ул, 24</t>
  </si>
  <si>
    <t>578.100</t>
  </si>
  <si>
    <t>Владимир г, Красноармейская ул, 24А</t>
  </si>
  <si>
    <t>321.000</t>
  </si>
  <si>
    <t>1361.400</t>
  </si>
  <si>
    <t>Владимир г, Красноармейская ул, 26</t>
  </si>
  <si>
    <t>782.800</t>
  </si>
  <si>
    <t>Владимир г, Красноармейская ул, 32</t>
  </si>
  <si>
    <t>Владимир г, Красноармейская ул, 37</t>
  </si>
  <si>
    <t>Владимир г, Красноармейская ул, 42</t>
  </si>
  <si>
    <t>720.800</t>
  </si>
  <si>
    <t>Владимир г, Красноармейская ул, 43</t>
  </si>
  <si>
    <t>929.900</t>
  </si>
  <si>
    <t>Владимир г, Красноармейская ул, 43Г</t>
  </si>
  <si>
    <t>1439.900</t>
  </si>
  <si>
    <t>Владимир г, Красноармейская ул, 43к</t>
  </si>
  <si>
    <t>Владимир г, Красноармейская ул, 44</t>
  </si>
  <si>
    <t>793.000</t>
  </si>
  <si>
    <t>Владимир г, Красноармейская ул, 45</t>
  </si>
  <si>
    <t>312.900</t>
  </si>
  <si>
    <t>Владимир г, Красноармейская ул, 45А</t>
  </si>
  <si>
    <t>506.800</t>
  </si>
  <si>
    <t>Владимир г, Красноармейская ул, 46</t>
  </si>
  <si>
    <t>Владимир г, Красноармейская ул, 49</t>
  </si>
  <si>
    <t>1343.300</t>
  </si>
  <si>
    <t>Владимир г, Краснознаменная ул, 1</t>
  </si>
  <si>
    <t>1690.100</t>
  </si>
  <si>
    <t>Владимир г, Краснознаменная ул, 10</t>
  </si>
  <si>
    <t>1142.000</t>
  </si>
  <si>
    <t>579.300</t>
  </si>
  <si>
    <t>Владимир г, Краснознаменная ул, 1А</t>
  </si>
  <si>
    <t>631.800</t>
  </si>
  <si>
    <t>Владимир г, Краснознаменная ул, 4</t>
  </si>
  <si>
    <t>Владимир г, Краснознаменная ул, 5</t>
  </si>
  <si>
    <t>468.600</t>
  </si>
  <si>
    <t>1662.400</t>
  </si>
  <si>
    <t>Владимир г, Краснознаменная ул, 8А</t>
  </si>
  <si>
    <t>225.500</t>
  </si>
  <si>
    <t>Владимир г, Красносельский проезд, 15</t>
  </si>
  <si>
    <t>216.300</t>
  </si>
  <si>
    <t>Владимир г, Кремлевская ул, 10</t>
  </si>
  <si>
    <t>Владимир г, Кремлевская ул, 4</t>
  </si>
  <si>
    <t>411.300</t>
  </si>
  <si>
    <t>Владимир г, Крупской ул, 2</t>
  </si>
  <si>
    <t>473.300</t>
  </si>
  <si>
    <t>Владимир г, Крупской ул, 2А</t>
  </si>
  <si>
    <t>508.900</t>
  </si>
  <si>
    <t>333.400</t>
  </si>
  <si>
    <t>Владимир г, Крупской ул, 4</t>
  </si>
  <si>
    <t>730.500</t>
  </si>
  <si>
    <t>Владимир г, Крупской ул, 4А</t>
  </si>
  <si>
    <t>248.000</t>
  </si>
  <si>
    <t>240.700</t>
  </si>
  <si>
    <t>Владимир г, Крупской ул, 6</t>
  </si>
  <si>
    <t>476.900</t>
  </si>
  <si>
    <t>Владимир г, Крупской ул, 8</t>
  </si>
  <si>
    <t>Владимир г, Куйбышева ул, 26Б</t>
  </si>
  <si>
    <t>Владимир г, Куйбышева ул, 36</t>
  </si>
  <si>
    <t>2814.000</t>
  </si>
  <si>
    <t>Владимир г, Куйбышева ул, 36а</t>
  </si>
  <si>
    <t>461.600</t>
  </si>
  <si>
    <t>Владимир г, Куйбышева ул, 42</t>
  </si>
  <si>
    <t>876.100</t>
  </si>
  <si>
    <t>1291.600</t>
  </si>
  <si>
    <t>Владимир г, Куйбышева ул, 46а</t>
  </si>
  <si>
    <t>2744.900</t>
  </si>
  <si>
    <t>Владимир г, Куйбышева ул, 48</t>
  </si>
  <si>
    <t>Владимир г, Куйбышева ул, 5</t>
  </si>
  <si>
    <t>1070.000</t>
  </si>
  <si>
    <t>Владимир г, Куйбышева ул, 52а</t>
  </si>
  <si>
    <t>Владимир г, Куйбышева ул, 54</t>
  </si>
  <si>
    <t>2341.000</t>
  </si>
  <si>
    <t>Владимир г, Куйбышева ул, 58</t>
  </si>
  <si>
    <t>3125.000</t>
  </si>
  <si>
    <t>Владимир г, Куйбышева ул, 5а</t>
  </si>
  <si>
    <t>Владимир г, Куйбышева ул, 5б</t>
  </si>
  <si>
    <t>Владимир г, Куйбышева ул, 5г</t>
  </si>
  <si>
    <t>835.900</t>
  </si>
  <si>
    <t>Владимир г, Куйбышева ул, 5д</t>
  </si>
  <si>
    <t>Владимир г, Куйбышева ул, 5ж</t>
  </si>
  <si>
    <t>Владимир г, Куйбышева ул, 5и</t>
  </si>
  <si>
    <t>1924.000</t>
  </si>
  <si>
    <t>Владимир г, Куйбышева ул, 66</t>
  </si>
  <si>
    <t>1462.000</t>
  </si>
  <si>
    <t>Владимир г, Куйбышева ул, 66а</t>
  </si>
  <si>
    <t>518.500</t>
  </si>
  <si>
    <t>Владимир г, Куйбышева ул, 9</t>
  </si>
  <si>
    <t>Владимир г, Куйбышева ул, 9а</t>
  </si>
  <si>
    <t>Владимир г, Кулибина ул, 10</t>
  </si>
  <si>
    <t>1002.600</t>
  </si>
  <si>
    <t>Владимир г, Лакина проезд, 2</t>
  </si>
  <si>
    <t>691.500</t>
  </si>
  <si>
    <t>Владимир г, Лакина проезд, 4</t>
  </si>
  <si>
    <t>687.400</t>
  </si>
  <si>
    <t>708.500</t>
  </si>
  <si>
    <t>Владимир г, Лакина проезд, 8</t>
  </si>
  <si>
    <t>690.600</t>
  </si>
  <si>
    <t>Владимир г, Лакина ул, 1</t>
  </si>
  <si>
    <t>902.300</t>
  </si>
  <si>
    <t>Владимир г, Лакина ул, 129</t>
  </si>
  <si>
    <t>863.400</t>
  </si>
  <si>
    <t>897.200</t>
  </si>
  <si>
    <t>Владимир г, Лакина ул, 129Б</t>
  </si>
  <si>
    <t>791.500</t>
  </si>
  <si>
    <t>Владимир г, Лакина ул, 129В</t>
  </si>
  <si>
    <t>Владимир г, Лакина ул, 129Г</t>
  </si>
  <si>
    <t>Владимир г, Лакина ул, 131</t>
  </si>
  <si>
    <t>609.700</t>
  </si>
  <si>
    <t>Владимир г, Лакина ул, 133</t>
  </si>
  <si>
    <t>Владимир г, Лакина ул, 133А</t>
  </si>
  <si>
    <t>883.800</t>
  </si>
  <si>
    <t>Владимир г, Лакина ул, 135</t>
  </si>
  <si>
    <t>Владимир г, Лакина ул, 137</t>
  </si>
  <si>
    <t>978.400</t>
  </si>
  <si>
    <t>Владимир г, Лакина ул, 137Б</t>
  </si>
  <si>
    <t>898.800</t>
  </si>
  <si>
    <t>1332.000</t>
  </si>
  <si>
    <t>Владимир г, Лакина ул, 139А</t>
  </si>
  <si>
    <t>Владимир г, Лакина ул, 139Б</t>
  </si>
  <si>
    <t>Владимир г, Лакина ул, 139В</t>
  </si>
  <si>
    <t>2327.800</t>
  </si>
  <si>
    <t>Владимир г, Лакина ул, 141</t>
  </si>
  <si>
    <t>657.400</t>
  </si>
  <si>
    <t>Владимир г, Лакина ул, 141А</t>
  </si>
  <si>
    <t>Владимир г, Лакина ул, 141Б</t>
  </si>
  <si>
    <t>Владимир г, Лакина ул, 141В</t>
  </si>
  <si>
    <t>646.400</t>
  </si>
  <si>
    <t>Владимир г, Лакина ул, 141Г</t>
  </si>
  <si>
    <t>Владимир г, Лакина ул, 143</t>
  </si>
  <si>
    <t>897.900</t>
  </si>
  <si>
    <t>Владимир г, Лакина ул, 143А</t>
  </si>
  <si>
    <t>772.000</t>
  </si>
  <si>
    <t>Владимир г, Лакина ул, 145</t>
  </si>
  <si>
    <t>897.100</t>
  </si>
  <si>
    <t>Владимир г, Лакина ул, 147</t>
  </si>
  <si>
    <t>889.300</t>
  </si>
  <si>
    <t>641.400</t>
  </si>
  <si>
    <t>Владимир г, Лакина ул, 149</t>
  </si>
  <si>
    <t>894.300</t>
  </si>
  <si>
    <t>Владимир г, Лакина ул, 149А</t>
  </si>
  <si>
    <t>Владимир г, Лакина ул, 153</t>
  </si>
  <si>
    <t>889.200</t>
  </si>
  <si>
    <t>Владимир г, Лакина ул, 155</t>
  </si>
  <si>
    <t>Владимир г, Лакина ул, 155А</t>
  </si>
  <si>
    <t>204.000</t>
  </si>
  <si>
    <t>Владимир г, Лакина ул, 155Б</t>
  </si>
  <si>
    <t>Владимир г, Лакина ул, 157</t>
  </si>
  <si>
    <t>Владимир г, Лакина ул, 157А</t>
  </si>
  <si>
    <t>Владимир г, Лакина ул, 157Б</t>
  </si>
  <si>
    <t>Владимир г, Лакина ул, 159</t>
  </si>
  <si>
    <t>Владимир г, Лакина ул, 159А</t>
  </si>
  <si>
    <t>1091.100</t>
  </si>
  <si>
    <t>293.800</t>
  </si>
  <si>
    <t>Владимир г, Лакина ул, 167А</t>
  </si>
  <si>
    <t>Владимир г, Лакина ул, 171</t>
  </si>
  <si>
    <t>Владимир г, Лакина ул, 171А</t>
  </si>
  <si>
    <t>Владимир г, Лакина ул, 171Б</t>
  </si>
  <si>
    <t>Владимир г, Лакина ул, 173</t>
  </si>
  <si>
    <t>Владимир г, Лакина ул, 173А</t>
  </si>
  <si>
    <t>Владимир г, Лакина ул, 175/33</t>
  </si>
  <si>
    <t>537.900</t>
  </si>
  <si>
    <t>651.100</t>
  </si>
  <si>
    <t>Владимир г, Лакина ул, 177</t>
  </si>
  <si>
    <t>1064.000</t>
  </si>
  <si>
    <t>Владимир г, Лакина ул, 185</t>
  </si>
  <si>
    <t>1009.000</t>
  </si>
  <si>
    <t>Владимир г, Лакина ул, 187</t>
  </si>
  <si>
    <t>Владимир г, Лакина ул, 187А</t>
  </si>
  <si>
    <t>1217.000</t>
  </si>
  <si>
    <t>Владимир г, Лакина ул, 189</t>
  </si>
  <si>
    <t>Владимир г, Лакина ул, 191Б</t>
  </si>
  <si>
    <t>Владимир г, Лакина ул, 193</t>
  </si>
  <si>
    <t>Владимир г, Лакина ул, 195</t>
  </si>
  <si>
    <t>Владимир г, Лакина ул, 197</t>
  </si>
  <si>
    <t>Владимир г, Лакина ул, 199</t>
  </si>
  <si>
    <t>329.000</t>
  </si>
  <si>
    <t>Владимир г, Лакина ул, 205</t>
  </si>
  <si>
    <t>Владимир г, Лакина ул, 209</t>
  </si>
  <si>
    <t>Владимир г, Лакина ул, 3</t>
  </si>
  <si>
    <t>Владимир г, Левино Поле ул, 46</t>
  </si>
  <si>
    <t>2005.000</t>
  </si>
  <si>
    <t>Владимир г, Левино Поле ул, 47</t>
  </si>
  <si>
    <t>Владимир г, Ленина пр-кт, 10</t>
  </si>
  <si>
    <t>457.300</t>
  </si>
  <si>
    <t>Владимир г, Ленина пр-кт, 12</t>
  </si>
  <si>
    <t>Владимир г, Ленина пр-кт, 13</t>
  </si>
  <si>
    <t>462.900</t>
  </si>
  <si>
    <t>Владимир г, Ленина пр-кт, 13Б</t>
  </si>
  <si>
    <t>Владимир г, Ленина пр-кт, 14</t>
  </si>
  <si>
    <t>908.100</t>
  </si>
  <si>
    <t>Владимир г, Ленина пр-кт, 16</t>
  </si>
  <si>
    <t>942.200</t>
  </si>
  <si>
    <t>Владимир г, Ленина пр-кт, 17</t>
  </si>
  <si>
    <t>810.100</t>
  </si>
  <si>
    <t>817.300</t>
  </si>
  <si>
    <t>Владимир г, Ленина пр-кт, 19</t>
  </si>
  <si>
    <t>1087.200</t>
  </si>
  <si>
    <t>Владимир г, Ленина пр-кт, 2</t>
  </si>
  <si>
    <t>4605.200</t>
  </si>
  <si>
    <t>1010.300</t>
  </si>
  <si>
    <t>Владимир г, Ленина пр-кт, 20а</t>
  </si>
  <si>
    <t>Владимир г, Ленина пр-кт, 21</t>
  </si>
  <si>
    <t>486.100</t>
  </si>
  <si>
    <t>414.600</t>
  </si>
  <si>
    <t>Владимир г, Ленина пр-кт, 24</t>
  </si>
  <si>
    <t>1058.400</t>
  </si>
  <si>
    <t>Владимир г, Ленина пр-кт, 25</t>
  </si>
  <si>
    <t>1770.400</t>
  </si>
  <si>
    <t>Владимир г, Ленина пр-кт, 25А</t>
  </si>
  <si>
    <t>Владимир г, Ленина пр-кт, 27</t>
  </si>
  <si>
    <t>Владимир г, Ленина пр-кт, 27А</t>
  </si>
  <si>
    <t>Владимир г, Ленина пр-кт, 27Б</t>
  </si>
  <si>
    <t>1149.000</t>
  </si>
  <si>
    <t>937.800</t>
  </si>
  <si>
    <t>Владимир г, Ленина пр-кт, 28</t>
  </si>
  <si>
    <t>Владимир г, Ленина пр-кт, 3</t>
  </si>
  <si>
    <t>1351.500</t>
  </si>
  <si>
    <t>Владимир г, Ленина пр-кт, 30</t>
  </si>
  <si>
    <t>Владимир г, Ленина пр-кт, 32</t>
  </si>
  <si>
    <t>1386.400</t>
  </si>
  <si>
    <t>Владимир г, Ленина пр-кт, 34</t>
  </si>
  <si>
    <t>645.100</t>
  </si>
  <si>
    <t>636.500</t>
  </si>
  <si>
    <t>Владимир г, Ленина пр-кт, 35</t>
  </si>
  <si>
    <t>Владимир г, Ленина пр-кт, 35А</t>
  </si>
  <si>
    <t>Владимир г, Ленина пр-кт, 35Б</t>
  </si>
  <si>
    <t>Владимир г, Ленина пр-кт, 37</t>
  </si>
  <si>
    <t>2795.000</t>
  </si>
  <si>
    <t>Владимир г, Ленина пр-кт, 38</t>
  </si>
  <si>
    <t>937.200</t>
  </si>
  <si>
    <t>Владимир г, Ленина пр-кт, 39</t>
  </si>
  <si>
    <t>1051.300</t>
  </si>
  <si>
    <t>Владимир г, Ленина пр-кт, 40</t>
  </si>
  <si>
    <t>2180.300</t>
  </si>
  <si>
    <t>Владимир г, Ленина пр-кт, 41</t>
  </si>
  <si>
    <t>Владимир г, Ленина пр-кт, 42</t>
  </si>
  <si>
    <t>14344.900</t>
  </si>
  <si>
    <t>Владимир г, Ленина пр-кт, 42а</t>
  </si>
  <si>
    <t>Владимир г, Ленина пр-кт, 43</t>
  </si>
  <si>
    <t>Владимир г, Ленина пр-кт, 44</t>
  </si>
  <si>
    <t>3398.100</t>
  </si>
  <si>
    <t>Владимир г, Ленина пр-кт, 45</t>
  </si>
  <si>
    <t>Владимир г, Ленина пр-кт, 47</t>
  </si>
  <si>
    <t>Владимир г, Ленина пр-кт, 47А</t>
  </si>
  <si>
    <t>Владимир г, Ленина пр-кт, 48</t>
  </si>
  <si>
    <t>Владимир г, Ленина пр-кт, 49</t>
  </si>
  <si>
    <t>Владимир г, Ленина пр-кт, 5</t>
  </si>
  <si>
    <t>700.400</t>
  </si>
  <si>
    <t>Владимир г, Ленина пр-кт, 51</t>
  </si>
  <si>
    <t>959.000</t>
  </si>
  <si>
    <t>Владимир г, Ленина пр-кт, 5А</t>
  </si>
  <si>
    <t>Владимир г, Ленина пр-кт, 60</t>
  </si>
  <si>
    <t>881.300</t>
  </si>
  <si>
    <t>Владимир г, Ленина пр-кт, 63</t>
  </si>
  <si>
    <t>Владимир г, Ленина пр-кт, 64</t>
  </si>
  <si>
    <t>Владимир г, Ленина пр-кт, 65</t>
  </si>
  <si>
    <t>Владимир г, Ленина пр-кт, 66</t>
  </si>
  <si>
    <t>1597.200</t>
  </si>
  <si>
    <t>Владимир г, Ленина пр-кт, 67</t>
  </si>
  <si>
    <t>1202.000</t>
  </si>
  <si>
    <t>Владимир г, Ленина пр-кт, 67А</t>
  </si>
  <si>
    <t>768.000</t>
  </si>
  <si>
    <t>1220.000</t>
  </si>
  <si>
    <t>Владимир г, Ленина пр-кт, 67Б</t>
  </si>
  <si>
    <t>876.800</t>
  </si>
  <si>
    <t>Владимир г, Ленина пр-кт, 67В</t>
  </si>
  <si>
    <t>859.000</t>
  </si>
  <si>
    <t>859.600</t>
  </si>
  <si>
    <t>Владимир г, Ленина пр-кт, 68</t>
  </si>
  <si>
    <t>1214.000</t>
  </si>
  <si>
    <t>930.200</t>
  </si>
  <si>
    <t>Владимир г, Ленина пр-кт, 69</t>
  </si>
  <si>
    <t>699.300</t>
  </si>
  <si>
    <t>Владимир г, Ленина пр-кт, 7</t>
  </si>
  <si>
    <t>759.200</t>
  </si>
  <si>
    <t>Владимир г, Ленина пр-кт, 71а</t>
  </si>
  <si>
    <t>Владимир г, Ленина пр-кт, 71б</t>
  </si>
  <si>
    <t>745.300</t>
  </si>
  <si>
    <t>Владимир г, Лермонтова ул, 13/2</t>
  </si>
  <si>
    <t>1015.000</t>
  </si>
  <si>
    <t>Владимир г, Лермонтова ул, 17/9</t>
  </si>
  <si>
    <t>Владимир г, Лермонтова ул, 19</t>
  </si>
  <si>
    <t>520.500</t>
  </si>
  <si>
    <t>Владимир г, Лермонтова ул, 21</t>
  </si>
  <si>
    <t>1010.400</t>
  </si>
  <si>
    <t>Владимир г, Лермонтова ул, 21б</t>
  </si>
  <si>
    <t>2136.700</t>
  </si>
  <si>
    <t>Владимир г, Лермонтова ул, 22</t>
  </si>
  <si>
    <t>Владимир г, Лермонтова ул, 26б</t>
  </si>
  <si>
    <t>Владимир г, Лермонтова ул, 26в</t>
  </si>
  <si>
    <t>Владимир г, Лермонтова ул, 28а</t>
  </si>
  <si>
    <t>402.600</t>
  </si>
  <si>
    <t>Владимир г, Лермонтова ул, 28б</t>
  </si>
  <si>
    <t>307.400</t>
  </si>
  <si>
    <t>Владимир г, Лермонтова ул, 28в</t>
  </si>
  <si>
    <t>Владимир г, Лермонтова ул, 28г</t>
  </si>
  <si>
    <t>Владимир г, Лермонтова ул, 30</t>
  </si>
  <si>
    <t>Владимир г, Лермонтова ул, 30а</t>
  </si>
  <si>
    <t>Владимир г, Лермонтова ул, 30б</t>
  </si>
  <si>
    <t>482.800</t>
  </si>
  <si>
    <t>Владимир г, Лермонтова ул, 30в</t>
  </si>
  <si>
    <t>622.900</t>
  </si>
  <si>
    <t>Владимир г, Лермонтова ул, 30г</t>
  </si>
  <si>
    <t>696.500</t>
  </si>
  <si>
    <t>642.900</t>
  </si>
  <si>
    <t>Владимир г, Лермонтова ул, 34</t>
  </si>
  <si>
    <t>453.000</t>
  </si>
  <si>
    <t>Владимир г, Лермонтова ул, 36</t>
  </si>
  <si>
    <t>429.300</t>
  </si>
  <si>
    <t>685.200</t>
  </si>
  <si>
    <t>Владимир г, Лермонтова ул, 37</t>
  </si>
  <si>
    <t>Владимир г, Лермонтова ул, 38</t>
  </si>
  <si>
    <t>677.100</t>
  </si>
  <si>
    <t>1458.500</t>
  </si>
  <si>
    <t>Владимир г, Лермонтова ул, 40</t>
  </si>
  <si>
    <t>537.600</t>
  </si>
  <si>
    <t>Владимир г, Лермонтова ул, 42</t>
  </si>
  <si>
    <t>554.700</t>
  </si>
  <si>
    <t>Владимир г, Лермонтова ул, 43</t>
  </si>
  <si>
    <t>807.200</t>
  </si>
  <si>
    <t>Владимир г, Лермонтова ул, 44</t>
  </si>
  <si>
    <t>466.000</t>
  </si>
  <si>
    <t>656.200</t>
  </si>
  <si>
    <t>Владимир г, Лермонтова ул, 45</t>
  </si>
  <si>
    <t>752.800</t>
  </si>
  <si>
    <t>563.300</t>
  </si>
  <si>
    <t>Владимир г, Лесной мкр, Лесная ул, 1</t>
  </si>
  <si>
    <t>Владимир г, Лесной мкр, Лесная ул, 10</t>
  </si>
  <si>
    <t>1229.400</t>
  </si>
  <si>
    <t>Владимир г, Лесной мкр, Лесная ул, 11</t>
  </si>
  <si>
    <t>Владимир г, Лесной мкр, Лесная ул, 12</t>
  </si>
  <si>
    <t>1236.900</t>
  </si>
  <si>
    <t>Владимир г, Лесной мкр, Лесная ул, 13</t>
  </si>
  <si>
    <t>Владимир г, Лесной мкр, Лесная ул, 14</t>
  </si>
  <si>
    <t>1434.900</t>
  </si>
  <si>
    <t>Владимир г, Лесной мкр, Лесная ул, 2</t>
  </si>
  <si>
    <t>825.300</t>
  </si>
  <si>
    <t>Владимир г, Лесной мкр, Лесная ул, 3</t>
  </si>
  <si>
    <t>826.700</t>
  </si>
  <si>
    <t>Владимир г, Лесной мкр, Лесная ул, 4</t>
  </si>
  <si>
    <t>799.200</t>
  </si>
  <si>
    <t>Владимир г, Лесной мкр, Лесная ул, 5</t>
  </si>
  <si>
    <t>1212.400</t>
  </si>
  <si>
    <t>820.300</t>
  </si>
  <si>
    <t>Владимир г, Лесной мкр, Лесная ул, 7</t>
  </si>
  <si>
    <t>Владимир г, Лесной мкр, Лесная ул, 8</t>
  </si>
  <si>
    <t>833.400</t>
  </si>
  <si>
    <t>Владимир г, Лесной мкр, Лесная ул, 9</t>
  </si>
  <si>
    <t>1298.600</t>
  </si>
  <si>
    <t>Владимир г, Летне-Перевозинская ул, 20</t>
  </si>
  <si>
    <t>480.400</t>
  </si>
  <si>
    <t>Владимир г, Ломоносова ул, 1</t>
  </si>
  <si>
    <t>759.500</t>
  </si>
  <si>
    <t>Владимир г, Ломоносова ул, 10А</t>
  </si>
  <si>
    <t>513.700</t>
  </si>
  <si>
    <t>1225.200</t>
  </si>
  <si>
    <t>Владимир г, Луговая ул, 4</t>
  </si>
  <si>
    <t>Владимир г, Луначарского ул, 18</t>
  </si>
  <si>
    <t>1870</t>
  </si>
  <si>
    <t>271.100</t>
  </si>
  <si>
    <t>Владимир г, Луначарского ул, 19</t>
  </si>
  <si>
    <t>723.400</t>
  </si>
  <si>
    <t>Владимир г, Луначарского ул, 23</t>
  </si>
  <si>
    <t>Владимир г, Луначарского ул, 24</t>
  </si>
  <si>
    <t>668.400</t>
  </si>
  <si>
    <t>Владимир г, Луначарского ул, 25</t>
  </si>
  <si>
    <t>1583.400</t>
  </si>
  <si>
    <t>Владимир г, Луначарского ул, 27</t>
  </si>
  <si>
    <t>1494.700</t>
  </si>
  <si>
    <t>Владимир г, Луначарского ул, 28</t>
  </si>
  <si>
    <t>638.100</t>
  </si>
  <si>
    <t>903.300</t>
  </si>
  <si>
    <t>Владимир г, Луначарского ул, 28А</t>
  </si>
  <si>
    <t>1011.800</t>
  </si>
  <si>
    <t>Владимир г, Луначарского ул, 29</t>
  </si>
  <si>
    <t>440.200</t>
  </si>
  <si>
    <t>Владимир г, Луначарского ул, 31</t>
  </si>
  <si>
    <t>Владимир г, Луначарского ул, 31А</t>
  </si>
  <si>
    <t>450.600</t>
  </si>
  <si>
    <t>Владимир г, Луначарского ул, 33</t>
  </si>
  <si>
    <t>664.700</t>
  </si>
  <si>
    <t>1149.100</t>
  </si>
  <si>
    <t>Владимир г, Луначарского ул, 37</t>
  </si>
  <si>
    <t>Владимир г, Луначарского ул, 37А</t>
  </si>
  <si>
    <t>Владимир г, Луначарского ул, 37Б</t>
  </si>
  <si>
    <t>Владимир г, Луначарского ул, 39</t>
  </si>
  <si>
    <t>Владимир г, Луначарского ул, 41</t>
  </si>
  <si>
    <t>469.900</t>
  </si>
  <si>
    <t>Владимир г, Луначарского ул, 43</t>
  </si>
  <si>
    <t>466.200</t>
  </si>
  <si>
    <t>568.900</t>
  </si>
  <si>
    <t>Владимир г, Малые Ременники ул, 11</t>
  </si>
  <si>
    <t>Владимир г, Малые Ременники ул, 9</t>
  </si>
  <si>
    <t>Владимир г, Мира ул, 15</t>
  </si>
  <si>
    <t>3272.300</t>
  </si>
  <si>
    <t>Владимир г, Мира ул, 15А</t>
  </si>
  <si>
    <t>Владимир г, Мира ул, 15Б</t>
  </si>
  <si>
    <t>Владимир г, Мира ул, 17</t>
  </si>
  <si>
    <t>1279.000</t>
  </si>
  <si>
    <t>Владимир г, Мира ул, 19</t>
  </si>
  <si>
    <t>1219.200</t>
  </si>
  <si>
    <t>Владимир г, Мира ул, 2</t>
  </si>
  <si>
    <t>Владимир г, Мира ул, 21</t>
  </si>
  <si>
    <t>1096.300</t>
  </si>
  <si>
    <t>Владимир г, Мира ул, 22</t>
  </si>
  <si>
    <t>5672.000</t>
  </si>
  <si>
    <t>Владимир г, Мира ул, 22А</t>
  </si>
  <si>
    <t>Владимир г, Мира ул, 23</t>
  </si>
  <si>
    <t>Владимир г, Мира ул, 26</t>
  </si>
  <si>
    <t>Владимир г, Мира ул, 27</t>
  </si>
  <si>
    <t>Владимир г, Мира ул, 28</t>
  </si>
  <si>
    <t>585.800</t>
  </si>
  <si>
    <t>Владимир г, Мира ул, 2В</t>
  </si>
  <si>
    <t>Владимир г, Мира ул, 2Г</t>
  </si>
  <si>
    <t>Владимир г, Мира ул, 2Д</t>
  </si>
  <si>
    <t>Владимир г, Мира ул, 32</t>
  </si>
  <si>
    <t>1168.500</t>
  </si>
  <si>
    <t>182.000</t>
  </si>
  <si>
    <t>629.800</t>
  </si>
  <si>
    <t>Владимир г, Мира ул, 34А</t>
  </si>
  <si>
    <t>1764.200</t>
  </si>
  <si>
    <t>Владимир г, Мира ул, 37</t>
  </si>
  <si>
    <t>Владимир г, Мира ул, 37А</t>
  </si>
  <si>
    <t>472.700</t>
  </si>
  <si>
    <t>Владимир г, Мира ул, 39</t>
  </si>
  <si>
    <t>Владимир г, Мира ул, 4</t>
  </si>
  <si>
    <t>2062.600</t>
  </si>
  <si>
    <t>Владимир г, Мира ул, 40</t>
  </si>
  <si>
    <t>721.400</t>
  </si>
  <si>
    <t>Владимир г, Мира ул, 41</t>
  </si>
  <si>
    <t>918.300</t>
  </si>
  <si>
    <t>Владимир г, Мира ул, 41а</t>
  </si>
  <si>
    <t>585.980</t>
  </si>
  <si>
    <t>328.500</t>
  </si>
  <si>
    <t>Владимир г, Мира ул, 44/9</t>
  </si>
  <si>
    <t>Владимир г, Мира ул, 45</t>
  </si>
  <si>
    <t>Владимир г, Мира ул, 46/12</t>
  </si>
  <si>
    <t>955.900</t>
  </si>
  <si>
    <t>Владимир г, Мира ул, 47</t>
  </si>
  <si>
    <t>Владимир г, Мира ул, 49</t>
  </si>
  <si>
    <t>Владимир г, Мира ул, 4А</t>
  </si>
  <si>
    <t>Владимир г, Мира ул, 4Б</t>
  </si>
  <si>
    <t>23488.000</t>
  </si>
  <si>
    <t>Владимир г, Мира ул, 4В</t>
  </si>
  <si>
    <t>Владимир г, Мира ул, 51</t>
  </si>
  <si>
    <t>920.900</t>
  </si>
  <si>
    <t>Владимир г, Мира ул, 6</t>
  </si>
  <si>
    <t>Владимир г, Мира ул, 6Б</t>
  </si>
  <si>
    <t>Владимир г, Мира ул, 70</t>
  </si>
  <si>
    <t>1060.200</t>
  </si>
  <si>
    <t>Владимир г, Мира ул, 72</t>
  </si>
  <si>
    <t>Владимир г, Мира ул, 74</t>
  </si>
  <si>
    <t>7644.500</t>
  </si>
  <si>
    <t>Владимир г, Мира ул, 76</t>
  </si>
  <si>
    <t>755.300</t>
  </si>
  <si>
    <t>Владимир г, Мира ул, 78/23</t>
  </si>
  <si>
    <t>1046.200</t>
  </si>
  <si>
    <t>Владимир г, Мира ул, 80/24</t>
  </si>
  <si>
    <t>Владимир г, Мира ул, 82</t>
  </si>
  <si>
    <t>946.400</t>
  </si>
  <si>
    <t>435.700</t>
  </si>
  <si>
    <t>Владимир г, Мира ул, 86/11</t>
  </si>
  <si>
    <t>1022.000</t>
  </si>
  <si>
    <t>751.250</t>
  </si>
  <si>
    <t>Владимир г, Мира ул, 9</t>
  </si>
  <si>
    <t>10733.000</t>
  </si>
  <si>
    <t>Владимир г, Мира ул, 90</t>
  </si>
  <si>
    <t>906.900</t>
  </si>
  <si>
    <t>Владимир г, Мира ул, 92</t>
  </si>
  <si>
    <t>909.100</t>
  </si>
  <si>
    <t>Владимир г, Мира ул, 94</t>
  </si>
  <si>
    <t>1029.600</t>
  </si>
  <si>
    <t>Владимир г, Мира ул, 9в</t>
  </si>
  <si>
    <t>Владимир г, Михайловская ул, 12</t>
  </si>
  <si>
    <t>Владимир г, Михайловская ул, 14</t>
  </si>
  <si>
    <t>Владимир г, Михайловская ул, 16</t>
  </si>
  <si>
    <t>Владимир г, Михайловская ул, 18</t>
  </si>
  <si>
    <t>504.100</t>
  </si>
  <si>
    <t>Владимир г, Михайловская ул, 20</t>
  </si>
  <si>
    <t>1093.000</t>
  </si>
  <si>
    <t>Владимир г, Михайловская ул, 24А</t>
  </si>
  <si>
    <t>Владимир г, Михайловская ул, 28</t>
  </si>
  <si>
    <t>928.500</t>
  </si>
  <si>
    <t>Владимир г, Михайловская ул, 28А</t>
  </si>
  <si>
    <t>Владимир г, Михайловская ул, 30</t>
  </si>
  <si>
    <t>Владимир г, Михайловская ул, 32</t>
  </si>
  <si>
    <t>Владимир г, Михайловская ул, 34</t>
  </si>
  <si>
    <t>Владимир г, Михайловская ул, 36</t>
  </si>
  <si>
    <t>Владимир г, Михайловская ул, 4</t>
  </si>
  <si>
    <t>Владимир г, Михайловская ул, 53</t>
  </si>
  <si>
    <t>2225.200</t>
  </si>
  <si>
    <t>Владимир г, Михайловская ул, 55</t>
  </si>
  <si>
    <t>Владимир г, Михайловская ул, 57</t>
  </si>
  <si>
    <t>Владимир г, Михайловская ул, 59</t>
  </si>
  <si>
    <t>Владимир г, Михайловская ул, 6</t>
  </si>
  <si>
    <t>1296.000</t>
  </si>
  <si>
    <t>Владимир г, Михайловская ул, 8</t>
  </si>
  <si>
    <t>Владимир г, Михайловская ул, 8А</t>
  </si>
  <si>
    <t>1549.600</t>
  </si>
  <si>
    <t>Владимир г, Модорова ул, 3</t>
  </si>
  <si>
    <t>633.100</t>
  </si>
  <si>
    <t>Владимир г, Модорова ул, 4</t>
  </si>
  <si>
    <t>576.200</t>
  </si>
  <si>
    <t>Владимир г, Модорова ул, 5</t>
  </si>
  <si>
    <t>Владимир г, Модорова ул, 6</t>
  </si>
  <si>
    <t>Владимир г, Модорова ул, 8</t>
  </si>
  <si>
    <t>1206.000</t>
  </si>
  <si>
    <t>Владимир г, Молодежная ул, 1</t>
  </si>
  <si>
    <t>Владимир г, Молодежная ул, 10</t>
  </si>
  <si>
    <t>Владимир г, Молодежная ул, 2</t>
  </si>
  <si>
    <t>510.100</t>
  </si>
  <si>
    <t>Владимир г, Молодежная ул, 3</t>
  </si>
  <si>
    <t>1328.000</t>
  </si>
  <si>
    <t>Владимир г, Молодежная ул, 4</t>
  </si>
  <si>
    <t>212.000</t>
  </si>
  <si>
    <t>872.800</t>
  </si>
  <si>
    <t>Владимир г, Молодежная ул, 5</t>
  </si>
  <si>
    <t>Владимир г, МОПРа ул, 12</t>
  </si>
  <si>
    <t>Владимир г, МОПРа ул, 12А</t>
  </si>
  <si>
    <t>459.600</t>
  </si>
  <si>
    <t>918.900</t>
  </si>
  <si>
    <t>Владимир г, МОПРа ул, 14А</t>
  </si>
  <si>
    <t>1539.800</t>
  </si>
  <si>
    <t>Владимир г, Московское ш, 1</t>
  </si>
  <si>
    <t>385.000</t>
  </si>
  <si>
    <t>200.670</t>
  </si>
  <si>
    <t>Владимир г, Московское ш, 1б</t>
  </si>
  <si>
    <t>886.600</t>
  </si>
  <si>
    <t>Владимир г, Московское ш, 3</t>
  </si>
  <si>
    <t>Владимир г, Мостострой мкр, Школьная ул, 1</t>
  </si>
  <si>
    <t>787.400</t>
  </si>
  <si>
    <t>Владимир г, Мостострой мкр, Школьная ул, 10</t>
  </si>
  <si>
    <t>Владимир г, Мостострой мкр, Школьная ул, 12</t>
  </si>
  <si>
    <t>Владимир г, Мостострой мкр, Школьная ул, 14</t>
  </si>
  <si>
    <t>549.200</t>
  </si>
  <si>
    <t>Владимир г, Мостострой мкр, Школьная ул, 16</t>
  </si>
  <si>
    <t>Владимир г, Мостострой мкр, Школьная ул, 3</t>
  </si>
  <si>
    <t>514.200</t>
  </si>
  <si>
    <t>Владимир г, Мостострой мкр, Школьная ул, 4</t>
  </si>
  <si>
    <t>423.000</t>
  </si>
  <si>
    <t>Владимир г, Музейная ул, 13</t>
  </si>
  <si>
    <t>427.600</t>
  </si>
  <si>
    <t>6465.700</t>
  </si>
  <si>
    <t>Владимир г, Народная ул, 1А</t>
  </si>
  <si>
    <t>215.000</t>
  </si>
  <si>
    <t>321.800</t>
  </si>
  <si>
    <t>Владимир г, Народная ул, 8</t>
  </si>
  <si>
    <t>1078.900</t>
  </si>
  <si>
    <t>Владимир г, Нижняя Дуброва ул, 1</t>
  </si>
  <si>
    <t>Владимир г, Нижняя Дуброва ул, 11</t>
  </si>
  <si>
    <t>Владимир г, Нижняя Дуброва ул, 11а</t>
  </si>
  <si>
    <t>Владимир г, Нижняя Дуброва ул, 13а</t>
  </si>
  <si>
    <t>Владимир г, Нижняя Дуброва ул, 13б</t>
  </si>
  <si>
    <t>Владимир г, Нижняя Дуброва ул, 15</t>
  </si>
  <si>
    <t>1536.900</t>
  </si>
  <si>
    <t>Владимир г, Нижняя Дуброва ул, 17</t>
  </si>
  <si>
    <t>Владимир г, Нижняя Дуброва ул, 17а</t>
  </si>
  <si>
    <t>Владимир г, Нижняя Дуброва ул, 19</t>
  </si>
  <si>
    <t>Владимир г, Нижняя Дуброва ул, 19А</t>
  </si>
  <si>
    <t>1325.100</t>
  </si>
  <si>
    <t>Владимир г, Нижняя Дуброва ул, 20</t>
  </si>
  <si>
    <t>Владимир г, Нижняя Дуброва ул, 21</t>
  </si>
  <si>
    <t>1786.300</t>
  </si>
  <si>
    <t>Владимир г, Нижняя Дуброва ул, 21А</t>
  </si>
  <si>
    <t>Владимир г, Нижняя Дуброва ул, 22</t>
  </si>
  <si>
    <t>1461.000</t>
  </si>
  <si>
    <t>Владимир г, Нижняя Дуброва ул, 23</t>
  </si>
  <si>
    <t>922.000</t>
  </si>
  <si>
    <t>Владимир г, Нижняя Дуброва ул, 24</t>
  </si>
  <si>
    <t>2561.900</t>
  </si>
  <si>
    <t>Владимир г, Нижняя Дуброва ул, 26</t>
  </si>
  <si>
    <t>Владимир г, Нижняя Дуброва ул, 27</t>
  </si>
  <si>
    <t>611.000</t>
  </si>
  <si>
    <t>604.900</t>
  </si>
  <si>
    <t>Владимир г, Нижняя Дуброва ул, 28</t>
  </si>
  <si>
    <t>Владимир г, Нижняя Дуброва ул, 29</t>
  </si>
  <si>
    <t>1238.000</t>
  </si>
  <si>
    <t>Владимир г, Нижняя Дуброва ул, 3</t>
  </si>
  <si>
    <t>Владимир г, Нижняя Дуброва ул, 30</t>
  </si>
  <si>
    <t>734.000</t>
  </si>
  <si>
    <t>622.600</t>
  </si>
  <si>
    <t>Владимир г, Нижняя Дуброва ул, 31</t>
  </si>
  <si>
    <t>1232.900</t>
  </si>
  <si>
    <t>Владимир г, Нижняя Дуброва ул, 32</t>
  </si>
  <si>
    <t>910.500</t>
  </si>
  <si>
    <t>1532.200</t>
  </si>
  <si>
    <t>Владимир г, Нижняя Дуброва ул, 33</t>
  </si>
  <si>
    <t>Владимир г, Нижняя Дуброва ул, 34</t>
  </si>
  <si>
    <t>3624.500</t>
  </si>
  <si>
    <t>Владимир г, Нижняя Дуброва ул, 35</t>
  </si>
  <si>
    <t>Владимир г, Нижняя Дуброва ул, 37</t>
  </si>
  <si>
    <t>660.400</t>
  </si>
  <si>
    <t>Владимир г, Нижняя Дуброва ул, 37А</t>
  </si>
  <si>
    <t>5896.000</t>
  </si>
  <si>
    <t>509.600</t>
  </si>
  <si>
    <t>Владимир г, Нижняя Дуброва ул, 39</t>
  </si>
  <si>
    <t>628.400</t>
  </si>
  <si>
    <t>Владимир г, Нижняя Дуброва ул, 40</t>
  </si>
  <si>
    <t>Владимир г, Нижняя Дуброва ул, 42</t>
  </si>
  <si>
    <t>1567.600</t>
  </si>
  <si>
    <t>Владимир г, Нижняя Дуброва ул, 46</t>
  </si>
  <si>
    <t>910.900</t>
  </si>
  <si>
    <t>Владимир г, Нижняя Дуброва ул, 46А</t>
  </si>
  <si>
    <t>Владимир г, Нижняя Дуброва ул, 46Б</t>
  </si>
  <si>
    <t>3138.000</t>
  </si>
  <si>
    <t>Владимир г, Нижняя Дуброва ул, 47 корп. 1</t>
  </si>
  <si>
    <t>2265.280</t>
  </si>
  <si>
    <t>Владимир г, Нижняя Дуброва ул, 47 корп. 3</t>
  </si>
  <si>
    <t>11440.400</t>
  </si>
  <si>
    <t>Владимир г, Нижняя Дуброва ул, 48</t>
  </si>
  <si>
    <t>Владимир г, Нижняя Дуброва ул, 48а</t>
  </si>
  <si>
    <t>Владимир г, Нижняя Дуброва ул, 48б</t>
  </si>
  <si>
    <t>595.850</t>
  </si>
  <si>
    <t>Владимир г, Нижняя Дуброва ул, 5</t>
  </si>
  <si>
    <t>786.700</t>
  </si>
  <si>
    <t>Владимир г, Нижняя Дуброва ул, 50 корп. 1</t>
  </si>
  <si>
    <t>883.500</t>
  </si>
  <si>
    <t>Владимир г, Нижняя Дуброва ул, 50 корп. 2</t>
  </si>
  <si>
    <t>37135.000</t>
  </si>
  <si>
    <t>Владимир г, Нижняя Дуброва ул, 52 корп. 1</t>
  </si>
  <si>
    <t>Владимир г, Нижняя Дуброва ул, 52 корп. 2</t>
  </si>
  <si>
    <t>Владимир г, Нижняя Дуброва ул, 54 корп. 3</t>
  </si>
  <si>
    <t>Владимир г, Нижняя Дуброва ул, 7</t>
  </si>
  <si>
    <t>2169.400</t>
  </si>
  <si>
    <t>Владимир г, Нижняя Дуброва ул, 9</t>
  </si>
  <si>
    <t>Владимир г, Никитина ул, 1/52</t>
  </si>
  <si>
    <t>236.800</t>
  </si>
  <si>
    <t>Владимир г, Никитина ул, 2</t>
  </si>
  <si>
    <t>Владимир г, Никитина ул, 2А</t>
  </si>
  <si>
    <t>Владимир г, Никитина ул, 3</t>
  </si>
  <si>
    <t>324.500</t>
  </si>
  <si>
    <t>Владимир г, Никитина ул, 4</t>
  </si>
  <si>
    <t>934.900</t>
  </si>
  <si>
    <t>Владимир г, Никитина ул, 4А</t>
  </si>
  <si>
    <t>1976.800</t>
  </si>
  <si>
    <t>Владимир г, Никитина ул, 5</t>
  </si>
  <si>
    <t>386.750</t>
  </si>
  <si>
    <t>Владимир г, Никитина ул, 6</t>
  </si>
  <si>
    <t>Владимир г, Никитина ул, 7</t>
  </si>
  <si>
    <t>788.000</t>
  </si>
  <si>
    <t>1286.000</t>
  </si>
  <si>
    <t>Владимир г, Никитская ул, 10</t>
  </si>
  <si>
    <t>432.100</t>
  </si>
  <si>
    <t>333.600</t>
  </si>
  <si>
    <t>326.300</t>
  </si>
  <si>
    <t>Владимир г, Никитская ул, 19А</t>
  </si>
  <si>
    <t>Владимир г, Никитская ул, 23</t>
  </si>
  <si>
    <t>727.000</t>
  </si>
  <si>
    <t>1352.400</t>
  </si>
  <si>
    <t>1246.900</t>
  </si>
  <si>
    <t>Владимир г, Никитская ул, 25</t>
  </si>
  <si>
    <t>Владимир г, Николая Островского ул, 62</t>
  </si>
  <si>
    <t>Владимир г, Николая Островского ул, 64</t>
  </si>
  <si>
    <t>529.300</t>
  </si>
  <si>
    <t>Владимир г, Николая Островского ул, 66</t>
  </si>
  <si>
    <t>Владимир г, Николо-Галейская ул, 1</t>
  </si>
  <si>
    <t>Владимир г, Новгородская ул, 19А</t>
  </si>
  <si>
    <t>Владимир г, Новгородская ул, 2</t>
  </si>
  <si>
    <t>Владимир г, Новгородская ул, 35А</t>
  </si>
  <si>
    <t>Владимир г, Новгородская ул, 36</t>
  </si>
  <si>
    <t>19701.030</t>
  </si>
  <si>
    <t>Владимир г, Новгородская ул, 37 корп. 1</t>
  </si>
  <si>
    <t>Владимир г, Новгородская ул, 37 корп. 2</t>
  </si>
  <si>
    <t>Владимир г, Новгородская ул, 37А</t>
  </si>
  <si>
    <t>Владимир г, Новгородская ул, 37Б</t>
  </si>
  <si>
    <t>Владимир г, Новгородская ул, 39 корп. 1</t>
  </si>
  <si>
    <t>Владимир г, Новгородская ул, 39 корп. 2</t>
  </si>
  <si>
    <t>1131.000</t>
  </si>
  <si>
    <t>Владимир г, Новгородская ул, 4</t>
  </si>
  <si>
    <t>570.370</t>
  </si>
  <si>
    <t>Владимир г, Новгородская ул, 6</t>
  </si>
  <si>
    <t>Владимир г, Новгородская ул, 8</t>
  </si>
  <si>
    <t>6000.000</t>
  </si>
  <si>
    <t>Владимир г, Ново-Гончарная ул, 24</t>
  </si>
  <si>
    <t>833.500</t>
  </si>
  <si>
    <t>Владимир г, Ново-Ямская ул, 10</t>
  </si>
  <si>
    <t>326.200</t>
  </si>
  <si>
    <t>Владимир г, Ново-Ямская ул, 12</t>
  </si>
  <si>
    <t>671.460</t>
  </si>
  <si>
    <t>Владимир г, Ново-Ямская ул, 16</t>
  </si>
  <si>
    <t>395.700</t>
  </si>
  <si>
    <t>Владимир г, Ново-Ямская ул, 17</t>
  </si>
  <si>
    <t>Владимир г, Ново-Ямская ул, 17А</t>
  </si>
  <si>
    <t>Владимир г, Ново-Ямская ул, 19</t>
  </si>
  <si>
    <t>Владимир г, Ново-Ямская ул, 2</t>
  </si>
  <si>
    <t>Владимир г, Ново-Ямская ул, 21</t>
  </si>
  <si>
    <t>Владимир г, Ново-Ямская ул, 21А</t>
  </si>
  <si>
    <t>Владимир г, Ново-Ямская ул, 23</t>
  </si>
  <si>
    <t>Владимир г, Ново-Ямская ул, 23А</t>
  </si>
  <si>
    <t>632.300</t>
  </si>
  <si>
    <t>Владимир г, Ново-Ямская ул, 27</t>
  </si>
  <si>
    <t>Владимир г, Ново-Ямская ул, 28</t>
  </si>
  <si>
    <t>461.700</t>
  </si>
  <si>
    <t>3139.400</t>
  </si>
  <si>
    <t>392.400</t>
  </si>
  <si>
    <t>Владимир г, Ново-Ямская ул, 29</t>
  </si>
  <si>
    <t>1141.000</t>
  </si>
  <si>
    <t>1266.200</t>
  </si>
  <si>
    <t>Владимир г, Ново-Ямская ул, 29А</t>
  </si>
  <si>
    <t>1071.900</t>
  </si>
  <si>
    <t>Владимир г, Ново-Ямская ул, 2А</t>
  </si>
  <si>
    <t>1254.000</t>
  </si>
  <si>
    <t>Владимир г, Ново-Ямская ул, 3</t>
  </si>
  <si>
    <t>Владимир г, Ново-Ямская ул, 30</t>
  </si>
  <si>
    <t>483.600</t>
  </si>
  <si>
    <t>584.100</t>
  </si>
  <si>
    <t>Владимир г, Ново-Ямская ул, 31</t>
  </si>
  <si>
    <t>600.100</t>
  </si>
  <si>
    <t>618.400</t>
  </si>
  <si>
    <t>Владимир г, Ново-Ямская ул, 31А</t>
  </si>
  <si>
    <t>1159.900</t>
  </si>
  <si>
    <t>Владимир г, Ново-Ямская ул, 32</t>
  </si>
  <si>
    <t>395.800</t>
  </si>
  <si>
    <t>Владимир г, Ново-Ямская ул, 4</t>
  </si>
  <si>
    <t>Владимир г, Ново-Ямская ул, 44</t>
  </si>
  <si>
    <t>Владимир г, Ново-Ямская ул, 70</t>
  </si>
  <si>
    <t>815.400</t>
  </si>
  <si>
    <t>579.100</t>
  </si>
  <si>
    <t>Владимир г, Ново-Ямская ул, 79</t>
  </si>
  <si>
    <t>Владимир г, Ново-Ямская ул, 8</t>
  </si>
  <si>
    <t>463.700</t>
  </si>
  <si>
    <t>Владимир г, Ново-Ямская ул, 9</t>
  </si>
  <si>
    <t>Владимир г, Ново-Ямской пер, 2</t>
  </si>
  <si>
    <t>454.000</t>
  </si>
  <si>
    <t>1572.200</t>
  </si>
  <si>
    <t>Владимир г, Ново-Ямской пер, 4б</t>
  </si>
  <si>
    <t>Владимир г, Ново-Ямской пер, 6</t>
  </si>
  <si>
    <t>Владимир г, Ново-Ямской пер, 6а</t>
  </si>
  <si>
    <t>Владимир г, Ново-Ямской пер, 6б</t>
  </si>
  <si>
    <t>272.400</t>
  </si>
  <si>
    <t>Владимир г, Ново-Ямской пер, 8</t>
  </si>
  <si>
    <t>Владимир г, Октябрьский военный городок, 21</t>
  </si>
  <si>
    <t>933.600</t>
  </si>
  <si>
    <t>Владимир г, Октябрьский военный городок, 22</t>
  </si>
  <si>
    <t>977.000</t>
  </si>
  <si>
    <t>815.500</t>
  </si>
  <si>
    <t>Владимир г, Октябрьский военный городок, 23</t>
  </si>
  <si>
    <t>918.200</t>
  </si>
  <si>
    <t>Владимир г, Октябрьский военный городок, 25</t>
  </si>
  <si>
    <t>Владимир г, Октябрьский военный городок, 7</t>
  </si>
  <si>
    <t>Владимир г, Октябрьский военный городок, 7а</t>
  </si>
  <si>
    <t>613.300</t>
  </si>
  <si>
    <t>Владимир г, Октябрьский пр-кт, 12</t>
  </si>
  <si>
    <t>1229.300</t>
  </si>
  <si>
    <t>Владимир г, Октябрьский пр-кт, 16</t>
  </si>
  <si>
    <t>1811.000</t>
  </si>
  <si>
    <t>Владимир г, Октябрьский пр-кт, 25</t>
  </si>
  <si>
    <t>Владимир г, Октябрьский пр-кт, 27</t>
  </si>
  <si>
    <t>Владимир г, Октябрьский пр-кт, 36</t>
  </si>
  <si>
    <t>4703.000</t>
  </si>
  <si>
    <t>Владимир г, Октябрьский пр-кт, 4</t>
  </si>
  <si>
    <t>849.100</t>
  </si>
  <si>
    <t>Владимир г, Октябрьский пр-кт, 41</t>
  </si>
  <si>
    <t>799.900</t>
  </si>
  <si>
    <t>Владимир г, Октябрьский пр-кт, 42</t>
  </si>
  <si>
    <t>2527.500</t>
  </si>
  <si>
    <t>Владимир г, Октябрьский пр-кт, 43А</t>
  </si>
  <si>
    <t>Владимир г, Октябрьский пр-кт, 44</t>
  </si>
  <si>
    <t>950.500</t>
  </si>
  <si>
    <t>448.900</t>
  </si>
  <si>
    <t>Владимир г, Октябрьский пр-кт, 45Б</t>
  </si>
  <si>
    <t>928.100</t>
  </si>
  <si>
    <t>Владимир г, Октябрьский пр-кт, 46</t>
  </si>
  <si>
    <t>460.200</t>
  </si>
  <si>
    <t>Владимир г, Оргтруд мкр, 9 Октября ул, 28</t>
  </si>
  <si>
    <t>416.700</t>
  </si>
  <si>
    <t>Владимир г, Оргтруд мкр, Молодежная ул, 11</t>
  </si>
  <si>
    <t>Владимир г, Оргтруд мкр, Молодежная ул, 12</t>
  </si>
  <si>
    <t>578.500</t>
  </si>
  <si>
    <t>433.600</t>
  </si>
  <si>
    <t>Владимир г, Оргтруд мкр, Молодежная ул, 14</t>
  </si>
  <si>
    <t>827.100</t>
  </si>
  <si>
    <t>939.200</t>
  </si>
  <si>
    <t>592.100</t>
  </si>
  <si>
    <t>827.800</t>
  </si>
  <si>
    <t>435.300</t>
  </si>
  <si>
    <t>646.700</t>
  </si>
  <si>
    <t>Владимир г, Оргтруд мкр, Молодежная ул, 16</t>
  </si>
  <si>
    <t>561.300</t>
  </si>
  <si>
    <t>Владимир г, Оргтруд мкр, Молодежная ул, 17</t>
  </si>
  <si>
    <t>1508.000</t>
  </si>
  <si>
    <t>Владимир г, Оргтруд мкр, Молодежная ул, 18</t>
  </si>
  <si>
    <t>Владимир г, Оргтруд мкр, Молодежная ул, 19</t>
  </si>
  <si>
    <t>1073.100</t>
  </si>
  <si>
    <t>569.000</t>
  </si>
  <si>
    <t>618.800</t>
  </si>
  <si>
    <t>Владимир г, Оргтруд мкр, Октябрьская ул, 10</t>
  </si>
  <si>
    <t>654.270</t>
  </si>
  <si>
    <t>Владимир г, Оргтруд мкр, Октябрьская ул, 16</t>
  </si>
  <si>
    <t>1018.500</t>
  </si>
  <si>
    <t>Владимир г, Оргтруд мкр, Октябрьская ул, 18</t>
  </si>
  <si>
    <t>691.730</t>
  </si>
  <si>
    <t>Владимир г, Оргтруд мкр, Октябрьская ул, 25</t>
  </si>
  <si>
    <t>801.660</t>
  </si>
  <si>
    <t>Владимир г, Оргтруд мкр, Октябрьская ул, 27</t>
  </si>
  <si>
    <t>1799.500</t>
  </si>
  <si>
    <t>Владимир г, Оргтруд мкр, Октябрьская ул, 4</t>
  </si>
  <si>
    <t>546.400</t>
  </si>
  <si>
    <t>1301.800</t>
  </si>
  <si>
    <t>Владимир г, Оргтруд мкр, Рабочая ул, 12</t>
  </si>
  <si>
    <t>Владимир г, Оргтруд мкр, Строителей ул, 2</t>
  </si>
  <si>
    <t>880.400</t>
  </si>
  <si>
    <t>Владимир г, Оргтруд мкр, Строителей ул, 3</t>
  </si>
  <si>
    <t>1090.900</t>
  </si>
  <si>
    <t>Владимир г, Оргтруд мкр, Строителей ул, 5</t>
  </si>
  <si>
    <t>Владимир г, Оргтруд мкр, Строителей ул, 6</t>
  </si>
  <si>
    <t>879.700</t>
  </si>
  <si>
    <t>2022.000</t>
  </si>
  <si>
    <t>3051.200</t>
  </si>
  <si>
    <t>800.100</t>
  </si>
  <si>
    <t>507.200</t>
  </si>
  <si>
    <t>784.600</t>
  </si>
  <si>
    <t>Владимир г, Осьмова ул, 4</t>
  </si>
  <si>
    <t>375.900</t>
  </si>
  <si>
    <t>571.200</t>
  </si>
  <si>
    <t>Владимир г, Офицерская ул, 1</t>
  </si>
  <si>
    <t>452.500</t>
  </si>
  <si>
    <t>Владимир г, Офицерская ул, 11А</t>
  </si>
  <si>
    <t>Владимир г, Офицерская ул, 16</t>
  </si>
  <si>
    <t>3025.000</t>
  </si>
  <si>
    <t>Владимир г, Офицерская ул, 1а корп. 1</t>
  </si>
  <si>
    <t>Владимир г, Офицерская ул, 1а корп. 2</t>
  </si>
  <si>
    <t>Владимир г, Офицерская ул, 1а корп. 3</t>
  </si>
  <si>
    <t>Владимир г, Офицерская ул, 3</t>
  </si>
  <si>
    <t>120.000</t>
  </si>
  <si>
    <t>576.800</t>
  </si>
  <si>
    <t>Владимир г, Офицерская ул, 8</t>
  </si>
  <si>
    <t>441.200</t>
  </si>
  <si>
    <t>Владимир г, Офицерская ул, 9А</t>
  </si>
  <si>
    <t>2618.800</t>
  </si>
  <si>
    <t>Владимир г, Офицерский проезд, 13</t>
  </si>
  <si>
    <t>Владимир г, Перекопский военный городок, 1</t>
  </si>
  <si>
    <t>491.500</t>
  </si>
  <si>
    <t>794.500</t>
  </si>
  <si>
    <t>Владимир г, Перекопский военный городок, 13</t>
  </si>
  <si>
    <t>Владимир г, Перекопский военный городок, 14</t>
  </si>
  <si>
    <t>674.200</t>
  </si>
  <si>
    <t>Владимир г, Перекопский военный городок, 17</t>
  </si>
  <si>
    <t>864.600</t>
  </si>
  <si>
    <t>Владимир г, Перекопский военный городок, 18</t>
  </si>
  <si>
    <t>2781.600</t>
  </si>
  <si>
    <t>Владимир г, Перекопский военный городок, 19</t>
  </si>
  <si>
    <t>846.800</t>
  </si>
  <si>
    <t>Владимир г, Перекопский военный городок, 2</t>
  </si>
  <si>
    <t>Владимир г, Перекопский военный городок, 20</t>
  </si>
  <si>
    <t>1665.000</t>
  </si>
  <si>
    <t>573.900</t>
  </si>
  <si>
    <t>Владимир г, Перекопский военный городок, 21</t>
  </si>
  <si>
    <t>Владимир г, Перекопский военный городок, 25</t>
  </si>
  <si>
    <t>Владимир г, Перекопский военный городок, 27</t>
  </si>
  <si>
    <t>Владимир г, Перекопский военный городок, 30</t>
  </si>
  <si>
    <t>1000.700</t>
  </si>
  <si>
    <t>Владимир г, Перекопский военный городок, 31</t>
  </si>
  <si>
    <t>1147.800</t>
  </si>
  <si>
    <t>Владимир г, Перекопский военный городок, 33</t>
  </si>
  <si>
    <t>1388.200</t>
  </si>
  <si>
    <t>Владимир г, Перекопский военный городок, 4</t>
  </si>
  <si>
    <t>926.900</t>
  </si>
  <si>
    <t>820.700</t>
  </si>
  <si>
    <t>Владимир г, Перекопский военный городок, 5</t>
  </si>
  <si>
    <t>928.300</t>
  </si>
  <si>
    <t>958.200</t>
  </si>
  <si>
    <t>730.200</t>
  </si>
  <si>
    <t>Владимир г, Перекопский военный городок, 7</t>
  </si>
  <si>
    <t>Владимир г, Перекопский военный городок, 8</t>
  </si>
  <si>
    <t>Владимир г, Пиганово мкр, Бородинская ул, 4 корп. 1</t>
  </si>
  <si>
    <t>2098.340</t>
  </si>
  <si>
    <t>Владимир г, Пиганово мкр, Бородинская ул, 4 корп. 10</t>
  </si>
  <si>
    <t>Владимир г, Пиганово мкр, Бородинская ул, 4 корп. 13</t>
  </si>
  <si>
    <t>Владимир г, Пиганово мкр, Бородинская ул, 4 корп. 2</t>
  </si>
  <si>
    <t>48892.000</t>
  </si>
  <si>
    <t>Владимир г, Пиганово мкр, Бородинская ул, 4 корп. 3</t>
  </si>
  <si>
    <t>Владимир г, Пиганово мкр, Бородинская ул, 4 корп. 4</t>
  </si>
  <si>
    <t>Владимир г, Пиганово мкр, Бородинская ул, 4 корп. 5</t>
  </si>
  <si>
    <t>Владимир г, Пиганово мкр, Бородинская ул, 4 корп. 6</t>
  </si>
  <si>
    <t>Владимир г, Пиганово мкр, Бородинская ул, 4 корп. 7</t>
  </si>
  <si>
    <t>Владимир г, Пиганово мкр, Бородинская ул, 4 корп. 8</t>
  </si>
  <si>
    <t>1258.400</t>
  </si>
  <si>
    <t>Владимир г, Пиганово мкр, Бородинская ул, 4 корп. 9</t>
  </si>
  <si>
    <t>Владимир г, Пиганово мкр, Центральная ул, 2</t>
  </si>
  <si>
    <t>Владимир г, Пиганово мкр, Центральная ул, 30</t>
  </si>
  <si>
    <t>1147.700</t>
  </si>
  <si>
    <t>Владимир г, Пиганово мкр, Центральная ул, 30а</t>
  </si>
  <si>
    <t>Владимир г, Пиганово мкр, Центральная ул, 30б</t>
  </si>
  <si>
    <t>Владимир г, Пиганово мкр, Центральная ул, 30В</t>
  </si>
  <si>
    <t>Владимир г, Пиганово мкр, Центральная ул, 32 корп. 1</t>
  </si>
  <si>
    <t>Владимир г, Пиганово мкр, Центральная ул, 32 корп. 2</t>
  </si>
  <si>
    <t>Владимир г, Пиганово мкр, Центральная ул, 32 корп. 3</t>
  </si>
  <si>
    <t>Владимир г, Пиганово мкр, Центральная ул, 32 корп. 4</t>
  </si>
  <si>
    <t>Владимир г, Пиганово мкр, Центральная ул, 32 корп. 5</t>
  </si>
  <si>
    <t>Владимир г, Пиганово мкр, Центральная ул, 32 корп. 6</t>
  </si>
  <si>
    <t>Владимир г, Пиганово мкр, Центральная ул, 4</t>
  </si>
  <si>
    <t>1052.000</t>
  </si>
  <si>
    <t>Владимир г, Пиганово мкр, Центральная ул, 9</t>
  </si>
  <si>
    <t>448.600</t>
  </si>
  <si>
    <t>Владимир г, Пичугина ул, 1/2</t>
  </si>
  <si>
    <t>378.800</t>
  </si>
  <si>
    <t>Владимир г, Пичугина ул, 11</t>
  </si>
  <si>
    <t>Владимир г, Пичугина ул, 11А</t>
  </si>
  <si>
    <t>1161.000</t>
  </si>
  <si>
    <t>900.600</t>
  </si>
  <si>
    <t>509.700</t>
  </si>
  <si>
    <t>Владимир г, Пичугина ул, 12</t>
  </si>
  <si>
    <t>3788.000</t>
  </si>
  <si>
    <t>Владимир г, Пичугина ул, 12А</t>
  </si>
  <si>
    <t>705.800</t>
  </si>
  <si>
    <t>Владимир г, Пичугина ул, 13</t>
  </si>
  <si>
    <t>844.600</t>
  </si>
  <si>
    <t>Владимир г, Пичугина ул, 14</t>
  </si>
  <si>
    <t>581.300</t>
  </si>
  <si>
    <t>Владимир г, Пичугина ул, 3</t>
  </si>
  <si>
    <t>925.700</t>
  </si>
  <si>
    <t>444.900</t>
  </si>
  <si>
    <t>Владимир г, Пичугина ул, 5</t>
  </si>
  <si>
    <t>2110.700</t>
  </si>
  <si>
    <t>Владимир г, Пичугина ул, 7</t>
  </si>
  <si>
    <t>486.900</t>
  </si>
  <si>
    <t>Владимир г, Пичугина ул, 8</t>
  </si>
  <si>
    <t>744.000</t>
  </si>
  <si>
    <t>Владимир г, Пичугина ул, 9</t>
  </si>
  <si>
    <t>453.900</t>
  </si>
  <si>
    <t>Владимир г, Погодина ул, 24</t>
  </si>
  <si>
    <t>706.600</t>
  </si>
  <si>
    <t>Владимир г, Подбельского ул, 14</t>
  </si>
  <si>
    <t>Владимир г, Подбельского ул, 19</t>
  </si>
  <si>
    <t>310.700</t>
  </si>
  <si>
    <t>737.600</t>
  </si>
  <si>
    <t>Владимир г, Полины Осипенко ул, 1</t>
  </si>
  <si>
    <t>Владимир г, Полины Осипенко ул, 10</t>
  </si>
  <si>
    <t>1004.400</t>
  </si>
  <si>
    <t>Владимир г, Полины Осипенко ул, 11</t>
  </si>
  <si>
    <t>474.900</t>
  </si>
  <si>
    <t>986.600</t>
  </si>
  <si>
    <t>Владимир г, Полины Осипенко ул, 14/43</t>
  </si>
  <si>
    <t>2208.000</t>
  </si>
  <si>
    <t>452.300</t>
  </si>
  <si>
    <t>532.700</t>
  </si>
  <si>
    <t>769.500</t>
  </si>
  <si>
    <t>Владимир г, Полины Осипенко ул, 17</t>
  </si>
  <si>
    <t>905.700</t>
  </si>
  <si>
    <t>Владимир г, Полины Осипенко ул, 1А</t>
  </si>
  <si>
    <t>Владимир г, Полины Осипенко ул, 2</t>
  </si>
  <si>
    <t>873.200</t>
  </si>
  <si>
    <t>583.500</t>
  </si>
  <si>
    <t>Владимир г, Полины Осипенко ул, 23А</t>
  </si>
  <si>
    <t>1302.300</t>
  </si>
  <si>
    <t>358.200</t>
  </si>
  <si>
    <t>Владимир г, Полины Осипенко ул, 27</t>
  </si>
  <si>
    <t>587.200</t>
  </si>
  <si>
    <t>Владимир г, Полины Осипенко ул, 30</t>
  </si>
  <si>
    <t>924.800</t>
  </si>
  <si>
    <t>Владимир г, Полины Осипенко ул, 31</t>
  </si>
  <si>
    <t>945.500</t>
  </si>
  <si>
    <t>Владимир г, Полины Осипенко ул, 32</t>
  </si>
  <si>
    <t>860.940</t>
  </si>
  <si>
    <t>Владимир г, Полины Осипенко ул, 33</t>
  </si>
  <si>
    <t>Владимир г, Полины Осипенко ул, 4</t>
  </si>
  <si>
    <t>Владимир г, Полины Осипенко ул, 9</t>
  </si>
  <si>
    <t>760.500</t>
  </si>
  <si>
    <t>Владимир г, Помпецкий пер, 1</t>
  </si>
  <si>
    <t>1119.300</t>
  </si>
  <si>
    <t>Владимир г, Поселок РТС ул, 5</t>
  </si>
  <si>
    <t>862.900</t>
  </si>
  <si>
    <t>Владимир г, Почаевская ул, 1</t>
  </si>
  <si>
    <t>947.600</t>
  </si>
  <si>
    <t>Владимир г, Почаевская ул, 10</t>
  </si>
  <si>
    <t>1132.000</t>
  </si>
  <si>
    <t>907.600</t>
  </si>
  <si>
    <t>Владимир г, Почаевская ул, 10а</t>
  </si>
  <si>
    <t>399.100</t>
  </si>
  <si>
    <t>Владимир г, Почаевская ул, 17а</t>
  </si>
  <si>
    <t>396.760</t>
  </si>
  <si>
    <t>Владимир г, Почаевская ул, 18</t>
  </si>
  <si>
    <t>442.300</t>
  </si>
  <si>
    <t>Владимир г, Почаевская ул, 19</t>
  </si>
  <si>
    <t>Владимир г, Почаевская ул, 2</t>
  </si>
  <si>
    <t>2446.900</t>
  </si>
  <si>
    <t>Владимир г, Почаевская ул, 20</t>
  </si>
  <si>
    <t>1842.500</t>
  </si>
  <si>
    <t>Владимир г, Почаевская ул, 20А</t>
  </si>
  <si>
    <t>391.230</t>
  </si>
  <si>
    <t>612.500</t>
  </si>
  <si>
    <t>Владимир г, Почаевская ул, 21</t>
  </si>
  <si>
    <t>3251.200</t>
  </si>
  <si>
    <t>Владимир г, Почаевская ул, 21А</t>
  </si>
  <si>
    <t>913.400</t>
  </si>
  <si>
    <t>Владимир г, Почаевская ул, 22</t>
  </si>
  <si>
    <t>2409.200</t>
  </si>
  <si>
    <t>Владимир г, Почаевская ул, 22А</t>
  </si>
  <si>
    <t>756.500</t>
  </si>
  <si>
    <t>Владимир г, Почаевская ул, 23</t>
  </si>
  <si>
    <t>786.100</t>
  </si>
  <si>
    <t>Владимир г, Почаевская ул, 24</t>
  </si>
  <si>
    <t>790.940</t>
  </si>
  <si>
    <t>2594.110</t>
  </si>
  <si>
    <t>Владимир г, Почаевская ул, 26</t>
  </si>
  <si>
    <t>754.000</t>
  </si>
  <si>
    <t>Владимир г, Почаевская ул, 2а</t>
  </si>
  <si>
    <t>Владимир г, Почаевская ул, 2б</t>
  </si>
  <si>
    <t>1126.400</t>
  </si>
  <si>
    <t>Владимир г, Почаевская ул, 5</t>
  </si>
  <si>
    <t>Владимир г, Почаевская ул, 7</t>
  </si>
  <si>
    <t>598.900</t>
  </si>
  <si>
    <t>Владимир г, Пугачева ул, 60А</t>
  </si>
  <si>
    <t>Владимир г, Пугачева ул, 62</t>
  </si>
  <si>
    <t>1826.500</t>
  </si>
  <si>
    <t>Владимир г, Пугачева ул, 75</t>
  </si>
  <si>
    <t>Владимир г, Пугачева ул, 77</t>
  </si>
  <si>
    <t>Владимир г, Пугачева ул, 79</t>
  </si>
  <si>
    <t>Владимир г, Пушкарская ул, 44</t>
  </si>
  <si>
    <t>Владимир г, Пушкарская ул, 46</t>
  </si>
  <si>
    <t>1630.800</t>
  </si>
  <si>
    <t>Владимир г, Рабочая ул, 13</t>
  </si>
  <si>
    <t>377.000</t>
  </si>
  <si>
    <t>445.100</t>
  </si>
  <si>
    <t>Владимир г, Рабочая ул, 4А</t>
  </si>
  <si>
    <t>Владимир г, Рабочий спуск, 3</t>
  </si>
  <si>
    <t>709.000</t>
  </si>
  <si>
    <t>323.100</t>
  </si>
  <si>
    <t>427.500</t>
  </si>
  <si>
    <t>662.900</t>
  </si>
  <si>
    <t>Владимир г, Разина ул, 11</t>
  </si>
  <si>
    <t>1351.100</t>
  </si>
  <si>
    <t>Владимир г, Разина ул, 12</t>
  </si>
  <si>
    <t>Владимир г, Разина ул, 12А</t>
  </si>
  <si>
    <t>547.800</t>
  </si>
  <si>
    <t>Владимир г, Разина ул, 18</t>
  </si>
  <si>
    <t>1373.700</t>
  </si>
  <si>
    <t>Владимир г, Разина ул, 20</t>
  </si>
  <si>
    <t>1133.000</t>
  </si>
  <si>
    <t>1723.600</t>
  </si>
  <si>
    <t>Владимир г, Разина ул, 26</t>
  </si>
  <si>
    <t>Владимир г, Разина ул, 28</t>
  </si>
  <si>
    <t>1809.900</t>
  </si>
  <si>
    <t>Владимир г, Разина ул, 2А</t>
  </si>
  <si>
    <t>215.700</t>
  </si>
  <si>
    <t>Владимир г, Разина ул, 3</t>
  </si>
  <si>
    <t>Владимир г, Разина ул, 31</t>
  </si>
  <si>
    <t>1543.300</t>
  </si>
  <si>
    <t>Владимир г, Разина ул, 33</t>
  </si>
  <si>
    <t>1344.600</t>
  </si>
  <si>
    <t>Владимир г, Разина ул, 4А</t>
  </si>
  <si>
    <t>Владимир г, Разина ул, 5</t>
  </si>
  <si>
    <t>626.800</t>
  </si>
  <si>
    <t>Владимир г, Разина ул, 6</t>
  </si>
  <si>
    <t>75.000</t>
  </si>
  <si>
    <t>383.900</t>
  </si>
  <si>
    <t>Владимир г, Разина ул, 7А</t>
  </si>
  <si>
    <t>889.500</t>
  </si>
  <si>
    <t>858.100</t>
  </si>
  <si>
    <t>Владимир г, Разина ул, 7Б</t>
  </si>
  <si>
    <t>922.400</t>
  </si>
  <si>
    <t>Владимир г, Растопчина ул, 1</t>
  </si>
  <si>
    <t>2185.000</t>
  </si>
  <si>
    <t>Владимир г, Растопчина ул, 15</t>
  </si>
  <si>
    <t>Владимир г, Растопчина ул, 17</t>
  </si>
  <si>
    <t>Владимир г, Растопчина ул, 19</t>
  </si>
  <si>
    <t>Владимир г, Растопчина ул, 1г</t>
  </si>
  <si>
    <t>Владимир г, Растопчина ул, 21</t>
  </si>
  <si>
    <t>Владимир г, Растопчина ул, 27</t>
  </si>
  <si>
    <t>Владимир г, Растопчина ул, 29</t>
  </si>
  <si>
    <t>Владимир г, Растопчина ул, 3</t>
  </si>
  <si>
    <t>Владимир г, Растопчина ул, 31</t>
  </si>
  <si>
    <t>1106.000</t>
  </si>
  <si>
    <t>Владимир г, Растопчина ул, 33а</t>
  </si>
  <si>
    <t>Владимир г, Растопчина ул, 33в</t>
  </si>
  <si>
    <t>1517.100</t>
  </si>
  <si>
    <t>Владимир г, Растопчина ул, 39</t>
  </si>
  <si>
    <t>1103.000</t>
  </si>
  <si>
    <t>Владимир г, Растопчина ул, 39а</t>
  </si>
  <si>
    <t>Владимир г, Растопчина ул, 39б</t>
  </si>
  <si>
    <t>874.000</t>
  </si>
  <si>
    <t>3529.700</t>
  </si>
  <si>
    <t>Владимир г, Растопчина ул, 39в</t>
  </si>
  <si>
    <t>Владимир г, Растопчина ул, 3а</t>
  </si>
  <si>
    <t>Владимир г, Растопчина ул, 41</t>
  </si>
  <si>
    <t>803.800</t>
  </si>
  <si>
    <t>587.900</t>
  </si>
  <si>
    <t>855.300</t>
  </si>
  <si>
    <t>Владимир г, Растопчина ул, 43</t>
  </si>
  <si>
    <t>Владимир г, Растопчина ул, 45</t>
  </si>
  <si>
    <t>1201.700</t>
  </si>
  <si>
    <t>Владимир г, Растопчина ул, 45а</t>
  </si>
  <si>
    <t>1248.300</t>
  </si>
  <si>
    <t>Владимир г, Растопчина ул, 45б</t>
  </si>
  <si>
    <t>Владимир г, Растопчина ул, 47</t>
  </si>
  <si>
    <t>1811.600</t>
  </si>
  <si>
    <t>Владимир г, Растопчина ул, 49</t>
  </si>
  <si>
    <t>1205.600</t>
  </si>
  <si>
    <t>Владимир г, Растопчина ул, 49а</t>
  </si>
  <si>
    <t>1753.000</t>
  </si>
  <si>
    <t>Владимир г, Растопчина ул, 49б</t>
  </si>
  <si>
    <t>804.200</t>
  </si>
  <si>
    <t>Владимир г, Растопчина ул, 5</t>
  </si>
  <si>
    <t>Владимир г, Растопчина ул, 53</t>
  </si>
  <si>
    <t>Владимир г, Растопчина ул, 53а</t>
  </si>
  <si>
    <t>Владимир г, Растопчина ул, 53б</t>
  </si>
  <si>
    <t>824.600</t>
  </si>
  <si>
    <t>Владимир г, Растопчина ул, 55</t>
  </si>
  <si>
    <t>3186.000</t>
  </si>
  <si>
    <t>1618.900</t>
  </si>
  <si>
    <t>Владимир г, Растопчина ул, 55а</t>
  </si>
  <si>
    <t>1823.000</t>
  </si>
  <si>
    <t>Владимир г, Растопчина ул, 57</t>
  </si>
  <si>
    <t>1315.000</t>
  </si>
  <si>
    <t>Владимир г, Растопчина ул, 59</t>
  </si>
  <si>
    <t>Владимир г, Растопчина ул, 61</t>
  </si>
  <si>
    <t>Владимир г, Растопчина ул, 61а пристрой</t>
  </si>
  <si>
    <t>212.800</t>
  </si>
  <si>
    <t>1198.500</t>
  </si>
  <si>
    <t>Владимир г, Растопчина ул, 61а</t>
  </si>
  <si>
    <t>799.000</t>
  </si>
  <si>
    <t>Владимир г, Растопчина ул, 61б</t>
  </si>
  <si>
    <t>Владимир г, Растопчина ул, 7</t>
  </si>
  <si>
    <t>1569.000</t>
  </si>
  <si>
    <t>662.300</t>
  </si>
  <si>
    <t>Владимир г, Садовая ул, 11а</t>
  </si>
  <si>
    <t>Владимир г, Садовая ул, 12</t>
  </si>
  <si>
    <t>713.400</t>
  </si>
  <si>
    <t>Владимир г, Садовая ул, 17</t>
  </si>
  <si>
    <t>Владимир г, Сакко и Ванцетти ул, 23</t>
  </si>
  <si>
    <t>5854.700</t>
  </si>
  <si>
    <t>Владимир г, Сакко и Ванцетти ул, 23Б</t>
  </si>
  <si>
    <t>3377.200</t>
  </si>
  <si>
    <t>Владимир г, Сакко и Ванцетти ул, 39</t>
  </si>
  <si>
    <t>1410.500</t>
  </si>
  <si>
    <t>Владимир г, Сакко и Ванцетти ул, 42</t>
  </si>
  <si>
    <t>203.000</t>
  </si>
  <si>
    <t>Владимир г, Связи ул, 1</t>
  </si>
  <si>
    <t>440.500</t>
  </si>
  <si>
    <t>Владимир г, Связи ул, 3А</t>
  </si>
  <si>
    <t>289.500</t>
  </si>
  <si>
    <t>977.800</t>
  </si>
  <si>
    <t>Владимир г, Северная ул, 10/32</t>
  </si>
  <si>
    <t>2084.300</t>
  </si>
  <si>
    <t>Владимир г, Северная ул, 108</t>
  </si>
  <si>
    <t>9401.000</t>
  </si>
  <si>
    <t>Владимир г, Северная ул, 11</t>
  </si>
  <si>
    <t>Владимир г, Северная ул, 110</t>
  </si>
  <si>
    <t>Владимир г, Северная ул, 110а</t>
  </si>
  <si>
    <t>Владимир г, Северная ул, 12</t>
  </si>
  <si>
    <t>1495.500</t>
  </si>
  <si>
    <t>Владимир г, Северная ул, 13</t>
  </si>
  <si>
    <t>462.700</t>
  </si>
  <si>
    <t>Владимир г, Северная ул, 14</t>
  </si>
  <si>
    <t>706.300</t>
  </si>
  <si>
    <t>Владимир г, Северная ул, 15</t>
  </si>
  <si>
    <t>1125.000</t>
  </si>
  <si>
    <t>775.600</t>
  </si>
  <si>
    <t>Владимир г, Северная ул, 2</t>
  </si>
  <si>
    <t>Владимир г, Северная ул, 22</t>
  </si>
  <si>
    <t>Владимир г, Северная ул, 24</t>
  </si>
  <si>
    <t>Владимир г, Северная ул, 25</t>
  </si>
  <si>
    <t>1344.100</t>
  </si>
  <si>
    <t>Владимир г, Северная ул, 26</t>
  </si>
  <si>
    <t>766.900</t>
  </si>
  <si>
    <t>Владимир г, Северная ул, 26А</t>
  </si>
  <si>
    <t>Владимир г, Северная ул, 28</t>
  </si>
  <si>
    <t>1064.800</t>
  </si>
  <si>
    <t>Владимир г, Северная ул, 3</t>
  </si>
  <si>
    <t>Владимир г, Северная ул, 30</t>
  </si>
  <si>
    <t>Владимир г, Северная ул, 32</t>
  </si>
  <si>
    <t>1107.000</t>
  </si>
  <si>
    <t>Владимир г, Северная ул, 34</t>
  </si>
  <si>
    <t>625.400</t>
  </si>
  <si>
    <t>Владимир г, Северная ул, 34А</t>
  </si>
  <si>
    <t>1274.100</t>
  </si>
  <si>
    <t>Владимир г, Северная ул, 36</t>
  </si>
  <si>
    <t>1017.900</t>
  </si>
  <si>
    <t>1444.400</t>
  </si>
  <si>
    <t>Владимир г, Северная ул, 38/2</t>
  </si>
  <si>
    <t>1236.300</t>
  </si>
  <si>
    <t>Владимир г, Северная ул, 4</t>
  </si>
  <si>
    <t>1875.000</t>
  </si>
  <si>
    <t>Владимир г, Северная ул, 45А</t>
  </si>
  <si>
    <t>459.700</t>
  </si>
  <si>
    <t>Владимир г, Северная ул, 49</t>
  </si>
  <si>
    <t>516.500</t>
  </si>
  <si>
    <t>1371.100</t>
  </si>
  <si>
    <t>Владимир г, Северная ул, 5</t>
  </si>
  <si>
    <t>627.500</t>
  </si>
  <si>
    <t>Владимир г, Северная ул, 55</t>
  </si>
  <si>
    <t>18355.000</t>
  </si>
  <si>
    <t>Владимир г, Северная ул, 55А</t>
  </si>
  <si>
    <t>7055.500</t>
  </si>
  <si>
    <t>Владимир г, Северная ул, 7</t>
  </si>
  <si>
    <t>Владимир г, Северная ул, 73</t>
  </si>
  <si>
    <t>467.400</t>
  </si>
  <si>
    <t>Владимир г, Северная ул, 75</t>
  </si>
  <si>
    <t>381.300</t>
  </si>
  <si>
    <t>581.100</t>
  </si>
  <si>
    <t>Владимир г, Северная ул, 79</t>
  </si>
  <si>
    <t>Владимир г, Северная ул, 81</t>
  </si>
  <si>
    <t>462.300</t>
  </si>
  <si>
    <t>Владимир г, Северная ул, 83</t>
  </si>
  <si>
    <t>619.500</t>
  </si>
  <si>
    <t>Владимир г, Северная ул, 9б</t>
  </si>
  <si>
    <t>903.000</t>
  </si>
  <si>
    <t>736.800</t>
  </si>
  <si>
    <t>327.300</t>
  </si>
  <si>
    <t>534.500</t>
  </si>
  <si>
    <t>Владимир г, Северный проезд, 3</t>
  </si>
  <si>
    <t>301.300</t>
  </si>
  <si>
    <t>Владимир г, Северный проезд, 4</t>
  </si>
  <si>
    <t>Владимир г, Северный проезд, 5</t>
  </si>
  <si>
    <t>Владимир г, Северный проезд, 5а</t>
  </si>
  <si>
    <t>570.200</t>
  </si>
  <si>
    <t>Владимир г, Северный проезд, 6</t>
  </si>
  <si>
    <t>Владимир г, Семашко ул, 13</t>
  </si>
  <si>
    <t>941.800</t>
  </si>
  <si>
    <t>Владимир г, Семашко ул, 16</t>
  </si>
  <si>
    <t>544.700</t>
  </si>
  <si>
    <t>684.900</t>
  </si>
  <si>
    <t>365.700</t>
  </si>
  <si>
    <t>399.400</t>
  </si>
  <si>
    <t>Владимир г, Семашко ул, 8</t>
  </si>
  <si>
    <t>2947.100</t>
  </si>
  <si>
    <t>Владимир г, Смоленская ул, 8</t>
  </si>
  <si>
    <t>223.000</t>
  </si>
  <si>
    <t>Владимир г, Совхоз Вышка ул, 12</t>
  </si>
  <si>
    <t>228.800</t>
  </si>
  <si>
    <t>355.800</t>
  </si>
  <si>
    <t>Владимир г, Совхоз Вышка ул, 4</t>
  </si>
  <si>
    <t>442.100</t>
  </si>
  <si>
    <t>Владимир г, Соколова-Соколенка ул, 10</t>
  </si>
  <si>
    <t>Владимир г, Соколова-Соколенка ул, 11</t>
  </si>
  <si>
    <t>11422.300</t>
  </si>
  <si>
    <t>Владимир г, Соколова-Соколенка ул, 16</t>
  </si>
  <si>
    <t>1754.800</t>
  </si>
  <si>
    <t>Владимир г, Соколова-Соколенка ул, 17</t>
  </si>
  <si>
    <t>1292.000</t>
  </si>
  <si>
    <t>Владимир г, Соколова-Соколенка ул, 17а</t>
  </si>
  <si>
    <t>Владимир г, Соколова-Соколенка ул, 18</t>
  </si>
  <si>
    <t>829.000</t>
  </si>
  <si>
    <t>Владимир г, Соколова-Соколенка ул, 19</t>
  </si>
  <si>
    <t>Владимир г, Соколова-Соколенка ул, 19а</t>
  </si>
  <si>
    <t>Владимир г, Соколова-Соколенка ул, 19б</t>
  </si>
  <si>
    <t>969.000</t>
  </si>
  <si>
    <t>Владимир г, Соколова-Соколенка ул, 19в</t>
  </si>
  <si>
    <t>Владимир г, Соколова-Соколенка ул, 20</t>
  </si>
  <si>
    <t>Владимир г, Соколова-Соколенка ул, 21</t>
  </si>
  <si>
    <t>Владимир г, Соколова-Соколенка ул, 21а</t>
  </si>
  <si>
    <t>920.960</t>
  </si>
  <si>
    <t>Владимир г, Соколова-Соколенка ул, 22</t>
  </si>
  <si>
    <t>Владимир г, Соколова-Соколенка ул, 23</t>
  </si>
  <si>
    <t>Владимир г, Соколова-Соколенка ул, 24</t>
  </si>
  <si>
    <t>Владимир г, Соколова-Соколенка ул, 24б</t>
  </si>
  <si>
    <t>728.000</t>
  </si>
  <si>
    <t>Владимир г, Соколова-Соколенка ул, 25</t>
  </si>
  <si>
    <t>Владимир г, Соколова-Соколенка ул, 26</t>
  </si>
  <si>
    <t>917.500</t>
  </si>
  <si>
    <t>1824.800</t>
  </si>
  <si>
    <t>Владимир г, Соколова-Соколенка ул, 29</t>
  </si>
  <si>
    <t>Владимир г, Соколова-Соколенка ул, 3</t>
  </si>
  <si>
    <t>1882.000</t>
  </si>
  <si>
    <t>Владимир г, Соколова-Соколенка ул, 31</t>
  </si>
  <si>
    <t>2513.000</t>
  </si>
  <si>
    <t>Владимир г, Соколова-Соколенка ул, 3Б</t>
  </si>
  <si>
    <t>Владимир г, Соколова-Соколенка ул, 4</t>
  </si>
  <si>
    <t>2975.500</t>
  </si>
  <si>
    <t>Владимир г, Соколова-Соколенка ул, 5</t>
  </si>
  <si>
    <t>Владимир г, Соколова-Соколенка ул, 5а</t>
  </si>
  <si>
    <t>Владимир г, Соколова-Соколенка ул, 6</t>
  </si>
  <si>
    <t>1849.000</t>
  </si>
  <si>
    <t>Владимир г, Соколова-Соколенка ул, 6а</t>
  </si>
  <si>
    <t>Владимир г, Соколова-Соколенка ул, 6б</t>
  </si>
  <si>
    <t>Владимир г, Соколова-Соколенка ул, 6в</t>
  </si>
  <si>
    <t>2102.000</t>
  </si>
  <si>
    <t>Владимир г, Соколова-Соколенка ул, 7а</t>
  </si>
  <si>
    <t>Владимир г, Соколова-Соколенка ул, 8</t>
  </si>
  <si>
    <t>1765.000</t>
  </si>
  <si>
    <t>1765.700</t>
  </si>
  <si>
    <t>906.000</t>
  </si>
  <si>
    <t>Владимир г, Соколова-Соколенка ул, 9а</t>
  </si>
  <si>
    <t>1129.000</t>
  </si>
  <si>
    <t>2193.000</t>
  </si>
  <si>
    <t>6700.000</t>
  </si>
  <si>
    <t>Владимир г, Спасское с, Садовая ул, 1</t>
  </si>
  <si>
    <t>Владимир г, Спасское с, Садовая ул, 3</t>
  </si>
  <si>
    <t>367.100</t>
  </si>
  <si>
    <t>Владимир г, Спасское с, Садовая ул, 4</t>
  </si>
  <si>
    <t>377.800</t>
  </si>
  <si>
    <t>900.700</t>
  </si>
  <si>
    <t>Владимир г, Спасское с, Совхозная ул, 1</t>
  </si>
  <si>
    <t>284.200</t>
  </si>
  <si>
    <t>Владимир г, Спасское с, Совхозная ул, 3</t>
  </si>
  <si>
    <t>404.900</t>
  </si>
  <si>
    <t>Владимир г, Спасское с, Совхозная ул, 4</t>
  </si>
  <si>
    <t>Владимир г, Сперанского ул, 1</t>
  </si>
  <si>
    <t>Владимир г, Сперанского ул, 17</t>
  </si>
  <si>
    <t>Владимир г, Ставровская ул, 1</t>
  </si>
  <si>
    <t>Владимир г, Ставровская ул, 2</t>
  </si>
  <si>
    <t>1309.500</t>
  </si>
  <si>
    <t>Владимир г, Ставровская ул, 2А</t>
  </si>
  <si>
    <t>1258.900</t>
  </si>
  <si>
    <t>Владимир г, Ставровская ул, 2Б</t>
  </si>
  <si>
    <t>1259.700</t>
  </si>
  <si>
    <t>Владимир г, Ставровская ул, 3</t>
  </si>
  <si>
    <t>539.400</t>
  </si>
  <si>
    <t>Владимир г, Ставровская ул, 4</t>
  </si>
  <si>
    <t>Владимир г, Ставровская ул, 5а</t>
  </si>
  <si>
    <t>1851.600</t>
  </si>
  <si>
    <t>Владимир г, Ставровская ул, 6</t>
  </si>
  <si>
    <t>Владимир г, Ставровская ул, 6А</t>
  </si>
  <si>
    <t>332.100</t>
  </si>
  <si>
    <t>614.900</t>
  </si>
  <si>
    <t>Владимир г, Стасова ул, 1</t>
  </si>
  <si>
    <t>459.100</t>
  </si>
  <si>
    <t>Владимир г, Стасова ул, 11</t>
  </si>
  <si>
    <t>253.900</t>
  </si>
  <si>
    <t>399.800</t>
  </si>
  <si>
    <t>372.800</t>
  </si>
  <si>
    <t>Владимир г, Стасова ул, 15/12</t>
  </si>
  <si>
    <t>259.000</t>
  </si>
  <si>
    <t>406.600</t>
  </si>
  <si>
    <t>Владимир г, Стасова ул, 22</t>
  </si>
  <si>
    <t>756.200</t>
  </si>
  <si>
    <t>Владимир г, Стасова ул, 23</t>
  </si>
  <si>
    <t>254.900</t>
  </si>
  <si>
    <t>Владимир г, Стасова ул, 25</t>
  </si>
  <si>
    <t>Владимир г, Стасова ул, 30</t>
  </si>
  <si>
    <t>401.800</t>
  </si>
  <si>
    <t>323.000</t>
  </si>
  <si>
    <t>317.500</t>
  </si>
  <si>
    <t>Владимир г, Стасова ул, 31</t>
  </si>
  <si>
    <t>450.500</t>
  </si>
  <si>
    <t>Владимир г, Стасова ул, 36</t>
  </si>
  <si>
    <t>201.600</t>
  </si>
  <si>
    <t>Владимир г, Стасова ул, 36А</t>
  </si>
  <si>
    <t>187.700</t>
  </si>
  <si>
    <t>Владимир г, Стасова ул, 38</t>
  </si>
  <si>
    <t>Владимир г, Стасова ул, 40</t>
  </si>
  <si>
    <t>202.000</t>
  </si>
  <si>
    <t>316.800</t>
  </si>
  <si>
    <t>Владимир г, Стасова ул, 40А</t>
  </si>
  <si>
    <t>178.000</t>
  </si>
  <si>
    <t>Владимир г, Стасова ул, 42</t>
  </si>
  <si>
    <t>191.000</t>
  </si>
  <si>
    <t>Владимир г, Стасова ул, 44/11</t>
  </si>
  <si>
    <t>416.200</t>
  </si>
  <si>
    <t>Владимир г, Стасова ул, 5/2</t>
  </si>
  <si>
    <t>330.400</t>
  </si>
  <si>
    <t>Владимир г, Стасова ул, 7/29</t>
  </si>
  <si>
    <t>Владимир г, Столетовых ул, 5</t>
  </si>
  <si>
    <t>1203.000</t>
  </si>
  <si>
    <t>Владимир г, Стрелецкая ул, 1</t>
  </si>
  <si>
    <t>789.500</t>
  </si>
  <si>
    <t>Владимир г, Стрелецкая ул, 2</t>
  </si>
  <si>
    <t>870.600</t>
  </si>
  <si>
    <t>485.300</t>
  </si>
  <si>
    <t>Владимир г, Стрелецкая ул, 3</t>
  </si>
  <si>
    <t>894.100</t>
  </si>
  <si>
    <t>Владимир г, Стрелецкая ул, 30А</t>
  </si>
  <si>
    <t>7000.280</t>
  </si>
  <si>
    <t>Владимир г, Стрелецкая ул, 32</t>
  </si>
  <si>
    <t>913.500</t>
  </si>
  <si>
    <t>Владимир г, Стрелецкая ул, 36А</t>
  </si>
  <si>
    <t>3042.000</t>
  </si>
  <si>
    <t>Владимир г, Стрелецкий городок, 1</t>
  </si>
  <si>
    <t>Владимир г, Стрелецкий городок, 49</t>
  </si>
  <si>
    <t>748.300</t>
  </si>
  <si>
    <t>Владимир г, Стрелецкий городок, 51</t>
  </si>
  <si>
    <t>196.200</t>
  </si>
  <si>
    <t>303.500</t>
  </si>
  <si>
    <t>Владимир г, Стрелецкий городок, 52</t>
  </si>
  <si>
    <t>201.900</t>
  </si>
  <si>
    <t>Владимир г, Стрелецкий городок, 54</t>
  </si>
  <si>
    <t>444.980</t>
  </si>
  <si>
    <t>Владимир г, Стрелецкий городок, 60</t>
  </si>
  <si>
    <t>Владимир г, Стрелецкий городок, 63</t>
  </si>
  <si>
    <t>854.000</t>
  </si>
  <si>
    <t>Владимир г, Стрелецкий мыс ул, 1</t>
  </si>
  <si>
    <t>Владимир г, Стрелецкий мыс ул, 3</t>
  </si>
  <si>
    <t>Владимир г, Стрелецкий мыс ул, 5</t>
  </si>
  <si>
    <t>Владимир г, Стрелецкий пер, 1А</t>
  </si>
  <si>
    <t>Владимир г, Стрелецкий пер, 3</t>
  </si>
  <si>
    <t>Владимир г, Стрелецкий пер, 3б</t>
  </si>
  <si>
    <t>Владимир г, Строителей пр-кт, 1</t>
  </si>
  <si>
    <t>Владимир г, Строителей пр-кт, 12</t>
  </si>
  <si>
    <t>918.400</t>
  </si>
  <si>
    <t>Владимир г, Строителей пр-кт, 13</t>
  </si>
  <si>
    <t>Владимир г, Строителей пр-кт, 13А</t>
  </si>
  <si>
    <t>Владимир г, Строителей пр-кт, 13Б</t>
  </si>
  <si>
    <t>Владимир г, Строителей пр-кт, 13Г</t>
  </si>
  <si>
    <t>895.600</t>
  </si>
  <si>
    <t>Владимир г, Строителей пр-кт, 14А</t>
  </si>
  <si>
    <t>Владимир г, Строителей пр-кт, 15</t>
  </si>
  <si>
    <t>Владимир г, Строителей пр-кт, 15Б</t>
  </si>
  <si>
    <t>Владимир г, Строителей пр-кт, 15Д</t>
  </si>
  <si>
    <t>9268.900</t>
  </si>
  <si>
    <t>Владимир г, Строителей пр-кт, 15Е</t>
  </si>
  <si>
    <t>Владимир г, Строителей пр-кт, 15Ж</t>
  </si>
  <si>
    <t>7302.300</t>
  </si>
  <si>
    <t>Владимир г, Строителей пр-кт, 16</t>
  </si>
  <si>
    <t>Владимир г, Строителей пр-кт, 16А</t>
  </si>
  <si>
    <t>888.600</t>
  </si>
  <si>
    <t>Владимир г, Строителей пр-кт, 16Б</t>
  </si>
  <si>
    <t>Владимир г, Строителей пр-кт, 17</t>
  </si>
  <si>
    <t>Владимир г, Строителей пр-кт, 18</t>
  </si>
  <si>
    <t>Владимир г, Строителей пр-кт, 18А</t>
  </si>
  <si>
    <t>3530.500</t>
  </si>
  <si>
    <t>Владимир г, Строителей пр-кт, 19</t>
  </si>
  <si>
    <t>1343.000</t>
  </si>
  <si>
    <t>Владимир г, Строителей пр-кт, 1А</t>
  </si>
  <si>
    <t>1062.700</t>
  </si>
  <si>
    <t>Владимир г, Строителей пр-кт, 2</t>
  </si>
  <si>
    <t>1324.800</t>
  </si>
  <si>
    <t>Владимир г, Строителей пр-кт, 21</t>
  </si>
  <si>
    <t>484.600</t>
  </si>
  <si>
    <t>Владимир г, Строителей пр-кт, 22</t>
  </si>
  <si>
    <t>550.200</t>
  </si>
  <si>
    <t>Владимир г, Строителей пр-кт, 23</t>
  </si>
  <si>
    <t>364.800</t>
  </si>
  <si>
    <t>Владимир г, Строителей пр-кт, 24</t>
  </si>
  <si>
    <t>Владимир г, Строителей пр-кт, 24А</t>
  </si>
  <si>
    <t>Владимир г, Строителей пр-кт, 24Б</t>
  </si>
  <si>
    <t>Владимир г, Строителей пр-кт, 25</t>
  </si>
  <si>
    <t>Владимир г, Строителей пр-кт, 26</t>
  </si>
  <si>
    <t>1115.700</t>
  </si>
  <si>
    <t>Владимир г, Строителей пр-кт, 26А</t>
  </si>
  <si>
    <t>Владимир г, Строителей пр-кт, 26Б</t>
  </si>
  <si>
    <t>Владимир г, Строителей пр-кт, 27</t>
  </si>
  <si>
    <t>Владимир г, Строителей пр-кт, 28</t>
  </si>
  <si>
    <t>Владимир г, Строителей пр-кт, 28А</t>
  </si>
  <si>
    <t>Владимир г, Строителей пр-кт, 28В</t>
  </si>
  <si>
    <t>Владимир г, Строителей пр-кт, 2А</t>
  </si>
  <si>
    <t>8775.900</t>
  </si>
  <si>
    <t>Владимир г, Строителей пр-кт, 2Г</t>
  </si>
  <si>
    <t>901.900</t>
  </si>
  <si>
    <t>Владимир г, Строителей пр-кт, 30А</t>
  </si>
  <si>
    <t>891.400</t>
  </si>
  <si>
    <t>Владимир г, Строителей пр-кт, 30В</t>
  </si>
  <si>
    <t>1243.500</t>
  </si>
  <si>
    <t>Владимир г, Строителей пр-кт, 32</t>
  </si>
  <si>
    <t>1120.400</t>
  </si>
  <si>
    <t>Владимир г, Строителей пр-кт, 34</t>
  </si>
  <si>
    <t>Владимир г, Строителей пр-кт, 34А</t>
  </si>
  <si>
    <t>4284.300</t>
  </si>
  <si>
    <t>Владимир г, Строителей пр-кт, 34Б</t>
  </si>
  <si>
    <t>Владимир г, Строителей пр-кт, 34В</t>
  </si>
  <si>
    <t>Владимир г, Строителей пр-кт, 36</t>
  </si>
  <si>
    <t>Владимир г, Строителей пр-кт, 38</t>
  </si>
  <si>
    <t>Владимир г, Строителей пр-кт, 38А</t>
  </si>
  <si>
    <t>Владимир г, Строителей пр-кт, 38Б</t>
  </si>
  <si>
    <t>Владимир г, Строителей пр-кт, 4</t>
  </si>
  <si>
    <t>854.200</t>
  </si>
  <si>
    <t>Владимир г, Строителей пр-кт, 40</t>
  </si>
  <si>
    <t>Владимир г, Строителей пр-кт, 42</t>
  </si>
  <si>
    <t>Владимир г, Строителей пр-кт, 42А</t>
  </si>
  <si>
    <t>Владимир г, Строителей пр-кт, 42Г</t>
  </si>
  <si>
    <t>Владимир г, Строителей пр-кт, 42Д</t>
  </si>
  <si>
    <t>Владимир г, Строителей пр-кт, 44</t>
  </si>
  <si>
    <t>Владимир г, Строителей пр-кт, 44А</t>
  </si>
  <si>
    <t>Владимир г, Строителей пр-кт, 44Б</t>
  </si>
  <si>
    <t>Владимир г, Строителей пр-кт, 44Г</t>
  </si>
  <si>
    <t>1041.200</t>
  </si>
  <si>
    <t>Владимир г, Строителей пр-кт, 46</t>
  </si>
  <si>
    <t>Владимир г, Строителей пр-кт, 46А</t>
  </si>
  <si>
    <t>Владимир г, Строителей пр-кт, 46Б</t>
  </si>
  <si>
    <t>Владимир г, Строителей пр-кт, 46В</t>
  </si>
  <si>
    <t>Владимир г, Строителей пр-кт, 4А</t>
  </si>
  <si>
    <t>891.700</t>
  </si>
  <si>
    <t>Владимир г, Строителей пр-кт, 6</t>
  </si>
  <si>
    <t>Владимир г, Строителей пр-кт, 6А</t>
  </si>
  <si>
    <t>897.700</t>
  </si>
  <si>
    <t>Владимир г, Строителей пр-кт, 8</t>
  </si>
  <si>
    <t>Владимир г, Строителей пр-кт, 9 корп. 3</t>
  </si>
  <si>
    <t>Владимир г, Строителей пр-кт, 9 корп. 4</t>
  </si>
  <si>
    <t>Владимир г, Строителей ул, 10А</t>
  </si>
  <si>
    <t>Владимир г, Строителей ул, 12</t>
  </si>
  <si>
    <t>Владимир г, Строителей ул, 3</t>
  </si>
  <si>
    <t>Владимир г, Строителей ул, 4</t>
  </si>
  <si>
    <t>1943</t>
  </si>
  <si>
    <t>640.600</t>
  </si>
  <si>
    <t>Владимир г, Строителей ул, 6</t>
  </si>
  <si>
    <t>698.900</t>
  </si>
  <si>
    <t>Владимир г, Строителей ул, 6А</t>
  </si>
  <si>
    <t>548.700</t>
  </si>
  <si>
    <t>633.600</t>
  </si>
  <si>
    <t>648.200</t>
  </si>
  <si>
    <t>Владимир г, Студеная Гора ул, 14</t>
  </si>
  <si>
    <t>Владимир г, Студеная Гора ул, 34А</t>
  </si>
  <si>
    <t>826.600</t>
  </si>
  <si>
    <t>Владимир г, Студеная Гора ул, 7</t>
  </si>
  <si>
    <t>960.700</t>
  </si>
  <si>
    <t>Владимир г, Студенческая ул, 12</t>
  </si>
  <si>
    <t>Владимир г, Студенческая ул, 16Б</t>
  </si>
  <si>
    <t>509.640</t>
  </si>
  <si>
    <t>Владимир г, Студенческая ул, 16г</t>
  </si>
  <si>
    <t>732.200</t>
  </si>
  <si>
    <t>Владимир г, Студенческая ул, 16д</t>
  </si>
  <si>
    <t>Владимир г, Студенческая ул, 18А</t>
  </si>
  <si>
    <t>Владимир г, Студенческая ул, 18Д</t>
  </si>
  <si>
    <t>Владимир г, Студенческая ул, 2</t>
  </si>
  <si>
    <t>Владимир г, Студенческая ул, 2А</t>
  </si>
  <si>
    <t>824.100</t>
  </si>
  <si>
    <t>Владимир г, Студенческая ул, 3/12</t>
  </si>
  <si>
    <t>Владимир г, Студенческая ул, 4</t>
  </si>
  <si>
    <t>969.200</t>
  </si>
  <si>
    <t>Владимир г, Студенческая ул, 4А</t>
  </si>
  <si>
    <t>1909.800</t>
  </si>
  <si>
    <t>Владимир г, Студенческая ул, 6</t>
  </si>
  <si>
    <t>Владимир г, Студенческая ул, 6б</t>
  </si>
  <si>
    <t>984.800</t>
  </si>
  <si>
    <t>Владимир г, Студенческая ул, 6Д</t>
  </si>
  <si>
    <t>2237.600</t>
  </si>
  <si>
    <t>Владимир г, Суворова ул, 11</t>
  </si>
  <si>
    <t>1042.900</t>
  </si>
  <si>
    <t>Владимир г, Суворова ул, 1а</t>
  </si>
  <si>
    <t>Владимир г, Суворова ул, 2</t>
  </si>
  <si>
    <t>642.600</t>
  </si>
  <si>
    <t>Владимир г, Суворова ул, 3</t>
  </si>
  <si>
    <t>Владимир г, Суворова ул, 4</t>
  </si>
  <si>
    <t>Владимир г, Суворова ул, 5</t>
  </si>
  <si>
    <t>Владимир г, Суворова ул, 6</t>
  </si>
  <si>
    <t>Владимир г, Суворова ул, 7</t>
  </si>
  <si>
    <t>Владимир г, Суворова ул, 8</t>
  </si>
  <si>
    <t>Владимир г, Суворова ул, 9</t>
  </si>
  <si>
    <t>Владимир г, Суворова ул, 9а</t>
  </si>
  <si>
    <t>Владимир г, Судогодское ш, 1</t>
  </si>
  <si>
    <t>3016.000</t>
  </si>
  <si>
    <t>Владимир г, Судогодское ш, 11</t>
  </si>
  <si>
    <t>667.000</t>
  </si>
  <si>
    <t>Владимир г, Судогодское ш, 19</t>
  </si>
  <si>
    <t>Владимир г, Судогодское ш, 23</t>
  </si>
  <si>
    <t>Владимир г, Судогодское ш, 23б</t>
  </si>
  <si>
    <t>Владимир г, Судогодское ш, 25</t>
  </si>
  <si>
    <t>Владимир г, Судогодское ш, 25а</t>
  </si>
  <si>
    <t>Владимир г, Судогодское ш, 27</t>
  </si>
  <si>
    <t>1538.500</t>
  </si>
  <si>
    <t>Владимир г, Судогодское ш, 27а</t>
  </si>
  <si>
    <t>Владимир г, Судогодское ш, 27ж</t>
  </si>
  <si>
    <t>5313.300</t>
  </si>
  <si>
    <t>Владимир г, Судогодское ш, 29</t>
  </si>
  <si>
    <t>1065.800</t>
  </si>
  <si>
    <t>Владимир г, Судогодское ш, 29а</t>
  </si>
  <si>
    <t>916.000</t>
  </si>
  <si>
    <t>1408.800</t>
  </si>
  <si>
    <t>Владимир г, Судогодское ш, 29и</t>
  </si>
  <si>
    <t>Владимир г, Судогодское ш, 33</t>
  </si>
  <si>
    <t>Владимир г, Судогодское ш, 35</t>
  </si>
  <si>
    <t>577.600</t>
  </si>
  <si>
    <t>Владимир г, Судогодское ш, 37</t>
  </si>
  <si>
    <t>Владимир г, Судогодское ш, 3а</t>
  </si>
  <si>
    <t>490.300</t>
  </si>
  <si>
    <t>Владимир г, Судогодское ш, 51г</t>
  </si>
  <si>
    <t>Владимир г, Судогодское ш, 51д</t>
  </si>
  <si>
    <t>1102.100</t>
  </si>
  <si>
    <t>Владимир г, Судогодское ш, 5а</t>
  </si>
  <si>
    <t>Владимир г, Судогодское ш, 7</t>
  </si>
  <si>
    <t>297.000</t>
  </si>
  <si>
    <t>571.800</t>
  </si>
  <si>
    <t>Владимир г, Судогодское ш, 7а</t>
  </si>
  <si>
    <t>Владимир г, Судогодское ш, 9</t>
  </si>
  <si>
    <t>Владимир г, Судогодское ш, 9а</t>
  </si>
  <si>
    <t>Владимир г, Суздальская ул, 2</t>
  </si>
  <si>
    <t>675.200</t>
  </si>
  <si>
    <t>371.500</t>
  </si>
  <si>
    <t>301.100</t>
  </si>
  <si>
    <t>481.600</t>
  </si>
  <si>
    <t>Владимир г, Суздальская ул, 2А</t>
  </si>
  <si>
    <t>357.000</t>
  </si>
  <si>
    <t>Владимир г, Суздальская ул, 4</t>
  </si>
  <si>
    <t>331.500</t>
  </si>
  <si>
    <t>299.150</t>
  </si>
  <si>
    <t>Владимир г, Суздальская ул, 5</t>
  </si>
  <si>
    <t>3724.000</t>
  </si>
  <si>
    <t>Владимир г, Суздальская ул, 5б</t>
  </si>
  <si>
    <t>Владимир г, Суздальская ул, 6</t>
  </si>
  <si>
    <t>234.000</t>
  </si>
  <si>
    <t>Владимир г, Суздальская ул, 7А</t>
  </si>
  <si>
    <t>431.300</t>
  </si>
  <si>
    <t>Владимир г, Суздальская ул, 8</t>
  </si>
  <si>
    <t>463.900</t>
  </si>
  <si>
    <t>446.300</t>
  </si>
  <si>
    <t>Владимир г, Суздальская ул, 8В</t>
  </si>
  <si>
    <t>Владимир г, Суздальская ул, 8Г</t>
  </si>
  <si>
    <t>Владимир г, Суздальский пр-кт, 13А</t>
  </si>
  <si>
    <t>1623.000</t>
  </si>
  <si>
    <t>Владимир г, Суздальский пр-кт, 14</t>
  </si>
  <si>
    <t>Владимир г, Суздальский пр-кт, 15</t>
  </si>
  <si>
    <t>1262.300</t>
  </si>
  <si>
    <t>Владимир г, Суздальский пр-кт, 15а</t>
  </si>
  <si>
    <t>1233.000</t>
  </si>
  <si>
    <t>Владимир г, Суздальский пр-кт, 16</t>
  </si>
  <si>
    <t>Владимир г, Суздальский пр-кт, 17</t>
  </si>
  <si>
    <t>807.130</t>
  </si>
  <si>
    <t>Владимир г, Суздальский пр-кт, 17б</t>
  </si>
  <si>
    <t>Владимир г, Суздальский пр-кт, 18</t>
  </si>
  <si>
    <t>1197.900</t>
  </si>
  <si>
    <t>Владимир г, Суздальский пр-кт, 19</t>
  </si>
  <si>
    <t>1032.200</t>
  </si>
  <si>
    <t>Владимир г, Суздальский пр-кт, 2</t>
  </si>
  <si>
    <t>Владимир г, Суздальский пр-кт, 20</t>
  </si>
  <si>
    <t>Владимир г, Суздальский пр-кт, 21</t>
  </si>
  <si>
    <t>Владимир г, Суздальский пр-кт, 21а</t>
  </si>
  <si>
    <t>Владимир г, Суздальский пр-кт, 24</t>
  </si>
  <si>
    <t>2986.000</t>
  </si>
  <si>
    <t>Владимир г, Суздальский пр-кт, 25</t>
  </si>
  <si>
    <t>436.100</t>
  </si>
  <si>
    <t>523.000</t>
  </si>
  <si>
    <t>Владимир г, Суздальский пр-кт, 26А</t>
  </si>
  <si>
    <t>1386.100</t>
  </si>
  <si>
    <t>Владимир г, Суздальский пр-кт, 27</t>
  </si>
  <si>
    <t>Владимир г, Суздальский пр-кт, 29</t>
  </si>
  <si>
    <t>1191.000</t>
  </si>
  <si>
    <t>Владимир г, Суздальский пр-кт, 3</t>
  </si>
  <si>
    <t>3224.000</t>
  </si>
  <si>
    <t>Владимир г, Суздальский пр-кт, 31</t>
  </si>
  <si>
    <t>Владимир г, Суздальский пр-кт, 35</t>
  </si>
  <si>
    <t>Владимир г, Суздальский пр-кт, 5</t>
  </si>
  <si>
    <t>3486.800</t>
  </si>
  <si>
    <t>3124.000</t>
  </si>
  <si>
    <t>Владимир г, Суздальский пр-кт, 7</t>
  </si>
  <si>
    <t>Владимир г, Суздальский пр-кт, 9А</t>
  </si>
  <si>
    <t>600.800</t>
  </si>
  <si>
    <t>Владимир г, Суздальский пр-кт, 9Г</t>
  </si>
  <si>
    <t>658.400</t>
  </si>
  <si>
    <t>292.500</t>
  </si>
  <si>
    <t>383.100</t>
  </si>
  <si>
    <t>Владимир г, Сурикова ул, 10/34</t>
  </si>
  <si>
    <t>Владимир г, Сурикова ул, 10А</t>
  </si>
  <si>
    <t>Владимир г, Сурикова ул, 10Б</t>
  </si>
  <si>
    <t>Владимир г, Сурикова ул, 11/32</t>
  </si>
  <si>
    <t>989.000</t>
  </si>
  <si>
    <t>Владимир г, Сурикова ул, 13/27</t>
  </si>
  <si>
    <t>Владимир г, Сурикова ул, 14</t>
  </si>
  <si>
    <t>Владимир г, Сурикова ул, 16</t>
  </si>
  <si>
    <t>Владимир г, Сурикова ул, 16А</t>
  </si>
  <si>
    <t>Владимир г, Сурикова ул, 16Б</t>
  </si>
  <si>
    <t>Владимир г, Сурикова ул, 18</t>
  </si>
  <si>
    <t>Владимир г, Сурикова ул, 2</t>
  </si>
  <si>
    <t>297.600</t>
  </si>
  <si>
    <t>272.300</t>
  </si>
  <si>
    <t>Владимир г, Сурикова ул, 20</t>
  </si>
  <si>
    <t>Владимир г, Сурикова ул, 22</t>
  </si>
  <si>
    <t>1965.000</t>
  </si>
  <si>
    <t>Владимир г, Сурикова ул, 24</t>
  </si>
  <si>
    <t>1655.000</t>
  </si>
  <si>
    <t>Владимир г, Сурикова ул, 26</t>
  </si>
  <si>
    <t>769.000</t>
  </si>
  <si>
    <t>Владимир г, Сурикова ул, 3</t>
  </si>
  <si>
    <t>392.100</t>
  </si>
  <si>
    <t>Владимир г, Сурикова ул, 4</t>
  </si>
  <si>
    <t>212.410</t>
  </si>
  <si>
    <t>Владимир г, Сурикова ул, 5</t>
  </si>
  <si>
    <t>414.500</t>
  </si>
  <si>
    <t>Владимир г, Сурикова ул, 6</t>
  </si>
  <si>
    <t>Владимир г, Сурикова ул, 7</t>
  </si>
  <si>
    <t>269.600</t>
  </si>
  <si>
    <t>Владимир г, Сурикова ул, 8</t>
  </si>
  <si>
    <t>377.700</t>
  </si>
  <si>
    <t>Владимир г, Сущевская ул, 1</t>
  </si>
  <si>
    <t>1628.600</t>
  </si>
  <si>
    <t>Владимир г, Сущевская ул, 13А</t>
  </si>
  <si>
    <t>2215.600</t>
  </si>
  <si>
    <t>Владимир г, Сущевская ул, 2</t>
  </si>
  <si>
    <t>954.300</t>
  </si>
  <si>
    <t>Владимир г, Сущевская ул, 3</t>
  </si>
  <si>
    <t>Владимир г, Сущевская ул, 4</t>
  </si>
  <si>
    <t>1512.300</t>
  </si>
  <si>
    <t>Владимир г, Сущевская ул, 5</t>
  </si>
  <si>
    <t>954.500</t>
  </si>
  <si>
    <t>Владимир г, Сущевская ул, 50</t>
  </si>
  <si>
    <t>Владимир г, Сущевская ул, 5А</t>
  </si>
  <si>
    <t>542.100</t>
  </si>
  <si>
    <t>Владимир г, Сущевская ул, 7</t>
  </si>
  <si>
    <t>741.700</t>
  </si>
  <si>
    <t>970.400</t>
  </si>
  <si>
    <t>Владимир г, Сущевский проезд, 2</t>
  </si>
  <si>
    <t>449.500</t>
  </si>
  <si>
    <t>Владимир г, Тихонравова ул, 11</t>
  </si>
  <si>
    <t>1170.600</t>
  </si>
  <si>
    <t>Владимир г, Тихонравова ул, 12</t>
  </si>
  <si>
    <t>619.200</t>
  </si>
  <si>
    <t>Владимир г, Тихонравова ул, 13</t>
  </si>
  <si>
    <t>1168.620</t>
  </si>
  <si>
    <t>Владимир г, Тихонравова ул, 3</t>
  </si>
  <si>
    <t>937.000</t>
  </si>
  <si>
    <t>Владимир г, Тихонравова ул, 3А</t>
  </si>
  <si>
    <t>Владимир г, Тихонравова ул, 4</t>
  </si>
  <si>
    <t>842.000</t>
  </si>
  <si>
    <t>885.900</t>
  </si>
  <si>
    <t>Владимир г, Тихонравова ул, 6</t>
  </si>
  <si>
    <t>2496.000</t>
  </si>
  <si>
    <t>941.000</t>
  </si>
  <si>
    <t>Владимир г, Тихонравова ул, 8</t>
  </si>
  <si>
    <t>Владимир г, Тихонравова ул, 9</t>
  </si>
  <si>
    <t>1426.900</t>
  </si>
  <si>
    <t>Владимир г, Токарева ул, 10</t>
  </si>
  <si>
    <t>901.600</t>
  </si>
  <si>
    <t>Владимир г, Токарева ул, 1Г</t>
  </si>
  <si>
    <t>Владимир г, Токарева ул, 2</t>
  </si>
  <si>
    <t>Владимир г, Токарева ул, 4</t>
  </si>
  <si>
    <t>10150.900</t>
  </si>
  <si>
    <t>Владимир г, Токарева ул, 6</t>
  </si>
  <si>
    <t>690.500</t>
  </si>
  <si>
    <t>Владимир г, Токарева ул, 8</t>
  </si>
  <si>
    <t>Владимир г, Тракторная ул, 1</t>
  </si>
  <si>
    <t>817.700</t>
  </si>
  <si>
    <t>Владимир г, Тракторная ул, 10</t>
  </si>
  <si>
    <t>Владимир г, Тракторная ул, 11</t>
  </si>
  <si>
    <t>2182.000</t>
  </si>
  <si>
    <t>Владимир г, Тракторная ул, 12</t>
  </si>
  <si>
    <t>4050.000</t>
  </si>
  <si>
    <t>862.700</t>
  </si>
  <si>
    <t>Владимир г, Тракторная ул, 13</t>
  </si>
  <si>
    <t>1636.800</t>
  </si>
  <si>
    <t>Владимир г, Тракторная ул, 15</t>
  </si>
  <si>
    <t>Владимир г, Тракторная ул, 1А</t>
  </si>
  <si>
    <t>Владимир г, Тракторная ул, 1Б</t>
  </si>
  <si>
    <t>1504.100</t>
  </si>
  <si>
    <t>Владимир г, Тракторная ул, 1В</t>
  </si>
  <si>
    <t>2092.800</t>
  </si>
  <si>
    <t>Владимир г, Тракторная ул, 1Г</t>
  </si>
  <si>
    <t>Владимир г, Тракторная ул, 3Б</t>
  </si>
  <si>
    <t>1225.400</t>
  </si>
  <si>
    <t>Владимир г, Тракторная ул, 4</t>
  </si>
  <si>
    <t>731.270</t>
  </si>
  <si>
    <t>Владимир г, Тракторная ул, 40</t>
  </si>
  <si>
    <t>Владимир г, Тракторная ул, 48</t>
  </si>
  <si>
    <t>558.400</t>
  </si>
  <si>
    <t>Владимир г, Тракторная ул, 5</t>
  </si>
  <si>
    <t>797.300</t>
  </si>
  <si>
    <t>819.300</t>
  </si>
  <si>
    <t>Владимир г, Тракторная ул, 50</t>
  </si>
  <si>
    <t>849.400</t>
  </si>
  <si>
    <t>Владимир г, Тракторная ул, 54</t>
  </si>
  <si>
    <t>Владимир г, Тракторная ул, 56</t>
  </si>
  <si>
    <t>Владимир г, Тракторная ул, 58</t>
  </si>
  <si>
    <t>4350.000</t>
  </si>
  <si>
    <t>Владимир г, Тракторная ул, 6</t>
  </si>
  <si>
    <t>Владимир г, Тракторная ул, 7</t>
  </si>
  <si>
    <t>Владимир г, Тракторная ул, 7А</t>
  </si>
  <si>
    <t>Владимир г, Тракторная ул, 8</t>
  </si>
  <si>
    <t>1793.300</t>
  </si>
  <si>
    <t>Владимир г, Тракторная ул, 9Б</t>
  </si>
  <si>
    <t>717.000</t>
  </si>
  <si>
    <t>534.200</t>
  </si>
  <si>
    <t>Владимир г, Труда ул, 10/20</t>
  </si>
  <si>
    <t>559.700</t>
  </si>
  <si>
    <t>Владимир г, Труда ул, 11</t>
  </si>
  <si>
    <t>516.100</t>
  </si>
  <si>
    <t>796.000</t>
  </si>
  <si>
    <t>Владимир г, Труда ул, 13</t>
  </si>
  <si>
    <t>Владимир г, Труда ул, 14</t>
  </si>
  <si>
    <t>991.800</t>
  </si>
  <si>
    <t>Владимир г, Труда ул, 14А</t>
  </si>
  <si>
    <t>671.560</t>
  </si>
  <si>
    <t>1081.000</t>
  </si>
  <si>
    <t>804.380</t>
  </si>
  <si>
    <t>Владимир г, Труда ул, 16</t>
  </si>
  <si>
    <t>582.200</t>
  </si>
  <si>
    <t>Владимир г, Труда ул, 16А</t>
  </si>
  <si>
    <t>655.400</t>
  </si>
  <si>
    <t>721.900</t>
  </si>
  <si>
    <t>Владимир г, Труда ул, 17</t>
  </si>
  <si>
    <t>520.200</t>
  </si>
  <si>
    <t>Владимир г, Труда ул, 18</t>
  </si>
  <si>
    <t>934.400</t>
  </si>
  <si>
    <t>Владимир г, Труда ул, 19</t>
  </si>
  <si>
    <t>Владимир г, Труда ул, 2/7</t>
  </si>
  <si>
    <t>732.500</t>
  </si>
  <si>
    <t>Владимир г, Труда ул, 20</t>
  </si>
  <si>
    <t>1452.800</t>
  </si>
  <si>
    <t>Владимир г, Труда ул, 21</t>
  </si>
  <si>
    <t>571.700</t>
  </si>
  <si>
    <t>Владимир г, Труда ул, 23</t>
  </si>
  <si>
    <t>553.900</t>
  </si>
  <si>
    <t>Владимир г, Труда ул, 24</t>
  </si>
  <si>
    <t>479.700</t>
  </si>
  <si>
    <t>Владимир г, Труда ул, 27</t>
  </si>
  <si>
    <t>2256.200</t>
  </si>
  <si>
    <t>Владимир г, Труда ул, 3</t>
  </si>
  <si>
    <t>436.700</t>
  </si>
  <si>
    <t>393.900</t>
  </si>
  <si>
    <t>Владимир г, Труда ул, 30/7</t>
  </si>
  <si>
    <t>735.200</t>
  </si>
  <si>
    <t>Владимир г, Труда ул, 32</t>
  </si>
  <si>
    <t>Владимир г, Труда ул, 36</t>
  </si>
  <si>
    <t>Владимир г, Труда ул, 38</t>
  </si>
  <si>
    <t>Владимир г, Труда ул, 4</t>
  </si>
  <si>
    <t>431.000</t>
  </si>
  <si>
    <t>379.500</t>
  </si>
  <si>
    <t>327.900</t>
  </si>
  <si>
    <t>Владимир г, Труда ул, 5</t>
  </si>
  <si>
    <t>Владимир г, Труда ул, 6</t>
  </si>
  <si>
    <t>Владимир г, Труда ул, 8</t>
  </si>
  <si>
    <t>340.500</t>
  </si>
  <si>
    <t>Владимир г, Труда ул, 8а</t>
  </si>
  <si>
    <t>612.300</t>
  </si>
  <si>
    <t>291.400</t>
  </si>
  <si>
    <t>Владимир г, Турбаза Ладога нп, Сосновая ул, 8</t>
  </si>
  <si>
    <t>Владимир г, Турбаза Ладога нп, Сосновая ул, 9</t>
  </si>
  <si>
    <t>618.500</t>
  </si>
  <si>
    <t>Владимир г, Университетская ул, 10</t>
  </si>
  <si>
    <t>Владимир г, Университетская ул, 11</t>
  </si>
  <si>
    <t>Владимир г, Университетская ул, 12</t>
  </si>
  <si>
    <t>1881.700</t>
  </si>
  <si>
    <t>Владимир г, Университетская ул, 7</t>
  </si>
  <si>
    <t>Владимир г, Университетская ул, 8</t>
  </si>
  <si>
    <t>384.200</t>
  </si>
  <si>
    <t>Владимир г, Университетская ул, 9</t>
  </si>
  <si>
    <t>Владимир г, Урицкого ул, 26</t>
  </si>
  <si>
    <t>429.800</t>
  </si>
  <si>
    <t>455.600</t>
  </si>
  <si>
    <t>Владимир г, Урицкого ул, 30а</t>
  </si>
  <si>
    <t>504.500</t>
  </si>
  <si>
    <t>Владимир г, Усти-на-Лабе ул, 1</t>
  </si>
  <si>
    <t>374.900</t>
  </si>
  <si>
    <t>Владимир г, Усти-на-Лабе ул, 11</t>
  </si>
  <si>
    <t>1343.200</t>
  </si>
  <si>
    <t>705.400</t>
  </si>
  <si>
    <t>5111.500</t>
  </si>
  <si>
    <t>Владимир г, Усти-на-Лабе ул, 15</t>
  </si>
  <si>
    <t>Владимир г, Усти-на-Лабе ул, 16</t>
  </si>
  <si>
    <t>1409.800</t>
  </si>
  <si>
    <t>Владимир г, Усти-на-Лабе ул, 17</t>
  </si>
  <si>
    <t>Владимир г, Усти-на-Лабе ул, 2</t>
  </si>
  <si>
    <t>Владимир г, Усти-на-Лабе ул, 20</t>
  </si>
  <si>
    <t>Владимир г, Усти-на-Лабе ул, 21/53</t>
  </si>
  <si>
    <t>1656.900</t>
  </si>
  <si>
    <t>Владимир г, Усти-на-Лабе ул, 23</t>
  </si>
  <si>
    <t>Владимир г, Усти-на-Лабе ул, 25</t>
  </si>
  <si>
    <t>3443.000</t>
  </si>
  <si>
    <t>753.600</t>
  </si>
  <si>
    <t>Владимир г, Усти-на-Лабе ул, 27А</t>
  </si>
  <si>
    <t>760.700</t>
  </si>
  <si>
    <t>Владимир г, Усти-на-Лабе ул, 29/18</t>
  </si>
  <si>
    <t>3811.700</t>
  </si>
  <si>
    <t>Владимир г, Усти-на-Лабе ул, 2а</t>
  </si>
  <si>
    <t>1114.900</t>
  </si>
  <si>
    <t>Владимир г, Усти-на-Лабе ул, 31</t>
  </si>
  <si>
    <t>396.100</t>
  </si>
  <si>
    <t>619.900</t>
  </si>
  <si>
    <t>Владимир г, Усти-на-Лабе ул, 31А</t>
  </si>
  <si>
    <t>411.500</t>
  </si>
  <si>
    <t>Владимир г, Усти-на-Лабе ул, 32/16</t>
  </si>
  <si>
    <t>1247.700</t>
  </si>
  <si>
    <t>Владимир г, Усти-на-Лабе ул, 33</t>
  </si>
  <si>
    <t>Владимир г, Усти-на-Лабе ул, 34</t>
  </si>
  <si>
    <t>Владимир г, Усти-на-Лабе ул, 34А</t>
  </si>
  <si>
    <t>Владимир г, Усти-на-Лабе ул, 36</t>
  </si>
  <si>
    <t>1439.300</t>
  </si>
  <si>
    <t>Владимир г, Усти-на-Лабе ул, 4</t>
  </si>
  <si>
    <t>Владимир г, Усти-на-Лабе ул, 4а</t>
  </si>
  <si>
    <t>1017.500</t>
  </si>
  <si>
    <t>Владимир г, Усти-на-Лабе ул, 5</t>
  </si>
  <si>
    <t>Владимир г, Усти-на-Лабе ул, 5А</t>
  </si>
  <si>
    <t>Владимир г, Усти-на-Лабе ул, 5Б</t>
  </si>
  <si>
    <t>Владимир г, Усти-на-Лабе ул, 5В</t>
  </si>
  <si>
    <t>439.100</t>
  </si>
  <si>
    <t>Владимир г, Усти-на-Лабе ул, 5Г</t>
  </si>
  <si>
    <t>Владимир г, Усти-на-Лабе ул, 7</t>
  </si>
  <si>
    <t>Владимир г, Усти-на-Лабе ул, 7А</t>
  </si>
  <si>
    <t>1057.200</t>
  </si>
  <si>
    <t>Владимир г, Усти-на-Лабе ул, 7Б</t>
  </si>
  <si>
    <t>471.600</t>
  </si>
  <si>
    <t>Владимир г, Усти-на-Лабе ул, 8</t>
  </si>
  <si>
    <t>929.300</t>
  </si>
  <si>
    <t>Владимир г, Фатьянова ул, 10</t>
  </si>
  <si>
    <t>Владимир г, Фатьянова ул, 12</t>
  </si>
  <si>
    <t>2100.500</t>
  </si>
  <si>
    <t>Владимир г, Фатьянова ул, 16</t>
  </si>
  <si>
    <t>Владимир г, Фатьянова ул, 18</t>
  </si>
  <si>
    <t>1735.600</t>
  </si>
  <si>
    <t>Владимир г, Фатьянова ул, 18А</t>
  </si>
  <si>
    <t>Владимир г, Фатьянова ул, 2</t>
  </si>
  <si>
    <t>Владимир г, Фатьянова ул, 20</t>
  </si>
  <si>
    <t>17457.400</t>
  </si>
  <si>
    <t>1375.600</t>
  </si>
  <si>
    <t>Владимир г, Фатьянова ул, 23</t>
  </si>
  <si>
    <t>1527.900</t>
  </si>
  <si>
    <t>Владимир г, Фатьянова ул, 26</t>
  </si>
  <si>
    <t>1904.000</t>
  </si>
  <si>
    <t>Владимир г, Фатьянова ул, 27</t>
  </si>
  <si>
    <t>839.100</t>
  </si>
  <si>
    <t>Владимир г, Фатьянова ул, 27А</t>
  </si>
  <si>
    <t>661.300</t>
  </si>
  <si>
    <t>638.600</t>
  </si>
  <si>
    <t>Владимир г, Фатьянова ул, 2А</t>
  </si>
  <si>
    <t>Владимир г, Фатьянова ул, 4</t>
  </si>
  <si>
    <t>1759.800</t>
  </si>
  <si>
    <t>Владимир г, Фатьянова ул, 6</t>
  </si>
  <si>
    <t>1804.300</t>
  </si>
  <si>
    <t>Владимир г, Фатьянова ул, 8</t>
  </si>
  <si>
    <t>702.800</t>
  </si>
  <si>
    <t>762.700</t>
  </si>
  <si>
    <t>Владимир г, Фейгина ул, 10</t>
  </si>
  <si>
    <t>468.200</t>
  </si>
  <si>
    <t>1179.400</t>
  </si>
  <si>
    <t>Владимир г, Фейгина ул, 11/74</t>
  </si>
  <si>
    <t>Владимир г, Фейгина ул, 13</t>
  </si>
  <si>
    <t>484.300</t>
  </si>
  <si>
    <t>200.100</t>
  </si>
  <si>
    <t>Владимир г, Фейгина ул, 13А</t>
  </si>
  <si>
    <t>Владимир г, Фейгина ул, 15</t>
  </si>
  <si>
    <t>196.000</t>
  </si>
  <si>
    <t>1067.500</t>
  </si>
  <si>
    <t>200.400</t>
  </si>
  <si>
    <t>Владимир г, Фейгина ул, 16</t>
  </si>
  <si>
    <t>706.000</t>
  </si>
  <si>
    <t>615.300</t>
  </si>
  <si>
    <t>Владимир г, Фейгина ул, 2/20</t>
  </si>
  <si>
    <t>814.600</t>
  </si>
  <si>
    <t>Владимир г, Фейгина ул, 22</t>
  </si>
  <si>
    <t>1030.230</t>
  </si>
  <si>
    <t>Владимир г, Фейгина ул, 23/23</t>
  </si>
  <si>
    <t>465.400</t>
  </si>
  <si>
    <t>239.200</t>
  </si>
  <si>
    <t>Владимир г, Фейгина ул, 23А</t>
  </si>
  <si>
    <t>450.900</t>
  </si>
  <si>
    <t>740.700</t>
  </si>
  <si>
    <t>Владимир г, Фейгина ул, 6/25</t>
  </si>
  <si>
    <t>806.600</t>
  </si>
  <si>
    <t>Владимир г, Фейгина ул, 8/26</t>
  </si>
  <si>
    <t>Владимир г, Фейгина ул, 9</t>
  </si>
  <si>
    <t>878.600</t>
  </si>
  <si>
    <t>Владимир г, Хирурга Орлова ул, 18</t>
  </si>
  <si>
    <t>271.000</t>
  </si>
  <si>
    <t>Владимир г, Хирурга Орлова ул, 2б</t>
  </si>
  <si>
    <t>1303.300</t>
  </si>
  <si>
    <t>Владимир г, Хирурга Орлова ул, 6</t>
  </si>
  <si>
    <t>Владимир г, Хирурга Орлова ул, 6а</t>
  </si>
  <si>
    <t>755.700</t>
  </si>
  <si>
    <t>Владимир г, Хирурга Орлова ул, 8</t>
  </si>
  <si>
    <t>413.100</t>
  </si>
  <si>
    <t>Владимир г, Хирурга Орлова ул, 8а</t>
  </si>
  <si>
    <t>Владимир г, Чайковского проезд, 1</t>
  </si>
  <si>
    <t>Владимир г, Чайковского проезд, 3</t>
  </si>
  <si>
    <t>Владимир г, Чайковского проезд, 5</t>
  </si>
  <si>
    <t>241.000</t>
  </si>
  <si>
    <t>Владимир г, Чайковского проезд, 7</t>
  </si>
  <si>
    <t>298.800</t>
  </si>
  <si>
    <t>Владимир г, Чайковского проезд, 9</t>
  </si>
  <si>
    <t>423.400</t>
  </si>
  <si>
    <t>Владимир г, Чайковского ул, 10/11</t>
  </si>
  <si>
    <t>779.200</t>
  </si>
  <si>
    <t>Владимир г, Чайковского ул, 11</t>
  </si>
  <si>
    <t>732.600</t>
  </si>
  <si>
    <t>470.500</t>
  </si>
  <si>
    <t>Владимир г, Чайковского ул, 13/1</t>
  </si>
  <si>
    <t>448.400</t>
  </si>
  <si>
    <t>1311.000</t>
  </si>
  <si>
    <t>Владимир г, Чайковского ул, 15/2</t>
  </si>
  <si>
    <t>455.500</t>
  </si>
  <si>
    <t>Владимир г, Чайковского ул, 17</t>
  </si>
  <si>
    <t>505.490</t>
  </si>
  <si>
    <t>Владимир г, Чайковского ул, 19/1</t>
  </si>
  <si>
    <t>452.200</t>
  </si>
  <si>
    <t>Владимир г, Чайковского ул, 2</t>
  </si>
  <si>
    <t>Владимир г, Чайковского ул, 21</t>
  </si>
  <si>
    <t>Владимир г, Чайковского ул, 25А</t>
  </si>
  <si>
    <t>Владимир г, Чайковского ул, 26</t>
  </si>
  <si>
    <t>254.000</t>
  </si>
  <si>
    <t>Владимир г, Чайковского ул, 28</t>
  </si>
  <si>
    <t>909.600</t>
  </si>
  <si>
    <t>Владимир г, Чайковского ул, 30</t>
  </si>
  <si>
    <t>Владимир г, Чайковского ул, 32А</t>
  </si>
  <si>
    <t>966.600</t>
  </si>
  <si>
    <t>Владимир г, Чайковского ул, 34</t>
  </si>
  <si>
    <t>733.300</t>
  </si>
  <si>
    <t>Владимир г, Чайковского ул, 34А</t>
  </si>
  <si>
    <t>973.200</t>
  </si>
  <si>
    <t>885.200</t>
  </si>
  <si>
    <t>Владимир г, Чайковского ул, 36</t>
  </si>
  <si>
    <t>Владимир г, Чайковского ул, 36А</t>
  </si>
  <si>
    <t>898.500</t>
  </si>
  <si>
    <t>Владимир г, Чайковского ул, 38</t>
  </si>
  <si>
    <t>724.400</t>
  </si>
  <si>
    <t>Владимир г, Чайковского ул, 38А</t>
  </si>
  <si>
    <t>457.700</t>
  </si>
  <si>
    <t>Владимир г, Чайковского ул, 38В</t>
  </si>
  <si>
    <t>908.900</t>
  </si>
  <si>
    <t>Владимир г, Чайковского ул, 38Г</t>
  </si>
  <si>
    <t>842.600</t>
  </si>
  <si>
    <t>2399.000</t>
  </si>
  <si>
    <t>Владимир г, Чайковского ул, 40Б</t>
  </si>
  <si>
    <t>465.800</t>
  </si>
  <si>
    <t>Владимир г, Чайковского ул, 42</t>
  </si>
  <si>
    <t>Владимир г, Чайковского ул, 44</t>
  </si>
  <si>
    <t>1902.400</t>
  </si>
  <si>
    <t>Владимир г, Чайковского ул, 44А</t>
  </si>
  <si>
    <t>880.600</t>
  </si>
  <si>
    <t>Владимир г, Чайковского ул, 44Б</t>
  </si>
  <si>
    <t>915.200</t>
  </si>
  <si>
    <t>Владимир г, Чайковского ул, 46</t>
  </si>
  <si>
    <t>875.600</t>
  </si>
  <si>
    <t>Владимир г, Чайковского ул, 46А</t>
  </si>
  <si>
    <t>690.900</t>
  </si>
  <si>
    <t>Владимир г, Чайковского ул, 48</t>
  </si>
  <si>
    <t>Владимир г, Чайковского ул, 5</t>
  </si>
  <si>
    <t>449.900</t>
  </si>
  <si>
    <t>1485.000</t>
  </si>
  <si>
    <t>Владимир г, Чайковского ул, 50</t>
  </si>
  <si>
    <t>905.200</t>
  </si>
  <si>
    <t>777.000</t>
  </si>
  <si>
    <t>Владимир г, Чайковского ул, 50А</t>
  </si>
  <si>
    <t>Владимир г, Чайковского ул, 52</t>
  </si>
  <si>
    <t>859.300</t>
  </si>
  <si>
    <t>Владимир г, Чайковского ул, 9</t>
  </si>
  <si>
    <t>455.200</t>
  </si>
  <si>
    <t>Владимир г, Чапаева ул, 5</t>
  </si>
  <si>
    <t>1395.100</t>
  </si>
  <si>
    <t>Владимир г, Чапаева ул, 6</t>
  </si>
  <si>
    <t>Владимир г, Чапаева ул, 8</t>
  </si>
  <si>
    <t>Владимир г, Чапаева ул, 8а</t>
  </si>
  <si>
    <t>1487.700</t>
  </si>
  <si>
    <t>Владимир г, Чехова ул, 2</t>
  </si>
  <si>
    <t>761.700</t>
  </si>
  <si>
    <t>Владимир г, Элеваторная ул, 14</t>
  </si>
  <si>
    <t>882.500</t>
  </si>
  <si>
    <t>511.500</t>
  </si>
  <si>
    <t>Владимир г, Элеваторная ул, 14А</t>
  </si>
  <si>
    <t>228.900</t>
  </si>
  <si>
    <t>327.500</t>
  </si>
  <si>
    <t>Владимир г, Элеваторная ул, 14Б</t>
  </si>
  <si>
    <t>Владимир г, Элеваторная ул, 16</t>
  </si>
  <si>
    <t>476.600</t>
  </si>
  <si>
    <t>Владимир г, Элеваторная ул, 18</t>
  </si>
  <si>
    <t>673.500</t>
  </si>
  <si>
    <t>518.100</t>
  </si>
  <si>
    <t>797.400</t>
  </si>
  <si>
    <t>Владимир г, Элеваторная ул, 20А</t>
  </si>
  <si>
    <t>562.500</t>
  </si>
  <si>
    <t>Владимир г, Элеваторная ул, 24</t>
  </si>
  <si>
    <t>664.800</t>
  </si>
  <si>
    <t>Владимир г, Электроприборовский проезд, 3</t>
  </si>
  <si>
    <t>Владимир г, Электроприборовский проезд, 4</t>
  </si>
  <si>
    <t>372.500</t>
  </si>
  <si>
    <t>Владимир г, Электроприборовский проезд, 7</t>
  </si>
  <si>
    <t>515.400</t>
  </si>
  <si>
    <t>Владимир г, Электроприборовский проезд, 9/77</t>
  </si>
  <si>
    <t>Владимир г, Энергетик мкр, Садовая ул, 13</t>
  </si>
  <si>
    <t>Владимир г, Энергетик мкр, Садовая ул, 15</t>
  </si>
  <si>
    <t>Владимир г, Энергетик мкр, Северная ул, 11</t>
  </si>
  <si>
    <t>Владимир г, Энергетик мкр, Северная ул, 13</t>
  </si>
  <si>
    <t>Владимир г, Энергетик мкр, Северная ул, 2</t>
  </si>
  <si>
    <t>Владимир г, Энергетик мкр, Северная ул, 4</t>
  </si>
  <si>
    <t>Владимир г, Энергетик мкр, Совхозная ул, 1</t>
  </si>
  <si>
    <t>Владимир г, Энергетик мкр, Совхозная ул, 3</t>
  </si>
  <si>
    <t>Владимир г, Энергетик мкр, Совхозная ул, 4</t>
  </si>
  <si>
    <t>741.200</t>
  </si>
  <si>
    <t>Владимир г, Энергетик мкр, Совхозная ул, 6</t>
  </si>
  <si>
    <t>727.400</t>
  </si>
  <si>
    <t>796.600</t>
  </si>
  <si>
    <t>Владимир г, Энергетик мкр, Совхозная ул, 7</t>
  </si>
  <si>
    <t>Владимир г, Энергетик мкр, Совхозная ул, 9</t>
  </si>
  <si>
    <t>1588.600</t>
  </si>
  <si>
    <t>Владимир г, Энергетик мкр, Энергетиков ул, 10Б</t>
  </si>
  <si>
    <t>Владимир г, Энергетик мкр, Энергетиков ул, 11Б</t>
  </si>
  <si>
    <t>850.300</t>
  </si>
  <si>
    <t>1853.600</t>
  </si>
  <si>
    <t>Владимир г, Энергетик мкр, Энергетиков ул, 14Б</t>
  </si>
  <si>
    <t>1401.900</t>
  </si>
  <si>
    <t>Владимир г, Энергетик мкр, Энергетиков ул, 1А</t>
  </si>
  <si>
    <t>5039.900</t>
  </si>
  <si>
    <t>Владимир г, Энергетик мкр, Энергетиков ул, 1Б</t>
  </si>
  <si>
    <t>Владимир г, Энергетик мкр, Энергетиков ул, 2</t>
  </si>
  <si>
    <t>352.800</t>
  </si>
  <si>
    <t>5291.100</t>
  </si>
  <si>
    <t>Владимир г, Энергетик мкр, Энергетиков ул, 23</t>
  </si>
  <si>
    <t>5325.900</t>
  </si>
  <si>
    <t>Владимир г, Энергетик мкр, Энергетиков ул, 25</t>
  </si>
  <si>
    <t>Владимир г, Энергетик мкр, Энергетиков ул, 27</t>
  </si>
  <si>
    <t>Владимир г, Энергетик мкр, Энергетиков ул, 27А</t>
  </si>
  <si>
    <t>153.000</t>
  </si>
  <si>
    <t>Владимир г, Энергетик мкр, Энергетиков ул, 29Б</t>
  </si>
  <si>
    <t>Владимир г, Энергетик мкр, Энергетиков ул, 2Б</t>
  </si>
  <si>
    <t>Владимир г, Энергетик мкр, Энергетиков ул, 3</t>
  </si>
  <si>
    <t>Владимир г, Энергетик мкр, Энергетиков ул, 4А</t>
  </si>
  <si>
    <t>Владимир г, Энергетик мкр, Энергетиков ул, 5А</t>
  </si>
  <si>
    <t>Владимир г, Энергетик мкр, Энергетиков ул, 6</t>
  </si>
  <si>
    <t>Владимир г, Энергетик мкр, Энергетиков ул, 6б</t>
  </si>
  <si>
    <t>1124.300</t>
  </si>
  <si>
    <t>Владимир г, Энергетик мкр, Энергетиков ул, 8Б</t>
  </si>
  <si>
    <t>677.700</t>
  </si>
  <si>
    <t>Владимир г, Энергетик мкр, Энергетиков ул, 9Б</t>
  </si>
  <si>
    <t>Владимир г, Юбилейная ул, 12</t>
  </si>
  <si>
    <t>803.540</t>
  </si>
  <si>
    <t>Владимир г, Юбилейная ул, 14</t>
  </si>
  <si>
    <t>Владимир г, Юбилейная ул, 15</t>
  </si>
  <si>
    <t>1689.300</t>
  </si>
  <si>
    <t>Владимир г, Юбилейная ул, 16А</t>
  </si>
  <si>
    <t>Владимир г, Юбилейная ул, 16Б</t>
  </si>
  <si>
    <t>Владимир г, Юбилейная ул, 18</t>
  </si>
  <si>
    <t>Владимир г, Юбилейная ул, 20</t>
  </si>
  <si>
    <t>Владимир г, Юбилейная ул, 22</t>
  </si>
  <si>
    <t>1648.000</t>
  </si>
  <si>
    <t>Владимир г, Юбилейная ул, 24</t>
  </si>
  <si>
    <t>1491.000</t>
  </si>
  <si>
    <t>Владимир г, Юбилейная ул, 28</t>
  </si>
  <si>
    <t>Владимир г, Юбилейная ул, 3</t>
  </si>
  <si>
    <t>1273.100</t>
  </si>
  <si>
    <t>Владимир г, Юбилейная ул, 32</t>
  </si>
  <si>
    <t>Владимир г, Юбилейная ул, 34</t>
  </si>
  <si>
    <t>Владимир г, Юбилейная ул, 36</t>
  </si>
  <si>
    <t>999.000</t>
  </si>
  <si>
    <t>Владимир г, Юбилейная ул, 38</t>
  </si>
  <si>
    <t>Владимир г, Юбилейная ул, 38А</t>
  </si>
  <si>
    <t>Владимир г, Юбилейная ул, 4</t>
  </si>
  <si>
    <t>1668.000</t>
  </si>
  <si>
    <t>Владимир г, Юбилейная ул, 46</t>
  </si>
  <si>
    <t>894.000</t>
  </si>
  <si>
    <t>Владимир г, Юбилейная ул, 46А</t>
  </si>
  <si>
    <t>409.000</t>
  </si>
  <si>
    <t>Владимир г, Юбилейная ул, 5</t>
  </si>
  <si>
    <t>1166.500</t>
  </si>
  <si>
    <t>Владимир г, Юбилейная ул, 50</t>
  </si>
  <si>
    <t>2329.600</t>
  </si>
  <si>
    <t>Владимир г, Юбилейная ул, 52</t>
  </si>
  <si>
    <t>Владимир г, Юбилейная ул, 56</t>
  </si>
  <si>
    <t>Владимир г, Юбилейная ул, 58</t>
  </si>
  <si>
    <t>Владимир г, Юбилейная ул, 6</t>
  </si>
  <si>
    <t>Владимир г, Юбилейная ул, 60</t>
  </si>
  <si>
    <t>1215.210</t>
  </si>
  <si>
    <t>Владимир г, Юбилейная ул, 62</t>
  </si>
  <si>
    <t>Владимир г, Юбилейная ул, 66</t>
  </si>
  <si>
    <t>Владимир г, Юбилейная ул, 68</t>
  </si>
  <si>
    <t>928.000</t>
  </si>
  <si>
    <t>Владимир г, Юбилейная ул, 7</t>
  </si>
  <si>
    <t>Владимир г, Юбилейная ул, 70</t>
  </si>
  <si>
    <t>Владимир г, Юбилейная ул, 76</t>
  </si>
  <si>
    <t>Владимир г, Юбилейная ул, 76А</t>
  </si>
  <si>
    <t>584.700</t>
  </si>
  <si>
    <t>Владимир г, Юбилейная ул, 78</t>
  </si>
  <si>
    <t>Владимир г, Юбилейная ул, 7А</t>
  </si>
  <si>
    <t>Владимир г, Юбилейная ул, 8</t>
  </si>
  <si>
    <t>Владимир г, Юбилейная ул, 9</t>
  </si>
  <si>
    <t>Владимир г, Юрьевец мкр, Всесвятская ул, 15а</t>
  </si>
  <si>
    <t>Владимир г, Юрьевец мкр, Всесвятская ул, 15б</t>
  </si>
  <si>
    <t>Владимир г, Юрьевец мкр, Всесвятская ул, 17а</t>
  </si>
  <si>
    <t>Владимир г, Юрьевец мкр, Всесвятская ул, 8</t>
  </si>
  <si>
    <t>Владимир г, Юрьевец мкр, Гвардейская ул, 11</t>
  </si>
  <si>
    <t>Владимир г, Юрьевец мкр, Гвардейская ул, 11б</t>
  </si>
  <si>
    <t>Владимир г, Юрьевец мкр, Гвардейская ул, 13</t>
  </si>
  <si>
    <t>Владимир г, Юрьевец мкр, Гвардейская ул, 13Б</t>
  </si>
  <si>
    <t>Владимир г, Юрьевец мкр, Гвардейская ул, 15</t>
  </si>
  <si>
    <t>Владимир г, Юрьевец мкр, Гвардейская ул, 17</t>
  </si>
  <si>
    <t>Владимир г, Юрьевец мкр, Институтский городок, 10</t>
  </si>
  <si>
    <t>939.600</t>
  </si>
  <si>
    <t>Владимир г, Юрьевец мкр, Институтский городок, 11</t>
  </si>
  <si>
    <t>935.300</t>
  </si>
  <si>
    <t>1318.600</t>
  </si>
  <si>
    <t>Владимир г, Юрьевец мкр, Институтский городок, 13</t>
  </si>
  <si>
    <t>1317.000</t>
  </si>
  <si>
    <t>Владимир г, Юрьевец мкр, Институтский городок, 14</t>
  </si>
  <si>
    <t>Владимир г, Юрьевец мкр, Институтский городок, 14а</t>
  </si>
  <si>
    <t>Владимир г, Юрьевец мкр, Институтский городок, 15</t>
  </si>
  <si>
    <t>Владимир г, Юрьевец мкр, Институтский городок, 19</t>
  </si>
  <si>
    <t>Владимир г, Юрьевец мкр, Институтский городок, 21</t>
  </si>
  <si>
    <t>447.600</t>
  </si>
  <si>
    <t>Владимир г, Юрьевец мкр, Институтский городок, 26</t>
  </si>
  <si>
    <t>Владимир г, Юрьевец мкр, Институтский городок, 28</t>
  </si>
  <si>
    <t>Владимир г, Юрьевец мкр, Институтский городок, 3</t>
  </si>
  <si>
    <t>Владимир г, Юрьевец мкр, Институтский городок, 30</t>
  </si>
  <si>
    <t>1314.000</t>
  </si>
  <si>
    <t>651.800</t>
  </si>
  <si>
    <t>Владимир г, Юрьевец мкр, Институтский городок, 32</t>
  </si>
  <si>
    <t>932.600</t>
  </si>
  <si>
    <t>Владимир г, Юрьевец мкр, Институтский городок, 5</t>
  </si>
  <si>
    <t>Владимир г, Юрьевец мкр, Институтский городок, 6</t>
  </si>
  <si>
    <t>964.800</t>
  </si>
  <si>
    <t>Владимир г, Юрьевец мкр, Институтский городок, 9</t>
  </si>
  <si>
    <t>Владимир г, Юрьевец мкр, Михалькова ул, 10</t>
  </si>
  <si>
    <t>Владимир г, Юрьевец мкр, Михалькова ул, 11</t>
  </si>
  <si>
    <t>801.200</t>
  </si>
  <si>
    <t>Владимир г, Юрьевец мкр, Михалькова ул, 12</t>
  </si>
  <si>
    <t>Владимир г, Юрьевец мкр, Михалькова ул, 13</t>
  </si>
  <si>
    <t>840.500</t>
  </si>
  <si>
    <t>Владимир г, Юрьевец мкр, Михалькова ул, 13а</t>
  </si>
  <si>
    <t>552.800</t>
  </si>
  <si>
    <t>Владимир г, Юрьевец мкр, Михалькова ул, 15</t>
  </si>
  <si>
    <t>Владимир г, Юрьевец мкр, Михалькова ул, 1А</t>
  </si>
  <si>
    <t>1209.700</t>
  </si>
  <si>
    <t>Владимир г, Юрьевец мкр, Михалькова ул, 1Б</t>
  </si>
  <si>
    <t>Владимир г, Юрьевец мкр, Михалькова ул, 1В</t>
  </si>
  <si>
    <t>355.400</t>
  </si>
  <si>
    <t>Владимир г, Юрьевец мкр, Михалькова ул, 2</t>
  </si>
  <si>
    <t>796.400</t>
  </si>
  <si>
    <t>Владимир г, Юрьевец мкр, Михалькова ул, 2Б</t>
  </si>
  <si>
    <t>Владимир г, Юрьевец мкр, Михалькова ул, 3</t>
  </si>
  <si>
    <t>1456.200</t>
  </si>
  <si>
    <t>Владимир г, Юрьевец мкр, Михалькова ул, 3Б</t>
  </si>
  <si>
    <t>1514.000</t>
  </si>
  <si>
    <t>Владимир г, Юрьевец мкр, Михалькова ул, 3В</t>
  </si>
  <si>
    <t>4157.100</t>
  </si>
  <si>
    <t>Владимир г, Юрьевец мкр, Михалькова ул, 4</t>
  </si>
  <si>
    <t>Владимир г, Юрьевец мкр, Михалькова ул, 5</t>
  </si>
  <si>
    <t>2347.000</t>
  </si>
  <si>
    <t>1123.200</t>
  </si>
  <si>
    <t>Владимир г, Юрьевец мкр, Михалькова ул, 5А</t>
  </si>
  <si>
    <t>1217.400</t>
  </si>
  <si>
    <t>Владимир г, Юрьевец мкр, Михалькова ул, 6</t>
  </si>
  <si>
    <t>610.400</t>
  </si>
  <si>
    <t>Владимир г, Юрьевец мкр, Михалькова ул, 8</t>
  </si>
  <si>
    <t>834.200</t>
  </si>
  <si>
    <t>Владимир г, Юрьевец мкр, Михалькова ул, 9</t>
  </si>
  <si>
    <t>902.500</t>
  </si>
  <si>
    <t>Владимир г, Юрьевец мкр, Ноябрьская ул, 1</t>
  </si>
  <si>
    <t>756.400</t>
  </si>
  <si>
    <t>Владимир г, Юрьевец мкр, Ноябрьская ул, 105</t>
  </si>
  <si>
    <t>689.200</t>
  </si>
  <si>
    <t>Владимир г, Юрьевец мкр, Ноябрьская ул, 111</t>
  </si>
  <si>
    <t>788.500</t>
  </si>
  <si>
    <t>Владимир г, Юрьевец мкр, Ноябрьская ул, 115</t>
  </si>
  <si>
    <t>829.800</t>
  </si>
  <si>
    <t>Владимир г, Юрьевец мкр, Ноябрьская ул, 117</t>
  </si>
  <si>
    <t>Владимир г, Юрьевец мкр, Ноябрьская ул, 119</t>
  </si>
  <si>
    <t>Владимир г, Юрьевец мкр, Ноябрьская ул, 119А</t>
  </si>
  <si>
    <t>Владимир г, Юрьевец мкр, Ноябрьская ул, 119Б</t>
  </si>
  <si>
    <t>1478.000</t>
  </si>
  <si>
    <t>953.800</t>
  </si>
  <si>
    <t>Владимир г, Юрьевец мкр, Ноябрьская ул, 121</t>
  </si>
  <si>
    <t>617.000</t>
  </si>
  <si>
    <t>514.500</t>
  </si>
  <si>
    <t>Владимир г, Юрьевец мкр, Ноябрьская ул, 123</t>
  </si>
  <si>
    <t>227.000</t>
  </si>
  <si>
    <t>Владимир г, Юрьевец мкр, Ноябрьская ул, 125</t>
  </si>
  <si>
    <t>306.100</t>
  </si>
  <si>
    <t>Владимир г, Юрьевец мкр, Ноябрьская ул, 132</t>
  </si>
  <si>
    <t>1800</t>
  </si>
  <si>
    <t>372.900</t>
  </si>
  <si>
    <t>Владимир г, Юрьевец мкр, Ноябрьская ул, 2</t>
  </si>
  <si>
    <t>826.200</t>
  </si>
  <si>
    <t>Владимир г, Юрьевец мкр, Ноябрьская ул, 3А</t>
  </si>
  <si>
    <t>Владимир г, Юрьевец мкр, Ноябрьская ул, 4</t>
  </si>
  <si>
    <t>391.500</t>
  </si>
  <si>
    <t>Владимир г, Юрьевец мкр, Ноябрьская ул, 41А</t>
  </si>
  <si>
    <t>Владимир г, Юрьевец мкр, Ноябрьская ул, 5</t>
  </si>
  <si>
    <t>478.600</t>
  </si>
  <si>
    <t>Владимир г, Юрьевец мкр, Ноябрьская ул, 6</t>
  </si>
  <si>
    <t>Владимир г, Юрьевец мкр, Ноябрьская ул, 7</t>
  </si>
  <si>
    <t>216.000</t>
  </si>
  <si>
    <t>Владимир г, Юрьевец мкр, Ноябрьская ул, 8</t>
  </si>
  <si>
    <t>830.300</t>
  </si>
  <si>
    <t>Владимир г, Юрьевец мкр, Ноябрьская ул, 8А</t>
  </si>
  <si>
    <t>1201.600</t>
  </si>
  <si>
    <t>Владимир г, Юрьевец мкр, Ноябрьская ул, 9</t>
  </si>
  <si>
    <t>Владимир г, Юрьевец мкр, Ноябрьская ул, 9А</t>
  </si>
  <si>
    <t>818.700</t>
  </si>
  <si>
    <t>Владимир г, Юрьевец мкр, Православная ул, 9</t>
  </si>
  <si>
    <t>Владимир г, Юрьевец мкр, Славная ул, 10</t>
  </si>
  <si>
    <t>Владимир г, Юрьевец мкр, Славная ул, 12</t>
  </si>
  <si>
    <t>Владимир г, Юрьевец мкр, Славная ул, 15</t>
  </si>
  <si>
    <t>1947.300</t>
  </si>
  <si>
    <t>Владимир г, Юрьевец мкр, Славная ул, 17</t>
  </si>
  <si>
    <t>3699.000</t>
  </si>
  <si>
    <t>Владимир г, Юрьевец мкр, Славная ул, 4</t>
  </si>
  <si>
    <t>Владимир г, Юрьевец мкр, Славная ул, 6</t>
  </si>
  <si>
    <t>Владимир г, Юрьевец мкр, Строительный проезд, 11</t>
  </si>
  <si>
    <t>1662.900</t>
  </si>
  <si>
    <t>Владимир г, Юрьевец мкр, Строительный проезд, 11а</t>
  </si>
  <si>
    <t>Владимир г, Юрьевец мкр, Строительный проезд, 3</t>
  </si>
  <si>
    <t>727.100</t>
  </si>
  <si>
    <t>Владимир г, Юрьевец мкр, Школьный проезд, 4</t>
  </si>
  <si>
    <t>952.600</t>
  </si>
  <si>
    <t>Владимир г, Юрьевец мкр, Школьный проезд, 4А</t>
  </si>
  <si>
    <t>883.700</t>
  </si>
  <si>
    <t>Вязники г, 1 Мая ул, 10/34</t>
  </si>
  <si>
    <t>446.100</t>
  </si>
  <si>
    <t>623.100</t>
  </si>
  <si>
    <t>Вязники г, 1 Мая ул, 12/23</t>
  </si>
  <si>
    <t>1751.600</t>
  </si>
  <si>
    <t>1719.800</t>
  </si>
  <si>
    <t>Вязники г, 1 Мая ул, 14</t>
  </si>
  <si>
    <t>1432.000</t>
  </si>
  <si>
    <t>Вязники г, 1 Мая ул, 16/15</t>
  </si>
  <si>
    <t>362.600</t>
  </si>
  <si>
    <t>282.200</t>
  </si>
  <si>
    <t>Вязники г, 1 Мая ул, 27</t>
  </si>
  <si>
    <t>Вязники г, 1 Мая ул, 33/21</t>
  </si>
  <si>
    <t>Вязники г, 1 Мая ул, 5</t>
  </si>
  <si>
    <t>Вязники г, 1 Мая ул, 7</t>
  </si>
  <si>
    <t>Вязники г, 1 Мая ул, 8</t>
  </si>
  <si>
    <t>178.400</t>
  </si>
  <si>
    <t>288.200</t>
  </si>
  <si>
    <t>Вязники г, 1-й Кутузовский проезд, 2</t>
  </si>
  <si>
    <t>288.600</t>
  </si>
  <si>
    <t>Вязники г, 1-я Набережная ул, 1/6</t>
  </si>
  <si>
    <t>281.500</t>
  </si>
  <si>
    <t>207.500</t>
  </si>
  <si>
    <t>208.700</t>
  </si>
  <si>
    <t>Вязники г, 3-й Чапаевский пер, 1</t>
  </si>
  <si>
    <t>Вязники г, 3-й Чапаевский пер, 22</t>
  </si>
  <si>
    <t>Вязники г, 3-й Чапаевский пер, 23</t>
  </si>
  <si>
    <t>3867.000</t>
  </si>
  <si>
    <t>862.200</t>
  </si>
  <si>
    <t>Вязники г, Антошкина ул, 26</t>
  </si>
  <si>
    <t>Вязники г, Антошкина ул, 7</t>
  </si>
  <si>
    <t>570.300</t>
  </si>
  <si>
    <t>Вязники г, Б.Хмельницкого ул, 33</t>
  </si>
  <si>
    <t>1045.500</t>
  </si>
  <si>
    <t>Вязники г, Б.Хмельницкого ул, 35</t>
  </si>
  <si>
    <t>434.700</t>
  </si>
  <si>
    <t>Вязники г, Благовещенская ул, 10</t>
  </si>
  <si>
    <t>443.300</t>
  </si>
  <si>
    <t>233.100</t>
  </si>
  <si>
    <t>Вязники г, Благовещенская ул, 13</t>
  </si>
  <si>
    <t>277.500</t>
  </si>
  <si>
    <t>Вязники г, Благовещенская ул, 131</t>
  </si>
  <si>
    <t>649.900</t>
  </si>
  <si>
    <t>253.200</t>
  </si>
  <si>
    <t>Вязники г, Благовещенская ул, 133</t>
  </si>
  <si>
    <t>112.500</t>
  </si>
  <si>
    <t>Вязники г, Благовещенская ул, 149/1</t>
  </si>
  <si>
    <t>237.900</t>
  </si>
  <si>
    <t>184.800</t>
  </si>
  <si>
    <t>Вязники г, Благовещенская ул, 17</t>
  </si>
  <si>
    <t>Вязники г, Благовещенская ул, 18</t>
  </si>
  <si>
    <t>359.100</t>
  </si>
  <si>
    <t>457.900</t>
  </si>
  <si>
    <t>283.800</t>
  </si>
  <si>
    <t>Вязники г, Благовещенская ул, 26/17</t>
  </si>
  <si>
    <t>194.500</t>
  </si>
  <si>
    <t>257.900</t>
  </si>
  <si>
    <t>Вязники г, Благовещенская ул, 35а</t>
  </si>
  <si>
    <t>294.300</t>
  </si>
  <si>
    <t>Вязники г, Благовещенская ул, 37а</t>
  </si>
  <si>
    <t>331.800</t>
  </si>
  <si>
    <t>223.500</t>
  </si>
  <si>
    <t>Вязники г, Благовещенская ул, 38</t>
  </si>
  <si>
    <t>460.800</t>
  </si>
  <si>
    <t>Вязники г, Благовещенская ул, 41/9</t>
  </si>
  <si>
    <t>Вязники г, Благовещенская ул, 42</t>
  </si>
  <si>
    <t>Вязники г, Благовещенская ул, 49</t>
  </si>
  <si>
    <t>Вязники г, Благовещенская ул, 6</t>
  </si>
  <si>
    <t>Вязники г, Большая Московская ул, 11</t>
  </si>
  <si>
    <t>297.400</t>
  </si>
  <si>
    <t>Вязники г, Вишневая ул, 34</t>
  </si>
  <si>
    <t>667.500</t>
  </si>
  <si>
    <t>558.500</t>
  </si>
  <si>
    <t>Вязники г, Владимирская ул, 2</t>
  </si>
  <si>
    <t>607.400</t>
  </si>
  <si>
    <t>Вязники г, Владимирская ул, 4</t>
  </si>
  <si>
    <t>464.400</t>
  </si>
  <si>
    <t>497.600</t>
  </si>
  <si>
    <t>Вязники г, Владимирская ул, 6</t>
  </si>
  <si>
    <t>512.200</t>
  </si>
  <si>
    <t>Вязники г, Владимирская ул, 7</t>
  </si>
  <si>
    <t>Вязники г, Владимирская ул, 8/16</t>
  </si>
  <si>
    <t>731.000</t>
  </si>
  <si>
    <t>Вязники г, Владимирская ул, 9</t>
  </si>
  <si>
    <t>Вязники г, Вокзальная ул, 18</t>
  </si>
  <si>
    <t>813.100</t>
  </si>
  <si>
    <t>Вязники г, Вокзальная ул, 36</t>
  </si>
  <si>
    <t>Вязники г, Вокзальная ул, 38</t>
  </si>
  <si>
    <t>Вязники г, Вокзальная ул, 40</t>
  </si>
  <si>
    <t>Вязники г, Вокзальная ул, 42</t>
  </si>
  <si>
    <t>310.900</t>
  </si>
  <si>
    <t>1915</t>
  </si>
  <si>
    <t>Вязники г, Вокзальная ул, 5</t>
  </si>
  <si>
    <t>Вязники г, Володарского ул, 4/2</t>
  </si>
  <si>
    <t>Вязники г, Высоковольтная ул, 61</t>
  </si>
  <si>
    <t>830.700</t>
  </si>
  <si>
    <t>988.200</t>
  </si>
  <si>
    <t>1056.000</t>
  </si>
  <si>
    <t>678.800</t>
  </si>
  <si>
    <t>Вязники г, Герцена ул, 34</t>
  </si>
  <si>
    <t>437.100</t>
  </si>
  <si>
    <t>Вязники г, Герцена ул, 36</t>
  </si>
  <si>
    <t>Вязники г, Герцена ул, 36а</t>
  </si>
  <si>
    <t>Вязники г, Герцена ул, 38</t>
  </si>
  <si>
    <t>Вязники г, Герцена ул, 38а</t>
  </si>
  <si>
    <t>Вязники г, Герцена ул, 40а</t>
  </si>
  <si>
    <t>539.200</t>
  </si>
  <si>
    <t>682.400</t>
  </si>
  <si>
    <t>350.800</t>
  </si>
  <si>
    <t>Вязники г, Гоголя ул, 19/13</t>
  </si>
  <si>
    <t>207.800</t>
  </si>
  <si>
    <t>Вязники г, Гоголя ул, 21/14</t>
  </si>
  <si>
    <t>Вязники г, Гоголя ул, 23</t>
  </si>
  <si>
    <t>280.900</t>
  </si>
  <si>
    <t>2166.500</t>
  </si>
  <si>
    <t>Вязники г, Горького ул, 102</t>
  </si>
  <si>
    <t>8183.900</t>
  </si>
  <si>
    <t>149.100</t>
  </si>
  <si>
    <t>Вязники г, Дечинский мкр, 1</t>
  </si>
  <si>
    <t>Вязники г, Дечинский мкр, 10</t>
  </si>
  <si>
    <t>597.400</t>
  </si>
  <si>
    <t>Вязники г, Дечинский мкр, 12</t>
  </si>
  <si>
    <t>3813.800</t>
  </si>
  <si>
    <t>Вязники г, Дечинский мкр, 14</t>
  </si>
  <si>
    <t>Вязники г, Дечинский мкр, 16</t>
  </si>
  <si>
    <t>Вязники г, Дечинский мкр, 17</t>
  </si>
  <si>
    <t>1260.100</t>
  </si>
  <si>
    <t>Вязники г, Дечинский мкр, 4</t>
  </si>
  <si>
    <t>Вязники г, Дечинский мкр, 5</t>
  </si>
  <si>
    <t>Вязники г, Дечинский мкр, 6</t>
  </si>
  <si>
    <t>Вязники г, Дечинский мкр, 7</t>
  </si>
  <si>
    <t>Вязники г, Дечинский мкр, 8</t>
  </si>
  <si>
    <t>Вязники г, Ефимьево ул, 10</t>
  </si>
  <si>
    <t>Вязники г, Ефимьево ул, 11</t>
  </si>
  <si>
    <t>553.500</t>
  </si>
  <si>
    <t>1552.300</t>
  </si>
  <si>
    <t>Вязники г, Ефимьево ул, 13</t>
  </si>
  <si>
    <t>Вязники г, Ефимьево ул, 2</t>
  </si>
  <si>
    <t>Вязники г, Ефимьево ул, 3</t>
  </si>
  <si>
    <t>Вязники г, Ефимьево ул, 4</t>
  </si>
  <si>
    <t>Вязники г, Ефимьево ул, 5</t>
  </si>
  <si>
    <t>Вязники г, Ефимьево ул, 6</t>
  </si>
  <si>
    <t>848.200</t>
  </si>
  <si>
    <t>Вязники г, Ефимьево ул, 9</t>
  </si>
  <si>
    <t>1078.000</t>
  </si>
  <si>
    <t>Вязники г, Железнодорожная ул, 21</t>
  </si>
  <si>
    <t>Вязники г, Железнодорожная ул, 21а</t>
  </si>
  <si>
    <t>Вязники г, Железнодорожная ул, 23а</t>
  </si>
  <si>
    <t>Вязники г, Железнодорожная ул, 25</t>
  </si>
  <si>
    <t>Вязники г, Железнодорожная ул, 27</t>
  </si>
  <si>
    <t>202.500</t>
  </si>
  <si>
    <t>Вязники г, Железнодорожная ул, 31</t>
  </si>
  <si>
    <t>Вязники г, Железнодорожная ул, 41</t>
  </si>
  <si>
    <t>Вязники г, Железнодорожная ул, 43</t>
  </si>
  <si>
    <t>Вязники г, Железнодорожная ул, 43а</t>
  </si>
  <si>
    <t>Вязники г, Железнодорожная ул, 44</t>
  </si>
  <si>
    <t>Вязники г, Железнодорожная ул, 45</t>
  </si>
  <si>
    <t>517.600</t>
  </si>
  <si>
    <t>1155.300</t>
  </si>
  <si>
    <t>Вязники г, Железнодорожная ул, 47</t>
  </si>
  <si>
    <t>Вязники г, Железнодорожная ул, 51</t>
  </si>
  <si>
    <t>Вязники г, Жуковского ул, 1</t>
  </si>
  <si>
    <t>296.000</t>
  </si>
  <si>
    <t>322.100</t>
  </si>
  <si>
    <t>Вязники г, Жуковского ул, 11</t>
  </si>
  <si>
    <t>Вязники г, Жуковского ул, 13</t>
  </si>
  <si>
    <t>Вязники г, Жуковского ул, 3</t>
  </si>
  <si>
    <t>509.300</t>
  </si>
  <si>
    <t>Вязники г, Жуковского ул, 5</t>
  </si>
  <si>
    <t>343.400</t>
  </si>
  <si>
    <t>Вязники г, Жуковского ул, 7</t>
  </si>
  <si>
    <t>419.700</t>
  </si>
  <si>
    <t>Вязники г, Жуковского ул, 9</t>
  </si>
  <si>
    <t>Вязники г, Заготзерно ул, 1</t>
  </si>
  <si>
    <t>208.500</t>
  </si>
  <si>
    <t>Вязники г, Заготзерно ул, 10</t>
  </si>
  <si>
    <t>287.600</t>
  </si>
  <si>
    <t>Вязники г, Заготзерно ул, 11А</t>
  </si>
  <si>
    <t>Вязники г, Заготзерно ул, 12</t>
  </si>
  <si>
    <t>Вязники г, Заготзерно ул, 13</t>
  </si>
  <si>
    <t>238.900</t>
  </si>
  <si>
    <t>1294.000</t>
  </si>
  <si>
    <t>Вязники г, Заготзерно ул, 15</t>
  </si>
  <si>
    <t>Вязники г, Заготзерно ул, 16</t>
  </si>
  <si>
    <t>232.600</t>
  </si>
  <si>
    <t>Вязники г, Заготзерно ул, 17</t>
  </si>
  <si>
    <t>263.800</t>
  </si>
  <si>
    <t>Вязники г, Заготзерно ул, 19А</t>
  </si>
  <si>
    <t>268.200</t>
  </si>
  <si>
    <t>Вязники г, Заготзерно ул, 2</t>
  </si>
  <si>
    <t>509.800</t>
  </si>
  <si>
    <t>709.500</t>
  </si>
  <si>
    <t>559.200</t>
  </si>
  <si>
    <t>Вязники г, Заготзерно ул, 4</t>
  </si>
  <si>
    <t>Вязники г, Заготзерно ул, 6</t>
  </si>
  <si>
    <t>Вязники г, Заготзерно ул, 6А</t>
  </si>
  <si>
    <t>Вязники г, Заготзерно ул, 8А</t>
  </si>
  <si>
    <t>680.300</t>
  </si>
  <si>
    <t>Вязники г, Заготзерно ул, 9</t>
  </si>
  <si>
    <t>Вязники г, Заливная ул, 20</t>
  </si>
  <si>
    <t>Вязники г, Заливная ул, 22</t>
  </si>
  <si>
    <t>565.300</t>
  </si>
  <si>
    <t>Вязники г, Заливная ул, 30</t>
  </si>
  <si>
    <t>Вязники г, Заливная ул, 32</t>
  </si>
  <si>
    <t>160.200</t>
  </si>
  <si>
    <t>356.900</t>
  </si>
  <si>
    <t>Вязники г, Заливная ул, 9</t>
  </si>
  <si>
    <t>257.200</t>
  </si>
  <si>
    <t>Вязники г, И.Симонова ул, 11/9</t>
  </si>
  <si>
    <t>2807.380</t>
  </si>
  <si>
    <t>Вязники г, И.Симонова ул, 24</t>
  </si>
  <si>
    <t>1900</t>
  </si>
  <si>
    <t>Вязники г, Ивгрэс ул, 3</t>
  </si>
  <si>
    <t>Вязники г, имени К.Либкнехта пл, 6</t>
  </si>
  <si>
    <t>Вязники г, Калинина ул, 1/7</t>
  </si>
  <si>
    <t>Вязники г, Калинина ул, 10</t>
  </si>
  <si>
    <t>774.500</t>
  </si>
  <si>
    <t>Вязники г, Калинина ул, 14</t>
  </si>
  <si>
    <t>374.600</t>
  </si>
  <si>
    <t>Вязники г, Калинина ул, 18/3</t>
  </si>
  <si>
    <t>Вязники г, Калинина ул, 20</t>
  </si>
  <si>
    <t>Вязники г, Калинина ул, 5</t>
  </si>
  <si>
    <t>283.600</t>
  </si>
  <si>
    <t>Вязники г, Калинина ул, 5а</t>
  </si>
  <si>
    <t>199.100</t>
  </si>
  <si>
    <t>Вязники г, Калинина ул, 6</t>
  </si>
  <si>
    <t>Вязники г, Калинина ул, 8</t>
  </si>
  <si>
    <t>499.900</t>
  </si>
  <si>
    <t>Вязники г, Калинина ул, 9</t>
  </si>
  <si>
    <t>Вязники г, Киселева ул, 42</t>
  </si>
  <si>
    <t>381.600</t>
  </si>
  <si>
    <t>Вязники г, Киселева ул, 57</t>
  </si>
  <si>
    <t>220.800</t>
  </si>
  <si>
    <t>Вязники г, Киселева ул, 60/1</t>
  </si>
  <si>
    <t>183.200</t>
  </si>
  <si>
    <t>Вязники г, Киселева ул, 64</t>
  </si>
  <si>
    <t>Вязники г, Киселева ул, 71</t>
  </si>
  <si>
    <t>Вязники г, Комзяковская ул, 2</t>
  </si>
  <si>
    <t>Вязники г, Комсомольская ул, 12</t>
  </si>
  <si>
    <t>Вязники г, Комсомольская ул, 14</t>
  </si>
  <si>
    <t>Вязники г, Комсомольская ул, 16</t>
  </si>
  <si>
    <t>Вязники г, Комсомольская ул, 18</t>
  </si>
  <si>
    <t>814.700</t>
  </si>
  <si>
    <t>Вязники г, Комсомольская ул, 2</t>
  </si>
  <si>
    <t>Вязники г, Комсомольская ул, 20/50</t>
  </si>
  <si>
    <t>556.900</t>
  </si>
  <si>
    <t>624.600</t>
  </si>
  <si>
    <t>Вязники г, Комсомольская ул, 22</t>
  </si>
  <si>
    <t>Вязники г, Комсомольская ул, 24</t>
  </si>
  <si>
    <t>Вязники г, Комсомольская ул, 2а</t>
  </si>
  <si>
    <t>Вязники г, Комсомольская ул, 5</t>
  </si>
  <si>
    <t>549.300</t>
  </si>
  <si>
    <t>Вязники г, Комсомольская ул, 8</t>
  </si>
  <si>
    <t>Вязники г, Комсомольская ул, 8а</t>
  </si>
  <si>
    <t>Вязники г, Красное шоссе ул, 17</t>
  </si>
  <si>
    <t>436.800</t>
  </si>
  <si>
    <t>Вязники г, Краснофлотская ул, 2</t>
  </si>
  <si>
    <t>1614.600</t>
  </si>
  <si>
    <t>Вязники г, Куйбышева ул, 4</t>
  </si>
  <si>
    <t>Вязники г, Кутузова ул, 3</t>
  </si>
  <si>
    <t>Вязники г, Кутузова ул, 5</t>
  </si>
  <si>
    <t>Вязники г, Кутузова ул, 7</t>
  </si>
  <si>
    <t>443.800</t>
  </si>
  <si>
    <t>Вязники г, Л.Толстого ул, 16</t>
  </si>
  <si>
    <t>197.800</t>
  </si>
  <si>
    <t>Вязники г, Л.Толстого ул, 2/26</t>
  </si>
  <si>
    <t>200.300</t>
  </si>
  <si>
    <t>Вязники г, Л.Толстого ул, 39</t>
  </si>
  <si>
    <t>Вязники г, Л.Толстого ул, 51/22</t>
  </si>
  <si>
    <t>Вязники г, Ленина ул, 10</t>
  </si>
  <si>
    <t>Вязники г, Ленина ул, 11</t>
  </si>
  <si>
    <t>Вязники г, Ленина ул, 13</t>
  </si>
  <si>
    <t>Вязники г, Ленина ул, 16</t>
  </si>
  <si>
    <t>406.000</t>
  </si>
  <si>
    <t>Вязники г, Ленина ул, 18</t>
  </si>
  <si>
    <t>Вязники г, Ленина ул, 19</t>
  </si>
  <si>
    <t>5344.400</t>
  </si>
  <si>
    <t>Вязники г, Ленина ул, 2</t>
  </si>
  <si>
    <t>Вязники г, Ленина ул, 21</t>
  </si>
  <si>
    <t>1868.900</t>
  </si>
  <si>
    <t>Вязники г, Ленина ул, 23</t>
  </si>
  <si>
    <t>Вязники г, Ленина ул, 24</t>
  </si>
  <si>
    <t>282.400</t>
  </si>
  <si>
    <t>Вязники г, Ленина ул, 29</t>
  </si>
  <si>
    <t>660.100</t>
  </si>
  <si>
    <t>Вязники г, Ленина ул, 3</t>
  </si>
  <si>
    <t>Вязники г, Ленина ул, 31</t>
  </si>
  <si>
    <t>Вязники г, Ленина ул, 33</t>
  </si>
  <si>
    <t>Вязники г, Ленина ул, 37</t>
  </si>
  <si>
    <t>Вязники г, Ленина ул, 38</t>
  </si>
  <si>
    <t>Вязники г, Ленина ул, 39</t>
  </si>
  <si>
    <t>253.300</t>
  </si>
  <si>
    <t>Вязники г, Ленина ул, 4</t>
  </si>
  <si>
    <t>Вязники г, Ленина ул, 40</t>
  </si>
  <si>
    <t>275.800</t>
  </si>
  <si>
    <t>297.300</t>
  </si>
  <si>
    <t>Вязники г, Ленина ул, 48</t>
  </si>
  <si>
    <t>Вязники г, Ленина ул, 5</t>
  </si>
  <si>
    <t>Вязники г, Ленина ул, 50</t>
  </si>
  <si>
    <t>551.100</t>
  </si>
  <si>
    <t>Вязники г, Ленина ул, 52</t>
  </si>
  <si>
    <t>Вязники г, Ленина ул, 54</t>
  </si>
  <si>
    <t>Вязники г, Ленина ул, 56а</t>
  </si>
  <si>
    <t>311.800</t>
  </si>
  <si>
    <t>Вязники г, Ленина ул, 58</t>
  </si>
  <si>
    <t>Вязники г, Ленина ул, 6</t>
  </si>
  <si>
    <t>Вязники г, Ленина ул, 60</t>
  </si>
  <si>
    <t>Вязники г, Ленина ул, 7</t>
  </si>
  <si>
    <t>Вязники г, Ленина ул, 8</t>
  </si>
  <si>
    <t>Вязники г, Ленина ул, 9</t>
  </si>
  <si>
    <t>Вязники г, Мельничный проезд, 4</t>
  </si>
  <si>
    <t>1052.700</t>
  </si>
  <si>
    <t>Вязники г, Металлистов ул, 1</t>
  </si>
  <si>
    <t>319.300</t>
  </si>
  <si>
    <t>Вязники г, Металлистов ул, 10</t>
  </si>
  <si>
    <t>Вязники г, Металлистов ул, 11</t>
  </si>
  <si>
    <t>Вязники г, Металлистов ул, 12</t>
  </si>
  <si>
    <t>Вязники г, Металлистов ул, 13</t>
  </si>
  <si>
    <t>Вязники г, Металлистов ул, 14</t>
  </si>
  <si>
    <t>Вязники г, Металлистов ул, 15</t>
  </si>
  <si>
    <t>647.700</t>
  </si>
  <si>
    <t>Вязники г, Металлистов ул, 16</t>
  </si>
  <si>
    <t>Вязники г, Металлистов ул, 16Б</t>
  </si>
  <si>
    <t>Вязники г, Металлистов ул, 17</t>
  </si>
  <si>
    <t>1647.000</t>
  </si>
  <si>
    <t>543.300</t>
  </si>
  <si>
    <t>Вязники г, Металлистов ул, 19</t>
  </si>
  <si>
    <t>Вязники г, Металлистов ул, 22</t>
  </si>
  <si>
    <t>Вязники г, Металлистов ул, 23 корп. 1</t>
  </si>
  <si>
    <t>Вязники г, Металлистов ул, 23 корп. 2</t>
  </si>
  <si>
    <t>Вязники г, Металлистов ул, 23а</t>
  </si>
  <si>
    <t>Вязники г, Металлистов ул, 24</t>
  </si>
  <si>
    <t>2653.600</t>
  </si>
  <si>
    <t>Вязники г, Металлистов ул, 28</t>
  </si>
  <si>
    <t>97.630</t>
  </si>
  <si>
    <t>Вязники г, Металлистов ул, 3</t>
  </si>
  <si>
    <t>Вязники г, Металлистов ул, 30</t>
  </si>
  <si>
    <t>1589.100</t>
  </si>
  <si>
    <t>Вязники г, Металлистов ул, 4</t>
  </si>
  <si>
    <t>1303.600</t>
  </si>
  <si>
    <t>Вязники г, Металлистов ул, 5</t>
  </si>
  <si>
    <t>Вязники г, Металлистов ул, 7</t>
  </si>
  <si>
    <t>Вязники г, Металлистов ул, 8</t>
  </si>
  <si>
    <t>Вязники г, Металлистов ул, 9</t>
  </si>
  <si>
    <t>Вязники г, Мичуринская ул, 69</t>
  </si>
  <si>
    <t>Вязники г, Мичуринская ул, 71</t>
  </si>
  <si>
    <t>208.000</t>
  </si>
  <si>
    <t>Вязники г, Мичуринская ул, 73</t>
  </si>
  <si>
    <t>Вязники г, Мичуринская ул, 75</t>
  </si>
  <si>
    <t>204.400</t>
  </si>
  <si>
    <t>Вязники г, Мичуринская ул, 76</t>
  </si>
  <si>
    <t>Вязники г, Мичуринская ул, 77</t>
  </si>
  <si>
    <t>927.300</t>
  </si>
  <si>
    <t>204.500</t>
  </si>
  <si>
    <t>205.800</t>
  </si>
  <si>
    <t>Вязники г, Мичуринская ул, 81а</t>
  </si>
  <si>
    <t>Вязники г, Мичуринская ул, 83</t>
  </si>
  <si>
    <t>Вязники г, Мичуринская ул, 85</t>
  </si>
  <si>
    <t>749.900</t>
  </si>
  <si>
    <t>1316.500</t>
  </si>
  <si>
    <t>Вязники г, Молодежная ул, 12</t>
  </si>
  <si>
    <t>Вязники г, Молодежная ул, 14</t>
  </si>
  <si>
    <t>589.100</t>
  </si>
  <si>
    <t>Вязники г, Молодежная ул, 16</t>
  </si>
  <si>
    <t>311.300</t>
  </si>
  <si>
    <t>Вязники г, Молодежная ул, 22</t>
  </si>
  <si>
    <t>3183.000</t>
  </si>
  <si>
    <t>Вязники г, Молодежная ул, 24</t>
  </si>
  <si>
    <t>Вязники г, Молодежная ул, 26</t>
  </si>
  <si>
    <t>1235.000</t>
  </si>
  <si>
    <t>Вязники г, Мошина ул, 28</t>
  </si>
  <si>
    <t>458.100</t>
  </si>
  <si>
    <t>681.800</t>
  </si>
  <si>
    <t>339.800</t>
  </si>
  <si>
    <t>Вязники г, Мошина ул, 38</t>
  </si>
  <si>
    <t>Вязники г, Мошина ул, 43/21</t>
  </si>
  <si>
    <t>Вязники г, Мошина ул, 6</t>
  </si>
  <si>
    <t>337.900</t>
  </si>
  <si>
    <t>Вязники г, Музейный проезд, 7</t>
  </si>
  <si>
    <t>1920</t>
  </si>
  <si>
    <t>329.700</t>
  </si>
  <si>
    <t>Вязники г, Новая ул, 1/4</t>
  </si>
  <si>
    <t>Вязники г, Новая ул, 11</t>
  </si>
  <si>
    <t>339.000</t>
  </si>
  <si>
    <t>Вязники г, Новая ул, 12</t>
  </si>
  <si>
    <t>624.300</t>
  </si>
  <si>
    <t>Вязники г, Новая ул, 13</t>
  </si>
  <si>
    <t>Вязники г, Новая ул, 14</t>
  </si>
  <si>
    <t>283.500</t>
  </si>
  <si>
    <t>Вязники г, Новая ул, 2/2</t>
  </si>
  <si>
    <t>580.100</t>
  </si>
  <si>
    <t>Вязники г, Новая ул, 3</t>
  </si>
  <si>
    <t>Вязники г, Новая ул, 4</t>
  </si>
  <si>
    <t>719.900</t>
  </si>
  <si>
    <t>Вязники г, Новая ул, 4а</t>
  </si>
  <si>
    <t>521.300</t>
  </si>
  <si>
    <t>Вязники г, Новая ул, 5</t>
  </si>
  <si>
    <t>Вязники г, Новая ул, 6</t>
  </si>
  <si>
    <t>Вязники г, Новая ул, 8</t>
  </si>
  <si>
    <t>Вязники г, Новая ул, 9</t>
  </si>
  <si>
    <t>Вязники г, Нововязники мкр, Карла Маркса ул, 1</t>
  </si>
  <si>
    <t>428.200</t>
  </si>
  <si>
    <t>Вязники г, Нововязники мкр, Карла Маркса ул, 2</t>
  </si>
  <si>
    <t>433.100</t>
  </si>
  <si>
    <t>Вязники г, Нововязники мкр, Карла Маркса ул, 3</t>
  </si>
  <si>
    <t>Вязники г, Нововязники мкр, Карла Маркса ул, 5</t>
  </si>
  <si>
    <t>503.900</t>
  </si>
  <si>
    <t>Вязники г, Нововязники мкр, Карла Маркса ул, 6</t>
  </si>
  <si>
    <t>668.000</t>
  </si>
  <si>
    <t>504.800</t>
  </si>
  <si>
    <t>Вязники г, Нововязники мкр, Кировский пер, 1</t>
  </si>
  <si>
    <t>798.500</t>
  </si>
  <si>
    <t>Вязники г, Нововязники мкр, Клубная ул, 12</t>
  </si>
  <si>
    <t>318.100</t>
  </si>
  <si>
    <t>Вязники г, Нововязники мкр, Клубная ул, 14</t>
  </si>
  <si>
    <t>293.600</t>
  </si>
  <si>
    <t>467.600</t>
  </si>
  <si>
    <t>Вязники г, Нововязники мкр, Красина ул, 37</t>
  </si>
  <si>
    <t>Вязники г, Нововязники мкр, Механизаторов ул, 106</t>
  </si>
  <si>
    <t>760.300</t>
  </si>
  <si>
    <t>Вязники г, Нововязники мкр, Механизаторов ул, 107</t>
  </si>
  <si>
    <t>738.600</t>
  </si>
  <si>
    <t>1043.600</t>
  </si>
  <si>
    <t>Вязники г, Нововязники мкр, Механизаторов ул, 108</t>
  </si>
  <si>
    <t>Вязники г, Нововязники мкр, Механизаторов ул, 109</t>
  </si>
  <si>
    <t>Вязники г, Нововязники мкр, Механизаторов ул, 111</t>
  </si>
  <si>
    <t>Вязники г, Нововязники мкр, Механизаторов ул, 112</t>
  </si>
  <si>
    <t>Вязники г, Нововязники мкр, Механизаторов ул, 113</t>
  </si>
  <si>
    <t>Вязники г, Нововязники мкр, Механизаторов ул, 114</t>
  </si>
  <si>
    <t>Вязники г, Нововязники мкр, Механизаторов ул, 70</t>
  </si>
  <si>
    <t>Вязники г, Нововязники мкр, Механизаторов ул, 72</t>
  </si>
  <si>
    <t>Вязники г, Нововязники мкр, Механизаторов ул, 90а</t>
  </si>
  <si>
    <t>385.600</t>
  </si>
  <si>
    <t>Вязники г, Нововязники мкр, Привокзальная ул, 16</t>
  </si>
  <si>
    <t>404.500</t>
  </si>
  <si>
    <t>Вязники г, Нововязники мкр, Привокзальная ул, 46</t>
  </si>
  <si>
    <t>390.800</t>
  </si>
  <si>
    <t>Вязники г, Нововязники мкр, Привокзальная ул, 47</t>
  </si>
  <si>
    <t>219.200</t>
  </si>
  <si>
    <t>Вязники г, Нововязники мкр, Привокзальная ул, 48</t>
  </si>
  <si>
    <t>359.000</t>
  </si>
  <si>
    <t>217.900</t>
  </si>
  <si>
    <t>Вязники г, Нововязники мкр, Привокзальная ул, 49</t>
  </si>
  <si>
    <t>214.200</t>
  </si>
  <si>
    <t>Вязники г, Нововязники мкр, Привокзальная ул, 50</t>
  </si>
  <si>
    <t>195.100</t>
  </si>
  <si>
    <t>Вязники г, Нововязники мкр, Привокзальная ул, 52</t>
  </si>
  <si>
    <t>225.200</t>
  </si>
  <si>
    <t>Вязники г, Нововязники мкр, Привокзальная ул, 53</t>
  </si>
  <si>
    <t>219.300</t>
  </si>
  <si>
    <t>Вязники г, Нововязники мкр, Привокзальная ул, 54</t>
  </si>
  <si>
    <t>220.400</t>
  </si>
  <si>
    <t>Вязники г, Нововязники мкр, Привокзальная ул, 55/30</t>
  </si>
  <si>
    <t>232.000</t>
  </si>
  <si>
    <t>348.100</t>
  </si>
  <si>
    <t>Вязники г, Нововязники мкр, Привокзальная ул, 57</t>
  </si>
  <si>
    <t>364.600</t>
  </si>
  <si>
    <t>Вязники г, Нововязники мкр, Привокзальная ул, 59</t>
  </si>
  <si>
    <t>Вязники г, Нововязники мкр, Привокзальная ул, 60</t>
  </si>
  <si>
    <t>711.800</t>
  </si>
  <si>
    <t>528.400</t>
  </si>
  <si>
    <t>Вязники г, Нововязники мкр, Привокзальная ул, 62</t>
  </si>
  <si>
    <t>Вязники г, Нововязники мкр, Привокзальная ул, 63</t>
  </si>
  <si>
    <t>Вязники г, Нововязники мкр, Текстильная ул, 1</t>
  </si>
  <si>
    <t>Вязники г, Нововязники мкр, Текстильная ул, 3</t>
  </si>
  <si>
    <t>Вязники г, Нововязники мкр, Текстильная ул, 5</t>
  </si>
  <si>
    <t>849.500</t>
  </si>
  <si>
    <t>Вязники г, Нововязники мкр, Юбилейная ул, 1</t>
  </si>
  <si>
    <t>Вязники г, Нововязники мкр, Юбилейная ул, 2</t>
  </si>
  <si>
    <t>621.800</t>
  </si>
  <si>
    <t>Вязники г, Нововязники мкр, Юбилейная ул, 3</t>
  </si>
  <si>
    <t>Вязники г, Нововязники мкр, Юбилейная ул, 4</t>
  </si>
  <si>
    <t>Вязники г, Нововязники мкр, Юбилейная ул, 6</t>
  </si>
  <si>
    <t>862.300</t>
  </si>
  <si>
    <t>Вязники г, Нововязники мкр, Юбилейная ул, 7</t>
  </si>
  <si>
    <t>828.200</t>
  </si>
  <si>
    <t>Вязники г, Ново-Фабричная ул, 21</t>
  </si>
  <si>
    <t>382.600</t>
  </si>
  <si>
    <t>218.900</t>
  </si>
  <si>
    <t>Вязники г, Октябрьская ул, 1/4</t>
  </si>
  <si>
    <t>Вязники г, Октябрьская ул, 3</t>
  </si>
  <si>
    <t>Вязники г, Октябрьская ул, 5</t>
  </si>
  <si>
    <t>681.000</t>
  </si>
  <si>
    <t>Вязники г, Пролетарская ул, 29/7</t>
  </si>
  <si>
    <t>297.500</t>
  </si>
  <si>
    <t>Вязники г, Пролетарская ул, 55/10</t>
  </si>
  <si>
    <t>66.000</t>
  </si>
  <si>
    <t>Вязники г, Пролетарская ул, 56</t>
  </si>
  <si>
    <t>Вязники г, Пролетарская ул, 60</t>
  </si>
  <si>
    <t>263.400</t>
  </si>
  <si>
    <t>266.300</t>
  </si>
  <si>
    <t>242.900</t>
  </si>
  <si>
    <t>Вязники г, Пушкинская ул, 21/7</t>
  </si>
  <si>
    <t>1918</t>
  </si>
  <si>
    <t>Вязники г, Пушкинская ул, 23/14</t>
  </si>
  <si>
    <t>258.500</t>
  </si>
  <si>
    <t>Вязники г, Пушкинская ул, 25</t>
  </si>
  <si>
    <t>Вязники г, Пушкинская ул, 8/12</t>
  </si>
  <si>
    <t>292.900</t>
  </si>
  <si>
    <t>457.200</t>
  </si>
  <si>
    <t>Вязники г, Рябиновая ул, 2</t>
  </si>
  <si>
    <t>Вязники г, Рябиновая ул, 4</t>
  </si>
  <si>
    <t>Вязники г, Рябиновая ул, 6</t>
  </si>
  <si>
    <t>Вязники г, Рябиновая ул, 8</t>
  </si>
  <si>
    <t>1143.000</t>
  </si>
  <si>
    <t>Вязники г, С.Лазо ул, 2</t>
  </si>
  <si>
    <t>Вязники г, Свердлова ул, 32</t>
  </si>
  <si>
    <t>Вязники г, Сенькова ул, 20</t>
  </si>
  <si>
    <t>309.900</t>
  </si>
  <si>
    <t>Вязники г, Сенькова ул, 22</t>
  </si>
  <si>
    <t>196.300</t>
  </si>
  <si>
    <t>Вязники г, Сенькова ул, 32</t>
  </si>
  <si>
    <t>516.900</t>
  </si>
  <si>
    <t>Вязники г, Сенькова ул, 50</t>
  </si>
  <si>
    <t>Вязники г, Сергиевских ул, 16</t>
  </si>
  <si>
    <t>365.500</t>
  </si>
  <si>
    <t>230.500</t>
  </si>
  <si>
    <t>Вязники г, Сергиевских ул, 19/9</t>
  </si>
  <si>
    <t>Вязники г, Сергиевских ул, 4</t>
  </si>
  <si>
    <t>366.200</t>
  </si>
  <si>
    <t>Вязники г, Сергиевских ул, 42</t>
  </si>
  <si>
    <t>Вязники г, Сергиевских ул, 6</t>
  </si>
  <si>
    <t>1919</t>
  </si>
  <si>
    <t>Вязники г, Сиреневая ул, 1</t>
  </si>
  <si>
    <t>Вязники г, Сиреневая ул, 10</t>
  </si>
  <si>
    <t>Вязники г, Сиреневая ул, 3</t>
  </si>
  <si>
    <t>303.300</t>
  </si>
  <si>
    <t>Вязники г, Сиреневая ул, 4а</t>
  </si>
  <si>
    <t>Вязники г, Сиреневая ул, 5</t>
  </si>
  <si>
    <t>Вязники г, Сиреневая ул, 6</t>
  </si>
  <si>
    <t>Вязники г, Сиреневая ул, 8</t>
  </si>
  <si>
    <t>Вязники г, Соборная пл, 11</t>
  </si>
  <si>
    <t>284.100</t>
  </si>
  <si>
    <t>202.900</t>
  </si>
  <si>
    <t>Вязники г, Соборная пл, 3</t>
  </si>
  <si>
    <t>Вязники г, Соборная пл, 4</t>
  </si>
  <si>
    <t>333.800</t>
  </si>
  <si>
    <t>Вязники г, Соборная пл, 7</t>
  </si>
  <si>
    <t>630.200</t>
  </si>
  <si>
    <t>Вязники г, Соборная пл, 8</t>
  </si>
  <si>
    <t>226.800</t>
  </si>
  <si>
    <t>Вязники г, Соборная пл, 9</t>
  </si>
  <si>
    <t>Вязники г, Советская ул, 13/4</t>
  </si>
  <si>
    <t>623.400</t>
  </si>
  <si>
    <t>Вязники г, Советская ул, 21</t>
  </si>
  <si>
    <t>Вязники г, Советская ул, 23а</t>
  </si>
  <si>
    <t>386.200</t>
  </si>
  <si>
    <t>314.600</t>
  </si>
  <si>
    <t>Вязники г, Советская ул, 36/2</t>
  </si>
  <si>
    <t>386.800</t>
  </si>
  <si>
    <t>603.900</t>
  </si>
  <si>
    <t>Вязники г, Советская ул, 52</t>
  </si>
  <si>
    <t>Вязники г, Советская ул, 56</t>
  </si>
  <si>
    <t>Вязники г, Советская ул, 58</t>
  </si>
  <si>
    <t>193.100</t>
  </si>
  <si>
    <t>Вязники г, Советская ул, 60/2</t>
  </si>
  <si>
    <t>520.400</t>
  </si>
  <si>
    <t>Вязники г, Советская ул, 62/1</t>
  </si>
  <si>
    <t>966.900</t>
  </si>
  <si>
    <t>Вязники г, Советская ул, 88</t>
  </si>
  <si>
    <t>467.100</t>
  </si>
  <si>
    <t>378.600</t>
  </si>
  <si>
    <t>Вязники г, Спортивная ул, 1</t>
  </si>
  <si>
    <t>Вязники г, Спортивная ул, 3</t>
  </si>
  <si>
    <t>Вязники г, Спортивная ул, 4</t>
  </si>
  <si>
    <t>Вязники г, Спортивная ул, 8</t>
  </si>
  <si>
    <t>794.400</t>
  </si>
  <si>
    <t>Вязники г, Стахановская ул, 16</t>
  </si>
  <si>
    <t>1251.200</t>
  </si>
  <si>
    <t>Вязники г, Стахановская ул, 19</t>
  </si>
  <si>
    <t>Вязники г, Стахановская ул, 20</t>
  </si>
  <si>
    <t>Вязники г, Стахановская ул, 21</t>
  </si>
  <si>
    <t>Вязники г, Стахановская ул, 25</t>
  </si>
  <si>
    <t>Вязники г, Стахановская ул, 28</t>
  </si>
  <si>
    <t>1193.900</t>
  </si>
  <si>
    <t>Вязники г, Стахановская ул, 30</t>
  </si>
  <si>
    <t>Вязники г, Суворова ул, 1а</t>
  </si>
  <si>
    <t>Вязники г, Суворова ул, 1б</t>
  </si>
  <si>
    <t>Вязники г, Трудовая гора ул, 12</t>
  </si>
  <si>
    <t>Вязники г, Трудовая гора ул, 2/1</t>
  </si>
  <si>
    <t>Вязники г, Фейгина ул, 31</t>
  </si>
  <si>
    <t>210.800</t>
  </si>
  <si>
    <t>Вязники г, Физкультурная ул, 16</t>
  </si>
  <si>
    <t>Вязники г, Физкультурная ул, 18</t>
  </si>
  <si>
    <t>Вязники г, Физкультурная ул, 20</t>
  </si>
  <si>
    <t>Вязники г, Физкультурная ул, 5</t>
  </si>
  <si>
    <t>Вязники г, Физкультурная ул, 8</t>
  </si>
  <si>
    <t>337.100</t>
  </si>
  <si>
    <t>Вязники г, Чехова ул, 17а</t>
  </si>
  <si>
    <t>874.800</t>
  </si>
  <si>
    <t>Вязники г, Чехова ул, 19</t>
  </si>
  <si>
    <t>Вязники г, Чехова ул, 19а</t>
  </si>
  <si>
    <t>Вязники г, Чехова ул, 25</t>
  </si>
  <si>
    <t>3813.680</t>
  </si>
  <si>
    <t>Вязники г, Чехова ул, 27</t>
  </si>
  <si>
    <t>Вязники г, Чехова ул, 28</t>
  </si>
  <si>
    <t>414.400</t>
  </si>
  <si>
    <t>Вязники г, Чехова ул, 28а</t>
  </si>
  <si>
    <t>280.600</t>
  </si>
  <si>
    <t>Вязники г, Чехова ул, 28в</t>
  </si>
  <si>
    <t>Вязники г, Чехова ул, 31</t>
  </si>
  <si>
    <t>Вязники г, Чехова ул, 36</t>
  </si>
  <si>
    <t>Вязники г, Чехова ул, 38</t>
  </si>
  <si>
    <t>Вязники г, Чехова ул, 40</t>
  </si>
  <si>
    <t>269.900</t>
  </si>
  <si>
    <t>Вязники г, Чехова ул, 46</t>
  </si>
  <si>
    <t>Вязники г, Чехова ул, 48</t>
  </si>
  <si>
    <t>202.400</t>
  </si>
  <si>
    <t>316.200</t>
  </si>
  <si>
    <t>Вязниковский р-н, Барское Татарово с, Совхозная ул, 10</t>
  </si>
  <si>
    <t>497.500</t>
  </si>
  <si>
    <t>Вязниковский р-н, Барское Татарово с, Совхозная ул, 11</t>
  </si>
  <si>
    <t>Вязниковский р-н, Барское Татарово с, Совхозная ул, 13</t>
  </si>
  <si>
    <t>816.600</t>
  </si>
  <si>
    <t>660.800</t>
  </si>
  <si>
    <t>Вязниковский р-н, Барское Татарово с, Совхозная ул, 15</t>
  </si>
  <si>
    <t>375.700</t>
  </si>
  <si>
    <t>664.500</t>
  </si>
  <si>
    <t>Вязниковский р-н, Барское Татарово с, Шибанова ул, 118б</t>
  </si>
  <si>
    <t>296.800</t>
  </si>
  <si>
    <t>730.700</t>
  </si>
  <si>
    <t>Вязниковский р-н, Большевысоково д, Садовая ул, 13</t>
  </si>
  <si>
    <t>444.400</t>
  </si>
  <si>
    <t>Вязниковский р-н, Буторлино д, Нагорная ул, 1</t>
  </si>
  <si>
    <t>225.000</t>
  </si>
  <si>
    <t>Вязниковский р-н, Буторлино д, Фабричный пер, 9</t>
  </si>
  <si>
    <t>Вязниковский р-н, Буторлино д, Шоссейная ул, 16</t>
  </si>
  <si>
    <t>313.400</t>
  </si>
  <si>
    <t>574.300</t>
  </si>
  <si>
    <t>Вязниковский р-н, Буторлино д, Шоссейная ул, 21</t>
  </si>
  <si>
    <t>480.700</t>
  </si>
  <si>
    <t>Вязниковский р-н, Воробьевка д, Главная ул, 1</t>
  </si>
  <si>
    <t>460.500</t>
  </si>
  <si>
    <t>Вязниковский р-н, Воробьевка д, Главная ул, 2</t>
  </si>
  <si>
    <t>520.100</t>
  </si>
  <si>
    <t>Вязниковский р-н, Воробьевка д, Главная ул, 3</t>
  </si>
  <si>
    <t>Вязниковский р-н, Воробьевка д, Главная ул, 4</t>
  </si>
  <si>
    <t>673.400</t>
  </si>
  <si>
    <t>769.900</t>
  </si>
  <si>
    <t>Вязниковский р-н, Галкино д, Победы ул, 2</t>
  </si>
  <si>
    <t>Вязниковский р-н, Галкино д, Победы ул, 3</t>
  </si>
  <si>
    <t>513.570</t>
  </si>
  <si>
    <t>Вязниковский р-н, Ерофеево д, Профсоюзная ул, 6</t>
  </si>
  <si>
    <t>197.900</t>
  </si>
  <si>
    <t>331.100</t>
  </si>
  <si>
    <t>Вязниковский р-н, Ерофеево д, Прядильная ул, 18</t>
  </si>
  <si>
    <t>Вязниковский р-н, Заречный п, 25</t>
  </si>
  <si>
    <t>Вязниковский р-н, Заречный п, 26</t>
  </si>
  <si>
    <t>252.200</t>
  </si>
  <si>
    <t>333.300</t>
  </si>
  <si>
    <t>343.600</t>
  </si>
  <si>
    <t>Вязниковский р-н, Заречный п, 27</t>
  </si>
  <si>
    <t>359.400</t>
  </si>
  <si>
    <t>Вязниковский р-н, Заречный п, 28</t>
  </si>
  <si>
    <t>Вязниковский р-н, Заречный п, 29</t>
  </si>
  <si>
    <t>Вязниковский р-н, Заречный п, 30</t>
  </si>
  <si>
    <t>647.800</t>
  </si>
  <si>
    <t>Вязниковский р-н, Заречный п, 31</t>
  </si>
  <si>
    <t>591.700</t>
  </si>
  <si>
    <t>Вязниковский р-н, Коурково д, Школьная ул, 5</t>
  </si>
  <si>
    <t>379.200</t>
  </si>
  <si>
    <t>Вязниковский р-н, Лукново п, Возрождения ул, 6</t>
  </si>
  <si>
    <t>237.100</t>
  </si>
  <si>
    <t>Вязниковский р-н, Лукново п, Возрождения ул, 8</t>
  </si>
  <si>
    <t>Вязниковский р-н, Лукново п, Лермонтова ул, 17</t>
  </si>
  <si>
    <t>641.100</t>
  </si>
  <si>
    <t>Вязниковский р-н, Лукново п, Лермонтова ул, 21</t>
  </si>
  <si>
    <t>Вязниковский р-н, Лукново п, Лермонтова ул, 27</t>
  </si>
  <si>
    <t>Вязниковский р-н, Лукново п, Лермонтова ул, 29</t>
  </si>
  <si>
    <t>Вязниковский р-н, Лукново п, Октябрьская ул, 26</t>
  </si>
  <si>
    <t>Вязниковский р-н, Лукново п, Фабричная ул, 1</t>
  </si>
  <si>
    <t>594.100</t>
  </si>
  <si>
    <t>674.000</t>
  </si>
  <si>
    <t>530.600</t>
  </si>
  <si>
    <t>Вязниковский р-н, Лукново п, Фабричная ул, 13</t>
  </si>
  <si>
    <t>Вязниковский р-н, Лукново п, Фабричная ул, 15</t>
  </si>
  <si>
    <t>Вязниковский р-н, Лукново п, Фабричная ул, 16</t>
  </si>
  <si>
    <t>348.700</t>
  </si>
  <si>
    <t>Вязниковский р-н, Лукново п, Фабричная ул, 17</t>
  </si>
  <si>
    <t>Вязниковский р-н, Лукново п, Фабричная ул, 19</t>
  </si>
  <si>
    <t>Вязниковский р-н, Лукново п, Фабричная ул, 2</t>
  </si>
  <si>
    <t>532.100</t>
  </si>
  <si>
    <t>Вязниковский р-н, Лукново п, Фабричная ул, 21</t>
  </si>
  <si>
    <t>500.900</t>
  </si>
  <si>
    <t>Вязниковский р-н, Лукново п, Фабричная ул, 23</t>
  </si>
  <si>
    <t>Вязниковский р-н, Лукново п, Фабричная ул, 25</t>
  </si>
  <si>
    <t>334.000</t>
  </si>
  <si>
    <t>277.100</t>
  </si>
  <si>
    <t>Вязниковский р-н, Лукново п, Фабричная ул, 26</t>
  </si>
  <si>
    <t>Вязниковский р-н, Лукново п, Фабричная ул, 27</t>
  </si>
  <si>
    <t>Вязниковский р-н, Лукново п, Фабричная ул, 29</t>
  </si>
  <si>
    <t>Вязниковский р-н, Лукново п, Фабричная ул, 3</t>
  </si>
  <si>
    <t>Вязниковский р-н, Лукново п, Фабричная ул, 31</t>
  </si>
  <si>
    <t>Вязниковский р-н, Лукново п, Фабричная ул, 7</t>
  </si>
  <si>
    <t>Вязниковский р-н, Лукново п, Фабричная ул, 8</t>
  </si>
  <si>
    <t>385.700</t>
  </si>
  <si>
    <t>Вязниковский р-н, Лукново п, Фабричная ул, 9</t>
  </si>
  <si>
    <t>Вязниковский р-н, Лукново п, Центральная ул, 16</t>
  </si>
  <si>
    <t>378.400</t>
  </si>
  <si>
    <t>Вязниковский р-н, Лукново п, Центральная ул, 18</t>
  </si>
  <si>
    <t>Вязниковский р-н, Лукново п, Центральная ул, 20</t>
  </si>
  <si>
    <t>Вязниковский р-н, Лукново п, Центральная ул, 22</t>
  </si>
  <si>
    <t>Вязниковский р-н, Лукново п, Центральная ул, 23</t>
  </si>
  <si>
    <t>390.700</t>
  </si>
  <si>
    <t>Вязниковский р-н, Лукново п, Центральная ул, 24</t>
  </si>
  <si>
    <t>560.300</t>
  </si>
  <si>
    <t>Вязниковский р-н, Лукново п, Центральная ул, 25</t>
  </si>
  <si>
    <t>641.200</t>
  </si>
  <si>
    <t>Вязниковский р-н, Лукново п, Центральная ул, 26</t>
  </si>
  <si>
    <t>516.200</t>
  </si>
  <si>
    <t>Вязниковский р-н, Лукново п, Центральная ул, 28</t>
  </si>
  <si>
    <t>Вязниковский р-н, Лукново п, Шоссейная ул, 1</t>
  </si>
  <si>
    <t>Вязниковский р-н, Лукново п, Шоссейная ул, 3</t>
  </si>
  <si>
    <t>391.300</t>
  </si>
  <si>
    <t>Вязниковский р-н, Лукново п, Юбилейная ул, 10</t>
  </si>
  <si>
    <t>850.600</t>
  </si>
  <si>
    <t>Вязниковский р-н, Лукново п, Юбилейная ул, 11</t>
  </si>
  <si>
    <t>Вязниковский р-н, Лукново п, Юбилейная ул, 3</t>
  </si>
  <si>
    <t>Вязниковский р-н, Лукново п, Юбилейная ул, 4</t>
  </si>
  <si>
    <t>812.000</t>
  </si>
  <si>
    <t>621.900</t>
  </si>
  <si>
    <t>Вязниковский р-н, Лукново п, Юбилейная ул, 5</t>
  </si>
  <si>
    <t>Вязниковский р-н, Лукново п, Юбилейная ул, 6</t>
  </si>
  <si>
    <t>Вязниковский р-н, Лукново п, Юбилейная ул, 7</t>
  </si>
  <si>
    <t>676.700</t>
  </si>
  <si>
    <t>Вязниковский р-н, Лукново п, Юбилейная ул, 8</t>
  </si>
  <si>
    <t>Вязниковский р-н, Маловская д, Рабочая ул, 3</t>
  </si>
  <si>
    <t>556.500</t>
  </si>
  <si>
    <t>Вязниковский р-н, Мстёра п, Мира ул, 3</t>
  </si>
  <si>
    <t>633.700</t>
  </si>
  <si>
    <t>Вязниковский р-н, Мстёра п, Мичурина ул, 31</t>
  </si>
  <si>
    <t>312.300</t>
  </si>
  <si>
    <t>Вязниковский р-н, Мстёра п, Мичурина ул, 33</t>
  </si>
  <si>
    <t>674.400</t>
  </si>
  <si>
    <t>Вязниковский р-н, Мстёра п, Мичурина ул, 35</t>
  </si>
  <si>
    <t>508.500</t>
  </si>
  <si>
    <t>Вязниковский р-н, Мстёра п, Мичурина ул, 37</t>
  </si>
  <si>
    <t>Вязниковский р-н, Мстёра п, Мичурина ул, 44</t>
  </si>
  <si>
    <t>334.500</t>
  </si>
  <si>
    <t>Вязниковский р-н, Мстёра п, Профсоюзная ул, 1</t>
  </si>
  <si>
    <t>Вязниковский р-н, Мстёра п, Профсоюзная ул, 2</t>
  </si>
  <si>
    <t>499.600</t>
  </si>
  <si>
    <t>Вязниковский р-н, Мстёра п, Профсоюзная ул, 3</t>
  </si>
  <si>
    <t>Вязниковский р-н, Мстёра п, Профсоюзная ул, 4</t>
  </si>
  <si>
    <t>Вязниковский р-н, Мстёра п, Профсоюзная ул, 5</t>
  </si>
  <si>
    <t>475.500</t>
  </si>
  <si>
    <t>Вязниковский р-н, Мстёра п, Профсоюзная ул, 6</t>
  </si>
  <si>
    <t>514.700</t>
  </si>
  <si>
    <t>Вязниковский р-н, Мстёра п, Советская ул, 78</t>
  </si>
  <si>
    <t>Вязниковский р-н, Мстёра п, Советская ул, 82</t>
  </si>
  <si>
    <t>631.100</t>
  </si>
  <si>
    <t>Вязниковский р-н, Мстёра п, Советская ул, 88</t>
  </si>
  <si>
    <t>Вязниковский р-н, Мстёра п, Советская ул, 90</t>
  </si>
  <si>
    <t>960.770</t>
  </si>
  <si>
    <t>866.700</t>
  </si>
  <si>
    <t>Вязниковский р-н, Мстёра ст, Дома подстанции ул, 1</t>
  </si>
  <si>
    <t>354.400</t>
  </si>
  <si>
    <t>Вязниковский р-н, Мстёра ст, Мира ул, 1</t>
  </si>
  <si>
    <t>828.800</t>
  </si>
  <si>
    <t>Вязниковский р-н, Мстёра ст, Мира ул, 2</t>
  </si>
  <si>
    <t>1381.000</t>
  </si>
  <si>
    <t>Вязниковский р-н, Мстёра ст, Школьная ул, 8</t>
  </si>
  <si>
    <t>1907</t>
  </si>
  <si>
    <t>439.800</t>
  </si>
  <si>
    <t>Вязниковский р-н, Никологоры п, 1-я Пролетарская ул, 51</t>
  </si>
  <si>
    <t>Вязниковский р-н, Никологоры п, 1-я Пролетарская ул, 53</t>
  </si>
  <si>
    <t>Вязниковский р-н, Никологоры п, 1-я Пролетарская ул, 55</t>
  </si>
  <si>
    <t>Вязниковский р-н, Никологоры п, 1-я Пролетарская ул, 57</t>
  </si>
  <si>
    <t>Вязниковский р-н, Никологоры п, 1-я Пролетарская ул, 59</t>
  </si>
  <si>
    <t>845.100</t>
  </si>
  <si>
    <t>Вязниковский р-н, Никологоры п, 1-я Пролетарская ул, 61</t>
  </si>
  <si>
    <t>Вязниковский р-н, Никологоры п, 3-я Пролетарская ул, 20</t>
  </si>
  <si>
    <t>Вязниковский р-н, Никологоры п, 3-я Пролетарская ул, 20а</t>
  </si>
  <si>
    <t>Вязниковский р-н, Никологоры п, 3-я Пролетарская ул, 22</t>
  </si>
  <si>
    <t>Вязниковский р-н, Никологоры п, 3-я Пролетарская ул, 24</t>
  </si>
  <si>
    <t>712.000</t>
  </si>
  <si>
    <t>711.600</t>
  </si>
  <si>
    <t>Вязниковский р-н, Никологоры п, 3-я Пролетарская ул, 26</t>
  </si>
  <si>
    <t>777.800</t>
  </si>
  <si>
    <t>Вязниковский р-н, Никологоры п, 3-я Пролетарская ул, 28</t>
  </si>
  <si>
    <t>7829.000</t>
  </si>
  <si>
    <t>Вязниковский р-н, Никологоры п, 3-я Пролетарская ул, 30</t>
  </si>
  <si>
    <t>242.000</t>
  </si>
  <si>
    <t>Вязниковский р-н, Никологоры п, 3-я Пролетарская ул, 32</t>
  </si>
  <si>
    <t>969.900</t>
  </si>
  <si>
    <t>Вязниковский р-н, Никологоры п, 3-я Пролетарская ул, 32а</t>
  </si>
  <si>
    <t>679.800</t>
  </si>
  <si>
    <t>Вязниковский р-н, Никологоры п, 3-я Пролетарская ул, 34</t>
  </si>
  <si>
    <t>932.900</t>
  </si>
  <si>
    <t>Вязниковский р-н, Никологоры п, 3-я Пролетарская ул, 36</t>
  </si>
  <si>
    <t>Вязниковский р-н, Никологоры п, 3-я Пролетарская ул, 5</t>
  </si>
  <si>
    <t>Вязниковский р-н, Никологоры п, 40 лет Октября ул, 2</t>
  </si>
  <si>
    <t>332.600</t>
  </si>
  <si>
    <t>303.200</t>
  </si>
  <si>
    <t>Вязниковский р-н, Никологоры п, 40 лет Октября ул, 2а</t>
  </si>
  <si>
    <t>346.800</t>
  </si>
  <si>
    <t>239.400</t>
  </si>
  <si>
    <t>Вязниковский р-н, Никологоры п, Е.Игошина ул, 10а</t>
  </si>
  <si>
    <t>259.400</t>
  </si>
  <si>
    <t>Вязниковский р-н, Никологоры п, Е.Игошина ул, 12а</t>
  </si>
  <si>
    <t>Вязниковский р-н, Никологоры п, Е.Игошина ул, 14а</t>
  </si>
  <si>
    <t>Вязниковский р-н, Никологоры п, Е.Игошина ул, 16а</t>
  </si>
  <si>
    <t>Вязниковский р-н, Никологоры п, Е.Игошина ул, 18а</t>
  </si>
  <si>
    <t>620.800</t>
  </si>
  <si>
    <t>Вязниковский р-н, Никологоры п, Е.Игошина ул, 1а</t>
  </si>
  <si>
    <t>194.600</t>
  </si>
  <si>
    <t>Вязниковский р-н, Никологоры п, Е.Игошина ул, 20а</t>
  </si>
  <si>
    <t>Вязниковский р-н, Никологоры п, Е.Игошина ул, 22а</t>
  </si>
  <si>
    <t>856.900</t>
  </si>
  <si>
    <t>Вязниковский р-н, Никологоры п, Е.Игошина ул, 2а</t>
  </si>
  <si>
    <t>Вязниковский р-н, Никологоры п, Е.Игошина ул, 3а</t>
  </si>
  <si>
    <t>265.200</t>
  </si>
  <si>
    <t>276.200</t>
  </si>
  <si>
    <t>Вязниковский р-н, Никологоры п, Е.Игошина ул, 4а</t>
  </si>
  <si>
    <t>224.300</t>
  </si>
  <si>
    <t>Вязниковский р-н, Никологоры п, Е.Игошина ул, 5а</t>
  </si>
  <si>
    <t>332.400</t>
  </si>
  <si>
    <t>Вязниковский р-н, Никологоры п, Е.Игошина ул, 6а</t>
  </si>
  <si>
    <t>Вязниковский р-н, Никологоры п, Е.Игошина ул, 7а</t>
  </si>
  <si>
    <t>266.900</t>
  </si>
  <si>
    <t>246.200</t>
  </si>
  <si>
    <t>360.300</t>
  </si>
  <si>
    <t>Вязниковский р-н, Никологоры п, Е.Игошина ул, 8а</t>
  </si>
  <si>
    <t>262.100</t>
  </si>
  <si>
    <t>Вязниковский р-н, Никологоры п, Кооперативная ул, 1а</t>
  </si>
  <si>
    <t>Вязниковский р-н, Никологоры п, Красноармейский пер, 2</t>
  </si>
  <si>
    <t>Вязниковский р-н, Никологоры п, Красноармейский пер, 7</t>
  </si>
  <si>
    <t>1343.800</t>
  </si>
  <si>
    <t>Вязниковский р-н, Никологоры п, Механическая ул, 55</t>
  </si>
  <si>
    <t>190.200</t>
  </si>
  <si>
    <t>261.200</t>
  </si>
  <si>
    <t>Вязниковский р-н, Никологоры п, Механическая ул, 59</t>
  </si>
  <si>
    <t>118.900</t>
  </si>
  <si>
    <t>Вязниковский р-н, Никологоры п, Молодежная ул, 1</t>
  </si>
  <si>
    <t>355.200</t>
  </si>
  <si>
    <t>274.100</t>
  </si>
  <si>
    <t>295.900</t>
  </si>
  <si>
    <t>Вязниковский р-н, Никологоры п, Молодежная ул, 5</t>
  </si>
  <si>
    <t>302.100</t>
  </si>
  <si>
    <t>Вязниковский р-н, Никологоры п, Первомайская ул, 50</t>
  </si>
  <si>
    <t>Вязниковский р-н, Никологоры п, Первомайская ул, 52</t>
  </si>
  <si>
    <t>304.500</t>
  </si>
  <si>
    <t>416.400</t>
  </si>
  <si>
    <t>Вязниковский р-н, Никологоры п, Первомайская ул, 54</t>
  </si>
  <si>
    <t>454.800</t>
  </si>
  <si>
    <t>Вязниковский р-н, Никологоры п, Первомайская ул, 56</t>
  </si>
  <si>
    <t>Вязниковский р-н, Никологоры п, Первомайская ул, 58</t>
  </si>
  <si>
    <t>Вязниковский р-н, Никологоры п, Подгорье ул, 13</t>
  </si>
  <si>
    <t>Вязниковский р-н, Никологоры п, Пушкинская ул, 48</t>
  </si>
  <si>
    <t>242.300</t>
  </si>
  <si>
    <t>Вязниковский р-н, Никологоры п, Пушкинский пер, 11</t>
  </si>
  <si>
    <t>264.700</t>
  </si>
  <si>
    <t>Вязниковский р-н, Никологоры п, Пушкинский пер, 12</t>
  </si>
  <si>
    <t>Вязниковский р-н, Никологоры п, Пушкинский пер, 14</t>
  </si>
  <si>
    <t>Вязниковский р-н, Никологоры п, Пушкинский пер, 15</t>
  </si>
  <si>
    <t>Вязниковский р-н, Никологоры п, Пушкинский пер, 1а</t>
  </si>
  <si>
    <t>365.400</t>
  </si>
  <si>
    <t>Вязниковский р-н, Никологоры п, Рассвет ул, 6</t>
  </si>
  <si>
    <t>484.400</t>
  </si>
  <si>
    <t>Вязниковский р-н, Никологоры п, Советская ул, 26</t>
  </si>
  <si>
    <t>Вязниковский р-н, Никологоры п, Юбилейная ул, 1</t>
  </si>
  <si>
    <t>Вязниковский р-н, Никологоры п, Юбилейная ул, 7б</t>
  </si>
  <si>
    <t>890.100</t>
  </si>
  <si>
    <t>Вязниковский р-н, Никологоры п, Юбилейная ул, 8б</t>
  </si>
  <si>
    <t>828.700</t>
  </si>
  <si>
    <t>Вязниковский р-н, Октябрьская д, Механизаторов ул, 12</t>
  </si>
  <si>
    <t>Вязниковский р-н, Октябрьская д, Механизаторов ул, 14</t>
  </si>
  <si>
    <t>Вязниковский р-н, Октябрьская д, Молодежная ул, 1</t>
  </si>
  <si>
    <t>Вязниковский р-н, Октябрьская д, Молодежная ул, 5</t>
  </si>
  <si>
    <t>Вязниковский р-н, Октябрьская д, Молодежная ул, 6</t>
  </si>
  <si>
    <t>947.000</t>
  </si>
  <si>
    <t>Вязниковский р-н, Октябрьская д, Садовая ул, 1</t>
  </si>
  <si>
    <t>Вязниковский р-н, Октябрьская д, Садовая ул, 3</t>
  </si>
  <si>
    <t>Вязниковский р-н, Октябрьская д, Текстильщиков ул, 5</t>
  </si>
  <si>
    <t>Вязниковский р-н, Октябрьская д, Шоссейная ул, 7</t>
  </si>
  <si>
    <t>298.000</t>
  </si>
  <si>
    <t>Вязниковский р-н, Октябрьский п, Железнодорожная ул, 1</t>
  </si>
  <si>
    <t>Вязниковский р-н, Октябрьский п, Железнодорожная ул, 3</t>
  </si>
  <si>
    <t>Вязниковский р-н, Октябрьский п, Железнодорожная ул, 4</t>
  </si>
  <si>
    <t>262.400</t>
  </si>
  <si>
    <t>Вязниковский р-н, Октябрьский п, Железнодорожная ул, 5</t>
  </si>
  <si>
    <t>292.700</t>
  </si>
  <si>
    <t>Вязниковский р-н, Октябрьский п, Железнодорожная ул, 6</t>
  </si>
  <si>
    <t>Вязниковский р-н, Октябрьский п, Железнодорожная ул, 7</t>
  </si>
  <si>
    <t>Вязниковский р-н, Октябрьский п, Железнодорожная ул, 8</t>
  </si>
  <si>
    <t>Вязниковский р-н, Октябрьский п, Клубная ул, 3</t>
  </si>
  <si>
    <t>559.900</t>
  </si>
  <si>
    <t>Вязниковский р-н, Октябрьский п, Клубная ул, 4</t>
  </si>
  <si>
    <t>Вязниковский р-н, Октябрьский п, Клубная ул, 5</t>
  </si>
  <si>
    <t>Вязниковский р-н, Октябрьский п, Маяковского ул, 3а</t>
  </si>
  <si>
    <t>832.300</t>
  </si>
  <si>
    <t>Вязниковский р-н, Октябрьский п, Первомайская ул, 2</t>
  </si>
  <si>
    <t>Вязниковский р-н, Октябрьский п, Первомайская ул, 3</t>
  </si>
  <si>
    <t>409.100</t>
  </si>
  <si>
    <t>Вязниковский р-н, Октябрьский п, Первомайская ул, 6</t>
  </si>
  <si>
    <t>544.400</t>
  </si>
  <si>
    <t>Вязниковский р-н, Октябрьский п, Первомайская ул, 7</t>
  </si>
  <si>
    <t>547.500</t>
  </si>
  <si>
    <t>749.200</t>
  </si>
  <si>
    <t>Вязниковский р-н, Октябрьский п, Советская ул, 2</t>
  </si>
  <si>
    <t>Вязниковский р-н, Октябрьский п, Советская ул, 3</t>
  </si>
  <si>
    <t>Вязниковский р-н, Октябрьский п, Советская ул, 4</t>
  </si>
  <si>
    <t>Вязниковский р-н, Октябрьский п, Советская ул, 5</t>
  </si>
  <si>
    <t>Вязниковский р-н, Октябрьский п, Советская ул, 6</t>
  </si>
  <si>
    <t>Вязниковский р-н, Октябрьский п, Советская ул, 7</t>
  </si>
  <si>
    <t>Вязниковский р-н, Октябрьский п, Советская ул, 8</t>
  </si>
  <si>
    <t>Вязниковский р-н, Паустово д, Текстильщиков ул, 1</t>
  </si>
  <si>
    <t>506.610</t>
  </si>
  <si>
    <t>Вязниковский р-н, Паустово д, Текстильщиков ул, 10</t>
  </si>
  <si>
    <t>Вязниковский р-н, Паустово д, Текстильщиков ул, 11</t>
  </si>
  <si>
    <t>Вязниковский р-н, Паустово д, Текстильщиков ул, 12</t>
  </si>
  <si>
    <t>Вязниковский р-н, Паустово д, Текстильщиков ул, 13</t>
  </si>
  <si>
    <t>Вязниковский р-н, Паустово д, Текстильщиков ул, 15</t>
  </si>
  <si>
    <t>Вязниковский р-н, Паустово д, Текстильщиков ул, 16</t>
  </si>
  <si>
    <t>Вязниковский р-н, Паустово д, Текстильщиков ул, 17</t>
  </si>
  <si>
    <t>989.500</t>
  </si>
  <si>
    <t>562.200</t>
  </si>
  <si>
    <t>Вязниковский р-н, Паустово д, Текстильщиков ул, 4</t>
  </si>
  <si>
    <t>Вязниковский р-н, Паустово д, Текстильщиков ул, 6</t>
  </si>
  <si>
    <t>653.000</t>
  </si>
  <si>
    <t>1091.000</t>
  </si>
  <si>
    <t>Вязниковский р-н, Паустово д, Текстильщиков ул, 8</t>
  </si>
  <si>
    <t>244.900</t>
  </si>
  <si>
    <t>Вязниковский р-н, Паустово д, Центральная ул, 35</t>
  </si>
  <si>
    <t>Вязниковский р-н, Паустово д, Центральная ул, 54</t>
  </si>
  <si>
    <t>Вязниковский р-н, Первомайский п, Полевая ул, 10</t>
  </si>
  <si>
    <t>323.600</t>
  </si>
  <si>
    <t>Вязниковский р-н, Первомайский п, Полевая ул, 11</t>
  </si>
  <si>
    <t>Вязниковский р-н, Первомайский п, Полевая ул, 5</t>
  </si>
  <si>
    <t>646.600</t>
  </si>
  <si>
    <t>Вязниковский р-н, Первомайский п, Полевая ул, 7</t>
  </si>
  <si>
    <t>Вязниковский р-н, Перово д, Молодежная ул, 2</t>
  </si>
  <si>
    <t>Вязниковский р-н, Пески д, Новая ул, 2</t>
  </si>
  <si>
    <t>Вязниковский р-н, Пески д, Новая ул, 3</t>
  </si>
  <si>
    <t>Вязниковский р-н, Пески д, Новая ул, 4</t>
  </si>
  <si>
    <t>Вязниковский р-н, Пески д, Новая ул, 5</t>
  </si>
  <si>
    <t>Вязниковский р-н, Пески д, Новая ул, 7</t>
  </si>
  <si>
    <t>Вязниковский р-н, Пески д, Новая ул, 8</t>
  </si>
  <si>
    <t>Вязниковский р-н, Пировы-Городищи д, Молодежная ул, 1</t>
  </si>
  <si>
    <t>318.200</t>
  </si>
  <si>
    <t>Вязниковский р-н, Пировы-Городищи д, Молодежная ул, 2</t>
  </si>
  <si>
    <t>256.500</t>
  </si>
  <si>
    <t>Вязниковский р-н, Пировы-Городищи д, Молодежная ул, 3</t>
  </si>
  <si>
    <t>634.100</t>
  </si>
  <si>
    <t>Вязниковский р-н, Пировы-Городищи д, Молодежная ул, 4</t>
  </si>
  <si>
    <t>Вязниковский р-н, Пировы-Городищи д, Молодежная ул, 5</t>
  </si>
  <si>
    <t>840.800</t>
  </si>
  <si>
    <t>648.700</t>
  </si>
  <si>
    <t>Вязниковский р-н, Пировы-Городищи д, Садовая ул, 1</t>
  </si>
  <si>
    <t>Вязниковский р-н, Приозерный п, Кирзаводская ул, 1</t>
  </si>
  <si>
    <t>334.300</t>
  </si>
  <si>
    <t>514.300</t>
  </si>
  <si>
    <t>Вязниковский р-н, Приозерный п, Кирзаводская ул, 2</t>
  </si>
  <si>
    <t>Вязниковский р-н, Приозерный п, Пушкинская ул, 116</t>
  </si>
  <si>
    <t>1111.500</t>
  </si>
  <si>
    <t>Вязниковский р-н, Приозерный п, Чкалова ул, 18</t>
  </si>
  <si>
    <t>Вязниковский р-н, Приозерный п, Чкалова ул, 20</t>
  </si>
  <si>
    <t>Вязниковский р-н, Сарыево с, Школьная ул, 21</t>
  </si>
  <si>
    <t>368.400</t>
  </si>
  <si>
    <t>Вязниковский р-н, Сарыево с, Школьная ул, 22</t>
  </si>
  <si>
    <t>Вязниковский р-н, Сарыево с, Школьная ул, 23</t>
  </si>
  <si>
    <t>352.500</t>
  </si>
  <si>
    <t>Вязниковский р-н, Сергеево д, Ткацкая ул, 12</t>
  </si>
  <si>
    <t>417.500</t>
  </si>
  <si>
    <t>Вязниковский р-н, Сергеево д, Ткацкая ул, 2</t>
  </si>
  <si>
    <t>Вязниковский р-н, Сергеево д, Ткацкая ул, 22</t>
  </si>
  <si>
    <t>635.400</t>
  </si>
  <si>
    <t>628.600</t>
  </si>
  <si>
    <t>Вязниковский р-н, Сергеево д, Ткацкая ул, 23</t>
  </si>
  <si>
    <t>Вязниковский р-н, Сергеево д, Ткацкая ул, 24</t>
  </si>
  <si>
    <t>Вязниковский р-н, Сергеево д, Ткацкая ул, 25</t>
  </si>
  <si>
    <t>304.300</t>
  </si>
  <si>
    <t>Вязниковский р-н, Сергеево д, Ткацкая ул, 3</t>
  </si>
  <si>
    <t>Вязниковский р-н, Сергеево д, Ткацкая ул, 4</t>
  </si>
  <si>
    <t>Вязниковский р-н, Сергеево д, Ткацкая ул, 5</t>
  </si>
  <si>
    <t>Вязниковский р-н, Сергеево д, Ткацкая ул, 6</t>
  </si>
  <si>
    <t>451.600</t>
  </si>
  <si>
    <t>515.700</t>
  </si>
  <si>
    <t>Вязниковский р-н, Сергиевы Горки с, Молодежная ул, 1</t>
  </si>
  <si>
    <t>827.300</t>
  </si>
  <si>
    <t>827.000</t>
  </si>
  <si>
    <t>Вязниковский р-н, Сергиевы Горки с, Молодежная ул, 2</t>
  </si>
  <si>
    <t>Вязниковский р-н, Сергиевы Горки с, Молодежная ул, 3</t>
  </si>
  <si>
    <t>Вязниковский р-н, Сергиевы Горки с, Садовая ул, 4</t>
  </si>
  <si>
    <t>705.900</t>
  </si>
  <si>
    <t>Вязниковский р-н, Сергиевы Горки с, Тополиная ул, 10</t>
  </si>
  <si>
    <t>Вязниковский р-н, Сергиевы Горки с, Тополиная ул, 8</t>
  </si>
  <si>
    <t>Вязниковский р-н, Сергиевы Горки с, Тополиная ул, 9</t>
  </si>
  <si>
    <t>Вязниковский р-н, Серково д, Заречная 2-я ул, 3</t>
  </si>
  <si>
    <t>256.800</t>
  </si>
  <si>
    <t>Вязниковский р-н, Серково д, Новая ул, 3</t>
  </si>
  <si>
    <t>Вязниковский р-н, Серково д, Новая ул, 4</t>
  </si>
  <si>
    <t>Вязниковский р-н, Серково д, Новая ул, 5</t>
  </si>
  <si>
    <t>510.200</t>
  </si>
  <si>
    <t>Вязниковский р-н, Серково д, Новая ул, 6</t>
  </si>
  <si>
    <t>Вязниковский р-н, Серково д, Новая ул, 7</t>
  </si>
  <si>
    <t>229.900</t>
  </si>
  <si>
    <t>Вязниковский р-н, Серково д, Новая ул, 9</t>
  </si>
  <si>
    <t>342.800</t>
  </si>
  <si>
    <t>Вязниковский р-н, Серково д, Пролетарская ул, 5</t>
  </si>
  <si>
    <t>622.200</t>
  </si>
  <si>
    <t>Вязниковский р-н, Станки с, Клязьминская ул, 5</t>
  </si>
  <si>
    <t>259.200</t>
  </si>
  <si>
    <t>Вязниковский р-н, Станки с, Рябиновая ул, 1</t>
  </si>
  <si>
    <t>507.900</t>
  </si>
  <si>
    <t>881.900</t>
  </si>
  <si>
    <t>Вязниковский р-н, Станки с, Рябиновая ул, 3</t>
  </si>
  <si>
    <t>678.100</t>
  </si>
  <si>
    <t>614.700</t>
  </si>
  <si>
    <t>847.100</t>
  </si>
  <si>
    <t>Вязниковский р-н, Станки с, Центральная ул, 2</t>
  </si>
  <si>
    <t>512.100</t>
  </si>
  <si>
    <t>Вязниковский р-н, Станки с, Центральная ул, 2а</t>
  </si>
  <si>
    <t>Вязниковский р-н, Станции Сарыево п, Клубная ул, 1</t>
  </si>
  <si>
    <t>Вязниковский р-н, Станции Сарыево п, Клубная ул, 2</t>
  </si>
  <si>
    <t>Вязниковский р-н, Станции Сарыево п, Клубная ул, 3</t>
  </si>
  <si>
    <t>Вязниковский р-н, Степанцево п, Ленина ул, 10</t>
  </si>
  <si>
    <t>Вязниковский р-н, Степанцево п, Ленина ул, 13</t>
  </si>
  <si>
    <t>813.000</t>
  </si>
  <si>
    <t>Вязниковский р-н, Степанцево п, Ленина ул, 14</t>
  </si>
  <si>
    <t>798.250</t>
  </si>
  <si>
    <t>Вязниковский р-н, Степанцево п, Ленина ул, 15</t>
  </si>
  <si>
    <t>1019.000</t>
  </si>
  <si>
    <t>779.700</t>
  </si>
  <si>
    <t>798.400</t>
  </si>
  <si>
    <t>Вязниковский р-н, Степанцево п, Ленина ул, 4</t>
  </si>
  <si>
    <t>2025.000</t>
  </si>
  <si>
    <t>281.400</t>
  </si>
  <si>
    <t>Вязниковский р-н, Степанцево п, Ленина ул, 5</t>
  </si>
  <si>
    <t>659.000</t>
  </si>
  <si>
    <t>Вязниковский р-н, Степанцево п, Ленина ул, 6</t>
  </si>
  <si>
    <t>Вязниковский р-н, Степанцево п, Ленина ул, 7</t>
  </si>
  <si>
    <t>Вязниковский р-н, Степанцево п, Ленина ул, 8</t>
  </si>
  <si>
    <t>Вязниковский р-н, Степанцево п, Ленина ул, 9</t>
  </si>
  <si>
    <t>854.100</t>
  </si>
  <si>
    <t>623.800</t>
  </si>
  <si>
    <t>807.700</t>
  </si>
  <si>
    <t>Вязниковский р-н, Степанцево п, Совхозная ул, 4</t>
  </si>
  <si>
    <t>794.900</t>
  </si>
  <si>
    <t>Вязниковский р-н, Степанцево п, Совхозная ул, 5</t>
  </si>
  <si>
    <t>Вязниковский р-н, Степанцево п, Совхозная ул, 6</t>
  </si>
  <si>
    <t>Вязниковский р-н, Степанцево п, Совхозная ул, 7</t>
  </si>
  <si>
    <t>941.100</t>
  </si>
  <si>
    <t>Вязниковский р-н, Степанцево п, Фабричная ул, 22</t>
  </si>
  <si>
    <t>206.700</t>
  </si>
  <si>
    <t>Вязниковский р-н, Степанцево п, Фабричная ул, 25</t>
  </si>
  <si>
    <t>819.100</t>
  </si>
  <si>
    <t>Вязниковский р-н, Участок Липки нп, 5</t>
  </si>
  <si>
    <t>612.200</t>
  </si>
  <si>
    <t>Вязниковский р-н, Центральный п, Главная ул, 18</t>
  </si>
  <si>
    <t>Вязниковский р-н, Центральный п, Главная ул, 20</t>
  </si>
  <si>
    <t>688.800</t>
  </si>
  <si>
    <t>Вязниковский р-н, Центральный п, Главная ул, 22</t>
  </si>
  <si>
    <t>Вязниковский р-н, Центральный п, Клубная ул, 1</t>
  </si>
  <si>
    <t>Вязниковский р-н, Центральный п, Клубная ул, 10</t>
  </si>
  <si>
    <t>Вязниковский р-н, Центральный п, Клубная ул, 2</t>
  </si>
  <si>
    <t>Вязниковский р-н, Центральный п, Клубная ул, 3</t>
  </si>
  <si>
    <t>401.100</t>
  </si>
  <si>
    <t>Вязниковский р-н, Центральный п, Клубная ул, 4</t>
  </si>
  <si>
    <t>406.800</t>
  </si>
  <si>
    <t>647.600</t>
  </si>
  <si>
    <t>Вязниковский р-н, Центральный п, Клубная ул, 5</t>
  </si>
  <si>
    <t>632.600</t>
  </si>
  <si>
    <t>Вязниковский р-н, Центральный п, Клубная ул, 6</t>
  </si>
  <si>
    <t>Вязниковский р-н, Центральный п, Клубная ул, 7</t>
  </si>
  <si>
    <t>Вязниковский р-н, Центральный п, Клубная ул, 8</t>
  </si>
  <si>
    <t>Вязниковский р-н, Центральный п, Клубная ул, 9</t>
  </si>
  <si>
    <t>Вязниковский р-н, Центральный п, Молодежная ул, 1</t>
  </si>
  <si>
    <t>1623.400</t>
  </si>
  <si>
    <t>1012.000</t>
  </si>
  <si>
    <t>Вязниковский р-н, Центральный п, Садовая ул, 2</t>
  </si>
  <si>
    <t>474.300</t>
  </si>
  <si>
    <t>402.700</t>
  </si>
  <si>
    <t>Вязниковский р-н, Чудиново д, Зеленый пер, 2</t>
  </si>
  <si>
    <t>Вязниковский р-н, Чудиново д, Зеленый пер, 3</t>
  </si>
  <si>
    <t>450.300</t>
  </si>
  <si>
    <t>Вязниковский р-н, Чудиново д, Зеленый пер, 4</t>
  </si>
  <si>
    <t>Вязниковский р-н, Чудиново д, Клубная ул, 18</t>
  </si>
  <si>
    <t>Вязниковский р-н, Чудиново д, Полевая ул, 27</t>
  </si>
  <si>
    <t>398.100</t>
  </si>
  <si>
    <t>Вязниковский р-н, Чудиново д, Полевая ул, 31</t>
  </si>
  <si>
    <t>Вязниковский р-н, Чудиново д, Полевая ул, 32</t>
  </si>
  <si>
    <t>677.300</t>
  </si>
  <si>
    <t>Вязниковский р-н, Чудиново д, Садовый пер, 1</t>
  </si>
  <si>
    <t>198.000</t>
  </si>
  <si>
    <t>Вязниковский р-н, Чудиново д, Центральная ул, 10</t>
  </si>
  <si>
    <t>Вязниковский р-н, Чудиново д, Центральная ул, 3</t>
  </si>
  <si>
    <t>Вязниковский р-н, Чудиново д, Центральная ул, 4</t>
  </si>
  <si>
    <t>229.700</t>
  </si>
  <si>
    <t>Вязниковский р-н, Чудиново д, Центральная ул, 7</t>
  </si>
  <si>
    <t>448.100</t>
  </si>
  <si>
    <t>Вязниковский р-н, Чудиново д, Центральная ул, 9</t>
  </si>
  <si>
    <t>Вязниковский р-н, Шатнево д, Нагорная ул, 1</t>
  </si>
  <si>
    <t>Вязниковский р-н, Шатнево д, Нагорная ул, 3</t>
  </si>
  <si>
    <t>Вязниковский р-н, Шатнево д, Нагорная ул, 4</t>
  </si>
  <si>
    <t>Вязниковский р-н, Шатнево д, Нагорная ул, 5</t>
  </si>
  <si>
    <t>Вязниковский р-н, Шустово д, Молодежная ул, 1</t>
  </si>
  <si>
    <t>Вязниковский р-н, Шустово д, Молодежная ул, 2</t>
  </si>
  <si>
    <t>433.000</t>
  </si>
  <si>
    <t>Вязниковский р-н, Эдон д, Советская ул, 14</t>
  </si>
  <si>
    <t>363.400</t>
  </si>
  <si>
    <t>Вязниковский р-н, Эдон д, Советская ул, 15</t>
  </si>
  <si>
    <t>Вязниковский р-н, Эдон д, Советская ул, 16</t>
  </si>
  <si>
    <t>198.900</t>
  </si>
  <si>
    <t>Вязниковский р-н, Эдон д, Советская ул, 17</t>
  </si>
  <si>
    <t>Вязниковский р-н, Эдон д, Советская ул, 21</t>
  </si>
  <si>
    <t>Вязниковский р-н, Эдон д, Советская ул, 26</t>
  </si>
  <si>
    <t>Вязниковский р-н, Эдон д, Советская ул, 28</t>
  </si>
  <si>
    <t>Гороховец г, 1 Мая ул, 33</t>
  </si>
  <si>
    <t>3111.100</t>
  </si>
  <si>
    <t>Гороховец г, Братьев Бесединых ул, 10</t>
  </si>
  <si>
    <t>739.300</t>
  </si>
  <si>
    <t>Гороховец г, Братьев Бесединых ул, 6</t>
  </si>
  <si>
    <t>524.200</t>
  </si>
  <si>
    <t>398.500</t>
  </si>
  <si>
    <t>1189.000</t>
  </si>
  <si>
    <t>Гороховец г, Гагарина пер, 11</t>
  </si>
  <si>
    <t>1874.000</t>
  </si>
  <si>
    <t>Гороховец г, Гагарина пер, 17</t>
  </si>
  <si>
    <t>812.100</t>
  </si>
  <si>
    <t>Гороховец г, Гагарина ул, 11</t>
  </si>
  <si>
    <t>Гороховец г, Гагарина ул, 12</t>
  </si>
  <si>
    <t>733.600</t>
  </si>
  <si>
    <t>Гороховец г, Гагарина ул, 19</t>
  </si>
  <si>
    <t>449.600</t>
  </si>
  <si>
    <t>Гороховец г, Гагарина ул, 21</t>
  </si>
  <si>
    <t>450.700</t>
  </si>
  <si>
    <t>Гороховец г, Гагарина ул, 24</t>
  </si>
  <si>
    <t>504.200</t>
  </si>
  <si>
    <t>718.400</t>
  </si>
  <si>
    <t>Гороховец г, Гагарина ул, 26</t>
  </si>
  <si>
    <t>Гороховец г, Гагарина ул, 28</t>
  </si>
  <si>
    <t>602.400</t>
  </si>
  <si>
    <t>642.500</t>
  </si>
  <si>
    <t>Гороховец г, Гагарина ул, 3</t>
  </si>
  <si>
    <t>Гороховец г, Гагарина ул, 33</t>
  </si>
  <si>
    <t>Гороховец г, Гагарина ул, 35</t>
  </si>
  <si>
    <t>86.900</t>
  </si>
  <si>
    <t>Гороховец г, Гагарина ул, 37</t>
  </si>
  <si>
    <t>Гороховец г, Гагарина ул, 39</t>
  </si>
  <si>
    <t>Гороховец г, Гагарина ул, 40</t>
  </si>
  <si>
    <t>Гороховец г, Гагарина ул, 42</t>
  </si>
  <si>
    <t>309.700</t>
  </si>
  <si>
    <t>384.600</t>
  </si>
  <si>
    <t>Гороховец г, Гагарина ул, 44</t>
  </si>
  <si>
    <t>1493.500</t>
  </si>
  <si>
    <t>Гороховец г, Гагарина ул, 50</t>
  </si>
  <si>
    <t>836.500</t>
  </si>
  <si>
    <t>Гороховец г, Гагарина ул, 58</t>
  </si>
  <si>
    <t>Гороховец г, Гагарина ул, 66</t>
  </si>
  <si>
    <t>499.800</t>
  </si>
  <si>
    <t>Гороховец г, Гагарина ул, 7</t>
  </si>
  <si>
    <t>823.300</t>
  </si>
  <si>
    <t>695.700</t>
  </si>
  <si>
    <t>954.600</t>
  </si>
  <si>
    <t>Гороховец г, Гагарина ул, 70</t>
  </si>
  <si>
    <t>861.300</t>
  </si>
  <si>
    <t>Гороховец г, Гагарина ул, 9</t>
  </si>
  <si>
    <t>Гороховец г, Гоголя ул, 14</t>
  </si>
  <si>
    <t>509.900</t>
  </si>
  <si>
    <t>Гороховец г, Гоголя ул, 8</t>
  </si>
  <si>
    <t>382.900</t>
  </si>
  <si>
    <t>Гороховец г, Горького ул, 25</t>
  </si>
  <si>
    <t>908.800</t>
  </si>
  <si>
    <t>Гороховец г, Горького ул, 27</t>
  </si>
  <si>
    <t>236.000</t>
  </si>
  <si>
    <t>Гороховец г, Горького ул, 29</t>
  </si>
  <si>
    <t>10258.000</t>
  </si>
  <si>
    <t>Гороховец г, Горького ул, 35</t>
  </si>
  <si>
    <t>2547.000</t>
  </si>
  <si>
    <t>Гороховец г, Горького ул, 48</t>
  </si>
  <si>
    <t>789.000</t>
  </si>
  <si>
    <t>Гороховец г, Горького ул, 50</t>
  </si>
  <si>
    <t>449.800</t>
  </si>
  <si>
    <t>Гороховец г, Кирова пер, 1</t>
  </si>
  <si>
    <t>Гороховец г, Кирова пер, 2</t>
  </si>
  <si>
    <t>537.800</t>
  </si>
  <si>
    <t>Гороховец г, Кирова пер, 4</t>
  </si>
  <si>
    <t>Гороховец г, Кирова пер, 6</t>
  </si>
  <si>
    <t>Гороховец г, Кирова пер, 7</t>
  </si>
  <si>
    <t>8657.000</t>
  </si>
  <si>
    <t>Гороховец г, Кирова ул, 10</t>
  </si>
  <si>
    <t>Гороховец г, Кирова ул, 12</t>
  </si>
  <si>
    <t>404.200</t>
  </si>
  <si>
    <t>Гороховец г, Кирова ул, 2</t>
  </si>
  <si>
    <t>661.600</t>
  </si>
  <si>
    <t>Гороховец г, Кирова ул, 4</t>
  </si>
  <si>
    <t>392.200</t>
  </si>
  <si>
    <t>Гороховец г, Кирова ул, 5</t>
  </si>
  <si>
    <t>784.000</t>
  </si>
  <si>
    <t>576.500</t>
  </si>
  <si>
    <t>Гороховец г, Кирова ул, 7</t>
  </si>
  <si>
    <t>591.300</t>
  </si>
  <si>
    <t>Гороховец г, Кирова ул, 8</t>
  </si>
  <si>
    <t>514.900</t>
  </si>
  <si>
    <t>Гороховец г, Кирова ул, 9</t>
  </si>
  <si>
    <t>Гороховец г, Красноармейская ул, 48</t>
  </si>
  <si>
    <t>Гороховец г, Краснова ул, 10</t>
  </si>
  <si>
    <t>Гороховец г, Краснова ул, 12</t>
  </si>
  <si>
    <t>334.100</t>
  </si>
  <si>
    <t>Гороховец г, Краснова ул, 5</t>
  </si>
  <si>
    <t>391.700</t>
  </si>
  <si>
    <t>Гороховец г, Краснова ул, 7</t>
  </si>
  <si>
    <t>Гороховец г, Краснова ул, 9</t>
  </si>
  <si>
    <t>Гороховец г, Кутузова ул, 1</t>
  </si>
  <si>
    <t>Гороховец г, Кутузова ул, 11</t>
  </si>
  <si>
    <t>1804.200</t>
  </si>
  <si>
    <t>Гороховец г, Кутузова ул, 13</t>
  </si>
  <si>
    <t>1987.000</t>
  </si>
  <si>
    <t>1456.000</t>
  </si>
  <si>
    <t>Гороховец г, Кутузова ул, 17</t>
  </si>
  <si>
    <t>Гороховец г, Кутузова ул, 3</t>
  </si>
  <si>
    <t>2987.000</t>
  </si>
  <si>
    <t>Гороховец г, Кутузова ул, 5</t>
  </si>
  <si>
    <t>Гороховец г, Кутузова ул, 8</t>
  </si>
  <si>
    <t>Гороховец г, Ленина ул, 13</t>
  </si>
  <si>
    <t>2078.000</t>
  </si>
  <si>
    <t>Гороховец г, Ленина ул, 15</t>
  </si>
  <si>
    <t>231.500</t>
  </si>
  <si>
    <t>124.000</t>
  </si>
  <si>
    <t>Гороховец г, Ленина ул, 29</t>
  </si>
  <si>
    <t>470.400</t>
  </si>
  <si>
    <t>389.700</t>
  </si>
  <si>
    <t>Гороховец г, Ленина ул, 32</t>
  </si>
  <si>
    <t>Гороховец г, Ленина ул, 38</t>
  </si>
  <si>
    <t>605.100</t>
  </si>
  <si>
    <t>229.600</t>
  </si>
  <si>
    <t>Гороховец г, Ленина ул, 61</t>
  </si>
  <si>
    <t>396.500</t>
  </si>
  <si>
    <t>839.800</t>
  </si>
  <si>
    <t>Гороховец г, Ленина ул, 7</t>
  </si>
  <si>
    <t>378.500</t>
  </si>
  <si>
    <t>Гороховец г, Ленина ул, 70</t>
  </si>
  <si>
    <t>Гороховец г, Ленина ул, 71</t>
  </si>
  <si>
    <t>336.200</t>
  </si>
  <si>
    <t>Гороховец г, Лермонтова ул, 1</t>
  </si>
  <si>
    <t>Гороховец г, Лермонтова ул, 2</t>
  </si>
  <si>
    <t>866.500</t>
  </si>
  <si>
    <t>Гороховец г, Луначарского ул, 20</t>
  </si>
  <si>
    <t>Гороховец г, Льва Толстого ул, 39</t>
  </si>
  <si>
    <t>Гороховец г, Льва Толстого ул, 41</t>
  </si>
  <si>
    <t>Гороховец г, Льва Толстого ул, 48</t>
  </si>
  <si>
    <t>521.200</t>
  </si>
  <si>
    <t>442.700</t>
  </si>
  <si>
    <t>Гороховец г, Мелиораторов ул, 1</t>
  </si>
  <si>
    <t>864.800</t>
  </si>
  <si>
    <t>Гороховец г, Мелиораторов ул, 4</t>
  </si>
  <si>
    <t>652.900</t>
  </si>
  <si>
    <t>Гороховец г, Мелиораторов ул, 5</t>
  </si>
  <si>
    <t>Гороховец г, Мелиораторов ул, 6</t>
  </si>
  <si>
    <t>Гороховец г, Мелиораторов ул, 7</t>
  </si>
  <si>
    <t>Гороховец г, Мира ул, 10</t>
  </si>
  <si>
    <t>Гороховец г, Мира ул, 12</t>
  </si>
  <si>
    <t>Гороховец г, Мира ул, 13</t>
  </si>
  <si>
    <t>812.400</t>
  </si>
  <si>
    <t>Гороховец г, Мира ул, 14</t>
  </si>
  <si>
    <t>Гороховец г, Мира ул, 18</t>
  </si>
  <si>
    <t>Гороховец г, Мира ул, 2</t>
  </si>
  <si>
    <t>Гороховец г, Мира ул, 20</t>
  </si>
  <si>
    <t>Гороховец г, Мира ул, 21</t>
  </si>
  <si>
    <t>464.100</t>
  </si>
  <si>
    <t>Гороховец г, Мира ул, 24</t>
  </si>
  <si>
    <t>806.900</t>
  </si>
  <si>
    <t>Гороховец г, Мира ул, 25</t>
  </si>
  <si>
    <t>915.300</t>
  </si>
  <si>
    <t>Гороховец г, Мира ул, 26</t>
  </si>
  <si>
    <t>1126.200</t>
  </si>
  <si>
    <t>950.100</t>
  </si>
  <si>
    <t>Гороховец г, Мира ул, 27</t>
  </si>
  <si>
    <t>Гороховец г, Мира ул, 3</t>
  </si>
  <si>
    <t>Гороховец г, Мира ул, 30</t>
  </si>
  <si>
    <t>1563.000</t>
  </si>
  <si>
    <t>1335.100</t>
  </si>
  <si>
    <t>Гороховец г, Мира ул, 32</t>
  </si>
  <si>
    <t>Гороховец г, Мира ул, 34</t>
  </si>
  <si>
    <t>935.500</t>
  </si>
  <si>
    <t>Гороховец г, Мира ул, 36</t>
  </si>
  <si>
    <t>2848.000</t>
  </si>
  <si>
    <t>Гороховец г, Мира ул, 4</t>
  </si>
  <si>
    <t>Гороховец г, Мира ул, 5</t>
  </si>
  <si>
    <t>Гороховец г, Мира ул, 6</t>
  </si>
  <si>
    <t>Гороховец г, Мира ул, 7</t>
  </si>
  <si>
    <t>Гороховец г, Мира ул, 8</t>
  </si>
  <si>
    <t>Гороховец г, Мира ул, 9</t>
  </si>
  <si>
    <t>Гороховец г, Мичурина ул, 8</t>
  </si>
  <si>
    <t>Гороховец г, Московская ул, 1</t>
  </si>
  <si>
    <t>673.900</t>
  </si>
  <si>
    <t>Гороховец г, Набережная ул, 41</t>
  </si>
  <si>
    <t>319.100</t>
  </si>
  <si>
    <t>Гороховец г, Парковая ул, 54</t>
  </si>
  <si>
    <t>Гороховец г, Парковая ул, 55</t>
  </si>
  <si>
    <t>Гороховец г, Парковая ул, 58</t>
  </si>
  <si>
    <t>Гороховец г, Парковая ул, 58б</t>
  </si>
  <si>
    <t>5454.000</t>
  </si>
  <si>
    <t>3654.000</t>
  </si>
  <si>
    <t>Гороховец г, Парковая ул, 60б</t>
  </si>
  <si>
    <t>Гороховец г, Полевая ул, 1</t>
  </si>
  <si>
    <t>631.600</t>
  </si>
  <si>
    <t>Гороховец г, Полевая ул, 2</t>
  </si>
  <si>
    <t>Гороховец г, Полевая ул, 39</t>
  </si>
  <si>
    <t>Гороховец г, Полевая ул, 43</t>
  </si>
  <si>
    <t>2321.700</t>
  </si>
  <si>
    <t>Гороховец г, Полевая ул, 46</t>
  </si>
  <si>
    <t>957.600</t>
  </si>
  <si>
    <t>1663.000</t>
  </si>
  <si>
    <t>Гороховец г, Полевая ул, 7</t>
  </si>
  <si>
    <t>686.900</t>
  </si>
  <si>
    <t>Гороховец г, Полевая ул, 9</t>
  </si>
  <si>
    <t>Гороховец г, Революции ул, 40</t>
  </si>
  <si>
    <t>1440.800</t>
  </si>
  <si>
    <t>Гороховец г, Саваренского ул, 11</t>
  </si>
  <si>
    <t>115.000</t>
  </si>
  <si>
    <t>241.400</t>
  </si>
  <si>
    <t>Гороховец г, Саваренского ул, 9</t>
  </si>
  <si>
    <t>226.200</t>
  </si>
  <si>
    <t>258.100</t>
  </si>
  <si>
    <t>4111.000</t>
  </si>
  <si>
    <t>Гороховец г, Советская ул, 13</t>
  </si>
  <si>
    <t>607.100</t>
  </si>
  <si>
    <t>Гороховец г, Строителей ул, 3</t>
  </si>
  <si>
    <t>Гороховец г, Строителей ул, 4</t>
  </si>
  <si>
    <t>843.900</t>
  </si>
  <si>
    <t>Гороховец г, Строителей ул, 5</t>
  </si>
  <si>
    <t>Гороховец г, Суворова ул, 11</t>
  </si>
  <si>
    <t>Гороховец г, Тимирязева ул, 4</t>
  </si>
  <si>
    <t>Гороховец г, Тимирязева ул, 6</t>
  </si>
  <si>
    <t>800.700</t>
  </si>
  <si>
    <t>951.100</t>
  </si>
  <si>
    <t>Гороховец г, Школьный пер, 2</t>
  </si>
  <si>
    <t>216.630</t>
  </si>
  <si>
    <t>Гороховецкий р-н, Арефино д, Совхозная ул, 11</t>
  </si>
  <si>
    <t>Гороховецкий р-н, Арефино д, Совхозная ул, 12</t>
  </si>
  <si>
    <t>218.500</t>
  </si>
  <si>
    <t>609.500</t>
  </si>
  <si>
    <t>Гороховецкий р-н, Арефино д, Совхозная ул, 13</t>
  </si>
  <si>
    <t>414.200</t>
  </si>
  <si>
    <t>Гороховецкий р-н, Арефино д, Совхозная ул, 14</t>
  </si>
  <si>
    <t>Гороховецкий р-н, Арефино д, Совхозная ул, 2</t>
  </si>
  <si>
    <t>221.130</t>
  </si>
  <si>
    <t>Гороховецкий р-н, Арефино д, Совхозная ул, 3</t>
  </si>
  <si>
    <t>Гороховецкий р-н, Арефино д, Совхозная ул, 4</t>
  </si>
  <si>
    <t>229.100</t>
  </si>
  <si>
    <t>Гороховецкий р-н, Арефино д, Совхозная ул, 5</t>
  </si>
  <si>
    <t>328.300</t>
  </si>
  <si>
    <t>Гороховецкий р-н, Арефино д, Совхозная ул, 6</t>
  </si>
  <si>
    <t>235.700</t>
  </si>
  <si>
    <t>Гороховецкий р-н, Арефино д, Совхозная ул, 7</t>
  </si>
  <si>
    <t>Гороховецкий р-н, Арефино д, Совхозная ул, 8</t>
  </si>
  <si>
    <t>509.200</t>
  </si>
  <si>
    <t>407.200</t>
  </si>
  <si>
    <t>681.300</t>
  </si>
  <si>
    <t>Гороховецкий р-н, Арефино д, Совхозная ул, 9</t>
  </si>
  <si>
    <t>Гороховецкий р-н, Васильчиково д, 18</t>
  </si>
  <si>
    <t>253.700</t>
  </si>
  <si>
    <t>Гороховецкий р-н, Васильчиково д, 22</t>
  </si>
  <si>
    <t>Гороховецкий р-н, Васильчиково д, 23</t>
  </si>
  <si>
    <t>611.600</t>
  </si>
  <si>
    <t>432.200</t>
  </si>
  <si>
    <t>Гороховецкий р-н, Великово д, Путейская ул, 3</t>
  </si>
  <si>
    <t>Гороховецкий р-н, Выезд д, Полевая ул, 2</t>
  </si>
  <si>
    <t>Гороховецкий р-н, Выезд д, Полевая ул, 3</t>
  </si>
  <si>
    <t>Гороховецкий р-н, Галицы п, Гагарина ул, 18</t>
  </si>
  <si>
    <t>432.400</t>
  </si>
  <si>
    <t>211.800</t>
  </si>
  <si>
    <t>Гороховецкий р-н, Галицы п, Гагарина ул, 3</t>
  </si>
  <si>
    <t>Гороховецкий р-н, Галицы п, Гагарина ул, 4</t>
  </si>
  <si>
    <t>Гороховецкий р-н, Галицы п, Железнодорожная ул, 2</t>
  </si>
  <si>
    <t>Гороховецкий р-н, Галицы п, Пролетарская ул, 2</t>
  </si>
  <si>
    <t>Гороховецкий р-н, Галицы п, Пролетарская ул, 34</t>
  </si>
  <si>
    <t>228.000</t>
  </si>
  <si>
    <t>Гороховецкий р-н, Галицы п, Пролетарская ул, 36</t>
  </si>
  <si>
    <t>243.900</t>
  </si>
  <si>
    <t>Гороховецкий р-н, Галицы п, Пролетарская ул, 38</t>
  </si>
  <si>
    <t>Гороховецкий р-н, Гришино с, Ленина ул, 52</t>
  </si>
  <si>
    <t>Гороховецкий р-н, Кондюрино д, 6</t>
  </si>
  <si>
    <t>Гороховецкий р-н, Крутово д, Колхозная ул, 15</t>
  </si>
  <si>
    <t>Гороховецкий р-н, Крутово д, Колхозная ул, 16</t>
  </si>
  <si>
    <t>640.500</t>
  </si>
  <si>
    <t>Гороховецкий р-н, Крутово д, Колхозная ул, 17</t>
  </si>
  <si>
    <t>261.900</t>
  </si>
  <si>
    <t>Гороховецкий р-н, Куприяново д, Дорожная ул, 2</t>
  </si>
  <si>
    <t>246.900</t>
  </si>
  <si>
    <t>371.000</t>
  </si>
  <si>
    <t>Гороховецкий р-н, Куприяново д, Дорожная ул, 5</t>
  </si>
  <si>
    <t>Гороховецкий р-н, Лучинки д, Лучинковская ул, 65</t>
  </si>
  <si>
    <t>Гороховецкий р-н, Лучинки д, Лучинковская ул, 66</t>
  </si>
  <si>
    <t>294.900</t>
  </si>
  <si>
    <t>Гороховецкий р-н, Нововладимировка д, 40</t>
  </si>
  <si>
    <t>440.600</t>
  </si>
  <si>
    <t>396.800</t>
  </si>
  <si>
    <t>Гороховецкий р-н, Отводное д, Заречная ул, 15</t>
  </si>
  <si>
    <t>239.900</t>
  </si>
  <si>
    <t>Гороховецкий р-н, Пролетарский п, Комсомольская ул, 1</t>
  </si>
  <si>
    <t>559.100</t>
  </si>
  <si>
    <t>Гороховецкий р-н, Пролетарский п, Комсомольская ул, 2</t>
  </si>
  <si>
    <t>500.850</t>
  </si>
  <si>
    <t>753.900</t>
  </si>
  <si>
    <t>Гороховецкий р-н, Пролетарский п, Комсомольская ул, 3</t>
  </si>
  <si>
    <t>Гороховецкий р-н, Пролетарский п, Комсомольская ул, 4</t>
  </si>
  <si>
    <t>Гороховецкий р-н, Пролетарский п, Комсомольская ул, 5</t>
  </si>
  <si>
    <t>Гороховецкий р-н, Пролетарский п, Комсомольская ул, 6</t>
  </si>
  <si>
    <t>913.900</t>
  </si>
  <si>
    <t>Гороховецкий р-н, Пролетарский п, Кооперативная ул, 28</t>
  </si>
  <si>
    <t>Гороховецкий р-н, Пролетарский п, Новофабричная ул, 22</t>
  </si>
  <si>
    <t>330.750</t>
  </si>
  <si>
    <t>Гороховецкий р-н, Пролетарский п, Новофабричная ул, 23</t>
  </si>
  <si>
    <t>Гороховецкий р-н, Пролетарский п, Новофабричная ул, 24</t>
  </si>
  <si>
    <t>Гороховецкий р-н, Пролетарский п, Октябрьская ул, 1</t>
  </si>
  <si>
    <t>Гороховецкий р-н, Пролетарский п, Октябрьская ул, 12</t>
  </si>
  <si>
    <t>518.400</t>
  </si>
  <si>
    <t>Гороховецкий р-н, Пролетарский п, Октябрьская ул, 2</t>
  </si>
  <si>
    <t>Гороховецкий р-н, Пролетарский п, Октябрьская ул, 3</t>
  </si>
  <si>
    <t>Гороховецкий р-н, Пролетарский п, Совхозная ул, 1</t>
  </si>
  <si>
    <t>255.800</t>
  </si>
  <si>
    <t>Гороховецкий р-н, Торфопредприятия Большое п, Ленина ул, 11</t>
  </si>
  <si>
    <t>Гороховецкий р-н, Торфопредприятия Большое п, Ленина ул, 7</t>
  </si>
  <si>
    <t>218.100</t>
  </si>
  <si>
    <t>Гороховецкий р-н, Торфопредприятия Большое п, Ленина ул, 9</t>
  </si>
  <si>
    <t>218.800</t>
  </si>
  <si>
    <t>Гороховецкий р-н, Торфопредприятия Большое п, Октябрьская ул, 10</t>
  </si>
  <si>
    <t>220.200</t>
  </si>
  <si>
    <t>Гороховецкий р-н, Торфопредприятия Большое п, Октябрьская ул, 12</t>
  </si>
  <si>
    <t>Гороховецкий р-н, Торфопредприятия Большое п, Октябрьская ул, 5</t>
  </si>
  <si>
    <t>Гороховецкий р-н, Торфопредприятия Большое п, Октябрьская ул, 6</t>
  </si>
  <si>
    <t>149.000</t>
  </si>
  <si>
    <t>Гороховецкий р-н, Торфопредприятия Большое п, Октябрьская ул, 7</t>
  </si>
  <si>
    <t>Гороховецкий р-н, Торфопредприятия Большое п, Октябрьская ул, 8</t>
  </si>
  <si>
    <t>407.900</t>
  </si>
  <si>
    <t>Гороховецкий р-н, Торфопредприятия Большое п, Фрунзе ул, 6</t>
  </si>
  <si>
    <t>Гороховецкий р-н, Фоминки с, Муромская ул, 7</t>
  </si>
  <si>
    <t>Гороховецкий р-н, Фоминки с, Советская ул, 16</t>
  </si>
  <si>
    <t>260.100</t>
  </si>
  <si>
    <t>Гороховецкий р-н, Фоминки с, Совхозная ул, 11</t>
  </si>
  <si>
    <t>Гороховецкий р-н, Фоминки с, Совхозная ул, 2</t>
  </si>
  <si>
    <t>795.300</t>
  </si>
  <si>
    <t>Гороховецкий р-н, Фоминки с, Совхозная ул, 3</t>
  </si>
  <si>
    <t>Гороховецкий р-н, Фоминки с, Совхозная ул, 4</t>
  </si>
  <si>
    <t>1362.100</t>
  </si>
  <si>
    <t>Гороховецкий р-н, Фоминки с, Совхозная ул, 5</t>
  </si>
  <si>
    <t>Гороховецкий р-н, Фоминки с, Совхозная ул, 7</t>
  </si>
  <si>
    <t>Гороховецкий р-н, Фоминки с, Совхозная ул, 9</t>
  </si>
  <si>
    <t>702.300</t>
  </si>
  <si>
    <t>Гороховецкий р-н, Фоминки с, Чекунова ул, 1</t>
  </si>
  <si>
    <t>Гороховецкий р-н, Фоминки с, Чекунова ул, 2</t>
  </si>
  <si>
    <t>669.500</t>
  </si>
  <si>
    <t>940.700</t>
  </si>
  <si>
    <t>Гороховецкий р-н, Фоминки с, Чекунова ул, 3</t>
  </si>
  <si>
    <t>670.200</t>
  </si>
  <si>
    <t>Гороховецкий р-н, Фоминки с, Чекунова ул, 4</t>
  </si>
  <si>
    <t>Гороховецкий р-н, Фоминки с, Чекунова ул, 5</t>
  </si>
  <si>
    <t>Гороховецкий р-н, Хорошево п, 5</t>
  </si>
  <si>
    <t>Гороховецкий р-н, Чулково п, Дома подстанции ул, 3</t>
  </si>
  <si>
    <t>341.000</t>
  </si>
  <si>
    <t>987.900</t>
  </si>
  <si>
    <t>Гороховецкий р-н, Чулково п, Производственная ул, 1</t>
  </si>
  <si>
    <t>Гороховецкий р-н, Чулково п, Производственная ул, 4</t>
  </si>
  <si>
    <t>Гороховецкий р-н, Чулково п, Производственная ул, 5</t>
  </si>
  <si>
    <t>528.500</t>
  </si>
  <si>
    <t>Гороховецкий р-н, Чулково п, Советская ул, 27</t>
  </si>
  <si>
    <t>225.600</t>
  </si>
  <si>
    <t>Гороховецкий р-н, Чулково п, Сосновая ул, 1</t>
  </si>
  <si>
    <t>Гороховецкий р-н, Чулково п, Сосновая ул, 2</t>
  </si>
  <si>
    <t>380.100</t>
  </si>
  <si>
    <t>Гороховецкий р-н, Чулково п, Сосновая ул, 3</t>
  </si>
  <si>
    <t>Гороховецкий р-н, Чулково п, Центральная ул, 13</t>
  </si>
  <si>
    <t>Гороховецкий р-н, Юрово д, Колхозная ул, 6</t>
  </si>
  <si>
    <t>469.700</t>
  </si>
  <si>
    <t>Гороховецкий р-н, Юрово д, Колхозная ул, 8</t>
  </si>
  <si>
    <t>Гороховецкий р-н, Юрово д, Колхозная ул, 9</t>
  </si>
  <si>
    <t>Гусь-Хрустальный г, 2-ая Народная ул, 13</t>
  </si>
  <si>
    <t>1739.700</t>
  </si>
  <si>
    <t>1392.200</t>
  </si>
  <si>
    <t>Гусь-Хрустальный г, 2-ая Народная ул, 3</t>
  </si>
  <si>
    <t>747.520</t>
  </si>
  <si>
    <t>Гусь-Хрустальный г, 2-ая Народная ул, 6а</t>
  </si>
  <si>
    <t>1071.100</t>
  </si>
  <si>
    <t>Гусь-Хрустальный г, 50 лет Советской Власти пр-кт, 24</t>
  </si>
  <si>
    <t>Гусь-Хрустальный г, 50 лет Советской Власти пр-кт, 25</t>
  </si>
  <si>
    <t>405.100</t>
  </si>
  <si>
    <t>Гусь-Хрустальный г, 50 лет Советской Власти пр-кт, 26/8</t>
  </si>
  <si>
    <t>1021.400</t>
  </si>
  <si>
    <t>966.100</t>
  </si>
  <si>
    <t>Гусь-Хрустальный г, 50 лет Советской Власти пр-кт, 27</t>
  </si>
  <si>
    <t>989.600</t>
  </si>
  <si>
    <t>Гусь-Хрустальный г, 50 лет Советской Власти пр-кт, 28</t>
  </si>
  <si>
    <t>Гусь-Хрустальный г, 50 лет Советской Власти пр-кт, 29</t>
  </si>
  <si>
    <t>752.300</t>
  </si>
  <si>
    <t>Гусь-Хрустальный г, 50 лет Советской Власти пр-кт, 30</t>
  </si>
  <si>
    <t>Гусь-Хрустальный г, 50 лет Советской Власти пр-кт, 30а</t>
  </si>
  <si>
    <t>Гусь-Хрустальный г, 50 лет Советской Власти пр-кт, 31</t>
  </si>
  <si>
    <t>Гусь-Хрустальный г, 50 лет Советской Власти пр-кт, 32</t>
  </si>
  <si>
    <t>995.700</t>
  </si>
  <si>
    <t>Гусь-Хрустальный г, 50 лет Советской Власти пр-кт, 33</t>
  </si>
  <si>
    <t>Гусь-Хрустальный г, 50 лет Советской Власти пр-кт, 35</t>
  </si>
  <si>
    <t>1252.000</t>
  </si>
  <si>
    <t>1269.200</t>
  </si>
  <si>
    <t>2053.400</t>
  </si>
  <si>
    <t>Гусь-Хрустальный г, 50 лет Советской Власти пр-кт, 43</t>
  </si>
  <si>
    <t>1605.800</t>
  </si>
  <si>
    <t>Гусь-Хрустальный г, 50 лет Советской Власти пр-кт, 6</t>
  </si>
  <si>
    <t>723.200</t>
  </si>
  <si>
    <t>Гусь-Хрустальный г, Васильева ул, 16</t>
  </si>
  <si>
    <t>2106.000</t>
  </si>
  <si>
    <t>Гусь-Хрустальный г, Владимирская ул, 3а</t>
  </si>
  <si>
    <t>Гусь-Хрустальный г, Володарского ул, 8</t>
  </si>
  <si>
    <t>448.300</t>
  </si>
  <si>
    <t>Гусь-Хрустальный г, Гражданский пер, 10</t>
  </si>
  <si>
    <t>287.400</t>
  </si>
  <si>
    <t>Гусь-Хрустальный г, Гражданский пер, 12</t>
  </si>
  <si>
    <t>Гусь-Хрустальный г, Гражданский пер, 14</t>
  </si>
  <si>
    <t>445.700</t>
  </si>
  <si>
    <t>Гусь-Хрустальный г, Гражданский пер, 16</t>
  </si>
  <si>
    <t>Гусь-Хрустальный г, Гражданский пер, 18</t>
  </si>
  <si>
    <t>191.300</t>
  </si>
  <si>
    <t>Гусь-Хрустальный г, Гражданский пер, 24</t>
  </si>
  <si>
    <t>Гусь-Хрустальный г, Гражданский пер, 26</t>
  </si>
  <si>
    <t>398.890</t>
  </si>
  <si>
    <t>Гусь-Хрустальный г, Гражданский пер, 30</t>
  </si>
  <si>
    <t>Гусь-Хрустальный г, Гражданский пер, 9</t>
  </si>
  <si>
    <t>Гусь-Хрустальный г, Гусевский п, Интернациональная ул, 10</t>
  </si>
  <si>
    <t>Гусь-Хрустальный г, Гусевский п, Интернациональная ул, 4</t>
  </si>
  <si>
    <t>658.800</t>
  </si>
  <si>
    <t>Гусь-Хрустальный г, Гусевский п, Интернациональная ул, 6</t>
  </si>
  <si>
    <t>526.400</t>
  </si>
  <si>
    <t>Гусь-Хрустальный г, Гусевский п, Интернациональная ул, 8</t>
  </si>
  <si>
    <t>Гусь-Хрустальный г, Гусевский п, Мира ул, 11</t>
  </si>
  <si>
    <t>728.300</t>
  </si>
  <si>
    <t>1165.500</t>
  </si>
  <si>
    <t>Гусь-Хрустальный г, Гусевский п, Мира ул, 15</t>
  </si>
  <si>
    <t>734.300</t>
  </si>
  <si>
    <t>Гусь-Хрустальный г, Гусевский п, Мира ул, 6</t>
  </si>
  <si>
    <t>569.400</t>
  </si>
  <si>
    <t>Гусь-Хрустальный г, Гусевский п, Мира ул, 8</t>
  </si>
  <si>
    <t>953.020</t>
  </si>
  <si>
    <t>Гусь-Хрустальный г, Гусевский п, Октябрьская ул, 11</t>
  </si>
  <si>
    <t>Гусь-Хрустальный г, Гусевский п, Октябрьская ул, 2</t>
  </si>
  <si>
    <t>516.700</t>
  </si>
  <si>
    <t>Гусь-Хрустальный г, Гусевский п, Октябрьская ул, 2а</t>
  </si>
  <si>
    <t>Гусь-Хрустальный г, Гусевский п, Октябрьская ул, 3</t>
  </si>
  <si>
    <t>Гусь-Хрустальный г, Гусевский п, Октябрьская ул, 4</t>
  </si>
  <si>
    <t>Гусь-Хрустальный г, Гусевский п, Октябрьская ул, 5</t>
  </si>
  <si>
    <t>700.800</t>
  </si>
  <si>
    <t>781.500</t>
  </si>
  <si>
    <t>753.700</t>
  </si>
  <si>
    <t>Гусь-Хрустальный г, Гусевский п, Пионерская ул, 14</t>
  </si>
  <si>
    <t>981.800</t>
  </si>
  <si>
    <t>882.400</t>
  </si>
  <si>
    <t>Гусь-Хрустальный г, Гусевский п, Пионерская ул, 16</t>
  </si>
  <si>
    <t>594.800</t>
  </si>
  <si>
    <t>Гусь-Хрустальный г, Гусевский п, Садовая ул, 1/6</t>
  </si>
  <si>
    <t>Гусь-Хрустальный г, Гусевский п, Садовая ул, 1</t>
  </si>
  <si>
    <t>Гусь-Хрустальный г, Гусевский п, Садовая ул, 13</t>
  </si>
  <si>
    <t>679.500</t>
  </si>
  <si>
    <t>Гусь-Хрустальный г, Гусевский п, Садовая ул, 2</t>
  </si>
  <si>
    <t>Гусь-Хрустальный г, Гусевский п, Садовая ул, 3</t>
  </si>
  <si>
    <t>Гусь-Хрустальный г, Гусевский п, Садовая ул, 4</t>
  </si>
  <si>
    <t>678.700</t>
  </si>
  <si>
    <t>Гусь-Хрустальный г, Гусевский п, Садовая ул, 5</t>
  </si>
  <si>
    <t>615.440</t>
  </si>
  <si>
    <t>677.400</t>
  </si>
  <si>
    <t>Гусь-Хрустальный г, Гусевский п, Садовая ул, 7</t>
  </si>
  <si>
    <t>Гусь-Хрустальный г, Гусевский п, Садовая ул, 9</t>
  </si>
  <si>
    <t>678.900</t>
  </si>
  <si>
    <t>866.000</t>
  </si>
  <si>
    <t>Гусь-Хрустальный г, Гусевский п, Советская ул, 11</t>
  </si>
  <si>
    <t>804.500</t>
  </si>
  <si>
    <t>Гусь-Хрустальный г, Гусевский п, Советская ул, 16</t>
  </si>
  <si>
    <t>331.700</t>
  </si>
  <si>
    <t>Гусь-Хрустальный г, Гусевский п, Советская ул, 18</t>
  </si>
  <si>
    <t>Гусь-Хрустальный г, Гусевский п, Советская ул, 22</t>
  </si>
  <si>
    <t>Гусь-Хрустальный г, Гусевский п, Советская ул, 26а</t>
  </si>
  <si>
    <t>Гусь-Хрустальный г, Гусевский п, Советская ул, 27</t>
  </si>
  <si>
    <t>746.100</t>
  </si>
  <si>
    <t>Гусь-Хрустальный г, Гусевский п, Советская ул, 29</t>
  </si>
  <si>
    <t>573.700</t>
  </si>
  <si>
    <t>270.900</t>
  </si>
  <si>
    <t>Гусь-Хрустальный г, Гусевский п, Строительная ул, 20</t>
  </si>
  <si>
    <t>544.600</t>
  </si>
  <si>
    <t>539.700</t>
  </si>
  <si>
    <t>Гусь-Хрустальный г, Гусевский п, Строительная ул, 22</t>
  </si>
  <si>
    <t>536.620</t>
  </si>
  <si>
    <t>Гусь-Хрустальный г, Гусевский п, Строительная ул, 24</t>
  </si>
  <si>
    <t>293.760</t>
  </si>
  <si>
    <t>Гусь-Хрустальный г, Демократическая ул, 15</t>
  </si>
  <si>
    <t>293.200</t>
  </si>
  <si>
    <t>Гусь-Хрустальный г, Демократическая ул, 17</t>
  </si>
  <si>
    <t>1434.700</t>
  </si>
  <si>
    <t>Гусь-Хрустальный г, Демократическая ул, 3</t>
  </si>
  <si>
    <t>Гусь-Хрустальный г, Демократическая ул, 4</t>
  </si>
  <si>
    <t>398.800</t>
  </si>
  <si>
    <t>Гусь-Хрустальный г, Демократическая ул, 6</t>
  </si>
  <si>
    <t>501.900</t>
  </si>
  <si>
    <t>Гусь-Хрустальный г, Демократическая ул, 7</t>
  </si>
  <si>
    <t>289.000</t>
  </si>
  <si>
    <t>579.700</t>
  </si>
  <si>
    <t>Гусь-Хрустальный г, Демократическая ул, 8</t>
  </si>
  <si>
    <t>443.900</t>
  </si>
  <si>
    <t>443.200</t>
  </si>
  <si>
    <t>Гусь-Хрустальный г, Демократическая ул, 9</t>
  </si>
  <si>
    <t>Гусь-Хрустальный г, Димитрова ул, 27/59</t>
  </si>
  <si>
    <t>Гусь-Хрустальный г, Димитрова ул, 31</t>
  </si>
  <si>
    <t>1307.400</t>
  </si>
  <si>
    <t>Гусь-Хрустальный г, Димитрова ул, 34</t>
  </si>
  <si>
    <t>1191.500</t>
  </si>
  <si>
    <t>Гусь-Хрустальный г, Димитрова ул, 35а</t>
  </si>
  <si>
    <t>Гусь-Хрустальный г, Добролюбова ул, 12</t>
  </si>
  <si>
    <t>Гусь-Хрустальный г, Добролюбова ул, 19</t>
  </si>
  <si>
    <t>Гусь-Хрустальный г, Добролюбова ул, 21</t>
  </si>
  <si>
    <t>1302.200</t>
  </si>
  <si>
    <t>Гусь-Хрустальный г, Добролюбова ул, 4</t>
  </si>
  <si>
    <t>Гусь-Хрустальный г, Добролюбова ул, 8</t>
  </si>
  <si>
    <t>415.500</t>
  </si>
  <si>
    <t>528.700</t>
  </si>
  <si>
    <t>Гусь-Хрустальный г, Дружбы Народов ул, 10</t>
  </si>
  <si>
    <t>262.700</t>
  </si>
  <si>
    <t>Гусь-Хрустальный г, Дружбы Народов ул, 14/11</t>
  </si>
  <si>
    <t>Гусь-Хрустальный г, Дружбы Народов ул, 16</t>
  </si>
  <si>
    <t>Гусь-Хрустальный г, Дружбы Народов ул, 18</t>
  </si>
  <si>
    <t>680.500</t>
  </si>
  <si>
    <t>Гусь-Хрустальный г, Дружбы Народов ул, 4</t>
  </si>
  <si>
    <t>288.100</t>
  </si>
  <si>
    <t>Гусь-Хрустальный г, Дружбы Народов ул, 6</t>
  </si>
  <si>
    <t>Гусь-Хрустальный г, Дружбы Народов ул, 7</t>
  </si>
  <si>
    <t>Гусь-Хрустальный г, Дружбы Народов ул, 8</t>
  </si>
  <si>
    <t>478.500</t>
  </si>
  <si>
    <t>694.100</t>
  </si>
  <si>
    <t>Гусь-Хрустальный г, Зеркальная ул, 2</t>
  </si>
  <si>
    <t>648.900</t>
  </si>
  <si>
    <t>Гусь-Хрустальный г, Зеркальная ул, 3</t>
  </si>
  <si>
    <t>Гусь-Хрустальный г, Зеркальная ул, 4</t>
  </si>
  <si>
    <t>Гусь-Хрустальный г, Зеркальная ул, 6</t>
  </si>
  <si>
    <t>654.200</t>
  </si>
  <si>
    <t>437.500</t>
  </si>
  <si>
    <t>Гусь-Хрустальный г, Интернациональная ул, 1/7</t>
  </si>
  <si>
    <t>Гусь-Хрустальный г, Интернациональная ул, 2/9</t>
  </si>
  <si>
    <t>392.300</t>
  </si>
  <si>
    <t>1010.600</t>
  </si>
  <si>
    <t>Гусь-Хрустальный г, Интернациональная ул, 40а</t>
  </si>
  <si>
    <t>1460.000</t>
  </si>
  <si>
    <t>3219.200</t>
  </si>
  <si>
    <t>Гусь-Хрустальный г, Интернациональная ул, 40б</t>
  </si>
  <si>
    <t>5680.000</t>
  </si>
  <si>
    <t>Гусь-Хрустальный г, Интернациональная ул, 42а</t>
  </si>
  <si>
    <t>1484.200</t>
  </si>
  <si>
    <t>Гусь-Хрустальный г, Интернациональная ул, 42б</t>
  </si>
  <si>
    <t>Гусь-Хрустальный г, Интернациональная ул, 44</t>
  </si>
  <si>
    <t>Гусь-Хрустальный г, Интернациональная ул, 46</t>
  </si>
  <si>
    <t>1714.800</t>
  </si>
  <si>
    <t>Гусь-Хрустальный г, Иркутская ул, 26а</t>
  </si>
  <si>
    <t>Гусь-Хрустальный г, Калинина ул, 21</t>
  </si>
  <si>
    <t>1485.500</t>
  </si>
  <si>
    <t>957.000</t>
  </si>
  <si>
    <t>Гусь-Хрустальный г, Калинина ул, 41</t>
  </si>
  <si>
    <t>1285.000</t>
  </si>
  <si>
    <t>Гусь-Хрустальный г, Калинина ул, 50б</t>
  </si>
  <si>
    <t>1091.700</t>
  </si>
  <si>
    <t>Гусь-Хрустальный г, Калинина ул, 53</t>
  </si>
  <si>
    <t>698.700</t>
  </si>
  <si>
    <t>Гусь-Хрустальный г, Калинина ул, 54а</t>
  </si>
  <si>
    <t>1226.800</t>
  </si>
  <si>
    <t>Гусь-Хрустальный г, Калинина ул, 56</t>
  </si>
  <si>
    <t>Гусь-Хрустальный г, Калинина ул, 57</t>
  </si>
  <si>
    <t>Гусь-Хрустальный г, Калинина ул, 58</t>
  </si>
  <si>
    <t>Гусь-Хрустальный г, Калинина ул, 59</t>
  </si>
  <si>
    <t>681.200</t>
  </si>
  <si>
    <t>1019.300</t>
  </si>
  <si>
    <t>Гусь-Хрустальный г, Каляевская ул, 26</t>
  </si>
  <si>
    <t>1878.000</t>
  </si>
  <si>
    <t>1023.500</t>
  </si>
  <si>
    <t>561.200</t>
  </si>
  <si>
    <t>522.400</t>
  </si>
  <si>
    <t>Гусь-Хрустальный г, Карла Либкнехта ул, 1</t>
  </si>
  <si>
    <t>Гусь-Хрустальный г, Карла Либкнехта ул, 1а</t>
  </si>
  <si>
    <t>1498.300</t>
  </si>
  <si>
    <t>Гусь-Хрустальный г, Карла Либкнехта ул, 3а</t>
  </si>
  <si>
    <t>Гусь-Хрустальный г, Карла Либкнехта ул, 5а</t>
  </si>
  <si>
    <t>2979.800</t>
  </si>
  <si>
    <t>Гусь-Хрустальный г, Карла Маркса ул, 2</t>
  </si>
  <si>
    <t>1235.400</t>
  </si>
  <si>
    <t>Гусь-Хрустальный г, Карла Маркса ул, 23</t>
  </si>
  <si>
    <t>780.400</t>
  </si>
  <si>
    <t>Гусь-Хрустальный г, Карла Маркса ул, 25</t>
  </si>
  <si>
    <t>Гусь-Хрустальный г, Карла Маркса ул, 56</t>
  </si>
  <si>
    <t>Гусь-Хрустальный г, Карла Маркса ул, 58</t>
  </si>
  <si>
    <t>Гусь-Хрустальный г, Карла Маркса ул, 58а</t>
  </si>
  <si>
    <t>1326.000</t>
  </si>
  <si>
    <t>1526.300</t>
  </si>
  <si>
    <t>Гусь-Хрустальный г, Карла Маркса ул, 60</t>
  </si>
  <si>
    <t>575.500</t>
  </si>
  <si>
    <t>Гусь-Хрустальный г, Карьерная ул, 1</t>
  </si>
  <si>
    <t>Гусь-Хрустальный г, Карьерная ул, 7</t>
  </si>
  <si>
    <t>Гусь-Хрустальный г, Каховского ул, 10а</t>
  </si>
  <si>
    <t>772.400</t>
  </si>
  <si>
    <t>Гусь-Хрустальный г, Каховского ул, 12</t>
  </si>
  <si>
    <t>Гусь-Хрустальный г, Каховского ул, 2</t>
  </si>
  <si>
    <t>4009.000</t>
  </si>
  <si>
    <t>Гусь-Хрустальный г, Каховского ул, 4</t>
  </si>
  <si>
    <t>5245.000</t>
  </si>
  <si>
    <t>Гусь-Хрустальный г, Каховского ул, 6</t>
  </si>
  <si>
    <t>1622.000</t>
  </si>
  <si>
    <t>Гусь-Хрустальный г, Коммунистическая ул, 2</t>
  </si>
  <si>
    <t>799.400</t>
  </si>
  <si>
    <t>972.700</t>
  </si>
  <si>
    <t>Гусь-Хрустальный г, Коммунистическая ул, 6</t>
  </si>
  <si>
    <t>Гусь-Хрустальный г, Красноармейская ул, 10</t>
  </si>
  <si>
    <t>Гусь-Хрустальный г, Красноармейская ул, 16</t>
  </si>
  <si>
    <t>Гусь-Хрустальный г, Красноармейская ул, 21</t>
  </si>
  <si>
    <t>Гусь-Хрустальный г, Красноармейская ул, 22</t>
  </si>
  <si>
    <t>195.400</t>
  </si>
  <si>
    <t>1386.800</t>
  </si>
  <si>
    <t>Гусь-Хрустальный г, Красноармейская ул, 8</t>
  </si>
  <si>
    <t>Гусь-Хрустальный г, Красных Партизан ул, 61</t>
  </si>
  <si>
    <t>649.100</t>
  </si>
  <si>
    <t>Гусь-Хрустальный г, Красных Партизан ул, 72/29</t>
  </si>
  <si>
    <t>1171.800</t>
  </si>
  <si>
    <t>Гусь-Хрустальный г, Курловская ул, 10</t>
  </si>
  <si>
    <t>285.700</t>
  </si>
  <si>
    <t>Гусь-Хрустальный г, Курловская ул, 12</t>
  </si>
  <si>
    <t>Гусь-Хрустальный г, Курловская ул, 13</t>
  </si>
  <si>
    <t>640.200</t>
  </si>
  <si>
    <t>Гусь-Хрустальный г, Курловская ул, 14</t>
  </si>
  <si>
    <t>Гусь-Хрустальный г, Курловская ул, 15</t>
  </si>
  <si>
    <t>Гусь-Хрустальный г, Курловская ул, 16</t>
  </si>
  <si>
    <t>699.400</t>
  </si>
  <si>
    <t>Гусь-Хрустальный г, Курловская ул, 17</t>
  </si>
  <si>
    <t>Гусь-Хрустальный г, Курловская ул, 18</t>
  </si>
  <si>
    <t>804.300</t>
  </si>
  <si>
    <t>Гусь-Хрустальный г, Курловская ул, 19</t>
  </si>
  <si>
    <t>Гусь-Хрустальный г, Курловская ул, 20</t>
  </si>
  <si>
    <t>Гусь-Хрустальный г, Курловская ул, 21</t>
  </si>
  <si>
    <t>Гусь-Хрустальный г, Курловская ул, 24</t>
  </si>
  <si>
    <t>Гусь-Хрустальный г, Курловская ул, 25</t>
  </si>
  <si>
    <t>Гусь-Хрустальный г, Курловская ул, 26</t>
  </si>
  <si>
    <t>374.700</t>
  </si>
  <si>
    <t>Гусь-Хрустальный г, Курловская ул, 27</t>
  </si>
  <si>
    <t>Гусь-Хрустальный г, Курловская ул, 28</t>
  </si>
  <si>
    <t>Гусь-Хрустальный г, Курловская ул, 29</t>
  </si>
  <si>
    <t>498.600</t>
  </si>
  <si>
    <t>Гусь-Хрустальный г, Курловская ул, 30</t>
  </si>
  <si>
    <t>Гусь-Хрустальный г, Курловская ул, 33</t>
  </si>
  <si>
    <t>929.400</t>
  </si>
  <si>
    <t>Гусь-Хрустальный г, Курловская ул, 8</t>
  </si>
  <si>
    <t>Гусь-Хрустальный г, Курловская ул, 9</t>
  </si>
  <si>
    <t>693.800</t>
  </si>
  <si>
    <t>Гусь-Хрустальный г, Ленинградская ул, 6</t>
  </si>
  <si>
    <t>554.300</t>
  </si>
  <si>
    <t>633.500</t>
  </si>
  <si>
    <t>Гусь-Хрустальный г, Локомотивная ул, 3</t>
  </si>
  <si>
    <t>Гусь-Хрустальный г, Локомотивная ул, 4</t>
  </si>
  <si>
    <t>Гусь-Хрустальный г, Ломоносова ул, 24</t>
  </si>
  <si>
    <t>848.300</t>
  </si>
  <si>
    <t>Гусь-Хрустальный г, Ломоносова ул, 24а</t>
  </si>
  <si>
    <t>1373.300</t>
  </si>
  <si>
    <t>Гусь-Хрустальный г, Ломоносова ул, 26</t>
  </si>
  <si>
    <t>1255.600</t>
  </si>
  <si>
    <t>Гусь-Хрустальный г, Ломоносова ул, 2а/8а</t>
  </si>
  <si>
    <t>1083.300</t>
  </si>
  <si>
    <t>Гусь-Хрустальный г, Ломоносова ул, 30</t>
  </si>
  <si>
    <t>598.700</t>
  </si>
  <si>
    <t>Гусь-Хрустальный г, Луначарского ул, 15</t>
  </si>
  <si>
    <t>261.000</t>
  </si>
  <si>
    <t>Гусь-Хрустальный г, Луначарского ул, 17</t>
  </si>
  <si>
    <t>855.700</t>
  </si>
  <si>
    <t>Гусь-Хрустальный г, Луначарского ул, 5</t>
  </si>
  <si>
    <t>494.600</t>
  </si>
  <si>
    <t>Гусь-Хрустальный г, Луначарского ул, 6</t>
  </si>
  <si>
    <t>1121.200</t>
  </si>
  <si>
    <t>Гусь-Хрустальный г, Луначарского ул, 8</t>
  </si>
  <si>
    <t>1195.800</t>
  </si>
  <si>
    <t>Гусь-Хрустальный г, Луначарского ул, 8а</t>
  </si>
  <si>
    <t>Гусь-Хрустальный г, Люксембургская ул, 26</t>
  </si>
  <si>
    <t>197.700</t>
  </si>
  <si>
    <t>Гусь-Хрустальный г, Люксембургская ул, 28</t>
  </si>
  <si>
    <t>201.000</t>
  </si>
  <si>
    <t>Гусь-Хрустальный г, Люксембургская ул, 5</t>
  </si>
  <si>
    <t>1333.000</t>
  </si>
  <si>
    <t>Гусь-Хрустальный г, Маяковского ул, 12а</t>
  </si>
  <si>
    <t>1465.900</t>
  </si>
  <si>
    <t>Гусь-Хрустальный г, Маяковского ул, 1а</t>
  </si>
  <si>
    <t>Гусь-Хрустальный г, Маяковского ул, 2а</t>
  </si>
  <si>
    <t>1272.200</t>
  </si>
  <si>
    <t>Гусь-Хрустальный г, Маяковского ул, 3а</t>
  </si>
  <si>
    <t>1677.000</t>
  </si>
  <si>
    <t>1677.030</t>
  </si>
  <si>
    <t>Гусь-Хрустальный г, Маяковского ул, 5а</t>
  </si>
  <si>
    <t>4992.800</t>
  </si>
  <si>
    <t>Гусь-Хрустальный г, Маяковского ул, 7</t>
  </si>
  <si>
    <t>Гусь-Хрустальный г, Маяковского ул, 8а</t>
  </si>
  <si>
    <t>Гусь-Хрустальный г, Мезиновская ул, 14</t>
  </si>
  <si>
    <t>1546.000</t>
  </si>
  <si>
    <t>834.900</t>
  </si>
  <si>
    <t>Гусь-Хрустальный г, Мезиновская ул, 16</t>
  </si>
  <si>
    <t>1043.500</t>
  </si>
  <si>
    <t>Гусь-Хрустальный г, Мезиновская ул, 4</t>
  </si>
  <si>
    <t>340.200</t>
  </si>
  <si>
    <t>308.100</t>
  </si>
  <si>
    <t>Гусь-Хрустальный г, Мезиновская ул, 8</t>
  </si>
  <si>
    <t>Гусь-Хрустальный г, Менделеева ул, 15а</t>
  </si>
  <si>
    <t>3211.000</t>
  </si>
  <si>
    <t>Гусь-Хрустальный г, Менделеева ул, 17а</t>
  </si>
  <si>
    <t>Гусь-Хрустальный г, Менделеева ул, 19</t>
  </si>
  <si>
    <t>1297.100</t>
  </si>
  <si>
    <t>Гусь-Хрустальный г, Менделеева ул, 19а</t>
  </si>
  <si>
    <t>779.800</t>
  </si>
  <si>
    <t>756.280</t>
  </si>
  <si>
    <t>Гусь-Хрустальный г, Менделеева ул, 21</t>
  </si>
  <si>
    <t>1328.600</t>
  </si>
  <si>
    <t>1616.100</t>
  </si>
  <si>
    <t>Гусь-Хрустальный г, Менделеева ул, 25</t>
  </si>
  <si>
    <t>11688.300</t>
  </si>
  <si>
    <t>Гусь-Хрустальный г, Микрорайон ул, 1</t>
  </si>
  <si>
    <t>Гусь-Хрустальный г, Микрорайон ул, 12</t>
  </si>
  <si>
    <t>452.900</t>
  </si>
  <si>
    <t>637.200</t>
  </si>
  <si>
    <t>451.400</t>
  </si>
  <si>
    <t>Гусь-Хрустальный г, Микрорайон ул, 14</t>
  </si>
  <si>
    <t>Гусь-Хрустальный г, Микрорайон ул, 15</t>
  </si>
  <si>
    <t>Гусь-Хрустальный г, Микрорайон ул, 16</t>
  </si>
  <si>
    <t>911.100</t>
  </si>
  <si>
    <t>695.500</t>
  </si>
  <si>
    <t>Гусь-Хрустальный г, Микрорайон ул, 18</t>
  </si>
  <si>
    <t>Гусь-Хрустальный г, Микрорайон ул, 19</t>
  </si>
  <si>
    <t>Гусь-Хрустальный г, Микрорайон ул, 2</t>
  </si>
  <si>
    <t>Гусь-Хрустальный г, Микрорайон ул, 20</t>
  </si>
  <si>
    <t>888.800</t>
  </si>
  <si>
    <t>Гусь-Хрустальный г, Микрорайон ул, 21</t>
  </si>
  <si>
    <t>Гусь-Хрустальный г, Микрорайон ул, 24</t>
  </si>
  <si>
    <t>Гусь-Хрустальный г, Микрорайон ул, 25</t>
  </si>
  <si>
    <t>455.800</t>
  </si>
  <si>
    <t>Гусь-Хрустальный г, Микрорайон ул, 26</t>
  </si>
  <si>
    <t>726.400</t>
  </si>
  <si>
    <t>1079.200</t>
  </si>
  <si>
    <t>Гусь-Хрустальный г, Микрорайон ул, 29</t>
  </si>
  <si>
    <t>1213.200</t>
  </si>
  <si>
    <t>Гусь-Хрустальный г, Микрорайон ул, 3</t>
  </si>
  <si>
    <t>Гусь-Хрустальный г, Микрорайон ул, 30</t>
  </si>
  <si>
    <t>Гусь-Хрустальный г, Микрорайон ул, 32</t>
  </si>
  <si>
    <t>Гусь-Хрустальный г, Микрорайон ул, 33</t>
  </si>
  <si>
    <t>Гусь-Хрустальный г, Микрорайон ул, 34</t>
  </si>
  <si>
    <t>Гусь-Хрустальный г, Микрорайон ул, 36</t>
  </si>
  <si>
    <t>Гусь-Хрустальный г, Микрорайон ул, 37а</t>
  </si>
  <si>
    <t>801.900</t>
  </si>
  <si>
    <t>467.200</t>
  </si>
  <si>
    <t>Гусь-Хрустальный г, Микрорайон ул, 4</t>
  </si>
  <si>
    <t>Гусь-Хрустальный г, Микрорайон ул, 40</t>
  </si>
  <si>
    <t>Гусь-Хрустальный г, Микрорайон ул, 41</t>
  </si>
  <si>
    <t>Гусь-Хрустальный г, Микрорайон ул, 43</t>
  </si>
  <si>
    <t>Гусь-Хрустальный г, Микрорайон ул, 47</t>
  </si>
  <si>
    <t>762.900</t>
  </si>
  <si>
    <t>Гусь-Хрустальный г, Микрорайон ул, 50</t>
  </si>
  <si>
    <t>1039.700</t>
  </si>
  <si>
    <t>Гусь-Хрустальный г, Минская ул, 19</t>
  </si>
  <si>
    <t>Гусь-Хрустальный г, Минская ул, 3</t>
  </si>
  <si>
    <t>825.400</t>
  </si>
  <si>
    <t>Гусь-Хрустальный г, Минская ул, 9</t>
  </si>
  <si>
    <t>1056.200</t>
  </si>
  <si>
    <t>Гусь-Хрустальный г, Мира ул, 12</t>
  </si>
  <si>
    <t>Гусь-Хрустальный г, Мира ул, 13</t>
  </si>
  <si>
    <t>Гусь-Хрустальный г, Мира ул, 18</t>
  </si>
  <si>
    <t>437.300</t>
  </si>
  <si>
    <t>Гусь-Хрустальный г, Мира ул, 20</t>
  </si>
  <si>
    <t>Гусь-Хрустальный г, Мира ул, 21</t>
  </si>
  <si>
    <t>1492.200</t>
  </si>
  <si>
    <t>Гусь-Хрустальный г, Мира ул, 22</t>
  </si>
  <si>
    <t>510.300</t>
  </si>
  <si>
    <t>Гусь-Хрустальный г, Мира ул, 7</t>
  </si>
  <si>
    <t>Гусь-Хрустальный г, Мира ул, 8/11</t>
  </si>
  <si>
    <t>261.400</t>
  </si>
  <si>
    <t>Гусь-Хрустальный г, Мира ул, 9</t>
  </si>
  <si>
    <t>Гусь-Хрустальный г, Мичурина ул, 2</t>
  </si>
  <si>
    <t>894.600</t>
  </si>
  <si>
    <t>Гусь-Хрустальный г, Мостовая ул, 10</t>
  </si>
  <si>
    <t>548.500</t>
  </si>
  <si>
    <t>Гусь-Хрустальный г, Мостовая ул, 15</t>
  </si>
  <si>
    <t>Гусь-Хрустальный г, Мостовая ул, 4</t>
  </si>
  <si>
    <t>Гусь-Хрустальный г, Мостовая ул, 8</t>
  </si>
  <si>
    <t>511.800</t>
  </si>
  <si>
    <t>Гусь-Хрустальный г, Муравьева-Апостола ул, 11</t>
  </si>
  <si>
    <t>Гусь-Хрустальный г, Муравьева-Апостола ул, 13</t>
  </si>
  <si>
    <t>Гусь-Хрустальный г, Муравьева-Апостола ул, 14</t>
  </si>
  <si>
    <t>Гусь-Хрустальный г, Муравьева-Апостола ул, 15</t>
  </si>
  <si>
    <t>816.400</t>
  </si>
  <si>
    <t>Гусь-Хрустальный г, Муравьева-Апостола ул, 15а</t>
  </si>
  <si>
    <t>1042.800</t>
  </si>
  <si>
    <t>Гусь-Хрустальный г, Муравьева-Апостола ул, 16</t>
  </si>
  <si>
    <t>1169.900</t>
  </si>
  <si>
    <t>3203.400</t>
  </si>
  <si>
    <t>Гусь-Хрустальный г, Муравьева-Апостола ул, 19</t>
  </si>
  <si>
    <t>Гусь-Хрустальный г, Муравьева-Апостола ул, 25а</t>
  </si>
  <si>
    <t>Гусь-Хрустальный г, Муравьева-Апостола ул, 3</t>
  </si>
  <si>
    <t>Гусь-Хрустальный г, Муравьева-Апостола ул, 5</t>
  </si>
  <si>
    <t>1354.000</t>
  </si>
  <si>
    <t>Гусь-Хрустальный г, Муравьева-Апостола ул, 7</t>
  </si>
  <si>
    <t>857.000</t>
  </si>
  <si>
    <t>Гусь-Хрустальный г, Набережная ул, 101</t>
  </si>
  <si>
    <t>327.600</t>
  </si>
  <si>
    <t>Гусь-Хрустальный г, Набережная ул, 103</t>
  </si>
  <si>
    <t>Гусь-Хрустальный г, Набережная ул, 12</t>
  </si>
  <si>
    <t>223.700</t>
  </si>
  <si>
    <t>Гусь-Хрустальный г, Набережная ул, 14</t>
  </si>
  <si>
    <t>Гусь-Хрустальный г, Набережная ул, 87/16</t>
  </si>
  <si>
    <t>400.300</t>
  </si>
  <si>
    <t>Гусь-Хрустальный г, Новый п, Ленина ул, 11</t>
  </si>
  <si>
    <t>Гусь-Хрустальный г, Новый п, Ленина ул, 12</t>
  </si>
  <si>
    <t>367.900</t>
  </si>
  <si>
    <t>574.730</t>
  </si>
  <si>
    <t>Гусь-Хрустальный г, Новый п, Ленина ул, 15</t>
  </si>
  <si>
    <t>Гусь-Хрустальный г, Новый п, Ленина ул, 16</t>
  </si>
  <si>
    <t>671.600</t>
  </si>
  <si>
    <t>Гусь-Хрустальный г, Новый п, Ленина ул, 16а</t>
  </si>
  <si>
    <t>Гусь-Хрустальный г, Окружная ул, 2</t>
  </si>
  <si>
    <t>Гусь-Хрустальный г, Окружная ул, 4</t>
  </si>
  <si>
    <t>Гусь-Хрустальный г, Окружная ул, 6</t>
  </si>
  <si>
    <t>Гусь-Хрустальный г, Октябрьская ул, 19</t>
  </si>
  <si>
    <t>Гусь-Хрустальный г, Октябрьская ул, 2</t>
  </si>
  <si>
    <t>Гусь-Хрустальный г, Октябрьская ул, 68</t>
  </si>
  <si>
    <t>3003.000</t>
  </si>
  <si>
    <t>Гусь-Хрустальный г, Октябрьская ул, 74</t>
  </si>
  <si>
    <t>2911.000</t>
  </si>
  <si>
    <t>Гусь-Хрустальный г, Октябрьская ул, 76</t>
  </si>
  <si>
    <t>1631.900</t>
  </si>
  <si>
    <t>Гусь-Хрустальный г, Осьмова ул, 10</t>
  </si>
  <si>
    <t>Гусь-Хрустальный г, Осьмова ул, 11</t>
  </si>
  <si>
    <t>458.400</t>
  </si>
  <si>
    <t>Гусь-Хрустальный г, Осьмова ул, 12</t>
  </si>
  <si>
    <t>698.400</t>
  </si>
  <si>
    <t>Гусь-Хрустальный г, Осьмова ул, 13</t>
  </si>
  <si>
    <t>Гусь-Хрустальный г, Осьмова ул, 14</t>
  </si>
  <si>
    <t>301.200</t>
  </si>
  <si>
    <t>461.900</t>
  </si>
  <si>
    <t>Гусь-Хрустальный г, Осьмова ул, 16</t>
  </si>
  <si>
    <t>428.700</t>
  </si>
  <si>
    <t>Гусь-Хрустальный г, Осьмова ул, 18</t>
  </si>
  <si>
    <t>Гусь-Хрустальный г, Осьмова ул, 19</t>
  </si>
  <si>
    <t>Гусь-Хрустальный г, Осьмова ул, 21</t>
  </si>
  <si>
    <t>279.200</t>
  </si>
  <si>
    <t>Гусь-Хрустальный г, Осьмова ул, 24</t>
  </si>
  <si>
    <t>Гусь-Хрустальный г, Осьмова ул, 25</t>
  </si>
  <si>
    <t>1407.600</t>
  </si>
  <si>
    <t>Гусь-Хрустальный г, Осьмова ул, 26</t>
  </si>
  <si>
    <t>636.200</t>
  </si>
  <si>
    <t>Гусь-Хрустальный г, Осьмова ул, 4</t>
  </si>
  <si>
    <t>312.500</t>
  </si>
  <si>
    <t>Гусь-Хрустальный г, Осьмова ул, 7</t>
  </si>
  <si>
    <t>658.900</t>
  </si>
  <si>
    <t>Гусь-Хрустальный г, Осьмова ул, 8</t>
  </si>
  <si>
    <t>Гусь-Хрустальный г, Панфилово п, 1а</t>
  </si>
  <si>
    <t>Гусь-Хрустальный г, Панфилово п, 28</t>
  </si>
  <si>
    <t>417.900</t>
  </si>
  <si>
    <t>Гусь-Хрустальный г, Панфилово п, 3</t>
  </si>
  <si>
    <t>961.400</t>
  </si>
  <si>
    <t>Гусь-Хрустальный г, Панфилово п, 36</t>
  </si>
  <si>
    <t>Гусь-Хрустальный г, Панфилово п, 5</t>
  </si>
  <si>
    <t>Гусь-Хрустальный г, Первомайская ул, 12</t>
  </si>
  <si>
    <t>Гусь-Хрустальный г, Перегрузочная ул, 3а</t>
  </si>
  <si>
    <t>Гусь-Хрустальный г, Перегрузочная ул, 5а</t>
  </si>
  <si>
    <t>1124.200</t>
  </si>
  <si>
    <t>293.100</t>
  </si>
  <si>
    <t>Гусь-Хрустальный г, Писарева ул, 16</t>
  </si>
  <si>
    <t>Гусь-Хрустальный г, Писарева ул, 20</t>
  </si>
  <si>
    <t>Гусь-Хрустальный г, Плеханова ул, 1</t>
  </si>
  <si>
    <t>Гусь-Хрустальный г, Плеханова ул, 3</t>
  </si>
  <si>
    <t>Гусь-Хрустальный г, Плеханова ул, 4</t>
  </si>
  <si>
    <t>Гусь-Хрустальный г, Полевая ул, 3</t>
  </si>
  <si>
    <t>890.500</t>
  </si>
  <si>
    <t>Гусь-Хрустальный г, Полевая ул, 5</t>
  </si>
  <si>
    <t>1265.600</t>
  </si>
  <si>
    <t>1505.900</t>
  </si>
  <si>
    <t>Гусь-Хрустальный г, Пролетарская ул, 18</t>
  </si>
  <si>
    <t>7680.700</t>
  </si>
  <si>
    <t>Гусь-Хрустальный г, Прудинская ул, 13</t>
  </si>
  <si>
    <t>227.800</t>
  </si>
  <si>
    <t>Гусь-Хрустальный г, Прудинская ул, 15</t>
  </si>
  <si>
    <t>Гусь-Хрустальный г, Прудинская ул, 17</t>
  </si>
  <si>
    <t>421.300</t>
  </si>
  <si>
    <t>Гусь-Хрустальный г, Прудинская ул, 19</t>
  </si>
  <si>
    <t>3341.000</t>
  </si>
  <si>
    <t>Гусь-Хрустальный г, Прудинская ул, 2а</t>
  </si>
  <si>
    <t>4433.000</t>
  </si>
  <si>
    <t>Гусь-Хрустальный г, Прудинская ул, 3</t>
  </si>
  <si>
    <t>Гусь-Хрустальный г, Прудинская ул, 4а</t>
  </si>
  <si>
    <t>Гусь-Хрустальный г, Революции ул, 12</t>
  </si>
  <si>
    <t>916.100</t>
  </si>
  <si>
    <t>Гусь-Хрустальный г, Революции ул, 14а</t>
  </si>
  <si>
    <t>658.100</t>
  </si>
  <si>
    <t>567.900</t>
  </si>
  <si>
    <t>Гусь-Хрустальный г, Революции ул, 16</t>
  </si>
  <si>
    <t>Гусь-Хрустальный г, Революции ул, 17/7</t>
  </si>
  <si>
    <t>Гусь-Хрустальный г, Революции ул, 18</t>
  </si>
  <si>
    <t>485.200</t>
  </si>
  <si>
    <t>Гусь-Хрустальный г, Революции ул, 20</t>
  </si>
  <si>
    <t>Гусь-Хрустальный г, Революции ул, 22</t>
  </si>
  <si>
    <t>Гусь-Хрустальный г, Революции ул, 24</t>
  </si>
  <si>
    <t>704.600</t>
  </si>
  <si>
    <t>Гусь-Хрустальный г, Революции ул, 6</t>
  </si>
  <si>
    <t>Гусь-Хрустальный г, Революции ул, 7</t>
  </si>
  <si>
    <t>Гусь-Хрустальный г, Революции ул, 9</t>
  </si>
  <si>
    <t>796.700</t>
  </si>
  <si>
    <t>Гусь-Хрустальный г, Ремонтная ул, 11</t>
  </si>
  <si>
    <t>Гусь-Хрустальный г, Ремонтная ул, 13</t>
  </si>
  <si>
    <t>Гусь-Хрустальный г, Ремонтная ул, 15</t>
  </si>
  <si>
    <t>458.300</t>
  </si>
  <si>
    <t>444.700</t>
  </si>
  <si>
    <t>Гусь-Хрустальный г, Рудницкой ул, 13</t>
  </si>
  <si>
    <t>388.400</t>
  </si>
  <si>
    <t>Гусь-Хрустальный г, Рязанская ул, 10</t>
  </si>
  <si>
    <t>Гусь-Хрустальный г, Рязанская ул, 10а</t>
  </si>
  <si>
    <t>1018.300</t>
  </si>
  <si>
    <t>Гусь-Хрустальный г, Рязанская ул, 10б</t>
  </si>
  <si>
    <t>1084.400</t>
  </si>
  <si>
    <t>Гусь-Хрустальный г, Рязанская ул, 19</t>
  </si>
  <si>
    <t>Гусь-Хрустальный г, Рязанская ул, 2</t>
  </si>
  <si>
    <t>Гусь-Хрустальный г, Рязанская ул, 23</t>
  </si>
  <si>
    <t>1237.500</t>
  </si>
  <si>
    <t>2307.600</t>
  </si>
  <si>
    <t>Гусь-Хрустальный г, Садовая ул, 59</t>
  </si>
  <si>
    <t>Гусь-Хрустальный г, Садовая ул, 59а</t>
  </si>
  <si>
    <t>1067.000</t>
  </si>
  <si>
    <t>994.300</t>
  </si>
  <si>
    <t>Гусь-Хрустальный г, Садовая ул, 67</t>
  </si>
  <si>
    <t>Гусь-Хрустальный г, Садовая ул, 67а</t>
  </si>
  <si>
    <t>Гусь-Хрустальный г, Садовая ул, 71</t>
  </si>
  <si>
    <t>1380.500</t>
  </si>
  <si>
    <t>Гусь-Хрустальный г, Свердлова ул, 21</t>
  </si>
  <si>
    <t>567.800</t>
  </si>
  <si>
    <t>Гусь-Хрустальный г, Свердлова ул, 29</t>
  </si>
  <si>
    <t>489.800</t>
  </si>
  <si>
    <t>Гусь-Хрустальный г, Свердлова ул, 2а</t>
  </si>
  <si>
    <t>957.300</t>
  </si>
  <si>
    <t>Гусь-Хрустальный г, Свердлова ул, 30</t>
  </si>
  <si>
    <t>Гусь-Хрустальный г, Свердлова ул, 31</t>
  </si>
  <si>
    <t>776.800</t>
  </si>
  <si>
    <t>Гусь-Хрустальный г, Свердлова ул, 32</t>
  </si>
  <si>
    <t>519.500</t>
  </si>
  <si>
    <t>Гусь-Хрустальный г, Северная ул, 3</t>
  </si>
  <si>
    <t>846.400</t>
  </si>
  <si>
    <t>Гусь-Хрустальный г, Старых Большевиков ул, 17а</t>
  </si>
  <si>
    <t>1139.400</t>
  </si>
  <si>
    <t>Гусь-Хрустальный г, Старых Большевиков ул, 19а</t>
  </si>
  <si>
    <t>Гусь-Хрустальный г, Старых Большевиков ул, 21</t>
  </si>
  <si>
    <t>Гусь-Хрустальный г, Старых Большевиков ул, 21а</t>
  </si>
  <si>
    <t>1186.300</t>
  </si>
  <si>
    <t>Гусь-Хрустальный г, Старых Большевиков ул, 30</t>
  </si>
  <si>
    <t>Гусь-Хрустальный г, Теплицкий пр-кт, 10</t>
  </si>
  <si>
    <t>Гусь-Хрустальный г, Теплицкий пр-кт, 11</t>
  </si>
  <si>
    <t>Гусь-Хрустальный г, Теплицкий пр-кт, 12</t>
  </si>
  <si>
    <t>1582.500</t>
  </si>
  <si>
    <t>Гусь-Хрустальный г, Теплицкий пр-кт, 17</t>
  </si>
  <si>
    <t>984.400</t>
  </si>
  <si>
    <t>Гусь-Хрустальный г, Теплицкий пр-кт, 20</t>
  </si>
  <si>
    <t>1070.900</t>
  </si>
  <si>
    <t>Гусь-Хрустальный г, Теплицкий пр-кт, 21</t>
  </si>
  <si>
    <t>2407.700</t>
  </si>
  <si>
    <t>2040.300</t>
  </si>
  <si>
    <t>Гусь-Хрустальный г, Теплицкий пр-кт, 24</t>
  </si>
  <si>
    <t>Гусь-Хрустальный г, Теплицкий пр-кт, 25</t>
  </si>
  <si>
    <t>663.800</t>
  </si>
  <si>
    <t>Гусь-Хрустальный г, Теплицкий пр-кт, 28</t>
  </si>
  <si>
    <t>Гусь-Хрустальный г, Теплицкий пр-кт, 30</t>
  </si>
  <si>
    <t>690.800</t>
  </si>
  <si>
    <t>Гусь-Хрустальный г, Теплицкий пр-кт, 32</t>
  </si>
  <si>
    <t>Гусь-Хрустальный г, Теплицкий пр-кт, 35</t>
  </si>
  <si>
    <t>Гусь-Хрустальный г, Теплицкий пр-кт, 35а</t>
  </si>
  <si>
    <t>7533.000</t>
  </si>
  <si>
    <t>Гусь-Хрустальный г, Теплицкий пр-кт, 39</t>
  </si>
  <si>
    <t>980.600</t>
  </si>
  <si>
    <t>1739.900</t>
  </si>
  <si>
    <t>Гусь-Хрустальный г, Теплицкий пр-кт, 41</t>
  </si>
  <si>
    <t>Гусь-Хрустальный г, Теплицкий пр-кт, 43</t>
  </si>
  <si>
    <t>Гусь-Хрустальный г, Теплицкий пр-кт, 44</t>
  </si>
  <si>
    <t>Гусь-Хрустальный г, Теплицкий пр-кт, 56</t>
  </si>
  <si>
    <t>1317.400</t>
  </si>
  <si>
    <t>Гусь-Хрустальный г, Теплицкий пр-кт, 58</t>
  </si>
  <si>
    <t>Гусь-Хрустальный г, Теплицкий пр-кт, 60</t>
  </si>
  <si>
    <t>Гусь-Хрустальный г, Теплицкий пр-кт, 62</t>
  </si>
  <si>
    <t>1014.900</t>
  </si>
  <si>
    <t>Гусь-Хрустальный г, Торфяная ул, 13</t>
  </si>
  <si>
    <t>Гусь-Хрустальный г, Торфяная ул, 15</t>
  </si>
  <si>
    <t>1786.000</t>
  </si>
  <si>
    <t>40471.000</t>
  </si>
  <si>
    <t>Гусь-Хрустальный г, Торфяная ул, 4</t>
  </si>
  <si>
    <t>Гусь-Хрустальный г, Торфяная ул, 7</t>
  </si>
  <si>
    <t>Гусь-Хрустальный г, Тракторная ул, 4</t>
  </si>
  <si>
    <t>389.600</t>
  </si>
  <si>
    <t>Гусь-Хрустальный г, Транспортная ул, 10</t>
  </si>
  <si>
    <t>Гусь-Хрустальный г, Транспортная ул, 10а</t>
  </si>
  <si>
    <t>Гусь-Хрустальный г, Транспортная ул, 10б</t>
  </si>
  <si>
    <t>Гусь-Хрустальный г, Транспортная ул, 12</t>
  </si>
  <si>
    <t>Гусь-Хрустальный г, Транспортная ул, 13</t>
  </si>
  <si>
    <t>1329.000</t>
  </si>
  <si>
    <t>Гусь-Хрустальный г, Транспортная ул, 14</t>
  </si>
  <si>
    <t>4803.200</t>
  </si>
  <si>
    <t>Гусь-Хрустальный г, Транспортная ул, 15</t>
  </si>
  <si>
    <t>1237.200</t>
  </si>
  <si>
    <t>Гусь-Хрустальный г, Транспортная ул, 16</t>
  </si>
  <si>
    <t>5180.000</t>
  </si>
  <si>
    <t>Гусь-Хрустальный г, Транспортная ул, 16а</t>
  </si>
  <si>
    <t>869.600</t>
  </si>
  <si>
    <t>Гусь-Хрустальный г, Транспортная ул, 16б</t>
  </si>
  <si>
    <t>Гусь-Хрустальный г, Транспортная ул, 18</t>
  </si>
  <si>
    <t>Гусь-Хрустальный г, Транспортная ул, 19</t>
  </si>
  <si>
    <t>Гусь-Хрустальный г, Транспортная ул, 20</t>
  </si>
  <si>
    <t>Гусь-Хрустальный г, Транспортная ул, 26</t>
  </si>
  <si>
    <t>Гусь-Хрустальный г, Транспортная ул, 28</t>
  </si>
  <si>
    <t>Гусь-Хрустальный г, Транспортная ул, 2а</t>
  </si>
  <si>
    <t>361.350</t>
  </si>
  <si>
    <t>Гусь-Хрустальный г, Транспортная ул, 31</t>
  </si>
  <si>
    <t>574.600</t>
  </si>
  <si>
    <t>Гусь-Хрустальный г, Транспортная ул, 4а</t>
  </si>
  <si>
    <t>Гусь-Хрустальный г, Транспортная ул, 6</t>
  </si>
  <si>
    <t>276.800</t>
  </si>
  <si>
    <t>713.900</t>
  </si>
  <si>
    <t>546.500</t>
  </si>
  <si>
    <t>Гусь-Хрустальный г, Урожайная ул, 10а</t>
  </si>
  <si>
    <t>Гусь-Хрустальный г, Фрезерная ул, 2/10</t>
  </si>
  <si>
    <t>399.900</t>
  </si>
  <si>
    <t>Гусь-Хрустальный г, Фрезерная ул, 3</t>
  </si>
  <si>
    <t>Гусь-Хрустальный г, Фрезерная ул, 6</t>
  </si>
  <si>
    <t>Гусь-Хрустальный г, Фрезерная ул, 7</t>
  </si>
  <si>
    <t>892.500</t>
  </si>
  <si>
    <t>Гусь-Хрустальный г, Чайковского ул, 11</t>
  </si>
  <si>
    <t>853.450</t>
  </si>
  <si>
    <t>4609.800</t>
  </si>
  <si>
    <t>Гусь-Хрустальный г, Чайковского ул, 15</t>
  </si>
  <si>
    <t>886.500</t>
  </si>
  <si>
    <t>Гусь-Хрустальный г, Чайковского ул, 17</t>
  </si>
  <si>
    <t>Гусь-Хрустальный г, Чайковского ул, 17а</t>
  </si>
  <si>
    <t>1015.400</t>
  </si>
  <si>
    <t>Гусь-Хрустальный г, Чайковского ул, 5</t>
  </si>
  <si>
    <t>Гусь-Хрустальный г, Чайковского ул, 9</t>
  </si>
  <si>
    <t>Гусь-Хрустальный г, Чапаева ул, 1</t>
  </si>
  <si>
    <t>797.800</t>
  </si>
  <si>
    <t>Гусь-Хрустальный г, Чапаева ул, 10</t>
  </si>
  <si>
    <t>1158.500</t>
  </si>
  <si>
    <t>Гусь-Хрустальный г, Чапаева ул, 3</t>
  </si>
  <si>
    <t>Гусь-Хрустальный г, Чапаева ул, 4</t>
  </si>
  <si>
    <t>1358.500</t>
  </si>
  <si>
    <t>Гусь-Хрустальный г, Чапаева ул, 5</t>
  </si>
  <si>
    <t>Гусь-Хрустальный г, Чапаева ул, 6</t>
  </si>
  <si>
    <t>1113.100</t>
  </si>
  <si>
    <t>Гусь-Хрустальный г, Шатурская ул, 5</t>
  </si>
  <si>
    <t>Гусь-Хрустальный р-н, Анопино п, Горького ул, 12</t>
  </si>
  <si>
    <t>Гусь-Хрустальный р-н, Анопино п, Октябрьская ул, 2</t>
  </si>
  <si>
    <t>380.500</t>
  </si>
  <si>
    <t>Гусь-Хрустальный р-н, Анопино п, Октябрьская ул, 4</t>
  </si>
  <si>
    <t>Гусь-Хрустальный р-н, Анопино п, Чехова ул, 1</t>
  </si>
  <si>
    <t>388.700</t>
  </si>
  <si>
    <t>409.700</t>
  </si>
  <si>
    <t>Гусь-Хрустальный р-н, Анопино п, Чехова ул, 10</t>
  </si>
  <si>
    <t>Гусь-Хрустальный р-н, Анопино п, Чехова ул, 2</t>
  </si>
  <si>
    <t>Гусь-Хрустальный р-н, Анопино п, Чехова ул, 3</t>
  </si>
  <si>
    <t>Гусь-Хрустальный р-н, Анопино п, Чехова ул, 4</t>
  </si>
  <si>
    <t>Гусь-Хрустальный р-н, Анопино п, Чехова ул, 5</t>
  </si>
  <si>
    <t>338.700</t>
  </si>
  <si>
    <t>Гусь-Хрустальный р-н, Анопино п, Чехова ул, 6</t>
  </si>
  <si>
    <t>385.900</t>
  </si>
  <si>
    <t>Гусь-Хрустальный р-н, Анопино п, Чехова ул, 7</t>
  </si>
  <si>
    <t>Гусь-Хрустальный р-н, Анопино п, Чехова ул, 8</t>
  </si>
  <si>
    <t>Гусь-Хрустальный р-н, Анопино п, Чехова ул, 9</t>
  </si>
  <si>
    <t>Гусь-Хрустальный р-н, Анопино п, Южная ул, 11</t>
  </si>
  <si>
    <t>Гусь-Хрустальный р-н, Анопино п, Южная ул, 13</t>
  </si>
  <si>
    <t>Гусь-Хрустальный р-н, Вашутино д, Микрорайон ул, 2</t>
  </si>
  <si>
    <t>577.900</t>
  </si>
  <si>
    <t>395.300</t>
  </si>
  <si>
    <t>Гусь-Хрустальный р-н, Вашутино д, Микрорайон ул, 3</t>
  </si>
  <si>
    <t>587.400</t>
  </si>
  <si>
    <t>589.700</t>
  </si>
  <si>
    <t>Гусь-Хрустальный р-н, Вашутино д, Центральная ул, 12</t>
  </si>
  <si>
    <t>265.800</t>
  </si>
  <si>
    <t>389.800</t>
  </si>
  <si>
    <t>Гусь-Хрустальный р-н, Вашутино д, Центральная ул, 14</t>
  </si>
  <si>
    <t>Гусь-Хрустальный р-н, Вашутино д, Школьная ул, 1</t>
  </si>
  <si>
    <t>905.800</t>
  </si>
  <si>
    <t>Гусь-Хрустальный р-н, Вашутино д, Школьная ул, 1А</t>
  </si>
  <si>
    <t>Гусь-Хрустальный р-н, Вашутино д, Школьная ул, 3</t>
  </si>
  <si>
    <t>820.800</t>
  </si>
  <si>
    <t>Гусь-Хрустальный р-н, Вековка ст, 1</t>
  </si>
  <si>
    <t>856.800</t>
  </si>
  <si>
    <t>Гусь-Хрустальный р-н, Вековка ст, 3</t>
  </si>
  <si>
    <t>Гусь-Хрустальный р-н, Вековка ст, 4</t>
  </si>
  <si>
    <t>3159.200</t>
  </si>
  <si>
    <t>Гусь-Хрустальный р-н, Вековка ст, 5</t>
  </si>
  <si>
    <t>755.600</t>
  </si>
  <si>
    <t>Гусь-Хрустальный р-н, Вековка ст, 6а</t>
  </si>
  <si>
    <t>Гусь-Хрустальный р-н, Вековка ст, 7а</t>
  </si>
  <si>
    <t>Гусь-Хрустальный р-н, Вековка ст, 7б</t>
  </si>
  <si>
    <t>937.400</t>
  </si>
  <si>
    <t>Гусь-Хрустальный р-н, Вековка ст, 9а</t>
  </si>
  <si>
    <t>Гусь-Хрустальный р-н, Вековка ст, 9б</t>
  </si>
  <si>
    <t>Гусь-Хрустальный р-н, Великодворский п, Калинина ул, 14а</t>
  </si>
  <si>
    <t>755.500</t>
  </si>
  <si>
    <t>653.900</t>
  </si>
  <si>
    <t>Гусь-Хрустальный р-н, Великодворский п, Песочная ул, 20</t>
  </si>
  <si>
    <t>Гусь-Хрустальный р-н, Великодворский п, Песочная ул, 22</t>
  </si>
  <si>
    <t>Гусь-Хрустальный р-н, Великодворский п, Песочная ул, 24</t>
  </si>
  <si>
    <t>891.500</t>
  </si>
  <si>
    <t>735.400</t>
  </si>
  <si>
    <t>Гусь-Хрустальный р-н, Великодворский п, Пролетарская ул, 16</t>
  </si>
  <si>
    <t>Гусь-Хрустальный р-н, Великодворский п, Пролетарская ул, 18</t>
  </si>
  <si>
    <t>Гусь-Хрустальный р-н, Великодворский п, Пролетарская ул, 20</t>
  </si>
  <si>
    <t>Гусь-Хрустальный р-н, Великодворский п, Пролетарская ул, 24</t>
  </si>
  <si>
    <t>Гусь-Хрустальный р-н, Григорьево с, Черемушки ул, 1</t>
  </si>
  <si>
    <t>Гусь-Хрустальный р-н, Григорьево с, Черемушки ул, 11</t>
  </si>
  <si>
    <t>Гусь-Хрустальный р-н, Демидово д, Центральная ул, 10</t>
  </si>
  <si>
    <t>Гусь-Хрустальный р-н, Демидово д, Центральная ул, 13</t>
  </si>
  <si>
    <t>375.200</t>
  </si>
  <si>
    <t>Гусь-Хрустальный р-н, Демидово д, Центральная ул, 14</t>
  </si>
  <si>
    <t>Гусь-Хрустальный р-н, Демидово д, Центральная ул, 19</t>
  </si>
  <si>
    <t>Гусь-Хрустальный р-н, Добрятино п, 60 лет Октября ул, 1</t>
  </si>
  <si>
    <t>Гусь-Хрустальный р-н, Добрятино п, 60 лет Октября ул, 12</t>
  </si>
  <si>
    <t>Гусь-Хрустальный р-н, Добрятино п, 60 лет Октября ул, 8</t>
  </si>
  <si>
    <t>792.300</t>
  </si>
  <si>
    <t>849.700</t>
  </si>
  <si>
    <t>Гусь-Хрустальный р-н, Добрятино п, Гагарина ул, 39</t>
  </si>
  <si>
    <t>1157.600</t>
  </si>
  <si>
    <t>908.400</t>
  </si>
  <si>
    <t>Гусь-Хрустальный р-н, Добрятино п, Калинина ул, 1</t>
  </si>
  <si>
    <t>Гусь-Хрустальный р-н, Добрятино п, Ленина ул, 2</t>
  </si>
  <si>
    <t>Гусь-Хрустальный р-н, Добрятино п, Ленина ул, 2а</t>
  </si>
  <si>
    <t>913.300</t>
  </si>
  <si>
    <t>Гусь-Хрустальный р-н, Добрятино п, Ленина ул, 4а</t>
  </si>
  <si>
    <t>760.900</t>
  </si>
  <si>
    <t>Гусь-Хрустальный р-н, Добрятино п, Ленина ул, 6а</t>
  </si>
  <si>
    <t>982.700</t>
  </si>
  <si>
    <t>Гусь-Хрустальный р-н, Добрятино-4 п, 164</t>
  </si>
  <si>
    <t>233.700</t>
  </si>
  <si>
    <t>Гусь-Хрустальный р-н, Добрятино-4 п, 181</t>
  </si>
  <si>
    <t>Гусь-Хрустальный р-н, Добрятино-4 п, 191</t>
  </si>
  <si>
    <t>782.100</t>
  </si>
  <si>
    <t>Гусь-Хрустальный р-н, Добрятино-4 п, 193</t>
  </si>
  <si>
    <t>Гусь-Хрустальный р-н, Добрятино-4 п, 207</t>
  </si>
  <si>
    <t>Гусь-Хрустальный р-н, Добрятино-4 п, 209</t>
  </si>
  <si>
    <t>Гусь-Хрустальный р-н, Добрятино-4 п, 210</t>
  </si>
  <si>
    <t>Гусь-Хрустальный р-н, Добрятино-4 п, 211</t>
  </si>
  <si>
    <t>Гусь-Хрустальный р-н, Золотково п, 40 лет Октября ул, 2</t>
  </si>
  <si>
    <t>775.400</t>
  </si>
  <si>
    <t>1096.000</t>
  </si>
  <si>
    <t>Гусь-Хрустальный р-н, Золотково п, Карла Маркса ул, 1</t>
  </si>
  <si>
    <t>Гусь-Хрустальный р-н, Золотково п, Карла Маркса ул, 2</t>
  </si>
  <si>
    <t>925.200</t>
  </si>
  <si>
    <t>Гусь-Хрустальный р-н, Золотково п, Карла Маркса ул, 4</t>
  </si>
  <si>
    <t>Гусь-Хрустальный р-н, Золотково п, Ломоносова ул, 1</t>
  </si>
  <si>
    <t>1390.000</t>
  </si>
  <si>
    <t>Гусь-Хрустальный р-н, Золотково п, Ломоносова ул, 10</t>
  </si>
  <si>
    <t>Гусь-Хрустальный р-н, Золотково п, Ломоносова ул, 11</t>
  </si>
  <si>
    <t>Гусь-Хрустальный р-н, Золотково п, Ломоносова ул, 12</t>
  </si>
  <si>
    <t>Гусь-Хрустальный р-н, Золотково п, Ломоносова ул, 15</t>
  </si>
  <si>
    <t>Гусь-Хрустальный р-н, Золотково п, Ломоносова ул, 16</t>
  </si>
  <si>
    <t>Гусь-Хрустальный р-н, Золотково п, Ломоносова ул, 17</t>
  </si>
  <si>
    <t>Гусь-Хрустальный р-н, Золотково п, Ломоносова ул, 19</t>
  </si>
  <si>
    <t>Гусь-Хрустальный р-н, Золотково п, Ломоносова ул, 2</t>
  </si>
  <si>
    <t>Гусь-Хрустальный р-н, Золотково п, Ломоносова ул, 3</t>
  </si>
  <si>
    <t>Гусь-Хрустальный р-н, Золотково п, Ломоносова ул, 4</t>
  </si>
  <si>
    <t>Гусь-Хрустальный р-н, Золотково п, Ломоносова ул, 5</t>
  </si>
  <si>
    <t>Гусь-Хрустальный р-н, Золотково п, Ломоносова ул, 6</t>
  </si>
  <si>
    <t>Гусь-Хрустальный р-н, Золотково п, Ломоносова ул, 8</t>
  </si>
  <si>
    <t>1337.000</t>
  </si>
  <si>
    <t>Гусь-Хрустальный р-н, Золотково п, Ломоносова ул, 9</t>
  </si>
  <si>
    <t>614.100</t>
  </si>
  <si>
    <t>3260.000</t>
  </si>
  <si>
    <t>Гусь-Хрустальный р-н, Иванищи п, Фрунзе ул, 1а</t>
  </si>
  <si>
    <t>814.800</t>
  </si>
  <si>
    <t>Гусь-Хрустальный р-н, Иванищи п, Южная ул, 4</t>
  </si>
  <si>
    <t>355.500</t>
  </si>
  <si>
    <t>321.500</t>
  </si>
  <si>
    <t>533.700</t>
  </si>
  <si>
    <t>Гусь-Хрустальный р-н, Иванищи п, Южная ул, 6а</t>
  </si>
  <si>
    <t>1085.700</t>
  </si>
  <si>
    <t>Гусь-Хрустальный р-н, Иванищи п, Южная ул, 7а</t>
  </si>
  <si>
    <t>Гусь-Хрустальный р-н, Иванищи п, Южная ул, 7б</t>
  </si>
  <si>
    <t>535.800</t>
  </si>
  <si>
    <t>Гусь-Хрустальный р-н, Красное Эхо п, Зеленая ул, 10</t>
  </si>
  <si>
    <t>259.600</t>
  </si>
  <si>
    <t>Гусь-Хрустальный р-н, Красное Эхо п, Зеленая ул, 12</t>
  </si>
  <si>
    <t>326.100</t>
  </si>
  <si>
    <t>Гусь-Хрустальный р-н, Красное Эхо п, Зеленая ул, 12А</t>
  </si>
  <si>
    <t>Гусь-Хрустальный р-н, Красное Эхо п, Зеленая ул, 16</t>
  </si>
  <si>
    <t>Гусь-Хрустальный р-н, Красное Эхо п, Зеленая ул, 18</t>
  </si>
  <si>
    <t>Гусь-Хрустальный р-н, Красное Эхо п, Зеленая ул, 20</t>
  </si>
  <si>
    <t>Гусь-Хрустальный р-н, Красное Эхо п, Красный Октябрь ул, 5</t>
  </si>
  <si>
    <t>Гусь-Хрустальный р-н, Красное Эхо п, Лесная ул, 3</t>
  </si>
  <si>
    <t>Гусь-Хрустальный р-н, Красное Эхо п, Советская ул, 1</t>
  </si>
  <si>
    <t>Гусь-Хрустальный р-н, Красное Эхо п, Советская ул, 22</t>
  </si>
  <si>
    <t>Гусь-Хрустальный р-н, Красное Эхо п, Советская ул, 22А</t>
  </si>
  <si>
    <t>Гусь-Хрустальный р-н, Красное Эхо п, Советская ул, 23</t>
  </si>
  <si>
    <t>Гусь-Хрустальный р-н, Красное Эхо п, Советская ул, 25</t>
  </si>
  <si>
    <t>Гусь-Хрустальный р-н, Курлово г, Базарная ул, 33А</t>
  </si>
  <si>
    <t>Гусь-Хрустальный р-н, Курлово г, Базарная ул, 34Б</t>
  </si>
  <si>
    <t>680.700</t>
  </si>
  <si>
    <t>Гусь-Хрустальный р-н, Курлово г, Володарского ул, 1</t>
  </si>
  <si>
    <t>Гусь-Хрустальный р-н, Курлово г, Володарского ул, 1А</t>
  </si>
  <si>
    <t>Гусь-Хрустальный р-н, Курлово г, Володарского ул, 3</t>
  </si>
  <si>
    <t>Гусь-Хрустальный р-н, Курлово г, Володарского ул, 3А</t>
  </si>
  <si>
    <t>338.900</t>
  </si>
  <si>
    <t>Гусь-Хрустальный р-н, Курлово г, Володарского ул, 5</t>
  </si>
  <si>
    <t>Гусь-Хрустальный р-н, Курлово г, Володарского ул, 6А</t>
  </si>
  <si>
    <t>Гусь-Хрустальный р-н, Курлово г, Володарского ул, 7А</t>
  </si>
  <si>
    <t>Гусь-Хрустальный р-н, Курлово г, Володарского ул, 9</t>
  </si>
  <si>
    <t>Гусь-Хрустальный р-н, Курлово г, Красной Армии ул, 2А</t>
  </si>
  <si>
    <t>Гусь-Хрустальный р-н, Курлово г, Красной Армии ул, 2Б</t>
  </si>
  <si>
    <t>Гусь-Хрустальный р-н, Курлово г, Красной Армии ул, 3А</t>
  </si>
  <si>
    <t>809.300</t>
  </si>
  <si>
    <t>Гусь-Хрустальный р-н, Курлово г, Ленина ул, 1</t>
  </si>
  <si>
    <t>686.300</t>
  </si>
  <si>
    <t>Гусь-Хрустальный р-н, Курлово г, Ленина ул, 3</t>
  </si>
  <si>
    <t>Гусь-Хрустальный р-н, Курлово г, Ленина ул, 6А</t>
  </si>
  <si>
    <t>689.300</t>
  </si>
  <si>
    <t>Гусь-Хрустальный р-н, Курлово г, Ленина ул, 7Б</t>
  </si>
  <si>
    <t>Гусь-Хрустальный р-н, Курлово г, Ленина ул, 8А</t>
  </si>
  <si>
    <t>Гусь-Хрустальный р-н, Курлово г, Литвинова ул, 98В</t>
  </si>
  <si>
    <t>Гусь-Хрустальный р-н, Курлово г, Октябрьская ул, 1А</t>
  </si>
  <si>
    <t>Гусь-Хрустальный р-н, Курлово г, ПМК ул, 13</t>
  </si>
  <si>
    <t>Гусь-Хрустальный р-н, Курлово г, ПМК ул, 14</t>
  </si>
  <si>
    <t>692.500</t>
  </si>
  <si>
    <t>Гусь-Хрустальный р-н, Курлово г, ПМК ул, 15</t>
  </si>
  <si>
    <t>Гусь-Хрустальный р-н, Курлово г, ПМК ул, 16</t>
  </si>
  <si>
    <t>Гусь-Хрустальный р-н, Курлово г, ПМК ул, 17</t>
  </si>
  <si>
    <t>Гусь-Хрустальный р-н, Курлово г, ПМК ул, 18</t>
  </si>
  <si>
    <t>Гусь-Хрустальный р-н, Курлово г, Садовая ул, 10А</t>
  </si>
  <si>
    <t>Гусь-Хрустальный р-н, Курлово г, Садовая ул, 12А</t>
  </si>
  <si>
    <t>Гусь-Хрустальный р-н, Курлово г, Садовая ул, 14А</t>
  </si>
  <si>
    <t>354.300</t>
  </si>
  <si>
    <t>Гусь-Хрустальный р-н, Курлово г, Садовая ул, 16Б</t>
  </si>
  <si>
    <t>Гусь-Хрустальный р-н, Курлово г, Садовая ул, 4А</t>
  </si>
  <si>
    <t>Гусь-Хрустальный р-н, Курлово г, Садовая ул, 6А</t>
  </si>
  <si>
    <t>311.100</t>
  </si>
  <si>
    <t>Гусь-Хрустальный р-н, Курлово г, Садовая ул, 8А</t>
  </si>
  <si>
    <t>Гусь-Хрустальный р-н, Курлово г, Советская ул, 15</t>
  </si>
  <si>
    <t>Гусь-Хрустальный р-н, Курлово г, Советская ул, 17</t>
  </si>
  <si>
    <t>Гусь-Хрустальный р-н, Курлово г, Советская ул, 18</t>
  </si>
  <si>
    <t>Гусь-Хрустальный р-н, Курлово г, Советская ул, 19</t>
  </si>
  <si>
    <t>Гусь-Хрустальный р-н, Курлово г, Советская ул, 2</t>
  </si>
  <si>
    <t>332.700</t>
  </si>
  <si>
    <t>Гусь-Хрустальный р-н, Курлово г, Стекольщиков ул, 1А</t>
  </si>
  <si>
    <t>1292.400</t>
  </si>
  <si>
    <t>Гусь-Хрустальный р-н, Курлово г, Центральная ул, 11</t>
  </si>
  <si>
    <t>Гусь-Хрустальный р-н, Курлово г, Центральная ул, 13</t>
  </si>
  <si>
    <t>1244.000</t>
  </si>
  <si>
    <t>Гусь-Хрустальный р-н, Курлово г, Центральная ул, 1А</t>
  </si>
  <si>
    <t>Гусь-Хрустальный р-н, Курлово г, Центральная ул, 9</t>
  </si>
  <si>
    <t>Гусь-Хрустальный р-н, Курлово г, Центральная ул, 9А</t>
  </si>
  <si>
    <t>691.000</t>
  </si>
  <si>
    <t>Гусь-Хрустальный р-н, Лесниково д, Молодежная ул, 2</t>
  </si>
  <si>
    <t>Гусь-Хрустальный р-н, Мезиновский п, Вокзальная ул, 32</t>
  </si>
  <si>
    <t>Гусь-Хрустальный р-н, Мезиновский п, Кирова ул, 27</t>
  </si>
  <si>
    <t>Гусь-Хрустальный р-н, Мезиновский п, Мира ул, 10</t>
  </si>
  <si>
    <t>Гусь-Хрустальный р-н, Мезиновский п, Мира ул, 4</t>
  </si>
  <si>
    <t>Гусь-Хрустальный р-н, Мезиновский п, Новая ул, 3</t>
  </si>
  <si>
    <t>Гусь-Хрустальный р-н, Мезиновский п, Строительная ул, 10</t>
  </si>
  <si>
    <t>Гусь-Хрустальный р-н, Мезиновский п, Строительная ул, 16</t>
  </si>
  <si>
    <t>532.300</t>
  </si>
  <si>
    <t>Гусь-Хрустальный р-н, Мезиновский п, Строительная ул, 17</t>
  </si>
  <si>
    <t>607.200</t>
  </si>
  <si>
    <t>Гусь-Хрустальный р-н, Мезиновский п, Строительная ул, 18</t>
  </si>
  <si>
    <t>Гусь-Хрустальный р-н, Мезиновский п, Строительная ул, 19</t>
  </si>
  <si>
    <t>Гусь-Хрустальный р-н, Мезиновский п, Строительная ул, 20</t>
  </si>
  <si>
    <t>636.100</t>
  </si>
  <si>
    <t>Гусь-Хрустальный р-н, Мезиновский п, Строительная ул, 21</t>
  </si>
  <si>
    <t>Гусь-Хрустальный р-н, Мезиновский п, Строительная ул, 27</t>
  </si>
  <si>
    <t>Гусь-Хрустальный р-н, Мезиновский п, Строительная ул, 34</t>
  </si>
  <si>
    <t>Гусь-Хрустальный р-н, Мезиновский п, Строительная ул, 35</t>
  </si>
  <si>
    <t>628.200</t>
  </si>
  <si>
    <t>Гусь-Хрустальный р-н, Мезиновский п, Строительная ул, 36</t>
  </si>
  <si>
    <t>Гусь-Хрустальный р-н, Мезиновский п, Строительная ул, 37</t>
  </si>
  <si>
    <t>578.400</t>
  </si>
  <si>
    <t>Гусь-Хрустальный р-н, Мезиновский п, Строительная ул, 39</t>
  </si>
  <si>
    <t>528.900</t>
  </si>
  <si>
    <t>Гусь-Хрустальный р-н, Мезиновский п, Строительная ул, 40</t>
  </si>
  <si>
    <t>Гусь-Хрустальный р-н, Мезиновский п, Строительная ул, 41</t>
  </si>
  <si>
    <t>Гусь-Хрустальный р-н, Мезиновский п, Строительная ул, 44</t>
  </si>
  <si>
    <t>Гусь-Хрустальный р-н, Мезиновский п, Строительная ул, 45</t>
  </si>
  <si>
    <t>Гусь-Хрустальный р-н, Мезиновский п, Строительная ул, 46</t>
  </si>
  <si>
    <t>773.300</t>
  </si>
  <si>
    <t>641.700</t>
  </si>
  <si>
    <t>995.800</t>
  </si>
  <si>
    <t>Гусь-Хрустальный р-н, Мезиновский п, Строительная ул, 47</t>
  </si>
  <si>
    <t>Гусь-Хрустальный р-н, Мезиновский п, Строительная ул, 7</t>
  </si>
  <si>
    <t>550.100</t>
  </si>
  <si>
    <t>Гусь-Хрустальный р-н, Мезиновский п, Строительная ул, 8</t>
  </si>
  <si>
    <t>738.300</t>
  </si>
  <si>
    <t>Гусь-Хрустальный р-н, Мезиновский п, Строительная ул, 9</t>
  </si>
  <si>
    <t>639.500</t>
  </si>
  <si>
    <t>Гусь-Хрустальный р-н, Мезиновский п, Фрезерная ул, 10</t>
  </si>
  <si>
    <t>1820.200</t>
  </si>
  <si>
    <t>Гусь-Хрустальный р-н, Мезиновский п, Фрезерная ул, 11</t>
  </si>
  <si>
    <t>847.500</t>
  </si>
  <si>
    <t>Гусь-Хрустальный р-н, Мезиновский п, Фрезерная ул, 12</t>
  </si>
  <si>
    <t>540.700</t>
  </si>
  <si>
    <t>Гусь-Хрустальный р-н, Мезиновский п, Фрезерная ул, 13</t>
  </si>
  <si>
    <t>Гусь-Хрустальный р-н, Мезиновский п, Фрезерная ул, 14</t>
  </si>
  <si>
    <t>Гусь-Хрустальный р-н, Мезиновский п, Фрезерная ул, 18</t>
  </si>
  <si>
    <t>Гусь-Хрустальный р-н, Мезиновский п, Фрезерная ул, 20</t>
  </si>
  <si>
    <t>Гусь-Хрустальный р-н, Мезиновский п, Фрезерная ул, 22</t>
  </si>
  <si>
    <t>Гусь-Хрустальный р-н, Мезиновский п, Фрезерная ул, 9</t>
  </si>
  <si>
    <t>Гусь-Хрустальный р-н, Мезиновский п, Центральная ул, 14</t>
  </si>
  <si>
    <t>273.400</t>
  </si>
  <si>
    <t>398.700</t>
  </si>
  <si>
    <t>Гусь-Хрустальный р-н, Мезиновский п, Центральная ул, 3</t>
  </si>
  <si>
    <t>Гусь-Хрустальный р-н, Мезиновский п, Центральная ул, 5</t>
  </si>
  <si>
    <t>385.400</t>
  </si>
  <si>
    <t>Гусь-Хрустальный р-н, Нечаевская д, Железнодорожная ул, 1</t>
  </si>
  <si>
    <t>545.800</t>
  </si>
  <si>
    <t>870.900</t>
  </si>
  <si>
    <t>Гусь-Хрустальный р-н, Нечаевская д, Железнодорожная ул, 2</t>
  </si>
  <si>
    <t>Гусь-Хрустальный р-н, Нечаевская д, Железнодорожная ул, 3</t>
  </si>
  <si>
    <t>Гусь-Хрустальный р-н, Никулино д, Центральная ул, 17</t>
  </si>
  <si>
    <t>Гусь-Хрустальный р-н, Никулино д, Центральная ул, 17а</t>
  </si>
  <si>
    <t>Гусь-Хрустальный р-н, Никулино д, Центральная ул, 19</t>
  </si>
  <si>
    <t>Гусь-Хрустальный р-н, Никулино д, Центральная ул, 19А</t>
  </si>
  <si>
    <t>1070.610</t>
  </si>
  <si>
    <t>Гусь-Хрустальный р-н, Облепиха д, 1</t>
  </si>
  <si>
    <t>Гусь-Хрустальный р-н, Облепиха д, 2</t>
  </si>
  <si>
    <t>Гусь-Хрустальный р-н, Тасинский Бор п, Новая ул, 2</t>
  </si>
  <si>
    <t>275.400</t>
  </si>
  <si>
    <t>Гусь-Хрустальный р-н, Тасинский Бор п, Новая ул, 3</t>
  </si>
  <si>
    <t>Гусь-Хрустальный р-н, Тасинский Бор п, Центральная ул, 11а</t>
  </si>
  <si>
    <t>898.600</t>
  </si>
  <si>
    <t>Гусь-Хрустальный р-н, Тасинский Бор п, Центральная ул, 15</t>
  </si>
  <si>
    <t>230.300</t>
  </si>
  <si>
    <t>Гусь-Хрустальный р-н, Тасинский Бор п, Центральная ул, 17</t>
  </si>
  <si>
    <t>388.900</t>
  </si>
  <si>
    <t>646.900</t>
  </si>
  <si>
    <t>Гусь-Хрустальный р-н, Тасинский Бор п, Центральная ул, 6</t>
  </si>
  <si>
    <t>Гусь-Хрустальный р-н, Тасинский Бор п, Центральная ул, 8</t>
  </si>
  <si>
    <t>Гусь-Хрустальный р-н, Тасинский Бор п, Центральная ул, 9</t>
  </si>
  <si>
    <t>921.700</t>
  </si>
  <si>
    <t>Гусь-Хрустальный р-н, Тасинский п, Новая ул, 2а</t>
  </si>
  <si>
    <t>Гусь-Хрустальный р-н, Уршельский п, Интернациональная ул, 12</t>
  </si>
  <si>
    <t>Гусь-Хрустальный р-н, Уршельский п, Мира ул, 10</t>
  </si>
  <si>
    <t>Гусь-Хрустальный р-н, Уршельский п, Мира ул, 12</t>
  </si>
  <si>
    <t>Гусь-Хрустальный р-н, Уршельский п, Мира ул, 2</t>
  </si>
  <si>
    <t>Гусь-Хрустальный р-н, Уршельский п, Мира ул, 6</t>
  </si>
  <si>
    <t>Гусь-Хрустальный р-н, Уршельский п, Московская ул, 11а</t>
  </si>
  <si>
    <t>654.700</t>
  </si>
  <si>
    <t>Гусь-Хрустальный р-н, Уршельский п, Московская ул, 13а</t>
  </si>
  <si>
    <t>2229.300</t>
  </si>
  <si>
    <t>Гусь-Хрустальный р-н, Уршельский п, Московская ул, 1а</t>
  </si>
  <si>
    <t>Гусь-Хрустальный р-н, Уршельский п, Московская ул, 2а</t>
  </si>
  <si>
    <t>Гусь-Хрустальный р-н, Уршельский п, Московская ул, 2Б корп. 1</t>
  </si>
  <si>
    <t>Гусь-Хрустальный р-н, Уршельский п, Московская ул, 3а</t>
  </si>
  <si>
    <t>Гусь-Хрустальный р-н, Уршельский п, Московская ул, 5а</t>
  </si>
  <si>
    <t>2080.000</t>
  </si>
  <si>
    <t>Гусь-Хрустальный р-н, Уршельский п, Московская ул, 7а</t>
  </si>
  <si>
    <t>1180.400</t>
  </si>
  <si>
    <t>Гусь-Хрустальный р-н, Уршельский п, Московская ул, 9а</t>
  </si>
  <si>
    <t>2135.000</t>
  </si>
  <si>
    <t>454.500</t>
  </si>
  <si>
    <t>Гусь-Хрустальный р-н, Уршельский п, Театральная ул, 27</t>
  </si>
  <si>
    <t>Гусь-Хрустальный р-н, Уршельский п, Театральная ул, 32</t>
  </si>
  <si>
    <t>Гусь-Хрустальный р-н, Уршельский п, Театральная ул, 33</t>
  </si>
  <si>
    <t>264.600</t>
  </si>
  <si>
    <t>Гусь-Хрустальный р-н, Уршельский п, Театральная ул, 34</t>
  </si>
  <si>
    <t>Гусь-Хрустальный р-н, Уршельский п, Театральная ул, 35</t>
  </si>
  <si>
    <t>Гусь-Хрустальный р-н, Уршельский п, Театральная ул, 38</t>
  </si>
  <si>
    <t>2715.000</t>
  </si>
  <si>
    <t>978.600</t>
  </si>
  <si>
    <t>Гусь-Хрустальный р-н, Уршельский п, Театральная ул, 3а</t>
  </si>
  <si>
    <t>455.700</t>
  </si>
  <si>
    <t>Гусь-Хрустальный р-н, Уршельский п, Театральная ул, 40</t>
  </si>
  <si>
    <t>Гусь-Хрустальный р-н, Уршельский п, Театральная ул, 42</t>
  </si>
  <si>
    <t>Гусь-Хрустальный р-н, Уршельский п, Театральная ул, 50</t>
  </si>
  <si>
    <t>Гусь-Хрустальный р-н, Уршельский п, Театральная ул, 8</t>
  </si>
  <si>
    <t>Камешково г, 3 Интернационала ул, 1</t>
  </si>
  <si>
    <t>Камешково г, 3 Интернационала ул, 3</t>
  </si>
  <si>
    <t>Камешково г, Абрамова ул, 4</t>
  </si>
  <si>
    <t>644.200</t>
  </si>
  <si>
    <t>Камешково г, Абрамова ул, 5</t>
  </si>
  <si>
    <t>Камешково г, Абрамова ул, 6</t>
  </si>
  <si>
    <t>Камешково г, Абрамова ул, 7</t>
  </si>
  <si>
    <t>207.100</t>
  </si>
  <si>
    <t>Камешково г, Володарского ул, 2</t>
  </si>
  <si>
    <t>Камешково г, Володарского ул, 4</t>
  </si>
  <si>
    <t>Камешково г, Володарского ул, 6</t>
  </si>
  <si>
    <t>1345.000</t>
  </si>
  <si>
    <t>Камешково г, Герцена ул, 12</t>
  </si>
  <si>
    <t>Камешково г, Герцена ул, 19</t>
  </si>
  <si>
    <t>338.300</t>
  </si>
  <si>
    <t>511.900</t>
  </si>
  <si>
    <t>Камешково г, Дорожная ул, 4</t>
  </si>
  <si>
    <t>Камешково г, Дорофеичева ул, 10</t>
  </si>
  <si>
    <t>Камешково г, Дорофеичева ул, 11</t>
  </si>
  <si>
    <t>Камешково г, Дорофеичева ул, 12</t>
  </si>
  <si>
    <t>Камешково г, Дорофеичева ул, 13</t>
  </si>
  <si>
    <t>Камешково г, Дорофеичева ул, 14</t>
  </si>
  <si>
    <t>Камешково г, Дорофеичева ул, 15</t>
  </si>
  <si>
    <t>Камешково г, Дорофеичева ул, 17</t>
  </si>
  <si>
    <t>Камешково г, Дорофеичева ул, 7а</t>
  </si>
  <si>
    <t>307.500</t>
  </si>
  <si>
    <t>Камешково г, Дорофеичева ул, 7б</t>
  </si>
  <si>
    <t>265.400</t>
  </si>
  <si>
    <t>Камешково г, Дорофеичева ул, 8</t>
  </si>
  <si>
    <t>Камешково г, Карла Либкнехта ул, 8</t>
  </si>
  <si>
    <t>Камешково г, Карла Маркса ул, 57</t>
  </si>
  <si>
    <t>Камешково г, Карла Маркса ул, 58</t>
  </si>
  <si>
    <t>Камешково г, Карла Маркса ул, 60</t>
  </si>
  <si>
    <t>150.700</t>
  </si>
  <si>
    <t>Камешково г, Карла Маркса ул, 64</t>
  </si>
  <si>
    <t>Камешково г, Карла Маркса ул, 66</t>
  </si>
  <si>
    <t>Камешково г, Комсомольская пл, 10</t>
  </si>
  <si>
    <t>Камешково г, Комсомольская пл, 10б</t>
  </si>
  <si>
    <t>Камешково г, Комсомольская пл, 12</t>
  </si>
  <si>
    <t>Камешково г, Комсомольская пл, 12а</t>
  </si>
  <si>
    <t>Камешково г, Комсомольская пл, 14</t>
  </si>
  <si>
    <t>Камешково г, Комсомольская пл, 16</t>
  </si>
  <si>
    <t>503.560</t>
  </si>
  <si>
    <t>Камешково г, Комсомольская пл, 6</t>
  </si>
  <si>
    <t>509.840</t>
  </si>
  <si>
    <t>Камешково г, Комсомольская пл, 69Б</t>
  </si>
  <si>
    <t>Камешково г, Комсомольская пл, 6а</t>
  </si>
  <si>
    <t>4586.450</t>
  </si>
  <si>
    <t>Камешково г, Крупской ул, 10А</t>
  </si>
  <si>
    <t>Камешково г, Крупской ул, 10Б</t>
  </si>
  <si>
    <t>Камешково г, Крупской ул, 10В</t>
  </si>
  <si>
    <t>Камешково г, Крупской ул, 17А</t>
  </si>
  <si>
    <t>502.330</t>
  </si>
  <si>
    <t>Камешково г, Крупской ул, 17Б</t>
  </si>
  <si>
    <t>837.000</t>
  </si>
  <si>
    <t>Камешково г, Крупской ул, 17В</t>
  </si>
  <si>
    <t>963.200</t>
  </si>
  <si>
    <t>Камешково г, Крупской ул, 19А</t>
  </si>
  <si>
    <t>Камешково г, Ленина ул, 3</t>
  </si>
  <si>
    <t>Камешково г, Ленина ул, 4</t>
  </si>
  <si>
    <t>Камешково г, Ленина ул, 5</t>
  </si>
  <si>
    <t>Камешково г, Ленина ул, 6</t>
  </si>
  <si>
    <t>Камешково г, Ленина ул, 7</t>
  </si>
  <si>
    <t>Камешково г, Ленина ул, 8</t>
  </si>
  <si>
    <t>4926.000</t>
  </si>
  <si>
    <t>Камешково г, Ленина ул, 9</t>
  </si>
  <si>
    <t>Камешково г, Молодежная ул, 11</t>
  </si>
  <si>
    <t>Камешково г, Молодежная ул, 2</t>
  </si>
  <si>
    <t>1274.000</t>
  </si>
  <si>
    <t>1300.400</t>
  </si>
  <si>
    <t>Камешково г, Молодежная ул, 7А</t>
  </si>
  <si>
    <t>Камешково г, Ногина ул, 16</t>
  </si>
  <si>
    <t>1273.600</t>
  </si>
  <si>
    <t>3083.700</t>
  </si>
  <si>
    <t>Камешково г, Ногина ул, 5</t>
  </si>
  <si>
    <t>884.340</t>
  </si>
  <si>
    <t>Камешково г, Рабочая ул, 7А</t>
  </si>
  <si>
    <t>439.200</t>
  </si>
  <si>
    <t>Камешково г, Рабочая ул, 7Б</t>
  </si>
  <si>
    <t>Камешково г, Рабочая ул, 7В</t>
  </si>
  <si>
    <t>Камешково г, Рабочая ул, 8А</t>
  </si>
  <si>
    <t>Камешково г, Рабочая ул, 8Б</t>
  </si>
  <si>
    <t>Камешково г, Рабочая ул, 8В</t>
  </si>
  <si>
    <t>Камешково г, Рабочая ул, 9А</t>
  </si>
  <si>
    <t>304.440</t>
  </si>
  <si>
    <t>Камешково г, Рабочая ул, 9Б</t>
  </si>
  <si>
    <t>Камешково г, Свердлова ул, 11</t>
  </si>
  <si>
    <t>Камешково г, Свердлова ул, 14</t>
  </si>
  <si>
    <t>Камешково г, Свердлова ул, 17</t>
  </si>
  <si>
    <t>Камешково г, Свердлова ул, 17А</t>
  </si>
  <si>
    <t>Камешково г, Свердлова ул, 20</t>
  </si>
  <si>
    <t>467.210</t>
  </si>
  <si>
    <t>Камешково г, Свердлова ул, 22</t>
  </si>
  <si>
    <t>Камешково г, Свердлова ул, 24</t>
  </si>
  <si>
    <t>Камешково г, Свердлова ул, 26</t>
  </si>
  <si>
    <t>Камешково г, Свердлова ул, 7</t>
  </si>
  <si>
    <t>Камешково г, Смурова ул, 10</t>
  </si>
  <si>
    <t>Камешково г, Смурова ул, 11</t>
  </si>
  <si>
    <t>Камешково г, Смурова ул, 13</t>
  </si>
  <si>
    <t>1226.000</t>
  </si>
  <si>
    <t>Камешково г, Смурова ул, 4</t>
  </si>
  <si>
    <t>Камешково г, Смурова ул, 6</t>
  </si>
  <si>
    <t>Камешково г, Смурова ул, 7</t>
  </si>
  <si>
    <t>Камешково г, Смурова ул, 7А</t>
  </si>
  <si>
    <t>Камешково г, Смурова ул, 9</t>
  </si>
  <si>
    <t>Камешково г, Советская ул, 2</t>
  </si>
  <si>
    <t>Камешково г, Советская ул, 2А</t>
  </si>
  <si>
    <t>Камешково г, Советская ул, 2Г</t>
  </si>
  <si>
    <t>Камешково г, Совхозная ул, 15</t>
  </si>
  <si>
    <t>390.130</t>
  </si>
  <si>
    <t>Камешково г, Совхозная ул, 17</t>
  </si>
  <si>
    <t>Камешково г, Совхозная ул, 19</t>
  </si>
  <si>
    <t>1463.700</t>
  </si>
  <si>
    <t>Камешково г, Совхозная ул, 20</t>
  </si>
  <si>
    <t>844.000</t>
  </si>
  <si>
    <t>Камешково г, Совхозная ул, 21</t>
  </si>
  <si>
    <t>1417.000</t>
  </si>
  <si>
    <t>Камешково г, Совхозная ул, 22</t>
  </si>
  <si>
    <t>792.500</t>
  </si>
  <si>
    <t>Камешково г, Школьная ул, 10</t>
  </si>
  <si>
    <t>Камешково г, Школьная ул, 11</t>
  </si>
  <si>
    <t>Камешково г, Школьная ул, 13</t>
  </si>
  <si>
    <t>Камешково г, Школьная ул, 5</t>
  </si>
  <si>
    <t>Камешково г, Школьная ул, 7</t>
  </si>
  <si>
    <t>1261.300</t>
  </si>
  <si>
    <t>Камешково г, Школьная ул, 9</t>
  </si>
  <si>
    <t>Камешковский р-н, Волковойно д, Садовая ул, 18</t>
  </si>
  <si>
    <t>Камешковский р-н, Волковойно д, Садовая ул, 19</t>
  </si>
  <si>
    <t>Камешковский р-н, Второво с, Железнодорожная ул, 11</t>
  </si>
  <si>
    <t>Камешковский р-н, Второво с, Молодежная ул, 1</t>
  </si>
  <si>
    <t>Камешковский р-н, Второво с, Молодежная ул, 2</t>
  </si>
  <si>
    <t>Камешковский р-н, Второво с, Молодежная ул, 3</t>
  </si>
  <si>
    <t>Камешковский р-н, Второво с, Молодежная ул, 4</t>
  </si>
  <si>
    <t>Камешковский р-н, Второво с, Молодежная ул, 5</t>
  </si>
  <si>
    <t>Камешковский р-н, Второво с, Молодежная ул, 6</t>
  </si>
  <si>
    <t>975.400</t>
  </si>
  <si>
    <t>Камешковский р-н, Второво с, Сосновая ул, 2</t>
  </si>
  <si>
    <t>Камешковский р-н, Второво с, Сосновая ул, 4</t>
  </si>
  <si>
    <t>379.900</t>
  </si>
  <si>
    <t>Камешковский р-н, Гатиха с, Военный городок ул, 19а</t>
  </si>
  <si>
    <t>Камешковский р-н, Гатиха с, Военный городок ул, 19б</t>
  </si>
  <si>
    <t>673.600</t>
  </si>
  <si>
    <t>Камешковский р-н, Гатиха с, Военный городок ул, 19в</t>
  </si>
  <si>
    <t>679.400</t>
  </si>
  <si>
    <t>Камешковский р-н, Гатиха с, Военный городок ул, 19г</t>
  </si>
  <si>
    <t>668.800</t>
  </si>
  <si>
    <t>Камешковский р-н, Гатиха с, Шоссейная ул, 1</t>
  </si>
  <si>
    <t>Камешковский р-н, Гатиха с, Шоссейная ул, 3</t>
  </si>
  <si>
    <t>Камешковский р-н, Гатиха с, Шоссейная ул, 4</t>
  </si>
  <si>
    <t>Камешковский р-н, Горки с, Колхозная ул, 20</t>
  </si>
  <si>
    <t>401.600</t>
  </si>
  <si>
    <t>Камешковский р-н, Горки с, Колхозная ул, 21</t>
  </si>
  <si>
    <t>Камешковский р-н, Горки с, Колхозная ул, 7</t>
  </si>
  <si>
    <t>Камешковский р-н, Дружба п, Мира ул, 1</t>
  </si>
  <si>
    <t>354.100</t>
  </si>
  <si>
    <t>Камешковский р-н, Дружба п, Мира ул, 10</t>
  </si>
  <si>
    <t>1129.200</t>
  </si>
  <si>
    <t>Камешковский р-н, Дружба п, Мира ул, 11</t>
  </si>
  <si>
    <t>385.980</t>
  </si>
  <si>
    <t>Камешковский р-н, Дружба п, Мира ул, 12</t>
  </si>
  <si>
    <t>681.250</t>
  </si>
  <si>
    <t>Камешковский р-н, Дружба п, Мира ул, 14</t>
  </si>
  <si>
    <t>Камешковский р-н, Дружба п, Мира ул, 16</t>
  </si>
  <si>
    <t>355.700</t>
  </si>
  <si>
    <t>Камешковский р-н, Дружба п, Мира ул, 4</t>
  </si>
  <si>
    <t>349.500</t>
  </si>
  <si>
    <t>231.300</t>
  </si>
  <si>
    <t>Камешковский р-н, Дружба п, Мира ул, 6</t>
  </si>
  <si>
    <t>Камешковский р-н, Дружба п, Мира ул, 7</t>
  </si>
  <si>
    <t>648.930</t>
  </si>
  <si>
    <t>Камешковский р-н, Дружба п, Мира ул, 8</t>
  </si>
  <si>
    <t>Камешковский р-н, им Карла Маркса п, Карла Маркса ул, 2</t>
  </si>
  <si>
    <t>Камешковский р-н, им Карла Маркса п, Карла Маркса ул, 4</t>
  </si>
  <si>
    <t>909.000</t>
  </si>
  <si>
    <t>Камешковский р-н, им Карла Маркса п, Лесная ул, 11</t>
  </si>
  <si>
    <t>Камешковский р-н, им Карла Маркса п, Лесная ул, 12</t>
  </si>
  <si>
    <t>793.290</t>
  </si>
  <si>
    <t>Камешковский р-н, им Карла Маркса п, Лесная ул, 13</t>
  </si>
  <si>
    <t>Камешковский р-н, им Карла Маркса п, Лесная ул, 9</t>
  </si>
  <si>
    <t>Камешковский р-н, им Карла Маркса п, Набережная ул, 6</t>
  </si>
  <si>
    <t>436.300</t>
  </si>
  <si>
    <t>Камешковский р-н, им Карла Маркса п, Шоссейная ул, 15</t>
  </si>
  <si>
    <t>Камешковский р-н, им Карла Маркса п, Шоссейная ул, 17</t>
  </si>
  <si>
    <t>Камешковский р-н, им Карла Маркса п, Шоссейная ул, 21</t>
  </si>
  <si>
    <t>Камешковский р-н, им Карла Маркса п, Шоссейная ул, 25</t>
  </si>
  <si>
    <t>Камешковский р-н, им Карла Маркса п, Шоссейная ул, 27</t>
  </si>
  <si>
    <t>Камешковский р-н, им Карла Маркса п, Шоссейная ул, 3</t>
  </si>
  <si>
    <t>Камешковский р-н, им Карла Маркса п, Шоссейная ул, 9</t>
  </si>
  <si>
    <t>304.400</t>
  </si>
  <si>
    <t>Камешковский р-н, им Кирова п, Школьная ул, 25</t>
  </si>
  <si>
    <t>601.500</t>
  </si>
  <si>
    <t>Камешковский р-н, им Кирова п, Школьная ул, 27</t>
  </si>
  <si>
    <t>815.560</t>
  </si>
  <si>
    <t>Камешковский р-н, им Красина п, Зеленая ул, 5</t>
  </si>
  <si>
    <t>Камешковский р-н, им Красина п, Зеленая ул, 7а</t>
  </si>
  <si>
    <t>Камешковский р-н, им Красина п, Рабочая ул, 3</t>
  </si>
  <si>
    <t>227.400</t>
  </si>
  <si>
    <t>Камешковский р-н, им Красина п, Рабочая ул, 7</t>
  </si>
  <si>
    <t>1723.000</t>
  </si>
  <si>
    <t>Камешковский р-н, им Максима Горького п, Морозова ул, 8</t>
  </si>
  <si>
    <t>804.900</t>
  </si>
  <si>
    <t>Камешковский р-н, им Максима Горького п, Шоссейная ул, 2</t>
  </si>
  <si>
    <t>1241.000</t>
  </si>
  <si>
    <t>Камешковский р-н, им Максима Горького п, Шоссейная ул, 3</t>
  </si>
  <si>
    <t>Камешковский р-н, им Максима Горького п, Шоссейная ул, 4</t>
  </si>
  <si>
    <t>1264.700</t>
  </si>
  <si>
    <t>Камешковский р-н, им Максима Горького п, Шоссейная ул, 5</t>
  </si>
  <si>
    <t>1281.500</t>
  </si>
  <si>
    <t>Камешковский р-н, им Максима Горького п, Шоссейная ул, 6</t>
  </si>
  <si>
    <t>1254.200</t>
  </si>
  <si>
    <t>Камешковский р-н, им Максима Горького п, Шоссейная ул, 7</t>
  </si>
  <si>
    <t>Камешковский р-н, Коверино с, Садовая ул, 11</t>
  </si>
  <si>
    <t>Камешковский р-н, Коверино с, Садовая ул, 3а</t>
  </si>
  <si>
    <t>574.200</t>
  </si>
  <si>
    <t>629.900</t>
  </si>
  <si>
    <t>Камешковский р-н, Коверино с, Садовая ул, 5</t>
  </si>
  <si>
    <t>Камешковский р-н, Коверино с, Садовая ул, 7</t>
  </si>
  <si>
    <t>Камешковский р-н, Краснознаменский п, Шоссейная ул, 1</t>
  </si>
  <si>
    <t>670.800</t>
  </si>
  <si>
    <t>Камешковский р-н, Лаптево с, Луговая ул, 2</t>
  </si>
  <si>
    <t>884.500</t>
  </si>
  <si>
    <t>Камешковский р-н, Лаптево с, Луговая ул, 3</t>
  </si>
  <si>
    <t>947.300</t>
  </si>
  <si>
    <t>Камешковский р-н, Лаптево с, Луговая ул, 4</t>
  </si>
  <si>
    <t>943.500</t>
  </si>
  <si>
    <t>Камешковский р-н, Лубенцы д, 66</t>
  </si>
  <si>
    <t>Камешковский р-н, Лубенцы д, 67</t>
  </si>
  <si>
    <t>Камешковский р-н, Лубенцы д, 68</t>
  </si>
  <si>
    <t>648.100</t>
  </si>
  <si>
    <t>Камешковский р-н, Мирный п, Садовая ул, 2</t>
  </si>
  <si>
    <t>250.600</t>
  </si>
  <si>
    <t>Камешковский р-н, Мирный п, Садовая ул, 6</t>
  </si>
  <si>
    <t>Камешковский р-н, Мирный п, Центральная ул, 26</t>
  </si>
  <si>
    <t>Камешковский р-н, Мирный п, Центральная ул, 2а</t>
  </si>
  <si>
    <t>Камешковский р-н, Мирный п, Центральная ул, 80</t>
  </si>
  <si>
    <t>Камешковский р-н, Мирный п, Центральная ул, 81</t>
  </si>
  <si>
    <t>Камешковский р-н, Мирный п, Центральная ул, 82</t>
  </si>
  <si>
    <t>Камешковский р-н, Мирный п, Центральная ул, 83</t>
  </si>
  <si>
    <t>405.900</t>
  </si>
  <si>
    <t>Камешковский р-н, Мирный п, Центральная ул, 84</t>
  </si>
  <si>
    <t>448.700</t>
  </si>
  <si>
    <t>Камешковский р-н, Мирный п, Центральная ул, 85</t>
  </si>
  <si>
    <t>Камешковский р-н, Мирный п, Центральная ул, 86</t>
  </si>
  <si>
    <t>Камешковский р-н, Мирный п, Школьная ул, 1</t>
  </si>
  <si>
    <t>Камешковский р-н, Мирный п, Школьная ул, 5</t>
  </si>
  <si>
    <t>Камешковский р-н, Новая Быковка д, 65</t>
  </si>
  <si>
    <t>679.900</t>
  </si>
  <si>
    <t>Камешковский р-н, Новая Печуга д, 62</t>
  </si>
  <si>
    <t>Камешковский р-н, Новая Печуга д, 63</t>
  </si>
  <si>
    <t>Камешковский р-н, Новая Печуга д, 65</t>
  </si>
  <si>
    <t>Камешковский р-н, Новки п, Ильича ул, 3</t>
  </si>
  <si>
    <t>Камешковский р-н, Новки п, Ильича ул, 5</t>
  </si>
  <si>
    <t>Камешковский р-н, Новки п, Ильича ул, 9</t>
  </si>
  <si>
    <t>1702.800</t>
  </si>
  <si>
    <t>521.600</t>
  </si>
  <si>
    <t>Камешковский р-н, Новки п, Чапаева ул, 13</t>
  </si>
  <si>
    <t>Камешковский р-н, Новки п, Чапаева ул, 15</t>
  </si>
  <si>
    <t>493.900</t>
  </si>
  <si>
    <t>454.100</t>
  </si>
  <si>
    <t>Камешковский р-н, Новки п, Чапаева ул, 19</t>
  </si>
  <si>
    <t>985.100</t>
  </si>
  <si>
    <t>1069.500</t>
  </si>
  <si>
    <t>Камешковский р-н, Сергеиха д, Карла Либкнехта ул, 76</t>
  </si>
  <si>
    <t>Камешковский р-н, Сергеиха д, Карла Либкнехта ул, 88</t>
  </si>
  <si>
    <t>100.000</t>
  </si>
  <si>
    <t>Камешковский р-н, Сергеиха д, Фрунзе ул, 107</t>
  </si>
  <si>
    <t>Камешковский р-н, Сергеиха д, Фрунзе ул, 110</t>
  </si>
  <si>
    <t>Камешковский р-н, Сергеиха д, Фрунзе ул, 111</t>
  </si>
  <si>
    <t>Камешковский р-н, Сергеиха д, Фрунзе ул, 112</t>
  </si>
  <si>
    <t>80.000</t>
  </si>
  <si>
    <t>Камешковский р-н, Сергеиха д, Фрунзе ул, 113</t>
  </si>
  <si>
    <t>Камешковский р-н, Сергеиха д, Фрунзе ул, 114</t>
  </si>
  <si>
    <t>Камешковский р-н, Сергеиха д, Фрунзе ул, 115</t>
  </si>
  <si>
    <t>Камешковский р-н, Сергеиха д, Фрунзе ул, 67</t>
  </si>
  <si>
    <t>714.000</t>
  </si>
  <si>
    <t>Камешковский р-н, Сергеиха д, Фрунзе ул, 76</t>
  </si>
  <si>
    <t>Киржач г, 40 лет Октября ул, 10</t>
  </si>
  <si>
    <t>Киржач г, 40 лет Октября ул, 12</t>
  </si>
  <si>
    <t>414.650</t>
  </si>
  <si>
    <t>Киржач г, 40 лет Октября ул, 15</t>
  </si>
  <si>
    <t>693.460</t>
  </si>
  <si>
    <t>Киржач г, 40 лет Октября ул, 26</t>
  </si>
  <si>
    <t>Киржач г, 40 лет Октября ул, 26а</t>
  </si>
  <si>
    <t>1078.180</t>
  </si>
  <si>
    <t>Киржач г, 40 лет Октября ул, 28</t>
  </si>
  <si>
    <t>Киржач г, 40 лет Октября ул, 30</t>
  </si>
  <si>
    <t>460.700</t>
  </si>
  <si>
    <t>Киржач г, 40 лет Октября ул, 32</t>
  </si>
  <si>
    <t>535.350</t>
  </si>
  <si>
    <t>Киржач г, 40 лет Октября ул, 34</t>
  </si>
  <si>
    <t>883.730</t>
  </si>
  <si>
    <t>Киржач г, 40 лет Октября ул, 38</t>
  </si>
  <si>
    <t>Киржач г, 40 лет Октября ул, 40</t>
  </si>
  <si>
    <t>1149.240</t>
  </si>
  <si>
    <t>Киржач г, 40 лет Октября ул, 6</t>
  </si>
  <si>
    <t>416.650</t>
  </si>
  <si>
    <t>Киржач г, 40 лет Октября ул, 7</t>
  </si>
  <si>
    <t>Киржач г, 40 лет Октября ул, 8</t>
  </si>
  <si>
    <t>419.500</t>
  </si>
  <si>
    <t>Киржач г, 50 лет Октября ул, 10</t>
  </si>
  <si>
    <t>226.490</t>
  </si>
  <si>
    <t>Киржач г, 50 лет Октября ул, 7</t>
  </si>
  <si>
    <t>Киржач г, 50 лет Октября ул, 8</t>
  </si>
  <si>
    <t>Киржач г, Б. Московская ул, 1а</t>
  </si>
  <si>
    <t>Киржач г, Б. Московская ул, 2</t>
  </si>
  <si>
    <t>Киржач г, Б. Московская ул, 2а</t>
  </si>
  <si>
    <t>Киржач г, Б. Московская ул, 45а</t>
  </si>
  <si>
    <t>Киржач г, Больничный проезд, 1</t>
  </si>
  <si>
    <t>Киржач г, Больничный проезд, 11</t>
  </si>
  <si>
    <t>Киржач г, Больничный проезд, 3</t>
  </si>
  <si>
    <t>284.800</t>
  </si>
  <si>
    <t>Киржач г, Больничный проезд, 4</t>
  </si>
  <si>
    <t>Киржач г, Больничный проезд, 7</t>
  </si>
  <si>
    <t>253.100</t>
  </si>
  <si>
    <t>773.200</t>
  </si>
  <si>
    <t>Киржач г, Больничный проезд, 9а</t>
  </si>
  <si>
    <t>Киржач г, Владимирская ул, 29</t>
  </si>
  <si>
    <t>517.210</t>
  </si>
  <si>
    <t>Киржач г, Владимирская ул, 33</t>
  </si>
  <si>
    <t>Киржач г, Владимирская ул, 35</t>
  </si>
  <si>
    <t>682.770</t>
  </si>
  <si>
    <t>Киржач г, Вокзальная ул, 26</t>
  </si>
  <si>
    <t>259.800</t>
  </si>
  <si>
    <t>267.900</t>
  </si>
  <si>
    <t>Киржач г, Вокзальная ул, 28</t>
  </si>
  <si>
    <t>Киржач г, Вокзальная ул, 30</t>
  </si>
  <si>
    <t>408.100</t>
  </si>
  <si>
    <t>Киржач г, Гагарина ул, 18</t>
  </si>
  <si>
    <t>Киржач г, Гагарина ул, 24</t>
  </si>
  <si>
    <t>700.810</t>
  </si>
  <si>
    <t>Киржач г, Гагарина ул, 33</t>
  </si>
  <si>
    <t>270.300</t>
  </si>
  <si>
    <t>Киржач г, Гагарина ул, 35</t>
  </si>
  <si>
    <t>Киржач г, Гагарина ул, 48</t>
  </si>
  <si>
    <t>145.000</t>
  </si>
  <si>
    <t>122.800</t>
  </si>
  <si>
    <t>Киржач г, Гайдара ул, 13</t>
  </si>
  <si>
    <t>Киржач г, Гайдара ул, 15</t>
  </si>
  <si>
    <t>Киржач г, Гайдара ул, 30</t>
  </si>
  <si>
    <t>1401.110</t>
  </si>
  <si>
    <t>Киржач г, Гайдара ул, 35</t>
  </si>
  <si>
    <t>Киржач г, Гайдара ул, 37</t>
  </si>
  <si>
    <t>850.900</t>
  </si>
  <si>
    <t>Киржач г, Гайдара ул, 39</t>
  </si>
  <si>
    <t>Киржач г, Гайдара ул, 41</t>
  </si>
  <si>
    <t>741.500</t>
  </si>
  <si>
    <t>Киржач г, Гастелло ул, 1</t>
  </si>
  <si>
    <t>Киржач г, Гастелло ул, 3</t>
  </si>
  <si>
    <t>Киржач г, Гастелло ул, 5</t>
  </si>
  <si>
    <t>296.360</t>
  </si>
  <si>
    <t>Киржач г, Гастелло ул, 7</t>
  </si>
  <si>
    <t>268.300</t>
  </si>
  <si>
    <t>517.100</t>
  </si>
  <si>
    <t>511.230</t>
  </si>
  <si>
    <t>Киржач г, Денисенко ул, 17</t>
  </si>
  <si>
    <t>Киржач г, Денисенко ул, 24</t>
  </si>
  <si>
    <t>290.740</t>
  </si>
  <si>
    <t>Киржач г, Денисенко ул, 26</t>
  </si>
  <si>
    <t>299.380</t>
  </si>
  <si>
    <t>423.800</t>
  </si>
  <si>
    <t>Киржач г, Денисенко ул, 28</t>
  </si>
  <si>
    <t>305.420</t>
  </si>
  <si>
    <t>Киржач г, Денисенко ул, 30</t>
  </si>
  <si>
    <t>Киржач г, Денисенко ул, 32</t>
  </si>
  <si>
    <t>348.200</t>
  </si>
  <si>
    <t>Киржач г, Десантников ул, 13/1</t>
  </si>
  <si>
    <t>996.400</t>
  </si>
  <si>
    <t>Киржач г, Десантников ул, 7</t>
  </si>
  <si>
    <t>Киржач г, Десантников ул, 9</t>
  </si>
  <si>
    <t>1689.600</t>
  </si>
  <si>
    <t>Киржач г, Дзержинского ул, 3</t>
  </si>
  <si>
    <t>3201.300</t>
  </si>
  <si>
    <t>Киржач г, Добровольского ул, 15</t>
  </si>
  <si>
    <t>263.300</t>
  </si>
  <si>
    <t>Киржач г, Добровольского ул, 20</t>
  </si>
  <si>
    <t>1062.800</t>
  </si>
  <si>
    <t>Киржач г, Добровольского ул, 21</t>
  </si>
  <si>
    <t>Киржач г, Заводская ул, 12</t>
  </si>
  <si>
    <t>Киржач г, Заводская ул, 2</t>
  </si>
  <si>
    <t>Киржач г, Заводская ул, 4</t>
  </si>
  <si>
    <t>526.500</t>
  </si>
  <si>
    <t>Киржач г, Заводская ул, 6</t>
  </si>
  <si>
    <t>433.900</t>
  </si>
  <si>
    <t>Киржач г, Заводская ул, 8</t>
  </si>
  <si>
    <t>297.290</t>
  </si>
  <si>
    <t>Киржач г, Космонавтов ул, 80</t>
  </si>
  <si>
    <t>1139.800</t>
  </si>
  <si>
    <t>Киржач г, Космонавтов ул, 82</t>
  </si>
  <si>
    <t>Киржач г, Красноармейская ул, 12</t>
  </si>
  <si>
    <t>Киржач г, Красноармейская ул, 13</t>
  </si>
  <si>
    <t>Киржач г, Красный Октябрь мкр, 1-й Проезд ул, 2</t>
  </si>
  <si>
    <t>Киржач г, Красный Октябрь мкр, 40 лет Победы ул, 2</t>
  </si>
  <si>
    <t>1231.000</t>
  </si>
  <si>
    <t>Киржач г, Красный Октябрь мкр, Калинина ул, 55</t>
  </si>
  <si>
    <t>1173.300</t>
  </si>
  <si>
    <t>Киржач г, Красный Октябрь мкр, Калинина ул, 57</t>
  </si>
  <si>
    <t>542.750</t>
  </si>
  <si>
    <t>Киржач г, Красный Октябрь мкр, Калинина ул, 62</t>
  </si>
  <si>
    <t>1160.800</t>
  </si>
  <si>
    <t>Киржач г, Красный Октябрь мкр, Калинина ул, 64</t>
  </si>
  <si>
    <t>1263.720</t>
  </si>
  <si>
    <t>Киржач г, Красный Октябрь мкр, Калинина ул, 66</t>
  </si>
  <si>
    <t>808.800</t>
  </si>
  <si>
    <t>Киржач г, Красный Октябрь мкр, Калинина ул, 66а</t>
  </si>
  <si>
    <t>Киржач г, Красный Октябрь мкр, Калинина ул, 75</t>
  </si>
  <si>
    <t>Киржач г, Красный Октябрь мкр, Кирова ул, 1б</t>
  </si>
  <si>
    <t>Киржач г, Красный Октябрь мкр, Кирова ул, 1в</t>
  </si>
  <si>
    <t>Киржач г, Красный Октябрь мкр, Комсомольская ул, 54</t>
  </si>
  <si>
    <t>Киржач г, Красный Октябрь мкр, Комсомольская ул, 56</t>
  </si>
  <si>
    <t>Киржач г, Красный Октябрь мкр, Комсомольская ул, 72</t>
  </si>
  <si>
    <t>Киржач г, Красный Октябрь мкр, Метленкова ул, 1</t>
  </si>
  <si>
    <t>758.900</t>
  </si>
  <si>
    <t>1592.000</t>
  </si>
  <si>
    <t>Киржач г, Красный Октябрь мкр, Метленкова ул, 16м</t>
  </si>
  <si>
    <t>Киржач г, Красный Октябрь мкр, Метленкова ул, 1а</t>
  </si>
  <si>
    <t>Киржач г, Красный Октябрь мкр, Метленкова ул, 2</t>
  </si>
  <si>
    <t>1194.800</t>
  </si>
  <si>
    <t>864.300</t>
  </si>
  <si>
    <t>Киржач г, Красный Октябрь мкр, Октябрьская ул, 11</t>
  </si>
  <si>
    <t>1089.100</t>
  </si>
  <si>
    <t>Киржач г, Красный Октябрь мкр, Октябрьская ул, 13</t>
  </si>
  <si>
    <t>Киржач г, Красный Октябрь мкр, Октябрьская ул, 15</t>
  </si>
  <si>
    <t>1088.000</t>
  </si>
  <si>
    <t>Киржач г, Красный Октябрь мкр, Октябрьская ул, 20</t>
  </si>
  <si>
    <t>1254.500</t>
  </si>
  <si>
    <t>Киржач г, Красный Октябрь мкр, Первомайская ул, 14</t>
  </si>
  <si>
    <t>644.500</t>
  </si>
  <si>
    <t>Киржач г, Красный Октябрь мкр, Первомайская ул, 14а</t>
  </si>
  <si>
    <t>682.600</t>
  </si>
  <si>
    <t>469.940</t>
  </si>
  <si>
    <t>Киржач г, Красный Октябрь мкр, Первомайская ул, 22</t>
  </si>
  <si>
    <t>452.680</t>
  </si>
  <si>
    <t>443.450</t>
  </si>
  <si>
    <t>Киржач г, Красный Октябрь мкр, Первомайская ул, 3</t>
  </si>
  <si>
    <t>770.850</t>
  </si>
  <si>
    <t>Киржач г, Красный Октябрь мкр, Полевая ул, 10а</t>
  </si>
  <si>
    <t>819.600</t>
  </si>
  <si>
    <t>Киржач г, Красный Октябрь мкр, Полевая ул, 2</t>
  </si>
  <si>
    <t>Киржач г, Красный Октябрь мкр, Полевая ул, 2а</t>
  </si>
  <si>
    <t>257.810</t>
  </si>
  <si>
    <t>Киржач г, Красный Октябрь мкр, Прибрежная ул, 1 стр. 1</t>
  </si>
  <si>
    <t>Киржач г, Красный Октябрь мкр, Прибрежная ул, 1 стр. 2</t>
  </si>
  <si>
    <t>1210.950</t>
  </si>
  <si>
    <t>Киржач г, Красный Октябрь мкр, Прибрежная ул, 1 стр. 3</t>
  </si>
  <si>
    <t>1230.336</t>
  </si>
  <si>
    <t>Киржач г, Красный Октябрь мкр, Прибрежная ул, 1 стр. 4</t>
  </si>
  <si>
    <t>1194.100</t>
  </si>
  <si>
    <t>Киржач г, Красный Октябрь мкр, Пушкина ул, 10</t>
  </si>
  <si>
    <t>Киржач г, Красный Октябрь мкр, Пушкина ул, 10а</t>
  </si>
  <si>
    <t>Киржач г, Красный Октябрь мкр, Пушкина ул, 11</t>
  </si>
  <si>
    <t>518.750</t>
  </si>
  <si>
    <t>Киржач г, Красный Октябрь мкр, Пушкина ул, 16</t>
  </si>
  <si>
    <t>299.660</t>
  </si>
  <si>
    <t>Киржач г, Красный Октябрь мкр, Пушкина ул, 17</t>
  </si>
  <si>
    <t>324.690</t>
  </si>
  <si>
    <t>402.080</t>
  </si>
  <si>
    <t>Киржач г, Красный Октябрь мкр, Пушкина ул, 20</t>
  </si>
  <si>
    <t>393.150</t>
  </si>
  <si>
    <t>Киржач г, Красный Октябрь мкр, Пушкина ул, 22</t>
  </si>
  <si>
    <t>448.580</t>
  </si>
  <si>
    <t>Киржач г, Красный Октябрь мкр, Пушкина ул, 23</t>
  </si>
  <si>
    <t>503.600</t>
  </si>
  <si>
    <t>384.380</t>
  </si>
  <si>
    <t>Киржач г, Красный Октябрь мкр, Пушкина ул, 24</t>
  </si>
  <si>
    <t>444.210</t>
  </si>
  <si>
    <t>Киржач г, Красный Октябрь мкр, Пушкина ул, 25</t>
  </si>
  <si>
    <t>508.200</t>
  </si>
  <si>
    <t>390.930</t>
  </si>
  <si>
    <t>Киржач г, Красный Октябрь мкр, Пушкина ул, 26</t>
  </si>
  <si>
    <t>1662.840</t>
  </si>
  <si>
    <t>Киржач г, Красный Октябрь мкр, Пушкина ул, 27а</t>
  </si>
  <si>
    <t>Киржач г, Красный Октябрь мкр, Пушкина ул, 28</t>
  </si>
  <si>
    <t>1090.300</t>
  </si>
  <si>
    <t>Киржач г, Красный Октябрь мкр, Пушкина ул, 3</t>
  </si>
  <si>
    <t>819.800</t>
  </si>
  <si>
    <t>Киржач г, Красный Октябрь мкр, Пушкина ул, 30</t>
  </si>
  <si>
    <t>Киржач г, Красный Октябрь мкр, Пушкина ул, 4</t>
  </si>
  <si>
    <t>440.630</t>
  </si>
  <si>
    <t>346.260</t>
  </si>
  <si>
    <t>Киржач г, Красный Октябрь мкр, Пушкина ул, 5</t>
  </si>
  <si>
    <t>Киржач г, Красный Октябрь мкр, Пушкина ул, 8а</t>
  </si>
  <si>
    <t>1144.100</t>
  </si>
  <si>
    <t>Киржач г, Красный Октябрь мкр, Свердлова ул, 12</t>
  </si>
  <si>
    <t>959.400</t>
  </si>
  <si>
    <t>Киржач г, Красный Октябрь мкр, Северная ул, 5</t>
  </si>
  <si>
    <t>384.300</t>
  </si>
  <si>
    <t>Киржач г, Красный Октябрь мкр, Солнечный кв-л, 1</t>
  </si>
  <si>
    <t>Киржач г, Красный Октябрь мкр, Солнечный кв-л, 2</t>
  </si>
  <si>
    <t>808.300</t>
  </si>
  <si>
    <t>Киржач г, Красный Октябрь мкр, Солнечный кв-л, 4</t>
  </si>
  <si>
    <t>Киржач г, Красный Октябрь мкр, Солнечный кв-л, 5</t>
  </si>
  <si>
    <t>810.400</t>
  </si>
  <si>
    <t>Киржач г, Красный Октябрь мкр, Солнечный кв-л, 6</t>
  </si>
  <si>
    <t>601.270</t>
  </si>
  <si>
    <t>388.370</t>
  </si>
  <si>
    <t>Киржач г, Красный Октябрь мкр, Фурманова ул, 20</t>
  </si>
  <si>
    <t>389.610</t>
  </si>
  <si>
    <t>Киржач г, Красный Октябрь мкр, Фурманова ул, 22</t>
  </si>
  <si>
    <t>441.820</t>
  </si>
  <si>
    <t>Киржач г, Красный Октябрь мкр, Фурманова ул, 35</t>
  </si>
  <si>
    <t>467.180</t>
  </si>
  <si>
    <t>Киржач г, Красный Октябрь мкр, Фурманова ул, 4</t>
  </si>
  <si>
    <t>Киржач г, Красный Октябрь мкр, Фурманова ул, 41</t>
  </si>
  <si>
    <t>463.930</t>
  </si>
  <si>
    <t>Киржач г, Красный Октябрь мкр, Фурманова ул, 43</t>
  </si>
  <si>
    <t>657.480</t>
  </si>
  <si>
    <t>Киржач г, Красный Октябрь мкр, Фурманова ул, 45</t>
  </si>
  <si>
    <t>668.300</t>
  </si>
  <si>
    <t>Киржач г, Красный Октябрь мкр, Фурманова ул, 47</t>
  </si>
  <si>
    <t>Киржач г, Красный Октябрь мкр, Фурманова ул, 49</t>
  </si>
  <si>
    <t>Киржач г, Красный Октябрь мкр, Фурманова ул, 51</t>
  </si>
  <si>
    <t>470.850</t>
  </si>
  <si>
    <t>Киржач г, Красный Октябрь мкр, Фурманова ул, 8</t>
  </si>
  <si>
    <t>285.710</t>
  </si>
  <si>
    <t>Киржач г, Красный Октябрь мкр, Южный кв-л, 1</t>
  </si>
  <si>
    <t>1156.500</t>
  </si>
  <si>
    <t>Киржач г, Красный Октябрь мкр, Южный кв-л, 3</t>
  </si>
  <si>
    <t>Киржач г, Красный Октябрь мкр, Южный кв-л, 4</t>
  </si>
  <si>
    <t>1211.600</t>
  </si>
  <si>
    <t>Киржач г, Красный Октябрь мкр, Южный кв-л, 5</t>
  </si>
  <si>
    <t>775.500</t>
  </si>
  <si>
    <t>Киржач г, Красный Октябрь мкр, Южный кв-л, 6</t>
  </si>
  <si>
    <t>1204.700</t>
  </si>
  <si>
    <t>Киржач г, Красный Октябрь мкр, Южный кв-л, 7</t>
  </si>
  <si>
    <t>1236.400</t>
  </si>
  <si>
    <t>1092.700</t>
  </si>
  <si>
    <t>Киржач г, Красный Октябрь мкр, Южный кв-л, 8</t>
  </si>
  <si>
    <t>Киржач г, Красный Октябрь мкр, Южный кв-л, 9</t>
  </si>
  <si>
    <t>Киржач г, Ленинградская ул, 1</t>
  </si>
  <si>
    <t>Киржач г, Ленинградская ул, 100</t>
  </si>
  <si>
    <t>397.900</t>
  </si>
  <si>
    <t>Киржач г, Ленинградская ул, 102</t>
  </si>
  <si>
    <t>419.100</t>
  </si>
  <si>
    <t>615.500</t>
  </si>
  <si>
    <t>Киржач г, Ленинградская ул, 104</t>
  </si>
  <si>
    <t>404.400</t>
  </si>
  <si>
    <t>984.190</t>
  </si>
  <si>
    <t>Киржач г, Ленинградская ул, 54</t>
  </si>
  <si>
    <t>268.450</t>
  </si>
  <si>
    <t>Киржач г, Магистральная ул, 1</t>
  </si>
  <si>
    <t>Киржач г, Магистральная ул, 11</t>
  </si>
  <si>
    <t>Киржач г, Магистральная ул, 18</t>
  </si>
  <si>
    <t>Киржач г, Магистральная ул, 22</t>
  </si>
  <si>
    <t>Киржач г, Магистральная ул, 3</t>
  </si>
  <si>
    <t>Киржач г, Магистральная ул, 30</t>
  </si>
  <si>
    <t>681.100</t>
  </si>
  <si>
    <t>Киржач г, Магистральная ул, 5</t>
  </si>
  <si>
    <t>689.400</t>
  </si>
  <si>
    <t>Киржач г, Магистральная ул, 6</t>
  </si>
  <si>
    <t>Киржач г, Мичурина ул, 33/1</t>
  </si>
  <si>
    <t>Киржач г, Мичурина ул, 33</t>
  </si>
  <si>
    <t>Киржач г, Мичурина ул, 6</t>
  </si>
  <si>
    <t>Киржач г, Молодежная ул, 7</t>
  </si>
  <si>
    <t>Киржач г, Морозовская ул, 10</t>
  </si>
  <si>
    <t>249.830</t>
  </si>
  <si>
    <t>Киржач г, Морозовская ул, 122</t>
  </si>
  <si>
    <t>626.040</t>
  </si>
  <si>
    <t>Киржач г, Морозовская ул, 124</t>
  </si>
  <si>
    <t>493.980</t>
  </si>
  <si>
    <t>747.100</t>
  </si>
  <si>
    <t>Киржач г, Морозовская ул, 22</t>
  </si>
  <si>
    <t>Киржач г, Морозовская ул, 27</t>
  </si>
  <si>
    <t>181.100</t>
  </si>
  <si>
    <t>532.460</t>
  </si>
  <si>
    <t>Киржач г, Морозовская ул, 95</t>
  </si>
  <si>
    <t>Киржач г, Некрасовская ул, 11</t>
  </si>
  <si>
    <t>380.910</t>
  </si>
  <si>
    <t>Киржач г, Некрасовская ул, 24</t>
  </si>
  <si>
    <t>1203.100</t>
  </si>
  <si>
    <t>Киржач г, Островского ул, 20</t>
  </si>
  <si>
    <t>825.760</t>
  </si>
  <si>
    <t>Киржач г, Островского ул, 29Б</t>
  </si>
  <si>
    <t>Киржач г, Островского ул, 7</t>
  </si>
  <si>
    <t>2468.440</t>
  </si>
  <si>
    <t>Киржач г, Павловского ул, 26</t>
  </si>
  <si>
    <t>Киржач г, Павловского ул, 32</t>
  </si>
  <si>
    <t>629.600</t>
  </si>
  <si>
    <t>Киржач г, Павловского ул, 34</t>
  </si>
  <si>
    <t>1007.620</t>
  </si>
  <si>
    <t>Киржач г, Павловского ул, 36</t>
  </si>
  <si>
    <t>Киржач г, Первомайская ул, 20</t>
  </si>
  <si>
    <t>617.500</t>
  </si>
  <si>
    <t>605.800</t>
  </si>
  <si>
    <t>519.700</t>
  </si>
  <si>
    <t>738.100</t>
  </si>
  <si>
    <t>Киржач г, Прибрежный кв-л, 1</t>
  </si>
  <si>
    <t>Киржач г, Прибрежный кв-л, 2</t>
  </si>
  <si>
    <t>Киржач г, Прибрежный кв-л, 3</t>
  </si>
  <si>
    <t>779.300</t>
  </si>
  <si>
    <t>Киржач г, Прибрежный кв-л, 4</t>
  </si>
  <si>
    <t>1698.600</t>
  </si>
  <si>
    <t>Киржач г, Прибрежный кв-л, 5</t>
  </si>
  <si>
    <t>769.200</t>
  </si>
  <si>
    <t>Киржач г, Прибрежный кв-л, 7</t>
  </si>
  <si>
    <t>Киржач г, Прибрежный кв-л, 7а</t>
  </si>
  <si>
    <t>Киржач г, Прибрежный кв-л, 9</t>
  </si>
  <si>
    <t>Киржач г, Привокзальная ул, 1</t>
  </si>
  <si>
    <t>Киржач г, Привокзальная ул, 10</t>
  </si>
  <si>
    <t>Киржач г, Привокзальная ул, 11</t>
  </si>
  <si>
    <t>440.440</t>
  </si>
  <si>
    <t>Киржач г, Привокзальная ул, 1а</t>
  </si>
  <si>
    <t>Киржач г, Привокзальная ул, 3</t>
  </si>
  <si>
    <t>419.200</t>
  </si>
  <si>
    <t>Киржач г, Приозерная ул, 1а</t>
  </si>
  <si>
    <t>Киржач г, Приозерная ул, 1б</t>
  </si>
  <si>
    <t>515.200</t>
  </si>
  <si>
    <t>5120.000</t>
  </si>
  <si>
    <t>Киржач г, Приозерная ул, 2а</t>
  </si>
  <si>
    <t>Киржач г, Пугачева ул, 14</t>
  </si>
  <si>
    <t>Киржач г, Пугачева ул, 2</t>
  </si>
  <si>
    <t>1326.700</t>
  </si>
  <si>
    <t>12039.670</t>
  </si>
  <si>
    <t>Киржач г, Расковой М. ул, 17</t>
  </si>
  <si>
    <t>Киржач г, Расковой М. ул, 18</t>
  </si>
  <si>
    <t>Киржач г, Расковой М. ул, 19</t>
  </si>
  <si>
    <t>Киржач г, Расковой М. ул, 21</t>
  </si>
  <si>
    <t>Киржач г, Расковой М. ул, 9</t>
  </si>
  <si>
    <t>900.100</t>
  </si>
  <si>
    <t>Киржач г, Садовая ул, 10</t>
  </si>
  <si>
    <t>393.460</t>
  </si>
  <si>
    <t>Киржач г, Садовая ул, 12</t>
  </si>
  <si>
    <t>396.490</t>
  </si>
  <si>
    <t>Киржач г, Садовая ул, 14</t>
  </si>
  <si>
    <t>Киржач г, Садовая ул, 8</t>
  </si>
  <si>
    <t>396.060</t>
  </si>
  <si>
    <t>Киржач г, Свобода ул, 113</t>
  </si>
  <si>
    <t>832.900</t>
  </si>
  <si>
    <t>Киржач г, Свобода ул, 115</t>
  </si>
  <si>
    <t>745.100</t>
  </si>
  <si>
    <t>Киржач г, Свобода ул, 120</t>
  </si>
  <si>
    <t>Киржач г, Свобода ул, 14</t>
  </si>
  <si>
    <t>Киржач г, Свобода ул, 16</t>
  </si>
  <si>
    <t>294.500</t>
  </si>
  <si>
    <t>Киржач г, Свобода ул, 18</t>
  </si>
  <si>
    <t>1575.200</t>
  </si>
  <si>
    <t>Киржач г, Свобода ул, 5</t>
  </si>
  <si>
    <t>Киржач г, Серегина ул, 11</t>
  </si>
  <si>
    <t>Киржач г, Советская ул, 11</t>
  </si>
  <si>
    <t>Киржач г, Советская ул, 1г</t>
  </si>
  <si>
    <t>806.650</t>
  </si>
  <si>
    <t>Киржач г, Совхозная ул, 1</t>
  </si>
  <si>
    <t>Киржач г, Совхозная ул, 2</t>
  </si>
  <si>
    <t>510.700</t>
  </si>
  <si>
    <t>Киржач г, Совхозная ул, 4</t>
  </si>
  <si>
    <t>601.800</t>
  </si>
  <si>
    <t>603.300</t>
  </si>
  <si>
    <t>Киржач г, Текстильщиков ул, 12</t>
  </si>
  <si>
    <t>541.900</t>
  </si>
  <si>
    <t>Киржач г, Текстильщиков ул, 14</t>
  </si>
  <si>
    <t>Киржач г, Текстильщиков ул, 16</t>
  </si>
  <si>
    <t>Киржач г, Текстильщиков ул, 5</t>
  </si>
  <si>
    <t>Киржач г, Текстильщиков ул, 9</t>
  </si>
  <si>
    <t>Киржач г, Томаровича ул, 1</t>
  </si>
  <si>
    <t>Киржач г, Томаровича ул, 3</t>
  </si>
  <si>
    <t>Киржач г, Томаровича ул, 5</t>
  </si>
  <si>
    <t>762.600</t>
  </si>
  <si>
    <t>1012.800</t>
  </si>
  <si>
    <t>Киржач г, Томаровича ул, 9</t>
  </si>
  <si>
    <t>Киржач г, Фурманова ул, 12</t>
  </si>
  <si>
    <t>Киржач г, Чайкиной ул, 4</t>
  </si>
  <si>
    <t>531.500</t>
  </si>
  <si>
    <t>Киржач г, Чайкиной ул, 4а</t>
  </si>
  <si>
    <t>595.800</t>
  </si>
  <si>
    <t>Киржач г, Чайкиной ул, 6</t>
  </si>
  <si>
    <t>Киржач г, Чехова ул, 1</t>
  </si>
  <si>
    <t>Киржач г, Чехова ул, 12</t>
  </si>
  <si>
    <t>Киржач г, Чехова ул, 2</t>
  </si>
  <si>
    <t>1207.900</t>
  </si>
  <si>
    <t>Киржач г, Чехова ул, 4</t>
  </si>
  <si>
    <t>1209.400</t>
  </si>
  <si>
    <t>Киржач г, Чехова ул, 5</t>
  </si>
  <si>
    <t>Киржач г, Шелковиков ул, 11</t>
  </si>
  <si>
    <t>Киржач г, Шелковиков ул, 13</t>
  </si>
  <si>
    <t>Киржач г, Шелковиков ул, 14</t>
  </si>
  <si>
    <t>859.900</t>
  </si>
  <si>
    <t>Киржач г, Шелковиков ул, 4/1 стр. 1</t>
  </si>
  <si>
    <t>262.580</t>
  </si>
  <si>
    <t>Киржач г, Шелковиков ул, 4/1</t>
  </si>
  <si>
    <t>1666.200</t>
  </si>
  <si>
    <t>Киржач г, Шелковиков ул, 4/3</t>
  </si>
  <si>
    <t>Киржачский р-н, Аленино д, Центральная ул, 56</t>
  </si>
  <si>
    <t>442.650</t>
  </si>
  <si>
    <t>Киржачский р-н, Аленино д, Центральная ул, 58</t>
  </si>
  <si>
    <t>Киржачский р-н, Аленино д, Центральная ул, 69</t>
  </si>
  <si>
    <t>Киржачский р-н, Аленино д, Центральная ул, 71</t>
  </si>
  <si>
    <t>Киржачский р-н, Аленино д, Центральная ул, 73</t>
  </si>
  <si>
    <t>Киржачский р-н, Афанасово д, Полевая ул, 1</t>
  </si>
  <si>
    <t>Киржачский р-н, Афанасово д, Полевая ул, 2</t>
  </si>
  <si>
    <t>Киржачский р-н, Афанасово д, Полевая ул, 3</t>
  </si>
  <si>
    <t>Киржачский р-н, Афанасово д, Полевая ул, 4</t>
  </si>
  <si>
    <t>Киржачский р-н, Барсово п, 29</t>
  </si>
  <si>
    <t>Киржачский р-н, Барсово п, 30</t>
  </si>
  <si>
    <t>Киржачский р-н, Барсово п, 31</t>
  </si>
  <si>
    <t>Киржачский р-н, Барсово п, 32</t>
  </si>
  <si>
    <t>Киржачский р-н, Барсово п, 33</t>
  </si>
  <si>
    <t>Киржачский р-н, Барсово п, 73</t>
  </si>
  <si>
    <t>Киржачский р-н, Барсово п, 74</t>
  </si>
  <si>
    <t>Киржачский р-н, Барсово п, 75</t>
  </si>
  <si>
    <t>Киржачский р-н, Барсово п, 76</t>
  </si>
  <si>
    <t>Киржачский р-н, Барсово п, 77</t>
  </si>
  <si>
    <t>Киржачский р-н, Барсово п, 78</t>
  </si>
  <si>
    <t>Киржачский р-н, Барсово п, 79</t>
  </si>
  <si>
    <t>Киржачский р-н, Барсово п, 80</t>
  </si>
  <si>
    <t>Киржачский р-н, Барсово п, 81</t>
  </si>
  <si>
    <t>Киржачский р-н, Барсово п, 82</t>
  </si>
  <si>
    <t>Киржачский р-н, Горка п, Больничная ул, 13</t>
  </si>
  <si>
    <t>Киржачский р-н, Горка п, Больничная ул, 17</t>
  </si>
  <si>
    <t>Киржачский р-н, Горка п, Больничная ул, 18</t>
  </si>
  <si>
    <t>Киржачский р-н, Горка п, Больничная ул, 19</t>
  </si>
  <si>
    <t>569.800</t>
  </si>
  <si>
    <t>Киржачский р-н, Горка п, Больничная ул, 20</t>
  </si>
  <si>
    <t>440.300</t>
  </si>
  <si>
    <t>Киржачский р-н, Горка п, Больничная ул, 5</t>
  </si>
  <si>
    <t>Киржачский р-н, Горка п, Больничная ул, 7</t>
  </si>
  <si>
    <t>686.520</t>
  </si>
  <si>
    <t>Киржачский р-н, Горка п, Больничная ул, 9</t>
  </si>
  <si>
    <t>Киржачский р-н, Горка п, Свобода ул, 22</t>
  </si>
  <si>
    <t>317.060</t>
  </si>
  <si>
    <t>634.120</t>
  </si>
  <si>
    <t>Киржачский р-н, Горка п, Шелковиков ул, 1</t>
  </si>
  <si>
    <t>279.750</t>
  </si>
  <si>
    <t>Киржачский р-н, Горка п, Шелковиков ул, 2</t>
  </si>
  <si>
    <t>279.150</t>
  </si>
  <si>
    <t>334.150</t>
  </si>
  <si>
    <t>Киржачский р-н, Горка п, Шелковиков ул, 4</t>
  </si>
  <si>
    <t>Киржачский р-н, Горка п, Шелковиков ул, 7</t>
  </si>
  <si>
    <t>565.800</t>
  </si>
  <si>
    <t>Киржачский р-н, Дубки тер, 134</t>
  </si>
  <si>
    <t>Киржачский р-н, Дубки тер, 135</t>
  </si>
  <si>
    <t>563.800</t>
  </si>
  <si>
    <t>Киржачский р-н, Дубки тер, 27</t>
  </si>
  <si>
    <t>Киржачский р-н, Дубки тер, 29</t>
  </si>
  <si>
    <t>Киржачский р-н, Ельцы д, Молодежная ул, 1</t>
  </si>
  <si>
    <t>Киржачский р-н, Ельцы д, Молодежная ул, 2</t>
  </si>
  <si>
    <t>185.500</t>
  </si>
  <si>
    <t>Киржачский р-н, Ельцы д, Молодежная ул, 3</t>
  </si>
  <si>
    <t>Киржачский р-н, Ельцы д, Молодежная ул, 4</t>
  </si>
  <si>
    <t>691.300</t>
  </si>
  <si>
    <t>Киржачский р-н, Ефремово д, Восточная ул, 2</t>
  </si>
  <si>
    <t>Киржачский р-н, Ефремово д, Восточная ул, 3</t>
  </si>
  <si>
    <t>Киржачский р-н, Ефремово д, Восточная ул, 4</t>
  </si>
  <si>
    <t>Киржачский р-н, Ефремово д, Восточная ул, 6</t>
  </si>
  <si>
    <t>Киржачский р-н, Желдыбино п, 27</t>
  </si>
  <si>
    <t>Киржачский р-н, Кашино д, Кашино п. тер, 131</t>
  </si>
  <si>
    <t>312.260</t>
  </si>
  <si>
    <t>Киржачский р-н, Кашино д, Кашино п. тер, 136</t>
  </si>
  <si>
    <t>Киржачский р-н, Кашино д, Кашино п. тер, 137</t>
  </si>
  <si>
    <t>295.720</t>
  </si>
  <si>
    <t>Киржачский р-н, Кашино д, Кашино п. тер, 138</t>
  </si>
  <si>
    <t>Киржачский р-н, Кашино д, Кашино п. тер, 27</t>
  </si>
  <si>
    <t>Киржачский р-н, Кашино д, Кашино п. тер, 29</t>
  </si>
  <si>
    <t>Киржачский р-н, Кипрево д, Новая ул, 1</t>
  </si>
  <si>
    <t>Киржачский р-н, Кипрево д, Новая ул, 3</t>
  </si>
  <si>
    <t>Киржачский р-н, Новоселово д, Гагарина ул, 1</t>
  </si>
  <si>
    <t>Киржачский р-н, Новоселово д, Гагарина ул, 2</t>
  </si>
  <si>
    <t>Киржачский р-н, Новоселово д, Гагарина ул, 3</t>
  </si>
  <si>
    <t>653.500</t>
  </si>
  <si>
    <t>864.400</t>
  </si>
  <si>
    <t>Киржачский р-н, Новоселово д, Гагарина ул, 4</t>
  </si>
  <si>
    <t>Киржачский р-н, Новоселово д, Ленинская ул, 2</t>
  </si>
  <si>
    <t>Киржачский р-н, Новоселово д, Ленинская ул, 4</t>
  </si>
  <si>
    <t>Киржачский р-н, Новоселово д, Ленинская ул, 6</t>
  </si>
  <si>
    <t>Киржачский р-н, Новоселово д, Ленинская ул, 7</t>
  </si>
  <si>
    <t>226.400</t>
  </si>
  <si>
    <t>Киржачский р-н, Першино п, 60 лет Октября ул, 5</t>
  </si>
  <si>
    <t>Киржачский р-н, Першино п, 60 лет Октября ул, 7</t>
  </si>
  <si>
    <t>633.510</t>
  </si>
  <si>
    <t>Киржачский р-н, Першино п, Комсомольская ул, 4</t>
  </si>
  <si>
    <t>Киржачский р-н, Першино п, Пионерская ул, 2</t>
  </si>
  <si>
    <t>Киржачский р-н, Першино п, Проезд октябрят ул, 2</t>
  </si>
  <si>
    <t>Киржачский р-н, Першино п, Проезд октябрят ул, 4</t>
  </si>
  <si>
    <t>491.240</t>
  </si>
  <si>
    <t>Киржачский р-н, Першино п, Проезд октябрят ул, 6</t>
  </si>
  <si>
    <t>498.540</t>
  </si>
  <si>
    <t>Киржачский р-н, Першино п, Южный мкр, 1</t>
  </si>
  <si>
    <t>882.000</t>
  </si>
  <si>
    <t>Киржачский р-н, Першино п, Южный мкр, 1а</t>
  </si>
  <si>
    <t>1016.170</t>
  </si>
  <si>
    <t>Киржачский р-н, Першино п, Южный мкр, 2</t>
  </si>
  <si>
    <t>Киржачский р-н, Першино п, Южный мкр, 3</t>
  </si>
  <si>
    <t>Киржачский р-н, Першино п, Южный мкр, 4</t>
  </si>
  <si>
    <t>Киржачский р-н, Першино п, Южный мкр, 5</t>
  </si>
  <si>
    <t>Киржачский р-н, Першино п, Южный мкр, 6</t>
  </si>
  <si>
    <t>802.820</t>
  </si>
  <si>
    <t>Киржачский р-н, Першино п, Южный мкр, 7</t>
  </si>
  <si>
    <t>Киржачский р-н, Участок Мележи нп, 1</t>
  </si>
  <si>
    <t>Киржачский р-н, Участок Мележи нп, 2</t>
  </si>
  <si>
    <t>Киржачский р-н, Участок Мележи нп, ДРП-1 тер, 4</t>
  </si>
  <si>
    <t>Киржачский р-н, Федоровское д, Колхозная ул, 18</t>
  </si>
  <si>
    <t>289.700</t>
  </si>
  <si>
    <t>Киржачский р-н, Федоровское д, Советская ул, 17</t>
  </si>
  <si>
    <t>574.560</t>
  </si>
  <si>
    <t>Киржачский р-н, Федоровское д, Советская ул, 19</t>
  </si>
  <si>
    <t>689.830</t>
  </si>
  <si>
    <t>Киржачский р-н, Федоровское д, Советская ул, 2</t>
  </si>
  <si>
    <t>706.960</t>
  </si>
  <si>
    <t>706.900</t>
  </si>
  <si>
    <t>Киржачский р-н, Филипповское с, Электрик проезд, 1</t>
  </si>
  <si>
    <t>Ковров г, 18 Марта ул, 6</t>
  </si>
  <si>
    <t>Ковров г, 19 Партсъезда ул, 10</t>
  </si>
  <si>
    <t>Ковров г, 19 Партсъезда ул, 3</t>
  </si>
  <si>
    <t>495.950</t>
  </si>
  <si>
    <t>Ковров г, 19 Партсъезда ул, 4</t>
  </si>
  <si>
    <t>Ковров г, 19 Партсъезда ул, 6</t>
  </si>
  <si>
    <t>Ковров г, 19 Партсъезда ул, 7</t>
  </si>
  <si>
    <t>Ковров г, 3 Интернационала ул, 30а</t>
  </si>
  <si>
    <t>Ковров г, 3 Интернационала ул, 31</t>
  </si>
  <si>
    <t>2310.300</t>
  </si>
  <si>
    <t>Ковров г, 3 Интернационала ул, 32</t>
  </si>
  <si>
    <t>384.800</t>
  </si>
  <si>
    <t>392.500</t>
  </si>
  <si>
    <t>Ковров г, 3 Интернационала ул, 34</t>
  </si>
  <si>
    <t>Ковров г, 3 Интернационала ул, 36</t>
  </si>
  <si>
    <t>Ковров г, 5 Декабря ул, 22/1</t>
  </si>
  <si>
    <t>Ковров г, 5 Декабря ул, 22/2</t>
  </si>
  <si>
    <t>1055.600</t>
  </si>
  <si>
    <t>Ковров г, 5 Декабря ул, 22</t>
  </si>
  <si>
    <t>Ковров г, 9 Мая ул, 10</t>
  </si>
  <si>
    <t>Ковров г, Абельмана ул, 105</t>
  </si>
  <si>
    <t>957.500</t>
  </si>
  <si>
    <t>Ковров г, Абельмана ул, 124</t>
  </si>
  <si>
    <t>Ковров г, Абельмана ул, 128</t>
  </si>
  <si>
    <t>967.940</t>
  </si>
  <si>
    <t>Ковров г, Абельмана ул, 130</t>
  </si>
  <si>
    <t>Ковров г, Абельмана ул, 132</t>
  </si>
  <si>
    <t>Ковров г, Абельмана ул, 135</t>
  </si>
  <si>
    <t>1494.800</t>
  </si>
  <si>
    <t>Ковров г, Абельмана ул, 139/1</t>
  </si>
  <si>
    <t>1417.200</t>
  </si>
  <si>
    <t>Ковров г, Абельмана ул, 18/26</t>
  </si>
  <si>
    <t>Ковров г, Абельмана ул, 18</t>
  </si>
  <si>
    <t>Ковров г, Абельмана ул, 19</t>
  </si>
  <si>
    <t>1338.000</t>
  </si>
  <si>
    <t>Ковров г, Абельмана ул, 22</t>
  </si>
  <si>
    <t>378.190</t>
  </si>
  <si>
    <t>Ковров г, Абельмана ул, 27</t>
  </si>
  <si>
    <t>685.700</t>
  </si>
  <si>
    <t>Ковров г, Абельмана ул, 37</t>
  </si>
  <si>
    <t>483.800</t>
  </si>
  <si>
    <t>Ковров г, Абельмана ул, 38</t>
  </si>
  <si>
    <t>Ковров г, Абельмана ул, 4</t>
  </si>
  <si>
    <t>Ковров г, Абельмана ул, 42</t>
  </si>
  <si>
    <t>286.100</t>
  </si>
  <si>
    <t>Ковров г, Абельмана ул, 42а</t>
  </si>
  <si>
    <t>Ковров г, Абельмана ул, 49</t>
  </si>
  <si>
    <t>Ковров г, Абельмана ул, 4а</t>
  </si>
  <si>
    <t>1719.980</t>
  </si>
  <si>
    <t>Ковров г, Абельмана ул, 60</t>
  </si>
  <si>
    <t>502.400</t>
  </si>
  <si>
    <t>Ковров г, Абельмана ул, 74</t>
  </si>
  <si>
    <t>Ковров г, Абельмана ул, 82</t>
  </si>
  <si>
    <t>Ковров г, Абельмана ул, 88</t>
  </si>
  <si>
    <t>Ковров г, Бабушкина ул, 1</t>
  </si>
  <si>
    <t>Ковров г, Бабушкина ул, 10</t>
  </si>
  <si>
    <t>Ковров г, Бабушкина ул, 11</t>
  </si>
  <si>
    <t>Ковров г, Бабушкина ул, 2</t>
  </si>
  <si>
    <t>Ковров г, Бабушкина ул, 3</t>
  </si>
  <si>
    <t>Ковров г, Бабушкина ул, 4</t>
  </si>
  <si>
    <t>Ковров г, Бабушкина ул, 6</t>
  </si>
  <si>
    <t>Ковров г, Барсукова ул, 17</t>
  </si>
  <si>
    <t>Ковров г, Белинского ул, 1/1</t>
  </si>
  <si>
    <t>Ковров г, Белинского ул, 1/2</t>
  </si>
  <si>
    <t>451.300</t>
  </si>
  <si>
    <t>Ковров г, Белинского ул, 1/3</t>
  </si>
  <si>
    <t>446.550</t>
  </si>
  <si>
    <t>Ковров г, Белинского ул, 10</t>
  </si>
  <si>
    <t>Ковров г, Белинского ул, 11а</t>
  </si>
  <si>
    <t>Ковров г, Белинского ул, 11б</t>
  </si>
  <si>
    <t>1429.000</t>
  </si>
  <si>
    <t>Ковров г, Белинского ул, 14</t>
  </si>
  <si>
    <t>685.600</t>
  </si>
  <si>
    <t>Ковров г, Белинского ул, 16</t>
  </si>
  <si>
    <t>Ковров г, Белинского ул, 18</t>
  </si>
  <si>
    <t>Ковров г, Белинского ул, 3</t>
  </si>
  <si>
    <t>Ковров г, Белинского ул, 4</t>
  </si>
  <si>
    <t>Ковров г, Белинского ул, 6</t>
  </si>
  <si>
    <t>Ковров г, Белинского ул, 7</t>
  </si>
  <si>
    <t>1698.450</t>
  </si>
  <si>
    <t>Ковров г, Белинского ул, 7а</t>
  </si>
  <si>
    <t>453.600</t>
  </si>
  <si>
    <t>Ковров г, Белинского ул, 9а</t>
  </si>
  <si>
    <t>752.500</t>
  </si>
  <si>
    <t>Ковров г, Березовая ул, 81</t>
  </si>
  <si>
    <t>Ковров г, Блинова ул, 76/1</t>
  </si>
  <si>
    <t>Ковров г, Блинова ул, 76</t>
  </si>
  <si>
    <t>1314.500</t>
  </si>
  <si>
    <t>Ковров г, Брюсова проезд, 2</t>
  </si>
  <si>
    <t>438.400</t>
  </si>
  <si>
    <t>Ковров г, Брюсова проезд, 3</t>
  </si>
  <si>
    <t>Ковров г, Брюсова проезд, 6</t>
  </si>
  <si>
    <t>Ковров г, Брюсова ул, 19</t>
  </si>
  <si>
    <t>Ковров г, Брюсова ул, 23</t>
  </si>
  <si>
    <t>518.600</t>
  </si>
  <si>
    <t>Ковров г, Брюсова ул, 25</t>
  </si>
  <si>
    <t>Ковров г, Брюсова ул, 27</t>
  </si>
  <si>
    <t>Ковров г, Брюсова ул, 50</t>
  </si>
  <si>
    <t>1404.000</t>
  </si>
  <si>
    <t>Ковров г, Брюсова ул, 52/1</t>
  </si>
  <si>
    <t>Ковров г, Брюсова ул, 52</t>
  </si>
  <si>
    <t>611.400</t>
  </si>
  <si>
    <t>Ковров г, Брюсова ул, 54</t>
  </si>
  <si>
    <t>1671.000</t>
  </si>
  <si>
    <t>Ковров г, Брюсова ул, 56</t>
  </si>
  <si>
    <t>Ковров г, Брюсова ул, 58</t>
  </si>
  <si>
    <t>Ковров г, Бутовая ул, 60</t>
  </si>
  <si>
    <t>Ковров г, Васильева ул, 14а</t>
  </si>
  <si>
    <t>515.100</t>
  </si>
  <si>
    <t>Ковров г, Ватутина ул, 2а</t>
  </si>
  <si>
    <t>1267.500</t>
  </si>
  <si>
    <t>Ковров г, Ватутина ул, 2б</t>
  </si>
  <si>
    <t>474.800</t>
  </si>
  <si>
    <t>Ковров г, Ватутина ул, 2в</t>
  </si>
  <si>
    <t>Ковров г, Ватутина ул, 47</t>
  </si>
  <si>
    <t>Ковров г, Ватутина ул, 49</t>
  </si>
  <si>
    <t>1187.000</t>
  </si>
  <si>
    <t>Ковров г, Ватутина ул, 51</t>
  </si>
  <si>
    <t>943.200</t>
  </si>
  <si>
    <t>Ковров г, Ватутина ул, 53</t>
  </si>
  <si>
    <t>Ковров г, Ватутина ул, 55</t>
  </si>
  <si>
    <t>886.700</t>
  </si>
  <si>
    <t>Ковров г, Ватутина ул, 86</t>
  </si>
  <si>
    <t>Ковров г, Ватутина ул, 88</t>
  </si>
  <si>
    <t>Ковров г, Вишневая ул, 3</t>
  </si>
  <si>
    <t>1357.000</t>
  </si>
  <si>
    <t>Ковров г, Владимирская ул, 53а</t>
  </si>
  <si>
    <t>1104.100</t>
  </si>
  <si>
    <t>Ковров г, Волго-Донская ул, 10/1</t>
  </si>
  <si>
    <t>1060.300</t>
  </si>
  <si>
    <t>Ковров г, Волго-Донская ул, 11</t>
  </si>
  <si>
    <t>Ковров г, Волго-Донская ул, 11А</t>
  </si>
  <si>
    <t>Ковров г, Волго-Донская ул, 11В</t>
  </si>
  <si>
    <t>Ковров г, Волго-Донская ул, 13</t>
  </si>
  <si>
    <t>Ковров г, Волго-Донская ул, 14/2</t>
  </si>
  <si>
    <t>Ковров г, Волго-Донская ул, 15</t>
  </si>
  <si>
    <t>Ковров г, Волго-Донская ул, 17</t>
  </si>
  <si>
    <t>437.400</t>
  </si>
  <si>
    <t>Ковров г, Волго-Донская ул, 18</t>
  </si>
  <si>
    <t>Ковров г, Волго-Донская ул, 20</t>
  </si>
  <si>
    <t>Ковров г, Волго-Донская ул, 21</t>
  </si>
  <si>
    <t>1248.700</t>
  </si>
  <si>
    <t>Ковров г, Волго-Донская ул, 22</t>
  </si>
  <si>
    <t>Ковров г, Волго-Донская ул, 24</t>
  </si>
  <si>
    <t>Ковров г, Волго-Донская ул, 25</t>
  </si>
  <si>
    <t>Ковров г, Волго-Донская ул, 26</t>
  </si>
  <si>
    <t>Ковров г, Волго-Донская ул, 27</t>
  </si>
  <si>
    <t>Ковров г, Волго-Донская ул, 3</t>
  </si>
  <si>
    <t>Ковров г, Волго-Донская ул, 31</t>
  </si>
  <si>
    <t>Ковров г, Волго-Донская ул, 3а</t>
  </si>
  <si>
    <t>518.700</t>
  </si>
  <si>
    <t>Ковров г, Волго-Донская ул, 44</t>
  </si>
  <si>
    <t>Ковров г, Волго-Донская ул, 4а</t>
  </si>
  <si>
    <t>Ковров г, Волго-Донская ул, 5</t>
  </si>
  <si>
    <t>Ковров г, Волго-Донская ул, 6</t>
  </si>
  <si>
    <t>374.200</t>
  </si>
  <si>
    <t>Ковров г, Волго-Донская ул, 7</t>
  </si>
  <si>
    <t>438.100</t>
  </si>
  <si>
    <t>Ковров г, Волго-Донская ул, 7а</t>
  </si>
  <si>
    <t>1252.540</t>
  </si>
  <si>
    <t>Ковров г, Волго-Донская ул, 7б</t>
  </si>
  <si>
    <t>Ковров г, Волго-Донская ул, 7в</t>
  </si>
  <si>
    <t>1222.000</t>
  </si>
  <si>
    <t>Ковров г, Волго-Донская ул, 8/2</t>
  </si>
  <si>
    <t>Ковров г, Волго-Донская ул, 9</t>
  </si>
  <si>
    <t>106.700</t>
  </si>
  <si>
    <t>Ковров г, Восточная ул, 50</t>
  </si>
  <si>
    <t>820.030</t>
  </si>
  <si>
    <t>Ковров г, Восточная ул, 52 корп. 4</t>
  </si>
  <si>
    <t>1961.000</t>
  </si>
  <si>
    <t>Ковров г, Восточная ул, 52/1</t>
  </si>
  <si>
    <t>923.800</t>
  </si>
  <si>
    <t>Ковров г, Восточная ул, 52/2</t>
  </si>
  <si>
    <t>Ковров г, Восточная ул, 52/3</t>
  </si>
  <si>
    <t>Ковров г, Восточная ул, 52/6</t>
  </si>
  <si>
    <t>1267.800</t>
  </si>
  <si>
    <t>Ковров г, Восточная ул, 52/7</t>
  </si>
  <si>
    <t>Ковров г, Восточная ул, 52/9</t>
  </si>
  <si>
    <t>Ковров г, Восточная ул, 54</t>
  </si>
  <si>
    <t>1747.500</t>
  </si>
  <si>
    <t>Ковров г, Восточный проезд, 14/2</t>
  </si>
  <si>
    <t>Ковров г, Восточный проезд, 14/4</t>
  </si>
  <si>
    <t>1287.400</t>
  </si>
  <si>
    <t>Ковров г, Восточный проезд, 16/1</t>
  </si>
  <si>
    <t>Ковров г, Гагарина ул, 10а</t>
  </si>
  <si>
    <t>Ковров г, Гастелло ул, 14</t>
  </si>
  <si>
    <t>442.500</t>
  </si>
  <si>
    <t>Ковров г, Гастелло ул, 16</t>
  </si>
  <si>
    <t>Ковров г, Гастелло ул, 5</t>
  </si>
  <si>
    <t>391.800</t>
  </si>
  <si>
    <t>217.200</t>
  </si>
  <si>
    <t>Ковров г, Гастелло ул, 9</t>
  </si>
  <si>
    <t>Ковров г, Генералова ул, 1</t>
  </si>
  <si>
    <t>Ковров г, Генералова ул, 12</t>
  </si>
  <si>
    <t>902.900</t>
  </si>
  <si>
    <t>Ковров г, Генералова ул, 5а</t>
  </si>
  <si>
    <t>Ковров г, Грибоедова ул, 117</t>
  </si>
  <si>
    <t>202.800</t>
  </si>
  <si>
    <t>Ковров г, Грибоедова ул, 119а</t>
  </si>
  <si>
    <t>268.400</t>
  </si>
  <si>
    <t>823.500</t>
  </si>
  <si>
    <t>Ковров г, Грибоедова ул, 125</t>
  </si>
  <si>
    <t>1730.300</t>
  </si>
  <si>
    <t>Ковров г, Грибоедова ул, 125а</t>
  </si>
  <si>
    <t>1625.000</t>
  </si>
  <si>
    <t>1249.400</t>
  </si>
  <si>
    <t>Ковров г, Грибоедова ул, 13/1</t>
  </si>
  <si>
    <t>Ковров г, Грибоедова ул, 13/2</t>
  </si>
  <si>
    <t>618.900</t>
  </si>
  <si>
    <t>Ковров г, Грибоедова ул, 13/3</t>
  </si>
  <si>
    <t>611.800</t>
  </si>
  <si>
    <t>Ковров г, Грибоедова ул, 13</t>
  </si>
  <si>
    <t>3410.000</t>
  </si>
  <si>
    <t>Ковров г, Грибоедова ул, 28</t>
  </si>
  <si>
    <t>6370.000</t>
  </si>
  <si>
    <t>Ковров г, Грибоедова ул, 30</t>
  </si>
  <si>
    <t>Ковров г, Грибоедова ул, 32</t>
  </si>
  <si>
    <t>1540.900</t>
  </si>
  <si>
    <t>Ковров г, Грибоедова ул, 42</t>
  </si>
  <si>
    <t>428.400</t>
  </si>
  <si>
    <t>Ковров г, Грибоедова ул, 46</t>
  </si>
  <si>
    <t>263.500</t>
  </si>
  <si>
    <t>Ковров г, Грибоедова ул, 48</t>
  </si>
  <si>
    <t>268.700</t>
  </si>
  <si>
    <t>5224.000</t>
  </si>
  <si>
    <t>Ковров г, Грибоедова ул, 5/1</t>
  </si>
  <si>
    <t>Ковров г, Грибоедова ул, 50</t>
  </si>
  <si>
    <t>Ковров г, Грибоедова ул, 52</t>
  </si>
  <si>
    <t>Ковров г, Грибоедова ул, 54</t>
  </si>
  <si>
    <t>Ковров г, Грибоедова ул, 56</t>
  </si>
  <si>
    <t>410.700</t>
  </si>
  <si>
    <t>Ковров г, Грибоедова ул, 58</t>
  </si>
  <si>
    <t>Ковров г, Грибоедова ул, 60</t>
  </si>
  <si>
    <t>Ковров г, Грибоедова ул, 62</t>
  </si>
  <si>
    <t>Ковров г, Грибоедова ул, 64</t>
  </si>
  <si>
    <t>Ковров г, Грибоедова ул, 68</t>
  </si>
  <si>
    <t>Ковров г, Грибоедова ул, 7 корп. 2</t>
  </si>
  <si>
    <t>Ковров г, Грибоедова ул, 7/1</t>
  </si>
  <si>
    <t>Ковров г, Грибоедова ул, 7/3</t>
  </si>
  <si>
    <t>2144.540</t>
  </si>
  <si>
    <t>Ковров г, Грибоедова ул, 72</t>
  </si>
  <si>
    <t>544.000</t>
  </si>
  <si>
    <t>627.400</t>
  </si>
  <si>
    <t>Ковров г, Грибоедова ул, 9</t>
  </si>
  <si>
    <t>Ковров г, Грызлова ул, 3</t>
  </si>
  <si>
    <t>Ковров г, Грызлова ул, 5а</t>
  </si>
  <si>
    <t>Ковров г, Дегтярева ул, 162</t>
  </si>
  <si>
    <t>Ковров г, Дегтярева ул, 164</t>
  </si>
  <si>
    <t>889.800</t>
  </si>
  <si>
    <t>Ковров г, Дегтярева ул, 18</t>
  </si>
  <si>
    <t>1397.100</t>
  </si>
  <si>
    <t>Ковров г, Дегтярева ул, 19</t>
  </si>
  <si>
    <t>Ковров г, Дегтярева ул, 195</t>
  </si>
  <si>
    <t>216.900</t>
  </si>
  <si>
    <t>127.500</t>
  </si>
  <si>
    <t>Ковров г, Дегтярева ул, 204</t>
  </si>
  <si>
    <t>258.800</t>
  </si>
  <si>
    <t>1296.500</t>
  </si>
  <si>
    <t>Ковров г, Дегтярева ул, 6</t>
  </si>
  <si>
    <t>Ковров г, Дзержинского ул, 5</t>
  </si>
  <si>
    <t>Ковров г, Димитрова ул, 16</t>
  </si>
  <si>
    <t>787.600</t>
  </si>
  <si>
    <t>2168.900</t>
  </si>
  <si>
    <t>Ковров г, Димитрова ул, 18</t>
  </si>
  <si>
    <t>Ковров г, Димитрова ул, 2</t>
  </si>
  <si>
    <t>Ковров г, Димитрова ул, 20</t>
  </si>
  <si>
    <t>Ковров г, Димитрова ул, 33</t>
  </si>
  <si>
    <t>Ковров г, Димитрова ул, 4</t>
  </si>
  <si>
    <t>216.400</t>
  </si>
  <si>
    <t>Ковров г, Димитрова ул, 51</t>
  </si>
  <si>
    <t>Ковров г, Димитрова ул, 53</t>
  </si>
  <si>
    <t>Ковров г, Димитрова ул, 55</t>
  </si>
  <si>
    <t>Ковров г, Димитрова ул, 57</t>
  </si>
  <si>
    <t>Ковров г, Димитрова ул, 8</t>
  </si>
  <si>
    <t>Ковров г, Долинная 1-я ул, 12</t>
  </si>
  <si>
    <t>679.200</t>
  </si>
  <si>
    <t>Ковров г, Долинная 1-я ул, 14</t>
  </si>
  <si>
    <t>Ковров г, Долинная 1-я ул, 16</t>
  </si>
  <si>
    <t>Ковров г, Долинная ул, 1</t>
  </si>
  <si>
    <t>746.500</t>
  </si>
  <si>
    <t>Ковров г, Дорожная ул, 11</t>
  </si>
  <si>
    <t>Ковров г, Дорожная ул, 12</t>
  </si>
  <si>
    <t>Ковров г, Дорожная ул, 9</t>
  </si>
  <si>
    <t>Ковров г, Еловая ул, 80/1</t>
  </si>
  <si>
    <t>Ковров г, Еловая ул, 82/1</t>
  </si>
  <si>
    <t>1205.400</t>
  </si>
  <si>
    <t>1190.600</t>
  </si>
  <si>
    <t>Ковров г, Еловая ул, 84/2</t>
  </si>
  <si>
    <t>1480.300</t>
  </si>
  <si>
    <t>Ковров г, Еловая ул, 84/3</t>
  </si>
  <si>
    <t>Ковров г, Еловая ул, 84/4</t>
  </si>
  <si>
    <t>1131.200</t>
  </si>
  <si>
    <t>Ковров г, Еловая ул, 84/5</t>
  </si>
  <si>
    <t>Ковров г, Еловая ул, 84/6</t>
  </si>
  <si>
    <t>Ковров г, Еловая ул, 84/7</t>
  </si>
  <si>
    <t>Ковров г, Еловая ул, 84</t>
  </si>
  <si>
    <t>1198.200</t>
  </si>
  <si>
    <t>1077.000</t>
  </si>
  <si>
    <t>937.300</t>
  </si>
  <si>
    <t>Ковров г, Еловая ул, 86/9</t>
  </si>
  <si>
    <t>Ковров г, Еловая ул, 86</t>
  </si>
  <si>
    <t>Ковров г, Еловая ул, 88/1</t>
  </si>
  <si>
    <t>Ковров г, Еловая ул, 88</t>
  </si>
  <si>
    <t>Ковров г, Еловая ул, 90/1</t>
  </si>
  <si>
    <t>1066.500</t>
  </si>
  <si>
    <t>Ковров г, Еловая ул, 90/3</t>
  </si>
  <si>
    <t>Ковров г, Еловая ул, 90</t>
  </si>
  <si>
    <t>Ковров г, Еловая ул, 94/2</t>
  </si>
  <si>
    <t>1219.000</t>
  </si>
  <si>
    <t>Ковров г, Еловая ул, 94</t>
  </si>
  <si>
    <t>Ковров г, Еловая ул, 96/1</t>
  </si>
  <si>
    <t>873.600</t>
  </si>
  <si>
    <t>Ковров г, Еловая ул, 98</t>
  </si>
  <si>
    <t>Ковров г, Железнодорожная ул, 55</t>
  </si>
  <si>
    <t>Ковров г, Жуковского ул, 1</t>
  </si>
  <si>
    <t>Ковров г, Жуковского ул, 3</t>
  </si>
  <si>
    <t>Ковров г, Запольная ул, 24/1</t>
  </si>
  <si>
    <t>Ковров г, Запольная ул, 26</t>
  </si>
  <si>
    <t>Ковров г, Запольная ул, 28</t>
  </si>
  <si>
    <t>Ковров г, Запольная ул, 30</t>
  </si>
  <si>
    <t>2729.000</t>
  </si>
  <si>
    <t>Ковров г, Зои Космодемьянской ул, 1 корп. 10</t>
  </si>
  <si>
    <t>3844.000</t>
  </si>
  <si>
    <t>Ковров г, Зои Космодемьянской ул, 1 корп. 4</t>
  </si>
  <si>
    <t>810.150</t>
  </si>
  <si>
    <t>Ковров г, Зои Космодемьянской ул, 1 корп. 5</t>
  </si>
  <si>
    <t>1615.100</t>
  </si>
  <si>
    <t>Ковров г, Зои Космодемьянской ул, 1/11</t>
  </si>
  <si>
    <t>Ковров г, Зои Космодемьянской ул, 1/12</t>
  </si>
  <si>
    <t>Ковров г, Зои Космодемьянской ул, 1/2</t>
  </si>
  <si>
    <t>Ковров г, Зои Космодемьянской ул, 1/3</t>
  </si>
  <si>
    <t>Ковров г, Зои Космодемьянской ул, 1/6</t>
  </si>
  <si>
    <t>Ковров г, Зои Космодемьянской ул, 1/8</t>
  </si>
  <si>
    <t>Ковров г, Зои Космодемьянской ул, 1/9</t>
  </si>
  <si>
    <t>2474.000</t>
  </si>
  <si>
    <t>Ковров г, Зои Космодемьянской ул, 11</t>
  </si>
  <si>
    <t>Ковров г, Зои Космодемьянской ул, 17</t>
  </si>
  <si>
    <t>199.400</t>
  </si>
  <si>
    <t>Ковров г, Зои Космодемьянской ул, 19</t>
  </si>
  <si>
    <t>Ковров г, Зои Космодемьянской ул, 19а</t>
  </si>
  <si>
    <t>Ковров г, Зои Космодемьянской ул, 21</t>
  </si>
  <si>
    <t>Ковров г, Зои Космодемьянской ул, 23</t>
  </si>
  <si>
    <t>Ковров г, Зои Космодемьянской ул, 26/1</t>
  </si>
  <si>
    <t>1372.300</t>
  </si>
  <si>
    <t>1459.800</t>
  </si>
  <si>
    <t>Ковров г, Зои Космодемьянской ул, 26</t>
  </si>
  <si>
    <t>Ковров г, Зои Космодемьянской ул, 28</t>
  </si>
  <si>
    <t>Ковров г, Зои Космодемьянской ул, 3 корп. 1</t>
  </si>
  <si>
    <t>1262.800</t>
  </si>
  <si>
    <t>8027.900</t>
  </si>
  <si>
    <t>Ковров г, Зои Космодемьянской ул, 30</t>
  </si>
  <si>
    <t>Ковров г, Зои Космодемьянской ул, 34</t>
  </si>
  <si>
    <t>201.700</t>
  </si>
  <si>
    <t>Ковров г, Зои Космодемьянской ул, 34а</t>
  </si>
  <si>
    <t>201.500</t>
  </si>
  <si>
    <t>313.700</t>
  </si>
  <si>
    <t>Ковров г, Зои Космодемьянской ул, 38</t>
  </si>
  <si>
    <t>Ковров г, Зои Космодемьянской ул, 5/1</t>
  </si>
  <si>
    <t>Ковров г, Зои Космодемьянской ул, 5/2</t>
  </si>
  <si>
    <t>891.800</t>
  </si>
  <si>
    <t>Ковров г, Зои Космодемьянской ул, 5/3</t>
  </si>
  <si>
    <t>934.560</t>
  </si>
  <si>
    <t>Ковров г, Зои Космодемьянской ул, 7/2</t>
  </si>
  <si>
    <t>Ковров г, Зои Космодемьянской ул, 7/3</t>
  </si>
  <si>
    <t>Ковров г, Зои Космодемьянской ул, 9</t>
  </si>
  <si>
    <t>Ковров г, Калинина ул, 1</t>
  </si>
  <si>
    <t>376.800</t>
  </si>
  <si>
    <t>Ковров г, Калинина ул, 14</t>
  </si>
  <si>
    <t>268.900</t>
  </si>
  <si>
    <t>Ковров г, Калинина ул, 15</t>
  </si>
  <si>
    <t>371.480</t>
  </si>
  <si>
    <t>264.100</t>
  </si>
  <si>
    <t>Ковров г, Калинина ул, 17</t>
  </si>
  <si>
    <t>Ковров г, Калинина ул, 20</t>
  </si>
  <si>
    <t>Ковров г, Калинина ул, 21</t>
  </si>
  <si>
    <t>Ковров г, Калинина ул, 22</t>
  </si>
  <si>
    <t>484.900</t>
  </si>
  <si>
    <t>Ковров г, Калинина ул, 3</t>
  </si>
  <si>
    <t>Ковров г, Калинина ул, 5</t>
  </si>
  <si>
    <t>Ковров г, Калинина ул, 8</t>
  </si>
  <si>
    <t>Ковров г, Калинина ул, 9</t>
  </si>
  <si>
    <t>Ковров г, Киркижа ул, 1</t>
  </si>
  <si>
    <t>Ковров г, Киркижа ул, 11</t>
  </si>
  <si>
    <t>Ковров г, Киркижа ул, 12</t>
  </si>
  <si>
    <t>Ковров г, Киркижа ул, 13</t>
  </si>
  <si>
    <t>483.900</t>
  </si>
  <si>
    <t>Ковров г, Киркижа ул, 14</t>
  </si>
  <si>
    <t>Ковров г, Киркижа ул, 15</t>
  </si>
  <si>
    <t>3171.700</t>
  </si>
  <si>
    <t>Ковров г, Киркижа ул, 16</t>
  </si>
  <si>
    <t>268.100</t>
  </si>
  <si>
    <t>Ковров г, Киркижа ул, 20</t>
  </si>
  <si>
    <t>Ковров г, Киркижа ул, 20А</t>
  </si>
  <si>
    <t>Ковров г, Киркижа ул, 22</t>
  </si>
  <si>
    <t>Ковров г, Киркижа ул, 3</t>
  </si>
  <si>
    <t>Ковров г, Киркижа ул, 30</t>
  </si>
  <si>
    <t>Ковров г, Киркижа ул, 4</t>
  </si>
  <si>
    <t>Ковров г, Киркижа ул, 5</t>
  </si>
  <si>
    <t>Ковров г, Киркижа ул, 6</t>
  </si>
  <si>
    <t>Ковров г, Киркижа ул, 7</t>
  </si>
  <si>
    <t>Ковров г, Киркижа ул, 8</t>
  </si>
  <si>
    <t>Ковров г, Киркижа ул, 9</t>
  </si>
  <si>
    <t>268.500</t>
  </si>
  <si>
    <t>Ковров г, Кирова ул, 65Б</t>
  </si>
  <si>
    <t>794.950</t>
  </si>
  <si>
    <t>966.800</t>
  </si>
  <si>
    <t>Ковров г, Кирова ул, 67А</t>
  </si>
  <si>
    <t>7922.900</t>
  </si>
  <si>
    <t>Ковров г, Кирова ул, 71</t>
  </si>
  <si>
    <t>1156.800</t>
  </si>
  <si>
    <t>Ковров г, Кирова ул, 73</t>
  </si>
  <si>
    <t>Ковров г, Кирова ул, 75</t>
  </si>
  <si>
    <t>1911.000</t>
  </si>
  <si>
    <t>Ковров г, Кирова ул, 77</t>
  </si>
  <si>
    <t>1568.000</t>
  </si>
  <si>
    <t>Ковров г, Кирова ул, 79</t>
  </si>
  <si>
    <t>Ковров г, Клязьменская ул, 10</t>
  </si>
  <si>
    <t>327.100</t>
  </si>
  <si>
    <t>Ковров г, Клязьменская ул, 6</t>
  </si>
  <si>
    <t>Ковров г, Ковров-2 тер, 2</t>
  </si>
  <si>
    <t>Ковров г, Ковров-2 тер, 3</t>
  </si>
  <si>
    <t>Ковров г, Ковров-8 тер, 1</t>
  </si>
  <si>
    <t>Ковров г, Ковров-8 тер, 11</t>
  </si>
  <si>
    <t>822.100</t>
  </si>
  <si>
    <t>Ковров г, Ковров-8 тер, 12</t>
  </si>
  <si>
    <t>Ковров г, Ковров-8 тер, 13</t>
  </si>
  <si>
    <t>Ковров г, Ковров-8 тер, 14</t>
  </si>
  <si>
    <t>Ковров г, Ковров-8 тер, 15</t>
  </si>
  <si>
    <t>Ковров г, Ковров-8 тер, 16</t>
  </si>
  <si>
    <t>Ковров г, Ковров-8 тер, 17</t>
  </si>
  <si>
    <t>Ковров г, Ковров-8 тер, 18</t>
  </si>
  <si>
    <t>Ковров г, Ковров-8 тер, 19</t>
  </si>
  <si>
    <t>592.600</t>
  </si>
  <si>
    <t>Ковров г, Ковров-8 тер, 20</t>
  </si>
  <si>
    <t>3315.000</t>
  </si>
  <si>
    <t>Ковров г, Ковров-8 тер, 22</t>
  </si>
  <si>
    <t>479.600</t>
  </si>
  <si>
    <t>Ковров г, Ковров-8 тер, 23</t>
  </si>
  <si>
    <t>Ковров г, Ковров-8 тер, 24</t>
  </si>
  <si>
    <t>Ковров г, Ковров-8 тер, 25</t>
  </si>
  <si>
    <t>Ковров г, Ковров-8 тер, 26</t>
  </si>
  <si>
    <t>200.500</t>
  </si>
  <si>
    <t>Ковров г, Ковров-8 тер, 27</t>
  </si>
  <si>
    <t>Ковров г, Ковров-8 тер, 3</t>
  </si>
  <si>
    <t>Ковров г, Ковров-8 тер, 332</t>
  </si>
  <si>
    <t>Ковров г, Ковров-8 тер, 4</t>
  </si>
  <si>
    <t>Ковров г, Ковров-8 тер, 5</t>
  </si>
  <si>
    <t>Ковров г, Ковров-8 тер, 6</t>
  </si>
  <si>
    <t>Ковров г, Ковров-8 тер, 7</t>
  </si>
  <si>
    <t>Ковров г, Ковров-8 тер, 8</t>
  </si>
  <si>
    <t>1321.300</t>
  </si>
  <si>
    <t>Ковров г, Ковровская ул, 21</t>
  </si>
  <si>
    <t>Ковров г, Колхозная ул, 28</t>
  </si>
  <si>
    <t>7094.000</t>
  </si>
  <si>
    <t>Ковров г, Колхозная ул, 29</t>
  </si>
  <si>
    <t>903.400</t>
  </si>
  <si>
    <t>Ковров г, Колхозная ул, 31</t>
  </si>
  <si>
    <t>Ковров г, Колхозная ул, 32</t>
  </si>
  <si>
    <t>2117.000</t>
  </si>
  <si>
    <t>Ковров г, Комиссарова ул, 10</t>
  </si>
  <si>
    <t>180.300</t>
  </si>
  <si>
    <t>Ковров г, Комиссарова ул, 12</t>
  </si>
  <si>
    <t>168.100</t>
  </si>
  <si>
    <t>Ковров г, Комиссарова ул, 14</t>
  </si>
  <si>
    <t>168.000</t>
  </si>
  <si>
    <t>219.100</t>
  </si>
  <si>
    <t>Ковров г, Комиссарова ул, 4А</t>
  </si>
  <si>
    <t>Ковров г, Комсомольская ул, 100</t>
  </si>
  <si>
    <t>Ковров г, Комсомольская ул, 101</t>
  </si>
  <si>
    <t>11800.000</t>
  </si>
  <si>
    <t>Ковров г, Комсомольская ул, 103</t>
  </si>
  <si>
    <t>Ковров г, Комсомольская ул, 106</t>
  </si>
  <si>
    <t>Ковров г, Комсомольская ул, 24</t>
  </si>
  <si>
    <t>1522.600</t>
  </si>
  <si>
    <t>Ковров г, Комсомольская ул, 28</t>
  </si>
  <si>
    <t>Ковров г, Комсомольская ул, 30</t>
  </si>
  <si>
    <t>Ковров г, Комсомольская ул, 32</t>
  </si>
  <si>
    <t>Ковров г, Комсомольская ул, 34 корп. 2</t>
  </si>
  <si>
    <t>Ковров г, Комсомольская ул, 34/3</t>
  </si>
  <si>
    <t>Ковров г, Комсомольская ул, 34</t>
  </si>
  <si>
    <t>Ковров г, Комсомольская ул, 36/2</t>
  </si>
  <si>
    <t>Ковров г, Комсомольская ул, 36/3</t>
  </si>
  <si>
    <t>Ковров г, Комсомольская ул, 36/4</t>
  </si>
  <si>
    <t>1310.600</t>
  </si>
  <si>
    <t>Ковров г, Комсомольская ул, 36</t>
  </si>
  <si>
    <t>1430.600</t>
  </si>
  <si>
    <t>5300.000</t>
  </si>
  <si>
    <t>Ковров г, Комсомольская ул, 96</t>
  </si>
  <si>
    <t>Ковров г, Комсомольская ул, 97</t>
  </si>
  <si>
    <t>Ковров г, Комсомольская ул, 99/1</t>
  </si>
  <si>
    <t>Ковров г, Комсомольская ул, 99</t>
  </si>
  <si>
    <t>Ковров г, Космонавтов ул, 10</t>
  </si>
  <si>
    <t>Ковров г, Космонавтов ул, 12</t>
  </si>
  <si>
    <t>818.500</t>
  </si>
  <si>
    <t>Ковров г, Космонавтов ул, 2/2</t>
  </si>
  <si>
    <t>Ковров г, Космонавтов ул, 2/4</t>
  </si>
  <si>
    <t>Ковров г, Космонавтов ул, 2</t>
  </si>
  <si>
    <t>5916.500</t>
  </si>
  <si>
    <t>Ковров г, Космонавтов ул, 4 корп. 5</t>
  </si>
  <si>
    <t>1202.900</t>
  </si>
  <si>
    <t>Ковров г, Космонавтов ул, 4 корп. 6</t>
  </si>
  <si>
    <t>Ковров г, Космонавтов ул, 4/2</t>
  </si>
  <si>
    <t>Ковров г, Космонавтов ул, 4/3</t>
  </si>
  <si>
    <t>1299.900</t>
  </si>
  <si>
    <t>Ковров г, Космонавтов ул, 4/4</t>
  </si>
  <si>
    <t>2051.000</t>
  </si>
  <si>
    <t>Ковров г, Космонавтов ул, 4</t>
  </si>
  <si>
    <t>816.200</t>
  </si>
  <si>
    <t>Ковров г, Космонавтов ул, 6/1</t>
  </si>
  <si>
    <t>Ковров г, Космонавтов ул, 6/2</t>
  </si>
  <si>
    <t>Ковров г, Космонавтов ул, 6/3</t>
  </si>
  <si>
    <t>Ковров г, Космонавтов ул, 6/5</t>
  </si>
  <si>
    <t>Ковров г, Космонавтов ул, 8</t>
  </si>
  <si>
    <t>Ковров г, Космонавтов ул, 8А</t>
  </si>
  <si>
    <t>Ковров г, Краснознаменная ул, 10</t>
  </si>
  <si>
    <t>264.400</t>
  </si>
  <si>
    <t>Ковров г, Краснознаменная ул, 11</t>
  </si>
  <si>
    <t>Ковров г, Краснознаменная ул, 3</t>
  </si>
  <si>
    <t>Ковров г, Краснознаменная ул, 7</t>
  </si>
  <si>
    <t>261.600</t>
  </si>
  <si>
    <t>Ковров г, Краснознаменная ул, 8</t>
  </si>
  <si>
    <t>261.500</t>
  </si>
  <si>
    <t>Ковров г, Кузнечная ул, 16А</t>
  </si>
  <si>
    <t>190.000</t>
  </si>
  <si>
    <t>Ковров г, Кузнечная ул, 43</t>
  </si>
  <si>
    <t>Ковров г, Кузнечная ул, 6А</t>
  </si>
  <si>
    <t>Ковров г, Куйбышева ул, 10</t>
  </si>
  <si>
    <t>Ковров г, Куйбышева ул, 11</t>
  </si>
  <si>
    <t>Ковров г, Куйбышева ул, 13</t>
  </si>
  <si>
    <t>Ковров г, Куйбышева ул, 14</t>
  </si>
  <si>
    <t>1676.400</t>
  </si>
  <si>
    <t>Ковров г, Куйбышева ул, 15</t>
  </si>
  <si>
    <t>1271.400</t>
  </si>
  <si>
    <t>Ковров г, Куйбышева ул, 16/1</t>
  </si>
  <si>
    <t>Ковров г, Куйбышева ул, 16/2</t>
  </si>
  <si>
    <t>Ковров г, Куйбышева ул, 16</t>
  </si>
  <si>
    <t>Ковров г, Куйбышева ул, 18</t>
  </si>
  <si>
    <t>Ковров г, Куйбышева ул, 20</t>
  </si>
  <si>
    <t>875.140</t>
  </si>
  <si>
    <t>Ковров г, Куйбышева ул, 3</t>
  </si>
  <si>
    <t>Ковров г, Куйбышева ул, 4 корп. 1</t>
  </si>
  <si>
    <t>Ковров г, Куйбышева ул, 4</t>
  </si>
  <si>
    <t>Ковров г, Куйбышева ул, 5</t>
  </si>
  <si>
    <t>Ковров г, Куйбышева ул, 6</t>
  </si>
  <si>
    <t>5686.000</t>
  </si>
  <si>
    <t>Ковров г, Куйбышева ул, 9</t>
  </si>
  <si>
    <t>322.300</t>
  </si>
  <si>
    <t>Ковров г, Ленина пр-кт, 10</t>
  </si>
  <si>
    <t>Ковров г, Ленина пр-кт, 10А</t>
  </si>
  <si>
    <t>Ковров г, Ленина пр-кт, 11</t>
  </si>
  <si>
    <t>Ковров г, Ленина пр-кт, 12</t>
  </si>
  <si>
    <t>482.600</t>
  </si>
  <si>
    <t>Ковров г, Ленина пр-кт, 12А</t>
  </si>
  <si>
    <t>Ковров г, Ленина пр-кт, 13</t>
  </si>
  <si>
    <t>Ковров г, Ленина пр-кт, 14А</t>
  </si>
  <si>
    <t>Ковров г, Ленина пр-кт, 15</t>
  </si>
  <si>
    <t>Ковров г, Ленина пр-кт, 17</t>
  </si>
  <si>
    <t>Ковров г, Ленина пр-кт, 18</t>
  </si>
  <si>
    <t>Ковров г, Ленина пр-кт, 18А</t>
  </si>
  <si>
    <t>276.300</t>
  </si>
  <si>
    <t>Ковров г, Ленина пр-кт, 1Б</t>
  </si>
  <si>
    <t>Ковров г, Ленина пр-кт, 20</t>
  </si>
  <si>
    <t>Ковров г, Ленина пр-кт, 21</t>
  </si>
  <si>
    <t>Ковров г, Ленина пр-кт, 22</t>
  </si>
  <si>
    <t>Ковров г, Ленина пр-кт, 24</t>
  </si>
  <si>
    <t>8395.000</t>
  </si>
  <si>
    <t>Ковров г, Ленина пр-кт, 25</t>
  </si>
  <si>
    <t>Ковров г, Ленина пр-кт, 26</t>
  </si>
  <si>
    <t>Ковров г, Ленина пр-кт, 27</t>
  </si>
  <si>
    <t>Ковров г, Ленина пр-кт, 28</t>
  </si>
  <si>
    <t>Ковров г, Ленина пр-кт, 29</t>
  </si>
  <si>
    <t>Ковров г, Ленина пр-кт, 3</t>
  </si>
  <si>
    <t>3226.300</t>
  </si>
  <si>
    <t>Ковров г, Ленина пр-кт, 30</t>
  </si>
  <si>
    <t>Ковров г, Ленина пр-кт, 31</t>
  </si>
  <si>
    <t>699.900</t>
  </si>
  <si>
    <t>Ковров г, Ленина пр-кт, 32</t>
  </si>
  <si>
    <t>547.400</t>
  </si>
  <si>
    <t>Ковров г, Ленина пр-кт, 33</t>
  </si>
  <si>
    <t>4160.300</t>
  </si>
  <si>
    <t>Ковров г, Ленина пр-кт, 35</t>
  </si>
  <si>
    <t>Ковров г, Ленина пр-кт, 36</t>
  </si>
  <si>
    <t>Ковров г, Ленина пр-кт, 38А</t>
  </si>
  <si>
    <t>Ковров г, Ленина пр-кт, 40</t>
  </si>
  <si>
    <t>Ковров г, Ленина пр-кт, 41</t>
  </si>
  <si>
    <t>1245.700</t>
  </si>
  <si>
    <t>Ковров г, Ленина пр-кт, 43</t>
  </si>
  <si>
    <t>Ковров г, Ленина пр-кт, 44</t>
  </si>
  <si>
    <t>Ковров г, Ленина пр-кт, 46</t>
  </si>
  <si>
    <t>Ковров г, Ленина пр-кт, 48</t>
  </si>
  <si>
    <t>1290.700</t>
  </si>
  <si>
    <t>Ковров г, Ленина пр-кт, 49/1</t>
  </si>
  <si>
    <t>Ковров г, Ленина пр-кт, 49</t>
  </si>
  <si>
    <t>1894.950</t>
  </si>
  <si>
    <t>Ковров г, Ленина пр-кт, 5</t>
  </si>
  <si>
    <t>Ковров г, Ленина пр-кт, 50</t>
  </si>
  <si>
    <t>451.130</t>
  </si>
  <si>
    <t>Ковров г, Ленина пр-кт, 57</t>
  </si>
  <si>
    <t>Ковров г, Ленина пр-кт, 58а</t>
  </si>
  <si>
    <t>Ковров г, Ленина пр-кт, 59</t>
  </si>
  <si>
    <t>Ковров г, Ленина пр-кт, 63</t>
  </si>
  <si>
    <t>4755.000</t>
  </si>
  <si>
    <t>Ковров г, Ленина пр-кт, 7</t>
  </si>
  <si>
    <t>Ковров г, Ленина пр-кт, 9</t>
  </si>
  <si>
    <t>Ковров г, Лепсе ул, 11</t>
  </si>
  <si>
    <t>Ковров г, Лепсе ул, 2</t>
  </si>
  <si>
    <t>Ковров г, Лепсе ул, 4</t>
  </si>
  <si>
    <t>8934.000</t>
  </si>
  <si>
    <t>Ковров г, Лепсе ул, 5</t>
  </si>
  <si>
    <t>Ковров г, Лепсе ул, 7</t>
  </si>
  <si>
    <t>Ковров г, Лесная ул, 11</t>
  </si>
  <si>
    <t>Ковров г, Лесная ул, 3</t>
  </si>
  <si>
    <t>Ковров г, Лесная ул, 4</t>
  </si>
  <si>
    <t>7605.100</t>
  </si>
  <si>
    <t>Ковров г, Лесная ул, 5</t>
  </si>
  <si>
    <t>Ковров г, Лесная ул, 7</t>
  </si>
  <si>
    <t>Ковров г, Лесная ул, 9</t>
  </si>
  <si>
    <t>Ковров г, Летняя ул, 19</t>
  </si>
  <si>
    <t>1235.800</t>
  </si>
  <si>
    <t>Ковров г, Летняя ул, 23</t>
  </si>
  <si>
    <t>Ковров г, Летняя ул, 25</t>
  </si>
  <si>
    <t>Ковров г, Летняя ул, 27</t>
  </si>
  <si>
    <t>Ковров г, Летняя ул, 29</t>
  </si>
  <si>
    <t>Ковров г, Летняя ул, 31</t>
  </si>
  <si>
    <t>Ковров г, Летняя ул, 35</t>
  </si>
  <si>
    <t>265.700</t>
  </si>
  <si>
    <t>Ковров г, Летняя ул, 37</t>
  </si>
  <si>
    <t>Ковров г, Летняя ул, 39</t>
  </si>
  <si>
    <t>Ковров г, Летняя ул, 41</t>
  </si>
  <si>
    <t>307.100</t>
  </si>
  <si>
    <t>Ковров г, Летняя ул, 45</t>
  </si>
  <si>
    <t>292.300</t>
  </si>
  <si>
    <t>Ковров г, Летняя ул, 51</t>
  </si>
  <si>
    <t>Ковров г, Летняя ул, 53</t>
  </si>
  <si>
    <t>Ковров г, Летняя ул, 55</t>
  </si>
  <si>
    <t>Ковров г, Летняя ул, 82</t>
  </si>
  <si>
    <t>Ковров г, Летняя ул, 88</t>
  </si>
  <si>
    <t>Ковров г, Либерецкая ул, 1</t>
  </si>
  <si>
    <t>Ковров г, Либерецкая ул, 2</t>
  </si>
  <si>
    <t>Ковров г, Либерецкая ул, 4</t>
  </si>
  <si>
    <t>Ковров г, Лизы Чайкиной ул, 102</t>
  </si>
  <si>
    <t>Ковров г, Лизы Чайкиной ул, 106</t>
  </si>
  <si>
    <t>Ковров г, Лизы Чайкиной ул, 110</t>
  </si>
  <si>
    <t>Ковров г, Лизы Чайкиной ул, 32</t>
  </si>
  <si>
    <t>Ковров г, Лизы Чайкиной ул, 34</t>
  </si>
  <si>
    <t>267.400</t>
  </si>
  <si>
    <t>Ковров г, Лизы Чайкиной ул, 36</t>
  </si>
  <si>
    <t>345.600</t>
  </si>
  <si>
    <t>266.800</t>
  </si>
  <si>
    <t>Ковров г, Лизы Чайкиной ул, 38</t>
  </si>
  <si>
    <t>Ковров г, Лопатина ул, 13/1</t>
  </si>
  <si>
    <t>Ковров г, Лопатина ул, 13/2</t>
  </si>
  <si>
    <t>Ковров г, Лопатина ул, 13/3</t>
  </si>
  <si>
    <t>Ковров г, Лопатина ул, 13/4</t>
  </si>
  <si>
    <t>Ковров г, Лопатина ул, 13/5</t>
  </si>
  <si>
    <t>873.400</t>
  </si>
  <si>
    <t>Ковров г, Лопатина ул, 19</t>
  </si>
  <si>
    <t>Ковров г, Лопатина ул, 21 корп. 1</t>
  </si>
  <si>
    <t>Ковров г, Лопатина ул, 21</t>
  </si>
  <si>
    <t>Ковров г, Лопатина ул, 23</t>
  </si>
  <si>
    <t>1204.900</t>
  </si>
  <si>
    <t>Ковров г, Лопатина ул, 46</t>
  </si>
  <si>
    <t>1328.900</t>
  </si>
  <si>
    <t>Ковров г, Лопатина ул, 57а</t>
  </si>
  <si>
    <t>251.300</t>
  </si>
  <si>
    <t>447.500</t>
  </si>
  <si>
    <t>Ковров г, Лопатина ул, 61</t>
  </si>
  <si>
    <t>438.600</t>
  </si>
  <si>
    <t>Ковров г, Лопатина ул, 63</t>
  </si>
  <si>
    <t>Ковров г, Лопатина ул, 68</t>
  </si>
  <si>
    <t>Ковров г, Лопатина ул, 72</t>
  </si>
  <si>
    <t>Ковров г, Лопатина ул, 72а</t>
  </si>
  <si>
    <t>Ковров г, Лопатина ул, 76</t>
  </si>
  <si>
    <t>Ковров г, Лопатина ул, 78</t>
  </si>
  <si>
    <t>Ковров г, Луговая ул, 11</t>
  </si>
  <si>
    <t>Ковров г, Луговая ул, 13</t>
  </si>
  <si>
    <t>Ковров г, Луговая ул, 15</t>
  </si>
  <si>
    <t>Ковров г, Луговая ул, 17</t>
  </si>
  <si>
    <t>Ковров г, Луговая ул, 3</t>
  </si>
  <si>
    <t>Ковров г, Луговая ул, 5</t>
  </si>
  <si>
    <t>Ковров г, Луговая ул, 7</t>
  </si>
  <si>
    <t>Ковров г, Луговая ул, 9</t>
  </si>
  <si>
    <t>Ковров г, Малая Железнодорожная ул, 1</t>
  </si>
  <si>
    <t>Ковров г, Малеева ул, 1/1</t>
  </si>
  <si>
    <t>Ковров г, Малеева ул, 12</t>
  </si>
  <si>
    <t>Ковров г, Маршала Устинова ул, 1</t>
  </si>
  <si>
    <t>Ковров г, Маршала Устинова ул, 3</t>
  </si>
  <si>
    <t>Ковров г, Маршала Устинова ул, 5</t>
  </si>
  <si>
    <t>Ковров г, Маршала Устинова ул, 9</t>
  </si>
  <si>
    <t>1188.330</t>
  </si>
  <si>
    <t>Ковров г, Матвеева ул, 3</t>
  </si>
  <si>
    <t>Ковров г, Матвеева ул, 3а</t>
  </si>
  <si>
    <t>Ковров г, Матвеева ул, 5</t>
  </si>
  <si>
    <t>Ковров г, Матвеева ул, 7</t>
  </si>
  <si>
    <t>Ковров г, Машиностроителей ул, 11</t>
  </si>
  <si>
    <t>895.230</t>
  </si>
  <si>
    <t>Ковров г, Машиностроителей ул, 3</t>
  </si>
  <si>
    <t>Ковров г, Машиностроителей ул, 5/2</t>
  </si>
  <si>
    <t>Ковров г, Машиностроителей ул, 5</t>
  </si>
  <si>
    <t>Ковров г, Машиностроителей ул, 7</t>
  </si>
  <si>
    <t>5874.000</t>
  </si>
  <si>
    <t>Ковров г, Машиностроителей ул, 9</t>
  </si>
  <si>
    <t>7691.000</t>
  </si>
  <si>
    <t>Ковров г, Маяковского ул, 104</t>
  </si>
  <si>
    <t>454.300</t>
  </si>
  <si>
    <t>441.800</t>
  </si>
  <si>
    <t>1874.780</t>
  </si>
  <si>
    <t>Ковров г, Маяковского ул, 30</t>
  </si>
  <si>
    <t>2033.000</t>
  </si>
  <si>
    <t>Ковров г, Маяковского ул, 4</t>
  </si>
  <si>
    <t>Ковров г, Маяковского ул, 6</t>
  </si>
  <si>
    <t>Ковров г, Маяковского ул, 79</t>
  </si>
  <si>
    <t>Ковров г, Маяковского ул, 81</t>
  </si>
  <si>
    <t>Ковров г, Маяковского ул, 83</t>
  </si>
  <si>
    <t>Ковров г, Маяковского ул, 85</t>
  </si>
  <si>
    <t>1261.100</t>
  </si>
  <si>
    <t>Ковров г, Маяковского ул, 87</t>
  </si>
  <si>
    <t>618.700</t>
  </si>
  <si>
    <t>Ковров г, Металлистов ул, 12</t>
  </si>
  <si>
    <t>Ковров г, Металлистов ул, 4</t>
  </si>
  <si>
    <t>Ковров г, Металлистов ул, 6</t>
  </si>
  <si>
    <t>386.300</t>
  </si>
  <si>
    <t>Ковров г, Металлистов ул, 8</t>
  </si>
  <si>
    <t>Ковров г, Мира пр-кт, 2</t>
  </si>
  <si>
    <t>Ковров г, Мира пр-кт, 6</t>
  </si>
  <si>
    <t>2608.300</t>
  </si>
  <si>
    <t>Ковров г, Молодогвардейская ул, 1/16</t>
  </si>
  <si>
    <t>Ковров г, Молодогвардейская ул, 3</t>
  </si>
  <si>
    <t>718.100</t>
  </si>
  <si>
    <t>Ковров г, Молодогвардейская ул, 4</t>
  </si>
  <si>
    <t>Ковров г, Молодогвардейская ул, 5</t>
  </si>
  <si>
    <t>750.100</t>
  </si>
  <si>
    <t>Ковров г, Молодогвардейская ул, 7</t>
  </si>
  <si>
    <t>Ковров г, МОПРа ул, 22</t>
  </si>
  <si>
    <t>Ковров г, МОПРа ул, 24</t>
  </si>
  <si>
    <t>Ковров г, МОПРа ул, 26</t>
  </si>
  <si>
    <t>Ковров г, МОПРа ул, 27</t>
  </si>
  <si>
    <t>Ковров г, МОПРа ул, 29</t>
  </si>
  <si>
    <t>281.600</t>
  </si>
  <si>
    <t>Ковров г, МОПРа ул, 33</t>
  </si>
  <si>
    <t>Ковров г, МОПРа ул, 35</t>
  </si>
  <si>
    <t>Ковров г, Московская ул, 3</t>
  </si>
  <si>
    <t>2803.100</t>
  </si>
  <si>
    <t>Ковров г, Московская ул, 4</t>
  </si>
  <si>
    <t>2833.500</t>
  </si>
  <si>
    <t>Ковров г, Московская ул, 5</t>
  </si>
  <si>
    <t>2820.100</t>
  </si>
  <si>
    <t>Ковров г, Московская ул, 6</t>
  </si>
  <si>
    <t>Ковров г, Московская ул, 7</t>
  </si>
  <si>
    <t>2828.600</t>
  </si>
  <si>
    <t>Ковров г, Московская ул, 8</t>
  </si>
  <si>
    <t>2817.100</t>
  </si>
  <si>
    <t>Ковров г, Московская ул, 9</t>
  </si>
  <si>
    <t>2816.900</t>
  </si>
  <si>
    <t>Ковров г, Моховая ул, 1/3</t>
  </si>
  <si>
    <t>1664.700</t>
  </si>
  <si>
    <t>Ковров г, Моховая ул, 1/4</t>
  </si>
  <si>
    <t>Ковров г, Моховая ул, 1/5</t>
  </si>
  <si>
    <t>Ковров г, Моховая ул, 1/6</t>
  </si>
  <si>
    <t>Ковров г, Моховая ул, 1/7</t>
  </si>
  <si>
    <t>Ковров г, Моховая ул, 1</t>
  </si>
  <si>
    <t>Ковров г, Моховая ул, 10</t>
  </si>
  <si>
    <t>Ковров г, Моховая ул, 13</t>
  </si>
  <si>
    <t>Ковров г, Моховая ул, 17</t>
  </si>
  <si>
    <t>Ковров г, Моховая ул, 1а</t>
  </si>
  <si>
    <t>Ковров г, Моховая ул, 1б</t>
  </si>
  <si>
    <t>Ковров г, Моховая ул, 2 корп. 10</t>
  </si>
  <si>
    <t>1194.550</t>
  </si>
  <si>
    <t>Ковров г, Моховая ул, 2 корп. 5</t>
  </si>
  <si>
    <t>Ковров г, Моховая ул, 2/11</t>
  </si>
  <si>
    <t>1413.400</t>
  </si>
  <si>
    <t>Ковров г, Моховая ул, 2/4</t>
  </si>
  <si>
    <t>Ковров г, Моховая ул, 2/6</t>
  </si>
  <si>
    <t>1267.220</t>
  </si>
  <si>
    <t>Ковров г, Моховая ул, 2/8</t>
  </si>
  <si>
    <t>1143.530</t>
  </si>
  <si>
    <t>Ковров г, Моховая ул, 2/9</t>
  </si>
  <si>
    <t>1227.000</t>
  </si>
  <si>
    <t>Ковров г, Моховая ул, 2а</t>
  </si>
  <si>
    <t>Ковров г, Моховая ул, 2б</t>
  </si>
  <si>
    <t>Ковров г, Моховая ул, 2в</t>
  </si>
  <si>
    <t>Ковров г, Моховая ул, 3</t>
  </si>
  <si>
    <t>393.100</t>
  </si>
  <si>
    <t>Ковров г, Моховая ул, 5</t>
  </si>
  <si>
    <t>Ковров г, Моховая ул, 8</t>
  </si>
  <si>
    <t>Ковров г, Моховая ул, 9</t>
  </si>
  <si>
    <t>453.800</t>
  </si>
  <si>
    <t>Ковров г, Муромская ул, 1</t>
  </si>
  <si>
    <t>Ковров г, Муромская ул, 13</t>
  </si>
  <si>
    <t>Ковров г, Муромская ул, 13а</t>
  </si>
  <si>
    <t>Ковров г, Муромская ул, 15</t>
  </si>
  <si>
    <t>Ковров г, Муромская ул, 23 корп. 3</t>
  </si>
  <si>
    <t>Ковров г, Муромская ул, 23/2</t>
  </si>
  <si>
    <t>Ковров г, Муромская ул, 23</t>
  </si>
  <si>
    <t>Ковров г, Муромская ул, 25 корп. 2</t>
  </si>
  <si>
    <t>Ковров г, Муромская ул, 25 корп. 3</t>
  </si>
  <si>
    <t>Ковров г, Муромская ул, 25</t>
  </si>
  <si>
    <t>Ковров г, Муромская ул, 27/2</t>
  </si>
  <si>
    <t>Ковров г, Муромская ул, 27</t>
  </si>
  <si>
    <t>Ковров г, Муромская ул, 31</t>
  </si>
  <si>
    <t>1843.000</t>
  </si>
  <si>
    <t>Ковров г, Муромская ул, 33</t>
  </si>
  <si>
    <t>Ковров г, Муромская ул, 35 корп. 2</t>
  </si>
  <si>
    <t>1324.600</t>
  </si>
  <si>
    <t>Ковров г, Муромская ул, 35/1</t>
  </si>
  <si>
    <t>Ковров г, Муромская ул, 35</t>
  </si>
  <si>
    <t>Ковров г, Муромская ул, 5/1</t>
  </si>
  <si>
    <t>891.900</t>
  </si>
  <si>
    <t>Ковров г, Муромская ул, 7</t>
  </si>
  <si>
    <t>1565.000</t>
  </si>
  <si>
    <t>Ковров г, Муромский проезд, 10</t>
  </si>
  <si>
    <t>Ковров г, Муромский проезд, 3</t>
  </si>
  <si>
    <t>434.100</t>
  </si>
  <si>
    <t>Ковров г, Муромский проезд, 5</t>
  </si>
  <si>
    <t>265.500</t>
  </si>
  <si>
    <t>Ковров г, Муромский проезд, 6</t>
  </si>
  <si>
    <t>Ковров г, Муромский проезд, 7</t>
  </si>
  <si>
    <t>Ковров г, Муромский проезд, 9</t>
  </si>
  <si>
    <t>Ковров г, Набережная ул, 10</t>
  </si>
  <si>
    <t>1921</t>
  </si>
  <si>
    <t>Ковров г, Набережная ул, 10а</t>
  </si>
  <si>
    <t>Ковров г, Набережная ул, 16а</t>
  </si>
  <si>
    <t>Ковров г, Набережная ул, 17</t>
  </si>
  <si>
    <t>Ковров г, Набережная ул, 18</t>
  </si>
  <si>
    <t>Ковров г, Набережная ул, 19</t>
  </si>
  <si>
    <t>242.200</t>
  </si>
  <si>
    <t>Ковров г, Набережная ул, 1а</t>
  </si>
  <si>
    <t>Ковров г, Набережная ул, 2</t>
  </si>
  <si>
    <t>Ковров г, Набережная ул, 20</t>
  </si>
  <si>
    <t>Ковров г, Набережная ул, 21</t>
  </si>
  <si>
    <t>229.500</t>
  </si>
  <si>
    <t>251.500</t>
  </si>
  <si>
    <t>Ковров г, Набережная ул, 22</t>
  </si>
  <si>
    <t>Ковров г, Набережная ул, 23</t>
  </si>
  <si>
    <t>427.340</t>
  </si>
  <si>
    <t>Ковров г, Набережная ул, 24</t>
  </si>
  <si>
    <t>Ковров г, Набережная ул, 5</t>
  </si>
  <si>
    <t>Ковров г, Никитина ул, 34</t>
  </si>
  <si>
    <t>Ковров г, Ногина пер, 3</t>
  </si>
  <si>
    <t>Ковров г, Ногина пер, 5</t>
  </si>
  <si>
    <t>Ковров г, Ногина пер, 6</t>
  </si>
  <si>
    <t>Ковров г, Ногина пер, 8</t>
  </si>
  <si>
    <t>Ковров г, Ногина ул, 59</t>
  </si>
  <si>
    <t>3213.400</t>
  </si>
  <si>
    <t>680.100</t>
  </si>
  <si>
    <t>Ковров г, Олега Кошевого ул, 1</t>
  </si>
  <si>
    <t>671.300</t>
  </si>
  <si>
    <t>Ковров г, Олега Кошевого ул, 10</t>
  </si>
  <si>
    <t>Ковров г, Олега Кошевого ул, 12</t>
  </si>
  <si>
    <t>Ковров г, Олега Кошевого ул, 13</t>
  </si>
  <si>
    <t>Ковров г, Олега Кошевого ул, 15</t>
  </si>
  <si>
    <t>Ковров г, Олега Кошевого ул, 2</t>
  </si>
  <si>
    <t>Ковров г, Олега Кошевого ул, 21</t>
  </si>
  <si>
    <t>Ковров г, Олега Кошевого ул, 3</t>
  </si>
  <si>
    <t>Ковров г, Олега Кошевого ул, 5</t>
  </si>
  <si>
    <t>Ковров г, Олега Кошевого ул, 6</t>
  </si>
  <si>
    <t>Ковров г, Олега Кошевого ул, 7</t>
  </si>
  <si>
    <t>202.200</t>
  </si>
  <si>
    <t>Ковров г, Олега Кошевого ул, 8</t>
  </si>
  <si>
    <t>Ковров г, Олега Кошевого ул, 9</t>
  </si>
  <si>
    <t>Ковров г, Ореховая ул, 22</t>
  </si>
  <si>
    <t>Ковров г, Осиповская ул, 41</t>
  </si>
  <si>
    <t>Ковров г, Островского ул, 57/1</t>
  </si>
  <si>
    <t>2142.000</t>
  </si>
  <si>
    <t>682.100</t>
  </si>
  <si>
    <t>Ковров г, Островского ул, 73</t>
  </si>
  <si>
    <t>Ковров г, Островского ул, 77</t>
  </si>
  <si>
    <t>12369.000</t>
  </si>
  <si>
    <t>Ковров г, Островского ул, 79</t>
  </si>
  <si>
    <t>Ковров г, Островского ул, 81</t>
  </si>
  <si>
    <t>Ковров г, Парковая ул, 2</t>
  </si>
  <si>
    <t>Ковров г, Партизанская ул, 1</t>
  </si>
  <si>
    <t>Ковров г, Первомайская ул, 21</t>
  </si>
  <si>
    <t>3800.000</t>
  </si>
  <si>
    <t>Ковров г, Первомайская ул, 27</t>
  </si>
  <si>
    <t>1078.800</t>
  </si>
  <si>
    <t>Ковров г, Першутова ул, 20</t>
  </si>
  <si>
    <t>Ковров г, Першутова ул, 30</t>
  </si>
  <si>
    <t>Ковров г, Першутова ул, 40</t>
  </si>
  <si>
    <t>Ковров г, Першутова ул, 42</t>
  </si>
  <si>
    <t>Ковров г, Пионерская ул, 12</t>
  </si>
  <si>
    <t>Ковров г, Пионерская ул, 13</t>
  </si>
  <si>
    <t>435.800</t>
  </si>
  <si>
    <t>Ковров г, Пионерская ул, 15</t>
  </si>
  <si>
    <t>Ковров г, Пионерская ул, 16</t>
  </si>
  <si>
    <t>416.300</t>
  </si>
  <si>
    <t>Ковров г, Пионерская ул, 17</t>
  </si>
  <si>
    <t>Ковров г, Пионерская ул, 18</t>
  </si>
  <si>
    <t>Ковров г, Пионерская ул, 19</t>
  </si>
  <si>
    <t>255.300</t>
  </si>
  <si>
    <t>Ковров г, Пионерская ул, 2</t>
  </si>
  <si>
    <t>Ковров г, Пионерская ул, 23</t>
  </si>
  <si>
    <t>Ковров г, Пионерская ул, 25</t>
  </si>
  <si>
    <t>324.200</t>
  </si>
  <si>
    <t>Ковров г, Пионерская ул, 27</t>
  </si>
  <si>
    <t>325.400</t>
  </si>
  <si>
    <t>Ковров г, Пионерская ул, 3</t>
  </si>
  <si>
    <t>Ковров г, Пионерская ул, 6</t>
  </si>
  <si>
    <t>Ковров г, Подлесная ул, 12</t>
  </si>
  <si>
    <t>675.600</t>
  </si>
  <si>
    <t>Ковров г, Подлесная ул, 13</t>
  </si>
  <si>
    <t>Ковров г, Подлесная ул, 14</t>
  </si>
  <si>
    <t>Ковров г, Подлесная ул, 16</t>
  </si>
  <si>
    <t>Ковров г, Подлесная ул, 17</t>
  </si>
  <si>
    <t>Ковров г, Подлесная ул, 17а</t>
  </si>
  <si>
    <t>Ковров г, Подлесная ул, 18</t>
  </si>
  <si>
    <t>Ковров г, Подлесная ул, 19</t>
  </si>
  <si>
    <t>Ковров г, Подлесная ул, 2</t>
  </si>
  <si>
    <t>466.400</t>
  </si>
  <si>
    <t>Ковров г, Подлесная ул, 21</t>
  </si>
  <si>
    <t>Ковров г, Подлесная ул, 21а</t>
  </si>
  <si>
    <t>Ковров г, Подлесная ул, 22</t>
  </si>
  <si>
    <t>984.000</t>
  </si>
  <si>
    <t>Ковров г, Подлесная ул, 22а</t>
  </si>
  <si>
    <t>Ковров г, Подлесная ул, 22б</t>
  </si>
  <si>
    <t>Ковров г, Подлесная ул, 23</t>
  </si>
  <si>
    <t>Ковров г, Подлесная ул, 4</t>
  </si>
  <si>
    <t>Ковров г, Подлесная ул, 6</t>
  </si>
  <si>
    <t>Ковров г, Полевая ул, 2</t>
  </si>
  <si>
    <t>1283.400</t>
  </si>
  <si>
    <t>Ковров г, Полевая ул, 4</t>
  </si>
  <si>
    <t>1245.000</t>
  </si>
  <si>
    <t>Ковров г, Полевая ул, 6</t>
  </si>
  <si>
    <t>Ковров г, Правды ул, 32</t>
  </si>
  <si>
    <t>Ковров г, Правды ул, 5</t>
  </si>
  <si>
    <t>Ковров г, Правды ул, 6</t>
  </si>
  <si>
    <t>444.100</t>
  </si>
  <si>
    <t>Ковров г, Правды ул, 77а</t>
  </si>
  <si>
    <t>Ковров г, Пролетарская ул, 14/1</t>
  </si>
  <si>
    <t>Ковров г, Пролетарская ул, 38</t>
  </si>
  <si>
    <t>Ковров г, Пролетарская ул, 38а</t>
  </si>
  <si>
    <t>Ковров г, Пролетарская ул, 40</t>
  </si>
  <si>
    <t>Ковров г, Пролетарская ул, 44</t>
  </si>
  <si>
    <t>Ковров г, Пролетарская ул, 46</t>
  </si>
  <si>
    <t>Ковров г, Пролетарская ул, 48</t>
  </si>
  <si>
    <t>Ковров г, Пролетарская ул, 50</t>
  </si>
  <si>
    <t>Ковров г, Пролетарская ул, 52</t>
  </si>
  <si>
    <t>Ковров г, Пугачева ул, 10</t>
  </si>
  <si>
    <t>1293.900</t>
  </si>
  <si>
    <t>Ковров г, Пугачева ул, 21А</t>
  </si>
  <si>
    <t>Ковров г, Пугачева ул, 23</t>
  </si>
  <si>
    <t>Ковров г, Пугачева ул, 24</t>
  </si>
  <si>
    <t>Ковров г, Пугачева ул, 26</t>
  </si>
  <si>
    <t>255.200</t>
  </si>
  <si>
    <t>Ковров г, Пугачева ул, 29</t>
  </si>
  <si>
    <t>Ковров г, Пугачева ул, 30</t>
  </si>
  <si>
    <t>Ковров г, Пугачева ул, 35</t>
  </si>
  <si>
    <t>4897.700</t>
  </si>
  <si>
    <t>Ковров г, Пугачева ул, 9</t>
  </si>
  <si>
    <t>939.000</t>
  </si>
  <si>
    <t>Ковров г, Рабочая ул, 35</t>
  </si>
  <si>
    <t>Ковров г, Разина ул, 3</t>
  </si>
  <si>
    <t>Ковров г, Ранжева ул, 11/2</t>
  </si>
  <si>
    <t>Ковров г, Ранжева ул, 11</t>
  </si>
  <si>
    <t>Ковров г, Ранжева ул, 13</t>
  </si>
  <si>
    <t>2206.000</t>
  </si>
  <si>
    <t>Ковров г, Ранжева ул, 3</t>
  </si>
  <si>
    <t>Ковров г, Ранжева ул, 7</t>
  </si>
  <si>
    <t>Ковров г, Рунова ул, 34</t>
  </si>
  <si>
    <t>Ковров г, Рунова ул, 34а</t>
  </si>
  <si>
    <t>Ковров г, Рунова ул, 36</t>
  </si>
  <si>
    <t>Ковров г, Рунова ул, 36а</t>
  </si>
  <si>
    <t>Ковров г, Рунова ул, 38</t>
  </si>
  <si>
    <t>Ковров г, Садовая ул, 23</t>
  </si>
  <si>
    <t>Ковров г, Свердлова ул, 11</t>
  </si>
  <si>
    <t>Ковров г, Свердлова ул, 15</t>
  </si>
  <si>
    <t>Ковров г, Свердлова ул, 1а</t>
  </si>
  <si>
    <t>Ковров г, Свердлова ул, 20</t>
  </si>
  <si>
    <t>1103.800</t>
  </si>
  <si>
    <t>447.800</t>
  </si>
  <si>
    <t>259.700</t>
  </si>
  <si>
    <t>Ковров г, Свердлова ул, 80</t>
  </si>
  <si>
    <t>Ковров г, Свердлова ул, 82</t>
  </si>
  <si>
    <t>Ковров г, Свердлова ул, 82а</t>
  </si>
  <si>
    <t>Ковров г, Свердлова ул, 83а</t>
  </si>
  <si>
    <t>Ковров г, Свердлова ул, 84</t>
  </si>
  <si>
    <t>223.800</t>
  </si>
  <si>
    <t>Ковров г, Свердлова ул, 9</t>
  </si>
  <si>
    <t>Ковров г, Свердлова ул, 91а</t>
  </si>
  <si>
    <t>Ковров г, Свердлова ул, 92</t>
  </si>
  <si>
    <t>Ковров г, Свердлова ул, 96</t>
  </si>
  <si>
    <t>Ковров г, Свердлова ул, 98</t>
  </si>
  <si>
    <t>Ковров г, Северный проезд, 10а</t>
  </si>
  <si>
    <t>Ковров г, Северный проезд, 11</t>
  </si>
  <si>
    <t>535.940</t>
  </si>
  <si>
    <t>Ковров г, Северный проезд, 13</t>
  </si>
  <si>
    <t>Ковров г, Сергея Лазо ул, 4/1</t>
  </si>
  <si>
    <t>Ковров г, Сергея Лазо ул, 4</t>
  </si>
  <si>
    <t>Ковров г, Сергея Лазо ул, 4а</t>
  </si>
  <si>
    <t>2790.000</t>
  </si>
  <si>
    <t>Ковров г, Сергея Лазо ул, 6</t>
  </si>
  <si>
    <t>Ковров г, Славянская ул, 31</t>
  </si>
  <si>
    <t>Ковров г, Советская ул, 2а</t>
  </si>
  <si>
    <t>Ковров г, Солнечная ул, 2</t>
  </si>
  <si>
    <t>Ковров г, Сосновая ул, 14</t>
  </si>
  <si>
    <t>Ковров г, Сосновая ул, 15 корп. 1</t>
  </si>
  <si>
    <t>Ковров г, Сосновая ул, 15/2</t>
  </si>
  <si>
    <t>921.200</t>
  </si>
  <si>
    <t>Ковров г, Сосновая ул, 15/3</t>
  </si>
  <si>
    <t>Ковров г, Сосновая ул, 16</t>
  </si>
  <si>
    <t>429.500</t>
  </si>
  <si>
    <t>Ковров г, Сосновая ул, 17</t>
  </si>
  <si>
    <t>Ковров г, Сосновая ул, 18</t>
  </si>
  <si>
    <t>Ковров г, Сосновая ул, 20</t>
  </si>
  <si>
    <t>Ковров г, Сосновая ул, 22</t>
  </si>
  <si>
    <t>222.200</t>
  </si>
  <si>
    <t>Ковров г, Сосновая ул, 24</t>
  </si>
  <si>
    <t>Ковров г, Сосновая ул, 25</t>
  </si>
  <si>
    <t>219.500</t>
  </si>
  <si>
    <t>Ковров г, Сосновая ул, 28</t>
  </si>
  <si>
    <t>Ковров г, Сосновая ул, 30</t>
  </si>
  <si>
    <t>Ковров г, Сосновая ул, 32</t>
  </si>
  <si>
    <t>Ковров г, Сосновая ул, 35</t>
  </si>
  <si>
    <t>Ковров г, Сосновая ул, 37</t>
  </si>
  <si>
    <t>Ковров г, Сосновая ул, 39</t>
  </si>
  <si>
    <t>1527.300</t>
  </si>
  <si>
    <t>Ковров г, Сосновая ул, 4</t>
  </si>
  <si>
    <t>Ковров г, Сосновая ул, 41</t>
  </si>
  <si>
    <t>Ковров г, Сосновая ул, 6</t>
  </si>
  <si>
    <t>Ковров г, Социалистическая ул, 11</t>
  </si>
  <si>
    <t>Ковров г, Социалистическая ул, 13</t>
  </si>
  <si>
    <t>Ковров г, Социалистическая ул, 15</t>
  </si>
  <si>
    <t>Ковров г, Социалистическая ул, 17</t>
  </si>
  <si>
    <t>846.200</t>
  </si>
  <si>
    <t>Ковров г, Социалистическая ул, 21</t>
  </si>
  <si>
    <t>Ковров г, Социалистическая ул, 25</t>
  </si>
  <si>
    <t>Ковров г, Социалистическая ул, 3</t>
  </si>
  <si>
    <t>Ковров г, Социалистическая ул, 4</t>
  </si>
  <si>
    <t>Ковров г, Социалистическая ул, 4а</t>
  </si>
  <si>
    <t>Ковров г, Социалистическая ул, 4б</t>
  </si>
  <si>
    <t>Ковров г, Социалистическая ул, 6</t>
  </si>
  <si>
    <t>Ковров г, Социалистическая ул, 7</t>
  </si>
  <si>
    <t>Ковров г, Социалистическая ул, 8</t>
  </si>
  <si>
    <t>Ковров г, Социалистическая ул, 9</t>
  </si>
  <si>
    <t>Ковров г, Строителей ул, 10</t>
  </si>
  <si>
    <t>Ковров г, Строителей ул, 11</t>
  </si>
  <si>
    <t>Ковров г, Строителей ул, 12/1</t>
  </si>
  <si>
    <t>1012.700</t>
  </si>
  <si>
    <t>Ковров г, Строителей ул, 12</t>
  </si>
  <si>
    <t>Ковров г, Строителей ул, 13</t>
  </si>
  <si>
    <t>Ковров г, Строителей ул, 14</t>
  </si>
  <si>
    <t>Ковров г, Строителей ул, 15 корп. 1</t>
  </si>
  <si>
    <t>Ковров г, Строителей ул, 15/2</t>
  </si>
  <si>
    <t>Ковров г, Строителей ул, 15</t>
  </si>
  <si>
    <t>808.700</t>
  </si>
  <si>
    <t>Ковров г, Строителей ул, 16</t>
  </si>
  <si>
    <t>Ковров г, Строителей ул, 18</t>
  </si>
  <si>
    <t>Ковров г, Строителей ул, 2</t>
  </si>
  <si>
    <t>10629.700</t>
  </si>
  <si>
    <t>Ковров г, Строителей ул, 22/1</t>
  </si>
  <si>
    <t>Ковров г, Строителей ул, 22/2</t>
  </si>
  <si>
    <t>9777.700</t>
  </si>
  <si>
    <t>Ковров г, Строителей ул, 22</t>
  </si>
  <si>
    <t>8038.000</t>
  </si>
  <si>
    <t>Ковров г, Строителей ул, 24/2</t>
  </si>
  <si>
    <t>Ковров г, Строителей ул, 25/1</t>
  </si>
  <si>
    <t>11081.000</t>
  </si>
  <si>
    <t>Ковров г, Строителей ул, 26</t>
  </si>
  <si>
    <t>7869.000</t>
  </si>
  <si>
    <t>Ковров г, Строителей ул, 27/1</t>
  </si>
  <si>
    <t>1060.500</t>
  </si>
  <si>
    <t>Ковров г, Строителей ул, 27/2</t>
  </si>
  <si>
    <t>4524.000</t>
  </si>
  <si>
    <t>Ковров г, Строителей ул, 27/3</t>
  </si>
  <si>
    <t>Ковров г, Строителей ул, 28</t>
  </si>
  <si>
    <t>Ковров г, Строителей ул, 29</t>
  </si>
  <si>
    <t>Ковров г, Строителей ул, 3</t>
  </si>
  <si>
    <t>Ковров г, Строителей ул, 31/1</t>
  </si>
  <si>
    <t>Ковров г, Строителей ул, 31/2</t>
  </si>
  <si>
    <t>769.060</t>
  </si>
  <si>
    <t>Ковров г, Строителей ул, 33</t>
  </si>
  <si>
    <t>Ковров г, Строителей ул, 35</t>
  </si>
  <si>
    <t>Ковров г, Строителей ул, 39/1</t>
  </si>
  <si>
    <t>Ковров г, Строителей ул, 39</t>
  </si>
  <si>
    <t>Ковров г, Строителей ул, 41</t>
  </si>
  <si>
    <t>Ковров г, Строителей ул, 43</t>
  </si>
  <si>
    <t>Ковров г, Строителей ул, 45</t>
  </si>
  <si>
    <t>Ковров г, Строителей ул, 5</t>
  </si>
  <si>
    <t>Ковров г, Строителей ул, 8</t>
  </si>
  <si>
    <t>Ковров г, Строителей ул, 9</t>
  </si>
  <si>
    <t>1327.000</t>
  </si>
  <si>
    <t>Ковров г, Суворова ул, 19</t>
  </si>
  <si>
    <t>Ковров г, Текстильная ул, 2а</t>
  </si>
  <si>
    <t>Ковров г, Текстильная ул, 2в</t>
  </si>
  <si>
    <t>936.100</t>
  </si>
  <si>
    <t>Ковров г, Текстильная ул, 3</t>
  </si>
  <si>
    <t>Ковров г, Текстильная ул, 5</t>
  </si>
  <si>
    <t>Ковров г, Текстильная ул, 7</t>
  </si>
  <si>
    <t>868.200</t>
  </si>
  <si>
    <t>Ковров г, Тимофея Павловского ул, 1</t>
  </si>
  <si>
    <t>881.100</t>
  </si>
  <si>
    <t>Ковров г, Тимофея Павловского ул, 10</t>
  </si>
  <si>
    <t>Ковров г, Тимофея Павловского ул, 11</t>
  </si>
  <si>
    <t>382.050</t>
  </si>
  <si>
    <t>Ковров г, Тимофея Павловского ул, 2</t>
  </si>
  <si>
    <t>879.100</t>
  </si>
  <si>
    <t>Ковров г, Тимофея Павловского ул, 3</t>
  </si>
  <si>
    <t>Ковров г, Тимофея Павловского ул, 4</t>
  </si>
  <si>
    <t>896.400</t>
  </si>
  <si>
    <t>Ковров г, Тимофея Павловского ул, 6</t>
  </si>
  <si>
    <t>Ковров г, Тимофея Павловского ул, 8</t>
  </si>
  <si>
    <t>Ковров г, Тимофея Павловского ул, 9</t>
  </si>
  <si>
    <t>Ковров г, Транспортная ул, 79</t>
  </si>
  <si>
    <t>Ковров г, Транспортная ул, 81</t>
  </si>
  <si>
    <t>Ковров г, Труда ул, 1</t>
  </si>
  <si>
    <t>20669.000</t>
  </si>
  <si>
    <t>Ковров г, Туманова ул, 10</t>
  </si>
  <si>
    <t>Ковров г, Туманова ул, 11</t>
  </si>
  <si>
    <t>Ковров г, Туманова ул, 12</t>
  </si>
  <si>
    <t>Ковров г, Туманова ул, 13</t>
  </si>
  <si>
    <t>823.700</t>
  </si>
  <si>
    <t>Ковров г, Туманова ул, 14</t>
  </si>
  <si>
    <t>820.100</t>
  </si>
  <si>
    <t>Ковров г, Туманова ул, 16</t>
  </si>
  <si>
    <t>Ковров г, Туманова ул, 20</t>
  </si>
  <si>
    <t>Ковров г, Туманова ул, 22</t>
  </si>
  <si>
    <t>Ковров г, Туманова ул, 29</t>
  </si>
  <si>
    <t>Ковров г, Туманова ул, 2а</t>
  </si>
  <si>
    <t>Ковров г, Туманова ул, 33</t>
  </si>
  <si>
    <t>Ковров г, Туманова ул, 4</t>
  </si>
  <si>
    <t>Ковров г, Туманова ул, 6</t>
  </si>
  <si>
    <t>Ковров г, Туманова ул, 8</t>
  </si>
  <si>
    <t>Ковров г, Туманова ул, 8а</t>
  </si>
  <si>
    <t>Ковров г, Урицкого ул, 15</t>
  </si>
  <si>
    <t>Ковров г, Урицкого ул, 9</t>
  </si>
  <si>
    <t>257.800</t>
  </si>
  <si>
    <t>Ковров г, Урожайная ул, 100</t>
  </si>
  <si>
    <t>Ковров г, Урожайная ул, 83</t>
  </si>
  <si>
    <t>Ковров г, Урожайный проезд, 3</t>
  </si>
  <si>
    <t>Ковров г, Урожайный проезд, 4</t>
  </si>
  <si>
    <t>1024.900</t>
  </si>
  <si>
    <t>Ковров г, Урожайный проезд, 8</t>
  </si>
  <si>
    <t>514.100</t>
  </si>
  <si>
    <t>Ковров г, Фабричный проезд, 4а</t>
  </si>
  <si>
    <t>1618.600</t>
  </si>
  <si>
    <t>475.200</t>
  </si>
  <si>
    <t>Ковров г, Фабричный проезд, 5</t>
  </si>
  <si>
    <t>643.600</t>
  </si>
  <si>
    <t>Ковров г, Фабричный проезд, 6</t>
  </si>
  <si>
    <t>749.600</t>
  </si>
  <si>
    <t>Ковров г, Фабричный проезд, 7</t>
  </si>
  <si>
    <t>207.200</t>
  </si>
  <si>
    <t>Ковров г, Федорова ул, 13а</t>
  </si>
  <si>
    <t>Ковров г, Федорова ул, 91/1</t>
  </si>
  <si>
    <t>Ковров г, Федорова ул, 91/2</t>
  </si>
  <si>
    <t>1284.400</t>
  </si>
  <si>
    <t>Ковров г, Федорова ул, 93</t>
  </si>
  <si>
    <t>Ковров г, Федорова ул, 95</t>
  </si>
  <si>
    <t>4026.330</t>
  </si>
  <si>
    <t>3977.170</t>
  </si>
  <si>
    <t>Ковров г, Федорова ул, 99</t>
  </si>
  <si>
    <t>Ковров г, Фрунзе ул, 1</t>
  </si>
  <si>
    <t>Ковров г, Фрунзе ул, 10</t>
  </si>
  <si>
    <t>Ковров г, Фрунзе ул, 11</t>
  </si>
  <si>
    <t>Ковров г, Фрунзе ул, 13</t>
  </si>
  <si>
    <t>Ковров г, Фрунзе ул, 15</t>
  </si>
  <si>
    <t>Ковров г, Фрунзе ул, 17</t>
  </si>
  <si>
    <t>Ковров г, Фрунзе ул, 19</t>
  </si>
  <si>
    <t>278.300</t>
  </si>
  <si>
    <t>Ковров г, Фрунзе ул, 2</t>
  </si>
  <si>
    <t>Ковров г, Фрунзе ул, 4</t>
  </si>
  <si>
    <t>2129.900</t>
  </si>
  <si>
    <t>Ковров г, Фрунзе ул, 6</t>
  </si>
  <si>
    <t>927.600</t>
  </si>
  <si>
    <t>Ковров г, Фрунзе ул, 7</t>
  </si>
  <si>
    <t>Ковров г, Фрунзе ул, 8</t>
  </si>
  <si>
    <t>Ковров г, Фурманова ул, 14</t>
  </si>
  <si>
    <t>Ковров г, Фурманова ул, 16</t>
  </si>
  <si>
    <t>Ковров г, Фурманова ул, 17/1</t>
  </si>
  <si>
    <t>Ковров г, Фурманова ул, 17/2</t>
  </si>
  <si>
    <t>Ковров г, Фурманова ул, 18</t>
  </si>
  <si>
    <t>Ковров г, Фурманова ул, 27</t>
  </si>
  <si>
    <t>Ковров г, Фурманова ул, 31</t>
  </si>
  <si>
    <t>Ковров г, Фурманова ул, 33</t>
  </si>
  <si>
    <t>Ковров г, Фурманова ул, 35</t>
  </si>
  <si>
    <t>Ковров г, Фурманова ул, 37</t>
  </si>
  <si>
    <t>Ковров г, Циолковского ул, 12</t>
  </si>
  <si>
    <t>1044.400</t>
  </si>
  <si>
    <t>Ковров г, Циолковского ул, 19</t>
  </si>
  <si>
    <t>Ковров г, Циолковского ул, 21</t>
  </si>
  <si>
    <t>932.400</t>
  </si>
  <si>
    <t>Ковров г, Циолковского ул, 35</t>
  </si>
  <si>
    <t>1171.000</t>
  </si>
  <si>
    <t>982.300</t>
  </si>
  <si>
    <t>Ковров г, Циолковского ул, 40</t>
  </si>
  <si>
    <t>Ковров г, Челюскинцев ул, 131</t>
  </si>
  <si>
    <t>1924</t>
  </si>
  <si>
    <t>Ковров г, Челюскинцев ул, 131а</t>
  </si>
  <si>
    <t>Ковров г, Челюскинцев ул, 133</t>
  </si>
  <si>
    <t>Ковров г, Челюскинцев ул, 93</t>
  </si>
  <si>
    <t>Ковров г, Чернышевского ул, 1</t>
  </si>
  <si>
    <t>Ковров г, Чернышевского ул, 11</t>
  </si>
  <si>
    <t>Ковров г, Чернышевского ул, 15</t>
  </si>
  <si>
    <t>Ковров г, Чернышевского ул, 3</t>
  </si>
  <si>
    <t>1311.400</t>
  </si>
  <si>
    <t>Ковров г, Чернышевского ул, 4</t>
  </si>
  <si>
    <t>Ковров г, Чернышевского ул, 5</t>
  </si>
  <si>
    <t>Ковров г, Чернышевского ул, 7</t>
  </si>
  <si>
    <t>Ковров г, Чернышевского ул, 9</t>
  </si>
  <si>
    <t>919.100</t>
  </si>
  <si>
    <t>Ковров г, Чкалова пер, 3</t>
  </si>
  <si>
    <t>Ковров г, Чкалова пер, 5</t>
  </si>
  <si>
    <t>Ковров г, Чкалова ул, 48/2</t>
  </si>
  <si>
    <t>Ковров г, Чкалова ул, 48</t>
  </si>
  <si>
    <t>Ковров г, Чкалова ул, 50</t>
  </si>
  <si>
    <t>Ковров г, Шмидта ул, 11</t>
  </si>
  <si>
    <t>Ковров г, Шмидта ул, 9</t>
  </si>
  <si>
    <t>3531.000</t>
  </si>
  <si>
    <t>Ковров г, Щеглова ул, 43</t>
  </si>
  <si>
    <t>Ковров г, Щеглова ул, 56</t>
  </si>
  <si>
    <t>Ковров г, Щорса ул, 1</t>
  </si>
  <si>
    <t>Ковров г, Щорса ул, 25</t>
  </si>
  <si>
    <t>Ковров г, Щорса ул, 4</t>
  </si>
  <si>
    <t>Ковровский р-н, Гигант п, Первомайская ул, 1</t>
  </si>
  <si>
    <t>233.300</t>
  </si>
  <si>
    <t>Ковровский р-н, Гигант п, Первомайская ул, 11</t>
  </si>
  <si>
    <t>285.400</t>
  </si>
  <si>
    <t>Ковровский р-н, Гигант п, Первомайская ул, 13</t>
  </si>
  <si>
    <t>Ковровский р-н, Гигант п, Первомайская ул, 15</t>
  </si>
  <si>
    <t>Ковровский р-н, Гигант п, Первомайская ул, 17</t>
  </si>
  <si>
    <t>Ковровский р-н, Гигант п, Первомайская ул, 25</t>
  </si>
  <si>
    <t>Ковровский р-н, Гигант п, Первомайская ул, 3</t>
  </si>
  <si>
    <t>Ковровский р-н, Гигант п, Первомайская ул, 5</t>
  </si>
  <si>
    <t>Ковровский р-н, Гигант п, Первомайская ул, 7</t>
  </si>
  <si>
    <t>Ковровский р-н, Гигант п, Юбилейная ул, 62</t>
  </si>
  <si>
    <t>Ковровский р-н, Гигант п, Юбилейная ул, 63</t>
  </si>
  <si>
    <t>Ковровский р-н, Гигант п, Юбилейная ул, 64</t>
  </si>
  <si>
    <t>Ковровский р-н, Глебово д, Школьная ул, 20</t>
  </si>
  <si>
    <t>611.500</t>
  </si>
  <si>
    <t>Ковровский р-н, Глебово д, Школьная ул, 22</t>
  </si>
  <si>
    <t>278.200</t>
  </si>
  <si>
    <t>258.400</t>
  </si>
  <si>
    <t>351.200</t>
  </si>
  <si>
    <t>Ковровский р-н, Гостюхинского карьера п, 5</t>
  </si>
  <si>
    <t>Ковровский р-н, Гостюхинского карьера п, 6</t>
  </si>
  <si>
    <t>Ковровский р-н, Доброград п, Славянская ул, 1</t>
  </si>
  <si>
    <t>Ковровский р-н, Доброград п, Славянская ул, 3</t>
  </si>
  <si>
    <t>Ковровский р-н, Доброград п, Славянская ул, 5</t>
  </si>
  <si>
    <t>Ковровский р-н, Достижение п, Кирпичная ул, 29</t>
  </si>
  <si>
    <t>Ковровский р-н, Достижение п, Фабричная ул, 17</t>
  </si>
  <si>
    <t>Ковровский р-н, Достижение п, Фабричная ул, 37</t>
  </si>
  <si>
    <t>Ковровский р-н, Достижение п, Фабричная ул, 38</t>
  </si>
  <si>
    <t>Ковровский р-н, Достижение п, Фабричная ул, 43</t>
  </si>
  <si>
    <t>Ковровский р-н, Иваново с, Коммунистическая ул, 22</t>
  </si>
  <si>
    <t>700.200</t>
  </si>
  <si>
    <t>Ковровский р-н, Клязьминский Городок с, Клязьминская ПМК ул, 1</t>
  </si>
  <si>
    <t>Ковровский р-н, Клязьминский Городок с, Клязьминская ПМК ул, 16</t>
  </si>
  <si>
    <t>Ковровский р-н, Клязьминский Городок с, Клязьминская ПМК ул, 2</t>
  </si>
  <si>
    <t>600.600</t>
  </si>
  <si>
    <t>Ковровский р-н, Клязьминский Городок с, Клязьминская ПМК ул, 29</t>
  </si>
  <si>
    <t>Ковровский р-н, Клязьминский Городок с, Клязьминская ПМК ул, 3</t>
  </si>
  <si>
    <t>Ковровский р-н, Клязьминский Городок с, Клязьминская ПМК ул, 5</t>
  </si>
  <si>
    <t>Ковровский р-н, Клязьминский Городок с, Клязьминская ПМК ул, 6</t>
  </si>
  <si>
    <t>Ковровский р-н, Ковров-35 городок, Центральная ул, 110</t>
  </si>
  <si>
    <t>Ковровский р-н, Ковров-35 городок, Центральная ул, 140</t>
  </si>
  <si>
    <t>Ковровский р-н, Ковров-35 городок, Центральная ул, 142</t>
  </si>
  <si>
    <t>Ковровский р-н, Ковров-35 городок, Центральная ул, 149</t>
  </si>
  <si>
    <t>Ковровский р-н, Ковров-35 городок, Центральная ул, 150</t>
  </si>
  <si>
    <t>Ковровский р-н, Ковров-35 городок, Школьная ул, 102</t>
  </si>
  <si>
    <t>Ковровский р-н, Ковров-35 городок, Школьная ул, 107</t>
  </si>
  <si>
    <t>Ковровский р-н, Ковров-35 городок, Школьная ул, 109</t>
  </si>
  <si>
    <t>Ковровский р-н, Ковров-35 городок, Школьная ул, 94</t>
  </si>
  <si>
    <t>Ковровский р-н, Красный Октябрь п, Комсомольская ул, 1</t>
  </si>
  <si>
    <t>Ковровский р-н, Красный Октябрь п, Комсомольская ул, 1А</t>
  </si>
  <si>
    <t>221.300</t>
  </si>
  <si>
    <t>Ковровский р-н, Красный Октябрь п, Комсомольская ул, 20</t>
  </si>
  <si>
    <t>Ковровский р-н, Красный Октябрь п, Комсомольская ул, 7</t>
  </si>
  <si>
    <t>Ковровский р-н, Красный Октябрь п, Комсомольская ул, 9</t>
  </si>
  <si>
    <t>652.000</t>
  </si>
  <si>
    <t>Ковровский р-н, Красный Октябрь п, Комсомольская ул, 9А</t>
  </si>
  <si>
    <t>207.300</t>
  </si>
  <si>
    <t>Ковровский р-н, Красный Октябрь п, Мира ул, 13</t>
  </si>
  <si>
    <t>Ковровский р-н, Красный Октябрь п, Мира ул, 17</t>
  </si>
  <si>
    <t>Ковровский р-н, Красный Октябрь п, Мира ул, 5</t>
  </si>
  <si>
    <t>267.500</t>
  </si>
  <si>
    <t>Ковровский р-н, Красный Октябрь п, Мира ул, 7</t>
  </si>
  <si>
    <t>269.400</t>
  </si>
  <si>
    <t>Ковровский р-н, Красный Октябрь п, Садовая ул, 2</t>
  </si>
  <si>
    <t>Ковровский р-н, Красный Октябрь п, Садовая ул, 4</t>
  </si>
  <si>
    <t>Ковровский р-н, Красный Октябрь п, Садовая ул, 6</t>
  </si>
  <si>
    <t>476.300</t>
  </si>
  <si>
    <t>Ковровский р-н, Крутово с, Просторная ул, 8</t>
  </si>
  <si>
    <t>Ковровский р-н, Крутово с, Танеева ул, 37А</t>
  </si>
  <si>
    <t>Ковровский р-н, Малыгино п, Дорожная ул, 89В</t>
  </si>
  <si>
    <t>Ковровский р-н, Малыгино п, Строителей ул, 43</t>
  </si>
  <si>
    <t>280.400</t>
  </si>
  <si>
    <t>Ковровский р-н, Малыгино п, Строителей ул, 43А</t>
  </si>
  <si>
    <t>Ковровский р-н, Малыгино п, Школьная ул, 54</t>
  </si>
  <si>
    <t>455.400</t>
  </si>
  <si>
    <t>440.900</t>
  </si>
  <si>
    <t>Ковровский р-н, Малыгино п, Школьная ул, 57</t>
  </si>
  <si>
    <t>Ковровский р-н, Малыгино п, Школьная ул, 58</t>
  </si>
  <si>
    <t>Ковровский р-н, Малыгино п, Школьная ул, 61</t>
  </si>
  <si>
    <t>Ковровский р-н, Малыгино п, Школьная ул, 66</t>
  </si>
  <si>
    <t>807.100</t>
  </si>
  <si>
    <t>Ковровский р-н, Малыгино п, Юбилейная ул, 47</t>
  </si>
  <si>
    <t>Ковровский р-н, Малыгино п, Юбилейная ул, 48</t>
  </si>
  <si>
    <t>Ковровский р-н, Малыгино п, Юбилейная ул, 50</t>
  </si>
  <si>
    <t>Ковровский р-н, Малыгино п, Юбилейная ул, 51</t>
  </si>
  <si>
    <t>Ковровский р-н, Малыгино п, Юбилейная ул, 52</t>
  </si>
  <si>
    <t>Ковровский р-н, Малыгино п, Юбилейная ул, 62</t>
  </si>
  <si>
    <t>Ковровский р-н, Малыгино п, Юбилейная ул, 63</t>
  </si>
  <si>
    <t>Ковровский р-н, Малыгино п, Юбилейная ул, 64</t>
  </si>
  <si>
    <t>1557.300</t>
  </si>
  <si>
    <t>Ковровский р-н, Малыгино п, Юбилейная ул, 65</t>
  </si>
  <si>
    <t>1253.100</t>
  </si>
  <si>
    <t>Ковровский р-н, Малыгино п, Юбилейная ул, 67</t>
  </si>
  <si>
    <t>Ковровский р-н, Малыгино п, Юбилейная ул, 68</t>
  </si>
  <si>
    <t>1155.200</t>
  </si>
  <si>
    <t>Ковровский р-н, Малыгино п, Юбилейная ул, 69</t>
  </si>
  <si>
    <t>Ковровский р-н, Мелехово пгт, 2-я Набережная ул, 26</t>
  </si>
  <si>
    <t>Ковровский р-н, Мелехово пгт, 2-я Набережная ул, 28</t>
  </si>
  <si>
    <t>Ковровский р-н, Мелехово пгт, 2-я Набережная ул, 30</t>
  </si>
  <si>
    <t>Ковровский р-н, Мелехово пгт, 2-я Набережная ул, 32</t>
  </si>
  <si>
    <t>Ковровский р-н, Мелехово пгт, 2-я Набережная ул, 34</t>
  </si>
  <si>
    <t>Ковровский р-н, Мелехово пгт, 2-я Набережная ул, 36</t>
  </si>
  <si>
    <t>Ковровский р-н, Мелехово пгт, Гагарина ул, 1</t>
  </si>
  <si>
    <t>Ковровский р-н, Мелехово пгт, Гагарина ул, 11</t>
  </si>
  <si>
    <t>602.900</t>
  </si>
  <si>
    <t>Ковровский р-н, Мелехово пгт, Гагарина ул, 13</t>
  </si>
  <si>
    <t>616.600</t>
  </si>
  <si>
    <t>1002.100</t>
  </si>
  <si>
    <t>Ковровский р-н, Мелехово пгт, Гагарина ул, 15</t>
  </si>
  <si>
    <t>999.400</t>
  </si>
  <si>
    <t>Ковровский р-н, Мелехово пгт, Гагарина ул, 17</t>
  </si>
  <si>
    <t>Ковровский р-н, Мелехово пгт, Гагарина ул, 2</t>
  </si>
  <si>
    <t>747.700</t>
  </si>
  <si>
    <t>Ковровский р-н, Мелехово пгт, Гагарина ул, 3</t>
  </si>
  <si>
    <t>Ковровский р-н, Мелехово пгт, Гагарина ул, 5</t>
  </si>
  <si>
    <t>Ковровский р-н, Мелехово пгт, Гагарина ул, 6</t>
  </si>
  <si>
    <t>Ковровский р-н, Мелехово пгт, Гагарина ул, 7</t>
  </si>
  <si>
    <t>725.900</t>
  </si>
  <si>
    <t>693.400</t>
  </si>
  <si>
    <t>Ковровский р-н, Мелехово пгт, Комарова ул, 10</t>
  </si>
  <si>
    <t>Ковровский р-н, Мелехово пгт, Комарова ул, 15</t>
  </si>
  <si>
    <t>662.600</t>
  </si>
  <si>
    <t>Ковровский р-н, Мелехово пгт, Комарова ул, 17</t>
  </si>
  <si>
    <t>717.900</t>
  </si>
  <si>
    <t>Ковровский р-н, Мелехово пгт, Комарова ул, 2</t>
  </si>
  <si>
    <t>Ковровский р-н, Мелехово пгт, Комарова ул, 4</t>
  </si>
  <si>
    <t>Ковровский р-н, Мелехово пгт, Комарова ул, 5</t>
  </si>
  <si>
    <t>Ковровский р-н, Мелехово пгт, Комарова ул, 6</t>
  </si>
  <si>
    <t>428.800</t>
  </si>
  <si>
    <t>Ковровский р-н, Мелехово пгт, Комарова ул, 7</t>
  </si>
  <si>
    <t>Ковровский р-н, Мелехово пгт, Красная Горка ул, 1</t>
  </si>
  <si>
    <t>Ковровский р-н, Мелехово пгт, Красная Горка ул, 2</t>
  </si>
  <si>
    <t>511.100</t>
  </si>
  <si>
    <t>Ковровский р-н, Мелехово пгт, Красная Горка ул, 3а</t>
  </si>
  <si>
    <t>Ковровский р-н, Мелехово пгт, Первомайская ул, 44</t>
  </si>
  <si>
    <t>Ковровский р-н, Мелехово пгт, Первомайская ул, 53</t>
  </si>
  <si>
    <t>Ковровский р-н, Мелехово пгт, Первомайская ул, 53а</t>
  </si>
  <si>
    <t>Ковровский р-н, Мелехово пгт, Первомайская ул, 57</t>
  </si>
  <si>
    <t>291.800</t>
  </si>
  <si>
    <t>Ковровский р-н, Мелехово пгт, Первомайская ул, 59</t>
  </si>
  <si>
    <t>Ковровский р-н, Мелехово пгт, Первомайская ул, 64</t>
  </si>
  <si>
    <t>593.100</t>
  </si>
  <si>
    <t>Ковровский р-н, Мелехово пгт, Первомайская ул, 66</t>
  </si>
  <si>
    <t>1354.100</t>
  </si>
  <si>
    <t>Ковровский р-н, Мелехово пгт, Первомайская ул, 68</t>
  </si>
  <si>
    <t>Ковровский р-н, Мелехово пгт, Первомайская ул, 70</t>
  </si>
  <si>
    <t>Ковровский р-н, Мелехово пгт, Первомайская ул, 72</t>
  </si>
  <si>
    <t>1229.100</t>
  </si>
  <si>
    <t>Ковровский р-н, Мелехово пгт, Пионерская ул, 3</t>
  </si>
  <si>
    <t>Ковровский р-н, Мелехово пгт, Пионерская ул, 4</t>
  </si>
  <si>
    <t>Ковровский р-н, Мелехово пгт, Пионерская ул, 5</t>
  </si>
  <si>
    <t>Ковровский р-н, Мелехово пгт, Советская ул, 10</t>
  </si>
  <si>
    <t>740.600</t>
  </si>
  <si>
    <t>Ковровский р-н, Мелехово пгт, Советская ул, 15</t>
  </si>
  <si>
    <t>725.600</t>
  </si>
  <si>
    <t>Ковровский р-н, Мелехово пгт, Советская ул, 3</t>
  </si>
  <si>
    <t>Ковровский р-н, Мелехово пгт, Советская ул, 6</t>
  </si>
  <si>
    <t>Ковровский р-н, Мелехово пгт, Советская ул, 7</t>
  </si>
  <si>
    <t>Ковровский р-н, Мелехово пгт, Советская ул, 8</t>
  </si>
  <si>
    <t>Ковровский р-н, Мелехово пгт, Строительная ул, 1</t>
  </si>
  <si>
    <t>Ковровский р-н, Мелехово пгт, Строительная ул, 2</t>
  </si>
  <si>
    <t>Ковровский р-н, Мелехово пгт, Строительная ул, 3</t>
  </si>
  <si>
    <t>Ковровский р-н, Мелехово пгт, Строительная ул, 4</t>
  </si>
  <si>
    <t>Ковровский р-н, Мелехово пгт, Школьный пер, 21</t>
  </si>
  <si>
    <t>1028.600</t>
  </si>
  <si>
    <t>Ковровский р-н, Мелехово пгт, Школьный пер, 22</t>
  </si>
  <si>
    <t>924.600</t>
  </si>
  <si>
    <t>Ковровский р-н, Мелехово пгт, Школьный пер, 23</t>
  </si>
  <si>
    <t>Ковровский р-н, Мелехово пгт, Школьный пер, 25</t>
  </si>
  <si>
    <t>Ковровский р-н, Мелехово пгт, Школьный пер, 27</t>
  </si>
  <si>
    <t>Ковровский р-н, Мелехово пгт, Школьный пер, 28</t>
  </si>
  <si>
    <t>Ковровский р-н, Мелехово пгт, Юбилейная ул, 1</t>
  </si>
  <si>
    <t>Ковровский р-н, Мелехово пгт, Юбилейная ул, 3</t>
  </si>
  <si>
    <t>516.600</t>
  </si>
  <si>
    <t>Ковровский р-н, Мелехово пгт, Юбилейная ул, 4</t>
  </si>
  <si>
    <t>Ковровский р-н, Мелехово пгт, Юбилейная ул, 5</t>
  </si>
  <si>
    <t>Ковровский р-н, Мелехово пгт, Юбилейная ул, 6</t>
  </si>
  <si>
    <t>Ковровский р-н, Мелехово пгт, Юбилейная ул, 7</t>
  </si>
  <si>
    <t>Ковровский р-н, Нерехта п, Просторная ул, 1</t>
  </si>
  <si>
    <t>Ковровский р-н, Нерехта п, Просторная ул, 2</t>
  </si>
  <si>
    <t>Ковровский р-н, Нерехта п, Просторная ул, 3</t>
  </si>
  <si>
    <t>Ковровский р-н, Нерехта п, Просторная ул, 4</t>
  </si>
  <si>
    <t>Ковровский р-н, Новый п, Лесная ул, 3</t>
  </si>
  <si>
    <t>297.700</t>
  </si>
  <si>
    <t>Ковровский р-н, Новый п, Лесная ул, 4</t>
  </si>
  <si>
    <t>206.900</t>
  </si>
  <si>
    <t>Ковровский р-н, Новый п, Лесная ул, 4А</t>
  </si>
  <si>
    <t>Ковровский р-н, Новый п, Лесная ул, 5</t>
  </si>
  <si>
    <t>Ковровский р-н, Новый п, Лесная ул, 6</t>
  </si>
  <si>
    <t>Ковровский р-н, Новый п, Першутова ул, 1</t>
  </si>
  <si>
    <t>Ковровский р-н, Новый п, Першутова ул, 2</t>
  </si>
  <si>
    <t>623.900</t>
  </si>
  <si>
    <t>Ковровский р-н, Новый п, Першутова ул, 3</t>
  </si>
  <si>
    <t>Ковровский р-н, Новый п, Школьная ул, 10</t>
  </si>
  <si>
    <t>Ковровский р-н, Новый п, Школьная ул, 11</t>
  </si>
  <si>
    <t>402.500</t>
  </si>
  <si>
    <t>Ковровский р-н, Новый п, Школьная ул, 12</t>
  </si>
  <si>
    <t>Ковровский р-н, Новый п, Школьная ул, 13</t>
  </si>
  <si>
    <t>Ковровский р-н, Новый п, Школьная ул, 14</t>
  </si>
  <si>
    <t>Ковровский р-н, Новый п, Школьная ул, 15</t>
  </si>
  <si>
    <t>Ковровский р-н, Новый п, Школьная ул, 17</t>
  </si>
  <si>
    <t>Ковровский р-н, Новый п, Школьная ул, 4</t>
  </si>
  <si>
    <t>662.700</t>
  </si>
  <si>
    <t>Ковровский р-н, Новый п, Школьная ул, 6</t>
  </si>
  <si>
    <t>Ковровский р-н, Новый п, Школьная ул, 6а</t>
  </si>
  <si>
    <t>Ковровский р-н, Новый п, Школьная ул, 7</t>
  </si>
  <si>
    <t>Ковровский р-н, Новый п, Школьная ул, 8</t>
  </si>
  <si>
    <t>510.600</t>
  </si>
  <si>
    <t>Ковровский р-н, Новый п, Школьная ул, 9</t>
  </si>
  <si>
    <t>Ковровский р-н, Пакино п, 1</t>
  </si>
  <si>
    <t>Ковровский р-н, Пакино п, Молодежная ул, 21</t>
  </si>
  <si>
    <t>Ковровский р-н, Пакино п, Молодежная ул, 22</t>
  </si>
  <si>
    <t>Ковровский р-н, Пакино п, Молодежная ул, 23</t>
  </si>
  <si>
    <t>Ковровский р-н, Пакино п, Молодежная ул, 24</t>
  </si>
  <si>
    <t>Ковровский р-н, Пакино п, Труда ул, 13</t>
  </si>
  <si>
    <t>Ковровский р-н, Пакино п, Труда ул, 16</t>
  </si>
  <si>
    <t>Ковровский р-н, Пакино п, Труда ул, 18</t>
  </si>
  <si>
    <t>Ковровский р-н, Пакино п, Труда ул, 19</t>
  </si>
  <si>
    <t>Ковровский р-н, Пакино п, Центральная ул, 25</t>
  </si>
  <si>
    <t>259.300</t>
  </si>
  <si>
    <t>Ковровский р-н, Пакино п, Центральная ул, 26</t>
  </si>
  <si>
    <t>414.900</t>
  </si>
  <si>
    <t>Ковровский р-н, Пакино п, Школьная ул, 20б</t>
  </si>
  <si>
    <t>Ковровский р-н, Пакино п, Школьная ул, 29</t>
  </si>
  <si>
    <t>Ковровский р-н, Пантелеево с, Подгорица ул, 6</t>
  </si>
  <si>
    <t>Ковровский р-н, Пантелеево с, Центральная ул, 57</t>
  </si>
  <si>
    <t>Ковровский р-н, Первомайский п, 1</t>
  </si>
  <si>
    <t>Ковровский р-н, Первомайский п, 14</t>
  </si>
  <si>
    <t>Ковровский р-н, Первомайский п, 15</t>
  </si>
  <si>
    <t>Ковровский р-н, Первомайский п, 16</t>
  </si>
  <si>
    <t>832.100</t>
  </si>
  <si>
    <t>Ковровский р-н, Первомайский п, 17</t>
  </si>
  <si>
    <t>Ковровский р-н, Первомайский п, 18</t>
  </si>
  <si>
    <t>934.200</t>
  </si>
  <si>
    <t>Ковровский р-н, Первомайский п, 19б</t>
  </si>
  <si>
    <t>Ковровский р-н, Первомайский п, 2</t>
  </si>
  <si>
    <t>Ковровский р-н, Первомайский п, 3</t>
  </si>
  <si>
    <t>Ковровский р-н, Первомайский п, 4</t>
  </si>
  <si>
    <t>Ковровский р-н, Первомайский п, 6</t>
  </si>
  <si>
    <t>Ковровский р-н, Первомайский п, 7</t>
  </si>
  <si>
    <t>Ковровский р-н, Первомайский п, 9</t>
  </si>
  <si>
    <t>647.100</t>
  </si>
  <si>
    <t>355.300</t>
  </si>
  <si>
    <t>501.600</t>
  </si>
  <si>
    <t>233.200</t>
  </si>
  <si>
    <t>Ковровский р-н, Ручей д, Молодежная ул, 33</t>
  </si>
  <si>
    <t>Ковровский р-н, Ручей д, Молодежная ул, 34</t>
  </si>
  <si>
    <t>Ковровский р-н, Ручей д, Центральная ул, 1</t>
  </si>
  <si>
    <t>227.100</t>
  </si>
  <si>
    <t>Ковровский р-н, Ручей д, Центральная ул, 3</t>
  </si>
  <si>
    <t>521.800</t>
  </si>
  <si>
    <t>Ковровский р-н, Ручей д, Центральная ул, 4</t>
  </si>
  <si>
    <t>Ковровский р-н, Ручей д, Центральная ул, 5</t>
  </si>
  <si>
    <t>Ковровский р-н, Санатория им Абельмана п, 1</t>
  </si>
  <si>
    <t>591.100</t>
  </si>
  <si>
    <t>Ковровский р-н, Санниково с, Центральная ул, 16</t>
  </si>
  <si>
    <t>Ковровский р-н, Санниково с, Центральная ул, 20</t>
  </si>
  <si>
    <t>Ковровский р-н, Смолино с, Дорожная ул, 3</t>
  </si>
  <si>
    <t>Ковровский р-н, Смолино с, Дорожная ул, 4</t>
  </si>
  <si>
    <t>Ковровский р-н, Старая д, Совхозная ул, 25</t>
  </si>
  <si>
    <t>Ковровский р-н, Старая д, Совхозная ул, 27</t>
  </si>
  <si>
    <t>Ковровский р-н, Филино п, 1</t>
  </si>
  <si>
    <t>Ковровский р-н, Филино п, 2</t>
  </si>
  <si>
    <t>Ковровский р-н, Филино п, 7</t>
  </si>
  <si>
    <t>Ковровский р-н, Филино п, 8</t>
  </si>
  <si>
    <t>Ковровский р-н, Шевинская д, Советская ул, 11</t>
  </si>
  <si>
    <t>Ковровский р-н, Шевинская д, Советская ул, 12</t>
  </si>
  <si>
    <t>Кольчугино г, 3 Интернационала ул, 38</t>
  </si>
  <si>
    <t>Кольчугино г, 3 Интернационала ул, 49</t>
  </si>
  <si>
    <t>Кольчугино г, 3 Интернационала ул, 51</t>
  </si>
  <si>
    <t>1329.400</t>
  </si>
  <si>
    <t>Кольчугино г, 3 Интернационала ул, 55</t>
  </si>
  <si>
    <t>Кольчугино г, 3 Интернационала ул, 57</t>
  </si>
  <si>
    <t>Кольчугино г, 3 Интернационала ул, 59</t>
  </si>
  <si>
    <t>746.800</t>
  </si>
  <si>
    <t>Кольчугино г, 3 Интернационала ул, 60</t>
  </si>
  <si>
    <t>1751.300</t>
  </si>
  <si>
    <t>Кольчугино г, 3 Интернационала ул, 62</t>
  </si>
  <si>
    <t>643.510</t>
  </si>
  <si>
    <t>Кольчугино г, 3 Интернационала ул, 63</t>
  </si>
  <si>
    <t>Кольчугино г, 3 Интернационала ул, 64</t>
  </si>
  <si>
    <t>1631.000</t>
  </si>
  <si>
    <t>Кольчугино г, 3 Интернационала ул, 64а</t>
  </si>
  <si>
    <t>Кольчугино г, 3 Интернационала ул, 65</t>
  </si>
  <si>
    <t>Кольчугино г, 3 Интернационала ул, 66</t>
  </si>
  <si>
    <t>Кольчугино г, 3 Интернационала ул, 67</t>
  </si>
  <si>
    <t>Кольчугино г, 3 Интернационала ул, 71</t>
  </si>
  <si>
    <t>Кольчугино г, 3 Интернационала ул, 81</t>
  </si>
  <si>
    <t>Кольчугино г, 3 Интернационала ул, 81А</t>
  </si>
  <si>
    <t>661.400</t>
  </si>
  <si>
    <t>Кольчугино г, 4 Линия Ленинского поселка ул, 1</t>
  </si>
  <si>
    <t>2661.000</t>
  </si>
  <si>
    <t>Кольчугино г, 4 Линия Ленинского поселка ул, 2</t>
  </si>
  <si>
    <t>Кольчугино г, 4 Линия Ленинского поселка ул, 3</t>
  </si>
  <si>
    <t>389.500</t>
  </si>
  <si>
    <t>Кольчугино г, 5 Линия Ленинского поселка ул, 1</t>
  </si>
  <si>
    <t>Кольчугино г, 5 Линия Ленинского поселка ул, 1а</t>
  </si>
  <si>
    <t>Кольчугино г, 5 Линия Ленинского поселка ул, 2</t>
  </si>
  <si>
    <t>Кольчугино г, 5 Линия Ленинского поселка ул, 3</t>
  </si>
  <si>
    <t>8826.000</t>
  </si>
  <si>
    <t>Кольчугино г, 50 лет Октября ул, 10</t>
  </si>
  <si>
    <t>Кольчугино г, 50 лет Октября ул, 11</t>
  </si>
  <si>
    <t>489.300</t>
  </si>
  <si>
    <t>Кольчугино г, 50 лет Октября ул, 12</t>
  </si>
  <si>
    <t>Кольчугино г, 50 лет Октября ул, 14</t>
  </si>
  <si>
    <t>Кольчугино г, 50 лет Октября ул, 15</t>
  </si>
  <si>
    <t>4139.000</t>
  </si>
  <si>
    <t>Кольчугино г, 50 лет Октября ул, 16</t>
  </si>
  <si>
    <t>Кольчугино г, 50 лет Октября ул, 22</t>
  </si>
  <si>
    <t>Кольчугино г, 50 лет Октября ул, 24</t>
  </si>
  <si>
    <t>Кольчугино г, 50 лет Октября ул, 26</t>
  </si>
  <si>
    <t>1559.000</t>
  </si>
  <si>
    <t>Кольчугино г, 50 лет Октября ул, 28</t>
  </si>
  <si>
    <t>Кольчугино г, 50 лет Октября ул, 3</t>
  </si>
  <si>
    <t>Кольчугино г, 50 лет Октября ул, 30</t>
  </si>
  <si>
    <t>Кольчугино г, 50 лет Октября ул, 4</t>
  </si>
  <si>
    <t>Кольчугино г, 50 лет Октября ул, 5А</t>
  </si>
  <si>
    <t>Кольчугино г, 50 лет Октября ул, 6</t>
  </si>
  <si>
    <t>Кольчугино г, 50 лет Октября ул, 7</t>
  </si>
  <si>
    <t>Кольчугино г, 50 лет Октября ул, 8</t>
  </si>
  <si>
    <t>Кольчугино г, 50 лет СССР ул, 10</t>
  </si>
  <si>
    <t>Кольчугино г, 50 лет СССР ул, 4</t>
  </si>
  <si>
    <t>Кольчугино г, 50 лет СССР ул, 6</t>
  </si>
  <si>
    <t>Кольчугино г, 50 лет СССР ул, 8</t>
  </si>
  <si>
    <t>Кольчугино г, 6 Линия Ленинского поселка ул, 28</t>
  </si>
  <si>
    <t>Кольчугино г, 6 Линия Ленинского поселка ул, 29а</t>
  </si>
  <si>
    <t>Кольчугино г, 6 Линия Ленинского поселка ул, 29Б</t>
  </si>
  <si>
    <t>Кольчугино г, 7 Ноября ул, 2А</t>
  </si>
  <si>
    <t>Кольчугино г, 7 Ноября ул, 2Б</t>
  </si>
  <si>
    <t>Кольчугино г, 7 Ноября ул, 4</t>
  </si>
  <si>
    <t>Кольчугино г, 7 Ноября ул, 6</t>
  </si>
  <si>
    <t>Кольчугино г, 7 Ноября ул, 6а</t>
  </si>
  <si>
    <t>Кольчугино г, Алексеева ул, 1</t>
  </si>
  <si>
    <t>Кольчугино г, Алексеева ул, 1а</t>
  </si>
  <si>
    <t>1304.500</t>
  </si>
  <si>
    <t>Кольчугино г, Алексеева ул, 3А</t>
  </si>
  <si>
    <t>Кольчугино г, Алексеева ул, 3б</t>
  </si>
  <si>
    <t>Кольчугино г, Алексеева ул, 8</t>
  </si>
  <si>
    <t>Кольчугино г, Белая Речка мкр, Мелиораторов ул, 10</t>
  </si>
  <si>
    <t>Кольчугино г, Белая Речка мкр, Мелиораторов ул, 12</t>
  </si>
  <si>
    <t>Кольчугино г, Белая Речка мкр, Мелиораторов ул, 14</t>
  </si>
  <si>
    <t>Кольчугино г, Белая Речка мкр, Мелиораторов ул, 2</t>
  </si>
  <si>
    <t>Кольчугино г, Белая Речка мкр, Мелиораторов ул, 4</t>
  </si>
  <si>
    <t>Кольчугино г, Белая Речка мкр, Мелиораторов ул, 6</t>
  </si>
  <si>
    <t>Кольчугино г, Белая Речка мкр, Мелиораторов ул, 8</t>
  </si>
  <si>
    <t>Кольчугино г, Белая Речка мкр, Молодежная ул, 1</t>
  </si>
  <si>
    <t>Кольчугино г, Белая Речка мкр, Молодежная ул, 11</t>
  </si>
  <si>
    <t>Кольчугино г, Белая Речка мкр, Молодежная ул, 3</t>
  </si>
  <si>
    <t>Кольчугино г, Белая Речка мкр, Молодежная ул, 4</t>
  </si>
  <si>
    <t>Кольчугино г, Белая Речка мкр, Молодежная ул, 5</t>
  </si>
  <si>
    <t>Кольчугино г, Белая Речка мкр, Новая ул, 2</t>
  </si>
  <si>
    <t>Кольчугино г, Белая Речка мкр, Новая ул, 3</t>
  </si>
  <si>
    <t>Кольчугино г, Белая Речка мкр, Новая ул, 4</t>
  </si>
  <si>
    <t>Кольчугино г, Белая Речка мкр, Новая ул, 5</t>
  </si>
  <si>
    <t>Кольчугино г, Белая Речка мкр, Новая ул, 6</t>
  </si>
  <si>
    <t>Кольчугино г, Белая Речка мкр, Новая ул, 7</t>
  </si>
  <si>
    <t>438.800</t>
  </si>
  <si>
    <t>Кольчугино г, Белая Речка мкр, Родниковая ул, 15</t>
  </si>
  <si>
    <t>Кольчугино г, Белая Речка мкр, Родниковая ул, 41</t>
  </si>
  <si>
    <t>Кольчугино г, Белая Речка мкр, Родниковая ул, 45</t>
  </si>
  <si>
    <t>Кольчугино г, Белая Речка мкр, Родниковая ул, 50</t>
  </si>
  <si>
    <t>Кольчугино г, Белая Речка мкр, Школьная ул, 11а</t>
  </si>
  <si>
    <t>Кольчугино г, Белая Речка мкр, Школьная ул, 12</t>
  </si>
  <si>
    <t>Кольчугино г, Белая Речка мкр, Школьная ул, 14</t>
  </si>
  <si>
    <t>Кольчугино г, Белая Речка мкр, Школьная ул, 15</t>
  </si>
  <si>
    <t>Кольчугино г, Белая Речка мкр, Школьная ул, 3</t>
  </si>
  <si>
    <t>Кольчугино г, Веденеева ул, 1</t>
  </si>
  <si>
    <t>738.720</t>
  </si>
  <si>
    <t>Кольчугино г, Веденеева ул, 10</t>
  </si>
  <si>
    <t>803.100</t>
  </si>
  <si>
    <t>Кольчугино г, Веденеева ул, 12</t>
  </si>
  <si>
    <t>Кольчугино г, Веденеева ул, 14</t>
  </si>
  <si>
    <t>607.940</t>
  </si>
  <si>
    <t>Кольчугино г, Веденеева ул, 2</t>
  </si>
  <si>
    <t>842.020</t>
  </si>
  <si>
    <t>Кольчугино г, Веденеева ул, 2а</t>
  </si>
  <si>
    <t>4909.800</t>
  </si>
  <si>
    <t>1513.050</t>
  </si>
  <si>
    <t>Кольчугино г, Веденеева ул, 4</t>
  </si>
  <si>
    <t>744.680</t>
  </si>
  <si>
    <t>Кольчугино г, Веденеева ул, 5</t>
  </si>
  <si>
    <t>825.530</t>
  </si>
  <si>
    <t>2837.000</t>
  </si>
  <si>
    <t>Кольчугино г, Веденеева ул, 7</t>
  </si>
  <si>
    <t>Кольчугино г, Веденеева ул, 8</t>
  </si>
  <si>
    <t>Кольчугино г, Вокзальная ул, 20А</t>
  </si>
  <si>
    <t>Кольчугино г, Гагарина ул, 1</t>
  </si>
  <si>
    <t>Кольчугино г, Гагарина ул, 12</t>
  </si>
  <si>
    <t>Кольчугино г, Гагарина ул, 3</t>
  </si>
  <si>
    <t>649.200</t>
  </si>
  <si>
    <t>Кольчугино г, Гагарина ул, 5</t>
  </si>
  <si>
    <t>Кольчугино г, Гагарина ул, 6</t>
  </si>
  <si>
    <t>Кольчугино г, Гагарина ул, 7</t>
  </si>
  <si>
    <t>Кольчугино г, Добровольского ул, 11</t>
  </si>
  <si>
    <t>Кольчугино г, Добровольского ул, 15</t>
  </si>
  <si>
    <t>2977.000</t>
  </si>
  <si>
    <t>Кольчугино г, Добровольского ул, 17</t>
  </si>
  <si>
    <t>Кольчугино г, Добровольского ул, 19</t>
  </si>
  <si>
    <t>Кольчугино г, Добровольского ул, 21</t>
  </si>
  <si>
    <t>785.800</t>
  </si>
  <si>
    <t>Кольчугино г, Добровольского ул, 23</t>
  </si>
  <si>
    <t>Кольчугино г, Добровольского ул, 25</t>
  </si>
  <si>
    <t>Кольчугино г, Добровольского ул, 27</t>
  </si>
  <si>
    <t>Кольчугино г, Добровольского ул, 29</t>
  </si>
  <si>
    <t>Кольчугино г, Добровольского ул, 3</t>
  </si>
  <si>
    <t>718.750</t>
  </si>
  <si>
    <t>Кольчугино г, Добровольского ул, 5</t>
  </si>
  <si>
    <t>Кольчугино г, Добровольского ул, 7</t>
  </si>
  <si>
    <t>Кольчугино г, Добровольского ул, 9</t>
  </si>
  <si>
    <t>Кольчугино г, Дружбы ул, 10</t>
  </si>
  <si>
    <t>Кольчугино г, Дружбы ул, 11</t>
  </si>
  <si>
    <t>Кольчугино г, Дружбы ул, 12</t>
  </si>
  <si>
    <t>Кольчугино г, Дружбы ул, 13</t>
  </si>
  <si>
    <t>Кольчугино г, Дружбы ул, 13а</t>
  </si>
  <si>
    <t>Кольчугино г, Дружбы ул, 15</t>
  </si>
  <si>
    <t>Кольчугино г, Дружбы ул, 17</t>
  </si>
  <si>
    <t>Кольчугино г, Дружбы ул, 18</t>
  </si>
  <si>
    <t>801.500</t>
  </si>
  <si>
    <t>Кольчугино г, Дружбы ул, 18А</t>
  </si>
  <si>
    <t>Кольчугино г, Дружбы ул, 18б</t>
  </si>
  <si>
    <t>Кольчугино г, Дружбы ул, 20</t>
  </si>
  <si>
    <t>5944.000</t>
  </si>
  <si>
    <t>Кольчугино г, Дружбы ул, 20а</t>
  </si>
  <si>
    <t>Кольчугино г, Дружбы ул, 21</t>
  </si>
  <si>
    <t>Кольчугино г, Дружбы ул, 22</t>
  </si>
  <si>
    <t>Кольчугино г, Дружбы ул, 23</t>
  </si>
  <si>
    <t>Кольчугино г, Дружбы ул, 24</t>
  </si>
  <si>
    <t>Кольчугино г, Дружбы ул, 25</t>
  </si>
  <si>
    <t>Кольчугино г, Дружбы ул, 26</t>
  </si>
  <si>
    <t>Кольчугино г, Дружбы ул, 27</t>
  </si>
  <si>
    <t>Кольчугино г, Дружбы ул, 29</t>
  </si>
  <si>
    <t>Кольчугино г, Дружбы ул, 30</t>
  </si>
  <si>
    <t>635.700</t>
  </si>
  <si>
    <t>Кольчугино г, Дружбы ул, 31</t>
  </si>
  <si>
    <t>1321.500</t>
  </si>
  <si>
    <t>Кольчугино г, Дружбы ул, 32</t>
  </si>
  <si>
    <t>Кольчугино г, Дружбы ул, 4</t>
  </si>
  <si>
    <t>Кольчугино г, Дружбы ул, 4А</t>
  </si>
  <si>
    <t>Кольчугино г, Дружбы ул, 6</t>
  </si>
  <si>
    <t>Кольчугино г, Дружбы ул, 6А</t>
  </si>
  <si>
    <t>6655.000</t>
  </si>
  <si>
    <t>Кольчугино г, Дружбы ул, 7</t>
  </si>
  <si>
    <t>Кольчугино г, Дружбы ул, 8</t>
  </si>
  <si>
    <t>Кольчугино г, Зернова ул, 18</t>
  </si>
  <si>
    <t>Кольчугино г, Инициативная ул, 12</t>
  </si>
  <si>
    <t>Кольчугино г, Инициативная ул, 13</t>
  </si>
  <si>
    <t>380.820</t>
  </si>
  <si>
    <t>Кольчугино г, Инициативная ул, 14</t>
  </si>
  <si>
    <t>Кольчугино г, Инициативная ул, 15</t>
  </si>
  <si>
    <t>Кольчугино г, Инициативная ул, 16</t>
  </si>
  <si>
    <t>Кольчугино г, Инициативная ул, 17</t>
  </si>
  <si>
    <t>387.940</t>
  </si>
  <si>
    <t>Кольчугино г, Инициативная ул, 18</t>
  </si>
  <si>
    <t>Кольчугино г, Инициативная ул, 19</t>
  </si>
  <si>
    <t>747.220</t>
  </si>
  <si>
    <t>Кольчугино г, К.Маркса ул, 21</t>
  </si>
  <si>
    <t>Кольчугино г, КИМ ул, 14</t>
  </si>
  <si>
    <t>Кольчугино г, КИМ ул, 18</t>
  </si>
  <si>
    <t>Кольчугино г, КИМ ул, 22</t>
  </si>
  <si>
    <t>Кольчугино г, КИМ ул, 26</t>
  </si>
  <si>
    <t>Кольчугино г, КИМ ул, 37</t>
  </si>
  <si>
    <t>Кольчугино г, КИМ ул, 6</t>
  </si>
  <si>
    <t>Кольчугино г, Коллективная ул, 35</t>
  </si>
  <si>
    <t>Кольчугино г, Коллективная ул, 37</t>
  </si>
  <si>
    <t>Кольчугино г, Коллективная ул, 39</t>
  </si>
  <si>
    <t>Кольчугино г, Коллективная ул, 41</t>
  </si>
  <si>
    <t>Кольчугино г, Коллективная ул, 45</t>
  </si>
  <si>
    <t>Кольчугино г, Коллективная ул, 47</t>
  </si>
  <si>
    <t>Кольчугино г, Котовского ул, 13</t>
  </si>
  <si>
    <t>Кольчугино г, Котовского ул, 16</t>
  </si>
  <si>
    <t>Кольчугино г, Котовского ул, 17</t>
  </si>
  <si>
    <t>Кольчугино г, Котовского ул, 18</t>
  </si>
  <si>
    <t>Кольчугино г, Котовского ул, 19</t>
  </si>
  <si>
    <t>Кольчугино г, Котовского ул, 20</t>
  </si>
  <si>
    <t>Кольчугино г, Котовского ул, 21</t>
  </si>
  <si>
    <t>Кольчугино г, Котовского ул, 22</t>
  </si>
  <si>
    <t>Кольчугино г, Котовского ул, 24</t>
  </si>
  <si>
    <t>Кольчугино г, Котовского ул, 25</t>
  </si>
  <si>
    <t>Кольчугино г, Котовского ул, 26</t>
  </si>
  <si>
    <t>408.480</t>
  </si>
  <si>
    <t>Кольчугино г, Котовского ул, 28</t>
  </si>
  <si>
    <t>Кольчугино г, Котовского ул, 30</t>
  </si>
  <si>
    <t>Кольчугино г, Ленина пл, 1</t>
  </si>
  <si>
    <t>Кольчугино г, Ленина пл, 10</t>
  </si>
  <si>
    <t>Кольчугино г, Ленина пл, 3</t>
  </si>
  <si>
    <t>Кольчугино г, Ленина пл, 6</t>
  </si>
  <si>
    <t>Кольчугино г, Ленина пл, 8</t>
  </si>
  <si>
    <t>Кольчугино г, Ленина ул, 10</t>
  </si>
  <si>
    <t>Кольчугино г, Ленина ул, 11</t>
  </si>
  <si>
    <t>Кольчугино г, Ленина ул, 11А</t>
  </si>
  <si>
    <t>Кольчугино г, Ленина ул, 14</t>
  </si>
  <si>
    <t>980.500</t>
  </si>
  <si>
    <t>Кольчугино г, Ленина ул, 16</t>
  </si>
  <si>
    <t>Кольчугино г, Ленина ул, 18</t>
  </si>
  <si>
    <t>Кольчугино г, Ленина ул, 19</t>
  </si>
  <si>
    <t>1914</t>
  </si>
  <si>
    <t>Кольчугино г, Ленина ул, 2</t>
  </si>
  <si>
    <t>Кольчугино г, Ленина ул, 21</t>
  </si>
  <si>
    <t>Кольчугино г, Ленина ул, 3</t>
  </si>
  <si>
    <t>Кольчугино г, Ленина ул, 4</t>
  </si>
  <si>
    <t>Кольчугино г, Ленина ул, 5</t>
  </si>
  <si>
    <t>Кольчугино г, Ленина ул, 6</t>
  </si>
  <si>
    <t>885.700</t>
  </si>
  <si>
    <t>Кольчугино г, Ленина ул, 7</t>
  </si>
  <si>
    <t>Кольчугино г, Ленина ул, 8</t>
  </si>
  <si>
    <t>Кольчугино г, Ленина ул, 9</t>
  </si>
  <si>
    <t>Кольчугино г, Лермонтова ул, 3</t>
  </si>
  <si>
    <t>Кольчугино г, Лермонтова ул, 4</t>
  </si>
  <si>
    <t>Кольчугино г, Лермонтова ул, 9</t>
  </si>
  <si>
    <t>Кольчугино г, Ломако ул, 12</t>
  </si>
  <si>
    <t>Кольчугино г, Ломако ул, 16</t>
  </si>
  <si>
    <t>Кольчугино г, Ломако ул, 18</t>
  </si>
  <si>
    <t>1929.180</t>
  </si>
  <si>
    <t>Кольчугино г, Ломако ул, 22</t>
  </si>
  <si>
    <t>Кольчугино г, Ломако ул, 24</t>
  </si>
  <si>
    <t>Кольчугино г, Ломако ул, 26</t>
  </si>
  <si>
    <t>5533.000</t>
  </si>
  <si>
    <t>Кольчугино г, Ломако ул, 32</t>
  </si>
  <si>
    <t>Кольчугино г, Ломако ул, 34</t>
  </si>
  <si>
    <t>967.200</t>
  </si>
  <si>
    <t>Кольчугино г, Ломако ул, 6</t>
  </si>
  <si>
    <t>Кольчугино г, Луговая ул, 1</t>
  </si>
  <si>
    <t>Кольчугино г, Луговая ул, 10</t>
  </si>
  <si>
    <t>Кольчугино г, Луговая ул, 2</t>
  </si>
  <si>
    <t>Кольчугино г, Луговая ул, 5</t>
  </si>
  <si>
    <t>423.300</t>
  </si>
  <si>
    <t>Кольчугино г, Луговая ул, 6</t>
  </si>
  <si>
    <t>Кольчугино г, Луговая ул, 9</t>
  </si>
  <si>
    <t>Кольчугино г, Максимова ул, 1</t>
  </si>
  <si>
    <t>Кольчугино г, Максимова ул, 11</t>
  </si>
  <si>
    <t>Кольчугино г, Максимова ул, 15</t>
  </si>
  <si>
    <t>Кольчугино г, Максимова ул, 21</t>
  </si>
  <si>
    <t>Кольчугино г, Максимова ул, 23</t>
  </si>
  <si>
    <t>1718.400</t>
  </si>
  <si>
    <t>Кольчугино г, Максимова ул, 25</t>
  </si>
  <si>
    <t>2046.400</t>
  </si>
  <si>
    <t>Кольчугино г, Максимова ул, 3</t>
  </si>
  <si>
    <t>Кольчугино г, Максимова ул, 7</t>
  </si>
  <si>
    <t>843.000</t>
  </si>
  <si>
    <t>Кольчугино г, Мира ул, 1</t>
  </si>
  <si>
    <t>Кольчугино г, Мира ул, 11</t>
  </si>
  <si>
    <t>Кольчугино г, Мира ул, 13</t>
  </si>
  <si>
    <t>Кольчугино г, Мира ул, 14</t>
  </si>
  <si>
    <t>Кольчугино г, Мира ул, 17</t>
  </si>
  <si>
    <t>Кольчугино г, Мира ул, 19</t>
  </si>
  <si>
    <t>Кольчугино г, Мира ул, 2</t>
  </si>
  <si>
    <t>3151.200</t>
  </si>
  <si>
    <t>Кольчугино г, Мира ул, 20</t>
  </si>
  <si>
    <t>Кольчугино г, Мира ул, 20А</t>
  </si>
  <si>
    <t>Кольчугино г, Мира ул, 21</t>
  </si>
  <si>
    <t>Кольчугино г, Мира ул, 22</t>
  </si>
  <si>
    <t>Кольчугино г, Мира ул, 23</t>
  </si>
  <si>
    <t>Кольчугино г, Мира ул, 24</t>
  </si>
  <si>
    <t>Кольчугино г, Мира ул, 26</t>
  </si>
  <si>
    <t>Кольчугино г, Мира ул, 28</t>
  </si>
  <si>
    <t>Кольчугино г, Мира ул, 3</t>
  </si>
  <si>
    <t>Кольчугино г, Мира ул, 6</t>
  </si>
  <si>
    <t>Кольчугино г, Мира ул, 7</t>
  </si>
  <si>
    <t>Кольчугино г, Мира ул, 73</t>
  </si>
  <si>
    <t>Кольчугино г, Мира ул, 8</t>
  </si>
  <si>
    <t>1212.700</t>
  </si>
  <si>
    <t>Кольчугино г, Московская ул, 56</t>
  </si>
  <si>
    <t>Кольчугино г, Московская ул, 58</t>
  </si>
  <si>
    <t>1257.800</t>
  </si>
  <si>
    <t>Кольчугино г, Московская ул, 60</t>
  </si>
  <si>
    <t>Кольчугино г, Московская ул, 62</t>
  </si>
  <si>
    <t>Кольчугино г, Московская ул, 66</t>
  </si>
  <si>
    <t>Кольчугино г, Октябрьская ул, 12</t>
  </si>
  <si>
    <t>Кольчугино г, Октябрьская ул, 14</t>
  </si>
  <si>
    <t>Кольчугино г, Октябрьская ул, 17</t>
  </si>
  <si>
    <t>Кольчугино г, Октябрьская ул, 19</t>
  </si>
  <si>
    <t>Кольчугино г, Октябрьская ул, 36</t>
  </si>
  <si>
    <t>Кольчугино г, Островского ул, 11</t>
  </si>
  <si>
    <t>Кольчугино г, Папанинцев ул, 1</t>
  </si>
  <si>
    <t>Кольчугино г, Папанинцев ул, 2</t>
  </si>
  <si>
    <t>422.400</t>
  </si>
  <si>
    <t>Кольчугино г, Папанинцев ул, 4</t>
  </si>
  <si>
    <t>Кольчугино г, Победы ул, 11</t>
  </si>
  <si>
    <t>Кольчугино г, Победы ул, 17</t>
  </si>
  <si>
    <t>Кольчугино г, Победы ул, 18</t>
  </si>
  <si>
    <t>580.900</t>
  </si>
  <si>
    <t>Кольчугино г, Победы ул, 7</t>
  </si>
  <si>
    <t>3890.000</t>
  </si>
  <si>
    <t>Кольчугино г, Победы ул, 9</t>
  </si>
  <si>
    <t>4460.000</t>
  </si>
  <si>
    <t>Кольчугино г, Поселок Труда ул, 7</t>
  </si>
  <si>
    <t>Кольчугино г, Темкина ул, 4</t>
  </si>
  <si>
    <t>Кольчугино г, Ульяновская ул, 29</t>
  </si>
  <si>
    <t>Кольчугино г, Ульяновская ул, 31</t>
  </si>
  <si>
    <t>Кольчугино г, Ульяновская ул, 33</t>
  </si>
  <si>
    <t>Кольчугино г, Ульяновская ул, 35</t>
  </si>
  <si>
    <t>Кольчугино г, Ульяновская ул, 37</t>
  </si>
  <si>
    <t>4790.000</t>
  </si>
  <si>
    <t>Кольчугино г, Ульяновская ул, 45</t>
  </si>
  <si>
    <t>Кольчугино г, Ульяновская ул, 47</t>
  </si>
  <si>
    <t>877.300</t>
  </si>
  <si>
    <t>Кольчугино г, Фурманова ул, 15а</t>
  </si>
  <si>
    <t>Кольчугино г, Фурманова ул, 17а</t>
  </si>
  <si>
    <t>Кольчугино г, Фурманова ул, 19а</t>
  </si>
  <si>
    <t>Кольчугино г, Чапаева ул, 1Б</t>
  </si>
  <si>
    <t>Кольчугино г, Чапаева ул, 1в</t>
  </si>
  <si>
    <t>Кольчугино г, Чапаева ул, 1г</t>
  </si>
  <si>
    <t>1684.900</t>
  </si>
  <si>
    <t>Кольчугино г, Чапаева ул, 3</t>
  </si>
  <si>
    <t>Кольчугино г, Чапаева ул, 7</t>
  </si>
  <si>
    <t>Кольчугино г, Шиманаева ул, 1</t>
  </si>
  <si>
    <t>Кольчугино г, Шиманаева ул, 11</t>
  </si>
  <si>
    <t>Кольчугино г, Шиманаева ул, 3</t>
  </si>
  <si>
    <t>Кольчугино г, Шиманаева ул, 4</t>
  </si>
  <si>
    <t>Кольчугино г, Шиманаева ул, 4А</t>
  </si>
  <si>
    <t>Кольчугино г, Шиманаева ул, 5</t>
  </si>
  <si>
    <t>Кольчугино г, Шиманаева ул, 7</t>
  </si>
  <si>
    <t>Кольчугино г, Шиманаева ул, 9</t>
  </si>
  <si>
    <t>Кольчугино г, Шмелева ул, 1</t>
  </si>
  <si>
    <t>Кольчугино г, Шмелева ул, 10</t>
  </si>
  <si>
    <t>1212.000</t>
  </si>
  <si>
    <t>Кольчугино г, Шмелева ул, 11</t>
  </si>
  <si>
    <t>Кольчугино г, Шмелева ул, 12</t>
  </si>
  <si>
    <t>677.250</t>
  </si>
  <si>
    <t>1517.500</t>
  </si>
  <si>
    <t>935.780</t>
  </si>
  <si>
    <t>Кольчугино г, Шмелева ул, 16</t>
  </si>
  <si>
    <t>817.920</t>
  </si>
  <si>
    <t>Кольчугино г, Шмелева ул, 17</t>
  </si>
  <si>
    <t>757.490</t>
  </si>
  <si>
    <t>Кольчугино г, Шмелева ул, 2</t>
  </si>
  <si>
    <t>1301.000</t>
  </si>
  <si>
    <t>Кольчугино г, Шмелева ул, 3</t>
  </si>
  <si>
    <t>1309.100</t>
  </si>
  <si>
    <t>Кольчугино г, Шмелева ул, 7</t>
  </si>
  <si>
    <t>Кольчугино г, Шмелева ул, 8</t>
  </si>
  <si>
    <t>648.600</t>
  </si>
  <si>
    <t>Кольчугино г, Щербакова ул, 22</t>
  </si>
  <si>
    <t>Кольчугино г, Щербакова ул, 32</t>
  </si>
  <si>
    <t>Кольчугино г, Щербакова ул, 34</t>
  </si>
  <si>
    <t>Кольчугино г, Щербакова ул, 7</t>
  </si>
  <si>
    <t>615.400</t>
  </si>
  <si>
    <t>Кольчугино г, Щорса ул, 18</t>
  </si>
  <si>
    <t>Кольчугино г, Щорса ул, 2</t>
  </si>
  <si>
    <t>Кольчугино г, Щорса ул, 20</t>
  </si>
  <si>
    <t>Кольчугино г, Щорса ул, 3</t>
  </si>
  <si>
    <t>Кольчугино г, Щорса ул, 4</t>
  </si>
  <si>
    <t>Кольчугино г, Щорса ул, 5</t>
  </si>
  <si>
    <t>Кольчугино г, Щорса ул, 6</t>
  </si>
  <si>
    <t>239.600</t>
  </si>
  <si>
    <t>Кольчугино г, Щорса ул, 7</t>
  </si>
  <si>
    <t>Кольчугино г, Щорса ул, 8</t>
  </si>
  <si>
    <t>Кольчугинский р-н, Бавлены п, Больничная ул, 11</t>
  </si>
  <si>
    <t>Кольчугинский р-н, Бавлены п, Больничная ул, 2А</t>
  </si>
  <si>
    <t>Кольчугинский р-н, Бавлены п, Больничная ул, 9</t>
  </si>
  <si>
    <t>837.700</t>
  </si>
  <si>
    <t>Кольчугинский р-н, Бавлены п, Больничный пер, 2</t>
  </si>
  <si>
    <t>Кольчугинский р-н, Бавлены п, Больничный пер, 3</t>
  </si>
  <si>
    <t>Кольчугинский р-н, Бавлены п, Больничный пер, 4</t>
  </si>
  <si>
    <t>Кольчугинский р-н, Бавлены п, Железнодорожная ул, 5</t>
  </si>
  <si>
    <t>Кольчугинский р-н, Бавлены п, Лесная ул, 1</t>
  </si>
  <si>
    <t>Кольчугинский р-н, Бавлены п, Лесная ул, 2</t>
  </si>
  <si>
    <t>Кольчугинский р-н, Бавлены п, Лесная ул, 3</t>
  </si>
  <si>
    <t>Кольчугинский р-н, Бавлены п, Лесная ул, 4</t>
  </si>
  <si>
    <t>Кольчугинский р-н, Бавлены п, Лесная ул, 6</t>
  </si>
  <si>
    <t>Кольчугинский р-н, Бавлены п, Лесной пер, 1</t>
  </si>
  <si>
    <t>Кольчугинский р-н, Бавлены п, Лесной пер, 5</t>
  </si>
  <si>
    <t>Кольчугинский р-н, Бавлены п, Лесной пер, 6А</t>
  </si>
  <si>
    <t>Кольчугинский р-н, Бавлены п, Мира ул, 9</t>
  </si>
  <si>
    <t>7862.400</t>
  </si>
  <si>
    <t>Кольчугинский р-н, Бавлены п, Молодежная ул, 1</t>
  </si>
  <si>
    <t>Кольчугинский р-н, Бавлены п, Молодежная ул, 2</t>
  </si>
  <si>
    <t>Кольчугинский р-н, Бавлены п, Молодежная ул, 3</t>
  </si>
  <si>
    <t>Кольчугинский р-н, Бавлены п, Молодежная ул, 4</t>
  </si>
  <si>
    <t>Кольчугинский р-н, Бавлены п, Октябрьская ул, 3А</t>
  </si>
  <si>
    <t>667.980</t>
  </si>
  <si>
    <t>Кольчугинский р-н, Бавлены п, Октябрьская ул, 4</t>
  </si>
  <si>
    <t>Кольчугинский р-н, Бавлены п, Полевая ул, 2</t>
  </si>
  <si>
    <t>Кольчугинский р-н, Бавлены п, Полевая ул, 3</t>
  </si>
  <si>
    <t>Кольчугинский р-н, Бавлены п, Полевая ул, 4</t>
  </si>
  <si>
    <t>Кольчугинский р-н, Бавлены п, Полевая ул, 5</t>
  </si>
  <si>
    <t>Кольчугинский р-н, Бавлены п, Рачкова ул, 1</t>
  </si>
  <si>
    <t>Кольчугинский р-н, Бавлены п, Силантьева ул, 2</t>
  </si>
  <si>
    <t>Кольчугинский р-н, Бавлены п, Силантьева ул, 8</t>
  </si>
  <si>
    <t>2648.300</t>
  </si>
  <si>
    <t>Кольчугинский р-н, Бавлены п, Центральная ул, 10</t>
  </si>
  <si>
    <t>836.100</t>
  </si>
  <si>
    <t>Кольчугинский р-н, Бавлены п, Центральная ул, 10А</t>
  </si>
  <si>
    <t>Кольчугинский р-н, Бавлены п, Центральная ул, 17</t>
  </si>
  <si>
    <t>176.000</t>
  </si>
  <si>
    <t>203.600</t>
  </si>
  <si>
    <t>Кольчугинский р-н, Бавлены п, Центральная ул, 19</t>
  </si>
  <si>
    <t>211.300</t>
  </si>
  <si>
    <t>Кольчугинский р-н, Бавлены п, Центральная ул, 8</t>
  </si>
  <si>
    <t>Кольчугинский р-н, Бавлены п, Центральная ул, 8А</t>
  </si>
  <si>
    <t>403.800</t>
  </si>
  <si>
    <t>Кольчугинский р-н, Бавлены п, Южный пер, 1</t>
  </si>
  <si>
    <t>Кольчугинский р-н, Бавлены п, Южный пер, 2</t>
  </si>
  <si>
    <t>Кольчугинский р-н, Бавлены п, Южный пер, 3</t>
  </si>
  <si>
    <t>Кольчугинский р-н, Большевик п, Школьная ул, 4</t>
  </si>
  <si>
    <t>Кольчугинский р-н, Большевик п, Школьный пер, 2</t>
  </si>
  <si>
    <t>Кольчугинский р-н, Большевик п, Школьный пер, 3</t>
  </si>
  <si>
    <t>Кольчугинский р-н, Большевик п, Школьный пер, 4</t>
  </si>
  <si>
    <t>Кольчугинский р-н, Большое Кузьминское с, Молодежная ул, 1</t>
  </si>
  <si>
    <t>Кольчугинский р-н, Большое Кузьминское с, Молодежная ул, 2</t>
  </si>
  <si>
    <t>Кольчугинский р-н, Большое Кузьминское с, Молодежная ул, 3</t>
  </si>
  <si>
    <t>Кольчугинский р-н, Большое Кузьминское с, Молодежная ул, 4</t>
  </si>
  <si>
    <t>714.200</t>
  </si>
  <si>
    <t>Кольчугинский р-н, Большое Кузьминское с, Молодежная ул, 5</t>
  </si>
  <si>
    <t>Кольчугинский р-н, Большое Кузьминское с, Молодежная ул, 6</t>
  </si>
  <si>
    <t>Кольчугинский р-н, Большое Кузьминское с, Рачкова ул, 19</t>
  </si>
  <si>
    <t>562.300</t>
  </si>
  <si>
    <t>Кольчугинский р-н, Большое Кузьминское с, Рачкова ул, 20</t>
  </si>
  <si>
    <t>Кольчугинский р-н, Большое Кузьминское с, Рачкова ул, 21</t>
  </si>
  <si>
    <t>Кольчугинский р-н, Большое Кузьминское с, Рачкова ул, 27</t>
  </si>
  <si>
    <t>590.500</t>
  </si>
  <si>
    <t>Кольчугинский р-н, Большое Кузьминское с, Строителей ул, 1</t>
  </si>
  <si>
    <t>Кольчугинский р-н, Большое Кузьминское с, Строителей ул, 2</t>
  </si>
  <si>
    <t>Кольчугинский р-н, Вишневый п, Вторая ул, 3</t>
  </si>
  <si>
    <t>Кольчугинский р-н, Вишневый п, Третья ул, 1</t>
  </si>
  <si>
    <t>Кольчугинский р-н, Вишневый п, Третья ул, 2</t>
  </si>
  <si>
    <t>Кольчугинский р-н, Вишневый п, Третья ул, 3</t>
  </si>
  <si>
    <t>Кольчугинский р-н, Вишневый п, Третья ул, 4</t>
  </si>
  <si>
    <t>Кольчугинский р-н, Вишневый п, Третья ул, 5</t>
  </si>
  <si>
    <t>Кольчугинский р-н, Вишневый п, Третья ул, 6</t>
  </si>
  <si>
    <t>Кольчугинский р-н, Вишневый п, Третья ул, 8</t>
  </si>
  <si>
    <t>Кольчугинский р-н, Дубки п, Совхозная ул, 4</t>
  </si>
  <si>
    <t>Кольчугинский р-н, Дубки п, Совхозная ул, 6</t>
  </si>
  <si>
    <t>189.000</t>
  </si>
  <si>
    <t>Кольчугинский р-н, Есиплево с, Карпова ул, 1</t>
  </si>
  <si>
    <t>Кольчугинский р-н, Есиплево с, Карпова ул, 5</t>
  </si>
  <si>
    <t>Кольчугинский р-н, Золотуха п, Пятнадцатая ул, 1</t>
  </si>
  <si>
    <t>Кольчугинский р-н, Золотуха п, Пятнадцатая ул, 2</t>
  </si>
  <si>
    <t>Кольчугинский р-н, Золотуха п, Пятнадцатая ул, 4</t>
  </si>
  <si>
    <t>Кольчугинский р-н, Металлист п, Лесная ул, 1</t>
  </si>
  <si>
    <t>Кольчугинский р-н, Металлист п, Молодежная ул, 7</t>
  </si>
  <si>
    <t>1021.700</t>
  </si>
  <si>
    <t>1630.620</t>
  </si>
  <si>
    <t>Кольчугинский р-н, Металлист п, Центральная ул, 5</t>
  </si>
  <si>
    <t>Кольчугинский р-н, Металлист п, Центральная ул, 6</t>
  </si>
  <si>
    <t>613.600</t>
  </si>
  <si>
    <t>Кольчугинский р-н, Металлист п, Центральная ул, 8</t>
  </si>
  <si>
    <t>Кольчугинский р-н, Новобусино с, Шестая ул, 1</t>
  </si>
  <si>
    <t>Кольчугинский р-н, Павловка д, Первая ул, 1</t>
  </si>
  <si>
    <t>Кольчугинский р-н, Павловка д, Первая ул, 2</t>
  </si>
  <si>
    <t>Кольчугинский р-н, Павловка д, Первая ул, 4</t>
  </si>
  <si>
    <t>Кольчугинский р-н, Павловка д, Первая ул, 7</t>
  </si>
  <si>
    <t>Кольчугинский р-н, Павловка д, Первая ул, 8</t>
  </si>
  <si>
    <t>Кольчугинский р-н, Раздолье п, Новоселов ул, 1</t>
  </si>
  <si>
    <t>Кольчугинский р-н, Раздолье п, Новоселов ул, 14</t>
  </si>
  <si>
    <t>Кольчугинский р-н, Раздолье п, Новоселов ул, 16</t>
  </si>
  <si>
    <t>Кольчугинский р-н, Раздолье п, Новоселов ул, 2</t>
  </si>
  <si>
    <t>Кольчугинский р-н, Раздолье п, Новоселов ул, 3</t>
  </si>
  <si>
    <t>Кольчугинский р-н, Раздолье п, Новоселов ул, 4</t>
  </si>
  <si>
    <t>Кольчугинский р-н, Раздолье п, Новоселов ул, 5</t>
  </si>
  <si>
    <t>Кольчугинский р-н, Раздолье п, Новоселов ул, 6</t>
  </si>
  <si>
    <t>Кольчугинский р-н, Раздолье п, Первомайская ул, 11</t>
  </si>
  <si>
    <t>Кольчугинский р-н, Раздолье п, Первомайская ул, 1А</t>
  </si>
  <si>
    <t>Кольчугинский р-н, Раздолье п, Первомайская ул, 3</t>
  </si>
  <si>
    <t>Кольчугинский р-н, Раздолье п, Первомайская ул, 5</t>
  </si>
  <si>
    <t>Кольчугинский р-н, Раздолье п, Первомайская ул, 9</t>
  </si>
  <si>
    <t>Меленки г, 60 лет Октября ул, 11</t>
  </si>
  <si>
    <t>Меленки г, 60 лет Октября ул, 21</t>
  </si>
  <si>
    <t>529.100</t>
  </si>
  <si>
    <t>Меленки г, 60 лет Октября ул, 23</t>
  </si>
  <si>
    <t>523.900</t>
  </si>
  <si>
    <t>Меленки г, 60 лет Октября ул, 25</t>
  </si>
  <si>
    <t>Меленки г, 60 лет Октября ул, 27</t>
  </si>
  <si>
    <t>990.670</t>
  </si>
  <si>
    <t>Меленки г, 60 лет Октября ул, 29</t>
  </si>
  <si>
    <t>Меленки г, 60 лет Октября ул, 31</t>
  </si>
  <si>
    <t>Меленки г, 60 лет Октября ул, 33</t>
  </si>
  <si>
    <t>Меленки г, 60 лет Октября ул, 9</t>
  </si>
  <si>
    <t>413.580</t>
  </si>
  <si>
    <t>Меленки г, Академика Королева ул, 2</t>
  </si>
  <si>
    <t>Меленки г, Академика Королева ул, 25</t>
  </si>
  <si>
    <t>868.700</t>
  </si>
  <si>
    <t>Меленки г, Валентины Суздальцевой ул, 23</t>
  </si>
  <si>
    <t>Меленки г, Валентины Суздальцевой ул, 25</t>
  </si>
  <si>
    <t>Меленки г, Валентины Суздальцевой ул, 27</t>
  </si>
  <si>
    <t>522.600</t>
  </si>
  <si>
    <t>371.360</t>
  </si>
  <si>
    <t>Меленки г, Венедиктова ул, 15а</t>
  </si>
  <si>
    <t>Меленки г, Венедиктова ул, 3а</t>
  </si>
  <si>
    <t>Меленки г, Венедиктова ул, 6</t>
  </si>
  <si>
    <t>Меленки г, Вокзальная ул, 1</t>
  </si>
  <si>
    <t>Меленки г, Вокзальная ул, 3</t>
  </si>
  <si>
    <t>491.400</t>
  </si>
  <si>
    <t>Меленки г, Дзержинского ул, 27</t>
  </si>
  <si>
    <t>Меленки г, Дзержинского ул, 29</t>
  </si>
  <si>
    <t>489.600</t>
  </si>
  <si>
    <t>Меленки г, Дзержинского ул, 42</t>
  </si>
  <si>
    <t>477.840</t>
  </si>
  <si>
    <t>Меленки г, Дзержинского ул, 46</t>
  </si>
  <si>
    <t>441.600</t>
  </si>
  <si>
    <t>Меленки г, Дзержинского ул, 46а</t>
  </si>
  <si>
    <t>Меленки г, Дзержинского ул, 54</t>
  </si>
  <si>
    <t>167.700</t>
  </si>
  <si>
    <t>Меленки г, Дзержинского ул, 60</t>
  </si>
  <si>
    <t>339.760</t>
  </si>
  <si>
    <t>Меленки г, Железнодорожная ул, 19</t>
  </si>
  <si>
    <t>Меленки г, Кирова ул, 34</t>
  </si>
  <si>
    <t>Меленки г, Кирова ул, 36</t>
  </si>
  <si>
    <t>629.140</t>
  </si>
  <si>
    <t>Меленки г, Кирова ул, 38</t>
  </si>
  <si>
    <t>Меленки г, Кирова ул, 42</t>
  </si>
  <si>
    <t>1167.700</t>
  </si>
  <si>
    <t>Меленки г, Кирова ул, 43А</t>
  </si>
  <si>
    <t>Меленки г, Кирова ул, 44</t>
  </si>
  <si>
    <t>Меленки г, Кирова ул, 53</t>
  </si>
  <si>
    <t>568.140</t>
  </si>
  <si>
    <t>769.100</t>
  </si>
  <si>
    <t>Меленки г, Кирова ул, 55</t>
  </si>
  <si>
    <t>Меленки г, Кирова ул, 99</t>
  </si>
  <si>
    <t>Меленки г, Коминтерна ул, 106</t>
  </si>
  <si>
    <t>Меленки г, Коминтерна ул, 211</t>
  </si>
  <si>
    <t>718.710</t>
  </si>
  <si>
    <t>Меленки г, Коммунистическая ул, 13</t>
  </si>
  <si>
    <t>2557.240</t>
  </si>
  <si>
    <t>Меленки г, Коммунистическая ул, 16</t>
  </si>
  <si>
    <t>603.290</t>
  </si>
  <si>
    <t>240.260</t>
  </si>
  <si>
    <t>Меленки г, Коммунистическая ул, 28</t>
  </si>
  <si>
    <t>Меленки г, Коммунистическая ул, 47</t>
  </si>
  <si>
    <t>Меленки г, Коммунистическая ул, 49</t>
  </si>
  <si>
    <t>287.580</t>
  </si>
  <si>
    <t>Меленки г, Комсомольская ул, 103</t>
  </si>
  <si>
    <t>188.000</t>
  </si>
  <si>
    <t>Меленки г, Комсомольская ул, 117</t>
  </si>
  <si>
    <t>Меленки г, Комсомольская ул, 98</t>
  </si>
  <si>
    <t>Меленки г, Конышева ул, 15</t>
  </si>
  <si>
    <t>1256.700</t>
  </si>
  <si>
    <t>Меленки г, Конышева ул, 17</t>
  </si>
  <si>
    <t>Меленки г, Конышева ул, 1А</t>
  </si>
  <si>
    <t>Меленки г, Конышева ул, 2</t>
  </si>
  <si>
    <t>958.500</t>
  </si>
  <si>
    <t>Меленки г, Конышева ул, 2А</t>
  </si>
  <si>
    <t>1100.600</t>
  </si>
  <si>
    <t>Меленки г, Конышева ул, 3А</t>
  </si>
  <si>
    <t>1136.500</t>
  </si>
  <si>
    <t>Меленки г, Красноармейская ул, 204</t>
  </si>
  <si>
    <t>Меленки г, Красноармейская ул, 92</t>
  </si>
  <si>
    <t>648.440</t>
  </si>
  <si>
    <t>Меленки г, Красноармейская ул, 94</t>
  </si>
  <si>
    <t>Меленки г, Лермонтова ул, 4</t>
  </si>
  <si>
    <t>Меленки г, Лермонтова ул, 6</t>
  </si>
  <si>
    <t>Меленки г, Маяковского ул, 24</t>
  </si>
  <si>
    <t>846.330</t>
  </si>
  <si>
    <t>Меленки г, Маяковского ул, 26</t>
  </si>
  <si>
    <t>852.590</t>
  </si>
  <si>
    <t>Меленки г, Мира ул, 17</t>
  </si>
  <si>
    <t>Меленки г, Мира ул, 19</t>
  </si>
  <si>
    <t>Меленки г, Мира ул, 19а</t>
  </si>
  <si>
    <t>Меленки г, Мира ул, 21</t>
  </si>
  <si>
    <t>Меленки г, Мира ул, 21а</t>
  </si>
  <si>
    <t>652.300</t>
  </si>
  <si>
    <t>Меленки г, Муромская ул, 1</t>
  </si>
  <si>
    <t>Меленки г, Муромская ул, 21</t>
  </si>
  <si>
    <t>715.520</t>
  </si>
  <si>
    <t>Меленки г, Муромская ул, 3</t>
  </si>
  <si>
    <t>Меленки г, Муромская ул, 39</t>
  </si>
  <si>
    <t>Меленки г, Муромская ул, 5</t>
  </si>
  <si>
    <t>Меленки г, Пролетарская ул, 37</t>
  </si>
  <si>
    <t>915.770</t>
  </si>
  <si>
    <t>Меленки г, Пролетарская ул, 53</t>
  </si>
  <si>
    <t>Меленки г, Пушкина ул, 1</t>
  </si>
  <si>
    <t>Меленки г, Советская ул, 28</t>
  </si>
  <si>
    <t>Меленки г, Чернышевского ул, 15</t>
  </si>
  <si>
    <t>200.480</t>
  </si>
  <si>
    <t>Меленки г, Чернышевского ул, 43</t>
  </si>
  <si>
    <t>Меленки г, Чкалова ул, 56</t>
  </si>
  <si>
    <t>Меленки г, Чкалова ул, 58</t>
  </si>
  <si>
    <t>Меленки г, Чкалова ул, 62</t>
  </si>
  <si>
    <t>763.840</t>
  </si>
  <si>
    <t>639.100</t>
  </si>
  <si>
    <t>Меленковский р-н, Архангел с, Совхозная ул, 182</t>
  </si>
  <si>
    <t>Меленковский р-н, Бутылицы с, Железнодорожная ул, 43</t>
  </si>
  <si>
    <t>Меленковский р-н, Бутылицы с, Железнодорожная ул, 59</t>
  </si>
  <si>
    <t>Меленковский р-н, Бутылицы с, Садовая ул, 1</t>
  </si>
  <si>
    <t>Меленковский р-н, Бутылицы с, Садовая ул, 2</t>
  </si>
  <si>
    <t>Меленковский р-н, Бутылицы с, Садовая ул, 2а</t>
  </si>
  <si>
    <t>558.800</t>
  </si>
  <si>
    <t>Меленковский р-н, Высоково д, Слободская ул, 27</t>
  </si>
  <si>
    <t>394.450</t>
  </si>
  <si>
    <t>Меленковский р-н, Денятино с, Механизаторов ул, 1</t>
  </si>
  <si>
    <t>535.100</t>
  </si>
  <si>
    <t>Меленковский р-н, Денятино с, Механизаторов ул, 3</t>
  </si>
  <si>
    <t>641.130</t>
  </si>
  <si>
    <t>Меленковский р-н, Денятино с, Механизаторов ул, 4</t>
  </si>
  <si>
    <t>Меленковский р-н, Денятино с, Механизаторов ул, 5</t>
  </si>
  <si>
    <t>Меленковский р-н, Злобино-2 д, 125</t>
  </si>
  <si>
    <t>Меленковский р-н, Злобино-2 д, 133</t>
  </si>
  <si>
    <t>Меленковский р-н, Злобино-2 д, 99</t>
  </si>
  <si>
    <t>Меленковский р-н, Илькино с, Садовая ул, 10</t>
  </si>
  <si>
    <t>Меленковский р-н, Илькино с, Садовая ул, 8</t>
  </si>
  <si>
    <t>Меленковский р-н, Илькино с, Солнечная ул, 13</t>
  </si>
  <si>
    <t>Меленковский р-н, Илькино с, Солнечная ул, 15</t>
  </si>
  <si>
    <t>Меленковский р-н, Кондаково д, Центральная ул, 2</t>
  </si>
  <si>
    <t>Меленковский р-н, Ляхи с, Климова ул, 4</t>
  </si>
  <si>
    <t>816.350</t>
  </si>
  <si>
    <t>659.200</t>
  </si>
  <si>
    <t>875.200</t>
  </si>
  <si>
    <t>Меленковский р-н, Паново д, Молодежная ул, 1</t>
  </si>
  <si>
    <t>Меленковский р-н, Паново д, Молодежная ул, 3</t>
  </si>
  <si>
    <t>Меленковский р-н, Паново д, Молодежная ул, 4</t>
  </si>
  <si>
    <t>Меленковский р-н, Папулино д, Коммунистическая ул, 1</t>
  </si>
  <si>
    <t>409.090</t>
  </si>
  <si>
    <t>Меленковский р-н, Папулино д, Коммунистическая ул, 13</t>
  </si>
  <si>
    <t>Меленковский р-н, Папулино д, Коммунистическая ул, 15</t>
  </si>
  <si>
    <t>555.180</t>
  </si>
  <si>
    <t>Меленковский р-н, Папулино д, Коммунистическая ул, 23</t>
  </si>
  <si>
    <t>Меленковский р-н, Советский п, Центральная ул, 6</t>
  </si>
  <si>
    <t>Меленковский р-н, Софроново д, Молодежная ул, 14</t>
  </si>
  <si>
    <t>Меленковский р-н, Софроново д, Молодежная ул, 7</t>
  </si>
  <si>
    <t>Меленковский р-н, Тургенево д, Совхозная ул, 1</t>
  </si>
  <si>
    <t>Меленковский р-н, Тургенево д, Совхозная ул, 3</t>
  </si>
  <si>
    <t>Меленковский р-н, Тургенево д, Совхозная ул, 4</t>
  </si>
  <si>
    <t>Меленковский р-н, Тургенево д, Совхозная ул, 5</t>
  </si>
  <si>
    <t>Меленковский р-н, Тургенево д, Совхозная ул, 6</t>
  </si>
  <si>
    <t>592.300</t>
  </si>
  <si>
    <t>Меленковский р-н, Тургенево д, Школьная ул, 1</t>
  </si>
  <si>
    <t>Меленковский р-н, Тургенево д, Школьная ул, 2</t>
  </si>
  <si>
    <t>Меленковский р-н, Тургенево д, Школьная ул, 3</t>
  </si>
  <si>
    <t>Меленковский р-н, Тургенево д, Школьная ул, 4</t>
  </si>
  <si>
    <t>Меленковский р-н, Тургенево д, Школьная ул, 5</t>
  </si>
  <si>
    <t>Меленковский р-н, Тургенево д, Школьная ул, 6</t>
  </si>
  <si>
    <t>Меленковский р-н, Тургенево д, Школьная ул, 7</t>
  </si>
  <si>
    <t>Муром г, 1-я Новослободская ул, 1</t>
  </si>
  <si>
    <t>Муром г, 1-я Новослободская ул, 10</t>
  </si>
  <si>
    <t>Муром г, 1-я Новослободская ул, 2</t>
  </si>
  <si>
    <t>Муром г, 1-я Новослободская ул, 3</t>
  </si>
  <si>
    <t>Муром г, 1-я Новослободская ул, 4</t>
  </si>
  <si>
    <t>Муром г, 1-я Новослободская ул, 5</t>
  </si>
  <si>
    <t>Муром г, 1-я Новослободская ул, 6</t>
  </si>
  <si>
    <t>Муром г, 1-я Новослободская ул, 7</t>
  </si>
  <si>
    <t>Муром г, 1-я Новослободская ул, 8</t>
  </si>
  <si>
    <t>Муром г, 1-я Новослободская ул, 9</t>
  </si>
  <si>
    <t>Муром г, 2-я Новослободская ул, 1</t>
  </si>
  <si>
    <t>Муром г, 2-я Новослободская ул, 2</t>
  </si>
  <si>
    <t>Муром г, 2-я Новослободская ул, 3</t>
  </si>
  <si>
    <t>Муром г, 2-я Новослободская ул, 4</t>
  </si>
  <si>
    <t>Муром г, 2-я Новослободская ул, 5</t>
  </si>
  <si>
    <t>Муром г, 2-я Новослободская ул, 7</t>
  </si>
  <si>
    <t>Муром г, 30 лет Победы ул, 11</t>
  </si>
  <si>
    <t>546.100</t>
  </si>
  <si>
    <t>Муром г, 30 лет Победы ул, 2</t>
  </si>
  <si>
    <t>Муром г, 30 лет Победы ул, 3</t>
  </si>
  <si>
    <t>Муром г, 30 лет Победы ул, 4</t>
  </si>
  <si>
    <t>Муром г, 30 лет Победы ул, 6</t>
  </si>
  <si>
    <t>9130.000</t>
  </si>
  <si>
    <t>Муром г, 30 лет Победы ул, 8</t>
  </si>
  <si>
    <t>Муром г, 30 лет Победы ул, 9 корп. 1</t>
  </si>
  <si>
    <t>Муром г, 30 лет Победы ул, 9 корп. 2</t>
  </si>
  <si>
    <t>Муром г, 30 лет Победы ул, 9 корп. 3</t>
  </si>
  <si>
    <t>Муром г, 30 лет Победы ул, 9</t>
  </si>
  <si>
    <t>Муром г, Автодора ул, 37</t>
  </si>
  <si>
    <t>1669.900</t>
  </si>
  <si>
    <t>Муром г, Автодора ул, 40</t>
  </si>
  <si>
    <t>Муром г, Автодора ул, 44</t>
  </si>
  <si>
    <t>Муром г, Амосова ул, 50</t>
  </si>
  <si>
    <t>Муром г, Артема ул, 11</t>
  </si>
  <si>
    <t>539.650</t>
  </si>
  <si>
    <t>Муром г, Артема ул, 15</t>
  </si>
  <si>
    <t>Муром г, Артема ул, 1а</t>
  </si>
  <si>
    <t>903.900</t>
  </si>
  <si>
    <t>Муром г, Артема ул, 2</t>
  </si>
  <si>
    <t>Муром г, Артема ул, 20</t>
  </si>
  <si>
    <t>Муром г, Артема ул, 27</t>
  </si>
  <si>
    <t>Муром г, Артема ул, 29</t>
  </si>
  <si>
    <t>Муром г, Артема ул, 29а</t>
  </si>
  <si>
    <t>Муром г, Артема ул, 39</t>
  </si>
  <si>
    <t>Муром г, Артема ул, 40</t>
  </si>
  <si>
    <t>Муром г, Артема ул, 55</t>
  </si>
  <si>
    <t>1345.700</t>
  </si>
  <si>
    <t>Муром г, Артема ул, 65</t>
  </si>
  <si>
    <t>Муром г, Владимирская ул, 1</t>
  </si>
  <si>
    <t>Муром г, Владимирская ул, 11</t>
  </si>
  <si>
    <t>Муром г, Владимирская ул, 2</t>
  </si>
  <si>
    <t>1539.420</t>
  </si>
  <si>
    <t>Муром г, Владимирская ул, 26</t>
  </si>
  <si>
    <t>Муром г, Владимирская ул, 28</t>
  </si>
  <si>
    <t>Муром г, Владимирская ул, 2а</t>
  </si>
  <si>
    <t>Муром г, Владимирская ул, 30</t>
  </si>
  <si>
    <t>1169.500</t>
  </si>
  <si>
    <t>Муром г, Владимирская ул, 37</t>
  </si>
  <si>
    <t>Муром г, Владимирская ул, 40</t>
  </si>
  <si>
    <t>1424.770</t>
  </si>
  <si>
    <t>Муром г, Владимирская ул, 5</t>
  </si>
  <si>
    <t>Муром г, Владимирская ул, 6</t>
  </si>
  <si>
    <t>1800.500</t>
  </si>
  <si>
    <t>Муром г, Владимирская ул, 7</t>
  </si>
  <si>
    <t>1289.100</t>
  </si>
  <si>
    <t>Муром г, Владимирская ул, 9</t>
  </si>
  <si>
    <t>Муром г, Владимирское ш, 10</t>
  </si>
  <si>
    <t>1873.000</t>
  </si>
  <si>
    <t>Муром г, Владимирское ш, 12</t>
  </si>
  <si>
    <t>1230.500</t>
  </si>
  <si>
    <t>Муром г, Владимирское ш, 12а</t>
  </si>
  <si>
    <t>Муром г, Владимирское ш, 12б</t>
  </si>
  <si>
    <t>Муром г, Владимирское ш, 4/58</t>
  </si>
  <si>
    <t>Муром г, Войкова ул, 1</t>
  </si>
  <si>
    <t>Муром г, Войкова ул, 13а</t>
  </si>
  <si>
    <t>215.900</t>
  </si>
  <si>
    <t>Муром г, Войкова ул, 2а</t>
  </si>
  <si>
    <t>Муром г, Войкова ул, 2б</t>
  </si>
  <si>
    <t>Муром г, Войкова ул, 2в</t>
  </si>
  <si>
    <t>404.800</t>
  </si>
  <si>
    <t>Муром г, Войкова ул, 3а</t>
  </si>
  <si>
    <t>Муром г, Войкова ул, 5</t>
  </si>
  <si>
    <t>Муром г, Войкова ул, 7</t>
  </si>
  <si>
    <t>Муром г, Войкова ул, 74</t>
  </si>
  <si>
    <t>Муром г, Войкова ул, 9</t>
  </si>
  <si>
    <t>461.160</t>
  </si>
  <si>
    <t>Муром г, Вокзальная ул, 16</t>
  </si>
  <si>
    <t>Муром г, Вокзальная ул, 3</t>
  </si>
  <si>
    <t>Муром г, Вокзальная ул, 6</t>
  </si>
  <si>
    <t>Муром г, Воровского ул, 101</t>
  </si>
  <si>
    <t>Муром г, Воровского ул, 16а</t>
  </si>
  <si>
    <t>312.400</t>
  </si>
  <si>
    <t>Муром г, Воровского ул, 23</t>
  </si>
  <si>
    <t>128.500</t>
  </si>
  <si>
    <t>157.000</t>
  </si>
  <si>
    <t>112.400</t>
  </si>
  <si>
    <t>Муром г, Воровского ул, 55</t>
  </si>
  <si>
    <t>Муром г, Воровского ул, 67</t>
  </si>
  <si>
    <t>Муром г, Воровского ул, 71</t>
  </si>
  <si>
    <t>1390.400</t>
  </si>
  <si>
    <t>Муром г, Воровского ул, 75</t>
  </si>
  <si>
    <t>922.880</t>
  </si>
  <si>
    <t>Муром г, Воровского ул, 85</t>
  </si>
  <si>
    <t>Муром г, Воровского ул, 88</t>
  </si>
  <si>
    <t>Муром г, Воровского ул, 90</t>
  </si>
  <si>
    <t>Муром г, Воровского ул, 91а</t>
  </si>
  <si>
    <t>Муром г, Воровского ул, 95</t>
  </si>
  <si>
    <t>462.500</t>
  </si>
  <si>
    <t>270.240</t>
  </si>
  <si>
    <t>Муром г, Воровского ул, 99</t>
  </si>
  <si>
    <t>266.500</t>
  </si>
  <si>
    <t>280.950</t>
  </si>
  <si>
    <t>Муром г, Гоголева ул, 10</t>
  </si>
  <si>
    <t>Муром г, Гоголева ул, 2а</t>
  </si>
  <si>
    <t>Муром г, Гоголева ул, 36</t>
  </si>
  <si>
    <t>560.600</t>
  </si>
  <si>
    <t>242.600</t>
  </si>
  <si>
    <t>Муром г, Губкина ул, 1а</t>
  </si>
  <si>
    <t>Муром г, Дзержинского ул, 1</t>
  </si>
  <si>
    <t>Муром г, Дзержинского ул, 10</t>
  </si>
  <si>
    <t>Муром г, Дзержинского ул, 2а</t>
  </si>
  <si>
    <t>Муром г, Дзержинского ул, 2б</t>
  </si>
  <si>
    <t>Муром г, Дзержинского ул, 36</t>
  </si>
  <si>
    <t>1583.090</t>
  </si>
  <si>
    <t>Муром г, Дзержинского ул, 3а</t>
  </si>
  <si>
    <t>Муром г, Дзержинского ул, 4</t>
  </si>
  <si>
    <t>Муром г, Дзержинского ул, 43</t>
  </si>
  <si>
    <t>3825.000</t>
  </si>
  <si>
    <t>Муром г, Дзержинского ул, 45</t>
  </si>
  <si>
    <t>Муром г, Дзержинского ул, 46</t>
  </si>
  <si>
    <t>Муром г, Дзержинского ул, 49</t>
  </si>
  <si>
    <t>Муром г, Дзержинского ул, 51</t>
  </si>
  <si>
    <t>Муром г, Дзержинского ул, 53 корп. 1</t>
  </si>
  <si>
    <t>Муром г, Дзержинского ул, 53 корп. 2</t>
  </si>
  <si>
    <t>Муром г, Дзержинского ул, 5а</t>
  </si>
  <si>
    <t>Муром г, Заводская ул, 1</t>
  </si>
  <si>
    <t>398.250</t>
  </si>
  <si>
    <t>Муром г, Заводская ул, 19</t>
  </si>
  <si>
    <t>Муром г, Заводская ул, 2</t>
  </si>
  <si>
    <t>Муром г, Заводская ул, 21</t>
  </si>
  <si>
    <t>Муром г, Заводская ул, 3</t>
  </si>
  <si>
    <t>585.500</t>
  </si>
  <si>
    <t>Муром г, Заводская ул, 7</t>
  </si>
  <si>
    <t>Муром г, Казанская ул, 2б</t>
  </si>
  <si>
    <t>220.500</t>
  </si>
  <si>
    <t>250.200</t>
  </si>
  <si>
    <t>Муром г, Калинина ул, 27</t>
  </si>
  <si>
    <t>215.300</t>
  </si>
  <si>
    <t>Муром г, Калинина ул, 33</t>
  </si>
  <si>
    <t>201.820</t>
  </si>
  <si>
    <t>Муром г, Калинина ул, 37</t>
  </si>
  <si>
    <t>198.400</t>
  </si>
  <si>
    <t>Муром г, Калинина ул, 45</t>
  </si>
  <si>
    <t>197.500</t>
  </si>
  <si>
    <t>Муром г, Карачаровское ш, 11</t>
  </si>
  <si>
    <t>1575.600</t>
  </si>
  <si>
    <t>Муром г, Карачаровское ш, 12</t>
  </si>
  <si>
    <t>Муром г, Карачаровское ш, 24</t>
  </si>
  <si>
    <t>Муром г, Карачаровское ш, 26</t>
  </si>
  <si>
    <t>Муром г, Карачаровское ш, 26а</t>
  </si>
  <si>
    <t>Муром г, Карачаровское ш, 26б</t>
  </si>
  <si>
    <t>1134.500</t>
  </si>
  <si>
    <t>Муром г, Карачаровское ш, 28</t>
  </si>
  <si>
    <t>Муром г, Карачаровское ш, 30</t>
  </si>
  <si>
    <t>Муром г, Карачаровское ш, 30а</t>
  </si>
  <si>
    <t>1190.200</t>
  </si>
  <si>
    <t>Муром г, Карачаровское ш, 30б</t>
  </si>
  <si>
    <t>Муром г, Карачаровское ш, 30в</t>
  </si>
  <si>
    <t>Муром г, Карачаровское ш, 30г</t>
  </si>
  <si>
    <t>1819.350</t>
  </si>
  <si>
    <t>Муром г, Карачаровское ш, 30д</t>
  </si>
  <si>
    <t>Муром г, Карачаровское ш, 32</t>
  </si>
  <si>
    <t>Муром г, Карачаровское ш, 34</t>
  </si>
  <si>
    <t>Муром г, Карла Маркса ул, 31</t>
  </si>
  <si>
    <t>877.800</t>
  </si>
  <si>
    <t>Муром г, Карла Маркса ул, 34</t>
  </si>
  <si>
    <t>Муром г, Карла Маркса ул, 43</t>
  </si>
  <si>
    <t>Муром г, Карла Маркса ул, 44</t>
  </si>
  <si>
    <t>641.420</t>
  </si>
  <si>
    <t>Муром г, Карла Маркса ул, 50</t>
  </si>
  <si>
    <t>Муром г, Карла Маркса ул, 60</t>
  </si>
  <si>
    <t>Муром г, Карла Маркса ул, 66</t>
  </si>
  <si>
    <t>1912.000</t>
  </si>
  <si>
    <t>Муром г, Карла Маркса ул, 71</t>
  </si>
  <si>
    <t>Муром г, Каштановая ул, 13</t>
  </si>
  <si>
    <t>Муром г, Каштановая ул, 15</t>
  </si>
  <si>
    <t>Муром г, Каштановая ул, 24</t>
  </si>
  <si>
    <t>Муром г, Каштановая ул, 26</t>
  </si>
  <si>
    <t>Муром г, Кирова проезд, 27</t>
  </si>
  <si>
    <t>Муром г, Кирова ул, 12</t>
  </si>
  <si>
    <t>Муром г, Кирова ул, 16</t>
  </si>
  <si>
    <t>Муром г, Кирова ул, 17</t>
  </si>
  <si>
    <t>Муром г, Кирова ул, 18</t>
  </si>
  <si>
    <t>Муром г, Кирова ул, 19</t>
  </si>
  <si>
    <t>325.960</t>
  </si>
  <si>
    <t>Муром г, Кирова ул, 21</t>
  </si>
  <si>
    <t>Муром г, Кирова ул, 24</t>
  </si>
  <si>
    <t>313.380</t>
  </si>
  <si>
    <t>Муром г, Кирова ул, 28</t>
  </si>
  <si>
    <t>360.500</t>
  </si>
  <si>
    <t>Муром г, Кирова ул, 3</t>
  </si>
  <si>
    <t>Муром г, Кирова ул, 30</t>
  </si>
  <si>
    <t>1766.600</t>
  </si>
  <si>
    <t>Муром г, Кирова ул, 7</t>
  </si>
  <si>
    <t>4691.400</t>
  </si>
  <si>
    <t>Муром г, Кленовая ул, 1</t>
  </si>
  <si>
    <t>Муром г, Кленовая ул, 10а</t>
  </si>
  <si>
    <t>Муром г, Кленовая ул, 12 корп. 2</t>
  </si>
  <si>
    <t>3213.000</t>
  </si>
  <si>
    <t>Муром г, Кленовая ул, 12а</t>
  </si>
  <si>
    <t>Муром г, Кленовая ул, 15</t>
  </si>
  <si>
    <t>Муром г, Кленовая ул, 26</t>
  </si>
  <si>
    <t>Муром г, Кленовая ул, 28</t>
  </si>
  <si>
    <t>Муром г, Кленовая ул, 3 корп. 1</t>
  </si>
  <si>
    <t>Муром г, Кленовая ул, 3 корп. 2</t>
  </si>
  <si>
    <t>Муром г, Кленовая ул, 3 корп. 4</t>
  </si>
  <si>
    <t>Муром г, Кленовая ул, 3 корп. 5</t>
  </si>
  <si>
    <t>Муром г, Кленовая ул, 3 корп. 6</t>
  </si>
  <si>
    <t>Муром г, Кленовая ул, 3/3</t>
  </si>
  <si>
    <t>Муром г, Кленовая ул, 30</t>
  </si>
  <si>
    <t>Муром г, Кленовая ул, 32</t>
  </si>
  <si>
    <t>1157.200</t>
  </si>
  <si>
    <t>Муром г, Кленовая ул, 34</t>
  </si>
  <si>
    <t>Муром г, Кленовая ул, 36</t>
  </si>
  <si>
    <t>Муром г, Кленовая ул, 5</t>
  </si>
  <si>
    <t>Муром г, Кленовая ул, 7а</t>
  </si>
  <si>
    <t>Муром г, Кленовая ул, 8а</t>
  </si>
  <si>
    <t>179.600</t>
  </si>
  <si>
    <t>Муром г, Кленовая ул, 9</t>
  </si>
  <si>
    <t>Муром г, Ковровская ул, 1</t>
  </si>
  <si>
    <t>Муром г, Ковровская ул, 10</t>
  </si>
  <si>
    <t>Муром г, Ковровская ул, 14</t>
  </si>
  <si>
    <t>Муром г, Ковровская ул, 16</t>
  </si>
  <si>
    <t>Муром г, Ковровская ул, 1а</t>
  </si>
  <si>
    <t>Муром г, Ковровская ул, 5</t>
  </si>
  <si>
    <t>Муром г, Кожевники ул, 11</t>
  </si>
  <si>
    <t>182.800</t>
  </si>
  <si>
    <t>Муром г, Кожевники ул, 5</t>
  </si>
  <si>
    <t>Муром г, Коммунальная ул, 12</t>
  </si>
  <si>
    <t>325.800</t>
  </si>
  <si>
    <t>Муром г, Коммунальная ул, 22</t>
  </si>
  <si>
    <t>Муром г, Коммунальная ул, 3а</t>
  </si>
  <si>
    <t>Муром г, Коммунальная ул, 7</t>
  </si>
  <si>
    <t>Муром г, Коммунистическая ул, 10</t>
  </si>
  <si>
    <t>1895</t>
  </si>
  <si>
    <t>Муром г, Коммунистическая ул, 14</t>
  </si>
  <si>
    <t>144.100</t>
  </si>
  <si>
    <t>Муром г, Коммунистическая ул, 15</t>
  </si>
  <si>
    <t>161.700</t>
  </si>
  <si>
    <t>Муром г, Коммунистическая ул, 17</t>
  </si>
  <si>
    <t>237.500</t>
  </si>
  <si>
    <t>Муром г, Коммунистическая ул, 17а</t>
  </si>
  <si>
    <t>146.300</t>
  </si>
  <si>
    <t>Муром г, Коммунистическая ул, 21</t>
  </si>
  <si>
    <t>Муром г, Коммунистическая ул, 33</t>
  </si>
  <si>
    <t>848.240</t>
  </si>
  <si>
    <t>Муром г, Коммунистическая ул, 35</t>
  </si>
  <si>
    <t>Муром г, Коммунистическая ул, 36</t>
  </si>
  <si>
    <t>Муром г, Коммунистическая ул, 37</t>
  </si>
  <si>
    <t>293.700</t>
  </si>
  <si>
    <t>Муром г, Коммунистическая ул, 38</t>
  </si>
  <si>
    <t>Муром г, Коммунистическая ул, 39</t>
  </si>
  <si>
    <t>Муром г, Коммунистическая ул, 40</t>
  </si>
  <si>
    <t>667.900</t>
  </si>
  <si>
    <t>Муром г, Коммунистическая ул, 6</t>
  </si>
  <si>
    <t>Муром г, Коммунистическая ул, 9</t>
  </si>
  <si>
    <t>Муром г, Коммунистическая ул, 9а</t>
  </si>
  <si>
    <t>Муром г, Комсомольская ул, 17</t>
  </si>
  <si>
    <t>Муром г, Комсомольская ул, 1а</t>
  </si>
  <si>
    <t>Муром г, Комсомольская ул, 35</t>
  </si>
  <si>
    <t>Муром г, Комсомольская ул, 41</t>
  </si>
  <si>
    <t>212.100</t>
  </si>
  <si>
    <t>Муром г, Комсомольская ул, 46</t>
  </si>
  <si>
    <t>Муром г, Комсомольская ул, 5</t>
  </si>
  <si>
    <t>Муром г, Комсомольская ул, 50</t>
  </si>
  <si>
    <t>Муром г, Комсомольская ул, 51</t>
  </si>
  <si>
    <t>257.100</t>
  </si>
  <si>
    <t>Муром г, Комсомольская ул, 53а</t>
  </si>
  <si>
    <t>447.950</t>
  </si>
  <si>
    <t>Муром г, Комсомольская ул, 56а</t>
  </si>
  <si>
    <t>Муром г, Комсомольская ул, 7</t>
  </si>
  <si>
    <t>1019.100</t>
  </si>
  <si>
    <t>Муром г, Комсомольская ул, 70</t>
  </si>
  <si>
    <t>1013.300</t>
  </si>
  <si>
    <t>Муром г, Комсомольская ул, 76</t>
  </si>
  <si>
    <t>347.100</t>
  </si>
  <si>
    <t>Муром г, Комсомольская ул, 9</t>
  </si>
  <si>
    <t>Муром г, Комсомольский пер, 10</t>
  </si>
  <si>
    <t>897.800</t>
  </si>
  <si>
    <t>Муром г, Комсомольский пер, 11</t>
  </si>
  <si>
    <t>Муром г, Кооперативная ул, 10</t>
  </si>
  <si>
    <t>Муром г, Кооперативная ул, 10а</t>
  </si>
  <si>
    <t>Муром г, Кооперативная ул, 11</t>
  </si>
  <si>
    <t>Муром г, Кооперативная ул, 12</t>
  </si>
  <si>
    <t>Муром г, Кооперативная ул, 13</t>
  </si>
  <si>
    <t>Муром г, Кооперативная ул, 15</t>
  </si>
  <si>
    <t>Муром г, Кооперативная ул, 2</t>
  </si>
  <si>
    <t>Муром г, Кооперативная ул, 2а</t>
  </si>
  <si>
    <t>Муром г, Кооперативная ул, 5</t>
  </si>
  <si>
    <t>Муром г, Кооперативная ул, 6</t>
  </si>
  <si>
    <t>Муром г, Кооперативная ул, 7</t>
  </si>
  <si>
    <t>9753.300</t>
  </si>
  <si>
    <t>Муром г, Кооперативная ул, 8</t>
  </si>
  <si>
    <t>Муром г, Кооперативная ул, 9</t>
  </si>
  <si>
    <t>Муром г, Кооперативный проезд, 1</t>
  </si>
  <si>
    <t>Муром г, Кооперативный проезд, 12а</t>
  </si>
  <si>
    <t>Муром г, Кооперативный проезд, 2</t>
  </si>
  <si>
    <t>Муром г, Кооперативный проезд, 4</t>
  </si>
  <si>
    <t>Муром г, Кооперативный проезд, 6</t>
  </si>
  <si>
    <t>Муром г, Кооперативный проезд, 8</t>
  </si>
  <si>
    <t>Муром г, Красноармейская ул, 13</t>
  </si>
  <si>
    <t>465.600</t>
  </si>
  <si>
    <t>Муром г, Красноармейская ул, 15</t>
  </si>
  <si>
    <t>207.600</t>
  </si>
  <si>
    <t>Муром г, Красноармейская ул, 17</t>
  </si>
  <si>
    <t>231.900</t>
  </si>
  <si>
    <t>Муром г, Красноармейская ул, 19</t>
  </si>
  <si>
    <t>356.230</t>
  </si>
  <si>
    <t>Муром г, Красноармейская ул, 2</t>
  </si>
  <si>
    <t>465.900</t>
  </si>
  <si>
    <t>Муром г, Красноармейская ул, 33</t>
  </si>
  <si>
    <t>Муром г, Красноармейская ул, 35</t>
  </si>
  <si>
    <t>Муром г, Красноармейская ул, 39</t>
  </si>
  <si>
    <t>Муром г, Красноармейская ул, 5</t>
  </si>
  <si>
    <t>Муром г, Красноармейская ул, 7</t>
  </si>
  <si>
    <t>Муром г, Красногвардейская ул, 10а</t>
  </si>
  <si>
    <t>556.200</t>
  </si>
  <si>
    <t>Муром г, Красногвардейская ул, 30</t>
  </si>
  <si>
    <t>Муром г, Красногвардейская ул, 32</t>
  </si>
  <si>
    <t>1280.100</t>
  </si>
  <si>
    <t>Муром г, Красногвардейская ул, 40</t>
  </si>
  <si>
    <t>1727.800</t>
  </si>
  <si>
    <t>Муром г, Красногвардейская ул, 50</t>
  </si>
  <si>
    <t>Муром г, Красногвардейская ул, 55</t>
  </si>
  <si>
    <t>1359.700</t>
  </si>
  <si>
    <t>Муром г, Красногвардейская ул, 65</t>
  </si>
  <si>
    <t>310.250</t>
  </si>
  <si>
    <t>Муром г, Красногвардейская ул, 76а</t>
  </si>
  <si>
    <t>Муром г, Красногвардейская ул, 78</t>
  </si>
  <si>
    <t>354.050</t>
  </si>
  <si>
    <t>Муром г, Красногвардейская ул, 78а</t>
  </si>
  <si>
    <t>Муром г, Красногвардейская ул, 8</t>
  </si>
  <si>
    <t>Муром г, Красногвардейская ул, 80</t>
  </si>
  <si>
    <t>296.100</t>
  </si>
  <si>
    <t>Муром г, Красногвардейская ул, 82</t>
  </si>
  <si>
    <t>Муром г, Красногвардейская ул, 8а</t>
  </si>
  <si>
    <t>Муром г, Красногвардейская ул, 9</t>
  </si>
  <si>
    <t>Муром г, Красногвардейский пер, 4</t>
  </si>
  <si>
    <t>Муром г, Крестьянина пл, 4</t>
  </si>
  <si>
    <t>222.500</t>
  </si>
  <si>
    <t>Муром г, Куйбышева ул, 1г</t>
  </si>
  <si>
    <t>Муром г, Куйбышева ул, 2</t>
  </si>
  <si>
    <t>Муром г, Куйбышева ул, 20</t>
  </si>
  <si>
    <t>Муром г, Куйбышева ул, 24А</t>
  </si>
  <si>
    <t>Муром г, Куйбышева ул, 26</t>
  </si>
  <si>
    <t>Муром г, Куйбышева ул, 26а</t>
  </si>
  <si>
    <t>Муром г, Куйбышева ул, 27</t>
  </si>
  <si>
    <t>Муром г, Куйбышева ул, 28</t>
  </si>
  <si>
    <t>Муром г, Куйбышева ул, 30</t>
  </si>
  <si>
    <t>Муром г, Куйбышева ул, 32</t>
  </si>
  <si>
    <t>Муром г, Куйбышева ул, 34</t>
  </si>
  <si>
    <t>Муром г, Куйбышева ул, 36</t>
  </si>
  <si>
    <t>Муром г, Куйбышева ул, 38</t>
  </si>
  <si>
    <t>23182.000</t>
  </si>
  <si>
    <t>Муром г, Куйбышева ул, 4</t>
  </si>
  <si>
    <t>Муром г, Куликова ул, 1</t>
  </si>
  <si>
    <t>309.400</t>
  </si>
  <si>
    <t>Муром г, Куликова ул, 10</t>
  </si>
  <si>
    <t>1256.600</t>
  </si>
  <si>
    <t>318.480</t>
  </si>
  <si>
    <t>Муром г, Куликова ул, 13</t>
  </si>
  <si>
    <t>1627.800</t>
  </si>
  <si>
    <t>Муром г, Куликова ул, 14</t>
  </si>
  <si>
    <t>Муром г, Куликова ул, 15</t>
  </si>
  <si>
    <t>Муром г, Куликова ул, 16</t>
  </si>
  <si>
    <t>Муром г, Куликова ул, 16а</t>
  </si>
  <si>
    <t>Муром г, Куликова ул, 17</t>
  </si>
  <si>
    <t>Муром г, Куликова ул, 18</t>
  </si>
  <si>
    <t>Муром г, Куликова ул, 19</t>
  </si>
  <si>
    <t>Муром г, Куликова ул, 20</t>
  </si>
  <si>
    <t>343.800</t>
  </si>
  <si>
    <t>587.600</t>
  </si>
  <si>
    <t>Муром г, Куликова ул, 21</t>
  </si>
  <si>
    <t>344.800</t>
  </si>
  <si>
    <t>Муром г, Куликова ул, 22</t>
  </si>
  <si>
    <t>Муром г, Куликова ул, 23</t>
  </si>
  <si>
    <t>Муром г, Куликова ул, 5</t>
  </si>
  <si>
    <t>Муром г, Куликова ул, 7</t>
  </si>
  <si>
    <t>834.500</t>
  </si>
  <si>
    <t>Муром г, Куликова ул, 9</t>
  </si>
  <si>
    <t>Муром г, Лаврентьева ул, 1</t>
  </si>
  <si>
    <t>Муром г, Лаврентьева ул, 11</t>
  </si>
  <si>
    <t>Муром г, Лаврентьева ул, 13</t>
  </si>
  <si>
    <t>Муром г, Лаврентьева ул, 15</t>
  </si>
  <si>
    <t>Муром г, Лаврентьева ул, 19</t>
  </si>
  <si>
    <t>Муром г, Лаврентьева ул, 25</t>
  </si>
  <si>
    <t>Муром г, Лаврентьева ул, 27</t>
  </si>
  <si>
    <t>Муром г, Лаврентьева ул, 3</t>
  </si>
  <si>
    <t>1398.610</t>
  </si>
  <si>
    <t>Муром г, Лаврентьева ул, 39</t>
  </si>
  <si>
    <t>Муром г, Лаврентьева ул, 41</t>
  </si>
  <si>
    <t>1714.000</t>
  </si>
  <si>
    <t>Муром г, Лаврентьева ул, 42 корп. 2</t>
  </si>
  <si>
    <t>Муром г, Лаврентьева ул, 42</t>
  </si>
  <si>
    <t>Муром г, Лаврентьева ул, 43</t>
  </si>
  <si>
    <t>Муром г, Лаврентьева ул, 46</t>
  </si>
  <si>
    <t>Муром г, Лаврентьева ул, 48</t>
  </si>
  <si>
    <t>Муром г, Лаврентьева ул, 50</t>
  </si>
  <si>
    <t>Муром г, Лаврентьева ул, 7</t>
  </si>
  <si>
    <t>Муром г, Лаврентьева ул, 9</t>
  </si>
  <si>
    <t>258.470</t>
  </si>
  <si>
    <t>Муром г, Лакина ул, 18</t>
  </si>
  <si>
    <t>203.200</t>
  </si>
  <si>
    <t>Муром г, Лакина ул, 36</t>
  </si>
  <si>
    <t>Муром г, Лакина ул, 41</t>
  </si>
  <si>
    <t>Муром г, Лакина ул, 54</t>
  </si>
  <si>
    <t>314.500</t>
  </si>
  <si>
    <t>545.500</t>
  </si>
  <si>
    <t>Муром г, Лакина ул, 64</t>
  </si>
  <si>
    <t>Муром г, Лакина ул, 66</t>
  </si>
  <si>
    <t>1117.000</t>
  </si>
  <si>
    <t>Муром г, Лакина ул, 7</t>
  </si>
  <si>
    <t>159.310</t>
  </si>
  <si>
    <t>Муром г, Лакина ул, 77</t>
  </si>
  <si>
    <t>3592.000</t>
  </si>
  <si>
    <t>Муром г, Лакина ул, 79</t>
  </si>
  <si>
    <t>Муром г, Лакина ул, 83</t>
  </si>
  <si>
    <t>181.370</t>
  </si>
  <si>
    <t>Муром г, Лакина ул, 84</t>
  </si>
  <si>
    <t>Муром г, Лакина ул, 86</t>
  </si>
  <si>
    <t>338.850</t>
  </si>
  <si>
    <t>Муром г, Лакина ул, 87</t>
  </si>
  <si>
    <t>Муром г, Лакина ул, 89</t>
  </si>
  <si>
    <t>185.150</t>
  </si>
  <si>
    <t>Муром г, Лакина ул, 90</t>
  </si>
  <si>
    <t>Муром г, Ленина ул, 1</t>
  </si>
  <si>
    <t>Муром г, Ленина ул, 110</t>
  </si>
  <si>
    <t>1723.200</t>
  </si>
  <si>
    <t>Муром г, Ленина ул, 115</t>
  </si>
  <si>
    <t>1791.100</t>
  </si>
  <si>
    <t>Муром г, Ленина ул, 125</t>
  </si>
  <si>
    <t>1597.300</t>
  </si>
  <si>
    <t>Муром г, Ленина ул, 131а</t>
  </si>
  <si>
    <t>983.900</t>
  </si>
  <si>
    <t>Муром г, Ленина ул, 16</t>
  </si>
  <si>
    <t>Муром г, Ленина ул, 2</t>
  </si>
  <si>
    <t>Муром г, Ленина ул, 28</t>
  </si>
  <si>
    <t>Муром г, Ленина ул, 30</t>
  </si>
  <si>
    <t>Муром г, Ленина ул, 31</t>
  </si>
  <si>
    <t>Муром г, Ленина ул, 36</t>
  </si>
  <si>
    <t>Муром г, Ленина ул, 4</t>
  </si>
  <si>
    <t>Муром г, Ленина ул, 48</t>
  </si>
  <si>
    <t>155.300</t>
  </si>
  <si>
    <t>Муром г, Ленина ул, 53</t>
  </si>
  <si>
    <t>Муром г, Ленина ул, 55</t>
  </si>
  <si>
    <t>1791.300</t>
  </si>
  <si>
    <t>Муром г, Ленина ул, 6</t>
  </si>
  <si>
    <t>Муром г, Ленина ул, 62</t>
  </si>
  <si>
    <t>Муром г, Ленина ул, 65</t>
  </si>
  <si>
    <t>Муром г, Ленина ул, 72</t>
  </si>
  <si>
    <t>Муром г, Ленина ул, 85</t>
  </si>
  <si>
    <t>Муром г, Ленина ул, 9</t>
  </si>
  <si>
    <t>Муром г, Ленина ул, 90</t>
  </si>
  <si>
    <t>Муром г, Ленина ул, 92</t>
  </si>
  <si>
    <t>Муром г, Ленинградская ул, 1</t>
  </si>
  <si>
    <t>Муром г, Ленинградская ул, 10</t>
  </si>
  <si>
    <t>Муром г, Ленинградская ул, 11</t>
  </si>
  <si>
    <t>Муром г, Ленинградская ул, 12 корп. 2</t>
  </si>
  <si>
    <t>Муром г, Ленинградская ул, 12</t>
  </si>
  <si>
    <t>Муром г, Ленинградская ул, 14</t>
  </si>
  <si>
    <t>Муром г, Ленинградская ул, 15</t>
  </si>
  <si>
    <t>887.500</t>
  </si>
  <si>
    <t>Муром г, Ленинградская ул, 17</t>
  </si>
  <si>
    <t>Муром г, Ленинградская ул, 19</t>
  </si>
  <si>
    <t>Муром г, Ленинградская ул, 2</t>
  </si>
  <si>
    <t>Муром г, Ленинградская ул, 20</t>
  </si>
  <si>
    <t>2822.000</t>
  </si>
  <si>
    <t>Муром г, Ленинградская ул, 22</t>
  </si>
  <si>
    <t>Муром г, Ленинградская ул, 23</t>
  </si>
  <si>
    <t>Муром г, Ленинградская ул, 24</t>
  </si>
  <si>
    <t>Муром г, Ленинградская ул, 25</t>
  </si>
  <si>
    <t>Муром г, Ленинградская ул, 26 корп. 1</t>
  </si>
  <si>
    <t>Муром г, Ленинградская ул, 26 корп. 2</t>
  </si>
  <si>
    <t>Муром г, Ленинградская ул, 26 корп. 3</t>
  </si>
  <si>
    <t>3392.850</t>
  </si>
  <si>
    <t>Муром г, Ленинградская ул, 26 корп. 4</t>
  </si>
  <si>
    <t>Муром г, Ленинградская ул, 26 корп. 7</t>
  </si>
  <si>
    <t>Муром г, Ленинградская ул, 26/6</t>
  </si>
  <si>
    <t>Муром г, Ленинградская ул, 28</t>
  </si>
  <si>
    <t>Муром г, Ленинградская ул, 29 корп. 2</t>
  </si>
  <si>
    <t>Муром г, Ленинградская ул, 29/3</t>
  </si>
  <si>
    <t>Муром г, Ленинградская ул, 29</t>
  </si>
  <si>
    <t>Муром г, Ленинградская ул, 3</t>
  </si>
  <si>
    <t>Муром г, Ленинградская ул, 30</t>
  </si>
  <si>
    <t>Муром г, Ленинградская ул, 31</t>
  </si>
  <si>
    <t>Муром г, Ленинградская ул, 32 корп. 1</t>
  </si>
  <si>
    <t>Муром г, Ленинградская ул, 32 корп. 2</t>
  </si>
  <si>
    <t>Муром г, Ленинградская ул, 33</t>
  </si>
  <si>
    <t>1261.620</t>
  </si>
  <si>
    <t>Муром г, Ленинградская ул, 34 корп. 3</t>
  </si>
  <si>
    <t>Муром г, Ленинградская ул, 34 корп. 4</t>
  </si>
  <si>
    <t>Муром г, Ленинградская ул, 34 корп. 5</t>
  </si>
  <si>
    <t>Муром г, Ленинградская ул, 34/1</t>
  </si>
  <si>
    <t>Муром г, Ленинградская ул, 34/2</t>
  </si>
  <si>
    <t>Муром г, Ленинградская ул, 34/6</t>
  </si>
  <si>
    <t>Муром г, Ленинградская ул, 35</t>
  </si>
  <si>
    <t>Муром г, Ленинградская ул, 36 корп. 1</t>
  </si>
  <si>
    <t>Муром г, Ленинградская ул, 36 корп. 2</t>
  </si>
  <si>
    <t>4020.300</t>
  </si>
  <si>
    <t>Муром г, Ленинградская ул, 36 корп. 3</t>
  </si>
  <si>
    <t>Муром г, Ленинградская ул, 4 корп. 2</t>
  </si>
  <si>
    <t>Муром г, Ленинградская ул, 4 корп. 4</t>
  </si>
  <si>
    <t>Муром г, Ленинградская ул, 4/1</t>
  </si>
  <si>
    <t>Муром г, Ленинградская ул, 4/3</t>
  </si>
  <si>
    <t>665.100</t>
  </si>
  <si>
    <t>Муром г, Ленинградская ул, 4</t>
  </si>
  <si>
    <t>Муром г, Ленинградская ул, 40</t>
  </si>
  <si>
    <t>Муром г, Ленинградская ул, 42</t>
  </si>
  <si>
    <t>4544.200</t>
  </si>
  <si>
    <t>701.250</t>
  </si>
  <si>
    <t>Муром г, Лесная ул, 1</t>
  </si>
  <si>
    <t>Муром г, Лесной проезд, 1</t>
  </si>
  <si>
    <t>888.300</t>
  </si>
  <si>
    <t>947.420</t>
  </si>
  <si>
    <t>Муром г, Льва Толстого ул, 111</t>
  </si>
  <si>
    <t>Муром г, Льва Толстого ул, 13а</t>
  </si>
  <si>
    <t>Муром г, Льва Толстого ул, 13б</t>
  </si>
  <si>
    <t>Муром г, Льва Толстого ул, 18</t>
  </si>
  <si>
    <t>1604.000</t>
  </si>
  <si>
    <t>Муром г, Льва Толстого ул, 20</t>
  </si>
  <si>
    <t>1538.850</t>
  </si>
  <si>
    <t>Муром г, Льва Толстого ул, 3</t>
  </si>
  <si>
    <t>163.600</t>
  </si>
  <si>
    <t>Муром г, Льва Толстого ул, 35</t>
  </si>
  <si>
    <t>Муром г, Льва Толстого ул, 52</t>
  </si>
  <si>
    <t>1419.300</t>
  </si>
  <si>
    <t>Муром г, Льва Толстого ул, 54</t>
  </si>
  <si>
    <t>Муром г, Льва Толстого ул, 55</t>
  </si>
  <si>
    <t>1677.470</t>
  </si>
  <si>
    <t>Муром г, Льва Толстого ул, 57</t>
  </si>
  <si>
    <t>Муром г, Льва Толстого ул, 74</t>
  </si>
  <si>
    <t>802.500</t>
  </si>
  <si>
    <t>Муром г, Льва Толстого ул, 79</t>
  </si>
  <si>
    <t>Муром г, Льва Толстого ул, 80</t>
  </si>
  <si>
    <t>754.600</t>
  </si>
  <si>
    <t>Муром г, Льва Толстого ул, 82</t>
  </si>
  <si>
    <t>Муром г, Льва Толстого ул, 94</t>
  </si>
  <si>
    <t>471.900</t>
  </si>
  <si>
    <t>Муром г, Льва Толстого ул, 95</t>
  </si>
  <si>
    <t>Муром г, Льва Толстого ул, 96</t>
  </si>
  <si>
    <t>Муром г, Льва Толстого ул, 97</t>
  </si>
  <si>
    <t>768.400</t>
  </si>
  <si>
    <t>Муром г, Машинистов ул, 14</t>
  </si>
  <si>
    <t>Муром г, Машинистов ул, 25</t>
  </si>
  <si>
    <t>Муром г, Машинистов ул, 36а</t>
  </si>
  <si>
    <t>3716.000</t>
  </si>
  <si>
    <t>Муром г, Машинистов ул, 36б</t>
  </si>
  <si>
    <t>Муром г, Машинистов ул, 5</t>
  </si>
  <si>
    <t>Муром г, Меленковская ул, 1 корп. 2</t>
  </si>
  <si>
    <t>Муром г, Меленковская ул, 11</t>
  </si>
  <si>
    <t>Муром г, Меленковская ул, 13</t>
  </si>
  <si>
    <t>Муром г, Меленковская ул, 3 корп. 2</t>
  </si>
  <si>
    <t>872.880</t>
  </si>
  <si>
    <t>Муром г, Меленковская ул, 3</t>
  </si>
  <si>
    <t>Муром г, Меленковская ул, 5 стр. 1</t>
  </si>
  <si>
    <t>Муром г, Меленковская ул, 5</t>
  </si>
  <si>
    <t>Муром г, Меленковская ул, 7</t>
  </si>
  <si>
    <t>Муром г, Меленковская ул, 9</t>
  </si>
  <si>
    <t>Муром г, Мечникова ул, 26</t>
  </si>
  <si>
    <t>Муром г, Мечникова ул, 28а</t>
  </si>
  <si>
    <t>286.900</t>
  </si>
  <si>
    <t>Муром г, Мечникова ул, 2Б</t>
  </si>
  <si>
    <t>Муром г, Мечникова ул, 30</t>
  </si>
  <si>
    <t>Муром г, Мечникова ул, 32</t>
  </si>
  <si>
    <t>Муром г, Мечникова ул, 34</t>
  </si>
  <si>
    <t>Муром г, Мечникова ул, 36</t>
  </si>
  <si>
    <t>Муром г, Мечникова ул, 39</t>
  </si>
  <si>
    <t>Муром г, Мечникова ул, 40</t>
  </si>
  <si>
    <t>Муром г, Мечникова ул, 45а</t>
  </si>
  <si>
    <t>824.900</t>
  </si>
  <si>
    <t>Муром г, Мечникова ул, 46а</t>
  </si>
  <si>
    <t>Муром г, Мечникова ул, 49</t>
  </si>
  <si>
    <t>1161.100</t>
  </si>
  <si>
    <t>Муром г, Мечникова ул, 50</t>
  </si>
  <si>
    <t>Муром г, Мечникова ул, 55</t>
  </si>
  <si>
    <t>2146.200</t>
  </si>
  <si>
    <t>Муром г, Мечникова ул, 56</t>
  </si>
  <si>
    <t>Муром г, Мечникова ул, 58</t>
  </si>
  <si>
    <t>Муром г, Мечникова ул, 6</t>
  </si>
  <si>
    <t>540.800</t>
  </si>
  <si>
    <t>Муром г, Мечникова ул, 60а</t>
  </si>
  <si>
    <t>Муром г, Мечникова ул, 62</t>
  </si>
  <si>
    <t>Муром г, Мечникова ул, 65</t>
  </si>
  <si>
    <t>Муром г, Мечникова ул, 8</t>
  </si>
  <si>
    <t>Муром г, Мечникова ул, 81</t>
  </si>
  <si>
    <t>Муром г, Мечтателей ул, 4</t>
  </si>
  <si>
    <t>Муром г, Мечтателей ул, 6</t>
  </si>
  <si>
    <t>Муром г, Мечтателей ул, 8</t>
  </si>
  <si>
    <t>Муром г, Мичуринская ул, 13</t>
  </si>
  <si>
    <t>Муром г, Мичуринская ул, 15</t>
  </si>
  <si>
    <t>Муром г, Мичуринская ул, 17</t>
  </si>
  <si>
    <t>Муром г, Мичуринская ул, 19</t>
  </si>
  <si>
    <t>Муром г, Мичуринская ул, 21</t>
  </si>
  <si>
    <t>Муром г, Мичуринская ул, 23</t>
  </si>
  <si>
    <t>Муром г, Мичуринская ул, 25</t>
  </si>
  <si>
    <t>Муром г, Мичуринская ул, 29</t>
  </si>
  <si>
    <t>Муром г, Мичуринская ул, 3</t>
  </si>
  <si>
    <t>593.760</t>
  </si>
  <si>
    <t>Муром г, Мичуринская ул, 31</t>
  </si>
  <si>
    <t>Муром г, Мичуринская ул, 33</t>
  </si>
  <si>
    <t>885.600</t>
  </si>
  <si>
    <t>Муром г, Московская ул, 103</t>
  </si>
  <si>
    <t>Муром г, Московская ул, 104</t>
  </si>
  <si>
    <t>Муром г, Московская ул, 105</t>
  </si>
  <si>
    <t>Муром г, Московская ул, 106</t>
  </si>
  <si>
    <t>Муром г, Московская ул, 108</t>
  </si>
  <si>
    <t>Муром г, Московская ул, 109</t>
  </si>
  <si>
    <t>Муром г, Московская ул, 111</t>
  </si>
  <si>
    <t>Муром г, Московская ул, 111В</t>
  </si>
  <si>
    <t>Муром г, Московская ул, 112</t>
  </si>
  <si>
    <t>Муром г, Московская ул, 113</t>
  </si>
  <si>
    <t>Муром г, Московская ул, 114</t>
  </si>
  <si>
    <t>Муром г, Московская ул, 115</t>
  </si>
  <si>
    <t>Муром г, Московская ул, 116</t>
  </si>
  <si>
    <t>Муром г, Московская ул, 117</t>
  </si>
  <si>
    <t>Муром г, Московская ул, 118</t>
  </si>
  <si>
    <t>Муром г, Московская ул, 119</t>
  </si>
  <si>
    <t>Муром г, Московская ул, 120</t>
  </si>
  <si>
    <t>Муром г, Московская ул, 123</t>
  </si>
  <si>
    <t>161.500</t>
  </si>
  <si>
    <t>Муром г, Московская ул, 25</t>
  </si>
  <si>
    <t>5273.000</t>
  </si>
  <si>
    <t>Муром г, Московская ул, 28</t>
  </si>
  <si>
    <t>Муром г, Московская ул, 30</t>
  </si>
  <si>
    <t>Муром г, Московская ул, 32</t>
  </si>
  <si>
    <t>Муром г, Московская ул, 37А</t>
  </si>
  <si>
    <t>Муром г, Московская ул, 45</t>
  </si>
  <si>
    <t>691.900</t>
  </si>
  <si>
    <t>Муром г, Московская ул, 47</t>
  </si>
  <si>
    <t>Муром г, Московская ул, 54</t>
  </si>
  <si>
    <t>Муром г, Московская ул, 62</t>
  </si>
  <si>
    <t>Муром г, Московская ул, 64</t>
  </si>
  <si>
    <t>Муром г, Московская ул, 69</t>
  </si>
  <si>
    <t>Муром г, Московская ул, 71</t>
  </si>
  <si>
    <t>1329.700</t>
  </si>
  <si>
    <t>Муром г, Московская ул, 75</t>
  </si>
  <si>
    <t>Муром г, Московская ул, 82</t>
  </si>
  <si>
    <t>205.500</t>
  </si>
  <si>
    <t>Муром г, Московская ул, 85</t>
  </si>
  <si>
    <t>Муром г, Московская ул, 96</t>
  </si>
  <si>
    <t>Муром г, Московская ул, 98</t>
  </si>
  <si>
    <t>Муром г, Московская ул, 98а</t>
  </si>
  <si>
    <t>Муром г, Муромская ул, 1 корп. 3</t>
  </si>
  <si>
    <t>Муром г, Муромская ул, 1/2</t>
  </si>
  <si>
    <t>Муром г, Муромская ул, 1</t>
  </si>
  <si>
    <t>Муром г, Муромская ул, 10</t>
  </si>
  <si>
    <t>Муром г, Муромская ул, 11</t>
  </si>
  <si>
    <t>Муром г, Муромская ул, 12</t>
  </si>
  <si>
    <t>Муром г, Муромская ул, 13</t>
  </si>
  <si>
    <t>Муром г, Муромская ул, 15</t>
  </si>
  <si>
    <t>435.930</t>
  </si>
  <si>
    <t>Муром г, Муромская ул, 19</t>
  </si>
  <si>
    <t>Муром г, Муромская ул, 23 корп. 2</t>
  </si>
  <si>
    <t>Муром г, Муромская ул, 25</t>
  </si>
  <si>
    <t>1867.800</t>
  </si>
  <si>
    <t>Муром г, Муромская ул, 29</t>
  </si>
  <si>
    <t>Муром г, Муромская ул, 3 корп. 2</t>
  </si>
  <si>
    <t>Муром г, Муромская ул, 3</t>
  </si>
  <si>
    <t>Муром г, Муромская ул, 4</t>
  </si>
  <si>
    <t>Муром г, Муромская ул, 5</t>
  </si>
  <si>
    <t>Муром г, Муромская ул, 9 корп. 2</t>
  </si>
  <si>
    <t>Муром г, Муромская ул, 9</t>
  </si>
  <si>
    <t>153.200</t>
  </si>
  <si>
    <t>Муром г, Нежиловка мкр, 1а</t>
  </si>
  <si>
    <t>Муром г, Нижегородская ул, 1</t>
  </si>
  <si>
    <t>Муром г, Нижегородская ул, 29</t>
  </si>
  <si>
    <t>Муром г, Нижегородская ул, 31</t>
  </si>
  <si>
    <t>Муром г, Нижегородская ул, 43</t>
  </si>
  <si>
    <t>1253.800</t>
  </si>
  <si>
    <t>Муром г, Новая ул, 1</t>
  </si>
  <si>
    <t>Муром г, Новая ул, 5</t>
  </si>
  <si>
    <t>Муром г, Озерная ул, 1а</t>
  </si>
  <si>
    <t>Муром г, Озерная ул, 5</t>
  </si>
  <si>
    <t>Муром г, Октябрьская ул, 100</t>
  </si>
  <si>
    <t>670.400</t>
  </si>
  <si>
    <t>Муром г, Октябрьская ул, 2</t>
  </si>
  <si>
    <t>Муром г, Октябрьская ул, 26</t>
  </si>
  <si>
    <t>Муром г, Октябрьская ул, 27</t>
  </si>
  <si>
    <t>Муром г, Октябрьская ул, 29</t>
  </si>
  <si>
    <t>946.600</t>
  </si>
  <si>
    <t>Муром г, Октябрьская ул, 31</t>
  </si>
  <si>
    <t>962.100</t>
  </si>
  <si>
    <t>Муром г, Октябрьская ул, 3А</t>
  </si>
  <si>
    <t>340.100</t>
  </si>
  <si>
    <t>Муром г, Октябрьская ул, 3Б</t>
  </si>
  <si>
    <t>Муром г, Октябрьская ул, 4</t>
  </si>
  <si>
    <t>603.100</t>
  </si>
  <si>
    <t>265.450</t>
  </si>
  <si>
    <t>Муром г, Октябрьская ул, 43А</t>
  </si>
  <si>
    <t>Муром г, Октябрьская ул, 5</t>
  </si>
  <si>
    <t>Муром г, Октябрьская ул, 52</t>
  </si>
  <si>
    <t>932.050</t>
  </si>
  <si>
    <t>Муром г, Октябрьская ул, 54</t>
  </si>
  <si>
    <t>1698.300</t>
  </si>
  <si>
    <t>Муром г, Октябрьская ул, 69</t>
  </si>
  <si>
    <t>Муром г, Октябрьская ул, 7</t>
  </si>
  <si>
    <t>Муром г, Октябрьская ул, 73</t>
  </si>
  <si>
    <t>Муром г, Октябрьская ул, 9</t>
  </si>
  <si>
    <t>2701.350</t>
  </si>
  <si>
    <t>Муром г, Октябрьская ул, 90</t>
  </si>
  <si>
    <t>Муром г, Октябрьская ул, 9а</t>
  </si>
  <si>
    <t>Муром г, Орджоникидзе ул, 2</t>
  </si>
  <si>
    <t>Муром г, Орджоникидзе ул, 5а</t>
  </si>
  <si>
    <t>305.500</t>
  </si>
  <si>
    <t>Муром г, Орджоникидзе ул, 8</t>
  </si>
  <si>
    <t>364.900</t>
  </si>
  <si>
    <t>Муром г, Орловская ул, 11</t>
  </si>
  <si>
    <t>1255.720</t>
  </si>
  <si>
    <t>Муром г, Орловская ул, 14</t>
  </si>
  <si>
    <t>Муром г, Орловская ул, 15</t>
  </si>
  <si>
    <t>Муром г, Орловская ул, 17</t>
  </si>
  <si>
    <t>Муром г, Орловская ул, 19</t>
  </si>
  <si>
    <t>1260.280</t>
  </si>
  <si>
    <t>Муром г, Орловская ул, 1а</t>
  </si>
  <si>
    <t>Муром г, Орловская ул, 21</t>
  </si>
  <si>
    <t>Муром г, Орловская ул, 25</t>
  </si>
  <si>
    <t>1042.500</t>
  </si>
  <si>
    <t>Муром г, Орловская ул, 25а</t>
  </si>
  <si>
    <t>Муром г, Орловская ул, 26в</t>
  </si>
  <si>
    <t>Муром г, Орловская ул, 27</t>
  </si>
  <si>
    <t>Муром г, Орловская ул, 3</t>
  </si>
  <si>
    <t>Муром г, Орловская ул, 5</t>
  </si>
  <si>
    <t>Муром г, Орловская ул, 7</t>
  </si>
  <si>
    <t>Муром г, Орловская ул, 9</t>
  </si>
  <si>
    <t>Муром г, Осипенко ул, 25</t>
  </si>
  <si>
    <t>Муром г, Осипенко ул, 30</t>
  </si>
  <si>
    <t>Муром г, Парковая ул, 12</t>
  </si>
  <si>
    <t>Муром г, Парковая ул, 29</t>
  </si>
  <si>
    <t>Муром г, Парковая ул, 35</t>
  </si>
  <si>
    <t>172.220</t>
  </si>
  <si>
    <t>Муром г, Парковая ул, 37</t>
  </si>
  <si>
    <t>Муром г, Парковая ул, 4</t>
  </si>
  <si>
    <t>354.950</t>
  </si>
  <si>
    <t>Муром г, Первомайская ул, 101</t>
  </si>
  <si>
    <t>928.770</t>
  </si>
  <si>
    <t>Муром г, Первомайская ул, 103а</t>
  </si>
  <si>
    <t>619.400</t>
  </si>
  <si>
    <t>Муром г, Первомайская ул, 103б</t>
  </si>
  <si>
    <t>Муром г, Первомайская ул, 13</t>
  </si>
  <si>
    <t>Муром г, Первомайская ул, 19</t>
  </si>
  <si>
    <t>167.250</t>
  </si>
  <si>
    <t>Муром г, Первомайская ул, 22</t>
  </si>
  <si>
    <t>Муром г, Первомайская ул, 34</t>
  </si>
  <si>
    <t>193.410</t>
  </si>
  <si>
    <t>206.610</t>
  </si>
  <si>
    <t>503.800</t>
  </si>
  <si>
    <t>Муром г, Первомайская ул, 47А</t>
  </si>
  <si>
    <t>Муром г, Первомайская ул, 84</t>
  </si>
  <si>
    <t>Муром г, Первомайская ул, 93</t>
  </si>
  <si>
    <t>Муром г, Плеханова ул, 1</t>
  </si>
  <si>
    <t>Муром г, Плеханова ул, 3</t>
  </si>
  <si>
    <t>Муром г, Плеханова ул, 7</t>
  </si>
  <si>
    <t>1845</t>
  </si>
  <si>
    <t>Муром г, Привокзальная ул, 1</t>
  </si>
  <si>
    <t>Муром г, Привокзальная ул, 2</t>
  </si>
  <si>
    <t>1319.670</t>
  </si>
  <si>
    <t>Муром г, Пролетарская ул, 1</t>
  </si>
  <si>
    <t>Муром г, Пролетарская ул, 1б</t>
  </si>
  <si>
    <t>Муром г, Пролетарская ул, 21</t>
  </si>
  <si>
    <t>Муром г, Пролетарская ул, 3</t>
  </si>
  <si>
    <t>1022.600</t>
  </si>
  <si>
    <t>Муром г, Пролетарская ул, 32</t>
  </si>
  <si>
    <t>Муром г, Пролетарская ул, 35</t>
  </si>
  <si>
    <t>Муром г, Пролетарская ул, 37</t>
  </si>
  <si>
    <t>Муром г, Пролетарская ул, 41</t>
  </si>
  <si>
    <t>939.120</t>
  </si>
  <si>
    <t>Муром г, Пролетарская ул, 5</t>
  </si>
  <si>
    <t>526.820</t>
  </si>
  <si>
    <t>1906.900</t>
  </si>
  <si>
    <t>Муром г, Пролетарская ул, 59</t>
  </si>
  <si>
    <t>338.050</t>
  </si>
  <si>
    <t>Муром г, Пролетарская ул, 73</t>
  </si>
  <si>
    <t>Муром г, Пролетарская ул, 75</t>
  </si>
  <si>
    <t>Муром г, Профсоюзная ул, 18</t>
  </si>
  <si>
    <t>335.960</t>
  </si>
  <si>
    <t>Муром г, Профсоюзная ул, 21</t>
  </si>
  <si>
    <t>346.500</t>
  </si>
  <si>
    <t>Муром г, Профсоюзная ул, 23</t>
  </si>
  <si>
    <t>387.390</t>
  </si>
  <si>
    <t>Муром г, Пушкина ул, 15</t>
  </si>
  <si>
    <t>Муром г, Пушкина ул, 16</t>
  </si>
  <si>
    <t>Муром г, Пушкина ул, 1а</t>
  </si>
  <si>
    <t>Муром г, Радиозаводское ш, 14</t>
  </si>
  <si>
    <t>Муром г, Радиозаводское ш, 15</t>
  </si>
  <si>
    <t>444.200</t>
  </si>
  <si>
    <t>Муром г, Радиозаводское ш, 16</t>
  </si>
  <si>
    <t>Муром г, Радиозаводское ш, 17</t>
  </si>
  <si>
    <t>350.360</t>
  </si>
  <si>
    <t>Муром г, Радиозаводское ш, 20</t>
  </si>
  <si>
    <t>Муром г, Радиозаводское ш, 25</t>
  </si>
  <si>
    <t>Муром г, Радиозаводское ш, 32</t>
  </si>
  <si>
    <t>Муром г, Радиозаводское ш, 33</t>
  </si>
  <si>
    <t>Муром г, Радиозаводское ш, 36</t>
  </si>
  <si>
    <t>Муром г, Радиозаводское ш, 38</t>
  </si>
  <si>
    <t>Муром г, Радиозаводское ш, 38А</t>
  </si>
  <si>
    <t>Муром г, Радиозаводское ш, 40</t>
  </si>
  <si>
    <t>935.100</t>
  </si>
  <si>
    <t>Муром г, Радиозаводское ш, 42</t>
  </si>
  <si>
    <t>1287.130</t>
  </si>
  <si>
    <t>Муром г, Радиозаводское ш, 44</t>
  </si>
  <si>
    <t>1329.900</t>
  </si>
  <si>
    <t>Муром г, Радиозаводское ш, 46</t>
  </si>
  <si>
    <t>1501.000</t>
  </si>
  <si>
    <t>Муром г, Радиозаводское ш, 48</t>
  </si>
  <si>
    <t>Муром г, Расковой ул, 48</t>
  </si>
  <si>
    <t>Муром г, Революции пл, 4</t>
  </si>
  <si>
    <t>435.400</t>
  </si>
  <si>
    <t>Муром г, Свердлова ул, 1</t>
  </si>
  <si>
    <t>Муром г, Свердлова ул, 12</t>
  </si>
  <si>
    <t>Муром г, Свердлова ул, 14</t>
  </si>
  <si>
    <t>198.800</t>
  </si>
  <si>
    <t>Муром г, Свердлова ул, 17</t>
  </si>
  <si>
    <t>357.950</t>
  </si>
  <si>
    <t>Муром г, Свердлова ул, 28</t>
  </si>
  <si>
    <t>Муром г, Свердлова ул, 30</t>
  </si>
  <si>
    <t>182.060</t>
  </si>
  <si>
    <t>Муром г, Свердлова ул, 33</t>
  </si>
  <si>
    <t>1193.000</t>
  </si>
  <si>
    <t>Муром г, Свердлова ул, 35</t>
  </si>
  <si>
    <t>Муром г, Свердлова ул, 37</t>
  </si>
  <si>
    <t>Муром г, Свердлова ул, 37а</t>
  </si>
  <si>
    <t>446.070</t>
  </si>
  <si>
    <t>Муром г, Свердлова ул, 38</t>
  </si>
  <si>
    <t>Муром г, Свердлова ул, 43</t>
  </si>
  <si>
    <t>334.750</t>
  </si>
  <si>
    <t>Муром г, Свердлова ул, 45</t>
  </si>
  <si>
    <t>Муром г, Свердлова ул, 65</t>
  </si>
  <si>
    <t>2170.800</t>
  </si>
  <si>
    <t>Муром г, Северный проезд, 11</t>
  </si>
  <si>
    <t>322.950</t>
  </si>
  <si>
    <t>Муром г, Северный проезд, 15</t>
  </si>
  <si>
    <t>Муром г, Серова ул, 30</t>
  </si>
  <si>
    <t>Муром г, Серова ул, 35</t>
  </si>
  <si>
    <t>Муром г, Серова ул, 37</t>
  </si>
  <si>
    <t>Муром г, Серова ул, 38</t>
  </si>
  <si>
    <t>Муром г, Серова ул, 39</t>
  </si>
  <si>
    <t>Муром г, Серова ул, 40</t>
  </si>
  <si>
    <t>Муром г, Советская ул, 13</t>
  </si>
  <si>
    <t>Муром г, Советская ул, 23</t>
  </si>
  <si>
    <t>214.640</t>
  </si>
  <si>
    <t>Муром г, Советская ул, 25</t>
  </si>
  <si>
    <t>Муром г, Советская ул, 28</t>
  </si>
  <si>
    <t>Муром г, Советская ул, 29А</t>
  </si>
  <si>
    <t>Муром г, Советская ул, 35</t>
  </si>
  <si>
    <t>Муром г, Советская ул, 40</t>
  </si>
  <si>
    <t>Муром г, Советская ул, 44</t>
  </si>
  <si>
    <t>1053.500</t>
  </si>
  <si>
    <t>Муром г, Советская ул, 46</t>
  </si>
  <si>
    <t>Муром г, Советская ул, 47</t>
  </si>
  <si>
    <t>Муром г, Советская ул, 49</t>
  </si>
  <si>
    <t>Муром г, Советская ул, 50</t>
  </si>
  <si>
    <t>Муром г, Советская ул, 51</t>
  </si>
  <si>
    <t>Муром г, Советская ул, 57А</t>
  </si>
  <si>
    <t>Муром г, Советская ул, 73</t>
  </si>
  <si>
    <t>Муром г, Советская ул, 73А</t>
  </si>
  <si>
    <t>Муром г, Совхозная ул, 11</t>
  </si>
  <si>
    <t>1387.100</t>
  </si>
  <si>
    <t>Муром г, Совхозная ул, 13</t>
  </si>
  <si>
    <t>1038.100</t>
  </si>
  <si>
    <t>Муром г, Совхозная ул, 15А</t>
  </si>
  <si>
    <t>189.250</t>
  </si>
  <si>
    <t>Муром г, Совхозная ул, 64 корп. 2</t>
  </si>
  <si>
    <t>Муром г, Спортивная ул, 10</t>
  </si>
  <si>
    <t>Муром г, Спортивная ул, 16</t>
  </si>
  <si>
    <t>Муром г, Спортивная ул, 18</t>
  </si>
  <si>
    <t>Муром г, Спортивная ул, 8</t>
  </si>
  <si>
    <t>Муром г, Стахановская ул, 16</t>
  </si>
  <si>
    <t>Муром г, Стахановская ул, 18</t>
  </si>
  <si>
    <t>201.150</t>
  </si>
  <si>
    <t>Муром г, Стахановская ул, 28</t>
  </si>
  <si>
    <t>351.800</t>
  </si>
  <si>
    <t>Муром г, Строителей ул, 2</t>
  </si>
  <si>
    <t>219.750</t>
  </si>
  <si>
    <t>Муром г, Строителей ул, 6</t>
  </si>
  <si>
    <t>Муром г, Строителей ул, 8</t>
  </si>
  <si>
    <t>232.650</t>
  </si>
  <si>
    <t>Муром г, Сурикова ул, 2а</t>
  </si>
  <si>
    <t>286.510</t>
  </si>
  <si>
    <t>531.600</t>
  </si>
  <si>
    <t>Муром г, Сурикова ул, 4</t>
  </si>
  <si>
    <t>285.750</t>
  </si>
  <si>
    <t>Муром г, Сурикова ул, 6</t>
  </si>
  <si>
    <t>293.350</t>
  </si>
  <si>
    <t>Муром г, Тимирязева ул, 10</t>
  </si>
  <si>
    <t>283.300</t>
  </si>
  <si>
    <t>Муром г, Тимирязева ул, 11</t>
  </si>
  <si>
    <t>Муром г, Тимирязева ул, 13</t>
  </si>
  <si>
    <t>138.000</t>
  </si>
  <si>
    <t>Муром г, Тимирязева ул, 15</t>
  </si>
  <si>
    <t>206.250</t>
  </si>
  <si>
    <t>Муром г, Тимирязева ул, 6</t>
  </si>
  <si>
    <t>Муром г, Тимирязева ул, 6а</t>
  </si>
  <si>
    <t>245.940</t>
  </si>
  <si>
    <t>1222.600</t>
  </si>
  <si>
    <t>Муром г, Трудовая ул, 33</t>
  </si>
  <si>
    <t>1478.200</t>
  </si>
  <si>
    <t>Муром г, Трудовая ул, 35</t>
  </si>
  <si>
    <t>Муром г, Трудовая ул, 37</t>
  </si>
  <si>
    <t>Муром г, Трудовая ул, 41</t>
  </si>
  <si>
    <t>Муром г, Филатова ул, 13</t>
  </si>
  <si>
    <t>350.750</t>
  </si>
  <si>
    <t>Муром г, Филатова ул, 15</t>
  </si>
  <si>
    <t>Муром г, Филатова ул, 17</t>
  </si>
  <si>
    <t>Муром г, Филатова ул, 19</t>
  </si>
  <si>
    <t>676.300</t>
  </si>
  <si>
    <t>Муром г, Филатова ул, 19а</t>
  </si>
  <si>
    <t>Муром г, Филатова ул, 1а</t>
  </si>
  <si>
    <t>381.380</t>
  </si>
  <si>
    <t>Муром г, Филатова ул, 1б</t>
  </si>
  <si>
    <t>Муром г, Филатова ул, 21</t>
  </si>
  <si>
    <t>Муром г, Филатова ул, 5</t>
  </si>
  <si>
    <t>3368.300</t>
  </si>
  <si>
    <t>Муром г, Филатова ул, 6</t>
  </si>
  <si>
    <t>Муром г, Филатова ул, 6а</t>
  </si>
  <si>
    <t>1029.000</t>
  </si>
  <si>
    <t>Муром г, Филатова ул, 7</t>
  </si>
  <si>
    <t>1499.000</t>
  </si>
  <si>
    <t>Муром г, Фрунзе ул, 1</t>
  </si>
  <si>
    <t>Муром г, Цветочный б-р, 2</t>
  </si>
  <si>
    <t>Муром г, Цветочный б-р, 3</t>
  </si>
  <si>
    <t>Муром г, Чкалова ул, 10а</t>
  </si>
  <si>
    <t>Муром г, Чкалова ул, 10Б</t>
  </si>
  <si>
    <t>Муром г, Чкалова ул, 11А</t>
  </si>
  <si>
    <t>Муром г, Чкалова ул, 12б</t>
  </si>
  <si>
    <t>Муром г, Чкалова ул, 16а</t>
  </si>
  <si>
    <t>Муром г, Чкалова ул, 2а</t>
  </si>
  <si>
    <t>Муром г, Чкалова ул, 2б</t>
  </si>
  <si>
    <t>Муром г, Чкалова ул, 4А</t>
  </si>
  <si>
    <t>169.350</t>
  </si>
  <si>
    <t>Муром г, Чкалова ул, 4б</t>
  </si>
  <si>
    <t>685.020</t>
  </si>
  <si>
    <t>Муром г, Чкалова ул, 5А</t>
  </si>
  <si>
    <t>170.700</t>
  </si>
  <si>
    <t>Муром г, Чкалова ул, 6а</t>
  </si>
  <si>
    <t>195.000</t>
  </si>
  <si>
    <t>Муром г, Чкалова ул, 6б</t>
  </si>
  <si>
    <t>Муром г, Чкалова ул, 7А</t>
  </si>
  <si>
    <t>178.300</t>
  </si>
  <si>
    <t>Муром г, Чкалова ул, 8А</t>
  </si>
  <si>
    <t>Муром г, Чкалова ул, 8б</t>
  </si>
  <si>
    <t>Муром г, Чкалова ул, 9А</t>
  </si>
  <si>
    <t>Муром г, Школьная ул, 1а</t>
  </si>
  <si>
    <t>Муром г, Щербакова ул, 11</t>
  </si>
  <si>
    <t>Муром г, Щербакова ул, 12</t>
  </si>
  <si>
    <t>Муром г, Щербакова ул, 13</t>
  </si>
  <si>
    <t>Муром г, Щербакова ул, 15</t>
  </si>
  <si>
    <t>Муром г, Щербакова ул, 17</t>
  </si>
  <si>
    <t>215.600</t>
  </si>
  <si>
    <t>Муром г, Щербакова ул, 21</t>
  </si>
  <si>
    <t>Муром г, Щербакова ул, 23</t>
  </si>
  <si>
    <t>Муром г, Щербакова ул, 25</t>
  </si>
  <si>
    <t>Муром г, Щербакова ул, 27</t>
  </si>
  <si>
    <t>939.160</t>
  </si>
  <si>
    <t>Муром г, Щербакова ул, 29</t>
  </si>
  <si>
    <t>Муром г, Щербакова ул, 33</t>
  </si>
  <si>
    <t>225.570</t>
  </si>
  <si>
    <t>Муром г, Щербакова ул, 37</t>
  </si>
  <si>
    <t>1073.500</t>
  </si>
  <si>
    <t>Муром г, Щербакова ул, 4</t>
  </si>
  <si>
    <t>Муром г, Щербакова ул, 5</t>
  </si>
  <si>
    <t>Муром г, Щербакова ул, 6</t>
  </si>
  <si>
    <t>Муром г, Щербакова ул, 7</t>
  </si>
  <si>
    <t>228.700</t>
  </si>
  <si>
    <t>Муром г, Экземплярского ул, 10 корп. 1</t>
  </si>
  <si>
    <t>Муром г, Экземплярского ул, 10</t>
  </si>
  <si>
    <t>Муром г, Экземплярского ул, 11а</t>
  </si>
  <si>
    <t>169.750</t>
  </si>
  <si>
    <t>Муром г, Экземплярского ул, 13а</t>
  </si>
  <si>
    <t>298.200</t>
  </si>
  <si>
    <t>Муром г, Экземплярского ул, 14а</t>
  </si>
  <si>
    <t>Муром г, Экземплярского ул, 1а</t>
  </si>
  <si>
    <t>482.850</t>
  </si>
  <si>
    <t>Муром г, Экземплярского ул, 45</t>
  </si>
  <si>
    <t>Муром г, Экземплярского ул, 53</t>
  </si>
  <si>
    <t>944.030</t>
  </si>
  <si>
    <t>Муром г, Экземплярского ул, 55</t>
  </si>
  <si>
    <t>459.900</t>
  </si>
  <si>
    <t>Муром г, Экземплярского ул, 70</t>
  </si>
  <si>
    <t>Муром г, Экземплярского ул, 74</t>
  </si>
  <si>
    <t>Муром г, Экземплярского ул, 90</t>
  </si>
  <si>
    <t>Муром г, Экземплярского ул, 92</t>
  </si>
  <si>
    <t>Муром г, Эксплуатационная ул, 16</t>
  </si>
  <si>
    <t>218.200</t>
  </si>
  <si>
    <t>Муром г, Эксплуатационная ул, 17</t>
  </si>
  <si>
    <t>Муром г, Энгельса ул, 1</t>
  </si>
  <si>
    <t>Муром г, Энгельса ул, 12</t>
  </si>
  <si>
    <t>Муром г, Энгельса ул, 14</t>
  </si>
  <si>
    <t>Муром г, Энгельса ул, 15</t>
  </si>
  <si>
    <t>Муром г, Энгельса ул, 16</t>
  </si>
  <si>
    <t>Муром г, Энгельса ул, 17</t>
  </si>
  <si>
    <t>Муром г, Энгельса ул, 18</t>
  </si>
  <si>
    <t>1035.700</t>
  </si>
  <si>
    <t>Муром г, Энгельса ул, 1а</t>
  </si>
  <si>
    <t>5969.100</t>
  </si>
  <si>
    <t>Муром г, Энгельса ул, 1б</t>
  </si>
  <si>
    <t>Муром г, Энгельса ул, 1в</t>
  </si>
  <si>
    <t>Муром г, Энгельса ул, 1г</t>
  </si>
  <si>
    <t>Муром г, Энгельса ул, 21</t>
  </si>
  <si>
    <t>Муром г, Энгельса ул, 3</t>
  </si>
  <si>
    <t>Муром г, Энгельса ул, 5</t>
  </si>
  <si>
    <t>Муром г, Энгельса ул, 7</t>
  </si>
  <si>
    <t>Муром г, Энергетиков ул, 2</t>
  </si>
  <si>
    <t>164.300</t>
  </si>
  <si>
    <t>Муром г, Энергетиков ул, 3а</t>
  </si>
  <si>
    <t>675.800</t>
  </si>
  <si>
    <t>Муром г, Энергетиков ул, 7</t>
  </si>
  <si>
    <t>168.350</t>
  </si>
  <si>
    <t>Муром г, Юбилейная ул, 48</t>
  </si>
  <si>
    <t>327.200</t>
  </si>
  <si>
    <t>Муром г, Юбилейная ул, 48а</t>
  </si>
  <si>
    <t>1089.500</t>
  </si>
  <si>
    <t>304.900</t>
  </si>
  <si>
    <t>105.600</t>
  </si>
  <si>
    <t>Муром г, Юбилейная ул, 54</t>
  </si>
  <si>
    <t>Муром г, Юбилейная ул, 56</t>
  </si>
  <si>
    <t>Муром г, Юбилейная ул, 58</t>
  </si>
  <si>
    <t>Муром г, Южная ул, 10</t>
  </si>
  <si>
    <t>Муром г, Южная ул, 11</t>
  </si>
  <si>
    <t>Муром г, Южная ул, 12</t>
  </si>
  <si>
    <t>Муром г, Южная ул, 14</t>
  </si>
  <si>
    <t>Муром г, Южная ул, 18</t>
  </si>
  <si>
    <t>Муром г, Южная ул, 2</t>
  </si>
  <si>
    <t>Муром г, Южная ул, 22</t>
  </si>
  <si>
    <t>Муром г, Южная ул, 24</t>
  </si>
  <si>
    <t>Муром г, Южная ул, 4</t>
  </si>
  <si>
    <t>Муром г, Южная ул, 6</t>
  </si>
  <si>
    <t>595.100</t>
  </si>
  <si>
    <t>Муром г, Южная ул, 8</t>
  </si>
  <si>
    <t>Муромский р-н, Борисоглеб с, Первомайская ул, 3</t>
  </si>
  <si>
    <t>Муромский р-н, Булатниково с, Мира ул, 3</t>
  </si>
  <si>
    <t>Муромский р-н, Волнино д, Луговая ул, 1</t>
  </si>
  <si>
    <t>Муромский р-н, Зимёнки п, Кооперативная ул, 11</t>
  </si>
  <si>
    <t>609.450</t>
  </si>
  <si>
    <t>Муромский р-н, Зимёнки п, Кооперативная ул, 12</t>
  </si>
  <si>
    <t>652.620</t>
  </si>
  <si>
    <t>Муромский р-н, Зимёнки п, Кооперативная ул, 14</t>
  </si>
  <si>
    <t>Муромский р-н, Зимёнки п, Кооперативная ул, 2</t>
  </si>
  <si>
    <t>614.680</t>
  </si>
  <si>
    <t>Муромский р-н, Зимёнки п, Кооперативная ул, 3</t>
  </si>
  <si>
    <t>Муромский р-н, Зимёнки п, Красногорбатовская ул, 1</t>
  </si>
  <si>
    <t>Муромский р-н, Зимёнки п, Красногорбатовская ул, 2</t>
  </si>
  <si>
    <t>Муромский р-н, Зимёнки п, Красногорбатовская ул, 3</t>
  </si>
  <si>
    <t>609.800</t>
  </si>
  <si>
    <t>Муромский р-н, Зимёнки п, Мира ул, 1</t>
  </si>
  <si>
    <t>426.510</t>
  </si>
  <si>
    <t>Муромский р-н, Зимёнки п, Мира ул, 2</t>
  </si>
  <si>
    <t>433.440</t>
  </si>
  <si>
    <t>Муромский р-н, Зимёнки п, Мира ул, 3</t>
  </si>
  <si>
    <t>Муромский р-н, Зимёнки п, Мира ул, 4</t>
  </si>
  <si>
    <t>Муромский р-н, Зимёнки п, Мира ул, 5</t>
  </si>
  <si>
    <t>Муромский р-н, Зимёнки п, Мира ул, 6</t>
  </si>
  <si>
    <t>495.700</t>
  </si>
  <si>
    <t>Муромский р-н, Зимёнки п, Мира ул, 7</t>
  </si>
  <si>
    <t>Муромский р-н, Зимёнки п, Мира ул, 8</t>
  </si>
  <si>
    <t>Муромский р-н, Ковардицы с, Молодежная ул, 11</t>
  </si>
  <si>
    <t>Муромский р-н, Ковардицы с, Молодежная ул, 12</t>
  </si>
  <si>
    <t>Муромский р-н, Кондраково п, Зеленая ул, 6</t>
  </si>
  <si>
    <t>217.880</t>
  </si>
  <si>
    <t>Муромский р-н, Кондраково п, Зеленая ул, 8</t>
  </si>
  <si>
    <t>217.750</t>
  </si>
  <si>
    <t>Муромский р-н, Кондраково п, Набережная ул, 15</t>
  </si>
  <si>
    <t>Муромский р-н, Макаровка д, Центральная ул, 9</t>
  </si>
  <si>
    <t>Муромский р-н, Межищи д, Овражная ул, 1</t>
  </si>
  <si>
    <t>498.800</t>
  </si>
  <si>
    <t>Муромский р-н, Межищи д, Полевая ул, 45</t>
  </si>
  <si>
    <t>Муромский р-н, Механизаторов п, 35а</t>
  </si>
  <si>
    <t>Муромский р-н, Механизаторов п, 44а</t>
  </si>
  <si>
    <t>Муромский р-н, Механизаторов п, 44в</t>
  </si>
  <si>
    <t>Муромский р-н, Механизаторов п, 48</t>
  </si>
  <si>
    <t>868.900</t>
  </si>
  <si>
    <t>825.200</t>
  </si>
  <si>
    <t>Муромский р-н, Механизаторов п, 50а</t>
  </si>
  <si>
    <t>758.630</t>
  </si>
  <si>
    <t>Муромский р-н, Механизаторов п, 51</t>
  </si>
  <si>
    <t>399.200</t>
  </si>
  <si>
    <t>Муромский р-н, Механизаторов п, 52</t>
  </si>
  <si>
    <t>Муромский р-н, Механизаторов п, 53</t>
  </si>
  <si>
    <t>Муромский р-н, Механизаторов п, 54</t>
  </si>
  <si>
    <t>Муромский р-н, Механизаторов п, 55</t>
  </si>
  <si>
    <t>Муромский р-н, Механизаторов п, 55а</t>
  </si>
  <si>
    <t>Муромский р-н, Механизаторов п, 57</t>
  </si>
  <si>
    <t>Муромский р-н, Механизаторов п, 59</t>
  </si>
  <si>
    <t>Муромский р-н, Механизаторов п, 60</t>
  </si>
  <si>
    <t>Муромский р-н, Механизаторов п, 62</t>
  </si>
  <si>
    <t>Муромский р-н, Механизаторов п, 63</t>
  </si>
  <si>
    <t>Муромский р-н, Механизаторов п, 64</t>
  </si>
  <si>
    <t>Муромский р-н, Механизаторов п, 66</t>
  </si>
  <si>
    <t>Муромский р-н, Механизаторов п, 68</t>
  </si>
  <si>
    <t>779.900</t>
  </si>
  <si>
    <t>1837.400</t>
  </si>
  <si>
    <t>Муромский р-н, Механизаторов п, 70</t>
  </si>
  <si>
    <t>3693.000</t>
  </si>
  <si>
    <t>Муромский р-н, Мишино д, Комсомольская ул, 71а</t>
  </si>
  <si>
    <t>Муромский р-н, Молотицы с, Гагарина ул, 26</t>
  </si>
  <si>
    <t>Муромский р-н, Молотицы с, Гагарина ул, 28</t>
  </si>
  <si>
    <t>Муромский р-н, Молотицы с, Гагарина ул, 29</t>
  </si>
  <si>
    <t>Муромский р-н, Молотицы с, Гагарина ул, 30</t>
  </si>
  <si>
    <t>Муромский р-н, Молотицы с, ПМК-10 ул, 1</t>
  </si>
  <si>
    <t>Муромский р-н, Муромский п, Кольцевая ул, 23</t>
  </si>
  <si>
    <t>Муромский р-н, Муромский п, Кольцевая ул, 29</t>
  </si>
  <si>
    <t>Муромский р-н, Муромский п, Кольцевая ул, 31</t>
  </si>
  <si>
    <t>Муромский р-н, Муромский п, Озёрная ул, 20</t>
  </si>
  <si>
    <t>Муромский р-н, Муромский п, Озёрная ул, 21</t>
  </si>
  <si>
    <t>Муромский р-н, Муромский п, Озёрная ул, 22</t>
  </si>
  <si>
    <t>520.020</t>
  </si>
  <si>
    <t>Муромский р-н, Муромский п, Садовая ул, 27</t>
  </si>
  <si>
    <t>Муромский р-н, Муромский п, Садовая ул, 28</t>
  </si>
  <si>
    <t>639.200</t>
  </si>
  <si>
    <t>639.150</t>
  </si>
  <si>
    <t>Муромский р-н, Муромский п, Северная ул, 10</t>
  </si>
  <si>
    <t>Муромский р-н, Муромский п, Северная ул, 11</t>
  </si>
  <si>
    <t>258.720</t>
  </si>
  <si>
    <t>Муромский р-н, Муромский п, Северная ул, 18</t>
  </si>
  <si>
    <t>438.300</t>
  </si>
  <si>
    <t>Муромский р-н, Муромский п, Северная ул, 19</t>
  </si>
  <si>
    <t>Муромский р-н, Муромский п, Северная ул, 7</t>
  </si>
  <si>
    <t>Муромский р-н, Муромский п, Центральная ул, 30</t>
  </si>
  <si>
    <t>Муромский р-н, Муромский п, Центральная ул, 34</t>
  </si>
  <si>
    <t>Муромский р-н, Нежиловка д, Пригородная ул, 52</t>
  </si>
  <si>
    <t>Муромский р-н, Панфилово с, Первомайская ул, 25</t>
  </si>
  <si>
    <t>268.210</t>
  </si>
  <si>
    <t>Муромский р-н, Панфилово с, Советская ул, 35</t>
  </si>
  <si>
    <t>676.100</t>
  </si>
  <si>
    <t>652.270</t>
  </si>
  <si>
    <t>Муромский р-н, Прудищи д, Клубная ул, 4</t>
  </si>
  <si>
    <t>691.600</t>
  </si>
  <si>
    <t>Муромский р-н, Савково д, Советская ул, 20</t>
  </si>
  <si>
    <t>Муромский р-н, Фабрики им П.Л.Войкова п, 10</t>
  </si>
  <si>
    <t>964.100</t>
  </si>
  <si>
    <t>221.340</t>
  </si>
  <si>
    <t>Муромский р-н, Фабрики им П.Л.Войкова п, 21</t>
  </si>
  <si>
    <t>307.630</t>
  </si>
  <si>
    <t>Муромский р-н, Фабрики им П.Л.Войкова п, 22</t>
  </si>
  <si>
    <t>Муромский р-н, Фабрики им П.Л.Войкова п, 23</t>
  </si>
  <si>
    <t>452.240</t>
  </si>
  <si>
    <t>Муромский р-н, Фабрики им П.Л.Войкова п, 24</t>
  </si>
  <si>
    <t>Муромский р-н, Фабрики им П.Л.Войкова п, 25</t>
  </si>
  <si>
    <t>Муромский р-н, Фабрики им П.Л.Войкова п, 26</t>
  </si>
  <si>
    <t>970.020</t>
  </si>
  <si>
    <t>Муромский р-н, Фабрики им П.Л.Войкова п, 27</t>
  </si>
  <si>
    <t>978.140</t>
  </si>
  <si>
    <t>Муромский р-н, Фабрики им П.Л.Войкова п, 28</t>
  </si>
  <si>
    <t>Муромский р-н, Фабрики им П.Л.Войкова п, 29</t>
  </si>
  <si>
    <t>Муромский р-н, Фабрики им П.Л.Войкова п, 30</t>
  </si>
  <si>
    <t>502.900</t>
  </si>
  <si>
    <t>Муромский р-н, Фабрики им П.Л.Войкова п, 31</t>
  </si>
  <si>
    <t>Муромский р-н, Фабрики им П.Л.Войкова п, 32</t>
  </si>
  <si>
    <t>Муромский р-н, Фабрики им П.Л.Войкова п, 8</t>
  </si>
  <si>
    <t>Муромский р-н, Фабрики им П.Л.Войкова п, 9</t>
  </si>
  <si>
    <t>Муромский р-н, Якиманская Слобода с, Ленина ул, 1</t>
  </si>
  <si>
    <t>Муромский р-н, Якиманская Слобода с, Ленина ул, 34а</t>
  </si>
  <si>
    <t>Муромский р-н, Якиманская Слобода с, Школьная ул, 45а</t>
  </si>
  <si>
    <t>Петушинский р-н, Андреевское с, 10</t>
  </si>
  <si>
    <t>Петушинский р-н, Андреевское с, 11</t>
  </si>
  <si>
    <t>Петушинский р-н, Андреевское с, 13</t>
  </si>
  <si>
    <t>Петушинский р-н, Андреевское с, 9</t>
  </si>
  <si>
    <t>Петушинский р-н, Анкудиново д, Арханинская ул, 40</t>
  </si>
  <si>
    <t>Петушинский р-н, Березка п, Центральная ул, 11</t>
  </si>
  <si>
    <t>Петушинский р-н, Березка п, Центральная ул, 7</t>
  </si>
  <si>
    <t>687.160</t>
  </si>
  <si>
    <t>Петушинский р-н, Березка п, Центральная ул, 9</t>
  </si>
  <si>
    <t>686.710</t>
  </si>
  <si>
    <t>Петушинский р-н, Болдино д, 7</t>
  </si>
  <si>
    <t>Петушинский р-н, Вольгинский п, Новосеменковская ул, 1</t>
  </si>
  <si>
    <t>Петушинский р-н, Вольгинский п, Новосеменковская ул, 10</t>
  </si>
  <si>
    <t>Петушинский р-н, Вольгинский п, Новосеменковская ул, 12</t>
  </si>
  <si>
    <t>Петушинский р-н, Вольгинский п, Новосеменковская ул, 14</t>
  </si>
  <si>
    <t>Петушинский р-н, Вольгинский п, Новосеменковская ул, 19</t>
  </si>
  <si>
    <t>Петушинский р-н, Вольгинский п, Новосеменковская ул, 21</t>
  </si>
  <si>
    <t>Петушинский р-н, Вольгинский п, Новосеменковская ул, 22</t>
  </si>
  <si>
    <t>Петушинский р-н, Вольгинский п, Новосеменковская ул, 23</t>
  </si>
  <si>
    <t>Петушинский р-н, Вольгинский п, Новосеменковская ул, 25</t>
  </si>
  <si>
    <t>5065.000</t>
  </si>
  <si>
    <t>Петушинский р-н, Вольгинский п, Новосеменковская ул, 5</t>
  </si>
  <si>
    <t>Петушинский р-н, Вольгинский п, Новосеменковская ул, 8</t>
  </si>
  <si>
    <t>Петушинский р-н, Вольгинский п, Старовская ул, 10</t>
  </si>
  <si>
    <t>Петушинский р-н, Вольгинский п, Старовская ул, 14</t>
  </si>
  <si>
    <t>Петушинский р-н, Вольгинский п, Старовская ул, 15</t>
  </si>
  <si>
    <t>Петушинский р-н, Вольгинский п, Старовская ул, 17</t>
  </si>
  <si>
    <t>Петушинский р-н, Вольгинский п, Старовская ул, 18</t>
  </si>
  <si>
    <t>Петушинский р-н, Вольгинский п, Старовская ул, 2</t>
  </si>
  <si>
    <t>Петушинский р-н, Вольгинский п, Старовская ул, 22</t>
  </si>
  <si>
    <t>Петушинский р-н, Вольгинский п, Старовская ул, 24</t>
  </si>
  <si>
    <t>Петушинский р-н, Вольгинский п, Старовская ул, 25</t>
  </si>
  <si>
    <t>Петушинский р-н, Вольгинский п, Старовская ул, 26</t>
  </si>
  <si>
    <t>Петушинский р-н, Вольгинский п, Старовская ул, 27</t>
  </si>
  <si>
    <t>1348.000</t>
  </si>
  <si>
    <t>Петушинский р-н, Вольгинский п, Старовская ул, 3</t>
  </si>
  <si>
    <t>Петушинский р-н, Вольгинский п, Старовская ул, 33</t>
  </si>
  <si>
    <t>Петушинский р-н, Вольгинский п, Старовская ул, 4</t>
  </si>
  <si>
    <t>Петушинский р-н, Вольгинский п, Старовская ул, 5</t>
  </si>
  <si>
    <t>Петушинский р-н, Вольгинский п, Старовская ул, 7</t>
  </si>
  <si>
    <t>Петушинский р-н, Воспушка д, Ленина ул, 1</t>
  </si>
  <si>
    <t>505.400</t>
  </si>
  <si>
    <t>Петушинский р-н, Воспушка д, Ленина ул, 2</t>
  </si>
  <si>
    <t>431.820</t>
  </si>
  <si>
    <t>Петушинский р-н, Головино д, Полевая ул, 1</t>
  </si>
  <si>
    <t>Петушинский р-н, Головино д, Полевая ул, 2</t>
  </si>
  <si>
    <t>Петушинский р-н, Головино д, Полевая ул, 3</t>
  </si>
  <si>
    <t>840.420</t>
  </si>
  <si>
    <t>Петушинский р-н, Головино д, Полевая ул, 4</t>
  </si>
  <si>
    <t>Петушинский р-н, Головино д, Полевая ул, 5</t>
  </si>
  <si>
    <t>938.900</t>
  </si>
  <si>
    <t>Петушинский р-н, Головино д, Полевая ул, 6</t>
  </si>
  <si>
    <t>752.200</t>
  </si>
  <si>
    <t>Петушинский р-н, Городищи п, К.Соловьева ул, 1</t>
  </si>
  <si>
    <t>7647.450</t>
  </si>
  <si>
    <t>Петушинский р-н, Городищи п, К.Соловьева ул, 2</t>
  </si>
  <si>
    <t>Петушинский р-н, Городищи п, К.Соловьева ул, 3а</t>
  </si>
  <si>
    <t>497.860</t>
  </si>
  <si>
    <t>Петушинский р-н, Городищи п, К.Соловьева ул, 4а</t>
  </si>
  <si>
    <t>3032.000</t>
  </si>
  <si>
    <t>1213.130</t>
  </si>
  <si>
    <t>Петушинский р-н, Городищи п, Ленина ул, 12</t>
  </si>
  <si>
    <t>570.800</t>
  </si>
  <si>
    <t>Петушинский р-н, Городищи п, Ленина ул, 14</t>
  </si>
  <si>
    <t>Петушинский р-н, Городищи п, Ленина ул, 16</t>
  </si>
  <si>
    <t>Петушинский р-н, Городищи п, Ленина ул, 18</t>
  </si>
  <si>
    <t>Петушинский р-н, Городищи п, Ленина ул, 1А</t>
  </si>
  <si>
    <t>Петушинский р-н, Городищи п, Ленина ул, 24</t>
  </si>
  <si>
    <t>Петушинский р-н, Городищи п, Ленина ул, 6</t>
  </si>
  <si>
    <t>Петушинский р-н, Городищи п, Ленина ул, 8</t>
  </si>
  <si>
    <t>Петушинский р-н, Городищи п, Ленина ул, 8а</t>
  </si>
  <si>
    <t>715.300</t>
  </si>
  <si>
    <t>Петушинский р-н, Городищи п, Ленина ул, 9а</t>
  </si>
  <si>
    <t>Петушинский р-н, Городищи п, Октябрьская-2 ул, 23</t>
  </si>
  <si>
    <t>497.800</t>
  </si>
  <si>
    <t>Петушинский р-н, Городищи п, Октябрьская-2 ул, 24</t>
  </si>
  <si>
    <t>315.980</t>
  </si>
  <si>
    <t>Петушинский р-н, Городищи п, Октябрьская-2 ул, 25</t>
  </si>
  <si>
    <t>564.100</t>
  </si>
  <si>
    <t>Петушинский р-н, Городищи п, Октябрьская-2 ул, 27</t>
  </si>
  <si>
    <t>Петушинский р-н, Городищи п, Октябрьская-2 ул, 28</t>
  </si>
  <si>
    <t>Петушинский р-н, Городищи п, Октябрьская-2 ул, 29</t>
  </si>
  <si>
    <t>Петушинский р-н, Городищи п, Октябрьская-2 ул, 30</t>
  </si>
  <si>
    <t>2086.100</t>
  </si>
  <si>
    <t>Петушинский р-н, Городищи п, Октябрьская-2 ул, 31</t>
  </si>
  <si>
    <t>1198.100</t>
  </si>
  <si>
    <t>1501.900</t>
  </si>
  <si>
    <t>Петушинский р-н, Городищи п, Октябрьская-2 ул, 32</t>
  </si>
  <si>
    <t>Петушинский р-н, Городищи п, Октябрьская-2 ул, 33</t>
  </si>
  <si>
    <t>Петушинский р-н, Городищи п, Октябрьская-2 ул, 34</t>
  </si>
  <si>
    <t>Петушинский р-н, Городищи п, Октябрьская-2 ул, 35</t>
  </si>
  <si>
    <t>Петушинский р-н, Городищи п, Октябрьская-2 ул, 36</t>
  </si>
  <si>
    <t>Петушинский р-н, Городищи п, Октябрьская-2 ул, 37</t>
  </si>
  <si>
    <t>Петушинский р-н, Городищи п, Октябрьская-2 ул, 38</t>
  </si>
  <si>
    <t>Петушинский р-н, Городищи п, Первомайская ул, 2</t>
  </si>
  <si>
    <t>Петушинский р-н, Городищи п, Советская ул, 10</t>
  </si>
  <si>
    <t>Петушинский р-н, Городищи п, Советская ул, 11</t>
  </si>
  <si>
    <t>Петушинский р-н, Городищи п, Советская ул, 14</t>
  </si>
  <si>
    <t>Петушинский р-н, Городищи п, Советская ул, 19</t>
  </si>
  <si>
    <t>755.950</t>
  </si>
  <si>
    <t>Петушинский р-н, Городищи п, Советская ул, 21</t>
  </si>
  <si>
    <t>Петушинский р-н, Городищи п, Советская ул, 22</t>
  </si>
  <si>
    <t>504.710</t>
  </si>
  <si>
    <t>Петушинский р-н, Городищи п, Советская ул, 23</t>
  </si>
  <si>
    <t>Петушинский р-н, Городищи п, Советская ул, 25</t>
  </si>
  <si>
    <t>Петушинский р-н, Городищи п, Советская ул, 26</t>
  </si>
  <si>
    <t>Петушинский р-н, Городищи п, Советская ул, 27</t>
  </si>
  <si>
    <t>510.160</t>
  </si>
  <si>
    <t>Петушинский р-н, Городищи п, Советская ул, 3</t>
  </si>
  <si>
    <t>1712.300</t>
  </si>
  <si>
    <t>Петушинский р-н, Городищи п, Советская ул, 32</t>
  </si>
  <si>
    <t>Петушинский р-н, Городищи п, Советская ул, 34</t>
  </si>
  <si>
    <t>Петушинский р-н, Городищи п, Советская ул, 36</t>
  </si>
  <si>
    <t>Петушинский р-н, Городищи п, Советская ул, 38</t>
  </si>
  <si>
    <t>1362.720</t>
  </si>
  <si>
    <t>Петушинский р-н, Городищи п, Советская ул, 40</t>
  </si>
  <si>
    <t>1557.540</t>
  </si>
  <si>
    <t>Петушинский р-н, Городищи п, Советская ул, 42</t>
  </si>
  <si>
    <t>1297.200</t>
  </si>
  <si>
    <t>Петушинский р-н, Городищи п, Советская ул, 45а</t>
  </si>
  <si>
    <t>Петушинский р-н, Городищи п, Советская ул, 47а</t>
  </si>
  <si>
    <t>714.300</t>
  </si>
  <si>
    <t>Петушинский р-н, Городищи п, Советская ул, 5</t>
  </si>
  <si>
    <t>888.950</t>
  </si>
  <si>
    <t>Петушинский р-н, Городищи п, Советская ул, 7</t>
  </si>
  <si>
    <t>Петушинский р-н, Городищи п, Советская ул, 9</t>
  </si>
  <si>
    <t>526.900</t>
  </si>
  <si>
    <t>Петушинский р-н, Грибово д, Охотохозяйство тер, 9</t>
  </si>
  <si>
    <t>Петушинский р-н, Киржач д, Луговая ул, 30</t>
  </si>
  <si>
    <t>Петушинский р-н, Костерево г, 40 лет Октября ул, 1</t>
  </si>
  <si>
    <t>560.700</t>
  </si>
  <si>
    <t>Петушинский р-н, Костерево г, 40 лет Октября ул, 10</t>
  </si>
  <si>
    <t>Петушинский р-н, Костерево г, 40 лет Октября ул, 12</t>
  </si>
  <si>
    <t>1282.260</t>
  </si>
  <si>
    <t>1277.500</t>
  </si>
  <si>
    <t>Петушинский р-н, Костерево г, 40 лет Октября ул, 14</t>
  </si>
  <si>
    <t>4534.450</t>
  </si>
  <si>
    <t>4467.300</t>
  </si>
  <si>
    <t>Петушинский р-н, Костерево г, 40 лет Октября ул, 16</t>
  </si>
  <si>
    <t>1259.040</t>
  </si>
  <si>
    <t>Петушинский р-н, Костерево г, 40 лет Октября ул, 18</t>
  </si>
  <si>
    <t>1111.440</t>
  </si>
  <si>
    <t>Петушинский р-н, Костерево г, 40 лет Октября ул, 2</t>
  </si>
  <si>
    <t>Петушинский р-н, Костерево г, 40 лет Октября ул, 3</t>
  </si>
  <si>
    <t>Петушинский р-н, Костерево г, 40 лет Октября ул, 4</t>
  </si>
  <si>
    <t>Петушинский р-н, Костерево г, 40 лет Октября ул, 5</t>
  </si>
  <si>
    <t>Петушинский р-н, Костерево г, 40 лет Октября ул, 6</t>
  </si>
  <si>
    <t>Петушинский р-н, Костерево г, 40 лет Октября ул, 7</t>
  </si>
  <si>
    <t>Петушинский р-н, Костерево г, 40 лет Октября ул, 8</t>
  </si>
  <si>
    <t>644.100</t>
  </si>
  <si>
    <t>Петушинский р-н, Костерево г, 40 лет Октября ул, 9</t>
  </si>
  <si>
    <t>Петушинский р-н, Костерево г, Бормино ул, 58</t>
  </si>
  <si>
    <t>1983.570</t>
  </si>
  <si>
    <t>Петушинский р-н, Костерево г, Бормино ул, 60</t>
  </si>
  <si>
    <t>526.850</t>
  </si>
  <si>
    <t>Петушинский р-н, Костерево г, Заречная ул, 448</t>
  </si>
  <si>
    <t>Петушинский р-н, Костерево г, Заречная ул, 464</t>
  </si>
  <si>
    <t>Петушинский р-н, Костерево г, Заречная ул, 465</t>
  </si>
  <si>
    <t>Петушинский р-н, Костерево г, Заречная ул, 466</t>
  </si>
  <si>
    <t>Петушинский р-н, Костерево г, им Горького ул, 1</t>
  </si>
  <si>
    <t>Петушинский р-н, Костерево г, им Горького ул, 11</t>
  </si>
  <si>
    <t>Петушинский р-н, Костерево г, им Горького ул, 12</t>
  </si>
  <si>
    <t>449.450</t>
  </si>
  <si>
    <t>496.600</t>
  </si>
  <si>
    <t>Петушинский р-н, Костерево г, им Горького ул, 3</t>
  </si>
  <si>
    <t>Петушинский р-н, Костерево г, им Горького ул, 4</t>
  </si>
  <si>
    <t>691.380</t>
  </si>
  <si>
    <t>Петушинский р-н, Костерево г, им Горького ул, 5</t>
  </si>
  <si>
    <t>Петушинский р-н, Костерево г, им Горького ул, 7</t>
  </si>
  <si>
    <t>2858.570</t>
  </si>
  <si>
    <t>Петушинский р-н, Костерево г, им Серебренникова ул, 37</t>
  </si>
  <si>
    <t>1796.100</t>
  </si>
  <si>
    <t>Петушинский р-н, Костерево г, им Серебренникова ул, 39</t>
  </si>
  <si>
    <t>Петушинский р-н, Костерево г, Комсомольская ул, 1</t>
  </si>
  <si>
    <t>Петушинский р-н, Костерево г, Комсомольская ул, 11</t>
  </si>
  <si>
    <t>Петушинский р-н, Костерево г, Комсомольская ул, 3</t>
  </si>
  <si>
    <t>904.100</t>
  </si>
  <si>
    <t>Петушинский р-н, Костерево г, Комсомольская ул, 5</t>
  </si>
  <si>
    <t>Петушинский р-н, Костерево г, Комсомольская ул, 7</t>
  </si>
  <si>
    <t>Петушинский р-н, Костерево г, Комсомольская ул, 9</t>
  </si>
  <si>
    <t>Петушинский р-н, Костерево г, Костерево-1 п, 419</t>
  </si>
  <si>
    <t>Петушинский р-н, Костерево г, Костерево-1 п, 425</t>
  </si>
  <si>
    <t>Петушинский р-н, Костерево г, Костерево-1 п, 435</t>
  </si>
  <si>
    <t>Петушинский р-н, Костерево г, Костерево-1 п, 436</t>
  </si>
  <si>
    <t>Петушинский р-н, Костерево г, Костерево-1 п, 437</t>
  </si>
  <si>
    <t>Петушинский р-н, Костерево г, Костерево-1 п, 438</t>
  </si>
  <si>
    <t>Петушинский р-н, Костерево г, Костерево-1 п, 439</t>
  </si>
  <si>
    <t>Петушинский р-н, Костерево г, Костерево-1 п, 495</t>
  </si>
  <si>
    <t>Петушинский р-н, Костерево г, Костерево-1 п, 505</t>
  </si>
  <si>
    <t>Петушинский р-н, Костерево г, Костерево-1 п, 513</t>
  </si>
  <si>
    <t>Петушинский р-н, Костерево г, Красная ул, 6а</t>
  </si>
  <si>
    <t>Петушинский р-н, Костерево г, Ленина ул, 10</t>
  </si>
  <si>
    <t>407.210</t>
  </si>
  <si>
    <t>Петушинский р-н, Костерево г, Ленина ул, 13</t>
  </si>
  <si>
    <t>Петушинский р-н, Костерево г, Ленина ул, 15</t>
  </si>
  <si>
    <t>418.120</t>
  </si>
  <si>
    <t>628.800</t>
  </si>
  <si>
    <t>Петушинский р-н, Костерево г, Ленина ул, 5</t>
  </si>
  <si>
    <t>393.400</t>
  </si>
  <si>
    <t>Петушинский р-н, Костерево г, Ленина ул, 6</t>
  </si>
  <si>
    <t>Петушинский р-н, Костерево г, Ленина ул, 7</t>
  </si>
  <si>
    <t>342.720</t>
  </si>
  <si>
    <t>645.610</t>
  </si>
  <si>
    <t>Петушинский р-н, Костерево г, Ленина ул, 8</t>
  </si>
  <si>
    <t>Петушинский р-н, Костерево г, Ленина ул, 9</t>
  </si>
  <si>
    <t>Петушинский р-н, Костерево г, Матросова ул, 11</t>
  </si>
  <si>
    <t>715.340</t>
  </si>
  <si>
    <t>Петушинский р-н, Костерево г, Матросова ул, 13</t>
  </si>
  <si>
    <t>Петушинский р-н, Костерево г, Матросова ул, 1а</t>
  </si>
  <si>
    <t>572.240</t>
  </si>
  <si>
    <t>Петушинский р-н, Костерево г, Матросова ул, 7</t>
  </si>
  <si>
    <t>Петушинский р-н, Костерево г, Матросова ул, 9</t>
  </si>
  <si>
    <t>Петушинский р-н, Костерево г, Писцова ул, 56</t>
  </si>
  <si>
    <t>Петушинский р-н, Костерево г, Писцова ул, 60</t>
  </si>
  <si>
    <t>636.740</t>
  </si>
  <si>
    <t>Петушинский р-н, Костерево г, Рабочая ул, 2</t>
  </si>
  <si>
    <t>Петушинский р-н, Костерево г, Рабочая ул, 4</t>
  </si>
  <si>
    <t>Петушинский р-н, Костерево г, Рабочая ул, 6</t>
  </si>
  <si>
    <t>Петушинский р-н, Костерево г, Трансформаторная ул, 1</t>
  </si>
  <si>
    <t>Петушинский р-н, Костерево г, Чехова ул, 1</t>
  </si>
  <si>
    <t>439.600</t>
  </si>
  <si>
    <t>Петушинский р-н, Костерево г, Чехова ул, 3</t>
  </si>
  <si>
    <t>Петушинский р-н, Костерево г, Чехова ул, 4</t>
  </si>
  <si>
    <t>981.690</t>
  </si>
  <si>
    <t>Петушинский р-н, Костерево г, Школьная ул, 10</t>
  </si>
  <si>
    <t>Петушинский р-н, Костерево г, Школьная ул, 12</t>
  </si>
  <si>
    <t>Петушинский р-н, Костино д, Воинская тер, 1</t>
  </si>
  <si>
    <t>Петушинский р-н, Костино д, Воинская тер, 2</t>
  </si>
  <si>
    <t>Петушинский р-н, Костино д, Воинская тер, 3</t>
  </si>
  <si>
    <t>Петушинский р-н, Липна д, Дачная ул, 1</t>
  </si>
  <si>
    <t>512.970</t>
  </si>
  <si>
    <t>Петушинский р-н, Липна д, Дачная ул, 10</t>
  </si>
  <si>
    <t>Петушинский р-н, Липна д, Дачная ул, 2</t>
  </si>
  <si>
    <t>513.920</t>
  </si>
  <si>
    <t>Петушинский р-н, Липна д, Дачная ул, 3</t>
  </si>
  <si>
    <t>673.970</t>
  </si>
  <si>
    <t>Петушинский р-н, Липна д, Дачная ул, 5</t>
  </si>
  <si>
    <t>676.230</t>
  </si>
  <si>
    <t>Петушинский р-н, Липна д, Дачная ул, 6</t>
  </si>
  <si>
    <t>Петушинский р-н, Липна д, Дачная ул, 7</t>
  </si>
  <si>
    <t>763.290</t>
  </si>
  <si>
    <t>1534.100</t>
  </si>
  <si>
    <t>Петушинский р-н, Липна д, Дачная ул, 8</t>
  </si>
  <si>
    <t>Петушинский р-н, Липна д, Дачная ул, 9</t>
  </si>
  <si>
    <t>705.080</t>
  </si>
  <si>
    <t>Петушинский р-н, Луговой п, Цветочная ул, 12</t>
  </si>
  <si>
    <t>968.660</t>
  </si>
  <si>
    <t>Петушинский р-н, Машиностроитель п, Парковая ул, 15</t>
  </si>
  <si>
    <t>Петушинский р-н, Нагорный п, Владимирская ул, 1</t>
  </si>
  <si>
    <t>615.700</t>
  </si>
  <si>
    <t>964.900</t>
  </si>
  <si>
    <t>Петушинский р-н, Нагорный п, Владимирская ул, 12</t>
  </si>
  <si>
    <t>Петушинский р-н, Нагорный п, Владимирская ул, 13</t>
  </si>
  <si>
    <t>Петушинский р-н, Нагорный п, Владимирская ул, 2</t>
  </si>
  <si>
    <t>Петушинский р-н, Нагорный п, Владимирская ул, 3</t>
  </si>
  <si>
    <t>Петушинский р-н, Нагорный п, Владимирская ул, 8</t>
  </si>
  <si>
    <t>Петушинский р-н, Нагорный п, Горячкина ул, 1</t>
  </si>
  <si>
    <t>Петушинский р-н, Нагорный п, Горячкина ул, 3</t>
  </si>
  <si>
    <t>Петушинский р-н, Новое Аннино д, Центральная ул, 1</t>
  </si>
  <si>
    <t>507.370</t>
  </si>
  <si>
    <t>Петушинский р-н, Новое Аннино д, Центральная ул, 10</t>
  </si>
  <si>
    <t>618.280</t>
  </si>
  <si>
    <t>Петушинский р-н, Новое Аннино д, Центральная ул, 13</t>
  </si>
  <si>
    <t>534.980</t>
  </si>
  <si>
    <t>Петушинский р-н, Новое Аннино д, Центральная ул, 3</t>
  </si>
  <si>
    <t>494.540</t>
  </si>
  <si>
    <t>Петушинский р-н, Новое Аннино д, Центральная ул, 4</t>
  </si>
  <si>
    <t>Петушинский р-н, Новое Аннино д, Центральная ул, 5</t>
  </si>
  <si>
    <t>508.550</t>
  </si>
  <si>
    <t>Петушинский р-н, Новое Аннино д, Центральная ул, 6</t>
  </si>
  <si>
    <t>Петушинский р-н, Новое Аннино д, Центральная ул, 7</t>
  </si>
  <si>
    <t>Петушинский р-н, Новое Аннино д, Центральная ул, 8</t>
  </si>
  <si>
    <t>649.600</t>
  </si>
  <si>
    <t>627.470</t>
  </si>
  <si>
    <t>Петушинский р-н, Новое Аннино д, Центральная ул, 9</t>
  </si>
  <si>
    <t>627.620</t>
  </si>
  <si>
    <t>Петушинский р-н, Панфилово д, Центральная ул, 1</t>
  </si>
  <si>
    <t>Петушинский р-н, Панфилово д, Центральная ул, 2</t>
  </si>
  <si>
    <t>739.400</t>
  </si>
  <si>
    <t>Петушинский р-н, Панфилово д, Центральная ул, 3</t>
  </si>
  <si>
    <t>Петушинский р-н, Пекша д, Молодежная ул, 1</t>
  </si>
  <si>
    <t>Петушинский р-н, Пекша д, Московская ул, 1</t>
  </si>
  <si>
    <t>849.120</t>
  </si>
  <si>
    <t>Петушинский р-н, Пекша д, Московская ул, 3</t>
  </si>
  <si>
    <t>663.380</t>
  </si>
  <si>
    <t>Петушинский р-н, Пекша д, Совхозная ул, 1</t>
  </si>
  <si>
    <t>440.950</t>
  </si>
  <si>
    <t>Петушинский р-н, Пекша д, Совхозная ул, 2</t>
  </si>
  <si>
    <t>Петушинский р-н, Пекша д, Совхозная ул, 4</t>
  </si>
  <si>
    <t>Петушинский р-н, Пекша д, Строителей ул, 1</t>
  </si>
  <si>
    <t>440.940</t>
  </si>
  <si>
    <t>Петушинский р-н, Пекша д, Строителей ул, 3</t>
  </si>
  <si>
    <t>Петушинский р-н, Пекша д, Строителей ул, 5</t>
  </si>
  <si>
    <t>567.640</t>
  </si>
  <si>
    <t>671.660</t>
  </si>
  <si>
    <t>Петушинский р-н, Пекша д, Центральная ул, 12</t>
  </si>
  <si>
    <t>674.500</t>
  </si>
  <si>
    <t>Петушинский р-н, Пекша д, Центральная ул, 14</t>
  </si>
  <si>
    <t>885.580</t>
  </si>
  <si>
    <t>Петушинский р-н, Пекша д, Центральная ул, 3</t>
  </si>
  <si>
    <t>Петушинский р-н, Пекша д, Центральная ул, 5</t>
  </si>
  <si>
    <t>440.690</t>
  </si>
  <si>
    <t>Петушинский р-н, Пекша д, Центральная ул, 7</t>
  </si>
  <si>
    <t>Петушинский р-н, Пекша д, Центральная ул, 9</t>
  </si>
  <si>
    <t>Петушинский р-н, Покров г, 3 Интернационала ул, 103</t>
  </si>
  <si>
    <t>557.830</t>
  </si>
  <si>
    <t>Петушинский р-н, Покров г, 3 Интернационала ул, 105</t>
  </si>
  <si>
    <t>Петушинский р-н, Покров г, 3 Интернационала ул, 34</t>
  </si>
  <si>
    <t>433.740</t>
  </si>
  <si>
    <t>Петушинский р-н, Покров г, 3 Интернационала ул, 46</t>
  </si>
  <si>
    <t>Петушинский р-н, Покров г, 3 Интернационала ул, 49</t>
  </si>
  <si>
    <t>Петушинский р-н, Покров г, 3 Интернационала ул, 51</t>
  </si>
  <si>
    <t>Петушинский р-н, Покров г, 3 Интернационала ул, 52а</t>
  </si>
  <si>
    <t>3134.050</t>
  </si>
  <si>
    <t>Петушинский р-н, Покров г, 3 Интернационала ул, 54б</t>
  </si>
  <si>
    <t>Петушинский р-н, Покров г, 3 Интернационала ул, 55</t>
  </si>
  <si>
    <t>Петушинский р-н, Покров г, 3 Интернационала ул, 57</t>
  </si>
  <si>
    <t>Петушинский р-н, Покров г, 3 Интернационала ул, 59</t>
  </si>
  <si>
    <t>Петушинский р-н, Покров г, 3 Интернационала ул, 66</t>
  </si>
  <si>
    <t>Петушинский р-н, Покров г, 3 Интернационала ул, 70</t>
  </si>
  <si>
    <t>Петушинский р-н, Покров г, 3 Интернационала ул, 73</t>
  </si>
  <si>
    <t>783.030</t>
  </si>
  <si>
    <t>Петушинский р-н, Покров г, 3 Интернационала ул, 76</t>
  </si>
  <si>
    <t>1028.220</t>
  </si>
  <si>
    <t>Петушинский р-н, Покров г, 3 Интернационала ул, 79а</t>
  </si>
  <si>
    <t>Петушинский р-н, Покров г, 3 Интернационала ул, 81</t>
  </si>
  <si>
    <t>Петушинский р-н, Покров г, 3 Интернационала ул, 83</t>
  </si>
  <si>
    <t>Петушинский р-н, Покров г, 3 Интернационала ул, 99</t>
  </si>
  <si>
    <t>1771.420</t>
  </si>
  <si>
    <t>Петушинский р-н, Покров г, Больничный проезд, 19</t>
  </si>
  <si>
    <t>Петушинский р-н, Покров г, Больничный проезд, 2 корп. 2</t>
  </si>
  <si>
    <t>1158.200</t>
  </si>
  <si>
    <t>Петушинский р-н, Покров г, Больничный проезд, 23</t>
  </si>
  <si>
    <t>Петушинский р-н, Покров г, Больничный проезд, 3</t>
  </si>
  <si>
    <t>2222.510</t>
  </si>
  <si>
    <t>Петушинский р-н, Покров г, Больничный проезд, 4 корп. 2</t>
  </si>
  <si>
    <t>Петушинский р-н, Покров г, Больничный проезд, 4</t>
  </si>
  <si>
    <t>Петушинский р-н, Покров г, Больничный проезд, 5</t>
  </si>
  <si>
    <t>Петушинский р-н, Покров г, Больничный проезд, 6</t>
  </si>
  <si>
    <t>Петушинский р-н, Покров г, Больничный проезд, 7</t>
  </si>
  <si>
    <t>833.790</t>
  </si>
  <si>
    <t>Петушинский р-н, Покров г, Быкова ул, 1</t>
  </si>
  <si>
    <t>Петушинский р-н, Покров г, Быкова ул, 2</t>
  </si>
  <si>
    <t>Петушинский р-н, Покров г, Быкова ул, 71</t>
  </si>
  <si>
    <t>Петушинский р-н, Покров г, Введенский п, 3</t>
  </si>
  <si>
    <t>858.620</t>
  </si>
  <si>
    <t>Петушинский р-н, Покров г, Введенский п, 32</t>
  </si>
  <si>
    <t>Петушинский р-н, Покров г, Введенский п, 33</t>
  </si>
  <si>
    <t>Петушинский р-н, Покров г, Введенский п, 34</t>
  </si>
  <si>
    <t>442.350</t>
  </si>
  <si>
    <t>622.700</t>
  </si>
  <si>
    <t>Петушинский р-н, Покров г, Введенский п, 35</t>
  </si>
  <si>
    <t>Петушинский р-н, Покров г, Введенский п, 36</t>
  </si>
  <si>
    <t>517.120</t>
  </si>
  <si>
    <t>513.820</t>
  </si>
  <si>
    <t>Петушинский р-н, Покров г, Введенский п, 38</t>
  </si>
  <si>
    <t>743.700</t>
  </si>
  <si>
    <t>Петушинский р-н, Покров г, Введенский п, 8</t>
  </si>
  <si>
    <t>Петушинский р-н, Покров г, Введенский п, 9</t>
  </si>
  <si>
    <t>1404.210</t>
  </si>
  <si>
    <t>Петушинский р-н, Покров г, Герасимова ул, 19</t>
  </si>
  <si>
    <t>Петушинский р-н, Покров г, Герасимова ул, 20</t>
  </si>
  <si>
    <t>Петушинский р-н, Покров г, Герасимова ул, 22</t>
  </si>
  <si>
    <t>Петушинский р-н, Покров г, Герасимова ул, 23</t>
  </si>
  <si>
    <t>Петушинский р-н, Покров г, Герасимова ул, 24</t>
  </si>
  <si>
    <t>924.560</t>
  </si>
  <si>
    <t>Петушинский р-н, Покров г, Герасимова ул, 24А</t>
  </si>
  <si>
    <t>Петушинский р-н, Покров г, Герасимова ул, 26</t>
  </si>
  <si>
    <t>1985.360</t>
  </si>
  <si>
    <t>Петушинский р-н, Покров г, Герасимова ул, 28</t>
  </si>
  <si>
    <t>Петушинский р-н, Покров г, Герасимова ул, 30</t>
  </si>
  <si>
    <t>2006.780</t>
  </si>
  <si>
    <t>Петушинский р-н, Покров г, Испытателей ул, 2</t>
  </si>
  <si>
    <t>1134.270</t>
  </si>
  <si>
    <t>Петушинский р-н, Покров г, К.Либкнехта ул, 10</t>
  </si>
  <si>
    <t>Петушинский р-н, Покров г, К.Либкнехта ул, 12</t>
  </si>
  <si>
    <t>Петушинский р-н, Покров г, К.Либкнехта ул, 14</t>
  </si>
  <si>
    <t>Петушинский р-н, Покров г, К.Либкнехта ул, 2</t>
  </si>
  <si>
    <t>Петушинский р-н, Покров г, К.Либкнехта ул, 4</t>
  </si>
  <si>
    <t>Петушинский р-н, Покров г, К.Либкнехта ул, 8</t>
  </si>
  <si>
    <t>Петушинский р-н, Покров г, Кольцевая ул, 18а</t>
  </si>
  <si>
    <t>Петушинский р-н, Покров г, Кольцевая ул, 20а</t>
  </si>
  <si>
    <t>674.020</t>
  </si>
  <si>
    <t>Петушинский р-н, Покров г, Ленина ул, 100</t>
  </si>
  <si>
    <t>Петушинский р-н, Покров г, Ленина ул, 124</t>
  </si>
  <si>
    <t>Петушинский р-н, Покров г, Ленина ул, 71</t>
  </si>
  <si>
    <t>Петушинский р-н, Покров г, Ленина ул, 86</t>
  </si>
  <si>
    <t>Петушинский р-н, Покров г, Малая Поляна ул, 1</t>
  </si>
  <si>
    <t>Петушинский р-н, Покров г, Озерный проезд, 1</t>
  </si>
  <si>
    <t>Петушинский р-н, Покров г, Озерный проезд, 2</t>
  </si>
  <si>
    <t>502.920</t>
  </si>
  <si>
    <t>Петушинский р-н, Покров г, Октябрьская ул, 113а</t>
  </si>
  <si>
    <t>511.120</t>
  </si>
  <si>
    <t>Петушинский р-н, Покров г, Октябрьская ул, 64</t>
  </si>
  <si>
    <t>Петушинский р-н, Покров г, Октябрьская ул, 66</t>
  </si>
  <si>
    <t>Петушинский р-н, Покров г, Октябрьская ул, 75</t>
  </si>
  <si>
    <t>Петушинский р-н, Покров г, Первомайская ул, 1</t>
  </si>
  <si>
    <t>1384.500</t>
  </si>
  <si>
    <t>1808.300</t>
  </si>
  <si>
    <t>Петушинский р-н, Покров г, Пролетарская ул, 11</t>
  </si>
  <si>
    <t>Петушинский р-н, Покров г, Пролетарская ул, 2</t>
  </si>
  <si>
    <t>Петушинский р-н, Покров г, Пролетарская ул, 3</t>
  </si>
  <si>
    <t>Петушинский р-н, Покров г, Пролетарская ул, 5</t>
  </si>
  <si>
    <t>Петушинский р-н, Покров г, Пролетарская ул, 9</t>
  </si>
  <si>
    <t>Петушинский р-н, Покров г, Райтоповский проезд, 2</t>
  </si>
  <si>
    <t>Петушинский р-н, Покров г, Советская ул, 160</t>
  </si>
  <si>
    <t>288.820</t>
  </si>
  <si>
    <t>Петушинский р-н, Покров г, Советская ул, 49</t>
  </si>
  <si>
    <t>Петушинский р-н, Покров г, Советская ул, 74</t>
  </si>
  <si>
    <t>1671.680</t>
  </si>
  <si>
    <t>Петушинский р-н, Покров г, Советская ул, 78</t>
  </si>
  <si>
    <t>1247.300</t>
  </si>
  <si>
    <t>Петушинский р-н, Покров г, Советская ул, 9</t>
  </si>
  <si>
    <t>Петушинский р-н, Покров г, Спортивный проезд, 1</t>
  </si>
  <si>
    <t>738.080</t>
  </si>
  <si>
    <t>Петушинский р-н, Покров г, Фейгина ул, 3а корп. 1</t>
  </si>
  <si>
    <t>1019.710</t>
  </si>
  <si>
    <t>Петушинский р-н, Покров г, Фейгина ул, 3а корп. 2</t>
  </si>
  <si>
    <t>1215.590</t>
  </si>
  <si>
    <t>Петушинский р-н, Покров г, Школьный проезд, 4а</t>
  </si>
  <si>
    <t>Петушинский р-н, Покров г, Школьный проезд, 6</t>
  </si>
  <si>
    <t>Петушинский р-н, Покровского лесоучастка п, 1</t>
  </si>
  <si>
    <t>Петушинский р-н, Покровского лесоучастка п, 2</t>
  </si>
  <si>
    <t>Петушинский р-н, Покровского лесоучастка п, 3</t>
  </si>
  <si>
    <t>Петушинский р-н, Покровского лесоучастка п, 4</t>
  </si>
  <si>
    <t>Петушинский р-н, Санинского ДОКа п, Железнодорожная ул, 3</t>
  </si>
  <si>
    <t>Петушинский р-н, Санинского ДОКа п, Железнодорожная ул, 4</t>
  </si>
  <si>
    <t>226.300</t>
  </si>
  <si>
    <t>Петушинский р-н, Санинского ДОКа п, Клубная ул, 6</t>
  </si>
  <si>
    <t>Петушинский р-н, Сосновый Бор п, Центральная ул, 6</t>
  </si>
  <si>
    <t>205.200</t>
  </si>
  <si>
    <t>Петушинский р-н, Сосновый Бор п, Центральная ул, 8</t>
  </si>
  <si>
    <t>Петушинский р-н, Сушнево-1 п, Центральная ул, 10</t>
  </si>
  <si>
    <t>Петушинский р-н, Сушнево-1 п, Центральная ул, 5</t>
  </si>
  <si>
    <t>Петушинский р-н, Сушнево-2 п, Парковая ул, 9</t>
  </si>
  <si>
    <t>656.900</t>
  </si>
  <si>
    <t>Петушинский р-н, Труд п, Набережная ул, 1</t>
  </si>
  <si>
    <t>555.910</t>
  </si>
  <si>
    <t>Петушинский р-н, Труд п, Набережная ул, 2</t>
  </si>
  <si>
    <t>580.540</t>
  </si>
  <si>
    <t>Петушинский р-н, Труд п, Набережная ул, 4</t>
  </si>
  <si>
    <t>635.310</t>
  </si>
  <si>
    <t>Петушинский р-н, Труд п, Нагорная ул, 2</t>
  </si>
  <si>
    <t>639.760</t>
  </si>
  <si>
    <t>Петушинский р-н, Труд п, Советская ул, 1</t>
  </si>
  <si>
    <t>Петушинский р-н, Труд п, Советская ул, 11</t>
  </si>
  <si>
    <t>Петушинский р-н, Труд п, Советская ул, 13</t>
  </si>
  <si>
    <t>Петушинский р-н, Труд п, Советская ул, 15</t>
  </si>
  <si>
    <t>Петушинский р-н, Труд п, Советская ул, 17</t>
  </si>
  <si>
    <t>614.200</t>
  </si>
  <si>
    <t>Петушинский р-н, Труд п, Советская ул, 19</t>
  </si>
  <si>
    <t>Петушинский р-н, Труд п, Советская ул, 2</t>
  </si>
  <si>
    <t>1436.700</t>
  </si>
  <si>
    <t>Петушинский р-н, Труд п, Советская ул, 3</t>
  </si>
  <si>
    <t>389.760</t>
  </si>
  <si>
    <t>854.880</t>
  </si>
  <si>
    <t>Петушинский р-н, Труд п, Советская ул, 4а</t>
  </si>
  <si>
    <t>Петушинский р-н, Труд п, Советская ул, 9</t>
  </si>
  <si>
    <t>615.320</t>
  </si>
  <si>
    <t>Петушки г, Вокзальная ул, 58</t>
  </si>
  <si>
    <t>Петушки г, Завод Силикат ул, 1</t>
  </si>
  <si>
    <t>442.040</t>
  </si>
  <si>
    <t>Петушки г, Завод Силикат ул, 6</t>
  </si>
  <si>
    <t>518.060</t>
  </si>
  <si>
    <t>Петушки г, Заводская ул, 10</t>
  </si>
  <si>
    <t>Петушки г, Заводская ул, 12</t>
  </si>
  <si>
    <t>424.830</t>
  </si>
  <si>
    <t>Петушки г, Заводская ул, 14</t>
  </si>
  <si>
    <t>Петушки г, Заводская ул, 16</t>
  </si>
  <si>
    <t>351.310</t>
  </si>
  <si>
    <t>Петушки г, Заводская ул, 8</t>
  </si>
  <si>
    <t>982.500</t>
  </si>
  <si>
    <t>Петушки г, Зеленая ул, 22</t>
  </si>
  <si>
    <t>406.650</t>
  </si>
  <si>
    <t>Петушки г, Кирова ул, 6</t>
  </si>
  <si>
    <t>627.090</t>
  </si>
  <si>
    <t>Петушки г, Коммунальная ул, 2</t>
  </si>
  <si>
    <t>349.520</t>
  </si>
  <si>
    <t>Петушки г, Коммунальная ул, 8</t>
  </si>
  <si>
    <t>339.690</t>
  </si>
  <si>
    <t>Петушки г, Красноармейская ул, 139</t>
  </si>
  <si>
    <t>512.710</t>
  </si>
  <si>
    <t>Петушки г, Красноармейская ул, 143</t>
  </si>
  <si>
    <t>518.220</t>
  </si>
  <si>
    <t>Петушки г, Куйбышева ул, 89</t>
  </si>
  <si>
    <t>Петушки г, Лесная ул, 11</t>
  </si>
  <si>
    <t>281.160</t>
  </si>
  <si>
    <t>Петушки г, Лесная ул, 12</t>
  </si>
  <si>
    <t>Петушки г, Лесная ул, 13</t>
  </si>
  <si>
    <t>730.610</t>
  </si>
  <si>
    <t>727.590</t>
  </si>
  <si>
    <t>Петушки г, Лесная ул, 16</t>
  </si>
  <si>
    <t>729.820</t>
  </si>
  <si>
    <t>701.700</t>
  </si>
  <si>
    <t>Петушки г, Лесная ул, 1а</t>
  </si>
  <si>
    <t>Петушки г, Лесная ул, 20</t>
  </si>
  <si>
    <t>505.300</t>
  </si>
  <si>
    <t>Петушки г, Лесная ул, 22</t>
  </si>
  <si>
    <t>597.230</t>
  </si>
  <si>
    <t>Петушки г, Лесная ул, 3а</t>
  </si>
  <si>
    <t>748.660</t>
  </si>
  <si>
    <t>Петушки г, Лесная ул, 4а</t>
  </si>
  <si>
    <t>745.400</t>
  </si>
  <si>
    <t>Петушки г, Лесная ул, 5а</t>
  </si>
  <si>
    <t>583.640</t>
  </si>
  <si>
    <t>Петушки г, Луговая ул, 2</t>
  </si>
  <si>
    <t>Петушки г, Луговая ул, 4</t>
  </si>
  <si>
    <t>Петушки г, Луговая ул, 6</t>
  </si>
  <si>
    <t>Петушки г, Маяковского ул, 10</t>
  </si>
  <si>
    <t>Петушки г, Маяковского ул, 10а</t>
  </si>
  <si>
    <t>Петушки г, Маяковского ул, 12</t>
  </si>
  <si>
    <t>689.650</t>
  </si>
  <si>
    <t>Петушки г, Маяковского ул, 15</t>
  </si>
  <si>
    <t>897.690</t>
  </si>
  <si>
    <t>Петушки г, Маяковского ул, 17</t>
  </si>
  <si>
    <t>1025.600</t>
  </si>
  <si>
    <t>Петушки г, Маяковского ул, 2</t>
  </si>
  <si>
    <t>1979.500</t>
  </si>
  <si>
    <t>Петушки г, Маяковского ул, 25</t>
  </si>
  <si>
    <t>528.270</t>
  </si>
  <si>
    <t>Петушки г, Маяковского ул, 29</t>
  </si>
  <si>
    <t>Петушки г, Маяковского ул, 4</t>
  </si>
  <si>
    <t>457.400</t>
  </si>
  <si>
    <t>Петушки г, Маяковского ул, 6</t>
  </si>
  <si>
    <t>Петушки г, Московская ул, 1</t>
  </si>
  <si>
    <t>827.870</t>
  </si>
  <si>
    <t>Петушки г, Московская ул, 10</t>
  </si>
  <si>
    <t>934.450</t>
  </si>
  <si>
    <t>Петушки г, Московская ул, 12</t>
  </si>
  <si>
    <t>912.680</t>
  </si>
  <si>
    <t>974.250</t>
  </si>
  <si>
    <t>876.300</t>
  </si>
  <si>
    <t>Петушки г, Московская ул, 17</t>
  </si>
  <si>
    <t>936.320</t>
  </si>
  <si>
    <t>831.570</t>
  </si>
  <si>
    <t>Петушки г, Московская ул, 19</t>
  </si>
  <si>
    <t>Петушки г, Московская ул, 20</t>
  </si>
  <si>
    <t>898.620</t>
  </si>
  <si>
    <t>Петушки г, Московская ул, 21</t>
  </si>
  <si>
    <t>Петушки г, Московская ул, 22</t>
  </si>
  <si>
    <t>886.470</t>
  </si>
  <si>
    <t>Петушки г, Московская ул, 23</t>
  </si>
  <si>
    <t>Петушки г, Московская ул, 24</t>
  </si>
  <si>
    <t>663.240</t>
  </si>
  <si>
    <t>711.950</t>
  </si>
  <si>
    <t>Петушки г, Московская ул, 28</t>
  </si>
  <si>
    <t>685.370</t>
  </si>
  <si>
    <t>Петушки г, Московская ул, 30</t>
  </si>
  <si>
    <t>708.900</t>
  </si>
  <si>
    <t>Петушки г, Московская ул, 32</t>
  </si>
  <si>
    <t>623.910</t>
  </si>
  <si>
    <t>Петушки г, Московская ул, 34</t>
  </si>
  <si>
    <t>Петушки г, Московская ул, 36</t>
  </si>
  <si>
    <t>598.940</t>
  </si>
  <si>
    <t>Петушки г, Московская ул, 38</t>
  </si>
  <si>
    <t>941.230</t>
  </si>
  <si>
    <t>Петушки г, Московская ул, 4</t>
  </si>
  <si>
    <t>Петушки г, Московская ул, 40</t>
  </si>
  <si>
    <t>Петушки г, Московская ул, 5</t>
  </si>
  <si>
    <t>Петушки г, Московская ул, 6</t>
  </si>
  <si>
    <t>1031.600</t>
  </si>
  <si>
    <t>2223.900</t>
  </si>
  <si>
    <t>Петушки г, Московская ул, 8</t>
  </si>
  <si>
    <t>806.300</t>
  </si>
  <si>
    <t>Петушки г, Московская ул, 9</t>
  </si>
  <si>
    <t>Петушки г, Покровка ул, 19</t>
  </si>
  <si>
    <t>Петушки г, Покровка ул, 21</t>
  </si>
  <si>
    <t>Петушки г, Покровский проезд, 15</t>
  </si>
  <si>
    <t>638.910</t>
  </si>
  <si>
    <t>Петушки г, Покровский проезд, 17</t>
  </si>
  <si>
    <t>Петушки г, Полевой проезд, 11</t>
  </si>
  <si>
    <t>695.300</t>
  </si>
  <si>
    <t>Петушки г, Полевой проезд, 3</t>
  </si>
  <si>
    <t>524.440</t>
  </si>
  <si>
    <t>Петушки г, Полевой проезд, 3а</t>
  </si>
  <si>
    <t>1208.560</t>
  </si>
  <si>
    <t>Петушки г, Полевой проезд, 5</t>
  </si>
  <si>
    <t>Петушки г, Полевой проезд, 9</t>
  </si>
  <si>
    <t>451.320</t>
  </si>
  <si>
    <t>Петушки г, Профсоюзная ул, 12</t>
  </si>
  <si>
    <t>550.560</t>
  </si>
  <si>
    <t>538.180</t>
  </si>
  <si>
    <t>Петушки г, Профсоюзная ул, 16</t>
  </si>
  <si>
    <t>Петушки г, Профсоюзная ул, 20</t>
  </si>
  <si>
    <t>253.650</t>
  </si>
  <si>
    <t>Петушки г, Профсоюзная ул, 22а</t>
  </si>
  <si>
    <t>315.130</t>
  </si>
  <si>
    <t>Петушки г, Профсоюзная ул, 26</t>
  </si>
  <si>
    <t>383.810</t>
  </si>
  <si>
    <t>Петушки г, Профсоюзная ул, 49</t>
  </si>
  <si>
    <t>554.800</t>
  </si>
  <si>
    <t>Петушки г, Профсоюзная ул, 51</t>
  </si>
  <si>
    <t>367.600</t>
  </si>
  <si>
    <t>Петушки г, Прудная ул, 21</t>
  </si>
  <si>
    <t>625.550</t>
  </si>
  <si>
    <t>Петушки г, Прудная ул, 23</t>
  </si>
  <si>
    <t>703.400</t>
  </si>
  <si>
    <t>Петушки г, Пушкина ул, 7</t>
  </si>
  <si>
    <t>476.150</t>
  </si>
  <si>
    <t>Петушки г, Советская пл, 11</t>
  </si>
  <si>
    <t>Петушки г, Советская пл, 14</t>
  </si>
  <si>
    <t>Петушки г, Советская пл, 15</t>
  </si>
  <si>
    <t>347.010</t>
  </si>
  <si>
    <t>Петушки г, Советская пл, 16</t>
  </si>
  <si>
    <t>581.460</t>
  </si>
  <si>
    <t>Петушки г, Советская пл, 4</t>
  </si>
  <si>
    <t>Петушки г, Советская пл, 7</t>
  </si>
  <si>
    <t>557.540</t>
  </si>
  <si>
    <t>Петушки г, Советская пл, 9</t>
  </si>
  <si>
    <t>Петушки г, Спортивная ул, 10</t>
  </si>
  <si>
    <t>Петушки г, Спортивная ул, 13</t>
  </si>
  <si>
    <t>Петушки г, Спортивная ул, 16</t>
  </si>
  <si>
    <t>Петушки г, Спортивная ул, 4</t>
  </si>
  <si>
    <t>402.900</t>
  </si>
  <si>
    <t>Петушки г, Спортивная ул, 6</t>
  </si>
  <si>
    <t>1207.500</t>
  </si>
  <si>
    <t>Петушки г, Спортивная ул, 6а</t>
  </si>
  <si>
    <t>594.050</t>
  </si>
  <si>
    <t>1290.800</t>
  </si>
  <si>
    <t>Петушки г, Спортивный проезд, 1</t>
  </si>
  <si>
    <t>Петушки г, Спортивный проезд, 2</t>
  </si>
  <si>
    <t>Петушки г, Спортивный проезд, 3</t>
  </si>
  <si>
    <t>Петушки г, Строителей ул, 12</t>
  </si>
  <si>
    <t>Петушки г, Строителей ул, 14</t>
  </si>
  <si>
    <t>Петушки г, Строителей ул, 18</t>
  </si>
  <si>
    <t>1652.200</t>
  </si>
  <si>
    <t>2038.700</t>
  </si>
  <si>
    <t>1206.610</t>
  </si>
  <si>
    <t>Петушки г, Строителей ул, 22а</t>
  </si>
  <si>
    <t>Петушки г, Строителей ул, 24а</t>
  </si>
  <si>
    <t>923.080</t>
  </si>
  <si>
    <t>Петушки г, Строителей ул, 26</t>
  </si>
  <si>
    <t>Петушки г, Строителей ул, 26а</t>
  </si>
  <si>
    <t>Петушки г, Строителей ул, 28</t>
  </si>
  <si>
    <t>1593.000</t>
  </si>
  <si>
    <t>Петушки г, Строителей ул, 4</t>
  </si>
  <si>
    <t>1319.290</t>
  </si>
  <si>
    <t>1312.300</t>
  </si>
  <si>
    <t>Петушки г, Строителей ул, 8</t>
  </si>
  <si>
    <t>676.860</t>
  </si>
  <si>
    <t>Петушки г, Трудовая ул, 14</t>
  </si>
  <si>
    <t>Петушки г, Трудовая ул, 14а</t>
  </si>
  <si>
    <t>590.760</t>
  </si>
  <si>
    <t>Петушки г, Трудовая ул, 6</t>
  </si>
  <si>
    <t>523.520</t>
  </si>
  <si>
    <t>Петушки г, Трудовая ул, 8</t>
  </si>
  <si>
    <t>322.190</t>
  </si>
  <si>
    <t>Петушки г, Фабричный проезд, 12</t>
  </si>
  <si>
    <t>Петушки г, Фабричный проезд, 8</t>
  </si>
  <si>
    <t>1461.500</t>
  </si>
  <si>
    <t>Петушки г, Филинский проезд, 7</t>
  </si>
  <si>
    <t>941.500</t>
  </si>
  <si>
    <t>Петушки г, Филинский проезд, 8</t>
  </si>
  <si>
    <t>Петушки г, Филинский проезд, 9</t>
  </si>
  <si>
    <t>902.080</t>
  </si>
  <si>
    <t>Петушки г, Чехова ул, 5</t>
  </si>
  <si>
    <t>Петушки г, Чехова ул, 7</t>
  </si>
  <si>
    <t>Петушки г, Чехова ул, 9</t>
  </si>
  <si>
    <t>Петушки г, Чкалова ул, 1</t>
  </si>
  <si>
    <t>491.700</t>
  </si>
  <si>
    <t>Петушки г, Чкалова ул, 14</t>
  </si>
  <si>
    <t>845.700</t>
  </si>
  <si>
    <t>Петушки г, Чкалова ул, 3</t>
  </si>
  <si>
    <t>Петушки г, Чкалова ул, 6</t>
  </si>
  <si>
    <t>Петушки г, Чкалова ул, 8</t>
  </si>
  <si>
    <t>Радужный г, 1-й кв-л, 1</t>
  </si>
  <si>
    <t>Радужный г, 1-й кв-л, 10</t>
  </si>
  <si>
    <t>Радужный г, 1-й кв-л, 11</t>
  </si>
  <si>
    <t>Радужный г, 1-й кв-л, 12</t>
  </si>
  <si>
    <t>930.300</t>
  </si>
  <si>
    <t>Радужный г, 1-й кв-л, 13</t>
  </si>
  <si>
    <t>Радужный г, 1-й кв-л, 14</t>
  </si>
  <si>
    <t>Радужный г, 1-й кв-л, 15</t>
  </si>
  <si>
    <t>1079.900</t>
  </si>
  <si>
    <t>1099.500</t>
  </si>
  <si>
    <t>Радужный г, 1-й кв-л, 18</t>
  </si>
  <si>
    <t>1189.800</t>
  </si>
  <si>
    <t>Радужный г, 1-й кв-л, 19</t>
  </si>
  <si>
    <t>Радужный г, 1-й кв-л, 2</t>
  </si>
  <si>
    <t>Радужный г, 1-й кв-л, 20</t>
  </si>
  <si>
    <t>1194.400</t>
  </si>
  <si>
    <t>Радужный г, 1-й кв-л, 21</t>
  </si>
  <si>
    <t>1198.600</t>
  </si>
  <si>
    <t>933.300</t>
  </si>
  <si>
    <t>941.300</t>
  </si>
  <si>
    <t>Радужный г, 1-й кв-л, 29</t>
  </si>
  <si>
    <t>899.900</t>
  </si>
  <si>
    <t>Радужный г, 1-й кв-л, 3</t>
  </si>
  <si>
    <t>903.500</t>
  </si>
  <si>
    <t>Радужный г, 1-й кв-л, 31</t>
  </si>
  <si>
    <t>1061.700</t>
  </si>
  <si>
    <t>Радужный г, 1-й кв-л, 32</t>
  </si>
  <si>
    <t>Радужный г, 1-й кв-л, 35</t>
  </si>
  <si>
    <t>994.800</t>
  </si>
  <si>
    <t>Радужный г, 1-й кв-л, 37</t>
  </si>
  <si>
    <t>933.700</t>
  </si>
  <si>
    <t>Радужный г, 1-й кв-л, 6</t>
  </si>
  <si>
    <t>Радужный г, 1-й кв-л, 8</t>
  </si>
  <si>
    <t>Радужный г, 1-й кв-л, 9</t>
  </si>
  <si>
    <t>Радужный г, 3-й кв-л, 1</t>
  </si>
  <si>
    <t>Радужный г, 3-й кв-л, 10</t>
  </si>
  <si>
    <t>Радужный г, 3-й кв-л, 11</t>
  </si>
  <si>
    <t>Радужный г, 3-й кв-л, 12</t>
  </si>
  <si>
    <t>Радужный г, 3-й кв-л, 13</t>
  </si>
  <si>
    <t>Радужный г, 3-й кв-л, 14</t>
  </si>
  <si>
    <t>Радужный г, 3-й кв-л, 15</t>
  </si>
  <si>
    <t>Радужный г, 3-й кв-л, 16</t>
  </si>
  <si>
    <t>Радужный г, 3-й кв-л, 17</t>
  </si>
  <si>
    <t>1071.700</t>
  </si>
  <si>
    <t>1114.400</t>
  </si>
  <si>
    <t>Радужный г, 3-й кв-л, 18</t>
  </si>
  <si>
    <t>1457.000</t>
  </si>
  <si>
    <t>1643.800</t>
  </si>
  <si>
    <t>Радужный г, 3-й кв-л, 2</t>
  </si>
  <si>
    <t>942.500</t>
  </si>
  <si>
    <t>Радужный г, 3-й кв-л, 20</t>
  </si>
  <si>
    <t>Радужный г, 3-й кв-л, 21</t>
  </si>
  <si>
    <t>Радужный г, 3-й кв-л, 22</t>
  </si>
  <si>
    <t>Радужный г, 3-й кв-л, 23</t>
  </si>
  <si>
    <t>Радужный г, 3-й кв-л, 25</t>
  </si>
  <si>
    <t>1256.500</t>
  </si>
  <si>
    <t>Радужный г, 3-й кв-л, 27</t>
  </si>
  <si>
    <t>976.550</t>
  </si>
  <si>
    <t>Радужный г, 3-й кв-л, 28</t>
  </si>
  <si>
    <t>1295.700</t>
  </si>
  <si>
    <t>Радужный г, 3-й кв-л, 3</t>
  </si>
  <si>
    <t>Радужный г, 3-й кв-л, 33</t>
  </si>
  <si>
    <t>3606.000</t>
  </si>
  <si>
    <t>Радужный г, 3-й кв-л, 34</t>
  </si>
  <si>
    <t>1706.500</t>
  </si>
  <si>
    <t>Радужный г, 3-й кв-л, 35</t>
  </si>
  <si>
    <t>2184.120</t>
  </si>
  <si>
    <t>Радужный г, 3-й кв-л, 35А</t>
  </si>
  <si>
    <t>1254.900</t>
  </si>
  <si>
    <t>Радужный г, 3-й кв-л, 5</t>
  </si>
  <si>
    <t>Радужный г, 3-й кв-л, 6</t>
  </si>
  <si>
    <t>Радужный г, 3-й кв-л, 7</t>
  </si>
  <si>
    <t>Радужный г, 3-й кв-л, 8</t>
  </si>
  <si>
    <t>Радужный г, 3-й кв-л, 9</t>
  </si>
  <si>
    <t>Радужный г, 7/2 Благодар кв-л, 1</t>
  </si>
  <si>
    <t>Радужный г, 7/2 Благодар кв-л, 2</t>
  </si>
  <si>
    <t>Радужный г, 9-й кв-л, 4</t>
  </si>
  <si>
    <t>Радужный г, 9-й кв-л, 6/1</t>
  </si>
  <si>
    <t>Радужный г, 9-й кв-л, 6/2</t>
  </si>
  <si>
    <t>Селивановский р-н, Высоково д, Молодежная ул, 1</t>
  </si>
  <si>
    <t>Селивановский р-н, Высоково д, Молодежная ул, 2</t>
  </si>
  <si>
    <t>Селивановский р-н, Высоково д, Молодежная ул, 3</t>
  </si>
  <si>
    <t>Селивановский р-н, Высоково д, Молодежная ул, 4</t>
  </si>
  <si>
    <t>Селивановский р-н, Высоково д, Молодежная ул, 5</t>
  </si>
  <si>
    <t>Селивановский р-н, Губино д, Административная ул, 4</t>
  </si>
  <si>
    <t>Селивановский р-н, Губино д, Школьная ул, 3</t>
  </si>
  <si>
    <t>505.500</t>
  </si>
  <si>
    <t>Селивановский р-н, Губино д, Школьная ул, 5</t>
  </si>
  <si>
    <t>Селивановский р-н, Драчево с, Кирпичная ул, 4</t>
  </si>
  <si>
    <t>Селивановский р-н, Драчево с, Кирпичная ул, 7</t>
  </si>
  <si>
    <t>Селивановский р-н, Драчево с, Южная ул, 4</t>
  </si>
  <si>
    <t>Селивановский р-н, Драчево с, Южная ул, 6</t>
  </si>
  <si>
    <t>Селивановский р-н, Костенец п, 1</t>
  </si>
  <si>
    <t>Селивановский р-н, Костенец п, 16</t>
  </si>
  <si>
    <t>Селивановский р-н, Костенец п, 2</t>
  </si>
  <si>
    <t>Селивановский р-н, Костенец п, 20</t>
  </si>
  <si>
    <t>Селивановский р-н, Костенец п, 3</t>
  </si>
  <si>
    <t>Селивановский р-н, Костенец п, 4</t>
  </si>
  <si>
    <t>Селивановский р-н, Костенец п, 5</t>
  </si>
  <si>
    <t>Селивановский р-н, Костенец п, 6</t>
  </si>
  <si>
    <t>Селивановский р-н, Костенец п, 7</t>
  </si>
  <si>
    <t>Селивановский р-н, Костенец п, 8</t>
  </si>
  <si>
    <t>Селивановский р-н, Красная Горбатка п, 1-я Заводская ул, 2</t>
  </si>
  <si>
    <t>1065.200</t>
  </si>
  <si>
    <t>Селивановский р-н, Красная Горбатка п, 2-я Заводская ул, 11</t>
  </si>
  <si>
    <t>883.400</t>
  </si>
  <si>
    <t>Селивановский р-н, Красная Горбатка п, 2-я Заводская ул, 13</t>
  </si>
  <si>
    <t>Селивановский р-н, Красная Горбатка п, 2-я Заводская ул, 2</t>
  </si>
  <si>
    <t>847.400</t>
  </si>
  <si>
    <t>3142.000</t>
  </si>
  <si>
    <t>Селивановский р-н, Красная Горбатка п, 3-я Заводская ул, 2</t>
  </si>
  <si>
    <t>Селивановский р-н, Красная Горбатка п, 3-я Заводская ул, 3</t>
  </si>
  <si>
    <t>Селивановский р-н, Красная Горбатка п, 3-я Заводская ул, 4</t>
  </si>
  <si>
    <t>568.100</t>
  </si>
  <si>
    <t>Селивановский р-н, Красная Горбатка п, Комсомольская ул, 76</t>
  </si>
  <si>
    <t>299.280</t>
  </si>
  <si>
    <t>Селивановский р-н, Красная Горбатка п, Комсомольская ул, 80</t>
  </si>
  <si>
    <t>Селивановский р-н, Красная Горбатка п, Комсомольская ул, 82</t>
  </si>
  <si>
    <t>Селивановский р-н, Красная Горбатка п, Комсомольская ул, 83</t>
  </si>
  <si>
    <t>Селивановский р-н, Красная Горбатка п, Комсомольская ул, 84</t>
  </si>
  <si>
    <t>Селивановский р-н, Красная Горбатка п, Комсомольская ул, 85</t>
  </si>
  <si>
    <t>253.500</t>
  </si>
  <si>
    <t>Селивановский р-н, Красная Горбатка п, Комсомольская ул, 86</t>
  </si>
  <si>
    <t>900.200</t>
  </si>
  <si>
    <t>Селивановский р-н, Красная Горбатка п, Комсомольская ул, 87</t>
  </si>
  <si>
    <t>449.700</t>
  </si>
  <si>
    <t>Селивановский р-н, Красная Горбатка п, Комсомольская ул, 95</t>
  </si>
  <si>
    <t>Селивановский р-н, Красная Горбатка п, Красноармейская ул, 18</t>
  </si>
  <si>
    <t>Селивановский р-н, Красная Горбатка п, Красноармейская ул, 27/4</t>
  </si>
  <si>
    <t>1665.100</t>
  </si>
  <si>
    <t>Селивановский р-н, Красная Горбатка п, Красноармейская ул, 28</t>
  </si>
  <si>
    <t>448.920</t>
  </si>
  <si>
    <t>Селивановский р-н, Красная Горбатка п, Красноармейская ул, 29</t>
  </si>
  <si>
    <t>Селивановский р-н, Красная Горбатка п, Красноармейская ул, 30</t>
  </si>
  <si>
    <t>Селивановский р-н, Красная Горбатка п, Красноармейская ул, 31</t>
  </si>
  <si>
    <t>Селивановский р-н, Красная Горбатка п, Красноармейская ул, 32</t>
  </si>
  <si>
    <t>Селивановский р-н, Красная Горбатка п, Красноармейская ул, 35</t>
  </si>
  <si>
    <t>590.900</t>
  </si>
  <si>
    <t>Селивановский р-н, Красная Горбатка п, Красноармейская ул, 37</t>
  </si>
  <si>
    <t>Селивановский р-н, Красная Горбатка п, Красноармейская ул, 39</t>
  </si>
  <si>
    <t>Селивановский р-н, Красная Горбатка п, Механизаторов ул, 22</t>
  </si>
  <si>
    <t>Селивановский р-н, Красная Горбатка п, Молодежная ул, 2а</t>
  </si>
  <si>
    <t>Селивановский р-н, Красная Горбатка п, Напольная ул, 1</t>
  </si>
  <si>
    <t>Селивановский р-н, Красная Горбатка п, Новая ул, 108</t>
  </si>
  <si>
    <t>2724.000</t>
  </si>
  <si>
    <t>Селивановский р-н, Красная Горбатка п, Пионерская ул, 20</t>
  </si>
  <si>
    <t>Селивановский р-н, Красная Горбатка п, Пролетарская ул, 10</t>
  </si>
  <si>
    <t>Селивановский р-н, Красная Горбатка п, Профсоюзная ул, 13</t>
  </si>
  <si>
    <t>Селивановский р-н, Красная Горбатка п, Садовая ул, 11</t>
  </si>
  <si>
    <t>Селивановский р-н, Красная Горбатка п, Садовая ул, 17</t>
  </si>
  <si>
    <t>Селивановский р-н, Красная Горбатка п, Садовая ул, 19</t>
  </si>
  <si>
    <t>Селивановский р-н, Красная Горбатка п, Свободы ул, 46</t>
  </si>
  <si>
    <t>Селивановский р-н, Красная Горбатка п, Свободы ул, 48</t>
  </si>
  <si>
    <t>390.070</t>
  </si>
  <si>
    <t>Селивановский р-н, Красная Горбатка п, Свободы ул, 52</t>
  </si>
  <si>
    <t>Селивановский р-н, Красная Горбатка п, Свободы ул, 71</t>
  </si>
  <si>
    <t>Селивановский р-н, Красная Горбатка п, Свободы ул, 75</t>
  </si>
  <si>
    <t>Селивановский р-н, Красная Горбатка п, Свободы ул, 77</t>
  </si>
  <si>
    <t>Селивановский р-н, Красная Горбатка п, Свободы ул, 79</t>
  </si>
  <si>
    <t>Селивановский р-н, Красная Горбатка п, Свободы ул, 81</t>
  </si>
  <si>
    <t>Селивановский р-н, Красная Горбатка п, Свободы ул, 83</t>
  </si>
  <si>
    <t>Селивановский р-н, Красная Горбатка п, Свободы ул, 85</t>
  </si>
  <si>
    <t>445.500</t>
  </si>
  <si>
    <t>Селивановский р-н, Красная Горбатка п, Северная ул, 73</t>
  </si>
  <si>
    <t>Селивановский р-н, Красная Горбатка п, Северная ул, 75</t>
  </si>
  <si>
    <t>Селивановский р-н, Красная Горбатка п, Станко ул, 1</t>
  </si>
  <si>
    <t>Селивановский р-н, Красная Горбатка п, Станко ул, 5</t>
  </si>
  <si>
    <t>390.060</t>
  </si>
  <si>
    <t>Селивановский р-н, Красная Горбатка п, Строителей ул, 10</t>
  </si>
  <si>
    <t>Селивановский р-н, Красная Горбатка п, Строителей ул, 12</t>
  </si>
  <si>
    <t>Селивановский р-н, Красная Горбатка п, Строителей ул, 14</t>
  </si>
  <si>
    <t>Селивановский р-н, Красная Горбатка п, Строителей ул, 5</t>
  </si>
  <si>
    <t>Селивановский р-н, Красная Горбатка п, Строителей ул, 7</t>
  </si>
  <si>
    <t>Селивановский р-н, Красная Горбатка п, Строителей ул, 8</t>
  </si>
  <si>
    <t>Селивановский р-н, Красная Горбатка п, Школьная ул, 20</t>
  </si>
  <si>
    <t>Селивановский р-н, Красная Горбатка п, Школьная ул, 22</t>
  </si>
  <si>
    <t>Селивановский р-н, Красная Горбатка п, Школьная ул, 24</t>
  </si>
  <si>
    <t>609.850</t>
  </si>
  <si>
    <t>Селивановский р-н, Красная Горбатка п, Школьная ул, 25</t>
  </si>
  <si>
    <t>Селивановский р-н, Красная Горбатка п, Школьная ул, 26</t>
  </si>
  <si>
    <t>612.750</t>
  </si>
  <si>
    <t>Селивановский р-н, Красная Горбатка п, Школьная ул, 43</t>
  </si>
  <si>
    <t>Селивановский р-н, Красная Ушна п, Заводская ул, 1</t>
  </si>
  <si>
    <t>Селивановский р-н, Красная Ушна п, Заводская ул, 2</t>
  </si>
  <si>
    <t>Селивановский р-н, Красная Ушна п, Заводская ул, 3</t>
  </si>
  <si>
    <t>Селивановский р-н, Красная Ушна п, Заводская ул, 5</t>
  </si>
  <si>
    <t>Селивановский р-н, Красная Ушна п, Заводская ул, 7</t>
  </si>
  <si>
    <t>393.700</t>
  </si>
  <si>
    <t>Селивановский р-н, Красная Ушна п, Заводская ул, 8</t>
  </si>
  <si>
    <t>Селивановский р-н, Красная Ушна п, Заводская ул, 9</t>
  </si>
  <si>
    <t>Селивановский р-н, Красная Ушна п, Школьная ул, 2</t>
  </si>
  <si>
    <t>Селивановский р-н, Красная Ушна п, Школьная ул, 2а</t>
  </si>
  <si>
    <t>Селивановский р-н, Малышево с, Ленина ул, 1</t>
  </si>
  <si>
    <t>Селивановский р-н, Малышево с, Ленина ул, 5а</t>
  </si>
  <si>
    <t>Селивановский р-н, Малышево с, Новая ул, 2</t>
  </si>
  <si>
    <t>401.300</t>
  </si>
  <si>
    <t>Селивановский р-н, Малышево с, Школьная ул, 15а</t>
  </si>
  <si>
    <t>Селивановский р-н, Малышево с, Школьная ул, 2</t>
  </si>
  <si>
    <t>Селивановский р-н, Малышево с, Школьная ул, 4</t>
  </si>
  <si>
    <t>225.900</t>
  </si>
  <si>
    <t>Селивановский р-н, Надеждино д, Школьная ул, 10</t>
  </si>
  <si>
    <t>Селивановский р-н, Новлянка д, Совхозная ул, 1</t>
  </si>
  <si>
    <t>Селивановский р-н, Новлянка д, Совхозная ул, 17</t>
  </si>
  <si>
    <t>Селивановский р-н, Новлянка д, Совхозная ул, 19</t>
  </si>
  <si>
    <t>Селивановский р-н, Новлянка д, Совхозная ул, 26</t>
  </si>
  <si>
    <t>Селивановский р-н, Новлянка д, Совхозная ул, 27</t>
  </si>
  <si>
    <t>Селивановский р-н, Новлянка д, Совхозная ул, 29</t>
  </si>
  <si>
    <t>Селивановский р-н, Новлянка д, Совхозная ул, 3</t>
  </si>
  <si>
    <t>Селивановский р-н, Новлянка д, Совхозная ул, 4</t>
  </si>
  <si>
    <t>Селивановский р-н, Новлянка д, Совхозная ул, 6</t>
  </si>
  <si>
    <t>Селивановский р-н, Новлянка д, Совхозная ул, 7</t>
  </si>
  <si>
    <t>Селивановский р-н, Новлянка д, Совхозная ул, 8</t>
  </si>
  <si>
    <t>Селивановский р-н, Новлянка п, Молодежная ул, 1</t>
  </si>
  <si>
    <t>Селивановский р-н, Новлянка п, Молодежная ул, 12</t>
  </si>
  <si>
    <t>440.400</t>
  </si>
  <si>
    <t>Селивановский р-н, Новлянка п, Молодежная ул, 13</t>
  </si>
  <si>
    <t>852.300</t>
  </si>
  <si>
    <t>Селивановский р-н, Новлянка п, Молодежная ул, 14</t>
  </si>
  <si>
    <t>Селивановский р-н, Новлянка п, Молодежная ул, 2</t>
  </si>
  <si>
    <t>Селивановский р-н, Новлянка п, Молодежная ул, 5</t>
  </si>
  <si>
    <t>411.800</t>
  </si>
  <si>
    <t>Селивановский р-н, Новлянка п, Молодежная ул, 6</t>
  </si>
  <si>
    <t>Селивановский р-н, Новлянка п, Молодежная ул, 7</t>
  </si>
  <si>
    <t>Селивановский р-н, Новлянка п, Молодежная ул, 8</t>
  </si>
  <si>
    <t>Селивановский р-н, Новлянка п, Молодежная ул, 9</t>
  </si>
  <si>
    <t>Селивановский р-н, Новлянка п, Парковая ул, 10</t>
  </si>
  <si>
    <t>Селивановский р-н, Новый Быт п, Молодежная ул, 2</t>
  </si>
  <si>
    <t>864.700</t>
  </si>
  <si>
    <t>Селивановский р-н, Новый Быт п, Молодежная ул, 4</t>
  </si>
  <si>
    <t>Селивановский р-н, Новый Быт п, Новая ул, 1</t>
  </si>
  <si>
    <t>Селивановский р-н, Новый Быт п, Новая ул, 2</t>
  </si>
  <si>
    <t>51.700</t>
  </si>
  <si>
    <t>Селивановский р-н, Новый Быт п, Новая ул, 3</t>
  </si>
  <si>
    <t>Селивановский р-н, Новый Быт п, Новая ул, 4</t>
  </si>
  <si>
    <t>Селивановский р-н, Новый Быт п, Шоссейная ул, 58</t>
  </si>
  <si>
    <t>Селивановский р-н, Переложниково д, Свободы ул, 11</t>
  </si>
  <si>
    <t>Селивановский р-н, Чертково д, Молодежная ул, 5</t>
  </si>
  <si>
    <t>Собинка г, Гагарина ул, 10</t>
  </si>
  <si>
    <t>Собинка г, Гагарина ул, 11</t>
  </si>
  <si>
    <t>832.990</t>
  </si>
  <si>
    <t>1614.800</t>
  </si>
  <si>
    <t>1279.630</t>
  </si>
  <si>
    <t>1425.900</t>
  </si>
  <si>
    <t>1279.400</t>
  </si>
  <si>
    <t>Собинка г, Гагарина ул, 17</t>
  </si>
  <si>
    <t>416.600</t>
  </si>
  <si>
    <t>Собинка г, Гагарина ул, 17А</t>
  </si>
  <si>
    <t>Собинка г, Гагарина ул, 18</t>
  </si>
  <si>
    <t>1325.800</t>
  </si>
  <si>
    <t>Собинка г, Гагарина ул, 2</t>
  </si>
  <si>
    <t>Собинка г, Гагарина ул, 21</t>
  </si>
  <si>
    <t>Собинка г, Гагарина ул, 26</t>
  </si>
  <si>
    <t>931.120</t>
  </si>
  <si>
    <t>1065.090</t>
  </si>
  <si>
    <t>Собинка г, Гагарина ул, 4</t>
  </si>
  <si>
    <t>Собинка г, Гагарина ул, 5</t>
  </si>
  <si>
    <t>696.270</t>
  </si>
  <si>
    <t>Собинка г, Гагарина ул, 6</t>
  </si>
  <si>
    <t>Собинка г, Гагарина ул, 7</t>
  </si>
  <si>
    <t>Собинка г, Гагарина ул, 8</t>
  </si>
  <si>
    <t>Собинка г, Гагарина ул, 8А</t>
  </si>
  <si>
    <t>Собинка г, Гагарина ул, 9</t>
  </si>
  <si>
    <t>Собинка г, Гоголя ул, 1</t>
  </si>
  <si>
    <t>Собинка г, Гоголя ул, 1А</t>
  </si>
  <si>
    <t>774.800</t>
  </si>
  <si>
    <t>Собинка г, Гоголя ул, 1Б</t>
  </si>
  <si>
    <t>Собинка г, Гоголя ул, 3</t>
  </si>
  <si>
    <t>Собинка г, Гоголя ул, 3а</t>
  </si>
  <si>
    <t>943.700</t>
  </si>
  <si>
    <t>Собинка г, Гоголя ул, 3Б</t>
  </si>
  <si>
    <t>Собинка г, Гоголя ул, 5</t>
  </si>
  <si>
    <t>Собинка г, Димитрова ул, 11</t>
  </si>
  <si>
    <t>Собинка г, Димитрова ул, 15</t>
  </si>
  <si>
    <t>799.580</t>
  </si>
  <si>
    <t>899.930</t>
  </si>
  <si>
    <t>Собинка г, Затонная ул, 5</t>
  </si>
  <si>
    <t>307.120</t>
  </si>
  <si>
    <t>Собинка г, Калинина ул, 2А</t>
  </si>
  <si>
    <t>Собинка г, Коммунальная ул, 19</t>
  </si>
  <si>
    <t>Собинка г, Комсомольская ул, 5А</t>
  </si>
  <si>
    <t>Собинка г, Комсомольская ул, 7</t>
  </si>
  <si>
    <t>Собинка г, Красная Звезда ул, 1</t>
  </si>
  <si>
    <t>Собинка г, Красная Звезда ул, 10</t>
  </si>
  <si>
    <t>280.530</t>
  </si>
  <si>
    <t>Собинка г, Красная Звезда ул, 11</t>
  </si>
  <si>
    <t>432.960</t>
  </si>
  <si>
    <t>Собинка г, Красная Звезда ул, 15</t>
  </si>
  <si>
    <t>417.360</t>
  </si>
  <si>
    <t>Собинка г, Красная Звезда ул, 4</t>
  </si>
  <si>
    <t>4115.000</t>
  </si>
  <si>
    <t>Собинка г, Красная Звезда ул, 5</t>
  </si>
  <si>
    <t>Собинка г, Красноборская ул, 1А</t>
  </si>
  <si>
    <t>Собинка г, Красноборская ул, 2А</t>
  </si>
  <si>
    <t>Собинка г, Красноборская ул, 3А</t>
  </si>
  <si>
    <t>1187.800</t>
  </si>
  <si>
    <t>Собинка г, Красноборская ул, 4А</t>
  </si>
  <si>
    <t>1105.500</t>
  </si>
  <si>
    <t>Собинка г, Лакина ул, 11</t>
  </si>
  <si>
    <t>Собинка г, Лакина ул, 1б</t>
  </si>
  <si>
    <t>1065.340</t>
  </si>
  <si>
    <t>Собинка г, Лакина ул, 3</t>
  </si>
  <si>
    <t>Собинка г, Лакина ул, 5</t>
  </si>
  <si>
    <t>Собинка г, Лакина ул, 7</t>
  </si>
  <si>
    <t>884.420</t>
  </si>
  <si>
    <t>Собинка г, Лакина ул, 8</t>
  </si>
  <si>
    <t>1761.100</t>
  </si>
  <si>
    <t>Собинка г, Лакина ул, 9</t>
  </si>
  <si>
    <t>Собинка г, Ленина ул, 18/1</t>
  </si>
  <si>
    <t>Собинка г, Ленина ул, 18А</t>
  </si>
  <si>
    <t>Собинка г, Ленина ул, 20</t>
  </si>
  <si>
    <t>702.500</t>
  </si>
  <si>
    <t>Собинка г, Ленина ул, 22/1</t>
  </si>
  <si>
    <t>Собинка г, Ленина ул, 24</t>
  </si>
  <si>
    <t>Собинка г, Ленина ул, 26</t>
  </si>
  <si>
    <t>Собинка г, Ленина ул, 27</t>
  </si>
  <si>
    <t>Собинка г, Ленина ул, 31</t>
  </si>
  <si>
    <t>Собинка г, Ленина ул, 34А</t>
  </si>
  <si>
    <t>Собинка г, Ленина ул, 94</t>
  </si>
  <si>
    <t>Собинка г, Ленина ул, 98</t>
  </si>
  <si>
    <t>446.290</t>
  </si>
  <si>
    <t>Собинка г, Мира ул, 1</t>
  </si>
  <si>
    <t>Собинка г, Мира ул, 10</t>
  </si>
  <si>
    <t>1636.970</t>
  </si>
  <si>
    <t>Собинка г, Мира ул, 1А</t>
  </si>
  <si>
    <t>Собинка г, Мира ул, 2</t>
  </si>
  <si>
    <t>Собинка г, Мира ул, 2А</t>
  </si>
  <si>
    <t>Собинка г, Мира ул, 3</t>
  </si>
  <si>
    <t>462.030</t>
  </si>
  <si>
    <t>Собинка г, Мира ул, 4</t>
  </si>
  <si>
    <t>815.930</t>
  </si>
  <si>
    <t>Собинка г, Мира ул, 5</t>
  </si>
  <si>
    <t>Собинка г, Мира ул, 6</t>
  </si>
  <si>
    <t>1331.900</t>
  </si>
  <si>
    <t>Собинка г, Мира ул, 7</t>
  </si>
  <si>
    <t>Собинка г, Мира ул, 8</t>
  </si>
  <si>
    <t>Собинка г, Мира ул, 9</t>
  </si>
  <si>
    <t>Собинка г, Молодежная ул, 1</t>
  </si>
  <si>
    <t>Собинка г, Молодежная ул, 2</t>
  </si>
  <si>
    <t>380.700</t>
  </si>
  <si>
    <t>Собинка г, Молодежная ул, 3</t>
  </si>
  <si>
    <t>1231.250</t>
  </si>
  <si>
    <t>Собинка г, Молодежная ул, 4</t>
  </si>
  <si>
    <t>Собинка г, Молодежная ул, 5</t>
  </si>
  <si>
    <t>2752.040</t>
  </si>
  <si>
    <t>Собинка г, Молодежная ул, 6</t>
  </si>
  <si>
    <t>Собинка г, Некрасова ул, 1А</t>
  </si>
  <si>
    <t>450.570</t>
  </si>
  <si>
    <t>Собинка г, Некрасова ул, 2А</t>
  </si>
  <si>
    <t>Собинка г, Некрасова ул, 2Б</t>
  </si>
  <si>
    <t>Собинка г, Некрасова ул, 2В</t>
  </si>
  <si>
    <t>Собинка г, Некрасова ул, 2Г</t>
  </si>
  <si>
    <t>Собинка г, Некрасова ул, 4А</t>
  </si>
  <si>
    <t>Собинка г, Парковая ул, 36б</t>
  </si>
  <si>
    <t>Собинка г, Парковая ул, 5</t>
  </si>
  <si>
    <t>Собинка г, Рабочий пр-кт, 15</t>
  </si>
  <si>
    <t>Собинка г, Рабочий пр-кт, 17</t>
  </si>
  <si>
    <t>1317.220</t>
  </si>
  <si>
    <t>Собинка г, Рабочий пр-кт, 5/12</t>
  </si>
  <si>
    <t>5408.660</t>
  </si>
  <si>
    <t>Собинка г, Родниковская ул, 19</t>
  </si>
  <si>
    <t>1192.600</t>
  </si>
  <si>
    <t>Собинка г, Родниковская ул, 22</t>
  </si>
  <si>
    <t>Собинка г, Родниковская ул, 23</t>
  </si>
  <si>
    <t>1042.320</t>
  </si>
  <si>
    <t>Собинка г, Родниковская ул, 24</t>
  </si>
  <si>
    <t>1057.400</t>
  </si>
  <si>
    <t>Собинка г, Фабричная ул, 2а</t>
  </si>
  <si>
    <t>Собинка г, Центральная ул, 21</t>
  </si>
  <si>
    <t>802.250</t>
  </si>
  <si>
    <t>Собинка г, Центральная ул, 24</t>
  </si>
  <si>
    <t>Собинка г, Центральная ул, 25</t>
  </si>
  <si>
    <t>Собинка г, Центральная ул, 26</t>
  </si>
  <si>
    <t>Собинка г, Чайковского ул, 1</t>
  </si>
  <si>
    <t>356.970</t>
  </si>
  <si>
    <t>Собинка г, Чайковского ул, 10</t>
  </si>
  <si>
    <t>Собинка г, Чайковского ул, 12</t>
  </si>
  <si>
    <t>1010.130</t>
  </si>
  <si>
    <t>Собинка г, Чайковского ул, 2</t>
  </si>
  <si>
    <t>1180.040</t>
  </si>
  <si>
    <t>Собинка г, Чайковского ул, 4</t>
  </si>
  <si>
    <t>972.360</t>
  </si>
  <si>
    <t>Собинка г, Чайковского ул, 5</t>
  </si>
  <si>
    <t>Собинка г, Чайковского ул, 8</t>
  </si>
  <si>
    <t>266.760</t>
  </si>
  <si>
    <t>708.220</t>
  </si>
  <si>
    <t>Собинка г, Шибаева ул, 1А</t>
  </si>
  <si>
    <t>309.320</t>
  </si>
  <si>
    <t>Собинка г, Шибаева ул, 21</t>
  </si>
  <si>
    <t>Собинский р-н, Асерхово п, Железнодорожная ул, 1</t>
  </si>
  <si>
    <t>Собинский р-н, Асерхово п, Железнодорожная ул, 2</t>
  </si>
  <si>
    <t>Собинский р-н, Асерхово п, Железнодорожная ул, 3а</t>
  </si>
  <si>
    <t>Собинский р-н, Асерхово п, Железнодорожная ул, 5</t>
  </si>
  <si>
    <t>Собинский р-н, Асерхово п, Заводская ул, 1</t>
  </si>
  <si>
    <t>1427.100</t>
  </si>
  <si>
    <t>Собинский р-н, Асерхово п, Заводская ул, 2</t>
  </si>
  <si>
    <t>Собинский р-н, Асерхово п, Заводская ул, 3</t>
  </si>
  <si>
    <t>788.350</t>
  </si>
  <si>
    <t>Собинский р-н, Асерхово п, Лесной пр-кт, 1</t>
  </si>
  <si>
    <t>Собинский р-н, Асерхово п, Лесной пр-кт, 10а</t>
  </si>
  <si>
    <t>Собинский р-н, Асерхово п, Лесной пр-кт, 12</t>
  </si>
  <si>
    <t>366.700</t>
  </si>
  <si>
    <t>Собинский р-н, Асерхово п, Лесной пр-кт, 2</t>
  </si>
  <si>
    <t>Собинский р-н, Асерхово п, Лесной пр-кт, 3</t>
  </si>
  <si>
    <t>Собинский р-н, Асерхово п, Лесной пр-кт, 4</t>
  </si>
  <si>
    <t>204.200</t>
  </si>
  <si>
    <t>Собинский р-н, Асерхово п, Лесной пр-кт, 5</t>
  </si>
  <si>
    <t>316.400</t>
  </si>
  <si>
    <t>Собинский р-н, Асерхово п, Лесной пр-кт, 6</t>
  </si>
  <si>
    <t>Собинский р-н, Асерхово п, Лесной пр-кт, 7</t>
  </si>
  <si>
    <t>196.600</t>
  </si>
  <si>
    <t>Собинский р-н, Асерхово п, Рабочая ул, 14</t>
  </si>
  <si>
    <t>Собинский р-н, Асерхово п, Центральная ул, 2</t>
  </si>
  <si>
    <t>Собинский р-н, Бабаево с, Молодежная ул, 2</t>
  </si>
  <si>
    <t>Собинский р-н, Бабаево с, Молодежная ул, 3</t>
  </si>
  <si>
    <t>Собинский р-н, Бабаево с, Молодежная ул, 4</t>
  </si>
  <si>
    <t>Собинский р-н, Бабаево с, Молодежная ул, 5</t>
  </si>
  <si>
    <t>Собинский р-н, Бабаево с, Молодежная ул, 6</t>
  </si>
  <si>
    <t>Собинский р-н, Березники с, Колхозная ул, 1А</t>
  </si>
  <si>
    <t>Собинский р-н, Березники с, сан Русский лес тер, 1</t>
  </si>
  <si>
    <t>Собинский р-н, Васильевка д, Механизаторов ул, 12</t>
  </si>
  <si>
    <t>Собинский р-н, Васильевка д, Механизаторов ул, 2</t>
  </si>
  <si>
    <t>Собинский р-н, Васильевка д, Механизаторов ул, 3</t>
  </si>
  <si>
    <t>Собинский р-н, Васильевка д, Механизаторов ул, 4</t>
  </si>
  <si>
    <t>Собинский р-н, Васильевка д, Механизаторов ул, 5</t>
  </si>
  <si>
    <t>Собинский р-н, Ворша с, Молодежная ул, 1</t>
  </si>
  <si>
    <t>Собинский р-н, Ворша с, Молодежная ул, 13</t>
  </si>
  <si>
    <t>Собинский р-н, Ворша с, Молодежная ул, 2</t>
  </si>
  <si>
    <t>Собинский р-н, Ворша с, Молодежная ул, 3</t>
  </si>
  <si>
    <t>Собинский р-н, Ворша с, Молодежная ул, 4</t>
  </si>
  <si>
    <t>Собинский р-н, Ворша с, Молодежная ул, 5</t>
  </si>
  <si>
    <t>Собинский р-н, Ворша с, Молодежная ул, 6</t>
  </si>
  <si>
    <t>Собинский р-н, Ворша с, Молодежная ул, 7</t>
  </si>
  <si>
    <t>Собинский р-н, Ворша с, Молодежная ул, 8</t>
  </si>
  <si>
    <t>Собинский р-н, Ворша с, Молодежная ул, 8А</t>
  </si>
  <si>
    <t>Собинский р-н, Ворша с, Молодежная ул, 8Б</t>
  </si>
  <si>
    <t>Собинский р-н, Ворша с, Молодежная ул, 9</t>
  </si>
  <si>
    <t>Собинский р-н, Глухово с, Новая ул, 1</t>
  </si>
  <si>
    <t>Собинский р-н, Глухово с, Новая ул, 2</t>
  </si>
  <si>
    <t>Собинский р-н, Глухово с, Новая ул, 3</t>
  </si>
  <si>
    <t>Собинский р-н, Глухово с, Новая ул, 4</t>
  </si>
  <si>
    <t>Собинский р-н, Глухово с, Новая ул, 5</t>
  </si>
  <si>
    <t>324.450</t>
  </si>
  <si>
    <t>Собинский р-н, Демидово д, 2а</t>
  </si>
  <si>
    <t>869.200</t>
  </si>
  <si>
    <t>722.700</t>
  </si>
  <si>
    <t>Собинский р-н, Ермонино д, Советская ул, 10</t>
  </si>
  <si>
    <t>Собинский р-н, Жохово д, 66</t>
  </si>
  <si>
    <t>Собинский р-н, Заречное с, Парковая ул, 1</t>
  </si>
  <si>
    <t>Собинский р-н, Заречное с, Парковая ул, 10</t>
  </si>
  <si>
    <t>Собинский р-н, Заречное с, Парковая ул, 11</t>
  </si>
  <si>
    <t>Собинский р-н, Заречное с, Парковая ул, 12</t>
  </si>
  <si>
    <t>Собинский р-н, Заречное с, Парковая ул, 2</t>
  </si>
  <si>
    <t>3198.700</t>
  </si>
  <si>
    <t>Собинский р-н, Заречное с, Парковая ул, 3</t>
  </si>
  <si>
    <t>3403.000</t>
  </si>
  <si>
    <t>Собинский р-н, Заречное с, Парковая ул, 4</t>
  </si>
  <si>
    <t>3224.500</t>
  </si>
  <si>
    <t>Собинский р-н, Заречное с, Парковая ул, 5</t>
  </si>
  <si>
    <t>412.500</t>
  </si>
  <si>
    <t>Собинский р-н, Заречное с, Парковая ул, 6</t>
  </si>
  <si>
    <t>3855.480</t>
  </si>
  <si>
    <t>Собинский р-н, Заречное с, Парковая ул, 8</t>
  </si>
  <si>
    <t>6184.750</t>
  </si>
  <si>
    <t>Собинский р-н, Заречное с, Садовая ул, 1</t>
  </si>
  <si>
    <t>Собинский р-н, Колокша п, Железнодорожная ул, 1А</t>
  </si>
  <si>
    <t>Собинский р-н, Колокша п, Железнодорожная ул, 2Б</t>
  </si>
  <si>
    <t>Собинский р-н, Колокша п, Заречная ул, 17</t>
  </si>
  <si>
    <t>Собинский р-н, Колокша п, Заречная ул, 18</t>
  </si>
  <si>
    <t>Собинский р-н, Колокша п, сан Строитель тер, 1</t>
  </si>
  <si>
    <t>421.120</t>
  </si>
  <si>
    <t>Собинский р-н, Колокша п, сан Строитель тер, 3</t>
  </si>
  <si>
    <t>Собинский р-н, Колокша п, Центральная ул, 2</t>
  </si>
  <si>
    <t>411.870</t>
  </si>
  <si>
    <t>Собинский р-н, Колокша п, Центральная ул, 2А</t>
  </si>
  <si>
    <t>459.200</t>
  </si>
  <si>
    <t>Собинский р-н, Колокша п, Центральная ул, 2Б</t>
  </si>
  <si>
    <t>874.500</t>
  </si>
  <si>
    <t>Собинский р-н, Копнино д, Молодежная ул, 19</t>
  </si>
  <si>
    <t>Собинский р-н, Курилово д, Молодежная ул, 1</t>
  </si>
  <si>
    <t>514.030</t>
  </si>
  <si>
    <t>Собинский р-н, Курилово д, Молодежная ул, 2</t>
  </si>
  <si>
    <t>Собинский р-н, Курилово д, Молодежная ул, 4</t>
  </si>
  <si>
    <t>1030.790</t>
  </si>
  <si>
    <t>Собинский р-н, Курилово д, Молодежная ул, 7</t>
  </si>
  <si>
    <t>Собинский р-н, Курилово д, Молодежная ул, 8</t>
  </si>
  <si>
    <t>Собинский р-н, Курилово д, Молодежная ул, 9</t>
  </si>
  <si>
    <t>Собинский р-н, Лакинск г, 10 Октября ул, 1</t>
  </si>
  <si>
    <t>360.150</t>
  </si>
  <si>
    <t>Собинский р-н, Лакинск г, 10 Октября ул, 2</t>
  </si>
  <si>
    <t>1596.320</t>
  </si>
  <si>
    <t>Собинский р-н, Лакинск г, 10 Октября ул, 3</t>
  </si>
  <si>
    <t>Собинский р-н, Лакинск г, 10 Октября ул, 4</t>
  </si>
  <si>
    <t>1266.500</t>
  </si>
  <si>
    <t>Собинский р-н, Лакинск г, 10 Октября ул, 5</t>
  </si>
  <si>
    <t>Собинский р-н, Лакинск г, 17 Партсъезда ул, 5</t>
  </si>
  <si>
    <t>Собинский р-н, Лакинск г, 21 Партсъезда ул, 1</t>
  </si>
  <si>
    <t>Собинский р-н, Лакинск г, 21 Партсъезда ул, 10</t>
  </si>
  <si>
    <t>Собинский р-н, Лакинск г, 21 Партсъезда ул, 11</t>
  </si>
  <si>
    <t>Собинский р-н, Лакинск г, 21 Партсъезда ул, 12</t>
  </si>
  <si>
    <t>Собинский р-н, Лакинск г, 21 Партсъезда ул, 14</t>
  </si>
  <si>
    <t>Собинский р-н, Лакинск г, 21 Партсъезда ул, 15</t>
  </si>
  <si>
    <t>1138.500</t>
  </si>
  <si>
    <t>Собинский р-н, Лакинск г, 21 Партсъезда ул, 17</t>
  </si>
  <si>
    <t>Собинский р-н, Лакинск г, 21 Партсъезда ул, 18</t>
  </si>
  <si>
    <t>Собинский р-н, Лакинск г, 21 Партсъезда ул, 19</t>
  </si>
  <si>
    <t>Собинский р-н, Лакинск г, 21 Партсъезда ул, 20</t>
  </si>
  <si>
    <t>5674.200</t>
  </si>
  <si>
    <t>Собинский р-н, Лакинск г, 21 Партсъезда ул, 21</t>
  </si>
  <si>
    <t>Собинский р-н, Лакинск г, 21 Партсъезда ул, 22</t>
  </si>
  <si>
    <t>1454.500</t>
  </si>
  <si>
    <t>Собинский р-н, Лакинск г, 21 Партсъезда ул, 23</t>
  </si>
  <si>
    <t>Собинский р-н, Лакинск г, 21 Партсъезда ул, 24</t>
  </si>
  <si>
    <t>Собинский р-н, Лакинск г, 21 Партсъезда ул, 25</t>
  </si>
  <si>
    <t>Собинский р-н, Лакинск г, 21 Партсъезда ул, 27</t>
  </si>
  <si>
    <t>Собинский р-н, Лакинск г, 21 Партсъезда ул, 3</t>
  </si>
  <si>
    <t>Собинский р-н, Лакинск г, 21 Партсъезда ул, 5</t>
  </si>
  <si>
    <t>Собинский р-н, Лакинск г, 21 Партсъезда ул, 7</t>
  </si>
  <si>
    <t>Собинский р-н, Лакинск г, 21 Партсъезда ул, 9</t>
  </si>
  <si>
    <t>Собинский р-н, Лакинск г, Вокзальная ул, 22</t>
  </si>
  <si>
    <t>Собинский р-н, Лакинск г, Вокзальная ул, 24</t>
  </si>
  <si>
    <t>Собинский р-н, Лакинск г, Вокзальный пер, 3</t>
  </si>
  <si>
    <t>Собинский р-н, Лакинск г, Горького ул, 10</t>
  </si>
  <si>
    <t>Собинский р-н, Лакинск г, Горького ул, 12</t>
  </si>
  <si>
    <t>Собинский р-н, Лакинск г, Горького ул, 14</t>
  </si>
  <si>
    <t>Собинский р-н, Лакинск г, Карла Маркса ул, 16</t>
  </si>
  <si>
    <t>Собинский р-н, Лакинск г, Карла Маркса ул, 18</t>
  </si>
  <si>
    <t>Собинский р-н, Лакинск г, Карла Маркса ул, 20</t>
  </si>
  <si>
    <t>1297.870</t>
  </si>
  <si>
    <t>Собинский р-н, Лакинск г, Карла Маркса ул, 21</t>
  </si>
  <si>
    <t>Собинский р-н, Лакинск г, Красноармейская ул, 1а</t>
  </si>
  <si>
    <t>Собинский р-н, Лакинск г, Ленина пр-кт, 15</t>
  </si>
  <si>
    <t>286.590</t>
  </si>
  <si>
    <t>Собинский р-н, Лакинск г, Ленина пр-кт, 17</t>
  </si>
  <si>
    <t>Собинский р-н, Лакинск г, Ленина пр-кт, 32</t>
  </si>
  <si>
    <t>Собинский р-н, Лакинск г, Ленина пр-кт, 33а</t>
  </si>
  <si>
    <t>Собинский р-н, Лакинск г, Ленина пр-кт, 34</t>
  </si>
  <si>
    <t>Собинский р-н, Лакинск г, Ленина пр-кт, 36</t>
  </si>
  <si>
    <t>Собинский р-н, Лакинск г, Ленина пр-кт, 55</t>
  </si>
  <si>
    <t>Собинский р-н, Лакинск г, Ленина пр-кт, 65</t>
  </si>
  <si>
    <t>978.040</t>
  </si>
  <si>
    <t>Собинский р-н, Лакинск г, Ленина пр-кт, 67</t>
  </si>
  <si>
    <t>Собинский р-н, Лакинск г, Ленина пр-кт, 71/2</t>
  </si>
  <si>
    <t>Собинский р-н, Лакинск г, Ленина пр-кт, 8/2</t>
  </si>
  <si>
    <t>Собинский р-н, Лакинск г, Ленина пр-кт, 8/3</t>
  </si>
  <si>
    <t>Собинский р-н, Лакинск г, Лермонтова ул, 34</t>
  </si>
  <si>
    <t>Собинский р-н, Лакинск г, Лермонтова ул, 35</t>
  </si>
  <si>
    <t>Собинский р-н, Лакинск г, Лермонтова ул, 36</t>
  </si>
  <si>
    <t>Собинский р-н, Лакинск г, Лермонтова ул, 38</t>
  </si>
  <si>
    <t>Собинский р-н, Лакинск г, Лермонтова ул, 39</t>
  </si>
  <si>
    <t>Собинский р-н, Лакинск г, Лермонтова ул, 40</t>
  </si>
  <si>
    <t>Собинский р-н, Лакинск г, Лермонтова ул, 42</t>
  </si>
  <si>
    <t>Собинский р-н, Лакинск г, Лермонтова ул, 43</t>
  </si>
  <si>
    <t>1594.700</t>
  </si>
  <si>
    <t>Собинский р-н, Лакинск г, Лермонтова ул, 44</t>
  </si>
  <si>
    <t>Собинский р-н, Лакинск г, Лермонтова ул, 46</t>
  </si>
  <si>
    <t>Собинский р-н, Лакинск г, Лермонтова ул, 47</t>
  </si>
  <si>
    <t>Собинский р-н, Лакинск г, Майская ул, 3</t>
  </si>
  <si>
    <t>Собинский р-н, Лакинск г, Майская ул, 5</t>
  </si>
  <si>
    <t>Собинский р-н, Лакинск г, Майская ул, 7</t>
  </si>
  <si>
    <t>Собинский р-н, Лакинск г, Майская ул, 9 соор. 9</t>
  </si>
  <si>
    <t>Собинский р-н, Лакинск г, Маяковского ул, 23</t>
  </si>
  <si>
    <t>Собинский р-н, Лакинск г, Маяковского ул, 25</t>
  </si>
  <si>
    <t>Собинский р-н, Лакинск г, Маяковского ул, 26</t>
  </si>
  <si>
    <t>496.300</t>
  </si>
  <si>
    <t>Собинский р-н, Лакинск г, Маяковского ул, 28</t>
  </si>
  <si>
    <t>Собинский р-н, Лакинск г, Маяковского ул, 30</t>
  </si>
  <si>
    <t>Собинский р-н, Лакинск г, Маяковского ул, 32</t>
  </si>
  <si>
    <t>235.250</t>
  </si>
  <si>
    <t>726.070</t>
  </si>
  <si>
    <t>709.920</t>
  </si>
  <si>
    <t>887.800</t>
  </si>
  <si>
    <t>Собинский р-н, Лакинск г, Мира ул, 39</t>
  </si>
  <si>
    <t>Собинский р-н, Лакинск г, Мира ул, 49б</t>
  </si>
  <si>
    <t>381.150</t>
  </si>
  <si>
    <t>Собинский р-н, Лакинск г, Мира ул, 7а</t>
  </si>
  <si>
    <t>Собинский р-н, Лакинск г, Мира ул, 89</t>
  </si>
  <si>
    <t>651.560</t>
  </si>
  <si>
    <t>Собинский р-н, Лакинск г, Мира ул, 90 корп. 7</t>
  </si>
  <si>
    <t>Собинский р-н, Лакинск г, Мира ул, 90б</t>
  </si>
  <si>
    <t>Собинский р-н, Лакинск г, Мира ул, 93</t>
  </si>
  <si>
    <t>Собинский р-н, Лакинск г, Мира ул, 94</t>
  </si>
  <si>
    <t>Собинский р-н, Лакинск г, Мира ул, 95</t>
  </si>
  <si>
    <t>539.310</t>
  </si>
  <si>
    <t>Собинский р-н, Лакинск г, Мира ул, 96а</t>
  </si>
  <si>
    <t>Собинский р-н, Лакинск г, Мира ул, 97</t>
  </si>
  <si>
    <t>Собинский р-н, Лакинск г, Мира ул, 99</t>
  </si>
  <si>
    <t>Собинский р-н, Лакинск г, Набережная ул, 5</t>
  </si>
  <si>
    <t>Собинский р-н, Лакинск г, Парижской Коммуны ул, 26</t>
  </si>
  <si>
    <t>399.030</t>
  </si>
  <si>
    <t>Собинский р-н, Лакинск г, Парижской Коммуны ул, 29</t>
  </si>
  <si>
    <t>Собинский р-н, Лакинск г, Парижской Коммуны ул, 31</t>
  </si>
  <si>
    <t>Собинский р-н, Лакинск г, Парковый проезд, 2</t>
  </si>
  <si>
    <t>507.330</t>
  </si>
  <si>
    <t>Собинский р-н, Лакинск г, Парковый проезд, 4</t>
  </si>
  <si>
    <t>Собинский р-н, Лакинск г, Пушкина ул, 10</t>
  </si>
  <si>
    <t>Собинский р-н, Лакинск г, Пушкина ул, 11</t>
  </si>
  <si>
    <t>Собинский р-н, Лакинск г, Советская ул, 16</t>
  </si>
  <si>
    <t>Собинский р-н, Лакинск г, Советская ул, 20</t>
  </si>
  <si>
    <t>Собинский р-н, Лакинск г, Советская ул, 4</t>
  </si>
  <si>
    <t>Собинский р-н, Лакинск г, Советская ул, 63</t>
  </si>
  <si>
    <t>783.680</t>
  </si>
  <si>
    <t>Собинский р-н, Лакинск г, Советская ул, 65</t>
  </si>
  <si>
    <t>Собинский р-н, Лакинск г, Спортивная ул, 10а</t>
  </si>
  <si>
    <t>Собинский р-н, Лакинск г, Спортивная ул, 17а</t>
  </si>
  <si>
    <t>Собинский р-н, Лакинск г, Спортивная ул, 18</t>
  </si>
  <si>
    <t>Собинский р-н, Лакинск г, Спортивная ул, 1а</t>
  </si>
  <si>
    <t>412.960</t>
  </si>
  <si>
    <t>Собинский р-н, Лакинск г, Спортивная ул, 3а</t>
  </si>
  <si>
    <t>408.980</t>
  </si>
  <si>
    <t>Собинский р-н, Лакинск г, Текстильщиков ул, 1а</t>
  </si>
  <si>
    <t>Собинский р-н, Лакинск г, Текстильщиков ул, 2</t>
  </si>
  <si>
    <t>Собинский р-н, Лакинск г, Текстильщиков ул, 3</t>
  </si>
  <si>
    <t>Собинский р-н, Лакинск г, Текстильщиков ул, 4</t>
  </si>
  <si>
    <t>Собинский р-н, Лакинск г, Текстильщиков ул, 9</t>
  </si>
  <si>
    <t>Собинский р-н, Лакинск г, Центральная площадь ул, 3</t>
  </si>
  <si>
    <t>Собинский р-н, Рождествено с, Дружбы ул, 1</t>
  </si>
  <si>
    <t>Собинский р-н, Рождествено с, Дружбы ул, 3</t>
  </si>
  <si>
    <t>378.900</t>
  </si>
  <si>
    <t>Собинский р-н, Рождествено с, Мира ул, 5</t>
  </si>
  <si>
    <t>Собинский р-н, Рождествено с, Набережная ул, 1</t>
  </si>
  <si>
    <t>Собинский р-н, Рождествено с, Порошина ул, 11</t>
  </si>
  <si>
    <t>Собинский р-н, Рождествено с, Порошина ул, 13</t>
  </si>
  <si>
    <t>502.300</t>
  </si>
  <si>
    <t>Собинский р-н, Рождествено с, Школьный пер, 9</t>
  </si>
  <si>
    <t>Собинский р-н, Ставрово п, Жуковского ул, 26</t>
  </si>
  <si>
    <t>Собинский р-н, Ставрово п, Комсомольская ул, 10</t>
  </si>
  <si>
    <t>Собинский р-н, Ставрово п, Комсомольская ул, 11</t>
  </si>
  <si>
    <t>Собинский р-н, Ставрово п, Комсомольская ул, 12</t>
  </si>
  <si>
    <t>Собинский р-н, Ставрово п, Комсомольская ул, 13</t>
  </si>
  <si>
    <t>Собинский р-н, Ставрово п, Комсомольская ул, 16</t>
  </si>
  <si>
    <t>Собинский р-н, Ставрово п, Комсомольская ул, 3</t>
  </si>
  <si>
    <t>Собинский р-н, Ставрово п, Комсомольская ул, 3А</t>
  </si>
  <si>
    <t>Собинский р-н, Ставрово п, Комсомольская ул, 4</t>
  </si>
  <si>
    <t>Собинский р-н, Ставрово п, Комсомольская ул, 4А</t>
  </si>
  <si>
    <t>Собинский р-н, Ставрово п, Комсомольская ул, 5</t>
  </si>
  <si>
    <t>Собинский р-н, Ставрово п, Комсомольская ул, 6</t>
  </si>
  <si>
    <t>Собинский р-н, Ставрово п, Комсомольская ул, 7А</t>
  </si>
  <si>
    <t>Собинский р-н, Ставрово п, Механизаторов ул, 19А</t>
  </si>
  <si>
    <t>Собинский р-н, Ставрово п, Механизаторов ул, 6</t>
  </si>
  <si>
    <t>Собинский р-н, Ставрово п, Механизаторов ул, 9</t>
  </si>
  <si>
    <t>Собинский р-н, Ставрово п, Механизаторов ул, 9А</t>
  </si>
  <si>
    <t>Собинский р-н, Ставрово п, Октябрьская ул, 1</t>
  </si>
  <si>
    <t>Собинский р-н, Ставрово п, Октябрьская ул, 107</t>
  </si>
  <si>
    <t>Собинский р-н, Ставрово п, Октябрьская ул, 109</t>
  </si>
  <si>
    <t>Собинский р-н, Ставрово п, Октябрьская ул, 111</t>
  </si>
  <si>
    <t>Собинский р-н, Ставрово п, Октябрьская ул, 117</t>
  </si>
  <si>
    <t>Собинский р-н, Ставрово п, Октябрьская ул, 126</t>
  </si>
  <si>
    <t>Собинский р-н, Ставрово п, Октябрьская ул, 130</t>
  </si>
  <si>
    <t>Собинский р-н, Ставрово п, Октябрьская ул, 134</t>
  </si>
  <si>
    <t>Собинский р-н, Ставрово п, Октябрьская ул, 136</t>
  </si>
  <si>
    <t>Собинский р-н, Ставрово п, Октябрьская ул, 140</t>
  </si>
  <si>
    <t>Собинский р-н, Ставрово п, Октябрьская ул, 142</t>
  </si>
  <si>
    <t>Собинский р-н, Ставрово п, Октябрьская ул, 5</t>
  </si>
  <si>
    <t>Собинский р-н, Ставрово п, Островского ул, 2Б</t>
  </si>
  <si>
    <t>683.300</t>
  </si>
  <si>
    <t>Собинский р-н, Ставрово п, Садовая ул, 4</t>
  </si>
  <si>
    <t>Собинский р-н, Ставрово п, Советская ул, 34</t>
  </si>
  <si>
    <t>Собинский р-н, Ставрово п, Советская ул, 41</t>
  </si>
  <si>
    <t>Собинский р-н, Ставрово п, Советская ул, 43</t>
  </si>
  <si>
    <t>Собинский р-н, Ставрово п, Советская ул, 45</t>
  </si>
  <si>
    <t>Собинский р-н, Ставрово п, Советская ул, 47</t>
  </si>
  <si>
    <t>Собинский р-н, Ставрово п, Советская ул, 49</t>
  </si>
  <si>
    <t>Собинский р-н, Ставрово п, Советская ул, 82</t>
  </si>
  <si>
    <t>Собинский р-н, Ставрово п, Советская ул, 86</t>
  </si>
  <si>
    <t>Собинский р-н, Ставрово п, Советская ул, 88</t>
  </si>
  <si>
    <t>Собинский р-н, Ставрово п, Советская ул, 92</t>
  </si>
  <si>
    <t>Собинский р-н, Ставрово п, Советская ул, 94</t>
  </si>
  <si>
    <t>Собинский р-н, Ставрово п, Совхозная ул, 3А</t>
  </si>
  <si>
    <t>Собинский р-н, Ставрово п, Совхозная ул, 4В</t>
  </si>
  <si>
    <t>Собинский р-н, Ставрово п, Совхозная ул, 6</t>
  </si>
  <si>
    <t>Собинский р-н, Ставрово п, Совхозная ул, 7</t>
  </si>
  <si>
    <t>Собинский р-н, Ставрово п, Школьная ул, 1</t>
  </si>
  <si>
    <t>Собинский р-н, Ставрово п, Школьная ул, 2</t>
  </si>
  <si>
    <t>Собинский р-н, Ставрово п, Школьная ул, 3</t>
  </si>
  <si>
    <t>Собинский р-н, Ставрово п, Школьная ул, 4</t>
  </si>
  <si>
    <t>Собинский р-н, Ставрово п, Юбилейная ул, 10</t>
  </si>
  <si>
    <t>Собинский р-н, Ставрово п, Юбилейная ул, 13</t>
  </si>
  <si>
    <t>Собинский р-н, Ставрово п, Юбилейная ул, 15</t>
  </si>
  <si>
    <t>Собинский р-н, Ставрово п, Юбилейная ул, 2</t>
  </si>
  <si>
    <t>Собинский р-н, Ставрово п, Юбилейная ул, 3</t>
  </si>
  <si>
    <t>Собинский р-н, Ставрово п, Юбилейная ул, 3А</t>
  </si>
  <si>
    <t>Собинский р-н, Ставрово п, Юбилейная ул, 4</t>
  </si>
  <si>
    <t>Собинский р-н, Ставрово п, Юбилейная ул, 4А</t>
  </si>
  <si>
    <t>Собинский р-н, Ставрово п, Юбилейная ул, 5</t>
  </si>
  <si>
    <t>Собинский р-н, Ставрово п, Юбилейная ул, 6</t>
  </si>
  <si>
    <t>Собинский р-н, Ставрово п, Юбилейная ул, 7</t>
  </si>
  <si>
    <t>Собинский р-н, Ставрово п, Юбилейная ул, 8</t>
  </si>
  <si>
    <t>Собинский р-н, Ставрово п, Южная ул, 1</t>
  </si>
  <si>
    <t>Собинский р-н, Ставрово п, Южная ул, 2</t>
  </si>
  <si>
    <t>Собинский р-н, Толпухово д, Молодежная ул, 1</t>
  </si>
  <si>
    <t>Собинский р-н, Толпухово д, Молодежная ул, 2</t>
  </si>
  <si>
    <t>Собинский р-н, Толпухово д, Молодежная ул, 21</t>
  </si>
  <si>
    <t>Собинский р-н, Толпухово д, Молодежная ул, 3</t>
  </si>
  <si>
    <t>Собинский р-н, Толпухово д, Молодежная ул, 4</t>
  </si>
  <si>
    <t>Собинский р-н, Толпухово д, Молодежная ул, 5</t>
  </si>
  <si>
    <t>Собинский р-н, Толпухово д, Молодежная ул, 6</t>
  </si>
  <si>
    <t>Собинский р-н, Толпухово д, Молодежная ул, 7</t>
  </si>
  <si>
    <t>Собинский р-н, Толпухово д, Молодежная ул, 8</t>
  </si>
  <si>
    <t>Собинский р-н, Толпухово д, Молодежная ул, 9</t>
  </si>
  <si>
    <t>Собинский р-н, Ундольский п, Совхозная ул, 1</t>
  </si>
  <si>
    <t>Собинский р-н, Ундольский п, Совхозная ул, 2</t>
  </si>
  <si>
    <t>Собинский р-н, Ундольский п, Совхозная ул, 3</t>
  </si>
  <si>
    <t>Собинский р-н, Ундольский п, Совхозная ул, 4</t>
  </si>
  <si>
    <t>Собинский р-н, Ундольский п, Совхозная ул, 5</t>
  </si>
  <si>
    <t>Собинский р-н, Ундольский п, Школьная ул, 2</t>
  </si>
  <si>
    <t>Собинский р-н, Ундольский п, Школьная ул, 20</t>
  </si>
  <si>
    <t>Собинский р-н, Ундольский п, Школьная ул, 22</t>
  </si>
  <si>
    <t>Собинский р-н, Ундольский п, Школьная ул, 32</t>
  </si>
  <si>
    <t>Собинский р-н, Фетинино с, Молодежная ул, 1</t>
  </si>
  <si>
    <t>503.130</t>
  </si>
  <si>
    <t>Собинский р-н, Фетинино с, Молодежная ул, 3</t>
  </si>
  <si>
    <t>Собинский р-н, Фетинино с, Молодежная ул, 4</t>
  </si>
  <si>
    <t>Собинский р-н, Фетинино с, Молодежная ул, 5</t>
  </si>
  <si>
    <t>483.920</t>
  </si>
  <si>
    <t>449.920</t>
  </si>
  <si>
    <t>433.920</t>
  </si>
  <si>
    <t>Собинский р-н, Черкутино с, Мира ул, 10</t>
  </si>
  <si>
    <t>Собинский р-н, Черкутино с, Мира ул, 11</t>
  </si>
  <si>
    <t>380.370</t>
  </si>
  <si>
    <t>Собинский р-н, Черкутино с, Мира ул, 12</t>
  </si>
  <si>
    <t>380.870</t>
  </si>
  <si>
    <t>Собинский р-н, Черкутино с, Мира ул, 13</t>
  </si>
  <si>
    <t>Собинский р-н, Черкутино с, Мира ул, 14</t>
  </si>
  <si>
    <t>Собинский р-н, Черкутино с, Мира ул, 15</t>
  </si>
  <si>
    <t>Собинский р-н, Черкутино с, Мира ул, 16</t>
  </si>
  <si>
    <t>Собинский р-н, Черкутино с, Мира ул, 4</t>
  </si>
  <si>
    <t>Собинский р-н, Черкутино с, Мира ул, 5</t>
  </si>
  <si>
    <t>Собинский р-н, Черкутино с, Мира ул, 6</t>
  </si>
  <si>
    <t>Собинский р-н, Черкутино с, Мира ул, 7</t>
  </si>
  <si>
    <t>514.400</t>
  </si>
  <si>
    <t>Собинский р-н, Черкутино с, Мира ул, 8</t>
  </si>
  <si>
    <t>Собинский р-н, Черкутино с, Мира ул, 9</t>
  </si>
  <si>
    <t>Собинский р-н, Юрино д, Санаторий Тонус ул, 2</t>
  </si>
  <si>
    <t>Судогда г, 1-й Первомайский пер, 2а</t>
  </si>
  <si>
    <t>527.510</t>
  </si>
  <si>
    <t>Судогда г, 2-й Первомайский пер, 4</t>
  </si>
  <si>
    <t>Судогда г, 2-й Первомайский пер, 5</t>
  </si>
  <si>
    <t>Судогда г, Большой Советский пер, 17</t>
  </si>
  <si>
    <t>Судогда г, Буденного ул, 4</t>
  </si>
  <si>
    <t>1462.300</t>
  </si>
  <si>
    <t>Судогда г, Бякова ул, 14</t>
  </si>
  <si>
    <t>393.750</t>
  </si>
  <si>
    <t>Судогда г, Бякова ул, 16</t>
  </si>
  <si>
    <t>Судогда г, Бякова ул, 20</t>
  </si>
  <si>
    <t>Судогда г, Бякова ул, 22</t>
  </si>
  <si>
    <t>Судогда г, Бякова ул, 24</t>
  </si>
  <si>
    <t>196.800</t>
  </si>
  <si>
    <t>Судогда г, Бякова ул, 26</t>
  </si>
  <si>
    <t>Судогда г, Бякова ул, 28</t>
  </si>
  <si>
    <t>Судогда г, Бякова ул, 28а</t>
  </si>
  <si>
    <t>Судогда г, Бякова ул, 30</t>
  </si>
  <si>
    <t>Судогда г, Бякова ул, 30а</t>
  </si>
  <si>
    <t>Судогда г, Бякова ул, 32</t>
  </si>
  <si>
    <t>645.870</t>
  </si>
  <si>
    <t>Судогда г, Бякова ул, 32а</t>
  </si>
  <si>
    <t>643.800</t>
  </si>
  <si>
    <t>Судогда г, Бякова ул, 34</t>
  </si>
  <si>
    <t>Судогда г, Гагарина ул, 10</t>
  </si>
  <si>
    <t>Судогда г, Гагарина ул, 11</t>
  </si>
  <si>
    <t>783.800</t>
  </si>
  <si>
    <t>837.550</t>
  </si>
  <si>
    <t>Судогда г, Гагарина ул, 19</t>
  </si>
  <si>
    <t>849.800</t>
  </si>
  <si>
    <t>Судогда г, Гагарина ул, 1а</t>
  </si>
  <si>
    <t>Судогда г, Гагарина ул, 2</t>
  </si>
  <si>
    <t>436.250</t>
  </si>
  <si>
    <t>Судогда г, Гагарина ул, 3а</t>
  </si>
  <si>
    <t>733.930</t>
  </si>
  <si>
    <t>Судогда г, Гагарина ул, 4</t>
  </si>
  <si>
    <t>438.320</t>
  </si>
  <si>
    <t>Судогда г, Гагарина ул, 5а</t>
  </si>
  <si>
    <t>491.720</t>
  </si>
  <si>
    <t>506.520</t>
  </si>
  <si>
    <t>665.880</t>
  </si>
  <si>
    <t>Судогда г, Гагарина ул, 8</t>
  </si>
  <si>
    <t>636.720</t>
  </si>
  <si>
    <t>Судогда г, Карла Маркса ул, 100/8</t>
  </si>
  <si>
    <t>Судогда г, Карла Маркса ул, 15</t>
  </si>
  <si>
    <t>Судогда г, Карла Маркса ул, 2</t>
  </si>
  <si>
    <t>Судогда г, Карла Маркса ул, 34</t>
  </si>
  <si>
    <t>Судогда г, Карла Маркса ул, 40</t>
  </si>
  <si>
    <t>762.100</t>
  </si>
  <si>
    <t>Судогда г, Карла Маркса ул, 7</t>
  </si>
  <si>
    <t>86.000</t>
  </si>
  <si>
    <t>Судогда г, Карла Маркса ул, 75</t>
  </si>
  <si>
    <t>Судогда г, Карла Маркса ул, 77</t>
  </si>
  <si>
    <t>Судогда г, Карла Маркса ул, 84</t>
  </si>
  <si>
    <t>Судогда г, Коммунистическая ул, 1</t>
  </si>
  <si>
    <t>1233.100</t>
  </si>
  <si>
    <t>Судогда г, Коммунистическая ул, 10</t>
  </si>
  <si>
    <t>Судогда г, Коммунистическая ул, 2</t>
  </si>
  <si>
    <t>Судогда г, Коммунистическая ул, 3</t>
  </si>
  <si>
    <t>985.900</t>
  </si>
  <si>
    <t>Судогда г, Коммунистическая ул, 4</t>
  </si>
  <si>
    <t>Судогда г, Коммунистическая ул, 4а</t>
  </si>
  <si>
    <t>Судогда г, Коммунистическая ул, 5</t>
  </si>
  <si>
    <t>Судогда г, Коммунистическая ул, 6</t>
  </si>
  <si>
    <t>1538.900</t>
  </si>
  <si>
    <t>Судогда г, Коммунистическая ул, 7</t>
  </si>
  <si>
    <t>Судогда г, Коммунистическая ул, 8</t>
  </si>
  <si>
    <t>Судогда г, Коммунистическая ул, 9</t>
  </si>
  <si>
    <t>Судогда г, Красная ул, 20</t>
  </si>
  <si>
    <t>Судогда г, Красная ул, 37</t>
  </si>
  <si>
    <t>Судогда г, Краснознаменная ул, 10</t>
  </si>
  <si>
    <t>Судогда г, Ленина ул, 15</t>
  </si>
  <si>
    <t>274.360</t>
  </si>
  <si>
    <t>Судогда г, Ленина ул, 17</t>
  </si>
  <si>
    <t>Судогда г, Ленина ул, 25</t>
  </si>
  <si>
    <t>Судогда г, Ленина ул, 34</t>
  </si>
  <si>
    <t>Судогда г, Ленина ул, 37</t>
  </si>
  <si>
    <t>Судогда г, Ленина ул, 54в</t>
  </si>
  <si>
    <t>149.580</t>
  </si>
  <si>
    <t>892.700</t>
  </si>
  <si>
    <t>Судогда г, Ленина ул, 63</t>
  </si>
  <si>
    <t>Судогда г, Ленина ул, 7</t>
  </si>
  <si>
    <t>Судогда г, Ленина ул, 70</t>
  </si>
  <si>
    <t>693.120</t>
  </si>
  <si>
    <t>Судогда г, Ленина ул, 74</t>
  </si>
  <si>
    <t>Судогда г, Ленина ул, 76</t>
  </si>
  <si>
    <t>Судогда г, Малый Советский пер, 14</t>
  </si>
  <si>
    <t>Судогда г, Малый Советский пер, 14а</t>
  </si>
  <si>
    <t>773.600</t>
  </si>
  <si>
    <t>Судогда г, Муромское шоссе ул, 7</t>
  </si>
  <si>
    <t>1446.100</t>
  </si>
  <si>
    <t>Судогда г, Октябрьская ул, 97</t>
  </si>
  <si>
    <t>Судогда г, Пионерская ул, 25</t>
  </si>
  <si>
    <t>Судогда г, Площадь Свободы ул, 10</t>
  </si>
  <si>
    <t>402.180</t>
  </si>
  <si>
    <t>Судогда г, Поспелова пер, 5</t>
  </si>
  <si>
    <t>Судогда г, Поспелова пер, 8</t>
  </si>
  <si>
    <t>Судогда г, Пролетарская ул, 15а</t>
  </si>
  <si>
    <t>738.280</t>
  </si>
  <si>
    <t>Судогда г, Пролетарская ул, 17</t>
  </si>
  <si>
    <t>Судогда г, Пролетарская ул, 17а</t>
  </si>
  <si>
    <t>1235.100</t>
  </si>
  <si>
    <t>Судогда г, Пролетарская ул, 19</t>
  </si>
  <si>
    <t>Судогда г, Пролетарская ул, 19а</t>
  </si>
  <si>
    <t>1069.700</t>
  </si>
  <si>
    <t>436.970</t>
  </si>
  <si>
    <t>Судогда г, Пролетарская ул, 23</t>
  </si>
  <si>
    <t>Судогда г, Пролетарская ул, 25</t>
  </si>
  <si>
    <t>Судогда г, Пролетарская ул, 27</t>
  </si>
  <si>
    <t>Судогда г, Пролетарская ул, 29</t>
  </si>
  <si>
    <t>Судогда г, Пролетарская ул, 31</t>
  </si>
  <si>
    <t>Судогда г, Пролетарская ул, 7</t>
  </si>
  <si>
    <t>Судогда г, Пушкина ул, 38</t>
  </si>
  <si>
    <t>Судогда г, Северная ул, 5</t>
  </si>
  <si>
    <t>797.200</t>
  </si>
  <si>
    <t>Судогда г, Текстильщиков ул, 10а</t>
  </si>
  <si>
    <t>Судогда г, Текстильщиков ул, 10б</t>
  </si>
  <si>
    <t>Судогда г, Текстильщиков ул, 10в</t>
  </si>
  <si>
    <t>666.300</t>
  </si>
  <si>
    <t>Судогда г, Текстильщиков ул, 2</t>
  </si>
  <si>
    <t>Судогда г, Текстильщиков ул, 3</t>
  </si>
  <si>
    <t>1332.100</t>
  </si>
  <si>
    <t>Судогда г, Текстильщиков ул, 4</t>
  </si>
  <si>
    <t>2074.850</t>
  </si>
  <si>
    <t>Судогда г, Текстильщиков ул, 6</t>
  </si>
  <si>
    <t>Судогда г, Текстильщиков ул, 7</t>
  </si>
  <si>
    <t>Судогда г, Химиков ул, 1</t>
  </si>
  <si>
    <t>Судогда г, Химиков ул, 11</t>
  </si>
  <si>
    <t>1645.400</t>
  </si>
  <si>
    <t>Судогда г, Химиков ул, 3</t>
  </si>
  <si>
    <t>Судогда г, Химиков ул, 5</t>
  </si>
  <si>
    <t>Судогда г, Химиков ул, 7</t>
  </si>
  <si>
    <t>1432.040</t>
  </si>
  <si>
    <t>Судогда г, Химиков ул, 9</t>
  </si>
  <si>
    <t>Судогда г, Чапаева ул, 12</t>
  </si>
  <si>
    <t>Судогда г, Чапаева ул, 12а</t>
  </si>
  <si>
    <t>Судогда г, Чапаева ул, 32</t>
  </si>
  <si>
    <t>Судогда г, Чапаева ул, 35</t>
  </si>
  <si>
    <t>Судогда г, Чапаева ул, 43</t>
  </si>
  <si>
    <t>1020.400</t>
  </si>
  <si>
    <t>Судогодский р-н, Андреево п, Коммунистическая ул, 4</t>
  </si>
  <si>
    <t>Судогодский р-н, Андреево п, Коммунистическая ул, 6</t>
  </si>
  <si>
    <t>Судогодский р-н, Андреево п, Коммунистическая ул, 8</t>
  </si>
  <si>
    <t>Судогодский р-н, Андреево п, Первомайская ул, 13</t>
  </si>
  <si>
    <t>541.800</t>
  </si>
  <si>
    <t>Судогодский р-н, Андреево п, Первомайская ул, 15</t>
  </si>
  <si>
    <t>Судогодский р-н, Андреево п, Первомайская ул, 17</t>
  </si>
  <si>
    <t>Судогодский р-н, Андреево п, Первомайская ул, 19</t>
  </si>
  <si>
    <t>Судогодский р-н, Андреево п, Первомайская ул, 3</t>
  </si>
  <si>
    <t>Судогодский р-н, Андреево п, Первомайская ул, 4</t>
  </si>
  <si>
    <t>1343.100</t>
  </si>
  <si>
    <t>Судогодский р-н, Андреево п, Первомайская ул, 5</t>
  </si>
  <si>
    <t>Судогодский р-н, Андреево п, Первомайская ул, 6</t>
  </si>
  <si>
    <t>Судогодский р-н, Андреево п, Первомайская ул, 9</t>
  </si>
  <si>
    <t>Судогодский р-н, Андреево п, Почтовая ул, 12</t>
  </si>
  <si>
    <t>435.100</t>
  </si>
  <si>
    <t>Судогодский р-н, Андреево п, Почтовая ул, 47</t>
  </si>
  <si>
    <t>Судогодский р-н, Андреево п, Почтовая ул, 49</t>
  </si>
  <si>
    <t>Судогодский р-н, Андреево п, Почтовая ул, 51</t>
  </si>
  <si>
    <t>Судогодский р-н, Андреево п, Труда ул, 25</t>
  </si>
  <si>
    <t>Судогодский р-н, Бараки д, Молодежная ул, 1</t>
  </si>
  <si>
    <t>Судогодский р-н, Бараки д, Молодежная ул, 2</t>
  </si>
  <si>
    <t>Судогодский р-н, Бег п, Октябрьская ул, 10</t>
  </si>
  <si>
    <t>344.500</t>
  </si>
  <si>
    <t>Судогодский р-н, Бег п, Октябрьская ул, 14</t>
  </si>
  <si>
    <t>521.280</t>
  </si>
  <si>
    <t>Судогодский р-н, Бег п, Октябрьская ул, 15</t>
  </si>
  <si>
    <t>Судогодский р-н, Бег п, Октябрьская ул, 19</t>
  </si>
  <si>
    <t>520.130</t>
  </si>
  <si>
    <t>Судогодский р-н, Бег п, Октябрьская ул, 21</t>
  </si>
  <si>
    <t>Судогодский р-н, Бег п, Октябрьская ул, 23</t>
  </si>
  <si>
    <t>Судогодский р-н, Бег п, Октябрьская ул, 25</t>
  </si>
  <si>
    <t>Судогодский р-н, Бег п, Октябрьская ул, 29</t>
  </si>
  <si>
    <t>Судогодский р-н, Бег п, Спортивная ул, 13</t>
  </si>
  <si>
    <t>Судогодский р-н, Бег п, Спортивная ул, 15</t>
  </si>
  <si>
    <t>428.590</t>
  </si>
  <si>
    <t>Судогодский р-н, Бег п, Спортивная ул, 17</t>
  </si>
  <si>
    <t>738.540</t>
  </si>
  <si>
    <t>Судогодский р-н, Бег п, Спортивная ул, 3</t>
  </si>
  <si>
    <t>513.830</t>
  </si>
  <si>
    <t>Судогодский р-н, Бег п, Спортивная ул, 5</t>
  </si>
  <si>
    <t>Судогодский р-н, Бег п, Спортивная ул, 7</t>
  </si>
  <si>
    <t>638.210</t>
  </si>
  <si>
    <t>Судогодский р-н, Бег п, Спортивная ул, 9</t>
  </si>
  <si>
    <t>Судогодский р-н, Болотский п, Садовая ул, 18</t>
  </si>
  <si>
    <t>Судогодский р-н, Болотский п, Школьная ул, 8</t>
  </si>
  <si>
    <t>Судогодский р-н, Вяткино д, Докучаева ул, 10</t>
  </si>
  <si>
    <t>Судогодский р-н, Вяткино д, Докучаева ул, 12</t>
  </si>
  <si>
    <t>Судогодский р-н, Вяткино д, Докучаева ул, 2</t>
  </si>
  <si>
    <t>Судогодский р-н, Вяткино д, Докучаева ул, 3</t>
  </si>
  <si>
    <t>Судогодский р-н, Вяткино д, Докучаева ул, 8</t>
  </si>
  <si>
    <t>585.920</t>
  </si>
  <si>
    <t>Судогодский р-н, Вяткино д, Прянишникова ул, 1</t>
  </si>
  <si>
    <t>Судогодский р-н, Вяткино д, Прянишникова ул, 1а</t>
  </si>
  <si>
    <t>8588.000</t>
  </si>
  <si>
    <t>Судогодский р-н, Вяткино д, Прянишникова ул, 3</t>
  </si>
  <si>
    <t>Судогодский р-н, Головино п, Гагарина ул, 25</t>
  </si>
  <si>
    <t>Судогодский р-н, Головино п, Гагарина ул, 26</t>
  </si>
  <si>
    <t>Судогодский р-н, Головино п, Гагарина ул, 28</t>
  </si>
  <si>
    <t>Судогодский р-н, Головино п, Гагарина ул, 30</t>
  </si>
  <si>
    <t>Судогодский р-н, Головино п, Зеленая ул, 1</t>
  </si>
  <si>
    <t>Судогодский р-н, Головино п, Радужная ул, 1</t>
  </si>
  <si>
    <t>Судогодский р-н, Головино п, Радужная ул, 11</t>
  </si>
  <si>
    <t>489.900</t>
  </si>
  <si>
    <t>Судогодский р-н, Головино п, Радужная ул, 13</t>
  </si>
  <si>
    <t>Судогодский р-н, Головино п, Радужная ул, 16</t>
  </si>
  <si>
    <t>Судогодский р-н, Головино п, Радужная ул, 17</t>
  </si>
  <si>
    <t>Судогодский р-н, Головино п, Радужная ул, 18</t>
  </si>
  <si>
    <t>Судогодский р-н, Головино п, Радужная ул, 23</t>
  </si>
  <si>
    <t>453.300</t>
  </si>
  <si>
    <t>Судогодский р-н, Головино п, Радужная ул, 24</t>
  </si>
  <si>
    <t>Судогодский р-н, Головино п, Радужная ул, 3</t>
  </si>
  <si>
    <t>Судогодский р-н, Головино п, Радужная ул, 4</t>
  </si>
  <si>
    <t>Судогодский р-н, Головино п, Радужная ул, 5</t>
  </si>
  <si>
    <t>Судогодский р-н, Головино п, Радужная ул, 6</t>
  </si>
  <si>
    <t>Судогодский р-н, Головино п, Советская ул, 19А</t>
  </si>
  <si>
    <t>1022.750</t>
  </si>
  <si>
    <t>Судогодский р-н, Головино п, Советская ул, 28</t>
  </si>
  <si>
    <t>Судогодский р-н, Головино п, Сосновая ул, 7</t>
  </si>
  <si>
    <t>767.500</t>
  </si>
  <si>
    <t>Судогодский р-н, Головино п, Юбилейная ул, 10А</t>
  </si>
  <si>
    <t>Судогодский р-н, Головино п, Юбилейная ул, 11А</t>
  </si>
  <si>
    <t>Судогодский р-н, Головино п, Юбилейная ул, 11Б</t>
  </si>
  <si>
    <t>Судогодский р-н, Гонобилово д, Центральная ул, 1</t>
  </si>
  <si>
    <t>Судогодский р-н, Гонобилово д, Центральная ул, 2</t>
  </si>
  <si>
    <t>Судогодский р-н, Гридино д, Молодежная ул, 10</t>
  </si>
  <si>
    <t>Судогодский р-н, Гридино д, Молодежная ул, 11</t>
  </si>
  <si>
    <t>Судогодский р-н, Ильино д, Молодежная ул, 1</t>
  </si>
  <si>
    <t>Судогодский р-н, Ильино д, Молодежная ул, 2</t>
  </si>
  <si>
    <t>Судогодский р-н, Ильино д, Молодежная ул, 3</t>
  </si>
  <si>
    <t>Судогодский р-н, Ильино д, Молодежная ул, 5</t>
  </si>
  <si>
    <t>Судогодский р-н, Ильино д, Молодежная ул, 6</t>
  </si>
  <si>
    <t>Судогодский р-н, им Воровского п, Воровского ул, 49</t>
  </si>
  <si>
    <t>176.130</t>
  </si>
  <si>
    <t>Судогодский р-н, им Воровского п, Спортивная ул, 11</t>
  </si>
  <si>
    <t>225.420</t>
  </si>
  <si>
    <t>Судогодский р-н, им Воровского п, Спортивная ул, 13</t>
  </si>
  <si>
    <t>Судогодский р-н, им Воровского п, Спортивная ул, 2а</t>
  </si>
  <si>
    <t>749.450</t>
  </si>
  <si>
    <t>Судогодский р-н, им Воровского п, Спортивная ул, 2б</t>
  </si>
  <si>
    <t>728.260</t>
  </si>
  <si>
    <t>Судогодский р-н, им Воровского п, Спортивная ул, 2в</t>
  </si>
  <si>
    <t>225.090</t>
  </si>
  <si>
    <t>Судогодский р-н, им Воровского п, Спортивная ул, 5</t>
  </si>
  <si>
    <t>Судогодский р-н, им Воровского п, Спортивная ул, 6</t>
  </si>
  <si>
    <t>230.910</t>
  </si>
  <si>
    <t>484.790</t>
  </si>
  <si>
    <t>Судогодский р-н, им Воровского п, Спортивная ул, 9</t>
  </si>
  <si>
    <t>Судогодский р-н, Колычево д, Муромская ул, 1</t>
  </si>
  <si>
    <t>Судогодский р-н, Кондряево д, Колхозная ул, 14</t>
  </si>
  <si>
    <t>Судогодский р-н, Кондряево д, Колхозная ул, 15</t>
  </si>
  <si>
    <t>Судогодский р-н, Коняево п, 45</t>
  </si>
  <si>
    <t>718.530</t>
  </si>
  <si>
    <t>Судогодский р-н, Красный Богатырь п, Ленина ул, 18</t>
  </si>
  <si>
    <t>Судогодский р-н, Красный Богатырь п, Ленина ул, 32</t>
  </si>
  <si>
    <t>Судогодский р-н, Красный Богатырь п, Ленина ул, 32а</t>
  </si>
  <si>
    <t>Судогодский р-н, Красный Богатырь п, Пионерская ул, 2</t>
  </si>
  <si>
    <t>Судогодский р-н, Красный Богатырь п, Пионерская ул, 4</t>
  </si>
  <si>
    <t>Судогодский р-н, Лаврово д, Молодежная ул, 2</t>
  </si>
  <si>
    <t>Судогодский р-н, Лаврово д, Молодежная ул, 3</t>
  </si>
  <si>
    <t>Судогодский р-н, Лаврово д, Молодежная ул, 4</t>
  </si>
  <si>
    <t>834.100</t>
  </si>
  <si>
    <t>Судогодский р-н, Лаврово д, Молодежная ул, 5</t>
  </si>
  <si>
    <t>607.800</t>
  </si>
  <si>
    <t>Судогодский р-н, Лаврово д, Новая ул, 2</t>
  </si>
  <si>
    <t>227.900</t>
  </si>
  <si>
    <t>Судогодский р-н, Лаврово д, Новая ул, 3</t>
  </si>
  <si>
    <t>Судогодский р-н, Лаврово д, Новая ул, 4</t>
  </si>
  <si>
    <t>Судогодский р-н, Ликино с, Лесная ул, 10</t>
  </si>
  <si>
    <t>Судогодский р-н, Ликино с, Лесная ул, 11</t>
  </si>
  <si>
    <t>Судогодский р-н, Ликино с, Лесная ул, 12</t>
  </si>
  <si>
    <t>Судогодский р-н, Ликино с, Лесная ул, 17</t>
  </si>
  <si>
    <t>Судогодский р-н, Ликино с, Лесная ул, 18</t>
  </si>
  <si>
    <t>Судогодский р-н, Ликино с, Лесная ул, 6</t>
  </si>
  <si>
    <t>Судогодский р-н, Ликино с, Лесная ул, 7</t>
  </si>
  <si>
    <t>Судогодский р-н, Ликино с, Лесная ул, 8</t>
  </si>
  <si>
    <t>Судогодский р-н, Ликино с, Лесная ул, 9</t>
  </si>
  <si>
    <t>Судогодский р-н, Мошок с, Заводская ул, 14</t>
  </si>
  <si>
    <t>Судогодский р-н, Мошок с, Заводская ул, 16</t>
  </si>
  <si>
    <t>Судогодский р-н, Мошок с, Заводская ул, 22</t>
  </si>
  <si>
    <t>Судогодский р-н, Мошок с, Заводская ул, 26</t>
  </si>
  <si>
    <t>939.300</t>
  </si>
  <si>
    <t>Судогодский р-н, Мошок с, Заводская ул, 28</t>
  </si>
  <si>
    <t>Судогодский р-н, Мошок с, Заводская ул, 6</t>
  </si>
  <si>
    <t>Судогодский р-н, Мошок с, Заводская ул, 8</t>
  </si>
  <si>
    <t>Судогодский р-н, Муромцево п, Бор ул, 1</t>
  </si>
  <si>
    <t>Судогодский р-н, Муромцево п, Бор ул, 6</t>
  </si>
  <si>
    <t>Судогодский р-н, Муромцево п, Комсомольская ул, 1</t>
  </si>
  <si>
    <t>499.230</t>
  </si>
  <si>
    <t>Судогодский р-н, Муромцево п, Комсомольская ул, 11</t>
  </si>
  <si>
    <t>914.800</t>
  </si>
  <si>
    <t>Судогодский р-н, Муромцево п, Комсомольская ул, 2</t>
  </si>
  <si>
    <t>Судогодский р-н, Муромцево п, Комсомольская ул, 7</t>
  </si>
  <si>
    <t>Судогодский р-н, Муромцево п, Комсомольская ул, 9</t>
  </si>
  <si>
    <t>Судогодский р-н, Муромцево п, Октябрьская ул, 13</t>
  </si>
  <si>
    <t>Судогодский р-н, Муромцево п, Парковая ул, 16</t>
  </si>
  <si>
    <t>Судогодский р-н, Муромцево п, Шкурина ул, 10</t>
  </si>
  <si>
    <t>Судогодский р-н, Муромцево п, Шкурина ул, 13</t>
  </si>
  <si>
    <t>Судогодский р-н, Муромцево п, Шкурина ул, 14</t>
  </si>
  <si>
    <t>409.300</t>
  </si>
  <si>
    <t>Судогодский р-н, Муромцево п, Шкурина ул, 15</t>
  </si>
  <si>
    <t>Судогодский р-н, Муромцево п, Шкурина ул, 16</t>
  </si>
  <si>
    <t>Судогодский р-н, Муромцево п, Шкурина ул, 2</t>
  </si>
  <si>
    <t>Судогодский р-н, Муромцево п, Шкурина ул, 3</t>
  </si>
  <si>
    <t>Судогодский р-н, Муромцево п, Шкурина ул, 4</t>
  </si>
  <si>
    <t>Судогодский р-н, Муромцево п, Шкурина ул, 5</t>
  </si>
  <si>
    <t>Судогодский р-н, Муромцево п, Шкурина ул, 6</t>
  </si>
  <si>
    <t>Судогодский р-н, Муромцево п, Шкурина ул, 7</t>
  </si>
  <si>
    <t>914.700</t>
  </si>
  <si>
    <t>Судогодский р-н, Новая д, Муромская ул, 26</t>
  </si>
  <si>
    <t>Судогодский р-н, Новая д, Муромская ул, 28</t>
  </si>
  <si>
    <t>Судогодский р-н, Новая д, Муромская ул, 30</t>
  </si>
  <si>
    <t>Судогодский р-н, Новая д, Муромская ул, 53</t>
  </si>
  <si>
    <t>508.800</t>
  </si>
  <si>
    <t>Судогодский р-н, Сойма д, Молодежная ул, 12</t>
  </si>
  <si>
    <t>168.900</t>
  </si>
  <si>
    <t>Судогодский р-н, Сойма д, Молодежная ул, 7</t>
  </si>
  <si>
    <t>Судогодский р-н, Сойма д, Молодежная ул, 8</t>
  </si>
  <si>
    <t>Судогодский р-н, Сойма д, Молодежная ул, 9</t>
  </si>
  <si>
    <t>Судогодский р-н, Тюрмеровка п, Краснознаменная ул, 14а</t>
  </si>
  <si>
    <t>Судогодский р-н, Тюрмеровка п, Краснознаменная ул, 30</t>
  </si>
  <si>
    <t>Судогодский р-н, Тюрмеровка п, Краснознаменная ул, 32</t>
  </si>
  <si>
    <t>421.800</t>
  </si>
  <si>
    <t>Судогодский р-н, Тюрмеровка п, Краснознаменная ул, 34</t>
  </si>
  <si>
    <t>Судогодский р-н, Тюрмеровка п, Краснознаменная ул, 38</t>
  </si>
  <si>
    <t>Судогодский р-н, Тюрмеровка п, Краснознаменная ул, 40</t>
  </si>
  <si>
    <t>Судогодский р-н, Тюрмеровка п, Краснознаменная ул, 42</t>
  </si>
  <si>
    <t>Судогодский р-н, Чамерево с, Первомайская ул, 3</t>
  </si>
  <si>
    <t>Судогодский р-н, Чамерево с, Первомайская ул, 6</t>
  </si>
  <si>
    <t>Суздаль г, Васильевская ул, 17</t>
  </si>
  <si>
    <t>146.500</t>
  </si>
  <si>
    <t>Суздаль г, Васильевская ул, 34а</t>
  </si>
  <si>
    <t>Суздаль г, Васильевская ул, 65а</t>
  </si>
  <si>
    <t>Суздаль г, Васильевская ул, 65б</t>
  </si>
  <si>
    <t>244.400</t>
  </si>
  <si>
    <t>1396.700</t>
  </si>
  <si>
    <t>Суздаль г, Всполье б-р, 11</t>
  </si>
  <si>
    <t>Суздаль г, Всполье б-р, 12</t>
  </si>
  <si>
    <t>Суздаль г, Всполье б-р, 13</t>
  </si>
  <si>
    <t>Суздаль г, Всполье б-р, 14</t>
  </si>
  <si>
    <t>Суздаль г, Всполье б-р, 15</t>
  </si>
  <si>
    <t>Суздаль г, Всполье б-р, 16</t>
  </si>
  <si>
    <t>Суздаль г, Всполье б-р, 17/1</t>
  </si>
  <si>
    <t>Суздаль г, Всполье б-р, 17/2</t>
  </si>
  <si>
    <t>Суздаль г, Всполье б-р, 17/3</t>
  </si>
  <si>
    <t>Суздаль г, Всполье б-р, 17</t>
  </si>
  <si>
    <t>Суздаль г, Всполье б-р, 18</t>
  </si>
  <si>
    <t>Суздаль г, Всполье б-р, 19</t>
  </si>
  <si>
    <t>1086.430</t>
  </si>
  <si>
    <t>Суздаль г, Всполье б-р, 2</t>
  </si>
  <si>
    <t>Суздаль г, Всполье б-р, 20</t>
  </si>
  <si>
    <t>Суздаль г, Всполье б-р, 22</t>
  </si>
  <si>
    <t>Суздаль г, Всполье б-р, 24</t>
  </si>
  <si>
    <t>Суздаль г, Всполье б-р, 26</t>
  </si>
  <si>
    <t>Суздаль г, Всполье б-р, 27</t>
  </si>
  <si>
    <t>Суздаль г, Всполье б-р, 28</t>
  </si>
  <si>
    <t>Суздаль г, Всполье б-р, 29</t>
  </si>
  <si>
    <t>Суздаль г, Всполье б-р, 3</t>
  </si>
  <si>
    <t>Суздаль г, Всполье б-р, 30</t>
  </si>
  <si>
    <t>Суздаль г, Всполье б-р, 31</t>
  </si>
  <si>
    <t>4821.360</t>
  </si>
  <si>
    <t>Суздаль г, Всполье б-р, 32</t>
  </si>
  <si>
    <t>Суздаль г, Всполье б-р, 34</t>
  </si>
  <si>
    <t>193.770</t>
  </si>
  <si>
    <t>Суздаль г, Всполье б-р, 36</t>
  </si>
  <si>
    <t>1564.000</t>
  </si>
  <si>
    <t>Суздаль г, Всполье б-р, 5</t>
  </si>
  <si>
    <t>Суздаль г, Всполье б-р, 6</t>
  </si>
  <si>
    <t>Суздаль г, Всполье б-р, 7</t>
  </si>
  <si>
    <t>Суздаль г, Всполье б-р, 8</t>
  </si>
  <si>
    <t>1416.100</t>
  </si>
  <si>
    <t>Суздаль г, Всполье б-р, 9</t>
  </si>
  <si>
    <t>Суздаль г, Гоголя ул, 11</t>
  </si>
  <si>
    <t>Суздаль г, Гоголя ул, 13</t>
  </si>
  <si>
    <t>Суздаль г, Гоголя ул, 13А</t>
  </si>
  <si>
    <t>Суздаль г, Гоголя ул, 13Б</t>
  </si>
  <si>
    <t>Суздаль г, Гоголя ул, 17</t>
  </si>
  <si>
    <t>Суздаль г, Гоголя ул, 19</t>
  </si>
  <si>
    <t>Суздаль г, Гоголя ул, 19Б</t>
  </si>
  <si>
    <t>Суздаль г, Гоголя ул, 21</t>
  </si>
  <si>
    <t>Суздаль г, Гоголя ул, 23</t>
  </si>
  <si>
    <t>Суздаль г, Гоголя ул, 25</t>
  </si>
  <si>
    <t>Суздаль г, Гоголя ул, 27</t>
  </si>
  <si>
    <t>Суздаль г, Гоголя ул, 29</t>
  </si>
  <si>
    <t>Суздаль г, Гоголя ул, 3</t>
  </si>
  <si>
    <t>Суздаль г, Гоголя ул, 31</t>
  </si>
  <si>
    <t>Суздаль г, Гоголя ул, 33</t>
  </si>
  <si>
    <t>Суздаль г, Гоголя ул, 33А</t>
  </si>
  <si>
    <t>Суздаль г, Гоголя ул, 35</t>
  </si>
  <si>
    <t>Суздаль г, Гоголя ул, 37</t>
  </si>
  <si>
    <t>Суздаль г, Гоголя ул, 41</t>
  </si>
  <si>
    <t>723.870</t>
  </si>
  <si>
    <t>Суздаль г, Гоголя ул, 45</t>
  </si>
  <si>
    <t>Суздаль г, Гоголя ул, 49</t>
  </si>
  <si>
    <t>Суздаль г, Гоголя ул, 5</t>
  </si>
  <si>
    <t>Суздаль г, Гоголя ул, 51</t>
  </si>
  <si>
    <t>Суздаль г, Гоголя ул, 53</t>
  </si>
  <si>
    <t>478.150</t>
  </si>
  <si>
    <t>491.100</t>
  </si>
  <si>
    <t>Суздаль г, Гоголя ул, 9</t>
  </si>
  <si>
    <t>Суздаль г, Калинина ул, 1</t>
  </si>
  <si>
    <t>Суздаль г, Калинина ул, 3</t>
  </si>
  <si>
    <t>436.600</t>
  </si>
  <si>
    <t>Суздаль г, Красная пл, 28</t>
  </si>
  <si>
    <t>Суздаль г, Красная пл, 30</t>
  </si>
  <si>
    <t>Суздаль г, Кремлевская ул, 10Б</t>
  </si>
  <si>
    <t>168.180</t>
  </si>
  <si>
    <t>Суздаль г, Ленина ул, 101А</t>
  </si>
  <si>
    <t>Суздаль г, Ленина ул, 23</t>
  </si>
  <si>
    <t>Суздаль г, Ленина ул, 26</t>
  </si>
  <si>
    <t>Суздаль г, Ленина ул, 27</t>
  </si>
  <si>
    <t>283.180</t>
  </si>
  <si>
    <t>Суздаль г, Ленина ул, 30</t>
  </si>
  <si>
    <t>Суздаль г, Ленина ул, 69</t>
  </si>
  <si>
    <t>Суздаль г, Ленина ул, 71</t>
  </si>
  <si>
    <t>125.400</t>
  </si>
  <si>
    <t>Суздаль г, Ленина ул, 92</t>
  </si>
  <si>
    <t>236.050</t>
  </si>
  <si>
    <t>Суздаль г, Ленина ул, 94</t>
  </si>
  <si>
    <t>185.200</t>
  </si>
  <si>
    <t>Суздаль г, Лоунская ул, 1</t>
  </si>
  <si>
    <t>579.900</t>
  </si>
  <si>
    <t>Суздаль г, Лоунская ул, 2</t>
  </si>
  <si>
    <t>Суздаль г, Лоунская ул, 3</t>
  </si>
  <si>
    <t>Суздаль г, Лоунская ул, 6</t>
  </si>
  <si>
    <t>Суздаль г, Лоунская ул, 7</t>
  </si>
  <si>
    <t>566.050</t>
  </si>
  <si>
    <t>Суздаль г, Лоунская ул, 8</t>
  </si>
  <si>
    <t>Суздаль г, Лоунская ул, 9</t>
  </si>
  <si>
    <t>Суздаль г, Михайловская ул, 76А</t>
  </si>
  <si>
    <t>Суздаль г, Михайловская ул, 78А</t>
  </si>
  <si>
    <t>Суздаль г, Михайловская ул, 82А</t>
  </si>
  <si>
    <t>548.400</t>
  </si>
  <si>
    <t>422.600</t>
  </si>
  <si>
    <t>Суздаль г, Михайловская ул, 82Б</t>
  </si>
  <si>
    <t>Суздаль г, Михайловская ул, 84</t>
  </si>
  <si>
    <t>Суздаль г, Пожарского ул, 12</t>
  </si>
  <si>
    <t>Суздаль г, Пожарского ул, 4</t>
  </si>
  <si>
    <t>Суздаль г, Пожарского ул, 6</t>
  </si>
  <si>
    <t>Суздаль г, Пожарского ул, 6А</t>
  </si>
  <si>
    <t>Суздаль г, Советская ул, 1</t>
  </si>
  <si>
    <t>Суздаль г, Советская ул, 10</t>
  </si>
  <si>
    <t>162.900</t>
  </si>
  <si>
    <t>Суздаль г, Советская ул, 11</t>
  </si>
  <si>
    <t>Суздаль г, Советская ул, 12</t>
  </si>
  <si>
    <t>397.180</t>
  </si>
  <si>
    <t>Суздаль г, Советская ул, 13</t>
  </si>
  <si>
    <t>2313.200</t>
  </si>
  <si>
    <t>Суздаль г, Советская ул, 14</t>
  </si>
  <si>
    <t>Суздаль г, Советская ул, 15</t>
  </si>
  <si>
    <t>230.130</t>
  </si>
  <si>
    <t>Суздаль г, Советская ул, 16</t>
  </si>
  <si>
    <t>Суздаль г, Советская ул, 2</t>
  </si>
  <si>
    <t>Суздаль г, Советская ул, 20</t>
  </si>
  <si>
    <t>164.030</t>
  </si>
  <si>
    <t>Суздаль г, Советская ул, 23</t>
  </si>
  <si>
    <t>Суздаль г, Советская ул, 24</t>
  </si>
  <si>
    <t>324.650</t>
  </si>
  <si>
    <t>Суздаль г, Советская ул, 25</t>
  </si>
  <si>
    <t>Суздаль г, Советская ул, 26</t>
  </si>
  <si>
    <t>Суздаль г, Советская ул, 28</t>
  </si>
  <si>
    <t>Суздаль г, Советская ул, 29</t>
  </si>
  <si>
    <t>Суздаль г, Советская ул, 3</t>
  </si>
  <si>
    <t>Суздаль г, Советская ул, 30</t>
  </si>
  <si>
    <t>Суздаль г, Советская ул, 31</t>
  </si>
  <si>
    <t>Суздаль г, Советская ул, 32</t>
  </si>
  <si>
    <t>Суздаль г, Советская ул, 33</t>
  </si>
  <si>
    <t>Суздаль г, Советская ул, 34</t>
  </si>
  <si>
    <t>Суздаль г, Советская ул, 35</t>
  </si>
  <si>
    <t>Суздаль г, Советская ул, 36</t>
  </si>
  <si>
    <t>Суздаль г, Советская ул, 37</t>
  </si>
  <si>
    <t>Суздаль г, Советская ул, 39</t>
  </si>
  <si>
    <t>Суздаль г, Советская ул, 4</t>
  </si>
  <si>
    <t>326.150</t>
  </si>
  <si>
    <t>Суздаль г, Советская ул, 40</t>
  </si>
  <si>
    <t>Суздаль г, Советская ул, 41</t>
  </si>
  <si>
    <t>Суздаль г, Советская ул, 42</t>
  </si>
  <si>
    <t>704.550</t>
  </si>
  <si>
    <t>Суздаль г, Советская ул, 44</t>
  </si>
  <si>
    <t>Суздаль г, Советская ул, 45</t>
  </si>
  <si>
    <t>Суздаль г, Советская ул, 46</t>
  </si>
  <si>
    <t>Суздаль г, Советская ул, 47</t>
  </si>
  <si>
    <t>Суздаль г, Советская ул, 48</t>
  </si>
  <si>
    <t>Суздаль г, Советская ул, 49</t>
  </si>
  <si>
    <t>Суздаль г, Советская ул, 5</t>
  </si>
  <si>
    <t>Суздаль г, Советская ул, 50</t>
  </si>
  <si>
    <t>Суздаль г, Советская ул, 51</t>
  </si>
  <si>
    <t>Суздаль г, Советская ул, 52</t>
  </si>
  <si>
    <t>Суздаль г, Советская ул, 53</t>
  </si>
  <si>
    <t>Суздаль г, Советская ул, 54</t>
  </si>
  <si>
    <t>Суздаль г, Советская ул, 55</t>
  </si>
  <si>
    <t>Суздаль г, Советская ул, 56</t>
  </si>
  <si>
    <t>326.700</t>
  </si>
  <si>
    <t>Суздаль г, Советская ул, 57</t>
  </si>
  <si>
    <t>Суздаль г, Советская ул, 58</t>
  </si>
  <si>
    <t>326.650</t>
  </si>
  <si>
    <t>Суздаль г, Советская ул, 59</t>
  </si>
  <si>
    <t>697.600</t>
  </si>
  <si>
    <t>Суздаль г, Советская ул, 6</t>
  </si>
  <si>
    <t>Суздаль г, Советская ул, 60</t>
  </si>
  <si>
    <t>Суздаль г, Советская ул, 7</t>
  </si>
  <si>
    <t>325.750</t>
  </si>
  <si>
    <t>Суздаль г, Советская ул, 8</t>
  </si>
  <si>
    <t>Суздаль г, Советская ул, 9</t>
  </si>
  <si>
    <t>Суздаль г, Шаховского ул, 1</t>
  </si>
  <si>
    <t>147.500</t>
  </si>
  <si>
    <t>Суздальский р-н, Боголюбово п, Заводская ул, 1а</t>
  </si>
  <si>
    <t>Суздальский р-н, Боголюбово п, Заводская ул, 5</t>
  </si>
  <si>
    <t>Суздальский р-н, Боголюбово п, Западная ул, 11а</t>
  </si>
  <si>
    <t>Суздальский р-н, Боголюбово п, Западная ул, 12а</t>
  </si>
  <si>
    <t>Суздальский р-н, Боголюбово п, Западная ул, 13</t>
  </si>
  <si>
    <t>Суздальский р-н, Боголюбово п, Западная ул, 15</t>
  </si>
  <si>
    <t>Суздальский р-н, Боголюбово п, Западная ул, 17</t>
  </si>
  <si>
    <t>Суздальский р-н, Боголюбово п, Западная ул, 19</t>
  </si>
  <si>
    <t>Суздальский р-н, Боголюбово п, Западная ул, 21</t>
  </si>
  <si>
    <t>Суздальский р-н, Боголюбово п, Западная ул, 21а</t>
  </si>
  <si>
    <t>Суздальский р-н, Боголюбово п, Западная ул, 25</t>
  </si>
  <si>
    <t>Суздальский р-н, Боголюбово п, Западная ул, 25а</t>
  </si>
  <si>
    <t>Суздальский р-н, Боголюбово п, Западная ул, 25б</t>
  </si>
  <si>
    <t>Суздальский р-н, Боголюбово п, Западная ул, 25в</t>
  </si>
  <si>
    <t>Суздальский р-н, Боголюбово п, Западная ул, 27а</t>
  </si>
  <si>
    <t>640.100</t>
  </si>
  <si>
    <t>Суздальский р-н, Боголюбово п, Западная ул, 31</t>
  </si>
  <si>
    <t>574.700</t>
  </si>
  <si>
    <t>Суздальский р-н, Боголюбово п, Западная ул, 31а</t>
  </si>
  <si>
    <t>Суздальский р-н, Боголюбово п, Западная ул, 33</t>
  </si>
  <si>
    <t>Суздальский р-н, Боголюбово п, Западная ул, 33а</t>
  </si>
  <si>
    <t>Суздальский р-н, Боголюбово п, Западная ул, 35а</t>
  </si>
  <si>
    <t>Суздальский р-н, Боголюбово п, Западная ул, 3а</t>
  </si>
  <si>
    <t>Суздальский р-н, Боголюбово п, Западная ул, 41</t>
  </si>
  <si>
    <t>Суздальский р-н, Боголюбово п, Западная ул, 5</t>
  </si>
  <si>
    <t>Суздальский р-н, Боголюбово п, Западная ул, 7</t>
  </si>
  <si>
    <t>Суздальский р-н, Боголюбово п, Западная ул, 7а</t>
  </si>
  <si>
    <t>Суздальский р-н, Боголюбово п, Западная ул, 9</t>
  </si>
  <si>
    <t>Суздальский р-н, Боголюбово п, Ленина ул, 1</t>
  </si>
  <si>
    <t>345.300</t>
  </si>
  <si>
    <t>Суздальский р-н, Боголюбово п, Ленина ул, 18</t>
  </si>
  <si>
    <t>Суздальский р-н, Боголюбово п, Ленина ул, 18а</t>
  </si>
  <si>
    <t>Суздальский р-н, Боголюбово п, Ленина ул, 1а</t>
  </si>
  <si>
    <t>612.400</t>
  </si>
  <si>
    <t>Суздальский р-н, Боголюбово п, Ленина ул, 22</t>
  </si>
  <si>
    <t>Суздальский р-н, Боголюбово п, Ленина ул, 24б</t>
  </si>
  <si>
    <t>Суздальский р-н, Боголюбово п, Ленина ул, 24в</t>
  </si>
  <si>
    <t>643.200</t>
  </si>
  <si>
    <t>Суздальский р-н, Боголюбово п, Молодежная ул, 7</t>
  </si>
  <si>
    <t>Суздальский р-н, Боголюбово п, Новая ул, 20</t>
  </si>
  <si>
    <t>Суздальский р-н, Боголюбово п, Новая ул, 22</t>
  </si>
  <si>
    <t>Суздальский р-н, Боголюбово п, Новая ул, 24</t>
  </si>
  <si>
    <t>Суздальский р-н, Боголюбово п, Новая ул, 26</t>
  </si>
  <si>
    <t>Суздальский р-н, Боголюбово п, Новая ул, 28</t>
  </si>
  <si>
    <t>Суздальский р-н, Боголюбово п, Новая ул, 30</t>
  </si>
  <si>
    <t>Суздальский р-н, Боголюбово п, Песчаный пер, 2</t>
  </si>
  <si>
    <t>Суздальский р-н, Боголюбово п, Песчаный пер, 4</t>
  </si>
  <si>
    <t>Суздальский р-н, Боголюбово п, Полевая ул, 37</t>
  </si>
  <si>
    <t>Суздальский р-н, Боголюбово п, Полевая ул, 37А</t>
  </si>
  <si>
    <t>Суздальский р-н, Боголюбово п, Полевая ул, 37Б</t>
  </si>
  <si>
    <t>Суздальский р-н, Боголюбово п, Полевая ул, 37В</t>
  </si>
  <si>
    <t>Суздальский р-н, Боголюбово п, Пушкина ул, 31</t>
  </si>
  <si>
    <t>Суздальский р-н, Боголюбово п, Садовая ул, 30а</t>
  </si>
  <si>
    <t>Суздальский р-н, Боголюбово п, Садовая ул, 30б</t>
  </si>
  <si>
    <t>Суздальский р-н, Боголюбово п, Северная ул, 12</t>
  </si>
  <si>
    <t>Суздальский р-н, Боголюбово п, Фрунзе ул, 5</t>
  </si>
  <si>
    <t>Суздальский р-н, Весь с, Набережная ул, 7</t>
  </si>
  <si>
    <t>Суздальский р-н, Гавриловское с, Школьная ул, 1</t>
  </si>
  <si>
    <t>Суздальский р-н, Гавриловское с, Школьная ул, 17</t>
  </si>
  <si>
    <t>Суздальский р-н, Гавриловское с, Школьная ул, 19</t>
  </si>
  <si>
    <t>225.100</t>
  </si>
  <si>
    <t>Суздальский р-н, Гавриловское с, Школьная ул, 2</t>
  </si>
  <si>
    <t>469.400</t>
  </si>
  <si>
    <t>Суздальский р-н, Гавриловское с, Школьная ул, 3</t>
  </si>
  <si>
    <t>489.060</t>
  </si>
  <si>
    <t>Суздальский р-н, Гавриловское с, Школьная ул, 4</t>
  </si>
  <si>
    <t>Суздальский р-н, Гавриловское с, Школьная ул, 5</t>
  </si>
  <si>
    <t>Суздальский р-н, Добрынское с, Пионерская ул, 14А</t>
  </si>
  <si>
    <t>Суздальский р-н, Клементьево с, Школьная ул, 1</t>
  </si>
  <si>
    <t>Суздальский р-н, Клементьево с, Школьная ул, 2</t>
  </si>
  <si>
    <t>Суздальский р-н, Клементьево с, Школьная ул, 3</t>
  </si>
  <si>
    <t>Суздальский р-н, Красногвардейский п, Октябрьская ул, 10</t>
  </si>
  <si>
    <t>Суздальский р-н, Красногвардейский п, Октябрьская ул, 11</t>
  </si>
  <si>
    <t>Суздальский р-н, Красногвардейский п, Октябрьская ул, 12</t>
  </si>
  <si>
    <t>Суздальский р-н, Красногвардейский п, Октябрьская ул, 13</t>
  </si>
  <si>
    <t>Суздальский р-н, Красногвардейский п, Октябрьская ул, 14</t>
  </si>
  <si>
    <t>Суздальский р-н, Красногвардейский п, Октябрьская ул, 15</t>
  </si>
  <si>
    <t>Суздальский р-н, Красногвардейский п, Октябрьская ул, 16</t>
  </si>
  <si>
    <t>Суздальский р-н, Красногвардейский п, Октябрьская ул, 2</t>
  </si>
  <si>
    <t>Суздальский р-н, Красногвардейский п, Октябрьская ул, 3</t>
  </si>
  <si>
    <t>Суздальский р-н, Красногвардейский п, Октябрьская ул, 4</t>
  </si>
  <si>
    <t>497.100</t>
  </si>
  <si>
    <t>Суздальский р-н, Красногвардейский п, Октябрьская ул, 5</t>
  </si>
  <si>
    <t>Суздальский р-н, Красногвардейский п, Октябрьская ул, 6</t>
  </si>
  <si>
    <t>Суздальский р-н, Красногвардейский п, Октябрьская ул, 7</t>
  </si>
  <si>
    <t>Суздальский р-н, Красногвардейский п, Октябрьская ул, 8</t>
  </si>
  <si>
    <t>Суздальский р-н, Кутуково с, Садовая ул, 7</t>
  </si>
  <si>
    <t>595.600</t>
  </si>
  <si>
    <t>Суздальский р-н, Кутуково с, Школьная ул, 4</t>
  </si>
  <si>
    <t>1216.600</t>
  </si>
  <si>
    <t>Суздальский р-н, Кутуково с, Школьная ул, 5</t>
  </si>
  <si>
    <t>Суздальский р-н, Кутуково с, Школьная ул, 6</t>
  </si>
  <si>
    <t>Суздальский р-н, Малининский п, Совхозная ул, 9</t>
  </si>
  <si>
    <t>Суздальский р-н, Новоалександрово с, Рабочая ул, 1</t>
  </si>
  <si>
    <t>Суздальский р-н, Новоалександрово с, Рабочая ул, 2</t>
  </si>
  <si>
    <t>Суздальский р-н, Новоалександрово с, Рабочая ул, 3</t>
  </si>
  <si>
    <t>Суздальский р-н, Новоалександрово с, Рабочая ул, 5</t>
  </si>
  <si>
    <t>Суздальский р-н, Новоалександрово с, Студенческая ул, 1</t>
  </si>
  <si>
    <t>Суздальский р-н, Новоалександрово с, Студенческая ул, 2</t>
  </si>
  <si>
    <t>Суздальский р-н, Новоалександрово с, Студенческая ул, 3</t>
  </si>
  <si>
    <t>Суздальский р-н, Новоалександрово с, Студенческая ул, 6</t>
  </si>
  <si>
    <t>Суздальский р-н, Новое с, Молодежная ул, 1</t>
  </si>
  <si>
    <t>Суздальский р-н, Новое с, Молодежная ул, 2</t>
  </si>
  <si>
    <t>Суздальский р-н, Новое с, Молодежная ул, 3</t>
  </si>
  <si>
    <t>Суздальский р-н, Новое с, Молодежная ул, 4</t>
  </si>
  <si>
    <t>Суздальский р-н, Новое с, Молодежная ул, 5</t>
  </si>
  <si>
    <t>Суздальский р-н, Новое с, Молодежная ул, 6</t>
  </si>
  <si>
    <t>Суздальский р-н, Новое с, Молодежная ул, 7</t>
  </si>
  <si>
    <t>Суздальский р-н, Новый п, Новая ул, 11</t>
  </si>
  <si>
    <t>Суздальский р-н, Новый п, Новая ул, 13</t>
  </si>
  <si>
    <t>Суздальский р-н, Новый п, Новая ул, 3</t>
  </si>
  <si>
    <t>Суздальский р-н, Новый п, Новая ул, 7</t>
  </si>
  <si>
    <t>Суздальский р-н, Новый п, Новая ул, 9</t>
  </si>
  <si>
    <t>Суздальский р-н, Новый п, Центральная ул, 10</t>
  </si>
  <si>
    <t>Суздальский р-н, Новый п, Центральная ул, 12</t>
  </si>
  <si>
    <t>Суздальский р-н, Новый п, Центральная ул, 14</t>
  </si>
  <si>
    <t>564.250</t>
  </si>
  <si>
    <t>Суздальский р-н, Новый п, Центральная ул, 16</t>
  </si>
  <si>
    <t>Суздальский р-н, Новый п, Центральная ул, 2</t>
  </si>
  <si>
    <t>Суздальский р-н, Новый п, Центральная ул, 20</t>
  </si>
  <si>
    <t>Суздальский р-н, Новый п, Центральная ул, 22</t>
  </si>
  <si>
    <t>Суздальский р-н, Новый п, Центральная ул, 26</t>
  </si>
  <si>
    <t>634.580</t>
  </si>
  <si>
    <t>Суздальский р-н, Новый п, Центральная ул, 28</t>
  </si>
  <si>
    <t>Суздальский р-н, Новый п, Центральная ул, 30</t>
  </si>
  <si>
    <t>Суздальский р-н, Новый п, Центральная ул, 34</t>
  </si>
  <si>
    <t>Суздальский р-н, Новый п, Центральная ул, 36</t>
  </si>
  <si>
    <t>Суздальский р-н, Новый п, Центральная ул, 38</t>
  </si>
  <si>
    <t>Суздальский р-н, Новый п, Центральная ул, 4</t>
  </si>
  <si>
    <t>Суздальский р-н, Новый п, Центральная ул, 40</t>
  </si>
  <si>
    <t>Суздальский р-н, Новый п, Центральная ул, 42</t>
  </si>
  <si>
    <t>Суздальский р-н, Новый п, Центральная ул, 46 корп. 2</t>
  </si>
  <si>
    <t>Суздальский р-н, Новый п, Центральная ул, 46 корп. 3</t>
  </si>
  <si>
    <t>Суздальский р-н, Новый п, Центральная ул, 46</t>
  </si>
  <si>
    <t>Суздальский р-н, Новый п, Центральная ул, 8</t>
  </si>
  <si>
    <t>Суздальский р-н, Павловское с, Полевая ул, 1</t>
  </si>
  <si>
    <t>209.000</t>
  </si>
  <si>
    <t>Суздальский р-н, Павловское с, Полевая ул, 2</t>
  </si>
  <si>
    <t>219.800</t>
  </si>
  <si>
    <t>Суздальский р-н, Павловское с, Полевая ул, 3</t>
  </si>
  <si>
    <t>208.600</t>
  </si>
  <si>
    <t>Суздальский р-н, Павловское с, Центральная ул, 29</t>
  </si>
  <si>
    <t>Суздальский р-н, Павловское с, Центральная ул, 31</t>
  </si>
  <si>
    <t>Суздальский р-н, Павловское с, Центральная ул, 33</t>
  </si>
  <si>
    <t>Суздальский р-н, Павловское с, Центральная ул, 35</t>
  </si>
  <si>
    <t>213.200</t>
  </si>
  <si>
    <t>Суздальский р-н, Павловское с, Центральная ул, 37</t>
  </si>
  <si>
    <t>757.300</t>
  </si>
  <si>
    <t>Суздальский р-н, Павловское с, Центральная ул, 39</t>
  </si>
  <si>
    <t>Суздальский р-н, Павловское с, Центральная ул, 41</t>
  </si>
  <si>
    <t>Суздальский р-н, Павловское с, Центральная ул, 43</t>
  </si>
  <si>
    <t>Суздальский р-н, Павловское с, Центральная ул, 45</t>
  </si>
  <si>
    <t>616.700</t>
  </si>
  <si>
    <t>Суздальский р-н, Павловское с, Центральная ул, 47</t>
  </si>
  <si>
    <t>292.560</t>
  </si>
  <si>
    <t>Суздальский р-н, Павловское с, Центральная ул, 49</t>
  </si>
  <si>
    <t>Суздальский р-н, Павловское с, Школьная ул, 19</t>
  </si>
  <si>
    <t>Суздальский р-н, Павловское с, Школьная ул, 20</t>
  </si>
  <si>
    <t>497.200</t>
  </si>
  <si>
    <t>213.600</t>
  </si>
  <si>
    <t>Суздальский р-н, Порецкое с, Молодежная ул, 10</t>
  </si>
  <si>
    <t>Суздальский р-н, Порецкое с, Молодежная ул, 11</t>
  </si>
  <si>
    <t>470.700</t>
  </si>
  <si>
    <t>Суздальский р-н, Порецкое с, Молодежная ул, 2</t>
  </si>
  <si>
    <t>Суздальский р-н, Порецкое с, Молодежная ул, 3</t>
  </si>
  <si>
    <t>Суздальский р-н, Порецкое с, Молодежная ул, 4</t>
  </si>
  <si>
    <t>433.800</t>
  </si>
  <si>
    <t>Суздальский р-н, Порецкое с, Молодежная ул, 5</t>
  </si>
  <si>
    <t>Суздальский р-н, Порецкое с, Молодежная ул, 8</t>
  </si>
  <si>
    <t>Суздальский р-н, Порецкое с, Молодежная ул, 9</t>
  </si>
  <si>
    <t>Суздальский р-н, Садовый п, Владимирская ул, 13</t>
  </si>
  <si>
    <t>Суздальский р-н, Садовый п, Владимирская ул, 15</t>
  </si>
  <si>
    <t>Суздальский р-н, Садовый п, Владимирская ул, 17</t>
  </si>
  <si>
    <t>Суздальский р-н, Садовый п, Владимирская ул, 19</t>
  </si>
  <si>
    <t>Суздальский р-н, Садовый п, Строителей ул, 1</t>
  </si>
  <si>
    <t>Суздальский р-н, Садовый п, Строителей ул, 2</t>
  </si>
  <si>
    <t>Суздальский р-н, Садовый п, Центральная ул, 1</t>
  </si>
  <si>
    <t>Суздальский р-н, Садовый п, Центральная ул, 2</t>
  </si>
  <si>
    <t>Суздальский р-н, Садовый п, Центральная ул, 2а</t>
  </si>
  <si>
    <t>Суздальский р-н, Садовый п, Центральная ул, 3</t>
  </si>
  <si>
    <t>Суздальский р-н, Садовый п, Центральная ул, 3а</t>
  </si>
  <si>
    <t>707.380</t>
  </si>
  <si>
    <t>Суздальский р-н, Садовый п, Центральная ул, 4</t>
  </si>
  <si>
    <t>Суздальский р-н, Садовый п, Центральная ул, 5</t>
  </si>
  <si>
    <t>Суздальский р-н, Садовый п, Центральная ул, 6</t>
  </si>
  <si>
    <t>Суздальский р-н, Садовый п, Центральная ул, 7</t>
  </si>
  <si>
    <t>Суздальский р-н, Садовый п, Центральная ул, 8</t>
  </si>
  <si>
    <t>910.200</t>
  </si>
  <si>
    <t>Суздальский р-н, Сновицы с, Вознесенская ул, 2А</t>
  </si>
  <si>
    <t>Суздальский р-н, Сновицы с, Вороновой ул, 24А</t>
  </si>
  <si>
    <t>Суздальский р-н, Сновицы с, Вороновой ул, 24Б</t>
  </si>
  <si>
    <t>Суздальский р-н, Сновицы с, Заречная ул, 1</t>
  </si>
  <si>
    <t>Суздальский р-н, Сновицы с, Речная ул, 2</t>
  </si>
  <si>
    <t>9636.000</t>
  </si>
  <si>
    <t>Суздальский р-н, Сновицы с, Солнечная ул, 1</t>
  </si>
  <si>
    <t>Суздальский р-н, Сновицы с, Футбольное поле ул, 1А</t>
  </si>
  <si>
    <t>Суздальский р-н, Сновицы с, Центральная ул, 74А</t>
  </si>
  <si>
    <t>1285.500</t>
  </si>
  <si>
    <t>Суздальский р-н, Сновицы с, Центральная ул, 76А</t>
  </si>
  <si>
    <t>332.200</t>
  </si>
  <si>
    <t>Суздальский р-н, Сновицы с, Центральная ул, 76Б</t>
  </si>
  <si>
    <t>Суздальский р-н, Сновицы с, Центральная ул, 76В</t>
  </si>
  <si>
    <t>686.800</t>
  </si>
  <si>
    <t>Суздальский р-н, Сновицы с, Центральная ул, 78А</t>
  </si>
  <si>
    <t>181.900</t>
  </si>
  <si>
    <t>Суздальский р-н, Сновицы с, Центральная ул, 78Б</t>
  </si>
  <si>
    <t>Суздальский р-н, Сновицы с, Центральная ул, 78В</t>
  </si>
  <si>
    <t>Суздальский р-н, Сновицы с, Школьная ул, 2</t>
  </si>
  <si>
    <t>Суздальский р-н, Сновицы с, Школьная ул, 4</t>
  </si>
  <si>
    <t>445.200</t>
  </si>
  <si>
    <t>Суздальский р-н, Сновицы с, Школьная ул, 5</t>
  </si>
  <si>
    <t>826.500</t>
  </si>
  <si>
    <t>Суздальский р-н, Сновицы с, Школьная ул, 7</t>
  </si>
  <si>
    <t>4469.000</t>
  </si>
  <si>
    <t>Суздальский р-н, Сновицы с, Школьная ул, 8</t>
  </si>
  <si>
    <t>Суздальский р-н, Содышка п, Владимирская ул, 1</t>
  </si>
  <si>
    <t>4698.500</t>
  </si>
  <si>
    <t>Суздальский р-н, Содышка п, Владимирская ул, 10</t>
  </si>
  <si>
    <t>Суздальский р-н, Содышка п, Владимирская ул, 2</t>
  </si>
  <si>
    <t>Суздальский р-н, Содышка п, Владимирская ул, 3</t>
  </si>
  <si>
    <t>Суздальский р-н, Сокол п, 1</t>
  </si>
  <si>
    <t>Суздальский р-н, Сокол п, 10</t>
  </si>
  <si>
    <t>992.300</t>
  </si>
  <si>
    <t>Суздальский р-н, Сокол п, 11</t>
  </si>
  <si>
    <t>Суздальский р-н, Сокол п, 12</t>
  </si>
  <si>
    <t>Суздальский р-н, Сокол п, 14</t>
  </si>
  <si>
    <t>Суздальский р-н, Сокол п, 15</t>
  </si>
  <si>
    <t>1303.400</t>
  </si>
  <si>
    <t>Суздальский р-н, Сокол п, 2</t>
  </si>
  <si>
    <t>553.100</t>
  </si>
  <si>
    <t>Суздальский р-н, Сокол п, 4</t>
  </si>
  <si>
    <t>Суздальский р-н, Сокол п, 5</t>
  </si>
  <si>
    <t>744.700</t>
  </si>
  <si>
    <t>Суздальский р-н, Сокол п, 6</t>
  </si>
  <si>
    <t>Суздальский р-н, Сокол п, 7</t>
  </si>
  <si>
    <t>Суздальский р-н, Сокол п, 9</t>
  </si>
  <si>
    <t>1068.100</t>
  </si>
  <si>
    <t>729.100</t>
  </si>
  <si>
    <t>Суздальский р-н, Спасское-Городище с, Центральная ул, 12</t>
  </si>
  <si>
    <t>811.600</t>
  </si>
  <si>
    <t>Суздальский р-н, Старый Двор с, Молодежная ул, 1а</t>
  </si>
  <si>
    <t>Суздальский р-н, Старый Двор с, Молодежная ул, 2а</t>
  </si>
  <si>
    <t>Суздальский р-н, Старый Двор с, Нагорная ул, 1</t>
  </si>
  <si>
    <t>Суздальский р-н, Старый Двор с, Нагорная ул, 2</t>
  </si>
  <si>
    <t>Суздальский р-н, Старый Двор с, Нагорная ул, 3</t>
  </si>
  <si>
    <t>Суздальский р-н, Старый Двор с, Нагорная ул, 4</t>
  </si>
  <si>
    <t>Суздальский р-н, Старый Двор с, Нагорная ул, 4а</t>
  </si>
  <si>
    <t>Суздальский р-н, Цибеево с, Западная ул, 2</t>
  </si>
  <si>
    <t>Суздальский р-н, Цибеево с, Западная ул, 4</t>
  </si>
  <si>
    <t>637.700</t>
  </si>
  <si>
    <t>Юрьев-Польский г, 1 Мая ул, 21</t>
  </si>
  <si>
    <t>Юрьев-Польский г, 1 Мая ул, 24</t>
  </si>
  <si>
    <t>Юрьев-Польский г, 1 Мая ул, 26</t>
  </si>
  <si>
    <t>Юрьев-Польский г, 1 Мая ул, 27</t>
  </si>
  <si>
    <t>Юрьев-Польский г, 1 Мая ул, 28</t>
  </si>
  <si>
    <t>Юрьев-Польский г, 1 Мая ул, 3</t>
  </si>
  <si>
    <t>Юрьев-Польский г, 1 Мая ул, 34</t>
  </si>
  <si>
    <t>Юрьев-Польский г, 1 Мая ул, 37</t>
  </si>
  <si>
    <t>Юрьев-Польский г, 1 Мая ул, 46</t>
  </si>
  <si>
    <t>Юрьев-Польский г, 1 Мая ул, 48</t>
  </si>
  <si>
    <t>Юрьев-Польский г, 1 Мая ул, 56</t>
  </si>
  <si>
    <t>Юрьев-Польский г, 1 Мая ул, 6</t>
  </si>
  <si>
    <t>Юрьев-Польский г, 1 Мая ул, 65</t>
  </si>
  <si>
    <t>Юрьев-Польский г, 1 Мая ул, 70</t>
  </si>
  <si>
    <t>1344.300</t>
  </si>
  <si>
    <t>Юрьев-Польский г, 1 Мая ул, 75</t>
  </si>
  <si>
    <t>426.800</t>
  </si>
  <si>
    <t>Юрьев-Польский г, 1 Мая ул, 77</t>
  </si>
  <si>
    <t>Юрьев-Польский г, 1 Мая ул, 8</t>
  </si>
  <si>
    <t>Юрьев-Польский г, 1 Мая ул, 91</t>
  </si>
  <si>
    <t>663.700</t>
  </si>
  <si>
    <t>Юрьев-Польский г, 1 Мая ул, 95</t>
  </si>
  <si>
    <t>Юрьев-Польский г, Авангардский пер, 14</t>
  </si>
  <si>
    <t>Юрьев-Польский г, Авангардский пер, 18</t>
  </si>
  <si>
    <t>Юрьев-Польский г, Авангардский пер, 2</t>
  </si>
  <si>
    <t>Юрьев-Польский г, Авангардский пер, 20</t>
  </si>
  <si>
    <t>817.200</t>
  </si>
  <si>
    <t>Юрьев-Польский г, Авангардский пер, 22</t>
  </si>
  <si>
    <t>Юрьев-Польский г, Авангардский пер, 25</t>
  </si>
  <si>
    <t>Юрьев-Польский г, Авангардский пер, 5</t>
  </si>
  <si>
    <t>Юрьев-Польский г, Авангардский пер, 5А</t>
  </si>
  <si>
    <t>Юрьев-Польский г, Авангардский пер, 9</t>
  </si>
  <si>
    <t>Юрьев-Польский г, Артиллерийская ул, 13</t>
  </si>
  <si>
    <t>Юрьев-Польский г, Артиллерийская ул, 28</t>
  </si>
  <si>
    <t>Юрьев-Польский г, Артиллерийская ул, 32</t>
  </si>
  <si>
    <t>Юрьев-Польский г, Артиллерийская ул, 32А</t>
  </si>
  <si>
    <t>Юрьев-Польский г, Артиллерийская ул, 34</t>
  </si>
  <si>
    <t>Юрьев-Польский г, Богомолова пер, 10А</t>
  </si>
  <si>
    <t>Юрьев-Польский г, Богомолова пер, 12</t>
  </si>
  <si>
    <t>1348.500</t>
  </si>
  <si>
    <t>Юрьев-Польский г, Вокзальная ул, 18</t>
  </si>
  <si>
    <t>Юрьев-Польский г, Вокзальная ул, 20</t>
  </si>
  <si>
    <t>Юрьев-Польский г, Вокзальная ул, 4</t>
  </si>
  <si>
    <t>Юрьев-Польский г, Вокзальный пер, 1</t>
  </si>
  <si>
    <t>Юрьев-Польский г, Вокзальный пер, 3</t>
  </si>
  <si>
    <t>Юрьев-Польский г, Герцена ул, 11</t>
  </si>
  <si>
    <t>Юрьев-Польский г, Герцена ул, 13</t>
  </si>
  <si>
    <t>631.400</t>
  </si>
  <si>
    <t>Юрьев-Польский г, Герцена ул, 13Б</t>
  </si>
  <si>
    <t>Юрьев-Польский г, Герцена ул, 17</t>
  </si>
  <si>
    <t>Юрьев-Польский г, Герцена ул, 4</t>
  </si>
  <si>
    <t>Юрьев-Польский г, Герцена ул, 4А</t>
  </si>
  <si>
    <t>Юрьев-Польский г, Герцена ул, 5</t>
  </si>
  <si>
    <t>Юрьев-Польский г, Герцена ул, 7</t>
  </si>
  <si>
    <t>521.100</t>
  </si>
  <si>
    <t>Юрьев-Польский г, Герцена ул, 9</t>
  </si>
  <si>
    <t>Юрьев-Польский г, Горького ул, 13</t>
  </si>
  <si>
    <t>Юрьев-Польский г, Горького ул, 15</t>
  </si>
  <si>
    <t>Юрьев-Польский г, Горького ул, 20</t>
  </si>
  <si>
    <t>Юрьев-Польский г, Горького ул, 3</t>
  </si>
  <si>
    <t>418.300</t>
  </si>
  <si>
    <t>Юрьев-Польский г, Железнодорожная ул, 13</t>
  </si>
  <si>
    <t>Юрьев-Польский г, Железнодорожная ул, 15</t>
  </si>
  <si>
    <t>Юрьев-Польский г, Железнодорожная ул, 17</t>
  </si>
  <si>
    <t>Юрьев-Польский г, Железнодорожная ул, 5</t>
  </si>
  <si>
    <t>Юрьев-Польский г, Железнодорожная ул, 7</t>
  </si>
  <si>
    <t>Юрьев-Польский г, Заводская ул, 1</t>
  </si>
  <si>
    <t>Юрьев-Польский г, Заводская ул, 1А</t>
  </si>
  <si>
    <t>Юрьев-Польский г, Ильинская ул, 14</t>
  </si>
  <si>
    <t>Юрьев-Польский г, Комсомольская ул, 12</t>
  </si>
  <si>
    <t>Юрьев-Польский г, Комсомольская ул, 2</t>
  </si>
  <si>
    <t>Юрьев-Польский г, Комсомольская ул, 4</t>
  </si>
  <si>
    <t>Юрьев-Польский г, Комсомольская ул, 8</t>
  </si>
  <si>
    <t>Юрьев-Польский г, Комсомольская ул, 90Б</t>
  </si>
  <si>
    <t>Юрьев-Польский г, Комсомольская ул, 90В</t>
  </si>
  <si>
    <t>Юрьев-Польский г, Красноармейский пер, 5</t>
  </si>
  <si>
    <t>Юрьев-Польский г, Красноармейский пер, 7</t>
  </si>
  <si>
    <t>Юрьев-Польский г, Краснооктябрьская ул, 11</t>
  </si>
  <si>
    <t>Юрьев-Польский г, Краснооктябрьская ул, 12</t>
  </si>
  <si>
    <t>Юрьев-Польский г, Краснооктябрьская ул, 18</t>
  </si>
  <si>
    <t>Юрьев-Польский г, Краснооктябрьская ул, 27</t>
  </si>
  <si>
    <t>153.900</t>
  </si>
  <si>
    <t>Юрьев-Польский г, Краснооктябрьская ул, 34</t>
  </si>
  <si>
    <t>Юрьев-Польский г, Красный поселок ул, 1</t>
  </si>
  <si>
    <t>Юрьев-Польский г, Луговая ул, 1</t>
  </si>
  <si>
    <t>Юрьев-Польский г, Луговая ул, 17</t>
  </si>
  <si>
    <t>Юрьев-Польский г, Луговая ул, 19</t>
  </si>
  <si>
    <t>Юрьев-Польский г, Луговая ул, 23</t>
  </si>
  <si>
    <t>1039.500</t>
  </si>
  <si>
    <t>Юрьев-Польский г, Луговая ул, 23А</t>
  </si>
  <si>
    <t>Юрьев-Польский г, Луговая ул, 25</t>
  </si>
  <si>
    <t>1194.700</t>
  </si>
  <si>
    <t>Юрьев-Польский г, Луговая ул, 27</t>
  </si>
  <si>
    <t>2331.400</t>
  </si>
  <si>
    <t>Юрьев-Польский г, Луговая ул, 29</t>
  </si>
  <si>
    <t>1541.500</t>
  </si>
  <si>
    <t>Юрьев-Польский г, Луговая ул, 3</t>
  </si>
  <si>
    <t>Юрьев-Польский г, Луговая ул, 31</t>
  </si>
  <si>
    <t>Юрьев-Польский г, Луговая ул, 35</t>
  </si>
  <si>
    <t>Юрьев-Польский г, Луговая ул, 37</t>
  </si>
  <si>
    <t>1268.200</t>
  </si>
  <si>
    <t>Юрьев-Польский г, Луговая ул, 37А</t>
  </si>
  <si>
    <t>Юрьев-Польский г, Луговая ул, 43</t>
  </si>
  <si>
    <t>Юрьев-Польский г, Луговая ул, 43А</t>
  </si>
  <si>
    <t>Юрьев-Польский г, Луговая ул, 45</t>
  </si>
  <si>
    <t>Юрьев-Польский г, Луговая ул, 45А</t>
  </si>
  <si>
    <t>Юрьев-Польский г, Луговая ул, 5</t>
  </si>
  <si>
    <t>Юрьев-Польский г, Луговая ул, 51</t>
  </si>
  <si>
    <t>Юрьев-Польский г, Луговая ул, 51А</t>
  </si>
  <si>
    <t>Юрьев-Польский г, Луговая ул, 7</t>
  </si>
  <si>
    <t>Юрьев-Польский г, Матросова ул, 24</t>
  </si>
  <si>
    <t>Юрьев-Польский г, Набережная ул, 1</t>
  </si>
  <si>
    <t>Юрьев-Польский г, Набережная ул, 2</t>
  </si>
  <si>
    <t>Юрьев-Польский г, Набережная ул, 84</t>
  </si>
  <si>
    <t>Юрьев-Польский г, Набережная ул, 88</t>
  </si>
  <si>
    <t>Юрьев-Польский г, Набережная ул, 90</t>
  </si>
  <si>
    <t>Юрьев-Польский г, Набережная ул, 96</t>
  </si>
  <si>
    <t>Юрьев-Польский г, Павших борцов ул, 1</t>
  </si>
  <si>
    <t>Юрьев-Польский г, Павших борцов ул, 11</t>
  </si>
  <si>
    <t>Юрьев-Польский г, Павших борцов ул, 13</t>
  </si>
  <si>
    <t>Юрьев-Польский г, Павших борцов ул, 15</t>
  </si>
  <si>
    <t>Юрьев-Польский г, Павших борцов ул, 17</t>
  </si>
  <si>
    <t>Юрьев-Польский г, Павших борцов ул, 19</t>
  </si>
  <si>
    <t>Юрьев-Польский г, Павших борцов ул, 3</t>
  </si>
  <si>
    <t>Юрьев-Польский г, Павших борцов ул, 5</t>
  </si>
  <si>
    <t>Юрьев-Польский г, Перфильева ул, 67А</t>
  </si>
  <si>
    <t>861.600</t>
  </si>
  <si>
    <t>Юрьев-Польский г, Покровская ул, 10</t>
  </si>
  <si>
    <t>229.400</t>
  </si>
  <si>
    <t>Юрьев-Польский г, Покровская ул, 11</t>
  </si>
  <si>
    <t>Юрьев-Польский г, Покровская ул, 21</t>
  </si>
  <si>
    <t>Юрьев-Польский г, Покровская ул, 46</t>
  </si>
  <si>
    <t>336.100</t>
  </si>
  <si>
    <t>Юрьев-Польский г, Покровская ул, 48</t>
  </si>
  <si>
    <t>523.600</t>
  </si>
  <si>
    <t>Юрьев-Польский г, Покровская ул, 50</t>
  </si>
  <si>
    <t>385.100</t>
  </si>
  <si>
    <t>Юрьев-Польский г, Покровская ул, 52</t>
  </si>
  <si>
    <t>425.500</t>
  </si>
  <si>
    <t>Юрьев-Польский г, Промышленный пер, 13</t>
  </si>
  <si>
    <t>Юрьев-Польский г, Промышленный пер, 14</t>
  </si>
  <si>
    <t>Юрьев-Польский г, Промышленный пер, 16</t>
  </si>
  <si>
    <t>Юрьев-Польский г, Промышленный пер, 4</t>
  </si>
  <si>
    <t>Юрьев-Польский г, Промышленный пер, 6</t>
  </si>
  <si>
    <t>Юрьев-Польский г, Промышленный пер, 9</t>
  </si>
  <si>
    <t>Юрьев-Польский г, Пушкина ул, 19</t>
  </si>
  <si>
    <t>Юрьев-Польский г, Пушкина ул, 25</t>
  </si>
  <si>
    <t>Юрьев-Польский г, Революции ул, 12</t>
  </si>
  <si>
    <t>656.340</t>
  </si>
  <si>
    <t>Юрьев-Польский г, Революции ул, 9</t>
  </si>
  <si>
    <t>Юрьев-Польский г, Речной пер, 2</t>
  </si>
  <si>
    <t>Юрьев-Польский г, Садовый пер, 1</t>
  </si>
  <si>
    <t>Юрьев-Польский г, Садовый пер, 11</t>
  </si>
  <si>
    <t>2090.700</t>
  </si>
  <si>
    <t>Юрьев-Польский г, Садовый пер, 31</t>
  </si>
  <si>
    <t>Юрьев-Польский г, Садовый пер, 32</t>
  </si>
  <si>
    <t>Юрьев-Польский г, Садовый пер, 33</t>
  </si>
  <si>
    <t>Юрьев-Польский г, Садовый пер, 33А</t>
  </si>
  <si>
    <t>Юрьев-Польский г, Садовый пер, 33Б</t>
  </si>
  <si>
    <t>Юрьев-Польский г, Садовый пер, 4</t>
  </si>
  <si>
    <t>Юрьев-Польский г, Свободы ул, 107</t>
  </si>
  <si>
    <t>Юрьев-Польский г, Свободы ул, 129</t>
  </si>
  <si>
    <t>868.600</t>
  </si>
  <si>
    <t>Юрьев-Польский г, Свободы ул, 129А</t>
  </si>
  <si>
    <t>Юрьев-Польский г, Свободы ул, 133</t>
  </si>
  <si>
    <t>Юрьев-Польский г, Свободы ул, 143</t>
  </si>
  <si>
    <t>Юрьев-Польский г, Свободы ул, 145</t>
  </si>
  <si>
    <t>Юрьев-Польский г, Свободы ул, 147</t>
  </si>
  <si>
    <t>Юрьев-Польский г, Свободы ул, 22</t>
  </si>
  <si>
    <t>Юрьев-Польский г, Свободы ул, 24</t>
  </si>
  <si>
    <t>1191.700</t>
  </si>
  <si>
    <t>Юрьев-Польский г, Свободы ул, 4</t>
  </si>
  <si>
    <t>Юрьев-Польский г, Связистов ул, 4</t>
  </si>
  <si>
    <t>Юрьев-Польский г, Связистов ул, 5</t>
  </si>
  <si>
    <t>Юрьев-Польский г, Станционная ул, 15</t>
  </si>
  <si>
    <t>Юрьев-Польский г, Станционная ул, 1А</t>
  </si>
  <si>
    <t>Юрьев-Польский г, Станционная ул, 1Б</t>
  </si>
  <si>
    <t>Юрьев-Польский г, Строителей ул, 2</t>
  </si>
  <si>
    <t>Юрьев-Польский г, Строителей ул, 2А</t>
  </si>
  <si>
    <t>Юрьев-Польский г, Строителей ул, 4</t>
  </si>
  <si>
    <t>Юрьев-Польский г, Строителей ул, 6</t>
  </si>
  <si>
    <t>Юрьев-Польский г, Строителей ул, 8</t>
  </si>
  <si>
    <t>Юрьев-Польский г, Чехова ул, 1</t>
  </si>
  <si>
    <t>Юрьев-Польский г, Чехова ул, 10</t>
  </si>
  <si>
    <t>Юрьев-Польский г, Чехова ул, 11</t>
  </si>
  <si>
    <t>Юрьев-Польский г, Чехова ул, 12</t>
  </si>
  <si>
    <t>Юрьев-Польский г, Чехова ул, 12А</t>
  </si>
  <si>
    <t>Юрьев-Польский г, Чехова ул, 13</t>
  </si>
  <si>
    <t>810.900</t>
  </si>
  <si>
    <t>Юрьев-Польский г, Чехова ул, 15</t>
  </si>
  <si>
    <t>1023.600</t>
  </si>
  <si>
    <t>Юрьев-Польский г, Чехова ул, 15А</t>
  </si>
  <si>
    <t>Юрьев-Польский г, Чехова ул, 17</t>
  </si>
  <si>
    <t>Юрьев-Польский г, Чехова ул, 19</t>
  </si>
  <si>
    <t>Юрьев-Польский г, Чехова ул, 21</t>
  </si>
  <si>
    <t>Юрьев-Польский г, Чехова ул, 21А</t>
  </si>
  <si>
    <t>Юрьев-Польский г, Чехова ул, 23А</t>
  </si>
  <si>
    <t>Юрьев-Польский г, Чехова ул, 25</t>
  </si>
  <si>
    <t>Юрьев-Польский г, Чехова ул, 4В</t>
  </si>
  <si>
    <t>Юрьев-Польский г, Чехова ул, 6</t>
  </si>
  <si>
    <t>Юрьев-Польский г, Чехова ул, 7</t>
  </si>
  <si>
    <t>Юрьев-Польский г, Чехова ул, 7А</t>
  </si>
  <si>
    <t>Юрьев-Польский г, Чехова ул, 7Б</t>
  </si>
  <si>
    <t>Юрьев-Польский г, Чехова ул, 8</t>
  </si>
  <si>
    <t>Юрьев-Польский г, Чехова ул, 9</t>
  </si>
  <si>
    <t>Юрьев-Польский г, Чехова ул, 9А</t>
  </si>
  <si>
    <t>2120.100</t>
  </si>
  <si>
    <t>Юрьев-Польский г, Шибанкова ул, 1</t>
  </si>
  <si>
    <t>1557.100</t>
  </si>
  <si>
    <t>Юрьев-Польский г, Шибанкова ул, 10</t>
  </si>
  <si>
    <t>Юрьев-Польский г, Шибанкова ул, 101</t>
  </si>
  <si>
    <t>Юрьев-Польский г, Шибанкова ул, 107</t>
  </si>
  <si>
    <t>Юрьев-Польский г, Шибанкова ул, 109</t>
  </si>
  <si>
    <t>Юрьев-Польский г, Шибанкова ул, 111</t>
  </si>
  <si>
    <t>Юрьев-Польский г, Шибанкова ул, 113</t>
  </si>
  <si>
    <t>Юрьев-Польский г, Шибанкова ул, 115</t>
  </si>
  <si>
    <t>Юрьев-Польский г, Шибанкова ул, 116</t>
  </si>
  <si>
    <t>2002.430</t>
  </si>
  <si>
    <t>Юрьев-Польский г, Шибанкова ул, 142А</t>
  </si>
  <si>
    <t>Юрьев-Польский г, Шибанкова ул, 144</t>
  </si>
  <si>
    <t>Юрьев-Польский г, Шибанкова ул, 146</t>
  </si>
  <si>
    <t>Юрьев-Польский г, Шибанкова ул, 150</t>
  </si>
  <si>
    <t>Юрьев-Польский г, Шибанкова ул, 152</t>
  </si>
  <si>
    <t>Юрьев-Польский г, Шибанкова ул, 154</t>
  </si>
  <si>
    <t>Юрьев-Польский г, Шибанкова ул, 158</t>
  </si>
  <si>
    <t>Юрьев-Польский г, Шибанкова ул, 160</t>
  </si>
  <si>
    <t>Юрьев-Польский г, Шибанкова ул, 162</t>
  </si>
  <si>
    <t>Юрьев-Польский г, Шибанкова ул, 164</t>
  </si>
  <si>
    <t>Юрьев-Польский г, Шибанкова ул, 2</t>
  </si>
  <si>
    <t>Юрьев-Польский г, Шибанкова ул, 21</t>
  </si>
  <si>
    <t>Юрьев-Польский г, Шибанкова ул, 22А</t>
  </si>
  <si>
    <t>Юрьев-Польский г, Шибанкова ул, 24</t>
  </si>
  <si>
    <t>Юрьев-Польский г, Шибанкова ул, 27</t>
  </si>
  <si>
    <t>Юрьев-Польский г, Шибанкова ул, 29</t>
  </si>
  <si>
    <t>Юрьев-Польский г, Шибанкова ул, 3</t>
  </si>
  <si>
    <t>Юрьев-Польский г, Шибанкова ул, 31</t>
  </si>
  <si>
    <t>Юрьев-Польский г, Шибанкова ул, 38</t>
  </si>
  <si>
    <t>Юрьев-Польский г, Шибанкова ул, 50</t>
  </si>
  <si>
    <t>Юрьев-Польский г, Шибанкова ул, 51</t>
  </si>
  <si>
    <t>Юрьев-Польский г, Шибанкова ул, 6</t>
  </si>
  <si>
    <t>Юрьев-Польский г, Шибанкова ул, 60</t>
  </si>
  <si>
    <t>Юрьев-Польский г, Шибанкова ул, 63</t>
  </si>
  <si>
    <t>Юрьев-Польский г, Шибанкова ул, 70</t>
  </si>
  <si>
    <t>Юрьев-Польский г, Шибанкова ул, 8</t>
  </si>
  <si>
    <t>1216.640</t>
  </si>
  <si>
    <t>Юрьев-Польский г, Шибанкова ул, 87</t>
  </si>
  <si>
    <t>Юрьев-Польский г, Шибанкова ул, 89</t>
  </si>
  <si>
    <t>Юрьев-Польский г, Шибанкова ул, 91</t>
  </si>
  <si>
    <t>Юрьев-Польский г, Шибанкова ул, 94</t>
  </si>
  <si>
    <t>Юрьев-Польский г, Шибанкова ул, 96</t>
  </si>
  <si>
    <t>Юрьев-Польский г, Шибанкова ул, 97</t>
  </si>
  <si>
    <t>Юрьев-Польский г, Шибанкова ул, 99</t>
  </si>
  <si>
    <t>Юрьев-Польский г, Школьная ул, 13</t>
  </si>
  <si>
    <t>Юрьев-Польский г, Школьная ул, 1А</t>
  </si>
  <si>
    <t>Юрьев-Польский г, Школьная ул, 26</t>
  </si>
  <si>
    <t>Юрьев-Польский г, Школьная ул, 3</t>
  </si>
  <si>
    <t>Юрьев-Польский г, Школьная ул, 38</t>
  </si>
  <si>
    <t>Юрьев-Польский г, Школьная ул, 4</t>
  </si>
  <si>
    <t>Юрьев-Польский г, Школьная ул, 40</t>
  </si>
  <si>
    <t>Юрьев-Польский г, Школьная ул, 4А</t>
  </si>
  <si>
    <t>148.200</t>
  </si>
  <si>
    <t>Юрьев-Польский г, Школьная ул, 8</t>
  </si>
  <si>
    <t>Юрьев-Польский р-н, Андреевское с, Гагарина ул, 1</t>
  </si>
  <si>
    <t>Юрьев-Польский р-н, Андреевское с, Гагарина ул, 2</t>
  </si>
  <si>
    <t>Юрьев-Польский р-н, Андреевское с, Гагарина ул, 3</t>
  </si>
  <si>
    <t>Юрьев-Польский р-н, Андреевское с, Гагарина ул, 4</t>
  </si>
  <si>
    <t>Юрьев-Польский р-н, Андреевское с, Гагарина ул, 7</t>
  </si>
  <si>
    <t>Юрьев-Польский р-н, Веска д, 101</t>
  </si>
  <si>
    <t>Юрьев-Польский р-н, Горки с, Механическая ул, 10</t>
  </si>
  <si>
    <t>Юрьев-Польский р-н, Горки с, Механическая ул, 2</t>
  </si>
  <si>
    <t>Юрьев-Польский р-н, Горки с, Механическая ул, 5</t>
  </si>
  <si>
    <t>Юрьев-Польский р-н, Горки с, Механическая ул, 6</t>
  </si>
  <si>
    <t>Юрьев-Польский р-н, Горки с, Механическая ул, 7</t>
  </si>
  <si>
    <t>Юрьев-Польский р-н, Горки с, Механическая ул, 8</t>
  </si>
  <si>
    <t>Юрьев-Польский р-н, Горки с, Механическая ул, 9</t>
  </si>
  <si>
    <t>Юрьев-Польский р-н, Кирпичный завод с, 1</t>
  </si>
  <si>
    <t>Юрьев-Польский р-н, Кирпичный завод с, 2</t>
  </si>
  <si>
    <t>Юрьев-Польский р-н, Косинское с, Косинская ул, 49</t>
  </si>
  <si>
    <t>Юрьев-Польский р-н, Косинское с, Школьная ул, 1</t>
  </si>
  <si>
    <t>Юрьев-Польский р-н, Косинское с, Школьная ул, 3</t>
  </si>
  <si>
    <t>Юрьев-Польский р-н, Красное с, 1А</t>
  </si>
  <si>
    <t>Юрьев-Польский р-н, Красное с, 1Б</t>
  </si>
  <si>
    <t>Юрьев-Польский р-н, Красное с, 1В</t>
  </si>
  <si>
    <t>Юрьев-Польский р-н, Красное с, 1Д</t>
  </si>
  <si>
    <t>Юрьев-Польский р-н, Красное с, 1Е</t>
  </si>
  <si>
    <t>Юрьев-Польский р-н, Красное с, 3</t>
  </si>
  <si>
    <t>Юрьев-Польский р-н, Лучки м, 175</t>
  </si>
  <si>
    <t>186.900</t>
  </si>
  <si>
    <t>Юрьев-Польский р-н, Лучки м, 176</t>
  </si>
  <si>
    <t>Юрьев-Польский р-н, Небылое с, Луговая ул, 1</t>
  </si>
  <si>
    <t>222.100</t>
  </si>
  <si>
    <t>Юрьев-Польский р-н, Небылое с, Октябрьская ул, 2</t>
  </si>
  <si>
    <t>Юрьев-Польский р-н, Небылое с, Первомайская ул, 73</t>
  </si>
  <si>
    <t>Юрьев-Польский р-н, Небылое с, Первомайская ул, 75</t>
  </si>
  <si>
    <t>Юрьев-Польский р-н, Небылое с, Первомайская ул, 77</t>
  </si>
  <si>
    <t>Юрьев-Польский р-н, Небылое с, Первомайская ул, 79</t>
  </si>
  <si>
    <t>Юрьев-Польский р-н, Небылое с, Первомайская ул, 81</t>
  </si>
  <si>
    <t>Юрьев-Польский р-н, Небылое с, Школьная ул, 11</t>
  </si>
  <si>
    <t>Юрьев-Польский р-н, Небылое с, Школьная ул, 13</t>
  </si>
  <si>
    <t>Юрьев-Польский р-н, Небылое с, Школьная ул, 15</t>
  </si>
  <si>
    <t>Юрьев-Польский р-н, Небылое с, Школьная ул, 4</t>
  </si>
  <si>
    <t>Юрьев-Польский р-н, Ополье с, 1</t>
  </si>
  <si>
    <t>Юрьев-Польский р-н, Ополье с, 11</t>
  </si>
  <si>
    <t>Юрьев-Польский р-н, Ополье с, 12</t>
  </si>
  <si>
    <t>Юрьев-Польский р-н, Ополье с, 2</t>
  </si>
  <si>
    <t>Юрьев-Польский р-н, Ополье с, 3</t>
  </si>
  <si>
    <t>Юрьев-Польский р-н, Ополье с, 5</t>
  </si>
  <si>
    <t>Юрьев-Польский р-н, Ополье с, 6</t>
  </si>
  <si>
    <t>Юрьев-Польский р-н, Ополье с, 7</t>
  </si>
  <si>
    <t>Юрьев-Польский р-н, Ополье с, 8</t>
  </si>
  <si>
    <t>Юрьев-Польский р-н, Ополье с, 9</t>
  </si>
  <si>
    <t>Юрьев-Польский р-н, Пригородный с, 10</t>
  </si>
  <si>
    <t>Юрьев-Польский р-н, Пригородный с, 12</t>
  </si>
  <si>
    <t>Юрьев-Польский р-н, Пригородный с, 2</t>
  </si>
  <si>
    <t>Юрьев-Польский р-н, Пригородный с, 4</t>
  </si>
  <si>
    <t>Юрьев-Польский р-н, Пригородный с, 6</t>
  </si>
  <si>
    <t>Юрьев-Польский р-н, Пригородный с, 8</t>
  </si>
  <si>
    <t>Юрьев-Польский р-н, Семьинское с, 12</t>
  </si>
  <si>
    <t>Юрьев-Польский р-н, Сима с, Багратиона ул, 30</t>
  </si>
  <si>
    <t>Юрьев-Польский р-н, Сима с, Багратиона ул, 32</t>
  </si>
  <si>
    <t>Юрьев-Польский р-н, Сима с, Гражданская ул, 9</t>
  </si>
  <si>
    <t>281.200</t>
  </si>
  <si>
    <t>Юрьев-Польский р-н, Сима с, Комсомольская ул, 1</t>
  </si>
  <si>
    <t>Юрьев-Польский р-н, Сима с, Комсомольская ул, 2</t>
  </si>
  <si>
    <t>Юрьев-Польский р-н, Сима с, Комсомольская ул, 6</t>
  </si>
  <si>
    <t>Юрьев-Польский р-н, Сима с, Луговая ул, 1</t>
  </si>
  <si>
    <t>Юрьев-Польский р-н, Сима с, Луговая ул, 3</t>
  </si>
  <si>
    <t>Юрьев-Польский р-н, Сима с, Луговая ул, 4</t>
  </si>
  <si>
    <t>Юрьев-Польский р-н, Сима с, Молодежная ул, 25</t>
  </si>
  <si>
    <t>Юрьев-Польский р-н, Сима с, Советская ул, 2</t>
  </si>
  <si>
    <t>Юрьев-Польский р-н, Сима с, Советская ул, 52</t>
  </si>
  <si>
    <t>Юрьев-Польский р-н, Сосновый Бор с, Центральная ул, 10</t>
  </si>
  <si>
    <t>Юрьев-Польский р-н, Сосновый Бор с, Центральная ул, 3</t>
  </si>
  <si>
    <t>Юрьев-Польский р-н, Сосновый Бор с, Центральная ул, 5</t>
  </si>
  <si>
    <t>Юрьев-Польский р-н, Сосновый Бор с, Центральная ул, 7</t>
  </si>
  <si>
    <t>Юрьев-Польский р-н, Сосновый Бор с, Центральная ул, 9</t>
  </si>
  <si>
    <t>Юрьев-Польский р-н, Сосновый Бор с, Школьная ул, 1</t>
  </si>
  <si>
    <t>Юрьев-Польский р-н, Сосновый Бор с, Школьная ул, 2</t>
  </si>
  <si>
    <t>Юрьев-Польский р-н, Федоровское с, 67</t>
  </si>
  <si>
    <t>Юрьев-Польский р-н, Федоровское с, 68</t>
  </si>
  <si>
    <t>Юрьев-Польский р-н, Федоровское с, 70</t>
  </si>
  <si>
    <t>Юрьев-Польский р-н, Федоровское с, 75</t>
  </si>
  <si>
    <t>Юрьев-Польский р-н, Федоровское с, 76</t>
  </si>
  <si>
    <t>Юрьев-Польский р-н, Федоровское с, 78</t>
  </si>
  <si>
    <t>Юрьев-Польский р-н, Федоровское с, 79</t>
  </si>
  <si>
    <t>Юрьев-Польский р-н, Хвойный с, 6</t>
  </si>
  <si>
    <t>Юрьев-Польский р-н, Чеково с, 7-я ул, 1</t>
  </si>
  <si>
    <t>Юрьев-Польский р-н, Чеково с, 7-я ул, 2</t>
  </si>
  <si>
    <t>Юрьев-Польский р-н, Чеково с, 7-я ул, 3</t>
  </si>
  <si>
    <t>Юрьев-Польский р-н, Шихобалово с, 1</t>
  </si>
  <si>
    <t>Юрьев-Польский р-н, Шихобалово с, 10</t>
  </si>
  <si>
    <t>Юрьев-Польский р-н, Шихобалово с, 11</t>
  </si>
  <si>
    <t>Юрьев-Польский р-н, Шихобалово с, 12</t>
  </si>
  <si>
    <t>Юрьев-Польский р-н, Шихобалово с, 13</t>
  </si>
  <si>
    <t>Юрьев-Польский р-н, Шихобалово с, 14</t>
  </si>
  <si>
    <t>Юрьев-Польский р-н, Шихобалово с, 15</t>
  </si>
  <si>
    <t>Юрьев-Польский р-н, Шихобалово с, 16</t>
  </si>
  <si>
    <t>Юрьев-Польский р-н, Шихобалово с, 2</t>
  </si>
  <si>
    <t>Юрьев-Польский р-н, Шихобалово с, 3</t>
  </si>
  <si>
    <t>Юрьев-Польский р-н, Шихобалово с, 4</t>
  </si>
  <si>
    <t>Юрьев-Польский р-н, Шихобалово с, 5</t>
  </si>
  <si>
    <t>Юрьев-Польский р-н, Энтузиаст с, Центральная ул, 1А</t>
  </si>
  <si>
    <t>1088.100</t>
  </si>
  <si>
    <t>Юрьев-Польский р-н, Энтузиаст с, Центральная ул, 2</t>
  </si>
  <si>
    <t>Юрьев-Польский р-н, Энтузиаст с, Центральная ул, 3</t>
  </si>
  <si>
    <t>Юрьев-Польский р-н, Энтузиаст с, Центральная ул, 4</t>
  </si>
  <si>
    <t>Юрьев-Польский р-н, Энтузиаст с, Центральная ул, 9</t>
  </si>
  <si>
    <t>Тип кровли</t>
  </si>
  <si>
    <t>Капремонт выполнен ООО КиТ в 2016 году</t>
  </si>
  <si>
    <t>Дом из двух частей, учли только 1 корпус</t>
  </si>
  <si>
    <t>Мне кажется что в ИС ЖКХ площадь завышена</t>
  </si>
  <si>
    <t>В ИС ЖКХ площадь кровли 0 кв.м.</t>
  </si>
  <si>
    <t>Мне кажется площадь ОМС указано больше чем есть по факту</t>
  </si>
  <si>
    <t>Площадь в ИС ЖКХ указана не верно</t>
  </si>
  <si>
    <t>Площадь в ИС ЖКХ занижена</t>
  </si>
  <si>
    <t>2017-2019</t>
  </si>
  <si>
    <t>2029-2031</t>
  </si>
  <si>
    <t>2027-2029</t>
  </si>
  <si>
    <t>2036-2038</t>
  </si>
  <si>
    <t>2018-2020</t>
  </si>
  <si>
    <t>2020-2022</t>
  </si>
  <si>
    <t>2025-2027</t>
  </si>
  <si>
    <t>2028-2030</t>
  </si>
  <si>
    <t>2040-2042</t>
  </si>
  <si>
    <t>2034-2036</t>
  </si>
  <si>
    <t>2031-2033</t>
  </si>
  <si>
    <t>2019-2021</t>
  </si>
  <si>
    <t>2039-2041</t>
  </si>
  <si>
    <t>2024-2026</t>
  </si>
  <si>
    <t>2032-2034</t>
  </si>
  <si>
    <t>2041-2043</t>
  </si>
  <si>
    <t>2030-2032</t>
  </si>
  <si>
    <t>2037-2039</t>
  </si>
  <si>
    <t>2021-2023</t>
  </si>
  <si>
    <t>2035-2037</t>
  </si>
  <si>
    <t>2022-2024</t>
  </si>
  <si>
    <t>2023-2025</t>
  </si>
  <si>
    <t>2033-2035</t>
  </si>
  <si>
    <t>2038-2040</t>
  </si>
  <si>
    <t>2016-2018</t>
  </si>
  <si>
    <t>2026-2028</t>
  </si>
  <si>
    <t>второй вид ремонта</t>
  </si>
  <si>
    <t>третий вид ремонта</t>
  </si>
  <si>
    <t>Комментаий по ранее сделанным видам работ в рамказ РПКР</t>
  </si>
  <si>
    <t>четвертый вид ремонта</t>
  </si>
  <si>
    <t>Комментарий по срокам РПКР</t>
  </si>
  <si>
    <t>протокол о замене вида работ</t>
  </si>
  <si>
    <t>делаем раньше указанного срока (-1 год), протокол о замене вида работ</t>
  </si>
  <si>
    <t>делаем раньше срока (-2 года), протокол о замене вида работ</t>
  </si>
  <si>
    <t>делаем раньше срока (-2 года)</t>
  </si>
  <si>
    <t>делем раньше срока (-1 год), протокол о замене вида работ</t>
  </si>
  <si>
    <t>делаем раньше срока</t>
  </si>
  <si>
    <t>делаем раньше срока (-1 год), протокол о замене вида работ</t>
  </si>
  <si>
    <t>делаем раньше срока, протокол о замене вида работ</t>
  </si>
  <si>
    <t>делаем раньше срока (-1 год)</t>
  </si>
  <si>
    <t>0</t>
  </si>
  <si>
    <t>2023</t>
  </si>
  <si>
    <t>2022</t>
  </si>
  <si>
    <t>2021</t>
  </si>
  <si>
    <t>2025</t>
  </si>
  <si>
    <t>1</t>
  </si>
  <si>
    <t>2041</t>
  </si>
  <si>
    <t>2</t>
  </si>
  <si>
    <t>2045</t>
  </si>
  <si>
    <t>52</t>
  </si>
  <si>
    <t>2121</t>
  </si>
  <si>
    <t>2030</t>
  </si>
  <si>
    <t>2050</t>
  </si>
  <si>
    <t>2054</t>
  </si>
  <si>
    <t>2026</t>
  </si>
  <si>
    <t>46</t>
  </si>
  <si>
    <t>2040</t>
  </si>
  <si>
    <t>2038</t>
  </si>
  <si>
    <t>2058</t>
  </si>
  <si>
    <t>2088</t>
  </si>
  <si>
    <t>2060</t>
  </si>
  <si>
    <t>взяла по площади застройки</t>
  </si>
  <si>
    <t>Год последнего капремонта</t>
  </si>
  <si>
    <t>не проводился</t>
  </si>
  <si>
    <t>не указано</t>
  </si>
  <si>
    <t>не указан</t>
  </si>
  <si>
    <t>скатная</t>
  </si>
  <si>
    <t>плоская</t>
  </si>
  <si>
    <t>комплексн</t>
  </si>
  <si>
    <t>скатная/плоская</t>
  </si>
  <si>
    <t>лифт</t>
  </si>
  <si>
    <t xml:space="preserve"> скатная</t>
  </si>
  <si>
    <t>Итого по Ковардицкое</t>
  </si>
  <si>
    <t>Скатная</t>
  </si>
  <si>
    <t>Собрано, руб.</t>
  </si>
  <si>
    <t>второй вид ремонта (лифты)</t>
  </si>
  <si>
    <t>четвертый вид ремонта (лифты)</t>
  </si>
  <si>
    <t>X</t>
  </si>
  <si>
    <t>Таблица №1</t>
  </si>
  <si>
    <t>Адрес многоквартирного дома 
(далее - МКД)</t>
  </si>
  <si>
    <t>Материал стен</t>
  </si>
  <si>
    <t>Количество этажей</t>
  </si>
  <si>
    <t>Количество подъездов</t>
  </si>
  <si>
    <t>Способ управления МКД (УК-         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</si>
  <si>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</si>
  <si>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</si>
  <si>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</si>
  <si>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</si>
  <si>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всего:</t>
  </si>
  <si>
    <t>за счет средств бюджета субъекта Российской Федерации</t>
  </si>
  <si>
    <t>за счет средств местного бюджета</t>
  </si>
  <si>
    <t>за счет средств         собственников помещений в МКД</t>
  </si>
  <si>
    <t>чел.</t>
  </si>
  <si>
    <t>руб./кв.м</t>
  </si>
  <si>
    <t>РО</t>
  </si>
  <si>
    <t>Александров г, Терешковой ул, 1</t>
  </si>
  <si>
    <t>8</t>
  </si>
  <si>
    <t>4</t>
  </si>
  <si>
    <t>-</t>
  </si>
  <si>
    <t>Ж/б панели</t>
  </si>
  <si>
    <t>6</t>
  </si>
  <si>
    <t>3</t>
  </si>
  <si>
    <t>Шлакоблок</t>
  </si>
  <si>
    <t>9</t>
  </si>
  <si>
    <t>5</t>
  </si>
  <si>
    <t>7</t>
  </si>
  <si>
    <t>12</t>
  </si>
  <si>
    <t>Александровский р-н, Балакирево п, Заводская ул, 2</t>
  </si>
  <si>
    <t>Александровский р-н, Балакирево п, Юго-Западный кв-л, 17</t>
  </si>
  <si>
    <t>11</t>
  </si>
  <si>
    <t>УК</t>
  </si>
  <si>
    <t>МКП г.Владимира «ЖКХ»</t>
  </si>
  <si>
    <t>ООО «МУПЖРЭП»</t>
  </si>
  <si>
    <t>ООО «Жилищник-Центр»</t>
  </si>
  <si>
    <t>ООО «УК ЛЮКС»</t>
  </si>
  <si>
    <t>МУП г.Владимира «ГУК»</t>
  </si>
  <si>
    <t>ООО «Мой дом»</t>
  </si>
  <si>
    <t>ООО ЖРП Заклязьменский</t>
  </si>
  <si>
    <t>ООО «Жилремстрой»</t>
  </si>
  <si>
    <t>ООО «ЖСС»</t>
  </si>
  <si>
    <t>ООО «Ресурс»</t>
  </si>
  <si>
    <t>ООО «УК ЖРЭП»</t>
  </si>
  <si>
    <t>ООО «УК «Жилтех»</t>
  </si>
  <si>
    <t>ООО «Жилищник»</t>
  </si>
  <si>
    <t>ООО "ТЭК"</t>
  </si>
  <si>
    <t>ООО "Оникс"</t>
  </si>
  <si>
    <t>ООО "Жилищник-Центр"</t>
  </si>
  <si>
    <t>ООО ЖРП "Заклязьменский"</t>
  </si>
  <si>
    <t>ООО "УК Люкс"</t>
  </si>
  <si>
    <t>НУ</t>
  </si>
  <si>
    <t>ООО "ЖЭУ"</t>
  </si>
  <si>
    <t>ООО УК "Старый город"</t>
  </si>
  <si>
    <t>ООО "Жилищная компания"</t>
  </si>
  <si>
    <t>ООО «Оникс»</t>
  </si>
  <si>
    <t>МКП «ЖКХ»</t>
  </si>
  <si>
    <t>ООО "УК ЛЮКС"</t>
  </si>
  <si>
    <t>ООО "Квартал"</t>
  </si>
  <si>
    <t>ООО  «УК ЛЮКС»</t>
  </si>
  <si>
    <t>ООО «УК «БЕЛЫЙ ПАРУС»</t>
  </si>
  <si>
    <t>ООО "КЭЧ"</t>
  </si>
  <si>
    <t>ООО "Мой дом"</t>
  </si>
  <si>
    <t>ООО УК "Веста"</t>
  </si>
  <si>
    <t>ООО УК "Жилсервис"</t>
  </si>
  <si>
    <t>ООО "ЖЭЦ-Управление"</t>
  </si>
  <si>
    <t>ТСЖ</t>
  </si>
  <si>
    <t>ООО УМД "Континент"</t>
  </si>
  <si>
    <t>ООО УК "Вика"</t>
  </si>
  <si>
    <t>ООО УК "Управдом"</t>
  </si>
  <si>
    <t>ООО УК "ЖКО Роско"</t>
  </si>
  <si>
    <t>ООО "Комсервис +"</t>
  </si>
  <si>
    <t>ООО"УК"ЖКО РОСКО"</t>
  </si>
  <si>
    <t>ООО УК "Селиваново"</t>
  </si>
  <si>
    <t>ООО ООО "Управляющая компания"</t>
  </si>
  <si>
    <t>ООО "Фортуна"</t>
  </si>
  <si>
    <t>ООО "Домоуправ"</t>
  </si>
  <si>
    <t>ООО "РЕМСТРОЙ Южный"</t>
  </si>
  <si>
    <t>ООО "Союз"</t>
  </si>
  <si>
    <t>ООО "Верба"</t>
  </si>
  <si>
    <t>ООО УК "Партнер"</t>
  </si>
  <si>
    <t>ТСН "Центральная, 24"</t>
  </si>
  <si>
    <t>ООО УК "Центрум"</t>
  </si>
  <si>
    <t>ООО УК "Домком"</t>
  </si>
  <si>
    <t>Плоская</t>
  </si>
  <si>
    <t>ООО" Монолит"</t>
  </si>
  <si>
    <t>ООО "УК"Наш Дом"</t>
  </si>
  <si>
    <t>ООО "Управляющая оргпнизация"</t>
  </si>
  <si>
    <t>ООО "Управляющая оргпнизация ремонтно-эксплуатационное управление №1"</t>
  </si>
  <si>
    <t>ООО "МКД-СЕРВИС"</t>
  </si>
  <si>
    <t>ООО "РСК"</t>
  </si>
  <si>
    <t>ООО "ЖКС "Алдега"</t>
  </si>
  <si>
    <t>ООО «РСК»</t>
  </si>
  <si>
    <t>ООО "ЖКХ "УЮТ"</t>
  </si>
  <si>
    <t>ООО "УК Содружество"</t>
  </si>
  <si>
    <t>ООО "Балремстрой"</t>
  </si>
  <si>
    <t>ООО "Эврика Комфорт"</t>
  </si>
  <si>
    <t>ООО "РТЭК"</t>
  </si>
  <si>
    <t>ООО "УК СОДРУЖЕСТВО С"</t>
  </si>
  <si>
    <t>ООО "НОВАЯ УПРАВЛЯЮЩАЯ КОМПАНИЯ"</t>
  </si>
  <si>
    <t>ООО "Следнево"</t>
  </si>
  <si>
    <t>УК "Эврика Комфорт"</t>
  </si>
  <si>
    <t>ООО "Перспектива"</t>
  </si>
  <si>
    <t>ООО «Перспектива»</t>
  </si>
  <si>
    <t>ООО "Парус"</t>
  </si>
  <si>
    <t>ООО "УК "Содружество"</t>
  </si>
  <si>
    <t>ООО "ЖКС"УЮТ"</t>
  </si>
  <si>
    <t>ООО "ГУК"</t>
  </si>
  <si>
    <t>ООО "НСК"</t>
  </si>
  <si>
    <t>ООО "Жилцентр"</t>
  </si>
  <si>
    <t>ООО "ГСК"</t>
  </si>
  <si>
    <t>ООО "Универсал строй"</t>
  </si>
  <si>
    <t>ИП Деркач В.Н.</t>
  </si>
  <si>
    <t>ЖЭК № 3</t>
  </si>
  <si>
    <t>ЖЭК № 4</t>
  </si>
  <si>
    <t>ТСЖ "Степанцевское"</t>
  </si>
  <si>
    <t>ТСЖ "Искра"</t>
  </si>
  <si>
    <t>ЖЭК № 2</t>
  </si>
  <si>
    <t>СТН "Мальва"</t>
  </si>
  <si>
    <t>ООО "УК Жилищник"</t>
  </si>
  <si>
    <t>ООО "Андреевская УК"</t>
  </si>
  <si>
    <t>МКП г. Судогда "Коммунальщик"</t>
  </si>
  <si>
    <t>ООО "Комстройсервис"</t>
  </si>
  <si>
    <t>ООО "НАШ ДОМ"</t>
  </si>
  <si>
    <t>ООО "Комсервис+"</t>
  </si>
  <si>
    <t xml:space="preserve">УК </t>
  </si>
  <si>
    <t>ООО "Плес+"</t>
  </si>
  <si>
    <t>ОП ООО "КЭЧ"</t>
  </si>
  <si>
    <t>ООО "УК Покров"</t>
  </si>
  <si>
    <t>ООО "Управляющая компания Костерево"</t>
  </si>
  <si>
    <t>ООО УК "Наш дом"</t>
  </si>
  <si>
    <t>ООО "Эксперт"</t>
  </si>
  <si>
    <t>МУП РСУ г. Петушки</t>
  </si>
  <si>
    <t>БУ</t>
  </si>
  <si>
    <t>МУП ЖКХ "УК Собинского района"</t>
  </si>
  <si>
    <t>МУМП ЖКХ ПОС.СТАВРОВО</t>
  </si>
  <si>
    <t>ООО УК "Пономарев С.А."</t>
  </si>
  <si>
    <t>ООО "УК "ДОВЕРИЕ"</t>
  </si>
  <si>
    <t>ООО УК "Теплый Дом"</t>
  </si>
  <si>
    <t>ООО "ЖИЛСТРОЙ"</t>
  </si>
  <si>
    <t>МУП «ЖКХ Тасинский Бор»</t>
  </si>
  <si>
    <t>ООО "ЖЭУ № 3"</t>
  </si>
  <si>
    <t>ООО "Уют"</t>
  </si>
  <si>
    <t>ООО "Альтернатива"</t>
  </si>
  <si>
    <t>МУП "ЖКХ" ЗАТО г. Радужный</t>
  </si>
  <si>
    <t>МУП "ЖКХ" ЗАТО г. Радужный </t>
  </si>
  <si>
    <t>ООО"УПРАВЛЯЮЩАЯ КОМПАНИЯ № 1"</t>
  </si>
  <si>
    <t>Блочные</t>
  </si>
  <si>
    <t>Деревянные</t>
  </si>
  <si>
    <t>Кирпичные</t>
  </si>
  <si>
    <t>Монолитные</t>
  </si>
  <si>
    <t>Сведения о многоквартирных домах, включенных в сводный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2023 - 2025 годы</t>
  </si>
  <si>
    <t>к сводному краткосрочному плану реализации
 региональной программы капитального ремонта общего
 имущества в многоквартирных домах на 2023-2025 годы</t>
  </si>
  <si>
    <t>ООО "ПЛАЗМА"</t>
  </si>
  <si>
    <t>Итого по сводному краткосрочному плану на 2023-2025 годы</t>
  </si>
  <si>
    <t>Итого по сводному краткосрочному плану на 2023 год</t>
  </si>
  <si>
    <t>Приложение</t>
  </si>
  <si>
    <t>от _____________ № ________</t>
  </si>
  <si>
    <t>Сводный краткосрочный план</t>
  </si>
  <si>
    <t xml:space="preserve"> реализации региональной программы капитального ремонта общего имущества в многоквартирных домах </t>
  </si>
  <si>
    <t xml:space="preserve">* </t>
  </si>
  <si>
    <t>**</t>
  </si>
  <si>
    <t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к сводному краткосрочному плану</t>
  </si>
  <si>
    <t>на территории Владимирской области на 2023 - 2025 годы *  **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</si>
  <si>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на 2023 - 2025 годы определены таблицей №1 к сводному краткосрочному плану</t>
  </si>
  <si>
    <t>Итого по сводному краткосрочному плану на 2024 год</t>
  </si>
  <si>
    <t>Итого по сводному краткосрочному плану на 2025 год</t>
  </si>
  <si>
    <t>Приложение к Таблице №1</t>
  </si>
  <si>
    <t>Получатель бюджетных средств - Некоммерческая организация "Фонд капитального ремонта многоквартирных домов Владимирской области" (далее - Некоммерческая организация)</t>
  </si>
  <si>
    <t xml:space="preserve">Источники финансирования </t>
  </si>
  <si>
    <t xml:space="preserve">Всего </t>
  </si>
  <si>
    <t>Областной бюджет</t>
  </si>
  <si>
    <t>Местные бюджеты</t>
  </si>
  <si>
    <t>Средства собственников</t>
  </si>
  <si>
    <t xml:space="preserve">Получатель бюджетных средств - Некоммерческая организация </t>
  </si>
  <si>
    <t xml:space="preserve">Получатель бюджетных средств - Некоммерческая организация, товарищество собственников жилья, жилищный, жилищно-строительный кооператив, управляющая организация
 (в рамках постановления администрации области от 05.10.2018 №742, в рамках постановления Губернатора области от 13.02.2014 № 111) </t>
  </si>
  <si>
    <t>Объем финансирования в 2023 г., руб.</t>
  </si>
  <si>
    <t>Ресурсное обеспечение реализации сводного краткосрочного плана реализации региональной программы капитального ремонта общего имущества в многоквартирных домах на 2023 - 2025 годы</t>
  </si>
  <si>
    <t>Объем финансирования в 2025 г., руб.</t>
  </si>
  <si>
    <t>Объем финансирования в 2024 г., руб.</t>
  </si>
  <si>
    <t xml:space="preserve">Таблица №2 </t>
  </si>
  <si>
    <t>Наименование МО</t>
  </si>
  <si>
    <t>Общая
площадь
МКД, всего</t>
  </si>
  <si>
    <t>Количество жителей,
зарегистрированных в МКД на дату утверждения
программы</t>
  </si>
  <si>
    <t>Количество МКД</t>
  </si>
  <si>
    <t>Стоимость капитального ремонта, всего</t>
  </si>
  <si>
    <t>кв.м.</t>
  </si>
  <si>
    <t xml:space="preserve">к сводному краткосрочному плану реализации
 региональной программы капитального ремонта общего
 имущества в многоквартирных домах на 2023-2025 годы </t>
  </si>
  <si>
    <t xml:space="preserve">Прогноз реализации сводного краткосрочного плана реализации региональной программы капитального ремонта общего имущества в многоквартирных домах на 2023 - 2025 годы </t>
  </si>
  <si>
    <t>город Владимир</t>
  </si>
  <si>
    <t>город Гусь-Хрустальный</t>
  </si>
  <si>
    <t>город Ковров</t>
  </si>
  <si>
    <t>округ Муром</t>
  </si>
  <si>
    <t>город Александров</t>
  </si>
  <si>
    <t>поселок Балакирево</t>
  </si>
  <si>
    <t>город Карабаново</t>
  </si>
  <si>
    <t>город Струнино</t>
  </si>
  <si>
    <t>Андреевское</t>
  </si>
  <si>
    <t>город Вязники</t>
  </si>
  <si>
    <t>поселок Никологоры</t>
  </si>
  <si>
    <t>Октябрьское</t>
  </si>
  <si>
    <t>Степанцевское</t>
  </si>
  <si>
    <t>поселок Мстера</t>
  </si>
  <si>
    <t>город Гороховец</t>
  </si>
  <si>
    <t>Куприяновское</t>
  </si>
  <si>
    <t>поселок Великодворский</t>
  </si>
  <si>
    <t>поселок Красное Эхо</t>
  </si>
  <si>
    <t>Второвское</t>
  </si>
  <si>
    <t>Пенкинское</t>
  </si>
  <si>
    <t>город Киржач</t>
  </si>
  <si>
    <t>Новосельское</t>
  </si>
  <si>
    <t>Кольчугино</t>
  </si>
  <si>
    <t>город Меленки</t>
  </si>
  <si>
    <t>Ковардицкое</t>
  </si>
  <si>
    <t>Нагорное</t>
  </si>
  <si>
    <t>город Покров</t>
  </si>
  <si>
    <t>город Костерево</t>
  </si>
  <si>
    <t>город Петушки</t>
  </si>
  <si>
    <t>поселок Вольгинский</t>
  </si>
  <si>
    <t xml:space="preserve">Петушинское </t>
  </si>
  <si>
    <t>Малышевское</t>
  </si>
  <si>
    <t>Рождественское</t>
  </si>
  <si>
    <t>Черкутинское</t>
  </si>
  <si>
    <t>поселок Ставрово</t>
  </si>
  <si>
    <t>город Лакинск</t>
  </si>
  <si>
    <t>город Собинка</t>
  </si>
  <si>
    <t>город Судогда</t>
  </si>
  <si>
    <t>Головинское</t>
  </si>
  <si>
    <t>Мошокское</t>
  </si>
  <si>
    <t>Муромцевское</t>
  </si>
  <si>
    <t>город Суздаль</t>
  </si>
  <si>
    <t>Новоалександровское</t>
  </si>
  <si>
    <t>Красносельское</t>
  </si>
  <si>
    <t>Небыловское</t>
  </si>
  <si>
    <t>поселок Мелехово</t>
  </si>
  <si>
    <t>город Кольчугино</t>
  </si>
  <si>
    <t>Новлянское</t>
  </si>
  <si>
    <t>город Юрьев-Польский</t>
  </si>
  <si>
    <t>ЗАТО город Радужный</t>
  </si>
  <si>
    <t>поселок Анопино</t>
  </si>
  <si>
    <t>Бавленское</t>
  </si>
  <si>
    <t>Пекшинское</t>
  </si>
  <si>
    <t>ООО УК «Старый город»</t>
  </si>
  <si>
    <t>ООО "ЖЭК №2"</t>
  </si>
  <si>
    <t>МУП "АЭЛИТА"</t>
  </si>
  <si>
    <t>ООО "СМК-РЕКОНСТРУКЦИЯ"</t>
  </si>
  <si>
    <t>Итого по Симское</t>
  </si>
  <si>
    <t>Итого по Ивановское</t>
  </si>
  <si>
    <t>Итого по Дмитриевогорское</t>
  </si>
  <si>
    <t>Итого по поселок Городищи</t>
  </si>
  <si>
    <t>Перечень многоквартирных домов,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</si>
  <si>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Х</t>
  </si>
  <si>
    <t>п Малыгино ул Юбилейная д.51</t>
  </si>
  <si>
    <t>п Мелехово ул Первомайская д.53</t>
  </si>
  <si>
    <t xml:space="preserve">Всего по Владимирской области на 2023-2025 годы: </t>
  </si>
  <si>
    <t xml:space="preserve">Итого по Владимирской области по 2023 году: </t>
  </si>
  <si>
    <t>Панельные</t>
  </si>
  <si>
    <t>Каменные, кирпичные</t>
  </si>
  <si>
    <t xml:space="preserve"> МУП г.Владимира «ГУК»</t>
  </si>
  <si>
    <t>ООО»Жилищник-Центр»</t>
  </si>
  <si>
    <t>Кирпичные, блочные</t>
  </si>
  <si>
    <t>ООО «ТЭК»</t>
  </si>
  <si>
    <t>ООО "Наш дом"</t>
  </si>
  <si>
    <t>ООО "МУПЖРЭП"</t>
  </si>
  <si>
    <t>ООО "УК "Жилсервис"</t>
  </si>
  <si>
    <t>ООО "ПОТЕНЦИАЛ"</t>
  </si>
  <si>
    <t>ООО "Алдега"</t>
  </si>
  <si>
    <t>ООО "УК СОДРУЖЕСТВО"</t>
  </si>
  <si>
    <t>ООО "ЖКО"</t>
  </si>
  <si>
    <t>ООО "Ком-сервис"</t>
  </si>
  <si>
    <t>ООО "НУК"</t>
  </si>
  <si>
    <t>ООО "УК "Содружество С"</t>
  </si>
  <si>
    <t>ООО "ЖЭК №4"</t>
  </si>
  <si>
    <t>ООО "ЖЭК"Никологоры"</t>
  </si>
  <si>
    <t>ООО "ДомСервис"</t>
  </si>
  <si>
    <t>Комсервис+</t>
  </si>
  <si>
    <t>Плес+</t>
  </si>
  <si>
    <t>ООО "Нерехта"</t>
  </si>
  <si>
    <t>ООО "Управляющая компания в ЖКХ города Кольчугино"</t>
  </si>
  <si>
    <t>ООО "ЖЭУ №3"</t>
  </si>
  <si>
    <t>ООО "ЖКХ г. Костерево"</t>
  </si>
  <si>
    <t>МУП "РСУ" г.Петушки</t>
  </si>
  <si>
    <t>ООО "ЭКСПЕРТ"</t>
  </si>
  <si>
    <t>МУП "Инфраструктура и сервис"</t>
  </si>
  <si>
    <t>МУМП ЖКХ п.Ставрово</t>
  </si>
  <si>
    <t xml:space="preserve">ООО УК "Теплый дом" </t>
  </si>
  <si>
    <t>ЖСК</t>
  </si>
  <si>
    <t>ЖСК ул. Гоголя, д.1б</t>
  </si>
  <si>
    <t>ООО УК Теплый дом</t>
  </si>
  <si>
    <t>ООО"НАШ ДОМ"</t>
  </si>
  <si>
    <t>Кирпичные/блочные</t>
  </si>
  <si>
    <t>Итого по поселок Красная Горбатка</t>
  </si>
  <si>
    <t>ООО "УК ЖРЭП"</t>
  </si>
  <si>
    <t>ООО "ЖСС"</t>
  </si>
  <si>
    <t>ООО "Управляющая организация"</t>
  </si>
  <si>
    <t>ООО "Управляющая организация ремонтно-эксплуатационное управление № 1"</t>
  </si>
  <si>
    <t>ООО "УО "РМД"</t>
  </si>
  <si>
    <t>ТСЖ "Южная 11"</t>
  </si>
  <si>
    <t>ООО УК "Спецстройгарант-1"</t>
  </si>
  <si>
    <t xml:space="preserve">Проведение капитального ремонта общего имущества в связи с возникновением аварии, иных чрезвычайных ситуаций природного или техногенного характера (постановление администрации Владимирской области от 14.08.2017 № 678) </t>
  </si>
  <si>
    <t>поселок Красная Горбатка</t>
  </si>
  <si>
    <t>Информация по многоквартирным домам,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</si>
  <si>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Ковров г, Волго-Донская ул, 10</t>
  </si>
  <si>
    <t>Александров г, Совхоз "Правда" ул, 27</t>
  </si>
  <si>
    <t>Ковровский р-н, Мелехово п, Школьный пер, 24</t>
  </si>
  <si>
    <t>Ковровский р-н, Мелехово п, Школьный пер, 26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</si>
  <si>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за счет средств регионального оператора определены таблицей №1</t>
  </si>
  <si>
    <t xml:space="preserve"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  </t>
  </si>
  <si>
    <t>Плановый год капитального ремонта</t>
  </si>
  <si>
    <t>Уровень оплаты взносов на капитальный ремонт МКД</t>
  </si>
  <si>
    <t>установка или замена в комплексе оборудования индивидуальных тепловых пунктов, при проведении капитального  ремонта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</si>
  <si>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народов РФ</t>
  </si>
  <si>
    <t>%</t>
  </si>
  <si>
    <t xml:space="preserve"> реализации региональной программы капитального ремонта общего имущества в многоквартирных домах на территории Владимирской области на 2023-2025 годы
за счет средств регионального оператора * **</t>
  </si>
  <si>
    <t>ООО УК "Ковровтеплострой"</t>
  </si>
  <si>
    <t>ООО "УК "Веста" </t>
  </si>
  <si>
    <t>ООО "Наше ЖКО"</t>
  </si>
  <si>
    <t>ООО "УК ПОКРОВ"</t>
  </si>
  <si>
    <t>Итого по Фоминское</t>
  </si>
  <si>
    <t>ТСН "ЛЕСНОЕ"</t>
  </si>
  <si>
    <t>Итого по субъекту:</t>
  </si>
  <si>
    <t>Ковровский р-н, Мелехово п, Пионерская ул, 5</t>
  </si>
  <si>
    <t xml:space="preserve">Таблица № 1 </t>
  </si>
  <si>
    <t>к сводному краткосрочному плану реализации за счет средств регионального оператора</t>
  </si>
  <si>
    <t>Адрес многоквартирного дома (далее - МКД)</t>
  </si>
  <si>
    <t>Количество жителей, зарегистрированных в МКД на дату утверждения краткосрочного плана</t>
  </si>
  <si>
    <t>Способ управления МКД (УК-управляющая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</si>
  <si>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Сведения о многоквартирных домах, включенных в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2023-2025 годы
за счет средств регионального оператора</t>
  </si>
  <si>
    <t>ООО "ЖКХ "УЮТ""</t>
  </si>
  <si>
    <t>МУП Г ВЛАДИМИРА "ГУК"</t>
  </si>
  <si>
    <t>Таблица № 2</t>
  </si>
  <si>
    <t>Планируемое количество многоквартирных домов, подлежащих капитальному ремонту и объем средств, необходимый для реализации мероприятий краткосрочного плана</t>
  </si>
  <si>
    <t>Многоквартирные дома, при ремонте которых подрядными организациями не устранены недостатки в установленные договорами сроки своими силами</t>
  </si>
  <si>
    <t>ООО "КОМСЕРВИС +"</t>
  </si>
  <si>
    <t>ООО ЖРП "ЗАКЛЯЗЬМЕНСКИЙ"</t>
  </si>
  <si>
    <t>Ковровский р-н, Мелехово п, Школьный пер, 27</t>
  </si>
  <si>
    <t>Ковровский р-н, Мелехово п, Строительная ул, 3</t>
  </si>
  <si>
    <t>Ковровский р-н, Мелехово п, Советская ул, 5</t>
  </si>
  <si>
    <t>ООО УК "Атмосфера"</t>
  </si>
  <si>
    <t>Способ формирования фонда капитального ремонта (РО - счет регионального оператора, СС - специальный счет)</t>
  </si>
  <si>
    <t xml:space="preserve">к приказу Министерства жилищно-коммунального хозяйства Владимирской области 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</si>
  <si>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</si>
  <si>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</si>
  <si>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Всего по Владимирской области на 2023-2025 годы:</t>
  </si>
  <si>
    <t>Итого по Владимирской области по 2023 году:</t>
  </si>
  <si>
    <t xml:space="preserve">Получатель бюджетных средств - Некоммерческая организация (в рамках постановления администрации области от 05.10.2018 №742) </t>
  </si>
  <si>
    <t>в том числе: областной бюджет</t>
  </si>
  <si>
    <t>Информация по многоквартирным домам,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администрации области от 05.10.2018 №742)</t>
  </si>
  <si>
    <t>Количество жителей,
зарегистрированных в МКД на дату утверждения программы</t>
  </si>
  <si>
    <t>в том числе нераспределенный остаток</t>
  </si>
  <si>
    <t>ИП Деркач В. Н.</t>
  </si>
  <si>
    <t xml:space="preserve">Получатель бюджетных средств - Некоммерческая организация (в рамках постановления Губернатора области от 13.02.2014 № 111) </t>
  </si>
  <si>
    <t>Перечень многоквартирных домов, по которым предоставляется финансовая поддержка на замену лифтового оборудования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Губернатора области от 13.02.2014 № 111)</t>
  </si>
  <si>
    <t>СС</t>
  </si>
  <si>
    <t>ТСН "ВОРОВСКОГО 69"</t>
  </si>
  <si>
    <t>ТСЖ "КОВЧЕГ"</t>
  </si>
  <si>
    <t>ООО "УК "ЖКО РОСКО"</t>
  </si>
  <si>
    <t>Информация по многоквартирным домам, по которым предоставляется финансовая поддержка на замену лифтового оборудования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Губернатора области от 13.02.2014 № 111)</t>
  </si>
  <si>
    <t>ООО "РЕМСТРОЙ ЮЖНЫЙ"</t>
  </si>
  <si>
    <t>Фоминское</t>
  </si>
  <si>
    <t>Срок проведения капитального ремонта в МКД</t>
  </si>
  <si>
    <t>замена плоской кровли на  стропильную</t>
  </si>
  <si>
    <t>Информация о выполнении капитального ремонта общего имущества в многоквартирных домах со способом формирования фонда капитально ремонта - специальный счет на территории Владимирской области в период 2023-2025 годы в рамках реализации региональной программы капитального ремонта</t>
  </si>
  <si>
    <t>Итого по Владимирской области за период 2023-2025  годы</t>
  </si>
  <si>
    <t>Итого по Владимирской области в 2023 году:</t>
  </si>
  <si>
    <t>ООО "ДОМОУПРАВ"</t>
  </si>
  <si>
    <t>УК «Порядок»</t>
  </si>
  <si>
    <t>ООО «Наш дом-3»</t>
  </si>
  <si>
    <t>ООО «Универсал-Строй»</t>
  </si>
  <si>
    <t>Владимир г, Стасова ул, 3/1</t>
  </si>
  <si>
    <t xml:space="preserve">Итого по город Гусь-Хрустальный </t>
  </si>
  <si>
    <t>Итого по Бутылицкое</t>
  </si>
  <si>
    <t>ТСН "ЧИЖ"</t>
  </si>
  <si>
    <t>ООО "МОНОЛИТ"</t>
  </si>
  <si>
    <t>ООО "РТЭК +"</t>
  </si>
  <si>
    <t xml:space="preserve">город Гусь-Хрустальный </t>
  </si>
  <si>
    <t>Бутылицкое</t>
  </si>
  <si>
    <t>Александровский р-н  Струнино г  Норильская ул  5</t>
  </si>
  <si>
    <t>Итого по город Муром</t>
  </si>
  <si>
    <t>Итого по Сергеихинское</t>
  </si>
  <si>
    <t>Итого по Копнинское</t>
  </si>
  <si>
    <t>Владимир г, Энергетик мкр, Энергетиков ул, 6Б</t>
  </si>
  <si>
    <t>Кольчугино г, Дружбы ул, 18Б</t>
  </si>
  <si>
    <t>Ковров г, 5 Декабря ул, 22 корп. 1</t>
  </si>
  <si>
    <t>Ковров г, Восточная ул, 52 корп. 3</t>
  </si>
  <si>
    <t>Ковров г, Космонавтов ул, 6 корп. 1</t>
  </si>
  <si>
    <t>Ковров г, Космонавтов ул, 4 корп. 3</t>
  </si>
  <si>
    <t>Ковров г, Сосновая ул, 15 корп. 2</t>
  </si>
  <si>
    <t>Собинка г, Красноборская ул, 2а</t>
  </si>
  <si>
    <t>Итого по Григорьевское</t>
  </si>
  <si>
    <t xml:space="preserve">Итого по Новоалександровское </t>
  </si>
  <si>
    <t>Собинский р-н, Заречное с, Парковая ул, 6 (корп. 3)</t>
  </si>
  <si>
    <t>Собинский р-н, Заречное с, Парковая ул, 8 (корп. 3)</t>
  </si>
  <si>
    <t>Год ввода в эксплуатацию</t>
  </si>
  <si>
    <t>Наличие статуса ОКН</t>
  </si>
  <si>
    <t>Общая площадь МКД (с МОП), всего</t>
  </si>
  <si>
    <t>Площадь помещений в МКД (жилых и нежилых, без МОП), всего</t>
  </si>
  <si>
    <t>ОКН</t>
  </si>
  <si>
    <t>ООО "УПРАВЛЯЮЩАЯ КОМПАНИЯ "НАШ ДОМ КИРЖАЧ"</t>
  </si>
  <si>
    <t>Судогодский район</t>
  </si>
  <si>
    <t>Киржачский район</t>
  </si>
  <si>
    <t>Александровский район</t>
  </si>
  <si>
    <t>Селивановский район</t>
  </si>
  <si>
    <t>Суздальский район</t>
  </si>
  <si>
    <t>Петушинский район</t>
  </si>
  <si>
    <t>Вязниковский район</t>
  </si>
  <si>
    <t>Гороховецкий район</t>
  </si>
  <si>
    <t>Гусь-Хрустальный район</t>
  </si>
  <si>
    <t>Камешковский район</t>
  </si>
  <si>
    <t>Ковровский район</t>
  </si>
  <si>
    <t>Кольчугинский район</t>
  </si>
  <si>
    <t>Собинский район</t>
  </si>
  <si>
    <t>Меленковский район</t>
  </si>
  <si>
    <t>Юрьев-Польский район</t>
  </si>
  <si>
    <t>Муромский район</t>
  </si>
  <si>
    <t>было</t>
  </si>
  <si>
    <t>стало</t>
  </si>
  <si>
    <t>разница</t>
  </si>
  <si>
    <t>Итого по поселок Мезиновский</t>
  </si>
  <si>
    <t>Владимир г  Балакирева ул  43а</t>
  </si>
  <si>
    <t>Владимир г, Василисина ул, 8Б</t>
  </si>
  <si>
    <t>Владимир г, Стрелецкий мыс, 3</t>
  </si>
  <si>
    <t xml:space="preserve">Кольчугино г, Дружбы ул, 18 </t>
  </si>
  <si>
    <t>Муром г, Карачаровское ш, 30Д</t>
  </si>
  <si>
    <t>Муром г, Кооперативная ул, 10А</t>
  </si>
  <si>
    <t>Муром г, Школьная ул, 1А</t>
  </si>
  <si>
    <t>Александров г, Коссович ул, 11</t>
  </si>
  <si>
    <t>Александров г, Красный пер, 11</t>
  </si>
  <si>
    <t>Александров г, Красный пер, 3</t>
  </si>
  <si>
    <t>Гусь-Хрустальный г, Чайковского ул, 17А</t>
  </si>
  <si>
    <t>Ковров г, Восточная ул, 52 корп. 6</t>
  </si>
  <si>
    <t>Ковров г, Восточный проезд, 14 корп. 4</t>
  </si>
  <si>
    <t>Ковров г, Восточный проезд, 16 корп. 1</t>
  </si>
  <si>
    <t>Ковров г, Зои Космодемьянской ул, 1 корп. 3</t>
  </si>
  <si>
    <t>Ковров г, Космонавтов ул, 4 корп. 2</t>
  </si>
  <si>
    <t>Ковров г, Лопатина ул, 13 корп. 3</t>
  </si>
  <si>
    <t>Ковров г, Моховая ул, 1 корп. 6</t>
  </si>
  <si>
    <t>Ковров г, Моховая ул, 2 корп. 11</t>
  </si>
  <si>
    <t>Собинка г, Фабричная ул, 2А</t>
  </si>
  <si>
    <t>Суздальский р-н, Боголюбово п, Западная ул, 27А</t>
  </si>
  <si>
    <t>Камешковский р-н, Гатиха с, 19б</t>
  </si>
  <si>
    <t>Итого по Вяткинское</t>
  </si>
  <si>
    <t>Итого по Вахромеевское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</si>
  <si>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       устройств</t>
  </si>
  <si>
    <t>ООО «УК Вектор»</t>
  </si>
  <si>
    <t>ООО «Жилищник-Владимир»</t>
  </si>
  <si>
    <t>ООО  «ОНИКС»</t>
  </si>
  <si>
    <t xml:space="preserve"> ООО «Жилищник-Владимир»</t>
  </si>
  <si>
    <t>ООО «Белый парус»</t>
  </si>
  <si>
    <t>ООО «Квартал»</t>
  </si>
  <si>
    <t>ООО «КЭЧ»</t>
  </si>
  <si>
    <t>МУП г.Владимира "ГУК"</t>
  </si>
  <si>
    <t>ООО «Наш дом»</t>
  </si>
  <si>
    <t>ООО «Мастерок»</t>
  </si>
  <si>
    <t>ООО "Жилищник-Владимир"</t>
  </si>
  <si>
    <t>МУП г. Владимира "ГУК"</t>
  </si>
  <si>
    <t>ООО « УК Старый город»</t>
  </si>
  <si>
    <t>ООО «Мастрок»</t>
  </si>
  <si>
    <t>ООО УК «Порядок»</t>
  </si>
  <si>
    <t>ООО ЖСС»</t>
  </si>
  <si>
    <t xml:space="preserve"> ТСЖ "Новый-2" </t>
  </si>
  <si>
    <t>Следневское</t>
  </si>
  <si>
    <t>Сарыевское</t>
  </si>
  <si>
    <t>Паустовское</t>
  </si>
  <si>
    <t>Денисовское</t>
  </si>
  <si>
    <t>поселок Уршельский</t>
  </si>
  <si>
    <t>поселок Иванищи</t>
  </si>
  <si>
    <t>город Камешково</t>
  </si>
  <si>
    <t>Сергеихинское</t>
  </si>
  <si>
    <t>Кипревское</t>
  </si>
  <si>
    <t>Першинское</t>
  </si>
  <si>
    <t>Клязьминское</t>
  </si>
  <si>
    <t>Малыгинское</t>
  </si>
  <si>
    <t>Ивановское</t>
  </si>
  <si>
    <t>Раздольевское</t>
  </si>
  <si>
    <t>Денятинское</t>
  </si>
  <si>
    <t>Дмитриевогорское</t>
  </si>
  <si>
    <t>Петушинское</t>
  </si>
  <si>
    <t>поселок Городищи</t>
  </si>
  <si>
    <t>Куриловское</t>
  </si>
  <si>
    <t>Воршинское</t>
  </si>
  <si>
    <t>Толпуховское</t>
  </si>
  <si>
    <t>Боголюбовское</t>
  </si>
  <si>
    <t>Павловское</t>
  </si>
  <si>
    <t>Селецкое</t>
  </si>
  <si>
    <t>Симское</t>
  </si>
  <si>
    <t>город Курлово</t>
  </si>
  <si>
    <t>поселок Мезиновский</t>
  </si>
  <si>
    <t>Филипповское</t>
  </si>
  <si>
    <t>Ляховское</t>
  </si>
  <si>
    <t>Копнинское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</si>
</sst>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##\ ###\ ###\ ##0.00"/>
    <numFmt numFmtId="165" formatCode="###\ ###\ ###\ ##0"/>
    <numFmt numFmtId="166" formatCode="#,##0.0"/>
  </numFmts>
  <fonts count="49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rgb="FF000000"/>
      <name val="Calibri"/>
      <family val="2"/>
      <charset val="204"/>
    </font>
    <font>
      <sz val="14"/>
      <color rgb="FF000000"/>
      <name val="Times New Roman"/>
      <family val="1"/>
      <charset val="1"/>
    </font>
    <font>
      <sz val="14"/>
      <name val="Times New Roman"/>
      <family val="1"/>
      <charset val="1"/>
    </font>
    <font>
      <sz val="11"/>
      <name val="Calibri"/>
      <family val="2"/>
      <charset val="204"/>
    </font>
    <font>
      <sz val="11"/>
      <color theme="1"/>
      <name val="Times New Roman"/>
      <family val="1"/>
      <charset val="204"/>
    </font>
    <font>
      <sz val="28"/>
      <color theme="1"/>
      <name val="Calibri"/>
      <family val="2"/>
      <scheme val="minor"/>
    </font>
    <font>
      <sz val="28"/>
      <color theme="1"/>
      <name val="Times New Roman"/>
      <family val="1"/>
      <charset val="204"/>
    </font>
    <font>
      <b/>
      <sz val="46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4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6"/>
      <color theme="1"/>
      <name val="Times New Roman"/>
      <family val="1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22"/>
      <color theme="1"/>
      <name val="Calibri"/>
      <family val="2"/>
      <charset val="204"/>
      <scheme val="minor"/>
    </font>
    <font>
      <sz val="28"/>
      <name val="Times New Roman"/>
      <family val="1"/>
      <charset val="204"/>
    </font>
    <font>
      <sz val="28"/>
      <color rgb="FF000000"/>
      <name val="Times New Roman"/>
      <family val="1"/>
      <charset val="204"/>
    </font>
    <font>
      <b/>
      <sz val="28"/>
      <color rgb="FF000000"/>
      <name val="Times New Roman"/>
      <family val="1"/>
      <charset val="204"/>
    </font>
    <font>
      <sz val="28"/>
      <color indexed="8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sz val="60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48"/>
      <name val="Times New Roman"/>
      <family val="1"/>
      <charset val="204"/>
    </font>
    <font>
      <sz val="48"/>
      <color theme="1"/>
      <name val="Times New Roman"/>
      <family val="1"/>
      <charset val="204"/>
    </font>
    <font>
      <sz val="48"/>
      <color theme="1"/>
      <name val="Calibri"/>
      <family val="2"/>
      <charset val="204"/>
      <scheme val="minor"/>
    </font>
    <font>
      <sz val="48"/>
      <color rgb="FF000000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48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14"/>
      <color indexed="81"/>
      <name val="Tahoma"/>
      <family val="2"/>
      <charset val="204"/>
    </font>
    <font>
      <sz val="14"/>
      <color indexed="81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4">
    <xf numFmtId="0" fontId="0" fillId="0" borderId="0"/>
    <xf numFmtId="0" fontId="9" fillId="0" borderId="0"/>
    <xf numFmtId="0" fontId="9" fillId="0" borderId="0"/>
    <xf numFmtId="0" fontId="12" fillId="0" borderId="0"/>
    <xf numFmtId="0" fontId="21" fillId="0" borderId="0"/>
    <xf numFmtId="0" fontId="28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</cellStyleXfs>
  <cellXfs count="445">
    <xf numFmtId="0" fontId="0" fillId="0" borderId="0" xfId="0"/>
    <xf numFmtId="4" fontId="0" fillId="0" borderId="0" xfId="0" applyNumberFormat="1"/>
    <xf numFmtId="0" fontId="24" fillId="0" borderId="0" xfId="0" applyFont="1" applyAlignment="1">
      <alignment horizontal="right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1" xfId="0" applyFont="1" applyBorder="1" applyAlignment="1">
      <alignment horizontal="left"/>
    </xf>
    <xf numFmtId="164" fontId="24" fillId="0" borderId="1" xfId="0" applyNumberFormat="1" applyFont="1" applyBorder="1" applyAlignment="1">
      <alignment horizontal="center"/>
    </xf>
    <xf numFmtId="1" fontId="24" fillId="0" borderId="1" xfId="0" applyNumberFormat="1" applyFont="1" applyBorder="1" applyAlignment="1">
      <alignment horizontal="center" wrapText="1"/>
    </xf>
    <xf numFmtId="4" fontId="24" fillId="0" borderId="1" xfId="0" applyNumberFormat="1" applyFont="1" applyBorder="1" applyAlignment="1">
      <alignment horizontal="center"/>
    </xf>
    <xf numFmtId="3" fontId="24" fillId="0" borderId="1" xfId="0" applyNumberFormat="1" applyFont="1" applyBorder="1" applyAlignment="1">
      <alignment horizontal="center" wrapText="1"/>
    </xf>
    <xf numFmtId="3" fontId="17" fillId="0" borderId="1" xfId="0" applyNumberFormat="1" applyFont="1" applyBorder="1" applyAlignment="1">
      <alignment horizontal="right" vertical="center"/>
    </xf>
    <xf numFmtId="0" fontId="15" fillId="0" borderId="0" xfId="8" applyFont="1" applyAlignment="1">
      <alignment wrapText="1"/>
    </xf>
    <xf numFmtId="0" fontId="15" fillId="0" borderId="0" xfId="8" applyFont="1" applyAlignment="1">
      <alignment horizontal="center" wrapText="1"/>
    </xf>
    <xf numFmtId="0" fontId="15" fillId="0" borderId="0" xfId="8" applyFont="1" applyAlignment="1">
      <alignment horizontal="right" wrapText="1"/>
    </xf>
    <xf numFmtId="0" fontId="15" fillId="0" borderId="0" xfId="8" applyFont="1" applyAlignment="1">
      <alignment vertical="center" wrapText="1"/>
    </xf>
    <xf numFmtId="0" fontId="15" fillId="0" borderId="1" xfId="9" applyFont="1" applyBorder="1" applyAlignment="1">
      <alignment horizontal="center" vertical="center"/>
    </xf>
    <xf numFmtId="1" fontId="15" fillId="0" borderId="1" xfId="9" applyNumberFormat="1" applyFont="1" applyBorder="1" applyAlignment="1">
      <alignment horizontal="center" vertical="center"/>
    </xf>
    <xf numFmtId="165" fontId="15" fillId="0" borderId="1" xfId="0" applyNumberFormat="1" applyFont="1" applyBorder="1" applyAlignment="1">
      <alignment horizontal="left"/>
    </xf>
    <xf numFmtId="0" fontId="38" fillId="0" borderId="1" xfId="0" applyFont="1" applyBorder="1" applyAlignment="1">
      <alignment horizontal="center"/>
    </xf>
    <xf numFmtId="0" fontId="38" fillId="0" borderId="1" xfId="0" applyFont="1" applyBorder="1" applyAlignment="1">
      <alignment horizontal="center" wrapText="1"/>
    </xf>
    <xf numFmtId="4" fontId="17" fillId="0" borderId="1" xfId="0" applyNumberFormat="1" applyFont="1" applyBorder="1" applyAlignment="1">
      <alignment vertical="center"/>
    </xf>
    <xf numFmtId="3" fontId="38" fillId="0" borderId="1" xfId="0" applyNumberFormat="1" applyFont="1" applyBorder="1" applyAlignment="1">
      <alignment horizontal="center"/>
    </xf>
    <xf numFmtId="4" fontId="17" fillId="0" borderId="1" xfId="0" applyNumberFormat="1" applyFont="1" applyBorder="1" applyAlignment="1">
      <alignment horizontal="right"/>
    </xf>
    <xf numFmtId="4" fontId="17" fillId="0" borderId="1" xfId="9" applyNumberFormat="1" applyFont="1" applyBorder="1" applyAlignment="1">
      <alignment horizontal="right" vertical="center"/>
    </xf>
    <xf numFmtId="1" fontId="31" fillId="0" borderId="1" xfId="5" applyNumberFormat="1" applyFont="1" applyBorder="1" applyAlignment="1">
      <alignment horizontal="center"/>
    </xf>
    <xf numFmtId="164" fontId="15" fillId="0" borderId="1" xfId="0" applyNumberFormat="1" applyFont="1" applyBorder="1" applyAlignment="1">
      <alignment horizontal="left" wrapText="1"/>
    </xf>
    <xf numFmtId="4" fontId="38" fillId="0" borderId="1" xfId="0" applyNumberFormat="1" applyFont="1" applyBorder="1" applyAlignment="1">
      <alignment horizontal="right"/>
    </xf>
    <xf numFmtId="3" fontId="38" fillId="0" borderId="1" xfId="0" applyNumberFormat="1" applyFont="1" applyBorder="1" applyAlignment="1">
      <alignment horizontal="right"/>
    </xf>
    <xf numFmtId="4" fontId="38" fillId="0" borderId="1" xfId="0" applyNumberFormat="1" applyFont="1" applyBorder="1" applyAlignment="1">
      <alignment horizontal="center"/>
    </xf>
    <xf numFmtId="0" fontId="31" fillId="0" borderId="1" xfId="5" applyFont="1" applyBorder="1" applyAlignment="1">
      <alignment horizontal="center" vertical="center"/>
    </xf>
    <xf numFmtId="0" fontId="24" fillId="0" borderId="1" xfId="0" applyFont="1" applyBorder="1" applyAlignment="1">
      <alignment horizontal="right"/>
    </xf>
    <xf numFmtId="164" fontId="24" fillId="0" borderId="1" xfId="0" applyNumberFormat="1" applyFont="1" applyBorder="1" applyAlignment="1">
      <alignment horizontal="center" wrapText="1"/>
    </xf>
    <xf numFmtId="0" fontId="0" fillId="2" borderId="0" xfId="0" applyFill="1"/>
    <xf numFmtId="4" fontId="0" fillId="2" borderId="0" xfId="0" applyNumberFormat="1" applyFill="1"/>
    <xf numFmtId="0" fontId="0" fillId="3" borderId="0" xfId="0" applyFill="1"/>
    <xf numFmtId="4" fontId="0" fillId="3" borderId="0" xfId="0" applyNumberFormat="1" applyFill="1"/>
    <xf numFmtId="0" fontId="0" fillId="4" borderId="0" xfId="0" applyFill="1"/>
    <xf numFmtId="4" fontId="0" fillId="4" borderId="0" xfId="0" applyNumberFormat="1" applyFill="1"/>
    <xf numFmtId="0" fontId="46" fillId="0" borderId="0" xfId="0" applyFont="1"/>
    <xf numFmtId="0" fontId="38" fillId="0" borderId="1" xfId="0" applyFont="1" applyBorder="1" applyAlignment="1">
      <alignment horizontal="center" vertical="center" wrapText="1"/>
    </xf>
    <xf numFmtId="0" fontId="38" fillId="0" borderId="1" xfId="7" applyFont="1" applyBorder="1" applyAlignment="1">
      <alignment horizontal="center" vertical="center" textRotation="90" wrapText="1"/>
    </xf>
    <xf numFmtId="0" fontId="46" fillId="0" borderId="0" xfId="0" applyFont="1" applyAlignment="1">
      <alignment vertical="center"/>
    </xf>
    <xf numFmtId="4" fontId="46" fillId="0" borderId="1" xfId="0" applyNumberFormat="1" applyFont="1" applyBorder="1" applyAlignment="1">
      <alignment horizontal="center" vertical="center" wrapText="1"/>
    </xf>
    <xf numFmtId="1" fontId="38" fillId="0" borderId="1" xfId="0" applyNumberFormat="1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wrapText="1"/>
    </xf>
    <xf numFmtId="1" fontId="46" fillId="0" borderId="1" xfId="0" applyNumberFormat="1" applyFont="1" applyBorder="1" applyAlignment="1">
      <alignment horizontal="center" wrapText="1"/>
    </xf>
    <xf numFmtId="0" fontId="44" fillId="0" borderId="0" xfId="8" applyFont="1"/>
    <xf numFmtId="0" fontId="15" fillId="0" borderId="2" xfId="8" applyFont="1" applyBorder="1" applyAlignment="1">
      <alignment horizontal="left"/>
    </xf>
    <xf numFmtId="0" fontId="15" fillId="0" borderId="3" xfId="8" applyFont="1" applyBorder="1" applyAlignment="1">
      <alignment wrapText="1"/>
    </xf>
    <xf numFmtId="4" fontId="38" fillId="0" borderId="1" xfId="8" applyNumberFormat="1" applyFont="1" applyBorder="1" applyAlignment="1">
      <alignment horizontal="right" wrapText="1"/>
    </xf>
    <xf numFmtId="1" fontId="38" fillId="0" borderId="1" xfId="8" applyNumberFormat="1" applyFont="1" applyBorder="1" applyAlignment="1">
      <alignment horizontal="right" wrapText="1"/>
    </xf>
    <xf numFmtId="4" fontId="38" fillId="0" borderId="1" xfId="8" applyNumberFormat="1" applyFont="1" applyBorder="1" applyAlignment="1">
      <alignment horizontal="center" wrapText="1"/>
    </xf>
    <xf numFmtId="0" fontId="15" fillId="0" borderId="1" xfId="8" applyFont="1" applyBorder="1" applyAlignment="1">
      <alignment horizontal="left"/>
    </xf>
    <xf numFmtId="0" fontId="15" fillId="0" borderId="1" xfId="8" applyFont="1" applyBorder="1"/>
    <xf numFmtId="4" fontId="38" fillId="0" borderId="1" xfId="8" applyNumberFormat="1" applyFont="1" applyBorder="1"/>
    <xf numFmtId="1" fontId="38" fillId="0" borderId="1" xfId="8" applyNumberFormat="1" applyFont="1" applyBorder="1"/>
    <xf numFmtId="0" fontId="38" fillId="0" borderId="1" xfId="8" applyFont="1" applyBorder="1" applyAlignment="1">
      <alignment horizontal="center"/>
    </xf>
    <xf numFmtId="4" fontId="38" fillId="0" borderId="1" xfId="8" applyNumberFormat="1" applyFont="1" applyBorder="1" applyAlignment="1">
      <alignment horizontal="right"/>
    </xf>
    <xf numFmtId="4" fontId="44" fillId="0" borderId="0" xfId="8" applyNumberFormat="1" applyFont="1"/>
    <xf numFmtId="0" fontId="15" fillId="0" borderId="5" xfId="1" applyFont="1" applyBorder="1" applyAlignment="1">
      <alignment horizontal="center" vertical="center" textRotation="90" wrapText="1"/>
    </xf>
    <xf numFmtId="0" fontId="15" fillId="0" borderId="6" xfId="1" applyFont="1" applyBorder="1" applyAlignment="1">
      <alignment horizontal="center" vertical="center" textRotation="90" wrapText="1"/>
    </xf>
    <xf numFmtId="0" fontId="15" fillId="0" borderId="7" xfId="1" applyFont="1" applyBorder="1" applyAlignment="1">
      <alignment horizontal="center" vertical="center" textRotation="90" wrapText="1"/>
    </xf>
    <xf numFmtId="0" fontId="15" fillId="0" borderId="0" xfId="8" applyFont="1" applyAlignment="1">
      <alignment horizontal="right" wrapText="1"/>
    </xf>
    <xf numFmtId="0" fontId="15" fillId="0" borderId="0" xfId="8" applyFont="1" applyAlignment="1">
      <alignment horizontal="right" vertical="center" wrapText="1"/>
    </xf>
    <xf numFmtId="0" fontId="43" fillId="0" borderId="0" xfId="8" applyFont="1" applyAlignment="1">
      <alignment horizontal="center" vertical="center" wrapText="1"/>
    </xf>
    <xf numFmtId="0" fontId="15" fillId="0" borderId="1" xfId="9" applyFont="1" applyBorder="1" applyAlignment="1">
      <alignment horizontal="center" vertical="center" wrapText="1"/>
    </xf>
    <xf numFmtId="0" fontId="15" fillId="0" borderId="1" xfId="9" applyFont="1" applyBorder="1" applyAlignment="1">
      <alignment vertical="center" wrapText="1"/>
    </xf>
    <xf numFmtId="0" fontId="15" fillId="0" borderId="1" xfId="9" applyFont="1" applyBorder="1" applyAlignment="1">
      <alignment vertical="center"/>
    </xf>
    <xf numFmtId="0" fontId="15" fillId="0" borderId="1" xfId="9" applyFont="1" applyBorder="1" applyAlignment="1">
      <alignment horizontal="center" vertical="center" textRotation="90" wrapText="1"/>
    </xf>
    <xf numFmtId="0" fontId="15" fillId="0" borderId="5" xfId="9" applyFont="1" applyBorder="1" applyAlignment="1">
      <alignment horizontal="center" vertical="center" textRotation="90" wrapText="1"/>
    </xf>
    <xf numFmtId="0" fontId="15" fillId="0" borderId="6" xfId="9" applyFont="1" applyBorder="1" applyAlignment="1">
      <alignment vertical="center" wrapText="1"/>
    </xf>
    <xf numFmtId="0" fontId="15" fillId="0" borderId="7" xfId="9" applyFont="1" applyBorder="1" applyAlignment="1">
      <alignment vertical="center"/>
    </xf>
    <xf numFmtId="0" fontId="37" fillId="0" borderId="2" xfId="9" applyFont="1" applyBorder="1" applyAlignment="1">
      <alignment horizontal="center" vertical="center"/>
    </xf>
    <xf numFmtId="0" fontId="37" fillId="0" borderId="8" xfId="9" applyFont="1" applyBorder="1" applyAlignment="1">
      <alignment horizontal="center" vertical="center"/>
    </xf>
    <xf numFmtId="0" fontId="37" fillId="0" borderId="3" xfId="9" applyFont="1" applyBorder="1" applyAlignment="1">
      <alignment horizontal="center" vertical="center"/>
    </xf>
    <xf numFmtId="0" fontId="15" fillId="0" borderId="5" xfId="9" applyFont="1" applyBorder="1" applyAlignment="1">
      <alignment horizontal="center" textRotation="90" wrapText="1"/>
    </xf>
    <xf numFmtId="0" fontId="15" fillId="0" borderId="6" xfId="9" applyFont="1" applyBorder="1" applyAlignment="1">
      <alignment horizontal="center" wrapText="1"/>
    </xf>
    <xf numFmtId="0" fontId="15" fillId="0" borderId="7" xfId="9" applyFont="1" applyBorder="1" applyAlignment="1">
      <alignment horizontal="center" wrapText="1"/>
    </xf>
    <xf numFmtId="0" fontId="15" fillId="0" borderId="6" xfId="9" applyFont="1" applyBorder="1" applyAlignment="1">
      <alignment horizontal="center" textRotation="90" wrapText="1"/>
    </xf>
    <xf numFmtId="0" fontId="15" fillId="0" borderId="7" xfId="9" applyFont="1" applyBorder="1" applyAlignment="1">
      <alignment horizontal="center" textRotation="90" wrapText="1"/>
    </xf>
    <xf numFmtId="0" fontId="15" fillId="0" borderId="5" xfId="9" applyFont="1" applyBorder="1" applyAlignment="1">
      <alignment horizontal="center" vertical="center" wrapText="1"/>
    </xf>
    <xf numFmtId="0" fontId="15" fillId="0" borderId="6" xfId="9" applyFont="1" applyBorder="1" applyAlignment="1">
      <alignment horizontal="center" vertical="center" wrapText="1"/>
    </xf>
    <xf numFmtId="0" fontId="15" fillId="0" borderId="7" xfId="9" applyFont="1" applyBorder="1" applyAlignment="1">
      <alignment horizontal="center" vertical="center" wrapText="1"/>
    </xf>
    <xf numFmtId="0" fontId="15" fillId="0" borderId="1" xfId="9" applyFont="1" applyBorder="1" applyAlignment="1">
      <alignment horizontal="center" textRotation="90" wrapText="1"/>
    </xf>
    <xf numFmtId="0" fontId="15" fillId="0" borderId="1" xfId="9" applyFont="1" applyBorder="1" applyAlignment="1">
      <alignment horizontal="center" wrapText="1"/>
    </xf>
    <xf numFmtId="0" fontId="15" fillId="0" borderId="6" xfId="9" applyFont="1" applyBorder="1" applyAlignment="1">
      <alignment horizontal="center" vertical="center" textRotation="90" wrapText="1"/>
    </xf>
    <xf numFmtId="0" fontId="15" fillId="0" borderId="7" xfId="9" applyFont="1" applyBorder="1" applyAlignment="1">
      <alignment horizontal="center" vertical="center" textRotation="90" wrapText="1"/>
    </xf>
    <xf numFmtId="0" fontId="24" fillId="0" borderId="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0" xfId="8" applyFont="1" applyAlignment="1">
      <alignment horizontal="right" wrapText="1"/>
    </xf>
    <xf numFmtId="0" fontId="24" fillId="0" borderId="0" xfId="0" applyFont="1" applyAlignment="1">
      <alignment horizontal="right" vertical="center" wrapText="1"/>
    </xf>
    <xf numFmtId="0" fontId="25" fillId="0" borderId="10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2" fontId="38" fillId="0" borderId="1" xfId="0" applyNumberFormat="1" applyFont="1" applyBorder="1" applyAlignment="1">
      <alignment horizontal="center" vertical="center" textRotation="90" wrapText="1"/>
    </xf>
    <xf numFmtId="0" fontId="45" fillId="0" borderId="10" xfId="4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4" fontId="38" fillId="0" borderId="5" xfId="0" applyNumberFormat="1" applyFont="1" applyBorder="1" applyAlignment="1">
      <alignment horizontal="center" vertical="center" textRotation="90" wrapText="1"/>
    </xf>
    <xf numFmtId="4" fontId="38" fillId="0" borderId="6" xfId="0" applyNumberFormat="1" applyFont="1" applyBorder="1" applyAlignment="1">
      <alignment horizontal="center" vertical="center" textRotation="90" wrapText="1"/>
    </xf>
    <xf numFmtId="4" fontId="38" fillId="0" borderId="7" xfId="0" applyNumberFormat="1" applyFont="1" applyBorder="1" applyAlignment="1">
      <alignment horizontal="center" vertical="center" textRotation="90" wrapText="1"/>
    </xf>
    <xf numFmtId="0" fontId="38" fillId="0" borderId="2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8" fillId="0" borderId="1" xfId="11" applyFont="1" applyBorder="1" applyAlignment="1">
      <alignment horizontal="center" vertical="center" textRotation="90" wrapText="1"/>
    </xf>
    <xf numFmtId="1" fontId="38" fillId="0" borderId="1" xfId="0" applyNumberFormat="1" applyFont="1" applyBorder="1" applyAlignment="1">
      <alignment horizontal="center" vertical="center" textRotation="90" wrapText="1"/>
    </xf>
    <xf numFmtId="0" fontId="38" fillId="0" borderId="1" xfId="0" applyFont="1" applyBorder="1" applyAlignment="1">
      <alignment horizontal="center" vertical="center" textRotation="90" wrapText="1"/>
    </xf>
    <xf numFmtId="0" fontId="18" fillId="0" borderId="0" xfId="0" applyFont="1" applyFill="1" applyAlignment="1">
      <alignment horizontal="center"/>
    </xf>
    <xf numFmtId="0" fontId="18" fillId="0" borderId="0" xfId="0" applyFont="1" applyFill="1" applyAlignment="1">
      <alignment wrapText="1"/>
    </xf>
    <xf numFmtId="0" fontId="18" fillId="0" borderId="0" xfId="0" applyFont="1" applyFill="1" applyAlignment="1">
      <alignment horizontal="center" wrapText="1"/>
    </xf>
    <xf numFmtId="0" fontId="18" fillId="0" borderId="0" xfId="0" applyFont="1" applyFill="1" applyAlignment="1">
      <alignment horizontal="right"/>
    </xf>
    <xf numFmtId="3" fontId="18" fillId="0" borderId="0" xfId="0" applyNumberFormat="1" applyFont="1" applyFill="1" applyAlignment="1">
      <alignment horizontal="right"/>
    </xf>
    <xf numFmtId="0" fontId="6" fillId="0" borderId="0" xfId="0" applyFont="1" applyFill="1"/>
    <xf numFmtId="0" fontId="15" fillId="0" borderId="0" xfId="0" applyFont="1" applyFill="1" applyAlignment="1">
      <alignment horizontal="right"/>
    </xf>
    <xf numFmtId="0" fontId="15" fillId="0" borderId="0" xfId="0" applyFont="1" applyFill="1" applyAlignment="1">
      <alignment horizontal="right"/>
    </xf>
    <xf numFmtId="0" fontId="6" fillId="0" borderId="0" xfId="0" applyFont="1" applyFill="1" applyAlignment="1">
      <alignment wrapText="1"/>
    </xf>
    <xf numFmtId="0" fontId="15" fillId="0" borderId="0" xfId="0" applyFont="1" applyFill="1" applyAlignment="1">
      <alignment horizontal="right" vertical="center" wrapText="1"/>
    </xf>
    <xf numFmtId="0" fontId="19" fillId="0" borderId="0" xfId="0" applyFont="1" applyFill="1" applyAlignment="1">
      <alignment horizontal="center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>
      <alignment horizontal="center" wrapText="1"/>
    </xf>
    <xf numFmtId="0" fontId="19" fillId="0" borderId="0" xfId="0" applyFont="1" applyFill="1" applyAlignment="1">
      <alignment horizontal="right"/>
    </xf>
    <xf numFmtId="3" fontId="19" fillId="0" borderId="0" xfId="0" applyNumberFormat="1" applyFont="1" applyFill="1" applyAlignment="1">
      <alignment horizontal="right"/>
    </xf>
    <xf numFmtId="0" fontId="20" fillId="0" borderId="0" xfId="0" applyFont="1" applyFill="1" applyAlignment="1">
      <alignment horizontal="center" wrapText="1"/>
    </xf>
    <xf numFmtId="0" fontId="20" fillId="0" borderId="0" xfId="0" applyFont="1" applyFill="1" applyAlignment="1">
      <alignment horizontal="center" vertical="center" wrapText="1"/>
    </xf>
    <xf numFmtId="1" fontId="15" fillId="0" borderId="0" xfId="0" applyNumberFormat="1" applyFont="1" applyFill="1" applyAlignment="1">
      <alignment horizontal="center" vertical="center"/>
    </xf>
    <xf numFmtId="1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left" vertical="center" wrapText="1"/>
    </xf>
    <xf numFmtId="0" fontId="15" fillId="0" borderId="0" xfId="0" applyFont="1" applyFill="1" applyAlignment="1">
      <alignment horizontal="center"/>
    </xf>
    <xf numFmtId="0" fontId="15" fillId="0" borderId="0" xfId="0" applyFont="1" applyFill="1" applyAlignment="1">
      <alignment horizontal="left"/>
    </xf>
    <xf numFmtId="0" fontId="15" fillId="0" borderId="0" xfId="0" applyFont="1" applyFill="1"/>
    <xf numFmtId="3" fontId="15" fillId="0" borderId="0" xfId="0" applyNumberFormat="1" applyFont="1" applyFill="1"/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4" fillId="0" borderId="1" xfId="0" applyFont="1" applyFill="1" applyBorder="1" applyAlignment="1">
      <alignment horizontal="center" vertical="center" textRotation="90" wrapText="1"/>
    </xf>
    <xf numFmtId="0" fontId="4" fillId="0" borderId="5" xfId="0" applyFont="1" applyFill="1" applyBorder="1" applyAlignment="1">
      <alignment horizontal="center" vertical="center" textRotation="90" wrapText="1"/>
    </xf>
    <xf numFmtId="0" fontId="4" fillId="0" borderId="1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textRotation="90"/>
    </xf>
    <xf numFmtId="0" fontId="4" fillId="0" borderId="0" xfId="0" applyFont="1" applyFill="1" applyAlignment="1">
      <alignment horizontal="center" vertical="center" textRotation="90"/>
    </xf>
    <xf numFmtId="2" fontId="1" fillId="0" borderId="1" xfId="0" applyNumberFormat="1" applyFont="1" applyFill="1" applyBorder="1" applyAlignment="1">
      <alignment horizontal="center" vertical="center" textRotation="90" wrapText="1"/>
    </xf>
    <xf numFmtId="4" fontId="1" fillId="0" borderId="1" xfId="0" applyNumberFormat="1" applyFont="1" applyFill="1" applyBorder="1" applyAlignment="1">
      <alignment horizontal="center" vertical="center" textRotation="90" wrapText="1"/>
    </xf>
    <xf numFmtId="0" fontId="4" fillId="0" borderId="6" xfId="0" applyFont="1" applyFill="1" applyBorder="1" applyAlignment="1">
      <alignment horizontal="center" vertical="center" textRotation="90" wrapText="1"/>
    </xf>
    <xf numFmtId="0" fontId="4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textRotation="90" wrapText="1"/>
    </xf>
    <xf numFmtId="0" fontId="4" fillId="0" borderId="7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left"/>
    </xf>
    <xf numFmtId="4" fontId="4" fillId="0" borderId="1" xfId="0" applyNumberFormat="1" applyFont="1" applyFill="1" applyBorder="1" applyAlignment="1">
      <alignment horizontal="right" vertical="center" wrapText="1"/>
    </xf>
    <xf numFmtId="4" fontId="1" fillId="0" borderId="1" xfId="0" applyNumberFormat="1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horizontal="right" vertical="center" wrapText="1"/>
    </xf>
    <xf numFmtId="4" fontId="6" fillId="0" borderId="0" xfId="0" applyNumberFormat="1" applyFont="1" applyFill="1"/>
    <xf numFmtId="0" fontId="1" fillId="0" borderId="1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left" vertical="center" wrapText="1"/>
    </xf>
    <xf numFmtId="4" fontId="2" fillId="0" borderId="4" xfId="0" applyNumberFormat="1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right" vertical="center" wrapText="1"/>
    </xf>
    <xf numFmtId="0" fontId="6" fillId="0" borderId="1" xfId="0" applyFont="1" applyFill="1" applyBorder="1"/>
    <xf numFmtId="0" fontId="1" fillId="0" borderId="1" xfId="0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2" fontId="6" fillId="0" borderId="0" xfId="0" applyNumberFormat="1" applyFont="1" applyFill="1"/>
    <xf numFmtId="4" fontId="1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vertical="center" wrapText="1"/>
    </xf>
    <xf numFmtId="4" fontId="2" fillId="0" borderId="4" xfId="0" applyNumberFormat="1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4" fontId="2" fillId="0" borderId="1" xfId="0" applyNumberFormat="1" applyFont="1" applyFill="1" applyBorder="1" applyAlignment="1">
      <alignment horizontal="right"/>
    </xf>
    <xf numFmtId="4" fontId="1" fillId="0" borderId="1" xfId="0" applyNumberFormat="1" applyFont="1" applyFill="1" applyBorder="1" applyAlignment="1">
      <alignment horizontal="right"/>
    </xf>
    <xf numFmtId="4" fontId="3" fillId="0" borderId="1" xfId="0" applyNumberFormat="1" applyFont="1" applyFill="1" applyBorder="1" applyAlignment="1">
      <alignment horizontal="right" vertical="center"/>
    </xf>
    <xf numFmtId="1" fontId="1" fillId="0" borderId="1" xfId="0" applyNumberFormat="1" applyFont="1" applyFill="1" applyBorder="1" applyAlignment="1">
      <alignment horizontal="center"/>
    </xf>
    <xf numFmtId="1" fontId="1" fillId="0" borderId="3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right"/>
    </xf>
    <xf numFmtId="0" fontId="1" fillId="0" borderId="0" xfId="0" applyFont="1" applyFill="1"/>
    <xf numFmtId="4" fontId="1" fillId="0" borderId="0" xfId="0" applyNumberFormat="1" applyFont="1" applyFill="1"/>
    <xf numFmtId="4" fontId="3" fillId="0" borderId="1" xfId="0" applyNumberFormat="1" applyFont="1" applyFill="1" applyBorder="1" applyAlignment="1">
      <alignment horizontal="right"/>
    </xf>
    <xf numFmtId="0" fontId="1" fillId="0" borderId="5" xfId="0" applyFont="1" applyFill="1" applyBorder="1" applyAlignment="1">
      <alignment horizontal="center" vertical="top"/>
    </xf>
    <xf numFmtId="0" fontId="1" fillId="0" borderId="5" xfId="0" applyFont="1" applyFill="1" applyBorder="1" applyAlignment="1">
      <alignment horizontal="left"/>
    </xf>
    <xf numFmtId="4" fontId="1" fillId="0" borderId="5" xfId="0" applyNumberFormat="1" applyFont="1" applyFill="1" applyBorder="1" applyAlignment="1">
      <alignment horizontal="right" vertical="center" wrapText="1"/>
    </xf>
    <xf numFmtId="4" fontId="2" fillId="0" borderId="15" xfId="0" applyNumberFormat="1" applyFont="1" applyFill="1" applyBorder="1" applyAlignment="1">
      <alignment horizontal="right"/>
    </xf>
    <xf numFmtId="0" fontId="2" fillId="0" borderId="15" xfId="0" applyFont="1" applyFill="1" applyBorder="1" applyAlignment="1">
      <alignment horizontal="right"/>
    </xf>
    <xf numFmtId="4" fontId="1" fillId="0" borderId="5" xfId="0" applyNumberFormat="1" applyFont="1" applyFill="1" applyBorder="1" applyAlignment="1">
      <alignment horizontal="right"/>
    </xf>
    <xf numFmtId="1" fontId="1" fillId="0" borderId="5" xfId="0" applyNumberFormat="1" applyFont="1" applyFill="1" applyBorder="1" applyAlignment="1">
      <alignment horizontal="center"/>
    </xf>
    <xf numFmtId="1" fontId="1" fillId="0" borderId="12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right" wrapText="1"/>
    </xf>
    <xf numFmtId="0" fontId="1" fillId="0" borderId="1" xfId="0" applyFont="1" applyFill="1" applyBorder="1" applyAlignment="1">
      <alignment horizontal="right"/>
    </xf>
    <xf numFmtId="0" fontId="4" fillId="0" borderId="1" xfId="0" applyFont="1" applyFill="1" applyBorder="1" applyAlignment="1">
      <alignment horizontal="right" vertical="center" wrapText="1"/>
    </xf>
    <xf numFmtId="4" fontId="2" fillId="0" borderId="1" xfId="0" applyNumberFormat="1" applyFont="1" applyFill="1" applyBorder="1" applyAlignment="1">
      <alignment horizontal="right" vertical="center"/>
    </xf>
    <xf numFmtId="4" fontId="2" fillId="0" borderId="1" xfId="0" applyNumberFormat="1" applyFont="1" applyFill="1" applyBorder="1" applyAlignment="1">
      <alignment horizontal="right" wrapText="1"/>
    </xf>
    <xf numFmtId="0" fontId="10" fillId="0" borderId="1" xfId="0" applyFont="1" applyFill="1" applyBorder="1" applyAlignment="1">
      <alignment horizontal="right"/>
    </xf>
    <xf numFmtId="4" fontId="10" fillId="0" borderId="1" xfId="0" applyNumberFormat="1" applyFont="1" applyFill="1" applyBorder="1" applyAlignment="1">
      <alignment horizontal="right"/>
    </xf>
    <xf numFmtId="4" fontId="10" fillId="0" borderId="1" xfId="0" applyNumberFormat="1" applyFont="1" applyFill="1" applyBorder="1" applyAlignment="1">
      <alignment horizontal="right" vertical="center"/>
    </xf>
    <xf numFmtId="4" fontId="2" fillId="0" borderId="1" xfId="3" applyNumberFormat="1" applyFont="1" applyFill="1" applyBorder="1" applyAlignment="1">
      <alignment horizontal="right"/>
    </xf>
    <xf numFmtId="0" fontId="2" fillId="0" borderId="1" xfId="3" applyFont="1" applyFill="1" applyBorder="1" applyAlignment="1">
      <alignment horizontal="right"/>
    </xf>
    <xf numFmtId="4" fontId="2" fillId="0" borderId="1" xfId="3" applyNumberFormat="1" applyFont="1" applyFill="1" applyBorder="1" applyAlignment="1">
      <alignment horizontal="right" wrapText="1"/>
    </xf>
    <xf numFmtId="4" fontId="11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left" vertical="center"/>
    </xf>
    <xf numFmtId="4" fontId="2" fillId="0" borderId="1" xfId="6" applyNumberFormat="1" applyFont="1" applyFill="1" applyBorder="1" applyAlignment="1">
      <alignment horizontal="right"/>
    </xf>
    <xf numFmtId="166" fontId="2" fillId="0" borderId="1" xfId="0" applyNumberFormat="1" applyFont="1" applyFill="1" applyBorder="1" applyAlignment="1">
      <alignment horizontal="right"/>
    </xf>
    <xf numFmtId="0" fontId="6" fillId="0" borderId="1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4" fontId="1" fillId="0" borderId="1" xfId="0" applyNumberFormat="1" applyFont="1" applyFill="1" applyBorder="1" applyAlignment="1">
      <alignment horizontal="right" vertical="center"/>
    </xf>
    <xf numFmtId="0" fontId="1" fillId="0" borderId="0" xfId="0" applyFont="1" applyFill="1" applyAlignment="1">
      <alignment horizontal="center" vertical="top"/>
    </xf>
    <xf numFmtId="0" fontId="2" fillId="0" borderId="4" xfId="0" applyFont="1" applyFill="1" applyBorder="1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right" wrapText="1"/>
    </xf>
    <xf numFmtId="0" fontId="2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horizontal="center" wrapText="1"/>
    </xf>
    <xf numFmtId="0" fontId="1" fillId="0" borderId="3" xfId="0" applyFont="1" applyFill="1" applyBorder="1" applyAlignment="1">
      <alignment horizontal="center" vertical="center" wrapText="1"/>
    </xf>
    <xf numFmtId="2" fontId="1" fillId="0" borderId="0" xfId="0" applyNumberFormat="1" applyFont="1" applyFill="1" applyAlignment="1">
      <alignment horizontal="center"/>
    </xf>
    <xf numFmtId="4" fontId="2" fillId="0" borderId="15" xfId="0" applyNumberFormat="1" applyFont="1" applyFill="1" applyBorder="1" applyAlignment="1">
      <alignment horizontal="right" vertical="center" wrapText="1"/>
    </xf>
    <xf numFmtId="0" fontId="2" fillId="0" borderId="15" xfId="0" applyFont="1" applyFill="1" applyBorder="1" applyAlignment="1">
      <alignment horizontal="right" vertical="center" wrapText="1"/>
    </xf>
    <xf numFmtId="0" fontId="1" fillId="0" borderId="5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right" vertical="center" wrapText="1"/>
    </xf>
    <xf numFmtId="4" fontId="2" fillId="0" borderId="4" xfId="0" applyNumberFormat="1" applyFont="1" applyFill="1" applyBorder="1" applyAlignment="1">
      <alignment horizontal="right" wrapText="1"/>
    </xf>
    <xf numFmtId="4" fontId="3" fillId="0" borderId="1" xfId="0" applyNumberFormat="1" applyFont="1" applyFill="1" applyBorder="1" applyAlignment="1">
      <alignment horizontal="right" vertical="center" wrapText="1"/>
    </xf>
    <xf numFmtId="0" fontId="1" fillId="0" borderId="1" xfId="0" quotePrefix="1" applyFont="1" applyFill="1" applyBorder="1" applyAlignment="1">
      <alignment horizontal="center" vertical="center" wrapText="1"/>
    </xf>
    <xf numFmtId="4" fontId="2" fillId="0" borderId="0" xfId="0" applyNumberFormat="1" applyFont="1" applyFill="1" applyAlignment="1">
      <alignment horizontal="right" vertical="center" wrapText="1"/>
    </xf>
    <xf numFmtId="0" fontId="2" fillId="0" borderId="1" xfId="0" applyFont="1" applyFill="1" applyBorder="1" applyAlignment="1">
      <alignment horizontal="left" vertical="center" wrapText="1"/>
    </xf>
    <xf numFmtId="4" fontId="4" fillId="0" borderId="1" xfId="0" applyNumberFormat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horizontal="right" vertical="center"/>
    </xf>
    <xf numFmtId="4" fontId="1" fillId="0" borderId="0" xfId="0" applyNumberFormat="1" applyFont="1" applyFill="1" applyAlignment="1">
      <alignment horizontal="center" vertical="center" wrapText="1"/>
    </xf>
    <xf numFmtId="4" fontId="1" fillId="0" borderId="0" xfId="0" applyNumberFormat="1" applyFont="1" applyFill="1" applyAlignment="1">
      <alignment horizontal="right" vertical="center"/>
    </xf>
    <xf numFmtId="4" fontId="1" fillId="0" borderId="0" xfId="0" applyNumberFormat="1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1" xfId="5" applyFont="1" applyFill="1" applyBorder="1" applyAlignment="1">
      <alignment horizontal="center" vertical="center"/>
    </xf>
    <xf numFmtId="0" fontId="2" fillId="0" borderId="2" xfId="0" applyFont="1" applyFill="1" applyBorder="1"/>
    <xf numFmtId="0" fontId="2" fillId="0" borderId="8" xfId="0" applyFont="1" applyFill="1" applyBorder="1"/>
    <xf numFmtId="0" fontId="6" fillId="0" borderId="3" xfId="0" applyFont="1" applyFill="1" applyBorder="1"/>
    <xf numFmtId="0" fontId="6" fillId="0" borderId="3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right" wrapText="1"/>
    </xf>
    <xf numFmtId="0" fontId="1" fillId="0" borderId="1" xfId="0" applyFont="1" applyFill="1" applyBorder="1"/>
    <xf numFmtId="0" fontId="2" fillId="0" borderId="0" xfId="0" applyFont="1" applyFill="1"/>
    <xf numFmtId="0" fontId="2" fillId="0" borderId="1" xfId="0" applyFont="1" applyFill="1" applyBorder="1" applyAlignment="1">
      <alignment vertical="top"/>
    </xf>
    <xf numFmtId="0" fontId="2" fillId="0" borderId="1" xfId="0" applyFont="1" applyFill="1" applyBorder="1" applyAlignment="1">
      <alignment horizontal="center" vertical="top"/>
    </xf>
    <xf numFmtId="0" fontId="5" fillId="0" borderId="1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3" fillId="0" borderId="5" xfId="5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 vertical="center" wrapText="1"/>
    </xf>
    <xf numFmtId="4" fontId="1" fillId="0" borderId="5" xfId="0" applyNumberFormat="1" applyFont="1" applyFill="1" applyBorder="1" applyAlignment="1">
      <alignment horizontal="right" vertical="center"/>
    </xf>
    <xf numFmtId="0" fontId="1" fillId="0" borderId="5" xfId="0" applyFont="1" applyFill="1" applyBorder="1" applyAlignment="1">
      <alignment horizontal="right" vertical="center"/>
    </xf>
    <xf numFmtId="4" fontId="2" fillId="0" borderId="5" xfId="0" applyNumberFormat="1" applyFont="1" applyFill="1" applyBorder="1" applyAlignment="1">
      <alignment horizontal="right"/>
    </xf>
    <xf numFmtId="0" fontId="1" fillId="0" borderId="5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2" fillId="0" borderId="5" xfId="0" applyFont="1" applyFill="1" applyBorder="1"/>
    <xf numFmtId="0" fontId="2" fillId="0" borderId="5" xfId="0" applyFont="1" applyFill="1" applyBorder="1" applyAlignment="1">
      <alignment horizontal="center"/>
    </xf>
    <xf numFmtId="4" fontId="4" fillId="0" borderId="5" xfId="0" applyNumberFormat="1" applyFont="1" applyFill="1" applyBorder="1" applyAlignment="1">
      <alignment horizontal="right" vertical="center" wrapText="1"/>
    </xf>
    <xf numFmtId="4" fontId="1" fillId="0" borderId="3" xfId="0" applyNumberFormat="1" applyFont="1" applyFill="1" applyBorder="1" applyAlignment="1">
      <alignment horizontal="right" vertical="center"/>
    </xf>
    <xf numFmtId="0" fontId="0" fillId="0" borderId="0" xfId="0" applyFill="1"/>
    <xf numFmtId="0" fontId="13" fillId="0" borderId="0" xfId="0" applyFont="1" applyFill="1"/>
    <xf numFmtId="0" fontId="13" fillId="0" borderId="0" xfId="0" applyFont="1" applyFill="1" applyAlignment="1">
      <alignment horizontal="left"/>
    </xf>
    <xf numFmtId="0" fontId="13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 wrapText="1"/>
    </xf>
    <xf numFmtId="0" fontId="14" fillId="0" borderId="0" xfId="0" applyFont="1" applyFill="1" applyAlignment="1">
      <alignment horizontal="center" wrapText="1"/>
    </xf>
    <xf numFmtId="0" fontId="14" fillId="0" borderId="0" xfId="0" applyFont="1" applyFill="1" applyAlignment="1">
      <alignment wrapText="1"/>
    </xf>
    <xf numFmtId="0" fontId="16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center" wrapText="1"/>
    </xf>
    <xf numFmtId="4" fontId="0" fillId="0" borderId="0" xfId="0" applyNumberFormat="1" applyFill="1"/>
    <xf numFmtId="0" fontId="15" fillId="0" borderId="5" xfId="1" applyFont="1" applyFill="1" applyBorder="1" applyAlignment="1">
      <alignment horizontal="center" vertical="center" wrapText="1"/>
    </xf>
    <xf numFmtId="0" fontId="15" fillId="0" borderId="5" xfId="1" applyFont="1" applyFill="1" applyBorder="1" applyAlignment="1">
      <alignment horizontal="center" vertical="center" textRotation="90" wrapText="1"/>
    </xf>
    <xf numFmtId="0" fontId="15" fillId="0" borderId="5" xfId="1" applyFont="1" applyFill="1" applyBorder="1" applyAlignment="1">
      <alignment horizontal="center" textRotation="90" wrapText="1"/>
    </xf>
    <xf numFmtId="4" fontId="15" fillId="0" borderId="2" xfId="1" applyNumberFormat="1" applyFont="1" applyFill="1" applyBorder="1" applyAlignment="1">
      <alignment horizontal="center" vertical="center" wrapText="1"/>
    </xf>
    <xf numFmtId="4" fontId="15" fillId="0" borderId="8" xfId="1" applyNumberFormat="1" applyFont="1" applyFill="1" applyBorder="1" applyAlignment="1">
      <alignment horizontal="center" vertical="center" wrapText="1"/>
    </xf>
    <xf numFmtId="4" fontId="15" fillId="0" borderId="3" xfId="1" applyNumberFormat="1" applyFont="1" applyFill="1" applyBorder="1" applyAlignment="1">
      <alignment horizontal="center" vertical="center" wrapText="1"/>
    </xf>
    <xf numFmtId="4" fontId="15" fillId="0" borderId="5" xfId="1" applyNumberFormat="1" applyFont="1" applyFill="1" applyBorder="1" applyAlignment="1">
      <alignment horizontal="center" vertical="center" textRotation="90" wrapText="1"/>
    </xf>
    <xf numFmtId="0" fontId="15" fillId="0" borderId="6" xfId="1" applyFont="1" applyFill="1" applyBorder="1" applyAlignment="1">
      <alignment horizontal="center" vertical="center" wrapText="1"/>
    </xf>
    <xf numFmtId="0" fontId="15" fillId="0" borderId="6" xfId="1" applyFont="1" applyFill="1" applyBorder="1" applyAlignment="1">
      <alignment horizontal="center" vertical="center" textRotation="90" wrapText="1"/>
    </xf>
    <xf numFmtId="0" fontId="15" fillId="0" borderId="6" xfId="1" applyFont="1" applyFill="1" applyBorder="1" applyAlignment="1">
      <alignment horizontal="center" textRotation="90" wrapText="1"/>
    </xf>
    <xf numFmtId="4" fontId="15" fillId="0" borderId="5" xfId="1" applyNumberFormat="1" applyFont="1" applyFill="1" applyBorder="1" applyAlignment="1">
      <alignment horizontal="center" vertical="center" textRotation="90" wrapText="1"/>
    </xf>
    <xf numFmtId="4" fontId="15" fillId="0" borderId="6" xfId="1" applyNumberFormat="1" applyFont="1" applyFill="1" applyBorder="1" applyAlignment="1">
      <alignment horizontal="center" vertical="center" textRotation="90" wrapText="1"/>
    </xf>
    <xf numFmtId="0" fontId="15" fillId="0" borderId="7" xfId="1" applyFont="1" applyFill="1" applyBorder="1" applyAlignment="1">
      <alignment horizontal="center" vertical="center" textRotation="90" wrapText="1"/>
    </xf>
    <xf numFmtId="4" fontId="15" fillId="0" borderId="7" xfId="1" applyNumberFormat="1" applyFont="1" applyFill="1" applyBorder="1" applyAlignment="1">
      <alignment horizontal="center" vertical="center" textRotation="90" wrapText="1"/>
    </xf>
    <xf numFmtId="4" fontId="15" fillId="0" borderId="7" xfId="1" applyNumberFormat="1" applyFont="1" applyFill="1" applyBorder="1" applyAlignment="1">
      <alignment horizontal="center" vertical="center" textRotation="90" wrapText="1"/>
    </xf>
    <xf numFmtId="0" fontId="15" fillId="0" borderId="7" xfId="1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center" vertical="center"/>
    </xf>
    <xf numFmtId="0" fontId="15" fillId="0" borderId="7" xfId="1" applyFont="1" applyFill="1" applyBorder="1" applyAlignment="1">
      <alignment horizontal="center" textRotation="90" wrapText="1"/>
    </xf>
    <xf numFmtId="4" fontId="15" fillId="0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/>
    </xf>
    <xf numFmtId="0" fontId="15" fillId="0" borderId="2" xfId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/>
    </xf>
    <xf numFmtId="4" fontId="15" fillId="0" borderId="1" xfId="1" applyNumberFormat="1" applyFont="1" applyFill="1" applyBorder="1" applyAlignment="1">
      <alignment horizontal="right" vertical="center"/>
    </xf>
    <xf numFmtId="3" fontId="15" fillId="0" borderId="1" xfId="1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wrapText="1"/>
    </xf>
    <xf numFmtId="4" fontId="20" fillId="0" borderId="1" xfId="1" applyNumberFormat="1" applyFont="1" applyFill="1" applyBorder="1" applyAlignment="1">
      <alignment horizontal="right" vertical="center"/>
    </xf>
    <xf numFmtId="4" fontId="15" fillId="0" borderId="1" xfId="0" applyNumberFormat="1" applyFont="1" applyFill="1" applyBorder="1"/>
    <xf numFmtId="3" fontId="15" fillId="0" borderId="1" xfId="0" applyNumberFormat="1" applyFont="1" applyFill="1" applyBorder="1"/>
    <xf numFmtId="4" fontId="15" fillId="0" borderId="1" xfId="0" applyNumberFormat="1" applyFont="1" applyFill="1" applyBorder="1" applyAlignment="1">
      <alignment horizontal="right" vertical="center" wrapText="1"/>
    </xf>
    <xf numFmtId="0" fontId="32" fillId="0" borderId="1" xfId="0" applyFont="1" applyFill="1" applyBorder="1"/>
    <xf numFmtId="0" fontId="32" fillId="0" borderId="2" xfId="0" applyFont="1" applyFill="1" applyBorder="1" applyAlignment="1">
      <alignment vertical="center" wrapText="1"/>
    </xf>
    <xf numFmtId="0" fontId="32" fillId="0" borderId="2" xfId="0" applyFont="1" applyFill="1" applyBorder="1" applyAlignment="1">
      <alignment horizontal="center" vertical="center" wrapText="1"/>
    </xf>
    <xf numFmtId="4" fontId="15" fillId="0" borderId="1" xfId="0" applyNumberFormat="1" applyFont="1" applyFill="1" applyBorder="1" applyAlignment="1">
      <alignment horizontal="right"/>
    </xf>
    <xf numFmtId="3" fontId="15" fillId="0" borderId="1" xfId="0" applyNumberFormat="1" applyFont="1" applyFill="1" applyBorder="1" applyAlignment="1">
      <alignment horizontal="right"/>
    </xf>
    <xf numFmtId="0" fontId="15" fillId="0" borderId="2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4" fontId="15" fillId="0" borderId="1" xfId="0" applyNumberFormat="1" applyFont="1" applyFill="1" applyBorder="1" applyAlignment="1">
      <alignment horizontal="right" vertical="center"/>
    </xf>
    <xf numFmtId="3" fontId="15" fillId="0" borderId="1" xfId="0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 wrapText="1"/>
    </xf>
    <xf numFmtId="4" fontId="15" fillId="0" borderId="1" xfId="0" applyNumberFormat="1" applyFont="1" applyFill="1" applyBorder="1" applyAlignment="1">
      <alignment vertical="center"/>
    </xf>
    <xf numFmtId="0" fontId="32" fillId="0" borderId="1" xfId="0" applyFont="1" applyFill="1" applyBorder="1" applyAlignment="1">
      <alignment vertical="center" wrapText="1"/>
    </xf>
    <xf numFmtId="0" fontId="32" fillId="0" borderId="1" xfId="0" applyFont="1" applyFill="1" applyBorder="1" applyAlignment="1">
      <alignment horizontal="center" vertical="center" wrapText="1"/>
    </xf>
    <xf numFmtId="4" fontId="20" fillId="0" borderId="1" xfId="0" applyNumberFormat="1" applyFont="1" applyFill="1" applyBorder="1"/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center" vertical="center"/>
    </xf>
    <xf numFmtId="3" fontId="15" fillId="0" borderId="1" xfId="0" applyNumberFormat="1" applyFont="1" applyFill="1" applyBorder="1" applyAlignment="1">
      <alignment vertical="center"/>
    </xf>
    <xf numFmtId="0" fontId="32" fillId="0" borderId="2" xfId="0" applyFont="1" applyFill="1" applyBorder="1"/>
    <xf numFmtId="0" fontId="15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/>
    </xf>
    <xf numFmtId="4" fontId="17" fillId="0" borderId="1" xfId="0" applyNumberFormat="1" applyFont="1" applyFill="1" applyBorder="1" applyAlignment="1">
      <alignment horizontal="right" vertical="center"/>
    </xf>
    <xf numFmtId="3" fontId="17" fillId="0" borderId="1" xfId="0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30" fillId="0" borderId="0" xfId="0" applyFont="1" applyFill="1"/>
    <xf numFmtId="0" fontId="17" fillId="0" borderId="0" xfId="0" applyFont="1" applyFill="1" applyAlignment="1">
      <alignment vertical="center"/>
    </xf>
    <xf numFmtId="0" fontId="32" fillId="0" borderId="9" xfId="0" applyFont="1" applyFill="1" applyBorder="1" applyAlignment="1">
      <alignment vertical="center" wrapText="1"/>
    </xf>
    <xf numFmtId="0" fontId="32" fillId="0" borderId="0" xfId="0" applyFont="1" applyFill="1" applyAlignment="1">
      <alignment horizontal="center" vertical="center" wrapText="1"/>
    </xf>
    <xf numFmtId="0" fontId="32" fillId="0" borderId="2" xfId="0" applyFont="1" applyFill="1" applyBorder="1" applyAlignment="1">
      <alignment vertical="center"/>
    </xf>
    <xf numFmtId="0" fontId="15" fillId="0" borderId="8" xfId="0" applyFont="1" applyFill="1" applyBorder="1"/>
    <xf numFmtId="0" fontId="32" fillId="0" borderId="2" xfId="0" applyFont="1" applyFill="1" applyBorder="1" applyAlignment="1">
      <alignment wrapText="1"/>
    </xf>
    <xf numFmtId="0" fontId="32" fillId="0" borderId="2" xfId="0" applyFont="1" applyFill="1" applyBorder="1" applyAlignment="1">
      <alignment horizontal="center" wrapText="1"/>
    </xf>
    <xf numFmtId="0" fontId="32" fillId="0" borderId="2" xfId="0" applyFont="1" applyFill="1" applyBorder="1" applyAlignment="1">
      <alignment horizontal="center"/>
    </xf>
    <xf numFmtId="0" fontId="32" fillId="0" borderId="0" xfId="0" applyFont="1" applyFill="1"/>
    <xf numFmtId="0" fontId="32" fillId="0" borderId="0" xfId="0" applyFont="1" applyFill="1" applyAlignment="1">
      <alignment horizontal="center"/>
    </xf>
    <xf numFmtId="0" fontId="32" fillId="0" borderId="2" xfId="0" applyFont="1" applyFill="1" applyBorder="1" applyAlignment="1">
      <alignment vertical="top"/>
    </xf>
    <xf numFmtId="0" fontId="34" fillId="0" borderId="2" xfId="0" applyFont="1" applyFill="1" applyBorder="1" applyAlignment="1">
      <alignment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1" fontId="15" fillId="0" borderId="1" xfId="0" applyNumberFormat="1" applyFont="1" applyFill="1" applyBorder="1" applyAlignment="1">
      <alignment vertical="center"/>
    </xf>
    <xf numFmtId="0" fontId="31" fillId="0" borderId="1" xfId="5" applyFont="1" applyFill="1" applyBorder="1" applyAlignment="1">
      <alignment horizontal="center" vertical="center"/>
    </xf>
    <xf numFmtId="0" fontId="33" fillId="0" borderId="2" xfId="0" applyFont="1" applyFill="1" applyBorder="1"/>
    <xf numFmtId="0" fontId="33" fillId="0" borderId="2" xfId="0" applyFont="1" applyFill="1" applyBorder="1" applyAlignment="1">
      <alignment horizontal="center"/>
    </xf>
    <xf numFmtId="0" fontId="32" fillId="0" borderId="2" xfId="0" applyFont="1" applyFill="1" applyBorder="1" applyAlignment="1">
      <alignment horizontal="left" vertical="center"/>
    </xf>
    <xf numFmtId="0" fontId="32" fillId="0" borderId="2" xfId="0" applyFont="1" applyFill="1" applyBorder="1" applyAlignment="1">
      <alignment horizontal="center" vertical="center"/>
    </xf>
    <xf numFmtId="4" fontId="15" fillId="0" borderId="0" xfId="0" applyNumberFormat="1" applyFont="1" applyFill="1" applyAlignment="1">
      <alignment horizontal="right"/>
    </xf>
    <xf numFmtId="3" fontId="15" fillId="0" borderId="0" xfId="0" applyNumberFormat="1" applyFont="1" applyFill="1" applyAlignment="1">
      <alignment horizontal="right"/>
    </xf>
    <xf numFmtId="0" fontId="15" fillId="0" borderId="0" xfId="0" applyFont="1" applyFill="1" applyAlignment="1">
      <alignment horizontal="center" wrapText="1"/>
    </xf>
    <xf numFmtId="0" fontId="32" fillId="0" borderId="0" xfId="0" applyFont="1" applyFill="1" applyAlignment="1">
      <alignment vertical="center" wrapText="1"/>
    </xf>
    <xf numFmtId="4" fontId="20" fillId="0" borderId="1" xfId="0" applyNumberFormat="1" applyFont="1" applyFill="1" applyBorder="1" applyAlignment="1">
      <alignment horizontal="right"/>
    </xf>
    <xf numFmtId="0" fontId="1" fillId="0" borderId="0" xfId="4" applyFont="1" applyFill="1" applyAlignment="1">
      <alignment wrapText="1"/>
    </xf>
    <xf numFmtId="0" fontId="1" fillId="0" borderId="0" xfId="4" applyFont="1" applyFill="1" applyAlignment="1">
      <alignment horizontal="right"/>
    </xf>
    <xf numFmtId="0" fontId="4" fillId="0" borderId="0" xfId="4" applyFont="1" applyFill="1" applyAlignment="1">
      <alignment horizontal="center" vertical="center" wrapText="1"/>
    </xf>
    <xf numFmtId="0" fontId="1" fillId="0" borderId="2" xfId="4" applyFont="1" applyFill="1" applyBorder="1" applyAlignment="1">
      <alignment horizontal="center" vertical="center" wrapText="1"/>
    </xf>
    <xf numFmtId="0" fontId="1" fillId="0" borderId="8" xfId="4" applyFont="1" applyFill="1" applyBorder="1" applyAlignment="1">
      <alignment horizontal="center" vertical="center" wrapText="1"/>
    </xf>
    <xf numFmtId="0" fontId="1" fillId="0" borderId="3" xfId="4" applyFont="1" applyFill="1" applyBorder="1" applyAlignment="1">
      <alignment horizontal="center" vertical="center" wrapText="1"/>
    </xf>
    <xf numFmtId="0" fontId="1" fillId="0" borderId="1" xfId="4" applyFont="1" applyFill="1" applyBorder="1" applyAlignment="1">
      <alignment horizontal="center" vertical="center" wrapText="1"/>
    </xf>
    <xf numFmtId="0" fontId="1" fillId="0" borderId="2" xfId="4" applyFont="1" applyFill="1" applyBorder="1" applyAlignment="1">
      <alignment wrapText="1"/>
    </xf>
    <xf numFmtId="0" fontId="1" fillId="0" borderId="3" xfId="4" applyFont="1" applyFill="1" applyBorder="1" applyAlignment="1">
      <alignment wrapText="1"/>
    </xf>
    <xf numFmtId="4" fontId="1" fillId="0" borderId="1" xfId="0" applyNumberFormat="1" applyFont="1" applyFill="1" applyBorder="1"/>
    <xf numFmtId="43" fontId="0" fillId="0" borderId="0" xfId="10" applyFont="1" applyFill="1"/>
    <xf numFmtId="4" fontId="1" fillId="0" borderId="1" xfId="4" applyNumberFormat="1" applyFont="1" applyFill="1" applyBorder="1" applyAlignment="1">
      <alignment horizontal="right" vertical="center" wrapText="1"/>
    </xf>
    <xf numFmtId="4" fontId="1" fillId="0" borderId="3" xfId="0" applyNumberFormat="1" applyFont="1" applyFill="1" applyBorder="1"/>
    <xf numFmtId="0" fontId="1" fillId="0" borderId="0" xfId="0" applyFont="1" applyFill="1" applyAlignment="1">
      <alignment horizontal="right" vertical="center" wrapText="1"/>
    </xf>
    <xf numFmtId="0" fontId="22" fillId="0" borderId="0" xfId="0" applyFont="1" applyFill="1" applyAlignment="1">
      <alignment horizontal="right" vertical="center" wrapText="1"/>
    </xf>
    <xf numFmtId="0" fontId="23" fillId="0" borderId="0" xfId="0" applyFont="1" applyFill="1" applyAlignment="1">
      <alignment horizontal="right" vertical="center" wrapText="1"/>
    </xf>
    <xf numFmtId="0" fontId="24" fillId="0" borderId="0" xfId="0" applyFont="1" applyFill="1" applyAlignment="1">
      <alignment horizontal="right" vertical="top" wrapText="1"/>
    </xf>
    <xf numFmtId="0" fontId="25" fillId="0" borderId="0" xfId="0" applyFont="1" applyFill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/>
    </xf>
    <xf numFmtId="0" fontId="27" fillId="0" borderId="1" xfId="0" applyFont="1" applyFill="1" applyBorder="1"/>
    <xf numFmtId="4" fontId="22" fillId="0" borderId="1" xfId="1" applyNumberFormat="1" applyFont="1" applyFill="1" applyBorder="1" applyAlignment="1">
      <alignment horizontal="center" vertical="center"/>
    </xf>
    <xf numFmtId="3" fontId="22" fillId="0" borderId="1" xfId="1" applyNumberFormat="1" applyFont="1" applyFill="1" applyBorder="1" applyAlignment="1">
      <alignment horizontal="center" vertical="center"/>
    </xf>
    <xf numFmtId="4" fontId="22" fillId="0" borderId="1" xfId="0" applyNumberFormat="1" applyFont="1" applyFill="1" applyBorder="1" applyAlignment="1">
      <alignment horizontal="center"/>
    </xf>
    <xf numFmtId="49" fontId="22" fillId="0" borderId="1" xfId="0" applyNumberFormat="1" applyFont="1" applyFill="1" applyBorder="1" applyAlignment="1">
      <alignment horizontal="center"/>
    </xf>
    <xf numFmtId="0" fontId="27" fillId="0" borderId="1" xfId="0" applyFont="1" applyFill="1" applyBorder="1" applyAlignment="1">
      <alignment horizontal="center"/>
    </xf>
    <xf numFmtId="3" fontId="22" fillId="0" borderId="1" xfId="0" applyNumberFormat="1" applyFont="1" applyFill="1" applyBorder="1" applyAlignment="1">
      <alignment horizont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left"/>
    </xf>
    <xf numFmtId="0" fontId="35" fillId="0" borderId="0" xfId="0" applyFont="1" applyFill="1" applyAlignment="1">
      <alignment horizontal="center"/>
    </xf>
    <xf numFmtId="0" fontId="35" fillId="0" borderId="0" xfId="0" applyFont="1" applyFill="1" applyAlignment="1">
      <alignment horizontal="center" vertical="top" wrapText="1"/>
    </xf>
    <xf numFmtId="0" fontId="36" fillId="0" borderId="0" xfId="0" applyFont="1" applyFill="1" applyAlignment="1">
      <alignment horizontal="left" vertical="center"/>
    </xf>
    <xf numFmtId="0" fontId="36" fillId="0" borderId="0" xfId="0" applyFont="1" applyFill="1" applyAlignment="1">
      <alignment horizontal="left" wrapText="1"/>
    </xf>
    <xf numFmtId="0" fontId="36" fillId="0" borderId="10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7" fillId="0" borderId="5" xfId="0" applyFont="1" applyFill="1" applyBorder="1" applyAlignment="1">
      <alignment horizontal="center" vertical="center" wrapText="1"/>
    </xf>
    <xf numFmtId="4" fontId="37" fillId="0" borderId="5" xfId="0" applyNumberFormat="1" applyFont="1" applyFill="1" applyBorder="1" applyAlignment="1">
      <alignment horizontal="center" vertical="center" wrapText="1"/>
    </xf>
    <xf numFmtId="2" fontId="37" fillId="0" borderId="1" xfId="8" applyNumberFormat="1" applyFont="1" applyFill="1" applyBorder="1" applyAlignment="1">
      <alignment horizontal="center" vertical="center" wrapText="1"/>
    </xf>
    <xf numFmtId="0" fontId="37" fillId="0" borderId="5" xfId="0" applyFont="1" applyFill="1" applyBorder="1" applyAlignment="1">
      <alignment horizontal="center" vertical="center" textRotation="90" wrapText="1"/>
    </xf>
    <xf numFmtId="0" fontId="37" fillId="0" borderId="6" xfId="0" applyFont="1" applyFill="1" applyBorder="1" applyAlignment="1">
      <alignment horizontal="center" vertical="center" wrapText="1"/>
    </xf>
    <xf numFmtId="4" fontId="37" fillId="0" borderId="6" xfId="0" applyNumberFormat="1" applyFont="1" applyFill="1" applyBorder="1" applyAlignment="1">
      <alignment horizontal="center" vertical="center" wrapText="1"/>
    </xf>
    <xf numFmtId="0" fontId="37" fillId="0" borderId="11" xfId="0" applyFont="1" applyFill="1" applyBorder="1" applyAlignment="1">
      <alignment horizontal="center" vertical="center" wrapText="1"/>
    </xf>
    <xf numFmtId="0" fontId="37" fillId="0" borderId="12" xfId="0" applyFont="1" applyFill="1" applyBorder="1" applyAlignment="1">
      <alignment horizontal="center" vertical="center" wrapText="1"/>
    </xf>
    <xf numFmtId="2" fontId="37" fillId="0" borderId="5" xfId="8" applyNumberFormat="1" applyFont="1" applyFill="1" applyBorder="1" applyAlignment="1">
      <alignment horizontal="center" vertical="center" textRotation="90" wrapText="1"/>
    </xf>
    <xf numFmtId="2" fontId="37" fillId="0" borderId="5" xfId="0" applyNumberFormat="1" applyFont="1" applyFill="1" applyBorder="1" applyAlignment="1">
      <alignment horizontal="center" vertical="center" textRotation="90" wrapText="1"/>
    </xf>
    <xf numFmtId="0" fontId="37" fillId="0" borderId="6" xfId="0" applyFont="1" applyFill="1" applyBorder="1" applyAlignment="1">
      <alignment horizontal="center" vertical="center" textRotation="90" wrapText="1"/>
    </xf>
    <xf numFmtId="0" fontId="37" fillId="0" borderId="7" xfId="0" applyFont="1" applyFill="1" applyBorder="1" applyAlignment="1">
      <alignment horizontal="center" vertical="center" wrapText="1"/>
    </xf>
    <xf numFmtId="4" fontId="37" fillId="0" borderId="7" xfId="0" applyNumberFormat="1" applyFont="1" applyFill="1" applyBorder="1" applyAlignment="1">
      <alignment horizontal="center" vertical="center" wrapText="1"/>
    </xf>
    <xf numFmtId="0" fontId="37" fillId="0" borderId="13" xfId="0" applyFont="1" applyFill="1" applyBorder="1" applyAlignment="1">
      <alignment horizontal="center" vertical="center" textRotation="90" wrapText="1"/>
    </xf>
    <xf numFmtId="0" fontId="37" fillId="0" borderId="13" xfId="0" applyFont="1" applyFill="1" applyBorder="1" applyAlignment="1">
      <alignment horizontal="center" vertical="center" wrapText="1"/>
    </xf>
    <xf numFmtId="0" fontId="37" fillId="0" borderId="14" xfId="0" applyFont="1" applyFill="1" applyBorder="1" applyAlignment="1">
      <alignment horizontal="center" vertical="center" wrapText="1"/>
    </xf>
    <xf numFmtId="2" fontId="37" fillId="0" borderId="7" xfId="8" applyNumberFormat="1" applyFont="1" applyFill="1" applyBorder="1" applyAlignment="1">
      <alignment horizontal="center" vertical="center" textRotation="90" wrapText="1"/>
    </xf>
    <xf numFmtId="2" fontId="37" fillId="0" borderId="7" xfId="0" applyNumberFormat="1" applyFont="1" applyFill="1" applyBorder="1" applyAlignment="1">
      <alignment horizontal="center" vertical="center" textRotation="90" wrapText="1"/>
    </xf>
    <xf numFmtId="0" fontId="37" fillId="0" borderId="1" xfId="0" applyFont="1" applyFill="1" applyBorder="1" applyAlignment="1">
      <alignment horizontal="center" vertical="center" wrapText="1"/>
    </xf>
    <xf numFmtId="4" fontId="37" fillId="0" borderId="1" xfId="0" applyNumberFormat="1" applyFont="1" applyFill="1" applyBorder="1" applyAlignment="1">
      <alignment horizontal="center" vertical="center" wrapText="1"/>
    </xf>
    <xf numFmtId="0" fontId="37" fillId="0" borderId="7" xfId="0" applyFont="1" applyFill="1" applyBorder="1" applyAlignment="1">
      <alignment horizontal="center" vertical="center" textRotation="90" wrapText="1"/>
    </xf>
    <xf numFmtId="0" fontId="37" fillId="0" borderId="1" xfId="0" applyFont="1" applyFill="1" applyBorder="1" applyAlignment="1">
      <alignment horizontal="center" wrapText="1"/>
    </xf>
    <xf numFmtId="0" fontId="40" fillId="0" borderId="1" xfId="0" applyFont="1" applyFill="1" applyBorder="1" applyAlignment="1">
      <alignment horizontal="center" vertical="center"/>
    </xf>
    <xf numFmtId="165" fontId="40" fillId="0" borderId="2" xfId="0" applyNumberFormat="1" applyFont="1" applyFill="1" applyBorder="1" applyAlignment="1">
      <alignment horizontal="left"/>
    </xf>
    <xf numFmtId="165" fontId="40" fillId="0" borderId="3" xfId="0" applyNumberFormat="1" applyFont="1" applyFill="1" applyBorder="1" applyAlignment="1">
      <alignment horizontal="left"/>
    </xf>
    <xf numFmtId="0" fontId="40" fillId="0" borderId="3" xfId="0" applyFont="1" applyFill="1" applyBorder="1" applyAlignment="1">
      <alignment horizontal="center" wrapText="1"/>
    </xf>
    <xf numFmtId="0" fontId="40" fillId="0" borderId="1" xfId="0" applyFont="1" applyFill="1" applyBorder="1" applyAlignment="1">
      <alignment horizontal="center" wrapText="1"/>
    </xf>
    <xf numFmtId="4" fontId="40" fillId="0" borderId="1" xfId="0" applyNumberFormat="1" applyFont="1" applyFill="1" applyBorder="1" applyAlignment="1">
      <alignment horizontal="right"/>
    </xf>
    <xf numFmtId="1" fontId="40" fillId="0" borderId="1" xfId="0" applyNumberFormat="1" applyFont="1" applyFill="1" applyBorder="1" applyAlignment="1">
      <alignment horizontal="right"/>
    </xf>
    <xf numFmtId="0" fontId="40" fillId="0" borderId="1" xfId="0" applyFont="1" applyFill="1" applyBorder="1" applyAlignment="1">
      <alignment horizontal="center"/>
    </xf>
    <xf numFmtId="1" fontId="40" fillId="0" borderId="3" xfId="0" applyNumberFormat="1" applyFont="1" applyFill="1" applyBorder="1" applyAlignment="1">
      <alignment horizontal="center"/>
    </xf>
    <xf numFmtId="0" fontId="42" fillId="0" borderId="1" xfId="0" applyFont="1" applyFill="1" applyBorder="1"/>
    <xf numFmtId="164" fontId="40" fillId="0" borderId="1" xfId="0" applyNumberFormat="1" applyFont="1" applyFill="1" applyBorder="1" applyAlignment="1">
      <alignment horizontal="left" wrapText="1"/>
    </xf>
    <xf numFmtId="0" fontId="41" fillId="0" borderId="0" xfId="0" applyFont="1" applyFill="1"/>
    <xf numFmtId="0" fontId="39" fillId="0" borderId="1" xfId="5" applyFont="1" applyFill="1" applyBorder="1" applyAlignment="1">
      <alignment horizontal="center"/>
    </xf>
    <xf numFmtId="10" fontId="40" fillId="0" borderId="1" xfId="0" applyNumberFormat="1" applyFont="1" applyFill="1" applyBorder="1" applyAlignment="1">
      <alignment horizontal="center"/>
    </xf>
    <xf numFmtId="164" fontId="40" fillId="0" borderId="1" xfId="0" applyNumberFormat="1" applyFont="1" applyFill="1" applyBorder="1" applyAlignment="1">
      <alignment horizontal="right"/>
    </xf>
    <xf numFmtId="4" fontId="40" fillId="0" borderId="1" xfId="0" applyNumberFormat="1" applyFont="1" applyFill="1" applyBorder="1"/>
    <xf numFmtId="0" fontId="39" fillId="0" borderId="1" xfId="5" applyFont="1" applyFill="1" applyBorder="1" applyAlignment="1">
      <alignment horizontal="left" vertical="center"/>
    </xf>
    <xf numFmtId="0" fontId="40" fillId="0" borderId="3" xfId="0" applyFont="1" applyFill="1" applyBorder="1" applyAlignment="1">
      <alignment horizontal="center"/>
    </xf>
  </cellXfs>
  <cellStyles count="14">
    <cellStyle name="Excel Built-in Normal" xfId="3" xr:uid="{FD7E4C00-EC7B-4161-9CCA-28B8615F2FB6}"/>
    <cellStyle name="Обычный" xfId="0" builtinId="0"/>
    <cellStyle name="Обычный 11" xfId="8" xr:uid="{750BC25E-702D-4EF1-A3FB-8E9472DEDFF3}"/>
    <cellStyle name="Обычный 15" xfId="12" xr:uid="{284293D8-09DA-42AA-A9CA-4C7F6EE820DA}"/>
    <cellStyle name="Обычный 2" xfId="1" xr:uid="{00F64855-E54F-4602-8668-907A6907D63D}"/>
    <cellStyle name="Обычный 2 6" xfId="11" xr:uid="{229B14F8-9E93-4A7D-8DCA-1C958C6652BF}"/>
    <cellStyle name="Обычный 2 8" xfId="9" xr:uid="{02AAEBA2-33C7-4A7E-B9C8-F583AE267C18}"/>
    <cellStyle name="Обычный 2 9" xfId="13" xr:uid="{2A53C7ED-0256-47AE-86BB-B05FA8208BB8}"/>
    <cellStyle name="Обычный 3 16" xfId="7" xr:uid="{5042A548-1377-4DE1-A979-BA70F670A0C3}"/>
    <cellStyle name="Обычный 4" xfId="2" xr:uid="{23E1028B-5887-4974-8FE5-5923729F5DAB}"/>
    <cellStyle name="Обычный 4 2 2 2" xfId="4" xr:uid="{68FF9376-E1DF-40B6-9CCF-579F832598D2}"/>
    <cellStyle name="Обычный 7" xfId="6" xr:uid="{EFC7F4F6-DBA6-47CD-B6F6-E1FF85548AE9}"/>
    <cellStyle name="Обычный_Лист1" xfId="5" xr:uid="{85781B5E-C225-454D-B6E6-152659DF7BCA}"/>
    <cellStyle name="Финансовый" xfId="10" builtinId="3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FFFF"/>
      <color rgb="FFCCCCFF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7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1;&#1072;&#1079;&#1078;&#1080;&#1085;&#1072;/Desktop/2017-2019%20&#1075;&#1086;&#1076;&#1099;8/2020%20&#1043;&#1054;&#1044;/&#1086;&#1090;%2008.02.2022%20&#8470;2/&#1050;&#1055;%202020-2022%20&#1075;&#1086;&#1076;&#1099;_&#1086;&#1090;%2008.02.2022%20&#1053;&#1040;%20&#1055;&#1045;&#1063;&#1040;&#1058;&#1068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1;&#1072;&#1079;&#1078;&#1080;&#1085;&#1072;/Desktop/2017-2019%20&#1075;&#1086;&#1076;&#1099;8/2020%20&#1043;&#1054;&#1044;/new/&#1050;&#1055;%202020-2022%20&#1075;&#1086;&#1076;&#1099;_new_&#1089;%20&#1091;&#1076;&#1072;&#1083;&#1077;&#1085;&#1085;&#1099;&#1084;&#1080;%20&#1052;&#1050;&#1044;%20&#1086;&#1090;%2024.10.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</sheetNames>
    <sheetDataSet>
      <sheetData sheetId="0">
        <row r="308">
          <cell r="G308" t="str">
            <v>Ковров г, Бабушкина ул, 5</v>
          </cell>
        </row>
        <row r="309">
          <cell r="G309" t="str">
            <v>Ковров г, Васильева ул, 80</v>
          </cell>
        </row>
        <row r="310">
          <cell r="G310" t="str">
            <v>Ковров г, Волго-Донская ул, 6а</v>
          </cell>
        </row>
        <row r="311">
          <cell r="G311" t="str">
            <v>Ковров г, Дзержинского ул, 1</v>
          </cell>
        </row>
        <row r="312">
          <cell r="G312" t="str">
            <v>Ковров г, Зои Космодемьянской ул, 32</v>
          </cell>
        </row>
        <row r="313">
          <cell r="G313" t="str">
            <v>Ковров г, Зои Космодемьянской ул, 36</v>
          </cell>
        </row>
        <row r="314">
          <cell r="G314" t="str">
            <v>Ковров г, Клязьменская ул, 3А</v>
          </cell>
        </row>
        <row r="315">
          <cell r="G315" t="str">
            <v>Ковров г, Ленина пр-кт, 16А</v>
          </cell>
        </row>
        <row r="316">
          <cell r="G316" t="str">
            <v>Ковров г, Лизы Чайкиной ул, 40</v>
          </cell>
        </row>
        <row r="317">
          <cell r="G317" t="str">
            <v>Ковров г, Лопатина ул, 57</v>
          </cell>
        </row>
        <row r="318">
          <cell r="G318" t="str">
            <v>Ковров г, Лопатина ул, 59</v>
          </cell>
        </row>
        <row r="319">
          <cell r="G319" t="str">
            <v>Ковров г, МОПРа ул, 20</v>
          </cell>
        </row>
        <row r="320">
          <cell r="G320" t="str">
            <v>Ковров г, Муромский проезд, 8</v>
          </cell>
        </row>
        <row r="321">
          <cell r="G321" t="str">
            <v>Ковров г, Олега Кошевого ул, 4</v>
          </cell>
        </row>
        <row r="322">
          <cell r="G322" t="str">
            <v>Ковров г, Пионерская ул, 5</v>
          </cell>
        </row>
        <row r="323">
          <cell r="G323" t="str">
            <v>Ковров г, Пионерская ул, 21</v>
          </cell>
        </row>
        <row r="324">
          <cell r="G324" t="str">
            <v>Ковров г, Пугачева ул, 23а</v>
          </cell>
        </row>
        <row r="325">
          <cell r="G325" t="str">
            <v>Ковров г, Сосновая ул, 26</v>
          </cell>
        </row>
        <row r="326">
          <cell r="G326" t="str">
            <v>Ковров г, Тимофея Павловского ул, 5</v>
          </cell>
        </row>
        <row r="327">
          <cell r="G327" t="str">
            <v>Ковров г, Тимофея Павловского ул, 7</v>
          </cell>
        </row>
        <row r="328">
          <cell r="G328" t="str">
            <v>Ковров г, Фабричный проезд, 4</v>
          </cell>
        </row>
        <row r="329">
          <cell r="G329" t="str">
            <v>Ковров г, Фрунзе ул, 9</v>
          </cell>
        </row>
        <row r="330">
          <cell r="G330" t="str">
            <v>Ковров г, Щорса ул, 13</v>
          </cell>
        </row>
        <row r="331">
          <cell r="G331" t="str">
            <v>Ковров г, Абельмана ул, 140</v>
          </cell>
        </row>
        <row r="332">
          <cell r="G332" t="str">
            <v>Муром г, Артема ул, 29А</v>
          </cell>
        </row>
        <row r="333">
          <cell r="G333" t="str">
            <v>Муром г, Куликова ул, 14а</v>
          </cell>
        </row>
        <row r="334">
          <cell r="G334" t="str">
            <v>Муром г, Мечникова ул, 32</v>
          </cell>
        </row>
        <row r="335">
          <cell r="G335" t="str">
            <v>Муром г, Московская ул, 100</v>
          </cell>
        </row>
        <row r="336">
          <cell r="G336" t="str">
            <v>Муром г, Московская ул, 102</v>
          </cell>
        </row>
        <row r="337">
          <cell r="G337" t="str">
            <v>Муром г, Московская ул, 122</v>
          </cell>
        </row>
        <row r="338">
          <cell r="G338" t="str">
            <v>Муром г, Октябрьская ул, 106</v>
          </cell>
        </row>
        <row r="339">
          <cell r="G339" t="str">
            <v>Муром г, Московская ул, 48</v>
          </cell>
        </row>
        <row r="340">
          <cell r="G340" t="str">
            <v>Муром г, Ленинградская ул, 12 корп. 2</v>
          </cell>
        </row>
        <row r="341">
          <cell r="G341" t="str">
            <v>Муромский р-н, Муромский п, Садовая ул, 26</v>
          </cell>
        </row>
        <row r="342">
          <cell r="G342" t="str">
            <v>Муромский р-н, Муромский п, Северная ул, 19</v>
          </cell>
        </row>
        <row r="343">
          <cell r="G343" t="str">
            <v>Муром г, Лакина ул, 88</v>
          </cell>
        </row>
        <row r="344">
          <cell r="G344" t="str">
            <v>Александров г, Гагарина ул, 9</v>
          </cell>
        </row>
        <row r="345">
          <cell r="G345" t="str">
            <v>Александров г, Гагарина ул, 11</v>
          </cell>
        </row>
        <row r="346">
          <cell r="G346" t="str">
            <v>Александров г, Ленина ул, 1 корп. 2</v>
          </cell>
        </row>
        <row r="347">
          <cell r="G347" t="str">
            <v>Александров г, Революции ул, 81</v>
          </cell>
        </row>
        <row r="348">
          <cell r="G348" t="str">
            <v>Александров г, Сосновский пер, 18</v>
          </cell>
        </row>
        <row r="349">
          <cell r="G349" t="str">
            <v>Александров г, Фабрика Калинина ул, 15</v>
          </cell>
        </row>
        <row r="350">
          <cell r="G350" t="str">
            <v>Александров г, Юбилейная ул, 6</v>
          </cell>
        </row>
        <row r="351">
          <cell r="G351" t="str">
            <v>Александров г, Энтузиастов ул, 5</v>
          </cell>
        </row>
        <row r="352">
          <cell r="G352" t="str">
            <v>Александров г, Ческа-Липа ул, 2</v>
          </cell>
        </row>
        <row r="353">
          <cell r="G353" t="str">
            <v>Александров г, Ленина ул, 15</v>
          </cell>
        </row>
        <row r="354">
          <cell r="G354" t="str">
            <v>Александровский р-н, Балакирево п, Вокзальная ул, 14</v>
          </cell>
        </row>
        <row r="355">
          <cell r="G355" t="str">
            <v>Александровский р-н, Балакирево п, Совхозная ул, 5</v>
          </cell>
        </row>
        <row r="356">
          <cell r="G356" t="str">
            <v>Александровский р-н, Балакирево п, Центральный кв-л, 4</v>
          </cell>
        </row>
        <row r="357">
          <cell r="G357" t="str">
            <v>Александровский р-н, Балакирево п, Заводская ул, 4</v>
          </cell>
        </row>
        <row r="358">
          <cell r="G358" t="str">
            <v>Александровский р-н, Карабаново г, Мира ул, 20</v>
          </cell>
        </row>
        <row r="359">
          <cell r="G359" t="str">
            <v>Александровский р-н, Карабаново г, Пушкина ул, 25</v>
          </cell>
        </row>
        <row r="360">
          <cell r="G360" t="str">
            <v>Александровский р-н, Карабаново г, Маяковского ул, 13</v>
          </cell>
        </row>
        <row r="361">
          <cell r="G361" t="str">
            <v>Александровский р-н, Струнино г, Чкалова пер, 4</v>
          </cell>
        </row>
        <row r="362">
          <cell r="G362" t="str">
            <v>Александровский р-н, Струнино г, Заречная ул, 34</v>
          </cell>
        </row>
        <row r="363">
          <cell r="G363" t="str">
            <v>Александровский р-н, Струнино г, Заречная ул, 38</v>
          </cell>
        </row>
        <row r="364">
          <cell r="G364" t="str">
            <v>Александровский р-н, Струнино г, Дубки кв-л, 1</v>
          </cell>
        </row>
        <row r="365">
          <cell r="G365" t="str">
            <v>Александровский р-н, Следнево д, Октябрьский кв-л, 5</v>
          </cell>
        </row>
        <row r="366">
          <cell r="G366" t="str">
            <v>Вязники г, Заготзерно ул, 3</v>
          </cell>
        </row>
        <row r="367">
          <cell r="G367" t="str">
            <v>Вязники г, Новая ул, 7</v>
          </cell>
        </row>
        <row r="368">
          <cell r="G368" t="str">
            <v>Вязниковский р-н, Первомайский п, Полевая ул, 8</v>
          </cell>
        </row>
        <row r="369">
          <cell r="G369" t="str">
            <v>Вязники г, Дечинский мкр, 15</v>
          </cell>
        </row>
        <row r="370">
          <cell r="G370" t="str">
            <v>Вязниковский р-н, Чудиново д, Центральная ул, 9</v>
          </cell>
        </row>
        <row r="371">
          <cell r="G371" t="str">
            <v>Вязники г, Нововязники мкр, Южная ул, 11</v>
          </cell>
        </row>
        <row r="372">
          <cell r="G372" t="str">
            <v>Вязники г, Сергиевских ул, 4</v>
          </cell>
        </row>
        <row r="373">
          <cell r="G373" t="str">
            <v>Вязники г, Калинина ул, 16</v>
          </cell>
        </row>
        <row r="374">
          <cell r="G374" t="str">
            <v>Вязники г, Чехова ул, 28б</v>
          </cell>
        </row>
        <row r="375">
          <cell r="G375" t="str">
            <v>Вязниковский р-н, Шустово д, Молодежная ул, 3</v>
          </cell>
        </row>
        <row r="376">
          <cell r="G376" t="str">
            <v>Вязниковский р-н, Октябрьский п, Первомайская ул, 8</v>
          </cell>
        </row>
        <row r="377">
          <cell r="G377" t="str">
            <v>Вязниковский р-н, Степанцево п, Ленина ул, 16</v>
          </cell>
        </row>
        <row r="378">
          <cell r="G378" t="str">
            <v>Вязниковский р-н, Октябрьская д, Новая ул, 1</v>
          </cell>
        </row>
        <row r="379">
          <cell r="G379" t="str">
            <v>Вязниковский р-н, Ерофеево д, Профсоюзная ул, 15</v>
          </cell>
        </row>
        <row r="380">
          <cell r="G380" t="str">
            <v>Вязниковский р-н, Шатнево д, Нагорная ул, 6</v>
          </cell>
        </row>
        <row r="381">
          <cell r="G381" t="str">
            <v>Вязниковский р-н, Никологоры п, 1-я Пролетарская ул, 59</v>
          </cell>
        </row>
        <row r="382">
          <cell r="G382" t="str">
            <v>Гороховец г, Горького ул, 35а</v>
          </cell>
        </row>
        <row r="383">
          <cell r="G383" t="str">
            <v>Гороховец г, Гагарина ул, 5</v>
          </cell>
        </row>
        <row r="384">
          <cell r="G384" t="str">
            <v>Гороховецкий р-н, Пролетарский п, Октябрьская ул, 4</v>
          </cell>
        </row>
        <row r="385">
          <cell r="G385" t="str">
            <v>Гусь-Хрустальный р-н, Тасинский Бор п, Центральная ул, 5</v>
          </cell>
        </row>
        <row r="386">
          <cell r="G386" t="str">
            <v>Гусь-Хрустальный р-н, Анопино п, Чехова ул, 11</v>
          </cell>
        </row>
        <row r="387">
          <cell r="G387" t="str">
            <v>Камешково г, Молодежная ул, 7</v>
          </cell>
        </row>
        <row r="388">
          <cell r="G388" t="str">
            <v>Ковровский р-н, Глебово д, Школьная ул, 24</v>
          </cell>
        </row>
        <row r="389">
          <cell r="G389" t="str">
            <v>Ковровский р-н, Клязьминский Городок с, Клязьминская ПМК ул, 20</v>
          </cell>
        </row>
        <row r="390">
          <cell r="G390" t="str">
            <v>Ковровский р-н, Достижение п, Кирпичная ул, 29</v>
          </cell>
        </row>
        <row r="391">
          <cell r="G391" t="str">
            <v>Ковровский р-н, Мелехово п, Школьный пер, 26</v>
          </cell>
        </row>
        <row r="392">
          <cell r="G392" t="str">
            <v>Ковровский р-н, Мелехово п, Школьный пер, 27</v>
          </cell>
        </row>
        <row r="393">
          <cell r="G393" t="str">
            <v>Ковровский р-н, Мелехово п, Школьный пер, 24</v>
          </cell>
        </row>
        <row r="394">
          <cell r="G394" t="str">
            <v>Ковровский р-н, Малыгино п, Школьная ул, 56</v>
          </cell>
        </row>
        <row r="395">
          <cell r="G395" t="str">
            <v>Ковровский р-н, Ковров-35 городок, Центральная ул, 150</v>
          </cell>
        </row>
        <row r="396">
          <cell r="G396" t="str">
            <v>Ковровский р-н, Новый п, Першутова ул, 4</v>
          </cell>
        </row>
        <row r="397">
          <cell r="G397" t="str">
            <v>Кольчугино г, 5 Линия Ленинского поселка ул, 5</v>
          </cell>
        </row>
        <row r="398">
          <cell r="G398" t="str">
            <v>Кольчугино г, 5 Линия Ленинского поселка ул, 4</v>
          </cell>
        </row>
        <row r="399">
          <cell r="G399" t="str">
            <v>Кольчугинский р-н, Бавлены п, Станционная ул, 5</v>
          </cell>
        </row>
        <row r="400">
          <cell r="G400" t="str">
            <v>Кольчугинский р-н, Павловка д, Первая ул, 6</v>
          </cell>
        </row>
        <row r="401">
          <cell r="G401" t="str">
            <v>Меленковский р-н, Папулино д, Коммунистическая ул, 11</v>
          </cell>
        </row>
        <row r="402">
          <cell r="G402" t="str">
            <v>Меленки г, Конышева ул, 1В</v>
          </cell>
        </row>
        <row r="403">
          <cell r="G403" t="str">
            <v>Петушинский р-н, Нагорный п, Владимирская ул, 4</v>
          </cell>
        </row>
        <row r="404">
          <cell r="G404" t="str">
            <v>Петушинский р-н, Покров г, 3 Интернационала ул, 53</v>
          </cell>
        </row>
        <row r="405">
          <cell r="G405" t="str">
            <v>Петушинский р-н, Покров г, Школьный проезд, 4</v>
          </cell>
        </row>
        <row r="406">
          <cell r="G406" t="str">
            <v>Петушинский р-н, Покров г, 3 Интернационала ул, 49</v>
          </cell>
        </row>
        <row r="407">
          <cell r="G407" t="str">
            <v>Петушинский р-н, Костерево г, им Серебренникова ул, 35</v>
          </cell>
        </row>
        <row r="408">
          <cell r="G408" t="str">
            <v>Петушки г, Советская пл, 10</v>
          </cell>
        </row>
        <row r="409">
          <cell r="G409" t="str">
            <v>Петушки г, Спортивная ул, 15</v>
          </cell>
        </row>
        <row r="410">
          <cell r="G410" t="str">
            <v>Петушки г, Трудовая ул, 12</v>
          </cell>
        </row>
        <row r="411">
          <cell r="G411" t="str">
            <v>Петушки г, Московская ул, 13а</v>
          </cell>
        </row>
        <row r="412">
          <cell r="G412" t="str">
            <v>Петушинский р-н, Новое Аннино д, Центральная ул, 2</v>
          </cell>
        </row>
        <row r="413">
          <cell r="G413" t="str">
            <v>Петушинский р-н, Труд п, Профсоюзная ул, 1</v>
          </cell>
        </row>
        <row r="414">
          <cell r="G414" t="str">
            <v>Петушинский р-н, Сушнево-2 п, Парковая ул, 9</v>
          </cell>
        </row>
        <row r="415">
          <cell r="G415" t="str">
            <v>Петушинский р-н, Вольгинский п, Старовская ул, 3</v>
          </cell>
        </row>
        <row r="416">
          <cell r="G416" t="str">
            <v>Селивановский р-н, Новлянка д, Совхозная ул, 2</v>
          </cell>
        </row>
        <row r="417">
          <cell r="G417" t="str">
            <v>Собинский р-н, Курилово д, Молодежная ул, 6</v>
          </cell>
        </row>
        <row r="418">
          <cell r="G418" t="str">
            <v>Собинский р-н, Черкутино с, Им В.А.Солоухина ул, 1</v>
          </cell>
        </row>
        <row r="419">
          <cell r="G419" t="str">
            <v>Собинский р-н, Ставрово п, Садовая ул, 3</v>
          </cell>
        </row>
        <row r="420">
          <cell r="G420" t="str">
            <v>Собинский р-н, Лакинск г, Мира ул, 101</v>
          </cell>
        </row>
        <row r="421">
          <cell r="G421" t="str">
            <v>Собинский р-н, Лакинск г, Мира ул, 96</v>
          </cell>
        </row>
        <row r="422">
          <cell r="G422" t="str">
            <v>Собинка г, Лакина ул, 1</v>
          </cell>
        </row>
        <row r="423">
          <cell r="G423" t="str">
            <v>Собинка г, Гоголя ул, 1Б</v>
          </cell>
        </row>
        <row r="424">
          <cell r="G424" t="str">
            <v>Собинка г, Парковая ул, 7</v>
          </cell>
        </row>
        <row r="425">
          <cell r="G425" t="str">
            <v>Судогда г, 2-й Первомайский пер, 3</v>
          </cell>
        </row>
        <row r="426">
          <cell r="G426" t="str">
            <v>Судогодский р-н, Андреево п, Первомайская ул, 1</v>
          </cell>
        </row>
        <row r="427">
          <cell r="G427" t="str">
            <v>Судогодский р-н, Муромцево п, Октябрьская ул, 9</v>
          </cell>
        </row>
        <row r="428">
          <cell r="G428" t="str">
            <v>Суздаль г, Гоголя ул, 7</v>
          </cell>
        </row>
        <row r="429">
          <cell r="G429" t="str">
            <v>Суздальский р-н, Боголюбово п, Заводская ул, 1</v>
          </cell>
        </row>
        <row r="430">
          <cell r="G430" t="str">
            <v>Суздальский р-н, Спасское-Городище с, Центральная ул, 8</v>
          </cell>
        </row>
        <row r="431">
          <cell r="G431" t="str">
            <v>Суздальский р-н, Павловское с, Центральная ул, 43</v>
          </cell>
        </row>
        <row r="432">
          <cell r="G432" t="str">
            <v>Суздальский р-н, Павловское с, Центральная ул, 45</v>
          </cell>
        </row>
        <row r="433">
          <cell r="G433" t="str">
            <v>Суздальский р-н, Павловское с, Центральная ул, 47</v>
          </cell>
        </row>
        <row r="434">
          <cell r="G434" t="str">
            <v>Суздальский р-н, Павловское с, Центральная ул, 49</v>
          </cell>
        </row>
        <row r="435">
          <cell r="G435" t="str">
            <v>Суздальский р-н, Новый п, Центральная ул, 32</v>
          </cell>
        </row>
        <row r="436">
          <cell r="G436" t="str">
            <v>Юрьев-Польский г, Вокзальная ул, 16</v>
          </cell>
        </row>
        <row r="437">
          <cell r="G437" t="str">
            <v>Юрьев-Польский г, Горького ул, 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естр"/>
      <sheetName val="Перечень"/>
      <sheetName val="Рес обесп"/>
      <sheetName val="Плановые показатели"/>
      <sheetName val="Спец.счета КП 2020-2022"/>
      <sheetName val="Зачет"/>
      <sheetName val="Реестр_бонусы"/>
      <sheetName val="Перечень_бонусы"/>
      <sheetName val="Планируемые показат_бонусы"/>
    </sheetNames>
    <sheetDataSet>
      <sheetData sheetId="0" refreshError="1"/>
      <sheetData sheetId="1">
        <row r="14">
          <cell r="Q14">
            <v>0</v>
          </cell>
        </row>
        <row r="1021">
          <cell r="Q10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естр"/>
      <sheetName val="Перечень"/>
      <sheetName val="Рес обесп"/>
      <sheetName val="Плановые показатели"/>
      <sheetName val="Спец.счета КП 2020-2022"/>
      <sheetName val="Зачет"/>
      <sheetName val="Реестр_бонусы"/>
      <sheetName val="Перечень_бонусы"/>
      <sheetName val="Планируемые показат_бонусы"/>
      <sheetName val="Лист1"/>
      <sheetName val="Лист2"/>
    </sheetNames>
    <sheetDataSet>
      <sheetData sheetId="0"/>
      <sheetData sheetId="1">
        <row r="35">
          <cell r="R35">
            <v>0</v>
          </cell>
          <cell r="S3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55D03-0EC6-4AEE-AEF5-294BC54648D2}">
  <sheetPr>
    <pageSetUpPr fitToPage="1"/>
  </sheetPr>
  <dimension ref="A1:HE11574"/>
  <sheetViews>
    <sheetView view="pageBreakPreview" topLeftCell="B938" zoomScale="60" zoomScaleNormal="50" workbookViewId="0">
      <selection activeCell="B1" sqref="B1:AT967"/>
    </sheetView>
  </sheetViews>
  <sheetFormatPr defaultRowHeight="18.75" x14ac:dyDescent="0.3"/>
  <cols>
    <col min="1" max="1" width="9.140625" style="118" hidden="1" customWidth="1"/>
    <col min="2" max="2" width="10.5703125" style="118" customWidth="1"/>
    <col min="3" max="3" width="10.5703125" style="118" hidden="1" customWidth="1"/>
    <col min="4" max="4" width="83.85546875" style="118" customWidth="1"/>
    <col min="5" max="5" width="43.42578125" style="215" hidden="1" customWidth="1"/>
    <col min="6" max="6" width="28.7109375" style="118" customWidth="1"/>
    <col min="7" max="7" width="20.7109375" style="118" customWidth="1"/>
    <col min="8" max="8" width="19.7109375" style="118" customWidth="1"/>
    <col min="9" max="9" width="23.7109375" style="118" customWidth="1"/>
    <col min="10" max="10" width="18.42578125" style="118" customWidth="1"/>
    <col min="11" max="11" width="20.28515625" style="118" customWidth="1"/>
    <col min="12" max="12" width="14.42578125" style="118" customWidth="1"/>
    <col min="13" max="14" width="19.42578125" style="118" customWidth="1"/>
    <col min="15" max="15" width="17.5703125" style="118" customWidth="1"/>
    <col min="16" max="16" width="23.28515625" style="118" customWidth="1"/>
    <col min="17" max="17" width="16.85546875" style="118" customWidth="1"/>
    <col min="18" max="18" width="19.5703125" style="118" customWidth="1"/>
    <col min="19" max="19" width="16" style="118" customWidth="1"/>
    <col min="20" max="20" width="22" style="118" customWidth="1"/>
    <col min="21" max="21" width="9.28515625" style="118" customWidth="1"/>
    <col min="22" max="22" width="18.28515625" style="118" customWidth="1"/>
    <col min="23" max="23" width="18.85546875" style="118" customWidth="1"/>
    <col min="24" max="24" width="19" style="118" customWidth="1"/>
    <col min="25" max="25" width="27" style="118" customWidth="1"/>
    <col min="26" max="26" width="21.28515625" style="118" customWidth="1"/>
    <col min="27" max="27" width="9.28515625" style="118" customWidth="1"/>
    <col min="28" max="28" width="19" style="118" customWidth="1"/>
    <col min="29" max="29" width="36.140625" style="118" customWidth="1"/>
    <col min="30" max="31" width="21.5703125" style="118" customWidth="1"/>
    <col min="32" max="32" width="21.28515625" style="118" customWidth="1"/>
    <col min="33" max="33" width="17" style="118" customWidth="1"/>
    <col min="34" max="35" width="24.5703125" style="118" customWidth="1"/>
    <col min="36" max="36" width="24" style="118" customWidth="1"/>
    <col min="37" max="40" width="9.140625" style="118" hidden="1" customWidth="1"/>
    <col min="41" max="42" width="16.85546875" style="118" hidden="1" customWidth="1"/>
    <col min="43" max="43" width="13.5703125" style="118" hidden="1" customWidth="1"/>
    <col min="44" max="44" width="13.140625" style="118" hidden="1" customWidth="1"/>
    <col min="45" max="46" width="14" style="118" hidden="1" customWidth="1"/>
    <col min="47" max="47" width="35.5703125" style="118" hidden="1" customWidth="1"/>
    <col min="48" max="50" width="40.7109375" style="118" hidden="1" customWidth="1"/>
    <col min="51" max="51" width="9.140625" style="118" hidden="1" customWidth="1"/>
    <col min="52" max="52" width="13" style="118" hidden="1" customWidth="1"/>
    <col min="53" max="53" width="21.42578125" style="118" hidden="1" customWidth="1"/>
    <col min="54" max="54" width="33.28515625" style="121" hidden="1" customWidth="1"/>
    <col min="55" max="55" width="21.42578125" style="121" hidden="1" customWidth="1"/>
    <col min="56" max="56" width="33.28515625" style="121" hidden="1" customWidth="1"/>
    <col min="57" max="57" width="15.85546875" style="118" hidden="1" customWidth="1"/>
    <col min="58" max="87" width="9.140625" style="118" hidden="1" customWidth="1"/>
    <col min="88" max="88" width="16.7109375" style="118" hidden="1" customWidth="1"/>
    <col min="89" max="119" width="0" style="118" hidden="1" customWidth="1"/>
    <col min="120" max="16384" width="9.140625" style="118"/>
  </cols>
  <sheetData>
    <row r="1" spans="2:56" ht="35.25" x14ac:dyDescent="0.5">
      <c r="B1" s="113"/>
      <c r="C1" s="113"/>
      <c r="D1" s="114"/>
      <c r="E1" s="115"/>
      <c r="F1" s="116"/>
      <c r="G1" s="116"/>
      <c r="H1" s="116"/>
      <c r="I1" s="116"/>
      <c r="J1" s="117"/>
      <c r="K1" s="116"/>
      <c r="L1" s="116"/>
      <c r="M1" s="116"/>
      <c r="N1" s="116"/>
      <c r="O1" s="116"/>
      <c r="P1" s="116"/>
      <c r="Q1" s="116"/>
      <c r="R1" s="116"/>
      <c r="AE1" s="119"/>
      <c r="AF1" s="120" t="s">
        <v>17169</v>
      </c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2:56" ht="75.75" customHeight="1" x14ac:dyDescent="0.45">
      <c r="B2" s="113"/>
      <c r="C2" s="113"/>
      <c r="D2" s="114"/>
      <c r="E2" s="115"/>
      <c r="F2" s="116"/>
      <c r="G2" s="116"/>
      <c r="H2" s="116"/>
      <c r="I2" s="116"/>
      <c r="J2" s="117"/>
      <c r="K2" s="116"/>
      <c r="L2" s="116"/>
      <c r="M2" s="116"/>
      <c r="N2" s="116"/>
      <c r="O2" s="116"/>
      <c r="P2" s="116"/>
      <c r="Q2" s="116"/>
      <c r="R2" s="116"/>
      <c r="AB2" s="122" t="s">
        <v>17353</v>
      </c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2:56" ht="91.5" x14ac:dyDescent="1.25">
      <c r="B3" s="123"/>
      <c r="C3" s="123"/>
      <c r="D3" s="124"/>
      <c r="E3" s="125"/>
      <c r="F3" s="126"/>
      <c r="G3" s="126"/>
      <c r="H3" s="126"/>
      <c r="I3" s="126"/>
      <c r="J3" s="127"/>
      <c r="K3" s="126"/>
      <c r="L3" s="126"/>
      <c r="M3" s="126"/>
      <c r="N3" s="126"/>
      <c r="O3" s="126"/>
      <c r="P3" s="126"/>
      <c r="Q3" s="126"/>
      <c r="R3" s="126"/>
      <c r="AE3" s="122" t="s">
        <v>17170</v>
      </c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</row>
    <row r="4" spans="2:56" ht="34.5" customHeight="1" x14ac:dyDescent="0.45">
      <c r="B4" s="128" t="s">
        <v>17171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</row>
    <row r="5" spans="2:56" ht="34.5" customHeight="1" x14ac:dyDescent="0.3">
      <c r="B5" s="129" t="s">
        <v>17172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</row>
    <row r="6" spans="2:56" ht="34.5" customHeight="1" x14ac:dyDescent="0.3">
      <c r="B6" s="129" t="s">
        <v>17176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</row>
    <row r="7" spans="2:56" ht="18.75" customHeight="1" x14ac:dyDescent="0.3">
      <c r="B7" s="130" t="s">
        <v>17173</v>
      </c>
      <c r="C7" s="131"/>
      <c r="D7" s="132" t="s">
        <v>17177</v>
      </c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</row>
    <row r="8" spans="2:56" ht="18.75" customHeight="1" x14ac:dyDescent="0.3">
      <c r="B8" s="130"/>
      <c r="C8" s="131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</row>
    <row r="9" spans="2:56" ht="35.25" customHeight="1" x14ac:dyDescent="0.3">
      <c r="B9" s="131" t="s">
        <v>17174</v>
      </c>
      <c r="C9" s="131"/>
      <c r="D9" s="132" t="s">
        <v>17175</v>
      </c>
      <c r="E9" s="132"/>
      <c r="F9" s="132"/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</row>
    <row r="10" spans="2:56" ht="35.25" x14ac:dyDescent="0.5">
      <c r="B10" s="133"/>
      <c r="C10" s="133"/>
      <c r="D10" s="134"/>
      <c r="E10" s="133"/>
      <c r="F10" s="135"/>
      <c r="G10" s="135"/>
      <c r="H10" s="135"/>
      <c r="I10" s="135"/>
      <c r="J10" s="136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3"/>
      <c r="AC10" s="133"/>
      <c r="AD10" s="133"/>
    </row>
    <row r="11" spans="2:56" ht="45.75" customHeight="1" x14ac:dyDescent="0.3">
      <c r="B11" s="137" t="s">
        <v>0</v>
      </c>
      <c r="C11" s="138"/>
      <c r="D11" s="137" t="s">
        <v>1</v>
      </c>
      <c r="E11" s="138"/>
      <c r="F11" s="139" t="s">
        <v>2</v>
      </c>
      <c r="G11" s="137" t="s">
        <v>3</v>
      </c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40" t="s">
        <v>4</v>
      </c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1" t="s">
        <v>5</v>
      </c>
      <c r="AI11" s="141" t="s">
        <v>6</v>
      </c>
      <c r="AJ11" s="141" t="s">
        <v>7</v>
      </c>
      <c r="AK11" s="142" t="s">
        <v>586</v>
      </c>
      <c r="AL11" s="143" t="s">
        <v>598</v>
      </c>
      <c r="AM11" s="143" t="s">
        <v>599</v>
      </c>
      <c r="AN11" s="142" t="s">
        <v>587</v>
      </c>
      <c r="AO11" s="144" t="s">
        <v>588</v>
      </c>
      <c r="AP11" s="144"/>
      <c r="AQ11" s="144"/>
      <c r="AR11" s="144"/>
      <c r="AS11" s="144"/>
      <c r="AT11" s="144"/>
      <c r="AU11" s="145" t="s">
        <v>16965</v>
      </c>
      <c r="AV11" s="145" t="s">
        <v>16963</v>
      </c>
      <c r="AW11" s="145"/>
      <c r="AX11" s="145" t="s">
        <v>17009</v>
      </c>
      <c r="AY11" s="146" t="s">
        <v>595</v>
      </c>
      <c r="AZ11" s="146" t="s">
        <v>596</v>
      </c>
      <c r="BA11" s="146" t="s">
        <v>597</v>
      </c>
      <c r="BB11" s="146" t="s">
        <v>16927</v>
      </c>
      <c r="BC11" s="146" t="s">
        <v>16997</v>
      </c>
      <c r="BD11" s="147"/>
    </row>
    <row r="12" spans="2:56" ht="45.75" customHeight="1" x14ac:dyDescent="0.3">
      <c r="B12" s="137"/>
      <c r="C12" s="138"/>
      <c r="D12" s="137"/>
      <c r="E12" s="138"/>
      <c r="F12" s="139"/>
      <c r="G12" s="137" t="s">
        <v>8</v>
      </c>
      <c r="H12" s="137"/>
      <c r="I12" s="137"/>
      <c r="J12" s="137"/>
      <c r="K12" s="137"/>
      <c r="L12" s="137"/>
      <c r="M12" s="137" t="s">
        <v>9</v>
      </c>
      <c r="N12" s="137"/>
      <c r="O12" s="137" t="s">
        <v>10</v>
      </c>
      <c r="P12" s="137"/>
      <c r="Q12" s="137" t="s">
        <v>11</v>
      </c>
      <c r="R12" s="137"/>
      <c r="S12" s="137" t="s">
        <v>12</v>
      </c>
      <c r="T12" s="137"/>
      <c r="U12" s="137" t="s">
        <v>13</v>
      </c>
      <c r="V12" s="137"/>
      <c r="W12" s="148" t="s">
        <v>14</v>
      </c>
      <c r="X12" s="148" t="s">
        <v>15</v>
      </c>
      <c r="Y12" s="148" t="s">
        <v>16</v>
      </c>
      <c r="Z12" s="148" t="s">
        <v>17</v>
      </c>
      <c r="AA12" s="148" t="s">
        <v>18</v>
      </c>
      <c r="AB12" s="148" t="s">
        <v>19</v>
      </c>
      <c r="AC12" s="148" t="s">
        <v>20</v>
      </c>
      <c r="AD12" s="148" t="s">
        <v>21</v>
      </c>
      <c r="AE12" s="148" t="s">
        <v>22</v>
      </c>
      <c r="AF12" s="149" t="s">
        <v>23</v>
      </c>
      <c r="AG12" s="148" t="s">
        <v>24</v>
      </c>
      <c r="AH12" s="141"/>
      <c r="AI12" s="141"/>
      <c r="AJ12" s="141"/>
      <c r="AK12" s="142"/>
      <c r="AL12" s="150"/>
      <c r="AM12" s="150"/>
      <c r="AN12" s="142"/>
      <c r="AO12" s="146" t="s">
        <v>589</v>
      </c>
      <c r="AP12" s="146" t="s">
        <v>590</v>
      </c>
      <c r="AQ12" s="146" t="s">
        <v>591</v>
      </c>
      <c r="AR12" s="146" t="s">
        <v>592</v>
      </c>
      <c r="AS12" s="146" t="s">
        <v>593</v>
      </c>
      <c r="AT12" s="146" t="s">
        <v>594</v>
      </c>
      <c r="AU12" s="151"/>
      <c r="AV12" s="151"/>
      <c r="AW12" s="151"/>
      <c r="AX12" s="151"/>
      <c r="AY12" s="146"/>
      <c r="AZ12" s="146"/>
      <c r="BA12" s="146"/>
      <c r="BB12" s="146"/>
      <c r="BC12" s="146"/>
      <c r="BD12" s="147"/>
    </row>
    <row r="13" spans="2:56" ht="15" customHeight="1" x14ac:dyDescent="0.3">
      <c r="B13" s="137"/>
      <c r="C13" s="138"/>
      <c r="D13" s="137"/>
      <c r="E13" s="138"/>
      <c r="F13" s="139"/>
      <c r="G13" s="141" t="s">
        <v>25</v>
      </c>
      <c r="H13" s="141" t="s">
        <v>26</v>
      </c>
      <c r="I13" s="141" t="s">
        <v>27</v>
      </c>
      <c r="J13" s="141" t="s">
        <v>28</v>
      </c>
      <c r="K13" s="141" t="s">
        <v>29</v>
      </c>
      <c r="L13" s="141" t="s">
        <v>30</v>
      </c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48"/>
      <c r="X13" s="148"/>
      <c r="Y13" s="148"/>
      <c r="Z13" s="148"/>
      <c r="AA13" s="148"/>
      <c r="AB13" s="148"/>
      <c r="AC13" s="148"/>
      <c r="AD13" s="148"/>
      <c r="AE13" s="148"/>
      <c r="AF13" s="149"/>
      <c r="AG13" s="148"/>
      <c r="AH13" s="141"/>
      <c r="AI13" s="141"/>
      <c r="AJ13" s="141"/>
      <c r="AK13" s="142"/>
      <c r="AL13" s="150"/>
      <c r="AM13" s="150"/>
      <c r="AN13" s="142"/>
      <c r="AO13" s="146"/>
      <c r="AP13" s="146"/>
      <c r="AQ13" s="146"/>
      <c r="AR13" s="146"/>
      <c r="AS13" s="146"/>
      <c r="AT13" s="146"/>
      <c r="AU13" s="151"/>
      <c r="AV13" s="151"/>
      <c r="AW13" s="151"/>
      <c r="AX13" s="151"/>
      <c r="AY13" s="146"/>
      <c r="AZ13" s="146"/>
      <c r="BA13" s="146"/>
      <c r="BB13" s="146"/>
      <c r="BC13" s="146"/>
      <c r="BD13" s="147"/>
    </row>
    <row r="14" spans="2:56" ht="15" customHeight="1" x14ac:dyDescent="0.3">
      <c r="B14" s="137"/>
      <c r="C14" s="138"/>
      <c r="D14" s="137"/>
      <c r="E14" s="138"/>
      <c r="F14" s="139"/>
      <c r="G14" s="141"/>
      <c r="H14" s="141"/>
      <c r="I14" s="141"/>
      <c r="J14" s="141"/>
      <c r="K14" s="141"/>
      <c r="L14" s="141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48"/>
      <c r="X14" s="148"/>
      <c r="Y14" s="148"/>
      <c r="Z14" s="148"/>
      <c r="AA14" s="148"/>
      <c r="AB14" s="148"/>
      <c r="AC14" s="148"/>
      <c r="AD14" s="148"/>
      <c r="AE14" s="148"/>
      <c r="AF14" s="149"/>
      <c r="AG14" s="148"/>
      <c r="AH14" s="141"/>
      <c r="AI14" s="141"/>
      <c r="AJ14" s="141"/>
      <c r="AK14" s="142"/>
      <c r="AL14" s="150"/>
      <c r="AM14" s="150"/>
      <c r="AN14" s="142"/>
      <c r="AO14" s="146"/>
      <c r="AP14" s="146"/>
      <c r="AQ14" s="146"/>
      <c r="AR14" s="146"/>
      <c r="AS14" s="146"/>
      <c r="AT14" s="146"/>
      <c r="AU14" s="151"/>
      <c r="AV14" s="151"/>
      <c r="AW14" s="151"/>
      <c r="AX14" s="151"/>
      <c r="AY14" s="146"/>
      <c r="AZ14" s="146"/>
      <c r="BA14" s="146"/>
      <c r="BB14" s="146"/>
      <c r="BC14" s="146"/>
      <c r="BD14" s="147"/>
    </row>
    <row r="15" spans="2:56" ht="15" customHeight="1" x14ac:dyDescent="0.3">
      <c r="B15" s="137"/>
      <c r="C15" s="138"/>
      <c r="D15" s="137"/>
      <c r="E15" s="138"/>
      <c r="F15" s="139"/>
      <c r="G15" s="141"/>
      <c r="H15" s="141"/>
      <c r="I15" s="141"/>
      <c r="J15" s="141"/>
      <c r="K15" s="141"/>
      <c r="L15" s="141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48"/>
      <c r="X15" s="148"/>
      <c r="Y15" s="148"/>
      <c r="Z15" s="148"/>
      <c r="AA15" s="148"/>
      <c r="AB15" s="148"/>
      <c r="AC15" s="148"/>
      <c r="AD15" s="148"/>
      <c r="AE15" s="148"/>
      <c r="AF15" s="149"/>
      <c r="AG15" s="148"/>
      <c r="AH15" s="141"/>
      <c r="AI15" s="141"/>
      <c r="AJ15" s="141"/>
      <c r="AK15" s="142"/>
      <c r="AL15" s="150"/>
      <c r="AM15" s="150"/>
      <c r="AN15" s="142"/>
      <c r="AO15" s="146"/>
      <c r="AP15" s="146"/>
      <c r="AQ15" s="146"/>
      <c r="AR15" s="146"/>
      <c r="AS15" s="146"/>
      <c r="AT15" s="146"/>
      <c r="AU15" s="151"/>
      <c r="AV15" s="151"/>
      <c r="AW15" s="151"/>
      <c r="AX15" s="151"/>
      <c r="AY15" s="146"/>
      <c r="AZ15" s="146"/>
      <c r="BA15" s="146"/>
      <c r="BB15" s="146"/>
      <c r="BC15" s="146"/>
      <c r="BD15" s="147"/>
    </row>
    <row r="16" spans="2:56" ht="191.25" customHeight="1" x14ac:dyDescent="0.3">
      <c r="B16" s="137"/>
      <c r="C16" s="138"/>
      <c r="D16" s="137"/>
      <c r="E16" s="138"/>
      <c r="F16" s="139"/>
      <c r="G16" s="141"/>
      <c r="H16" s="141"/>
      <c r="I16" s="141"/>
      <c r="J16" s="141"/>
      <c r="K16" s="141"/>
      <c r="L16" s="141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48"/>
      <c r="X16" s="148"/>
      <c r="Y16" s="148"/>
      <c r="Z16" s="148"/>
      <c r="AA16" s="148"/>
      <c r="AB16" s="148"/>
      <c r="AC16" s="148"/>
      <c r="AD16" s="148"/>
      <c r="AE16" s="148"/>
      <c r="AF16" s="149"/>
      <c r="AG16" s="148"/>
      <c r="AH16" s="141"/>
      <c r="AI16" s="141"/>
      <c r="AJ16" s="141"/>
      <c r="AK16" s="142"/>
      <c r="AL16" s="150"/>
      <c r="AM16" s="150"/>
      <c r="AN16" s="142"/>
      <c r="AO16" s="146"/>
      <c r="AP16" s="146"/>
      <c r="AQ16" s="146"/>
      <c r="AR16" s="146"/>
      <c r="AS16" s="146"/>
      <c r="AT16" s="146"/>
      <c r="AU16" s="151"/>
      <c r="AV16" s="151"/>
      <c r="AW16" s="151"/>
      <c r="AX16" s="151"/>
      <c r="AY16" s="146"/>
      <c r="AZ16" s="146"/>
      <c r="BA16" s="146"/>
      <c r="BB16" s="146"/>
      <c r="BC16" s="146"/>
      <c r="BD16" s="147"/>
    </row>
    <row r="17" spans="1:88" ht="20.25" customHeight="1" x14ac:dyDescent="0.3">
      <c r="B17" s="152"/>
      <c r="C17" s="153"/>
      <c r="D17" s="152"/>
      <c r="E17" s="153"/>
      <c r="F17" s="154" t="s">
        <v>31</v>
      </c>
      <c r="G17" s="154" t="s">
        <v>31</v>
      </c>
      <c r="H17" s="154" t="s">
        <v>31</v>
      </c>
      <c r="I17" s="154" t="s">
        <v>31</v>
      </c>
      <c r="J17" s="154" t="s">
        <v>31</v>
      </c>
      <c r="K17" s="154" t="s">
        <v>31</v>
      </c>
      <c r="L17" s="154" t="s">
        <v>31</v>
      </c>
      <c r="M17" s="138" t="s">
        <v>32</v>
      </c>
      <c r="N17" s="138" t="s">
        <v>31</v>
      </c>
      <c r="O17" s="138" t="s">
        <v>33</v>
      </c>
      <c r="P17" s="138" t="s">
        <v>31</v>
      </c>
      <c r="Q17" s="138" t="s">
        <v>33</v>
      </c>
      <c r="R17" s="138" t="s">
        <v>31</v>
      </c>
      <c r="S17" s="138" t="s">
        <v>33</v>
      </c>
      <c r="T17" s="138" t="s">
        <v>31</v>
      </c>
      <c r="U17" s="138" t="s">
        <v>34</v>
      </c>
      <c r="V17" s="138" t="s">
        <v>31</v>
      </c>
      <c r="W17" s="138" t="s">
        <v>31</v>
      </c>
      <c r="X17" s="155" t="s">
        <v>31</v>
      </c>
      <c r="Y17" s="138" t="s">
        <v>31</v>
      </c>
      <c r="Z17" s="138" t="s">
        <v>31</v>
      </c>
      <c r="AA17" s="154" t="s">
        <v>31</v>
      </c>
      <c r="AB17" s="138" t="s">
        <v>31</v>
      </c>
      <c r="AC17" s="138" t="s">
        <v>31</v>
      </c>
      <c r="AD17" s="138" t="s">
        <v>31</v>
      </c>
      <c r="AE17" s="138" t="s">
        <v>31</v>
      </c>
      <c r="AF17" s="154" t="s">
        <v>31</v>
      </c>
      <c r="AG17" s="138" t="s">
        <v>31</v>
      </c>
      <c r="AH17" s="141"/>
      <c r="AI17" s="141"/>
      <c r="AJ17" s="141"/>
      <c r="AK17" s="142"/>
      <c r="AL17" s="156"/>
      <c r="AM17" s="156"/>
      <c r="AN17" s="142"/>
      <c r="AO17" s="146"/>
      <c r="AP17" s="146"/>
      <c r="AQ17" s="146"/>
      <c r="AR17" s="146"/>
      <c r="AS17" s="146"/>
      <c r="AT17" s="146"/>
      <c r="AU17" s="157"/>
      <c r="AV17" s="157"/>
      <c r="AW17" s="157"/>
      <c r="AX17" s="157"/>
      <c r="AY17" s="146"/>
      <c r="AZ17" s="146"/>
      <c r="BA17" s="146"/>
      <c r="BB17" s="146"/>
      <c r="BC17" s="146"/>
      <c r="BD17" s="147"/>
    </row>
    <row r="18" spans="1:88" x14ac:dyDescent="0.3">
      <c r="B18" s="138">
        <v>1</v>
      </c>
      <c r="C18" s="138"/>
      <c r="D18" s="138">
        <v>2</v>
      </c>
      <c r="E18" s="138"/>
      <c r="F18" s="138">
        <v>3</v>
      </c>
      <c r="G18" s="138">
        <v>4</v>
      </c>
      <c r="H18" s="138">
        <v>5</v>
      </c>
      <c r="I18" s="138">
        <v>6</v>
      </c>
      <c r="J18" s="138">
        <v>7</v>
      </c>
      <c r="K18" s="138">
        <v>8</v>
      </c>
      <c r="L18" s="138">
        <v>9</v>
      </c>
      <c r="M18" s="138">
        <v>10</v>
      </c>
      <c r="N18" s="138">
        <v>11</v>
      </c>
      <c r="O18" s="138">
        <v>12</v>
      </c>
      <c r="P18" s="138">
        <v>13</v>
      </c>
      <c r="Q18" s="138">
        <v>14</v>
      </c>
      <c r="R18" s="138">
        <v>15</v>
      </c>
      <c r="S18" s="138">
        <v>16</v>
      </c>
      <c r="T18" s="138">
        <v>17</v>
      </c>
      <c r="U18" s="138">
        <v>18</v>
      </c>
      <c r="V18" s="138">
        <v>19</v>
      </c>
      <c r="W18" s="138">
        <v>20</v>
      </c>
      <c r="X18" s="138">
        <v>21</v>
      </c>
      <c r="Y18" s="138">
        <v>22</v>
      </c>
      <c r="Z18" s="138">
        <v>23</v>
      </c>
      <c r="AA18" s="138">
        <v>24</v>
      </c>
      <c r="AB18" s="138">
        <v>25</v>
      </c>
      <c r="AC18" s="138">
        <v>26</v>
      </c>
      <c r="AD18" s="138">
        <v>27</v>
      </c>
      <c r="AE18" s="138">
        <v>28</v>
      </c>
      <c r="AF18" s="138">
        <v>29</v>
      </c>
      <c r="AG18" s="138">
        <v>30</v>
      </c>
      <c r="AH18" s="138">
        <v>31</v>
      </c>
      <c r="AI18" s="138">
        <v>32</v>
      </c>
      <c r="AJ18" s="138">
        <v>33</v>
      </c>
      <c r="AK18" s="138">
        <v>34</v>
      </c>
      <c r="AL18" s="138">
        <v>35</v>
      </c>
      <c r="AM18" s="138">
        <v>36</v>
      </c>
      <c r="AN18" s="138">
        <v>37</v>
      </c>
      <c r="AO18" s="138">
        <v>38</v>
      </c>
      <c r="AP18" s="138">
        <v>39</v>
      </c>
      <c r="AQ18" s="138">
        <v>40</v>
      </c>
      <c r="AR18" s="138">
        <v>41</v>
      </c>
      <c r="AS18" s="138">
        <v>42</v>
      </c>
      <c r="AT18" s="138">
        <v>43</v>
      </c>
      <c r="AU18" s="138"/>
      <c r="AV18" s="138"/>
      <c r="AW18" s="138"/>
      <c r="AX18" s="138"/>
      <c r="AY18" s="158">
        <v>44</v>
      </c>
      <c r="AZ18" s="158">
        <v>45</v>
      </c>
      <c r="BA18" s="158">
        <v>46</v>
      </c>
      <c r="BB18" s="158">
        <v>47</v>
      </c>
      <c r="BC18" s="158"/>
      <c r="BD18" s="159"/>
    </row>
    <row r="19" spans="1:88" x14ac:dyDescent="0.3">
      <c r="B19" s="160" t="s">
        <v>17167</v>
      </c>
      <c r="C19" s="160"/>
      <c r="D19" s="138"/>
      <c r="E19" s="138"/>
      <c r="F19" s="161">
        <f t="shared" ref="F19:AG19" si="0">F20+F381+F738</f>
        <v>3786810166.1400003</v>
      </c>
      <c r="G19" s="162">
        <f t="shared" si="0"/>
        <v>5721865.3799999999</v>
      </c>
      <c r="H19" s="162">
        <f t="shared" si="0"/>
        <v>10209404.949999999</v>
      </c>
      <c r="I19" s="162">
        <f t="shared" si="0"/>
        <v>103260649.99999999</v>
      </c>
      <c r="J19" s="162">
        <f t="shared" si="0"/>
        <v>8827190.5999999996</v>
      </c>
      <c r="K19" s="162">
        <f t="shared" si="0"/>
        <v>34308868.659999996</v>
      </c>
      <c r="L19" s="162">
        <f t="shared" si="0"/>
        <v>0</v>
      </c>
      <c r="M19" s="163">
        <f t="shared" si="0"/>
        <v>19</v>
      </c>
      <c r="N19" s="162">
        <f t="shared" si="0"/>
        <v>43425533.579999998</v>
      </c>
      <c r="O19" s="162">
        <f t="shared" si="0"/>
        <v>365854.65600000002</v>
      </c>
      <c r="P19" s="162">
        <f t="shared" si="0"/>
        <v>2898925869.4100003</v>
      </c>
      <c r="Q19" s="162">
        <f t="shared" si="0"/>
        <v>376</v>
      </c>
      <c r="R19" s="162">
        <f t="shared" si="0"/>
        <v>4331869.21</v>
      </c>
      <c r="S19" s="162">
        <f t="shared" si="0"/>
        <v>95824.510000000009</v>
      </c>
      <c r="T19" s="162">
        <f t="shared" si="0"/>
        <v>451669462.27999997</v>
      </c>
      <c r="U19" s="162">
        <f t="shared" si="0"/>
        <v>368.83</v>
      </c>
      <c r="V19" s="162">
        <f t="shared" si="0"/>
        <v>12785514.85</v>
      </c>
      <c r="W19" s="162">
        <f t="shared" si="0"/>
        <v>59151998.310000002</v>
      </c>
      <c r="X19" s="162">
        <f t="shared" si="0"/>
        <v>2369494.44</v>
      </c>
      <c r="Y19" s="162">
        <f t="shared" si="0"/>
        <v>0</v>
      </c>
      <c r="Z19" s="162">
        <f t="shared" si="0"/>
        <v>486171.6</v>
      </c>
      <c r="AA19" s="162">
        <f t="shared" si="0"/>
        <v>0</v>
      </c>
      <c r="AB19" s="162">
        <f t="shared" si="0"/>
        <v>0</v>
      </c>
      <c r="AC19" s="162">
        <f t="shared" si="0"/>
        <v>408560</v>
      </c>
      <c r="AD19" s="162">
        <f t="shared" si="0"/>
        <v>1147038.73</v>
      </c>
      <c r="AE19" s="162">
        <f t="shared" si="0"/>
        <v>73528052.450000018</v>
      </c>
      <c r="AF19" s="162">
        <f t="shared" si="0"/>
        <v>74692621.690000013</v>
      </c>
      <c r="AG19" s="162">
        <f t="shared" si="0"/>
        <v>1560000</v>
      </c>
      <c r="AH19" s="138" t="s">
        <v>17012</v>
      </c>
      <c r="AI19" s="138" t="s">
        <v>17012</v>
      </c>
      <c r="AJ19" s="138" t="s">
        <v>17012</v>
      </c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58"/>
      <c r="AZ19" s="158"/>
      <c r="BA19" s="158"/>
      <c r="BB19" s="158"/>
      <c r="BC19" s="158"/>
      <c r="BD19" s="159"/>
      <c r="CJ19" s="164">
        <f>F19-G19-H19-I19-J19-K19-L19-N19-P19-R19-T19-V19-W19-X19-Y19-Z19-AA19-AB19-AC19-AD19-AE19-AF19-AG19</f>
        <v>4.0233135223388672E-7</v>
      </c>
    </row>
    <row r="20" spans="1:88" x14ac:dyDescent="0.3">
      <c r="B20" s="160" t="s">
        <v>17168</v>
      </c>
      <c r="C20" s="160"/>
      <c r="D20" s="138"/>
      <c r="E20" s="138"/>
      <c r="F20" s="161">
        <f t="shared" ref="F20:AG20" si="1">F21+F112+F125+F158+F177+F179+F194+F202+F204+F210+F212+F221+F223+F225+F228+F232+F236+F238+F240+F245+F242+F247+F249+F255+F257+F259+F263+F268+F272+F276+F279+F286+F288+F290+F292+F295+F297+F300+F305+F308+F314+F316+F319+F322+F324+F326+F328+F330+F332+F336+F346+F342+F351+F353+F359+F361+F363+F366+F368+F374+F376+F379</f>
        <v>1101616037.9299998</v>
      </c>
      <c r="G20" s="162">
        <f t="shared" si="1"/>
        <v>805756.75</v>
      </c>
      <c r="H20" s="162">
        <f t="shared" si="1"/>
        <v>3471032.11</v>
      </c>
      <c r="I20" s="162">
        <f t="shared" si="1"/>
        <v>13326829.379999999</v>
      </c>
      <c r="J20" s="162">
        <f t="shared" si="1"/>
        <v>1252607.33</v>
      </c>
      <c r="K20" s="162">
        <f t="shared" si="1"/>
        <v>7193422.5499999998</v>
      </c>
      <c r="L20" s="162">
        <f t="shared" si="1"/>
        <v>0</v>
      </c>
      <c r="M20" s="163">
        <f t="shared" si="1"/>
        <v>0</v>
      </c>
      <c r="N20" s="162">
        <f t="shared" si="1"/>
        <v>0</v>
      </c>
      <c r="O20" s="162">
        <f t="shared" si="1"/>
        <v>119347.386</v>
      </c>
      <c r="P20" s="162">
        <f t="shared" si="1"/>
        <v>854565182.41000009</v>
      </c>
      <c r="Q20" s="162">
        <f t="shared" si="1"/>
        <v>0</v>
      </c>
      <c r="R20" s="162">
        <f t="shared" si="1"/>
        <v>0</v>
      </c>
      <c r="S20" s="162">
        <f t="shared" si="1"/>
        <v>39712.300000000003</v>
      </c>
      <c r="T20" s="162">
        <f t="shared" si="1"/>
        <v>173256806.40000001</v>
      </c>
      <c r="U20" s="162">
        <f t="shared" si="1"/>
        <v>0</v>
      </c>
      <c r="V20" s="162">
        <f t="shared" si="1"/>
        <v>0</v>
      </c>
      <c r="W20" s="162">
        <f t="shared" si="1"/>
        <v>0</v>
      </c>
      <c r="X20" s="162">
        <f t="shared" si="1"/>
        <v>225169.88999999998</v>
      </c>
      <c r="Y20" s="162">
        <f t="shared" si="1"/>
        <v>0</v>
      </c>
      <c r="Z20" s="162">
        <f t="shared" si="1"/>
        <v>486171.6</v>
      </c>
      <c r="AA20" s="162">
        <f t="shared" si="1"/>
        <v>0</v>
      </c>
      <c r="AB20" s="162">
        <f t="shared" si="1"/>
        <v>0</v>
      </c>
      <c r="AC20" s="162">
        <f t="shared" si="1"/>
        <v>408560</v>
      </c>
      <c r="AD20" s="162">
        <f t="shared" si="1"/>
        <v>1147038.73</v>
      </c>
      <c r="AE20" s="162">
        <f t="shared" si="1"/>
        <v>18864212.099999998</v>
      </c>
      <c r="AF20" s="162">
        <f t="shared" si="1"/>
        <v>26253248.680000003</v>
      </c>
      <c r="AG20" s="162">
        <f t="shared" si="1"/>
        <v>360000</v>
      </c>
      <c r="AH20" s="138" t="s">
        <v>17012</v>
      </c>
      <c r="AI20" s="138" t="s">
        <v>17012</v>
      </c>
      <c r="AJ20" s="138" t="s">
        <v>17012</v>
      </c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58"/>
      <c r="AZ20" s="158"/>
      <c r="BA20" s="158"/>
      <c r="BB20" s="158"/>
      <c r="BC20" s="158"/>
      <c r="BD20" s="159"/>
      <c r="CJ20" s="164">
        <f t="shared" ref="CJ20:CJ73" si="2">F20-G20-H20-I20-J20-K20-L20-N20-P20-R20-T20-V20-W20-X20-Y20-Z20-AA20-AB20-AC20-AD20-AE20-AF20-AG20</f>
        <v>-1.4901161193847656E-7</v>
      </c>
    </row>
    <row r="21" spans="1:88" x14ac:dyDescent="0.3">
      <c r="B21" s="160" t="s">
        <v>71</v>
      </c>
      <c r="C21" s="160"/>
      <c r="D21" s="138"/>
      <c r="E21" s="138"/>
      <c r="F21" s="161">
        <f>SUM(F22:F111)</f>
        <v>327888273.92000002</v>
      </c>
      <c r="G21" s="162">
        <f t="shared" ref="G21:AG21" si="3">SUM(G22:G111)</f>
        <v>0</v>
      </c>
      <c r="H21" s="162">
        <f t="shared" si="3"/>
        <v>0</v>
      </c>
      <c r="I21" s="162">
        <f t="shared" si="3"/>
        <v>9082626.3599999994</v>
      </c>
      <c r="J21" s="162">
        <f t="shared" si="3"/>
        <v>0</v>
      </c>
      <c r="K21" s="162">
        <f t="shared" si="3"/>
        <v>2256441.88</v>
      </c>
      <c r="L21" s="162">
        <f t="shared" si="3"/>
        <v>0</v>
      </c>
      <c r="M21" s="163">
        <f t="shared" si="3"/>
        <v>0</v>
      </c>
      <c r="N21" s="162">
        <f t="shared" si="3"/>
        <v>0</v>
      </c>
      <c r="O21" s="162">
        <f t="shared" si="3"/>
        <v>32208.933999999997</v>
      </c>
      <c r="P21" s="162">
        <f t="shared" si="3"/>
        <v>210587069.75000003</v>
      </c>
      <c r="Q21" s="162">
        <f t="shared" si="3"/>
        <v>0</v>
      </c>
      <c r="R21" s="162">
        <f t="shared" si="3"/>
        <v>0</v>
      </c>
      <c r="S21" s="162">
        <f t="shared" si="3"/>
        <v>24517.120000000003</v>
      </c>
      <c r="T21" s="162">
        <f t="shared" si="3"/>
        <v>88972636.530000001</v>
      </c>
      <c r="U21" s="162">
        <f t="shared" si="3"/>
        <v>0</v>
      </c>
      <c r="V21" s="162">
        <f t="shared" si="3"/>
        <v>0</v>
      </c>
      <c r="W21" s="162">
        <f t="shared" si="3"/>
        <v>0</v>
      </c>
      <c r="X21" s="162">
        <f t="shared" si="3"/>
        <v>0</v>
      </c>
      <c r="Y21" s="162">
        <f t="shared" si="3"/>
        <v>0</v>
      </c>
      <c r="Z21" s="162">
        <f t="shared" si="3"/>
        <v>0</v>
      </c>
      <c r="AA21" s="162">
        <f t="shared" si="3"/>
        <v>0</v>
      </c>
      <c r="AB21" s="162">
        <f t="shared" si="3"/>
        <v>0</v>
      </c>
      <c r="AC21" s="162">
        <f t="shared" si="3"/>
        <v>0</v>
      </c>
      <c r="AD21" s="162">
        <f t="shared" si="3"/>
        <v>1147038.73</v>
      </c>
      <c r="AE21" s="162">
        <f t="shared" si="3"/>
        <v>6394465.0300000012</v>
      </c>
      <c r="AF21" s="162">
        <f t="shared" si="3"/>
        <v>9447995.6400000025</v>
      </c>
      <c r="AG21" s="162">
        <f t="shared" si="3"/>
        <v>0</v>
      </c>
      <c r="AH21" s="138" t="s">
        <v>17012</v>
      </c>
      <c r="AI21" s="138" t="s">
        <v>17012</v>
      </c>
      <c r="AJ21" s="138" t="s">
        <v>17012</v>
      </c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58"/>
      <c r="AZ21" s="158"/>
      <c r="BA21" s="158"/>
      <c r="BB21" s="158"/>
      <c r="BC21" s="158"/>
      <c r="BD21" s="159"/>
      <c r="BE21" s="118">
        <f t="shared" ref="BE21:BE114" si="4">BA21-O21</f>
        <v>-32208.933999999997</v>
      </c>
      <c r="BL21" s="118" t="e">
        <f t="shared" ref="BL21:BL51" si="5">VLOOKUP(D21,BO:BQ,3,FALSE)</f>
        <v>#N/A</v>
      </c>
      <c r="BO21" s="118" t="s">
        <v>3047</v>
      </c>
      <c r="BP21" s="118" t="s">
        <v>1342</v>
      </c>
      <c r="BQ21" s="118" t="s">
        <v>929</v>
      </c>
      <c r="BW21" s="118" t="s">
        <v>3047</v>
      </c>
      <c r="BX21" s="118" t="s">
        <v>1342</v>
      </c>
      <c r="BY21" s="118" t="s">
        <v>929</v>
      </c>
      <c r="CJ21" s="164">
        <f t="shared" si="2"/>
        <v>-2.7939677238464355E-8</v>
      </c>
    </row>
    <row r="22" spans="1:88" x14ac:dyDescent="0.3">
      <c r="A22" s="118">
        <v>1</v>
      </c>
      <c r="B22" s="165">
        <f>SUBTOTAL(9,$A$22:A22)</f>
        <v>1</v>
      </c>
      <c r="C22" s="165"/>
      <c r="D22" s="166" t="s">
        <v>70</v>
      </c>
      <c r="E22" s="138" t="s">
        <v>17202</v>
      </c>
      <c r="F22" s="162">
        <f t="shared" ref="F22:F79" si="6">G22+H22+I22+J22+K22+L22+N22+P22+R22+T22+V22+W22+X22+Y22+Z22+AA22+AB22+AC22+AD22+AE22+AF22+AG22</f>
        <v>124928.56</v>
      </c>
      <c r="G22" s="167">
        <v>0</v>
      </c>
      <c r="H22" s="167">
        <v>0</v>
      </c>
      <c r="I22" s="167">
        <v>0</v>
      </c>
      <c r="J22" s="167">
        <v>0</v>
      </c>
      <c r="K22" s="167">
        <v>0</v>
      </c>
      <c r="L22" s="167">
        <v>0</v>
      </c>
      <c r="M22" s="168">
        <v>0</v>
      </c>
      <c r="N22" s="167">
        <v>0</v>
      </c>
      <c r="O22" s="167">
        <v>0</v>
      </c>
      <c r="P22" s="167">
        <v>0</v>
      </c>
      <c r="Q22" s="167">
        <v>0</v>
      </c>
      <c r="R22" s="167">
        <v>0</v>
      </c>
      <c r="S22" s="167">
        <v>0</v>
      </c>
      <c r="T22" s="167">
        <v>0</v>
      </c>
      <c r="U22" s="167">
        <v>0</v>
      </c>
      <c r="V22" s="167">
        <v>0</v>
      </c>
      <c r="W22" s="167">
        <v>0</v>
      </c>
      <c r="X22" s="167">
        <v>0</v>
      </c>
      <c r="Y22" s="167">
        <v>0</v>
      </c>
      <c r="Z22" s="167">
        <v>0</v>
      </c>
      <c r="AA22" s="167">
        <v>0</v>
      </c>
      <c r="AB22" s="167">
        <v>0</v>
      </c>
      <c r="AC22" s="167">
        <v>0</v>
      </c>
      <c r="AD22" s="167">
        <v>0</v>
      </c>
      <c r="AE22" s="162">
        <f>ROUND(P22*2.14%,2)</f>
        <v>0</v>
      </c>
      <c r="AF22" s="162">
        <v>124928.56</v>
      </c>
      <c r="AG22" s="162">
        <v>0</v>
      </c>
      <c r="AH22" s="138">
        <v>2023</v>
      </c>
      <c r="AI22" s="138" t="s">
        <v>17033</v>
      </c>
      <c r="AJ22" s="138" t="s">
        <v>17033</v>
      </c>
      <c r="AK22" s="169"/>
      <c r="AL22" s="169"/>
      <c r="AM22" s="169"/>
      <c r="AN22" s="169"/>
      <c r="AO22" s="170" t="s">
        <v>16935</v>
      </c>
      <c r="AP22" s="170" t="s">
        <v>16956</v>
      </c>
      <c r="AQ22" s="170">
        <v>0</v>
      </c>
      <c r="AR22" s="170" t="s">
        <v>16937</v>
      </c>
      <c r="AS22" s="170" t="s">
        <v>16954</v>
      </c>
      <c r="AT22" s="170">
        <v>0</v>
      </c>
      <c r="AU22" s="170"/>
      <c r="AV22" s="170"/>
      <c r="AW22" s="170"/>
      <c r="AX22" s="170"/>
      <c r="AY22" s="170" t="s">
        <v>612</v>
      </c>
      <c r="AZ22" s="171">
        <v>1268.5999999999999</v>
      </c>
      <c r="BA22" s="171">
        <v>671</v>
      </c>
      <c r="BB22" s="170" t="s">
        <v>17001</v>
      </c>
      <c r="BC22" s="170" t="s">
        <v>16998</v>
      </c>
      <c r="BD22" s="172"/>
      <c r="BE22" s="173">
        <f t="shared" si="4"/>
        <v>671</v>
      </c>
      <c r="BL22" s="118" t="str">
        <f t="shared" si="5"/>
        <v>423.900</v>
      </c>
      <c r="BO22" s="118" t="s">
        <v>3049</v>
      </c>
      <c r="BP22" s="118" t="s">
        <v>2983</v>
      </c>
      <c r="BQ22" s="118" t="s">
        <v>2983</v>
      </c>
      <c r="BW22" s="118" t="s">
        <v>3049</v>
      </c>
      <c r="BX22" s="118" t="s">
        <v>2983</v>
      </c>
      <c r="BY22" s="118" t="s">
        <v>2983</v>
      </c>
      <c r="CJ22" s="164">
        <f t="shared" si="2"/>
        <v>0</v>
      </c>
    </row>
    <row r="23" spans="1:88" x14ac:dyDescent="0.3">
      <c r="A23" s="118">
        <v>1</v>
      </c>
      <c r="B23" s="165">
        <f>SUBTOTAL(9,$A$22:A23)</f>
        <v>2</v>
      </c>
      <c r="C23" s="165"/>
      <c r="D23" s="166" t="s">
        <v>73</v>
      </c>
      <c r="E23" s="138" t="s">
        <v>17202</v>
      </c>
      <c r="F23" s="162">
        <f t="shared" si="6"/>
        <v>99032.639999999999</v>
      </c>
      <c r="G23" s="167">
        <v>0</v>
      </c>
      <c r="H23" s="167">
        <v>0</v>
      </c>
      <c r="I23" s="167">
        <v>0</v>
      </c>
      <c r="J23" s="167">
        <v>0</v>
      </c>
      <c r="K23" s="167">
        <v>0</v>
      </c>
      <c r="L23" s="167">
        <v>0</v>
      </c>
      <c r="M23" s="168">
        <v>0</v>
      </c>
      <c r="N23" s="167">
        <v>0</v>
      </c>
      <c r="O23" s="167">
        <v>0</v>
      </c>
      <c r="P23" s="167">
        <v>0</v>
      </c>
      <c r="Q23" s="167">
        <v>0</v>
      </c>
      <c r="R23" s="167">
        <v>0</v>
      </c>
      <c r="S23" s="167">
        <v>0</v>
      </c>
      <c r="T23" s="162">
        <v>0</v>
      </c>
      <c r="U23" s="167">
        <v>0</v>
      </c>
      <c r="V23" s="167">
        <v>0</v>
      </c>
      <c r="W23" s="167">
        <v>0</v>
      </c>
      <c r="X23" s="167">
        <v>0</v>
      </c>
      <c r="Y23" s="167">
        <v>0</v>
      </c>
      <c r="Z23" s="167">
        <v>0</v>
      </c>
      <c r="AA23" s="167">
        <v>0</v>
      </c>
      <c r="AB23" s="167">
        <v>0</v>
      </c>
      <c r="AC23" s="167">
        <v>0</v>
      </c>
      <c r="AD23" s="167">
        <v>0</v>
      </c>
      <c r="AE23" s="162">
        <f>ROUND(T23*2.14%,2)</f>
        <v>0</v>
      </c>
      <c r="AF23" s="162">
        <v>99032.639999999999</v>
      </c>
      <c r="AG23" s="162">
        <v>0</v>
      </c>
      <c r="AH23" s="138">
        <v>2023</v>
      </c>
      <c r="AI23" s="138" t="s">
        <v>17033</v>
      </c>
      <c r="AJ23" s="138" t="s">
        <v>17033</v>
      </c>
      <c r="AK23" s="169"/>
      <c r="AL23" s="169"/>
      <c r="AM23" s="169"/>
      <c r="AN23" s="169"/>
      <c r="AO23" s="170" t="s">
        <v>16956</v>
      </c>
      <c r="AP23" s="170" t="s">
        <v>16954</v>
      </c>
      <c r="AQ23" s="170">
        <v>2020</v>
      </c>
      <c r="AR23" s="170" t="s">
        <v>16950</v>
      </c>
      <c r="AS23" s="170" t="s">
        <v>16952</v>
      </c>
      <c r="AT23" s="170" t="s">
        <v>16950</v>
      </c>
      <c r="AU23" s="170"/>
      <c r="AV23" s="170" t="s">
        <v>16961</v>
      </c>
      <c r="AW23" s="174">
        <v>1698388.82</v>
      </c>
      <c r="AX23" s="174">
        <v>1375971.34</v>
      </c>
      <c r="AY23" s="170" t="s">
        <v>705</v>
      </c>
      <c r="AZ23" s="171">
        <v>2297.9</v>
      </c>
      <c r="BA23" s="171">
        <v>390.18</v>
      </c>
      <c r="BB23" s="170" t="s">
        <v>17002</v>
      </c>
      <c r="BC23" s="170" t="s">
        <v>16998</v>
      </c>
      <c r="BD23" s="172"/>
      <c r="BE23" s="173">
        <f t="shared" si="4"/>
        <v>390.18</v>
      </c>
      <c r="BL23" s="118" t="str">
        <f t="shared" si="5"/>
        <v>382.700</v>
      </c>
      <c r="BO23" s="118" t="s">
        <v>604</v>
      </c>
      <c r="BP23" s="118" t="s">
        <v>2983</v>
      </c>
      <c r="BQ23" s="118" t="s">
        <v>3051</v>
      </c>
      <c r="BW23" s="118" t="s">
        <v>604</v>
      </c>
      <c r="BX23" s="118" t="s">
        <v>2983</v>
      </c>
      <c r="BY23" s="118" t="s">
        <v>3051</v>
      </c>
      <c r="CJ23" s="164">
        <f t="shared" si="2"/>
        <v>0</v>
      </c>
    </row>
    <row r="24" spans="1:88" x14ac:dyDescent="0.3">
      <c r="A24" s="118">
        <v>1</v>
      </c>
      <c r="B24" s="165">
        <f>SUBTOTAL(9,$A$22:A24)</f>
        <v>3</v>
      </c>
      <c r="C24" s="165"/>
      <c r="D24" s="166" t="s">
        <v>74</v>
      </c>
      <c r="E24" s="138" t="s">
        <v>17202</v>
      </c>
      <c r="F24" s="162">
        <f t="shared" si="6"/>
        <v>215537.94</v>
      </c>
      <c r="G24" s="167">
        <v>0</v>
      </c>
      <c r="H24" s="167">
        <v>0</v>
      </c>
      <c r="I24" s="167">
        <v>0</v>
      </c>
      <c r="J24" s="167">
        <v>0</v>
      </c>
      <c r="K24" s="167">
        <v>0</v>
      </c>
      <c r="L24" s="167">
        <v>0</v>
      </c>
      <c r="M24" s="168">
        <v>0</v>
      </c>
      <c r="N24" s="167">
        <v>0</v>
      </c>
      <c r="O24" s="167">
        <v>0</v>
      </c>
      <c r="P24" s="167">
        <v>0</v>
      </c>
      <c r="Q24" s="167">
        <v>0</v>
      </c>
      <c r="R24" s="167">
        <v>0</v>
      </c>
      <c r="S24" s="167">
        <v>0</v>
      </c>
      <c r="T24" s="167">
        <v>0</v>
      </c>
      <c r="U24" s="167">
        <v>0</v>
      </c>
      <c r="V24" s="167">
        <v>0</v>
      </c>
      <c r="W24" s="167">
        <v>0</v>
      </c>
      <c r="X24" s="167">
        <v>0</v>
      </c>
      <c r="Y24" s="167">
        <v>0</v>
      </c>
      <c r="Z24" s="167">
        <v>0</v>
      </c>
      <c r="AA24" s="167">
        <v>0</v>
      </c>
      <c r="AB24" s="167">
        <v>0</v>
      </c>
      <c r="AC24" s="167">
        <v>0</v>
      </c>
      <c r="AD24" s="167">
        <v>0</v>
      </c>
      <c r="AE24" s="162">
        <f>ROUND(P24*2.14%,2)</f>
        <v>0</v>
      </c>
      <c r="AF24" s="162">
        <v>215537.94</v>
      </c>
      <c r="AG24" s="162">
        <v>0</v>
      </c>
      <c r="AH24" s="138">
        <v>2023</v>
      </c>
      <c r="AI24" s="138" t="s">
        <v>17033</v>
      </c>
      <c r="AJ24" s="138" t="s">
        <v>17033</v>
      </c>
      <c r="AK24" s="169"/>
      <c r="AL24" s="169"/>
      <c r="AM24" s="169"/>
      <c r="AN24" s="169"/>
      <c r="AO24" s="170" t="s">
        <v>16940</v>
      </c>
      <c r="AP24" s="170" t="s">
        <v>16937</v>
      </c>
      <c r="AQ24" s="170" t="s">
        <v>16945</v>
      </c>
      <c r="AR24" s="170" t="s">
        <v>16943</v>
      </c>
      <c r="AS24" s="170" t="s">
        <v>16952</v>
      </c>
      <c r="AT24" s="170" t="s">
        <v>16950</v>
      </c>
      <c r="AU24" s="170"/>
      <c r="AV24" s="170"/>
      <c r="AW24" s="170"/>
      <c r="AX24" s="170"/>
      <c r="AY24" s="170" t="s">
        <v>771</v>
      </c>
      <c r="AZ24" s="171">
        <v>5378</v>
      </c>
      <c r="BA24" s="171">
        <v>871</v>
      </c>
      <c r="BB24" s="170" t="s">
        <v>17002</v>
      </c>
      <c r="BC24" s="170" t="s">
        <v>16998</v>
      </c>
      <c r="BD24" s="172"/>
      <c r="BE24" s="173">
        <f t="shared" si="4"/>
        <v>871</v>
      </c>
      <c r="BL24" s="118" t="str">
        <f t="shared" si="5"/>
        <v>1278.000</v>
      </c>
      <c r="BO24" s="118" t="s">
        <v>605</v>
      </c>
      <c r="BP24" s="118" t="s">
        <v>2983</v>
      </c>
      <c r="BQ24" s="118" t="s">
        <v>2983</v>
      </c>
      <c r="BW24" s="118" t="s">
        <v>605</v>
      </c>
      <c r="BX24" s="118" t="s">
        <v>2983</v>
      </c>
      <c r="BY24" s="118" t="s">
        <v>2983</v>
      </c>
      <c r="CJ24" s="164">
        <f t="shared" si="2"/>
        <v>0</v>
      </c>
    </row>
    <row r="25" spans="1:88" x14ac:dyDescent="0.3">
      <c r="A25" s="118">
        <v>1</v>
      </c>
      <c r="B25" s="165">
        <f>SUBTOTAL(9,$A$22:A25)</f>
        <v>4</v>
      </c>
      <c r="C25" s="165"/>
      <c r="D25" s="166" t="s">
        <v>75</v>
      </c>
      <c r="E25" s="138" t="s">
        <v>17202</v>
      </c>
      <c r="F25" s="162">
        <f t="shared" si="6"/>
        <v>88473.65</v>
      </c>
      <c r="G25" s="167">
        <v>0</v>
      </c>
      <c r="H25" s="167">
        <v>0</v>
      </c>
      <c r="I25" s="167">
        <v>0</v>
      </c>
      <c r="J25" s="167">
        <v>0</v>
      </c>
      <c r="K25" s="167">
        <v>0</v>
      </c>
      <c r="L25" s="167">
        <v>0</v>
      </c>
      <c r="M25" s="168">
        <v>0</v>
      </c>
      <c r="N25" s="167">
        <v>0</v>
      </c>
      <c r="O25" s="167">
        <v>0</v>
      </c>
      <c r="P25" s="167">
        <v>0</v>
      </c>
      <c r="Q25" s="167">
        <v>0</v>
      </c>
      <c r="R25" s="167">
        <v>0</v>
      </c>
      <c r="S25" s="167">
        <v>0</v>
      </c>
      <c r="T25" s="167">
        <v>0</v>
      </c>
      <c r="U25" s="167">
        <v>0</v>
      </c>
      <c r="V25" s="167">
        <v>0</v>
      </c>
      <c r="W25" s="167">
        <v>0</v>
      </c>
      <c r="X25" s="167">
        <v>0</v>
      </c>
      <c r="Y25" s="167">
        <v>0</v>
      </c>
      <c r="Z25" s="167">
        <v>0</v>
      </c>
      <c r="AA25" s="167">
        <v>0</v>
      </c>
      <c r="AB25" s="167">
        <v>0</v>
      </c>
      <c r="AC25" s="167">
        <v>0</v>
      </c>
      <c r="AD25" s="167">
        <v>0</v>
      </c>
      <c r="AE25" s="162">
        <f t="shared" ref="AE25:AE53" si="7">ROUND(P25*2.14%,2)</f>
        <v>0</v>
      </c>
      <c r="AF25" s="162">
        <v>88473.65</v>
      </c>
      <c r="AG25" s="162">
        <v>0</v>
      </c>
      <c r="AH25" s="138">
        <v>2023</v>
      </c>
      <c r="AI25" s="138" t="s">
        <v>17033</v>
      </c>
      <c r="AJ25" s="138" t="s">
        <v>17033</v>
      </c>
      <c r="AK25" s="169"/>
      <c r="AL25" s="169"/>
      <c r="AM25" s="169"/>
      <c r="AN25" s="169"/>
      <c r="AO25" s="170" t="s">
        <v>16956</v>
      </c>
      <c r="AP25" s="170" t="s">
        <v>16951</v>
      </c>
      <c r="AQ25" s="170">
        <v>0</v>
      </c>
      <c r="AR25" s="170" t="s">
        <v>16950</v>
      </c>
      <c r="AS25" s="170" t="s">
        <v>16944</v>
      </c>
      <c r="AT25" s="170">
        <v>0</v>
      </c>
      <c r="AU25" s="170"/>
      <c r="AV25" s="170"/>
      <c r="AW25" s="170"/>
      <c r="AX25" s="170"/>
      <c r="AY25" s="170" t="s">
        <v>1782</v>
      </c>
      <c r="AZ25" s="171">
        <v>515.5</v>
      </c>
      <c r="BA25" s="171">
        <v>361</v>
      </c>
      <c r="BB25" s="170" t="s">
        <v>17001</v>
      </c>
      <c r="BC25" s="170">
        <v>2008</v>
      </c>
      <c r="BD25" s="172"/>
      <c r="BE25" s="173">
        <f t="shared" si="4"/>
        <v>361</v>
      </c>
      <c r="BL25" s="118" t="str">
        <f t="shared" si="5"/>
        <v>1155.760</v>
      </c>
      <c r="BO25" s="118" t="s">
        <v>3052</v>
      </c>
      <c r="BP25" s="118" t="s">
        <v>3085</v>
      </c>
      <c r="BQ25" s="118" t="s">
        <v>3053</v>
      </c>
      <c r="BW25" s="118" t="s">
        <v>3052</v>
      </c>
      <c r="BX25" s="118" t="s">
        <v>3085</v>
      </c>
      <c r="BY25" s="118" t="s">
        <v>3053</v>
      </c>
      <c r="CJ25" s="164">
        <f t="shared" si="2"/>
        <v>0</v>
      </c>
    </row>
    <row r="26" spans="1:88" x14ac:dyDescent="0.3">
      <c r="A26" s="118">
        <v>1</v>
      </c>
      <c r="B26" s="165">
        <f>SUBTOTAL(9,$A$22:A26)</f>
        <v>5</v>
      </c>
      <c r="C26" s="165"/>
      <c r="D26" s="166" t="s">
        <v>107</v>
      </c>
      <c r="E26" s="138" t="s">
        <v>17202</v>
      </c>
      <c r="F26" s="162">
        <f t="shared" si="6"/>
        <v>133008.85999999999</v>
      </c>
      <c r="G26" s="167">
        <v>0</v>
      </c>
      <c r="H26" s="167">
        <v>0</v>
      </c>
      <c r="I26" s="167">
        <v>0</v>
      </c>
      <c r="J26" s="167">
        <v>0</v>
      </c>
      <c r="K26" s="167">
        <v>0</v>
      </c>
      <c r="L26" s="167">
        <v>0</v>
      </c>
      <c r="M26" s="168">
        <v>0</v>
      </c>
      <c r="N26" s="167">
        <v>0</v>
      </c>
      <c r="O26" s="167">
        <v>0</v>
      </c>
      <c r="P26" s="167">
        <v>0</v>
      </c>
      <c r="Q26" s="167">
        <v>0</v>
      </c>
      <c r="R26" s="167">
        <v>0</v>
      </c>
      <c r="S26" s="167">
        <v>0</v>
      </c>
      <c r="T26" s="167">
        <v>0</v>
      </c>
      <c r="U26" s="167">
        <v>0</v>
      </c>
      <c r="V26" s="167">
        <v>0</v>
      </c>
      <c r="W26" s="167">
        <v>0</v>
      </c>
      <c r="X26" s="167">
        <v>0</v>
      </c>
      <c r="Y26" s="167">
        <v>0</v>
      </c>
      <c r="Z26" s="167">
        <v>0</v>
      </c>
      <c r="AA26" s="167">
        <v>0</v>
      </c>
      <c r="AB26" s="167">
        <v>0</v>
      </c>
      <c r="AC26" s="167">
        <v>0</v>
      </c>
      <c r="AD26" s="167">
        <v>0</v>
      </c>
      <c r="AE26" s="162">
        <f t="shared" si="7"/>
        <v>0</v>
      </c>
      <c r="AF26" s="162">
        <v>133008.85999999999</v>
      </c>
      <c r="AG26" s="162">
        <v>0</v>
      </c>
      <c r="AH26" s="138">
        <v>2023</v>
      </c>
      <c r="AI26" s="138" t="s">
        <v>17033</v>
      </c>
      <c r="AJ26" s="138" t="s">
        <v>17033</v>
      </c>
      <c r="AK26" s="169"/>
      <c r="AL26" s="169"/>
      <c r="AM26" s="169"/>
      <c r="AN26" s="169"/>
      <c r="AO26" s="170" t="s">
        <v>16956</v>
      </c>
      <c r="AP26" s="170" t="s">
        <v>16951</v>
      </c>
      <c r="AQ26" s="170">
        <v>0</v>
      </c>
      <c r="AR26" s="170" t="s">
        <v>16950</v>
      </c>
      <c r="AS26" s="170" t="s">
        <v>16944</v>
      </c>
      <c r="AT26" s="170" t="s">
        <v>16950</v>
      </c>
      <c r="AU26" s="170"/>
      <c r="AV26" s="170"/>
      <c r="AW26" s="170"/>
      <c r="AX26" s="170"/>
      <c r="AY26" s="170" t="s">
        <v>1733</v>
      </c>
      <c r="AZ26" s="171">
        <v>737.4</v>
      </c>
      <c r="BA26" s="171">
        <v>528</v>
      </c>
      <c r="BB26" s="170" t="s">
        <v>17001</v>
      </c>
      <c r="BC26" s="170">
        <v>2008</v>
      </c>
      <c r="BD26" s="172"/>
      <c r="BE26" s="173">
        <f t="shared" si="4"/>
        <v>528</v>
      </c>
      <c r="BL26" s="118" t="str">
        <f t="shared" si="5"/>
        <v>1641.240</v>
      </c>
      <c r="BO26" s="118" t="s">
        <v>512</v>
      </c>
      <c r="BP26" s="118" t="s">
        <v>2983</v>
      </c>
      <c r="BQ26" s="118" t="s">
        <v>3055</v>
      </c>
      <c r="BW26" s="118" t="s">
        <v>512</v>
      </c>
      <c r="BX26" s="118" t="s">
        <v>2983</v>
      </c>
      <c r="BY26" s="118" t="s">
        <v>3055</v>
      </c>
      <c r="CJ26" s="164">
        <f t="shared" si="2"/>
        <v>0</v>
      </c>
    </row>
    <row r="27" spans="1:88" x14ac:dyDescent="0.3">
      <c r="A27" s="118">
        <v>1</v>
      </c>
      <c r="B27" s="165">
        <f>SUBTOTAL(9,$A$22:A27)</f>
        <v>6</v>
      </c>
      <c r="C27" s="165"/>
      <c r="D27" s="166" t="s">
        <v>76</v>
      </c>
      <c r="E27" s="138" t="s">
        <v>17202</v>
      </c>
      <c r="F27" s="162">
        <f t="shared" si="6"/>
        <v>7324960.5399999991</v>
      </c>
      <c r="G27" s="167">
        <v>0</v>
      </c>
      <c r="H27" s="167">
        <v>0</v>
      </c>
      <c r="I27" s="162">
        <v>0</v>
      </c>
      <c r="J27" s="167">
        <v>0</v>
      </c>
      <c r="K27" s="167">
        <v>0</v>
      </c>
      <c r="L27" s="167">
        <v>0</v>
      </c>
      <c r="M27" s="168">
        <v>0</v>
      </c>
      <c r="N27" s="167">
        <v>0</v>
      </c>
      <c r="O27" s="167">
        <v>881</v>
      </c>
      <c r="P27" s="167">
        <v>6882956.0999999996</v>
      </c>
      <c r="Q27" s="167">
        <v>0</v>
      </c>
      <c r="R27" s="167">
        <v>0</v>
      </c>
      <c r="S27" s="167">
        <v>0</v>
      </c>
      <c r="T27" s="167">
        <v>0</v>
      </c>
      <c r="U27" s="167">
        <v>0</v>
      </c>
      <c r="V27" s="167">
        <v>0</v>
      </c>
      <c r="W27" s="167">
        <v>0</v>
      </c>
      <c r="X27" s="167">
        <v>0</v>
      </c>
      <c r="Y27" s="167">
        <v>0</v>
      </c>
      <c r="Z27" s="167">
        <v>0</v>
      </c>
      <c r="AA27" s="167">
        <v>0</v>
      </c>
      <c r="AB27" s="167">
        <v>0</v>
      </c>
      <c r="AC27" s="167">
        <v>0</v>
      </c>
      <c r="AD27" s="167">
        <v>0</v>
      </c>
      <c r="AE27" s="162">
        <f>ROUND(P27*2.14%,2)</f>
        <v>147295.26</v>
      </c>
      <c r="AF27" s="162">
        <v>294709.18</v>
      </c>
      <c r="AG27" s="162">
        <v>0</v>
      </c>
      <c r="AH27" s="138">
        <v>2023</v>
      </c>
      <c r="AI27" s="138">
        <v>2023</v>
      </c>
      <c r="AJ27" s="138">
        <v>2023</v>
      </c>
      <c r="AK27" s="169"/>
      <c r="AL27" s="169"/>
      <c r="AM27" s="169"/>
      <c r="AN27" s="169"/>
      <c r="AO27" s="170" t="s">
        <v>16956</v>
      </c>
      <c r="AP27" s="170" t="s">
        <v>16936</v>
      </c>
      <c r="AQ27" s="170" t="s">
        <v>16952</v>
      </c>
      <c r="AR27" s="170" t="s">
        <v>16950</v>
      </c>
      <c r="AS27" s="170" t="s">
        <v>16954</v>
      </c>
      <c r="AT27" s="170" t="s">
        <v>16950</v>
      </c>
      <c r="AU27" s="170"/>
      <c r="AV27" s="170"/>
      <c r="AW27" s="170"/>
      <c r="AX27" s="170"/>
      <c r="AY27" s="170" t="s">
        <v>783</v>
      </c>
      <c r="AZ27" s="171">
        <v>6409.7</v>
      </c>
      <c r="BA27" s="171">
        <v>877</v>
      </c>
      <c r="BB27" s="170" t="s">
        <v>17002</v>
      </c>
      <c r="BC27" s="170" t="s">
        <v>2979</v>
      </c>
      <c r="BD27" s="172"/>
      <c r="BE27" s="173">
        <f t="shared" si="4"/>
        <v>-4</v>
      </c>
      <c r="BL27" s="118" t="str">
        <f t="shared" si="5"/>
        <v>817.000</v>
      </c>
      <c r="BO27" s="118" t="s">
        <v>3056</v>
      </c>
      <c r="BP27" s="118" t="s">
        <v>736</v>
      </c>
      <c r="BQ27" s="118" t="s">
        <v>3057</v>
      </c>
      <c r="BW27" s="118" t="s">
        <v>3056</v>
      </c>
      <c r="BX27" s="118" t="s">
        <v>736</v>
      </c>
      <c r="BY27" s="118" t="s">
        <v>3057</v>
      </c>
      <c r="CJ27" s="164">
        <f t="shared" si="2"/>
        <v>-5.2386894822120667E-10</v>
      </c>
    </row>
    <row r="28" spans="1:88" x14ac:dyDescent="0.3">
      <c r="A28" s="118">
        <v>1</v>
      </c>
      <c r="B28" s="165">
        <f>SUBTOTAL(9,$A$22:A28)</f>
        <v>7</v>
      </c>
      <c r="C28" s="165"/>
      <c r="D28" s="166" t="s">
        <v>453</v>
      </c>
      <c r="E28" s="138" t="s">
        <v>17202</v>
      </c>
      <c r="F28" s="162">
        <f t="shared" si="6"/>
        <v>4033670.71</v>
      </c>
      <c r="G28" s="167">
        <v>0</v>
      </c>
      <c r="H28" s="167">
        <v>0</v>
      </c>
      <c r="I28" s="167">
        <v>0</v>
      </c>
      <c r="J28" s="167">
        <v>0</v>
      </c>
      <c r="K28" s="167">
        <v>0</v>
      </c>
      <c r="L28" s="167">
        <v>0</v>
      </c>
      <c r="M28" s="168">
        <v>0</v>
      </c>
      <c r="N28" s="167">
        <v>0</v>
      </c>
      <c r="O28" s="167">
        <v>571.79999999999995</v>
      </c>
      <c r="P28" s="167">
        <v>3786802.52</v>
      </c>
      <c r="Q28" s="167">
        <v>0</v>
      </c>
      <c r="R28" s="167">
        <v>0</v>
      </c>
      <c r="S28" s="167">
        <v>0</v>
      </c>
      <c r="T28" s="167">
        <v>0</v>
      </c>
      <c r="U28" s="167">
        <v>0</v>
      </c>
      <c r="V28" s="167">
        <v>0</v>
      </c>
      <c r="W28" s="167">
        <v>0</v>
      </c>
      <c r="X28" s="167">
        <v>0</v>
      </c>
      <c r="Y28" s="167">
        <v>0</v>
      </c>
      <c r="Z28" s="167">
        <v>0</v>
      </c>
      <c r="AA28" s="167">
        <v>0</v>
      </c>
      <c r="AB28" s="167">
        <v>0</v>
      </c>
      <c r="AC28" s="167">
        <v>0</v>
      </c>
      <c r="AD28" s="167">
        <v>0</v>
      </c>
      <c r="AE28" s="162">
        <f t="shared" si="7"/>
        <v>81037.570000000007</v>
      </c>
      <c r="AF28" s="162">
        <v>165830.62</v>
      </c>
      <c r="AG28" s="162">
        <v>0</v>
      </c>
      <c r="AH28" s="138">
        <v>2023</v>
      </c>
      <c r="AI28" s="138">
        <v>2023</v>
      </c>
      <c r="AJ28" s="138">
        <v>2023</v>
      </c>
      <c r="AK28" s="169"/>
      <c r="AL28" s="169"/>
      <c r="AM28" s="169"/>
      <c r="AN28" s="169"/>
      <c r="AO28" s="170" t="s">
        <v>16956</v>
      </c>
      <c r="AP28" s="170" t="s">
        <v>16936</v>
      </c>
      <c r="AQ28" s="170" t="s">
        <v>16952</v>
      </c>
      <c r="AR28" s="170" t="s">
        <v>16950</v>
      </c>
      <c r="AS28" s="170" t="s">
        <v>16954</v>
      </c>
      <c r="AT28" s="170" t="s">
        <v>16950</v>
      </c>
      <c r="AU28" s="170"/>
      <c r="AV28" s="170"/>
      <c r="AW28" s="170"/>
      <c r="AX28" s="170"/>
      <c r="AY28" s="170" t="s">
        <v>783</v>
      </c>
      <c r="AZ28" s="171">
        <v>4263.6000000000004</v>
      </c>
      <c r="BA28" s="171">
        <v>566</v>
      </c>
      <c r="BB28" s="170" t="s">
        <v>17002</v>
      </c>
      <c r="BC28" s="170" t="s">
        <v>2979</v>
      </c>
      <c r="BD28" s="172"/>
      <c r="BE28" s="173">
        <f t="shared" si="4"/>
        <v>-5.7999999999999545</v>
      </c>
      <c r="BL28" s="118" t="str">
        <f t="shared" si="5"/>
        <v>604.500</v>
      </c>
      <c r="BO28" s="118" t="s">
        <v>3058</v>
      </c>
      <c r="BP28" s="118" t="s">
        <v>778</v>
      </c>
      <c r="BQ28" s="118" t="s">
        <v>3060</v>
      </c>
      <c r="BW28" s="118" t="s">
        <v>3058</v>
      </c>
      <c r="BX28" s="118" t="s">
        <v>778</v>
      </c>
      <c r="BY28" s="118" t="s">
        <v>3060</v>
      </c>
      <c r="CJ28" s="164">
        <f t="shared" si="2"/>
        <v>-5.8207660913467407E-11</v>
      </c>
    </row>
    <row r="29" spans="1:88" x14ac:dyDescent="0.3">
      <c r="A29" s="118">
        <v>1</v>
      </c>
      <c r="B29" s="165">
        <f>SUBTOTAL(9,$A$22:A29)</f>
        <v>8</v>
      </c>
      <c r="C29" s="165"/>
      <c r="D29" s="166" t="s">
        <v>80</v>
      </c>
      <c r="E29" s="138" t="s">
        <v>17202</v>
      </c>
      <c r="F29" s="162">
        <f t="shared" si="6"/>
        <v>4035409.25</v>
      </c>
      <c r="G29" s="167">
        <v>0</v>
      </c>
      <c r="H29" s="167">
        <v>0</v>
      </c>
      <c r="I29" s="167">
        <v>0</v>
      </c>
      <c r="J29" s="167">
        <v>0</v>
      </c>
      <c r="K29" s="167">
        <v>0</v>
      </c>
      <c r="L29" s="167">
        <v>0</v>
      </c>
      <c r="M29" s="168">
        <v>0</v>
      </c>
      <c r="N29" s="167">
        <v>0</v>
      </c>
      <c r="O29" s="167">
        <v>754.61</v>
      </c>
      <c r="P29" s="162">
        <v>3856841.88</v>
      </c>
      <c r="Q29" s="167">
        <v>0</v>
      </c>
      <c r="R29" s="167">
        <v>0</v>
      </c>
      <c r="S29" s="167">
        <v>0</v>
      </c>
      <c r="T29" s="167">
        <v>0</v>
      </c>
      <c r="U29" s="167">
        <v>0</v>
      </c>
      <c r="V29" s="167">
        <v>0</v>
      </c>
      <c r="W29" s="167">
        <v>0</v>
      </c>
      <c r="X29" s="167">
        <v>0</v>
      </c>
      <c r="Y29" s="167">
        <v>0</v>
      </c>
      <c r="Z29" s="167">
        <v>0</v>
      </c>
      <c r="AA29" s="167">
        <v>0</v>
      </c>
      <c r="AB29" s="167">
        <v>0</v>
      </c>
      <c r="AC29" s="167">
        <v>0</v>
      </c>
      <c r="AD29" s="167">
        <v>0</v>
      </c>
      <c r="AE29" s="162">
        <f t="shared" si="7"/>
        <v>82536.42</v>
      </c>
      <c r="AF29" s="162">
        <v>96030.95</v>
      </c>
      <c r="AG29" s="162">
        <v>0</v>
      </c>
      <c r="AH29" s="138">
        <v>2023</v>
      </c>
      <c r="AI29" s="138">
        <v>2023</v>
      </c>
      <c r="AJ29" s="138">
        <v>2023</v>
      </c>
      <c r="AK29" s="169"/>
      <c r="AL29" s="169"/>
      <c r="AM29" s="169"/>
      <c r="AN29" s="169"/>
      <c r="AO29" s="170" t="s">
        <v>16956</v>
      </c>
      <c r="AP29" s="170" t="s">
        <v>16936</v>
      </c>
      <c r="AQ29" s="170">
        <v>0</v>
      </c>
      <c r="AR29" s="170" t="s">
        <v>16950</v>
      </c>
      <c r="AS29" s="170" t="s">
        <v>16954</v>
      </c>
      <c r="AT29" s="170" t="s">
        <v>16950</v>
      </c>
      <c r="AU29" s="170"/>
      <c r="AV29" s="170"/>
      <c r="AW29" s="170"/>
      <c r="AX29" s="170"/>
      <c r="AY29" s="170" t="s">
        <v>803</v>
      </c>
      <c r="AZ29" s="171">
        <v>4069</v>
      </c>
      <c r="BA29" s="171">
        <v>879</v>
      </c>
      <c r="BB29" s="170" t="s">
        <v>17002</v>
      </c>
      <c r="BC29" s="170" t="s">
        <v>2979</v>
      </c>
      <c r="BD29" s="172"/>
      <c r="BE29" s="173">
        <f t="shared" si="4"/>
        <v>124.38999999999999</v>
      </c>
      <c r="BL29" s="118" t="str">
        <f t="shared" si="5"/>
        <v>806.000</v>
      </c>
      <c r="BO29" s="118" t="s">
        <v>3063</v>
      </c>
      <c r="BP29" s="118" t="s">
        <v>923</v>
      </c>
      <c r="BQ29" s="118" t="s">
        <v>3064</v>
      </c>
      <c r="BW29" s="118" t="s">
        <v>3063</v>
      </c>
      <c r="BX29" s="118" t="s">
        <v>923</v>
      </c>
      <c r="BY29" s="118" t="s">
        <v>3064</v>
      </c>
      <c r="CJ29" s="164">
        <f t="shared" si="2"/>
        <v>1.1641532182693481E-10</v>
      </c>
    </row>
    <row r="30" spans="1:88" x14ac:dyDescent="0.3">
      <c r="A30" s="118">
        <v>1</v>
      </c>
      <c r="B30" s="165">
        <f>SUBTOTAL(9,$A$22:A30)</f>
        <v>9</v>
      </c>
      <c r="C30" s="165"/>
      <c r="D30" s="166" t="s">
        <v>81</v>
      </c>
      <c r="E30" s="138" t="s">
        <v>17202</v>
      </c>
      <c r="F30" s="162">
        <f t="shared" si="6"/>
        <v>5863175.6899999995</v>
      </c>
      <c r="G30" s="167">
        <v>0</v>
      </c>
      <c r="H30" s="167">
        <v>0</v>
      </c>
      <c r="I30" s="167">
        <v>0</v>
      </c>
      <c r="J30" s="167">
        <v>0</v>
      </c>
      <c r="K30" s="167">
        <v>0</v>
      </c>
      <c r="L30" s="167">
        <v>0</v>
      </c>
      <c r="M30" s="168">
        <v>0</v>
      </c>
      <c r="N30" s="167">
        <v>0</v>
      </c>
      <c r="O30" s="167">
        <v>877</v>
      </c>
      <c r="P30" s="167">
        <v>5549622.0099999998</v>
      </c>
      <c r="Q30" s="167">
        <v>0</v>
      </c>
      <c r="R30" s="167">
        <v>0</v>
      </c>
      <c r="S30" s="167">
        <v>0</v>
      </c>
      <c r="T30" s="167">
        <v>0</v>
      </c>
      <c r="U30" s="167">
        <v>0</v>
      </c>
      <c r="V30" s="167">
        <v>0</v>
      </c>
      <c r="W30" s="167">
        <v>0</v>
      </c>
      <c r="X30" s="167">
        <v>0</v>
      </c>
      <c r="Y30" s="167">
        <v>0</v>
      </c>
      <c r="Z30" s="167">
        <v>0</v>
      </c>
      <c r="AA30" s="167">
        <v>0</v>
      </c>
      <c r="AB30" s="167">
        <v>0</v>
      </c>
      <c r="AC30" s="167">
        <v>0</v>
      </c>
      <c r="AD30" s="167">
        <v>0</v>
      </c>
      <c r="AE30" s="162">
        <f t="shared" si="7"/>
        <v>118761.91</v>
      </c>
      <c r="AF30" s="162">
        <v>194791.77</v>
      </c>
      <c r="AG30" s="162">
        <v>0</v>
      </c>
      <c r="AH30" s="138">
        <v>2023</v>
      </c>
      <c r="AI30" s="138">
        <v>2023</v>
      </c>
      <c r="AJ30" s="138">
        <v>2023</v>
      </c>
      <c r="AK30" s="169"/>
      <c r="AL30" s="169"/>
      <c r="AM30" s="169"/>
      <c r="AN30" s="169"/>
      <c r="AO30" s="170" t="s">
        <v>16956</v>
      </c>
      <c r="AP30" s="170" t="s">
        <v>16936</v>
      </c>
      <c r="AQ30" s="170">
        <v>0</v>
      </c>
      <c r="AR30" s="170" t="s">
        <v>16950</v>
      </c>
      <c r="AS30" s="170" t="s">
        <v>16944</v>
      </c>
      <c r="AT30" s="170" t="s">
        <v>16950</v>
      </c>
      <c r="AU30" s="170"/>
      <c r="AV30" s="170"/>
      <c r="AW30" s="170"/>
      <c r="AX30" s="170"/>
      <c r="AY30" s="170" t="s">
        <v>636</v>
      </c>
      <c r="AZ30" s="171">
        <v>2221.1999999999998</v>
      </c>
      <c r="BA30" s="171">
        <v>725</v>
      </c>
      <c r="BB30" s="170" t="s">
        <v>17001</v>
      </c>
      <c r="BC30" s="170">
        <v>2008</v>
      </c>
      <c r="BD30" s="172"/>
      <c r="BE30" s="173">
        <f t="shared" si="4"/>
        <v>-152</v>
      </c>
      <c r="BL30" s="118" t="str">
        <f t="shared" si="5"/>
        <v>703.900</v>
      </c>
      <c r="BO30" s="118" t="s">
        <v>606</v>
      </c>
      <c r="BP30" s="118" t="s">
        <v>621</v>
      </c>
      <c r="BQ30" s="118" t="s">
        <v>1262</v>
      </c>
      <c r="BW30" s="118" t="s">
        <v>606</v>
      </c>
      <c r="BX30" s="118" t="s">
        <v>621</v>
      </c>
      <c r="BY30" s="118" t="s">
        <v>1262</v>
      </c>
      <c r="CJ30" s="164">
        <f t="shared" si="2"/>
        <v>-2.9103830456733704E-10</v>
      </c>
    </row>
    <row r="31" spans="1:88" x14ac:dyDescent="0.3">
      <c r="A31" s="118">
        <v>1</v>
      </c>
      <c r="B31" s="165">
        <f>SUBTOTAL(9,$A$22:A31)</f>
        <v>10</v>
      </c>
      <c r="C31" s="165"/>
      <c r="D31" s="166" t="s">
        <v>82</v>
      </c>
      <c r="E31" s="138" t="s">
        <v>17202</v>
      </c>
      <c r="F31" s="162">
        <f t="shared" si="6"/>
        <v>2921278.95</v>
      </c>
      <c r="G31" s="167">
        <v>0</v>
      </c>
      <c r="H31" s="167">
        <v>0</v>
      </c>
      <c r="I31" s="167">
        <v>0</v>
      </c>
      <c r="J31" s="167">
        <v>0</v>
      </c>
      <c r="K31" s="167">
        <v>0</v>
      </c>
      <c r="L31" s="167">
        <v>0</v>
      </c>
      <c r="M31" s="168">
        <v>0</v>
      </c>
      <c r="N31" s="167">
        <v>0</v>
      </c>
      <c r="O31" s="167">
        <v>376</v>
      </c>
      <c r="P31" s="167">
        <v>2777815.12</v>
      </c>
      <c r="Q31" s="167">
        <v>0</v>
      </c>
      <c r="R31" s="167">
        <v>0</v>
      </c>
      <c r="S31" s="167">
        <v>0</v>
      </c>
      <c r="T31" s="167">
        <v>0</v>
      </c>
      <c r="U31" s="167">
        <v>0</v>
      </c>
      <c r="V31" s="167">
        <v>0</v>
      </c>
      <c r="W31" s="167">
        <v>0</v>
      </c>
      <c r="X31" s="167">
        <v>0</v>
      </c>
      <c r="Y31" s="167">
        <v>0</v>
      </c>
      <c r="Z31" s="167">
        <v>0</v>
      </c>
      <c r="AA31" s="167">
        <v>0</v>
      </c>
      <c r="AB31" s="167">
        <v>0</v>
      </c>
      <c r="AC31" s="167">
        <v>0</v>
      </c>
      <c r="AD31" s="167">
        <v>0</v>
      </c>
      <c r="AE31" s="162">
        <f t="shared" si="7"/>
        <v>59445.24</v>
      </c>
      <c r="AF31" s="162">
        <v>84018.59</v>
      </c>
      <c r="AG31" s="162">
        <v>0</v>
      </c>
      <c r="AH31" s="138">
        <v>2023</v>
      </c>
      <c r="AI31" s="138">
        <v>2023</v>
      </c>
      <c r="AJ31" s="138">
        <v>2023</v>
      </c>
      <c r="AK31" s="169"/>
      <c r="AL31" s="169"/>
      <c r="AM31" s="169"/>
      <c r="AN31" s="169"/>
      <c r="AO31" s="170" t="s">
        <v>16941</v>
      </c>
      <c r="AP31" s="170" t="s">
        <v>16953</v>
      </c>
      <c r="AQ31" s="170">
        <v>0</v>
      </c>
      <c r="AR31" s="170" t="s">
        <v>16950</v>
      </c>
      <c r="AS31" s="170" t="s">
        <v>16943</v>
      </c>
      <c r="AT31" s="170" t="s">
        <v>16947</v>
      </c>
      <c r="AU31" s="170" t="s">
        <v>16968</v>
      </c>
      <c r="AV31" s="170"/>
      <c r="AW31" s="170"/>
      <c r="AX31" s="170"/>
      <c r="AY31" s="170" t="s">
        <v>771</v>
      </c>
      <c r="AZ31" s="171">
        <v>769.6</v>
      </c>
      <c r="BA31" s="171">
        <v>395</v>
      </c>
      <c r="BB31" s="170" t="s">
        <v>17001</v>
      </c>
      <c r="BC31" s="170">
        <v>2008</v>
      </c>
      <c r="BD31" s="172"/>
      <c r="BE31" s="173">
        <f t="shared" si="4"/>
        <v>19</v>
      </c>
      <c r="BL31" s="118" t="str">
        <f t="shared" si="5"/>
        <v>293.000</v>
      </c>
      <c r="BO31" s="118" t="s">
        <v>508</v>
      </c>
      <c r="BP31" s="118" t="s">
        <v>2983</v>
      </c>
      <c r="BQ31" s="118" t="s">
        <v>3065</v>
      </c>
      <c r="BW31" s="118" t="s">
        <v>508</v>
      </c>
      <c r="BX31" s="118" t="s">
        <v>2983</v>
      </c>
      <c r="BY31" s="118" t="s">
        <v>3065</v>
      </c>
      <c r="CJ31" s="164">
        <f t="shared" si="2"/>
        <v>8.7311491370201111E-11</v>
      </c>
    </row>
    <row r="32" spans="1:88" x14ac:dyDescent="0.3">
      <c r="A32" s="118">
        <v>1</v>
      </c>
      <c r="B32" s="165">
        <f>SUBTOTAL(9,$A$22:A32)</f>
        <v>11</v>
      </c>
      <c r="C32" s="165"/>
      <c r="D32" s="166" t="s">
        <v>83</v>
      </c>
      <c r="E32" s="138" t="s">
        <v>17202</v>
      </c>
      <c r="F32" s="162">
        <f t="shared" si="6"/>
        <v>2990984.2</v>
      </c>
      <c r="G32" s="167">
        <v>0</v>
      </c>
      <c r="H32" s="167">
        <v>0</v>
      </c>
      <c r="I32" s="167">
        <v>0</v>
      </c>
      <c r="J32" s="167">
        <v>0</v>
      </c>
      <c r="K32" s="167">
        <v>0</v>
      </c>
      <c r="L32" s="167">
        <v>0</v>
      </c>
      <c r="M32" s="168">
        <v>0</v>
      </c>
      <c r="N32" s="167">
        <v>0</v>
      </c>
      <c r="O32" s="162">
        <v>381.17</v>
      </c>
      <c r="P32" s="162">
        <v>2845019.95</v>
      </c>
      <c r="Q32" s="167">
        <v>0</v>
      </c>
      <c r="R32" s="167">
        <v>0</v>
      </c>
      <c r="S32" s="167">
        <v>0</v>
      </c>
      <c r="T32" s="167">
        <v>0</v>
      </c>
      <c r="U32" s="167">
        <v>0</v>
      </c>
      <c r="V32" s="167">
        <v>0</v>
      </c>
      <c r="W32" s="167">
        <v>0</v>
      </c>
      <c r="X32" s="167">
        <v>0</v>
      </c>
      <c r="Y32" s="167">
        <v>0</v>
      </c>
      <c r="Z32" s="167">
        <v>0</v>
      </c>
      <c r="AA32" s="167">
        <v>0</v>
      </c>
      <c r="AB32" s="167">
        <v>0</v>
      </c>
      <c r="AC32" s="167">
        <v>0</v>
      </c>
      <c r="AD32" s="167">
        <v>0</v>
      </c>
      <c r="AE32" s="162">
        <f t="shared" si="7"/>
        <v>60883.43</v>
      </c>
      <c r="AF32" s="162">
        <v>85080.82</v>
      </c>
      <c r="AG32" s="162">
        <v>0</v>
      </c>
      <c r="AH32" s="138">
        <v>2023</v>
      </c>
      <c r="AI32" s="138">
        <v>2023</v>
      </c>
      <c r="AJ32" s="138">
        <v>2023</v>
      </c>
      <c r="AK32" s="169"/>
      <c r="AL32" s="169"/>
      <c r="AM32" s="169"/>
      <c r="AN32" s="169"/>
      <c r="AO32" s="170" t="s">
        <v>16948</v>
      </c>
      <c r="AP32" s="170" t="s">
        <v>16940</v>
      </c>
      <c r="AQ32" s="170">
        <v>0</v>
      </c>
      <c r="AR32" s="170" t="s">
        <v>16943</v>
      </c>
      <c r="AS32" s="170" t="s">
        <v>16950</v>
      </c>
      <c r="AT32" s="170" t="s">
        <v>16947</v>
      </c>
      <c r="AU32" s="170" t="s">
        <v>16967</v>
      </c>
      <c r="AV32" s="170"/>
      <c r="AW32" s="170"/>
      <c r="AX32" s="170"/>
      <c r="AY32" s="170" t="s">
        <v>771</v>
      </c>
      <c r="AZ32" s="171">
        <v>799.3</v>
      </c>
      <c r="BA32" s="171">
        <v>391</v>
      </c>
      <c r="BB32" s="170" t="s">
        <v>17001</v>
      </c>
      <c r="BC32" s="170" t="s">
        <v>849</v>
      </c>
      <c r="BD32" s="172"/>
      <c r="BE32" s="173">
        <f t="shared" si="4"/>
        <v>9.8299999999999841</v>
      </c>
      <c r="BL32" s="118" t="str">
        <f t="shared" si="5"/>
        <v>306.000</v>
      </c>
      <c r="BO32" s="118" t="s">
        <v>607</v>
      </c>
      <c r="BP32" s="118" t="s">
        <v>2983</v>
      </c>
      <c r="BQ32" s="118" t="s">
        <v>3066</v>
      </c>
      <c r="BW32" s="118" t="s">
        <v>607</v>
      </c>
      <c r="BX32" s="118" t="s">
        <v>2983</v>
      </c>
      <c r="BY32" s="118" t="s">
        <v>3066</v>
      </c>
      <c r="CJ32" s="164">
        <f t="shared" si="2"/>
        <v>0</v>
      </c>
    </row>
    <row r="33" spans="1:88" x14ac:dyDescent="0.3">
      <c r="A33" s="118">
        <v>1</v>
      </c>
      <c r="B33" s="165">
        <f>SUBTOTAL(9,$A$22:A33)</f>
        <v>12</v>
      </c>
      <c r="C33" s="165"/>
      <c r="D33" s="166" t="s">
        <v>84</v>
      </c>
      <c r="E33" s="138" t="s">
        <v>17202</v>
      </c>
      <c r="F33" s="162">
        <f t="shared" si="6"/>
        <v>110226.26</v>
      </c>
      <c r="G33" s="167">
        <v>0</v>
      </c>
      <c r="H33" s="167">
        <v>0</v>
      </c>
      <c r="I33" s="167">
        <v>0</v>
      </c>
      <c r="J33" s="167">
        <v>0</v>
      </c>
      <c r="K33" s="167">
        <v>0</v>
      </c>
      <c r="L33" s="167">
        <v>0</v>
      </c>
      <c r="M33" s="168">
        <v>0</v>
      </c>
      <c r="N33" s="167">
        <v>0</v>
      </c>
      <c r="O33" s="167">
        <v>0</v>
      </c>
      <c r="P33" s="167">
        <v>0</v>
      </c>
      <c r="Q33" s="167">
        <v>0</v>
      </c>
      <c r="R33" s="167">
        <v>0</v>
      </c>
      <c r="S33" s="167">
        <v>0</v>
      </c>
      <c r="T33" s="167">
        <v>0</v>
      </c>
      <c r="U33" s="167">
        <v>0</v>
      </c>
      <c r="V33" s="167">
        <v>0</v>
      </c>
      <c r="W33" s="167">
        <v>0</v>
      </c>
      <c r="X33" s="167">
        <v>0</v>
      </c>
      <c r="Y33" s="167">
        <v>0</v>
      </c>
      <c r="Z33" s="167">
        <v>0</v>
      </c>
      <c r="AA33" s="167">
        <v>0</v>
      </c>
      <c r="AB33" s="167">
        <v>0</v>
      </c>
      <c r="AC33" s="167">
        <v>0</v>
      </c>
      <c r="AD33" s="167">
        <v>0</v>
      </c>
      <c r="AE33" s="162">
        <f t="shared" si="7"/>
        <v>0</v>
      </c>
      <c r="AF33" s="162">
        <v>110226.26</v>
      </c>
      <c r="AG33" s="162">
        <v>0</v>
      </c>
      <c r="AH33" s="138">
        <v>2023</v>
      </c>
      <c r="AI33" s="138" t="s">
        <v>17033</v>
      </c>
      <c r="AJ33" s="138" t="s">
        <v>17033</v>
      </c>
      <c r="AK33" s="169"/>
      <c r="AL33" s="169"/>
      <c r="AM33" s="169"/>
      <c r="AN33" s="169"/>
      <c r="AO33" s="170" t="s">
        <v>16948</v>
      </c>
      <c r="AP33" s="170" t="s">
        <v>16940</v>
      </c>
      <c r="AQ33" s="170">
        <v>0</v>
      </c>
      <c r="AR33" s="170" t="s">
        <v>16943</v>
      </c>
      <c r="AS33" s="170" t="s">
        <v>16950</v>
      </c>
      <c r="AT33" s="170" t="s">
        <v>16947</v>
      </c>
      <c r="AU33" s="170" t="s">
        <v>16967</v>
      </c>
      <c r="AV33" s="170"/>
      <c r="AW33" s="170"/>
      <c r="AX33" s="170"/>
      <c r="AY33" s="170" t="s">
        <v>771</v>
      </c>
      <c r="AZ33" s="171">
        <v>851.2</v>
      </c>
      <c r="BA33" s="171">
        <v>391</v>
      </c>
      <c r="BB33" s="170" t="s">
        <v>17001</v>
      </c>
      <c r="BC33" s="170" t="s">
        <v>849</v>
      </c>
      <c r="BD33" s="172"/>
      <c r="BE33" s="173">
        <f t="shared" si="4"/>
        <v>391</v>
      </c>
      <c r="BL33" s="118" t="str">
        <f t="shared" si="5"/>
        <v>303.000</v>
      </c>
      <c r="BO33" s="118" t="s">
        <v>3067</v>
      </c>
      <c r="BP33" s="118" t="s">
        <v>16977</v>
      </c>
      <c r="BQ33" s="118" t="s">
        <v>1692</v>
      </c>
      <c r="BW33" s="118" t="s">
        <v>3067</v>
      </c>
      <c r="BX33" s="118" t="s">
        <v>16977</v>
      </c>
      <c r="BY33" s="118" t="s">
        <v>1692</v>
      </c>
      <c r="CJ33" s="164">
        <f t="shared" si="2"/>
        <v>0</v>
      </c>
    </row>
    <row r="34" spans="1:88" x14ac:dyDescent="0.3">
      <c r="A34" s="118">
        <v>1</v>
      </c>
      <c r="B34" s="165">
        <f>SUBTOTAL(9,$A$22:A34)</f>
        <v>13</v>
      </c>
      <c r="C34" s="165"/>
      <c r="D34" s="166" t="s">
        <v>85</v>
      </c>
      <c r="E34" s="138" t="s">
        <v>17202</v>
      </c>
      <c r="F34" s="162">
        <f t="shared" si="6"/>
        <v>108310.66</v>
      </c>
      <c r="G34" s="167">
        <v>0</v>
      </c>
      <c r="H34" s="167">
        <v>0</v>
      </c>
      <c r="I34" s="167">
        <v>0</v>
      </c>
      <c r="J34" s="167">
        <v>0</v>
      </c>
      <c r="K34" s="167">
        <v>0</v>
      </c>
      <c r="L34" s="167">
        <v>0</v>
      </c>
      <c r="M34" s="168">
        <v>0</v>
      </c>
      <c r="N34" s="167">
        <v>0</v>
      </c>
      <c r="O34" s="167">
        <v>0</v>
      </c>
      <c r="P34" s="167">
        <v>0</v>
      </c>
      <c r="Q34" s="167">
        <v>0</v>
      </c>
      <c r="R34" s="167">
        <v>0</v>
      </c>
      <c r="S34" s="167">
        <v>0</v>
      </c>
      <c r="T34" s="167">
        <v>0</v>
      </c>
      <c r="U34" s="167">
        <v>0</v>
      </c>
      <c r="V34" s="167">
        <v>0</v>
      </c>
      <c r="W34" s="167">
        <v>0</v>
      </c>
      <c r="X34" s="167">
        <v>0</v>
      </c>
      <c r="Y34" s="167">
        <v>0</v>
      </c>
      <c r="Z34" s="167">
        <v>0</v>
      </c>
      <c r="AA34" s="167">
        <v>0</v>
      </c>
      <c r="AB34" s="167">
        <v>0</v>
      </c>
      <c r="AC34" s="167">
        <v>0</v>
      </c>
      <c r="AD34" s="167">
        <v>0</v>
      </c>
      <c r="AE34" s="162">
        <f t="shared" si="7"/>
        <v>0</v>
      </c>
      <c r="AF34" s="162">
        <v>108310.66</v>
      </c>
      <c r="AG34" s="162">
        <v>0</v>
      </c>
      <c r="AH34" s="138">
        <v>2023</v>
      </c>
      <c r="AI34" s="138" t="s">
        <v>17033</v>
      </c>
      <c r="AJ34" s="138" t="s">
        <v>17033</v>
      </c>
      <c r="AK34" s="169"/>
      <c r="AL34" s="169"/>
      <c r="AM34" s="169"/>
      <c r="AN34" s="169"/>
      <c r="AO34" s="170" t="s">
        <v>16956</v>
      </c>
      <c r="AP34" s="170" t="s">
        <v>16936</v>
      </c>
      <c r="AQ34" s="170">
        <v>0</v>
      </c>
      <c r="AR34" s="170" t="s">
        <v>16944</v>
      </c>
      <c r="AS34" s="170" t="s">
        <v>16958</v>
      </c>
      <c r="AT34" s="170">
        <v>0</v>
      </c>
      <c r="AU34" s="170"/>
      <c r="AV34" s="170"/>
      <c r="AW34" s="170"/>
      <c r="AX34" s="170"/>
      <c r="AY34" s="170" t="s">
        <v>775</v>
      </c>
      <c r="AZ34" s="171">
        <v>895.7</v>
      </c>
      <c r="BA34" s="171">
        <v>782</v>
      </c>
      <c r="BB34" s="170" t="s">
        <v>17001</v>
      </c>
      <c r="BC34" s="170" t="s">
        <v>3197</v>
      </c>
      <c r="BD34" s="172"/>
      <c r="BE34" s="173">
        <f t="shared" si="4"/>
        <v>782</v>
      </c>
      <c r="BL34" s="118" t="str">
        <f t="shared" si="5"/>
        <v>793.600</v>
      </c>
      <c r="BO34" s="118" t="s">
        <v>608</v>
      </c>
      <c r="BP34" s="118" t="s">
        <v>3095</v>
      </c>
      <c r="BQ34" s="118" t="s">
        <v>3069</v>
      </c>
      <c r="BW34" s="118" t="s">
        <v>608</v>
      </c>
      <c r="BX34" s="118" t="s">
        <v>3095</v>
      </c>
      <c r="BY34" s="118" t="s">
        <v>3069</v>
      </c>
      <c r="CJ34" s="164">
        <f t="shared" si="2"/>
        <v>0</v>
      </c>
    </row>
    <row r="35" spans="1:88" x14ac:dyDescent="0.3">
      <c r="A35" s="118">
        <v>1</v>
      </c>
      <c r="B35" s="165">
        <f>SUBTOTAL(9,$A$22:A35)</f>
        <v>14</v>
      </c>
      <c r="C35" s="165"/>
      <c r="D35" s="166" t="s">
        <v>86</v>
      </c>
      <c r="E35" s="138" t="s">
        <v>17202</v>
      </c>
      <c r="F35" s="162">
        <f t="shared" si="6"/>
        <v>466938.08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168">
        <v>0</v>
      </c>
      <c r="N35" s="167">
        <v>0</v>
      </c>
      <c r="O35" s="167">
        <v>0</v>
      </c>
      <c r="P35" s="167">
        <v>0</v>
      </c>
      <c r="Q35" s="167">
        <v>0</v>
      </c>
      <c r="R35" s="167">
        <v>0</v>
      </c>
      <c r="S35" s="167">
        <v>0</v>
      </c>
      <c r="T35" s="167">
        <v>0</v>
      </c>
      <c r="U35" s="167">
        <v>0</v>
      </c>
      <c r="V35" s="167">
        <v>0</v>
      </c>
      <c r="W35" s="167">
        <v>0</v>
      </c>
      <c r="X35" s="167">
        <v>0</v>
      </c>
      <c r="Y35" s="167">
        <v>0</v>
      </c>
      <c r="Z35" s="167">
        <v>0</v>
      </c>
      <c r="AA35" s="167">
        <v>0</v>
      </c>
      <c r="AB35" s="167">
        <v>0</v>
      </c>
      <c r="AC35" s="167">
        <v>0</v>
      </c>
      <c r="AD35" s="167">
        <v>0</v>
      </c>
      <c r="AE35" s="162">
        <f>ROUND(H35*2.14%,2)+ROUND(I35*2.14%,2)+ROUND(P35*2.14%,2)+ROUND(T35*2.14%,2)+ROUND(AD35*2.14%,2)</f>
        <v>0</v>
      </c>
      <c r="AF35" s="162">
        <v>466938.08</v>
      </c>
      <c r="AG35" s="162">
        <v>0</v>
      </c>
      <c r="AH35" s="138">
        <v>2023</v>
      </c>
      <c r="AI35" s="138" t="s">
        <v>17033</v>
      </c>
      <c r="AJ35" s="138" t="s">
        <v>17033</v>
      </c>
      <c r="AK35" s="169"/>
      <c r="AL35" s="169"/>
      <c r="AM35" s="169"/>
      <c r="AN35" s="169"/>
      <c r="AO35" s="170" t="s">
        <v>16940</v>
      </c>
      <c r="AP35" s="170" t="s">
        <v>16951</v>
      </c>
      <c r="AQ35" s="170">
        <v>2014</v>
      </c>
      <c r="AR35" s="170" t="s">
        <v>16950</v>
      </c>
      <c r="AS35" s="170" t="s">
        <v>16944</v>
      </c>
      <c r="AT35" s="170" t="s">
        <v>16943</v>
      </c>
      <c r="AU35" s="170"/>
      <c r="AV35" s="170" t="s">
        <v>16961</v>
      </c>
      <c r="AW35" s="174">
        <v>3450400</v>
      </c>
      <c r="AX35" s="174">
        <v>2422377.7000000002</v>
      </c>
      <c r="AY35" s="170" t="s">
        <v>661</v>
      </c>
      <c r="AZ35" s="171">
        <v>3943.7</v>
      </c>
      <c r="BA35" s="171">
        <v>630.4</v>
      </c>
      <c r="BB35" s="170" t="s">
        <v>17003</v>
      </c>
      <c r="BC35" s="170">
        <v>1990</v>
      </c>
      <c r="BD35" s="172"/>
      <c r="BE35" s="173">
        <f t="shared" si="4"/>
        <v>630.4</v>
      </c>
      <c r="BL35" s="118" t="str">
        <f t="shared" si="5"/>
        <v>589.000</v>
      </c>
      <c r="BO35" s="118" t="s">
        <v>3070</v>
      </c>
      <c r="BP35" s="118" t="s">
        <v>2983</v>
      </c>
      <c r="BQ35" s="118" t="s">
        <v>3071</v>
      </c>
      <c r="BW35" s="118" t="s">
        <v>3070</v>
      </c>
      <c r="BX35" s="118" t="s">
        <v>2983</v>
      </c>
      <c r="BY35" s="118" t="s">
        <v>3071</v>
      </c>
      <c r="CJ35" s="164">
        <f t="shared" si="2"/>
        <v>0</v>
      </c>
    </row>
    <row r="36" spans="1:88" x14ac:dyDescent="0.3">
      <c r="A36" s="118">
        <v>1</v>
      </c>
      <c r="B36" s="165">
        <f>SUBTOTAL(9,$A$22:A36)</f>
        <v>15</v>
      </c>
      <c r="C36" s="165"/>
      <c r="D36" s="166" t="s">
        <v>88</v>
      </c>
      <c r="E36" s="138" t="s">
        <v>17202</v>
      </c>
      <c r="F36" s="162">
        <f t="shared" si="6"/>
        <v>12257852.639999999</v>
      </c>
      <c r="G36" s="167">
        <v>0</v>
      </c>
      <c r="H36" s="167">
        <v>0</v>
      </c>
      <c r="I36" s="167">
        <v>0</v>
      </c>
      <c r="J36" s="167">
        <v>0</v>
      </c>
      <c r="K36" s="167">
        <v>0</v>
      </c>
      <c r="L36" s="167">
        <v>0</v>
      </c>
      <c r="M36" s="168">
        <v>0</v>
      </c>
      <c r="N36" s="167">
        <v>0</v>
      </c>
      <c r="O36" s="167">
        <v>2247.9</v>
      </c>
      <c r="P36" s="162">
        <v>11857498.869999999</v>
      </c>
      <c r="Q36" s="167">
        <v>0</v>
      </c>
      <c r="R36" s="167">
        <v>0</v>
      </c>
      <c r="S36" s="167">
        <v>0</v>
      </c>
      <c r="T36" s="167">
        <v>0</v>
      </c>
      <c r="U36" s="167">
        <v>0</v>
      </c>
      <c r="V36" s="167">
        <v>0</v>
      </c>
      <c r="W36" s="167">
        <v>0</v>
      </c>
      <c r="X36" s="167">
        <v>0</v>
      </c>
      <c r="Y36" s="167">
        <v>0</v>
      </c>
      <c r="Z36" s="167">
        <v>0</v>
      </c>
      <c r="AA36" s="167">
        <v>0</v>
      </c>
      <c r="AB36" s="167">
        <v>0</v>
      </c>
      <c r="AC36" s="167">
        <v>0</v>
      </c>
      <c r="AD36" s="167">
        <v>0</v>
      </c>
      <c r="AE36" s="162">
        <f t="shared" si="7"/>
        <v>253750.48</v>
      </c>
      <c r="AF36" s="162">
        <v>146603.29</v>
      </c>
      <c r="AG36" s="162">
        <v>0</v>
      </c>
      <c r="AH36" s="138">
        <v>2023</v>
      </c>
      <c r="AI36" s="138">
        <v>2023</v>
      </c>
      <c r="AJ36" s="138">
        <v>2023</v>
      </c>
      <c r="AK36" s="169"/>
      <c r="AL36" s="169"/>
      <c r="AM36" s="169"/>
      <c r="AN36" s="169"/>
      <c r="AO36" s="170" t="s">
        <v>16953</v>
      </c>
      <c r="AP36" s="170" t="s">
        <v>16958</v>
      </c>
      <c r="AQ36" s="170">
        <v>0</v>
      </c>
      <c r="AR36" s="170" t="s">
        <v>16950</v>
      </c>
      <c r="AS36" s="170" t="s">
        <v>16950</v>
      </c>
      <c r="AT36" s="170" t="s">
        <v>16947</v>
      </c>
      <c r="AU36" s="170"/>
      <c r="AV36" s="170"/>
      <c r="AW36" s="170"/>
      <c r="AX36" s="170"/>
      <c r="AY36" s="170" t="s">
        <v>700</v>
      </c>
      <c r="AZ36" s="171">
        <v>8740</v>
      </c>
      <c r="BA36" s="171">
        <v>2462</v>
      </c>
      <c r="BB36" s="170" t="s">
        <v>17002</v>
      </c>
      <c r="BC36" s="170" t="s">
        <v>16998</v>
      </c>
      <c r="BD36" s="172"/>
      <c r="BE36" s="173">
        <f t="shared" si="4"/>
        <v>214.09999999999991</v>
      </c>
      <c r="BL36" s="118" t="str">
        <f t="shared" si="5"/>
        <v>2462.000</v>
      </c>
      <c r="BO36" s="118" t="s">
        <v>609</v>
      </c>
      <c r="BP36" s="118" t="s">
        <v>628</v>
      </c>
      <c r="BQ36" s="118" t="s">
        <v>3072</v>
      </c>
      <c r="BW36" s="118" t="s">
        <v>609</v>
      </c>
      <c r="BX36" s="118" t="s">
        <v>628</v>
      </c>
      <c r="BY36" s="118" t="s">
        <v>3072</v>
      </c>
      <c r="CJ36" s="164">
        <f t="shared" si="2"/>
        <v>-4.6566128730773926E-10</v>
      </c>
    </row>
    <row r="37" spans="1:88" x14ac:dyDescent="0.3">
      <c r="A37" s="118">
        <v>1</v>
      </c>
      <c r="B37" s="165">
        <f>SUBTOTAL(9,$A$22:A37)</f>
        <v>16</v>
      </c>
      <c r="C37" s="165"/>
      <c r="D37" s="166" t="s">
        <v>89</v>
      </c>
      <c r="E37" s="138" t="s">
        <v>17202</v>
      </c>
      <c r="F37" s="162">
        <f t="shared" si="6"/>
        <v>4357201.3900000006</v>
      </c>
      <c r="G37" s="167">
        <v>0</v>
      </c>
      <c r="H37" s="167">
        <v>0</v>
      </c>
      <c r="I37" s="167">
        <v>0</v>
      </c>
      <c r="J37" s="167">
        <v>0</v>
      </c>
      <c r="K37" s="167">
        <v>0</v>
      </c>
      <c r="L37" s="167">
        <v>0</v>
      </c>
      <c r="M37" s="168">
        <v>0</v>
      </c>
      <c r="N37" s="167">
        <v>0</v>
      </c>
      <c r="O37" s="167">
        <v>585.75</v>
      </c>
      <c r="P37" s="167">
        <v>4137018.26</v>
      </c>
      <c r="Q37" s="167">
        <v>0</v>
      </c>
      <c r="R37" s="167">
        <v>0</v>
      </c>
      <c r="S37" s="167">
        <v>0</v>
      </c>
      <c r="T37" s="167">
        <v>0</v>
      </c>
      <c r="U37" s="167">
        <v>0</v>
      </c>
      <c r="V37" s="167">
        <v>0</v>
      </c>
      <c r="W37" s="167">
        <v>0</v>
      </c>
      <c r="X37" s="167">
        <v>0</v>
      </c>
      <c r="Y37" s="167">
        <v>0</v>
      </c>
      <c r="Z37" s="167">
        <v>0</v>
      </c>
      <c r="AA37" s="167">
        <v>0</v>
      </c>
      <c r="AB37" s="167">
        <v>0</v>
      </c>
      <c r="AC37" s="167">
        <v>0</v>
      </c>
      <c r="AD37" s="167">
        <v>0</v>
      </c>
      <c r="AE37" s="162">
        <f t="shared" si="7"/>
        <v>88532.19</v>
      </c>
      <c r="AF37" s="162">
        <v>131650.94</v>
      </c>
      <c r="AG37" s="162">
        <v>0</v>
      </c>
      <c r="AH37" s="138">
        <v>2023</v>
      </c>
      <c r="AI37" s="138">
        <v>2023</v>
      </c>
      <c r="AJ37" s="138">
        <v>2023</v>
      </c>
      <c r="AK37" s="169"/>
      <c r="AL37" s="169"/>
      <c r="AM37" s="169"/>
      <c r="AN37" s="169"/>
      <c r="AO37" s="170" t="s">
        <v>16956</v>
      </c>
      <c r="AP37" s="170" t="s">
        <v>16939</v>
      </c>
      <c r="AQ37" s="170">
        <v>0</v>
      </c>
      <c r="AR37" s="170" t="s">
        <v>16951</v>
      </c>
      <c r="AS37" s="170" t="s">
        <v>16938</v>
      </c>
      <c r="AT37" s="170" t="s">
        <v>16950</v>
      </c>
      <c r="AU37" s="170"/>
      <c r="AV37" s="170"/>
      <c r="AW37" s="170"/>
      <c r="AX37" s="170"/>
      <c r="AY37" s="170" t="s">
        <v>841</v>
      </c>
      <c r="AZ37" s="171">
        <v>1662.4</v>
      </c>
      <c r="BA37" s="171">
        <v>707.7</v>
      </c>
      <c r="BB37" s="170" t="s">
        <v>17097</v>
      </c>
      <c r="BC37" s="170" t="s">
        <v>16998</v>
      </c>
      <c r="BD37" s="172"/>
      <c r="BE37" s="173">
        <f t="shared" si="4"/>
        <v>121.95000000000005</v>
      </c>
      <c r="BL37" s="118" t="str">
        <f t="shared" si="5"/>
        <v>878.800</v>
      </c>
      <c r="BO37" s="118" t="s">
        <v>610</v>
      </c>
      <c r="BP37" s="118" t="s">
        <v>628</v>
      </c>
      <c r="BQ37" s="118" t="s">
        <v>3073</v>
      </c>
      <c r="BW37" s="118" t="s">
        <v>610</v>
      </c>
      <c r="BX37" s="118" t="s">
        <v>628</v>
      </c>
      <c r="BY37" s="118" t="s">
        <v>3073</v>
      </c>
      <c r="CJ37" s="164">
        <f t="shared" si="2"/>
        <v>8.149072527885437E-10</v>
      </c>
    </row>
    <row r="38" spans="1:88" x14ac:dyDescent="0.3">
      <c r="A38" s="118">
        <v>1</v>
      </c>
      <c r="B38" s="165">
        <f>SUBTOTAL(9,$A$22:A38)</f>
        <v>17</v>
      </c>
      <c r="C38" s="165"/>
      <c r="D38" s="166" t="s">
        <v>90</v>
      </c>
      <c r="E38" s="138" t="s">
        <v>17202</v>
      </c>
      <c r="F38" s="162">
        <f t="shared" si="6"/>
        <v>115062.43</v>
      </c>
      <c r="G38" s="167">
        <v>0</v>
      </c>
      <c r="H38" s="167">
        <v>0</v>
      </c>
      <c r="I38" s="167">
        <v>0</v>
      </c>
      <c r="J38" s="167">
        <v>0</v>
      </c>
      <c r="K38" s="167">
        <v>0</v>
      </c>
      <c r="L38" s="167">
        <v>0</v>
      </c>
      <c r="M38" s="168">
        <v>0</v>
      </c>
      <c r="N38" s="167">
        <v>0</v>
      </c>
      <c r="O38" s="167">
        <v>0</v>
      </c>
      <c r="P38" s="167">
        <v>0</v>
      </c>
      <c r="Q38" s="167">
        <v>0</v>
      </c>
      <c r="R38" s="167">
        <v>0</v>
      </c>
      <c r="S38" s="167">
        <v>0</v>
      </c>
      <c r="T38" s="167">
        <v>0</v>
      </c>
      <c r="U38" s="167">
        <v>0</v>
      </c>
      <c r="V38" s="167">
        <v>0</v>
      </c>
      <c r="W38" s="167">
        <v>0</v>
      </c>
      <c r="X38" s="167">
        <v>0</v>
      </c>
      <c r="Y38" s="167">
        <v>0</v>
      </c>
      <c r="Z38" s="167">
        <v>0</v>
      </c>
      <c r="AA38" s="167">
        <v>0</v>
      </c>
      <c r="AB38" s="167">
        <v>0</v>
      </c>
      <c r="AC38" s="167">
        <v>0</v>
      </c>
      <c r="AD38" s="167">
        <v>0</v>
      </c>
      <c r="AE38" s="162">
        <f t="shared" si="7"/>
        <v>0</v>
      </c>
      <c r="AF38" s="162">
        <v>115062.43</v>
      </c>
      <c r="AG38" s="162">
        <v>0</v>
      </c>
      <c r="AH38" s="138">
        <v>2023</v>
      </c>
      <c r="AI38" s="138" t="s">
        <v>17033</v>
      </c>
      <c r="AJ38" s="138" t="s">
        <v>17033</v>
      </c>
      <c r="AK38" s="169"/>
      <c r="AL38" s="169"/>
      <c r="AM38" s="169"/>
      <c r="AN38" s="169"/>
      <c r="AO38" s="170" t="s">
        <v>16956</v>
      </c>
      <c r="AP38" s="170" t="s">
        <v>16937</v>
      </c>
      <c r="AQ38" s="170">
        <v>0</v>
      </c>
      <c r="AR38" s="170" t="s">
        <v>16943</v>
      </c>
      <c r="AS38" s="170" t="s">
        <v>16950</v>
      </c>
      <c r="AT38" s="170" t="s">
        <v>16947</v>
      </c>
      <c r="AU38" s="170"/>
      <c r="AV38" s="170"/>
      <c r="AW38" s="170"/>
      <c r="AX38" s="170"/>
      <c r="AY38" s="170" t="s">
        <v>771</v>
      </c>
      <c r="AZ38" s="171">
        <v>807.5</v>
      </c>
      <c r="BA38" s="171">
        <v>290</v>
      </c>
      <c r="BB38" s="170" t="s">
        <v>17002</v>
      </c>
      <c r="BC38" s="170" t="s">
        <v>16998</v>
      </c>
      <c r="BD38" s="172"/>
      <c r="BE38" s="173">
        <f t="shared" si="4"/>
        <v>290</v>
      </c>
      <c r="BL38" s="118" t="str">
        <f t="shared" si="5"/>
        <v>232.100</v>
      </c>
      <c r="BO38" s="118" t="s">
        <v>509</v>
      </c>
      <c r="BP38" s="118" t="s">
        <v>626</v>
      </c>
      <c r="BQ38" s="118" t="s">
        <v>3074</v>
      </c>
      <c r="BW38" s="118" t="s">
        <v>509</v>
      </c>
      <c r="BX38" s="118" t="s">
        <v>626</v>
      </c>
      <c r="BY38" s="118" t="s">
        <v>3074</v>
      </c>
      <c r="CJ38" s="164">
        <f t="shared" si="2"/>
        <v>0</v>
      </c>
    </row>
    <row r="39" spans="1:88" ht="17.25" customHeight="1" x14ac:dyDescent="0.3">
      <c r="A39" s="118">
        <v>1</v>
      </c>
      <c r="B39" s="165">
        <f>SUBTOTAL(9,$A$22:A39)</f>
        <v>18</v>
      </c>
      <c r="C39" s="165"/>
      <c r="D39" s="166" t="s">
        <v>91</v>
      </c>
      <c r="E39" s="138" t="s">
        <v>17202</v>
      </c>
      <c r="F39" s="162">
        <f t="shared" si="6"/>
        <v>192923.23</v>
      </c>
      <c r="G39" s="167">
        <v>0</v>
      </c>
      <c r="H39" s="167">
        <v>0</v>
      </c>
      <c r="I39" s="167">
        <v>0</v>
      </c>
      <c r="J39" s="167">
        <v>0</v>
      </c>
      <c r="K39" s="167">
        <v>0</v>
      </c>
      <c r="L39" s="167">
        <v>0</v>
      </c>
      <c r="M39" s="168">
        <v>0</v>
      </c>
      <c r="N39" s="167">
        <v>0</v>
      </c>
      <c r="O39" s="167">
        <v>0</v>
      </c>
      <c r="P39" s="167">
        <v>0</v>
      </c>
      <c r="Q39" s="167">
        <v>0</v>
      </c>
      <c r="R39" s="167">
        <v>0</v>
      </c>
      <c r="S39" s="167">
        <v>0</v>
      </c>
      <c r="T39" s="167">
        <v>0</v>
      </c>
      <c r="U39" s="167">
        <v>0</v>
      </c>
      <c r="V39" s="167">
        <v>0</v>
      </c>
      <c r="W39" s="167">
        <v>0</v>
      </c>
      <c r="X39" s="167">
        <v>0</v>
      </c>
      <c r="Y39" s="167">
        <v>0</v>
      </c>
      <c r="Z39" s="167">
        <v>0</v>
      </c>
      <c r="AA39" s="167">
        <v>0</v>
      </c>
      <c r="AB39" s="167">
        <v>0</v>
      </c>
      <c r="AC39" s="167">
        <v>0</v>
      </c>
      <c r="AD39" s="167">
        <v>0</v>
      </c>
      <c r="AE39" s="162">
        <f t="shared" si="7"/>
        <v>0</v>
      </c>
      <c r="AF39" s="162">
        <v>192923.23</v>
      </c>
      <c r="AG39" s="162">
        <v>0</v>
      </c>
      <c r="AH39" s="138">
        <v>2023</v>
      </c>
      <c r="AI39" s="138" t="s">
        <v>17033</v>
      </c>
      <c r="AJ39" s="138" t="s">
        <v>17033</v>
      </c>
      <c r="AK39" s="169"/>
      <c r="AL39" s="169"/>
      <c r="AM39" s="169"/>
      <c r="AN39" s="169"/>
      <c r="AO39" s="170" t="s">
        <v>16935</v>
      </c>
      <c r="AP39" s="170" t="s">
        <v>16956</v>
      </c>
      <c r="AQ39" s="170">
        <v>0</v>
      </c>
      <c r="AR39" s="170" t="s">
        <v>16948</v>
      </c>
      <c r="AS39" s="170" t="s">
        <v>16954</v>
      </c>
      <c r="AT39" s="170" t="s">
        <v>16950</v>
      </c>
      <c r="AU39" s="170"/>
      <c r="AV39" s="170"/>
      <c r="AW39" s="170"/>
      <c r="AX39" s="170"/>
      <c r="AY39" s="170" t="s">
        <v>662</v>
      </c>
      <c r="AZ39" s="171">
        <v>3183.8</v>
      </c>
      <c r="BA39" s="171">
        <v>1179.0999999999999</v>
      </c>
      <c r="BB39" s="170" t="s">
        <v>17001</v>
      </c>
      <c r="BC39" s="170" t="s">
        <v>16998</v>
      </c>
      <c r="BD39" s="172"/>
      <c r="BE39" s="173">
        <f t="shared" si="4"/>
        <v>1179.0999999999999</v>
      </c>
      <c r="BL39" s="118" t="str">
        <f t="shared" si="5"/>
        <v>1001.000</v>
      </c>
      <c r="BO39" s="118" t="s">
        <v>3075</v>
      </c>
      <c r="BP39" s="118" t="s">
        <v>16975</v>
      </c>
      <c r="BQ39" s="118" t="s">
        <v>3077</v>
      </c>
      <c r="BW39" s="118" t="s">
        <v>3075</v>
      </c>
      <c r="BX39" s="118" t="s">
        <v>16975</v>
      </c>
      <c r="BY39" s="118" t="s">
        <v>3077</v>
      </c>
      <c r="CJ39" s="164">
        <f t="shared" si="2"/>
        <v>0</v>
      </c>
    </row>
    <row r="40" spans="1:88" x14ac:dyDescent="0.3">
      <c r="A40" s="118">
        <v>1</v>
      </c>
      <c r="B40" s="165">
        <f>SUBTOTAL(9,$A$22:A40)</f>
        <v>19</v>
      </c>
      <c r="C40" s="165"/>
      <c r="D40" s="166" t="s">
        <v>92</v>
      </c>
      <c r="E40" s="138" t="s">
        <v>17202</v>
      </c>
      <c r="F40" s="162">
        <f t="shared" si="6"/>
        <v>5046342.9799999995</v>
      </c>
      <c r="G40" s="167">
        <v>0</v>
      </c>
      <c r="H40" s="167">
        <v>0</v>
      </c>
      <c r="I40" s="167">
        <v>0</v>
      </c>
      <c r="J40" s="167">
        <v>0</v>
      </c>
      <c r="K40" s="167">
        <v>0</v>
      </c>
      <c r="L40" s="167">
        <v>0</v>
      </c>
      <c r="M40" s="168">
        <v>0</v>
      </c>
      <c r="N40" s="167">
        <v>0</v>
      </c>
      <c r="O40" s="167">
        <v>840.9</v>
      </c>
      <c r="P40" s="167">
        <v>4756132.5999999996</v>
      </c>
      <c r="Q40" s="167">
        <v>0</v>
      </c>
      <c r="R40" s="167">
        <v>0</v>
      </c>
      <c r="S40" s="167">
        <v>0</v>
      </c>
      <c r="T40" s="167">
        <v>0</v>
      </c>
      <c r="U40" s="167">
        <v>0</v>
      </c>
      <c r="V40" s="167">
        <v>0</v>
      </c>
      <c r="W40" s="167">
        <v>0</v>
      </c>
      <c r="X40" s="167">
        <v>0</v>
      </c>
      <c r="Y40" s="167">
        <v>0</v>
      </c>
      <c r="Z40" s="167">
        <v>0</v>
      </c>
      <c r="AA40" s="167">
        <v>0</v>
      </c>
      <c r="AB40" s="167">
        <v>0</v>
      </c>
      <c r="AC40" s="167">
        <v>0</v>
      </c>
      <c r="AD40" s="167">
        <v>0</v>
      </c>
      <c r="AE40" s="162">
        <f t="shared" si="7"/>
        <v>101781.24</v>
      </c>
      <c r="AF40" s="162">
        <v>188429.14</v>
      </c>
      <c r="AG40" s="162">
        <v>0</v>
      </c>
      <c r="AH40" s="138">
        <v>2023</v>
      </c>
      <c r="AI40" s="138">
        <v>2023</v>
      </c>
      <c r="AJ40" s="138">
        <v>2023</v>
      </c>
      <c r="AK40" s="169"/>
      <c r="AL40" s="169"/>
      <c r="AM40" s="169"/>
      <c r="AN40" s="169"/>
      <c r="AO40" s="170" t="s">
        <v>16956</v>
      </c>
      <c r="AP40" s="170" t="s">
        <v>16951</v>
      </c>
      <c r="AQ40" s="170">
        <v>2016</v>
      </c>
      <c r="AR40" s="170" t="s">
        <v>16949</v>
      </c>
      <c r="AS40" s="170" t="s">
        <v>16947</v>
      </c>
      <c r="AT40" s="170" t="s">
        <v>16950</v>
      </c>
      <c r="AU40" s="170"/>
      <c r="AV40" s="170" t="s">
        <v>16961</v>
      </c>
      <c r="AW40" s="174">
        <v>1523818.4</v>
      </c>
      <c r="AX40" s="174">
        <v>1990456.59</v>
      </c>
      <c r="AY40" s="170" t="s">
        <v>810</v>
      </c>
      <c r="AZ40" s="171">
        <v>2660.1</v>
      </c>
      <c r="BA40" s="171">
        <v>214.1</v>
      </c>
      <c r="BB40" s="170" t="s">
        <v>17002</v>
      </c>
      <c r="BC40" s="170" t="s">
        <v>16998</v>
      </c>
      <c r="BD40" s="172"/>
      <c r="BE40" s="173">
        <f t="shared" si="4"/>
        <v>-626.79999999999995</v>
      </c>
      <c r="BF40" s="118" t="s">
        <v>16934</v>
      </c>
      <c r="BL40" s="118" t="str">
        <f t="shared" si="5"/>
        <v>414.600</v>
      </c>
      <c r="BO40" s="118" t="s">
        <v>3078</v>
      </c>
      <c r="BP40" s="118" t="s">
        <v>16975</v>
      </c>
      <c r="BQ40" s="118" t="s">
        <v>1964</v>
      </c>
      <c r="BW40" s="118" t="s">
        <v>3078</v>
      </c>
      <c r="BX40" s="118" t="s">
        <v>16975</v>
      </c>
      <c r="BY40" s="118" t="s">
        <v>1964</v>
      </c>
      <c r="CJ40" s="164">
        <f t="shared" si="2"/>
        <v>-1.1641532182693481E-10</v>
      </c>
    </row>
    <row r="41" spans="1:88" x14ac:dyDescent="0.3">
      <c r="A41" s="118">
        <v>1</v>
      </c>
      <c r="B41" s="165">
        <f>SUBTOTAL(9,$A$22:A41)</f>
        <v>20</v>
      </c>
      <c r="C41" s="165"/>
      <c r="D41" s="166" t="s">
        <v>93</v>
      </c>
      <c r="E41" s="138" t="s">
        <v>17202</v>
      </c>
      <c r="F41" s="162">
        <f t="shared" si="6"/>
        <v>127786.25</v>
      </c>
      <c r="G41" s="167">
        <v>0</v>
      </c>
      <c r="H41" s="167">
        <v>0</v>
      </c>
      <c r="I41" s="167">
        <v>0</v>
      </c>
      <c r="J41" s="167">
        <v>0</v>
      </c>
      <c r="K41" s="167">
        <v>0</v>
      </c>
      <c r="L41" s="167">
        <v>0</v>
      </c>
      <c r="M41" s="168">
        <v>0</v>
      </c>
      <c r="N41" s="167">
        <v>0</v>
      </c>
      <c r="O41" s="167">
        <v>0</v>
      </c>
      <c r="P41" s="167">
        <v>0</v>
      </c>
      <c r="Q41" s="167">
        <v>0</v>
      </c>
      <c r="R41" s="167">
        <v>0</v>
      </c>
      <c r="S41" s="167">
        <v>0</v>
      </c>
      <c r="T41" s="167">
        <v>0</v>
      </c>
      <c r="U41" s="167">
        <v>0</v>
      </c>
      <c r="V41" s="167">
        <v>0</v>
      </c>
      <c r="W41" s="167">
        <v>0</v>
      </c>
      <c r="X41" s="167">
        <v>0</v>
      </c>
      <c r="Y41" s="167">
        <v>0</v>
      </c>
      <c r="Z41" s="167">
        <v>0</v>
      </c>
      <c r="AA41" s="167">
        <v>0</v>
      </c>
      <c r="AB41" s="167">
        <v>0</v>
      </c>
      <c r="AC41" s="167">
        <v>0</v>
      </c>
      <c r="AD41" s="167">
        <v>0</v>
      </c>
      <c r="AE41" s="162">
        <f t="shared" si="7"/>
        <v>0</v>
      </c>
      <c r="AF41" s="162">
        <v>127786.25</v>
      </c>
      <c r="AG41" s="162">
        <v>0</v>
      </c>
      <c r="AH41" s="138">
        <v>2023</v>
      </c>
      <c r="AI41" s="138" t="s">
        <v>17033</v>
      </c>
      <c r="AJ41" s="138" t="s">
        <v>17033</v>
      </c>
      <c r="AK41" s="169"/>
      <c r="AL41" s="169"/>
      <c r="AM41" s="169"/>
      <c r="AN41" s="169"/>
      <c r="AO41" s="170" t="s">
        <v>16956</v>
      </c>
      <c r="AP41" s="170" t="s">
        <v>16939</v>
      </c>
      <c r="AQ41" s="170">
        <v>0</v>
      </c>
      <c r="AR41" s="170" t="s">
        <v>16951</v>
      </c>
      <c r="AS41" s="170" t="s">
        <v>16938</v>
      </c>
      <c r="AT41" s="170" t="s">
        <v>16950</v>
      </c>
      <c r="AU41" s="170"/>
      <c r="AV41" s="170"/>
      <c r="AW41" s="170"/>
      <c r="AX41" s="170"/>
      <c r="AY41" s="170" t="s">
        <v>841</v>
      </c>
      <c r="AZ41" s="171">
        <v>5186.3999999999996</v>
      </c>
      <c r="BA41" s="171">
        <v>1058.4000000000001</v>
      </c>
      <c r="BB41" s="170" t="s">
        <v>17002</v>
      </c>
      <c r="BC41" s="170" t="s">
        <v>16998</v>
      </c>
      <c r="BD41" s="172"/>
      <c r="BE41" s="173">
        <f t="shared" si="4"/>
        <v>1058.4000000000001</v>
      </c>
      <c r="BL41" s="118" t="str">
        <f t="shared" si="5"/>
        <v>880.500</v>
      </c>
      <c r="BO41" s="118" t="s">
        <v>3080</v>
      </c>
      <c r="BP41" s="118" t="s">
        <v>2983</v>
      </c>
      <c r="BQ41" s="118" t="s">
        <v>3082</v>
      </c>
      <c r="BW41" s="118" t="s">
        <v>3080</v>
      </c>
      <c r="BX41" s="118" t="s">
        <v>2983</v>
      </c>
      <c r="BY41" s="118" t="s">
        <v>3082</v>
      </c>
      <c r="CJ41" s="164">
        <f t="shared" si="2"/>
        <v>0</v>
      </c>
    </row>
    <row r="42" spans="1:88" x14ac:dyDescent="0.3">
      <c r="A42" s="118">
        <v>1</v>
      </c>
      <c r="B42" s="165">
        <f>SUBTOTAL(9,$A$22:A42)</f>
        <v>21</v>
      </c>
      <c r="C42" s="165"/>
      <c r="D42" s="166" t="s">
        <v>94</v>
      </c>
      <c r="E42" s="138" t="s">
        <v>17202</v>
      </c>
      <c r="F42" s="162">
        <f t="shared" si="6"/>
        <v>153694.29999999999</v>
      </c>
      <c r="G42" s="167">
        <v>0</v>
      </c>
      <c r="H42" s="167">
        <v>0</v>
      </c>
      <c r="I42" s="167">
        <v>0</v>
      </c>
      <c r="J42" s="167">
        <v>0</v>
      </c>
      <c r="K42" s="167">
        <v>0</v>
      </c>
      <c r="L42" s="167">
        <v>0</v>
      </c>
      <c r="M42" s="168">
        <v>0</v>
      </c>
      <c r="N42" s="167">
        <v>0</v>
      </c>
      <c r="O42" s="167">
        <v>0</v>
      </c>
      <c r="P42" s="167">
        <v>0</v>
      </c>
      <c r="Q42" s="167">
        <v>0</v>
      </c>
      <c r="R42" s="167">
        <v>0</v>
      </c>
      <c r="S42" s="167">
        <v>0</v>
      </c>
      <c r="T42" s="167">
        <v>0</v>
      </c>
      <c r="U42" s="167">
        <v>0</v>
      </c>
      <c r="V42" s="167">
        <v>0</v>
      </c>
      <c r="W42" s="167">
        <v>0</v>
      </c>
      <c r="X42" s="167">
        <v>0</v>
      </c>
      <c r="Y42" s="167">
        <v>0</v>
      </c>
      <c r="Z42" s="167">
        <v>0</v>
      </c>
      <c r="AA42" s="167">
        <v>0</v>
      </c>
      <c r="AB42" s="167">
        <v>0</v>
      </c>
      <c r="AC42" s="167">
        <v>0</v>
      </c>
      <c r="AD42" s="167">
        <v>0</v>
      </c>
      <c r="AE42" s="162">
        <f t="shared" si="7"/>
        <v>0</v>
      </c>
      <c r="AF42" s="162">
        <v>153694.29999999999</v>
      </c>
      <c r="AG42" s="162">
        <v>0</v>
      </c>
      <c r="AH42" s="138">
        <v>2023</v>
      </c>
      <c r="AI42" s="138" t="s">
        <v>17033</v>
      </c>
      <c r="AJ42" s="138" t="s">
        <v>17033</v>
      </c>
      <c r="AK42" s="169"/>
      <c r="AL42" s="169"/>
      <c r="AM42" s="169"/>
      <c r="AN42" s="169"/>
      <c r="AO42" s="170" t="s">
        <v>16956</v>
      </c>
      <c r="AP42" s="170" t="s">
        <v>16939</v>
      </c>
      <c r="AQ42" s="170">
        <v>0</v>
      </c>
      <c r="AR42" s="170" t="s">
        <v>16951</v>
      </c>
      <c r="AS42" s="170" t="s">
        <v>16938</v>
      </c>
      <c r="AT42" s="170" t="s">
        <v>16950</v>
      </c>
      <c r="AU42" s="170"/>
      <c r="AV42" s="170"/>
      <c r="AW42" s="170"/>
      <c r="AX42" s="170"/>
      <c r="AY42" s="170" t="s">
        <v>666</v>
      </c>
      <c r="AZ42" s="171">
        <v>2218</v>
      </c>
      <c r="BA42" s="171">
        <v>970.2</v>
      </c>
      <c r="BB42" s="170" t="s">
        <v>17002</v>
      </c>
      <c r="BC42" s="170" t="s">
        <v>16998</v>
      </c>
      <c r="BD42" s="172"/>
      <c r="BE42" s="173">
        <f t="shared" si="4"/>
        <v>970.2</v>
      </c>
      <c r="BF42" s="118" t="s">
        <v>16931</v>
      </c>
      <c r="BL42" s="118" t="str">
        <f t="shared" si="5"/>
        <v>970.200</v>
      </c>
      <c r="BO42" s="118" t="s">
        <v>3083</v>
      </c>
      <c r="BP42" s="118" t="s">
        <v>2983</v>
      </c>
      <c r="BQ42" s="118" t="s">
        <v>2983</v>
      </c>
      <c r="BW42" s="118" t="s">
        <v>3083</v>
      </c>
      <c r="BX42" s="118" t="s">
        <v>2983</v>
      </c>
      <c r="BY42" s="118" t="s">
        <v>2983</v>
      </c>
      <c r="CJ42" s="164">
        <f t="shared" si="2"/>
        <v>0</v>
      </c>
    </row>
    <row r="43" spans="1:88" x14ac:dyDescent="0.3">
      <c r="A43" s="118">
        <v>1</v>
      </c>
      <c r="B43" s="165">
        <f>SUBTOTAL(9,$A$22:A43)</f>
        <v>22</v>
      </c>
      <c r="C43" s="165"/>
      <c r="D43" s="166" t="s">
        <v>95</v>
      </c>
      <c r="E43" s="138" t="s">
        <v>17202</v>
      </c>
      <c r="F43" s="162">
        <f t="shared" si="6"/>
        <v>7589011.9800000004</v>
      </c>
      <c r="G43" s="167">
        <v>0</v>
      </c>
      <c r="H43" s="167">
        <v>0</v>
      </c>
      <c r="I43" s="167">
        <v>0</v>
      </c>
      <c r="J43" s="167">
        <v>0</v>
      </c>
      <c r="K43" s="167">
        <v>0</v>
      </c>
      <c r="L43" s="167">
        <v>0</v>
      </c>
      <c r="M43" s="168">
        <v>0</v>
      </c>
      <c r="N43" s="167">
        <v>0</v>
      </c>
      <c r="O43" s="167">
        <v>1108</v>
      </c>
      <c r="P43" s="167">
        <v>7166459.5099999998</v>
      </c>
      <c r="Q43" s="167">
        <v>0</v>
      </c>
      <c r="R43" s="167">
        <v>0</v>
      </c>
      <c r="S43" s="167">
        <v>0</v>
      </c>
      <c r="T43" s="167">
        <v>0</v>
      </c>
      <c r="U43" s="167">
        <v>0</v>
      </c>
      <c r="V43" s="167">
        <v>0</v>
      </c>
      <c r="W43" s="167">
        <v>0</v>
      </c>
      <c r="X43" s="167">
        <v>0</v>
      </c>
      <c r="Y43" s="167">
        <v>0</v>
      </c>
      <c r="Z43" s="167">
        <v>0</v>
      </c>
      <c r="AA43" s="167">
        <v>0</v>
      </c>
      <c r="AB43" s="167">
        <v>0</v>
      </c>
      <c r="AC43" s="167">
        <v>0</v>
      </c>
      <c r="AD43" s="167">
        <v>0</v>
      </c>
      <c r="AE43" s="162">
        <f t="shared" si="7"/>
        <v>153362.23000000001</v>
      </c>
      <c r="AF43" s="162">
        <v>269190.24</v>
      </c>
      <c r="AG43" s="162">
        <v>0</v>
      </c>
      <c r="AH43" s="138">
        <v>2023</v>
      </c>
      <c r="AI43" s="138">
        <v>2023</v>
      </c>
      <c r="AJ43" s="138">
        <v>2023</v>
      </c>
      <c r="AK43" s="169"/>
      <c r="AL43" s="169"/>
      <c r="AM43" s="169"/>
      <c r="AN43" s="169"/>
      <c r="AO43" s="170" t="s">
        <v>16956</v>
      </c>
      <c r="AP43" s="170" t="s">
        <v>16936</v>
      </c>
      <c r="AQ43" s="170">
        <v>0</v>
      </c>
      <c r="AR43" s="170" t="s">
        <v>16950</v>
      </c>
      <c r="AS43" s="170" t="s">
        <v>16944</v>
      </c>
      <c r="AT43" s="170" t="s">
        <v>16950</v>
      </c>
      <c r="AU43" s="170"/>
      <c r="AV43" s="170"/>
      <c r="AW43" s="170"/>
      <c r="AX43" s="170"/>
      <c r="AY43" s="170" t="s">
        <v>663</v>
      </c>
      <c r="AZ43" s="171">
        <v>4095.5</v>
      </c>
      <c r="BA43" s="171">
        <v>1168</v>
      </c>
      <c r="BB43" s="170" t="s">
        <v>17001</v>
      </c>
      <c r="BC43" s="170" t="s">
        <v>3197</v>
      </c>
      <c r="BD43" s="172"/>
      <c r="BE43" s="173">
        <f t="shared" si="4"/>
        <v>60</v>
      </c>
      <c r="BL43" s="118" t="str">
        <f t="shared" si="5"/>
        <v>881.300</v>
      </c>
      <c r="BO43" s="118" t="s">
        <v>3084</v>
      </c>
      <c r="BP43" s="118" t="s">
        <v>2983</v>
      </c>
      <c r="BQ43" s="118" t="s">
        <v>2983</v>
      </c>
      <c r="BW43" s="118" t="s">
        <v>3084</v>
      </c>
      <c r="BX43" s="118" t="s">
        <v>2983</v>
      </c>
      <c r="BY43" s="118" t="s">
        <v>2983</v>
      </c>
      <c r="CJ43" s="164">
        <f t="shared" si="2"/>
        <v>6.9849193096160889E-10</v>
      </c>
    </row>
    <row r="44" spans="1:88" x14ac:dyDescent="0.3">
      <c r="A44" s="118">
        <v>1</v>
      </c>
      <c r="B44" s="165">
        <f>SUBTOTAL(9,$A$22:A44)</f>
        <v>23</v>
      </c>
      <c r="C44" s="165"/>
      <c r="D44" s="166" t="s">
        <v>96</v>
      </c>
      <c r="E44" s="138" t="s">
        <v>17202</v>
      </c>
      <c r="F44" s="162">
        <f t="shared" si="6"/>
        <v>184829.5</v>
      </c>
      <c r="G44" s="167">
        <v>0</v>
      </c>
      <c r="H44" s="167">
        <v>0</v>
      </c>
      <c r="I44" s="167">
        <v>0</v>
      </c>
      <c r="J44" s="167">
        <v>0</v>
      </c>
      <c r="K44" s="167">
        <v>0</v>
      </c>
      <c r="L44" s="167">
        <v>0</v>
      </c>
      <c r="M44" s="168">
        <v>0</v>
      </c>
      <c r="N44" s="167">
        <v>0</v>
      </c>
      <c r="O44" s="167">
        <v>0</v>
      </c>
      <c r="P44" s="167">
        <v>0</v>
      </c>
      <c r="Q44" s="167">
        <v>0</v>
      </c>
      <c r="R44" s="167">
        <v>0</v>
      </c>
      <c r="S44" s="167">
        <v>0</v>
      </c>
      <c r="T44" s="167">
        <v>0</v>
      </c>
      <c r="U44" s="167">
        <v>0</v>
      </c>
      <c r="V44" s="167">
        <v>0</v>
      </c>
      <c r="W44" s="167">
        <v>0</v>
      </c>
      <c r="X44" s="167">
        <v>0</v>
      </c>
      <c r="Y44" s="167">
        <v>0</v>
      </c>
      <c r="Z44" s="167">
        <v>0</v>
      </c>
      <c r="AA44" s="167">
        <v>0</v>
      </c>
      <c r="AB44" s="167">
        <v>0</v>
      </c>
      <c r="AC44" s="167">
        <v>0</v>
      </c>
      <c r="AD44" s="167">
        <v>0</v>
      </c>
      <c r="AE44" s="162">
        <f t="shared" si="7"/>
        <v>0</v>
      </c>
      <c r="AF44" s="162">
        <v>184829.5</v>
      </c>
      <c r="AG44" s="162">
        <v>0</v>
      </c>
      <c r="AH44" s="138">
        <v>2023</v>
      </c>
      <c r="AI44" s="138" t="s">
        <v>17033</v>
      </c>
      <c r="AJ44" s="138" t="s">
        <v>17033</v>
      </c>
      <c r="AK44" s="169"/>
      <c r="AL44" s="169"/>
      <c r="AM44" s="169"/>
      <c r="AN44" s="169"/>
      <c r="AO44" s="170" t="s">
        <v>16956</v>
      </c>
      <c r="AP44" s="170" t="s">
        <v>16949</v>
      </c>
      <c r="AQ44" s="170">
        <v>0</v>
      </c>
      <c r="AR44" s="170" t="s">
        <v>16936</v>
      </c>
      <c r="AS44" s="170" t="s">
        <v>16947</v>
      </c>
      <c r="AT44" s="170">
        <v>0</v>
      </c>
      <c r="AU44" s="170"/>
      <c r="AV44" s="170"/>
      <c r="AW44" s="170"/>
      <c r="AX44" s="170"/>
      <c r="AY44" s="170" t="s">
        <v>617</v>
      </c>
      <c r="AZ44" s="171">
        <v>1728.5</v>
      </c>
      <c r="BA44" s="171">
        <v>1234</v>
      </c>
      <c r="BB44" s="170" t="s">
        <v>17001</v>
      </c>
      <c r="BC44" s="170" t="s">
        <v>16998</v>
      </c>
      <c r="BD44" s="172"/>
      <c r="BE44" s="173">
        <f t="shared" si="4"/>
        <v>1234</v>
      </c>
      <c r="BF44" s="118" t="s">
        <v>16930</v>
      </c>
      <c r="BL44" s="118" t="str">
        <f t="shared" si="5"/>
        <v>503.200</v>
      </c>
      <c r="BO44" s="118" t="s">
        <v>3086</v>
      </c>
      <c r="BP44" s="118" t="s">
        <v>663</v>
      </c>
      <c r="BQ44" s="118" t="s">
        <v>3087</v>
      </c>
      <c r="BW44" s="118" t="s">
        <v>3086</v>
      </c>
      <c r="BX44" s="118" t="s">
        <v>663</v>
      </c>
      <c r="BY44" s="118" t="s">
        <v>3087</v>
      </c>
      <c r="CJ44" s="164">
        <f t="shared" si="2"/>
        <v>0</v>
      </c>
    </row>
    <row r="45" spans="1:88" x14ac:dyDescent="0.3">
      <c r="A45" s="118">
        <v>1</v>
      </c>
      <c r="B45" s="165">
        <f>SUBTOTAL(9,$A$22:A45)</f>
        <v>24</v>
      </c>
      <c r="C45" s="165"/>
      <c r="D45" s="166" t="s">
        <v>87</v>
      </c>
      <c r="E45" s="138" t="s">
        <v>17202</v>
      </c>
      <c r="F45" s="162">
        <f t="shared" si="6"/>
        <v>155820.98000000001</v>
      </c>
      <c r="G45" s="167">
        <v>0</v>
      </c>
      <c r="H45" s="167">
        <v>0</v>
      </c>
      <c r="I45" s="167">
        <v>0</v>
      </c>
      <c r="J45" s="167">
        <v>0</v>
      </c>
      <c r="K45" s="167">
        <v>0</v>
      </c>
      <c r="L45" s="167">
        <v>0</v>
      </c>
      <c r="M45" s="168">
        <v>0</v>
      </c>
      <c r="N45" s="167">
        <v>0</v>
      </c>
      <c r="O45" s="167">
        <v>0</v>
      </c>
      <c r="P45" s="167">
        <v>0</v>
      </c>
      <c r="Q45" s="167">
        <v>0</v>
      </c>
      <c r="R45" s="167">
        <v>0</v>
      </c>
      <c r="S45" s="167">
        <v>0</v>
      </c>
      <c r="T45" s="167">
        <v>0</v>
      </c>
      <c r="U45" s="167">
        <v>0</v>
      </c>
      <c r="V45" s="167">
        <v>0</v>
      </c>
      <c r="W45" s="167">
        <v>0</v>
      </c>
      <c r="X45" s="167">
        <v>0</v>
      </c>
      <c r="Y45" s="167">
        <v>0</v>
      </c>
      <c r="Z45" s="167">
        <v>0</v>
      </c>
      <c r="AA45" s="167">
        <v>0</v>
      </c>
      <c r="AB45" s="167">
        <v>0</v>
      </c>
      <c r="AC45" s="167">
        <v>0</v>
      </c>
      <c r="AD45" s="167">
        <v>0</v>
      </c>
      <c r="AE45" s="162">
        <f t="shared" si="7"/>
        <v>0</v>
      </c>
      <c r="AF45" s="162">
        <v>155820.98000000001</v>
      </c>
      <c r="AG45" s="162">
        <v>0</v>
      </c>
      <c r="AH45" s="138">
        <v>2023</v>
      </c>
      <c r="AI45" s="138" t="s">
        <v>17033</v>
      </c>
      <c r="AJ45" s="138" t="s">
        <v>17033</v>
      </c>
      <c r="AK45" s="169"/>
      <c r="AL45" s="169"/>
      <c r="AM45" s="169"/>
      <c r="AN45" s="169"/>
      <c r="AO45" s="170" t="s">
        <v>16953</v>
      </c>
      <c r="AP45" s="170" t="s">
        <v>16936</v>
      </c>
      <c r="AQ45" s="170">
        <v>0</v>
      </c>
      <c r="AR45" s="170" t="s">
        <v>16950</v>
      </c>
      <c r="AS45" s="170" t="s">
        <v>16944</v>
      </c>
      <c r="AT45" s="170" t="s">
        <v>16943</v>
      </c>
      <c r="AU45" s="170"/>
      <c r="AV45" s="170"/>
      <c r="AW45" s="170"/>
      <c r="AX45" s="170"/>
      <c r="AY45" s="170" t="s">
        <v>662</v>
      </c>
      <c r="AZ45" s="171">
        <v>1830.4</v>
      </c>
      <c r="BA45" s="171">
        <v>868</v>
      </c>
      <c r="BB45" s="170" t="s">
        <v>17001</v>
      </c>
      <c r="BC45" s="170">
        <v>2006</v>
      </c>
      <c r="BD45" s="172"/>
      <c r="BE45" s="173">
        <f t="shared" si="4"/>
        <v>868</v>
      </c>
      <c r="BL45" s="118" t="str">
        <f t="shared" si="5"/>
        <v>658.000</v>
      </c>
      <c r="BO45" s="118" t="s">
        <v>3088</v>
      </c>
      <c r="BP45" s="118" t="s">
        <v>16975</v>
      </c>
      <c r="BQ45" s="118" t="s">
        <v>3089</v>
      </c>
      <c r="BW45" s="118" t="s">
        <v>3088</v>
      </c>
      <c r="BX45" s="118" t="s">
        <v>16975</v>
      </c>
      <c r="BY45" s="118" t="s">
        <v>3089</v>
      </c>
      <c r="CJ45" s="164">
        <f t="shared" si="2"/>
        <v>0</v>
      </c>
    </row>
    <row r="46" spans="1:88" x14ac:dyDescent="0.3">
      <c r="A46" s="118">
        <v>1</v>
      </c>
      <c r="B46" s="165">
        <f>SUBTOTAL(9,$A$22:A46)</f>
        <v>25</v>
      </c>
      <c r="C46" s="165"/>
      <c r="D46" s="166" t="s">
        <v>99</v>
      </c>
      <c r="E46" s="138" t="s">
        <v>17202</v>
      </c>
      <c r="F46" s="162">
        <f t="shared" si="6"/>
        <v>2700799.25</v>
      </c>
      <c r="G46" s="167">
        <v>0</v>
      </c>
      <c r="H46" s="167">
        <v>0</v>
      </c>
      <c r="I46" s="167">
        <v>0</v>
      </c>
      <c r="J46" s="167">
        <v>0</v>
      </c>
      <c r="K46" s="167">
        <v>0</v>
      </c>
      <c r="L46" s="167">
        <v>0</v>
      </c>
      <c r="M46" s="168">
        <v>0</v>
      </c>
      <c r="N46" s="167">
        <v>0</v>
      </c>
      <c r="O46" s="167">
        <v>331.42</v>
      </c>
      <c r="P46" s="167">
        <v>2590683.2599999998</v>
      </c>
      <c r="Q46" s="167">
        <v>0</v>
      </c>
      <c r="R46" s="167">
        <v>0</v>
      </c>
      <c r="S46" s="167">
        <v>0</v>
      </c>
      <c r="T46" s="167">
        <v>0</v>
      </c>
      <c r="U46" s="167">
        <v>0</v>
      </c>
      <c r="V46" s="167">
        <v>0</v>
      </c>
      <c r="W46" s="167">
        <v>0</v>
      </c>
      <c r="X46" s="167">
        <v>0</v>
      </c>
      <c r="Y46" s="167">
        <v>0</v>
      </c>
      <c r="Z46" s="167">
        <v>0</v>
      </c>
      <c r="AA46" s="167">
        <v>0</v>
      </c>
      <c r="AB46" s="167">
        <v>0</v>
      </c>
      <c r="AC46" s="167">
        <v>0</v>
      </c>
      <c r="AD46" s="167">
        <v>0</v>
      </c>
      <c r="AE46" s="162">
        <f t="shared" si="7"/>
        <v>55440.62</v>
      </c>
      <c r="AF46" s="162">
        <v>54675.37</v>
      </c>
      <c r="AG46" s="162">
        <v>0</v>
      </c>
      <c r="AH46" s="138">
        <v>2023</v>
      </c>
      <c r="AI46" s="138">
        <v>2023</v>
      </c>
      <c r="AJ46" s="138">
        <v>2023</v>
      </c>
      <c r="AK46" s="169"/>
      <c r="AL46" s="169"/>
      <c r="AM46" s="169"/>
      <c r="AN46" s="169"/>
      <c r="AO46" s="170" t="s">
        <v>16935</v>
      </c>
      <c r="AP46" s="170" t="s">
        <v>16956</v>
      </c>
      <c r="AQ46" s="170">
        <v>0</v>
      </c>
      <c r="AR46" s="170" t="s">
        <v>16937</v>
      </c>
      <c r="AS46" s="170" t="s">
        <v>16954</v>
      </c>
      <c r="AT46" s="170">
        <v>0</v>
      </c>
      <c r="AU46" s="170"/>
      <c r="AV46" s="170"/>
      <c r="AW46" s="170"/>
      <c r="AX46" s="170"/>
      <c r="AY46" s="170" t="s">
        <v>696</v>
      </c>
      <c r="AZ46" s="171">
        <v>450.8</v>
      </c>
      <c r="BA46" s="171">
        <v>678</v>
      </c>
      <c r="BB46" s="170" t="s">
        <v>17001</v>
      </c>
      <c r="BC46" s="170">
        <v>2005</v>
      </c>
      <c r="BD46" s="172"/>
      <c r="BE46" s="173">
        <f t="shared" si="4"/>
        <v>346.58</v>
      </c>
      <c r="BL46" s="118" t="str">
        <f t="shared" si="5"/>
        <v>234.000</v>
      </c>
      <c r="BO46" s="118" t="s">
        <v>3092</v>
      </c>
      <c r="BP46" s="118" t="s">
        <v>2983</v>
      </c>
      <c r="BQ46" s="118" t="s">
        <v>2983</v>
      </c>
      <c r="BW46" s="118" t="s">
        <v>3092</v>
      </c>
      <c r="BX46" s="118" t="s">
        <v>2983</v>
      </c>
      <c r="BY46" s="118" t="s">
        <v>2983</v>
      </c>
      <c r="CJ46" s="164">
        <f t="shared" si="2"/>
        <v>2.1827872842550278E-10</v>
      </c>
    </row>
    <row r="47" spans="1:88" x14ac:dyDescent="0.3">
      <c r="A47" s="118">
        <v>1</v>
      </c>
      <c r="B47" s="165">
        <f>SUBTOTAL(9,$A$22:A47)</f>
        <v>26</v>
      </c>
      <c r="C47" s="165"/>
      <c r="D47" s="166" t="s">
        <v>101</v>
      </c>
      <c r="E47" s="138" t="s">
        <v>17202</v>
      </c>
      <c r="F47" s="162">
        <f t="shared" si="6"/>
        <v>6416474.8799999999</v>
      </c>
      <c r="G47" s="167">
        <v>0</v>
      </c>
      <c r="H47" s="167">
        <v>0</v>
      </c>
      <c r="I47" s="167">
        <v>0</v>
      </c>
      <c r="J47" s="167">
        <v>0</v>
      </c>
      <c r="K47" s="167">
        <v>0</v>
      </c>
      <c r="L47" s="167">
        <v>0</v>
      </c>
      <c r="M47" s="168">
        <v>0</v>
      </c>
      <c r="N47" s="167">
        <v>0</v>
      </c>
      <c r="O47" s="167">
        <v>1129.6400000000001</v>
      </c>
      <c r="P47" s="167">
        <v>6172369.7699999996</v>
      </c>
      <c r="Q47" s="167">
        <v>0</v>
      </c>
      <c r="R47" s="167">
        <v>0</v>
      </c>
      <c r="S47" s="167">
        <v>0</v>
      </c>
      <c r="T47" s="167">
        <v>0</v>
      </c>
      <c r="U47" s="167">
        <v>0</v>
      </c>
      <c r="V47" s="167">
        <v>0</v>
      </c>
      <c r="W47" s="167">
        <v>0</v>
      </c>
      <c r="X47" s="167">
        <v>0</v>
      </c>
      <c r="Y47" s="167">
        <v>0</v>
      </c>
      <c r="Z47" s="167">
        <v>0</v>
      </c>
      <c r="AA47" s="167">
        <v>0</v>
      </c>
      <c r="AB47" s="167">
        <v>0</v>
      </c>
      <c r="AC47" s="167">
        <v>0</v>
      </c>
      <c r="AD47" s="167">
        <v>0</v>
      </c>
      <c r="AE47" s="162">
        <f t="shared" si="7"/>
        <v>132088.71</v>
      </c>
      <c r="AF47" s="162">
        <v>112016.4</v>
      </c>
      <c r="AG47" s="162">
        <v>0</v>
      </c>
      <c r="AH47" s="138">
        <v>2023</v>
      </c>
      <c r="AI47" s="138">
        <v>2023</v>
      </c>
      <c r="AJ47" s="138">
        <v>2023</v>
      </c>
      <c r="AK47" s="169"/>
      <c r="AL47" s="169"/>
      <c r="AM47" s="169"/>
      <c r="AN47" s="169"/>
      <c r="AO47" s="170" t="s">
        <v>16953</v>
      </c>
      <c r="AP47" s="170" t="s">
        <v>16942</v>
      </c>
      <c r="AQ47" s="170">
        <v>0</v>
      </c>
      <c r="AR47" s="170" t="s">
        <v>16950</v>
      </c>
      <c r="AS47" s="170" t="s">
        <v>16944</v>
      </c>
      <c r="AT47" s="170" t="s">
        <v>16943</v>
      </c>
      <c r="AU47" s="170"/>
      <c r="AV47" s="170"/>
      <c r="AW47" s="170"/>
      <c r="AX47" s="170"/>
      <c r="AY47" s="170" t="s">
        <v>775</v>
      </c>
      <c r="AZ47" s="171">
        <v>5132</v>
      </c>
      <c r="BA47" s="171">
        <v>1156</v>
      </c>
      <c r="BB47" s="170" t="s">
        <v>17002</v>
      </c>
      <c r="BC47" s="170">
        <v>2007</v>
      </c>
      <c r="BD47" s="172"/>
      <c r="BE47" s="173">
        <f t="shared" si="4"/>
        <v>26.3599999999999</v>
      </c>
      <c r="BL47" s="118" t="str">
        <f t="shared" si="5"/>
        <v>1068.000</v>
      </c>
      <c r="BO47" s="118" t="s">
        <v>3094</v>
      </c>
      <c r="BP47" s="118" t="s">
        <v>2983</v>
      </c>
      <c r="BQ47" s="118" t="s">
        <v>2446</v>
      </c>
      <c r="BW47" s="118" t="s">
        <v>3094</v>
      </c>
      <c r="BX47" s="118" t="s">
        <v>2983</v>
      </c>
      <c r="BY47" s="118" t="s">
        <v>2446</v>
      </c>
      <c r="CJ47" s="164">
        <f t="shared" si="2"/>
        <v>3.4924596548080444E-10</v>
      </c>
    </row>
    <row r="48" spans="1:88" x14ac:dyDescent="0.3">
      <c r="A48" s="118">
        <v>1</v>
      </c>
      <c r="B48" s="165">
        <f>SUBTOTAL(9,$A$22:A48)</f>
        <v>27</v>
      </c>
      <c r="C48" s="165"/>
      <c r="D48" s="166" t="s">
        <v>102</v>
      </c>
      <c r="E48" s="138" t="s">
        <v>17202</v>
      </c>
      <c r="F48" s="162">
        <f t="shared" si="6"/>
        <v>107272.98</v>
      </c>
      <c r="G48" s="167">
        <v>0</v>
      </c>
      <c r="H48" s="167">
        <v>0</v>
      </c>
      <c r="I48" s="167">
        <v>0</v>
      </c>
      <c r="J48" s="167">
        <v>0</v>
      </c>
      <c r="K48" s="167">
        <v>0</v>
      </c>
      <c r="L48" s="167">
        <v>0</v>
      </c>
      <c r="M48" s="168">
        <v>0</v>
      </c>
      <c r="N48" s="167">
        <v>0</v>
      </c>
      <c r="O48" s="167">
        <v>0</v>
      </c>
      <c r="P48" s="167">
        <v>0</v>
      </c>
      <c r="Q48" s="167">
        <v>0</v>
      </c>
      <c r="R48" s="167">
        <v>0</v>
      </c>
      <c r="S48" s="167">
        <v>0</v>
      </c>
      <c r="T48" s="167">
        <v>0</v>
      </c>
      <c r="U48" s="167">
        <v>0</v>
      </c>
      <c r="V48" s="167">
        <v>0</v>
      </c>
      <c r="W48" s="167">
        <v>0</v>
      </c>
      <c r="X48" s="167">
        <v>0</v>
      </c>
      <c r="Y48" s="167">
        <v>0</v>
      </c>
      <c r="Z48" s="167">
        <v>0</v>
      </c>
      <c r="AA48" s="167">
        <v>0</v>
      </c>
      <c r="AB48" s="167">
        <v>0</v>
      </c>
      <c r="AC48" s="167">
        <v>0</v>
      </c>
      <c r="AD48" s="167">
        <v>0</v>
      </c>
      <c r="AE48" s="162">
        <f t="shared" si="7"/>
        <v>0</v>
      </c>
      <c r="AF48" s="162">
        <v>107272.98</v>
      </c>
      <c r="AG48" s="162">
        <v>0</v>
      </c>
      <c r="AH48" s="138">
        <v>2023</v>
      </c>
      <c r="AI48" s="138" t="s">
        <v>17033</v>
      </c>
      <c r="AJ48" s="138" t="s">
        <v>17033</v>
      </c>
      <c r="AK48" s="169"/>
      <c r="AL48" s="169"/>
      <c r="AM48" s="169"/>
      <c r="AN48" s="169"/>
      <c r="AO48" s="170" t="s">
        <v>16940</v>
      </c>
      <c r="AP48" s="170" t="s">
        <v>16942</v>
      </c>
      <c r="AQ48" s="170">
        <v>2015</v>
      </c>
      <c r="AR48" s="170" t="s">
        <v>16950</v>
      </c>
      <c r="AS48" s="170" t="s">
        <v>16944</v>
      </c>
      <c r="AT48" s="170" t="s">
        <v>16943</v>
      </c>
      <c r="AU48" s="170"/>
      <c r="AV48" s="170" t="s">
        <v>16961</v>
      </c>
      <c r="AW48" s="174">
        <v>1609049.45</v>
      </c>
      <c r="AX48" s="174">
        <v>3139409.1700000004</v>
      </c>
      <c r="AY48" s="170" t="s">
        <v>1267</v>
      </c>
      <c r="AZ48" s="171">
        <v>5895.5</v>
      </c>
      <c r="BA48" s="171">
        <v>1225.4000000000001</v>
      </c>
      <c r="BB48" s="170" t="s">
        <v>17002</v>
      </c>
      <c r="BC48" s="170" t="s">
        <v>16998</v>
      </c>
      <c r="BD48" s="172"/>
      <c r="BE48" s="173">
        <f t="shared" si="4"/>
        <v>1225.4000000000001</v>
      </c>
      <c r="BL48" s="118" t="str">
        <f t="shared" si="5"/>
        <v>1032.600</v>
      </c>
      <c r="BO48" s="118" t="s">
        <v>3096</v>
      </c>
      <c r="BP48" s="118" t="s">
        <v>2983</v>
      </c>
      <c r="BQ48" s="118" t="s">
        <v>1058</v>
      </c>
      <c r="BW48" s="118" t="s">
        <v>3096</v>
      </c>
      <c r="BX48" s="118" t="s">
        <v>2983</v>
      </c>
      <c r="BY48" s="118" t="s">
        <v>1058</v>
      </c>
      <c r="CJ48" s="164">
        <f t="shared" si="2"/>
        <v>0</v>
      </c>
    </row>
    <row r="49" spans="1:120" x14ac:dyDescent="0.3">
      <c r="A49" s="118">
        <v>1</v>
      </c>
      <c r="B49" s="165">
        <f>SUBTOTAL(9,$A$22:A49)</f>
        <v>28</v>
      </c>
      <c r="C49" s="165"/>
      <c r="D49" s="166" t="s">
        <v>104</v>
      </c>
      <c r="E49" s="138" t="s">
        <v>17202</v>
      </c>
      <c r="F49" s="162">
        <f t="shared" si="6"/>
        <v>9409064.4999999981</v>
      </c>
      <c r="G49" s="167">
        <v>0</v>
      </c>
      <c r="H49" s="167">
        <v>0</v>
      </c>
      <c r="I49" s="167">
        <v>0</v>
      </c>
      <c r="J49" s="167">
        <v>0</v>
      </c>
      <c r="K49" s="167">
        <v>0</v>
      </c>
      <c r="L49" s="167">
        <v>0</v>
      </c>
      <c r="M49" s="168">
        <v>0</v>
      </c>
      <c r="N49" s="167">
        <v>0</v>
      </c>
      <c r="O49" s="167">
        <v>1463.4</v>
      </c>
      <c r="P49" s="167">
        <v>9074077.6999999993</v>
      </c>
      <c r="Q49" s="167">
        <v>0</v>
      </c>
      <c r="R49" s="167">
        <v>0</v>
      </c>
      <c r="S49" s="167">
        <v>0</v>
      </c>
      <c r="T49" s="167">
        <v>0</v>
      </c>
      <c r="U49" s="167">
        <v>0</v>
      </c>
      <c r="V49" s="167">
        <v>0</v>
      </c>
      <c r="W49" s="167">
        <v>0</v>
      </c>
      <c r="X49" s="167">
        <v>0</v>
      </c>
      <c r="Y49" s="167">
        <v>0</v>
      </c>
      <c r="Z49" s="167">
        <v>0</v>
      </c>
      <c r="AA49" s="167">
        <v>0</v>
      </c>
      <c r="AB49" s="167">
        <v>0</v>
      </c>
      <c r="AC49" s="167">
        <v>0</v>
      </c>
      <c r="AD49" s="167">
        <v>0</v>
      </c>
      <c r="AE49" s="162">
        <f t="shared" si="7"/>
        <v>194185.26</v>
      </c>
      <c r="AF49" s="162">
        <v>140801.54</v>
      </c>
      <c r="AG49" s="162">
        <v>0</v>
      </c>
      <c r="AH49" s="138">
        <v>2023</v>
      </c>
      <c r="AI49" s="138">
        <v>2023</v>
      </c>
      <c r="AJ49" s="138">
        <v>2023</v>
      </c>
      <c r="AK49" s="169"/>
      <c r="AL49" s="169"/>
      <c r="AM49" s="169"/>
      <c r="AN49" s="169"/>
      <c r="AO49" s="170" t="s">
        <v>16956</v>
      </c>
      <c r="AP49" s="170" t="s">
        <v>16936</v>
      </c>
      <c r="AQ49" s="170">
        <v>0</v>
      </c>
      <c r="AR49" s="170" t="s">
        <v>16950</v>
      </c>
      <c r="AS49" s="170" t="s">
        <v>16954</v>
      </c>
      <c r="AT49" s="170" t="s">
        <v>16950</v>
      </c>
      <c r="AU49" s="170"/>
      <c r="AV49" s="170"/>
      <c r="AW49" s="170"/>
      <c r="AX49" s="170"/>
      <c r="AY49" s="170" t="s">
        <v>667</v>
      </c>
      <c r="AZ49" s="171">
        <v>6171.3</v>
      </c>
      <c r="BA49" s="171">
        <v>1660</v>
      </c>
      <c r="BB49" s="170" t="s">
        <v>17002</v>
      </c>
      <c r="BC49" s="170" t="s">
        <v>2979</v>
      </c>
      <c r="BD49" s="172"/>
      <c r="BE49" s="173">
        <f t="shared" si="4"/>
        <v>196.59999999999991</v>
      </c>
      <c r="BL49" s="118" t="str">
        <f t="shared" si="5"/>
        <v>1527.900</v>
      </c>
      <c r="BO49" s="118" t="s">
        <v>3097</v>
      </c>
      <c r="BP49" s="118" t="s">
        <v>2983</v>
      </c>
      <c r="BQ49" s="118" t="s">
        <v>2983</v>
      </c>
      <c r="BW49" s="118" t="s">
        <v>3097</v>
      </c>
      <c r="BX49" s="118" t="s">
        <v>2983</v>
      </c>
      <c r="BY49" s="118" t="s">
        <v>2983</v>
      </c>
      <c r="CJ49" s="164">
        <f t="shared" si="2"/>
        <v>-1.1350493878126144E-9</v>
      </c>
    </row>
    <row r="50" spans="1:120" x14ac:dyDescent="0.3">
      <c r="A50" s="118">
        <v>1</v>
      </c>
      <c r="B50" s="165">
        <f>SUBTOTAL(9,$A$22:A50)</f>
        <v>29</v>
      </c>
      <c r="C50" s="165"/>
      <c r="D50" s="166" t="s">
        <v>105</v>
      </c>
      <c r="E50" s="138" t="s">
        <v>17202</v>
      </c>
      <c r="F50" s="162">
        <f t="shared" si="6"/>
        <v>94281.8</v>
      </c>
      <c r="G50" s="167">
        <v>0</v>
      </c>
      <c r="H50" s="167">
        <v>0</v>
      </c>
      <c r="I50" s="167">
        <v>0</v>
      </c>
      <c r="J50" s="167">
        <v>0</v>
      </c>
      <c r="K50" s="167">
        <v>0</v>
      </c>
      <c r="L50" s="167">
        <v>0</v>
      </c>
      <c r="M50" s="168">
        <v>0</v>
      </c>
      <c r="N50" s="167">
        <v>0</v>
      </c>
      <c r="O50" s="167">
        <v>0</v>
      </c>
      <c r="P50" s="167">
        <v>0</v>
      </c>
      <c r="Q50" s="167">
        <v>0</v>
      </c>
      <c r="R50" s="167">
        <v>0</v>
      </c>
      <c r="S50" s="167">
        <v>0</v>
      </c>
      <c r="T50" s="167">
        <v>0</v>
      </c>
      <c r="U50" s="167">
        <v>0</v>
      </c>
      <c r="V50" s="167">
        <v>0</v>
      </c>
      <c r="W50" s="167">
        <v>0</v>
      </c>
      <c r="X50" s="167">
        <v>0</v>
      </c>
      <c r="Y50" s="167">
        <v>0</v>
      </c>
      <c r="Z50" s="167">
        <v>0</v>
      </c>
      <c r="AA50" s="167">
        <v>0</v>
      </c>
      <c r="AB50" s="167">
        <v>0</v>
      </c>
      <c r="AC50" s="167">
        <v>0</v>
      </c>
      <c r="AD50" s="167">
        <v>0</v>
      </c>
      <c r="AE50" s="162">
        <f t="shared" si="7"/>
        <v>0</v>
      </c>
      <c r="AF50" s="162">
        <v>94281.8</v>
      </c>
      <c r="AG50" s="162">
        <v>0</v>
      </c>
      <c r="AH50" s="138">
        <v>2023</v>
      </c>
      <c r="AI50" s="138" t="s">
        <v>17033</v>
      </c>
      <c r="AJ50" s="138" t="s">
        <v>17033</v>
      </c>
      <c r="AK50" s="169"/>
      <c r="AL50" s="169"/>
      <c r="AM50" s="169"/>
      <c r="AN50" s="169"/>
      <c r="AO50" s="170" t="s">
        <v>16935</v>
      </c>
      <c r="AP50" s="170" t="s">
        <v>16956</v>
      </c>
      <c r="AQ50" s="170">
        <v>0</v>
      </c>
      <c r="AR50" s="170" t="s">
        <v>16948</v>
      </c>
      <c r="AS50" s="170" t="s">
        <v>16954</v>
      </c>
      <c r="AT50" s="170">
        <v>0</v>
      </c>
      <c r="AU50" s="170"/>
      <c r="AV50" s="170"/>
      <c r="AW50" s="170"/>
      <c r="AX50" s="170"/>
      <c r="AY50" s="170" t="s">
        <v>662</v>
      </c>
      <c r="AZ50" s="171">
        <v>718.8</v>
      </c>
      <c r="BA50" s="171">
        <v>426.6</v>
      </c>
      <c r="BB50" s="170" t="s">
        <v>17001</v>
      </c>
      <c r="BC50" s="170">
        <v>2007</v>
      </c>
      <c r="BD50" s="172"/>
      <c r="BE50" s="173">
        <f t="shared" si="4"/>
        <v>426.6</v>
      </c>
      <c r="BL50" s="118" t="str">
        <f t="shared" si="5"/>
        <v>466.800</v>
      </c>
      <c r="BO50" s="118" t="s">
        <v>3098</v>
      </c>
      <c r="BP50" s="118" t="s">
        <v>2983</v>
      </c>
      <c r="BQ50" s="118" t="s">
        <v>2983</v>
      </c>
      <c r="BW50" s="118" t="s">
        <v>3098</v>
      </c>
      <c r="BX50" s="118" t="s">
        <v>2983</v>
      </c>
      <c r="BY50" s="118" t="s">
        <v>2983</v>
      </c>
      <c r="CJ50" s="164">
        <f t="shared" si="2"/>
        <v>0</v>
      </c>
    </row>
    <row r="51" spans="1:120" x14ac:dyDescent="0.3">
      <c r="A51" s="118">
        <v>1</v>
      </c>
      <c r="B51" s="165">
        <f>SUBTOTAL(9,$A$22:A51)</f>
        <v>30</v>
      </c>
      <c r="C51" s="165"/>
      <c r="D51" s="166" t="s">
        <v>106</v>
      </c>
      <c r="E51" s="138" t="s">
        <v>17202</v>
      </c>
      <c r="F51" s="162">
        <f t="shared" si="6"/>
        <v>157968.85999999999</v>
      </c>
      <c r="G51" s="167">
        <v>0</v>
      </c>
      <c r="H51" s="167">
        <v>0</v>
      </c>
      <c r="I51" s="167">
        <v>0</v>
      </c>
      <c r="J51" s="167">
        <v>0</v>
      </c>
      <c r="K51" s="167">
        <v>0</v>
      </c>
      <c r="L51" s="167">
        <v>0</v>
      </c>
      <c r="M51" s="168">
        <v>0</v>
      </c>
      <c r="N51" s="167">
        <v>0</v>
      </c>
      <c r="O51" s="167">
        <v>0</v>
      </c>
      <c r="P51" s="167">
        <v>0</v>
      </c>
      <c r="Q51" s="167">
        <v>0</v>
      </c>
      <c r="R51" s="167">
        <v>0</v>
      </c>
      <c r="S51" s="167">
        <v>0</v>
      </c>
      <c r="T51" s="167">
        <v>0</v>
      </c>
      <c r="U51" s="167">
        <v>0</v>
      </c>
      <c r="V51" s="167">
        <v>0</v>
      </c>
      <c r="W51" s="167">
        <v>0</v>
      </c>
      <c r="X51" s="167">
        <v>0</v>
      </c>
      <c r="Y51" s="167">
        <v>0</v>
      </c>
      <c r="Z51" s="167">
        <v>0</v>
      </c>
      <c r="AA51" s="167">
        <v>0</v>
      </c>
      <c r="AB51" s="167">
        <v>0</v>
      </c>
      <c r="AC51" s="167">
        <v>0</v>
      </c>
      <c r="AD51" s="167">
        <v>0</v>
      </c>
      <c r="AE51" s="162">
        <f>ROUND(K51*2.14%,2)</f>
        <v>0</v>
      </c>
      <c r="AF51" s="162">
        <v>157968.85999999999</v>
      </c>
      <c r="AG51" s="162">
        <v>0</v>
      </c>
      <c r="AH51" s="138">
        <v>2023</v>
      </c>
      <c r="AI51" s="138" t="s">
        <v>17033</v>
      </c>
      <c r="AJ51" s="138" t="s">
        <v>17033</v>
      </c>
      <c r="AK51" s="169"/>
      <c r="AL51" s="169"/>
      <c r="AM51" s="169"/>
      <c r="AN51" s="169"/>
      <c r="AO51" s="170" t="s">
        <v>16956</v>
      </c>
      <c r="AP51" s="170" t="s">
        <v>16936</v>
      </c>
      <c r="AQ51" s="170">
        <v>0</v>
      </c>
      <c r="AR51" s="170" t="s">
        <v>16950</v>
      </c>
      <c r="AS51" s="170" t="s">
        <v>16952</v>
      </c>
      <c r="AT51" s="170" t="s">
        <v>16950</v>
      </c>
      <c r="AU51" s="170"/>
      <c r="AV51" s="170"/>
      <c r="AW51" s="170"/>
      <c r="AX51" s="170"/>
      <c r="AY51" s="170" t="s">
        <v>614</v>
      </c>
      <c r="AZ51" s="171">
        <v>4616</v>
      </c>
      <c r="BA51" s="171">
        <v>1161</v>
      </c>
      <c r="BB51" s="170" t="s">
        <v>17002</v>
      </c>
      <c r="BC51" s="170" t="s">
        <v>1139</v>
      </c>
      <c r="BD51" s="172"/>
      <c r="BE51" s="173">
        <f t="shared" si="4"/>
        <v>1161</v>
      </c>
      <c r="BL51" s="118" t="str">
        <f t="shared" si="5"/>
        <v>1196.000</v>
      </c>
      <c r="BO51" s="118" t="s">
        <v>3099</v>
      </c>
      <c r="BP51" s="118" t="s">
        <v>2983</v>
      </c>
      <c r="BQ51" s="118" t="s">
        <v>2983</v>
      </c>
      <c r="BW51" s="118" t="s">
        <v>3099</v>
      </c>
      <c r="BX51" s="118" t="s">
        <v>2983</v>
      </c>
      <c r="BY51" s="118" t="s">
        <v>2983</v>
      </c>
      <c r="CJ51" s="164">
        <f t="shared" si="2"/>
        <v>0</v>
      </c>
    </row>
    <row r="52" spans="1:120" x14ac:dyDescent="0.3">
      <c r="A52" s="118">
        <v>1</v>
      </c>
      <c r="B52" s="165">
        <f>SUBTOTAL(9,$A$22:A52)</f>
        <v>31</v>
      </c>
      <c r="C52" s="165"/>
      <c r="D52" s="166" t="s">
        <v>7328</v>
      </c>
      <c r="E52" s="138" t="s">
        <v>17202</v>
      </c>
      <c r="F52" s="162">
        <f t="shared" si="6"/>
        <v>97756.11</v>
      </c>
      <c r="G52" s="167">
        <v>0</v>
      </c>
      <c r="H52" s="167">
        <v>0</v>
      </c>
      <c r="I52" s="167">
        <v>0</v>
      </c>
      <c r="J52" s="167">
        <v>0</v>
      </c>
      <c r="K52" s="167">
        <v>0</v>
      </c>
      <c r="L52" s="167">
        <v>0</v>
      </c>
      <c r="M52" s="168">
        <v>0</v>
      </c>
      <c r="N52" s="167">
        <v>0</v>
      </c>
      <c r="O52" s="167">
        <v>0</v>
      </c>
      <c r="P52" s="167">
        <v>0</v>
      </c>
      <c r="Q52" s="167">
        <v>0</v>
      </c>
      <c r="R52" s="167">
        <v>0</v>
      </c>
      <c r="S52" s="167">
        <v>0</v>
      </c>
      <c r="T52" s="167">
        <v>0</v>
      </c>
      <c r="U52" s="167">
        <v>0</v>
      </c>
      <c r="V52" s="167">
        <v>0</v>
      </c>
      <c r="W52" s="167">
        <v>0</v>
      </c>
      <c r="X52" s="167">
        <v>0</v>
      </c>
      <c r="Y52" s="167">
        <v>0</v>
      </c>
      <c r="Z52" s="167">
        <v>0</v>
      </c>
      <c r="AA52" s="167">
        <v>0</v>
      </c>
      <c r="AB52" s="167">
        <v>0</v>
      </c>
      <c r="AC52" s="167">
        <v>0</v>
      </c>
      <c r="AD52" s="167">
        <v>0</v>
      </c>
      <c r="AE52" s="162">
        <f t="shared" si="7"/>
        <v>0</v>
      </c>
      <c r="AF52" s="162">
        <v>97756.11</v>
      </c>
      <c r="AG52" s="162">
        <v>0</v>
      </c>
      <c r="AH52" s="138">
        <v>2023</v>
      </c>
      <c r="AI52" s="138" t="s">
        <v>17033</v>
      </c>
      <c r="AJ52" s="138" t="s">
        <v>17033</v>
      </c>
      <c r="AK52" s="169"/>
      <c r="AL52" s="169"/>
      <c r="AM52" s="169"/>
      <c r="AN52" s="169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1"/>
      <c r="BA52" s="171"/>
      <c r="BB52" s="170"/>
      <c r="BC52" s="170"/>
      <c r="BD52" s="172"/>
      <c r="BE52" s="173"/>
      <c r="CJ52" s="164">
        <f t="shared" si="2"/>
        <v>0</v>
      </c>
    </row>
    <row r="53" spans="1:120" x14ac:dyDescent="0.3">
      <c r="A53" s="118">
        <v>1</v>
      </c>
      <c r="B53" s="165">
        <f>SUBTOTAL(9,$A$22:A53)</f>
        <v>32</v>
      </c>
      <c r="C53" s="165"/>
      <c r="D53" s="175" t="s">
        <v>132</v>
      </c>
      <c r="E53" s="138" t="s">
        <v>17202</v>
      </c>
      <c r="F53" s="162">
        <f t="shared" si="6"/>
        <v>4943487.4399999995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7">
        <v>0</v>
      </c>
      <c r="N53" s="176">
        <v>0</v>
      </c>
      <c r="O53" s="167">
        <v>1073.44</v>
      </c>
      <c r="P53" s="167">
        <v>4689831.2</v>
      </c>
      <c r="Q53" s="176">
        <v>0</v>
      </c>
      <c r="R53" s="176">
        <v>0</v>
      </c>
      <c r="S53" s="167">
        <v>0</v>
      </c>
      <c r="T53" s="167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62">
        <f t="shared" si="7"/>
        <v>100362.39</v>
      </c>
      <c r="AF53" s="162">
        <v>153293.85</v>
      </c>
      <c r="AG53" s="178">
        <v>0</v>
      </c>
      <c r="AH53" s="138">
        <v>2023</v>
      </c>
      <c r="AI53" s="138">
        <v>2023</v>
      </c>
      <c r="AJ53" s="138">
        <v>2023</v>
      </c>
      <c r="AK53" s="169"/>
      <c r="AL53" s="169"/>
      <c r="AM53" s="169"/>
      <c r="AN53" s="169"/>
      <c r="AO53" s="170" t="s">
        <v>16956</v>
      </c>
      <c r="AP53" s="170" t="s">
        <v>16951</v>
      </c>
      <c r="AQ53" s="170">
        <v>2016</v>
      </c>
      <c r="AR53" s="170" t="s">
        <v>16952</v>
      </c>
      <c r="AS53" s="170" t="s">
        <v>16938</v>
      </c>
      <c r="AT53" s="170" t="s">
        <v>16950</v>
      </c>
      <c r="AU53" s="170"/>
      <c r="AV53" s="170" t="s">
        <v>16961</v>
      </c>
      <c r="AW53" s="174">
        <v>2935944.12</v>
      </c>
      <c r="AX53" s="174">
        <v>2244637.5100000002</v>
      </c>
      <c r="AY53" s="170" t="s">
        <v>614</v>
      </c>
      <c r="AZ53" s="171">
        <v>6914.1</v>
      </c>
      <c r="BA53" s="171">
        <v>1125</v>
      </c>
      <c r="BB53" s="170" t="s">
        <v>17002</v>
      </c>
      <c r="BC53" s="170" t="s">
        <v>16998</v>
      </c>
      <c r="BD53" s="172"/>
      <c r="BE53" s="173">
        <f>BA53-O53</f>
        <v>51.559999999999945</v>
      </c>
      <c r="BF53" s="118" t="s">
        <v>16929</v>
      </c>
      <c r="BL53" s="118" t="str">
        <f>VLOOKUP(D53,BO:BQ,3,FALSE)</f>
        <v>1304.100</v>
      </c>
      <c r="BO53" s="118" t="s">
        <v>3147</v>
      </c>
      <c r="BP53" s="118" t="s">
        <v>703</v>
      </c>
      <c r="BQ53" s="118" t="s">
        <v>3148</v>
      </c>
      <c r="BW53" s="118" t="s">
        <v>3147</v>
      </c>
      <c r="BX53" s="118" t="s">
        <v>703</v>
      </c>
      <c r="BY53" s="118" t="s">
        <v>3148</v>
      </c>
      <c r="CJ53" s="164">
        <f t="shared" si="2"/>
        <v>-7.2759576141834259E-10</v>
      </c>
    </row>
    <row r="54" spans="1:120" x14ac:dyDescent="0.3">
      <c r="A54" s="118">
        <v>1</v>
      </c>
      <c r="B54" s="165">
        <f>SUBTOTAL(9,$A$22:A54)</f>
        <v>33</v>
      </c>
      <c r="C54" s="165"/>
      <c r="D54" s="160" t="s">
        <v>5273</v>
      </c>
      <c r="E54" s="138" t="s">
        <v>17202</v>
      </c>
      <c r="F54" s="162">
        <f t="shared" si="6"/>
        <v>3224724.32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7">
        <v>0</v>
      </c>
      <c r="N54" s="176">
        <v>0</v>
      </c>
      <c r="O54" s="167">
        <v>1059.4000000000001</v>
      </c>
      <c r="P54" s="179">
        <v>3159146.75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0</v>
      </c>
      <c r="AD54" s="176">
        <v>0</v>
      </c>
      <c r="AE54" s="162">
        <v>65577.570000000007</v>
      </c>
      <c r="AF54" s="180">
        <v>0</v>
      </c>
      <c r="AG54" s="179">
        <v>0</v>
      </c>
      <c r="AH54" s="181" t="s">
        <v>17033</v>
      </c>
      <c r="AI54" s="181">
        <v>2023</v>
      </c>
      <c r="AJ54" s="182">
        <v>2023</v>
      </c>
      <c r="BB54" s="118"/>
      <c r="BC54" s="118"/>
      <c r="BD54" s="118"/>
      <c r="CJ54" s="164">
        <f t="shared" si="2"/>
        <v>-1.7462298274040222E-10</v>
      </c>
    </row>
    <row r="55" spans="1:120" s="184" customFormat="1" x14ac:dyDescent="0.3">
      <c r="A55" s="118">
        <v>1</v>
      </c>
      <c r="B55" s="165">
        <f>SUBTOTAL(9,$A$22:A55)</f>
        <v>34</v>
      </c>
      <c r="C55" s="165"/>
      <c r="D55" s="160" t="s">
        <v>6649</v>
      </c>
      <c r="E55" s="138" t="s">
        <v>17202</v>
      </c>
      <c r="F55" s="162">
        <f t="shared" si="6"/>
        <v>4226772.08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7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67">
        <v>2455.75</v>
      </c>
      <c r="T55" s="176">
        <v>4138214.29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0</v>
      </c>
      <c r="AD55" s="176">
        <v>0</v>
      </c>
      <c r="AE55" s="179">
        <f>ROUND(T55*2.14%,2)</f>
        <v>88557.79</v>
      </c>
      <c r="AF55" s="183">
        <v>0</v>
      </c>
      <c r="AG55" s="179">
        <v>0</v>
      </c>
      <c r="AH55" s="181" t="s">
        <v>17033</v>
      </c>
      <c r="AI55" s="181">
        <v>2023</v>
      </c>
      <c r="AJ55" s="182">
        <v>2023</v>
      </c>
      <c r="AV55" s="184" t="e">
        <f>VLOOKUP(D55,AY:AZ,2,FALSE)</f>
        <v>#N/A</v>
      </c>
      <c r="BX55" s="184" t="b">
        <f t="shared" ref="BX55:BX73" si="8">F55=(G55+H55+I55+J55+K55+N55+P55+R55+T55+V55+W55+X55+AC55+AD55+AE55+AF55+AG55)</f>
        <v>1</v>
      </c>
      <c r="BY55" s="185"/>
      <c r="CG55" s="184" t="e">
        <f t="shared" ref="CG55:CG72" si="9">VLOOKUP(D55,CH:CI,2,FALSE)</f>
        <v>#N/A</v>
      </c>
      <c r="CH55" s="184" t="s">
        <v>14331</v>
      </c>
      <c r="CI55" s="184">
        <v>1</v>
      </c>
      <c r="CJ55" s="164">
        <f t="shared" si="2"/>
        <v>4.3655745685100555E-11</v>
      </c>
      <c r="CN55" s="184" t="e">
        <f t="shared" ref="CN55:CN72" si="10">VLOOKUP(D55,CO:CP,2,FALSE)</f>
        <v>#N/A</v>
      </c>
      <c r="CO55" s="184" t="s">
        <v>3915</v>
      </c>
      <c r="CP55" s="184">
        <v>110249.16</v>
      </c>
      <c r="DM55" s="184" t="e">
        <f t="shared" ref="DM55:DM75" si="11">VLOOKUP(D55,DN:DO,2,FALSE)</f>
        <v>#N/A</v>
      </c>
      <c r="DN55" s="184" t="s">
        <v>1534</v>
      </c>
      <c r="DP55" s="118"/>
    </row>
    <row r="56" spans="1:120" s="184" customFormat="1" x14ac:dyDescent="0.3">
      <c r="A56" s="118">
        <v>1</v>
      </c>
      <c r="B56" s="165">
        <f>SUBTOTAL(9,$A$22:A56)</f>
        <v>35</v>
      </c>
      <c r="C56" s="165"/>
      <c r="D56" s="160" t="s">
        <v>1116</v>
      </c>
      <c r="E56" s="138" t="s">
        <v>17202</v>
      </c>
      <c r="F56" s="162">
        <f t="shared" si="6"/>
        <v>3824817.79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7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67">
        <v>1067.9000000000001</v>
      </c>
      <c r="T56" s="176">
        <v>3744681.6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0</v>
      </c>
      <c r="AD56" s="176">
        <v>0</v>
      </c>
      <c r="AE56" s="179">
        <f t="shared" ref="AE56" si="12">ROUND(T56*2.14%,2)</f>
        <v>80136.19</v>
      </c>
      <c r="AF56" s="183">
        <v>0</v>
      </c>
      <c r="AG56" s="179">
        <v>0</v>
      </c>
      <c r="AH56" s="181" t="s">
        <v>17033</v>
      </c>
      <c r="AI56" s="181">
        <v>2023</v>
      </c>
      <c r="AJ56" s="182">
        <v>2023</v>
      </c>
      <c r="AV56" s="184" t="e">
        <f>VLOOKUP(D56,AY:AZ,2,FALSE)</f>
        <v>#N/A</v>
      </c>
      <c r="BX56" s="184" t="b">
        <f t="shared" si="8"/>
        <v>1</v>
      </c>
      <c r="BY56" s="185"/>
      <c r="CC56" s="184" t="e">
        <f>VLOOKUP(D56,CD:CE,2,FALSE)</f>
        <v>#N/A</v>
      </c>
      <c r="CG56" s="184" t="e">
        <f t="shared" si="9"/>
        <v>#N/A</v>
      </c>
      <c r="CH56" s="184" t="s">
        <v>13877</v>
      </c>
      <c r="CI56" s="184">
        <v>1</v>
      </c>
      <c r="CJ56" s="164">
        <f t="shared" si="2"/>
        <v>-5.8207660913467407E-11</v>
      </c>
      <c r="CN56" s="184" t="e">
        <f t="shared" si="10"/>
        <v>#N/A</v>
      </c>
      <c r="CO56" s="184" t="s">
        <v>10142</v>
      </c>
      <c r="CP56" s="184">
        <v>78870.41</v>
      </c>
      <c r="DM56" s="184" t="e">
        <f t="shared" si="11"/>
        <v>#N/A</v>
      </c>
      <c r="DN56" s="184" t="s">
        <v>8735</v>
      </c>
      <c r="DP56" s="118"/>
    </row>
    <row r="57" spans="1:120" s="184" customFormat="1" x14ac:dyDescent="0.3">
      <c r="A57" s="118">
        <v>1</v>
      </c>
      <c r="B57" s="165">
        <f>SUBTOTAL(9,$A$22:A57)</f>
        <v>36</v>
      </c>
      <c r="C57" s="165"/>
      <c r="D57" s="160" t="s">
        <v>6310</v>
      </c>
      <c r="E57" s="138" t="s">
        <v>17202</v>
      </c>
      <c r="F57" s="162">
        <f t="shared" si="6"/>
        <v>1150296.27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7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67">
        <v>299.69</v>
      </c>
      <c r="T57" s="179">
        <v>1126904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9">
        <v>23392.27</v>
      </c>
      <c r="AF57" s="186">
        <v>0</v>
      </c>
      <c r="AG57" s="179">
        <v>0</v>
      </c>
      <c r="AH57" s="181" t="s">
        <v>17033</v>
      </c>
      <c r="AI57" s="181">
        <v>2023</v>
      </c>
      <c r="AJ57" s="182">
        <v>2023</v>
      </c>
      <c r="AV57" s="184" t="e">
        <f>VLOOKUP(D57,AY:AZ,2,FALSE)</f>
        <v>#N/A</v>
      </c>
      <c r="BX57" s="184" t="b">
        <f t="shared" si="8"/>
        <v>1</v>
      </c>
      <c r="BY57" s="185"/>
      <c r="CC57" s="184" t="e">
        <f>VLOOKUP(D57,CD:CE,2,FALSE)</f>
        <v>#N/A</v>
      </c>
      <c r="CG57" s="184" t="e">
        <f t="shared" si="9"/>
        <v>#N/A</v>
      </c>
      <c r="CH57" s="184" t="s">
        <v>11555</v>
      </c>
      <c r="CI57" s="184">
        <v>1</v>
      </c>
      <c r="CJ57" s="164">
        <f t="shared" si="2"/>
        <v>1.8189894035458565E-11</v>
      </c>
      <c r="CN57" s="184" t="e">
        <f t="shared" si="10"/>
        <v>#N/A</v>
      </c>
      <c r="CO57" s="184" t="s">
        <v>2157</v>
      </c>
      <c r="CP57" s="184">
        <v>74041.06</v>
      </c>
      <c r="DM57" s="184" t="e">
        <f t="shared" si="11"/>
        <v>#N/A</v>
      </c>
      <c r="DN57" s="184" t="s">
        <v>5393</v>
      </c>
      <c r="DP57" s="118"/>
    </row>
    <row r="58" spans="1:120" s="184" customFormat="1" x14ac:dyDescent="0.3">
      <c r="A58" s="118">
        <v>1</v>
      </c>
      <c r="B58" s="165">
        <f>SUBTOTAL(9,$A$22:A58)</f>
        <v>37</v>
      </c>
      <c r="C58" s="165"/>
      <c r="D58" s="160" t="s">
        <v>4985</v>
      </c>
      <c r="E58" s="138" t="s">
        <v>17202</v>
      </c>
      <c r="F58" s="162">
        <f t="shared" si="6"/>
        <v>2614624.1199999996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7">
        <v>0</v>
      </c>
      <c r="N58" s="176">
        <v>0</v>
      </c>
      <c r="O58" s="167">
        <v>316.39999999999998</v>
      </c>
      <c r="P58" s="167">
        <v>2485573.96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62">
        <f t="shared" ref="AE58:AE59" si="13">ROUND(P58*2.14%,2)</f>
        <v>53191.28</v>
      </c>
      <c r="AF58" s="162">
        <v>75858.880000000005</v>
      </c>
      <c r="AG58" s="179">
        <v>0</v>
      </c>
      <c r="AH58" s="181">
        <v>2023</v>
      </c>
      <c r="AI58" s="181">
        <v>2023</v>
      </c>
      <c r="AJ58" s="182">
        <v>2023</v>
      </c>
      <c r="BX58" s="184" t="b">
        <f t="shared" si="8"/>
        <v>1</v>
      </c>
      <c r="BY58" s="185"/>
      <c r="CC58" s="184" t="e">
        <f>VLOOKUP(D58,CD:CE,2,FALSE)</f>
        <v>#N/A</v>
      </c>
      <c r="CG58" s="184" t="e">
        <f t="shared" si="9"/>
        <v>#N/A</v>
      </c>
      <c r="CH58" s="184" t="s">
        <v>9126</v>
      </c>
      <c r="CI58" s="184">
        <v>1</v>
      </c>
      <c r="CJ58" s="164">
        <f t="shared" si="2"/>
        <v>-3.2014213502407074E-10</v>
      </c>
      <c r="CN58" s="184" t="e">
        <f t="shared" si="10"/>
        <v>#N/A</v>
      </c>
      <c r="DM58" s="184" t="e">
        <f t="shared" si="11"/>
        <v>#N/A</v>
      </c>
      <c r="DN58" s="184" t="s">
        <v>10889</v>
      </c>
      <c r="DP58" s="118"/>
    </row>
    <row r="59" spans="1:120" s="184" customFormat="1" x14ac:dyDescent="0.3">
      <c r="A59" s="118">
        <v>1</v>
      </c>
      <c r="B59" s="165">
        <f>SUBTOTAL(9,$A$22:A59)</f>
        <v>38</v>
      </c>
      <c r="C59" s="165"/>
      <c r="D59" s="160" t="s">
        <v>6096</v>
      </c>
      <c r="E59" s="138" t="s">
        <v>17202</v>
      </c>
      <c r="F59" s="162">
        <f t="shared" si="6"/>
        <v>79345.33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7">
        <v>0</v>
      </c>
      <c r="N59" s="176">
        <v>0</v>
      </c>
      <c r="O59" s="167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62">
        <f t="shared" si="13"/>
        <v>0</v>
      </c>
      <c r="AF59" s="179">
        <v>79345.33</v>
      </c>
      <c r="AG59" s="179">
        <v>0</v>
      </c>
      <c r="AH59" s="181">
        <v>2023</v>
      </c>
      <c r="AI59" s="181" t="s">
        <v>17033</v>
      </c>
      <c r="AJ59" s="182" t="s">
        <v>17033</v>
      </c>
      <c r="AV59" s="184" t="e">
        <f>VLOOKUP(D59,AY:AZ,2,FALSE)</f>
        <v>#N/A</v>
      </c>
      <c r="AY59" s="184" t="s">
        <v>2604</v>
      </c>
      <c r="AZ59" s="184">
        <v>1</v>
      </c>
      <c r="BX59" s="184" t="b">
        <f t="shared" si="8"/>
        <v>1</v>
      </c>
      <c r="BY59" s="185"/>
      <c r="CC59" s="184" t="e">
        <f>VLOOKUP(D59,CD:CE,2,FALSE)</f>
        <v>#N/A</v>
      </c>
      <c r="CD59" s="184" t="s">
        <v>7113</v>
      </c>
      <c r="CE59" s="184">
        <v>1603.24</v>
      </c>
      <c r="CG59" s="184" t="e">
        <f t="shared" si="9"/>
        <v>#N/A</v>
      </c>
      <c r="CH59" s="184" t="s">
        <v>10415</v>
      </c>
      <c r="CI59" s="184">
        <v>1</v>
      </c>
      <c r="CJ59" s="164">
        <f t="shared" si="2"/>
        <v>0</v>
      </c>
      <c r="CN59" s="184" t="e">
        <f t="shared" si="10"/>
        <v>#N/A</v>
      </c>
      <c r="DM59" s="184" t="e">
        <f t="shared" si="11"/>
        <v>#N/A</v>
      </c>
      <c r="DN59" s="184" t="s">
        <v>1288</v>
      </c>
      <c r="DP59" s="118"/>
    </row>
    <row r="60" spans="1:120" s="184" customFormat="1" x14ac:dyDescent="0.3">
      <c r="A60" s="118">
        <v>1</v>
      </c>
      <c r="B60" s="165">
        <f>SUBTOTAL(9,$A$22:A60)</f>
        <v>39</v>
      </c>
      <c r="C60" s="165"/>
      <c r="D60" s="160" t="s">
        <v>6341</v>
      </c>
      <c r="E60" s="138" t="s">
        <v>17202</v>
      </c>
      <c r="F60" s="162">
        <f t="shared" si="6"/>
        <v>7903595.2400000002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7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67">
        <v>2032.46</v>
      </c>
      <c r="T60" s="176">
        <v>7738002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0</v>
      </c>
      <c r="AD60" s="176">
        <v>0</v>
      </c>
      <c r="AE60" s="179">
        <f t="shared" ref="AE60:AE64" si="14">ROUND(T60*2.14%,2)</f>
        <v>165593.24</v>
      </c>
      <c r="AF60" s="183">
        <v>0</v>
      </c>
      <c r="AG60" s="179">
        <v>0</v>
      </c>
      <c r="AH60" s="181" t="s">
        <v>17033</v>
      </c>
      <c r="AI60" s="181">
        <v>2023</v>
      </c>
      <c r="AJ60" s="182">
        <v>2023</v>
      </c>
      <c r="AV60" s="184" t="e">
        <f>VLOOKUP(D60,AY:AZ,2,FALSE)</f>
        <v>#N/A</v>
      </c>
      <c r="BX60" s="184" t="b">
        <f t="shared" si="8"/>
        <v>1</v>
      </c>
      <c r="BY60" s="185"/>
      <c r="CG60" s="184" t="e">
        <f t="shared" si="9"/>
        <v>#N/A</v>
      </c>
      <c r="CH60" s="184" t="s">
        <v>13644</v>
      </c>
      <c r="CI60" s="184">
        <v>1</v>
      </c>
      <c r="CJ60" s="164">
        <f t="shared" si="2"/>
        <v>2.3283064365386963E-10</v>
      </c>
      <c r="CN60" s="184" t="e">
        <f t="shared" si="10"/>
        <v>#N/A</v>
      </c>
      <c r="CO60" s="184" t="s">
        <v>2131</v>
      </c>
      <c r="CP60" s="184">
        <v>353378.65</v>
      </c>
      <c r="DM60" s="184" t="e">
        <f t="shared" si="11"/>
        <v>#N/A</v>
      </c>
      <c r="DN60" s="184" t="s">
        <v>8756</v>
      </c>
      <c r="DP60" s="118"/>
    </row>
    <row r="61" spans="1:120" s="184" customFormat="1" x14ac:dyDescent="0.3">
      <c r="A61" s="118">
        <v>1</v>
      </c>
      <c r="B61" s="165">
        <f>SUBTOTAL(9,$A$22:A61)</f>
        <v>40</v>
      </c>
      <c r="C61" s="165"/>
      <c r="D61" s="160" t="s">
        <v>7065</v>
      </c>
      <c r="E61" s="138" t="s">
        <v>17202</v>
      </c>
      <c r="F61" s="162">
        <f t="shared" si="6"/>
        <v>5803876.71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7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67">
        <v>1826.15</v>
      </c>
      <c r="T61" s="176">
        <v>5682276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0</v>
      </c>
      <c r="AD61" s="176">
        <v>0</v>
      </c>
      <c r="AE61" s="179">
        <f t="shared" si="14"/>
        <v>121600.71</v>
      </c>
      <c r="AF61" s="183">
        <v>0</v>
      </c>
      <c r="AG61" s="179">
        <v>0</v>
      </c>
      <c r="AH61" s="181" t="s">
        <v>17033</v>
      </c>
      <c r="AI61" s="181">
        <v>2023</v>
      </c>
      <c r="AJ61" s="182">
        <v>2023</v>
      </c>
      <c r="AV61" s="184" t="e">
        <f>VLOOKUP(D61,AY:AZ,2,FALSE)</f>
        <v>#N/A</v>
      </c>
      <c r="BX61" s="184" t="b">
        <f t="shared" si="8"/>
        <v>1</v>
      </c>
      <c r="BY61" s="185"/>
      <c r="CG61" s="184" t="e">
        <f t="shared" si="9"/>
        <v>#N/A</v>
      </c>
      <c r="CH61" s="184" t="s">
        <v>2438</v>
      </c>
      <c r="CI61" s="184">
        <v>1</v>
      </c>
      <c r="CJ61" s="164">
        <f t="shared" si="2"/>
        <v>-4.3655745685100555E-11</v>
      </c>
      <c r="CN61" s="184" t="e">
        <f t="shared" si="10"/>
        <v>#N/A</v>
      </c>
      <c r="CO61" s="184" t="s">
        <v>821</v>
      </c>
      <c r="CP61" s="184">
        <v>149881</v>
      </c>
      <c r="DM61" s="184" t="e">
        <f t="shared" si="11"/>
        <v>#N/A</v>
      </c>
      <c r="DN61" s="184" t="s">
        <v>13383</v>
      </c>
      <c r="DP61" s="118"/>
    </row>
    <row r="62" spans="1:120" s="184" customFormat="1" x14ac:dyDescent="0.3">
      <c r="A62" s="118">
        <v>1</v>
      </c>
      <c r="B62" s="165">
        <f>SUBTOTAL(9,$A$22:A62)</f>
        <v>41</v>
      </c>
      <c r="C62" s="165"/>
      <c r="D62" s="160" t="s">
        <v>6078</v>
      </c>
      <c r="E62" s="138" t="s">
        <v>17202</v>
      </c>
      <c r="F62" s="162">
        <f t="shared" si="6"/>
        <v>5506386.9100000001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7">
        <v>0</v>
      </c>
      <c r="N62" s="176">
        <v>0</v>
      </c>
      <c r="O62" s="167">
        <v>1372.5039999999999</v>
      </c>
      <c r="P62" s="176">
        <v>5394409.75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0</v>
      </c>
      <c r="AD62" s="176">
        <v>0</v>
      </c>
      <c r="AE62" s="162">
        <v>111977.16</v>
      </c>
      <c r="AF62" s="183">
        <v>0</v>
      </c>
      <c r="AG62" s="179">
        <v>0</v>
      </c>
      <c r="AH62" s="181" t="s">
        <v>17033</v>
      </c>
      <c r="AI62" s="181">
        <v>2023</v>
      </c>
      <c r="AJ62" s="182">
        <v>2023</v>
      </c>
      <c r="AV62" s="184" t="e">
        <f>VLOOKUP(D62,AY:AZ,2,FALSE)</f>
        <v>#N/A</v>
      </c>
      <c r="BX62" s="184" t="b">
        <f t="shared" si="8"/>
        <v>1</v>
      </c>
      <c r="BY62" s="185"/>
      <c r="CG62" s="184" t="e">
        <f t="shared" si="9"/>
        <v>#N/A</v>
      </c>
      <c r="CH62" s="184" t="s">
        <v>14257</v>
      </c>
      <c r="CI62" s="184">
        <v>1</v>
      </c>
      <c r="CJ62" s="164">
        <f t="shared" si="2"/>
        <v>1.4551915228366852E-10</v>
      </c>
      <c r="CN62" s="184" t="e">
        <f t="shared" si="10"/>
        <v>#N/A</v>
      </c>
      <c r="CO62" s="184" t="s">
        <v>1452</v>
      </c>
      <c r="CP62" s="184">
        <v>199981.27</v>
      </c>
      <c r="DM62" s="184" t="e">
        <f t="shared" si="11"/>
        <v>#N/A</v>
      </c>
      <c r="DN62" s="184" t="s">
        <v>13978</v>
      </c>
      <c r="DP62" s="118"/>
    </row>
    <row r="63" spans="1:120" s="184" customFormat="1" x14ac:dyDescent="0.3">
      <c r="A63" s="118">
        <v>1</v>
      </c>
      <c r="B63" s="165">
        <f>SUBTOTAL(9,$A$22:A63)</f>
        <v>42</v>
      </c>
      <c r="C63" s="165"/>
      <c r="D63" s="160" t="s">
        <v>5457</v>
      </c>
      <c r="E63" s="138" t="s">
        <v>17202</v>
      </c>
      <c r="F63" s="162">
        <f t="shared" si="6"/>
        <v>15580824.75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7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67">
        <v>4647.45</v>
      </c>
      <c r="T63" s="176">
        <v>15254381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0</v>
      </c>
      <c r="AD63" s="176">
        <v>0</v>
      </c>
      <c r="AE63" s="179">
        <f t="shared" si="14"/>
        <v>326443.75</v>
      </c>
      <c r="AF63" s="183">
        <v>0</v>
      </c>
      <c r="AG63" s="179">
        <v>0</v>
      </c>
      <c r="AH63" s="181" t="s">
        <v>17033</v>
      </c>
      <c r="AI63" s="181">
        <v>2023</v>
      </c>
      <c r="AJ63" s="182">
        <v>2023</v>
      </c>
      <c r="BX63" s="184" t="b">
        <f t="shared" si="8"/>
        <v>1</v>
      </c>
      <c r="BY63" s="185"/>
      <c r="CC63" s="184" t="e">
        <f>VLOOKUP(D63,CD:CE,2,FALSE)</f>
        <v>#N/A</v>
      </c>
      <c r="CG63" s="184" t="e">
        <f t="shared" si="9"/>
        <v>#N/A</v>
      </c>
      <c r="CH63" s="184" t="s">
        <v>14360</v>
      </c>
      <c r="CI63" s="184">
        <v>1</v>
      </c>
      <c r="CJ63" s="164">
        <f t="shared" si="2"/>
        <v>0</v>
      </c>
      <c r="CN63" s="184" t="e">
        <f t="shared" si="10"/>
        <v>#N/A</v>
      </c>
      <c r="CO63" s="184" t="s">
        <v>9231</v>
      </c>
      <c r="CP63" s="184">
        <v>23915.98</v>
      </c>
      <c r="DM63" s="184" t="e">
        <f t="shared" si="11"/>
        <v>#N/A</v>
      </c>
      <c r="DN63" s="184" t="s">
        <v>2505</v>
      </c>
      <c r="DP63" s="118"/>
    </row>
    <row r="64" spans="1:120" s="184" customFormat="1" x14ac:dyDescent="0.3">
      <c r="A64" s="118">
        <v>1</v>
      </c>
      <c r="B64" s="165">
        <f>SUBTOTAL(9,$A$22:A64)</f>
        <v>43</v>
      </c>
      <c r="C64" s="165"/>
      <c r="D64" s="160" t="s">
        <v>1148</v>
      </c>
      <c r="E64" s="138" t="s">
        <v>17202</v>
      </c>
      <c r="F64" s="162">
        <f t="shared" si="6"/>
        <v>7620449.6799999997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7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67">
        <v>1414</v>
      </c>
      <c r="T64" s="176">
        <v>7460788.7999999998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0</v>
      </c>
      <c r="AD64" s="176">
        <v>0</v>
      </c>
      <c r="AE64" s="179">
        <f t="shared" si="14"/>
        <v>159660.88</v>
      </c>
      <c r="AF64" s="183">
        <v>0</v>
      </c>
      <c r="AG64" s="179">
        <v>0</v>
      </c>
      <c r="AH64" s="181" t="s">
        <v>17033</v>
      </c>
      <c r="AI64" s="181">
        <v>2023</v>
      </c>
      <c r="AJ64" s="182">
        <v>2023</v>
      </c>
      <c r="AV64" s="184" t="e">
        <f>VLOOKUP(D64,AY:AZ,2,FALSE)</f>
        <v>#N/A</v>
      </c>
      <c r="BX64" s="184" t="b">
        <f t="shared" si="8"/>
        <v>1</v>
      </c>
      <c r="BY64" s="185"/>
      <c r="CC64" s="184" t="e">
        <f>VLOOKUP(D64,CD:CE,2,FALSE)</f>
        <v>#N/A</v>
      </c>
      <c r="CG64" s="184" t="e">
        <f t="shared" si="9"/>
        <v>#N/A</v>
      </c>
      <c r="CH64" s="184" t="s">
        <v>14303</v>
      </c>
      <c r="CI64" s="184">
        <v>1</v>
      </c>
      <c r="CJ64" s="164">
        <f t="shared" si="2"/>
        <v>-1.1641532182693481E-10</v>
      </c>
      <c r="CN64" s="184" t="e">
        <f t="shared" si="10"/>
        <v>#N/A</v>
      </c>
      <c r="CO64" s="184" t="s">
        <v>9997</v>
      </c>
      <c r="CP64" s="184">
        <v>51856.9</v>
      </c>
      <c r="DM64" s="184" t="e">
        <f t="shared" si="11"/>
        <v>#N/A</v>
      </c>
      <c r="DN64" s="184" t="s">
        <v>9118</v>
      </c>
      <c r="DP64" s="118"/>
    </row>
    <row r="65" spans="1:120" s="184" customFormat="1" x14ac:dyDescent="0.3">
      <c r="A65" s="118">
        <v>1</v>
      </c>
      <c r="B65" s="165">
        <f>SUBTOTAL(9,$A$22:A65)</f>
        <v>44</v>
      </c>
      <c r="C65" s="165"/>
      <c r="D65" s="160" t="s">
        <v>5401</v>
      </c>
      <c r="E65" s="138" t="s">
        <v>17202</v>
      </c>
      <c r="F65" s="162">
        <f t="shared" si="6"/>
        <v>6697058.5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7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67">
        <v>1444.97</v>
      </c>
      <c r="T65" s="179">
        <v>6560868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0</v>
      </c>
      <c r="AD65" s="176">
        <v>0</v>
      </c>
      <c r="AE65" s="179">
        <v>136190.5</v>
      </c>
      <c r="AF65" s="183">
        <v>0</v>
      </c>
      <c r="AG65" s="179">
        <v>0</v>
      </c>
      <c r="AH65" s="181" t="s">
        <v>17033</v>
      </c>
      <c r="AI65" s="181">
        <v>2023</v>
      </c>
      <c r="AJ65" s="182">
        <v>2023</v>
      </c>
      <c r="BX65" s="184" t="b">
        <f t="shared" si="8"/>
        <v>1</v>
      </c>
      <c r="BY65" s="185"/>
      <c r="CC65" s="184" t="e">
        <f>VLOOKUP(D65,CD:CE,2,FALSE)</f>
        <v>#N/A</v>
      </c>
      <c r="CG65" s="184" t="e">
        <f t="shared" si="9"/>
        <v>#N/A</v>
      </c>
      <c r="CH65" s="184" t="s">
        <v>2305</v>
      </c>
      <c r="CI65" s="184">
        <v>1</v>
      </c>
      <c r="CJ65" s="164">
        <f t="shared" si="2"/>
        <v>0</v>
      </c>
      <c r="CN65" s="184" t="e">
        <f t="shared" si="10"/>
        <v>#N/A</v>
      </c>
      <c r="CO65" s="184" t="s">
        <v>1894</v>
      </c>
      <c r="CP65" s="184">
        <v>118300.96</v>
      </c>
      <c r="DM65" s="184" t="e">
        <f t="shared" si="11"/>
        <v>#N/A</v>
      </c>
      <c r="DN65" s="184" t="s">
        <v>15230</v>
      </c>
      <c r="DP65" s="118"/>
    </row>
    <row r="66" spans="1:120" s="184" customFormat="1" x14ac:dyDescent="0.3">
      <c r="A66" s="118">
        <v>1</v>
      </c>
      <c r="B66" s="165">
        <f>SUBTOTAL(9,$A$22:A66)</f>
        <v>45</v>
      </c>
      <c r="C66" s="165"/>
      <c r="D66" s="160" t="s">
        <v>6343</v>
      </c>
      <c r="E66" s="138" t="s">
        <v>17202</v>
      </c>
      <c r="F66" s="162">
        <f t="shared" si="6"/>
        <v>7898478.0200000005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7">
        <v>0</v>
      </c>
      <c r="N66" s="176">
        <v>0</v>
      </c>
      <c r="O66" s="167">
        <v>853.8</v>
      </c>
      <c r="P66" s="176">
        <v>7732991.9900000002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0</v>
      </c>
      <c r="AD66" s="176">
        <v>0</v>
      </c>
      <c r="AE66" s="162">
        <f t="shared" ref="AE66:AE68" si="15">ROUND(P66*2.14%,2)</f>
        <v>165486.03</v>
      </c>
      <c r="AF66" s="183">
        <v>0</v>
      </c>
      <c r="AG66" s="179">
        <v>0</v>
      </c>
      <c r="AH66" s="181" t="s">
        <v>17033</v>
      </c>
      <c r="AI66" s="181">
        <v>2023</v>
      </c>
      <c r="AJ66" s="182">
        <v>2023</v>
      </c>
      <c r="AV66" s="184" t="e">
        <f>VLOOKUP(D66,AY:AZ,2,FALSE)</f>
        <v>#N/A</v>
      </c>
      <c r="BX66" s="184" t="b">
        <f t="shared" si="8"/>
        <v>1</v>
      </c>
      <c r="BY66" s="185"/>
      <c r="CC66" s="184" t="e">
        <f>VLOOKUP(D66,CD:CE,2,FALSE)</f>
        <v>#N/A</v>
      </c>
      <c r="CG66" s="184" t="e">
        <f t="shared" si="9"/>
        <v>#N/A</v>
      </c>
      <c r="CH66" s="184" t="s">
        <v>2745</v>
      </c>
      <c r="CI66" s="184">
        <v>1</v>
      </c>
      <c r="CJ66" s="164">
        <f t="shared" si="2"/>
        <v>2.6193447411060333E-10</v>
      </c>
      <c r="CN66" s="184" t="e">
        <f t="shared" si="10"/>
        <v>#N/A</v>
      </c>
      <c r="CO66" s="184" t="s">
        <v>10525</v>
      </c>
      <c r="CP66" s="184">
        <v>81076.850000000006</v>
      </c>
      <c r="DM66" s="184" t="e">
        <f t="shared" si="11"/>
        <v>#N/A</v>
      </c>
      <c r="DN66" s="184" t="s">
        <v>6866</v>
      </c>
      <c r="DP66" s="118"/>
    </row>
    <row r="67" spans="1:120" s="184" customFormat="1" x14ac:dyDescent="0.3">
      <c r="A67" s="118">
        <v>1</v>
      </c>
      <c r="B67" s="165">
        <f>SUBTOTAL(9,$A$22:A67)</f>
        <v>46</v>
      </c>
      <c r="C67" s="165"/>
      <c r="D67" s="160" t="s">
        <v>6927</v>
      </c>
      <c r="E67" s="138" t="s">
        <v>17202</v>
      </c>
      <c r="F67" s="162">
        <f t="shared" si="6"/>
        <v>3314631.04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7">
        <v>0</v>
      </c>
      <c r="N67" s="176">
        <v>0</v>
      </c>
      <c r="O67" s="176">
        <v>393.4</v>
      </c>
      <c r="P67" s="176">
        <v>3175656.66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0</v>
      </c>
      <c r="AD67" s="176">
        <v>0</v>
      </c>
      <c r="AE67" s="162">
        <f t="shared" si="15"/>
        <v>67959.05</v>
      </c>
      <c r="AF67" s="162">
        <v>71015.33</v>
      </c>
      <c r="AG67" s="179">
        <v>0</v>
      </c>
      <c r="AH67" s="181">
        <v>2023</v>
      </c>
      <c r="AI67" s="181">
        <v>2023</v>
      </c>
      <c r="AJ67" s="182">
        <v>2023</v>
      </c>
      <c r="AV67" s="184" t="e">
        <f>VLOOKUP(D67,AY:AZ,2,FALSE)</f>
        <v>#N/A</v>
      </c>
      <c r="BX67" s="184" t="b">
        <f t="shared" si="8"/>
        <v>1</v>
      </c>
      <c r="BY67" s="185"/>
      <c r="CC67" s="184" t="e">
        <f>VLOOKUP(D67,CD:CE,2,FALSE)</f>
        <v>#N/A</v>
      </c>
      <c r="CG67" s="184" t="e">
        <f t="shared" si="9"/>
        <v>#N/A</v>
      </c>
      <c r="CH67" s="184" t="s">
        <v>15867</v>
      </c>
      <c r="CI67" s="184">
        <v>1</v>
      </c>
      <c r="CJ67" s="164">
        <f t="shared" si="2"/>
        <v>-1.1641532182693481E-10</v>
      </c>
      <c r="CN67" s="184" t="e">
        <f t="shared" si="10"/>
        <v>#N/A</v>
      </c>
      <c r="CO67" s="184" t="s">
        <v>10456</v>
      </c>
      <c r="CP67" s="184">
        <v>78660.91</v>
      </c>
      <c r="DM67" s="184" t="e">
        <f t="shared" si="11"/>
        <v>#N/A</v>
      </c>
      <c r="DN67" s="184" t="s">
        <v>1981</v>
      </c>
      <c r="DP67" s="118"/>
    </row>
    <row r="68" spans="1:120" s="184" customFormat="1" x14ac:dyDescent="0.3">
      <c r="A68" s="118">
        <v>1</v>
      </c>
      <c r="B68" s="165">
        <f>SUBTOTAL(9,$A$22:A68)</f>
        <v>47</v>
      </c>
      <c r="C68" s="165"/>
      <c r="D68" s="160" t="s">
        <v>5862</v>
      </c>
      <c r="E68" s="138" t="s">
        <v>17202</v>
      </c>
      <c r="F68" s="162">
        <f t="shared" si="6"/>
        <v>6287839.5199999996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7">
        <v>0</v>
      </c>
      <c r="N68" s="176">
        <v>0</v>
      </c>
      <c r="O68" s="167">
        <v>900</v>
      </c>
      <c r="P68" s="176">
        <v>6156099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62">
        <f t="shared" si="15"/>
        <v>131740.51999999999</v>
      </c>
      <c r="AF68" s="183">
        <v>0</v>
      </c>
      <c r="AG68" s="179">
        <v>0</v>
      </c>
      <c r="AH68" s="181" t="s">
        <v>17033</v>
      </c>
      <c r="AI68" s="181">
        <v>2023</v>
      </c>
      <c r="AJ68" s="182">
        <v>2023</v>
      </c>
      <c r="BX68" s="184" t="b">
        <f t="shared" si="8"/>
        <v>1</v>
      </c>
      <c r="CG68" s="184" t="e">
        <f t="shared" si="9"/>
        <v>#N/A</v>
      </c>
      <c r="CH68" s="184" t="s">
        <v>12326</v>
      </c>
      <c r="CI68" s="184">
        <v>1</v>
      </c>
      <c r="CJ68" s="164">
        <f t="shared" si="2"/>
        <v>-4.3655745685100555E-10</v>
      </c>
      <c r="CN68" s="184" t="e">
        <f t="shared" si="10"/>
        <v>#N/A</v>
      </c>
      <c r="CO68" s="184" t="s">
        <v>14303</v>
      </c>
      <c r="CP68" s="184">
        <v>82431.28</v>
      </c>
      <c r="DM68" s="184" t="e">
        <f t="shared" si="11"/>
        <v>#N/A</v>
      </c>
      <c r="DN68" s="184" t="s">
        <v>10347</v>
      </c>
      <c r="DP68" s="118"/>
    </row>
    <row r="69" spans="1:120" s="184" customFormat="1" x14ac:dyDescent="0.3">
      <c r="A69" s="118">
        <v>1</v>
      </c>
      <c r="B69" s="165">
        <f>SUBTOTAL(9,$A$22:A69)</f>
        <v>48</v>
      </c>
      <c r="C69" s="165"/>
      <c r="D69" s="160" t="s">
        <v>7144</v>
      </c>
      <c r="E69" s="138" t="s">
        <v>17202</v>
      </c>
      <c r="F69" s="162">
        <f t="shared" si="6"/>
        <v>5571830.3300000001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7">
        <v>0</v>
      </c>
      <c r="N69" s="176">
        <v>0</v>
      </c>
      <c r="O69" s="167">
        <v>796.82</v>
      </c>
      <c r="P69" s="176">
        <v>5491111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9">
        <v>80719.33</v>
      </c>
      <c r="AF69" s="186">
        <v>0</v>
      </c>
      <c r="AG69" s="179">
        <v>0</v>
      </c>
      <c r="AH69" s="181" t="s">
        <v>17033</v>
      </c>
      <c r="AI69" s="181">
        <v>2023</v>
      </c>
      <c r="AJ69" s="182">
        <v>2023</v>
      </c>
      <c r="BX69" s="184" t="b">
        <f t="shared" si="8"/>
        <v>1</v>
      </c>
      <c r="CG69" s="184" t="e">
        <f t="shared" si="9"/>
        <v>#N/A</v>
      </c>
      <c r="CH69" s="184" t="s">
        <v>8463</v>
      </c>
      <c r="CI69" s="184">
        <v>1</v>
      </c>
      <c r="CJ69" s="164">
        <f t="shared" si="2"/>
        <v>7.2759576141834259E-11</v>
      </c>
      <c r="CN69" s="184" t="e">
        <f t="shared" si="10"/>
        <v>#N/A</v>
      </c>
      <c r="CO69" s="184" t="s">
        <v>15483</v>
      </c>
      <c r="CP69" s="184">
        <v>82879.66</v>
      </c>
      <c r="DM69" s="184" t="e">
        <f t="shared" si="11"/>
        <v>#N/A</v>
      </c>
      <c r="DN69" s="184" t="s">
        <v>15714</v>
      </c>
      <c r="DP69" s="118"/>
    </row>
    <row r="70" spans="1:120" s="184" customFormat="1" x14ac:dyDescent="0.3">
      <c r="A70" s="118">
        <v>1</v>
      </c>
      <c r="B70" s="165">
        <f>SUBTOTAL(9,$A$22:A70)</f>
        <v>49</v>
      </c>
      <c r="C70" s="165"/>
      <c r="D70" s="160" t="s">
        <v>4332</v>
      </c>
      <c r="E70" s="138" t="s">
        <v>17202</v>
      </c>
      <c r="F70" s="162">
        <f t="shared" si="6"/>
        <v>4560142.3900000006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7">
        <v>0</v>
      </c>
      <c r="N70" s="176">
        <v>0</v>
      </c>
      <c r="O70" s="167">
        <v>526.88</v>
      </c>
      <c r="P70" s="176">
        <v>4360883.1500000004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9">
        <v>90523.21</v>
      </c>
      <c r="AF70" s="162">
        <v>108736.03</v>
      </c>
      <c r="AG70" s="179">
        <v>0</v>
      </c>
      <c r="AH70" s="181">
        <v>2023</v>
      </c>
      <c r="AI70" s="181">
        <v>2023</v>
      </c>
      <c r="AJ70" s="182">
        <v>2023</v>
      </c>
      <c r="AV70" s="184" t="e">
        <f>VLOOKUP(D70,AY:AZ,2,FALSE)</f>
        <v>#N/A</v>
      </c>
      <c r="BX70" s="184" t="b">
        <f t="shared" si="8"/>
        <v>1</v>
      </c>
      <c r="BY70" s="185"/>
      <c r="CC70" s="184" t="e">
        <f>VLOOKUP(D70,CD:CE,2,FALSE)</f>
        <v>#N/A</v>
      </c>
      <c r="CG70" s="184" t="e">
        <f t="shared" si="9"/>
        <v>#N/A</v>
      </c>
      <c r="CH70" s="184" t="s">
        <v>9259</v>
      </c>
      <c r="CI70" s="184">
        <v>1</v>
      </c>
      <c r="CJ70" s="164">
        <f t="shared" si="2"/>
        <v>2.1827872842550278E-10</v>
      </c>
      <c r="CN70" s="184" t="e">
        <f t="shared" si="10"/>
        <v>#N/A</v>
      </c>
      <c r="DM70" s="184" t="e">
        <f t="shared" si="11"/>
        <v>#N/A</v>
      </c>
      <c r="DN70" s="184" t="s">
        <v>5843</v>
      </c>
      <c r="DP70" s="118"/>
    </row>
    <row r="71" spans="1:120" s="184" customFormat="1" x14ac:dyDescent="0.3">
      <c r="A71" s="118">
        <v>1</v>
      </c>
      <c r="B71" s="165">
        <f>SUBTOTAL(9,$A$22:A71)</f>
        <v>50</v>
      </c>
      <c r="C71" s="165"/>
      <c r="D71" s="160" t="s">
        <v>5182</v>
      </c>
      <c r="E71" s="138" t="s">
        <v>17202</v>
      </c>
      <c r="F71" s="162">
        <f t="shared" si="6"/>
        <v>4720621.9400000004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7">
        <v>0</v>
      </c>
      <c r="N71" s="176">
        <v>0</v>
      </c>
      <c r="O71" s="167">
        <v>587.1</v>
      </c>
      <c r="P71" s="176">
        <v>4624624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9">
        <v>95997.94</v>
      </c>
      <c r="AF71" s="186">
        <v>0</v>
      </c>
      <c r="AG71" s="179">
        <v>0</v>
      </c>
      <c r="AH71" s="181" t="s">
        <v>17033</v>
      </c>
      <c r="AI71" s="181">
        <v>2023</v>
      </c>
      <c r="AJ71" s="182">
        <v>2023</v>
      </c>
      <c r="BX71" s="184" t="b">
        <f t="shared" si="8"/>
        <v>1</v>
      </c>
      <c r="BY71" s="185"/>
      <c r="CC71" s="184" t="e">
        <f>VLOOKUP(D71,CD:CE,2,FALSE)</f>
        <v>#N/A</v>
      </c>
      <c r="CD71" s="184" t="s">
        <v>10256</v>
      </c>
      <c r="CE71" s="184">
        <v>722.14</v>
      </c>
      <c r="CG71" s="184" t="e">
        <f t="shared" si="9"/>
        <v>#N/A</v>
      </c>
      <c r="CH71" s="184" t="s">
        <v>10347</v>
      </c>
      <c r="CI71" s="184">
        <v>1</v>
      </c>
      <c r="CJ71" s="164">
        <f t="shared" si="2"/>
        <v>4.0745362639427185E-10</v>
      </c>
      <c r="CN71" s="184" t="e">
        <f t="shared" si="10"/>
        <v>#N/A</v>
      </c>
      <c r="DM71" s="184" t="e">
        <f t="shared" si="11"/>
        <v>#N/A</v>
      </c>
      <c r="DN71" s="184" t="s">
        <v>9020</v>
      </c>
      <c r="DP71" s="118"/>
    </row>
    <row r="72" spans="1:120" s="184" customFormat="1" x14ac:dyDescent="0.3">
      <c r="A72" s="118">
        <v>1</v>
      </c>
      <c r="B72" s="165">
        <f>SUBTOTAL(9,$A$22:A72)</f>
        <v>51</v>
      </c>
      <c r="C72" s="165"/>
      <c r="D72" s="160" t="s">
        <v>7212</v>
      </c>
      <c r="E72" s="138" t="s">
        <v>17202</v>
      </c>
      <c r="F72" s="162">
        <f t="shared" si="6"/>
        <v>4298529.6100000003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7">
        <v>0</v>
      </c>
      <c r="N72" s="176">
        <v>0</v>
      </c>
      <c r="O72" s="167">
        <v>558</v>
      </c>
      <c r="P72" s="176">
        <v>4211115.28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0</v>
      </c>
      <c r="AD72" s="176">
        <v>0</v>
      </c>
      <c r="AE72" s="179">
        <v>87414.33</v>
      </c>
      <c r="AF72" s="186">
        <v>0</v>
      </c>
      <c r="AG72" s="179">
        <v>0</v>
      </c>
      <c r="AH72" s="181" t="s">
        <v>17033</v>
      </c>
      <c r="AI72" s="181">
        <v>2023</v>
      </c>
      <c r="AJ72" s="182">
        <v>2023</v>
      </c>
      <c r="AV72" s="184" t="e">
        <f>VLOOKUP(D72,AY:AZ,2,FALSE)</f>
        <v>#N/A</v>
      </c>
      <c r="BX72" s="184" t="b">
        <f t="shared" si="8"/>
        <v>1</v>
      </c>
      <c r="BY72" s="185"/>
      <c r="CC72" s="184" t="e">
        <f>VLOOKUP(D72,CD:CE,2,FALSE)</f>
        <v>#N/A</v>
      </c>
      <c r="CD72" s="184" t="s">
        <v>9345</v>
      </c>
      <c r="CE72" s="184">
        <v>1674.7</v>
      </c>
      <c r="CG72" s="184" t="e">
        <f t="shared" si="9"/>
        <v>#N/A</v>
      </c>
      <c r="CH72" s="184" t="s">
        <v>10412</v>
      </c>
      <c r="CI72" s="184">
        <v>1</v>
      </c>
      <c r="CJ72" s="164">
        <f t="shared" si="2"/>
        <v>7.2759576141834259E-11</v>
      </c>
      <c r="CN72" s="184" t="e">
        <f t="shared" si="10"/>
        <v>#N/A</v>
      </c>
      <c r="DM72" s="184" t="e">
        <f t="shared" si="11"/>
        <v>#N/A</v>
      </c>
      <c r="DN72" s="184" t="s">
        <v>9251</v>
      </c>
      <c r="DP72" s="118"/>
    </row>
    <row r="73" spans="1:120" s="184" customFormat="1" x14ac:dyDescent="0.3">
      <c r="A73" s="118">
        <v>1</v>
      </c>
      <c r="B73" s="165">
        <f>SUBTOTAL(9,$A$22:A73)</f>
        <v>52</v>
      </c>
      <c r="C73" s="165"/>
      <c r="D73" s="160" t="s">
        <v>4604</v>
      </c>
      <c r="E73" s="138" t="s">
        <v>17202</v>
      </c>
      <c r="F73" s="162">
        <f t="shared" si="6"/>
        <v>1171585.3599999999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7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0</v>
      </c>
      <c r="AD73" s="179">
        <v>1147038.73</v>
      </c>
      <c r="AE73" s="179">
        <f>ROUND(I73*2.14%,2)+ROUND(T73*2.14%,2)+ROUND(AD73*2.14%,2)</f>
        <v>24546.63</v>
      </c>
      <c r="AF73" s="179">
        <v>0</v>
      </c>
      <c r="AG73" s="179">
        <v>0</v>
      </c>
      <c r="AH73" s="181" t="s">
        <v>17033</v>
      </c>
      <c r="AI73" s="181">
        <v>2023</v>
      </c>
      <c r="AJ73" s="182">
        <v>2023</v>
      </c>
      <c r="BX73" s="184" t="b">
        <f t="shared" si="8"/>
        <v>1</v>
      </c>
      <c r="BY73" s="185"/>
      <c r="CJ73" s="164">
        <f t="shared" si="2"/>
        <v>-1.127773430198431E-10</v>
      </c>
      <c r="DM73" s="184" t="e">
        <f t="shared" si="11"/>
        <v>#N/A</v>
      </c>
      <c r="DN73" s="184" t="s">
        <v>873</v>
      </c>
      <c r="DP73" s="118"/>
    </row>
    <row r="74" spans="1:120" s="184" customFormat="1" x14ac:dyDescent="0.3">
      <c r="A74" s="118">
        <v>1</v>
      </c>
      <c r="B74" s="165">
        <f>SUBTOTAL(9,$A$22:A74)</f>
        <v>53</v>
      </c>
      <c r="C74" s="165"/>
      <c r="D74" s="160" t="s">
        <v>6381</v>
      </c>
      <c r="E74" s="138" t="s">
        <v>17202</v>
      </c>
      <c r="F74" s="162">
        <f t="shared" si="6"/>
        <v>5107000</v>
      </c>
      <c r="G74" s="176">
        <v>0</v>
      </c>
      <c r="H74" s="176">
        <v>0</v>
      </c>
      <c r="I74" s="176">
        <v>5000000</v>
      </c>
      <c r="J74" s="176">
        <v>0</v>
      </c>
      <c r="K74" s="176">
        <v>0</v>
      </c>
      <c r="L74" s="176">
        <v>0</v>
      </c>
      <c r="M74" s="177">
        <v>0</v>
      </c>
      <c r="N74" s="176">
        <v>0</v>
      </c>
      <c r="O74" s="167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0</v>
      </c>
      <c r="AD74" s="176">
        <v>0</v>
      </c>
      <c r="AE74" s="179">
        <f>ROUND(I74*2.14%,2)+ROUND(P74*2.14%,2)</f>
        <v>107000</v>
      </c>
      <c r="AF74" s="162">
        <v>0</v>
      </c>
      <c r="AG74" s="179">
        <v>0</v>
      </c>
      <c r="AH74" s="181" t="s">
        <v>17033</v>
      </c>
      <c r="AI74" s="181">
        <v>2023</v>
      </c>
      <c r="AJ74" s="182">
        <v>2023</v>
      </c>
      <c r="BY74" s="185"/>
      <c r="CJ74" s="164">
        <f t="shared" ref="CJ74:CJ169" si="16">F74-G74-H74-I74-J74-K74-L74-N74-P74-R74-T74-V74-W74-X74-Y74-Z74-AA74-AB74-AC74-AD74-AE74-AF74-AG74</f>
        <v>0</v>
      </c>
      <c r="DM74" s="184" t="e">
        <f t="shared" si="11"/>
        <v>#N/A</v>
      </c>
      <c r="DN74" s="184" t="s">
        <v>1180</v>
      </c>
      <c r="DP74" s="118"/>
    </row>
    <row r="75" spans="1:120" s="184" customFormat="1" x14ac:dyDescent="0.3">
      <c r="A75" s="118">
        <v>1</v>
      </c>
      <c r="B75" s="165">
        <f>SUBTOTAL(9,$A$22:A75)</f>
        <v>54</v>
      </c>
      <c r="C75" s="165"/>
      <c r="D75" s="160" t="s">
        <v>7192</v>
      </c>
      <c r="E75" s="138" t="s">
        <v>17202</v>
      </c>
      <c r="F75" s="162">
        <f t="shared" si="6"/>
        <v>27687651.43</v>
      </c>
      <c r="G75" s="176">
        <v>0</v>
      </c>
      <c r="H75" s="176">
        <v>0</v>
      </c>
      <c r="I75" s="176">
        <v>1295843.8600000001</v>
      </c>
      <c r="J75" s="176">
        <v>0</v>
      </c>
      <c r="K75" s="176">
        <v>0</v>
      </c>
      <c r="L75" s="176">
        <v>0</v>
      </c>
      <c r="M75" s="177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67">
        <v>5706.3</v>
      </c>
      <c r="T75" s="176">
        <v>25811706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9">
        <f>ROUND(I75*2.14%,2)+ROUND(T75*2.14%,2)</f>
        <v>580101.57000000007</v>
      </c>
      <c r="AF75" s="179">
        <v>0</v>
      </c>
      <c r="AG75" s="179">
        <v>0</v>
      </c>
      <c r="AH75" s="181" t="s">
        <v>17033</v>
      </c>
      <c r="AI75" s="181">
        <v>2023</v>
      </c>
      <c r="AJ75" s="182">
        <v>2023</v>
      </c>
      <c r="BY75" s="185"/>
      <c r="CJ75" s="164">
        <f t="shared" si="16"/>
        <v>2.3283064365386963E-10</v>
      </c>
      <c r="DM75" s="184" t="e">
        <f t="shared" si="11"/>
        <v>#N/A</v>
      </c>
      <c r="DN75" s="184" t="s">
        <v>318</v>
      </c>
      <c r="DP75" s="118"/>
    </row>
    <row r="76" spans="1:120" s="184" customFormat="1" x14ac:dyDescent="0.3">
      <c r="A76" s="118">
        <v>1</v>
      </c>
      <c r="B76" s="165">
        <f>SUBTOTAL(9,$A$22:A76)</f>
        <v>55</v>
      </c>
      <c r="C76" s="165"/>
      <c r="D76" s="160" t="s">
        <v>873</v>
      </c>
      <c r="E76" s="138" t="s">
        <v>17202</v>
      </c>
      <c r="F76" s="162">
        <f t="shared" si="6"/>
        <v>3627957.44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7">
        <v>0</v>
      </c>
      <c r="N76" s="176">
        <v>0</v>
      </c>
      <c r="O76" s="167">
        <v>559.24</v>
      </c>
      <c r="P76" s="176">
        <v>3554179.78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0</v>
      </c>
      <c r="AD76" s="176">
        <v>0</v>
      </c>
      <c r="AE76" s="179">
        <v>73777.66</v>
      </c>
      <c r="AF76" s="179">
        <v>0</v>
      </c>
      <c r="AG76" s="179">
        <v>0</v>
      </c>
      <c r="AH76" s="181" t="s">
        <v>17033</v>
      </c>
      <c r="AI76" s="181">
        <v>2023</v>
      </c>
      <c r="AJ76" s="182">
        <v>2023</v>
      </c>
      <c r="BY76" s="185"/>
      <c r="CJ76" s="164">
        <f t="shared" si="16"/>
        <v>1.4551915228366852E-10</v>
      </c>
      <c r="DP76" s="118"/>
    </row>
    <row r="77" spans="1:120" s="184" customFormat="1" x14ac:dyDescent="0.3">
      <c r="A77" s="118">
        <v>1</v>
      </c>
      <c r="B77" s="165">
        <f>SUBTOTAL(9,$A$22:A77)</f>
        <v>56</v>
      </c>
      <c r="C77" s="165"/>
      <c r="D77" s="160" t="s">
        <v>5393</v>
      </c>
      <c r="E77" s="138" t="s">
        <v>17202</v>
      </c>
      <c r="F77" s="162">
        <f t="shared" si="6"/>
        <v>6460395.5499999998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7">
        <v>0</v>
      </c>
      <c r="N77" s="176">
        <v>0</v>
      </c>
      <c r="O77" s="167">
        <v>799.35</v>
      </c>
      <c r="P77" s="176">
        <v>6179876.2199999997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0</v>
      </c>
      <c r="AD77" s="176">
        <v>0</v>
      </c>
      <c r="AE77" s="179">
        <v>128281.87</v>
      </c>
      <c r="AF77" s="162">
        <v>152237.46</v>
      </c>
      <c r="AG77" s="179">
        <v>0</v>
      </c>
      <c r="AH77" s="181">
        <v>2023</v>
      </c>
      <c r="AI77" s="181">
        <v>2023</v>
      </c>
      <c r="AJ77" s="182">
        <v>2023</v>
      </c>
      <c r="BY77" s="185"/>
      <c r="CJ77" s="164">
        <f t="shared" si="16"/>
        <v>8.7311491370201111E-11</v>
      </c>
      <c r="DP77" s="118"/>
    </row>
    <row r="78" spans="1:120" s="184" customFormat="1" x14ac:dyDescent="0.3">
      <c r="A78" s="118">
        <v>1</v>
      </c>
      <c r="B78" s="165">
        <f>SUBTOTAL(9,$A$22:A78)</f>
        <v>57</v>
      </c>
      <c r="C78" s="165"/>
      <c r="D78" s="160" t="s">
        <v>5857</v>
      </c>
      <c r="E78" s="138" t="s">
        <v>17202</v>
      </c>
      <c r="F78" s="162">
        <f t="shared" si="6"/>
        <v>10117707.02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7">
        <v>0</v>
      </c>
      <c r="N78" s="176">
        <v>0</v>
      </c>
      <c r="O78" s="167">
        <v>855</v>
      </c>
      <c r="P78" s="176">
        <v>9631628.1400000006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9">
        <v>199933.34</v>
      </c>
      <c r="AF78" s="162">
        <v>286145.53999999998</v>
      </c>
      <c r="AG78" s="179">
        <v>0</v>
      </c>
      <c r="AH78" s="181">
        <v>2023</v>
      </c>
      <c r="AI78" s="181">
        <v>2023</v>
      </c>
      <c r="AJ78" s="182">
        <v>2023</v>
      </c>
      <c r="BY78" s="185"/>
      <c r="CJ78" s="164">
        <f t="shared" si="16"/>
        <v>-9.8953023552894592E-10</v>
      </c>
      <c r="DP78" s="118"/>
    </row>
    <row r="79" spans="1:120" s="184" customFormat="1" x14ac:dyDescent="0.3">
      <c r="A79" s="118">
        <v>1</v>
      </c>
      <c r="B79" s="165">
        <f>SUBTOTAL(9,$A$22:A79)</f>
        <v>58</v>
      </c>
      <c r="C79" s="165"/>
      <c r="D79" s="160" t="s">
        <v>6331</v>
      </c>
      <c r="E79" s="138" t="s">
        <v>17202</v>
      </c>
      <c r="F79" s="162">
        <f t="shared" si="6"/>
        <v>11413847.139999999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7">
        <v>0</v>
      </c>
      <c r="N79" s="176">
        <v>0</v>
      </c>
      <c r="O79" s="167">
        <v>1376.27</v>
      </c>
      <c r="P79" s="176">
        <v>10997879.529999999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9">
        <f t="shared" ref="AE79:AE91" si="17">ROUND(P79*2.14%,2)</f>
        <v>235354.62</v>
      </c>
      <c r="AF79" s="162">
        <v>180612.99</v>
      </c>
      <c r="AG79" s="179">
        <v>0</v>
      </c>
      <c r="AH79" s="181">
        <v>2023</v>
      </c>
      <c r="AI79" s="181">
        <v>2023</v>
      </c>
      <c r="AJ79" s="182">
        <v>2023</v>
      </c>
      <c r="BY79" s="185"/>
      <c r="CJ79" s="164">
        <f t="shared" si="16"/>
        <v>-5.8207660913467407E-10</v>
      </c>
      <c r="DP79" s="118"/>
    </row>
    <row r="80" spans="1:120" s="184" customFormat="1" x14ac:dyDescent="0.3">
      <c r="A80" s="118">
        <v>1</v>
      </c>
      <c r="B80" s="165">
        <f>SUBTOTAL(9,$A$22:A80)</f>
        <v>59</v>
      </c>
      <c r="C80" s="165"/>
      <c r="D80" s="160" t="s">
        <v>7502</v>
      </c>
      <c r="E80" s="138" t="s">
        <v>17202</v>
      </c>
      <c r="F80" s="162">
        <f t="shared" ref="F80:F110" si="18">G80+H80+I80+J80+K80+L80+N80+P80+R80+T80+V80+W80+X80+Y80+Z80+AA80+AB80+AC80+AD80+AE80+AF80+AG80</f>
        <v>7846420.6799999997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7">
        <v>0</v>
      </c>
      <c r="N80" s="176">
        <v>0</v>
      </c>
      <c r="O80" s="167">
        <v>897</v>
      </c>
      <c r="P80" s="176">
        <v>7509899.3899999997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0</v>
      </c>
      <c r="AD80" s="176">
        <v>0</v>
      </c>
      <c r="AE80" s="179">
        <v>155890.49</v>
      </c>
      <c r="AF80" s="162">
        <v>180630.8</v>
      </c>
      <c r="AG80" s="179">
        <v>0</v>
      </c>
      <c r="AH80" s="181">
        <v>2023</v>
      </c>
      <c r="AI80" s="181">
        <v>2023</v>
      </c>
      <c r="AJ80" s="182">
        <v>2023</v>
      </c>
      <c r="BY80" s="185"/>
      <c r="CJ80" s="164">
        <f t="shared" si="16"/>
        <v>5.8207660913467407E-11</v>
      </c>
      <c r="DP80" s="118"/>
    </row>
    <row r="81" spans="1:120" s="184" customFormat="1" x14ac:dyDescent="0.3">
      <c r="A81" s="118">
        <v>1</v>
      </c>
      <c r="B81" s="165">
        <f>SUBTOTAL(9,$A$22:A81)</f>
        <v>60</v>
      </c>
      <c r="C81" s="165"/>
      <c r="D81" s="160" t="s">
        <v>987</v>
      </c>
      <c r="E81" s="138" t="s">
        <v>17202</v>
      </c>
      <c r="F81" s="162">
        <f t="shared" si="18"/>
        <v>2611512.31</v>
      </c>
      <c r="G81" s="176">
        <v>0</v>
      </c>
      <c r="H81" s="176">
        <v>0</v>
      </c>
      <c r="I81" s="176">
        <v>0</v>
      </c>
      <c r="J81" s="176">
        <v>0</v>
      </c>
      <c r="K81" s="176">
        <v>2256441.88</v>
      </c>
      <c r="L81" s="176">
        <v>0</v>
      </c>
      <c r="M81" s="177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0</v>
      </c>
      <c r="AD81" s="176">
        <v>0</v>
      </c>
      <c r="AE81" s="179">
        <v>46839.22</v>
      </c>
      <c r="AF81" s="162">
        <v>308231.21000000002</v>
      </c>
      <c r="AG81" s="179">
        <v>0</v>
      </c>
      <c r="AH81" s="181">
        <v>2023</v>
      </c>
      <c r="AI81" s="181">
        <v>2023</v>
      </c>
      <c r="AJ81" s="182">
        <v>2023</v>
      </c>
      <c r="BY81" s="185"/>
      <c r="CJ81" s="164">
        <f t="shared" si="16"/>
        <v>1.7462298274040222E-10</v>
      </c>
      <c r="DP81" s="118"/>
    </row>
    <row r="82" spans="1:120" s="184" customFormat="1" x14ac:dyDescent="0.3">
      <c r="A82" s="118">
        <v>1</v>
      </c>
      <c r="B82" s="165">
        <f>SUBTOTAL(9,$A$22:A82)</f>
        <v>61</v>
      </c>
      <c r="C82" s="165"/>
      <c r="D82" s="160" t="s">
        <v>1147</v>
      </c>
      <c r="E82" s="138" t="s">
        <v>17202</v>
      </c>
      <c r="F82" s="162">
        <f t="shared" si="18"/>
        <v>6862149.0899999999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7">
        <v>0</v>
      </c>
      <c r="N82" s="176">
        <v>0</v>
      </c>
      <c r="O82" s="167">
        <v>798.2</v>
      </c>
      <c r="P82" s="176">
        <v>6545705.3399999999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0</v>
      </c>
      <c r="AD82" s="176">
        <v>0</v>
      </c>
      <c r="AE82" s="179">
        <v>135875.75</v>
      </c>
      <c r="AF82" s="162">
        <v>180568</v>
      </c>
      <c r="AG82" s="179">
        <v>0</v>
      </c>
      <c r="AH82" s="181">
        <v>2023</v>
      </c>
      <c r="AI82" s="181">
        <v>2023</v>
      </c>
      <c r="AJ82" s="182">
        <v>2023</v>
      </c>
      <c r="BY82" s="185"/>
      <c r="CJ82" s="164">
        <f t="shared" si="16"/>
        <v>0</v>
      </c>
      <c r="DP82" s="118"/>
    </row>
    <row r="83" spans="1:120" s="184" customFormat="1" x14ac:dyDescent="0.3">
      <c r="A83" s="118">
        <v>1</v>
      </c>
      <c r="B83" s="165">
        <f>SUBTOTAL(9,$A$22:A83)</f>
        <v>62</v>
      </c>
      <c r="C83" s="165"/>
      <c r="D83" s="160" t="s">
        <v>1183</v>
      </c>
      <c r="E83" s="138" t="s">
        <v>17202</v>
      </c>
      <c r="F83" s="162">
        <f t="shared" si="18"/>
        <v>5850207.0899999999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7">
        <v>0</v>
      </c>
      <c r="N83" s="176">
        <v>0</v>
      </c>
      <c r="O83" s="167">
        <v>878.3</v>
      </c>
      <c r="P83" s="179">
        <v>5570898.3499999996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0</v>
      </c>
      <c r="AD83" s="176">
        <v>0</v>
      </c>
      <c r="AE83" s="179">
        <v>115640.71</v>
      </c>
      <c r="AF83" s="162">
        <v>163668.03</v>
      </c>
      <c r="AG83" s="179">
        <v>0</v>
      </c>
      <c r="AH83" s="181">
        <v>2023</v>
      </c>
      <c r="AI83" s="181">
        <v>2023</v>
      </c>
      <c r="AJ83" s="182">
        <v>2023</v>
      </c>
      <c r="BY83" s="185"/>
      <c r="CJ83" s="164">
        <f t="shared" si="16"/>
        <v>2.0372681319713593E-10</v>
      </c>
      <c r="DP83" s="118"/>
    </row>
    <row r="84" spans="1:120" s="184" customFormat="1" x14ac:dyDescent="0.3">
      <c r="A84" s="118">
        <v>1</v>
      </c>
      <c r="B84" s="165">
        <f>SUBTOTAL(9,$A$22:A84)</f>
        <v>63</v>
      </c>
      <c r="C84" s="165"/>
      <c r="D84" s="160" t="s">
        <v>5869</v>
      </c>
      <c r="E84" s="138" t="s">
        <v>17202</v>
      </c>
      <c r="F84" s="162">
        <f t="shared" si="18"/>
        <v>87563.25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7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0</v>
      </c>
      <c r="AD84" s="176">
        <v>0</v>
      </c>
      <c r="AE84" s="179">
        <v>0</v>
      </c>
      <c r="AF84" s="162">
        <v>87563.25</v>
      </c>
      <c r="AG84" s="179">
        <v>0</v>
      </c>
      <c r="AH84" s="181">
        <v>2023</v>
      </c>
      <c r="AI84" s="181" t="s">
        <v>17033</v>
      </c>
      <c r="AJ84" s="182" t="s">
        <v>17033</v>
      </c>
      <c r="BY84" s="185"/>
      <c r="CJ84" s="164">
        <f t="shared" si="16"/>
        <v>0</v>
      </c>
      <c r="DP84" s="118"/>
    </row>
    <row r="85" spans="1:120" s="184" customFormat="1" x14ac:dyDescent="0.3">
      <c r="A85" s="118">
        <v>1</v>
      </c>
      <c r="B85" s="165">
        <f>SUBTOTAL(9,$A$22:A85)</f>
        <v>64</v>
      </c>
      <c r="C85" s="165"/>
      <c r="D85" s="160" t="s">
        <v>127</v>
      </c>
      <c r="E85" s="138" t="s">
        <v>17202</v>
      </c>
      <c r="F85" s="162">
        <f t="shared" si="18"/>
        <v>6803479.2000000002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7">
        <v>0</v>
      </c>
      <c r="N85" s="176">
        <v>0</v>
      </c>
      <c r="O85" s="167">
        <v>864.72</v>
      </c>
      <c r="P85" s="176">
        <v>6535544.5300000003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0</v>
      </c>
      <c r="AD85" s="176">
        <v>0</v>
      </c>
      <c r="AE85" s="179">
        <f t="shared" si="17"/>
        <v>139860.65</v>
      </c>
      <c r="AF85" s="162">
        <v>128074.02</v>
      </c>
      <c r="AG85" s="179">
        <v>0</v>
      </c>
      <c r="AH85" s="181">
        <v>2023</v>
      </c>
      <c r="AI85" s="181">
        <v>2023</v>
      </c>
      <c r="AJ85" s="182">
        <v>2023</v>
      </c>
      <c r="BY85" s="185"/>
      <c r="CJ85" s="164">
        <f t="shared" si="16"/>
        <v>-7.2759576141834259E-11</v>
      </c>
      <c r="DP85" s="118"/>
    </row>
    <row r="86" spans="1:120" s="184" customFormat="1" x14ac:dyDescent="0.3">
      <c r="A86" s="118">
        <v>1</v>
      </c>
      <c r="B86" s="165">
        <f>SUBTOTAL(9,$A$22:A86)</f>
        <v>65</v>
      </c>
      <c r="C86" s="165"/>
      <c r="D86" s="160" t="s">
        <v>7006</v>
      </c>
      <c r="E86" s="138" t="s">
        <v>17202</v>
      </c>
      <c r="F86" s="162">
        <f t="shared" si="18"/>
        <v>114455.5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7">
        <v>0</v>
      </c>
      <c r="N86" s="176">
        <v>0</v>
      </c>
      <c r="O86" s="167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0</v>
      </c>
      <c r="AD86" s="176">
        <v>0</v>
      </c>
      <c r="AE86" s="179">
        <f t="shared" si="17"/>
        <v>0</v>
      </c>
      <c r="AF86" s="162">
        <v>114455.5</v>
      </c>
      <c r="AG86" s="179">
        <v>0</v>
      </c>
      <c r="AH86" s="181">
        <v>2023</v>
      </c>
      <c r="AI86" s="181" t="s">
        <v>17033</v>
      </c>
      <c r="AJ86" s="182" t="s">
        <v>17033</v>
      </c>
      <c r="BY86" s="185"/>
      <c r="CJ86" s="164">
        <f t="shared" si="16"/>
        <v>0</v>
      </c>
      <c r="DP86" s="118"/>
    </row>
    <row r="87" spans="1:120" s="184" customFormat="1" x14ac:dyDescent="0.3">
      <c r="A87" s="118">
        <v>1</v>
      </c>
      <c r="B87" s="165">
        <f>SUBTOTAL(9,$A$22:A87)</f>
        <v>66</v>
      </c>
      <c r="C87" s="165"/>
      <c r="D87" s="160" t="s">
        <v>4663</v>
      </c>
      <c r="E87" s="138" t="s">
        <v>17202</v>
      </c>
      <c r="F87" s="162">
        <f t="shared" si="18"/>
        <v>6157003.8199999994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7">
        <v>0</v>
      </c>
      <c r="N87" s="176">
        <v>0</v>
      </c>
      <c r="O87" s="167">
        <v>830.51</v>
      </c>
      <c r="P87" s="178">
        <v>6031795.7999999998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0</v>
      </c>
      <c r="AD87" s="176">
        <v>0</v>
      </c>
      <c r="AE87" s="179">
        <v>125208.02</v>
      </c>
      <c r="AF87" s="179">
        <v>0</v>
      </c>
      <c r="AG87" s="179">
        <v>0</v>
      </c>
      <c r="AH87" s="181" t="s">
        <v>17033</v>
      </c>
      <c r="AI87" s="181">
        <v>2023</v>
      </c>
      <c r="AJ87" s="181">
        <v>2023</v>
      </c>
      <c r="BY87" s="185"/>
      <c r="CJ87" s="164">
        <f t="shared" si="16"/>
        <v>-4.5110937207937241E-10</v>
      </c>
      <c r="DP87" s="118"/>
    </row>
    <row r="88" spans="1:120" s="184" customFormat="1" x14ac:dyDescent="0.3">
      <c r="A88" s="118">
        <v>1</v>
      </c>
      <c r="B88" s="165">
        <f>SUBTOTAL(9,$A$22:A88)</f>
        <v>67</v>
      </c>
      <c r="C88" s="165"/>
      <c r="D88" s="160" t="s">
        <v>4990</v>
      </c>
      <c r="E88" s="138" t="s">
        <v>17202</v>
      </c>
      <c r="F88" s="162">
        <f t="shared" si="18"/>
        <v>4332687.82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7">
        <v>0</v>
      </c>
      <c r="N88" s="176">
        <v>0</v>
      </c>
      <c r="O88" s="167">
        <v>634.52</v>
      </c>
      <c r="P88" s="176">
        <v>4269920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0</v>
      </c>
      <c r="AD88" s="176">
        <v>0</v>
      </c>
      <c r="AE88" s="179">
        <v>62767.82</v>
      </c>
      <c r="AF88" s="186">
        <v>0</v>
      </c>
      <c r="AG88" s="162">
        <v>0</v>
      </c>
      <c r="AH88" s="138" t="s">
        <v>17033</v>
      </c>
      <c r="AI88" s="181">
        <v>2023</v>
      </c>
      <c r="AJ88" s="138">
        <v>2023</v>
      </c>
      <c r="BY88" s="185"/>
      <c r="CJ88" s="164">
        <f t="shared" si="16"/>
        <v>2.9831426218152046E-10</v>
      </c>
      <c r="DP88" s="118"/>
    </row>
    <row r="89" spans="1:120" s="184" customFormat="1" x14ac:dyDescent="0.3">
      <c r="A89" s="118">
        <v>1</v>
      </c>
      <c r="B89" s="165">
        <f>SUBTOTAL(9,$A$22:A89)</f>
        <v>68</v>
      </c>
      <c r="C89" s="165"/>
      <c r="D89" s="160" t="s">
        <v>5398</v>
      </c>
      <c r="E89" s="138" t="s">
        <v>17202</v>
      </c>
      <c r="F89" s="162">
        <f t="shared" si="18"/>
        <v>4632000.99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7">
        <v>0</v>
      </c>
      <c r="N89" s="176">
        <v>0</v>
      </c>
      <c r="O89" s="167">
        <v>631.06999999999994</v>
      </c>
      <c r="P89" s="176">
        <v>4564897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0</v>
      </c>
      <c r="AD89" s="176">
        <v>0</v>
      </c>
      <c r="AE89" s="179">
        <v>67103.990000000005</v>
      </c>
      <c r="AF89" s="186">
        <v>0</v>
      </c>
      <c r="AG89" s="162">
        <v>0</v>
      </c>
      <c r="AH89" s="138" t="s">
        <v>17033</v>
      </c>
      <c r="AI89" s="181">
        <v>2023</v>
      </c>
      <c r="AJ89" s="138">
        <v>2023</v>
      </c>
      <c r="BY89" s="185"/>
      <c r="CJ89" s="164">
        <f t="shared" si="16"/>
        <v>2.1827872842550278E-10</v>
      </c>
      <c r="DP89" s="118"/>
    </row>
    <row r="90" spans="1:120" s="184" customFormat="1" x14ac:dyDescent="0.3">
      <c r="A90" s="118">
        <v>1</v>
      </c>
      <c r="B90" s="165">
        <f>SUBTOTAL(9,$A$22:A90)</f>
        <v>69</v>
      </c>
      <c r="C90" s="165"/>
      <c r="D90" s="160" t="s">
        <v>1310</v>
      </c>
      <c r="E90" s="138" t="s">
        <v>17202</v>
      </c>
      <c r="F90" s="162">
        <f t="shared" si="18"/>
        <v>7736799.3300000001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7">
        <v>0</v>
      </c>
      <c r="N90" s="176">
        <v>0</v>
      </c>
      <c r="O90" s="167">
        <v>1754.3</v>
      </c>
      <c r="P90" s="176">
        <v>7624716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0</v>
      </c>
      <c r="AD90" s="176">
        <v>0</v>
      </c>
      <c r="AE90" s="179">
        <v>112083.33</v>
      </c>
      <c r="AF90" s="186">
        <v>0</v>
      </c>
      <c r="AG90" s="179">
        <v>0</v>
      </c>
      <c r="AH90" s="181" t="s">
        <v>17033</v>
      </c>
      <c r="AI90" s="181">
        <v>2023</v>
      </c>
      <c r="AJ90" s="182">
        <v>2023</v>
      </c>
      <c r="BY90" s="185"/>
      <c r="CJ90" s="164">
        <f t="shared" si="16"/>
        <v>7.2759576141834259E-11</v>
      </c>
      <c r="DP90" s="118"/>
    </row>
    <row r="91" spans="1:120" s="184" customFormat="1" x14ac:dyDescent="0.3">
      <c r="A91" s="118">
        <v>1</v>
      </c>
      <c r="B91" s="165">
        <f>SUBTOTAL(9,$A$22:A91)</f>
        <v>70</v>
      </c>
      <c r="C91" s="165"/>
      <c r="D91" s="160" t="s">
        <v>1371</v>
      </c>
      <c r="E91" s="138" t="s">
        <v>17202</v>
      </c>
      <c r="F91" s="162">
        <f t="shared" si="18"/>
        <v>4876698.2300000004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7">
        <v>0</v>
      </c>
      <c r="N91" s="176">
        <v>0</v>
      </c>
      <c r="O91" s="167">
        <v>627</v>
      </c>
      <c r="P91" s="167">
        <v>4689013.87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0</v>
      </c>
      <c r="AD91" s="176">
        <v>0</v>
      </c>
      <c r="AE91" s="179">
        <f t="shared" si="17"/>
        <v>100344.9</v>
      </c>
      <c r="AF91" s="179">
        <v>87339.46</v>
      </c>
      <c r="AG91" s="179">
        <v>0</v>
      </c>
      <c r="AH91" s="181">
        <v>2023</v>
      </c>
      <c r="AI91" s="181">
        <v>2023</v>
      </c>
      <c r="AJ91" s="182">
        <v>2023</v>
      </c>
      <c r="BY91" s="185"/>
      <c r="CJ91" s="164"/>
      <c r="DP91" s="118"/>
    </row>
    <row r="92" spans="1:120" s="184" customFormat="1" x14ac:dyDescent="0.3">
      <c r="A92" s="118">
        <v>1</v>
      </c>
      <c r="B92" s="165">
        <f>SUBTOTAL(9,$A$22:A92)</f>
        <v>71</v>
      </c>
      <c r="C92" s="165"/>
      <c r="D92" s="160" t="s">
        <v>6837</v>
      </c>
      <c r="E92" s="138" t="s">
        <v>17202</v>
      </c>
      <c r="F92" s="162">
        <f t="shared" si="18"/>
        <v>2846419.65</v>
      </c>
      <c r="G92" s="176">
        <v>0</v>
      </c>
      <c r="H92" s="176">
        <v>0</v>
      </c>
      <c r="I92" s="176">
        <v>2786782.5</v>
      </c>
      <c r="J92" s="176">
        <v>0</v>
      </c>
      <c r="K92" s="176">
        <v>0</v>
      </c>
      <c r="L92" s="176">
        <v>0</v>
      </c>
      <c r="M92" s="177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0</v>
      </c>
      <c r="AD92" s="176">
        <v>0</v>
      </c>
      <c r="AE92" s="179">
        <f>ROUND(I92*2.14%,2)</f>
        <v>59637.15</v>
      </c>
      <c r="AF92" s="179">
        <v>0</v>
      </c>
      <c r="AG92" s="179">
        <v>0</v>
      </c>
      <c r="AH92" s="181" t="s">
        <v>17033</v>
      </c>
      <c r="AI92" s="181">
        <v>2023</v>
      </c>
      <c r="AJ92" s="182">
        <v>2023</v>
      </c>
      <c r="BY92" s="185"/>
      <c r="CJ92" s="164"/>
      <c r="DP92" s="118"/>
    </row>
    <row r="93" spans="1:120" s="184" customFormat="1" x14ac:dyDescent="0.3">
      <c r="A93" s="118">
        <v>1</v>
      </c>
      <c r="B93" s="165">
        <f>SUBTOTAL(9,$A$22:A93)</f>
        <v>72</v>
      </c>
      <c r="C93" s="165"/>
      <c r="D93" s="160" t="s">
        <v>7005</v>
      </c>
      <c r="E93" s="138" t="s">
        <v>17202</v>
      </c>
      <c r="F93" s="162">
        <f t="shared" si="18"/>
        <v>2072739.64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7">
        <v>0</v>
      </c>
      <c r="N93" s="176">
        <v>0</v>
      </c>
      <c r="O93" s="167">
        <v>385.7</v>
      </c>
      <c r="P93" s="176">
        <v>2030588.68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0</v>
      </c>
      <c r="AD93" s="176">
        <v>0</v>
      </c>
      <c r="AE93" s="179">
        <v>42150.96</v>
      </c>
      <c r="AF93" s="179">
        <v>0</v>
      </c>
      <c r="AG93" s="179">
        <v>0</v>
      </c>
      <c r="AH93" s="181" t="s">
        <v>17033</v>
      </c>
      <c r="AI93" s="181">
        <v>2023</v>
      </c>
      <c r="AJ93" s="182">
        <v>2023</v>
      </c>
      <c r="BY93" s="185"/>
      <c r="CJ93" s="164"/>
      <c r="DP93" s="118"/>
    </row>
    <row r="94" spans="1:120" s="184" customFormat="1" x14ac:dyDescent="0.3">
      <c r="A94" s="118">
        <v>1</v>
      </c>
      <c r="B94" s="165">
        <f>SUBTOTAL(9,$A$22:A94)</f>
        <v>73</v>
      </c>
      <c r="C94" s="165"/>
      <c r="D94" s="160" t="s">
        <v>7057</v>
      </c>
      <c r="E94" s="138" t="s">
        <v>17202</v>
      </c>
      <c r="F94" s="162">
        <f t="shared" si="18"/>
        <v>1955554.73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7">
        <v>0</v>
      </c>
      <c r="N94" s="176">
        <v>0</v>
      </c>
      <c r="O94" s="167">
        <v>331.42</v>
      </c>
      <c r="P94" s="176">
        <v>1915786.83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0</v>
      </c>
      <c r="AD94" s="176">
        <v>0</v>
      </c>
      <c r="AE94" s="179">
        <v>39767.9</v>
      </c>
      <c r="AF94" s="179">
        <v>0</v>
      </c>
      <c r="AG94" s="179">
        <v>0</v>
      </c>
      <c r="AH94" s="181" t="s">
        <v>17033</v>
      </c>
      <c r="AI94" s="181">
        <v>2023</v>
      </c>
      <c r="AJ94" s="182">
        <v>2023</v>
      </c>
      <c r="BY94" s="185"/>
      <c r="CJ94" s="164"/>
      <c r="DP94" s="118"/>
    </row>
    <row r="95" spans="1:120" s="184" customFormat="1" x14ac:dyDescent="0.3">
      <c r="A95" s="118">
        <v>1</v>
      </c>
      <c r="B95" s="165">
        <f>SUBTOTAL(9,$A$22:A95)</f>
        <v>74</v>
      </c>
      <c r="C95" s="165"/>
      <c r="D95" s="160" t="s">
        <v>7137</v>
      </c>
      <c r="E95" s="138" t="s">
        <v>17202</v>
      </c>
      <c r="F95" s="162">
        <f t="shared" si="18"/>
        <v>139938.38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7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0</v>
      </c>
      <c r="AD95" s="176">
        <v>0</v>
      </c>
      <c r="AE95" s="179">
        <f>ROUND(T95*2.14%,2)</f>
        <v>0</v>
      </c>
      <c r="AF95" s="162">
        <v>139938.38</v>
      </c>
      <c r="AG95" s="179">
        <v>0</v>
      </c>
      <c r="AH95" s="181">
        <v>2023</v>
      </c>
      <c r="AI95" s="181" t="s">
        <v>17033</v>
      </c>
      <c r="AJ95" s="182" t="s">
        <v>17033</v>
      </c>
      <c r="BY95" s="185"/>
      <c r="CJ95" s="164"/>
      <c r="DP95" s="118"/>
    </row>
    <row r="96" spans="1:120" s="184" customFormat="1" x14ac:dyDescent="0.3">
      <c r="A96" s="118">
        <v>1</v>
      </c>
      <c r="B96" s="165">
        <f>SUBTOTAL(9,$A$22:A96)</f>
        <v>75</v>
      </c>
      <c r="C96" s="187"/>
      <c r="D96" s="188" t="s">
        <v>6891</v>
      </c>
      <c r="E96" s="138" t="s">
        <v>17202</v>
      </c>
      <c r="F96" s="189">
        <f t="shared" si="18"/>
        <v>117549.75999999999</v>
      </c>
      <c r="G96" s="190">
        <v>0</v>
      </c>
      <c r="H96" s="190">
        <v>0</v>
      </c>
      <c r="I96" s="190">
        <v>0</v>
      </c>
      <c r="J96" s="190">
        <v>0</v>
      </c>
      <c r="K96" s="190">
        <v>0</v>
      </c>
      <c r="L96" s="190">
        <v>0</v>
      </c>
      <c r="M96" s="191">
        <v>0</v>
      </c>
      <c r="N96" s="190">
        <v>0</v>
      </c>
      <c r="O96" s="190">
        <v>0</v>
      </c>
      <c r="P96" s="190">
        <v>0</v>
      </c>
      <c r="Q96" s="190">
        <v>0</v>
      </c>
      <c r="R96" s="190">
        <v>0</v>
      </c>
      <c r="S96" s="190">
        <v>0</v>
      </c>
      <c r="T96" s="190">
        <v>0</v>
      </c>
      <c r="U96" s="190">
        <v>0</v>
      </c>
      <c r="V96" s="190">
        <v>0</v>
      </c>
      <c r="W96" s="190">
        <v>0</v>
      </c>
      <c r="X96" s="190">
        <v>0</v>
      </c>
      <c r="Y96" s="190">
        <v>0</v>
      </c>
      <c r="Z96" s="190">
        <v>0</v>
      </c>
      <c r="AA96" s="190">
        <v>0</v>
      </c>
      <c r="AB96" s="190">
        <v>0</v>
      </c>
      <c r="AC96" s="190">
        <v>0</v>
      </c>
      <c r="AD96" s="190">
        <v>0</v>
      </c>
      <c r="AE96" s="192">
        <v>0</v>
      </c>
      <c r="AF96" s="179">
        <v>117549.75999999999</v>
      </c>
      <c r="AG96" s="192">
        <v>0</v>
      </c>
      <c r="AH96" s="193">
        <v>2023</v>
      </c>
      <c r="AI96" s="193" t="s">
        <v>17033</v>
      </c>
      <c r="AJ96" s="194" t="s">
        <v>17033</v>
      </c>
      <c r="BY96" s="185"/>
      <c r="CJ96" s="164"/>
      <c r="DP96" s="118"/>
    </row>
    <row r="97" spans="1:120" s="184" customFormat="1" x14ac:dyDescent="0.3">
      <c r="A97" s="118">
        <v>1</v>
      </c>
      <c r="B97" s="165">
        <f>SUBTOTAL(9,$A$22:A97)</f>
        <v>76</v>
      </c>
      <c r="C97" s="165"/>
      <c r="D97" s="160" t="s">
        <v>133</v>
      </c>
      <c r="E97" s="138" t="s">
        <v>17202</v>
      </c>
      <c r="F97" s="162">
        <f t="shared" si="18"/>
        <v>124578.2</v>
      </c>
      <c r="G97" s="178">
        <v>0</v>
      </c>
      <c r="H97" s="178">
        <v>0</v>
      </c>
      <c r="I97" s="178">
        <v>0</v>
      </c>
      <c r="J97" s="178">
        <v>0</v>
      </c>
      <c r="K97" s="178">
        <v>0</v>
      </c>
      <c r="L97" s="178">
        <v>0</v>
      </c>
      <c r="M97" s="195">
        <v>0</v>
      </c>
      <c r="N97" s="178">
        <v>0</v>
      </c>
      <c r="O97" s="178">
        <v>0</v>
      </c>
      <c r="P97" s="178">
        <v>0</v>
      </c>
      <c r="Q97" s="178">
        <v>0</v>
      </c>
      <c r="R97" s="178">
        <v>0</v>
      </c>
      <c r="S97" s="178">
        <v>0</v>
      </c>
      <c r="T97" s="178">
        <v>0</v>
      </c>
      <c r="U97" s="178">
        <v>0</v>
      </c>
      <c r="V97" s="178">
        <v>0</v>
      </c>
      <c r="W97" s="178">
        <v>0</v>
      </c>
      <c r="X97" s="178">
        <v>0</v>
      </c>
      <c r="Y97" s="178">
        <v>0</v>
      </c>
      <c r="Z97" s="178">
        <v>0</v>
      </c>
      <c r="AA97" s="178">
        <v>0</v>
      </c>
      <c r="AB97" s="178">
        <v>0</v>
      </c>
      <c r="AC97" s="178">
        <v>0</v>
      </c>
      <c r="AD97" s="178">
        <v>0</v>
      </c>
      <c r="AE97" s="179">
        <v>0</v>
      </c>
      <c r="AF97" s="179">
        <v>124578.2</v>
      </c>
      <c r="AG97" s="179">
        <v>0</v>
      </c>
      <c r="AH97" s="181">
        <v>2023</v>
      </c>
      <c r="AI97" s="181" t="s">
        <v>17033</v>
      </c>
      <c r="AJ97" s="181" t="s">
        <v>17033</v>
      </c>
      <c r="BY97" s="185"/>
      <c r="CJ97" s="164"/>
      <c r="DP97" s="118"/>
    </row>
    <row r="98" spans="1:120" s="184" customFormat="1" x14ac:dyDescent="0.3">
      <c r="A98" s="118">
        <v>1</v>
      </c>
      <c r="B98" s="165">
        <f>SUBTOTAL(9,$A$22:A98)</f>
        <v>77</v>
      </c>
      <c r="C98" s="165"/>
      <c r="D98" s="160" t="s">
        <v>7730</v>
      </c>
      <c r="E98" s="138" t="s">
        <v>17202</v>
      </c>
      <c r="F98" s="162">
        <f t="shared" si="18"/>
        <v>279029.03999999998</v>
      </c>
      <c r="G98" s="178">
        <v>0</v>
      </c>
      <c r="H98" s="178">
        <v>0</v>
      </c>
      <c r="I98" s="178">
        <v>0</v>
      </c>
      <c r="J98" s="178">
        <v>0</v>
      </c>
      <c r="K98" s="178">
        <v>0</v>
      </c>
      <c r="L98" s="178">
        <v>0</v>
      </c>
      <c r="M98" s="195">
        <v>0</v>
      </c>
      <c r="N98" s="178">
        <v>0</v>
      </c>
      <c r="O98" s="178">
        <v>0</v>
      </c>
      <c r="P98" s="178">
        <v>0</v>
      </c>
      <c r="Q98" s="178">
        <v>0</v>
      </c>
      <c r="R98" s="178">
        <v>0</v>
      </c>
      <c r="S98" s="178">
        <v>0</v>
      </c>
      <c r="T98" s="178">
        <v>0</v>
      </c>
      <c r="U98" s="178">
        <v>0</v>
      </c>
      <c r="V98" s="178">
        <v>0</v>
      </c>
      <c r="W98" s="178">
        <v>0</v>
      </c>
      <c r="X98" s="178">
        <v>0</v>
      </c>
      <c r="Y98" s="178">
        <v>0</v>
      </c>
      <c r="Z98" s="178">
        <v>0</v>
      </c>
      <c r="AA98" s="178">
        <v>0</v>
      </c>
      <c r="AB98" s="178">
        <v>0</v>
      </c>
      <c r="AC98" s="178">
        <v>0</v>
      </c>
      <c r="AD98" s="178">
        <v>0</v>
      </c>
      <c r="AE98" s="179">
        <v>0</v>
      </c>
      <c r="AF98" s="179">
        <v>279029.03999999998</v>
      </c>
      <c r="AG98" s="179">
        <v>0</v>
      </c>
      <c r="AH98" s="181">
        <v>2023</v>
      </c>
      <c r="AI98" s="181" t="s">
        <v>17033</v>
      </c>
      <c r="AJ98" s="181" t="s">
        <v>17033</v>
      </c>
      <c r="BY98" s="185"/>
      <c r="CJ98" s="164"/>
      <c r="DP98" s="118"/>
    </row>
    <row r="99" spans="1:120" s="184" customFormat="1" x14ac:dyDescent="0.3">
      <c r="A99" s="118">
        <v>1</v>
      </c>
      <c r="B99" s="165">
        <f>SUBTOTAL(9,$A$22:A99)</f>
        <v>78</v>
      </c>
      <c r="C99" s="165"/>
      <c r="D99" s="160" t="s">
        <v>5241</v>
      </c>
      <c r="E99" s="138" t="s">
        <v>17202</v>
      </c>
      <c r="F99" s="162">
        <f t="shared" si="18"/>
        <v>98444.12</v>
      </c>
      <c r="G99" s="178">
        <v>0</v>
      </c>
      <c r="H99" s="178">
        <v>0</v>
      </c>
      <c r="I99" s="178">
        <v>0</v>
      </c>
      <c r="J99" s="178">
        <v>0</v>
      </c>
      <c r="K99" s="178">
        <v>0</v>
      </c>
      <c r="L99" s="178">
        <v>0</v>
      </c>
      <c r="M99" s="195">
        <v>0</v>
      </c>
      <c r="N99" s="178">
        <v>0</v>
      </c>
      <c r="O99" s="178">
        <v>0</v>
      </c>
      <c r="P99" s="178">
        <v>0</v>
      </c>
      <c r="Q99" s="178">
        <v>0</v>
      </c>
      <c r="R99" s="178">
        <v>0</v>
      </c>
      <c r="S99" s="178">
        <v>0</v>
      </c>
      <c r="T99" s="178">
        <v>0</v>
      </c>
      <c r="U99" s="178">
        <v>0</v>
      </c>
      <c r="V99" s="178">
        <v>0</v>
      </c>
      <c r="W99" s="178">
        <v>0</v>
      </c>
      <c r="X99" s="178">
        <v>0</v>
      </c>
      <c r="Y99" s="178">
        <v>0</v>
      </c>
      <c r="Z99" s="178">
        <v>0</v>
      </c>
      <c r="AA99" s="178">
        <v>0</v>
      </c>
      <c r="AB99" s="178">
        <v>0</v>
      </c>
      <c r="AC99" s="178">
        <v>0</v>
      </c>
      <c r="AD99" s="178">
        <v>0</v>
      </c>
      <c r="AE99" s="179">
        <v>0</v>
      </c>
      <c r="AF99" s="179">
        <v>98444.12</v>
      </c>
      <c r="AG99" s="179">
        <v>0</v>
      </c>
      <c r="AH99" s="181">
        <v>2023</v>
      </c>
      <c r="AI99" s="181" t="s">
        <v>17033</v>
      </c>
      <c r="AJ99" s="181" t="s">
        <v>17033</v>
      </c>
      <c r="BY99" s="185"/>
      <c r="CJ99" s="164"/>
      <c r="DP99" s="118"/>
    </row>
    <row r="100" spans="1:120" s="184" customFormat="1" x14ac:dyDescent="0.3">
      <c r="A100" s="118">
        <v>1</v>
      </c>
      <c r="B100" s="165">
        <f>SUBTOTAL(9,$A$22:A100)</f>
        <v>79</v>
      </c>
      <c r="C100" s="165"/>
      <c r="D100" s="160" t="s">
        <v>97</v>
      </c>
      <c r="E100" s="138" t="s">
        <v>17202</v>
      </c>
      <c r="F100" s="162">
        <f t="shared" si="18"/>
        <v>110067.08</v>
      </c>
      <c r="G100" s="178">
        <v>0</v>
      </c>
      <c r="H100" s="178">
        <v>0</v>
      </c>
      <c r="I100" s="178">
        <v>0</v>
      </c>
      <c r="J100" s="178">
        <v>0</v>
      </c>
      <c r="K100" s="178">
        <v>0</v>
      </c>
      <c r="L100" s="178">
        <v>0</v>
      </c>
      <c r="M100" s="195">
        <v>0</v>
      </c>
      <c r="N100" s="178">
        <v>0</v>
      </c>
      <c r="O100" s="178">
        <v>0</v>
      </c>
      <c r="P100" s="178">
        <v>0</v>
      </c>
      <c r="Q100" s="178">
        <v>0</v>
      </c>
      <c r="R100" s="178">
        <v>0</v>
      </c>
      <c r="S100" s="178">
        <v>0</v>
      </c>
      <c r="T100" s="178">
        <v>0</v>
      </c>
      <c r="U100" s="178">
        <v>0</v>
      </c>
      <c r="V100" s="178">
        <v>0</v>
      </c>
      <c r="W100" s="178">
        <v>0</v>
      </c>
      <c r="X100" s="178">
        <v>0</v>
      </c>
      <c r="Y100" s="178">
        <v>0</v>
      </c>
      <c r="Z100" s="178">
        <v>0</v>
      </c>
      <c r="AA100" s="178">
        <v>0</v>
      </c>
      <c r="AB100" s="178">
        <v>0</v>
      </c>
      <c r="AC100" s="178">
        <v>0</v>
      </c>
      <c r="AD100" s="178">
        <v>0</v>
      </c>
      <c r="AE100" s="179">
        <f>ROUND(P100*2.14%,2)</f>
        <v>0</v>
      </c>
      <c r="AF100" s="162">
        <v>110067.08</v>
      </c>
      <c r="AG100" s="179">
        <v>0</v>
      </c>
      <c r="AH100" s="181">
        <v>2023</v>
      </c>
      <c r="AI100" s="181" t="s">
        <v>17033</v>
      </c>
      <c r="AJ100" s="181" t="s">
        <v>17033</v>
      </c>
      <c r="BY100" s="185"/>
      <c r="CJ100" s="164"/>
      <c r="DP100" s="118"/>
    </row>
    <row r="101" spans="1:120" s="184" customFormat="1" x14ac:dyDescent="0.3">
      <c r="A101" s="118">
        <v>1</v>
      </c>
      <c r="B101" s="165">
        <f>SUBTOTAL(9,$A$22:A101)</f>
        <v>80</v>
      </c>
      <c r="C101" s="165"/>
      <c r="D101" s="160" t="s">
        <v>6149</v>
      </c>
      <c r="E101" s="138" t="s">
        <v>17202</v>
      </c>
      <c r="F101" s="162">
        <f t="shared" si="18"/>
        <v>204130.66</v>
      </c>
      <c r="G101" s="178">
        <v>0</v>
      </c>
      <c r="H101" s="178">
        <v>0</v>
      </c>
      <c r="I101" s="178">
        <v>0</v>
      </c>
      <c r="J101" s="178">
        <v>0</v>
      </c>
      <c r="K101" s="178">
        <v>0</v>
      </c>
      <c r="L101" s="178">
        <v>0</v>
      </c>
      <c r="M101" s="195">
        <v>0</v>
      </c>
      <c r="N101" s="178">
        <v>0</v>
      </c>
      <c r="O101" s="178">
        <v>0</v>
      </c>
      <c r="P101" s="178">
        <v>0</v>
      </c>
      <c r="Q101" s="178">
        <v>0</v>
      </c>
      <c r="R101" s="178">
        <v>0</v>
      </c>
      <c r="S101" s="178">
        <v>0</v>
      </c>
      <c r="T101" s="178">
        <v>0</v>
      </c>
      <c r="U101" s="178">
        <v>0</v>
      </c>
      <c r="V101" s="178">
        <v>0</v>
      </c>
      <c r="W101" s="178">
        <v>0</v>
      </c>
      <c r="X101" s="178">
        <v>0</v>
      </c>
      <c r="Y101" s="178">
        <v>0</v>
      </c>
      <c r="Z101" s="178">
        <v>0</v>
      </c>
      <c r="AA101" s="178">
        <v>0</v>
      </c>
      <c r="AB101" s="178">
        <v>0</v>
      </c>
      <c r="AC101" s="178">
        <v>0</v>
      </c>
      <c r="AD101" s="178">
        <v>0</v>
      </c>
      <c r="AE101" s="179">
        <v>0</v>
      </c>
      <c r="AF101" s="162">
        <v>204130.66</v>
      </c>
      <c r="AG101" s="179">
        <v>0</v>
      </c>
      <c r="AH101" s="181">
        <v>2023</v>
      </c>
      <c r="AI101" s="181" t="s">
        <v>17033</v>
      </c>
      <c r="AJ101" s="181" t="s">
        <v>17033</v>
      </c>
      <c r="BY101" s="185"/>
      <c r="CJ101" s="164"/>
      <c r="DP101" s="118"/>
    </row>
    <row r="102" spans="1:120" s="184" customFormat="1" x14ac:dyDescent="0.3">
      <c r="A102" s="118">
        <v>1</v>
      </c>
      <c r="B102" s="165">
        <f>SUBTOTAL(9,$A$22:A102)</f>
        <v>81</v>
      </c>
      <c r="C102" s="165"/>
      <c r="D102" s="160" t="s">
        <v>4862</v>
      </c>
      <c r="E102" s="138" t="s">
        <v>17202</v>
      </c>
      <c r="F102" s="162">
        <f t="shared" si="18"/>
        <v>246745.72</v>
      </c>
      <c r="G102" s="178">
        <v>0</v>
      </c>
      <c r="H102" s="178">
        <v>0</v>
      </c>
      <c r="I102" s="178">
        <v>0</v>
      </c>
      <c r="J102" s="178">
        <v>0</v>
      </c>
      <c r="K102" s="178">
        <v>0</v>
      </c>
      <c r="L102" s="178">
        <v>0</v>
      </c>
      <c r="M102" s="195">
        <v>0</v>
      </c>
      <c r="N102" s="178">
        <v>0</v>
      </c>
      <c r="O102" s="178">
        <v>0</v>
      </c>
      <c r="P102" s="178">
        <v>0</v>
      </c>
      <c r="Q102" s="178">
        <v>0</v>
      </c>
      <c r="R102" s="178">
        <v>0</v>
      </c>
      <c r="S102" s="178">
        <v>0</v>
      </c>
      <c r="T102" s="178">
        <v>0</v>
      </c>
      <c r="U102" s="178">
        <v>0</v>
      </c>
      <c r="V102" s="178">
        <v>0</v>
      </c>
      <c r="W102" s="178">
        <v>0</v>
      </c>
      <c r="X102" s="178">
        <v>0</v>
      </c>
      <c r="Y102" s="178">
        <v>0</v>
      </c>
      <c r="Z102" s="178">
        <v>0</v>
      </c>
      <c r="AA102" s="178">
        <v>0</v>
      </c>
      <c r="AB102" s="178">
        <v>0</v>
      </c>
      <c r="AC102" s="178">
        <v>0</v>
      </c>
      <c r="AD102" s="178">
        <v>0</v>
      </c>
      <c r="AE102" s="179">
        <v>0</v>
      </c>
      <c r="AF102" s="162">
        <v>246745.72</v>
      </c>
      <c r="AG102" s="179">
        <v>0</v>
      </c>
      <c r="AH102" s="181">
        <v>2023</v>
      </c>
      <c r="AI102" s="181" t="s">
        <v>17033</v>
      </c>
      <c r="AJ102" s="181" t="s">
        <v>17033</v>
      </c>
      <c r="BY102" s="185"/>
      <c r="CJ102" s="164"/>
      <c r="DP102" s="118"/>
    </row>
    <row r="103" spans="1:120" s="184" customFormat="1" x14ac:dyDescent="0.3">
      <c r="A103" s="118">
        <v>1</v>
      </c>
      <c r="B103" s="165">
        <f>SUBTOTAL(9,$A$22:A103)</f>
        <v>82</v>
      </c>
      <c r="C103" s="165"/>
      <c r="D103" s="160" t="s">
        <v>6750</v>
      </c>
      <c r="E103" s="138" t="s">
        <v>17202</v>
      </c>
      <c r="F103" s="162">
        <f t="shared" si="18"/>
        <v>238307.17</v>
      </c>
      <c r="G103" s="178">
        <v>0</v>
      </c>
      <c r="H103" s="178">
        <v>0</v>
      </c>
      <c r="I103" s="178">
        <v>0</v>
      </c>
      <c r="J103" s="178">
        <v>0</v>
      </c>
      <c r="K103" s="178">
        <v>0</v>
      </c>
      <c r="L103" s="178">
        <v>0</v>
      </c>
      <c r="M103" s="195">
        <v>0</v>
      </c>
      <c r="N103" s="178">
        <v>0</v>
      </c>
      <c r="O103" s="178">
        <v>0</v>
      </c>
      <c r="P103" s="178">
        <v>0</v>
      </c>
      <c r="Q103" s="178">
        <v>0</v>
      </c>
      <c r="R103" s="178">
        <v>0</v>
      </c>
      <c r="S103" s="178">
        <v>0</v>
      </c>
      <c r="T103" s="178">
        <v>0</v>
      </c>
      <c r="U103" s="178">
        <v>0</v>
      </c>
      <c r="V103" s="178">
        <v>0</v>
      </c>
      <c r="W103" s="178">
        <v>0</v>
      </c>
      <c r="X103" s="178">
        <v>0</v>
      </c>
      <c r="Y103" s="178">
        <v>0</v>
      </c>
      <c r="Z103" s="178">
        <v>0</v>
      </c>
      <c r="AA103" s="178">
        <v>0</v>
      </c>
      <c r="AB103" s="178">
        <v>0</v>
      </c>
      <c r="AC103" s="178">
        <v>0</v>
      </c>
      <c r="AD103" s="178">
        <v>0</v>
      </c>
      <c r="AE103" s="179">
        <v>0</v>
      </c>
      <c r="AF103" s="162">
        <v>238307.17</v>
      </c>
      <c r="AG103" s="179">
        <v>0</v>
      </c>
      <c r="AH103" s="181">
        <v>2023</v>
      </c>
      <c r="AI103" s="181" t="s">
        <v>17033</v>
      </c>
      <c r="AJ103" s="181" t="s">
        <v>17033</v>
      </c>
      <c r="BY103" s="185"/>
      <c r="CJ103" s="164"/>
      <c r="DP103" s="118"/>
    </row>
    <row r="104" spans="1:120" s="184" customFormat="1" x14ac:dyDescent="0.3">
      <c r="A104" s="118">
        <v>1</v>
      </c>
      <c r="B104" s="165">
        <f>SUBTOTAL(9,$A$22:A104)</f>
        <v>83</v>
      </c>
      <c r="C104" s="165"/>
      <c r="D104" s="160" t="s">
        <v>17382</v>
      </c>
      <c r="E104" s="138" t="s">
        <v>17202</v>
      </c>
      <c r="F104" s="162">
        <f t="shared" si="18"/>
        <v>94481.82</v>
      </c>
      <c r="G104" s="178">
        <v>0</v>
      </c>
      <c r="H104" s="178">
        <v>0</v>
      </c>
      <c r="I104" s="178">
        <v>0</v>
      </c>
      <c r="J104" s="178">
        <v>0</v>
      </c>
      <c r="K104" s="178">
        <v>0</v>
      </c>
      <c r="L104" s="178">
        <v>0</v>
      </c>
      <c r="M104" s="195">
        <v>0</v>
      </c>
      <c r="N104" s="178">
        <v>0</v>
      </c>
      <c r="O104" s="178">
        <v>0</v>
      </c>
      <c r="P104" s="178">
        <v>0</v>
      </c>
      <c r="Q104" s="178">
        <v>0</v>
      </c>
      <c r="R104" s="178">
        <v>0</v>
      </c>
      <c r="S104" s="178">
        <v>0</v>
      </c>
      <c r="T104" s="178">
        <v>0</v>
      </c>
      <c r="U104" s="178">
        <v>0</v>
      </c>
      <c r="V104" s="178">
        <v>0</v>
      </c>
      <c r="W104" s="178">
        <v>0</v>
      </c>
      <c r="X104" s="178">
        <v>0</v>
      </c>
      <c r="Y104" s="178">
        <v>0</v>
      </c>
      <c r="Z104" s="178">
        <v>0</v>
      </c>
      <c r="AA104" s="178">
        <v>0</v>
      </c>
      <c r="AB104" s="178">
        <v>0</v>
      </c>
      <c r="AC104" s="178">
        <v>0</v>
      </c>
      <c r="AD104" s="178">
        <v>0</v>
      </c>
      <c r="AE104" s="179">
        <v>0</v>
      </c>
      <c r="AF104" s="179">
        <v>94481.82</v>
      </c>
      <c r="AG104" s="179">
        <v>0</v>
      </c>
      <c r="AH104" s="181">
        <v>2023</v>
      </c>
      <c r="AI104" s="181" t="s">
        <v>17033</v>
      </c>
      <c r="AJ104" s="181" t="s">
        <v>17033</v>
      </c>
      <c r="BY104" s="185"/>
      <c r="CJ104" s="164"/>
      <c r="DP104" s="118"/>
    </row>
    <row r="105" spans="1:120" s="184" customFormat="1" x14ac:dyDescent="0.3">
      <c r="A105" s="118">
        <v>1</v>
      </c>
      <c r="B105" s="165">
        <f>SUBTOTAL(9,$A$22:A105)</f>
        <v>84</v>
      </c>
      <c r="C105" s="165"/>
      <c r="D105" s="160" t="s">
        <v>6366</v>
      </c>
      <c r="E105" s="138" t="s">
        <v>17202</v>
      </c>
      <c r="F105" s="162">
        <f t="shared" si="18"/>
        <v>107986.06</v>
      </c>
      <c r="G105" s="178">
        <v>0</v>
      </c>
      <c r="H105" s="178">
        <v>0</v>
      </c>
      <c r="I105" s="178">
        <v>0</v>
      </c>
      <c r="J105" s="178">
        <v>0</v>
      </c>
      <c r="K105" s="178">
        <v>0</v>
      </c>
      <c r="L105" s="178">
        <v>0</v>
      </c>
      <c r="M105" s="195">
        <v>0</v>
      </c>
      <c r="N105" s="178">
        <v>0</v>
      </c>
      <c r="O105" s="178">
        <v>0</v>
      </c>
      <c r="P105" s="178">
        <v>0</v>
      </c>
      <c r="Q105" s="178">
        <v>0</v>
      </c>
      <c r="R105" s="178">
        <v>0</v>
      </c>
      <c r="S105" s="178">
        <v>0</v>
      </c>
      <c r="T105" s="178">
        <v>0</v>
      </c>
      <c r="U105" s="178">
        <v>0</v>
      </c>
      <c r="V105" s="178">
        <v>0</v>
      </c>
      <c r="W105" s="178">
        <v>0</v>
      </c>
      <c r="X105" s="178">
        <v>0</v>
      </c>
      <c r="Y105" s="178">
        <v>0</v>
      </c>
      <c r="Z105" s="178">
        <v>0</v>
      </c>
      <c r="AA105" s="178">
        <v>0</v>
      </c>
      <c r="AB105" s="178">
        <v>0</v>
      </c>
      <c r="AC105" s="178">
        <v>0</v>
      </c>
      <c r="AD105" s="178">
        <v>0</v>
      </c>
      <c r="AE105" s="179">
        <v>0</v>
      </c>
      <c r="AF105" s="162">
        <v>107986.06</v>
      </c>
      <c r="AG105" s="179">
        <v>0</v>
      </c>
      <c r="AH105" s="181">
        <v>2023</v>
      </c>
      <c r="AI105" s="181" t="s">
        <v>17033</v>
      </c>
      <c r="AJ105" s="181" t="s">
        <v>17033</v>
      </c>
      <c r="BY105" s="185"/>
      <c r="CJ105" s="164"/>
      <c r="DP105" s="118"/>
    </row>
    <row r="106" spans="1:120" s="184" customFormat="1" x14ac:dyDescent="0.3">
      <c r="A106" s="118">
        <v>1</v>
      </c>
      <c r="B106" s="165">
        <f>SUBTOTAL(9,$A$22:A106)</f>
        <v>85</v>
      </c>
      <c r="C106" s="165"/>
      <c r="D106" s="160" t="s">
        <v>1169</v>
      </c>
      <c r="E106" s="138" t="s">
        <v>17202</v>
      </c>
      <c r="F106" s="162">
        <f t="shared" si="18"/>
        <v>179930.42</v>
      </c>
      <c r="G106" s="178">
        <v>0</v>
      </c>
      <c r="H106" s="178">
        <v>0</v>
      </c>
      <c r="I106" s="178">
        <v>0</v>
      </c>
      <c r="J106" s="178">
        <v>0</v>
      </c>
      <c r="K106" s="178">
        <v>0</v>
      </c>
      <c r="L106" s="178">
        <v>0</v>
      </c>
      <c r="M106" s="195">
        <v>0</v>
      </c>
      <c r="N106" s="178">
        <v>0</v>
      </c>
      <c r="O106" s="178">
        <v>0</v>
      </c>
      <c r="P106" s="178">
        <v>0</v>
      </c>
      <c r="Q106" s="178">
        <v>0</v>
      </c>
      <c r="R106" s="178">
        <v>0</v>
      </c>
      <c r="S106" s="178">
        <v>0</v>
      </c>
      <c r="T106" s="178">
        <v>0</v>
      </c>
      <c r="U106" s="178">
        <v>0</v>
      </c>
      <c r="V106" s="178">
        <v>0</v>
      </c>
      <c r="W106" s="178">
        <v>0</v>
      </c>
      <c r="X106" s="178">
        <v>0</v>
      </c>
      <c r="Y106" s="178">
        <v>0</v>
      </c>
      <c r="Z106" s="178">
        <v>0</v>
      </c>
      <c r="AA106" s="178">
        <v>0</v>
      </c>
      <c r="AB106" s="178">
        <v>0</v>
      </c>
      <c r="AC106" s="178">
        <v>0</v>
      </c>
      <c r="AD106" s="178">
        <v>0</v>
      </c>
      <c r="AE106" s="179">
        <v>0</v>
      </c>
      <c r="AF106" s="162">
        <v>179930.42</v>
      </c>
      <c r="AG106" s="179">
        <v>0</v>
      </c>
      <c r="AH106" s="181">
        <v>2023</v>
      </c>
      <c r="AI106" s="181" t="s">
        <v>17033</v>
      </c>
      <c r="AJ106" s="181" t="s">
        <v>17033</v>
      </c>
      <c r="BY106" s="185"/>
      <c r="CJ106" s="164"/>
      <c r="DP106" s="118"/>
    </row>
    <row r="107" spans="1:120" s="184" customFormat="1" x14ac:dyDescent="0.3">
      <c r="A107" s="118">
        <v>1</v>
      </c>
      <c r="B107" s="165">
        <f>SUBTOTAL(9,$A$22:A107)</f>
        <v>86</v>
      </c>
      <c r="C107" s="165"/>
      <c r="D107" s="160" t="s">
        <v>5681</v>
      </c>
      <c r="E107" s="138" t="s">
        <v>17202</v>
      </c>
      <c r="F107" s="162">
        <f t="shared" si="18"/>
        <v>3946695.64</v>
      </c>
      <c r="G107" s="178">
        <v>0</v>
      </c>
      <c r="H107" s="178">
        <v>0</v>
      </c>
      <c r="I107" s="178">
        <v>0</v>
      </c>
      <c r="J107" s="178">
        <v>0</v>
      </c>
      <c r="K107" s="178">
        <v>0</v>
      </c>
      <c r="L107" s="178">
        <v>0</v>
      </c>
      <c r="M107" s="195">
        <v>0</v>
      </c>
      <c r="N107" s="178">
        <v>0</v>
      </c>
      <c r="O107" s="178">
        <v>0</v>
      </c>
      <c r="P107" s="178">
        <v>0</v>
      </c>
      <c r="Q107" s="178">
        <v>0</v>
      </c>
      <c r="R107" s="178">
        <v>0</v>
      </c>
      <c r="S107" s="167">
        <v>2215.02</v>
      </c>
      <c r="T107" s="178">
        <v>3946695.64</v>
      </c>
      <c r="U107" s="178">
        <v>0</v>
      </c>
      <c r="V107" s="178">
        <v>0</v>
      </c>
      <c r="W107" s="178">
        <v>0</v>
      </c>
      <c r="X107" s="178">
        <v>0</v>
      </c>
      <c r="Y107" s="178">
        <v>0</v>
      </c>
      <c r="Z107" s="178">
        <v>0</v>
      </c>
      <c r="AA107" s="178">
        <v>0</v>
      </c>
      <c r="AB107" s="178">
        <v>0</v>
      </c>
      <c r="AC107" s="178">
        <v>0</v>
      </c>
      <c r="AD107" s="178">
        <v>0</v>
      </c>
      <c r="AE107" s="179">
        <v>0</v>
      </c>
      <c r="AF107" s="179">
        <v>0</v>
      </c>
      <c r="AG107" s="179">
        <v>0</v>
      </c>
      <c r="AH107" s="181" t="s">
        <v>17033</v>
      </c>
      <c r="AI107" s="181">
        <v>2023</v>
      </c>
      <c r="AJ107" s="181" t="s">
        <v>17033</v>
      </c>
      <c r="BY107" s="185"/>
      <c r="CJ107" s="164"/>
      <c r="DP107" s="118"/>
    </row>
    <row r="108" spans="1:120" x14ac:dyDescent="0.3">
      <c r="A108" s="118">
        <v>1</v>
      </c>
      <c r="B108" s="165">
        <f>SUBTOTAL(9,$A$22:A108)</f>
        <v>87</v>
      </c>
      <c r="C108" s="165"/>
      <c r="D108" s="166" t="s">
        <v>72</v>
      </c>
      <c r="E108" s="138" t="s">
        <v>17202</v>
      </c>
      <c r="F108" s="162">
        <f t="shared" si="18"/>
        <v>230000</v>
      </c>
      <c r="G108" s="162">
        <v>0</v>
      </c>
      <c r="H108" s="162">
        <v>0</v>
      </c>
      <c r="I108" s="162">
        <v>0</v>
      </c>
      <c r="J108" s="162">
        <v>0</v>
      </c>
      <c r="K108" s="162">
        <v>0</v>
      </c>
      <c r="L108" s="162">
        <v>0</v>
      </c>
      <c r="M108" s="163">
        <v>0</v>
      </c>
      <c r="N108" s="162">
        <v>0</v>
      </c>
      <c r="O108" s="162">
        <v>0</v>
      </c>
      <c r="P108" s="162">
        <v>0</v>
      </c>
      <c r="Q108" s="162">
        <v>0</v>
      </c>
      <c r="R108" s="162">
        <v>0</v>
      </c>
      <c r="S108" s="162">
        <v>0</v>
      </c>
      <c r="T108" s="162">
        <v>0</v>
      </c>
      <c r="U108" s="162">
        <v>0</v>
      </c>
      <c r="V108" s="162">
        <v>0</v>
      </c>
      <c r="W108" s="162">
        <v>0</v>
      </c>
      <c r="X108" s="162">
        <v>0</v>
      </c>
      <c r="Y108" s="162">
        <v>0</v>
      </c>
      <c r="Z108" s="162">
        <v>0</v>
      </c>
      <c r="AA108" s="162">
        <v>0</v>
      </c>
      <c r="AB108" s="162">
        <v>0</v>
      </c>
      <c r="AC108" s="162">
        <v>0</v>
      </c>
      <c r="AD108" s="162">
        <v>0</v>
      </c>
      <c r="AE108" s="162">
        <f>ROUND(P108*2.14%,2)</f>
        <v>0</v>
      </c>
      <c r="AF108" s="162">
        <v>230000</v>
      </c>
      <c r="AG108" s="162">
        <v>0</v>
      </c>
      <c r="AH108" s="138">
        <v>2023</v>
      </c>
      <c r="AI108" s="138" t="s">
        <v>17033</v>
      </c>
      <c r="AJ108" s="138" t="s">
        <v>17033</v>
      </c>
      <c r="AK108" s="169"/>
      <c r="AL108" s="169"/>
      <c r="AM108" s="169"/>
      <c r="AN108" s="169"/>
      <c r="AO108" s="170" t="s">
        <v>16953</v>
      </c>
      <c r="AP108" s="170" t="s">
        <v>16942</v>
      </c>
      <c r="AQ108" s="170">
        <v>0</v>
      </c>
      <c r="AR108" s="170" t="s">
        <v>16943</v>
      </c>
      <c r="AS108" s="170" t="s">
        <v>16944</v>
      </c>
      <c r="AT108" s="170" t="s">
        <v>16950</v>
      </c>
      <c r="AU108" s="170"/>
      <c r="AV108" s="170"/>
      <c r="AW108" s="170"/>
      <c r="AX108" s="170"/>
      <c r="AY108" s="170" t="s">
        <v>771</v>
      </c>
      <c r="AZ108" s="171">
        <v>4977</v>
      </c>
      <c r="BA108" s="171">
        <v>1026</v>
      </c>
      <c r="BB108" s="170" t="s">
        <v>17002</v>
      </c>
      <c r="BC108" s="170">
        <v>2006</v>
      </c>
      <c r="BD108" s="172"/>
      <c r="BE108" s="173">
        <f>BA108-O108</f>
        <v>1026</v>
      </c>
      <c r="BL108" s="118" t="str">
        <f>VLOOKUP(D108,BO:BQ,3,FALSE)</f>
        <v>1118.000</v>
      </c>
      <c r="BO108" s="118" t="s">
        <v>603</v>
      </c>
      <c r="BP108" s="118" t="s">
        <v>2979</v>
      </c>
      <c r="BQ108" s="118" t="s">
        <v>3050</v>
      </c>
      <c r="BW108" s="118" t="s">
        <v>603</v>
      </c>
      <c r="BX108" s="118" t="s">
        <v>2979</v>
      </c>
      <c r="BY108" s="118" t="s">
        <v>3050</v>
      </c>
      <c r="CJ108" s="164">
        <f t="shared" ref="CJ108:CJ110" si="19">F108-G108-H108-I108-J108-K108-L108-N108-P108-R108-T108-V108-W108-X108-Y108-Z108-AA108-AB108-AC108-AD108-AE108-AF108-AG108</f>
        <v>0</v>
      </c>
    </row>
    <row r="109" spans="1:120" x14ac:dyDescent="0.3">
      <c r="A109" s="118">
        <v>1</v>
      </c>
      <c r="B109" s="165">
        <f>SUBTOTAL(9,$A$22:A109)</f>
        <v>88</v>
      </c>
      <c r="C109" s="165"/>
      <c r="D109" s="175" t="s">
        <v>110</v>
      </c>
      <c r="E109" s="138" t="s">
        <v>17202</v>
      </c>
      <c r="F109" s="162">
        <f t="shared" si="18"/>
        <v>110038.78</v>
      </c>
      <c r="G109" s="178">
        <v>0</v>
      </c>
      <c r="H109" s="178">
        <v>0</v>
      </c>
      <c r="I109" s="178">
        <v>0</v>
      </c>
      <c r="J109" s="178">
        <v>0</v>
      </c>
      <c r="K109" s="178">
        <v>0</v>
      </c>
      <c r="L109" s="178">
        <v>0</v>
      </c>
      <c r="M109" s="195">
        <v>0</v>
      </c>
      <c r="N109" s="178">
        <v>0</v>
      </c>
      <c r="O109" s="162">
        <v>0</v>
      </c>
      <c r="P109" s="162">
        <v>0</v>
      </c>
      <c r="Q109" s="178">
        <v>0</v>
      </c>
      <c r="R109" s="178">
        <v>0</v>
      </c>
      <c r="S109" s="162">
        <v>0</v>
      </c>
      <c r="T109" s="162">
        <v>0</v>
      </c>
      <c r="U109" s="178">
        <v>0</v>
      </c>
      <c r="V109" s="178">
        <v>0</v>
      </c>
      <c r="W109" s="178">
        <v>0</v>
      </c>
      <c r="X109" s="178">
        <v>0</v>
      </c>
      <c r="Y109" s="178">
        <v>0</v>
      </c>
      <c r="Z109" s="178">
        <v>0</v>
      </c>
      <c r="AA109" s="178">
        <v>0</v>
      </c>
      <c r="AB109" s="178">
        <v>0</v>
      </c>
      <c r="AC109" s="178">
        <v>0</v>
      </c>
      <c r="AD109" s="178">
        <v>0</v>
      </c>
      <c r="AE109" s="179">
        <f t="shared" ref="AE109:AE110" si="20">ROUND(P109*2.14%,2)+ROUND(G109*2.14%,2)+ROUND(H109*2.14%,2)+ROUND(I109*2.14%,2)+ROUND(J109*2.14%,2)+ROUND(K109*2.14%,2)+ROUND(L109*2.14%,2)+ROUND(N109*2.14%,2)+ROUND(R109*2.14%,2)+ROUND(T109*2.14%,2)+ROUND(V109*2.14%,2)+ROUND(W109*2.14%,2)+ROUND(X109*2.14%,2)+ROUND(Y109*2.14%,2)+ROUND(Z109*2.14%,2)+ROUND(AA109*2.14%,2)+ROUND(AB109*2.14%,2)+ROUND(AC109*2.14%,2)+ROUND(AD109*2.14%,2)</f>
        <v>0</v>
      </c>
      <c r="AF109" s="178">
        <v>110038.78</v>
      </c>
      <c r="AG109" s="178">
        <v>0</v>
      </c>
      <c r="AH109" s="138">
        <v>2023</v>
      </c>
      <c r="AI109" s="138" t="s">
        <v>17033</v>
      </c>
      <c r="AJ109" s="138" t="s">
        <v>17033</v>
      </c>
      <c r="AK109" s="169"/>
      <c r="AL109" s="169"/>
      <c r="AM109" s="169"/>
      <c r="AN109" s="169"/>
      <c r="AO109" s="170" t="s">
        <v>16935</v>
      </c>
      <c r="AP109" s="170" t="s">
        <v>16955</v>
      </c>
      <c r="AQ109" s="170">
        <v>0</v>
      </c>
      <c r="AR109" s="170" t="s">
        <v>16948</v>
      </c>
      <c r="AS109" s="170" t="s">
        <v>16954</v>
      </c>
      <c r="AT109" s="170">
        <v>0</v>
      </c>
      <c r="AU109" s="170"/>
      <c r="AV109" s="170"/>
      <c r="AW109" s="170"/>
      <c r="AX109" s="170"/>
      <c r="AY109" s="170" t="s">
        <v>662</v>
      </c>
      <c r="AZ109" s="171">
        <v>299.5</v>
      </c>
      <c r="BA109" s="171">
        <v>257</v>
      </c>
      <c r="BB109" s="170" t="s">
        <v>592</v>
      </c>
      <c r="BC109" s="170">
        <v>1959</v>
      </c>
      <c r="BD109" s="172"/>
      <c r="BE109" s="173">
        <f t="shared" ref="BE109:BE110" si="21">BA109-O109</f>
        <v>257</v>
      </c>
      <c r="BL109" s="118" t="str">
        <f>VLOOKUP(D109,BO:BQ,3,FALSE)</f>
        <v>272.500</v>
      </c>
      <c r="BO109" s="118" t="s">
        <v>3105</v>
      </c>
      <c r="BP109" s="118" t="s">
        <v>2983</v>
      </c>
      <c r="BQ109" s="118" t="s">
        <v>2983</v>
      </c>
      <c r="BW109" s="118" t="s">
        <v>3105</v>
      </c>
      <c r="BX109" s="118" t="s">
        <v>2983</v>
      </c>
      <c r="BY109" s="118" t="s">
        <v>2983</v>
      </c>
      <c r="CJ109" s="164">
        <f t="shared" si="19"/>
        <v>0</v>
      </c>
    </row>
    <row r="110" spans="1:120" x14ac:dyDescent="0.3">
      <c r="A110" s="118">
        <v>1</v>
      </c>
      <c r="B110" s="165">
        <f>SUBTOTAL(9,$A$22:A110)</f>
        <v>89</v>
      </c>
      <c r="C110" s="165"/>
      <c r="D110" s="175" t="s">
        <v>126</v>
      </c>
      <c r="E110" s="138" t="s">
        <v>17202</v>
      </c>
      <c r="F110" s="162">
        <f t="shared" si="18"/>
        <v>111310.81</v>
      </c>
      <c r="G110" s="178">
        <v>0</v>
      </c>
      <c r="H110" s="178">
        <v>0</v>
      </c>
      <c r="I110" s="178">
        <v>0</v>
      </c>
      <c r="J110" s="178">
        <v>0</v>
      </c>
      <c r="K110" s="178">
        <v>0</v>
      </c>
      <c r="L110" s="178">
        <v>0</v>
      </c>
      <c r="M110" s="195">
        <v>0</v>
      </c>
      <c r="N110" s="178">
        <v>0</v>
      </c>
      <c r="O110" s="162">
        <v>0</v>
      </c>
      <c r="P110" s="162">
        <v>0</v>
      </c>
      <c r="Q110" s="178">
        <v>0</v>
      </c>
      <c r="R110" s="178">
        <v>0</v>
      </c>
      <c r="S110" s="162">
        <v>0</v>
      </c>
      <c r="T110" s="162">
        <v>0</v>
      </c>
      <c r="U110" s="178">
        <v>0</v>
      </c>
      <c r="V110" s="178">
        <v>0</v>
      </c>
      <c r="W110" s="178">
        <v>0</v>
      </c>
      <c r="X110" s="178">
        <v>0</v>
      </c>
      <c r="Y110" s="178">
        <v>0</v>
      </c>
      <c r="Z110" s="178">
        <v>0</v>
      </c>
      <c r="AA110" s="178">
        <v>0</v>
      </c>
      <c r="AB110" s="178">
        <v>0</v>
      </c>
      <c r="AC110" s="178">
        <v>0</v>
      </c>
      <c r="AD110" s="178">
        <v>0</v>
      </c>
      <c r="AE110" s="179">
        <f t="shared" si="20"/>
        <v>0</v>
      </c>
      <c r="AF110" s="162">
        <v>111310.81</v>
      </c>
      <c r="AG110" s="178">
        <v>0</v>
      </c>
      <c r="AH110" s="138">
        <v>2023</v>
      </c>
      <c r="AI110" s="138" t="s">
        <v>17033</v>
      </c>
      <c r="AJ110" s="138" t="s">
        <v>17033</v>
      </c>
      <c r="AK110" s="169"/>
      <c r="AL110" s="169"/>
      <c r="AM110" s="169"/>
      <c r="AN110" s="169"/>
      <c r="AO110" s="170" t="s">
        <v>16948</v>
      </c>
      <c r="AP110" s="170" t="s">
        <v>16945</v>
      </c>
      <c r="AQ110" s="170">
        <v>0</v>
      </c>
      <c r="AR110" s="170" t="s">
        <v>16946</v>
      </c>
      <c r="AS110" s="170" t="s">
        <v>16952</v>
      </c>
      <c r="AT110" s="170">
        <v>0</v>
      </c>
      <c r="AU110" s="170"/>
      <c r="AV110" s="170"/>
      <c r="AW110" s="170"/>
      <c r="AX110" s="170"/>
      <c r="AY110" s="170" t="s">
        <v>662</v>
      </c>
      <c r="AZ110" s="171">
        <v>504.6</v>
      </c>
      <c r="BA110" s="171">
        <v>520</v>
      </c>
      <c r="BB110" s="170" t="s">
        <v>17001</v>
      </c>
      <c r="BC110" s="170">
        <v>2000</v>
      </c>
      <c r="BD110" s="172"/>
      <c r="BE110" s="173">
        <f t="shared" si="21"/>
        <v>520</v>
      </c>
      <c r="BL110" s="118" t="str">
        <f>VLOOKUP(D110,BO:BQ,3,FALSE)</f>
        <v>372.500</v>
      </c>
      <c r="BO110" s="118" t="s">
        <v>3155</v>
      </c>
      <c r="BP110" s="118" t="s">
        <v>2983</v>
      </c>
      <c r="BQ110" s="118" t="s">
        <v>2983</v>
      </c>
      <c r="BW110" s="118" t="s">
        <v>3155</v>
      </c>
      <c r="BX110" s="118" t="s">
        <v>2983</v>
      </c>
      <c r="BY110" s="118" t="s">
        <v>2983</v>
      </c>
      <c r="CJ110" s="164">
        <f t="shared" si="19"/>
        <v>0</v>
      </c>
    </row>
    <row r="111" spans="1:120" s="184" customFormat="1" x14ac:dyDescent="0.3">
      <c r="A111" s="118">
        <v>1</v>
      </c>
      <c r="B111" s="165">
        <f>SUBTOTAL(9,$A$22:A111)</f>
        <v>90</v>
      </c>
      <c r="C111" s="165"/>
      <c r="D111" s="160" t="s">
        <v>6516</v>
      </c>
      <c r="E111" s="138" t="s">
        <v>17202</v>
      </c>
      <c r="F111" s="162">
        <f>G111+H111+I111+J111+K111+L111+N111+P111+R111+T111+V111+W111+X111+Y111+Z111+AA111+AB111+AC111+AD111+AE111+AF111+AG111</f>
        <v>7668792.9500000002</v>
      </c>
      <c r="G111" s="176">
        <v>0</v>
      </c>
      <c r="H111" s="176">
        <v>0</v>
      </c>
      <c r="I111" s="176">
        <v>0</v>
      </c>
      <c r="J111" s="176">
        <v>0</v>
      </c>
      <c r="K111" s="176">
        <v>0</v>
      </c>
      <c r="L111" s="176">
        <v>0</v>
      </c>
      <c r="M111" s="177">
        <v>0</v>
      </c>
      <c r="N111" s="176">
        <v>0</v>
      </c>
      <c r="O111" s="176">
        <v>0</v>
      </c>
      <c r="P111" s="176">
        <v>0</v>
      </c>
      <c r="Q111" s="176">
        <v>0</v>
      </c>
      <c r="R111" s="176">
        <v>0</v>
      </c>
      <c r="S111" s="167">
        <v>1407.43</v>
      </c>
      <c r="T111" s="176">
        <v>7508119.2000000002</v>
      </c>
      <c r="U111" s="176">
        <v>0</v>
      </c>
      <c r="V111" s="176">
        <v>0</v>
      </c>
      <c r="W111" s="176">
        <v>0</v>
      </c>
      <c r="X111" s="176">
        <v>0</v>
      </c>
      <c r="Y111" s="176">
        <v>0</v>
      </c>
      <c r="Z111" s="176">
        <v>0</v>
      </c>
      <c r="AA111" s="176">
        <v>0</v>
      </c>
      <c r="AB111" s="176">
        <v>0</v>
      </c>
      <c r="AC111" s="176">
        <v>0</v>
      </c>
      <c r="AD111" s="176">
        <v>0</v>
      </c>
      <c r="AE111" s="179">
        <f>ROUND(P111*2.14%,2)+ROUND(G111*2.14%,2)+ROUND(H111*2.14%,2)+ROUND(I111*2.14%,2)+ROUND(J111*2.14%,2)+ROUND(K111*2.14%,2)+ROUND(L111*2.14%,2)+ROUND(N111*2.14%,2)+ROUND(R111*2.14%,2)+ROUND(T111*2.14%,2)+ROUND(V111*2.14%,2)+ROUND(W111*2.14%,2)+ROUND(X111*2.14%,2)+ROUND(Y111*2.14%,2)+ROUND(Z111*2.14%,2)+ROUND(AA111*2.14%,2)+ROUND(AB111*2.14%,2)+ROUND(AC111*2.14%,2)+ROUND(AD111*2.14%,2)</f>
        <v>160673.75</v>
      </c>
      <c r="AF111" s="183">
        <v>0</v>
      </c>
      <c r="AG111" s="179">
        <v>0</v>
      </c>
      <c r="AH111" s="181" t="s">
        <v>17033</v>
      </c>
      <c r="AI111" s="181">
        <v>2023</v>
      </c>
      <c r="AJ111" s="181">
        <v>2023</v>
      </c>
      <c r="AV111" s="184" t="e">
        <v>#N/A</v>
      </c>
      <c r="BX111" s="184" t="b">
        <v>1</v>
      </c>
      <c r="BY111" s="185"/>
      <c r="CG111" s="184" t="e">
        <v>#N/A</v>
      </c>
      <c r="CH111" s="184" t="s">
        <v>14327</v>
      </c>
      <c r="CI111" s="184">
        <v>1</v>
      </c>
      <c r="CJ111" s="164">
        <v>0</v>
      </c>
      <c r="CN111" s="184" t="e">
        <v>#N/A</v>
      </c>
      <c r="CO111" s="184" t="s">
        <v>3880</v>
      </c>
      <c r="CP111" s="184">
        <v>147800.44</v>
      </c>
      <c r="DM111" s="184" t="e">
        <v>#N/A</v>
      </c>
      <c r="DN111" s="184" t="s">
        <v>5354</v>
      </c>
      <c r="DP111" s="118"/>
    </row>
    <row r="112" spans="1:120" x14ac:dyDescent="0.3">
      <c r="B112" s="196" t="s">
        <v>566</v>
      </c>
      <c r="C112" s="196"/>
      <c r="D112" s="196"/>
      <c r="E112" s="197"/>
      <c r="F112" s="161">
        <f>SUM(F113:F124)</f>
        <v>34828454.93</v>
      </c>
      <c r="G112" s="162">
        <f t="shared" ref="G112:AG112" si="22">SUM(G113:G124)</f>
        <v>0</v>
      </c>
      <c r="H112" s="162">
        <f t="shared" si="22"/>
        <v>0</v>
      </c>
      <c r="I112" s="162">
        <f t="shared" si="22"/>
        <v>0</v>
      </c>
      <c r="J112" s="162">
        <f t="shared" si="22"/>
        <v>0</v>
      </c>
      <c r="K112" s="162">
        <f t="shared" si="22"/>
        <v>0</v>
      </c>
      <c r="L112" s="162">
        <f t="shared" si="22"/>
        <v>0</v>
      </c>
      <c r="M112" s="163">
        <f t="shared" si="22"/>
        <v>0</v>
      </c>
      <c r="N112" s="162">
        <f t="shared" si="22"/>
        <v>0</v>
      </c>
      <c r="O112" s="162">
        <f t="shared" si="22"/>
        <v>4555.0600000000004</v>
      </c>
      <c r="P112" s="162">
        <f t="shared" si="22"/>
        <v>32863856.77</v>
      </c>
      <c r="Q112" s="162">
        <f t="shared" si="22"/>
        <v>0</v>
      </c>
      <c r="R112" s="162">
        <f t="shared" si="22"/>
        <v>0</v>
      </c>
      <c r="S112" s="162">
        <f t="shared" si="22"/>
        <v>0</v>
      </c>
      <c r="T112" s="162">
        <f t="shared" si="22"/>
        <v>0</v>
      </c>
      <c r="U112" s="162">
        <f t="shared" si="22"/>
        <v>0</v>
      </c>
      <c r="V112" s="162">
        <f t="shared" si="22"/>
        <v>0</v>
      </c>
      <c r="W112" s="162">
        <f t="shared" si="22"/>
        <v>0</v>
      </c>
      <c r="X112" s="162">
        <f t="shared" si="22"/>
        <v>0</v>
      </c>
      <c r="Y112" s="162">
        <f t="shared" si="22"/>
        <v>0</v>
      </c>
      <c r="Z112" s="162">
        <f t="shared" si="22"/>
        <v>0</v>
      </c>
      <c r="AA112" s="162">
        <f t="shared" si="22"/>
        <v>0</v>
      </c>
      <c r="AB112" s="162">
        <f t="shared" si="22"/>
        <v>0</v>
      </c>
      <c r="AC112" s="162">
        <f t="shared" si="22"/>
        <v>0</v>
      </c>
      <c r="AD112" s="162">
        <f t="shared" si="22"/>
        <v>0</v>
      </c>
      <c r="AE112" s="162">
        <f t="shared" si="22"/>
        <v>473196.20000000007</v>
      </c>
      <c r="AF112" s="162">
        <f t="shared" si="22"/>
        <v>1491401.96</v>
      </c>
      <c r="AG112" s="162">
        <f t="shared" si="22"/>
        <v>0</v>
      </c>
      <c r="AH112" s="138" t="s">
        <v>17012</v>
      </c>
      <c r="AI112" s="138" t="s">
        <v>17012</v>
      </c>
      <c r="AJ112" s="138" t="s">
        <v>17012</v>
      </c>
      <c r="AK112" s="169"/>
      <c r="AL112" s="169"/>
      <c r="AM112" s="169"/>
      <c r="AN112" s="169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1"/>
      <c r="BA112" s="171"/>
      <c r="BB112" s="170"/>
      <c r="BC112" s="170"/>
      <c r="BD112" s="172"/>
      <c r="BE112" s="173">
        <f t="shared" si="4"/>
        <v>-4555.0600000000004</v>
      </c>
      <c r="BL112" s="118" t="e">
        <f>VLOOKUP(D112,BO:BQ,3,FALSE)</f>
        <v>#N/A</v>
      </c>
      <c r="BO112" s="118" t="s">
        <v>3868</v>
      </c>
      <c r="BP112" s="118" t="s">
        <v>658</v>
      </c>
      <c r="BQ112" s="118" t="s">
        <v>770</v>
      </c>
      <c r="BW112" s="118" t="s">
        <v>3868</v>
      </c>
      <c r="BX112" s="118" t="s">
        <v>658</v>
      </c>
      <c r="BY112" s="118" t="s">
        <v>770</v>
      </c>
      <c r="CJ112" s="164">
        <f t="shared" si="16"/>
        <v>0</v>
      </c>
    </row>
    <row r="113" spans="1:88" x14ac:dyDescent="0.3">
      <c r="A113" s="118">
        <v>1</v>
      </c>
      <c r="B113" s="165">
        <f>SUBTOTAL(9,$A$22:A113)</f>
        <v>91</v>
      </c>
      <c r="C113" s="165"/>
      <c r="D113" s="175" t="s">
        <v>567</v>
      </c>
      <c r="E113" s="198" t="s">
        <v>17203</v>
      </c>
      <c r="F113" s="162">
        <f t="shared" ref="F113:F124" si="23">G113+H113+I113+J113+K113+L113+N113+P113+R113+T113+V113+W113+X113+Y113+Z113+AA113+AB113+AC113+AD113+AE113+AF113+AG113</f>
        <v>147439.91</v>
      </c>
      <c r="G113" s="178">
        <v>0</v>
      </c>
      <c r="H113" s="178">
        <v>0</v>
      </c>
      <c r="I113" s="178">
        <v>0</v>
      </c>
      <c r="J113" s="178">
        <v>0</v>
      </c>
      <c r="K113" s="178">
        <v>0</v>
      </c>
      <c r="L113" s="178">
        <v>0</v>
      </c>
      <c r="M113" s="195">
        <v>0</v>
      </c>
      <c r="N113" s="178">
        <v>0</v>
      </c>
      <c r="O113" s="180">
        <v>0</v>
      </c>
      <c r="P113" s="162">
        <v>0</v>
      </c>
      <c r="Q113" s="178">
        <v>0</v>
      </c>
      <c r="R113" s="178">
        <v>0</v>
      </c>
      <c r="S113" s="162">
        <v>0</v>
      </c>
      <c r="T113" s="162">
        <v>0</v>
      </c>
      <c r="U113" s="178">
        <v>0</v>
      </c>
      <c r="V113" s="178">
        <v>0</v>
      </c>
      <c r="W113" s="178">
        <v>0</v>
      </c>
      <c r="X113" s="178">
        <v>0</v>
      </c>
      <c r="Y113" s="178">
        <v>0</v>
      </c>
      <c r="Z113" s="178">
        <v>0</v>
      </c>
      <c r="AA113" s="178">
        <v>0</v>
      </c>
      <c r="AB113" s="178">
        <v>0</v>
      </c>
      <c r="AC113" s="178">
        <v>0</v>
      </c>
      <c r="AD113" s="178">
        <v>0</v>
      </c>
      <c r="AE113" s="162">
        <f>ROUND(P113*2.14%,2)</f>
        <v>0</v>
      </c>
      <c r="AF113" s="162">
        <v>147439.91</v>
      </c>
      <c r="AG113" s="178">
        <v>0</v>
      </c>
      <c r="AH113" s="138">
        <v>2023</v>
      </c>
      <c r="AI113" s="138" t="s">
        <v>17033</v>
      </c>
      <c r="AJ113" s="138" t="s">
        <v>17033</v>
      </c>
      <c r="AK113" s="169"/>
      <c r="AL113" s="169"/>
      <c r="AM113" s="169"/>
      <c r="AN113" s="169"/>
      <c r="AO113" s="170" t="s">
        <v>16940</v>
      </c>
      <c r="AP113" s="170" t="s">
        <v>16936</v>
      </c>
      <c r="AQ113" s="170">
        <v>0</v>
      </c>
      <c r="AR113" s="170" t="s">
        <v>16950</v>
      </c>
      <c r="AS113" s="170" t="s">
        <v>16950</v>
      </c>
      <c r="AT113" s="170" t="s">
        <v>16950</v>
      </c>
      <c r="AU113" s="170"/>
      <c r="AV113" s="170"/>
      <c r="AW113" s="170"/>
      <c r="AX113" s="170"/>
      <c r="AY113" s="170" t="s">
        <v>637</v>
      </c>
      <c r="AZ113" s="171">
        <v>6379.1</v>
      </c>
      <c r="BA113" s="171">
        <v>1622</v>
      </c>
      <c r="BB113" s="170" t="s">
        <v>2989</v>
      </c>
      <c r="BC113" s="170">
        <v>2007</v>
      </c>
      <c r="BD113" s="172"/>
      <c r="BE113" s="173">
        <f t="shared" si="4"/>
        <v>1622</v>
      </c>
      <c r="BL113" s="118" t="str">
        <f>VLOOKUP(D113,BO:BQ,3,FALSE)</f>
        <v>1800.000</v>
      </c>
      <c r="BO113" s="118" t="s">
        <v>3869</v>
      </c>
      <c r="BP113" s="118" t="s">
        <v>3043</v>
      </c>
      <c r="BQ113" s="118" t="s">
        <v>2983</v>
      </c>
      <c r="BW113" s="118" t="s">
        <v>3869</v>
      </c>
      <c r="BX113" s="118" t="s">
        <v>3043</v>
      </c>
      <c r="BY113" s="118" t="s">
        <v>2983</v>
      </c>
      <c r="CJ113" s="164">
        <f t="shared" si="16"/>
        <v>0</v>
      </c>
    </row>
    <row r="114" spans="1:88" x14ac:dyDescent="0.3">
      <c r="A114" s="118">
        <v>1</v>
      </c>
      <c r="B114" s="165">
        <f>SUBTOTAL(9,$A$22:A114)</f>
        <v>92</v>
      </c>
      <c r="C114" s="165"/>
      <c r="D114" s="175" t="s">
        <v>568</v>
      </c>
      <c r="E114" s="198" t="s">
        <v>17203</v>
      </c>
      <c r="F114" s="162">
        <f t="shared" si="23"/>
        <v>196002.36</v>
      </c>
      <c r="G114" s="178">
        <v>0</v>
      </c>
      <c r="H114" s="178">
        <v>0</v>
      </c>
      <c r="I114" s="178">
        <v>0</v>
      </c>
      <c r="J114" s="178">
        <v>0</v>
      </c>
      <c r="K114" s="178">
        <v>0</v>
      </c>
      <c r="L114" s="178">
        <v>0</v>
      </c>
      <c r="M114" s="195">
        <v>0</v>
      </c>
      <c r="N114" s="178">
        <v>0</v>
      </c>
      <c r="O114" s="167">
        <v>0</v>
      </c>
      <c r="P114" s="162">
        <v>0</v>
      </c>
      <c r="Q114" s="178">
        <v>0</v>
      </c>
      <c r="R114" s="178">
        <v>0</v>
      </c>
      <c r="S114" s="162">
        <v>0</v>
      </c>
      <c r="T114" s="162">
        <v>0</v>
      </c>
      <c r="U114" s="178">
        <v>0</v>
      </c>
      <c r="V114" s="178">
        <v>0</v>
      </c>
      <c r="W114" s="178">
        <v>0</v>
      </c>
      <c r="X114" s="178">
        <v>0</v>
      </c>
      <c r="Y114" s="178">
        <v>0</v>
      </c>
      <c r="Z114" s="178">
        <v>0</v>
      </c>
      <c r="AA114" s="178">
        <v>0</v>
      </c>
      <c r="AB114" s="178">
        <v>0</v>
      </c>
      <c r="AC114" s="178">
        <v>0</v>
      </c>
      <c r="AD114" s="178">
        <v>0</v>
      </c>
      <c r="AE114" s="162">
        <f>ROUND(P114*2.14%,2)</f>
        <v>0</v>
      </c>
      <c r="AF114" s="162">
        <v>196002.36</v>
      </c>
      <c r="AG114" s="178">
        <v>0</v>
      </c>
      <c r="AH114" s="138">
        <v>2023</v>
      </c>
      <c r="AI114" s="138" t="s">
        <v>17033</v>
      </c>
      <c r="AJ114" s="138" t="s">
        <v>17033</v>
      </c>
      <c r="AK114" s="169"/>
      <c r="AL114" s="169"/>
      <c r="AM114" s="169"/>
      <c r="AN114" s="169"/>
      <c r="AO114" s="170" t="s">
        <v>16946</v>
      </c>
      <c r="AP114" s="170" t="s">
        <v>16937</v>
      </c>
      <c r="AQ114" s="170">
        <v>0</v>
      </c>
      <c r="AR114" s="170" t="s">
        <v>16936</v>
      </c>
      <c r="AS114" s="170" t="s">
        <v>16958</v>
      </c>
      <c r="AT114" s="170" t="s">
        <v>16950</v>
      </c>
      <c r="AU114" s="170"/>
      <c r="AV114" s="170"/>
      <c r="AW114" s="170"/>
      <c r="AX114" s="170"/>
      <c r="AY114" s="170" t="s">
        <v>666</v>
      </c>
      <c r="AZ114" s="171">
        <v>4014.8</v>
      </c>
      <c r="BA114" s="171">
        <v>1279</v>
      </c>
      <c r="BB114" s="170" t="s">
        <v>2966</v>
      </c>
      <c r="BC114" s="170" t="s">
        <v>16998</v>
      </c>
      <c r="BD114" s="172"/>
      <c r="BE114" s="173">
        <f t="shared" si="4"/>
        <v>1279</v>
      </c>
      <c r="BL114" s="118" t="str">
        <f>VLOOKUP(D114,BO:BQ,3,FALSE)</f>
        <v>1010.600</v>
      </c>
      <c r="BO114" s="118" t="s">
        <v>3871</v>
      </c>
      <c r="BP114" s="118" t="s">
        <v>3043</v>
      </c>
      <c r="BQ114" s="118" t="s">
        <v>2983</v>
      </c>
      <c r="BW114" s="118" t="s">
        <v>3871</v>
      </c>
      <c r="BX114" s="118" t="s">
        <v>3043</v>
      </c>
      <c r="BY114" s="118" t="s">
        <v>2983</v>
      </c>
      <c r="CJ114" s="164">
        <f t="shared" si="16"/>
        <v>0</v>
      </c>
    </row>
    <row r="115" spans="1:88" x14ac:dyDescent="0.3">
      <c r="A115" s="118">
        <v>1</v>
      </c>
      <c r="B115" s="165">
        <f>SUBTOTAL(9,$A$22:A115)</f>
        <v>93</v>
      </c>
      <c r="C115" s="165"/>
      <c r="D115" s="175" t="s">
        <v>578</v>
      </c>
      <c r="E115" s="198" t="s">
        <v>17203</v>
      </c>
      <c r="F115" s="162">
        <f t="shared" si="23"/>
        <v>267814.93</v>
      </c>
      <c r="G115" s="178">
        <v>0</v>
      </c>
      <c r="H115" s="178">
        <v>0</v>
      </c>
      <c r="I115" s="178">
        <v>0</v>
      </c>
      <c r="J115" s="178">
        <v>0</v>
      </c>
      <c r="K115" s="178">
        <v>0</v>
      </c>
      <c r="L115" s="178">
        <v>0</v>
      </c>
      <c r="M115" s="195">
        <v>0</v>
      </c>
      <c r="N115" s="178">
        <v>0</v>
      </c>
      <c r="O115" s="167">
        <v>0</v>
      </c>
      <c r="P115" s="162">
        <v>0</v>
      </c>
      <c r="Q115" s="178">
        <v>0</v>
      </c>
      <c r="R115" s="178">
        <v>0</v>
      </c>
      <c r="S115" s="162">
        <v>0</v>
      </c>
      <c r="T115" s="162">
        <v>0</v>
      </c>
      <c r="U115" s="178">
        <v>0</v>
      </c>
      <c r="V115" s="178">
        <v>0</v>
      </c>
      <c r="W115" s="178">
        <v>0</v>
      </c>
      <c r="X115" s="178">
        <v>0</v>
      </c>
      <c r="Y115" s="178">
        <v>0</v>
      </c>
      <c r="Z115" s="178">
        <v>0</v>
      </c>
      <c r="AA115" s="178">
        <v>0</v>
      </c>
      <c r="AB115" s="178">
        <v>0</v>
      </c>
      <c r="AC115" s="178">
        <v>0</v>
      </c>
      <c r="AD115" s="178">
        <v>0</v>
      </c>
      <c r="AE115" s="162">
        <f>ROUND(P115*2.14%,2)</f>
        <v>0</v>
      </c>
      <c r="AF115" s="162">
        <v>267814.93</v>
      </c>
      <c r="AG115" s="178">
        <v>0</v>
      </c>
      <c r="AH115" s="138">
        <v>2023</v>
      </c>
      <c r="AI115" s="138" t="s">
        <v>17033</v>
      </c>
      <c r="AJ115" s="138" t="s">
        <v>17033</v>
      </c>
      <c r="AK115" s="169"/>
      <c r="AL115" s="169"/>
      <c r="AM115" s="169"/>
      <c r="AN115" s="169"/>
      <c r="AO115" s="170" t="s">
        <v>16946</v>
      </c>
      <c r="AP115" s="170" t="s">
        <v>16937</v>
      </c>
      <c r="AQ115" s="170"/>
      <c r="AR115" s="170" t="s">
        <v>16951</v>
      </c>
      <c r="AS115" s="170" t="s">
        <v>16958</v>
      </c>
      <c r="AT115" s="170" t="s">
        <v>16950</v>
      </c>
      <c r="AU115" s="170"/>
      <c r="AV115" s="170"/>
      <c r="AW115" s="170"/>
      <c r="AX115" s="170"/>
      <c r="AY115" s="170"/>
      <c r="AZ115" s="171"/>
      <c r="BA115" s="171"/>
      <c r="BB115" s="170" t="s">
        <v>2966</v>
      </c>
      <c r="BC115" s="170"/>
      <c r="BD115" s="172"/>
      <c r="BE115" s="173"/>
      <c r="CJ115" s="164">
        <f t="shared" si="16"/>
        <v>0</v>
      </c>
    </row>
    <row r="116" spans="1:88" x14ac:dyDescent="0.3">
      <c r="A116" s="118">
        <v>1</v>
      </c>
      <c r="B116" s="165">
        <f>SUBTOTAL(9,$A$22:A116)</f>
        <v>94</v>
      </c>
      <c r="C116" s="165"/>
      <c r="D116" s="175" t="s">
        <v>569</v>
      </c>
      <c r="E116" s="198" t="s">
        <v>17203</v>
      </c>
      <c r="F116" s="162">
        <f t="shared" si="23"/>
        <v>10312788.01</v>
      </c>
      <c r="G116" s="178">
        <v>0</v>
      </c>
      <c r="H116" s="178">
        <v>0</v>
      </c>
      <c r="I116" s="178">
        <v>0</v>
      </c>
      <c r="J116" s="178">
        <v>0</v>
      </c>
      <c r="K116" s="178">
        <v>0</v>
      </c>
      <c r="L116" s="178">
        <v>0</v>
      </c>
      <c r="M116" s="195">
        <v>0</v>
      </c>
      <c r="N116" s="178">
        <v>0</v>
      </c>
      <c r="O116" s="167">
        <v>1462.77</v>
      </c>
      <c r="P116" s="162">
        <v>9820288.0099999998</v>
      </c>
      <c r="Q116" s="178">
        <v>0</v>
      </c>
      <c r="R116" s="178">
        <v>0</v>
      </c>
      <c r="S116" s="162">
        <v>0</v>
      </c>
      <c r="T116" s="162">
        <v>0</v>
      </c>
      <c r="U116" s="178">
        <v>0</v>
      </c>
      <c r="V116" s="178">
        <v>0</v>
      </c>
      <c r="W116" s="178">
        <v>0</v>
      </c>
      <c r="X116" s="178">
        <v>0</v>
      </c>
      <c r="Y116" s="178">
        <v>0</v>
      </c>
      <c r="Z116" s="178">
        <v>0</v>
      </c>
      <c r="AA116" s="178">
        <v>0</v>
      </c>
      <c r="AB116" s="178">
        <v>0</v>
      </c>
      <c r="AC116" s="178">
        <v>0</v>
      </c>
      <c r="AD116" s="178">
        <v>0</v>
      </c>
      <c r="AE116" s="162">
        <f>ROUND(P116*2.14%,2)</f>
        <v>210154.16</v>
      </c>
      <c r="AF116" s="162">
        <v>282345.84000000003</v>
      </c>
      <c r="AG116" s="178">
        <v>0</v>
      </c>
      <c r="AH116" s="138">
        <v>2023</v>
      </c>
      <c r="AI116" s="138">
        <v>2023</v>
      </c>
      <c r="AJ116" s="138">
        <v>2023</v>
      </c>
      <c r="AK116" s="169"/>
      <c r="AL116" s="169"/>
      <c r="AM116" s="169"/>
      <c r="AN116" s="169"/>
      <c r="AO116" s="170" t="s">
        <v>16946</v>
      </c>
      <c r="AP116" s="170" t="s">
        <v>16937</v>
      </c>
      <c r="AQ116" s="170">
        <v>0</v>
      </c>
      <c r="AR116" s="170" t="s">
        <v>16957</v>
      </c>
      <c r="AS116" s="170" t="s">
        <v>16958</v>
      </c>
      <c r="AT116" s="170" t="s">
        <v>16950</v>
      </c>
      <c r="AU116" s="170"/>
      <c r="AV116" s="170"/>
      <c r="AW116" s="170"/>
      <c r="AX116" s="170"/>
      <c r="AY116" s="170" t="s">
        <v>778</v>
      </c>
      <c r="AZ116" s="171">
        <v>4446.8999999999996</v>
      </c>
      <c r="BA116" s="171">
        <v>1153</v>
      </c>
      <c r="BB116" s="170" t="s">
        <v>2966</v>
      </c>
      <c r="BC116" s="170" t="s">
        <v>16998</v>
      </c>
      <c r="BD116" s="172"/>
      <c r="BE116" s="173">
        <f>BA116-O116</f>
        <v>-309.77</v>
      </c>
      <c r="BL116" s="118" t="str">
        <f>VLOOKUP(D116,BO:BQ,3,FALSE)</f>
        <v>1594.000</v>
      </c>
      <c r="BO116" s="118" t="s">
        <v>752</v>
      </c>
      <c r="BP116" s="118" t="s">
        <v>1342</v>
      </c>
      <c r="BQ116" s="118" t="s">
        <v>3872</v>
      </c>
      <c r="BW116" s="118" t="s">
        <v>752</v>
      </c>
      <c r="BX116" s="118" t="s">
        <v>1342</v>
      </c>
      <c r="BY116" s="118" t="s">
        <v>3872</v>
      </c>
      <c r="CJ116" s="164">
        <f t="shared" si="16"/>
        <v>-5.8207660913467407E-11</v>
      </c>
    </row>
    <row r="117" spans="1:88" x14ac:dyDescent="0.3">
      <c r="A117" s="118">
        <v>1</v>
      </c>
      <c r="B117" s="165">
        <f>SUBTOTAL(9,$A$22:A117)</f>
        <v>95</v>
      </c>
      <c r="C117" s="165"/>
      <c r="D117" s="175" t="s">
        <v>580</v>
      </c>
      <c r="E117" s="198" t="s">
        <v>17203</v>
      </c>
      <c r="F117" s="162">
        <f t="shared" si="23"/>
        <v>93848.22</v>
      </c>
      <c r="G117" s="178">
        <v>0</v>
      </c>
      <c r="H117" s="178">
        <v>0</v>
      </c>
      <c r="I117" s="178">
        <v>0</v>
      </c>
      <c r="J117" s="178">
        <v>0</v>
      </c>
      <c r="K117" s="178">
        <v>0</v>
      </c>
      <c r="L117" s="178">
        <v>0</v>
      </c>
      <c r="M117" s="195">
        <v>0</v>
      </c>
      <c r="N117" s="178">
        <v>0</v>
      </c>
      <c r="O117" s="167">
        <v>0</v>
      </c>
      <c r="P117" s="162">
        <v>0</v>
      </c>
      <c r="Q117" s="178">
        <v>0</v>
      </c>
      <c r="R117" s="178">
        <v>0</v>
      </c>
      <c r="S117" s="162">
        <v>0</v>
      </c>
      <c r="T117" s="162">
        <v>0</v>
      </c>
      <c r="U117" s="178">
        <v>0</v>
      </c>
      <c r="V117" s="178">
        <v>0</v>
      </c>
      <c r="W117" s="178">
        <v>0</v>
      </c>
      <c r="X117" s="178">
        <v>0</v>
      </c>
      <c r="Y117" s="178">
        <v>0</v>
      </c>
      <c r="Z117" s="178">
        <v>0</v>
      </c>
      <c r="AA117" s="178">
        <v>0</v>
      </c>
      <c r="AB117" s="178">
        <v>0</v>
      </c>
      <c r="AC117" s="178">
        <v>0</v>
      </c>
      <c r="AD117" s="178">
        <v>0</v>
      </c>
      <c r="AE117" s="162">
        <f>ROUND(P117*2.14%,2)</f>
        <v>0</v>
      </c>
      <c r="AF117" s="162">
        <v>93848.22</v>
      </c>
      <c r="AG117" s="178">
        <v>0</v>
      </c>
      <c r="AH117" s="138">
        <v>2023</v>
      </c>
      <c r="AI117" s="138" t="s">
        <v>17033</v>
      </c>
      <c r="AJ117" s="138" t="s">
        <v>17033</v>
      </c>
      <c r="AK117" s="169"/>
      <c r="AL117" s="169"/>
      <c r="AM117" s="169"/>
      <c r="AN117" s="169"/>
      <c r="AO117" s="170" t="s">
        <v>16946</v>
      </c>
      <c r="AP117" s="170" t="s">
        <v>16937</v>
      </c>
      <c r="AQ117" s="170"/>
      <c r="AR117" s="170" t="s">
        <v>16936</v>
      </c>
      <c r="AS117" s="170" t="s">
        <v>16958</v>
      </c>
      <c r="AT117" s="170"/>
      <c r="AU117" s="170"/>
      <c r="AV117" s="170"/>
      <c r="AW117" s="170"/>
      <c r="AX117" s="170"/>
      <c r="AY117" s="170"/>
      <c r="AZ117" s="171"/>
      <c r="BA117" s="171"/>
      <c r="BB117" s="170" t="s">
        <v>2966</v>
      </c>
      <c r="BC117" s="170"/>
      <c r="BD117" s="172"/>
      <c r="BE117" s="173"/>
      <c r="CJ117" s="164">
        <f t="shared" si="16"/>
        <v>0</v>
      </c>
    </row>
    <row r="118" spans="1:88" x14ac:dyDescent="0.3">
      <c r="A118" s="118">
        <v>1</v>
      </c>
      <c r="B118" s="165">
        <f>SUBTOTAL(9,$A$22:A118)</f>
        <v>96</v>
      </c>
      <c r="C118" s="165"/>
      <c r="D118" s="175" t="s">
        <v>572</v>
      </c>
      <c r="E118" s="198" t="s">
        <v>17203</v>
      </c>
      <c r="F118" s="162">
        <f t="shared" si="23"/>
        <v>218475.93</v>
      </c>
      <c r="G118" s="178">
        <v>0</v>
      </c>
      <c r="H118" s="178">
        <v>0</v>
      </c>
      <c r="I118" s="178">
        <v>0</v>
      </c>
      <c r="J118" s="178">
        <v>0</v>
      </c>
      <c r="K118" s="178">
        <v>0</v>
      </c>
      <c r="L118" s="178">
        <v>0</v>
      </c>
      <c r="M118" s="195">
        <v>0</v>
      </c>
      <c r="N118" s="178">
        <v>0</v>
      </c>
      <c r="O118" s="167">
        <v>0</v>
      </c>
      <c r="P118" s="162">
        <v>0</v>
      </c>
      <c r="Q118" s="178">
        <v>0</v>
      </c>
      <c r="R118" s="178">
        <v>0</v>
      </c>
      <c r="S118" s="162">
        <v>0</v>
      </c>
      <c r="T118" s="162">
        <v>0</v>
      </c>
      <c r="U118" s="178">
        <v>0</v>
      </c>
      <c r="V118" s="178">
        <v>0</v>
      </c>
      <c r="W118" s="178">
        <v>0</v>
      </c>
      <c r="X118" s="178">
        <v>0</v>
      </c>
      <c r="Y118" s="178">
        <v>0</v>
      </c>
      <c r="Z118" s="178">
        <v>0</v>
      </c>
      <c r="AA118" s="178">
        <v>0</v>
      </c>
      <c r="AB118" s="178">
        <v>0</v>
      </c>
      <c r="AC118" s="178">
        <v>0</v>
      </c>
      <c r="AD118" s="178">
        <v>0</v>
      </c>
      <c r="AE118" s="162">
        <v>0</v>
      </c>
      <c r="AF118" s="162">
        <v>218475.93</v>
      </c>
      <c r="AG118" s="178">
        <v>0</v>
      </c>
      <c r="AH118" s="138">
        <v>2023</v>
      </c>
      <c r="AI118" s="138" t="s">
        <v>17033</v>
      </c>
      <c r="AJ118" s="138" t="s">
        <v>17033</v>
      </c>
      <c r="AK118" s="169"/>
      <c r="AL118" s="169"/>
      <c r="AM118" s="169"/>
      <c r="AN118" s="169"/>
      <c r="AO118" s="170" t="s">
        <v>16953</v>
      </c>
      <c r="AP118" s="170" t="s">
        <v>16942</v>
      </c>
      <c r="AQ118" s="170">
        <v>0</v>
      </c>
      <c r="AR118" s="170" t="s">
        <v>16950</v>
      </c>
      <c r="AS118" s="170" t="s">
        <v>16938</v>
      </c>
      <c r="AT118" s="170" t="s">
        <v>16950</v>
      </c>
      <c r="AU118" s="170"/>
      <c r="AV118" s="170"/>
      <c r="AW118" s="170"/>
      <c r="AX118" s="170"/>
      <c r="AY118" s="170" t="s">
        <v>783</v>
      </c>
      <c r="AZ118" s="171">
        <v>2422.1</v>
      </c>
      <c r="BA118" s="171">
        <v>753</v>
      </c>
      <c r="BB118" s="170" t="s">
        <v>2989</v>
      </c>
      <c r="BC118" s="170">
        <v>2008</v>
      </c>
      <c r="BD118" s="172"/>
      <c r="BE118" s="173">
        <f t="shared" ref="BE118:BE135" si="24">BA118-O118</f>
        <v>753</v>
      </c>
      <c r="BL118" s="118" t="str">
        <f>VLOOKUP(D118,BO:BQ,3,FALSE)</f>
        <v>654.200</v>
      </c>
      <c r="BO118" s="118" t="s">
        <v>3873</v>
      </c>
      <c r="BP118" s="118" t="s">
        <v>1342</v>
      </c>
      <c r="BQ118" s="118" t="s">
        <v>2983</v>
      </c>
      <c r="BW118" s="118" t="s">
        <v>3873</v>
      </c>
      <c r="BX118" s="118" t="s">
        <v>1342</v>
      </c>
      <c r="BY118" s="118" t="s">
        <v>2983</v>
      </c>
      <c r="CJ118" s="164">
        <f t="shared" si="16"/>
        <v>0</v>
      </c>
    </row>
    <row r="119" spans="1:88" x14ac:dyDescent="0.3">
      <c r="A119" s="118">
        <v>1</v>
      </c>
      <c r="B119" s="165">
        <f>SUBTOTAL(9,$A$22:A119)</f>
        <v>97</v>
      </c>
      <c r="C119" s="165"/>
      <c r="D119" s="175" t="s">
        <v>573</v>
      </c>
      <c r="E119" s="198" t="s">
        <v>17203</v>
      </c>
      <c r="F119" s="162">
        <f t="shared" si="23"/>
        <v>206931.6</v>
      </c>
      <c r="G119" s="178">
        <v>0</v>
      </c>
      <c r="H119" s="178">
        <v>0</v>
      </c>
      <c r="I119" s="178">
        <v>0</v>
      </c>
      <c r="J119" s="178">
        <v>0</v>
      </c>
      <c r="K119" s="178">
        <v>0</v>
      </c>
      <c r="L119" s="178">
        <v>0</v>
      </c>
      <c r="M119" s="195">
        <v>0</v>
      </c>
      <c r="N119" s="178">
        <v>0</v>
      </c>
      <c r="O119" s="167">
        <v>0</v>
      </c>
      <c r="P119" s="162">
        <v>0</v>
      </c>
      <c r="Q119" s="178">
        <v>0</v>
      </c>
      <c r="R119" s="178">
        <v>0</v>
      </c>
      <c r="S119" s="162">
        <v>0</v>
      </c>
      <c r="T119" s="162">
        <v>0</v>
      </c>
      <c r="U119" s="178">
        <v>0</v>
      </c>
      <c r="V119" s="178">
        <v>0</v>
      </c>
      <c r="W119" s="178">
        <v>0</v>
      </c>
      <c r="X119" s="178">
        <v>0</v>
      </c>
      <c r="Y119" s="178">
        <v>0</v>
      </c>
      <c r="Z119" s="178">
        <v>0</v>
      </c>
      <c r="AA119" s="178">
        <v>0</v>
      </c>
      <c r="AB119" s="178">
        <v>0</v>
      </c>
      <c r="AC119" s="178">
        <v>0</v>
      </c>
      <c r="AD119" s="178">
        <v>0</v>
      </c>
      <c r="AE119" s="162">
        <f>ROUND(P119*2.14%,2)</f>
        <v>0</v>
      </c>
      <c r="AF119" s="178">
        <v>206931.6</v>
      </c>
      <c r="AG119" s="178">
        <v>0</v>
      </c>
      <c r="AH119" s="138">
        <v>2023</v>
      </c>
      <c r="AI119" s="138" t="s">
        <v>17033</v>
      </c>
      <c r="AJ119" s="138" t="s">
        <v>17033</v>
      </c>
      <c r="AK119" s="169"/>
      <c r="AL119" s="169"/>
      <c r="AM119" s="169"/>
      <c r="AN119" s="169"/>
      <c r="AO119" s="170" t="s">
        <v>16946</v>
      </c>
      <c r="AP119" s="170" t="s">
        <v>16937</v>
      </c>
      <c r="AQ119" s="170">
        <v>0</v>
      </c>
      <c r="AR119" s="170" t="s">
        <v>16957</v>
      </c>
      <c r="AS119" s="170" t="s">
        <v>16958</v>
      </c>
      <c r="AT119" s="170" t="s">
        <v>16950</v>
      </c>
      <c r="AU119" s="170"/>
      <c r="AV119" s="170"/>
      <c r="AW119" s="170"/>
      <c r="AX119" s="170"/>
      <c r="AY119" s="170" t="s">
        <v>778</v>
      </c>
      <c r="AZ119" s="171">
        <v>4053.8</v>
      </c>
      <c r="BA119" s="171">
        <v>1211</v>
      </c>
      <c r="BB119" s="170" t="s">
        <v>2966</v>
      </c>
      <c r="BC119" s="170" t="s">
        <v>16998</v>
      </c>
      <c r="BD119" s="172"/>
      <c r="BE119" s="173">
        <f t="shared" si="24"/>
        <v>1211</v>
      </c>
      <c r="BL119" s="118" t="str">
        <f>VLOOKUP(D119,BO:BQ,3,FALSE)</f>
        <v>994.300</v>
      </c>
      <c r="BO119" s="118" t="s">
        <v>3875</v>
      </c>
      <c r="BP119" s="118" t="s">
        <v>3043</v>
      </c>
      <c r="BQ119" s="118" t="s">
        <v>2983</v>
      </c>
      <c r="BW119" s="118" t="s">
        <v>3875</v>
      </c>
      <c r="BX119" s="118" t="s">
        <v>3043</v>
      </c>
      <c r="BY119" s="118" t="s">
        <v>2983</v>
      </c>
      <c r="CJ119" s="164">
        <f t="shared" si="16"/>
        <v>0</v>
      </c>
    </row>
    <row r="120" spans="1:88" x14ac:dyDescent="0.3">
      <c r="A120" s="118">
        <v>1</v>
      </c>
      <c r="B120" s="165">
        <f>SUBTOTAL(9,$A$22:A120)</f>
        <v>98</v>
      </c>
      <c r="C120" s="165"/>
      <c r="D120" s="175" t="s">
        <v>9405</v>
      </c>
      <c r="E120" s="198" t="s">
        <v>17203</v>
      </c>
      <c r="F120" s="162">
        <f t="shared" si="23"/>
        <v>4257447.24</v>
      </c>
      <c r="G120" s="178">
        <v>0</v>
      </c>
      <c r="H120" s="178">
        <v>0</v>
      </c>
      <c r="I120" s="178">
        <v>0</v>
      </c>
      <c r="J120" s="178">
        <v>0</v>
      </c>
      <c r="K120" s="178">
        <v>0</v>
      </c>
      <c r="L120" s="178">
        <v>0</v>
      </c>
      <c r="M120" s="195">
        <v>0</v>
      </c>
      <c r="N120" s="178">
        <v>0</v>
      </c>
      <c r="O120" s="167">
        <v>572.95000000000005</v>
      </c>
      <c r="P120" s="162">
        <v>4091349.2</v>
      </c>
      <c r="Q120" s="178">
        <v>0</v>
      </c>
      <c r="R120" s="178">
        <v>0</v>
      </c>
      <c r="S120" s="162">
        <v>0</v>
      </c>
      <c r="T120" s="162">
        <v>0</v>
      </c>
      <c r="U120" s="178">
        <v>0</v>
      </c>
      <c r="V120" s="178">
        <v>0</v>
      </c>
      <c r="W120" s="178">
        <v>0</v>
      </c>
      <c r="X120" s="178">
        <v>0</v>
      </c>
      <c r="Y120" s="178">
        <v>0</v>
      </c>
      <c r="Z120" s="178">
        <v>0</v>
      </c>
      <c r="AA120" s="178">
        <v>0</v>
      </c>
      <c r="AB120" s="178">
        <v>0</v>
      </c>
      <c r="AC120" s="178">
        <v>0</v>
      </c>
      <c r="AD120" s="178">
        <v>0</v>
      </c>
      <c r="AE120" s="162">
        <f t="shared" ref="AE120" si="25">ROUND(P120*2.14%,2)+ROUND(G120*2.14%,2)+ROUND(H120*2.14%,2)+ROUND(I120*2.14%,2)+ROUND(J120*2.14%,2)+ROUND(K120*2.14%,2)+ROUND(L120*2.14%,2)+ROUND(N120*2.14%,2)+ROUND(R120*2.14%,2)+ROUND(T120*2.14%,2)+ROUND(V120*2.14%,2)+ROUND(W120*2.14%,2)+ROUND(X120*2.14%,2)+ROUND(Y120*2.14%,2)+ROUND(Z120*2.14%,2)+ROUND(AA120*2.14%,2)+ROUND(AB120*2.14%,2)+ROUND(AC120*2.14%,2)+ROUND(AD120*2.14%,2)</f>
        <v>87554.87</v>
      </c>
      <c r="AF120" s="162">
        <v>78543.17</v>
      </c>
      <c r="AG120" s="178">
        <v>0</v>
      </c>
      <c r="AH120" s="138">
        <v>2023</v>
      </c>
      <c r="AI120" s="138">
        <v>2023</v>
      </c>
      <c r="AJ120" s="138">
        <v>2023</v>
      </c>
      <c r="AK120" s="169"/>
      <c r="AL120" s="169"/>
      <c r="AM120" s="169"/>
      <c r="AN120" s="169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1"/>
      <c r="BA120" s="171"/>
      <c r="BB120" s="170"/>
      <c r="BC120" s="170"/>
      <c r="BD120" s="172"/>
      <c r="BE120" s="173"/>
      <c r="CJ120" s="164">
        <f t="shared" si="16"/>
        <v>4.3655745685100555E-11</v>
      </c>
    </row>
    <row r="121" spans="1:88" x14ac:dyDescent="0.3">
      <c r="A121" s="118">
        <v>1</v>
      </c>
      <c r="B121" s="165">
        <f>SUBTOTAL(9,$A$22:A121)</f>
        <v>99</v>
      </c>
      <c r="C121" s="165"/>
      <c r="D121" s="175" t="s">
        <v>1717</v>
      </c>
      <c r="E121" s="198" t="s">
        <v>17203</v>
      </c>
      <c r="F121" s="162">
        <f t="shared" si="23"/>
        <v>6898398.7699999996</v>
      </c>
      <c r="G121" s="178">
        <v>0</v>
      </c>
      <c r="H121" s="178">
        <v>0</v>
      </c>
      <c r="I121" s="178">
        <v>0</v>
      </c>
      <c r="J121" s="178">
        <v>0</v>
      </c>
      <c r="K121" s="178">
        <v>0</v>
      </c>
      <c r="L121" s="178">
        <v>0</v>
      </c>
      <c r="M121" s="195">
        <v>0</v>
      </c>
      <c r="N121" s="178">
        <v>0</v>
      </c>
      <c r="O121" s="167">
        <v>809.03</v>
      </c>
      <c r="P121" s="179">
        <v>6826090</v>
      </c>
      <c r="Q121" s="180">
        <v>0</v>
      </c>
      <c r="R121" s="180">
        <v>0</v>
      </c>
      <c r="S121" s="180">
        <v>0</v>
      </c>
      <c r="T121" s="180">
        <v>0</v>
      </c>
      <c r="U121" s="180">
        <v>0</v>
      </c>
      <c r="V121" s="180">
        <v>0</v>
      </c>
      <c r="W121" s="180">
        <v>0</v>
      </c>
      <c r="X121" s="180">
        <v>0</v>
      </c>
      <c r="Y121" s="180">
        <v>0</v>
      </c>
      <c r="Z121" s="180">
        <v>0</v>
      </c>
      <c r="AA121" s="180">
        <v>0</v>
      </c>
      <c r="AB121" s="180">
        <v>0</v>
      </c>
      <c r="AC121" s="180">
        <v>0</v>
      </c>
      <c r="AD121" s="180">
        <v>0</v>
      </c>
      <c r="AE121" s="179">
        <f t="shared" ref="AE121" si="26">ROUND(P121*1.0593%,2)+ROUND(G121*1.0593%,2)+ROUND(H121*1.0593%,2)+ROUND(I121*1.0593%,2)+ROUND(J121*1.0593%,2)+ROUND(K121*1.0593%,2)+ROUND(L121*1.0593%,2)+ROUND(N121*1.0593%,2)+ROUND(R121*1.0593%,2)+ROUND(T121*1.0593%,2)+ROUND(V121*1.0593%,2)+ROUND(W121*1.0593%,2)+ROUND(X121*1.0593%,2)+ROUND(Y121*1.0593%,2)+ROUND(Z121*1.0593%,2)+ROUND(AA121*1.0593%,2)+ROUND(AB121*1.0593%,2)+ROUND(AC121*1.0593%,2)+ROUND(AD121*1.0593%,2)</f>
        <v>72308.77</v>
      </c>
      <c r="AF121" s="178">
        <v>0</v>
      </c>
      <c r="AG121" s="178">
        <v>0</v>
      </c>
      <c r="AH121" s="138" t="s">
        <v>17033</v>
      </c>
      <c r="AI121" s="138">
        <v>2023</v>
      </c>
      <c r="AJ121" s="138">
        <v>2023</v>
      </c>
      <c r="AK121" s="169"/>
      <c r="AL121" s="169"/>
      <c r="AM121" s="169"/>
      <c r="AN121" s="169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1"/>
      <c r="BA121" s="171"/>
      <c r="BB121" s="170"/>
      <c r="BC121" s="170"/>
      <c r="BD121" s="172"/>
      <c r="BE121" s="173"/>
      <c r="CJ121" s="164">
        <f t="shared" si="16"/>
        <v>-4.5110937207937241E-10</v>
      </c>
    </row>
    <row r="122" spans="1:88" x14ac:dyDescent="0.3">
      <c r="A122" s="118">
        <v>1</v>
      </c>
      <c r="B122" s="165">
        <f>SUBTOTAL(9,$A$22:A122)</f>
        <v>100</v>
      </c>
      <c r="C122" s="165"/>
      <c r="D122" s="175" t="s">
        <v>1682</v>
      </c>
      <c r="E122" s="198" t="s">
        <v>17203</v>
      </c>
      <c r="F122" s="162">
        <f t="shared" si="23"/>
        <v>3830649.87</v>
      </c>
      <c r="G122" s="199">
        <v>0</v>
      </c>
      <c r="H122" s="199">
        <v>0</v>
      </c>
      <c r="I122" s="199">
        <v>0</v>
      </c>
      <c r="J122" s="199">
        <v>0</v>
      </c>
      <c r="K122" s="199">
        <v>0</v>
      </c>
      <c r="L122" s="199">
        <v>0</v>
      </c>
      <c r="M122" s="200">
        <v>0</v>
      </c>
      <c r="N122" s="199">
        <v>0</v>
      </c>
      <c r="O122" s="167">
        <v>523.98</v>
      </c>
      <c r="P122" s="179">
        <v>3790497.13</v>
      </c>
      <c r="Q122" s="199">
        <v>0</v>
      </c>
      <c r="R122" s="199">
        <v>0</v>
      </c>
      <c r="S122" s="199">
        <v>0</v>
      </c>
      <c r="T122" s="199">
        <v>0</v>
      </c>
      <c r="U122" s="199">
        <v>0</v>
      </c>
      <c r="V122" s="199">
        <v>0</v>
      </c>
      <c r="W122" s="199">
        <v>0</v>
      </c>
      <c r="X122" s="199">
        <v>0</v>
      </c>
      <c r="Y122" s="199">
        <v>0</v>
      </c>
      <c r="Z122" s="199">
        <v>0</v>
      </c>
      <c r="AA122" s="199">
        <v>0</v>
      </c>
      <c r="AB122" s="199">
        <v>0</v>
      </c>
      <c r="AC122" s="179">
        <v>0</v>
      </c>
      <c r="AD122" s="179">
        <v>0</v>
      </c>
      <c r="AE122" s="179">
        <f>ROUND(P122*1.0593%,2)</f>
        <v>40152.74</v>
      </c>
      <c r="AF122" s="179">
        <v>0</v>
      </c>
      <c r="AG122" s="179">
        <v>0</v>
      </c>
      <c r="AH122" s="181" t="s">
        <v>17033</v>
      </c>
      <c r="AI122" s="138">
        <v>2023</v>
      </c>
      <c r="AJ122" s="138">
        <v>2023</v>
      </c>
      <c r="AK122" s="169"/>
      <c r="AL122" s="169"/>
      <c r="AM122" s="169"/>
      <c r="AN122" s="169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1"/>
      <c r="BA122" s="171"/>
      <c r="BB122" s="170"/>
      <c r="BC122" s="170"/>
      <c r="BD122" s="172"/>
      <c r="BE122" s="173"/>
      <c r="CJ122" s="164">
        <f t="shared" si="16"/>
        <v>2.255546860396862E-10</v>
      </c>
    </row>
    <row r="123" spans="1:88" x14ac:dyDescent="0.3">
      <c r="A123" s="118">
        <v>1</v>
      </c>
      <c r="B123" s="165">
        <f>SUBTOTAL(9,$A$22:A123)</f>
        <v>101</v>
      </c>
      <c r="C123" s="165"/>
      <c r="D123" s="175" t="s">
        <v>9330</v>
      </c>
      <c r="E123" s="198" t="s">
        <v>17203</v>
      </c>
      <c r="F123" s="162">
        <f t="shared" si="23"/>
        <v>6012771.6600000001</v>
      </c>
      <c r="G123" s="199">
        <v>0</v>
      </c>
      <c r="H123" s="199">
        <v>0</v>
      </c>
      <c r="I123" s="199">
        <v>0</v>
      </c>
      <c r="J123" s="199">
        <v>0</v>
      </c>
      <c r="K123" s="199">
        <v>0</v>
      </c>
      <c r="L123" s="199">
        <v>0</v>
      </c>
      <c r="M123" s="200">
        <v>0</v>
      </c>
      <c r="N123" s="199">
        <v>0</v>
      </c>
      <c r="O123" s="167">
        <v>826.98</v>
      </c>
      <c r="P123" s="179">
        <v>5949746</v>
      </c>
      <c r="Q123" s="199">
        <v>0</v>
      </c>
      <c r="R123" s="199">
        <v>0</v>
      </c>
      <c r="S123" s="199">
        <v>0</v>
      </c>
      <c r="T123" s="199">
        <v>0</v>
      </c>
      <c r="U123" s="199">
        <v>0</v>
      </c>
      <c r="V123" s="179">
        <v>0</v>
      </c>
      <c r="W123" s="199">
        <v>0</v>
      </c>
      <c r="X123" s="199">
        <v>0</v>
      </c>
      <c r="Y123" s="199">
        <v>0</v>
      </c>
      <c r="Z123" s="199">
        <v>0</v>
      </c>
      <c r="AA123" s="199">
        <v>0</v>
      </c>
      <c r="AB123" s="199">
        <v>0</v>
      </c>
      <c r="AC123" s="179">
        <v>0</v>
      </c>
      <c r="AD123" s="179">
        <v>0</v>
      </c>
      <c r="AE123" s="179">
        <f>ROUND(P123*1.0593%,2)</f>
        <v>63025.66</v>
      </c>
      <c r="AF123" s="179">
        <v>0</v>
      </c>
      <c r="AG123" s="179">
        <v>0</v>
      </c>
      <c r="AH123" s="181" t="s">
        <v>17033</v>
      </c>
      <c r="AI123" s="138">
        <v>2023</v>
      </c>
      <c r="AJ123" s="138">
        <v>2023</v>
      </c>
      <c r="AK123" s="169"/>
      <c r="AL123" s="169"/>
      <c r="AM123" s="169"/>
      <c r="AN123" s="169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1"/>
      <c r="BA123" s="171"/>
      <c r="BB123" s="170"/>
      <c r="BC123" s="170"/>
      <c r="BD123" s="172"/>
      <c r="BE123" s="173"/>
      <c r="CJ123" s="164">
        <f t="shared" si="16"/>
        <v>1.4551915228366852E-10</v>
      </c>
    </row>
    <row r="124" spans="1:88" x14ac:dyDescent="0.3">
      <c r="A124" s="118">
        <v>1</v>
      </c>
      <c r="B124" s="165">
        <f>SUBTOTAL(9,$A$22:A124)</f>
        <v>102</v>
      </c>
      <c r="C124" s="165"/>
      <c r="D124" s="175" t="s">
        <v>9762</v>
      </c>
      <c r="E124" s="198" t="s">
        <v>17203</v>
      </c>
      <c r="F124" s="162">
        <f t="shared" si="23"/>
        <v>2385886.4300000002</v>
      </c>
      <c r="G124" s="199">
        <v>0</v>
      </c>
      <c r="H124" s="199">
        <v>0</v>
      </c>
      <c r="I124" s="199">
        <v>0</v>
      </c>
      <c r="J124" s="199">
        <v>0</v>
      </c>
      <c r="K124" s="199">
        <v>0</v>
      </c>
      <c r="L124" s="199">
        <v>0</v>
      </c>
      <c r="M124" s="200">
        <v>0</v>
      </c>
      <c r="N124" s="199">
        <v>0</v>
      </c>
      <c r="O124" s="167">
        <v>359.35</v>
      </c>
      <c r="P124" s="179">
        <v>2385886.4300000002</v>
      </c>
      <c r="Q124" s="199">
        <v>0</v>
      </c>
      <c r="R124" s="199">
        <v>0</v>
      </c>
      <c r="S124" s="199">
        <v>0</v>
      </c>
      <c r="T124" s="199">
        <v>0</v>
      </c>
      <c r="U124" s="199">
        <v>0</v>
      </c>
      <c r="V124" s="199">
        <v>0</v>
      </c>
      <c r="W124" s="199">
        <v>0</v>
      </c>
      <c r="X124" s="199">
        <v>0</v>
      </c>
      <c r="Y124" s="199">
        <v>0</v>
      </c>
      <c r="Z124" s="199">
        <v>0</v>
      </c>
      <c r="AA124" s="199">
        <v>0</v>
      </c>
      <c r="AB124" s="199">
        <v>0</v>
      </c>
      <c r="AC124" s="179">
        <v>0</v>
      </c>
      <c r="AD124" s="179">
        <v>0</v>
      </c>
      <c r="AE124" s="179">
        <v>0</v>
      </c>
      <c r="AF124" s="179">
        <v>0</v>
      </c>
      <c r="AG124" s="179">
        <v>0</v>
      </c>
      <c r="AH124" s="181" t="s">
        <v>17033</v>
      </c>
      <c r="AI124" s="181">
        <v>2023</v>
      </c>
      <c r="AJ124" s="182" t="s">
        <v>17033</v>
      </c>
      <c r="AK124" s="169"/>
      <c r="AL124" s="169"/>
      <c r="AM124" s="169"/>
      <c r="AN124" s="169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1"/>
      <c r="BA124" s="171"/>
      <c r="BB124" s="170"/>
      <c r="BC124" s="170"/>
      <c r="BD124" s="172"/>
      <c r="BE124" s="173"/>
      <c r="CJ124" s="164">
        <f t="shared" si="16"/>
        <v>0</v>
      </c>
    </row>
    <row r="125" spans="1:88" x14ac:dyDescent="0.3">
      <c r="B125" s="196" t="s">
        <v>378</v>
      </c>
      <c r="C125" s="196"/>
      <c r="D125" s="196"/>
      <c r="E125" s="197"/>
      <c r="F125" s="161">
        <f>SUM(F126:F157)</f>
        <v>94069280.910000011</v>
      </c>
      <c r="G125" s="161">
        <f t="shared" ref="G125:AG125" si="27">SUM(G126:G157)</f>
        <v>0</v>
      </c>
      <c r="H125" s="161">
        <f t="shared" si="27"/>
        <v>0</v>
      </c>
      <c r="I125" s="161">
        <f t="shared" si="27"/>
        <v>0</v>
      </c>
      <c r="J125" s="161">
        <f t="shared" si="27"/>
        <v>0</v>
      </c>
      <c r="K125" s="161">
        <f t="shared" si="27"/>
        <v>1371760.57</v>
      </c>
      <c r="L125" s="161">
        <f t="shared" si="27"/>
        <v>0</v>
      </c>
      <c r="M125" s="201">
        <f t="shared" si="27"/>
        <v>0</v>
      </c>
      <c r="N125" s="161">
        <f t="shared" si="27"/>
        <v>0</v>
      </c>
      <c r="O125" s="161">
        <f t="shared" si="27"/>
        <v>10585.07</v>
      </c>
      <c r="P125" s="161">
        <f t="shared" si="27"/>
        <v>72712655.299999997</v>
      </c>
      <c r="Q125" s="161">
        <f t="shared" si="27"/>
        <v>0</v>
      </c>
      <c r="R125" s="161">
        <f t="shared" si="27"/>
        <v>0</v>
      </c>
      <c r="S125" s="161">
        <f t="shared" si="27"/>
        <v>2340.2000000000003</v>
      </c>
      <c r="T125" s="161">
        <f t="shared" si="27"/>
        <v>15303913.58</v>
      </c>
      <c r="U125" s="161">
        <f t="shared" si="27"/>
        <v>0</v>
      </c>
      <c r="V125" s="161">
        <f t="shared" si="27"/>
        <v>0</v>
      </c>
      <c r="W125" s="161">
        <f t="shared" si="27"/>
        <v>0</v>
      </c>
      <c r="X125" s="161">
        <f t="shared" si="27"/>
        <v>225169.88999999998</v>
      </c>
      <c r="Y125" s="161">
        <f t="shared" si="27"/>
        <v>0</v>
      </c>
      <c r="Z125" s="161">
        <f t="shared" si="27"/>
        <v>0</v>
      </c>
      <c r="AA125" s="161">
        <f t="shared" si="27"/>
        <v>0</v>
      </c>
      <c r="AB125" s="161">
        <f t="shared" si="27"/>
        <v>0</v>
      </c>
      <c r="AC125" s="161">
        <f t="shared" si="27"/>
        <v>0</v>
      </c>
      <c r="AD125" s="161">
        <f t="shared" si="27"/>
        <v>0</v>
      </c>
      <c r="AE125" s="161">
        <f t="shared" si="27"/>
        <v>1737730.9300000002</v>
      </c>
      <c r="AF125" s="161">
        <f t="shared" si="27"/>
        <v>2598050.6399999997</v>
      </c>
      <c r="AG125" s="161">
        <f t="shared" si="27"/>
        <v>120000</v>
      </c>
      <c r="AH125" s="138" t="s">
        <v>17012</v>
      </c>
      <c r="AI125" s="138" t="s">
        <v>17012</v>
      </c>
      <c r="AJ125" s="138" t="s">
        <v>17012</v>
      </c>
      <c r="AK125" s="169"/>
      <c r="AL125" s="169"/>
      <c r="AM125" s="169"/>
      <c r="AN125" s="169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1"/>
      <c r="BA125" s="171"/>
      <c r="BB125" s="170"/>
      <c r="BC125" s="170"/>
      <c r="BD125" s="172"/>
      <c r="BE125" s="173">
        <f t="shared" si="24"/>
        <v>-10585.07</v>
      </c>
      <c r="BL125" s="118" t="e">
        <f t="shared" ref="BL125:BL136" si="28">VLOOKUP(D125,BO:BQ,3,FALSE)</f>
        <v>#N/A</v>
      </c>
      <c r="BO125" s="118" t="s">
        <v>3553</v>
      </c>
      <c r="BP125" s="118" t="s">
        <v>2983</v>
      </c>
      <c r="BQ125" s="118" t="s">
        <v>2983</v>
      </c>
      <c r="BW125" s="118" t="s">
        <v>3553</v>
      </c>
      <c r="BX125" s="118" t="s">
        <v>2983</v>
      </c>
      <c r="BY125" s="118" t="s">
        <v>2983</v>
      </c>
      <c r="CJ125" s="164">
        <f t="shared" si="16"/>
        <v>2.1886080503463745E-8</v>
      </c>
    </row>
    <row r="126" spans="1:88" x14ac:dyDescent="0.3">
      <c r="A126" s="118">
        <v>1</v>
      </c>
      <c r="B126" s="165">
        <f>SUBTOTAL(9,$A$22:A126)</f>
        <v>103</v>
      </c>
      <c r="C126" s="165"/>
      <c r="D126" s="175" t="s">
        <v>381</v>
      </c>
      <c r="E126" s="198" t="s">
        <v>17204</v>
      </c>
      <c r="F126" s="162">
        <f t="shared" ref="F126:F139" si="29">G126+H126+I126+J126+K126+L126+N126+P126+R126+T126+V126+W126+X126+Y126+Z126+AA126+AB126+AC126+AD126+AE126+AF126+AG126</f>
        <v>4277166.1900000004</v>
      </c>
      <c r="G126" s="178">
        <v>0</v>
      </c>
      <c r="H126" s="178">
        <v>0</v>
      </c>
      <c r="I126" s="178">
        <v>0</v>
      </c>
      <c r="J126" s="178">
        <v>0</v>
      </c>
      <c r="K126" s="178">
        <v>0</v>
      </c>
      <c r="L126" s="178">
        <v>0</v>
      </c>
      <c r="M126" s="195">
        <v>0</v>
      </c>
      <c r="N126" s="178">
        <v>0</v>
      </c>
      <c r="O126" s="167">
        <v>691.15</v>
      </c>
      <c r="P126" s="162">
        <v>4069869.56</v>
      </c>
      <c r="Q126" s="178">
        <v>0</v>
      </c>
      <c r="R126" s="178">
        <v>0</v>
      </c>
      <c r="S126" s="162">
        <v>0</v>
      </c>
      <c r="T126" s="162">
        <v>0</v>
      </c>
      <c r="U126" s="178">
        <v>0</v>
      </c>
      <c r="V126" s="178">
        <v>0</v>
      </c>
      <c r="W126" s="178">
        <v>0</v>
      </c>
      <c r="X126" s="178">
        <v>0</v>
      </c>
      <c r="Y126" s="178">
        <v>0</v>
      </c>
      <c r="Z126" s="178">
        <v>0</v>
      </c>
      <c r="AA126" s="178">
        <v>0</v>
      </c>
      <c r="AB126" s="178">
        <v>0</v>
      </c>
      <c r="AC126" s="178">
        <v>0</v>
      </c>
      <c r="AD126" s="178">
        <v>0</v>
      </c>
      <c r="AE126" s="162">
        <f t="shared" ref="AE126:AE127" si="30">ROUND(P126*2.14%,2)</f>
        <v>87095.21</v>
      </c>
      <c r="AF126" s="162">
        <v>120201.42</v>
      </c>
      <c r="AG126" s="178">
        <v>0</v>
      </c>
      <c r="AH126" s="138">
        <v>2023</v>
      </c>
      <c r="AI126" s="138">
        <v>2023</v>
      </c>
      <c r="AJ126" s="138">
        <v>2023</v>
      </c>
      <c r="AK126" s="169"/>
      <c r="AL126" s="169"/>
      <c r="AM126" s="169"/>
      <c r="AN126" s="169"/>
      <c r="AO126" s="170" t="s">
        <v>16940</v>
      </c>
      <c r="AP126" s="170" t="s">
        <v>16937</v>
      </c>
      <c r="AQ126" s="170">
        <v>0</v>
      </c>
      <c r="AR126" s="170" t="s">
        <v>16950</v>
      </c>
      <c r="AS126" s="170" t="s">
        <v>16938</v>
      </c>
      <c r="AT126" s="170" t="s">
        <v>16950</v>
      </c>
      <c r="AU126" s="170"/>
      <c r="AV126" s="170"/>
      <c r="AW126" s="170"/>
      <c r="AX126" s="170"/>
      <c r="AY126" s="170" t="s">
        <v>667</v>
      </c>
      <c r="AZ126" s="171">
        <v>2642.8</v>
      </c>
      <c r="BA126" s="171">
        <v>732</v>
      </c>
      <c r="BB126" s="170" t="s">
        <v>2989</v>
      </c>
      <c r="BC126" s="170" t="s">
        <v>16998</v>
      </c>
      <c r="BD126" s="172"/>
      <c r="BE126" s="173">
        <f t="shared" si="24"/>
        <v>40.850000000000023</v>
      </c>
      <c r="BL126" s="118" t="str">
        <f t="shared" si="28"/>
        <v>582.000</v>
      </c>
      <c r="BO126" s="118" t="s">
        <v>3556</v>
      </c>
      <c r="BP126" s="118" t="s">
        <v>2983</v>
      </c>
      <c r="BQ126" s="118" t="s">
        <v>2983</v>
      </c>
      <c r="BW126" s="118" t="s">
        <v>3556</v>
      </c>
      <c r="BX126" s="118" t="s">
        <v>2983</v>
      </c>
      <c r="BY126" s="118" t="s">
        <v>2983</v>
      </c>
      <c r="CJ126" s="164">
        <f t="shared" si="16"/>
        <v>3.4924596548080444E-10</v>
      </c>
    </row>
    <row r="127" spans="1:88" x14ac:dyDescent="0.3">
      <c r="A127" s="118">
        <v>1</v>
      </c>
      <c r="B127" s="165">
        <f>SUBTOTAL(9,$A$22:A127)</f>
        <v>104</v>
      </c>
      <c r="C127" s="165"/>
      <c r="D127" s="175" t="s">
        <v>383</v>
      </c>
      <c r="E127" s="198" t="s">
        <v>17204</v>
      </c>
      <c r="F127" s="162">
        <f t="shared" si="29"/>
        <v>173382.74</v>
      </c>
      <c r="G127" s="178">
        <v>0</v>
      </c>
      <c r="H127" s="178">
        <v>0</v>
      </c>
      <c r="I127" s="178">
        <v>0</v>
      </c>
      <c r="J127" s="178">
        <v>0</v>
      </c>
      <c r="K127" s="178">
        <v>0</v>
      </c>
      <c r="L127" s="178">
        <v>0</v>
      </c>
      <c r="M127" s="195">
        <v>0</v>
      </c>
      <c r="N127" s="178">
        <v>0</v>
      </c>
      <c r="O127" s="167">
        <v>0</v>
      </c>
      <c r="P127" s="162">
        <v>0</v>
      </c>
      <c r="Q127" s="178">
        <v>0</v>
      </c>
      <c r="R127" s="178">
        <v>0</v>
      </c>
      <c r="S127" s="162">
        <v>0</v>
      </c>
      <c r="T127" s="162">
        <v>0</v>
      </c>
      <c r="U127" s="178">
        <v>0</v>
      </c>
      <c r="V127" s="178">
        <v>0</v>
      </c>
      <c r="W127" s="178">
        <v>0</v>
      </c>
      <c r="X127" s="178">
        <v>0</v>
      </c>
      <c r="Y127" s="178">
        <v>0</v>
      </c>
      <c r="Z127" s="178">
        <v>0</v>
      </c>
      <c r="AA127" s="178">
        <v>0</v>
      </c>
      <c r="AB127" s="178">
        <v>0</v>
      </c>
      <c r="AC127" s="178">
        <v>0</v>
      </c>
      <c r="AD127" s="178">
        <v>0</v>
      </c>
      <c r="AE127" s="162">
        <f t="shared" si="30"/>
        <v>0</v>
      </c>
      <c r="AF127" s="162">
        <v>173382.74</v>
      </c>
      <c r="AG127" s="178">
        <v>0</v>
      </c>
      <c r="AH127" s="138">
        <v>2023</v>
      </c>
      <c r="AI127" s="138" t="s">
        <v>17033</v>
      </c>
      <c r="AJ127" s="138" t="s">
        <v>17033</v>
      </c>
      <c r="AK127" s="169"/>
      <c r="AL127" s="169"/>
      <c r="AM127" s="169"/>
      <c r="AN127" s="169"/>
      <c r="AO127" s="170" t="s">
        <v>16946</v>
      </c>
      <c r="AP127" s="170" t="s">
        <v>16948</v>
      </c>
      <c r="AQ127" s="170">
        <v>0</v>
      </c>
      <c r="AR127" s="170" t="s">
        <v>16957</v>
      </c>
      <c r="AS127" s="170" t="s">
        <v>16958</v>
      </c>
      <c r="AT127" s="170" t="s">
        <v>16950</v>
      </c>
      <c r="AU127" s="170"/>
      <c r="AV127" s="170"/>
      <c r="AW127" s="170"/>
      <c r="AX127" s="170"/>
      <c r="AY127" s="170" t="s">
        <v>841</v>
      </c>
      <c r="AZ127" s="171">
        <v>1595</v>
      </c>
      <c r="BA127" s="171">
        <v>510</v>
      </c>
      <c r="BB127" s="170" t="s">
        <v>2966</v>
      </c>
      <c r="BC127" s="170" t="s">
        <v>16998</v>
      </c>
      <c r="BD127" s="172"/>
      <c r="BE127" s="173">
        <f t="shared" si="24"/>
        <v>510</v>
      </c>
      <c r="BL127" s="118" t="str">
        <f t="shared" si="28"/>
        <v>449.000</v>
      </c>
      <c r="BO127" s="118" t="s">
        <v>3557</v>
      </c>
      <c r="BP127" s="118" t="s">
        <v>2983</v>
      </c>
      <c r="BQ127" s="118" t="s">
        <v>2983</v>
      </c>
      <c r="BW127" s="118" t="s">
        <v>3557</v>
      </c>
      <c r="BX127" s="118" t="s">
        <v>2983</v>
      </c>
      <c r="BY127" s="118" t="s">
        <v>2983</v>
      </c>
      <c r="CJ127" s="164">
        <f t="shared" si="16"/>
        <v>0</v>
      </c>
    </row>
    <row r="128" spans="1:88" x14ac:dyDescent="0.3">
      <c r="A128" s="118">
        <v>1</v>
      </c>
      <c r="B128" s="165">
        <f>SUBTOTAL(9,$A$22:A128)</f>
        <v>105</v>
      </c>
      <c r="C128" s="165"/>
      <c r="D128" s="175" t="s">
        <v>388</v>
      </c>
      <c r="E128" s="198" t="s">
        <v>17204</v>
      </c>
      <c r="F128" s="162">
        <f t="shared" si="29"/>
        <v>5236101.2</v>
      </c>
      <c r="G128" s="178">
        <v>0</v>
      </c>
      <c r="H128" s="178">
        <v>0</v>
      </c>
      <c r="I128" s="178">
        <v>0</v>
      </c>
      <c r="J128" s="178">
        <v>0</v>
      </c>
      <c r="K128" s="178">
        <v>0</v>
      </c>
      <c r="L128" s="178">
        <v>0</v>
      </c>
      <c r="M128" s="195">
        <v>0</v>
      </c>
      <c r="N128" s="178">
        <v>0</v>
      </c>
      <c r="O128" s="167">
        <v>608.77</v>
      </c>
      <c r="P128" s="162">
        <v>4975475.66</v>
      </c>
      <c r="Q128" s="178">
        <v>0</v>
      </c>
      <c r="R128" s="178">
        <v>0</v>
      </c>
      <c r="S128" s="162">
        <v>0</v>
      </c>
      <c r="T128" s="162">
        <v>0</v>
      </c>
      <c r="U128" s="178">
        <v>0</v>
      </c>
      <c r="V128" s="178">
        <v>0</v>
      </c>
      <c r="W128" s="178">
        <v>0</v>
      </c>
      <c r="X128" s="178">
        <v>0</v>
      </c>
      <c r="Y128" s="178">
        <v>0</v>
      </c>
      <c r="Z128" s="178">
        <v>0</v>
      </c>
      <c r="AA128" s="178">
        <v>0</v>
      </c>
      <c r="AB128" s="178">
        <v>0</v>
      </c>
      <c r="AC128" s="178">
        <v>0</v>
      </c>
      <c r="AD128" s="178">
        <v>0</v>
      </c>
      <c r="AE128" s="162">
        <f>ROUND(P128*2.14%,2)</f>
        <v>106475.18</v>
      </c>
      <c r="AF128" s="162">
        <v>154150.35999999999</v>
      </c>
      <c r="AG128" s="178">
        <v>0</v>
      </c>
      <c r="AH128" s="138">
        <v>2023</v>
      </c>
      <c r="AI128" s="138">
        <v>2023</v>
      </c>
      <c r="AJ128" s="138">
        <v>2023</v>
      </c>
      <c r="AK128" s="169"/>
      <c r="AL128" s="169"/>
      <c r="AM128" s="169"/>
      <c r="AN128" s="169"/>
      <c r="AO128" s="170" t="s">
        <v>16937</v>
      </c>
      <c r="AP128" s="170" t="s">
        <v>16956</v>
      </c>
      <c r="AQ128" s="170">
        <v>0</v>
      </c>
      <c r="AR128" s="170" t="s">
        <v>16944</v>
      </c>
      <c r="AS128" s="170" t="s">
        <v>16943</v>
      </c>
      <c r="AT128" s="170" t="s">
        <v>16950</v>
      </c>
      <c r="AU128" s="170" t="s">
        <v>16966</v>
      </c>
      <c r="AV128" s="170"/>
      <c r="AW128" s="170"/>
      <c r="AX128" s="170"/>
      <c r="AY128" s="170" t="s">
        <v>775</v>
      </c>
      <c r="AZ128" s="171">
        <v>1918.8</v>
      </c>
      <c r="BA128" s="171">
        <v>582</v>
      </c>
      <c r="BB128" s="170" t="s">
        <v>2966</v>
      </c>
      <c r="BC128" s="170">
        <v>2012</v>
      </c>
      <c r="BD128" s="172"/>
      <c r="BE128" s="173">
        <f t="shared" si="24"/>
        <v>-26.769999999999982</v>
      </c>
      <c r="BL128" s="118" t="str">
        <f t="shared" si="28"/>
        <v>501.800</v>
      </c>
      <c r="BO128" s="118" t="s">
        <v>3563</v>
      </c>
      <c r="BP128" s="118" t="s">
        <v>2983</v>
      </c>
      <c r="BQ128" s="118" t="s">
        <v>3565</v>
      </c>
      <c r="BW128" s="118" t="s">
        <v>3563</v>
      </c>
      <c r="BX128" s="118" t="s">
        <v>2983</v>
      </c>
      <c r="BY128" s="118" t="s">
        <v>3565</v>
      </c>
      <c r="CJ128" s="164">
        <f t="shared" si="16"/>
        <v>5.8207660913467407E-11</v>
      </c>
    </row>
    <row r="129" spans="1:120" x14ac:dyDescent="0.3">
      <c r="A129" s="118">
        <v>1</v>
      </c>
      <c r="B129" s="165">
        <f>SUBTOTAL(9,$A$22:A129)</f>
        <v>106</v>
      </c>
      <c r="C129" s="165"/>
      <c r="D129" s="175" t="s">
        <v>397</v>
      </c>
      <c r="E129" s="198" t="s">
        <v>17204</v>
      </c>
      <c r="F129" s="162">
        <f t="shared" si="29"/>
        <v>5990441.21</v>
      </c>
      <c r="G129" s="178">
        <v>0</v>
      </c>
      <c r="H129" s="178">
        <v>0</v>
      </c>
      <c r="I129" s="178">
        <v>0</v>
      </c>
      <c r="J129" s="178">
        <v>0</v>
      </c>
      <c r="K129" s="178">
        <v>0</v>
      </c>
      <c r="L129" s="178">
        <v>0</v>
      </c>
      <c r="M129" s="195">
        <v>0</v>
      </c>
      <c r="N129" s="178">
        <v>0</v>
      </c>
      <c r="O129" s="167">
        <v>1246.45</v>
      </c>
      <c r="P129" s="167">
        <v>5722379.9500000002</v>
      </c>
      <c r="Q129" s="178">
        <v>0</v>
      </c>
      <c r="R129" s="178">
        <v>0</v>
      </c>
      <c r="S129" s="162">
        <v>0</v>
      </c>
      <c r="T129" s="162">
        <v>0</v>
      </c>
      <c r="U129" s="178">
        <v>0</v>
      </c>
      <c r="V129" s="178">
        <v>0</v>
      </c>
      <c r="W129" s="178">
        <v>0</v>
      </c>
      <c r="X129" s="178">
        <v>0</v>
      </c>
      <c r="Y129" s="178">
        <v>0</v>
      </c>
      <c r="Z129" s="178">
        <v>0</v>
      </c>
      <c r="AA129" s="178">
        <v>0</v>
      </c>
      <c r="AB129" s="178">
        <v>0</v>
      </c>
      <c r="AC129" s="178">
        <v>0</v>
      </c>
      <c r="AD129" s="178">
        <v>0</v>
      </c>
      <c r="AE129" s="162">
        <f>ROUND(P129*2.14%,2)</f>
        <v>122458.93</v>
      </c>
      <c r="AF129" s="162">
        <v>145602.32999999999</v>
      </c>
      <c r="AG129" s="178">
        <v>0</v>
      </c>
      <c r="AH129" s="138">
        <v>2023</v>
      </c>
      <c r="AI129" s="138">
        <v>2023</v>
      </c>
      <c r="AJ129" s="138">
        <v>2023</v>
      </c>
      <c r="AK129" s="169"/>
      <c r="AL129" s="169"/>
      <c r="AM129" s="169"/>
      <c r="AN129" s="169"/>
      <c r="AO129" s="170" t="s">
        <v>16941</v>
      </c>
      <c r="AP129" s="170" t="s">
        <v>16951</v>
      </c>
      <c r="AQ129" s="170">
        <v>0</v>
      </c>
      <c r="AR129" s="170" t="s">
        <v>16950</v>
      </c>
      <c r="AS129" s="170" t="s">
        <v>16938</v>
      </c>
      <c r="AT129" s="170" t="s">
        <v>16954</v>
      </c>
      <c r="AU129" s="170" t="s">
        <v>16969</v>
      </c>
      <c r="AV129" s="170"/>
      <c r="AW129" s="170"/>
      <c r="AX129" s="170"/>
      <c r="AY129" s="170" t="s">
        <v>617</v>
      </c>
      <c r="AZ129" s="171">
        <v>4539.8999999999996</v>
      </c>
      <c r="BA129" s="171">
        <v>1510</v>
      </c>
      <c r="BB129" s="170" t="s">
        <v>3037</v>
      </c>
      <c r="BC129" s="170" t="s">
        <v>16998</v>
      </c>
      <c r="BD129" s="172"/>
      <c r="BE129" s="173">
        <f t="shared" si="24"/>
        <v>263.54999999999995</v>
      </c>
      <c r="BL129" s="118" t="str">
        <f t="shared" si="28"/>
        <v>1258.400</v>
      </c>
      <c r="BO129" s="118" t="s">
        <v>3571</v>
      </c>
      <c r="BP129" s="118" t="s">
        <v>628</v>
      </c>
      <c r="BQ129" s="118" t="s">
        <v>3572</v>
      </c>
      <c r="BW129" s="118" t="s">
        <v>3571</v>
      </c>
      <c r="BX129" s="118" t="s">
        <v>628</v>
      </c>
      <c r="BY129" s="118" t="s">
        <v>3572</v>
      </c>
      <c r="CJ129" s="164">
        <f t="shared" si="16"/>
        <v>-2.0372681319713593E-10</v>
      </c>
    </row>
    <row r="130" spans="1:120" x14ac:dyDescent="0.3">
      <c r="A130" s="118">
        <v>1</v>
      </c>
      <c r="B130" s="165">
        <f>SUBTOTAL(9,$A$22:A130)</f>
        <v>107</v>
      </c>
      <c r="C130" s="165"/>
      <c r="D130" s="175" t="s">
        <v>431</v>
      </c>
      <c r="E130" s="198" t="s">
        <v>17204</v>
      </c>
      <c r="F130" s="162">
        <f t="shared" si="29"/>
        <v>158937.59</v>
      </c>
      <c r="G130" s="178">
        <v>0</v>
      </c>
      <c r="H130" s="178">
        <v>0</v>
      </c>
      <c r="I130" s="178">
        <v>0</v>
      </c>
      <c r="J130" s="178">
        <v>0</v>
      </c>
      <c r="K130" s="178">
        <v>0</v>
      </c>
      <c r="L130" s="178">
        <v>0</v>
      </c>
      <c r="M130" s="195">
        <v>0</v>
      </c>
      <c r="N130" s="178">
        <v>0</v>
      </c>
      <c r="O130" s="167">
        <v>0</v>
      </c>
      <c r="P130" s="162">
        <v>0</v>
      </c>
      <c r="Q130" s="178">
        <v>0</v>
      </c>
      <c r="R130" s="178">
        <v>0</v>
      </c>
      <c r="S130" s="162">
        <v>0</v>
      </c>
      <c r="T130" s="162">
        <v>0</v>
      </c>
      <c r="U130" s="178">
        <v>0</v>
      </c>
      <c r="V130" s="178">
        <v>0</v>
      </c>
      <c r="W130" s="178">
        <v>0</v>
      </c>
      <c r="X130" s="178">
        <v>0</v>
      </c>
      <c r="Y130" s="178">
        <v>0</v>
      </c>
      <c r="Z130" s="178">
        <v>0</v>
      </c>
      <c r="AA130" s="178">
        <v>0</v>
      </c>
      <c r="AB130" s="178">
        <v>0</v>
      </c>
      <c r="AC130" s="178">
        <v>0</v>
      </c>
      <c r="AD130" s="178">
        <v>0</v>
      </c>
      <c r="AE130" s="162">
        <f>ROUND(P130*2.14%,2)</f>
        <v>0</v>
      </c>
      <c r="AF130" s="162">
        <v>158937.59</v>
      </c>
      <c r="AG130" s="178">
        <v>0</v>
      </c>
      <c r="AH130" s="138">
        <v>2023</v>
      </c>
      <c r="AI130" s="138" t="s">
        <v>17033</v>
      </c>
      <c r="AJ130" s="138" t="s">
        <v>17033</v>
      </c>
      <c r="AK130" s="169"/>
      <c r="AL130" s="169"/>
      <c r="AM130" s="169"/>
      <c r="AN130" s="169"/>
      <c r="AO130" s="170" t="s">
        <v>16939</v>
      </c>
      <c r="AP130" s="170" t="s">
        <v>16951</v>
      </c>
      <c r="AQ130" s="170">
        <v>0</v>
      </c>
      <c r="AR130" s="170" t="s">
        <v>16960</v>
      </c>
      <c r="AS130" s="170" t="s">
        <v>16952</v>
      </c>
      <c r="AT130" s="170" t="s">
        <v>16950</v>
      </c>
      <c r="AU130" s="170"/>
      <c r="AV130" s="170"/>
      <c r="AW130" s="170"/>
      <c r="AX130" s="170"/>
      <c r="AY130" s="170" t="s">
        <v>636</v>
      </c>
      <c r="AZ130" s="171">
        <v>1601.3</v>
      </c>
      <c r="BA130" s="171">
        <v>700</v>
      </c>
      <c r="BB130" s="170" t="s">
        <v>2966</v>
      </c>
      <c r="BC130" s="170" t="s">
        <v>16998</v>
      </c>
      <c r="BD130" s="172"/>
      <c r="BE130" s="173">
        <f t="shared" si="24"/>
        <v>700</v>
      </c>
      <c r="BF130" s="118" t="s">
        <v>16932</v>
      </c>
      <c r="BL130" s="118" t="str">
        <f t="shared" si="28"/>
        <v>нет данных</v>
      </c>
      <c r="BO130" s="118" t="s">
        <v>3621</v>
      </c>
      <c r="BP130" s="118" t="s">
        <v>2983</v>
      </c>
      <c r="BQ130" s="118" t="s">
        <v>2983</v>
      </c>
      <c r="BW130" s="118" t="s">
        <v>3621</v>
      </c>
      <c r="BX130" s="118" t="s">
        <v>2983</v>
      </c>
      <c r="BY130" s="118" t="s">
        <v>2983</v>
      </c>
      <c r="CJ130" s="164">
        <f t="shared" si="16"/>
        <v>0</v>
      </c>
    </row>
    <row r="131" spans="1:120" x14ac:dyDescent="0.3">
      <c r="A131" s="118">
        <v>1</v>
      </c>
      <c r="B131" s="165">
        <f>SUBTOTAL(9,$A$22:A131)</f>
        <v>108</v>
      </c>
      <c r="C131" s="165"/>
      <c r="D131" s="175" t="s">
        <v>399</v>
      </c>
      <c r="E131" s="198" t="s">
        <v>17204</v>
      </c>
      <c r="F131" s="162">
        <f t="shared" si="29"/>
        <v>3042203.01</v>
      </c>
      <c r="G131" s="178">
        <v>0</v>
      </c>
      <c r="H131" s="178">
        <v>0</v>
      </c>
      <c r="I131" s="178">
        <v>0</v>
      </c>
      <c r="J131" s="178">
        <v>0</v>
      </c>
      <c r="K131" s="178">
        <v>0</v>
      </c>
      <c r="L131" s="178">
        <v>0</v>
      </c>
      <c r="M131" s="195">
        <v>0</v>
      </c>
      <c r="N131" s="178">
        <v>0</v>
      </c>
      <c r="O131" s="180">
        <v>0</v>
      </c>
      <c r="P131" s="162">
        <v>0</v>
      </c>
      <c r="Q131" s="178">
        <v>0</v>
      </c>
      <c r="R131" s="178">
        <v>0</v>
      </c>
      <c r="S131" s="167">
        <v>458.97</v>
      </c>
      <c r="T131" s="176">
        <v>2919328.53</v>
      </c>
      <c r="U131" s="178">
        <v>0</v>
      </c>
      <c r="V131" s="178">
        <v>0</v>
      </c>
      <c r="W131" s="178">
        <v>0</v>
      </c>
      <c r="X131" s="178">
        <v>0</v>
      </c>
      <c r="Y131" s="178">
        <v>0</v>
      </c>
      <c r="Z131" s="178">
        <v>0</v>
      </c>
      <c r="AA131" s="178">
        <v>0</v>
      </c>
      <c r="AB131" s="178">
        <v>0</v>
      </c>
      <c r="AC131" s="178">
        <v>0</v>
      </c>
      <c r="AD131" s="178">
        <v>0</v>
      </c>
      <c r="AE131" s="162">
        <f>ROUND(T131*2.14%,2)</f>
        <v>62473.63</v>
      </c>
      <c r="AF131" s="162">
        <v>60400.85</v>
      </c>
      <c r="AG131" s="178">
        <v>0</v>
      </c>
      <c r="AH131" s="138">
        <v>2023</v>
      </c>
      <c r="AI131" s="138">
        <v>2023</v>
      </c>
      <c r="AJ131" s="138">
        <v>2023</v>
      </c>
      <c r="AK131" s="169"/>
      <c r="AL131" s="169"/>
      <c r="AM131" s="169"/>
      <c r="AN131" s="169"/>
      <c r="AO131" s="170" t="s">
        <v>16942</v>
      </c>
      <c r="AP131" s="170" t="s">
        <v>16945</v>
      </c>
      <c r="AQ131" s="170">
        <v>0</v>
      </c>
      <c r="AR131" s="170" t="s">
        <v>16940</v>
      </c>
      <c r="AS131" s="170" t="s">
        <v>16943</v>
      </c>
      <c r="AT131" s="170">
        <v>0</v>
      </c>
      <c r="AU131" s="170"/>
      <c r="AV131" s="170"/>
      <c r="AW131" s="170"/>
      <c r="AX131" s="170"/>
      <c r="AY131" s="170" t="s">
        <v>662</v>
      </c>
      <c r="AZ131" s="171">
        <v>307.2</v>
      </c>
      <c r="BA131" s="171">
        <v>236.2</v>
      </c>
      <c r="BB131" s="170" t="s">
        <v>2966</v>
      </c>
      <c r="BC131" s="170" t="s">
        <v>736</v>
      </c>
      <c r="BD131" s="172"/>
      <c r="BE131" s="173">
        <f t="shared" si="24"/>
        <v>236.2</v>
      </c>
      <c r="BL131" s="118" t="str">
        <f t="shared" si="28"/>
        <v>307.100</v>
      </c>
      <c r="BO131" s="118" t="s">
        <v>721</v>
      </c>
      <c r="BP131" s="118" t="s">
        <v>621</v>
      </c>
      <c r="BQ131" s="118" t="s">
        <v>3575</v>
      </c>
      <c r="BW131" s="118" t="s">
        <v>721</v>
      </c>
      <c r="BX131" s="118" t="s">
        <v>621</v>
      </c>
      <c r="BY131" s="118" t="s">
        <v>3575</v>
      </c>
      <c r="CJ131" s="164">
        <f t="shared" si="16"/>
        <v>-1.4551915228366852E-11</v>
      </c>
    </row>
    <row r="132" spans="1:120" x14ac:dyDescent="0.3">
      <c r="A132" s="118">
        <v>1</v>
      </c>
      <c r="B132" s="165">
        <f>SUBTOTAL(9,$A$22:A132)</f>
        <v>109</v>
      </c>
      <c r="C132" s="165"/>
      <c r="D132" s="175" t="s">
        <v>401</v>
      </c>
      <c r="E132" s="198" t="s">
        <v>17204</v>
      </c>
      <c r="F132" s="162">
        <f t="shared" si="29"/>
        <v>255708.36</v>
      </c>
      <c r="G132" s="178">
        <v>0</v>
      </c>
      <c r="H132" s="178">
        <v>0</v>
      </c>
      <c r="I132" s="178">
        <v>0</v>
      </c>
      <c r="J132" s="178">
        <v>0</v>
      </c>
      <c r="K132" s="178">
        <v>0</v>
      </c>
      <c r="L132" s="178">
        <v>0</v>
      </c>
      <c r="M132" s="195">
        <v>0</v>
      </c>
      <c r="N132" s="178">
        <v>0</v>
      </c>
      <c r="O132" s="180">
        <v>0</v>
      </c>
      <c r="P132" s="162">
        <v>0</v>
      </c>
      <c r="Q132" s="178">
        <v>0</v>
      </c>
      <c r="R132" s="178">
        <v>0</v>
      </c>
      <c r="S132" s="167">
        <v>0</v>
      </c>
      <c r="T132" s="162">
        <v>0</v>
      </c>
      <c r="U132" s="178">
        <v>0</v>
      </c>
      <c r="V132" s="178">
        <v>0</v>
      </c>
      <c r="W132" s="178">
        <v>0</v>
      </c>
      <c r="X132" s="178">
        <v>0</v>
      </c>
      <c r="Y132" s="178">
        <v>0</v>
      </c>
      <c r="Z132" s="178">
        <v>0</v>
      </c>
      <c r="AA132" s="178">
        <v>0</v>
      </c>
      <c r="AB132" s="178">
        <v>0</v>
      </c>
      <c r="AC132" s="178">
        <v>0</v>
      </c>
      <c r="AD132" s="178">
        <v>0</v>
      </c>
      <c r="AE132" s="162">
        <f>ROUND(T132*2.14%,2)</f>
        <v>0</v>
      </c>
      <c r="AF132" s="162">
        <v>255708.36</v>
      </c>
      <c r="AG132" s="178">
        <v>0</v>
      </c>
      <c r="AH132" s="138">
        <v>2023</v>
      </c>
      <c r="AI132" s="138" t="s">
        <v>17033</v>
      </c>
      <c r="AJ132" s="138" t="s">
        <v>17033</v>
      </c>
      <c r="AK132" s="169"/>
      <c r="AL132" s="169"/>
      <c r="AM132" s="169"/>
      <c r="AN132" s="169"/>
      <c r="AO132" s="170" t="s">
        <v>16939</v>
      </c>
      <c r="AP132" s="170" t="s">
        <v>16951</v>
      </c>
      <c r="AQ132" s="170">
        <v>0</v>
      </c>
      <c r="AR132" s="170" t="s">
        <v>16941</v>
      </c>
      <c r="AS132" s="170" t="s">
        <v>16952</v>
      </c>
      <c r="AT132" s="170" t="s">
        <v>16950</v>
      </c>
      <c r="AU132" s="170" t="s">
        <v>16972</v>
      </c>
      <c r="AV132" s="170"/>
      <c r="AW132" s="170"/>
      <c r="AX132" s="170"/>
      <c r="AY132" s="170" t="s">
        <v>662</v>
      </c>
      <c r="AZ132" s="171">
        <v>3827.7</v>
      </c>
      <c r="BA132" s="171">
        <v>560</v>
      </c>
      <c r="BB132" s="170" t="s">
        <v>2966</v>
      </c>
      <c r="BC132" s="170" t="s">
        <v>662</v>
      </c>
      <c r="BD132" s="172"/>
      <c r="BE132" s="173">
        <f t="shared" si="24"/>
        <v>560</v>
      </c>
      <c r="BL132" s="118" t="str">
        <f t="shared" si="28"/>
        <v>1200.000</v>
      </c>
      <c r="BO132" s="118" t="s">
        <v>3577</v>
      </c>
      <c r="BP132" s="118" t="s">
        <v>2983</v>
      </c>
      <c r="BQ132" s="118" t="s">
        <v>2983</v>
      </c>
      <c r="BW132" s="118" t="s">
        <v>3577</v>
      </c>
      <c r="BX132" s="118" t="s">
        <v>2983</v>
      </c>
      <c r="BY132" s="118" t="s">
        <v>2983</v>
      </c>
      <c r="CJ132" s="164">
        <f t="shared" si="16"/>
        <v>0</v>
      </c>
    </row>
    <row r="133" spans="1:120" x14ac:dyDescent="0.3">
      <c r="A133" s="118">
        <v>1</v>
      </c>
      <c r="B133" s="165">
        <f>SUBTOTAL(9,$A$22:A133)</f>
        <v>110</v>
      </c>
      <c r="C133" s="165"/>
      <c r="D133" s="175" t="s">
        <v>403</v>
      </c>
      <c r="E133" s="198" t="s">
        <v>17204</v>
      </c>
      <c r="F133" s="162">
        <f t="shared" si="29"/>
        <v>88180.19</v>
      </c>
      <c r="G133" s="202">
        <v>0</v>
      </c>
      <c r="H133" s="178">
        <v>0</v>
      </c>
      <c r="I133" s="202">
        <v>0</v>
      </c>
      <c r="J133" s="178">
        <v>0</v>
      </c>
      <c r="K133" s="178">
        <v>0</v>
      </c>
      <c r="L133" s="178">
        <v>0</v>
      </c>
      <c r="M133" s="195">
        <v>0</v>
      </c>
      <c r="N133" s="178">
        <v>0</v>
      </c>
      <c r="O133" s="180">
        <v>0</v>
      </c>
      <c r="P133" s="162">
        <v>0</v>
      </c>
      <c r="Q133" s="178">
        <v>0</v>
      </c>
      <c r="R133" s="178">
        <v>0</v>
      </c>
      <c r="S133" s="162">
        <v>0</v>
      </c>
      <c r="T133" s="162">
        <v>0</v>
      </c>
      <c r="U133" s="178">
        <v>0</v>
      </c>
      <c r="V133" s="178">
        <v>0</v>
      </c>
      <c r="W133" s="178">
        <v>0</v>
      </c>
      <c r="X133" s="178">
        <v>0</v>
      </c>
      <c r="Y133" s="178">
        <v>0</v>
      </c>
      <c r="Z133" s="178">
        <v>0</v>
      </c>
      <c r="AA133" s="178">
        <v>0</v>
      </c>
      <c r="AB133" s="178">
        <v>0</v>
      </c>
      <c r="AC133" s="178">
        <v>0</v>
      </c>
      <c r="AD133" s="178">
        <v>0</v>
      </c>
      <c r="AE133" s="178">
        <f>ROUND(G133*2.14%,2)+ROUND(I133*2.14%,2)</f>
        <v>0</v>
      </c>
      <c r="AF133" s="162">
        <v>88180.19</v>
      </c>
      <c r="AG133" s="178">
        <v>0</v>
      </c>
      <c r="AH133" s="138">
        <v>2023</v>
      </c>
      <c r="AI133" s="138" t="s">
        <v>17033</v>
      </c>
      <c r="AJ133" s="138" t="s">
        <v>17033</v>
      </c>
      <c r="AK133" s="169"/>
      <c r="AL133" s="169"/>
      <c r="AM133" s="169"/>
      <c r="AN133" s="169"/>
      <c r="AO133" s="170" t="s">
        <v>16960</v>
      </c>
      <c r="AP133" s="170" t="s">
        <v>16953</v>
      </c>
      <c r="AQ133" s="170">
        <v>0</v>
      </c>
      <c r="AR133" s="170" t="s">
        <v>16957</v>
      </c>
      <c r="AS133" s="170" t="s">
        <v>16947</v>
      </c>
      <c r="AT133" s="170">
        <v>0</v>
      </c>
      <c r="AU133" s="170"/>
      <c r="AV133" s="170"/>
      <c r="AW133" s="170"/>
      <c r="AX133" s="170"/>
      <c r="AY133" s="170" t="s">
        <v>636</v>
      </c>
      <c r="AZ133" s="171">
        <v>1025.5</v>
      </c>
      <c r="BA133" s="171">
        <v>587</v>
      </c>
      <c r="BB133" s="170" t="s">
        <v>2966</v>
      </c>
      <c r="BC133" s="170" t="s">
        <v>636</v>
      </c>
      <c r="BD133" s="172"/>
      <c r="BE133" s="173">
        <f t="shared" si="24"/>
        <v>587</v>
      </c>
      <c r="BL133" s="118" t="str">
        <f t="shared" si="28"/>
        <v>451.000</v>
      </c>
      <c r="BO133" s="118" t="s">
        <v>3580</v>
      </c>
      <c r="BP133" s="118" t="s">
        <v>2979</v>
      </c>
      <c r="BQ133" s="118" t="s">
        <v>3581</v>
      </c>
      <c r="BW133" s="118" t="s">
        <v>3580</v>
      </c>
      <c r="BX133" s="118" t="s">
        <v>2979</v>
      </c>
      <c r="BY133" s="118" t="s">
        <v>3581</v>
      </c>
      <c r="CJ133" s="164">
        <f t="shared" si="16"/>
        <v>0</v>
      </c>
    </row>
    <row r="134" spans="1:120" x14ac:dyDescent="0.3">
      <c r="A134" s="118">
        <v>1</v>
      </c>
      <c r="B134" s="165">
        <f>SUBTOTAL(9,$A$22:A134)</f>
        <v>111</v>
      </c>
      <c r="C134" s="165"/>
      <c r="D134" s="175" t="s">
        <v>411</v>
      </c>
      <c r="E134" s="198" t="s">
        <v>17204</v>
      </c>
      <c r="F134" s="162">
        <f t="shared" si="29"/>
        <v>3885994.99</v>
      </c>
      <c r="G134" s="178">
        <v>0</v>
      </c>
      <c r="H134" s="178">
        <v>0</v>
      </c>
      <c r="I134" s="178">
        <v>0</v>
      </c>
      <c r="J134" s="178">
        <v>0</v>
      </c>
      <c r="K134" s="178">
        <v>0</v>
      </c>
      <c r="L134" s="178">
        <v>0</v>
      </c>
      <c r="M134" s="195">
        <v>0</v>
      </c>
      <c r="N134" s="178">
        <v>0</v>
      </c>
      <c r="O134" s="167">
        <v>380.84</v>
      </c>
      <c r="P134" s="162">
        <v>3727369.74</v>
      </c>
      <c r="Q134" s="178">
        <v>0</v>
      </c>
      <c r="R134" s="178">
        <v>0</v>
      </c>
      <c r="S134" s="162">
        <v>0</v>
      </c>
      <c r="T134" s="162">
        <v>0</v>
      </c>
      <c r="U134" s="178">
        <v>0</v>
      </c>
      <c r="V134" s="178">
        <v>0</v>
      </c>
      <c r="W134" s="178">
        <v>0</v>
      </c>
      <c r="X134" s="178">
        <v>0</v>
      </c>
      <c r="Y134" s="178">
        <v>0</v>
      </c>
      <c r="Z134" s="178">
        <v>0</v>
      </c>
      <c r="AA134" s="178">
        <v>0</v>
      </c>
      <c r="AB134" s="178">
        <v>0</v>
      </c>
      <c r="AC134" s="178">
        <v>0</v>
      </c>
      <c r="AD134" s="178">
        <v>0</v>
      </c>
      <c r="AE134" s="162">
        <f>ROUND(P134*2.14%,2)</f>
        <v>79765.710000000006</v>
      </c>
      <c r="AF134" s="162">
        <v>78859.539999999994</v>
      </c>
      <c r="AG134" s="178">
        <v>0</v>
      </c>
      <c r="AH134" s="138">
        <v>2023</v>
      </c>
      <c r="AI134" s="138">
        <v>2023</v>
      </c>
      <c r="AJ134" s="138">
        <v>2023</v>
      </c>
      <c r="AK134" s="169"/>
      <c r="AL134" s="169"/>
      <c r="AM134" s="169"/>
      <c r="AN134" s="169"/>
      <c r="AO134" s="170" t="s">
        <v>16940</v>
      </c>
      <c r="AP134" s="170" t="s">
        <v>16949</v>
      </c>
      <c r="AQ134" s="170">
        <v>0</v>
      </c>
      <c r="AR134" s="170" t="s">
        <v>16950</v>
      </c>
      <c r="AS134" s="170" t="s">
        <v>16938</v>
      </c>
      <c r="AT134" s="170" t="s">
        <v>16950</v>
      </c>
      <c r="AU134" s="170"/>
      <c r="AV134" s="170"/>
      <c r="AW134" s="170"/>
      <c r="AX134" s="170"/>
      <c r="AY134" s="170" t="s">
        <v>731</v>
      </c>
      <c r="AZ134" s="171">
        <v>1035.8</v>
      </c>
      <c r="BA134" s="171">
        <v>510.3</v>
      </c>
      <c r="BB134" s="170" t="s">
        <v>2989</v>
      </c>
      <c r="BC134" s="170" t="s">
        <v>16998</v>
      </c>
      <c r="BD134" s="172"/>
      <c r="BE134" s="173">
        <f t="shared" si="24"/>
        <v>129.46000000000004</v>
      </c>
      <c r="BL134" s="118" t="str">
        <f t="shared" si="28"/>
        <v>546.500</v>
      </c>
      <c r="BO134" s="118" t="s">
        <v>3588</v>
      </c>
      <c r="BP134" s="118" t="s">
        <v>16975</v>
      </c>
      <c r="BQ134" s="118" t="s">
        <v>3589</v>
      </c>
      <c r="BW134" s="118" t="s">
        <v>3588</v>
      </c>
      <c r="BX134" s="118" t="s">
        <v>16975</v>
      </c>
      <c r="BY134" s="118" t="s">
        <v>3589</v>
      </c>
      <c r="CJ134" s="164">
        <f t="shared" si="16"/>
        <v>0</v>
      </c>
    </row>
    <row r="135" spans="1:120" x14ac:dyDescent="0.3">
      <c r="A135" s="118">
        <v>1</v>
      </c>
      <c r="B135" s="165">
        <f>SUBTOTAL(9,$A$22:A135)</f>
        <v>112</v>
      </c>
      <c r="C135" s="165"/>
      <c r="D135" s="175" t="s">
        <v>413</v>
      </c>
      <c r="E135" s="198" t="s">
        <v>17204</v>
      </c>
      <c r="F135" s="162">
        <f t="shared" si="29"/>
        <v>2864530.0100000002</v>
      </c>
      <c r="G135" s="178">
        <v>0</v>
      </c>
      <c r="H135" s="178">
        <v>0</v>
      </c>
      <c r="I135" s="178">
        <v>0</v>
      </c>
      <c r="J135" s="178">
        <v>0</v>
      </c>
      <c r="K135" s="178">
        <v>0</v>
      </c>
      <c r="L135" s="178">
        <v>0</v>
      </c>
      <c r="M135" s="195">
        <v>0</v>
      </c>
      <c r="N135" s="178">
        <v>0</v>
      </c>
      <c r="O135" s="167">
        <v>347.34</v>
      </c>
      <c r="P135" s="167">
        <v>2739771.06</v>
      </c>
      <c r="Q135" s="178">
        <v>0</v>
      </c>
      <c r="R135" s="178">
        <v>0</v>
      </c>
      <c r="S135" s="162">
        <v>0</v>
      </c>
      <c r="T135" s="162">
        <v>0</v>
      </c>
      <c r="U135" s="178">
        <v>0</v>
      </c>
      <c r="V135" s="178">
        <v>0</v>
      </c>
      <c r="W135" s="178">
        <v>0</v>
      </c>
      <c r="X135" s="178">
        <v>0</v>
      </c>
      <c r="Y135" s="178">
        <v>0</v>
      </c>
      <c r="Z135" s="178">
        <v>0</v>
      </c>
      <c r="AA135" s="178">
        <v>0</v>
      </c>
      <c r="AB135" s="178">
        <v>0</v>
      </c>
      <c r="AC135" s="178">
        <v>0</v>
      </c>
      <c r="AD135" s="178">
        <v>0</v>
      </c>
      <c r="AE135" s="162">
        <f>ROUND(P135*2.14%,2)</f>
        <v>58631.1</v>
      </c>
      <c r="AF135" s="162">
        <v>66127.850000000006</v>
      </c>
      <c r="AG135" s="178">
        <v>0</v>
      </c>
      <c r="AH135" s="138">
        <v>2023</v>
      </c>
      <c r="AI135" s="138">
        <v>2023</v>
      </c>
      <c r="AJ135" s="138">
        <v>2023</v>
      </c>
      <c r="AK135" s="169"/>
      <c r="AL135" s="169"/>
      <c r="AM135" s="169"/>
      <c r="AN135" s="169"/>
      <c r="AO135" s="170" t="s">
        <v>16940</v>
      </c>
      <c r="AP135" s="170" t="s">
        <v>16942</v>
      </c>
      <c r="AQ135" s="170">
        <v>0</v>
      </c>
      <c r="AR135" s="170" t="s">
        <v>16943</v>
      </c>
      <c r="AS135" s="170" t="s">
        <v>16938</v>
      </c>
      <c r="AT135" s="170">
        <v>0</v>
      </c>
      <c r="AU135" s="170"/>
      <c r="AV135" s="170"/>
      <c r="AW135" s="170"/>
      <c r="AX135" s="170"/>
      <c r="AY135" s="170" t="s">
        <v>771</v>
      </c>
      <c r="AZ135" s="171">
        <v>408</v>
      </c>
      <c r="BA135" s="171">
        <v>350.58</v>
      </c>
      <c r="BB135" s="170" t="s">
        <v>2966</v>
      </c>
      <c r="BC135" s="170" t="s">
        <v>16998</v>
      </c>
      <c r="BD135" s="172"/>
      <c r="BE135" s="173">
        <f t="shared" si="24"/>
        <v>3.2400000000000091</v>
      </c>
      <c r="BL135" s="118" t="str">
        <f t="shared" si="28"/>
        <v>275.900</v>
      </c>
      <c r="BO135" s="118" t="s">
        <v>3596</v>
      </c>
      <c r="BP135" s="118" t="s">
        <v>3000</v>
      </c>
      <c r="BQ135" s="118" t="s">
        <v>2983</v>
      </c>
      <c r="BW135" s="118" t="s">
        <v>3596</v>
      </c>
      <c r="BX135" s="118" t="s">
        <v>3000</v>
      </c>
      <c r="BY135" s="118" t="s">
        <v>2983</v>
      </c>
      <c r="CJ135" s="164">
        <f t="shared" si="16"/>
        <v>1.7462298274040222E-10</v>
      </c>
    </row>
    <row r="136" spans="1:120" x14ac:dyDescent="0.3">
      <c r="A136" s="118">
        <v>1</v>
      </c>
      <c r="B136" s="165">
        <f>SUBTOTAL(9,$A$22:A136)</f>
        <v>113</v>
      </c>
      <c r="C136" s="165"/>
      <c r="D136" s="175" t="s">
        <v>420</v>
      </c>
      <c r="E136" s="198" t="s">
        <v>17204</v>
      </c>
      <c r="F136" s="162">
        <f t="shared" si="29"/>
        <v>3914188.74</v>
      </c>
      <c r="G136" s="178">
        <v>0</v>
      </c>
      <c r="H136" s="178">
        <v>0</v>
      </c>
      <c r="I136" s="178">
        <v>0</v>
      </c>
      <c r="J136" s="178">
        <v>0</v>
      </c>
      <c r="K136" s="178">
        <v>0</v>
      </c>
      <c r="L136" s="178">
        <v>0</v>
      </c>
      <c r="M136" s="195">
        <v>0</v>
      </c>
      <c r="N136" s="178">
        <v>0</v>
      </c>
      <c r="O136" s="167">
        <v>925.75</v>
      </c>
      <c r="P136" s="167">
        <v>3703079.11</v>
      </c>
      <c r="Q136" s="178">
        <v>0</v>
      </c>
      <c r="R136" s="178">
        <v>0</v>
      </c>
      <c r="S136" s="162">
        <v>0</v>
      </c>
      <c r="T136" s="162">
        <v>0</v>
      </c>
      <c r="U136" s="178">
        <v>0</v>
      </c>
      <c r="V136" s="178">
        <v>0</v>
      </c>
      <c r="W136" s="178">
        <v>0</v>
      </c>
      <c r="X136" s="178">
        <v>0</v>
      </c>
      <c r="Y136" s="178">
        <v>0</v>
      </c>
      <c r="Z136" s="178">
        <v>0</v>
      </c>
      <c r="AA136" s="178">
        <v>0</v>
      </c>
      <c r="AB136" s="178">
        <v>0</v>
      </c>
      <c r="AC136" s="178">
        <v>0</v>
      </c>
      <c r="AD136" s="178">
        <v>0</v>
      </c>
      <c r="AE136" s="162">
        <f>ROUND(P136*2.14%,2)</f>
        <v>79245.89</v>
      </c>
      <c r="AF136" s="162">
        <v>131863.74</v>
      </c>
      <c r="AG136" s="178">
        <v>0</v>
      </c>
      <c r="AH136" s="138">
        <v>2023</v>
      </c>
      <c r="AI136" s="138">
        <v>2023</v>
      </c>
      <c r="AJ136" s="138">
        <v>2023</v>
      </c>
      <c r="AK136" s="169"/>
      <c r="AL136" s="169"/>
      <c r="AM136" s="169"/>
      <c r="AN136" s="169"/>
      <c r="AO136" s="170" t="s">
        <v>16940</v>
      </c>
      <c r="AP136" s="170" t="s">
        <v>16942</v>
      </c>
      <c r="AQ136" s="170">
        <v>0</v>
      </c>
      <c r="AR136" s="170" t="s">
        <v>16950</v>
      </c>
      <c r="AS136" s="170" t="s">
        <v>16938</v>
      </c>
      <c r="AT136" s="170" t="s">
        <v>16950</v>
      </c>
      <c r="AU136" s="170"/>
      <c r="AV136" s="170"/>
      <c r="AW136" s="170"/>
      <c r="AX136" s="170"/>
      <c r="AY136" s="170" t="s">
        <v>703</v>
      </c>
      <c r="AZ136" s="171">
        <v>4864.1000000000004</v>
      </c>
      <c r="BA136" s="171">
        <v>1070</v>
      </c>
      <c r="BB136" s="170" t="s">
        <v>2989</v>
      </c>
      <c r="BC136" s="170" t="s">
        <v>16998</v>
      </c>
      <c r="BD136" s="172"/>
      <c r="BE136" s="173">
        <f t="shared" ref="BE136:BE177" si="31">BA136-O136</f>
        <v>144.25</v>
      </c>
      <c r="BL136" s="118" t="str">
        <f t="shared" si="28"/>
        <v>3977.170</v>
      </c>
      <c r="BO136" s="118" t="s">
        <v>3604</v>
      </c>
      <c r="BP136" s="118" t="s">
        <v>621</v>
      </c>
      <c r="BQ136" s="118" t="s">
        <v>3606</v>
      </c>
      <c r="BW136" s="118" t="s">
        <v>3604</v>
      </c>
      <c r="BX136" s="118" t="s">
        <v>621</v>
      </c>
      <c r="BY136" s="118" t="s">
        <v>3606</v>
      </c>
      <c r="CJ136" s="164">
        <f t="shared" si="16"/>
        <v>3.4924596548080444E-10</v>
      </c>
    </row>
    <row r="137" spans="1:120" x14ac:dyDescent="0.3">
      <c r="A137" s="118">
        <v>1</v>
      </c>
      <c r="B137" s="165">
        <f>SUBTOTAL(9,$A$22:A137)</f>
        <v>114</v>
      </c>
      <c r="C137" s="165"/>
      <c r="D137" s="175" t="s">
        <v>11143</v>
      </c>
      <c r="E137" s="198" t="s">
        <v>17204</v>
      </c>
      <c r="F137" s="162">
        <f t="shared" si="29"/>
        <v>6073673.1900000004</v>
      </c>
      <c r="G137" s="178">
        <v>0</v>
      </c>
      <c r="H137" s="178">
        <v>0</v>
      </c>
      <c r="I137" s="178">
        <v>0</v>
      </c>
      <c r="J137" s="178">
        <v>0</v>
      </c>
      <c r="K137" s="178">
        <v>0</v>
      </c>
      <c r="L137" s="178">
        <v>0</v>
      </c>
      <c r="M137" s="195">
        <v>0</v>
      </c>
      <c r="N137" s="178">
        <v>0</v>
      </c>
      <c r="O137" s="167">
        <v>729.29</v>
      </c>
      <c r="P137" s="178">
        <v>5828934</v>
      </c>
      <c r="Q137" s="178">
        <v>0</v>
      </c>
      <c r="R137" s="178">
        <v>0</v>
      </c>
      <c r="S137" s="162">
        <v>0</v>
      </c>
      <c r="T137" s="162">
        <v>0</v>
      </c>
      <c r="U137" s="178">
        <v>0</v>
      </c>
      <c r="V137" s="178">
        <v>0</v>
      </c>
      <c r="W137" s="178">
        <v>0</v>
      </c>
      <c r="X137" s="178">
        <v>0</v>
      </c>
      <c r="Y137" s="178">
        <v>0</v>
      </c>
      <c r="Z137" s="178">
        <v>0</v>
      </c>
      <c r="AA137" s="178">
        <v>0</v>
      </c>
      <c r="AB137" s="178">
        <v>0</v>
      </c>
      <c r="AC137" s="178">
        <v>0</v>
      </c>
      <c r="AD137" s="178">
        <v>0</v>
      </c>
      <c r="AE137" s="162">
        <f t="shared" ref="AE137" si="32">ROUND(P137*2.14%,2)+ROUND(G137*2.14%,2)+ROUND(H137*2.14%,2)+ROUND(I137*2.14%,2)+ROUND(J137*2.14%,2)+ROUND(K137*2.14%,2)+ROUND(L137*2.14%,2)+ROUND(N137*2.14%,2)+ROUND(R137*2.14%,2)+ROUND(T137*2.14%,2)+ROUND(V137*2.14%,2)+ROUND(W137*2.14%,2)+ROUND(X137*2.14%,2)+ROUND(Y137*2.14%,2)+ROUND(Z137*2.14%,2)+ROUND(AA137*2.14%,2)+ROUND(AB137*2.14%,2)+ROUND(AC137*2.14%,2)+ROUND(AD137*2.14%,2)</f>
        <v>124739.19</v>
      </c>
      <c r="AF137" s="180">
        <v>0</v>
      </c>
      <c r="AG137" s="178">
        <v>120000</v>
      </c>
      <c r="AH137" s="138" t="s">
        <v>17033</v>
      </c>
      <c r="AI137" s="138">
        <v>2023</v>
      </c>
      <c r="AJ137" s="138">
        <v>2023</v>
      </c>
      <c r="AK137" s="169"/>
      <c r="AL137" s="169"/>
      <c r="AM137" s="169"/>
      <c r="AN137" s="169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1"/>
      <c r="BA137" s="171"/>
      <c r="BB137" s="170"/>
      <c r="BC137" s="170"/>
      <c r="BD137" s="172"/>
      <c r="BE137" s="173"/>
      <c r="CJ137" s="164">
        <f t="shared" si="16"/>
        <v>4.0745362639427185E-10</v>
      </c>
    </row>
    <row r="138" spans="1:120" s="184" customFormat="1" x14ac:dyDescent="0.3">
      <c r="A138" s="118">
        <v>1</v>
      </c>
      <c r="B138" s="165">
        <f>SUBTOTAL(9,$A$22:A138)</f>
        <v>115</v>
      </c>
      <c r="C138" s="165"/>
      <c r="D138" s="160" t="s">
        <v>11557</v>
      </c>
      <c r="E138" s="198" t="s">
        <v>17204</v>
      </c>
      <c r="F138" s="162">
        <f t="shared" si="29"/>
        <v>4977095.74</v>
      </c>
      <c r="G138" s="179">
        <v>0</v>
      </c>
      <c r="H138" s="179">
        <v>0</v>
      </c>
      <c r="I138" s="179">
        <v>0</v>
      </c>
      <c r="J138" s="179">
        <v>0</v>
      </c>
      <c r="K138" s="179">
        <v>0</v>
      </c>
      <c r="L138" s="179">
        <v>0</v>
      </c>
      <c r="M138" s="200">
        <v>0</v>
      </c>
      <c r="N138" s="179">
        <v>0</v>
      </c>
      <c r="O138" s="167">
        <v>577.1</v>
      </c>
      <c r="P138" s="179">
        <v>4924926</v>
      </c>
      <c r="Q138" s="179">
        <v>0</v>
      </c>
      <c r="R138" s="179">
        <v>0</v>
      </c>
      <c r="S138" s="179">
        <v>0</v>
      </c>
      <c r="T138" s="179">
        <v>0</v>
      </c>
      <c r="U138" s="179">
        <v>0</v>
      </c>
      <c r="V138" s="179">
        <v>0</v>
      </c>
      <c r="W138" s="179">
        <v>0</v>
      </c>
      <c r="X138" s="179">
        <v>0</v>
      </c>
      <c r="Y138" s="179">
        <v>0</v>
      </c>
      <c r="Z138" s="179">
        <v>0</v>
      </c>
      <c r="AA138" s="179">
        <v>0</v>
      </c>
      <c r="AB138" s="179">
        <v>0</v>
      </c>
      <c r="AC138" s="179">
        <v>0</v>
      </c>
      <c r="AD138" s="179">
        <v>0</v>
      </c>
      <c r="AE138" s="179">
        <f t="shared" ref="AE138" si="33">ROUND(P138*1.0593%,2)+ROUND(G138*1.0593%,2)+ROUND(H138*1.0593%,2)+ROUND(I138*1.0593%,2)+ROUND(J138*1.0593%,2)+ROUND(K138*1.0593%,2)+ROUND(L138*1.0593%,2)+ROUND(N138*1.0593%,2)+ROUND(R138*1.0593%,2)+ROUND(T138*1.0593%,2)+ROUND(V138*1.0593%,2)+ROUND(W138*1.0593%,2)+ROUND(X138*1.0593%,2)+ROUND(Y138*1.0593%,2)+ROUND(Z138*1.0593%,2)+ROUND(AA138*1.0593%,2)+ROUND(AB138*1.0593%,2)+ROUND(AC138*1.0593%,2)+ROUND(AD138*1.0593%,2)</f>
        <v>52169.74</v>
      </c>
      <c r="AF138" s="179">
        <v>0</v>
      </c>
      <c r="AG138" s="179">
        <v>0</v>
      </c>
      <c r="AH138" s="181" t="s">
        <v>17033</v>
      </c>
      <c r="AI138" s="181">
        <v>2023</v>
      </c>
      <c r="AJ138" s="182">
        <v>2023</v>
      </c>
      <c r="AV138" s="184" t="e">
        <f>VLOOKUP(D138,AY:AZ,2,FALSE)</f>
        <v>#N/A</v>
      </c>
      <c r="BY138" s="185"/>
      <c r="CG138" s="184" t="e">
        <f>VLOOKUP(D138,CH:CI,2,FALSE)</f>
        <v>#N/A</v>
      </c>
      <c r="CJ138" s="164">
        <f t="shared" si="16"/>
        <v>2.255546860396862E-10</v>
      </c>
      <c r="CN138" s="184" t="e">
        <f>VLOOKUP(D138,CO:CP,2,FALSE)</f>
        <v>#N/A</v>
      </c>
      <c r="DM138" s="184" t="e">
        <f>VLOOKUP(D138,DN:DO,2,FALSE)</f>
        <v>#N/A</v>
      </c>
      <c r="DP138" s="118"/>
    </row>
    <row r="139" spans="1:120" s="184" customFormat="1" x14ac:dyDescent="0.3">
      <c r="A139" s="118">
        <v>1</v>
      </c>
      <c r="B139" s="165">
        <f>SUBTOTAL(9,$A$22:A139)</f>
        <v>116</v>
      </c>
      <c r="C139" s="165"/>
      <c r="D139" s="160" t="s">
        <v>2037</v>
      </c>
      <c r="E139" s="198" t="s">
        <v>17204</v>
      </c>
      <c r="F139" s="162">
        <f t="shared" si="29"/>
        <v>1389456.28</v>
      </c>
      <c r="G139" s="179">
        <v>0</v>
      </c>
      <c r="H139" s="179">
        <v>0</v>
      </c>
      <c r="I139" s="179">
        <v>0</v>
      </c>
      <c r="J139" s="179">
        <v>0</v>
      </c>
      <c r="K139" s="178">
        <v>1371760.57</v>
      </c>
      <c r="L139" s="179">
        <v>0</v>
      </c>
      <c r="M139" s="200">
        <v>0</v>
      </c>
      <c r="N139" s="179">
        <v>0</v>
      </c>
      <c r="O139" s="179">
        <v>0</v>
      </c>
      <c r="P139" s="179">
        <v>0</v>
      </c>
      <c r="Q139" s="179">
        <v>0</v>
      </c>
      <c r="R139" s="179">
        <v>0</v>
      </c>
      <c r="S139" s="179">
        <v>0</v>
      </c>
      <c r="T139" s="179">
        <v>0</v>
      </c>
      <c r="U139" s="179">
        <v>0</v>
      </c>
      <c r="V139" s="179">
        <v>0</v>
      </c>
      <c r="W139" s="179">
        <v>0</v>
      </c>
      <c r="X139" s="179">
        <v>0</v>
      </c>
      <c r="Y139" s="179">
        <v>0</v>
      </c>
      <c r="Z139" s="179">
        <v>0</v>
      </c>
      <c r="AA139" s="179">
        <v>0</v>
      </c>
      <c r="AB139" s="179">
        <v>0</v>
      </c>
      <c r="AC139" s="179">
        <v>0</v>
      </c>
      <c r="AD139" s="179">
        <v>0</v>
      </c>
      <c r="AE139" s="179">
        <v>17695.71</v>
      </c>
      <c r="AF139" s="179">
        <v>0</v>
      </c>
      <c r="AG139" s="179">
        <v>0</v>
      </c>
      <c r="AH139" s="181" t="s">
        <v>17033</v>
      </c>
      <c r="AI139" s="181">
        <v>2023</v>
      </c>
      <c r="AJ139" s="182">
        <v>2023</v>
      </c>
      <c r="BY139" s="185"/>
      <c r="CJ139" s="164">
        <f t="shared" si="16"/>
        <v>-3.637978807091713E-11</v>
      </c>
      <c r="DP139" s="118"/>
    </row>
    <row r="140" spans="1:120" x14ac:dyDescent="0.3">
      <c r="A140" s="118">
        <v>1</v>
      </c>
      <c r="B140" s="165">
        <f>SUBTOTAL(9,$A$22:A140)</f>
        <v>117</v>
      </c>
      <c r="C140" s="165"/>
      <c r="D140" s="175" t="s">
        <v>386</v>
      </c>
      <c r="E140" s="198" t="s">
        <v>17204</v>
      </c>
      <c r="F140" s="162">
        <f t="shared" ref="F140:F155" si="34">G140+H140+I140+J140+K140+L140+N140+P140+R140+T140+V140+W140+X140+Y140+Z140+AA140+AB140+AC140+AD140+AE140+AF140+AG140</f>
        <v>3261631.8200000003</v>
      </c>
      <c r="G140" s="178">
        <v>0</v>
      </c>
      <c r="H140" s="178">
        <v>0</v>
      </c>
      <c r="I140" s="178">
        <v>0</v>
      </c>
      <c r="J140" s="178">
        <v>0</v>
      </c>
      <c r="K140" s="178">
        <v>0</v>
      </c>
      <c r="L140" s="178">
        <v>0</v>
      </c>
      <c r="M140" s="195">
        <v>0</v>
      </c>
      <c r="N140" s="178">
        <v>0</v>
      </c>
      <c r="O140" s="180">
        <v>0</v>
      </c>
      <c r="P140" s="162">
        <v>0</v>
      </c>
      <c r="Q140" s="178">
        <v>0</v>
      </c>
      <c r="R140" s="178">
        <v>0</v>
      </c>
      <c r="S140" s="167">
        <v>518.82000000000005</v>
      </c>
      <c r="T140" s="176">
        <v>3127843.56</v>
      </c>
      <c r="U140" s="178">
        <v>0</v>
      </c>
      <c r="V140" s="178">
        <v>0</v>
      </c>
      <c r="W140" s="178">
        <v>0</v>
      </c>
      <c r="X140" s="178">
        <v>0</v>
      </c>
      <c r="Y140" s="178">
        <v>0</v>
      </c>
      <c r="Z140" s="178">
        <v>0</v>
      </c>
      <c r="AA140" s="178">
        <v>0</v>
      </c>
      <c r="AB140" s="178">
        <v>0</v>
      </c>
      <c r="AC140" s="178">
        <v>0</v>
      </c>
      <c r="AD140" s="178">
        <v>0</v>
      </c>
      <c r="AE140" s="162">
        <f>ROUND(T140*2.14%,2)</f>
        <v>66935.850000000006</v>
      </c>
      <c r="AF140" s="162">
        <v>66852.41</v>
      </c>
      <c r="AG140" s="178">
        <v>0</v>
      </c>
      <c r="AH140" s="138">
        <v>2023</v>
      </c>
      <c r="AI140" s="138">
        <v>2023</v>
      </c>
      <c r="AJ140" s="138">
        <v>2023</v>
      </c>
      <c r="AK140" s="169"/>
      <c r="AL140" s="169"/>
      <c r="AM140" s="169"/>
      <c r="AN140" s="169"/>
      <c r="AO140" s="170" t="s">
        <v>16946</v>
      </c>
      <c r="AP140" s="170" t="s">
        <v>16937</v>
      </c>
      <c r="AQ140" s="170">
        <v>0</v>
      </c>
      <c r="AR140" s="170" t="s">
        <v>16949</v>
      </c>
      <c r="AS140" s="170" t="s">
        <v>16958</v>
      </c>
      <c r="AT140" s="170">
        <v>0</v>
      </c>
      <c r="AU140" s="170" t="s">
        <v>16966</v>
      </c>
      <c r="AV140" s="170"/>
      <c r="AW140" s="170"/>
      <c r="AX140" s="170"/>
      <c r="AY140" s="170" t="s">
        <v>631</v>
      </c>
      <c r="AZ140" s="171">
        <v>419</v>
      </c>
      <c r="BA140" s="171" t="s">
        <v>2983</v>
      </c>
      <c r="BB140" s="170" t="s">
        <v>2966</v>
      </c>
      <c r="BC140" s="170" t="s">
        <v>631</v>
      </c>
      <c r="BD140" s="172"/>
      <c r="BE140" s="173" t="e">
        <f>BA140-O140</f>
        <v>#VALUE!</v>
      </c>
      <c r="BL140" s="118" t="str">
        <f t="shared" ref="BL140:BL155" si="35">VLOOKUP(D140,BO:BQ,3,FALSE)</f>
        <v>1234.000</v>
      </c>
      <c r="BO140" s="118" t="s">
        <v>3560</v>
      </c>
      <c r="BP140" s="118" t="s">
        <v>2983</v>
      </c>
      <c r="BQ140" s="118" t="s">
        <v>2983</v>
      </c>
      <c r="BW140" s="118" t="s">
        <v>3560</v>
      </c>
      <c r="BX140" s="118" t="s">
        <v>2983</v>
      </c>
      <c r="BY140" s="118" t="s">
        <v>2983</v>
      </c>
      <c r="CJ140" s="164">
        <f t="shared" ref="CJ140:CJ156" si="36">F140-G140-H140-I140-J140-K140-L140-N140-P140-R140-T140-V140-W140-X140-Y140-Z140-AA140-AB140-AC140-AD140-AE140-AF140-AG140</f>
        <v>2.3283064365386963E-10</v>
      </c>
    </row>
    <row r="141" spans="1:120" x14ac:dyDescent="0.3">
      <c r="A141" s="118">
        <v>1</v>
      </c>
      <c r="B141" s="165">
        <f>SUBTOTAL(9,$A$22:A141)</f>
        <v>118</v>
      </c>
      <c r="C141" s="165"/>
      <c r="D141" s="175" t="s">
        <v>443</v>
      </c>
      <c r="E141" s="198" t="s">
        <v>17204</v>
      </c>
      <c r="F141" s="162">
        <f t="shared" si="34"/>
        <v>3091097.16</v>
      </c>
      <c r="G141" s="178">
        <v>0</v>
      </c>
      <c r="H141" s="178">
        <v>0</v>
      </c>
      <c r="I141" s="178">
        <v>0</v>
      </c>
      <c r="J141" s="178">
        <v>0</v>
      </c>
      <c r="K141" s="178">
        <v>0</v>
      </c>
      <c r="L141" s="178">
        <v>0</v>
      </c>
      <c r="M141" s="195">
        <v>0</v>
      </c>
      <c r="N141" s="178">
        <v>0</v>
      </c>
      <c r="O141" s="167">
        <v>370.9</v>
      </c>
      <c r="P141" s="167">
        <v>2957008.73</v>
      </c>
      <c r="Q141" s="178">
        <v>0</v>
      </c>
      <c r="R141" s="178">
        <v>0</v>
      </c>
      <c r="S141" s="162">
        <v>0</v>
      </c>
      <c r="T141" s="162">
        <v>0</v>
      </c>
      <c r="U141" s="178">
        <v>0</v>
      </c>
      <c r="V141" s="178">
        <v>0</v>
      </c>
      <c r="W141" s="178">
        <v>0</v>
      </c>
      <c r="X141" s="178">
        <v>0</v>
      </c>
      <c r="Y141" s="178">
        <v>0</v>
      </c>
      <c r="Z141" s="178">
        <v>0</v>
      </c>
      <c r="AA141" s="178">
        <v>0</v>
      </c>
      <c r="AB141" s="178">
        <v>0</v>
      </c>
      <c r="AC141" s="178">
        <v>0</v>
      </c>
      <c r="AD141" s="178">
        <v>0</v>
      </c>
      <c r="AE141" s="162">
        <f>ROUND(P141*2.14%,2)</f>
        <v>63279.99</v>
      </c>
      <c r="AF141" s="162">
        <v>70808.44</v>
      </c>
      <c r="AG141" s="178">
        <v>0</v>
      </c>
      <c r="AH141" s="138">
        <v>2023</v>
      </c>
      <c r="AI141" s="138">
        <v>2023</v>
      </c>
      <c r="AJ141" s="138">
        <v>2023</v>
      </c>
      <c r="AK141" s="169"/>
      <c r="AL141" s="169"/>
      <c r="AM141" s="169"/>
      <c r="AN141" s="169"/>
      <c r="AO141" s="170" t="s">
        <v>16941</v>
      </c>
      <c r="AP141" s="170" t="s">
        <v>16940</v>
      </c>
      <c r="AQ141" s="170">
        <v>0</v>
      </c>
      <c r="AR141" s="170" t="s">
        <v>16957</v>
      </c>
      <c r="AS141" s="170" t="s">
        <v>16947</v>
      </c>
      <c r="AT141" s="170">
        <v>0</v>
      </c>
      <c r="AU141" s="170" t="s">
        <v>16970</v>
      </c>
      <c r="AV141" s="170"/>
      <c r="AW141" s="170"/>
      <c r="AX141" s="170"/>
      <c r="AY141" s="170" t="s">
        <v>696</v>
      </c>
      <c r="AZ141" s="171">
        <v>443</v>
      </c>
      <c r="BA141" s="171" t="s">
        <v>2983</v>
      </c>
      <c r="BB141" s="170" t="s">
        <v>2966</v>
      </c>
      <c r="BC141" s="170">
        <v>2009</v>
      </c>
      <c r="BD141" s="172"/>
      <c r="BE141" s="173" t="e">
        <f>BA141-O141</f>
        <v>#VALUE!</v>
      </c>
      <c r="BL141" s="118" t="str">
        <f t="shared" si="35"/>
        <v>292.000</v>
      </c>
      <c r="BO141" s="118" t="s">
        <v>543</v>
      </c>
      <c r="BP141" s="118" t="s">
        <v>2983</v>
      </c>
      <c r="BQ141" s="118" t="s">
        <v>2983</v>
      </c>
      <c r="BW141" s="118" t="s">
        <v>543</v>
      </c>
      <c r="BX141" s="118" t="s">
        <v>2983</v>
      </c>
      <c r="BY141" s="118" t="s">
        <v>2983</v>
      </c>
      <c r="CJ141" s="164">
        <f t="shared" si="36"/>
        <v>1.7462298274040222E-10</v>
      </c>
    </row>
    <row r="142" spans="1:120" x14ac:dyDescent="0.3">
      <c r="A142" s="118">
        <v>1</v>
      </c>
      <c r="B142" s="165">
        <f>SUBTOTAL(9,$A$22:A142)</f>
        <v>119</v>
      </c>
      <c r="C142" s="165"/>
      <c r="D142" s="175" t="s">
        <v>384</v>
      </c>
      <c r="E142" s="198" t="s">
        <v>17204</v>
      </c>
      <c r="F142" s="162">
        <f t="shared" si="34"/>
        <v>2243646.86</v>
      </c>
      <c r="G142" s="178">
        <v>0</v>
      </c>
      <c r="H142" s="178">
        <v>0</v>
      </c>
      <c r="I142" s="178">
        <v>0</v>
      </c>
      <c r="J142" s="178">
        <v>0</v>
      </c>
      <c r="K142" s="178">
        <v>0</v>
      </c>
      <c r="L142" s="178">
        <v>0</v>
      </c>
      <c r="M142" s="195">
        <v>0</v>
      </c>
      <c r="N142" s="178">
        <v>0</v>
      </c>
      <c r="O142" s="167">
        <v>264.95999999999998</v>
      </c>
      <c r="P142" s="162">
        <v>2128182.2999999998</v>
      </c>
      <c r="Q142" s="178">
        <v>0</v>
      </c>
      <c r="R142" s="178">
        <v>0</v>
      </c>
      <c r="S142" s="162">
        <v>0</v>
      </c>
      <c r="T142" s="162">
        <v>0</v>
      </c>
      <c r="U142" s="178">
        <v>0</v>
      </c>
      <c r="V142" s="178">
        <v>0</v>
      </c>
      <c r="W142" s="178">
        <v>0</v>
      </c>
      <c r="X142" s="178">
        <v>0</v>
      </c>
      <c r="Y142" s="178">
        <v>0</v>
      </c>
      <c r="Z142" s="178">
        <v>0</v>
      </c>
      <c r="AA142" s="178">
        <v>0</v>
      </c>
      <c r="AB142" s="178">
        <v>0</v>
      </c>
      <c r="AC142" s="178">
        <v>0</v>
      </c>
      <c r="AD142" s="178">
        <v>0</v>
      </c>
      <c r="AE142" s="162">
        <f>ROUND(P142*2.14%,2)</f>
        <v>45543.1</v>
      </c>
      <c r="AF142" s="162">
        <v>69921.460000000006</v>
      </c>
      <c r="AG142" s="178">
        <v>0</v>
      </c>
      <c r="AH142" s="138">
        <v>2023</v>
      </c>
      <c r="AI142" s="138">
        <v>2023</v>
      </c>
      <c r="AJ142" s="138">
        <v>2023</v>
      </c>
      <c r="AK142" s="169"/>
      <c r="AL142" s="169"/>
      <c r="AM142" s="169"/>
      <c r="AN142" s="169"/>
      <c r="AO142" s="170" t="s">
        <v>16939</v>
      </c>
      <c r="AP142" s="170" t="s">
        <v>16946</v>
      </c>
      <c r="AQ142" s="170">
        <v>0</v>
      </c>
      <c r="AR142" s="170" t="s">
        <v>16945</v>
      </c>
      <c r="AS142" s="170" t="s">
        <v>16952</v>
      </c>
      <c r="AT142" s="170">
        <v>0</v>
      </c>
      <c r="AU142" s="170"/>
      <c r="AV142" s="170"/>
      <c r="AW142" s="170"/>
      <c r="AX142" s="170"/>
      <c r="AY142" s="170" t="s">
        <v>662</v>
      </c>
      <c r="AZ142" s="171">
        <v>302.39999999999998</v>
      </c>
      <c r="BA142" s="171">
        <v>270.5</v>
      </c>
      <c r="BB142" s="170" t="s">
        <v>2966</v>
      </c>
      <c r="BC142" s="170" t="s">
        <v>16998</v>
      </c>
      <c r="BD142" s="172"/>
      <c r="BE142" s="173">
        <f t="shared" ref="BE142:BE154" si="37">BA142-O142</f>
        <v>5.5400000000000205</v>
      </c>
      <c r="BL142" s="118" t="str">
        <f t="shared" si="35"/>
        <v>771.300</v>
      </c>
      <c r="BO142" s="118" t="s">
        <v>3558</v>
      </c>
      <c r="BP142" s="118" t="s">
        <v>667</v>
      </c>
      <c r="BQ142" s="118" t="s">
        <v>2983</v>
      </c>
      <c r="BW142" s="118" t="s">
        <v>3558</v>
      </c>
      <c r="BX142" s="118" t="s">
        <v>667</v>
      </c>
      <c r="BY142" s="118" t="s">
        <v>2983</v>
      </c>
      <c r="CJ142" s="164">
        <f t="shared" si="36"/>
        <v>4.3655745685100555E-11</v>
      </c>
    </row>
    <row r="143" spans="1:120" x14ac:dyDescent="0.3">
      <c r="A143" s="118">
        <v>1</v>
      </c>
      <c r="B143" s="165">
        <f>SUBTOTAL(9,$A$22:A143)</f>
        <v>120</v>
      </c>
      <c r="C143" s="165"/>
      <c r="D143" s="175" t="s">
        <v>385</v>
      </c>
      <c r="E143" s="198" t="s">
        <v>17204</v>
      </c>
      <c r="F143" s="162">
        <f t="shared" si="34"/>
        <v>2728426.27</v>
      </c>
      <c r="G143" s="178">
        <v>0</v>
      </c>
      <c r="H143" s="178">
        <v>0</v>
      </c>
      <c r="I143" s="178">
        <v>0</v>
      </c>
      <c r="J143" s="178">
        <v>0</v>
      </c>
      <c r="K143" s="178">
        <v>0</v>
      </c>
      <c r="L143" s="178">
        <v>0</v>
      </c>
      <c r="M143" s="195">
        <v>0</v>
      </c>
      <c r="N143" s="178">
        <v>0</v>
      </c>
      <c r="O143" s="167">
        <v>333.2</v>
      </c>
      <c r="P143" s="162">
        <v>2605763.46</v>
      </c>
      <c r="Q143" s="178">
        <v>0</v>
      </c>
      <c r="R143" s="178">
        <v>0</v>
      </c>
      <c r="S143" s="162">
        <v>0</v>
      </c>
      <c r="T143" s="162">
        <v>0</v>
      </c>
      <c r="U143" s="178">
        <v>0</v>
      </c>
      <c r="V143" s="178">
        <v>0</v>
      </c>
      <c r="W143" s="178">
        <v>0</v>
      </c>
      <c r="X143" s="178">
        <v>0</v>
      </c>
      <c r="Y143" s="178">
        <v>0</v>
      </c>
      <c r="Z143" s="178">
        <v>0</v>
      </c>
      <c r="AA143" s="178">
        <v>0</v>
      </c>
      <c r="AB143" s="178">
        <v>0</v>
      </c>
      <c r="AC143" s="178">
        <v>0</v>
      </c>
      <c r="AD143" s="178">
        <v>0</v>
      </c>
      <c r="AE143" s="162">
        <f>ROUND(P143*2.14%,2)</f>
        <v>55763.34</v>
      </c>
      <c r="AF143" s="162">
        <v>66899.47</v>
      </c>
      <c r="AG143" s="178">
        <v>0</v>
      </c>
      <c r="AH143" s="138">
        <v>2023</v>
      </c>
      <c r="AI143" s="138">
        <v>2023</v>
      </c>
      <c r="AJ143" s="138">
        <v>2023</v>
      </c>
      <c r="AK143" s="169"/>
      <c r="AL143" s="169"/>
      <c r="AM143" s="169"/>
      <c r="AN143" s="169"/>
      <c r="AO143" s="170" t="s">
        <v>16955</v>
      </c>
      <c r="AP143" s="170" t="s">
        <v>16936</v>
      </c>
      <c r="AQ143" s="170">
        <v>0</v>
      </c>
      <c r="AR143" s="170" t="s">
        <v>16944</v>
      </c>
      <c r="AS143" s="170" t="s">
        <v>16943</v>
      </c>
      <c r="AT143" s="170">
        <v>0</v>
      </c>
      <c r="AU143" s="170"/>
      <c r="AV143" s="170"/>
      <c r="AW143" s="170"/>
      <c r="AX143" s="170"/>
      <c r="AY143" s="170" t="s">
        <v>940</v>
      </c>
      <c r="AZ143" s="171">
        <v>415.9</v>
      </c>
      <c r="BA143" s="171">
        <v>320</v>
      </c>
      <c r="BB143" s="170" t="s">
        <v>2966</v>
      </c>
      <c r="BC143" s="170" t="s">
        <v>16998</v>
      </c>
      <c r="BD143" s="172"/>
      <c r="BE143" s="173">
        <f t="shared" si="37"/>
        <v>-13.199999999999989</v>
      </c>
      <c r="BL143" s="118" t="str">
        <f t="shared" si="35"/>
        <v>240.000</v>
      </c>
      <c r="BO143" s="118" t="s">
        <v>3559</v>
      </c>
      <c r="BP143" s="118" t="s">
        <v>667</v>
      </c>
      <c r="BQ143" s="118" t="s">
        <v>2983</v>
      </c>
      <c r="BW143" s="118" t="s">
        <v>3559</v>
      </c>
      <c r="BX143" s="118" t="s">
        <v>667</v>
      </c>
      <c r="BY143" s="118" t="s">
        <v>2983</v>
      </c>
      <c r="CJ143" s="164">
        <f t="shared" si="36"/>
        <v>5.8207660913467407E-11</v>
      </c>
    </row>
    <row r="144" spans="1:120" x14ac:dyDescent="0.3">
      <c r="A144" s="118">
        <v>1</v>
      </c>
      <c r="B144" s="165">
        <f>SUBTOTAL(9,$A$22:A144)</f>
        <v>121</v>
      </c>
      <c r="C144" s="165"/>
      <c r="D144" s="175" t="s">
        <v>394</v>
      </c>
      <c r="E144" s="198" t="s">
        <v>17204</v>
      </c>
      <c r="F144" s="162">
        <f t="shared" si="34"/>
        <v>3013524.55</v>
      </c>
      <c r="G144" s="178">
        <v>0</v>
      </c>
      <c r="H144" s="178">
        <v>0</v>
      </c>
      <c r="I144" s="178">
        <v>0</v>
      </c>
      <c r="J144" s="178">
        <v>0</v>
      </c>
      <c r="K144" s="178">
        <v>0</v>
      </c>
      <c r="L144" s="178">
        <v>0</v>
      </c>
      <c r="M144" s="195">
        <v>0</v>
      </c>
      <c r="N144" s="178">
        <v>0</v>
      </c>
      <c r="O144" s="180">
        <v>0</v>
      </c>
      <c r="P144" s="162">
        <v>0</v>
      </c>
      <c r="Q144" s="178">
        <v>0</v>
      </c>
      <c r="R144" s="178">
        <v>0</v>
      </c>
      <c r="S144" s="167">
        <v>425.3</v>
      </c>
      <c r="T144" s="176">
        <v>2897146.75</v>
      </c>
      <c r="U144" s="178">
        <v>0</v>
      </c>
      <c r="V144" s="178">
        <v>0</v>
      </c>
      <c r="W144" s="178">
        <v>0</v>
      </c>
      <c r="X144" s="178">
        <v>0</v>
      </c>
      <c r="Y144" s="178">
        <v>0</v>
      </c>
      <c r="Z144" s="178">
        <v>0</v>
      </c>
      <c r="AA144" s="178">
        <v>0</v>
      </c>
      <c r="AB144" s="178">
        <v>0</v>
      </c>
      <c r="AC144" s="178">
        <v>0</v>
      </c>
      <c r="AD144" s="178">
        <v>0</v>
      </c>
      <c r="AE144" s="162">
        <f>ROUND(T144*2.14%,2)</f>
        <v>61998.94</v>
      </c>
      <c r="AF144" s="162">
        <v>54378.86</v>
      </c>
      <c r="AG144" s="178">
        <v>0</v>
      </c>
      <c r="AH144" s="138">
        <v>2023</v>
      </c>
      <c r="AI144" s="138">
        <v>2023</v>
      </c>
      <c r="AJ144" s="138">
        <v>2023</v>
      </c>
      <c r="AK144" s="169"/>
      <c r="AL144" s="169"/>
      <c r="AM144" s="169"/>
      <c r="AN144" s="169"/>
      <c r="AO144" s="170" t="s">
        <v>16937</v>
      </c>
      <c r="AP144" s="170" t="s">
        <v>16945</v>
      </c>
      <c r="AQ144" s="170">
        <v>0</v>
      </c>
      <c r="AR144" s="170" t="s">
        <v>16940</v>
      </c>
      <c r="AS144" s="170" t="s">
        <v>16947</v>
      </c>
      <c r="AT144" s="170">
        <v>0</v>
      </c>
      <c r="AU144" s="170"/>
      <c r="AV144" s="170"/>
      <c r="AW144" s="170"/>
      <c r="AX144" s="170"/>
      <c r="AY144" s="170" t="s">
        <v>662</v>
      </c>
      <c r="AZ144" s="171">
        <v>312</v>
      </c>
      <c r="BA144" s="171">
        <v>570</v>
      </c>
      <c r="BB144" s="170" t="s">
        <v>2966</v>
      </c>
      <c r="BC144" s="170" t="s">
        <v>662</v>
      </c>
      <c r="BD144" s="172"/>
      <c r="BE144" s="173">
        <f t="shared" si="37"/>
        <v>570</v>
      </c>
      <c r="BL144" s="118" t="str">
        <f t="shared" si="35"/>
        <v>нет данных</v>
      </c>
      <c r="BO144" s="118" t="s">
        <v>3568</v>
      </c>
      <c r="BP144" s="118" t="s">
        <v>637</v>
      </c>
      <c r="BQ144" s="118" t="s">
        <v>2983</v>
      </c>
      <c r="BW144" s="118" t="s">
        <v>3568</v>
      </c>
      <c r="BX144" s="118" t="s">
        <v>637</v>
      </c>
      <c r="BY144" s="118" t="s">
        <v>2983</v>
      </c>
      <c r="CJ144" s="164">
        <f t="shared" si="36"/>
        <v>-1.8917489796876907E-10</v>
      </c>
    </row>
    <row r="145" spans="1:120" x14ac:dyDescent="0.3">
      <c r="A145" s="118">
        <v>1</v>
      </c>
      <c r="B145" s="165">
        <f>SUBTOTAL(9,$A$22:A145)</f>
        <v>122</v>
      </c>
      <c r="C145" s="165"/>
      <c r="D145" s="175" t="s">
        <v>395</v>
      </c>
      <c r="E145" s="198" t="s">
        <v>17204</v>
      </c>
      <c r="F145" s="162">
        <f t="shared" si="34"/>
        <v>3047857.95</v>
      </c>
      <c r="G145" s="178">
        <v>0</v>
      </c>
      <c r="H145" s="178">
        <v>0</v>
      </c>
      <c r="I145" s="178">
        <v>0</v>
      </c>
      <c r="J145" s="178">
        <v>0</v>
      </c>
      <c r="K145" s="178">
        <v>0</v>
      </c>
      <c r="L145" s="178">
        <v>0</v>
      </c>
      <c r="M145" s="195">
        <v>0</v>
      </c>
      <c r="N145" s="178">
        <v>0</v>
      </c>
      <c r="O145" s="180">
        <v>0</v>
      </c>
      <c r="P145" s="162">
        <v>0</v>
      </c>
      <c r="Q145" s="178">
        <v>0</v>
      </c>
      <c r="R145" s="178">
        <v>0</v>
      </c>
      <c r="S145" s="167">
        <v>430.8</v>
      </c>
      <c r="T145" s="176">
        <v>2930694.97</v>
      </c>
      <c r="U145" s="178">
        <v>0</v>
      </c>
      <c r="V145" s="178">
        <v>0</v>
      </c>
      <c r="W145" s="178">
        <v>0</v>
      </c>
      <c r="X145" s="178">
        <v>0</v>
      </c>
      <c r="Y145" s="178">
        <v>0</v>
      </c>
      <c r="Z145" s="178">
        <v>0</v>
      </c>
      <c r="AA145" s="178">
        <v>0</v>
      </c>
      <c r="AB145" s="178">
        <v>0</v>
      </c>
      <c r="AC145" s="178">
        <v>0</v>
      </c>
      <c r="AD145" s="178">
        <v>0</v>
      </c>
      <c r="AE145" s="162">
        <f>ROUND(T145*2.14%,2)</f>
        <v>62716.87</v>
      </c>
      <c r="AF145" s="162">
        <v>54446.11</v>
      </c>
      <c r="AG145" s="178">
        <v>0</v>
      </c>
      <c r="AH145" s="138">
        <v>2023</v>
      </c>
      <c r="AI145" s="138">
        <v>2023</v>
      </c>
      <c r="AJ145" s="138">
        <v>2023</v>
      </c>
      <c r="AK145" s="169"/>
      <c r="AL145" s="169"/>
      <c r="AM145" s="169"/>
      <c r="AN145" s="169"/>
      <c r="AO145" s="170" t="s">
        <v>16939</v>
      </c>
      <c r="AP145" s="170" t="s">
        <v>16951</v>
      </c>
      <c r="AQ145" s="170">
        <v>0</v>
      </c>
      <c r="AR145" s="170" t="s">
        <v>16941</v>
      </c>
      <c r="AS145" s="170" t="s">
        <v>16952</v>
      </c>
      <c r="AT145" s="170">
        <v>0</v>
      </c>
      <c r="AU145" s="170"/>
      <c r="AV145" s="170"/>
      <c r="AW145" s="170"/>
      <c r="AX145" s="170"/>
      <c r="AY145" s="170" t="s">
        <v>662</v>
      </c>
      <c r="AZ145" s="171">
        <v>313.7</v>
      </c>
      <c r="BA145" s="171">
        <v>252</v>
      </c>
      <c r="BB145" s="170" t="s">
        <v>2966</v>
      </c>
      <c r="BC145" s="170" t="s">
        <v>16998</v>
      </c>
      <c r="BD145" s="172"/>
      <c r="BE145" s="173">
        <f t="shared" si="37"/>
        <v>252</v>
      </c>
      <c r="BL145" s="118" t="str">
        <f t="shared" si="35"/>
        <v>201.500</v>
      </c>
      <c r="BO145" s="118" t="s">
        <v>3569</v>
      </c>
      <c r="BP145" s="118" t="s">
        <v>16975</v>
      </c>
      <c r="BQ145" s="118" t="s">
        <v>2983</v>
      </c>
      <c r="BW145" s="118" t="s">
        <v>3569</v>
      </c>
      <c r="BX145" s="118" t="s">
        <v>16975</v>
      </c>
      <c r="BY145" s="118" t="s">
        <v>2983</v>
      </c>
      <c r="CJ145" s="164">
        <f t="shared" si="36"/>
        <v>-2.1827872842550278E-11</v>
      </c>
    </row>
    <row r="146" spans="1:120" x14ac:dyDescent="0.3">
      <c r="A146" s="118">
        <v>1</v>
      </c>
      <c r="B146" s="165">
        <f>SUBTOTAL(9,$A$22:A146)</f>
        <v>123</v>
      </c>
      <c r="C146" s="165"/>
      <c r="D146" s="175" t="s">
        <v>396</v>
      </c>
      <c r="E146" s="198" t="s">
        <v>17204</v>
      </c>
      <c r="F146" s="162">
        <f t="shared" si="34"/>
        <v>3232478.47</v>
      </c>
      <c r="G146" s="178">
        <v>0</v>
      </c>
      <c r="H146" s="178">
        <v>0</v>
      </c>
      <c r="I146" s="178">
        <v>0</v>
      </c>
      <c r="J146" s="178">
        <v>0</v>
      </c>
      <c r="K146" s="178">
        <v>0</v>
      </c>
      <c r="L146" s="178">
        <v>0</v>
      </c>
      <c r="M146" s="195">
        <v>0</v>
      </c>
      <c r="N146" s="178">
        <v>0</v>
      </c>
      <c r="O146" s="167">
        <v>419.1</v>
      </c>
      <c r="P146" s="167">
        <v>3093198.16</v>
      </c>
      <c r="Q146" s="178">
        <v>0</v>
      </c>
      <c r="R146" s="178">
        <v>0</v>
      </c>
      <c r="S146" s="162">
        <v>0</v>
      </c>
      <c r="T146" s="162">
        <v>0</v>
      </c>
      <c r="U146" s="178">
        <v>0</v>
      </c>
      <c r="V146" s="178">
        <v>0</v>
      </c>
      <c r="W146" s="178">
        <v>0</v>
      </c>
      <c r="X146" s="178">
        <v>0</v>
      </c>
      <c r="Y146" s="178">
        <v>0</v>
      </c>
      <c r="Z146" s="178">
        <v>0</v>
      </c>
      <c r="AA146" s="178">
        <v>0</v>
      </c>
      <c r="AB146" s="178">
        <v>0</v>
      </c>
      <c r="AC146" s="178">
        <v>0</v>
      </c>
      <c r="AD146" s="178">
        <v>0</v>
      </c>
      <c r="AE146" s="162">
        <f t="shared" ref="AE146:AE150" si="38">ROUND(P146*2.14%,2)</f>
        <v>66194.44</v>
      </c>
      <c r="AF146" s="162">
        <v>73085.87</v>
      </c>
      <c r="AG146" s="178">
        <v>0</v>
      </c>
      <c r="AH146" s="138">
        <v>2023</v>
      </c>
      <c r="AI146" s="138">
        <v>2023</v>
      </c>
      <c r="AJ146" s="138">
        <v>2023</v>
      </c>
      <c r="AK146" s="169"/>
      <c r="AL146" s="169"/>
      <c r="AM146" s="169"/>
      <c r="AN146" s="169"/>
      <c r="AO146" s="170" t="s">
        <v>16939</v>
      </c>
      <c r="AP146" s="170" t="s">
        <v>16946</v>
      </c>
      <c r="AQ146" s="170">
        <v>0</v>
      </c>
      <c r="AR146" s="170" t="s">
        <v>16949</v>
      </c>
      <c r="AS146" s="170" t="s">
        <v>16952</v>
      </c>
      <c r="AT146" s="170">
        <v>0</v>
      </c>
      <c r="AU146" s="170"/>
      <c r="AV146" s="170"/>
      <c r="AW146" s="170"/>
      <c r="AX146" s="170"/>
      <c r="AY146" s="170" t="s">
        <v>639</v>
      </c>
      <c r="AZ146" s="171">
        <v>492.5</v>
      </c>
      <c r="BA146" s="171">
        <v>425.1</v>
      </c>
      <c r="BB146" s="170" t="s">
        <v>2966</v>
      </c>
      <c r="BC146" s="170" t="s">
        <v>16998</v>
      </c>
      <c r="BD146" s="172"/>
      <c r="BE146" s="173">
        <f t="shared" si="37"/>
        <v>6</v>
      </c>
      <c r="BL146" s="118" t="str">
        <f t="shared" si="35"/>
        <v>327.100</v>
      </c>
      <c r="BO146" s="118" t="s">
        <v>720</v>
      </c>
      <c r="BP146" s="118" t="s">
        <v>16977</v>
      </c>
      <c r="BQ146" s="118" t="s">
        <v>3570</v>
      </c>
      <c r="BW146" s="118" t="s">
        <v>720</v>
      </c>
      <c r="BX146" s="118" t="s">
        <v>16977</v>
      </c>
      <c r="BY146" s="118" t="s">
        <v>3570</v>
      </c>
      <c r="CJ146" s="164">
        <f t="shared" si="36"/>
        <v>5.8207660913467407E-11</v>
      </c>
    </row>
    <row r="147" spans="1:120" x14ac:dyDescent="0.3">
      <c r="A147" s="118">
        <v>1</v>
      </c>
      <c r="B147" s="165">
        <f>SUBTOTAL(9,$A$22:A147)</f>
        <v>124</v>
      </c>
      <c r="C147" s="165"/>
      <c r="D147" s="175" t="s">
        <v>407</v>
      </c>
      <c r="E147" s="198" t="s">
        <v>17204</v>
      </c>
      <c r="F147" s="162">
        <f t="shared" si="34"/>
        <v>77286.28</v>
      </c>
      <c r="G147" s="178">
        <v>0</v>
      </c>
      <c r="H147" s="178">
        <v>0</v>
      </c>
      <c r="I147" s="178">
        <v>0</v>
      </c>
      <c r="J147" s="178">
        <v>0</v>
      </c>
      <c r="K147" s="178">
        <v>0</v>
      </c>
      <c r="L147" s="178">
        <v>0</v>
      </c>
      <c r="M147" s="195">
        <v>0</v>
      </c>
      <c r="N147" s="178">
        <v>0</v>
      </c>
      <c r="O147" s="167">
        <v>0</v>
      </c>
      <c r="P147" s="162">
        <v>0</v>
      </c>
      <c r="Q147" s="178">
        <v>0</v>
      </c>
      <c r="R147" s="178">
        <v>0</v>
      </c>
      <c r="S147" s="162">
        <v>0</v>
      </c>
      <c r="T147" s="162">
        <v>0</v>
      </c>
      <c r="U147" s="178">
        <v>0</v>
      </c>
      <c r="V147" s="178">
        <v>0</v>
      </c>
      <c r="W147" s="178">
        <v>0</v>
      </c>
      <c r="X147" s="178">
        <v>0</v>
      </c>
      <c r="Y147" s="178">
        <v>0</v>
      </c>
      <c r="Z147" s="178">
        <v>0</v>
      </c>
      <c r="AA147" s="178">
        <v>0</v>
      </c>
      <c r="AB147" s="178">
        <v>0</v>
      </c>
      <c r="AC147" s="178">
        <v>0</v>
      </c>
      <c r="AD147" s="178">
        <v>0</v>
      </c>
      <c r="AE147" s="162">
        <f t="shared" si="38"/>
        <v>0</v>
      </c>
      <c r="AF147" s="162">
        <v>77286.28</v>
      </c>
      <c r="AG147" s="178">
        <v>0</v>
      </c>
      <c r="AH147" s="138">
        <v>2023</v>
      </c>
      <c r="AI147" s="138" t="s">
        <v>17033</v>
      </c>
      <c r="AJ147" s="138" t="s">
        <v>17033</v>
      </c>
      <c r="AK147" s="169"/>
      <c r="AL147" s="169"/>
      <c r="AM147" s="169"/>
      <c r="AN147" s="169"/>
      <c r="AO147" s="170" t="s">
        <v>16939</v>
      </c>
      <c r="AP147" s="170" t="s">
        <v>16960</v>
      </c>
      <c r="AQ147" s="170">
        <v>0</v>
      </c>
      <c r="AR147" s="170" t="s">
        <v>16941</v>
      </c>
      <c r="AS147" s="170" t="s">
        <v>16952</v>
      </c>
      <c r="AT147" s="170">
        <v>0</v>
      </c>
      <c r="AU147" s="170"/>
      <c r="AV147" s="170"/>
      <c r="AW147" s="170"/>
      <c r="AX147" s="170"/>
      <c r="AY147" s="170" t="s">
        <v>662</v>
      </c>
      <c r="AZ147" s="171">
        <v>410</v>
      </c>
      <c r="BA147" s="171">
        <v>268.39999999999998</v>
      </c>
      <c r="BB147" s="170" t="s">
        <v>2966</v>
      </c>
      <c r="BC147" s="170" t="s">
        <v>16998</v>
      </c>
      <c r="BD147" s="172"/>
      <c r="BE147" s="173">
        <f t="shared" si="37"/>
        <v>268.39999999999998</v>
      </c>
      <c r="BF147" s="118" t="s">
        <v>16996</v>
      </c>
      <c r="BL147" s="118" t="str">
        <f t="shared" si="35"/>
        <v>268.400</v>
      </c>
      <c r="BO147" s="118" t="s">
        <v>516</v>
      </c>
      <c r="BP147" s="118" t="s">
        <v>661</v>
      </c>
      <c r="BQ147" s="118" t="s">
        <v>728</v>
      </c>
      <c r="BW147" s="118" t="s">
        <v>516</v>
      </c>
      <c r="BX147" s="118" t="s">
        <v>661</v>
      </c>
      <c r="BY147" s="118" t="s">
        <v>728</v>
      </c>
      <c r="CJ147" s="164">
        <f t="shared" si="36"/>
        <v>0</v>
      </c>
    </row>
    <row r="148" spans="1:120" x14ac:dyDescent="0.3">
      <c r="A148" s="118">
        <v>1</v>
      </c>
      <c r="B148" s="165">
        <f>SUBTOTAL(9,$A$22:A148)</f>
        <v>125</v>
      </c>
      <c r="C148" s="165"/>
      <c r="D148" s="175" t="s">
        <v>402</v>
      </c>
      <c r="E148" s="198" t="s">
        <v>17204</v>
      </c>
      <c r="F148" s="162">
        <f t="shared" si="34"/>
        <v>3958741.46</v>
      </c>
      <c r="G148" s="178">
        <v>0</v>
      </c>
      <c r="H148" s="178">
        <v>0</v>
      </c>
      <c r="I148" s="178">
        <v>0</v>
      </c>
      <c r="J148" s="178">
        <v>0</v>
      </c>
      <c r="K148" s="178">
        <v>0</v>
      </c>
      <c r="L148" s="178">
        <v>0</v>
      </c>
      <c r="M148" s="195">
        <v>0</v>
      </c>
      <c r="N148" s="178">
        <v>0</v>
      </c>
      <c r="O148" s="167">
        <v>512</v>
      </c>
      <c r="P148" s="162">
        <f>3880518.37-93915.62</f>
        <v>3786602.75</v>
      </c>
      <c r="Q148" s="178">
        <v>0</v>
      </c>
      <c r="R148" s="178">
        <v>0</v>
      </c>
      <c r="S148" s="162">
        <v>0</v>
      </c>
      <c r="T148" s="162">
        <v>0</v>
      </c>
      <c r="U148" s="178">
        <v>0</v>
      </c>
      <c r="V148" s="178">
        <v>0</v>
      </c>
      <c r="W148" s="178">
        <v>0</v>
      </c>
      <c r="X148" s="178">
        <v>0</v>
      </c>
      <c r="Y148" s="178">
        <v>0</v>
      </c>
      <c r="Z148" s="178">
        <v>0</v>
      </c>
      <c r="AA148" s="178">
        <v>0</v>
      </c>
      <c r="AB148" s="178">
        <v>0</v>
      </c>
      <c r="AC148" s="178">
        <v>0</v>
      </c>
      <c r="AD148" s="178">
        <v>0</v>
      </c>
      <c r="AE148" s="162">
        <f t="shared" si="38"/>
        <v>81033.3</v>
      </c>
      <c r="AF148" s="162">
        <v>91105.41</v>
      </c>
      <c r="AG148" s="178">
        <v>0</v>
      </c>
      <c r="AH148" s="138">
        <v>2023</v>
      </c>
      <c r="AI148" s="138">
        <v>2023</v>
      </c>
      <c r="AJ148" s="138">
        <v>2023</v>
      </c>
      <c r="AK148" s="169"/>
      <c r="AL148" s="169"/>
      <c r="AM148" s="169"/>
      <c r="AN148" s="169"/>
      <c r="AO148" s="170" t="s">
        <v>16939</v>
      </c>
      <c r="AP148" s="170" t="s">
        <v>16960</v>
      </c>
      <c r="AQ148" s="170">
        <v>0</v>
      </c>
      <c r="AR148" s="170" t="s">
        <v>16949</v>
      </c>
      <c r="AS148" s="170" t="s">
        <v>16952</v>
      </c>
      <c r="AT148" s="170">
        <v>0</v>
      </c>
      <c r="AU148" s="170"/>
      <c r="AV148" s="170"/>
      <c r="AW148" s="170"/>
      <c r="AX148" s="170"/>
      <c r="AY148" s="170" t="s">
        <v>639</v>
      </c>
      <c r="AZ148" s="171">
        <v>571.4</v>
      </c>
      <c r="BA148" s="171">
        <v>560</v>
      </c>
      <c r="BB148" s="170" t="s">
        <v>2966</v>
      </c>
      <c r="BC148" s="170" t="s">
        <v>16998</v>
      </c>
      <c r="BD148" s="172"/>
      <c r="BE148" s="173">
        <f t="shared" si="37"/>
        <v>48</v>
      </c>
      <c r="BL148" s="118" t="str">
        <f t="shared" si="35"/>
        <v>310.000</v>
      </c>
      <c r="BO148" s="118" t="s">
        <v>3578</v>
      </c>
      <c r="BP148" s="118" t="s">
        <v>2983</v>
      </c>
      <c r="BQ148" s="118" t="s">
        <v>2983</v>
      </c>
      <c r="BW148" s="118" t="s">
        <v>3578</v>
      </c>
      <c r="BX148" s="118" t="s">
        <v>2983</v>
      </c>
      <c r="BY148" s="118" t="s">
        <v>2983</v>
      </c>
      <c r="CJ148" s="164">
        <f t="shared" si="36"/>
        <v>-4.3655745685100555E-11</v>
      </c>
    </row>
    <row r="149" spans="1:120" x14ac:dyDescent="0.3">
      <c r="A149" s="118">
        <v>1</v>
      </c>
      <c r="B149" s="165">
        <f>SUBTOTAL(9,$A$22:A149)</f>
        <v>126</v>
      </c>
      <c r="C149" s="165"/>
      <c r="D149" s="175" t="s">
        <v>410</v>
      </c>
      <c r="E149" s="198" t="s">
        <v>17204</v>
      </c>
      <c r="F149" s="162">
        <f t="shared" si="34"/>
        <v>2145853.8899999997</v>
      </c>
      <c r="G149" s="178">
        <v>0</v>
      </c>
      <c r="H149" s="178">
        <v>0</v>
      </c>
      <c r="I149" s="178">
        <v>0</v>
      </c>
      <c r="J149" s="178">
        <v>0</v>
      </c>
      <c r="K149" s="178">
        <v>0</v>
      </c>
      <c r="L149" s="178">
        <v>0</v>
      </c>
      <c r="M149" s="195">
        <v>0</v>
      </c>
      <c r="N149" s="178">
        <v>0</v>
      </c>
      <c r="O149" s="167">
        <v>279.7</v>
      </c>
      <c r="P149" s="162">
        <v>2033417.2</v>
      </c>
      <c r="Q149" s="178">
        <v>0</v>
      </c>
      <c r="R149" s="178">
        <v>0</v>
      </c>
      <c r="S149" s="162">
        <v>0</v>
      </c>
      <c r="T149" s="162">
        <v>0</v>
      </c>
      <c r="U149" s="178">
        <v>0</v>
      </c>
      <c r="V149" s="178">
        <v>0</v>
      </c>
      <c r="W149" s="178">
        <v>0</v>
      </c>
      <c r="X149" s="178">
        <v>0</v>
      </c>
      <c r="Y149" s="178">
        <v>0</v>
      </c>
      <c r="Z149" s="178">
        <v>0</v>
      </c>
      <c r="AA149" s="178">
        <v>0</v>
      </c>
      <c r="AB149" s="178">
        <v>0</v>
      </c>
      <c r="AC149" s="178">
        <v>0</v>
      </c>
      <c r="AD149" s="178">
        <v>0</v>
      </c>
      <c r="AE149" s="162">
        <f t="shared" si="38"/>
        <v>43515.13</v>
      </c>
      <c r="AF149" s="162">
        <v>68921.56</v>
      </c>
      <c r="AG149" s="178">
        <v>0</v>
      </c>
      <c r="AH149" s="138">
        <v>2023</v>
      </c>
      <c r="AI149" s="138">
        <v>2023</v>
      </c>
      <c r="AJ149" s="138">
        <v>2023</v>
      </c>
      <c r="AK149" s="169"/>
      <c r="AL149" s="169"/>
      <c r="AM149" s="169"/>
      <c r="AN149" s="169"/>
      <c r="AO149" s="170" t="s">
        <v>16939</v>
      </c>
      <c r="AP149" s="170" t="s">
        <v>16960</v>
      </c>
      <c r="AQ149" s="170">
        <v>0</v>
      </c>
      <c r="AR149" s="170" t="s">
        <v>16945</v>
      </c>
      <c r="AS149" s="170" t="s">
        <v>16952</v>
      </c>
      <c r="AT149" s="170">
        <v>0</v>
      </c>
      <c r="AU149" s="170"/>
      <c r="AV149" s="170"/>
      <c r="AW149" s="170"/>
      <c r="AX149" s="170"/>
      <c r="AY149" s="170" t="s">
        <v>613</v>
      </c>
      <c r="AZ149" s="171">
        <v>311.3</v>
      </c>
      <c r="BA149" s="171">
        <v>342</v>
      </c>
      <c r="BB149" s="170" t="s">
        <v>2966</v>
      </c>
      <c r="BC149" s="170" t="s">
        <v>16998</v>
      </c>
      <c r="BD149" s="172"/>
      <c r="BE149" s="173">
        <f t="shared" si="37"/>
        <v>62.300000000000011</v>
      </c>
      <c r="BL149" s="118" t="str">
        <f t="shared" si="35"/>
        <v>нет данных</v>
      </c>
      <c r="BO149" s="118" t="s">
        <v>3585</v>
      </c>
      <c r="BP149" s="118" t="s">
        <v>787</v>
      </c>
      <c r="BQ149" s="118" t="s">
        <v>3586</v>
      </c>
      <c r="BW149" s="118" t="s">
        <v>3585</v>
      </c>
      <c r="BX149" s="118" t="s">
        <v>787</v>
      </c>
      <c r="BY149" s="118" t="s">
        <v>3586</v>
      </c>
      <c r="CJ149" s="164">
        <f t="shared" si="36"/>
        <v>-2.9103830456733704E-10</v>
      </c>
    </row>
    <row r="150" spans="1:120" x14ac:dyDescent="0.3">
      <c r="A150" s="118">
        <v>1</v>
      </c>
      <c r="B150" s="165">
        <f>SUBTOTAL(9,$A$22:A150)</f>
        <v>127</v>
      </c>
      <c r="C150" s="165"/>
      <c r="D150" s="175" t="s">
        <v>439</v>
      </c>
      <c r="E150" s="198" t="s">
        <v>17204</v>
      </c>
      <c r="F150" s="162">
        <f t="shared" si="34"/>
        <v>5787737.6200000001</v>
      </c>
      <c r="G150" s="178">
        <v>0</v>
      </c>
      <c r="H150" s="178">
        <v>0</v>
      </c>
      <c r="I150" s="178">
        <v>0</v>
      </c>
      <c r="J150" s="178">
        <v>0</v>
      </c>
      <c r="K150" s="178">
        <v>0</v>
      </c>
      <c r="L150" s="178">
        <v>0</v>
      </c>
      <c r="M150" s="195">
        <v>0</v>
      </c>
      <c r="N150" s="178">
        <v>0</v>
      </c>
      <c r="O150" s="167">
        <v>773.42</v>
      </c>
      <c r="P150" s="167">
        <v>5575764.8499999996</v>
      </c>
      <c r="Q150" s="178">
        <v>0</v>
      </c>
      <c r="R150" s="178">
        <v>0</v>
      </c>
      <c r="S150" s="162">
        <v>0</v>
      </c>
      <c r="T150" s="162">
        <v>0</v>
      </c>
      <c r="U150" s="178">
        <v>0</v>
      </c>
      <c r="V150" s="178">
        <v>0</v>
      </c>
      <c r="W150" s="178">
        <v>0</v>
      </c>
      <c r="X150" s="178">
        <v>0</v>
      </c>
      <c r="Y150" s="178">
        <v>0</v>
      </c>
      <c r="Z150" s="178">
        <v>0</v>
      </c>
      <c r="AA150" s="178">
        <v>0</v>
      </c>
      <c r="AB150" s="178">
        <v>0</v>
      </c>
      <c r="AC150" s="178">
        <v>0</v>
      </c>
      <c r="AD150" s="178">
        <v>0</v>
      </c>
      <c r="AE150" s="162">
        <f t="shared" si="38"/>
        <v>119321.37</v>
      </c>
      <c r="AF150" s="162">
        <v>92651.4</v>
      </c>
      <c r="AG150" s="178">
        <v>0</v>
      </c>
      <c r="AH150" s="138">
        <v>2023</v>
      </c>
      <c r="AI150" s="138">
        <v>2023</v>
      </c>
      <c r="AJ150" s="138">
        <v>2023</v>
      </c>
      <c r="AK150" s="169"/>
      <c r="AL150" s="169"/>
      <c r="AM150" s="169"/>
      <c r="AN150" s="169"/>
      <c r="AO150" s="170" t="s">
        <v>16935</v>
      </c>
      <c r="AP150" s="170" t="s">
        <v>16948</v>
      </c>
      <c r="AQ150" s="170">
        <v>0</v>
      </c>
      <c r="AR150" s="170" t="s">
        <v>16951</v>
      </c>
      <c r="AS150" s="170" t="s">
        <v>16952</v>
      </c>
      <c r="AT150" s="170">
        <v>0</v>
      </c>
      <c r="AU150" s="170"/>
      <c r="AV150" s="170"/>
      <c r="AW150" s="170"/>
      <c r="AX150" s="170"/>
      <c r="AY150" s="170" t="s">
        <v>694</v>
      </c>
      <c r="AZ150" s="171">
        <v>890.5</v>
      </c>
      <c r="BA150" s="171">
        <v>683</v>
      </c>
      <c r="BB150" s="170" t="s">
        <v>2966</v>
      </c>
      <c r="BC150" s="170" t="s">
        <v>16998</v>
      </c>
      <c r="BD150" s="172"/>
      <c r="BE150" s="173">
        <f t="shared" si="37"/>
        <v>-90.419999999999959</v>
      </c>
      <c r="BL150" s="118" t="str">
        <f t="shared" si="35"/>
        <v>552.000</v>
      </c>
      <c r="BO150" s="118" t="s">
        <v>3634</v>
      </c>
      <c r="BP150" s="118" t="s">
        <v>3003</v>
      </c>
      <c r="BQ150" s="118" t="s">
        <v>3636</v>
      </c>
      <c r="BW150" s="118" t="s">
        <v>3634</v>
      </c>
      <c r="BX150" s="118" t="s">
        <v>3003</v>
      </c>
      <c r="BY150" s="118" t="s">
        <v>3636</v>
      </c>
      <c r="CJ150" s="164">
        <f t="shared" si="36"/>
        <v>4.9476511776447296E-10</v>
      </c>
    </row>
    <row r="151" spans="1:120" x14ac:dyDescent="0.3">
      <c r="A151" s="118">
        <v>1</v>
      </c>
      <c r="B151" s="165">
        <f>SUBTOTAL(9,$A$22:A151)</f>
        <v>128</v>
      </c>
      <c r="C151" s="165"/>
      <c r="D151" s="175" t="s">
        <v>404</v>
      </c>
      <c r="E151" s="198" t="s">
        <v>17204</v>
      </c>
      <c r="F151" s="162">
        <f t="shared" si="34"/>
        <v>3560945.88</v>
      </c>
      <c r="G151" s="178">
        <v>0</v>
      </c>
      <c r="H151" s="178">
        <v>0</v>
      </c>
      <c r="I151" s="178">
        <v>0</v>
      </c>
      <c r="J151" s="178">
        <v>0</v>
      </c>
      <c r="K151" s="178">
        <v>0</v>
      </c>
      <c r="L151" s="178">
        <v>0</v>
      </c>
      <c r="M151" s="195">
        <v>0</v>
      </c>
      <c r="N151" s="178">
        <v>0</v>
      </c>
      <c r="O151" s="180">
        <v>0</v>
      </c>
      <c r="P151" s="162">
        <v>0</v>
      </c>
      <c r="Q151" s="178">
        <v>0</v>
      </c>
      <c r="R151" s="178">
        <v>0</v>
      </c>
      <c r="S151" s="167">
        <v>506.31</v>
      </c>
      <c r="T151" s="162">
        <v>3428899.77</v>
      </c>
      <c r="U151" s="178">
        <v>0</v>
      </c>
      <c r="V151" s="178">
        <v>0</v>
      </c>
      <c r="W151" s="178">
        <v>0</v>
      </c>
      <c r="X151" s="178">
        <v>0</v>
      </c>
      <c r="Y151" s="178">
        <v>0</v>
      </c>
      <c r="Z151" s="178">
        <v>0</v>
      </c>
      <c r="AA151" s="178">
        <v>0</v>
      </c>
      <c r="AB151" s="178">
        <v>0</v>
      </c>
      <c r="AC151" s="178">
        <v>0</v>
      </c>
      <c r="AD151" s="178">
        <v>0</v>
      </c>
      <c r="AE151" s="162">
        <f>ROUND(T151*2.14%,2)</f>
        <v>73378.460000000006</v>
      </c>
      <c r="AF151" s="162">
        <v>58667.65</v>
      </c>
      <c r="AG151" s="178">
        <v>0</v>
      </c>
      <c r="AH151" s="138">
        <v>2023</v>
      </c>
      <c r="AI151" s="138">
        <v>2023</v>
      </c>
      <c r="AJ151" s="138">
        <v>2023</v>
      </c>
      <c r="AK151" s="169"/>
      <c r="AL151" s="169"/>
      <c r="AM151" s="169"/>
      <c r="AN151" s="169"/>
      <c r="AO151" s="170" t="s">
        <v>16937</v>
      </c>
      <c r="AP151" s="170" t="s">
        <v>16945</v>
      </c>
      <c r="AQ151" s="170">
        <v>0</v>
      </c>
      <c r="AR151" s="170" t="s">
        <v>16940</v>
      </c>
      <c r="AS151" s="170" t="s">
        <v>16947</v>
      </c>
      <c r="AT151" s="170">
        <v>0</v>
      </c>
      <c r="AU151" s="170"/>
      <c r="AV151" s="170"/>
      <c r="AW151" s="170"/>
      <c r="AX151" s="170"/>
      <c r="AY151" s="170" t="s">
        <v>912</v>
      </c>
      <c r="AZ151" s="171">
        <v>362.3</v>
      </c>
      <c r="BA151" s="171">
        <v>297</v>
      </c>
      <c r="BB151" s="170" t="s">
        <v>2966</v>
      </c>
      <c r="BC151" s="170" t="s">
        <v>2979</v>
      </c>
      <c r="BD151" s="172"/>
      <c r="BE151" s="173">
        <f t="shared" si="37"/>
        <v>297</v>
      </c>
      <c r="BL151" s="118" t="str">
        <f t="shared" si="35"/>
        <v>280.000</v>
      </c>
      <c r="BO151" s="118" t="s">
        <v>3591</v>
      </c>
      <c r="BP151" s="118" t="s">
        <v>16975</v>
      </c>
      <c r="BQ151" s="118" t="s">
        <v>3592</v>
      </c>
      <c r="BW151" s="118" t="s">
        <v>3591</v>
      </c>
      <c r="BX151" s="118" t="s">
        <v>16975</v>
      </c>
      <c r="BY151" s="118" t="s">
        <v>3592</v>
      </c>
      <c r="CJ151" s="164">
        <f t="shared" si="36"/>
        <v>-1.3824319466948509E-10</v>
      </c>
    </row>
    <row r="152" spans="1:120" x14ac:dyDescent="0.3">
      <c r="A152" s="118">
        <v>1</v>
      </c>
      <c r="B152" s="165">
        <f>SUBTOTAL(9,$A$22:A152)</f>
        <v>129</v>
      </c>
      <c r="C152" s="165"/>
      <c r="D152" s="175" t="s">
        <v>412</v>
      </c>
      <c r="E152" s="198" t="s">
        <v>17204</v>
      </c>
      <c r="F152" s="162">
        <f t="shared" si="34"/>
        <v>4843993.38</v>
      </c>
      <c r="G152" s="178">
        <v>0</v>
      </c>
      <c r="H152" s="178">
        <v>0</v>
      </c>
      <c r="I152" s="178">
        <v>0</v>
      </c>
      <c r="J152" s="178">
        <v>0</v>
      </c>
      <c r="K152" s="178">
        <v>0</v>
      </c>
      <c r="L152" s="178">
        <v>0</v>
      </c>
      <c r="M152" s="195">
        <v>0</v>
      </c>
      <c r="N152" s="178">
        <v>0</v>
      </c>
      <c r="O152" s="180">
        <v>566.20000000000005</v>
      </c>
      <c r="P152" s="162">
        <v>4634964.37</v>
      </c>
      <c r="Q152" s="178">
        <v>0</v>
      </c>
      <c r="R152" s="178">
        <v>0</v>
      </c>
      <c r="S152" s="162">
        <v>0</v>
      </c>
      <c r="T152" s="162">
        <v>0</v>
      </c>
      <c r="U152" s="178">
        <v>0</v>
      </c>
      <c r="V152" s="178">
        <v>0</v>
      </c>
      <c r="W152" s="178">
        <v>0</v>
      </c>
      <c r="X152" s="178">
        <v>0</v>
      </c>
      <c r="Y152" s="178">
        <v>0</v>
      </c>
      <c r="Z152" s="178">
        <v>0</v>
      </c>
      <c r="AA152" s="178">
        <v>0</v>
      </c>
      <c r="AB152" s="178">
        <v>0</v>
      </c>
      <c r="AC152" s="178">
        <v>0</v>
      </c>
      <c r="AD152" s="178">
        <v>0</v>
      </c>
      <c r="AE152" s="162">
        <f>ROUND(P152*2.14%,2)</f>
        <v>99188.24</v>
      </c>
      <c r="AF152" s="162">
        <v>109840.77</v>
      </c>
      <c r="AG152" s="178">
        <v>0</v>
      </c>
      <c r="AH152" s="138">
        <v>2023</v>
      </c>
      <c r="AI152" s="138">
        <v>2023</v>
      </c>
      <c r="AJ152" s="138">
        <v>2023</v>
      </c>
      <c r="AK152" s="169"/>
      <c r="AL152" s="169"/>
      <c r="AM152" s="169"/>
      <c r="AN152" s="169"/>
      <c r="AO152" s="170" t="s">
        <v>16939</v>
      </c>
      <c r="AP152" s="170" t="s">
        <v>16951</v>
      </c>
      <c r="AQ152" s="170">
        <v>0</v>
      </c>
      <c r="AR152" s="170" t="s">
        <v>16941</v>
      </c>
      <c r="AS152" s="170" t="s">
        <v>16952</v>
      </c>
      <c r="AT152" s="170" t="s">
        <v>16950</v>
      </c>
      <c r="AU152" s="170"/>
      <c r="AV152" s="170"/>
      <c r="AW152" s="170"/>
      <c r="AX152" s="170"/>
      <c r="AY152" s="170" t="s">
        <v>662</v>
      </c>
      <c r="AZ152" s="171">
        <v>1104.7</v>
      </c>
      <c r="BA152" s="171">
        <v>570</v>
      </c>
      <c r="BB152" s="170" t="s">
        <v>2966</v>
      </c>
      <c r="BC152" s="170" t="s">
        <v>16998</v>
      </c>
      <c r="BD152" s="172"/>
      <c r="BE152" s="173">
        <f t="shared" si="37"/>
        <v>3.7999999999999545</v>
      </c>
      <c r="BL152" s="118" t="str">
        <f t="shared" si="35"/>
        <v>444.000</v>
      </c>
      <c r="BO152" s="118" t="s">
        <v>3594</v>
      </c>
      <c r="BP152" s="118" t="s">
        <v>3000</v>
      </c>
      <c r="BQ152" s="118" t="s">
        <v>3595</v>
      </c>
      <c r="BW152" s="118" t="s">
        <v>3594</v>
      </c>
      <c r="BX152" s="118" t="s">
        <v>3000</v>
      </c>
      <c r="BY152" s="118" t="s">
        <v>3595</v>
      </c>
      <c r="CJ152" s="164">
        <f t="shared" si="36"/>
        <v>-2.3283064365386963E-10</v>
      </c>
    </row>
    <row r="153" spans="1:120" x14ac:dyDescent="0.3">
      <c r="A153" s="118">
        <v>1</v>
      </c>
      <c r="B153" s="165">
        <f>SUBTOTAL(9,$A$22:A153)</f>
        <v>130</v>
      </c>
      <c r="C153" s="165"/>
      <c r="D153" s="175" t="s">
        <v>416</v>
      </c>
      <c r="E153" s="198" t="s">
        <v>17204</v>
      </c>
      <c r="F153" s="162">
        <f t="shared" si="34"/>
        <v>70537.149999999994</v>
      </c>
      <c r="G153" s="178">
        <v>0</v>
      </c>
      <c r="H153" s="178">
        <v>0</v>
      </c>
      <c r="I153" s="178">
        <v>0</v>
      </c>
      <c r="J153" s="178">
        <v>0</v>
      </c>
      <c r="K153" s="178">
        <v>0</v>
      </c>
      <c r="L153" s="178">
        <v>0</v>
      </c>
      <c r="M153" s="195">
        <v>0</v>
      </c>
      <c r="N153" s="178">
        <v>0</v>
      </c>
      <c r="O153" s="167">
        <v>0</v>
      </c>
      <c r="P153" s="162">
        <v>0</v>
      </c>
      <c r="Q153" s="178">
        <v>0</v>
      </c>
      <c r="R153" s="178">
        <v>0</v>
      </c>
      <c r="S153" s="162">
        <v>0</v>
      </c>
      <c r="T153" s="162">
        <v>0</v>
      </c>
      <c r="U153" s="178">
        <v>0</v>
      </c>
      <c r="V153" s="178">
        <v>0</v>
      </c>
      <c r="W153" s="178">
        <v>0</v>
      </c>
      <c r="X153" s="178">
        <v>0</v>
      </c>
      <c r="Y153" s="178">
        <v>0</v>
      </c>
      <c r="Z153" s="178">
        <v>0</v>
      </c>
      <c r="AA153" s="178">
        <v>0</v>
      </c>
      <c r="AB153" s="178">
        <v>0</v>
      </c>
      <c r="AC153" s="178">
        <v>0</v>
      </c>
      <c r="AD153" s="178">
        <v>0</v>
      </c>
      <c r="AE153" s="162">
        <f>ROUND(P153*2.14%,2)</f>
        <v>0</v>
      </c>
      <c r="AF153" s="162">
        <v>70537.149999999994</v>
      </c>
      <c r="AG153" s="178">
        <v>0</v>
      </c>
      <c r="AH153" s="138">
        <v>2023</v>
      </c>
      <c r="AI153" s="138" t="s">
        <v>17033</v>
      </c>
      <c r="AJ153" s="138" t="s">
        <v>17033</v>
      </c>
      <c r="AK153" s="169"/>
      <c r="AL153" s="169"/>
      <c r="AM153" s="169"/>
      <c r="AN153" s="169"/>
      <c r="AO153" s="170" t="s">
        <v>16955</v>
      </c>
      <c r="AP153" s="170" t="s">
        <v>16960</v>
      </c>
      <c r="AQ153" s="170">
        <v>0</v>
      </c>
      <c r="AR153" s="170" t="s">
        <v>16939</v>
      </c>
      <c r="AS153" s="170" t="s">
        <v>16958</v>
      </c>
      <c r="AT153" s="170">
        <v>0</v>
      </c>
      <c r="AU153" s="170"/>
      <c r="AV153" s="170"/>
      <c r="AW153" s="170"/>
      <c r="AX153" s="170"/>
      <c r="AY153" s="170" t="s">
        <v>1279</v>
      </c>
      <c r="AZ153" s="171">
        <v>271.89999999999998</v>
      </c>
      <c r="BA153" s="171">
        <v>252</v>
      </c>
      <c r="BB153" s="170" t="s">
        <v>2966</v>
      </c>
      <c r="BC153" s="170" t="s">
        <v>16998</v>
      </c>
      <c r="BD153" s="172"/>
      <c r="BE153" s="173">
        <f t="shared" si="37"/>
        <v>252</v>
      </c>
      <c r="BL153" s="118" t="str">
        <f t="shared" si="35"/>
        <v>219.500</v>
      </c>
      <c r="BO153" s="118" t="s">
        <v>3598</v>
      </c>
      <c r="BP153" s="118" t="s">
        <v>719</v>
      </c>
      <c r="BQ153" s="118" t="s">
        <v>3599</v>
      </c>
      <c r="BW153" s="118" t="s">
        <v>3598</v>
      </c>
      <c r="BX153" s="118" t="s">
        <v>719</v>
      </c>
      <c r="BY153" s="118" t="s">
        <v>3599</v>
      </c>
      <c r="CJ153" s="164">
        <f t="shared" si="36"/>
        <v>0</v>
      </c>
    </row>
    <row r="154" spans="1:120" x14ac:dyDescent="0.3">
      <c r="A154" s="118">
        <v>1</v>
      </c>
      <c r="B154" s="165">
        <f>SUBTOTAL(9,$A$22:A154)</f>
        <v>131</v>
      </c>
      <c r="C154" s="165"/>
      <c r="D154" s="175" t="s">
        <v>419</v>
      </c>
      <c r="E154" s="198" t="s">
        <v>17204</v>
      </c>
      <c r="F154" s="162">
        <f t="shared" si="34"/>
        <v>67179.75</v>
      </c>
      <c r="G154" s="178">
        <v>0</v>
      </c>
      <c r="H154" s="178">
        <v>0</v>
      </c>
      <c r="I154" s="178">
        <v>0</v>
      </c>
      <c r="J154" s="178">
        <v>0</v>
      </c>
      <c r="K154" s="178">
        <v>0</v>
      </c>
      <c r="L154" s="178">
        <v>0</v>
      </c>
      <c r="M154" s="195">
        <v>0</v>
      </c>
      <c r="N154" s="178">
        <v>0</v>
      </c>
      <c r="O154" s="167">
        <v>0</v>
      </c>
      <c r="P154" s="162">
        <v>0</v>
      </c>
      <c r="Q154" s="178">
        <v>0</v>
      </c>
      <c r="R154" s="178">
        <v>0</v>
      </c>
      <c r="S154" s="162">
        <v>0</v>
      </c>
      <c r="T154" s="162">
        <v>0</v>
      </c>
      <c r="U154" s="178">
        <v>0</v>
      </c>
      <c r="V154" s="178">
        <v>0</v>
      </c>
      <c r="W154" s="178">
        <v>0</v>
      </c>
      <c r="X154" s="178">
        <v>0</v>
      </c>
      <c r="Y154" s="178">
        <v>0</v>
      </c>
      <c r="Z154" s="178">
        <v>0</v>
      </c>
      <c r="AA154" s="178">
        <v>0</v>
      </c>
      <c r="AB154" s="178">
        <v>0</v>
      </c>
      <c r="AC154" s="178">
        <v>0</v>
      </c>
      <c r="AD154" s="178">
        <v>0</v>
      </c>
      <c r="AE154" s="162">
        <f>ROUND(P154*2.14%,2)</f>
        <v>0</v>
      </c>
      <c r="AF154" s="162">
        <v>67179.75</v>
      </c>
      <c r="AG154" s="178">
        <v>0</v>
      </c>
      <c r="AH154" s="138">
        <v>2023</v>
      </c>
      <c r="AI154" s="138" t="s">
        <v>17033</v>
      </c>
      <c r="AJ154" s="138" t="s">
        <v>17033</v>
      </c>
      <c r="AK154" s="169"/>
      <c r="AL154" s="169"/>
      <c r="AM154" s="169"/>
      <c r="AN154" s="169"/>
      <c r="AO154" s="170" t="s">
        <v>16953</v>
      </c>
      <c r="AP154" s="170" t="s">
        <v>16945</v>
      </c>
      <c r="AQ154" s="170">
        <v>0</v>
      </c>
      <c r="AR154" s="170" t="s">
        <v>16937</v>
      </c>
      <c r="AS154" s="170" t="s">
        <v>16943</v>
      </c>
      <c r="AT154" s="170" t="s">
        <v>16950</v>
      </c>
      <c r="AU154" s="170"/>
      <c r="AV154" s="170"/>
      <c r="AW154" s="170"/>
      <c r="AX154" s="170"/>
      <c r="AY154" s="170" t="s">
        <v>2139</v>
      </c>
      <c r="AZ154" s="171">
        <v>255.8</v>
      </c>
      <c r="BA154" s="171">
        <v>244</v>
      </c>
      <c r="BB154" s="170" t="s">
        <v>2966</v>
      </c>
      <c r="BC154" s="170" t="s">
        <v>16998</v>
      </c>
      <c r="BD154" s="172"/>
      <c r="BE154" s="173">
        <f t="shared" si="37"/>
        <v>244</v>
      </c>
      <c r="BL154" s="118" t="str">
        <f t="shared" si="35"/>
        <v>178.400</v>
      </c>
      <c r="BO154" s="118" t="s">
        <v>3602</v>
      </c>
      <c r="BP154" s="118" t="s">
        <v>1342</v>
      </c>
      <c r="BQ154" s="118" t="s">
        <v>3603</v>
      </c>
      <c r="BW154" s="118" t="s">
        <v>3602</v>
      </c>
      <c r="BX154" s="118" t="s">
        <v>1342</v>
      </c>
      <c r="BY154" s="118" t="s">
        <v>3603</v>
      </c>
      <c r="CJ154" s="164">
        <f t="shared" si="36"/>
        <v>0</v>
      </c>
    </row>
    <row r="155" spans="1:120" x14ac:dyDescent="0.3">
      <c r="A155" s="118">
        <v>1</v>
      </c>
      <c r="B155" s="165">
        <f>SUBTOTAL(9,$A$22:A155)</f>
        <v>132</v>
      </c>
      <c r="C155" s="165"/>
      <c r="D155" s="175" t="s">
        <v>379</v>
      </c>
      <c r="E155" s="198" t="s">
        <v>17204</v>
      </c>
      <c r="F155" s="162">
        <f t="shared" si="34"/>
        <v>72053.08</v>
      </c>
      <c r="G155" s="178">
        <v>0</v>
      </c>
      <c r="H155" s="178">
        <v>0</v>
      </c>
      <c r="I155" s="178">
        <v>0</v>
      </c>
      <c r="J155" s="178">
        <v>0</v>
      </c>
      <c r="K155" s="178">
        <v>0</v>
      </c>
      <c r="L155" s="178">
        <v>0</v>
      </c>
      <c r="M155" s="195">
        <v>0</v>
      </c>
      <c r="N155" s="178">
        <v>0</v>
      </c>
      <c r="O155" s="180">
        <v>0</v>
      </c>
      <c r="P155" s="162">
        <v>0</v>
      </c>
      <c r="Q155" s="178">
        <v>0</v>
      </c>
      <c r="R155" s="178">
        <v>0</v>
      </c>
      <c r="S155" s="162">
        <v>0</v>
      </c>
      <c r="T155" s="162">
        <v>0</v>
      </c>
      <c r="U155" s="178">
        <v>0</v>
      </c>
      <c r="V155" s="178">
        <v>0</v>
      </c>
      <c r="W155" s="178">
        <v>0</v>
      </c>
      <c r="X155" s="178">
        <v>0</v>
      </c>
      <c r="Y155" s="178">
        <v>0</v>
      </c>
      <c r="Z155" s="178">
        <v>0</v>
      </c>
      <c r="AA155" s="178">
        <v>0</v>
      </c>
      <c r="AB155" s="178">
        <v>0</v>
      </c>
      <c r="AC155" s="178">
        <v>0</v>
      </c>
      <c r="AD155" s="178">
        <v>0</v>
      </c>
      <c r="AE155" s="162">
        <f>ROUND(P155*2.14%,2)</f>
        <v>0</v>
      </c>
      <c r="AF155" s="162">
        <v>72053.08</v>
      </c>
      <c r="AG155" s="178">
        <v>0</v>
      </c>
      <c r="AH155" s="138">
        <v>2023</v>
      </c>
      <c r="AI155" s="138" t="s">
        <v>17033</v>
      </c>
      <c r="AJ155" s="138" t="s">
        <v>17033</v>
      </c>
      <c r="AK155" s="169"/>
      <c r="AL155" s="169"/>
      <c r="AM155" s="169"/>
      <c r="AN155" s="169"/>
      <c r="AO155" s="170" t="s">
        <v>16946</v>
      </c>
      <c r="AP155" s="170" t="s">
        <v>16937</v>
      </c>
      <c r="AQ155" s="170">
        <v>0</v>
      </c>
      <c r="AR155" s="170" t="s">
        <v>16957</v>
      </c>
      <c r="AS155" s="170" t="s">
        <v>16958</v>
      </c>
      <c r="AT155" s="170">
        <v>0</v>
      </c>
      <c r="AU155" s="170"/>
      <c r="AV155" s="170"/>
      <c r="AW155" s="170"/>
      <c r="AX155" s="170"/>
      <c r="AY155" s="170" t="s">
        <v>780</v>
      </c>
      <c r="AZ155" s="171">
        <v>275.3</v>
      </c>
      <c r="BA155" s="171">
        <v>321.3</v>
      </c>
      <c r="BB155" s="170" t="s">
        <v>2966</v>
      </c>
      <c r="BC155" s="170" t="s">
        <v>16998</v>
      </c>
      <c r="BD155" s="172"/>
      <c r="BE155" s="173">
        <f>BA155-O155</f>
        <v>321.3</v>
      </c>
      <c r="BL155" s="118" t="str">
        <f t="shared" si="35"/>
        <v>208.500</v>
      </c>
      <c r="BO155" s="118" t="s">
        <v>559</v>
      </c>
      <c r="BP155" s="118" t="s">
        <v>803</v>
      </c>
      <c r="BQ155" s="118" t="s">
        <v>730</v>
      </c>
      <c r="BW155" s="118" t="s">
        <v>559</v>
      </c>
      <c r="BX155" s="118" t="s">
        <v>803</v>
      </c>
      <c r="BY155" s="118" t="s">
        <v>730</v>
      </c>
      <c r="CJ155" s="164">
        <f t="shared" si="36"/>
        <v>0</v>
      </c>
    </row>
    <row r="156" spans="1:120" x14ac:dyDescent="0.3">
      <c r="A156" s="118">
        <v>1</v>
      </c>
      <c r="B156" s="165">
        <f>SUBTOTAL(9,$A$22:A156)</f>
        <v>133</v>
      </c>
      <c r="C156" s="165"/>
      <c r="D156" s="175" t="s">
        <v>2131</v>
      </c>
      <c r="E156" s="198" t="s">
        <v>17204</v>
      </c>
      <c r="F156" s="179">
        <f t="shared" ref="F156" si="39">G156+H156+I156+J156+K156+L156+N156+P156+R156+T156+V156+W156+X156+Y156+Z156+AA156+AB156+AC156+AD156+AE156+AF156+AG156</f>
        <v>10314060.01</v>
      </c>
      <c r="G156" s="179">
        <v>0</v>
      </c>
      <c r="H156" s="179">
        <v>0</v>
      </c>
      <c r="I156" s="179">
        <v>0</v>
      </c>
      <c r="J156" s="179">
        <v>0</v>
      </c>
      <c r="K156" s="179">
        <v>0</v>
      </c>
      <c r="L156" s="179">
        <v>0</v>
      </c>
      <c r="M156" s="200">
        <v>0</v>
      </c>
      <c r="N156" s="179">
        <v>0</v>
      </c>
      <c r="O156" s="167">
        <v>1558.9</v>
      </c>
      <c r="P156" s="179">
        <v>10205948.4</v>
      </c>
      <c r="Q156" s="179">
        <v>0</v>
      </c>
      <c r="R156" s="179">
        <v>0</v>
      </c>
      <c r="S156" s="179">
        <v>0</v>
      </c>
      <c r="T156" s="179">
        <v>0</v>
      </c>
      <c r="U156" s="179">
        <v>0</v>
      </c>
      <c r="V156" s="179">
        <v>0</v>
      </c>
      <c r="W156" s="179">
        <v>0</v>
      </c>
      <c r="X156" s="179">
        <v>0</v>
      </c>
      <c r="Y156" s="179">
        <v>0</v>
      </c>
      <c r="Z156" s="179">
        <v>0</v>
      </c>
      <c r="AA156" s="179">
        <v>0</v>
      </c>
      <c r="AB156" s="179">
        <v>0</v>
      </c>
      <c r="AC156" s="179">
        <v>0</v>
      </c>
      <c r="AD156" s="179">
        <v>0</v>
      </c>
      <c r="AE156" s="179">
        <f t="shared" ref="AE156" si="40">ROUND(P156*1.0593%,2)+ROUND(G156*1.0593%,2)+ROUND(H156*1.0593%,2)+ROUND(I156*1.0593%,2)+ROUND(J156*1.0593%,2)+ROUND(K156*1.0593%,2)+ROUND(L156*1.0593%,2)+ROUND(N156*1.0593%,2)+ROUND(R156*1.0593%,2)+ROUND(T156*1.0593%,2)+ROUND(V156*1.0593%,2)+ROUND(W156*1.0593%,2)+ROUND(X156*1.0593%,2)+ROUND(Y156*1.0593%,2)+ROUND(Z156*1.0593%,2)+ROUND(AA156*1.0593%,2)+ROUND(AB156*1.0593%,2)+ROUND(AC156*1.0593%,2)+ROUND(AD156*1.0593%,2)</f>
        <v>108111.61</v>
      </c>
      <c r="AF156" s="179">
        <v>0</v>
      </c>
      <c r="AG156" s="179">
        <v>0</v>
      </c>
      <c r="AH156" s="181" t="s">
        <v>17033</v>
      </c>
      <c r="AI156" s="181">
        <v>2023</v>
      </c>
      <c r="AJ156" s="182">
        <v>2023</v>
      </c>
      <c r="AK156" s="169"/>
      <c r="AL156" s="169"/>
      <c r="AM156" s="169"/>
      <c r="AN156" s="169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1"/>
      <c r="BA156" s="171"/>
      <c r="BB156" s="170"/>
      <c r="BC156" s="170"/>
      <c r="BD156" s="172"/>
      <c r="BE156" s="173"/>
      <c r="CJ156" s="164">
        <f t="shared" si="36"/>
        <v>-5.9662852436304092E-10</v>
      </c>
    </row>
    <row r="157" spans="1:120" s="184" customFormat="1" x14ac:dyDescent="0.3">
      <c r="A157" s="118">
        <v>1</v>
      </c>
      <c r="B157" s="165">
        <f>SUBTOTAL(9,$A$22:A157)</f>
        <v>134</v>
      </c>
      <c r="C157" s="165"/>
      <c r="D157" s="160" t="s">
        <v>17315</v>
      </c>
      <c r="E157" s="198" t="s">
        <v>17204</v>
      </c>
      <c r="F157" s="162">
        <f>G157+H157+I157+J157+K157+L157+N157+P157+R157+T157+V157+W157+X157+Y157+Z157+AA157+AB157+AC157+AD157+AE157+AF157+AG157</f>
        <v>225169.88999999998</v>
      </c>
      <c r="G157" s="179">
        <v>0</v>
      </c>
      <c r="H157" s="179">
        <v>0</v>
      </c>
      <c r="I157" s="179">
        <v>0</v>
      </c>
      <c r="J157" s="179">
        <v>0</v>
      </c>
      <c r="K157" s="179">
        <v>0</v>
      </c>
      <c r="L157" s="179">
        <v>0</v>
      </c>
      <c r="M157" s="200">
        <v>0</v>
      </c>
      <c r="N157" s="179">
        <v>0</v>
      </c>
      <c r="O157" s="179">
        <v>0</v>
      </c>
      <c r="P157" s="179">
        <v>0</v>
      </c>
      <c r="Q157" s="179">
        <v>0</v>
      </c>
      <c r="R157" s="179">
        <v>0</v>
      </c>
      <c r="S157" s="179">
        <v>0</v>
      </c>
      <c r="T157" s="179">
        <v>0</v>
      </c>
      <c r="U157" s="179">
        <v>0</v>
      </c>
      <c r="V157" s="179">
        <v>0</v>
      </c>
      <c r="W157" s="179">
        <v>0</v>
      </c>
      <c r="X157" s="202">
        <f>220452.21+4717.68</f>
        <v>225169.88999999998</v>
      </c>
      <c r="Y157" s="179">
        <v>0</v>
      </c>
      <c r="Z157" s="179">
        <v>0</v>
      </c>
      <c r="AA157" s="179">
        <v>0</v>
      </c>
      <c r="AB157" s="179">
        <v>0</v>
      </c>
      <c r="AC157" s="179">
        <v>0</v>
      </c>
      <c r="AD157" s="179">
        <v>0</v>
      </c>
      <c r="AE157" s="162">
        <v>0</v>
      </c>
      <c r="AF157" s="202">
        <v>0</v>
      </c>
      <c r="AG157" s="179">
        <v>0</v>
      </c>
      <c r="AH157" s="181" t="s">
        <v>17033</v>
      </c>
      <c r="AI157" s="181">
        <v>2023</v>
      </c>
      <c r="AJ157" s="181" t="s">
        <v>17033</v>
      </c>
      <c r="BY157" s="185"/>
      <c r="CC157" s="184" t="e">
        <v>#N/A</v>
      </c>
      <c r="CG157" s="184" t="e">
        <v>#N/A</v>
      </c>
      <c r="CJ157" s="164">
        <v>-7.2759576141834259E-12</v>
      </c>
      <c r="CN157" s="184" t="e">
        <v>#N/A</v>
      </c>
      <c r="DM157" s="184" t="e">
        <v>#N/A</v>
      </c>
      <c r="DP157" s="118"/>
    </row>
    <row r="158" spans="1:120" x14ac:dyDescent="0.3">
      <c r="B158" s="196" t="s">
        <v>199</v>
      </c>
      <c r="C158" s="196"/>
      <c r="D158" s="196"/>
      <c r="E158" s="197"/>
      <c r="F158" s="161">
        <f>SUM(F159:F176)</f>
        <v>116699239.63000001</v>
      </c>
      <c r="G158" s="162">
        <f t="shared" ref="G158:AG158" si="41">SUM(G159:G176)</f>
        <v>0</v>
      </c>
      <c r="H158" s="162">
        <f t="shared" si="41"/>
        <v>0</v>
      </c>
      <c r="I158" s="162">
        <f t="shared" si="41"/>
        <v>0</v>
      </c>
      <c r="J158" s="162">
        <f t="shared" si="41"/>
        <v>0</v>
      </c>
      <c r="K158" s="162">
        <f t="shared" si="41"/>
        <v>0</v>
      </c>
      <c r="L158" s="162">
        <f t="shared" si="41"/>
        <v>0</v>
      </c>
      <c r="M158" s="163">
        <f t="shared" si="41"/>
        <v>0</v>
      </c>
      <c r="N158" s="162">
        <f t="shared" si="41"/>
        <v>0</v>
      </c>
      <c r="O158" s="162">
        <f t="shared" si="41"/>
        <v>11878.259999999998</v>
      </c>
      <c r="P158" s="162">
        <f t="shared" si="41"/>
        <v>96418933.61999999</v>
      </c>
      <c r="Q158" s="162">
        <f t="shared" si="41"/>
        <v>0</v>
      </c>
      <c r="R158" s="162">
        <f t="shared" si="41"/>
        <v>0</v>
      </c>
      <c r="S158" s="162">
        <f t="shared" si="41"/>
        <v>2425.62</v>
      </c>
      <c r="T158" s="162">
        <f t="shared" si="41"/>
        <v>16945164.27</v>
      </c>
      <c r="U158" s="162">
        <f t="shared" si="41"/>
        <v>0</v>
      </c>
      <c r="V158" s="162">
        <f t="shared" si="41"/>
        <v>0</v>
      </c>
      <c r="W158" s="162">
        <f t="shared" si="41"/>
        <v>0</v>
      </c>
      <c r="X158" s="162">
        <f t="shared" si="41"/>
        <v>0</v>
      </c>
      <c r="Y158" s="162">
        <f t="shared" si="41"/>
        <v>0</v>
      </c>
      <c r="Z158" s="162">
        <f t="shared" si="41"/>
        <v>0</v>
      </c>
      <c r="AA158" s="162">
        <f t="shared" si="41"/>
        <v>0</v>
      </c>
      <c r="AB158" s="162">
        <f t="shared" si="41"/>
        <v>0</v>
      </c>
      <c r="AC158" s="162">
        <f t="shared" si="41"/>
        <v>0</v>
      </c>
      <c r="AD158" s="162">
        <f t="shared" si="41"/>
        <v>0</v>
      </c>
      <c r="AE158" s="162">
        <f t="shared" si="41"/>
        <v>1735568.6</v>
      </c>
      <c r="AF158" s="162">
        <f t="shared" si="41"/>
        <v>1479573.1400000001</v>
      </c>
      <c r="AG158" s="162">
        <f t="shared" si="41"/>
        <v>120000</v>
      </c>
      <c r="AH158" s="138" t="s">
        <v>17012</v>
      </c>
      <c r="AI158" s="138" t="s">
        <v>17012</v>
      </c>
      <c r="AJ158" s="138" t="s">
        <v>17012</v>
      </c>
      <c r="AK158" s="169"/>
      <c r="AL158" s="169"/>
      <c r="AM158" s="169"/>
      <c r="AN158" s="169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1"/>
      <c r="BA158" s="171"/>
      <c r="BB158" s="170"/>
      <c r="BC158" s="170"/>
      <c r="BD158" s="172"/>
      <c r="BE158" s="173">
        <f t="shared" si="31"/>
        <v>-11878.259999999998</v>
      </c>
      <c r="BL158" s="118" t="e">
        <f t="shared" ref="BL158:BL169" si="42">VLOOKUP(D158,BO:BQ,3,FALSE)</f>
        <v>#N/A</v>
      </c>
      <c r="BO158" s="118" t="s">
        <v>633</v>
      </c>
      <c r="BP158" s="118" t="s">
        <v>1342</v>
      </c>
      <c r="BQ158" s="118" t="s">
        <v>1676</v>
      </c>
      <c r="BW158" s="118" t="s">
        <v>633</v>
      </c>
      <c r="BX158" s="118" t="s">
        <v>1342</v>
      </c>
      <c r="BY158" s="118" t="s">
        <v>1676</v>
      </c>
      <c r="CJ158" s="164">
        <f t="shared" si="16"/>
        <v>2.0489096641540527E-8</v>
      </c>
    </row>
    <row r="159" spans="1:120" x14ac:dyDescent="0.3">
      <c r="A159" s="118">
        <v>1</v>
      </c>
      <c r="B159" s="165">
        <f>SUBTOTAL(9,$A$22:A159)</f>
        <v>135</v>
      </c>
      <c r="C159" s="165"/>
      <c r="D159" s="166" t="s">
        <v>190</v>
      </c>
      <c r="E159" s="138" t="s">
        <v>17205</v>
      </c>
      <c r="F159" s="162">
        <f t="shared" ref="F159:F173" si="43">G159+H159+I159+J159+K159+L159+N159+P159+R159+T159+V159+W159+X159+Y159+Z159+AA159+AB159+AC159+AD159+AE159+AF159+AG159</f>
        <v>3710819.64</v>
      </c>
      <c r="G159" s="162">
        <v>0</v>
      </c>
      <c r="H159" s="162">
        <v>0</v>
      </c>
      <c r="I159" s="162">
        <v>0</v>
      </c>
      <c r="J159" s="162">
        <v>0</v>
      </c>
      <c r="K159" s="162">
        <v>0</v>
      </c>
      <c r="L159" s="162">
        <v>0</v>
      </c>
      <c r="M159" s="163">
        <v>0</v>
      </c>
      <c r="N159" s="162">
        <v>0</v>
      </c>
      <c r="O159" s="167">
        <v>482.95</v>
      </c>
      <c r="P159" s="162">
        <v>3556860.25</v>
      </c>
      <c r="Q159" s="162">
        <v>0</v>
      </c>
      <c r="R159" s="162">
        <v>0</v>
      </c>
      <c r="S159" s="162">
        <v>0</v>
      </c>
      <c r="T159" s="162">
        <v>0</v>
      </c>
      <c r="U159" s="162">
        <v>0</v>
      </c>
      <c r="V159" s="162">
        <v>0</v>
      </c>
      <c r="W159" s="162">
        <v>0</v>
      </c>
      <c r="X159" s="162">
        <v>0</v>
      </c>
      <c r="Y159" s="162">
        <v>0</v>
      </c>
      <c r="Z159" s="162">
        <v>0</v>
      </c>
      <c r="AA159" s="162">
        <v>0</v>
      </c>
      <c r="AB159" s="162">
        <v>0</v>
      </c>
      <c r="AC159" s="162">
        <v>0</v>
      </c>
      <c r="AD159" s="162">
        <v>0</v>
      </c>
      <c r="AE159" s="162">
        <v>75736.23</v>
      </c>
      <c r="AF159" s="162">
        <v>78223.16</v>
      </c>
      <c r="AG159" s="162">
        <v>0</v>
      </c>
      <c r="AH159" s="138">
        <v>2023</v>
      </c>
      <c r="AI159" s="138">
        <v>2023</v>
      </c>
      <c r="AJ159" s="138">
        <v>2023</v>
      </c>
      <c r="AK159" s="169"/>
      <c r="AL159" s="169"/>
      <c r="AM159" s="169"/>
      <c r="AN159" s="169"/>
      <c r="AO159" s="170" t="s">
        <v>16939</v>
      </c>
      <c r="AP159" s="170" t="s">
        <v>16951</v>
      </c>
      <c r="AQ159" s="170">
        <v>0</v>
      </c>
      <c r="AR159" s="170" t="s">
        <v>16948</v>
      </c>
      <c r="AS159" s="170" t="s">
        <v>16952</v>
      </c>
      <c r="AT159" s="170">
        <v>0</v>
      </c>
      <c r="AU159" s="170"/>
      <c r="AV159" s="170"/>
      <c r="AW159" s="170"/>
      <c r="AX159" s="170"/>
      <c r="AY159" s="170" t="s">
        <v>613</v>
      </c>
      <c r="AZ159" s="171">
        <v>555</v>
      </c>
      <c r="BA159" s="171">
        <v>602</v>
      </c>
      <c r="BB159" s="170" t="s">
        <v>2966</v>
      </c>
      <c r="BC159" s="170" t="s">
        <v>16998</v>
      </c>
      <c r="BD159" s="172"/>
      <c r="BE159" s="173">
        <f t="shared" si="31"/>
        <v>119.05000000000001</v>
      </c>
      <c r="BL159" s="118" t="str">
        <f t="shared" si="42"/>
        <v>605.800</v>
      </c>
      <c r="BO159" s="118" t="s">
        <v>634</v>
      </c>
      <c r="BP159" s="118" t="s">
        <v>1139</v>
      </c>
      <c r="BQ159" s="118" t="s">
        <v>3218</v>
      </c>
      <c r="BW159" s="118" t="s">
        <v>634</v>
      </c>
      <c r="BX159" s="118" t="s">
        <v>1139</v>
      </c>
      <c r="BY159" s="118" t="s">
        <v>3218</v>
      </c>
      <c r="CJ159" s="164">
        <f t="shared" si="16"/>
        <v>1.3096723705530167E-10</v>
      </c>
    </row>
    <row r="160" spans="1:120" x14ac:dyDescent="0.3">
      <c r="A160" s="118">
        <v>1</v>
      </c>
      <c r="B160" s="165">
        <f>SUBTOTAL(9,$A$22:A160)</f>
        <v>136</v>
      </c>
      <c r="C160" s="165"/>
      <c r="D160" s="166" t="s">
        <v>191</v>
      </c>
      <c r="E160" s="138" t="s">
        <v>17205</v>
      </c>
      <c r="F160" s="162">
        <f t="shared" si="43"/>
        <v>7999889.6100000003</v>
      </c>
      <c r="G160" s="162">
        <v>0</v>
      </c>
      <c r="H160" s="162">
        <v>0</v>
      </c>
      <c r="I160" s="162">
        <v>0</v>
      </c>
      <c r="J160" s="162">
        <v>0</v>
      </c>
      <c r="K160" s="162">
        <v>0</v>
      </c>
      <c r="L160" s="162">
        <v>0</v>
      </c>
      <c r="M160" s="163">
        <v>0</v>
      </c>
      <c r="N160" s="162">
        <v>0</v>
      </c>
      <c r="O160" s="167">
        <v>970.9</v>
      </c>
      <c r="P160" s="167">
        <v>7672863.3499999996</v>
      </c>
      <c r="Q160" s="162">
        <v>0</v>
      </c>
      <c r="R160" s="162">
        <v>0</v>
      </c>
      <c r="S160" s="162">
        <v>0</v>
      </c>
      <c r="T160" s="162">
        <v>0</v>
      </c>
      <c r="U160" s="162">
        <v>0</v>
      </c>
      <c r="V160" s="162">
        <v>0</v>
      </c>
      <c r="W160" s="162">
        <v>0</v>
      </c>
      <c r="X160" s="162">
        <v>0</v>
      </c>
      <c r="Y160" s="162">
        <v>0</v>
      </c>
      <c r="Z160" s="162">
        <v>0</v>
      </c>
      <c r="AA160" s="162">
        <v>0</v>
      </c>
      <c r="AB160" s="162">
        <v>0</v>
      </c>
      <c r="AC160" s="162">
        <v>0</v>
      </c>
      <c r="AD160" s="162">
        <v>0</v>
      </c>
      <c r="AE160" s="162">
        <v>163378.28</v>
      </c>
      <c r="AF160" s="178">
        <v>163647.98000000001</v>
      </c>
      <c r="AG160" s="162">
        <v>0</v>
      </c>
      <c r="AH160" s="138">
        <v>2023</v>
      </c>
      <c r="AI160" s="138">
        <v>2023</v>
      </c>
      <c r="AJ160" s="138">
        <v>2023</v>
      </c>
      <c r="AK160" s="169"/>
      <c r="AL160" s="169"/>
      <c r="AM160" s="169"/>
      <c r="AN160" s="169"/>
      <c r="AO160" s="170" t="s">
        <v>16941</v>
      </c>
      <c r="AP160" s="170" t="s">
        <v>16946</v>
      </c>
      <c r="AQ160" s="170">
        <v>0</v>
      </c>
      <c r="AR160" s="170" t="s">
        <v>16957</v>
      </c>
      <c r="AS160" s="170" t="s">
        <v>16958</v>
      </c>
      <c r="AT160" s="170" t="s">
        <v>16950</v>
      </c>
      <c r="AU160" s="170" t="s">
        <v>16968</v>
      </c>
      <c r="AV160" s="170"/>
      <c r="AW160" s="170"/>
      <c r="AX160" s="170"/>
      <c r="AY160" s="170" t="s">
        <v>619</v>
      </c>
      <c r="AZ160" s="171">
        <v>2576.3000000000002</v>
      </c>
      <c r="BA160" s="171">
        <v>1054.3</v>
      </c>
      <c r="BB160" s="170" t="s">
        <v>2966</v>
      </c>
      <c r="BC160" s="170" t="s">
        <v>1342</v>
      </c>
      <c r="BD160" s="172"/>
      <c r="BE160" s="173">
        <f t="shared" si="31"/>
        <v>83.399999999999977</v>
      </c>
      <c r="BL160" s="118" t="str">
        <f t="shared" si="42"/>
        <v>821.000</v>
      </c>
      <c r="BO160" s="118" t="s">
        <v>3219</v>
      </c>
      <c r="BP160" s="118" t="s">
        <v>2983</v>
      </c>
      <c r="BQ160" s="118" t="s">
        <v>2983</v>
      </c>
      <c r="BW160" s="118" t="s">
        <v>3219</v>
      </c>
      <c r="BX160" s="118" t="s">
        <v>2983</v>
      </c>
      <c r="BY160" s="118" t="s">
        <v>2983</v>
      </c>
      <c r="CJ160" s="164">
        <f t="shared" si="16"/>
        <v>6.9849193096160889E-10</v>
      </c>
    </row>
    <row r="161" spans="1:120" x14ac:dyDescent="0.3">
      <c r="A161" s="118">
        <v>1</v>
      </c>
      <c r="B161" s="165">
        <f>SUBTOTAL(9,$A$22:A161)</f>
        <v>137</v>
      </c>
      <c r="C161" s="165"/>
      <c r="D161" s="166" t="s">
        <v>13817</v>
      </c>
      <c r="E161" s="138" t="s">
        <v>17205</v>
      </c>
      <c r="F161" s="162">
        <f t="shared" si="43"/>
        <v>5188326.3199999994</v>
      </c>
      <c r="G161" s="162">
        <v>0</v>
      </c>
      <c r="H161" s="162">
        <v>0</v>
      </c>
      <c r="I161" s="162">
        <v>0</v>
      </c>
      <c r="J161" s="162">
        <v>0</v>
      </c>
      <c r="K161" s="162">
        <v>0</v>
      </c>
      <c r="L161" s="162">
        <v>0</v>
      </c>
      <c r="M161" s="163">
        <v>0</v>
      </c>
      <c r="N161" s="162">
        <v>0</v>
      </c>
      <c r="O161" s="167">
        <v>662</v>
      </c>
      <c r="P161" s="162">
        <v>5001750.37</v>
      </c>
      <c r="Q161" s="162">
        <v>0</v>
      </c>
      <c r="R161" s="162">
        <v>0</v>
      </c>
      <c r="S161" s="162">
        <v>0</v>
      </c>
      <c r="T161" s="162">
        <v>0</v>
      </c>
      <c r="U161" s="162">
        <v>0</v>
      </c>
      <c r="V161" s="162">
        <v>0</v>
      </c>
      <c r="W161" s="162">
        <v>0</v>
      </c>
      <c r="X161" s="162">
        <v>0</v>
      </c>
      <c r="Y161" s="162">
        <v>0</v>
      </c>
      <c r="Z161" s="162">
        <v>0</v>
      </c>
      <c r="AA161" s="162">
        <v>0</v>
      </c>
      <c r="AB161" s="162">
        <v>0</v>
      </c>
      <c r="AC161" s="162">
        <v>0</v>
      </c>
      <c r="AD161" s="162">
        <v>0</v>
      </c>
      <c r="AE161" s="162">
        <v>106502.27</v>
      </c>
      <c r="AF161" s="162">
        <v>80073.679999999993</v>
      </c>
      <c r="AG161" s="162">
        <v>0</v>
      </c>
      <c r="AH161" s="138">
        <v>2023</v>
      </c>
      <c r="AI161" s="138">
        <v>2023</v>
      </c>
      <c r="AJ161" s="138">
        <v>2023</v>
      </c>
      <c r="AK161" s="169"/>
      <c r="AL161" s="169"/>
      <c r="AM161" s="169"/>
      <c r="AN161" s="169"/>
      <c r="AO161" s="170" t="s">
        <v>16939</v>
      </c>
      <c r="AP161" s="170" t="s">
        <v>16960</v>
      </c>
      <c r="AQ161" s="170">
        <v>0</v>
      </c>
      <c r="AR161" s="170" t="s">
        <v>16945</v>
      </c>
      <c r="AS161" s="170" t="s">
        <v>16952</v>
      </c>
      <c r="AT161" s="170">
        <v>0</v>
      </c>
      <c r="AU161" s="170"/>
      <c r="AV161" s="170"/>
      <c r="AW161" s="170"/>
      <c r="AX161" s="170"/>
      <c r="AY161" s="170">
        <v>1967</v>
      </c>
      <c r="AZ161" s="171">
        <v>777.9</v>
      </c>
      <c r="BA161" s="171">
        <v>692</v>
      </c>
      <c r="BB161" s="170" t="s">
        <v>2966</v>
      </c>
      <c r="BC161" s="170" t="s">
        <v>16998</v>
      </c>
      <c r="BD161" s="172"/>
      <c r="BE161" s="173">
        <f t="shared" si="31"/>
        <v>30</v>
      </c>
      <c r="BL161" s="118" t="str">
        <f t="shared" si="42"/>
        <v>444.800</v>
      </c>
      <c r="BO161" s="118" t="s">
        <v>3222</v>
      </c>
      <c r="BP161" s="118" t="s">
        <v>2983</v>
      </c>
      <c r="BQ161" s="118" t="s">
        <v>2983</v>
      </c>
      <c r="BW161" s="118" t="s">
        <v>3222</v>
      </c>
      <c r="BX161" s="118" t="s">
        <v>2983</v>
      </c>
      <c r="BY161" s="118" t="s">
        <v>2983</v>
      </c>
      <c r="CJ161" s="164">
        <f t="shared" si="16"/>
        <v>-7.4214767664670944E-10</v>
      </c>
    </row>
    <row r="162" spans="1:120" x14ac:dyDescent="0.3">
      <c r="A162" s="118">
        <v>1</v>
      </c>
      <c r="B162" s="165">
        <f>SUBTOTAL(9,$A$22:A162)</f>
        <v>138</v>
      </c>
      <c r="C162" s="165"/>
      <c r="D162" s="166" t="s">
        <v>193</v>
      </c>
      <c r="E162" s="138" t="s">
        <v>17205</v>
      </c>
      <c r="F162" s="162">
        <f t="shared" si="43"/>
        <v>171204.21</v>
      </c>
      <c r="G162" s="162">
        <v>0</v>
      </c>
      <c r="H162" s="162">
        <v>0</v>
      </c>
      <c r="I162" s="162">
        <v>0</v>
      </c>
      <c r="J162" s="162">
        <v>0</v>
      </c>
      <c r="K162" s="162">
        <v>0</v>
      </c>
      <c r="L162" s="162">
        <v>0</v>
      </c>
      <c r="M162" s="163">
        <v>0</v>
      </c>
      <c r="N162" s="162">
        <v>0</v>
      </c>
      <c r="O162" s="167">
        <v>0</v>
      </c>
      <c r="P162" s="162">
        <v>0</v>
      </c>
      <c r="Q162" s="162">
        <v>0</v>
      </c>
      <c r="R162" s="162">
        <v>0</v>
      </c>
      <c r="S162" s="162">
        <v>0</v>
      </c>
      <c r="T162" s="162">
        <v>0</v>
      </c>
      <c r="U162" s="162">
        <v>0</v>
      </c>
      <c r="V162" s="162">
        <v>0</v>
      </c>
      <c r="W162" s="162">
        <v>0</v>
      </c>
      <c r="X162" s="162">
        <v>0</v>
      </c>
      <c r="Y162" s="162">
        <v>0</v>
      </c>
      <c r="Z162" s="162">
        <v>0</v>
      </c>
      <c r="AA162" s="162">
        <v>0</v>
      </c>
      <c r="AB162" s="162">
        <v>0</v>
      </c>
      <c r="AC162" s="162">
        <v>0</v>
      </c>
      <c r="AD162" s="162">
        <v>0</v>
      </c>
      <c r="AE162" s="162">
        <f t="shared" ref="AE162:AE167" si="44">ROUND(P162*2.14%,2)</f>
        <v>0</v>
      </c>
      <c r="AF162" s="178">
        <v>171204.21</v>
      </c>
      <c r="AG162" s="162">
        <v>0</v>
      </c>
      <c r="AH162" s="138">
        <v>2023</v>
      </c>
      <c r="AI162" s="138" t="s">
        <v>17033</v>
      </c>
      <c r="AJ162" s="138" t="s">
        <v>17033</v>
      </c>
      <c r="AK162" s="169"/>
      <c r="AL162" s="169"/>
      <c r="AM162" s="169"/>
      <c r="AN162" s="169"/>
      <c r="AO162" s="170" t="s">
        <v>16939</v>
      </c>
      <c r="AP162" s="170" t="s">
        <v>16953</v>
      </c>
      <c r="AQ162" s="170">
        <v>0</v>
      </c>
      <c r="AR162" s="170" t="s">
        <v>16956</v>
      </c>
      <c r="AS162" s="170" t="s">
        <v>16952</v>
      </c>
      <c r="AT162" s="170" t="s">
        <v>16950</v>
      </c>
      <c r="AU162" s="170"/>
      <c r="AV162" s="170"/>
      <c r="AW162" s="170"/>
      <c r="AX162" s="170"/>
      <c r="AY162" s="170" t="s">
        <v>631</v>
      </c>
      <c r="AZ162" s="171">
        <v>2904.4</v>
      </c>
      <c r="BA162" s="171">
        <v>1151</v>
      </c>
      <c r="BB162" s="170" t="s">
        <v>2966</v>
      </c>
      <c r="BC162" s="170" t="s">
        <v>16998</v>
      </c>
      <c r="BD162" s="172"/>
      <c r="BE162" s="173">
        <f t="shared" si="31"/>
        <v>1151</v>
      </c>
      <c r="BL162" s="118" t="str">
        <f t="shared" si="42"/>
        <v>885.600</v>
      </c>
      <c r="BO162" s="118" t="s">
        <v>3224</v>
      </c>
      <c r="BP162" s="118" t="s">
        <v>2983</v>
      </c>
      <c r="BQ162" s="118" t="s">
        <v>2983</v>
      </c>
      <c r="BW162" s="118" t="s">
        <v>3224</v>
      </c>
      <c r="BX162" s="118" t="s">
        <v>2983</v>
      </c>
      <c r="BY162" s="118" t="s">
        <v>2983</v>
      </c>
      <c r="CJ162" s="164">
        <f t="shared" si="16"/>
        <v>0</v>
      </c>
    </row>
    <row r="163" spans="1:120" x14ac:dyDescent="0.3">
      <c r="A163" s="118">
        <v>1</v>
      </c>
      <c r="B163" s="165">
        <f>SUBTOTAL(9,$A$22:A163)</f>
        <v>139</v>
      </c>
      <c r="C163" s="165"/>
      <c r="D163" s="166" t="s">
        <v>194</v>
      </c>
      <c r="E163" s="138" t="s">
        <v>17205</v>
      </c>
      <c r="F163" s="162">
        <f t="shared" si="43"/>
        <v>128079.12</v>
      </c>
      <c r="G163" s="162">
        <v>0</v>
      </c>
      <c r="H163" s="162">
        <v>0</v>
      </c>
      <c r="I163" s="162">
        <v>0</v>
      </c>
      <c r="J163" s="162">
        <v>0</v>
      </c>
      <c r="K163" s="162">
        <v>0</v>
      </c>
      <c r="L163" s="162">
        <v>0</v>
      </c>
      <c r="M163" s="163">
        <v>0</v>
      </c>
      <c r="N163" s="162">
        <v>0</v>
      </c>
      <c r="O163" s="167">
        <v>0</v>
      </c>
      <c r="P163" s="162">
        <v>0</v>
      </c>
      <c r="Q163" s="162">
        <v>0</v>
      </c>
      <c r="R163" s="162">
        <v>0</v>
      </c>
      <c r="S163" s="162">
        <v>0</v>
      </c>
      <c r="T163" s="162">
        <v>0</v>
      </c>
      <c r="U163" s="162">
        <v>0</v>
      </c>
      <c r="V163" s="162">
        <v>0</v>
      </c>
      <c r="W163" s="162">
        <v>0</v>
      </c>
      <c r="X163" s="162">
        <v>0</v>
      </c>
      <c r="Y163" s="162">
        <v>0</v>
      </c>
      <c r="Z163" s="162">
        <v>0</v>
      </c>
      <c r="AA163" s="162">
        <v>0</v>
      </c>
      <c r="AB163" s="162">
        <v>0</v>
      </c>
      <c r="AC163" s="162">
        <v>0</v>
      </c>
      <c r="AD163" s="162">
        <v>0</v>
      </c>
      <c r="AE163" s="162">
        <f t="shared" si="44"/>
        <v>0</v>
      </c>
      <c r="AF163" s="162">
        <v>128079.12</v>
      </c>
      <c r="AG163" s="162">
        <v>0</v>
      </c>
      <c r="AH163" s="138">
        <v>2023</v>
      </c>
      <c r="AI163" s="138" t="s">
        <v>17033</v>
      </c>
      <c r="AJ163" s="138" t="s">
        <v>17033</v>
      </c>
      <c r="AK163" s="169"/>
      <c r="AL163" s="169"/>
      <c r="AM163" s="169"/>
      <c r="AN163" s="169"/>
      <c r="AO163" s="170" t="s">
        <v>16939</v>
      </c>
      <c r="AP163" s="170" t="s">
        <v>16940</v>
      </c>
      <c r="AQ163" s="170">
        <v>0</v>
      </c>
      <c r="AR163" s="170" t="s">
        <v>16956</v>
      </c>
      <c r="AS163" s="170" t="s">
        <v>16952</v>
      </c>
      <c r="AT163" s="170" t="s">
        <v>16950</v>
      </c>
      <c r="AU163" s="170"/>
      <c r="AV163" s="170"/>
      <c r="AW163" s="170"/>
      <c r="AX163" s="170"/>
      <c r="AY163" s="170" t="s">
        <v>636</v>
      </c>
      <c r="AZ163" s="171">
        <v>1341.2</v>
      </c>
      <c r="BA163" s="171">
        <v>578</v>
      </c>
      <c r="BB163" s="170" t="s">
        <v>2966</v>
      </c>
      <c r="BC163" s="170" t="s">
        <v>16998</v>
      </c>
      <c r="BD163" s="172"/>
      <c r="BE163" s="173">
        <f t="shared" si="31"/>
        <v>578</v>
      </c>
      <c r="BL163" s="118" t="str">
        <f t="shared" si="42"/>
        <v>560.300</v>
      </c>
      <c r="BO163" s="118" t="s">
        <v>3225</v>
      </c>
      <c r="BP163" s="118" t="s">
        <v>2983</v>
      </c>
      <c r="BQ163" s="118" t="s">
        <v>2983</v>
      </c>
      <c r="BW163" s="118" t="s">
        <v>3225</v>
      </c>
      <c r="BX163" s="118" t="s">
        <v>2983</v>
      </c>
      <c r="BY163" s="118" t="s">
        <v>2983</v>
      </c>
      <c r="CJ163" s="164">
        <f t="shared" si="16"/>
        <v>0</v>
      </c>
    </row>
    <row r="164" spans="1:120" x14ac:dyDescent="0.3">
      <c r="A164" s="118">
        <v>1</v>
      </c>
      <c r="B164" s="165">
        <f>SUBTOTAL(9,$A$22:A164)</f>
        <v>140</v>
      </c>
      <c r="C164" s="165"/>
      <c r="D164" s="166" t="s">
        <v>195</v>
      </c>
      <c r="E164" s="138" t="s">
        <v>17205</v>
      </c>
      <c r="F164" s="162">
        <f t="shared" si="43"/>
        <v>9088460.4900000002</v>
      </c>
      <c r="G164" s="162">
        <v>0</v>
      </c>
      <c r="H164" s="162">
        <v>0</v>
      </c>
      <c r="I164" s="162">
        <v>0</v>
      </c>
      <c r="J164" s="162">
        <v>0</v>
      </c>
      <c r="K164" s="162">
        <v>0</v>
      </c>
      <c r="L164" s="162">
        <v>0</v>
      </c>
      <c r="M164" s="163">
        <v>0</v>
      </c>
      <c r="N164" s="162">
        <v>0</v>
      </c>
      <c r="O164" s="167">
        <v>849.3</v>
      </c>
      <c r="P164" s="162">
        <v>8749979.9199999999</v>
      </c>
      <c r="Q164" s="162">
        <v>0</v>
      </c>
      <c r="R164" s="162">
        <v>0</v>
      </c>
      <c r="S164" s="162">
        <v>0</v>
      </c>
      <c r="T164" s="162">
        <v>0</v>
      </c>
      <c r="U164" s="162">
        <v>0</v>
      </c>
      <c r="V164" s="162">
        <v>0</v>
      </c>
      <c r="W164" s="162">
        <v>0</v>
      </c>
      <c r="X164" s="162">
        <v>0</v>
      </c>
      <c r="Y164" s="162">
        <v>0</v>
      </c>
      <c r="Z164" s="162">
        <v>0</v>
      </c>
      <c r="AA164" s="162">
        <v>0</v>
      </c>
      <c r="AB164" s="162">
        <v>0</v>
      </c>
      <c r="AC164" s="162">
        <v>0</v>
      </c>
      <c r="AD164" s="162">
        <v>0</v>
      </c>
      <c r="AE164" s="162">
        <f t="shared" si="44"/>
        <v>187249.57</v>
      </c>
      <c r="AF164" s="162">
        <v>151231</v>
      </c>
      <c r="AG164" s="162">
        <v>0</v>
      </c>
      <c r="AH164" s="138">
        <v>2023</v>
      </c>
      <c r="AI164" s="138">
        <v>2023</v>
      </c>
      <c r="AJ164" s="138">
        <v>2023</v>
      </c>
      <c r="AK164" s="169"/>
      <c r="AL164" s="169"/>
      <c r="AM164" s="169"/>
      <c r="AN164" s="169"/>
      <c r="AO164" s="170" t="s">
        <v>16948</v>
      </c>
      <c r="AP164" s="170" t="s">
        <v>16946</v>
      </c>
      <c r="AQ164" s="170">
        <v>0</v>
      </c>
      <c r="AR164" s="170" t="s">
        <v>16949</v>
      </c>
      <c r="AS164" s="170" t="s">
        <v>16958</v>
      </c>
      <c r="AT164" s="170" t="s">
        <v>16938</v>
      </c>
      <c r="AU164" s="170" t="s">
        <v>16967</v>
      </c>
      <c r="AV164" s="170"/>
      <c r="AW164" s="170"/>
      <c r="AX164" s="170"/>
      <c r="AY164" s="170" t="s">
        <v>631</v>
      </c>
      <c r="AZ164" s="171">
        <v>2032</v>
      </c>
      <c r="BA164" s="171" t="s">
        <v>2983</v>
      </c>
      <c r="BB164" s="170" t="s">
        <v>2966</v>
      </c>
      <c r="BC164" s="170">
        <v>2003</v>
      </c>
      <c r="BD164" s="172"/>
      <c r="BE164" s="173" t="e">
        <f t="shared" si="31"/>
        <v>#VALUE!</v>
      </c>
      <c r="BL164" s="118" t="str">
        <f t="shared" si="42"/>
        <v>нет данных</v>
      </c>
      <c r="BO164" s="118" t="s">
        <v>3226</v>
      </c>
      <c r="BP164" s="118" t="s">
        <v>778</v>
      </c>
      <c r="BQ164" s="118" t="s">
        <v>2983</v>
      </c>
      <c r="BW164" s="118" t="s">
        <v>3226</v>
      </c>
      <c r="BX164" s="118" t="s">
        <v>778</v>
      </c>
      <c r="BY164" s="118" t="s">
        <v>2983</v>
      </c>
      <c r="CJ164" s="164">
        <f t="shared" si="16"/>
        <v>2.9103830456733704E-10</v>
      </c>
    </row>
    <row r="165" spans="1:120" x14ac:dyDescent="0.3">
      <c r="A165" s="118">
        <v>1</v>
      </c>
      <c r="B165" s="165">
        <f>SUBTOTAL(9,$A$22:A165)</f>
        <v>141</v>
      </c>
      <c r="C165" s="165"/>
      <c r="D165" s="166" t="s">
        <v>196</v>
      </c>
      <c r="E165" s="138" t="s">
        <v>17205</v>
      </c>
      <c r="F165" s="162">
        <f t="shared" si="43"/>
        <v>9639022.5999999996</v>
      </c>
      <c r="G165" s="162">
        <v>0</v>
      </c>
      <c r="H165" s="162">
        <v>0</v>
      </c>
      <c r="I165" s="162">
        <v>0</v>
      </c>
      <c r="J165" s="162">
        <v>0</v>
      </c>
      <c r="K165" s="162">
        <v>0</v>
      </c>
      <c r="L165" s="162">
        <v>0</v>
      </c>
      <c r="M165" s="163">
        <v>0</v>
      </c>
      <c r="N165" s="162">
        <v>0</v>
      </c>
      <c r="O165" s="167">
        <v>1018.54</v>
      </c>
      <c r="P165" s="162">
        <v>9329391.2899999991</v>
      </c>
      <c r="Q165" s="162">
        <v>0</v>
      </c>
      <c r="R165" s="162">
        <v>0</v>
      </c>
      <c r="S165" s="162">
        <v>0</v>
      </c>
      <c r="T165" s="162">
        <v>0</v>
      </c>
      <c r="U165" s="162">
        <v>0</v>
      </c>
      <c r="V165" s="162">
        <v>0</v>
      </c>
      <c r="W165" s="162">
        <v>0</v>
      </c>
      <c r="X165" s="162">
        <v>0</v>
      </c>
      <c r="Y165" s="162">
        <v>0</v>
      </c>
      <c r="Z165" s="162">
        <v>0</v>
      </c>
      <c r="AA165" s="162">
        <v>0</v>
      </c>
      <c r="AB165" s="162">
        <v>0</v>
      </c>
      <c r="AC165" s="162">
        <v>0</v>
      </c>
      <c r="AD165" s="162">
        <v>0</v>
      </c>
      <c r="AE165" s="162">
        <f t="shared" si="44"/>
        <v>199648.97</v>
      </c>
      <c r="AF165" s="162">
        <v>109982.34</v>
      </c>
      <c r="AG165" s="162">
        <v>0</v>
      </c>
      <c r="AH165" s="138">
        <v>2023</v>
      </c>
      <c r="AI165" s="138">
        <v>2023</v>
      </c>
      <c r="AJ165" s="138">
        <v>2023</v>
      </c>
      <c r="AK165" s="169"/>
      <c r="AL165" s="169"/>
      <c r="AM165" s="169"/>
      <c r="AN165" s="169"/>
      <c r="AO165" s="170" t="s">
        <v>16955</v>
      </c>
      <c r="AP165" s="170" t="s">
        <v>16942</v>
      </c>
      <c r="AQ165" s="170">
        <v>0</v>
      </c>
      <c r="AR165" s="170" t="s">
        <v>16944</v>
      </c>
      <c r="AS165" s="170" t="s">
        <v>16943</v>
      </c>
      <c r="AT165" s="170">
        <v>0</v>
      </c>
      <c r="AU165" s="170"/>
      <c r="AV165" s="170"/>
      <c r="AW165" s="170"/>
      <c r="AX165" s="170"/>
      <c r="AY165" s="170" t="s">
        <v>696</v>
      </c>
      <c r="AZ165" s="171">
        <v>1131.5999999999999</v>
      </c>
      <c r="BA165" s="171">
        <v>747</v>
      </c>
      <c r="BB165" s="170" t="s">
        <v>2966</v>
      </c>
      <c r="BC165" s="170" t="s">
        <v>16998</v>
      </c>
      <c r="BD165" s="172"/>
      <c r="BE165" s="173">
        <f t="shared" si="31"/>
        <v>-271.53999999999996</v>
      </c>
      <c r="BL165" s="118" t="str">
        <f t="shared" si="42"/>
        <v>670.400</v>
      </c>
      <c r="BO165" s="118" t="s">
        <v>3228</v>
      </c>
      <c r="BP165" s="118" t="s">
        <v>787</v>
      </c>
      <c r="BQ165" s="118" t="s">
        <v>2983</v>
      </c>
      <c r="BW165" s="118" t="s">
        <v>3228</v>
      </c>
      <c r="BX165" s="118" t="s">
        <v>787</v>
      </c>
      <c r="BY165" s="118" t="s">
        <v>2983</v>
      </c>
      <c r="CJ165" s="164">
        <f t="shared" si="16"/>
        <v>5.2386894822120667E-10</v>
      </c>
    </row>
    <row r="166" spans="1:120" x14ac:dyDescent="0.3">
      <c r="A166" s="118">
        <v>1</v>
      </c>
      <c r="B166" s="165">
        <f>SUBTOTAL(9,$A$22:A166)</f>
        <v>142</v>
      </c>
      <c r="C166" s="165"/>
      <c r="D166" s="166" t="s">
        <v>197</v>
      </c>
      <c r="E166" s="138" t="s">
        <v>17205</v>
      </c>
      <c r="F166" s="162">
        <f t="shared" si="43"/>
        <v>208591.06</v>
      </c>
      <c r="G166" s="162">
        <v>0</v>
      </c>
      <c r="H166" s="162">
        <v>0</v>
      </c>
      <c r="I166" s="162">
        <v>0</v>
      </c>
      <c r="J166" s="162">
        <v>0</v>
      </c>
      <c r="K166" s="162">
        <v>0</v>
      </c>
      <c r="L166" s="162">
        <v>0</v>
      </c>
      <c r="M166" s="163">
        <v>0</v>
      </c>
      <c r="N166" s="162">
        <v>0</v>
      </c>
      <c r="O166" s="167">
        <v>0</v>
      </c>
      <c r="P166" s="162">
        <v>0</v>
      </c>
      <c r="Q166" s="162">
        <v>0</v>
      </c>
      <c r="R166" s="162">
        <v>0</v>
      </c>
      <c r="S166" s="162">
        <v>0</v>
      </c>
      <c r="T166" s="162">
        <v>0</v>
      </c>
      <c r="U166" s="162">
        <v>0</v>
      </c>
      <c r="V166" s="162">
        <v>0</v>
      </c>
      <c r="W166" s="162">
        <v>0</v>
      </c>
      <c r="X166" s="162">
        <v>0</v>
      </c>
      <c r="Y166" s="162">
        <v>0</v>
      </c>
      <c r="Z166" s="162">
        <v>0</v>
      </c>
      <c r="AA166" s="162">
        <v>0</v>
      </c>
      <c r="AB166" s="162">
        <v>0</v>
      </c>
      <c r="AC166" s="162">
        <v>0</v>
      </c>
      <c r="AD166" s="162">
        <v>0</v>
      </c>
      <c r="AE166" s="162">
        <f t="shared" si="44"/>
        <v>0</v>
      </c>
      <c r="AF166" s="178">
        <v>208591.06</v>
      </c>
      <c r="AG166" s="162">
        <v>0</v>
      </c>
      <c r="AH166" s="138">
        <v>2023</v>
      </c>
      <c r="AI166" s="138" t="s">
        <v>17033</v>
      </c>
      <c r="AJ166" s="138" t="s">
        <v>17033</v>
      </c>
      <c r="AK166" s="169"/>
      <c r="AL166" s="169"/>
      <c r="AM166" s="169"/>
      <c r="AN166" s="169"/>
      <c r="AO166" s="170" t="s">
        <v>16955</v>
      </c>
      <c r="AP166" s="170" t="s">
        <v>16939</v>
      </c>
      <c r="AQ166" s="170">
        <v>0</v>
      </c>
      <c r="AR166" s="170" t="s">
        <v>16949</v>
      </c>
      <c r="AS166" s="170" t="s">
        <v>16958</v>
      </c>
      <c r="AT166" s="170" t="s">
        <v>16950</v>
      </c>
      <c r="AU166" s="170"/>
      <c r="AV166" s="170"/>
      <c r="AW166" s="170"/>
      <c r="AX166" s="170"/>
      <c r="AY166" s="170" t="s">
        <v>666</v>
      </c>
      <c r="AZ166" s="171">
        <v>3397</v>
      </c>
      <c r="BA166" s="171">
        <v>1224</v>
      </c>
      <c r="BB166" s="170" t="s">
        <v>2966</v>
      </c>
      <c r="BC166" s="170" t="s">
        <v>16998</v>
      </c>
      <c r="BD166" s="172"/>
      <c r="BE166" s="173">
        <f t="shared" si="31"/>
        <v>1224</v>
      </c>
      <c r="BL166" s="118" t="str">
        <f t="shared" si="42"/>
        <v>1224.000</v>
      </c>
      <c r="BO166" s="118" t="s">
        <v>3229</v>
      </c>
      <c r="BP166" s="118" t="s">
        <v>1139</v>
      </c>
      <c r="BQ166" s="118" t="s">
        <v>3230</v>
      </c>
      <c r="BW166" s="118" t="s">
        <v>3229</v>
      </c>
      <c r="BX166" s="118" t="s">
        <v>1139</v>
      </c>
      <c r="BY166" s="118" t="s">
        <v>3230</v>
      </c>
      <c r="CJ166" s="164">
        <f t="shared" si="16"/>
        <v>0</v>
      </c>
    </row>
    <row r="167" spans="1:120" x14ac:dyDescent="0.3">
      <c r="A167" s="118">
        <v>1</v>
      </c>
      <c r="B167" s="165">
        <f>SUBTOTAL(9,$A$22:A167)</f>
        <v>143</v>
      </c>
      <c r="C167" s="165"/>
      <c r="D167" s="166" t="s">
        <v>13711</v>
      </c>
      <c r="E167" s="138" t="s">
        <v>17205</v>
      </c>
      <c r="F167" s="162">
        <f t="shared" si="43"/>
        <v>177718.58</v>
      </c>
      <c r="G167" s="162">
        <v>0</v>
      </c>
      <c r="H167" s="162">
        <v>0</v>
      </c>
      <c r="I167" s="162">
        <v>0</v>
      </c>
      <c r="J167" s="162">
        <v>0</v>
      </c>
      <c r="K167" s="162">
        <v>0</v>
      </c>
      <c r="L167" s="162">
        <v>0</v>
      </c>
      <c r="M167" s="163">
        <v>0</v>
      </c>
      <c r="N167" s="162">
        <v>0</v>
      </c>
      <c r="O167" s="167">
        <v>0</v>
      </c>
      <c r="P167" s="162">
        <v>0</v>
      </c>
      <c r="Q167" s="162">
        <v>0</v>
      </c>
      <c r="R167" s="162">
        <v>0</v>
      </c>
      <c r="S167" s="162">
        <v>0</v>
      </c>
      <c r="T167" s="162">
        <v>0</v>
      </c>
      <c r="U167" s="162">
        <v>0</v>
      </c>
      <c r="V167" s="162">
        <v>0</v>
      </c>
      <c r="W167" s="162">
        <v>0</v>
      </c>
      <c r="X167" s="162">
        <v>0</v>
      </c>
      <c r="Y167" s="162">
        <v>0</v>
      </c>
      <c r="Z167" s="162">
        <v>0</v>
      </c>
      <c r="AA167" s="162">
        <v>0</v>
      </c>
      <c r="AB167" s="162">
        <v>0</v>
      </c>
      <c r="AC167" s="162">
        <v>0</v>
      </c>
      <c r="AD167" s="162">
        <v>0</v>
      </c>
      <c r="AE167" s="162">
        <f t="shared" si="44"/>
        <v>0</v>
      </c>
      <c r="AF167" s="162">
        <v>177718.58</v>
      </c>
      <c r="AG167" s="162">
        <v>0</v>
      </c>
      <c r="AH167" s="138">
        <v>2023</v>
      </c>
      <c r="AI167" s="138" t="s">
        <v>17033</v>
      </c>
      <c r="AJ167" s="138" t="s">
        <v>17033</v>
      </c>
      <c r="AK167" s="169"/>
      <c r="AL167" s="169"/>
      <c r="AM167" s="169"/>
      <c r="AN167" s="169"/>
      <c r="AO167" s="170" t="s">
        <v>16946</v>
      </c>
      <c r="AP167" s="170" t="s">
        <v>16937</v>
      </c>
      <c r="AQ167" s="170">
        <v>0</v>
      </c>
      <c r="AR167" s="170" t="s">
        <v>16950</v>
      </c>
      <c r="AS167" s="170" t="s">
        <v>16938</v>
      </c>
      <c r="AT167" s="170" t="s">
        <v>16950</v>
      </c>
      <c r="AU167" s="170"/>
      <c r="AV167" s="170"/>
      <c r="AW167" s="170"/>
      <c r="AX167" s="170"/>
      <c r="AY167" s="170">
        <v>1981</v>
      </c>
      <c r="AZ167" s="171">
        <v>2280.8000000000002</v>
      </c>
      <c r="BA167" s="171">
        <v>816</v>
      </c>
      <c r="BB167" s="170" t="s">
        <v>2966</v>
      </c>
      <c r="BC167" s="170" t="s">
        <v>16998</v>
      </c>
      <c r="BD167" s="172"/>
      <c r="BE167" s="173">
        <f t="shared" si="31"/>
        <v>816</v>
      </c>
      <c r="BL167" s="118" t="str">
        <f t="shared" si="42"/>
        <v>500.500</v>
      </c>
      <c r="BO167" s="118" t="s">
        <v>3231</v>
      </c>
      <c r="BP167" s="118" t="s">
        <v>2983</v>
      </c>
      <c r="BQ167" s="118" t="s">
        <v>2983</v>
      </c>
      <c r="BW167" s="118" t="s">
        <v>3231</v>
      </c>
      <c r="BX167" s="118" t="s">
        <v>2983</v>
      </c>
      <c r="BY167" s="118" t="s">
        <v>2983</v>
      </c>
      <c r="CJ167" s="164">
        <f t="shared" si="16"/>
        <v>0</v>
      </c>
    </row>
    <row r="168" spans="1:120" x14ac:dyDescent="0.3">
      <c r="A168" s="118">
        <v>1</v>
      </c>
      <c r="B168" s="165">
        <f>SUBTOTAL(9,$A$22:A168)</f>
        <v>144</v>
      </c>
      <c r="C168" s="165"/>
      <c r="D168" s="166" t="s">
        <v>198</v>
      </c>
      <c r="E168" s="138" t="s">
        <v>17205</v>
      </c>
      <c r="F168" s="162">
        <f t="shared" si="43"/>
        <v>5482896.1699999999</v>
      </c>
      <c r="G168" s="162">
        <v>0</v>
      </c>
      <c r="H168" s="162">
        <v>0</v>
      </c>
      <c r="I168" s="162">
        <v>0</v>
      </c>
      <c r="J168" s="162">
        <v>0</v>
      </c>
      <c r="K168" s="162">
        <v>0</v>
      </c>
      <c r="L168" s="162">
        <v>0</v>
      </c>
      <c r="M168" s="163">
        <v>0</v>
      </c>
      <c r="N168" s="162">
        <v>0</v>
      </c>
      <c r="O168" s="167">
        <v>732.74</v>
      </c>
      <c r="P168" s="162">
        <v>5309709.84</v>
      </c>
      <c r="Q168" s="162">
        <v>0</v>
      </c>
      <c r="R168" s="162">
        <v>0</v>
      </c>
      <c r="S168" s="162">
        <v>0</v>
      </c>
      <c r="T168" s="162">
        <v>0</v>
      </c>
      <c r="U168" s="162">
        <v>0</v>
      </c>
      <c r="V168" s="162">
        <v>0</v>
      </c>
      <c r="W168" s="162">
        <v>0</v>
      </c>
      <c r="X168" s="162">
        <v>0</v>
      </c>
      <c r="Y168" s="162">
        <v>0</v>
      </c>
      <c r="Z168" s="162">
        <v>0</v>
      </c>
      <c r="AA168" s="162">
        <v>0</v>
      </c>
      <c r="AB168" s="162">
        <v>0</v>
      </c>
      <c r="AC168" s="162">
        <v>0</v>
      </c>
      <c r="AD168" s="162">
        <v>0</v>
      </c>
      <c r="AE168" s="162">
        <v>113059.65</v>
      </c>
      <c r="AF168" s="162">
        <v>60126.68</v>
      </c>
      <c r="AG168" s="162">
        <v>0</v>
      </c>
      <c r="AH168" s="138">
        <v>2023</v>
      </c>
      <c r="AI168" s="138">
        <v>2023</v>
      </c>
      <c r="AJ168" s="138">
        <v>2023</v>
      </c>
      <c r="AK168" s="169"/>
      <c r="AL168" s="169"/>
      <c r="AM168" s="169"/>
      <c r="AN168" s="169"/>
      <c r="AO168" s="170" t="s">
        <v>16940</v>
      </c>
      <c r="AP168" s="170" t="s">
        <v>16936</v>
      </c>
      <c r="AQ168" s="170">
        <v>0</v>
      </c>
      <c r="AR168" s="170" t="s">
        <v>16943</v>
      </c>
      <c r="AS168" s="170" t="s">
        <v>16938</v>
      </c>
      <c r="AT168" s="170">
        <v>0</v>
      </c>
      <c r="AU168" s="170"/>
      <c r="AV168" s="170"/>
      <c r="AW168" s="170"/>
      <c r="AX168" s="170"/>
      <c r="AY168" s="170" t="s">
        <v>771</v>
      </c>
      <c r="AZ168" s="171">
        <v>868.7</v>
      </c>
      <c r="BA168" s="171">
        <v>649.20000000000005</v>
      </c>
      <c r="BB168" s="170" t="s">
        <v>2989</v>
      </c>
      <c r="BC168" s="170" t="s">
        <v>16998</v>
      </c>
      <c r="BD168" s="172"/>
      <c r="BE168" s="173">
        <f t="shared" si="31"/>
        <v>-83.539999999999964</v>
      </c>
      <c r="BL168" s="118" t="str">
        <f t="shared" si="42"/>
        <v>649.200</v>
      </c>
      <c r="BO168" s="118" t="s">
        <v>3232</v>
      </c>
      <c r="BP168" s="118" t="s">
        <v>2983</v>
      </c>
      <c r="BQ168" s="118" t="s">
        <v>3233</v>
      </c>
      <c r="BW168" s="118" t="s">
        <v>3232</v>
      </c>
      <c r="BX168" s="118" t="s">
        <v>2983</v>
      </c>
      <c r="BY168" s="118" t="s">
        <v>3233</v>
      </c>
      <c r="CJ168" s="164">
        <f t="shared" si="16"/>
        <v>8.0035533756017685E-11</v>
      </c>
    </row>
    <row r="169" spans="1:120" x14ac:dyDescent="0.3">
      <c r="A169" s="118">
        <v>1</v>
      </c>
      <c r="B169" s="165">
        <f>SUBTOTAL(9,$A$22:A169)</f>
        <v>145</v>
      </c>
      <c r="C169" s="165"/>
      <c r="D169" s="166" t="s">
        <v>14368</v>
      </c>
      <c r="E169" s="138" t="s">
        <v>17205</v>
      </c>
      <c r="F169" s="162">
        <f t="shared" si="43"/>
        <v>4512502.9400000004</v>
      </c>
      <c r="G169" s="162">
        <v>0</v>
      </c>
      <c r="H169" s="162">
        <v>0</v>
      </c>
      <c r="I169" s="162">
        <v>0</v>
      </c>
      <c r="J169" s="162">
        <v>0</v>
      </c>
      <c r="K169" s="162">
        <v>0</v>
      </c>
      <c r="L169" s="162">
        <v>0</v>
      </c>
      <c r="M169" s="163">
        <v>0</v>
      </c>
      <c r="N169" s="162">
        <v>0</v>
      </c>
      <c r="O169" s="167">
        <v>558.52</v>
      </c>
      <c r="P169" s="167">
        <v>4342478.55</v>
      </c>
      <c r="Q169" s="162">
        <v>0</v>
      </c>
      <c r="R169" s="162">
        <v>0</v>
      </c>
      <c r="S169" s="162">
        <v>0</v>
      </c>
      <c r="T169" s="162">
        <v>0</v>
      </c>
      <c r="U169" s="162">
        <v>0</v>
      </c>
      <c r="V169" s="162">
        <v>0</v>
      </c>
      <c r="W169" s="162">
        <v>0</v>
      </c>
      <c r="X169" s="162">
        <v>0</v>
      </c>
      <c r="Y169" s="162">
        <v>0</v>
      </c>
      <c r="Z169" s="162">
        <v>0</v>
      </c>
      <c r="AA169" s="162">
        <v>0</v>
      </c>
      <c r="AB169" s="162">
        <v>0</v>
      </c>
      <c r="AC169" s="162">
        <v>0</v>
      </c>
      <c r="AD169" s="162">
        <v>0</v>
      </c>
      <c r="AE169" s="162">
        <v>92464.4</v>
      </c>
      <c r="AF169" s="162">
        <v>77559.990000000005</v>
      </c>
      <c r="AG169" s="162">
        <v>0</v>
      </c>
      <c r="AH169" s="138">
        <v>2023</v>
      </c>
      <c r="AI169" s="138">
        <v>2023</v>
      </c>
      <c r="AJ169" s="138">
        <v>2023</v>
      </c>
      <c r="AK169" s="169"/>
      <c r="AL169" s="169"/>
      <c r="AM169" s="169"/>
      <c r="AN169" s="169"/>
      <c r="AO169" s="170" t="s">
        <v>16939</v>
      </c>
      <c r="AP169" s="170" t="s">
        <v>16937</v>
      </c>
      <c r="AQ169" s="170">
        <v>0</v>
      </c>
      <c r="AR169" s="170" t="s">
        <v>16949</v>
      </c>
      <c r="AS169" s="170" t="s">
        <v>16958</v>
      </c>
      <c r="AT169" s="170">
        <v>0</v>
      </c>
      <c r="AU169" s="170"/>
      <c r="AV169" s="170"/>
      <c r="AW169" s="170"/>
      <c r="AX169" s="170"/>
      <c r="AY169" s="170">
        <v>1967</v>
      </c>
      <c r="AZ169" s="171">
        <v>629.79999999999995</v>
      </c>
      <c r="BA169" s="171">
        <v>696</v>
      </c>
      <c r="BB169" s="170" t="s">
        <v>2966</v>
      </c>
      <c r="BC169" s="170" t="s">
        <v>16998</v>
      </c>
      <c r="BD169" s="172"/>
      <c r="BE169" s="173">
        <f t="shared" si="31"/>
        <v>137.48000000000002</v>
      </c>
      <c r="BL169" s="118" t="str">
        <f t="shared" si="42"/>
        <v>433.900</v>
      </c>
      <c r="BO169" s="118" t="s">
        <v>3234</v>
      </c>
      <c r="BP169" s="118" t="s">
        <v>3081</v>
      </c>
      <c r="BQ169" s="118" t="s">
        <v>2983</v>
      </c>
      <c r="BW169" s="118" t="s">
        <v>3234</v>
      </c>
      <c r="BX169" s="118" t="s">
        <v>3081</v>
      </c>
      <c r="BY169" s="118" t="s">
        <v>2983</v>
      </c>
      <c r="CJ169" s="164">
        <f t="shared" si="16"/>
        <v>5.9662852436304092E-10</v>
      </c>
    </row>
    <row r="170" spans="1:120" s="184" customFormat="1" x14ac:dyDescent="0.3">
      <c r="A170" s="118">
        <v>1</v>
      </c>
      <c r="B170" s="165">
        <f>SUBTOTAL(9,$A$22:A170)</f>
        <v>146</v>
      </c>
      <c r="C170" s="165"/>
      <c r="D170" s="160" t="s">
        <v>14055</v>
      </c>
      <c r="E170" s="138" t="s">
        <v>17205</v>
      </c>
      <c r="F170" s="162">
        <f t="shared" si="43"/>
        <v>11901107.99</v>
      </c>
      <c r="G170" s="179">
        <v>0</v>
      </c>
      <c r="H170" s="179">
        <v>0</v>
      </c>
      <c r="I170" s="179">
        <v>0</v>
      </c>
      <c r="J170" s="179">
        <v>0</v>
      </c>
      <c r="K170" s="179">
        <v>0</v>
      </c>
      <c r="L170" s="179">
        <v>0</v>
      </c>
      <c r="M170" s="200">
        <v>0</v>
      </c>
      <c r="N170" s="179">
        <v>0</v>
      </c>
      <c r="O170" s="167">
        <v>1471.41</v>
      </c>
      <c r="P170" s="179">
        <v>11776361</v>
      </c>
      <c r="Q170" s="179">
        <v>0</v>
      </c>
      <c r="R170" s="179">
        <v>0</v>
      </c>
      <c r="S170" s="179">
        <v>0</v>
      </c>
      <c r="T170" s="179">
        <v>0</v>
      </c>
      <c r="U170" s="179">
        <v>0</v>
      </c>
      <c r="V170" s="179">
        <v>0</v>
      </c>
      <c r="W170" s="179">
        <v>0</v>
      </c>
      <c r="X170" s="179">
        <v>0</v>
      </c>
      <c r="Y170" s="179">
        <v>0</v>
      </c>
      <c r="Z170" s="179">
        <v>0</v>
      </c>
      <c r="AA170" s="179">
        <v>0</v>
      </c>
      <c r="AB170" s="179">
        <v>0</v>
      </c>
      <c r="AC170" s="179">
        <v>0</v>
      </c>
      <c r="AD170" s="179">
        <v>0</v>
      </c>
      <c r="AE170" s="162">
        <v>124746.99</v>
      </c>
      <c r="AF170" s="179">
        <v>0</v>
      </c>
      <c r="AG170" s="179">
        <v>0</v>
      </c>
      <c r="AH170" s="181" t="s">
        <v>17033</v>
      </c>
      <c r="AI170" s="181">
        <v>2023</v>
      </c>
      <c r="AJ170" s="182">
        <v>2023</v>
      </c>
      <c r="BY170" s="185"/>
      <c r="CJ170" s="164">
        <f t="shared" ref="CJ170:CJ226" si="45">F170-G170-H170-I170-J170-K170-L170-N170-P170-R170-T170-V170-W170-X170-Y170-Z170-AA170-AB170-AC170-AD170-AE170-AF170-AG170</f>
        <v>2.1827872842550278E-10</v>
      </c>
      <c r="DP170" s="118"/>
    </row>
    <row r="171" spans="1:120" s="184" customFormat="1" x14ac:dyDescent="0.3">
      <c r="A171" s="118">
        <v>1</v>
      </c>
      <c r="B171" s="165">
        <f>SUBTOTAL(9,$A$22:A171)</f>
        <v>147</v>
      </c>
      <c r="C171" s="165"/>
      <c r="D171" s="160" t="s">
        <v>13956</v>
      </c>
      <c r="E171" s="138" t="s">
        <v>17205</v>
      </c>
      <c r="F171" s="162">
        <f t="shared" si="43"/>
        <v>2993264.29</v>
      </c>
      <c r="G171" s="179">
        <v>0</v>
      </c>
      <c r="H171" s="179">
        <v>0</v>
      </c>
      <c r="I171" s="179">
        <v>0</v>
      </c>
      <c r="J171" s="179">
        <v>0</v>
      </c>
      <c r="K171" s="179">
        <v>0</v>
      </c>
      <c r="L171" s="179">
        <v>0</v>
      </c>
      <c r="M171" s="200">
        <v>0</v>
      </c>
      <c r="N171" s="179">
        <v>0</v>
      </c>
      <c r="O171" s="167">
        <v>373</v>
      </c>
      <c r="P171" s="179">
        <v>2961889</v>
      </c>
      <c r="Q171" s="179">
        <v>0</v>
      </c>
      <c r="R171" s="179">
        <v>0</v>
      </c>
      <c r="S171" s="179">
        <v>0</v>
      </c>
      <c r="T171" s="179">
        <v>0</v>
      </c>
      <c r="U171" s="179">
        <v>0</v>
      </c>
      <c r="V171" s="179">
        <v>0</v>
      </c>
      <c r="W171" s="179">
        <v>0</v>
      </c>
      <c r="X171" s="179">
        <v>0</v>
      </c>
      <c r="Y171" s="179">
        <v>0</v>
      </c>
      <c r="Z171" s="179">
        <v>0</v>
      </c>
      <c r="AA171" s="179">
        <v>0</v>
      </c>
      <c r="AB171" s="179">
        <v>0</v>
      </c>
      <c r="AC171" s="179">
        <v>0</v>
      </c>
      <c r="AD171" s="179">
        <v>0</v>
      </c>
      <c r="AE171" s="162">
        <v>31375.29</v>
      </c>
      <c r="AF171" s="179">
        <v>0</v>
      </c>
      <c r="AG171" s="179">
        <v>0</v>
      </c>
      <c r="AH171" s="181" t="s">
        <v>17033</v>
      </c>
      <c r="AI171" s="181">
        <v>2023</v>
      </c>
      <c r="AJ171" s="182">
        <v>2023</v>
      </c>
      <c r="BY171" s="185"/>
      <c r="CJ171" s="164">
        <f t="shared" si="45"/>
        <v>3.637978807091713E-11</v>
      </c>
      <c r="DP171" s="118"/>
    </row>
    <row r="172" spans="1:120" s="184" customFormat="1" x14ac:dyDescent="0.3">
      <c r="A172" s="118">
        <v>1</v>
      </c>
      <c r="B172" s="165">
        <f>SUBTOTAL(9,$A$22:A172)</f>
        <v>148</v>
      </c>
      <c r="C172" s="165"/>
      <c r="D172" s="160" t="s">
        <v>13398</v>
      </c>
      <c r="E172" s="138" t="s">
        <v>17205</v>
      </c>
      <c r="F172" s="162">
        <f t="shared" si="43"/>
        <v>30439998.599999998</v>
      </c>
      <c r="G172" s="179">
        <v>0</v>
      </c>
      <c r="H172" s="179">
        <v>0</v>
      </c>
      <c r="I172" s="179">
        <v>0</v>
      </c>
      <c r="J172" s="179">
        <v>0</v>
      </c>
      <c r="K172" s="179">
        <v>0</v>
      </c>
      <c r="L172" s="179">
        <v>0</v>
      </c>
      <c r="M172" s="200">
        <v>0</v>
      </c>
      <c r="N172" s="179">
        <v>0</v>
      </c>
      <c r="O172" s="167">
        <v>1544.84</v>
      </c>
      <c r="P172" s="179">
        <v>13175763.34</v>
      </c>
      <c r="Q172" s="179">
        <v>0</v>
      </c>
      <c r="R172" s="179">
        <v>0</v>
      </c>
      <c r="S172" s="167">
        <v>2425.62</v>
      </c>
      <c r="T172" s="179">
        <v>16945164.27</v>
      </c>
      <c r="U172" s="179">
        <v>0</v>
      </c>
      <c r="V172" s="179">
        <v>0</v>
      </c>
      <c r="W172" s="179">
        <v>0</v>
      </c>
      <c r="X172" s="179">
        <v>0</v>
      </c>
      <c r="Y172" s="179">
        <v>0</v>
      </c>
      <c r="Z172" s="179">
        <v>0</v>
      </c>
      <c r="AA172" s="179">
        <v>0</v>
      </c>
      <c r="AB172" s="179">
        <v>0</v>
      </c>
      <c r="AC172" s="179">
        <v>0</v>
      </c>
      <c r="AD172" s="179">
        <v>0</v>
      </c>
      <c r="AE172" s="179">
        <f t="shared" ref="AE172:AE174" si="46">ROUND(P172*1.0593%,2)+ROUND(G172*1.0593%,2)+ROUND(H172*1.0593%,2)+ROUND(I172*1.0593%,2)+ROUND(J172*1.0593%,2)+ROUND(K172*1.0593%,2)+ROUND(L172*1.0593%,2)+ROUND(N172*1.0593%,2)+ROUND(R172*1.0593%,2)+ROUND(T172*1.0593%,2)+ROUND(V172*1.0593%,2)+ROUND(W172*1.0593%,2)+ROUND(X172*1.0593%,2)+ROUND(Y172*1.0593%,2)+ROUND(Z172*1.0593%,2)+ROUND(AA172*1.0593%,2)+ROUND(AB172*1.0593%,2)+ROUND(AC172*1.0593%,2)+ROUND(AD172*1.0593%,2)</f>
        <v>319070.99</v>
      </c>
      <c r="AF172" s="179">
        <v>0</v>
      </c>
      <c r="AG172" s="179">
        <v>0</v>
      </c>
      <c r="AH172" s="181" t="s">
        <v>17033</v>
      </c>
      <c r="AI172" s="181">
        <v>2023</v>
      </c>
      <c r="AJ172" s="182">
        <v>2023</v>
      </c>
      <c r="BY172" s="185"/>
      <c r="CJ172" s="164">
        <f t="shared" si="45"/>
        <v>-1.6298145055770874E-9</v>
      </c>
      <c r="DP172" s="118"/>
    </row>
    <row r="173" spans="1:120" s="184" customFormat="1" x14ac:dyDescent="0.3">
      <c r="A173" s="118">
        <v>1</v>
      </c>
      <c r="B173" s="165">
        <f>SUBTOTAL(9,$A$22:A173)</f>
        <v>149</v>
      </c>
      <c r="C173" s="165"/>
      <c r="D173" s="160" t="s">
        <v>14011</v>
      </c>
      <c r="E173" s="138" t="s">
        <v>17205</v>
      </c>
      <c r="F173" s="162">
        <f t="shared" si="43"/>
        <v>3908071</v>
      </c>
      <c r="G173" s="179">
        <v>0</v>
      </c>
      <c r="H173" s="179">
        <v>0</v>
      </c>
      <c r="I173" s="179">
        <v>0</v>
      </c>
      <c r="J173" s="179">
        <v>0</v>
      </c>
      <c r="K173" s="179">
        <v>0</v>
      </c>
      <c r="L173" s="179">
        <v>0</v>
      </c>
      <c r="M173" s="200">
        <v>0</v>
      </c>
      <c r="N173" s="179">
        <v>0</v>
      </c>
      <c r="O173" s="167">
        <v>510</v>
      </c>
      <c r="P173" s="179">
        <v>3908071</v>
      </c>
      <c r="Q173" s="179">
        <v>0</v>
      </c>
      <c r="R173" s="179">
        <v>0</v>
      </c>
      <c r="S173" s="179">
        <v>0</v>
      </c>
      <c r="T173" s="179">
        <v>0</v>
      </c>
      <c r="U173" s="179">
        <v>0</v>
      </c>
      <c r="V173" s="179">
        <v>0</v>
      </c>
      <c r="W173" s="179">
        <v>0</v>
      </c>
      <c r="X173" s="179">
        <v>0</v>
      </c>
      <c r="Y173" s="179">
        <v>0</v>
      </c>
      <c r="Z173" s="179">
        <v>0</v>
      </c>
      <c r="AA173" s="179">
        <v>0</v>
      </c>
      <c r="AB173" s="179">
        <v>0</v>
      </c>
      <c r="AC173" s="179">
        <v>0</v>
      </c>
      <c r="AD173" s="179">
        <v>0</v>
      </c>
      <c r="AE173" s="179">
        <v>0</v>
      </c>
      <c r="AF173" s="179">
        <v>0</v>
      </c>
      <c r="AG173" s="179">
        <v>0</v>
      </c>
      <c r="AH173" s="181" t="s">
        <v>17033</v>
      </c>
      <c r="AI173" s="181">
        <v>2023</v>
      </c>
      <c r="AJ173" s="182" t="s">
        <v>17033</v>
      </c>
      <c r="BY173" s="185"/>
      <c r="CJ173" s="164">
        <f t="shared" si="45"/>
        <v>0</v>
      </c>
      <c r="DP173" s="118"/>
    </row>
    <row r="174" spans="1:120" s="184" customFormat="1" x14ac:dyDescent="0.3">
      <c r="A174" s="118">
        <v>1</v>
      </c>
      <c r="B174" s="165">
        <f>SUBTOTAL(9,$A$22:A174)</f>
        <v>150</v>
      </c>
      <c r="C174" s="165"/>
      <c r="D174" s="160" t="s">
        <v>14076</v>
      </c>
      <c r="E174" s="138" t="s">
        <v>17205</v>
      </c>
      <c r="F174" s="179">
        <f>G174+H174+I174+J174+K174+L174+N174+P174+R174+T174+V174+W174+X174+Y174+Z174+AA174+AB174+AC174+AD174+AE174+AF174+AG174</f>
        <v>11109378.639999999</v>
      </c>
      <c r="G174" s="179">
        <v>0</v>
      </c>
      <c r="H174" s="179">
        <v>0</v>
      </c>
      <c r="I174" s="179">
        <v>0</v>
      </c>
      <c r="J174" s="179">
        <v>0</v>
      </c>
      <c r="K174" s="179">
        <v>0</v>
      </c>
      <c r="L174" s="179">
        <v>0</v>
      </c>
      <c r="M174" s="200">
        <v>0</v>
      </c>
      <c r="N174" s="179">
        <v>0</v>
      </c>
      <c r="O174" s="167">
        <v>1470.48</v>
      </c>
      <c r="P174" s="179">
        <v>10992930.529999999</v>
      </c>
      <c r="Q174" s="179">
        <v>0</v>
      </c>
      <c r="R174" s="179">
        <v>0</v>
      </c>
      <c r="S174" s="179">
        <v>0</v>
      </c>
      <c r="T174" s="179">
        <v>0</v>
      </c>
      <c r="U174" s="179">
        <v>0</v>
      </c>
      <c r="V174" s="179">
        <v>0</v>
      </c>
      <c r="W174" s="179">
        <v>0</v>
      </c>
      <c r="X174" s="179">
        <v>0</v>
      </c>
      <c r="Y174" s="179">
        <v>0</v>
      </c>
      <c r="Z174" s="179">
        <v>0</v>
      </c>
      <c r="AA174" s="179">
        <v>0</v>
      </c>
      <c r="AB174" s="179">
        <v>0</v>
      </c>
      <c r="AC174" s="179">
        <v>0</v>
      </c>
      <c r="AD174" s="179">
        <v>0</v>
      </c>
      <c r="AE174" s="179">
        <f t="shared" si="46"/>
        <v>116448.11</v>
      </c>
      <c r="AF174" s="179">
        <v>0</v>
      </c>
      <c r="AG174" s="179">
        <v>0</v>
      </c>
      <c r="AH174" s="181" t="s">
        <v>17033</v>
      </c>
      <c r="AI174" s="181">
        <v>2023</v>
      </c>
      <c r="AJ174" s="182">
        <v>2023</v>
      </c>
      <c r="BY174" s="185"/>
      <c r="CJ174" s="164"/>
      <c r="DP174" s="118"/>
    </row>
    <row r="175" spans="1:120" x14ac:dyDescent="0.3">
      <c r="A175" s="118">
        <v>1</v>
      </c>
      <c r="B175" s="165">
        <f>SUBTOTAL(9,$A$22:A175)</f>
        <v>151</v>
      </c>
      <c r="C175" s="165"/>
      <c r="D175" s="166" t="s">
        <v>192</v>
      </c>
      <c r="E175" s="138" t="s">
        <v>17205</v>
      </c>
      <c r="F175" s="162">
        <f>G175+H175+I175+J175+K175+L175+N175+P175+R175+T175+V175+W175+X175+Y175+Z175+AA175+AB175+AC175+AD175+AE175+AF175+AG175</f>
        <v>4149693.86</v>
      </c>
      <c r="G175" s="162">
        <v>0</v>
      </c>
      <c r="H175" s="162">
        <v>0</v>
      </c>
      <c r="I175" s="162">
        <v>0</v>
      </c>
      <c r="J175" s="162">
        <v>0</v>
      </c>
      <c r="K175" s="162">
        <v>0</v>
      </c>
      <c r="L175" s="162">
        <v>0</v>
      </c>
      <c r="M175" s="163">
        <v>0</v>
      </c>
      <c r="N175" s="162">
        <v>0</v>
      </c>
      <c r="O175" s="167">
        <v>499.58</v>
      </c>
      <c r="P175" s="167">
        <v>3991566.1</v>
      </c>
      <c r="Q175" s="162">
        <v>0</v>
      </c>
      <c r="R175" s="162">
        <v>0</v>
      </c>
      <c r="S175" s="162">
        <v>0</v>
      </c>
      <c r="T175" s="162">
        <v>0</v>
      </c>
      <c r="U175" s="162">
        <v>0</v>
      </c>
      <c r="V175" s="162">
        <v>0</v>
      </c>
      <c r="W175" s="162">
        <v>0</v>
      </c>
      <c r="X175" s="162">
        <v>0</v>
      </c>
      <c r="Y175" s="162">
        <v>0</v>
      </c>
      <c r="Z175" s="162">
        <v>0</v>
      </c>
      <c r="AA175" s="162">
        <v>0</v>
      </c>
      <c r="AB175" s="162">
        <v>0</v>
      </c>
      <c r="AC175" s="162">
        <v>0</v>
      </c>
      <c r="AD175" s="162">
        <v>0</v>
      </c>
      <c r="AE175" s="162">
        <v>84992.42</v>
      </c>
      <c r="AF175" s="162">
        <v>73135.34</v>
      </c>
      <c r="AG175" s="162">
        <v>0</v>
      </c>
      <c r="AH175" s="138">
        <v>2023</v>
      </c>
      <c r="AI175" s="138">
        <v>2023</v>
      </c>
      <c r="AJ175" s="138">
        <v>2023</v>
      </c>
      <c r="AK175" s="169"/>
      <c r="AL175" s="169"/>
      <c r="AM175" s="169"/>
      <c r="AN175" s="169"/>
      <c r="AO175" s="170" t="s">
        <v>16939</v>
      </c>
      <c r="AP175" s="170" t="s">
        <v>16951</v>
      </c>
      <c r="AQ175" s="170">
        <v>0</v>
      </c>
      <c r="AR175" s="170" t="s">
        <v>16941</v>
      </c>
      <c r="AS175" s="170" t="s">
        <v>16952</v>
      </c>
      <c r="AT175" s="170">
        <v>0</v>
      </c>
      <c r="AU175" s="170"/>
      <c r="AV175" s="170"/>
      <c r="AW175" s="170"/>
      <c r="AX175" s="170"/>
      <c r="AY175" s="170" t="s">
        <v>619</v>
      </c>
      <c r="AZ175" s="171">
        <v>555</v>
      </c>
      <c r="BA175" s="171">
        <v>615</v>
      </c>
      <c r="BB175" s="170" t="s">
        <v>2966</v>
      </c>
      <c r="BC175" s="170" t="s">
        <v>16998</v>
      </c>
      <c r="BD175" s="172"/>
      <c r="BE175" s="173">
        <f>BA175-O175</f>
        <v>115.42000000000002</v>
      </c>
      <c r="BL175" s="118" t="str">
        <f>VLOOKUP(D175,BO:BQ,3,FALSE)</f>
        <v>348.000</v>
      </c>
      <c r="BO175" s="118" t="s">
        <v>3220</v>
      </c>
      <c r="BP175" s="118" t="s">
        <v>3003</v>
      </c>
      <c r="BQ175" s="118" t="s">
        <v>2983</v>
      </c>
      <c r="BW175" s="118" t="s">
        <v>3220</v>
      </c>
      <c r="BX175" s="118" t="s">
        <v>3003</v>
      </c>
      <c r="BY175" s="118" t="s">
        <v>2983</v>
      </c>
      <c r="CJ175" s="164">
        <f>F175-G175-H175-I175-J175-K175-L175-N175-P175-R175-T175-V175-W175-X175-Y175-Z175-AA175-AB175-AC175-AD175-AE175-AF175-AG175</f>
        <v>-2.1827872842550278E-10</v>
      </c>
    </row>
    <row r="176" spans="1:120" s="184" customFormat="1" x14ac:dyDescent="0.3">
      <c r="A176" s="118">
        <v>1</v>
      </c>
      <c r="B176" s="165">
        <f>SUBTOTAL(9,$A$22:A176)</f>
        <v>152</v>
      </c>
      <c r="C176" s="165"/>
      <c r="D176" s="160" t="s">
        <v>13505</v>
      </c>
      <c r="E176" s="198" t="s">
        <v>17205</v>
      </c>
      <c r="F176" s="162">
        <f>G176+H176+I176+J176+K176+L176+N176+P176+R176+T176+V176+W176+X176+Y176+Z176+AA176+AB176+AC176+AD176+AE176+AF176+AG176</f>
        <v>5890214.5099999998</v>
      </c>
      <c r="G176" s="179">
        <v>0</v>
      </c>
      <c r="H176" s="179">
        <v>0</v>
      </c>
      <c r="I176" s="179">
        <v>0</v>
      </c>
      <c r="J176" s="179">
        <v>0</v>
      </c>
      <c r="K176" s="179">
        <v>0</v>
      </c>
      <c r="L176" s="179">
        <v>0</v>
      </c>
      <c r="M176" s="200">
        <v>0</v>
      </c>
      <c r="N176" s="179">
        <v>0</v>
      </c>
      <c r="O176" s="179">
        <v>734</v>
      </c>
      <c r="P176" s="179">
        <v>5649319.0800000001</v>
      </c>
      <c r="Q176" s="179">
        <v>0</v>
      </c>
      <c r="R176" s="179">
        <v>0</v>
      </c>
      <c r="S176" s="179">
        <v>0</v>
      </c>
      <c r="T176" s="179">
        <v>0</v>
      </c>
      <c r="U176" s="179">
        <v>0</v>
      </c>
      <c r="V176" s="179">
        <v>0</v>
      </c>
      <c r="W176" s="179">
        <v>0</v>
      </c>
      <c r="X176" s="179">
        <v>0</v>
      </c>
      <c r="Y176" s="179">
        <v>0</v>
      </c>
      <c r="Z176" s="179">
        <v>0</v>
      </c>
      <c r="AA176" s="179">
        <v>0</v>
      </c>
      <c r="AB176" s="179">
        <v>0</v>
      </c>
      <c r="AC176" s="179">
        <v>0</v>
      </c>
      <c r="AD176" s="179">
        <v>0</v>
      </c>
      <c r="AE176" s="162">
        <f>ROUND(P176*2.14%,2)</f>
        <v>120895.43</v>
      </c>
      <c r="AF176" s="179">
        <v>0</v>
      </c>
      <c r="AG176" s="179">
        <v>120000</v>
      </c>
      <c r="AH176" s="181" t="s">
        <v>17033</v>
      </c>
      <c r="AI176" s="181">
        <v>2023</v>
      </c>
      <c r="AJ176" s="181">
        <v>2023</v>
      </c>
      <c r="BY176" s="185"/>
      <c r="CJ176" s="164">
        <v>-2.9103830456733704E-10</v>
      </c>
      <c r="DM176" s="184" t="e">
        <v>#N/A</v>
      </c>
      <c r="DP176" s="118"/>
    </row>
    <row r="177" spans="1:120" x14ac:dyDescent="0.3">
      <c r="B177" s="196" t="s">
        <v>325</v>
      </c>
      <c r="C177" s="196"/>
      <c r="D177" s="196"/>
      <c r="E177" s="197"/>
      <c r="F177" s="161">
        <f>F178</f>
        <v>7328697.5000000009</v>
      </c>
      <c r="G177" s="162">
        <f t="shared" ref="G177:AG177" si="47">G178</f>
        <v>805756.75</v>
      </c>
      <c r="H177" s="162">
        <f t="shared" si="47"/>
        <v>2076940.73</v>
      </c>
      <c r="I177" s="162">
        <f t="shared" si="47"/>
        <v>1482750.5</v>
      </c>
      <c r="J177" s="162">
        <f t="shared" si="47"/>
        <v>1252607.33</v>
      </c>
      <c r="K177" s="162">
        <f t="shared" si="47"/>
        <v>1557094</v>
      </c>
      <c r="L177" s="162">
        <f t="shared" si="47"/>
        <v>0</v>
      </c>
      <c r="M177" s="163">
        <f t="shared" si="47"/>
        <v>0</v>
      </c>
      <c r="N177" s="162">
        <f t="shared" si="47"/>
        <v>0</v>
      </c>
      <c r="O177" s="162">
        <f t="shared" si="47"/>
        <v>0</v>
      </c>
      <c r="P177" s="162">
        <f t="shared" si="47"/>
        <v>0</v>
      </c>
      <c r="Q177" s="162">
        <f t="shared" si="47"/>
        <v>0</v>
      </c>
      <c r="R177" s="162">
        <f t="shared" si="47"/>
        <v>0</v>
      </c>
      <c r="S177" s="162">
        <f t="shared" si="47"/>
        <v>0</v>
      </c>
      <c r="T177" s="162">
        <f t="shared" si="47"/>
        <v>0</v>
      </c>
      <c r="U177" s="162">
        <f t="shared" si="47"/>
        <v>0</v>
      </c>
      <c r="V177" s="162">
        <f t="shared" si="47"/>
        <v>0</v>
      </c>
      <c r="W177" s="162">
        <f t="shared" si="47"/>
        <v>0</v>
      </c>
      <c r="X177" s="162">
        <f t="shared" si="47"/>
        <v>0</v>
      </c>
      <c r="Y177" s="162">
        <f t="shared" si="47"/>
        <v>0</v>
      </c>
      <c r="Z177" s="162">
        <f t="shared" si="47"/>
        <v>0</v>
      </c>
      <c r="AA177" s="162">
        <f t="shared" si="47"/>
        <v>0</v>
      </c>
      <c r="AB177" s="162">
        <f t="shared" si="47"/>
        <v>0</v>
      </c>
      <c r="AC177" s="162">
        <f t="shared" si="47"/>
        <v>0</v>
      </c>
      <c r="AD177" s="162">
        <f t="shared" si="47"/>
        <v>0</v>
      </c>
      <c r="AE177" s="162">
        <f t="shared" si="47"/>
        <v>153548.19</v>
      </c>
      <c r="AF177" s="162">
        <f t="shared" si="47"/>
        <v>0</v>
      </c>
      <c r="AG177" s="162">
        <f t="shared" si="47"/>
        <v>0</v>
      </c>
      <c r="AH177" s="138" t="s">
        <v>17012</v>
      </c>
      <c r="AI177" s="138" t="s">
        <v>17012</v>
      </c>
      <c r="AJ177" s="138" t="s">
        <v>17012</v>
      </c>
      <c r="AK177" s="169"/>
      <c r="AL177" s="169"/>
      <c r="AM177" s="169"/>
      <c r="AN177" s="169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1"/>
      <c r="BA177" s="171"/>
      <c r="BB177" s="170"/>
      <c r="BC177" s="170"/>
      <c r="BD177" s="172"/>
      <c r="BE177" s="173">
        <f t="shared" si="31"/>
        <v>0</v>
      </c>
      <c r="BL177" s="118" t="e">
        <f>VLOOKUP(D177,BO:BQ,3,FALSE)</f>
        <v>#N/A</v>
      </c>
      <c r="BO177" s="118" t="s">
        <v>680</v>
      </c>
      <c r="BP177" s="118" t="s">
        <v>657</v>
      </c>
      <c r="BQ177" s="118" t="s">
        <v>2983</v>
      </c>
      <c r="BW177" s="118" t="s">
        <v>680</v>
      </c>
      <c r="BX177" s="118" t="s">
        <v>657</v>
      </c>
      <c r="BY177" s="118" t="s">
        <v>2983</v>
      </c>
      <c r="CJ177" s="164">
        <f t="shared" si="45"/>
        <v>1.3387762010097504E-9</v>
      </c>
    </row>
    <row r="178" spans="1:120" s="184" customFormat="1" x14ac:dyDescent="0.3">
      <c r="A178" s="118">
        <v>1</v>
      </c>
      <c r="B178" s="165">
        <f>SUBTOTAL(9,$A$22:A178)</f>
        <v>153</v>
      </c>
      <c r="C178" s="165"/>
      <c r="D178" s="160" t="s">
        <v>2617</v>
      </c>
      <c r="E178" s="170" t="s">
        <v>17251</v>
      </c>
      <c r="F178" s="162">
        <f t="shared" ref="F178" si="48">G178+H178+I178+J178+K178+L178+N178+P178+R178+T178+V178+W178+X178+Y178+Z178+AA178+AB178+AC178+AD178+AE178+AF178+AG178</f>
        <v>7328697.5000000009</v>
      </c>
      <c r="G178" s="179">
        <v>805756.75</v>
      </c>
      <c r="H178" s="179">
        <v>2076940.73</v>
      </c>
      <c r="I178" s="178">
        <v>1482750.5</v>
      </c>
      <c r="J178" s="179">
        <v>1252607.33</v>
      </c>
      <c r="K178" s="179">
        <v>1557094</v>
      </c>
      <c r="L178" s="179">
        <v>0</v>
      </c>
      <c r="M178" s="200">
        <v>0</v>
      </c>
      <c r="N178" s="179">
        <v>0</v>
      </c>
      <c r="O178" s="179">
        <v>0</v>
      </c>
      <c r="P178" s="179">
        <v>0</v>
      </c>
      <c r="Q178" s="179">
        <v>0</v>
      </c>
      <c r="R178" s="179">
        <v>0</v>
      </c>
      <c r="S178" s="179">
        <v>0</v>
      </c>
      <c r="T178" s="179">
        <v>0</v>
      </c>
      <c r="U178" s="179">
        <v>0</v>
      </c>
      <c r="V178" s="179">
        <v>0</v>
      </c>
      <c r="W178" s="179">
        <v>0</v>
      </c>
      <c r="X178" s="179">
        <v>0</v>
      </c>
      <c r="Y178" s="179">
        <v>0</v>
      </c>
      <c r="Z178" s="179">
        <v>0</v>
      </c>
      <c r="AA178" s="179">
        <v>0</v>
      </c>
      <c r="AB178" s="179">
        <v>0</v>
      </c>
      <c r="AC178" s="179">
        <v>0</v>
      </c>
      <c r="AD178" s="179">
        <v>0</v>
      </c>
      <c r="AE178" s="179">
        <f t="shared" ref="AE178" si="49">ROUND(P178*2.14%,2)+ROUND(G178*2.14%,2)+ROUND(H178*2.14%,2)+ROUND(I178*2.14%,2)+ROUND(J178*2.14%,2)+ROUND(K178*2.14%,2)+ROUND(L178*2.14%,2)+ROUND(N178*2.14%,2)+ROUND(R178*2.14%,2)+ROUND(T178*2.14%,2)+ROUND(V178*2.14%,2)+ROUND(W178*2.14%,2)+ROUND(X178*2.14%,2)+ROUND(Y178*2.14%,2)+ROUND(Z178*2.14%,2)+ROUND(AA178*2.14%,2)+ROUND(AB178*2.14%,2)+ROUND(AC178*2.14%,2)+ROUND(AD178*2.14%,2)</f>
        <v>153548.19</v>
      </c>
      <c r="AF178" s="203">
        <v>0</v>
      </c>
      <c r="AG178" s="179">
        <v>0</v>
      </c>
      <c r="AH178" s="182" t="s">
        <v>17033</v>
      </c>
      <c r="AI178" s="181">
        <v>2023</v>
      </c>
      <c r="AJ178" s="182">
        <v>2023</v>
      </c>
      <c r="BY178" s="185"/>
      <c r="CJ178" s="164">
        <f t="shared" si="45"/>
        <v>1.3387762010097504E-9</v>
      </c>
      <c r="DP178" s="118"/>
    </row>
    <row r="179" spans="1:120" x14ac:dyDescent="0.3">
      <c r="B179" s="196" t="s">
        <v>507</v>
      </c>
      <c r="C179" s="196"/>
      <c r="D179" s="196"/>
      <c r="E179" s="197"/>
      <c r="F179" s="161">
        <f>SUM(F180:F193)</f>
        <v>57162110.360000014</v>
      </c>
      <c r="G179" s="162">
        <f t="shared" ref="G179:AG179" si="50">SUM(G180:G193)</f>
        <v>0</v>
      </c>
      <c r="H179" s="162">
        <f t="shared" si="50"/>
        <v>0</v>
      </c>
      <c r="I179" s="162">
        <f t="shared" si="50"/>
        <v>0</v>
      </c>
      <c r="J179" s="162">
        <f t="shared" si="50"/>
        <v>0</v>
      </c>
      <c r="K179" s="162">
        <f t="shared" si="50"/>
        <v>0</v>
      </c>
      <c r="L179" s="162">
        <f t="shared" si="50"/>
        <v>0</v>
      </c>
      <c r="M179" s="163">
        <f t="shared" si="50"/>
        <v>0</v>
      </c>
      <c r="N179" s="162">
        <f t="shared" si="50"/>
        <v>0</v>
      </c>
      <c r="O179" s="162">
        <f t="shared" si="50"/>
        <v>8145.56</v>
      </c>
      <c r="P179" s="162">
        <f t="shared" si="50"/>
        <v>54448992.289999992</v>
      </c>
      <c r="Q179" s="162">
        <f t="shared" si="50"/>
        <v>0</v>
      </c>
      <c r="R179" s="162">
        <f t="shared" si="50"/>
        <v>0</v>
      </c>
      <c r="S179" s="162">
        <f t="shared" si="50"/>
        <v>0</v>
      </c>
      <c r="T179" s="162">
        <f t="shared" si="50"/>
        <v>0</v>
      </c>
      <c r="U179" s="162">
        <f t="shared" si="50"/>
        <v>0</v>
      </c>
      <c r="V179" s="162">
        <f t="shared" si="50"/>
        <v>0</v>
      </c>
      <c r="W179" s="162">
        <f t="shared" si="50"/>
        <v>0</v>
      </c>
      <c r="X179" s="162">
        <f t="shared" si="50"/>
        <v>0</v>
      </c>
      <c r="Y179" s="162">
        <f t="shared" si="50"/>
        <v>0</v>
      </c>
      <c r="Z179" s="162">
        <f t="shared" si="50"/>
        <v>0</v>
      </c>
      <c r="AA179" s="162">
        <f t="shared" si="50"/>
        <v>0</v>
      </c>
      <c r="AB179" s="162">
        <f t="shared" si="50"/>
        <v>0</v>
      </c>
      <c r="AC179" s="162">
        <f t="shared" si="50"/>
        <v>0</v>
      </c>
      <c r="AD179" s="162">
        <f t="shared" si="50"/>
        <v>0</v>
      </c>
      <c r="AE179" s="162">
        <f t="shared" si="50"/>
        <v>1154227.6100000001</v>
      </c>
      <c r="AF179" s="162">
        <f t="shared" si="50"/>
        <v>1558890.4600000002</v>
      </c>
      <c r="AG179" s="162">
        <f t="shared" si="50"/>
        <v>0</v>
      </c>
      <c r="AH179" s="138" t="s">
        <v>17012</v>
      </c>
      <c r="AI179" s="138" t="s">
        <v>17012</v>
      </c>
      <c r="AJ179" s="138" t="s">
        <v>17012</v>
      </c>
      <c r="AK179" s="169"/>
      <c r="AL179" s="169"/>
      <c r="AM179" s="169"/>
      <c r="AN179" s="169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1"/>
      <c r="BA179" s="171"/>
      <c r="BB179" s="170"/>
      <c r="BC179" s="170"/>
      <c r="BD179" s="172"/>
      <c r="BE179" s="173">
        <f t="shared" ref="BE179:BE208" si="51">BA179-O179</f>
        <v>-8145.56</v>
      </c>
      <c r="BL179" s="118" t="e">
        <f>VLOOKUP(D179,BO:BQ,3,FALSE)</f>
        <v>#N/A</v>
      </c>
      <c r="BO179" s="118" t="s">
        <v>3764</v>
      </c>
      <c r="BP179" s="118" t="s">
        <v>3243</v>
      </c>
      <c r="BQ179" s="118" t="s">
        <v>3765</v>
      </c>
      <c r="BW179" s="118" t="s">
        <v>3764</v>
      </c>
      <c r="BX179" s="118" t="s">
        <v>3243</v>
      </c>
      <c r="BY179" s="118" t="s">
        <v>3765</v>
      </c>
      <c r="CJ179" s="164">
        <f t="shared" si="45"/>
        <v>2.2351741790771484E-8</v>
      </c>
    </row>
    <row r="180" spans="1:120" x14ac:dyDescent="0.3">
      <c r="A180" s="118">
        <v>1</v>
      </c>
      <c r="B180" s="165">
        <f>SUBTOTAL(9,$A$22:A180)</f>
        <v>154</v>
      </c>
      <c r="C180" s="165"/>
      <c r="D180" s="175" t="s">
        <v>512</v>
      </c>
      <c r="E180" s="198" t="s">
        <v>17414</v>
      </c>
      <c r="F180" s="162">
        <f t="shared" ref="F180:F191" si="52">G180+H180+I180+J180+K180+L180+N180+P180+R180+T180+V180+W180+X180+Y180+Z180+AA180+AB180+AC180+AD180+AE180+AF180+AG180</f>
        <v>6779232.2199999997</v>
      </c>
      <c r="G180" s="178">
        <v>0</v>
      </c>
      <c r="H180" s="178">
        <v>0</v>
      </c>
      <c r="I180" s="178">
        <v>0</v>
      </c>
      <c r="J180" s="178">
        <v>0</v>
      </c>
      <c r="K180" s="178">
        <v>0</v>
      </c>
      <c r="L180" s="178">
        <v>0</v>
      </c>
      <c r="M180" s="204">
        <v>0</v>
      </c>
      <c r="N180" s="205">
        <v>0</v>
      </c>
      <c r="O180" s="167">
        <v>888</v>
      </c>
      <c r="P180" s="167">
        <v>6539963.1299999999</v>
      </c>
      <c r="Q180" s="178">
        <v>0</v>
      </c>
      <c r="R180" s="178">
        <v>0</v>
      </c>
      <c r="S180" s="162">
        <v>0</v>
      </c>
      <c r="T180" s="162">
        <v>0</v>
      </c>
      <c r="U180" s="178">
        <v>0</v>
      </c>
      <c r="V180" s="178">
        <v>0</v>
      </c>
      <c r="W180" s="178">
        <v>0</v>
      </c>
      <c r="X180" s="178">
        <v>0</v>
      </c>
      <c r="Y180" s="178">
        <v>0</v>
      </c>
      <c r="Z180" s="178">
        <v>0</v>
      </c>
      <c r="AA180" s="178">
        <v>0</v>
      </c>
      <c r="AB180" s="178">
        <v>0</v>
      </c>
      <c r="AC180" s="178">
        <v>0</v>
      </c>
      <c r="AD180" s="178">
        <v>0</v>
      </c>
      <c r="AE180" s="162">
        <f>ROUND(P180*2.14%,2)</f>
        <v>139955.21</v>
      </c>
      <c r="AF180" s="178">
        <v>99313.88</v>
      </c>
      <c r="AG180" s="178">
        <v>0</v>
      </c>
      <c r="AH180" s="138">
        <v>2023</v>
      </c>
      <c r="AI180" s="138">
        <v>2023</v>
      </c>
      <c r="AJ180" s="138">
        <v>2023</v>
      </c>
      <c r="AK180" s="169"/>
      <c r="AL180" s="169"/>
      <c r="AM180" s="169"/>
      <c r="AN180" s="169"/>
      <c r="AO180" s="170" t="s">
        <v>16940</v>
      </c>
      <c r="AP180" s="170" t="s">
        <v>16939</v>
      </c>
      <c r="AQ180" s="170">
        <v>0</v>
      </c>
      <c r="AR180" s="170" t="s">
        <v>16959</v>
      </c>
      <c r="AS180" s="170" t="s">
        <v>16944</v>
      </c>
      <c r="AT180" s="170" t="s">
        <v>16950</v>
      </c>
      <c r="AU180" s="170"/>
      <c r="AV180" s="170"/>
      <c r="AW180" s="170"/>
      <c r="AX180" s="170"/>
      <c r="AY180" s="170" t="s">
        <v>616</v>
      </c>
      <c r="AZ180" s="171">
        <v>3917.4</v>
      </c>
      <c r="BA180" s="171">
        <v>1055</v>
      </c>
      <c r="BB180" s="170" t="s">
        <v>2989</v>
      </c>
      <c r="BC180" s="170" t="s">
        <v>16998</v>
      </c>
      <c r="BD180" s="172"/>
      <c r="BE180" s="173">
        <f t="shared" si="51"/>
        <v>167</v>
      </c>
      <c r="BL180" s="118" t="str">
        <f>VLOOKUP(D180,BO:BQ,3,FALSE)</f>
        <v>899.100</v>
      </c>
      <c r="BO180" s="118" t="s">
        <v>3769</v>
      </c>
      <c r="BP180" s="118" t="s">
        <v>2979</v>
      </c>
      <c r="BQ180" s="118" t="s">
        <v>3770</v>
      </c>
      <c r="BW180" s="118" t="s">
        <v>3769</v>
      </c>
      <c r="BX180" s="118" t="s">
        <v>2979</v>
      </c>
      <c r="BY180" s="118" t="s">
        <v>3770</v>
      </c>
      <c r="CJ180" s="164">
        <f t="shared" si="45"/>
        <v>-1.4551915228366852E-10</v>
      </c>
    </row>
    <row r="181" spans="1:120" x14ac:dyDescent="0.3">
      <c r="A181" s="118">
        <v>1</v>
      </c>
      <c r="B181" s="165">
        <f>SUBTOTAL(9,$A$22:A181)</f>
        <v>155</v>
      </c>
      <c r="C181" s="165"/>
      <c r="D181" s="175" t="s">
        <v>513</v>
      </c>
      <c r="E181" s="198" t="s">
        <v>17414</v>
      </c>
      <c r="F181" s="162">
        <f t="shared" si="52"/>
        <v>5552319.8900000006</v>
      </c>
      <c r="G181" s="178">
        <v>0</v>
      </c>
      <c r="H181" s="178">
        <v>0</v>
      </c>
      <c r="I181" s="178">
        <v>0</v>
      </c>
      <c r="J181" s="178">
        <v>0</v>
      </c>
      <c r="K181" s="178">
        <v>0</v>
      </c>
      <c r="L181" s="178">
        <v>0</v>
      </c>
      <c r="M181" s="204">
        <v>0</v>
      </c>
      <c r="N181" s="205">
        <v>0</v>
      </c>
      <c r="O181" s="167">
        <v>688.5</v>
      </c>
      <c r="P181" s="167">
        <v>5322567.12</v>
      </c>
      <c r="Q181" s="178">
        <v>0</v>
      </c>
      <c r="R181" s="178">
        <v>0</v>
      </c>
      <c r="S181" s="162">
        <v>0</v>
      </c>
      <c r="T181" s="162">
        <v>0</v>
      </c>
      <c r="U181" s="178">
        <v>0</v>
      </c>
      <c r="V181" s="178">
        <v>0</v>
      </c>
      <c r="W181" s="178">
        <v>0</v>
      </c>
      <c r="X181" s="178">
        <v>0</v>
      </c>
      <c r="Y181" s="178">
        <v>0</v>
      </c>
      <c r="Z181" s="178">
        <v>0</v>
      </c>
      <c r="AA181" s="178">
        <v>0</v>
      </c>
      <c r="AB181" s="178">
        <v>0</v>
      </c>
      <c r="AC181" s="178">
        <v>0</v>
      </c>
      <c r="AD181" s="178">
        <v>0</v>
      </c>
      <c r="AE181" s="162">
        <f>ROUND(P181*2.14%,2)</f>
        <v>113902.94</v>
      </c>
      <c r="AF181" s="162">
        <v>115849.83</v>
      </c>
      <c r="AG181" s="178">
        <v>0</v>
      </c>
      <c r="AH181" s="138">
        <v>2023</v>
      </c>
      <c r="AI181" s="138">
        <v>2023</v>
      </c>
      <c r="AJ181" s="138">
        <v>2023</v>
      </c>
      <c r="AK181" s="169"/>
      <c r="AL181" s="169"/>
      <c r="AM181" s="169"/>
      <c r="AN181" s="169"/>
      <c r="AO181" s="170" t="s">
        <v>16946</v>
      </c>
      <c r="AP181" s="170" t="s">
        <v>16937</v>
      </c>
      <c r="AQ181" s="170">
        <v>0</v>
      </c>
      <c r="AR181" s="170" t="s">
        <v>16950</v>
      </c>
      <c r="AS181" s="170" t="s">
        <v>16944</v>
      </c>
      <c r="AT181" s="170" t="s">
        <v>16949</v>
      </c>
      <c r="AU181" s="170"/>
      <c r="AV181" s="170"/>
      <c r="AW181" s="170"/>
      <c r="AX181" s="170"/>
      <c r="AY181" s="170" t="s">
        <v>841</v>
      </c>
      <c r="AZ181" s="171">
        <v>2900.26</v>
      </c>
      <c r="BA181" s="171">
        <v>680</v>
      </c>
      <c r="BB181" s="170" t="s">
        <v>2989</v>
      </c>
      <c r="BC181" s="170" t="s">
        <v>16998</v>
      </c>
      <c r="BD181" s="172"/>
      <c r="BE181" s="173">
        <f t="shared" si="51"/>
        <v>-8.5</v>
      </c>
      <c r="BL181" s="118" t="str">
        <f>VLOOKUP(D181,BO:BQ,3,FALSE)</f>
        <v>679.350</v>
      </c>
      <c r="BO181" s="118" t="s">
        <v>3771</v>
      </c>
      <c r="BP181" s="118" t="s">
        <v>1139</v>
      </c>
      <c r="BQ181" s="118" t="s">
        <v>3772</v>
      </c>
      <c r="BW181" s="118" t="s">
        <v>3771</v>
      </c>
      <c r="BX181" s="118" t="s">
        <v>1139</v>
      </c>
      <c r="BY181" s="118" t="s">
        <v>3772</v>
      </c>
      <c r="CJ181" s="164">
        <f t="shared" si="45"/>
        <v>4.8021320253610611E-10</v>
      </c>
    </row>
    <row r="182" spans="1:120" x14ac:dyDescent="0.3">
      <c r="A182" s="118">
        <v>1</v>
      </c>
      <c r="B182" s="165">
        <f>SUBTOTAL(9,$A$22:A182)</f>
        <v>156</v>
      </c>
      <c r="C182" s="165"/>
      <c r="D182" s="175" t="s">
        <v>3271</v>
      </c>
      <c r="E182" s="198" t="s">
        <v>17414</v>
      </c>
      <c r="F182" s="162">
        <f t="shared" si="52"/>
        <v>371727.94</v>
      </c>
      <c r="G182" s="178">
        <v>0</v>
      </c>
      <c r="H182" s="178">
        <v>0</v>
      </c>
      <c r="I182" s="178">
        <v>0</v>
      </c>
      <c r="J182" s="178">
        <v>0</v>
      </c>
      <c r="K182" s="178">
        <v>0</v>
      </c>
      <c r="L182" s="178">
        <v>0</v>
      </c>
      <c r="M182" s="204">
        <v>0</v>
      </c>
      <c r="N182" s="205">
        <v>0</v>
      </c>
      <c r="O182" s="167">
        <v>0</v>
      </c>
      <c r="P182" s="206">
        <v>0</v>
      </c>
      <c r="Q182" s="178">
        <v>0</v>
      </c>
      <c r="R182" s="178">
        <v>0</v>
      </c>
      <c r="S182" s="162">
        <v>0</v>
      </c>
      <c r="T182" s="162">
        <v>0</v>
      </c>
      <c r="U182" s="178">
        <v>0</v>
      </c>
      <c r="V182" s="178">
        <v>0</v>
      </c>
      <c r="W182" s="206">
        <v>0</v>
      </c>
      <c r="X182" s="178">
        <v>0</v>
      </c>
      <c r="Y182" s="178">
        <v>0</v>
      </c>
      <c r="Z182" s="178">
        <v>0</v>
      </c>
      <c r="AA182" s="178">
        <v>0</v>
      </c>
      <c r="AB182" s="178">
        <v>0</v>
      </c>
      <c r="AC182" s="178">
        <v>0</v>
      </c>
      <c r="AD182" s="178">
        <v>0</v>
      </c>
      <c r="AE182" s="178">
        <f>ROUND(W182*2.14%,2)</f>
        <v>0</v>
      </c>
      <c r="AF182" s="178">
        <v>371727.94</v>
      </c>
      <c r="AG182" s="178">
        <v>0</v>
      </c>
      <c r="AH182" s="138">
        <v>2023</v>
      </c>
      <c r="AI182" s="138" t="s">
        <v>17033</v>
      </c>
      <c r="AJ182" s="138" t="s">
        <v>17033</v>
      </c>
      <c r="AK182" s="169"/>
      <c r="AL182" s="169"/>
      <c r="AM182" s="169"/>
      <c r="AN182" s="169"/>
      <c r="AO182" s="170" t="s">
        <v>16955</v>
      </c>
      <c r="AP182" s="170" t="s">
        <v>16946</v>
      </c>
      <c r="AQ182" s="170"/>
      <c r="AR182" s="170" t="s">
        <v>16944</v>
      </c>
      <c r="AS182" s="170" t="s">
        <v>16958</v>
      </c>
      <c r="AT182" s="170" t="s">
        <v>16950</v>
      </c>
      <c r="AU182" s="170"/>
      <c r="AV182" s="170"/>
      <c r="AW182" s="170"/>
      <c r="AX182" s="170"/>
      <c r="AY182" s="170">
        <v>1974</v>
      </c>
      <c r="AZ182" s="171">
        <v>4926.6000000000004</v>
      </c>
      <c r="BA182" s="171">
        <v>1710</v>
      </c>
      <c r="BB182" s="170" t="s">
        <v>2989</v>
      </c>
      <c r="BC182" s="170" t="s">
        <v>16998</v>
      </c>
      <c r="BD182" s="172"/>
      <c r="BE182" s="173">
        <f t="shared" si="51"/>
        <v>1710</v>
      </c>
      <c r="CJ182" s="164">
        <f t="shared" si="45"/>
        <v>0</v>
      </c>
    </row>
    <row r="183" spans="1:120" x14ac:dyDescent="0.3">
      <c r="A183" s="118">
        <v>1</v>
      </c>
      <c r="B183" s="165">
        <f>SUBTOTAL(9,$A$22:A183)</f>
        <v>157</v>
      </c>
      <c r="C183" s="165"/>
      <c r="D183" s="175" t="s">
        <v>515</v>
      </c>
      <c r="E183" s="198" t="s">
        <v>17414</v>
      </c>
      <c r="F183" s="162">
        <f t="shared" si="52"/>
        <v>74020.710000000006</v>
      </c>
      <c r="G183" s="178">
        <v>0</v>
      </c>
      <c r="H183" s="178">
        <v>0</v>
      </c>
      <c r="I183" s="178">
        <v>0</v>
      </c>
      <c r="J183" s="178">
        <v>0</v>
      </c>
      <c r="K183" s="178">
        <v>0</v>
      </c>
      <c r="L183" s="178">
        <v>0</v>
      </c>
      <c r="M183" s="204">
        <v>0</v>
      </c>
      <c r="N183" s="205">
        <v>0</v>
      </c>
      <c r="O183" s="167">
        <v>0</v>
      </c>
      <c r="P183" s="162">
        <v>0</v>
      </c>
      <c r="Q183" s="178">
        <v>0</v>
      </c>
      <c r="R183" s="178">
        <v>0</v>
      </c>
      <c r="S183" s="162">
        <v>0</v>
      </c>
      <c r="T183" s="162">
        <v>0</v>
      </c>
      <c r="U183" s="178">
        <v>0</v>
      </c>
      <c r="V183" s="178">
        <v>0</v>
      </c>
      <c r="W183" s="178">
        <v>0</v>
      </c>
      <c r="X183" s="178">
        <v>0</v>
      </c>
      <c r="Y183" s="178">
        <v>0</v>
      </c>
      <c r="Z183" s="178">
        <v>0</v>
      </c>
      <c r="AA183" s="178">
        <v>0</v>
      </c>
      <c r="AB183" s="178">
        <v>0</v>
      </c>
      <c r="AC183" s="178">
        <v>0</v>
      </c>
      <c r="AD183" s="178">
        <v>0</v>
      </c>
      <c r="AE183" s="162">
        <v>0</v>
      </c>
      <c r="AF183" s="162">
        <v>74020.710000000006</v>
      </c>
      <c r="AG183" s="178">
        <v>0</v>
      </c>
      <c r="AH183" s="138">
        <v>2023</v>
      </c>
      <c r="AI183" s="138" t="s">
        <v>17033</v>
      </c>
      <c r="AJ183" s="138" t="s">
        <v>17033</v>
      </c>
      <c r="AK183" s="169"/>
      <c r="AL183" s="169"/>
      <c r="AM183" s="169"/>
      <c r="AN183" s="169"/>
      <c r="AO183" s="170" t="s">
        <v>16956</v>
      </c>
      <c r="AP183" s="170" t="s">
        <v>16949</v>
      </c>
      <c r="AQ183" s="170">
        <v>0</v>
      </c>
      <c r="AR183" s="170" t="s">
        <v>16942</v>
      </c>
      <c r="AS183" s="170" t="s">
        <v>16943</v>
      </c>
      <c r="AT183" s="170">
        <v>0</v>
      </c>
      <c r="AU183" s="170"/>
      <c r="AV183" s="170"/>
      <c r="AW183" s="170"/>
      <c r="AX183" s="170"/>
      <c r="AY183" s="170" t="s">
        <v>631</v>
      </c>
      <c r="AZ183" s="171">
        <v>396.6</v>
      </c>
      <c r="BA183" s="171" t="s">
        <v>2983</v>
      </c>
      <c r="BB183" s="170" t="s">
        <v>2966</v>
      </c>
      <c r="BC183" s="170" t="s">
        <v>16998</v>
      </c>
      <c r="BD183" s="172"/>
      <c r="BE183" s="173" t="e">
        <f t="shared" si="51"/>
        <v>#VALUE!</v>
      </c>
      <c r="BL183" s="118" t="str">
        <f>VLOOKUP(D183,BO:BQ,3,FALSE)</f>
        <v>нет данных</v>
      </c>
      <c r="BO183" s="118" t="s">
        <v>744</v>
      </c>
      <c r="BP183" s="118" t="s">
        <v>1342</v>
      </c>
      <c r="BQ183" s="118" t="s">
        <v>3775</v>
      </c>
      <c r="BW183" s="118" t="s">
        <v>744</v>
      </c>
      <c r="BX183" s="118" t="s">
        <v>1342</v>
      </c>
      <c r="BY183" s="118" t="s">
        <v>3775</v>
      </c>
      <c r="CJ183" s="164">
        <f t="shared" si="45"/>
        <v>0</v>
      </c>
    </row>
    <row r="184" spans="1:120" x14ac:dyDescent="0.3">
      <c r="A184" s="118">
        <v>1</v>
      </c>
      <c r="B184" s="165">
        <f>SUBTOTAL(9,$A$22:A184)</f>
        <v>158</v>
      </c>
      <c r="C184" s="165"/>
      <c r="D184" s="175" t="s">
        <v>516</v>
      </c>
      <c r="E184" s="198" t="s">
        <v>17414</v>
      </c>
      <c r="F184" s="162">
        <f t="shared" si="52"/>
        <v>5014795.91</v>
      </c>
      <c r="G184" s="178">
        <v>0</v>
      </c>
      <c r="H184" s="178">
        <v>0</v>
      </c>
      <c r="I184" s="178">
        <v>0</v>
      </c>
      <c r="J184" s="178">
        <v>0</v>
      </c>
      <c r="K184" s="178">
        <v>0</v>
      </c>
      <c r="L184" s="178">
        <v>0</v>
      </c>
      <c r="M184" s="204">
        <v>0</v>
      </c>
      <c r="N184" s="205">
        <v>0</v>
      </c>
      <c r="O184" s="167">
        <v>794.84</v>
      </c>
      <c r="P184" s="167">
        <v>4791962.63</v>
      </c>
      <c r="Q184" s="178">
        <v>0</v>
      </c>
      <c r="R184" s="178">
        <v>0</v>
      </c>
      <c r="S184" s="162">
        <v>0</v>
      </c>
      <c r="T184" s="162">
        <v>0</v>
      </c>
      <c r="U184" s="178">
        <v>0</v>
      </c>
      <c r="V184" s="178">
        <v>0</v>
      </c>
      <c r="W184" s="178">
        <v>0</v>
      </c>
      <c r="X184" s="178">
        <v>0</v>
      </c>
      <c r="Y184" s="178">
        <v>0</v>
      </c>
      <c r="Z184" s="178">
        <v>0</v>
      </c>
      <c r="AA184" s="178">
        <v>0</v>
      </c>
      <c r="AB184" s="178">
        <v>0</v>
      </c>
      <c r="AC184" s="178">
        <v>0</v>
      </c>
      <c r="AD184" s="178">
        <v>0</v>
      </c>
      <c r="AE184" s="162">
        <f>ROUND(P184*2.14%,2)</f>
        <v>102548</v>
      </c>
      <c r="AF184" s="162">
        <v>120285.28</v>
      </c>
      <c r="AG184" s="178">
        <v>0</v>
      </c>
      <c r="AH184" s="138">
        <v>2023</v>
      </c>
      <c r="AI184" s="138">
        <v>2023</v>
      </c>
      <c r="AJ184" s="138">
        <v>2023</v>
      </c>
      <c r="AK184" s="169"/>
      <c r="AL184" s="169"/>
      <c r="AM184" s="169"/>
      <c r="AN184" s="169"/>
      <c r="AO184" s="170" t="s">
        <v>16953</v>
      </c>
      <c r="AP184" s="170" t="s">
        <v>16951</v>
      </c>
      <c r="AQ184" s="170">
        <v>0</v>
      </c>
      <c r="AR184" s="170" t="s">
        <v>16950</v>
      </c>
      <c r="AS184" s="170" t="s">
        <v>16954</v>
      </c>
      <c r="AT184" s="170" t="s">
        <v>16950</v>
      </c>
      <c r="AU184" s="170"/>
      <c r="AV184" s="170"/>
      <c r="AW184" s="170"/>
      <c r="AX184" s="170"/>
      <c r="AY184" s="170" t="s">
        <v>661</v>
      </c>
      <c r="AZ184" s="171">
        <v>4381.5</v>
      </c>
      <c r="BA184" s="171">
        <v>822.4</v>
      </c>
      <c r="BB184" s="170" t="s">
        <v>3037</v>
      </c>
      <c r="BC184" s="170" t="s">
        <v>16998</v>
      </c>
      <c r="BD184" s="172"/>
      <c r="BE184" s="173">
        <f t="shared" si="51"/>
        <v>27.559999999999945</v>
      </c>
      <c r="BL184" s="118" t="str">
        <f>VLOOKUP(D184,BO:BQ,3,FALSE)</f>
        <v>822.400</v>
      </c>
      <c r="BO184" s="118" t="s">
        <v>521</v>
      </c>
      <c r="BP184" s="118" t="s">
        <v>2979</v>
      </c>
      <c r="BQ184" s="118" t="s">
        <v>3776</v>
      </c>
      <c r="BW184" s="118" t="s">
        <v>521</v>
      </c>
      <c r="BX184" s="118" t="s">
        <v>2979</v>
      </c>
      <c r="BY184" s="118" t="s">
        <v>3776</v>
      </c>
      <c r="CJ184" s="164">
        <f t="shared" si="45"/>
        <v>2.6193447411060333E-10</v>
      </c>
    </row>
    <row r="185" spans="1:120" x14ac:dyDescent="0.3">
      <c r="A185" s="118">
        <v>1</v>
      </c>
      <c r="B185" s="165">
        <f>SUBTOTAL(9,$A$22:A185)</f>
        <v>159</v>
      </c>
      <c r="C185" s="165"/>
      <c r="D185" s="175" t="s">
        <v>517</v>
      </c>
      <c r="E185" s="198" t="s">
        <v>17414</v>
      </c>
      <c r="F185" s="162">
        <f t="shared" si="52"/>
        <v>141834.82999999999</v>
      </c>
      <c r="G185" s="178">
        <v>0</v>
      </c>
      <c r="H185" s="178">
        <v>0</v>
      </c>
      <c r="I185" s="178">
        <v>0</v>
      </c>
      <c r="J185" s="178">
        <v>0</v>
      </c>
      <c r="K185" s="178">
        <v>0</v>
      </c>
      <c r="L185" s="178">
        <v>0</v>
      </c>
      <c r="M185" s="204">
        <v>0</v>
      </c>
      <c r="N185" s="205">
        <v>0</v>
      </c>
      <c r="O185" s="167">
        <v>0</v>
      </c>
      <c r="P185" s="162">
        <v>0</v>
      </c>
      <c r="Q185" s="178">
        <v>0</v>
      </c>
      <c r="R185" s="178">
        <v>0</v>
      </c>
      <c r="S185" s="162">
        <v>0</v>
      </c>
      <c r="T185" s="162">
        <v>0</v>
      </c>
      <c r="U185" s="178">
        <v>0</v>
      </c>
      <c r="V185" s="178">
        <v>0</v>
      </c>
      <c r="W185" s="178">
        <v>0</v>
      </c>
      <c r="X185" s="178">
        <v>0</v>
      </c>
      <c r="Y185" s="178">
        <v>0</v>
      </c>
      <c r="Z185" s="178">
        <v>0</v>
      </c>
      <c r="AA185" s="178">
        <v>0</v>
      </c>
      <c r="AB185" s="178">
        <v>0</v>
      </c>
      <c r="AC185" s="178">
        <v>0</v>
      </c>
      <c r="AD185" s="178">
        <v>0</v>
      </c>
      <c r="AE185" s="162">
        <f>ROUND(P185*2.14%,2)</f>
        <v>0</v>
      </c>
      <c r="AF185" s="162">
        <v>141834.82999999999</v>
      </c>
      <c r="AG185" s="178">
        <v>0</v>
      </c>
      <c r="AH185" s="138">
        <v>2023</v>
      </c>
      <c r="AI185" s="138" t="s">
        <v>17033</v>
      </c>
      <c r="AJ185" s="138" t="s">
        <v>17033</v>
      </c>
      <c r="AK185" s="169"/>
      <c r="AL185" s="169"/>
      <c r="AM185" s="169"/>
      <c r="AN185" s="169"/>
      <c r="AO185" s="170" t="s">
        <v>16953</v>
      </c>
      <c r="AP185" s="170" t="s">
        <v>16942</v>
      </c>
      <c r="AQ185" s="170">
        <v>0</v>
      </c>
      <c r="AR185" s="170" t="s">
        <v>16950</v>
      </c>
      <c r="AS185" s="170" t="s">
        <v>16950</v>
      </c>
      <c r="AT185" s="170">
        <v>0</v>
      </c>
      <c r="AU185" s="170"/>
      <c r="AV185" s="170"/>
      <c r="AW185" s="170"/>
      <c r="AX185" s="170"/>
      <c r="AY185" s="170" t="s">
        <v>715</v>
      </c>
      <c r="AZ185" s="171">
        <v>1468.2</v>
      </c>
      <c r="BA185" s="171">
        <v>726</v>
      </c>
      <c r="BB185" s="170" t="s">
        <v>2966</v>
      </c>
      <c r="BC185" s="170" t="s">
        <v>715</v>
      </c>
      <c r="BD185" s="172"/>
      <c r="BE185" s="173">
        <f t="shared" si="51"/>
        <v>726</v>
      </c>
      <c r="BL185" s="118" t="str">
        <f>VLOOKUP(D185,BO:BQ,3,FALSE)</f>
        <v>596.000</v>
      </c>
      <c r="BO185" s="118" t="s">
        <v>560</v>
      </c>
      <c r="BP185" s="118" t="s">
        <v>3197</v>
      </c>
      <c r="BQ185" s="118" t="s">
        <v>3778</v>
      </c>
      <c r="BW185" s="118" t="s">
        <v>560</v>
      </c>
      <c r="BX185" s="118" t="s">
        <v>3197</v>
      </c>
      <c r="BY185" s="118" t="s">
        <v>3778</v>
      </c>
      <c r="CJ185" s="164">
        <f t="shared" si="45"/>
        <v>0</v>
      </c>
    </row>
    <row r="186" spans="1:120" x14ac:dyDescent="0.3">
      <c r="A186" s="118">
        <v>1</v>
      </c>
      <c r="B186" s="165">
        <f>SUBTOTAL(9,$A$22:A186)</f>
        <v>160</v>
      </c>
      <c r="C186" s="165"/>
      <c r="D186" s="175" t="s">
        <v>518</v>
      </c>
      <c r="E186" s="198" t="s">
        <v>17414</v>
      </c>
      <c r="F186" s="162">
        <f t="shared" si="52"/>
        <v>179960.51</v>
      </c>
      <c r="G186" s="178">
        <v>0</v>
      </c>
      <c r="H186" s="178">
        <v>0</v>
      </c>
      <c r="I186" s="178">
        <v>0</v>
      </c>
      <c r="J186" s="178">
        <v>0</v>
      </c>
      <c r="K186" s="178">
        <v>0</v>
      </c>
      <c r="L186" s="178">
        <v>0</v>
      </c>
      <c r="M186" s="204">
        <v>0</v>
      </c>
      <c r="N186" s="205">
        <v>0</v>
      </c>
      <c r="O186" s="167">
        <v>0</v>
      </c>
      <c r="P186" s="162">
        <v>0</v>
      </c>
      <c r="Q186" s="178">
        <v>0</v>
      </c>
      <c r="R186" s="178">
        <v>0</v>
      </c>
      <c r="S186" s="162">
        <v>0</v>
      </c>
      <c r="T186" s="162">
        <v>0</v>
      </c>
      <c r="U186" s="178">
        <v>0</v>
      </c>
      <c r="V186" s="178">
        <v>0</v>
      </c>
      <c r="W186" s="178">
        <v>0</v>
      </c>
      <c r="X186" s="178">
        <v>0</v>
      </c>
      <c r="Y186" s="178">
        <v>0</v>
      </c>
      <c r="Z186" s="178">
        <v>0</v>
      </c>
      <c r="AA186" s="178">
        <v>0</v>
      </c>
      <c r="AB186" s="178">
        <v>0</v>
      </c>
      <c r="AC186" s="178">
        <v>0</v>
      </c>
      <c r="AD186" s="178">
        <v>0</v>
      </c>
      <c r="AE186" s="162">
        <f>ROUND(P186*2.14%,2)</f>
        <v>0</v>
      </c>
      <c r="AF186" s="162">
        <v>179960.51</v>
      </c>
      <c r="AG186" s="178">
        <v>0</v>
      </c>
      <c r="AH186" s="138">
        <v>2023</v>
      </c>
      <c r="AI186" s="138" t="s">
        <v>17033</v>
      </c>
      <c r="AJ186" s="138" t="s">
        <v>17033</v>
      </c>
      <c r="AK186" s="169"/>
      <c r="AL186" s="169"/>
      <c r="AM186" s="169"/>
      <c r="AN186" s="169"/>
      <c r="AO186" s="170" t="s">
        <v>16946</v>
      </c>
      <c r="AP186" s="170" t="s">
        <v>16937</v>
      </c>
      <c r="AQ186" s="170">
        <v>0</v>
      </c>
      <c r="AR186" s="170" t="s">
        <v>16949</v>
      </c>
      <c r="AS186" s="170" t="s">
        <v>16958</v>
      </c>
      <c r="AT186" s="170" t="s">
        <v>16949</v>
      </c>
      <c r="AU186" s="170"/>
      <c r="AV186" s="170"/>
      <c r="AW186" s="170"/>
      <c r="AX186" s="170"/>
      <c r="AY186" s="170" t="s">
        <v>841</v>
      </c>
      <c r="AZ186" s="171">
        <v>2458</v>
      </c>
      <c r="BA186" s="171">
        <v>747</v>
      </c>
      <c r="BB186" s="170" t="s">
        <v>2966</v>
      </c>
      <c r="BC186" s="170" t="s">
        <v>16998</v>
      </c>
      <c r="BD186" s="172"/>
      <c r="BE186" s="173">
        <f t="shared" si="51"/>
        <v>747</v>
      </c>
      <c r="BL186" s="118" t="str">
        <f>VLOOKUP(D186,BO:BQ,3,FALSE)</f>
        <v>505.600</v>
      </c>
      <c r="BO186" s="118" t="s">
        <v>3779</v>
      </c>
      <c r="BP186" s="118" t="s">
        <v>1342</v>
      </c>
      <c r="BQ186" s="118" t="s">
        <v>3781</v>
      </c>
      <c r="BW186" s="118" t="s">
        <v>3779</v>
      </c>
      <c r="BX186" s="118" t="s">
        <v>1342</v>
      </c>
      <c r="BY186" s="118" t="s">
        <v>3781</v>
      </c>
      <c r="CJ186" s="164">
        <f t="shared" si="45"/>
        <v>0</v>
      </c>
    </row>
    <row r="187" spans="1:120" x14ac:dyDescent="0.3">
      <c r="A187" s="118">
        <v>1</v>
      </c>
      <c r="B187" s="165">
        <f>SUBTOTAL(9,$A$22:A187)</f>
        <v>161</v>
      </c>
      <c r="C187" s="165"/>
      <c r="D187" s="175" t="s">
        <v>520</v>
      </c>
      <c r="E187" s="198" t="s">
        <v>17414</v>
      </c>
      <c r="F187" s="162">
        <f t="shared" si="52"/>
        <v>9432457.9800000004</v>
      </c>
      <c r="G187" s="178">
        <v>0</v>
      </c>
      <c r="H187" s="178">
        <v>0</v>
      </c>
      <c r="I187" s="178">
        <v>0</v>
      </c>
      <c r="J187" s="178">
        <v>0</v>
      </c>
      <c r="K187" s="178">
        <v>0</v>
      </c>
      <c r="L187" s="178">
        <v>0</v>
      </c>
      <c r="M187" s="204">
        <v>0</v>
      </c>
      <c r="N187" s="205">
        <v>0</v>
      </c>
      <c r="O187" s="167">
        <v>1286.4000000000001</v>
      </c>
      <c r="P187" s="162">
        <v>9104345.4199999999</v>
      </c>
      <c r="Q187" s="178">
        <v>0</v>
      </c>
      <c r="R187" s="178">
        <v>0</v>
      </c>
      <c r="S187" s="162">
        <v>0</v>
      </c>
      <c r="T187" s="162">
        <v>0</v>
      </c>
      <c r="U187" s="178">
        <v>0</v>
      </c>
      <c r="V187" s="178">
        <v>0</v>
      </c>
      <c r="W187" s="178">
        <v>0</v>
      </c>
      <c r="X187" s="178">
        <v>0</v>
      </c>
      <c r="Y187" s="178">
        <v>0</v>
      </c>
      <c r="Z187" s="178">
        <v>0</v>
      </c>
      <c r="AA187" s="178">
        <v>0</v>
      </c>
      <c r="AB187" s="178">
        <v>0</v>
      </c>
      <c r="AC187" s="178">
        <v>0</v>
      </c>
      <c r="AD187" s="178">
        <v>0</v>
      </c>
      <c r="AE187" s="162">
        <f>ROUND(P187*2.14%,2)</f>
        <v>194832.99</v>
      </c>
      <c r="AF187" s="178">
        <v>133279.57</v>
      </c>
      <c r="AG187" s="178">
        <v>0</v>
      </c>
      <c r="AH187" s="138">
        <v>2023</v>
      </c>
      <c r="AI187" s="138">
        <v>2023</v>
      </c>
      <c r="AJ187" s="138">
        <v>2023</v>
      </c>
      <c r="AK187" s="169"/>
      <c r="AL187" s="169"/>
      <c r="AM187" s="169"/>
      <c r="AN187" s="169"/>
      <c r="AO187" s="170" t="s">
        <v>16946</v>
      </c>
      <c r="AP187" s="170" t="s">
        <v>16937</v>
      </c>
      <c r="AQ187" s="170">
        <v>0</v>
      </c>
      <c r="AR187" s="170" t="s">
        <v>16950</v>
      </c>
      <c r="AS187" s="170" t="s">
        <v>16954</v>
      </c>
      <c r="AT187" s="170" t="s">
        <v>16950</v>
      </c>
      <c r="AU187" s="170"/>
      <c r="AV187" s="170"/>
      <c r="AW187" s="170"/>
      <c r="AX187" s="170"/>
      <c r="AY187" s="170" t="s">
        <v>778</v>
      </c>
      <c r="AZ187" s="171">
        <v>6873.1</v>
      </c>
      <c r="BA187" s="171">
        <v>1286.23</v>
      </c>
      <c r="BB187" s="170" t="s">
        <v>2989</v>
      </c>
      <c r="BC187" s="170" t="s">
        <v>16998</v>
      </c>
      <c r="BD187" s="172"/>
      <c r="BE187" s="173">
        <f t="shared" si="51"/>
        <v>-0.17000000000007276</v>
      </c>
      <c r="BL187" s="118" t="str">
        <f>VLOOKUP(D187,BO:BQ,3,FALSE)</f>
        <v>1169.300</v>
      </c>
      <c r="BO187" s="118" t="s">
        <v>3784</v>
      </c>
      <c r="BP187" s="118" t="s">
        <v>619</v>
      </c>
      <c r="BQ187" s="118" t="s">
        <v>1397</v>
      </c>
      <c r="BW187" s="118" t="s">
        <v>3784</v>
      </c>
      <c r="BX187" s="118" t="s">
        <v>619</v>
      </c>
      <c r="BY187" s="118" t="s">
        <v>1397</v>
      </c>
      <c r="CJ187" s="164">
        <f t="shared" si="45"/>
        <v>5.2386894822120667E-10</v>
      </c>
    </row>
    <row r="188" spans="1:120" s="184" customFormat="1" x14ac:dyDescent="0.3">
      <c r="A188" s="118">
        <v>1</v>
      </c>
      <c r="B188" s="165">
        <f>SUBTOTAL(9,$A$22:A188)</f>
        <v>162</v>
      </c>
      <c r="C188" s="165"/>
      <c r="D188" s="160" t="s">
        <v>3536</v>
      </c>
      <c r="E188" s="198" t="s">
        <v>17414</v>
      </c>
      <c r="F188" s="162">
        <f t="shared" si="52"/>
        <v>7584984.4900000002</v>
      </c>
      <c r="G188" s="207">
        <v>0</v>
      </c>
      <c r="H188" s="207">
        <v>0</v>
      </c>
      <c r="I188" s="207">
        <v>0</v>
      </c>
      <c r="J188" s="207">
        <v>0</v>
      </c>
      <c r="K188" s="207">
        <v>0</v>
      </c>
      <c r="L188" s="207">
        <v>0</v>
      </c>
      <c r="M188" s="208">
        <v>0</v>
      </c>
      <c r="N188" s="207">
        <v>0</v>
      </c>
      <c r="O188" s="167">
        <v>1636.56</v>
      </c>
      <c r="P188" s="179">
        <v>7426066.6600000001</v>
      </c>
      <c r="Q188" s="179">
        <v>0</v>
      </c>
      <c r="R188" s="179">
        <v>0</v>
      </c>
      <c r="S188" s="179">
        <v>0</v>
      </c>
      <c r="T188" s="179">
        <v>0</v>
      </c>
      <c r="U188" s="179">
        <v>0</v>
      </c>
      <c r="V188" s="179">
        <v>0</v>
      </c>
      <c r="W188" s="179">
        <v>0</v>
      </c>
      <c r="X188" s="179">
        <v>0</v>
      </c>
      <c r="Y188" s="179">
        <v>0</v>
      </c>
      <c r="Z188" s="179">
        <v>0</v>
      </c>
      <c r="AA188" s="179">
        <v>0</v>
      </c>
      <c r="AB188" s="179">
        <v>0</v>
      </c>
      <c r="AC188" s="179">
        <v>0</v>
      </c>
      <c r="AD188" s="179">
        <v>0</v>
      </c>
      <c r="AE188" s="179">
        <f t="shared" ref="AE188:AE190" si="53">ROUND(P188*2.14%,2)+ROUND(G188*2.14%,2)+ROUND(H188*2.14%,2)+ROUND(I188*2.14%,2)+ROUND(J188*2.14%,2)+ROUND(K188*2.14%,2)+ROUND(L188*2.14%,2)+ROUND(N188*2.14%,2)+ROUND(R188*2.14%,2)+ROUND(T188*2.14%,2)+ROUND(V188*2.14%,2)+ROUND(W188*2.14%,2)+ROUND(X188*2.14%,2)+ROUND(Y188*2.14%,2)+ROUND(Z188*2.14%,2)+ROUND(AA188*2.14%,2)+ROUND(AB188*2.14%,2)+ROUND(AC188*2.14%,2)+ROUND(AD188*2.14%,2)</f>
        <v>158917.82999999999</v>
      </c>
      <c r="AF188" s="179">
        <v>0</v>
      </c>
      <c r="AG188" s="179">
        <v>0</v>
      </c>
      <c r="AH188" s="181" t="s">
        <v>17033</v>
      </c>
      <c r="AI188" s="181">
        <v>2023</v>
      </c>
      <c r="AJ188" s="182">
        <v>2023</v>
      </c>
      <c r="AV188" s="184" t="e">
        <f>VLOOKUP(D188,AY:AZ,2,FALSE)</f>
        <v>#N/A</v>
      </c>
      <c r="BY188" s="185"/>
      <c r="CG188" s="184" t="e">
        <f>VLOOKUP(D188,CH:CI,2,FALSE)</f>
        <v>#N/A</v>
      </c>
      <c r="CJ188" s="164">
        <f t="shared" si="45"/>
        <v>8.7311491370201111E-11</v>
      </c>
      <c r="CN188" s="184" t="e">
        <f>VLOOKUP(D188,CO:CP,2,FALSE)</f>
        <v>#N/A</v>
      </c>
      <c r="DM188" s="184" t="e">
        <f>VLOOKUP(D188,DN:DO,2,FALSE)</f>
        <v>#N/A</v>
      </c>
      <c r="DP188" s="118"/>
    </row>
    <row r="189" spans="1:120" s="184" customFormat="1" x14ac:dyDescent="0.3">
      <c r="A189" s="118">
        <v>1</v>
      </c>
      <c r="B189" s="165">
        <f>SUBTOTAL(9,$A$22:A189)</f>
        <v>163</v>
      </c>
      <c r="C189" s="165"/>
      <c r="D189" s="160" t="s">
        <v>640</v>
      </c>
      <c r="E189" s="198" t="s">
        <v>17414</v>
      </c>
      <c r="F189" s="162">
        <f t="shared" si="52"/>
        <v>8373319.7300000004</v>
      </c>
      <c r="G189" s="209">
        <v>0</v>
      </c>
      <c r="H189" s="209">
        <v>0</v>
      </c>
      <c r="I189" s="209">
        <v>0</v>
      </c>
      <c r="J189" s="209">
        <v>0</v>
      </c>
      <c r="K189" s="209">
        <v>0</v>
      </c>
      <c r="L189" s="209">
        <v>0</v>
      </c>
      <c r="M189" s="200">
        <v>0</v>
      </c>
      <c r="N189" s="179">
        <v>0</v>
      </c>
      <c r="O189" s="167">
        <v>936.26</v>
      </c>
      <c r="P189" s="179">
        <v>8203041</v>
      </c>
      <c r="Q189" s="179">
        <v>0</v>
      </c>
      <c r="R189" s="179">
        <v>0</v>
      </c>
      <c r="S189" s="179">
        <v>0</v>
      </c>
      <c r="T189" s="179">
        <v>0</v>
      </c>
      <c r="U189" s="179">
        <v>0</v>
      </c>
      <c r="V189" s="179">
        <v>0</v>
      </c>
      <c r="W189" s="179">
        <v>0</v>
      </c>
      <c r="X189" s="179">
        <v>0</v>
      </c>
      <c r="Y189" s="179">
        <v>0</v>
      </c>
      <c r="Z189" s="179">
        <v>0</v>
      </c>
      <c r="AA189" s="179">
        <v>0</v>
      </c>
      <c r="AB189" s="179">
        <v>0</v>
      </c>
      <c r="AC189" s="179">
        <v>0</v>
      </c>
      <c r="AD189" s="179">
        <v>0</v>
      </c>
      <c r="AE189" s="179">
        <v>170278.73</v>
      </c>
      <c r="AF189" s="186">
        <v>0</v>
      </c>
      <c r="AG189" s="179">
        <v>0</v>
      </c>
      <c r="AH189" s="181" t="s">
        <v>17033</v>
      </c>
      <c r="AI189" s="181">
        <v>2023</v>
      </c>
      <c r="AJ189" s="182">
        <v>2023</v>
      </c>
      <c r="AV189" s="184" t="e">
        <f>VLOOKUP(D189,AY:AZ,2,FALSE)</f>
        <v>#N/A</v>
      </c>
      <c r="BY189" s="185"/>
      <c r="CC189" s="184" t="e">
        <f>VLOOKUP(D189,CD:CE,2,FALSE)</f>
        <v>#N/A</v>
      </c>
      <c r="CG189" s="184" t="e">
        <f>VLOOKUP(D189,CH:CI,2,FALSE)</f>
        <v>#N/A</v>
      </c>
      <c r="CJ189" s="164">
        <f t="shared" si="45"/>
        <v>4.3655745685100555E-10</v>
      </c>
      <c r="CN189" s="184" t="e">
        <f>VLOOKUP(D189,CO:CP,2,FALSE)</f>
        <v>#N/A</v>
      </c>
      <c r="DM189" s="184" t="e">
        <f>VLOOKUP(D189,DN:DO,2,FALSE)</f>
        <v>#N/A</v>
      </c>
      <c r="DP189" s="118"/>
    </row>
    <row r="190" spans="1:120" s="184" customFormat="1" x14ac:dyDescent="0.3">
      <c r="A190" s="118">
        <v>1</v>
      </c>
      <c r="B190" s="165">
        <f>SUBTOTAL(9,$A$22:A190)</f>
        <v>164</v>
      </c>
      <c r="C190" s="165"/>
      <c r="D190" s="160" t="s">
        <v>17030</v>
      </c>
      <c r="E190" s="198" t="s">
        <v>17414</v>
      </c>
      <c r="F190" s="162">
        <f t="shared" si="52"/>
        <v>4249002.8899999997</v>
      </c>
      <c r="G190" s="209">
        <v>0</v>
      </c>
      <c r="H190" s="209">
        <v>0</v>
      </c>
      <c r="I190" s="209">
        <v>0</v>
      </c>
      <c r="J190" s="209">
        <v>0</v>
      </c>
      <c r="K190" s="209">
        <v>0</v>
      </c>
      <c r="L190" s="209">
        <v>0</v>
      </c>
      <c r="M190" s="200">
        <v>0</v>
      </c>
      <c r="N190" s="179">
        <v>0</v>
      </c>
      <c r="O190" s="167">
        <v>810.12</v>
      </c>
      <c r="P190" s="167">
        <v>4159979.33</v>
      </c>
      <c r="Q190" s="179">
        <v>0</v>
      </c>
      <c r="R190" s="179">
        <v>0</v>
      </c>
      <c r="S190" s="179">
        <v>0</v>
      </c>
      <c r="T190" s="179">
        <v>0</v>
      </c>
      <c r="U190" s="179">
        <v>0</v>
      </c>
      <c r="V190" s="179">
        <v>0</v>
      </c>
      <c r="W190" s="179">
        <v>0</v>
      </c>
      <c r="X190" s="179">
        <v>0</v>
      </c>
      <c r="Y190" s="179">
        <v>0</v>
      </c>
      <c r="Z190" s="179">
        <v>0</v>
      </c>
      <c r="AA190" s="179">
        <v>0</v>
      </c>
      <c r="AB190" s="179">
        <v>0</v>
      </c>
      <c r="AC190" s="179">
        <v>0</v>
      </c>
      <c r="AD190" s="179">
        <v>0</v>
      </c>
      <c r="AE190" s="179">
        <f t="shared" si="53"/>
        <v>89023.56</v>
      </c>
      <c r="AF190" s="186">
        <v>0</v>
      </c>
      <c r="AG190" s="179">
        <v>0</v>
      </c>
      <c r="AH190" s="181" t="s">
        <v>17033</v>
      </c>
      <c r="AI190" s="181">
        <v>2023</v>
      </c>
      <c r="AJ190" s="182">
        <v>2023</v>
      </c>
      <c r="AV190" s="184" t="e">
        <f>VLOOKUP(D190,AY:AZ,2,FALSE)</f>
        <v>#N/A</v>
      </c>
      <c r="BY190" s="185"/>
      <c r="CC190" s="184" t="e">
        <f>VLOOKUP(D190,CD:CE,2,FALSE)</f>
        <v>#N/A</v>
      </c>
      <c r="CG190" s="184" t="e">
        <f>VLOOKUP(D190,CH:CI,2,FALSE)</f>
        <v>#N/A</v>
      </c>
      <c r="CJ190" s="164">
        <f t="shared" si="45"/>
        <v>-4.0745362639427185E-10</v>
      </c>
      <c r="CN190" s="184" t="e">
        <f>VLOOKUP(D190,CO:CP,2,FALSE)</f>
        <v>#N/A</v>
      </c>
      <c r="DM190" s="184" t="e">
        <f>VLOOKUP(D190,DN:DO,2,FALSE)</f>
        <v>#N/A</v>
      </c>
      <c r="DP190" s="118"/>
    </row>
    <row r="191" spans="1:120" s="184" customFormat="1" x14ac:dyDescent="0.3">
      <c r="A191" s="118">
        <v>1</v>
      </c>
      <c r="B191" s="165">
        <f>SUBTOTAL(9,$A$22:A191)</f>
        <v>165</v>
      </c>
      <c r="C191" s="165"/>
      <c r="D191" s="160" t="s">
        <v>17316</v>
      </c>
      <c r="E191" s="198" t="s">
        <v>17414</v>
      </c>
      <c r="F191" s="162">
        <f t="shared" si="52"/>
        <v>9085835.3499999996</v>
      </c>
      <c r="G191" s="179">
        <v>0</v>
      </c>
      <c r="H191" s="179">
        <v>0</v>
      </c>
      <c r="I191" s="179">
        <v>0</v>
      </c>
      <c r="J191" s="179">
        <v>0</v>
      </c>
      <c r="K191" s="179">
        <v>0</v>
      </c>
      <c r="L191" s="179">
        <v>0</v>
      </c>
      <c r="M191" s="200">
        <v>0</v>
      </c>
      <c r="N191" s="179">
        <v>0</v>
      </c>
      <c r="O191" s="167">
        <v>1104.8800000000001</v>
      </c>
      <c r="P191" s="179">
        <v>8901067</v>
      </c>
      <c r="Q191" s="179">
        <v>0</v>
      </c>
      <c r="R191" s="179">
        <v>0</v>
      </c>
      <c r="S191" s="179">
        <v>0</v>
      </c>
      <c r="T191" s="179">
        <v>0</v>
      </c>
      <c r="U191" s="179">
        <v>0</v>
      </c>
      <c r="V191" s="179">
        <v>0</v>
      </c>
      <c r="W191" s="179">
        <v>0</v>
      </c>
      <c r="X191" s="179">
        <v>0</v>
      </c>
      <c r="Y191" s="179">
        <v>0</v>
      </c>
      <c r="Z191" s="179">
        <v>0</v>
      </c>
      <c r="AA191" s="179">
        <v>0</v>
      </c>
      <c r="AB191" s="179">
        <v>0</v>
      </c>
      <c r="AC191" s="179">
        <v>0</v>
      </c>
      <c r="AD191" s="179">
        <v>0</v>
      </c>
      <c r="AE191" s="179">
        <v>184768.35</v>
      </c>
      <c r="AF191" s="179">
        <v>0</v>
      </c>
      <c r="AG191" s="179">
        <v>0</v>
      </c>
      <c r="AH191" s="181" t="s">
        <v>17033</v>
      </c>
      <c r="AI191" s="181">
        <v>2023</v>
      </c>
      <c r="AJ191" s="182">
        <v>2023</v>
      </c>
      <c r="BY191" s="185"/>
      <c r="CC191" s="184" t="e">
        <f>VLOOKUP(D191,CD:CE,2,FALSE)</f>
        <v>#N/A</v>
      </c>
      <c r="CG191" s="184" t="e">
        <f>VLOOKUP(D191,CH:CI,2,FALSE)</f>
        <v>#N/A</v>
      </c>
      <c r="CJ191" s="164">
        <f t="shared" si="45"/>
        <v>-3.7834979593753815E-10</v>
      </c>
      <c r="CN191" s="184" t="e">
        <f>VLOOKUP(D191,CO:CP,2,FALSE)</f>
        <v>#N/A</v>
      </c>
      <c r="DM191" s="184" t="e">
        <f>VLOOKUP(D191,DN:DO,2,FALSE)</f>
        <v>#N/A</v>
      </c>
      <c r="DP191" s="118"/>
    </row>
    <row r="192" spans="1:120" x14ac:dyDescent="0.3">
      <c r="A192" s="118">
        <v>1</v>
      </c>
      <c r="B192" s="165">
        <f>SUBTOTAL(9,$A$22:A192)</f>
        <v>166</v>
      </c>
      <c r="C192" s="165"/>
      <c r="D192" s="175" t="s">
        <v>514</v>
      </c>
      <c r="E192" s="198" t="s">
        <v>17414</v>
      </c>
      <c r="F192" s="162">
        <f>G192+H192+I192+J192+K192+L192+N192+P192+R192+T192+V192+W192+X192+Y192+Z192+AA192+AB192+AC192+AD192+AE192+AF192+AG192</f>
        <v>143099.59</v>
      </c>
      <c r="G192" s="178">
        <v>0</v>
      </c>
      <c r="H192" s="178">
        <v>0</v>
      </c>
      <c r="I192" s="178">
        <v>0</v>
      </c>
      <c r="J192" s="178">
        <v>0</v>
      </c>
      <c r="K192" s="178">
        <v>0</v>
      </c>
      <c r="L192" s="178">
        <v>0</v>
      </c>
      <c r="M192" s="204">
        <v>0</v>
      </c>
      <c r="N192" s="205">
        <v>0</v>
      </c>
      <c r="O192" s="210">
        <v>0</v>
      </c>
      <c r="P192" s="162">
        <v>0</v>
      </c>
      <c r="Q192" s="178">
        <v>0</v>
      </c>
      <c r="R192" s="178">
        <v>0</v>
      </c>
      <c r="S192" s="162">
        <v>0</v>
      </c>
      <c r="T192" s="162">
        <v>0</v>
      </c>
      <c r="U192" s="178">
        <v>0</v>
      </c>
      <c r="V192" s="178">
        <v>0</v>
      </c>
      <c r="W192" s="178">
        <v>0</v>
      </c>
      <c r="X192" s="178">
        <v>0</v>
      </c>
      <c r="Y192" s="178">
        <v>0</v>
      </c>
      <c r="Z192" s="178">
        <v>0</v>
      </c>
      <c r="AA192" s="178">
        <v>0</v>
      </c>
      <c r="AB192" s="178">
        <v>0</v>
      </c>
      <c r="AC192" s="178">
        <v>0</v>
      </c>
      <c r="AD192" s="178">
        <v>0</v>
      </c>
      <c r="AE192" s="162">
        <f>ROUND(P192*2.14%,2)</f>
        <v>0</v>
      </c>
      <c r="AF192" s="162">
        <v>143099.59</v>
      </c>
      <c r="AG192" s="178">
        <v>0</v>
      </c>
      <c r="AH192" s="138">
        <v>2023</v>
      </c>
      <c r="AI192" s="138" t="s">
        <v>17033</v>
      </c>
      <c r="AJ192" s="138" t="s">
        <v>17033</v>
      </c>
      <c r="AK192" s="169"/>
      <c r="AL192" s="169"/>
      <c r="AM192" s="169"/>
      <c r="AN192" s="169"/>
      <c r="AO192" s="170" t="s">
        <v>16956</v>
      </c>
      <c r="AP192" s="170" t="s">
        <v>16957</v>
      </c>
      <c r="AQ192" s="170">
        <v>0</v>
      </c>
      <c r="AR192" s="170" t="s">
        <v>16942</v>
      </c>
      <c r="AS192" s="170" t="s">
        <v>16950</v>
      </c>
      <c r="AT192" s="170" t="s">
        <v>16950</v>
      </c>
      <c r="AU192" s="170"/>
      <c r="AV192" s="170"/>
      <c r="AW192" s="170"/>
      <c r="AX192" s="170"/>
      <c r="AY192" s="170" t="s">
        <v>2222</v>
      </c>
      <c r="AZ192" s="171">
        <v>1159.1300000000001</v>
      </c>
      <c r="BA192" s="171">
        <v>650</v>
      </c>
      <c r="BB192" s="170" t="s">
        <v>2966</v>
      </c>
      <c r="BC192" s="170" t="s">
        <v>16998</v>
      </c>
      <c r="BD192" s="172"/>
      <c r="BE192" s="173">
        <f>BA192-O192</f>
        <v>650</v>
      </c>
      <c r="BL192" s="118" t="str">
        <f t="shared" ref="BL192:BL197" si="54">VLOOKUP(D192,BO:BQ,3,FALSE)</f>
        <v>886.900</v>
      </c>
      <c r="BO192" s="118" t="s">
        <v>3773</v>
      </c>
      <c r="BP192" s="118" t="s">
        <v>1139</v>
      </c>
      <c r="BQ192" s="118" t="s">
        <v>3774</v>
      </c>
      <c r="BW192" s="118" t="s">
        <v>3773</v>
      </c>
      <c r="BX192" s="118" t="s">
        <v>1139</v>
      </c>
      <c r="BY192" s="118" t="s">
        <v>3774</v>
      </c>
      <c r="CJ192" s="164">
        <f>F192-G192-H192-I192-J192-K192-L192-N192-P192-R192-T192-V192-W192-X192-Y192-Z192-AA192-AB192-AC192-AD192-AE192-AF192-AG192</f>
        <v>0</v>
      </c>
    </row>
    <row r="193" spans="1:120" x14ac:dyDescent="0.3">
      <c r="A193" s="118">
        <v>1</v>
      </c>
      <c r="B193" s="165">
        <f>SUBTOTAL(9,$A$22:A193)</f>
        <v>167</v>
      </c>
      <c r="C193" s="165"/>
      <c r="D193" s="175" t="s">
        <v>539</v>
      </c>
      <c r="E193" s="198" t="s">
        <v>17414</v>
      </c>
      <c r="F193" s="162">
        <f t="shared" ref="F193" si="55">G193+H193+I193+J193+K193+L193+N193+P193+R193+T193+V193+W193+X193+Y193+Z193+AA193+AB193+AC193+AD193+AE193+AF193+AG193</f>
        <v>179518.32</v>
      </c>
      <c r="G193" s="178">
        <v>0</v>
      </c>
      <c r="H193" s="178">
        <v>0</v>
      </c>
      <c r="I193" s="178">
        <v>0</v>
      </c>
      <c r="J193" s="178">
        <v>0</v>
      </c>
      <c r="K193" s="178">
        <v>0</v>
      </c>
      <c r="L193" s="178">
        <v>0</v>
      </c>
      <c r="M193" s="195">
        <v>0</v>
      </c>
      <c r="N193" s="178">
        <v>0</v>
      </c>
      <c r="O193" s="162">
        <v>0</v>
      </c>
      <c r="P193" s="162">
        <v>0</v>
      </c>
      <c r="Q193" s="178">
        <v>0</v>
      </c>
      <c r="R193" s="178">
        <v>0</v>
      </c>
      <c r="S193" s="178">
        <v>0</v>
      </c>
      <c r="T193" s="178">
        <v>0</v>
      </c>
      <c r="U193" s="178">
        <v>0</v>
      </c>
      <c r="V193" s="178">
        <v>0</v>
      </c>
      <c r="W193" s="178">
        <v>0</v>
      </c>
      <c r="X193" s="178">
        <v>0</v>
      </c>
      <c r="Y193" s="178">
        <v>0</v>
      </c>
      <c r="Z193" s="178">
        <v>0</v>
      </c>
      <c r="AA193" s="178">
        <v>0</v>
      </c>
      <c r="AB193" s="178">
        <v>0</v>
      </c>
      <c r="AC193" s="178">
        <v>0</v>
      </c>
      <c r="AD193" s="178">
        <v>0</v>
      </c>
      <c r="AE193" s="179">
        <f t="shared" ref="AE193" si="56">ROUND(P193*2.14%,2)+ROUND(G193*2.14%,2)+ROUND(H193*2.14%,2)+ROUND(I193*2.14%,2)+ROUND(J193*2.14%,2)+ROUND(K193*2.14%,2)+ROUND(L193*2.14%,2)+ROUND(N193*2.14%,2)+ROUND(R193*2.14%,2)+ROUND(T193*2.14%,2)+ROUND(V193*2.14%,2)+ROUND(W193*2.14%,2)+ROUND(X193*2.14%,2)+ROUND(Y193*2.14%,2)+ROUND(Z193*2.14%,2)+ROUND(AA193*2.14%,2)+ROUND(AB193*2.14%,2)+ROUND(AC193*2.14%,2)+ROUND(AD193*2.14%,2)</f>
        <v>0</v>
      </c>
      <c r="AF193" s="162">
        <v>179518.32</v>
      </c>
      <c r="AG193" s="178">
        <v>0</v>
      </c>
      <c r="AH193" s="138">
        <v>2023</v>
      </c>
      <c r="AI193" s="138" t="s">
        <v>17033</v>
      </c>
      <c r="AJ193" s="138" t="s">
        <v>17033</v>
      </c>
      <c r="AK193" s="169"/>
      <c r="AL193" s="169"/>
      <c r="AM193" s="169"/>
      <c r="AN193" s="169"/>
      <c r="AO193" s="170" t="s">
        <v>16939</v>
      </c>
      <c r="AP193" s="170" t="s">
        <v>16948</v>
      </c>
      <c r="AQ193" s="170">
        <v>0</v>
      </c>
      <c r="AR193" s="170" t="s">
        <v>16960</v>
      </c>
      <c r="AS193" s="170" t="s">
        <v>16952</v>
      </c>
      <c r="AT193" s="170" t="s">
        <v>16950</v>
      </c>
      <c r="AU193" s="170"/>
      <c r="AV193" s="170"/>
      <c r="AW193" s="170"/>
      <c r="AX193" s="170"/>
      <c r="AY193" s="170" t="s">
        <v>616</v>
      </c>
      <c r="AZ193" s="171">
        <v>2680.85</v>
      </c>
      <c r="BA193" s="171">
        <v>500.5</v>
      </c>
      <c r="BB193" s="170" t="s">
        <v>2966</v>
      </c>
      <c r="BC193" s="170">
        <v>2010</v>
      </c>
      <c r="BD193" s="172"/>
      <c r="BE193" s="173">
        <f t="shared" ref="BE193" si="57">BA193-O193</f>
        <v>500.5</v>
      </c>
      <c r="BL193" s="118" t="str">
        <f t="shared" si="54"/>
        <v>455.000</v>
      </c>
      <c r="BO193" s="118" t="s">
        <v>3817</v>
      </c>
      <c r="BP193" s="118" t="s">
        <v>1342</v>
      </c>
      <c r="BQ193" s="118" t="s">
        <v>3818</v>
      </c>
      <c r="BW193" s="118" t="s">
        <v>3817</v>
      </c>
      <c r="BX193" s="118" t="s">
        <v>1342</v>
      </c>
      <c r="BY193" s="118" t="s">
        <v>3818</v>
      </c>
      <c r="CJ193" s="164">
        <f t="shared" ref="CJ193" si="58">F193-G193-H193-I193-J193-K193-L193-N193-P193-R193-T193-V193-W193-X193-Y193-Z193-AA193-AB193-AC193-AD193-AE193-AF193-AG193</f>
        <v>0</v>
      </c>
    </row>
    <row r="194" spans="1:120" x14ac:dyDescent="0.3">
      <c r="B194" s="196" t="s">
        <v>532</v>
      </c>
      <c r="C194" s="196"/>
      <c r="D194" s="196"/>
      <c r="E194" s="197"/>
      <c r="F194" s="161">
        <f>SUM(F195:F201)</f>
        <v>25103196.559999999</v>
      </c>
      <c r="G194" s="162">
        <f t="shared" ref="G194:AG194" si="59">SUM(G195:G201)</f>
        <v>0</v>
      </c>
      <c r="H194" s="162">
        <f t="shared" si="59"/>
        <v>0</v>
      </c>
      <c r="I194" s="162">
        <f t="shared" si="59"/>
        <v>0</v>
      </c>
      <c r="J194" s="162">
        <f t="shared" si="59"/>
        <v>0</v>
      </c>
      <c r="K194" s="162">
        <f t="shared" si="59"/>
        <v>0</v>
      </c>
      <c r="L194" s="162">
        <f t="shared" si="59"/>
        <v>0</v>
      </c>
      <c r="M194" s="163">
        <f t="shared" si="59"/>
        <v>0</v>
      </c>
      <c r="N194" s="162">
        <f t="shared" si="59"/>
        <v>0</v>
      </c>
      <c r="O194" s="162">
        <f t="shared" si="59"/>
        <v>3280.88</v>
      </c>
      <c r="P194" s="162">
        <f t="shared" si="59"/>
        <v>24113720.539999999</v>
      </c>
      <c r="Q194" s="162">
        <f t="shared" si="59"/>
        <v>0</v>
      </c>
      <c r="R194" s="162">
        <f t="shared" si="59"/>
        <v>0</v>
      </c>
      <c r="S194" s="162">
        <f t="shared" si="59"/>
        <v>0</v>
      </c>
      <c r="T194" s="162">
        <f t="shared" si="59"/>
        <v>0</v>
      </c>
      <c r="U194" s="162">
        <f t="shared" si="59"/>
        <v>0</v>
      </c>
      <c r="V194" s="162">
        <f t="shared" si="59"/>
        <v>0</v>
      </c>
      <c r="W194" s="162">
        <f t="shared" si="59"/>
        <v>0</v>
      </c>
      <c r="X194" s="162">
        <f t="shared" si="59"/>
        <v>0</v>
      </c>
      <c r="Y194" s="162">
        <f t="shared" si="59"/>
        <v>0</v>
      </c>
      <c r="Z194" s="162">
        <f t="shared" si="59"/>
        <v>0</v>
      </c>
      <c r="AA194" s="162">
        <f t="shared" si="59"/>
        <v>0</v>
      </c>
      <c r="AB194" s="162">
        <f t="shared" si="59"/>
        <v>0</v>
      </c>
      <c r="AC194" s="162">
        <f t="shared" si="59"/>
        <v>0</v>
      </c>
      <c r="AD194" s="162">
        <f t="shared" si="59"/>
        <v>0</v>
      </c>
      <c r="AE194" s="162">
        <f t="shared" si="59"/>
        <v>516033.61</v>
      </c>
      <c r="AF194" s="162">
        <f t="shared" si="59"/>
        <v>473442.41</v>
      </c>
      <c r="AG194" s="162">
        <f t="shared" si="59"/>
        <v>0</v>
      </c>
      <c r="AH194" s="138" t="s">
        <v>17012</v>
      </c>
      <c r="AI194" s="138" t="s">
        <v>17012</v>
      </c>
      <c r="AJ194" s="138" t="s">
        <v>17012</v>
      </c>
      <c r="AK194" s="169"/>
      <c r="AL194" s="169"/>
      <c r="AM194" s="169"/>
      <c r="AN194" s="169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1"/>
      <c r="BA194" s="171"/>
      <c r="BB194" s="170"/>
      <c r="BC194" s="170"/>
      <c r="BD194" s="172"/>
      <c r="BE194" s="173">
        <f t="shared" si="51"/>
        <v>-3280.88</v>
      </c>
      <c r="BL194" s="118" t="e">
        <f t="shared" si="54"/>
        <v>#N/A</v>
      </c>
      <c r="BO194" s="118" t="s">
        <v>522</v>
      </c>
      <c r="BP194" s="118" t="s">
        <v>862</v>
      </c>
      <c r="BQ194" s="118" t="s">
        <v>3113</v>
      </c>
      <c r="BW194" s="118" t="s">
        <v>522</v>
      </c>
      <c r="BX194" s="118" t="s">
        <v>862</v>
      </c>
      <c r="BY194" s="118" t="s">
        <v>3113</v>
      </c>
      <c r="CJ194" s="164">
        <f t="shared" si="45"/>
        <v>-4.0745362639427185E-10</v>
      </c>
    </row>
    <row r="195" spans="1:120" x14ac:dyDescent="0.3">
      <c r="A195" s="118">
        <v>1</v>
      </c>
      <c r="B195" s="165">
        <f>SUBTOTAL(9,$A$22:A195)</f>
        <v>168</v>
      </c>
      <c r="C195" s="165"/>
      <c r="D195" s="175" t="s">
        <v>521</v>
      </c>
      <c r="E195" s="198" t="s">
        <v>17414</v>
      </c>
      <c r="F195" s="162">
        <f t="shared" ref="F195:F201" si="60">G195+H195+I195+J195+K195+L195+N195+P195+R195+T195+V195+W195+X195+Y195+Z195+AA195+AB195+AC195+AD195+AE195+AF195+AG195</f>
        <v>198356.51</v>
      </c>
      <c r="G195" s="178">
        <v>0</v>
      </c>
      <c r="H195" s="178">
        <v>0</v>
      </c>
      <c r="I195" s="178">
        <v>0</v>
      </c>
      <c r="J195" s="178">
        <v>0</v>
      </c>
      <c r="K195" s="178">
        <v>0</v>
      </c>
      <c r="L195" s="178">
        <v>0</v>
      </c>
      <c r="M195" s="195">
        <v>0</v>
      </c>
      <c r="N195" s="178">
        <v>0</v>
      </c>
      <c r="O195" s="167">
        <v>0</v>
      </c>
      <c r="P195" s="162">
        <v>0</v>
      </c>
      <c r="Q195" s="178">
        <v>0</v>
      </c>
      <c r="R195" s="178">
        <v>0</v>
      </c>
      <c r="S195" s="162">
        <v>0</v>
      </c>
      <c r="T195" s="162">
        <v>0</v>
      </c>
      <c r="U195" s="178">
        <v>0</v>
      </c>
      <c r="V195" s="178">
        <v>0</v>
      </c>
      <c r="W195" s="178">
        <v>0</v>
      </c>
      <c r="X195" s="178">
        <v>0</v>
      </c>
      <c r="Y195" s="178">
        <v>0</v>
      </c>
      <c r="Z195" s="178">
        <v>0</v>
      </c>
      <c r="AA195" s="178">
        <v>0</v>
      </c>
      <c r="AB195" s="178">
        <v>0</v>
      </c>
      <c r="AC195" s="178">
        <v>0</v>
      </c>
      <c r="AD195" s="178">
        <v>0</v>
      </c>
      <c r="AE195" s="162">
        <f>ROUND(P195*2.14%,2)</f>
        <v>0</v>
      </c>
      <c r="AF195" s="162">
        <v>198356.51</v>
      </c>
      <c r="AG195" s="178">
        <v>0</v>
      </c>
      <c r="AH195" s="138">
        <v>2023</v>
      </c>
      <c r="AI195" s="138" t="s">
        <v>17033</v>
      </c>
      <c r="AJ195" s="138" t="s">
        <v>17033</v>
      </c>
      <c r="AK195" s="169"/>
      <c r="AL195" s="169"/>
      <c r="AM195" s="169"/>
      <c r="AN195" s="169"/>
      <c r="AO195" s="170" t="s">
        <v>16955</v>
      </c>
      <c r="AP195" s="170" t="s">
        <v>16949</v>
      </c>
      <c r="AQ195" s="170" t="s">
        <v>16954</v>
      </c>
      <c r="AR195" s="170" t="s">
        <v>16950</v>
      </c>
      <c r="AS195" s="170" t="s">
        <v>16947</v>
      </c>
      <c r="AT195" s="170" t="s">
        <v>16950</v>
      </c>
      <c r="AU195" s="170"/>
      <c r="AV195" s="170"/>
      <c r="AW195" s="170"/>
      <c r="AX195" s="170"/>
      <c r="AY195" s="170" t="s">
        <v>1267</v>
      </c>
      <c r="AZ195" s="171">
        <v>5594.5</v>
      </c>
      <c r="BA195" s="171">
        <v>617.9</v>
      </c>
      <c r="BB195" s="170" t="s">
        <v>2989</v>
      </c>
      <c r="BC195" s="170">
        <v>2010</v>
      </c>
      <c r="BD195" s="172"/>
      <c r="BE195" s="173">
        <f t="shared" si="51"/>
        <v>617.9</v>
      </c>
      <c r="BL195" s="118" t="str">
        <f t="shared" si="54"/>
        <v>617.900</v>
      </c>
      <c r="BO195" s="118" t="s">
        <v>3786</v>
      </c>
      <c r="BP195" s="118" t="s">
        <v>1342</v>
      </c>
      <c r="BQ195" s="118" t="s">
        <v>1057</v>
      </c>
      <c r="BW195" s="118" t="s">
        <v>3786</v>
      </c>
      <c r="BX195" s="118" t="s">
        <v>1342</v>
      </c>
      <c r="BY195" s="118" t="s">
        <v>1057</v>
      </c>
      <c r="CJ195" s="164">
        <f t="shared" si="45"/>
        <v>0</v>
      </c>
    </row>
    <row r="196" spans="1:120" x14ac:dyDescent="0.3">
      <c r="A196" s="118">
        <v>1</v>
      </c>
      <c r="B196" s="165">
        <f>SUBTOTAL(9,$A$22:A196)</f>
        <v>169</v>
      </c>
      <c r="C196" s="165"/>
      <c r="D196" s="175" t="s">
        <v>523</v>
      </c>
      <c r="E196" s="198" t="s">
        <v>17414</v>
      </c>
      <c r="F196" s="162">
        <f t="shared" si="60"/>
        <v>5201998.6600000011</v>
      </c>
      <c r="G196" s="178">
        <v>0</v>
      </c>
      <c r="H196" s="178">
        <v>0</v>
      </c>
      <c r="I196" s="178">
        <v>0</v>
      </c>
      <c r="J196" s="178">
        <v>0</v>
      </c>
      <c r="K196" s="178">
        <v>0</v>
      </c>
      <c r="L196" s="178">
        <v>0</v>
      </c>
      <c r="M196" s="195">
        <v>0</v>
      </c>
      <c r="N196" s="178">
        <v>0</v>
      </c>
      <c r="O196" s="167">
        <v>523.29999999999995</v>
      </c>
      <c r="P196" s="162">
        <v>5000505.9800000004</v>
      </c>
      <c r="Q196" s="178">
        <v>0</v>
      </c>
      <c r="R196" s="178">
        <v>0</v>
      </c>
      <c r="S196" s="162">
        <v>0</v>
      </c>
      <c r="T196" s="162">
        <v>0</v>
      </c>
      <c r="U196" s="178">
        <v>0</v>
      </c>
      <c r="V196" s="178">
        <v>0</v>
      </c>
      <c r="W196" s="178">
        <v>0</v>
      </c>
      <c r="X196" s="178">
        <v>0</v>
      </c>
      <c r="Y196" s="178">
        <v>0</v>
      </c>
      <c r="Z196" s="178">
        <v>0</v>
      </c>
      <c r="AA196" s="178">
        <v>0</v>
      </c>
      <c r="AB196" s="178">
        <v>0</v>
      </c>
      <c r="AC196" s="178">
        <v>0</v>
      </c>
      <c r="AD196" s="178">
        <v>0</v>
      </c>
      <c r="AE196" s="162">
        <f>ROUND(P196*2.14%,2)-0.01</f>
        <v>107010.82</v>
      </c>
      <c r="AF196" s="162">
        <v>94481.86</v>
      </c>
      <c r="AG196" s="178">
        <v>0</v>
      </c>
      <c r="AH196" s="138">
        <v>2023</v>
      </c>
      <c r="AI196" s="138">
        <v>2023</v>
      </c>
      <c r="AJ196" s="138">
        <v>2023</v>
      </c>
      <c r="AK196" s="169"/>
      <c r="AL196" s="169"/>
      <c r="AM196" s="169"/>
      <c r="AN196" s="169"/>
      <c r="AO196" s="170" t="s">
        <v>16941</v>
      </c>
      <c r="AP196" s="170" t="s">
        <v>16953</v>
      </c>
      <c r="AQ196" s="170">
        <v>0</v>
      </c>
      <c r="AR196" s="170" t="s">
        <v>16957</v>
      </c>
      <c r="AS196" s="170" t="s">
        <v>16947</v>
      </c>
      <c r="AT196" s="170" t="s">
        <v>16950</v>
      </c>
      <c r="AU196" s="170" t="s">
        <v>16968</v>
      </c>
      <c r="AV196" s="170"/>
      <c r="AW196" s="170"/>
      <c r="AX196" s="170"/>
      <c r="AY196" s="170" t="s">
        <v>780</v>
      </c>
      <c r="AZ196" s="171">
        <v>2061.3000000000002</v>
      </c>
      <c r="BA196" s="171">
        <v>523.29999999999995</v>
      </c>
      <c r="BB196" s="170" t="s">
        <v>2966</v>
      </c>
      <c r="BC196" s="170" t="s">
        <v>3197</v>
      </c>
      <c r="BD196" s="172"/>
      <c r="BE196" s="173">
        <f t="shared" si="51"/>
        <v>0</v>
      </c>
      <c r="BL196" s="118" t="str">
        <f t="shared" si="54"/>
        <v>643.000</v>
      </c>
      <c r="BO196" s="118" t="s">
        <v>3792</v>
      </c>
      <c r="BP196" s="118" t="s">
        <v>1342</v>
      </c>
      <c r="BQ196" s="118" t="s">
        <v>2391</v>
      </c>
      <c r="BW196" s="118" t="s">
        <v>3792</v>
      </c>
      <c r="BX196" s="118" t="s">
        <v>1342</v>
      </c>
      <c r="BY196" s="118" t="s">
        <v>2391</v>
      </c>
      <c r="CJ196" s="164">
        <f t="shared" si="45"/>
        <v>6.2573235481977463E-10</v>
      </c>
    </row>
    <row r="197" spans="1:120" x14ac:dyDescent="0.3">
      <c r="A197" s="118">
        <v>1</v>
      </c>
      <c r="B197" s="165">
        <f>SUBTOTAL(9,$A$22:A197)</f>
        <v>170</v>
      </c>
      <c r="C197" s="165"/>
      <c r="D197" s="175" t="s">
        <v>524</v>
      </c>
      <c r="E197" s="198" t="s">
        <v>17414</v>
      </c>
      <c r="F197" s="162">
        <f t="shared" si="60"/>
        <v>102979.17</v>
      </c>
      <c r="G197" s="202">
        <v>0</v>
      </c>
      <c r="H197" s="178">
        <v>0</v>
      </c>
      <c r="I197" s="178">
        <v>0</v>
      </c>
      <c r="J197" s="178">
        <v>0</v>
      </c>
      <c r="K197" s="178">
        <v>0</v>
      </c>
      <c r="L197" s="178">
        <v>0</v>
      </c>
      <c r="M197" s="195">
        <v>0</v>
      </c>
      <c r="N197" s="178">
        <v>0</v>
      </c>
      <c r="O197" s="180">
        <v>0</v>
      </c>
      <c r="P197" s="162">
        <v>0</v>
      </c>
      <c r="Q197" s="178">
        <v>0</v>
      </c>
      <c r="R197" s="178">
        <v>0</v>
      </c>
      <c r="S197" s="162">
        <v>0</v>
      </c>
      <c r="T197" s="162">
        <v>0</v>
      </c>
      <c r="U197" s="178">
        <v>0</v>
      </c>
      <c r="V197" s="178">
        <v>0</v>
      </c>
      <c r="W197" s="178">
        <v>0</v>
      </c>
      <c r="X197" s="178">
        <v>0</v>
      </c>
      <c r="Y197" s="178">
        <v>0</v>
      </c>
      <c r="Z197" s="178">
        <v>0</v>
      </c>
      <c r="AA197" s="178">
        <v>0</v>
      </c>
      <c r="AB197" s="178">
        <v>0</v>
      </c>
      <c r="AC197" s="178">
        <v>0</v>
      </c>
      <c r="AD197" s="178">
        <v>0</v>
      </c>
      <c r="AE197" s="178">
        <f>ROUND(G197*2.14%,2)</f>
        <v>0</v>
      </c>
      <c r="AF197" s="162">
        <v>102979.17</v>
      </c>
      <c r="AG197" s="178">
        <v>0</v>
      </c>
      <c r="AH197" s="138">
        <v>2023</v>
      </c>
      <c r="AI197" s="138" t="s">
        <v>17033</v>
      </c>
      <c r="AJ197" s="138" t="s">
        <v>17033</v>
      </c>
      <c r="AK197" s="169"/>
      <c r="AL197" s="169"/>
      <c r="AM197" s="169"/>
      <c r="AN197" s="169"/>
      <c r="AO197" s="170" t="s">
        <v>16956</v>
      </c>
      <c r="AP197" s="170" t="s">
        <v>16936</v>
      </c>
      <c r="AQ197" s="170">
        <v>0</v>
      </c>
      <c r="AR197" s="170" t="s">
        <v>16950</v>
      </c>
      <c r="AS197" s="170" t="s">
        <v>16938</v>
      </c>
      <c r="AT197" s="170" t="s">
        <v>16950</v>
      </c>
      <c r="AU197" s="170" t="s">
        <v>16966</v>
      </c>
      <c r="AV197" s="170"/>
      <c r="AW197" s="170"/>
      <c r="AX197" s="170"/>
      <c r="AY197" s="170" t="s">
        <v>928</v>
      </c>
      <c r="AZ197" s="171">
        <v>3798.1</v>
      </c>
      <c r="BA197" s="171">
        <v>690</v>
      </c>
      <c r="BB197" s="170" t="s">
        <v>2989</v>
      </c>
      <c r="BC197" s="170" t="s">
        <v>1139</v>
      </c>
      <c r="BD197" s="172"/>
      <c r="BE197" s="173">
        <f t="shared" si="51"/>
        <v>690</v>
      </c>
      <c r="BL197" s="118" t="str">
        <f t="shared" si="54"/>
        <v>690.000</v>
      </c>
      <c r="BO197" s="118" t="s">
        <v>745</v>
      </c>
      <c r="BP197" s="118" t="s">
        <v>3043</v>
      </c>
      <c r="BQ197" s="118" t="s">
        <v>3795</v>
      </c>
      <c r="BW197" s="118" t="s">
        <v>745</v>
      </c>
      <c r="BX197" s="118" t="s">
        <v>3043</v>
      </c>
      <c r="BY197" s="118" t="s">
        <v>3795</v>
      </c>
      <c r="CJ197" s="164">
        <f t="shared" si="45"/>
        <v>0</v>
      </c>
    </row>
    <row r="198" spans="1:120" s="184" customFormat="1" x14ac:dyDescent="0.3">
      <c r="A198" s="118">
        <v>1</v>
      </c>
      <c r="B198" s="165">
        <f>SUBTOTAL(9,$A$22:A198)</f>
        <v>171</v>
      </c>
      <c r="C198" s="165"/>
      <c r="D198" s="160" t="s">
        <v>17043</v>
      </c>
      <c r="E198" s="198" t="s">
        <v>17414</v>
      </c>
      <c r="F198" s="162">
        <f t="shared" si="60"/>
        <v>7279824.7300000004</v>
      </c>
      <c r="G198" s="207">
        <v>0</v>
      </c>
      <c r="H198" s="207">
        <v>0</v>
      </c>
      <c r="I198" s="207">
        <v>0</v>
      </c>
      <c r="J198" s="207">
        <v>0</v>
      </c>
      <c r="K198" s="207">
        <v>0</v>
      </c>
      <c r="L198" s="207">
        <v>0</v>
      </c>
      <c r="M198" s="208">
        <v>0</v>
      </c>
      <c r="N198" s="207">
        <v>0</v>
      </c>
      <c r="O198" s="167">
        <v>1047.57</v>
      </c>
      <c r="P198" s="179">
        <v>7127300.5</v>
      </c>
      <c r="Q198" s="179">
        <v>0</v>
      </c>
      <c r="R198" s="179">
        <v>0</v>
      </c>
      <c r="S198" s="179">
        <v>0</v>
      </c>
      <c r="T198" s="179">
        <v>0</v>
      </c>
      <c r="U198" s="179">
        <v>0</v>
      </c>
      <c r="V198" s="179">
        <v>0</v>
      </c>
      <c r="W198" s="179">
        <v>0</v>
      </c>
      <c r="X198" s="179">
        <v>0</v>
      </c>
      <c r="Y198" s="179">
        <v>0</v>
      </c>
      <c r="Z198" s="179">
        <v>0</v>
      </c>
      <c r="AA198" s="179">
        <v>0</v>
      </c>
      <c r="AB198" s="179">
        <v>0</v>
      </c>
      <c r="AC198" s="179">
        <v>0</v>
      </c>
      <c r="AD198" s="179">
        <v>0</v>
      </c>
      <c r="AE198" s="179">
        <f t="shared" ref="AE198:AE200" si="61">ROUND(P198*2.14%,2)+ROUND(G198*2.14%,2)+ROUND(H198*2.14%,2)+ROUND(I198*2.14%,2)+ROUND(J198*2.14%,2)+ROUND(K198*2.14%,2)+ROUND(L198*2.14%,2)+ROUND(N198*2.14%,2)+ROUND(R198*2.14%,2)+ROUND(T198*2.14%,2)+ROUND(V198*2.14%,2)+ROUND(W198*2.14%,2)+ROUND(X198*2.14%,2)+ROUND(Y198*2.14%,2)+ROUND(Z198*2.14%,2)+ROUND(AA198*2.14%,2)+ROUND(AB198*2.14%,2)+ROUND(AC198*2.14%,2)+ROUND(AD198*2.14%,2)</f>
        <v>152524.23000000001</v>
      </c>
      <c r="AF198" s="179">
        <v>0</v>
      </c>
      <c r="AG198" s="179">
        <v>0</v>
      </c>
      <c r="AH198" s="181" t="s">
        <v>17033</v>
      </c>
      <c r="AI198" s="181">
        <v>2023</v>
      </c>
      <c r="AJ198" s="182">
        <v>2023</v>
      </c>
      <c r="AV198" s="184" t="e">
        <f>VLOOKUP(D198,AY:AZ,2,FALSE)</f>
        <v>#N/A</v>
      </c>
      <c r="BY198" s="185"/>
      <c r="CG198" s="184" t="e">
        <f>VLOOKUP(D198,CH:CI,2,FALSE)</f>
        <v>#N/A</v>
      </c>
      <c r="CJ198" s="164">
        <f t="shared" si="45"/>
        <v>4.3655745685100555E-10</v>
      </c>
      <c r="CN198" s="184" t="e">
        <f>VLOOKUP(D198,CO:CP,2,FALSE)</f>
        <v>#N/A</v>
      </c>
      <c r="DM198" s="184" t="e">
        <f>VLOOKUP(D198,DN:DO,2,FALSE)</f>
        <v>#N/A</v>
      </c>
      <c r="DP198" s="118"/>
    </row>
    <row r="199" spans="1:120" s="184" customFormat="1" x14ac:dyDescent="0.3">
      <c r="A199" s="118">
        <v>1</v>
      </c>
      <c r="B199" s="165">
        <f>SUBTOTAL(9,$A$22:A199)</f>
        <v>172</v>
      </c>
      <c r="C199" s="165"/>
      <c r="D199" s="160" t="s">
        <v>17042</v>
      </c>
      <c r="E199" s="198" t="s">
        <v>17414</v>
      </c>
      <c r="F199" s="162">
        <f t="shared" si="60"/>
        <v>2384930.21</v>
      </c>
      <c r="G199" s="207">
        <v>0</v>
      </c>
      <c r="H199" s="207">
        <v>0</v>
      </c>
      <c r="I199" s="207">
        <v>0</v>
      </c>
      <c r="J199" s="207">
        <v>0</v>
      </c>
      <c r="K199" s="207">
        <v>0</v>
      </c>
      <c r="L199" s="207">
        <v>0</v>
      </c>
      <c r="M199" s="208">
        <v>0</v>
      </c>
      <c r="N199" s="207">
        <v>0</v>
      </c>
      <c r="O199" s="167">
        <v>366.25</v>
      </c>
      <c r="P199" s="179">
        <v>2334962.02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f t="shared" si="61"/>
        <v>49968.19</v>
      </c>
      <c r="AF199" s="179">
        <v>0</v>
      </c>
      <c r="AG199" s="179">
        <v>0</v>
      </c>
      <c r="AH199" s="181" t="s">
        <v>17033</v>
      </c>
      <c r="AI199" s="181">
        <v>2023</v>
      </c>
      <c r="AJ199" s="182">
        <v>2023</v>
      </c>
      <c r="AV199" s="184" t="e">
        <f>VLOOKUP(D199,AY:AZ,2,FALSE)</f>
        <v>#N/A</v>
      </c>
      <c r="BY199" s="185"/>
      <c r="CG199" s="184" t="e">
        <f>VLOOKUP(D199,CH:CI,2,FALSE)</f>
        <v>#N/A</v>
      </c>
      <c r="CJ199" s="164">
        <f t="shared" si="45"/>
        <v>-5.8207660913467407E-11</v>
      </c>
      <c r="CN199" s="184" t="e">
        <f>VLOOKUP(D199,CO:CP,2,FALSE)</f>
        <v>#N/A</v>
      </c>
      <c r="DM199" s="184" t="e">
        <f>VLOOKUP(D199,DN:DO,2,FALSE)</f>
        <v>#N/A</v>
      </c>
      <c r="DP199" s="118"/>
    </row>
    <row r="200" spans="1:120" s="184" customFormat="1" x14ac:dyDescent="0.3">
      <c r="A200" s="118">
        <v>1</v>
      </c>
      <c r="B200" s="165">
        <f>SUBTOTAL(9,$A$22:A200)</f>
        <v>173</v>
      </c>
      <c r="C200" s="165"/>
      <c r="D200" s="160" t="s">
        <v>3825</v>
      </c>
      <c r="E200" s="198" t="s">
        <v>17414</v>
      </c>
      <c r="F200" s="162">
        <f t="shared" si="60"/>
        <v>7153587.8300000001</v>
      </c>
      <c r="G200" s="209">
        <v>0</v>
      </c>
      <c r="H200" s="209">
        <v>0</v>
      </c>
      <c r="I200" s="209">
        <v>0</v>
      </c>
      <c r="J200" s="209">
        <v>0</v>
      </c>
      <c r="K200" s="209">
        <v>0</v>
      </c>
      <c r="L200" s="209">
        <v>0</v>
      </c>
      <c r="M200" s="200">
        <v>0</v>
      </c>
      <c r="N200" s="179">
        <v>0</v>
      </c>
      <c r="O200" s="167">
        <v>979.94</v>
      </c>
      <c r="P200" s="179">
        <v>7003708.4699999997</v>
      </c>
      <c r="Q200" s="179">
        <v>0</v>
      </c>
      <c r="R200" s="179">
        <v>0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f t="shared" si="61"/>
        <v>149879.35999999999</v>
      </c>
      <c r="AF200" s="179">
        <v>0</v>
      </c>
      <c r="AG200" s="179">
        <v>0</v>
      </c>
      <c r="AH200" s="181" t="s">
        <v>17033</v>
      </c>
      <c r="AI200" s="181">
        <v>2023</v>
      </c>
      <c r="AJ200" s="182">
        <v>2023</v>
      </c>
      <c r="AV200" s="184" t="e">
        <f>VLOOKUP(D200,AY:AZ,2,FALSE)</f>
        <v>#N/A</v>
      </c>
      <c r="BY200" s="185"/>
      <c r="CC200" s="184" t="e">
        <f>VLOOKUP(D200,CD:CE,2,FALSE)</f>
        <v>#N/A</v>
      </c>
      <c r="CG200" s="184" t="e">
        <f>VLOOKUP(D200,CH:CI,2,FALSE)</f>
        <v>#N/A</v>
      </c>
      <c r="CJ200" s="164">
        <f t="shared" si="45"/>
        <v>3.4924596548080444E-10</v>
      </c>
      <c r="CN200" s="184" t="e">
        <f>VLOOKUP(D200,CO:CP,2,FALSE)</f>
        <v>#N/A</v>
      </c>
      <c r="DM200" s="184" t="e">
        <f>VLOOKUP(D200,DN:DO,2,FALSE)</f>
        <v>#N/A</v>
      </c>
      <c r="DP200" s="118"/>
    </row>
    <row r="201" spans="1:120" x14ac:dyDescent="0.3">
      <c r="A201" s="118">
        <v>1</v>
      </c>
      <c r="B201" s="165">
        <f>SUBTOTAL(9,$A$22:A201)</f>
        <v>174</v>
      </c>
      <c r="C201" s="165"/>
      <c r="D201" s="175" t="s">
        <v>522</v>
      </c>
      <c r="E201" s="198" t="s">
        <v>17414</v>
      </c>
      <c r="F201" s="162">
        <f t="shared" si="60"/>
        <v>2781519.4499999997</v>
      </c>
      <c r="G201" s="178">
        <v>0</v>
      </c>
      <c r="H201" s="178">
        <v>0</v>
      </c>
      <c r="I201" s="178">
        <v>0</v>
      </c>
      <c r="J201" s="178">
        <v>0</v>
      </c>
      <c r="K201" s="178">
        <v>0</v>
      </c>
      <c r="L201" s="178">
        <v>0</v>
      </c>
      <c r="M201" s="195">
        <v>0</v>
      </c>
      <c r="N201" s="178">
        <v>0</v>
      </c>
      <c r="O201" s="180">
        <v>363.82</v>
      </c>
      <c r="P201" s="162">
        <v>2647243.5699999998</v>
      </c>
      <c r="Q201" s="178">
        <v>0</v>
      </c>
      <c r="R201" s="178">
        <v>0</v>
      </c>
      <c r="S201" s="162">
        <v>0</v>
      </c>
      <c r="T201" s="162">
        <v>0</v>
      </c>
      <c r="U201" s="178">
        <v>0</v>
      </c>
      <c r="V201" s="178">
        <v>0</v>
      </c>
      <c r="W201" s="178">
        <v>0</v>
      </c>
      <c r="X201" s="178">
        <v>0</v>
      </c>
      <c r="Y201" s="178">
        <v>0</v>
      </c>
      <c r="Z201" s="178">
        <v>0</v>
      </c>
      <c r="AA201" s="178">
        <v>0</v>
      </c>
      <c r="AB201" s="178">
        <v>0</v>
      </c>
      <c r="AC201" s="178">
        <v>0</v>
      </c>
      <c r="AD201" s="178">
        <v>0</v>
      </c>
      <c r="AE201" s="162">
        <f>ROUND(P201*2.14%,2)</f>
        <v>56651.01</v>
      </c>
      <c r="AF201" s="162">
        <v>77624.87</v>
      </c>
      <c r="AG201" s="178">
        <v>0</v>
      </c>
      <c r="AH201" s="138">
        <v>2023</v>
      </c>
      <c r="AI201" s="138">
        <v>2023</v>
      </c>
      <c r="AJ201" s="138">
        <v>2023</v>
      </c>
      <c r="AK201" s="169"/>
      <c r="AL201" s="169"/>
      <c r="AM201" s="169"/>
      <c r="AN201" s="169"/>
      <c r="AO201" s="170" t="s">
        <v>16953</v>
      </c>
      <c r="AP201" s="170" t="s">
        <v>16945</v>
      </c>
      <c r="AQ201" s="170">
        <v>0</v>
      </c>
      <c r="AR201" s="170" t="s">
        <v>16960</v>
      </c>
      <c r="AS201" s="170" t="s">
        <v>16947</v>
      </c>
      <c r="AT201" s="170">
        <v>0</v>
      </c>
      <c r="AU201" s="170"/>
      <c r="AV201" s="170"/>
      <c r="AW201" s="170"/>
      <c r="AX201" s="170"/>
      <c r="AY201" s="170" t="s">
        <v>619</v>
      </c>
      <c r="AZ201" s="171">
        <v>701</v>
      </c>
      <c r="BA201" s="171">
        <v>300.8</v>
      </c>
      <c r="BB201" s="170" t="s">
        <v>2966</v>
      </c>
      <c r="BC201" s="170">
        <v>2007</v>
      </c>
      <c r="BD201" s="172"/>
      <c r="BE201" s="173">
        <f>BA201-O201</f>
        <v>-63.019999999999982</v>
      </c>
      <c r="BL201" s="118" t="str">
        <f t="shared" ref="BL201:BL208" si="62">VLOOKUP(D201,BO:BQ,3,FALSE)</f>
        <v>290.700</v>
      </c>
      <c r="BO201" s="118" t="s">
        <v>3789</v>
      </c>
      <c r="BP201" s="118" t="s">
        <v>810</v>
      </c>
      <c r="BQ201" s="118" t="s">
        <v>2352</v>
      </c>
      <c r="BW201" s="118" t="s">
        <v>3789</v>
      </c>
      <c r="BX201" s="118" t="s">
        <v>810</v>
      </c>
      <c r="BY201" s="118" t="s">
        <v>2352</v>
      </c>
      <c r="CJ201" s="164">
        <f t="shared" si="45"/>
        <v>-1.1641532182693481E-10</v>
      </c>
    </row>
    <row r="202" spans="1:120" x14ac:dyDescent="0.3">
      <c r="B202" s="196" t="s">
        <v>533</v>
      </c>
      <c r="C202" s="196"/>
      <c r="D202" s="196"/>
      <c r="E202" s="197"/>
      <c r="F202" s="161">
        <f t="shared" ref="F202:AG202" si="63">SUM(F203:F203)</f>
        <v>184127.11</v>
      </c>
      <c r="G202" s="162">
        <f t="shared" si="63"/>
        <v>0</v>
      </c>
      <c r="H202" s="162">
        <f t="shared" si="63"/>
        <v>0</v>
      </c>
      <c r="I202" s="162">
        <f t="shared" si="63"/>
        <v>0</v>
      </c>
      <c r="J202" s="162">
        <f t="shared" si="63"/>
        <v>0</v>
      </c>
      <c r="K202" s="162">
        <f t="shared" si="63"/>
        <v>0</v>
      </c>
      <c r="L202" s="162">
        <f t="shared" si="63"/>
        <v>0</v>
      </c>
      <c r="M202" s="163">
        <f t="shared" si="63"/>
        <v>0</v>
      </c>
      <c r="N202" s="162">
        <f t="shared" si="63"/>
        <v>0</v>
      </c>
      <c r="O202" s="162">
        <f t="shared" si="63"/>
        <v>0</v>
      </c>
      <c r="P202" s="162">
        <f t="shared" si="63"/>
        <v>0</v>
      </c>
      <c r="Q202" s="162">
        <f t="shared" si="63"/>
        <v>0</v>
      </c>
      <c r="R202" s="162">
        <f t="shared" si="63"/>
        <v>0</v>
      </c>
      <c r="S202" s="162">
        <f t="shared" si="63"/>
        <v>0</v>
      </c>
      <c r="T202" s="162">
        <f t="shared" si="63"/>
        <v>0</v>
      </c>
      <c r="U202" s="162">
        <f t="shared" si="63"/>
        <v>0</v>
      </c>
      <c r="V202" s="162">
        <f t="shared" si="63"/>
        <v>0</v>
      </c>
      <c r="W202" s="162">
        <f t="shared" si="63"/>
        <v>0</v>
      </c>
      <c r="X202" s="162">
        <f t="shared" si="63"/>
        <v>0</v>
      </c>
      <c r="Y202" s="162">
        <f t="shared" si="63"/>
        <v>0</v>
      </c>
      <c r="Z202" s="162">
        <f t="shared" si="63"/>
        <v>0</v>
      </c>
      <c r="AA202" s="162">
        <f t="shared" si="63"/>
        <v>0</v>
      </c>
      <c r="AB202" s="162">
        <f t="shared" si="63"/>
        <v>0</v>
      </c>
      <c r="AC202" s="162">
        <f t="shared" si="63"/>
        <v>0</v>
      </c>
      <c r="AD202" s="162">
        <f t="shared" si="63"/>
        <v>0</v>
      </c>
      <c r="AE202" s="162">
        <f t="shared" si="63"/>
        <v>0</v>
      </c>
      <c r="AF202" s="162">
        <f t="shared" si="63"/>
        <v>184127.11</v>
      </c>
      <c r="AG202" s="162">
        <f t="shared" si="63"/>
        <v>0</v>
      </c>
      <c r="AH202" s="138" t="s">
        <v>17012</v>
      </c>
      <c r="AI202" s="138" t="s">
        <v>17012</v>
      </c>
      <c r="AJ202" s="138" t="s">
        <v>17012</v>
      </c>
      <c r="AK202" s="169"/>
      <c r="AL202" s="169"/>
      <c r="AM202" s="169"/>
      <c r="AN202" s="169"/>
      <c r="AO202" s="170"/>
      <c r="AP202" s="170"/>
      <c r="AQ202" s="170"/>
      <c r="AR202" s="170"/>
      <c r="AS202" s="170"/>
      <c r="AT202" s="170"/>
      <c r="AU202" s="170"/>
      <c r="AV202" s="170"/>
      <c r="AW202" s="170"/>
      <c r="AX202" s="170"/>
      <c r="AY202" s="170"/>
      <c r="AZ202" s="171"/>
      <c r="BA202" s="171"/>
      <c r="BB202" s="170"/>
      <c r="BC202" s="170"/>
      <c r="BD202" s="172"/>
      <c r="BE202" s="173">
        <f t="shared" si="51"/>
        <v>0</v>
      </c>
      <c r="BL202" s="118" t="e">
        <f t="shared" si="62"/>
        <v>#N/A</v>
      </c>
      <c r="BO202" s="118" t="s">
        <v>3796</v>
      </c>
      <c r="BP202" s="118" t="s">
        <v>862</v>
      </c>
      <c r="BQ202" s="118" t="s">
        <v>3797</v>
      </c>
      <c r="BW202" s="118" t="s">
        <v>3796</v>
      </c>
      <c r="BX202" s="118" t="s">
        <v>862</v>
      </c>
      <c r="BY202" s="118" t="s">
        <v>3797</v>
      </c>
      <c r="CJ202" s="164">
        <f t="shared" si="45"/>
        <v>0</v>
      </c>
    </row>
    <row r="203" spans="1:120" x14ac:dyDescent="0.3">
      <c r="A203" s="118">
        <v>1</v>
      </c>
      <c r="B203" s="165">
        <f>SUBTOTAL(9,$A$22:A203)</f>
        <v>175</v>
      </c>
      <c r="C203" s="165"/>
      <c r="D203" s="175" t="s">
        <v>525</v>
      </c>
      <c r="E203" s="198" t="s">
        <v>17414</v>
      </c>
      <c r="F203" s="162">
        <f t="shared" ref="F203" si="64">G203+H203+I203+J203+K203+L203+N203+P203+R203+T203+V203+W203+X203+Y203+Z203+AA203+AB203+AC203+AD203+AE203+AF203+AG203</f>
        <v>184127.11</v>
      </c>
      <c r="G203" s="178">
        <v>0</v>
      </c>
      <c r="H203" s="178">
        <v>0</v>
      </c>
      <c r="I203" s="178">
        <v>0</v>
      </c>
      <c r="J203" s="178">
        <v>0</v>
      </c>
      <c r="K203" s="178">
        <v>0</v>
      </c>
      <c r="L203" s="178">
        <v>0</v>
      </c>
      <c r="M203" s="195">
        <v>0</v>
      </c>
      <c r="N203" s="178">
        <v>0</v>
      </c>
      <c r="O203" s="180">
        <v>0</v>
      </c>
      <c r="P203" s="162">
        <v>0</v>
      </c>
      <c r="Q203" s="178">
        <v>0</v>
      </c>
      <c r="R203" s="178">
        <v>0</v>
      </c>
      <c r="S203" s="162">
        <v>0</v>
      </c>
      <c r="T203" s="162">
        <v>0</v>
      </c>
      <c r="U203" s="178">
        <v>0</v>
      </c>
      <c r="V203" s="178">
        <v>0</v>
      </c>
      <c r="W203" s="178">
        <v>0</v>
      </c>
      <c r="X203" s="178">
        <v>0</v>
      </c>
      <c r="Y203" s="178">
        <v>0</v>
      </c>
      <c r="Z203" s="178">
        <v>0</v>
      </c>
      <c r="AA203" s="178">
        <v>0</v>
      </c>
      <c r="AB203" s="178">
        <v>0</v>
      </c>
      <c r="AC203" s="178">
        <v>0</v>
      </c>
      <c r="AD203" s="178">
        <v>0</v>
      </c>
      <c r="AE203" s="162">
        <f>ROUND(P203*2.14%,2)</f>
        <v>0</v>
      </c>
      <c r="AF203" s="162">
        <v>184127.11</v>
      </c>
      <c r="AG203" s="178">
        <v>0</v>
      </c>
      <c r="AH203" s="138">
        <v>2023</v>
      </c>
      <c r="AI203" s="138" t="s">
        <v>17033</v>
      </c>
      <c r="AJ203" s="138" t="s">
        <v>17033</v>
      </c>
      <c r="AK203" s="169"/>
      <c r="AL203" s="169"/>
      <c r="AM203" s="169"/>
      <c r="AN203" s="169"/>
      <c r="AO203" s="170" t="s">
        <v>16941</v>
      </c>
      <c r="AP203" s="170" t="s">
        <v>16945</v>
      </c>
      <c r="AQ203" s="170">
        <v>0</v>
      </c>
      <c r="AR203" s="170" t="s">
        <v>16946</v>
      </c>
      <c r="AS203" s="170" t="s">
        <v>16947</v>
      </c>
      <c r="AT203" s="170" t="s">
        <v>16950</v>
      </c>
      <c r="AU203" s="170" t="s">
        <v>16968</v>
      </c>
      <c r="AV203" s="170"/>
      <c r="AW203" s="170"/>
      <c r="AX203" s="170"/>
      <c r="AY203" s="170" t="s">
        <v>612</v>
      </c>
      <c r="AZ203" s="171">
        <v>1914.1</v>
      </c>
      <c r="BA203" s="171">
        <v>1210.3</v>
      </c>
      <c r="BB203" s="170" t="s">
        <v>2966</v>
      </c>
      <c r="BC203" s="170">
        <v>2009</v>
      </c>
      <c r="BD203" s="172"/>
      <c r="BE203" s="173">
        <f t="shared" si="51"/>
        <v>1210.3</v>
      </c>
      <c r="BL203" s="118" t="e">
        <f t="shared" si="62"/>
        <v>#N/A</v>
      </c>
      <c r="BO203" s="118" t="s">
        <v>3798</v>
      </c>
      <c r="BP203" s="118" t="s">
        <v>2979</v>
      </c>
      <c r="BQ203" s="118" t="s">
        <v>907</v>
      </c>
      <c r="BW203" s="118" t="s">
        <v>3798</v>
      </c>
      <c r="BX203" s="118" t="s">
        <v>2979</v>
      </c>
      <c r="BY203" s="118" t="s">
        <v>907</v>
      </c>
      <c r="CJ203" s="164">
        <f t="shared" si="45"/>
        <v>0</v>
      </c>
    </row>
    <row r="204" spans="1:120" x14ac:dyDescent="0.3">
      <c r="B204" s="196" t="s">
        <v>534</v>
      </c>
      <c r="C204" s="196"/>
      <c r="D204" s="196"/>
      <c r="E204" s="197"/>
      <c r="F204" s="161">
        <f>SUM(F205:F209)</f>
        <v>5162162.76</v>
      </c>
      <c r="G204" s="162">
        <f t="shared" ref="G204:AG204" si="65">SUM(G205:G209)</f>
        <v>0</v>
      </c>
      <c r="H204" s="162">
        <f t="shared" si="65"/>
        <v>0</v>
      </c>
      <c r="I204" s="162">
        <f t="shared" si="65"/>
        <v>0</v>
      </c>
      <c r="J204" s="162">
        <f t="shared" si="65"/>
        <v>0</v>
      </c>
      <c r="K204" s="162">
        <f t="shared" si="65"/>
        <v>0</v>
      </c>
      <c r="L204" s="162">
        <f t="shared" si="65"/>
        <v>0</v>
      </c>
      <c r="M204" s="163">
        <f t="shared" si="65"/>
        <v>0</v>
      </c>
      <c r="N204" s="162">
        <f t="shared" si="65"/>
        <v>0</v>
      </c>
      <c r="O204" s="162">
        <f t="shared" si="65"/>
        <v>810.43</v>
      </c>
      <c r="P204" s="162">
        <f t="shared" si="65"/>
        <v>4551355.7699999996</v>
      </c>
      <c r="Q204" s="162">
        <f t="shared" si="65"/>
        <v>0</v>
      </c>
      <c r="R204" s="162">
        <f t="shared" si="65"/>
        <v>0</v>
      </c>
      <c r="S204" s="162">
        <f t="shared" si="65"/>
        <v>0</v>
      </c>
      <c r="T204" s="162">
        <f t="shared" si="65"/>
        <v>0</v>
      </c>
      <c r="U204" s="162">
        <f t="shared" si="65"/>
        <v>0</v>
      </c>
      <c r="V204" s="162">
        <f t="shared" si="65"/>
        <v>0</v>
      </c>
      <c r="W204" s="162">
        <f t="shared" si="65"/>
        <v>0</v>
      </c>
      <c r="X204" s="162">
        <f t="shared" si="65"/>
        <v>0</v>
      </c>
      <c r="Y204" s="162">
        <f t="shared" si="65"/>
        <v>0</v>
      </c>
      <c r="Z204" s="162">
        <f t="shared" si="65"/>
        <v>0</v>
      </c>
      <c r="AA204" s="162">
        <f t="shared" si="65"/>
        <v>0</v>
      </c>
      <c r="AB204" s="162">
        <f t="shared" si="65"/>
        <v>0</v>
      </c>
      <c r="AC204" s="162">
        <f t="shared" si="65"/>
        <v>0</v>
      </c>
      <c r="AD204" s="162">
        <f t="shared" si="65"/>
        <v>0</v>
      </c>
      <c r="AE204" s="162">
        <f t="shared" si="65"/>
        <v>97399.01</v>
      </c>
      <c r="AF204" s="162">
        <f t="shared" si="65"/>
        <v>513407.98</v>
      </c>
      <c r="AG204" s="162">
        <f t="shared" si="65"/>
        <v>0</v>
      </c>
      <c r="AH204" s="138" t="s">
        <v>17012</v>
      </c>
      <c r="AI204" s="138" t="s">
        <v>17012</v>
      </c>
      <c r="AJ204" s="138" t="s">
        <v>17012</v>
      </c>
      <c r="AK204" s="169"/>
      <c r="AL204" s="169"/>
      <c r="AM204" s="169"/>
      <c r="AN204" s="169"/>
      <c r="AO204" s="170"/>
      <c r="AP204" s="170"/>
      <c r="AQ204" s="170"/>
      <c r="AR204" s="170"/>
      <c r="AS204" s="170"/>
      <c r="AT204" s="170"/>
      <c r="AU204" s="170"/>
      <c r="AV204" s="170"/>
      <c r="AW204" s="170"/>
      <c r="AX204" s="170"/>
      <c r="AY204" s="170"/>
      <c r="AZ204" s="171"/>
      <c r="BA204" s="171"/>
      <c r="BB204" s="170"/>
      <c r="BC204" s="170"/>
      <c r="BD204" s="172"/>
      <c r="BE204" s="173">
        <f t="shared" si="51"/>
        <v>-810.43</v>
      </c>
      <c r="BL204" s="118" t="e">
        <f t="shared" si="62"/>
        <v>#N/A</v>
      </c>
      <c r="BO204" s="118" t="s">
        <v>746</v>
      </c>
      <c r="BP204" s="118" t="s">
        <v>862</v>
      </c>
      <c r="BQ204" s="118" t="s">
        <v>3801</v>
      </c>
      <c r="BW204" s="118" t="s">
        <v>746</v>
      </c>
      <c r="BX204" s="118" t="s">
        <v>862</v>
      </c>
      <c r="BY204" s="118" t="s">
        <v>3801</v>
      </c>
      <c r="CJ204" s="164">
        <f t="shared" si="45"/>
        <v>2.3283064365386963E-10</v>
      </c>
    </row>
    <row r="205" spans="1:120" x14ac:dyDescent="0.3">
      <c r="A205" s="118">
        <v>1</v>
      </c>
      <c r="B205" s="165">
        <f>SUBTOTAL(9,$A$22:A205)</f>
        <v>176</v>
      </c>
      <c r="C205" s="165"/>
      <c r="D205" s="175" t="s">
        <v>527</v>
      </c>
      <c r="E205" s="198" t="s">
        <v>17414</v>
      </c>
      <c r="F205" s="162">
        <f t="shared" ref="F205:F209" si="66">G205+H205+I205+J205+K205+L205+N205+P205+R205+T205+V205+W205+X205+Y205+Z205+AA205+AB205+AC205+AD205+AE205+AF205+AG205</f>
        <v>179026.61</v>
      </c>
      <c r="G205" s="178">
        <v>0</v>
      </c>
      <c r="H205" s="178">
        <v>0</v>
      </c>
      <c r="I205" s="178">
        <v>0</v>
      </c>
      <c r="J205" s="178">
        <v>0</v>
      </c>
      <c r="K205" s="178">
        <v>0</v>
      </c>
      <c r="L205" s="178">
        <v>0</v>
      </c>
      <c r="M205" s="195">
        <v>0</v>
      </c>
      <c r="N205" s="178">
        <v>0</v>
      </c>
      <c r="O205" s="167">
        <v>0</v>
      </c>
      <c r="P205" s="162">
        <v>0</v>
      </c>
      <c r="Q205" s="178">
        <v>0</v>
      </c>
      <c r="R205" s="178">
        <v>0</v>
      </c>
      <c r="S205" s="162">
        <v>0</v>
      </c>
      <c r="T205" s="162">
        <v>0</v>
      </c>
      <c r="U205" s="178">
        <v>0</v>
      </c>
      <c r="V205" s="178">
        <v>0</v>
      </c>
      <c r="W205" s="178">
        <v>0</v>
      </c>
      <c r="X205" s="178">
        <v>0</v>
      </c>
      <c r="Y205" s="178">
        <v>0</v>
      </c>
      <c r="Z205" s="178">
        <v>0</v>
      </c>
      <c r="AA205" s="178">
        <v>0</v>
      </c>
      <c r="AB205" s="178">
        <v>0</v>
      </c>
      <c r="AC205" s="178">
        <v>0</v>
      </c>
      <c r="AD205" s="178">
        <v>0</v>
      </c>
      <c r="AE205" s="162">
        <f>ROUND(P205*2.14%,2)</f>
        <v>0</v>
      </c>
      <c r="AF205" s="162">
        <v>179026.61</v>
      </c>
      <c r="AG205" s="178">
        <v>0</v>
      </c>
      <c r="AH205" s="138">
        <v>2023</v>
      </c>
      <c r="AI205" s="138" t="s">
        <v>17033</v>
      </c>
      <c r="AJ205" s="138" t="s">
        <v>17033</v>
      </c>
      <c r="AK205" s="169"/>
      <c r="AL205" s="169"/>
      <c r="AM205" s="169"/>
      <c r="AN205" s="169"/>
      <c r="AO205" s="170" t="s">
        <v>16940</v>
      </c>
      <c r="AP205" s="170" t="s">
        <v>16939</v>
      </c>
      <c r="AQ205" s="170">
        <v>0</v>
      </c>
      <c r="AR205" s="170" t="s">
        <v>16950</v>
      </c>
      <c r="AS205" s="170" t="s">
        <v>16944</v>
      </c>
      <c r="AT205" s="170" t="s">
        <v>16950</v>
      </c>
      <c r="AU205" s="170"/>
      <c r="AV205" s="170"/>
      <c r="AW205" s="170"/>
      <c r="AX205" s="170"/>
      <c r="AY205" s="170" t="s">
        <v>616</v>
      </c>
      <c r="AZ205" s="171">
        <v>2685.45</v>
      </c>
      <c r="BA205" s="171">
        <v>943.23</v>
      </c>
      <c r="BB205" s="170" t="s">
        <v>2966</v>
      </c>
      <c r="BC205" s="170" t="s">
        <v>16998</v>
      </c>
      <c r="BD205" s="172"/>
      <c r="BE205" s="173">
        <f t="shared" si="51"/>
        <v>943.23</v>
      </c>
      <c r="BL205" s="118" t="str">
        <f t="shared" si="62"/>
        <v>690.610</v>
      </c>
      <c r="BO205" s="118" t="s">
        <v>3803</v>
      </c>
      <c r="BP205" s="118" t="s">
        <v>1139</v>
      </c>
      <c r="BQ205" s="118" t="s">
        <v>3409</v>
      </c>
      <c r="BW205" s="118" t="s">
        <v>3803</v>
      </c>
      <c r="BX205" s="118" t="s">
        <v>1139</v>
      </c>
      <c r="BY205" s="118" t="s">
        <v>3409</v>
      </c>
      <c r="CJ205" s="164">
        <f t="shared" si="45"/>
        <v>0</v>
      </c>
    </row>
    <row r="206" spans="1:120" x14ac:dyDescent="0.3">
      <c r="A206" s="118">
        <v>1</v>
      </c>
      <c r="B206" s="165">
        <f>SUBTOTAL(9,$A$22:A206)</f>
        <v>177</v>
      </c>
      <c r="C206" s="165"/>
      <c r="D206" s="175" t="s">
        <v>528</v>
      </c>
      <c r="E206" s="198" t="s">
        <v>17414</v>
      </c>
      <c r="F206" s="162">
        <f t="shared" si="66"/>
        <v>116886.8</v>
      </c>
      <c r="G206" s="178">
        <v>0</v>
      </c>
      <c r="H206" s="178">
        <v>0</v>
      </c>
      <c r="I206" s="178">
        <v>0</v>
      </c>
      <c r="J206" s="178">
        <v>0</v>
      </c>
      <c r="K206" s="178">
        <v>0</v>
      </c>
      <c r="L206" s="178">
        <v>0</v>
      </c>
      <c r="M206" s="195">
        <v>0</v>
      </c>
      <c r="N206" s="178">
        <v>0</v>
      </c>
      <c r="O206" s="167">
        <v>0</v>
      </c>
      <c r="P206" s="162">
        <v>0</v>
      </c>
      <c r="Q206" s="178">
        <v>0</v>
      </c>
      <c r="R206" s="178">
        <v>0</v>
      </c>
      <c r="S206" s="162">
        <v>0</v>
      </c>
      <c r="T206" s="162">
        <v>0</v>
      </c>
      <c r="U206" s="178">
        <v>0</v>
      </c>
      <c r="V206" s="178">
        <v>0</v>
      </c>
      <c r="W206" s="178">
        <v>0</v>
      </c>
      <c r="X206" s="178">
        <v>0</v>
      </c>
      <c r="Y206" s="178">
        <v>0</v>
      </c>
      <c r="Z206" s="178">
        <v>0</v>
      </c>
      <c r="AA206" s="178">
        <v>0</v>
      </c>
      <c r="AB206" s="178">
        <v>0</v>
      </c>
      <c r="AC206" s="178">
        <v>0</v>
      </c>
      <c r="AD206" s="178">
        <v>0</v>
      </c>
      <c r="AE206" s="162">
        <f>ROUND(P206*2.14%,2)</f>
        <v>0</v>
      </c>
      <c r="AF206" s="162">
        <v>116886.8</v>
      </c>
      <c r="AG206" s="178">
        <v>0</v>
      </c>
      <c r="AH206" s="138">
        <v>2023</v>
      </c>
      <c r="AI206" s="138" t="s">
        <v>17033</v>
      </c>
      <c r="AJ206" s="138" t="s">
        <v>17033</v>
      </c>
      <c r="AK206" s="169"/>
      <c r="AL206" s="169"/>
      <c r="AM206" s="169"/>
      <c r="AN206" s="169"/>
      <c r="AO206" s="170" t="s">
        <v>16939</v>
      </c>
      <c r="AP206" s="170" t="s">
        <v>16953</v>
      </c>
      <c r="AQ206" s="170">
        <v>0</v>
      </c>
      <c r="AR206" s="170" t="s">
        <v>16956</v>
      </c>
      <c r="AS206" s="170" t="s">
        <v>16952</v>
      </c>
      <c r="AT206" s="170" t="s">
        <v>16950</v>
      </c>
      <c r="AU206" s="170"/>
      <c r="AV206" s="170"/>
      <c r="AW206" s="170"/>
      <c r="AX206" s="170"/>
      <c r="AY206" s="170" t="s">
        <v>636</v>
      </c>
      <c r="AZ206" s="171">
        <v>1347.34</v>
      </c>
      <c r="BA206" s="171">
        <v>595.35</v>
      </c>
      <c r="BB206" s="170" t="s">
        <v>2966</v>
      </c>
      <c r="BC206" s="170" t="s">
        <v>16998</v>
      </c>
      <c r="BD206" s="172"/>
      <c r="BE206" s="173">
        <f t="shared" si="51"/>
        <v>595.35</v>
      </c>
      <c r="BL206" s="118" t="str">
        <f t="shared" si="62"/>
        <v>441.000</v>
      </c>
      <c r="BO206" s="118" t="s">
        <v>523</v>
      </c>
      <c r="BP206" s="118" t="s">
        <v>3197</v>
      </c>
      <c r="BQ206" s="118" t="s">
        <v>2934</v>
      </c>
      <c r="BW206" s="118" t="s">
        <v>523</v>
      </c>
      <c r="BX206" s="118" t="s">
        <v>3197</v>
      </c>
      <c r="BY206" s="118" t="s">
        <v>2934</v>
      </c>
      <c r="CJ206" s="164">
        <f t="shared" si="45"/>
        <v>0</v>
      </c>
    </row>
    <row r="207" spans="1:120" x14ac:dyDescent="0.3">
      <c r="A207" s="118">
        <v>1</v>
      </c>
      <c r="B207" s="165">
        <f>SUBTOTAL(9,$A$22:A207)</f>
        <v>178</v>
      </c>
      <c r="C207" s="165"/>
      <c r="D207" s="175" t="s">
        <v>529</v>
      </c>
      <c r="E207" s="198" t="s">
        <v>17414</v>
      </c>
      <c r="F207" s="162">
        <f t="shared" si="66"/>
        <v>122137.60000000001</v>
      </c>
      <c r="G207" s="178">
        <v>0</v>
      </c>
      <c r="H207" s="178">
        <v>0</v>
      </c>
      <c r="I207" s="178">
        <v>0</v>
      </c>
      <c r="J207" s="178">
        <v>0</v>
      </c>
      <c r="K207" s="178">
        <v>0</v>
      </c>
      <c r="L207" s="178">
        <v>0</v>
      </c>
      <c r="M207" s="195">
        <v>0</v>
      </c>
      <c r="N207" s="178">
        <v>0</v>
      </c>
      <c r="O207" s="180">
        <v>0</v>
      </c>
      <c r="P207" s="162">
        <v>0</v>
      </c>
      <c r="Q207" s="178">
        <v>0</v>
      </c>
      <c r="R207" s="178">
        <v>0</v>
      </c>
      <c r="S207" s="162">
        <v>0</v>
      </c>
      <c r="T207" s="162">
        <v>0</v>
      </c>
      <c r="U207" s="178">
        <v>0</v>
      </c>
      <c r="V207" s="178">
        <v>0</v>
      </c>
      <c r="W207" s="178">
        <v>0</v>
      </c>
      <c r="X207" s="178">
        <v>0</v>
      </c>
      <c r="Y207" s="178">
        <v>0</v>
      </c>
      <c r="Z207" s="178">
        <v>0</v>
      </c>
      <c r="AA207" s="178">
        <v>0</v>
      </c>
      <c r="AB207" s="178">
        <v>0</v>
      </c>
      <c r="AC207" s="178">
        <v>0</v>
      </c>
      <c r="AD207" s="178">
        <v>0</v>
      </c>
      <c r="AE207" s="162">
        <f>ROUND(P207*2.14%,2)</f>
        <v>0</v>
      </c>
      <c r="AF207" s="162">
        <v>122137.60000000001</v>
      </c>
      <c r="AG207" s="178">
        <v>0</v>
      </c>
      <c r="AH207" s="138">
        <v>2023</v>
      </c>
      <c r="AI207" s="138" t="s">
        <v>17033</v>
      </c>
      <c r="AJ207" s="138" t="s">
        <v>17033</v>
      </c>
      <c r="AK207" s="169"/>
      <c r="AL207" s="169"/>
      <c r="AM207" s="169"/>
      <c r="AN207" s="169"/>
      <c r="AO207" s="170" t="s">
        <v>16939</v>
      </c>
      <c r="AP207" s="170" t="s">
        <v>16953</v>
      </c>
      <c r="AQ207" s="170">
        <v>0</v>
      </c>
      <c r="AR207" s="170" t="s">
        <v>16948</v>
      </c>
      <c r="AS207" s="170" t="s">
        <v>16952</v>
      </c>
      <c r="AT207" s="170" t="s">
        <v>16950</v>
      </c>
      <c r="AU207" s="170"/>
      <c r="AV207" s="170"/>
      <c r="AW207" s="170"/>
      <c r="AX207" s="170"/>
      <c r="AY207" s="170" t="s">
        <v>636</v>
      </c>
      <c r="AZ207" s="171">
        <v>1392.88</v>
      </c>
      <c r="BA207" s="171">
        <v>600.5</v>
      </c>
      <c r="BB207" s="170" t="s">
        <v>2966</v>
      </c>
      <c r="BC207" s="170" t="s">
        <v>16998</v>
      </c>
      <c r="BD207" s="172"/>
      <c r="BE207" s="173">
        <f t="shared" si="51"/>
        <v>600.5</v>
      </c>
      <c r="BL207" s="118" t="str">
        <f t="shared" si="62"/>
        <v>444.800</v>
      </c>
      <c r="BO207" s="118" t="s">
        <v>3804</v>
      </c>
      <c r="BP207" s="118" t="s">
        <v>3043</v>
      </c>
      <c r="BQ207" s="118" t="s">
        <v>3805</v>
      </c>
      <c r="BW207" s="118" t="s">
        <v>3804</v>
      </c>
      <c r="BX207" s="118" t="s">
        <v>3043</v>
      </c>
      <c r="BY207" s="118" t="s">
        <v>3805</v>
      </c>
      <c r="CJ207" s="164">
        <f t="shared" si="45"/>
        <v>0</v>
      </c>
    </row>
    <row r="208" spans="1:120" x14ac:dyDescent="0.3">
      <c r="A208" s="118">
        <v>1</v>
      </c>
      <c r="B208" s="165">
        <f>SUBTOTAL(9,$A$22:A208)</f>
        <v>179</v>
      </c>
      <c r="C208" s="165"/>
      <c r="D208" s="175" t="s">
        <v>530</v>
      </c>
      <c r="E208" s="198" t="s">
        <v>17414</v>
      </c>
      <c r="F208" s="162">
        <f t="shared" si="66"/>
        <v>95356.97</v>
      </c>
      <c r="G208" s="178">
        <v>0</v>
      </c>
      <c r="H208" s="178">
        <v>0</v>
      </c>
      <c r="I208" s="178">
        <v>0</v>
      </c>
      <c r="J208" s="178">
        <v>0</v>
      </c>
      <c r="K208" s="178">
        <v>0</v>
      </c>
      <c r="L208" s="178">
        <v>0</v>
      </c>
      <c r="M208" s="195">
        <v>0</v>
      </c>
      <c r="N208" s="178">
        <v>0</v>
      </c>
      <c r="O208" s="180">
        <v>0</v>
      </c>
      <c r="P208" s="162">
        <v>0</v>
      </c>
      <c r="Q208" s="178">
        <v>0</v>
      </c>
      <c r="R208" s="178">
        <v>0</v>
      </c>
      <c r="S208" s="162">
        <v>0</v>
      </c>
      <c r="T208" s="162">
        <v>0</v>
      </c>
      <c r="U208" s="178">
        <v>0</v>
      </c>
      <c r="V208" s="178">
        <v>0</v>
      </c>
      <c r="W208" s="178">
        <v>0</v>
      </c>
      <c r="X208" s="178">
        <v>0</v>
      </c>
      <c r="Y208" s="178">
        <v>0</v>
      </c>
      <c r="Z208" s="178">
        <v>0</v>
      </c>
      <c r="AA208" s="178">
        <v>0</v>
      </c>
      <c r="AB208" s="178">
        <v>0</v>
      </c>
      <c r="AC208" s="178">
        <v>0</v>
      </c>
      <c r="AD208" s="178">
        <v>0</v>
      </c>
      <c r="AE208" s="178">
        <f>ROUND(R208*2.14%,2)</f>
        <v>0</v>
      </c>
      <c r="AF208" s="162">
        <v>95356.97</v>
      </c>
      <c r="AG208" s="178">
        <v>0</v>
      </c>
      <c r="AH208" s="138">
        <v>2023</v>
      </c>
      <c r="AI208" s="138" t="s">
        <v>17033</v>
      </c>
      <c r="AJ208" s="138" t="s">
        <v>17033</v>
      </c>
      <c r="AK208" s="169"/>
      <c r="AL208" s="169"/>
      <c r="AM208" s="169"/>
      <c r="AN208" s="169"/>
      <c r="AO208" s="170">
        <v>2016</v>
      </c>
      <c r="AP208" s="170">
        <v>2015</v>
      </c>
      <c r="AQ208" s="170">
        <v>0</v>
      </c>
      <c r="AR208" s="170" t="s">
        <v>16937</v>
      </c>
      <c r="AS208" s="170" t="s">
        <v>16944</v>
      </c>
      <c r="AT208" s="170" t="s">
        <v>16946</v>
      </c>
      <c r="AU208" s="170"/>
      <c r="AV208" s="170" t="s">
        <v>16962</v>
      </c>
      <c r="AW208" s="174">
        <f>3641453.11+134774.43</f>
        <v>3776227.54</v>
      </c>
      <c r="AX208" s="174">
        <v>3471857.74</v>
      </c>
      <c r="AY208" s="170" t="s">
        <v>663</v>
      </c>
      <c r="AZ208" s="171">
        <v>7915.48</v>
      </c>
      <c r="BA208" s="171">
        <v>2236.5</v>
      </c>
      <c r="BB208" s="170" t="s">
        <v>2966</v>
      </c>
      <c r="BC208" s="170" t="s">
        <v>3243</v>
      </c>
      <c r="BD208" s="172"/>
      <c r="BE208" s="173">
        <f t="shared" si="51"/>
        <v>2236.5</v>
      </c>
      <c r="BL208" s="118" t="str">
        <f t="shared" si="62"/>
        <v>1669.800</v>
      </c>
      <c r="BO208" s="118" t="s">
        <v>3806</v>
      </c>
      <c r="BP208" s="118" t="s">
        <v>3003</v>
      </c>
      <c r="BQ208" s="118" t="s">
        <v>3807</v>
      </c>
      <c r="BW208" s="118" t="s">
        <v>3806</v>
      </c>
      <c r="BX208" s="118" t="s">
        <v>3003</v>
      </c>
      <c r="BY208" s="118" t="s">
        <v>3807</v>
      </c>
      <c r="CJ208" s="164">
        <f t="shared" si="45"/>
        <v>0</v>
      </c>
    </row>
    <row r="209" spans="1:120" s="184" customFormat="1" x14ac:dyDescent="0.3">
      <c r="A209" s="118">
        <v>1</v>
      </c>
      <c r="B209" s="165">
        <f>SUBTOTAL(9,$A$22:A209)</f>
        <v>180</v>
      </c>
      <c r="C209" s="165"/>
      <c r="D209" s="160" t="s">
        <v>4167</v>
      </c>
      <c r="E209" s="198" t="s">
        <v>17414</v>
      </c>
      <c r="F209" s="162">
        <f t="shared" si="66"/>
        <v>4648754.7799999993</v>
      </c>
      <c r="G209" s="209">
        <v>0</v>
      </c>
      <c r="H209" s="209">
        <v>0</v>
      </c>
      <c r="I209" s="209">
        <v>0</v>
      </c>
      <c r="J209" s="209">
        <v>0</v>
      </c>
      <c r="K209" s="209">
        <v>0</v>
      </c>
      <c r="L209" s="209">
        <v>0</v>
      </c>
      <c r="M209" s="200">
        <v>0</v>
      </c>
      <c r="N209" s="179">
        <v>0</v>
      </c>
      <c r="O209" s="167">
        <v>810.43</v>
      </c>
      <c r="P209" s="167">
        <v>4551355.7699999996</v>
      </c>
      <c r="Q209" s="179">
        <v>0</v>
      </c>
      <c r="R209" s="179">
        <v>0</v>
      </c>
      <c r="S209" s="179">
        <v>0</v>
      </c>
      <c r="T209" s="179">
        <v>0</v>
      </c>
      <c r="U209" s="179">
        <v>0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f t="shared" ref="AE209" si="67">ROUND(P209*2.14%,2)+ROUND(G209*2.14%,2)+ROUND(H209*2.14%,2)+ROUND(I209*2.14%,2)+ROUND(J209*2.14%,2)+ROUND(K209*2.14%,2)+ROUND(L209*2.14%,2)+ROUND(N209*2.14%,2)+ROUND(R209*2.14%,2)+ROUND(T209*2.14%,2)+ROUND(V209*2.14%,2)+ROUND(W209*2.14%,2)+ROUND(X209*2.14%,2)+ROUND(Y209*2.14%,2)+ROUND(Z209*2.14%,2)+ROUND(AA209*2.14%,2)+ROUND(AB209*2.14%,2)+ROUND(AC209*2.14%,2)+ROUND(AD209*2.14%,2)</f>
        <v>97399.01</v>
      </c>
      <c r="AF209" s="179">
        <v>0</v>
      </c>
      <c r="AG209" s="179">
        <v>0</v>
      </c>
      <c r="AH209" s="181" t="s">
        <v>17033</v>
      </c>
      <c r="AI209" s="181">
        <v>2023</v>
      </c>
      <c r="AJ209" s="182">
        <v>2023</v>
      </c>
      <c r="AV209" s="184" t="e">
        <f>VLOOKUP(D209,AY:AZ,2,FALSE)</f>
        <v>#N/A</v>
      </c>
      <c r="BY209" s="185"/>
      <c r="CG209" s="184" t="e">
        <f>VLOOKUP(D209,CH:CI,2,FALSE)</f>
        <v>#N/A</v>
      </c>
      <c r="CJ209" s="164">
        <f t="shared" si="45"/>
        <v>-2.1827872842550278E-10</v>
      </c>
      <c r="CN209" s="184" t="e">
        <f>VLOOKUP(D209,CO:CP,2,FALSE)</f>
        <v>#N/A</v>
      </c>
      <c r="DM209" s="184" t="e">
        <f>VLOOKUP(D209,DN:DO,2,FALSE)</f>
        <v>#N/A</v>
      </c>
      <c r="DP209" s="118"/>
    </row>
    <row r="210" spans="1:120" x14ac:dyDescent="0.3">
      <c r="B210" s="196" t="s">
        <v>535</v>
      </c>
      <c r="C210" s="196"/>
      <c r="D210" s="196"/>
      <c r="E210" s="197"/>
      <c r="F210" s="161">
        <f>F211</f>
        <v>5975312.3399999999</v>
      </c>
      <c r="G210" s="162">
        <f t="shared" ref="G210:AG210" si="68">G211</f>
        <v>0</v>
      </c>
      <c r="H210" s="162">
        <f t="shared" si="68"/>
        <v>0</v>
      </c>
      <c r="I210" s="162">
        <f t="shared" si="68"/>
        <v>0</v>
      </c>
      <c r="J210" s="162">
        <f t="shared" si="68"/>
        <v>0</v>
      </c>
      <c r="K210" s="162">
        <f t="shared" si="68"/>
        <v>0</v>
      </c>
      <c r="L210" s="162">
        <f t="shared" si="68"/>
        <v>0</v>
      </c>
      <c r="M210" s="163">
        <f t="shared" si="68"/>
        <v>0</v>
      </c>
      <c r="N210" s="162">
        <f t="shared" si="68"/>
        <v>0</v>
      </c>
      <c r="O210" s="162">
        <f t="shared" si="68"/>
        <v>826</v>
      </c>
      <c r="P210" s="162">
        <f t="shared" si="68"/>
        <v>5742986.5099999998</v>
      </c>
      <c r="Q210" s="162">
        <f t="shared" si="68"/>
        <v>0</v>
      </c>
      <c r="R210" s="162">
        <f t="shared" si="68"/>
        <v>0</v>
      </c>
      <c r="S210" s="162">
        <f t="shared" si="68"/>
        <v>0</v>
      </c>
      <c r="T210" s="162">
        <f t="shared" si="68"/>
        <v>0</v>
      </c>
      <c r="U210" s="162">
        <f t="shared" si="68"/>
        <v>0</v>
      </c>
      <c r="V210" s="162">
        <f t="shared" si="68"/>
        <v>0</v>
      </c>
      <c r="W210" s="162">
        <f t="shared" si="68"/>
        <v>0</v>
      </c>
      <c r="X210" s="162">
        <f t="shared" si="68"/>
        <v>0</v>
      </c>
      <c r="Y210" s="162">
        <f t="shared" si="68"/>
        <v>0</v>
      </c>
      <c r="Z210" s="162">
        <f t="shared" si="68"/>
        <v>0</v>
      </c>
      <c r="AA210" s="162">
        <f t="shared" si="68"/>
        <v>0</v>
      </c>
      <c r="AB210" s="162">
        <f t="shared" si="68"/>
        <v>0</v>
      </c>
      <c r="AC210" s="162">
        <f t="shared" si="68"/>
        <v>0</v>
      </c>
      <c r="AD210" s="162">
        <f t="shared" si="68"/>
        <v>0</v>
      </c>
      <c r="AE210" s="162">
        <f t="shared" si="68"/>
        <v>122899.91</v>
      </c>
      <c r="AF210" s="162">
        <f t="shared" si="68"/>
        <v>109425.92</v>
      </c>
      <c r="AG210" s="162">
        <f t="shared" si="68"/>
        <v>0</v>
      </c>
      <c r="AH210" s="138" t="s">
        <v>17012</v>
      </c>
      <c r="AI210" s="138" t="s">
        <v>17012</v>
      </c>
      <c r="AJ210" s="138" t="s">
        <v>17012</v>
      </c>
      <c r="AK210" s="169"/>
      <c r="AL210" s="169"/>
      <c r="AM210" s="169"/>
      <c r="AN210" s="169"/>
      <c r="AO210" s="170"/>
      <c r="AP210" s="170"/>
      <c r="AQ210" s="170"/>
      <c r="AR210" s="170"/>
      <c r="AS210" s="170"/>
      <c r="AT210" s="170"/>
      <c r="AU210" s="170"/>
      <c r="AV210" s="170"/>
      <c r="AW210" s="170"/>
      <c r="AX210" s="170"/>
      <c r="AY210" s="170"/>
      <c r="AZ210" s="171"/>
      <c r="BA210" s="171"/>
      <c r="BB210" s="170"/>
      <c r="BC210" s="170"/>
      <c r="BD210" s="172"/>
      <c r="BE210" s="173">
        <f t="shared" ref="BE210:BE239" si="69">BA210-O210</f>
        <v>-826</v>
      </c>
      <c r="BL210" s="118" t="e">
        <f t="shared" ref="BL210:BL216" si="70">VLOOKUP(D210,BO:BQ,3,FALSE)</f>
        <v>#N/A</v>
      </c>
      <c r="BO210" s="118" t="s">
        <v>3808</v>
      </c>
      <c r="BP210" s="118" t="s">
        <v>2979</v>
      </c>
      <c r="BQ210" s="118" t="s">
        <v>3809</v>
      </c>
      <c r="BW210" s="118" t="s">
        <v>3808</v>
      </c>
      <c r="BX210" s="118" t="s">
        <v>2979</v>
      </c>
      <c r="BY210" s="118" t="s">
        <v>3809</v>
      </c>
      <c r="CJ210" s="164">
        <f t="shared" si="45"/>
        <v>7.2759576141834259E-11</v>
      </c>
    </row>
    <row r="211" spans="1:120" x14ac:dyDescent="0.3">
      <c r="A211" s="118">
        <v>1</v>
      </c>
      <c r="B211" s="165">
        <f>SUBTOTAL(9,$A$22:A211)</f>
        <v>181</v>
      </c>
      <c r="C211" s="165"/>
      <c r="D211" s="175" t="s">
        <v>531</v>
      </c>
      <c r="E211" s="198" t="s">
        <v>17414</v>
      </c>
      <c r="F211" s="162">
        <f>G211+H211+I211+J211+K211+L211+N211+P211+R211+T211+V211+W211+X211+Y211+Z211+AA211+AB211+AC211+AD211+AE211+AF211+AG211</f>
        <v>5975312.3399999999</v>
      </c>
      <c r="G211" s="178">
        <v>0</v>
      </c>
      <c r="H211" s="178">
        <v>0</v>
      </c>
      <c r="I211" s="178">
        <v>0</v>
      </c>
      <c r="J211" s="178">
        <v>0</v>
      </c>
      <c r="K211" s="178">
        <v>0</v>
      </c>
      <c r="L211" s="178">
        <v>0</v>
      </c>
      <c r="M211" s="195">
        <v>0</v>
      </c>
      <c r="N211" s="178">
        <v>0</v>
      </c>
      <c r="O211" s="167">
        <v>826</v>
      </c>
      <c r="P211" s="162">
        <v>5742986.5099999998</v>
      </c>
      <c r="Q211" s="178">
        <v>0</v>
      </c>
      <c r="R211" s="178">
        <v>0</v>
      </c>
      <c r="S211" s="162">
        <v>0</v>
      </c>
      <c r="T211" s="162">
        <v>0</v>
      </c>
      <c r="U211" s="178">
        <v>0</v>
      </c>
      <c r="V211" s="178">
        <v>0</v>
      </c>
      <c r="W211" s="178">
        <v>0</v>
      </c>
      <c r="X211" s="178">
        <v>0</v>
      </c>
      <c r="Y211" s="178">
        <v>0</v>
      </c>
      <c r="Z211" s="178">
        <v>0</v>
      </c>
      <c r="AA211" s="178">
        <v>0</v>
      </c>
      <c r="AB211" s="178">
        <v>0</v>
      </c>
      <c r="AC211" s="178">
        <v>0</v>
      </c>
      <c r="AD211" s="178">
        <v>0</v>
      </c>
      <c r="AE211" s="162">
        <f>ROUND(P211*2.14%,2)</f>
        <v>122899.91</v>
      </c>
      <c r="AF211" s="162">
        <v>109425.92</v>
      </c>
      <c r="AG211" s="178">
        <v>0</v>
      </c>
      <c r="AH211" s="138">
        <v>2023</v>
      </c>
      <c r="AI211" s="138">
        <v>2023</v>
      </c>
      <c r="AJ211" s="138">
        <v>2023</v>
      </c>
      <c r="AK211" s="169"/>
      <c r="AL211" s="169"/>
      <c r="AM211" s="169"/>
      <c r="AN211" s="169"/>
      <c r="AO211" s="170" t="s">
        <v>16955</v>
      </c>
      <c r="AP211" s="170" t="s">
        <v>16936</v>
      </c>
      <c r="AQ211" s="170">
        <v>0</v>
      </c>
      <c r="AR211" s="170" t="s">
        <v>16938</v>
      </c>
      <c r="AS211" s="170" t="s">
        <v>16950</v>
      </c>
      <c r="AT211" s="170">
        <v>0</v>
      </c>
      <c r="AU211" s="170"/>
      <c r="AV211" s="170"/>
      <c r="AW211" s="170"/>
      <c r="AX211" s="170"/>
      <c r="AY211" s="170" t="s">
        <v>803</v>
      </c>
      <c r="AZ211" s="171">
        <v>936.95</v>
      </c>
      <c r="BA211" s="171">
        <v>924</v>
      </c>
      <c r="BB211" s="170" t="s">
        <v>2966</v>
      </c>
      <c r="BC211" s="170">
        <v>2007</v>
      </c>
      <c r="BD211" s="172"/>
      <c r="BE211" s="173">
        <f t="shared" si="69"/>
        <v>98</v>
      </c>
      <c r="BL211" s="118" t="str">
        <f t="shared" si="70"/>
        <v>0.000</v>
      </c>
      <c r="BO211" s="118" t="s">
        <v>3810</v>
      </c>
      <c r="BP211" s="118" t="s">
        <v>3243</v>
      </c>
      <c r="BQ211" s="118" t="s">
        <v>3811</v>
      </c>
      <c r="BW211" s="118" t="s">
        <v>3810</v>
      </c>
      <c r="BX211" s="118" t="s">
        <v>3243</v>
      </c>
      <c r="BY211" s="118" t="s">
        <v>3811</v>
      </c>
      <c r="CJ211" s="164">
        <f t="shared" si="45"/>
        <v>7.2759576141834259E-11</v>
      </c>
    </row>
    <row r="212" spans="1:120" x14ac:dyDescent="0.3">
      <c r="B212" s="196" t="s">
        <v>457</v>
      </c>
      <c r="C212" s="196"/>
      <c r="D212" s="196"/>
      <c r="E212" s="197"/>
      <c r="F212" s="161">
        <f>SUM(F213:F220)</f>
        <v>48936596.079999998</v>
      </c>
      <c r="G212" s="162">
        <f t="shared" ref="G212:AG212" si="71">SUM(G213:G220)</f>
        <v>0</v>
      </c>
      <c r="H212" s="162">
        <f t="shared" si="71"/>
        <v>0</v>
      </c>
      <c r="I212" s="162">
        <f t="shared" si="71"/>
        <v>0</v>
      </c>
      <c r="J212" s="162">
        <f t="shared" si="71"/>
        <v>0</v>
      </c>
      <c r="K212" s="162">
        <f t="shared" si="71"/>
        <v>0</v>
      </c>
      <c r="L212" s="162">
        <f t="shared" si="71"/>
        <v>0</v>
      </c>
      <c r="M212" s="163">
        <f t="shared" si="71"/>
        <v>0</v>
      </c>
      <c r="N212" s="162">
        <f t="shared" si="71"/>
        <v>0</v>
      </c>
      <c r="O212" s="162">
        <f t="shared" si="71"/>
        <v>3011.5</v>
      </c>
      <c r="P212" s="162">
        <f t="shared" si="71"/>
        <v>26640493.060000002</v>
      </c>
      <c r="Q212" s="162">
        <f t="shared" si="71"/>
        <v>0</v>
      </c>
      <c r="R212" s="162">
        <f t="shared" si="71"/>
        <v>0</v>
      </c>
      <c r="S212" s="162">
        <f t="shared" si="71"/>
        <v>2979</v>
      </c>
      <c r="T212" s="162">
        <f t="shared" si="71"/>
        <v>20909365.510000002</v>
      </c>
      <c r="U212" s="162">
        <f t="shared" si="71"/>
        <v>0</v>
      </c>
      <c r="V212" s="162">
        <f t="shared" si="71"/>
        <v>0</v>
      </c>
      <c r="W212" s="162">
        <f t="shared" si="71"/>
        <v>0</v>
      </c>
      <c r="X212" s="162">
        <f t="shared" si="71"/>
        <v>0</v>
      </c>
      <c r="Y212" s="162">
        <f t="shared" si="71"/>
        <v>0</v>
      </c>
      <c r="Z212" s="162">
        <f t="shared" si="71"/>
        <v>0</v>
      </c>
      <c r="AA212" s="162">
        <f t="shared" si="71"/>
        <v>0</v>
      </c>
      <c r="AB212" s="162">
        <f t="shared" si="71"/>
        <v>0</v>
      </c>
      <c r="AC212" s="162">
        <f t="shared" si="71"/>
        <v>0</v>
      </c>
      <c r="AD212" s="162">
        <f t="shared" si="71"/>
        <v>0</v>
      </c>
      <c r="AE212" s="162">
        <f t="shared" si="71"/>
        <v>707141.49</v>
      </c>
      <c r="AF212" s="162">
        <f t="shared" si="71"/>
        <v>679596.02</v>
      </c>
      <c r="AG212" s="162">
        <f t="shared" si="71"/>
        <v>0</v>
      </c>
      <c r="AH212" s="138" t="s">
        <v>17012</v>
      </c>
      <c r="AI212" s="138" t="s">
        <v>17012</v>
      </c>
      <c r="AJ212" s="138" t="s">
        <v>17012</v>
      </c>
      <c r="AK212" s="169"/>
      <c r="AL212" s="169"/>
      <c r="AM212" s="169"/>
      <c r="AN212" s="169"/>
      <c r="AO212" s="170"/>
      <c r="AP212" s="170"/>
      <c r="AQ212" s="170"/>
      <c r="AR212" s="170"/>
      <c r="AS212" s="170"/>
      <c r="AT212" s="170"/>
      <c r="AU212" s="170"/>
      <c r="AV212" s="170"/>
      <c r="AW212" s="170"/>
      <c r="AX212" s="170"/>
      <c r="AY212" s="170"/>
      <c r="AZ212" s="171"/>
      <c r="BA212" s="171"/>
      <c r="BB212" s="170"/>
      <c r="BC212" s="170"/>
      <c r="BD212" s="172"/>
      <c r="BE212" s="173">
        <f t="shared" si="69"/>
        <v>-3011.5</v>
      </c>
      <c r="BL212" s="118" t="e">
        <f t="shared" si="70"/>
        <v>#N/A</v>
      </c>
      <c r="BO212" s="118" t="s">
        <v>3655</v>
      </c>
      <c r="BP212" s="118" t="s">
        <v>3095</v>
      </c>
      <c r="BQ212" s="118" t="s">
        <v>3656</v>
      </c>
      <c r="BW212" s="118" t="s">
        <v>3655</v>
      </c>
      <c r="BX212" s="118" t="s">
        <v>3095</v>
      </c>
      <c r="BY212" s="118" t="s">
        <v>3656</v>
      </c>
      <c r="CJ212" s="164">
        <f t="shared" si="45"/>
        <v>-5.8207660913467407E-9</v>
      </c>
    </row>
    <row r="213" spans="1:120" x14ac:dyDescent="0.3">
      <c r="A213" s="118">
        <v>1</v>
      </c>
      <c r="B213" s="165">
        <f>SUBTOTAL(9,$A$22:A213)</f>
        <v>182</v>
      </c>
      <c r="C213" s="165"/>
      <c r="D213" s="175" t="s">
        <v>459</v>
      </c>
      <c r="E213" s="198" t="s">
        <v>17418</v>
      </c>
      <c r="F213" s="162">
        <f t="shared" ref="F213:F220" si="72">G213+H213+I213+J213+K213+L213+N213+P213+R213+T213+V213+W213+X213+Y213+Z213+AA213+AB213+AC213+AD213+AE213+AF213+AG213</f>
        <v>69346.91</v>
      </c>
      <c r="G213" s="178">
        <v>0</v>
      </c>
      <c r="H213" s="178">
        <v>0</v>
      </c>
      <c r="I213" s="178">
        <v>0</v>
      </c>
      <c r="J213" s="178">
        <v>0</v>
      </c>
      <c r="K213" s="178">
        <v>0</v>
      </c>
      <c r="L213" s="178">
        <v>0</v>
      </c>
      <c r="M213" s="195">
        <v>0</v>
      </c>
      <c r="N213" s="178">
        <v>0</v>
      </c>
      <c r="O213" s="180">
        <v>0</v>
      </c>
      <c r="P213" s="162">
        <v>0</v>
      </c>
      <c r="Q213" s="178">
        <v>0</v>
      </c>
      <c r="R213" s="178">
        <v>0</v>
      </c>
      <c r="S213" s="162">
        <v>0</v>
      </c>
      <c r="T213" s="162">
        <v>0</v>
      </c>
      <c r="U213" s="178">
        <v>0</v>
      </c>
      <c r="V213" s="178">
        <v>0</v>
      </c>
      <c r="W213" s="178">
        <v>0</v>
      </c>
      <c r="X213" s="178">
        <v>0</v>
      </c>
      <c r="Y213" s="178">
        <v>0</v>
      </c>
      <c r="Z213" s="178">
        <v>0</v>
      </c>
      <c r="AA213" s="178">
        <v>0</v>
      </c>
      <c r="AB213" s="178">
        <v>0</v>
      </c>
      <c r="AC213" s="178">
        <v>0</v>
      </c>
      <c r="AD213" s="178">
        <v>0</v>
      </c>
      <c r="AE213" s="162">
        <f>ROUND(P213*2.14%,2)</f>
        <v>0</v>
      </c>
      <c r="AF213" s="178">
        <v>69346.91</v>
      </c>
      <c r="AG213" s="178">
        <v>0</v>
      </c>
      <c r="AH213" s="138">
        <v>2023</v>
      </c>
      <c r="AI213" s="138" t="s">
        <v>17033</v>
      </c>
      <c r="AJ213" s="138" t="s">
        <v>17033</v>
      </c>
      <c r="AK213" s="169"/>
      <c r="AL213" s="169"/>
      <c r="AM213" s="169"/>
      <c r="AN213" s="169"/>
      <c r="AO213" s="170" t="s">
        <v>16939</v>
      </c>
      <c r="AP213" s="170" t="s">
        <v>16937</v>
      </c>
      <c r="AQ213" s="170">
        <v>0</v>
      </c>
      <c r="AR213" s="170" t="s">
        <v>16941</v>
      </c>
      <c r="AS213" s="170" t="s">
        <v>16958</v>
      </c>
      <c r="AT213" s="170">
        <v>0</v>
      </c>
      <c r="AU213" s="170" t="s">
        <v>16972</v>
      </c>
      <c r="AV213" s="170"/>
      <c r="AW213" s="170"/>
      <c r="AX213" s="170"/>
      <c r="AY213" s="170" t="s">
        <v>639</v>
      </c>
      <c r="AZ213" s="171">
        <v>559.20000000000005</v>
      </c>
      <c r="BA213" s="171" t="s">
        <v>2983</v>
      </c>
      <c r="BB213" s="170" t="s">
        <v>2966</v>
      </c>
      <c r="BC213" s="170" t="s">
        <v>2983</v>
      </c>
      <c r="BD213" s="172"/>
      <c r="BE213" s="173" t="e">
        <f t="shared" si="69"/>
        <v>#VALUE!</v>
      </c>
      <c r="BL213" s="118" t="str">
        <f t="shared" si="70"/>
        <v>нет данных</v>
      </c>
      <c r="BO213" s="118" t="s">
        <v>3659</v>
      </c>
      <c r="BP213" s="118" t="s">
        <v>2983</v>
      </c>
      <c r="BQ213" s="118" t="s">
        <v>2983</v>
      </c>
      <c r="BW213" s="118" t="s">
        <v>3659</v>
      </c>
      <c r="BX213" s="118" t="s">
        <v>2983</v>
      </c>
      <c r="BY213" s="118" t="s">
        <v>2983</v>
      </c>
      <c r="CJ213" s="164">
        <f t="shared" si="45"/>
        <v>0</v>
      </c>
    </row>
    <row r="214" spans="1:120" x14ac:dyDescent="0.3">
      <c r="A214" s="118">
        <v>1</v>
      </c>
      <c r="B214" s="165">
        <f>SUBTOTAL(9,$A$22:A214)</f>
        <v>183</v>
      </c>
      <c r="C214" s="165"/>
      <c r="D214" s="175" t="s">
        <v>460</v>
      </c>
      <c r="E214" s="198" t="s">
        <v>17418</v>
      </c>
      <c r="F214" s="162">
        <f t="shared" si="72"/>
        <v>3549334.1500000004</v>
      </c>
      <c r="G214" s="178">
        <v>0</v>
      </c>
      <c r="H214" s="178">
        <v>0</v>
      </c>
      <c r="I214" s="178">
        <v>0</v>
      </c>
      <c r="J214" s="178">
        <v>0</v>
      </c>
      <c r="K214" s="178">
        <v>0</v>
      </c>
      <c r="L214" s="178">
        <v>0</v>
      </c>
      <c r="M214" s="195">
        <v>0</v>
      </c>
      <c r="N214" s="178">
        <v>0</v>
      </c>
      <c r="O214" s="167">
        <v>412</v>
      </c>
      <c r="P214" s="162">
        <v>3433009.25</v>
      </c>
      <c r="Q214" s="178">
        <v>0</v>
      </c>
      <c r="R214" s="178">
        <v>0</v>
      </c>
      <c r="S214" s="162">
        <v>0</v>
      </c>
      <c r="T214" s="162">
        <v>0</v>
      </c>
      <c r="U214" s="178">
        <v>0</v>
      </c>
      <c r="V214" s="178">
        <v>0</v>
      </c>
      <c r="W214" s="178">
        <v>0</v>
      </c>
      <c r="X214" s="178">
        <v>0</v>
      </c>
      <c r="Y214" s="178">
        <v>0</v>
      </c>
      <c r="Z214" s="178">
        <v>0</v>
      </c>
      <c r="AA214" s="178">
        <v>0</v>
      </c>
      <c r="AB214" s="178">
        <v>0</v>
      </c>
      <c r="AC214" s="178">
        <v>0</v>
      </c>
      <c r="AD214" s="178">
        <v>0</v>
      </c>
      <c r="AE214" s="179">
        <v>32325.22</v>
      </c>
      <c r="AF214" s="162">
        <v>83999.679999999993</v>
      </c>
      <c r="AG214" s="178">
        <v>0</v>
      </c>
      <c r="AH214" s="138">
        <v>2023</v>
      </c>
      <c r="AI214" s="138">
        <v>2023</v>
      </c>
      <c r="AJ214" s="138">
        <v>2023</v>
      </c>
      <c r="AK214" s="169"/>
      <c r="AL214" s="169"/>
      <c r="AM214" s="169"/>
      <c r="AN214" s="169"/>
      <c r="AO214" s="170" t="s">
        <v>16935</v>
      </c>
      <c r="AP214" s="170" t="s">
        <v>16948</v>
      </c>
      <c r="AQ214" s="170">
        <v>0</v>
      </c>
      <c r="AR214" s="170" t="s">
        <v>16951</v>
      </c>
      <c r="AS214" s="170" t="s">
        <v>16952</v>
      </c>
      <c r="AT214" s="170">
        <v>0</v>
      </c>
      <c r="AU214" s="170"/>
      <c r="AV214" s="170"/>
      <c r="AW214" s="170"/>
      <c r="AX214" s="170"/>
      <c r="AY214" s="170" t="s">
        <v>994</v>
      </c>
      <c r="AZ214" s="171">
        <v>481.1</v>
      </c>
      <c r="BA214" s="171" t="s">
        <v>2983</v>
      </c>
      <c r="BB214" s="170" t="s">
        <v>2966</v>
      </c>
      <c r="BC214" s="170" t="s">
        <v>16998</v>
      </c>
      <c r="BD214" s="172"/>
      <c r="BE214" s="173" t="e">
        <f t="shared" si="69"/>
        <v>#VALUE!</v>
      </c>
      <c r="BL214" s="118" t="str">
        <f t="shared" si="70"/>
        <v>нет данных</v>
      </c>
      <c r="BO214" s="118" t="s">
        <v>3660</v>
      </c>
      <c r="BP214" s="118" t="s">
        <v>2983</v>
      </c>
      <c r="BQ214" s="118" t="s">
        <v>1061</v>
      </c>
      <c r="BW214" s="118" t="s">
        <v>3660</v>
      </c>
      <c r="BX214" s="118" t="s">
        <v>2983</v>
      </c>
      <c r="BY214" s="118" t="s">
        <v>1061</v>
      </c>
      <c r="CJ214" s="164">
        <f t="shared" si="45"/>
        <v>3.7834979593753815E-10</v>
      </c>
    </row>
    <row r="215" spans="1:120" x14ac:dyDescent="0.3">
      <c r="A215" s="118">
        <v>1</v>
      </c>
      <c r="B215" s="165">
        <f>SUBTOTAL(9,$A$22:A215)</f>
        <v>184</v>
      </c>
      <c r="C215" s="165"/>
      <c r="D215" s="175" t="s">
        <v>461</v>
      </c>
      <c r="E215" s="198" t="s">
        <v>17418</v>
      </c>
      <c r="F215" s="162">
        <f t="shared" si="72"/>
        <v>4577199.13</v>
      </c>
      <c r="G215" s="178">
        <v>0</v>
      </c>
      <c r="H215" s="178">
        <v>0</v>
      </c>
      <c r="I215" s="178">
        <v>0</v>
      </c>
      <c r="J215" s="178">
        <v>0</v>
      </c>
      <c r="K215" s="178">
        <v>0</v>
      </c>
      <c r="L215" s="178">
        <v>0</v>
      </c>
      <c r="M215" s="195">
        <v>0</v>
      </c>
      <c r="N215" s="178">
        <v>0</v>
      </c>
      <c r="O215" s="180">
        <v>435.6</v>
      </c>
      <c r="P215" s="162">
        <v>4420442.28</v>
      </c>
      <c r="Q215" s="178">
        <v>0</v>
      </c>
      <c r="R215" s="178">
        <v>0</v>
      </c>
      <c r="S215" s="162">
        <v>0</v>
      </c>
      <c r="T215" s="162">
        <v>0</v>
      </c>
      <c r="U215" s="178">
        <v>0</v>
      </c>
      <c r="V215" s="178">
        <v>0</v>
      </c>
      <c r="W215" s="178">
        <v>0</v>
      </c>
      <c r="X215" s="178">
        <v>0</v>
      </c>
      <c r="Y215" s="178">
        <v>0</v>
      </c>
      <c r="Z215" s="178">
        <v>0</v>
      </c>
      <c r="AA215" s="178">
        <v>0</v>
      </c>
      <c r="AB215" s="178">
        <v>0</v>
      </c>
      <c r="AC215" s="178">
        <v>0</v>
      </c>
      <c r="AD215" s="178">
        <v>0</v>
      </c>
      <c r="AE215" s="162">
        <f>ROUND(P215*2.14%,2)</f>
        <v>94597.46</v>
      </c>
      <c r="AF215" s="162">
        <v>62159.39</v>
      </c>
      <c r="AG215" s="178">
        <v>0</v>
      </c>
      <c r="AH215" s="138">
        <v>2023</v>
      </c>
      <c r="AI215" s="138">
        <v>2023</v>
      </c>
      <c r="AJ215" s="138">
        <v>2023</v>
      </c>
      <c r="AK215" s="169"/>
      <c r="AL215" s="169"/>
      <c r="AM215" s="169"/>
      <c r="AN215" s="169"/>
      <c r="AO215" s="170" t="s">
        <v>16955</v>
      </c>
      <c r="AP215" s="170" t="s">
        <v>16936</v>
      </c>
      <c r="AQ215" s="170">
        <v>0</v>
      </c>
      <c r="AR215" s="170" t="s">
        <v>16950</v>
      </c>
      <c r="AS215" s="170" t="s">
        <v>16950</v>
      </c>
      <c r="AT215" s="170">
        <v>0</v>
      </c>
      <c r="AU215" s="170"/>
      <c r="AV215" s="170"/>
      <c r="AW215" s="170"/>
      <c r="AX215" s="170"/>
      <c r="AY215" s="170" t="s">
        <v>1267</v>
      </c>
      <c r="AZ215" s="171">
        <v>990</v>
      </c>
      <c r="BA215" s="171">
        <v>546</v>
      </c>
      <c r="BB215" s="170" t="s">
        <v>2989</v>
      </c>
      <c r="BC215" s="170">
        <v>2010</v>
      </c>
      <c r="BD215" s="172"/>
      <c r="BE215" s="173">
        <f t="shared" si="69"/>
        <v>110.39999999999998</v>
      </c>
      <c r="BL215" s="118" t="str">
        <f t="shared" si="70"/>
        <v>444.500</v>
      </c>
      <c r="BO215" s="118" t="s">
        <v>3662</v>
      </c>
      <c r="BP215" s="118" t="s">
        <v>2983</v>
      </c>
      <c r="BQ215" s="118" t="s">
        <v>2983</v>
      </c>
      <c r="BW215" s="118" t="s">
        <v>3662</v>
      </c>
      <c r="BX215" s="118" t="s">
        <v>2983</v>
      </c>
      <c r="BY215" s="118" t="s">
        <v>2983</v>
      </c>
      <c r="CJ215" s="164">
        <f t="shared" si="45"/>
        <v>-3.7834979593753815E-10</v>
      </c>
    </row>
    <row r="216" spans="1:120" x14ac:dyDescent="0.3">
      <c r="A216" s="118">
        <v>1</v>
      </c>
      <c r="B216" s="165">
        <f>SUBTOTAL(9,$A$22:A216)</f>
        <v>185</v>
      </c>
      <c r="C216" s="165"/>
      <c r="D216" s="175" t="s">
        <v>463</v>
      </c>
      <c r="E216" s="198" t="s">
        <v>17418</v>
      </c>
      <c r="F216" s="162">
        <f t="shared" si="72"/>
        <v>6024305.4100000001</v>
      </c>
      <c r="G216" s="178">
        <v>0</v>
      </c>
      <c r="H216" s="178">
        <v>0</v>
      </c>
      <c r="I216" s="178">
        <v>0</v>
      </c>
      <c r="J216" s="178">
        <v>0</v>
      </c>
      <c r="K216" s="178">
        <v>0</v>
      </c>
      <c r="L216" s="178">
        <v>0</v>
      </c>
      <c r="M216" s="195">
        <v>0</v>
      </c>
      <c r="N216" s="178">
        <v>0</v>
      </c>
      <c r="O216" s="167">
        <v>834.6</v>
      </c>
      <c r="P216" s="162">
        <v>5764174</v>
      </c>
      <c r="Q216" s="178">
        <v>0</v>
      </c>
      <c r="R216" s="178">
        <v>0</v>
      </c>
      <c r="S216" s="162">
        <v>0</v>
      </c>
      <c r="T216" s="162">
        <v>0</v>
      </c>
      <c r="U216" s="178">
        <v>0</v>
      </c>
      <c r="V216" s="178">
        <v>0</v>
      </c>
      <c r="W216" s="178">
        <v>0</v>
      </c>
      <c r="X216" s="178">
        <v>0</v>
      </c>
      <c r="Y216" s="178">
        <v>0</v>
      </c>
      <c r="Z216" s="178">
        <v>0</v>
      </c>
      <c r="AA216" s="178">
        <v>0</v>
      </c>
      <c r="AB216" s="178">
        <v>0</v>
      </c>
      <c r="AC216" s="178">
        <v>0</v>
      </c>
      <c r="AD216" s="178">
        <v>0</v>
      </c>
      <c r="AE216" s="162">
        <f>ROUND(P216*2.14%,2)</f>
        <v>123353.32</v>
      </c>
      <c r="AF216" s="162">
        <v>136778.09</v>
      </c>
      <c r="AG216" s="178">
        <v>0</v>
      </c>
      <c r="AH216" s="138">
        <v>2023</v>
      </c>
      <c r="AI216" s="138">
        <v>2023</v>
      </c>
      <c r="AJ216" s="138">
        <v>2023</v>
      </c>
      <c r="AK216" s="169"/>
      <c r="AL216" s="169"/>
      <c r="AM216" s="169"/>
      <c r="AN216" s="169"/>
      <c r="AO216" s="170" t="s">
        <v>16946</v>
      </c>
      <c r="AP216" s="170" t="s">
        <v>16942</v>
      </c>
      <c r="AQ216" s="170">
        <v>0</v>
      </c>
      <c r="AR216" s="170" t="s">
        <v>16954</v>
      </c>
      <c r="AS216" s="170" t="s">
        <v>16950</v>
      </c>
      <c r="AT216" s="170" t="s">
        <v>16944</v>
      </c>
      <c r="AU216" s="170"/>
      <c r="AV216" s="170"/>
      <c r="AW216" s="170"/>
      <c r="AX216" s="170"/>
      <c r="AY216" s="170" t="s">
        <v>803</v>
      </c>
      <c r="AZ216" s="171">
        <v>3009.2</v>
      </c>
      <c r="BA216" s="171">
        <v>792.4</v>
      </c>
      <c r="BB216" s="170" t="s">
        <v>2989</v>
      </c>
      <c r="BC216" s="170" t="s">
        <v>16998</v>
      </c>
      <c r="BD216" s="172"/>
      <c r="BE216" s="173">
        <f t="shared" si="69"/>
        <v>-42.200000000000045</v>
      </c>
      <c r="BL216" s="118" t="str">
        <f t="shared" si="70"/>
        <v>821.100</v>
      </c>
      <c r="BO216" s="118" t="s">
        <v>3666</v>
      </c>
      <c r="BP216" s="118" t="s">
        <v>2983</v>
      </c>
      <c r="BQ216" s="118" t="s">
        <v>2983</v>
      </c>
      <c r="BW216" s="118" t="s">
        <v>3666</v>
      </c>
      <c r="BX216" s="118" t="s">
        <v>2983</v>
      </c>
      <c r="BY216" s="118" t="s">
        <v>2983</v>
      </c>
      <c r="CJ216" s="164">
        <f t="shared" si="45"/>
        <v>1.4551915228366852E-10</v>
      </c>
    </row>
    <row r="217" spans="1:120" x14ac:dyDescent="0.3">
      <c r="A217" s="118">
        <v>1</v>
      </c>
      <c r="B217" s="165">
        <f>SUBTOTAL(9,$A$22:A217)</f>
        <v>186</v>
      </c>
      <c r="C217" s="165"/>
      <c r="D217" s="175" t="s">
        <v>8939</v>
      </c>
      <c r="E217" s="198" t="s">
        <v>17418</v>
      </c>
      <c r="F217" s="162">
        <f t="shared" si="72"/>
        <v>60717.15</v>
      </c>
      <c r="G217" s="179">
        <v>0</v>
      </c>
      <c r="H217" s="179">
        <v>0</v>
      </c>
      <c r="I217" s="179">
        <v>0</v>
      </c>
      <c r="J217" s="179">
        <v>0</v>
      </c>
      <c r="K217" s="179">
        <v>0</v>
      </c>
      <c r="L217" s="179">
        <v>0</v>
      </c>
      <c r="M217" s="200">
        <v>0</v>
      </c>
      <c r="N217" s="179">
        <v>0</v>
      </c>
      <c r="O217" s="167">
        <v>0</v>
      </c>
      <c r="P217" s="179">
        <v>0</v>
      </c>
      <c r="Q217" s="179">
        <v>0</v>
      </c>
      <c r="R217" s="179">
        <v>0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f t="shared" ref="AE217:AE218" si="73">ROUND(P217*1.0593%,2)+ROUND(G217*1.0593%,2)+ROUND(H217*1.0593%,2)+ROUND(I217*1.0593%,2)+ROUND(J217*1.0593%,2)+ROUND(K217*1.0593%,2)+ROUND(L217*1.0593%,2)+ROUND(N217*1.0593%,2)+ROUND(R217*1.0593%,2)+ROUND(T217*1.0593%,2)+ROUND(V217*1.0593%,2)+ROUND(W217*1.0593%,2)+ROUND(X217*1.0593%,2)+ROUND(Y217*1.0593%,2)+ROUND(Z217*1.0593%,2)+ROUND(AA217*1.0593%,2)+ROUND(AB217*1.0593%,2)+ROUND(AC217*1.0593%,2)+ROUND(AD217*1.0593%,2)</f>
        <v>0</v>
      </c>
      <c r="AF217" s="179">
        <v>60717.15</v>
      </c>
      <c r="AG217" s="179">
        <v>0</v>
      </c>
      <c r="AH217" s="181">
        <v>2023</v>
      </c>
      <c r="AI217" s="181" t="s">
        <v>17033</v>
      </c>
      <c r="AJ217" s="182" t="s">
        <v>17033</v>
      </c>
      <c r="AK217" s="169"/>
      <c r="AL217" s="169"/>
      <c r="AM217" s="169"/>
      <c r="AN217" s="169"/>
      <c r="AO217" s="170"/>
      <c r="AP217" s="170"/>
      <c r="AQ217" s="170"/>
      <c r="AR217" s="170"/>
      <c r="AS217" s="170"/>
      <c r="AT217" s="170"/>
      <c r="AU217" s="170"/>
      <c r="AV217" s="170"/>
      <c r="AW217" s="170"/>
      <c r="AX217" s="170"/>
      <c r="AY217" s="170"/>
      <c r="AZ217" s="171"/>
      <c r="BA217" s="171"/>
      <c r="BB217" s="170"/>
      <c r="BC217" s="170"/>
      <c r="BD217" s="172"/>
      <c r="BE217" s="173"/>
      <c r="CJ217" s="164">
        <f t="shared" si="45"/>
        <v>0</v>
      </c>
    </row>
    <row r="218" spans="1:120" s="184" customFormat="1" x14ac:dyDescent="0.3">
      <c r="A218" s="118">
        <v>1</v>
      </c>
      <c r="B218" s="165">
        <f>SUBTOTAL(9,$A$22:A218)</f>
        <v>187</v>
      </c>
      <c r="C218" s="165"/>
      <c r="D218" s="211" t="s">
        <v>8793</v>
      </c>
      <c r="E218" s="198" t="s">
        <v>17418</v>
      </c>
      <c r="F218" s="162">
        <f t="shared" si="72"/>
        <v>7974949.1299999999</v>
      </c>
      <c r="G218" s="179">
        <v>0</v>
      </c>
      <c r="H218" s="179">
        <v>0</v>
      </c>
      <c r="I218" s="179">
        <v>0</v>
      </c>
      <c r="J218" s="179">
        <v>0</v>
      </c>
      <c r="K218" s="179">
        <v>0</v>
      </c>
      <c r="L218" s="179">
        <v>0</v>
      </c>
      <c r="M218" s="200">
        <v>0</v>
      </c>
      <c r="N218" s="179">
        <v>0</v>
      </c>
      <c r="O218" s="167">
        <v>837.3</v>
      </c>
      <c r="P218" s="212">
        <v>7891356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f t="shared" si="73"/>
        <v>83593.13</v>
      </c>
      <c r="AF218" s="179">
        <v>0</v>
      </c>
      <c r="AG218" s="179">
        <v>0</v>
      </c>
      <c r="AH218" s="181" t="s">
        <v>17033</v>
      </c>
      <c r="AI218" s="181">
        <v>2023</v>
      </c>
      <c r="AJ218" s="182">
        <v>2023</v>
      </c>
      <c r="AV218" s="184" t="e">
        <f>VLOOKUP(D218,AY:AZ,2,FALSE)</f>
        <v>#N/A</v>
      </c>
      <c r="BY218" s="185"/>
      <c r="CG218" s="184" t="e">
        <f>VLOOKUP(D218,CH:CI,2,FALSE)</f>
        <v>#N/A</v>
      </c>
      <c r="CJ218" s="164">
        <f t="shared" si="45"/>
        <v>-1.1641532182693481E-10</v>
      </c>
      <c r="CN218" s="184" t="e">
        <f>VLOOKUP(D218,CO:CP,2,FALSE)</f>
        <v>#N/A</v>
      </c>
      <c r="DM218" s="184" t="e">
        <f>VLOOKUP(D218,DN:DO,2,FALSE)</f>
        <v>#N/A</v>
      </c>
      <c r="DP218" s="118"/>
    </row>
    <row r="219" spans="1:120" s="184" customFormat="1" x14ac:dyDescent="0.3">
      <c r="A219" s="118">
        <v>1</v>
      </c>
      <c r="B219" s="165">
        <f>SUBTOTAL(9,$A$22:A219)</f>
        <v>188</v>
      </c>
      <c r="C219" s="165"/>
      <c r="D219" s="211" t="s">
        <v>1452</v>
      </c>
      <c r="E219" s="198" t="s">
        <v>17418</v>
      </c>
      <c r="F219" s="162">
        <f t="shared" si="72"/>
        <v>21352715.430000003</v>
      </c>
      <c r="G219" s="179">
        <v>0</v>
      </c>
      <c r="H219" s="179">
        <v>0</v>
      </c>
      <c r="I219" s="179">
        <v>0</v>
      </c>
      <c r="J219" s="179">
        <v>0</v>
      </c>
      <c r="K219" s="179">
        <v>0</v>
      </c>
      <c r="L219" s="179">
        <v>0</v>
      </c>
      <c r="M219" s="200">
        <v>0</v>
      </c>
      <c r="N219" s="179">
        <v>0</v>
      </c>
      <c r="O219" s="179">
        <v>0</v>
      </c>
      <c r="P219" s="212">
        <v>0</v>
      </c>
      <c r="Q219" s="179">
        <v>0</v>
      </c>
      <c r="R219" s="179">
        <v>0</v>
      </c>
      <c r="S219" s="167">
        <v>2979</v>
      </c>
      <c r="T219" s="179">
        <v>20909365.510000002</v>
      </c>
      <c r="U219" s="179">
        <v>0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263458.01</v>
      </c>
      <c r="AF219" s="179">
        <v>179891.91</v>
      </c>
      <c r="AG219" s="179">
        <v>0</v>
      </c>
      <c r="AH219" s="181">
        <v>2023</v>
      </c>
      <c r="AI219" s="181">
        <v>2023</v>
      </c>
      <c r="AJ219" s="182">
        <v>2023</v>
      </c>
      <c r="BY219" s="185"/>
      <c r="CJ219" s="164">
        <f t="shared" si="45"/>
        <v>1.7753336578607559E-9</v>
      </c>
      <c r="DP219" s="118"/>
    </row>
    <row r="220" spans="1:120" x14ac:dyDescent="0.3">
      <c r="A220" s="118">
        <v>1</v>
      </c>
      <c r="B220" s="165">
        <f>SUBTOTAL(9,$A$22:A220)</f>
        <v>189</v>
      </c>
      <c r="C220" s="165"/>
      <c r="D220" s="175" t="s">
        <v>458</v>
      </c>
      <c r="E220" s="198" t="s">
        <v>17418</v>
      </c>
      <c r="F220" s="162">
        <f t="shared" si="72"/>
        <v>5328028.7699999996</v>
      </c>
      <c r="G220" s="178">
        <v>0</v>
      </c>
      <c r="H220" s="178">
        <v>0</v>
      </c>
      <c r="I220" s="178">
        <v>0</v>
      </c>
      <c r="J220" s="178">
        <v>0</v>
      </c>
      <c r="K220" s="178">
        <v>0</v>
      </c>
      <c r="L220" s="178">
        <v>0</v>
      </c>
      <c r="M220" s="195">
        <v>0</v>
      </c>
      <c r="N220" s="178">
        <v>0</v>
      </c>
      <c r="O220" s="179">
        <v>492</v>
      </c>
      <c r="P220" s="179">
        <v>5131511.53</v>
      </c>
      <c r="Q220" s="178">
        <v>0</v>
      </c>
      <c r="R220" s="178">
        <v>0</v>
      </c>
      <c r="S220" s="162">
        <v>0</v>
      </c>
      <c r="T220" s="162">
        <v>0</v>
      </c>
      <c r="U220" s="178">
        <v>0</v>
      </c>
      <c r="V220" s="178">
        <v>0</v>
      </c>
      <c r="W220" s="178">
        <v>0</v>
      </c>
      <c r="X220" s="178">
        <v>0</v>
      </c>
      <c r="Y220" s="178">
        <v>0</v>
      </c>
      <c r="Z220" s="178">
        <v>0</v>
      </c>
      <c r="AA220" s="178">
        <v>0</v>
      </c>
      <c r="AB220" s="178">
        <v>0</v>
      </c>
      <c r="AC220" s="178">
        <v>0</v>
      </c>
      <c r="AD220" s="178">
        <v>0</v>
      </c>
      <c r="AE220" s="162">
        <f>ROUND(P220*2.14%,2)</f>
        <v>109814.35</v>
      </c>
      <c r="AF220" s="162">
        <v>86702.89</v>
      </c>
      <c r="AG220" s="178">
        <v>0</v>
      </c>
      <c r="AH220" s="138">
        <v>2023</v>
      </c>
      <c r="AI220" s="138">
        <v>2023</v>
      </c>
      <c r="AJ220" s="138">
        <v>2023</v>
      </c>
      <c r="AK220" s="169"/>
      <c r="AL220" s="169"/>
      <c r="AM220" s="169"/>
      <c r="AN220" s="169"/>
      <c r="AO220" s="170" t="s">
        <v>16939</v>
      </c>
      <c r="AP220" s="170" t="s">
        <v>16945</v>
      </c>
      <c r="AQ220" s="170">
        <v>0</v>
      </c>
      <c r="AR220" s="170" t="s">
        <v>16956</v>
      </c>
      <c r="AS220" s="170" t="s">
        <v>16958</v>
      </c>
      <c r="AT220" s="170">
        <v>0</v>
      </c>
      <c r="AU220" s="170"/>
      <c r="AV220" s="170"/>
      <c r="AW220" s="170"/>
      <c r="AX220" s="170"/>
      <c r="AY220" s="170" t="s">
        <v>639</v>
      </c>
      <c r="AZ220" s="171">
        <v>542.20000000000005</v>
      </c>
      <c r="BA220" s="171">
        <v>507</v>
      </c>
      <c r="BB220" s="170" t="s">
        <v>2966</v>
      </c>
      <c r="BC220" s="170" t="s">
        <v>16998</v>
      </c>
      <c r="BD220" s="172"/>
      <c r="BE220" s="173">
        <f>BA220-O220</f>
        <v>15</v>
      </c>
      <c r="BL220" s="118" t="str">
        <f t="shared" ref="BL220:BL226" si="74">VLOOKUP(D220,BO:BQ,3,FALSE)</f>
        <v>нет данных</v>
      </c>
      <c r="BO220" s="118" t="s">
        <v>722</v>
      </c>
      <c r="BP220" s="118" t="s">
        <v>2983</v>
      </c>
      <c r="BQ220" s="118" t="s">
        <v>3658</v>
      </c>
      <c r="BW220" s="118" t="s">
        <v>722</v>
      </c>
      <c r="BX220" s="118" t="s">
        <v>2983</v>
      </c>
      <c r="BY220" s="118" t="s">
        <v>3658</v>
      </c>
      <c r="CJ220" s="164">
        <f t="shared" si="45"/>
        <v>-7.1304384618997574E-10</v>
      </c>
    </row>
    <row r="221" spans="1:120" x14ac:dyDescent="0.3">
      <c r="B221" s="196" t="s">
        <v>464</v>
      </c>
      <c r="C221" s="196"/>
      <c r="D221" s="196"/>
      <c r="E221" s="197"/>
      <c r="F221" s="161">
        <f>F222</f>
        <v>106104.74</v>
      </c>
      <c r="G221" s="162">
        <f t="shared" ref="G221:AG221" si="75">G222</f>
        <v>0</v>
      </c>
      <c r="H221" s="162">
        <f t="shared" si="75"/>
        <v>0</v>
      </c>
      <c r="I221" s="162">
        <f t="shared" si="75"/>
        <v>0</v>
      </c>
      <c r="J221" s="162">
        <f t="shared" si="75"/>
        <v>0</v>
      </c>
      <c r="K221" s="162">
        <f t="shared" si="75"/>
        <v>0</v>
      </c>
      <c r="L221" s="162">
        <f t="shared" si="75"/>
        <v>0</v>
      </c>
      <c r="M221" s="163">
        <f t="shared" si="75"/>
        <v>0</v>
      </c>
      <c r="N221" s="162">
        <f t="shared" si="75"/>
        <v>0</v>
      </c>
      <c r="O221" s="162">
        <f t="shared" si="75"/>
        <v>0</v>
      </c>
      <c r="P221" s="162">
        <f t="shared" si="75"/>
        <v>0</v>
      </c>
      <c r="Q221" s="162">
        <f t="shared" si="75"/>
        <v>0</v>
      </c>
      <c r="R221" s="162">
        <f t="shared" si="75"/>
        <v>0</v>
      </c>
      <c r="S221" s="162">
        <f t="shared" si="75"/>
        <v>0</v>
      </c>
      <c r="T221" s="162">
        <f t="shared" si="75"/>
        <v>0</v>
      </c>
      <c r="U221" s="162">
        <f t="shared" si="75"/>
        <v>0</v>
      </c>
      <c r="V221" s="162">
        <f t="shared" si="75"/>
        <v>0</v>
      </c>
      <c r="W221" s="162">
        <f t="shared" si="75"/>
        <v>0</v>
      </c>
      <c r="X221" s="162">
        <f t="shared" si="75"/>
        <v>0</v>
      </c>
      <c r="Y221" s="162">
        <f t="shared" si="75"/>
        <v>0</v>
      </c>
      <c r="Z221" s="162">
        <f t="shared" si="75"/>
        <v>0</v>
      </c>
      <c r="AA221" s="162">
        <f t="shared" si="75"/>
        <v>0</v>
      </c>
      <c r="AB221" s="162">
        <f t="shared" si="75"/>
        <v>0</v>
      </c>
      <c r="AC221" s="162">
        <f t="shared" si="75"/>
        <v>0</v>
      </c>
      <c r="AD221" s="162">
        <f t="shared" si="75"/>
        <v>0</v>
      </c>
      <c r="AE221" s="162">
        <f t="shared" si="75"/>
        <v>0</v>
      </c>
      <c r="AF221" s="162">
        <f t="shared" si="75"/>
        <v>106104.74</v>
      </c>
      <c r="AG221" s="162">
        <f t="shared" si="75"/>
        <v>0</v>
      </c>
      <c r="AH221" s="138" t="s">
        <v>17012</v>
      </c>
      <c r="AI221" s="138" t="s">
        <v>17012</v>
      </c>
      <c r="AJ221" s="138" t="s">
        <v>17012</v>
      </c>
      <c r="AK221" s="169"/>
      <c r="AL221" s="169"/>
      <c r="AM221" s="169"/>
      <c r="AN221" s="169"/>
      <c r="AO221" s="170"/>
      <c r="AP221" s="170"/>
      <c r="AQ221" s="170"/>
      <c r="AR221" s="170"/>
      <c r="AS221" s="170"/>
      <c r="AT221" s="170"/>
      <c r="AU221" s="170"/>
      <c r="AV221" s="170"/>
      <c r="AW221" s="170"/>
      <c r="AX221" s="170"/>
      <c r="AY221" s="170"/>
      <c r="AZ221" s="171"/>
      <c r="BA221" s="171"/>
      <c r="BB221" s="170"/>
      <c r="BC221" s="170"/>
      <c r="BD221" s="172"/>
      <c r="BE221" s="173">
        <f t="shared" si="69"/>
        <v>0</v>
      </c>
      <c r="BL221" s="118" t="e">
        <f t="shared" si="74"/>
        <v>#N/A</v>
      </c>
      <c r="BO221" s="118" t="s">
        <v>3667</v>
      </c>
      <c r="BP221" s="118" t="s">
        <v>1342</v>
      </c>
      <c r="BQ221" s="118" t="s">
        <v>3668</v>
      </c>
      <c r="BW221" s="118" t="s">
        <v>3667</v>
      </c>
      <c r="BX221" s="118" t="s">
        <v>1342</v>
      </c>
      <c r="BY221" s="118" t="s">
        <v>3668</v>
      </c>
      <c r="CJ221" s="164">
        <f t="shared" si="45"/>
        <v>0</v>
      </c>
    </row>
    <row r="222" spans="1:120" x14ac:dyDescent="0.3">
      <c r="A222" s="118">
        <v>1</v>
      </c>
      <c r="B222" s="165">
        <f>SUBTOTAL(9,$A$22:A222)</f>
        <v>190</v>
      </c>
      <c r="C222" s="165"/>
      <c r="D222" s="175" t="s">
        <v>465</v>
      </c>
      <c r="E222" s="198" t="s">
        <v>17418</v>
      </c>
      <c r="F222" s="162">
        <f>G222+H222+I222+J222+K222+L222+N222+P222+R222+T222+V222+W222+X222+Y222+Z222+AA222+AB222+AC222+AD222+AE222+AF222+AG222</f>
        <v>106104.74</v>
      </c>
      <c r="G222" s="178">
        <v>0</v>
      </c>
      <c r="H222" s="178">
        <v>0</v>
      </c>
      <c r="I222" s="178">
        <v>0</v>
      </c>
      <c r="J222" s="178">
        <v>0</v>
      </c>
      <c r="K222" s="178">
        <v>0</v>
      </c>
      <c r="L222" s="178">
        <v>0</v>
      </c>
      <c r="M222" s="195">
        <v>0</v>
      </c>
      <c r="N222" s="178">
        <v>0</v>
      </c>
      <c r="O222" s="167">
        <v>0</v>
      </c>
      <c r="P222" s="162">
        <v>0</v>
      </c>
      <c r="Q222" s="178">
        <v>0</v>
      </c>
      <c r="R222" s="178">
        <v>0</v>
      </c>
      <c r="S222" s="162">
        <v>0</v>
      </c>
      <c r="T222" s="162">
        <v>0</v>
      </c>
      <c r="U222" s="178">
        <v>0</v>
      </c>
      <c r="V222" s="178">
        <v>0</v>
      </c>
      <c r="W222" s="178">
        <v>0</v>
      </c>
      <c r="X222" s="178">
        <v>0</v>
      </c>
      <c r="Y222" s="178">
        <v>0</v>
      </c>
      <c r="Z222" s="178">
        <v>0</v>
      </c>
      <c r="AA222" s="178">
        <v>0</v>
      </c>
      <c r="AB222" s="178">
        <v>0</v>
      </c>
      <c r="AC222" s="178">
        <v>0</v>
      </c>
      <c r="AD222" s="178">
        <v>0</v>
      </c>
      <c r="AE222" s="162">
        <f>ROUND(P222*2.14%,2)</f>
        <v>0</v>
      </c>
      <c r="AF222" s="162">
        <v>106104.74</v>
      </c>
      <c r="AG222" s="178">
        <v>0</v>
      </c>
      <c r="AH222" s="138">
        <v>2023</v>
      </c>
      <c r="AI222" s="138" t="s">
        <v>17033</v>
      </c>
      <c r="AJ222" s="138" t="s">
        <v>17033</v>
      </c>
      <c r="AK222" s="169"/>
      <c r="AL222" s="169"/>
      <c r="AM222" s="169"/>
      <c r="AN222" s="169"/>
      <c r="AO222" s="170" t="s">
        <v>16955</v>
      </c>
      <c r="AP222" s="170" t="s">
        <v>16936</v>
      </c>
      <c r="AQ222" s="170">
        <v>0</v>
      </c>
      <c r="AR222" s="170" t="s">
        <v>16950</v>
      </c>
      <c r="AS222" s="170" t="s">
        <v>16956</v>
      </c>
      <c r="AT222" s="170">
        <v>0</v>
      </c>
      <c r="AU222" s="170"/>
      <c r="AV222" s="170"/>
      <c r="AW222" s="170"/>
      <c r="AX222" s="170"/>
      <c r="AY222" s="170" t="s">
        <v>1267</v>
      </c>
      <c r="AZ222" s="171">
        <v>871</v>
      </c>
      <c r="BA222" s="171">
        <v>360.4</v>
      </c>
      <c r="BB222" s="170" t="s">
        <v>2966</v>
      </c>
      <c r="BC222" s="170" t="s">
        <v>16998</v>
      </c>
      <c r="BD222" s="172"/>
      <c r="BE222" s="173">
        <f t="shared" si="69"/>
        <v>360.4</v>
      </c>
      <c r="BF222" s="118" t="s">
        <v>16933</v>
      </c>
      <c r="BL222" s="118" t="str">
        <f t="shared" si="74"/>
        <v>650.000</v>
      </c>
      <c r="BO222" s="118" t="s">
        <v>3669</v>
      </c>
      <c r="BP222" s="118" t="s">
        <v>3026</v>
      </c>
      <c r="BQ222" s="118" t="s">
        <v>1344</v>
      </c>
      <c r="BW222" s="118" t="s">
        <v>3669</v>
      </c>
      <c r="BX222" s="118" t="s">
        <v>3026</v>
      </c>
      <c r="BY222" s="118" t="s">
        <v>1344</v>
      </c>
      <c r="CJ222" s="164">
        <f t="shared" si="45"/>
        <v>0</v>
      </c>
    </row>
    <row r="223" spans="1:120" x14ac:dyDescent="0.3">
      <c r="B223" s="196" t="s">
        <v>466</v>
      </c>
      <c r="C223" s="196"/>
      <c r="D223" s="196"/>
      <c r="E223" s="197"/>
      <c r="F223" s="161">
        <f>F224</f>
        <v>2713394.63</v>
      </c>
      <c r="G223" s="162">
        <f t="shared" ref="G223:AG223" si="76">G224</f>
        <v>0</v>
      </c>
      <c r="H223" s="162">
        <f t="shared" si="76"/>
        <v>0</v>
      </c>
      <c r="I223" s="162">
        <f t="shared" si="76"/>
        <v>0</v>
      </c>
      <c r="J223" s="162">
        <f t="shared" si="76"/>
        <v>0</v>
      </c>
      <c r="K223" s="162">
        <f t="shared" si="76"/>
        <v>0</v>
      </c>
      <c r="L223" s="162">
        <f t="shared" si="76"/>
        <v>0</v>
      </c>
      <c r="M223" s="163">
        <f t="shared" si="76"/>
        <v>0</v>
      </c>
      <c r="N223" s="162">
        <f t="shared" si="76"/>
        <v>0</v>
      </c>
      <c r="O223" s="162">
        <f t="shared" si="76"/>
        <v>269</v>
      </c>
      <c r="P223" s="162">
        <f t="shared" si="76"/>
        <v>2564478.61</v>
      </c>
      <c r="Q223" s="162">
        <f t="shared" si="76"/>
        <v>0</v>
      </c>
      <c r="R223" s="162">
        <f t="shared" si="76"/>
        <v>0</v>
      </c>
      <c r="S223" s="162">
        <f t="shared" si="76"/>
        <v>0</v>
      </c>
      <c r="T223" s="162">
        <f t="shared" si="76"/>
        <v>0</v>
      </c>
      <c r="U223" s="162">
        <f t="shared" si="76"/>
        <v>0</v>
      </c>
      <c r="V223" s="162">
        <f t="shared" si="76"/>
        <v>0</v>
      </c>
      <c r="W223" s="162">
        <f t="shared" si="76"/>
        <v>0</v>
      </c>
      <c r="X223" s="162">
        <f t="shared" si="76"/>
        <v>0</v>
      </c>
      <c r="Y223" s="162">
        <f t="shared" si="76"/>
        <v>0</v>
      </c>
      <c r="Z223" s="162">
        <f t="shared" si="76"/>
        <v>0</v>
      </c>
      <c r="AA223" s="162">
        <f t="shared" si="76"/>
        <v>0</v>
      </c>
      <c r="AB223" s="162">
        <f t="shared" si="76"/>
        <v>0</v>
      </c>
      <c r="AC223" s="162">
        <f t="shared" si="76"/>
        <v>0</v>
      </c>
      <c r="AD223" s="162">
        <f t="shared" si="76"/>
        <v>0</v>
      </c>
      <c r="AE223" s="162">
        <f t="shared" si="76"/>
        <v>54879.839999999997</v>
      </c>
      <c r="AF223" s="162">
        <f t="shared" si="76"/>
        <v>94036.18</v>
      </c>
      <c r="AG223" s="162">
        <f t="shared" si="76"/>
        <v>0</v>
      </c>
      <c r="AH223" s="138" t="s">
        <v>17012</v>
      </c>
      <c r="AI223" s="138" t="s">
        <v>17012</v>
      </c>
      <c r="AJ223" s="138" t="s">
        <v>17012</v>
      </c>
      <c r="AK223" s="169"/>
      <c r="AL223" s="169"/>
      <c r="AM223" s="169"/>
      <c r="AN223" s="169"/>
      <c r="AO223" s="170"/>
      <c r="AP223" s="170"/>
      <c r="AQ223" s="170"/>
      <c r="AR223" s="170"/>
      <c r="AS223" s="170"/>
      <c r="AT223" s="170"/>
      <c r="AU223" s="170"/>
      <c r="AV223" s="170"/>
      <c r="AW223" s="170"/>
      <c r="AX223" s="170"/>
      <c r="AY223" s="170"/>
      <c r="AZ223" s="171"/>
      <c r="BA223" s="171"/>
      <c r="BB223" s="170"/>
      <c r="BC223" s="170"/>
      <c r="BD223" s="172"/>
      <c r="BE223" s="173">
        <f t="shared" si="69"/>
        <v>-269</v>
      </c>
      <c r="BL223" s="118" t="e">
        <f t="shared" si="74"/>
        <v>#N/A</v>
      </c>
      <c r="BO223" s="118" t="s">
        <v>3670</v>
      </c>
      <c r="BP223" s="118" t="s">
        <v>3095</v>
      </c>
      <c r="BQ223" s="118" t="s">
        <v>3671</v>
      </c>
      <c r="BW223" s="118" t="s">
        <v>3670</v>
      </c>
      <c r="BX223" s="118" t="s">
        <v>3095</v>
      </c>
      <c r="BY223" s="118" t="s">
        <v>3671</v>
      </c>
      <c r="CJ223" s="164">
        <f t="shared" si="45"/>
        <v>2.9103830456733704E-11</v>
      </c>
    </row>
    <row r="224" spans="1:120" x14ac:dyDescent="0.3">
      <c r="A224" s="118">
        <v>1</v>
      </c>
      <c r="B224" s="165">
        <f>SUBTOTAL(9,$A$22:A224)</f>
        <v>191</v>
      </c>
      <c r="C224" s="165"/>
      <c r="D224" s="175" t="s">
        <v>490</v>
      </c>
      <c r="E224" s="198" t="s">
        <v>17418</v>
      </c>
      <c r="F224" s="162">
        <f>G224+H224+I224+J224+K224+L224+N224+P224+R224+T224+V224+W224+X224+Y224+Z224+AA224+AB224+AC224+AD224+AE224+AF224+AG224</f>
        <v>2713394.63</v>
      </c>
      <c r="G224" s="178">
        <v>0</v>
      </c>
      <c r="H224" s="178">
        <v>0</v>
      </c>
      <c r="I224" s="178">
        <v>0</v>
      </c>
      <c r="J224" s="178">
        <v>0</v>
      </c>
      <c r="K224" s="178">
        <v>0</v>
      </c>
      <c r="L224" s="178">
        <v>0</v>
      </c>
      <c r="M224" s="195">
        <v>0</v>
      </c>
      <c r="N224" s="178">
        <v>0</v>
      </c>
      <c r="O224" s="167">
        <v>269</v>
      </c>
      <c r="P224" s="162">
        <v>2564478.61</v>
      </c>
      <c r="Q224" s="178">
        <v>0</v>
      </c>
      <c r="R224" s="178">
        <v>0</v>
      </c>
      <c r="S224" s="162">
        <v>0</v>
      </c>
      <c r="T224" s="162">
        <v>0</v>
      </c>
      <c r="U224" s="178">
        <v>0</v>
      </c>
      <c r="V224" s="178">
        <v>0</v>
      </c>
      <c r="W224" s="178">
        <v>0</v>
      </c>
      <c r="X224" s="178">
        <v>0</v>
      </c>
      <c r="Y224" s="178">
        <v>0</v>
      </c>
      <c r="Z224" s="178">
        <v>0</v>
      </c>
      <c r="AA224" s="178">
        <v>0</v>
      </c>
      <c r="AB224" s="178">
        <v>0</v>
      </c>
      <c r="AC224" s="178">
        <v>0</v>
      </c>
      <c r="AD224" s="178">
        <v>0</v>
      </c>
      <c r="AE224" s="162">
        <f>ROUND(P224*2.14%,2)</f>
        <v>54879.839999999997</v>
      </c>
      <c r="AF224" s="178">
        <v>94036.18</v>
      </c>
      <c r="AG224" s="178">
        <v>0</v>
      </c>
      <c r="AH224" s="138">
        <v>2023</v>
      </c>
      <c r="AI224" s="138">
        <v>2023</v>
      </c>
      <c r="AJ224" s="138">
        <v>2023</v>
      </c>
      <c r="AK224" s="169"/>
      <c r="AL224" s="169"/>
      <c r="AM224" s="169"/>
      <c r="AN224" s="169"/>
      <c r="AO224" s="170" t="s">
        <v>16940</v>
      </c>
      <c r="AP224" s="170" t="s">
        <v>16942</v>
      </c>
      <c r="AQ224" s="170">
        <v>0</v>
      </c>
      <c r="AR224" s="170" t="s">
        <v>16952</v>
      </c>
      <c r="AS224" s="170" t="s">
        <v>16938</v>
      </c>
      <c r="AT224" s="170">
        <v>0</v>
      </c>
      <c r="AU224" s="170"/>
      <c r="AV224" s="170"/>
      <c r="AW224" s="170"/>
      <c r="AX224" s="170"/>
      <c r="AY224" s="170" t="s">
        <v>614</v>
      </c>
      <c r="AZ224" s="171">
        <v>739</v>
      </c>
      <c r="BA224" s="171" t="s">
        <v>2983</v>
      </c>
      <c r="BB224" s="170" t="s">
        <v>2989</v>
      </c>
      <c r="BC224" s="170" t="s">
        <v>16998</v>
      </c>
      <c r="BD224" s="172"/>
      <c r="BE224" s="173" t="e">
        <f t="shared" si="69"/>
        <v>#VALUE!</v>
      </c>
      <c r="BL224" s="118" t="str">
        <f t="shared" si="74"/>
        <v>нет данных</v>
      </c>
      <c r="BO224" s="118" t="s">
        <v>3672</v>
      </c>
      <c r="BP224" s="118" t="s">
        <v>2979</v>
      </c>
      <c r="BQ224" s="118" t="s">
        <v>3673</v>
      </c>
      <c r="BW224" s="118" t="s">
        <v>3672</v>
      </c>
      <c r="BX224" s="118" t="s">
        <v>2979</v>
      </c>
      <c r="BY224" s="118" t="s">
        <v>3673</v>
      </c>
      <c r="CJ224" s="164">
        <f t="shared" si="45"/>
        <v>2.9103830456733704E-11</v>
      </c>
    </row>
    <row r="225" spans="1:120" x14ac:dyDescent="0.3">
      <c r="B225" s="196" t="s">
        <v>469</v>
      </c>
      <c r="C225" s="196"/>
      <c r="D225" s="196"/>
      <c r="E225" s="197"/>
      <c r="F225" s="161">
        <f>F226+F227</f>
        <v>3230504.8000000003</v>
      </c>
      <c r="G225" s="162">
        <f t="shared" ref="G225:AG225" si="77">G226+G227</f>
        <v>0</v>
      </c>
      <c r="H225" s="162">
        <f t="shared" si="77"/>
        <v>0</v>
      </c>
      <c r="I225" s="162">
        <f t="shared" si="77"/>
        <v>0</v>
      </c>
      <c r="J225" s="162">
        <f t="shared" si="77"/>
        <v>0</v>
      </c>
      <c r="K225" s="162">
        <f t="shared" si="77"/>
        <v>0</v>
      </c>
      <c r="L225" s="162">
        <f t="shared" si="77"/>
        <v>0</v>
      </c>
      <c r="M225" s="163">
        <f t="shared" si="77"/>
        <v>0</v>
      </c>
      <c r="N225" s="162">
        <f t="shared" si="77"/>
        <v>0</v>
      </c>
      <c r="O225" s="162">
        <f t="shared" si="77"/>
        <v>463.4</v>
      </c>
      <c r="P225" s="162">
        <f t="shared" si="77"/>
        <v>3081744</v>
      </c>
      <c r="Q225" s="162">
        <f t="shared" si="77"/>
        <v>0</v>
      </c>
      <c r="R225" s="162">
        <f t="shared" si="77"/>
        <v>0</v>
      </c>
      <c r="S225" s="162">
        <f t="shared" si="77"/>
        <v>0</v>
      </c>
      <c r="T225" s="162">
        <f t="shared" si="77"/>
        <v>0</v>
      </c>
      <c r="U225" s="162">
        <f t="shared" si="77"/>
        <v>0</v>
      </c>
      <c r="V225" s="162">
        <f t="shared" si="77"/>
        <v>0</v>
      </c>
      <c r="W225" s="162">
        <f t="shared" si="77"/>
        <v>0</v>
      </c>
      <c r="X225" s="162">
        <f t="shared" si="77"/>
        <v>0</v>
      </c>
      <c r="Y225" s="162">
        <f t="shared" si="77"/>
        <v>0</v>
      </c>
      <c r="Z225" s="162">
        <f t="shared" si="77"/>
        <v>0</v>
      </c>
      <c r="AA225" s="162">
        <f t="shared" si="77"/>
        <v>0</v>
      </c>
      <c r="AB225" s="162">
        <f t="shared" si="77"/>
        <v>0</v>
      </c>
      <c r="AC225" s="162">
        <f t="shared" si="77"/>
        <v>0</v>
      </c>
      <c r="AD225" s="162">
        <f t="shared" si="77"/>
        <v>0</v>
      </c>
      <c r="AE225" s="162">
        <f t="shared" si="77"/>
        <v>32644.91</v>
      </c>
      <c r="AF225" s="162">
        <f t="shared" si="77"/>
        <v>116115.89</v>
      </c>
      <c r="AG225" s="162">
        <f t="shared" si="77"/>
        <v>0</v>
      </c>
      <c r="AH225" s="138" t="s">
        <v>17012</v>
      </c>
      <c r="AI225" s="138" t="s">
        <v>17012</v>
      </c>
      <c r="AJ225" s="138" t="s">
        <v>17012</v>
      </c>
      <c r="AK225" s="169"/>
      <c r="AL225" s="169"/>
      <c r="AM225" s="169"/>
      <c r="AN225" s="169"/>
      <c r="AO225" s="170"/>
      <c r="AP225" s="170"/>
      <c r="AQ225" s="170"/>
      <c r="AR225" s="170"/>
      <c r="AS225" s="170"/>
      <c r="AT225" s="170"/>
      <c r="AU225" s="170"/>
      <c r="AV225" s="170"/>
      <c r="AW225" s="170"/>
      <c r="AX225" s="170"/>
      <c r="AY225" s="170"/>
      <c r="AZ225" s="171"/>
      <c r="BA225" s="171"/>
      <c r="BB225" s="170"/>
      <c r="BC225" s="170"/>
      <c r="BD225" s="172"/>
      <c r="BE225" s="173">
        <f t="shared" si="69"/>
        <v>-463.4</v>
      </c>
      <c r="BL225" s="118" t="e">
        <f t="shared" si="74"/>
        <v>#N/A</v>
      </c>
      <c r="BO225" s="118" t="s">
        <v>3675</v>
      </c>
      <c r="BP225" s="118" t="s">
        <v>3095</v>
      </c>
      <c r="BQ225" s="118" t="s">
        <v>3676</v>
      </c>
      <c r="BW225" s="118" t="s">
        <v>3675</v>
      </c>
      <c r="BX225" s="118" t="s">
        <v>3095</v>
      </c>
      <c r="BY225" s="118" t="s">
        <v>3676</v>
      </c>
      <c r="CJ225" s="164">
        <f t="shared" si="45"/>
        <v>2.7648638933897018E-10</v>
      </c>
    </row>
    <row r="226" spans="1:120" x14ac:dyDescent="0.3">
      <c r="A226" s="118">
        <v>1</v>
      </c>
      <c r="B226" s="165">
        <f>SUBTOTAL(9,$A$22:A226)</f>
        <v>192</v>
      </c>
      <c r="C226" s="165"/>
      <c r="D226" s="175" t="s">
        <v>470</v>
      </c>
      <c r="E226" s="198" t="s">
        <v>17418</v>
      </c>
      <c r="F226" s="162">
        <f t="shared" ref="F226:F227" si="78">G226+H226+I226+J226+K226+L226+N226+P226+R226+T226+V226+W226+X226+Y226+Z226+AA226+AB226+AC226+AD226+AE226+AF226+AG226</f>
        <v>116115.89</v>
      </c>
      <c r="G226" s="178">
        <v>0</v>
      </c>
      <c r="H226" s="178">
        <v>0</v>
      </c>
      <c r="I226" s="178">
        <v>0</v>
      </c>
      <c r="J226" s="178">
        <v>0</v>
      </c>
      <c r="K226" s="178">
        <v>0</v>
      </c>
      <c r="L226" s="178">
        <v>0</v>
      </c>
      <c r="M226" s="195">
        <v>0</v>
      </c>
      <c r="N226" s="178">
        <v>0</v>
      </c>
      <c r="O226" s="167">
        <v>0</v>
      </c>
      <c r="P226" s="162">
        <v>0</v>
      </c>
      <c r="Q226" s="178">
        <v>0</v>
      </c>
      <c r="R226" s="178">
        <v>0</v>
      </c>
      <c r="S226" s="162">
        <v>0</v>
      </c>
      <c r="T226" s="162">
        <v>0</v>
      </c>
      <c r="U226" s="178">
        <v>0</v>
      </c>
      <c r="V226" s="178">
        <v>0</v>
      </c>
      <c r="W226" s="162">
        <v>0</v>
      </c>
      <c r="X226" s="178">
        <v>0</v>
      </c>
      <c r="Y226" s="178">
        <v>0</v>
      </c>
      <c r="Z226" s="178">
        <v>0</v>
      </c>
      <c r="AA226" s="178">
        <v>0</v>
      </c>
      <c r="AB226" s="178">
        <v>0</v>
      </c>
      <c r="AC226" s="178">
        <v>0</v>
      </c>
      <c r="AD226" s="178">
        <v>0</v>
      </c>
      <c r="AE226" s="162">
        <f>ROUND(W226*2.14%,2)</f>
        <v>0</v>
      </c>
      <c r="AF226" s="162">
        <v>116115.89</v>
      </c>
      <c r="AG226" s="178">
        <v>0</v>
      </c>
      <c r="AH226" s="138">
        <v>2023</v>
      </c>
      <c r="AI226" s="138" t="s">
        <v>17033</v>
      </c>
      <c r="AJ226" s="138" t="s">
        <v>17033</v>
      </c>
      <c r="AK226" s="169"/>
      <c r="AL226" s="169"/>
      <c r="AM226" s="169"/>
      <c r="AN226" s="169"/>
      <c r="AO226" s="170" t="s">
        <v>16953</v>
      </c>
      <c r="AP226" s="170" t="s">
        <v>16936</v>
      </c>
      <c r="AQ226" s="170">
        <v>0</v>
      </c>
      <c r="AR226" s="170" t="s">
        <v>16950</v>
      </c>
      <c r="AS226" s="170" t="s">
        <v>16952</v>
      </c>
      <c r="AT226" s="170">
        <v>0</v>
      </c>
      <c r="AU226" s="170"/>
      <c r="AV226" s="170"/>
      <c r="AW226" s="170"/>
      <c r="AX226" s="170"/>
      <c r="AY226" s="170" t="s">
        <v>703</v>
      </c>
      <c r="AZ226" s="171">
        <v>947</v>
      </c>
      <c r="BA226" s="171">
        <v>473.7</v>
      </c>
      <c r="BB226" s="170" t="s">
        <v>2989</v>
      </c>
      <c r="BC226" s="170">
        <v>2007</v>
      </c>
      <c r="BD226" s="172"/>
      <c r="BE226" s="173">
        <f t="shared" si="69"/>
        <v>473.7</v>
      </c>
      <c r="BF226" s="118" t="s">
        <v>16933</v>
      </c>
      <c r="BL226" s="118" t="str">
        <f t="shared" si="74"/>
        <v>нет данных</v>
      </c>
      <c r="BO226" s="118" t="s">
        <v>3677</v>
      </c>
      <c r="BP226" s="118" t="s">
        <v>2983</v>
      </c>
      <c r="BQ226" s="118" t="s">
        <v>3678</v>
      </c>
      <c r="BW226" s="118" t="s">
        <v>3677</v>
      </c>
      <c r="BX226" s="118" t="s">
        <v>2983</v>
      </c>
      <c r="BY226" s="118" t="s">
        <v>3678</v>
      </c>
      <c r="CJ226" s="164">
        <f t="shared" si="45"/>
        <v>0</v>
      </c>
    </row>
    <row r="227" spans="1:120" x14ac:dyDescent="0.3">
      <c r="A227" s="118">
        <v>1</v>
      </c>
      <c r="B227" s="165">
        <f>SUBTOTAL(9,$A$22:A227)</f>
        <v>193</v>
      </c>
      <c r="C227" s="165"/>
      <c r="D227" s="175" t="s">
        <v>8906</v>
      </c>
      <c r="E227" s="198" t="s">
        <v>17418</v>
      </c>
      <c r="F227" s="162">
        <f t="shared" si="78"/>
        <v>3114388.91</v>
      </c>
      <c r="G227" s="179">
        <v>0</v>
      </c>
      <c r="H227" s="179">
        <v>0</v>
      </c>
      <c r="I227" s="179">
        <v>0</v>
      </c>
      <c r="J227" s="179">
        <v>0</v>
      </c>
      <c r="K227" s="179">
        <v>0</v>
      </c>
      <c r="L227" s="179">
        <v>0</v>
      </c>
      <c r="M227" s="200">
        <v>0</v>
      </c>
      <c r="N227" s="179">
        <v>0</v>
      </c>
      <c r="O227" s="167">
        <v>463.4</v>
      </c>
      <c r="P227" s="179">
        <v>3081744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f t="shared" ref="AE227" si="79">ROUND(P227*1.0593%,2)+ROUND(G227*1.0593%,2)+ROUND(H227*1.0593%,2)+ROUND(I227*1.0593%,2)+ROUND(J227*1.0593%,2)+ROUND(K227*1.0593%,2)+ROUND(L227*1.0593%,2)+ROUND(N227*1.0593%,2)+ROUND(R227*1.0593%,2)+ROUND(T227*1.0593%,2)+ROUND(V227*1.0593%,2)+ROUND(W227*1.0593%,2)+ROUND(X227*1.0593%,2)+ROUND(Y227*1.0593%,2)+ROUND(Z227*1.0593%,2)+ROUND(AA227*1.0593%,2)+ROUND(AB227*1.0593%,2)+ROUND(AC227*1.0593%,2)+ROUND(AD227*1.0593%,2)</f>
        <v>32644.91</v>
      </c>
      <c r="AF227" s="179">
        <v>0</v>
      </c>
      <c r="AG227" s="179">
        <v>0</v>
      </c>
      <c r="AH227" s="181" t="s">
        <v>17033</v>
      </c>
      <c r="AI227" s="181">
        <v>2023</v>
      </c>
      <c r="AJ227" s="182">
        <v>2023</v>
      </c>
      <c r="AK227" s="169"/>
      <c r="AL227" s="169"/>
      <c r="AM227" s="169"/>
      <c r="AN227" s="169"/>
      <c r="AO227" s="170"/>
      <c r="AP227" s="170"/>
      <c r="AQ227" s="170"/>
      <c r="AR227" s="170"/>
      <c r="AS227" s="170"/>
      <c r="AT227" s="170"/>
      <c r="AU227" s="170"/>
      <c r="AV227" s="170"/>
      <c r="AW227" s="170"/>
      <c r="AX227" s="170"/>
      <c r="AY227" s="170"/>
      <c r="AZ227" s="171"/>
      <c r="BA227" s="171"/>
      <c r="BB227" s="170"/>
      <c r="BC227" s="170"/>
      <c r="BD227" s="172"/>
      <c r="BE227" s="173"/>
      <c r="CJ227" s="164">
        <f t="shared" ref="CJ227:CJ292" si="80">F227-G227-H227-I227-J227-K227-L227-N227-P227-R227-T227-V227-W227-X227-Y227-Z227-AA227-AB227-AC227-AD227-AE227-AF227-AG227</f>
        <v>1.4915713109076023E-10</v>
      </c>
    </row>
    <row r="228" spans="1:120" x14ac:dyDescent="0.3">
      <c r="B228" s="196" t="s">
        <v>471</v>
      </c>
      <c r="C228" s="196"/>
      <c r="D228" s="196"/>
      <c r="E228" s="197"/>
      <c r="F228" s="161">
        <f>SUM(F229:F231)</f>
        <v>19427902.530000001</v>
      </c>
      <c r="G228" s="162">
        <f t="shared" ref="G228:AG228" si="81">SUM(G229:G231)</f>
        <v>0</v>
      </c>
      <c r="H228" s="162">
        <f t="shared" si="81"/>
        <v>0</v>
      </c>
      <c r="I228" s="162">
        <f t="shared" si="81"/>
        <v>0</v>
      </c>
      <c r="J228" s="162">
        <f t="shared" si="81"/>
        <v>0</v>
      </c>
      <c r="K228" s="162">
        <f t="shared" si="81"/>
        <v>0</v>
      </c>
      <c r="L228" s="162">
        <f t="shared" si="81"/>
        <v>0</v>
      </c>
      <c r="M228" s="163">
        <f t="shared" si="81"/>
        <v>0</v>
      </c>
      <c r="N228" s="162">
        <f t="shared" si="81"/>
        <v>0</v>
      </c>
      <c r="O228" s="162">
        <f t="shared" si="81"/>
        <v>1950.84</v>
      </c>
      <c r="P228" s="162">
        <f t="shared" si="81"/>
        <v>18897022.969999999</v>
      </c>
      <c r="Q228" s="162">
        <f t="shared" si="81"/>
        <v>0</v>
      </c>
      <c r="R228" s="162">
        <f t="shared" si="81"/>
        <v>0</v>
      </c>
      <c r="S228" s="162">
        <f t="shared" si="81"/>
        <v>0</v>
      </c>
      <c r="T228" s="162">
        <f t="shared" si="81"/>
        <v>0</v>
      </c>
      <c r="U228" s="162">
        <f t="shared" si="81"/>
        <v>0</v>
      </c>
      <c r="V228" s="162">
        <f t="shared" si="81"/>
        <v>0</v>
      </c>
      <c r="W228" s="162">
        <f t="shared" si="81"/>
        <v>0</v>
      </c>
      <c r="X228" s="162">
        <f t="shared" si="81"/>
        <v>0</v>
      </c>
      <c r="Y228" s="162">
        <f t="shared" si="81"/>
        <v>0</v>
      </c>
      <c r="Z228" s="162">
        <f t="shared" si="81"/>
        <v>0</v>
      </c>
      <c r="AA228" s="162">
        <f t="shared" si="81"/>
        <v>0</v>
      </c>
      <c r="AB228" s="162">
        <f t="shared" si="81"/>
        <v>0</v>
      </c>
      <c r="AC228" s="162">
        <f t="shared" si="81"/>
        <v>0</v>
      </c>
      <c r="AD228" s="162">
        <f t="shared" si="81"/>
        <v>0</v>
      </c>
      <c r="AE228" s="162">
        <f t="shared" si="81"/>
        <v>231606.93</v>
      </c>
      <c r="AF228" s="162">
        <f t="shared" si="81"/>
        <v>299272.63</v>
      </c>
      <c r="AG228" s="162">
        <f t="shared" si="81"/>
        <v>0</v>
      </c>
      <c r="AH228" s="138" t="s">
        <v>17012</v>
      </c>
      <c r="AI228" s="138" t="s">
        <v>17012</v>
      </c>
      <c r="AJ228" s="138" t="s">
        <v>17012</v>
      </c>
      <c r="AK228" s="169"/>
      <c r="AL228" s="169"/>
      <c r="AM228" s="169"/>
      <c r="AN228" s="169"/>
      <c r="AO228" s="170"/>
      <c r="AP228" s="170"/>
      <c r="AQ228" s="170"/>
      <c r="AR228" s="170"/>
      <c r="AS228" s="170"/>
      <c r="AT228" s="170"/>
      <c r="AU228" s="170"/>
      <c r="AV228" s="170"/>
      <c r="AW228" s="170"/>
      <c r="AX228" s="170"/>
      <c r="AY228" s="170"/>
      <c r="AZ228" s="171"/>
      <c r="BA228" s="171"/>
      <c r="BB228" s="170"/>
      <c r="BC228" s="170"/>
      <c r="BD228" s="172"/>
      <c r="BE228" s="173">
        <f t="shared" si="69"/>
        <v>-1950.84</v>
      </c>
      <c r="BL228" s="118" t="e">
        <f>VLOOKUP(D228,BO:BQ,3,FALSE)</f>
        <v>#N/A</v>
      </c>
      <c r="BO228" s="118" t="s">
        <v>3679</v>
      </c>
      <c r="BP228" s="118" t="s">
        <v>2983</v>
      </c>
      <c r="BQ228" s="118" t="s">
        <v>3680</v>
      </c>
      <c r="BW228" s="118" t="s">
        <v>3679</v>
      </c>
      <c r="BX228" s="118" t="s">
        <v>2983</v>
      </c>
      <c r="BY228" s="118" t="s">
        <v>3680</v>
      </c>
      <c r="CJ228" s="164">
        <f t="shared" si="80"/>
        <v>2.3865140974521637E-9</v>
      </c>
    </row>
    <row r="229" spans="1:120" x14ac:dyDescent="0.3">
      <c r="A229" s="118">
        <v>1</v>
      </c>
      <c r="B229" s="165">
        <f>SUBTOTAL(9,$A$22:A229)</f>
        <v>194</v>
      </c>
      <c r="C229" s="165"/>
      <c r="D229" s="175" t="s">
        <v>472</v>
      </c>
      <c r="E229" s="198" t="s">
        <v>17418</v>
      </c>
      <c r="F229" s="162">
        <f t="shared" ref="F229:F231" si="82">G229+H229+I229+J229+K229+L229+N229+P229+R229+T229+V229+W229+X229+Y229+Z229+AA229+AB229+AC229+AD229+AE229+AF229+AG229</f>
        <v>2809982.62</v>
      </c>
      <c r="G229" s="178">
        <v>0</v>
      </c>
      <c r="H229" s="178">
        <v>0</v>
      </c>
      <c r="I229" s="178">
        <v>0</v>
      </c>
      <c r="J229" s="178">
        <v>0</v>
      </c>
      <c r="K229" s="178">
        <v>0</v>
      </c>
      <c r="L229" s="178">
        <v>0</v>
      </c>
      <c r="M229" s="195">
        <v>0</v>
      </c>
      <c r="N229" s="178">
        <v>0</v>
      </c>
      <c r="O229" s="167">
        <v>291.83999999999997</v>
      </c>
      <c r="P229" s="162">
        <v>2709456.42</v>
      </c>
      <c r="Q229" s="178">
        <v>0</v>
      </c>
      <c r="R229" s="178">
        <v>0</v>
      </c>
      <c r="S229" s="162">
        <v>0</v>
      </c>
      <c r="T229" s="162">
        <v>0</v>
      </c>
      <c r="U229" s="178">
        <v>0</v>
      </c>
      <c r="V229" s="178">
        <v>0</v>
      </c>
      <c r="W229" s="178">
        <v>0</v>
      </c>
      <c r="X229" s="178">
        <v>0</v>
      </c>
      <c r="Y229" s="178">
        <v>0</v>
      </c>
      <c r="Z229" s="178">
        <v>0</v>
      </c>
      <c r="AA229" s="178">
        <v>0</v>
      </c>
      <c r="AB229" s="178">
        <v>0</v>
      </c>
      <c r="AC229" s="178">
        <v>0</v>
      </c>
      <c r="AD229" s="178">
        <v>0</v>
      </c>
      <c r="AE229" s="179">
        <v>25512.240000000002</v>
      </c>
      <c r="AF229" s="162">
        <v>75013.960000000006</v>
      </c>
      <c r="AG229" s="178">
        <v>0</v>
      </c>
      <c r="AH229" s="138">
        <v>2023</v>
      </c>
      <c r="AI229" s="138">
        <v>2023</v>
      </c>
      <c r="AJ229" s="138">
        <v>2023</v>
      </c>
      <c r="AK229" s="169"/>
      <c r="AL229" s="169"/>
      <c r="AM229" s="169"/>
      <c r="AN229" s="169"/>
      <c r="AO229" s="170" t="s">
        <v>16940</v>
      </c>
      <c r="AP229" s="170" t="s">
        <v>16936</v>
      </c>
      <c r="AQ229" s="170">
        <v>0</v>
      </c>
      <c r="AR229" s="170" t="s">
        <v>16950</v>
      </c>
      <c r="AS229" s="170" t="s">
        <v>16938</v>
      </c>
      <c r="AT229" s="170">
        <v>0</v>
      </c>
      <c r="AU229" s="170"/>
      <c r="AV229" s="170"/>
      <c r="AW229" s="170"/>
      <c r="AX229" s="170"/>
      <c r="AY229" s="170" t="s">
        <v>926</v>
      </c>
      <c r="AZ229" s="171">
        <v>554.5</v>
      </c>
      <c r="BA229" s="171">
        <v>202.37</v>
      </c>
      <c r="BB229" s="170" t="s">
        <v>3037</v>
      </c>
      <c r="BC229" s="170" t="s">
        <v>16998</v>
      </c>
      <c r="BD229" s="172"/>
      <c r="BE229" s="173">
        <f t="shared" si="69"/>
        <v>-89.46999999999997</v>
      </c>
      <c r="BL229" s="118" t="str">
        <f>VLOOKUP(D229,BO:BQ,3,FALSE)</f>
        <v>нет данных</v>
      </c>
      <c r="BO229" s="118" t="s">
        <v>3681</v>
      </c>
      <c r="BP229" s="118" t="s">
        <v>1267</v>
      </c>
      <c r="BQ229" s="118" t="s">
        <v>1129</v>
      </c>
      <c r="BW229" s="118" t="s">
        <v>3681</v>
      </c>
      <c r="BX229" s="118" t="s">
        <v>1267</v>
      </c>
      <c r="BY229" s="118" t="s">
        <v>1129</v>
      </c>
      <c r="CJ229" s="164">
        <f t="shared" si="80"/>
        <v>1.7462298274040222E-10</v>
      </c>
    </row>
    <row r="230" spans="1:120" x14ac:dyDescent="0.3">
      <c r="A230" s="118">
        <v>1</v>
      </c>
      <c r="B230" s="165">
        <f>SUBTOTAL(9,$A$22:A230)</f>
        <v>195</v>
      </c>
      <c r="C230" s="165"/>
      <c r="D230" s="175" t="s">
        <v>473</v>
      </c>
      <c r="E230" s="198" t="s">
        <v>17418</v>
      </c>
      <c r="F230" s="162">
        <f t="shared" si="82"/>
        <v>6033380.1099999994</v>
      </c>
      <c r="G230" s="178">
        <v>0</v>
      </c>
      <c r="H230" s="178">
        <v>0</v>
      </c>
      <c r="I230" s="178">
        <v>0</v>
      </c>
      <c r="J230" s="178">
        <v>0</v>
      </c>
      <c r="K230" s="178">
        <v>0</v>
      </c>
      <c r="L230" s="178">
        <v>0</v>
      </c>
      <c r="M230" s="195">
        <v>0</v>
      </c>
      <c r="N230" s="178">
        <v>0</v>
      </c>
      <c r="O230" s="167">
        <v>615</v>
      </c>
      <c r="P230" s="162">
        <v>5883752.9299999997</v>
      </c>
      <c r="Q230" s="178">
        <v>0</v>
      </c>
      <c r="R230" s="178">
        <v>0</v>
      </c>
      <c r="S230" s="162">
        <v>0</v>
      </c>
      <c r="T230" s="162">
        <v>0</v>
      </c>
      <c r="U230" s="178">
        <v>0</v>
      </c>
      <c r="V230" s="178">
        <v>0</v>
      </c>
      <c r="W230" s="178">
        <v>0</v>
      </c>
      <c r="X230" s="178">
        <v>0</v>
      </c>
      <c r="Y230" s="178">
        <v>0</v>
      </c>
      <c r="Z230" s="178">
        <v>0</v>
      </c>
      <c r="AA230" s="178">
        <v>0</v>
      </c>
      <c r="AB230" s="178">
        <v>0</v>
      </c>
      <c r="AC230" s="178">
        <v>0</v>
      </c>
      <c r="AD230" s="178">
        <v>0</v>
      </c>
      <c r="AE230" s="179">
        <v>55401.42</v>
      </c>
      <c r="AF230" s="162">
        <v>94225.76</v>
      </c>
      <c r="AG230" s="178">
        <v>0</v>
      </c>
      <c r="AH230" s="138">
        <v>2023</v>
      </c>
      <c r="AI230" s="138">
        <v>2023</v>
      </c>
      <c r="AJ230" s="138">
        <v>2023</v>
      </c>
      <c r="AK230" s="169"/>
      <c r="AL230" s="169"/>
      <c r="AM230" s="169"/>
      <c r="AN230" s="169"/>
      <c r="AO230" s="170" t="s">
        <v>16948</v>
      </c>
      <c r="AP230" s="170" t="s">
        <v>16940</v>
      </c>
      <c r="AQ230" s="170">
        <v>0</v>
      </c>
      <c r="AR230" s="170" t="s">
        <v>16950</v>
      </c>
      <c r="AS230" s="170" t="s">
        <v>16938</v>
      </c>
      <c r="AT230" s="170">
        <v>0</v>
      </c>
      <c r="AU230" s="170" t="s">
        <v>16967</v>
      </c>
      <c r="AV230" s="170"/>
      <c r="AW230" s="170"/>
      <c r="AX230" s="170"/>
      <c r="AY230" s="170" t="s">
        <v>923</v>
      </c>
      <c r="AZ230" s="171">
        <v>706.1</v>
      </c>
      <c r="BA230" s="171">
        <v>493.42</v>
      </c>
      <c r="BB230" s="170" t="s">
        <v>2966</v>
      </c>
      <c r="BC230" s="170" t="s">
        <v>16998</v>
      </c>
      <c r="BD230" s="172"/>
      <c r="BE230" s="173">
        <f t="shared" si="69"/>
        <v>-121.57999999999998</v>
      </c>
      <c r="BL230" s="118" t="str">
        <f>VLOOKUP(D230,BO:BQ,3,FALSE)</f>
        <v>502.500</v>
      </c>
      <c r="BO230" s="118" t="s">
        <v>3682</v>
      </c>
      <c r="BP230" s="118" t="s">
        <v>637</v>
      </c>
      <c r="BQ230" s="118" t="s">
        <v>3684</v>
      </c>
      <c r="BW230" s="118" t="s">
        <v>3682</v>
      </c>
      <c r="BX230" s="118" t="s">
        <v>637</v>
      </c>
      <c r="BY230" s="118" t="s">
        <v>3684</v>
      </c>
      <c r="CJ230" s="164">
        <f t="shared" si="80"/>
        <v>-2.9103830456733704E-10</v>
      </c>
    </row>
    <row r="231" spans="1:120" s="184" customFormat="1" x14ac:dyDescent="0.3">
      <c r="A231" s="118">
        <v>1</v>
      </c>
      <c r="B231" s="165">
        <f>SUBTOTAL(9,$A$22:A231)</f>
        <v>196</v>
      </c>
      <c r="C231" s="165"/>
      <c r="D231" s="211" t="s">
        <v>8616</v>
      </c>
      <c r="E231" s="198" t="s">
        <v>17418</v>
      </c>
      <c r="F231" s="162">
        <f t="shared" si="82"/>
        <v>10584539.799999999</v>
      </c>
      <c r="G231" s="179">
        <v>0</v>
      </c>
      <c r="H231" s="179">
        <v>0</v>
      </c>
      <c r="I231" s="179">
        <v>0</v>
      </c>
      <c r="J231" s="179">
        <v>0</v>
      </c>
      <c r="K231" s="179">
        <v>0</v>
      </c>
      <c r="L231" s="179">
        <v>0</v>
      </c>
      <c r="M231" s="200">
        <v>0</v>
      </c>
      <c r="N231" s="179">
        <v>0</v>
      </c>
      <c r="O231" s="167">
        <v>1044</v>
      </c>
      <c r="P231" s="212">
        <v>10303813.619999999</v>
      </c>
      <c r="Q231" s="179">
        <v>0</v>
      </c>
      <c r="R231" s="179">
        <v>0</v>
      </c>
      <c r="S231" s="179">
        <v>0</v>
      </c>
      <c r="T231" s="179">
        <v>0</v>
      </c>
      <c r="U231" s="179">
        <v>0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150693.26999999999</v>
      </c>
      <c r="AF231" s="179">
        <v>130032.91</v>
      </c>
      <c r="AG231" s="179">
        <v>0</v>
      </c>
      <c r="AH231" s="181">
        <v>2023</v>
      </c>
      <c r="AI231" s="181">
        <v>2023</v>
      </c>
      <c r="AJ231" s="182">
        <v>2023</v>
      </c>
      <c r="AV231" s="184" t="e">
        <f>VLOOKUP(D231,AY:AZ,2,FALSE)</f>
        <v>#N/A</v>
      </c>
      <c r="BY231" s="185"/>
      <c r="CG231" s="184" t="e">
        <f>VLOOKUP(D231,CH:CI,2,FALSE)</f>
        <v>#N/A</v>
      </c>
      <c r="CJ231" s="164">
        <f t="shared" si="80"/>
        <v>-2.9103830456733704E-10</v>
      </c>
      <c r="CN231" s="184" t="e">
        <f>VLOOKUP(D231,CO:CP,2,FALSE)</f>
        <v>#N/A</v>
      </c>
      <c r="DM231" s="184" t="e">
        <f>VLOOKUP(D231,DN:DO,2,FALSE)</f>
        <v>#N/A</v>
      </c>
      <c r="DP231" s="118"/>
    </row>
    <row r="232" spans="1:120" x14ac:dyDescent="0.3">
      <c r="B232" s="196" t="s">
        <v>288</v>
      </c>
      <c r="C232" s="196"/>
      <c r="D232" s="196"/>
      <c r="E232" s="197"/>
      <c r="F232" s="161">
        <f>SUM(F233:F235)</f>
        <v>16383205.869999999</v>
      </c>
      <c r="G232" s="162">
        <f t="shared" ref="G232:AG232" si="83">SUM(G233:G235)</f>
        <v>0</v>
      </c>
      <c r="H232" s="162">
        <f t="shared" si="83"/>
        <v>0</v>
      </c>
      <c r="I232" s="162">
        <f t="shared" si="83"/>
        <v>0</v>
      </c>
      <c r="J232" s="162">
        <f t="shared" si="83"/>
        <v>0</v>
      </c>
      <c r="K232" s="162">
        <f t="shared" si="83"/>
        <v>0</v>
      </c>
      <c r="L232" s="162">
        <f t="shared" si="83"/>
        <v>0</v>
      </c>
      <c r="M232" s="163">
        <f t="shared" si="83"/>
        <v>0</v>
      </c>
      <c r="N232" s="162">
        <f t="shared" si="83"/>
        <v>0</v>
      </c>
      <c r="O232" s="162">
        <f t="shared" si="83"/>
        <v>2592.1639999999998</v>
      </c>
      <c r="P232" s="162">
        <f t="shared" si="83"/>
        <v>16029782.109999999</v>
      </c>
      <c r="Q232" s="162">
        <f t="shared" si="83"/>
        <v>0</v>
      </c>
      <c r="R232" s="162">
        <f t="shared" si="83"/>
        <v>0</v>
      </c>
      <c r="S232" s="162">
        <f t="shared" si="83"/>
        <v>0</v>
      </c>
      <c r="T232" s="162">
        <f t="shared" si="83"/>
        <v>0</v>
      </c>
      <c r="U232" s="162">
        <f t="shared" si="83"/>
        <v>0</v>
      </c>
      <c r="V232" s="162">
        <f t="shared" si="83"/>
        <v>0</v>
      </c>
      <c r="W232" s="162">
        <f t="shared" si="83"/>
        <v>0</v>
      </c>
      <c r="X232" s="162">
        <f t="shared" si="83"/>
        <v>0</v>
      </c>
      <c r="Y232" s="162">
        <f t="shared" si="83"/>
        <v>0</v>
      </c>
      <c r="Z232" s="162">
        <f t="shared" si="83"/>
        <v>0</v>
      </c>
      <c r="AA232" s="162">
        <f t="shared" si="83"/>
        <v>0</v>
      </c>
      <c r="AB232" s="162">
        <f t="shared" si="83"/>
        <v>0</v>
      </c>
      <c r="AC232" s="162">
        <f t="shared" si="83"/>
        <v>0</v>
      </c>
      <c r="AD232" s="162">
        <f t="shared" si="83"/>
        <v>0</v>
      </c>
      <c r="AE232" s="162">
        <f t="shared" si="83"/>
        <v>194772.93</v>
      </c>
      <c r="AF232" s="162">
        <f t="shared" si="83"/>
        <v>158650.83000000002</v>
      </c>
      <c r="AG232" s="162">
        <f t="shared" si="83"/>
        <v>0</v>
      </c>
      <c r="AH232" s="138" t="s">
        <v>17012</v>
      </c>
      <c r="AI232" s="138" t="s">
        <v>17012</v>
      </c>
      <c r="AJ232" s="138" t="s">
        <v>17012</v>
      </c>
      <c r="AK232" s="169"/>
      <c r="AL232" s="169"/>
      <c r="AM232" s="169"/>
      <c r="AN232" s="169"/>
      <c r="AO232" s="170"/>
      <c r="AP232" s="170"/>
      <c r="AQ232" s="170"/>
      <c r="AR232" s="170"/>
      <c r="AS232" s="170"/>
      <c r="AT232" s="170"/>
      <c r="AU232" s="170"/>
      <c r="AV232" s="170"/>
      <c r="AW232" s="170"/>
      <c r="AX232" s="170"/>
      <c r="AY232" s="170"/>
      <c r="AZ232" s="171"/>
      <c r="BA232" s="171"/>
      <c r="BB232" s="170"/>
      <c r="BC232" s="170"/>
      <c r="BD232" s="172"/>
      <c r="BE232" s="173">
        <f t="shared" si="69"/>
        <v>-2592.1639999999998</v>
      </c>
      <c r="BL232" s="118" t="e">
        <f>VLOOKUP(D232,BO:BQ,3,FALSE)</f>
        <v>#N/A</v>
      </c>
      <c r="BO232" s="118" t="s">
        <v>3400</v>
      </c>
      <c r="BP232" s="118" t="s">
        <v>1013</v>
      </c>
      <c r="BQ232" s="118" t="s">
        <v>3401</v>
      </c>
      <c r="BW232" s="118" t="s">
        <v>3400</v>
      </c>
      <c r="BX232" s="118" t="s">
        <v>1013</v>
      </c>
      <c r="BY232" s="118" t="s">
        <v>3401</v>
      </c>
      <c r="CJ232" s="164">
        <f t="shared" si="80"/>
        <v>-2.3283064365386963E-10</v>
      </c>
    </row>
    <row r="233" spans="1:120" x14ac:dyDescent="0.3">
      <c r="A233" s="118">
        <v>1</v>
      </c>
      <c r="B233" s="165">
        <f>SUBTOTAL(9,$A$22:A233)</f>
        <v>197</v>
      </c>
      <c r="C233" s="165"/>
      <c r="D233" s="175" t="s">
        <v>290</v>
      </c>
      <c r="E233" s="198" t="s">
        <v>17419</v>
      </c>
      <c r="F233" s="162">
        <f t="shared" ref="F233:F235" si="84">G233+H233+I233+J233+K233+L233+N233+P233+R233+T233+V233+W233+X233+Y233+Z233+AA233+AB233+AC233+AD233+AE233+AF233+AG233</f>
        <v>3471092.3499999996</v>
      </c>
      <c r="G233" s="178">
        <v>0</v>
      </c>
      <c r="H233" s="178">
        <v>0</v>
      </c>
      <c r="I233" s="178">
        <v>0</v>
      </c>
      <c r="J233" s="178">
        <v>0</v>
      </c>
      <c r="K233" s="178">
        <v>0</v>
      </c>
      <c r="L233" s="178">
        <v>0</v>
      </c>
      <c r="M233" s="195">
        <v>0</v>
      </c>
      <c r="N233" s="178">
        <v>0</v>
      </c>
      <c r="O233" s="167">
        <v>629.36400000000003</v>
      </c>
      <c r="P233" s="167">
        <v>3360005.94</v>
      </c>
      <c r="Q233" s="178">
        <v>0</v>
      </c>
      <c r="R233" s="178">
        <v>0</v>
      </c>
      <c r="S233" s="162">
        <v>0</v>
      </c>
      <c r="T233" s="162">
        <v>0</v>
      </c>
      <c r="U233" s="178">
        <v>0</v>
      </c>
      <c r="V233" s="178">
        <v>0</v>
      </c>
      <c r="W233" s="178">
        <v>0</v>
      </c>
      <c r="X233" s="178">
        <v>0</v>
      </c>
      <c r="Y233" s="178">
        <v>0</v>
      </c>
      <c r="Z233" s="178">
        <v>0</v>
      </c>
      <c r="AA233" s="178">
        <v>0</v>
      </c>
      <c r="AB233" s="178">
        <v>0</v>
      </c>
      <c r="AC233" s="178">
        <v>0</v>
      </c>
      <c r="AD233" s="178">
        <v>0</v>
      </c>
      <c r="AE233" s="179">
        <v>31637.82</v>
      </c>
      <c r="AF233" s="162">
        <v>79448.59</v>
      </c>
      <c r="AG233" s="178">
        <v>0</v>
      </c>
      <c r="AH233" s="138">
        <v>2023</v>
      </c>
      <c r="AI233" s="138">
        <v>2023</v>
      </c>
      <c r="AJ233" s="138">
        <v>2023</v>
      </c>
      <c r="AK233" s="169"/>
      <c r="AL233" s="169"/>
      <c r="AM233" s="169"/>
      <c r="AN233" s="169"/>
      <c r="AO233" s="170" t="s">
        <v>16941</v>
      </c>
      <c r="AP233" s="170" t="s">
        <v>16945</v>
      </c>
      <c r="AQ233" s="170">
        <v>0</v>
      </c>
      <c r="AR233" s="170" t="s">
        <v>16950</v>
      </c>
      <c r="AS233" s="170" t="s">
        <v>16950</v>
      </c>
      <c r="AT233" s="170" t="s">
        <v>16950</v>
      </c>
      <c r="AU233" s="170" t="s">
        <v>16969</v>
      </c>
      <c r="AV233" s="170"/>
      <c r="AW233" s="170"/>
      <c r="AX233" s="170"/>
      <c r="AY233" s="170" t="s">
        <v>3043</v>
      </c>
      <c r="AZ233" s="171">
        <v>1431.3</v>
      </c>
      <c r="BA233" s="171">
        <v>703</v>
      </c>
      <c r="BB233" s="170" t="s">
        <v>2989</v>
      </c>
      <c r="BC233" s="170" t="s">
        <v>16998</v>
      </c>
      <c r="BD233" s="172"/>
      <c r="BE233" s="173">
        <f t="shared" si="69"/>
        <v>73.635999999999967</v>
      </c>
      <c r="BL233" s="118" t="str">
        <f>VLOOKUP(D233,BO:BQ,3,FALSE)</f>
        <v>2547.000</v>
      </c>
      <c r="BO233" s="118" t="s">
        <v>3403</v>
      </c>
      <c r="BP233" s="118" t="s">
        <v>2983</v>
      </c>
      <c r="BQ233" s="118" t="s">
        <v>2983</v>
      </c>
      <c r="BW233" s="118" t="s">
        <v>3403</v>
      </c>
      <c r="BX233" s="118" t="s">
        <v>2983</v>
      </c>
      <c r="BY233" s="118" t="s">
        <v>2983</v>
      </c>
      <c r="CJ233" s="164">
        <f t="shared" si="80"/>
        <v>-3.2014213502407074E-10</v>
      </c>
    </row>
    <row r="234" spans="1:120" s="184" customFormat="1" x14ac:dyDescent="0.3">
      <c r="A234" s="118">
        <v>1</v>
      </c>
      <c r="B234" s="165">
        <f>SUBTOTAL(9,$A$22:A234)</f>
        <v>198</v>
      </c>
      <c r="C234" s="165"/>
      <c r="D234" s="211" t="s">
        <v>9043</v>
      </c>
      <c r="E234" s="198" t="s">
        <v>17419</v>
      </c>
      <c r="F234" s="162">
        <f t="shared" si="84"/>
        <v>6171228.5999999996</v>
      </c>
      <c r="G234" s="179">
        <v>0</v>
      </c>
      <c r="H234" s="179">
        <v>0</v>
      </c>
      <c r="I234" s="179">
        <v>0</v>
      </c>
      <c r="J234" s="179">
        <v>0</v>
      </c>
      <c r="K234" s="179">
        <v>0</v>
      </c>
      <c r="L234" s="179">
        <v>0</v>
      </c>
      <c r="M234" s="200">
        <v>0</v>
      </c>
      <c r="N234" s="179">
        <v>0</v>
      </c>
      <c r="O234" s="167">
        <v>734</v>
      </c>
      <c r="P234" s="179">
        <v>6106542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64686.6</v>
      </c>
      <c r="AF234" s="179">
        <v>0</v>
      </c>
      <c r="AG234" s="179">
        <v>0</v>
      </c>
      <c r="AH234" s="181" t="s">
        <v>17033</v>
      </c>
      <c r="AI234" s="181">
        <v>2023</v>
      </c>
      <c r="AJ234" s="182">
        <v>2023</v>
      </c>
      <c r="AV234" s="184" t="e">
        <f>VLOOKUP(D234,AY:AZ,2,FALSE)</f>
        <v>#N/A</v>
      </c>
      <c r="BY234" s="185"/>
      <c r="CG234" s="184" t="e">
        <f>VLOOKUP(D234,CH:CI,2,FALSE)</f>
        <v>#N/A</v>
      </c>
      <c r="CJ234" s="164">
        <f t="shared" si="80"/>
        <v>-3.7107383832335472E-10</v>
      </c>
      <c r="CN234" s="184" t="e">
        <f>VLOOKUP(D234,CO:CP,2,FALSE)</f>
        <v>#N/A</v>
      </c>
      <c r="DM234" s="184" t="e">
        <f>VLOOKUP(D234,DN:DO,2,FALSE)</f>
        <v>#N/A</v>
      </c>
      <c r="DP234" s="118"/>
    </row>
    <row r="235" spans="1:120" x14ac:dyDescent="0.3">
      <c r="A235" s="118">
        <v>1</v>
      </c>
      <c r="B235" s="165">
        <f>SUBTOTAL(9,$A$22:A235)</f>
        <v>199</v>
      </c>
      <c r="C235" s="165"/>
      <c r="D235" s="175" t="s">
        <v>289</v>
      </c>
      <c r="E235" s="198" t="s">
        <v>17419</v>
      </c>
      <c r="F235" s="162">
        <f t="shared" si="84"/>
        <v>6740884.9199999999</v>
      </c>
      <c r="G235" s="178">
        <v>0</v>
      </c>
      <c r="H235" s="178">
        <v>0</v>
      </c>
      <c r="I235" s="178">
        <v>0</v>
      </c>
      <c r="J235" s="178">
        <v>0</v>
      </c>
      <c r="K235" s="178">
        <v>0</v>
      </c>
      <c r="L235" s="178">
        <v>0</v>
      </c>
      <c r="M235" s="195">
        <v>0</v>
      </c>
      <c r="N235" s="178">
        <v>0</v>
      </c>
      <c r="O235" s="167">
        <v>1228.8</v>
      </c>
      <c r="P235" s="162">
        <v>6563234.1699999999</v>
      </c>
      <c r="Q235" s="178">
        <v>0</v>
      </c>
      <c r="R235" s="178">
        <v>0</v>
      </c>
      <c r="S235" s="162">
        <v>0</v>
      </c>
      <c r="T235" s="162">
        <v>0</v>
      </c>
      <c r="U235" s="178">
        <v>0</v>
      </c>
      <c r="V235" s="178">
        <v>0</v>
      </c>
      <c r="W235" s="178">
        <v>0</v>
      </c>
      <c r="X235" s="178">
        <v>0</v>
      </c>
      <c r="Y235" s="178">
        <v>0</v>
      </c>
      <c r="Z235" s="178">
        <v>0</v>
      </c>
      <c r="AA235" s="178">
        <v>0</v>
      </c>
      <c r="AB235" s="178">
        <v>0</v>
      </c>
      <c r="AC235" s="178">
        <v>0</v>
      </c>
      <c r="AD235" s="178">
        <v>0</v>
      </c>
      <c r="AE235" s="179">
        <v>98448.51</v>
      </c>
      <c r="AF235" s="162">
        <v>79202.240000000005</v>
      </c>
      <c r="AG235" s="178">
        <v>0</v>
      </c>
      <c r="AH235" s="138">
        <v>2023</v>
      </c>
      <c r="AI235" s="138">
        <v>2023</v>
      </c>
      <c r="AJ235" s="138">
        <v>2023</v>
      </c>
      <c r="AK235" s="169"/>
      <c r="AL235" s="169"/>
      <c r="AM235" s="169"/>
      <c r="AN235" s="169"/>
      <c r="AO235" s="170" t="s">
        <v>16955</v>
      </c>
      <c r="AP235" s="170" t="s">
        <v>16951</v>
      </c>
      <c r="AQ235" s="170">
        <v>0</v>
      </c>
      <c r="AR235" s="170" t="s">
        <v>16950</v>
      </c>
      <c r="AS235" s="170" t="s">
        <v>16950</v>
      </c>
      <c r="AT235" s="170" t="s">
        <v>16950</v>
      </c>
      <c r="AU235" s="170"/>
      <c r="AV235" s="170"/>
      <c r="AW235" s="170"/>
      <c r="AX235" s="170"/>
      <c r="AY235" s="170" t="s">
        <v>783</v>
      </c>
      <c r="AZ235" s="171">
        <v>2128.3000000000002</v>
      </c>
      <c r="BA235" s="171">
        <v>1493.5</v>
      </c>
      <c r="BB235" s="170" t="s">
        <v>2989</v>
      </c>
      <c r="BC235" s="170">
        <v>2009</v>
      </c>
      <c r="BD235" s="172"/>
      <c r="BE235" s="173">
        <f>BA235-O235</f>
        <v>264.70000000000005</v>
      </c>
      <c r="BL235" s="118" t="str">
        <f t="shared" ref="BL235:BL241" si="85">VLOOKUP(D235,BO:BQ,3,FALSE)</f>
        <v>1493.500</v>
      </c>
      <c r="BO235" s="118" t="s">
        <v>677</v>
      </c>
      <c r="BP235" s="118" t="s">
        <v>1139</v>
      </c>
      <c r="BQ235" s="118" t="s">
        <v>3402</v>
      </c>
      <c r="BW235" s="118" t="s">
        <v>677</v>
      </c>
      <c r="BX235" s="118" t="s">
        <v>1139</v>
      </c>
      <c r="BY235" s="118" t="s">
        <v>3402</v>
      </c>
      <c r="CJ235" s="164">
        <f t="shared" si="80"/>
        <v>0</v>
      </c>
    </row>
    <row r="236" spans="1:120" x14ac:dyDescent="0.3">
      <c r="B236" s="196" t="s">
        <v>291</v>
      </c>
      <c r="C236" s="196"/>
      <c r="D236" s="196"/>
      <c r="E236" s="197"/>
      <c r="F236" s="161">
        <f>F237</f>
        <v>2063152.76</v>
      </c>
      <c r="G236" s="162">
        <f t="shared" ref="G236:AF236" si="86">G237</f>
        <v>0</v>
      </c>
      <c r="H236" s="162">
        <f t="shared" si="86"/>
        <v>0</v>
      </c>
      <c r="I236" s="162">
        <f t="shared" si="86"/>
        <v>0</v>
      </c>
      <c r="J236" s="162">
        <f t="shared" si="86"/>
        <v>0</v>
      </c>
      <c r="K236" s="162">
        <f t="shared" si="86"/>
        <v>0</v>
      </c>
      <c r="L236" s="162">
        <f t="shared" si="86"/>
        <v>0</v>
      </c>
      <c r="M236" s="163">
        <f t="shared" si="86"/>
        <v>0</v>
      </c>
      <c r="N236" s="162">
        <f t="shared" si="86"/>
        <v>0</v>
      </c>
      <c r="O236" s="162">
        <f t="shared" si="86"/>
        <v>327.3</v>
      </c>
      <c r="P236" s="162">
        <f t="shared" si="86"/>
        <v>1949553.01</v>
      </c>
      <c r="Q236" s="162">
        <f t="shared" si="86"/>
        <v>0</v>
      </c>
      <c r="R236" s="162">
        <f t="shared" si="86"/>
        <v>0</v>
      </c>
      <c r="S236" s="162">
        <f t="shared" si="86"/>
        <v>0</v>
      </c>
      <c r="T236" s="162">
        <f t="shared" si="86"/>
        <v>0</v>
      </c>
      <c r="U236" s="162">
        <f t="shared" si="86"/>
        <v>0</v>
      </c>
      <c r="V236" s="162">
        <f t="shared" si="86"/>
        <v>0</v>
      </c>
      <c r="W236" s="162">
        <f t="shared" si="86"/>
        <v>0</v>
      </c>
      <c r="X236" s="162">
        <f t="shared" si="86"/>
        <v>0</v>
      </c>
      <c r="Y236" s="162">
        <f t="shared" si="86"/>
        <v>0</v>
      </c>
      <c r="Z236" s="162">
        <f t="shared" si="86"/>
        <v>0</v>
      </c>
      <c r="AA236" s="162">
        <f t="shared" si="86"/>
        <v>0</v>
      </c>
      <c r="AB236" s="162">
        <f t="shared" si="86"/>
        <v>0</v>
      </c>
      <c r="AC236" s="162">
        <f t="shared" si="86"/>
        <v>0</v>
      </c>
      <c r="AD236" s="162">
        <f t="shared" si="86"/>
        <v>0</v>
      </c>
      <c r="AE236" s="162">
        <f t="shared" si="86"/>
        <v>41720.43</v>
      </c>
      <c r="AF236" s="162">
        <f t="shared" si="86"/>
        <v>71879.320000000007</v>
      </c>
      <c r="AG236" s="162">
        <f>AG237</f>
        <v>0</v>
      </c>
      <c r="AH236" s="138" t="s">
        <v>17012</v>
      </c>
      <c r="AI236" s="138" t="s">
        <v>17012</v>
      </c>
      <c r="AJ236" s="138" t="s">
        <v>17012</v>
      </c>
      <c r="AK236" s="169"/>
      <c r="AL236" s="169"/>
      <c r="AM236" s="169"/>
      <c r="AN236" s="169"/>
      <c r="AO236" s="170"/>
      <c r="AP236" s="170"/>
      <c r="AQ236" s="170"/>
      <c r="AR236" s="170"/>
      <c r="AS236" s="170"/>
      <c r="AT236" s="170"/>
      <c r="AU236" s="170"/>
      <c r="AV236" s="170"/>
      <c r="AW236" s="170"/>
      <c r="AX236" s="170"/>
      <c r="AY236" s="170"/>
      <c r="AZ236" s="171"/>
      <c r="BA236" s="171"/>
      <c r="BB236" s="170"/>
      <c r="BC236" s="170"/>
      <c r="BD236" s="172"/>
      <c r="BE236" s="173">
        <f t="shared" si="69"/>
        <v>-327.3</v>
      </c>
      <c r="BL236" s="118" t="e">
        <f t="shared" si="85"/>
        <v>#N/A</v>
      </c>
      <c r="BO236" s="118" t="s">
        <v>3405</v>
      </c>
      <c r="BP236" s="118" t="s">
        <v>1342</v>
      </c>
      <c r="BQ236" s="118" t="s">
        <v>3406</v>
      </c>
      <c r="BW236" s="118" t="s">
        <v>3405</v>
      </c>
      <c r="BX236" s="118" t="s">
        <v>1342</v>
      </c>
      <c r="BY236" s="118" t="s">
        <v>3406</v>
      </c>
      <c r="CJ236" s="164">
        <f t="shared" si="80"/>
        <v>0</v>
      </c>
    </row>
    <row r="237" spans="1:120" x14ac:dyDescent="0.3">
      <c r="A237" s="118">
        <v>1</v>
      </c>
      <c r="B237" s="165">
        <f>SUBTOTAL(9,$A$22:A237)</f>
        <v>200</v>
      </c>
      <c r="C237" s="165"/>
      <c r="D237" s="175" t="s">
        <v>299</v>
      </c>
      <c r="E237" s="198" t="s">
        <v>17419</v>
      </c>
      <c r="F237" s="162">
        <f t="shared" ref="F237" si="87">G237+H237+I237+J237+K237+L237+N237+P237+R237+T237+V237+W237+X237+Y237+Z237+AA237+AB237+AC237+AD237+AE237+AF237+AG237</f>
        <v>2063152.76</v>
      </c>
      <c r="G237" s="178">
        <v>0</v>
      </c>
      <c r="H237" s="178">
        <v>0</v>
      </c>
      <c r="I237" s="178">
        <v>0</v>
      </c>
      <c r="J237" s="178">
        <v>0</v>
      </c>
      <c r="K237" s="178">
        <v>0</v>
      </c>
      <c r="L237" s="178">
        <v>0</v>
      </c>
      <c r="M237" s="195">
        <v>0</v>
      </c>
      <c r="N237" s="178">
        <v>0</v>
      </c>
      <c r="O237" s="167">
        <v>327.3</v>
      </c>
      <c r="P237" s="167">
        <v>1949553.01</v>
      </c>
      <c r="Q237" s="178">
        <v>0</v>
      </c>
      <c r="R237" s="178">
        <v>0</v>
      </c>
      <c r="S237" s="162">
        <v>0</v>
      </c>
      <c r="T237" s="162">
        <v>0</v>
      </c>
      <c r="U237" s="178">
        <v>0</v>
      </c>
      <c r="V237" s="178">
        <v>0</v>
      </c>
      <c r="W237" s="178">
        <v>0</v>
      </c>
      <c r="X237" s="178">
        <v>0</v>
      </c>
      <c r="Y237" s="178">
        <v>0</v>
      </c>
      <c r="Z237" s="178">
        <v>0</v>
      </c>
      <c r="AA237" s="178">
        <v>0</v>
      </c>
      <c r="AB237" s="178">
        <v>0</v>
      </c>
      <c r="AC237" s="178">
        <v>0</v>
      </c>
      <c r="AD237" s="178">
        <v>0</v>
      </c>
      <c r="AE237" s="178">
        <f>ROUND(P237*2.14%,2)</f>
        <v>41720.43</v>
      </c>
      <c r="AF237" s="162">
        <v>71879.320000000007</v>
      </c>
      <c r="AG237" s="178">
        <v>0</v>
      </c>
      <c r="AH237" s="138">
        <v>2023</v>
      </c>
      <c r="AI237" s="138">
        <v>2023</v>
      </c>
      <c r="AJ237" s="138">
        <v>2023</v>
      </c>
      <c r="AK237" s="169"/>
      <c r="AL237" s="169"/>
      <c r="AM237" s="169"/>
      <c r="AN237" s="169"/>
      <c r="AO237" s="170" t="s">
        <v>16955</v>
      </c>
      <c r="AP237" s="170" t="s">
        <v>16945</v>
      </c>
      <c r="AQ237" s="170">
        <v>0</v>
      </c>
      <c r="AR237" s="170" t="s">
        <v>16950</v>
      </c>
      <c r="AS237" s="170" t="s">
        <v>16943</v>
      </c>
      <c r="AT237" s="170">
        <v>0</v>
      </c>
      <c r="AU237" s="170" t="s">
        <v>16966</v>
      </c>
      <c r="AV237" s="170"/>
      <c r="AW237" s="170"/>
      <c r="AX237" s="170"/>
      <c r="AY237" s="170" t="s">
        <v>771</v>
      </c>
      <c r="AZ237" s="171">
        <v>926.3</v>
      </c>
      <c r="BA237" s="171">
        <v>412</v>
      </c>
      <c r="BB237" s="170" t="s">
        <v>2989</v>
      </c>
      <c r="BC237" s="170" t="s">
        <v>771</v>
      </c>
      <c r="BD237" s="172"/>
      <c r="BE237" s="173">
        <f t="shared" si="69"/>
        <v>84.699999999999989</v>
      </c>
      <c r="BL237" s="118" t="str">
        <f t="shared" si="85"/>
        <v>410.300</v>
      </c>
      <c r="BO237" s="118" t="s">
        <v>3407</v>
      </c>
      <c r="BP237" s="118" t="s">
        <v>2983</v>
      </c>
      <c r="BQ237" s="118" t="s">
        <v>2983</v>
      </c>
      <c r="BW237" s="118" t="s">
        <v>3407</v>
      </c>
      <c r="BX237" s="118" t="s">
        <v>2983</v>
      </c>
      <c r="BY237" s="118" t="s">
        <v>2983</v>
      </c>
      <c r="CJ237" s="164">
        <f t="shared" si="80"/>
        <v>0</v>
      </c>
    </row>
    <row r="238" spans="1:120" x14ac:dyDescent="0.3">
      <c r="B238" s="196" t="s">
        <v>326</v>
      </c>
      <c r="C238" s="196"/>
      <c r="D238" s="196"/>
      <c r="E238" s="197"/>
      <c r="F238" s="161">
        <f>F239</f>
        <v>3492184.21</v>
      </c>
      <c r="G238" s="162">
        <f t="shared" ref="G238:AG238" si="88">G239</f>
        <v>0</v>
      </c>
      <c r="H238" s="162">
        <f t="shared" si="88"/>
        <v>0</v>
      </c>
      <c r="I238" s="162">
        <f t="shared" si="88"/>
        <v>0</v>
      </c>
      <c r="J238" s="162">
        <f t="shared" si="88"/>
        <v>0</v>
      </c>
      <c r="K238" s="162">
        <f t="shared" si="88"/>
        <v>0</v>
      </c>
      <c r="L238" s="162">
        <f t="shared" si="88"/>
        <v>0</v>
      </c>
      <c r="M238" s="163">
        <f t="shared" si="88"/>
        <v>0</v>
      </c>
      <c r="N238" s="162">
        <f t="shared" si="88"/>
        <v>0</v>
      </c>
      <c r="O238" s="162">
        <f t="shared" si="88"/>
        <v>607.91999999999996</v>
      </c>
      <c r="P238" s="162">
        <f t="shared" si="88"/>
        <v>3388807.87</v>
      </c>
      <c r="Q238" s="162">
        <f t="shared" si="88"/>
        <v>0</v>
      </c>
      <c r="R238" s="162">
        <f t="shared" si="88"/>
        <v>0</v>
      </c>
      <c r="S238" s="162">
        <f t="shared" si="88"/>
        <v>0</v>
      </c>
      <c r="T238" s="162">
        <f t="shared" si="88"/>
        <v>0</v>
      </c>
      <c r="U238" s="162">
        <f t="shared" si="88"/>
        <v>0</v>
      </c>
      <c r="V238" s="162">
        <f t="shared" si="88"/>
        <v>0</v>
      </c>
      <c r="W238" s="162">
        <f t="shared" si="88"/>
        <v>0</v>
      </c>
      <c r="X238" s="162">
        <f t="shared" si="88"/>
        <v>0</v>
      </c>
      <c r="Y238" s="162">
        <f t="shared" si="88"/>
        <v>0</v>
      </c>
      <c r="Z238" s="162">
        <f t="shared" si="88"/>
        <v>0</v>
      </c>
      <c r="AA238" s="162">
        <f t="shared" si="88"/>
        <v>0</v>
      </c>
      <c r="AB238" s="162">
        <f t="shared" si="88"/>
        <v>0</v>
      </c>
      <c r="AC238" s="162">
        <f t="shared" si="88"/>
        <v>0</v>
      </c>
      <c r="AD238" s="162">
        <f t="shared" si="88"/>
        <v>0</v>
      </c>
      <c r="AE238" s="162">
        <f t="shared" si="88"/>
        <v>19580.53</v>
      </c>
      <c r="AF238" s="162">
        <f t="shared" si="88"/>
        <v>83795.81</v>
      </c>
      <c r="AG238" s="162">
        <f t="shared" si="88"/>
        <v>0</v>
      </c>
      <c r="AH238" s="138" t="s">
        <v>17012</v>
      </c>
      <c r="AI238" s="138" t="s">
        <v>17012</v>
      </c>
      <c r="AJ238" s="138" t="s">
        <v>17012</v>
      </c>
      <c r="AK238" s="169"/>
      <c r="AL238" s="169"/>
      <c r="AM238" s="169"/>
      <c r="AN238" s="169"/>
      <c r="AO238" s="170"/>
      <c r="AP238" s="170"/>
      <c r="AQ238" s="170"/>
      <c r="AR238" s="170"/>
      <c r="AS238" s="170"/>
      <c r="AT238" s="170"/>
      <c r="AU238" s="170"/>
      <c r="AV238" s="170"/>
      <c r="AW238" s="170"/>
      <c r="AX238" s="170"/>
      <c r="AY238" s="170"/>
      <c r="AZ238" s="171"/>
      <c r="BA238" s="171"/>
      <c r="BB238" s="170"/>
      <c r="BC238" s="170"/>
      <c r="BD238" s="172"/>
      <c r="BE238" s="173">
        <f t="shared" si="69"/>
        <v>-607.91999999999996</v>
      </c>
      <c r="BL238" s="118" t="e">
        <f t="shared" si="85"/>
        <v>#N/A</v>
      </c>
      <c r="BO238" s="118" t="s">
        <v>3456</v>
      </c>
      <c r="BP238" s="118" t="s">
        <v>1342</v>
      </c>
      <c r="BQ238" s="118" t="s">
        <v>2983</v>
      </c>
      <c r="BW238" s="118" t="s">
        <v>3456</v>
      </c>
      <c r="BX238" s="118" t="s">
        <v>1342</v>
      </c>
      <c r="BY238" s="118" t="s">
        <v>2983</v>
      </c>
      <c r="CJ238" s="164">
        <f t="shared" si="80"/>
        <v>-1.4551915228366852E-10</v>
      </c>
    </row>
    <row r="239" spans="1:120" x14ac:dyDescent="0.3">
      <c r="A239" s="118">
        <v>1</v>
      </c>
      <c r="B239" s="165">
        <f>SUBTOTAL(9,$A$22:A239)</f>
        <v>201</v>
      </c>
      <c r="C239" s="165"/>
      <c r="D239" s="175" t="s">
        <v>328</v>
      </c>
      <c r="E239" s="198" t="s">
        <v>17420</v>
      </c>
      <c r="F239" s="162">
        <f>G239+H239+I239+J239+K239+L239+N239+P239+R239+T239+V239+W239+X239+Y239+Z239+AA239+AB239+AC239+AD239+AE239+AF239+AG239</f>
        <v>3492184.21</v>
      </c>
      <c r="G239" s="178">
        <v>0</v>
      </c>
      <c r="H239" s="178">
        <v>0</v>
      </c>
      <c r="I239" s="178">
        <v>0</v>
      </c>
      <c r="J239" s="178">
        <v>0</v>
      </c>
      <c r="K239" s="178">
        <v>0</v>
      </c>
      <c r="L239" s="178">
        <v>0</v>
      </c>
      <c r="M239" s="195">
        <v>0</v>
      </c>
      <c r="N239" s="178">
        <v>0</v>
      </c>
      <c r="O239" s="167">
        <v>607.91999999999996</v>
      </c>
      <c r="P239" s="167">
        <v>3388807.87</v>
      </c>
      <c r="Q239" s="178">
        <v>0</v>
      </c>
      <c r="R239" s="178">
        <v>0</v>
      </c>
      <c r="S239" s="162">
        <v>0</v>
      </c>
      <c r="T239" s="162">
        <v>0</v>
      </c>
      <c r="U239" s="178">
        <v>0</v>
      </c>
      <c r="V239" s="178">
        <v>0</v>
      </c>
      <c r="W239" s="178">
        <v>0</v>
      </c>
      <c r="X239" s="178">
        <v>0</v>
      </c>
      <c r="Y239" s="178">
        <v>0</v>
      </c>
      <c r="Z239" s="178">
        <v>0</v>
      </c>
      <c r="AA239" s="178">
        <v>0</v>
      </c>
      <c r="AB239" s="178">
        <v>0</v>
      </c>
      <c r="AC239" s="178">
        <v>0</v>
      </c>
      <c r="AD239" s="178">
        <v>0</v>
      </c>
      <c r="AE239" s="179">
        <v>19580.53</v>
      </c>
      <c r="AF239" s="162">
        <v>83795.81</v>
      </c>
      <c r="AG239" s="178">
        <v>0</v>
      </c>
      <c r="AH239" s="138">
        <v>2023</v>
      </c>
      <c r="AI239" s="138">
        <v>2023</v>
      </c>
      <c r="AJ239" s="138">
        <v>2023</v>
      </c>
      <c r="AK239" s="169"/>
      <c r="AL239" s="169"/>
      <c r="AM239" s="169"/>
      <c r="AN239" s="169"/>
      <c r="AO239" s="170" t="s">
        <v>16946</v>
      </c>
      <c r="AP239" s="170" t="s">
        <v>16953</v>
      </c>
      <c r="AQ239" s="170">
        <v>0</v>
      </c>
      <c r="AR239" s="170" t="s">
        <v>16951</v>
      </c>
      <c r="AS239" s="170" t="s">
        <v>16947</v>
      </c>
      <c r="AT239" s="170">
        <v>0</v>
      </c>
      <c r="AU239" s="170"/>
      <c r="AV239" s="170"/>
      <c r="AW239" s="170"/>
      <c r="AX239" s="170"/>
      <c r="AY239" s="170" t="s">
        <v>666</v>
      </c>
      <c r="AZ239" s="171">
        <v>786.9</v>
      </c>
      <c r="BA239" s="171">
        <v>720</v>
      </c>
      <c r="BB239" s="170" t="s">
        <v>2966</v>
      </c>
      <c r="BC239" s="170" t="s">
        <v>16998</v>
      </c>
      <c r="BD239" s="172"/>
      <c r="BE239" s="173">
        <f t="shared" si="69"/>
        <v>112.08000000000004</v>
      </c>
      <c r="BL239" s="118" t="str">
        <f t="shared" si="85"/>
        <v>646.900</v>
      </c>
      <c r="BO239" s="118" t="s">
        <v>681</v>
      </c>
      <c r="BP239" s="118" t="s">
        <v>1342</v>
      </c>
      <c r="BQ239" s="118" t="s">
        <v>3458</v>
      </c>
      <c r="BW239" s="118" t="s">
        <v>681</v>
      </c>
      <c r="BX239" s="118" t="s">
        <v>1342</v>
      </c>
      <c r="BY239" s="118" t="s">
        <v>3458</v>
      </c>
      <c r="CJ239" s="164">
        <f t="shared" si="80"/>
        <v>-1.4551915228366852E-10</v>
      </c>
    </row>
    <row r="240" spans="1:120" x14ac:dyDescent="0.3">
      <c r="B240" s="196" t="s">
        <v>327</v>
      </c>
      <c r="C240" s="196"/>
      <c r="D240" s="196"/>
      <c r="E240" s="197"/>
      <c r="F240" s="161">
        <f>F241</f>
        <v>2099944.42</v>
      </c>
      <c r="G240" s="162">
        <f t="shared" ref="G240:AG240" si="89">G241</f>
        <v>0</v>
      </c>
      <c r="H240" s="162">
        <f t="shared" si="89"/>
        <v>0</v>
      </c>
      <c r="I240" s="162">
        <f t="shared" si="89"/>
        <v>0</v>
      </c>
      <c r="J240" s="162">
        <f t="shared" si="89"/>
        <v>0</v>
      </c>
      <c r="K240" s="162">
        <f t="shared" si="89"/>
        <v>0</v>
      </c>
      <c r="L240" s="162">
        <f t="shared" si="89"/>
        <v>0</v>
      </c>
      <c r="M240" s="163">
        <f t="shared" si="89"/>
        <v>0</v>
      </c>
      <c r="N240" s="162">
        <f t="shared" si="89"/>
        <v>0</v>
      </c>
      <c r="O240" s="162">
        <f t="shared" si="89"/>
        <v>369.26799999999997</v>
      </c>
      <c r="P240" s="162">
        <f t="shared" si="89"/>
        <v>2023496.55</v>
      </c>
      <c r="Q240" s="162">
        <f t="shared" si="89"/>
        <v>0</v>
      </c>
      <c r="R240" s="162">
        <f t="shared" si="89"/>
        <v>0</v>
      </c>
      <c r="S240" s="162">
        <f t="shared" si="89"/>
        <v>0</v>
      </c>
      <c r="T240" s="162">
        <f t="shared" si="89"/>
        <v>0</v>
      </c>
      <c r="U240" s="162">
        <f t="shared" si="89"/>
        <v>0</v>
      </c>
      <c r="V240" s="162">
        <f t="shared" si="89"/>
        <v>0</v>
      </c>
      <c r="W240" s="162">
        <f t="shared" si="89"/>
        <v>0</v>
      </c>
      <c r="X240" s="162">
        <f t="shared" si="89"/>
        <v>0</v>
      </c>
      <c r="Y240" s="162">
        <f t="shared" si="89"/>
        <v>0</v>
      </c>
      <c r="Z240" s="162">
        <f t="shared" si="89"/>
        <v>0</v>
      </c>
      <c r="AA240" s="162">
        <f t="shared" si="89"/>
        <v>0</v>
      </c>
      <c r="AB240" s="162">
        <f t="shared" si="89"/>
        <v>0</v>
      </c>
      <c r="AC240" s="162">
        <f t="shared" si="89"/>
        <v>0</v>
      </c>
      <c r="AD240" s="162">
        <f t="shared" si="89"/>
        <v>0</v>
      </c>
      <c r="AE240" s="162">
        <f t="shared" si="89"/>
        <v>11691.76</v>
      </c>
      <c r="AF240" s="162">
        <f t="shared" si="89"/>
        <v>64756.11</v>
      </c>
      <c r="AG240" s="162">
        <f t="shared" si="89"/>
        <v>0</v>
      </c>
      <c r="AH240" s="138" t="s">
        <v>17012</v>
      </c>
      <c r="AI240" s="138" t="s">
        <v>17012</v>
      </c>
      <c r="AJ240" s="138" t="s">
        <v>17012</v>
      </c>
      <c r="AK240" s="169"/>
      <c r="AL240" s="169"/>
      <c r="AM240" s="169"/>
      <c r="AN240" s="169"/>
      <c r="AO240" s="170"/>
      <c r="AP240" s="170"/>
      <c r="AQ240" s="170"/>
      <c r="AR240" s="170"/>
      <c r="AS240" s="170"/>
      <c r="AT240" s="170"/>
      <c r="AU240" s="170"/>
      <c r="AV240" s="170"/>
      <c r="AW240" s="170"/>
      <c r="AX240" s="170"/>
      <c r="AY240" s="170"/>
      <c r="AZ240" s="171"/>
      <c r="BA240" s="171"/>
      <c r="BB240" s="170"/>
      <c r="BC240" s="170"/>
      <c r="BD240" s="172"/>
      <c r="BE240" s="173">
        <f t="shared" ref="BE240:BE249" si="90">BA240-O240</f>
        <v>-369.26799999999997</v>
      </c>
      <c r="BL240" s="118" t="e">
        <f t="shared" si="85"/>
        <v>#N/A</v>
      </c>
      <c r="BO240" s="118" t="s">
        <v>682</v>
      </c>
      <c r="BP240" s="118" t="s">
        <v>1267</v>
      </c>
      <c r="BQ240" s="118" t="s">
        <v>1337</v>
      </c>
      <c r="BW240" s="118" t="s">
        <v>682</v>
      </c>
      <c r="BX240" s="118" t="s">
        <v>1267</v>
      </c>
      <c r="BY240" s="118" t="s">
        <v>1337</v>
      </c>
      <c r="CJ240" s="164">
        <f t="shared" si="80"/>
        <v>-1.2369127944111824E-10</v>
      </c>
    </row>
    <row r="241" spans="1:120" x14ac:dyDescent="0.3">
      <c r="A241" s="118">
        <v>1</v>
      </c>
      <c r="B241" s="165">
        <f>SUBTOTAL(9,$A$22:A241)</f>
        <v>202</v>
      </c>
      <c r="C241" s="165"/>
      <c r="D241" s="175" t="s">
        <v>330</v>
      </c>
      <c r="E241" s="198" t="s">
        <v>17420</v>
      </c>
      <c r="F241" s="162">
        <f>G241+H241+I241+J241+K241+L241+N241+P241+R241+T241+V241+W241+X241+Y241+Z241+AA241+AB241+AC241+AD241+AE241+AF241+AG241</f>
        <v>2099944.42</v>
      </c>
      <c r="G241" s="178">
        <v>0</v>
      </c>
      <c r="H241" s="178">
        <v>0</v>
      </c>
      <c r="I241" s="178">
        <v>0</v>
      </c>
      <c r="J241" s="178">
        <v>0</v>
      </c>
      <c r="K241" s="178">
        <v>0</v>
      </c>
      <c r="L241" s="178">
        <v>0</v>
      </c>
      <c r="M241" s="195">
        <v>0</v>
      </c>
      <c r="N241" s="178">
        <v>0</v>
      </c>
      <c r="O241" s="167">
        <v>369.26799999999997</v>
      </c>
      <c r="P241" s="167">
        <v>2023496.55</v>
      </c>
      <c r="Q241" s="178">
        <v>0</v>
      </c>
      <c r="R241" s="178">
        <v>0</v>
      </c>
      <c r="S241" s="162">
        <v>0</v>
      </c>
      <c r="T241" s="162">
        <v>0</v>
      </c>
      <c r="U241" s="178">
        <v>0</v>
      </c>
      <c r="V241" s="178">
        <v>0</v>
      </c>
      <c r="W241" s="178">
        <v>0</v>
      </c>
      <c r="X241" s="178">
        <v>0</v>
      </c>
      <c r="Y241" s="178">
        <v>0</v>
      </c>
      <c r="Z241" s="178">
        <v>0</v>
      </c>
      <c r="AA241" s="178">
        <v>0</v>
      </c>
      <c r="AB241" s="178">
        <v>0</v>
      </c>
      <c r="AC241" s="178">
        <v>0</v>
      </c>
      <c r="AD241" s="178">
        <v>0</v>
      </c>
      <c r="AE241" s="179">
        <v>11691.76</v>
      </c>
      <c r="AF241" s="162">
        <v>64756.11</v>
      </c>
      <c r="AG241" s="178">
        <v>0</v>
      </c>
      <c r="AH241" s="138">
        <v>2023</v>
      </c>
      <c r="AI241" s="138">
        <v>2023</v>
      </c>
      <c r="AJ241" s="138">
        <v>2023</v>
      </c>
      <c r="AK241" s="169"/>
      <c r="AL241" s="169"/>
      <c r="AM241" s="169"/>
      <c r="AN241" s="169"/>
      <c r="AO241" s="170" t="s">
        <v>16940</v>
      </c>
      <c r="AP241" s="170" t="s">
        <v>16936</v>
      </c>
      <c r="AQ241" s="170">
        <v>0</v>
      </c>
      <c r="AR241" s="170" t="s">
        <v>16947</v>
      </c>
      <c r="AS241" s="170" t="s">
        <v>16954</v>
      </c>
      <c r="AT241" s="170">
        <v>0</v>
      </c>
      <c r="AU241" s="170"/>
      <c r="AV241" s="170"/>
      <c r="AW241" s="170"/>
      <c r="AX241" s="170"/>
      <c r="AY241" s="170" t="s">
        <v>1013</v>
      </c>
      <c r="AZ241" s="171">
        <v>365.1</v>
      </c>
      <c r="BA241" s="171" t="s">
        <v>2983</v>
      </c>
      <c r="BB241" s="170" t="s">
        <v>2966</v>
      </c>
      <c r="BC241" s="170" t="s">
        <v>16998</v>
      </c>
      <c r="BD241" s="172"/>
      <c r="BE241" s="173" t="e">
        <f t="shared" si="90"/>
        <v>#VALUE!</v>
      </c>
      <c r="BL241" s="118" t="str">
        <f t="shared" si="85"/>
        <v>нет данных</v>
      </c>
      <c r="BO241" s="118" t="s">
        <v>683</v>
      </c>
      <c r="BP241" s="118" t="s">
        <v>705</v>
      </c>
      <c r="BQ241" s="118" t="s">
        <v>2171</v>
      </c>
      <c r="BW241" s="118" t="s">
        <v>683</v>
      </c>
      <c r="BX241" s="118" t="s">
        <v>705</v>
      </c>
      <c r="BY241" s="118" t="s">
        <v>2171</v>
      </c>
      <c r="CJ241" s="164">
        <f t="shared" si="80"/>
        <v>-1.2369127944111824E-10</v>
      </c>
    </row>
    <row r="242" spans="1:120" x14ac:dyDescent="0.3">
      <c r="B242" s="196" t="s">
        <v>332</v>
      </c>
      <c r="C242" s="196"/>
      <c r="D242" s="175"/>
      <c r="E242" s="198"/>
      <c r="F242" s="161">
        <f>F243+F244</f>
        <v>6041248.2699999996</v>
      </c>
      <c r="G242" s="162">
        <f t="shared" ref="G242:AG242" si="91">G243+G244</f>
        <v>0</v>
      </c>
      <c r="H242" s="162">
        <f t="shared" si="91"/>
        <v>0</v>
      </c>
      <c r="I242" s="162">
        <f t="shared" si="91"/>
        <v>0</v>
      </c>
      <c r="J242" s="162">
        <f t="shared" si="91"/>
        <v>0</v>
      </c>
      <c r="K242" s="162">
        <f t="shared" si="91"/>
        <v>0</v>
      </c>
      <c r="L242" s="162">
        <f t="shared" si="91"/>
        <v>0</v>
      </c>
      <c r="M242" s="163">
        <f t="shared" si="91"/>
        <v>0</v>
      </c>
      <c r="N242" s="162">
        <f t="shared" si="91"/>
        <v>0</v>
      </c>
      <c r="O242" s="162">
        <f t="shared" si="91"/>
        <v>913.6</v>
      </c>
      <c r="P242" s="162">
        <f t="shared" si="91"/>
        <v>5977924.1200000001</v>
      </c>
      <c r="Q242" s="162">
        <f t="shared" si="91"/>
        <v>0</v>
      </c>
      <c r="R242" s="162">
        <f t="shared" si="91"/>
        <v>0</v>
      </c>
      <c r="S242" s="162">
        <f t="shared" si="91"/>
        <v>0</v>
      </c>
      <c r="T242" s="162">
        <f t="shared" si="91"/>
        <v>0</v>
      </c>
      <c r="U242" s="162">
        <f t="shared" si="91"/>
        <v>0</v>
      </c>
      <c r="V242" s="162">
        <f t="shared" si="91"/>
        <v>0</v>
      </c>
      <c r="W242" s="162">
        <f t="shared" si="91"/>
        <v>0</v>
      </c>
      <c r="X242" s="162">
        <f t="shared" si="91"/>
        <v>0</v>
      </c>
      <c r="Y242" s="162">
        <f t="shared" si="91"/>
        <v>0</v>
      </c>
      <c r="Z242" s="162">
        <f t="shared" si="91"/>
        <v>0</v>
      </c>
      <c r="AA242" s="162">
        <f t="shared" si="91"/>
        <v>0</v>
      </c>
      <c r="AB242" s="162">
        <f t="shared" si="91"/>
        <v>0</v>
      </c>
      <c r="AC242" s="162">
        <f t="shared" si="91"/>
        <v>0</v>
      </c>
      <c r="AD242" s="162">
        <f t="shared" si="91"/>
        <v>0</v>
      </c>
      <c r="AE242" s="162">
        <f t="shared" si="91"/>
        <v>63324.15</v>
      </c>
      <c r="AF242" s="162">
        <f t="shared" si="91"/>
        <v>0</v>
      </c>
      <c r="AG242" s="162">
        <f t="shared" si="91"/>
        <v>0</v>
      </c>
      <c r="AH242" s="138" t="s">
        <v>17012</v>
      </c>
      <c r="AI242" s="138" t="s">
        <v>17012</v>
      </c>
      <c r="AJ242" s="138" t="s">
        <v>17012</v>
      </c>
      <c r="AK242" s="169"/>
      <c r="AL242" s="169"/>
      <c r="AM242" s="169"/>
      <c r="AN242" s="169"/>
      <c r="AO242" s="170"/>
      <c r="AP242" s="170"/>
      <c r="AQ242" s="170"/>
      <c r="AR242" s="170"/>
      <c r="AS242" s="170"/>
      <c r="AT242" s="170"/>
      <c r="AU242" s="170"/>
      <c r="AV242" s="170"/>
      <c r="AW242" s="170"/>
      <c r="AX242" s="170"/>
      <c r="AY242" s="170"/>
      <c r="AZ242" s="171"/>
      <c r="BA242" s="171"/>
      <c r="BB242" s="170"/>
      <c r="BC242" s="170"/>
      <c r="BD242" s="172"/>
      <c r="BE242" s="173"/>
      <c r="CJ242" s="164">
        <f t="shared" si="80"/>
        <v>-5.6024873629212379E-10</v>
      </c>
    </row>
    <row r="243" spans="1:120" x14ac:dyDescent="0.3">
      <c r="A243" s="118">
        <v>1</v>
      </c>
      <c r="B243" s="165">
        <f>SUBTOTAL(9,$A$22:A243)</f>
        <v>203</v>
      </c>
      <c r="C243" s="165"/>
      <c r="D243" s="175" t="s">
        <v>1822</v>
      </c>
      <c r="E243" s="198" t="s">
        <v>17420</v>
      </c>
      <c r="F243" s="162">
        <f t="shared" ref="F243:F244" si="92">G243+H243+I243+J243+K243+L243+N243+P243+R243+T243+V243+W243+X243+Y243+Z243+AA243+AB243+AC243+AD243+AE243+AF243+AG243</f>
        <v>2988281.18</v>
      </c>
      <c r="G243" s="179">
        <v>0</v>
      </c>
      <c r="H243" s="179">
        <v>0</v>
      </c>
      <c r="I243" s="179">
        <v>0</v>
      </c>
      <c r="J243" s="179">
        <v>0</v>
      </c>
      <c r="K243" s="179">
        <v>0</v>
      </c>
      <c r="L243" s="179">
        <v>0</v>
      </c>
      <c r="M243" s="200">
        <v>0</v>
      </c>
      <c r="N243" s="179">
        <v>0</v>
      </c>
      <c r="O243" s="167">
        <v>453.6</v>
      </c>
      <c r="P243" s="179">
        <v>2956958.12</v>
      </c>
      <c r="Q243" s="179">
        <v>0</v>
      </c>
      <c r="R243" s="179">
        <v>0</v>
      </c>
      <c r="S243" s="179">
        <v>0</v>
      </c>
      <c r="T243" s="179">
        <v>0</v>
      </c>
      <c r="U243" s="179">
        <v>0</v>
      </c>
      <c r="V243" s="179">
        <v>0</v>
      </c>
      <c r="W243" s="179">
        <v>0</v>
      </c>
      <c r="X243" s="179">
        <v>0</v>
      </c>
      <c r="Y243" s="179">
        <v>0</v>
      </c>
      <c r="Z243" s="179">
        <v>0</v>
      </c>
      <c r="AA243" s="179">
        <v>0</v>
      </c>
      <c r="AB243" s="179">
        <v>0</v>
      </c>
      <c r="AC243" s="179">
        <v>0</v>
      </c>
      <c r="AD243" s="179">
        <v>0</v>
      </c>
      <c r="AE243" s="179">
        <v>31323.06</v>
      </c>
      <c r="AF243" s="179">
        <v>0</v>
      </c>
      <c r="AG243" s="179">
        <v>0</v>
      </c>
      <c r="AH243" s="181" t="s">
        <v>17033</v>
      </c>
      <c r="AI243" s="181">
        <v>2023</v>
      </c>
      <c r="AJ243" s="182">
        <v>2023</v>
      </c>
      <c r="AK243" s="169"/>
      <c r="AL243" s="169"/>
      <c r="AM243" s="169"/>
      <c r="AN243" s="169"/>
      <c r="AO243" s="170"/>
      <c r="AP243" s="170"/>
      <c r="AQ243" s="170"/>
      <c r="AR243" s="170"/>
      <c r="AS243" s="170"/>
      <c r="AT243" s="170"/>
      <c r="AU243" s="170"/>
      <c r="AV243" s="170"/>
      <c r="AW243" s="170"/>
      <c r="AX243" s="170"/>
      <c r="AY243" s="170"/>
      <c r="AZ243" s="171"/>
      <c r="BA243" s="171"/>
      <c r="BB243" s="170"/>
      <c r="BC243" s="170"/>
      <c r="BD243" s="172"/>
      <c r="BE243" s="173"/>
      <c r="CJ243" s="164">
        <f t="shared" si="80"/>
        <v>5.4569682106375694E-11</v>
      </c>
    </row>
    <row r="244" spans="1:120" x14ac:dyDescent="0.3">
      <c r="A244" s="118">
        <v>1</v>
      </c>
      <c r="B244" s="165">
        <f>SUBTOTAL(9,$A$22:A244)</f>
        <v>204</v>
      </c>
      <c r="C244" s="165"/>
      <c r="D244" s="175" t="s">
        <v>1821</v>
      </c>
      <c r="E244" s="198" t="s">
        <v>17420</v>
      </c>
      <c r="F244" s="162">
        <f t="shared" si="92"/>
        <v>3052967.09</v>
      </c>
      <c r="G244" s="179">
        <v>0</v>
      </c>
      <c r="H244" s="179">
        <v>0</v>
      </c>
      <c r="I244" s="179">
        <v>0</v>
      </c>
      <c r="J244" s="179">
        <v>0</v>
      </c>
      <c r="K244" s="179">
        <v>0</v>
      </c>
      <c r="L244" s="179">
        <v>0</v>
      </c>
      <c r="M244" s="200">
        <v>0</v>
      </c>
      <c r="N244" s="179">
        <v>0</v>
      </c>
      <c r="O244" s="167">
        <v>460</v>
      </c>
      <c r="P244" s="179">
        <v>3020966</v>
      </c>
      <c r="Q244" s="179">
        <v>0</v>
      </c>
      <c r="R244" s="179">
        <v>0</v>
      </c>
      <c r="S244" s="179">
        <v>0</v>
      </c>
      <c r="T244" s="179">
        <v>0</v>
      </c>
      <c r="U244" s="179">
        <v>0</v>
      </c>
      <c r="V244" s="179">
        <v>0</v>
      </c>
      <c r="W244" s="179">
        <v>0</v>
      </c>
      <c r="X244" s="179">
        <v>0</v>
      </c>
      <c r="Y244" s="179">
        <v>0</v>
      </c>
      <c r="Z244" s="179">
        <v>0</v>
      </c>
      <c r="AA244" s="179">
        <v>0</v>
      </c>
      <c r="AB244" s="179">
        <v>0</v>
      </c>
      <c r="AC244" s="179">
        <v>0</v>
      </c>
      <c r="AD244" s="179">
        <v>0</v>
      </c>
      <c r="AE244" s="179">
        <v>32001.09</v>
      </c>
      <c r="AF244" s="179">
        <v>0</v>
      </c>
      <c r="AG244" s="179">
        <v>0</v>
      </c>
      <c r="AH244" s="181" t="s">
        <v>17033</v>
      </c>
      <c r="AI244" s="181">
        <v>2023</v>
      </c>
      <c r="AJ244" s="182">
        <v>2023</v>
      </c>
      <c r="AK244" s="169"/>
      <c r="AL244" s="169"/>
      <c r="AM244" s="169"/>
      <c r="AN244" s="169"/>
      <c r="AO244" s="170"/>
      <c r="AP244" s="170"/>
      <c r="AQ244" s="170"/>
      <c r="AR244" s="170"/>
      <c r="AS244" s="170"/>
      <c r="AT244" s="170"/>
      <c r="AU244" s="170"/>
      <c r="AV244" s="170"/>
      <c r="AW244" s="170"/>
      <c r="AX244" s="170"/>
      <c r="AY244" s="170"/>
      <c r="AZ244" s="171"/>
      <c r="BA244" s="171"/>
      <c r="BB244" s="170"/>
      <c r="BC244" s="170"/>
      <c r="BD244" s="172"/>
      <c r="BE244" s="173"/>
      <c r="CJ244" s="164">
        <f t="shared" si="80"/>
        <v>-1.4915713109076023E-10</v>
      </c>
    </row>
    <row r="245" spans="1:120" x14ac:dyDescent="0.3">
      <c r="B245" s="196" t="s">
        <v>354</v>
      </c>
      <c r="C245" s="196"/>
      <c r="D245" s="196"/>
      <c r="E245" s="197"/>
      <c r="F245" s="161">
        <f>F246</f>
        <v>123036.97</v>
      </c>
      <c r="G245" s="162">
        <f t="shared" ref="G245:AG245" si="93">G246</f>
        <v>0</v>
      </c>
      <c r="H245" s="162">
        <f t="shared" si="93"/>
        <v>0</v>
      </c>
      <c r="I245" s="162">
        <f t="shared" si="93"/>
        <v>0</v>
      </c>
      <c r="J245" s="162">
        <f t="shared" si="93"/>
        <v>0</v>
      </c>
      <c r="K245" s="162">
        <f t="shared" si="93"/>
        <v>0</v>
      </c>
      <c r="L245" s="162">
        <f t="shared" si="93"/>
        <v>0</v>
      </c>
      <c r="M245" s="163">
        <f t="shared" si="93"/>
        <v>0</v>
      </c>
      <c r="N245" s="162">
        <f t="shared" si="93"/>
        <v>0</v>
      </c>
      <c r="O245" s="162">
        <f t="shared" si="93"/>
        <v>0</v>
      </c>
      <c r="P245" s="162">
        <f t="shared" si="93"/>
        <v>0</v>
      </c>
      <c r="Q245" s="162">
        <f t="shared" si="93"/>
        <v>0</v>
      </c>
      <c r="R245" s="162">
        <f t="shared" si="93"/>
        <v>0</v>
      </c>
      <c r="S245" s="162">
        <f t="shared" si="93"/>
        <v>0</v>
      </c>
      <c r="T245" s="162">
        <f t="shared" si="93"/>
        <v>0</v>
      </c>
      <c r="U245" s="162">
        <f t="shared" si="93"/>
        <v>0</v>
      </c>
      <c r="V245" s="162">
        <f t="shared" si="93"/>
        <v>0</v>
      </c>
      <c r="W245" s="162">
        <f t="shared" si="93"/>
        <v>0</v>
      </c>
      <c r="X245" s="162">
        <f t="shared" si="93"/>
        <v>0</v>
      </c>
      <c r="Y245" s="162">
        <f t="shared" si="93"/>
        <v>0</v>
      </c>
      <c r="Z245" s="162">
        <f t="shared" si="93"/>
        <v>0</v>
      </c>
      <c r="AA245" s="162">
        <f t="shared" si="93"/>
        <v>0</v>
      </c>
      <c r="AB245" s="162">
        <f t="shared" si="93"/>
        <v>0</v>
      </c>
      <c r="AC245" s="162">
        <f t="shared" si="93"/>
        <v>0</v>
      </c>
      <c r="AD245" s="162">
        <f t="shared" si="93"/>
        <v>0</v>
      </c>
      <c r="AE245" s="162">
        <f t="shared" si="93"/>
        <v>0</v>
      </c>
      <c r="AF245" s="162">
        <f t="shared" si="93"/>
        <v>123036.97</v>
      </c>
      <c r="AG245" s="162">
        <f t="shared" si="93"/>
        <v>0</v>
      </c>
      <c r="AH245" s="138" t="s">
        <v>17012</v>
      </c>
      <c r="AI245" s="138" t="s">
        <v>17012</v>
      </c>
      <c r="AJ245" s="138" t="s">
        <v>17012</v>
      </c>
      <c r="AK245" s="169"/>
      <c r="AL245" s="169"/>
      <c r="AM245" s="169"/>
      <c r="AN245" s="169"/>
      <c r="AO245" s="170"/>
      <c r="AP245" s="170"/>
      <c r="AQ245" s="170"/>
      <c r="AR245" s="170"/>
      <c r="AS245" s="170"/>
      <c r="AT245" s="170"/>
      <c r="AU245" s="170"/>
      <c r="AV245" s="170"/>
      <c r="AW245" s="170"/>
      <c r="AX245" s="170"/>
      <c r="AY245" s="170"/>
      <c r="AZ245" s="171"/>
      <c r="BA245" s="171"/>
      <c r="BB245" s="170"/>
      <c r="BC245" s="170"/>
      <c r="BD245" s="172"/>
      <c r="BE245" s="173">
        <f t="shared" si="90"/>
        <v>0</v>
      </c>
      <c r="BL245" s="118" t="e">
        <f>VLOOKUP(D245,BO:BQ,3,FALSE)</f>
        <v>#N/A</v>
      </c>
      <c r="BO245" s="118" t="s">
        <v>687</v>
      </c>
      <c r="BP245" s="118" t="s">
        <v>16978</v>
      </c>
      <c r="BQ245" s="118" t="s">
        <v>2983</v>
      </c>
      <c r="BW245" s="118" t="s">
        <v>687</v>
      </c>
      <c r="BX245" s="118" t="s">
        <v>16978</v>
      </c>
      <c r="BY245" s="118" t="s">
        <v>2983</v>
      </c>
      <c r="CJ245" s="164">
        <f t="shared" si="80"/>
        <v>0</v>
      </c>
    </row>
    <row r="246" spans="1:120" x14ac:dyDescent="0.3">
      <c r="A246" s="118">
        <v>1</v>
      </c>
      <c r="B246" s="165">
        <f>SUBTOTAL(9,$A$22:A246)</f>
        <v>205</v>
      </c>
      <c r="C246" s="165"/>
      <c r="D246" s="175" t="s">
        <v>355</v>
      </c>
      <c r="E246" s="198" t="s">
        <v>17421</v>
      </c>
      <c r="F246" s="162">
        <f>G246+H246+I246+J246+K246+L246+N246+P246+R246+T246+V246+W246+X246+Y246+Z246+AA246+AB246+AC246+AD246+AE246+AF246+AG246</f>
        <v>123036.97</v>
      </c>
      <c r="G246" s="178">
        <v>0</v>
      </c>
      <c r="H246" s="178">
        <v>0</v>
      </c>
      <c r="I246" s="178">
        <v>0</v>
      </c>
      <c r="J246" s="178">
        <v>0</v>
      </c>
      <c r="K246" s="178">
        <v>0</v>
      </c>
      <c r="L246" s="178">
        <v>0</v>
      </c>
      <c r="M246" s="195">
        <v>0</v>
      </c>
      <c r="N246" s="178">
        <v>0</v>
      </c>
      <c r="O246" s="180">
        <v>0</v>
      </c>
      <c r="P246" s="162">
        <v>0</v>
      </c>
      <c r="Q246" s="178">
        <v>0</v>
      </c>
      <c r="R246" s="178">
        <v>0</v>
      </c>
      <c r="S246" s="162">
        <v>0</v>
      </c>
      <c r="T246" s="162">
        <v>0</v>
      </c>
      <c r="U246" s="178">
        <v>0</v>
      </c>
      <c r="V246" s="178">
        <v>0</v>
      </c>
      <c r="W246" s="178">
        <v>0</v>
      </c>
      <c r="X246" s="178">
        <v>0</v>
      </c>
      <c r="Y246" s="178">
        <v>0</v>
      </c>
      <c r="Z246" s="178">
        <v>0</v>
      </c>
      <c r="AA246" s="178">
        <v>0</v>
      </c>
      <c r="AB246" s="178">
        <v>0</v>
      </c>
      <c r="AC246" s="178">
        <v>0</v>
      </c>
      <c r="AD246" s="178">
        <v>0</v>
      </c>
      <c r="AE246" s="178">
        <f>ROUND(I246*2.14%,2)</f>
        <v>0</v>
      </c>
      <c r="AF246" s="162">
        <v>123036.97</v>
      </c>
      <c r="AG246" s="178">
        <v>0</v>
      </c>
      <c r="AH246" s="138">
        <v>2023</v>
      </c>
      <c r="AI246" s="138" t="s">
        <v>17033</v>
      </c>
      <c r="AJ246" s="138" t="s">
        <v>17033</v>
      </c>
      <c r="AK246" s="169"/>
      <c r="AL246" s="169"/>
      <c r="AM246" s="169"/>
      <c r="AN246" s="169"/>
      <c r="AO246" s="170" t="s">
        <v>16939</v>
      </c>
      <c r="AP246" s="170" t="s">
        <v>16937</v>
      </c>
      <c r="AQ246" s="170">
        <v>0</v>
      </c>
      <c r="AR246" s="170" t="s">
        <v>16944</v>
      </c>
      <c r="AS246" s="170" t="s">
        <v>16949</v>
      </c>
      <c r="AT246" s="170" t="s">
        <v>16951</v>
      </c>
      <c r="AU246" s="170" t="s">
        <v>16966</v>
      </c>
      <c r="AV246" s="170"/>
      <c r="AW246" s="170"/>
      <c r="AX246" s="170"/>
      <c r="AY246" s="170" t="s">
        <v>775</v>
      </c>
      <c r="AZ246" s="171">
        <v>3379.8</v>
      </c>
      <c r="BA246" s="171">
        <v>978</v>
      </c>
      <c r="BB246" s="170" t="s">
        <v>2966</v>
      </c>
      <c r="BC246" s="170" t="s">
        <v>775</v>
      </c>
      <c r="BD246" s="172"/>
      <c r="BE246" s="173">
        <f t="shared" si="90"/>
        <v>978</v>
      </c>
      <c r="BL246" s="118" t="str">
        <f>VLOOKUP(D246,BO:BQ,3,FALSE)</f>
        <v>801.900</v>
      </c>
      <c r="BO246" s="118" t="s">
        <v>3513</v>
      </c>
      <c r="BP246" s="118" t="s">
        <v>628</v>
      </c>
      <c r="BQ246" s="118" t="s">
        <v>3514</v>
      </c>
      <c r="BW246" s="118" t="s">
        <v>3513</v>
      </c>
      <c r="BX246" s="118" t="s">
        <v>628</v>
      </c>
      <c r="BY246" s="118" t="s">
        <v>3514</v>
      </c>
      <c r="CJ246" s="164">
        <f t="shared" si="80"/>
        <v>0</v>
      </c>
    </row>
    <row r="247" spans="1:120" x14ac:dyDescent="0.3">
      <c r="B247" s="196" t="s">
        <v>17392</v>
      </c>
      <c r="C247" s="196"/>
      <c r="D247" s="196"/>
      <c r="E247" s="197"/>
      <c r="F247" s="161">
        <f>F248</f>
        <v>6160030</v>
      </c>
      <c r="G247" s="162">
        <f t="shared" ref="G247:AG247" si="94">G248</f>
        <v>0</v>
      </c>
      <c r="H247" s="162">
        <f t="shared" si="94"/>
        <v>0</v>
      </c>
      <c r="I247" s="162">
        <f t="shared" si="94"/>
        <v>0</v>
      </c>
      <c r="J247" s="162">
        <f t="shared" si="94"/>
        <v>0</v>
      </c>
      <c r="K247" s="162">
        <f t="shared" si="94"/>
        <v>0</v>
      </c>
      <c r="L247" s="162">
        <f t="shared" si="94"/>
        <v>0</v>
      </c>
      <c r="M247" s="163">
        <f t="shared" si="94"/>
        <v>0</v>
      </c>
      <c r="N247" s="162">
        <f t="shared" si="94"/>
        <v>0</v>
      </c>
      <c r="O247" s="162">
        <f t="shared" si="94"/>
        <v>718.3</v>
      </c>
      <c r="P247" s="162">
        <f t="shared" si="94"/>
        <v>6030967.2999999998</v>
      </c>
      <c r="Q247" s="162">
        <f t="shared" si="94"/>
        <v>0</v>
      </c>
      <c r="R247" s="162">
        <f t="shared" si="94"/>
        <v>0</v>
      </c>
      <c r="S247" s="162">
        <f t="shared" si="94"/>
        <v>0</v>
      </c>
      <c r="T247" s="162">
        <f t="shared" si="94"/>
        <v>0</v>
      </c>
      <c r="U247" s="162">
        <f t="shared" si="94"/>
        <v>0</v>
      </c>
      <c r="V247" s="162">
        <f t="shared" si="94"/>
        <v>0</v>
      </c>
      <c r="W247" s="162">
        <f t="shared" si="94"/>
        <v>0</v>
      </c>
      <c r="X247" s="162">
        <f t="shared" si="94"/>
        <v>0</v>
      </c>
      <c r="Y247" s="162">
        <f t="shared" si="94"/>
        <v>0</v>
      </c>
      <c r="Z247" s="162">
        <f t="shared" si="94"/>
        <v>0</v>
      </c>
      <c r="AA247" s="162">
        <f t="shared" si="94"/>
        <v>0</v>
      </c>
      <c r="AB247" s="162">
        <f t="shared" si="94"/>
        <v>0</v>
      </c>
      <c r="AC247" s="162">
        <f t="shared" si="94"/>
        <v>0</v>
      </c>
      <c r="AD247" s="162">
        <f t="shared" si="94"/>
        <v>0</v>
      </c>
      <c r="AE247" s="162">
        <f t="shared" si="94"/>
        <v>129062.7</v>
      </c>
      <c r="AF247" s="162">
        <f t="shared" si="94"/>
        <v>0</v>
      </c>
      <c r="AG247" s="162">
        <f t="shared" si="94"/>
        <v>0</v>
      </c>
      <c r="AH247" s="138" t="s">
        <v>17012</v>
      </c>
      <c r="AI247" s="138" t="s">
        <v>17012</v>
      </c>
      <c r="AJ247" s="138" t="s">
        <v>17012</v>
      </c>
      <c r="AK247" s="169"/>
      <c r="AL247" s="169"/>
      <c r="AM247" s="169"/>
      <c r="AN247" s="169"/>
      <c r="AO247" s="170"/>
      <c r="AP247" s="170"/>
      <c r="AQ247" s="170"/>
      <c r="AR247" s="170"/>
      <c r="AS247" s="170"/>
      <c r="AT247" s="170"/>
      <c r="AU247" s="170"/>
      <c r="AV247" s="170"/>
      <c r="AW247" s="170"/>
      <c r="AX247" s="170"/>
      <c r="AY247" s="170"/>
      <c r="AZ247" s="171"/>
      <c r="BA247" s="171"/>
      <c r="BB247" s="170"/>
      <c r="BC247" s="170"/>
      <c r="BD247" s="172"/>
      <c r="BE247" s="173">
        <f t="shared" si="90"/>
        <v>-718.3</v>
      </c>
      <c r="BL247" s="118" t="e">
        <f>VLOOKUP(D247,BO:BQ,3,FALSE)</f>
        <v>#N/A</v>
      </c>
      <c r="BO247" s="118" t="s">
        <v>3516</v>
      </c>
      <c r="BP247" s="118" t="s">
        <v>628</v>
      </c>
      <c r="BQ247" s="118" t="s">
        <v>3517</v>
      </c>
      <c r="BW247" s="118" t="s">
        <v>3516</v>
      </c>
      <c r="BX247" s="118" t="s">
        <v>628</v>
      </c>
      <c r="BY247" s="118" t="s">
        <v>3517</v>
      </c>
      <c r="CJ247" s="164">
        <f t="shared" si="80"/>
        <v>1.8917489796876907E-10</v>
      </c>
    </row>
    <row r="248" spans="1:120" x14ac:dyDescent="0.3">
      <c r="A248" s="118">
        <v>1</v>
      </c>
      <c r="B248" s="165">
        <f>SUBTOTAL(9,$A$22:A248)</f>
        <v>206</v>
      </c>
      <c r="C248" s="165"/>
      <c r="D248" s="175" t="s">
        <v>10526</v>
      </c>
      <c r="E248" s="198" t="s">
        <v>17421</v>
      </c>
      <c r="F248" s="162">
        <f>G248+H248+I248+J248+K248+L248+N248+P248+R248+T248+V248+W248+X248+Y248+Z248+AA248+AB248+AC248+AD248+AE248+AF248+AG248</f>
        <v>6160030</v>
      </c>
      <c r="G248" s="178">
        <v>0</v>
      </c>
      <c r="H248" s="178">
        <v>0</v>
      </c>
      <c r="I248" s="178">
        <v>0</v>
      </c>
      <c r="J248" s="178">
        <v>0</v>
      </c>
      <c r="K248" s="178">
        <v>0</v>
      </c>
      <c r="L248" s="178">
        <v>0</v>
      </c>
      <c r="M248" s="163">
        <v>0</v>
      </c>
      <c r="N248" s="178">
        <v>0</v>
      </c>
      <c r="O248" s="162">
        <v>718.3</v>
      </c>
      <c r="P248" s="162">
        <v>6030967.2999999998</v>
      </c>
      <c r="Q248" s="178">
        <v>0</v>
      </c>
      <c r="R248" s="178">
        <v>0</v>
      </c>
      <c r="S248" s="178">
        <v>0</v>
      </c>
      <c r="T248" s="178">
        <v>0</v>
      </c>
      <c r="U248" s="213">
        <v>0</v>
      </c>
      <c r="V248" s="178">
        <v>0</v>
      </c>
      <c r="W248" s="178">
        <v>0</v>
      </c>
      <c r="X248" s="178">
        <v>0</v>
      </c>
      <c r="Y248" s="178">
        <v>0</v>
      </c>
      <c r="Z248" s="178">
        <v>0</v>
      </c>
      <c r="AA248" s="178">
        <v>0</v>
      </c>
      <c r="AB248" s="178">
        <v>0</v>
      </c>
      <c r="AC248" s="178">
        <v>0</v>
      </c>
      <c r="AD248" s="178">
        <v>0</v>
      </c>
      <c r="AE248" s="162">
        <f>ROUND(P248*2.14%,2)</f>
        <v>129062.7</v>
      </c>
      <c r="AF248" s="162">
        <v>0</v>
      </c>
      <c r="AG248" s="178">
        <v>0</v>
      </c>
      <c r="AH248" s="138" t="s">
        <v>17033</v>
      </c>
      <c r="AI248" s="138">
        <v>2023</v>
      </c>
      <c r="AJ248" s="138">
        <v>2023</v>
      </c>
      <c r="AK248" s="169"/>
      <c r="AL248" s="169"/>
      <c r="AM248" s="169"/>
      <c r="AN248" s="169"/>
      <c r="AO248" s="170" t="s">
        <v>16939</v>
      </c>
      <c r="AP248" s="170" t="s">
        <v>16945</v>
      </c>
      <c r="AQ248" s="170">
        <v>0</v>
      </c>
      <c r="AR248" s="170" t="s">
        <v>16957</v>
      </c>
      <c r="AS248" s="170" t="s">
        <v>16960</v>
      </c>
      <c r="AT248" s="170">
        <v>0</v>
      </c>
      <c r="AU248" s="170"/>
      <c r="AV248" s="170"/>
      <c r="AW248" s="170"/>
      <c r="AX248" s="170"/>
      <c r="AY248" s="170" t="s">
        <v>778</v>
      </c>
      <c r="AZ248" s="171">
        <v>521.6</v>
      </c>
      <c r="BA248" s="171">
        <v>621.72</v>
      </c>
      <c r="BB248" s="170" t="s">
        <v>2966</v>
      </c>
      <c r="BC248" s="170" t="s">
        <v>16998</v>
      </c>
      <c r="BD248" s="172"/>
      <c r="BE248" s="173">
        <f>BA248-O248</f>
        <v>-96.579999999999927</v>
      </c>
      <c r="BL248" s="118" t="str">
        <f>VLOOKUP(D248,BO:BQ,3,FALSE)</f>
        <v>806.000</v>
      </c>
      <c r="BO248" s="118" t="s">
        <v>541</v>
      </c>
      <c r="BP248" s="118" t="s">
        <v>2983</v>
      </c>
      <c r="BQ248" s="118" t="s">
        <v>2983</v>
      </c>
      <c r="BW248" s="118" t="s">
        <v>541</v>
      </c>
      <c r="BX248" s="118" t="s">
        <v>2983</v>
      </c>
      <c r="BY248" s="118" t="s">
        <v>2983</v>
      </c>
      <c r="CJ248" s="164">
        <f>F248-G248-H248-I248-J248-K248-L248-N248-P248-R248-T248-V248-W248-X248-Y248-Z248-AA248-AB248-AC248-AD248-AE248-AF248-AG248</f>
        <v>1.8917489796876907E-10</v>
      </c>
    </row>
    <row r="249" spans="1:120" x14ac:dyDescent="0.3">
      <c r="B249" s="196" t="s">
        <v>2946</v>
      </c>
      <c r="C249" s="196"/>
      <c r="D249" s="196"/>
      <c r="E249" s="197"/>
      <c r="F249" s="161">
        <f>SUM(F250:F254)</f>
        <v>39908200.790000007</v>
      </c>
      <c r="G249" s="162">
        <f t="shared" ref="G249:AF249" si="95">SUM(G250:G254)</f>
        <v>0</v>
      </c>
      <c r="H249" s="162">
        <f t="shared" si="95"/>
        <v>0</v>
      </c>
      <c r="I249" s="162">
        <f t="shared" si="95"/>
        <v>0</v>
      </c>
      <c r="J249" s="162">
        <f t="shared" si="95"/>
        <v>0</v>
      </c>
      <c r="K249" s="162">
        <f t="shared" si="95"/>
        <v>0</v>
      </c>
      <c r="L249" s="162">
        <f t="shared" si="95"/>
        <v>0</v>
      </c>
      <c r="M249" s="163">
        <f t="shared" si="95"/>
        <v>0</v>
      </c>
      <c r="N249" s="162">
        <f t="shared" si="95"/>
        <v>0</v>
      </c>
      <c r="O249" s="162">
        <f t="shared" si="95"/>
        <v>4875.49</v>
      </c>
      <c r="P249" s="162">
        <f t="shared" si="95"/>
        <v>39503728.950000003</v>
      </c>
      <c r="Q249" s="162">
        <f t="shared" si="95"/>
        <v>0</v>
      </c>
      <c r="R249" s="162">
        <f t="shared" si="95"/>
        <v>0</v>
      </c>
      <c r="S249" s="162">
        <f t="shared" si="95"/>
        <v>0</v>
      </c>
      <c r="T249" s="162">
        <f t="shared" si="95"/>
        <v>0</v>
      </c>
      <c r="U249" s="162">
        <f t="shared" si="95"/>
        <v>0</v>
      </c>
      <c r="V249" s="162">
        <f t="shared" si="95"/>
        <v>0</v>
      </c>
      <c r="W249" s="162">
        <f t="shared" si="95"/>
        <v>0</v>
      </c>
      <c r="X249" s="162">
        <f t="shared" si="95"/>
        <v>0</v>
      </c>
      <c r="Y249" s="162">
        <f t="shared" si="95"/>
        <v>0</v>
      </c>
      <c r="Z249" s="162">
        <f t="shared" si="95"/>
        <v>0</v>
      </c>
      <c r="AA249" s="162">
        <f t="shared" si="95"/>
        <v>0</v>
      </c>
      <c r="AB249" s="162">
        <f t="shared" si="95"/>
        <v>0</v>
      </c>
      <c r="AC249" s="162">
        <f t="shared" si="95"/>
        <v>0</v>
      </c>
      <c r="AD249" s="162">
        <f t="shared" si="95"/>
        <v>0</v>
      </c>
      <c r="AE249" s="162">
        <f t="shared" si="95"/>
        <v>404471.84</v>
      </c>
      <c r="AF249" s="162">
        <f t="shared" si="95"/>
        <v>0</v>
      </c>
      <c r="AG249" s="162">
        <f>SUM(AG250:AG254)</f>
        <v>0</v>
      </c>
      <c r="AH249" s="138" t="s">
        <v>17012</v>
      </c>
      <c r="AI249" s="138" t="s">
        <v>17012</v>
      </c>
      <c r="AJ249" s="138" t="s">
        <v>17012</v>
      </c>
      <c r="AK249" s="169"/>
      <c r="AL249" s="169"/>
      <c r="AM249" s="169"/>
      <c r="AN249" s="169"/>
      <c r="AO249" s="170"/>
      <c r="AP249" s="170"/>
      <c r="AQ249" s="170"/>
      <c r="AR249" s="170"/>
      <c r="AS249" s="170"/>
      <c r="AT249" s="170"/>
      <c r="AU249" s="170"/>
      <c r="AV249" s="170"/>
      <c r="AW249" s="170"/>
      <c r="AX249" s="170"/>
      <c r="AY249" s="170"/>
      <c r="AZ249" s="171"/>
      <c r="BA249" s="171"/>
      <c r="BB249" s="170"/>
      <c r="BC249" s="170"/>
      <c r="BD249" s="172"/>
      <c r="BE249" s="173">
        <f t="shared" si="90"/>
        <v>-4875.49</v>
      </c>
      <c r="BL249" s="118" t="e">
        <f>VLOOKUP(D249,BO:BQ,3,FALSE)</f>
        <v>#N/A</v>
      </c>
      <c r="BO249" s="118" t="s">
        <v>3886</v>
      </c>
      <c r="BP249" s="118" t="s">
        <v>3243</v>
      </c>
      <c r="BQ249" s="118" t="s">
        <v>2983</v>
      </c>
      <c r="BW249" s="118" t="s">
        <v>3886</v>
      </c>
      <c r="BX249" s="118" t="s">
        <v>3243</v>
      </c>
      <c r="BY249" s="118" t="s">
        <v>2983</v>
      </c>
      <c r="CJ249" s="164">
        <f t="shared" si="80"/>
        <v>3.5506673157215118E-9</v>
      </c>
    </row>
    <row r="250" spans="1:120" x14ac:dyDescent="0.3">
      <c r="A250" s="118">
        <v>1</v>
      </c>
      <c r="B250" s="165">
        <f>SUBTOTAL(9,$A$22:A250)</f>
        <v>207</v>
      </c>
      <c r="C250" s="165"/>
      <c r="D250" s="196" t="s">
        <v>2942</v>
      </c>
      <c r="E250" s="197" t="s">
        <v>17413</v>
      </c>
      <c r="F250" s="162">
        <f>G250+H250+I250+J250+K250+L250+N250+P250+R250+T250+V250+W250+X250+Y250+Z250+AA250+AB250+AC250+AD250+AE250+AF250+AG250</f>
        <v>10774533.32</v>
      </c>
      <c r="G250" s="178">
        <v>0</v>
      </c>
      <c r="H250" s="178">
        <v>0</v>
      </c>
      <c r="I250" s="178">
        <v>0</v>
      </c>
      <c r="J250" s="178">
        <v>0</v>
      </c>
      <c r="K250" s="178">
        <v>0</v>
      </c>
      <c r="L250" s="178">
        <v>0</v>
      </c>
      <c r="M250" s="195">
        <v>0</v>
      </c>
      <c r="N250" s="178">
        <v>0</v>
      </c>
      <c r="O250" s="202">
        <v>1226.72</v>
      </c>
      <c r="P250" s="162">
        <v>10710356.859999999</v>
      </c>
      <c r="Q250" s="178">
        <v>0</v>
      </c>
      <c r="R250" s="178">
        <v>0</v>
      </c>
      <c r="S250" s="162">
        <v>0</v>
      </c>
      <c r="T250" s="162">
        <v>0</v>
      </c>
      <c r="U250" s="178">
        <v>0</v>
      </c>
      <c r="V250" s="178">
        <v>0</v>
      </c>
      <c r="W250" s="178">
        <v>0</v>
      </c>
      <c r="X250" s="178">
        <v>0</v>
      </c>
      <c r="Y250" s="178">
        <v>0</v>
      </c>
      <c r="Z250" s="178">
        <v>0</v>
      </c>
      <c r="AA250" s="178">
        <v>0</v>
      </c>
      <c r="AB250" s="178">
        <v>0</v>
      </c>
      <c r="AC250" s="178">
        <v>0</v>
      </c>
      <c r="AD250" s="178">
        <v>0</v>
      </c>
      <c r="AE250" s="162">
        <v>64176.46</v>
      </c>
      <c r="AF250" s="178">
        <v>0</v>
      </c>
      <c r="AG250" s="178">
        <v>0</v>
      </c>
      <c r="AH250" s="138" t="s">
        <v>17033</v>
      </c>
      <c r="AI250" s="138">
        <v>2023</v>
      </c>
      <c r="AJ250" s="138">
        <v>2023</v>
      </c>
      <c r="AK250" s="169"/>
      <c r="AL250" s="169"/>
      <c r="AM250" s="169"/>
      <c r="AN250" s="169"/>
      <c r="AO250" s="170" t="s">
        <v>16956</v>
      </c>
      <c r="AP250" s="170" t="s">
        <v>16951</v>
      </c>
      <c r="AQ250" s="170"/>
      <c r="AR250" s="170" t="s">
        <v>16950</v>
      </c>
      <c r="AS250" s="170" t="s">
        <v>16938</v>
      </c>
      <c r="AT250" s="170" t="s">
        <v>16950</v>
      </c>
      <c r="AU250" s="170"/>
      <c r="AV250" s="170"/>
      <c r="AW250" s="170"/>
      <c r="AX250" s="170"/>
      <c r="AY250" s="170">
        <v>1971</v>
      </c>
      <c r="AZ250" s="171"/>
      <c r="BA250" s="171"/>
      <c r="BB250" s="170" t="s">
        <v>2989</v>
      </c>
      <c r="BC250" s="170" t="s">
        <v>16998</v>
      </c>
      <c r="BD250" s="172"/>
      <c r="BE250" s="173"/>
      <c r="CJ250" s="164">
        <f t="shared" si="80"/>
        <v>8.9494278654456139E-10</v>
      </c>
    </row>
    <row r="251" spans="1:120" x14ac:dyDescent="0.3">
      <c r="A251" s="118">
        <v>1</v>
      </c>
      <c r="B251" s="165">
        <f>SUBTOTAL(9,$A$22:A251)</f>
        <v>208</v>
      </c>
      <c r="C251" s="165"/>
      <c r="D251" s="175" t="s">
        <v>1937</v>
      </c>
      <c r="E251" s="197" t="s">
        <v>17413</v>
      </c>
      <c r="F251" s="162">
        <f>G251+H251+I251+J251+K251+L251+N251+P251+R251+T251+V251+W251+X251+Y251+Z251+AA251+AB251+AC251+AD251+AE251+AF251+AG251</f>
        <v>9990775.3900000006</v>
      </c>
      <c r="G251" s="178">
        <v>0</v>
      </c>
      <c r="H251" s="178">
        <v>0</v>
      </c>
      <c r="I251" s="178">
        <v>0</v>
      </c>
      <c r="J251" s="178">
        <v>0</v>
      </c>
      <c r="K251" s="178">
        <v>0</v>
      </c>
      <c r="L251" s="178">
        <v>0</v>
      </c>
      <c r="M251" s="195">
        <v>0</v>
      </c>
      <c r="N251" s="178">
        <v>0</v>
      </c>
      <c r="O251" s="202">
        <v>1258.49</v>
      </c>
      <c r="P251" s="162">
        <v>9931267.2400000002</v>
      </c>
      <c r="Q251" s="178">
        <v>0</v>
      </c>
      <c r="R251" s="178">
        <v>0</v>
      </c>
      <c r="S251" s="162">
        <v>0</v>
      </c>
      <c r="T251" s="162">
        <v>0</v>
      </c>
      <c r="U251" s="178">
        <v>0</v>
      </c>
      <c r="V251" s="178">
        <v>0</v>
      </c>
      <c r="W251" s="178">
        <v>0</v>
      </c>
      <c r="X251" s="178">
        <v>0</v>
      </c>
      <c r="Y251" s="178">
        <v>0</v>
      </c>
      <c r="Z251" s="178">
        <v>0</v>
      </c>
      <c r="AA251" s="178">
        <v>0</v>
      </c>
      <c r="AB251" s="178">
        <v>0</v>
      </c>
      <c r="AC251" s="178">
        <v>0</v>
      </c>
      <c r="AD251" s="178">
        <v>0</v>
      </c>
      <c r="AE251" s="162">
        <v>59508.15</v>
      </c>
      <c r="AF251" s="178">
        <v>0</v>
      </c>
      <c r="AG251" s="178">
        <v>0</v>
      </c>
      <c r="AH251" s="138" t="s">
        <v>17033</v>
      </c>
      <c r="AI251" s="138">
        <v>2023</v>
      </c>
      <c r="AJ251" s="138">
        <v>2023</v>
      </c>
      <c r="AK251" s="169"/>
      <c r="AL251" s="169"/>
      <c r="AM251" s="169"/>
      <c r="AN251" s="169"/>
      <c r="AO251" s="170" t="s">
        <v>16953</v>
      </c>
      <c r="AP251" s="170" t="s">
        <v>16936</v>
      </c>
      <c r="AQ251" s="170">
        <v>0</v>
      </c>
      <c r="AR251" s="170" t="s">
        <v>16950</v>
      </c>
      <c r="AS251" s="170" t="s">
        <v>16954</v>
      </c>
      <c r="AT251" s="170" t="s">
        <v>16950</v>
      </c>
      <c r="AU251" s="170"/>
      <c r="AV251" s="170"/>
      <c r="AW251" s="170"/>
      <c r="AX251" s="170"/>
      <c r="AY251" s="170" t="s">
        <v>923</v>
      </c>
      <c r="AZ251" s="171">
        <v>4859.7</v>
      </c>
      <c r="BA251" s="171">
        <v>1217.5999999999999</v>
      </c>
      <c r="BB251" s="170" t="s">
        <v>2989</v>
      </c>
      <c r="BC251" s="170" t="s">
        <v>16998</v>
      </c>
      <c r="BD251" s="172"/>
      <c r="BE251" s="173">
        <f>BA251-O251</f>
        <v>-40.8900000000001</v>
      </c>
      <c r="BL251" s="118" t="str">
        <f>VLOOKUP(D251,BO:BQ,3,FALSE)</f>
        <v>1273.000</v>
      </c>
      <c r="BO251" s="118" t="s">
        <v>3889</v>
      </c>
      <c r="BP251" s="118" t="s">
        <v>3243</v>
      </c>
      <c r="BQ251" s="118" t="s">
        <v>2983</v>
      </c>
      <c r="BW251" s="118" t="s">
        <v>3889</v>
      </c>
      <c r="BX251" s="118" t="s">
        <v>3243</v>
      </c>
      <c r="BY251" s="118" t="s">
        <v>2983</v>
      </c>
      <c r="CJ251" s="164">
        <f t="shared" si="80"/>
        <v>3.7107383832335472E-10</v>
      </c>
    </row>
    <row r="252" spans="1:120" x14ac:dyDescent="0.3">
      <c r="A252" s="118">
        <v>1</v>
      </c>
      <c r="B252" s="165">
        <f>SUBTOTAL(9,$A$22:A252)</f>
        <v>209</v>
      </c>
      <c r="C252" s="165"/>
      <c r="D252" s="175" t="s">
        <v>1949</v>
      </c>
      <c r="E252" s="197" t="s">
        <v>17413</v>
      </c>
      <c r="F252" s="162">
        <f>G252+H252+I252+J252+K252+L252+N252+P252+R252+T252+V252+W252+X252+Y252+Z252+AA252+AB252+AC252+AD252+AE252+AF252+AG252</f>
        <v>7545440.3200000003</v>
      </c>
      <c r="G252" s="178">
        <v>0</v>
      </c>
      <c r="H252" s="178">
        <v>0</v>
      </c>
      <c r="I252" s="178">
        <v>0</v>
      </c>
      <c r="J252" s="178">
        <v>0</v>
      </c>
      <c r="K252" s="178">
        <v>0</v>
      </c>
      <c r="L252" s="178">
        <v>0</v>
      </c>
      <c r="M252" s="195">
        <v>0</v>
      </c>
      <c r="N252" s="178">
        <v>0</v>
      </c>
      <c r="O252" s="180">
        <v>967</v>
      </c>
      <c r="P252" s="162">
        <v>7500497.3399999999</v>
      </c>
      <c r="Q252" s="178">
        <v>0</v>
      </c>
      <c r="R252" s="178">
        <v>0</v>
      </c>
      <c r="S252" s="162">
        <v>0</v>
      </c>
      <c r="T252" s="162">
        <v>0</v>
      </c>
      <c r="U252" s="178">
        <v>0</v>
      </c>
      <c r="V252" s="178">
        <v>0</v>
      </c>
      <c r="W252" s="178">
        <v>0</v>
      </c>
      <c r="X252" s="178">
        <v>0</v>
      </c>
      <c r="Y252" s="178">
        <v>0</v>
      </c>
      <c r="Z252" s="178">
        <v>0</v>
      </c>
      <c r="AA252" s="178">
        <v>0</v>
      </c>
      <c r="AB252" s="178">
        <v>0</v>
      </c>
      <c r="AC252" s="178">
        <v>0</v>
      </c>
      <c r="AD252" s="178">
        <v>0</v>
      </c>
      <c r="AE252" s="162">
        <v>44942.98</v>
      </c>
      <c r="AF252" s="162">
        <v>0</v>
      </c>
      <c r="AG252" s="178">
        <v>0</v>
      </c>
      <c r="AH252" s="138" t="s">
        <v>17033</v>
      </c>
      <c r="AI252" s="138">
        <v>2023</v>
      </c>
      <c r="AJ252" s="138">
        <v>2023</v>
      </c>
      <c r="AK252" s="169"/>
      <c r="AL252" s="169"/>
      <c r="AM252" s="169"/>
      <c r="AN252" s="169"/>
      <c r="AO252" s="170" t="s">
        <v>16948</v>
      </c>
      <c r="AP252" s="170" t="s">
        <v>16953</v>
      </c>
      <c r="AQ252" s="170">
        <v>0</v>
      </c>
      <c r="AR252" s="170" t="s">
        <v>16950</v>
      </c>
      <c r="AS252" s="170" t="s">
        <v>16954</v>
      </c>
      <c r="AT252" s="170" t="s">
        <v>16950</v>
      </c>
      <c r="AU252" s="170" t="s">
        <v>16967</v>
      </c>
      <c r="AV252" s="170"/>
      <c r="AW252" s="170"/>
      <c r="AX252" s="170"/>
      <c r="AY252" s="170" t="s">
        <v>780</v>
      </c>
      <c r="AZ252" s="171">
        <v>3517</v>
      </c>
      <c r="BA252" s="171">
        <v>1184</v>
      </c>
      <c r="BB252" s="170" t="s">
        <v>2989</v>
      </c>
      <c r="BC252" s="170">
        <v>2001</v>
      </c>
      <c r="BD252" s="172"/>
      <c r="BE252" s="173">
        <f>BA252-O252</f>
        <v>217</v>
      </c>
      <c r="BL252" s="118" t="str">
        <f>VLOOKUP(D252,BO:BQ,3,FALSE)</f>
        <v>859.000</v>
      </c>
      <c r="BO252" s="118" t="s">
        <v>3890</v>
      </c>
      <c r="BP252" s="118" t="s">
        <v>3243</v>
      </c>
      <c r="BQ252" s="118" t="s">
        <v>2983</v>
      </c>
      <c r="BW252" s="118" t="s">
        <v>3890</v>
      </c>
      <c r="BX252" s="118" t="s">
        <v>3243</v>
      </c>
      <c r="BY252" s="118" t="s">
        <v>2983</v>
      </c>
      <c r="CJ252" s="164">
        <f t="shared" si="80"/>
        <v>4.4383341446518898E-10</v>
      </c>
    </row>
    <row r="253" spans="1:120" s="184" customFormat="1" x14ac:dyDescent="0.3">
      <c r="A253" s="118">
        <v>1</v>
      </c>
      <c r="B253" s="165">
        <f>SUBTOTAL(9,$A$22:A253)</f>
        <v>210</v>
      </c>
      <c r="C253" s="165"/>
      <c r="D253" s="160" t="s">
        <v>10935</v>
      </c>
      <c r="E253" s="197" t="s">
        <v>17413</v>
      </c>
      <c r="F253" s="162">
        <f>G253+H253+I253+J253+K253+L253+N253+P253+R253+T253+V253+W253+X253+Y253+Z253+AA253+AB253+AC253+AD253+AE253+AF253+AG253</f>
        <v>5254609.5599999996</v>
      </c>
      <c r="G253" s="179">
        <v>0</v>
      </c>
      <c r="H253" s="179">
        <v>0</v>
      </c>
      <c r="I253" s="179">
        <v>0</v>
      </c>
      <c r="J253" s="179">
        <v>0</v>
      </c>
      <c r="K253" s="179">
        <v>0</v>
      </c>
      <c r="L253" s="179">
        <v>0</v>
      </c>
      <c r="M253" s="200">
        <v>0</v>
      </c>
      <c r="N253" s="179">
        <v>0</v>
      </c>
      <c r="O253" s="179">
        <v>667.2</v>
      </c>
      <c r="P253" s="179">
        <v>5147752.51</v>
      </c>
      <c r="Q253" s="179">
        <v>0</v>
      </c>
      <c r="R253" s="179">
        <v>0</v>
      </c>
      <c r="S253" s="179">
        <v>0</v>
      </c>
      <c r="T253" s="179">
        <v>0</v>
      </c>
      <c r="U253" s="179">
        <v>0</v>
      </c>
      <c r="V253" s="179">
        <v>0</v>
      </c>
      <c r="W253" s="179">
        <v>0</v>
      </c>
      <c r="X253" s="179">
        <v>0</v>
      </c>
      <c r="Y253" s="179">
        <v>0</v>
      </c>
      <c r="Z253" s="179">
        <v>0</v>
      </c>
      <c r="AA253" s="179">
        <v>0</v>
      </c>
      <c r="AB253" s="179">
        <v>0</v>
      </c>
      <c r="AC253" s="179">
        <v>0</v>
      </c>
      <c r="AD253" s="179">
        <v>0</v>
      </c>
      <c r="AE253" s="179">
        <v>106857.05</v>
      </c>
      <c r="AF253" s="179">
        <v>0</v>
      </c>
      <c r="AG253" s="179">
        <v>0</v>
      </c>
      <c r="AH253" s="181" t="s">
        <v>17033</v>
      </c>
      <c r="AI253" s="181">
        <v>2023</v>
      </c>
      <c r="AJ253" s="182">
        <v>2023</v>
      </c>
      <c r="AV253" s="184" t="e">
        <f>VLOOKUP(D253,AY:AZ,2,FALSE)</f>
        <v>#N/A</v>
      </c>
      <c r="BY253" s="185"/>
      <c r="CC253" s="184" t="e">
        <f>VLOOKUP(D253,CD:CE,2,FALSE)</f>
        <v>#N/A</v>
      </c>
      <c r="CG253" s="184" t="e">
        <f>VLOOKUP(D253,CH:CI,2,FALSE)</f>
        <v>#N/A</v>
      </c>
      <c r="CJ253" s="164">
        <f t="shared" si="80"/>
        <v>-1.8917489796876907E-10</v>
      </c>
      <c r="CN253" s="184" t="e">
        <f>VLOOKUP(D253,CO:CP,2,FALSE)</f>
        <v>#N/A</v>
      </c>
      <c r="DM253" s="184" t="e">
        <f>VLOOKUP(D253,DN:DO,2,FALSE)</f>
        <v>#N/A</v>
      </c>
      <c r="DP253" s="118"/>
    </row>
    <row r="254" spans="1:120" s="184" customFormat="1" x14ac:dyDescent="0.3">
      <c r="A254" s="118">
        <v>1</v>
      </c>
      <c r="B254" s="165">
        <f>SUBTOTAL(9,$A$22:A254)</f>
        <v>211</v>
      </c>
      <c r="C254" s="165"/>
      <c r="D254" s="211" t="s">
        <v>10797</v>
      </c>
      <c r="E254" s="197" t="s">
        <v>17413</v>
      </c>
      <c r="F254" s="162">
        <f>G254+H254+I254+J254+K254+L254+N254+P254+R254+T254+V254+W254+X254+Y254+Z254+AA254+AB254+AC254+AD254+AE254+AF254+AG254</f>
        <v>6342842.2000000002</v>
      </c>
      <c r="G254" s="179">
        <v>0</v>
      </c>
      <c r="H254" s="179">
        <v>0</v>
      </c>
      <c r="I254" s="179">
        <v>0</v>
      </c>
      <c r="J254" s="179">
        <v>0</v>
      </c>
      <c r="K254" s="179">
        <v>0</v>
      </c>
      <c r="L254" s="179">
        <v>0</v>
      </c>
      <c r="M254" s="200">
        <v>0</v>
      </c>
      <c r="N254" s="179">
        <v>0</v>
      </c>
      <c r="O254" s="179">
        <v>756.08</v>
      </c>
      <c r="P254" s="179">
        <v>6213855</v>
      </c>
      <c r="Q254" s="179">
        <v>0</v>
      </c>
      <c r="R254" s="179">
        <v>0</v>
      </c>
      <c r="S254" s="179">
        <v>0</v>
      </c>
      <c r="T254" s="179">
        <v>0</v>
      </c>
      <c r="U254" s="179">
        <v>0</v>
      </c>
      <c r="V254" s="179">
        <v>0</v>
      </c>
      <c r="W254" s="179">
        <v>0</v>
      </c>
      <c r="X254" s="179">
        <v>0</v>
      </c>
      <c r="Y254" s="179">
        <v>0</v>
      </c>
      <c r="Z254" s="179">
        <v>0</v>
      </c>
      <c r="AA254" s="179">
        <v>0</v>
      </c>
      <c r="AB254" s="179">
        <v>0</v>
      </c>
      <c r="AC254" s="179">
        <v>0</v>
      </c>
      <c r="AD254" s="179">
        <v>0</v>
      </c>
      <c r="AE254" s="179">
        <v>128987.2</v>
      </c>
      <c r="AF254" s="179">
        <v>0</v>
      </c>
      <c r="AG254" s="179">
        <v>0</v>
      </c>
      <c r="AH254" s="181" t="s">
        <v>17033</v>
      </c>
      <c r="AI254" s="181">
        <v>2023</v>
      </c>
      <c r="AJ254" s="182">
        <v>2023</v>
      </c>
      <c r="AV254" s="184" t="e">
        <f>VLOOKUP(D254,AY:AZ,2,FALSE)</f>
        <v>#N/A</v>
      </c>
      <c r="BY254" s="185"/>
      <c r="CG254" s="184" t="e">
        <f>VLOOKUP(D254,CH:CI,2,FALSE)</f>
        <v>#N/A</v>
      </c>
      <c r="CJ254" s="164">
        <f t="shared" si="80"/>
        <v>1.8917489796876907E-10</v>
      </c>
      <c r="CN254" s="184" t="e">
        <f>VLOOKUP(D254,CO:CP,2,FALSE)</f>
        <v>#N/A</v>
      </c>
      <c r="DM254" s="184" t="e">
        <f>VLOOKUP(D254,DN:DO,2,FALSE)</f>
        <v>#N/A</v>
      </c>
      <c r="DP254" s="118"/>
    </row>
    <row r="255" spans="1:120" x14ac:dyDescent="0.3">
      <c r="B255" s="196" t="s">
        <v>2956</v>
      </c>
      <c r="C255" s="196"/>
      <c r="D255" s="196"/>
      <c r="E255" s="197"/>
      <c r="F255" s="161">
        <f>F256</f>
        <v>5541160.8700000001</v>
      </c>
      <c r="G255" s="162">
        <f t="shared" ref="G255:AG255" si="96">G256</f>
        <v>0</v>
      </c>
      <c r="H255" s="162">
        <f t="shared" si="96"/>
        <v>0</v>
      </c>
      <c r="I255" s="162">
        <f t="shared" si="96"/>
        <v>0</v>
      </c>
      <c r="J255" s="162">
        <f t="shared" si="96"/>
        <v>0</v>
      </c>
      <c r="K255" s="162">
        <f t="shared" si="96"/>
        <v>0</v>
      </c>
      <c r="L255" s="162">
        <f t="shared" si="96"/>
        <v>0</v>
      </c>
      <c r="M255" s="163">
        <f t="shared" si="96"/>
        <v>0</v>
      </c>
      <c r="N255" s="162">
        <f t="shared" si="96"/>
        <v>0</v>
      </c>
      <c r="O255" s="162">
        <f t="shared" si="96"/>
        <v>611.21</v>
      </c>
      <c r="P255" s="162">
        <f t="shared" si="96"/>
        <v>5508156</v>
      </c>
      <c r="Q255" s="162">
        <f t="shared" si="96"/>
        <v>0</v>
      </c>
      <c r="R255" s="162">
        <f t="shared" si="96"/>
        <v>0</v>
      </c>
      <c r="S255" s="162">
        <f t="shared" si="96"/>
        <v>0</v>
      </c>
      <c r="T255" s="162">
        <f t="shared" si="96"/>
        <v>0</v>
      </c>
      <c r="U255" s="162">
        <f t="shared" si="96"/>
        <v>0</v>
      </c>
      <c r="V255" s="162">
        <f t="shared" si="96"/>
        <v>0</v>
      </c>
      <c r="W255" s="162">
        <f t="shared" si="96"/>
        <v>0</v>
      </c>
      <c r="X255" s="162">
        <f t="shared" si="96"/>
        <v>0</v>
      </c>
      <c r="Y255" s="162">
        <f t="shared" si="96"/>
        <v>0</v>
      </c>
      <c r="Z255" s="162">
        <f t="shared" si="96"/>
        <v>0</v>
      </c>
      <c r="AA255" s="162">
        <f t="shared" si="96"/>
        <v>0</v>
      </c>
      <c r="AB255" s="162">
        <f t="shared" si="96"/>
        <v>0</v>
      </c>
      <c r="AC255" s="162">
        <f t="shared" si="96"/>
        <v>0</v>
      </c>
      <c r="AD255" s="162">
        <f t="shared" si="96"/>
        <v>0</v>
      </c>
      <c r="AE255" s="162">
        <f t="shared" si="96"/>
        <v>33004.870000000003</v>
      </c>
      <c r="AF255" s="162">
        <f t="shared" si="96"/>
        <v>0</v>
      </c>
      <c r="AG255" s="162">
        <f t="shared" si="96"/>
        <v>0</v>
      </c>
      <c r="AH255" s="138" t="s">
        <v>17012</v>
      </c>
      <c r="AI255" s="138" t="s">
        <v>17012</v>
      </c>
      <c r="AJ255" s="138" t="s">
        <v>17012</v>
      </c>
      <c r="AK255" s="169"/>
      <c r="AL255" s="169"/>
      <c r="AM255" s="169"/>
      <c r="AN255" s="169"/>
      <c r="AO255" s="170"/>
      <c r="AP255" s="170"/>
      <c r="AQ255" s="170"/>
      <c r="AR255" s="170"/>
      <c r="AS255" s="170"/>
      <c r="AT255" s="170"/>
      <c r="AU255" s="170"/>
      <c r="AV255" s="170"/>
      <c r="AW255" s="170"/>
      <c r="AX255" s="170"/>
      <c r="AY255" s="170"/>
      <c r="AZ255" s="171"/>
      <c r="BA255" s="171"/>
      <c r="BB255" s="170"/>
      <c r="BC255" s="170"/>
      <c r="BD255" s="172"/>
      <c r="BE255" s="173">
        <f>BA255-O255</f>
        <v>-611.21</v>
      </c>
      <c r="BL255" s="118" t="e">
        <f>VLOOKUP(D255,BO:BQ,3,FALSE)</f>
        <v>#N/A</v>
      </c>
      <c r="BO255" s="118" t="s">
        <v>756</v>
      </c>
      <c r="BP255" s="118" t="s">
        <v>791</v>
      </c>
      <c r="BQ255" s="118" t="s">
        <v>2983</v>
      </c>
      <c r="BW255" s="118" t="s">
        <v>756</v>
      </c>
      <c r="BX255" s="118" t="s">
        <v>791</v>
      </c>
      <c r="BY255" s="118" t="s">
        <v>2983</v>
      </c>
      <c r="CJ255" s="164">
        <f t="shared" si="80"/>
        <v>1.0913936421275139E-10</v>
      </c>
    </row>
    <row r="256" spans="1:120" x14ac:dyDescent="0.3">
      <c r="A256" s="118">
        <v>1</v>
      </c>
      <c r="B256" s="165">
        <f>SUBTOTAL(9,$A$22:A256)</f>
        <v>212</v>
      </c>
      <c r="C256" s="165"/>
      <c r="D256" s="175" t="s">
        <v>2945</v>
      </c>
      <c r="E256" s="197" t="s">
        <v>17413</v>
      </c>
      <c r="F256" s="162">
        <f>G256+H256+I256+J256+K256+L256+N256+P256+R256+T256+V256+W256+X256+Y256+Z256+AA256+AB256+AC256+AD256+AE256+AF256+AG256</f>
        <v>5541160.8700000001</v>
      </c>
      <c r="G256" s="178">
        <v>0</v>
      </c>
      <c r="H256" s="178">
        <v>0</v>
      </c>
      <c r="I256" s="178">
        <v>0</v>
      </c>
      <c r="J256" s="178">
        <v>0</v>
      </c>
      <c r="K256" s="178">
        <v>0</v>
      </c>
      <c r="L256" s="178">
        <v>0</v>
      </c>
      <c r="M256" s="195">
        <v>0</v>
      </c>
      <c r="N256" s="178">
        <v>0</v>
      </c>
      <c r="O256" s="202">
        <v>611.21</v>
      </c>
      <c r="P256" s="162">
        <v>5508156</v>
      </c>
      <c r="Q256" s="178">
        <v>0</v>
      </c>
      <c r="R256" s="178">
        <v>0</v>
      </c>
      <c r="S256" s="162">
        <v>0</v>
      </c>
      <c r="T256" s="162">
        <v>0</v>
      </c>
      <c r="U256" s="178">
        <v>0</v>
      </c>
      <c r="V256" s="178">
        <v>0</v>
      </c>
      <c r="W256" s="178">
        <v>0</v>
      </c>
      <c r="X256" s="178">
        <v>0</v>
      </c>
      <c r="Y256" s="178">
        <v>0</v>
      </c>
      <c r="Z256" s="178">
        <v>0</v>
      </c>
      <c r="AA256" s="178">
        <v>0</v>
      </c>
      <c r="AB256" s="178">
        <v>0</v>
      </c>
      <c r="AC256" s="178">
        <v>0</v>
      </c>
      <c r="AD256" s="178">
        <v>0</v>
      </c>
      <c r="AE256" s="162">
        <v>33004.870000000003</v>
      </c>
      <c r="AF256" s="162">
        <v>0</v>
      </c>
      <c r="AG256" s="178">
        <v>0</v>
      </c>
      <c r="AH256" s="138" t="s">
        <v>17033</v>
      </c>
      <c r="AI256" s="138">
        <v>2023</v>
      </c>
      <c r="AJ256" s="138">
        <v>2023</v>
      </c>
      <c r="AK256" s="169"/>
      <c r="AL256" s="169"/>
      <c r="AM256" s="169"/>
      <c r="AN256" s="169"/>
      <c r="AO256" s="170" t="s">
        <v>16939</v>
      </c>
      <c r="AP256" s="170" t="s">
        <v>16941</v>
      </c>
      <c r="AQ256" s="170">
        <v>0</v>
      </c>
      <c r="AR256" s="170" t="s">
        <v>16936</v>
      </c>
      <c r="AS256" s="170" t="s">
        <v>16958</v>
      </c>
      <c r="AT256" s="170">
        <v>0</v>
      </c>
      <c r="AU256" s="170"/>
      <c r="AV256" s="170"/>
      <c r="AW256" s="170"/>
      <c r="AX256" s="170"/>
      <c r="AY256" s="170" t="s">
        <v>666</v>
      </c>
      <c r="AZ256" s="171">
        <v>460</v>
      </c>
      <c r="BA256" s="171" t="s">
        <v>2983</v>
      </c>
      <c r="BB256" s="170" t="s">
        <v>2966</v>
      </c>
      <c r="BC256" s="170" t="s">
        <v>16998</v>
      </c>
      <c r="BD256" s="172"/>
      <c r="BE256" s="173" t="e">
        <f>BA256-O256</f>
        <v>#VALUE!</v>
      </c>
      <c r="BL256" s="118" t="str">
        <f>VLOOKUP(D256,BO:BQ,3,FALSE)</f>
        <v>нет данных</v>
      </c>
      <c r="BO256" s="118" t="s">
        <v>3894</v>
      </c>
      <c r="BP256" s="118" t="s">
        <v>787</v>
      </c>
      <c r="BQ256" s="118" t="s">
        <v>3895</v>
      </c>
      <c r="BW256" s="118" t="s">
        <v>3894</v>
      </c>
      <c r="BX256" s="118" t="s">
        <v>787</v>
      </c>
      <c r="BY256" s="118" t="s">
        <v>3895</v>
      </c>
      <c r="CJ256" s="164">
        <f t="shared" si="80"/>
        <v>1.0913936421275139E-10</v>
      </c>
    </row>
    <row r="257" spans="1:120" x14ac:dyDescent="0.3">
      <c r="B257" s="196" t="s">
        <v>2947</v>
      </c>
      <c r="C257" s="196"/>
      <c r="D257" s="196"/>
      <c r="E257" s="197"/>
      <c r="F257" s="161">
        <f>F258</f>
        <v>6110785.7800000003</v>
      </c>
      <c r="G257" s="162">
        <f t="shared" ref="G257:AG257" si="97">G258</f>
        <v>0</v>
      </c>
      <c r="H257" s="162">
        <f t="shared" si="97"/>
        <v>0</v>
      </c>
      <c r="I257" s="162">
        <f t="shared" si="97"/>
        <v>0</v>
      </c>
      <c r="J257" s="162">
        <f t="shared" si="97"/>
        <v>0</v>
      </c>
      <c r="K257" s="162">
        <f t="shared" si="97"/>
        <v>0</v>
      </c>
      <c r="L257" s="162">
        <f t="shared" si="97"/>
        <v>0</v>
      </c>
      <c r="M257" s="163">
        <f t="shared" si="97"/>
        <v>0</v>
      </c>
      <c r="N257" s="162">
        <f t="shared" si="97"/>
        <v>0</v>
      </c>
      <c r="O257" s="162">
        <f t="shared" si="97"/>
        <v>784.87</v>
      </c>
      <c r="P257" s="162">
        <f t="shared" si="97"/>
        <v>6074388.0499999998</v>
      </c>
      <c r="Q257" s="162">
        <f t="shared" si="97"/>
        <v>0</v>
      </c>
      <c r="R257" s="162">
        <f t="shared" si="97"/>
        <v>0</v>
      </c>
      <c r="S257" s="162">
        <f t="shared" si="97"/>
        <v>0</v>
      </c>
      <c r="T257" s="162">
        <f t="shared" si="97"/>
        <v>0</v>
      </c>
      <c r="U257" s="162">
        <f t="shared" si="97"/>
        <v>0</v>
      </c>
      <c r="V257" s="162">
        <f t="shared" si="97"/>
        <v>0</v>
      </c>
      <c r="W257" s="162">
        <f t="shared" si="97"/>
        <v>0</v>
      </c>
      <c r="X257" s="162">
        <f t="shared" si="97"/>
        <v>0</v>
      </c>
      <c r="Y257" s="162">
        <f t="shared" si="97"/>
        <v>0</v>
      </c>
      <c r="Z257" s="162">
        <f t="shared" si="97"/>
        <v>0</v>
      </c>
      <c r="AA257" s="162">
        <f t="shared" si="97"/>
        <v>0</v>
      </c>
      <c r="AB257" s="162">
        <f t="shared" si="97"/>
        <v>0</v>
      </c>
      <c r="AC257" s="162">
        <f t="shared" si="97"/>
        <v>0</v>
      </c>
      <c r="AD257" s="162">
        <f t="shared" si="97"/>
        <v>0</v>
      </c>
      <c r="AE257" s="162">
        <f t="shared" si="97"/>
        <v>36397.730000000003</v>
      </c>
      <c r="AF257" s="162">
        <f t="shared" si="97"/>
        <v>0</v>
      </c>
      <c r="AG257" s="162">
        <f t="shared" si="97"/>
        <v>0</v>
      </c>
      <c r="AH257" s="138" t="s">
        <v>17012</v>
      </c>
      <c r="AI257" s="138" t="s">
        <v>17012</v>
      </c>
      <c r="AJ257" s="138" t="s">
        <v>17012</v>
      </c>
      <c r="AK257" s="169"/>
      <c r="AL257" s="169"/>
      <c r="AM257" s="169"/>
      <c r="AN257" s="169"/>
      <c r="AO257" s="170"/>
      <c r="AP257" s="170"/>
      <c r="AQ257" s="170"/>
      <c r="AR257" s="170"/>
      <c r="AS257" s="170"/>
      <c r="AT257" s="170"/>
      <c r="AU257" s="170"/>
      <c r="AV257" s="170"/>
      <c r="AW257" s="170"/>
      <c r="AX257" s="170"/>
      <c r="AY257" s="170"/>
      <c r="AZ257" s="171"/>
      <c r="BA257" s="171"/>
      <c r="BB257" s="170"/>
      <c r="BC257" s="170"/>
      <c r="BD257" s="172"/>
      <c r="BE257" s="173">
        <f>BA257-O257</f>
        <v>-784.87</v>
      </c>
      <c r="BL257" s="118" t="e">
        <f>VLOOKUP(D257,BO:BQ,3,FALSE)</f>
        <v>#N/A</v>
      </c>
      <c r="BO257" s="118" t="s">
        <v>3896</v>
      </c>
      <c r="BP257" s="118" t="s">
        <v>923</v>
      </c>
      <c r="BQ257" s="118" t="s">
        <v>3898</v>
      </c>
      <c r="BW257" s="118" t="s">
        <v>3896</v>
      </c>
      <c r="BX257" s="118" t="s">
        <v>923</v>
      </c>
      <c r="BY257" s="118" t="s">
        <v>3898</v>
      </c>
      <c r="CJ257" s="164">
        <f t="shared" si="80"/>
        <v>4.4383341446518898E-10</v>
      </c>
    </row>
    <row r="258" spans="1:120" x14ac:dyDescent="0.3">
      <c r="A258" s="118">
        <v>1</v>
      </c>
      <c r="B258" s="165">
        <f>SUBTOTAL(9,$A$22:A258)</f>
        <v>213</v>
      </c>
      <c r="C258" s="165"/>
      <c r="D258" s="175" t="s">
        <v>1982</v>
      </c>
      <c r="E258" s="197" t="s">
        <v>17413</v>
      </c>
      <c r="F258" s="162">
        <f>G258+H258+I258+J258+K258+L258+N258+P258+R258+T258+V258+W258+X258+Y258+Z258+AA258+AB258+AC258+AD258+AE258+AF258+AG258</f>
        <v>6110785.7800000003</v>
      </c>
      <c r="G258" s="178">
        <v>0</v>
      </c>
      <c r="H258" s="178">
        <v>0</v>
      </c>
      <c r="I258" s="178">
        <v>0</v>
      </c>
      <c r="J258" s="178">
        <v>0</v>
      </c>
      <c r="K258" s="178">
        <v>0</v>
      </c>
      <c r="L258" s="178">
        <v>0</v>
      </c>
      <c r="M258" s="195">
        <v>0</v>
      </c>
      <c r="N258" s="178">
        <v>0</v>
      </c>
      <c r="O258" s="202">
        <v>784.87</v>
      </c>
      <c r="P258" s="162">
        <v>6074388.0499999998</v>
      </c>
      <c r="Q258" s="178">
        <v>0</v>
      </c>
      <c r="R258" s="178">
        <v>0</v>
      </c>
      <c r="S258" s="162">
        <v>0</v>
      </c>
      <c r="T258" s="162">
        <v>0</v>
      </c>
      <c r="U258" s="178">
        <v>0</v>
      </c>
      <c r="V258" s="178">
        <v>0</v>
      </c>
      <c r="W258" s="178">
        <v>0</v>
      </c>
      <c r="X258" s="178">
        <v>0</v>
      </c>
      <c r="Y258" s="178">
        <v>0</v>
      </c>
      <c r="Z258" s="178">
        <v>0</v>
      </c>
      <c r="AA258" s="178">
        <v>0</v>
      </c>
      <c r="AB258" s="178">
        <v>0</v>
      </c>
      <c r="AC258" s="178">
        <v>0</v>
      </c>
      <c r="AD258" s="178">
        <v>0</v>
      </c>
      <c r="AE258" s="162">
        <v>36397.730000000003</v>
      </c>
      <c r="AF258" s="162">
        <v>0</v>
      </c>
      <c r="AG258" s="178">
        <v>0</v>
      </c>
      <c r="AH258" s="138" t="s">
        <v>17033</v>
      </c>
      <c r="AI258" s="138">
        <v>2023</v>
      </c>
      <c r="AJ258" s="138">
        <v>2023</v>
      </c>
      <c r="AK258" s="169"/>
      <c r="AL258" s="169"/>
      <c r="AM258" s="169"/>
      <c r="AN258" s="169"/>
      <c r="AO258" s="170" t="s">
        <v>16953</v>
      </c>
      <c r="AP258" s="170" t="s">
        <v>16936</v>
      </c>
      <c r="AQ258" s="170">
        <v>0</v>
      </c>
      <c r="AR258" s="170" t="s">
        <v>16950</v>
      </c>
      <c r="AS258" s="170" t="s">
        <v>16947</v>
      </c>
      <c r="AT258" s="170">
        <v>0</v>
      </c>
      <c r="AU258" s="170"/>
      <c r="AV258" s="170"/>
      <c r="AW258" s="170"/>
      <c r="AX258" s="170"/>
      <c r="AY258" s="170" t="s">
        <v>1267</v>
      </c>
      <c r="AZ258" s="171">
        <v>896.41</v>
      </c>
      <c r="BA258" s="171">
        <v>814</v>
      </c>
      <c r="BB258" s="170" t="s">
        <v>2966</v>
      </c>
      <c r="BC258" s="170" t="s">
        <v>16998</v>
      </c>
      <c r="BD258" s="172"/>
      <c r="BE258" s="173">
        <f>BA258-O258</f>
        <v>29.129999999999995</v>
      </c>
      <c r="BL258" s="118" t="str">
        <f>VLOOKUP(D258,BO:BQ,3,FALSE)</f>
        <v>706.900</v>
      </c>
      <c r="BO258" s="118" t="s">
        <v>3900</v>
      </c>
      <c r="BP258" s="118" t="s">
        <v>3003</v>
      </c>
      <c r="BQ258" s="118" t="s">
        <v>2983</v>
      </c>
      <c r="BW258" s="118" t="s">
        <v>3900</v>
      </c>
      <c r="BX258" s="118" t="s">
        <v>3003</v>
      </c>
      <c r="BY258" s="118" t="s">
        <v>2983</v>
      </c>
      <c r="CJ258" s="164">
        <f t="shared" si="80"/>
        <v>4.4383341446518898E-10</v>
      </c>
    </row>
    <row r="259" spans="1:120" x14ac:dyDescent="0.3">
      <c r="B259" s="160" t="s">
        <v>36</v>
      </c>
      <c r="C259" s="160"/>
      <c r="D259" s="138"/>
      <c r="E259" s="138"/>
      <c r="F259" s="161">
        <f>SUM(F260:F262)</f>
        <v>7041675.25</v>
      </c>
      <c r="G259" s="162">
        <f t="shared" ref="G259:AG259" si="98">SUM(G260:G262)</f>
        <v>0</v>
      </c>
      <c r="H259" s="162">
        <f t="shared" si="98"/>
        <v>0</v>
      </c>
      <c r="I259" s="162">
        <f t="shared" si="98"/>
        <v>0</v>
      </c>
      <c r="J259" s="162">
        <f t="shared" si="98"/>
        <v>0</v>
      </c>
      <c r="K259" s="162">
        <f t="shared" si="98"/>
        <v>0</v>
      </c>
      <c r="L259" s="162">
        <f t="shared" si="98"/>
        <v>0</v>
      </c>
      <c r="M259" s="163">
        <f t="shared" si="98"/>
        <v>0</v>
      </c>
      <c r="N259" s="162">
        <f t="shared" si="98"/>
        <v>0</v>
      </c>
      <c r="O259" s="162">
        <f t="shared" si="98"/>
        <v>314.5</v>
      </c>
      <c r="P259" s="162">
        <f t="shared" si="98"/>
        <v>2595740.9700000002</v>
      </c>
      <c r="Q259" s="162">
        <f t="shared" si="98"/>
        <v>0</v>
      </c>
      <c r="R259" s="162">
        <f t="shared" si="98"/>
        <v>0</v>
      </c>
      <c r="S259" s="162">
        <f t="shared" si="98"/>
        <v>595.84</v>
      </c>
      <c r="T259" s="162">
        <f t="shared" si="98"/>
        <v>4099769.29</v>
      </c>
      <c r="U259" s="162">
        <f t="shared" si="98"/>
        <v>0</v>
      </c>
      <c r="V259" s="162">
        <f t="shared" si="98"/>
        <v>0</v>
      </c>
      <c r="W259" s="162">
        <f t="shared" si="98"/>
        <v>0</v>
      </c>
      <c r="X259" s="162">
        <f t="shared" si="98"/>
        <v>0</v>
      </c>
      <c r="Y259" s="162">
        <f t="shared" si="98"/>
        <v>0</v>
      </c>
      <c r="Z259" s="162">
        <f t="shared" si="98"/>
        <v>0</v>
      </c>
      <c r="AA259" s="162">
        <f t="shared" si="98"/>
        <v>0</v>
      </c>
      <c r="AB259" s="162">
        <f t="shared" si="98"/>
        <v>0</v>
      </c>
      <c r="AC259" s="162">
        <f t="shared" si="98"/>
        <v>0</v>
      </c>
      <c r="AD259" s="162">
        <f t="shared" si="98"/>
        <v>0</v>
      </c>
      <c r="AE259" s="162">
        <f t="shared" si="98"/>
        <v>98977.72</v>
      </c>
      <c r="AF259" s="162">
        <f t="shared" si="98"/>
        <v>247187.26999999996</v>
      </c>
      <c r="AG259" s="162">
        <f t="shared" si="98"/>
        <v>0</v>
      </c>
      <c r="AH259" s="138" t="s">
        <v>17012</v>
      </c>
      <c r="AI259" s="138" t="s">
        <v>17012</v>
      </c>
      <c r="AJ259" s="138" t="s">
        <v>17012</v>
      </c>
      <c r="AK259" s="169"/>
      <c r="AL259" s="169"/>
      <c r="AM259" s="169"/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214"/>
      <c r="AZ259" s="214"/>
      <c r="BA259" s="214"/>
      <c r="BB259" s="214"/>
      <c r="BC259" s="214"/>
      <c r="BD259" s="215"/>
      <c r="CJ259" s="164">
        <f t="shared" si="80"/>
        <v>-6.6938810050487518E-10</v>
      </c>
    </row>
    <row r="260" spans="1:120" x14ac:dyDescent="0.3">
      <c r="A260" s="118">
        <v>1</v>
      </c>
      <c r="B260" s="165">
        <f>SUBTOTAL(9,$A$22:A260)</f>
        <v>214</v>
      </c>
      <c r="C260" s="165"/>
      <c r="D260" s="166" t="s">
        <v>42</v>
      </c>
      <c r="E260" s="138" t="s">
        <v>17422</v>
      </c>
      <c r="F260" s="162">
        <f t="shared" ref="F260:F262" si="99">G260+H260+I260+J260+K260+L260+N260+P260+R260+T260+V260+W260+X260+Y260+Z260+AA260+AB260+AC260+AD260+AE260+AF260+AG260</f>
        <v>2725418.7</v>
      </c>
      <c r="G260" s="162">
        <v>0</v>
      </c>
      <c r="H260" s="162">
        <v>0</v>
      </c>
      <c r="I260" s="162">
        <v>0</v>
      </c>
      <c r="J260" s="162">
        <v>0</v>
      </c>
      <c r="K260" s="162">
        <v>0</v>
      </c>
      <c r="L260" s="162">
        <v>0</v>
      </c>
      <c r="M260" s="163">
        <v>0</v>
      </c>
      <c r="N260" s="162">
        <v>0</v>
      </c>
      <c r="O260" s="162">
        <v>314.5</v>
      </c>
      <c r="P260" s="162">
        <v>2595740.9700000002</v>
      </c>
      <c r="Q260" s="162">
        <v>0</v>
      </c>
      <c r="R260" s="162">
        <v>0</v>
      </c>
      <c r="S260" s="162">
        <v>0</v>
      </c>
      <c r="T260" s="162">
        <v>0</v>
      </c>
      <c r="U260" s="162">
        <v>0</v>
      </c>
      <c r="V260" s="162">
        <v>0</v>
      </c>
      <c r="W260" s="162">
        <v>0</v>
      </c>
      <c r="X260" s="162">
        <v>0</v>
      </c>
      <c r="Y260" s="162">
        <v>0</v>
      </c>
      <c r="Z260" s="162">
        <v>0</v>
      </c>
      <c r="AA260" s="162">
        <v>0</v>
      </c>
      <c r="AB260" s="162">
        <v>0</v>
      </c>
      <c r="AC260" s="162">
        <v>0</v>
      </c>
      <c r="AD260" s="162">
        <v>0</v>
      </c>
      <c r="AE260" s="162">
        <f>ROUND(P260*2.14%,2)</f>
        <v>55548.86</v>
      </c>
      <c r="AF260" s="162">
        <v>74128.87</v>
      </c>
      <c r="AG260" s="162">
        <v>0</v>
      </c>
      <c r="AH260" s="138">
        <v>2023</v>
      </c>
      <c r="AI260" s="138">
        <v>2023</v>
      </c>
      <c r="AJ260" s="138">
        <v>2023</v>
      </c>
      <c r="AK260" s="169"/>
      <c r="AL260" s="169"/>
      <c r="AM260" s="169"/>
      <c r="AN260" s="169"/>
      <c r="AO260" s="170" t="s">
        <v>16946</v>
      </c>
      <c r="AP260" s="170" t="s">
        <v>16937</v>
      </c>
      <c r="AQ260" s="170"/>
      <c r="AR260" s="170" t="s">
        <v>16936</v>
      </c>
      <c r="AS260" s="170" t="s">
        <v>16943</v>
      </c>
      <c r="AT260" s="170"/>
      <c r="AU260" s="170"/>
      <c r="AV260" s="170"/>
      <c r="AW260" s="170"/>
      <c r="AX260" s="170"/>
      <c r="AY260" s="170">
        <v>1969</v>
      </c>
      <c r="AZ260" s="171">
        <v>351.2</v>
      </c>
      <c r="BA260" s="171">
        <v>214</v>
      </c>
      <c r="BB260" s="170" t="s">
        <v>2966</v>
      </c>
      <c r="BC260" s="170">
        <v>2009</v>
      </c>
      <c r="BD260" s="172"/>
      <c r="BE260" s="173"/>
      <c r="CJ260" s="164">
        <f t="shared" si="80"/>
        <v>-1.4551915228366852E-11</v>
      </c>
    </row>
    <row r="261" spans="1:120" ht="24" customHeight="1" x14ac:dyDescent="0.3">
      <c r="A261" s="118">
        <v>1</v>
      </c>
      <c r="B261" s="165">
        <f>SUBTOTAL(9,$A$22:A261)</f>
        <v>215</v>
      </c>
      <c r="C261" s="165"/>
      <c r="D261" s="166" t="s">
        <v>35</v>
      </c>
      <c r="E261" s="138" t="s">
        <v>17422</v>
      </c>
      <c r="F261" s="162">
        <f t="shared" si="99"/>
        <v>103911.17</v>
      </c>
      <c r="G261" s="162">
        <v>0</v>
      </c>
      <c r="H261" s="162">
        <v>0</v>
      </c>
      <c r="I261" s="162">
        <v>0</v>
      </c>
      <c r="J261" s="162">
        <v>0</v>
      </c>
      <c r="K261" s="162">
        <v>0</v>
      </c>
      <c r="L261" s="162">
        <v>0</v>
      </c>
      <c r="M261" s="163">
        <v>0</v>
      </c>
      <c r="N261" s="162">
        <v>0</v>
      </c>
      <c r="O261" s="162">
        <v>0</v>
      </c>
      <c r="P261" s="162">
        <v>0</v>
      </c>
      <c r="Q261" s="162">
        <v>0</v>
      </c>
      <c r="R261" s="162">
        <v>0</v>
      </c>
      <c r="S261" s="162">
        <v>0</v>
      </c>
      <c r="T261" s="162">
        <v>0</v>
      </c>
      <c r="U261" s="162">
        <v>0</v>
      </c>
      <c r="V261" s="162">
        <v>0</v>
      </c>
      <c r="W261" s="162">
        <v>0</v>
      </c>
      <c r="X261" s="162">
        <v>0</v>
      </c>
      <c r="Y261" s="162">
        <v>0</v>
      </c>
      <c r="Z261" s="162">
        <v>0</v>
      </c>
      <c r="AA261" s="162">
        <v>0</v>
      </c>
      <c r="AB261" s="162">
        <v>0</v>
      </c>
      <c r="AC261" s="162">
        <v>0</v>
      </c>
      <c r="AD261" s="162">
        <v>0</v>
      </c>
      <c r="AE261" s="162">
        <f>ROUND(P261*2.14%,2)</f>
        <v>0</v>
      </c>
      <c r="AF261" s="162">
        <v>103911.17</v>
      </c>
      <c r="AG261" s="162">
        <v>0</v>
      </c>
      <c r="AH261" s="138">
        <v>2023</v>
      </c>
      <c r="AI261" s="138" t="s">
        <v>17033</v>
      </c>
      <c r="AJ261" s="138" t="s">
        <v>17033</v>
      </c>
      <c r="AK261" s="169"/>
      <c r="AL261" s="169"/>
      <c r="AM261" s="169"/>
      <c r="AN261" s="169"/>
      <c r="AO261" s="170" t="s">
        <v>16953</v>
      </c>
      <c r="AP261" s="170" t="s">
        <v>16936</v>
      </c>
      <c r="AQ261" s="170">
        <v>0</v>
      </c>
      <c r="AR261" s="170" t="s">
        <v>16958</v>
      </c>
      <c r="AS261" s="170" t="s">
        <v>16954</v>
      </c>
      <c r="AT261" s="170">
        <v>0</v>
      </c>
      <c r="AU261" s="170"/>
      <c r="AV261" s="170"/>
      <c r="AW261" s="170"/>
      <c r="AX261" s="170"/>
      <c r="AY261" s="170" t="s">
        <v>736</v>
      </c>
      <c r="AZ261" s="171">
        <v>841</v>
      </c>
      <c r="BA261" s="171">
        <v>645</v>
      </c>
      <c r="BB261" s="170" t="s">
        <v>2966</v>
      </c>
      <c r="BC261" s="170" t="s">
        <v>16998</v>
      </c>
      <c r="BD261" s="172"/>
      <c r="BE261" s="173">
        <f t="shared" ref="BE261:BE317" si="100">BA261-O261</f>
        <v>645</v>
      </c>
      <c r="BL261" s="118" t="str">
        <f>VLOOKUP(D261,BO:BQ,3,FALSE)</f>
        <v>600.600</v>
      </c>
      <c r="BO261" s="118" t="s">
        <v>2965</v>
      </c>
      <c r="BP261" s="118" t="s">
        <v>658</v>
      </c>
      <c r="BQ261" s="118" t="s">
        <v>1688</v>
      </c>
      <c r="BW261" s="118" t="s">
        <v>2965</v>
      </c>
      <c r="BX261" s="118" t="s">
        <v>658</v>
      </c>
      <c r="BY261" s="118" t="s">
        <v>1688</v>
      </c>
      <c r="CJ261" s="164">
        <f t="shared" si="80"/>
        <v>0</v>
      </c>
    </row>
    <row r="262" spans="1:120" s="184" customFormat="1" x14ac:dyDescent="0.3">
      <c r="A262" s="118">
        <v>1</v>
      </c>
      <c r="B262" s="165">
        <f>SUBTOTAL(9,$A$22:A262)</f>
        <v>216</v>
      </c>
      <c r="C262" s="165"/>
      <c r="D262" s="211" t="s">
        <v>12346</v>
      </c>
      <c r="E262" s="138" t="s">
        <v>17422</v>
      </c>
      <c r="F262" s="162">
        <f t="shared" si="99"/>
        <v>4212345.38</v>
      </c>
      <c r="G262" s="179">
        <v>0</v>
      </c>
      <c r="H262" s="179">
        <v>0</v>
      </c>
      <c r="I262" s="179">
        <v>0</v>
      </c>
      <c r="J262" s="179">
        <v>0</v>
      </c>
      <c r="K262" s="179">
        <v>0</v>
      </c>
      <c r="L262" s="179">
        <v>0</v>
      </c>
      <c r="M262" s="163">
        <v>0</v>
      </c>
      <c r="N262" s="179">
        <v>0</v>
      </c>
      <c r="O262" s="179">
        <v>0</v>
      </c>
      <c r="P262" s="179">
        <v>0</v>
      </c>
      <c r="Q262" s="179">
        <v>0</v>
      </c>
      <c r="R262" s="179">
        <v>0</v>
      </c>
      <c r="S262" s="167">
        <v>595.84</v>
      </c>
      <c r="T262" s="176">
        <v>4099769.29</v>
      </c>
      <c r="U262" s="179">
        <v>0</v>
      </c>
      <c r="V262" s="179">
        <v>0</v>
      </c>
      <c r="W262" s="179">
        <v>0</v>
      </c>
      <c r="X262" s="179">
        <v>0</v>
      </c>
      <c r="Y262" s="179">
        <v>0</v>
      </c>
      <c r="Z262" s="179">
        <v>0</v>
      </c>
      <c r="AA262" s="179">
        <v>0</v>
      </c>
      <c r="AB262" s="179">
        <v>0</v>
      </c>
      <c r="AC262" s="179">
        <v>0</v>
      </c>
      <c r="AD262" s="179">
        <v>0</v>
      </c>
      <c r="AE262" s="179">
        <f t="shared" ref="AE262" si="101">ROUND(P262*1.0593%,2)+ROUND(G262*1.0593%,2)+ROUND(H262*1.0593%,2)+ROUND(I262*1.0593%,2)+ROUND(J262*1.0593%,2)+ROUND(K262*1.0593%,2)+ROUND(L262*1.0593%,2)+ROUND(N262*1.0593%,2)+ROUND(R262*1.0593%,2)+ROUND(T262*1.0593%,2)+ROUND(V262*1.0593%,2)+ROUND(W262*1.0593%,2)+ROUND(X262*1.0593%,2)+ROUND(Y262*1.0593%,2)+ROUND(Z262*1.0593%,2)+ROUND(AA262*1.0593%,2)+ROUND(AB262*1.0593%,2)+ROUND(AC262*1.0593%,2)+ROUND(AD262*1.0593%,2)</f>
        <v>43428.86</v>
      </c>
      <c r="AF262" s="179">
        <v>69147.23</v>
      </c>
      <c r="AG262" s="179">
        <v>0</v>
      </c>
      <c r="AH262" s="181">
        <v>2023</v>
      </c>
      <c r="AI262" s="181">
        <v>2023</v>
      </c>
      <c r="AJ262" s="182">
        <v>2023</v>
      </c>
      <c r="AV262" s="184" t="e">
        <f>VLOOKUP(D262,AY:AZ,2,FALSE)</f>
        <v>#N/A</v>
      </c>
      <c r="BY262" s="185"/>
      <c r="CG262" s="184" t="e">
        <f>VLOOKUP(D262,CH:CI,2,FALSE)</f>
        <v>#N/A</v>
      </c>
      <c r="CJ262" s="164">
        <f t="shared" si="80"/>
        <v>-1.4551915228366852E-10</v>
      </c>
      <c r="CN262" s="184" t="e">
        <f>VLOOKUP(D262,CO:CP,2,FALSE)</f>
        <v>#N/A</v>
      </c>
      <c r="DM262" s="184" t="e">
        <f>VLOOKUP(D262,DN:DO,2,FALSE)</f>
        <v>#N/A</v>
      </c>
      <c r="DP262" s="118"/>
    </row>
    <row r="263" spans="1:120" x14ac:dyDescent="0.3">
      <c r="B263" s="160" t="s">
        <v>38</v>
      </c>
      <c r="C263" s="160"/>
      <c r="D263" s="138"/>
      <c r="E263" s="138"/>
      <c r="F263" s="161">
        <f>SUM(F264:F267)</f>
        <v>6617013.8100000005</v>
      </c>
      <c r="G263" s="162">
        <f t="shared" ref="G263:AG263" si="102">SUM(G264:G267)</f>
        <v>0</v>
      </c>
      <c r="H263" s="162">
        <f t="shared" si="102"/>
        <v>0</v>
      </c>
      <c r="I263" s="162">
        <f t="shared" si="102"/>
        <v>0</v>
      </c>
      <c r="J263" s="162">
        <f t="shared" si="102"/>
        <v>0</v>
      </c>
      <c r="K263" s="162">
        <f t="shared" si="102"/>
        <v>0</v>
      </c>
      <c r="L263" s="162">
        <f t="shared" si="102"/>
        <v>0</v>
      </c>
      <c r="M263" s="163">
        <f t="shared" si="102"/>
        <v>0</v>
      </c>
      <c r="N263" s="162">
        <f t="shared" si="102"/>
        <v>0</v>
      </c>
      <c r="O263" s="162">
        <f t="shared" si="102"/>
        <v>319.55</v>
      </c>
      <c r="P263" s="162">
        <f t="shared" si="102"/>
        <v>2693426.94</v>
      </c>
      <c r="Q263" s="162">
        <f t="shared" si="102"/>
        <v>0</v>
      </c>
      <c r="R263" s="162">
        <f t="shared" si="102"/>
        <v>0</v>
      </c>
      <c r="S263" s="162">
        <f t="shared" si="102"/>
        <v>545.21</v>
      </c>
      <c r="T263" s="162">
        <f t="shared" si="102"/>
        <v>3566498.41</v>
      </c>
      <c r="U263" s="162">
        <f t="shared" si="102"/>
        <v>0</v>
      </c>
      <c r="V263" s="162">
        <f t="shared" si="102"/>
        <v>0</v>
      </c>
      <c r="W263" s="162">
        <f t="shared" si="102"/>
        <v>0</v>
      </c>
      <c r="X263" s="162">
        <f t="shared" si="102"/>
        <v>0</v>
      </c>
      <c r="Y263" s="162">
        <f t="shared" si="102"/>
        <v>0</v>
      </c>
      <c r="Z263" s="162">
        <f t="shared" si="102"/>
        <v>0</v>
      </c>
      <c r="AA263" s="162">
        <f t="shared" si="102"/>
        <v>0</v>
      </c>
      <c r="AB263" s="162">
        <f t="shared" si="102"/>
        <v>0</v>
      </c>
      <c r="AC263" s="162">
        <f t="shared" si="102"/>
        <v>0</v>
      </c>
      <c r="AD263" s="162">
        <f t="shared" si="102"/>
        <v>0</v>
      </c>
      <c r="AE263" s="162">
        <f t="shared" si="102"/>
        <v>66311.39</v>
      </c>
      <c r="AF263" s="162">
        <f t="shared" si="102"/>
        <v>290777.07</v>
      </c>
      <c r="AG263" s="162">
        <f t="shared" si="102"/>
        <v>0</v>
      </c>
      <c r="AH263" s="138" t="s">
        <v>17012</v>
      </c>
      <c r="AI263" s="138" t="s">
        <v>17012</v>
      </c>
      <c r="AJ263" s="138" t="s">
        <v>17012</v>
      </c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214"/>
      <c r="AZ263" s="214"/>
      <c r="BA263" s="214"/>
      <c r="BB263" s="214"/>
      <c r="BC263" s="214"/>
      <c r="BD263" s="215"/>
      <c r="BE263" s="118">
        <f t="shared" si="100"/>
        <v>-319.55</v>
      </c>
      <c r="BL263" s="118" t="e">
        <f>VLOOKUP(D263,BO:BQ,3,FALSE)</f>
        <v>#N/A</v>
      </c>
      <c r="BO263" s="118" t="s">
        <v>600</v>
      </c>
      <c r="BP263" s="118" t="s">
        <v>658</v>
      </c>
      <c r="BQ263" s="118" t="s">
        <v>2968</v>
      </c>
      <c r="BW263" s="118" t="s">
        <v>600</v>
      </c>
      <c r="BX263" s="118" t="s">
        <v>658</v>
      </c>
      <c r="BY263" s="118" t="s">
        <v>2968</v>
      </c>
      <c r="CJ263" s="164">
        <f t="shared" si="80"/>
        <v>4.0745362639427185E-10</v>
      </c>
    </row>
    <row r="264" spans="1:120" s="184" customFormat="1" x14ac:dyDescent="0.3">
      <c r="A264" s="118">
        <v>1</v>
      </c>
      <c r="B264" s="165">
        <f>SUBTOTAL(9,$A$22:A264)</f>
        <v>217</v>
      </c>
      <c r="C264" s="165"/>
      <c r="D264" s="211" t="s">
        <v>17318</v>
      </c>
      <c r="E264" s="138" t="s">
        <v>17422</v>
      </c>
      <c r="F264" s="162">
        <f t="shared" ref="F264:F267" si="103">G264+H264+I264+J264+K264+L264+N264+P264+R264+T264+V264+W264+X264+Y264+Z264+AA264+AB264+AC264+AD264+AE264+AF264+AG264</f>
        <v>3664899.5100000002</v>
      </c>
      <c r="G264" s="179">
        <v>0</v>
      </c>
      <c r="H264" s="179">
        <v>0</v>
      </c>
      <c r="I264" s="179">
        <v>0</v>
      </c>
      <c r="J264" s="179">
        <v>0</v>
      </c>
      <c r="K264" s="179">
        <v>0</v>
      </c>
      <c r="L264" s="179">
        <v>0</v>
      </c>
      <c r="M264" s="163">
        <v>0</v>
      </c>
      <c r="N264" s="179">
        <v>0</v>
      </c>
      <c r="O264" s="179">
        <v>0</v>
      </c>
      <c r="P264" s="179">
        <v>0</v>
      </c>
      <c r="Q264" s="179">
        <v>0</v>
      </c>
      <c r="R264" s="179">
        <v>0</v>
      </c>
      <c r="S264" s="167">
        <v>545.21</v>
      </c>
      <c r="T264" s="176">
        <v>3566498.41</v>
      </c>
      <c r="U264" s="179">
        <v>0</v>
      </c>
      <c r="V264" s="179">
        <v>0</v>
      </c>
      <c r="W264" s="179">
        <v>0</v>
      </c>
      <c r="X264" s="179">
        <v>0</v>
      </c>
      <c r="Y264" s="179">
        <v>0</v>
      </c>
      <c r="Z264" s="179">
        <v>0</v>
      </c>
      <c r="AA264" s="179">
        <v>0</v>
      </c>
      <c r="AB264" s="179">
        <v>0</v>
      </c>
      <c r="AC264" s="179">
        <v>0</v>
      </c>
      <c r="AD264" s="179">
        <v>0</v>
      </c>
      <c r="AE264" s="179">
        <f t="shared" ref="AE264:AE266" si="104">ROUND(P264*1.0593%,2)+ROUND(G264*1.0593%,2)+ROUND(H264*1.0593%,2)+ROUND(I264*1.0593%,2)+ROUND(J264*1.0593%,2)+ROUND(K264*1.0593%,2)+ROUND(L264*1.0593%,2)+ROUND(N264*1.0593%,2)+ROUND(R264*1.0593%,2)+ROUND(T264*1.0593%,2)+ROUND(V264*1.0593%,2)+ROUND(W264*1.0593%,2)+ROUND(X264*1.0593%,2)+ROUND(Y264*1.0593%,2)+ROUND(Z264*1.0593%,2)+ROUND(AA264*1.0593%,2)+ROUND(AB264*1.0593%,2)+ROUND(AC264*1.0593%,2)+ROUND(AD264*1.0593%,2)</f>
        <v>37779.919999999998</v>
      </c>
      <c r="AF264" s="179">
        <v>60621.18</v>
      </c>
      <c r="AG264" s="179">
        <v>0</v>
      </c>
      <c r="AH264" s="181">
        <v>2023</v>
      </c>
      <c r="AI264" s="181">
        <v>2023</v>
      </c>
      <c r="AJ264" s="182">
        <v>2023</v>
      </c>
      <c r="AV264" s="184" t="e">
        <f>VLOOKUP(D264,AY:AZ,2,FALSE)</f>
        <v>#N/A</v>
      </c>
      <c r="BY264" s="185"/>
      <c r="CG264" s="184" t="e">
        <f>VLOOKUP(D264,CH:CI,2,FALSE)</f>
        <v>#N/A</v>
      </c>
      <c r="CJ264" s="164">
        <f t="shared" si="80"/>
        <v>9.4587448984384537E-11</v>
      </c>
      <c r="CN264" s="184" t="e">
        <f>VLOOKUP(D264,CO:CP,2,FALSE)</f>
        <v>#N/A</v>
      </c>
      <c r="DM264" s="184" t="e">
        <f>VLOOKUP(D264,DN:DO,2,FALSE)</f>
        <v>#N/A</v>
      </c>
      <c r="DP264" s="118"/>
    </row>
    <row r="265" spans="1:120" s="184" customFormat="1" x14ac:dyDescent="0.3">
      <c r="A265" s="118">
        <v>1</v>
      </c>
      <c r="B265" s="165">
        <f>SUBTOTAL(9,$A$22:A265)</f>
        <v>218</v>
      </c>
      <c r="C265" s="165"/>
      <c r="D265" s="211" t="s">
        <v>17348</v>
      </c>
      <c r="E265" s="138" t="s">
        <v>17422</v>
      </c>
      <c r="F265" s="162">
        <f t="shared" si="103"/>
        <v>79629.64</v>
      </c>
      <c r="G265" s="179">
        <v>0</v>
      </c>
      <c r="H265" s="179">
        <v>0</v>
      </c>
      <c r="I265" s="179">
        <v>0</v>
      </c>
      <c r="J265" s="179">
        <v>0</v>
      </c>
      <c r="K265" s="179">
        <v>0</v>
      </c>
      <c r="L265" s="179">
        <v>0</v>
      </c>
      <c r="M265" s="163">
        <v>0</v>
      </c>
      <c r="N265" s="179">
        <v>0</v>
      </c>
      <c r="O265" s="179">
        <v>0</v>
      </c>
      <c r="P265" s="179">
        <v>0</v>
      </c>
      <c r="Q265" s="179">
        <v>0</v>
      </c>
      <c r="R265" s="179">
        <v>0</v>
      </c>
      <c r="S265" s="179">
        <v>0</v>
      </c>
      <c r="T265" s="179">
        <v>0</v>
      </c>
      <c r="U265" s="179">
        <v>0</v>
      </c>
      <c r="V265" s="179">
        <v>0</v>
      </c>
      <c r="W265" s="179">
        <v>0</v>
      </c>
      <c r="X265" s="179">
        <v>0</v>
      </c>
      <c r="Y265" s="179">
        <v>0</v>
      </c>
      <c r="Z265" s="179">
        <v>0</v>
      </c>
      <c r="AA265" s="179">
        <v>0</v>
      </c>
      <c r="AB265" s="179">
        <v>0</v>
      </c>
      <c r="AC265" s="179">
        <v>0</v>
      </c>
      <c r="AD265" s="179">
        <v>0</v>
      </c>
      <c r="AE265" s="179">
        <f t="shared" si="104"/>
        <v>0</v>
      </c>
      <c r="AF265" s="179">
        <v>79629.64</v>
      </c>
      <c r="AG265" s="179">
        <v>0</v>
      </c>
      <c r="AH265" s="181">
        <v>2023</v>
      </c>
      <c r="AI265" s="181" t="s">
        <v>17033</v>
      </c>
      <c r="AJ265" s="182" t="s">
        <v>17033</v>
      </c>
      <c r="AV265" s="184" t="e">
        <f>VLOOKUP(D265,AY:AZ,2,FALSE)</f>
        <v>#N/A</v>
      </c>
      <c r="BY265" s="185"/>
      <c r="CG265" s="184" t="e">
        <f>VLOOKUP(D265,CH:CI,2,FALSE)</f>
        <v>#N/A</v>
      </c>
      <c r="CJ265" s="164">
        <f t="shared" si="80"/>
        <v>0</v>
      </c>
      <c r="CN265" s="184" t="e">
        <f>VLOOKUP(D265,CO:CP,2,FALSE)</f>
        <v>#N/A</v>
      </c>
      <c r="DM265" s="184" t="e">
        <f>VLOOKUP(D265,DN:DO,2,FALSE)</f>
        <v>#N/A</v>
      </c>
      <c r="DP265" s="118"/>
    </row>
    <row r="266" spans="1:120" s="184" customFormat="1" x14ac:dyDescent="0.3">
      <c r="A266" s="118">
        <v>1</v>
      </c>
      <c r="B266" s="165">
        <f>SUBTOTAL(9,$A$22:A266)</f>
        <v>219</v>
      </c>
      <c r="C266" s="165"/>
      <c r="D266" s="211" t="s">
        <v>17349</v>
      </c>
      <c r="E266" s="138" t="s">
        <v>17422</v>
      </c>
      <c r="F266" s="162">
        <f t="shared" si="103"/>
        <v>2721958.41</v>
      </c>
      <c r="G266" s="179">
        <v>0</v>
      </c>
      <c r="H266" s="179">
        <v>0</v>
      </c>
      <c r="I266" s="179">
        <v>0</v>
      </c>
      <c r="J266" s="179">
        <v>0</v>
      </c>
      <c r="K266" s="179">
        <v>0</v>
      </c>
      <c r="L266" s="179">
        <v>0</v>
      </c>
      <c r="M266" s="163">
        <v>0</v>
      </c>
      <c r="N266" s="179">
        <v>0</v>
      </c>
      <c r="O266" s="179">
        <v>319.55</v>
      </c>
      <c r="P266" s="179">
        <v>2693426.94</v>
      </c>
      <c r="Q266" s="179">
        <v>0</v>
      </c>
      <c r="R266" s="179">
        <v>0</v>
      </c>
      <c r="S266" s="179">
        <v>0</v>
      </c>
      <c r="T266" s="179">
        <v>0</v>
      </c>
      <c r="U266" s="179">
        <v>0</v>
      </c>
      <c r="V266" s="179">
        <v>0</v>
      </c>
      <c r="W266" s="179">
        <v>0</v>
      </c>
      <c r="X266" s="179">
        <v>0</v>
      </c>
      <c r="Y266" s="179">
        <v>0</v>
      </c>
      <c r="Z266" s="179">
        <v>0</v>
      </c>
      <c r="AA266" s="179">
        <v>0</v>
      </c>
      <c r="AB266" s="179">
        <v>0</v>
      </c>
      <c r="AC266" s="179">
        <v>0</v>
      </c>
      <c r="AD266" s="179">
        <v>0</v>
      </c>
      <c r="AE266" s="179">
        <f t="shared" si="104"/>
        <v>28531.47</v>
      </c>
      <c r="AF266" s="179">
        <v>0</v>
      </c>
      <c r="AG266" s="179">
        <v>0</v>
      </c>
      <c r="AH266" s="181" t="s">
        <v>17033</v>
      </c>
      <c r="AI266" s="181">
        <v>2023</v>
      </c>
      <c r="AJ266" s="182">
        <v>2023</v>
      </c>
      <c r="AV266" s="184" t="e">
        <f>VLOOKUP(D266,AY:AZ,2,FALSE)</f>
        <v>#N/A</v>
      </c>
      <c r="BY266" s="185"/>
      <c r="CG266" s="184" t="e">
        <f>VLOOKUP(D266,CH:CI,2,FALSE)</f>
        <v>#N/A</v>
      </c>
      <c r="CJ266" s="164">
        <f t="shared" si="80"/>
        <v>2.0372681319713593E-10</v>
      </c>
      <c r="CN266" s="184" t="e">
        <f>VLOOKUP(D266,CO:CP,2,FALSE)</f>
        <v>#N/A</v>
      </c>
      <c r="DM266" s="184" t="e">
        <f>VLOOKUP(D266,DN:DO,2,FALSE)</f>
        <v>#N/A</v>
      </c>
      <c r="DP266" s="118"/>
    </row>
    <row r="267" spans="1:120" x14ac:dyDescent="0.3">
      <c r="A267" s="118">
        <v>1</v>
      </c>
      <c r="B267" s="165">
        <f>SUBTOTAL(9,$A$22:A267)</f>
        <v>220</v>
      </c>
      <c r="C267" s="165"/>
      <c r="D267" s="166" t="s">
        <v>17317</v>
      </c>
      <c r="E267" s="138" t="s">
        <v>17422</v>
      </c>
      <c r="F267" s="162">
        <f t="shared" si="103"/>
        <v>150526.25</v>
      </c>
      <c r="G267" s="162">
        <v>0</v>
      </c>
      <c r="H267" s="162">
        <v>0</v>
      </c>
      <c r="I267" s="162">
        <v>0</v>
      </c>
      <c r="J267" s="162">
        <v>0</v>
      </c>
      <c r="K267" s="162">
        <v>0</v>
      </c>
      <c r="L267" s="162">
        <v>0</v>
      </c>
      <c r="M267" s="163">
        <v>0</v>
      </c>
      <c r="N267" s="162">
        <v>0</v>
      </c>
      <c r="O267" s="162">
        <v>0</v>
      </c>
      <c r="P267" s="162">
        <v>0</v>
      </c>
      <c r="Q267" s="162">
        <v>0</v>
      </c>
      <c r="R267" s="162">
        <v>0</v>
      </c>
      <c r="S267" s="162">
        <v>0</v>
      </c>
      <c r="T267" s="162">
        <v>0</v>
      </c>
      <c r="U267" s="162">
        <v>0</v>
      </c>
      <c r="V267" s="162">
        <v>0</v>
      </c>
      <c r="W267" s="162">
        <v>0</v>
      </c>
      <c r="X267" s="162">
        <v>0</v>
      </c>
      <c r="Y267" s="162">
        <v>0</v>
      </c>
      <c r="Z267" s="162">
        <v>0</v>
      </c>
      <c r="AA267" s="162">
        <v>0</v>
      </c>
      <c r="AB267" s="162">
        <v>0</v>
      </c>
      <c r="AC267" s="162">
        <v>0</v>
      </c>
      <c r="AD267" s="162">
        <v>0</v>
      </c>
      <c r="AE267" s="162">
        <f>ROUND(P267*2.14%,2)</f>
        <v>0</v>
      </c>
      <c r="AF267" s="162">
        <v>150526.25</v>
      </c>
      <c r="AG267" s="162">
        <v>0</v>
      </c>
      <c r="AH267" s="138">
        <v>2023</v>
      </c>
      <c r="AI267" s="138" t="s">
        <v>17033</v>
      </c>
      <c r="AJ267" s="138" t="s">
        <v>17033</v>
      </c>
      <c r="AK267" s="169"/>
      <c r="AL267" s="169"/>
      <c r="AM267" s="169"/>
      <c r="AN267" s="169"/>
      <c r="AO267" s="170" t="s">
        <v>16960</v>
      </c>
      <c r="AP267" s="170" t="s">
        <v>16957</v>
      </c>
      <c r="AQ267" s="170">
        <v>0</v>
      </c>
      <c r="AR267" s="170" t="s">
        <v>16953</v>
      </c>
      <c r="AS267" s="170" t="s">
        <v>16950</v>
      </c>
      <c r="AT267" s="170">
        <v>0</v>
      </c>
      <c r="AU267" s="170" t="s">
        <v>16966</v>
      </c>
      <c r="AV267" s="170"/>
      <c r="AW267" s="170"/>
      <c r="AX267" s="170"/>
      <c r="AY267" s="170" t="s">
        <v>639</v>
      </c>
      <c r="AZ267" s="171">
        <v>1661.5</v>
      </c>
      <c r="BA267" s="171">
        <v>648</v>
      </c>
      <c r="BB267" s="170" t="s">
        <v>2966</v>
      </c>
      <c r="BC267" s="170">
        <v>2010</v>
      </c>
      <c r="BD267" s="172"/>
      <c r="BE267" s="173">
        <f>BA267-O267</f>
        <v>648</v>
      </c>
      <c r="BL267" s="118" t="e">
        <f>VLOOKUP(D267,BO:BQ,3,FALSE)</f>
        <v>#N/A</v>
      </c>
      <c r="BO267" s="118" t="s">
        <v>2969</v>
      </c>
      <c r="BP267" s="118" t="s">
        <v>3243</v>
      </c>
      <c r="BQ267" s="118" t="s">
        <v>2971</v>
      </c>
      <c r="BW267" s="118" t="s">
        <v>2969</v>
      </c>
      <c r="BX267" s="118" t="s">
        <v>3243</v>
      </c>
      <c r="BY267" s="118" t="s">
        <v>2971</v>
      </c>
      <c r="CJ267" s="164">
        <f t="shared" si="80"/>
        <v>0</v>
      </c>
    </row>
    <row r="268" spans="1:120" x14ac:dyDescent="0.3">
      <c r="B268" s="160" t="s">
        <v>40</v>
      </c>
      <c r="C268" s="160"/>
      <c r="D268" s="138"/>
      <c r="E268" s="138"/>
      <c r="F268" s="161">
        <f>SUM(F269:F271)</f>
        <v>5378628.29</v>
      </c>
      <c r="G268" s="162">
        <f t="shared" ref="G268:AG268" si="105">SUM(G269:G271)</f>
        <v>0</v>
      </c>
      <c r="H268" s="162">
        <f t="shared" si="105"/>
        <v>0</v>
      </c>
      <c r="I268" s="162">
        <f t="shared" si="105"/>
        <v>0</v>
      </c>
      <c r="J268" s="162">
        <f t="shared" si="105"/>
        <v>0</v>
      </c>
      <c r="K268" s="162">
        <f t="shared" si="105"/>
        <v>0</v>
      </c>
      <c r="L268" s="162">
        <f t="shared" si="105"/>
        <v>0</v>
      </c>
      <c r="M268" s="163">
        <f t="shared" si="105"/>
        <v>0</v>
      </c>
      <c r="N268" s="162">
        <f t="shared" si="105"/>
        <v>0</v>
      </c>
      <c r="O268" s="162">
        <f t="shared" si="105"/>
        <v>320.99</v>
      </c>
      <c r="P268" s="162">
        <f t="shared" si="105"/>
        <v>2687126.77</v>
      </c>
      <c r="Q268" s="162">
        <f t="shared" si="105"/>
        <v>0</v>
      </c>
      <c r="R268" s="162">
        <f t="shared" si="105"/>
        <v>0</v>
      </c>
      <c r="S268" s="162">
        <f t="shared" si="105"/>
        <v>379.9</v>
      </c>
      <c r="T268" s="162">
        <f t="shared" si="105"/>
        <v>2487962.46</v>
      </c>
      <c r="U268" s="162">
        <f t="shared" si="105"/>
        <v>0</v>
      </c>
      <c r="V268" s="162">
        <f t="shared" si="105"/>
        <v>0</v>
      </c>
      <c r="W268" s="162">
        <f t="shared" si="105"/>
        <v>0</v>
      </c>
      <c r="X268" s="162">
        <f t="shared" si="105"/>
        <v>0</v>
      </c>
      <c r="Y268" s="162">
        <f t="shared" si="105"/>
        <v>0</v>
      </c>
      <c r="Z268" s="162">
        <f t="shared" si="105"/>
        <v>0</v>
      </c>
      <c r="AA268" s="162">
        <f t="shared" si="105"/>
        <v>0</v>
      </c>
      <c r="AB268" s="162">
        <f t="shared" si="105"/>
        <v>0</v>
      </c>
      <c r="AC268" s="162">
        <f t="shared" si="105"/>
        <v>0</v>
      </c>
      <c r="AD268" s="162">
        <f t="shared" si="105"/>
        <v>0</v>
      </c>
      <c r="AE268" s="162">
        <f t="shared" si="105"/>
        <v>54819.72</v>
      </c>
      <c r="AF268" s="162">
        <f t="shared" si="105"/>
        <v>148719.34</v>
      </c>
      <c r="AG268" s="162">
        <f t="shared" si="105"/>
        <v>0</v>
      </c>
      <c r="AH268" s="138" t="s">
        <v>17012</v>
      </c>
      <c r="AI268" s="138" t="s">
        <v>17012</v>
      </c>
      <c r="AJ268" s="138" t="s">
        <v>17012</v>
      </c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214"/>
      <c r="AZ268" s="214"/>
      <c r="BA268" s="214"/>
      <c r="BB268" s="214"/>
      <c r="BC268" s="214"/>
      <c r="BD268" s="215"/>
      <c r="BE268" s="118">
        <f t="shared" si="100"/>
        <v>-320.99</v>
      </c>
      <c r="BL268" s="118" t="e">
        <f>VLOOKUP(D268,BO:BQ,3,FALSE)</f>
        <v>#N/A</v>
      </c>
      <c r="BO268" s="118" t="s">
        <v>2973</v>
      </c>
      <c r="BP268" s="118" t="s">
        <v>658</v>
      </c>
      <c r="BQ268" s="118" t="s">
        <v>2975</v>
      </c>
      <c r="BW268" s="118" t="s">
        <v>2973</v>
      </c>
      <c r="BX268" s="118" t="s">
        <v>658</v>
      </c>
      <c r="BY268" s="118" t="s">
        <v>2975</v>
      </c>
      <c r="CJ268" s="164">
        <f t="shared" si="80"/>
        <v>5.8207660913467407E-11</v>
      </c>
    </row>
    <row r="269" spans="1:120" x14ac:dyDescent="0.3">
      <c r="A269" s="118">
        <v>1</v>
      </c>
      <c r="B269" s="165">
        <f>SUBTOTAL(9,$A$22:A269)</f>
        <v>221</v>
      </c>
      <c r="C269" s="165"/>
      <c r="D269" s="166" t="s">
        <v>41</v>
      </c>
      <c r="E269" s="138" t="s">
        <v>17422</v>
      </c>
      <c r="F269" s="162">
        <f t="shared" ref="F269:F271" si="106">G269+H269+I269+J269+K269+L269+N269+P269+R269+T269+V269+W269+X269+Y269+Z269+AA269+AB269+AC269+AD269+AE269+AF269+AG269</f>
        <v>148719.34</v>
      </c>
      <c r="G269" s="162">
        <v>0</v>
      </c>
      <c r="H269" s="162">
        <v>0</v>
      </c>
      <c r="I269" s="162">
        <v>0</v>
      </c>
      <c r="J269" s="162">
        <v>0</v>
      </c>
      <c r="K269" s="162">
        <v>0</v>
      </c>
      <c r="L269" s="162">
        <v>0</v>
      </c>
      <c r="M269" s="163">
        <v>0</v>
      </c>
      <c r="N269" s="162">
        <v>0</v>
      </c>
      <c r="O269" s="162">
        <v>0</v>
      </c>
      <c r="P269" s="162">
        <v>0</v>
      </c>
      <c r="Q269" s="162">
        <v>0</v>
      </c>
      <c r="R269" s="162">
        <v>0</v>
      </c>
      <c r="S269" s="162">
        <v>0</v>
      </c>
      <c r="T269" s="162">
        <v>0</v>
      </c>
      <c r="U269" s="162">
        <v>0</v>
      </c>
      <c r="V269" s="162">
        <v>0</v>
      </c>
      <c r="W269" s="162">
        <v>0</v>
      </c>
      <c r="X269" s="162">
        <v>0</v>
      </c>
      <c r="Y269" s="162">
        <v>0</v>
      </c>
      <c r="Z269" s="162">
        <v>0</v>
      </c>
      <c r="AA269" s="162">
        <v>0</v>
      </c>
      <c r="AB269" s="162">
        <v>0</v>
      </c>
      <c r="AC269" s="162">
        <v>0</v>
      </c>
      <c r="AD269" s="162">
        <v>0</v>
      </c>
      <c r="AE269" s="162">
        <v>0</v>
      </c>
      <c r="AF269" s="162">
        <v>148719.34</v>
      </c>
      <c r="AG269" s="162">
        <v>0</v>
      </c>
      <c r="AH269" s="138">
        <v>2023</v>
      </c>
      <c r="AI269" s="138" t="s">
        <v>17033</v>
      </c>
      <c r="AJ269" s="138" t="s">
        <v>17033</v>
      </c>
      <c r="AK269" s="169"/>
      <c r="AL269" s="169"/>
      <c r="AM269" s="169"/>
      <c r="AN269" s="169"/>
      <c r="AO269" s="170" t="s">
        <v>16942</v>
      </c>
      <c r="AP269" s="170" t="s">
        <v>16953</v>
      </c>
      <c r="AQ269" s="170">
        <v>0</v>
      </c>
      <c r="AR269" s="170" t="s">
        <v>16948</v>
      </c>
      <c r="AS269" s="170" t="s">
        <v>16950</v>
      </c>
      <c r="AT269" s="170">
        <v>0</v>
      </c>
      <c r="AU269" s="170" t="s">
        <v>16966</v>
      </c>
      <c r="AV269" s="170"/>
      <c r="AW269" s="170"/>
      <c r="AX269" s="170"/>
      <c r="AY269" s="170" t="s">
        <v>619</v>
      </c>
      <c r="AZ269" s="171">
        <v>1543.2</v>
      </c>
      <c r="BA269" s="171">
        <v>936</v>
      </c>
      <c r="BB269" s="170" t="s">
        <v>2966</v>
      </c>
      <c r="BC269" s="170">
        <v>2009</v>
      </c>
      <c r="BD269" s="172"/>
      <c r="BE269" s="173">
        <f t="shared" si="100"/>
        <v>936</v>
      </c>
      <c r="BL269" s="118" t="str">
        <f>VLOOKUP(D269,BO:BQ,3,FALSE)</f>
        <v>680.000</v>
      </c>
      <c r="BO269" s="118" t="s">
        <v>2976</v>
      </c>
      <c r="BP269" s="118" t="s">
        <v>1342</v>
      </c>
      <c r="BQ269" s="118" t="s">
        <v>2977</v>
      </c>
      <c r="BW269" s="118" t="s">
        <v>2976</v>
      </c>
      <c r="BX269" s="118" t="s">
        <v>1342</v>
      </c>
      <c r="BY269" s="118" t="s">
        <v>2977</v>
      </c>
      <c r="CJ269" s="164">
        <f t="shared" si="80"/>
        <v>0</v>
      </c>
    </row>
    <row r="270" spans="1:120" s="184" customFormat="1" x14ac:dyDescent="0.3">
      <c r="A270" s="118">
        <v>1</v>
      </c>
      <c r="B270" s="165">
        <f>SUBTOTAL(9,$A$22:A270)</f>
        <v>222</v>
      </c>
      <c r="C270" s="165"/>
      <c r="D270" s="211" t="s">
        <v>12326</v>
      </c>
      <c r="E270" s="138" t="s">
        <v>17422</v>
      </c>
      <c r="F270" s="162">
        <f t="shared" si="106"/>
        <v>2514317.4500000002</v>
      </c>
      <c r="G270" s="179">
        <v>0</v>
      </c>
      <c r="H270" s="179">
        <v>0</v>
      </c>
      <c r="I270" s="179">
        <v>0</v>
      </c>
      <c r="J270" s="179">
        <v>0</v>
      </c>
      <c r="K270" s="179">
        <v>0</v>
      </c>
      <c r="L270" s="179">
        <v>0</v>
      </c>
      <c r="M270" s="163">
        <v>0</v>
      </c>
      <c r="N270" s="179">
        <v>0</v>
      </c>
      <c r="O270" s="179">
        <v>0</v>
      </c>
      <c r="P270" s="179">
        <v>0</v>
      </c>
      <c r="Q270" s="179">
        <v>0</v>
      </c>
      <c r="R270" s="179">
        <v>0</v>
      </c>
      <c r="S270" s="167">
        <v>379.9</v>
      </c>
      <c r="T270" s="179">
        <v>2487962.46</v>
      </c>
      <c r="U270" s="179">
        <v>0</v>
      </c>
      <c r="V270" s="179">
        <v>0</v>
      </c>
      <c r="W270" s="179">
        <v>0</v>
      </c>
      <c r="X270" s="179">
        <v>0</v>
      </c>
      <c r="Y270" s="179">
        <v>0</v>
      </c>
      <c r="Z270" s="179">
        <v>0</v>
      </c>
      <c r="AA270" s="179">
        <v>0</v>
      </c>
      <c r="AB270" s="179">
        <v>0</v>
      </c>
      <c r="AC270" s="179">
        <v>0</v>
      </c>
      <c r="AD270" s="179">
        <v>0</v>
      </c>
      <c r="AE270" s="179">
        <f t="shared" ref="AE270:AE271" si="107">ROUND(P270*1.0593%,2)+ROUND(G270*1.0593%,2)+ROUND(H270*1.0593%,2)+ROUND(I270*1.0593%,2)+ROUND(J270*1.0593%,2)+ROUND(K270*1.0593%,2)+ROUND(L270*1.0593%,2)+ROUND(N270*1.0593%,2)+ROUND(R270*1.0593%,2)+ROUND(T270*1.0593%,2)+ROUND(V270*1.0593%,2)+ROUND(W270*1.0593%,2)+ROUND(X270*1.0593%,2)+ROUND(Y270*1.0593%,2)+ROUND(Z270*1.0593%,2)+ROUND(AA270*1.0593%,2)+ROUND(AB270*1.0593%,2)+ROUND(AC270*1.0593%,2)+ROUND(AD270*1.0593%,2)</f>
        <v>26354.99</v>
      </c>
      <c r="AF270" s="179">
        <v>0</v>
      </c>
      <c r="AG270" s="179">
        <v>0</v>
      </c>
      <c r="AH270" s="181" t="s">
        <v>17033</v>
      </c>
      <c r="AI270" s="181">
        <v>2023</v>
      </c>
      <c r="AJ270" s="182">
        <v>2023</v>
      </c>
      <c r="AV270" s="184" t="e">
        <f>VLOOKUP(D270,AY:AZ,2,FALSE)</f>
        <v>#N/A</v>
      </c>
      <c r="BY270" s="185"/>
      <c r="CG270" s="184">
        <f>VLOOKUP(D270,CH:CI,2,FALSE)</f>
        <v>1</v>
      </c>
      <c r="CJ270" s="164">
        <f t="shared" si="80"/>
        <v>2.2191670723259449E-10</v>
      </c>
      <c r="CN270" s="184" t="e">
        <f>VLOOKUP(D270,CO:CP,2,FALSE)</f>
        <v>#N/A</v>
      </c>
      <c r="DM270" s="184" t="e">
        <f>VLOOKUP(D270,DN:DO,2,FALSE)</f>
        <v>#N/A</v>
      </c>
      <c r="DP270" s="118"/>
    </row>
    <row r="271" spans="1:120" x14ac:dyDescent="0.3">
      <c r="A271" s="118">
        <v>1</v>
      </c>
      <c r="B271" s="165">
        <f>SUBTOTAL(9,$A$22:A271)</f>
        <v>223</v>
      </c>
      <c r="C271" s="165"/>
      <c r="D271" s="166" t="s">
        <v>12327</v>
      </c>
      <c r="E271" s="138" t="s">
        <v>17422</v>
      </c>
      <c r="F271" s="162">
        <f t="shared" si="106"/>
        <v>2715591.5</v>
      </c>
      <c r="G271" s="162">
        <v>0</v>
      </c>
      <c r="H271" s="162">
        <v>0</v>
      </c>
      <c r="I271" s="162">
        <v>0</v>
      </c>
      <c r="J271" s="162">
        <v>0</v>
      </c>
      <c r="K271" s="162">
        <v>0</v>
      </c>
      <c r="L271" s="162">
        <v>0</v>
      </c>
      <c r="M271" s="163">
        <v>0</v>
      </c>
      <c r="N271" s="162">
        <v>0</v>
      </c>
      <c r="O271" s="179">
        <v>320.99</v>
      </c>
      <c r="P271" s="179">
        <v>2687126.77</v>
      </c>
      <c r="Q271" s="162">
        <v>0</v>
      </c>
      <c r="R271" s="162">
        <v>0</v>
      </c>
      <c r="S271" s="162">
        <v>0</v>
      </c>
      <c r="T271" s="162">
        <v>0</v>
      </c>
      <c r="U271" s="162">
        <v>0</v>
      </c>
      <c r="V271" s="162">
        <v>0</v>
      </c>
      <c r="W271" s="162">
        <v>0</v>
      </c>
      <c r="X271" s="162">
        <v>0</v>
      </c>
      <c r="Y271" s="162">
        <v>0</v>
      </c>
      <c r="Z271" s="162">
        <v>0</v>
      </c>
      <c r="AA271" s="162">
        <v>0</v>
      </c>
      <c r="AB271" s="162">
        <v>0</v>
      </c>
      <c r="AC271" s="162">
        <v>0</v>
      </c>
      <c r="AD271" s="162">
        <v>0</v>
      </c>
      <c r="AE271" s="179">
        <f t="shared" si="107"/>
        <v>28464.73</v>
      </c>
      <c r="AF271" s="162">
        <v>0</v>
      </c>
      <c r="AG271" s="162">
        <v>0</v>
      </c>
      <c r="AH271" s="138" t="s">
        <v>17033</v>
      </c>
      <c r="AI271" s="138">
        <v>2023</v>
      </c>
      <c r="AJ271" s="138">
        <v>2023</v>
      </c>
      <c r="AK271" s="169"/>
      <c r="AL271" s="169"/>
      <c r="AM271" s="169"/>
      <c r="AN271" s="169"/>
      <c r="AO271" s="170"/>
      <c r="AP271" s="170"/>
      <c r="AQ271" s="170"/>
      <c r="AR271" s="170"/>
      <c r="AS271" s="170"/>
      <c r="AT271" s="170"/>
      <c r="AU271" s="170"/>
      <c r="AV271" s="170"/>
      <c r="AW271" s="170"/>
      <c r="AX271" s="170"/>
      <c r="AY271" s="170"/>
      <c r="AZ271" s="171"/>
      <c r="BA271" s="171"/>
      <c r="BB271" s="170"/>
      <c r="BC271" s="170"/>
      <c r="BD271" s="172"/>
      <c r="BE271" s="173"/>
      <c r="CJ271" s="164"/>
    </row>
    <row r="272" spans="1:120" x14ac:dyDescent="0.3">
      <c r="B272" s="160" t="s">
        <v>17260</v>
      </c>
      <c r="C272" s="160"/>
      <c r="D272" s="138"/>
      <c r="E272" s="138"/>
      <c r="F272" s="161">
        <f>SUM(F273:F275)</f>
        <v>12613916.010000002</v>
      </c>
      <c r="G272" s="162">
        <f t="shared" ref="G272:AG272" si="108">SUM(G273:G275)</f>
        <v>0</v>
      </c>
      <c r="H272" s="162">
        <f t="shared" si="108"/>
        <v>0</v>
      </c>
      <c r="I272" s="162">
        <f t="shared" si="108"/>
        <v>0</v>
      </c>
      <c r="J272" s="162">
        <f t="shared" si="108"/>
        <v>0</v>
      </c>
      <c r="K272" s="162">
        <f t="shared" si="108"/>
        <v>0</v>
      </c>
      <c r="L272" s="162">
        <f t="shared" si="108"/>
        <v>0</v>
      </c>
      <c r="M272" s="163">
        <f t="shared" si="108"/>
        <v>0</v>
      </c>
      <c r="N272" s="162">
        <f t="shared" si="108"/>
        <v>0</v>
      </c>
      <c r="O272" s="162">
        <f t="shared" si="108"/>
        <v>2047.7</v>
      </c>
      <c r="P272" s="162">
        <f t="shared" si="108"/>
        <v>9835855.4900000002</v>
      </c>
      <c r="Q272" s="162">
        <f t="shared" si="108"/>
        <v>0</v>
      </c>
      <c r="R272" s="162">
        <f t="shared" si="108"/>
        <v>0</v>
      </c>
      <c r="S272" s="162">
        <f t="shared" si="108"/>
        <v>420.76</v>
      </c>
      <c r="T272" s="162">
        <f t="shared" si="108"/>
        <v>2194535</v>
      </c>
      <c r="U272" s="162">
        <f t="shared" si="108"/>
        <v>0</v>
      </c>
      <c r="V272" s="162">
        <f t="shared" si="108"/>
        <v>0</v>
      </c>
      <c r="W272" s="162">
        <f t="shared" si="108"/>
        <v>0</v>
      </c>
      <c r="X272" s="162">
        <f t="shared" si="108"/>
        <v>0</v>
      </c>
      <c r="Y272" s="162">
        <f t="shared" si="108"/>
        <v>0</v>
      </c>
      <c r="Z272" s="162">
        <f t="shared" si="108"/>
        <v>0</v>
      </c>
      <c r="AA272" s="162">
        <f t="shared" si="108"/>
        <v>0</v>
      </c>
      <c r="AB272" s="162">
        <f t="shared" si="108"/>
        <v>0</v>
      </c>
      <c r="AC272" s="162">
        <f t="shared" si="108"/>
        <v>0</v>
      </c>
      <c r="AD272" s="162">
        <f t="shared" si="108"/>
        <v>0</v>
      </c>
      <c r="AE272" s="162">
        <f t="shared" si="108"/>
        <v>239290.58000000002</v>
      </c>
      <c r="AF272" s="162">
        <f t="shared" si="108"/>
        <v>344234.94</v>
      </c>
      <c r="AG272" s="162">
        <f t="shared" si="108"/>
        <v>0</v>
      </c>
      <c r="AH272" s="138" t="s">
        <v>17012</v>
      </c>
      <c r="AI272" s="138" t="s">
        <v>17012</v>
      </c>
      <c r="AJ272" s="138" t="s">
        <v>17012</v>
      </c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214"/>
      <c r="AZ272" s="214"/>
      <c r="BA272" s="214"/>
      <c r="BB272" s="214"/>
      <c r="BC272" s="214"/>
      <c r="BD272" s="215"/>
      <c r="CJ272" s="164">
        <f t="shared" si="80"/>
        <v>1.3969838619232178E-9</v>
      </c>
    </row>
    <row r="273" spans="1:120" s="184" customFormat="1" x14ac:dyDescent="0.3">
      <c r="A273" s="118">
        <v>1</v>
      </c>
      <c r="B273" s="165">
        <f>SUBTOTAL(9,$A$22:A273)</f>
        <v>224</v>
      </c>
      <c r="C273" s="165"/>
      <c r="D273" s="160" t="s">
        <v>2146</v>
      </c>
      <c r="E273" s="138" t="s">
        <v>17422</v>
      </c>
      <c r="F273" s="162">
        <f>G273+H273+I273+J273+K273+L273+N273+P273+R273+T273+V273+W273+X273+Y273+Z273+AA273+AB273+AC273+AD273+AE273+AF273+AG273</f>
        <v>2223338.27</v>
      </c>
      <c r="G273" s="179">
        <v>0</v>
      </c>
      <c r="H273" s="179">
        <v>0</v>
      </c>
      <c r="I273" s="179">
        <v>0</v>
      </c>
      <c r="J273" s="179">
        <v>0</v>
      </c>
      <c r="K273" s="179">
        <v>0</v>
      </c>
      <c r="L273" s="179">
        <v>0</v>
      </c>
      <c r="M273" s="163">
        <v>0</v>
      </c>
      <c r="N273" s="179">
        <v>0</v>
      </c>
      <c r="O273" s="179">
        <v>0</v>
      </c>
      <c r="P273" s="179">
        <v>0</v>
      </c>
      <c r="Q273" s="179">
        <v>0</v>
      </c>
      <c r="R273" s="179">
        <v>0</v>
      </c>
      <c r="S273" s="167">
        <v>420.76</v>
      </c>
      <c r="T273" s="179">
        <v>2194535</v>
      </c>
      <c r="U273" s="179">
        <v>0</v>
      </c>
      <c r="V273" s="179">
        <v>0</v>
      </c>
      <c r="W273" s="179">
        <v>0</v>
      </c>
      <c r="X273" s="179">
        <v>0</v>
      </c>
      <c r="Y273" s="179">
        <v>0</v>
      </c>
      <c r="Z273" s="179">
        <v>0</v>
      </c>
      <c r="AA273" s="179">
        <v>0</v>
      </c>
      <c r="AB273" s="179">
        <v>0</v>
      </c>
      <c r="AC273" s="179">
        <v>0</v>
      </c>
      <c r="AD273" s="179">
        <v>0</v>
      </c>
      <c r="AE273" s="179">
        <v>28803.27</v>
      </c>
      <c r="AF273" s="179">
        <v>0</v>
      </c>
      <c r="AG273" s="179">
        <v>0</v>
      </c>
      <c r="AH273" s="181" t="s">
        <v>17033</v>
      </c>
      <c r="AI273" s="181">
        <v>2023</v>
      </c>
      <c r="AJ273" s="182">
        <v>2023</v>
      </c>
      <c r="AV273" s="184" t="e">
        <f>VLOOKUP(D273,AY:AZ,2,FALSE)</f>
        <v>#N/A</v>
      </c>
      <c r="BY273" s="185"/>
      <c r="CC273" s="184" t="e">
        <f>VLOOKUP(D273,CD:CE,2,FALSE)</f>
        <v>#N/A</v>
      </c>
      <c r="CG273" s="184" t="e">
        <f>VLOOKUP(D273,CH:CI,2,FALSE)</f>
        <v>#N/A</v>
      </c>
      <c r="CJ273" s="164">
        <f t="shared" si="80"/>
        <v>1.8189894035458565E-11</v>
      </c>
      <c r="CN273" s="184" t="e">
        <f>VLOOKUP(D273,CO:CP,2,FALSE)</f>
        <v>#N/A</v>
      </c>
      <c r="DM273" s="184" t="e">
        <f>VLOOKUP(D273,DN:DO,2,FALSE)</f>
        <v>#N/A</v>
      </c>
      <c r="DP273" s="118"/>
    </row>
    <row r="274" spans="1:120" s="184" customFormat="1" x14ac:dyDescent="0.3">
      <c r="A274" s="118">
        <v>1</v>
      </c>
      <c r="B274" s="165">
        <f>SUBTOTAL(9,$A$22:A274)</f>
        <v>225</v>
      </c>
      <c r="C274" s="165"/>
      <c r="D274" s="160" t="s">
        <v>12365</v>
      </c>
      <c r="E274" s="138" t="s">
        <v>17422</v>
      </c>
      <c r="F274" s="162">
        <f>G274+H274+I274+J274+K274+L274+N274+P274+R274+T274+V274+W274+X274+Y274+Z274+AA274+AB274+AC274+AD274+AE274+AF274+AG274</f>
        <v>4576152.79</v>
      </c>
      <c r="G274" s="179">
        <v>0</v>
      </c>
      <c r="H274" s="179">
        <v>0</v>
      </c>
      <c r="I274" s="179">
        <v>0</v>
      </c>
      <c r="J274" s="179">
        <v>0</v>
      </c>
      <c r="K274" s="179">
        <v>0</v>
      </c>
      <c r="L274" s="179">
        <v>0</v>
      </c>
      <c r="M274" s="163">
        <v>0</v>
      </c>
      <c r="N274" s="179">
        <v>0</v>
      </c>
      <c r="O274" s="179">
        <v>947.7</v>
      </c>
      <c r="P274" s="179">
        <v>4323882.29</v>
      </c>
      <c r="Q274" s="179">
        <v>0</v>
      </c>
      <c r="R274" s="179">
        <v>0</v>
      </c>
      <c r="S274" s="179">
        <v>0</v>
      </c>
      <c r="T274" s="179">
        <v>0</v>
      </c>
      <c r="U274" s="179">
        <v>0</v>
      </c>
      <c r="V274" s="179">
        <v>0</v>
      </c>
      <c r="W274" s="179">
        <v>0</v>
      </c>
      <c r="X274" s="179">
        <v>0</v>
      </c>
      <c r="Y274" s="179">
        <v>0</v>
      </c>
      <c r="Z274" s="179">
        <v>0</v>
      </c>
      <c r="AA274" s="179">
        <v>0</v>
      </c>
      <c r="AB274" s="179">
        <v>0</v>
      </c>
      <c r="AC274" s="179">
        <v>0</v>
      </c>
      <c r="AD274" s="179">
        <v>0</v>
      </c>
      <c r="AE274" s="179">
        <f>ROUND(P274*2.14%,2)</f>
        <v>92531.08</v>
      </c>
      <c r="AF274" s="162">
        <v>159739.42000000001</v>
      </c>
      <c r="AG274" s="179">
        <v>0</v>
      </c>
      <c r="AH274" s="181">
        <v>2023</v>
      </c>
      <c r="AI274" s="181">
        <v>2023</v>
      </c>
      <c r="AJ274" s="182">
        <v>2023</v>
      </c>
      <c r="BY274" s="185"/>
      <c r="CJ274" s="164"/>
      <c r="DP274" s="118"/>
    </row>
    <row r="275" spans="1:120" s="184" customFormat="1" x14ac:dyDescent="0.3">
      <c r="A275" s="118">
        <v>1</v>
      </c>
      <c r="B275" s="165">
        <f>SUBTOTAL(9,$A$22:A275)</f>
        <v>226</v>
      </c>
      <c r="C275" s="165"/>
      <c r="D275" s="160" t="s">
        <v>12364</v>
      </c>
      <c r="E275" s="138" t="s">
        <v>17422</v>
      </c>
      <c r="F275" s="162">
        <f>G275+H275+I275+J275+K275+L275+N275+P275+R275+T275+V275+W275+X275+Y275+Z275+AA275+AB275+AC275+AD275+AE275+AF275+AG275</f>
        <v>5814424.9500000002</v>
      </c>
      <c r="G275" s="179">
        <v>0</v>
      </c>
      <c r="H275" s="179">
        <v>0</v>
      </c>
      <c r="I275" s="179">
        <v>0</v>
      </c>
      <c r="J275" s="179">
        <v>0</v>
      </c>
      <c r="K275" s="179">
        <v>0</v>
      </c>
      <c r="L275" s="179">
        <v>0</v>
      </c>
      <c r="M275" s="163">
        <v>0</v>
      </c>
      <c r="N275" s="179">
        <v>0</v>
      </c>
      <c r="O275" s="179">
        <v>1100</v>
      </c>
      <c r="P275" s="179">
        <f>5200000+311973.2</f>
        <v>5511973.2000000002</v>
      </c>
      <c r="Q275" s="179">
        <v>0</v>
      </c>
      <c r="R275" s="179">
        <v>0</v>
      </c>
      <c r="S275" s="179">
        <v>0</v>
      </c>
      <c r="T275" s="179">
        <v>0</v>
      </c>
      <c r="U275" s="179">
        <v>0</v>
      </c>
      <c r="V275" s="179">
        <v>0</v>
      </c>
      <c r="W275" s="179">
        <v>0</v>
      </c>
      <c r="X275" s="179">
        <v>0</v>
      </c>
      <c r="Y275" s="179">
        <v>0</v>
      </c>
      <c r="Z275" s="179">
        <v>0</v>
      </c>
      <c r="AA275" s="179">
        <v>0</v>
      </c>
      <c r="AB275" s="179">
        <v>0</v>
      </c>
      <c r="AC275" s="179">
        <v>0</v>
      </c>
      <c r="AD275" s="179">
        <v>0</v>
      </c>
      <c r="AE275" s="179">
        <f>ROUND(P275*2.14%,2)</f>
        <v>117956.23</v>
      </c>
      <c r="AF275" s="162">
        <v>184495.52</v>
      </c>
      <c r="AG275" s="179">
        <v>0</v>
      </c>
      <c r="AH275" s="181">
        <v>2023</v>
      </c>
      <c r="AI275" s="181">
        <v>2023</v>
      </c>
      <c r="AJ275" s="182">
        <v>2023</v>
      </c>
      <c r="BY275" s="185"/>
      <c r="CJ275" s="164"/>
      <c r="DP275" s="118"/>
    </row>
    <row r="276" spans="1:120" x14ac:dyDescent="0.3">
      <c r="B276" s="160" t="s">
        <v>45</v>
      </c>
      <c r="C276" s="160"/>
      <c r="D276" s="138"/>
      <c r="E276" s="138"/>
      <c r="F276" s="161">
        <f>SUM(F277:F278)</f>
        <v>13059093.699999999</v>
      </c>
      <c r="G276" s="162">
        <f t="shared" ref="G276:AG276" si="109">SUM(G277:G278)</f>
        <v>0</v>
      </c>
      <c r="H276" s="162">
        <f t="shared" si="109"/>
        <v>0</v>
      </c>
      <c r="I276" s="162">
        <f t="shared" si="109"/>
        <v>0</v>
      </c>
      <c r="J276" s="162">
        <f t="shared" si="109"/>
        <v>0</v>
      </c>
      <c r="K276" s="162">
        <f t="shared" si="109"/>
        <v>0</v>
      </c>
      <c r="L276" s="162">
        <f t="shared" si="109"/>
        <v>0</v>
      </c>
      <c r="M276" s="163">
        <f t="shared" si="109"/>
        <v>0</v>
      </c>
      <c r="N276" s="162">
        <f t="shared" si="109"/>
        <v>0</v>
      </c>
      <c r="O276" s="162">
        <f t="shared" si="109"/>
        <v>1669.5</v>
      </c>
      <c r="P276" s="162">
        <f t="shared" si="109"/>
        <v>12600236.210000001</v>
      </c>
      <c r="Q276" s="162">
        <f t="shared" si="109"/>
        <v>0</v>
      </c>
      <c r="R276" s="162">
        <f t="shared" si="109"/>
        <v>0</v>
      </c>
      <c r="S276" s="162">
        <f t="shared" si="109"/>
        <v>0</v>
      </c>
      <c r="T276" s="162">
        <f t="shared" si="109"/>
        <v>0</v>
      </c>
      <c r="U276" s="162">
        <f t="shared" si="109"/>
        <v>0</v>
      </c>
      <c r="V276" s="162">
        <f t="shared" si="109"/>
        <v>0</v>
      </c>
      <c r="W276" s="162">
        <f t="shared" si="109"/>
        <v>0</v>
      </c>
      <c r="X276" s="162">
        <f t="shared" si="109"/>
        <v>0</v>
      </c>
      <c r="Y276" s="162">
        <f t="shared" si="109"/>
        <v>0</v>
      </c>
      <c r="Z276" s="162">
        <f t="shared" si="109"/>
        <v>0</v>
      </c>
      <c r="AA276" s="162">
        <f t="shared" si="109"/>
        <v>0</v>
      </c>
      <c r="AB276" s="162">
        <f t="shared" si="109"/>
        <v>0</v>
      </c>
      <c r="AC276" s="162">
        <f t="shared" si="109"/>
        <v>0</v>
      </c>
      <c r="AD276" s="162">
        <f t="shared" si="109"/>
        <v>0</v>
      </c>
      <c r="AE276" s="162">
        <f t="shared" si="109"/>
        <v>195431.52000000002</v>
      </c>
      <c r="AF276" s="162">
        <f t="shared" si="109"/>
        <v>263425.97000000003</v>
      </c>
      <c r="AG276" s="162">
        <f t="shared" si="109"/>
        <v>0</v>
      </c>
      <c r="AH276" s="138" t="s">
        <v>17012</v>
      </c>
      <c r="AI276" s="138" t="s">
        <v>17012</v>
      </c>
      <c r="AJ276" s="138" t="s">
        <v>17012</v>
      </c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214"/>
      <c r="AZ276" s="214"/>
      <c r="BA276" s="214"/>
      <c r="BB276" s="214"/>
      <c r="BC276" s="214"/>
      <c r="BD276" s="215"/>
      <c r="CJ276" s="164">
        <f t="shared" si="80"/>
        <v>-1.6880221664905548E-9</v>
      </c>
    </row>
    <row r="277" spans="1:120" s="184" customFormat="1" x14ac:dyDescent="0.3">
      <c r="A277" s="118">
        <v>1</v>
      </c>
      <c r="B277" s="165">
        <f>SUBTOTAL(9,$A$22:A277)</f>
        <v>227</v>
      </c>
      <c r="C277" s="165"/>
      <c r="D277" s="211" t="s">
        <v>2158</v>
      </c>
      <c r="E277" s="138" t="s">
        <v>17422</v>
      </c>
      <c r="F277" s="162">
        <f>G277+H277+I277+J277+K277+L277+N277+P277+R277+T277+V277+W277+X277+Y277+Z277+AA277+AB277+AC277+AD277+AE277+AF277+AG277</f>
        <v>7049512.2700000005</v>
      </c>
      <c r="G277" s="179">
        <v>0</v>
      </c>
      <c r="H277" s="179">
        <v>0</v>
      </c>
      <c r="I277" s="179">
        <v>0</v>
      </c>
      <c r="J277" s="179">
        <v>0</v>
      </c>
      <c r="K277" s="179">
        <v>0</v>
      </c>
      <c r="L277" s="179">
        <v>0</v>
      </c>
      <c r="M277" s="163">
        <v>0</v>
      </c>
      <c r="N277" s="179">
        <v>0</v>
      </c>
      <c r="O277" s="179">
        <v>829.7</v>
      </c>
      <c r="P277" s="179">
        <v>6867172.7300000004</v>
      </c>
      <c r="Q277" s="179">
        <v>0</v>
      </c>
      <c r="R277" s="179">
        <v>0</v>
      </c>
      <c r="S277" s="179">
        <v>0</v>
      </c>
      <c r="T277" s="179">
        <v>0</v>
      </c>
      <c r="U277" s="179">
        <v>0</v>
      </c>
      <c r="V277" s="179">
        <v>0</v>
      </c>
      <c r="W277" s="179">
        <v>0</v>
      </c>
      <c r="X277" s="179">
        <v>0</v>
      </c>
      <c r="Y277" s="179">
        <v>0</v>
      </c>
      <c r="Z277" s="179">
        <v>0</v>
      </c>
      <c r="AA277" s="179">
        <v>0</v>
      </c>
      <c r="AB277" s="179">
        <v>0</v>
      </c>
      <c r="AC277" s="179">
        <v>0</v>
      </c>
      <c r="AD277" s="179">
        <v>0</v>
      </c>
      <c r="AE277" s="179">
        <f>ROUND(P277*1.0593%,2)+ROUND(G277*1.0593%,2)+ROUND(H277*1.0593%,2)+ROUND(I277*1.0593%,2)+ROUND(J277*1.0593%,2)+ROUND(K277*1.0593%,2)+ROUND(L277*1.0593%,2)+ROUND(N277*1.0593%,2)+ROUND(R277*1.0593%,2)+ROUND(T277*1.0593%,2)+ROUND(V277*1.0593%,2)+ROUND(W277*1.0593%,2)+ROUND(X277*1.0593%,2)+ROUND(Y277*1.0593%,2)+ROUND(Z277*1.0593%,2)+ROUND(AA277*1.0593%,2)+ROUND(AB277*1.0593%,2)+ROUND(AC277*1.0593%,2)+ROUND(AD277*1.0593%,2)</f>
        <v>72743.960000000006</v>
      </c>
      <c r="AF277" s="179">
        <v>109595.58</v>
      </c>
      <c r="AG277" s="179">
        <v>0</v>
      </c>
      <c r="AH277" s="181">
        <v>2023</v>
      </c>
      <c r="AI277" s="181">
        <v>2023</v>
      </c>
      <c r="AJ277" s="182">
        <v>2023</v>
      </c>
      <c r="AV277" s="184" t="e">
        <f>VLOOKUP(D277,AY:AZ,2,FALSE)</f>
        <v>#N/A</v>
      </c>
      <c r="BY277" s="185"/>
      <c r="CG277" s="184" t="e">
        <f>VLOOKUP(D277,CH:CI,2,FALSE)</f>
        <v>#N/A</v>
      </c>
      <c r="CJ277" s="164">
        <f t="shared" si="80"/>
        <v>2.9103830456733704E-11</v>
      </c>
      <c r="CN277" s="184" t="e">
        <f>VLOOKUP(D277,CO:CP,2,FALSE)</f>
        <v>#N/A</v>
      </c>
      <c r="DM277" s="184" t="e">
        <f>VLOOKUP(D277,DN:DO,2,FALSE)</f>
        <v>#N/A</v>
      </c>
      <c r="DP277" s="118"/>
    </row>
    <row r="278" spans="1:120" s="184" customFormat="1" x14ac:dyDescent="0.3">
      <c r="A278" s="118">
        <v>1</v>
      </c>
      <c r="B278" s="165">
        <f>SUBTOTAL(9,$A$22:A278)</f>
        <v>228</v>
      </c>
      <c r="C278" s="165"/>
      <c r="D278" s="211" t="s">
        <v>46</v>
      </c>
      <c r="E278" s="138" t="s">
        <v>17422</v>
      </c>
      <c r="F278" s="162">
        <f>G278+H278+I278+J278+K278+L278+N278+P278+R278+T278+V278+W278+X278+Y278+Z278+AA278+AB278+AC278+AD278+AE278+AF278+AG278</f>
        <v>6009581.4299999997</v>
      </c>
      <c r="G278" s="162">
        <v>0</v>
      </c>
      <c r="H278" s="162">
        <v>0</v>
      </c>
      <c r="I278" s="162">
        <v>0</v>
      </c>
      <c r="J278" s="162">
        <v>0</v>
      </c>
      <c r="K278" s="162">
        <v>0</v>
      </c>
      <c r="L278" s="162">
        <v>0</v>
      </c>
      <c r="M278" s="163">
        <v>0</v>
      </c>
      <c r="N278" s="162">
        <v>0</v>
      </c>
      <c r="O278" s="162">
        <v>839.8</v>
      </c>
      <c r="P278" s="162">
        <v>5733063.4800000004</v>
      </c>
      <c r="Q278" s="162">
        <v>0</v>
      </c>
      <c r="R278" s="162">
        <v>0</v>
      </c>
      <c r="S278" s="162">
        <v>0</v>
      </c>
      <c r="T278" s="162">
        <v>0</v>
      </c>
      <c r="U278" s="162">
        <v>0</v>
      </c>
      <c r="V278" s="162">
        <v>0</v>
      </c>
      <c r="W278" s="162">
        <v>0</v>
      </c>
      <c r="X278" s="162">
        <v>0</v>
      </c>
      <c r="Y278" s="162">
        <v>0</v>
      </c>
      <c r="Z278" s="162">
        <v>0</v>
      </c>
      <c r="AA278" s="162">
        <v>0</v>
      </c>
      <c r="AB278" s="162">
        <v>0</v>
      </c>
      <c r="AC278" s="162">
        <v>0</v>
      </c>
      <c r="AD278" s="162">
        <v>0</v>
      </c>
      <c r="AE278" s="162">
        <f>ROUND(P278*2.14%,2)</f>
        <v>122687.56</v>
      </c>
      <c r="AF278" s="162">
        <v>153830.39000000001</v>
      </c>
      <c r="AG278" s="179">
        <v>0</v>
      </c>
      <c r="AH278" s="181">
        <v>2023</v>
      </c>
      <c r="AI278" s="181">
        <v>2023</v>
      </c>
      <c r="AJ278" s="182">
        <v>2023</v>
      </c>
      <c r="BY278" s="185"/>
      <c r="CJ278" s="164"/>
      <c r="DP278" s="118"/>
    </row>
    <row r="279" spans="1:120" x14ac:dyDescent="0.3">
      <c r="B279" s="196" t="s">
        <v>341</v>
      </c>
      <c r="C279" s="196"/>
      <c r="D279" s="196"/>
      <c r="E279" s="197"/>
      <c r="F279" s="161">
        <f>SUM(F280:F285)</f>
        <v>18323200.239999998</v>
      </c>
      <c r="G279" s="162">
        <f t="shared" ref="G279:AG279" si="110">SUM(G280:G285)</f>
        <v>0</v>
      </c>
      <c r="H279" s="162">
        <f t="shared" si="110"/>
        <v>305553.71000000002</v>
      </c>
      <c r="I279" s="162">
        <f t="shared" si="110"/>
        <v>2761452.52</v>
      </c>
      <c r="J279" s="162">
        <f t="shared" si="110"/>
        <v>0</v>
      </c>
      <c r="K279" s="162">
        <f t="shared" si="110"/>
        <v>0</v>
      </c>
      <c r="L279" s="162">
        <f t="shared" si="110"/>
        <v>0</v>
      </c>
      <c r="M279" s="163">
        <f t="shared" si="110"/>
        <v>0</v>
      </c>
      <c r="N279" s="162">
        <f t="shared" si="110"/>
        <v>0</v>
      </c>
      <c r="O279" s="162">
        <f t="shared" si="110"/>
        <v>1737.88</v>
      </c>
      <c r="P279" s="162">
        <f t="shared" si="110"/>
        <v>14712134.310000001</v>
      </c>
      <c r="Q279" s="162">
        <f t="shared" si="110"/>
        <v>0</v>
      </c>
      <c r="R279" s="162">
        <f t="shared" si="110"/>
        <v>0</v>
      </c>
      <c r="S279" s="162">
        <f t="shared" si="110"/>
        <v>0</v>
      </c>
      <c r="T279" s="162">
        <f t="shared" si="110"/>
        <v>0</v>
      </c>
      <c r="U279" s="162">
        <f t="shared" si="110"/>
        <v>0</v>
      </c>
      <c r="V279" s="162">
        <f t="shared" si="110"/>
        <v>0</v>
      </c>
      <c r="W279" s="162">
        <f t="shared" si="110"/>
        <v>0</v>
      </c>
      <c r="X279" s="162">
        <f t="shared" si="110"/>
        <v>0</v>
      </c>
      <c r="Y279" s="162">
        <f t="shared" si="110"/>
        <v>0</v>
      </c>
      <c r="Z279" s="162">
        <f t="shared" si="110"/>
        <v>0</v>
      </c>
      <c r="AA279" s="162">
        <f t="shared" si="110"/>
        <v>0</v>
      </c>
      <c r="AB279" s="162">
        <f t="shared" si="110"/>
        <v>0</v>
      </c>
      <c r="AC279" s="162">
        <f t="shared" si="110"/>
        <v>0</v>
      </c>
      <c r="AD279" s="162">
        <f t="shared" si="110"/>
        <v>0</v>
      </c>
      <c r="AE279" s="162">
        <f t="shared" si="110"/>
        <v>380473.59999999998</v>
      </c>
      <c r="AF279" s="162">
        <f t="shared" si="110"/>
        <v>163586.09999999998</v>
      </c>
      <c r="AG279" s="162">
        <f t="shared" si="110"/>
        <v>0</v>
      </c>
      <c r="AH279" s="138" t="s">
        <v>17012</v>
      </c>
      <c r="AI279" s="138" t="s">
        <v>17012</v>
      </c>
      <c r="AJ279" s="138" t="s">
        <v>17012</v>
      </c>
      <c r="AK279" s="169"/>
      <c r="AL279" s="169"/>
      <c r="AM279" s="169"/>
      <c r="AN279" s="169"/>
      <c r="AO279" s="170"/>
      <c r="AP279" s="170"/>
      <c r="AQ279" s="170"/>
      <c r="AR279" s="170"/>
      <c r="AS279" s="170"/>
      <c r="AT279" s="170"/>
      <c r="AU279" s="170"/>
      <c r="AV279" s="170"/>
      <c r="AW279" s="170"/>
      <c r="AX279" s="170"/>
      <c r="AY279" s="170"/>
      <c r="AZ279" s="171"/>
      <c r="BA279" s="171"/>
      <c r="BB279" s="170"/>
      <c r="BC279" s="170"/>
      <c r="BD279" s="172"/>
      <c r="BE279" s="173">
        <f t="shared" si="100"/>
        <v>-1737.88</v>
      </c>
      <c r="BL279" s="118" t="e">
        <f>VLOOKUP(D279,BO:BQ,3,FALSE)</f>
        <v>#N/A</v>
      </c>
      <c r="BO279" s="118" t="s">
        <v>3483</v>
      </c>
      <c r="BP279" s="118" t="s">
        <v>628</v>
      </c>
      <c r="BQ279" s="118" t="s">
        <v>3485</v>
      </c>
      <c r="BW279" s="118" t="s">
        <v>3483</v>
      </c>
      <c r="BX279" s="118" t="s">
        <v>628</v>
      </c>
      <c r="BY279" s="118" t="s">
        <v>3485</v>
      </c>
      <c r="CJ279" s="164">
        <f t="shared" si="80"/>
        <v>-2.5611370801925659E-9</v>
      </c>
    </row>
    <row r="280" spans="1:120" s="184" customFormat="1" x14ac:dyDescent="0.3">
      <c r="A280" s="118">
        <v>1</v>
      </c>
      <c r="B280" s="165">
        <f>SUBTOTAL(9,$A$22:A280)</f>
        <v>229</v>
      </c>
      <c r="C280" s="165"/>
      <c r="D280" s="160" t="s">
        <v>12609</v>
      </c>
      <c r="E280" s="170" t="s">
        <v>17423</v>
      </c>
      <c r="F280" s="162">
        <f t="shared" ref="F280:F285" si="111">G280+H280+I280+J280+K280+L280+N280+P280+R280+T280+V280+W280+X280+Y280+Z280+AA280+AB280+AC280+AD280+AE280+AF280+AG280</f>
        <v>2632810.4200000004</v>
      </c>
      <c r="G280" s="179">
        <v>0</v>
      </c>
      <c r="H280" s="179">
        <v>0</v>
      </c>
      <c r="I280" s="179">
        <v>0</v>
      </c>
      <c r="J280" s="179">
        <v>0</v>
      </c>
      <c r="K280" s="179">
        <v>0</v>
      </c>
      <c r="L280" s="179">
        <v>0</v>
      </c>
      <c r="M280" s="200">
        <v>0</v>
      </c>
      <c r="N280" s="179">
        <v>0</v>
      </c>
      <c r="O280" s="167">
        <v>285.33</v>
      </c>
      <c r="P280" s="179">
        <v>2577648.7400000002</v>
      </c>
      <c r="Q280" s="179">
        <v>0</v>
      </c>
      <c r="R280" s="179">
        <v>0</v>
      </c>
      <c r="S280" s="179">
        <v>0</v>
      </c>
      <c r="T280" s="179">
        <v>0</v>
      </c>
      <c r="U280" s="179">
        <v>0</v>
      </c>
      <c r="V280" s="179">
        <v>0</v>
      </c>
      <c r="W280" s="179">
        <v>0</v>
      </c>
      <c r="X280" s="179">
        <v>0</v>
      </c>
      <c r="Y280" s="179">
        <v>0</v>
      </c>
      <c r="Z280" s="179">
        <v>0</v>
      </c>
      <c r="AA280" s="179">
        <v>0</v>
      </c>
      <c r="AB280" s="179">
        <v>0</v>
      </c>
      <c r="AC280" s="179">
        <v>0</v>
      </c>
      <c r="AD280" s="179">
        <v>0</v>
      </c>
      <c r="AE280" s="216">
        <f t="shared" ref="AE280:AE283" si="112">ROUND(P280*2.14%,2)+ROUND(G280*2.14%,2)+ROUND(H280*2.14%,2)+ROUND(I280*2.14%,2)+ROUND(J280*2.14%,2)+ROUND(K280*2.14%,2)+ROUND(L280*2.14%,2)+ROUND(N280*2.14%,2)+ROUND(R280*2.14%,2)+ROUND(T280*2.14%,2)+ROUND(V280*2.14%,2)+ROUND(W280*2.14%,2)+ROUND(X280*2.14%,2)+ROUND(Y280*2.14%,2)+ROUND(Z280*2.14%,2)+ROUND(AA280*2.14%,2)+ROUND(AB280*2.14%,2)+ROUND(AC280*2.14%,2)+ROUND(AD280*2.14%,2)</f>
        <v>55161.68</v>
      </c>
      <c r="AF280" s="179">
        <v>0</v>
      </c>
      <c r="AG280" s="179">
        <v>0</v>
      </c>
      <c r="AH280" s="181" t="s">
        <v>17033</v>
      </c>
      <c r="AI280" s="181">
        <v>2023</v>
      </c>
      <c r="AJ280" s="182">
        <v>2023</v>
      </c>
      <c r="AV280" s="184" t="e">
        <f>VLOOKUP(D280,AY:AZ,2,FALSE)</f>
        <v>#N/A</v>
      </c>
      <c r="BY280" s="185"/>
      <c r="CC280" s="184" t="e">
        <f>VLOOKUP(D280,CD:CE,2,FALSE)</f>
        <v>#N/A</v>
      </c>
      <c r="CG280" s="184" t="e">
        <f>VLOOKUP(D280,CH:CI,2,FALSE)</f>
        <v>#N/A</v>
      </c>
      <c r="CJ280" s="164">
        <f t="shared" si="80"/>
        <v>1.673470251262188E-10</v>
      </c>
      <c r="CN280" s="184" t="e">
        <f>VLOOKUP(D280,CO:CP,2,FALSE)</f>
        <v>#N/A</v>
      </c>
      <c r="DM280" s="184" t="e">
        <f>VLOOKUP(D280,DN:DO,2,FALSE)</f>
        <v>#N/A</v>
      </c>
      <c r="DP280" s="118"/>
    </row>
    <row r="281" spans="1:120" s="184" customFormat="1" x14ac:dyDescent="0.3">
      <c r="A281" s="118">
        <v>1</v>
      </c>
      <c r="B281" s="165">
        <f>SUBTOTAL(9,$A$22:A281)</f>
        <v>230</v>
      </c>
      <c r="C281" s="165"/>
      <c r="D281" s="160" t="s">
        <v>12657</v>
      </c>
      <c r="E281" s="170" t="s">
        <v>17423</v>
      </c>
      <c r="F281" s="162">
        <f t="shared" si="111"/>
        <v>627109.65</v>
      </c>
      <c r="G281" s="179">
        <v>0</v>
      </c>
      <c r="H281" s="179">
        <v>0</v>
      </c>
      <c r="I281" s="179">
        <v>613970.68000000005</v>
      </c>
      <c r="J281" s="179">
        <v>0</v>
      </c>
      <c r="K281" s="179">
        <v>0</v>
      </c>
      <c r="L281" s="179">
        <v>0</v>
      </c>
      <c r="M281" s="200">
        <v>0</v>
      </c>
      <c r="N281" s="179">
        <v>0</v>
      </c>
      <c r="O281" s="179">
        <v>0</v>
      </c>
      <c r="P281" s="179">
        <v>0</v>
      </c>
      <c r="Q281" s="179">
        <v>0</v>
      </c>
      <c r="R281" s="179">
        <v>0</v>
      </c>
      <c r="S281" s="179">
        <v>0</v>
      </c>
      <c r="T281" s="179">
        <v>0</v>
      </c>
      <c r="U281" s="179">
        <v>0</v>
      </c>
      <c r="V281" s="179">
        <v>0</v>
      </c>
      <c r="W281" s="179">
        <v>0</v>
      </c>
      <c r="X281" s="179">
        <v>0</v>
      </c>
      <c r="Y281" s="179">
        <v>0</v>
      </c>
      <c r="Z281" s="179">
        <v>0</v>
      </c>
      <c r="AA281" s="179">
        <v>0</v>
      </c>
      <c r="AB281" s="179">
        <v>0</v>
      </c>
      <c r="AC281" s="179">
        <v>0</v>
      </c>
      <c r="AD281" s="179">
        <v>0</v>
      </c>
      <c r="AE281" s="179">
        <f t="shared" si="112"/>
        <v>13138.97</v>
      </c>
      <c r="AF281" s="179">
        <v>0</v>
      </c>
      <c r="AG281" s="179">
        <v>0</v>
      </c>
      <c r="AH281" s="181" t="s">
        <v>17033</v>
      </c>
      <c r="AI281" s="181">
        <v>2023</v>
      </c>
      <c r="AJ281" s="182">
        <v>2023</v>
      </c>
      <c r="BY281" s="185"/>
      <c r="CJ281" s="164">
        <f t="shared" si="80"/>
        <v>-2.7284841053187847E-11</v>
      </c>
      <c r="DM281" s="184" t="e">
        <f>VLOOKUP(D281,DN:DO,2,FALSE)</f>
        <v>#N/A</v>
      </c>
      <c r="DP281" s="118"/>
    </row>
    <row r="282" spans="1:120" s="184" customFormat="1" x14ac:dyDescent="0.3">
      <c r="A282" s="118">
        <v>1</v>
      </c>
      <c r="B282" s="165">
        <f>SUBTOTAL(9,$A$22:A282)</f>
        <v>231</v>
      </c>
      <c r="C282" s="165"/>
      <c r="D282" s="160" t="s">
        <v>12667</v>
      </c>
      <c r="E282" s="170" t="s">
        <v>17423</v>
      </c>
      <c r="F282" s="162">
        <f t="shared" si="111"/>
        <v>5407739.2100000009</v>
      </c>
      <c r="G282" s="179">
        <v>0</v>
      </c>
      <c r="H282" s="179">
        <v>305553.71000000002</v>
      </c>
      <c r="I282" s="179">
        <v>704516.43</v>
      </c>
      <c r="J282" s="179">
        <v>0</v>
      </c>
      <c r="K282" s="179">
        <v>0</v>
      </c>
      <c r="L282" s="179">
        <v>0</v>
      </c>
      <c r="M282" s="200">
        <v>0</v>
      </c>
      <c r="N282" s="179">
        <v>0</v>
      </c>
      <c r="O282" s="167">
        <v>478.92</v>
      </c>
      <c r="P282" s="179">
        <v>4284368.09</v>
      </c>
      <c r="Q282" s="179">
        <v>0</v>
      </c>
      <c r="R282" s="179">
        <v>0</v>
      </c>
      <c r="S282" s="179">
        <v>0</v>
      </c>
      <c r="T282" s="179">
        <v>0</v>
      </c>
      <c r="U282" s="179">
        <v>0</v>
      </c>
      <c r="V282" s="179">
        <v>0</v>
      </c>
      <c r="W282" s="179">
        <v>0</v>
      </c>
      <c r="X282" s="179">
        <v>0</v>
      </c>
      <c r="Y282" s="179">
        <v>0</v>
      </c>
      <c r="Z282" s="179">
        <v>0</v>
      </c>
      <c r="AA282" s="179">
        <v>0</v>
      </c>
      <c r="AB282" s="179">
        <v>0</v>
      </c>
      <c r="AC282" s="179">
        <v>0</v>
      </c>
      <c r="AD282" s="179">
        <v>0</v>
      </c>
      <c r="AE282" s="179">
        <f t="shared" si="112"/>
        <v>113300.98</v>
      </c>
      <c r="AF282" s="179">
        <v>0</v>
      </c>
      <c r="AG282" s="179">
        <v>0</v>
      </c>
      <c r="AH282" s="181" t="s">
        <v>17033</v>
      </c>
      <c r="AI282" s="181">
        <v>2023</v>
      </c>
      <c r="AJ282" s="182">
        <v>2023</v>
      </c>
      <c r="BY282" s="185"/>
      <c r="CJ282" s="164">
        <f t="shared" si="80"/>
        <v>1.3824319466948509E-9</v>
      </c>
      <c r="DM282" s="184" t="e">
        <f>VLOOKUP(D282,DN:DO,2,FALSE)</f>
        <v>#N/A</v>
      </c>
      <c r="DP282" s="118"/>
    </row>
    <row r="283" spans="1:120" s="184" customFormat="1" x14ac:dyDescent="0.3">
      <c r="A283" s="118">
        <v>1</v>
      </c>
      <c r="B283" s="165">
        <f>SUBTOTAL(9,$A$22:A283)</f>
        <v>232</v>
      </c>
      <c r="C283" s="165"/>
      <c r="D283" s="160" t="s">
        <v>2224</v>
      </c>
      <c r="E283" s="170" t="s">
        <v>17423</v>
      </c>
      <c r="F283" s="162">
        <f t="shared" si="111"/>
        <v>9491954.8600000013</v>
      </c>
      <c r="G283" s="179">
        <v>0</v>
      </c>
      <c r="H283" s="179">
        <v>0</v>
      </c>
      <c r="I283" s="179">
        <v>1442965.41</v>
      </c>
      <c r="J283" s="179">
        <v>0</v>
      </c>
      <c r="K283" s="179">
        <v>0</v>
      </c>
      <c r="L283" s="179">
        <v>0</v>
      </c>
      <c r="M283" s="200">
        <v>0</v>
      </c>
      <c r="N283" s="179">
        <v>0</v>
      </c>
      <c r="O283" s="167">
        <v>973.63</v>
      </c>
      <c r="P283" s="179">
        <v>7850117.4800000004</v>
      </c>
      <c r="Q283" s="179">
        <v>0</v>
      </c>
      <c r="R283" s="179">
        <v>0</v>
      </c>
      <c r="S283" s="179">
        <v>0</v>
      </c>
      <c r="T283" s="179">
        <v>0</v>
      </c>
      <c r="U283" s="179">
        <v>0</v>
      </c>
      <c r="V283" s="179">
        <v>0</v>
      </c>
      <c r="W283" s="179">
        <v>0</v>
      </c>
      <c r="X283" s="179">
        <v>0</v>
      </c>
      <c r="Y283" s="179">
        <v>0</v>
      </c>
      <c r="Z283" s="179">
        <v>0</v>
      </c>
      <c r="AA283" s="179">
        <v>0</v>
      </c>
      <c r="AB283" s="179">
        <v>0</v>
      </c>
      <c r="AC283" s="179">
        <v>0</v>
      </c>
      <c r="AD283" s="179">
        <v>0</v>
      </c>
      <c r="AE283" s="179">
        <f t="shared" si="112"/>
        <v>198871.97</v>
      </c>
      <c r="AF283" s="179">
        <v>0</v>
      </c>
      <c r="AG283" s="179">
        <v>0</v>
      </c>
      <c r="AH283" s="181" t="s">
        <v>17033</v>
      </c>
      <c r="AI283" s="181">
        <v>2023</v>
      </c>
      <c r="AJ283" s="182">
        <v>2023</v>
      </c>
      <c r="BY283" s="185"/>
      <c r="CJ283" s="164">
        <f t="shared" si="80"/>
        <v>6.6938810050487518E-10</v>
      </c>
      <c r="DM283" s="184" t="e">
        <f>VLOOKUP(D283,DN:DO,2,FALSE)</f>
        <v>#N/A</v>
      </c>
      <c r="DP283" s="118"/>
    </row>
    <row r="284" spans="1:120" x14ac:dyDescent="0.3">
      <c r="A284" s="118">
        <v>1</v>
      </c>
      <c r="B284" s="165">
        <f>SUBTOTAL(9,$A$22:A284)</f>
        <v>233</v>
      </c>
      <c r="C284" s="165"/>
      <c r="D284" s="175" t="s">
        <v>339</v>
      </c>
      <c r="E284" s="170" t="s">
        <v>17423</v>
      </c>
      <c r="F284" s="162">
        <f t="shared" si="111"/>
        <v>77588.2</v>
      </c>
      <c r="G284" s="178">
        <v>0</v>
      </c>
      <c r="H284" s="178">
        <v>0</v>
      </c>
      <c r="I284" s="178">
        <v>0</v>
      </c>
      <c r="J284" s="178">
        <v>0</v>
      </c>
      <c r="K284" s="178">
        <v>0</v>
      </c>
      <c r="L284" s="178">
        <v>0</v>
      </c>
      <c r="M284" s="195">
        <v>0</v>
      </c>
      <c r="N284" s="178">
        <v>0</v>
      </c>
      <c r="O284" s="180">
        <v>0</v>
      </c>
      <c r="P284" s="162">
        <v>0</v>
      </c>
      <c r="Q284" s="178">
        <v>0</v>
      </c>
      <c r="R284" s="178">
        <v>0</v>
      </c>
      <c r="S284" s="162">
        <v>0</v>
      </c>
      <c r="T284" s="162">
        <v>0</v>
      </c>
      <c r="U284" s="178">
        <v>0</v>
      </c>
      <c r="V284" s="178">
        <v>0</v>
      </c>
      <c r="W284" s="178">
        <v>0</v>
      </c>
      <c r="X284" s="178">
        <v>0</v>
      </c>
      <c r="Y284" s="178">
        <v>0</v>
      </c>
      <c r="Z284" s="178">
        <v>0</v>
      </c>
      <c r="AA284" s="178">
        <v>0</v>
      </c>
      <c r="AB284" s="178">
        <v>0</v>
      </c>
      <c r="AC284" s="178">
        <v>0</v>
      </c>
      <c r="AD284" s="178">
        <v>0</v>
      </c>
      <c r="AE284" s="162">
        <f>ROUND(P284*2.14%,2)</f>
        <v>0</v>
      </c>
      <c r="AF284" s="162">
        <v>77588.2</v>
      </c>
      <c r="AG284" s="178">
        <v>0</v>
      </c>
      <c r="AH284" s="138">
        <v>2023</v>
      </c>
      <c r="AI284" s="138" t="s">
        <v>17033</v>
      </c>
      <c r="AJ284" s="138" t="s">
        <v>17033</v>
      </c>
      <c r="AK284" s="169"/>
      <c r="AL284" s="169"/>
      <c r="AM284" s="169"/>
      <c r="AN284" s="169"/>
      <c r="AO284" s="170" t="s">
        <v>16935</v>
      </c>
      <c r="AP284" s="170" t="s">
        <v>16956</v>
      </c>
      <c r="AQ284" s="170">
        <v>0</v>
      </c>
      <c r="AR284" s="170" t="s">
        <v>16937</v>
      </c>
      <c r="AS284" s="170" t="s">
        <v>16954</v>
      </c>
      <c r="AT284" s="170">
        <v>0</v>
      </c>
      <c r="AU284" s="170"/>
      <c r="AV284" s="170"/>
      <c r="AW284" s="170"/>
      <c r="AX284" s="170"/>
      <c r="AY284" s="170" t="s">
        <v>1445</v>
      </c>
      <c r="AZ284" s="171">
        <v>421.5</v>
      </c>
      <c r="BA284" s="171">
        <v>670</v>
      </c>
      <c r="BB284" s="170" t="s">
        <v>2966</v>
      </c>
      <c r="BC284" s="170" t="s">
        <v>16998</v>
      </c>
      <c r="BD284" s="172"/>
      <c r="BE284" s="173">
        <f>BA284-O284</f>
        <v>670</v>
      </c>
      <c r="BL284" s="118" t="str">
        <f t="shared" ref="BL284:BL293" si="113">VLOOKUP(D284,BO:BQ,3,FALSE)</f>
        <v>нет данных</v>
      </c>
      <c r="BO284" s="118" t="s">
        <v>685</v>
      </c>
      <c r="BP284" s="118" t="s">
        <v>658</v>
      </c>
      <c r="BQ284" s="118" t="s">
        <v>3486</v>
      </c>
      <c r="BW284" s="118" t="s">
        <v>685</v>
      </c>
      <c r="BX284" s="118" t="s">
        <v>658</v>
      </c>
      <c r="BY284" s="118" t="s">
        <v>3486</v>
      </c>
      <c r="CJ284" s="164">
        <f t="shared" si="80"/>
        <v>0</v>
      </c>
    </row>
    <row r="285" spans="1:120" x14ac:dyDescent="0.3">
      <c r="A285" s="118">
        <v>1</v>
      </c>
      <c r="B285" s="165">
        <f>SUBTOTAL(9,$A$22:A285)</f>
        <v>234</v>
      </c>
      <c r="C285" s="165"/>
      <c r="D285" s="175" t="s">
        <v>340</v>
      </c>
      <c r="E285" s="170" t="s">
        <v>17423</v>
      </c>
      <c r="F285" s="162">
        <f t="shared" si="111"/>
        <v>85997.9</v>
      </c>
      <c r="G285" s="178">
        <v>0</v>
      </c>
      <c r="H285" s="178">
        <v>0</v>
      </c>
      <c r="I285" s="178">
        <v>0</v>
      </c>
      <c r="J285" s="178">
        <v>0</v>
      </c>
      <c r="K285" s="178">
        <v>0</v>
      </c>
      <c r="L285" s="178">
        <v>0</v>
      </c>
      <c r="M285" s="195">
        <v>0</v>
      </c>
      <c r="N285" s="178">
        <v>0</v>
      </c>
      <c r="O285" s="180">
        <v>0</v>
      </c>
      <c r="P285" s="162">
        <v>0</v>
      </c>
      <c r="Q285" s="178">
        <v>0</v>
      </c>
      <c r="R285" s="178">
        <v>0</v>
      </c>
      <c r="S285" s="162">
        <v>0</v>
      </c>
      <c r="T285" s="162">
        <v>0</v>
      </c>
      <c r="U285" s="178">
        <v>0</v>
      </c>
      <c r="V285" s="178">
        <v>0</v>
      </c>
      <c r="W285" s="178">
        <v>0</v>
      </c>
      <c r="X285" s="178">
        <v>0</v>
      </c>
      <c r="Y285" s="178">
        <v>0</v>
      </c>
      <c r="Z285" s="178">
        <v>0</v>
      </c>
      <c r="AA285" s="178">
        <v>0</v>
      </c>
      <c r="AB285" s="178">
        <v>0</v>
      </c>
      <c r="AC285" s="178">
        <v>0</v>
      </c>
      <c r="AD285" s="178">
        <v>0</v>
      </c>
      <c r="AE285" s="162">
        <v>0</v>
      </c>
      <c r="AF285" s="162">
        <v>85997.9</v>
      </c>
      <c r="AG285" s="178">
        <v>0</v>
      </c>
      <c r="AH285" s="138">
        <v>2023</v>
      </c>
      <c r="AI285" s="138" t="s">
        <v>17033</v>
      </c>
      <c r="AJ285" s="138" t="s">
        <v>17033</v>
      </c>
      <c r="AK285" s="169"/>
      <c r="AL285" s="169"/>
      <c r="AM285" s="169"/>
      <c r="AN285" s="169"/>
      <c r="AO285" s="170" t="s">
        <v>16935</v>
      </c>
      <c r="AP285" s="170" t="s">
        <v>16939</v>
      </c>
      <c r="AQ285" s="170">
        <v>0</v>
      </c>
      <c r="AR285" s="170" t="s">
        <v>16946</v>
      </c>
      <c r="AS285" s="170" t="s">
        <v>16954</v>
      </c>
      <c r="AT285" s="170">
        <v>0</v>
      </c>
      <c r="AU285" s="170"/>
      <c r="AV285" s="170"/>
      <c r="AW285" s="170"/>
      <c r="AX285" s="170"/>
      <c r="AY285" s="170" t="s">
        <v>1421</v>
      </c>
      <c r="AZ285" s="171">
        <v>440.1</v>
      </c>
      <c r="BA285" s="171">
        <v>286.07</v>
      </c>
      <c r="BB285" s="170" t="s">
        <v>2966</v>
      </c>
      <c r="BC285" s="170" t="s">
        <v>16998</v>
      </c>
      <c r="BD285" s="172"/>
      <c r="BE285" s="173">
        <f>BA285-O285</f>
        <v>286.07</v>
      </c>
      <c r="BF285" s="118" t="s">
        <v>16934</v>
      </c>
      <c r="BL285" s="118" t="str">
        <f t="shared" si="113"/>
        <v>нет данных</v>
      </c>
      <c r="BO285" s="118" t="s">
        <v>3487</v>
      </c>
      <c r="BP285" s="118" t="s">
        <v>657</v>
      </c>
      <c r="BQ285" s="118" t="s">
        <v>1964</v>
      </c>
      <c r="BW285" s="118" t="s">
        <v>3487</v>
      </c>
      <c r="BX285" s="118" t="s">
        <v>657</v>
      </c>
      <c r="BY285" s="118" t="s">
        <v>1964</v>
      </c>
      <c r="CJ285" s="164">
        <f t="shared" si="80"/>
        <v>0</v>
      </c>
    </row>
    <row r="286" spans="1:120" x14ac:dyDescent="0.3">
      <c r="B286" s="196" t="s">
        <v>342</v>
      </c>
      <c r="C286" s="196"/>
      <c r="D286" s="196"/>
      <c r="E286" s="197"/>
      <c r="F286" s="161">
        <f>F287</f>
        <v>86517.54</v>
      </c>
      <c r="G286" s="162">
        <f t="shared" ref="G286:AG286" si="114">G287</f>
        <v>0</v>
      </c>
      <c r="H286" s="162">
        <f t="shared" si="114"/>
        <v>0</v>
      </c>
      <c r="I286" s="162">
        <f t="shared" si="114"/>
        <v>0</v>
      </c>
      <c r="J286" s="162">
        <f t="shared" si="114"/>
        <v>0</v>
      </c>
      <c r="K286" s="162">
        <f t="shared" si="114"/>
        <v>0</v>
      </c>
      <c r="L286" s="162">
        <f t="shared" si="114"/>
        <v>0</v>
      </c>
      <c r="M286" s="163">
        <f t="shared" si="114"/>
        <v>0</v>
      </c>
      <c r="N286" s="162">
        <f t="shared" si="114"/>
        <v>0</v>
      </c>
      <c r="O286" s="162">
        <f t="shared" si="114"/>
        <v>0</v>
      </c>
      <c r="P286" s="162">
        <f t="shared" si="114"/>
        <v>0</v>
      </c>
      <c r="Q286" s="162">
        <f t="shared" si="114"/>
        <v>0</v>
      </c>
      <c r="R286" s="162">
        <f t="shared" si="114"/>
        <v>0</v>
      </c>
      <c r="S286" s="162">
        <f t="shared" si="114"/>
        <v>0</v>
      </c>
      <c r="T286" s="162">
        <f t="shared" si="114"/>
        <v>0</v>
      </c>
      <c r="U286" s="162">
        <f t="shared" si="114"/>
        <v>0</v>
      </c>
      <c r="V286" s="162">
        <f t="shared" si="114"/>
        <v>0</v>
      </c>
      <c r="W286" s="162">
        <f t="shared" si="114"/>
        <v>0</v>
      </c>
      <c r="X286" s="162">
        <f t="shared" si="114"/>
        <v>0</v>
      </c>
      <c r="Y286" s="162">
        <f t="shared" si="114"/>
        <v>0</v>
      </c>
      <c r="Z286" s="162">
        <f t="shared" si="114"/>
        <v>0</v>
      </c>
      <c r="AA286" s="162">
        <f t="shared" si="114"/>
        <v>0</v>
      </c>
      <c r="AB286" s="162">
        <f t="shared" si="114"/>
        <v>0</v>
      </c>
      <c r="AC286" s="162">
        <f t="shared" si="114"/>
        <v>0</v>
      </c>
      <c r="AD286" s="162">
        <f t="shared" si="114"/>
        <v>0</v>
      </c>
      <c r="AE286" s="162">
        <f t="shared" si="114"/>
        <v>0</v>
      </c>
      <c r="AF286" s="162">
        <f t="shared" si="114"/>
        <v>86517.54</v>
      </c>
      <c r="AG286" s="162">
        <f t="shared" si="114"/>
        <v>0</v>
      </c>
      <c r="AH286" s="138" t="s">
        <v>17012</v>
      </c>
      <c r="AI286" s="138" t="s">
        <v>17012</v>
      </c>
      <c r="AJ286" s="138" t="s">
        <v>17012</v>
      </c>
      <c r="AK286" s="169"/>
      <c r="AL286" s="169"/>
      <c r="AM286" s="169"/>
      <c r="AN286" s="169"/>
      <c r="AO286" s="170"/>
      <c r="AP286" s="170"/>
      <c r="AQ286" s="170"/>
      <c r="AR286" s="170"/>
      <c r="AS286" s="170"/>
      <c r="AT286" s="170"/>
      <c r="AU286" s="170"/>
      <c r="AV286" s="170"/>
      <c r="AW286" s="170"/>
      <c r="AX286" s="170"/>
      <c r="AY286" s="170"/>
      <c r="AZ286" s="171"/>
      <c r="BA286" s="171"/>
      <c r="BB286" s="170"/>
      <c r="BC286" s="170"/>
      <c r="BD286" s="172"/>
      <c r="BE286" s="173">
        <f t="shared" si="100"/>
        <v>0</v>
      </c>
      <c r="BL286" s="118" t="e">
        <f t="shared" si="113"/>
        <v>#N/A</v>
      </c>
      <c r="BO286" s="118" t="s">
        <v>3489</v>
      </c>
      <c r="BP286" s="118" t="s">
        <v>657</v>
      </c>
      <c r="BQ286" s="118" t="s">
        <v>1964</v>
      </c>
      <c r="BW286" s="118" t="s">
        <v>3489</v>
      </c>
      <c r="BX286" s="118" t="s">
        <v>657</v>
      </c>
      <c r="BY286" s="118" t="s">
        <v>1964</v>
      </c>
      <c r="CJ286" s="164">
        <f t="shared" si="80"/>
        <v>0</v>
      </c>
    </row>
    <row r="287" spans="1:120" x14ac:dyDescent="0.3">
      <c r="A287" s="118">
        <v>1</v>
      </c>
      <c r="B287" s="165">
        <f>SUBTOTAL(9,$A$22:A287)</f>
        <v>235</v>
      </c>
      <c r="C287" s="165"/>
      <c r="D287" s="175" t="s">
        <v>343</v>
      </c>
      <c r="E287" s="170" t="s">
        <v>17423</v>
      </c>
      <c r="F287" s="162">
        <f>G287+H287+I287+J287+K287+L287+N287+P287+R287+T287+V287+W287+X287+Y287+Z287+AA287+AB287+AC287+AD287+AE287+AF287+AG287</f>
        <v>86517.54</v>
      </c>
      <c r="G287" s="178">
        <v>0</v>
      </c>
      <c r="H287" s="178">
        <v>0</v>
      </c>
      <c r="I287" s="178">
        <v>0</v>
      </c>
      <c r="J287" s="178">
        <v>0</v>
      </c>
      <c r="K287" s="178">
        <v>0</v>
      </c>
      <c r="L287" s="178">
        <v>0</v>
      </c>
      <c r="M287" s="195">
        <v>0</v>
      </c>
      <c r="N287" s="178">
        <v>0</v>
      </c>
      <c r="O287" s="167">
        <v>0</v>
      </c>
      <c r="P287" s="162">
        <v>0</v>
      </c>
      <c r="Q287" s="178">
        <v>0</v>
      </c>
      <c r="R287" s="178">
        <v>0</v>
      </c>
      <c r="S287" s="162">
        <v>0</v>
      </c>
      <c r="T287" s="162">
        <v>0</v>
      </c>
      <c r="U287" s="178">
        <v>0</v>
      </c>
      <c r="V287" s="178">
        <v>0</v>
      </c>
      <c r="W287" s="178">
        <v>0</v>
      </c>
      <c r="X287" s="178">
        <v>0</v>
      </c>
      <c r="Y287" s="178">
        <v>0</v>
      </c>
      <c r="Z287" s="178">
        <v>0</v>
      </c>
      <c r="AA287" s="178">
        <v>0</v>
      </c>
      <c r="AB287" s="178">
        <v>0</v>
      </c>
      <c r="AC287" s="178">
        <v>0</v>
      </c>
      <c r="AD287" s="178">
        <v>0</v>
      </c>
      <c r="AE287" s="162">
        <f>ROUND(P287*2.14%,2)</f>
        <v>0</v>
      </c>
      <c r="AF287" s="162">
        <v>86517.54</v>
      </c>
      <c r="AG287" s="178">
        <v>0</v>
      </c>
      <c r="AH287" s="138">
        <v>2023</v>
      </c>
      <c r="AI287" s="138" t="s">
        <v>17033</v>
      </c>
      <c r="AJ287" s="138" t="s">
        <v>17033</v>
      </c>
      <c r="AK287" s="169"/>
      <c r="AL287" s="169"/>
      <c r="AM287" s="169"/>
      <c r="AN287" s="169"/>
      <c r="AO287" s="170" t="s">
        <v>16939</v>
      </c>
      <c r="AP287" s="170" t="s">
        <v>16941</v>
      </c>
      <c r="AQ287" s="170">
        <v>0</v>
      </c>
      <c r="AR287" s="170" t="s">
        <v>16942</v>
      </c>
      <c r="AS287" s="170" t="s">
        <v>16938</v>
      </c>
      <c r="AT287" s="170">
        <v>0</v>
      </c>
      <c r="AU287" s="170"/>
      <c r="AV287" s="170"/>
      <c r="AW287" s="170"/>
      <c r="AX287" s="170"/>
      <c r="AY287" s="170" t="s">
        <v>841</v>
      </c>
      <c r="AZ287" s="171">
        <v>313</v>
      </c>
      <c r="BA287" s="171" t="s">
        <v>2983</v>
      </c>
      <c r="BB287" s="170" t="s">
        <v>2966</v>
      </c>
      <c r="BC287" s="170" t="s">
        <v>16998</v>
      </c>
      <c r="BD287" s="172"/>
      <c r="BE287" s="173" t="e">
        <f t="shared" si="100"/>
        <v>#VALUE!</v>
      </c>
      <c r="BL287" s="118" t="str">
        <f t="shared" si="113"/>
        <v>312.700</v>
      </c>
      <c r="BO287" s="118" t="s">
        <v>3491</v>
      </c>
      <c r="BP287" s="118" t="s">
        <v>715</v>
      </c>
      <c r="BQ287" s="118" t="s">
        <v>3492</v>
      </c>
      <c r="BW287" s="118" t="s">
        <v>3491</v>
      </c>
      <c r="BX287" s="118" t="s">
        <v>715</v>
      </c>
      <c r="BY287" s="118" t="s">
        <v>3492</v>
      </c>
      <c r="CJ287" s="164">
        <f t="shared" si="80"/>
        <v>0</v>
      </c>
    </row>
    <row r="288" spans="1:120" x14ac:dyDescent="0.3">
      <c r="B288" s="196" t="s">
        <v>344</v>
      </c>
      <c r="C288" s="196"/>
      <c r="D288" s="196"/>
      <c r="E288" s="197"/>
      <c r="F288" s="161">
        <f>F289</f>
        <v>88374.5</v>
      </c>
      <c r="G288" s="162">
        <f t="shared" ref="G288:AG288" si="115">G289</f>
        <v>0</v>
      </c>
      <c r="H288" s="162">
        <f t="shared" si="115"/>
        <v>0</v>
      </c>
      <c r="I288" s="162">
        <f t="shared" si="115"/>
        <v>0</v>
      </c>
      <c r="J288" s="162">
        <f t="shared" si="115"/>
        <v>0</v>
      </c>
      <c r="K288" s="162">
        <f t="shared" si="115"/>
        <v>0</v>
      </c>
      <c r="L288" s="162">
        <f t="shared" si="115"/>
        <v>0</v>
      </c>
      <c r="M288" s="163">
        <f t="shared" si="115"/>
        <v>0</v>
      </c>
      <c r="N288" s="162">
        <f t="shared" si="115"/>
        <v>0</v>
      </c>
      <c r="O288" s="162">
        <f t="shared" si="115"/>
        <v>0</v>
      </c>
      <c r="P288" s="162">
        <f t="shared" si="115"/>
        <v>0</v>
      </c>
      <c r="Q288" s="162">
        <f t="shared" si="115"/>
        <v>0</v>
      </c>
      <c r="R288" s="162">
        <f t="shared" si="115"/>
        <v>0</v>
      </c>
      <c r="S288" s="162">
        <f t="shared" si="115"/>
        <v>0</v>
      </c>
      <c r="T288" s="162">
        <f t="shared" si="115"/>
        <v>0</v>
      </c>
      <c r="U288" s="162">
        <f t="shared" si="115"/>
        <v>0</v>
      </c>
      <c r="V288" s="162">
        <f t="shared" si="115"/>
        <v>0</v>
      </c>
      <c r="W288" s="162">
        <f t="shared" si="115"/>
        <v>0</v>
      </c>
      <c r="X288" s="162">
        <f t="shared" si="115"/>
        <v>0</v>
      </c>
      <c r="Y288" s="162">
        <f t="shared" si="115"/>
        <v>0</v>
      </c>
      <c r="Z288" s="162">
        <f t="shared" si="115"/>
        <v>0</v>
      </c>
      <c r="AA288" s="162">
        <f t="shared" si="115"/>
        <v>0</v>
      </c>
      <c r="AB288" s="162">
        <f t="shared" si="115"/>
        <v>0</v>
      </c>
      <c r="AC288" s="162">
        <f t="shared" si="115"/>
        <v>0</v>
      </c>
      <c r="AD288" s="162">
        <f t="shared" si="115"/>
        <v>0</v>
      </c>
      <c r="AE288" s="162">
        <f t="shared" si="115"/>
        <v>0</v>
      </c>
      <c r="AF288" s="162">
        <f t="shared" si="115"/>
        <v>88374.5</v>
      </c>
      <c r="AG288" s="162">
        <f t="shared" si="115"/>
        <v>0</v>
      </c>
      <c r="AH288" s="138" t="s">
        <v>17012</v>
      </c>
      <c r="AI288" s="138" t="s">
        <v>17012</v>
      </c>
      <c r="AJ288" s="138" t="s">
        <v>17012</v>
      </c>
      <c r="AK288" s="169"/>
      <c r="AL288" s="169"/>
      <c r="AM288" s="169"/>
      <c r="AN288" s="169"/>
      <c r="AO288" s="170"/>
      <c r="AP288" s="170"/>
      <c r="AQ288" s="170"/>
      <c r="AR288" s="170"/>
      <c r="AS288" s="170"/>
      <c r="AT288" s="170"/>
      <c r="AU288" s="170"/>
      <c r="AV288" s="170"/>
      <c r="AW288" s="170"/>
      <c r="AX288" s="170"/>
      <c r="AY288" s="170"/>
      <c r="AZ288" s="171"/>
      <c r="BA288" s="171"/>
      <c r="BB288" s="170"/>
      <c r="BC288" s="170"/>
      <c r="BD288" s="172"/>
      <c r="BE288" s="173">
        <f t="shared" si="100"/>
        <v>0</v>
      </c>
      <c r="BL288" s="118" t="e">
        <f t="shared" si="113"/>
        <v>#N/A</v>
      </c>
      <c r="BO288" s="118" t="s">
        <v>3493</v>
      </c>
      <c r="BP288" s="118" t="s">
        <v>715</v>
      </c>
      <c r="BQ288" s="118" t="s">
        <v>3494</v>
      </c>
      <c r="BW288" s="118" t="s">
        <v>3493</v>
      </c>
      <c r="BX288" s="118" t="s">
        <v>715</v>
      </c>
      <c r="BY288" s="118" t="s">
        <v>3494</v>
      </c>
      <c r="CJ288" s="164">
        <f t="shared" si="80"/>
        <v>0</v>
      </c>
    </row>
    <row r="289" spans="1:120" x14ac:dyDescent="0.3">
      <c r="A289" s="118">
        <v>1</v>
      </c>
      <c r="B289" s="165">
        <f>SUBTOTAL(9,$A$22:A289)</f>
        <v>236</v>
      </c>
      <c r="C289" s="165"/>
      <c r="D289" s="175" t="s">
        <v>345</v>
      </c>
      <c r="E289" s="170" t="s">
        <v>17423</v>
      </c>
      <c r="F289" s="162">
        <f>G289+H289+I289+J289+K289+L289+N289+P289+R289+T289+V289+W289+X289+Y289+Z289+AA289+AB289+AC289+AD289+AE289+AF289+AG289</f>
        <v>88374.5</v>
      </c>
      <c r="G289" s="178">
        <v>0</v>
      </c>
      <c r="H289" s="178">
        <v>0</v>
      </c>
      <c r="I289" s="178">
        <v>0</v>
      </c>
      <c r="J289" s="178">
        <v>0</v>
      </c>
      <c r="K289" s="178">
        <v>0</v>
      </c>
      <c r="L289" s="178">
        <v>0</v>
      </c>
      <c r="M289" s="195">
        <v>0</v>
      </c>
      <c r="N289" s="178">
        <v>0</v>
      </c>
      <c r="O289" s="167">
        <v>0</v>
      </c>
      <c r="P289" s="162">
        <v>0</v>
      </c>
      <c r="Q289" s="178">
        <v>0</v>
      </c>
      <c r="R289" s="178">
        <v>0</v>
      </c>
      <c r="S289" s="162">
        <v>0</v>
      </c>
      <c r="T289" s="162">
        <v>0</v>
      </c>
      <c r="U289" s="178">
        <v>0</v>
      </c>
      <c r="V289" s="178">
        <v>0</v>
      </c>
      <c r="W289" s="178">
        <v>0</v>
      </c>
      <c r="X289" s="178">
        <v>0</v>
      </c>
      <c r="Y289" s="178">
        <v>0</v>
      </c>
      <c r="Z289" s="178">
        <v>0</v>
      </c>
      <c r="AA289" s="178">
        <v>0</v>
      </c>
      <c r="AB289" s="178">
        <v>0</v>
      </c>
      <c r="AC289" s="178">
        <v>0</v>
      </c>
      <c r="AD289" s="178">
        <v>0</v>
      </c>
      <c r="AE289" s="162">
        <f>ROUND(P289*2.14%,2)</f>
        <v>0</v>
      </c>
      <c r="AF289" s="162">
        <v>88374.5</v>
      </c>
      <c r="AG289" s="178">
        <v>0</v>
      </c>
      <c r="AH289" s="138">
        <v>2023</v>
      </c>
      <c r="AI289" s="138" t="s">
        <v>17033</v>
      </c>
      <c r="AJ289" s="138" t="s">
        <v>17033</v>
      </c>
      <c r="AK289" s="169"/>
      <c r="AL289" s="169"/>
      <c r="AM289" s="169"/>
      <c r="AN289" s="169"/>
      <c r="AO289" s="170" t="s">
        <v>16940</v>
      </c>
      <c r="AP289" s="170" t="s">
        <v>16937</v>
      </c>
      <c r="AQ289" s="170">
        <v>0</v>
      </c>
      <c r="AR289" s="170" t="s">
        <v>16944</v>
      </c>
      <c r="AS289" s="170" t="s">
        <v>16957</v>
      </c>
      <c r="AT289" s="170" t="s">
        <v>16950</v>
      </c>
      <c r="AU289" s="170"/>
      <c r="AV289" s="170"/>
      <c r="AW289" s="170"/>
      <c r="AX289" s="170"/>
      <c r="AY289" s="170" t="s">
        <v>775</v>
      </c>
      <c r="AZ289" s="171">
        <v>786.2</v>
      </c>
      <c r="BA289" s="171">
        <v>481.26</v>
      </c>
      <c r="BB289" s="170" t="s">
        <v>2966</v>
      </c>
      <c r="BC289" s="170" t="s">
        <v>16998</v>
      </c>
      <c r="BD289" s="172"/>
      <c r="BE289" s="173">
        <f t="shared" si="100"/>
        <v>481.26</v>
      </c>
      <c r="BL289" s="118" t="str">
        <f t="shared" si="113"/>
        <v>408.000</v>
      </c>
      <c r="BO289" s="118" t="s">
        <v>686</v>
      </c>
      <c r="BP289" s="118" t="s">
        <v>3043</v>
      </c>
      <c r="BQ289" s="118" t="s">
        <v>3496</v>
      </c>
      <c r="BW289" s="118" t="s">
        <v>686</v>
      </c>
      <c r="BX289" s="118" t="s">
        <v>3043</v>
      </c>
      <c r="BY289" s="118" t="s">
        <v>3496</v>
      </c>
      <c r="CJ289" s="164">
        <f t="shared" si="80"/>
        <v>0</v>
      </c>
    </row>
    <row r="290" spans="1:120" x14ac:dyDescent="0.3">
      <c r="B290" s="196" t="s">
        <v>369</v>
      </c>
      <c r="C290" s="196"/>
      <c r="D290" s="196"/>
      <c r="E290" s="197"/>
      <c r="F290" s="161">
        <f>F291</f>
        <v>84913.45</v>
      </c>
      <c r="G290" s="162">
        <f t="shared" ref="G290:AG290" si="116">G291</f>
        <v>0</v>
      </c>
      <c r="H290" s="162">
        <f t="shared" si="116"/>
        <v>0</v>
      </c>
      <c r="I290" s="162">
        <f t="shared" si="116"/>
        <v>0</v>
      </c>
      <c r="J290" s="162">
        <f t="shared" si="116"/>
        <v>0</v>
      </c>
      <c r="K290" s="162">
        <f t="shared" si="116"/>
        <v>0</v>
      </c>
      <c r="L290" s="162">
        <f t="shared" si="116"/>
        <v>0</v>
      </c>
      <c r="M290" s="163">
        <f t="shared" si="116"/>
        <v>0</v>
      </c>
      <c r="N290" s="162">
        <f t="shared" si="116"/>
        <v>0</v>
      </c>
      <c r="O290" s="162">
        <f t="shared" si="116"/>
        <v>0</v>
      </c>
      <c r="P290" s="162">
        <f t="shared" si="116"/>
        <v>0</v>
      </c>
      <c r="Q290" s="162">
        <f t="shared" si="116"/>
        <v>0</v>
      </c>
      <c r="R290" s="162">
        <f t="shared" si="116"/>
        <v>0</v>
      </c>
      <c r="S290" s="162">
        <f t="shared" si="116"/>
        <v>0</v>
      </c>
      <c r="T290" s="162">
        <f t="shared" si="116"/>
        <v>0</v>
      </c>
      <c r="U290" s="162">
        <f t="shared" si="116"/>
        <v>0</v>
      </c>
      <c r="V290" s="162">
        <f t="shared" si="116"/>
        <v>0</v>
      </c>
      <c r="W290" s="162">
        <f t="shared" si="116"/>
        <v>0</v>
      </c>
      <c r="X290" s="162">
        <f t="shared" si="116"/>
        <v>0</v>
      </c>
      <c r="Y290" s="162">
        <f t="shared" si="116"/>
        <v>0</v>
      </c>
      <c r="Z290" s="162">
        <f t="shared" si="116"/>
        <v>0</v>
      </c>
      <c r="AA290" s="162">
        <f t="shared" si="116"/>
        <v>0</v>
      </c>
      <c r="AB290" s="162">
        <f t="shared" si="116"/>
        <v>0</v>
      </c>
      <c r="AC290" s="162">
        <f t="shared" si="116"/>
        <v>0</v>
      </c>
      <c r="AD290" s="162">
        <f t="shared" si="116"/>
        <v>0</v>
      </c>
      <c r="AE290" s="162">
        <f t="shared" si="116"/>
        <v>0</v>
      </c>
      <c r="AF290" s="162">
        <f t="shared" si="116"/>
        <v>84913.45</v>
      </c>
      <c r="AG290" s="162">
        <f t="shared" si="116"/>
        <v>0</v>
      </c>
      <c r="AH290" s="138" t="s">
        <v>17012</v>
      </c>
      <c r="AI290" s="138" t="s">
        <v>17012</v>
      </c>
      <c r="AJ290" s="138" t="s">
        <v>17012</v>
      </c>
      <c r="AK290" s="169"/>
      <c r="AL290" s="169"/>
      <c r="AM290" s="169"/>
      <c r="AN290" s="169"/>
      <c r="AO290" s="170"/>
      <c r="AP290" s="170"/>
      <c r="AQ290" s="170"/>
      <c r="AR290" s="170"/>
      <c r="AS290" s="170"/>
      <c r="AT290" s="170"/>
      <c r="AU290" s="170"/>
      <c r="AV290" s="170"/>
      <c r="AW290" s="170"/>
      <c r="AX290" s="170"/>
      <c r="AY290" s="170"/>
      <c r="AZ290" s="171"/>
      <c r="BA290" s="171"/>
      <c r="BB290" s="170"/>
      <c r="BC290" s="170"/>
      <c r="BD290" s="172"/>
      <c r="BE290" s="173">
        <f t="shared" si="100"/>
        <v>0</v>
      </c>
      <c r="BL290" s="118" t="e">
        <f t="shared" si="113"/>
        <v>#N/A</v>
      </c>
      <c r="BO290" s="118" t="s">
        <v>3534</v>
      </c>
      <c r="BP290" s="118" t="s">
        <v>2983</v>
      </c>
      <c r="BQ290" s="118" t="s">
        <v>2983</v>
      </c>
      <c r="BW290" s="118" t="s">
        <v>3534</v>
      </c>
      <c r="BX290" s="118" t="s">
        <v>2983</v>
      </c>
      <c r="BY290" s="118" t="s">
        <v>2983</v>
      </c>
      <c r="CJ290" s="164">
        <f t="shared" si="80"/>
        <v>0</v>
      </c>
    </row>
    <row r="291" spans="1:120" x14ac:dyDescent="0.3">
      <c r="A291" s="118">
        <v>1</v>
      </c>
      <c r="B291" s="165">
        <f>SUBTOTAL(9,$A$22:A291)</f>
        <v>237</v>
      </c>
      <c r="C291" s="165"/>
      <c r="D291" s="175" t="s">
        <v>371</v>
      </c>
      <c r="E291" s="198" t="s">
        <v>17425</v>
      </c>
      <c r="F291" s="162">
        <f>G291+H291+I291+J291+K291+L291+N291+P291+R291+T291+V291+W291+X291+Y291+Z291+AA291+AB291+AC291+AD291+AE291+AF291+AG291</f>
        <v>84913.45</v>
      </c>
      <c r="G291" s="178">
        <v>0</v>
      </c>
      <c r="H291" s="178">
        <v>0</v>
      </c>
      <c r="I291" s="178">
        <v>0</v>
      </c>
      <c r="J291" s="178">
        <v>0</v>
      </c>
      <c r="K291" s="178">
        <v>0</v>
      </c>
      <c r="L291" s="178">
        <v>0</v>
      </c>
      <c r="M291" s="195">
        <v>0</v>
      </c>
      <c r="N291" s="178">
        <v>0</v>
      </c>
      <c r="O291" s="167">
        <v>0</v>
      </c>
      <c r="P291" s="162">
        <v>0</v>
      </c>
      <c r="Q291" s="178">
        <v>0</v>
      </c>
      <c r="R291" s="178">
        <v>0</v>
      </c>
      <c r="S291" s="162">
        <v>0</v>
      </c>
      <c r="T291" s="162">
        <v>0</v>
      </c>
      <c r="U291" s="178">
        <v>0</v>
      </c>
      <c r="V291" s="178">
        <v>0</v>
      </c>
      <c r="W291" s="178">
        <v>0</v>
      </c>
      <c r="X291" s="178">
        <v>0</v>
      </c>
      <c r="Y291" s="178">
        <v>0</v>
      </c>
      <c r="Z291" s="178">
        <v>0</v>
      </c>
      <c r="AA291" s="178">
        <v>0</v>
      </c>
      <c r="AB291" s="178">
        <v>0</v>
      </c>
      <c r="AC291" s="178">
        <v>0</v>
      </c>
      <c r="AD291" s="178">
        <v>0</v>
      </c>
      <c r="AE291" s="162">
        <f>ROUND(P291*2.14%,2)</f>
        <v>0</v>
      </c>
      <c r="AF291" s="162">
        <v>84913.45</v>
      </c>
      <c r="AG291" s="178">
        <v>0</v>
      </c>
      <c r="AH291" s="138">
        <v>2023</v>
      </c>
      <c r="AI291" s="138" t="s">
        <v>17033</v>
      </c>
      <c r="AJ291" s="138" t="s">
        <v>17033</v>
      </c>
      <c r="AK291" s="169"/>
      <c r="AL291" s="169"/>
      <c r="AM291" s="169"/>
      <c r="AN291" s="169"/>
      <c r="AO291" s="170" t="s">
        <v>16953</v>
      </c>
      <c r="AP291" s="170" t="s">
        <v>16936</v>
      </c>
      <c r="AQ291" s="170">
        <v>0</v>
      </c>
      <c r="AR291" s="170" t="s">
        <v>16949</v>
      </c>
      <c r="AS291" s="170" t="s">
        <v>16954</v>
      </c>
      <c r="AT291" s="170" t="s">
        <v>16943</v>
      </c>
      <c r="AU291" s="170"/>
      <c r="AV291" s="170"/>
      <c r="AW291" s="170"/>
      <c r="AX291" s="170"/>
      <c r="AY291" s="170" t="s">
        <v>923</v>
      </c>
      <c r="AZ291" s="171">
        <v>569.1</v>
      </c>
      <c r="BA291" s="171">
        <v>540</v>
      </c>
      <c r="BB291" s="170" t="s">
        <v>2966</v>
      </c>
      <c r="BC291" s="170" t="s">
        <v>16998</v>
      </c>
      <c r="BD291" s="172"/>
      <c r="BE291" s="173">
        <f t="shared" si="100"/>
        <v>540</v>
      </c>
      <c r="BL291" s="118" t="str">
        <f t="shared" si="113"/>
        <v>409.090</v>
      </c>
      <c r="BO291" s="118" t="s">
        <v>3536</v>
      </c>
      <c r="BP291" s="118" t="s">
        <v>1342</v>
      </c>
      <c r="BQ291" s="118" t="s">
        <v>3537</v>
      </c>
      <c r="BW291" s="118" t="s">
        <v>3536</v>
      </c>
      <c r="BX291" s="118" t="s">
        <v>1342</v>
      </c>
      <c r="BY291" s="118" t="s">
        <v>3537</v>
      </c>
      <c r="CJ291" s="164">
        <f t="shared" si="80"/>
        <v>0</v>
      </c>
    </row>
    <row r="292" spans="1:120" x14ac:dyDescent="0.3">
      <c r="B292" s="196" t="s">
        <v>370</v>
      </c>
      <c r="C292" s="196"/>
      <c r="D292" s="196"/>
      <c r="E292" s="197"/>
      <c r="F292" s="161">
        <f>SUM(F293:F294)</f>
        <v>15909700.050000001</v>
      </c>
      <c r="G292" s="162">
        <f t="shared" ref="G292:AG292" si="117">SUM(G293:G294)</f>
        <v>0</v>
      </c>
      <c r="H292" s="162">
        <f t="shared" si="117"/>
        <v>0</v>
      </c>
      <c r="I292" s="162">
        <f t="shared" si="117"/>
        <v>0</v>
      </c>
      <c r="J292" s="162">
        <f t="shared" si="117"/>
        <v>0</v>
      </c>
      <c r="K292" s="162">
        <f t="shared" si="117"/>
        <v>0</v>
      </c>
      <c r="L292" s="162">
        <f t="shared" si="117"/>
        <v>0</v>
      </c>
      <c r="M292" s="163">
        <f t="shared" si="117"/>
        <v>0</v>
      </c>
      <c r="N292" s="162">
        <f t="shared" si="117"/>
        <v>0</v>
      </c>
      <c r="O292" s="162">
        <f t="shared" si="117"/>
        <v>1770.62</v>
      </c>
      <c r="P292" s="162">
        <f t="shared" si="117"/>
        <v>15404588.810000001</v>
      </c>
      <c r="Q292" s="162">
        <f t="shared" si="117"/>
        <v>0</v>
      </c>
      <c r="R292" s="162">
        <f t="shared" si="117"/>
        <v>0</v>
      </c>
      <c r="S292" s="162">
        <f t="shared" si="117"/>
        <v>0</v>
      </c>
      <c r="T292" s="162">
        <f t="shared" si="117"/>
        <v>0</v>
      </c>
      <c r="U292" s="162">
        <f t="shared" si="117"/>
        <v>0</v>
      </c>
      <c r="V292" s="162">
        <f t="shared" si="117"/>
        <v>0</v>
      </c>
      <c r="W292" s="162">
        <f t="shared" si="117"/>
        <v>0</v>
      </c>
      <c r="X292" s="162">
        <f t="shared" si="117"/>
        <v>0</v>
      </c>
      <c r="Y292" s="162">
        <f t="shared" si="117"/>
        <v>0</v>
      </c>
      <c r="Z292" s="162">
        <f t="shared" si="117"/>
        <v>0</v>
      </c>
      <c r="AA292" s="162">
        <f t="shared" si="117"/>
        <v>0</v>
      </c>
      <c r="AB292" s="162">
        <f t="shared" si="117"/>
        <v>0</v>
      </c>
      <c r="AC292" s="162">
        <f t="shared" si="117"/>
        <v>0</v>
      </c>
      <c r="AD292" s="162">
        <f t="shared" si="117"/>
        <v>0</v>
      </c>
      <c r="AE292" s="162">
        <f t="shared" si="117"/>
        <v>291237.69</v>
      </c>
      <c r="AF292" s="162">
        <f t="shared" si="117"/>
        <v>213873.55</v>
      </c>
      <c r="AG292" s="162">
        <f t="shared" si="117"/>
        <v>0</v>
      </c>
      <c r="AH292" s="138" t="s">
        <v>17012</v>
      </c>
      <c r="AI292" s="138" t="s">
        <v>17012</v>
      </c>
      <c r="AJ292" s="138" t="s">
        <v>17012</v>
      </c>
      <c r="AK292" s="169"/>
      <c r="AL292" s="169"/>
      <c r="AM292" s="169"/>
      <c r="AN292" s="169"/>
      <c r="AO292" s="170"/>
      <c r="AP292" s="170"/>
      <c r="AQ292" s="170"/>
      <c r="AR292" s="170"/>
      <c r="AS292" s="170"/>
      <c r="AT292" s="170"/>
      <c r="AU292" s="170"/>
      <c r="AV292" s="170"/>
      <c r="AW292" s="170"/>
      <c r="AX292" s="170"/>
      <c r="AY292" s="170"/>
      <c r="AZ292" s="171"/>
      <c r="BA292" s="171"/>
      <c r="BB292" s="170"/>
      <c r="BC292" s="170"/>
      <c r="BD292" s="172"/>
      <c r="BE292" s="173">
        <f t="shared" si="100"/>
        <v>-1770.62</v>
      </c>
      <c r="BL292" s="118" t="e">
        <f t="shared" si="113"/>
        <v>#N/A</v>
      </c>
      <c r="BO292" s="118" t="s">
        <v>3538</v>
      </c>
      <c r="BP292" s="118" t="s">
        <v>3081</v>
      </c>
      <c r="BQ292" s="118" t="s">
        <v>3540</v>
      </c>
      <c r="BW292" s="118" t="s">
        <v>3538</v>
      </c>
      <c r="BX292" s="118" t="s">
        <v>3081</v>
      </c>
      <c r="BY292" s="118" t="s">
        <v>3540</v>
      </c>
      <c r="CJ292" s="164">
        <f t="shared" si="80"/>
        <v>2.3283064365386963E-10</v>
      </c>
    </row>
    <row r="293" spans="1:120" x14ac:dyDescent="0.3">
      <c r="A293" s="118">
        <v>1</v>
      </c>
      <c r="B293" s="165">
        <f>SUBTOTAL(9,$A$22:A293)</f>
        <v>238</v>
      </c>
      <c r="C293" s="165"/>
      <c r="D293" s="175" t="s">
        <v>372</v>
      </c>
      <c r="E293" s="198" t="s">
        <v>17425</v>
      </c>
      <c r="F293" s="162">
        <f t="shared" ref="F293:F294" si="118">G293+H293+I293+J293+K293+L293+N293+P293+R293+T293+V293+W293+X293+Y293+Z293+AA293+AB293+AC293+AD293+AE293+AF293+AG293</f>
        <v>12316890.350000001</v>
      </c>
      <c r="G293" s="178">
        <v>0</v>
      </c>
      <c r="H293" s="178">
        <v>0</v>
      </c>
      <c r="I293" s="178">
        <v>0</v>
      </c>
      <c r="J293" s="178">
        <v>0</v>
      </c>
      <c r="K293" s="178">
        <v>0</v>
      </c>
      <c r="L293" s="178">
        <v>0</v>
      </c>
      <c r="M293" s="195">
        <v>0</v>
      </c>
      <c r="N293" s="178">
        <v>0</v>
      </c>
      <c r="O293" s="167">
        <v>1162</v>
      </c>
      <c r="P293" s="162">
        <v>11849438.810000001</v>
      </c>
      <c r="Q293" s="178">
        <v>0</v>
      </c>
      <c r="R293" s="178">
        <v>0</v>
      </c>
      <c r="S293" s="162">
        <v>0</v>
      </c>
      <c r="T293" s="162">
        <v>0</v>
      </c>
      <c r="U293" s="178">
        <v>0</v>
      </c>
      <c r="V293" s="178">
        <v>0</v>
      </c>
      <c r="W293" s="178">
        <v>0</v>
      </c>
      <c r="X293" s="178">
        <v>0</v>
      </c>
      <c r="Y293" s="178">
        <v>0</v>
      </c>
      <c r="Z293" s="178">
        <v>0</v>
      </c>
      <c r="AA293" s="178">
        <v>0</v>
      </c>
      <c r="AB293" s="178">
        <v>0</v>
      </c>
      <c r="AC293" s="178">
        <v>0</v>
      </c>
      <c r="AD293" s="178">
        <v>0</v>
      </c>
      <c r="AE293" s="162">
        <f>ROUND(P293*2.14%,2)</f>
        <v>253577.99</v>
      </c>
      <c r="AF293" s="178">
        <v>213873.55</v>
      </c>
      <c r="AG293" s="178">
        <v>0</v>
      </c>
      <c r="AH293" s="138">
        <v>2023</v>
      </c>
      <c r="AI293" s="138">
        <v>2023</v>
      </c>
      <c r="AJ293" s="138">
        <v>2023</v>
      </c>
      <c r="AK293" s="169"/>
      <c r="AL293" s="169"/>
      <c r="AM293" s="169"/>
      <c r="AN293" s="169"/>
      <c r="AO293" s="170" t="s">
        <v>16940</v>
      </c>
      <c r="AP293" s="170" t="s">
        <v>16942</v>
      </c>
      <c r="AQ293" s="170">
        <v>0</v>
      </c>
      <c r="AR293" s="170" t="s">
        <v>16958</v>
      </c>
      <c r="AS293" s="170" t="s">
        <v>16944</v>
      </c>
      <c r="AT293" s="170" t="s">
        <v>16950</v>
      </c>
      <c r="AU293" s="170"/>
      <c r="AV293" s="170"/>
      <c r="AW293" s="170"/>
      <c r="AX293" s="170"/>
      <c r="AY293" s="170" t="s">
        <v>736</v>
      </c>
      <c r="AZ293" s="171">
        <v>3766</v>
      </c>
      <c r="BA293" s="171">
        <v>1110</v>
      </c>
      <c r="BB293" s="170" t="s">
        <v>2966</v>
      </c>
      <c r="BC293" s="170">
        <v>2006</v>
      </c>
      <c r="BD293" s="172"/>
      <c r="BE293" s="173">
        <f t="shared" si="100"/>
        <v>-52</v>
      </c>
      <c r="BL293" s="118" t="str">
        <f t="shared" si="113"/>
        <v>1084.100</v>
      </c>
      <c r="BO293" s="118" t="s">
        <v>3541</v>
      </c>
      <c r="BP293" s="118" t="s">
        <v>3243</v>
      </c>
      <c r="BQ293" s="118" t="s">
        <v>2983</v>
      </c>
      <c r="BW293" s="118" t="s">
        <v>3541</v>
      </c>
      <c r="BX293" s="118" t="s">
        <v>3243</v>
      </c>
      <c r="BY293" s="118" t="s">
        <v>2983</v>
      </c>
      <c r="CJ293" s="164">
        <f t="shared" ref="CJ293:CJ347" si="119">F293-G293-H293-I293-J293-K293-L293-N293-P293-R293-T293-V293-W293-X293-Y293-Z293-AA293-AB293-AC293-AD293-AE293-AF293-AG293</f>
        <v>9.8953023552894592E-10</v>
      </c>
    </row>
    <row r="294" spans="1:120" s="184" customFormat="1" x14ac:dyDescent="0.3">
      <c r="A294" s="118">
        <v>1</v>
      </c>
      <c r="B294" s="165">
        <f>SUBTOTAL(9,$A$22:A294)</f>
        <v>239</v>
      </c>
      <c r="C294" s="165"/>
      <c r="D294" s="211" t="s">
        <v>13132</v>
      </c>
      <c r="E294" s="198" t="s">
        <v>17425</v>
      </c>
      <c r="F294" s="162">
        <f t="shared" si="118"/>
        <v>3592809.7</v>
      </c>
      <c r="G294" s="179">
        <v>0</v>
      </c>
      <c r="H294" s="179">
        <v>0</v>
      </c>
      <c r="I294" s="179">
        <v>0</v>
      </c>
      <c r="J294" s="179">
        <v>0</v>
      </c>
      <c r="K294" s="179">
        <v>0</v>
      </c>
      <c r="L294" s="179">
        <v>0</v>
      </c>
      <c r="M294" s="200">
        <v>0</v>
      </c>
      <c r="N294" s="179">
        <v>0</v>
      </c>
      <c r="O294" s="167">
        <v>608.62</v>
      </c>
      <c r="P294" s="179">
        <v>3555150</v>
      </c>
      <c r="Q294" s="179">
        <v>0</v>
      </c>
      <c r="R294" s="179">
        <v>0</v>
      </c>
      <c r="S294" s="179">
        <v>0</v>
      </c>
      <c r="T294" s="179">
        <v>0</v>
      </c>
      <c r="U294" s="179">
        <v>0</v>
      </c>
      <c r="V294" s="179">
        <v>0</v>
      </c>
      <c r="W294" s="179">
        <v>0</v>
      </c>
      <c r="X294" s="179">
        <v>0</v>
      </c>
      <c r="Y294" s="179">
        <v>0</v>
      </c>
      <c r="Z294" s="179">
        <v>0</v>
      </c>
      <c r="AA294" s="179">
        <v>0</v>
      </c>
      <c r="AB294" s="179">
        <v>0</v>
      </c>
      <c r="AC294" s="179">
        <v>0</v>
      </c>
      <c r="AD294" s="179">
        <v>0</v>
      </c>
      <c r="AE294" s="179">
        <v>37659.699999999997</v>
      </c>
      <c r="AF294" s="178">
        <v>0</v>
      </c>
      <c r="AG294" s="179">
        <v>0</v>
      </c>
      <c r="AH294" s="181" t="s">
        <v>17033</v>
      </c>
      <c r="AI294" s="181">
        <v>2023</v>
      </c>
      <c r="AJ294" s="182">
        <v>2023</v>
      </c>
      <c r="AV294" s="184" t="e">
        <f>VLOOKUP(D294,AY:AZ,2,FALSE)</f>
        <v>#N/A</v>
      </c>
      <c r="BY294" s="185"/>
      <c r="CG294" s="184" t="e">
        <f>VLOOKUP(D294,CH:CI,2,FALSE)</f>
        <v>#N/A</v>
      </c>
      <c r="CJ294" s="164">
        <f t="shared" si="119"/>
        <v>1.8917489796876907E-10</v>
      </c>
      <c r="CN294" s="184" t="e">
        <f>VLOOKUP(D294,CO:CP,2,FALSE)</f>
        <v>#N/A</v>
      </c>
      <c r="DM294" s="184" t="e">
        <f>VLOOKUP(D294,DN:DO,2,FALSE)</f>
        <v>#N/A</v>
      </c>
      <c r="DP294" s="118"/>
    </row>
    <row r="295" spans="1:120" x14ac:dyDescent="0.3">
      <c r="B295" s="196" t="s">
        <v>17261</v>
      </c>
      <c r="C295" s="196"/>
      <c r="D295" s="196"/>
      <c r="E295" s="197"/>
      <c r="F295" s="161">
        <f>F296</f>
        <v>5881607.7999999998</v>
      </c>
      <c r="G295" s="162">
        <f t="shared" ref="G295:AG295" si="120">G296</f>
        <v>0</v>
      </c>
      <c r="H295" s="162">
        <f t="shared" si="120"/>
        <v>0</v>
      </c>
      <c r="I295" s="162">
        <f t="shared" si="120"/>
        <v>0</v>
      </c>
      <c r="J295" s="162">
        <f t="shared" si="120"/>
        <v>0</v>
      </c>
      <c r="K295" s="162">
        <f t="shared" si="120"/>
        <v>0</v>
      </c>
      <c r="L295" s="162">
        <f t="shared" si="120"/>
        <v>0</v>
      </c>
      <c r="M295" s="163">
        <f t="shared" si="120"/>
        <v>0</v>
      </c>
      <c r="N295" s="162">
        <f t="shared" si="120"/>
        <v>0</v>
      </c>
      <c r="O295" s="162">
        <f t="shared" si="120"/>
        <v>871.55</v>
      </c>
      <c r="P295" s="162">
        <f t="shared" si="120"/>
        <v>5819957</v>
      </c>
      <c r="Q295" s="162">
        <f t="shared" si="120"/>
        <v>0</v>
      </c>
      <c r="R295" s="162">
        <f t="shared" si="120"/>
        <v>0</v>
      </c>
      <c r="S295" s="162">
        <f t="shared" si="120"/>
        <v>0</v>
      </c>
      <c r="T295" s="162">
        <f t="shared" si="120"/>
        <v>0</v>
      </c>
      <c r="U295" s="162">
        <f t="shared" si="120"/>
        <v>0</v>
      </c>
      <c r="V295" s="162">
        <f t="shared" si="120"/>
        <v>0</v>
      </c>
      <c r="W295" s="162">
        <f t="shared" si="120"/>
        <v>0</v>
      </c>
      <c r="X295" s="162">
        <f t="shared" si="120"/>
        <v>0</v>
      </c>
      <c r="Y295" s="162">
        <f t="shared" si="120"/>
        <v>0</v>
      </c>
      <c r="Z295" s="162">
        <f t="shared" si="120"/>
        <v>0</v>
      </c>
      <c r="AA295" s="162">
        <f t="shared" si="120"/>
        <v>0</v>
      </c>
      <c r="AB295" s="162">
        <f t="shared" si="120"/>
        <v>0</v>
      </c>
      <c r="AC295" s="162">
        <f t="shared" si="120"/>
        <v>0</v>
      </c>
      <c r="AD295" s="162">
        <f t="shared" si="120"/>
        <v>0</v>
      </c>
      <c r="AE295" s="162">
        <f t="shared" si="120"/>
        <v>61650.8</v>
      </c>
      <c r="AF295" s="162">
        <f t="shared" si="120"/>
        <v>0</v>
      </c>
      <c r="AG295" s="162">
        <f t="shared" si="120"/>
        <v>0</v>
      </c>
      <c r="AH295" s="138" t="s">
        <v>17012</v>
      </c>
      <c r="AI295" s="138" t="s">
        <v>17012</v>
      </c>
      <c r="AJ295" s="138" t="s">
        <v>17012</v>
      </c>
      <c r="AK295" s="169"/>
      <c r="AL295" s="169"/>
      <c r="AM295" s="169"/>
      <c r="AN295" s="169"/>
      <c r="AO295" s="170"/>
      <c r="AP295" s="170"/>
      <c r="AQ295" s="170"/>
      <c r="AR295" s="170"/>
      <c r="AS295" s="170"/>
      <c r="AT295" s="170"/>
      <c r="AU295" s="170"/>
      <c r="AV295" s="170"/>
      <c r="AW295" s="170"/>
      <c r="AX295" s="170"/>
      <c r="AY295" s="170"/>
      <c r="AZ295" s="171"/>
      <c r="BA295" s="171"/>
      <c r="BB295" s="170"/>
      <c r="BC295" s="170"/>
      <c r="BD295" s="172"/>
      <c r="BE295" s="173"/>
      <c r="CJ295" s="164">
        <f t="shared" si="119"/>
        <v>-1.8917489796876907E-10</v>
      </c>
    </row>
    <row r="296" spans="1:120" s="184" customFormat="1" x14ac:dyDescent="0.3">
      <c r="A296" s="118">
        <v>1</v>
      </c>
      <c r="B296" s="165">
        <f>SUBTOTAL(9,$A$22:A296)</f>
        <v>240</v>
      </c>
      <c r="C296" s="165"/>
      <c r="D296" s="211" t="s">
        <v>2305</v>
      </c>
      <c r="E296" s="198" t="s">
        <v>17425</v>
      </c>
      <c r="F296" s="162">
        <f>G296+H296+I296+J296+K296+L296+N296+P296+R296+T296+V296+W296+X296+Y296+Z296+AA296+AB296+AC296+AD296+AE296+AF296+AG296</f>
        <v>5881607.7999999998</v>
      </c>
      <c r="G296" s="179">
        <v>0</v>
      </c>
      <c r="H296" s="179">
        <v>0</v>
      </c>
      <c r="I296" s="179">
        <v>0</v>
      </c>
      <c r="J296" s="179">
        <v>0</v>
      </c>
      <c r="K296" s="179">
        <v>0</v>
      </c>
      <c r="L296" s="179">
        <v>0</v>
      </c>
      <c r="M296" s="200">
        <v>0</v>
      </c>
      <c r="N296" s="179">
        <v>0</v>
      </c>
      <c r="O296" s="167">
        <v>871.55</v>
      </c>
      <c r="P296" s="179">
        <v>5819957</v>
      </c>
      <c r="Q296" s="179">
        <v>0</v>
      </c>
      <c r="R296" s="179">
        <v>0</v>
      </c>
      <c r="S296" s="179">
        <v>0</v>
      </c>
      <c r="T296" s="179">
        <v>0</v>
      </c>
      <c r="U296" s="179">
        <v>0</v>
      </c>
      <c r="V296" s="179">
        <v>0</v>
      </c>
      <c r="W296" s="179">
        <v>0</v>
      </c>
      <c r="X296" s="179">
        <v>0</v>
      </c>
      <c r="Y296" s="179">
        <v>0</v>
      </c>
      <c r="Z296" s="179">
        <v>0</v>
      </c>
      <c r="AA296" s="179">
        <v>0</v>
      </c>
      <c r="AB296" s="179">
        <v>0</v>
      </c>
      <c r="AC296" s="179">
        <v>0</v>
      </c>
      <c r="AD296" s="179">
        <v>0</v>
      </c>
      <c r="AE296" s="179">
        <v>61650.8</v>
      </c>
      <c r="AF296" s="179">
        <v>0</v>
      </c>
      <c r="AG296" s="179">
        <v>0</v>
      </c>
      <c r="AH296" s="181" t="s">
        <v>17033</v>
      </c>
      <c r="AI296" s="181">
        <v>2023</v>
      </c>
      <c r="AJ296" s="182">
        <v>2023</v>
      </c>
      <c r="AV296" s="184" t="e">
        <f>VLOOKUP(D296,AY:AZ,2,FALSE)</f>
        <v>#N/A</v>
      </c>
      <c r="BY296" s="185"/>
      <c r="CG296" s="184">
        <f>VLOOKUP(D296,CH:CI,2,FALSE)</f>
        <v>1</v>
      </c>
      <c r="CJ296" s="164">
        <f t="shared" si="119"/>
        <v>-1.8917489796876907E-10</v>
      </c>
      <c r="CN296" s="184" t="e">
        <f>VLOOKUP(D296,CO:CP,2,FALSE)</f>
        <v>#N/A</v>
      </c>
      <c r="DM296" s="184" t="e">
        <f>VLOOKUP(D296,DN:DO,2,FALSE)</f>
        <v>#N/A</v>
      </c>
      <c r="DP296" s="118"/>
    </row>
    <row r="297" spans="1:120" x14ac:dyDescent="0.3">
      <c r="B297" s="196" t="s">
        <v>219</v>
      </c>
      <c r="C297" s="196"/>
      <c r="D297" s="196"/>
      <c r="E297" s="197"/>
      <c r="F297" s="161">
        <f t="shared" ref="F297:AG297" si="121">SUM(F298:F299)</f>
        <v>3803081.32</v>
      </c>
      <c r="G297" s="162">
        <f t="shared" si="121"/>
        <v>0</v>
      </c>
      <c r="H297" s="162">
        <f t="shared" si="121"/>
        <v>0</v>
      </c>
      <c r="I297" s="162">
        <f t="shared" si="121"/>
        <v>0</v>
      </c>
      <c r="J297" s="162">
        <f t="shared" si="121"/>
        <v>0</v>
      </c>
      <c r="K297" s="162">
        <f t="shared" si="121"/>
        <v>0</v>
      </c>
      <c r="L297" s="162">
        <f t="shared" si="121"/>
        <v>0</v>
      </c>
      <c r="M297" s="163">
        <f t="shared" si="121"/>
        <v>0</v>
      </c>
      <c r="N297" s="162">
        <f t="shared" si="121"/>
        <v>0</v>
      </c>
      <c r="O297" s="162">
        <f t="shared" si="121"/>
        <v>0</v>
      </c>
      <c r="P297" s="162">
        <f t="shared" si="121"/>
        <v>0</v>
      </c>
      <c r="Q297" s="162">
        <f t="shared" si="121"/>
        <v>0</v>
      </c>
      <c r="R297" s="162">
        <f t="shared" si="121"/>
        <v>0</v>
      </c>
      <c r="S297" s="162">
        <f t="shared" si="121"/>
        <v>730.48</v>
      </c>
      <c r="T297" s="162">
        <f t="shared" si="121"/>
        <v>3637639.78</v>
      </c>
      <c r="U297" s="162">
        <f t="shared" si="121"/>
        <v>0</v>
      </c>
      <c r="V297" s="162">
        <f t="shared" si="121"/>
        <v>0</v>
      </c>
      <c r="W297" s="162">
        <f t="shared" si="121"/>
        <v>0</v>
      </c>
      <c r="X297" s="162">
        <f t="shared" si="121"/>
        <v>0</v>
      </c>
      <c r="Y297" s="162">
        <f t="shared" si="121"/>
        <v>0</v>
      </c>
      <c r="Z297" s="162">
        <f t="shared" si="121"/>
        <v>0</v>
      </c>
      <c r="AA297" s="162">
        <f t="shared" si="121"/>
        <v>0</v>
      </c>
      <c r="AB297" s="162">
        <f t="shared" si="121"/>
        <v>0</v>
      </c>
      <c r="AC297" s="162">
        <f t="shared" si="121"/>
        <v>0</v>
      </c>
      <c r="AD297" s="162">
        <f t="shared" si="121"/>
        <v>0</v>
      </c>
      <c r="AE297" s="162">
        <f t="shared" si="121"/>
        <v>75510.13</v>
      </c>
      <c r="AF297" s="162">
        <f t="shared" si="121"/>
        <v>89931.41</v>
      </c>
      <c r="AG297" s="162">
        <f t="shared" si="121"/>
        <v>0</v>
      </c>
      <c r="AH297" s="138" t="s">
        <v>17012</v>
      </c>
      <c r="AI297" s="138" t="s">
        <v>17012</v>
      </c>
      <c r="AJ297" s="138" t="s">
        <v>17012</v>
      </c>
      <c r="AK297" s="169"/>
      <c r="AL297" s="169"/>
      <c r="AM297" s="169"/>
      <c r="AN297" s="169"/>
      <c r="AO297" s="170"/>
      <c r="AP297" s="170"/>
      <c r="AQ297" s="170"/>
      <c r="AR297" s="170"/>
      <c r="AS297" s="170"/>
      <c r="AT297" s="170"/>
      <c r="AU297" s="170"/>
      <c r="AV297" s="170"/>
      <c r="AW297" s="170"/>
      <c r="AX297" s="170"/>
      <c r="AY297" s="170"/>
      <c r="AZ297" s="171"/>
      <c r="BA297" s="171"/>
      <c r="BB297" s="170"/>
      <c r="BC297" s="170"/>
      <c r="BD297" s="172"/>
      <c r="BE297" s="173">
        <f t="shared" si="100"/>
        <v>0</v>
      </c>
      <c r="BL297" s="118" t="e">
        <f>VLOOKUP(D297,BO:BQ,3,FALSE)</f>
        <v>#N/A</v>
      </c>
      <c r="BO297" s="118" t="s">
        <v>645</v>
      </c>
      <c r="BP297" s="118" t="s">
        <v>2983</v>
      </c>
      <c r="BQ297" s="118" t="s">
        <v>3260</v>
      </c>
      <c r="BW297" s="118" t="s">
        <v>645</v>
      </c>
      <c r="BX297" s="118" t="s">
        <v>2983</v>
      </c>
      <c r="BY297" s="118" t="s">
        <v>3260</v>
      </c>
      <c r="CJ297" s="164">
        <f t="shared" si="119"/>
        <v>2.9103830456733704E-11</v>
      </c>
    </row>
    <row r="298" spans="1:120" x14ac:dyDescent="0.3">
      <c r="A298" s="118">
        <v>1</v>
      </c>
      <c r="B298" s="165">
        <f>SUBTOTAL(9,$A$22:A298)</f>
        <v>241</v>
      </c>
      <c r="C298" s="165"/>
      <c r="D298" s="175" t="s">
        <v>227</v>
      </c>
      <c r="E298" s="198" t="s">
        <v>17417</v>
      </c>
      <c r="F298" s="162">
        <f t="shared" ref="F298:F299" si="122">G298+H298+I298+J298+K298+L298+N298+P298+R298+T298+V298+W298+X298+Y298+Z298+AA298+AB298+AC298+AD298+AE298+AF298+AG298</f>
        <v>89931.41</v>
      </c>
      <c r="G298" s="178">
        <v>0</v>
      </c>
      <c r="H298" s="178">
        <v>0</v>
      </c>
      <c r="I298" s="178">
        <v>0</v>
      </c>
      <c r="J298" s="178">
        <v>0</v>
      </c>
      <c r="K298" s="178">
        <v>0</v>
      </c>
      <c r="L298" s="178">
        <v>0</v>
      </c>
      <c r="M298" s="195">
        <v>0</v>
      </c>
      <c r="N298" s="178">
        <v>0</v>
      </c>
      <c r="O298" s="180">
        <v>0</v>
      </c>
      <c r="P298" s="162">
        <v>0</v>
      </c>
      <c r="Q298" s="178">
        <v>0</v>
      </c>
      <c r="R298" s="178">
        <v>0</v>
      </c>
      <c r="S298" s="162">
        <v>0</v>
      </c>
      <c r="T298" s="162">
        <v>0</v>
      </c>
      <c r="U298" s="178">
        <v>0</v>
      </c>
      <c r="V298" s="178">
        <v>0</v>
      </c>
      <c r="W298" s="178">
        <v>0</v>
      </c>
      <c r="X298" s="178">
        <v>0</v>
      </c>
      <c r="Y298" s="178">
        <v>0</v>
      </c>
      <c r="Z298" s="178">
        <v>0</v>
      </c>
      <c r="AA298" s="178">
        <v>0</v>
      </c>
      <c r="AB298" s="178">
        <v>0</v>
      </c>
      <c r="AC298" s="178">
        <v>0</v>
      </c>
      <c r="AD298" s="178">
        <v>0</v>
      </c>
      <c r="AE298" s="162">
        <f>ROUND(P298*2.14%,2)</f>
        <v>0</v>
      </c>
      <c r="AF298" s="162">
        <v>89931.41</v>
      </c>
      <c r="AG298" s="178">
        <v>0</v>
      </c>
      <c r="AH298" s="138">
        <v>2023</v>
      </c>
      <c r="AI298" s="138" t="s">
        <v>17033</v>
      </c>
      <c r="AJ298" s="138" t="s">
        <v>17033</v>
      </c>
      <c r="AK298" s="169"/>
      <c r="AL298" s="169"/>
      <c r="AM298" s="169"/>
      <c r="AN298" s="169"/>
      <c r="AO298" s="170" t="s">
        <v>16948</v>
      </c>
      <c r="AP298" s="170" t="s">
        <v>16939</v>
      </c>
      <c r="AQ298" s="170">
        <v>0</v>
      </c>
      <c r="AR298" s="170" t="s">
        <v>16960</v>
      </c>
      <c r="AS298" s="170" t="s">
        <v>16952</v>
      </c>
      <c r="AT298" s="170">
        <v>0</v>
      </c>
      <c r="AU298" s="170" t="s">
        <v>16967</v>
      </c>
      <c r="AV298" s="170"/>
      <c r="AW298" s="170"/>
      <c r="AX298" s="170"/>
      <c r="AY298" s="170" t="s">
        <v>663</v>
      </c>
      <c r="AZ298" s="171">
        <v>614.5</v>
      </c>
      <c r="BA298" s="171">
        <v>585</v>
      </c>
      <c r="BB298" s="170" t="s">
        <v>2966</v>
      </c>
      <c r="BC298" s="170" t="s">
        <v>16998</v>
      </c>
      <c r="BD298" s="172"/>
      <c r="BE298" s="173">
        <f t="shared" si="100"/>
        <v>585</v>
      </c>
      <c r="BL298" s="118" t="str">
        <f>VLOOKUP(D298,BO:BQ,3,FALSE)</f>
        <v>450.200</v>
      </c>
      <c r="BO298" s="118" t="s">
        <v>3261</v>
      </c>
      <c r="BP298" s="118" t="s">
        <v>1342</v>
      </c>
      <c r="BQ298" s="118" t="s">
        <v>3059</v>
      </c>
      <c r="BW298" s="118" t="s">
        <v>3261</v>
      </c>
      <c r="BX298" s="118" t="s">
        <v>1342</v>
      </c>
      <c r="BY298" s="118" t="s">
        <v>3059</v>
      </c>
      <c r="CJ298" s="164">
        <f t="shared" si="119"/>
        <v>0</v>
      </c>
    </row>
    <row r="299" spans="1:120" s="184" customFormat="1" x14ac:dyDescent="0.3">
      <c r="A299" s="118">
        <v>1</v>
      </c>
      <c r="B299" s="165">
        <f>SUBTOTAL(9,$A$22:A299)</f>
        <v>242</v>
      </c>
      <c r="C299" s="165"/>
      <c r="D299" s="211" t="s">
        <v>14661</v>
      </c>
      <c r="E299" s="198" t="s">
        <v>17417</v>
      </c>
      <c r="F299" s="162">
        <f t="shared" si="122"/>
        <v>3713149.9099999997</v>
      </c>
      <c r="G299" s="179">
        <v>0</v>
      </c>
      <c r="H299" s="179">
        <v>0</v>
      </c>
      <c r="I299" s="179">
        <v>0</v>
      </c>
      <c r="J299" s="179">
        <v>0</v>
      </c>
      <c r="K299" s="179">
        <v>0</v>
      </c>
      <c r="L299" s="179">
        <v>0</v>
      </c>
      <c r="M299" s="200">
        <v>0</v>
      </c>
      <c r="N299" s="179">
        <v>0</v>
      </c>
      <c r="O299" s="179">
        <v>0</v>
      </c>
      <c r="P299" s="179">
        <v>0</v>
      </c>
      <c r="Q299" s="179">
        <v>0</v>
      </c>
      <c r="R299" s="179">
        <v>0</v>
      </c>
      <c r="S299" s="167">
        <v>730.48</v>
      </c>
      <c r="T299" s="179">
        <v>3637639.78</v>
      </c>
      <c r="U299" s="179">
        <v>0</v>
      </c>
      <c r="V299" s="179">
        <v>0</v>
      </c>
      <c r="W299" s="179">
        <v>0</v>
      </c>
      <c r="X299" s="179">
        <v>0</v>
      </c>
      <c r="Y299" s="179">
        <v>0</v>
      </c>
      <c r="Z299" s="179">
        <v>0</v>
      </c>
      <c r="AA299" s="179">
        <v>0</v>
      </c>
      <c r="AB299" s="179">
        <v>0</v>
      </c>
      <c r="AC299" s="179">
        <v>0</v>
      </c>
      <c r="AD299" s="179">
        <v>0</v>
      </c>
      <c r="AE299" s="216">
        <v>75510.13</v>
      </c>
      <c r="AF299" s="179">
        <v>0</v>
      </c>
      <c r="AG299" s="179">
        <v>0</v>
      </c>
      <c r="AH299" s="181" t="s">
        <v>17033</v>
      </c>
      <c r="AI299" s="181">
        <v>2023</v>
      </c>
      <c r="AJ299" s="182">
        <v>2023</v>
      </c>
      <c r="AV299" s="184" t="e">
        <f>VLOOKUP(D299,AY:AZ,2,FALSE)</f>
        <v>#N/A</v>
      </c>
      <c r="BY299" s="185"/>
      <c r="CC299" s="184" t="e">
        <f>VLOOKUP(D299,CD:CE,2,FALSE)</f>
        <v>#N/A</v>
      </c>
      <c r="CG299" s="184" t="e">
        <f>VLOOKUP(D299,CH:CI,2,FALSE)</f>
        <v>#N/A</v>
      </c>
      <c r="CJ299" s="164">
        <f t="shared" si="119"/>
        <v>-1.1641532182693481E-10</v>
      </c>
      <c r="CN299" s="184" t="e">
        <f>VLOOKUP(D299,CO:CP,2,FALSE)</f>
        <v>#N/A</v>
      </c>
      <c r="DM299" s="184" t="e">
        <f>VLOOKUP(D299,DN:DO,2,FALSE)</f>
        <v>#N/A</v>
      </c>
      <c r="DP299" s="118"/>
    </row>
    <row r="300" spans="1:120" x14ac:dyDescent="0.3">
      <c r="B300" s="196" t="s">
        <v>220</v>
      </c>
      <c r="C300" s="196"/>
      <c r="D300" s="196"/>
      <c r="E300" s="197"/>
      <c r="F300" s="161">
        <f>SUM(F301:F304)</f>
        <v>9762161.3499999996</v>
      </c>
      <c r="G300" s="162">
        <f t="shared" ref="G300:AG300" si="123">SUM(G301:G304)</f>
        <v>0</v>
      </c>
      <c r="H300" s="162">
        <f t="shared" si="123"/>
        <v>0</v>
      </c>
      <c r="I300" s="162">
        <f t="shared" si="123"/>
        <v>0</v>
      </c>
      <c r="J300" s="162">
        <f t="shared" si="123"/>
        <v>0</v>
      </c>
      <c r="K300" s="162">
        <f t="shared" si="123"/>
        <v>0</v>
      </c>
      <c r="L300" s="162">
        <f t="shared" si="123"/>
        <v>0</v>
      </c>
      <c r="M300" s="163">
        <f t="shared" si="123"/>
        <v>0</v>
      </c>
      <c r="N300" s="162">
        <f t="shared" si="123"/>
        <v>0</v>
      </c>
      <c r="O300" s="162">
        <f t="shared" si="123"/>
        <v>1132.92</v>
      </c>
      <c r="P300" s="162">
        <f t="shared" si="123"/>
        <v>8909974</v>
      </c>
      <c r="Q300" s="162">
        <f t="shared" si="123"/>
        <v>0</v>
      </c>
      <c r="R300" s="162">
        <f t="shared" si="123"/>
        <v>0</v>
      </c>
      <c r="S300" s="162">
        <f t="shared" si="123"/>
        <v>0</v>
      </c>
      <c r="T300" s="162">
        <f t="shared" si="123"/>
        <v>0</v>
      </c>
      <c r="U300" s="162">
        <f t="shared" si="123"/>
        <v>0</v>
      </c>
      <c r="V300" s="162">
        <f t="shared" si="123"/>
        <v>0</v>
      </c>
      <c r="W300" s="162">
        <f t="shared" si="123"/>
        <v>0</v>
      </c>
      <c r="X300" s="162">
        <f t="shared" si="123"/>
        <v>0</v>
      </c>
      <c r="Y300" s="162">
        <f t="shared" si="123"/>
        <v>0</v>
      </c>
      <c r="Z300" s="162">
        <f t="shared" si="123"/>
        <v>0</v>
      </c>
      <c r="AA300" s="162">
        <f t="shared" si="123"/>
        <v>0</v>
      </c>
      <c r="AB300" s="162">
        <f t="shared" si="123"/>
        <v>0</v>
      </c>
      <c r="AC300" s="162">
        <f t="shared" si="123"/>
        <v>0</v>
      </c>
      <c r="AD300" s="162">
        <f t="shared" si="123"/>
        <v>0</v>
      </c>
      <c r="AE300" s="162">
        <f t="shared" si="123"/>
        <v>184953.24</v>
      </c>
      <c r="AF300" s="162">
        <f t="shared" si="123"/>
        <v>667234.11</v>
      </c>
      <c r="AG300" s="162">
        <f t="shared" si="123"/>
        <v>0</v>
      </c>
      <c r="AH300" s="138" t="s">
        <v>17012</v>
      </c>
      <c r="AI300" s="138" t="s">
        <v>17012</v>
      </c>
      <c r="AJ300" s="138" t="s">
        <v>17012</v>
      </c>
      <c r="AK300" s="169"/>
      <c r="AL300" s="169"/>
      <c r="AM300" s="169"/>
      <c r="AN300" s="169"/>
      <c r="AO300" s="170"/>
      <c r="AP300" s="170"/>
      <c r="AQ300" s="170"/>
      <c r="AR300" s="170"/>
      <c r="AS300" s="170"/>
      <c r="AT300" s="170"/>
      <c r="AU300" s="170"/>
      <c r="AV300" s="170"/>
      <c r="AW300" s="170"/>
      <c r="AX300" s="170"/>
      <c r="AY300" s="170"/>
      <c r="AZ300" s="171"/>
      <c r="BA300" s="171"/>
      <c r="BB300" s="170"/>
      <c r="BC300" s="170"/>
      <c r="BD300" s="172"/>
      <c r="BE300" s="173">
        <f t="shared" si="100"/>
        <v>-1132.92</v>
      </c>
      <c r="BL300" s="118" t="e">
        <f>VLOOKUP(D300,BO:BQ,3,FALSE)</f>
        <v>#N/A</v>
      </c>
      <c r="BO300" s="118" t="s">
        <v>3263</v>
      </c>
      <c r="BP300" s="118" t="s">
        <v>3095</v>
      </c>
      <c r="BQ300" s="118" t="s">
        <v>3264</v>
      </c>
      <c r="BW300" s="118" t="s">
        <v>3263</v>
      </c>
      <c r="BX300" s="118" t="s">
        <v>3095</v>
      </c>
      <c r="BY300" s="118" t="s">
        <v>3264</v>
      </c>
      <c r="CJ300" s="164">
        <f t="shared" si="119"/>
        <v>-3.4924596548080444E-10</v>
      </c>
    </row>
    <row r="301" spans="1:120" x14ac:dyDescent="0.3">
      <c r="A301" s="118">
        <v>1</v>
      </c>
      <c r="B301" s="165">
        <f>SUBTOTAL(9,$A$22:A301)</f>
        <v>243</v>
      </c>
      <c r="C301" s="165"/>
      <c r="D301" s="175" t="s">
        <v>226</v>
      </c>
      <c r="E301" s="198" t="s">
        <v>17417</v>
      </c>
      <c r="F301" s="162">
        <f t="shared" ref="F301:F303" si="124">G301+H301+I301+J301+K301+L301+N301+P301+R301+T301+V301+W301+X301+Y301+Z301+AA301+AB301+AC301+AD301+AE301+AF301+AG301</f>
        <v>136971.79999999999</v>
      </c>
      <c r="G301" s="178">
        <v>0</v>
      </c>
      <c r="H301" s="178">
        <v>0</v>
      </c>
      <c r="I301" s="178">
        <v>0</v>
      </c>
      <c r="J301" s="178">
        <v>0</v>
      </c>
      <c r="K301" s="178">
        <v>0</v>
      </c>
      <c r="L301" s="178">
        <v>0</v>
      </c>
      <c r="M301" s="195">
        <v>0</v>
      </c>
      <c r="N301" s="178">
        <v>0</v>
      </c>
      <c r="O301" s="180">
        <v>0</v>
      </c>
      <c r="P301" s="162">
        <v>0</v>
      </c>
      <c r="Q301" s="178">
        <v>0</v>
      </c>
      <c r="R301" s="178">
        <v>0</v>
      </c>
      <c r="S301" s="162">
        <v>0</v>
      </c>
      <c r="T301" s="162">
        <v>0</v>
      </c>
      <c r="U301" s="178">
        <v>0</v>
      </c>
      <c r="V301" s="178">
        <v>0</v>
      </c>
      <c r="W301" s="178">
        <v>0</v>
      </c>
      <c r="X301" s="178">
        <v>0</v>
      </c>
      <c r="Y301" s="178">
        <v>0</v>
      </c>
      <c r="Z301" s="178">
        <v>0</v>
      </c>
      <c r="AA301" s="178">
        <v>0</v>
      </c>
      <c r="AB301" s="178">
        <v>0</v>
      </c>
      <c r="AC301" s="178">
        <v>0</v>
      </c>
      <c r="AD301" s="178">
        <v>0</v>
      </c>
      <c r="AE301" s="162">
        <f>ROUND(P301*2.14%,2)</f>
        <v>0</v>
      </c>
      <c r="AF301" s="162">
        <v>136971.79999999999</v>
      </c>
      <c r="AG301" s="178">
        <v>0</v>
      </c>
      <c r="AH301" s="138">
        <v>2023</v>
      </c>
      <c r="AI301" s="138" t="s">
        <v>17033</v>
      </c>
      <c r="AJ301" s="138" t="s">
        <v>17033</v>
      </c>
      <c r="AK301" s="169"/>
      <c r="AL301" s="169"/>
      <c r="AM301" s="169"/>
      <c r="AN301" s="169"/>
      <c r="AO301" s="170" t="s">
        <v>16948</v>
      </c>
      <c r="AP301" s="170" t="s">
        <v>16945</v>
      </c>
      <c r="AQ301" s="170">
        <v>0</v>
      </c>
      <c r="AR301" s="170" t="s">
        <v>16939</v>
      </c>
      <c r="AS301" s="170" t="s">
        <v>16938</v>
      </c>
      <c r="AT301" s="170">
        <v>0</v>
      </c>
      <c r="AU301" s="170" t="s">
        <v>16967</v>
      </c>
      <c r="AV301" s="170"/>
      <c r="AW301" s="170"/>
      <c r="AX301" s="170"/>
      <c r="AY301" s="170" t="s">
        <v>636</v>
      </c>
      <c r="AZ301" s="171">
        <v>959.9</v>
      </c>
      <c r="BA301" s="171">
        <v>628.5</v>
      </c>
      <c r="BB301" s="170" t="s">
        <v>2966</v>
      </c>
      <c r="BC301" s="170" t="s">
        <v>16998</v>
      </c>
      <c r="BD301" s="172"/>
      <c r="BE301" s="173">
        <f t="shared" si="100"/>
        <v>628.5</v>
      </c>
      <c r="BL301" s="118" t="str">
        <f>VLOOKUP(D301,BO:BQ,3,FALSE)</f>
        <v>нет данных</v>
      </c>
      <c r="BO301" s="118" t="s">
        <v>3267</v>
      </c>
      <c r="BP301" s="118" t="s">
        <v>780</v>
      </c>
      <c r="BQ301" s="118" t="s">
        <v>3268</v>
      </c>
      <c r="BW301" s="118" t="s">
        <v>3267</v>
      </c>
      <c r="BX301" s="118" t="s">
        <v>780</v>
      </c>
      <c r="BY301" s="118" t="s">
        <v>3268</v>
      </c>
      <c r="CJ301" s="164">
        <f t="shared" si="119"/>
        <v>0</v>
      </c>
    </row>
    <row r="302" spans="1:120" s="184" customFormat="1" x14ac:dyDescent="0.3">
      <c r="A302" s="118">
        <v>1</v>
      </c>
      <c r="B302" s="165">
        <f>SUBTOTAL(9,$A$22:A302)</f>
        <v>244</v>
      </c>
      <c r="C302" s="165"/>
      <c r="D302" s="211" t="s">
        <v>14716</v>
      </c>
      <c r="E302" s="198" t="s">
        <v>17417</v>
      </c>
      <c r="F302" s="162">
        <f t="shared" si="124"/>
        <v>328687.35999999999</v>
      </c>
      <c r="G302" s="179">
        <v>0</v>
      </c>
      <c r="H302" s="179">
        <v>0</v>
      </c>
      <c r="I302" s="179">
        <v>0</v>
      </c>
      <c r="J302" s="179">
        <v>0</v>
      </c>
      <c r="K302" s="179">
        <v>0</v>
      </c>
      <c r="L302" s="179">
        <v>0</v>
      </c>
      <c r="M302" s="200">
        <v>0</v>
      </c>
      <c r="N302" s="179">
        <v>0</v>
      </c>
      <c r="O302" s="179">
        <v>0</v>
      </c>
      <c r="P302" s="179">
        <v>0</v>
      </c>
      <c r="Q302" s="179">
        <v>0</v>
      </c>
      <c r="R302" s="179">
        <v>0</v>
      </c>
      <c r="S302" s="179">
        <v>0</v>
      </c>
      <c r="T302" s="179">
        <v>0</v>
      </c>
      <c r="U302" s="179">
        <v>0</v>
      </c>
      <c r="V302" s="179">
        <v>0</v>
      </c>
      <c r="W302" s="179">
        <v>0</v>
      </c>
      <c r="X302" s="179">
        <v>0</v>
      </c>
      <c r="Y302" s="179">
        <v>0</v>
      </c>
      <c r="Z302" s="179">
        <v>0</v>
      </c>
      <c r="AA302" s="179">
        <v>0</v>
      </c>
      <c r="AB302" s="179">
        <v>0</v>
      </c>
      <c r="AC302" s="179">
        <v>0</v>
      </c>
      <c r="AD302" s="179">
        <v>0</v>
      </c>
      <c r="AE302" s="216">
        <v>0</v>
      </c>
      <c r="AF302" s="162">
        <v>328687.35999999999</v>
      </c>
      <c r="AG302" s="179">
        <v>0</v>
      </c>
      <c r="AH302" s="181">
        <v>2023</v>
      </c>
      <c r="AI302" s="181" t="s">
        <v>17033</v>
      </c>
      <c r="AJ302" s="182" t="s">
        <v>17033</v>
      </c>
      <c r="AV302" s="184" t="e">
        <f>VLOOKUP(D302,AY:AZ,2,FALSE)</f>
        <v>#N/A</v>
      </c>
      <c r="BY302" s="185"/>
      <c r="CG302" s="184" t="e">
        <f>VLOOKUP(D302,CH:CI,2,FALSE)</f>
        <v>#N/A</v>
      </c>
      <c r="CJ302" s="164">
        <f t="shared" si="119"/>
        <v>0</v>
      </c>
      <c r="CN302" s="184" t="e">
        <f>VLOOKUP(D302,CO:CP,2,FALSE)</f>
        <v>#N/A</v>
      </c>
      <c r="DM302" s="184" t="e">
        <f>VLOOKUP(D302,DN:DO,2,FALSE)</f>
        <v>#N/A</v>
      </c>
      <c r="DP302" s="118"/>
    </row>
    <row r="303" spans="1:120" s="184" customFormat="1" x14ac:dyDescent="0.3">
      <c r="A303" s="118">
        <v>1</v>
      </c>
      <c r="B303" s="165">
        <f>SUBTOTAL(9,$A$22:A303)</f>
        <v>245</v>
      </c>
      <c r="C303" s="165"/>
      <c r="D303" s="211" t="s">
        <v>14808</v>
      </c>
      <c r="E303" s="198" t="s">
        <v>17417</v>
      </c>
      <c r="F303" s="162">
        <f t="shared" si="124"/>
        <v>9094927.2400000002</v>
      </c>
      <c r="G303" s="179">
        <v>0</v>
      </c>
      <c r="H303" s="179">
        <v>0</v>
      </c>
      <c r="I303" s="179">
        <v>0</v>
      </c>
      <c r="J303" s="179">
        <v>0</v>
      </c>
      <c r="K303" s="179">
        <v>0</v>
      </c>
      <c r="L303" s="179">
        <v>0</v>
      </c>
      <c r="M303" s="200">
        <v>0</v>
      </c>
      <c r="N303" s="179">
        <v>0</v>
      </c>
      <c r="O303" s="167">
        <v>1132.92</v>
      </c>
      <c r="P303" s="179">
        <v>8909974</v>
      </c>
      <c r="Q303" s="179">
        <v>0</v>
      </c>
      <c r="R303" s="179">
        <v>0</v>
      </c>
      <c r="S303" s="179">
        <v>0</v>
      </c>
      <c r="T303" s="179">
        <v>0</v>
      </c>
      <c r="U303" s="179">
        <v>0</v>
      </c>
      <c r="V303" s="179">
        <v>0</v>
      </c>
      <c r="W303" s="179">
        <v>0</v>
      </c>
      <c r="X303" s="179">
        <v>0</v>
      </c>
      <c r="Y303" s="179">
        <v>0</v>
      </c>
      <c r="Z303" s="179">
        <v>0</v>
      </c>
      <c r="AA303" s="179">
        <v>0</v>
      </c>
      <c r="AB303" s="179">
        <v>0</v>
      </c>
      <c r="AC303" s="179">
        <v>0</v>
      </c>
      <c r="AD303" s="179">
        <v>0</v>
      </c>
      <c r="AE303" s="216">
        <v>184953.24</v>
      </c>
      <c r="AF303" s="179">
        <v>0</v>
      </c>
      <c r="AG303" s="179">
        <v>0</v>
      </c>
      <c r="AH303" s="181" t="s">
        <v>17033</v>
      </c>
      <c r="AI303" s="181">
        <v>2023</v>
      </c>
      <c r="AJ303" s="182">
        <v>2023</v>
      </c>
      <c r="AV303" s="184" t="e">
        <f>VLOOKUP(D303,AY:AZ,2,FALSE)</f>
        <v>#N/A</v>
      </c>
      <c r="BY303" s="185"/>
      <c r="CG303" s="184" t="e">
        <f>VLOOKUP(D303,CH:CI,2,FALSE)</f>
        <v>#N/A</v>
      </c>
      <c r="CJ303" s="164">
        <f t="shared" si="119"/>
        <v>2.3283064365386963E-10</v>
      </c>
      <c r="CN303" s="184" t="e">
        <f>VLOOKUP(D303,CO:CP,2,FALSE)</f>
        <v>#N/A</v>
      </c>
      <c r="DM303" s="184" t="e">
        <f>VLOOKUP(D303,DN:DO,2,FALSE)</f>
        <v>#N/A</v>
      </c>
      <c r="DP303" s="118"/>
    </row>
    <row r="304" spans="1:120" x14ac:dyDescent="0.3">
      <c r="A304" s="118">
        <v>1</v>
      </c>
      <c r="B304" s="165">
        <f>SUBTOTAL(9,$A$22:A304)</f>
        <v>246</v>
      </c>
      <c r="C304" s="165"/>
      <c r="D304" s="166" t="s">
        <v>225</v>
      </c>
      <c r="E304" s="198" t="s">
        <v>17417</v>
      </c>
      <c r="F304" s="162">
        <f>G304+H304+I304+J304+K304+L304+N304+P304+R304+T304+V304+W304+X304+Y304+Z304+AA304+AB304+AC304+AD304+AE304+AF304+AG304</f>
        <v>201574.95</v>
      </c>
      <c r="G304" s="162">
        <v>0</v>
      </c>
      <c r="H304" s="162">
        <v>0</v>
      </c>
      <c r="I304" s="162">
        <v>0</v>
      </c>
      <c r="J304" s="162">
        <v>0</v>
      </c>
      <c r="K304" s="162">
        <v>0</v>
      </c>
      <c r="L304" s="162">
        <v>0</v>
      </c>
      <c r="M304" s="163">
        <v>0</v>
      </c>
      <c r="N304" s="162">
        <v>0</v>
      </c>
      <c r="O304" s="167">
        <v>0</v>
      </c>
      <c r="P304" s="162">
        <v>0</v>
      </c>
      <c r="Q304" s="162">
        <v>0</v>
      </c>
      <c r="R304" s="162">
        <v>0</v>
      </c>
      <c r="S304" s="162">
        <v>0</v>
      </c>
      <c r="T304" s="162">
        <v>0</v>
      </c>
      <c r="U304" s="162">
        <v>0</v>
      </c>
      <c r="V304" s="162">
        <v>0</v>
      </c>
      <c r="W304" s="162">
        <v>0</v>
      </c>
      <c r="X304" s="162">
        <v>0</v>
      </c>
      <c r="Y304" s="162">
        <v>0</v>
      </c>
      <c r="Z304" s="162">
        <v>0</v>
      </c>
      <c r="AA304" s="162">
        <v>0</v>
      </c>
      <c r="AB304" s="162">
        <v>0</v>
      </c>
      <c r="AC304" s="162">
        <v>0</v>
      </c>
      <c r="AD304" s="162">
        <v>0</v>
      </c>
      <c r="AE304" s="162">
        <f>ROUND(P304*2.14%,2)</f>
        <v>0</v>
      </c>
      <c r="AF304" s="178">
        <v>201574.95</v>
      </c>
      <c r="AG304" s="162">
        <v>0</v>
      </c>
      <c r="AH304" s="138">
        <v>2023</v>
      </c>
      <c r="AI304" s="138" t="s">
        <v>17033</v>
      </c>
      <c r="AJ304" s="138" t="s">
        <v>17033</v>
      </c>
      <c r="AK304" s="169"/>
      <c r="AL304" s="169"/>
      <c r="AM304" s="169"/>
      <c r="AN304" s="169"/>
      <c r="AO304" s="170" t="s">
        <v>16939</v>
      </c>
      <c r="AP304" s="170">
        <v>2015</v>
      </c>
      <c r="AQ304" s="170">
        <v>0</v>
      </c>
      <c r="AR304" s="170" t="s">
        <v>16960</v>
      </c>
      <c r="AS304" s="170" t="s">
        <v>16957</v>
      </c>
      <c r="AT304" s="170">
        <v>0</v>
      </c>
      <c r="AU304" s="170"/>
      <c r="AV304" s="170" t="s">
        <v>16961</v>
      </c>
      <c r="AW304" s="174">
        <v>190491.61</v>
      </c>
      <c r="AX304" s="174">
        <v>1429982.69</v>
      </c>
      <c r="AY304" s="170" t="s">
        <v>617</v>
      </c>
      <c r="AZ304" s="171">
        <v>2484.9</v>
      </c>
      <c r="BA304" s="171">
        <v>1133.8</v>
      </c>
      <c r="BB304" s="170" t="s">
        <v>2966</v>
      </c>
      <c r="BC304" s="170" t="s">
        <v>16998</v>
      </c>
      <c r="BD304" s="172"/>
      <c r="BE304" s="173">
        <f>BA304-O304</f>
        <v>1133.8</v>
      </c>
      <c r="BL304" s="118" t="str">
        <f>VLOOKUP(D304,BO:BQ,3,FALSE)</f>
        <v>нет данных</v>
      </c>
      <c r="BO304" s="118" t="s">
        <v>3265</v>
      </c>
      <c r="BP304" s="118" t="s">
        <v>666</v>
      </c>
      <c r="BQ304" s="118" t="s">
        <v>3266</v>
      </c>
      <c r="BW304" s="118" t="s">
        <v>3265</v>
      </c>
      <c r="BX304" s="118" t="s">
        <v>666</v>
      </c>
      <c r="BY304" s="118" t="s">
        <v>3266</v>
      </c>
      <c r="CJ304" s="164">
        <f>F304-G304-H304-I304-J304-K304-L304-N304-P304-R304-T304-V304-W304-X304-Y304-Z304-AA304-AB304-AC304-AD304-AE304-AF304-AG304</f>
        <v>0</v>
      </c>
    </row>
    <row r="305" spans="1:120" x14ac:dyDescent="0.3">
      <c r="B305" s="196" t="s">
        <v>221</v>
      </c>
      <c r="C305" s="196"/>
      <c r="D305" s="196"/>
      <c r="E305" s="197"/>
      <c r="F305" s="161">
        <f>SUM(F306:F307)</f>
        <v>4669836.26</v>
      </c>
      <c r="G305" s="162">
        <f t="shared" ref="G305:AG305" si="125">SUM(G306:G307)</f>
        <v>0</v>
      </c>
      <c r="H305" s="162">
        <f t="shared" si="125"/>
        <v>0</v>
      </c>
      <c r="I305" s="162">
        <f t="shared" si="125"/>
        <v>0</v>
      </c>
      <c r="J305" s="162">
        <f t="shared" si="125"/>
        <v>0</v>
      </c>
      <c r="K305" s="162">
        <f t="shared" si="125"/>
        <v>0</v>
      </c>
      <c r="L305" s="162">
        <f t="shared" si="125"/>
        <v>0</v>
      </c>
      <c r="M305" s="163">
        <f t="shared" si="125"/>
        <v>0</v>
      </c>
      <c r="N305" s="162">
        <f t="shared" si="125"/>
        <v>0</v>
      </c>
      <c r="O305" s="162">
        <f t="shared" si="125"/>
        <v>667.24</v>
      </c>
      <c r="P305" s="162">
        <f t="shared" si="125"/>
        <v>4340633.34</v>
      </c>
      <c r="Q305" s="162">
        <f t="shared" si="125"/>
        <v>0</v>
      </c>
      <c r="R305" s="162">
        <f t="shared" si="125"/>
        <v>0</v>
      </c>
      <c r="S305" s="162">
        <f t="shared" si="125"/>
        <v>0</v>
      </c>
      <c r="T305" s="162">
        <f t="shared" si="125"/>
        <v>0</v>
      </c>
      <c r="U305" s="162">
        <f t="shared" si="125"/>
        <v>0</v>
      </c>
      <c r="V305" s="162">
        <f t="shared" si="125"/>
        <v>0</v>
      </c>
      <c r="W305" s="162">
        <f t="shared" si="125"/>
        <v>0</v>
      </c>
      <c r="X305" s="162">
        <f t="shared" si="125"/>
        <v>0</v>
      </c>
      <c r="Y305" s="162">
        <f t="shared" si="125"/>
        <v>0</v>
      </c>
      <c r="Z305" s="162">
        <f t="shared" si="125"/>
        <v>0</v>
      </c>
      <c r="AA305" s="162">
        <f t="shared" si="125"/>
        <v>0</v>
      </c>
      <c r="AB305" s="162">
        <f t="shared" si="125"/>
        <v>0</v>
      </c>
      <c r="AC305" s="162">
        <f t="shared" si="125"/>
        <v>0</v>
      </c>
      <c r="AD305" s="162">
        <f t="shared" si="125"/>
        <v>0</v>
      </c>
      <c r="AE305" s="162">
        <f t="shared" si="125"/>
        <v>0</v>
      </c>
      <c r="AF305" s="162">
        <f t="shared" si="125"/>
        <v>329202.92</v>
      </c>
      <c r="AG305" s="162">
        <f t="shared" si="125"/>
        <v>0</v>
      </c>
      <c r="AH305" s="138" t="s">
        <v>17012</v>
      </c>
      <c r="AI305" s="138" t="s">
        <v>17012</v>
      </c>
      <c r="AJ305" s="138" t="s">
        <v>17012</v>
      </c>
      <c r="AK305" s="169"/>
      <c r="AL305" s="169"/>
      <c r="AM305" s="169"/>
      <c r="AN305" s="169"/>
      <c r="AO305" s="170"/>
      <c r="AP305" s="170"/>
      <c r="AQ305" s="170"/>
      <c r="AR305" s="170"/>
      <c r="AS305" s="170"/>
      <c r="AT305" s="170"/>
      <c r="AU305" s="170"/>
      <c r="AV305" s="170"/>
      <c r="AW305" s="170"/>
      <c r="AX305" s="170"/>
      <c r="AY305" s="170"/>
      <c r="AZ305" s="171"/>
      <c r="BA305" s="171"/>
      <c r="BB305" s="170"/>
      <c r="BC305" s="170"/>
      <c r="BD305" s="172"/>
      <c r="BE305" s="173">
        <f t="shared" si="100"/>
        <v>-667.24</v>
      </c>
      <c r="BL305" s="118" t="e">
        <f>VLOOKUP(D305,BO:BQ,3,FALSE)</f>
        <v>#N/A</v>
      </c>
      <c r="BO305" s="118" t="s">
        <v>3269</v>
      </c>
      <c r="BP305" s="118" t="s">
        <v>3003</v>
      </c>
      <c r="BQ305" s="118" t="s">
        <v>3270</v>
      </c>
      <c r="BW305" s="118" t="s">
        <v>3269</v>
      </c>
      <c r="BX305" s="118" t="s">
        <v>3003</v>
      </c>
      <c r="BY305" s="118" t="s">
        <v>3270</v>
      </c>
      <c r="CJ305" s="164">
        <f t="shared" si="119"/>
        <v>-5.8207660913467407E-11</v>
      </c>
    </row>
    <row r="306" spans="1:120" s="184" customFormat="1" x14ac:dyDescent="0.3">
      <c r="A306" s="118">
        <v>1</v>
      </c>
      <c r="B306" s="165">
        <f>SUBTOTAL(9,$A$22:A306)</f>
        <v>247</v>
      </c>
      <c r="C306" s="165"/>
      <c r="D306" s="160" t="s">
        <v>14548</v>
      </c>
      <c r="E306" s="198" t="s">
        <v>17417</v>
      </c>
      <c r="F306" s="162">
        <f t="shared" ref="F306" si="126">G306+H306+I306+J306+K306+L306+N306+P306+R306+T306+V306+W306+X306+Y306+Z306+AA306+AB306+AC306+AD306+AE306+AF306+AG306</f>
        <v>4340633.34</v>
      </c>
      <c r="G306" s="179">
        <v>0</v>
      </c>
      <c r="H306" s="179">
        <v>0</v>
      </c>
      <c r="I306" s="179">
        <v>0</v>
      </c>
      <c r="J306" s="179">
        <v>0</v>
      </c>
      <c r="K306" s="179">
        <v>0</v>
      </c>
      <c r="L306" s="179">
        <v>0</v>
      </c>
      <c r="M306" s="200">
        <v>0</v>
      </c>
      <c r="N306" s="179">
        <v>0</v>
      </c>
      <c r="O306" s="167">
        <v>667.24</v>
      </c>
      <c r="P306" s="179">
        <v>4340633.34</v>
      </c>
      <c r="Q306" s="179">
        <v>0</v>
      </c>
      <c r="R306" s="179">
        <v>0</v>
      </c>
      <c r="S306" s="179">
        <v>0</v>
      </c>
      <c r="T306" s="179">
        <v>0</v>
      </c>
      <c r="U306" s="179">
        <v>0</v>
      </c>
      <c r="V306" s="179">
        <v>0</v>
      </c>
      <c r="W306" s="179">
        <v>0</v>
      </c>
      <c r="X306" s="179">
        <v>0</v>
      </c>
      <c r="Y306" s="179">
        <v>0</v>
      </c>
      <c r="Z306" s="179">
        <v>0</v>
      </c>
      <c r="AA306" s="179">
        <v>0</v>
      </c>
      <c r="AB306" s="179">
        <v>0</v>
      </c>
      <c r="AC306" s="179">
        <v>0</v>
      </c>
      <c r="AD306" s="179">
        <v>0</v>
      </c>
      <c r="AE306" s="216">
        <v>0</v>
      </c>
      <c r="AF306" s="179">
        <v>0</v>
      </c>
      <c r="AG306" s="179">
        <v>0</v>
      </c>
      <c r="AH306" s="181" t="s">
        <v>17033</v>
      </c>
      <c r="AI306" s="181">
        <v>2023</v>
      </c>
      <c r="AJ306" s="182" t="s">
        <v>17033</v>
      </c>
      <c r="AV306" s="184" t="e">
        <f>VLOOKUP(D306,AY:AZ,2,FALSE)</f>
        <v>#N/A</v>
      </c>
      <c r="BY306" s="185"/>
      <c r="CC306" s="184" t="e">
        <f>VLOOKUP(D306,CD:CE,2,FALSE)</f>
        <v>#N/A</v>
      </c>
      <c r="CG306" s="184" t="e">
        <f>VLOOKUP(D306,CH:CI,2,FALSE)</f>
        <v>#N/A</v>
      </c>
      <c r="CJ306" s="164">
        <f t="shared" si="119"/>
        <v>0</v>
      </c>
      <c r="CN306" s="184" t="e">
        <f>VLOOKUP(D306,CO:CP,2,FALSE)</f>
        <v>#N/A</v>
      </c>
      <c r="DM306" s="184" t="e">
        <f>VLOOKUP(D306,DN:DO,2,FALSE)</f>
        <v>#N/A</v>
      </c>
      <c r="DP306" s="118"/>
    </row>
    <row r="307" spans="1:120" x14ac:dyDescent="0.3">
      <c r="A307" s="118">
        <v>1</v>
      </c>
      <c r="B307" s="165">
        <f>SUBTOTAL(9,$A$22:A307)</f>
        <v>248</v>
      </c>
      <c r="C307" s="165"/>
      <c r="D307" s="166" t="s">
        <v>228</v>
      </c>
      <c r="E307" s="198" t="s">
        <v>17417</v>
      </c>
      <c r="F307" s="162">
        <f>G307+H307+I307+J307+K307+L307+N307+P307+R307+T307+V307+W307+X307+Y307+Z307+AA307+AB307+AC307+AD307+AE307+AF307+AG307</f>
        <v>329202.92</v>
      </c>
      <c r="G307" s="162">
        <v>0</v>
      </c>
      <c r="H307" s="162">
        <v>0</v>
      </c>
      <c r="I307" s="162">
        <v>0</v>
      </c>
      <c r="J307" s="162">
        <v>0</v>
      </c>
      <c r="K307" s="162">
        <v>0</v>
      </c>
      <c r="L307" s="162">
        <v>0</v>
      </c>
      <c r="M307" s="163">
        <v>0</v>
      </c>
      <c r="N307" s="162">
        <v>0</v>
      </c>
      <c r="O307" s="167">
        <v>0</v>
      </c>
      <c r="P307" s="162">
        <v>0</v>
      </c>
      <c r="Q307" s="162">
        <v>0</v>
      </c>
      <c r="R307" s="162">
        <v>0</v>
      </c>
      <c r="S307" s="162">
        <v>0</v>
      </c>
      <c r="T307" s="162">
        <v>0</v>
      </c>
      <c r="U307" s="162">
        <v>0</v>
      </c>
      <c r="V307" s="162">
        <v>0</v>
      </c>
      <c r="W307" s="162">
        <v>0</v>
      </c>
      <c r="X307" s="162">
        <v>0</v>
      </c>
      <c r="Y307" s="162">
        <v>0</v>
      </c>
      <c r="Z307" s="162">
        <v>0</v>
      </c>
      <c r="AA307" s="162">
        <v>0</v>
      </c>
      <c r="AB307" s="162">
        <v>0</v>
      </c>
      <c r="AC307" s="162">
        <v>0</v>
      </c>
      <c r="AD307" s="162">
        <v>0</v>
      </c>
      <c r="AE307" s="162">
        <f>ROUND(P307*2.14%,2)</f>
        <v>0</v>
      </c>
      <c r="AF307" s="162">
        <v>329202.92</v>
      </c>
      <c r="AG307" s="162">
        <v>0</v>
      </c>
      <c r="AH307" s="138">
        <v>2023</v>
      </c>
      <c r="AI307" s="138" t="s">
        <v>17033</v>
      </c>
      <c r="AJ307" s="138" t="s">
        <v>17033</v>
      </c>
      <c r="AK307" s="169"/>
      <c r="AL307" s="169"/>
      <c r="AM307" s="169"/>
      <c r="AN307" s="169"/>
      <c r="AO307" s="170" t="s">
        <v>16948</v>
      </c>
      <c r="AP307" s="170" t="s">
        <v>16945</v>
      </c>
      <c r="AQ307" s="170">
        <v>0</v>
      </c>
      <c r="AR307" s="170" t="s">
        <v>16950</v>
      </c>
      <c r="AS307" s="170" t="s">
        <v>16958</v>
      </c>
      <c r="AT307" s="170" t="s">
        <v>16950</v>
      </c>
      <c r="AU307" s="170" t="s">
        <v>16974</v>
      </c>
      <c r="AV307" s="170"/>
      <c r="AW307" s="170"/>
      <c r="AX307" s="170"/>
      <c r="AY307" s="170" t="s">
        <v>667</v>
      </c>
      <c r="AZ307" s="171">
        <v>5975.15</v>
      </c>
      <c r="BA307" s="171">
        <v>1999</v>
      </c>
      <c r="BB307" s="170" t="s">
        <v>2966</v>
      </c>
      <c r="BC307" s="170" t="s">
        <v>16999</v>
      </c>
      <c r="BD307" s="172"/>
      <c r="BE307" s="173">
        <f>BA307-O307</f>
        <v>1999</v>
      </c>
      <c r="BL307" s="118" t="str">
        <f>VLOOKUP(D307,BO:BQ,3,FALSE)</f>
        <v>2858.570</v>
      </c>
      <c r="BO307" s="118" t="s">
        <v>3271</v>
      </c>
      <c r="BP307" s="118" t="s">
        <v>16977</v>
      </c>
      <c r="BQ307" s="118" t="s">
        <v>2983</v>
      </c>
      <c r="BW307" s="118" t="s">
        <v>3271</v>
      </c>
      <c r="BX307" s="118" t="s">
        <v>16977</v>
      </c>
      <c r="BY307" s="118" t="s">
        <v>2983</v>
      </c>
      <c r="CJ307" s="164">
        <f>F307-G307-H307-I307-J307-K307-L307-N307-P307-R307-T307-V307-W307-X307-Y307-Z307-AA307-AB307-AC307-AD307-AE307-AF307-AG307</f>
        <v>0</v>
      </c>
    </row>
    <row r="308" spans="1:120" x14ac:dyDescent="0.3">
      <c r="B308" s="196" t="s">
        <v>222</v>
      </c>
      <c r="C308" s="196"/>
      <c r="D308" s="196"/>
      <c r="E308" s="197"/>
      <c r="F308" s="161">
        <f>SUM(F309:F313)</f>
        <v>23855085.080000002</v>
      </c>
      <c r="G308" s="162">
        <f t="shared" ref="G308:AG308" si="127">SUM(G309:G313)</f>
        <v>0</v>
      </c>
      <c r="H308" s="162">
        <f t="shared" si="127"/>
        <v>0</v>
      </c>
      <c r="I308" s="162">
        <f t="shared" si="127"/>
        <v>0</v>
      </c>
      <c r="J308" s="162">
        <f t="shared" si="127"/>
        <v>0</v>
      </c>
      <c r="K308" s="162">
        <f t="shared" si="127"/>
        <v>0</v>
      </c>
      <c r="L308" s="162">
        <f t="shared" si="127"/>
        <v>0</v>
      </c>
      <c r="M308" s="163">
        <f t="shared" si="127"/>
        <v>0</v>
      </c>
      <c r="N308" s="162">
        <f t="shared" si="127"/>
        <v>0</v>
      </c>
      <c r="O308" s="162">
        <f t="shared" si="127"/>
        <v>1710.8400000000001</v>
      </c>
      <c r="P308" s="162">
        <f t="shared" si="127"/>
        <v>12704226.210000001</v>
      </c>
      <c r="Q308" s="162">
        <f t="shared" si="127"/>
        <v>0</v>
      </c>
      <c r="R308" s="162">
        <f t="shared" si="127"/>
        <v>0</v>
      </c>
      <c r="S308" s="162">
        <f t="shared" si="127"/>
        <v>2886</v>
      </c>
      <c r="T308" s="162">
        <f t="shared" si="127"/>
        <v>10142712.050000001</v>
      </c>
      <c r="U308" s="162">
        <f t="shared" si="127"/>
        <v>0</v>
      </c>
      <c r="V308" s="162">
        <f t="shared" si="127"/>
        <v>0</v>
      </c>
      <c r="W308" s="162">
        <f t="shared" si="127"/>
        <v>0</v>
      </c>
      <c r="X308" s="162">
        <f t="shared" si="127"/>
        <v>0</v>
      </c>
      <c r="Y308" s="162">
        <f t="shared" si="127"/>
        <v>0</v>
      </c>
      <c r="Z308" s="162">
        <f t="shared" si="127"/>
        <v>0</v>
      </c>
      <c r="AA308" s="162">
        <f t="shared" si="127"/>
        <v>0</v>
      </c>
      <c r="AB308" s="162">
        <f t="shared" si="127"/>
        <v>0</v>
      </c>
      <c r="AC308" s="162">
        <f t="shared" si="127"/>
        <v>0</v>
      </c>
      <c r="AD308" s="162">
        <f t="shared" si="127"/>
        <v>0</v>
      </c>
      <c r="AE308" s="162">
        <f t="shared" si="127"/>
        <v>482412.86</v>
      </c>
      <c r="AF308" s="162">
        <f t="shared" si="127"/>
        <v>525733.96</v>
      </c>
      <c r="AG308" s="162">
        <f t="shared" si="127"/>
        <v>0</v>
      </c>
      <c r="AH308" s="138" t="s">
        <v>17012</v>
      </c>
      <c r="AI308" s="138" t="s">
        <v>17012</v>
      </c>
      <c r="AJ308" s="138" t="s">
        <v>17012</v>
      </c>
      <c r="AK308" s="169"/>
      <c r="AL308" s="169"/>
      <c r="AM308" s="169"/>
      <c r="AN308" s="169"/>
      <c r="AO308" s="170"/>
      <c r="AP308" s="170"/>
      <c r="AQ308" s="170"/>
      <c r="AR308" s="170"/>
      <c r="AS308" s="170"/>
      <c r="AT308" s="170"/>
      <c r="AU308" s="170"/>
      <c r="AV308" s="170"/>
      <c r="AW308" s="170"/>
      <c r="AX308" s="170"/>
      <c r="AY308" s="170"/>
      <c r="AZ308" s="171"/>
      <c r="BA308" s="171"/>
      <c r="BB308" s="170"/>
      <c r="BC308" s="170"/>
      <c r="BD308" s="172"/>
      <c r="BE308" s="173">
        <f t="shared" si="100"/>
        <v>-1710.8400000000001</v>
      </c>
      <c r="BL308" s="118" t="e">
        <f>VLOOKUP(D308,BO:BQ,3,FALSE)</f>
        <v>#N/A</v>
      </c>
      <c r="BO308" s="118" t="s">
        <v>3273</v>
      </c>
      <c r="BP308" s="118" t="s">
        <v>1139</v>
      </c>
      <c r="BQ308" s="118" t="s">
        <v>3274</v>
      </c>
      <c r="BW308" s="118" t="s">
        <v>3273</v>
      </c>
      <c r="BX308" s="118" t="s">
        <v>1139</v>
      </c>
      <c r="BY308" s="118" t="s">
        <v>3274</v>
      </c>
      <c r="CJ308" s="164">
        <f t="shared" si="119"/>
        <v>3.4924596548080444E-10</v>
      </c>
    </row>
    <row r="309" spans="1:120" x14ac:dyDescent="0.3">
      <c r="A309" s="118">
        <v>1</v>
      </c>
      <c r="B309" s="165">
        <f>SUBTOTAL(9,$A$22:A309)</f>
        <v>249</v>
      </c>
      <c r="C309" s="165"/>
      <c r="D309" s="175" t="s">
        <v>229</v>
      </c>
      <c r="E309" s="198" t="s">
        <v>17417</v>
      </c>
      <c r="F309" s="162">
        <f t="shared" ref="F309:F312" si="128">G309+H309+I309+J309+K309+L309+N309+P309+R309+T309+V309+W309+X309+Y309+Z309+AA309+AB309+AC309+AD309+AE309+AF309+AG309</f>
        <v>4935185.0599999996</v>
      </c>
      <c r="G309" s="178">
        <v>0</v>
      </c>
      <c r="H309" s="178">
        <v>0</v>
      </c>
      <c r="I309" s="178">
        <v>0</v>
      </c>
      <c r="J309" s="178">
        <v>0</v>
      </c>
      <c r="K309" s="178">
        <v>0</v>
      </c>
      <c r="L309" s="178">
        <v>0</v>
      </c>
      <c r="M309" s="195">
        <v>0</v>
      </c>
      <c r="N309" s="178">
        <v>0</v>
      </c>
      <c r="O309" s="167">
        <v>636.22</v>
      </c>
      <c r="P309" s="167">
        <v>4738429.29</v>
      </c>
      <c r="Q309" s="178">
        <v>0</v>
      </c>
      <c r="R309" s="178">
        <v>0</v>
      </c>
      <c r="S309" s="162">
        <v>0</v>
      </c>
      <c r="T309" s="162">
        <v>0</v>
      </c>
      <c r="U309" s="178">
        <v>0</v>
      </c>
      <c r="V309" s="178">
        <v>0</v>
      </c>
      <c r="W309" s="178">
        <v>0</v>
      </c>
      <c r="X309" s="178">
        <v>0</v>
      </c>
      <c r="Y309" s="178">
        <v>0</v>
      </c>
      <c r="Z309" s="178">
        <v>0</v>
      </c>
      <c r="AA309" s="178">
        <v>0</v>
      </c>
      <c r="AB309" s="178">
        <v>0</v>
      </c>
      <c r="AC309" s="178">
        <v>0</v>
      </c>
      <c r="AD309" s="178">
        <v>0</v>
      </c>
      <c r="AE309" s="162">
        <f>ROUND(P309*2.14%,2)</f>
        <v>101402.39</v>
      </c>
      <c r="AF309" s="162">
        <v>95353.38</v>
      </c>
      <c r="AG309" s="178">
        <v>0</v>
      </c>
      <c r="AH309" s="138">
        <v>2023</v>
      </c>
      <c r="AI309" s="138">
        <v>2023</v>
      </c>
      <c r="AJ309" s="138">
        <v>2023</v>
      </c>
      <c r="AK309" s="169"/>
      <c r="AL309" s="169"/>
      <c r="AM309" s="169"/>
      <c r="AN309" s="169"/>
      <c r="AO309" s="170" t="s">
        <v>16948</v>
      </c>
      <c r="AP309" s="170" t="s">
        <v>16955</v>
      </c>
      <c r="AQ309" s="170">
        <v>0</v>
      </c>
      <c r="AR309" s="170" t="s">
        <v>16960</v>
      </c>
      <c r="AS309" s="170" t="s">
        <v>16958</v>
      </c>
      <c r="AT309" s="170">
        <v>0</v>
      </c>
      <c r="AU309" s="170" t="s">
        <v>16967</v>
      </c>
      <c r="AV309" s="170"/>
      <c r="AW309" s="170"/>
      <c r="AX309" s="170"/>
      <c r="AY309" s="170" t="s">
        <v>617</v>
      </c>
      <c r="AZ309" s="171">
        <v>730.5</v>
      </c>
      <c r="BA309" s="171">
        <v>667</v>
      </c>
      <c r="BB309" s="170" t="s">
        <v>2966</v>
      </c>
      <c r="BC309" s="170">
        <v>2008</v>
      </c>
      <c r="BD309" s="172"/>
      <c r="BE309" s="173">
        <f t="shared" si="100"/>
        <v>30.779999999999973</v>
      </c>
      <c r="BL309" s="118" t="str">
        <f>VLOOKUP(D309,BO:BQ,3,FALSE)</f>
        <v>611.000</v>
      </c>
      <c r="BO309" s="118" t="s">
        <v>3275</v>
      </c>
      <c r="BP309" s="118" t="s">
        <v>3026</v>
      </c>
      <c r="BQ309" s="118" t="s">
        <v>2983</v>
      </c>
      <c r="BW309" s="118" t="s">
        <v>3275</v>
      </c>
      <c r="BX309" s="118" t="s">
        <v>3026</v>
      </c>
      <c r="BY309" s="118" t="s">
        <v>2983</v>
      </c>
      <c r="CJ309" s="164">
        <f t="shared" si="119"/>
        <v>-4.5110937207937241E-10</v>
      </c>
    </row>
    <row r="310" spans="1:120" x14ac:dyDescent="0.3">
      <c r="A310" s="118">
        <v>1</v>
      </c>
      <c r="B310" s="165">
        <f>SUBTOTAL(9,$A$22:A310)</f>
        <v>250</v>
      </c>
      <c r="C310" s="165"/>
      <c r="D310" s="175" t="s">
        <v>230</v>
      </c>
      <c r="E310" s="198" t="s">
        <v>17417</v>
      </c>
      <c r="F310" s="162">
        <f t="shared" si="128"/>
        <v>3958582.4899999998</v>
      </c>
      <c r="G310" s="178">
        <v>0</v>
      </c>
      <c r="H310" s="178">
        <v>0</v>
      </c>
      <c r="I310" s="178">
        <v>0</v>
      </c>
      <c r="J310" s="178">
        <v>0</v>
      </c>
      <c r="K310" s="178">
        <v>0</v>
      </c>
      <c r="L310" s="178">
        <v>0</v>
      </c>
      <c r="M310" s="195">
        <v>0</v>
      </c>
      <c r="N310" s="178">
        <v>0</v>
      </c>
      <c r="O310" s="167">
        <v>506.8</v>
      </c>
      <c r="P310" s="167">
        <v>3789441.3</v>
      </c>
      <c r="Q310" s="178">
        <v>0</v>
      </c>
      <c r="R310" s="178">
        <v>0</v>
      </c>
      <c r="S310" s="162">
        <v>0</v>
      </c>
      <c r="T310" s="162">
        <v>0</v>
      </c>
      <c r="U310" s="178">
        <v>0</v>
      </c>
      <c r="V310" s="178">
        <v>0</v>
      </c>
      <c r="W310" s="178">
        <v>0</v>
      </c>
      <c r="X310" s="178">
        <v>0</v>
      </c>
      <c r="Y310" s="178">
        <v>0</v>
      </c>
      <c r="Z310" s="178">
        <v>0</v>
      </c>
      <c r="AA310" s="178">
        <v>0</v>
      </c>
      <c r="AB310" s="178">
        <v>0</v>
      </c>
      <c r="AC310" s="178">
        <v>0</v>
      </c>
      <c r="AD310" s="178">
        <v>0</v>
      </c>
      <c r="AE310" s="162">
        <f>ROUND(P310*2.14%,2)</f>
        <v>81094.039999999994</v>
      </c>
      <c r="AF310" s="162">
        <v>88047.15</v>
      </c>
      <c r="AG310" s="178">
        <v>0</v>
      </c>
      <c r="AH310" s="138">
        <v>2023</v>
      </c>
      <c r="AI310" s="138">
        <v>2023</v>
      </c>
      <c r="AJ310" s="138">
        <v>2023</v>
      </c>
      <c r="AK310" s="169"/>
      <c r="AL310" s="169"/>
      <c r="AM310" s="169"/>
      <c r="AN310" s="169"/>
      <c r="AO310" s="170" t="s">
        <v>16948</v>
      </c>
      <c r="AP310" s="170" t="s">
        <v>16945</v>
      </c>
      <c r="AQ310" s="170">
        <v>0</v>
      </c>
      <c r="AR310" s="170" t="s">
        <v>16946</v>
      </c>
      <c r="AS310" s="170" t="s">
        <v>16958</v>
      </c>
      <c r="AT310" s="170">
        <v>0</v>
      </c>
      <c r="AU310" s="170" t="s">
        <v>16967</v>
      </c>
      <c r="AV310" s="170"/>
      <c r="AW310" s="170"/>
      <c r="AX310" s="170"/>
      <c r="AY310" s="170" t="s">
        <v>662</v>
      </c>
      <c r="AZ310" s="171">
        <v>559</v>
      </c>
      <c r="BA310" s="171">
        <v>522</v>
      </c>
      <c r="BB310" s="170" t="s">
        <v>2966</v>
      </c>
      <c r="BC310" s="170" t="s">
        <v>3043</v>
      </c>
      <c r="BD310" s="172"/>
      <c r="BE310" s="173">
        <f t="shared" si="100"/>
        <v>15.199999999999989</v>
      </c>
      <c r="BL310" s="118" t="str">
        <f>VLOOKUP(D310,BO:BQ,3,FALSE)</f>
        <v>590.000</v>
      </c>
      <c r="BO310" s="118" t="s">
        <v>3278</v>
      </c>
      <c r="BP310" s="118" t="s">
        <v>2983</v>
      </c>
      <c r="BQ310" s="118" t="s">
        <v>3216</v>
      </c>
      <c r="BW310" s="118" t="s">
        <v>3278</v>
      </c>
      <c r="BX310" s="118" t="s">
        <v>2983</v>
      </c>
      <c r="BY310" s="118" t="s">
        <v>3216</v>
      </c>
      <c r="CJ310" s="164">
        <f t="shared" si="119"/>
        <v>-4.3655745685100555E-11</v>
      </c>
    </row>
    <row r="311" spans="1:120" x14ac:dyDescent="0.3">
      <c r="A311" s="118">
        <v>1</v>
      </c>
      <c r="B311" s="165">
        <f>SUBTOTAL(9,$A$22:A311)</f>
        <v>251</v>
      </c>
      <c r="C311" s="165"/>
      <c r="D311" s="166" t="s">
        <v>231</v>
      </c>
      <c r="E311" s="198" t="s">
        <v>17417</v>
      </c>
      <c r="F311" s="162">
        <f t="shared" si="128"/>
        <v>4355274.83</v>
      </c>
      <c r="G311" s="162">
        <v>0</v>
      </c>
      <c r="H311" s="162">
        <v>0</v>
      </c>
      <c r="I311" s="162">
        <v>0</v>
      </c>
      <c r="J311" s="162">
        <v>0</v>
      </c>
      <c r="K311" s="162">
        <v>0</v>
      </c>
      <c r="L311" s="162">
        <v>0</v>
      </c>
      <c r="M311" s="163">
        <v>0</v>
      </c>
      <c r="N311" s="162">
        <v>0</v>
      </c>
      <c r="O311" s="167">
        <v>567.82000000000005</v>
      </c>
      <c r="P311" s="162">
        <v>4176355.62</v>
      </c>
      <c r="Q311" s="162">
        <v>0</v>
      </c>
      <c r="R311" s="162">
        <v>0</v>
      </c>
      <c r="S311" s="162">
        <v>0</v>
      </c>
      <c r="T311" s="162">
        <v>0</v>
      </c>
      <c r="U311" s="162">
        <v>0</v>
      </c>
      <c r="V311" s="162">
        <v>0</v>
      </c>
      <c r="W311" s="162">
        <v>0</v>
      </c>
      <c r="X311" s="162">
        <v>0</v>
      </c>
      <c r="Y311" s="162">
        <v>0</v>
      </c>
      <c r="Z311" s="162">
        <v>0</v>
      </c>
      <c r="AA311" s="162">
        <v>0</v>
      </c>
      <c r="AB311" s="162">
        <v>0</v>
      </c>
      <c r="AC311" s="162">
        <v>0</v>
      </c>
      <c r="AD311" s="162">
        <v>0</v>
      </c>
      <c r="AE311" s="162">
        <f>ROUND(P311*2.14%,2)</f>
        <v>89374.01</v>
      </c>
      <c r="AF311" s="162">
        <v>89545.2</v>
      </c>
      <c r="AG311" s="162">
        <v>0</v>
      </c>
      <c r="AH311" s="138">
        <v>2023</v>
      </c>
      <c r="AI311" s="138">
        <v>2023</v>
      </c>
      <c r="AJ311" s="138">
        <v>2023</v>
      </c>
      <c r="AK311" s="169"/>
      <c r="AL311" s="169"/>
      <c r="AM311" s="169"/>
      <c r="AN311" s="169"/>
      <c r="AO311" s="170" t="s">
        <v>16939</v>
      </c>
      <c r="AP311" s="170" t="s">
        <v>16945</v>
      </c>
      <c r="AQ311" s="170">
        <v>0</v>
      </c>
      <c r="AR311" s="170" t="s">
        <v>16948</v>
      </c>
      <c r="AS311" s="170" t="s">
        <v>16938</v>
      </c>
      <c r="AT311" s="170">
        <v>0</v>
      </c>
      <c r="AU311" s="170"/>
      <c r="AV311" s="170"/>
      <c r="AW311" s="170"/>
      <c r="AX311" s="170"/>
      <c r="AY311" s="170" t="s">
        <v>631</v>
      </c>
      <c r="AZ311" s="171">
        <v>634.70000000000005</v>
      </c>
      <c r="BA311" s="171">
        <v>585</v>
      </c>
      <c r="BB311" s="170" t="s">
        <v>2966</v>
      </c>
      <c r="BC311" s="170" t="s">
        <v>16998</v>
      </c>
      <c r="BD311" s="172"/>
      <c r="BE311" s="173">
        <f t="shared" si="100"/>
        <v>17.17999999999995</v>
      </c>
      <c r="BL311" s="118" t="str">
        <f>VLOOKUP(D311,BO:BQ,3,FALSE)</f>
        <v>449.800</v>
      </c>
      <c r="BO311" s="118" t="s">
        <v>3279</v>
      </c>
      <c r="BP311" s="118" t="s">
        <v>1342</v>
      </c>
      <c r="BQ311" s="118" t="s">
        <v>2983</v>
      </c>
      <c r="BW311" s="118" t="s">
        <v>3279</v>
      </c>
      <c r="BX311" s="118" t="s">
        <v>1342</v>
      </c>
      <c r="BY311" s="118" t="s">
        <v>2983</v>
      </c>
      <c r="CJ311" s="164">
        <f t="shared" si="119"/>
        <v>-2.9103830456733704E-11</v>
      </c>
    </row>
    <row r="312" spans="1:120" s="184" customFormat="1" x14ac:dyDescent="0.3">
      <c r="A312" s="118">
        <v>1</v>
      </c>
      <c r="B312" s="165">
        <f>SUBTOTAL(9,$A$22:A312)</f>
        <v>252</v>
      </c>
      <c r="C312" s="165"/>
      <c r="D312" s="160" t="s">
        <v>14944</v>
      </c>
      <c r="E312" s="198" t="s">
        <v>17417</v>
      </c>
      <c r="F312" s="162">
        <f t="shared" si="128"/>
        <v>10353254.470000001</v>
      </c>
      <c r="G312" s="179">
        <v>0</v>
      </c>
      <c r="H312" s="179">
        <v>0</v>
      </c>
      <c r="I312" s="179">
        <v>0</v>
      </c>
      <c r="J312" s="179">
        <v>0</v>
      </c>
      <c r="K312" s="179">
        <v>0</v>
      </c>
      <c r="L312" s="179">
        <v>0</v>
      </c>
      <c r="M312" s="200">
        <v>0</v>
      </c>
      <c r="N312" s="179">
        <v>0</v>
      </c>
      <c r="O312" s="179">
        <v>0</v>
      </c>
      <c r="P312" s="179">
        <v>0</v>
      </c>
      <c r="Q312" s="179">
        <v>0</v>
      </c>
      <c r="R312" s="179">
        <v>0</v>
      </c>
      <c r="S312" s="167">
        <v>2886</v>
      </c>
      <c r="T312" s="178">
        <v>10142712.050000001</v>
      </c>
      <c r="U312" s="179">
        <v>0</v>
      </c>
      <c r="V312" s="179">
        <v>0</v>
      </c>
      <c r="W312" s="179">
        <v>0</v>
      </c>
      <c r="X312" s="179">
        <v>0</v>
      </c>
      <c r="Y312" s="179">
        <v>0</v>
      </c>
      <c r="Z312" s="179">
        <v>0</v>
      </c>
      <c r="AA312" s="179">
        <v>0</v>
      </c>
      <c r="AB312" s="179">
        <v>0</v>
      </c>
      <c r="AC312" s="179">
        <v>0</v>
      </c>
      <c r="AD312" s="179">
        <v>0</v>
      </c>
      <c r="AE312" s="216">
        <v>210542.42</v>
      </c>
      <c r="AF312" s="179">
        <v>0</v>
      </c>
      <c r="AG312" s="179">
        <v>0</v>
      </c>
      <c r="AH312" s="181" t="s">
        <v>17033</v>
      </c>
      <c r="AI312" s="181">
        <v>2023</v>
      </c>
      <c r="AJ312" s="182">
        <v>2023</v>
      </c>
      <c r="BY312" s="185"/>
      <c r="CC312" s="184" t="e">
        <f>VLOOKUP(D312,CD:CE,2,FALSE)</f>
        <v>#N/A</v>
      </c>
      <c r="CG312" s="184" t="e">
        <f>VLOOKUP(D312,CH:CI,2,FALSE)</f>
        <v>#N/A</v>
      </c>
      <c r="CJ312" s="164">
        <f t="shared" si="119"/>
        <v>-8.7311491370201111E-11</v>
      </c>
      <c r="CN312" s="184" t="e">
        <f>VLOOKUP(D312,CO:CP,2,FALSE)</f>
        <v>#N/A</v>
      </c>
      <c r="DM312" s="184" t="e">
        <f>VLOOKUP(D312,DN:DO,2,FALSE)</f>
        <v>#N/A</v>
      </c>
      <c r="DP312" s="118"/>
    </row>
    <row r="313" spans="1:120" x14ac:dyDescent="0.3">
      <c r="A313" s="118">
        <v>1</v>
      </c>
      <c r="B313" s="165">
        <f>SUBTOTAL(9,$A$22:A313)</f>
        <v>253</v>
      </c>
      <c r="C313" s="165"/>
      <c r="D313" s="166" t="s">
        <v>2592</v>
      </c>
      <c r="E313" s="198" t="s">
        <v>17417</v>
      </c>
      <c r="F313" s="162">
        <f>G313+H313+I313+J313+K313+L313+N313+P313+R313+T313+V313+W313+X313+Y313+Z313+AA313+AB313+AC313+AD313+AE313+AF313+AG313</f>
        <v>252788.23</v>
      </c>
      <c r="G313" s="162">
        <v>0</v>
      </c>
      <c r="H313" s="162">
        <v>0</v>
      </c>
      <c r="I313" s="162">
        <v>0</v>
      </c>
      <c r="J313" s="162">
        <v>0</v>
      </c>
      <c r="K313" s="162">
        <v>0</v>
      </c>
      <c r="L313" s="162">
        <v>0</v>
      </c>
      <c r="M313" s="163">
        <v>0</v>
      </c>
      <c r="N313" s="162">
        <v>0</v>
      </c>
      <c r="O313" s="167">
        <v>0</v>
      </c>
      <c r="P313" s="162">
        <v>0</v>
      </c>
      <c r="Q313" s="162">
        <v>0</v>
      </c>
      <c r="R313" s="162">
        <v>0</v>
      </c>
      <c r="S313" s="162">
        <v>0</v>
      </c>
      <c r="T313" s="162">
        <v>0</v>
      </c>
      <c r="U313" s="162">
        <v>0</v>
      </c>
      <c r="V313" s="162">
        <v>0</v>
      </c>
      <c r="W313" s="162">
        <v>0</v>
      </c>
      <c r="X313" s="162">
        <v>0</v>
      </c>
      <c r="Y313" s="162">
        <v>0</v>
      </c>
      <c r="Z313" s="162">
        <v>0</v>
      </c>
      <c r="AA313" s="162">
        <v>0</v>
      </c>
      <c r="AB313" s="162">
        <v>0</v>
      </c>
      <c r="AC313" s="162">
        <v>0</v>
      </c>
      <c r="AD313" s="162">
        <v>0</v>
      </c>
      <c r="AE313" s="162">
        <f>ROUND(P313*2.14%,2)</f>
        <v>0</v>
      </c>
      <c r="AF313" s="178">
        <v>252788.23</v>
      </c>
      <c r="AG313" s="162">
        <v>0</v>
      </c>
      <c r="AH313" s="138">
        <v>2023</v>
      </c>
      <c r="AI313" s="138" t="s">
        <v>17033</v>
      </c>
      <c r="AJ313" s="138" t="s">
        <v>17033</v>
      </c>
      <c r="AK313" s="169"/>
      <c r="AL313" s="169"/>
      <c r="AM313" s="169"/>
      <c r="AN313" s="169"/>
      <c r="AO313" s="170" t="s">
        <v>16953</v>
      </c>
      <c r="AP313" s="170" t="s">
        <v>16942</v>
      </c>
      <c r="AQ313" s="170"/>
      <c r="AR313" s="170" t="s">
        <v>16950</v>
      </c>
      <c r="AS313" s="170" t="s">
        <v>16944</v>
      </c>
      <c r="AT313" s="170" t="s">
        <v>16950</v>
      </c>
      <c r="AU313" s="170"/>
      <c r="AV313" s="170"/>
      <c r="AW313" s="170"/>
      <c r="AX313" s="170"/>
      <c r="AY313" s="170">
        <v>1981</v>
      </c>
      <c r="AZ313" s="171">
        <v>3351.1</v>
      </c>
      <c r="BA313" s="171">
        <v>1112</v>
      </c>
      <c r="BB313" s="170" t="s">
        <v>2966</v>
      </c>
      <c r="BC313" s="170" t="s">
        <v>16998</v>
      </c>
      <c r="BD313" s="172"/>
      <c r="BE313" s="173">
        <f>BA313-O313</f>
        <v>1112</v>
      </c>
      <c r="BL313" s="118" t="str">
        <f>VLOOKUP(D313,BO:BQ,3,FALSE)</f>
        <v>876.300</v>
      </c>
      <c r="BO313" s="118" t="s">
        <v>514</v>
      </c>
      <c r="BP313" s="118" t="s">
        <v>1342</v>
      </c>
      <c r="BQ313" s="118" t="s">
        <v>3281</v>
      </c>
      <c r="BW313" s="118" t="s">
        <v>514</v>
      </c>
      <c r="BX313" s="118" t="s">
        <v>1342</v>
      </c>
      <c r="BY313" s="118" t="s">
        <v>3281</v>
      </c>
      <c r="CJ313" s="164">
        <f>F313-G313-H313-I313-J313-K313-L313-N313-P313-R313-T313-V313-W313-X313-Y313-Z313-AA313-AB313-AC313-AD313-AE313-AF313-AG313</f>
        <v>0</v>
      </c>
    </row>
    <row r="314" spans="1:120" x14ac:dyDescent="0.3">
      <c r="B314" s="196" t="s">
        <v>223</v>
      </c>
      <c r="C314" s="196"/>
      <c r="D314" s="196"/>
      <c r="E314" s="197"/>
      <c r="F314" s="161">
        <f>F315</f>
        <v>4935765.43</v>
      </c>
      <c r="G314" s="162">
        <f t="shared" ref="G314:AG314" si="129">G315</f>
        <v>0</v>
      </c>
      <c r="H314" s="162">
        <f t="shared" si="129"/>
        <v>0</v>
      </c>
      <c r="I314" s="162">
        <f t="shared" si="129"/>
        <v>0</v>
      </c>
      <c r="J314" s="162">
        <f t="shared" si="129"/>
        <v>0</v>
      </c>
      <c r="K314" s="162">
        <f t="shared" si="129"/>
        <v>0</v>
      </c>
      <c r="L314" s="162">
        <f t="shared" si="129"/>
        <v>0</v>
      </c>
      <c r="M314" s="163">
        <f t="shared" si="129"/>
        <v>0</v>
      </c>
      <c r="N314" s="162">
        <f t="shared" si="129"/>
        <v>0</v>
      </c>
      <c r="O314" s="162">
        <f t="shared" si="129"/>
        <v>567.82000000000005</v>
      </c>
      <c r="P314" s="162">
        <f t="shared" si="129"/>
        <v>4737742.24</v>
      </c>
      <c r="Q314" s="162">
        <f t="shared" si="129"/>
        <v>0</v>
      </c>
      <c r="R314" s="162">
        <f t="shared" si="129"/>
        <v>0</v>
      </c>
      <c r="S314" s="162">
        <f t="shared" si="129"/>
        <v>0</v>
      </c>
      <c r="T314" s="162">
        <f t="shared" si="129"/>
        <v>0</v>
      </c>
      <c r="U314" s="162">
        <f t="shared" si="129"/>
        <v>0</v>
      </c>
      <c r="V314" s="162">
        <f t="shared" si="129"/>
        <v>0</v>
      </c>
      <c r="W314" s="162">
        <f t="shared" si="129"/>
        <v>0</v>
      </c>
      <c r="X314" s="162">
        <f t="shared" si="129"/>
        <v>0</v>
      </c>
      <c r="Y314" s="162">
        <f t="shared" si="129"/>
        <v>0</v>
      </c>
      <c r="Z314" s="162">
        <f t="shared" si="129"/>
        <v>0</v>
      </c>
      <c r="AA314" s="162">
        <f t="shared" si="129"/>
        <v>0</v>
      </c>
      <c r="AB314" s="162">
        <f t="shared" si="129"/>
        <v>0</v>
      </c>
      <c r="AC314" s="162">
        <f t="shared" si="129"/>
        <v>0</v>
      </c>
      <c r="AD314" s="162">
        <f t="shared" si="129"/>
        <v>0</v>
      </c>
      <c r="AE314" s="162">
        <f t="shared" si="129"/>
        <v>101387.68</v>
      </c>
      <c r="AF314" s="162">
        <f t="shared" si="129"/>
        <v>96635.51</v>
      </c>
      <c r="AG314" s="162">
        <f t="shared" si="129"/>
        <v>0</v>
      </c>
      <c r="AH314" s="138" t="s">
        <v>17012</v>
      </c>
      <c r="AI314" s="138" t="s">
        <v>17012</v>
      </c>
      <c r="AJ314" s="138" t="s">
        <v>17012</v>
      </c>
      <c r="AK314" s="169"/>
      <c r="AL314" s="169"/>
      <c r="AM314" s="169"/>
      <c r="AN314" s="169"/>
      <c r="AO314" s="170"/>
      <c r="AP314" s="170"/>
      <c r="AQ314" s="170"/>
      <c r="AR314" s="170"/>
      <c r="AS314" s="170"/>
      <c r="AT314" s="170"/>
      <c r="AU314" s="170"/>
      <c r="AV314" s="170"/>
      <c r="AW314" s="170"/>
      <c r="AX314" s="170"/>
      <c r="AY314" s="170"/>
      <c r="AZ314" s="171"/>
      <c r="BA314" s="171"/>
      <c r="BB314" s="170"/>
      <c r="BC314" s="170"/>
      <c r="BD314" s="172"/>
      <c r="BE314" s="173">
        <f t="shared" si="100"/>
        <v>-567.82000000000005</v>
      </c>
      <c r="BL314" s="118" t="e">
        <f>VLOOKUP(D314,BO:BQ,3,FALSE)</f>
        <v>#N/A</v>
      </c>
      <c r="BO314" s="118" t="s">
        <v>3282</v>
      </c>
      <c r="BP314" s="118" t="s">
        <v>1269</v>
      </c>
      <c r="BQ314" s="118" t="s">
        <v>3283</v>
      </c>
      <c r="BW314" s="118" t="s">
        <v>3282</v>
      </c>
      <c r="BX314" s="118" t="s">
        <v>1269</v>
      </c>
      <c r="BY314" s="118" t="s">
        <v>3283</v>
      </c>
      <c r="CJ314" s="164">
        <f t="shared" si="119"/>
        <v>-5.0931703299283981E-10</v>
      </c>
    </row>
    <row r="315" spans="1:120" x14ac:dyDescent="0.3">
      <c r="A315" s="118">
        <v>1</v>
      </c>
      <c r="B315" s="165">
        <f>SUBTOTAL(9,$A$22:A315)</f>
        <v>254</v>
      </c>
      <c r="C315" s="165"/>
      <c r="D315" s="166" t="s">
        <v>233</v>
      </c>
      <c r="E315" s="198" t="s">
        <v>17417</v>
      </c>
      <c r="F315" s="162">
        <f>G315+H315+I315+J315+K315+L315+N315+P315+R315+T315+V315+W315+X315+Y315+Z315+AA315+AB315+AC315+AD315+AE315+AF315+AG315</f>
        <v>4935765.43</v>
      </c>
      <c r="G315" s="162">
        <v>0</v>
      </c>
      <c r="H315" s="162">
        <v>0</v>
      </c>
      <c r="I315" s="162">
        <v>0</v>
      </c>
      <c r="J315" s="162">
        <v>0</v>
      </c>
      <c r="K315" s="162">
        <v>0</v>
      </c>
      <c r="L315" s="162">
        <v>0</v>
      </c>
      <c r="M315" s="163">
        <v>0</v>
      </c>
      <c r="N315" s="162">
        <v>0</v>
      </c>
      <c r="O315" s="167">
        <v>567.82000000000005</v>
      </c>
      <c r="P315" s="162">
        <v>4737742.24</v>
      </c>
      <c r="Q315" s="162">
        <v>0</v>
      </c>
      <c r="R315" s="162">
        <v>0</v>
      </c>
      <c r="S315" s="162">
        <v>0</v>
      </c>
      <c r="T315" s="162">
        <v>0</v>
      </c>
      <c r="U315" s="162">
        <v>0</v>
      </c>
      <c r="V315" s="162">
        <v>0</v>
      </c>
      <c r="W315" s="162">
        <v>0</v>
      </c>
      <c r="X315" s="162">
        <v>0</v>
      </c>
      <c r="Y315" s="162">
        <v>0</v>
      </c>
      <c r="Z315" s="162">
        <v>0</v>
      </c>
      <c r="AA315" s="162">
        <v>0</v>
      </c>
      <c r="AB315" s="162">
        <v>0</v>
      </c>
      <c r="AC315" s="162">
        <v>0</v>
      </c>
      <c r="AD315" s="162">
        <v>0</v>
      </c>
      <c r="AE315" s="162">
        <f>ROUND(P315*2.14%,2)</f>
        <v>101387.68</v>
      </c>
      <c r="AF315" s="162">
        <v>96635.51</v>
      </c>
      <c r="AG315" s="162">
        <v>0</v>
      </c>
      <c r="AH315" s="138">
        <v>2023</v>
      </c>
      <c r="AI315" s="138">
        <v>2023</v>
      </c>
      <c r="AJ315" s="138">
        <v>2023</v>
      </c>
      <c r="AK315" s="169"/>
      <c r="AL315" s="169"/>
      <c r="AM315" s="169"/>
      <c r="AN315" s="169"/>
      <c r="AO315" s="170" t="s">
        <v>16946</v>
      </c>
      <c r="AP315" s="170" t="s">
        <v>16960</v>
      </c>
      <c r="AQ315" s="170">
        <v>0</v>
      </c>
      <c r="AR315" s="170" t="s">
        <v>16949</v>
      </c>
      <c r="AS315" s="170" t="s">
        <v>16952</v>
      </c>
      <c r="AT315" s="170">
        <v>0</v>
      </c>
      <c r="AU315" s="170"/>
      <c r="AV315" s="170"/>
      <c r="AW315" s="170"/>
      <c r="AX315" s="170"/>
      <c r="AY315" s="170" t="s">
        <v>780</v>
      </c>
      <c r="AZ315" s="171">
        <v>764.1</v>
      </c>
      <c r="BA315" s="171">
        <v>583.70000000000005</v>
      </c>
      <c r="BB315" s="170" t="s">
        <v>2966</v>
      </c>
      <c r="BC315" s="170" t="s">
        <v>16998</v>
      </c>
      <c r="BD315" s="172"/>
      <c r="BE315" s="173">
        <f t="shared" si="100"/>
        <v>15.879999999999995</v>
      </c>
      <c r="BL315" s="118" t="str">
        <f>VLOOKUP(D315,BO:BQ,3,FALSE)</f>
        <v>534.980</v>
      </c>
      <c r="BO315" s="118" t="s">
        <v>3284</v>
      </c>
      <c r="BP315" s="118" t="s">
        <v>3243</v>
      </c>
      <c r="BQ315" s="118" t="s">
        <v>3285</v>
      </c>
      <c r="BW315" s="118" t="s">
        <v>3284</v>
      </c>
      <c r="BX315" s="118" t="s">
        <v>3243</v>
      </c>
      <c r="BY315" s="118" t="s">
        <v>3285</v>
      </c>
      <c r="CJ315" s="164">
        <f t="shared" si="119"/>
        <v>-5.0931703299283981E-10</v>
      </c>
    </row>
    <row r="316" spans="1:120" x14ac:dyDescent="0.3">
      <c r="B316" s="196" t="s">
        <v>224</v>
      </c>
      <c r="C316" s="196"/>
      <c r="D316" s="196"/>
      <c r="E316" s="197"/>
      <c r="F316" s="161">
        <f>SUM(F317:F318)</f>
        <v>10142155.65</v>
      </c>
      <c r="G316" s="162">
        <f t="shared" ref="G316:AG316" si="130">SUM(G317:G318)</f>
        <v>0</v>
      </c>
      <c r="H316" s="162">
        <f t="shared" si="130"/>
        <v>0</v>
      </c>
      <c r="I316" s="162">
        <f t="shared" si="130"/>
        <v>0</v>
      </c>
      <c r="J316" s="162">
        <f t="shared" si="130"/>
        <v>0</v>
      </c>
      <c r="K316" s="162">
        <f t="shared" si="130"/>
        <v>0</v>
      </c>
      <c r="L316" s="162">
        <f t="shared" si="130"/>
        <v>0</v>
      </c>
      <c r="M316" s="163">
        <f t="shared" si="130"/>
        <v>0</v>
      </c>
      <c r="N316" s="162">
        <f t="shared" si="130"/>
        <v>0</v>
      </c>
      <c r="O316" s="162">
        <f t="shared" si="130"/>
        <v>1246.31</v>
      </c>
      <c r="P316" s="162">
        <f t="shared" si="130"/>
        <v>9749346.9899999984</v>
      </c>
      <c r="Q316" s="162">
        <f t="shared" si="130"/>
        <v>0</v>
      </c>
      <c r="R316" s="162">
        <f t="shared" si="130"/>
        <v>0</v>
      </c>
      <c r="S316" s="162">
        <f t="shared" si="130"/>
        <v>0</v>
      </c>
      <c r="T316" s="162">
        <f t="shared" si="130"/>
        <v>0</v>
      </c>
      <c r="U316" s="162">
        <f t="shared" si="130"/>
        <v>0</v>
      </c>
      <c r="V316" s="162">
        <f t="shared" si="130"/>
        <v>0</v>
      </c>
      <c r="W316" s="162">
        <f t="shared" si="130"/>
        <v>0</v>
      </c>
      <c r="X316" s="162">
        <f t="shared" si="130"/>
        <v>0</v>
      </c>
      <c r="Y316" s="162">
        <f t="shared" si="130"/>
        <v>0</v>
      </c>
      <c r="Z316" s="162">
        <f t="shared" si="130"/>
        <v>0</v>
      </c>
      <c r="AA316" s="162">
        <f t="shared" si="130"/>
        <v>0</v>
      </c>
      <c r="AB316" s="162">
        <f t="shared" si="130"/>
        <v>0</v>
      </c>
      <c r="AC316" s="162">
        <f t="shared" si="130"/>
        <v>0</v>
      </c>
      <c r="AD316" s="162">
        <f t="shared" si="130"/>
        <v>0</v>
      </c>
      <c r="AE316" s="162">
        <f t="shared" si="130"/>
        <v>208636.02000000002</v>
      </c>
      <c r="AF316" s="162">
        <f t="shared" si="130"/>
        <v>184172.64</v>
      </c>
      <c r="AG316" s="162">
        <f t="shared" si="130"/>
        <v>0</v>
      </c>
      <c r="AH316" s="138" t="s">
        <v>17012</v>
      </c>
      <c r="AI316" s="138" t="s">
        <v>17012</v>
      </c>
      <c r="AJ316" s="138" t="s">
        <v>17012</v>
      </c>
      <c r="AK316" s="169"/>
      <c r="AL316" s="169"/>
      <c r="AM316" s="169"/>
      <c r="AN316" s="169"/>
      <c r="AO316" s="170"/>
      <c r="AP316" s="170"/>
      <c r="AQ316" s="170"/>
      <c r="AR316" s="170"/>
      <c r="AS316" s="170"/>
      <c r="AT316" s="170"/>
      <c r="AU316" s="170"/>
      <c r="AV316" s="170"/>
      <c r="AW316" s="170"/>
      <c r="AX316" s="170"/>
      <c r="AY316" s="170"/>
      <c r="AZ316" s="171"/>
      <c r="BA316" s="171"/>
      <c r="BB316" s="170"/>
      <c r="BC316" s="170"/>
      <c r="BD316" s="172"/>
      <c r="BE316" s="173">
        <f t="shared" si="100"/>
        <v>-1246.31</v>
      </c>
      <c r="BL316" s="118" t="e">
        <f>VLOOKUP(D316,BO:BQ,3,FALSE)</f>
        <v>#N/A</v>
      </c>
      <c r="BO316" s="118" t="s">
        <v>3286</v>
      </c>
      <c r="BP316" s="118" t="s">
        <v>2983</v>
      </c>
      <c r="BQ316" s="118" t="s">
        <v>2551</v>
      </c>
      <c r="BW316" s="118" t="s">
        <v>3286</v>
      </c>
      <c r="BX316" s="118" t="s">
        <v>2983</v>
      </c>
      <c r="BY316" s="118" t="s">
        <v>2551</v>
      </c>
      <c r="CJ316" s="164">
        <f t="shared" si="119"/>
        <v>1.9790604710578918E-9</v>
      </c>
    </row>
    <row r="317" spans="1:120" x14ac:dyDescent="0.3">
      <c r="A317" s="118">
        <v>1</v>
      </c>
      <c r="B317" s="165">
        <f>SUBTOTAL(9,$A$22:A317)</f>
        <v>255</v>
      </c>
      <c r="C317" s="165"/>
      <c r="D317" s="166" t="s">
        <v>234</v>
      </c>
      <c r="E317" s="198" t="s">
        <v>17417</v>
      </c>
      <c r="F317" s="162">
        <f t="shared" ref="F317:F318" si="131">G317+H317+I317+J317+K317+L317+N317+P317+R317+T317+V317+W317+X317+Y317+Z317+AA317+AB317+AC317+AD317+AE317+AF317+AG317</f>
        <v>5252612.41</v>
      </c>
      <c r="G317" s="162">
        <v>0</v>
      </c>
      <c r="H317" s="162">
        <v>0</v>
      </c>
      <c r="I317" s="162">
        <v>0</v>
      </c>
      <c r="J317" s="162">
        <v>0</v>
      </c>
      <c r="K317" s="162">
        <v>0</v>
      </c>
      <c r="L317" s="162">
        <v>0</v>
      </c>
      <c r="M317" s="163">
        <v>0</v>
      </c>
      <c r="N317" s="162">
        <v>0</v>
      </c>
      <c r="O317" s="167">
        <v>635.57000000000005</v>
      </c>
      <c r="P317" s="162">
        <v>5048843.0199999996</v>
      </c>
      <c r="Q317" s="162">
        <v>0</v>
      </c>
      <c r="R317" s="162">
        <v>0</v>
      </c>
      <c r="S317" s="162">
        <v>0</v>
      </c>
      <c r="T317" s="162">
        <v>0</v>
      </c>
      <c r="U317" s="162">
        <v>0</v>
      </c>
      <c r="V317" s="162">
        <v>0</v>
      </c>
      <c r="W317" s="162">
        <v>0</v>
      </c>
      <c r="X317" s="162">
        <v>0</v>
      </c>
      <c r="Y317" s="162">
        <v>0</v>
      </c>
      <c r="Z317" s="162">
        <v>0</v>
      </c>
      <c r="AA317" s="162">
        <v>0</v>
      </c>
      <c r="AB317" s="162">
        <v>0</v>
      </c>
      <c r="AC317" s="162">
        <v>0</v>
      </c>
      <c r="AD317" s="162">
        <v>0</v>
      </c>
      <c r="AE317" s="162">
        <f>ROUND(P317*2.14%,2)</f>
        <v>108045.24</v>
      </c>
      <c r="AF317" s="162">
        <v>95724.15</v>
      </c>
      <c r="AG317" s="162">
        <v>0</v>
      </c>
      <c r="AH317" s="138">
        <v>2023</v>
      </c>
      <c r="AI317" s="138">
        <v>2023</v>
      </c>
      <c r="AJ317" s="138">
        <v>2023</v>
      </c>
      <c r="AK317" s="169"/>
      <c r="AL317" s="169"/>
      <c r="AM317" s="169"/>
      <c r="AN317" s="169"/>
      <c r="AO317" s="170" t="s">
        <v>16939</v>
      </c>
      <c r="AP317" s="170" t="s">
        <v>16960</v>
      </c>
      <c r="AQ317" s="170">
        <v>0</v>
      </c>
      <c r="AR317" s="170" t="s">
        <v>16937</v>
      </c>
      <c r="AS317" s="170" t="s">
        <v>16952</v>
      </c>
      <c r="AT317" s="170">
        <v>0</v>
      </c>
      <c r="AU317" s="170"/>
      <c r="AV317" s="170"/>
      <c r="AW317" s="170"/>
      <c r="AX317" s="170"/>
      <c r="AY317" s="170" t="s">
        <v>617</v>
      </c>
      <c r="AZ317" s="171">
        <v>724.81</v>
      </c>
      <c r="BA317" s="171">
        <v>793.14</v>
      </c>
      <c r="BB317" s="170" t="s">
        <v>2966</v>
      </c>
      <c r="BC317" s="170" t="s">
        <v>16998</v>
      </c>
      <c r="BD317" s="172"/>
      <c r="BE317" s="173">
        <f t="shared" si="100"/>
        <v>157.56999999999994</v>
      </c>
      <c r="BL317" s="118" t="str">
        <f>VLOOKUP(D317,BO:BQ,3,FALSE)</f>
        <v>639.760</v>
      </c>
      <c r="BO317" s="118" t="s">
        <v>3287</v>
      </c>
      <c r="BP317" s="118" t="s">
        <v>2983</v>
      </c>
      <c r="BQ317" s="118" t="s">
        <v>2983</v>
      </c>
      <c r="BW317" s="118" t="s">
        <v>3287</v>
      </c>
      <c r="BX317" s="118" t="s">
        <v>2983</v>
      </c>
      <c r="BY317" s="118" t="s">
        <v>2983</v>
      </c>
      <c r="CJ317" s="164">
        <f t="shared" si="119"/>
        <v>5.9662852436304092E-10</v>
      </c>
    </row>
    <row r="318" spans="1:120" x14ac:dyDescent="0.3">
      <c r="A318" s="118">
        <v>1</v>
      </c>
      <c r="B318" s="165">
        <f>SUBTOTAL(9,$A$22:A318)</f>
        <v>256</v>
      </c>
      <c r="C318" s="165"/>
      <c r="D318" s="166" t="s">
        <v>14840</v>
      </c>
      <c r="E318" s="198" t="s">
        <v>17417</v>
      </c>
      <c r="F318" s="162">
        <f t="shared" si="131"/>
        <v>4889543.24</v>
      </c>
      <c r="G318" s="162">
        <v>0</v>
      </c>
      <c r="H318" s="162">
        <v>0</v>
      </c>
      <c r="I318" s="162">
        <v>0</v>
      </c>
      <c r="J318" s="162">
        <v>0</v>
      </c>
      <c r="K318" s="162">
        <v>0</v>
      </c>
      <c r="L318" s="162">
        <v>0</v>
      </c>
      <c r="M318" s="163">
        <v>0</v>
      </c>
      <c r="N318" s="162">
        <v>0</v>
      </c>
      <c r="O318" s="167">
        <v>610.74</v>
      </c>
      <c r="P318" s="162">
        <v>4700503.97</v>
      </c>
      <c r="Q318" s="162">
        <v>0</v>
      </c>
      <c r="R318" s="162">
        <v>0</v>
      </c>
      <c r="S318" s="162">
        <v>0</v>
      </c>
      <c r="T318" s="162">
        <v>0</v>
      </c>
      <c r="U318" s="162">
        <v>0</v>
      </c>
      <c r="V318" s="162">
        <v>0</v>
      </c>
      <c r="W318" s="162">
        <v>0</v>
      </c>
      <c r="X318" s="162">
        <v>0</v>
      </c>
      <c r="Y318" s="162">
        <v>0</v>
      </c>
      <c r="Z318" s="162">
        <v>0</v>
      </c>
      <c r="AA318" s="162">
        <v>0</v>
      </c>
      <c r="AB318" s="162">
        <v>0</v>
      </c>
      <c r="AC318" s="162">
        <v>0</v>
      </c>
      <c r="AD318" s="162">
        <v>0</v>
      </c>
      <c r="AE318" s="162">
        <f>ROUND(P318*2.14%,2)</f>
        <v>100590.78</v>
      </c>
      <c r="AF318" s="162">
        <v>88448.49</v>
      </c>
      <c r="AG318" s="162">
        <v>0</v>
      </c>
      <c r="AH318" s="138">
        <v>2023</v>
      </c>
      <c r="AI318" s="138">
        <v>2023</v>
      </c>
      <c r="AJ318" s="138">
        <v>2023</v>
      </c>
      <c r="AK318" s="169"/>
      <c r="AL318" s="169"/>
      <c r="AM318" s="169"/>
      <c r="AN318" s="169"/>
      <c r="AO318" s="170"/>
      <c r="AP318" s="170"/>
      <c r="AQ318" s="170"/>
      <c r="AR318" s="170"/>
      <c r="AS318" s="170"/>
      <c r="AT318" s="170"/>
      <c r="AU318" s="170"/>
      <c r="AV318" s="170"/>
      <c r="AW318" s="170"/>
      <c r="AX318" s="170"/>
      <c r="AY318" s="170"/>
      <c r="AZ318" s="171"/>
      <c r="BA318" s="171"/>
      <c r="BB318" s="170"/>
      <c r="BC318" s="170"/>
      <c r="BD318" s="172"/>
      <c r="BE318" s="173"/>
      <c r="CJ318" s="164">
        <f t="shared" si="119"/>
        <v>4.8021320253610611E-10</v>
      </c>
    </row>
    <row r="319" spans="1:120" x14ac:dyDescent="0.3">
      <c r="B319" s="196" t="s">
        <v>235</v>
      </c>
      <c r="C319" s="196"/>
      <c r="D319" s="196"/>
      <c r="E319" s="197"/>
      <c r="F319" s="161">
        <f>SUM(F320:F321)</f>
        <v>4131716.2</v>
      </c>
      <c r="G319" s="162">
        <f t="shared" ref="G319:AG319" si="132">SUM(G320:G321)</f>
        <v>0</v>
      </c>
      <c r="H319" s="162">
        <f t="shared" si="132"/>
        <v>0</v>
      </c>
      <c r="I319" s="162">
        <f t="shared" si="132"/>
        <v>0</v>
      </c>
      <c r="J319" s="162">
        <f t="shared" si="132"/>
        <v>0</v>
      </c>
      <c r="K319" s="162">
        <f t="shared" si="132"/>
        <v>0</v>
      </c>
      <c r="L319" s="162">
        <f t="shared" si="132"/>
        <v>0</v>
      </c>
      <c r="M319" s="163">
        <f t="shared" si="132"/>
        <v>0</v>
      </c>
      <c r="N319" s="162">
        <f t="shared" si="132"/>
        <v>0</v>
      </c>
      <c r="O319" s="162">
        <f t="shared" si="132"/>
        <v>1331</v>
      </c>
      <c r="P319" s="162">
        <f t="shared" si="132"/>
        <v>3982172</v>
      </c>
      <c r="Q319" s="162">
        <f t="shared" si="132"/>
        <v>0</v>
      </c>
      <c r="R319" s="162">
        <f t="shared" si="132"/>
        <v>0</v>
      </c>
      <c r="S319" s="162">
        <f t="shared" si="132"/>
        <v>0</v>
      </c>
      <c r="T319" s="162">
        <f t="shared" si="132"/>
        <v>0</v>
      </c>
      <c r="U319" s="162">
        <f t="shared" si="132"/>
        <v>0</v>
      </c>
      <c r="V319" s="162">
        <f t="shared" si="132"/>
        <v>0</v>
      </c>
      <c r="W319" s="162">
        <f t="shared" si="132"/>
        <v>0</v>
      </c>
      <c r="X319" s="162">
        <f t="shared" si="132"/>
        <v>0</v>
      </c>
      <c r="Y319" s="162">
        <f t="shared" si="132"/>
        <v>0</v>
      </c>
      <c r="Z319" s="162">
        <f t="shared" si="132"/>
        <v>0</v>
      </c>
      <c r="AA319" s="162">
        <f t="shared" si="132"/>
        <v>0</v>
      </c>
      <c r="AB319" s="162">
        <f t="shared" si="132"/>
        <v>0</v>
      </c>
      <c r="AC319" s="162">
        <f t="shared" si="132"/>
        <v>0</v>
      </c>
      <c r="AD319" s="162">
        <f t="shared" si="132"/>
        <v>0</v>
      </c>
      <c r="AE319" s="162">
        <f t="shared" si="132"/>
        <v>0</v>
      </c>
      <c r="AF319" s="162">
        <f t="shared" si="132"/>
        <v>149544.20000000001</v>
      </c>
      <c r="AG319" s="162">
        <f t="shared" si="132"/>
        <v>0</v>
      </c>
      <c r="AH319" s="138" t="s">
        <v>17012</v>
      </c>
      <c r="AI319" s="138" t="s">
        <v>17012</v>
      </c>
      <c r="AJ319" s="138" t="s">
        <v>17012</v>
      </c>
      <c r="AK319" s="169"/>
      <c r="AL319" s="169"/>
      <c r="AM319" s="169"/>
      <c r="AN319" s="169"/>
      <c r="AO319" s="170"/>
      <c r="AP319" s="170"/>
      <c r="AQ319" s="170"/>
      <c r="AR319" s="170"/>
      <c r="AS319" s="170"/>
      <c r="AT319" s="170"/>
      <c r="AU319" s="170"/>
      <c r="AV319" s="170"/>
      <c r="AW319" s="170"/>
      <c r="AX319" s="170"/>
      <c r="AY319" s="170"/>
      <c r="AZ319" s="171"/>
      <c r="BA319" s="171"/>
      <c r="BB319" s="170"/>
      <c r="BC319" s="170"/>
      <c r="BD319" s="172"/>
      <c r="BE319" s="173"/>
      <c r="CJ319" s="164">
        <f t="shared" si="119"/>
        <v>1.7462298274040222E-10</v>
      </c>
    </row>
    <row r="320" spans="1:120" s="184" customFormat="1" x14ac:dyDescent="0.3">
      <c r="A320" s="118">
        <v>1</v>
      </c>
      <c r="B320" s="165">
        <f>SUBTOTAL(9,$A$22:A320)</f>
        <v>257</v>
      </c>
      <c r="C320" s="165"/>
      <c r="D320" s="211" t="s">
        <v>14441</v>
      </c>
      <c r="E320" s="198" t="s">
        <v>17417</v>
      </c>
      <c r="F320" s="162">
        <f t="shared" ref="F320" si="133">G320+H320+I320+J320+K320+L320+N320+P320+R320+T320+V320+W320+X320+Y320+Z320+AA320+AB320+AC320+AD320+AE320+AF320+AG320</f>
        <v>149544.20000000001</v>
      </c>
      <c r="G320" s="179">
        <v>0</v>
      </c>
      <c r="H320" s="179">
        <v>0</v>
      </c>
      <c r="I320" s="179">
        <v>0</v>
      </c>
      <c r="J320" s="179">
        <v>0</v>
      </c>
      <c r="K320" s="179">
        <v>0</v>
      </c>
      <c r="L320" s="179">
        <v>0</v>
      </c>
      <c r="M320" s="200">
        <v>0</v>
      </c>
      <c r="N320" s="179">
        <v>0</v>
      </c>
      <c r="O320" s="179">
        <v>0</v>
      </c>
      <c r="P320" s="179">
        <v>0</v>
      </c>
      <c r="Q320" s="179">
        <v>0</v>
      </c>
      <c r="R320" s="179">
        <v>0</v>
      </c>
      <c r="S320" s="179">
        <v>0</v>
      </c>
      <c r="T320" s="179">
        <v>0</v>
      </c>
      <c r="U320" s="179">
        <v>0</v>
      </c>
      <c r="V320" s="179">
        <v>0</v>
      </c>
      <c r="W320" s="179">
        <v>0</v>
      </c>
      <c r="X320" s="179">
        <v>0</v>
      </c>
      <c r="Y320" s="179">
        <v>0</v>
      </c>
      <c r="Z320" s="179">
        <v>0</v>
      </c>
      <c r="AA320" s="179">
        <v>0</v>
      </c>
      <c r="AB320" s="179">
        <v>0</v>
      </c>
      <c r="AC320" s="179">
        <v>0</v>
      </c>
      <c r="AD320" s="179">
        <v>0</v>
      </c>
      <c r="AE320" s="216">
        <f>ROUND(P320*2.14%,2)+ROUND(G320*2.14%,2)+ROUND(H320*2.14%,2)+ROUND(I320*2.14%,2)+ROUND(J320*2.14%,2)+ROUND(K320*2.14%,2)+ROUND(L320*2.14%,2)+ROUND(N320*2.14%,2)+ROUND(R320*2.14%,2)+ROUND(T320*2.14%,2)+ROUND(V320*2.14%,2)+ROUND(W320*2.14%,2)+ROUND(X320*2.14%,2)+ROUND(Y320*2.14%,2)+ROUND(Z320*2.14%,2)+ROUND(AA320*2.14%,2)+ROUND(AB320*2.14%,2)+ROUND(AC320*2.14%,2)+ROUND(AD320*2.14%,2)</f>
        <v>0</v>
      </c>
      <c r="AF320" s="179">
        <v>149544.20000000001</v>
      </c>
      <c r="AG320" s="179">
        <v>0</v>
      </c>
      <c r="AH320" s="181">
        <v>2023</v>
      </c>
      <c r="AI320" s="181" t="s">
        <v>17033</v>
      </c>
      <c r="AJ320" s="182" t="s">
        <v>17033</v>
      </c>
      <c r="BY320" s="185"/>
      <c r="CG320" s="184" t="e">
        <f>VLOOKUP(D320,CH:CI,2,FALSE)</f>
        <v>#N/A</v>
      </c>
      <c r="CJ320" s="164">
        <f t="shared" si="119"/>
        <v>0</v>
      </c>
      <c r="CN320" s="184" t="e">
        <f>VLOOKUP(D320,CO:CP,2,FALSE)</f>
        <v>#N/A</v>
      </c>
      <c r="DM320" s="184" t="e">
        <f>VLOOKUP(D320,DN:DO,2,FALSE)</f>
        <v>#N/A</v>
      </c>
      <c r="DP320" s="118"/>
    </row>
    <row r="321" spans="1:120" x14ac:dyDescent="0.3">
      <c r="A321" s="118">
        <v>1</v>
      </c>
      <c r="B321" s="165">
        <f>SUBTOTAL(9,$A$22:A321)</f>
        <v>258</v>
      </c>
      <c r="C321" s="165"/>
      <c r="D321" s="175" t="s">
        <v>14427</v>
      </c>
      <c r="E321" s="198" t="s">
        <v>17417</v>
      </c>
      <c r="F321" s="162">
        <f>G321+H321+I321+J321+K321+L321+N321+P321+R321+T321+V321+W321+X321+Y321+Z321+AA321+AB321+AC321+AD321+AE321+AF321+AG321</f>
        <v>3982172</v>
      </c>
      <c r="G321" s="178">
        <v>0</v>
      </c>
      <c r="H321" s="178">
        <v>0</v>
      </c>
      <c r="I321" s="178">
        <v>0</v>
      </c>
      <c r="J321" s="178">
        <v>0</v>
      </c>
      <c r="K321" s="178">
        <v>0</v>
      </c>
      <c r="L321" s="178">
        <v>0</v>
      </c>
      <c r="M321" s="195">
        <v>0</v>
      </c>
      <c r="N321" s="178">
        <v>0</v>
      </c>
      <c r="O321" s="162">
        <v>1331</v>
      </c>
      <c r="P321" s="162">
        <v>3982172</v>
      </c>
      <c r="Q321" s="178">
        <v>0</v>
      </c>
      <c r="R321" s="178">
        <v>0</v>
      </c>
      <c r="S321" s="162">
        <v>0</v>
      </c>
      <c r="T321" s="162">
        <v>0</v>
      </c>
      <c r="U321" s="178">
        <v>0</v>
      </c>
      <c r="V321" s="178">
        <v>0</v>
      </c>
      <c r="W321" s="178">
        <v>0</v>
      </c>
      <c r="X321" s="178">
        <v>0</v>
      </c>
      <c r="Y321" s="178">
        <v>0</v>
      </c>
      <c r="Z321" s="178">
        <v>0</v>
      </c>
      <c r="AA321" s="178">
        <v>0</v>
      </c>
      <c r="AB321" s="178">
        <v>0</v>
      </c>
      <c r="AC321" s="178">
        <v>0</v>
      </c>
      <c r="AD321" s="178">
        <v>0</v>
      </c>
      <c r="AE321" s="162">
        <v>0</v>
      </c>
      <c r="AF321" s="178">
        <v>0</v>
      </c>
      <c r="AG321" s="178">
        <v>0</v>
      </c>
      <c r="AH321" s="138" t="s">
        <v>17033</v>
      </c>
      <c r="AI321" s="138">
        <v>2023</v>
      </c>
      <c r="AJ321" s="138" t="s">
        <v>17033</v>
      </c>
      <c r="AK321" s="169"/>
      <c r="AL321" s="169"/>
      <c r="AM321" s="169"/>
      <c r="AN321" s="169"/>
      <c r="AO321" s="170"/>
      <c r="AP321" s="170"/>
      <c r="AQ321" s="170"/>
      <c r="AR321" s="170"/>
      <c r="AS321" s="170"/>
      <c r="AT321" s="170"/>
      <c r="AU321" s="170"/>
      <c r="AV321" s="170"/>
      <c r="AW321" s="170"/>
      <c r="AX321" s="170"/>
      <c r="AY321" s="170"/>
      <c r="AZ321" s="171"/>
      <c r="BA321" s="171"/>
      <c r="BB321" s="170"/>
      <c r="BC321" s="170"/>
      <c r="BD321" s="172"/>
      <c r="BE321" s="173"/>
      <c r="CJ321" s="164">
        <f>F321-G321-H321-I321-J321-K321-L321-N321-P321-R321-T321-V321-W321-X321-Y321-Z321-AA321-AB321-AC321-AD321-AE321-AF321-AG321</f>
        <v>0</v>
      </c>
    </row>
    <row r="322" spans="1:120" x14ac:dyDescent="0.3">
      <c r="B322" s="196" t="s">
        <v>17262</v>
      </c>
      <c r="C322" s="196"/>
      <c r="D322" s="166"/>
      <c r="E322" s="138"/>
      <c r="F322" s="161">
        <f>F323</f>
        <v>5614932.2299999995</v>
      </c>
      <c r="G322" s="162">
        <f t="shared" ref="G322:AG322" si="134">G323</f>
        <v>0</v>
      </c>
      <c r="H322" s="162">
        <f t="shared" si="134"/>
        <v>0</v>
      </c>
      <c r="I322" s="162">
        <f t="shared" si="134"/>
        <v>0</v>
      </c>
      <c r="J322" s="162">
        <f t="shared" si="134"/>
        <v>0</v>
      </c>
      <c r="K322" s="162">
        <f t="shared" si="134"/>
        <v>0</v>
      </c>
      <c r="L322" s="162">
        <f t="shared" si="134"/>
        <v>0</v>
      </c>
      <c r="M322" s="163">
        <f t="shared" si="134"/>
        <v>0</v>
      </c>
      <c r="N322" s="162">
        <f t="shared" si="134"/>
        <v>0</v>
      </c>
      <c r="O322" s="162">
        <f t="shared" si="134"/>
        <v>653.37</v>
      </c>
      <c r="P322" s="162">
        <f t="shared" si="134"/>
        <v>5500747.71</v>
      </c>
      <c r="Q322" s="162">
        <f t="shared" si="134"/>
        <v>0</v>
      </c>
      <c r="R322" s="162">
        <f t="shared" si="134"/>
        <v>0</v>
      </c>
      <c r="S322" s="162">
        <f t="shared" si="134"/>
        <v>0</v>
      </c>
      <c r="T322" s="162">
        <f t="shared" si="134"/>
        <v>0</v>
      </c>
      <c r="U322" s="162">
        <f t="shared" si="134"/>
        <v>0</v>
      </c>
      <c r="V322" s="162">
        <f t="shared" si="134"/>
        <v>0</v>
      </c>
      <c r="W322" s="162">
        <f t="shared" si="134"/>
        <v>0</v>
      </c>
      <c r="X322" s="162">
        <f t="shared" si="134"/>
        <v>0</v>
      </c>
      <c r="Y322" s="162">
        <f t="shared" si="134"/>
        <v>0</v>
      </c>
      <c r="Z322" s="162">
        <f t="shared" si="134"/>
        <v>0</v>
      </c>
      <c r="AA322" s="162">
        <f t="shared" si="134"/>
        <v>0</v>
      </c>
      <c r="AB322" s="162">
        <f t="shared" si="134"/>
        <v>0</v>
      </c>
      <c r="AC322" s="162">
        <f t="shared" si="134"/>
        <v>0</v>
      </c>
      <c r="AD322" s="162">
        <f t="shared" si="134"/>
        <v>0</v>
      </c>
      <c r="AE322" s="162">
        <f t="shared" si="134"/>
        <v>114184.52</v>
      </c>
      <c r="AF322" s="162">
        <f t="shared" si="134"/>
        <v>0</v>
      </c>
      <c r="AG322" s="162">
        <f t="shared" si="134"/>
        <v>0</v>
      </c>
      <c r="AH322" s="138" t="s">
        <v>17012</v>
      </c>
      <c r="AI322" s="138" t="s">
        <v>17012</v>
      </c>
      <c r="AJ322" s="138" t="s">
        <v>17012</v>
      </c>
      <c r="AK322" s="169"/>
      <c r="AL322" s="169"/>
      <c r="AM322" s="169"/>
      <c r="AN322" s="169"/>
      <c r="AO322" s="170"/>
      <c r="AP322" s="170"/>
      <c r="AQ322" s="170"/>
      <c r="AR322" s="170"/>
      <c r="AS322" s="170"/>
      <c r="AT322" s="170"/>
      <c r="AU322" s="170"/>
      <c r="AV322" s="170"/>
      <c r="AW322" s="170"/>
      <c r="AX322" s="170"/>
      <c r="AY322" s="170"/>
      <c r="AZ322" s="171"/>
      <c r="BA322" s="171"/>
      <c r="BB322" s="170"/>
      <c r="BC322" s="170"/>
      <c r="BD322" s="172"/>
      <c r="BE322" s="173"/>
      <c r="CJ322" s="164">
        <f t="shared" si="119"/>
        <v>-4.5110937207937241E-10</v>
      </c>
    </row>
    <row r="323" spans="1:120" s="184" customFormat="1" x14ac:dyDescent="0.3">
      <c r="A323" s="118">
        <v>1</v>
      </c>
      <c r="B323" s="165">
        <f>SUBTOTAL(9,$A$22:A323)</f>
        <v>259</v>
      </c>
      <c r="C323" s="165"/>
      <c r="D323" s="211" t="s">
        <v>14525</v>
      </c>
      <c r="E323" s="198" t="s">
        <v>17417</v>
      </c>
      <c r="F323" s="162">
        <f>G323+H323+I323+J323+K323+L323+N323+P323+R323+T323+V323+W323+X323+Y323+Z323+AA323+AB323+AC323+AD323+AE323+AF323+AG323</f>
        <v>5614932.2299999995</v>
      </c>
      <c r="G323" s="179">
        <v>0</v>
      </c>
      <c r="H323" s="179">
        <v>0</v>
      </c>
      <c r="I323" s="179">
        <v>0</v>
      </c>
      <c r="J323" s="179">
        <v>0</v>
      </c>
      <c r="K323" s="179">
        <v>0</v>
      </c>
      <c r="L323" s="179">
        <v>0</v>
      </c>
      <c r="M323" s="200">
        <v>0</v>
      </c>
      <c r="N323" s="179">
        <v>0</v>
      </c>
      <c r="O323" s="167">
        <v>653.37</v>
      </c>
      <c r="P323" s="179">
        <v>5500747.71</v>
      </c>
      <c r="Q323" s="179">
        <v>0</v>
      </c>
      <c r="R323" s="179">
        <v>0</v>
      </c>
      <c r="S323" s="179">
        <v>0</v>
      </c>
      <c r="T323" s="179">
        <v>0</v>
      </c>
      <c r="U323" s="179">
        <v>0</v>
      </c>
      <c r="V323" s="179">
        <v>0</v>
      </c>
      <c r="W323" s="179">
        <v>0</v>
      </c>
      <c r="X323" s="179">
        <v>0</v>
      </c>
      <c r="Y323" s="179">
        <v>0</v>
      </c>
      <c r="Z323" s="179">
        <v>0</v>
      </c>
      <c r="AA323" s="179">
        <v>0</v>
      </c>
      <c r="AB323" s="179">
        <v>0</v>
      </c>
      <c r="AC323" s="179">
        <v>0</v>
      </c>
      <c r="AD323" s="179">
        <v>0</v>
      </c>
      <c r="AE323" s="216">
        <v>114184.52</v>
      </c>
      <c r="AF323" s="179">
        <v>0</v>
      </c>
      <c r="AG323" s="179">
        <v>0</v>
      </c>
      <c r="AH323" s="181" t="s">
        <v>17033</v>
      </c>
      <c r="AI323" s="181">
        <v>2023</v>
      </c>
      <c r="AJ323" s="182">
        <v>2023</v>
      </c>
      <c r="AV323" s="184" t="e">
        <f>VLOOKUP(D323,AY:AZ,2,FALSE)</f>
        <v>#N/A</v>
      </c>
      <c r="BY323" s="185"/>
      <c r="CG323" s="184" t="e">
        <f>VLOOKUP(D323,CH:CI,2,FALSE)</f>
        <v>#N/A</v>
      </c>
      <c r="CJ323" s="164">
        <f t="shared" si="119"/>
        <v>-4.5110937207937241E-10</v>
      </c>
      <c r="CN323" s="184" t="e">
        <f>VLOOKUP(D323,CO:CP,2,FALSE)</f>
        <v>#N/A</v>
      </c>
      <c r="DM323" s="184" t="e">
        <f>VLOOKUP(D323,DN:DO,2,FALSE)</f>
        <v>#N/A</v>
      </c>
      <c r="DP323" s="118"/>
    </row>
    <row r="324" spans="1:120" x14ac:dyDescent="0.3">
      <c r="B324" s="196" t="s">
        <v>362</v>
      </c>
      <c r="C324" s="196"/>
      <c r="D324" s="196"/>
      <c r="E324" s="197"/>
      <c r="F324" s="161">
        <f>F325</f>
        <v>6474966.2599999998</v>
      </c>
      <c r="G324" s="162">
        <f t="shared" ref="G324:AG324" si="135">G325</f>
        <v>0</v>
      </c>
      <c r="H324" s="162">
        <f t="shared" si="135"/>
        <v>0</v>
      </c>
      <c r="I324" s="162">
        <f t="shared" si="135"/>
        <v>0</v>
      </c>
      <c r="J324" s="162">
        <f t="shared" si="135"/>
        <v>0</v>
      </c>
      <c r="K324" s="162">
        <f t="shared" si="135"/>
        <v>0</v>
      </c>
      <c r="L324" s="162">
        <f t="shared" si="135"/>
        <v>0</v>
      </c>
      <c r="M324" s="163">
        <f t="shared" si="135"/>
        <v>0</v>
      </c>
      <c r="N324" s="162">
        <f t="shared" si="135"/>
        <v>0</v>
      </c>
      <c r="O324" s="162">
        <f t="shared" si="135"/>
        <v>798.8</v>
      </c>
      <c r="P324" s="162">
        <f t="shared" si="135"/>
        <v>6248875.8399999999</v>
      </c>
      <c r="Q324" s="162">
        <f t="shared" si="135"/>
        <v>0</v>
      </c>
      <c r="R324" s="162">
        <f t="shared" si="135"/>
        <v>0</v>
      </c>
      <c r="S324" s="162">
        <f t="shared" si="135"/>
        <v>0</v>
      </c>
      <c r="T324" s="162">
        <f t="shared" si="135"/>
        <v>0</v>
      </c>
      <c r="U324" s="162">
        <f t="shared" si="135"/>
        <v>0</v>
      </c>
      <c r="V324" s="162">
        <f t="shared" si="135"/>
        <v>0</v>
      </c>
      <c r="W324" s="162">
        <f t="shared" si="135"/>
        <v>0</v>
      </c>
      <c r="X324" s="162">
        <f t="shared" si="135"/>
        <v>0</v>
      </c>
      <c r="Y324" s="162">
        <f t="shared" si="135"/>
        <v>0</v>
      </c>
      <c r="Z324" s="162">
        <f t="shared" si="135"/>
        <v>0</v>
      </c>
      <c r="AA324" s="162">
        <f t="shared" si="135"/>
        <v>0</v>
      </c>
      <c r="AB324" s="162">
        <f t="shared" si="135"/>
        <v>0</v>
      </c>
      <c r="AC324" s="162">
        <f t="shared" si="135"/>
        <v>0</v>
      </c>
      <c r="AD324" s="162">
        <f t="shared" si="135"/>
        <v>0</v>
      </c>
      <c r="AE324" s="162">
        <f t="shared" si="135"/>
        <v>133057.31</v>
      </c>
      <c r="AF324" s="162">
        <f t="shared" si="135"/>
        <v>93033.11</v>
      </c>
      <c r="AG324" s="162">
        <f t="shared" si="135"/>
        <v>0</v>
      </c>
      <c r="AH324" s="138" t="s">
        <v>17012</v>
      </c>
      <c r="AI324" s="138" t="s">
        <v>17012</v>
      </c>
      <c r="AJ324" s="138" t="s">
        <v>17012</v>
      </c>
      <c r="AK324" s="169"/>
      <c r="AL324" s="169"/>
      <c r="AM324" s="169"/>
      <c r="AN324" s="169"/>
      <c r="AO324" s="170"/>
      <c r="AP324" s="170"/>
      <c r="AQ324" s="170"/>
      <c r="AR324" s="170"/>
      <c r="AS324" s="170"/>
      <c r="AT324" s="170"/>
      <c r="AU324" s="170"/>
      <c r="AV324" s="170"/>
      <c r="AW324" s="170"/>
      <c r="AX324" s="170"/>
      <c r="AY324" s="170"/>
      <c r="AZ324" s="171"/>
      <c r="BA324" s="171"/>
      <c r="BB324" s="170"/>
      <c r="BC324" s="170"/>
      <c r="BD324" s="172"/>
      <c r="BE324" s="173">
        <f t="shared" ref="BE324:BE378" si="136">BA324-O324</f>
        <v>-798.8</v>
      </c>
      <c r="BL324" s="118" t="e">
        <f>VLOOKUP(D324,BO:BQ,3,FALSE)</f>
        <v>#N/A</v>
      </c>
      <c r="BO324" s="118" t="s">
        <v>3522</v>
      </c>
      <c r="BP324" s="118" t="s">
        <v>942</v>
      </c>
      <c r="BQ324" s="118" t="s">
        <v>3523</v>
      </c>
      <c r="BW324" s="118" t="s">
        <v>3522</v>
      </c>
      <c r="BX324" s="118" t="s">
        <v>942</v>
      </c>
      <c r="BY324" s="118" t="s">
        <v>3523</v>
      </c>
      <c r="CJ324" s="164">
        <f t="shared" si="119"/>
        <v>-7.2759576141834259E-11</v>
      </c>
    </row>
    <row r="325" spans="1:120" x14ac:dyDescent="0.3">
      <c r="A325" s="118">
        <v>1</v>
      </c>
      <c r="B325" s="165">
        <f>SUBTOTAL(9,$A$22:A325)</f>
        <v>260</v>
      </c>
      <c r="C325" s="165"/>
      <c r="D325" s="175" t="s">
        <v>363</v>
      </c>
      <c r="E325" s="198" t="s">
        <v>17415</v>
      </c>
      <c r="F325" s="162">
        <f>G325+H325+I325+J325+K325+L325+N325+P325+R325+T325+V325+W325+X325+Y325+Z325+AA325+AB325+AC325+AD325+AE325+AF325+AG325</f>
        <v>6474966.2599999998</v>
      </c>
      <c r="G325" s="178">
        <v>0</v>
      </c>
      <c r="H325" s="178">
        <v>0</v>
      </c>
      <c r="I325" s="178">
        <v>0</v>
      </c>
      <c r="J325" s="178">
        <v>0</v>
      </c>
      <c r="K325" s="178">
        <v>0</v>
      </c>
      <c r="L325" s="178">
        <v>0</v>
      </c>
      <c r="M325" s="195">
        <v>0</v>
      </c>
      <c r="N325" s="178">
        <v>0</v>
      </c>
      <c r="O325" s="167">
        <v>798.8</v>
      </c>
      <c r="P325" s="167">
        <v>6248875.8399999999</v>
      </c>
      <c r="Q325" s="178">
        <v>0</v>
      </c>
      <c r="R325" s="178">
        <v>0</v>
      </c>
      <c r="S325" s="162">
        <v>0</v>
      </c>
      <c r="T325" s="162">
        <v>0</v>
      </c>
      <c r="U325" s="178">
        <v>0</v>
      </c>
      <c r="V325" s="178">
        <v>0</v>
      </c>
      <c r="W325" s="178">
        <v>0</v>
      </c>
      <c r="X325" s="178">
        <v>0</v>
      </c>
      <c r="Y325" s="178">
        <v>0</v>
      </c>
      <c r="Z325" s="178">
        <v>0</v>
      </c>
      <c r="AA325" s="178">
        <v>0</v>
      </c>
      <c r="AB325" s="178">
        <v>0</v>
      </c>
      <c r="AC325" s="178">
        <v>0</v>
      </c>
      <c r="AD325" s="178">
        <v>0</v>
      </c>
      <c r="AE325" s="162">
        <v>133057.31</v>
      </c>
      <c r="AF325" s="162">
        <v>93033.11</v>
      </c>
      <c r="AG325" s="178">
        <v>0</v>
      </c>
      <c r="AH325" s="138">
        <v>2023</v>
      </c>
      <c r="AI325" s="138">
        <v>2023</v>
      </c>
      <c r="AJ325" s="138">
        <v>2023</v>
      </c>
      <c r="AK325" s="169"/>
      <c r="AL325" s="169"/>
      <c r="AM325" s="169"/>
      <c r="AN325" s="169"/>
      <c r="AO325" s="170" t="s">
        <v>16946</v>
      </c>
      <c r="AP325" s="170" t="s">
        <v>16941</v>
      </c>
      <c r="AQ325" s="170">
        <v>0</v>
      </c>
      <c r="AR325" s="170" t="s">
        <v>16950</v>
      </c>
      <c r="AS325" s="170" t="s">
        <v>16954</v>
      </c>
      <c r="AT325" s="170">
        <v>0</v>
      </c>
      <c r="AU325" s="170"/>
      <c r="AV325" s="170"/>
      <c r="AW325" s="170"/>
      <c r="AX325" s="170"/>
      <c r="AY325" s="170" t="s">
        <v>852</v>
      </c>
      <c r="AZ325" s="171">
        <v>907</v>
      </c>
      <c r="BA325" s="171">
        <v>950</v>
      </c>
      <c r="BB325" s="170" t="s">
        <v>2966</v>
      </c>
      <c r="BC325" s="170" t="s">
        <v>16998</v>
      </c>
      <c r="BD325" s="172"/>
      <c r="BE325" s="173">
        <f t="shared" si="136"/>
        <v>151.20000000000005</v>
      </c>
      <c r="BL325" s="118" t="str">
        <f>VLOOKUP(D325,BO:BQ,3,FALSE)</f>
        <v>нет данных</v>
      </c>
      <c r="BO325" s="118" t="s">
        <v>515</v>
      </c>
      <c r="BP325" s="118" t="s">
        <v>2983</v>
      </c>
      <c r="BQ325" s="118" t="s">
        <v>2983</v>
      </c>
      <c r="BW325" s="118" t="s">
        <v>515</v>
      </c>
      <c r="BX325" s="118" t="s">
        <v>2983</v>
      </c>
      <c r="BY325" s="118" t="s">
        <v>2983</v>
      </c>
      <c r="CJ325" s="164">
        <f t="shared" si="119"/>
        <v>-7.2759576141834259E-11</v>
      </c>
    </row>
    <row r="326" spans="1:120" x14ac:dyDescent="0.3">
      <c r="B326" s="196" t="s">
        <v>17304</v>
      </c>
      <c r="C326" s="196"/>
      <c r="D326" s="166"/>
      <c r="E326" s="138"/>
      <c r="F326" s="161">
        <f>F327</f>
        <v>3424966.38</v>
      </c>
      <c r="G326" s="162">
        <f t="shared" ref="G326:AG326" si="137">G327</f>
        <v>0</v>
      </c>
      <c r="H326" s="162">
        <f t="shared" si="137"/>
        <v>0</v>
      </c>
      <c r="I326" s="162">
        <f t="shared" si="137"/>
        <v>0</v>
      </c>
      <c r="J326" s="162">
        <f t="shared" si="137"/>
        <v>0</v>
      </c>
      <c r="K326" s="162">
        <f t="shared" si="137"/>
        <v>0</v>
      </c>
      <c r="L326" s="162">
        <f t="shared" si="137"/>
        <v>0</v>
      </c>
      <c r="M326" s="163">
        <f t="shared" si="137"/>
        <v>0</v>
      </c>
      <c r="N326" s="162">
        <f t="shared" si="137"/>
        <v>0</v>
      </c>
      <c r="O326" s="162">
        <f t="shared" si="137"/>
        <v>539.58000000000004</v>
      </c>
      <c r="P326" s="162">
        <f t="shared" si="137"/>
        <v>3389066</v>
      </c>
      <c r="Q326" s="162">
        <f t="shared" si="137"/>
        <v>0</v>
      </c>
      <c r="R326" s="162">
        <f t="shared" si="137"/>
        <v>0</v>
      </c>
      <c r="S326" s="162">
        <f t="shared" si="137"/>
        <v>0</v>
      </c>
      <c r="T326" s="162">
        <f t="shared" si="137"/>
        <v>0</v>
      </c>
      <c r="U326" s="162">
        <f t="shared" si="137"/>
        <v>0</v>
      </c>
      <c r="V326" s="162">
        <f t="shared" si="137"/>
        <v>0</v>
      </c>
      <c r="W326" s="162">
        <f t="shared" si="137"/>
        <v>0</v>
      </c>
      <c r="X326" s="162">
        <f t="shared" si="137"/>
        <v>0</v>
      </c>
      <c r="Y326" s="162">
        <f t="shared" si="137"/>
        <v>0</v>
      </c>
      <c r="Z326" s="162">
        <f t="shared" si="137"/>
        <v>0</v>
      </c>
      <c r="AA326" s="162">
        <f t="shared" si="137"/>
        <v>0</v>
      </c>
      <c r="AB326" s="162">
        <f t="shared" si="137"/>
        <v>0</v>
      </c>
      <c r="AC326" s="162">
        <f t="shared" si="137"/>
        <v>0</v>
      </c>
      <c r="AD326" s="162">
        <f t="shared" si="137"/>
        <v>0</v>
      </c>
      <c r="AE326" s="162">
        <f t="shared" si="137"/>
        <v>35900.379999999997</v>
      </c>
      <c r="AF326" s="162">
        <f t="shared" si="137"/>
        <v>0</v>
      </c>
      <c r="AG326" s="162">
        <f t="shared" si="137"/>
        <v>0</v>
      </c>
      <c r="AH326" s="138" t="s">
        <v>17012</v>
      </c>
      <c r="AI326" s="138" t="s">
        <v>17012</v>
      </c>
      <c r="AJ326" s="138" t="s">
        <v>17012</v>
      </c>
      <c r="AK326" s="169"/>
      <c r="AL326" s="169"/>
      <c r="AM326" s="169"/>
      <c r="AN326" s="169"/>
      <c r="AO326" s="170"/>
      <c r="AP326" s="170"/>
      <c r="AQ326" s="170"/>
      <c r="AR326" s="170"/>
      <c r="AS326" s="170"/>
      <c r="AT326" s="170"/>
      <c r="AU326" s="170"/>
      <c r="AV326" s="170"/>
      <c r="AW326" s="170"/>
      <c r="AX326" s="170"/>
      <c r="AY326" s="170"/>
      <c r="AZ326" s="171"/>
      <c r="BA326" s="171"/>
      <c r="BB326" s="170"/>
      <c r="BC326" s="170"/>
      <c r="BD326" s="172"/>
      <c r="BE326" s="173"/>
      <c r="CJ326" s="164">
        <f t="shared" si="119"/>
        <v>-1.0913936421275139E-10</v>
      </c>
    </row>
    <row r="327" spans="1:120" x14ac:dyDescent="0.3">
      <c r="A327" s="118">
        <v>1</v>
      </c>
      <c r="B327" s="165">
        <f>SUBTOTAL(9,$A$22:A327)</f>
        <v>261</v>
      </c>
      <c r="C327" s="165"/>
      <c r="D327" s="175" t="s">
        <v>15230</v>
      </c>
      <c r="E327" s="198" t="s">
        <v>17415</v>
      </c>
      <c r="F327" s="162">
        <f>G327+H327+I327+J327+K327+L327+N327+P327+R327+T327+V327+W327+X327+Y327+Z327+AA327+AB327+AC327+AD327+AE327+AF327+AG327</f>
        <v>3424966.38</v>
      </c>
      <c r="G327" s="179">
        <v>0</v>
      </c>
      <c r="H327" s="179">
        <v>0</v>
      </c>
      <c r="I327" s="179">
        <v>0</v>
      </c>
      <c r="J327" s="179">
        <v>0</v>
      </c>
      <c r="K327" s="179">
        <v>0</v>
      </c>
      <c r="L327" s="179">
        <v>0</v>
      </c>
      <c r="M327" s="200">
        <v>0</v>
      </c>
      <c r="N327" s="179">
        <v>0</v>
      </c>
      <c r="O327" s="167">
        <v>539.58000000000004</v>
      </c>
      <c r="P327" s="167">
        <v>3389066</v>
      </c>
      <c r="Q327" s="179">
        <v>0</v>
      </c>
      <c r="R327" s="179">
        <v>0</v>
      </c>
      <c r="S327" s="179">
        <v>0</v>
      </c>
      <c r="T327" s="179">
        <v>0</v>
      </c>
      <c r="U327" s="179">
        <v>0</v>
      </c>
      <c r="V327" s="179">
        <v>0</v>
      </c>
      <c r="W327" s="179">
        <v>0</v>
      </c>
      <c r="X327" s="179">
        <v>0</v>
      </c>
      <c r="Y327" s="179">
        <v>0</v>
      </c>
      <c r="Z327" s="179">
        <v>0</v>
      </c>
      <c r="AA327" s="179">
        <v>0</v>
      </c>
      <c r="AB327" s="179">
        <v>0</v>
      </c>
      <c r="AC327" s="179">
        <v>0</v>
      </c>
      <c r="AD327" s="179">
        <v>0</v>
      </c>
      <c r="AE327" s="179">
        <v>35900.379999999997</v>
      </c>
      <c r="AF327" s="179">
        <v>0</v>
      </c>
      <c r="AG327" s="179">
        <v>0</v>
      </c>
      <c r="AH327" s="181" t="s">
        <v>17033</v>
      </c>
      <c r="AI327" s="181">
        <v>2023</v>
      </c>
      <c r="AJ327" s="182">
        <v>2023</v>
      </c>
      <c r="AK327" s="169"/>
      <c r="AL327" s="169"/>
      <c r="AM327" s="169"/>
      <c r="AN327" s="169"/>
      <c r="AO327" s="170"/>
      <c r="AP327" s="170"/>
      <c r="AQ327" s="170"/>
      <c r="AR327" s="170"/>
      <c r="AS327" s="170"/>
      <c r="AT327" s="170"/>
      <c r="AU327" s="170"/>
      <c r="AV327" s="170"/>
      <c r="AW327" s="170"/>
      <c r="AX327" s="170"/>
      <c r="AY327" s="170"/>
      <c r="AZ327" s="171"/>
      <c r="BA327" s="171"/>
      <c r="BB327" s="170"/>
      <c r="BC327" s="170"/>
      <c r="BD327" s="172"/>
      <c r="BE327" s="173"/>
      <c r="CJ327" s="164">
        <f t="shared" si="119"/>
        <v>-1.0913936421275139E-10</v>
      </c>
    </row>
    <row r="328" spans="1:120" x14ac:dyDescent="0.3">
      <c r="B328" s="196" t="s">
        <v>257</v>
      </c>
      <c r="C328" s="196"/>
      <c r="D328" s="196"/>
      <c r="E328" s="197"/>
      <c r="F328" s="161">
        <f>F329</f>
        <v>91273.600000000006</v>
      </c>
      <c r="G328" s="162">
        <f t="shared" ref="G328:AG328" si="138">G329</f>
        <v>0</v>
      </c>
      <c r="H328" s="162">
        <f t="shared" si="138"/>
        <v>0</v>
      </c>
      <c r="I328" s="162">
        <f t="shared" si="138"/>
        <v>0</v>
      </c>
      <c r="J328" s="162">
        <f t="shared" si="138"/>
        <v>0</v>
      </c>
      <c r="K328" s="162">
        <f t="shared" si="138"/>
        <v>0</v>
      </c>
      <c r="L328" s="162">
        <f t="shared" si="138"/>
        <v>0</v>
      </c>
      <c r="M328" s="163">
        <f t="shared" si="138"/>
        <v>0</v>
      </c>
      <c r="N328" s="162">
        <f t="shared" si="138"/>
        <v>0</v>
      </c>
      <c r="O328" s="162">
        <f t="shared" si="138"/>
        <v>0</v>
      </c>
      <c r="P328" s="162">
        <f t="shared" si="138"/>
        <v>0</v>
      </c>
      <c r="Q328" s="162">
        <f t="shared" si="138"/>
        <v>0</v>
      </c>
      <c r="R328" s="162">
        <f t="shared" si="138"/>
        <v>0</v>
      </c>
      <c r="S328" s="162">
        <f t="shared" si="138"/>
        <v>0</v>
      </c>
      <c r="T328" s="162">
        <f t="shared" si="138"/>
        <v>0</v>
      </c>
      <c r="U328" s="162">
        <f t="shared" si="138"/>
        <v>0</v>
      </c>
      <c r="V328" s="162">
        <f t="shared" si="138"/>
        <v>0</v>
      </c>
      <c r="W328" s="162">
        <f t="shared" si="138"/>
        <v>0</v>
      </c>
      <c r="X328" s="162">
        <f t="shared" si="138"/>
        <v>0</v>
      </c>
      <c r="Y328" s="162">
        <f t="shared" si="138"/>
        <v>0</v>
      </c>
      <c r="Z328" s="162">
        <f t="shared" si="138"/>
        <v>0</v>
      </c>
      <c r="AA328" s="162">
        <f t="shared" si="138"/>
        <v>0</v>
      </c>
      <c r="AB328" s="162">
        <f t="shared" si="138"/>
        <v>0</v>
      </c>
      <c r="AC328" s="162">
        <f t="shared" si="138"/>
        <v>0</v>
      </c>
      <c r="AD328" s="162">
        <f t="shared" si="138"/>
        <v>0</v>
      </c>
      <c r="AE328" s="162">
        <f t="shared" si="138"/>
        <v>0</v>
      </c>
      <c r="AF328" s="162">
        <f t="shared" si="138"/>
        <v>91273.600000000006</v>
      </c>
      <c r="AG328" s="162">
        <f t="shared" si="138"/>
        <v>0</v>
      </c>
      <c r="AH328" s="138" t="s">
        <v>17012</v>
      </c>
      <c r="AI328" s="138" t="s">
        <v>17012</v>
      </c>
      <c r="AJ328" s="138" t="s">
        <v>17012</v>
      </c>
      <c r="AK328" s="169"/>
      <c r="AL328" s="169"/>
      <c r="AM328" s="169"/>
      <c r="AN328" s="169"/>
      <c r="AO328" s="170"/>
      <c r="AP328" s="170"/>
      <c r="AQ328" s="170"/>
      <c r="AR328" s="170"/>
      <c r="AS328" s="170"/>
      <c r="AT328" s="170"/>
      <c r="AU328" s="170"/>
      <c r="AV328" s="170"/>
      <c r="AW328" s="170"/>
      <c r="AX328" s="170"/>
      <c r="AY328" s="170"/>
      <c r="AZ328" s="171"/>
      <c r="BA328" s="171"/>
      <c r="BB328" s="170"/>
      <c r="BC328" s="170"/>
      <c r="BD328" s="172"/>
      <c r="BE328" s="173">
        <f t="shared" si="136"/>
        <v>0</v>
      </c>
      <c r="BL328" s="118" t="e">
        <f t="shared" ref="BL328:BL333" si="139">VLOOKUP(D328,BO:BQ,3,FALSE)</f>
        <v>#N/A</v>
      </c>
      <c r="BO328" s="118" t="s">
        <v>652</v>
      </c>
      <c r="BP328" s="118" t="s">
        <v>626</v>
      </c>
      <c r="BQ328" s="118" t="s">
        <v>3336</v>
      </c>
      <c r="BW328" s="118" t="s">
        <v>652</v>
      </c>
      <c r="BX328" s="118" t="s">
        <v>626</v>
      </c>
      <c r="BY328" s="118" t="s">
        <v>3336</v>
      </c>
      <c r="CJ328" s="164">
        <f t="shared" si="119"/>
        <v>0</v>
      </c>
    </row>
    <row r="329" spans="1:120" x14ac:dyDescent="0.3">
      <c r="A329" s="118">
        <v>1</v>
      </c>
      <c r="B329" s="165">
        <f>SUBTOTAL(9,$A$22:A329)</f>
        <v>262</v>
      </c>
      <c r="C329" s="165"/>
      <c r="D329" s="175" t="s">
        <v>258</v>
      </c>
      <c r="E329" s="198" t="s">
        <v>17424</v>
      </c>
      <c r="F329" s="162">
        <f>G329+H329+I329+J329+K329+L329+N329+P329+R329+T329+V329+W329+X329+Y329+Z329+AA329+AB329+AC329+AD329+AE329+AF329+AG329</f>
        <v>91273.600000000006</v>
      </c>
      <c r="G329" s="178">
        <v>0</v>
      </c>
      <c r="H329" s="178">
        <v>0</v>
      </c>
      <c r="I329" s="178">
        <v>0</v>
      </c>
      <c r="J329" s="178">
        <v>0</v>
      </c>
      <c r="K329" s="178">
        <v>0</v>
      </c>
      <c r="L329" s="178">
        <v>0</v>
      </c>
      <c r="M329" s="195">
        <v>0</v>
      </c>
      <c r="N329" s="178">
        <v>0</v>
      </c>
      <c r="O329" s="167">
        <v>0</v>
      </c>
      <c r="P329" s="162">
        <v>0</v>
      </c>
      <c r="Q329" s="178">
        <v>0</v>
      </c>
      <c r="R329" s="178">
        <v>0</v>
      </c>
      <c r="S329" s="162">
        <v>0</v>
      </c>
      <c r="T329" s="162">
        <v>0</v>
      </c>
      <c r="U329" s="178">
        <v>0</v>
      </c>
      <c r="V329" s="178">
        <v>0</v>
      </c>
      <c r="W329" s="178">
        <v>0</v>
      </c>
      <c r="X329" s="178">
        <v>0</v>
      </c>
      <c r="Y329" s="178">
        <v>0</v>
      </c>
      <c r="Z329" s="178">
        <v>0</v>
      </c>
      <c r="AA329" s="178">
        <v>0</v>
      </c>
      <c r="AB329" s="178">
        <v>0</v>
      </c>
      <c r="AC329" s="178">
        <v>0</v>
      </c>
      <c r="AD329" s="178">
        <v>0</v>
      </c>
      <c r="AE329" s="162">
        <f>ROUND(P329*2.14%,2)</f>
        <v>0</v>
      </c>
      <c r="AF329" s="162">
        <v>91273.600000000006</v>
      </c>
      <c r="AG329" s="178">
        <v>0</v>
      </c>
      <c r="AH329" s="138">
        <v>2023</v>
      </c>
      <c r="AI329" s="138" t="s">
        <v>17033</v>
      </c>
      <c r="AJ329" s="138" t="s">
        <v>17033</v>
      </c>
      <c r="AK329" s="169"/>
      <c r="AL329" s="169"/>
      <c r="AM329" s="169"/>
      <c r="AN329" s="169"/>
      <c r="AO329" s="170" t="s">
        <v>16956</v>
      </c>
      <c r="AP329" s="170" t="s">
        <v>16937</v>
      </c>
      <c r="AQ329" s="170">
        <v>0</v>
      </c>
      <c r="AR329" s="170" t="s">
        <v>16943</v>
      </c>
      <c r="AS329" s="170" t="s">
        <v>16944</v>
      </c>
      <c r="AT329" s="170" t="s">
        <v>16950</v>
      </c>
      <c r="AU329" s="170"/>
      <c r="AV329" s="170"/>
      <c r="AW329" s="170"/>
      <c r="AX329" s="170"/>
      <c r="AY329" s="170" t="s">
        <v>771</v>
      </c>
      <c r="AZ329" s="171">
        <v>879.32</v>
      </c>
      <c r="BA329" s="171">
        <v>651.38</v>
      </c>
      <c r="BB329" s="170" t="s">
        <v>2966</v>
      </c>
      <c r="BC329" s="170" t="s">
        <v>16998</v>
      </c>
      <c r="BD329" s="172"/>
      <c r="BE329" s="173">
        <f t="shared" si="136"/>
        <v>651.38</v>
      </c>
      <c r="BL329" s="118" t="str">
        <f t="shared" si="139"/>
        <v>нет данных</v>
      </c>
      <c r="BO329" s="118" t="s">
        <v>3337</v>
      </c>
      <c r="BP329" s="118" t="s">
        <v>852</v>
      </c>
      <c r="BQ329" s="118" t="s">
        <v>3338</v>
      </c>
      <c r="BW329" s="118" t="s">
        <v>3337</v>
      </c>
      <c r="BX329" s="118" t="s">
        <v>852</v>
      </c>
      <c r="BY329" s="118" t="s">
        <v>3338</v>
      </c>
      <c r="CJ329" s="164">
        <f t="shared" si="119"/>
        <v>0</v>
      </c>
    </row>
    <row r="330" spans="1:120" x14ac:dyDescent="0.3">
      <c r="B330" s="196" t="s">
        <v>259</v>
      </c>
      <c r="C330" s="196"/>
      <c r="D330" s="196"/>
      <c r="E330" s="197"/>
      <c r="F330" s="161">
        <f>F331</f>
        <v>81117.77</v>
      </c>
      <c r="G330" s="162">
        <f t="shared" ref="G330:AG330" si="140">G331</f>
        <v>0</v>
      </c>
      <c r="H330" s="162">
        <f t="shared" si="140"/>
        <v>0</v>
      </c>
      <c r="I330" s="162">
        <f t="shared" si="140"/>
        <v>0</v>
      </c>
      <c r="J330" s="162">
        <f t="shared" si="140"/>
        <v>0</v>
      </c>
      <c r="K330" s="162">
        <f t="shared" si="140"/>
        <v>0</v>
      </c>
      <c r="L330" s="162">
        <f t="shared" si="140"/>
        <v>0</v>
      </c>
      <c r="M330" s="163">
        <f t="shared" si="140"/>
        <v>0</v>
      </c>
      <c r="N330" s="162">
        <f t="shared" si="140"/>
        <v>0</v>
      </c>
      <c r="O330" s="162">
        <f t="shared" si="140"/>
        <v>0</v>
      </c>
      <c r="P330" s="162">
        <f t="shared" si="140"/>
        <v>0</v>
      </c>
      <c r="Q330" s="162">
        <f t="shared" si="140"/>
        <v>0</v>
      </c>
      <c r="R330" s="162">
        <f t="shared" si="140"/>
        <v>0</v>
      </c>
      <c r="S330" s="162">
        <f t="shared" si="140"/>
        <v>0</v>
      </c>
      <c r="T330" s="162">
        <f t="shared" si="140"/>
        <v>0</v>
      </c>
      <c r="U330" s="162">
        <f t="shared" si="140"/>
        <v>0</v>
      </c>
      <c r="V330" s="162">
        <f t="shared" si="140"/>
        <v>0</v>
      </c>
      <c r="W330" s="162">
        <f t="shared" si="140"/>
        <v>0</v>
      </c>
      <c r="X330" s="162">
        <f t="shared" si="140"/>
        <v>0</v>
      </c>
      <c r="Y330" s="162">
        <f t="shared" si="140"/>
        <v>0</v>
      </c>
      <c r="Z330" s="162">
        <f t="shared" si="140"/>
        <v>0</v>
      </c>
      <c r="AA330" s="162">
        <f t="shared" si="140"/>
        <v>0</v>
      </c>
      <c r="AB330" s="162">
        <f t="shared" si="140"/>
        <v>0</v>
      </c>
      <c r="AC330" s="162">
        <f t="shared" si="140"/>
        <v>0</v>
      </c>
      <c r="AD330" s="162">
        <f t="shared" si="140"/>
        <v>0</v>
      </c>
      <c r="AE330" s="162">
        <f t="shared" si="140"/>
        <v>0</v>
      </c>
      <c r="AF330" s="162">
        <f t="shared" si="140"/>
        <v>81117.77</v>
      </c>
      <c r="AG330" s="162">
        <f t="shared" si="140"/>
        <v>0</v>
      </c>
      <c r="AH330" s="138" t="s">
        <v>17012</v>
      </c>
      <c r="AI330" s="138" t="s">
        <v>17012</v>
      </c>
      <c r="AJ330" s="138" t="s">
        <v>17012</v>
      </c>
      <c r="AK330" s="169"/>
      <c r="AL330" s="169"/>
      <c r="AM330" s="169"/>
      <c r="AN330" s="169"/>
      <c r="AO330" s="170"/>
      <c r="AP330" s="170"/>
      <c r="AQ330" s="170"/>
      <c r="AR330" s="170"/>
      <c r="AS330" s="170"/>
      <c r="AT330" s="170"/>
      <c r="AU330" s="170"/>
      <c r="AV330" s="170"/>
      <c r="AW330" s="170"/>
      <c r="AX330" s="170"/>
      <c r="AY330" s="170"/>
      <c r="AZ330" s="171"/>
      <c r="BA330" s="171"/>
      <c r="BB330" s="170"/>
      <c r="BC330" s="170"/>
      <c r="BD330" s="172"/>
      <c r="BE330" s="173">
        <f t="shared" si="136"/>
        <v>0</v>
      </c>
      <c r="BL330" s="118" t="e">
        <f t="shared" si="139"/>
        <v>#N/A</v>
      </c>
      <c r="BO330" s="118" t="s">
        <v>3339</v>
      </c>
      <c r="BP330" s="118" t="s">
        <v>787</v>
      </c>
      <c r="BQ330" s="118" t="s">
        <v>3340</v>
      </c>
      <c r="BW330" s="118" t="s">
        <v>3339</v>
      </c>
      <c r="BX330" s="118" t="s">
        <v>787</v>
      </c>
      <c r="BY330" s="118" t="s">
        <v>3340</v>
      </c>
      <c r="CJ330" s="164">
        <f t="shared" si="119"/>
        <v>0</v>
      </c>
    </row>
    <row r="331" spans="1:120" x14ac:dyDescent="0.3">
      <c r="A331" s="118">
        <v>1</v>
      </c>
      <c r="B331" s="165">
        <f>SUBTOTAL(9,$A$22:A331)</f>
        <v>263</v>
      </c>
      <c r="C331" s="165"/>
      <c r="D331" s="175" t="s">
        <v>260</v>
      </c>
      <c r="E331" s="198" t="s">
        <v>17424</v>
      </c>
      <c r="F331" s="162">
        <f>G331+H331+I331+J331+K331+L331+N331+P331+R331+T331+V331+W331+X331+Y331+Z331+AA331+AB331+AC331+AD331+AE331+AF331+AG331</f>
        <v>81117.77</v>
      </c>
      <c r="G331" s="178">
        <v>0</v>
      </c>
      <c r="H331" s="178">
        <v>0</v>
      </c>
      <c r="I331" s="178">
        <v>0</v>
      </c>
      <c r="J331" s="178">
        <v>0</v>
      </c>
      <c r="K331" s="178">
        <v>0</v>
      </c>
      <c r="L331" s="178">
        <v>0</v>
      </c>
      <c r="M331" s="195">
        <v>0</v>
      </c>
      <c r="N331" s="178">
        <v>0</v>
      </c>
      <c r="O331" s="167">
        <v>0</v>
      </c>
      <c r="P331" s="162">
        <v>0</v>
      </c>
      <c r="Q331" s="178">
        <v>0</v>
      </c>
      <c r="R331" s="178">
        <v>0</v>
      </c>
      <c r="S331" s="162">
        <v>0</v>
      </c>
      <c r="T331" s="162">
        <v>0</v>
      </c>
      <c r="U331" s="178">
        <v>0</v>
      </c>
      <c r="V331" s="178">
        <v>0</v>
      </c>
      <c r="W331" s="178">
        <v>0</v>
      </c>
      <c r="X331" s="178">
        <v>0</v>
      </c>
      <c r="Y331" s="178">
        <v>0</v>
      </c>
      <c r="Z331" s="178">
        <v>0</v>
      </c>
      <c r="AA331" s="178">
        <v>0</v>
      </c>
      <c r="AB331" s="178">
        <v>0</v>
      </c>
      <c r="AC331" s="178">
        <v>0</v>
      </c>
      <c r="AD331" s="178">
        <v>0</v>
      </c>
      <c r="AE331" s="162">
        <f>ROUND(P331*2.14%,2)</f>
        <v>0</v>
      </c>
      <c r="AF331" s="162">
        <v>81117.77</v>
      </c>
      <c r="AG331" s="178">
        <v>0</v>
      </c>
      <c r="AH331" s="138">
        <v>2023</v>
      </c>
      <c r="AI331" s="138" t="s">
        <v>17033</v>
      </c>
      <c r="AJ331" s="138" t="s">
        <v>17033</v>
      </c>
      <c r="AK331" s="169"/>
      <c r="AL331" s="169"/>
      <c r="AM331" s="169"/>
      <c r="AN331" s="169"/>
      <c r="AO331" s="170" t="s">
        <v>16948</v>
      </c>
      <c r="AP331" s="170">
        <v>2015</v>
      </c>
      <c r="AQ331" s="170">
        <v>0</v>
      </c>
      <c r="AR331" s="170">
        <v>2016</v>
      </c>
      <c r="AS331" s="170" t="s">
        <v>16953</v>
      </c>
      <c r="AT331" s="170">
        <v>2016</v>
      </c>
      <c r="AU331" s="170" t="s">
        <v>16967</v>
      </c>
      <c r="AV331" s="170" t="s">
        <v>16964</v>
      </c>
      <c r="AW331" s="170">
        <f>725022.07+38561.41+1604449.5</f>
        <v>2368032.98</v>
      </c>
      <c r="AX331" s="170">
        <v>343512.32000000001</v>
      </c>
      <c r="AY331" s="170" t="s">
        <v>616</v>
      </c>
      <c r="AZ331" s="171">
        <v>687</v>
      </c>
      <c r="BA331" s="171">
        <v>555.37</v>
      </c>
      <c r="BB331" s="170" t="s">
        <v>2966</v>
      </c>
      <c r="BC331" s="170">
        <v>2004</v>
      </c>
      <c r="BD331" s="172"/>
      <c r="BE331" s="173">
        <f t="shared" si="136"/>
        <v>555.37</v>
      </c>
      <c r="BL331" s="118" t="str">
        <f t="shared" si="139"/>
        <v>483.920</v>
      </c>
      <c r="BO331" s="118" t="s">
        <v>553</v>
      </c>
      <c r="BP331" s="118" t="s">
        <v>787</v>
      </c>
      <c r="BQ331" s="118" t="s">
        <v>1124</v>
      </c>
      <c r="BW331" s="118" t="s">
        <v>553</v>
      </c>
      <c r="BX331" s="118" t="s">
        <v>787</v>
      </c>
      <c r="BY331" s="118" t="s">
        <v>1124</v>
      </c>
      <c r="CJ331" s="164">
        <f t="shared" si="119"/>
        <v>0</v>
      </c>
    </row>
    <row r="332" spans="1:120" x14ac:dyDescent="0.3">
      <c r="B332" s="196" t="s">
        <v>261</v>
      </c>
      <c r="C332" s="196"/>
      <c r="D332" s="196"/>
      <c r="E332" s="197"/>
      <c r="F332" s="161">
        <f>SUM(F333:F335)</f>
        <v>8089768.3499999996</v>
      </c>
      <c r="G332" s="162">
        <f t="shared" ref="G332:AG332" si="141">SUM(G333:G335)</f>
        <v>0</v>
      </c>
      <c r="H332" s="162">
        <f t="shared" si="141"/>
        <v>0</v>
      </c>
      <c r="I332" s="162">
        <f t="shared" si="141"/>
        <v>0</v>
      </c>
      <c r="J332" s="162">
        <f t="shared" si="141"/>
        <v>0</v>
      </c>
      <c r="K332" s="162">
        <f t="shared" si="141"/>
        <v>0</v>
      </c>
      <c r="L332" s="162">
        <f t="shared" si="141"/>
        <v>0</v>
      </c>
      <c r="M332" s="163">
        <f t="shared" si="141"/>
        <v>0</v>
      </c>
      <c r="N332" s="162">
        <f t="shared" si="141"/>
        <v>0</v>
      </c>
      <c r="O332" s="162">
        <f t="shared" si="141"/>
        <v>1112.54</v>
      </c>
      <c r="P332" s="162">
        <f t="shared" si="141"/>
        <v>7829265</v>
      </c>
      <c r="Q332" s="162">
        <f t="shared" si="141"/>
        <v>0</v>
      </c>
      <c r="R332" s="162">
        <f t="shared" si="141"/>
        <v>0</v>
      </c>
      <c r="S332" s="162">
        <f t="shared" si="141"/>
        <v>0</v>
      </c>
      <c r="T332" s="162">
        <f t="shared" si="141"/>
        <v>0</v>
      </c>
      <c r="U332" s="162">
        <f t="shared" si="141"/>
        <v>0</v>
      </c>
      <c r="V332" s="162">
        <f t="shared" si="141"/>
        <v>0</v>
      </c>
      <c r="W332" s="162">
        <f t="shared" si="141"/>
        <v>0</v>
      </c>
      <c r="X332" s="162">
        <f t="shared" si="141"/>
        <v>0</v>
      </c>
      <c r="Y332" s="162">
        <f t="shared" si="141"/>
        <v>0</v>
      </c>
      <c r="Z332" s="162">
        <f t="shared" si="141"/>
        <v>0</v>
      </c>
      <c r="AA332" s="162">
        <f t="shared" si="141"/>
        <v>0</v>
      </c>
      <c r="AB332" s="162">
        <f t="shared" si="141"/>
        <v>0</v>
      </c>
      <c r="AC332" s="162">
        <f t="shared" si="141"/>
        <v>0</v>
      </c>
      <c r="AD332" s="162">
        <f t="shared" si="141"/>
        <v>0</v>
      </c>
      <c r="AE332" s="162">
        <f t="shared" si="141"/>
        <v>166254.13</v>
      </c>
      <c r="AF332" s="162">
        <f t="shared" si="141"/>
        <v>94249.22</v>
      </c>
      <c r="AG332" s="162">
        <f t="shared" si="141"/>
        <v>0</v>
      </c>
      <c r="AH332" s="138" t="s">
        <v>17012</v>
      </c>
      <c r="AI332" s="138" t="s">
        <v>17012</v>
      </c>
      <c r="AJ332" s="138" t="s">
        <v>17012</v>
      </c>
      <c r="AK332" s="169"/>
      <c r="AL332" s="169"/>
      <c r="AM332" s="169"/>
      <c r="AN332" s="169"/>
      <c r="AO332" s="170"/>
      <c r="AP332" s="170"/>
      <c r="AQ332" s="170"/>
      <c r="AR332" s="170"/>
      <c r="AS332" s="170"/>
      <c r="AT332" s="170"/>
      <c r="AU332" s="170"/>
      <c r="AV332" s="170"/>
      <c r="AW332" s="170"/>
      <c r="AX332" s="170"/>
      <c r="AY332" s="170"/>
      <c r="AZ332" s="171"/>
      <c r="BA332" s="171"/>
      <c r="BB332" s="170"/>
      <c r="BC332" s="170"/>
      <c r="BD332" s="172"/>
      <c r="BE332" s="173">
        <f t="shared" si="136"/>
        <v>-1112.54</v>
      </c>
      <c r="BL332" s="118" t="e">
        <f t="shared" si="139"/>
        <v>#N/A</v>
      </c>
      <c r="BO332" s="118" t="s">
        <v>3342</v>
      </c>
      <c r="BP332" s="118" t="s">
        <v>841</v>
      </c>
      <c r="BQ332" s="118" t="s">
        <v>3343</v>
      </c>
      <c r="BW332" s="118" t="s">
        <v>3342</v>
      </c>
      <c r="BX332" s="118" t="s">
        <v>841</v>
      </c>
      <c r="BY332" s="118" t="s">
        <v>3343</v>
      </c>
      <c r="CJ332" s="164">
        <f t="shared" si="119"/>
        <v>-3.7834979593753815E-10</v>
      </c>
    </row>
    <row r="333" spans="1:120" x14ac:dyDescent="0.3">
      <c r="A333" s="118">
        <v>1</v>
      </c>
      <c r="B333" s="165">
        <f>SUBTOTAL(9,$A$22:A333)</f>
        <v>264</v>
      </c>
      <c r="C333" s="165"/>
      <c r="D333" s="175" t="s">
        <v>262</v>
      </c>
      <c r="E333" s="198" t="s">
        <v>17424</v>
      </c>
      <c r="F333" s="162">
        <f t="shared" ref="F333:F335" si="142">G333+H333+I333+J333+K333+L333+N333+P333+R333+T333+V333+W333+X333+Y333+Z333+AA333+AB333+AC333+AD333+AE333+AF333+AG333</f>
        <v>94249.22</v>
      </c>
      <c r="G333" s="178">
        <v>0</v>
      </c>
      <c r="H333" s="178">
        <v>0</v>
      </c>
      <c r="I333" s="178">
        <v>0</v>
      </c>
      <c r="J333" s="178">
        <v>0</v>
      </c>
      <c r="K333" s="178">
        <v>0</v>
      </c>
      <c r="L333" s="178">
        <v>0</v>
      </c>
      <c r="M333" s="195">
        <v>0</v>
      </c>
      <c r="N333" s="178">
        <v>0</v>
      </c>
      <c r="O333" s="167">
        <v>0</v>
      </c>
      <c r="P333" s="162">
        <v>0</v>
      </c>
      <c r="Q333" s="178">
        <v>0</v>
      </c>
      <c r="R333" s="178">
        <v>0</v>
      </c>
      <c r="S333" s="162">
        <v>0</v>
      </c>
      <c r="T333" s="162">
        <v>0</v>
      </c>
      <c r="U333" s="178">
        <v>0</v>
      </c>
      <c r="V333" s="178">
        <v>0</v>
      </c>
      <c r="W333" s="178">
        <v>0</v>
      </c>
      <c r="X333" s="178">
        <v>0</v>
      </c>
      <c r="Y333" s="178">
        <v>0</v>
      </c>
      <c r="Z333" s="178">
        <v>0</v>
      </c>
      <c r="AA333" s="178">
        <v>0</v>
      </c>
      <c r="AB333" s="178">
        <v>0</v>
      </c>
      <c r="AC333" s="178">
        <v>0</v>
      </c>
      <c r="AD333" s="178">
        <v>0</v>
      </c>
      <c r="AE333" s="162">
        <f>ROUND(P333*2.14%,2)</f>
        <v>0</v>
      </c>
      <c r="AF333" s="162">
        <v>94249.22</v>
      </c>
      <c r="AG333" s="178">
        <v>0</v>
      </c>
      <c r="AH333" s="138">
        <v>2023</v>
      </c>
      <c r="AI333" s="138" t="s">
        <v>17033</v>
      </c>
      <c r="AJ333" s="138" t="s">
        <v>17033</v>
      </c>
      <c r="AK333" s="169"/>
      <c r="AL333" s="169"/>
      <c r="AM333" s="169"/>
      <c r="AN333" s="169"/>
      <c r="AO333" s="170" t="s">
        <v>16946</v>
      </c>
      <c r="AP333" s="170" t="s">
        <v>16937</v>
      </c>
      <c r="AQ333" s="170">
        <v>0</v>
      </c>
      <c r="AR333" s="170" t="s">
        <v>16958</v>
      </c>
      <c r="AS333" s="170" t="s">
        <v>16944</v>
      </c>
      <c r="AT333" s="170">
        <v>0</v>
      </c>
      <c r="AU333" s="170"/>
      <c r="AV333" s="170"/>
      <c r="AW333" s="170"/>
      <c r="AX333" s="170"/>
      <c r="AY333" s="170" t="s">
        <v>736</v>
      </c>
      <c r="AZ333" s="171">
        <v>926.8</v>
      </c>
      <c r="BA333" s="171">
        <v>722.41</v>
      </c>
      <c r="BB333" s="170" t="s">
        <v>2966</v>
      </c>
      <c r="BC333" s="170" t="s">
        <v>16998</v>
      </c>
      <c r="BD333" s="172"/>
      <c r="BE333" s="173">
        <f t="shared" si="136"/>
        <v>722.41</v>
      </c>
      <c r="BL333" s="118" t="str">
        <f t="shared" si="139"/>
        <v>нет данных</v>
      </c>
      <c r="BO333" s="118" t="s">
        <v>3344</v>
      </c>
      <c r="BP333" s="118" t="s">
        <v>2983</v>
      </c>
      <c r="BQ333" s="118" t="s">
        <v>2983</v>
      </c>
      <c r="BW333" s="118" t="s">
        <v>3344</v>
      </c>
      <c r="BX333" s="118" t="s">
        <v>2983</v>
      </c>
      <c r="BY333" s="118" t="s">
        <v>2983</v>
      </c>
      <c r="CJ333" s="164">
        <f t="shared" si="119"/>
        <v>0</v>
      </c>
    </row>
    <row r="334" spans="1:120" s="184" customFormat="1" x14ac:dyDescent="0.3">
      <c r="A334" s="118">
        <v>1</v>
      </c>
      <c r="B334" s="165">
        <f>SUBTOTAL(9,$A$22:A334)</f>
        <v>265</v>
      </c>
      <c r="C334" s="165"/>
      <c r="D334" s="211" t="s">
        <v>15702</v>
      </c>
      <c r="E334" s="198" t="s">
        <v>17424</v>
      </c>
      <c r="F334" s="162">
        <f t="shared" si="142"/>
        <v>2054464.32</v>
      </c>
      <c r="G334" s="179">
        <v>0</v>
      </c>
      <c r="H334" s="179">
        <v>0</v>
      </c>
      <c r="I334" s="179">
        <v>0</v>
      </c>
      <c r="J334" s="179">
        <v>0</v>
      </c>
      <c r="K334" s="179">
        <v>0</v>
      </c>
      <c r="L334" s="179">
        <v>0</v>
      </c>
      <c r="M334" s="200">
        <v>0</v>
      </c>
      <c r="N334" s="179">
        <v>0</v>
      </c>
      <c r="O334" s="167">
        <v>256</v>
      </c>
      <c r="P334" s="179">
        <v>2012685</v>
      </c>
      <c r="Q334" s="179">
        <v>0</v>
      </c>
      <c r="R334" s="179">
        <v>0</v>
      </c>
      <c r="S334" s="179">
        <v>0</v>
      </c>
      <c r="T334" s="179">
        <v>0</v>
      </c>
      <c r="U334" s="179">
        <v>0</v>
      </c>
      <c r="V334" s="179">
        <v>0</v>
      </c>
      <c r="W334" s="179">
        <v>0</v>
      </c>
      <c r="X334" s="179">
        <v>0</v>
      </c>
      <c r="Y334" s="179">
        <v>0</v>
      </c>
      <c r="Z334" s="179">
        <v>0</v>
      </c>
      <c r="AA334" s="179">
        <v>0</v>
      </c>
      <c r="AB334" s="179">
        <v>0</v>
      </c>
      <c r="AC334" s="179">
        <v>0</v>
      </c>
      <c r="AD334" s="179">
        <v>0</v>
      </c>
      <c r="AE334" s="216">
        <v>41779.32</v>
      </c>
      <c r="AF334" s="179">
        <v>0</v>
      </c>
      <c r="AG334" s="179">
        <v>0</v>
      </c>
      <c r="AH334" s="181" t="s">
        <v>17033</v>
      </c>
      <c r="AI334" s="181">
        <v>2023</v>
      </c>
      <c r="AJ334" s="182">
        <v>2023</v>
      </c>
      <c r="AV334" s="184" t="e">
        <f>VLOOKUP(D334,AY:AZ,2,FALSE)</f>
        <v>#N/A</v>
      </c>
      <c r="BY334" s="185"/>
      <c r="CG334" s="184" t="e">
        <f>VLOOKUP(D334,CH:CI,2,FALSE)</f>
        <v>#N/A</v>
      </c>
      <c r="CJ334" s="164">
        <f t="shared" si="119"/>
        <v>6.5483618527650833E-11</v>
      </c>
      <c r="CN334" s="184" t="e">
        <f>VLOOKUP(D334,CO:CP,2,FALSE)</f>
        <v>#N/A</v>
      </c>
      <c r="DM334" s="184" t="e">
        <f>VLOOKUP(D334,DN:DO,2,FALSE)</f>
        <v>#N/A</v>
      </c>
      <c r="DP334" s="118"/>
    </row>
    <row r="335" spans="1:120" s="184" customFormat="1" x14ac:dyDescent="0.3">
      <c r="A335" s="118">
        <v>1</v>
      </c>
      <c r="B335" s="165">
        <f>SUBTOTAL(9,$A$22:A335)</f>
        <v>266</v>
      </c>
      <c r="C335" s="165"/>
      <c r="D335" s="211" t="s">
        <v>15717</v>
      </c>
      <c r="E335" s="198" t="s">
        <v>17424</v>
      </c>
      <c r="F335" s="162">
        <f t="shared" si="142"/>
        <v>5941054.8099999996</v>
      </c>
      <c r="G335" s="179">
        <v>0</v>
      </c>
      <c r="H335" s="179">
        <v>0</v>
      </c>
      <c r="I335" s="179">
        <v>0</v>
      </c>
      <c r="J335" s="179">
        <v>0</v>
      </c>
      <c r="K335" s="179">
        <v>0</v>
      </c>
      <c r="L335" s="179">
        <v>0</v>
      </c>
      <c r="M335" s="200">
        <v>0</v>
      </c>
      <c r="N335" s="179">
        <v>0</v>
      </c>
      <c r="O335" s="167">
        <v>856.54</v>
      </c>
      <c r="P335" s="179">
        <v>5816580</v>
      </c>
      <c r="Q335" s="179">
        <v>0</v>
      </c>
      <c r="R335" s="179">
        <v>0</v>
      </c>
      <c r="S335" s="179">
        <v>0</v>
      </c>
      <c r="T335" s="179">
        <v>0</v>
      </c>
      <c r="U335" s="179">
        <v>0</v>
      </c>
      <c r="V335" s="179">
        <v>0</v>
      </c>
      <c r="W335" s="179">
        <v>0</v>
      </c>
      <c r="X335" s="179">
        <v>0</v>
      </c>
      <c r="Y335" s="179">
        <v>0</v>
      </c>
      <c r="Z335" s="179">
        <v>0</v>
      </c>
      <c r="AA335" s="179">
        <v>0</v>
      </c>
      <c r="AB335" s="179">
        <v>0</v>
      </c>
      <c r="AC335" s="179">
        <v>0</v>
      </c>
      <c r="AD335" s="179">
        <v>0</v>
      </c>
      <c r="AE335" s="216">
        <f>ROUND(P335*2.14%,2)+ROUND(G335*2.14%,2)+ROUND(H335*2.14%,2)+ROUND(I335*2.14%,2)+ROUND(J335*2.14%,2)+ROUND(K335*2.14%,2)+ROUND(L335*2.14%,2)+ROUND(N335*2.14%,2)+ROUND(R335*2.14%,2)+ROUND(T335*2.14%,2)+ROUND(V335*2.14%,2)+ROUND(W335*2.14%,2)+ROUND(X335*2.14%,2)+ROUND(Y335*2.14%,2)+ROUND(Z335*2.14%,2)+ROUND(AA335*2.14%,2)+ROUND(AB335*2.14%,2)+ROUND(AC335*2.14%,2)+ROUND(AD335*2.14%,2)</f>
        <v>124474.81</v>
      </c>
      <c r="AF335" s="179">
        <v>0</v>
      </c>
      <c r="AG335" s="179">
        <v>0</v>
      </c>
      <c r="AH335" s="181" t="s">
        <v>17033</v>
      </c>
      <c r="AI335" s="181">
        <v>2023</v>
      </c>
      <c r="AJ335" s="181">
        <v>2023</v>
      </c>
      <c r="BY335" s="185"/>
      <c r="CJ335" s="164">
        <f t="shared" si="119"/>
        <v>-4.0745362639427185E-10</v>
      </c>
      <c r="DP335" s="118"/>
    </row>
    <row r="336" spans="1:120" x14ac:dyDescent="0.3">
      <c r="B336" s="196" t="s">
        <v>263</v>
      </c>
      <c r="C336" s="196"/>
      <c r="D336" s="196"/>
      <c r="E336" s="197"/>
      <c r="F336" s="161">
        <f>SUM(F337:F341)</f>
        <v>23875308.140000001</v>
      </c>
      <c r="G336" s="162">
        <f t="shared" ref="G336:AG336" si="143">SUM(G337:G341)</f>
        <v>0</v>
      </c>
      <c r="H336" s="162">
        <f t="shared" si="143"/>
        <v>0</v>
      </c>
      <c r="I336" s="162">
        <f t="shared" si="143"/>
        <v>0</v>
      </c>
      <c r="J336" s="162">
        <f t="shared" si="143"/>
        <v>0</v>
      </c>
      <c r="K336" s="162">
        <f t="shared" si="143"/>
        <v>0</v>
      </c>
      <c r="L336" s="162">
        <f t="shared" si="143"/>
        <v>0</v>
      </c>
      <c r="M336" s="163">
        <f t="shared" si="143"/>
        <v>0</v>
      </c>
      <c r="N336" s="162">
        <f t="shared" si="143"/>
        <v>0</v>
      </c>
      <c r="O336" s="162">
        <f t="shared" si="143"/>
        <v>2677.36</v>
      </c>
      <c r="P336" s="162">
        <f t="shared" si="143"/>
        <v>22719686.27</v>
      </c>
      <c r="Q336" s="162">
        <f t="shared" si="143"/>
        <v>0</v>
      </c>
      <c r="R336" s="162">
        <f t="shared" si="143"/>
        <v>0</v>
      </c>
      <c r="S336" s="162">
        <f t="shared" si="143"/>
        <v>0</v>
      </c>
      <c r="T336" s="162">
        <f t="shared" si="143"/>
        <v>0</v>
      </c>
      <c r="U336" s="162">
        <f t="shared" si="143"/>
        <v>0</v>
      </c>
      <c r="V336" s="162">
        <f t="shared" si="143"/>
        <v>0</v>
      </c>
      <c r="W336" s="162">
        <f t="shared" si="143"/>
        <v>0</v>
      </c>
      <c r="X336" s="162">
        <f t="shared" si="143"/>
        <v>0</v>
      </c>
      <c r="Y336" s="162">
        <f t="shared" si="143"/>
        <v>0</v>
      </c>
      <c r="Z336" s="162">
        <f t="shared" si="143"/>
        <v>0</v>
      </c>
      <c r="AA336" s="162">
        <f t="shared" si="143"/>
        <v>0</v>
      </c>
      <c r="AB336" s="162">
        <f t="shared" si="143"/>
        <v>0</v>
      </c>
      <c r="AC336" s="162">
        <f t="shared" si="143"/>
        <v>408560</v>
      </c>
      <c r="AD336" s="162">
        <f t="shared" si="143"/>
        <v>0</v>
      </c>
      <c r="AE336" s="162">
        <f t="shared" si="143"/>
        <v>475883.98</v>
      </c>
      <c r="AF336" s="162">
        <f t="shared" si="143"/>
        <v>271177.89</v>
      </c>
      <c r="AG336" s="162">
        <f t="shared" si="143"/>
        <v>0</v>
      </c>
      <c r="AH336" s="138" t="s">
        <v>17012</v>
      </c>
      <c r="AI336" s="138" t="s">
        <v>17012</v>
      </c>
      <c r="AJ336" s="138" t="s">
        <v>17012</v>
      </c>
      <c r="AK336" s="169"/>
      <c r="AL336" s="169"/>
      <c r="AM336" s="169"/>
      <c r="AN336" s="169"/>
      <c r="AO336" s="170"/>
      <c r="AP336" s="170"/>
      <c r="AQ336" s="170"/>
      <c r="AR336" s="170"/>
      <c r="AS336" s="170"/>
      <c r="AT336" s="170"/>
      <c r="AU336" s="170"/>
      <c r="AV336" s="170"/>
      <c r="AW336" s="170"/>
      <c r="AX336" s="170"/>
      <c r="AY336" s="170"/>
      <c r="AZ336" s="171"/>
      <c r="BA336" s="171"/>
      <c r="BB336" s="170"/>
      <c r="BC336" s="170"/>
      <c r="BD336" s="172"/>
      <c r="BE336" s="173">
        <f t="shared" si="136"/>
        <v>-2677.36</v>
      </c>
      <c r="BL336" s="118" t="e">
        <f>VLOOKUP(D336,BO:BQ,3,FALSE)</f>
        <v>#N/A</v>
      </c>
      <c r="BO336" s="118" t="s">
        <v>3346</v>
      </c>
      <c r="BP336" s="118" t="s">
        <v>1342</v>
      </c>
      <c r="BQ336" s="118" t="s">
        <v>3348</v>
      </c>
      <c r="BW336" s="118" t="s">
        <v>3346</v>
      </c>
      <c r="BX336" s="118" t="s">
        <v>1342</v>
      </c>
      <c r="BY336" s="118" t="s">
        <v>3348</v>
      </c>
      <c r="CJ336" s="164">
        <f t="shared" si="119"/>
        <v>1.0477378964424133E-9</v>
      </c>
    </row>
    <row r="337" spans="1:120" x14ac:dyDescent="0.3">
      <c r="A337" s="118">
        <v>1</v>
      </c>
      <c r="B337" s="165">
        <f>SUBTOTAL(9,$A$22:A337)</f>
        <v>267</v>
      </c>
      <c r="C337" s="165"/>
      <c r="D337" s="175" t="s">
        <v>264</v>
      </c>
      <c r="E337" s="198" t="s">
        <v>17424</v>
      </c>
      <c r="F337" s="162">
        <f t="shared" ref="F337:F341" si="144">G337+H337+I337+J337+K337+L337+N337+P337+R337+T337+V337+W337+X337+Y337+Z337+AA337+AB337+AC337+AD337+AE337+AF337+AG337</f>
        <v>6913623.3399999999</v>
      </c>
      <c r="G337" s="178">
        <v>0</v>
      </c>
      <c r="H337" s="178">
        <v>0</v>
      </c>
      <c r="I337" s="178">
        <v>0</v>
      </c>
      <c r="J337" s="178">
        <v>0</v>
      </c>
      <c r="K337" s="178">
        <v>0</v>
      </c>
      <c r="L337" s="178">
        <v>0</v>
      </c>
      <c r="M337" s="195">
        <v>0</v>
      </c>
      <c r="N337" s="178">
        <v>0</v>
      </c>
      <c r="O337" s="167">
        <v>811.95</v>
      </c>
      <c r="P337" s="162">
        <v>6649117.5800000001</v>
      </c>
      <c r="Q337" s="178">
        <v>0</v>
      </c>
      <c r="R337" s="178">
        <v>0</v>
      </c>
      <c r="S337" s="162">
        <v>0</v>
      </c>
      <c r="T337" s="162">
        <v>0</v>
      </c>
      <c r="U337" s="178">
        <v>0</v>
      </c>
      <c r="V337" s="178">
        <v>0</v>
      </c>
      <c r="W337" s="178">
        <v>0</v>
      </c>
      <c r="X337" s="178">
        <v>0</v>
      </c>
      <c r="Y337" s="178">
        <v>0</v>
      </c>
      <c r="Z337" s="178">
        <v>0</v>
      </c>
      <c r="AA337" s="178">
        <v>0</v>
      </c>
      <c r="AB337" s="178">
        <v>0</v>
      </c>
      <c r="AC337" s="178">
        <v>0</v>
      </c>
      <c r="AD337" s="178">
        <v>0</v>
      </c>
      <c r="AE337" s="162">
        <f>ROUND(P337*2.14%,2)</f>
        <v>142291.12</v>
      </c>
      <c r="AF337" s="162">
        <v>122214.64</v>
      </c>
      <c r="AG337" s="178">
        <v>0</v>
      </c>
      <c r="AH337" s="138">
        <v>2023</v>
      </c>
      <c r="AI337" s="138">
        <v>2023</v>
      </c>
      <c r="AJ337" s="138">
        <v>2023</v>
      </c>
      <c r="AK337" s="169"/>
      <c r="AL337" s="169"/>
      <c r="AM337" s="169"/>
      <c r="AN337" s="169"/>
      <c r="AO337" s="170" t="s">
        <v>16940</v>
      </c>
      <c r="AP337" s="170" t="s">
        <v>16937</v>
      </c>
      <c r="AQ337" s="170">
        <v>0</v>
      </c>
      <c r="AR337" s="170" t="s">
        <v>16947</v>
      </c>
      <c r="AS337" s="170" t="s">
        <v>16944</v>
      </c>
      <c r="AT337" s="170" t="s">
        <v>16950</v>
      </c>
      <c r="AU337" s="170"/>
      <c r="AV337" s="170"/>
      <c r="AW337" s="170"/>
      <c r="AX337" s="170"/>
      <c r="AY337" s="170" t="s">
        <v>1013</v>
      </c>
      <c r="AZ337" s="171">
        <v>1304.8</v>
      </c>
      <c r="BA337" s="171">
        <v>748.2</v>
      </c>
      <c r="BB337" s="170" t="s">
        <v>2966</v>
      </c>
      <c r="BC337" s="170" t="s">
        <v>16998</v>
      </c>
      <c r="BD337" s="172"/>
      <c r="BE337" s="173">
        <f t="shared" si="136"/>
        <v>-63.75</v>
      </c>
      <c r="BL337" s="118" t="str">
        <f>VLOOKUP(D337,BO:BQ,3,FALSE)</f>
        <v>709.920</v>
      </c>
      <c r="BO337" s="118" t="s">
        <v>3350</v>
      </c>
      <c r="BP337" s="118" t="s">
        <v>2983</v>
      </c>
      <c r="BQ337" s="118" t="s">
        <v>770</v>
      </c>
      <c r="BW337" s="118" t="s">
        <v>3350</v>
      </c>
      <c r="BX337" s="118" t="s">
        <v>2983</v>
      </c>
      <c r="BY337" s="118" t="s">
        <v>770</v>
      </c>
      <c r="CJ337" s="164">
        <f t="shared" si="119"/>
        <v>-2.1827872842550278E-10</v>
      </c>
    </row>
    <row r="338" spans="1:120" x14ac:dyDescent="0.3">
      <c r="A338" s="118">
        <v>1</v>
      </c>
      <c r="B338" s="165">
        <f>SUBTOTAL(9,$A$22:A338)</f>
        <v>268</v>
      </c>
      <c r="C338" s="165"/>
      <c r="D338" s="175" t="s">
        <v>265</v>
      </c>
      <c r="E338" s="198" t="s">
        <v>17424</v>
      </c>
      <c r="F338" s="162">
        <f t="shared" si="144"/>
        <v>148963.25</v>
      </c>
      <c r="G338" s="178">
        <v>0</v>
      </c>
      <c r="H338" s="178">
        <v>0</v>
      </c>
      <c r="I338" s="178">
        <v>0</v>
      </c>
      <c r="J338" s="178">
        <v>0</v>
      </c>
      <c r="K338" s="178">
        <v>0</v>
      </c>
      <c r="L338" s="178">
        <v>0</v>
      </c>
      <c r="M338" s="195">
        <v>0</v>
      </c>
      <c r="N338" s="178">
        <v>0</v>
      </c>
      <c r="O338" s="167">
        <v>0</v>
      </c>
      <c r="P338" s="162">
        <v>0</v>
      </c>
      <c r="Q338" s="178">
        <v>0</v>
      </c>
      <c r="R338" s="178">
        <v>0</v>
      </c>
      <c r="S338" s="162">
        <v>0</v>
      </c>
      <c r="T338" s="162">
        <v>0</v>
      </c>
      <c r="U338" s="178">
        <v>0</v>
      </c>
      <c r="V338" s="178">
        <v>0</v>
      </c>
      <c r="W338" s="178">
        <v>0</v>
      </c>
      <c r="X338" s="178">
        <v>0</v>
      </c>
      <c r="Y338" s="178">
        <v>0</v>
      </c>
      <c r="Z338" s="178">
        <v>0</v>
      </c>
      <c r="AA338" s="178">
        <v>0</v>
      </c>
      <c r="AB338" s="178">
        <v>0</v>
      </c>
      <c r="AC338" s="178">
        <v>0</v>
      </c>
      <c r="AD338" s="178">
        <v>0</v>
      </c>
      <c r="AE338" s="162">
        <f>ROUND(P338*2.14%,2)</f>
        <v>0</v>
      </c>
      <c r="AF338" s="162">
        <v>148963.25</v>
      </c>
      <c r="AG338" s="178">
        <v>0</v>
      </c>
      <c r="AH338" s="138">
        <v>2023</v>
      </c>
      <c r="AI338" s="138" t="s">
        <v>17033</v>
      </c>
      <c r="AJ338" s="138" t="s">
        <v>17033</v>
      </c>
      <c r="AK338" s="169"/>
      <c r="AL338" s="169"/>
      <c r="AM338" s="169"/>
      <c r="AN338" s="169"/>
      <c r="AO338" s="170" t="s">
        <v>16941</v>
      </c>
      <c r="AP338" s="170" t="s">
        <v>16949</v>
      </c>
      <c r="AQ338" s="170">
        <v>0</v>
      </c>
      <c r="AR338" s="170" t="s">
        <v>16940</v>
      </c>
      <c r="AS338" s="170" t="s">
        <v>16947</v>
      </c>
      <c r="AT338" s="170">
        <v>0</v>
      </c>
      <c r="AU338" s="170" t="s">
        <v>16968</v>
      </c>
      <c r="AV338" s="170"/>
      <c r="AW338" s="170"/>
      <c r="AX338" s="170"/>
      <c r="AY338" s="170" t="s">
        <v>617</v>
      </c>
      <c r="AZ338" s="171">
        <v>2156.8000000000002</v>
      </c>
      <c r="BA338" s="171">
        <v>980</v>
      </c>
      <c r="BB338" s="170" t="s">
        <v>2966</v>
      </c>
      <c r="BC338" s="170" t="s">
        <v>16998</v>
      </c>
      <c r="BD338" s="172"/>
      <c r="BE338" s="173">
        <f t="shared" si="136"/>
        <v>980</v>
      </c>
      <c r="BL338" s="118" t="str">
        <f>VLOOKUP(D338,BO:BQ,3,FALSE)</f>
        <v>нет данных</v>
      </c>
      <c r="BO338" s="118" t="s">
        <v>3352</v>
      </c>
      <c r="BP338" s="118" t="s">
        <v>803</v>
      </c>
      <c r="BQ338" s="118" t="s">
        <v>3353</v>
      </c>
      <c r="BW338" s="118" t="s">
        <v>3352</v>
      </c>
      <c r="BX338" s="118" t="s">
        <v>803</v>
      </c>
      <c r="BY338" s="118" t="s">
        <v>3353</v>
      </c>
      <c r="CJ338" s="164">
        <f t="shared" si="119"/>
        <v>0</v>
      </c>
    </row>
    <row r="339" spans="1:120" s="184" customFormat="1" x14ac:dyDescent="0.3">
      <c r="A339" s="118">
        <v>1</v>
      </c>
      <c r="B339" s="165">
        <f>SUBTOTAL(9,$A$22:A339)</f>
        <v>269</v>
      </c>
      <c r="C339" s="165"/>
      <c r="D339" s="160" t="s">
        <v>15657</v>
      </c>
      <c r="E339" s="198" t="s">
        <v>17424</v>
      </c>
      <c r="F339" s="162">
        <f t="shared" si="144"/>
        <v>408560</v>
      </c>
      <c r="G339" s="179">
        <v>0</v>
      </c>
      <c r="H339" s="179">
        <v>0</v>
      </c>
      <c r="I339" s="179">
        <v>0</v>
      </c>
      <c r="J339" s="179">
        <v>0</v>
      </c>
      <c r="K339" s="179">
        <v>0</v>
      </c>
      <c r="L339" s="179">
        <v>0</v>
      </c>
      <c r="M339" s="200">
        <v>0</v>
      </c>
      <c r="N339" s="179">
        <v>0</v>
      </c>
      <c r="O339" s="179">
        <v>0</v>
      </c>
      <c r="P339" s="179">
        <v>0</v>
      </c>
      <c r="Q339" s="179">
        <v>0</v>
      </c>
      <c r="R339" s="179">
        <v>0</v>
      </c>
      <c r="S339" s="179">
        <v>0</v>
      </c>
      <c r="T339" s="179">
        <v>0</v>
      </c>
      <c r="U339" s="179">
        <v>0</v>
      </c>
      <c r="V339" s="179">
        <v>0</v>
      </c>
      <c r="W339" s="179">
        <v>0</v>
      </c>
      <c r="X339" s="179">
        <v>0</v>
      </c>
      <c r="Y339" s="179">
        <v>0</v>
      </c>
      <c r="Z339" s="179">
        <v>0</v>
      </c>
      <c r="AA339" s="179">
        <v>0</v>
      </c>
      <c r="AB339" s="179">
        <v>0</v>
      </c>
      <c r="AC339" s="179">
        <f>400000+8560</f>
        <v>408560</v>
      </c>
      <c r="AD339" s="179">
        <v>0</v>
      </c>
      <c r="AE339" s="216">
        <v>0</v>
      </c>
      <c r="AF339" s="179">
        <v>0</v>
      </c>
      <c r="AG339" s="179">
        <v>0</v>
      </c>
      <c r="AH339" s="181" t="s">
        <v>17033</v>
      </c>
      <c r="AI339" s="181">
        <v>2023</v>
      </c>
      <c r="AJ339" s="182" t="s">
        <v>17033</v>
      </c>
      <c r="BY339" s="185"/>
      <c r="CC339" s="184" t="e">
        <f>VLOOKUP(D339,CD:CE,2,FALSE)</f>
        <v>#N/A</v>
      </c>
      <c r="CG339" s="184" t="e">
        <f>VLOOKUP(D339,CH:CI,2,FALSE)</f>
        <v>#N/A</v>
      </c>
      <c r="CJ339" s="164">
        <f t="shared" si="119"/>
        <v>0</v>
      </c>
      <c r="CN339" s="184" t="e">
        <f>VLOOKUP(D339,CO:CP,2,FALSE)</f>
        <v>#N/A</v>
      </c>
      <c r="DM339" s="184" t="e">
        <f>VLOOKUP(D339,DN:DO,2,FALSE)</f>
        <v>#N/A</v>
      </c>
      <c r="DP339" s="118"/>
    </row>
    <row r="340" spans="1:120" s="184" customFormat="1" x14ac:dyDescent="0.3">
      <c r="A340" s="118">
        <v>1</v>
      </c>
      <c r="B340" s="165">
        <f>SUBTOTAL(9,$A$22:A340)</f>
        <v>270</v>
      </c>
      <c r="C340" s="165"/>
      <c r="D340" s="160" t="s">
        <v>15670</v>
      </c>
      <c r="E340" s="198" t="s">
        <v>17424</v>
      </c>
      <c r="F340" s="162">
        <f t="shared" si="144"/>
        <v>8454869.1899999995</v>
      </c>
      <c r="G340" s="179">
        <v>0</v>
      </c>
      <c r="H340" s="179">
        <v>0</v>
      </c>
      <c r="I340" s="179">
        <v>0</v>
      </c>
      <c r="J340" s="179">
        <v>0</v>
      </c>
      <c r="K340" s="179">
        <v>0</v>
      </c>
      <c r="L340" s="179">
        <v>0</v>
      </c>
      <c r="M340" s="200">
        <v>0</v>
      </c>
      <c r="N340" s="179">
        <v>0</v>
      </c>
      <c r="O340" s="167">
        <v>929.32</v>
      </c>
      <c r="P340" s="178">
        <v>8282932.0899999999</v>
      </c>
      <c r="Q340" s="179">
        <v>0</v>
      </c>
      <c r="R340" s="179">
        <v>0</v>
      </c>
      <c r="S340" s="179">
        <v>0</v>
      </c>
      <c r="T340" s="179">
        <v>0</v>
      </c>
      <c r="U340" s="179">
        <v>0</v>
      </c>
      <c r="V340" s="179">
        <v>0</v>
      </c>
      <c r="W340" s="179">
        <v>0</v>
      </c>
      <c r="X340" s="179">
        <v>0</v>
      </c>
      <c r="Y340" s="179">
        <v>0</v>
      </c>
      <c r="Z340" s="179">
        <v>0</v>
      </c>
      <c r="AA340" s="179">
        <v>0</v>
      </c>
      <c r="AB340" s="179">
        <v>0</v>
      </c>
      <c r="AC340" s="179">
        <v>0</v>
      </c>
      <c r="AD340" s="179">
        <v>0</v>
      </c>
      <c r="AE340" s="216">
        <v>171937.1</v>
      </c>
      <c r="AF340" s="179">
        <v>0</v>
      </c>
      <c r="AG340" s="179">
        <v>0</v>
      </c>
      <c r="AH340" s="181" t="s">
        <v>17033</v>
      </c>
      <c r="AI340" s="181">
        <v>2023</v>
      </c>
      <c r="AJ340" s="182">
        <v>2023</v>
      </c>
      <c r="BY340" s="185"/>
      <c r="CC340" s="184" t="e">
        <f>VLOOKUP(D340,CD:CE,2,FALSE)</f>
        <v>#N/A</v>
      </c>
      <c r="CG340" s="184" t="e">
        <f>VLOOKUP(D340,CH:CI,2,FALSE)</f>
        <v>#N/A</v>
      </c>
      <c r="CJ340" s="164">
        <f t="shared" si="119"/>
        <v>-3.7834979593753815E-10</v>
      </c>
      <c r="CN340" s="184" t="e">
        <f>VLOOKUP(D340,CO:CP,2,FALSE)</f>
        <v>#N/A</v>
      </c>
      <c r="DM340" s="184" t="e">
        <f>VLOOKUP(D340,DN:DO,2,FALSE)</f>
        <v>#N/A</v>
      </c>
      <c r="DP340" s="118"/>
    </row>
    <row r="341" spans="1:120" s="184" customFormat="1" x14ac:dyDescent="0.3">
      <c r="A341" s="118">
        <v>1</v>
      </c>
      <c r="B341" s="165">
        <f>SUBTOTAL(9,$A$22:A341)</f>
        <v>271</v>
      </c>
      <c r="C341" s="165"/>
      <c r="D341" s="211" t="s">
        <v>2721</v>
      </c>
      <c r="E341" s="198" t="s">
        <v>17424</v>
      </c>
      <c r="F341" s="162">
        <f t="shared" si="144"/>
        <v>7949292.3599999994</v>
      </c>
      <c r="G341" s="179">
        <v>0</v>
      </c>
      <c r="H341" s="179">
        <v>0</v>
      </c>
      <c r="I341" s="179">
        <v>0</v>
      </c>
      <c r="J341" s="179">
        <v>0</v>
      </c>
      <c r="K341" s="179">
        <v>0</v>
      </c>
      <c r="L341" s="179">
        <v>0</v>
      </c>
      <c r="M341" s="200">
        <v>0</v>
      </c>
      <c r="N341" s="179">
        <v>0</v>
      </c>
      <c r="O341" s="167">
        <v>936.09</v>
      </c>
      <c r="P341" s="179">
        <v>7787636.5999999996</v>
      </c>
      <c r="Q341" s="179">
        <v>0</v>
      </c>
      <c r="R341" s="179">
        <v>0</v>
      </c>
      <c r="S341" s="179">
        <v>0</v>
      </c>
      <c r="T341" s="179">
        <v>0</v>
      </c>
      <c r="U341" s="179">
        <v>0</v>
      </c>
      <c r="V341" s="179">
        <v>0</v>
      </c>
      <c r="W341" s="179">
        <v>0</v>
      </c>
      <c r="X341" s="179">
        <v>0</v>
      </c>
      <c r="Y341" s="179">
        <v>0</v>
      </c>
      <c r="Z341" s="179">
        <v>0</v>
      </c>
      <c r="AA341" s="179">
        <v>0</v>
      </c>
      <c r="AB341" s="179">
        <v>0</v>
      </c>
      <c r="AC341" s="179">
        <v>0</v>
      </c>
      <c r="AD341" s="179">
        <v>0</v>
      </c>
      <c r="AE341" s="216">
        <v>161655.76</v>
      </c>
      <c r="AF341" s="179">
        <v>0</v>
      </c>
      <c r="AG341" s="179">
        <v>0</v>
      </c>
      <c r="AH341" s="181" t="s">
        <v>17033</v>
      </c>
      <c r="AI341" s="181">
        <v>2023</v>
      </c>
      <c r="AJ341" s="182">
        <v>2023</v>
      </c>
      <c r="AV341" s="184" t="e">
        <f>VLOOKUP(D341,AY:AZ,2,FALSE)</f>
        <v>#N/A</v>
      </c>
      <c r="BY341" s="185"/>
      <c r="CG341" s="184" t="e">
        <f>VLOOKUP(D341,CH:CI,2,FALSE)</f>
        <v>#N/A</v>
      </c>
      <c r="CJ341" s="164">
        <f t="shared" si="119"/>
        <v>-2.3283064365386963E-10</v>
      </c>
      <c r="CN341" s="184" t="e">
        <f>VLOOKUP(D341,CO:CP,2,FALSE)</f>
        <v>#N/A</v>
      </c>
      <c r="DM341" s="184" t="e">
        <f>VLOOKUP(D341,DN:DO,2,FALSE)</f>
        <v>#N/A</v>
      </c>
      <c r="DP341" s="118"/>
    </row>
    <row r="342" spans="1:120" x14ac:dyDescent="0.3">
      <c r="B342" s="196" t="s">
        <v>269</v>
      </c>
      <c r="C342" s="196"/>
      <c r="D342" s="196"/>
      <c r="E342" s="197"/>
      <c r="F342" s="161">
        <f>SUM(F343:F345)</f>
        <v>1322363.8999999999</v>
      </c>
      <c r="G342" s="162">
        <f t="shared" ref="G342:AG342" si="145">SUM(G343:G345)</f>
        <v>0</v>
      </c>
      <c r="H342" s="162">
        <f t="shared" si="145"/>
        <v>1088537.67</v>
      </c>
      <c r="I342" s="162">
        <f t="shared" si="145"/>
        <v>0</v>
      </c>
      <c r="J342" s="162">
        <f t="shared" si="145"/>
        <v>0</v>
      </c>
      <c r="K342" s="162">
        <f t="shared" si="145"/>
        <v>210531.52</v>
      </c>
      <c r="L342" s="162">
        <f t="shared" si="145"/>
        <v>0</v>
      </c>
      <c r="M342" s="163">
        <f t="shared" si="145"/>
        <v>0</v>
      </c>
      <c r="N342" s="162">
        <f t="shared" si="145"/>
        <v>0</v>
      </c>
      <c r="O342" s="162">
        <f t="shared" si="145"/>
        <v>0</v>
      </c>
      <c r="P342" s="162">
        <f t="shared" si="145"/>
        <v>0</v>
      </c>
      <c r="Q342" s="162">
        <f t="shared" si="145"/>
        <v>0</v>
      </c>
      <c r="R342" s="162">
        <f t="shared" si="145"/>
        <v>0</v>
      </c>
      <c r="S342" s="162">
        <f t="shared" si="145"/>
        <v>0</v>
      </c>
      <c r="T342" s="162">
        <f t="shared" si="145"/>
        <v>0</v>
      </c>
      <c r="U342" s="162">
        <f t="shared" si="145"/>
        <v>0</v>
      </c>
      <c r="V342" s="162">
        <f t="shared" si="145"/>
        <v>0</v>
      </c>
      <c r="W342" s="162">
        <f t="shared" si="145"/>
        <v>0</v>
      </c>
      <c r="X342" s="162">
        <f t="shared" si="145"/>
        <v>0</v>
      </c>
      <c r="Y342" s="162">
        <f t="shared" si="145"/>
        <v>0</v>
      </c>
      <c r="Z342" s="162">
        <f t="shared" si="145"/>
        <v>0</v>
      </c>
      <c r="AA342" s="162">
        <f t="shared" si="145"/>
        <v>0</v>
      </c>
      <c r="AB342" s="162">
        <f t="shared" si="145"/>
        <v>0</v>
      </c>
      <c r="AC342" s="162">
        <f t="shared" si="145"/>
        <v>0</v>
      </c>
      <c r="AD342" s="162">
        <f t="shared" si="145"/>
        <v>0</v>
      </c>
      <c r="AE342" s="162">
        <f t="shared" si="145"/>
        <v>23294.71</v>
      </c>
      <c r="AF342" s="162">
        <f t="shared" si="145"/>
        <v>0</v>
      </c>
      <c r="AG342" s="162">
        <f t="shared" si="145"/>
        <v>0</v>
      </c>
      <c r="AH342" s="138" t="s">
        <v>17012</v>
      </c>
      <c r="AI342" s="138" t="s">
        <v>17012</v>
      </c>
      <c r="AJ342" s="138" t="s">
        <v>17012</v>
      </c>
      <c r="AK342" s="169"/>
      <c r="AL342" s="169"/>
      <c r="AM342" s="169"/>
      <c r="AN342" s="169"/>
      <c r="AO342" s="170"/>
      <c r="AP342" s="170"/>
      <c r="AQ342" s="170"/>
      <c r="AR342" s="170"/>
      <c r="AS342" s="170"/>
      <c r="AT342" s="170"/>
      <c r="AU342" s="170"/>
      <c r="AV342" s="170"/>
      <c r="AW342" s="170"/>
      <c r="AX342" s="170"/>
      <c r="AY342" s="170"/>
      <c r="AZ342" s="171"/>
      <c r="BA342" s="171"/>
      <c r="BB342" s="170"/>
      <c r="BC342" s="170"/>
      <c r="BD342" s="172"/>
      <c r="BE342" s="173"/>
      <c r="CJ342" s="164">
        <f t="shared" si="119"/>
        <v>-7.2759576141834259E-12</v>
      </c>
    </row>
    <row r="343" spans="1:120" s="184" customFormat="1" x14ac:dyDescent="0.3">
      <c r="A343" s="118">
        <v>1</v>
      </c>
      <c r="B343" s="165">
        <f>SUBTOTAL(9,$A$22:A343)</f>
        <v>272</v>
      </c>
      <c r="C343" s="165"/>
      <c r="D343" s="160" t="s">
        <v>15483</v>
      </c>
      <c r="E343" s="198" t="s">
        <v>17424</v>
      </c>
      <c r="F343" s="162">
        <f t="shared" ref="F343" si="146">G343+H343+I343+J343+K343+L343+N343+P343+R343+T343+V343+W343+X343+Y343+Z343+AA343+AB343+AC343+AD343+AE343+AF343+AG343</f>
        <v>210531.52</v>
      </c>
      <c r="G343" s="179">
        <v>0</v>
      </c>
      <c r="H343" s="179">
        <v>0</v>
      </c>
      <c r="I343" s="179">
        <v>0</v>
      </c>
      <c r="J343" s="179">
        <v>0</v>
      </c>
      <c r="K343" s="179">
        <v>210531.52</v>
      </c>
      <c r="L343" s="179">
        <v>0</v>
      </c>
      <c r="M343" s="200">
        <v>0</v>
      </c>
      <c r="N343" s="179">
        <v>0</v>
      </c>
      <c r="O343" s="179">
        <v>0</v>
      </c>
      <c r="P343" s="179">
        <v>0</v>
      </c>
      <c r="Q343" s="179">
        <v>0</v>
      </c>
      <c r="R343" s="179">
        <v>0</v>
      </c>
      <c r="S343" s="179">
        <v>0</v>
      </c>
      <c r="T343" s="179">
        <v>0</v>
      </c>
      <c r="U343" s="179">
        <v>0</v>
      </c>
      <c r="V343" s="179">
        <v>0</v>
      </c>
      <c r="W343" s="179">
        <v>0</v>
      </c>
      <c r="X343" s="179">
        <v>0</v>
      </c>
      <c r="Y343" s="179">
        <v>0</v>
      </c>
      <c r="Z343" s="179">
        <v>0</v>
      </c>
      <c r="AA343" s="179">
        <v>0</v>
      </c>
      <c r="AB343" s="179">
        <v>0</v>
      </c>
      <c r="AC343" s="179">
        <v>0</v>
      </c>
      <c r="AD343" s="179">
        <v>0</v>
      </c>
      <c r="AE343" s="216">
        <v>0</v>
      </c>
      <c r="AF343" s="179">
        <v>0</v>
      </c>
      <c r="AG343" s="179">
        <v>0</v>
      </c>
      <c r="AH343" s="181" t="s">
        <v>17033</v>
      </c>
      <c r="AI343" s="181">
        <v>2023</v>
      </c>
      <c r="AJ343" s="182" t="s">
        <v>17033</v>
      </c>
      <c r="AV343" s="184" t="e">
        <f>VLOOKUP(D343,AY:AZ,2,FALSE)</f>
        <v>#N/A</v>
      </c>
      <c r="BY343" s="185"/>
      <c r="CC343" s="184" t="e">
        <f>VLOOKUP(D343,CD:CE,2,FALSE)</f>
        <v>#N/A</v>
      </c>
      <c r="CG343" s="184" t="e">
        <f>VLOOKUP(D343,CH:CI,2,FALSE)</f>
        <v>#N/A</v>
      </c>
      <c r="CJ343" s="164">
        <f t="shared" si="119"/>
        <v>0</v>
      </c>
      <c r="CN343" s="184">
        <f>VLOOKUP(D343,CO:CP,2,FALSE)</f>
        <v>82879.66</v>
      </c>
      <c r="DM343" s="184" t="e">
        <f>VLOOKUP(D343,DN:DO,2,FALSE)</f>
        <v>#N/A</v>
      </c>
      <c r="DP343" s="118"/>
    </row>
    <row r="344" spans="1:120" s="184" customFormat="1" x14ac:dyDescent="0.3">
      <c r="A344" s="118">
        <v>1</v>
      </c>
      <c r="B344" s="165">
        <f>SUBTOTAL(9,$A$22:A344)</f>
        <v>273</v>
      </c>
      <c r="C344" s="165"/>
      <c r="D344" s="160" t="s">
        <v>15502</v>
      </c>
      <c r="E344" s="198" t="s">
        <v>17424</v>
      </c>
      <c r="F344" s="162">
        <f>G344+H344+I344+J344+K344+L344+N344+P344+R344+T344+V344+W344+X344+Y344+Z344+AA344+AB344+AC344+AD344+AE344+AF344+AG344</f>
        <v>552284.87</v>
      </c>
      <c r="G344" s="179">
        <v>0</v>
      </c>
      <c r="H344" s="179">
        <v>540713.6</v>
      </c>
      <c r="I344" s="179">
        <v>0</v>
      </c>
      <c r="J344" s="179">
        <v>0</v>
      </c>
      <c r="K344" s="179">
        <v>0</v>
      </c>
      <c r="L344" s="179">
        <v>0</v>
      </c>
      <c r="M344" s="200">
        <v>0</v>
      </c>
      <c r="N344" s="179">
        <v>0</v>
      </c>
      <c r="O344" s="179">
        <v>0</v>
      </c>
      <c r="P344" s="179">
        <v>0</v>
      </c>
      <c r="Q344" s="179">
        <v>0</v>
      </c>
      <c r="R344" s="179">
        <v>0</v>
      </c>
      <c r="S344" s="179">
        <v>0</v>
      </c>
      <c r="T344" s="179">
        <v>0</v>
      </c>
      <c r="U344" s="179">
        <v>0</v>
      </c>
      <c r="V344" s="179">
        <v>0</v>
      </c>
      <c r="W344" s="179">
        <v>0</v>
      </c>
      <c r="X344" s="179">
        <v>0</v>
      </c>
      <c r="Y344" s="179">
        <v>0</v>
      </c>
      <c r="Z344" s="179">
        <v>0</v>
      </c>
      <c r="AA344" s="179">
        <v>0</v>
      </c>
      <c r="AB344" s="179">
        <v>0</v>
      </c>
      <c r="AC344" s="179">
        <v>0</v>
      </c>
      <c r="AD344" s="179">
        <v>0</v>
      </c>
      <c r="AE344" s="216">
        <f>ROUND(P344*2.14%,2)+ROUND(G344*2.14%,2)+ROUND(H344*2.14%,2)+ROUND(I344*2.14%,2)+ROUND(J344*2.14%,2)+ROUND(K344*2.14%,2)+ROUND(L344*2.14%,2)+ROUND(N344*2.14%,2)+ROUND(R344*2.14%,2)+ROUND(T344*2.14%,2)+ROUND(V344*2.14%,2)+ROUND(W344*2.14%,2)+ROUND(X344*2.14%,2)+ROUND(Y344*2.14%,2)+ROUND(Z344*2.14%,2)+ROUND(AA344*2.14%,2)+ROUND(AB344*2.14%,2)+ROUND(AC344*2.14%,2)+ROUND(AD344*2.14%,2)</f>
        <v>11571.27</v>
      </c>
      <c r="AF344" s="179">
        <v>0</v>
      </c>
      <c r="AG344" s="179">
        <v>0</v>
      </c>
      <c r="AH344" s="181" t="s">
        <v>17033</v>
      </c>
      <c r="AI344" s="181">
        <v>2023</v>
      </c>
      <c r="AJ344" s="181">
        <v>2023</v>
      </c>
      <c r="BY344" s="185"/>
      <c r="CJ344" s="164">
        <f>F344-G344-H344-I344-J344-K344-L344-N344-P344-R344-T344-V344-W344-X344-Y344-Z344-AA344-AB344-AC344-AD344-AE344-AF344-AG344</f>
        <v>1.8189894035458565E-11</v>
      </c>
      <c r="DP344" s="118"/>
    </row>
    <row r="345" spans="1:120" s="184" customFormat="1" x14ac:dyDescent="0.3">
      <c r="A345" s="118">
        <v>1</v>
      </c>
      <c r="B345" s="165">
        <f>SUBTOTAL(9,$A$22:A345)</f>
        <v>274</v>
      </c>
      <c r="C345" s="165"/>
      <c r="D345" s="160" t="s">
        <v>15506</v>
      </c>
      <c r="E345" s="198" t="s">
        <v>17424</v>
      </c>
      <c r="F345" s="162">
        <f>G345+H345+I345+J345+K345+L345+N345+P345+R345+T345+V345+W345+X345+Y345+Z345+AA345+AB345+AC345+AD345+AE345+AF345+AG345</f>
        <v>559547.50999999989</v>
      </c>
      <c r="G345" s="179">
        <v>0</v>
      </c>
      <c r="H345" s="179">
        <v>547824.06999999995</v>
      </c>
      <c r="I345" s="179">
        <v>0</v>
      </c>
      <c r="J345" s="179">
        <v>0</v>
      </c>
      <c r="K345" s="179">
        <v>0</v>
      </c>
      <c r="L345" s="179">
        <v>0</v>
      </c>
      <c r="M345" s="200">
        <v>0</v>
      </c>
      <c r="N345" s="179">
        <v>0</v>
      </c>
      <c r="O345" s="179">
        <v>0</v>
      </c>
      <c r="P345" s="179">
        <v>0</v>
      </c>
      <c r="Q345" s="179">
        <v>0</v>
      </c>
      <c r="R345" s="179">
        <v>0</v>
      </c>
      <c r="S345" s="179">
        <v>0</v>
      </c>
      <c r="T345" s="179">
        <v>0</v>
      </c>
      <c r="U345" s="179">
        <v>0</v>
      </c>
      <c r="V345" s="179">
        <v>0</v>
      </c>
      <c r="W345" s="179">
        <v>0</v>
      </c>
      <c r="X345" s="179">
        <v>0</v>
      </c>
      <c r="Y345" s="179">
        <v>0</v>
      </c>
      <c r="Z345" s="179">
        <v>0</v>
      </c>
      <c r="AA345" s="179">
        <v>0</v>
      </c>
      <c r="AB345" s="179">
        <v>0</v>
      </c>
      <c r="AC345" s="179">
        <v>0</v>
      </c>
      <c r="AD345" s="179">
        <v>0</v>
      </c>
      <c r="AE345" s="216">
        <f>ROUND(P345*2.14%,2)+ROUND(G345*2.14%,2)+ROUND(H345*2.14%,2)+ROUND(I345*2.14%,2)+ROUND(J345*2.14%,2)+ROUND(K345*2.14%,2)+ROUND(L345*2.14%,2)+ROUND(N345*2.14%,2)+ROUND(R345*2.14%,2)+ROUND(T345*2.14%,2)+ROUND(V345*2.14%,2)+ROUND(W345*2.14%,2)+ROUND(X345*2.14%,2)+ROUND(Y345*2.14%,2)+ROUND(Z345*2.14%,2)+ROUND(AA345*2.14%,2)+ROUND(AB345*2.14%,2)+ROUND(AC345*2.14%,2)+ROUND(AD345*2.14%,2)</f>
        <v>11723.44</v>
      </c>
      <c r="AF345" s="179">
        <v>0</v>
      </c>
      <c r="AG345" s="179">
        <v>0</v>
      </c>
      <c r="AH345" s="181" t="s">
        <v>17033</v>
      </c>
      <c r="AI345" s="181">
        <v>2023</v>
      </c>
      <c r="AJ345" s="181">
        <v>2023</v>
      </c>
      <c r="BY345" s="185"/>
      <c r="CJ345" s="164">
        <f>F345-G345-H345-I345-J345-K345-L345-N345-P345-R345-T345-V345-W345-X345-Y345-Z345-AA345-AB345-AC345-AD345-AE345-AF345-AG345</f>
        <v>-5.6388671509921551E-11</v>
      </c>
      <c r="DP345" s="118"/>
    </row>
    <row r="346" spans="1:120" x14ac:dyDescent="0.3">
      <c r="B346" s="196" t="s">
        <v>266</v>
      </c>
      <c r="C346" s="196"/>
      <c r="D346" s="196"/>
      <c r="E346" s="197"/>
      <c r="F346" s="161">
        <f>SUM(F347:F350)</f>
        <v>13099324.719999999</v>
      </c>
      <c r="G346" s="162">
        <f t="shared" ref="G346:AG346" si="147">SUM(G347:G350)</f>
        <v>0</v>
      </c>
      <c r="H346" s="162">
        <f t="shared" si="147"/>
        <v>0</v>
      </c>
      <c r="I346" s="162">
        <f t="shared" si="147"/>
        <v>0</v>
      </c>
      <c r="J346" s="162">
        <f t="shared" si="147"/>
        <v>0</v>
      </c>
      <c r="K346" s="162">
        <f t="shared" si="147"/>
        <v>1797594.58</v>
      </c>
      <c r="L346" s="162">
        <f t="shared" si="147"/>
        <v>0</v>
      </c>
      <c r="M346" s="163">
        <f t="shared" si="147"/>
        <v>0</v>
      </c>
      <c r="N346" s="162">
        <f t="shared" si="147"/>
        <v>0</v>
      </c>
      <c r="O346" s="162">
        <f t="shared" si="147"/>
        <v>998.5</v>
      </c>
      <c r="P346" s="162">
        <f t="shared" si="147"/>
        <v>5684098.6299999999</v>
      </c>
      <c r="Q346" s="162">
        <f t="shared" si="147"/>
        <v>0</v>
      </c>
      <c r="R346" s="162">
        <f t="shared" si="147"/>
        <v>0</v>
      </c>
      <c r="S346" s="162">
        <f t="shared" si="147"/>
        <v>1892.17</v>
      </c>
      <c r="T346" s="162">
        <f t="shared" si="147"/>
        <v>4996609.5199999996</v>
      </c>
      <c r="U346" s="162">
        <f t="shared" si="147"/>
        <v>0</v>
      </c>
      <c r="V346" s="162">
        <f t="shared" si="147"/>
        <v>0</v>
      </c>
      <c r="W346" s="162">
        <f t="shared" si="147"/>
        <v>0</v>
      </c>
      <c r="X346" s="162">
        <f t="shared" si="147"/>
        <v>0</v>
      </c>
      <c r="Y346" s="162">
        <f t="shared" si="147"/>
        <v>0</v>
      </c>
      <c r="Z346" s="162">
        <f t="shared" si="147"/>
        <v>0</v>
      </c>
      <c r="AA346" s="162">
        <f t="shared" si="147"/>
        <v>0</v>
      </c>
      <c r="AB346" s="162">
        <f t="shared" si="147"/>
        <v>0</v>
      </c>
      <c r="AC346" s="162">
        <f t="shared" si="147"/>
        <v>0</v>
      </c>
      <c r="AD346" s="162">
        <f t="shared" si="147"/>
        <v>0</v>
      </c>
      <c r="AE346" s="162">
        <f t="shared" si="147"/>
        <v>265881.62</v>
      </c>
      <c r="AF346" s="162">
        <f t="shared" si="147"/>
        <v>355140.37</v>
      </c>
      <c r="AG346" s="162">
        <f t="shared" si="147"/>
        <v>0</v>
      </c>
      <c r="AH346" s="138" t="s">
        <v>17012</v>
      </c>
      <c r="AI346" s="138" t="s">
        <v>17012</v>
      </c>
      <c r="AJ346" s="138" t="s">
        <v>17012</v>
      </c>
      <c r="AK346" s="169"/>
      <c r="AL346" s="169"/>
      <c r="AM346" s="169"/>
      <c r="AN346" s="169"/>
      <c r="AO346" s="170"/>
      <c r="AP346" s="170"/>
      <c r="AQ346" s="170"/>
      <c r="AR346" s="170"/>
      <c r="AS346" s="170"/>
      <c r="AT346" s="170"/>
      <c r="AU346" s="170"/>
      <c r="AV346" s="170"/>
      <c r="AW346" s="170"/>
      <c r="AX346" s="170"/>
      <c r="AY346" s="170"/>
      <c r="AZ346" s="171"/>
      <c r="BA346" s="171"/>
      <c r="BB346" s="170"/>
      <c r="BC346" s="170"/>
      <c r="BD346" s="172"/>
      <c r="BE346" s="173">
        <f t="shared" si="136"/>
        <v>-998.5</v>
      </c>
      <c r="BL346" s="118" t="e">
        <f>VLOOKUP(D346,BO:BQ,3,FALSE)</f>
        <v>#N/A</v>
      </c>
      <c r="BO346" s="118" t="s">
        <v>3354</v>
      </c>
      <c r="BP346" s="118" t="s">
        <v>803</v>
      </c>
      <c r="BQ346" s="118" t="s">
        <v>3356</v>
      </c>
      <c r="BW346" s="118" t="s">
        <v>3354</v>
      </c>
      <c r="BX346" s="118" t="s">
        <v>803</v>
      </c>
      <c r="BY346" s="118" t="s">
        <v>3356</v>
      </c>
      <c r="CJ346" s="164">
        <f t="shared" si="119"/>
        <v>-6.9849193096160889E-10</v>
      </c>
    </row>
    <row r="347" spans="1:120" x14ac:dyDescent="0.3">
      <c r="A347" s="118">
        <v>1</v>
      </c>
      <c r="B347" s="165">
        <f>SUBTOTAL(9,$A$22:A347)</f>
        <v>275</v>
      </c>
      <c r="C347" s="165"/>
      <c r="D347" s="175" t="s">
        <v>268</v>
      </c>
      <c r="E347" s="198" t="s">
        <v>17424</v>
      </c>
      <c r="F347" s="162">
        <f t="shared" ref="F347:F350" si="148">G347+H347+I347+J347+K347+L347+N347+P347+R347+T347+V347+W347+X347+Y347+Z347+AA347+AB347+AC347+AD347+AE347+AF347+AG347</f>
        <v>5958081.8399999999</v>
      </c>
      <c r="G347" s="178">
        <v>0</v>
      </c>
      <c r="H347" s="178">
        <v>0</v>
      </c>
      <c r="I347" s="178">
        <v>0</v>
      </c>
      <c r="J347" s="178">
        <v>0</v>
      </c>
      <c r="K347" s="178">
        <v>0</v>
      </c>
      <c r="L347" s="178">
        <v>0</v>
      </c>
      <c r="M347" s="195">
        <v>0</v>
      </c>
      <c r="N347" s="178">
        <v>0</v>
      </c>
      <c r="O347" s="167">
        <v>998.5</v>
      </c>
      <c r="P347" s="167">
        <v>5684098.6299999999</v>
      </c>
      <c r="Q347" s="178">
        <v>0</v>
      </c>
      <c r="R347" s="178">
        <v>0</v>
      </c>
      <c r="S347" s="162">
        <v>0</v>
      </c>
      <c r="T347" s="162">
        <v>0</v>
      </c>
      <c r="U347" s="178">
        <v>0</v>
      </c>
      <c r="V347" s="178">
        <v>0</v>
      </c>
      <c r="W347" s="178">
        <v>0</v>
      </c>
      <c r="X347" s="178">
        <v>0</v>
      </c>
      <c r="Y347" s="178">
        <v>0</v>
      </c>
      <c r="Z347" s="178">
        <v>0</v>
      </c>
      <c r="AA347" s="178">
        <v>0</v>
      </c>
      <c r="AB347" s="178">
        <v>0</v>
      </c>
      <c r="AC347" s="178">
        <v>0</v>
      </c>
      <c r="AD347" s="178">
        <v>0</v>
      </c>
      <c r="AE347" s="162">
        <f>ROUND(P347*2.14%,2)</f>
        <v>121639.71</v>
      </c>
      <c r="AF347" s="162">
        <v>152343.5</v>
      </c>
      <c r="AG347" s="178">
        <v>0</v>
      </c>
      <c r="AH347" s="138">
        <v>2023</v>
      </c>
      <c r="AI347" s="138">
        <v>2023</v>
      </c>
      <c r="AJ347" s="138">
        <v>2023</v>
      </c>
      <c r="AK347" s="169"/>
      <c r="AL347" s="169"/>
      <c r="AM347" s="169"/>
      <c r="AN347" s="169"/>
      <c r="AO347" s="170" t="s">
        <v>16940</v>
      </c>
      <c r="AP347" s="170" t="s">
        <v>16942</v>
      </c>
      <c r="AQ347" s="170">
        <v>0</v>
      </c>
      <c r="AR347" s="170" t="s">
        <v>16950</v>
      </c>
      <c r="AS347" s="170" t="s">
        <v>16954</v>
      </c>
      <c r="AT347" s="170" t="s">
        <v>16950</v>
      </c>
      <c r="AU347" s="170"/>
      <c r="AV347" s="170"/>
      <c r="AW347" s="170"/>
      <c r="AX347" s="170"/>
      <c r="AY347" s="170" t="s">
        <v>923</v>
      </c>
      <c r="AZ347" s="171">
        <v>3906.8</v>
      </c>
      <c r="BA347" s="171">
        <v>1053</v>
      </c>
      <c r="BB347" s="170" t="s">
        <v>3037</v>
      </c>
      <c r="BC347" s="170" t="s">
        <v>16998</v>
      </c>
      <c r="BD347" s="172"/>
      <c r="BE347" s="173">
        <f t="shared" si="136"/>
        <v>54.5</v>
      </c>
      <c r="BL347" s="118" t="str">
        <f>VLOOKUP(D347,BO:BQ,3,FALSE)</f>
        <v>1105.500</v>
      </c>
      <c r="BO347" s="118" t="s">
        <v>3359</v>
      </c>
      <c r="BP347" s="118" t="s">
        <v>1342</v>
      </c>
      <c r="BQ347" s="118" t="s">
        <v>3360</v>
      </c>
      <c r="BW347" s="118" t="s">
        <v>3359</v>
      </c>
      <c r="BX347" s="118" t="s">
        <v>1342</v>
      </c>
      <c r="BY347" s="118" t="s">
        <v>3360</v>
      </c>
      <c r="CJ347" s="164">
        <f t="shared" si="119"/>
        <v>-5.8207660913467407E-11</v>
      </c>
    </row>
    <row r="348" spans="1:120" s="184" customFormat="1" x14ac:dyDescent="0.3">
      <c r="A348" s="118">
        <v>1</v>
      </c>
      <c r="B348" s="165">
        <f>SUBTOTAL(9,$A$22:A348)</f>
        <v>276</v>
      </c>
      <c r="C348" s="165"/>
      <c r="D348" s="211" t="s">
        <v>15336</v>
      </c>
      <c r="E348" s="198" t="s">
        <v>17424</v>
      </c>
      <c r="F348" s="162">
        <f t="shared" si="148"/>
        <v>1975780.58</v>
      </c>
      <c r="G348" s="179">
        <v>0</v>
      </c>
      <c r="H348" s="179">
        <v>0</v>
      </c>
      <c r="I348" s="179">
        <v>0</v>
      </c>
      <c r="J348" s="179">
        <v>0</v>
      </c>
      <c r="K348" s="179">
        <v>1797594.58</v>
      </c>
      <c r="L348" s="179">
        <v>0</v>
      </c>
      <c r="M348" s="200">
        <v>0</v>
      </c>
      <c r="N348" s="179">
        <v>0</v>
      </c>
      <c r="O348" s="179">
        <v>0</v>
      </c>
      <c r="P348" s="179">
        <v>0</v>
      </c>
      <c r="Q348" s="179">
        <v>0</v>
      </c>
      <c r="R348" s="179">
        <v>0</v>
      </c>
      <c r="S348" s="179">
        <v>0</v>
      </c>
      <c r="T348" s="179">
        <v>0</v>
      </c>
      <c r="U348" s="179">
        <v>0</v>
      </c>
      <c r="V348" s="179">
        <v>0</v>
      </c>
      <c r="W348" s="179">
        <v>0</v>
      </c>
      <c r="X348" s="179">
        <v>0</v>
      </c>
      <c r="Y348" s="179">
        <v>0</v>
      </c>
      <c r="Z348" s="179">
        <v>0</v>
      </c>
      <c r="AA348" s="179">
        <v>0</v>
      </c>
      <c r="AB348" s="179">
        <v>0</v>
      </c>
      <c r="AC348" s="179">
        <v>0</v>
      </c>
      <c r="AD348" s="179">
        <v>0</v>
      </c>
      <c r="AE348" s="216">
        <v>37314.47</v>
      </c>
      <c r="AF348" s="162">
        <v>140871.53</v>
      </c>
      <c r="AG348" s="179">
        <v>0</v>
      </c>
      <c r="AH348" s="181">
        <v>2023</v>
      </c>
      <c r="AI348" s="181">
        <v>2023</v>
      </c>
      <c r="AJ348" s="182">
        <v>2023</v>
      </c>
      <c r="AV348" s="184" t="e">
        <f>VLOOKUP(D348,AY:AZ,2,FALSE)</f>
        <v>#N/A</v>
      </c>
      <c r="BY348" s="185"/>
      <c r="CG348" s="184" t="e">
        <f>VLOOKUP(D348,CH:CI,2,FALSE)</f>
        <v>#N/A</v>
      </c>
      <c r="CJ348" s="164">
        <f t="shared" ref="CJ348:CJ411" si="149">F348-G348-H348-I348-J348-K348-L348-N348-P348-R348-T348-V348-W348-X348-Y348-Z348-AA348-AB348-AC348-AD348-AE348-AF348-AG348</f>
        <v>0</v>
      </c>
      <c r="CN348" s="184" t="e">
        <f>VLOOKUP(D348,CO:CP,2,FALSE)</f>
        <v>#N/A</v>
      </c>
      <c r="DM348" s="184" t="e">
        <f>VLOOKUP(D348,DN:DO,2,FALSE)</f>
        <v>#N/A</v>
      </c>
      <c r="DP348" s="118"/>
    </row>
    <row r="349" spans="1:120" s="184" customFormat="1" x14ac:dyDescent="0.3">
      <c r="A349" s="118">
        <v>1</v>
      </c>
      <c r="B349" s="165">
        <f>SUBTOTAL(9,$A$22:A349)</f>
        <v>277</v>
      </c>
      <c r="C349" s="165"/>
      <c r="D349" s="160" t="s">
        <v>15458</v>
      </c>
      <c r="E349" s="198" t="s">
        <v>17424</v>
      </c>
      <c r="F349" s="162">
        <f t="shared" si="148"/>
        <v>5103536.96</v>
      </c>
      <c r="G349" s="179">
        <v>0</v>
      </c>
      <c r="H349" s="179">
        <v>0</v>
      </c>
      <c r="I349" s="179">
        <v>0</v>
      </c>
      <c r="J349" s="179">
        <v>0</v>
      </c>
      <c r="K349" s="179">
        <v>0</v>
      </c>
      <c r="L349" s="179">
        <v>0</v>
      </c>
      <c r="M349" s="200">
        <v>0</v>
      </c>
      <c r="N349" s="179">
        <v>0</v>
      </c>
      <c r="O349" s="179">
        <v>0</v>
      </c>
      <c r="P349" s="179">
        <v>0</v>
      </c>
      <c r="Q349" s="179">
        <v>0</v>
      </c>
      <c r="R349" s="179">
        <v>0</v>
      </c>
      <c r="S349" s="167">
        <v>1892.17</v>
      </c>
      <c r="T349" s="176">
        <v>4996609.5199999996</v>
      </c>
      <c r="U349" s="179">
        <v>0</v>
      </c>
      <c r="V349" s="179">
        <v>0</v>
      </c>
      <c r="W349" s="179">
        <v>0</v>
      </c>
      <c r="X349" s="179">
        <v>0</v>
      </c>
      <c r="Y349" s="179">
        <v>0</v>
      </c>
      <c r="Z349" s="179">
        <v>0</v>
      </c>
      <c r="AA349" s="179">
        <v>0</v>
      </c>
      <c r="AB349" s="179">
        <v>0</v>
      </c>
      <c r="AC349" s="179">
        <v>0</v>
      </c>
      <c r="AD349" s="179">
        <v>0</v>
      </c>
      <c r="AE349" s="216">
        <f>ROUND(P349*2.14%,2)+ROUND(G349*2.14%,2)+ROUND(H349*2.14%,2)+ROUND(I349*2.14%,2)+ROUND(J349*2.14%,2)+ROUND(K349*2.14%,2)+ROUND(L349*2.14%,2)+ROUND(N349*2.14%,2)+ROUND(R349*2.14%,2)+ROUND(T349*2.14%,2)+ROUND(V349*2.14%,2)+ROUND(W349*2.14%,2)+ROUND(X349*2.14%,2)+ROUND(Y349*2.14%,2)+ROUND(Z349*2.14%,2)+ROUND(AA349*2.14%,2)+ROUND(AB349*2.14%,2)+ROUND(AC349*2.14%,2)+ROUND(AD349*2.14%,2)</f>
        <v>106927.44</v>
      </c>
      <c r="AF349" s="179">
        <v>0</v>
      </c>
      <c r="AG349" s="179">
        <v>0</v>
      </c>
      <c r="AH349" s="181" t="s">
        <v>17033</v>
      </c>
      <c r="AI349" s="181">
        <v>2023</v>
      </c>
      <c r="AJ349" s="182">
        <v>2023</v>
      </c>
      <c r="AV349" s="184" t="e">
        <f>VLOOKUP(D349,AY:AZ,2,FALSE)</f>
        <v>#N/A</v>
      </c>
      <c r="BY349" s="185"/>
      <c r="CC349" s="184" t="e">
        <f>VLOOKUP(D349,CD:CE,2,FALSE)</f>
        <v>#N/A</v>
      </c>
      <c r="CG349" s="184" t="e">
        <f>VLOOKUP(D349,CH:CI,2,FALSE)</f>
        <v>#N/A</v>
      </c>
      <c r="CJ349" s="164">
        <f t="shared" si="149"/>
        <v>4.0745362639427185E-10</v>
      </c>
      <c r="CN349" s="184" t="e">
        <f>VLOOKUP(D349,CO:CP,2,FALSE)</f>
        <v>#N/A</v>
      </c>
      <c r="DM349" s="184" t="e">
        <f>VLOOKUP(D349,DN:DO,2,FALSE)</f>
        <v>#N/A</v>
      </c>
      <c r="DP349" s="118"/>
    </row>
    <row r="350" spans="1:120" x14ac:dyDescent="0.3">
      <c r="A350" s="118">
        <v>1</v>
      </c>
      <c r="B350" s="165">
        <f>SUBTOTAL(9,$A$22:A350)</f>
        <v>278</v>
      </c>
      <c r="C350" s="165"/>
      <c r="D350" s="175" t="s">
        <v>267</v>
      </c>
      <c r="E350" s="198" t="s">
        <v>17424</v>
      </c>
      <c r="F350" s="162">
        <f t="shared" si="148"/>
        <v>61925.34</v>
      </c>
      <c r="G350" s="178">
        <v>0</v>
      </c>
      <c r="H350" s="178">
        <v>0</v>
      </c>
      <c r="I350" s="178">
        <v>0</v>
      </c>
      <c r="J350" s="178">
        <v>0</v>
      </c>
      <c r="K350" s="178">
        <v>0</v>
      </c>
      <c r="L350" s="178">
        <v>0</v>
      </c>
      <c r="M350" s="195">
        <v>0</v>
      </c>
      <c r="N350" s="178">
        <v>0</v>
      </c>
      <c r="O350" s="180">
        <v>0</v>
      </c>
      <c r="P350" s="162">
        <v>0</v>
      </c>
      <c r="Q350" s="178">
        <v>0</v>
      </c>
      <c r="R350" s="178">
        <v>0</v>
      </c>
      <c r="S350" s="162">
        <v>0</v>
      </c>
      <c r="T350" s="162">
        <v>0</v>
      </c>
      <c r="U350" s="178">
        <v>0</v>
      </c>
      <c r="V350" s="178">
        <v>0</v>
      </c>
      <c r="W350" s="178">
        <v>0</v>
      </c>
      <c r="X350" s="178">
        <v>0</v>
      </c>
      <c r="Y350" s="178">
        <v>0</v>
      </c>
      <c r="Z350" s="178">
        <v>0</v>
      </c>
      <c r="AA350" s="178">
        <v>0</v>
      </c>
      <c r="AB350" s="178">
        <v>0</v>
      </c>
      <c r="AC350" s="178">
        <v>0</v>
      </c>
      <c r="AD350" s="178">
        <v>0</v>
      </c>
      <c r="AE350" s="162">
        <f>ROUND(P350*2.14%,2)</f>
        <v>0</v>
      </c>
      <c r="AF350" s="162">
        <v>61925.34</v>
      </c>
      <c r="AG350" s="178">
        <v>0</v>
      </c>
      <c r="AH350" s="138">
        <v>2023</v>
      </c>
      <c r="AI350" s="138" t="s">
        <v>17033</v>
      </c>
      <c r="AJ350" s="138" t="s">
        <v>17033</v>
      </c>
      <c r="AK350" s="169"/>
      <c r="AL350" s="169"/>
      <c r="AM350" s="169"/>
      <c r="AN350" s="169"/>
      <c r="AO350" s="170" t="s">
        <v>16948</v>
      </c>
      <c r="AP350" s="170" t="s">
        <v>16951</v>
      </c>
      <c r="AQ350" s="170">
        <v>0</v>
      </c>
      <c r="AR350" s="170" t="s">
        <v>16946</v>
      </c>
      <c r="AS350" s="170" t="s">
        <v>16958</v>
      </c>
      <c r="AT350" s="170">
        <v>0</v>
      </c>
      <c r="AU350" s="170" t="s">
        <v>16967</v>
      </c>
      <c r="AV350" s="170"/>
      <c r="AW350" s="170"/>
      <c r="AX350" s="170"/>
      <c r="AY350" s="170" t="s">
        <v>662</v>
      </c>
      <c r="AZ350" s="171">
        <v>263.7</v>
      </c>
      <c r="BA350" s="171">
        <v>228.48</v>
      </c>
      <c r="BB350" s="170" t="s">
        <v>2966</v>
      </c>
      <c r="BC350" s="170">
        <v>2006</v>
      </c>
      <c r="BD350" s="172"/>
      <c r="BE350" s="173">
        <f>BA350-O350</f>
        <v>228.48</v>
      </c>
      <c r="BL350" s="118" t="str">
        <f>VLOOKUP(D350,BO:BQ,3,FALSE)</f>
        <v>199.400</v>
      </c>
      <c r="BO350" s="118" t="s">
        <v>653</v>
      </c>
      <c r="BP350" s="118" t="s">
        <v>625</v>
      </c>
      <c r="BQ350" s="118" t="s">
        <v>3357</v>
      </c>
      <c r="BW350" s="118" t="s">
        <v>653</v>
      </c>
      <c r="BX350" s="118" t="s">
        <v>625</v>
      </c>
      <c r="BY350" s="118" t="s">
        <v>3357</v>
      </c>
      <c r="CJ350" s="164">
        <f t="shared" si="149"/>
        <v>0</v>
      </c>
    </row>
    <row r="351" spans="1:120" x14ac:dyDescent="0.3">
      <c r="B351" s="196" t="s">
        <v>270</v>
      </c>
      <c r="C351" s="196"/>
      <c r="D351" s="196"/>
      <c r="E351" s="197"/>
      <c r="F351" s="161">
        <f>F352</f>
        <v>6510427.5</v>
      </c>
      <c r="G351" s="162">
        <f t="shared" ref="G351:AG351" si="150">G352</f>
        <v>0</v>
      </c>
      <c r="H351" s="162">
        <f t="shared" si="150"/>
        <v>0</v>
      </c>
      <c r="I351" s="162">
        <f t="shared" si="150"/>
        <v>0</v>
      </c>
      <c r="J351" s="162">
        <f t="shared" si="150"/>
        <v>0</v>
      </c>
      <c r="K351" s="162">
        <f t="shared" si="150"/>
        <v>0</v>
      </c>
      <c r="L351" s="162">
        <f t="shared" si="150"/>
        <v>0</v>
      </c>
      <c r="M351" s="163">
        <f t="shared" si="150"/>
        <v>0</v>
      </c>
      <c r="N351" s="162">
        <f t="shared" si="150"/>
        <v>0</v>
      </c>
      <c r="O351" s="162">
        <f t="shared" si="150"/>
        <v>841.54</v>
      </c>
      <c r="P351" s="162">
        <f t="shared" si="150"/>
        <v>6374023.4000000004</v>
      </c>
      <c r="Q351" s="162">
        <f t="shared" si="150"/>
        <v>0</v>
      </c>
      <c r="R351" s="162">
        <f t="shared" si="150"/>
        <v>0</v>
      </c>
      <c r="S351" s="162">
        <f t="shared" si="150"/>
        <v>0</v>
      </c>
      <c r="T351" s="162">
        <f t="shared" si="150"/>
        <v>0</v>
      </c>
      <c r="U351" s="162">
        <f t="shared" si="150"/>
        <v>0</v>
      </c>
      <c r="V351" s="162">
        <f t="shared" si="150"/>
        <v>0</v>
      </c>
      <c r="W351" s="162">
        <f t="shared" si="150"/>
        <v>0</v>
      </c>
      <c r="X351" s="162">
        <f t="shared" si="150"/>
        <v>0</v>
      </c>
      <c r="Y351" s="162">
        <f t="shared" si="150"/>
        <v>0</v>
      </c>
      <c r="Z351" s="162">
        <f t="shared" si="150"/>
        <v>0</v>
      </c>
      <c r="AA351" s="162">
        <f t="shared" si="150"/>
        <v>0</v>
      </c>
      <c r="AB351" s="162">
        <f t="shared" si="150"/>
        <v>0</v>
      </c>
      <c r="AC351" s="162">
        <f t="shared" si="150"/>
        <v>0</v>
      </c>
      <c r="AD351" s="162">
        <f t="shared" si="150"/>
        <v>0</v>
      </c>
      <c r="AE351" s="162">
        <f t="shared" si="150"/>
        <v>136404.1</v>
      </c>
      <c r="AF351" s="162">
        <f t="shared" si="150"/>
        <v>0</v>
      </c>
      <c r="AG351" s="162">
        <f t="shared" si="150"/>
        <v>0</v>
      </c>
      <c r="AH351" s="138" t="s">
        <v>17012</v>
      </c>
      <c r="AI351" s="138" t="s">
        <v>17012</v>
      </c>
      <c r="AJ351" s="138" t="s">
        <v>17012</v>
      </c>
      <c r="AK351" s="169"/>
      <c r="AL351" s="169"/>
      <c r="AM351" s="169"/>
      <c r="AN351" s="169"/>
      <c r="AO351" s="170"/>
      <c r="AP351" s="170"/>
      <c r="AQ351" s="170"/>
      <c r="AR351" s="170"/>
      <c r="AS351" s="170"/>
      <c r="AT351" s="170"/>
      <c r="AU351" s="170"/>
      <c r="AV351" s="170"/>
      <c r="AW351" s="170"/>
      <c r="AX351" s="170"/>
      <c r="AY351" s="170"/>
      <c r="AZ351" s="171"/>
      <c r="BA351" s="171"/>
      <c r="BB351" s="170"/>
      <c r="BC351" s="170"/>
      <c r="BD351" s="172"/>
      <c r="BE351" s="173"/>
      <c r="CJ351" s="164">
        <f t="shared" si="149"/>
        <v>-3.7834979593753815E-10</v>
      </c>
    </row>
    <row r="352" spans="1:120" s="184" customFormat="1" x14ac:dyDescent="0.3">
      <c r="A352" s="118">
        <v>1</v>
      </c>
      <c r="B352" s="165">
        <f>SUBTOTAL(9,$A$22:A352)</f>
        <v>279</v>
      </c>
      <c r="C352" s="165"/>
      <c r="D352" s="211" t="s">
        <v>2739</v>
      </c>
      <c r="E352" s="198" t="s">
        <v>17424</v>
      </c>
      <c r="F352" s="162">
        <f>G352+H352+I352+J352+K352+L352+N352+P352+R352+T352+V352+W352+X352+Y352+Z352+AA352+AB352+AC352+AD352+AE352+AF352+AG352</f>
        <v>6510427.5</v>
      </c>
      <c r="G352" s="179">
        <v>0</v>
      </c>
      <c r="H352" s="179">
        <v>0</v>
      </c>
      <c r="I352" s="179">
        <v>0</v>
      </c>
      <c r="J352" s="179">
        <v>0</v>
      </c>
      <c r="K352" s="179">
        <v>0</v>
      </c>
      <c r="L352" s="179">
        <v>0</v>
      </c>
      <c r="M352" s="200">
        <v>0</v>
      </c>
      <c r="N352" s="179">
        <v>0</v>
      </c>
      <c r="O352" s="167">
        <v>841.54</v>
      </c>
      <c r="P352" s="167">
        <v>6374023.4000000004</v>
      </c>
      <c r="Q352" s="179">
        <v>0</v>
      </c>
      <c r="R352" s="179">
        <v>0</v>
      </c>
      <c r="S352" s="179">
        <v>0</v>
      </c>
      <c r="T352" s="179">
        <v>0</v>
      </c>
      <c r="U352" s="179">
        <v>0</v>
      </c>
      <c r="V352" s="179">
        <v>0</v>
      </c>
      <c r="W352" s="179">
        <v>0</v>
      </c>
      <c r="X352" s="179">
        <v>0</v>
      </c>
      <c r="Y352" s="179">
        <v>0</v>
      </c>
      <c r="Z352" s="179">
        <v>0</v>
      </c>
      <c r="AA352" s="179">
        <v>0</v>
      </c>
      <c r="AB352" s="179">
        <v>0</v>
      </c>
      <c r="AC352" s="179">
        <v>0</v>
      </c>
      <c r="AD352" s="179">
        <v>0</v>
      </c>
      <c r="AE352" s="216">
        <f>ROUND(P352*2.14%,2)+ROUND(G352*2.14%,2)+ROUND(H352*2.14%,2)+ROUND(I352*2.14%,2)+ROUND(J352*2.14%,2)+ROUND(K352*2.14%,2)+ROUND(L352*2.14%,2)+ROUND(N352*2.14%,2)+ROUND(R352*2.14%,2)+ROUND(T352*2.14%,2)+ROUND(V352*2.14%,2)+ROUND(W352*2.14%,2)+ROUND(X352*2.14%,2)+ROUND(Y352*2.14%,2)+ROUND(Z352*2.14%,2)+ROUND(AA352*2.14%,2)+ROUND(AB352*2.14%,2)+ROUND(AC352*2.14%,2)+ROUND(AD352*2.14%,2)</f>
        <v>136404.1</v>
      </c>
      <c r="AF352" s="179">
        <v>0</v>
      </c>
      <c r="AG352" s="179">
        <v>0</v>
      </c>
      <c r="AH352" s="181" t="s">
        <v>17033</v>
      </c>
      <c r="AI352" s="181">
        <v>2023</v>
      </c>
      <c r="AJ352" s="182">
        <v>2023</v>
      </c>
      <c r="AV352" s="184" t="e">
        <f>VLOOKUP(D352,AY:AZ,2,FALSE)</f>
        <v>#N/A</v>
      </c>
      <c r="BY352" s="185"/>
      <c r="CG352" s="184" t="e">
        <f>VLOOKUP(D352,CH:CI,2,FALSE)</f>
        <v>#N/A</v>
      </c>
      <c r="CJ352" s="164">
        <f t="shared" si="149"/>
        <v>-3.7834979593753815E-10</v>
      </c>
      <c r="CN352" s="184" t="e">
        <f>VLOOKUP(D352,CO:CP,2,FALSE)</f>
        <v>#N/A</v>
      </c>
      <c r="DM352" s="184" t="e">
        <f>VLOOKUP(D352,DN:DO,2,FALSE)</f>
        <v>#N/A</v>
      </c>
      <c r="DP352" s="118"/>
    </row>
    <row r="353" spans="1:120" x14ac:dyDescent="0.3">
      <c r="B353" s="196" t="s">
        <v>52</v>
      </c>
      <c r="C353" s="196"/>
      <c r="D353" s="196"/>
      <c r="E353" s="197"/>
      <c r="F353" s="161">
        <f>SUM(F354:F358)</f>
        <v>27563967.510000002</v>
      </c>
      <c r="G353" s="162">
        <f t="shared" ref="G353:AG353" si="151">SUM(G354:G358)</f>
        <v>0</v>
      </c>
      <c r="H353" s="162">
        <f t="shared" si="151"/>
        <v>0</v>
      </c>
      <c r="I353" s="162">
        <f t="shared" si="151"/>
        <v>0</v>
      </c>
      <c r="J353" s="162">
        <f t="shared" si="151"/>
        <v>0</v>
      </c>
      <c r="K353" s="162">
        <f t="shared" si="151"/>
        <v>0</v>
      </c>
      <c r="L353" s="162">
        <f t="shared" si="151"/>
        <v>0</v>
      </c>
      <c r="M353" s="163">
        <f t="shared" si="151"/>
        <v>0</v>
      </c>
      <c r="N353" s="162">
        <f t="shared" si="151"/>
        <v>0</v>
      </c>
      <c r="O353" s="162">
        <f t="shared" si="151"/>
        <v>3384.22</v>
      </c>
      <c r="P353" s="162">
        <f t="shared" si="151"/>
        <v>27140326.899999999</v>
      </c>
      <c r="Q353" s="162">
        <f t="shared" si="151"/>
        <v>0</v>
      </c>
      <c r="R353" s="162">
        <f t="shared" si="151"/>
        <v>0</v>
      </c>
      <c r="S353" s="162">
        <f t="shared" si="151"/>
        <v>0</v>
      </c>
      <c r="T353" s="162">
        <f t="shared" si="151"/>
        <v>0</v>
      </c>
      <c r="U353" s="162">
        <f t="shared" si="151"/>
        <v>0</v>
      </c>
      <c r="V353" s="162">
        <f t="shared" si="151"/>
        <v>0</v>
      </c>
      <c r="W353" s="162">
        <f t="shared" si="151"/>
        <v>0</v>
      </c>
      <c r="X353" s="162">
        <f t="shared" si="151"/>
        <v>0</v>
      </c>
      <c r="Y353" s="162">
        <f t="shared" si="151"/>
        <v>0</v>
      </c>
      <c r="Z353" s="162">
        <f t="shared" si="151"/>
        <v>0</v>
      </c>
      <c r="AA353" s="162">
        <f t="shared" si="151"/>
        <v>0</v>
      </c>
      <c r="AB353" s="162">
        <f t="shared" si="151"/>
        <v>0</v>
      </c>
      <c r="AC353" s="162">
        <f t="shared" si="151"/>
        <v>0</v>
      </c>
      <c r="AD353" s="162">
        <f t="shared" si="151"/>
        <v>0</v>
      </c>
      <c r="AE353" s="162">
        <f t="shared" si="151"/>
        <v>343532</v>
      </c>
      <c r="AF353" s="162">
        <f t="shared" si="151"/>
        <v>80108.61</v>
      </c>
      <c r="AG353" s="162">
        <f t="shared" si="151"/>
        <v>0</v>
      </c>
      <c r="AH353" s="138" t="s">
        <v>17012</v>
      </c>
      <c r="AI353" s="138" t="s">
        <v>17012</v>
      </c>
      <c r="AJ353" s="138" t="s">
        <v>17012</v>
      </c>
      <c r="AK353" s="169"/>
      <c r="AL353" s="169"/>
      <c r="AM353" s="169"/>
      <c r="AN353" s="169"/>
      <c r="AO353" s="170"/>
      <c r="AP353" s="170"/>
      <c r="AQ353" s="170"/>
      <c r="AR353" s="170"/>
      <c r="AS353" s="170"/>
      <c r="AT353" s="170"/>
      <c r="AU353" s="170"/>
      <c r="AV353" s="170"/>
      <c r="AW353" s="170"/>
      <c r="AX353" s="170"/>
      <c r="AY353" s="170"/>
      <c r="AZ353" s="171"/>
      <c r="BA353" s="171"/>
      <c r="BB353" s="170"/>
      <c r="BC353" s="170"/>
      <c r="BD353" s="172"/>
      <c r="BE353" s="173">
        <f t="shared" si="136"/>
        <v>-3384.22</v>
      </c>
      <c r="BL353" s="118" t="e">
        <f>VLOOKUP(D353,BO:BQ,3,FALSE)</f>
        <v>#N/A</v>
      </c>
      <c r="BO353" s="118" t="s">
        <v>2999</v>
      </c>
      <c r="BP353" s="118" t="s">
        <v>2983</v>
      </c>
      <c r="BQ353" s="118" t="s">
        <v>2983</v>
      </c>
      <c r="BW353" s="118" t="s">
        <v>2999</v>
      </c>
      <c r="BX353" s="118" t="s">
        <v>2983</v>
      </c>
      <c r="BY353" s="118" t="s">
        <v>2983</v>
      </c>
      <c r="CJ353" s="164">
        <f t="shared" si="149"/>
        <v>3.1286617740988731E-9</v>
      </c>
    </row>
    <row r="354" spans="1:120" x14ac:dyDescent="0.3">
      <c r="A354" s="118">
        <v>1</v>
      </c>
      <c r="B354" s="165">
        <f>SUBTOTAL(9,$A$22:A354)</f>
        <v>280</v>
      </c>
      <c r="C354" s="217"/>
      <c r="D354" s="218" t="s">
        <v>57</v>
      </c>
      <c r="E354" s="219" t="s">
        <v>17412</v>
      </c>
      <c r="F354" s="162">
        <f t="shared" ref="F354:F357" si="152">G354+H354+I354+J354+K354+L354+N354+P354+R354+T354+V354+W354+X354+Y354+Z354+AA354+AB354+AC354+AD354+AE354+AF354+AG354</f>
        <v>80108.61</v>
      </c>
      <c r="G354" s="178">
        <v>0</v>
      </c>
      <c r="H354" s="178">
        <v>0</v>
      </c>
      <c r="I354" s="178">
        <v>0</v>
      </c>
      <c r="J354" s="178">
        <v>0</v>
      </c>
      <c r="K354" s="178">
        <v>0</v>
      </c>
      <c r="L354" s="178">
        <v>0</v>
      </c>
      <c r="M354" s="195">
        <v>0</v>
      </c>
      <c r="N354" s="178">
        <v>0</v>
      </c>
      <c r="O354" s="167">
        <v>0</v>
      </c>
      <c r="P354" s="162">
        <v>0</v>
      </c>
      <c r="Q354" s="178">
        <v>0</v>
      </c>
      <c r="R354" s="178">
        <v>0</v>
      </c>
      <c r="S354" s="162">
        <v>0</v>
      </c>
      <c r="T354" s="162">
        <v>0</v>
      </c>
      <c r="U354" s="178">
        <v>0</v>
      </c>
      <c r="V354" s="178">
        <v>0</v>
      </c>
      <c r="W354" s="178">
        <v>0</v>
      </c>
      <c r="X354" s="178">
        <v>0</v>
      </c>
      <c r="Y354" s="178">
        <v>0</v>
      </c>
      <c r="Z354" s="178">
        <v>0</v>
      </c>
      <c r="AA354" s="178">
        <v>0</v>
      </c>
      <c r="AB354" s="178">
        <v>0</v>
      </c>
      <c r="AC354" s="178">
        <v>0</v>
      </c>
      <c r="AD354" s="178">
        <v>0</v>
      </c>
      <c r="AE354" s="162">
        <f>ROUND(P354*2.14%,2)</f>
        <v>0</v>
      </c>
      <c r="AF354" s="162">
        <v>80108.61</v>
      </c>
      <c r="AG354" s="178">
        <v>0</v>
      </c>
      <c r="AH354" s="138">
        <v>2023</v>
      </c>
      <c r="AI354" s="138" t="s">
        <v>17033</v>
      </c>
      <c r="AJ354" s="138" t="s">
        <v>17033</v>
      </c>
      <c r="AK354" s="169"/>
      <c r="AL354" s="169"/>
      <c r="AM354" s="169"/>
      <c r="AN354" s="169"/>
      <c r="AO354" s="170" t="s">
        <v>16959</v>
      </c>
      <c r="AP354" s="170" t="s">
        <v>16935</v>
      </c>
      <c r="AQ354" s="170">
        <v>0</v>
      </c>
      <c r="AR354" s="170" t="s">
        <v>16948</v>
      </c>
      <c r="AS354" s="170" t="s">
        <v>16944</v>
      </c>
      <c r="AT354" s="170">
        <v>0</v>
      </c>
      <c r="AU354" s="170"/>
      <c r="AV354" s="170"/>
      <c r="AW354" s="170"/>
      <c r="AX354" s="170"/>
      <c r="AY354" s="170" t="s">
        <v>636</v>
      </c>
      <c r="AZ354" s="171">
        <v>632.1</v>
      </c>
      <c r="BA354" s="171">
        <v>544</v>
      </c>
      <c r="BB354" s="170" t="s">
        <v>2966</v>
      </c>
      <c r="BC354" s="170" t="s">
        <v>16998</v>
      </c>
      <c r="BD354" s="172"/>
      <c r="BE354" s="173">
        <f t="shared" si="136"/>
        <v>544</v>
      </c>
      <c r="BL354" s="118" t="str">
        <f>VLOOKUP(D354,BO:BQ,3,FALSE)</f>
        <v>0.000</v>
      </c>
      <c r="BO354" s="118" t="s">
        <v>3001</v>
      </c>
      <c r="BP354" s="118" t="s">
        <v>3003</v>
      </c>
      <c r="BQ354" s="118" t="s">
        <v>2983</v>
      </c>
      <c r="BW354" s="118" t="s">
        <v>3001</v>
      </c>
      <c r="BX354" s="118" t="s">
        <v>3003</v>
      </c>
      <c r="BY354" s="118" t="s">
        <v>2983</v>
      </c>
      <c r="CJ354" s="164">
        <f t="shared" si="149"/>
        <v>0</v>
      </c>
    </row>
    <row r="355" spans="1:120" s="184" customFormat="1" x14ac:dyDescent="0.3">
      <c r="A355" s="118">
        <v>1</v>
      </c>
      <c r="B355" s="165">
        <f>SUBTOTAL(9,$A$22:A355)</f>
        <v>281</v>
      </c>
      <c r="C355" s="165"/>
      <c r="D355" s="160" t="s">
        <v>15886</v>
      </c>
      <c r="E355" s="219" t="s">
        <v>17412</v>
      </c>
      <c r="F355" s="162">
        <f t="shared" si="152"/>
        <v>6790425.9500000002</v>
      </c>
      <c r="G355" s="179">
        <v>0</v>
      </c>
      <c r="H355" s="179">
        <v>0</v>
      </c>
      <c r="I355" s="179">
        <v>0</v>
      </c>
      <c r="J355" s="179">
        <v>0</v>
      </c>
      <c r="K355" s="179">
        <v>0</v>
      </c>
      <c r="L355" s="179">
        <v>0</v>
      </c>
      <c r="M355" s="200">
        <v>0</v>
      </c>
      <c r="N355" s="179">
        <v>0</v>
      </c>
      <c r="O355" s="167">
        <v>910.4</v>
      </c>
      <c r="P355" s="220">
        <v>6720865</v>
      </c>
      <c r="Q355" s="179">
        <v>0</v>
      </c>
      <c r="R355" s="179">
        <v>0</v>
      </c>
      <c r="S355" s="179">
        <v>0</v>
      </c>
      <c r="T355" s="179">
        <v>0</v>
      </c>
      <c r="U355" s="179">
        <v>0</v>
      </c>
      <c r="V355" s="179">
        <v>0</v>
      </c>
      <c r="W355" s="179">
        <v>0</v>
      </c>
      <c r="X355" s="179">
        <v>0</v>
      </c>
      <c r="Y355" s="179">
        <v>0</v>
      </c>
      <c r="Z355" s="179">
        <v>0</v>
      </c>
      <c r="AA355" s="179">
        <v>0</v>
      </c>
      <c r="AB355" s="179">
        <v>0</v>
      </c>
      <c r="AC355" s="179">
        <v>0</v>
      </c>
      <c r="AD355" s="179">
        <v>0</v>
      </c>
      <c r="AE355" s="216">
        <v>69560.95</v>
      </c>
      <c r="AF355" s="179">
        <v>0</v>
      </c>
      <c r="AG355" s="179">
        <v>0</v>
      </c>
      <c r="AH355" s="181" t="s">
        <v>17033</v>
      </c>
      <c r="AI355" s="181">
        <v>2023</v>
      </c>
      <c r="AJ355" s="182">
        <v>2023</v>
      </c>
      <c r="AV355" s="184" t="e">
        <f>VLOOKUP(D355,AY:AZ,2,FALSE)</f>
        <v>#N/A</v>
      </c>
      <c r="BY355" s="185"/>
      <c r="CC355" s="184" t="e">
        <f>VLOOKUP(D355,CD:CE,2,FALSE)</f>
        <v>#N/A</v>
      </c>
      <c r="CG355" s="184" t="e">
        <f>VLOOKUP(D355,CH:CI,2,FALSE)</f>
        <v>#N/A</v>
      </c>
      <c r="CJ355" s="164">
        <f t="shared" si="149"/>
        <v>1.8917489796876907E-10</v>
      </c>
      <c r="CN355" s="184" t="e">
        <f>VLOOKUP(D355,CO:CP,2,FALSE)</f>
        <v>#N/A</v>
      </c>
      <c r="DM355" s="184" t="e">
        <f>VLOOKUP(D355,DN:DO,2,FALSE)</f>
        <v>#N/A</v>
      </c>
      <c r="DP355" s="118"/>
    </row>
    <row r="356" spans="1:120" s="184" customFormat="1" x14ac:dyDescent="0.3">
      <c r="A356" s="118">
        <v>1</v>
      </c>
      <c r="B356" s="165">
        <f>SUBTOTAL(9,$A$22:A356)</f>
        <v>282</v>
      </c>
      <c r="C356" s="165"/>
      <c r="D356" s="160" t="s">
        <v>15862</v>
      </c>
      <c r="E356" s="219" t="s">
        <v>17412</v>
      </c>
      <c r="F356" s="162">
        <f t="shared" si="152"/>
        <v>9002979.2899999991</v>
      </c>
      <c r="G356" s="179">
        <v>0</v>
      </c>
      <c r="H356" s="179">
        <v>0</v>
      </c>
      <c r="I356" s="179">
        <v>0</v>
      </c>
      <c r="J356" s="179">
        <v>0</v>
      </c>
      <c r="K356" s="179">
        <v>0</v>
      </c>
      <c r="L356" s="179">
        <v>0</v>
      </c>
      <c r="M356" s="200">
        <v>0</v>
      </c>
      <c r="N356" s="179">
        <v>0</v>
      </c>
      <c r="O356" s="167">
        <v>1054.54</v>
      </c>
      <c r="P356" s="220">
        <v>8910753</v>
      </c>
      <c r="Q356" s="179">
        <v>0</v>
      </c>
      <c r="R356" s="179">
        <v>0</v>
      </c>
      <c r="S356" s="179">
        <v>0</v>
      </c>
      <c r="T356" s="179">
        <v>0</v>
      </c>
      <c r="U356" s="179">
        <v>0</v>
      </c>
      <c r="V356" s="179">
        <v>0</v>
      </c>
      <c r="W356" s="179">
        <v>0</v>
      </c>
      <c r="X356" s="179">
        <v>0</v>
      </c>
      <c r="Y356" s="179">
        <v>0</v>
      </c>
      <c r="Z356" s="179">
        <v>0</v>
      </c>
      <c r="AA356" s="179">
        <v>0</v>
      </c>
      <c r="AB356" s="179">
        <v>0</v>
      </c>
      <c r="AC356" s="179">
        <v>0</v>
      </c>
      <c r="AD356" s="179">
        <v>0</v>
      </c>
      <c r="AE356" s="216">
        <v>92226.29</v>
      </c>
      <c r="AF356" s="179">
        <v>0</v>
      </c>
      <c r="AG356" s="179">
        <v>0</v>
      </c>
      <c r="AH356" s="181" t="s">
        <v>17033</v>
      </c>
      <c r="AI356" s="181">
        <v>2023</v>
      </c>
      <c r="AJ356" s="182">
        <v>2023</v>
      </c>
      <c r="AV356" s="184" t="e">
        <f>VLOOKUP(D356,AY:AZ,2,FALSE)</f>
        <v>#N/A</v>
      </c>
      <c r="BY356" s="185"/>
      <c r="CC356" s="184" t="e">
        <f>VLOOKUP(D356,CD:CE,2,FALSE)</f>
        <v>#N/A</v>
      </c>
      <c r="CG356" s="184" t="e">
        <f>VLOOKUP(D356,CH:CI,2,FALSE)</f>
        <v>#N/A</v>
      </c>
      <c r="CJ356" s="164">
        <f t="shared" si="149"/>
        <v>-8.8766682893037796E-10</v>
      </c>
      <c r="CN356" s="184" t="e">
        <f>VLOOKUP(D356,CO:CP,2,FALSE)</f>
        <v>#N/A</v>
      </c>
      <c r="DM356" s="184" t="e">
        <f>VLOOKUP(D356,DN:DO,2,FALSE)</f>
        <v>#N/A</v>
      </c>
      <c r="DP356" s="118"/>
    </row>
    <row r="357" spans="1:120" s="184" customFormat="1" x14ac:dyDescent="0.3">
      <c r="A357" s="118">
        <v>1</v>
      </c>
      <c r="B357" s="165">
        <f>SUBTOTAL(9,$A$22:A357)</f>
        <v>283</v>
      </c>
      <c r="C357" s="165"/>
      <c r="D357" s="211" t="s">
        <v>15867</v>
      </c>
      <c r="E357" s="219" t="s">
        <v>17412</v>
      </c>
      <c r="F357" s="162">
        <f t="shared" si="152"/>
        <v>9665761.1400000006</v>
      </c>
      <c r="G357" s="179">
        <v>0</v>
      </c>
      <c r="H357" s="179">
        <v>0</v>
      </c>
      <c r="I357" s="179">
        <v>0</v>
      </c>
      <c r="J357" s="179">
        <v>0</v>
      </c>
      <c r="K357" s="179">
        <v>0</v>
      </c>
      <c r="L357" s="179">
        <v>0</v>
      </c>
      <c r="M357" s="200">
        <v>0</v>
      </c>
      <c r="N357" s="179">
        <v>0</v>
      </c>
      <c r="O357" s="167">
        <v>1073.76</v>
      </c>
      <c r="P357" s="179">
        <v>9526437</v>
      </c>
      <c r="Q357" s="179">
        <v>0</v>
      </c>
      <c r="R357" s="179">
        <v>0</v>
      </c>
      <c r="S357" s="179">
        <v>0</v>
      </c>
      <c r="T357" s="179">
        <v>0</v>
      </c>
      <c r="U357" s="179">
        <v>0</v>
      </c>
      <c r="V357" s="179">
        <v>0</v>
      </c>
      <c r="W357" s="179">
        <v>0</v>
      </c>
      <c r="X357" s="179">
        <v>0</v>
      </c>
      <c r="Y357" s="179">
        <v>0</v>
      </c>
      <c r="Z357" s="179">
        <v>0</v>
      </c>
      <c r="AA357" s="179">
        <v>0</v>
      </c>
      <c r="AB357" s="179">
        <v>0</v>
      </c>
      <c r="AC357" s="179">
        <v>0</v>
      </c>
      <c r="AD357" s="179">
        <v>0</v>
      </c>
      <c r="AE357" s="179">
        <v>139324.14000000001</v>
      </c>
      <c r="AF357" s="179">
        <v>0</v>
      </c>
      <c r="AG357" s="179">
        <v>0</v>
      </c>
      <c r="AH357" s="181" t="s">
        <v>17033</v>
      </c>
      <c r="AI357" s="181">
        <v>2023</v>
      </c>
      <c r="AJ357" s="182">
        <v>2023</v>
      </c>
      <c r="AV357" s="184" t="e">
        <f>VLOOKUP(D357,AY:AZ,2,FALSE)</f>
        <v>#N/A</v>
      </c>
      <c r="BY357" s="185"/>
      <c r="CG357" s="184">
        <f>VLOOKUP(D357,CH:CI,2,FALSE)</f>
        <v>1</v>
      </c>
      <c r="CJ357" s="164">
        <f t="shared" si="149"/>
        <v>5.8207660913467407E-10</v>
      </c>
      <c r="CN357" s="184" t="e">
        <f>VLOOKUP(D357,CO:CP,2,FALSE)</f>
        <v>#N/A</v>
      </c>
      <c r="DM357" s="184" t="e">
        <f>VLOOKUP(D357,DN:DO,2,FALSE)</f>
        <v>#N/A</v>
      </c>
      <c r="DP357" s="118"/>
    </row>
    <row r="358" spans="1:120" x14ac:dyDescent="0.3">
      <c r="A358" s="118">
        <v>1</v>
      </c>
      <c r="B358" s="165">
        <f>SUBTOTAL(9,$A$22:A358)</f>
        <v>284</v>
      </c>
      <c r="C358" s="217"/>
      <c r="D358" s="218" t="s">
        <v>15881</v>
      </c>
      <c r="E358" s="219" t="s">
        <v>17412</v>
      </c>
      <c r="F358" s="162">
        <f>G358+H358+I358+J358+K358+L358+N358+P358+R358+T358+V358+W358+X358+Y358+Z358+AA358+AB358+AC358+AD358+AE358+AF358+AG358</f>
        <v>2024692.52</v>
      </c>
      <c r="G358" s="178">
        <v>0</v>
      </c>
      <c r="H358" s="178">
        <v>0</v>
      </c>
      <c r="I358" s="178">
        <v>0</v>
      </c>
      <c r="J358" s="178">
        <v>0</v>
      </c>
      <c r="K358" s="178">
        <v>0</v>
      </c>
      <c r="L358" s="178">
        <v>0</v>
      </c>
      <c r="M358" s="195">
        <v>0</v>
      </c>
      <c r="N358" s="178">
        <v>0</v>
      </c>
      <c r="O358" s="167">
        <v>345.52</v>
      </c>
      <c r="P358" s="162">
        <v>1982271.9</v>
      </c>
      <c r="Q358" s="178">
        <v>0</v>
      </c>
      <c r="R358" s="178">
        <v>0</v>
      </c>
      <c r="S358" s="162">
        <v>0</v>
      </c>
      <c r="T358" s="162">
        <v>0</v>
      </c>
      <c r="U358" s="178">
        <v>0</v>
      </c>
      <c r="V358" s="178">
        <v>0</v>
      </c>
      <c r="W358" s="178">
        <v>0</v>
      </c>
      <c r="X358" s="178">
        <v>0</v>
      </c>
      <c r="Y358" s="178">
        <v>0</v>
      </c>
      <c r="Z358" s="178">
        <v>0</v>
      </c>
      <c r="AA358" s="178">
        <v>0</v>
      </c>
      <c r="AB358" s="178">
        <v>0</v>
      </c>
      <c r="AC358" s="178">
        <v>0</v>
      </c>
      <c r="AD358" s="178">
        <v>0</v>
      </c>
      <c r="AE358" s="162">
        <f>ROUND(P358*2.14%,2)</f>
        <v>42420.62</v>
      </c>
      <c r="AF358" s="162">
        <v>0</v>
      </c>
      <c r="AG358" s="178">
        <v>0</v>
      </c>
      <c r="AH358" s="138" t="s">
        <v>17033</v>
      </c>
      <c r="AI358" s="138">
        <v>2023</v>
      </c>
      <c r="AJ358" s="138">
        <v>2023</v>
      </c>
      <c r="AK358" s="169"/>
      <c r="AL358" s="169"/>
      <c r="AM358" s="169"/>
      <c r="AN358" s="169"/>
      <c r="AO358" s="170"/>
      <c r="AP358" s="170"/>
      <c r="AQ358" s="170"/>
      <c r="AR358" s="170"/>
      <c r="AS358" s="170"/>
      <c r="AT358" s="170"/>
      <c r="AU358" s="170"/>
      <c r="AV358" s="170"/>
      <c r="AW358" s="170"/>
      <c r="AX358" s="170"/>
      <c r="AY358" s="170"/>
      <c r="AZ358" s="171"/>
      <c r="BA358" s="171"/>
      <c r="BB358" s="170"/>
      <c r="BC358" s="170"/>
      <c r="BD358" s="172"/>
      <c r="BE358" s="173"/>
      <c r="CJ358" s="164">
        <f>F358-G358-H358-I358-J358-K358-L358-N358-P358-R358-T358-V358-W358-X358-Y358-Z358-AA358-AB358-AC358-AD358-AE358-AF358-AG358</f>
        <v>1.0913936421275139E-10</v>
      </c>
    </row>
    <row r="359" spans="1:120" x14ac:dyDescent="0.3">
      <c r="B359" s="196" t="s">
        <v>53</v>
      </c>
      <c r="C359" s="196"/>
      <c r="D359" s="196"/>
      <c r="E359" s="197"/>
      <c r="F359" s="161">
        <f>F360</f>
        <v>121359.82</v>
      </c>
      <c r="G359" s="162">
        <f t="shared" ref="G359:AG359" si="153">G360</f>
        <v>0</v>
      </c>
      <c r="H359" s="162">
        <f t="shared" si="153"/>
        <v>0</v>
      </c>
      <c r="I359" s="162">
        <f t="shared" si="153"/>
        <v>0</v>
      </c>
      <c r="J359" s="162">
        <f t="shared" si="153"/>
        <v>0</v>
      </c>
      <c r="K359" s="162">
        <f t="shared" si="153"/>
        <v>0</v>
      </c>
      <c r="L359" s="162">
        <f t="shared" si="153"/>
        <v>0</v>
      </c>
      <c r="M359" s="163">
        <f t="shared" si="153"/>
        <v>0</v>
      </c>
      <c r="N359" s="162">
        <f t="shared" si="153"/>
        <v>0</v>
      </c>
      <c r="O359" s="162">
        <f t="shared" si="153"/>
        <v>0</v>
      </c>
      <c r="P359" s="162">
        <f t="shared" si="153"/>
        <v>0</v>
      </c>
      <c r="Q359" s="162">
        <f t="shared" si="153"/>
        <v>0</v>
      </c>
      <c r="R359" s="162">
        <f t="shared" si="153"/>
        <v>0</v>
      </c>
      <c r="S359" s="162">
        <f t="shared" si="153"/>
        <v>0</v>
      </c>
      <c r="T359" s="162">
        <f t="shared" si="153"/>
        <v>0</v>
      </c>
      <c r="U359" s="162">
        <f t="shared" si="153"/>
        <v>0</v>
      </c>
      <c r="V359" s="162">
        <f t="shared" si="153"/>
        <v>0</v>
      </c>
      <c r="W359" s="162">
        <f t="shared" si="153"/>
        <v>0</v>
      </c>
      <c r="X359" s="162">
        <f t="shared" si="153"/>
        <v>0</v>
      </c>
      <c r="Y359" s="162">
        <f t="shared" si="153"/>
        <v>0</v>
      </c>
      <c r="Z359" s="162">
        <f t="shared" si="153"/>
        <v>0</v>
      </c>
      <c r="AA359" s="162">
        <f t="shared" si="153"/>
        <v>0</v>
      </c>
      <c r="AB359" s="162">
        <f t="shared" si="153"/>
        <v>0</v>
      </c>
      <c r="AC359" s="162">
        <f t="shared" si="153"/>
        <v>0</v>
      </c>
      <c r="AD359" s="162">
        <f t="shared" si="153"/>
        <v>0</v>
      </c>
      <c r="AE359" s="162">
        <f t="shared" si="153"/>
        <v>0</v>
      </c>
      <c r="AF359" s="162">
        <f t="shared" si="153"/>
        <v>121359.82</v>
      </c>
      <c r="AG359" s="162">
        <f t="shared" si="153"/>
        <v>0</v>
      </c>
      <c r="AH359" s="138" t="s">
        <v>17012</v>
      </c>
      <c r="AI359" s="138" t="s">
        <v>17012</v>
      </c>
      <c r="AJ359" s="138" t="s">
        <v>17012</v>
      </c>
      <c r="AK359" s="169"/>
      <c r="AL359" s="169"/>
      <c r="AM359" s="169"/>
      <c r="AN359" s="169"/>
      <c r="AO359" s="170"/>
      <c r="AP359" s="170"/>
      <c r="AQ359" s="170"/>
      <c r="AR359" s="170"/>
      <c r="AS359" s="170"/>
      <c r="AT359" s="170"/>
      <c r="AU359" s="170"/>
      <c r="AV359" s="170"/>
      <c r="AW359" s="170"/>
      <c r="AX359" s="170"/>
      <c r="AY359" s="170"/>
      <c r="AZ359" s="171"/>
      <c r="BA359" s="171"/>
      <c r="BB359" s="170"/>
      <c r="BC359" s="170"/>
      <c r="BD359" s="172"/>
      <c r="BE359" s="173">
        <f t="shared" si="136"/>
        <v>0</v>
      </c>
      <c r="BL359" s="118" t="e">
        <f t="shared" ref="BL359:BL364" si="154">VLOOKUP(D359,BO:BQ,3,FALSE)</f>
        <v>#N/A</v>
      </c>
      <c r="BO359" s="118" t="s">
        <v>3004</v>
      </c>
      <c r="BP359" s="118" t="s">
        <v>2983</v>
      </c>
      <c r="BQ359" s="118" t="s">
        <v>2983</v>
      </c>
      <c r="BW359" s="118" t="s">
        <v>3004</v>
      </c>
      <c r="BX359" s="118" t="s">
        <v>2983</v>
      </c>
      <c r="BY359" s="118" t="s">
        <v>2983</v>
      </c>
      <c r="CJ359" s="164">
        <f t="shared" si="149"/>
        <v>0</v>
      </c>
    </row>
    <row r="360" spans="1:120" x14ac:dyDescent="0.3">
      <c r="A360" s="118">
        <v>1</v>
      </c>
      <c r="B360" s="165">
        <f>SUBTOTAL(9,$A$22:A360)</f>
        <v>285</v>
      </c>
      <c r="C360" s="165"/>
      <c r="D360" s="221" t="s">
        <v>58</v>
      </c>
      <c r="E360" s="222" t="s">
        <v>17412</v>
      </c>
      <c r="F360" s="162">
        <f>G360+H360+I360+J360+K360+L360+N360+P360+R360+T360+V360+W360+X360+Y360+Z360+AA360+AB360+AC360+AD360+AE360+AF360+AG360</f>
        <v>121359.82</v>
      </c>
      <c r="G360" s="178">
        <v>0</v>
      </c>
      <c r="H360" s="178">
        <v>0</v>
      </c>
      <c r="I360" s="178">
        <v>0</v>
      </c>
      <c r="J360" s="178">
        <v>0</v>
      </c>
      <c r="K360" s="178">
        <v>0</v>
      </c>
      <c r="L360" s="178">
        <v>0</v>
      </c>
      <c r="M360" s="195">
        <v>0</v>
      </c>
      <c r="N360" s="178">
        <v>0</v>
      </c>
      <c r="O360" s="167">
        <v>0</v>
      </c>
      <c r="P360" s="162">
        <v>0</v>
      </c>
      <c r="Q360" s="178">
        <v>0</v>
      </c>
      <c r="R360" s="178">
        <v>0</v>
      </c>
      <c r="S360" s="178">
        <v>0</v>
      </c>
      <c r="T360" s="178">
        <v>0</v>
      </c>
      <c r="U360" s="178">
        <v>0</v>
      </c>
      <c r="V360" s="178">
        <v>0</v>
      </c>
      <c r="W360" s="178">
        <v>0</v>
      </c>
      <c r="X360" s="178">
        <v>0</v>
      </c>
      <c r="Y360" s="178">
        <v>0</v>
      </c>
      <c r="Z360" s="178">
        <v>0</v>
      </c>
      <c r="AA360" s="178">
        <v>0</v>
      </c>
      <c r="AB360" s="178">
        <v>0</v>
      </c>
      <c r="AC360" s="178">
        <v>0</v>
      </c>
      <c r="AD360" s="178">
        <v>0</v>
      </c>
      <c r="AE360" s="162">
        <f>ROUND(P360*2.14%,2)</f>
        <v>0</v>
      </c>
      <c r="AF360" s="162">
        <v>121359.82</v>
      </c>
      <c r="AG360" s="178">
        <v>0</v>
      </c>
      <c r="AH360" s="138">
        <v>2023</v>
      </c>
      <c r="AI360" s="138" t="s">
        <v>17033</v>
      </c>
      <c r="AJ360" s="138" t="s">
        <v>17033</v>
      </c>
      <c r="AK360" s="169"/>
      <c r="AL360" s="169"/>
      <c r="AM360" s="169"/>
      <c r="AN360" s="169"/>
      <c r="AO360" s="170" t="s">
        <v>16956</v>
      </c>
      <c r="AP360" s="170" t="s">
        <v>16945</v>
      </c>
      <c r="AQ360" s="170">
        <v>0</v>
      </c>
      <c r="AR360" s="170" t="s">
        <v>16950</v>
      </c>
      <c r="AS360" s="170" t="s">
        <v>16938</v>
      </c>
      <c r="AT360" s="170" t="s">
        <v>16950</v>
      </c>
      <c r="AU360" s="170"/>
      <c r="AV360" s="170"/>
      <c r="AW360" s="170"/>
      <c r="AX360" s="170"/>
      <c r="AY360" s="170" t="s">
        <v>780</v>
      </c>
      <c r="AZ360" s="171">
        <v>3535</v>
      </c>
      <c r="BA360" s="171">
        <v>962</v>
      </c>
      <c r="BB360" s="170" t="s">
        <v>3037</v>
      </c>
      <c r="BC360" s="170" t="s">
        <v>16998</v>
      </c>
      <c r="BD360" s="172"/>
      <c r="BE360" s="173">
        <f t="shared" si="136"/>
        <v>962</v>
      </c>
      <c r="BL360" s="118" t="str">
        <f t="shared" si="154"/>
        <v>857.000</v>
      </c>
      <c r="BO360" s="118" t="s">
        <v>3005</v>
      </c>
      <c r="BP360" s="118" t="s">
        <v>2979</v>
      </c>
      <c r="BQ360" s="118" t="s">
        <v>3007</v>
      </c>
      <c r="BW360" s="118" t="s">
        <v>3005</v>
      </c>
      <c r="BX360" s="118" t="s">
        <v>2979</v>
      </c>
      <c r="BY360" s="118" t="s">
        <v>3007</v>
      </c>
      <c r="CJ360" s="164">
        <f t="shared" si="149"/>
        <v>0</v>
      </c>
    </row>
    <row r="361" spans="1:120" x14ac:dyDescent="0.3">
      <c r="B361" s="196" t="s">
        <v>54</v>
      </c>
      <c r="C361" s="196"/>
      <c r="D361" s="196"/>
      <c r="E361" s="197"/>
      <c r="F361" s="161">
        <f>F362</f>
        <v>8693400.9000000004</v>
      </c>
      <c r="G361" s="162">
        <f t="shared" ref="G361:AG361" si="155">G362</f>
        <v>0</v>
      </c>
      <c r="H361" s="162">
        <f t="shared" si="155"/>
        <v>0</v>
      </c>
      <c r="I361" s="162">
        <f t="shared" si="155"/>
        <v>0</v>
      </c>
      <c r="J361" s="162">
        <f t="shared" si="155"/>
        <v>0</v>
      </c>
      <c r="K361" s="162">
        <f t="shared" si="155"/>
        <v>0</v>
      </c>
      <c r="L361" s="162">
        <f t="shared" si="155"/>
        <v>0</v>
      </c>
      <c r="M361" s="163">
        <f t="shared" si="155"/>
        <v>0</v>
      </c>
      <c r="N361" s="162">
        <f t="shared" si="155"/>
        <v>0</v>
      </c>
      <c r="O361" s="162">
        <f t="shared" si="155"/>
        <v>1213.7</v>
      </c>
      <c r="P361" s="162">
        <f t="shared" si="155"/>
        <v>8393703.2599999998</v>
      </c>
      <c r="Q361" s="162">
        <f t="shared" si="155"/>
        <v>0</v>
      </c>
      <c r="R361" s="162">
        <f t="shared" si="155"/>
        <v>0</v>
      </c>
      <c r="S361" s="162">
        <f t="shared" si="155"/>
        <v>0</v>
      </c>
      <c r="T361" s="162">
        <f t="shared" si="155"/>
        <v>0</v>
      </c>
      <c r="U361" s="162">
        <f t="shared" si="155"/>
        <v>0</v>
      </c>
      <c r="V361" s="162">
        <f t="shared" si="155"/>
        <v>0</v>
      </c>
      <c r="W361" s="162">
        <f t="shared" si="155"/>
        <v>0</v>
      </c>
      <c r="X361" s="162">
        <f t="shared" si="155"/>
        <v>0</v>
      </c>
      <c r="Y361" s="162">
        <f t="shared" si="155"/>
        <v>0</v>
      </c>
      <c r="Z361" s="162">
        <f t="shared" si="155"/>
        <v>0</v>
      </c>
      <c r="AA361" s="162">
        <f t="shared" si="155"/>
        <v>0</v>
      </c>
      <c r="AB361" s="162">
        <f t="shared" si="155"/>
        <v>0</v>
      </c>
      <c r="AC361" s="162">
        <f t="shared" si="155"/>
        <v>0</v>
      </c>
      <c r="AD361" s="162">
        <f t="shared" si="155"/>
        <v>0</v>
      </c>
      <c r="AE361" s="162">
        <f t="shared" si="155"/>
        <v>179625.25</v>
      </c>
      <c r="AF361" s="162">
        <f t="shared" si="155"/>
        <v>120072.39</v>
      </c>
      <c r="AG361" s="162">
        <f t="shared" si="155"/>
        <v>0</v>
      </c>
      <c r="AH361" s="138" t="s">
        <v>17012</v>
      </c>
      <c r="AI361" s="138" t="s">
        <v>17012</v>
      </c>
      <c r="AJ361" s="138" t="s">
        <v>17012</v>
      </c>
      <c r="AK361" s="169"/>
      <c r="AL361" s="169"/>
      <c r="AM361" s="169"/>
      <c r="AN361" s="169"/>
      <c r="AO361" s="170"/>
      <c r="AP361" s="170"/>
      <c r="AQ361" s="170"/>
      <c r="AR361" s="170"/>
      <c r="AS361" s="170"/>
      <c r="AT361" s="170"/>
      <c r="AU361" s="170"/>
      <c r="AV361" s="170"/>
      <c r="AW361" s="170"/>
      <c r="AX361" s="170"/>
      <c r="AY361" s="170"/>
      <c r="AZ361" s="171"/>
      <c r="BA361" s="171"/>
      <c r="BB361" s="170"/>
      <c r="BC361" s="170"/>
      <c r="BD361" s="172"/>
      <c r="BE361" s="173">
        <f t="shared" si="136"/>
        <v>-1213.7</v>
      </c>
      <c r="BL361" s="118" t="e">
        <f t="shared" si="154"/>
        <v>#N/A</v>
      </c>
      <c r="BO361" s="118" t="s">
        <v>3008</v>
      </c>
      <c r="BP361" s="118" t="s">
        <v>16975</v>
      </c>
      <c r="BQ361" s="118" t="s">
        <v>3010</v>
      </c>
      <c r="BW361" s="118" t="s">
        <v>3008</v>
      </c>
      <c r="BX361" s="118" t="s">
        <v>16975</v>
      </c>
      <c r="BY361" s="118" t="s">
        <v>3010</v>
      </c>
      <c r="CJ361" s="164">
        <f t="shared" si="149"/>
        <v>5.9662852436304092E-10</v>
      </c>
    </row>
    <row r="362" spans="1:120" x14ac:dyDescent="0.3">
      <c r="A362" s="118">
        <v>1</v>
      </c>
      <c r="B362" s="165">
        <f>SUBTOTAL(9,$A$22:A362)</f>
        <v>286</v>
      </c>
      <c r="C362" s="165"/>
      <c r="D362" s="175" t="s">
        <v>59</v>
      </c>
      <c r="E362" s="222" t="s">
        <v>17412</v>
      </c>
      <c r="F362" s="162">
        <f>G362+H362+I362+J362+K362+L362+N362+P362+R362+T362+V362+W362+X362+Y362+Z362+AA362+AB362+AC362+AD362+AE362+AF362+AG362</f>
        <v>8693400.9000000004</v>
      </c>
      <c r="G362" s="178">
        <v>0</v>
      </c>
      <c r="H362" s="178">
        <v>0</v>
      </c>
      <c r="I362" s="178">
        <v>0</v>
      </c>
      <c r="J362" s="178">
        <v>0</v>
      </c>
      <c r="K362" s="178">
        <v>0</v>
      </c>
      <c r="L362" s="178">
        <v>0</v>
      </c>
      <c r="M362" s="195">
        <v>0</v>
      </c>
      <c r="N362" s="178">
        <v>0</v>
      </c>
      <c r="O362" s="167">
        <v>1213.7</v>
      </c>
      <c r="P362" s="162">
        <v>8393703.2599999998</v>
      </c>
      <c r="Q362" s="178">
        <v>0</v>
      </c>
      <c r="R362" s="178">
        <v>0</v>
      </c>
      <c r="S362" s="178">
        <v>0</v>
      </c>
      <c r="T362" s="178">
        <v>0</v>
      </c>
      <c r="U362" s="178">
        <v>0</v>
      </c>
      <c r="V362" s="178">
        <v>0</v>
      </c>
      <c r="W362" s="178">
        <v>0</v>
      </c>
      <c r="X362" s="178">
        <v>0</v>
      </c>
      <c r="Y362" s="178">
        <v>0</v>
      </c>
      <c r="Z362" s="178">
        <v>0</v>
      </c>
      <c r="AA362" s="178">
        <v>0</v>
      </c>
      <c r="AB362" s="178">
        <v>0</v>
      </c>
      <c r="AC362" s="178">
        <v>0</v>
      </c>
      <c r="AD362" s="178">
        <v>0</v>
      </c>
      <c r="AE362" s="162">
        <f>ROUND(P362*2.14%,2)</f>
        <v>179625.25</v>
      </c>
      <c r="AF362" s="178">
        <v>120072.39</v>
      </c>
      <c r="AG362" s="178">
        <v>0</v>
      </c>
      <c r="AH362" s="138">
        <v>2023</v>
      </c>
      <c r="AI362" s="138">
        <v>2023</v>
      </c>
      <c r="AJ362" s="138">
        <v>2023</v>
      </c>
      <c r="AK362" s="169"/>
      <c r="AL362" s="169"/>
      <c r="AM362" s="169"/>
      <c r="AN362" s="169"/>
      <c r="AO362" s="170" t="s">
        <v>16940</v>
      </c>
      <c r="AP362" s="170" t="s">
        <v>16942</v>
      </c>
      <c r="AQ362" s="170">
        <v>0</v>
      </c>
      <c r="AR362" s="170" t="s">
        <v>16958</v>
      </c>
      <c r="AS362" s="170" t="s">
        <v>16954</v>
      </c>
      <c r="AT362" s="170" t="s">
        <v>16950</v>
      </c>
      <c r="AU362" s="170"/>
      <c r="AV362" s="170"/>
      <c r="AW362" s="170"/>
      <c r="AX362" s="170"/>
      <c r="AY362" s="170" t="s">
        <v>736</v>
      </c>
      <c r="AZ362" s="171">
        <v>1334.6</v>
      </c>
      <c r="BA362" s="171">
        <v>1245</v>
      </c>
      <c r="BB362" s="170" t="s">
        <v>2966</v>
      </c>
      <c r="BC362" s="170" t="s">
        <v>16998</v>
      </c>
      <c r="BD362" s="172"/>
      <c r="BE362" s="173">
        <f t="shared" si="136"/>
        <v>31.299999999999955</v>
      </c>
      <c r="BL362" s="118" t="str">
        <f t="shared" si="154"/>
        <v>1002.100</v>
      </c>
      <c r="BO362" s="118" t="s">
        <v>3011</v>
      </c>
      <c r="BP362" s="118" t="s">
        <v>3000</v>
      </c>
      <c r="BQ362" s="118" t="s">
        <v>3014</v>
      </c>
      <c r="BW362" s="118" t="s">
        <v>3011</v>
      </c>
      <c r="BX362" s="118" t="s">
        <v>3000</v>
      </c>
      <c r="BY362" s="118" t="s">
        <v>3014</v>
      </c>
      <c r="CJ362" s="164">
        <f t="shared" si="149"/>
        <v>5.9662852436304092E-10</v>
      </c>
    </row>
    <row r="363" spans="1:120" x14ac:dyDescent="0.3">
      <c r="B363" s="196" t="s">
        <v>491</v>
      </c>
      <c r="C363" s="196"/>
      <c r="D363" s="196"/>
      <c r="E363" s="197"/>
      <c r="F363" s="161">
        <f>SUM(F364:F365)</f>
        <v>2675831.33</v>
      </c>
      <c r="G363" s="162">
        <f t="shared" ref="G363:AG363" si="156">SUM(G364:G365)</f>
        <v>0</v>
      </c>
      <c r="H363" s="162">
        <f t="shared" si="156"/>
        <v>0</v>
      </c>
      <c r="I363" s="162">
        <f t="shared" si="156"/>
        <v>0</v>
      </c>
      <c r="J363" s="162">
        <f t="shared" si="156"/>
        <v>0</v>
      </c>
      <c r="K363" s="162">
        <f t="shared" si="156"/>
        <v>0</v>
      </c>
      <c r="L363" s="162">
        <f t="shared" si="156"/>
        <v>0</v>
      </c>
      <c r="M363" s="163">
        <f t="shared" si="156"/>
        <v>0</v>
      </c>
      <c r="N363" s="162">
        <f t="shared" si="156"/>
        <v>0</v>
      </c>
      <c r="O363" s="162">
        <f t="shared" si="156"/>
        <v>407.08</v>
      </c>
      <c r="P363" s="162">
        <f t="shared" si="156"/>
        <v>2400113.35</v>
      </c>
      <c r="Q363" s="162">
        <f t="shared" si="156"/>
        <v>0</v>
      </c>
      <c r="R363" s="162">
        <f t="shared" si="156"/>
        <v>0</v>
      </c>
      <c r="S363" s="162">
        <f t="shared" si="156"/>
        <v>0</v>
      </c>
      <c r="T363" s="162">
        <f t="shared" si="156"/>
        <v>0</v>
      </c>
      <c r="U363" s="162">
        <f t="shared" si="156"/>
        <v>0</v>
      </c>
      <c r="V363" s="162">
        <f t="shared" si="156"/>
        <v>0</v>
      </c>
      <c r="W363" s="162">
        <f t="shared" si="156"/>
        <v>0</v>
      </c>
      <c r="X363" s="162">
        <f t="shared" si="156"/>
        <v>0</v>
      </c>
      <c r="Y363" s="162">
        <f t="shared" si="156"/>
        <v>0</v>
      </c>
      <c r="Z363" s="162">
        <f t="shared" si="156"/>
        <v>0</v>
      </c>
      <c r="AA363" s="162">
        <f t="shared" si="156"/>
        <v>0</v>
      </c>
      <c r="AB363" s="162">
        <f t="shared" si="156"/>
        <v>0</v>
      </c>
      <c r="AC363" s="162">
        <f t="shared" si="156"/>
        <v>0</v>
      </c>
      <c r="AD363" s="162">
        <f t="shared" si="156"/>
        <v>0</v>
      </c>
      <c r="AE363" s="162">
        <f t="shared" si="156"/>
        <v>0</v>
      </c>
      <c r="AF363" s="162">
        <f t="shared" si="156"/>
        <v>155717.98000000001</v>
      </c>
      <c r="AG363" s="162">
        <f t="shared" si="156"/>
        <v>120000</v>
      </c>
      <c r="AH363" s="138" t="s">
        <v>17012</v>
      </c>
      <c r="AI363" s="138" t="s">
        <v>17012</v>
      </c>
      <c r="AJ363" s="138" t="s">
        <v>17012</v>
      </c>
      <c r="AK363" s="169"/>
      <c r="AL363" s="169"/>
      <c r="AM363" s="169"/>
      <c r="AN363" s="169"/>
      <c r="AO363" s="170"/>
      <c r="AP363" s="170"/>
      <c r="AQ363" s="170"/>
      <c r="AR363" s="170"/>
      <c r="AS363" s="170"/>
      <c r="AT363" s="170"/>
      <c r="AU363" s="170"/>
      <c r="AV363" s="170"/>
      <c r="AW363" s="170"/>
      <c r="AX363" s="170"/>
      <c r="AY363" s="170"/>
      <c r="AZ363" s="171"/>
      <c r="BA363" s="171"/>
      <c r="BB363" s="170"/>
      <c r="BC363" s="170"/>
      <c r="BD363" s="172"/>
      <c r="BE363" s="173">
        <f t="shared" si="136"/>
        <v>-407.08</v>
      </c>
      <c r="BL363" s="118" t="e">
        <f t="shared" si="154"/>
        <v>#N/A</v>
      </c>
      <c r="BO363" s="118" t="s">
        <v>3723</v>
      </c>
      <c r="BP363" s="118" t="s">
        <v>663</v>
      </c>
      <c r="BQ363" s="118" t="s">
        <v>770</v>
      </c>
      <c r="BW363" s="118" t="s">
        <v>3723</v>
      </c>
      <c r="BX363" s="118" t="s">
        <v>663</v>
      </c>
      <c r="BY363" s="118" t="s">
        <v>770</v>
      </c>
      <c r="CJ363" s="164">
        <f t="shared" si="149"/>
        <v>0</v>
      </c>
    </row>
    <row r="364" spans="1:120" x14ac:dyDescent="0.3">
      <c r="A364" s="118">
        <v>1</v>
      </c>
      <c r="B364" s="165">
        <f>SUBTOTAL(9,$A$22:A364)</f>
        <v>287</v>
      </c>
      <c r="C364" s="165"/>
      <c r="D364" s="175" t="s">
        <v>493</v>
      </c>
      <c r="E364" s="198" t="s">
        <v>17416</v>
      </c>
      <c r="F364" s="162">
        <f t="shared" ref="F364:F365" si="157">G364+H364+I364+J364+K364+L364+N364+P364+R364+T364+V364+W364+X364+Y364+Z364+AA364+AB364+AC364+AD364+AE364+AF364+AG364</f>
        <v>155717.98000000001</v>
      </c>
      <c r="G364" s="178">
        <v>0</v>
      </c>
      <c r="H364" s="178">
        <v>0</v>
      </c>
      <c r="I364" s="178">
        <v>0</v>
      </c>
      <c r="J364" s="178">
        <v>0</v>
      </c>
      <c r="K364" s="178">
        <v>0</v>
      </c>
      <c r="L364" s="178">
        <v>0</v>
      </c>
      <c r="M364" s="195">
        <v>0</v>
      </c>
      <c r="N364" s="178">
        <v>0</v>
      </c>
      <c r="O364" s="167">
        <v>0</v>
      </c>
      <c r="P364" s="162">
        <v>0</v>
      </c>
      <c r="Q364" s="178">
        <v>0</v>
      </c>
      <c r="R364" s="178">
        <v>0</v>
      </c>
      <c r="S364" s="162">
        <v>0</v>
      </c>
      <c r="T364" s="162">
        <v>0</v>
      </c>
      <c r="U364" s="178">
        <v>0</v>
      </c>
      <c r="V364" s="178">
        <v>0</v>
      </c>
      <c r="W364" s="178">
        <v>0</v>
      </c>
      <c r="X364" s="178">
        <v>0</v>
      </c>
      <c r="Y364" s="178">
        <v>0</v>
      </c>
      <c r="Z364" s="178">
        <v>0</v>
      </c>
      <c r="AA364" s="178">
        <v>0</v>
      </c>
      <c r="AB364" s="178">
        <v>0</v>
      </c>
      <c r="AC364" s="178">
        <v>0</v>
      </c>
      <c r="AD364" s="178">
        <v>0</v>
      </c>
      <c r="AE364" s="162">
        <f>ROUND(P364*2.14%,2)</f>
        <v>0</v>
      </c>
      <c r="AF364" s="162">
        <v>155717.98000000001</v>
      </c>
      <c r="AG364" s="178">
        <v>0</v>
      </c>
      <c r="AH364" s="138">
        <v>2023</v>
      </c>
      <c r="AI364" s="138" t="s">
        <v>17033</v>
      </c>
      <c r="AJ364" s="138" t="s">
        <v>17033</v>
      </c>
      <c r="AK364" s="169"/>
      <c r="AL364" s="169"/>
      <c r="AM364" s="169"/>
      <c r="AN364" s="169"/>
      <c r="AO364" s="170" t="s">
        <v>16939</v>
      </c>
      <c r="AP364" s="170" t="s">
        <v>16944</v>
      </c>
      <c r="AQ364" s="170">
        <v>0</v>
      </c>
      <c r="AR364" s="170" t="s">
        <v>16937</v>
      </c>
      <c r="AS364" s="170" t="s">
        <v>16958</v>
      </c>
      <c r="AT364" s="170" t="s">
        <v>16950</v>
      </c>
      <c r="AU364" s="170"/>
      <c r="AV364" s="170"/>
      <c r="AW364" s="170"/>
      <c r="AX364" s="170"/>
      <c r="AY364" s="170" t="s">
        <v>1013</v>
      </c>
      <c r="AZ364" s="171">
        <v>955.2</v>
      </c>
      <c r="BA364" s="171" t="s">
        <v>2983</v>
      </c>
      <c r="BB364" s="170" t="s">
        <v>2966</v>
      </c>
      <c r="BC364" s="170" t="s">
        <v>16998</v>
      </c>
      <c r="BD364" s="172"/>
      <c r="BE364" s="173" t="e">
        <f t="shared" si="136"/>
        <v>#VALUE!</v>
      </c>
      <c r="BL364" s="118" t="str">
        <f t="shared" si="154"/>
        <v>478.150</v>
      </c>
      <c r="BO364" s="118" t="s">
        <v>3726</v>
      </c>
      <c r="BP364" s="118" t="s">
        <v>666</v>
      </c>
      <c r="BQ364" s="118" t="s">
        <v>3727</v>
      </c>
      <c r="BW364" s="118" t="s">
        <v>3726</v>
      </c>
      <c r="BX364" s="118" t="s">
        <v>666</v>
      </c>
      <c r="BY364" s="118" t="s">
        <v>3727</v>
      </c>
      <c r="CJ364" s="164">
        <f t="shared" si="149"/>
        <v>0</v>
      </c>
    </row>
    <row r="365" spans="1:120" s="184" customFormat="1" x14ac:dyDescent="0.3">
      <c r="A365" s="118">
        <v>1</v>
      </c>
      <c r="B365" s="165">
        <f>SUBTOTAL(9,$A$22:A365)</f>
        <v>288</v>
      </c>
      <c r="C365" s="165"/>
      <c r="D365" s="160" t="s">
        <v>16213</v>
      </c>
      <c r="E365" s="198" t="s">
        <v>17416</v>
      </c>
      <c r="F365" s="162">
        <f t="shared" si="157"/>
        <v>2520113.35</v>
      </c>
      <c r="G365" s="179">
        <v>0</v>
      </c>
      <c r="H365" s="179">
        <v>0</v>
      </c>
      <c r="I365" s="179">
        <v>0</v>
      </c>
      <c r="J365" s="179">
        <v>0</v>
      </c>
      <c r="K365" s="179">
        <v>0</v>
      </c>
      <c r="L365" s="179">
        <v>0</v>
      </c>
      <c r="M365" s="200">
        <v>0</v>
      </c>
      <c r="N365" s="179">
        <v>0</v>
      </c>
      <c r="O365" s="167">
        <v>407.08</v>
      </c>
      <c r="P365" s="167">
        <v>2400113.35</v>
      </c>
      <c r="Q365" s="179">
        <v>0</v>
      </c>
      <c r="R365" s="179">
        <v>0</v>
      </c>
      <c r="S365" s="179">
        <v>0</v>
      </c>
      <c r="T365" s="179">
        <v>0</v>
      </c>
      <c r="U365" s="179">
        <v>0</v>
      </c>
      <c r="V365" s="179">
        <v>0</v>
      </c>
      <c r="W365" s="179">
        <v>0</v>
      </c>
      <c r="X365" s="179">
        <v>0</v>
      </c>
      <c r="Y365" s="179">
        <v>0</v>
      </c>
      <c r="Z365" s="179">
        <v>0</v>
      </c>
      <c r="AA365" s="179">
        <v>0</v>
      </c>
      <c r="AB365" s="179">
        <v>0</v>
      </c>
      <c r="AC365" s="179">
        <v>0</v>
      </c>
      <c r="AD365" s="179">
        <v>0</v>
      </c>
      <c r="AE365" s="216">
        <v>0</v>
      </c>
      <c r="AF365" s="179">
        <v>0</v>
      </c>
      <c r="AG365" s="179">
        <v>120000</v>
      </c>
      <c r="AH365" s="181" t="s">
        <v>17033</v>
      </c>
      <c r="AI365" s="181">
        <v>2023</v>
      </c>
      <c r="AJ365" s="182" t="s">
        <v>17033</v>
      </c>
      <c r="BY365" s="185"/>
      <c r="CJ365" s="164">
        <f t="shared" si="149"/>
        <v>0</v>
      </c>
      <c r="DM365" s="184" t="e">
        <f>VLOOKUP(D365,DN:DO,2,FALSE)</f>
        <v>#N/A</v>
      </c>
      <c r="DP365" s="118"/>
    </row>
    <row r="366" spans="1:120" x14ac:dyDescent="0.3">
      <c r="B366" s="196" t="s">
        <v>496</v>
      </c>
      <c r="C366" s="196"/>
      <c r="D366" s="196"/>
      <c r="E366" s="197"/>
      <c r="F366" s="161">
        <f>F367</f>
        <v>4288852.04</v>
      </c>
      <c r="G366" s="162">
        <f t="shared" ref="G366:AG366" si="158">G367</f>
        <v>0</v>
      </c>
      <c r="H366" s="162">
        <f t="shared" si="158"/>
        <v>0</v>
      </c>
      <c r="I366" s="162">
        <f t="shared" si="158"/>
        <v>0</v>
      </c>
      <c r="J366" s="162">
        <f t="shared" si="158"/>
        <v>0</v>
      </c>
      <c r="K366" s="162">
        <f t="shared" si="158"/>
        <v>0</v>
      </c>
      <c r="L366" s="162">
        <f t="shared" si="158"/>
        <v>0</v>
      </c>
      <c r="M366" s="163">
        <f t="shared" si="158"/>
        <v>0</v>
      </c>
      <c r="N366" s="162">
        <f t="shared" si="158"/>
        <v>0</v>
      </c>
      <c r="O366" s="162">
        <f t="shared" si="158"/>
        <v>568.29999999999995</v>
      </c>
      <c r="P366" s="162">
        <f t="shared" si="158"/>
        <v>4111643.94</v>
      </c>
      <c r="Q366" s="162">
        <f t="shared" si="158"/>
        <v>0</v>
      </c>
      <c r="R366" s="162">
        <f t="shared" si="158"/>
        <v>0</v>
      </c>
      <c r="S366" s="162">
        <f t="shared" si="158"/>
        <v>0</v>
      </c>
      <c r="T366" s="162">
        <f t="shared" si="158"/>
        <v>0</v>
      </c>
      <c r="U366" s="162">
        <f t="shared" si="158"/>
        <v>0</v>
      </c>
      <c r="V366" s="162">
        <f t="shared" si="158"/>
        <v>0</v>
      </c>
      <c r="W366" s="162">
        <f t="shared" si="158"/>
        <v>0</v>
      </c>
      <c r="X366" s="162">
        <f t="shared" si="158"/>
        <v>0</v>
      </c>
      <c r="Y366" s="162">
        <f t="shared" si="158"/>
        <v>0</v>
      </c>
      <c r="Z366" s="162">
        <f t="shared" si="158"/>
        <v>0</v>
      </c>
      <c r="AA366" s="162">
        <f t="shared" si="158"/>
        <v>0</v>
      </c>
      <c r="AB366" s="162">
        <f t="shared" si="158"/>
        <v>0</v>
      </c>
      <c r="AC366" s="162">
        <f t="shared" si="158"/>
        <v>0</v>
      </c>
      <c r="AD366" s="162">
        <f t="shared" si="158"/>
        <v>0</v>
      </c>
      <c r="AE366" s="162">
        <f t="shared" si="158"/>
        <v>87989.18</v>
      </c>
      <c r="AF366" s="162">
        <f t="shared" si="158"/>
        <v>89218.92</v>
      </c>
      <c r="AG366" s="162">
        <f t="shared" si="158"/>
        <v>0</v>
      </c>
      <c r="AH366" s="138" t="s">
        <v>17012</v>
      </c>
      <c r="AI366" s="138" t="s">
        <v>17012</v>
      </c>
      <c r="AJ366" s="138" t="s">
        <v>17012</v>
      </c>
      <c r="AK366" s="169"/>
      <c r="AL366" s="169"/>
      <c r="AM366" s="169"/>
      <c r="AN366" s="169"/>
      <c r="AO366" s="170"/>
      <c r="AP366" s="170"/>
      <c r="AQ366" s="170"/>
      <c r="AR366" s="170"/>
      <c r="AS366" s="170"/>
      <c r="AT366" s="170"/>
      <c r="AU366" s="170"/>
      <c r="AV366" s="170"/>
      <c r="AW366" s="170"/>
      <c r="AX366" s="170"/>
      <c r="AY366" s="170"/>
      <c r="AZ366" s="171"/>
      <c r="BA366" s="171"/>
      <c r="BB366" s="170"/>
      <c r="BC366" s="170"/>
      <c r="BD366" s="172"/>
      <c r="BE366" s="173">
        <f t="shared" si="136"/>
        <v>-568.29999999999995</v>
      </c>
      <c r="BL366" s="118" t="e">
        <f>VLOOKUP(D366,BO:BQ,3,FALSE)</f>
        <v>#N/A</v>
      </c>
      <c r="BO366" s="118" t="s">
        <v>3728</v>
      </c>
      <c r="BP366" s="118" t="s">
        <v>780</v>
      </c>
      <c r="BQ366" s="118" t="s">
        <v>770</v>
      </c>
      <c r="BW366" s="118" t="s">
        <v>3728</v>
      </c>
      <c r="BX366" s="118" t="s">
        <v>780</v>
      </c>
      <c r="BY366" s="118" t="s">
        <v>770</v>
      </c>
      <c r="CJ366" s="164">
        <f t="shared" si="149"/>
        <v>1.0186340659856796E-10</v>
      </c>
    </row>
    <row r="367" spans="1:120" x14ac:dyDescent="0.3">
      <c r="A367" s="118">
        <v>1</v>
      </c>
      <c r="B367" s="165">
        <f>SUBTOTAL(9,$A$22:A367)</f>
        <v>289</v>
      </c>
      <c r="C367" s="165"/>
      <c r="D367" s="175" t="s">
        <v>495</v>
      </c>
      <c r="E367" s="198" t="s">
        <v>17416</v>
      </c>
      <c r="F367" s="162">
        <f>G367+H367+I367+J367+K367+L367+N367+P367+R367+T367+V367+W367+X367+Y367+Z367+AA367+AB367+AC367+AD367+AE367+AF367+AG367</f>
        <v>4288852.04</v>
      </c>
      <c r="G367" s="178">
        <v>0</v>
      </c>
      <c r="H367" s="178">
        <v>0</v>
      </c>
      <c r="I367" s="178">
        <v>0</v>
      </c>
      <c r="J367" s="178">
        <v>0</v>
      </c>
      <c r="K367" s="178">
        <v>0</v>
      </c>
      <c r="L367" s="178">
        <v>0</v>
      </c>
      <c r="M367" s="195">
        <v>0</v>
      </c>
      <c r="N367" s="178">
        <v>0</v>
      </c>
      <c r="O367" s="167">
        <v>568.29999999999995</v>
      </c>
      <c r="P367" s="167">
        <v>4111643.94</v>
      </c>
      <c r="Q367" s="178">
        <v>0</v>
      </c>
      <c r="R367" s="178">
        <v>0</v>
      </c>
      <c r="S367" s="162">
        <v>0</v>
      </c>
      <c r="T367" s="162">
        <v>0</v>
      </c>
      <c r="U367" s="178">
        <v>0</v>
      </c>
      <c r="V367" s="178">
        <v>0</v>
      </c>
      <c r="W367" s="178">
        <v>0</v>
      </c>
      <c r="X367" s="178">
        <v>0</v>
      </c>
      <c r="Y367" s="178">
        <v>0</v>
      </c>
      <c r="Z367" s="178">
        <v>0</v>
      </c>
      <c r="AA367" s="178">
        <v>0</v>
      </c>
      <c r="AB367" s="178">
        <v>0</v>
      </c>
      <c r="AC367" s="178">
        <v>0</v>
      </c>
      <c r="AD367" s="178">
        <v>0</v>
      </c>
      <c r="AE367" s="162">
        <f>ROUND(P367*2.14%,2)</f>
        <v>87989.18</v>
      </c>
      <c r="AF367" s="162">
        <v>89218.92</v>
      </c>
      <c r="AG367" s="178">
        <v>0</v>
      </c>
      <c r="AH367" s="138">
        <v>2023</v>
      </c>
      <c r="AI367" s="138">
        <v>2023</v>
      </c>
      <c r="AJ367" s="138">
        <v>2023</v>
      </c>
      <c r="AK367" s="169"/>
      <c r="AL367" s="169"/>
      <c r="AM367" s="169"/>
      <c r="AN367" s="169"/>
      <c r="AO367" s="170" t="s">
        <v>16935</v>
      </c>
      <c r="AP367" s="170" t="s">
        <v>16935</v>
      </c>
      <c r="AQ367" s="170">
        <v>0</v>
      </c>
      <c r="AR367" s="170" t="s">
        <v>16948</v>
      </c>
      <c r="AS367" s="170" t="s">
        <v>16953</v>
      </c>
      <c r="AT367" s="170" t="s">
        <v>16950</v>
      </c>
      <c r="AU367" s="170"/>
      <c r="AV367" s="170"/>
      <c r="AW367" s="170"/>
      <c r="AX367" s="170"/>
      <c r="AY367" s="170" t="s">
        <v>619</v>
      </c>
      <c r="AZ367" s="171">
        <v>709.6</v>
      </c>
      <c r="BA367" s="171">
        <v>611.9</v>
      </c>
      <c r="BB367" s="170" t="s">
        <v>2966</v>
      </c>
      <c r="BC367" s="170" t="s">
        <v>16998</v>
      </c>
      <c r="BD367" s="172"/>
      <c r="BE367" s="173">
        <f t="shared" si="136"/>
        <v>43.600000000000023</v>
      </c>
      <c r="BL367" s="118" t="str">
        <f>VLOOKUP(D367,BO:BQ,3,FALSE)</f>
        <v>437.100</v>
      </c>
      <c r="BO367" s="118" t="s">
        <v>3729</v>
      </c>
      <c r="BP367" s="118" t="s">
        <v>775</v>
      </c>
      <c r="BQ367" s="118" t="s">
        <v>770</v>
      </c>
      <c r="BW367" s="118" t="s">
        <v>3729</v>
      </c>
      <c r="BX367" s="118" t="s">
        <v>775</v>
      </c>
      <c r="BY367" s="118" t="s">
        <v>770</v>
      </c>
      <c r="CJ367" s="164">
        <f t="shared" si="149"/>
        <v>1.0186340659856796E-10</v>
      </c>
    </row>
    <row r="368" spans="1:120" x14ac:dyDescent="0.3">
      <c r="B368" s="196" t="s">
        <v>497</v>
      </c>
      <c r="C368" s="196"/>
      <c r="D368" s="196"/>
      <c r="E368" s="197"/>
      <c r="F368" s="161">
        <f>SUM(F369:F373)</f>
        <v>533969.82999999996</v>
      </c>
      <c r="G368" s="162">
        <f t="shared" ref="G368:AG368" si="159">SUM(G369:G373)</f>
        <v>0</v>
      </c>
      <c r="H368" s="162">
        <f t="shared" si="159"/>
        <v>0</v>
      </c>
      <c r="I368" s="162">
        <f t="shared" si="159"/>
        <v>0</v>
      </c>
      <c r="J368" s="162">
        <f t="shared" si="159"/>
        <v>0</v>
      </c>
      <c r="K368" s="162">
        <f t="shared" si="159"/>
        <v>0</v>
      </c>
      <c r="L368" s="162">
        <f t="shared" si="159"/>
        <v>0</v>
      </c>
      <c r="M368" s="163">
        <f t="shared" si="159"/>
        <v>0</v>
      </c>
      <c r="N368" s="162">
        <f t="shared" si="159"/>
        <v>0</v>
      </c>
      <c r="O368" s="162">
        <f t="shared" si="159"/>
        <v>0</v>
      </c>
      <c r="P368" s="162">
        <f t="shared" si="159"/>
        <v>0</v>
      </c>
      <c r="Q368" s="162">
        <f t="shared" si="159"/>
        <v>0</v>
      </c>
      <c r="R368" s="162">
        <f t="shared" si="159"/>
        <v>0</v>
      </c>
      <c r="S368" s="162">
        <f t="shared" si="159"/>
        <v>0</v>
      </c>
      <c r="T368" s="162">
        <f t="shared" si="159"/>
        <v>0</v>
      </c>
      <c r="U368" s="162">
        <f t="shared" si="159"/>
        <v>0</v>
      </c>
      <c r="V368" s="162">
        <f t="shared" si="159"/>
        <v>0</v>
      </c>
      <c r="W368" s="162">
        <f t="shared" si="159"/>
        <v>0</v>
      </c>
      <c r="X368" s="162">
        <f t="shared" si="159"/>
        <v>0</v>
      </c>
      <c r="Y368" s="162">
        <f t="shared" si="159"/>
        <v>0</v>
      </c>
      <c r="Z368" s="162">
        <f t="shared" si="159"/>
        <v>0</v>
      </c>
      <c r="AA368" s="162">
        <f t="shared" si="159"/>
        <v>0</v>
      </c>
      <c r="AB368" s="162">
        <f t="shared" si="159"/>
        <v>0</v>
      </c>
      <c r="AC368" s="162">
        <f t="shared" si="159"/>
        <v>0</v>
      </c>
      <c r="AD368" s="162">
        <f t="shared" si="159"/>
        <v>0</v>
      </c>
      <c r="AE368" s="162">
        <f t="shared" si="159"/>
        <v>0</v>
      </c>
      <c r="AF368" s="162">
        <f t="shared" si="159"/>
        <v>533969.82999999996</v>
      </c>
      <c r="AG368" s="162">
        <f t="shared" si="159"/>
        <v>0</v>
      </c>
      <c r="AH368" s="138" t="s">
        <v>17012</v>
      </c>
      <c r="AI368" s="138" t="s">
        <v>17012</v>
      </c>
      <c r="AJ368" s="138" t="s">
        <v>17012</v>
      </c>
      <c r="AK368" s="169"/>
      <c r="AL368" s="169"/>
      <c r="AM368" s="169"/>
      <c r="AN368" s="169"/>
      <c r="AO368" s="170"/>
      <c r="AP368" s="170"/>
      <c r="AQ368" s="170"/>
      <c r="AR368" s="170"/>
      <c r="AS368" s="170"/>
      <c r="AT368" s="170"/>
      <c r="AU368" s="170"/>
      <c r="AV368" s="170"/>
      <c r="AW368" s="170"/>
      <c r="AX368" s="170"/>
      <c r="AY368" s="170"/>
      <c r="AZ368" s="171"/>
      <c r="BA368" s="171"/>
      <c r="BB368" s="170"/>
      <c r="BC368" s="170"/>
      <c r="BD368" s="172"/>
      <c r="BE368" s="173">
        <f t="shared" si="136"/>
        <v>0</v>
      </c>
      <c r="BL368" s="118" t="e">
        <f>VLOOKUP(D368,BO:BQ,3,FALSE)</f>
        <v>#N/A</v>
      </c>
      <c r="BO368" s="118" t="s">
        <v>3731</v>
      </c>
      <c r="BP368" s="118" t="s">
        <v>736</v>
      </c>
      <c r="BQ368" s="118" t="s">
        <v>3732</v>
      </c>
      <c r="BW368" s="118" t="s">
        <v>3731</v>
      </c>
      <c r="BX368" s="118" t="s">
        <v>736</v>
      </c>
      <c r="BY368" s="118" t="s">
        <v>3732</v>
      </c>
      <c r="CJ368" s="164">
        <f t="shared" si="149"/>
        <v>0</v>
      </c>
    </row>
    <row r="369" spans="1:120" x14ac:dyDescent="0.3">
      <c r="A369" s="118">
        <v>1</v>
      </c>
      <c r="B369" s="165">
        <f>SUBTOTAL(9,$A$22:A369)</f>
        <v>290</v>
      </c>
      <c r="C369" s="165"/>
      <c r="D369" s="175" t="s">
        <v>498</v>
      </c>
      <c r="E369" s="198" t="s">
        <v>17416</v>
      </c>
      <c r="F369" s="162">
        <f>G369+H369+I369+J369+K369+L369+N369+P369+R369+T369+V369+W369+X369+Y369+Z369+AA369+AB369+AC369+AD369+AE369+AF369+AG369</f>
        <v>103647.64</v>
      </c>
      <c r="G369" s="178">
        <v>0</v>
      </c>
      <c r="H369" s="178">
        <v>0</v>
      </c>
      <c r="I369" s="178">
        <v>0</v>
      </c>
      <c r="J369" s="178">
        <v>0</v>
      </c>
      <c r="K369" s="178">
        <v>0</v>
      </c>
      <c r="L369" s="178">
        <v>0</v>
      </c>
      <c r="M369" s="195">
        <v>0</v>
      </c>
      <c r="N369" s="178">
        <v>0</v>
      </c>
      <c r="O369" s="167">
        <v>0</v>
      </c>
      <c r="P369" s="162">
        <v>0</v>
      </c>
      <c r="Q369" s="178">
        <v>0</v>
      </c>
      <c r="R369" s="178">
        <v>0</v>
      </c>
      <c r="S369" s="162">
        <v>0</v>
      </c>
      <c r="T369" s="162">
        <v>0</v>
      </c>
      <c r="U369" s="178">
        <v>0</v>
      </c>
      <c r="V369" s="178">
        <v>0</v>
      </c>
      <c r="W369" s="162">
        <v>0</v>
      </c>
      <c r="X369" s="178">
        <v>0</v>
      </c>
      <c r="Y369" s="178">
        <v>0</v>
      </c>
      <c r="Z369" s="178">
        <v>0</v>
      </c>
      <c r="AA369" s="178">
        <v>0</v>
      </c>
      <c r="AB369" s="178">
        <v>0</v>
      </c>
      <c r="AC369" s="178">
        <v>0</v>
      </c>
      <c r="AD369" s="178">
        <v>0</v>
      </c>
      <c r="AE369" s="178">
        <f>ROUND(W369*2.14%,2)</f>
        <v>0</v>
      </c>
      <c r="AF369" s="178">
        <v>103647.64</v>
      </c>
      <c r="AG369" s="178">
        <v>0</v>
      </c>
      <c r="AH369" s="138">
        <v>2023</v>
      </c>
      <c r="AI369" s="138" t="s">
        <v>17033</v>
      </c>
      <c r="AJ369" s="138" t="s">
        <v>17033</v>
      </c>
      <c r="AK369" s="169"/>
      <c r="AL369" s="169"/>
      <c r="AM369" s="169"/>
      <c r="AN369" s="169"/>
      <c r="AO369" s="170" t="s">
        <v>16948</v>
      </c>
      <c r="AP369" s="170" t="s">
        <v>16939</v>
      </c>
      <c r="AQ369" s="170">
        <v>0</v>
      </c>
      <c r="AR369" s="170" t="s">
        <v>16944</v>
      </c>
      <c r="AS369" s="170" t="s">
        <v>16949</v>
      </c>
      <c r="AT369" s="170">
        <v>0</v>
      </c>
      <c r="AU369" s="170" t="s">
        <v>16973</v>
      </c>
      <c r="AV369" s="170"/>
      <c r="AW369" s="170"/>
      <c r="AX369" s="170"/>
      <c r="AY369" s="170" t="s">
        <v>775</v>
      </c>
      <c r="AZ369" s="171">
        <v>736.9</v>
      </c>
      <c r="BA369" s="171">
        <v>548.34</v>
      </c>
      <c r="BB369" s="170" t="s">
        <v>2966</v>
      </c>
      <c r="BC369" s="170" t="s">
        <v>3043</v>
      </c>
      <c r="BD369" s="172"/>
      <c r="BE369" s="173">
        <f t="shared" si="136"/>
        <v>548.34</v>
      </c>
      <c r="BL369" s="118" t="str">
        <f>VLOOKUP(D369,BO:BQ,3,FALSE)</f>
        <v>811.600</v>
      </c>
      <c r="BO369" s="118" t="s">
        <v>3733</v>
      </c>
      <c r="BP369" s="118" t="s">
        <v>1267</v>
      </c>
      <c r="BQ369" s="118" t="s">
        <v>770</v>
      </c>
      <c r="BW369" s="118" t="s">
        <v>3733</v>
      </c>
      <c r="BX369" s="118" t="s">
        <v>1267</v>
      </c>
      <c r="BY369" s="118" t="s">
        <v>770</v>
      </c>
      <c r="CJ369" s="164">
        <f t="shared" si="149"/>
        <v>0</v>
      </c>
    </row>
    <row r="370" spans="1:120" x14ac:dyDescent="0.3">
      <c r="A370" s="118">
        <v>1</v>
      </c>
      <c r="B370" s="165">
        <f>SUBTOTAL(9,$A$22:A370)</f>
        <v>291</v>
      </c>
      <c r="C370" s="165"/>
      <c r="D370" s="175" t="s">
        <v>16460</v>
      </c>
      <c r="E370" s="198" t="s">
        <v>17416</v>
      </c>
      <c r="F370" s="162">
        <f t="shared" ref="F370:F373" si="160">G370+H370+I370+J370+K370+L370+N370+P370+R370+T370+V370+W370+X370+Y370+Z370+AA370+AB370+AC370+AD370+AE370+AF370+AG370</f>
        <v>66485.17</v>
      </c>
      <c r="G370" s="178">
        <v>0</v>
      </c>
      <c r="H370" s="178">
        <v>0</v>
      </c>
      <c r="I370" s="178">
        <v>0</v>
      </c>
      <c r="J370" s="178">
        <v>0</v>
      </c>
      <c r="K370" s="178">
        <v>0</v>
      </c>
      <c r="L370" s="178">
        <v>0</v>
      </c>
      <c r="M370" s="195">
        <v>0</v>
      </c>
      <c r="N370" s="178">
        <v>0</v>
      </c>
      <c r="O370" s="180">
        <v>0</v>
      </c>
      <c r="P370" s="162">
        <v>0</v>
      </c>
      <c r="Q370" s="178">
        <v>0</v>
      </c>
      <c r="R370" s="178">
        <v>0</v>
      </c>
      <c r="S370" s="162">
        <v>0</v>
      </c>
      <c r="T370" s="162">
        <v>0</v>
      </c>
      <c r="U370" s="178">
        <v>0</v>
      </c>
      <c r="V370" s="178">
        <v>0</v>
      </c>
      <c r="W370" s="162">
        <v>0</v>
      </c>
      <c r="X370" s="178">
        <v>0</v>
      </c>
      <c r="Y370" s="178">
        <v>0</v>
      </c>
      <c r="Z370" s="178">
        <v>0</v>
      </c>
      <c r="AA370" s="178">
        <v>0</v>
      </c>
      <c r="AB370" s="178">
        <v>0</v>
      </c>
      <c r="AC370" s="178">
        <v>0</v>
      </c>
      <c r="AD370" s="178">
        <v>0</v>
      </c>
      <c r="AE370" s="178">
        <v>0</v>
      </c>
      <c r="AF370" s="162">
        <v>66485.17</v>
      </c>
      <c r="AG370" s="178">
        <v>0</v>
      </c>
      <c r="AH370" s="138">
        <v>2023</v>
      </c>
      <c r="AI370" s="138" t="s">
        <v>17033</v>
      </c>
      <c r="AJ370" s="138" t="s">
        <v>17033</v>
      </c>
      <c r="AK370" s="169"/>
      <c r="AL370" s="169"/>
      <c r="AM370" s="169"/>
      <c r="AN370" s="169"/>
      <c r="AO370" s="170"/>
      <c r="AP370" s="170"/>
      <c r="AQ370" s="170"/>
      <c r="AR370" s="170"/>
      <c r="AS370" s="170"/>
      <c r="AT370" s="170"/>
      <c r="AU370" s="170"/>
      <c r="AV370" s="170"/>
      <c r="AW370" s="170"/>
      <c r="AX370" s="170"/>
      <c r="AY370" s="170"/>
      <c r="AZ370" s="171"/>
      <c r="BA370" s="171"/>
      <c r="BB370" s="170"/>
      <c r="BC370" s="170"/>
      <c r="BD370" s="172"/>
      <c r="BE370" s="173"/>
      <c r="CJ370" s="164"/>
    </row>
    <row r="371" spans="1:120" x14ac:dyDescent="0.3">
      <c r="A371" s="118">
        <v>1</v>
      </c>
      <c r="B371" s="165">
        <f>SUBTOTAL(9,$A$22:A371)</f>
        <v>292</v>
      </c>
      <c r="C371" s="165"/>
      <c r="D371" s="175" t="s">
        <v>16461</v>
      </c>
      <c r="E371" s="198" t="s">
        <v>17416</v>
      </c>
      <c r="F371" s="162">
        <f t="shared" si="160"/>
        <v>142040.81</v>
      </c>
      <c r="G371" s="178">
        <v>0</v>
      </c>
      <c r="H371" s="178">
        <v>0</v>
      </c>
      <c r="I371" s="178">
        <v>0</v>
      </c>
      <c r="J371" s="178">
        <v>0</v>
      </c>
      <c r="K371" s="178">
        <v>0</v>
      </c>
      <c r="L371" s="178">
        <v>0</v>
      </c>
      <c r="M371" s="195">
        <v>0</v>
      </c>
      <c r="N371" s="178">
        <v>0</v>
      </c>
      <c r="O371" s="180">
        <v>0</v>
      </c>
      <c r="P371" s="162">
        <v>0</v>
      </c>
      <c r="Q371" s="178">
        <v>0</v>
      </c>
      <c r="R371" s="178">
        <v>0</v>
      </c>
      <c r="S371" s="162">
        <v>0</v>
      </c>
      <c r="T371" s="162">
        <v>0</v>
      </c>
      <c r="U371" s="178">
        <v>0</v>
      </c>
      <c r="V371" s="178">
        <v>0</v>
      </c>
      <c r="W371" s="162">
        <v>0</v>
      </c>
      <c r="X371" s="178">
        <v>0</v>
      </c>
      <c r="Y371" s="178">
        <v>0</v>
      </c>
      <c r="Z371" s="178">
        <v>0</v>
      </c>
      <c r="AA371" s="178">
        <v>0</v>
      </c>
      <c r="AB371" s="178">
        <v>0</v>
      </c>
      <c r="AC371" s="178">
        <v>0</v>
      </c>
      <c r="AD371" s="178">
        <v>0</v>
      </c>
      <c r="AE371" s="178">
        <v>0</v>
      </c>
      <c r="AF371" s="162">
        <v>142040.81</v>
      </c>
      <c r="AG371" s="178">
        <v>0</v>
      </c>
      <c r="AH371" s="138">
        <v>2023</v>
      </c>
      <c r="AI371" s="138" t="s">
        <v>17033</v>
      </c>
      <c r="AJ371" s="138" t="s">
        <v>17033</v>
      </c>
      <c r="AK371" s="169"/>
      <c r="AL371" s="169"/>
      <c r="AM371" s="169"/>
      <c r="AN371" s="169"/>
      <c r="AO371" s="170"/>
      <c r="AP371" s="170"/>
      <c r="AQ371" s="170"/>
      <c r="AR371" s="170"/>
      <c r="AS371" s="170"/>
      <c r="AT371" s="170"/>
      <c r="AU371" s="170"/>
      <c r="AV371" s="170"/>
      <c r="AW371" s="170"/>
      <c r="AX371" s="170"/>
      <c r="AY371" s="170"/>
      <c r="AZ371" s="171"/>
      <c r="BA371" s="171"/>
      <c r="BB371" s="170"/>
      <c r="BC371" s="170"/>
      <c r="BD371" s="172"/>
      <c r="BE371" s="173"/>
      <c r="CJ371" s="164"/>
    </row>
    <row r="372" spans="1:120" x14ac:dyDescent="0.3">
      <c r="A372" s="118">
        <v>1</v>
      </c>
      <c r="B372" s="165">
        <f>SUBTOTAL(9,$A$22:A372)</f>
        <v>293</v>
      </c>
      <c r="C372" s="165"/>
      <c r="D372" s="175" t="s">
        <v>16463</v>
      </c>
      <c r="E372" s="198" t="s">
        <v>17416</v>
      </c>
      <c r="F372" s="162">
        <f t="shared" si="160"/>
        <v>152469.76000000001</v>
      </c>
      <c r="G372" s="178">
        <v>0</v>
      </c>
      <c r="H372" s="178">
        <v>0</v>
      </c>
      <c r="I372" s="178">
        <v>0</v>
      </c>
      <c r="J372" s="178">
        <v>0</v>
      </c>
      <c r="K372" s="178">
        <v>0</v>
      </c>
      <c r="L372" s="178">
        <v>0</v>
      </c>
      <c r="M372" s="195">
        <v>0</v>
      </c>
      <c r="N372" s="178">
        <v>0</v>
      </c>
      <c r="O372" s="180">
        <v>0</v>
      </c>
      <c r="P372" s="162">
        <v>0</v>
      </c>
      <c r="Q372" s="178">
        <v>0</v>
      </c>
      <c r="R372" s="178">
        <v>0</v>
      </c>
      <c r="S372" s="162">
        <v>0</v>
      </c>
      <c r="T372" s="162">
        <v>0</v>
      </c>
      <c r="U372" s="178">
        <v>0</v>
      </c>
      <c r="V372" s="178">
        <v>0</v>
      </c>
      <c r="W372" s="162">
        <v>0</v>
      </c>
      <c r="X372" s="178">
        <v>0</v>
      </c>
      <c r="Y372" s="178">
        <v>0</v>
      </c>
      <c r="Z372" s="178">
        <v>0</v>
      </c>
      <c r="AA372" s="178">
        <v>0</v>
      </c>
      <c r="AB372" s="178">
        <v>0</v>
      </c>
      <c r="AC372" s="178">
        <v>0</v>
      </c>
      <c r="AD372" s="178">
        <v>0</v>
      </c>
      <c r="AE372" s="178">
        <v>0</v>
      </c>
      <c r="AF372" s="162">
        <v>152469.76000000001</v>
      </c>
      <c r="AG372" s="178">
        <v>0</v>
      </c>
      <c r="AH372" s="138">
        <v>2023</v>
      </c>
      <c r="AI372" s="138" t="s">
        <v>17033</v>
      </c>
      <c r="AJ372" s="138" t="s">
        <v>17033</v>
      </c>
      <c r="AK372" s="169"/>
      <c r="AL372" s="169"/>
      <c r="AM372" s="169"/>
      <c r="AN372" s="169"/>
      <c r="AO372" s="170"/>
      <c r="AP372" s="170"/>
      <c r="AQ372" s="170"/>
      <c r="AR372" s="170"/>
      <c r="AS372" s="170"/>
      <c r="AT372" s="170"/>
      <c r="AU372" s="170"/>
      <c r="AV372" s="170"/>
      <c r="AW372" s="170"/>
      <c r="AX372" s="170"/>
      <c r="AY372" s="170"/>
      <c r="AZ372" s="171"/>
      <c r="BA372" s="171"/>
      <c r="BB372" s="170"/>
      <c r="BC372" s="170"/>
      <c r="BD372" s="172"/>
      <c r="BE372" s="173"/>
      <c r="CJ372" s="164"/>
    </row>
    <row r="373" spans="1:120" x14ac:dyDescent="0.3">
      <c r="A373" s="118">
        <v>1</v>
      </c>
      <c r="B373" s="165">
        <f>SUBTOTAL(9,$A$22:A373)</f>
        <v>294</v>
      </c>
      <c r="C373" s="165"/>
      <c r="D373" s="175" t="s">
        <v>16465</v>
      </c>
      <c r="E373" s="198" t="s">
        <v>17416</v>
      </c>
      <c r="F373" s="162">
        <f t="shared" si="160"/>
        <v>69326.45</v>
      </c>
      <c r="G373" s="178">
        <v>0</v>
      </c>
      <c r="H373" s="178">
        <v>0</v>
      </c>
      <c r="I373" s="178">
        <v>0</v>
      </c>
      <c r="J373" s="178">
        <v>0</v>
      </c>
      <c r="K373" s="178">
        <v>0</v>
      </c>
      <c r="L373" s="178">
        <v>0</v>
      </c>
      <c r="M373" s="195">
        <v>0</v>
      </c>
      <c r="N373" s="178">
        <v>0</v>
      </c>
      <c r="O373" s="180">
        <v>0</v>
      </c>
      <c r="P373" s="162">
        <v>0</v>
      </c>
      <c r="Q373" s="178">
        <v>0</v>
      </c>
      <c r="R373" s="178">
        <v>0</v>
      </c>
      <c r="S373" s="162">
        <v>0</v>
      </c>
      <c r="T373" s="162">
        <v>0</v>
      </c>
      <c r="U373" s="178">
        <v>0</v>
      </c>
      <c r="V373" s="178">
        <v>0</v>
      </c>
      <c r="W373" s="162">
        <v>0</v>
      </c>
      <c r="X373" s="178">
        <v>0</v>
      </c>
      <c r="Y373" s="178">
        <v>0</v>
      </c>
      <c r="Z373" s="178">
        <v>0</v>
      </c>
      <c r="AA373" s="178">
        <v>0</v>
      </c>
      <c r="AB373" s="178">
        <v>0</v>
      </c>
      <c r="AC373" s="178">
        <v>0</v>
      </c>
      <c r="AD373" s="178">
        <v>0</v>
      </c>
      <c r="AE373" s="178">
        <v>0</v>
      </c>
      <c r="AF373" s="162">
        <v>69326.45</v>
      </c>
      <c r="AG373" s="178">
        <v>0</v>
      </c>
      <c r="AH373" s="138">
        <v>2023</v>
      </c>
      <c r="AI373" s="138" t="s">
        <v>17033</v>
      </c>
      <c r="AJ373" s="138" t="s">
        <v>17033</v>
      </c>
      <c r="AK373" s="169"/>
      <c r="AL373" s="169"/>
      <c r="AM373" s="169"/>
      <c r="AN373" s="169"/>
      <c r="AO373" s="170"/>
      <c r="AP373" s="170"/>
      <c r="AQ373" s="170"/>
      <c r="AR373" s="170"/>
      <c r="AS373" s="170"/>
      <c r="AT373" s="170"/>
      <c r="AU373" s="170"/>
      <c r="AV373" s="170"/>
      <c r="AW373" s="170"/>
      <c r="AX373" s="170"/>
      <c r="AY373" s="170"/>
      <c r="AZ373" s="171"/>
      <c r="BA373" s="171"/>
      <c r="BB373" s="170"/>
      <c r="BC373" s="170"/>
      <c r="BD373" s="172"/>
      <c r="BE373" s="173"/>
      <c r="CJ373" s="164"/>
    </row>
    <row r="374" spans="1:120" x14ac:dyDescent="0.3">
      <c r="B374" s="196" t="s">
        <v>500</v>
      </c>
      <c r="C374" s="196"/>
      <c r="D374" s="196"/>
      <c r="E374" s="197"/>
      <c r="F374" s="161">
        <f>F375</f>
        <v>117381.19</v>
      </c>
      <c r="G374" s="162">
        <f t="shared" ref="G374:AG374" si="161">G375</f>
        <v>0</v>
      </c>
      <c r="H374" s="162">
        <f t="shared" si="161"/>
        <v>0</v>
      </c>
      <c r="I374" s="162">
        <f t="shared" si="161"/>
        <v>0</v>
      </c>
      <c r="J374" s="162">
        <f t="shared" si="161"/>
        <v>0</v>
      </c>
      <c r="K374" s="162">
        <f t="shared" si="161"/>
        <v>0</v>
      </c>
      <c r="L374" s="162">
        <f t="shared" si="161"/>
        <v>0</v>
      </c>
      <c r="M374" s="163">
        <f t="shared" si="161"/>
        <v>0</v>
      </c>
      <c r="N374" s="162">
        <f t="shared" si="161"/>
        <v>0</v>
      </c>
      <c r="O374" s="162">
        <f t="shared" si="161"/>
        <v>0</v>
      </c>
      <c r="P374" s="162">
        <f t="shared" si="161"/>
        <v>0</v>
      </c>
      <c r="Q374" s="162">
        <f t="shared" si="161"/>
        <v>0</v>
      </c>
      <c r="R374" s="162">
        <f t="shared" si="161"/>
        <v>0</v>
      </c>
      <c r="S374" s="162">
        <f t="shared" si="161"/>
        <v>0</v>
      </c>
      <c r="T374" s="162">
        <f t="shared" si="161"/>
        <v>0</v>
      </c>
      <c r="U374" s="162">
        <f t="shared" si="161"/>
        <v>0</v>
      </c>
      <c r="V374" s="162">
        <f t="shared" si="161"/>
        <v>0</v>
      </c>
      <c r="W374" s="162">
        <f t="shared" si="161"/>
        <v>0</v>
      </c>
      <c r="X374" s="162">
        <f t="shared" si="161"/>
        <v>0</v>
      </c>
      <c r="Y374" s="162">
        <f t="shared" si="161"/>
        <v>0</v>
      </c>
      <c r="Z374" s="162">
        <f t="shared" si="161"/>
        <v>0</v>
      </c>
      <c r="AA374" s="162">
        <f t="shared" si="161"/>
        <v>0</v>
      </c>
      <c r="AB374" s="162">
        <f t="shared" si="161"/>
        <v>0</v>
      </c>
      <c r="AC374" s="162">
        <f t="shared" si="161"/>
        <v>0</v>
      </c>
      <c r="AD374" s="162">
        <f t="shared" si="161"/>
        <v>0</v>
      </c>
      <c r="AE374" s="162">
        <f t="shared" si="161"/>
        <v>0</v>
      </c>
      <c r="AF374" s="162">
        <f t="shared" si="161"/>
        <v>117381.19</v>
      </c>
      <c r="AG374" s="162">
        <f t="shared" si="161"/>
        <v>0</v>
      </c>
      <c r="AH374" s="138" t="s">
        <v>17012</v>
      </c>
      <c r="AI374" s="138" t="s">
        <v>17012</v>
      </c>
      <c r="AJ374" s="138" t="s">
        <v>17012</v>
      </c>
      <c r="AK374" s="169"/>
      <c r="AL374" s="169"/>
      <c r="AM374" s="169"/>
      <c r="AN374" s="169"/>
      <c r="AO374" s="170"/>
      <c r="AP374" s="170"/>
      <c r="AQ374" s="170"/>
      <c r="AR374" s="170"/>
      <c r="AS374" s="170"/>
      <c r="AT374" s="170"/>
      <c r="AU374" s="170"/>
      <c r="AV374" s="170"/>
      <c r="AW374" s="170"/>
      <c r="AX374" s="170"/>
      <c r="AY374" s="170"/>
      <c r="AZ374" s="171"/>
      <c r="BA374" s="171"/>
      <c r="BB374" s="170"/>
      <c r="BC374" s="170"/>
      <c r="BD374" s="172"/>
      <c r="BE374" s="173">
        <f t="shared" si="136"/>
        <v>0</v>
      </c>
      <c r="BL374" s="118" t="e">
        <f>VLOOKUP(D374,BO:BQ,3,FALSE)</f>
        <v>#N/A</v>
      </c>
      <c r="BO374" s="118" t="s">
        <v>3735</v>
      </c>
      <c r="BP374" s="118" t="s">
        <v>783</v>
      </c>
      <c r="BQ374" s="118" t="s">
        <v>3737</v>
      </c>
      <c r="BW374" s="118" t="s">
        <v>3735</v>
      </c>
      <c r="BX374" s="118" t="s">
        <v>783</v>
      </c>
      <c r="BY374" s="118" t="s">
        <v>3737</v>
      </c>
      <c r="CJ374" s="164">
        <f t="shared" si="149"/>
        <v>0</v>
      </c>
    </row>
    <row r="375" spans="1:120" x14ac:dyDescent="0.3">
      <c r="A375" s="118">
        <v>1</v>
      </c>
      <c r="B375" s="165">
        <f>SUBTOTAL(9,$A$22:A375)</f>
        <v>295</v>
      </c>
      <c r="C375" s="165"/>
      <c r="D375" s="175" t="s">
        <v>499</v>
      </c>
      <c r="E375" s="198" t="s">
        <v>17416</v>
      </c>
      <c r="F375" s="162">
        <f>G375+H375+I375+J375+K375+L375+N375+P375+R375+T375+V375+W375+X375+Y375+Z375+AA375+AB375+AC375+AD375+AE375+AF375+AG375</f>
        <v>117381.19</v>
      </c>
      <c r="G375" s="178">
        <v>0</v>
      </c>
      <c r="H375" s="178">
        <v>0</v>
      </c>
      <c r="I375" s="178">
        <v>0</v>
      </c>
      <c r="J375" s="178">
        <v>0</v>
      </c>
      <c r="K375" s="178">
        <v>0</v>
      </c>
      <c r="L375" s="178">
        <v>0</v>
      </c>
      <c r="M375" s="195">
        <v>0</v>
      </c>
      <c r="N375" s="178">
        <v>0</v>
      </c>
      <c r="O375" s="167">
        <v>0</v>
      </c>
      <c r="P375" s="162">
        <v>0</v>
      </c>
      <c r="Q375" s="178">
        <v>0</v>
      </c>
      <c r="R375" s="178">
        <v>0</v>
      </c>
      <c r="S375" s="162">
        <v>0</v>
      </c>
      <c r="T375" s="162">
        <v>0</v>
      </c>
      <c r="U375" s="178">
        <v>0</v>
      </c>
      <c r="V375" s="178">
        <v>0</v>
      </c>
      <c r="W375" s="162">
        <v>0</v>
      </c>
      <c r="X375" s="178">
        <v>0</v>
      </c>
      <c r="Y375" s="178">
        <v>0</v>
      </c>
      <c r="Z375" s="178">
        <v>0</v>
      </c>
      <c r="AA375" s="178">
        <v>0</v>
      </c>
      <c r="AB375" s="178">
        <v>0</v>
      </c>
      <c r="AC375" s="178">
        <v>0</v>
      </c>
      <c r="AD375" s="178">
        <v>0</v>
      </c>
      <c r="AE375" s="162">
        <f>ROUND(P375*2.14%,2)</f>
        <v>0</v>
      </c>
      <c r="AF375" s="162">
        <v>117381.19</v>
      </c>
      <c r="AG375" s="178">
        <v>0</v>
      </c>
      <c r="AH375" s="138">
        <v>2023</v>
      </c>
      <c r="AI375" s="138" t="s">
        <v>17033</v>
      </c>
      <c r="AJ375" s="138" t="s">
        <v>17033</v>
      </c>
      <c r="AK375" s="169"/>
      <c r="AL375" s="169"/>
      <c r="AM375" s="169"/>
      <c r="AN375" s="169"/>
      <c r="AO375" s="170" t="s">
        <v>16941</v>
      </c>
      <c r="AP375" s="170" t="s">
        <v>16951</v>
      </c>
      <c r="AQ375" s="170">
        <v>0</v>
      </c>
      <c r="AR375" s="170" t="s">
        <v>16950</v>
      </c>
      <c r="AS375" s="170" t="s">
        <v>16945</v>
      </c>
      <c r="AT375" s="170" t="s">
        <v>16950</v>
      </c>
      <c r="AU375" s="170" t="s">
        <v>16969</v>
      </c>
      <c r="AV375" s="170"/>
      <c r="AW375" s="170"/>
      <c r="AX375" s="170"/>
      <c r="AY375" s="170" t="s">
        <v>703</v>
      </c>
      <c r="AZ375" s="171">
        <v>1119.9000000000001</v>
      </c>
      <c r="BA375" s="171">
        <v>706.43</v>
      </c>
      <c r="BB375" s="170" t="s">
        <v>2966</v>
      </c>
      <c r="BC375" s="170" t="s">
        <v>16998</v>
      </c>
      <c r="BD375" s="172"/>
      <c r="BE375" s="173">
        <f t="shared" si="136"/>
        <v>706.43</v>
      </c>
      <c r="BL375" s="118" t="str">
        <f>VLOOKUP(D375,BO:BQ,3,FALSE)</f>
        <v>526.400</v>
      </c>
      <c r="BO375" s="118" t="s">
        <v>3738</v>
      </c>
      <c r="BP375" s="118" t="s">
        <v>658</v>
      </c>
      <c r="BQ375" s="118" t="s">
        <v>770</v>
      </c>
      <c r="BW375" s="118" t="s">
        <v>3738</v>
      </c>
      <c r="BX375" s="118" t="s">
        <v>658</v>
      </c>
      <c r="BY375" s="118" t="s">
        <v>770</v>
      </c>
      <c r="CJ375" s="164">
        <f t="shared" si="149"/>
        <v>0</v>
      </c>
    </row>
    <row r="376" spans="1:120" x14ac:dyDescent="0.3">
      <c r="B376" s="196" t="s">
        <v>304</v>
      </c>
      <c r="C376" s="196"/>
      <c r="D376" s="196"/>
      <c r="E376" s="197"/>
      <c r="F376" s="161">
        <f>SUM(F377:F378)</f>
        <v>5416815.0700000003</v>
      </c>
      <c r="G376" s="162">
        <f t="shared" ref="G376:AG376" si="162">SUM(G377:G378)</f>
        <v>0</v>
      </c>
      <c r="H376" s="162">
        <f t="shared" si="162"/>
        <v>0</v>
      </c>
      <c r="I376" s="162">
        <f t="shared" si="162"/>
        <v>0</v>
      </c>
      <c r="J376" s="162">
        <f t="shared" si="162"/>
        <v>0</v>
      </c>
      <c r="K376" s="162">
        <f t="shared" si="162"/>
        <v>0</v>
      </c>
      <c r="L376" s="162">
        <f t="shared" si="162"/>
        <v>0</v>
      </c>
      <c r="M376" s="163">
        <f t="shared" si="162"/>
        <v>0</v>
      </c>
      <c r="N376" s="162">
        <f t="shared" si="162"/>
        <v>0</v>
      </c>
      <c r="O376" s="162">
        <f t="shared" si="162"/>
        <v>658.92</v>
      </c>
      <c r="P376" s="162">
        <f t="shared" si="162"/>
        <v>4890357.68</v>
      </c>
      <c r="Q376" s="162">
        <f t="shared" si="162"/>
        <v>0</v>
      </c>
      <c r="R376" s="162">
        <f t="shared" si="162"/>
        <v>0</v>
      </c>
      <c r="S376" s="162">
        <f t="shared" si="162"/>
        <v>0</v>
      </c>
      <c r="T376" s="162">
        <f t="shared" si="162"/>
        <v>0</v>
      </c>
      <c r="U376" s="162">
        <f t="shared" si="162"/>
        <v>0</v>
      </c>
      <c r="V376" s="162">
        <f t="shared" si="162"/>
        <v>0</v>
      </c>
      <c r="W376" s="162">
        <f t="shared" si="162"/>
        <v>0</v>
      </c>
      <c r="X376" s="162">
        <f t="shared" si="162"/>
        <v>0</v>
      </c>
      <c r="Y376" s="162">
        <f t="shared" si="162"/>
        <v>0</v>
      </c>
      <c r="Z376" s="162">
        <f t="shared" si="162"/>
        <v>0</v>
      </c>
      <c r="AA376" s="162">
        <f t="shared" si="162"/>
        <v>0</v>
      </c>
      <c r="AB376" s="162">
        <f t="shared" si="162"/>
        <v>0</v>
      </c>
      <c r="AC376" s="162">
        <f t="shared" si="162"/>
        <v>0</v>
      </c>
      <c r="AD376" s="162">
        <f t="shared" si="162"/>
        <v>0</v>
      </c>
      <c r="AE376" s="162">
        <f t="shared" si="162"/>
        <v>104653.65</v>
      </c>
      <c r="AF376" s="162">
        <f t="shared" si="162"/>
        <v>421803.74</v>
      </c>
      <c r="AG376" s="162">
        <f t="shared" si="162"/>
        <v>0</v>
      </c>
      <c r="AH376" s="138" t="s">
        <v>17012</v>
      </c>
      <c r="AI376" s="138" t="s">
        <v>17012</v>
      </c>
      <c r="AJ376" s="138" t="s">
        <v>17012</v>
      </c>
      <c r="AK376" s="169"/>
      <c r="AL376" s="169"/>
      <c r="AM376" s="169"/>
      <c r="AN376" s="169"/>
      <c r="AO376" s="170"/>
      <c r="AP376" s="170"/>
      <c r="AQ376" s="170"/>
      <c r="AR376" s="170"/>
      <c r="AS376" s="170"/>
      <c r="AT376" s="170"/>
      <c r="AU376" s="170"/>
      <c r="AV376" s="170"/>
      <c r="AW376" s="170"/>
      <c r="AX376" s="170"/>
      <c r="AY376" s="170"/>
      <c r="AZ376" s="171"/>
      <c r="BA376" s="171"/>
      <c r="BB376" s="170"/>
      <c r="BC376" s="170"/>
      <c r="BD376" s="172"/>
      <c r="BE376" s="173">
        <f t="shared" si="136"/>
        <v>-658.92</v>
      </c>
      <c r="BL376" s="118" t="e">
        <f>VLOOKUP(D376,BO:BQ,3,FALSE)</f>
        <v>#N/A</v>
      </c>
      <c r="BO376" s="118" t="s">
        <v>3432</v>
      </c>
      <c r="BP376" s="118" t="s">
        <v>3197</v>
      </c>
      <c r="BQ376" s="118" t="s">
        <v>3433</v>
      </c>
      <c r="BW376" s="118" t="s">
        <v>3432</v>
      </c>
      <c r="BX376" s="118" t="s">
        <v>3197</v>
      </c>
      <c r="BY376" s="118" t="s">
        <v>3433</v>
      </c>
      <c r="CJ376" s="164">
        <f t="shared" si="149"/>
        <v>5.8207660913467407E-10</v>
      </c>
    </row>
    <row r="377" spans="1:120" x14ac:dyDescent="0.3">
      <c r="A377" s="118">
        <v>1</v>
      </c>
      <c r="B377" s="165">
        <f>SUBTOTAL(9,$A$22:A377)</f>
        <v>296</v>
      </c>
      <c r="C377" s="165"/>
      <c r="D377" s="175" t="s">
        <v>303</v>
      </c>
      <c r="E377" s="198" t="s">
        <v>17426</v>
      </c>
      <c r="F377" s="162">
        <f t="shared" ref="F377:F378" si="163">G377+H377+I377+J377+K377+L377+N377+P377+R377+T377+V377+W377+X377+Y377+Z377+AA377+AB377+AC377+AD377+AE377+AF377+AG377</f>
        <v>327701.65999999997</v>
      </c>
      <c r="G377" s="178">
        <v>0</v>
      </c>
      <c r="H377" s="178">
        <v>0</v>
      </c>
      <c r="I377" s="178">
        <v>0</v>
      </c>
      <c r="J377" s="178">
        <v>0</v>
      </c>
      <c r="K377" s="178">
        <v>0</v>
      </c>
      <c r="L377" s="178">
        <v>0</v>
      </c>
      <c r="M377" s="195">
        <v>0</v>
      </c>
      <c r="N377" s="178">
        <v>0</v>
      </c>
      <c r="O377" s="167">
        <v>0</v>
      </c>
      <c r="P377" s="162">
        <v>0</v>
      </c>
      <c r="Q377" s="178">
        <v>0</v>
      </c>
      <c r="R377" s="178">
        <v>0</v>
      </c>
      <c r="S377" s="162">
        <v>0</v>
      </c>
      <c r="T377" s="162">
        <v>0</v>
      </c>
      <c r="U377" s="178">
        <v>0</v>
      </c>
      <c r="V377" s="178">
        <v>0</v>
      </c>
      <c r="W377" s="178">
        <v>0</v>
      </c>
      <c r="X377" s="178">
        <v>0</v>
      </c>
      <c r="Y377" s="178">
        <v>0</v>
      </c>
      <c r="Z377" s="178">
        <v>0</v>
      </c>
      <c r="AA377" s="178">
        <v>0</v>
      </c>
      <c r="AB377" s="178">
        <v>0</v>
      </c>
      <c r="AC377" s="178">
        <v>0</v>
      </c>
      <c r="AD377" s="178">
        <v>0</v>
      </c>
      <c r="AE377" s="162">
        <f>ROUND(P377*2.14%,2)</f>
        <v>0</v>
      </c>
      <c r="AF377" s="162">
        <v>327701.65999999997</v>
      </c>
      <c r="AG377" s="178">
        <v>0</v>
      </c>
      <c r="AH377" s="138">
        <v>2023</v>
      </c>
      <c r="AI377" s="138" t="s">
        <v>17033</v>
      </c>
      <c r="AJ377" s="138" t="s">
        <v>17033</v>
      </c>
      <c r="AK377" s="169"/>
      <c r="AL377" s="169"/>
      <c r="AM377" s="169"/>
      <c r="AN377" s="169"/>
      <c r="AO377" s="170" t="s">
        <v>16946</v>
      </c>
      <c r="AP377" s="170" t="s">
        <v>16952</v>
      </c>
      <c r="AQ377" s="170">
        <v>0</v>
      </c>
      <c r="AR377" s="170" t="s">
        <v>16950</v>
      </c>
      <c r="AS377" s="170" t="s">
        <v>16950</v>
      </c>
      <c r="AT377" s="170">
        <v>2015</v>
      </c>
      <c r="AU377" s="170"/>
      <c r="AV377" s="170" t="s">
        <v>16961</v>
      </c>
      <c r="AW377" s="174">
        <v>291118.3</v>
      </c>
      <c r="AX377" s="174">
        <v>2461444.4200000004</v>
      </c>
      <c r="AY377" s="170" t="s">
        <v>1070</v>
      </c>
      <c r="AZ377" s="171">
        <v>4211</v>
      </c>
      <c r="BA377" s="171">
        <v>1541</v>
      </c>
      <c r="BB377" s="170" t="s">
        <v>2966</v>
      </c>
      <c r="BC377" s="170" t="s">
        <v>16998</v>
      </c>
      <c r="BD377" s="172"/>
      <c r="BE377" s="173">
        <f t="shared" si="136"/>
        <v>1541</v>
      </c>
      <c r="BL377" s="118" t="str">
        <f>VLOOKUP(D377,BO:BQ,3,FALSE)</f>
        <v>1348.500</v>
      </c>
      <c r="BO377" s="118" t="s">
        <v>3434</v>
      </c>
      <c r="BP377" s="118" t="s">
        <v>3003</v>
      </c>
      <c r="BQ377" s="118" t="s">
        <v>3435</v>
      </c>
      <c r="BW377" s="118" t="s">
        <v>3434</v>
      </c>
      <c r="BX377" s="118" t="s">
        <v>3003</v>
      </c>
      <c r="BY377" s="118" t="s">
        <v>3435</v>
      </c>
      <c r="CJ377" s="164">
        <f t="shared" si="149"/>
        <v>0</v>
      </c>
    </row>
    <row r="378" spans="1:120" x14ac:dyDescent="0.3">
      <c r="A378" s="118">
        <v>1</v>
      </c>
      <c r="B378" s="165">
        <f>SUBTOTAL(9,$A$22:A378)</f>
        <v>297</v>
      </c>
      <c r="C378" s="165"/>
      <c r="D378" s="175" t="s">
        <v>305</v>
      </c>
      <c r="E378" s="198" t="s">
        <v>17426</v>
      </c>
      <c r="F378" s="162">
        <f t="shared" si="163"/>
        <v>5089113.41</v>
      </c>
      <c r="G378" s="178">
        <v>0</v>
      </c>
      <c r="H378" s="178">
        <v>0</v>
      </c>
      <c r="I378" s="178">
        <v>0</v>
      </c>
      <c r="J378" s="178">
        <v>0</v>
      </c>
      <c r="K378" s="178">
        <v>0</v>
      </c>
      <c r="L378" s="178">
        <v>0</v>
      </c>
      <c r="M378" s="195">
        <v>0</v>
      </c>
      <c r="N378" s="178">
        <v>0</v>
      </c>
      <c r="O378" s="167">
        <v>658.92</v>
      </c>
      <c r="P378" s="162">
        <v>4890357.68</v>
      </c>
      <c r="Q378" s="178">
        <v>0</v>
      </c>
      <c r="R378" s="178">
        <v>0</v>
      </c>
      <c r="S378" s="162">
        <v>0</v>
      </c>
      <c r="T378" s="162">
        <v>0</v>
      </c>
      <c r="U378" s="178">
        <v>0</v>
      </c>
      <c r="V378" s="178">
        <v>0</v>
      </c>
      <c r="W378" s="178">
        <v>0</v>
      </c>
      <c r="X378" s="178">
        <v>0</v>
      </c>
      <c r="Y378" s="178">
        <v>0</v>
      </c>
      <c r="Z378" s="178">
        <v>0</v>
      </c>
      <c r="AA378" s="178">
        <v>0</v>
      </c>
      <c r="AB378" s="178">
        <v>0</v>
      </c>
      <c r="AC378" s="178">
        <v>0</v>
      </c>
      <c r="AD378" s="178">
        <v>0</v>
      </c>
      <c r="AE378" s="162">
        <f>ROUND(P378*2.14%,2)</f>
        <v>104653.65</v>
      </c>
      <c r="AF378" s="162">
        <v>94102.080000000002</v>
      </c>
      <c r="AG378" s="178">
        <v>0</v>
      </c>
      <c r="AH378" s="138">
        <v>2023</v>
      </c>
      <c r="AI378" s="138">
        <v>2023</v>
      </c>
      <c r="AJ378" s="138">
        <v>2023</v>
      </c>
      <c r="AK378" s="169"/>
      <c r="AL378" s="169"/>
      <c r="AM378" s="169"/>
      <c r="AN378" s="169"/>
      <c r="AO378" s="170" t="s">
        <v>16935</v>
      </c>
      <c r="AP378" s="170" t="s">
        <v>16935</v>
      </c>
      <c r="AQ378" s="170">
        <v>0</v>
      </c>
      <c r="AR378" s="170" t="s">
        <v>16937</v>
      </c>
      <c r="AS378" s="170" t="s">
        <v>16952</v>
      </c>
      <c r="AT378" s="170">
        <v>0</v>
      </c>
      <c r="AU378" s="170"/>
      <c r="AV378" s="170"/>
      <c r="AW378" s="170"/>
      <c r="AX378" s="170"/>
      <c r="AY378" s="170" t="s">
        <v>617</v>
      </c>
      <c r="AZ378" s="171">
        <v>778.7</v>
      </c>
      <c r="BA378" s="171">
        <v>653.6</v>
      </c>
      <c r="BB378" s="170" t="s">
        <v>2966</v>
      </c>
      <c r="BC378" s="170" t="s">
        <v>16998</v>
      </c>
      <c r="BD378" s="172"/>
      <c r="BE378" s="173">
        <f t="shared" si="136"/>
        <v>-5.3199999999999363</v>
      </c>
      <c r="BL378" s="118" t="str">
        <f>VLOOKUP(D378,BO:BQ,3,FALSE)</f>
        <v>нет данных</v>
      </c>
      <c r="BO378" s="118" t="s">
        <v>3436</v>
      </c>
      <c r="BP378" s="118" t="s">
        <v>2983</v>
      </c>
      <c r="BQ378" s="118" t="s">
        <v>2983</v>
      </c>
      <c r="BW378" s="118" t="s">
        <v>3436</v>
      </c>
      <c r="BX378" s="118" t="s">
        <v>2983</v>
      </c>
      <c r="BY378" s="118" t="s">
        <v>2983</v>
      </c>
      <c r="CJ378" s="164">
        <f t="shared" si="149"/>
        <v>4.5110937207937241E-10</v>
      </c>
    </row>
    <row r="379" spans="1:120" x14ac:dyDescent="0.3">
      <c r="B379" s="196" t="s">
        <v>17259</v>
      </c>
      <c r="C379" s="196"/>
      <c r="D379" s="196"/>
      <c r="E379" s="197"/>
      <c r="F379" s="161">
        <f>F380</f>
        <v>497260.72</v>
      </c>
      <c r="G379" s="162">
        <f t="shared" ref="G379:AG379" si="164">G380</f>
        <v>0</v>
      </c>
      <c r="H379" s="162">
        <f t="shared" si="164"/>
        <v>0</v>
      </c>
      <c r="I379" s="162">
        <f t="shared" si="164"/>
        <v>0</v>
      </c>
      <c r="J379" s="162">
        <f t="shared" si="164"/>
        <v>0</v>
      </c>
      <c r="K379" s="162">
        <f t="shared" si="164"/>
        <v>0</v>
      </c>
      <c r="L379" s="162">
        <f t="shared" si="164"/>
        <v>0</v>
      </c>
      <c r="M379" s="163">
        <f t="shared" si="164"/>
        <v>0</v>
      </c>
      <c r="N379" s="162">
        <f t="shared" si="164"/>
        <v>0</v>
      </c>
      <c r="O379" s="162">
        <f t="shared" si="164"/>
        <v>0</v>
      </c>
      <c r="P379" s="162">
        <f t="shared" si="164"/>
        <v>0</v>
      </c>
      <c r="Q379" s="162">
        <f t="shared" si="164"/>
        <v>0</v>
      </c>
      <c r="R379" s="162">
        <f t="shared" si="164"/>
        <v>0</v>
      </c>
      <c r="S379" s="162">
        <f t="shared" si="164"/>
        <v>0</v>
      </c>
      <c r="T379" s="162">
        <f t="shared" si="164"/>
        <v>0</v>
      </c>
      <c r="U379" s="162">
        <f t="shared" si="164"/>
        <v>0</v>
      </c>
      <c r="V379" s="162">
        <f t="shared" si="164"/>
        <v>0</v>
      </c>
      <c r="W379" s="162">
        <f t="shared" si="164"/>
        <v>0</v>
      </c>
      <c r="X379" s="162">
        <f t="shared" si="164"/>
        <v>0</v>
      </c>
      <c r="Y379" s="162">
        <f t="shared" si="164"/>
        <v>0</v>
      </c>
      <c r="Z379" s="162">
        <f t="shared" si="164"/>
        <v>486171.6</v>
      </c>
      <c r="AA379" s="162">
        <f t="shared" si="164"/>
        <v>0</v>
      </c>
      <c r="AB379" s="162">
        <f t="shared" si="164"/>
        <v>0</v>
      </c>
      <c r="AC379" s="162">
        <f t="shared" si="164"/>
        <v>0</v>
      </c>
      <c r="AD379" s="162">
        <f t="shared" si="164"/>
        <v>0</v>
      </c>
      <c r="AE379" s="162">
        <f t="shared" si="164"/>
        <v>11089.12</v>
      </c>
      <c r="AF379" s="162">
        <f t="shared" si="164"/>
        <v>0</v>
      </c>
      <c r="AG379" s="162">
        <f t="shared" si="164"/>
        <v>0</v>
      </c>
      <c r="AH379" s="138" t="s">
        <v>17012</v>
      </c>
      <c r="AI379" s="138" t="s">
        <v>17012</v>
      </c>
      <c r="AJ379" s="138" t="s">
        <v>17012</v>
      </c>
      <c r="AK379" s="169"/>
      <c r="AL379" s="169"/>
      <c r="AM379" s="169"/>
      <c r="AN379" s="169"/>
      <c r="AO379" s="170"/>
      <c r="AP379" s="170"/>
      <c r="AQ379" s="170"/>
      <c r="AR379" s="170"/>
      <c r="AS379" s="170"/>
      <c r="AT379" s="170"/>
      <c r="AU379" s="170"/>
      <c r="AV379" s="170"/>
      <c r="AW379" s="170"/>
      <c r="AX379" s="170"/>
      <c r="AY379" s="170"/>
      <c r="AZ379" s="171"/>
      <c r="BA379" s="171"/>
      <c r="BB379" s="170"/>
      <c r="BC379" s="170"/>
      <c r="BD379" s="172"/>
      <c r="BE379" s="173"/>
      <c r="CJ379" s="164">
        <f t="shared" si="149"/>
        <v>-5.4569682106375694E-12</v>
      </c>
    </row>
    <row r="380" spans="1:120" s="184" customFormat="1" x14ac:dyDescent="0.3">
      <c r="A380" s="118">
        <v>1</v>
      </c>
      <c r="B380" s="165">
        <f>SUBTOTAL(9,$A$22:A380)</f>
        <v>298</v>
      </c>
      <c r="C380" s="165"/>
      <c r="D380" s="160" t="s">
        <v>16884</v>
      </c>
      <c r="E380" s="198" t="s">
        <v>17426</v>
      </c>
      <c r="F380" s="162">
        <f>G380+H380+I380+J380+K380+L380+N380+P380+R380+T380+V380+W380+X380+Y380+Z380+AA380+AB380+AC380+AD380+AE380+AF380+AG380</f>
        <v>497260.72</v>
      </c>
      <c r="G380" s="179">
        <v>0</v>
      </c>
      <c r="H380" s="179">
        <v>0</v>
      </c>
      <c r="I380" s="179">
        <v>0</v>
      </c>
      <c r="J380" s="179">
        <v>0</v>
      </c>
      <c r="K380" s="179">
        <v>0</v>
      </c>
      <c r="L380" s="179">
        <v>0</v>
      </c>
      <c r="M380" s="200">
        <v>0</v>
      </c>
      <c r="N380" s="179">
        <v>0</v>
      </c>
      <c r="O380" s="179">
        <v>0</v>
      </c>
      <c r="P380" s="179">
        <v>0</v>
      </c>
      <c r="Q380" s="179">
        <v>0</v>
      </c>
      <c r="R380" s="179">
        <v>0</v>
      </c>
      <c r="S380" s="179">
        <v>0</v>
      </c>
      <c r="T380" s="179">
        <v>0</v>
      </c>
      <c r="U380" s="179">
        <v>0</v>
      </c>
      <c r="V380" s="179">
        <v>0</v>
      </c>
      <c r="W380" s="179">
        <v>0</v>
      </c>
      <c r="X380" s="179">
        <v>0</v>
      </c>
      <c r="Y380" s="179">
        <v>0</v>
      </c>
      <c r="Z380" s="179">
        <v>486171.6</v>
      </c>
      <c r="AA380" s="179">
        <v>0</v>
      </c>
      <c r="AB380" s="179">
        <v>0</v>
      </c>
      <c r="AC380" s="179">
        <v>0</v>
      </c>
      <c r="AD380" s="179">
        <v>0</v>
      </c>
      <c r="AE380" s="216">
        <v>11089.12</v>
      </c>
      <c r="AF380" s="179">
        <v>0</v>
      </c>
      <c r="AG380" s="179">
        <v>0</v>
      </c>
      <c r="AH380" s="181" t="s">
        <v>17033</v>
      </c>
      <c r="AI380" s="181">
        <v>2023</v>
      </c>
      <c r="AJ380" s="182">
        <v>2023</v>
      </c>
      <c r="AV380" s="184" t="e">
        <f>VLOOKUP(D380,AY:AZ,2,FALSE)</f>
        <v>#N/A</v>
      </c>
      <c r="BY380" s="185"/>
      <c r="CC380" s="184" t="e">
        <f>VLOOKUP(D380,CD:CE,2,FALSE)</f>
        <v>#N/A</v>
      </c>
      <c r="CG380" s="184" t="e">
        <f>VLOOKUP(D380,CH:CI,2,FALSE)</f>
        <v>#N/A</v>
      </c>
      <c r="CJ380" s="164">
        <f t="shared" si="149"/>
        <v>-5.4569682106375694E-12</v>
      </c>
      <c r="CN380" s="184" t="e">
        <f>VLOOKUP(D380,CO:CP,2,FALSE)</f>
        <v>#N/A</v>
      </c>
      <c r="DM380" s="184" t="e">
        <f>VLOOKUP(D380,DN:DO,2,FALSE)</f>
        <v>#N/A</v>
      </c>
      <c r="DP380" s="118"/>
    </row>
    <row r="381" spans="1:120" x14ac:dyDescent="0.3">
      <c r="B381" s="196" t="s">
        <v>17178</v>
      </c>
      <c r="C381" s="196"/>
      <c r="D381" s="196"/>
      <c r="E381" s="197"/>
      <c r="F381" s="161">
        <f>F382+F461+F476+F511+F525+F529+F548+F553+F561+F569+F580+F583+F585+F588+F590+F593+F595+F601+F603+F605+F607+F610+F617+F619+F621+F625+F629+F631+F637+F639+F641+F643+F646+F648+F650+F652+F655+F661+F664+F668+F672+F676+F686+F689+F691+F694+F699+F703+F705+F707+F711+F714+F716+F718+F723+F725+F728+F731+F735+F670+F674</f>
        <v>1881586102.1400003</v>
      </c>
      <c r="G381" s="162">
        <f t="shared" ref="G381:AG381" si="165">G382+G461+G476+G511+G525+G529+G548+G553+G561+G569+G580+G583+G585+G588+G590+G593+G595+G601+G603+G605+G607+G610+G617+G619+G621+G625+G629+G631+G637+G639+G641+G643+G646+G648+G650+G652+G655+G661+G664+G668+G672+G676+G686+G689+G691+G694+G699+G703+G705+G707+G711+G714+G716+G718+G723+G725+G728+G731+G735+G670+G674</f>
        <v>4225718</v>
      </c>
      <c r="H381" s="162">
        <f t="shared" si="165"/>
        <v>6738372.8399999999</v>
      </c>
      <c r="I381" s="162">
        <f t="shared" si="165"/>
        <v>81684503.019999996</v>
      </c>
      <c r="J381" s="162">
        <f t="shared" si="165"/>
        <v>7216906.3200000003</v>
      </c>
      <c r="K381" s="162">
        <f t="shared" si="165"/>
        <v>27115446.109999999</v>
      </c>
      <c r="L381" s="162">
        <f t="shared" si="165"/>
        <v>0</v>
      </c>
      <c r="M381" s="163">
        <f t="shared" si="165"/>
        <v>13</v>
      </c>
      <c r="N381" s="162">
        <f t="shared" si="165"/>
        <v>29996592.91</v>
      </c>
      <c r="O381" s="162">
        <f t="shared" si="165"/>
        <v>164795.67000000001</v>
      </c>
      <c r="P381" s="162">
        <f t="shared" si="165"/>
        <v>1377310072.5500004</v>
      </c>
      <c r="Q381" s="162">
        <f t="shared" si="165"/>
        <v>376</v>
      </c>
      <c r="R381" s="162">
        <f t="shared" si="165"/>
        <v>4331869.21</v>
      </c>
      <c r="S381" s="162">
        <f t="shared" si="165"/>
        <v>48313.579999999994</v>
      </c>
      <c r="T381" s="162">
        <f t="shared" si="165"/>
        <v>230812970.75</v>
      </c>
      <c r="U381" s="162">
        <f t="shared" si="165"/>
        <v>280</v>
      </c>
      <c r="V381" s="162">
        <f t="shared" si="165"/>
        <v>9995227.0099999998</v>
      </c>
      <c r="W381" s="162">
        <f t="shared" si="165"/>
        <v>35457519.289999999</v>
      </c>
      <c r="X381" s="162">
        <f t="shared" si="165"/>
        <v>2144324.5499999998</v>
      </c>
      <c r="Y381" s="162">
        <f t="shared" si="165"/>
        <v>0</v>
      </c>
      <c r="Z381" s="162">
        <f t="shared" si="165"/>
        <v>0</v>
      </c>
      <c r="AA381" s="162">
        <f t="shared" si="165"/>
        <v>0</v>
      </c>
      <c r="AB381" s="162">
        <f t="shared" si="165"/>
        <v>0</v>
      </c>
      <c r="AC381" s="162">
        <f t="shared" si="165"/>
        <v>0</v>
      </c>
      <c r="AD381" s="162">
        <f t="shared" si="165"/>
        <v>0</v>
      </c>
      <c r="AE381" s="162">
        <f t="shared" si="165"/>
        <v>38317206.570000023</v>
      </c>
      <c r="AF381" s="162">
        <f t="shared" si="165"/>
        <v>25039373.010000005</v>
      </c>
      <c r="AG381" s="162">
        <f t="shared" si="165"/>
        <v>1200000</v>
      </c>
      <c r="AH381" s="138" t="s">
        <v>17012</v>
      </c>
      <c r="AI381" s="138" t="s">
        <v>17012</v>
      </c>
      <c r="AJ381" s="138" t="s">
        <v>17012</v>
      </c>
      <c r="AK381" s="169"/>
      <c r="AL381" s="169"/>
      <c r="AM381" s="169"/>
      <c r="AN381" s="169"/>
      <c r="AO381" s="170"/>
      <c r="AP381" s="170"/>
      <c r="AQ381" s="170"/>
      <c r="AR381" s="170"/>
      <c r="AS381" s="170"/>
      <c r="AT381" s="170"/>
      <c r="AU381" s="170"/>
      <c r="AV381" s="170"/>
      <c r="AW381" s="170"/>
      <c r="AX381" s="170"/>
      <c r="AY381" s="170"/>
      <c r="AZ381" s="171"/>
      <c r="BA381" s="171"/>
      <c r="BB381" s="170"/>
      <c r="BC381" s="170"/>
      <c r="BD381" s="172"/>
      <c r="BE381" s="173"/>
      <c r="CJ381" s="164">
        <f t="shared" si="149"/>
        <v>9.6857547760009766E-8</v>
      </c>
    </row>
    <row r="382" spans="1:120" x14ac:dyDescent="0.3">
      <c r="B382" s="196" t="s">
        <v>71</v>
      </c>
      <c r="C382" s="196"/>
      <c r="D382" s="196"/>
      <c r="E382" s="197"/>
      <c r="F382" s="161">
        <f>SUM(F383:F460)</f>
        <v>525300518.70999992</v>
      </c>
      <c r="G382" s="162">
        <f t="shared" ref="G382:AG382" si="166">SUM(G383:G460)</f>
        <v>597705.64</v>
      </c>
      <c r="H382" s="162">
        <f t="shared" si="166"/>
        <v>0</v>
      </c>
      <c r="I382" s="162">
        <f t="shared" si="166"/>
        <v>24286031.280000001</v>
      </c>
      <c r="J382" s="162">
        <f t="shared" si="166"/>
        <v>1437418.52</v>
      </c>
      <c r="K382" s="162">
        <f t="shared" si="166"/>
        <v>3184208.85</v>
      </c>
      <c r="L382" s="162">
        <f t="shared" si="166"/>
        <v>0</v>
      </c>
      <c r="M382" s="163">
        <f t="shared" si="166"/>
        <v>1</v>
      </c>
      <c r="N382" s="162">
        <f t="shared" si="166"/>
        <v>2259447.8199999998</v>
      </c>
      <c r="O382" s="162">
        <f t="shared" si="166"/>
        <v>48398.209999999992</v>
      </c>
      <c r="P382" s="162">
        <f t="shared" si="166"/>
        <v>359588929.81999999</v>
      </c>
      <c r="Q382" s="162">
        <f t="shared" si="166"/>
        <v>0</v>
      </c>
      <c r="R382" s="162">
        <f t="shared" si="166"/>
        <v>0</v>
      </c>
      <c r="S382" s="162">
        <f t="shared" si="166"/>
        <v>19672.760000000002</v>
      </c>
      <c r="T382" s="162">
        <f t="shared" si="166"/>
        <v>116434296.89</v>
      </c>
      <c r="U382" s="162">
        <f t="shared" si="166"/>
        <v>0</v>
      </c>
      <c r="V382" s="162">
        <f t="shared" si="166"/>
        <v>0</v>
      </c>
      <c r="W382" s="162">
        <f t="shared" si="166"/>
        <v>0</v>
      </c>
      <c r="X382" s="162">
        <f t="shared" si="166"/>
        <v>350000</v>
      </c>
      <c r="Y382" s="162">
        <f t="shared" si="166"/>
        <v>0</v>
      </c>
      <c r="Z382" s="162">
        <f t="shared" si="166"/>
        <v>0</v>
      </c>
      <c r="AA382" s="162">
        <f t="shared" si="166"/>
        <v>0</v>
      </c>
      <c r="AB382" s="162">
        <f t="shared" si="166"/>
        <v>0</v>
      </c>
      <c r="AC382" s="162">
        <f t="shared" si="166"/>
        <v>0</v>
      </c>
      <c r="AD382" s="162">
        <f t="shared" si="166"/>
        <v>0</v>
      </c>
      <c r="AE382" s="162">
        <f t="shared" si="166"/>
        <v>10874154.01</v>
      </c>
      <c r="AF382" s="162">
        <f t="shared" si="166"/>
        <v>6288325.8800000008</v>
      </c>
      <c r="AG382" s="162">
        <f t="shared" si="166"/>
        <v>0</v>
      </c>
      <c r="AH382" s="138" t="s">
        <v>17012</v>
      </c>
      <c r="AI382" s="138" t="s">
        <v>17012</v>
      </c>
      <c r="AJ382" s="138" t="s">
        <v>17012</v>
      </c>
      <c r="AK382" s="169"/>
      <c r="AL382" s="169"/>
      <c r="AM382" s="169"/>
      <c r="AN382" s="169"/>
      <c r="AO382" s="170"/>
      <c r="AP382" s="170"/>
      <c r="AQ382" s="170"/>
      <c r="AR382" s="170"/>
      <c r="AS382" s="170"/>
      <c r="AT382" s="170"/>
      <c r="AU382" s="170"/>
      <c r="AV382" s="170"/>
      <c r="AW382" s="170"/>
      <c r="AX382" s="170"/>
      <c r="AY382" s="170"/>
      <c r="AZ382" s="171"/>
      <c r="BA382" s="171"/>
      <c r="BB382" s="170"/>
      <c r="BC382" s="170"/>
      <c r="BD382" s="172"/>
      <c r="BE382" s="173">
        <f t="shared" ref="BE382:BE461" si="167">BA382-O382</f>
        <v>-48398.209999999992</v>
      </c>
      <c r="BL382" s="118" t="e">
        <f>VLOOKUP(D382,BO:BQ,3,FALSE)</f>
        <v>#N/A</v>
      </c>
      <c r="BO382" s="118" t="s">
        <v>611</v>
      </c>
      <c r="BP382" s="118" t="s">
        <v>16978</v>
      </c>
      <c r="BQ382" s="118" t="s">
        <v>3100</v>
      </c>
      <c r="BW382" s="118" t="s">
        <v>611</v>
      </c>
      <c r="BX382" s="118" t="s">
        <v>16978</v>
      </c>
      <c r="BY382" s="118" t="s">
        <v>3100</v>
      </c>
      <c r="CJ382" s="164">
        <f t="shared" si="149"/>
        <v>-2.9802322387695313E-8</v>
      </c>
    </row>
    <row r="383" spans="1:120" x14ac:dyDescent="0.3">
      <c r="A383" s="118">
        <v>1</v>
      </c>
      <c r="B383" s="165">
        <f>SUBTOTAL(9,$A$383:A383)</f>
        <v>1</v>
      </c>
      <c r="C383" s="165"/>
      <c r="D383" s="175" t="s">
        <v>108</v>
      </c>
      <c r="E383" s="138" t="s">
        <v>17202</v>
      </c>
      <c r="F383" s="162">
        <f t="shared" ref="F383:F420" si="168">G383+H383+I383+J383+K383+L383+N383+P383+R383+T383+V383+W383+X383+Y383+Z383+AA383+AB383+AC383+AD383+AE383+AF383+AG383</f>
        <v>1956053.55</v>
      </c>
      <c r="G383" s="178">
        <v>0</v>
      </c>
      <c r="H383" s="178">
        <v>0</v>
      </c>
      <c r="I383" s="178">
        <v>0</v>
      </c>
      <c r="J383" s="178">
        <v>0</v>
      </c>
      <c r="K383" s="178">
        <v>0</v>
      </c>
      <c r="L383" s="178">
        <v>0</v>
      </c>
      <c r="M383" s="195">
        <v>0</v>
      </c>
      <c r="N383" s="178">
        <v>0</v>
      </c>
      <c r="O383" s="162">
        <v>252</v>
      </c>
      <c r="P383" s="162">
        <v>1845583.78</v>
      </c>
      <c r="Q383" s="178">
        <v>0</v>
      </c>
      <c r="R383" s="178">
        <v>0</v>
      </c>
      <c r="S383" s="162">
        <v>0</v>
      </c>
      <c r="T383" s="162">
        <v>0</v>
      </c>
      <c r="U383" s="178">
        <v>0</v>
      </c>
      <c r="V383" s="178">
        <v>0</v>
      </c>
      <c r="W383" s="178">
        <v>0</v>
      </c>
      <c r="X383" s="178">
        <v>0</v>
      </c>
      <c r="Y383" s="178">
        <v>0</v>
      </c>
      <c r="Z383" s="178">
        <v>0</v>
      </c>
      <c r="AA383" s="178">
        <v>0</v>
      </c>
      <c r="AB383" s="178">
        <v>0</v>
      </c>
      <c r="AC383" s="178">
        <v>0</v>
      </c>
      <c r="AD383" s="178">
        <v>0</v>
      </c>
      <c r="AE383" s="179">
        <f t="shared" ref="AE383:AE446" si="169">ROUND(P383*2.14%,2)+ROUND(G383*2.14%,2)+ROUND(H383*2.14%,2)+ROUND(I383*2.14%,2)+ROUND(J383*2.14%,2)+ROUND(K383*2.14%,2)+ROUND(L383*2.14%,2)+ROUND(N383*2.14%,2)+ROUND(R383*2.14%,2)+ROUND(T383*2.14%,2)+ROUND(V383*2.14%,2)+ROUND(W383*2.14%,2)+ROUND(X383*2.14%,2)+ROUND(Y383*2.14%,2)+ROUND(Z383*2.14%,2)+ROUND(AA383*2.14%,2)+ROUND(AB383*2.14%,2)+ROUND(AC383*2.14%,2)+ROUND(AD383*2.14%,2)</f>
        <v>39495.49</v>
      </c>
      <c r="AF383" s="162">
        <v>70974.28</v>
      </c>
      <c r="AG383" s="178">
        <v>0</v>
      </c>
      <c r="AH383" s="138">
        <v>2024</v>
      </c>
      <c r="AI383" s="138">
        <v>2024</v>
      </c>
      <c r="AJ383" s="138">
        <v>2024</v>
      </c>
      <c r="AK383" s="169"/>
      <c r="AL383" s="169"/>
      <c r="AM383" s="169"/>
      <c r="AN383" s="169"/>
      <c r="AO383" s="170" t="s">
        <v>16948</v>
      </c>
      <c r="AP383" s="170" t="s">
        <v>16945</v>
      </c>
      <c r="AQ383" s="170">
        <v>0</v>
      </c>
      <c r="AR383" s="170" t="s">
        <v>16946</v>
      </c>
      <c r="AS383" s="170" t="s">
        <v>16952</v>
      </c>
      <c r="AT383" s="170">
        <v>0</v>
      </c>
      <c r="AU383" s="170"/>
      <c r="AV383" s="170"/>
      <c r="AW383" s="170"/>
      <c r="AX383" s="170"/>
      <c r="AY383" s="170" t="s">
        <v>662</v>
      </c>
      <c r="AZ383" s="171">
        <v>267.60000000000002</v>
      </c>
      <c r="BA383" s="171">
        <v>252</v>
      </c>
      <c r="BB383" s="170" t="s">
        <v>17001</v>
      </c>
      <c r="BC383" s="170" t="s">
        <v>625</v>
      </c>
      <c r="BD383" s="172"/>
      <c r="BE383" s="173">
        <f t="shared" si="167"/>
        <v>0</v>
      </c>
      <c r="BL383" s="118" t="str">
        <f>VLOOKUP(D383,BO:BQ,3,FALSE)</f>
        <v>180.000</v>
      </c>
      <c r="BO383" s="118" t="s">
        <v>3101</v>
      </c>
      <c r="BP383" s="118" t="s">
        <v>719</v>
      </c>
      <c r="BQ383" s="118" t="s">
        <v>3102</v>
      </c>
      <c r="BW383" s="118" t="s">
        <v>3101</v>
      </c>
      <c r="BX383" s="118" t="s">
        <v>719</v>
      </c>
      <c r="BY383" s="118" t="s">
        <v>3102</v>
      </c>
      <c r="CJ383" s="164">
        <f t="shared" si="149"/>
        <v>2.9103830456733704E-11</v>
      </c>
    </row>
    <row r="384" spans="1:120" x14ac:dyDescent="0.3">
      <c r="A384" s="118">
        <v>1</v>
      </c>
      <c r="B384" s="165">
        <f>SUBTOTAL(9,$A$383:A384)</f>
        <v>2</v>
      </c>
      <c r="C384" s="165"/>
      <c r="D384" s="175" t="s">
        <v>109</v>
      </c>
      <c r="E384" s="138" t="s">
        <v>17202</v>
      </c>
      <c r="F384" s="162">
        <f t="shared" si="168"/>
        <v>11081093.449999999</v>
      </c>
      <c r="G384" s="178">
        <v>0</v>
      </c>
      <c r="H384" s="178">
        <v>0</v>
      </c>
      <c r="I384" s="178">
        <v>0</v>
      </c>
      <c r="J384" s="178">
        <v>0</v>
      </c>
      <c r="K384" s="178">
        <v>0</v>
      </c>
      <c r="L384" s="178">
        <v>0</v>
      </c>
      <c r="M384" s="195">
        <v>0</v>
      </c>
      <c r="N384" s="178">
        <v>0</v>
      </c>
      <c r="O384" s="162">
        <v>1351</v>
      </c>
      <c r="P384" s="162">
        <v>10613980.23</v>
      </c>
      <c r="Q384" s="178">
        <v>0</v>
      </c>
      <c r="R384" s="178">
        <v>0</v>
      </c>
      <c r="S384" s="162">
        <v>0</v>
      </c>
      <c r="T384" s="162">
        <v>0</v>
      </c>
      <c r="U384" s="178">
        <v>0</v>
      </c>
      <c r="V384" s="178">
        <v>0</v>
      </c>
      <c r="W384" s="178">
        <v>0</v>
      </c>
      <c r="X384" s="178">
        <v>0</v>
      </c>
      <c r="Y384" s="178">
        <v>0</v>
      </c>
      <c r="Z384" s="178">
        <v>0</v>
      </c>
      <c r="AA384" s="178">
        <v>0</v>
      </c>
      <c r="AB384" s="178">
        <v>0</v>
      </c>
      <c r="AC384" s="178">
        <v>0</v>
      </c>
      <c r="AD384" s="178">
        <v>0</v>
      </c>
      <c r="AE384" s="179">
        <f t="shared" si="169"/>
        <v>227139.18</v>
      </c>
      <c r="AF384" s="162">
        <v>239974.04</v>
      </c>
      <c r="AG384" s="178">
        <v>0</v>
      </c>
      <c r="AH384" s="138">
        <v>2024</v>
      </c>
      <c r="AI384" s="138">
        <v>2024</v>
      </c>
      <c r="AJ384" s="138">
        <v>2024</v>
      </c>
      <c r="AK384" s="169"/>
      <c r="AL384" s="169"/>
      <c r="AM384" s="169"/>
      <c r="AN384" s="169"/>
      <c r="AO384" s="170" t="s">
        <v>16948</v>
      </c>
      <c r="AP384" s="170" t="s">
        <v>16945</v>
      </c>
      <c r="AQ384" s="170">
        <v>2018</v>
      </c>
      <c r="AR384" s="170" t="s">
        <v>16945</v>
      </c>
      <c r="AS384" s="170" t="s">
        <v>16943</v>
      </c>
      <c r="AT384" s="170" t="s">
        <v>16950</v>
      </c>
      <c r="AU384" s="170"/>
      <c r="AV384" s="170" t="s">
        <v>16961</v>
      </c>
      <c r="AW384" s="174">
        <v>1511199.48</v>
      </c>
      <c r="AX384" s="174">
        <v>2992445.51</v>
      </c>
      <c r="AY384" s="170" t="s">
        <v>621</v>
      </c>
      <c r="AZ384" s="171">
        <v>6095</v>
      </c>
      <c r="BA384" s="171">
        <v>1351</v>
      </c>
      <c r="BB384" s="170" t="s">
        <v>17004</v>
      </c>
      <c r="BC384" s="170" t="s">
        <v>16998</v>
      </c>
      <c r="BD384" s="172"/>
      <c r="BE384" s="173">
        <f t="shared" si="167"/>
        <v>0</v>
      </c>
      <c r="BL384" s="118" t="str">
        <f>VLOOKUP(D384,BO:BQ,3,FALSE)</f>
        <v>1229.500</v>
      </c>
      <c r="BO384" s="118" t="s">
        <v>3103</v>
      </c>
      <c r="BP384" s="118" t="s">
        <v>3243</v>
      </c>
      <c r="BQ384" s="118" t="s">
        <v>3104</v>
      </c>
      <c r="BW384" s="118" t="s">
        <v>3103</v>
      </c>
      <c r="BX384" s="118" t="s">
        <v>3243</v>
      </c>
      <c r="BY384" s="118" t="s">
        <v>3104</v>
      </c>
      <c r="CJ384" s="164">
        <f t="shared" si="149"/>
        <v>-1.1932570487260818E-9</v>
      </c>
    </row>
    <row r="385" spans="1:88" x14ac:dyDescent="0.3">
      <c r="A385" s="118">
        <v>1</v>
      </c>
      <c r="B385" s="165">
        <f>SUBTOTAL(9,$A$383:A385)</f>
        <v>3</v>
      </c>
      <c r="C385" s="165"/>
      <c r="D385" s="175" t="s">
        <v>110</v>
      </c>
      <c r="E385" s="138" t="s">
        <v>17202</v>
      </c>
      <c r="F385" s="162">
        <f t="shared" si="168"/>
        <v>1815121.8</v>
      </c>
      <c r="G385" s="178">
        <v>0</v>
      </c>
      <c r="H385" s="178">
        <v>0</v>
      </c>
      <c r="I385" s="178">
        <v>0</v>
      </c>
      <c r="J385" s="178">
        <v>0</v>
      </c>
      <c r="K385" s="178">
        <v>0</v>
      </c>
      <c r="L385" s="178">
        <v>0</v>
      </c>
      <c r="M385" s="195">
        <v>0</v>
      </c>
      <c r="N385" s="178">
        <v>0</v>
      </c>
      <c r="O385" s="162">
        <v>249.46</v>
      </c>
      <c r="P385" s="162">
        <v>1777092.03</v>
      </c>
      <c r="Q385" s="178">
        <v>0</v>
      </c>
      <c r="R385" s="178">
        <v>0</v>
      </c>
      <c r="S385" s="162">
        <v>0</v>
      </c>
      <c r="T385" s="162">
        <v>0</v>
      </c>
      <c r="U385" s="178">
        <v>0</v>
      </c>
      <c r="V385" s="178">
        <v>0</v>
      </c>
      <c r="W385" s="178">
        <v>0</v>
      </c>
      <c r="X385" s="178">
        <v>0</v>
      </c>
      <c r="Y385" s="178">
        <v>0</v>
      </c>
      <c r="Z385" s="178">
        <v>0</v>
      </c>
      <c r="AA385" s="178">
        <v>0</v>
      </c>
      <c r="AB385" s="178">
        <v>0</v>
      </c>
      <c r="AC385" s="178">
        <v>0</v>
      </c>
      <c r="AD385" s="178">
        <v>0</v>
      </c>
      <c r="AE385" s="179">
        <f t="shared" si="169"/>
        <v>38029.769999999997</v>
      </c>
      <c r="AF385" s="178">
        <v>0</v>
      </c>
      <c r="AG385" s="178">
        <v>0</v>
      </c>
      <c r="AH385" s="138" t="s">
        <v>17033</v>
      </c>
      <c r="AI385" s="138">
        <v>2024</v>
      </c>
      <c r="AJ385" s="138">
        <v>2024</v>
      </c>
      <c r="AK385" s="169"/>
      <c r="AL385" s="169"/>
      <c r="AM385" s="169"/>
      <c r="AN385" s="169"/>
      <c r="AO385" s="170" t="s">
        <v>16935</v>
      </c>
      <c r="AP385" s="170" t="s">
        <v>16955</v>
      </c>
      <c r="AQ385" s="170">
        <v>0</v>
      </c>
      <c r="AR385" s="170" t="s">
        <v>16948</v>
      </c>
      <c r="AS385" s="170" t="s">
        <v>16954</v>
      </c>
      <c r="AT385" s="170">
        <v>0</v>
      </c>
      <c r="AU385" s="170"/>
      <c r="AV385" s="170"/>
      <c r="AW385" s="170"/>
      <c r="AX385" s="170"/>
      <c r="AY385" s="170" t="s">
        <v>662</v>
      </c>
      <c r="AZ385" s="171">
        <v>299.5</v>
      </c>
      <c r="BA385" s="171">
        <v>257</v>
      </c>
      <c r="BB385" s="170" t="s">
        <v>592</v>
      </c>
      <c r="BC385" s="170">
        <v>1959</v>
      </c>
      <c r="BD385" s="172"/>
      <c r="BE385" s="173">
        <f t="shared" si="167"/>
        <v>7.539999999999992</v>
      </c>
      <c r="BL385" s="118" t="str">
        <f>VLOOKUP(D385,BO:BQ,3,FALSE)</f>
        <v>272.500</v>
      </c>
      <c r="BO385" s="118" t="s">
        <v>3105</v>
      </c>
      <c r="BP385" s="118" t="s">
        <v>2983</v>
      </c>
      <c r="BQ385" s="118" t="s">
        <v>2983</v>
      </c>
      <c r="BW385" s="118" t="s">
        <v>3105</v>
      </c>
      <c r="BX385" s="118" t="s">
        <v>2983</v>
      </c>
      <c r="BY385" s="118" t="s">
        <v>2983</v>
      </c>
      <c r="CJ385" s="164">
        <f t="shared" si="149"/>
        <v>2.1827872842550278E-11</v>
      </c>
    </row>
    <row r="386" spans="1:88" x14ac:dyDescent="0.3">
      <c r="A386" s="118">
        <v>1</v>
      </c>
      <c r="B386" s="165">
        <f>SUBTOTAL(9,$A$383:A386)</f>
        <v>4</v>
      </c>
      <c r="C386" s="165"/>
      <c r="D386" s="175" t="s">
        <v>5238</v>
      </c>
      <c r="E386" s="138" t="s">
        <v>17202</v>
      </c>
      <c r="F386" s="162">
        <f t="shared" si="168"/>
        <v>8473940.129999999</v>
      </c>
      <c r="G386" s="178">
        <v>0</v>
      </c>
      <c r="H386" s="178">
        <v>0</v>
      </c>
      <c r="I386" s="178">
        <v>0</v>
      </c>
      <c r="J386" s="178">
        <v>0</v>
      </c>
      <c r="K386" s="178">
        <v>0</v>
      </c>
      <c r="L386" s="178">
        <v>0</v>
      </c>
      <c r="M386" s="195">
        <v>0</v>
      </c>
      <c r="N386" s="178">
        <v>0</v>
      </c>
      <c r="O386" s="162">
        <v>1265</v>
      </c>
      <c r="P386" s="162">
        <f>7763071.21+195809.67</f>
        <v>7958880.8799999999</v>
      </c>
      <c r="Q386" s="178">
        <v>0</v>
      </c>
      <c r="R386" s="178">
        <v>0</v>
      </c>
      <c r="S386" s="162">
        <v>0</v>
      </c>
      <c r="T386" s="162">
        <v>0</v>
      </c>
      <c r="U386" s="178">
        <v>0</v>
      </c>
      <c r="V386" s="178">
        <v>0</v>
      </c>
      <c r="W386" s="178">
        <v>0</v>
      </c>
      <c r="X386" s="178">
        <v>0</v>
      </c>
      <c r="Y386" s="178">
        <v>0</v>
      </c>
      <c r="Z386" s="178">
        <v>0</v>
      </c>
      <c r="AA386" s="178">
        <v>0</v>
      </c>
      <c r="AB386" s="178">
        <v>0</v>
      </c>
      <c r="AC386" s="178">
        <v>0</v>
      </c>
      <c r="AD386" s="178">
        <v>0</v>
      </c>
      <c r="AE386" s="179">
        <f t="shared" si="169"/>
        <v>170320.05</v>
      </c>
      <c r="AF386" s="179">
        <v>344739.2</v>
      </c>
      <c r="AG386" s="178">
        <v>0</v>
      </c>
      <c r="AH386" s="138">
        <v>2024</v>
      </c>
      <c r="AI386" s="138">
        <v>2024</v>
      </c>
      <c r="AJ386" s="138">
        <v>2024</v>
      </c>
      <c r="AK386" s="169"/>
      <c r="AL386" s="169"/>
      <c r="AM386" s="169"/>
      <c r="AN386" s="169"/>
      <c r="AO386" s="170"/>
      <c r="AP386" s="170"/>
      <c r="AQ386" s="170"/>
      <c r="AR386" s="170"/>
      <c r="AS386" s="170"/>
      <c r="AT386" s="170"/>
      <c r="AU386" s="170"/>
      <c r="AV386" s="170"/>
      <c r="AW386" s="170"/>
      <c r="AX386" s="170"/>
      <c r="AY386" s="170"/>
      <c r="AZ386" s="171"/>
      <c r="BA386" s="171"/>
      <c r="BB386" s="170"/>
      <c r="BC386" s="170"/>
      <c r="BD386" s="172"/>
      <c r="BE386" s="173"/>
      <c r="CJ386" s="164">
        <f t="shared" si="149"/>
        <v>-9.3132257461547852E-10</v>
      </c>
    </row>
    <row r="387" spans="1:88" x14ac:dyDescent="0.3">
      <c r="A387" s="118">
        <v>1</v>
      </c>
      <c r="B387" s="165">
        <f>SUBTOTAL(9,$A$383:A387)</f>
        <v>5</v>
      </c>
      <c r="C387" s="165"/>
      <c r="D387" s="175" t="s">
        <v>113</v>
      </c>
      <c r="E387" s="138" t="s">
        <v>17202</v>
      </c>
      <c r="F387" s="162">
        <f t="shared" si="168"/>
        <v>4468098.9000000004</v>
      </c>
      <c r="G387" s="178">
        <v>0</v>
      </c>
      <c r="H387" s="178">
        <v>0</v>
      </c>
      <c r="I387" s="178">
        <v>0</v>
      </c>
      <c r="J387" s="178">
        <v>0</v>
      </c>
      <c r="K387" s="178">
        <v>0</v>
      </c>
      <c r="L387" s="178">
        <v>0</v>
      </c>
      <c r="M387" s="195">
        <v>0</v>
      </c>
      <c r="N387" s="178">
        <v>0</v>
      </c>
      <c r="O387" s="162">
        <v>558</v>
      </c>
      <c r="P387" s="162">
        <v>4281060.82</v>
      </c>
      <c r="Q387" s="178">
        <v>0</v>
      </c>
      <c r="R387" s="178">
        <v>0</v>
      </c>
      <c r="S387" s="162">
        <v>0</v>
      </c>
      <c r="T387" s="162">
        <v>0</v>
      </c>
      <c r="U387" s="178">
        <v>0</v>
      </c>
      <c r="V387" s="178">
        <v>0</v>
      </c>
      <c r="W387" s="178">
        <v>0</v>
      </c>
      <c r="X387" s="178">
        <v>0</v>
      </c>
      <c r="Y387" s="178">
        <v>0</v>
      </c>
      <c r="Z387" s="178">
        <v>0</v>
      </c>
      <c r="AA387" s="178">
        <v>0</v>
      </c>
      <c r="AB387" s="178">
        <v>0</v>
      </c>
      <c r="AC387" s="178">
        <v>0</v>
      </c>
      <c r="AD387" s="178">
        <v>0</v>
      </c>
      <c r="AE387" s="179">
        <f t="shared" si="169"/>
        <v>91614.7</v>
      </c>
      <c r="AF387" s="162">
        <v>95423.38</v>
      </c>
      <c r="AG387" s="178">
        <v>0</v>
      </c>
      <c r="AH387" s="138">
        <v>2024</v>
      </c>
      <c r="AI387" s="138">
        <v>2024</v>
      </c>
      <c r="AJ387" s="138">
        <v>2024</v>
      </c>
      <c r="AK387" s="169"/>
      <c r="AL387" s="169"/>
      <c r="AM387" s="169"/>
      <c r="AN387" s="169"/>
      <c r="AO387" s="170" t="s">
        <v>16948</v>
      </c>
      <c r="AP387" s="170" t="s">
        <v>16946</v>
      </c>
      <c r="AQ387" s="170">
        <v>0</v>
      </c>
      <c r="AR387" s="170" t="s">
        <v>16950</v>
      </c>
      <c r="AS387" s="170" t="s">
        <v>16944</v>
      </c>
      <c r="AT387" s="170">
        <v>0</v>
      </c>
      <c r="AU387" s="170"/>
      <c r="AV387" s="170"/>
      <c r="AW387" s="170"/>
      <c r="AX387" s="170"/>
      <c r="AY387" s="170" t="s">
        <v>662</v>
      </c>
      <c r="AZ387" s="171">
        <v>546.79999999999995</v>
      </c>
      <c r="BA387" s="171">
        <v>558</v>
      </c>
      <c r="BB387" s="170" t="s">
        <v>17001</v>
      </c>
      <c r="BC387" s="170">
        <v>1990</v>
      </c>
      <c r="BD387" s="172"/>
      <c r="BE387" s="173">
        <f t="shared" si="167"/>
        <v>0</v>
      </c>
      <c r="BL387" s="118" t="str">
        <f>VLOOKUP(D387,BO:BQ,3,FALSE)</f>
        <v>363.000</v>
      </c>
      <c r="BO387" s="118" t="s">
        <v>3108</v>
      </c>
      <c r="BP387" s="118" t="s">
        <v>799</v>
      </c>
      <c r="BQ387" s="118" t="s">
        <v>3109</v>
      </c>
      <c r="BW387" s="118" t="s">
        <v>3108</v>
      </c>
      <c r="BX387" s="118" t="s">
        <v>799</v>
      </c>
      <c r="BY387" s="118" t="s">
        <v>3109</v>
      </c>
      <c r="CJ387" s="164">
        <f t="shared" si="149"/>
        <v>7.2759576141834259E-11</v>
      </c>
    </row>
    <row r="388" spans="1:88" x14ac:dyDescent="0.3">
      <c r="A388" s="118">
        <v>1</v>
      </c>
      <c r="B388" s="165">
        <f>SUBTOTAL(9,$A$383:A388)</f>
        <v>6</v>
      </c>
      <c r="C388" s="165"/>
      <c r="D388" s="175" t="s">
        <v>116</v>
      </c>
      <c r="E388" s="138" t="s">
        <v>17202</v>
      </c>
      <c r="F388" s="162">
        <f t="shared" si="168"/>
        <v>2662736.71</v>
      </c>
      <c r="G388" s="178">
        <v>0</v>
      </c>
      <c r="H388" s="178">
        <v>0</v>
      </c>
      <c r="I388" s="178">
        <v>0</v>
      </c>
      <c r="J388" s="178">
        <v>0</v>
      </c>
      <c r="K388" s="178">
        <v>0</v>
      </c>
      <c r="L388" s="178">
        <v>0</v>
      </c>
      <c r="M388" s="195">
        <v>0</v>
      </c>
      <c r="N388" s="178">
        <v>0</v>
      </c>
      <c r="O388" s="162">
        <v>335</v>
      </c>
      <c r="P388" s="162">
        <v>2511498.21</v>
      </c>
      <c r="Q388" s="178">
        <v>0</v>
      </c>
      <c r="R388" s="178">
        <v>0</v>
      </c>
      <c r="S388" s="162">
        <v>0</v>
      </c>
      <c r="T388" s="162">
        <v>0</v>
      </c>
      <c r="U388" s="178">
        <v>0</v>
      </c>
      <c r="V388" s="178">
        <v>0</v>
      </c>
      <c r="W388" s="178">
        <v>0</v>
      </c>
      <c r="X388" s="178">
        <v>0</v>
      </c>
      <c r="Y388" s="178">
        <v>0</v>
      </c>
      <c r="Z388" s="178">
        <v>0</v>
      </c>
      <c r="AA388" s="178">
        <v>0</v>
      </c>
      <c r="AB388" s="178">
        <v>0</v>
      </c>
      <c r="AC388" s="178">
        <v>0</v>
      </c>
      <c r="AD388" s="178">
        <v>0</v>
      </c>
      <c r="AE388" s="179">
        <f t="shared" si="169"/>
        <v>53746.06</v>
      </c>
      <c r="AF388" s="162">
        <v>97492.44</v>
      </c>
      <c r="AG388" s="178">
        <v>0</v>
      </c>
      <c r="AH388" s="138">
        <v>2024</v>
      </c>
      <c r="AI388" s="138">
        <v>2024</v>
      </c>
      <c r="AJ388" s="138">
        <v>2024</v>
      </c>
      <c r="AK388" s="169"/>
      <c r="AL388" s="169"/>
      <c r="AM388" s="169"/>
      <c r="AN388" s="169"/>
      <c r="AO388" s="170" t="s">
        <v>16948</v>
      </c>
      <c r="AP388" s="170" t="s">
        <v>16946</v>
      </c>
      <c r="AQ388" s="170">
        <v>0</v>
      </c>
      <c r="AR388" s="170" t="s">
        <v>16950</v>
      </c>
      <c r="AS388" s="170" t="s">
        <v>16944</v>
      </c>
      <c r="AT388" s="170">
        <v>0</v>
      </c>
      <c r="AU388" s="170"/>
      <c r="AV388" s="170"/>
      <c r="AW388" s="170"/>
      <c r="AX388" s="170"/>
      <c r="AY388" s="170" t="s">
        <v>794</v>
      </c>
      <c r="AZ388" s="171">
        <v>560.4</v>
      </c>
      <c r="BA388" s="171">
        <v>335</v>
      </c>
      <c r="BB388" s="170" t="s">
        <v>17001</v>
      </c>
      <c r="BC388" s="170" t="s">
        <v>705</v>
      </c>
      <c r="BD388" s="172"/>
      <c r="BE388" s="173">
        <f t="shared" si="167"/>
        <v>0</v>
      </c>
      <c r="BL388" s="118" t="str">
        <f>VLOOKUP(D388,BO:BQ,3,FALSE)</f>
        <v>499.500</v>
      </c>
      <c r="BO388" s="118" t="s">
        <v>3114</v>
      </c>
      <c r="BP388" s="118" t="s">
        <v>2983</v>
      </c>
      <c r="BQ388" s="118" t="s">
        <v>2983</v>
      </c>
      <c r="BW388" s="118" t="s">
        <v>3114</v>
      </c>
      <c r="BX388" s="118" t="s">
        <v>2983</v>
      </c>
      <c r="BY388" s="118" t="s">
        <v>2983</v>
      </c>
      <c r="CJ388" s="164">
        <f t="shared" si="149"/>
        <v>0</v>
      </c>
    </row>
    <row r="389" spans="1:88" x14ac:dyDescent="0.3">
      <c r="A389" s="118">
        <v>1</v>
      </c>
      <c r="B389" s="165">
        <f>SUBTOTAL(9,$A$383:A389)</f>
        <v>7</v>
      </c>
      <c r="C389" s="165"/>
      <c r="D389" s="175" t="s">
        <v>117</v>
      </c>
      <c r="E389" s="138" t="s">
        <v>17202</v>
      </c>
      <c r="F389" s="162">
        <f t="shared" si="168"/>
        <v>3012176.12</v>
      </c>
      <c r="G389" s="178">
        <v>0</v>
      </c>
      <c r="H389" s="178">
        <v>0</v>
      </c>
      <c r="I389" s="178">
        <v>0</v>
      </c>
      <c r="J389" s="178">
        <v>0</v>
      </c>
      <c r="K389" s="178">
        <v>0</v>
      </c>
      <c r="L389" s="178">
        <v>0</v>
      </c>
      <c r="M389" s="195">
        <v>0</v>
      </c>
      <c r="N389" s="178">
        <v>0</v>
      </c>
      <c r="O389" s="162">
        <v>337.8</v>
      </c>
      <c r="P389" s="162">
        <v>2772837.4</v>
      </c>
      <c r="Q389" s="178">
        <v>0</v>
      </c>
      <c r="R389" s="178">
        <v>0</v>
      </c>
      <c r="S389" s="162">
        <v>0</v>
      </c>
      <c r="T389" s="162">
        <v>0</v>
      </c>
      <c r="U389" s="178">
        <v>0</v>
      </c>
      <c r="V389" s="178">
        <v>0</v>
      </c>
      <c r="W389" s="178">
        <v>0</v>
      </c>
      <c r="X389" s="178">
        <v>0</v>
      </c>
      <c r="Y389" s="178">
        <v>0</v>
      </c>
      <c r="Z389" s="178">
        <v>0</v>
      </c>
      <c r="AA389" s="178">
        <v>0</v>
      </c>
      <c r="AB389" s="178">
        <v>0</v>
      </c>
      <c r="AC389" s="178">
        <v>0</v>
      </c>
      <c r="AD389" s="178">
        <v>0</v>
      </c>
      <c r="AE389" s="179">
        <f t="shared" si="169"/>
        <v>59338.720000000001</v>
      </c>
      <c r="AF389" s="162">
        <v>180000</v>
      </c>
      <c r="AG389" s="178">
        <v>0</v>
      </c>
      <c r="AH389" s="138">
        <v>2024</v>
      </c>
      <c r="AI389" s="138">
        <v>2024</v>
      </c>
      <c r="AJ389" s="138">
        <v>2024</v>
      </c>
      <c r="AK389" s="169"/>
      <c r="AL389" s="169"/>
      <c r="AM389" s="169"/>
      <c r="AN389" s="169"/>
      <c r="AO389" s="170" t="s">
        <v>16948</v>
      </c>
      <c r="AP389" s="170" t="s">
        <v>16949</v>
      </c>
      <c r="AQ389" s="170">
        <v>2019</v>
      </c>
      <c r="AR389" s="170" t="s">
        <v>16950</v>
      </c>
      <c r="AS389" s="170" t="s">
        <v>16950</v>
      </c>
      <c r="AT389" s="170" t="s">
        <v>16943</v>
      </c>
      <c r="AU389" s="170"/>
      <c r="AV389" s="170" t="s">
        <v>16961</v>
      </c>
      <c r="AW389" s="174">
        <v>1497619.77</v>
      </c>
      <c r="AX389" s="174">
        <v>1913967.34</v>
      </c>
      <c r="AY389" s="170" t="s">
        <v>731</v>
      </c>
      <c r="AZ389" s="171">
        <v>2437.1</v>
      </c>
      <c r="BA389" s="171">
        <v>337.8</v>
      </c>
      <c r="BB389" s="170" t="s">
        <v>17097</v>
      </c>
      <c r="BC389" s="170" t="s">
        <v>16998</v>
      </c>
      <c r="BD389" s="172"/>
      <c r="BE389" s="173">
        <f t="shared" si="167"/>
        <v>0</v>
      </c>
      <c r="BL389" s="118" t="str">
        <f>VLOOKUP(D389,BO:BQ,3,FALSE)</f>
        <v>360.000</v>
      </c>
      <c r="BO389" s="118" t="s">
        <v>3115</v>
      </c>
      <c r="BP389" s="118" t="s">
        <v>2983</v>
      </c>
      <c r="BQ389" s="118" t="s">
        <v>2983</v>
      </c>
      <c r="BW389" s="118" t="s">
        <v>3115</v>
      </c>
      <c r="BX389" s="118" t="s">
        <v>2983</v>
      </c>
      <c r="BY389" s="118" t="s">
        <v>2983</v>
      </c>
      <c r="CJ389" s="164">
        <f t="shared" si="149"/>
        <v>2.0372681319713593E-10</v>
      </c>
    </row>
    <row r="390" spans="1:88" x14ac:dyDescent="0.3">
      <c r="A390" s="118">
        <v>1</v>
      </c>
      <c r="B390" s="165">
        <f>SUBTOTAL(9,$A$383:A390)</f>
        <v>8</v>
      </c>
      <c r="C390" s="165"/>
      <c r="D390" s="175" t="s">
        <v>118</v>
      </c>
      <c r="E390" s="138" t="s">
        <v>17202</v>
      </c>
      <c r="F390" s="162">
        <f t="shared" si="168"/>
        <v>3851949.0799999996</v>
      </c>
      <c r="G390" s="178">
        <v>0</v>
      </c>
      <c r="H390" s="178">
        <v>0</v>
      </c>
      <c r="I390" s="178">
        <v>0</v>
      </c>
      <c r="J390" s="178">
        <v>0</v>
      </c>
      <c r="K390" s="178">
        <v>0</v>
      </c>
      <c r="L390" s="178">
        <v>0</v>
      </c>
      <c r="M390" s="195">
        <v>0</v>
      </c>
      <c r="N390" s="178">
        <v>0</v>
      </c>
      <c r="O390" s="162">
        <v>480</v>
      </c>
      <c r="P390" s="162">
        <v>3674842.69</v>
      </c>
      <c r="Q390" s="178">
        <v>0</v>
      </c>
      <c r="R390" s="178">
        <v>0</v>
      </c>
      <c r="S390" s="162">
        <v>0</v>
      </c>
      <c r="T390" s="162">
        <v>0</v>
      </c>
      <c r="U390" s="178">
        <v>0</v>
      </c>
      <c r="V390" s="178">
        <v>0</v>
      </c>
      <c r="W390" s="178">
        <v>0</v>
      </c>
      <c r="X390" s="178">
        <v>0</v>
      </c>
      <c r="Y390" s="178">
        <v>0</v>
      </c>
      <c r="Z390" s="178">
        <v>0</v>
      </c>
      <c r="AA390" s="178">
        <v>0</v>
      </c>
      <c r="AB390" s="178">
        <v>0</v>
      </c>
      <c r="AC390" s="178">
        <v>0</v>
      </c>
      <c r="AD390" s="178">
        <v>0</v>
      </c>
      <c r="AE390" s="179">
        <f t="shared" si="169"/>
        <v>78641.63</v>
      </c>
      <c r="AF390" s="162">
        <v>98464.76</v>
      </c>
      <c r="AG390" s="178">
        <v>0</v>
      </c>
      <c r="AH390" s="138">
        <v>2024</v>
      </c>
      <c r="AI390" s="138">
        <v>2024</v>
      </c>
      <c r="AJ390" s="138">
        <v>2024</v>
      </c>
      <c r="AK390" s="169"/>
      <c r="AL390" s="169"/>
      <c r="AM390" s="169"/>
      <c r="AN390" s="169"/>
      <c r="AO390" s="170" t="s">
        <v>16948</v>
      </c>
      <c r="AP390" s="170" t="s">
        <v>16946</v>
      </c>
      <c r="AQ390" s="170">
        <v>0</v>
      </c>
      <c r="AR390" s="170" t="s">
        <v>16951</v>
      </c>
      <c r="AS390" s="170" t="s">
        <v>16952</v>
      </c>
      <c r="AT390" s="170">
        <v>0</v>
      </c>
      <c r="AU390" s="170"/>
      <c r="AV390" s="170"/>
      <c r="AW390" s="170"/>
      <c r="AX390" s="170"/>
      <c r="AY390" s="170" t="s">
        <v>662</v>
      </c>
      <c r="AZ390" s="171">
        <v>478.4</v>
      </c>
      <c r="BA390" s="171">
        <v>480</v>
      </c>
      <c r="BB390" s="170" t="s">
        <v>17001</v>
      </c>
      <c r="BC390" s="170" t="s">
        <v>705</v>
      </c>
      <c r="BD390" s="172"/>
      <c r="BE390" s="173">
        <f t="shared" si="167"/>
        <v>0</v>
      </c>
      <c r="BL390" s="118" t="str">
        <f>VLOOKUP(D390,BO:BQ,3,FALSE)</f>
        <v>1832.000</v>
      </c>
      <c r="BO390" s="118" t="s">
        <v>3116</v>
      </c>
      <c r="BP390" s="118" t="s">
        <v>2983</v>
      </c>
      <c r="BQ390" s="118" t="s">
        <v>2983</v>
      </c>
      <c r="BW390" s="118" t="s">
        <v>3116</v>
      </c>
      <c r="BX390" s="118" t="s">
        <v>2983</v>
      </c>
      <c r="BY390" s="118" t="s">
        <v>2983</v>
      </c>
      <c r="CJ390" s="164">
        <f t="shared" si="149"/>
        <v>-3.3469405025243759E-10</v>
      </c>
    </row>
    <row r="391" spans="1:88" x14ac:dyDescent="0.3">
      <c r="A391" s="118">
        <v>1</v>
      </c>
      <c r="B391" s="165">
        <f>SUBTOTAL(9,$A$383:A391)</f>
        <v>9</v>
      </c>
      <c r="C391" s="165"/>
      <c r="D391" s="175" t="s">
        <v>119</v>
      </c>
      <c r="E391" s="138" t="s">
        <v>17202</v>
      </c>
      <c r="F391" s="162">
        <f t="shared" si="168"/>
        <v>8152794.9800000004</v>
      </c>
      <c r="G391" s="178">
        <v>0</v>
      </c>
      <c r="H391" s="178">
        <v>0</v>
      </c>
      <c r="I391" s="178">
        <v>0</v>
      </c>
      <c r="J391" s="178">
        <v>0</v>
      </c>
      <c r="K391" s="178">
        <v>0</v>
      </c>
      <c r="L391" s="178">
        <v>0</v>
      </c>
      <c r="M391" s="195">
        <v>0</v>
      </c>
      <c r="N391" s="178">
        <v>0</v>
      </c>
      <c r="O391" s="162">
        <v>990</v>
      </c>
      <c r="P391" s="162">
        <v>7747025.0700000003</v>
      </c>
      <c r="Q391" s="178">
        <v>0</v>
      </c>
      <c r="R391" s="178">
        <v>0</v>
      </c>
      <c r="S391" s="162">
        <v>0</v>
      </c>
      <c r="T391" s="162">
        <v>0</v>
      </c>
      <c r="U391" s="178">
        <v>0</v>
      </c>
      <c r="V391" s="178">
        <v>0</v>
      </c>
      <c r="W391" s="178">
        <v>0</v>
      </c>
      <c r="X391" s="178">
        <v>0</v>
      </c>
      <c r="Y391" s="178">
        <v>0</v>
      </c>
      <c r="Z391" s="178">
        <v>0</v>
      </c>
      <c r="AA391" s="178">
        <v>0</v>
      </c>
      <c r="AB391" s="178">
        <v>0</v>
      </c>
      <c r="AC391" s="178">
        <v>0</v>
      </c>
      <c r="AD391" s="178">
        <v>0</v>
      </c>
      <c r="AE391" s="179">
        <f t="shared" si="169"/>
        <v>165786.34</v>
      </c>
      <c r="AF391" s="162">
        <v>239983.57</v>
      </c>
      <c r="AG391" s="178">
        <v>0</v>
      </c>
      <c r="AH391" s="138">
        <v>2024</v>
      </c>
      <c r="AI391" s="138">
        <v>2024</v>
      </c>
      <c r="AJ391" s="138">
        <v>2024</v>
      </c>
      <c r="AK391" s="169"/>
      <c r="AL391" s="169"/>
      <c r="AM391" s="169"/>
      <c r="AN391" s="169"/>
      <c r="AO391" s="170" t="s">
        <v>16956</v>
      </c>
      <c r="AP391" s="170" t="s">
        <v>16945</v>
      </c>
      <c r="AQ391" s="170">
        <v>0</v>
      </c>
      <c r="AR391" s="170" t="s">
        <v>16937</v>
      </c>
      <c r="AS391" s="170" t="s">
        <v>16958</v>
      </c>
      <c r="AT391" s="170" t="s">
        <v>16950</v>
      </c>
      <c r="AU391" s="170"/>
      <c r="AV391" s="170"/>
      <c r="AW391" s="170"/>
      <c r="AX391" s="170"/>
      <c r="AY391" s="170" t="s">
        <v>663</v>
      </c>
      <c r="AZ391" s="171">
        <v>3968.8</v>
      </c>
      <c r="BA391" s="171">
        <v>990</v>
      </c>
      <c r="BB391" s="170" t="s">
        <v>17001</v>
      </c>
      <c r="BC391" s="170">
        <v>2009</v>
      </c>
      <c r="BD391" s="172"/>
      <c r="BE391" s="173">
        <f t="shared" si="167"/>
        <v>0</v>
      </c>
      <c r="BL391" s="118" t="str">
        <f>VLOOKUP(D391,BO:BQ,3,FALSE)</f>
        <v>878.900</v>
      </c>
      <c r="BO391" s="118" t="s">
        <v>3117</v>
      </c>
      <c r="BP391" s="118" t="s">
        <v>2983</v>
      </c>
      <c r="BQ391" s="118" t="s">
        <v>2983</v>
      </c>
      <c r="BW391" s="118" t="s">
        <v>3117</v>
      </c>
      <c r="BX391" s="118" t="s">
        <v>2983</v>
      </c>
      <c r="BY391" s="118" t="s">
        <v>2983</v>
      </c>
      <c r="CJ391" s="164">
        <f t="shared" si="149"/>
        <v>1.4551915228366852E-10</v>
      </c>
    </row>
    <row r="392" spans="1:88" x14ac:dyDescent="0.3">
      <c r="A392" s="118">
        <v>1</v>
      </c>
      <c r="B392" s="165">
        <f>SUBTOTAL(9,$A$383:A392)</f>
        <v>10</v>
      </c>
      <c r="C392" s="165"/>
      <c r="D392" s="160" t="s">
        <v>1169</v>
      </c>
      <c r="E392" s="138" t="s">
        <v>17202</v>
      </c>
      <c r="F392" s="162">
        <f t="shared" si="168"/>
        <v>5008268.8</v>
      </c>
      <c r="G392" s="178">
        <v>0</v>
      </c>
      <c r="H392" s="178">
        <v>0</v>
      </c>
      <c r="I392" s="178">
        <v>0</v>
      </c>
      <c r="J392" s="178">
        <v>0</v>
      </c>
      <c r="K392" s="178">
        <v>0</v>
      </c>
      <c r="L392" s="178">
        <v>0</v>
      </c>
      <c r="M392" s="195">
        <v>0</v>
      </c>
      <c r="N392" s="178">
        <v>0</v>
      </c>
      <c r="O392" s="162">
        <v>1085</v>
      </c>
      <c r="P392" s="162">
        <v>4903337.38</v>
      </c>
      <c r="Q392" s="178">
        <v>0</v>
      </c>
      <c r="R392" s="178">
        <v>0</v>
      </c>
      <c r="S392" s="162">
        <v>0</v>
      </c>
      <c r="T392" s="162">
        <v>0</v>
      </c>
      <c r="U392" s="178">
        <v>0</v>
      </c>
      <c r="V392" s="178">
        <v>0</v>
      </c>
      <c r="W392" s="178">
        <v>0</v>
      </c>
      <c r="X392" s="178">
        <v>0</v>
      </c>
      <c r="Y392" s="178">
        <v>0</v>
      </c>
      <c r="Z392" s="178">
        <v>0</v>
      </c>
      <c r="AA392" s="178">
        <v>0</v>
      </c>
      <c r="AB392" s="178">
        <v>0</v>
      </c>
      <c r="AC392" s="178">
        <v>0</v>
      </c>
      <c r="AD392" s="178">
        <v>0</v>
      </c>
      <c r="AE392" s="179">
        <f t="shared" si="169"/>
        <v>104931.42</v>
      </c>
      <c r="AF392" s="162">
        <v>0</v>
      </c>
      <c r="AG392" s="178">
        <v>0</v>
      </c>
      <c r="AH392" s="138" t="s">
        <v>17033</v>
      </c>
      <c r="AI392" s="138">
        <v>2024</v>
      </c>
      <c r="AJ392" s="138">
        <v>2024</v>
      </c>
      <c r="AK392" s="169"/>
      <c r="AL392" s="169"/>
      <c r="AM392" s="169"/>
      <c r="AN392" s="169"/>
      <c r="AO392" s="170"/>
      <c r="AP392" s="170"/>
      <c r="AQ392" s="170"/>
      <c r="AR392" s="170"/>
      <c r="AS392" s="170"/>
      <c r="AT392" s="170"/>
      <c r="AU392" s="170"/>
      <c r="AV392" s="170"/>
      <c r="AW392" s="170"/>
      <c r="AX392" s="170"/>
      <c r="AY392" s="170"/>
      <c r="AZ392" s="171"/>
      <c r="BA392" s="171"/>
      <c r="BB392" s="170"/>
      <c r="BC392" s="170"/>
      <c r="BD392" s="172"/>
      <c r="BE392" s="173"/>
      <c r="CJ392" s="164">
        <f t="shared" si="149"/>
        <v>-7.2759576141834259E-11</v>
      </c>
    </row>
    <row r="393" spans="1:88" x14ac:dyDescent="0.3">
      <c r="A393" s="118">
        <v>1</v>
      </c>
      <c r="B393" s="165">
        <f>SUBTOTAL(9,$A$383:A393)</f>
        <v>11</v>
      </c>
      <c r="C393" s="165"/>
      <c r="D393" s="160" t="s">
        <v>4782</v>
      </c>
      <c r="E393" s="138" t="s">
        <v>17202</v>
      </c>
      <c r="F393" s="162">
        <f t="shared" si="168"/>
        <v>10110098.629999999</v>
      </c>
      <c r="G393" s="178">
        <v>0</v>
      </c>
      <c r="H393" s="178">
        <v>0</v>
      </c>
      <c r="I393" s="178">
        <v>0</v>
      </c>
      <c r="J393" s="178">
        <v>0</v>
      </c>
      <c r="K393" s="178">
        <v>0</v>
      </c>
      <c r="L393" s="178">
        <v>0</v>
      </c>
      <c r="M393" s="195">
        <v>0</v>
      </c>
      <c r="N393" s="178">
        <v>0</v>
      </c>
      <c r="O393" s="162">
        <v>0</v>
      </c>
      <c r="P393" s="162">
        <v>0</v>
      </c>
      <c r="Q393" s="178">
        <v>0</v>
      </c>
      <c r="R393" s="178">
        <v>0</v>
      </c>
      <c r="S393" s="162">
        <v>2531.4</v>
      </c>
      <c r="T393" s="162">
        <v>9667793.8100000005</v>
      </c>
      <c r="U393" s="178">
        <v>0</v>
      </c>
      <c r="V393" s="178">
        <v>0</v>
      </c>
      <c r="W393" s="178">
        <v>0</v>
      </c>
      <c r="X393" s="178">
        <v>0</v>
      </c>
      <c r="Y393" s="178">
        <v>0</v>
      </c>
      <c r="Z393" s="178">
        <v>0</v>
      </c>
      <c r="AA393" s="178">
        <v>0</v>
      </c>
      <c r="AB393" s="178">
        <v>0</v>
      </c>
      <c r="AC393" s="178">
        <v>0</v>
      </c>
      <c r="AD393" s="178">
        <v>0</v>
      </c>
      <c r="AE393" s="179">
        <f t="shared" si="169"/>
        <v>206890.79</v>
      </c>
      <c r="AF393" s="179">
        <v>235414.03</v>
      </c>
      <c r="AG393" s="178">
        <v>0</v>
      </c>
      <c r="AH393" s="138">
        <v>2024</v>
      </c>
      <c r="AI393" s="138">
        <v>2024</v>
      </c>
      <c r="AJ393" s="138">
        <v>2024</v>
      </c>
      <c r="AK393" s="169"/>
      <c r="AL393" s="169"/>
      <c r="AM393" s="169"/>
      <c r="AN393" s="169"/>
      <c r="AO393" s="170"/>
      <c r="AP393" s="170"/>
      <c r="AQ393" s="170"/>
      <c r="AR393" s="170"/>
      <c r="AS393" s="170"/>
      <c r="AT393" s="170"/>
      <c r="AU393" s="170"/>
      <c r="AV393" s="170"/>
      <c r="AW393" s="170"/>
      <c r="AX393" s="170"/>
      <c r="AY393" s="170"/>
      <c r="AZ393" s="171"/>
      <c r="BA393" s="171"/>
      <c r="BB393" s="170"/>
      <c r="BC393" s="170"/>
      <c r="BD393" s="172"/>
      <c r="BE393" s="173"/>
      <c r="CJ393" s="164">
        <f t="shared" si="149"/>
        <v>-1.57160684466362E-9</v>
      </c>
    </row>
    <row r="394" spans="1:88" x14ac:dyDescent="0.3">
      <c r="A394" s="118">
        <v>1</v>
      </c>
      <c r="B394" s="165">
        <f>SUBTOTAL(9,$A$383:A394)</f>
        <v>12</v>
      </c>
      <c r="C394" s="165"/>
      <c r="D394" s="175" t="s">
        <v>122</v>
      </c>
      <c r="E394" s="138" t="s">
        <v>17202</v>
      </c>
      <c r="F394" s="162">
        <f t="shared" si="168"/>
        <v>4600464.2</v>
      </c>
      <c r="G394" s="178">
        <v>0</v>
      </c>
      <c r="H394" s="178">
        <v>0</v>
      </c>
      <c r="I394" s="178">
        <v>0</v>
      </c>
      <c r="J394" s="178">
        <v>0</v>
      </c>
      <c r="K394" s="178">
        <v>0</v>
      </c>
      <c r="L394" s="178">
        <v>0</v>
      </c>
      <c r="M394" s="195">
        <v>0</v>
      </c>
      <c r="N394" s="178">
        <v>0</v>
      </c>
      <c r="O394" s="162">
        <v>593</v>
      </c>
      <c r="P394" s="162">
        <v>4347438.87</v>
      </c>
      <c r="Q394" s="178">
        <v>0</v>
      </c>
      <c r="R394" s="178">
        <v>0</v>
      </c>
      <c r="S394" s="162">
        <v>0</v>
      </c>
      <c r="T394" s="162">
        <v>0</v>
      </c>
      <c r="U394" s="178">
        <v>0</v>
      </c>
      <c r="V394" s="178">
        <v>0</v>
      </c>
      <c r="W394" s="178">
        <v>0</v>
      </c>
      <c r="X394" s="178">
        <v>0</v>
      </c>
      <c r="Y394" s="178">
        <v>0</v>
      </c>
      <c r="Z394" s="178">
        <v>0</v>
      </c>
      <c r="AA394" s="178">
        <v>0</v>
      </c>
      <c r="AB394" s="178">
        <v>0</v>
      </c>
      <c r="AC394" s="178">
        <v>0</v>
      </c>
      <c r="AD394" s="178">
        <v>0</v>
      </c>
      <c r="AE394" s="179">
        <f t="shared" si="169"/>
        <v>93035.19</v>
      </c>
      <c r="AF394" s="162">
        <v>159990.14000000001</v>
      </c>
      <c r="AG394" s="178">
        <v>0</v>
      </c>
      <c r="AH394" s="138">
        <v>2024</v>
      </c>
      <c r="AI394" s="138">
        <v>2024</v>
      </c>
      <c r="AJ394" s="138">
        <v>2024</v>
      </c>
      <c r="AK394" s="169"/>
      <c r="AL394" s="169"/>
      <c r="AM394" s="169"/>
      <c r="AN394" s="169"/>
      <c r="AO394" s="170" t="s">
        <v>16948</v>
      </c>
      <c r="AP394" s="170" t="s">
        <v>16946</v>
      </c>
      <c r="AQ394" s="170" t="s">
        <v>16957</v>
      </c>
      <c r="AR394" s="170" t="s">
        <v>16950</v>
      </c>
      <c r="AS394" s="170" t="s">
        <v>16943</v>
      </c>
      <c r="AT394" s="170" t="s">
        <v>16950</v>
      </c>
      <c r="AU394" s="170"/>
      <c r="AV394" s="170"/>
      <c r="AW394" s="170"/>
      <c r="AX394" s="170"/>
      <c r="AY394" s="170" t="s">
        <v>661</v>
      </c>
      <c r="AZ394" s="171">
        <v>3709.1</v>
      </c>
      <c r="BA394" s="171">
        <v>593</v>
      </c>
      <c r="BB394" s="170" t="s">
        <v>17002</v>
      </c>
      <c r="BC394" s="170" t="s">
        <v>16998</v>
      </c>
      <c r="BD394" s="172"/>
      <c r="BE394" s="173">
        <f t="shared" si="167"/>
        <v>0</v>
      </c>
      <c r="BL394" s="118" t="str">
        <f t="shared" ref="BL394:BL418" si="170">VLOOKUP(D394,BO:BQ,3,FALSE)</f>
        <v>721.700</v>
      </c>
      <c r="BO394" s="118" t="s">
        <v>3121</v>
      </c>
      <c r="BP394" s="118" t="s">
        <v>2983</v>
      </c>
      <c r="BQ394" s="118" t="s">
        <v>3122</v>
      </c>
      <c r="BW394" s="118" t="s">
        <v>3121</v>
      </c>
      <c r="BX394" s="118" t="s">
        <v>2983</v>
      </c>
      <c r="BY394" s="118" t="s">
        <v>3122</v>
      </c>
      <c r="CJ394" s="164">
        <f t="shared" si="149"/>
        <v>5.8207660913467407E-11</v>
      </c>
    </row>
    <row r="395" spans="1:88" x14ac:dyDescent="0.3">
      <c r="A395" s="118">
        <v>1</v>
      </c>
      <c r="B395" s="165">
        <f>SUBTOTAL(9,$A$383:A395)</f>
        <v>13</v>
      </c>
      <c r="C395" s="165"/>
      <c r="D395" s="175" t="s">
        <v>149</v>
      </c>
      <c r="E395" s="138" t="s">
        <v>17202</v>
      </c>
      <c r="F395" s="162">
        <f t="shared" si="168"/>
        <v>9633512.6699999999</v>
      </c>
      <c r="G395" s="178">
        <v>0</v>
      </c>
      <c r="H395" s="178">
        <v>0</v>
      </c>
      <c r="I395" s="178">
        <v>0</v>
      </c>
      <c r="J395" s="178">
        <v>0</v>
      </c>
      <c r="K395" s="178">
        <v>0</v>
      </c>
      <c r="L395" s="178">
        <v>0</v>
      </c>
      <c r="M395" s="195">
        <v>0</v>
      </c>
      <c r="N395" s="178">
        <v>0</v>
      </c>
      <c r="O395" s="162">
        <v>1240</v>
      </c>
      <c r="P395" s="162">
        <v>9275035.0500000007</v>
      </c>
      <c r="Q395" s="178">
        <v>0</v>
      </c>
      <c r="R395" s="178">
        <v>0</v>
      </c>
      <c r="S395" s="162">
        <v>0</v>
      </c>
      <c r="T395" s="162">
        <v>0</v>
      </c>
      <c r="U395" s="178">
        <v>0</v>
      </c>
      <c r="V395" s="178">
        <v>0</v>
      </c>
      <c r="W395" s="178">
        <v>0</v>
      </c>
      <c r="X395" s="178">
        <v>0</v>
      </c>
      <c r="Y395" s="178">
        <v>0</v>
      </c>
      <c r="Z395" s="178">
        <v>0</v>
      </c>
      <c r="AA395" s="178">
        <v>0</v>
      </c>
      <c r="AB395" s="178">
        <v>0</v>
      </c>
      <c r="AC395" s="178">
        <v>0</v>
      </c>
      <c r="AD395" s="178">
        <v>0</v>
      </c>
      <c r="AE395" s="179">
        <f t="shared" si="169"/>
        <v>198485.75</v>
      </c>
      <c r="AF395" s="162">
        <v>159991.87</v>
      </c>
      <c r="AG395" s="178">
        <v>0</v>
      </c>
      <c r="AH395" s="138">
        <v>2024</v>
      </c>
      <c r="AI395" s="138">
        <v>2024</v>
      </c>
      <c r="AJ395" s="138">
        <v>2024</v>
      </c>
      <c r="AK395" s="169"/>
      <c r="AL395" s="169"/>
      <c r="AM395" s="169"/>
      <c r="AN395" s="169"/>
      <c r="AO395" s="170" t="s">
        <v>16948</v>
      </c>
      <c r="AP395" s="170" t="s">
        <v>16951</v>
      </c>
      <c r="AQ395" s="170" t="s">
        <v>16954</v>
      </c>
      <c r="AR395" s="170" t="s">
        <v>16950</v>
      </c>
      <c r="AS395" s="170" t="s">
        <v>16952</v>
      </c>
      <c r="AT395" s="170" t="s">
        <v>16950</v>
      </c>
      <c r="AU395" s="170"/>
      <c r="AV395" s="170"/>
      <c r="AW395" s="170"/>
      <c r="AX395" s="170"/>
      <c r="AY395" s="170" t="s">
        <v>1267</v>
      </c>
      <c r="AZ395" s="171">
        <v>9703</v>
      </c>
      <c r="BA395" s="171">
        <v>1240</v>
      </c>
      <c r="BB395" s="170" t="s">
        <v>17002</v>
      </c>
      <c r="BC395" s="170" t="s">
        <v>16998</v>
      </c>
      <c r="BD395" s="172"/>
      <c r="BE395" s="173">
        <f t="shared" si="167"/>
        <v>0</v>
      </c>
      <c r="BL395" s="118" t="str">
        <f t="shared" si="170"/>
        <v>1536.000</v>
      </c>
      <c r="BO395" s="118" t="s">
        <v>3123</v>
      </c>
      <c r="BP395" s="118" t="s">
        <v>3043</v>
      </c>
      <c r="BQ395" s="118" t="s">
        <v>3124</v>
      </c>
      <c r="BW395" s="118" t="s">
        <v>3123</v>
      </c>
      <c r="BX395" s="118" t="s">
        <v>3043</v>
      </c>
      <c r="BY395" s="118" t="s">
        <v>3124</v>
      </c>
      <c r="CJ395" s="164">
        <f t="shared" si="149"/>
        <v>-8.149072527885437E-10</v>
      </c>
    </row>
    <row r="396" spans="1:88" x14ac:dyDescent="0.3">
      <c r="A396" s="118">
        <v>1</v>
      </c>
      <c r="B396" s="165">
        <f>SUBTOTAL(9,$A$383:A396)</f>
        <v>14</v>
      </c>
      <c r="C396" s="165"/>
      <c r="D396" s="175" t="s">
        <v>148</v>
      </c>
      <c r="E396" s="138" t="s">
        <v>17202</v>
      </c>
      <c r="F396" s="162">
        <f t="shared" si="168"/>
        <v>4003605.9299999997</v>
      </c>
      <c r="G396" s="178">
        <v>0</v>
      </c>
      <c r="H396" s="178">
        <v>0</v>
      </c>
      <c r="I396" s="178">
        <v>0</v>
      </c>
      <c r="J396" s="178">
        <v>0</v>
      </c>
      <c r="K396" s="178">
        <v>0</v>
      </c>
      <c r="L396" s="178">
        <v>0</v>
      </c>
      <c r="M396" s="195">
        <v>0</v>
      </c>
      <c r="N396" s="178">
        <v>0</v>
      </c>
      <c r="O396" s="162">
        <v>497</v>
      </c>
      <c r="P396" s="162">
        <v>3811234.8</v>
      </c>
      <c r="Q396" s="178">
        <v>0</v>
      </c>
      <c r="R396" s="178">
        <v>0</v>
      </c>
      <c r="S396" s="162">
        <v>0</v>
      </c>
      <c r="T396" s="162">
        <v>0</v>
      </c>
      <c r="U396" s="178">
        <v>0</v>
      </c>
      <c r="V396" s="178">
        <v>0</v>
      </c>
      <c r="W396" s="178">
        <v>0</v>
      </c>
      <c r="X396" s="178">
        <v>0</v>
      </c>
      <c r="Y396" s="178">
        <v>0</v>
      </c>
      <c r="Z396" s="178">
        <v>0</v>
      </c>
      <c r="AA396" s="178">
        <v>0</v>
      </c>
      <c r="AB396" s="178">
        <v>0</v>
      </c>
      <c r="AC396" s="178">
        <v>0</v>
      </c>
      <c r="AD396" s="178">
        <v>0</v>
      </c>
      <c r="AE396" s="179">
        <f t="shared" si="169"/>
        <v>81560.42</v>
      </c>
      <c r="AF396" s="162">
        <v>110810.71</v>
      </c>
      <c r="AG396" s="178">
        <v>0</v>
      </c>
      <c r="AH396" s="138">
        <v>2024</v>
      </c>
      <c r="AI396" s="138">
        <v>2024</v>
      </c>
      <c r="AJ396" s="138">
        <v>2024</v>
      </c>
      <c r="AK396" s="169"/>
      <c r="AL396" s="169"/>
      <c r="AM396" s="169"/>
      <c r="AN396" s="169"/>
      <c r="AO396" s="170" t="s">
        <v>16956</v>
      </c>
      <c r="AP396" s="170" t="s">
        <v>16936</v>
      </c>
      <c r="AQ396" s="170">
        <v>0</v>
      </c>
      <c r="AR396" s="170" t="s">
        <v>16950</v>
      </c>
      <c r="AS396" s="170" t="s">
        <v>16944</v>
      </c>
      <c r="AT396" s="170" t="s">
        <v>16943</v>
      </c>
      <c r="AU396" s="170"/>
      <c r="AV396" s="170"/>
      <c r="AW396" s="170"/>
      <c r="AX396" s="170"/>
      <c r="AY396" s="170" t="s">
        <v>926</v>
      </c>
      <c r="AZ396" s="171">
        <v>65.3</v>
      </c>
      <c r="BA396" s="171">
        <v>500</v>
      </c>
      <c r="BB396" s="170" t="s">
        <v>17001</v>
      </c>
      <c r="BC396" s="170" t="s">
        <v>3197</v>
      </c>
      <c r="BD396" s="172"/>
      <c r="BE396" s="173">
        <f t="shared" si="167"/>
        <v>3</v>
      </c>
      <c r="BL396" s="118" t="str">
        <f t="shared" si="170"/>
        <v>377.500</v>
      </c>
      <c r="BO396" s="118" t="s">
        <v>3125</v>
      </c>
      <c r="BP396" s="118" t="s">
        <v>661</v>
      </c>
      <c r="BQ396" s="118" t="s">
        <v>3126</v>
      </c>
      <c r="BW396" s="118" t="s">
        <v>3125</v>
      </c>
      <c r="BX396" s="118" t="s">
        <v>661</v>
      </c>
      <c r="BY396" s="118" t="s">
        <v>3126</v>
      </c>
      <c r="CJ396" s="164">
        <f t="shared" si="149"/>
        <v>-1.1641532182693481E-10</v>
      </c>
    </row>
    <row r="397" spans="1:88" x14ac:dyDescent="0.3">
      <c r="A397" s="118">
        <v>1</v>
      </c>
      <c r="B397" s="165">
        <f>SUBTOTAL(9,$A$383:A397)</f>
        <v>15</v>
      </c>
      <c r="C397" s="165"/>
      <c r="D397" s="175" t="s">
        <v>147</v>
      </c>
      <c r="E397" s="138" t="s">
        <v>17202</v>
      </c>
      <c r="F397" s="162">
        <f t="shared" si="168"/>
        <v>3943523.36</v>
      </c>
      <c r="G397" s="178">
        <v>0</v>
      </c>
      <c r="H397" s="178">
        <v>0</v>
      </c>
      <c r="I397" s="178">
        <v>0</v>
      </c>
      <c r="J397" s="178">
        <v>0</v>
      </c>
      <c r="K397" s="178">
        <v>0</v>
      </c>
      <c r="L397" s="178">
        <v>0</v>
      </c>
      <c r="M397" s="195">
        <v>0</v>
      </c>
      <c r="N397" s="178">
        <v>0</v>
      </c>
      <c r="O397" s="162">
        <v>489.7</v>
      </c>
      <c r="P397" s="162">
        <v>3752666.42</v>
      </c>
      <c r="Q397" s="178">
        <v>0</v>
      </c>
      <c r="R397" s="178">
        <v>0</v>
      </c>
      <c r="S397" s="162">
        <v>0</v>
      </c>
      <c r="T397" s="162">
        <v>0</v>
      </c>
      <c r="U397" s="178">
        <v>0</v>
      </c>
      <c r="V397" s="178">
        <v>0</v>
      </c>
      <c r="W397" s="178">
        <v>0</v>
      </c>
      <c r="X397" s="178">
        <v>0</v>
      </c>
      <c r="Y397" s="178">
        <v>0</v>
      </c>
      <c r="Z397" s="178">
        <v>0</v>
      </c>
      <c r="AA397" s="178">
        <v>0</v>
      </c>
      <c r="AB397" s="178">
        <v>0</v>
      </c>
      <c r="AC397" s="178">
        <v>0</v>
      </c>
      <c r="AD397" s="178">
        <v>0</v>
      </c>
      <c r="AE397" s="179">
        <f t="shared" si="169"/>
        <v>80307.06</v>
      </c>
      <c r="AF397" s="162">
        <v>110549.88</v>
      </c>
      <c r="AG397" s="178">
        <v>0</v>
      </c>
      <c r="AH397" s="138">
        <v>2024</v>
      </c>
      <c r="AI397" s="138">
        <v>2024</v>
      </c>
      <c r="AJ397" s="138">
        <v>2024</v>
      </c>
      <c r="AK397" s="169"/>
      <c r="AL397" s="169"/>
      <c r="AM397" s="169"/>
      <c r="AN397" s="169"/>
      <c r="AO397" s="170" t="s">
        <v>16956</v>
      </c>
      <c r="AP397" s="170" t="s">
        <v>16936</v>
      </c>
      <c r="AQ397" s="170">
        <v>0</v>
      </c>
      <c r="AR397" s="170" t="s">
        <v>16950</v>
      </c>
      <c r="AS397" s="170" t="s">
        <v>16944</v>
      </c>
      <c r="AT397" s="170" t="s">
        <v>16943</v>
      </c>
      <c r="AU397" s="170"/>
      <c r="AV397" s="170"/>
      <c r="AW397" s="170"/>
      <c r="AX397" s="170"/>
      <c r="AY397" s="170" t="s">
        <v>926</v>
      </c>
      <c r="AZ397" s="171">
        <v>552.4</v>
      </c>
      <c r="BA397" s="171">
        <v>500</v>
      </c>
      <c r="BB397" s="170" t="s">
        <v>17001</v>
      </c>
      <c r="BC397" s="170" t="s">
        <v>3197</v>
      </c>
      <c r="BD397" s="172"/>
      <c r="BE397" s="173">
        <f t="shared" si="167"/>
        <v>10.300000000000011</v>
      </c>
      <c r="BL397" s="118" t="str">
        <f t="shared" si="170"/>
        <v>376.700</v>
      </c>
      <c r="BO397" s="118" t="s">
        <v>630</v>
      </c>
      <c r="BP397" s="118" t="s">
        <v>700</v>
      </c>
      <c r="BQ397" s="118" t="s">
        <v>3127</v>
      </c>
      <c r="BW397" s="118" t="s">
        <v>630</v>
      </c>
      <c r="BX397" s="118" t="s">
        <v>700</v>
      </c>
      <c r="BY397" s="118" t="s">
        <v>3127</v>
      </c>
      <c r="CJ397" s="164">
        <f t="shared" si="149"/>
        <v>-5.8207660913467407E-11</v>
      </c>
    </row>
    <row r="398" spans="1:88" x14ac:dyDescent="0.3">
      <c r="A398" s="118">
        <v>1</v>
      </c>
      <c r="B398" s="165">
        <f>SUBTOTAL(9,$A$383:A398)</f>
        <v>16</v>
      </c>
      <c r="C398" s="165"/>
      <c r="D398" s="175" t="s">
        <v>146</v>
      </c>
      <c r="E398" s="138" t="s">
        <v>17202</v>
      </c>
      <c r="F398" s="162">
        <f t="shared" si="168"/>
        <v>4636666.34</v>
      </c>
      <c r="G398" s="178">
        <v>0</v>
      </c>
      <c r="H398" s="178">
        <v>0</v>
      </c>
      <c r="I398" s="178">
        <v>0</v>
      </c>
      <c r="J398" s="178">
        <v>0</v>
      </c>
      <c r="K398" s="178">
        <v>0</v>
      </c>
      <c r="L398" s="178">
        <v>0</v>
      </c>
      <c r="M398" s="195">
        <v>0</v>
      </c>
      <c r="N398" s="178">
        <v>0</v>
      </c>
      <c r="O398" s="162">
        <v>570</v>
      </c>
      <c r="P398" s="162">
        <v>4377337.6100000003</v>
      </c>
      <c r="Q398" s="178">
        <v>0</v>
      </c>
      <c r="R398" s="178">
        <v>0</v>
      </c>
      <c r="S398" s="162">
        <v>0</v>
      </c>
      <c r="T398" s="162">
        <v>0</v>
      </c>
      <c r="U398" s="178">
        <v>0</v>
      </c>
      <c r="V398" s="178">
        <v>0</v>
      </c>
      <c r="W398" s="178">
        <v>0</v>
      </c>
      <c r="X398" s="178">
        <v>0</v>
      </c>
      <c r="Y398" s="178">
        <v>0</v>
      </c>
      <c r="Z398" s="178">
        <v>0</v>
      </c>
      <c r="AA398" s="178">
        <v>0</v>
      </c>
      <c r="AB398" s="178">
        <v>0</v>
      </c>
      <c r="AC398" s="178">
        <v>0</v>
      </c>
      <c r="AD398" s="178">
        <v>0</v>
      </c>
      <c r="AE398" s="179">
        <f t="shared" si="169"/>
        <v>93675.02</v>
      </c>
      <c r="AF398" s="162">
        <v>165653.71</v>
      </c>
      <c r="AG398" s="178">
        <v>0</v>
      </c>
      <c r="AH398" s="138">
        <v>2024</v>
      </c>
      <c r="AI398" s="138">
        <v>2024</v>
      </c>
      <c r="AJ398" s="138">
        <v>2024</v>
      </c>
      <c r="AK398" s="169"/>
      <c r="AL398" s="169"/>
      <c r="AM398" s="169"/>
      <c r="AN398" s="169"/>
      <c r="AO398" s="170" t="s">
        <v>16956</v>
      </c>
      <c r="AP398" s="170" t="s">
        <v>16936</v>
      </c>
      <c r="AQ398" s="170">
        <v>0</v>
      </c>
      <c r="AR398" s="170" t="s">
        <v>16958</v>
      </c>
      <c r="AS398" s="170" t="s">
        <v>16947</v>
      </c>
      <c r="AT398" s="170" t="s">
        <v>16950</v>
      </c>
      <c r="AU398" s="170"/>
      <c r="AV398" s="170"/>
      <c r="AW398" s="170"/>
      <c r="AX398" s="170"/>
      <c r="AY398" s="170" t="s">
        <v>736</v>
      </c>
      <c r="AZ398" s="171">
        <v>850.5</v>
      </c>
      <c r="BA398" s="171">
        <v>570</v>
      </c>
      <c r="BB398" s="170" t="s">
        <v>17001</v>
      </c>
      <c r="BC398" s="170" t="s">
        <v>3197</v>
      </c>
      <c r="BD398" s="172"/>
      <c r="BE398" s="173">
        <f t="shared" si="167"/>
        <v>0</v>
      </c>
      <c r="BL398" s="118" t="str">
        <f t="shared" si="170"/>
        <v>436.000</v>
      </c>
      <c r="BO398" s="118" t="s">
        <v>3128</v>
      </c>
      <c r="BP398" s="118" t="s">
        <v>2983</v>
      </c>
      <c r="BQ398" s="118" t="s">
        <v>2719</v>
      </c>
      <c r="BW398" s="118" t="s">
        <v>3128</v>
      </c>
      <c r="BX398" s="118" t="s">
        <v>2983</v>
      </c>
      <c r="BY398" s="118" t="s">
        <v>2719</v>
      </c>
      <c r="CJ398" s="164">
        <f t="shared" si="149"/>
        <v>-4.9476511776447296E-10</v>
      </c>
    </row>
    <row r="399" spans="1:88" x14ac:dyDescent="0.3">
      <c r="A399" s="118">
        <v>1</v>
      </c>
      <c r="B399" s="165">
        <f>SUBTOTAL(9,$A$383:A399)</f>
        <v>17</v>
      </c>
      <c r="C399" s="165"/>
      <c r="D399" s="175" t="s">
        <v>145</v>
      </c>
      <c r="E399" s="138" t="s">
        <v>17202</v>
      </c>
      <c r="F399" s="162">
        <f t="shared" si="168"/>
        <v>8253921.0599999996</v>
      </c>
      <c r="G399" s="178">
        <v>0</v>
      </c>
      <c r="H399" s="178">
        <v>0</v>
      </c>
      <c r="I399" s="178">
        <v>0</v>
      </c>
      <c r="J399" s="178">
        <v>0</v>
      </c>
      <c r="K399" s="178">
        <v>0</v>
      </c>
      <c r="L399" s="178">
        <v>0</v>
      </c>
      <c r="M399" s="195">
        <v>0</v>
      </c>
      <c r="N399" s="178">
        <v>0</v>
      </c>
      <c r="O399" s="162">
        <v>1006</v>
      </c>
      <c r="P399" s="162">
        <v>7846022.6600000001</v>
      </c>
      <c r="Q399" s="178">
        <v>0</v>
      </c>
      <c r="R399" s="178">
        <v>0</v>
      </c>
      <c r="S399" s="162">
        <v>0</v>
      </c>
      <c r="T399" s="162">
        <v>0</v>
      </c>
      <c r="U399" s="178">
        <v>0</v>
      </c>
      <c r="V399" s="178">
        <v>0</v>
      </c>
      <c r="W399" s="178">
        <v>0</v>
      </c>
      <c r="X399" s="178">
        <v>0</v>
      </c>
      <c r="Y399" s="178">
        <v>0</v>
      </c>
      <c r="Z399" s="178">
        <v>0</v>
      </c>
      <c r="AA399" s="178">
        <v>0</v>
      </c>
      <c r="AB399" s="178">
        <v>0</v>
      </c>
      <c r="AC399" s="178">
        <v>0</v>
      </c>
      <c r="AD399" s="178">
        <v>0</v>
      </c>
      <c r="AE399" s="179">
        <f t="shared" si="169"/>
        <v>167904.88</v>
      </c>
      <c r="AF399" s="162">
        <v>239993.52</v>
      </c>
      <c r="AG399" s="178">
        <v>0</v>
      </c>
      <c r="AH399" s="138">
        <v>2024</v>
      </c>
      <c r="AI399" s="138">
        <v>2024</v>
      </c>
      <c r="AJ399" s="138">
        <v>2024</v>
      </c>
      <c r="AK399" s="169"/>
      <c r="AL399" s="169"/>
      <c r="AM399" s="169"/>
      <c r="AN399" s="169"/>
      <c r="AO399" s="170" t="s">
        <v>16956</v>
      </c>
      <c r="AP399" s="170" t="s">
        <v>16936</v>
      </c>
      <c r="AQ399" s="170">
        <v>0</v>
      </c>
      <c r="AR399" s="170" t="s">
        <v>16950</v>
      </c>
      <c r="AS399" s="170" t="s">
        <v>16950</v>
      </c>
      <c r="AT399" s="170" t="s">
        <v>16947</v>
      </c>
      <c r="AU399" s="170"/>
      <c r="AV399" s="170"/>
      <c r="AW399" s="170"/>
      <c r="AX399" s="170"/>
      <c r="AY399" s="170" t="s">
        <v>667</v>
      </c>
      <c r="AZ399" s="171">
        <v>3171.4</v>
      </c>
      <c r="BA399" s="171">
        <v>1006</v>
      </c>
      <c r="BB399" s="170" t="s">
        <v>17001</v>
      </c>
      <c r="BC399" s="170" t="s">
        <v>3197</v>
      </c>
      <c r="BD399" s="172"/>
      <c r="BE399" s="173">
        <f t="shared" si="167"/>
        <v>0</v>
      </c>
      <c r="BL399" s="118" t="str">
        <f t="shared" si="170"/>
        <v>777.400</v>
      </c>
      <c r="BO399" s="118" t="s">
        <v>3129</v>
      </c>
      <c r="BP399" s="118" t="s">
        <v>2983</v>
      </c>
      <c r="BQ399" s="118" t="s">
        <v>2983</v>
      </c>
      <c r="BW399" s="118" t="s">
        <v>3129</v>
      </c>
      <c r="BX399" s="118" t="s">
        <v>2983</v>
      </c>
      <c r="BY399" s="118" t="s">
        <v>2983</v>
      </c>
      <c r="CJ399" s="164">
        <f t="shared" si="149"/>
        <v>-5.5297277867794037E-10</v>
      </c>
    </row>
    <row r="400" spans="1:88" x14ac:dyDescent="0.3">
      <c r="A400" s="118">
        <v>1</v>
      </c>
      <c r="B400" s="165">
        <f>SUBTOTAL(9,$A$383:A400)</f>
        <v>18</v>
      </c>
      <c r="C400" s="165"/>
      <c r="D400" s="175" t="s">
        <v>143</v>
      </c>
      <c r="E400" s="138" t="s">
        <v>17202</v>
      </c>
      <c r="F400" s="162">
        <f t="shared" si="168"/>
        <v>14014731.220000001</v>
      </c>
      <c r="G400" s="178">
        <v>0</v>
      </c>
      <c r="H400" s="178">
        <v>0</v>
      </c>
      <c r="I400" s="178">
        <v>0</v>
      </c>
      <c r="J400" s="178">
        <v>0</v>
      </c>
      <c r="K400" s="178">
        <v>0</v>
      </c>
      <c r="L400" s="178">
        <v>0</v>
      </c>
      <c r="M400" s="195">
        <v>0</v>
      </c>
      <c r="N400" s="178">
        <v>0</v>
      </c>
      <c r="O400" s="162">
        <v>1800</v>
      </c>
      <c r="P400" s="162">
        <v>13565455.26</v>
      </c>
      <c r="Q400" s="178">
        <v>0</v>
      </c>
      <c r="R400" s="178">
        <v>0</v>
      </c>
      <c r="S400" s="162">
        <v>0</v>
      </c>
      <c r="T400" s="162">
        <v>0</v>
      </c>
      <c r="U400" s="178">
        <v>0</v>
      </c>
      <c r="V400" s="178">
        <v>0</v>
      </c>
      <c r="W400" s="178">
        <v>0</v>
      </c>
      <c r="X400" s="178">
        <v>0</v>
      </c>
      <c r="Y400" s="178">
        <v>0</v>
      </c>
      <c r="Z400" s="178">
        <v>0</v>
      </c>
      <c r="AA400" s="178">
        <v>0</v>
      </c>
      <c r="AB400" s="178">
        <v>0</v>
      </c>
      <c r="AC400" s="178">
        <v>0</v>
      </c>
      <c r="AD400" s="178">
        <v>0</v>
      </c>
      <c r="AE400" s="179">
        <f t="shared" si="169"/>
        <v>290300.74</v>
      </c>
      <c r="AF400" s="162">
        <v>158975.22</v>
      </c>
      <c r="AG400" s="178">
        <v>0</v>
      </c>
      <c r="AH400" s="138">
        <v>2024</v>
      </c>
      <c r="AI400" s="138">
        <v>2024</v>
      </c>
      <c r="AJ400" s="138">
        <v>2024</v>
      </c>
      <c r="AK400" s="169"/>
      <c r="AL400" s="169"/>
      <c r="AM400" s="169"/>
      <c r="AN400" s="169"/>
      <c r="AO400" s="170" t="s">
        <v>16948</v>
      </c>
      <c r="AP400" s="170" t="s">
        <v>16946</v>
      </c>
      <c r="AQ400" s="170">
        <v>0</v>
      </c>
      <c r="AR400" s="170" t="s">
        <v>16950</v>
      </c>
      <c r="AS400" s="170" t="s">
        <v>16944</v>
      </c>
      <c r="AT400" s="170" t="s">
        <v>16943</v>
      </c>
      <c r="AU400" s="170"/>
      <c r="AV400" s="170"/>
      <c r="AW400" s="170"/>
      <c r="AX400" s="170"/>
      <c r="AY400" s="170" t="s">
        <v>736</v>
      </c>
      <c r="AZ400" s="171">
        <v>4561.8999999999996</v>
      </c>
      <c r="BA400" s="171">
        <v>1800</v>
      </c>
      <c r="BB400" s="170" t="s">
        <v>17002</v>
      </c>
      <c r="BC400" s="170" t="s">
        <v>16998</v>
      </c>
      <c r="BD400" s="172"/>
      <c r="BE400" s="173">
        <f t="shared" si="167"/>
        <v>0</v>
      </c>
      <c r="BL400" s="118" t="str">
        <f t="shared" si="170"/>
        <v>1275.000</v>
      </c>
      <c r="BO400" s="118" t="s">
        <v>3130</v>
      </c>
      <c r="BP400" s="118" t="s">
        <v>2983</v>
      </c>
      <c r="BQ400" s="118" t="s">
        <v>3132</v>
      </c>
      <c r="BW400" s="118" t="s">
        <v>3130</v>
      </c>
      <c r="BX400" s="118" t="s">
        <v>2983</v>
      </c>
      <c r="BY400" s="118" t="s">
        <v>3132</v>
      </c>
      <c r="CJ400" s="164">
        <f t="shared" si="149"/>
        <v>9.0221874415874481E-10</v>
      </c>
    </row>
    <row r="401" spans="1:88" x14ac:dyDescent="0.3">
      <c r="A401" s="118">
        <v>1</v>
      </c>
      <c r="B401" s="165">
        <f>SUBTOTAL(9,$A$383:A401)</f>
        <v>19</v>
      </c>
      <c r="C401" s="165"/>
      <c r="D401" s="175" t="s">
        <v>142</v>
      </c>
      <c r="E401" s="138" t="s">
        <v>17202</v>
      </c>
      <c r="F401" s="162">
        <f t="shared" si="168"/>
        <v>4755309.97</v>
      </c>
      <c r="G401" s="178">
        <v>0</v>
      </c>
      <c r="H401" s="178">
        <v>0</v>
      </c>
      <c r="I401" s="178">
        <v>0</v>
      </c>
      <c r="J401" s="178">
        <v>0</v>
      </c>
      <c r="K401" s="178">
        <v>0</v>
      </c>
      <c r="L401" s="178">
        <v>0</v>
      </c>
      <c r="M401" s="195">
        <v>0</v>
      </c>
      <c r="N401" s="178">
        <v>0</v>
      </c>
      <c r="O401" s="162">
        <v>589</v>
      </c>
      <c r="P401" s="162">
        <v>4529775.8499999996</v>
      </c>
      <c r="Q401" s="178">
        <v>0</v>
      </c>
      <c r="R401" s="178">
        <v>0</v>
      </c>
      <c r="S401" s="162">
        <v>0</v>
      </c>
      <c r="T401" s="162">
        <v>0</v>
      </c>
      <c r="U401" s="178">
        <v>0</v>
      </c>
      <c r="V401" s="178">
        <v>0</v>
      </c>
      <c r="W401" s="178">
        <v>0</v>
      </c>
      <c r="X401" s="178">
        <v>0</v>
      </c>
      <c r="Y401" s="178">
        <v>0</v>
      </c>
      <c r="Z401" s="178">
        <v>0</v>
      </c>
      <c r="AA401" s="178">
        <v>0</v>
      </c>
      <c r="AB401" s="178">
        <v>0</v>
      </c>
      <c r="AC401" s="178">
        <v>0</v>
      </c>
      <c r="AD401" s="178">
        <v>0</v>
      </c>
      <c r="AE401" s="179">
        <f t="shared" si="169"/>
        <v>96937.2</v>
      </c>
      <c r="AF401" s="162">
        <v>128596.92</v>
      </c>
      <c r="AG401" s="178">
        <v>0</v>
      </c>
      <c r="AH401" s="138">
        <v>2024</v>
      </c>
      <c r="AI401" s="138">
        <v>2024</v>
      </c>
      <c r="AJ401" s="138">
        <v>2024</v>
      </c>
      <c r="AK401" s="169"/>
      <c r="AL401" s="169"/>
      <c r="AM401" s="169"/>
      <c r="AN401" s="169"/>
      <c r="AO401" s="170" t="s">
        <v>16948</v>
      </c>
      <c r="AP401" s="170" t="s">
        <v>16946</v>
      </c>
      <c r="AQ401" s="170">
        <v>0</v>
      </c>
      <c r="AR401" s="170" t="s">
        <v>16951</v>
      </c>
      <c r="AS401" s="170" t="s">
        <v>16952</v>
      </c>
      <c r="AT401" s="170" t="s">
        <v>16950</v>
      </c>
      <c r="AU401" s="170"/>
      <c r="AV401" s="170"/>
      <c r="AW401" s="170"/>
      <c r="AX401" s="170"/>
      <c r="AY401" s="170" t="s">
        <v>631</v>
      </c>
      <c r="AZ401" s="171">
        <v>701.3</v>
      </c>
      <c r="BA401" s="171">
        <v>589</v>
      </c>
      <c r="BB401" s="170" t="s">
        <v>17001</v>
      </c>
      <c r="BC401" s="170" t="s">
        <v>16998</v>
      </c>
      <c r="BD401" s="172"/>
      <c r="BE401" s="173">
        <f t="shared" si="167"/>
        <v>0</v>
      </c>
      <c r="BL401" s="118" t="str">
        <f t="shared" si="170"/>
        <v>453.000</v>
      </c>
      <c r="BO401" s="118" t="s">
        <v>3134</v>
      </c>
      <c r="BP401" s="118" t="s">
        <v>799</v>
      </c>
      <c r="BQ401" s="118" t="s">
        <v>924</v>
      </c>
      <c r="BW401" s="118" t="s">
        <v>3134</v>
      </c>
      <c r="BX401" s="118" t="s">
        <v>799</v>
      </c>
      <c r="BY401" s="118" t="s">
        <v>924</v>
      </c>
      <c r="CJ401" s="164">
        <f t="shared" si="149"/>
        <v>1.1641532182693481E-10</v>
      </c>
    </row>
    <row r="402" spans="1:88" x14ac:dyDescent="0.3">
      <c r="A402" s="118">
        <v>1</v>
      </c>
      <c r="B402" s="165">
        <f>SUBTOTAL(9,$A$383:A402)</f>
        <v>20</v>
      </c>
      <c r="C402" s="165"/>
      <c r="D402" s="175" t="s">
        <v>141</v>
      </c>
      <c r="E402" s="138" t="s">
        <v>17202</v>
      </c>
      <c r="F402" s="162">
        <f t="shared" si="168"/>
        <v>6137331.9900000002</v>
      </c>
      <c r="G402" s="178">
        <v>0</v>
      </c>
      <c r="H402" s="178">
        <v>0</v>
      </c>
      <c r="I402" s="178">
        <v>0</v>
      </c>
      <c r="J402" s="178">
        <v>0</v>
      </c>
      <c r="K402" s="178">
        <v>0</v>
      </c>
      <c r="L402" s="178">
        <v>0</v>
      </c>
      <c r="M402" s="195">
        <v>0</v>
      </c>
      <c r="N402" s="178">
        <v>0</v>
      </c>
      <c r="O402" s="162">
        <v>759</v>
      </c>
      <c r="P402" s="162">
        <v>5893696.96</v>
      </c>
      <c r="Q402" s="178">
        <v>0</v>
      </c>
      <c r="R402" s="178">
        <v>0</v>
      </c>
      <c r="S402" s="162">
        <v>0</v>
      </c>
      <c r="T402" s="162">
        <v>0</v>
      </c>
      <c r="U402" s="178">
        <v>0</v>
      </c>
      <c r="V402" s="178">
        <v>0</v>
      </c>
      <c r="W402" s="178">
        <v>0</v>
      </c>
      <c r="X402" s="178">
        <v>0</v>
      </c>
      <c r="Y402" s="178">
        <v>0</v>
      </c>
      <c r="Z402" s="178">
        <v>0</v>
      </c>
      <c r="AA402" s="178">
        <v>0</v>
      </c>
      <c r="AB402" s="178">
        <v>0</v>
      </c>
      <c r="AC402" s="178">
        <v>0</v>
      </c>
      <c r="AD402" s="178">
        <v>0</v>
      </c>
      <c r="AE402" s="179">
        <f t="shared" si="169"/>
        <v>126125.11</v>
      </c>
      <c r="AF402" s="162">
        <v>117509.92</v>
      </c>
      <c r="AG402" s="178">
        <v>0</v>
      </c>
      <c r="AH402" s="138">
        <v>2024</v>
      </c>
      <c r="AI402" s="138">
        <v>2024</v>
      </c>
      <c r="AJ402" s="138">
        <v>2024</v>
      </c>
      <c r="AK402" s="169"/>
      <c r="AL402" s="169"/>
      <c r="AM402" s="169"/>
      <c r="AN402" s="169"/>
      <c r="AO402" s="170" t="s">
        <v>16955</v>
      </c>
      <c r="AP402" s="170" t="s">
        <v>16942</v>
      </c>
      <c r="AQ402" s="170">
        <v>0</v>
      </c>
      <c r="AR402" s="170" t="s">
        <v>16950</v>
      </c>
      <c r="AS402" s="170" t="s">
        <v>16944</v>
      </c>
      <c r="AT402" s="170">
        <v>0</v>
      </c>
      <c r="AU402" s="170"/>
      <c r="AV402" s="170"/>
      <c r="AW402" s="170"/>
      <c r="AX402" s="170"/>
      <c r="AY402" s="170" t="s">
        <v>696</v>
      </c>
      <c r="AZ402" s="171">
        <v>701.1</v>
      </c>
      <c r="BA402" s="171">
        <v>719.2</v>
      </c>
      <c r="BB402" s="170" t="s">
        <v>17001</v>
      </c>
      <c r="BC402" s="170">
        <v>2007</v>
      </c>
      <c r="BD402" s="172"/>
      <c r="BE402" s="173">
        <f t="shared" si="167"/>
        <v>-39.799999999999955</v>
      </c>
      <c r="BL402" s="118" t="str">
        <f t="shared" si="170"/>
        <v>856.000</v>
      </c>
      <c r="BO402" s="118" t="s">
        <v>3135</v>
      </c>
      <c r="BP402" s="118" t="s">
        <v>803</v>
      </c>
      <c r="BQ402" s="118" t="s">
        <v>2983</v>
      </c>
      <c r="BW402" s="118" t="s">
        <v>3135</v>
      </c>
      <c r="BX402" s="118" t="s">
        <v>803</v>
      </c>
      <c r="BY402" s="118" t="s">
        <v>2983</v>
      </c>
      <c r="CJ402" s="164">
        <f t="shared" si="149"/>
        <v>2.6193447411060333E-10</v>
      </c>
    </row>
    <row r="403" spans="1:88" x14ac:dyDescent="0.3">
      <c r="A403" s="118">
        <v>1</v>
      </c>
      <c r="B403" s="165">
        <f>SUBTOTAL(9,$A$383:A403)</f>
        <v>21</v>
      </c>
      <c r="C403" s="165"/>
      <c r="D403" s="175" t="s">
        <v>139</v>
      </c>
      <c r="E403" s="138" t="s">
        <v>17202</v>
      </c>
      <c r="F403" s="162">
        <f t="shared" si="168"/>
        <v>6072525.9199999999</v>
      </c>
      <c r="G403" s="178">
        <v>0</v>
      </c>
      <c r="H403" s="178">
        <v>0</v>
      </c>
      <c r="I403" s="178">
        <v>0</v>
      </c>
      <c r="J403" s="178">
        <v>0</v>
      </c>
      <c r="K403" s="178">
        <v>0</v>
      </c>
      <c r="L403" s="178">
        <v>0</v>
      </c>
      <c r="M403" s="195">
        <v>0</v>
      </c>
      <c r="N403" s="178">
        <v>0</v>
      </c>
      <c r="O403" s="162">
        <v>776</v>
      </c>
      <c r="P403" s="162">
        <v>5749486.9000000004</v>
      </c>
      <c r="Q403" s="178">
        <v>0</v>
      </c>
      <c r="R403" s="178">
        <v>0</v>
      </c>
      <c r="S403" s="162">
        <v>0</v>
      </c>
      <c r="T403" s="162">
        <v>0</v>
      </c>
      <c r="U403" s="178">
        <v>0</v>
      </c>
      <c r="V403" s="178">
        <v>0</v>
      </c>
      <c r="W403" s="178">
        <v>0</v>
      </c>
      <c r="X403" s="178">
        <v>0</v>
      </c>
      <c r="Y403" s="178">
        <v>0</v>
      </c>
      <c r="Z403" s="178">
        <v>0</v>
      </c>
      <c r="AA403" s="178">
        <v>0</v>
      </c>
      <c r="AB403" s="178">
        <v>0</v>
      </c>
      <c r="AC403" s="178">
        <v>0</v>
      </c>
      <c r="AD403" s="178">
        <v>0</v>
      </c>
      <c r="AE403" s="179">
        <f t="shared" si="169"/>
        <v>123039.02</v>
      </c>
      <c r="AF403" s="162">
        <v>200000</v>
      </c>
      <c r="AG403" s="178">
        <v>0</v>
      </c>
      <c r="AH403" s="138">
        <v>2024</v>
      </c>
      <c r="AI403" s="138">
        <v>2024</v>
      </c>
      <c r="AJ403" s="138">
        <v>2024</v>
      </c>
      <c r="AK403" s="169"/>
      <c r="AL403" s="169"/>
      <c r="AM403" s="169"/>
      <c r="AN403" s="169"/>
      <c r="AO403" s="170" t="s">
        <v>16948</v>
      </c>
      <c r="AP403" s="170" t="s">
        <v>16945</v>
      </c>
      <c r="AQ403" s="170" t="s">
        <v>16938</v>
      </c>
      <c r="AR403" s="170" t="s">
        <v>16950</v>
      </c>
      <c r="AS403" s="170" t="s">
        <v>16952</v>
      </c>
      <c r="AT403" s="170" t="s">
        <v>16950</v>
      </c>
      <c r="AU403" s="170"/>
      <c r="AV403" s="170"/>
      <c r="AW403" s="170"/>
      <c r="AX403" s="170"/>
      <c r="AY403" s="170" t="s">
        <v>621</v>
      </c>
      <c r="AZ403" s="171">
        <v>7098</v>
      </c>
      <c r="BA403" s="171">
        <v>776</v>
      </c>
      <c r="BB403" s="170" t="s">
        <v>17002</v>
      </c>
      <c r="BC403" s="170" t="s">
        <v>16998</v>
      </c>
      <c r="BD403" s="172"/>
      <c r="BE403" s="173">
        <f t="shared" si="167"/>
        <v>0</v>
      </c>
      <c r="BL403" s="118" t="str">
        <f t="shared" si="170"/>
        <v>887.000</v>
      </c>
      <c r="BO403" s="118" t="s">
        <v>3138</v>
      </c>
      <c r="BP403" s="118" t="s">
        <v>2983</v>
      </c>
      <c r="BQ403" s="118" t="s">
        <v>3139</v>
      </c>
      <c r="BW403" s="118" t="s">
        <v>3138</v>
      </c>
      <c r="BX403" s="118" t="s">
        <v>2983</v>
      </c>
      <c r="BY403" s="118" t="s">
        <v>3139</v>
      </c>
      <c r="CJ403" s="164">
        <f t="shared" si="149"/>
        <v>-4.6566128730773926E-10</v>
      </c>
    </row>
    <row r="404" spans="1:88" x14ac:dyDescent="0.3">
      <c r="A404" s="118">
        <v>1</v>
      </c>
      <c r="B404" s="165">
        <f>SUBTOTAL(9,$A$383:A404)</f>
        <v>22</v>
      </c>
      <c r="C404" s="165"/>
      <c r="D404" s="175" t="s">
        <v>138</v>
      </c>
      <c r="E404" s="138" t="s">
        <v>17202</v>
      </c>
      <c r="F404" s="162">
        <f t="shared" si="168"/>
        <v>6218770.04</v>
      </c>
      <c r="G404" s="178">
        <v>0</v>
      </c>
      <c r="H404" s="178">
        <v>0</v>
      </c>
      <c r="I404" s="178">
        <v>0</v>
      </c>
      <c r="J404" s="178">
        <v>0</v>
      </c>
      <c r="K404" s="178">
        <v>0</v>
      </c>
      <c r="L404" s="178">
        <v>0</v>
      </c>
      <c r="M404" s="195">
        <v>0</v>
      </c>
      <c r="N404" s="178">
        <v>0</v>
      </c>
      <c r="O404" s="162">
        <v>799.8</v>
      </c>
      <c r="P404" s="162">
        <v>5931829.7599999998</v>
      </c>
      <c r="Q404" s="178">
        <v>0</v>
      </c>
      <c r="R404" s="178">
        <v>0</v>
      </c>
      <c r="S404" s="162">
        <v>0</v>
      </c>
      <c r="T404" s="162">
        <v>0</v>
      </c>
      <c r="U404" s="178">
        <v>0</v>
      </c>
      <c r="V404" s="178">
        <v>0</v>
      </c>
      <c r="W404" s="178">
        <v>0</v>
      </c>
      <c r="X404" s="178">
        <v>0</v>
      </c>
      <c r="Y404" s="178">
        <v>0</v>
      </c>
      <c r="Z404" s="178">
        <v>0</v>
      </c>
      <c r="AA404" s="178">
        <v>0</v>
      </c>
      <c r="AB404" s="178">
        <v>0</v>
      </c>
      <c r="AC404" s="178">
        <v>0</v>
      </c>
      <c r="AD404" s="178">
        <v>0</v>
      </c>
      <c r="AE404" s="179">
        <f t="shared" si="169"/>
        <v>126941.16</v>
      </c>
      <c r="AF404" s="162">
        <v>159999.12</v>
      </c>
      <c r="AG404" s="178">
        <v>0</v>
      </c>
      <c r="AH404" s="138">
        <v>2024</v>
      </c>
      <c r="AI404" s="138">
        <v>2024</v>
      </c>
      <c r="AJ404" s="138">
        <v>2024</v>
      </c>
      <c r="AK404" s="169"/>
      <c r="AL404" s="169"/>
      <c r="AM404" s="169"/>
      <c r="AN404" s="169"/>
      <c r="AO404" s="170" t="s">
        <v>16948</v>
      </c>
      <c r="AP404" s="170" t="s">
        <v>16940</v>
      </c>
      <c r="AQ404" s="170">
        <v>0</v>
      </c>
      <c r="AR404" s="170" t="s">
        <v>16950</v>
      </c>
      <c r="AS404" s="170" t="s">
        <v>16954</v>
      </c>
      <c r="AT404" s="170" t="s">
        <v>16943</v>
      </c>
      <c r="AU404" s="170"/>
      <c r="AV404" s="170"/>
      <c r="AW404" s="170"/>
      <c r="AX404" s="170"/>
      <c r="AY404" s="170" t="s">
        <v>803</v>
      </c>
      <c r="AZ404" s="171">
        <v>3347.6</v>
      </c>
      <c r="BA404" s="171">
        <v>799.8</v>
      </c>
      <c r="BB404" s="170" t="s">
        <v>17002</v>
      </c>
      <c r="BC404" s="170">
        <v>2003</v>
      </c>
      <c r="BD404" s="172"/>
      <c r="BE404" s="173">
        <f t="shared" si="167"/>
        <v>0</v>
      </c>
      <c r="BL404" s="118" t="str">
        <f t="shared" si="170"/>
        <v>799.900</v>
      </c>
      <c r="BO404" s="118" t="s">
        <v>3140</v>
      </c>
      <c r="BP404" s="118" t="s">
        <v>2983</v>
      </c>
      <c r="BQ404" s="118" t="s">
        <v>2983</v>
      </c>
      <c r="BW404" s="118" t="s">
        <v>3140</v>
      </c>
      <c r="BX404" s="118" t="s">
        <v>2983</v>
      </c>
      <c r="BY404" s="118" t="s">
        <v>2983</v>
      </c>
      <c r="CJ404" s="164">
        <f t="shared" si="149"/>
        <v>2.6193447411060333E-10</v>
      </c>
    </row>
    <row r="405" spans="1:88" x14ac:dyDescent="0.3">
      <c r="A405" s="118">
        <v>1</v>
      </c>
      <c r="B405" s="165">
        <f>SUBTOTAL(9,$A$383:A405)</f>
        <v>23</v>
      </c>
      <c r="C405" s="165"/>
      <c r="D405" s="175" t="s">
        <v>137</v>
      </c>
      <c r="E405" s="138" t="s">
        <v>17202</v>
      </c>
      <c r="F405" s="162">
        <f t="shared" si="168"/>
        <v>4555232.67</v>
      </c>
      <c r="G405" s="178">
        <v>0</v>
      </c>
      <c r="H405" s="178">
        <v>0</v>
      </c>
      <c r="I405" s="178">
        <v>0</v>
      </c>
      <c r="J405" s="178">
        <v>0</v>
      </c>
      <c r="K405" s="178">
        <v>0</v>
      </c>
      <c r="L405" s="178">
        <v>0</v>
      </c>
      <c r="M405" s="195">
        <v>0</v>
      </c>
      <c r="N405" s="178">
        <v>0</v>
      </c>
      <c r="O405" s="162">
        <v>569</v>
      </c>
      <c r="P405" s="162">
        <v>4369314.54</v>
      </c>
      <c r="Q405" s="178">
        <v>0</v>
      </c>
      <c r="R405" s="178">
        <v>0</v>
      </c>
      <c r="S405" s="162">
        <v>0</v>
      </c>
      <c r="T405" s="162">
        <v>0</v>
      </c>
      <c r="U405" s="178">
        <v>0</v>
      </c>
      <c r="V405" s="178">
        <v>0</v>
      </c>
      <c r="W405" s="178">
        <v>0</v>
      </c>
      <c r="X405" s="178">
        <v>0</v>
      </c>
      <c r="Y405" s="178">
        <v>0</v>
      </c>
      <c r="Z405" s="178">
        <v>0</v>
      </c>
      <c r="AA405" s="178">
        <v>0</v>
      </c>
      <c r="AB405" s="178">
        <v>0</v>
      </c>
      <c r="AC405" s="178">
        <v>0</v>
      </c>
      <c r="AD405" s="178">
        <v>0</v>
      </c>
      <c r="AE405" s="179">
        <f t="shared" si="169"/>
        <v>93503.33</v>
      </c>
      <c r="AF405" s="162">
        <v>92414.8</v>
      </c>
      <c r="AG405" s="178">
        <v>0</v>
      </c>
      <c r="AH405" s="138">
        <v>2024</v>
      </c>
      <c r="AI405" s="138">
        <v>2024</v>
      </c>
      <c r="AJ405" s="138">
        <v>2024</v>
      </c>
      <c r="AK405" s="169"/>
      <c r="AL405" s="169"/>
      <c r="AM405" s="169"/>
      <c r="AN405" s="169"/>
      <c r="AO405" s="170" t="s">
        <v>16948</v>
      </c>
      <c r="AP405" s="170" t="s">
        <v>16946</v>
      </c>
      <c r="AQ405" s="170">
        <v>0</v>
      </c>
      <c r="AR405" s="170" t="s">
        <v>16950</v>
      </c>
      <c r="AS405" s="170" t="s">
        <v>16944</v>
      </c>
      <c r="AT405" s="170" t="s">
        <v>16943</v>
      </c>
      <c r="AU405" s="170"/>
      <c r="AV405" s="170"/>
      <c r="AW405" s="170"/>
      <c r="AX405" s="170"/>
      <c r="AY405" s="170" t="s">
        <v>1013</v>
      </c>
      <c r="AZ405" s="171">
        <v>618.79999999999995</v>
      </c>
      <c r="BA405" s="171">
        <v>569</v>
      </c>
      <c r="BB405" s="170" t="s">
        <v>17001</v>
      </c>
      <c r="BC405" s="170" t="s">
        <v>16998</v>
      </c>
      <c r="BD405" s="172"/>
      <c r="BE405" s="173">
        <f t="shared" si="167"/>
        <v>0</v>
      </c>
      <c r="BL405" s="118" t="str">
        <f t="shared" si="170"/>
        <v>629.000</v>
      </c>
      <c r="BO405" s="118" t="s">
        <v>3141</v>
      </c>
      <c r="BP405" s="118" t="s">
        <v>2983</v>
      </c>
      <c r="BQ405" s="118" t="s">
        <v>2983</v>
      </c>
      <c r="BW405" s="118" t="s">
        <v>3141</v>
      </c>
      <c r="BX405" s="118" t="s">
        <v>2983</v>
      </c>
      <c r="BY405" s="118" t="s">
        <v>2983</v>
      </c>
      <c r="CJ405" s="164">
        <f t="shared" si="149"/>
        <v>-1.1641532182693481E-10</v>
      </c>
    </row>
    <row r="406" spans="1:88" x14ac:dyDescent="0.3">
      <c r="A406" s="118">
        <v>1</v>
      </c>
      <c r="B406" s="165">
        <f>SUBTOTAL(9,$A$383:A406)</f>
        <v>24</v>
      </c>
      <c r="C406" s="165"/>
      <c r="D406" s="175" t="s">
        <v>136</v>
      </c>
      <c r="E406" s="138" t="s">
        <v>17202</v>
      </c>
      <c r="F406" s="162">
        <f t="shared" si="168"/>
        <v>6362963.8100000005</v>
      </c>
      <c r="G406" s="178">
        <v>0</v>
      </c>
      <c r="H406" s="178">
        <v>0</v>
      </c>
      <c r="I406" s="178">
        <v>0</v>
      </c>
      <c r="J406" s="178">
        <v>0</v>
      </c>
      <c r="K406" s="178">
        <v>0</v>
      </c>
      <c r="L406" s="178">
        <v>0</v>
      </c>
      <c r="M406" s="195">
        <v>0</v>
      </c>
      <c r="N406" s="178">
        <v>0</v>
      </c>
      <c r="O406" s="162">
        <v>790</v>
      </c>
      <c r="P406" s="162">
        <v>6142411.9900000002</v>
      </c>
      <c r="Q406" s="178">
        <v>0</v>
      </c>
      <c r="R406" s="178">
        <v>0</v>
      </c>
      <c r="S406" s="162">
        <v>0</v>
      </c>
      <c r="T406" s="162">
        <v>0</v>
      </c>
      <c r="U406" s="178">
        <v>0</v>
      </c>
      <c r="V406" s="178">
        <v>0</v>
      </c>
      <c r="W406" s="178">
        <v>0</v>
      </c>
      <c r="X406" s="178">
        <v>0</v>
      </c>
      <c r="Y406" s="178">
        <v>0</v>
      </c>
      <c r="Z406" s="178">
        <v>0</v>
      </c>
      <c r="AA406" s="178">
        <v>0</v>
      </c>
      <c r="AB406" s="178">
        <v>0</v>
      </c>
      <c r="AC406" s="178">
        <v>0</v>
      </c>
      <c r="AD406" s="178">
        <v>0</v>
      </c>
      <c r="AE406" s="179">
        <f t="shared" si="169"/>
        <v>131447.62</v>
      </c>
      <c r="AF406" s="162">
        <v>89104.2</v>
      </c>
      <c r="AG406" s="178">
        <v>0</v>
      </c>
      <c r="AH406" s="138">
        <v>2024</v>
      </c>
      <c r="AI406" s="138">
        <v>2024</v>
      </c>
      <c r="AJ406" s="138">
        <v>2024</v>
      </c>
      <c r="AK406" s="169"/>
      <c r="AL406" s="169"/>
      <c r="AM406" s="169"/>
      <c r="AN406" s="169"/>
      <c r="AO406" s="170" t="s">
        <v>16948</v>
      </c>
      <c r="AP406" s="170" t="s">
        <v>16940</v>
      </c>
      <c r="AQ406" s="170">
        <v>0</v>
      </c>
      <c r="AR406" s="170" t="s">
        <v>16945</v>
      </c>
      <c r="AS406" s="170" t="s">
        <v>16952</v>
      </c>
      <c r="AT406" s="170">
        <v>0</v>
      </c>
      <c r="AU406" s="170"/>
      <c r="AV406" s="170"/>
      <c r="AW406" s="170"/>
      <c r="AX406" s="170"/>
      <c r="AY406" s="170" t="s">
        <v>810</v>
      </c>
      <c r="AZ406" s="171">
        <v>941.4</v>
      </c>
      <c r="BA406" s="171">
        <v>790</v>
      </c>
      <c r="BB406" s="170" t="s">
        <v>17001</v>
      </c>
      <c r="BC406" s="170" t="s">
        <v>719</v>
      </c>
      <c r="BD406" s="172"/>
      <c r="BE406" s="173">
        <f t="shared" si="167"/>
        <v>0</v>
      </c>
      <c r="BL406" s="118" t="str">
        <f t="shared" si="170"/>
        <v>600.000</v>
      </c>
      <c r="BO406" s="118" t="s">
        <v>3142</v>
      </c>
      <c r="BP406" s="118" t="s">
        <v>2983</v>
      </c>
      <c r="BQ406" s="118" t="s">
        <v>2983</v>
      </c>
      <c r="BW406" s="118" t="s">
        <v>3142</v>
      </c>
      <c r="BX406" s="118" t="s">
        <v>2983</v>
      </c>
      <c r="BY406" s="118" t="s">
        <v>2983</v>
      </c>
      <c r="CJ406" s="164">
        <f t="shared" si="149"/>
        <v>3.0559021979570389E-10</v>
      </c>
    </row>
    <row r="407" spans="1:88" x14ac:dyDescent="0.3">
      <c r="A407" s="118">
        <v>1</v>
      </c>
      <c r="B407" s="165">
        <f>SUBTOTAL(9,$A$383:A407)</f>
        <v>25</v>
      </c>
      <c r="C407" s="165"/>
      <c r="D407" s="175" t="s">
        <v>134</v>
      </c>
      <c r="E407" s="138" t="s">
        <v>17202</v>
      </c>
      <c r="F407" s="162">
        <f t="shared" si="168"/>
        <v>3110155.71</v>
      </c>
      <c r="G407" s="178">
        <v>0</v>
      </c>
      <c r="H407" s="178">
        <v>0</v>
      </c>
      <c r="I407" s="178">
        <v>0</v>
      </c>
      <c r="J407" s="178">
        <v>0</v>
      </c>
      <c r="K407" s="178">
        <v>0</v>
      </c>
      <c r="L407" s="178">
        <v>0</v>
      </c>
      <c r="M407" s="195">
        <v>0</v>
      </c>
      <c r="N407" s="178">
        <v>0</v>
      </c>
      <c r="O407" s="162">
        <v>400</v>
      </c>
      <c r="P407" s="162">
        <v>2888357.16</v>
      </c>
      <c r="Q407" s="178">
        <v>0</v>
      </c>
      <c r="R407" s="178">
        <v>0</v>
      </c>
      <c r="S407" s="162">
        <v>0</v>
      </c>
      <c r="T407" s="162">
        <v>0</v>
      </c>
      <c r="U407" s="178">
        <v>0</v>
      </c>
      <c r="V407" s="178">
        <v>0</v>
      </c>
      <c r="W407" s="178">
        <v>0</v>
      </c>
      <c r="X407" s="178">
        <v>0</v>
      </c>
      <c r="Y407" s="178">
        <v>0</v>
      </c>
      <c r="Z407" s="178">
        <v>0</v>
      </c>
      <c r="AA407" s="178">
        <v>0</v>
      </c>
      <c r="AB407" s="178">
        <v>0</v>
      </c>
      <c r="AC407" s="178">
        <v>0</v>
      </c>
      <c r="AD407" s="178">
        <v>0</v>
      </c>
      <c r="AE407" s="179">
        <f t="shared" si="169"/>
        <v>61810.84</v>
      </c>
      <c r="AF407" s="162">
        <v>159987.71</v>
      </c>
      <c r="AG407" s="178">
        <v>0</v>
      </c>
      <c r="AH407" s="138">
        <v>2024</v>
      </c>
      <c r="AI407" s="138">
        <v>2024</v>
      </c>
      <c r="AJ407" s="138">
        <v>2024</v>
      </c>
      <c r="AK407" s="169"/>
      <c r="AL407" s="169"/>
      <c r="AM407" s="169"/>
      <c r="AN407" s="169"/>
      <c r="AO407" s="170" t="s">
        <v>16948</v>
      </c>
      <c r="AP407" s="170" t="s">
        <v>16951</v>
      </c>
      <c r="AQ407" s="170" t="s">
        <v>16957</v>
      </c>
      <c r="AR407" s="170" t="s">
        <v>16943</v>
      </c>
      <c r="AS407" s="170" t="s">
        <v>16938</v>
      </c>
      <c r="AT407" s="170" t="s">
        <v>16950</v>
      </c>
      <c r="AU407" s="170"/>
      <c r="AV407" s="170"/>
      <c r="AW407" s="170"/>
      <c r="AX407" s="170"/>
      <c r="AY407" s="170" t="s">
        <v>771</v>
      </c>
      <c r="AZ407" s="171">
        <v>3068.4</v>
      </c>
      <c r="BA407" s="171">
        <v>400</v>
      </c>
      <c r="BB407" s="170" t="s">
        <v>17002</v>
      </c>
      <c r="BC407" s="170" t="s">
        <v>16998</v>
      </c>
      <c r="BD407" s="172"/>
      <c r="BE407" s="173">
        <f t="shared" si="167"/>
        <v>0</v>
      </c>
      <c r="BL407" s="118" t="str">
        <f t="shared" si="170"/>
        <v>763.000</v>
      </c>
      <c r="BO407" s="118" t="s">
        <v>3143</v>
      </c>
      <c r="BP407" s="118" t="s">
        <v>2983</v>
      </c>
      <c r="BQ407" s="118" t="s">
        <v>2983</v>
      </c>
      <c r="BW407" s="118" t="s">
        <v>3143</v>
      </c>
      <c r="BX407" s="118" t="s">
        <v>2983</v>
      </c>
      <c r="BY407" s="118" t="s">
        <v>2983</v>
      </c>
      <c r="CJ407" s="164">
        <f t="shared" si="149"/>
        <v>-1.7462298274040222E-10</v>
      </c>
    </row>
    <row r="408" spans="1:88" x14ac:dyDescent="0.3">
      <c r="A408" s="118">
        <v>1</v>
      </c>
      <c r="B408" s="165">
        <f>SUBTOTAL(9,$A$383:A408)</f>
        <v>26</v>
      </c>
      <c r="C408" s="165"/>
      <c r="D408" s="175" t="s">
        <v>135</v>
      </c>
      <c r="E408" s="138" t="s">
        <v>17202</v>
      </c>
      <c r="F408" s="162">
        <f t="shared" si="168"/>
        <v>3130168</v>
      </c>
      <c r="G408" s="178">
        <v>0</v>
      </c>
      <c r="H408" s="178">
        <v>0</v>
      </c>
      <c r="I408" s="178">
        <v>0</v>
      </c>
      <c r="J408" s="178">
        <v>0</v>
      </c>
      <c r="K408" s="178">
        <v>0</v>
      </c>
      <c r="L408" s="178">
        <v>0</v>
      </c>
      <c r="M408" s="195">
        <v>0</v>
      </c>
      <c r="N408" s="178">
        <v>0</v>
      </c>
      <c r="O408" s="162">
        <v>400</v>
      </c>
      <c r="P408" s="162">
        <v>2888357.16</v>
      </c>
      <c r="Q408" s="178">
        <v>0</v>
      </c>
      <c r="R408" s="178">
        <v>0</v>
      </c>
      <c r="S408" s="162">
        <v>0</v>
      </c>
      <c r="T408" s="162">
        <v>0</v>
      </c>
      <c r="U408" s="178">
        <v>0</v>
      </c>
      <c r="V408" s="178">
        <v>0</v>
      </c>
      <c r="W408" s="178">
        <v>0</v>
      </c>
      <c r="X408" s="178">
        <v>0</v>
      </c>
      <c r="Y408" s="178">
        <v>0</v>
      </c>
      <c r="Z408" s="178">
        <v>0</v>
      </c>
      <c r="AA408" s="178">
        <v>0</v>
      </c>
      <c r="AB408" s="178">
        <v>0</v>
      </c>
      <c r="AC408" s="178">
        <v>0</v>
      </c>
      <c r="AD408" s="178">
        <v>0</v>
      </c>
      <c r="AE408" s="179">
        <f t="shared" si="169"/>
        <v>61810.84</v>
      </c>
      <c r="AF408" s="162">
        <v>180000</v>
      </c>
      <c r="AG408" s="178">
        <v>0</v>
      </c>
      <c r="AH408" s="138">
        <v>2024</v>
      </c>
      <c r="AI408" s="138">
        <v>2024</v>
      </c>
      <c r="AJ408" s="138">
        <v>2024</v>
      </c>
      <c r="AK408" s="169"/>
      <c r="AL408" s="169"/>
      <c r="AM408" s="169"/>
      <c r="AN408" s="169"/>
      <c r="AO408" s="170" t="s">
        <v>16948</v>
      </c>
      <c r="AP408" s="170" t="s">
        <v>16951</v>
      </c>
      <c r="AQ408" s="170" t="s">
        <v>16957</v>
      </c>
      <c r="AR408" s="170" t="s">
        <v>16943</v>
      </c>
      <c r="AS408" s="170" t="s">
        <v>16938</v>
      </c>
      <c r="AT408" s="170" t="s">
        <v>16950</v>
      </c>
      <c r="AU408" s="170"/>
      <c r="AV408" s="170"/>
      <c r="AW408" s="170"/>
      <c r="AX408" s="170"/>
      <c r="AY408" s="170" t="s">
        <v>771</v>
      </c>
      <c r="AZ408" s="171">
        <v>2618.5</v>
      </c>
      <c r="BA408" s="171">
        <v>400</v>
      </c>
      <c r="BB408" s="170" t="s">
        <v>17002</v>
      </c>
      <c r="BC408" s="170" t="s">
        <v>16998</v>
      </c>
      <c r="BD408" s="172"/>
      <c r="BE408" s="173">
        <f t="shared" si="167"/>
        <v>0</v>
      </c>
      <c r="BL408" s="118" t="str">
        <f t="shared" si="170"/>
        <v>655.000</v>
      </c>
      <c r="BO408" s="118" t="s">
        <v>3144</v>
      </c>
      <c r="BP408" s="118" t="s">
        <v>2983</v>
      </c>
      <c r="BQ408" s="118" t="s">
        <v>2983</v>
      </c>
      <c r="BW408" s="118" t="s">
        <v>3144</v>
      </c>
      <c r="BX408" s="118" t="s">
        <v>2983</v>
      </c>
      <c r="BY408" s="118" t="s">
        <v>2983</v>
      </c>
      <c r="CJ408" s="164">
        <f t="shared" si="149"/>
        <v>-1.4551915228366852E-10</v>
      </c>
    </row>
    <row r="409" spans="1:88" x14ac:dyDescent="0.3">
      <c r="A409" s="118">
        <v>1</v>
      </c>
      <c r="B409" s="165">
        <f>SUBTOTAL(9,$A$383:A409)</f>
        <v>27</v>
      </c>
      <c r="C409" s="165"/>
      <c r="D409" s="175" t="s">
        <v>133</v>
      </c>
      <c r="E409" s="138" t="s">
        <v>17202</v>
      </c>
      <c r="F409" s="162">
        <f t="shared" si="168"/>
        <v>10710881.680000002</v>
      </c>
      <c r="G409" s="178">
        <v>0</v>
      </c>
      <c r="H409" s="178">
        <v>0</v>
      </c>
      <c r="I409" s="178">
        <v>0</v>
      </c>
      <c r="J409" s="178">
        <v>0</v>
      </c>
      <c r="K409" s="178">
        <v>0</v>
      </c>
      <c r="L409" s="178">
        <v>0</v>
      </c>
      <c r="M409" s="195">
        <v>0</v>
      </c>
      <c r="N409" s="178">
        <v>0</v>
      </c>
      <c r="O409" s="162">
        <v>1445</v>
      </c>
      <c r="P409" s="162">
        <f>10261290.07+225181.13</f>
        <v>10486471.200000001</v>
      </c>
      <c r="Q409" s="178">
        <v>0</v>
      </c>
      <c r="R409" s="178">
        <v>0</v>
      </c>
      <c r="S409" s="162">
        <v>0</v>
      </c>
      <c r="T409" s="162">
        <v>0</v>
      </c>
      <c r="U409" s="178">
        <v>0</v>
      </c>
      <c r="V409" s="178">
        <v>0</v>
      </c>
      <c r="W409" s="178">
        <v>0</v>
      </c>
      <c r="X409" s="178">
        <v>0</v>
      </c>
      <c r="Y409" s="178">
        <v>0</v>
      </c>
      <c r="Z409" s="178">
        <v>0</v>
      </c>
      <c r="AA409" s="178">
        <v>0</v>
      </c>
      <c r="AB409" s="178">
        <v>0</v>
      </c>
      <c r="AC409" s="178">
        <v>0</v>
      </c>
      <c r="AD409" s="178">
        <v>0</v>
      </c>
      <c r="AE409" s="179">
        <f t="shared" si="169"/>
        <v>224410.48</v>
      </c>
      <c r="AF409" s="162">
        <v>0</v>
      </c>
      <c r="AG409" s="178">
        <v>0</v>
      </c>
      <c r="AH409" s="138" t="s">
        <v>17033</v>
      </c>
      <c r="AI409" s="138">
        <v>2024</v>
      </c>
      <c r="AJ409" s="138">
        <v>2024</v>
      </c>
      <c r="AK409" s="169"/>
      <c r="AL409" s="169"/>
      <c r="AM409" s="169"/>
      <c r="AN409" s="169"/>
      <c r="AO409" s="170" t="s">
        <v>16940</v>
      </c>
      <c r="AP409" s="170" t="s">
        <v>16948</v>
      </c>
      <c r="AQ409" s="170">
        <v>0</v>
      </c>
      <c r="AR409" s="170" t="s">
        <v>16949</v>
      </c>
      <c r="AS409" s="170" t="s">
        <v>16952</v>
      </c>
      <c r="AT409" s="170" t="s">
        <v>16950</v>
      </c>
      <c r="AU409" s="170"/>
      <c r="AV409" s="170"/>
      <c r="AW409" s="170"/>
      <c r="AX409" s="170"/>
      <c r="AY409" s="170" t="s">
        <v>780</v>
      </c>
      <c r="AZ409" s="171">
        <v>5084.1000000000004</v>
      </c>
      <c r="BA409" s="171">
        <v>1445</v>
      </c>
      <c r="BB409" s="170" t="s">
        <v>17001</v>
      </c>
      <c r="BC409" s="170" t="s">
        <v>719</v>
      </c>
      <c r="BD409" s="172"/>
      <c r="BE409" s="173">
        <f t="shared" si="167"/>
        <v>0</v>
      </c>
      <c r="BL409" s="118" t="str">
        <f t="shared" si="170"/>
        <v>1444.400</v>
      </c>
      <c r="BO409" s="118" t="s">
        <v>632</v>
      </c>
      <c r="BP409" s="118" t="s">
        <v>719</v>
      </c>
      <c r="BQ409" s="118" t="s">
        <v>3145</v>
      </c>
      <c r="BW409" s="118" t="s">
        <v>632</v>
      </c>
      <c r="BX409" s="118" t="s">
        <v>719</v>
      </c>
      <c r="BY409" s="118" t="s">
        <v>3145</v>
      </c>
      <c r="CJ409" s="164">
        <f t="shared" si="149"/>
        <v>4.3655745685100555E-10</v>
      </c>
    </row>
    <row r="410" spans="1:88" x14ac:dyDescent="0.3">
      <c r="A410" s="118">
        <v>1</v>
      </c>
      <c r="B410" s="165">
        <f>SUBTOTAL(9,$A$383:A410)</f>
        <v>28</v>
      </c>
      <c r="C410" s="165"/>
      <c r="D410" s="175" t="s">
        <v>131</v>
      </c>
      <c r="E410" s="138" t="s">
        <v>17202</v>
      </c>
      <c r="F410" s="162">
        <f t="shared" si="168"/>
        <v>4958186.1100000003</v>
      </c>
      <c r="G410" s="178">
        <v>0</v>
      </c>
      <c r="H410" s="178">
        <v>0</v>
      </c>
      <c r="I410" s="178">
        <v>0</v>
      </c>
      <c r="J410" s="178">
        <v>0</v>
      </c>
      <c r="K410" s="178">
        <v>0</v>
      </c>
      <c r="L410" s="178">
        <v>0</v>
      </c>
      <c r="M410" s="195">
        <v>0</v>
      </c>
      <c r="N410" s="178">
        <v>0</v>
      </c>
      <c r="O410" s="162">
        <v>633.6</v>
      </c>
      <c r="P410" s="162">
        <v>4658494.33</v>
      </c>
      <c r="Q410" s="178">
        <v>0</v>
      </c>
      <c r="R410" s="178">
        <v>0</v>
      </c>
      <c r="S410" s="162">
        <v>0</v>
      </c>
      <c r="T410" s="162">
        <v>0</v>
      </c>
      <c r="U410" s="178">
        <v>0</v>
      </c>
      <c r="V410" s="178">
        <v>0</v>
      </c>
      <c r="W410" s="178">
        <v>0</v>
      </c>
      <c r="X410" s="178">
        <v>0</v>
      </c>
      <c r="Y410" s="178">
        <v>0</v>
      </c>
      <c r="Z410" s="178">
        <v>0</v>
      </c>
      <c r="AA410" s="178">
        <v>0</v>
      </c>
      <c r="AB410" s="178">
        <v>0</v>
      </c>
      <c r="AC410" s="178">
        <v>0</v>
      </c>
      <c r="AD410" s="178">
        <v>0</v>
      </c>
      <c r="AE410" s="179">
        <f t="shared" si="169"/>
        <v>99691.78</v>
      </c>
      <c r="AF410" s="162">
        <v>200000</v>
      </c>
      <c r="AG410" s="178">
        <v>0</v>
      </c>
      <c r="AH410" s="138">
        <v>2024</v>
      </c>
      <c r="AI410" s="138">
        <v>2024</v>
      </c>
      <c r="AJ410" s="138">
        <v>2024</v>
      </c>
      <c r="AK410" s="169"/>
      <c r="AL410" s="169"/>
      <c r="AM410" s="169"/>
      <c r="AN410" s="169"/>
      <c r="AO410" s="170" t="s">
        <v>16948</v>
      </c>
      <c r="AP410" s="170" t="s">
        <v>16940</v>
      </c>
      <c r="AQ410" s="170">
        <v>0</v>
      </c>
      <c r="AR410" s="170" t="s">
        <v>16950</v>
      </c>
      <c r="AS410" s="170" t="s">
        <v>16944</v>
      </c>
      <c r="AT410" s="170" t="s">
        <v>16943</v>
      </c>
      <c r="AU410" s="170"/>
      <c r="AV410" s="170"/>
      <c r="AW410" s="170"/>
      <c r="AX410" s="170"/>
      <c r="AY410" s="170" t="s">
        <v>1013</v>
      </c>
      <c r="AZ410" s="171">
        <v>1923</v>
      </c>
      <c r="BA410" s="171">
        <v>633.6</v>
      </c>
      <c r="BB410" s="170" t="s">
        <v>17002</v>
      </c>
      <c r="BC410" s="170" t="s">
        <v>625</v>
      </c>
      <c r="BD410" s="172"/>
      <c r="BE410" s="173">
        <f t="shared" si="167"/>
        <v>0</v>
      </c>
      <c r="BL410" s="118" t="str">
        <f t="shared" si="170"/>
        <v>648.200</v>
      </c>
      <c r="BO410" s="118" t="s">
        <v>3149</v>
      </c>
      <c r="BP410" s="118" t="s">
        <v>2983</v>
      </c>
      <c r="BQ410" s="118" t="s">
        <v>2983</v>
      </c>
      <c r="BW410" s="118" t="s">
        <v>3149</v>
      </c>
      <c r="BX410" s="118" t="s">
        <v>2983</v>
      </c>
      <c r="BY410" s="118" t="s">
        <v>2983</v>
      </c>
      <c r="CJ410" s="164">
        <f t="shared" si="149"/>
        <v>2.6193447411060333E-10</v>
      </c>
    </row>
    <row r="411" spans="1:88" x14ac:dyDescent="0.3">
      <c r="A411" s="118">
        <v>1</v>
      </c>
      <c r="B411" s="165">
        <f>SUBTOTAL(9,$A$383:A411)</f>
        <v>29</v>
      </c>
      <c r="C411" s="165"/>
      <c r="D411" s="175" t="s">
        <v>130</v>
      </c>
      <c r="E411" s="138" t="s">
        <v>17202</v>
      </c>
      <c r="F411" s="162">
        <f t="shared" si="168"/>
        <v>2206333.88</v>
      </c>
      <c r="G411" s="178">
        <v>0</v>
      </c>
      <c r="H411" s="178">
        <v>0</v>
      </c>
      <c r="I411" s="178">
        <v>0</v>
      </c>
      <c r="J411" s="178">
        <v>0</v>
      </c>
      <c r="K411" s="178">
        <v>0</v>
      </c>
      <c r="L411" s="178">
        <v>0</v>
      </c>
      <c r="M411" s="195">
        <v>0</v>
      </c>
      <c r="N411" s="178">
        <v>0</v>
      </c>
      <c r="O411" s="162">
        <v>287</v>
      </c>
      <c r="P411" s="162">
        <v>2022611.65</v>
      </c>
      <c r="Q411" s="178">
        <v>0</v>
      </c>
      <c r="R411" s="178">
        <v>0</v>
      </c>
      <c r="S411" s="162">
        <v>0</v>
      </c>
      <c r="T411" s="162">
        <v>0</v>
      </c>
      <c r="U411" s="178">
        <v>0</v>
      </c>
      <c r="V411" s="178">
        <v>0</v>
      </c>
      <c r="W411" s="178">
        <v>0</v>
      </c>
      <c r="X411" s="178">
        <v>0</v>
      </c>
      <c r="Y411" s="178">
        <v>0</v>
      </c>
      <c r="Z411" s="178">
        <v>0</v>
      </c>
      <c r="AA411" s="178">
        <v>0</v>
      </c>
      <c r="AB411" s="178">
        <v>0</v>
      </c>
      <c r="AC411" s="178">
        <v>0</v>
      </c>
      <c r="AD411" s="178">
        <v>0</v>
      </c>
      <c r="AE411" s="179">
        <f t="shared" si="169"/>
        <v>43283.89</v>
      </c>
      <c r="AF411" s="162">
        <v>140438.34</v>
      </c>
      <c r="AG411" s="178">
        <v>0</v>
      </c>
      <c r="AH411" s="138">
        <v>2024</v>
      </c>
      <c r="AI411" s="138">
        <v>2024</v>
      </c>
      <c r="AJ411" s="138">
        <v>2024</v>
      </c>
      <c r="AK411" s="169"/>
      <c r="AL411" s="169"/>
      <c r="AM411" s="169"/>
      <c r="AN411" s="169"/>
      <c r="AO411" s="170" t="s">
        <v>16948</v>
      </c>
      <c r="AP411" s="170" t="s">
        <v>16946</v>
      </c>
      <c r="AQ411" s="170">
        <v>0</v>
      </c>
      <c r="AR411" s="170" t="s">
        <v>16958</v>
      </c>
      <c r="AS411" s="170" t="s">
        <v>16947</v>
      </c>
      <c r="AT411" s="170" t="s">
        <v>16950</v>
      </c>
      <c r="AU411" s="170"/>
      <c r="AV411" s="170"/>
      <c r="AW411" s="170"/>
      <c r="AX411" s="170"/>
      <c r="AY411" s="170" t="s">
        <v>736</v>
      </c>
      <c r="AZ411" s="171">
        <v>970.3</v>
      </c>
      <c r="BA411" s="171">
        <v>287</v>
      </c>
      <c r="BB411" s="170" t="s">
        <v>17002</v>
      </c>
      <c r="BC411" s="170" t="s">
        <v>16998</v>
      </c>
      <c r="BD411" s="172"/>
      <c r="BE411" s="173">
        <f t="shared" si="167"/>
        <v>0</v>
      </c>
      <c r="BL411" s="118" t="str">
        <f t="shared" si="170"/>
        <v>267.000</v>
      </c>
      <c r="BO411" s="118" t="s">
        <v>3150</v>
      </c>
      <c r="BP411" s="118" t="s">
        <v>2983</v>
      </c>
      <c r="BQ411" s="118" t="s">
        <v>2983</v>
      </c>
      <c r="BW411" s="118" t="s">
        <v>3150</v>
      </c>
      <c r="BX411" s="118" t="s">
        <v>2983</v>
      </c>
      <c r="BY411" s="118" t="s">
        <v>2983</v>
      </c>
      <c r="CJ411" s="164">
        <f t="shared" si="149"/>
        <v>-2.9103830456733704E-11</v>
      </c>
    </row>
    <row r="412" spans="1:88" x14ac:dyDescent="0.3">
      <c r="A412" s="118">
        <v>1</v>
      </c>
      <c r="B412" s="165">
        <f>SUBTOTAL(9,$A$383:A412)</f>
        <v>30</v>
      </c>
      <c r="C412" s="165"/>
      <c r="D412" s="175" t="s">
        <v>129</v>
      </c>
      <c r="E412" s="138" t="s">
        <v>17202</v>
      </c>
      <c r="F412" s="162">
        <f t="shared" si="168"/>
        <v>6186049.4400000004</v>
      </c>
      <c r="G412" s="178">
        <v>0</v>
      </c>
      <c r="H412" s="178">
        <v>0</v>
      </c>
      <c r="I412" s="178">
        <v>0</v>
      </c>
      <c r="J412" s="178">
        <v>0</v>
      </c>
      <c r="K412" s="178">
        <v>0</v>
      </c>
      <c r="L412" s="178">
        <v>0</v>
      </c>
      <c r="M412" s="195">
        <v>0</v>
      </c>
      <c r="N412" s="178">
        <v>0</v>
      </c>
      <c r="O412" s="162">
        <v>750</v>
      </c>
      <c r="P412" s="162">
        <v>5821489.3799999999</v>
      </c>
      <c r="Q412" s="178">
        <v>0</v>
      </c>
      <c r="R412" s="178">
        <v>0</v>
      </c>
      <c r="S412" s="162">
        <v>0</v>
      </c>
      <c r="T412" s="162">
        <v>0</v>
      </c>
      <c r="U412" s="178">
        <v>0</v>
      </c>
      <c r="V412" s="178">
        <v>0</v>
      </c>
      <c r="W412" s="178">
        <v>0</v>
      </c>
      <c r="X412" s="178">
        <v>0</v>
      </c>
      <c r="Y412" s="178">
        <v>0</v>
      </c>
      <c r="Z412" s="178">
        <v>0</v>
      </c>
      <c r="AA412" s="178">
        <v>0</v>
      </c>
      <c r="AB412" s="178">
        <v>0</v>
      </c>
      <c r="AC412" s="178">
        <v>0</v>
      </c>
      <c r="AD412" s="178">
        <v>0</v>
      </c>
      <c r="AE412" s="179">
        <f t="shared" si="169"/>
        <v>124579.87</v>
      </c>
      <c r="AF412" s="162">
        <v>239980.19</v>
      </c>
      <c r="AG412" s="178">
        <v>0</v>
      </c>
      <c r="AH412" s="138">
        <v>2024</v>
      </c>
      <c r="AI412" s="138">
        <v>2024</v>
      </c>
      <c r="AJ412" s="138">
        <v>2024</v>
      </c>
      <c r="AK412" s="169"/>
      <c r="AL412" s="169"/>
      <c r="AM412" s="169"/>
      <c r="AN412" s="169"/>
      <c r="AO412" s="170" t="s">
        <v>16948</v>
      </c>
      <c r="AP412" s="170" t="s">
        <v>16946</v>
      </c>
      <c r="AQ412" s="170">
        <v>0</v>
      </c>
      <c r="AR412" s="170" t="s">
        <v>16943</v>
      </c>
      <c r="AS412" s="170" t="s">
        <v>16944</v>
      </c>
      <c r="AT412" s="170">
        <v>0</v>
      </c>
      <c r="AU412" s="170"/>
      <c r="AV412" s="170"/>
      <c r="AW412" s="170"/>
      <c r="AX412" s="170"/>
      <c r="AY412" s="170" t="s">
        <v>771</v>
      </c>
      <c r="AZ412" s="171">
        <v>2024.6</v>
      </c>
      <c r="BA412" s="171">
        <v>750</v>
      </c>
      <c r="BB412" s="170" t="s">
        <v>17001</v>
      </c>
      <c r="BC412" s="170" t="s">
        <v>16998</v>
      </c>
      <c r="BD412" s="172"/>
      <c r="BE412" s="173">
        <f t="shared" si="167"/>
        <v>0</v>
      </c>
      <c r="BL412" s="118" t="str">
        <f t="shared" si="170"/>
        <v>804.380</v>
      </c>
      <c r="BO412" s="118" t="s">
        <v>3151</v>
      </c>
      <c r="BP412" s="118" t="s">
        <v>2983</v>
      </c>
      <c r="BQ412" s="118" t="s">
        <v>2983</v>
      </c>
      <c r="BW412" s="118" t="s">
        <v>3151</v>
      </c>
      <c r="BX412" s="118" t="s">
        <v>2983</v>
      </c>
      <c r="BY412" s="118" t="s">
        <v>2983</v>
      </c>
      <c r="CJ412" s="164">
        <f t="shared" ref="CJ412:CJ518" si="171">F412-G412-H412-I412-J412-K412-L412-N412-P412-R412-T412-V412-W412-X412-Y412-Z412-AA412-AB412-AC412-AD412-AE412-AF412-AG412</f>
        <v>5.2386894822120667E-10</v>
      </c>
    </row>
    <row r="413" spans="1:88" x14ac:dyDescent="0.3">
      <c r="A413" s="118">
        <v>1</v>
      </c>
      <c r="B413" s="165">
        <f>SUBTOTAL(9,$A$383:A413)</f>
        <v>31</v>
      </c>
      <c r="C413" s="165"/>
      <c r="D413" s="175" t="s">
        <v>128</v>
      </c>
      <c r="E413" s="138" t="s">
        <v>17202</v>
      </c>
      <c r="F413" s="162">
        <f t="shared" si="168"/>
        <v>7988714.0499999998</v>
      </c>
      <c r="G413" s="178">
        <v>0</v>
      </c>
      <c r="H413" s="178">
        <v>0</v>
      </c>
      <c r="I413" s="178">
        <v>0</v>
      </c>
      <c r="J413" s="178">
        <v>0</v>
      </c>
      <c r="K413" s="178">
        <v>0</v>
      </c>
      <c r="L413" s="178">
        <v>0</v>
      </c>
      <c r="M413" s="195">
        <v>0</v>
      </c>
      <c r="N413" s="178">
        <v>0</v>
      </c>
      <c r="O413" s="162">
        <v>970</v>
      </c>
      <c r="P413" s="162">
        <v>7586563.7699999996</v>
      </c>
      <c r="Q413" s="178">
        <v>0</v>
      </c>
      <c r="R413" s="178">
        <v>0</v>
      </c>
      <c r="S413" s="162">
        <v>0</v>
      </c>
      <c r="T413" s="162">
        <v>0</v>
      </c>
      <c r="U413" s="178">
        <v>0</v>
      </c>
      <c r="V413" s="178">
        <v>0</v>
      </c>
      <c r="W413" s="178">
        <v>0</v>
      </c>
      <c r="X413" s="178">
        <v>0</v>
      </c>
      <c r="Y413" s="178">
        <v>0</v>
      </c>
      <c r="Z413" s="178">
        <v>0</v>
      </c>
      <c r="AA413" s="178">
        <v>0</v>
      </c>
      <c r="AB413" s="178">
        <v>0</v>
      </c>
      <c r="AC413" s="178">
        <v>0</v>
      </c>
      <c r="AD413" s="178">
        <v>0</v>
      </c>
      <c r="AE413" s="179">
        <f t="shared" si="169"/>
        <v>162352.46</v>
      </c>
      <c r="AF413" s="162">
        <v>239797.82</v>
      </c>
      <c r="AG413" s="178">
        <v>0</v>
      </c>
      <c r="AH413" s="138">
        <v>2024</v>
      </c>
      <c r="AI413" s="138">
        <v>2024</v>
      </c>
      <c r="AJ413" s="138">
        <v>2024</v>
      </c>
      <c r="AK413" s="169"/>
      <c r="AL413" s="169"/>
      <c r="AM413" s="169"/>
      <c r="AN413" s="169"/>
      <c r="AO413" s="170" t="s">
        <v>16948</v>
      </c>
      <c r="AP413" s="170" t="s">
        <v>16945</v>
      </c>
      <c r="AQ413" s="170">
        <v>0</v>
      </c>
      <c r="AR413" s="170" t="s">
        <v>16940</v>
      </c>
      <c r="AS413" s="170" t="s">
        <v>16952</v>
      </c>
      <c r="AT413" s="170" t="s">
        <v>16950</v>
      </c>
      <c r="AU413" s="170"/>
      <c r="AV413" s="170"/>
      <c r="AW413" s="170"/>
      <c r="AX413" s="170"/>
      <c r="AY413" s="170" t="s">
        <v>613</v>
      </c>
      <c r="AZ413" s="171">
        <v>1926.2</v>
      </c>
      <c r="BA413" s="171">
        <v>970</v>
      </c>
      <c r="BB413" s="170" t="s">
        <v>17001</v>
      </c>
      <c r="BC413" s="170">
        <v>2002</v>
      </c>
      <c r="BD413" s="172"/>
      <c r="BE413" s="173">
        <f t="shared" si="167"/>
        <v>0</v>
      </c>
      <c r="BL413" s="118" t="str">
        <f t="shared" si="170"/>
        <v>762.700</v>
      </c>
      <c r="BO413" s="118" t="s">
        <v>3153</v>
      </c>
      <c r="BP413" s="118" t="s">
        <v>2983</v>
      </c>
      <c r="BQ413" s="118" t="s">
        <v>2983</v>
      </c>
      <c r="BW413" s="118" t="s">
        <v>3153</v>
      </c>
      <c r="BX413" s="118" t="s">
        <v>2983</v>
      </c>
      <c r="BY413" s="118" t="s">
        <v>2983</v>
      </c>
      <c r="CJ413" s="164">
        <f t="shared" si="171"/>
        <v>2.6193447411060333E-10</v>
      </c>
    </row>
    <row r="414" spans="1:88" x14ac:dyDescent="0.3">
      <c r="A414" s="118">
        <v>1</v>
      </c>
      <c r="B414" s="165">
        <f>SUBTOTAL(9,$A$383:A414)</f>
        <v>32</v>
      </c>
      <c r="C414" s="165"/>
      <c r="D414" s="175" t="s">
        <v>126</v>
      </c>
      <c r="E414" s="138" t="s">
        <v>17202</v>
      </c>
      <c r="F414" s="162">
        <f t="shared" si="168"/>
        <v>4061274.6799999997</v>
      </c>
      <c r="G414" s="178">
        <v>0</v>
      </c>
      <c r="H414" s="178">
        <v>0</v>
      </c>
      <c r="I414" s="178">
        <v>0</v>
      </c>
      <c r="J414" s="178">
        <v>0</v>
      </c>
      <c r="K414" s="178">
        <v>0</v>
      </c>
      <c r="L414" s="178">
        <v>0</v>
      </c>
      <c r="M414" s="195">
        <v>0</v>
      </c>
      <c r="N414" s="178">
        <v>0</v>
      </c>
      <c r="O414" s="162">
        <v>0</v>
      </c>
      <c r="P414" s="162">
        <v>0</v>
      </c>
      <c r="Q414" s="178">
        <v>0</v>
      </c>
      <c r="R414" s="178">
        <v>0</v>
      </c>
      <c r="S414" s="162">
        <v>558.29999999999995</v>
      </c>
      <c r="T414" s="162">
        <v>3976184.34</v>
      </c>
      <c r="U414" s="178">
        <v>0</v>
      </c>
      <c r="V414" s="178">
        <v>0</v>
      </c>
      <c r="W414" s="178">
        <v>0</v>
      </c>
      <c r="X414" s="178">
        <v>0</v>
      </c>
      <c r="Y414" s="178">
        <v>0</v>
      </c>
      <c r="Z414" s="178">
        <v>0</v>
      </c>
      <c r="AA414" s="178">
        <v>0</v>
      </c>
      <c r="AB414" s="178">
        <v>0</v>
      </c>
      <c r="AC414" s="178">
        <v>0</v>
      </c>
      <c r="AD414" s="178">
        <v>0</v>
      </c>
      <c r="AE414" s="179">
        <f t="shared" si="169"/>
        <v>85090.34</v>
      </c>
      <c r="AF414" s="162">
        <v>0</v>
      </c>
      <c r="AG414" s="178">
        <v>0</v>
      </c>
      <c r="AH414" s="138" t="s">
        <v>17033</v>
      </c>
      <c r="AI414" s="138">
        <v>2024</v>
      </c>
      <c r="AJ414" s="138">
        <v>2024</v>
      </c>
      <c r="AK414" s="169"/>
      <c r="AL414" s="169"/>
      <c r="AM414" s="169"/>
      <c r="AN414" s="169"/>
      <c r="AO414" s="170" t="s">
        <v>16948</v>
      </c>
      <c r="AP414" s="170" t="s">
        <v>16945</v>
      </c>
      <c r="AQ414" s="170">
        <v>0</v>
      </c>
      <c r="AR414" s="170" t="s">
        <v>16946</v>
      </c>
      <c r="AS414" s="170" t="s">
        <v>16952</v>
      </c>
      <c r="AT414" s="170">
        <v>0</v>
      </c>
      <c r="AU414" s="170"/>
      <c r="AV414" s="170"/>
      <c r="AW414" s="170"/>
      <c r="AX414" s="170"/>
      <c r="AY414" s="170" t="s">
        <v>662</v>
      </c>
      <c r="AZ414" s="171">
        <v>504.6</v>
      </c>
      <c r="BA414" s="171">
        <v>520</v>
      </c>
      <c r="BB414" s="170" t="s">
        <v>17001</v>
      </c>
      <c r="BC414" s="170">
        <v>2000</v>
      </c>
      <c r="BD414" s="172"/>
      <c r="BE414" s="173">
        <f t="shared" si="167"/>
        <v>520</v>
      </c>
      <c r="BL414" s="118" t="str">
        <f t="shared" si="170"/>
        <v>372.500</v>
      </c>
      <c r="BO414" s="118" t="s">
        <v>3155</v>
      </c>
      <c r="BP414" s="118" t="s">
        <v>2983</v>
      </c>
      <c r="BQ414" s="118" t="s">
        <v>2983</v>
      </c>
      <c r="BW414" s="118" t="s">
        <v>3155</v>
      </c>
      <c r="BX414" s="118" t="s">
        <v>2983</v>
      </c>
      <c r="BY414" s="118" t="s">
        <v>2983</v>
      </c>
      <c r="CJ414" s="164">
        <f t="shared" si="171"/>
        <v>-1.4551915228366852E-10</v>
      </c>
    </row>
    <row r="415" spans="1:88" x14ac:dyDescent="0.3">
      <c r="A415" s="118">
        <v>1</v>
      </c>
      <c r="B415" s="165">
        <f>SUBTOTAL(9,$A$383:A415)</f>
        <v>33</v>
      </c>
      <c r="C415" s="165"/>
      <c r="D415" s="175" t="s">
        <v>125</v>
      </c>
      <c r="E415" s="138" t="s">
        <v>17202</v>
      </c>
      <c r="F415" s="162">
        <f t="shared" si="168"/>
        <v>3140007.13</v>
      </c>
      <c r="G415" s="178">
        <v>0</v>
      </c>
      <c r="H415" s="178">
        <v>0</v>
      </c>
      <c r="I415" s="178">
        <v>0</v>
      </c>
      <c r="J415" s="178">
        <v>0</v>
      </c>
      <c r="K415" s="178">
        <v>0</v>
      </c>
      <c r="L415" s="178">
        <v>0</v>
      </c>
      <c r="M415" s="195">
        <v>0</v>
      </c>
      <c r="N415" s="178">
        <v>0</v>
      </c>
      <c r="O415" s="162">
        <v>396</v>
      </c>
      <c r="P415" s="162">
        <v>3000905.19</v>
      </c>
      <c r="Q415" s="178">
        <v>0</v>
      </c>
      <c r="R415" s="178">
        <v>0</v>
      </c>
      <c r="S415" s="162">
        <v>0</v>
      </c>
      <c r="T415" s="162">
        <v>0</v>
      </c>
      <c r="U415" s="178">
        <v>0</v>
      </c>
      <c r="V415" s="178">
        <v>0</v>
      </c>
      <c r="W415" s="178">
        <v>0</v>
      </c>
      <c r="X415" s="178">
        <v>0</v>
      </c>
      <c r="Y415" s="178">
        <v>0</v>
      </c>
      <c r="Z415" s="178">
        <v>0</v>
      </c>
      <c r="AA415" s="178">
        <v>0</v>
      </c>
      <c r="AB415" s="178">
        <v>0</v>
      </c>
      <c r="AC415" s="178">
        <v>0</v>
      </c>
      <c r="AD415" s="178">
        <v>0</v>
      </c>
      <c r="AE415" s="179">
        <f t="shared" si="169"/>
        <v>64219.37</v>
      </c>
      <c r="AF415" s="162">
        <v>74882.570000000007</v>
      </c>
      <c r="AG415" s="178">
        <v>0</v>
      </c>
      <c r="AH415" s="138">
        <v>2024</v>
      </c>
      <c r="AI415" s="138">
        <v>2024</v>
      </c>
      <c r="AJ415" s="138">
        <v>2024</v>
      </c>
      <c r="AK415" s="169"/>
      <c r="AL415" s="169"/>
      <c r="AM415" s="169"/>
      <c r="AN415" s="169"/>
      <c r="AO415" s="170" t="s">
        <v>16948</v>
      </c>
      <c r="AP415" s="170" t="s">
        <v>16946</v>
      </c>
      <c r="AQ415" s="170">
        <v>0</v>
      </c>
      <c r="AR415" s="170" t="s">
        <v>16951</v>
      </c>
      <c r="AS415" s="170" t="s">
        <v>16952</v>
      </c>
      <c r="AT415" s="170">
        <v>0</v>
      </c>
      <c r="AU415" s="170"/>
      <c r="AV415" s="170"/>
      <c r="AW415" s="170"/>
      <c r="AX415" s="170"/>
      <c r="AY415" s="170" t="s">
        <v>663</v>
      </c>
      <c r="AZ415" s="171">
        <v>358.3</v>
      </c>
      <c r="BA415" s="171">
        <v>396</v>
      </c>
      <c r="BB415" s="170" t="s">
        <v>17001</v>
      </c>
      <c r="BC415" s="170" t="s">
        <v>719</v>
      </c>
      <c r="BD415" s="172"/>
      <c r="BE415" s="173">
        <f t="shared" si="167"/>
        <v>0</v>
      </c>
      <c r="BL415" s="118" t="str">
        <f t="shared" si="170"/>
        <v>153.000</v>
      </c>
      <c r="BO415" s="118" t="s">
        <v>3156</v>
      </c>
      <c r="BP415" s="118" t="s">
        <v>2983</v>
      </c>
      <c r="BQ415" s="118" t="s">
        <v>2983</v>
      </c>
      <c r="BW415" s="118" t="s">
        <v>3156</v>
      </c>
      <c r="BX415" s="118" t="s">
        <v>2983</v>
      </c>
      <c r="BY415" s="118" t="s">
        <v>2983</v>
      </c>
      <c r="CJ415" s="164">
        <f t="shared" si="171"/>
        <v>-5.8207660913467407E-11</v>
      </c>
    </row>
    <row r="416" spans="1:88" x14ac:dyDescent="0.3">
      <c r="A416" s="118">
        <v>1</v>
      </c>
      <c r="B416" s="165">
        <f>SUBTOTAL(9,$A$383:A416)</f>
        <v>34</v>
      </c>
      <c r="C416" s="165"/>
      <c r="D416" s="175" t="s">
        <v>124</v>
      </c>
      <c r="E416" s="138" t="s">
        <v>17202</v>
      </c>
      <c r="F416" s="162">
        <f t="shared" si="168"/>
        <v>2457800</v>
      </c>
      <c r="G416" s="178">
        <v>0</v>
      </c>
      <c r="H416" s="178">
        <v>0</v>
      </c>
      <c r="I416" s="178">
        <v>0</v>
      </c>
      <c r="J416" s="178">
        <v>0</v>
      </c>
      <c r="K416" s="178">
        <v>0</v>
      </c>
      <c r="L416" s="178">
        <v>0</v>
      </c>
      <c r="M416" s="195">
        <v>1</v>
      </c>
      <c r="N416" s="162">
        <v>2259447.8199999998</v>
      </c>
      <c r="O416" s="162">
        <v>0</v>
      </c>
      <c r="P416" s="162">
        <v>0</v>
      </c>
      <c r="Q416" s="178">
        <v>0</v>
      </c>
      <c r="R416" s="178">
        <v>0</v>
      </c>
      <c r="S416" s="162">
        <v>0</v>
      </c>
      <c r="T416" s="162">
        <v>0</v>
      </c>
      <c r="U416" s="178">
        <v>0</v>
      </c>
      <c r="V416" s="178">
        <v>0</v>
      </c>
      <c r="W416" s="178">
        <v>0</v>
      </c>
      <c r="X416" s="178">
        <v>0</v>
      </c>
      <c r="Y416" s="178">
        <v>0</v>
      </c>
      <c r="Z416" s="178">
        <v>0</v>
      </c>
      <c r="AA416" s="178">
        <v>0</v>
      </c>
      <c r="AB416" s="178">
        <v>0</v>
      </c>
      <c r="AC416" s="178">
        <v>0</v>
      </c>
      <c r="AD416" s="178">
        <v>0</v>
      </c>
      <c r="AE416" s="179">
        <f t="shared" si="169"/>
        <v>48352.18</v>
      </c>
      <c r="AF416" s="178">
        <v>150000</v>
      </c>
      <c r="AG416" s="178">
        <v>0</v>
      </c>
      <c r="AH416" s="138">
        <v>2024</v>
      </c>
      <c r="AI416" s="138">
        <v>2024</v>
      </c>
      <c r="AJ416" s="138">
        <v>2024</v>
      </c>
      <c r="AK416" s="169"/>
      <c r="AL416" s="169"/>
      <c r="AM416" s="169"/>
      <c r="AN416" s="169"/>
      <c r="AO416" s="170">
        <v>2017</v>
      </c>
      <c r="AP416" s="170" t="s">
        <v>16951</v>
      </c>
      <c r="AQ416" s="170" t="s">
        <v>16948</v>
      </c>
      <c r="AR416" s="170" t="s">
        <v>16952</v>
      </c>
      <c r="AS416" s="170" t="s">
        <v>16938</v>
      </c>
      <c r="AT416" s="170" t="s">
        <v>16950</v>
      </c>
      <c r="AU416" s="170"/>
      <c r="AV416" s="170" t="s">
        <v>17010</v>
      </c>
      <c r="AW416" s="170"/>
      <c r="AX416" s="170"/>
      <c r="AY416" s="170" t="s">
        <v>614</v>
      </c>
      <c r="AZ416" s="171">
        <v>4218.8</v>
      </c>
      <c r="BA416" s="171">
        <v>718.36</v>
      </c>
      <c r="BB416" s="170" t="s">
        <v>17005</v>
      </c>
      <c r="BC416" s="170">
        <v>2017</v>
      </c>
      <c r="BD416" s="172"/>
      <c r="BE416" s="173">
        <f t="shared" si="167"/>
        <v>718.36</v>
      </c>
      <c r="BL416" s="118" t="str">
        <f t="shared" si="170"/>
        <v>1047.000</v>
      </c>
      <c r="BO416" s="118" t="s">
        <v>3157</v>
      </c>
      <c r="BP416" s="118" t="s">
        <v>2983</v>
      </c>
      <c r="BQ416" s="118" t="s">
        <v>2983</v>
      </c>
      <c r="BW416" s="118" t="s">
        <v>3157</v>
      </c>
      <c r="BX416" s="118" t="s">
        <v>2983</v>
      </c>
      <c r="BY416" s="118" t="s">
        <v>2983</v>
      </c>
      <c r="CJ416" s="164">
        <f t="shared" si="171"/>
        <v>1.7462298274040222E-10</v>
      </c>
    </row>
    <row r="417" spans="1:120" x14ac:dyDescent="0.3">
      <c r="A417" s="118">
        <v>1</v>
      </c>
      <c r="B417" s="165">
        <f>SUBTOTAL(9,$A$383:A417)</f>
        <v>35</v>
      </c>
      <c r="C417" s="165"/>
      <c r="D417" s="175" t="s">
        <v>123</v>
      </c>
      <c r="E417" s="138" t="s">
        <v>17202</v>
      </c>
      <c r="F417" s="162">
        <f t="shared" si="168"/>
        <v>12484977.24</v>
      </c>
      <c r="G417" s="178">
        <v>0</v>
      </c>
      <c r="H417" s="178">
        <v>0</v>
      </c>
      <c r="I417" s="178">
        <v>0</v>
      </c>
      <c r="J417" s="178">
        <v>0</v>
      </c>
      <c r="K417" s="178">
        <v>0</v>
      </c>
      <c r="L417" s="178">
        <v>0</v>
      </c>
      <c r="M417" s="195">
        <v>0</v>
      </c>
      <c r="N417" s="178">
        <v>0</v>
      </c>
      <c r="O417" s="162">
        <v>1523</v>
      </c>
      <c r="P417" s="162">
        <v>11988454.74</v>
      </c>
      <c r="Q417" s="178">
        <v>0</v>
      </c>
      <c r="R417" s="178">
        <v>0</v>
      </c>
      <c r="S417" s="162">
        <v>0</v>
      </c>
      <c r="T417" s="162">
        <v>0</v>
      </c>
      <c r="U417" s="178">
        <v>0</v>
      </c>
      <c r="V417" s="178">
        <v>0</v>
      </c>
      <c r="W417" s="178">
        <v>0</v>
      </c>
      <c r="X417" s="178">
        <v>0</v>
      </c>
      <c r="Y417" s="178">
        <v>0</v>
      </c>
      <c r="Z417" s="178">
        <v>0</v>
      </c>
      <c r="AA417" s="178">
        <v>0</v>
      </c>
      <c r="AB417" s="178">
        <v>0</v>
      </c>
      <c r="AC417" s="178">
        <v>0</v>
      </c>
      <c r="AD417" s="178">
        <v>0</v>
      </c>
      <c r="AE417" s="179">
        <f t="shared" si="169"/>
        <v>256552.93</v>
      </c>
      <c r="AF417" s="162">
        <v>239969.57</v>
      </c>
      <c r="AG417" s="178">
        <v>0</v>
      </c>
      <c r="AH417" s="138">
        <v>2024</v>
      </c>
      <c r="AI417" s="138">
        <v>2024</v>
      </c>
      <c r="AJ417" s="138">
        <v>2024</v>
      </c>
      <c r="AK417" s="169"/>
      <c r="AL417" s="169"/>
      <c r="AM417" s="169"/>
      <c r="AN417" s="169"/>
      <c r="AO417" s="170" t="s">
        <v>16948</v>
      </c>
      <c r="AP417" s="170" t="s">
        <v>16946</v>
      </c>
      <c r="AQ417" s="170">
        <v>0</v>
      </c>
      <c r="AR417" s="170" t="s">
        <v>16938</v>
      </c>
      <c r="AS417" s="170" t="s">
        <v>16944</v>
      </c>
      <c r="AT417" s="170" t="s">
        <v>16950</v>
      </c>
      <c r="AU417" s="170"/>
      <c r="AV417" s="170"/>
      <c r="AW417" s="170"/>
      <c r="AX417" s="170"/>
      <c r="AY417" s="170" t="s">
        <v>852</v>
      </c>
      <c r="AZ417" s="171">
        <v>4599.3999999999996</v>
      </c>
      <c r="BA417" s="171">
        <v>1523</v>
      </c>
      <c r="BB417" s="170" t="s">
        <v>17001</v>
      </c>
      <c r="BC417" s="170" t="s">
        <v>655</v>
      </c>
      <c r="BD417" s="172"/>
      <c r="BE417" s="173">
        <f t="shared" si="167"/>
        <v>0</v>
      </c>
      <c r="BL417" s="118" t="str">
        <f t="shared" si="170"/>
        <v>1318.600</v>
      </c>
      <c r="BO417" s="118" t="s">
        <v>3158</v>
      </c>
      <c r="BP417" s="118" t="s">
        <v>2983</v>
      </c>
      <c r="BQ417" s="118" t="s">
        <v>2983</v>
      </c>
      <c r="BW417" s="118" t="s">
        <v>3158</v>
      </c>
      <c r="BX417" s="118" t="s">
        <v>2983</v>
      </c>
      <c r="BY417" s="118" t="s">
        <v>2983</v>
      </c>
      <c r="CJ417" s="164">
        <f t="shared" si="171"/>
        <v>0</v>
      </c>
    </row>
    <row r="418" spans="1:120" x14ac:dyDescent="0.3">
      <c r="A418" s="118">
        <v>1</v>
      </c>
      <c r="B418" s="165">
        <f>SUBTOTAL(9,$A$383:A418)</f>
        <v>36</v>
      </c>
      <c r="C418" s="165"/>
      <c r="D418" s="166" t="s">
        <v>72</v>
      </c>
      <c r="E418" s="138" t="s">
        <v>17202</v>
      </c>
      <c r="F418" s="162">
        <f t="shared" si="168"/>
        <v>9295280.9900000002</v>
      </c>
      <c r="G418" s="162">
        <v>0</v>
      </c>
      <c r="H418" s="162">
        <v>0</v>
      </c>
      <c r="I418" s="162">
        <v>0</v>
      </c>
      <c r="J418" s="162">
        <v>0</v>
      </c>
      <c r="K418" s="162">
        <v>0</v>
      </c>
      <c r="L418" s="162">
        <v>0</v>
      </c>
      <c r="M418" s="163">
        <v>0</v>
      </c>
      <c r="N418" s="162">
        <v>0</v>
      </c>
      <c r="O418" s="162">
        <v>1150</v>
      </c>
      <c r="P418" s="162">
        <f>8585503.23-555301.87+1070328.3</f>
        <v>9100529.6600000001</v>
      </c>
      <c r="Q418" s="162">
        <v>0</v>
      </c>
      <c r="R418" s="162">
        <v>0</v>
      </c>
      <c r="S418" s="162">
        <v>0</v>
      </c>
      <c r="T418" s="162">
        <v>0</v>
      </c>
      <c r="U418" s="162">
        <v>0</v>
      </c>
      <c r="V418" s="162">
        <v>0</v>
      </c>
      <c r="W418" s="162">
        <v>0</v>
      </c>
      <c r="X418" s="162">
        <v>0</v>
      </c>
      <c r="Y418" s="162">
        <v>0</v>
      </c>
      <c r="Z418" s="162">
        <v>0</v>
      </c>
      <c r="AA418" s="162">
        <v>0</v>
      </c>
      <c r="AB418" s="162">
        <v>0</v>
      </c>
      <c r="AC418" s="162">
        <v>0</v>
      </c>
      <c r="AD418" s="162">
        <v>0</v>
      </c>
      <c r="AE418" s="179">
        <f t="shared" si="169"/>
        <v>194751.33</v>
      </c>
      <c r="AF418" s="162">
        <v>0</v>
      </c>
      <c r="AG418" s="162">
        <v>0</v>
      </c>
      <c r="AH418" s="138" t="s">
        <v>17033</v>
      </c>
      <c r="AI418" s="138">
        <v>2024</v>
      </c>
      <c r="AJ418" s="138">
        <v>2024</v>
      </c>
      <c r="AK418" s="169"/>
      <c r="AL418" s="169"/>
      <c r="AM418" s="169"/>
      <c r="AN418" s="169"/>
      <c r="AO418" s="170" t="s">
        <v>16953</v>
      </c>
      <c r="AP418" s="170" t="s">
        <v>16942</v>
      </c>
      <c r="AQ418" s="170">
        <v>0</v>
      </c>
      <c r="AR418" s="170" t="s">
        <v>16943</v>
      </c>
      <c r="AS418" s="170" t="s">
        <v>16944</v>
      </c>
      <c r="AT418" s="170" t="s">
        <v>16950</v>
      </c>
      <c r="AU418" s="170"/>
      <c r="AV418" s="170"/>
      <c r="AW418" s="170"/>
      <c r="AX418" s="170"/>
      <c r="AY418" s="170" t="s">
        <v>771</v>
      </c>
      <c r="AZ418" s="171">
        <v>4977</v>
      </c>
      <c r="BA418" s="171">
        <v>1026</v>
      </c>
      <c r="BB418" s="170" t="s">
        <v>17002</v>
      </c>
      <c r="BC418" s="170">
        <v>2006</v>
      </c>
      <c r="BD418" s="172"/>
      <c r="BE418" s="173">
        <f>BA418-O418</f>
        <v>-124</v>
      </c>
      <c r="BL418" s="118" t="str">
        <f t="shared" si="170"/>
        <v>1118.000</v>
      </c>
      <c r="BO418" s="118" t="s">
        <v>603</v>
      </c>
      <c r="BP418" s="118" t="s">
        <v>2979</v>
      </c>
      <c r="BQ418" s="118" t="s">
        <v>3050</v>
      </c>
      <c r="BW418" s="118" t="s">
        <v>603</v>
      </c>
      <c r="BX418" s="118" t="s">
        <v>2979</v>
      </c>
      <c r="BY418" s="118" t="s">
        <v>3050</v>
      </c>
      <c r="CJ418" s="164">
        <f t="shared" si="171"/>
        <v>8.7311491370201111E-11</v>
      </c>
    </row>
    <row r="419" spans="1:120" x14ac:dyDescent="0.3">
      <c r="A419" s="118">
        <v>1</v>
      </c>
      <c r="B419" s="165">
        <f>SUBTOTAL(9,$A$383:A419)</f>
        <v>37</v>
      </c>
      <c r="C419" s="165"/>
      <c r="D419" s="166" t="s">
        <v>7730</v>
      </c>
      <c r="E419" s="138" t="s">
        <v>17202</v>
      </c>
      <c r="F419" s="162">
        <f t="shared" si="168"/>
        <v>3175954.68</v>
      </c>
      <c r="G419" s="162">
        <v>0</v>
      </c>
      <c r="H419" s="162">
        <v>0</v>
      </c>
      <c r="I419" s="162">
        <v>0</v>
      </c>
      <c r="J419" s="162">
        <v>0</v>
      </c>
      <c r="K419" s="162">
        <v>0</v>
      </c>
      <c r="L419" s="162">
        <v>0</v>
      </c>
      <c r="M419" s="163">
        <v>0</v>
      </c>
      <c r="N419" s="162">
        <v>0</v>
      </c>
      <c r="O419" s="162">
        <v>935.3</v>
      </c>
      <c r="P419" s="162">
        <v>3109413.24</v>
      </c>
      <c r="Q419" s="162">
        <v>0</v>
      </c>
      <c r="R419" s="162">
        <v>0</v>
      </c>
      <c r="S419" s="162">
        <v>0</v>
      </c>
      <c r="T419" s="162">
        <v>0</v>
      </c>
      <c r="U419" s="162">
        <v>0</v>
      </c>
      <c r="V419" s="162">
        <v>0</v>
      </c>
      <c r="W419" s="162">
        <v>0</v>
      </c>
      <c r="X419" s="162">
        <v>0</v>
      </c>
      <c r="Y419" s="162">
        <v>0</v>
      </c>
      <c r="Z419" s="162">
        <v>0</v>
      </c>
      <c r="AA419" s="162">
        <v>0</v>
      </c>
      <c r="AB419" s="162">
        <v>0</v>
      </c>
      <c r="AC419" s="162">
        <v>0</v>
      </c>
      <c r="AD419" s="162">
        <v>0</v>
      </c>
      <c r="AE419" s="179">
        <f t="shared" si="169"/>
        <v>66541.440000000002</v>
      </c>
      <c r="AF419" s="162">
        <v>0</v>
      </c>
      <c r="AG419" s="162">
        <v>0</v>
      </c>
      <c r="AH419" s="138" t="s">
        <v>17033</v>
      </c>
      <c r="AI419" s="138">
        <v>2024</v>
      </c>
      <c r="AJ419" s="223">
        <v>2024</v>
      </c>
      <c r="AO419" s="172"/>
      <c r="AP419" s="172"/>
      <c r="AQ419" s="172"/>
      <c r="AR419" s="172"/>
      <c r="AS419" s="172"/>
      <c r="AT419" s="172"/>
      <c r="AU419" s="172"/>
      <c r="AV419" s="172"/>
      <c r="AW419" s="172"/>
      <c r="AX419" s="172"/>
      <c r="AY419" s="172"/>
      <c r="AZ419" s="224"/>
      <c r="BA419" s="224"/>
      <c r="BB419" s="172"/>
      <c r="BC419" s="172"/>
      <c r="BD419" s="172"/>
      <c r="BE419" s="173"/>
      <c r="CJ419" s="164"/>
    </row>
    <row r="420" spans="1:120" s="184" customFormat="1" x14ac:dyDescent="0.3">
      <c r="A420" s="118">
        <v>1</v>
      </c>
      <c r="B420" s="165">
        <f>SUBTOTAL(9,$A$383:A420)</f>
        <v>38</v>
      </c>
      <c r="C420" s="165"/>
      <c r="D420" s="160" t="s">
        <v>5054</v>
      </c>
      <c r="E420" s="138" t="s">
        <v>17202</v>
      </c>
      <c r="F420" s="162">
        <f t="shared" si="168"/>
        <v>9072360.7899999991</v>
      </c>
      <c r="G420" s="179">
        <v>0</v>
      </c>
      <c r="H420" s="179">
        <v>0</v>
      </c>
      <c r="I420" s="179">
        <v>0</v>
      </c>
      <c r="J420" s="179">
        <v>0</v>
      </c>
      <c r="K420" s="179">
        <v>0</v>
      </c>
      <c r="L420" s="179">
        <v>0</v>
      </c>
      <c r="M420" s="200">
        <v>0</v>
      </c>
      <c r="N420" s="179">
        <v>0</v>
      </c>
      <c r="O420" s="179">
        <v>0</v>
      </c>
      <c r="P420" s="179">
        <v>0</v>
      </c>
      <c r="Q420" s="179">
        <v>0</v>
      </c>
      <c r="R420" s="179">
        <v>0</v>
      </c>
      <c r="S420" s="179">
        <v>1150.8</v>
      </c>
      <c r="T420" s="179">
        <v>8882280</v>
      </c>
      <c r="U420" s="179">
        <v>0</v>
      </c>
      <c r="V420" s="179">
        <v>0</v>
      </c>
      <c r="W420" s="179">
        <v>0</v>
      </c>
      <c r="X420" s="179">
        <v>0</v>
      </c>
      <c r="Y420" s="179">
        <v>0</v>
      </c>
      <c r="Z420" s="179">
        <v>0</v>
      </c>
      <c r="AA420" s="179">
        <v>0</v>
      </c>
      <c r="AB420" s="179">
        <v>0</v>
      </c>
      <c r="AC420" s="179">
        <v>0</v>
      </c>
      <c r="AD420" s="179">
        <v>0</v>
      </c>
      <c r="AE420" s="179">
        <f t="shared" si="169"/>
        <v>190080.79</v>
      </c>
      <c r="AF420" s="179">
        <v>0</v>
      </c>
      <c r="AG420" s="179">
        <v>0</v>
      </c>
      <c r="AH420" s="181" t="s">
        <v>17033</v>
      </c>
      <c r="AI420" s="181">
        <v>2024</v>
      </c>
      <c r="AJ420" s="182">
        <v>2024</v>
      </c>
      <c r="AV420" s="184" t="e">
        <f>VLOOKUP(D420,AY:AZ,2,FALSE)</f>
        <v>#N/A</v>
      </c>
      <c r="BX420" s="184" t="b">
        <f t="shared" ref="BX420" si="172">F420=(G420+H420+I420+J420+K420+N420+P420+R420+T420+V420+W420+X420+AC420+AD420+AE420+AF420+AG420)</f>
        <v>1</v>
      </c>
      <c r="BY420" s="185"/>
      <c r="CC420" s="184" t="e">
        <f>VLOOKUP(D420,CD:CE,2,FALSE)</f>
        <v>#N/A</v>
      </c>
      <c r="CG420" s="184" t="e">
        <f>VLOOKUP(D420,CH:CI,2,FALSE)</f>
        <v>#N/A</v>
      </c>
      <c r="CH420" s="184" t="s">
        <v>11215</v>
      </c>
      <c r="CI420" s="184">
        <v>1</v>
      </c>
      <c r="CJ420" s="164">
        <f t="shared" si="171"/>
        <v>-9.0221874415874481E-10</v>
      </c>
      <c r="CN420" s="184" t="e">
        <f>VLOOKUP(D420,CO:CP,2,FALSE)</f>
        <v>#N/A</v>
      </c>
      <c r="CO420" s="184" t="s">
        <v>10950</v>
      </c>
      <c r="CP420" s="184">
        <v>81671.7</v>
      </c>
      <c r="DM420" s="184" t="e">
        <f>VLOOKUP(D420,DN:DO,2,FALSE)</f>
        <v>#N/A</v>
      </c>
      <c r="DN420" s="184" t="s">
        <v>2617</v>
      </c>
    </row>
    <row r="421" spans="1:120" x14ac:dyDescent="0.3">
      <c r="A421" s="118">
        <v>1</v>
      </c>
      <c r="B421" s="165">
        <f>SUBTOTAL(9,$A$383:A421)</f>
        <v>39</v>
      </c>
      <c r="C421" s="165"/>
      <c r="D421" s="166" t="s">
        <v>7561</v>
      </c>
      <c r="E421" s="138" t="s">
        <v>17202</v>
      </c>
      <c r="F421" s="189">
        <f t="shared" ref="F421:F426" si="173">G421+H421+I421+J421+K421+L421+N421+P421+R421+T421+V421+W421+X421+Y421+Z421+AA421+AB421+AC421+AD421+AE421+AF421+AG421</f>
        <v>6200000</v>
      </c>
      <c r="G421" s="225">
        <v>0</v>
      </c>
      <c r="H421" s="225">
        <v>0</v>
      </c>
      <c r="I421" s="225">
        <v>0</v>
      </c>
      <c r="J421" s="225">
        <v>0</v>
      </c>
      <c r="K421" s="225">
        <v>0</v>
      </c>
      <c r="L421" s="225">
        <v>0</v>
      </c>
      <c r="M421" s="226">
        <v>0</v>
      </c>
      <c r="N421" s="225">
        <v>0</v>
      </c>
      <c r="O421" s="225">
        <v>903.1</v>
      </c>
      <c r="P421" s="225">
        <v>6070099.8600000003</v>
      </c>
      <c r="Q421" s="225">
        <v>0</v>
      </c>
      <c r="R421" s="225">
        <v>0</v>
      </c>
      <c r="S421" s="225">
        <v>0</v>
      </c>
      <c r="T421" s="225">
        <v>0</v>
      </c>
      <c r="U421" s="225">
        <v>0</v>
      </c>
      <c r="V421" s="225">
        <v>0</v>
      </c>
      <c r="W421" s="225">
        <v>0</v>
      </c>
      <c r="X421" s="225">
        <v>0</v>
      </c>
      <c r="Y421" s="225">
        <v>0</v>
      </c>
      <c r="Z421" s="225">
        <v>0</v>
      </c>
      <c r="AA421" s="225">
        <v>0</v>
      </c>
      <c r="AB421" s="225">
        <v>0</v>
      </c>
      <c r="AC421" s="225">
        <v>0</v>
      </c>
      <c r="AD421" s="225">
        <v>0</v>
      </c>
      <c r="AE421" s="179">
        <f t="shared" si="169"/>
        <v>129900.14</v>
      </c>
      <c r="AF421" s="189">
        <v>0</v>
      </c>
      <c r="AG421" s="189">
        <v>0</v>
      </c>
      <c r="AH421" s="227" t="s">
        <v>17033</v>
      </c>
      <c r="AI421" s="227">
        <v>2024</v>
      </c>
      <c r="AJ421" s="227">
        <v>2024</v>
      </c>
      <c r="AK421" s="169"/>
      <c r="AL421" s="169"/>
      <c r="AM421" s="169"/>
      <c r="AN421" s="169"/>
      <c r="AO421" s="170"/>
      <c r="AP421" s="170"/>
      <c r="AQ421" s="170"/>
      <c r="AR421" s="170"/>
      <c r="AS421" s="170"/>
      <c r="AT421" s="170"/>
      <c r="AU421" s="170"/>
      <c r="AV421" s="170"/>
      <c r="AW421" s="170"/>
      <c r="AX421" s="170"/>
      <c r="AY421" s="170"/>
      <c r="AZ421" s="171"/>
      <c r="BA421" s="171"/>
      <c r="BB421" s="170"/>
      <c r="BC421" s="170"/>
      <c r="BD421" s="172"/>
      <c r="BE421" s="173"/>
      <c r="CJ421" s="164">
        <f>F421-G421-H421-I421-J421-K421-L421-N421-P421-R421-T421-V421-W421-X421-Y421-Z421-AA421-AB421-AC421-AD421-AE421-AF421-AG421</f>
        <v>-3.3469405025243759E-10</v>
      </c>
    </row>
    <row r="422" spans="1:120" x14ac:dyDescent="0.3">
      <c r="A422" s="118">
        <v>1</v>
      </c>
      <c r="B422" s="165">
        <f>SUBTOTAL(9,$A$383:A422)</f>
        <v>40</v>
      </c>
      <c r="C422" s="165"/>
      <c r="D422" s="166" t="s">
        <v>4958</v>
      </c>
      <c r="E422" s="138" t="s">
        <v>17202</v>
      </c>
      <c r="F422" s="189">
        <f t="shared" si="173"/>
        <v>19014045.34</v>
      </c>
      <c r="G422" s="228">
        <v>0</v>
      </c>
      <c r="H422" s="228">
        <v>0</v>
      </c>
      <c r="I422" s="228">
        <v>0</v>
      </c>
      <c r="J422" s="228">
        <v>0</v>
      </c>
      <c r="K422" s="228">
        <v>0</v>
      </c>
      <c r="L422" s="228">
        <v>0</v>
      </c>
      <c r="M422" s="229">
        <v>0</v>
      </c>
      <c r="N422" s="228">
        <v>0</v>
      </c>
      <c r="O422" s="228">
        <v>0</v>
      </c>
      <c r="P422" s="228">
        <v>0</v>
      </c>
      <c r="Q422" s="228">
        <v>0</v>
      </c>
      <c r="R422" s="228">
        <v>0</v>
      </c>
      <c r="S422" s="228">
        <v>2292.2800000000002</v>
      </c>
      <c r="T422" s="228">
        <v>18615670</v>
      </c>
      <c r="U422" s="228">
        <v>0</v>
      </c>
      <c r="V422" s="228">
        <v>0</v>
      </c>
      <c r="W422" s="228">
        <v>0</v>
      </c>
      <c r="X422" s="228">
        <v>0</v>
      </c>
      <c r="Y422" s="228">
        <v>0</v>
      </c>
      <c r="Z422" s="228">
        <v>0</v>
      </c>
      <c r="AA422" s="228">
        <v>0</v>
      </c>
      <c r="AB422" s="228">
        <v>0</v>
      </c>
      <c r="AC422" s="228">
        <v>0</v>
      </c>
      <c r="AD422" s="228">
        <v>0</v>
      </c>
      <c r="AE422" s="179">
        <f t="shared" si="169"/>
        <v>398375.34</v>
      </c>
      <c r="AF422" s="162">
        <v>0</v>
      </c>
      <c r="AG422" s="162">
        <v>0</v>
      </c>
      <c r="AH422" s="138" t="s">
        <v>17033</v>
      </c>
      <c r="AI422" s="138">
        <v>2024</v>
      </c>
      <c r="AJ422" s="138">
        <v>2024</v>
      </c>
      <c r="AK422" s="169"/>
      <c r="AL422" s="169"/>
      <c r="AM422" s="169"/>
      <c r="AN422" s="169"/>
      <c r="AO422" s="170"/>
      <c r="AP422" s="170"/>
      <c r="AQ422" s="170"/>
      <c r="AR422" s="170"/>
      <c r="AS422" s="170"/>
      <c r="AT422" s="170"/>
      <c r="AU422" s="170"/>
      <c r="AV422" s="170"/>
      <c r="AW422" s="170"/>
      <c r="AX422" s="170"/>
      <c r="AY422" s="170"/>
      <c r="AZ422" s="171"/>
      <c r="BA422" s="171"/>
      <c r="BB422" s="170"/>
      <c r="BC422" s="170"/>
      <c r="BD422" s="172"/>
      <c r="BE422" s="173"/>
      <c r="CJ422" s="164"/>
    </row>
    <row r="423" spans="1:120" x14ac:dyDescent="0.3">
      <c r="A423" s="118">
        <v>1</v>
      </c>
      <c r="B423" s="165">
        <f>SUBTOTAL(9,$A$383:A423)</f>
        <v>41</v>
      </c>
      <c r="C423" s="165"/>
      <c r="D423" s="166" t="s">
        <v>5793</v>
      </c>
      <c r="E423" s="138" t="s">
        <v>17202</v>
      </c>
      <c r="F423" s="189">
        <f t="shared" si="173"/>
        <v>357490</v>
      </c>
      <c r="G423" s="228">
        <v>0</v>
      </c>
      <c r="H423" s="228">
        <v>0</v>
      </c>
      <c r="I423" s="228">
        <v>0</v>
      </c>
      <c r="J423" s="228">
        <v>0</v>
      </c>
      <c r="K423" s="228">
        <v>0</v>
      </c>
      <c r="L423" s="228">
        <v>0</v>
      </c>
      <c r="M423" s="229">
        <v>0</v>
      </c>
      <c r="N423" s="228">
        <v>0</v>
      </c>
      <c r="O423" s="228">
        <v>0</v>
      </c>
      <c r="P423" s="228">
        <v>0</v>
      </c>
      <c r="Q423" s="228">
        <v>0</v>
      </c>
      <c r="R423" s="228">
        <v>0</v>
      </c>
      <c r="S423" s="228">
        <v>0</v>
      </c>
      <c r="T423" s="228">
        <v>0</v>
      </c>
      <c r="U423" s="228">
        <v>0</v>
      </c>
      <c r="V423" s="228">
        <v>0</v>
      </c>
      <c r="W423" s="228">
        <v>0</v>
      </c>
      <c r="X423" s="228">
        <v>350000</v>
      </c>
      <c r="Y423" s="228">
        <v>0</v>
      </c>
      <c r="Z423" s="228">
        <v>0</v>
      </c>
      <c r="AA423" s="228">
        <v>0</v>
      </c>
      <c r="AB423" s="228">
        <v>0</v>
      </c>
      <c r="AC423" s="228">
        <v>0</v>
      </c>
      <c r="AD423" s="228">
        <v>0</v>
      </c>
      <c r="AE423" s="179">
        <f t="shared" si="169"/>
        <v>7490</v>
      </c>
      <c r="AF423" s="162">
        <v>0</v>
      </c>
      <c r="AG423" s="162">
        <v>0</v>
      </c>
      <c r="AH423" s="138" t="s">
        <v>17033</v>
      </c>
      <c r="AI423" s="138">
        <v>2024</v>
      </c>
      <c r="AJ423" s="138">
        <v>2024</v>
      </c>
      <c r="AK423" s="169"/>
      <c r="AL423" s="169"/>
      <c r="AM423" s="169"/>
      <c r="AN423" s="169"/>
      <c r="AO423" s="170"/>
      <c r="AP423" s="170"/>
      <c r="AQ423" s="170"/>
      <c r="AR423" s="170"/>
      <c r="AS423" s="170"/>
      <c r="AT423" s="170"/>
      <c r="AU423" s="170"/>
      <c r="AV423" s="170"/>
      <c r="AW423" s="170"/>
      <c r="AX423" s="170"/>
      <c r="AY423" s="170"/>
      <c r="AZ423" s="171"/>
      <c r="BA423" s="171"/>
      <c r="BB423" s="170"/>
      <c r="BC423" s="170"/>
      <c r="BD423" s="172"/>
      <c r="BE423" s="173"/>
      <c r="CJ423" s="164"/>
    </row>
    <row r="424" spans="1:120" x14ac:dyDescent="0.3">
      <c r="A424" s="118">
        <v>1</v>
      </c>
      <c r="B424" s="165">
        <f>SUBTOTAL(9,$A$383:A424)</f>
        <v>42</v>
      </c>
      <c r="C424" s="165"/>
      <c r="D424" s="166" t="s">
        <v>6891</v>
      </c>
      <c r="E424" s="138" t="s">
        <v>17202</v>
      </c>
      <c r="F424" s="189">
        <f t="shared" si="173"/>
        <v>9501184.9399999995</v>
      </c>
      <c r="G424" s="228">
        <v>0</v>
      </c>
      <c r="H424" s="228">
        <v>0</v>
      </c>
      <c r="I424" s="228">
        <v>0</v>
      </c>
      <c r="J424" s="228">
        <v>0</v>
      </c>
      <c r="K424" s="228">
        <v>0</v>
      </c>
      <c r="L424" s="228">
        <v>0</v>
      </c>
      <c r="M424" s="229">
        <v>0</v>
      </c>
      <c r="N424" s="228">
        <v>0</v>
      </c>
      <c r="O424" s="228">
        <v>1485.32</v>
      </c>
      <c r="P424" s="228">
        <v>9302119.5800000001</v>
      </c>
      <c r="Q424" s="228">
        <v>0</v>
      </c>
      <c r="R424" s="228">
        <v>0</v>
      </c>
      <c r="S424" s="228">
        <v>0</v>
      </c>
      <c r="T424" s="228">
        <v>0</v>
      </c>
      <c r="U424" s="228">
        <v>0</v>
      </c>
      <c r="V424" s="228">
        <v>0</v>
      </c>
      <c r="W424" s="228">
        <v>0</v>
      </c>
      <c r="X424" s="228">
        <v>0</v>
      </c>
      <c r="Y424" s="228">
        <v>0</v>
      </c>
      <c r="Z424" s="228">
        <v>0</v>
      </c>
      <c r="AA424" s="228">
        <v>0</v>
      </c>
      <c r="AB424" s="228">
        <v>0</v>
      </c>
      <c r="AC424" s="228">
        <v>0</v>
      </c>
      <c r="AD424" s="228">
        <v>0</v>
      </c>
      <c r="AE424" s="179">
        <f t="shared" si="169"/>
        <v>199065.36</v>
      </c>
      <c r="AF424" s="162">
        <v>0</v>
      </c>
      <c r="AG424" s="162">
        <v>0</v>
      </c>
      <c r="AH424" s="138" t="s">
        <v>17033</v>
      </c>
      <c r="AI424" s="138">
        <v>2024</v>
      </c>
      <c r="AJ424" s="138">
        <v>2024</v>
      </c>
      <c r="AK424" s="169"/>
      <c r="AL424" s="169"/>
      <c r="AM424" s="169"/>
      <c r="AN424" s="169"/>
      <c r="AO424" s="170"/>
      <c r="AP424" s="170"/>
      <c r="AQ424" s="170"/>
      <c r="AR424" s="170"/>
      <c r="AS424" s="170"/>
      <c r="AT424" s="170"/>
      <c r="AU424" s="170"/>
      <c r="AV424" s="170"/>
      <c r="AW424" s="170"/>
      <c r="AX424" s="170"/>
      <c r="AY424" s="170"/>
      <c r="AZ424" s="171"/>
      <c r="BA424" s="171"/>
      <c r="BB424" s="170"/>
      <c r="BC424" s="170"/>
      <c r="BD424" s="172"/>
      <c r="BE424" s="173"/>
      <c r="CJ424" s="164"/>
    </row>
    <row r="425" spans="1:120" x14ac:dyDescent="0.3">
      <c r="A425" s="118">
        <v>1</v>
      </c>
      <c r="B425" s="165">
        <f>SUBTOTAL(9,$A$383:A425)</f>
        <v>43</v>
      </c>
      <c r="C425" s="165"/>
      <c r="D425" s="166" t="s">
        <v>97</v>
      </c>
      <c r="E425" s="138" t="s">
        <v>17202</v>
      </c>
      <c r="F425" s="189">
        <f t="shared" si="173"/>
        <v>7864780</v>
      </c>
      <c r="G425" s="228">
        <v>0</v>
      </c>
      <c r="H425" s="228">
        <v>0</v>
      </c>
      <c r="I425" s="228">
        <v>0</v>
      </c>
      <c r="J425" s="228">
        <v>0</v>
      </c>
      <c r="K425" s="228">
        <v>0</v>
      </c>
      <c r="L425" s="228">
        <v>0</v>
      </c>
      <c r="M425" s="229">
        <v>0</v>
      </c>
      <c r="N425" s="228">
        <v>0</v>
      </c>
      <c r="O425" s="178">
        <v>1100</v>
      </c>
      <c r="P425" s="178">
        <f>3500000-251046.6+4451046.6</f>
        <v>7700000</v>
      </c>
      <c r="Q425" s="228">
        <v>0</v>
      </c>
      <c r="R425" s="228">
        <v>0</v>
      </c>
      <c r="S425" s="228">
        <v>0</v>
      </c>
      <c r="T425" s="228">
        <v>0</v>
      </c>
      <c r="U425" s="228">
        <v>0</v>
      </c>
      <c r="V425" s="228">
        <v>0</v>
      </c>
      <c r="W425" s="228">
        <v>0</v>
      </c>
      <c r="X425" s="228">
        <v>0</v>
      </c>
      <c r="Y425" s="228">
        <v>0</v>
      </c>
      <c r="Z425" s="228">
        <v>0</v>
      </c>
      <c r="AA425" s="228">
        <v>0</v>
      </c>
      <c r="AB425" s="228">
        <v>0</v>
      </c>
      <c r="AC425" s="228">
        <v>0</v>
      </c>
      <c r="AD425" s="228">
        <v>0</v>
      </c>
      <c r="AE425" s="179">
        <f t="shared" si="169"/>
        <v>164780</v>
      </c>
      <c r="AF425" s="162">
        <v>0</v>
      </c>
      <c r="AG425" s="162">
        <v>0</v>
      </c>
      <c r="AH425" s="138" t="s">
        <v>17033</v>
      </c>
      <c r="AI425" s="138">
        <v>2024</v>
      </c>
      <c r="AJ425" s="138">
        <v>2024</v>
      </c>
      <c r="AK425" s="169"/>
      <c r="AL425" s="169"/>
      <c r="AM425" s="169"/>
      <c r="AN425" s="169"/>
      <c r="AO425" s="170"/>
      <c r="AP425" s="170"/>
      <c r="AQ425" s="170"/>
      <c r="AR425" s="170"/>
      <c r="AS425" s="170"/>
      <c r="AT425" s="170"/>
      <c r="AU425" s="170"/>
      <c r="AV425" s="170"/>
      <c r="AW425" s="170"/>
      <c r="AX425" s="170"/>
      <c r="AY425" s="170"/>
      <c r="AZ425" s="171"/>
      <c r="BA425" s="171"/>
      <c r="BB425" s="170"/>
      <c r="BC425" s="170"/>
      <c r="BD425" s="172"/>
      <c r="BE425" s="173"/>
      <c r="CJ425" s="164"/>
    </row>
    <row r="426" spans="1:120" x14ac:dyDescent="0.3">
      <c r="A426" s="118">
        <v>1</v>
      </c>
      <c r="B426" s="165">
        <f>SUBTOTAL(9,$A$383:A426)</f>
        <v>44</v>
      </c>
      <c r="C426" s="165"/>
      <c r="D426" s="166" t="s">
        <v>7137</v>
      </c>
      <c r="E426" s="138" t="s">
        <v>17202</v>
      </c>
      <c r="F426" s="189">
        <f t="shared" si="173"/>
        <v>6480810</v>
      </c>
      <c r="G426" s="228">
        <v>0</v>
      </c>
      <c r="H426" s="228">
        <v>0</v>
      </c>
      <c r="I426" s="228">
        <v>0</v>
      </c>
      <c r="J426" s="228">
        <v>0</v>
      </c>
      <c r="K426" s="228">
        <v>0</v>
      </c>
      <c r="L426" s="228">
        <v>0</v>
      </c>
      <c r="M426" s="229">
        <v>0</v>
      </c>
      <c r="N426" s="228">
        <v>0</v>
      </c>
      <c r="O426" s="228">
        <v>0</v>
      </c>
      <c r="P426" s="228">
        <v>0</v>
      </c>
      <c r="Q426" s="228">
        <v>0</v>
      </c>
      <c r="R426" s="228">
        <v>0</v>
      </c>
      <c r="S426" s="176">
        <v>956</v>
      </c>
      <c r="T426" s="176">
        <v>6345026.4299999997</v>
      </c>
      <c r="U426" s="228">
        <v>0</v>
      </c>
      <c r="V426" s="228">
        <v>0</v>
      </c>
      <c r="W426" s="228">
        <v>0</v>
      </c>
      <c r="X426" s="228">
        <v>0</v>
      </c>
      <c r="Y426" s="228">
        <v>0</v>
      </c>
      <c r="Z426" s="228">
        <v>0</v>
      </c>
      <c r="AA426" s="228">
        <v>0</v>
      </c>
      <c r="AB426" s="228">
        <v>0</v>
      </c>
      <c r="AC426" s="228">
        <v>0</v>
      </c>
      <c r="AD426" s="228">
        <v>0</v>
      </c>
      <c r="AE426" s="179">
        <f t="shared" si="169"/>
        <v>135783.57</v>
      </c>
      <c r="AF426" s="162">
        <v>0</v>
      </c>
      <c r="AG426" s="162">
        <v>0</v>
      </c>
      <c r="AH426" s="138" t="s">
        <v>17033</v>
      </c>
      <c r="AI426" s="138">
        <v>2024</v>
      </c>
      <c r="AJ426" s="138">
        <v>2024</v>
      </c>
      <c r="AK426" s="169"/>
      <c r="AL426" s="169"/>
      <c r="AM426" s="169"/>
      <c r="AN426" s="169"/>
      <c r="AO426" s="170"/>
      <c r="AP426" s="170"/>
      <c r="AQ426" s="170"/>
      <c r="AR426" s="170"/>
      <c r="AS426" s="170"/>
      <c r="AT426" s="170"/>
      <c r="AU426" s="170"/>
      <c r="AV426" s="170"/>
      <c r="AW426" s="170"/>
      <c r="AX426" s="170"/>
      <c r="AY426" s="170"/>
      <c r="AZ426" s="171"/>
      <c r="BA426" s="171"/>
      <c r="BB426" s="170"/>
      <c r="BC426" s="170"/>
      <c r="BD426" s="172"/>
      <c r="BE426" s="173"/>
      <c r="CJ426" s="164"/>
    </row>
    <row r="427" spans="1:120" s="184" customFormat="1" x14ac:dyDescent="0.3">
      <c r="A427" s="118">
        <v>1</v>
      </c>
      <c r="B427" s="165">
        <f>SUBTOTAL(9,$A$383:A427)</f>
        <v>45</v>
      </c>
      <c r="C427" s="165"/>
      <c r="D427" s="160" t="s">
        <v>874</v>
      </c>
      <c r="E427" s="138" t="s">
        <v>17202</v>
      </c>
      <c r="F427" s="162">
        <f t="shared" ref="F427:F428" si="174">G427+H427+I427+J427+K427+L427+N427+P427+R427+T427+V427+W427+X427+Y427+Z427+AA427+AB427+AC427+AD427+AE427+AF427+AG427</f>
        <v>6986175.7699999996</v>
      </c>
      <c r="G427" s="178">
        <v>0</v>
      </c>
      <c r="H427" s="178">
        <v>0</v>
      </c>
      <c r="I427" s="178">
        <v>0</v>
      </c>
      <c r="J427" s="178">
        <v>0</v>
      </c>
      <c r="K427" s="178">
        <v>0</v>
      </c>
      <c r="L427" s="178">
        <v>0</v>
      </c>
      <c r="M427" s="195">
        <v>0</v>
      </c>
      <c r="N427" s="178">
        <v>0</v>
      </c>
      <c r="O427" s="178">
        <v>700</v>
      </c>
      <c r="P427" s="178">
        <f>6706481.3</f>
        <v>6706481.2999999998</v>
      </c>
      <c r="Q427" s="178">
        <v>0</v>
      </c>
      <c r="R427" s="178">
        <v>0</v>
      </c>
      <c r="S427" s="178">
        <v>0</v>
      </c>
      <c r="T427" s="178">
        <v>0</v>
      </c>
      <c r="U427" s="178">
        <v>0</v>
      </c>
      <c r="V427" s="178">
        <v>0</v>
      </c>
      <c r="W427" s="178">
        <v>0</v>
      </c>
      <c r="X427" s="178">
        <v>0</v>
      </c>
      <c r="Y427" s="178">
        <v>0</v>
      </c>
      <c r="Z427" s="178">
        <v>0</v>
      </c>
      <c r="AA427" s="178">
        <v>0</v>
      </c>
      <c r="AB427" s="178">
        <v>0</v>
      </c>
      <c r="AC427" s="178">
        <v>0</v>
      </c>
      <c r="AD427" s="178">
        <v>0</v>
      </c>
      <c r="AE427" s="179">
        <f t="shared" si="169"/>
        <v>143518.70000000001</v>
      </c>
      <c r="AF427" s="179">
        <v>136175.76999999999</v>
      </c>
      <c r="AG427" s="179"/>
      <c r="AH427" s="181">
        <v>2024</v>
      </c>
      <c r="AI427" s="181">
        <v>2024</v>
      </c>
      <c r="AJ427" s="181">
        <v>2024</v>
      </c>
      <c r="BY427" s="185"/>
      <c r="CJ427" s="164"/>
    </row>
    <row r="428" spans="1:120" s="184" customFormat="1" x14ac:dyDescent="0.3">
      <c r="A428" s="118">
        <v>1</v>
      </c>
      <c r="B428" s="165">
        <f>SUBTOTAL(9,$A$383:A428)</f>
        <v>46</v>
      </c>
      <c r="C428" s="165"/>
      <c r="D428" s="160" t="s">
        <v>870</v>
      </c>
      <c r="E428" s="138" t="s">
        <v>17202</v>
      </c>
      <c r="F428" s="162">
        <f t="shared" si="174"/>
        <v>4816891.2</v>
      </c>
      <c r="G428" s="178">
        <v>0</v>
      </c>
      <c r="H428" s="178">
        <v>0</v>
      </c>
      <c r="I428" s="178">
        <v>0</v>
      </c>
      <c r="J428" s="178">
        <v>0</v>
      </c>
      <c r="K428" s="178">
        <v>0</v>
      </c>
      <c r="L428" s="178">
        <v>0</v>
      </c>
      <c r="M428" s="195">
        <v>0</v>
      </c>
      <c r="N428" s="178">
        <v>0</v>
      </c>
      <c r="O428" s="178">
        <v>487</v>
      </c>
      <c r="P428" s="178">
        <v>4621108.28</v>
      </c>
      <c r="Q428" s="178">
        <v>0</v>
      </c>
      <c r="R428" s="178">
        <v>0</v>
      </c>
      <c r="S428" s="178">
        <v>0</v>
      </c>
      <c r="T428" s="178">
        <v>0</v>
      </c>
      <c r="U428" s="178">
        <v>0</v>
      </c>
      <c r="V428" s="178">
        <v>0</v>
      </c>
      <c r="W428" s="178">
        <v>0</v>
      </c>
      <c r="X428" s="178">
        <v>0</v>
      </c>
      <c r="Y428" s="178">
        <v>0</v>
      </c>
      <c r="Z428" s="178">
        <v>0</v>
      </c>
      <c r="AA428" s="178">
        <v>0</v>
      </c>
      <c r="AB428" s="178">
        <v>0</v>
      </c>
      <c r="AC428" s="178">
        <v>0</v>
      </c>
      <c r="AD428" s="178">
        <v>0</v>
      </c>
      <c r="AE428" s="179">
        <f t="shared" si="169"/>
        <v>98891.72</v>
      </c>
      <c r="AF428" s="179">
        <v>96891.199999999997</v>
      </c>
      <c r="AG428" s="179"/>
      <c r="AH428" s="181">
        <v>2024</v>
      </c>
      <c r="AI428" s="181">
        <v>2024</v>
      </c>
      <c r="AJ428" s="181">
        <v>2024</v>
      </c>
      <c r="BY428" s="185"/>
      <c r="CJ428" s="164"/>
    </row>
    <row r="429" spans="1:120" s="184" customFormat="1" x14ac:dyDescent="0.3">
      <c r="A429" s="118">
        <v>1</v>
      </c>
      <c r="B429" s="165">
        <f>SUBTOTAL(9,$A$383:A429)</f>
        <v>47</v>
      </c>
      <c r="C429" s="165"/>
      <c r="D429" s="160" t="s">
        <v>4723</v>
      </c>
      <c r="E429" s="138" t="s">
        <v>17202</v>
      </c>
      <c r="F429" s="162">
        <f>G429+H429+I429+J429+K429+L429+N429+P429+R429+T429+V429+W429+X429+Y429+Z429+AA429+AB429+AC429+AD429+AE429+AF429+AG429</f>
        <v>3048912.3800000004</v>
      </c>
      <c r="G429" s="176">
        <v>0</v>
      </c>
      <c r="H429" s="176">
        <v>0</v>
      </c>
      <c r="I429" s="176">
        <v>0</v>
      </c>
      <c r="J429" s="176">
        <v>0</v>
      </c>
      <c r="K429" s="176">
        <v>0</v>
      </c>
      <c r="L429" s="176">
        <v>0</v>
      </c>
      <c r="M429" s="177">
        <v>0</v>
      </c>
      <c r="N429" s="176">
        <v>0</v>
      </c>
      <c r="O429" s="176">
        <v>0</v>
      </c>
      <c r="P429" s="176">
        <v>0</v>
      </c>
      <c r="Q429" s="176">
        <v>0</v>
      </c>
      <c r="R429" s="176">
        <v>0</v>
      </c>
      <c r="S429" s="176">
        <v>760.44</v>
      </c>
      <c r="T429" s="176">
        <v>2985032.68</v>
      </c>
      <c r="U429" s="176">
        <v>0</v>
      </c>
      <c r="V429" s="176">
        <v>0</v>
      </c>
      <c r="W429" s="176">
        <v>0</v>
      </c>
      <c r="X429" s="176">
        <v>0</v>
      </c>
      <c r="Y429" s="176">
        <v>0</v>
      </c>
      <c r="Z429" s="176">
        <v>0</v>
      </c>
      <c r="AA429" s="176">
        <v>0</v>
      </c>
      <c r="AB429" s="176">
        <v>0</v>
      </c>
      <c r="AC429" s="176">
        <v>0</v>
      </c>
      <c r="AD429" s="176">
        <v>0</v>
      </c>
      <c r="AE429" s="179">
        <f t="shared" si="169"/>
        <v>63879.7</v>
      </c>
      <c r="AF429" s="183">
        <v>0</v>
      </c>
      <c r="AG429" s="179">
        <v>0</v>
      </c>
      <c r="AH429" s="181" t="s">
        <v>17033</v>
      </c>
      <c r="AI429" s="181">
        <v>2024</v>
      </c>
      <c r="AJ429" s="182">
        <v>2024</v>
      </c>
      <c r="BX429" s="184" t="b">
        <f>F429=(G429+H429+I429+J429+K429+N429+P429+R429+T429+V429+W429+X429+AC429+AD429+AE429+AF429+AG429)</f>
        <v>1</v>
      </c>
      <c r="BY429" s="185"/>
      <c r="CC429" s="184" t="e">
        <f>VLOOKUP(D429,CD:CE,2,FALSE)</f>
        <v>#N/A</v>
      </c>
      <c r="CG429" s="184" t="e">
        <f>VLOOKUP(D429,CH:CI,2,FALSE)</f>
        <v>#N/A</v>
      </c>
      <c r="CH429" s="184" t="s">
        <v>319</v>
      </c>
      <c r="CI429" s="184">
        <v>1</v>
      </c>
      <c r="CJ429" s="164">
        <f>F429-G429-H429-I429-J429-K429-L429-N429-P429-R429-T429-V429-W429-X429-Y429-Z429-AA429-AB429-AC429-AD429-AE429-AF429-AG429</f>
        <v>1.8917489796876907E-10</v>
      </c>
      <c r="CN429" s="184" t="e">
        <f>VLOOKUP(D429,CO:CP,2,FALSE)</f>
        <v>#N/A</v>
      </c>
      <c r="CO429" s="184" t="s">
        <v>1822</v>
      </c>
      <c r="CP429" s="184">
        <v>82315.72</v>
      </c>
      <c r="DM429" s="184" t="e">
        <f>VLOOKUP(D429,DN:DO,2,FALSE)</f>
        <v>#N/A</v>
      </c>
      <c r="DN429" s="184" t="s">
        <v>13091</v>
      </c>
      <c r="DP429" s="118"/>
    </row>
    <row r="430" spans="1:120" s="184" customFormat="1" x14ac:dyDescent="0.3">
      <c r="A430" s="118">
        <v>1</v>
      </c>
      <c r="B430" s="165">
        <f>SUBTOTAL(9,$A$383:A430)</f>
        <v>48</v>
      </c>
      <c r="C430" s="165"/>
      <c r="D430" s="160" t="s">
        <v>6645</v>
      </c>
      <c r="E430" s="138" t="s">
        <v>17202</v>
      </c>
      <c r="F430" s="162">
        <f>G430+H430+I430+J430+K430+L430+N430+P430+R430+T430+V430+W430+X430+Y430+Z430+AA430+AB430+AC430+AD430+AE430+AF430+AG430</f>
        <v>1413024.25</v>
      </c>
      <c r="G430" s="176">
        <v>0</v>
      </c>
      <c r="H430" s="176">
        <v>0</v>
      </c>
      <c r="I430" s="176">
        <v>0</v>
      </c>
      <c r="J430" s="176">
        <v>0</v>
      </c>
      <c r="K430" s="176">
        <v>0</v>
      </c>
      <c r="L430" s="176">
        <v>0</v>
      </c>
      <c r="M430" s="177">
        <v>0</v>
      </c>
      <c r="N430" s="176">
        <v>0</v>
      </c>
      <c r="O430" s="176">
        <v>0</v>
      </c>
      <c r="P430" s="176">
        <v>0</v>
      </c>
      <c r="Q430" s="176">
        <v>0</v>
      </c>
      <c r="R430" s="176">
        <v>0</v>
      </c>
      <c r="S430" s="176">
        <v>1830.54</v>
      </c>
      <c r="T430" s="230">
        <v>1383419.08</v>
      </c>
      <c r="U430" s="176">
        <v>0</v>
      </c>
      <c r="V430" s="176">
        <v>0</v>
      </c>
      <c r="W430" s="176">
        <v>0</v>
      </c>
      <c r="X430" s="176">
        <v>0</v>
      </c>
      <c r="Y430" s="176">
        <v>0</v>
      </c>
      <c r="Z430" s="176">
        <v>0</v>
      </c>
      <c r="AA430" s="176">
        <v>0</v>
      </c>
      <c r="AB430" s="176">
        <v>0</v>
      </c>
      <c r="AC430" s="176">
        <v>0</v>
      </c>
      <c r="AD430" s="176">
        <v>0</v>
      </c>
      <c r="AE430" s="179">
        <f t="shared" si="169"/>
        <v>29605.17</v>
      </c>
      <c r="AF430" s="186">
        <v>0</v>
      </c>
      <c r="AG430" s="179">
        <v>0</v>
      </c>
      <c r="AH430" s="181" t="s">
        <v>17033</v>
      </c>
      <c r="AI430" s="181">
        <v>2024</v>
      </c>
      <c r="AJ430" s="182">
        <v>2024</v>
      </c>
      <c r="BX430" s="184" t="b">
        <f>F430=(G430+H430+I430+J430+K430+N430+P430+R430+T430+V430+W430+X430+AC430+AD430+AE430+AF430+AG430)</f>
        <v>1</v>
      </c>
      <c r="CG430" s="184" t="e">
        <f>VLOOKUP(D430,CH:CI,2,FALSE)</f>
        <v>#N/A</v>
      </c>
      <c r="CH430" s="184" t="s">
        <v>8756</v>
      </c>
      <c r="CI430" s="184">
        <v>1</v>
      </c>
      <c r="CJ430" s="164">
        <f>F430-G430-H430-I430-J430-K430-L430-N430-P430-R430-T430-V430-W430-X430-Y430-Z430-AA430-AB430-AC430-AD430-AE430-AF430-AG430</f>
        <v>-7.2759576141834259E-11</v>
      </c>
      <c r="CN430" s="184" t="e">
        <f>VLOOKUP(D430,CO:CP,2,FALSE)</f>
        <v>#N/A</v>
      </c>
      <c r="CO430" s="184" t="s">
        <v>14894</v>
      </c>
      <c r="CP430" s="184">
        <v>80218.58</v>
      </c>
      <c r="DM430" s="184" t="e">
        <f>VLOOKUP(D430,DN:DO,2,FALSE)</f>
        <v>#N/A</v>
      </c>
      <c r="DN430" s="184" t="s">
        <v>2087</v>
      </c>
      <c r="DP430" s="118"/>
    </row>
    <row r="431" spans="1:120" x14ac:dyDescent="0.3">
      <c r="A431" s="118">
        <v>1</v>
      </c>
      <c r="B431" s="165">
        <f>SUBTOTAL(9,$A$383:A431)</f>
        <v>49</v>
      </c>
      <c r="C431" s="165"/>
      <c r="D431" s="166" t="s">
        <v>91</v>
      </c>
      <c r="E431" s="138" t="s">
        <v>17202</v>
      </c>
      <c r="F431" s="162">
        <f>G431+H431+I431+J431+K431+L431+N431+P431+R431+T431+V431+W431+X431+Y431+Z431+AA431+AB431+AC431+AD431+AE431+AF431+AG431</f>
        <v>9538781.8399999999</v>
      </c>
      <c r="G431" s="167">
        <v>0</v>
      </c>
      <c r="H431" s="167">
        <v>0</v>
      </c>
      <c r="I431" s="167">
        <v>0</v>
      </c>
      <c r="J431" s="167">
        <v>0</v>
      </c>
      <c r="K431" s="167">
        <v>0</v>
      </c>
      <c r="L431" s="167">
        <v>0</v>
      </c>
      <c r="M431" s="168">
        <v>0</v>
      </c>
      <c r="N431" s="167">
        <v>0</v>
      </c>
      <c r="O431" s="167">
        <v>1179.0999999999999</v>
      </c>
      <c r="P431" s="167">
        <v>9234815.2899999991</v>
      </c>
      <c r="Q431" s="167">
        <v>0</v>
      </c>
      <c r="R431" s="167">
        <v>0</v>
      </c>
      <c r="S431" s="167">
        <v>0</v>
      </c>
      <c r="T431" s="167">
        <v>0</v>
      </c>
      <c r="U431" s="167">
        <v>0</v>
      </c>
      <c r="V431" s="167">
        <v>0</v>
      </c>
      <c r="W431" s="167">
        <v>0</v>
      </c>
      <c r="X431" s="167">
        <v>0</v>
      </c>
      <c r="Y431" s="167">
        <v>0</v>
      </c>
      <c r="Z431" s="167">
        <v>0</v>
      </c>
      <c r="AA431" s="167">
        <v>0</v>
      </c>
      <c r="AB431" s="167">
        <v>0</v>
      </c>
      <c r="AC431" s="167">
        <v>0</v>
      </c>
      <c r="AD431" s="167">
        <v>0</v>
      </c>
      <c r="AE431" s="179">
        <f t="shared" si="169"/>
        <v>197625.05</v>
      </c>
      <c r="AF431" s="162">
        <v>106341.5</v>
      </c>
      <c r="AG431" s="162">
        <v>0</v>
      </c>
      <c r="AH431" s="138">
        <v>2024</v>
      </c>
      <c r="AI431" s="138">
        <v>2024</v>
      </c>
      <c r="AJ431" s="138">
        <v>2024</v>
      </c>
      <c r="AK431" s="169"/>
      <c r="AL431" s="169"/>
      <c r="AM431" s="169"/>
      <c r="AN431" s="169"/>
      <c r="AO431" s="170" t="s">
        <v>16935</v>
      </c>
      <c r="AP431" s="170" t="s">
        <v>16956</v>
      </c>
      <c r="AQ431" s="170">
        <v>0</v>
      </c>
      <c r="AR431" s="170" t="s">
        <v>16948</v>
      </c>
      <c r="AS431" s="170" t="s">
        <v>16954</v>
      </c>
      <c r="AT431" s="170" t="s">
        <v>16950</v>
      </c>
      <c r="AU431" s="170"/>
      <c r="AV431" s="170"/>
      <c r="AW431" s="170"/>
      <c r="AX431" s="170"/>
      <c r="AY431" s="170" t="s">
        <v>662</v>
      </c>
      <c r="AZ431" s="171">
        <v>3183.8</v>
      </c>
      <c r="BA431" s="171">
        <v>1179.0999999999999</v>
      </c>
      <c r="BB431" s="170" t="s">
        <v>17001</v>
      </c>
      <c r="BC431" s="170" t="s">
        <v>16998</v>
      </c>
      <c r="BD431" s="172"/>
      <c r="BE431" s="173">
        <f t="shared" ref="BE431:BE432" si="175">BA431-O431</f>
        <v>0</v>
      </c>
      <c r="BL431" s="118" t="str">
        <f>VLOOKUP(D431,BO:BQ,3,FALSE)</f>
        <v>1001.000</v>
      </c>
      <c r="BO431" s="118" t="s">
        <v>3075</v>
      </c>
      <c r="BP431" s="118" t="s">
        <v>16975</v>
      </c>
      <c r="BQ431" s="118" t="s">
        <v>3077</v>
      </c>
      <c r="BW431" s="118" t="s">
        <v>3075</v>
      </c>
      <c r="BX431" s="118" t="s">
        <v>16975</v>
      </c>
      <c r="BY431" s="118" t="s">
        <v>3077</v>
      </c>
      <c r="CJ431" s="164">
        <f t="shared" ref="CJ431:CJ432" si="176">F431-G431-H431-I431-J431-K431-L431-N431-P431-R431-T431-V431-W431-X431-Y431-Z431-AA431-AB431-AC431-AD431-AE431-AF431-AG431</f>
        <v>7.5669959187507629E-10</v>
      </c>
    </row>
    <row r="432" spans="1:120" x14ac:dyDescent="0.3">
      <c r="A432" s="118">
        <v>1</v>
      </c>
      <c r="B432" s="165">
        <f>SUBTOTAL(9,$A$383:A432)</f>
        <v>50</v>
      </c>
      <c r="C432" s="165"/>
      <c r="D432" s="166" t="s">
        <v>87</v>
      </c>
      <c r="E432" s="138" t="s">
        <v>17202</v>
      </c>
      <c r="F432" s="162">
        <f t="shared" ref="F432" si="177">G432+H432+I432+J432+K432+L432+N432+P432+R432+T432+V432+W432+X432+Y432+Z432+AA432+AB432+AC432+AD432+AE432+AF432+AG432</f>
        <v>6913050.8099999996</v>
      </c>
      <c r="G432" s="167">
        <v>0</v>
      </c>
      <c r="H432" s="167">
        <v>0</v>
      </c>
      <c r="I432" s="167">
        <v>0</v>
      </c>
      <c r="J432" s="167">
        <v>0</v>
      </c>
      <c r="K432" s="167">
        <v>0</v>
      </c>
      <c r="L432" s="167">
        <v>0</v>
      </c>
      <c r="M432" s="168">
        <v>0</v>
      </c>
      <c r="N432" s="167">
        <v>0</v>
      </c>
      <c r="O432" s="167">
        <v>868</v>
      </c>
      <c r="P432" s="167">
        <v>6768211.0899999999</v>
      </c>
      <c r="Q432" s="167">
        <v>0</v>
      </c>
      <c r="R432" s="167">
        <v>0</v>
      </c>
      <c r="S432" s="167">
        <v>0</v>
      </c>
      <c r="T432" s="167">
        <v>0</v>
      </c>
      <c r="U432" s="167">
        <v>0</v>
      </c>
      <c r="V432" s="167">
        <v>0</v>
      </c>
      <c r="W432" s="167">
        <v>0</v>
      </c>
      <c r="X432" s="167">
        <v>0</v>
      </c>
      <c r="Y432" s="167">
        <v>0</v>
      </c>
      <c r="Z432" s="167">
        <v>0</v>
      </c>
      <c r="AA432" s="167">
        <v>0</v>
      </c>
      <c r="AB432" s="167">
        <v>0</v>
      </c>
      <c r="AC432" s="167">
        <v>0</v>
      </c>
      <c r="AD432" s="167">
        <v>0</v>
      </c>
      <c r="AE432" s="179">
        <f t="shared" si="169"/>
        <v>144839.72</v>
      </c>
      <c r="AF432" s="162">
        <v>0</v>
      </c>
      <c r="AG432" s="162">
        <v>0</v>
      </c>
      <c r="AH432" s="138" t="s">
        <v>17033</v>
      </c>
      <c r="AI432" s="138">
        <v>2024</v>
      </c>
      <c r="AJ432" s="138">
        <v>2024</v>
      </c>
      <c r="AK432" s="169"/>
      <c r="AL432" s="169"/>
      <c r="AM432" s="169"/>
      <c r="AN432" s="169"/>
      <c r="AO432" s="170" t="s">
        <v>16953</v>
      </c>
      <c r="AP432" s="170" t="s">
        <v>16936</v>
      </c>
      <c r="AQ432" s="170">
        <v>0</v>
      </c>
      <c r="AR432" s="170" t="s">
        <v>16950</v>
      </c>
      <c r="AS432" s="170" t="s">
        <v>16944</v>
      </c>
      <c r="AT432" s="170" t="s">
        <v>16943</v>
      </c>
      <c r="AU432" s="170"/>
      <c r="AV432" s="170"/>
      <c r="AW432" s="170"/>
      <c r="AX432" s="170"/>
      <c r="AY432" s="170" t="s">
        <v>662</v>
      </c>
      <c r="AZ432" s="171">
        <v>1830.4</v>
      </c>
      <c r="BA432" s="171">
        <v>868</v>
      </c>
      <c r="BB432" s="170" t="s">
        <v>17001</v>
      </c>
      <c r="BC432" s="170">
        <v>2006</v>
      </c>
      <c r="BD432" s="172"/>
      <c r="BE432" s="173">
        <f t="shared" si="175"/>
        <v>0</v>
      </c>
      <c r="BL432" s="118" t="str">
        <f>VLOOKUP(D432,BO:BQ,3,FALSE)</f>
        <v>658.000</v>
      </c>
      <c r="BO432" s="118" t="s">
        <v>3088</v>
      </c>
      <c r="BP432" s="118" t="s">
        <v>16975</v>
      </c>
      <c r="BQ432" s="118" t="s">
        <v>3089</v>
      </c>
      <c r="BW432" s="118" t="s">
        <v>3088</v>
      </c>
      <c r="BX432" s="118" t="s">
        <v>16975</v>
      </c>
      <c r="BY432" s="118" t="s">
        <v>3089</v>
      </c>
      <c r="CJ432" s="164">
        <f t="shared" si="176"/>
        <v>-2.6193447411060333E-10</v>
      </c>
    </row>
    <row r="433" spans="1:120" x14ac:dyDescent="0.3">
      <c r="A433" s="118">
        <v>1</v>
      </c>
      <c r="B433" s="165">
        <f>SUBTOTAL(9,$A$383:A433)</f>
        <v>51</v>
      </c>
      <c r="C433" s="165"/>
      <c r="D433" s="175" t="s">
        <v>179</v>
      </c>
      <c r="E433" s="138" t="s">
        <v>17202</v>
      </c>
      <c r="F433" s="162">
        <f>G433+H433+I433+J433+K433+L433+N433+P433+R433+T433+V433+W433+X433+Y433+Z433+AA433+AB433+AC433+AD433+AE433+AF433+AG433</f>
        <v>6821719.1699999999</v>
      </c>
      <c r="G433" s="178">
        <v>0</v>
      </c>
      <c r="H433" s="178">
        <v>0</v>
      </c>
      <c r="I433" s="178">
        <v>0</v>
      </c>
      <c r="J433" s="178">
        <v>0</v>
      </c>
      <c r="K433" s="178">
        <v>0</v>
      </c>
      <c r="L433" s="178">
        <v>0</v>
      </c>
      <c r="M433" s="195">
        <v>0</v>
      </c>
      <c r="N433" s="178">
        <v>0</v>
      </c>
      <c r="O433" s="202">
        <v>630</v>
      </c>
      <c r="P433" s="202">
        <v>6500324.2599999998</v>
      </c>
      <c r="Q433" s="178">
        <v>0</v>
      </c>
      <c r="R433" s="178">
        <v>0</v>
      </c>
      <c r="S433" s="178">
        <v>0</v>
      </c>
      <c r="T433" s="162">
        <v>0</v>
      </c>
      <c r="U433" s="178">
        <v>0</v>
      </c>
      <c r="V433" s="178">
        <v>0</v>
      </c>
      <c r="W433" s="178">
        <v>0</v>
      </c>
      <c r="X433" s="178">
        <v>0</v>
      </c>
      <c r="Y433" s="178">
        <v>0</v>
      </c>
      <c r="Z433" s="178">
        <v>0</v>
      </c>
      <c r="AA433" s="178">
        <v>0</v>
      </c>
      <c r="AB433" s="178">
        <v>0</v>
      </c>
      <c r="AC433" s="178">
        <v>0</v>
      </c>
      <c r="AD433" s="178">
        <v>0</v>
      </c>
      <c r="AE433" s="179">
        <f t="shared" si="169"/>
        <v>139106.94</v>
      </c>
      <c r="AF433" s="178">
        <v>182287.97</v>
      </c>
      <c r="AG433" s="178">
        <v>0</v>
      </c>
      <c r="AH433" s="138">
        <v>2024</v>
      </c>
      <c r="AI433" s="138">
        <v>2024</v>
      </c>
      <c r="AJ433" s="138">
        <v>2024</v>
      </c>
      <c r="AK433" s="169"/>
      <c r="AL433" s="169"/>
      <c r="AM433" s="169"/>
      <c r="AN433" s="169"/>
      <c r="AO433" s="170" t="s">
        <v>16940</v>
      </c>
      <c r="AP433" s="170" t="s">
        <v>16942</v>
      </c>
      <c r="AQ433" s="170">
        <v>0</v>
      </c>
      <c r="AR433" s="170" t="s">
        <v>16941</v>
      </c>
      <c r="AS433" s="170" t="s">
        <v>16954</v>
      </c>
      <c r="AT433" s="170" t="s">
        <v>16950</v>
      </c>
      <c r="AU433" s="170"/>
      <c r="AV433" s="170"/>
      <c r="AW433" s="170"/>
      <c r="AX433" s="170"/>
      <c r="AY433" s="170" t="s">
        <v>636</v>
      </c>
      <c r="AZ433" s="171">
        <v>1283.0999999999999</v>
      </c>
      <c r="BA433" s="171">
        <v>630</v>
      </c>
      <c r="BB433" s="170" t="s">
        <v>592</v>
      </c>
      <c r="BC433" s="170" t="s">
        <v>636</v>
      </c>
      <c r="BD433" s="172"/>
      <c r="BE433" s="173">
        <f>BA433-O433</f>
        <v>0</v>
      </c>
      <c r="BL433" s="118" t="str">
        <f>VLOOKUP(D433,BO:BQ,3,FALSE)</f>
        <v>463.900</v>
      </c>
      <c r="BO433" s="118" t="s">
        <v>3208</v>
      </c>
      <c r="BP433" s="118" t="s">
        <v>3003</v>
      </c>
      <c r="BQ433" s="118" t="s">
        <v>3209</v>
      </c>
      <c r="BW433" s="118" t="s">
        <v>3208</v>
      </c>
      <c r="BX433" s="118" t="s">
        <v>3003</v>
      </c>
      <c r="BY433" s="118" t="s">
        <v>3209</v>
      </c>
      <c r="CJ433" s="164">
        <f>F433-G433-H433-I433-J433-K433-L433-N433-P433-R433-T433-V433-W433-X433-Y433-Z433-AA433-AB433-AC433-AD433-AE433-AF433-AG433</f>
        <v>1.4551915228366852E-10</v>
      </c>
    </row>
    <row r="434" spans="1:120" s="184" customFormat="1" x14ac:dyDescent="0.3">
      <c r="A434" s="118">
        <v>1</v>
      </c>
      <c r="B434" s="165">
        <f>SUBTOTAL(9,$A$383:A434)</f>
        <v>52</v>
      </c>
      <c r="C434" s="165"/>
      <c r="D434" s="160" t="s">
        <v>5540</v>
      </c>
      <c r="E434" s="138" t="s">
        <v>17202</v>
      </c>
      <c r="F434" s="162">
        <f t="shared" ref="F434:F453" si="178">G434+H434+I434+J434+K434+L434+N434+P434+R434+T434+V434+W434+X434+Y434+Z434+AA434+AB434+AC434+AD434+AE434+AF434+AG434</f>
        <v>7122455.5800000001</v>
      </c>
      <c r="G434" s="178">
        <v>0</v>
      </c>
      <c r="H434" s="178">
        <v>0</v>
      </c>
      <c r="I434" s="178">
        <v>0</v>
      </c>
      <c r="J434" s="178">
        <v>0</v>
      </c>
      <c r="K434" s="178">
        <v>0</v>
      </c>
      <c r="L434" s="178">
        <v>0</v>
      </c>
      <c r="M434" s="195">
        <v>0</v>
      </c>
      <c r="N434" s="178">
        <v>0</v>
      </c>
      <c r="O434" s="178">
        <v>1134</v>
      </c>
      <c r="P434" s="178">
        <v>6821360.29</v>
      </c>
      <c r="Q434" s="178">
        <v>0</v>
      </c>
      <c r="R434" s="178">
        <v>0</v>
      </c>
      <c r="S434" s="178">
        <v>0</v>
      </c>
      <c r="T434" s="178">
        <v>0</v>
      </c>
      <c r="U434" s="178">
        <v>0</v>
      </c>
      <c r="V434" s="178">
        <v>0</v>
      </c>
      <c r="W434" s="178">
        <v>0</v>
      </c>
      <c r="X434" s="178">
        <v>0</v>
      </c>
      <c r="Y434" s="178">
        <v>0</v>
      </c>
      <c r="Z434" s="178">
        <v>0</v>
      </c>
      <c r="AA434" s="178">
        <v>0</v>
      </c>
      <c r="AB434" s="178">
        <v>0</v>
      </c>
      <c r="AC434" s="178">
        <v>0</v>
      </c>
      <c r="AD434" s="178">
        <v>0</v>
      </c>
      <c r="AE434" s="179">
        <f t="shared" si="169"/>
        <v>145977.10999999999</v>
      </c>
      <c r="AF434" s="179">
        <v>155118.18</v>
      </c>
      <c r="AG434" s="179">
        <v>0</v>
      </c>
      <c r="AH434" s="181">
        <v>2024</v>
      </c>
      <c r="AI434" s="181">
        <v>2024</v>
      </c>
      <c r="AJ434" s="181">
        <v>2024</v>
      </c>
      <c r="BY434" s="185"/>
      <c r="CJ434" s="164"/>
      <c r="DP434" s="118"/>
    </row>
    <row r="435" spans="1:120" x14ac:dyDescent="0.3">
      <c r="A435" s="118">
        <v>1</v>
      </c>
      <c r="B435" s="165">
        <f>SUBTOTAL(9,$A$383:A435)</f>
        <v>53</v>
      </c>
      <c r="C435" s="165"/>
      <c r="D435" s="166" t="s">
        <v>70</v>
      </c>
      <c r="E435" s="138" t="s">
        <v>17202</v>
      </c>
      <c r="F435" s="162">
        <f t="shared" si="178"/>
        <v>7565864.0899999999</v>
      </c>
      <c r="G435" s="167">
        <v>0</v>
      </c>
      <c r="H435" s="167">
        <v>0</v>
      </c>
      <c r="I435" s="167">
        <v>0</v>
      </c>
      <c r="J435" s="167">
        <v>0</v>
      </c>
      <c r="K435" s="167">
        <v>0</v>
      </c>
      <c r="L435" s="167">
        <v>0</v>
      </c>
      <c r="M435" s="168">
        <v>0</v>
      </c>
      <c r="N435" s="167">
        <v>0</v>
      </c>
      <c r="O435" s="167">
        <v>877.98</v>
      </c>
      <c r="P435" s="167">
        <v>7407346.8700000001</v>
      </c>
      <c r="Q435" s="167">
        <v>0</v>
      </c>
      <c r="R435" s="167">
        <v>0</v>
      </c>
      <c r="S435" s="167">
        <v>0</v>
      </c>
      <c r="T435" s="167">
        <v>0</v>
      </c>
      <c r="U435" s="167">
        <v>0</v>
      </c>
      <c r="V435" s="167">
        <v>0</v>
      </c>
      <c r="W435" s="167">
        <v>0</v>
      </c>
      <c r="X435" s="167">
        <v>0</v>
      </c>
      <c r="Y435" s="167">
        <v>0</v>
      </c>
      <c r="Z435" s="167">
        <v>0</v>
      </c>
      <c r="AA435" s="167">
        <v>0</v>
      </c>
      <c r="AB435" s="167">
        <v>0</v>
      </c>
      <c r="AC435" s="167">
        <v>0</v>
      </c>
      <c r="AD435" s="167">
        <v>0</v>
      </c>
      <c r="AE435" s="179">
        <f t="shared" si="169"/>
        <v>158517.22</v>
      </c>
      <c r="AF435" s="162">
        <v>0</v>
      </c>
      <c r="AG435" s="162">
        <v>0</v>
      </c>
      <c r="AH435" s="138" t="s">
        <v>17033</v>
      </c>
      <c r="AI435" s="138">
        <v>2024</v>
      </c>
      <c r="AJ435" s="138">
        <v>2024</v>
      </c>
      <c r="AK435" s="169"/>
      <c r="AL435" s="169"/>
      <c r="AM435" s="169"/>
      <c r="AN435" s="169"/>
      <c r="AO435" s="170" t="s">
        <v>16935</v>
      </c>
      <c r="AP435" s="170" t="s">
        <v>16956</v>
      </c>
      <c r="AQ435" s="170">
        <v>0</v>
      </c>
      <c r="AR435" s="170" t="s">
        <v>16937</v>
      </c>
      <c r="AS435" s="170" t="s">
        <v>16954</v>
      </c>
      <c r="AT435" s="170">
        <v>0</v>
      </c>
      <c r="AU435" s="170"/>
      <c r="AV435" s="170"/>
      <c r="AW435" s="170"/>
      <c r="AX435" s="170"/>
      <c r="AY435" s="170" t="s">
        <v>612</v>
      </c>
      <c r="AZ435" s="171">
        <v>1268.5999999999999</v>
      </c>
      <c r="BA435" s="171">
        <v>671</v>
      </c>
      <c r="BB435" s="170" t="s">
        <v>17001</v>
      </c>
      <c r="BC435" s="170" t="s">
        <v>16998</v>
      </c>
      <c r="BD435" s="172"/>
      <c r="BE435" s="173">
        <v>-206.98000000000002</v>
      </c>
      <c r="BL435" s="118" t="s">
        <v>4323</v>
      </c>
      <c r="BO435" s="118" t="s">
        <v>3049</v>
      </c>
      <c r="BP435" s="118" t="s">
        <v>2983</v>
      </c>
      <c r="BQ435" s="118" t="s">
        <v>2983</v>
      </c>
      <c r="BW435" s="118" t="s">
        <v>3049</v>
      </c>
      <c r="BX435" s="118" t="s">
        <v>2983</v>
      </c>
      <c r="BY435" s="118" t="s">
        <v>2983</v>
      </c>
      <c r="CJ435" s="164">
        <v>-6.6938810050487518E-10</v>
      </c>
    </row>
    <row r="436" spans="1:120" x14ac:dyDescent="0.3">
      <c r="A436" s="118">
        <v>1</v>
      </c>
      <c r="B436" s="165">
        <f>SUBTOTAL(9,$A$383:A436)</f>
        <v>54</v>
      </c>
      <c r="C436" s="165"/>
      <c r="D436" s="166" t="s">
        <v>73</v>
      </c>
      <c r="E436" s="138" t="s">
        <v>17202</v>
      </c>
      <c r="F436" s="162">
        <f t="shared" si="178"/>
        <v>22014313.32</v>
      </c>
      <c r="G436" s="167">
        <v>0</v>
      </c>
      <c r="H436" s="167">
        <v>0</v>
      </c>
      <c r="I436" s="167">
        <v>0</v>
      </c>
      <c r="J436" s="167">
        <v>0</v>
      </c>
      <c r="K436" s="167">
        <v>0</v>
      </c>
      <c r="L436" s="167">
        <v>0</v>
      </c>
      <c r="M436" s="168">
        <v>0</v>
      </c>
      <c r="N436" s="167">
        <v>0</v>
      </c>
      <c r="O436" s="167">
        <v>0</v>
      </c>
      <c r="P436" s="167">
        <v>0</v>
      </c>
      <c r="Q436" s="167">
        <v>0</v>
      </c>
      <c r="R436" s="167">
        <v>0</v>
      </c>
      <c r="S436" s="167">
        <v>2673</v>
      </c>
      <c r="T436" s="162">
        <v>21553077.460000001</v>
      </c>
      <c r="U436" s="167">
        <v>0</v>
      </c>
      <c r="V436" s="167">
        <v>0</v>
      </c>
      <c r="W436" s="167">
        <v>0</v>
      </c>
      <c r="X436" s="167">
        <v>0</v>
      </c>
      <c r="Y436" s="167">
        <v>0</v>
      </c>
      <c r="Z436" s="167">
        <v>0</v>
      </c>
      <c r="AA436" s="167">
        <v>0</v>
      </c>
      <c r="AB436" s="167">
        <v>0</v>
      </c>
      <c r="AC436" s="167">
        <v>0</v>
      </c>
      <c r="AD436" s="167">
        <v>0</v>
      </c>
      <c r="AE436" s="179">
        <f t="shared" si="169"/>
        <v>461235.86</v>
      </c>
      <c r="AF436" s="162">
        <v>0</v>
      </c>
      <c r="AG436" s="162">
        <v>0</v>
      </c>
      <c r="AH436" s="138" t="s">
        <v>17033</v>
      </c>
      <c r="AI436" s="138">
        <v>2024</v>
      </c>
      <c r="AJ436" s="138">
        <v>2024</v>
      </c>
      <c r="AK436" s="169"/>
      <c r="AL436" s="169"/>
      <c r="AM436" s="169"/>
      <c r="AN436" s="169"/>
      <c r="AO436" s="170" t="s">
        <v>16956</v>
      </c>
      <c r="AP436" s="170" t="s">
        <v>16954</v>
      </c>
      <c r="AQ436" s="170">
        <v>2020</v>
      </c>
      <c r="AR436" s="170" t="s">
        <v>16950</v>
      </c>
      <c r="AS436" s="170" t="s">
        <v>16952</v>
      </c>
      <c r="AT436" s="170" t="s">
        <v>16950</v>
      </c>
      <c r="AU436" s="170"/>
      <c r="AV436" s="170" t="s">
        <v>16961</v>
      </c>
      <c r="AW436" s="174">
        <v>1698388.82</v>
      </c>
      <c r="AX436" s="174">
        <v>1375971.34</v>
      </c>
      <c r="AY436" s="170" t="s">
        <v>705</v>
      </c>
      <c r="AZ436" s="171">
        <v>2297.9</v>
      </c>
      <c r="BA436" s="171">
        <v>390.18</v>
      </c>
      <c r="BB436" s="170" t="s">
        <v>17002</v>
      </c>
      <c r="BC436" s="170" t="s">
        <v>16998</v>
      </c>
      <c r="BD436" s="172"/>
      <c r="BE436" s="173">
        <v>390.18</v>
      </c>
      <c r="BL436" s="118" t="s">
        <v>4578</v>
      </c>
      <c r="BO436" s="118" t="s">
        <v>604</v>
      </c>
      <c r="BP436" s="118" t="s">
        <v>2983</v>
      </c>
      <c r="BQ436" s="118" t="s">
        <v>3051</v>
      </c>
      <c r="BW436" s="118" t="s">
        <v>604</v>
      </c>
      <c r="BX436" s="118" t="s">
        <v>2983</v>
      </c>
      <c r="BY436" s="118" t="s">
        <v>3051</v>
      </c>
      <c r="CJ436" s="164">
        <v>1.4551915228366852E-11</v>
      </c>
    </row>
    <row r="437" spans="1:120" x14ac:dyDescent="0.3">
      <c r="A437" s="118">
        <v>1</v>
      </c>
      <c r="B437" s="165">
        <f>SUBTOTAL(9,$A$383:A437)</f>
        <v>55</v>
      </c>
      <c r="C437" s="165"/>
      <c r="D437" s="166" t="s">
        <v>75</v>
      </c>
      <c r="E437" s="138" t="s">
        <v>17202</v>
      </c>
      <c r="F437" s="162">
        <f t="shared" si="178"/>
        <v>2452195.6799999997</v>
      </c>
      <c r="G437" s="167">
        <v>0</v>
      </c>
      <c r="H437" s="167">
        <v>0</v>
      </c>
      <c r="I437" s="167">
        <v>0</v>
      </c>
      <c r="J437" s="167">
        <v>0</v>
      </c>
      <c r="K437" s="167">
        <v>0</v>
      </c>
      <c r="L437" s="167">
        <v>0</v>
      </c>
      <c r="M437" s="168">
        <v>0</v>
      </c>
      <c r="N437" s="167">
        <v>0</v>
      </c>
      <c r="O437" s="167">
        <v>320.7</v>
      </c>
      <c r="P437" s="167">
        <v>2400818.17</v>
      </c>
      <c r="Q437" s="167">
        <v>0</v>
      </c>
      <c r="R437" s="167">
        <v>0</v>
      </c>
      <c r="S437" s="167">
        <v>0</v>
      </c>
      <c r="T437" s="167">
        <v>0</v>
      </c>
      <c r="U437" s="167">
        <v>0</v>
      </c>
      <c r="V437" s="167">
        <v>0</v>
      </c>
      <c r="W437" s="167">
        <v>0</v>
      </c>
      <c r="X437" s="167">
        <v>0</v>
      </c>
      <c r="Y437" s="167">
        <v>0</v>
      </c>
      <c r="Z437" s="167">
        <v>0</v>
      </c>
      <c r="AA437" s="167">
        <v>0</v>
      </c>
      <c r="AB437" s="167">
        <v>0</v>
      </c>
      <c r="AC437" s="167">
        <v>0</v>
      </c>
      <c r="AD437" s="167">
        <v>0</v>
      </c>
      <c r="AE437" s="179">
        <f t="shared" si="169"/>
        <v>51377.51</v>
      </c>
      <c r="AF437" s="162">
        <v>0</v>
      </c>
      <c r="AG437" s="162">
        <v>0</v>
      </c>
      <c r="AH437" s="138" t="s">
        <v>17033</v>
      </c>
      <c r="AI437" s="138">
        <v>2024</v>
      </c>
      <c r="AJ437" s="138">
        <v>2024</v>
      </c>
      <c r="AK437" s="169"/>
      <c r="AL437" s="169"/>
      <c r="AM437" s="169"/>
      <c r="AN437" s="169"/>
      <c r="AO437" s="170" t="s">
        <v>16956</v>
      </c>
      <c r="AP437" s="170" t="s">
        <v>16951</v>
      </c>
      <c r="AQ437" s="170">
        <v>0</v>
      </c>
      <c r="AR437" s="170" t="s">
        <v>16950</v>
      </c>
      <c r="AS437" s="170" t="s">
        <v>16944</v>
      </c>
      <c r="AT437" s="170">
        <v>0</v>
      </c>
      <c r="AU437" s="170"/>
      <c r="AV437" s="170"/>
      <c r="AW437" s="170"/>
      <c r="AX437" s="170"/>
      <c r="AY437" s="170" t="s">
        <v>1782</v>
      </c>
      <c r="AZ437" s="171">
        <v>515.5</v>
      </c>
      <c r="BA437" s="171">
        <v>361</v>
      </c>
      <c r="BB437" s="170" t="s">
        <v>17001</v>
      </c>
      <c r="BC437" s="170">
        <v>2008</v>
      </c>
      <c r="BD437" s="172"/>
      <c r="BE437" s="173">
        <v>40.300000000000011</v>
      </c>
      <c r="BL437" s="118" t="s">
        <v>4743</v>
      </c>
      <c r="BO437" s="118" t="s">
        <v>3052</v>
      </c>
      <c r="BP437" s="118" t="s">
        <v>3085</v>
      </c>
      <c r="BQ437" s="118" t="s">
        <v>3053</v>
      </c>
      <c r="BW437" s="118" t="s">
        <v>3052</v>
      </c>
      <c r="BX437" s="118" t="s">
        <v>3085</v>
      </c>
      <c r="BY437" s="118" t="s">
        <v>3053</v>
      </c>
      <c r="CJ437" s="164">
        <v>2.9103830456733704E-11</v>
      </c>
    </row>
    <row r="438" spans="1:120" x14ac:dyDescent="0.3">
      <c r="A438" s="118">
        <v>1</v>
      </c>
      <c r="B438" s="165">
        <f>SUBTOTAL(9,$A$383:A438)</f>
        <v>56</v>
      </c>
      <c r="C438" s="165"/>
      <c r="D438" s="166" t="s">
        <v>107</v>
      </c>
      <c r="E438" s="138" t="s">
        <v>17202</v>
      </c>
      <c r="F438" s="162">
        <f t="shared" si="178"/>
        <v>4453145.03</v>
      </c>
      <c r="G438" s="167">
        <v>0</v>
      </c>
      <c r="H438" s="167">
        <v>0</v>
      </c>
      <c r="I438" s="167">
        <v>0</v>
      </c>
      <c r="J438" s="167">
        <v>0</v>
      </c>
      <c r="K438" s="167">
        <v>0</v>
      </c>
      <c r="L438" s="167">
        <v>0</v>
      </c>
      <c r="M438" s="168">
        <v>0</v>
      </c>
      <c r="N438" s="167">
        <v>0</v>
      </c>
      <c r="O438" s="167">
        <v>474.6</v>
      </c>
      <c r="P438" s="167">
        <v>4359844.3600000003</v>
      </c>
      <c r="Q438" s="167">
        <v>0</v>
      </c>
      <c r="R438" s="167">
        <v>0</v>
      </c>
      <c r="S438" s="167">
        <v>0</v>
      </c>
      <c r="T438" s="167">
        <v>0</v>
      </c>
      <c r="U438" s="167">
        <v>0</v>
      </c>
      <c r="V438" s="167">
        <v>0</v>
      </c>
      <c r="W438" s="167">
        <v>0</v>
      </c>
      <c r="X438" s="167">
        <v>0</v>
      </c>
      <c r="Y438" s="167">
        <v>0</v>
      </c>
      <c r="Z438" s="167">
        <v>0</v>
      </c>
      <c r="AA438" s="167">
        <v>0</v>
      </c>
      <c r="AB438" s="167">
        <v>0</v>
      </c>
      <c r="AC438" s="167">
        <v>0</v>
      </c>
      <c r="AD438" s="167">
        <v>0</v>
      </c>
      <c r="AE438" s="179">
        <f t="shared" si="169"/>
        <v>93300.67</v>
      </c>
      <c r="AF438" s="162">
        <v>0</v>
      </c>
      <c r="AG438" s="162">
        <v>0</v>
      </c>
      <c r="AH438" s="138" t="s">
        <v>17033</v>
      </c>
      <c r="AI438" s="138">
        <v>2024</v>
      </c>
      <c r="AJ438" s="138">
        <v>2024</v>
      </c>
      <c r="AK438" s="169"/>
      <c r="AL438" s="169"/>
      <c r="AM438" s="169"/>
      <c r="AN438" s="169"/>
      <c r="AO438" s="170" t="s">
        <v>16956</v>
      </c>
      <c r="AP438" s="170" t="s">
        <v>16951</v>
      </c>
      <c r="AQ438" s="170">
        <v>0</v>
      </c>
      <c r="AR438" s="170" t="s">
        <v>16950</v>
      </c>
      <c r="AS438" s="170" t="s">
        <v>16944</v>
      </c>
      <c r="AT438" s="170" t="s">
        <v>16950</v>
      </c>
      <c r="AU438" s="170"/>
      <c r="AV438" s="170"/>
      <c r="AW438" s="170"/>
      <c r="AX438" s="170"/>
      <c r="AY438" s="170" t="s">
        <v>1733</v>
      </c>
      <c r="AZ438" s="171">
        <v>737.4</v>
      </c>
      <c r="BA438" s="171">
        <v>528</v>
      </c>
      <c r="BB438" s="170" t="s">
        <v>17001</v>
      </c>
      <c r="BC438" s="170">
        <v>2008</v>
      </c>
      <c r="BD438" s="172"/>
      <c r="BE438" s="173">
        <v>53.399999999999977</v>
      </c>
      <c r="BL438" s="118" t="s">
        <v>4746</v>
      </c>
      <c r="BO438" s="118" t="s">
        <v>512</v>
      </c>
      <c r="BP438" s="118" t="s">
        <v>2983</v>
      </c>
      <c r="BQ438" s="118" t="s">
        <v>3055</v>
      </c>
      <c r="BW438" s="118" t="s">
        <v>512</v>
      </c>
      <c r="BX438" s="118" t="s">
        <v>2983</v>
      </c>
      <c r="BY438" s="118" t="s">
        <v>3055</v>
      </c>
      <c r="CJ438" s="164">
        <v>-5.8207660913467407E-11</v>
      </c>
    </row>
    <row r="439" spans="1:120" x14ac:dyDescent="0.3">
      <c r="A439" s="118">
        <v>1</v>
      </c>
      <c r="B439" s="165">
        <f>SUBTOTAL(9,$A$383:A439)</f>
        <v>57</v>
      </c>
      <c r="C439" s="165"/>
      <c r="D439" s="166" t="s">
        <v>84</v>
      </c>
      <c r="E439" s="138" t="s">
        <v>17202</v>
      </c>
      <c r="F439" s="162">
        <f t="shared" si="178"/>
        <v>3361971.28</v>
      </c>
      <c r="G439" s="167">
        <v>0</v>
      </c>
      <c r="H439" s="167">
        <v>0</v>
      </c>
      <c r="I439" s="167">
        <v>0</v>
      </c>
      <c r="J439" s="167">
        <v>0</v>
      </c>
      <c r="K439" s="167">
        <v>0</v>
      </c>
      <c r="L439" s="167">
        <v>0</v>
      </c>
      <c r="M439" s="168">
        <v>0</v>
      </c>
      <c r="N439" s="167">
        <v>0</v>
      </c>
      <c r="O439" s="167">
        <v>404.6</v>
      </c>
      <c r="P439" s="167">
        <v>3291532.48</v>
      </c>
      <c r="Q439" s="167">
        <v>0</v>
      </c>
      <c r="R439" s="167">
        <v>0</v>
      </c>
      <c r="S439" s="167">
        <v>0</v>
      </c>
      <c r="T439" s="167">
        <v>0</v>
      </c>
      <c r="U439" s="167">
        <v>0</v>
      </c>
      <c r="V439" s="167">
        <v>0</v>
      </c>
      <c r="W439" s="167">
        <v>0</v>
      </c>
      <c r="X439" s="167">
        <v>0</v>
      </c>
      <c r="Y439" s="167">
        <v>0</v>
      </c>
      <c r="Z439" s="167">
        <v>0</v>
      </c>
      <c r="AA439" s="167">
        <v>0</v>
      </c>
      <c r="AB439" s="167">
        <v>0</v>
      </c>
      <c r="AC439" s="167">
        <v>0</v>
      </c>
      <c r="AD439" s="167">
        <v>0</v>
      </c>
      <c r="AE439" s="179">
        <f t="shared" si="169"/>
        <v>70438.8</v>
      </c>
      <c r="AF439" s="162">
        <v>0</v>
      </c>
      <c r="AG439" s="162">
        <v>0</v>
      </c>
      <c r="AH439" s="138" t="s">
        <v>17033</v>
      </c>
      <c r="AI439" s="138">
        <v>2024</v>
      </c>
      <c r="AJ439" s="138">
        <v>2024</v>
      </c>
      <c r="AK439" s="169"/>
      <c r="AL439" s="169"/>
      <c r="AM439" s="169"/>
      <c r="AN439" s="169"/>
      <c r="AO439" s="170" t="s">
        <v>16948</v>
      </c>
      <c r="AP439" s="170" t="s">
        <v>16940</v>
      </c>
      <c r="AQ439" s="170">
        <v>0</v>
      </c>
      <c r="AR439" s="170" t="s">
        <v>16943</v>
      </c>
      <c r="AS439" s="170" t="s">
        <v>16950</v>
      </c>
      <c r="AT439" s="170" t="s">
        <v>16947</v>
      </c>
      <c r="AU439" s="170" t="s">
        <v>16967</v>
      </c>
      <c r="AV439" s="170"/>
      <c r="AW439" s="170"/>
      <c r="AX439" s="170"/>
      <c r="AY439" s="170" t="s">
        <v>771</v>
      </c>
      <c r="AZ439" s="171">
        <v>851.2</v>
      </c>
      <c r="BA439" s="171">
        <v>391</v>
      </c>
      <c r="BB439" s="170" t="s">
        <v>17001</v>
      </c>
      <c r="BC439" s="170" t="s">
        <v>849</v>
      </c>
      <c r="BD439" s="172"/>
      <c r="BE439" s="173">
        <v>-13.600000000000023</v>
      </c>
      <c r="BL439" s="118" t="s">
        <v>3529</v>
      </c>
      <c r="BO439" s="118" t="s">
        <v>3067</v>
      </c>
      <c r="BP439" s="118" t="s">
        <v>16977</v>
      </c>
      <c r="BQ439" s="118" t="s">
        <v>1692</v>
      </c>
      <c r="BW439" s="118" t="s">
        <v>3067</v>
      </c>
      <c r="BX439" s="118" t="s">
        <v>16977</v>
      </c>
      <c r="BY439" s="118" t="s">
        <v>1692</v>
      </c>
      <c r="CJ439" s="164">
        <v>-4.0745362639427185E-10</v>
      </c>
    </row>
    <row r="440" spans="1:120" x14ac:dyDescent="0.3">
      <c r="A440" s="118">
        <v>1</v>
      </c>
      <c r="B440" s="165">
        <f>SUBTOTAL(9,$A$383:A440)</f>
        <v>58</v>
      </c>
      <c r="C440" s="165"/>
      <c r="D440" s="166" t="s">
        <v>85</v>
      </c>
      <c r="E440" s="138" t="s">
        <v>17202</v>
      </c>
      <c r="F440" s="162">
        <f t="shared" si="178"/>
        <v>6649213.2199999997</v>
      </c>
      <c r="G440" s="167">
        <v>0</v>
      </c>
      <c r="H440" s="167">
        <v>0</v>
      </c>
      <c r="I440" s="167">
        <v>0</v>
      </c>
      <c r="J440" s="167">
        <v>0</v>
      </c>
      <c r="K440" s="167">
        <v>0</v>
      </c>
      <c r="L440" s="167">
        <v>0</v>
      </c>
      <c r="M440" s="168">
        <v>0</v>
      </c>
      <c r="N440" s="167">
        <v>0</v>
      </c>
      <c r="O440" s="167">
        <v>767</v>
      </c>
      <c r="P440" s="167">
        <v>6509901.3300000001</v>
      </c>
      <c r="Q440" s="167">
        <v>0</v>
      </c>
      <c r="R440" s="167">
        <v>0</v>
      </c>
      <c r="S440" s="167">
        <v>0</v>
      </c>
      <c r="T440" s="167">
        <v>0</v>
      </c>
      <c r="U440" s="167">
        <v>0</v>
      </c>
      <c r="V440" s="167">
        <v>0</v>
      </c>
      <c r="W440" s="167">
        <v>0</v>
      </c>
      <c r="X440" s="167">
        <v>0</v>
      </c>
      <c r="Y440" s="167">
        <v>0</v>
      </c>
      <c r="Z440" s="167">
        <v>0</v>
      </c>
      <c r="AA440" s="167">
        <v>0</v>
      </c>
      <c r="AB440" s="167">
        <v>0</v>
      </c>
      <c r="AC440" s="167">
        <v>0</v>
      </c>
      <c r="AD440" s="167">
        <v>0</v>
      </c>
      <c r="AE440" s="179">
        <f t="shared" si="169"/>
        <v>139311.89000000001</v>
      </c>
      <c r="AF440" s="162">
        <v>0</v>
      </c>
      <c r="AG440" s="162">
        <v>0</v>
      </c>
      <c r="AH440" s="138" t="s">
        <v>17033</v>
      </c>
      <c r="AI440" s="138">
        <v>2024</v>
      </c>
      <c r="AJ440" s="138">
        <v>2024</v>
      </c>
      <c r="AK440" s="169"/>
      <c r="AL440" s="169"/>
      <c r="AM440" s="169"/>
      <c r="AN440" s="169"/>
      <c r="AO440" s="170" t="s">
        <v>16956</v>
      </c>
      <c r="AP440" s="170" t="s">
        <v>16936</v>
      </c>
      <c r="AQ440" s="170">
        <v>0</v>
      </c>
      <c r="AR440" s="170" t="s">
        <v>16944</v>
      </c>
      <c r="AS440" s="170" t="s">
        <v>16958</v>
      </c>
      <c r="AT440" s="170">
        <v>0</v>
      </c>
      <c r="AU440" s="170"/>
      <c r="AV440" s="170"/>
      <c r="AW440" s="170"/>
      <c r="AX440" s="170"/>
      <c r="AY440" s="170" t="s">
        <v>775</v>
      </c>
      <c r="AZ440" s="171">
        <v>895.7</v>
      </c>
      <c r="BA440" s="171">
        <v>782</v>
      </c>
      <c r="BB440" s="170" t="s">
        <v>17001</v>
      </c>
      <c r="BC440" s="170" t="s">
        <v>3197</v>
      </c>
      <c r="BD440" s="172"/>
      <c r="BE440" s="173">
        <v>15</v>
      </c>
      <c r="BL440" s="118" t="s">
        <v>4137</v>
      </c>
      <c r="BO440" s="118" t="s">
        <v>608</v>
      </c>
      <c r="BP440" s="118" t="s">
        <v>3095</v>
      </c>
      <c r="BQ440" s="118" t="s">
        <v>3069</v>
      </c>
      <c r="BW440" s="118" t="s">
        <v>608</v>
      </c>
      <c r="BX440" s="118" t="s">
        <v>3095</v>
      </c>
      <c r="BY440" s="118" t="s">
        <v>3069</v>
      </c>
      <c r="CJ440" s="164">
        <v>-2.0372681319713593E-10</v>
      </c>
    </row>
    <row r="441" spans="1:120" x14ac:dyDescent="0.3">
      <c r="A441" s="118">
        <v>1</v>
      </c>
      <c r="B441" s="165">
        <f>SUBTOTAL(9,$A$383:A441)</f>
        <v>59</v>
      </c>
      <c r="C441" s="165"/>
      <c r="D441" s="166" t="s">
        <v>86</v>
      </c>
      <c r="E441" s="138" t="s">
        <v>17202</v>
      </c>
      <c r="F441" s="162">
        <f t="shared" si="178"/>
        <v>36527319.320000008</v>
      </c>
      <c r="G441" s="167">
        <v>0</v>
      </c>
      <c r="H441" s="167">
        <v>0</v>
      </c>
      <c r="I441" s="162">
        <v>5268238.5</v>
      </c>
      <c r="J441" s="167">
        <v>0</v>
      </c>
      <c r="K441" s="167">
        <v>0</v>
      </c>
      <c r="L441" s="167">
        <v>0</v>
      </c>
      <c r="M441" s="168">
        <v>0</v>
      </c>
      <c r="N441" s="167">
        <v>0</v>
      </c>
      <c r="O441" s="167">
        <v>610</v>
      </c>
      <c r="P441" s="167">
        <v>5325430.1900000004</v>
      </c>
      <c r="Q441" s="167">
        <v>0</v>
      </c>
      <c r="R441" s="167">
        <v>0</v>
      </c>
      <c r="S441" s="167">
        <v>2470</v>
      </c>
      <c r="T441" s="176">
        <v>25168343.57</v>
      </c>
      <c r="U441" s="167">
        <v>0</v>
      </c>
      <c r="V441" s="167">
        <v>0</v>
      </c>
      <c r="W441" s="167">
        <v>0</v>
      </c>
      <c r="X441" s="167">
        <v>0</v>
      </c>
      <c r="Y441" s="167">
        <v>0</v>
      </c>
      <c r="Z441" s="167">
        <v>0</v>
      </c>
      <c r="AA441" s="167">
        <v>0</v>
      </c>
      <c r="AB441" s="167">
        <v>0</v>
      </c>
      <c r="AC441" s="167">
        <v>0</v>
      </c>
      <c r="AD441" s="167">
        <v>0</v>
      </c>
      <c r="AE441" s="179">
        <f t="shared" si="169"/>
        <v>765307.06</v>
      </c>
      <c r="AF441" s="162">
        <v>0</v>
      </c>
      <c r="AG441" s="162">
        <v>0</v>
      </c>
      <c r="AH441" s="138" t="s">
        <v>17033</v>
      </c>
      <c r="AI441" s="138">
        <v>2024</v>
      </c>
      <c r="AJ441" s="138">
        <v>2024</v>
      </c>
      <c r="AK441" s="169"/>
      <c r="AL441" s="169"/>
      <c r="AM441" s="169"/>
      <c r="AN441" s="169"/>
      <c r="AO441" s="170" t="s">
        <v>16940</v>
      </c>
      <c r="AP441" s="170" t="s">
        <v>16951</v>
      </c>
      <c r="AQ441" s="170">
        <v>2014</v>
      </c>
      <c r="AR441" s="170" t="s">
        <v>16950</v>
      </c>
      <c r="AS441" s="170" t="s">
        <v>16944</v>
      </c>
      <c r="AT441" s="170" t="s">
        <v>16943</v>
      </c>
      <c r="AU441" s="170"/>
      <c r="AV441" s="170" t="s">
        <v>16961</v>
      </c>
      <c r="AW441" s="174">
        <v>3450400</v>
      </c>
      <c r="AX441" s="174">
        <v>2422377.7000000002</v>
      </c>
      <c r="AY441" s="170" t="s">
        <v>661</v>
      </c>
      <c r="AZ441" s="171">
        <v>3943.7</v>
      </c>
      <c r="BA441" s="171">
        <v>630.4</v>
      </c>
      <c r="BB441" s="170" t="s">
        <v>17003</v>
      </c>
      <c r="BC441" s="170">
        <v>1990</v>
      </c>
      <c r="BD441" s="172"/>
      <c r="BE441" s="173">
        <v>20.399999999999977</v>
      </c>
      <c r="BL441" s="118" t="s">
        <v>2107</v>
      </c>
      <c r="BO441" s="118" t="s">
        <v>3070</v>
      </c>
      <c r="BP441" s="118" t="s">
        <v>2983</v>
      </c>
      <c r="BQ441" s="118" t="s">
        <v>3071</v>
      </c>
      <c r="BW441" s="118" t="s">
        <v>3070</v>
      </c>
      <c r="BX441" s="118" t="s">
        <v>2983</v>
      </c>
      <c r="BY441" s="118" t="s">
        <v>3071</v>
      </c>
      <c r="CJ441" s="164">
        <v>-1.3969838619232178E-9</v>
      </c>
    </row>
    <row r="442" spans="1:120" x14ac:dyDescent="0.3">
      <c r="A442" s="118">
        <v>1</v>
      </c>
      <c r="B442" s="165">
        <f>SUBTOTAL(9,$A$383:A442)</f>
        <v>60</v>
      </c>
      <c r="C442" s="165"/>
      <c r="D442" s="166" t="s">
        <v>90</v>
      </c>
      <c r="E442" s="138" t="s">
        <v>17202</v>
      </c>
      <c r="F442" s="162">
        <f t="shared" si="178"/>
        <v>2275180.2000000002</v>
      </c>
      <c r="G442" s="167">
        <v>0</v>
      </c>
      <c r="H442" s="167">
        <v>0</v>
      </c>
      <c r="I442" s="167">
        <v>0</v>
      </c>
      <c r="J442" s="167">
        <v>0</v>
      </c>
      <c r="K442" s="167">
        <v>0</v>
      </c>
      <c r="L442" s="167">
        <v>0</v>
      </c>
      <c r="M442" s="168">
        <v>0</v>
      </c>
      <c r="N442" s="167">
        <v>0</v>
      </c>
      <c r="O442" s="167">
        <v>237.9</v>
      </c>
      <c r="P442" s="167">
        <v>2227511.4500000002</v>
      </c>
      <c r="Q442" s="167">
        <v>0</v>
      </c>
      <c r="R442" s="167">
        <v>0</v>
      </c>
      <c r="S442" s="167">
        <v>0</v>
      </c>
      <c r="T442" s="167">
        <v>0</v>
      </c>
      <c r="U442" s="167">
        <v>0</v>
      </c>
      <c r="V442" s="167">
        <v>0</v>
      </c>
      <c r="W442" s="167">
        <v>0</v>
      </c>
      <c r="X442" s="167">
        <v>0</v>
      </c>
      <c r="Y442" s="167">
        <v>0</v>
      </c>
      <c r="Z442" s="167">
        <v>0</v>
      </c>
      <c r="AA442" s="167">
        <v>0</v>
      </c>
      <c r="AB442" s="167">
        <v>0</v>
      </c>
      <c r="AC442" s="167">
        <v>0</v>
      </c>
      <c r="AD442" s="167">
        <v>0</v>
      </c>
      <c r="AE442" s="179">
        <f t="shared" si="169"/>
        <v>47668.75</v>
      </c>
      <c r="AF442" s="162">
        <v>0</v>
      </c>
      <c r="AG442" s="162">
        <v>0</v>
      </c>
      <c r="AH442" s="138" t="s">
        <v>17033</v>
      </c>
      <c r="AI442" s="138">
        <v>2024</v>
      </c>
      <c r="AJ442" s="138">
        <v>2024</v>
      </c>
      <c r="AK442" s="169"/>
      <c r="AL442" s="169"/>
      <c r="AM442" s="169"/>
      <c r="AN442" s="169"/>
      <c r="AO442" s="170" t="s">
        <v>16956</v>
      </c>
      <c r="AP442" s="170" t="s">
        <v>16937</v>
      </c>
      <c r="AQ442" s="170">
        <v>0</v>
      </c>
      <c r="AR442" s="170" t="s">
        <v>16943</v>
      </c>
      <c r="AS442" s="170" t="s">
        <v>16950</v>
      </c>
      <c r="AT442" s="170" t="s">
        <v>16947</v>
      </c>
      <c r="AU442" s="170"/>
      <c r="AV442" s="170"/>
      <c r="AW442" s="170"/>
      <c r="AX442" s="170"/>
      <c r="AY442" s="170" t="s">
        <v>771</v>
      </c>
      <c r="AZ442" s="171">
        <v>807.5</v>
      </c>
      <c r="BA442" s="171">
        <v>290</v>
      </c>
      <c r="BB442" s="170" t="s">
        <v>17002</v>
      </c>
      <c r="BC442" s="170" t="s">
        <v>16998</v>
      </c>
      <c r="BD442" s="172"/>
      <c r="BE442" s="173">
        <v>52.099999999999994</v>
      </c>
      <c r="BL442" s="118" t="s">
        <v>5360</v>
      </c>
      <c r="BO442" s="118" t="s">
        <v>509</v>
      </c>
      <c r="BP442" s="118" t="s">
        <v>626</v>
      </c>
      <c r="BQ442" s="118" t="s">
        <v>3074</v>
      </c>
      <c r="BW442" s="118" t="s">
        <v>509</v>
      </c>
      <c r="BX442" s="118" t="s">
        <v>626</v>
      </c>
      <c r="BY442" s="118" t="s">
        <v>3074</v>
      </c>
      <c r="CJ442" s="164">
        <v>1.7462298274040222E-10</v>
      </c>
    </row>
    <row r="443" spans="1:120" x14ac:dyDescent="0.3">
      <c r="A443" s="118">
        <v>1</v>
      </c>
      <c r="B443" s="165">
        <f>SUBTOTAL(9,$A$383:A443)</f>
        <v>61</v>
      </c>
      <c r="C443" s="165"/>
      <c r="D443" s="166" t="s">
        <v>93</v>
      </c>
      <c r="E443" s="138" t="s">
        <v>17202</v>
      </c>
      <c r="F443" s="162">
        <f t="shared" si="178"/>
        <v>9857602.9299999997</v>
      </c>
      <c r="G443" s="167">
        <v>0</v>
      </c>
      <c r="H443" s="167">
        <v>0</v>
      </c>
      <c r="I443" s="167">
        <v>0</v>
      </c>
      <c r="J443" s="167">
        <v>0</v>
      </c>
      <c r="K443" s="167">
        <v>0</v>
      </c>
      <c r="L443" s="167">
        <v>0</v>
      </c>
      <c r="M443" s="168">
        <v>0</v>
      </c>
      <c r="N443" s="167">
        <v>0</v>
      </c>
      <c r="O443" s="167">
        <v>1482.1</v>
      </c>
      <c r="P443" s="167">
        <v>9651070.0299999993</v>
      </c>
      <c r="Q443" s="167">
        <v>0</v>
      </c>
      <c r="R443" s="167">
        <v>0</v>
      </c>
      <c r="S443" s="167">
        <v>0</v>
      </c>
      <c r="T443" s="167">
        <v>0</v>
      </c>
      <c r="U443" s="167">
        <v>0</v>
      </c>
      <c r="V443" s="167">
        <v>0</v>
      </c>
      <c r="W443" s="167">
        <v>0</v>
      </c>
      <c r="X443" s="167">
        <v>0</v>
      </c>
      <c r="Y443" s="167">
        <v>0</v>
      </c>
      <c r="Z443" s="167">
        <v>0</v>
      </c>
      <c r="AA443" s="167">
        <v>0</v>
      </c>
      <c r="AB443" s="167">
        <v>0</v>
      </c>
      <c r="AC443" s="167">
        <v>0</v>
      </c>
      <c r="AD443" s="167">
        <v>0</v>
      </c>
      <c r="AE443" s="179">
        <f t="shared" si="169"/>
        <v>206532.9</v>
      </c>
      <c r="AF443" s="162">
        <v>0</v>
      </c>
      <c r="AG443" s="162">
        <v>0</v>
      </c>
      <c r="AH443" s="138" t="s">
        <v>17033</v>
      </c>
      <c r="AI443" s="138">
        <v>2024</v>
      </c>
      <c r="AJ443" s="138">
        <v>2024</v>
      </c>
      <c r="AK443" s="169"/>
      <c r="AL443" s="169"/>
      <c r="AM443" s="169"/>
      <c r="AN443" s="169"/>
      <c r="AO443" s="170" t="s">
        <v>16956</v>
      </c>
      <c r="AP443" s="170" t="s">
        <v>16939</v>
      </c>
      <c r="AQ443" s="170">
        <v>0</v>
      </c>
      <c r="AR443" s="170" t="s">
        <v>16951</v>
      </c>
      <c r="AS443" s="170" t="s">
        <v>16938</v>
      </c>
      <c r="AT443" s="170" t="s">
        <v>16950</v>
      </c>
      <c r="AU443" s="170"/>
      <c r="AV443" s="170"/>
      <c r="AW443" s="170"/>
      <c r="AX443" s="170"/>
      <c r="AY443" s="170" t="s">
        <v>841</v>
      </c>
      <c r="AZ443" s="171">
        <v>5186.3999999999996</v>
      </c>
      <c r="BA443" s="171">
        <v>1058.4000000000001</v>
      </c>
      <c r="BB443" s="170" t="s">
        <v>17002</v>
      </c>
      <c r="BC443" s="170" t="s">
        <v>16998</v>
      </c>
      <c r="BD443" s="172"/>
      <c r="BE443" s="173">
        <v>-423.69999999999982</v>
      </c>
      <c r="BL443" s="118" t="s">
        <v>5484</v>
      </c>
      <c r="BO443" s="118" t="s">
        <v>3080</v>
      </c>
      <c r="BP443" s="118" t="s">
        <v>2983</v>
      </c>
      <c r="BQ443" s="118" t="s">
        <v>3082</v>
      </c>
      <c r="BW443" s="118" t="s">
        <v>3080</v>
      </c>
      <c r="BX443" s="118" t="s">
        <v>2983</v>
      </c>
      <c r="BY443" s="118" t="s">
        <v>3082</v>
      </c>
      <c r="CJ443" s="164">
        <v>3.7834979593753815E-10</v>
      </c>
    </row>
    <row r="444" spans="1:120" x14ac:dyDescent="0.3">
      <c r="A444" s="118">
        <v>1</v>
      </c>
      <c r="B444" s="165">
        <f>SUBTOTAL(9,$A$383:A444)</f>
        <v>62</v>
      </c>
      <c r="C444" s="165"/>
      <c r="D444" s="166" t="s">
        <v>94</v>
      </c>
      <c r="E444" s="138" t="s">
        <v>17202</v>
      </c>
      <c r="F444" s="162">
        <f t="shared" si="178"/>
        <v>4672326.47</v>
      </c>
      <c r="G444" s="167">
        <v>0</v>
      </c>
      <c r="H444" s="167">
        <v>0</v>
      </c>
      <c r="I444" s="167">
        <v>0</v>
      </c>
      <c r="J444" s="167">
        <v>0</v>
      </c>
      <c r="K444" s="167">
        <v>0</v>
      </c>
      <c r="L444" s="167">
        <v>0</v>
      </c>
      <c r="M444" s="168">
        <v>0</v>
      </c>
      <c r="N444" s="167">
        <v>0</v>
      </c>
      <c r="O444" s="167">
        <v>618.9</v>
      </c>
      <c r="P444" s="167">
        <v>4574433.59</v>
      </c>
      <c r="Q444" s="167">
        <v>0</v>
      </c>
      <c r="R444" s="167">
        <v>0</v>
      </c>
      <c r="S444" s="167">
        <v>0</v>
      </c>
      <c r="T444" s="167">
        <v>0</v>
      </c>
      <c r="U444" s="167">
        <v>0</v>
      </c>
      <c r="V444" s="167">
        <v>0</v>
      </c>
      <c r="W444" s="167">
        <v>0</v>
      </c>
      <c r="X444" s="167">
        <v>0</v>
      </c>
      <c r="Y444" s="167">
        <v>0</v>
      </c>
      <c r="Z444" s="167">
        <v>0</v>
      </c>
      <c r="AA444" s="167">
        <v>0</v>
      </c>
      <c r="AB444" s="167">
        <v>0</v>
      </c>
      <c r="AC444" s="167">
        <v>0</v>
      </c>
      <c r="AD444" s="167">
        <v>0</v>
      </c>
      <c r="AE444" s="179">
        <f t="shared" si="169"/>
        <v>97892.88</v>
      </c>
      <c r="AF444" s="162">
        <v>0</v>
      </c>
      <c r="AG444" s="162">
        <v>0</v>
      </c>
      <c r="AH444" s="138" t="s">
        <v>17033</v>
      </c>
      <c r="AI444" s="138">
        <v>2024</v>
      </c>
      <c r="AJ444" s="138">
        <v>2024</v>
      </c>
      <c r="AK444" s="169"/>
      <c r="AL444" s="169"/>
      <c r="AM444" s="169"/>
      <c r="AN444" s="169"/>
      <c r="AO444" s="170" t="s">
        <v>16956</v>
      </c>
      <c r="AP444" s="170" t="s">
        <v>16939</v>
      </c>
      <c r="AQ444" s="170">
        <v>0</v>
      </c>
      <c r="AR444" s="170" t="s">
        <v>16951</v>
      </c>
      <c r="AS444" s="170" t="s">
        <v>16938</v>
      </c>
      <c r="AT444" s="170" t="s">
        <v>16950</v>
      </c>
      <c r="AU444" s="170"/>
      <c r="AV444" s="170"/>
      <c r="AW444" s="170"/>
      <c r="AX444" s="170"/>
      <c r="AY444" s="170" t="s">
        <v>666</v>
      </c>
      <c r="AZ444" s="171">
        <v>2218</v>
      </c>
      <c r="BA444" s="171">
        <v>970.2</v>
      </c>
      <c r="BB444" s="170" t="s">
        <v>17002</v>
      </c>
      <c r="BC444" s="170" t="s">
        <v>16998</v>
      </c>
      <c r="BD444" s="172"/>
      <c r="BE444" s="173">
        <v>351.30000000000007</v>
      </c>
      <c r="BF444" s="118" t="s">
        <v>16931</v>
      </c>
      <c r="BL444" s="118" t="s">
        <v>4484</v>
      </c>
      <c r="BO444" s="118" t="s">
        <v>3083</v>
      </c>
      <c r="BP444" s="118" t="s">
        <v>2983</v>
      </c>
      <c r="BQ444" s="118" t="s">
        <v>2983</v>
      </c>
      <c r="BW444" s="118" t="s">
        <v>3083</v>
      </c>
      <c r="BX444" s="118" t="s">
        <v>2983</v>
      </c>
      <c r="BY444" s="118" t="s">
        <v>2983</v>
      </c>
      <c r="CJ444" s="164">
        <v>-2.9103830456733704E-10</v>
      </c>
    </row>
    <row r="445" spans="1:120" x14ac:dyDescent="0.3">
      <c r="A445" s="118">
        <v>1</v>
      </c>
      <c r="B445" s="165">
        <f>SUBTOTAL(9,$A$383:A445)</f>
        <v>63</v>
      </c>
      <c r="C445" s="165"/>
      <c r="D445" s="166" t="s">
        <v>96</v>
      </c>
      <c r="E445" s="138" t="s">
        <v>17202</v>
      </c>
      <c r="F445" s="162">
        <f t="shared" si="178"/>
        <v>4863037.2300000004</v>
      </c>
      <c r="G445" s="167">
        <v>0</v>
      </c>
      <c r="H445" s="167">
        <v>0</v>
      </c>
      <c r="I445" s="167">
        <v>0</v>
      </c>
      <c r="J445" s="167">
        <v>0</v>
      </c>
      <c r="K445" s="167">
        <v>0</v>
      </c>
      <c r="L445" s="167">
        <v>0</v>
      </c>
      <c r="M445" s="168">
        <v>0</v>
      </c>
      <c r="N445" s="167">
        <v>0</v>
      </c>
      <c r="O445" s="167">
        <v>547</v>
      </c>
      <c r="P445" s="167">
        <v>4761148.6500000004</v>
      </c>
      <c r="Q445" s="167">
        <v>0</v>
      </c>
      <c r="R445" s="167">
        <v>0</v>
      </c>
      <c r="S445" s="167">
        <v>0</v>
      </c>
      <c r="T445" s="167">
        <v>0</v>
      </c>
      <c r="U445" s="167">
        <v>0</v>
      </c>
      <c r="V445" s="167">
        <v>0</v>
      </c>
      <c r="W445" s="167">
        <v>0</v>
      </c>
      <c r="X445" s="167">
        <v>0</v>
      </c>
      <c r="Y445" s="167">
        <v>0</v>
      </c>
      <c r="Z445" s="167">
        <v>0</v>
      </c>
      <c r="AA445" s="167">
        <v>0</v>
      </c>
      <c r="AB445" s="167">
        <v>0</v>
      </c>
      <c r="AC445" s="167">
        <v>0</v>
      </c>
      <c r="AD445" s="167">
        <v>0</v>
      </c>
      <c r="AE445" s="179">
        <f t="shared" si="169"/>
        <v>101888.58</v>
      </c>
      <c r="AF445" s="162">
        <v>0</v>
      </c>
      <c r="AG445" s="162">
        <v>0</v>
      </c>
      <c r="AH445" s="138" t="s">
        <v>17033</v>
      </c>
      <c r="AI445" s="138">
        <v>2024</v>
      </c>
      <c r="AJ445" s="138">
        <v>2024</v>
      </c>
      <c r="AK445" s="169"/>
      <c r="AL445" s="169"/>
      <c r="AM445" s="169"/>
      <c r="AN445" s="169"/>
      <c r="AO445" s="170" t="s">
        <v>16956</v>
      </c>
      <c r="AP445" s="170" t="s">
        <v>16949</v>
      </c>
      <c r="AQ445" s="170">
        <v>0</v>
      </c>
      <c r="AR445" s="170" t="s">
        <v>16936</v>
      </c>
      <c r="AS445" s="170" t="s">
        <v>16947</v>
      </c>
      <c r="AT445" s="170">
        <v>0</v>
      </c>
      <c r="AU445" s="170"/>
      <c r="AV445" s="170"/>
      <c r="AW445" s="170"/>
      <c r="AX445" s="170"/>
      <c r="AY445" s="170" t="s">
        <v>617</v>
      </c>
      <c r="AZ445" s="171">
        <v>1728.5</v>
      </c>
      <c r="BA445" s="171">
        <v>1234</v>
      </c>
      <c r="BB445" s="170" t="s">
        <v>17001</v>
      </c>
      <c r="BC445" s="170" t="s">
        <v>16998</v>
      </c>
      <c r="BD445" s="172"/>
      <c r="BE445" s="173">
        <v>687</v>
      </c>
      <c r="BF445" s="118" t="s">
        <v>16930</v>
      </c>
      <c r="BL445" s="118" t="s">
        <v>3112</v>
      </c>
      <c r="BO445" s="118" t="s">
        <v>3086</v>
      </c>
      <c r="BP445" s="118" t="s">
        <v>663</v>
      </c>
      <c r="BQ445" s="118" t="s">
        <v>3087</v>
      </c>
      <c r="BW445" s="118" t="s">
        <v>3086</v>
      </c>
      <c r="BX445" s="118" t="s">
        <v>663</v>
      </c>
      <c r="BY445" s="118" t="s">
        <v>3087</v>
      </c>
      <c r="CJ445" s="164">
        <v>5.8207660913467407E-11</v>
      </c>
    </row>
    <row r="446" spans="1:120" x14ac:dyDescent="0.3">
      <c r="A446" s="118">
        <v>1</v>
      </c>
      <c r="B446" s="165">
        <f>SUBTOTAL(9,$A$383:A446)</f>
        <v>64</v>
      </c>
      <c r="C446" s="165"/>
      <c r="D446" s="166" t="s">
        <v>102</v>
      </c>
      <c r="E446" s="138" t="s">
        <v>17202</v>
      </c>
      <c r="F446" s="162">
        <f t="shared" si="178"/>
        <v>7645640.5199999996</v>
      </c>
      <c r="G446" s="167">
        <v>0</v>
      </c>
      <c r="H446" s="167">
        <v>0</v>
      </c>
      <c r="I446" s="167">
        <v>0</v>
      </c>
      <c r="J446" s="167">
        <v>0</v>
      </c>
      <c r="K446" s="167">
        <v>0</v>
      </c>
      <c r="L446" s="167">
        <v>0</v>
      </c>
      <c r="M446" s="168">
        <v>0</v>
      </c>
      <c r="N446" s="167">
        <v>0</v>
      </c>
      <c r="O446" s="167">
        <v>1225.4000000000001</v>
      </c>
      <c r="P446" s="167">
        <v>7485451.8499999996</v>
      </c>
      <c r="Q446" s="167">
        <v>0</v>
      </c>
      <c r="R446" s="167">
        <v>0</v>
      </c>
      <c r="S446" s="167">
        <v>0</v>
      </c>
      <c r="T446" s="167">
        <v>0</v>
      </c>
      <c r="U446" s="167">
        <v>0</v>
      </c>
      <c r="V446" s="167">
        <v>0</v>
      </c>
      <c r="W446" s="167">
        <v>0</v>
      </c>
      <c r="X446" s="167">
        <v>0</v>
      </c>
      <c r="Y446" s="167">
        <v>0</v>
      </c>
      <c r="Z446" s="167">
        <v>0</v>
      </c>
      <c r="AA446" s="167">
        <v>0</v>
      </c>
      <c r="AB446" s="167">
        <v>0</v>
      </c>
      <c r="AC446" s="167">
        <v>0</v>
      </c>
      <c r="AD446" s="167">
        <v>0</v>
      </c>
      <c r="AE446" s="179">
        <f t="shared" si="169"/>
        <v>160188.67000000001</v>
      </c>
      <c r="AF446" s="162">
        <v>0</v>
      </c>
      <c r="AG446" s="162">
        <v>0</v>
      </c>
      <c r="AH446" s="138" t="s">
        <v>17033</v>
      </c>
      <c r="AI446" s="138">
        <v>2024</v>
      </c>
      <c r="AJ446" s="138">
        <v>2024</v>
      </c>
      <c r="AK446" s="169"/>
      <c r="AL446" s="169"/>
      <c r="AM446" s="169"/>
      <c r="AN446" s="169"/>
      <c r="AO446" s="170" t="s">
        <v>16940</v>
      </c>
      <c r="AP446" s="170" t="s">
        <v>16942</v>
      </c>
      <c r="AQ446" s="170">
        <v>2015</v>
      </c>
      <c r="AR446" s="170" t="s">
        <v>16950</v>
      </c>
      <c r="AS446" s="170" t="s">
        <v>16944</v>
      </c>
      <c r="AT446" s="170" t="s">
        <v>16943</v>
      </c>
      <c r="AU446" s="170"/>
      <c r="AV446" s="170" t="s">
        <v>16961</v>
      </c>
      <c r="AW446" s="174">
        <v>1609049.45</v>
      </c>
      <c r="AX446" s="174">
        <v>3139409.1700000004</v>
      </c>
      <c r="AY446" s="170" t="s">
        <v>1267</v>
      </c>
      <c r="AZ446" s="171">
        <v>5895.5</v>
      </c>
      <c r="BA446" s="171">
        <v>1225.4000000000001</v>
      </c>
      <c r="BB446" s="170" t="s">
        <v>17002</v>
      </c>
      <c r="BC446" s="170" t="s">
        <v>16998</v>
      </c>
      <c r="BD446" s="172"/>
      <c r="BE446" s="173">
        <v>0</v>
      </c>
      <c r="BL446" s="118" t="s">
        <v>3481</v>
      </c>
      <c r="BO446" s="118" t="s">
        <v>3096</v>
      </c>
      <c r="BP446" s="118" t="s">
        <v>2983</v>
      </c>
      <c r="BQ446" s="118" t="s">
        <v>1058</v>
      </c>
      <c r="BW446" s="118" t="s">
        <v>3096</v>
      </c>
      <c r="BX446" s="118" t="s">
        <v>2983</v>
      </c>
      <c r="BY446" s="118" t="s">
        <v>1058</v>
      </c>
      <c r="CJ446" s="164">
        <v>4.3655745685100555E-10</v>
      </c>
    </row>
    <row r="447" spans="1:120" x14ac:dyDescent="0.3">
      <c r="A447" s="118">
        <v>1</v>
      </c>
      <c r="B447" s="165">
        <f>SUBTOTAL(9,$A$383:A447)</f>
        <v>65</v>
      </c>
      <c r="C447" s="165"/>
      <c r="D447" s="166" t="s">
        <v>105</v>
      </c>
      <c r="E447" s="138" t="s">
        <v>17202</v>
      </c>
      <c r="F447" s="162">
        <f t="shared" si="178"/>
        <v>5887719</v>
      </c>
      <c r="G447" s="167">
        <v>0</v>
      </c>
      <c r="H447" s="167">
        <v>0</v>
      </c>
      <c r="I447" s="167">
        <v>0</v>
      </c>
      <c r="J447" s="167">
        <v>0</v>
      </c>
      <c r="K447" s="167">
        <v>0</v>
      </c>
      <c r="L447" s="167">
        <v>0</v>
      </c>
      <c r="M447" s="168">
        <v>0</v>
      </c>
      <c r="N447" s="167">
        <v>0</v>
      </c>
      <c r="O447" s="167">
        <v>585</v>
      </c>
      <c r="P447" s="167">
        <v>5764361.6600000001</v>
      </c>
      <c r="Q447" s="167">
        <v>0</v>
      </c>
      <c r="R447" s="167">
        <v>0</v>
      </c>
      <c r="S447" s="167">
        <v>0</v>
      </c>
      <c r="T447" s="167">
        <v>0</v>
      </c>
      <c r="U447" s="167">
        <v>0</v>
      </c>
      <c r="V447" s="167">
        <v>0</v>
      </c>
      <c r="W447" s="167">
        <v>0</v>
      </c>
      <c r="X447" s="167">
        <v>0</v>
      </c>
      <c r="Y447" s="167">
        <v>0</v>
      </c>
      <c r="Z447" s="167">
        <v>0</v>
      </c>
      <c r="AA447" s="167">
        <v>0</v>
      </c>
      <c r="AB447" s="167">
        <v>0</v>
      </c>
      <c r="AC447" s="167">
        <v>0</v>
      </c>
      <c r="AD447" s="167">
        <v>0</v>
      </c>
      <c r="AE447" s="179">
        <f t="shared" ref="AE447:AE457" si="179">ROUND(P447*2.14%,2)+ROUND(G447*2.14%,2)+ROUND(H447*2.14%,2)+ROUND(I447*2.14%,2)+ROUND(J447*2.14%,2)+ROUND(K447*2.14%,2)+ROUND(L447*2.14%,2)+ROUND(N447*2.14%,2)+ROUND(R447*2.14%,2)+ROUND(T447*2.14%,2)+ROUND(V447*2.14%,2)+ROUND(W447*2.14%,2)+ROUND(X447*2.14%,2)+ROUND(Y447*2.14%,2)+ROUND(Z447*2.14%,2)+ROUND(AA447*2.14%,2)+ROUND(AB447*2.14%,2)+ROUND(AC447*2.14%,2)+ROUND(AD447*2.14%,2)</f>
        <v>123357.34</v>
      </c>
      <c r="AF447" s="162">
        <v>0</v>
      </c>
      <c r="AG447" s="162">
        <v>0</v>
      </c>
      <c r="AH447" s="138" t="s">
        <v>17033</v>
      </c>
      <c r="AI447" s="138">
        <v>2024</v>
      </c>
      <c r="AJ447" s="138">
        <v>2024</v>
      </c>
      <c r="AK447" s="169"/>
      <c r="AL447" s="169"/>
      <c r="AM447" s="169"/>
      <c r="AN447" s="169"/>
      <c r="AO447" s="170" t="s">
        <v>16935</v>
      </c>
      <c r="AP447" s="170" t="s">
        <v>16956</v>
      </c>
      <c r="AQ447" s="170">
        <v>0</v>
      </c>
      <c r="AR447" s="170" t="s">
        <v>16948</v>
      </c>
      <c r="AS447" s="170" t="s">
        <v>16954</v>
      </c>
      <c r="AT447" s="170">
        <v>0</v>
      </c>
      <c r="AU447" s="170"/>
      <c r="AV447" s="170"/>
      <c r="AW447" s="170"/>
      <c r="AX447" s="170"/>
      <c r="AY447" s="170" t="s">
        <v>662</v>
      </c>
      <c r="AZ447" s="171">
        <v>718.8</v>
      </c>
      <c r="BA447" s="171">
        <v>426.6</v>
      </c>
      <c r="BB447" s="170" t="s">
        <v>17001</v>
      </c>
      <c r="BC447" s="170">
        <v>2007</v>
      </c>
      <c r="BD447" s="172"/>
      <c r="BE447" s="173">
        <v>-158.39999999999998</v>
      </c>
      <c r="BL447" s="118" t="s">
        <v>5392</v>
      </c>
      <c r="BO447" s="118" t="s">
        <v>3098</v>
      </c>
      <c r="BP447" s="118" t="s">
        <v>2983</v>
      </c>
      <c r="BQ447" s="118" t="s">
        <v>2983</v>
      </c>
      <c r="BW447" s="118" t="s">
        <v>3098</v>
      </c>
      <c r="BX447" s="118" t="s">
        <v>2983</v>
      </c>
      <c r="BY447" s="118" t="s">
        <v>2983</v>
      </c>
      <c r="CJ447" s="164">
        <v>-3.3469405025243759E-10</v>
      </c>
    </row>
    <row r="448" spans="1:120" x14ac:dyDescent="0.3">
      <c r="A448" s="118">
        <v>1</v>
      </c>
      <c r="B448" s="165">
        <f>SUBTOTAL(9,$A$383:A448)</f>
        <v>66</v>
      </c>
      <c r="C448" s="165"/>
      <c r="D448" s="166" t="s">
        <v>106</v>
      </c>
      <c r="E448" s="138" t="s">
        <v>17202</v>
      </c>
      <c r="F448" s="162">
        <f t="shared" si="178"/>
        <v>3252350.92</v>
      </c>
      <c r="G448" s="167">
        <v>0</v>
      </c>
      <c r="H448" s="167">
        <v>0</v>
      </c>
      <c r="I448" s="167">
        <v>0</v>
      </c>
      <c r="J448" s="167">
        <v>0</v>
      </c>
      <c r="K448" s="162">
        <v>3184208.85</v>
      </c>
      <c r="L448" s="167">
        <v>0</v>
      </c>
      <c r="M448" s="168">
        <v>0</v>
      </c>
      <c r="N448" s="167">
        <v>0</v>
      </c>
      <c r="O448" s="167">
        <v>0</v>
      </c>
      <c r="P448" s="167">
        <v>0</v>
      </c>
      <c r="Q448" s="167">
        <v>0</v>
      </c>
      <c r="R448" s="167">
        <v>0</v>
      </c>
      <c r="S448" s="167">
        <v>0</v>
      </c>
      <c r="T448" s="167">
        <v>0</v>
      </c>
      <c r="U448" s="167">
        <v>0</v>
      </c>
      <c r="V448" s="167">
        <v>0</v>
      </c>
      <c r="W448" s="167">
        <v>0</v>
      </c>
      <c r="X448" s="167">
        <v>0</v>
      </c>
      <c r="Y448" s="167">
        <v>0</v>
      </c>
      <c r="Z448" s="167">
        <v>0</v>
      </c>
      <c r="AA448" s="167">
        <v>0</v>
      </c>
      <c r="AB448" s="167">
        <v>0</v>
      </c>
      <c r="AC448" s="167">
        <v>0</v>
      </c>
      <c r="AD448" s="167">
        <v>0</v>
      </c>
      <c r="AE448" s="179">
        <f t="shared" si="179"/>
        <v>68142.070000000007</v>
      </c>
      <c r="AF448" s="162">
        <v>0</v>
      </c>
      <c r="AG448" s="162">
        <v>0</v>
      </c>
      <c r="AH448" s="138" t="s">
        <v>17033</v>
      </c>
      <c r="AI448" s="138">
        <v>2024</v>
      </c>
      <c r="AJ448" s="138">
        <v>2024</v>
      </c>
      <c r="AK448" s="169"/>
      <c r="AL448" s="169"/>
      <c r="AM448" s="169"/>
      <c r="AN448" s="169"/>
      <c r="AO448" s="170" t="s">
        <v>16956</v>
      </c>
      <c r="AP448" s="170" t="s">
        <v>16936</v>
      </c>
      <c r="AQ448" s="170">
        <v>0</v>
      </c>
      <c r="AR448" s="170" t="s">
        <v>16950</v>
      </c>
      <c r="AS448" s="170" t="s">
        <v>16952</v>
      </c>
      <c r="AT448" s="170" t="s">
        <v>16950</v>
      </c>
      <c r="AU448" s="170"/>
      <c r="AV448" s="170"/>
      <c r="AW448" s="170"/>
      <c r="AX448" s="170"/>
      <c r="AY448" s="170" t="s">
        <v>614</v>
      </c>
      <c r="AZ448" s="171">
        <v>4616</v>
      </c>
      <c r="BA448" s="171">
        <v>1161</v>
      </c>
      <c r="BB448" s="170" t="s">
        <v>17002</v>
      </c>
      <c r="BC448" s="170" t="s">
        <v>1139</v>
      </c>
      <c r="BD448" s="172"/>
      <c r="BE448" s="173">
        <v>1161</v>
      </c>
      <c r="BL448" s="118" t="s">
        <v>5091</v>
      </c>
      <c r="BO448" s="118" t="s">
        <v>3099</v>
      </c>
      <c r="BP448" s="118" t="s">
        <v>2983</v>
      </c>
      <c r="BQ448" s="118" t="s">
        <v>2983</v>
      </c>
      <c r="BW448" s="118" t="s">
        <v>3099</v>
      </c>
      <c r="BX448" s="118" t="s">
        <v>2983</v>
      </c>
      <c r="BY448" s="118" t="s">
        <v>2983</v>
      </c>
      <c r="CJ448" s="164">
        <v>7.5669959187507629E-10</v>
      </c>
    </row>
    <row r="449" spans="1:120" s="184" customFormat="1" x14ac:dyDescent="0.3">
      <c r="A449" s="118">
        <v>1</v>
      </c>
      <c r="B449" s="165">
        <f>SUBTOTAL(9,$A$383:A449)</f>
        <v>67</v>
      </c>
      <c r="C449" s="165"/>
      <c r="D449" s="160" t="s">
        <v>6096</v>
      </c>
      <c r="E449" s="138" t="s">
        <v>17202</v>
      </c>
      <c r="F449" s="162">
        <f t="shared" si="178"/>
        <v>3919384.69</v>
      </c>
      <c r="G449" s="176">
        <v>0</v>
      </c>
      <c r="H449" s="176">
        <v>0</v>
      </c>
      <c r="I449" s="176">
        <v>0</v>
      </c>
      <c r="J449" s="176">
        <v>0</v>
      </c>
      <c r="K449" s="176">
        <v>0</v>
      </c>
      <c r="L449" s="176">
        <v>0</v>
      </c>
      <c r="M449" s="177">
        <v>0</v>
      </c>
      <c r="N449" s="176">
        <v>0</v>
      </c>
      <c r="O449" s="167">
        <v>457.9</v>
      </c>
      <c r="P449" s="176">
        <v>3837267.17</v>
      </c>
      <c r="Q449" s="176">
        <v>0</v>
      </c>
      <c r="R449" s="176">
        <v>0</v>
      </c>
      <c r="S449" s="176">
        <v>0</v>
      </c>
      <c r="T449" s="176">
        <v>0</v>
      </c>
      <c r="U449" s="176">
        <v>0</v>
      </c>
      <c r="V449" s="176">
        <v>0</v>
      </c>
      <c r="W449" s="176">
        <v>0</v>
      </c>
      <c r="X449" s="176">
        <v>0</v>
      </c>
      <c r="Y449" s="176">
        <v>0</v>
      </c>
      <c r="Z449" s="176">
        <v>0</v>
      </c>
      <c r="AA449" s="176">
        <v>0</v>
      </c>
      <c r="AB449" s="176">
        <v>0</v>
      </c>
      <c r="AC449" s="176">
        <v>0</v>
      </c>
      <c r="AD449" s="176">
        <v>0</v>
      </c>
      <c r="AE449" s="179">
        <f t="shared" si="179"/>
        <v>82117.52</v>
      </c>
      <c r="AF449" s="179">
        <v>0</v>
      </c>
      <c r="AG449" s="179">
        <v>0</v>
      </c>
      <c r="AH449" s="181" t="s">
        <v>17033</v>
      </c>
      <c r="AI449" s="181">
        <v>2024</v>
      </c>
      <c r="AJ449" s="182">
        <v>2024</v>
      </c>
      <c r="AV449" s="184" t="e">
        <v>#N/A</v>
      </c>
      <c r="AY449" s="184" t="s">
        <v>2604</v>
      </c>
      <c r="AZ449" s="184">
        <v>1</v>
      </c>
      <c r="BX449" s="184" t="b">
        <v>1</v>
      </c>
      <c r="BY449" s="185"/>
      <c r="CC449" s="184" t="e">
        <v>#N/A</v>
      </c>
      <c r="CD449" s="184" t="s">
        <v>7113</v>
      </c>
      <c r="CE449" s="184">
        <v>1603.24</v>
      </c>
      <c r="CG449" s="184" t="e">
        <v>#N/A</v>
      </c>
      <c r="CH449" s="184" t="s">
        <v>10415</v>
      </c>
      <c r="CI449" s="184">
        <v>1</v>
      </c>
      <c r="CJ449" s="164">
        <v>8.7311491370201111E-11</v>
      </c>
      <c r="CN449" s="184" t="e">
        <v>#N/A</v>
      </c>
      <c r="DM449" s="184" t="e">
        <v>#N/A</v>
      </c>
      <c r="DN449" s="184" t="s">
        <v>1288</v>
      </c>
      <c r="DP449" s="118"/>
    </row>
    <row r="450" spans="1:120" s="184" customFormat="1" x14ac:dyDescent="0.3">
      <c r="A450" s="118">
        <v>1</v>
      </c>
      <c r="B450" s="165">
        <f>SUBTOTAL(9,$A$383:A450)</f>
        <v>68</v>
      </c>
      <c r="C450" s="165"/>
      <c r="D450" s="160" t="s">
        <v>4604</v>
      </c>
      <c r="E450" s="138" t="s">
        <v>17202</v>
      </c>
      <c r="F450" s="162">
        <f t="shared" si="178"/>
        <v>23346619.370000001</v>
      </c>
      <c r="G450" s="176">
        <v>0</v>
      </c>
      <c r="H450" s="176">
        <v>0</v>
      </c>
      <c r="I450" s="176">
        <v>5000000</v>
      </c>
      <c r="J450" s="176">
        <v>0</v>
      </c>
      <c r="K450" s="176">
        <v>0</v>
      </c>
      <c r="L450" s="176">
        <v>0</v>
      </c>
      <c r="M450" s="177">
        <v>0</v>
      </c>
      <c r="N450" s="176">
        <v>0</v>
      </c>
      <c r="O450" s="176">
        <v>0</v>
      </c>
      <c r="P450" s="176">
        <v>0</v>
      </c>
      <c r="Q450" s="176">
        <v>0</v>
      </c>
      <c r="R450" s="176">
        <v>0</v>
      </c>
      <c r="S450" s="176">
        <v>4450</v>
      </c>
      <c r="T450" s="176">
        <v>17857469.52</v>
      </c>
      <c r="U450" s="176">
        <v>0</v>
      </c>
      <c r="V450" s="176">
        <v>0</v>
      </c>
      <c r="W450" s="176">
        <v>0</v>
      </c>
      <c r="X450" s="176">
        <v>0</v>
      </c>
      <c r="Y450" s="176">
        <v>0</v>
      </c>
      <c r="Z450" s="176">
        <v>0</v>
      </c>
      <c r="AA450" s="176">
        <v>0</v>
      </c>
      <c r="AB450" s="176">
        <v>0</v>
      </c>
      <c r="AC450" s="176">
        <v>0</v>
      </c>
      <c r="AD450" s="176">
        <v>0</v>
      </c>
      <c r="AE450" s="179">
        <f t="shared" si="179"/>
        <v>489149.85</v>
      </c>
      <c r="AF450" s="179">
        <v>0</v>
      </c>
      <c r="AG450" s="179">
        <v>0</v>
      </c>
      <c r="AH450" s="181" t="s">
        <v>17033</v>
      </c>
      <c r="AI450" s="181">
        <v>2024</v>
      </c>
      <c r="AJ450" s="182">
        <v>2024</v>
      </c>
      <c r="BX450" s="184" t="b">
        <v>1</v>
      </c>
      <c r="BY450" s="185"/>
      <c r="CJ450" s="164">
        <v>1.5133991837501526E-9</v>
      </c>
      <c r="DM450" s="184" t="e">
        <v>#N/A</v>
      </c>
      <c r="DN450" s="184" t="s">
        <v>873</v>
      </c>
      <c r="DP450" s="118"/>
    </row>
    <row r="451" spans="1:120" s="184" customFormat="1" x14ac:dyDescent="0.3">
      <c r="A451" s="118">
        <v>1</v>
      </c>
      <c r="B451" s="165">
        <f>SUBTOTAL(9,$A$383:A451)</f>
        <v>69</v>
      </c>
      <c r="C451" s="165"/>
      <c r="D451" s="160" t="s">
        <v>6381</v>
      </c>
      <c r="E451" s="138" t="s">
        <v>17202</v>
      </c>
      <c r="F451" s="162">
        <f t="shared" si="178"/>
        <v>8908173.5600000005</v>
      </c>
      <c r="G451" s="176">
        <v>0</v>
      </c>
      <c r="H451" s="176">
        <v>0</v>
      </c>
      <c r="I451" s="176">
        <v>0</v>
      </c>
      <c r="J451" s="176">
        <v>0</v>
      </c>
      <c r="K451" s="176">
        <v>0</v>
      </c>
      <c r="L451" s="176">
        <v>0</v>
      </c>
      <c r="M451" s="177">
        <v>0</v>
      </c>
      <c r="N451" s="176">
        <v>0</v>
      </c>
      <c r="O451" s="167">
        <v>881.5</v>
      </c>
      <c r="P451" s="176">
        <v>8556983.2400000002</v>
      </c>
      <c r="Q451" s="176">
        <v>0</v>
      </c>
      <c r="R451" s="176">
        <v>0</v>
      </c>
      <c r="S451" s="176">
        <v>0</v>
      </c>
      <c r="T451" s="176">
        <v>0</v>
      </c>
      <c r="U451" s="176">
        <v>0</v>
      </c>
      <c r="V451" s="176">
        <v>0</v>
      </c>
      <c r="W451" s="176">
        <v>0</v>
      </c>
      <c r="X451" s="176">
        <v>0</v>
      </c>
      <c r="Y451" s="176">
        <v>0</v>
      </c>
      <c r="Z451" s="176">
        <v>0</v>
      </c>
      <c r="AA451" s="176">
        <v>0</v>
      </c>
      <c r="AB451" s="176">
        <v>0</v>
      </c>
      <c r="AC451" s="176">
        <v>0</v>
      </c>
      <c r="AD451" s="176">
        <v>0</v>
      </c>
      <c r="AE451" s="179">
        <f t="shared" si="179"/>
        <v>183119.44</v>
      </c>
      <c r="AF451" s="162">
        <v>168070.88</v>
      </c>
      <c r="AG451" s="179">
        <v>0</v>
      </c>
      <c r="AH451" s="181">
        <v>2024</v>
      </c>
      <c r="AI451" s="181">
        <v>2024</v>
      </c>
      <c r="AJ451" s="182">
        <v>2024</v>
      </c>
      <c r="BY451" s="185"/>
      <c r="CJ451" s="164">
        <v>-1.4551915228366852E-10</v>
      </c>
      <c r="DM451" s="184" t="e">
        <v>#N/A</v>
      </c>
      <c r="DN451" s="184" t="s">
        <v>1180</v>
      </c>
      <c r="DP451" s="118"/>
    </row>
    <row r="452" spans="1:120" s="184" customFormat="1" x14ac:dyDescent="0.3">
      <c r="A452" s="118">
        <v>1</v>
      </c>
      <c r="B452" s="165">
        <f>SUBTOTAL(9,$A$383:A452)</f>
        <v>70</v>
      </c>
      <c r="C452" s="165"/>
      <c r="D452" s="160" t="s">
        <v>987</v>
      </c>
      <c r="E452" s="138" t="s">
        <v>17202</v>
      </c>
      <c r="F452" s="162">
        <f t="shared" si="178"/>
        <v>10898552.460000001</v>
      </c>
      <c r="G452" s="179">
        <v>597705.64</v>
      </c>
      <c r="H452" s="176">
        <v>0</v>
      </c>
      <c r="I452" s="179">
        <v>8635085.8000000007</v>
      </c>
      <c r="J452" s="179">
        <v>1437418.52</v>
      </c>
      <c r="K452" s="176">
        <v>0</v>
      </c>
      <c r="L452" s="176">
        <v>0</v>
      </c>
      <c r="M452" s="177">
        <v>0</v>
      </c>
      <c r="N452" s="176">
        <v>0</v>
      </c>
      <c r="O452" s="176">
        <v>0</v>
      </c>
      <c r="P452" s="176">
        <v>0</v>
      </c>
      <c r="Q452" s="176">
        <v>0</v>
      </c>
      <c r="R452" s="176">
        <v>0</v>
      </c>
      <c r="S452" s="176">
        <v>0</v>
      </c>
      <c r="T452" s="176">
        <v>0</v>
      </c>
      <c r="U452" s="176">
        <v>0</v>
      </c>
      <c r="V452" s="176">
        <v>0</v>
      </c>
      <c r="W452" s="176">
        <v>0</v>
      </c>
      <c r="X452" s="176">
        <v>0</v>
      </c>
      <c r="Y452" s="176">
        <v>0</v>
      </c>
      <c r="Z452" s="176">
        <v>0</v>
      </c>
      <c r="AA452" s="176">
        <v>0</v>
      </c>
      <c r="AB452" s="176">
        <v>0</v>
      </c>
      <c r="AC452" s="176">
        <v>0</v>
      </c>
      <c r="AD452" s="176">
        <v>0</v>
      </c>
      <c r="AE452" s="179">
        <f t="shared" si="179"/>
        <v>228342.5</v>
      </c>
      <c r="AF452" s="162">
        <v>0</v>
      </c>
      <c r="AG452" s="179">
        <v>0</v>
      </c>
      <c r="AH452" s="181" t="s">
        <v>17033</v>
      </c>
      <c r="AI452" s="181">
        <v>2024</v>
      </c>
      <c r="AJ452" s="182">
        <v>2024</v>
      </c>
      <c r="BY452" s="185"/>
      <c r="CJ452" s="164">
        <f t="shared" ref="CJ452:CJ453" si="180">F452-G452-H452-I452-J452-K452-L452-N452-P452-R452-T452-V452-W452-X452-Y452-Z452-AA452-AB452-AC452-AD452-AE452-AF452-AG452</f>
        <v>-4.6566128730773926E-10</v>
      </c>
      <c r="DP452" s="118"/>
    </row>
    <row r="453" spans="1:120" x14ac:dyDescent="0.3">
      <c r="A453" s="118">
        <v>1</v>
      </c>
      <c r="B453" s="165">
        <f>SUBTOTAL(9,$A$383:A453)</f>
        <v>71</v>
      </c>
      <c r="C453" s="165"/>
      <c r="D453" s="166" t="s">
        <v>76</v>
      </c>
      <c r="E453" s="138" t="s">
        <v>17202</v>
      </c>
      <c r="F453" s="162">
        <f t="shared" si="178"/>
        <v>5497896.9100000001</v>
      </c>
      <c r="G453" s="167">
        <v>0</v>
      </c>
      <c r="H453" s="167">
        <v>0</v>
      </c>
      <c r="I453" s="162">
        <v>5382706.9800000004</v>
      </c>
      <c r="J453" s="167">
        <v>0</v>
      </c>
      <c r="K453" s="167">
        <v>0</v>
      </c>
      <c r="L453" s="167">
        <v>0</v>
      </c>
      <c r="M453" s="168">
        <v>0</v>
      </c>
      <c r="N453" s="167">
        <v>0</v>
      </c>
      <c r="O453" s="167">
        <v>0</v>
      </c>
      <c r="P453" s="167">
        <v>0</v>
      </c>
      <c r="Q453" s="167">
        <v>0</v>
      </c>
      <c r="R453" s="167">
        <v>0</v>
      </c>
      <c r="S453" s="167">
        <v>0</v>
      </c>
      <c r="T453" s="167">
        <v>0</v>
      </c>
      <c r="U453" s="167">
        <v>0</v>
      </c>
      <c r="V453" s="167">
        <v>0</v>
      </c>
      <c r="W453" s="167">
        <v>0</v>
      </c>
      <c r="X453" s="167">
        <v>0</v>
      </c>
      <c r="Y453" s="167">
        <v>0</v>
      </c>
      <c r="Z453" s="167">
        <v>0</v>
      </c>
      <c r="AA453" s="167">
        <v>0</v>
      </c>
      <c r="AB453" s="167">
        <v>0</v>
      </c>
      <c r="AC453" s="167">
        <v>0</v>
      </c>
      <c r="AD453" s="167">
        <v>0</v>
      </c>
      <c r="AE453" s="179">
        <f t="shared" si="179"/>
        <v>115189.93</v>
      </c>
      <c r="AF453" s="162">
        <v>0</v>
      </c>
      <c r="AG453" s="162">
        <v>0</v>
      </c>
      <c r="AH453" s="138" t="s">
        <v>17033</v>
      </c>
      <c r="AI453" s="138">
        <v>2024</v>
      </c>
      <c r="AJ453" s="138">
        <v>2024</v>
      </c>
      <c r="AK453" s="169"/>
      <c r="AL453" s="169"/>
      <c r="AM453" s="169"/>
      <c r="AN453" s="169"/>
      <c r="AO453" s="170" t="s">
        <v>16956</v>
      </c>
      <c r="AP453" s="170" t="s">
        <v>16936</v>
      </c>
      <c r="AQ453" s="170" t="s">
        <v>16952</v>
      </c>
      <c r="AR453" s="170" t="s">
        <v>16950</v>
      </c>
      <c r="AS453" s="170" t="s">
        <v>16954</v>
      </c>
      <c r="AT453" s="170" t="s">
        <v>16950</v>
      </c>
      <c r="AU453" s="170"/>
      <c r="AV453" s="170"/>
      <c r="AW453" s="170"/>
      <c r="AX453" s="170"/>
      <c r="AY453" s="170" t="s">
        <v>783</v>
      </c>
      <c r="AZ453" s="171">
        <v>6409.7</v>
      </c>
      <c r="BA453" s="171">
        <v>877</v>
      </c>
      <c r="BB453" s="170" t="s">
        <v>17002</v>
      </c>
      <c r="BC453" s="170" t="s">
        <v>2979</v>
      </c>
      <c r="BD453" s="172"/>
      <c r="BE453" s="173">
        <f t="shared" ref="BE453" si="181">BA453-O453</f>
        <v>877</v>
      </c>
      <c r="BL453" s="118" t="str">
        <f>VLOOKUP(D453,BO:BQ,3,FALSE)</f>
        <v>817.000</v>
      </c>
      <c r="BO453" s="118" t="s">
        <v>3056</v>
      </c>
      <c r="BP453" s="118" t="s">
        <v>736</v>
      </c>
      <c r="BQ453" s="118" t="s">
        <v>3057</v>
      </c>
      <c r="BW453" s="118" t="s">
        <v>3056</v>
      </c>
      <c r="BX453" s="118" t="s">
        <v>736</v>
      </c>
      <c r="BY453" s="118" t="s">
        <v>3057</v>
      </c>
      <c r="CJ453" s="164">
        <f t="shared" si="180"/>
        <v>-2.9103830456733704E-10</v>
      </c>
    </row>
    <row r="454" spans="1:120" s="184" customFormat="1" x14ac:dyDescent="0.3">
      <c r="A454" s="118">
        <v>1</v>
      </c>
      <c r="B454" s="165">
        <f>SUBTOTAL(9,$A$383:A454)</f>
        <v>72</v>
      </c>
      <c r="C454" s="165"/>
      <c r="D454" s="160" t="s">
        <v>1118</v>
      </c>
      <c r="E454" s="138" t="s">
        <v>17202</v>
      </c>
      <c r="F454" s="162">
        <f>G454+H454+I454+J454+K454+L454+N454+P454+R454+T454+V454+W454+X454+Y454+Z454+AA454+AB454+AC454+AD454+AE454+AF454+AG454</f>
        <v>192620.03</v>
      </c>
      <c r="G454" s="178">
        <v>0</v>
      </c>
      <c r="H454" s="178">
        <v>0</v>
      </c>
      <c r="I454" s="178">
        <v>0</v>
      </c>
      <c r="J454" s="178">
        <v>0</v>
      </c>
      <c r="K454" s="178">
        <v>0</v>
      </c>
      <c r="L454" s="178">
        <v>0</v>
      </c>
      <c r="M454" s="195">
        <v>0</v>
      </c>
      <c r="N454" s="178">
        <v>0</v>
      </c>
      <c r="O454" s="178">
        <v>0</v>
      </c>
      <c r="P454" s="178">
        <v>0</v>
      </c>
      <c r="Q454" s="178">
        <v>0</v>
      </c>
      <c r="R454" s="178">
        <v>0</v>
      </c>
      <c r="S454" s="178">
        <v>0</v>
      </c>
      <c r="T454" s="178">
        <v>0</v>
      </c>
      <c r="U454" s="178">
        <v>0</v>
      </c>
      <c r="V454" s="178">
        <v>0</v>
      </c>
      <c r="W454" s="178">
        <v>0</v>
      </c>
      <c r="X454" s="178">
        <v>0</v>
      </c>
      <c r="Y454" s="178">
        <v>0</v>
      </c>
      <c r="Z454" s="178">
        <v>0</v>
      </c>
      <c r="AA454" s="178">
        <v>0</v>
      </c>
      <c r="AB454" s="178">
        <v>0</v>
      </c>
      <c r="AC454" s="178">
        <v>0</v>
      </c>
      <c r="AD454" s="178">
        <v>0</v>
      </c>
      <c r="AE454" s="179">
        <f t="shared" si="179"/>
        <v>0</v>
      </c>
      <c r="AF454" s="179">
        <v>192620.03</v>
      </c>
      <c r="AG454" s="179">
        <v>0</v>
      </c>
      <c r="AH454" s="181">
        <v>2024</v>
      </c>
      <c r="AI454" s="181" t="s">
        <v>17033</v>
      </c>
      <c r="AJ454" s="181" t="s">
        <v>17033</v>
      </c>
      <c r="BY454" s="185"/>
      <c r="CJ454" s="164"/>
      <c r="DP454" s="118"/>
    </row>
    <row r="455" spans="1:120" s="184" customFormat="1" x14ac:dyDescent="0.3">
      <c r="A455" s="118">
        <v>1</v>
      </c>
      <c r="B455" s="165">
        <f>SUBTOTAL(9,$A$383:A455)</f>
        <v>73</v>
      </c>
      <c r="C455" s="165"/>
      <c r="D455" s="160" t="s">
        <v>5869</v>
      </c>
      <c r="E455" s="138" t="s">
        <v>17202</v>
      </c>
      <c r="F455" s="162">
        <f t="shared" ref="F455:F460" si="182">G455+H455+I455+J455+K455+L455+N455+P455+R455+T455+V455+W455+X455+Y455+Z455+AA455+AB455+AC455+AD455+AE455+AF455+AG455</f>
        <v>5374974.5</v>
      </c>
      <c r="G455" s="176">
        <v>0</v>
      </c>
      <c r="H455" s="176">
        <v>0</v>
      </c>
      <c r="I455" s="176">
        <v>0</v>
      </c>
      <c r="J455" s="176">
        <v>0</v>
      </c>
      <c r="K455" s="176">
        <v>0</v>
      </c>
      <c r="L455" s="176">
        <v>0</v>
      </c>
      <c r="M455" s="177">
        <v>0</v>
      </c>
      <c r="N455" s="176">
        <v>0</v>
      </c>
      <c r="O455" s="176">
        <v>728.58</v>
      </c>
      <c r="P455" s="176">
        <v>5262360</v>
      </c>
      <c r="Q455" s="176">
        <v>0</v>
      </c>
      <c r="R455" s="176">
        <v>0</v>
      </c>
      <c r="S455" s="176">
        <v>0</v>
      </c>
      <c r="T455" s="176">
        <v>0</v>
      </c>
      <c r="U455" s="176">
        <v>0</v>
      </c>
      <c r="V455" s="176">
        <v>0</v>
      </c>
      <c r="W455" s="176">
        <v>0</v>
      </c>
      <c r="X455" s="176">
        <v>0</v>
      </c>
      <c r="Y455" s="176">
        <v>0</v>
      </c>
      <c r="Z455" s="176">
        <v>0</v>
      </c>
      <c r="AA455" s="176">
        <v>0</v>
      </c>
      <c r="AB455" s="176">
        <v>0</v>
      </c>
      <c r="AC455" s="176">
        <v>0</v>
      </c>
      <c r="AD455" s="176">
        <v>0</v>
      </c>
      <c r="AE455" s="179">
        <f t="shared" si="179"/>
        <v>112614.5</v>
      </c>
      <c r="AF455" s="162">
        <v>0</v>
      </c>
      <c r="AG455" s="179">
        <v>0</v>
      </c>
      <c r="AH455" s="181" t="s">
        <v>17033</v>
      </c>
      <c r="AI455" s="181">
        <v>2024</v>
      </c>
      <c r="AJ455" s="182">
        <v>2024</v>
      </c>
      <c r="BY455" s="185"/>
      <c r="CJ455" s="164">
        <f t="shared" ref="CJ455" si="183">F455-G455-H455-I455-J455-K455-L455-N455-P455-R455-T455-V455-W455-X455-Y455-Z455-AA455-AB455-AC455-AD455-AE455-AF455-AG455</f>
        <v>0</v>
      </c>
      <c r="DP455" s="118"/>
    </row>
    <row r="456" spans="1:120" s="184" customFormat="1" x14ac:dyDescent="0.3">
      <c r="A456" s="118">
        <v>1</v>
      </c>
      <c r="B456" s="165">
        <f>SUBTOTAL(9,$A$383:A456)</f>
        <v>74</v>
      </c>
      <c r="C456" s="165"/>
      <c r="D456" s="160" t="s">
        <v>6750</v>
      </c>
      <c r="E456" s="138" t="s">
        <v>17202</v>
      </c>
      <c r="F456" s="162">
        <f t="shared" si="182"/>
        <v>8160283.25</v>
      </c>
      <c r="G456" s="178">
        <v>0</v>
      </c>
      <c r="H456" s="178">
        <v>0</v>
      </c>
      <c r="I456" s="178">
        <v>0</v>
      </c>
      <c r="J456" s="178">
        <v>0</v>
      </c>
      <c r="K456" s="178">
        <v>0</v>
      </c>
      <c r="L456" s="178">
        <v>0</v>
      </c>
      <c r="M456" s="195">
        <v>0</v>
      </c>
      <c r="N456" s="178">
        <v>0</v>
      </c>
      <c r="O456" s="178">
        <v>1102.95</v>
      </c>
      <c r="P456" s="178">
        <v>7989311.9699999997</v>
      </c>
      <c r="Q456" s="178">
        <v>0</v>
      </c>
      <c r="R456" s="178">
        <v>0</v>
      </c>
      <c r="S456" s="178">
        <v>0</v>
      </c>
      <c r="T456" s="178">
        <v>0</v>
      </c>
      <c r="U456" s="178">
        <v>0</v>
      </c>
      <c r="V456" s="178">
        <v>0</v>
      </c>
      <c r="W456" s="178">
        <v>0</v>
      </c>
      <c r="X456" s="178">
        <v>0</v>
      </c>
      <c r="Y456" s="178">
        <v>0</v>
      </c>
      <c r="Z456" s="178">
        <v>0</v>
      </c>
      <c r="AA456" s="178">
        <v>0</v>
      </c>
      <c r="AB456" s="178">
        <v>0</v>
      </c>
      <c r="AC456" s="178">
        <v>0</v>
      </c>
      <c r="AD456" s="178">
        <v>0</v>
      </c>
      <c r="AE456" s="179">
        <f t="shared" si="179"/>
        <v>170971.28</v>
      </c>
      <c r="AF456" s="162">
        <v>0</v>
      </c>
      <c r="AG456" s="179">
        <v>0</v>
      </c>
      <c r="AH456" s="181" t="s">
        <v>17033</v>
      </c>
      <c r="AI456" s="181">
        <v>2024</v>
      </c>
      <c r="AJ456" s="181">
        <v>2024</v>
      </c>
      <c r="BY456" s="185"/>
      <c r="CJ456" s="164"/>
      <c r="DP456" s="118"/>
    </row>
    <row r="457" spans="1:120" s="184" customFormat="1" x14ac:dyDescent="0.3">
      <c r="A457" s="118">
        <v>1</v>
      </c>
      <c r="B457" s="165">
        <f>SUBTOTAL(9,$A$383:A457)</f>
        <v>75</v>
      </c>
      <c r="C457" s="165"/>
      <c r="D457" s="160" t="s">
        <v>17382</v>
      </c>
      <c r="E457" s="138" t="s">
        <v>17202</v>
      </c>
      <c r="F457" s="162">
        <f t="shared" si="182"/>
        <v>3560612.94</v>
      </c>
      <c r="G457" s="178">
        <v>0</v>
      </c>
      <c r="H457" s="178">
        <v>0</v>
      </c>
      <c r="I457" s="178">
        <v>0</v>
      </c>
      <c r="J457" s="178">
        <v>0</v>
      </c>
      <c r="K457" s="178">
        <v>0</v>
      </c>
      <c r="L457" s="178">
        <v>0</v>
      </c>
      <c r="M457" s="195">
        <v>0</v>
      </c>
      <c r="N457" s="178">
        <v>0</v>
      </c>
      <c r="O457" s="178">
        <v>426.02</v>
      </c>
      <c r="P457" s="178">
        <v>3486012.28</v>
      </c>
      <c r="Q457" s="178">
        <v>0</v>
      </c>
      <c r="R457" s="178">
        <v>0</v>
      </c>
      <c r="S457" s="178">
        <v>0</v>
      </c>
      <c r="T457" s="178">
        <v>0</v>
      </c>
      <c r="U457" s="178">
        <v>0</v>
      </c>
      <c r="V457" s="178">
        <v>0</v>
      </c>
      <c r="W457" s="178">
        <v>0</v>
      </c>
      <c r="X457" s="178">
        <v>0</v>
      </c>
      <c r="Y457" s="178">
        <v>0</v>
      </c>
      <c r="Z457" s="178">
        <v>0</v>
      </c>
      <c r="AA457" s="178">
        <v>0</v>
      </c>
      <c r="AB457" s="178">
        <v>0</v>
      </c>
      <c r="AC457" s="178">
        <v>0</v>
      </c>
      <c r="AD457" s="178">
        <v>0</v>
      </c>
      <c r="AE457" s="179">
        <f t="shared" si="179"/>
        <v>74600.66</v>
      </c>
      <c r="AF457" s="179">
        <v>0</v>
      </c>
      <c r="AG457" s="179">
        <v>0</v>
      </c>
      <c r="AH457" s="181" t="s">
        <v>17033</v>
      </c>
      <c r="AI457" s="181">
        <v>2024</v>
      </c>
      <c r="AJ457" s="181">
        <v>2024</v>
      </c>
      <c r="BY457" s="185"/>
      <c r="CJ457" s="164"/>
      <c r="DP457" s="118"/>
    </row>
    <row r="458" spans="1:120" x14ac:dyDescent="0.3">
      <c r="A458" s="118">
        <v>1</v>
      </c>
      <c r="B458" s="165">
        <f>SUBTOTAL(9,$A$383:A458)</f>
        <v>76</v>
      </c>
      <c r="C458" s="165"/>
      <c r="D458" s="166" t="s">
        <v>7328</v>
      </c>
      <c r="E458" s="138" t="s">
        <v>17202</v>
      </c>
      <c r="F458" s="162">
        <f t="shared" si="182"/>
        <v>6050703.1299999999</v>
      </c>
      <c r="G458" s="167">
        <v>0</v>
      </c>
      <c r="H458" s="167">
        <v>0</v>
      </c>
      <c r="I458" s="167">
        <v>0</v>
      </c>
      <c r="J458" s="167">
        <v>0</v>
      </c>
      <c r="K458" s="167">
        <v>0</v>
      </c>
      <c r="L458" s="167">
        <v>0</v>
      </c>
      <c r="M458" s="168">
        <v>0</v>
      </c>
      <c r="N458" s="167">
        <v>0</v>
      </c>
      <c r="O458" s="167">
        <v>729</v>
      </c>
      <c r="P458" s="167">
        <v>5923931.0099999998</v>
      </c>
      <c r="Q458" s="167">
        <v>0</v>
      </c>
      <c r="R458" s="167">
        <v>0</v>
      </c>
      <c r="S458" s="167">
        <v>0</v>
      </c>
      <c r="T458" s="167">
        <v>0</v>
      </c>
      <c r="U458" s="167">
        <v>0</v>
      </c>
      <c r="V458" s="167">
        <v>0</v>
      </c>
      <c r="W458" s="167">
        <v>0</v>
      </c>
      <c r="X458" s="167">
        <v>0</v>
      </c>
      <c r="Y458" s="167">
        <v>0</v>
      </c>
      <c r="Z458" s="167">
        <v>0</v>
      </c>
      <c r="AA458" s="167">
        <v>0</v>
      </c>
      <c r="AB458" s="167">
        <v>0</v>
      </c>
      <c r="AC458" s="167">
        <v>0</v>
      </c>
      <c r="AD458" s="167">
        <v>0</v>
      </c>
      <c r="AE458" s="162">
        <f t="shared" ref="AE458" si="184">ROUND(P458*2.14%,2)</f>
        <v>126772.12</v>
      </c>
      <c r="AF458" s="162">
        <v>0</v>
      </c>
      <c r="AG458" s="162">
        <v>0</v>
      </c>
      <c r="AH458" s="138" t="s">
        <v>17033</v>
      </c>
      <c r="AI458" s="138">
        <v>2024</v>
      </c>
      <c r="AJ458" s="138">
        <v>2024</v>
      </c>
      <c r="AK458" s="169"/>
      <c r="AL458" s="169"/>
      <c r="AM458" s="169"/>
      <c r="AN458" s="169"/>
      <c r="AO458" s="170"/>
      <c r="AP458" s="170"/>
      <c r="AQ458" s="170"/>
      <c r="AR458" s="170"/>
      <c r="AS458" s="170"/>
      <c r="AT458" s="170"/>
      <c r="AU458" s="170"/>
      <c r="AV458" s="170"/>
      <c r="AW458" s="170"/>
      <c r="AX458" s="170"/>
      <c r="AY458" s="170"/>
      <c r="AZ458" s="171"/>
      <c r="BA458" s="171"/>
      <c r="BB458" s="170"/>
      <c r="BC458" s="170"/>
      <c r="BD458" s="172"/>
      <c r="BE458" s="173"/>
      <c r="CJ458" s="164">
        <f t="shared" ref="CJ458:CJ459" si="185">F458-G458-H458-I458-J458-K458-L458-N458-P458-R458-T458-V458-W458-X458-Y458-Z458-AA458-AB458-AC458-AD458-AE458-AF458-AG458</f>
        <v>1.1641532182693481E-10</v>
      </c>
    </row>
    <row r="459" spans="1:120" x14ac:dyDescent="0.3">
      <c r="A459" s="118">
        <v>1</v>
      </c>
      <c r="B459" s="165">
        <f>SUBTOTAL(9,$A$383:A459)</f>
        <v>77</v>
      </c>
      <c r="C459" s="165"/>
      <c r="D459" s="166" t="s">
        <v>74</v>
      </c>
      <c r="E459" s="138" t="s">
        <v>17202</v>
      </c>
      <c r="F459" s="162">
        <f t="shared" si="182"/>
        <v>5944753.2299999995</v>
      </c>
      <c r="G459" s="167">
        <v>0</v>
      </c>
      <c r="H459" s="167">
        <v>0</v>
      </c>
      <c r="I459" s="167">
        <v>0</v>
      </c>
      <c r="J459" s="167">
        <v>0</v>
      </c>
      <c r="K459" s="167">
        <v>0</v>
      </c>
      <c r="L459" s="167">
        <v>0</v>
      </c>
      <c r="M459" s="168">
        <v>0</v>
      </c>
      <c r="N459" s="167">
        <v>0</v>
      </c>
      <c r="O459" s="167">
        <v>1162.9000000000001</v>
      </c>
      <c r="P459" s="167">
        <v>5820200.9299999997</v>
      </c>
      <c r="Q459" s="167">
        <v>0</v>
      </c>
      <c r="R459" s="167">
        <v>0</v>
      </c>
      <c r="S459" s="167">
        <v>0</v>
      </c>
      <c r="T459" s="167">
        <v>0</v>
      </c>
      <c r="U459" s="167">
        <v>0</v>
      </c>
      <c r="V459" s="167">
        <v>0</v>
      </c>
      <c r="W459" s="167">
        <v>0</v>
      </c>
      <c r="X459" s="167">
        <v>0</v>
      </c>
      <c r="Y459" s="167">
        <v>0</v>
      </c>
      <c r="Z459" s="167">
        <v>0</v>
      </c>
      <c r="AA459" s="167">
        <v>0</v>
      </c>
      <c r="AB459" s="167">
        <v>0</v>
      </c>
      <c r="AC459" s="167">
        <v>0</v>
      </c>
      <c r="AD459" s="167">
        <v>0</v>
      </c>
      <c r="AE459" s="162">
        <f>ROUND(P459*2.14%,2)</f>
        <v>124552.3</v>
      </c>
      <c r="AF459" s="162">
        <v>0</v>
      </c>
      <c r="AG459" s="162">
        <v>0</v>
      </c>
      <c r="AH459" s="138" t="s">
        <v>17033</v>
      </c>
      <c r="AI459" s="138">
        <v>2024</v>
      </c>
      <c r="AJ459" s="138">
        <v>2024</v>
      </c>
      <c r="AK459" s="169"/>
      <c r="AL459" s="169"/>
      <c r="AM459" s="169"/>
      <c r="AN459" s="169"/>
      <c r="AO459" s="170" t="s">
        <v>16940</v>
      </c>
      <c r="AP459" s="170" t="s">
        <v>16937</v>
      </c>
      <c r="AQ459" s="170" t="s">
        <v>16945</v>
      </c>
      <c r="AR459" s="170" t="s">
        <v>16943</v>
      </c>
      <c r="AS459" s="170" t="s">
        <v>16952</v>
      </c>
      <c r="AT459" s="170" t="s">
        <v>16950</v>
      </c>
      <c r="AU459" s="170"/>
      <c r="AV459" s="170"/>
      <c r="AW459" s="170"/>
      <c r="AX459" s="170"/>
      <c r="AY459" s="170" t="s">
        <v>771</v>
      </c>
      <c r="AZ459" s="171">
        <v>5378</v>
      </c>
      <c r="BA459" s="171">
        <v>871</v>
      </c>
      <c r="BB459" s="170" t="s">
        <v>17002</v>
      </c>
      <c r="BC459" s="170" t="s">
        <v>16998</v>
      </c>
      <c r="BD459" s="172"/>
      <c r="BE459" s="173">
        <f t="shared" ref="BE459" si="186">BA459-O459</f>
        <v>-291.90000000000009</v>
      </c>
      <c r="BL459" s="118" t="str">
        <f>VLOOKUP(D459,BO:BQ,3,FALSE)</f>
        <v>1278.000</v>
      </c>
      <c r="BO459" s="118" t="s">
        <v>605</v>
      </c>
      <c r="BP459" s="118" t="s">
        <v>2983</v>
      </c>
      <c r="BQ459" s="118" t="s">
        <v>2983</v>
      </c>
      <c r="BW459" s="118" t="s">
        <v>605</v>
      </c>
      <c r="BX459" s="118" t="s">
        <v>2983</v>
      </c>
      <c r="BY459" s="118" t="s">
        <v>2983</v>
      </c>
      <c r="CJ459" s="164">
        <f t="shared" si="185"/>
        <v>-1.8917489796876907E-10</v>
      </c>
    </row>
    <row r="460" spans="1:120" s="184" customFormat="1" x14ac:dyDescent="0.3">
      <c r="A460" s="118">
        <v>1</v>
      </c>
      <c r="B460" s="165">
        <f>SUBTOTAL(9,$A$383:A460)</f>
        <v>78</v>
      </c>
      <c r="C460" s="165"/>
      <c r="D460" s="160" t="s">
        <v>5872</v>
      </c>
      <c r="E460" s="138" t="s">
        <v>17202</v>
      </c>
      <c r="F460" s="162">
        <f t="shared" si="182"/>
        <v>129708.44</v>
      </c>
      <c r="G460" s="178">
        <v>0</v>
      </c>
      <c r="H460" s="178">
        <v>0</v>
      </c>
      <c r="I460" s="178">
        <v>0</v>
      </c>
      <c r="J460" s="178">
        <v>0</v>
      </c>
      <c r="K460" s="178">
        <v>0</v>
      </c>
      <c r="L460" s="178">
        <v>0</v>
      </c>
      <c r="M460" s="195">
        <v>0</v>
      </c>
      <c r="N460" s="178">
        <v>0</v>
      </c>
      <c r="O460" s="178">
        <v>0</v>
      </c>
      <c r="P460" s="178">
        <v>0</v>
      </c>
      <c r="Q460" s="178">
        <v>0</v>
      </c>
      <c r="R460" s="178">
        <v>0</v>
      </c>
      <c r="S460" s="178">
        <v>0</v>
      </c>
      <c r="T460" s="178">
        <v>0</v>
      </c>
      <c r="U460" s="178">
        <v>0</v>
      </c>
      <c r="V460" s="178">
        <v>0</v>
      </c>
      <c r="W460" s="178">
        <v>0</v>
      </c>
      <c r="X460" s="178">
        <v>0</v>
      </c>
      <c r="Y460" s="178">
        <v>0</v>
      </c>
      <c r="Z460" s="178">
        <v>0</v>
      </c>
      <c r="AA460" s="178">
        <v>0</v>
      </c>
      <c r="AB460" s="178">
        <v>0</v>
      </c>
      <c r="AC460" s="178">
        <v>0</v>
      </c>
      <c r="AD460" s="178">
        <v>0</v>
      </c>
      <c r="AE460" s="179">
        <v>0</v>
      </c>
      <c r="AF460" s="179">
        <v>129708.44</v>
      </c>
      <c r="AG460" s="179">
        <v>0</v>
      </c>
      <c r="AH460" s="181">
        <v>2024</v>
      </c>
      <c r="AI460" s="181" t="s">
        <v>17033</v>
      </c>
      <c r="AJ460" s="181" t="s">
        <v>17033</v>
      </c>
      <c r="BY460" s="185"/>
      <c r="CJ460" s="164"/>
      <c r="DP460" s="118"/>
    </row>
    <row r="461" spans="1:120" x14ac:dyDescent="0.3">
      <c r="B461" s="196" t="s">
        <v>566</v>
      </c>
      <c r="C461" s="196"/>
      <c r="D461" s="196"/>
      <c r="E461" s="197"/>
      <c r="F461" s="161">
        <f>SUM(F462:F475)</f>
        <v>103940643.85000001</v>
      </c>
      <c r="G461" s="162">
        <f t="shared" ref="G461:AG461" si="187">SUM(G462:G475)</f>
        <v>0</v>
      </c>
      <c r="H461" s="162">
        <f t="shared" si="187"/>
        <v>0</v>
      </c>
      <c r="I461" s="162">
        <f t="shared" si="187"/>
        <v>0</v>
      </c>
      <c r="J461" s="162">
        <f t="shared" si="187"/>
        <v>0</v>
      </c>
      <c r="K461" s="162">
        <f t="shared" si="187"/>
        <v>0</v>
      </c>
      <c r="L461" s="162">
        <f t="shared" si="187"/>
        <v>0</v>
      </c>
      <c r="M461" s="163">
        <f t="shared" si="187"/>
        <v>0</v>
      </c>
      <c r="N461" s="162">
        <f t="shared" si="187"/>
        <v>0</v>
      </c>
      <c r="O461" s="162">
        <f t="shared" si="187"/>
        <v>10052.490000000002</v>
      </c>
      <c r="P461" s="162">
        <f t="shared" si="187"/>
        <v>85864924.660000011</v>
      </c>
      <c r="Q461" s="162">
        <f t="shared" si="187"/>
        <v>0</v>
      </c>
      <c r="R461" s="162">
        <f t="shared" si="187"/>
        <v>0</v>
      </c>
      <c r="S461" s="162">
        <f t="shared" si="187"/>
        <v>2055.8000000000002</v>
      </c>
      <c r="T461" s="162">
        <f t="shared" si="187"/>
        <v>14940245.32</v>
      </c>
      <c r="U461" s="162">
        <f t="shared" si="187"/>
        <v>0</v>
      </c>
      <c r="V461" s="162">
        <f t="shared" si="187"/>
        <v>0</v>
      </c>
      <c r="W461" s="162">
        <f t="shared" si="187"/>
        <v>0</v>
      </c>
      <c r="X461" s="162">
        <f t="shared" si="187"/>
        <v>0</v>
      </c>
      <c r="Y461" s="162">
        <f t="shared" si="187"/>
        <v>0</v>
      </c>
      <c r="Z461" s="162">
        <f t="shared" si="187"/>
        <v>0</v>
      </c>
      <c r="AA461" s="162">
        <f t="shared" si="187"/>
        <v>0</v>
      </c>
      <c r="AB461" s="162">
        <f t="shared" si="187"/>
        <v>0</v>
      </c>
      <c r="AC461" s="162">
        <f t="shared" si="187"/>
        <v>0</v>
      </c>
      <c r="AD461" s="162">
        <f t="shared" si="187"/>
        <v>0</v>
      </c>
      <c r="AE461" s="162">
        <f t="shared" si="187"/>
        <v>2193071.2600000002</v>
      </c>
      <c r="AF461" s="162">
        <f t="shared" si="187"/>
        <v>822402.61</v>
      </c>
      <c r="AG461" s="162">
        <f t="shared" si="187"/>
        <v>120000</v>
      </c>
      <c r="AH461" s="138" t="s">
        <v>17012</v>
      </c>
      <c r="AI461" s="138" t="s">
        <v>17012</v>
      </c>
      <c r="AJ461" s="138" t="s">
        <v>17012</v>
      </c>
      <c r="AK461" s="169"/>
      <c r="AL461" s="169"/>
      <c r="AM461" s="169"/>
      <c r="AN461" s="169"/>
      <c r="AO461" s="170"/>
      <c r="AP461" s="170"/>
      <c r="AQ461" s="170"/>
      <c r="AR461" s="170"/>
      <c r="AS461" s="170"/>
      <c r="AT461" s="170"/>
      <c r="AU461" s="170"/>
      <c r="AV461" s="170"/>
      <c r="AW461" s="170"/>
      <c r="AX461" s="170"/>
      <c r="AY461" s="170"/>
      <c r="AZ461" s="171"/>
      <c r="BA461" s="171"/>
      <c r="BB461" s="170"/>
      <c r="BC461" s="170"/>
      <c r="BD461" s="172"/>
      <c r="BE461" s="173">
        <f t="shared" si="167"/>
        <v>-10052.490000000002</v>
      </c>
      <c r="BL461" s="118" t="e">
        <f>VLOOKUP(D461,BO:BQ,3,FALSE)</f>
        <v>#N/A</v>
      </c>
      <c r="BO461" s="118" t="s">
        <v>3876</v>
      </c>
      <c r="BP461" s="118" t="s">
        <v>3043</v>
      </c>
      <c r="BQ461" s="118" t="s">
        <v>2983</v>
      </c>
      <c r="BW461" s="118" t="s">
        <v>3876</v>
      </c>
      <c r="BX461" s="118" t="s">
        <v>3043</v>
      </c>
      <c r="BY461" s="118" t="s">
        <v>2983</v>
      </c>
      <c r="CJ461" s="164">
        <f t="shared" si="171"/>
        <v>-2.9103830456733704E-9</v>
      </c>
    </row>
    <row r="462" spans="1:120" x14ac:dyDescent="0.3">
      <c r="A462" s="118">
        <v>1</v>
      </c>
      <c r="B462" s="165">
        <f>SUBTOTAL(9,$A$383:A462)</f>
        <v>79</v>
      </c>
      <c r="C462" s="165"/>
      <c r="D462" s="175" t="s">
        <v>576</v>
      </c>
      <c r="E462" s="198" t="s">
        <v>17203</v>
      </c>
      <c r="F462" s="162">
        <f>G462+H462+I462+J462+K462+L462+N462+P462+R462+T462+V462+W462+X462+Y462+Z462+AA462+AB462+AC462+AD462+AE462+AF462+AG462</f>
        <v>12806114.540000001</v>
      </c>
      <c r="G462" s="178">
        <v>0</v>
      </c>
      <c r="H462" s="178">
        <v>0</v>
      </c>
      <c r="I462" s="178">
        <v>0</v>
      </c>
      <c r="J462" s="178">
        <v>0</v>
      </c>
      <c r="K462" s="178">
        <v>0</v>
      </c>
      <c r="L462" s="178">
        <v>0</v>
      </c>
      <c r="M462" s="195">
        <v>0</v>
      </c>
      <c r="N462" s="178">
        <v>0</v>
      </c>
      <c r="O462" s="162">
        <v>1176</v>
      </c>
      <c r="P462" s="162">
        <v>12303640.34</v>
      </c>
      <c r="Q462" s="178">
        <v>0</v>
      </c>
      <c r="R462" s="178">
        <v>0</v>
      </c>
      <c r="S462" s="178">
        <v>0</v>
      </c>
      <c r="T462" s="178">
        <v>0</v>
      </c>
      <c r="U462" s="178">
        <v>0</v>
      </c>
      <c r="V462" s="178">
        <v>0</v>
      </c>
      <c r="W462" s="178">
        <v>0</v>
      </c>
      <c r="X462" s="178">
        <v>0</v>
      </c>
      <c r="Y462" s="178">
        <v>0</v>
      </c>
      <c r="Z462" s="178">
        <v>0</v>
      </c>
      <c r="AA462" s="178">
        <v>0</v>
      </c>
      <c r="AB462" s="178">
        <v>0</v>
      </c>
      <c r="AC462" s="178">
        <v>0</v>
      </c>
      <c r="AD462" s="178">
        <v>0</v>
      </c>
      <c r="AE462" s="162">
        <f t="shared" ref="AE462:AE464" si="188">ROUND(P462*2.14%,2)</f>
        <v>263297.90000000002</v>
      </c>
      <c r="AF462" s="178">
        <v>239176.3</v>
      </c>
      <c r="AG462" s="178">
        <v>0</v>
      </c>
      <c r="AH462" s="138">
        <v>2024</v>
      </c>
      <c r="AI462" s="138">
        <v>2024</v>
      </c>
      <c r="AJ462" s="138">
        <v>2024</v>
      </c>
      <c r="AK462" s="169"/>
      <c r="AL462" s="169"/>
      <c r="AM462" s="169"/>
      <c r="AN462" s="169"/>
      <c r="AO462" s="170" t="s">
        <v>16946</v>
      </c>
      <c r="AP462" s="170" t="s">
        <v>16960</v>
      </c>
      <c r="AQ462" s="170">
        <v>0</v>
      </c>
      <c r="AR462" s="170" t="s">
        <v>16960</v>
      </c>
      <c r="AS462" s="170" t="s">
        <v>16952</v>
      </c>
      <c r="AT462" s="170" t="s">
        <v>16950</v>
      </c>
      <c r="AU462" s="170"/>
      <c r="AV462" s="170"/>
      <c r="AW462" s="170"/>
      <c r="AX462" s="170"/>
      <c r="AY462" s="170" t="s">
        <v>617</v>
      </c>
      <c r="AZ462" s="171">
        <v>3441.8</v>
      </c>
      <c r="BA462" s="171">
        <v>1176</v>
      </c>
      <c r="BB462" s="170" t="s">
        <v>2966</v>
      </c>
      <c r="BC462" s="170" t="s">
        <v>16998</v>
      </c>
      <c r="BD462" s="172"/>
      <c r="BE462" s="173">
        <f>BA462-O462</f>
        <v>0</v>
      </c>
      <c r="BL462" s="118" t="str">
        <f>VLOOKUP(D462,BO:BQ,3,FALSE)</f>
        <v>906.000</v>
      </c>
      <c r="BO462" s="118" t="s">
        <v>3877</v>
      </c>
      <c r="BP462" s="118" t="s">
        <v>3003</v>
      </c>
      <c r="BQ462" s="118" t="s">
        <v>3878</v>
      </c>
      <c r="BW462" s="118" t="s">
        <v>3877</v>
      </c>
      <c r="BX462" s="118" t="s">
        <v>3003</v>
      </c>
      <c r="BY462" s="118" t="s">
        <v>3878</v>
      </c>
      <c r="CJ462" s="164">
        <f t="shared" si="171"/>
        <v>1.1059455573558807E-9</v>
      </c>
    </row>
    <row r="463" spans="1:120" x14ac:dyDescent="0.3">
      <c r="A463" s="118">
        <v>1</v>
      </c>
      <c r="B463" s="165">
        <f>SUBTOTAL(9,$A$383:A463)</f>
        <v>80</v>
      </c>
      <c r="C463" s="165"/>
      <c r="D463" s="175" t="s">
        <v>577</v>
      </c>
      <c r="E463" s="198" t="s">
        <v>17203</v>
      </c>
      <c r="F463" s="162">
        <f t="shared" ref="F463:F475" si="189">G463+H463+I463+J463+K463+L463+N463+P463+R463+T463+V463+W463+X463+Y463+Z463+AA463+AB463+AC463+AD463+AE463+AF463+AG463</f>
        <v>4547244.68</v>
      </c>
      <c r="G463" s="178">
        <v>0</v>
      </c>
      <c r="H463" s="178">
        <v>0</v>
      </c>
      <c r="I463" s="178">
        <v>0</v>
      </c>
      <c r="J463" s="178">
        <v>0</v>
      </c>
      <c r="K463" s="178">
        <v>0</v>
      </c>
      <c r="L463" s="178">
        <v>0</v>
      </c>
      <c r="M463" s="195">
        <v>0</v>
      </c>
      <c r="N463" s="178">
        <v>0</v>
      </c>
      <c r="O463" s="162">
        <v>418.86</v>
      </c>
      <c r="P463" s="162">
        <v>4369962.2699999996</v>
      </c>
      <c r="Q463" s="178">
        <v>0</v>
      </c>
      <c r="R463" s="178">
        <v>0</v>
      </c>
      <c r="S463" s="178">
        <v>0</v>
      </c>
      <c r="T463" s="178">
        <v>0</v>
      </c>
      <c r="U463" s="178">
        <v>0</v>
      </c>
      <c r="V463" s="178">
        <v>0</v>
      </c>
      <c r="W463" s="178">
        <v>0</v>
      </c>
      <c r="X463" s="178">
        <v>0</v>
      </c>
      <c r="Y463" s="178">
        <v>0</v>
      </c>
      <c r="Z463" s="178">
        <v>0</v>
      </c>
      <c r="AA463" s="178">
        <v>0</v>
      </c>
      <c r="AB463" s="178">
        <v>0</v>
      </c>
      <c r="AC463" s="178">
        <v>0</v>
      </c>
      <c r="AD463" s="178">
        <v>0</v>
      </c>
      <c r="AE463" s="162">
        <f t="shared" si="188"/>
        <v>93517.19</v>
      </c>
      <c r="AF463" s="162">
        <v>83765.22</v>
      </c>
      <c r="AG463" s="178">
        <v>0</v>
      </c>
      <c r="AH463" s="138">
        <v>2024</v>
      </c>
      <c r="AI463" s="138">
        <v>2024</v>
      </c>
      <c r="AJ463" s="138">
        <v>2024</v>
      </c>
      <c r="AK463" s="169"/>
      <c r="AL463" s="169"/>
      <c r="AM463" s="169"/>
      <c r="AN463" s="169"/>
      <c r="AO463" s="170" t="s">
        <v>16955</v>
      </c>
      <c r="AP463" s="170" t="s">
        <v>16957</v>
      </c>
      <c r="AQ463" s="170">
        <v>0</v>
      </c>
      <c r="AR463" s="170" t="s">
        <v>16942</v>
      </c>
      <c r="AS463" s="170" t="s">
        <v>16943</v>
      </c>
      <c r="AT463" s="170">
        <v>0</v>
      </c>
      <c r="AU463" s="170"/>
      <c r="AV463" s="170"/>
      <c r="AW463" s="170"/>
      <c r="AX463" s="170"/>
      <c r="AY463" s="170" t="s">
        <v>696</v>
      </c>
      <c r="AZ463" s="171">
        <v>433.2</v>
      </c>
      <c r="BA463" s="171">
        <v>395</v>
      </c>
      <c r="BB463" s="170" t="s">
        <v>2966</v>
      </c>
      <c r="BC463" s="170" t="s">
        <v>16998</v>
      </c>
      <c r="BD463" s="172"/>
      <c r="BE463" s="173">
        <f>BA463-O463</f>
        <v>-23.860000000000014</v>
      </c>
      <c r="BL463" s="118" t="str">
        <f>VLOOKUP(D463,BO:BQ,3,FALSE)</f>
        <v>286.800</v>
      </c>
      <c r="BO463" s="118" t="s">
        <v>753</v>
      </c>
      <c r="BP463" s="118" t="s">
        <v>700</v>
      </c>
      <c r="BQ463" s="118" t="s">
        <v>3879</v>
      </c>
      <c r="BW463" s="118" t="s">
        <v>753</v>
      </c>
      <c r="BX463" s="118" t="s">
        <v>700</v>
      </c>
      <c r="BY463" s="118" t="s">
        <v>3879</v>
      </c>
      <c r="CJ463" s="164">
        <f t="shared" si="171"/>
        <v>1.4551915228366852E-10</v>
      </c>
    </row>
    <row r="464" spans="1:120" x14ac:dyDescent="0.3">
      <c r="A464" s="118">
        <v>1</v>
      </c>
      <c r="B464" s="165">
        <f>SUBTOTAL(9,$A$383:A464)</f>
        <v>81</v>
      </c>
      <c r="C464" s="165"/>
      <c r="D464" s="175" t="s">
        <v>583</v>
      </c>
      <c r="E464" s="198" t="s">
        <v>17203</v>
      </c>
      <c r="F464" s="162">
        <f t="shared" si="189"/>
        <v>5210995.2000000011</v>
      </c>
      <c r="G464" s="178">
        <v>0</v>
      </c>
      <c r="H464" s="178">
        <v>0</v>
      </c>
      <c r="I464" s="178">
        <v>0</v>
      </c>
      <c r="J464" s="178">
        <v>0</v>
      </c>
      <c r="K464" s="178">
        <v>0</v>
      </c>
      <c r="L464" s="178">
        <v>0</v>
      </c>
      <c r="M464" s="195">
        <v>0</v>
      </c>
      <c r="N464" s="178">
        <v>0</v>
      </c>
      <c r="O464" s="162">
        <v>480</v>
      </c>
      <c r="P464" s="162">
        <v>5035624.4400000004</v>
      </c>
      <c r="Q464" s="178">
        <v>0</v>
      </c>
      <c r="R464" s="178">
        <v>0</v>
      </c>
      <c r="S464" s="178">
        <v>0</v>
      </c>
      <c r="T464" s="178">
        <v>0</v>
      </c>
      <c r="U464" s="178">
        <v>0</v>
      </c>
      <c r="V464" s="178">
        <v>0</v>
      </c>
      <c r="W464" s="178">
        <v>0</v>
      </c>
      <c r="X464" s="178">
        <v>0</v>
      </c>
      <c r="Y464" s="178">
        <v>0</v>
      </c>
      <c r="Z464" s="178">
        <v>0</v>
      </c>
      <c r="AA464" s="178">
        <v>0</v>
      </c>
      <c r="AB464" s="178">
        <v>0</v>
      </c>
      <c r="AC464" s="178">
        <v>0</v>
      </c>
      <c r="AD464" s="178">
        <v>0</v>
      </c>
      <c r="AE464" s="162">
        <f t="shared" si="188"/>
        <v>107762.36</v>
      </c>
      <c r="AF464" s="162">
        <v>67608.399999999994</v>
      </c>
      <c r="AG464" s="178">
        <v>0</v>
      </c>
      <c r="AH464" s="138">
        <v>2024</v>
      </c>
      <c r="AI464" s="138">
        <v>2024</v>
      </c>
      <c r="AJ464" s="138">
        <v>2024</v>
      </c>
      <c r="AK464" s="169"/>
      <c r="AL464" s="169"/>
      <c r="AM464" s="169"/>
      <c r="AN464" s="169"/>
      <c r="AO464" s="170" t="s">
        <v>16939</v>
      </c>
      <c r="AP464" s="170" t="s">
        <v>16960</v>
      </c>
      <c r="AQ464" s="170"/>
      <c r="AR464" s="170" t="s">
        <v>16945</v>
      </c>
      <c r="AS464" s="170" t="s">
        <v>16952</v>
      </c>
      <c r="AT464" s="170"/>
      <c r="AU464" s="170"/>
      <c r="AV464" s="170"/>
      <c r="AW464" s="170"/>
      <c r="AX464" s="170"/>
      <c r="AY464" s="170"/>
      <c r="AZ464" s="171"/>
      <c r="BA464" s="171"/>
      <c r="BB464" s="170" t="s">
        <v>2966</v>
      </c>
      <c r="BC464" s="170"/>
      <c r="BD464" s="172"/>
      <c r="BE464" s="173"/>
      <c r="CJ464" s="164">
        <f t="shared" si="171"/>
        <v>7.1304384618997574E-10</v>
      </c>
    </row>
    <row r="465" spans="1:88" x14ac:dyDescent="0.3">
      <c r="A465" s="118">
        <v>1</v>
      </c>
      <c r="B465" s="165">
        <f>SUBTOTAL(9,$A$383:A465)</f>
        <v>82</v>
      </c>
      <c r="C465" s="165"/>
      <c r="D465" s="175" t="s">
        <v>9530</v>
      </c>
      <c r="E465" s="198" t="s">
        <v>17203</v>
      </c>
      <c r="F465" s="162">
        <f t="shared" si="189"/>
        <v>3287269.47</v>
      </c>
      <c r="G465" s="178">
        <v>0</v>
      </c>
      <c r="H465" s="178">
        <v>0</v>
      </c>
      <c r="I465" s="178">
        <v>0</v>
      </c>
      <c r="J465" s="178">
        <v>0</v>
      </c>
      <c r="K465" s="178">
        <v>0</v>
      </c>
      <c r="L465" s="178">
        <v>0</v>
      </c>
      <c r="M465" s="195">
        <v>0</v>
      </c>
      <c r="N465" s="178">
        <v>0</v>
      </c>
      <c r="O465" s="162">
        <v>302.8</v>
      </c>
      <c r="P465" s="231">
        <v>3153573.53</v>
      </c>
      <c r="Q465" s="178">
        <v>0</v>
      </c>
      <c r="R465" s="178">
        <v>0</v>
      </c>
      <c r="S465" s="178">
        <v>0</v>
      </c>
      <c r="T465" s="162">
        <v>0</v>
      </c>
      <c r="U465" s="178">
        <v>0</v>
      </c>
      <c r="V465" s="178">
        <v>0</v>
      </c>
      <c r="W465" s="178">
        <v>0</v>
      </c>
      <c r="X465" s="178">
        <v>0</v>
      </c>
      <c r="Y465" s="178">
        <v>0</v>
      </c>
      <c r="Z465" s="178">
        <v>0</v>
      </c>
      <c r="AA465" s="178">
        <v>0</v>
      </c>
      <c r="AB465" s="178">
        <v>0</v>
      </c>
      <c r="AC465" s="178">
        <v>0</v>
      </c>
      <c r="AD465" s="178">
        <v>0</v>
      </c>
      <c r="AE465" s="162">
        <f>ROUND(P465*2.14%,2)</f>
        <v>67486.47</v>
      </c>
      <c r="AF465" s="178">
        <v>66209.47</v>
      </c>
      <c r="AG465" s="178">
        <v>0</v>
      </c>
      <c r="AH465" s="138">
        <v>2024</v>
      </c>
      <c r="AI465" s="138">
        <v>2024</v>
      </c>
      <c r="AJ465" s="138">
        <v>2024</v>
      </c>
      <c r="AK465" s="169"/>
      <c r="AL465" s="169"/>
      <c r="AM465" s="169"/>
      <c r="AN465" s="169"/>
      <c r="AO465" s="170" t="s">
        <v>16939</v>
      </c>
      <c r="AP465" s="170" t="s">
        <v>16951</v>
      </c>
      <c r="AQ465" s="170"/>
      <c r="AR465" s="170" t="s">
        <v>16948</v>
      </c>
      <c r="AS465" s="170" t="s">
        <v>16952</v>
      </c>
      <c r="AT465" s="170"/>
      <c r="AU465" s="170" t="s">
        <v>16966</v>
      </c>
      <c r="AV465" s="170"/>
      <c r="AW465" s="170"/>
      <c r="AX465" s="170"/>
      <c r="AY465" s="170"/>
      <c r="AZ465" s="171"/>
      <c r="BA465" s="171"/>
      <c r="BB465" s="170" t="s">
        <v>2966</v>
      </c>
      <c r="BC465" s="170"/>
      <c r="BD465" s="172"/>
      <c r="BE465" s="173"/>
      <c r="CJ465" s="164">
        <f t="shared" si="171"/>
        <v>4.0745362639427185E-10</v>
      </c>
    </row>
    <row r="466" spans="1:88" x14ac:dyDescent="0.3">
      <c r="A466" s="118">
        <v>1</v>
      </c>
      <c r="B466" s="165">
        <f>SUBTOTAL(9,$A$383:A466)</f>
        <v>83</v>
      </c>
      <c r="C466" s="165"/>
      <c r="D466" s="175" t="s">
        <v>9851</v>
      </c>
      <c r="E466" s="198" t="s">
        <v>17203</v>
      </c>
      <c r="F466" s="162">
        <f>G466+H466+I466+J466+K466+L466+N466+P466+R466+T466+V466+W466+X466+Y466+Z466+AA466+AB466+AC466+AD466+AE466+AF466+AG466</f>
        <v>2310958.04</v>
      </c>
      <c r="G466" s="178">
        <v>0</v>
      </c>
      <c r="H466" s="178">
        <v>0</v>
      </c>
      <c r="I466" s="178">
        <v>0</v>
      </c>
      <c r="J466" s="178">
        <v>0</v>
      </c>
      <c r="K466" s="178">
        <v>0</v>
      </c>
      <c r="L466" s="178">
        <v>0</v>
      </c>
      <c r="M466" s="195">
        <v>0</v>
      </c>
      <c r="N466" s="178">
        <v>0</v>
      </c>
      <c r="O466" s="180">
        <v>0</v>
      </c>
      <c r="P466" s="162">
        <v>0</v>
      </c>
      <c r="Q466" s="178">
        <v>0</v>
      </c>
      <c r="R466" s="178">
        <v>0</v>
      </c>
      <c r="S466" s="162">
        <v>450.1</v>
      </c>
      <c r="T466" s="162">
        <v>2145053.89</v>
      </c>
      <c r="U466" s="178">
        <v>0</v>
      </c>
      <c r="V466" s="178">
        <v>0</v>
      </c>
      <c r="W466" s="178">
        <v>0</v>
      </c>
      <c r="X466" s="178">
        <v>0</v>
      </c>
      <c r="Y466" s="178">
        <v>0</v>
      </c>
      <c r="Z466" s="178">
        <v>0</v>
      </c>
      <c r="AA466" s="178">
        <v>0</v>
      </c>
      <c r="AB466" s="178">
        <v>0</v>
      </c>
      <c r="AC466" s="178">
        <v>0</v>
      </c>
      <c r="AD466" s="178">
        <v>0</v>
      </c>
      <c r="AE466" s="162">
        <f>ROUND(T466*2.14%,2)</f>
        <v>45904.15</v>
      </c>
      <c r="AF466" s="178">
        <v>0</v>
      </c>
      <c r="AG466" s="178">
        <v>120000</v>
      </c>
      <c r="AH466" s="138" t="s">
        <v>17033</v>
      </c>
      <c r="AI466" s="138">
        <v>2024</v>
      </c>
      <c r="AJ466" s="138">
        <v>2024</v>
      </c>
      <c r="AK466" s="169"/>
      <c r="AL466" s="169"/>
      <c r="AM466" s="169"/>
      <c r="AN466" s="169"/>
      <c r="AO466" s="170"/>
      <c r="AP466" s="170"/>
      <c r="AQ466" s="170"/>
      <c r="AR466" s="170"/>
      <c r="AS466" s="170"/>
      <c r="AT466" s="170"/>
      <c r="AU466" s="170"/>
      <c r="AV466" s="170"/>
      <c r="AW466" s="170"/>
      <c r="AX466" s="170"/>
      <c r="AY466" s="170"/>
      <c r="AZ466" s="171"/>
      <c r="BA466" s="171"/>
      <c r="BB466" s="170"/>
      <c r="BC466" s="170"/>
      <c r="BD466" s="172"/>
      <c r="BE466" s="173"/>
      <c r="CJ466" s="164">
        <f>F466-G466-H466-I466-J466-K466-L466-N466-P466-R466-T466-V466-W466-X466-Y466-Z466-AA466-AB466-AC466-AD466-AE466-AF466-AG466</f>
        <v>0</v>
      </c>
    </row>
    <row r="467" spans="1:88" x14ac:dyDescent="0.3">
      <c r="A467" s="118">
        <v>1</v>
      </c>
      <c r="B467" s="165">
        <f>SUBTOTAL(9,$A$383:A467)</f>
        <v>84</v>
      </c>
      <c r="C467" s="165"/>
      <c r="D467" s="175" t="s">
        <v>1699</v>
      </c>
      <c r="E467" s="198" t="s">
        <v>17203</v>
      </c>
      <c r="F467" s="162">
        <f t="shared" si="189"/>
        <v>3100107.89</v>
      </c>
      <c r="G467" s="178">
        <v>0</v>
      </c>
      <c r="H467" s="178">
        <v>0</v>
      </c>
      <c r="I467" s="178">
        <v>0</v>
      </c>
      <c r="J467" s="178">
        <v>0</v>
      </c>
      <c r="K467" s="178">
        <v>0</v>
      </c>
      <c r="L467" s="178">
        <v>0</v>
      </c>
      <c r="M467" s="195">
        <v>0</v>
      </c>
      <c r="N467" s="178">
        <v>0</v>
      </c>
      <c r="O467" s="180">
        <v>285.56</v>
      </c>
      <c r="P467" s="162">
        <v>2957801.85</v>
      </c>
      <c r="Q467" s="178">
        <v>0</v>
      </c>
      <c r="R467" s="178">
        <v>0</v>
      </c>
      <c r="S467" s="162">
        <v>0</v>
      </c>
      <c r="T467" s="162">
        <v>0</v>
      </c>
      <c r="U467" s="178">
        <v>0</v>
      </c>
      <c r="V467" s="178">
        <v>0</v>
      </c>
      <c r="W467" s="178">
        <v>0</v>
      </c>
      <c r="X467" s="178">
        <v>0</v>
      </c>
      <c r="Y467" s="178">
        <v>0</v>
      </c>
      <c r="Z467" s="178">
        <v>0</v>
      </c>
      <c r="AA467" s="178">
        <v>0</v>
      </c>
      <c r="AB467" s="178">
        <v>0</v>
      </c>
      <c r="AC467" s="178">
        <v>0</v>
      </c>
      <c r="AD467" s="178">
        <v>0</v>
      </c>
      <c r="AE467" s="162">
        <f>ROUND(P467*2.14%,2)</f>
        <v>63296.959999999999</v>
      </c>
      <c r="AF467" s="162">
        <v>79009.08</v>
      </c>
      <c r="AG467" s="178">
        <v>0</v>
      </c>
      <c r="AH467" s="138">
        <v>2024</v>
      </c>
      <c r="AI467" s="138">
        <v>2024</v>
      </c>
      <c r="AJ467" s="138">
        <v>2024</v>
      </c>
      <c r="AK467" s="169"/>
      <c r="AL467" s="169"/>
      <c r="AM467" s="169"/>
      <c r="AN467" s="169"/>
      <c r="AO467" s="170"/>
      <c r="AP467" s="170"/>
      <c r="AQ467" s="170"/>
      <c r="AR467" s="170"/>
      <c r="AS467" s="170"/>
      <c r="AT467" s="170"/>
      <c r="AU467" s="170"/>
      <c r="AV467" s="170"/>
      <c r="AW467" s="170"/>
      <c r="AX467" s="170"/>
      <c r="AY467" s="170"/>
      <c r="AZ467" s="171"/>
      <c r="BA467" s="171"/>
      <c r="BB467" s="170"/>
      <c r="BC467" s="170"/>
      <c r="BD467" s="172"/>
      <c r="BE467" s="173"/>
      <c r="CJ467" s="164"/>
    </row>
    <row r="468" spans="1:88" x14ac:dyDescent="0.3">
      <c r="A468" s="118">
        <v>1</v>
      </c>
      <c r="B468" s="165">
        <f>SUBTOTAL(9,$A$383:A468)</f>
        <v>85</v>
      </c>
      <c r="C468" s="165"/>
      <c r="D468" s="175" t="s">
        <v>9622</v>
      </c>
      <c r="E468" s="198" t="s">
        <v>17203</v>
      </c>
      <c r="F468" s="162">
        <f t="shared" si="189"/>
        <v>13244927.68</v>
      </c>
      <c r="G468" s="178">
        <v>0</v>
      </c>
      <c r="H468" s="178">
        <v>0</v>
      </c>
      <c r="I468" s="178">
        <v>0</v>
      </c>
      <c r="J468" s="178">
        <v>0</v>
      </c>
      <c r="K468" s="178">
        <v>0</v>
      </c>
      <c r="L468" s="178">
        <v>0</v>
      </c>
      <c r="M468" s="195">
        <v>0</v>
      </c>
      <c r="N468" s="178">
        <v>0</v>
      </c>
      <c r="O468" s="180">
        <v>0</v>
      </c>
      <c r="P468" s="162">
        <v>0</v>
      </c>
      <c r="Q468" s="178">
        <v>0</v>
      </c>
      <c r="R468" s="178">
        <v>0</v>
      </c>
      <c r="S468" s="162">
        <v>1605.7</v>
      </c>
      <c r="T468" s="162">
        <v>12795191.43</v>
      </c>
      <c r="U468" s="178">
        <v>0</v>
      </c>
      <c r="V468" s="178">
        <v>0</v>
      </c>
      <c r="W468" s="178">
        <v>0</v>
      </c>
      <c r="X468" s="178">
        <v>0</v>
      </c>
      <c r="Y468" s="178">
        <v>0</v>
      </c>
      <c r="Z468" s="178">
        <v>0</v>
      </c>
      <c r="AA468" s="178">
        <v>0</v>
      </c>
      <c r="AB468" s="178">
        <v>0</v>
      </c>
      <c r="AC468" s="178">
        <v>0</v>
      </c>
      <c r="AD468" s="178">
        <v>0</v>
      </c>
      <c r="AE468" s="162">
        <f>ROUND(T468*2.14%,2)</f>
        <v>273817.09999999998</v>
      </c>
      <c r="AF468" s="162">
        <v>175919.15</v>
      </c>
      <c r="AG468" s="178">
        <v>0</v>
      </c>
      <c r="AH468" s="138">
        <v>2024</v>
      </c>
      <c r="AI468" s="138">
        <v>2024</v>
      </c>
      <c r="AJ468" s="138">
        <v>2024</v>
      </c>
      <c r="AK468" s="169"/>
      <c r="AL468" s="169"/>
      <c r="AM468" s="169"/>
      <c r="AN468" s="169"/>
      <c r="AO468" s="170"/>
      <c r="AP468" s="170"/>
      <c r="AQ468" s="170"/>
      <c r="AR468" s="170"/>
      <c r="AS468" s="170"/>
      <c r="AT468" s="170"/>
      <c r="AU468" s="170"/>
      <c r="AV468" s="170"/>
      <c r="AW468" s="170"/>
      <c r="AX468" s="170"/>
      <c r="AY468" s="170"/>
      <c r="AZ468" s="171"/>
      <c r="BA468" s="171"/>
      <c r="BB468" s="170"/>
      <c r="BC468" s="170"/>
      <c r="BD468" s="172"/>
      <c r="BE468" s="173"/>
      <c r="CJ468" s="164"/>
    </row>
    <row r="469" spans="1:88" x14ac:dyDescent="0.3">
      <c r="A469" s="118">
        <v>1</v>
      </c>
      <c r="B469" s="165">
        <f>SUBTOTAL(9,$A$383:A469)</f>
        <v>86</v>
      </c>
      <c r="C469" s="165"/>
      <c r="D469" s="175" t="s">
        <v>582</v>
      </c>
      <c r="E469" s="198" t="s">
        <v>17203</v>
      </c>
      <c r="F469" s="162">
        <f t="shared" si="189"/>
        <v>8151082.1200000001</v>
      </c>
      <c r="G469" s="178">
        <v>0</v>
      </c>
      <c r="H469" s="178">
        <v>0</v>
      </c>
      <c r="I469" s="178">
        <v>0</v>
      </c>
      <c r="J469" s="178">
        <v>0</v>
      </c>
      <c r="K469" s="178">
        <v>0</v>
      </c>
      <c r="L469" s="178">
        <v>0</v>
      </c>
      <c r="M469" s="195">
        <v>0</v>
      </c>
      <c r="N469" s="178">
        <v>0</v>
      </c>
      <c r="O469" s="162">
        <v>750.82</v>
      </c>
      <c r="P469" s="162">
        <v>7871908.29</v>
      </c>
      <c r="Q469" s="162">
        <v>0</v>
      </c>
      <c r="R469" s="231">
        <v>0</v>
      </c>
      <c r="S469" s="162">
        <v>0</v>
      </c>
      <c r="T469" s="231">
        <v>0</v>
      </c>
      <c r="U469" s="178">
        <v>0</v>
      </c>
      <c r="V469" s="178">
        <v>0</v>
      </c>
      <c r="W469" s="178">
        <v>0</v>
      </c>
      <c r="X469" s="178">
        <v>0</v>
      </c>
      <c r="Y469" s="178">
        <v>0</v>
      </c>
      <c r="Z469" s="178">
        <v>0</v>
      </c>
      <c r="AA469" s="178">
        <v>0</v>
      </c>
      <c r="AB469" s="178">
        <v>0</v>
      </c>
      <c r="AC469" s="178">
        <v>0</v>
      </c>
      <c r="AD469" s="178">
        <v>0</v>
      </c>
      <c r="AE469" s="162">
        <f>ROUND(P469*2.14%,2)</f>
        <v>168458.84</v>
      </c>
      <c r="AF469" s="162">
        <v>110714.99</v>
      </c>
      <c r="AG469" s="178">
        <v>0</v>
      </c>
      <c r="AH469" s="138">
        <v>2024</v>
      </c>
      <c r="AI469" s="138">
        <v>2024</v>
      </c>
      <c r="AJ469" s="138">
        <v>2024</v>
      </c>
      <c r="AK469" s="169"/>
      <c r="AL469" s="169"/>
      <c r="AM469" s="169"/>
      <c r="AN469" s="169"/>
      <c r="AO469" s="170" t="s">
        <v>16940</v>
      </c>
      <c r="AP469" s="170" t="s">
        <v>16951</v>
      </c>
      <c r="AQ469" s="170">
        <v>0</v>
      </c>
      <c r="AR469" s="170" t="s">
        <v>16950</v>
      </c>
      <c r="AS469" s="170" t="s">
        <v>16943</v>
      </c>
      <c r="AT469" s="170">
        <v>0</v>
      </c>
      <c r="AU469" s="170"/>
      <c r="AV469" s="170"/>
      <c r="AW469" s="170"/>
      <c r="AX469" s="170"/>
      <c r="AY469" s="170" t="s">
        <v>661</v>
      </c>
      <c r="AZ469" s="171">
        <v>385.3</v>
      </c>
      <c r="BA469" s="171">
        <v>750.82</v>
      </c>
      <c r="BB469" s="170" t="s">
        <v>2966</v>
      </c>
      <c r="BC469" s="170" t="s">
        <v>16998</v>
      </c>
      <c r="BD469" s="172"/>
      <c r="BE469" s="173">
        <f>BA469-O469</f>
        <v>0</v>
      </c>
      <c r="BL469" s="118" t="str">
        <f>VLOOKUP(D469,BO:BQ,3,FALSE)</f>
        <v>565.300</v>
      </c>
      <c r="BO469" s="118" t="s">
        <v>755</v>
      </c>
      <c r="BP469" s="118" t="s">
        <v>3043</v>
      </c>
      <c r="BQ469" s="118" t="s">
        <v>3882</v>
      </c>
      <c r="BW469" s="118" t="s">
        <v>755</v>
      </c>
      <c r="BX469" s="118" t="s">
        <v>3043</v>
      </c>
      <c r="BY469" s="118" t="s">
        <v>3882</v>
      </c>
      <c r="CJ469" s="164">
        <f>F469-G469-H469-I469-J469-K469-L469-N469-P469-R469-T469-V469-W469-X469-Y469-Z469-AA469-AB469-AC469-AD469-AE469-AF469-AG469</f>
        <v>7.2759576141834259E-11</v>
      </c>
    </row>
    <row r="470" spans="1:88" x14ac:dyDescent="0.3">
      <c r="A470" s="118">
        <v>1</v>
      </c>
      <c r="B470" s="165">
        <f>SUBTOTAL(9,$A$383:A470)</f>
        <v>87</v>
      </c>
      <c r="C470" s="165"/>
      <c r="D470" s="175" t="s">
        <v>567</v>
      </c>
      <c r="E470" s="198" t="s">
        <v>17203</v>
      </c>
      <c r="F470" s="162">
        <f t="shared" si="189"/>
        <v>12729238.360000001</v>
      </c>
      <c r="G470" s="178">
        <v>0</v>
      </c>
      <c r="H470" s="178">
        <v>0</v>
      </c>
      <c r="I470" s="178">
        <v>0</v>
      </c>
      <c r="J470" s="178">
        <v>0</v>
      </c>
      <c r="K470" s="178">
        <v>0</v>
      </c>
      <c r="L470" s="178">
        <v>0</v>
      </c>
      <c r="M470" s="195">
        <v>0</v>
      </c>
      <c r="N470" s="178">
        <v>0</v>
      </c>
      <c r="O470" s="180">
        <v>1622</v>
      </c>
      <c r="P470" s="167">
        <v>12427450.300000001</v>
      </c>
      <c r="Q470" s="178">
        <v>0</v>
      </c>
      <c r="R470" s="178">
        <v>0</v>
      </c>
      <c r="S470" s="162">
        <v>0</v>
      </c>
      <c r="T470" s="162">
        <v>0</v>
      </c>
      <c r="U470" s="178">
        <v>0</v>
      </c>
      <c r="V470" s="178">
        <v>0</v>
      </c>
      <c r="W470" s="178">
        <v>0</v>
      </c>
      <c r="X470" s="178">
        <v>0</v>
      </c>
      <c r="Y470" s="178">
        <v>0</v>
      </c>
      <c r="Z470" s="178">
        <v>0</v>
      </c>
      <c r="AA470" s="178">
        <v>0</v>
      </c>
      <c r="AB470" s="178">
        <v>0</v>
      </c>
      <c r="AC470" s="178">
        <v>0</v>
      </c>
      <c r="AD470" s="178">
        <v>0</v>
      </c>
      <c r="AE470" s="162">
        <v>301788.06</v>
      </c>
      <c r="AF470" s="178">
        <v>0</v>
      </c>
      <c r="AG470" s="178">
        <v>0</v>
      </c>
      <c r="AH470" s="138" t="s">
        <v>17033</v>
      </c>
      <c r="AI470" s="138">
        <v>2024</v>
      </c>
      <c r="AJ470" s="138">
        <v>2024</v>
      </c>
      <c r="AK470" s="169"/>
      <c r="AL470" s="169"/>
      <c r="AM470" s="169"/>
      <c r="AN470" s="169"/>
      <c r="AO470" s="170" t="s">
        <v>16940</v>
      </c>
      <c r="AP470" s="170" t="s">
        <v>16936</v>
      </c>
      <c r="AQ470" s="170">
        <v>0</v>
      </c>
      <c r="AR470" s="170" t="s">
        <v>16950</v>
      </c>
      <c r="AS470" s="170" t="s">
        <v>16950</v>
      </c>
      <c r="AT470" s="170" t="s">
        <v>16950</v>
      </c>
      <c r="AU470" s="170"/>
      <c r="AV470" s="170"/>
      <c r="AW470" s="170"/>
      <c r="AX470" s="170"/>
      <c r="AY470" s="170" t="s">
        <v>637</v>
      </c>
      <c r="AZ470" s="171">
        <v>6379.1</v>
      </c>
      <c r="BA470" s="171">
        <v>1622</v>
      </c>
      <c r="BB470" s="170" t="s">
        <v>2989</v>
      </c>
      <c r="BC470" s="170">
        <v>2007</v>
      </c>
      <c r="BD470" s="172"/>
      <c r="BE470" s="173">
        <v>0</v>
      </c>
      <c r="BL470" s="118" t="s">
        <v>1163</v>
      </c>
      <c r="BO470" s="118" t="s">
        <v>3869</v>
      </c>
      <c r="BP470" s="118" t="s">
        <v>3043</v>
      </c>
      <c r="BQ470" s="118" t="s">
        <v>2983</v>
      </c>
      <c r="BW470" s="118" t="s">
        <v>3869</v>
      </c>
      <c r="BX470" s="118" t="s">
        <v>3043</v>
      </c>
      <c r="BY470" s="118" t="s">
        <v>2983</v>
      </c>
      <c r="CJ470" s="164">
        <v>1.1059455573558807E-9</v>
      </c>
    </row>
    <row r="471" spans="1:88" x14ac:dyDescent="0.3">
      <c r="A471" s="118">
        <v>1</v>
      </c>
      <c r="B471" s="165">
        <f>SUBTOTAL(9,$A$383:A471)</f>
        <v>88</v>
      </c>
      <c r="C471" s="165"/>
      <c r="D471" s="175" t="s">
        <v>568</v>
      </c>
      <c r="E471" s="198" t="s">
        <v>17203</v>
      </c>
      <c r="F471" s="162">
        <f t="shared" si="189"/>
        <v>7678710.0899999999</v>
      </c>
      <c r="G471" s="178">
        <v>0</v>
      </c>
      <c r="H471" s="178">
        <v>0</v>
      </c>
      <c r="I471" s="178">
        <v>0</v>
      </c>
      <c r="J471" s="178">
        <v>0</v>
      </c>
      <c r="K471" s="178">
        <v>0</v>
      </c>
      <c r="L471" s="178">
        <v>0</v>
      </c>
      <c r="M471" s="195">
        <v>0</v>
      </c>
      <c r="N471" s="178">
        <v>0</v>
      </c>
      <c r="O471" s="167">
        <v>1047.18</v>
      </c>
      <c r="P471" s="162">
        <v>7517828.5599999996</v>
      </c>
      <c r="Q471" s="178">
        <v>0</v>
      </c>
      <c r="R471" s="178">
        <v>0</v>
      </c>
      <c r="S471" s="162">
        <v>0</v>
      </c>
      <c r="T471" s="162">
        <v>0</v>
      </c>
      <c r="U471" s="178">
        <v>0</v>
      </c>
      <c r="V471" s="178">
        <v>0</v>
      </c>
      <c r="W471" s="178">
        <v>0</v>
      </c>
      <c r="X471" s="178">
        <v>0</v>
      </c>
      <c r="Y471" s="178">
        <v>0</v>
      </c>
      <c r="Z471" s="178">
        <v>0</v>
      </c>
      <c r="AA471" s="178">
        <v>0</v>
      </c>
      <c r="AB471" s="178">
        <v>0</v>
      </c>
      <c r="AC471" s="178">
        <v>0</v>
      </c>
      <c r="AD471" s="178">
        <v>0</v>
      </c>
      <c r="AE471" s="162">
        <v>160881.53</v>
      </c>
      <c r="AF471" s="178">
        <v>0</v>
      </c>
      <c r="AG471" s="178">
        <v>0</v>
      </c>
      <c r="AH471" s="138" t="s">
        <v>17033</v>
      </c>
      <c r="AI471" s="138">
        <v>2024</v>
      </c>
      <c r="AJ471" s="138">
        <v>2024</v>
      </c>
      <c r="AK471" s="169"/>
      <c r="AL471" s="169"/>
      <c r="AM471" s="169"/>
      <c r="AN471" s="169"/>
      <c r="AO471" s="170" t="s">
        <v>16946</v>
      </c>
      <c r="AP471" s="170" t="s">
        <v>16937</v>
      </c>
      <c r="AQ471" s="170">
        <v>0</v>
      </c>
      <c r="AR471" s="170" t="s">
        <v>16936</v>
      </c>
      <c r="AS471" s="170" t="s">
        <v>16958</v>
      </c>
      <c r="AT471" s="170" t="s">
        <v>16950</v>
      </c>
      <c r="AU471" s="170"/>
      <c r="AV471" s="170"/>
      <c r="AW471" s="170"/>
      <c r="AX471" s="170"/>
      <c r="AY471" s="170" t="s">
        <v>666</v>
      </c>
      <c r="AZ471" s="171">
        <v>4014.8</v>
      </c>
      <c r="BA471" s="171">
        <v>1279</v>
      </c>
      <c r="BB471" s="170" t="s">
        <v>2966</v>
      </c>
      <c r="BC471" s="170" t="s">
        <v>16998</v>
      </c>
      <c r="BD471" s="172"/>
      <c r="BE471" s="173">
        <v>231.81999999999994</v>
      </c>
      <c r="BL471" s="118" t="s">
        <v>9484</v>
      </c>
      <c r="BO471" s="118" t="s">
        <v>3871</v>
      </c>
      <c r="BP471" s="118" t="s">
        <v>3043</v>
      </c>
      <c r="BQ471" s="118" t="s">
        <v>2983</v>
      </c>
      <c r="BW471" s="118" t="s">
        <v>3871</v>
      </c>
      <c r="BX471" s="118" t="s">
        <v>3043</v>
      </c>
      <c r="BY471" s="118" t="s">
        <v>2983</v>
      </c>
      <c r="CJ471" s="164">
        <v>3.4924596548080444E-10</v>
      </c>
    </row>
    <row r="472" spans="1:88" x14ac:dyDescent="0.3">
      <c r="A472" s="118">
        <v>1</v>
      </c>
      <c r="B472" s="165">
        <f>SUBTOTAL(9,$A$383:A472)</f>
        <v>89</v>
      </c>
      <c r="C472" s="165"/>
      <c r="D472" s="175" t="s">
        <v>578</v>
      </c>
      <c r="E472" s="198" t="s">
        <v>17203</v>
      </c>
      <c r="F472" s="162">
        <f t="shared" si="189"/>
        <v>11296072.060000001</v>
      </c>
      <c r="G472" s="178">
        <v>0</v>
      </c>
      <c r="H472" s="178">
        <v>0</v>
      </c>
      <c r="I472" s="178">
        <v>0</v>
      </c>
      <c r="J472" s="178">
        <v>0</v>
      </c>
      <c r="K472" s="178">
        <v>0</v>
      </c>
      <c r="L472" s="178">
        <v>0</v>
      </c>
      <c r="M472" s="195">
        <v>0</v>
      </c>
      <c r="N472" s="178">
        <v>0</v>
      </c>
      <c r="O472" s="167">
        <v>1493</v>
      </c>
      <c r="P472" s="162">
        <v>11059400.880000001</v>
      </c>
      <c r="Q472" s="178">
        <v>0</v>
      </c>
      <c r="R472" s="178">
        <v>0</v>
      </c>
      <c r="S472" s="162">
        <v>0</v>
      </c>
      <c r="T472" s="162">
        <v>0</v>
      </c>
      <c r="U472" s="178">
        <v>0</v>
      </c>
      <c r="V472" s="178">
        <v>0</v>
      </c>
      <c r="W472" s="178">
        <v>0</v>
      </c>
      <c r="X472" s="178">
        <v>0</v>
      </c>
      <c r="Y472" s="178">
        <v>0</v>
      </c>
      <c r="Z472" s="178">
        <v>0</v>
      </c>
      <c r="AA472" s="178">
        <v>0</v>
      </c>
      <c r="AB472" s="178">
        <v>0</v>
      </c>
      <c r="AC472" s="178">
        <v>0</v>
      </c>
      <c r="AD472" s="178">
        <v>0</v>
      </c>
      <c r="AE472" s="162">
        <v>236671.18</v>
      </c>
      <c r="AF472" s="178">
        <v>0</v>
      </c>
      <c r="AG472" s="178">
        <v>0</v>
      </c>
      <c r="AH472" s="138" t="s">
        <v>17033</v>
      </c>
      <c r="AI472" s="138">
        <v>2024</v>
      </c>
      <c r="AJ472" s="138">
        <v>2024</v>
      </c>
      <c r="AK472" s="169"/>
      <c r="AL472" s="169"/>
      <c r="AM472" s="169"/>
      <c r="AN472" s="169"/>
      <c r="AO472" s="170" t="s">
        <v>16946</v>
      </c>
      <c r="AP472" s="170" t="s">
        <v>16937</v>
      </c>
      <c r="AQ472" s="170"/>
      <c r="AR472" s="170" t="s">
        <v>16951</v>
      </c>
      <c r="AS472" s="170" t="s">
        <v>16958</v>
      </c>
      <c r="AT472" s="170" t="s">
        <v>16950</v>
      </c>
      <c r="AU472" s="170"/>
      <c r="AV472" s="170"/>
      <c r="AW472" s="170"/>
      <c r="AX472" s="170"/>
      <c r="AY472" s="170"/>
      <c r="AZ472" s="171"/>
      <c r="BA472" s="171"/>
      <c r="BB472" s="170" t="s">
        <v>2966</v>
      </c>
      <c r="BC472" s="170"/>
      <c r="BD472" s="172"/>
      <c r="BE472" s="173"/>
      <c r="CJ472" s="164">
        <v>-3.4924596548080444E-10</v>
      </c>
    </row>
    <row r="473" spans="1:88" x14ac:dyDescent="0.3">
      <c r="A473" s="118">
        <v>1</v>
      </c>
      <c r="B473" s="165">
        <f>SUBTOTAL(9,$A$383:A473)</f>
        <v>90</v>
      </c>
      <c r="C473" s="165"/>
      <c r="D473" s="175" t="s">
        <v>580</v>
      </c>
      <c r="E473" s="198" t="s">
        <v>17203</v>
      </c>
      <c r="F473" s="162">
        <f t="shared" si="189"/>
        <v>6351503.4799999995</v>
      </c>
      <c r="G473" s="178">
        <v>0</v>
      </c>
      <c r="H473" s="178">
        <v>0</v>
      </c>
      <c r="I473" s="178">
        <v>0</v>
      </c>
      <c r="J473" s="178">
        <v>0</v>
      </c>
      <c r="K473" s="178">
        <v>0</v>
      </c>
      <c r="L473" s="178">
        <v>0</v>
      </c>
      <c r="M473" s="195">
        <v>0</v>
      </c>
      <c r="N473" s="178">
        <v>0</v>
      </c>
      <c r="O473" s="167">
        <v>765.1</v>
      </c>
      <c r="P473" s="162">
        <v>6218429.0999999996</v>
      </c>
      <c r="Q473" s="178">
        <v>0</v>
      </c>
      <c r="R473" s="178">
        <v>0</v>
      </c>
      <c r="S473" s="162">
        <v>0</v>
      </c>
      <c r="T473" s="162">
        <v>0</v>
      </c>
      <c r="U473" s="178">
        <v>0</v>
      </c>
      <c r="V473" s="178">
        <v>0</v>
      </c>
      <c r="W473" s="178">
        <v>0</v>
      </c>
      <c r="X473" s="178">
        <v>0</v>
      </c>
      <c r="Y473" s="178">
        <v>0</v>
      </c>
      <c r="Z473" s="178">
        <v>0</v>
      </c>
      <c r="AA473" s="178">
        <v>0</v>
      </c>
      <c r="AB473" s="178">
        <v>0</v>
      </c>
      <c r="AC473" s="178">
        <v>0</v>
      </c>
      <c r="AD473" s="178">
        <v>0</v>
      </c>
      <c r="AE473" s="162">
        <v>133074.38</v>
      </c>
      <c r="AF473" s="162">
        <v>0</v>
      </c>
      <c r="AG473" s="178">
        <v>0</v>
      </c>
      <c r="AH473" s="138" t="s">
        <v>17033</v>
      </c>
      <c r="AI473" s="138">
        <v>2024</v>
      </c>
      <c r="AJ473" s="138">
        <v>2024</v>
      </c>
      <c r="AK473" s="169"/>
      <c r="AL473" s="169"/>
      <c r="AM473" s="169"/>
      <c r="AN473" s="169"/>
      <c r="AO473" s="170" t="s">
        <v>16946</v>
      </c>
      <c r="AP473" s="170" t="s">
        <v>16937</v>
      </c>
      <c r="AQ473" s="170"/>
      <c r="AR473" s="170" t="s">
        <v>16936</v>
      </c>
      <c r="AS473" s="170" t="s">
        <v>16958</v>
      </c>
      <c r="AT473" s="170"/>
      <c r="AU473" s="170"/>
      <c r="AV473" s="170"/>
      <c r="AW473" s="170"/>
      <c r="AX473" s="170"/>
      <c r="AY473" s="170"/>
      <c r="AZ473" s="171"/>
      <c r="BA473" s="171"/>
      <c r="BB473" s="170" t="s">
        <v>2966</v>
      </c>
      <c r="BC473" s="170"/>
      <c r="BD473" s="172"/>
      <c r="BE473" s="173"/>
      <c r="CJ473" s="164">
        <v>2.1827872842550278E-10</v>
      </c>
    </row>
    <row r="474" spans="1:88" x14ac:dyDescent="0.3">
      <c r="A474" s="118">
        <v>1</v>
      </c>
      <c r="B474" s="165">
        <f>SUBTOTAL(9,$A$383:A474)</f>
        <v>91</v>
      </c>
      <c r="C474" s="165"/>
      <c r="D474" s="175" t="s">
        <v>572</v>
      </c>
      <c r="E474" s="198" t="s">
        <v>17203</v>
      </c>
      <c r="F474" s="162">
        <f t="shared" si="189"/>
        <v>4794222.84</v>
      </c>
      <c r="G474" s="178">
        <v>0</v>
      </c>
      <c r="H474" s="178">
        <v>0</v>
      </c>
      <c r="I474" s="178">
        <v>0</v>
      </c>
      <c r="J474" s="178">
        <v>0</v>
      </c>
      <c r="K474" s="178">
        <v>0</v>
      </c>
      <c r="L474" s="178">
        <v>0</v>
      </c>
      <c r="M474" s="195">
        <v>0</v>
      </c>
      <c r="N474" s="178">
        <v>0</v>
      </c>
      <c r="O474" s="167">
        <v>624</v>
      </c>
      <c r="P474" s="162">
        <v>4693776.0199999996</v>
      </c>
      <c r="Q474" s="178">
        <v>0</v>
      </c>
      <c r="R474" s="178">
        <v>0</v>
      </c>
      <c r="S474" s="162">
        <v>0</v>
      </c>
      <c r="T474" s="162">
        <v>0</v>
      </c>
      <c r="U474" s="178">
        <v>0</v>
      </c>
      <c r="V474" s="178">
        <v>0</v>
      </c>
      <c r="W474" s="178">
        <v>0</v>
      </c>
      <c r="X474" s="178">
        <v>0</v>
      </c>
      <c r="Y474" s="178">
        <v>0</v>
      </c>
      <c r="Z474" s="178">
        <v>0</v>
      </c>
      <c r="AA474" s="178">
        <v>0</v>
      </c>
      <c r="AB474" s="178">
        <v>0</v>
      </c>
      <c r="AC474" s="178">
        <v>0</v>
      </c>
      <c r="AD474" s="178">
        <v>0</v>
      </c>
      <c r="AE474" s="162">
        <v>100446.81999999999</v>
      </c>
      <c r="AF474" s="162">
        <v>0</v>
      </c>
      <c r="AG474" s="178">
        <v>0</v>
      </c>
      <c r="AH474" s="138" t="s">
        <v>17033</v>
      </c>
      <c r="AI474" s="138">
        <v>2024</v>
      </c>
      <c r="AJ474" s="138">
        <v>2024</v>
      </c>
      <c r="AK474" s="169"/>
      <c r="AL474" s="169"/>
      <c r="AM474" s="169"/>
      <c r="AN474" s="169"/>
      <c r="AO474" s="170" t="s">
        <v>16953</v>
      </c>
      <c r="AP474" s="170" t="s">
        <v>16942</v>
      </c>
      <c r="AQ474" s="170">
        <v>0</v>
      </c>
      <c r="AR474" s="170" t="s">
        <v>16950</v>
      </c>
      <c r="AS474" s="170" t="s">
        <v>16938</v>
      </c>
      <c r="AT474" s="170" t="s">
        <v>16950</v>
      </c>
      <c r="AU474" s="170"/>
      <c r="AV474" s="170"/>
      <c r="AW474" s="170"/>
      <c r="AX474" s="170"/>
      <c r="AY474" s="170" t="s">
        <v>783</v>
      </c>
      <c r="AZ474" s="171">
        <v>2422.1</v>
      </c>
      <c r="BA474" s="171">
        <v>753</v>
      </c>
      <c r="BB474" s="170" t="s">
        <v>2989</v>
      </c>
      <c r="BC474" s="170">
        <v>2008</v>
      </c>
      <c r="BD474" s="172"/>
      <c r="BE474" s="173">
        <v>129</v>
      </c>
      <c r="BL474" s="118" t="s">
        <v>9479</v>
      </c>
      <c r="BO474" s="118" t="s">
        <v>3873</v>
      </c>
      <c r="BP474" s="118" t="s">
        <v>1342</v>
      </c>
      <c r="BQ474" s="118" t="s">
        <v>2983</v>
      </c>
      <c r="BW474" s="118" t="s">
        <v>3873</v>
      </c>
      <c r="BX474" s="118" t="s">
        <v>1342</v>
      </c>
      <c r="BY474" s="118" t="s">
        <v>2983</v>
      </c>
      <c r="CJ474" s="164">
        <v>4.0745362639427185E-10</v>
      </c>
    </row>
    <row r="475" spans="1:88" x14ac:dyDescent="0.3">
      <c r="A475" s="118">
        <v>1</v>
      </c>
      <c r="B475" s="165">
        <f>SUBTOTAL(9,$A$383:A475)</f>
        <v>92</v>
      </c>
      <c r="C475" s="165"/>
      <c r="D475" s="175" t="s">
        <v>573</v>
      </c>
      <c r="E475" s="198" t="s">
        <v>17203</v>
      </c>
      <c r="F475" s="162">
        <f t="shared" si="189"/>
        <v>8432197.4000000004</v>
      </c>
      <c r="G475" s="178">
        <v>0</v>
      </c>
      <c r="H475" s="178">
        <v>0</v>
      </c>
      <c r="I475" s="178">
        <v>0</v>
      </c>
      <c r="J475" s="178">
        <v>0</v>
      </c>
      <c r="K475" s="178">
        <v>0</v>
      </c>
      <c r="L475" s="178">
        <v>0</v>
      </c>
      <c r="M475" s="195">
        <v>0</v>
      </c>
      <c r="N475" s="178">
        <v>0</v>
      </c>
      <c r="O475" s="167">
        <v>1087.17</v>
      </c>
      <c r="P475" s="162">
        <v>8255529.0800000001</v>
      </c>
      <c r="Q475" s="178">
        <v>0</v>
      </c>
      <c r="R475" s="178">
        <v>0</v>
      </c>
      <c r="S475" s="162">
        <v>0</v>
      </c>
      <c r="T475" s="162">
        <v>0</v>
      </c>
      <c r="U475" s="178">
        <v>0</v>
      </c>
      <c r="V475" s="178">
        <v>0</v>
      </c>
      <c r="W475" s="178">
        <v>0</v>
      </c>
      <c r="X475" s="178">
        <v>0</v>
      </c>
      <c r="Y475" s="178">
        <v>0</v>
      </c>
      <c r="Z475" s="178">
        <v>0</v>
      </c>
      <c r="AA475" s="178">
        <v>0</v>
      </c>
      <c r="AB475" s="178">
        <v>0</v>
      </c>
      <c r="AC475" s="178">
        <v>0</v>
      </c>
      <c r="AD475" s="178">
        <v>0</v>
      </c>
      <c r="AE475" s="162">
        <v>176668.32</v>
      </c>
      <c r="AF475" s="178">
        <v>0</v>
      </c>
      <c r="AG475" s="178">
        <v>0</v>
      </c>
      <c r="AH475" s="138" t="s">
        <v>17033</v>
      </c>
      <c r="AI475" s="138">
        <v>2024</v>
      </c>
      <c r="AJ475" s="138">
        <v>2024</v>
      </c>
      <c r="AK475" s="169"/>
      <c r="AL475" s="169"/>
      <c r="AM475" s="169"/>
      <c r="AN475" s="169"/>
      <c r="AO475" s="170" t="s">
        <v>16946</v>
      </c>
      <c r="AP475" s="170" t="s">
        <v>16937</v>
      </c>
      <c r="AQ475" s="170">
        <v>0</v>
      </c>
      <c r="AR475" s="170" t="s">
        <v>16957</v>
      </c>
      <c r="AS475" s="170" t="s">
        <v>16958</v>
      </c>
      <c r="AT475" s="170" t="s">
        <v>16950</v>
      </c>
      <c r="AU475" s="170"/>
      <c r="AV475" s="170"/>
      <c r="AW475" s="170"/>
      <c r="AX475" s="170"/>
      <c r="AY475" s="170" t="s">
        <v>778</v>
      </c>
      <c r="AZ475" s="171">
        <v>4053.8</v>
      </c>
      <c r="BA475" s="171">
        <v>1211</v>
      </c>
      <c r="BB475" s="170" t="s">
        <v>2966</v>
      </c>
      <c r="BC475" s="170" t="s">
        <v>16998</v>
      </c>
      <c r="BD475" s="172"/>
      <c r="BE475" s="173">
        <v>123.82999999999993</v>
      </c>
      <c r="BL475" s="118" t="s">
        <v>9866</v>
      </c>
      <c r="BO475" s="118" t="s">
        <v>3875</v>
      </c>
      <c r="BP475" s="118" t="s">
        <v>3043</v>
      </c>
      <c r="BQ475" s="118" t="s">
        <v>2983</v>
      </c>
      <c r="BW475" s="118" t="s">
        <v>3875</v>
      </c>
      <c r="BX475" s="118" t="s">
        <v>3043</v>
      </c>
      <c r="BY475" s="118" t="s">
        <v>2983</v>
      </c>
      <c r="CJ475" s="164">
        <v>-8.7311491370201111E-11</v>
      </c>
    </row>
    <row r="476" spans="1:88" x14ac:dyDescent="0.3">
      <c r="B476" s="196" t="s">
        <v>378</v>
      </c>
      <c r="C476" s="196"/>
      <c r="D476" s="196"/>
      <c r="E476" s="197"/>
      <c r="F476" s="161">
        <f>SUM(F477:F510)</f>
        <v>168889874.85000002</v>
      </c>
      <c r="G476" s="162">
        <f t="shared" ref="G476:AG476" si="190">SUM(G477:G510)</f>
        <v>362316.82</v>
      </c>
      <c r="H476" s="162">
        <f t="shared" si="190"/>
        <v>0</v>
      </c>
      <c r="I476" s="162">
        <f t="shared" si="190"/>
        <v>9229425.6500000004</v>
      </c>
      <c r="J476" s="162">
        <f t="shared" si="190"/>
        <v>440277.64</v>
      </c>
      <c r="K476" s="162">
        <f t="shared" si="190"/>
        <v>0</v>
      </c>
      <c r="L476" s="162">
        <f t="shared" si="190"/>
        <v>0</v>
      </c>
      <c r="M476" s="163">
        <f t="shared" si="190"/>
        <v>12</v>
      </c>
      <c r="N476" s="162">
        <f t="shared" si="190"/>
        <v>27737145.09</v>
      </c>
      <c r="O476" s="162">
        <f t="shared" si="190"/>
        <v>10385.049999999999</v>
      </c>
      <c r="P476" s="162">
        <f t="shared" si="190"/>
        <v>88827129.840000033</v>
      </c>
      <c r="Q476" s="162">
        <f t="shared" si="190"/>
        <v>0</v>
      </c>
      <c r="R476" s="162">
        <f t="shared" si="190"/>
        <v>0</v>
      </c>
      <c r="S476" s="162">
        <f t="shared" si="190"/>
        <v>6468.9</v>
      </c>
      <c r="T476" s="162">
        <f t="shared" si="190"/>
        <v>36366254.310000002</v>
      </c>
      <c r="U476" s="162">
        <f t="shared" si="190"/>
        <v>0</v>
      </c>
      <c r="V476" s="162">
        <f t="shared" si="190"/>
        <v>0</v>
      </c>
      <c r="W476" s="162">
        <f t="shared" si="190"/>
        <v>0</v>
      </c>
      <c r="X476" s="162">
        <f t="shared" si="190"/>
        <v>0</v>
      </c>
      <c r="Y476" s="162">
        <f t="shared" si="190"/>
        <v>0</v>
      </c>
      <c r="Z476" s="162">
        <f t="shared" si="190"/>
        <v>0</v>
      </c>
      <c r="AA476" s="162">
        <f t="shared" si="190"/>
        <v>0</v>
      </c>
      <c r="AB476" s="162">
        <f t="shared" si="190"/>
        <v>0</v>
      </c>
      <c r="AC476" s="162">
        <f t="shared" si="190"/>
        <v>0</v>
      </c>
      <c r="AD476" s="162">
        <f t="shared" si="190"/>
        <v>0</v>
      </c>
      <c r="AE476" s="162">
        <f t="shared" si="190"/>
        <v>3487398.5799999996</v>
      </c>
      <c r="AF476" s="162">
        <f t="shared" si="190"/>
        <v>2319926.9200000004</v>
      </c>
      <c r="AG476" s="162">
        <f t="shared" si="190"/>
        <v>120000</v>
      </c>
      <c r="AH476" s="138" t="s">
        <v>17012</v>
      </c>
      <c r="AI476" s="138" t="s">
        <v>17012</v>
      </c>
      <c r="AJ476" s="138" t="s">
        <v>17012</v>
      </c>
      <c r="AK476" s="169"/>
      <c r="AL476" s="169"/>
      <c r="AM476" s="169"/>
      <c r="AN476" s="169"/>
      <c r="AO476" s="170"/>
      <c r="AP476" s="170"/>
      <c r="AQ476" s="170"/>
      <c r="AR476" s="170"/>
      <c r="AS476" s="170"/>
      <c r="AT476" s="170"/>
      <c r="AU476" s="170"/>
      <c r="AV476" s="170"/>
      <c r="AW476" s="170"/>
      <c r="AX476" s="170"/>
      <c r="AY476" s="170"/>
      <c r="AZ476" s="171"/>
      <c r="BA476" s="171"/>
      <c r="BB476" s="170"/>
      <c r="BC476" s="170"/>
      <c r="BD476" s="172"/>
      <c r="BE476" s="173">
        <f t="shared" ref="BE476:BE533" si="191">BA476-O476</f>
        <v>-10385.049999999999</v>
      </c>
      <c r="BL476" s="118" t="e">
        <f t="shared" ref="BL476:BL490" si="192">VLOOKUP(D476,BO:BQ,3,FALSE)</f>
        <v>#N/A</v>
      </c>
      <c r="BO476" s="118" t="s">
        <v>3614</v>
      </c>
      <c r="BP476" s="118" t="s">
        <v>2979</v>
      </c>
      <c r="BQ476" s="118" t="s">
        <v>3615</v>
      </c>
      <c r="BW476" s="118" t="s">
        <v>3614</v>
      </c>
      <c r="BX476" s="118" t="s">
        <v>2979</v>
      </c>
      <c r="BY476" s="118" t="s">
        <v>3615</v>
      </c>
      <c r="CJ476" s="164">
        <f t="shared" si="171"/>
        <v>0</v>
      </c>
    </row>
    <row r="477" spans="1:88" x14ac:dyDescent="0.3">
      <c r="A477" s="118">
        <v>1</v>
      </c>
      <c r="B477" s="165">
        <f>SUBTOTAL(9,$A$383:A477)</f>
        <v>93</v>
      </c>
      <c r="C477" s="165"/>
      <c r="D477" s="175" t="s">
        <v>425</v>
      </c>
      <c r="E477" s="198" t="s">
        <v>17204</v>
      </c>
      <c r="F477" s="162">
        <f t="shared" ref="F477:F501" si="193">G477+H477+I477+J477+K477+L477+N477+P477+R477+T477+V477+W477+X477+Y477+Z477+AA477+AB477+AC477+AD477+AE477+AF477+AG477</f>
        <v>3636840.4000000004</v>
      </c>
      <c r="G477" s="178">
        <v>0</v>
      </c>
      <c r="H477" s="178">
        <v>0</v>
      </c>
      <c r="I477" s="178">
        <v>0</v>
      </c>
      <c r="J477" s="178">
        <v>0</v>
      </c>
      <c r="K477" s="178">
        <v>0</v>
      </c>
      <c r="L477" s="178">
        <v>0</v>
      </c>
      <c r="M477" s="195">
        <v>0</v>
      </c>
      <c r="N477" s="178">
        <v>0</v>
      </c>
      <c r="O477" s="162">
        <v>335</v>
      </c>
      <c r="P477" s="162">
        <v>3480605.22</v>
      </c>
      <c r="Q477" s="178">
        <v>0</v>
      </c>
      <c r="R477" s="178">
        <v>0</v>
      </c>
      <c r="S477" s="178">
        <v>0</v>
      </c>
      <c r="T477" s="178">
        <v>0</v>
      </c>
      <c r="U477" s="178">
        <v>0</v>
      </c>
      <c r="V477" s="178">
        <v>0</v>
      </c>
      <c r="W477" s="178">
        <v>0</v>
      </c>
      <c r="X477" s="178">
        <v>0</v>
      </c>
      <c r="Y477" s="178">
        <v>0</v>
      </c>
      <c r="Z477" s="178">
        <v>0</v>
      </c>
      <c r="AA477" s="178">
        <v>0</v>
      </c>
      <c r="AB477" s="178">
        <v>0</v>
      </c>
      <c r="AC477" s="178">
        <v>0</v>
      </c>
      <c r="AD477" s="178">
        <v>0</v>
      </c>
      <c r="AE477" s="162">
        <f>ROUND(P477*2.14%,2)</f>
        <v>74484.95</v>
      </c>
      <c r="AF477" s="162">
        <v>81750.23</v>
      </c>
      <c r="AG477" s="178">
        <v>0</v>
      </c>
      <c r="AH477" s="138">
        <v>2024</v>
      </c>
      <c r="AI477" s="138">
        <v>2024</v>
      </c>
      <c r="AJ477" s="138">
        <v>2024</v>
      </c>
      <c r="AK477" s="169"/>
      <c r="AL477" s="169"/>
      <c r="AM477" s="169"/>
      <c r="AN477" s="169"/>
      <c r="AO477" s="170" t="s">
        <v>16946</v>
      </c>
      <c r="AP477" s="170" t="s">
        <v>16937</v>
      </c>
      <c r="AQ477" s="170">
        <v>0</v>
      </c>
      <c r="AR477" s="170" t="s">
        <v>16949</v>
      </c>
      <c r="AS477" s="170" t="s">
        <v>16958</v>
      </c>
      <c r="AT477" s="170">
        <v>0</v>
      </c>
      <c r="AU477" s="170"/>
      <c r="AV477" s="170"/>
      <c r="AW477" s="170"/>
      <c r="AX477" s="170"/>
      <c r="AY477" s="170" t="s">
        <v>631</v>
      </c>
      <c r="AZ477" s="171">
        <v>311</v>
      </c>
      <c r="BA477" s="171" t="s">
        <v>2983</v>
      </c>
      <c r="BB477" s="170" t="s">
        <v>2966</v>
      </c>
      <c r="BC477" s="170" t="s">
        <v>16998</v>
      </c>
      <c r="BD477" s="172"/>
      <c r="BE477" s="173" t="e">
        <f t="shared" si="191"/>
        <v>#VALUE!</v>
      </c>
      <c r="BL477" s="118" t="str">
        <f t="shared" si="192"/>
        <v>нет данных</v>
      </c>
      <c r="BO477" s="118" t="s">
        <v>3616</v>
      </c>
      <c r="BP477" s="118" t="s">
        <v>628</v>
      </c>
      <c r="BQ477" s="118" t="s">
        <v>3617</v>
      </c>
      <c r="BW477" s="118" t="s">
        <v>3616</v>
      </c>
      <c r="BX477" s="118" t="s">
        <v>628</v>
      </c>
      <c r="BY477" s="118" t="s">
        <v>3617</v>
      </c>
      <c r="CJ477" s="164">
        <f t="shared" si="171"/>
        <v>1.7462298274040222E-10</v>
      </c>
    </row>
    <row r="478" spans="1:88" x14ac:dyDescent="0.3">
      <c r="A478" s="118">
        <v>1</v>
      </c>
      <c r="B478" s="165">
        <f>SUBTOTAL(9,$A$383:A478)</f>
        <v>94</v>
      </c>
      <c r="C478" s="165"/>
      <c r="D478" s="175" t="s">
        <v>426</v>
      </c>
      <c r="E478" s="198" t="s">
        <v>17204</v>
      </c>
      <c r="F478" s="162">
        <f t="shared" si="193"/>
        <v>6188056.7999999998</v>
      </c>
      <c r="G478" s="178">
        <v>0</v>
      </c>
      <c r="H478" s="178">
        <v>0</v>
      </c>
      <c r="I478" s="178">
        <v>0</v>
      </c>
      <c r="J478" s="178">
        <v>0</v>
      </c>
      <c r="K478" s="178">
        <v>0</v>
      </c>
      <c r="L478" s="178">
        <v>0</v>
      </c>
      <c r="M478" s="195">
        <v>0</v>
      </c>
      <c r="N478" s="178">
        <v>0</v>
      </c>
      <c r="O478" s="162">
        <v>570</v>
      </c>
      <c r="P478" s="162">
        <v>5870615.21</v>
      </c>
      <c r="Q478" s="178">
        <v>0</v>
      </c>
      <c r="R478" s="178">
        <v>0</v>
      </c>
      <c r="S478" s="178">
        <v>0</v>
      </c>
      <c r="T478" s="178">
        <v>0</v>
      </c>
      <c r="U478" s="178">
        <v>0</v>
      </c>
      <c r="V478" s="178">
        <v>0</v>
      </c>
      <c r="W478" s="178">
        <v>0</v>
      </c>
      <c r="X478" s="178">
        <v>0</v>
      </c>
      <c r="Y478" s="178">
        <v>0</v>
      </c>
      <c r="Z478" s="178">
        <v>0</v>
      </c>
      <c r="AA478" s="178">
        <v>0</v>
      </c>
      <c r="AB478" s="178">
        <v>0</v>
      </c>
      <c r="AC478" s="178">
        <v>0</v>
      </c>
      <c r="AD478" s="178">
        <v>0</v>
      </c>
      <c r="AE478" s="162">
        <f>ROUND(P478*2.14%,2)</f>
        <v>125631.17</v>
      </c>
      <c r="AF478" s="162">
        <v>191810.42</v>
      </c>
      <c r="AG478" s="178">
        <v>0</v>
      </c>
      <c r="AH478" s="138">
        <v>2024</v>
      </c>
      <c r="AI478" s="138">
        <v>2024</v>
      </c>
      <c r="AJ478" s="138">
        <v>2024</v>
      </c>
      <c r="AK478" s="169"/>
      <c r="AL478" s="169"/>
      <c r="AM478" s="169"/>
      <c r="AN478" s="169"/>
      <c r="AO478" s="170" t="s">
        <v>16939</v>
      </c>
      <c r="AP478" s="170" t="s">
        <v>16960</v>
      </c>
      <c r="AQ478" s="170">
        <v>0</v>
      </c>
      <c r="AR478" s="170" t="s">
        <v>16949</v>
      </c>
      <c r="AS478" s="170" t="s">
        <v>16952</v>
      </c>
      <c r="AT478" s="170" t="s">
        <v>16950</v>
      </c>
      <c r="AU478" s="170"/>
      <c r="AV478" s="170"/>
      <c r="AW478" s="170"/>
      <c r="AX478" s="170"/>
      <c r="AY478" s="170" t="s">
        <v>639</v>
      </c>
      <c r="AZ478" s="171">
        <v>1281.5999999999999</v>
      </c>
      <c r="BA478" s="171">
        <v>576</v>
      </c>
      <c r="BB478" s="170" t="s">
        <v>2966</v>
      </c>
      <c r="BC478" s="170" t="s">
        <v>16998</v>
      </c>
      <c r="BD478" s="172"/>
      <c r="BE478" s="173">
        <f t="shared" si="191"/>
        <v>6</v>
      </c>
      <c r="BL478" s="118" t="str">
        <f t="shared" si="192"/>
        <v>447.000</v>
      </c>
      <c r="BO478" s="118" t="s">
        <v>3618</v>
      </c>
      <c r="BP478" s="118" t="s">
        <v>3003</v>
      </c>
      <c r="BQ478" s="118" t="s">
        <v>2983</v>
      </c>
      <c r="BW478" s="118" t="s">
        <v>3618</v>
      </c>
      <c r="BX478" s="118" t="s">
        <v>3003</v>
      </c>
      <c r="BY478" s="118" t="s">
        <v>2983</v>
      </c>
      <c r="CJ478" s="164">
        <f t="shared" si="171"/>
        <v>-1.4551915228366852E-10</v>
      </c>
    </row>
    <row r="479" spans="1:88" x14ac:dyDescent="0.3">
      <c r="A479" s="118">
        <v>1</v>
      </c>
      <c r="B479" s="165">
        <f>SUBTOTAL(9,$A$383:A479)</f>
        <v>95</v>
      </c>
      <c r="C479" s="165"/>
      <c r="D479" s="175" t="s">
        <v>427</v>
      </c>
      <c r="E479" s="198" t="s">
        <v>17204</v>
      </c>
      <c r="F479" s="162">
        <f t="shared" si="193"/>
        <v>3590380.75</v>
      </c>
      <c r="G479" s="178">
        <v>0</v>
      </c>
      <c r="H479" s="178">
        <v>0</v>
      </c>
      <c r="I479" s="178">
        <v>0</v>
      </c>
      <c r="J479" s="178">
        <v>0</v>
      </c>
      <c r="K479" s="178">
        <v>0</v>
      </c>
      <c r="L479" s="178">
        <v>0</v>
      </c>
      <c r="M479" s="195">
        <v>0</v>
      </c>
      <c r="N479" s="178">
        <v>0</v>
      </c>
      <c r="O479" s="162">
        <v>434</v>
      </c>
      <c r="P479" s="162">
        <v>3433239.08</v>
      </c>
      <c r="Q479" s="178">
        <v>0</v>
      </c>
      <c r="R479" s="178">
        <v>0</v>
      </c>
      <c r="S479" s="178">
        <v>0</v>
      </c>
      <c r="T479" s="178">
        <v>0</v>
      </c>
      <c r="U479" s="178">
        <v>0</v>
      </c>
      <c r="V479" s="178">
        <v>0</v>
      </c>
      <c r="W479" s="178">
        <v>0</v>
      </c>
      <c r="X479" s="178">
        <v>0</v>
      </c>
      <c r="Y479" s="178">
        <v>0</v>
      </c>
      <c r="Z479" s="178">
        <v>0</v>
      </c>
      <c r="AA479" s="178">
        <v>0</v>
      </c>
      <c r="AB479" s="178">
        <v>0</v>
      </c>
      <c r="AC479" s="178">
        <v>0</v>
      </c>
      <c r="AD479" s="178">
        <v>0</v>
      </c>
      <c r="AE479" s="162">
        <f>ROUND(P479*2.14%,2)</f>
        <v>73471.320000000007</v>
      </c>
      <c r="AF479" s="162">
        <v>83670.350000000006</v>
      </c>
      <c r="AG479" s="178">
        <v>0</v>
      </c>
      <c r="AH479" s="138">
        <v>2024</v>
      </c>
      <c r="AI479" s="138">
        <v>2024</v>
      </c>
      <c r="AJ479" s="138">
        <v>2024</v>
      </c>
      <c r="AK479" s="169"/>
      <c r="AL479" s="169"/>
      <c r="AM479" s="169"/>
      <c r="AN479" s="169"/>
      <c r="AO479" s="170" t="s">
        <v>16955</v>
      </c>
      <c r="AP479" s="170" t="s">
        <v>16936</v>
      </c>
      <c r="AQ479" s="170">
        <v>0</v>
      </c>
      <c r="AR479" s="170" t="s">
        <v>16944</v>
      </c>
      <c r="AS479" s="170" t="s">
        <v>16943</v>
      </c>
      <c r="AT479" s="170">
        <v>0</v>
      </c>
      <c r="AU479" s="170"/>
      <c r="AV479" s="170"/>
      <c r="AW479" s="170"/>
      <c r="AX479" s="170"/>
      <c r="AY479" s="170" t="s">
        <v>2423</v>
      </c>
      <c r="AZ479" s="171">
        <v>438.7</v>
      </c>
      <c r="BA479" s="171">
        <v>380</v>
      </c>
      <c r="BB479" s="170" t="s">
        <v>2966</v>
      </c>
      <c r="BC479" s="170" t="s">
        <v>16998</v>
      </c>
      <c r="BD479" s="172"/>
      <c r="BE479" s="173">
        <f t="shared" si="191"/>
        <v>-54</v>
      </c>
      <c r="BL479" s="118" t="str">
        <f t="shared" si="192"/>
        <v>280.000</v>
      </c>
      <c r="BO479" s="118" t="s">
        <v>544</v>
      </c>
      <c r="BP479" s="118" t="s">
        <v>1342</v>
      </c>
      <c r="BQ479" s="118" t="s">
        <v>2983</v>
      </c>
      <c r="BW479" s="118" t="s">
        <v>544</v>
      </c>
      <c r="BX479" s="118" t="s">
        <v>1342</v>
      </c>
      <c r="BY479" s="118" t="s">
        <v>2983</v>
      </c>
      <c r="CJ479" s="164">
        <f t="shared" si="171"/>
        <v>-8.7311491370201111E-11</v>
      </c>
    </row>
    <row r="480" spans="1:88" x14ac:dyDescent="0.3">
      <c r="A480" s="118">
        <v>1</v>
      </c>
      <c r="B480" s="165">
        <f>SUBTOTAL(9,$A$383:A480)</f>
        <v>96</v>
      </c>
      <c r="C480" s="165"/>
      <c r="D480" s="175" t="s">
        <v>387</v>
      </c>
      <c r="E480" s="198" t="s">
        <v>17204</v>
      </c>
      <c r="F480" s="162">
        <f t="shared" si="193"/>
        <v>28530720</v>
      </c>
      <c r="G480" s="178">
        <v>0</v>
      </c>
      <c r="H480" s="178">
        <v>0</v>
      </c>
      <c r="I480" s="178">
        <v>0</v>
      </c>
      <c r="J480" s="178">
        <v>0</v>
      </c>
      <c r="K480" s="178">
        <v>0</v>
      </c>
      <c r="L480" s="178">
        <v>0</v>
      </c>
      <c r="M480" s="195">
        <v>12</v>
      </c>
      <c r="N480" s="162">
        <v>27737145.09</v>
      </c>
      <c r="O480" s="231">
        <v>0</v>
      </c>
      <c r="P480" s="231">
        <v>0</v>
      </c>
      <c r="Q480" s="178">
        <v>0</v>
      </c>
      <c r="R480" s="178">
        <v>0</v>
      </c>
      <c r="S480" s="178">
        <v>0</v>
      </c>
      <c r="T480" s="178">
        <v>0</v>
      </c>
      <c r="U480" s="178">
        <v>0</v>
      </c>
      <c r="V480" s="178">
        <v>0</v>
      </c>
      <c r="W480" s="178">
        <v>0</v>
      </c>
      <c r="X480" s="178">
        <v>0</v>
      </c>
      <c r="Y480" s="178">
        <v>0</v>
      </c>
      <c r="Z480" s="178">
        <v>0</v>
      </c>
      <c r="AA480" s="178">
        <v>0</v>
      </c>
      <c r="AB480" s="178">
        <v>0</v>
      </c>
      <c r="AC480" s="178">
        <v>0</v>
      </c>
      <c r="AD480" s="178">
        <v>0</v>
      </c>
      <c r="AE480" s="162">
        <f>ROUND(N480*2.14%,2)+0.01</f>
        <v>593574.91</v>
      </c>
      <c r="AF480" s="178">
        <v>200000</v>
      </c>
      <c r="AG480" s="178">
        <v>0</v>
      </c>
      <c r="AH480" s="138">
        <v>2024</v>
      </c>
      <c r="AI480" s="138">
        <v>2024</v>
      </c>
      <c r="AJ480" s="138">
        <v>2024</v>
      </c>
      <c r="AK480" s="169"/>
      <c r="AL480" s="169"/>
      <c r="AM480" s="169"/>
      <c r="AN480" s="169"/>
      <c r="AO480" s="170">
        <v>2018</v>
      </c>
      <c r="AP480" s="170">
        <v>2020</v>
      </c>
      <c r="AQ480" s="170" t="s">
        <v>16946</v>
      </c>
      <c r="AR480" s="170">
        <v>2019</v>
      </c>
      <c r="AS480" s="170" t="s">
        <v>16947</v>
      </c>
      <c r="AT480" s="170" t="s">
        <v>16950</v>
      </c>
      <c r="AU480" s="170"/>
      <c r="AV480" s="170" t="s">
        <v>17011</v>
      </c>
      <c r="AW480" s="170"/>
      <c r="AX480" s="170"/>
      <c r="AY480" s="170" t="s">
        <v>667</v>
      </c>
      <c r="AZ480" s="171">
        <v>33139</v>
      </c>
      <c r="BA480" s="171">
        <v>4200</v>
      </c>
      <c r="BB480" s="170" t="s">
        <v>2989</v>
      </c>
      <c r="BC480" s="170" t="s">
        <v>667</v>
      </c>
      <c r="BD480" s="172"/>
      <c r="BE480" s="173">
        <f t="shared" si="191"/>
        <v>4200</v>
      </c>
      <c r="BL480" s="118" t="str">
        <f t="shared" si="192"/>
        <v>3788.000</v>
      </c>
      <c r="BO480" s="118" t="s">
        <v>3562</v>
      </c>
      <c r="BP480" s="118" t="s">
        <v>667</v>
      </c>
      <c r="BQ480" s="118" t="s">
        <v>2983</v>
      </c>
      <c r="BW480" s="118" t="s">
        <v>3562</v>
      </c>
      <c r="BX480" s="118" t="s">
        <v>667</v>
      </c>
      <c r="BY480" s="118" t="s">
        <v>2983</v>
      </c>
      <c r="CJ480" s="164">
        <f t="shared" si="171"/>
        <v>1.1641532182693481E-10</v>
      </c>
    </row>
    <row r="481" spans="1:88" x14ac:dyDescent="0.3">
      <c r="A481" s="118">
        <v>1</v>
      </c>
      <c r="B481" s="165">
        <f>SUBTOTAL(9,$A$383:A481)</f>
        <v>97</v>
      </c>
      <c r="C481" s="165"/>
      <c r="D481" s="175" t="s">
        <v>429</v>
      </c>
      <c r="E481" s="198" t="s">
        <v>17204</v>
      </c>
      <c r="F481" s="162">
        <f t="shared" si="193"/>
        <v>1774461.58</v>
      </c>
      <c r="G481" s="178">
        <v>54142.36</v>
      </c>
      <c r="H481" s="178">
        <v>0</v>
      </c>
      <c r="I481" s="178">
        <v>1609152.47</v>
      </c>
      <c r="J481" s="178">
        <v>0</v>
      </c>
      <c r="K481" s="178">
        <v>0</v>
      </c>
      <c r="L481" s="178">
        <v>0</v>
      </c>
      <c r="M481" s="195">
        <v>0</v>
      </c>
      <c r="N481" s="178">
        <v>0</v>
      </c>
      <c r="O481" s="162">
        <v>0</v>
      </c>
      <c r="P481" s="231">
        <v>0</v>
      </c>
      <c r="Q481" s="178">
        <v>0</v>
      </c>
      <c r="R481" s="178">
        <v>0</v>
      </c>
      <c r="S481" s="178">
        <v>0</v>
      </c>
      <c r="T481" s="178">
        <v>0</v>
      </c>
      <c r="U481" s="178">
        <v>0</v>
      </c>
      <c r="V481" s="178">
        <v>0</v>
      </c>
      <c r="W481" s="178">
        <v>0</v>
      </c>
      <c r="X481" s="178">
        <v>0</v>
      </c>
      <c r="Y481" s="178">
        <v>0</v>
      </c>
      <c r="Z481" s="178">
        <v>0</v>
      </c>
      <c r="AA481" s="178">
        <v>0</v>
      </c>
      <c r="AB481" s="178">
        <v>0</v>
      </c>
      <c r="AC481" s="178">
        <v>0</v>
      </c>
      <c r="AD481" s="178">
        <v>0</v>
      </c>
      <c r="AE481" s="178">
        <f>ROUND(G481*2.14%,2)+ROUND(I481*2.14%,2)</f>
        <v>35594.51</v>
      </c>
      <c r="AF481" s="178">
        <v>75572.240000000005</v>
      </c>
      <c r="AG481" s="178">
        <v>0</v>
      </c>
      <c r="AH481" s="138">
        <v>2024</v>
      </c>
      <c r="AI481" s="138">
        <v>2024</v>
      </c>
      <c r="AJ481" s="138">
        <v>2024</v>
      </c>
      <c r="AK481" s="169"/>
      <c r="AL481" s="169"/>
      <c r="AM481" s="169"/>
      <c r="AN481" s="169"/>
      <c r="AO481" s="170" t="s">
        <v>16960</v>
      </c>
      <c r="AP481" s="170" t="s">
        <v>16955</v>
      </c>
      <c r="AQ481" s="170">
        <v>0</v>
      </c>
      <c r="AR481" s="170" t="s">
        <v>16944</v>
      </c>
      <c r="AS481" s="170" t="s">
        <v>16943</v>
      </c>
      <c r="AT481" s="170">
        <v>0</v>
      </c>
      <c r="AU481" s="170"/>
      <c r="AV481" s="170"/>
      <c r="AW481" s="170"/>
      <c r="AX481" s="170"/>
      <c r="AY481" s="170" t="s">
        <v>1003</v>
      </c>
      <c r="AZ481" s="171">
        <v>409.26</v>
      </c>
      <c r="BA481" s="171">
        <v>314</v>
      </c>
      <c r="BB481" s="170" t="s">
        <v>2966</v>
      </c>
      <c r="BC481" s="170" t="s">
        <v>625</v>
      </c>
      <c r="BD481" s="172"/>
      <c r="BE481" s="173">
        <f t="shared" si="191"/>
        <v>314</v>
      </c>
      <c r="BL481" s="118" t="str">
        <f t="shared" si="192"/>
        <v>268.100</v>
      </c>
      <c r="BO481" s="118" t="s">
        <v>3619</v>
      </c>
      <c r="BP481" s="118" t="s">
        <v>3197</v>
      </c>
      <c r="BQ481" s="118" t="s">
        <v>3620</v>
      </c>
      <c r="BW481" s="118" t="s">
        <v>3619</v>
      </c>
      <c r="BX481" s="118" t="s">
        <v>3197</v>
      </c>
      <c r="BY481" s="118" t="s">
        <v>3620</v>
      </c>
      <c r="CJ481" s="164">
        <f t="shared" si="171"/>
        <v>-1.4551915228366852E-11</v>
      </c>
    </row>
    <row r="482" spans="1:88" x14ac:dyDescent="0.3">
      <c r="A482" s="118">
        <v>1</v>
      </c>
      <c r="B482" s="165">
        <f>SUBTOTAL(9,$A$383:A482)</f>
        <v>98</v>
      </c>
      <c r="C482" s="165"/>
      <c r="D482" s="175" t="s">
        <v>435</v>
      </c>
      <c r="E482" s="198" t="s">
        <v>17204</v>
      </c>
      <c r="F482" s="162">
        <f t="shared" si="193"/>
        <v>4533694.2</v>
      </c>
      <c r="G482" s="178">
        <v>0</v>
      </c>
      <c r="H482" s="178">
        <v>0</v>
      </c>
      <c r="I482" s="178">
        <v>0</v>
      </c>
      <c r="J482" s="178">
        <v>0</v>
      </c>
      <c r="K482" s="178">
        <v>0</v>
      </c>
      <c r="L482" s="178">
        <v>0</v>
      </c>
      <c r="M482" s="195">
        <v>0</v>
      </c>
      <c r="N482" s="178">
        <v>0</v>
      </c>
      <c r="O482" s="162">
        <v>550</v>
      </c>
      <c r="P482" s="162">
        <v>4360759.74</v>
      </c>
      <c r="Q482" s="178">
        <v>0</v>
      </c>
      <c r="R482" s="178">
        <v>0</v>
      </c>
      <c r="S482" s="178">
        <v>0</v>
      </c>
      <c r="T482" s="178">
        <v>0</v>
      </c>
      <c r="U482" s="178">
        <v>0</v>
      </c>
      <c r="V482" s="178">
        <v>0</v>
      </c>
      <c r="W482" s="178">
        <v>0</v>
      </c>
      <c r="X482" s="178">
        <v>0</v>
      </c>
      <c r="Y482" s="178">
        <v>0</v>
      </c>
      <c r="Z482" s="178">
        <v>0</v>
      </c>
      <c r="AA482" s="178">
        <v>0</v>
      </c>
      <c r="AB482" s="178">
        <v>0</v>
      </c>
      <c r="AC482" s="178">
        <v>0</v>
      </c>
      <c r="AD482" s="178">
        <v>0</v>
      </c>
      <c r="AE482" s="162">
        <f t="shared" ref="AE482:AE489" si="194">ROUND(P482*2.14%,2)</f>
        <v>93320.26</v>
      </c>
      <c r="AF482" s="162">
        <v>79614.2</v>
      </c>
      <c r="AG482" s="178">
        <v>0</v>
      </c>
      <c r="AH482" s="138">
        <v>2024</v>
      </c>
      <c r="AI482" s="138">
        <v>2024</v>
      </c>
      <c r="AJ482" s="138">
        <v>2024</v>
      </c>
      <c r="AK482" s="169"/>
      <c r="AL482" s="169"/>
      <c r="AM482" s="169"/>
      <c r="AN482" s="169"/>
      <c r="AO482" s="170" t="s">
        <v>16955</v>
      </c>
      <c r="AP482" s="170" t="s">
        <v>16942</v>
      </c>
      <c r="AQ482" s="170">
        <v>0</v>
      </c>
      <c r="AR482" s="170" t="s">
        <v>16944</v>
      </c>
      <c r="AS482" s="170" t="s">
        <v>16943</v>
      </c>
      <c r="AT482" s="170">
        <v>0</v>
      </c>
      <c r="AU482" s="170"/>
      <c r="AV482" s="170"/>
      <c r="AW482" s="170"/>
      <c r="AX482" s="170"/>
      <c r="AY482" s="170" t="s">
        <v>1691</v>
      </c>
      <c r="AZ482" s="171">
        <v>385.6</v>
      </c>
      <c r="BA482" s="171" t="s">
        <v>2983</v>
      </c>
      <c r="BB482" s="170" t="s">
        <v>2966</v>
      </c>
      <c r="BC482" s="170" t="s">
        <v>16998</v>
      </c>
      <c r="BD482" s="172"/>
      <c r="BE482" s="173" t="e">
        <f t="shared" si="191"/>
        <v>#VALUE!</v>
      </c>
      <c r="BL482" s="118" t="str">
        <f t="shared" si="192"/>
        <v>275.000</v>
      </c>
      <c r="BO482" s="118" t="s">
        <v>3626</v>
      </c>
      <c r="BP482" s="118" t="s">
        <v>2983</v>
      </c>
      <c r="BQ482" s="118" t="s">
        <v>2983</v>
      </c>
      <c r="BW482" s="118" t="s">
        <v>3626</v>
      </c>
      <c r="BX482" s="118" t="s">
        <v>2983</v>
      </c>
      <c r="BY482" s="118" t="s">
        <v>2983</v>
      </c>
      <c r="CJ482" s="164">
        <f t="shared" si="171"/>
        <v>-2.9103830456733704E-11</v>
      </c>
    </row>
    <row r="483" spans="1:88" x14ac:dyDescent="0.3">
      <c r="A483" s="118">
        <v>1</v>
      </c>
      <c r="B483" s="165">
        <f>SUBTOTAL(9,$A$383:A483)</f>
        <v>99</v>
      </c>
      <c r="C483" s="165"/>
      <c r="D483" s="175" t="s">
        <v>436</v>
      </c>
      <c r="E483" s="198" t="s">
        <v>17204</v>
      </c>
      <c r="F483" s="162">
        <f t="shared" si="193"/>
        <v>2931184.8</v>
      </c>
      <c r="G483" s="178">
        <v>0</v>
      </c>
      <c r="H483" s="178">
        <v>0</v>
      </c>
      <c r="I483" s="178">
        <v>0</v>
      </c>
      <c r="J483" s="178">
        <v>0</v>
      </c>
      <c r="K483" s="178">
        <v>0</v>
      </c>
      <c r="L483" s="178">
        <v>0</v>
      </c>
      <c r="M483" s="195">
        <v>0</v>
      </c>
      <c r="N483" s="178">
        <v>0</v>
      </c>
      <c r="O483" s="231">
        <v>270</v>
      </c>
      <c r="P483" s="162">
        <v>2802141.8</v>
      </c>
      <c r="Q483" s="178">
        <v>0</v>
      </c>
      <c r="R483" s="178">
        <v>0</v>
      </c>
      <c r="S483" s="178">
        <v>0</v>
      </c>
      <c r="T483" s="178">
        <v>0</v>
      </c>
      <c r="U483" s="178">
        <v>0</v>
      </c>
      <c r="V483" s="178">
        <v>0</v>
      </c>
      <c r="W483" s="178">
        <v>0</v>
      </c>
      <c r="X483" s="178">
        <v>0</v>
      </c>
      <c r="Y483" s="178">
        <v>0</v>
      </c>
      <c r="Z483" s="178">
        <v>0</v>
      </c>
      <c r="AA483" s="178">
        <v>0</v>
      </c>
      <c r="AB483" s="178">
        <v>0</v>
      </c>
      <c r="AC483" s="178">
        <v>0</v>
      </c>
      <c r="AD483" s="178">
        <v>0</v>
      </c>
      <c r="AE483" s="162">
        <f t="shared" si="194"/>
        <v>59965.83</v>
      </c>
      <c r="AF483" s="162">
        <v>69077.17</v>
      </c>
      <c r="AG483" s="178">
        <v>0</v>
      </c>
      <c r="AH483" s="138">
        <v>2024</v>
      </c>
      <c r="AI483" s="138">
        <v>2024</v>
      </c>
      <c r="AJ483" s="138">
        <v>2024</v>
      </c>
      <c r="AK483" s="169"/>
      <c r="AL483" s="169"/>
      <c r="AM483" s="169"/>
      <c r="AN483" s="169"/>
      <c r="AO483" s="170" t="s">
        <v>16941</v>
      </c>
      <c r="AP483" s="170" t="s">
        <v>16957</v>
      </c>
      <c r="AQ483" s="170">
        <v>0</v>
      </c>
      <c r="AR483" s="170" t="s">
        <v>16946</v>
      </c>
      <c r="AS483" s="170" t="s">
        <v>16947</v>
      </c>
      <c r="AT483" s="170">
        <v>0</v>
      </c>
      <c r="AU483" s="170" t="s">
        <v>16970</v>
      </c>
      <c r="AV483" s="170"/>
      <c r="AW483" s="170"/>
      <c r="AX483" s="170"/>
      <c r="AY483" s="170" t="s">
        <v>797</v>
      </c>
      <c r="AZ483" s="171">
        <v>202.5</v>
      </c>
      <c r="BA483" s="171">
        <v>202.5</v>
      </c>
      <c r="BB483" s="170" t="s">
        <v>2966</v>
      </c>
      <c r="BC483" s="170">
        <v>2005</v>
      </c>
      <c r="BD483" s="172"/>
      <c r="BE483" s="173">
        <f t="shared" si="191"/>
        <v>-67.5</v>
      </c>
      <c r="BF483" s="118" t="s">
        <v>16996</v>
      </c>
      <c r="BL483" s="118" t="str">
        <f t="shared" si="192"/>
        <v>202.500</v>
      </c>
      <c r="BO483" s="118" t="s">
        <v>3627</v>
      </c>
      <c r="BP483" s="118" t="s">
        <v>631</v>
      </c>
      <c r="BQ483" s="118" t="s">
        <v>3628</v>
      </c>
      <c r="BW483" s="118" t="s">
        <v>3627</v>
      </c>
      <c r="BX483" s="118" t="s">
        <v>631</v>
      </c>
      <c r="BY483" s="118" t="s">
        <v>3628</v>
      </c>
      <c r="CJ483" s="164">
        <f t="shared" si="171"/>
        <v>0</v>
      </c>
    </row>
    <row r="484" spans="1:88" x14ac:dyDescent="0.3">
      <c r="A484" s="118">
        <v>1</v>
      </c>
      <c r="B484" s="165">
        <f>SUBTOTAL(9,$A$383:A484)</f>
        <v>100</v>
      </c>
      <c r="C484" s="165"/>
      <c r="D484" s="175" t="s">
        <v>437</v>
      </c>
      <c r="E484" s="198" t="s">
        <v>17204</v>
      </c>
      <c r="F484" s="162">
        <f t="shared" si="193"/>
        <v>2436607.9200000004</v>
      </c>
      <c r="G484" s="178">
        <v>0</v>
      </c>
      <c r="H484" s="178">
        <v>0</v>
      </c>
      <c r="I484" s="178">
        <v>0</v>
      </c>
      <c r="J484" s="178">
        <v>0</v>
      </c>
      <c r="K484" s="178">
        <v>0</v>
      </c>
      <c r="L484" s="178">
        <v>0</v>
      </c>
      <c r="M484" s="195">
        <v>0</v>
      </c>
      <c r="N484" s="178">
        <v>0</v>
      </c>
      <c r="O484" s="162">
        <v>298</v>
      </c>
      <c r="P484" s="162">
        <v>2311365.58</v>
      </c>
      <c r="Q484" s="178">
        <v>0</v>
      </c>
      <c r="R484" s="178">
        <v>0</v>
      </c>
      <c r="S484" s="178">
        <v>0</v>
      </c>
      <c r="T484" s="178">
        <v>0</v>
      </c>
      <c r="U484" s="178">
        <v>0</v>
      </c>
      <c r="V484" s="178">
        <v>0</v>
      </c>
      <c r="W484" s="178">
        <v>0</v>
      </c>
      <c r="X484" s="178">
        <v>0</v>
      </c>
      <c r="Y484" s="178">
        <v>0</v>
      </c>
      <c r="Z484" s="178">
        <v>0</v>
      </c>
      <c r="AA484" s="178">
        <v>0</v>
      </c>
      <c r="AB484" s="178">
        <v>0</v>
      </c>
      <c r="AC484" s="178">
        <v>0</v>
      </c>
      <c r="AD484" s="178">
        <v>0</v>
      </c>
      <c r="AE484" s="162">
        <f t="shared" si="194"/>
        <v>49463.22</v>
      </c>
      <c r="AF484" s="162">
        <v>75779.12</v>
      </c>
      <c r="AG484" s="178">
        <v>0</v>
      </c>
      <c r="AH484" s="138">
        <v>2024</v>
      </c>
      <c r="AI484" s="138">
        <v>2024</v>
      </c>
      <c r="AJ484" s="138">
        <v>2024</v>
      </c>
      <c r="AK484" s="169"/>
      <c r="AL484" s="169"/>
      <c r="AM484" s="169"/>
      <c r="AN484" s="169"/>
      <c r="AO484" s="170" t="s">
        <v>16953</v>
      </c>
      <c r="AP484" s="170" t="s">
        <v>16942</v>
      </c>
      <c r="AQ484" s="170">
        <v>0</v>
      </c>
      <c r="AR484" s="170" t="s">
        <v>16957</v>
      </c>
      <c r="AS484" s="170" t="s">
        <v>16943</v>
      </c>
      <c r="AT484" s="170">
        <v>0</v>
      </c>
      <c r="AU484" s="170"/>
      <c r="AV484" s="170"/>
      <c r="AW484" s="170"/>
      <c r="AX484" s="170"/>
      <c r="AY484" s="170" t="s">
        <v>942</v>
      </c>
      <c r="AZ484" s="171">
        <v>358.7</v>
      </c>
      <c r="BA484" s="171">
        <v>361</v>
      </c>
      <c r="BB484" s="170" t="s">
        <v>2966</v>
      </c>
      <c r="BC484" s="170" t="s">
        <v>16998</v>
      </c>
      <c r="BD484" s="172"/>
      <c r="BE484" s="173">
        <f t="shared" si="191"/>
        <v>63</v>
      </c>
      <c r="BL484" s="118" t="str">
        <f t="shared" si="192"/>
        <v>нет данных</v>
      </c>
      <c r="BO484" s="118" t="s">
        <v>542</v>
      </c>
      <c r="BP484" s="118" t="s">
        <v>775</v>
      </c>
      <c r="BQ484" s="118" t="s">
        <v>3630</v>
      </c>
      <c r="BW484" s="118" t="s">
        <v>542</v>
      </c>
      <c r="BX484" s="118" t="s">
        <v>775</v>
      </c>
      <c r="BY484" s="118" t="s">
        <v>3630</v>
      </c>
      <c r="CJ484" s="164">
        <f t="shared" si="171"/>
        <v>3.2014213502407074E-10</v>
      </c>
    </row>
    <row r="485" spans="1:88" x14ac:dyDescent="0.3">
      <c r="A485" s="118">
        <v>1</v>
      </c>
      <c r="B485" s="165">
        <f>SUBTOTAL(9,$A$383:A485)</f>
        <v>101</v>
      </c>
      <c r="C485" s="165"/>
      <c r="D485" s="175" t="s">
        <v>438</v>
      </c>
      <c r="E485" s="198" t="s">
        <v>17204</v>
      </c>
      <c r="F485" s="162">
        <f t="shared" si="193"/>
        <v>5319901.18</v>
      </c>
      <c r="G485" s="178">
        <v>0</v>
      </c>
      <c r="H485" s="178">
        <v>0</v>
      </c>
      <c r="I485" s="178">
        <v>0</v>
      </c>
      <c r="J485" s="178">
        <v>0</v>
      </c>
      <c r="K485" s="178">
        <v>0</v>
      </c>
      <c r="L485" s="178">
        <v>0</v>
      </c>
      <c r="M485" s="195">
        <v>0</v>
      </c>
      <c r="N485" s="178">
        <v>0</v>
      </c>
      <c r="O485" s="162">
        <v>540</v>
      </c>
      <c r="P485" s="162">
        <f>5606983.67-531102.82</f>
        <v>5075880.8499999996</v>
      </c>
      <c r="Q485" s="178">
        <v>0</v>
      </c>
      <c r="R485" s="178">
        <v>0</v>
      </c>
      <c r="S485" s="178">
        <v>0</v>
      </c>
      <c r="T485" s="178">
        <v>0</v>
      </c>
      <c r="U485" s="178">
        <v>0</v>
      </c>
      <c r="V485" s="178">
        <v>0</v>
      </c>
      <c r="W485" s="178">
        <v>0</v>
      </c>
      <c r="X485" s="178">
        <v>0</v>
      </c>
      <c r="Y485" s="178">
        <v>0</v>
      </c>
      <c r="Z485" s="178">
        <v>0</v>
      </c>
      <c r="AA485" s="178">
        <v>0</v>
      </c>
      <c r="AB485" s="178">
        <v>0</v>
      </c>
      <c r="AC485" s="178">
        <v>0</v>
      </c>
      <c r="AD485" s="178">
        <v>0</v>
      </c>
      <c r="AE485" s="162">
        <f t="shared" si="194"/>
        <v>108623.85</v>
      </c>
      <c r="AF485" s="162">
        <v>135396.48000000001</v>
      </c>
      <c r="AG485" s="178">
        <v>0</v>
      </c>
      <c r="AH485" s="138">
        <v>2024</v>
      </c>
      <c r="AI485" s="138">
        <v>2024</v>
      </c>
      <c r="AJ485" s="138">
        <v>2024</v>
      </c>
      <c r="AK485" s="169"/>
      <c r="AL485" s="169"/>
      <c r="AM485" s="169"/>
      <c r="AN485" s="169"/>
      <c r="AO485" s="170" t="s">
        <v>16939</v>
      </c>
      <c r="AP485" s="170" t="s">
        <v>16946</v>
      </c>
      <c r="AQ485" s="170">
        <v>0</v>
      </c>
      <c r="AR485" s="170" t="s">
        <v>16945</v>
      </c>
      <c r="AS485" s="170" t="s">
        <v>16952</v>
      </c>
      <c r="AT485" s="170">
        <v>0</v>
      </c>
      <c r="AU485" s="170"/>
      <c r="AV485" s="170"/>
      <c r="AW485" s="170"/>
      <c r="AX485" s="170"/>
      <c r="AY485" s="170" t="s">
        <v>662</v>
      </c>
      <c r="AZ485" s="171">
        <v>680.1</v>
      </c>
      <c r="BA485" s="171">
        <v>540</v>
      </c>
      <c r="BB485" s="170" t="s">
        <v>2966</v>
      </c>
      <c r="BC485" s="170" t="s">
        <v>16998</v>
      </c>
      <c r="BD485" s="172"/>
      <c r="BE485" s="173">
        <f t="shared" si="191"/>
        <v>0</v>
      </c>
      <c r="BL485" s="118" t="str">
        <f t="shared" si="192"/>
        <v>1435.000</v>
      </c>
      <c r="BO485" s="118" t="s">
        <v>3631</v>
      </c>
      <c r="BP485" s="118" t="s">
        <v>3095</v>
      </c>
      <c r="BQ485" s="118" t="s">
        <v>3633</v>
      </c>
      <c r="BW485" s="118" t="s">
        <v>3631</v>
      </c>
      <c r="BX485" s="118" t="s">
        <v>3095</v>
      </c>
      <c r="BY485" s="118" t="s">
        <v>3633</v>
      </c>
      <c r="CJ485" s="164">
        <f t="shared" si="171"/>
        <v>5.8207660913467407E-11</v>
      </c>
    </row>
    <row r="486" spans="1:88" x14ac:dyDescent="0.3">
      <c r="A486" s="118">
        <v>1</v>
      </c>
      <c r="B486" s="165">
        <f>SUBTOTAL(9,$A$383:A486)</f>
        <v>102</v>
      </c>
      <c r="C486" s="165"/>
      <c r="D486" s="175" t="s">
        <v>452</v>
      </c>
      <c r="E486" s="198" t="s">
        <v>17204</v>
      </c>
      <c r="F486" s="162">
        <f t="shared" si="193"/>
        <v>4179652.4000000004</v>
      </c>
      <c r="G486" s="178">
        <v>0</v>
      </c>
      <c r="H486" s="178">
        <v>0</v>
      </c>
      <c r="I486" s="178">
        <v>0</v>
      </c>
      <c r="J486" s="178">
        <v>0</v>
      </c>
      <c r="K486" s="178">
        <v>0</v>
      </c>
      <c r="L486" s="178">
        <v>0</v>
      </c>
      <c r="M486" s="195">
        <v>0</v>
      </c>
      <c r="N486" s="178">
        <v>0</v>
      </c>
      <c r="O486" s="162">
        <v>385</v>
      </c>
      <c r="P486" s="162">
        <v>4003608.47</v>
      </c>
      <c r="Q486" s="178">
        <v>0</v>
      </c>
      <c r="R486" s="178">
        <v>0</v>
      </c>
      <c r="S486" s="178">
        <v>0</v>
      </c>
      <c r="T486" s="178">
        <v>0</v>
      </c>
      <c r="U486" s="178">
        <v>0</v>
      </c>
      <c r="V486" s="178">
        <v>0</v>
      </c>
      <c r="W486" s="178">
        <v>0</v>
      </c>
      <c r="X486" s="178">
        <v>0</v>
      </c>
      <c r="Y486" s="178">
        <v>0</v>
      </c>
      <c r="Z486" s="178">
        <v>0</v>
      </c>
      <c r="AA486" s="178">
        <v>0</v>
      </c>
      <c r="AB486" s="178">
        <v>0</v>
      </c>
      <c r="AC486" s="178">
        <v>0</v>
      </c>
      <c r="AD486" s="178">
        <v>0</v>
      </c>
      <c r="AE486" s="162">
        <f t="shared" si="194"/>
        <v>85677.22</v>
      </c>
      <c r="AF486" s="162">
        <v>90366.71</v>
      </c>
      <c r="AG486" s="178">
        <v>0</v>
      </c>
      <c r="AH486" s="138">
        <v>2024</v>
      </c>
      <c r="AI486" s="138">
        <v>2024</v>
      </c>
      <c r="AJ486" s="138">
        <v>2024</v>
      </c>
      <c r="AK486" s="169"/>
      <c r="AL486" s="169"/>
      <c r="AM486" s="169"/>
      <c r="AN486" s="169"/>
      <c r="AO486" s="170" t="s">
        <v>16941</v>
      </c>
      <c r="AP486" s="170" t="s">
        <v>16945</v>
      </c>
      <c r="AQ486" s="170">
        <v>0</v>
      </c>
      <c r="AR486" s="170" t="s">
        <v>16946</v>
      </c>
      <c r="AS486" s="170" t="s">
        <v>16947</v>
      </c>
      <c r="AT486" s="170">
        <v>0</v>
      </c>
      <c r="AU486" s="170"/>
      <c r="AV486" s="170"/>
      <c r="AW486" s="170"/>
      <c r="AX486" s="170"/>
      <c r="AY486" s="170" t="s">
        <v>797</v>
      </c>
      <c r="AZ486" s="171">
        <v>456.5</v>
      </c>
      <c r="BA486" s="171">
        <v>385</v>
      </c>
      <c r="BB486" s="170" t="s">
        <v>2966</v>
      </c>
      <c r="BC486" s="170">
        <v>2004</v>
      </c>
      <c r="BD486" s="172"/>
      <c r="BE486" s="173">
        <f t="shared" si="191"/>
        <v>0</v>
      </c>
      <c r="BL486" s="118" t="str">
        <f t="shared" si="192"/>
        <v>328.800</v>
      </c>
      <c r="BO486" s="118" t="s">
        <v>3653</v>
      </c>
      <c r="BP486" s="118" t="s">
        <v>2983</v>
      </c>
      <c r="BQ486" s="118" t="s">
        <v>2983</v>
      </c>
      <c r="BW486" s="118" t="s">
        <v>3653</v>
      </c>
      <c r="BX486" s="118" t="s">
        <v>2983</v>
      </c>
      <c r="BY486" s="118" t="s">
        <v>2983</v>
      </c>
      <c r="CJ486" s="164">
        <f t="shared" si="171"/>
        <v>1.6007106751203537E-10</v>
      </c>
    </row>
    <row r="487" spans="1:88" x14ac:dyDescent="0.3">
      <c r="A487" s="118">
        <v>1</v>
      </c>
      <c r="B487" s="165">
        <f>SUBTOTAL(9,$A$383:A487)</f>
        <v>103</v>
      </c>
      <c r="C487" s="165"/>
      <c r="D487" s="175" t="s">
        <v>444</v>
      </c>
      <c r="E487" s="198" t="s">
        <v>17204</v>
      </c>
      <c r="F487" s="162">
        <f t="shared" si="193"/>
        <v>6600593.9200000009</v>
      </c>
      <c r="G487" s="178">
        <v>0</v>
      </c>
      <c r="H487" s="178">
        <v>0</v>
      </c>
      <c r="I487" s="178">
        <v>0</v>
      </c>
      <c r="J487" s="178">
        <v>0</v>
      </c>
      <c r="K487" s="178">
        <v>0</v>
      </c>
      <c r="L487" s="178">
        <v>0</v>
      </c>
      <c r="M487" s="195">
        <v>0</v>
      </c>
      <c r="N487" s="178">
        <v>0</v>
      </c>
      <c r="O487" s="162">
        <v>608</v>
      </c>
      <c r="P487" s="162">
        <v>6227346.9900000002</v>
      </c>
      <c r="Q487" s="178">
        <v>0</v>
      </c>
      <c r="R487" s="178">
        <v>0</v>
      </c>
      <c r="S487" s="178">
        <v>0</v>
      </c>
      <c r="T487" s="178">
        <v>0</v>
      </c>
      <c r="U487" s="178">
        <v>0</v>
      </c>
      <c r="V487" s="178">
        <v>0</v>
      </c>
      <c r="W487" s="178">
        <v>0</v>
      </c>
      <c r="X487" s="178">
        <v>0</v>
      </c>
      <c r="Y487" s="178">
        <v>0</v>
      </c>
      <c r="Z487" s="178">
        <v>0</v>
      </c>
      <c r="AA487" s="178">
        <v>0</v>
      </c>
      <c r="AB487" s="178">
        <v>0</v>
      </c>
      <c r="AC487" s="178">
        <v>0</v>
      </c>
      <c r="AD487" s="178">
        <v>0</v>
      </c>
      <c r="AE487" s="162">
        <f t="shared" si="194"/>
        <v>133265.23000000001</v>
      </c>
      <c r="AF487" s="162">
        <v>239981.7</v>
      </c>
      <c r="AG487" s="178">
        <v>0</v>
      </c>
      <c r="AH487" s="138">
        <v>2024</v>
      </c>
      <c r="AI487" s="138">
        <v>2024</v>
      </c>
      <c r="AJ487" s="138">
        <v>2024</v>
      </c>
      <c r="AK487" s="169"/>
      <c r="AL487" s="169"/>
      <c r="AM487" s="169"/>
      <c r="AN487" s="169"/>
      <c r="AO487" s="170" t="s">
        <v>16946</v>
      </c>
      <c r="AP487" s="170" t="s">
        <v>16937</v>
      </c>
      <c r="AQ487" s="170">
        <v>0</v>
      </c>
      <c r="AR487" s="170" t="s">
        <v>16957</v>
      </c>
      <c r="AS487" s="170" t="s">
        <v>16958</v>
      </c>
      <c r="AT487" s="170" t="s">
        <v>16944</v>
      </c>
      <c r="AU487" s="170"/>
      <c r="AV487" s="170"/>
      <c r="AW487" s="170"/>
      <c r="AX487" s="170"/>
      <c r="AY487" s="170" t="s">
        <v>810</v>
      </c>
      <c r="AZ487" s="171">
        <v>2484.4</v>
      </c>
      <c r="BA487" s="171">
        <v>608</v>
      </c>
      <c r="BB487" s="170" t="s">
        <v>2966</v>
      </c>
      <c r="BC487" s="170" t="s">
        <v>16998</v>
      </c>
      <c r="BD487" s="172"/>
      <c r="BE487" s="173">
        <f t="shared" si="191"/>
        <v>0</v>
      </c>
      <c r="BL487" s="118" t="str">
        <f t="shared" si="192"/>
        <v>535.940</v>
      </c>
      <c r="BO487" s="118" t="s">
        <v>3637</v>
      </c>
      <c r="BP487" s="118" t="s">
        <v>3243</v>
      </c>
      <c r="BQ487" s="118" t="s">
        <v>2508</v>
      </c>
      <c r="BW487" s="118" t="s">
        <v>3637</v>
      </c>
      <c r="BX487" s="118" t="s">
        <v>3243</v>
      </c>
      <c r="BY487" s="118" t="s">
        <v>2508</v>
      </c>
      <c r="CJ487" s="164">
        <f t="shared" si="171"/>
        <v>6.1118043959140778E-10</v>
      </c>
    </row>
    <row r="488" spans="1:88" x14ac:dyDescent="0.3">
      <c r="A488" s="118">
        <v>1</v>
      </c>
      <c r="B488" s="165">
        <f>SUBTOTAL(9,$A$383:A488)</f>
        <v>104</v>
      </c>
      <c r="C488" s="165"/>
      <c r="D488" s="175" t="s">
        <v>440</v>
      </c>
      <c r="E488" s="198" t="s">
        <v>17204</v>
      </c>
      <c r="F488" s="162">
        <f t="shared" si="193"/>
        <v>2931184.8</v>
      </c>
      <c r="G488" s="178">
        <v>0</v>
      </c>
      <c r="H488" s="178">
        <v>0</v>
      </c>
      <c r="I488" s="178">
        <v>0</v>
      </c>
      <c r="J488" s="178">
        <v>0</v>
      </c>
      <c r="K488" s="178">
        <v>0</v>
      </c>
      <c r="L488" s="178">
        <v>0</v>
      </c>
      <c r="M488" s="195">
        <v>0</v>
      </c>
      <c r="N488" s="178">
        <v>0</v>
      </c>
      <c r="O488" s="162">
        <v>270</v>
      </c>
      <c r="P488" s="162">
        <v>2802438.59</v>
      </c>
      <c r="Q488" s="178">
        <v>0</v>
      </c>
      <c r="R488" s="178">
        <v>0</v>
      </c>
      <c r="S488" s="178">
        <v>0</v>
      </c>
      <c r="T488" s="178">
        <v>0</v>
      </c>
      <c r="U488" s="178">
        <v>0</v>
      </c>
      <c r="V488" s="178">
        <v>0</v>
      </c>
      <c r="W488" s="178">
        <v>0</v>
      </c>
      <c r="X488" s="178">
        <v>0</v>
      </c>
      <c r="Y488" s="178">
        <v>0</v>
      </c>
      <c r="Z488" s="178">
        <v>0</v>
      </c>
      <c r="AA488" s="178">
        <v>0</v>
      </c>
      <c r="AB488" s="178">
        <v>0</v>
      </c>
      <c r="AC488" s="178">
        <v>0</v>
      </c>
      <c r="AD488" s="178">
        <v>0</v>
      </c>
      <c r="AE488" s="162">
        <f t="shared" si="194"/>
        <v>59972.19</v>
      </c>
      <c r="AF488" s="162">
        <v>68774.02</v>
      </c>
      <c r="AG488" s="178">
        <v>0</v>
      </c>
      <c r="AH488" s="138">
        <v>2024</v>
      </c>
      <c r="AI488" s="138">
        <v>2024</v>
      </c>
      <c r="AJ488" s="138">
        <v>2024</v>
      </c>
      <c r="AK488" s="169"/>
      <c r="AL488" s="169"/>
      <c r="AM488" s="169"/>
      <c r="AN488" s="169"/>
      <c r="AO488" s="170" t="s">
        <v>16935</v>
      </c>
      <c r="AP488" s="170" t="s">
        <v>16941</v>
      </c>
      <c r="AQ488" s="170">
        <v>0</v>
      </c>
      <c r="AR488" s="170" t="s">
        <v>16945</v>
      </c>
      <c r="AS488" s="170" t="s">
        <v>16952</v>
      </c>
      <c r="AT488" s="170">
        <v>0</v>
      </c>
      <c r="AU488" s="170"/>
      <c r="AV488" s="170"/>
      <c r="AW488" s="170"/>
      <c r="AX488" s="170"/>
      <c r="AY488" s="170" t="s">
        <v>797</v>
      </c>
      <c r="AZ488" s="171">
        <v>283.89999999999998</v>
      </c>
      <c r="BA488" s="171">
        <v>260</v>
      </c>
      <c r="BB488" s="170" t="s">
        <v>2966</v>
      </c>
      <c r="BC488" s="170" t="s">
        <v>16998</v>
      </c>
      <c r="BD488" s="172"/>
      <c r="BE488" s="173">
        <f t="shared" si="191"/>
        <v>-10</v>
      </c>
      <c r="BL488" s="118" t="str">
        <f t="shared" si="192"/>
        <v>210.000</v>
      </c>
      <c r="BO488" s="118" t="s">
        <v>3640</v>
      </c>
      <c r="BP488" s="118" t="s">
        <v>3003</v>
      </c>
      <c r="BQ488" s="118" t="s">
        <v>1960</v>
      </c>
      <c r="BW488" s="118" t="s">
        <v>3640</v>
      </c>
      <c r="BX488" s="118" t="s">
        <v>3003</v>
      </c>
      <c r="BY488" s="118" t="s">
        <v>1960</v>
      </c>
      <c r="CJ488" s="164">
        <f t="shared" si="171"/>
        <v>-4.3655745685100555E-11</v>
      </c>
    </row>
    <row r="489" spans="1:88" x14ac:dyDescent="0.3">
      <c r="A489" s="118">
        <v>1</v>
      </c>
      <c r="B489" s="165">
        <f>SUBTOTAL(9,$A$383:A489)</f>
        <v>105</v>
      </c>
      <c r="C489" s="165"/>
      <c r="D489" s="175" t="s">
        <v>441</v>
      </c>
      <c r="E489" s="198" t="s">
        <v>17204</v>
      </c>
      <c r="F489" s="162">
        <f t="shared" si="193"/>
        <v>3908246.4000000004</v>
      </c>
      <c r="G489" s="178">
        <v>0</v>
      </c>
      <c r="H489" s="178">
        <v>0</v>
      </c>
      <c r="I489" s="178">
        <v>0</v>
      </c>
      <c r="J489" s="178">
        <v>0</v>
      </c>
      <c r="K489" s="178">
        <v>0</v>
      </c>
      <c r="L489" s="178">
        <v>0</v>
      </c>
      <c r="M489" s="195">
        <v>0</v>
      </c>
      <c r="N489" s="178">
        <v>0</v>
      </c>
      <c r="O489" s="162">
        <v>360</v>
      </c>
      <c r="P489" s="162">
        <v>3757580.24</v>
      </c>
      <c r="Q489" s="178">
        <v>0</v>
      </c>
      <c r="R489" s="178">
        <v>0</v>
      </c>
      <c r="S489" s="178">
        <v>0</v>
      </c>
      <c r="T489" s="178">
        <v>0</v>
      </c>
      <c r="U489" s="178">
        <v>0</v>
      </c>
      <c r="V489" s="178">
        <v>0</v>
      </c>
      <c r="W489" s="178">
        <v>0</v>
      </c>
      <c r="X489" s="178">
        <v>0</v>
      </c>
      <c r="Y489" s="178">
        <v>0</v>
      </c>
      <c r="Z489" s="178">
        <v>0</v>
      </c>
      <c r="AA489" s="178">
        <v>0</v>
      </c>
      <c r="AB489" s="178">
        <v>0</v>
      </c>
      <c r="AC489" s="178">
        <v>0</v>
      </c>
      <c r="AD489" s="178">
        <v>0</v>
      </c>
      <c r="AE489" s="162">
        <f t="shared" si="194"/>
        <v>80412.22</v>
      </c>
      <c r="AF489" s="162">
        <v>70253.94</v>
      </c>
      <c r="AG489" s="178">
        <v>0</v>
      </c>
      <c r="AH489" s="138">
        <v>2024</v>
      </c>
      <c r="AI489" s="138">
        <v>2024</v>
      </c>
      <c r="AJ489" s="138">
        <v>2024</v>
      </c>
      <c r="AK489" s="169"/>
      <c r="AL489" s="169"/>
      <c r="AM489" s="169"/>
      <c r="AN489" s="169"/>
      <c r="AO489" s="170" t="s">
        <v>16939</v>
      </c>
      <c r="AP489" s="170" t="s">
        <v>16960</v>
      </c>
      <c r="AQ489" s="170">
        <v>0</v>
      </c>
      <c r="AR489" s="170" t="s">
        <v>16949</v>
      </c>
      <c r="AS489" s="170" t="s">
        <v>16952</v>
      </c>
      <c r="AT489" s="170">
        <v>0</v>
      </c>
      <c r="AU489" s="170"/>
      <c r="AV489" s="170"/>
      <c r="AW489" s="170"/>
      <c r="AX489" s="170"/>
      <c r="AY489" s="170" t="s">
        <v>639</v>
      </c>
      <c r="AZ489" s="171">
        <v>294</v>
      </c>
      <c r="BA489" s="171">
        <v>360</v>
      </c>
      <c r="BB489" s="170" t="s">
        <v>2966</v>
      </c>
      <c r="BC489" s="170" t="s">
        <v>16998</v>
      </c>
      <c r="BD489" s="172"/>
      <c r="BE489" s="173">
        <f t="shared" si="191"/>
        <v>0</v>
      </c>
      <c r="BL489" s="118" t="str">
        <f t="shared" si="192"/>
        <v>нет данных</v>
      </c>
      <c r="BO489" s="118" t="s">
        <v>3641</v>
      </c>
      <c r="BP489" s="118" t="s">
        <v>1342</v>
      </c>
      <c r="BQ489" s="118" t="s">
        <v>2700</v>
      </c>
      <c r="BW489" s="118" t="s">
        <v>3641</v>
      </c>
      <c r="BX489" s="118" t="s">
        <v>1342</v>
      </c>
      <c r="BY489" s="118" t="s">
        <v>2700</v>
      </c>
      <c r="CJ489" s="164">
        <f t="shared" si="171"/>
        <v>1.4551915228366852E-10</v>
      </c>
    </row>
    <row r="490" spans="1:88" x14ac:dyDescent="0.3">
      <c r="A490" s="118">
        <v>1</v>
      </c>
      <c r="B490" s="165">
        <f>SUBTOTAL(9,$A$383:A490)</f>
        <v>106</v>
      </c>
      <c r="C490" s="165"/>
      <c r="D490" s="175" t="s">
        <v>442</v>
      </c>
      <c r="E490" s="198" t="s">
        <v>17204</v>
      </c>
      <c r="F490" s="162">
        <f t="shared" si="193"/>
        <v>2828362.23</v>
      </c>
      <c r="G490" s="178">
        <v>0</v>
      </c>
      <c r="H490" s="178">
        <v>0</v>
      </c>
      <c r="I490" s="178">
        <v>0</v>
      </c>
      <c r="J490" s="178">
        <v>0</v>
      </c>
      <c r="K490" s="178">
        <v>0</v>
      </c>
      <c r="L490" s="178">
        <v>0</v>
      </c>
      <c r="M490" s="195">
        <v>0</v>
      </c>
      <c r="N490" s="178">
        <v>0</v>
      </c>
      <c r="O490" s="162">
        <v>0</v>
      </c>
      <c r="P490" s="231">
        <v>0</v>
      </c>
      <c r="Q490" s="178">
        <v>0</v>
      </c>
      <c r="R490" s="178">
        <v>0</v>
      </c>
      <c r="S490" s="178">
        <v>410</v>
      </c>
      <c r="T490" s="162">
        <v>2669129.04</v>
      </c>
      <c r="U490" s="178">
        <v>0</v>
      </c>
      <c r="V490" s="178">
        <v>0</v>
      </c>
      <c r="W490" s="178">
        <v>0</v>
      </c>
      <c r="X490" s="178">
        <v>0</v>
      </c>
      <c r="Y490" s="178">
        <v>0</v>
      </c>
      <c r="Z490" s="178">
        <v>0</v>
      </c>
      <c r="AA490" s="178">
        <v>0</v>
      </c>
      <c r="AB490" s="178">
        <v>0</v>
      </c>
      <c r="AC490" s="178">
        <v>0</v>
      </c>
      <c r="AD490" s="178">
        <v>0</v>
      </c>
      <c r="AE490" s="162">
        <f>ROUND(T490*2.14%,2)</f>
        <v>57119.360000000001</v>
      </c>
      <c r="AF490" s="178">
        <v>102113.83</v>
      </c>
      <c r="AG490" s="178">
        <v>0</v>
      </c>
      <c r="AH490" s="138">
        <v>2024</v>
      </c>
      <c r="AI490" s="138">
        <v>2024</v>
      </c>
      <c r="AJ490" s="138">
        <v>2024</v>
      </c>
      <c r="AK490" s="169"/>
      <c r="AL490" s="169"/>
      <c r="AM490" s="169"/>
      <c r="AN490" s="169"/>
      <c r="AO490" s="170" t="s">
        <v>16939</v>
      </c>
      <c r="AP490" s="170" t="s">
        <v>16937</v>
      </c>
      <c r="AQ490" s="170">
        <v>0</v>
      </c>
      <c r="AR490" s="170" t="s">
        <v>16949</v>
      </c>
      <c r="AS490" s="170" t="s">
        <v>16958</v>
      </c>
      <c r="AT490" s="170">
        <v>0</v>
      </c>
      <c r="AU490" s="170" t="s">
        <v>16966</v>
      </c>
      <c r="AV490" s="170"/>
      <c r="AW490" s="170"/>
      <c r="AX490" s="170"/>
      <c r="AY490" s="170" t="s">
        <v>636</v>
      </c>
      <c r="AZ490" s="171">
        <v>435.9</v>
      </c>
      <c r="BA490" s="171">
        <v>360</v>
      </c>
      <c r="BB490" s="170" t="s">
        <v>2966</v>
      </c>
      <c r="BC490" s="170" t="s">
        <v>636</v>
      </c>
      <c r="BD490" s="172"/>
      <c r="BE490" s="173">
        <f t="shared" si="191"/>
        <v>360</v>
      </c>
      <c r="BL490" s="118" t="str">
        <f t="shared" si="192"/>
        <v>нет данных</v>
      </c>
      <c r="BO490" s="118" t="s">
        <v>3642</v>
      </c>
      <c r="BP490" s="118" t="s">
        <v>666</v>
      </c>
      <c r="BQ490" s="118" t="s">
        <v>3643</v>
      </c>
      <c r="BW490" s="118" t="s">
        <v>3642</v>
      </c>
      <c r="BX490" s="118" t="s">
        <v>666</v>
      </c>
      <c r="BY490" s="118" t="s">
        <v>3643</v>
      </c>
      <c r="CJ490" s="164">
        <f t="shared" si="171"/>
        <v>-5.8207660913467407E-11</v>
      </c>
    </row>
    <row r="491" spans="1:88" x14ac:dyDescent="0.3">
      <c r="A491" s="118">
        <v>1</v>
      </c>
      <c r="B491" s="165">
        <f>SUBTOTAL(9,$A$383:A491)</f>
        <v>107</v>
      </c>
      <c r="C491" s="165"/>
      <c r="D491" s="175" t="s">
        <v>11143</v>
      </c>
      <c r="E491" s="198" t="s">
        <v>17204</v>
      </c>
      <c r="F491" s="162">
        <f t="shared" si="193"/>
        <v>9130792.040000001</v>
      </c>
      <c r="G491" s="178">
        <v>0</v>
      </c>
      <c r="H491" s="178">
        <v>0</v>
      </c>
      <c r="I491" s="178">
        <v>0</v>
      </c>
      <c r="J491" s="178">
        <v>0</v>
      </c>
      <c r="K491" s="178">
        <v>0</v>
      </c>
      <c r="L491" s="178">
        <v>0</v>
      </c>
      <c r="M491" s="195">
        <v>0</v>
      </c>
      <c r="N491" s="178">
        <v>0</v>
      </c>
      <c r="O491" s="180">
        <v>0</v>
      </c>
      <c r="P491" s="162">
        <v>0</v>
      </c>
      <c r="Q491" s="178">
        <v>0</v>
      </c>
      <c r="R491" s="178">
        <v>0</v>
      </c>
      <c r="S491" s="162">
        <v>2058.1</v>
      </c>
      <c r="T491" s="162">
        <f>3737163.56+5084837.65</f>
        <v>8822001.2100000009</v>
      </c>
      <c r="U491" s="178">
        <v>0</v>
      </c>
      <c r="V491" s="178">
        <v>0</v>
      </c>
      <c r="W491" s="178">
        <v>0</v>
      </c>
      <c r="X491" s="178">
        <v>0</v>
      </c>
      <c r="Y491" s="178">
        <v>0</v>
      </c>
      <c r="Z491" s="178">
        <v>0</v>
      </c>
      <c r="AA491" s="178">
        <v>0</v>
      </c>
      <c r="AB491" s="178">
        <v>0</v>
      </c>
      <c r="AC491" s="178">
        <v>0</v>
      </c>
      <c r="AD491" s="178">
        <v>0</v>
      </c>
      <c r="AE491" s="162">
        <f t="shared" ref="AE491" si="195">ROUND(P491*2.14%,2)+ROUND(G491*2.14%,2)+ROUND(H491*2.14%,2)+ROUND(I491*2.14%,2)+ROUND(J491*2.14%,2)+ROUND(K491*2.14%,2)+ROUND(L491*2.14%,2)+ROUND(N491*2.14%,2)+ROUND(R491*2.14%,2)+ROUND(T491*2.14%,2)+ROUND(V491*2.14%,2)+ROUND(W491*2.14%,2)+ROUND(X491*2.14%,2)+ROUND(Y491*2.14%,2)+ROUND(Z491*2.14%,2)+ROUND(AA491*2.14%,2)+ROUND(AB491*2.14%,2)+ROUND(AC491*2.14%,2)+ROUND(AD491*2.14%,2)</f>
        <v>188790.83</v>
      </c>
      <c r="AF491" s="162">
        <v>0</v>
      </c>
      <c r="AG491" s="178">
        <v>120000</v>
      </c>
      <c r="AH491" s="138" t="s">
        <v>17033</v>
      </c>
      <c r="AI491" s="138">
        <v>2024</v>
      </c>
      <c r="AJ491" s="138">
        <v>2024</v>
      </c>
      <c r="AK491" s="169"/>
      <c r="AL491" s="169"/>
      <c r="AM491" s="169"/>
      <c r="AN491" s="169"/>
      <c r="AO491" s="170"/>
      <c r="AP491" s="170"/>
      <c r="AQ491" s="170"/>
      <c r="AR491" s="170"/>
      <c r="AS491" s="170"/>
      <c r="AT491" s="170"/>
      <c r="AU491" s="170"/>
      <c r="AV491" s="170"/>
      <c r="AW491" s="170"/>
      <c r="AX491" s="170"/>
      <c r="AY491" s="170"/>
      <c r="AZ491" s="171"/>
      <c r="BA491" s="171"/>
      <c r="BB491" s="170"/>
      <c r="BC491" s="170"/>
      <c r="BD491" s="172"/>
      <c r="BE491" s="173"/>
      <c r="CJ491" s="164">
        <f t="shared" si="171"/>
        <v>0</v>
      </c>
    </row>
    <row r="492" spans="1:88" x14ac:dyDescent="0.3">
      <c r="A492" s="118">
        <v>1</v>
      </c>
      <c r="B492" s="165">
        <f>SUBTOTAL(9,$A$383:A492)</f>
        <v>108</v>
      </c>
      <c r="C492" s="165"/>
      <c r="D492" s="175" t="s">
        <v>433</v>
      </c>
      <c r="E492" s="198" t="s">
        <v>17204</v>
      </c>
      <c r="F492" s="162">
        <f t="shared" si="193"/>
        <v>2660714.2599999998</v>
      </c>
      <c r="G492" s="178">
        <v>0</v>
      </c>
      <c r="H492" s="178">
        <v>0</v>
      </c>
      <c r="I492" s="178">
        <v>0</v>
      </c>
      <c r="J492" s="178">
        <v>0</v>
      </c>
      <c r="K492" s="178">
        <v>0</v>
      </c>
      <c r="L492" s="178">
        <v>0</v>
      </c>
      <c r="M492" s="195">
        <v>0</v>
      </c>
      <c r="N492" s="178">
        <v>0</v>
      </c>
      <c r="O492" s="180">
        <v>325</v>
      </c>
      <c r="P492" s="162">
        <v>2534090.46</v>
      </c>
      <c r="Q492" s="178">
        <v>0</v>
      </c>
      <c r="R492" s="178">
        <v>0</v>
      </c>
      <c r="S492" s="162">
        <v>0</v>
      </c>
      <c r="T492" s="162">
        <v>0</v>
      </c>
      <c r="U492" s="178">
        <v>0</v>
      </c>
      <c r="V492" s="178">
        <v>0</v>
      </c>
      <c r="W492" s="178">
        <v>0</v>
      </c>
      <c r="X492" s="178">
        <v>0</v>
      </c>
      <c r="Y492" s="178">
        <v>0</v>
      </c>
      <c r="Z492" s="178">
        <v>0</v>
      </c>
      <c r="AA492" s="178">
        <v>0</v>
      </c>
      <c r="AB492" s="178">
        <v>0</v>
      </c>
      <c r="AC492" s="178">
        <v>0</v>
      </c>
      <c r="AD492" s="178">
        <v>0</v>
      </c>
      <c r="AE492" s="162">
        <f t="shared" ref="AE492:AE495" si="196">ROUND(P492*2.14%,2)</f>
        <v>54229.54</v>
      </c>
      <c r="AF492" s="162">
        <v>72394.259999999995</v>
      </c>
      <c r="AG492" s="178">
        <v>0</v>
      </c>
      <c r="AH492" s="138">
        <v>2024</v>
      </c>
      <c r="AI492" s="138">
        <v>2024</v>
      </c>
      <c r="AJ492" s="138">
        <v>2024</v>
      </c>
      <c r="AK492" s="169"/>
      <c r="AL492" s="169"/>
      <c r="AM492" s="169"/>
      <c r="AN492" s="169"/>
      <c r="AO492" s="170" t="s">
        <v>16955</v>
      </c>
      <c r="AP492" s="170" t="s">
        <v>16936</v>
      </c>
      <c r="AQ492" s="170">
        <v>0</v>
      </c>
      <c r="AR492" s="170" t="s">
        <v>16944</v>
      </c>
      <c r="AS492" s="170" t="s">
        <v>16943</v>
      </c>
      <c r="AT492" s="170">
        <v>0</v>
      </c>
      <c r="AU492" s="170"/>
      <c r="AV492" s="170"/>
      <c r="AW492" s="170"/>
      <c r="AX492" s="170"/>
      <c r="AY492" s="170" t="s">
        <v>7061</v>
      </c>
      <c r="AZ492" s="171">
        <v>436.7</v>
      </c>
      <c r="BA492" s="171">
        <v>400</v>
      </c>
      <c r="BB492" s="170" t="s">
        <v>2966</v>
      </c>
      <c r="BC492" s="170" t="s">
        <v>16998</v>
      </c>
      <c r="BD492" s="172"/>
      <c r="BE492" s="173">
        <f t="shared" ref="BE492:BE501" si="197">BA492-O492</f>
        <v>75</v>
      </c>
      <c r="BL492" s="118" t="str">
        <f t="shared" ref="BL492:BL501" si="198">VLOOKUP(D492,BO:BQ,3,FALSE)</f>
        <v>нет данных</v>
      </c>
      <c r="BO492" s="118" t="s">
        <v>3622</v>
      </c>
      <c r="BP492" s="118" t="s">
        <v>2983</v>
      </c>
      <c r="BQ492" s="118" t="s">
        <v>2983</v>
      </c>
      <c r="BW492" s="118" t="s">
        <v>3622</v>
      </c>
      <c r="BX492" s="118" t="s">
        <v>2983</v>
      </c>
      <c r="BY492" s="118" t="s">
        <v>2983</v>
      </c>
      <c r="CJ492" s="164">
        <f t="shared" si="171"/>
        <v>-1.8917489796876907E-10</v>
      </c>
    </row>
    <row r="493" spans="1:88" x14ac:dyDescent="0.3">
      <c r="A493" s="118">
        <v>1</v>
      </c>
      <c r="B493" s="165">
        <f>SUBTOTAL(9,$A$383:A493)</f>
        <v>109</v>
      </c>
      <c r="C493" s="165"/>
      <c r="D493" s="175" t="s">
        <v>434</v>
      </c>
      <c r="E493" s="198" t="s">
        <v>17204</v>
      </c>
      <c r="F493" s="162">
        <f t="shared" si="193"/>
        <v>2662076.1800000002</v>
      </c>
      <c r="G493" s="178">
        <v>0</v>
      </c>
      <c r="H493" s="178">
        <v>0</v>
      </c>
      <c r="I493" s="178">
        <v>0</v>
      </c>
      <c r="J493" s="178">
        <v>0</v>
      </c>
      <c r="K493" s="178">
        <v>0</v>
      </c>
      <c r="L493" s="178">
        <v>0</v>
      </c>
      <c r="M493" s="195">
        <v>0</v>
      </c>
      <c r="N493" s="178">
        <v>0</v>
      </c>
      <c r="O493" s="180">
        <v>325</v>
      </c>
      <c r="P493" s="162">
        <v>2534090.46</v>
      </c>
      <c r="Q493" s="178">
        <v>0</v>
      </c>
      <c r="R493" s="178">
        <v>0</v>
      </c>
      <c r="S493" s="162">
        <v>0</v>
      </c>
      <c r="T493" s="162">
        <v>0</v>
      </c>
      <c r="U493" s="178">
        <v>0</v>
      </c>
      <c r="V493" s="178">
        <v>0</v>
      </c>
      <c r="W493" s="178">
        <v>0</v>
      </c>
      <c r="X493" s="178">
        <v>0</v>
      </c>
      <c r="Y493" s="178">
        <v>0</v>
      </c>
      <c r="Z493" s="178">
        <v>0</v>
      </c>
      <c r="AA493" s="178">
        <v>0</v>
      </c>
      <c r="AB493" s="178">
        <v>0</v>
      </c>
      <c r="AC493" s="178">
        <v>0</v>
      </c>
      <c r="AD493" s="178">
        <v>0</v>
      </c>
      <c r="AE493" s="162">
        <f t="shared" si="196"/>
        <v>54229.54</v>
      </c>
      <c r="AF493" s="162">
        <v>73756.179999999993</v>
      </c>
      <c r="AG493" s="178">
        <v>0</v>
      </c>
      <c r="AH493" s="232">
        <v>2024</v>
      </c>
      <c r="AI493" s="138">
        <v>2024</v>
      </c>
      <c r="AJ493" s="138">
        <v>2024</v>
      </c>
      <c r="AK493" s="169"/>
      <c r="AL493" s="169"/>
      <c r="AM493" s="169"/>
      <c r="AN493" s="169"/>
      <c r="AO493" s="170" t="s">
        <v>16955</v>
      </c>
      <c r="AP493" s="170" t="s">
        <v>16936</v>
      </c>
      <c r="AQ493" s="170">
        <v>0</v>
      </c>
      <c r="AR493" s="170" t="s">
        <v>16944</v>
      </c>
      <c r="AS493" s="170" t="s">
        <v>16943</v>
      </c>
      <c r="AT493" s="170">
        <v>0</v>
      </c>
      <c r="AU493" s="170"/>
      <c r="AV493" s="170"/>
      <c r="AW493" s="170"/>
      <c r="AX493" s="170"/>
      <c r="AY493" s="170" t="s">
        <v>1279</v>
      </c>
      <c r="AZ493" s="171">
        <v>447.5</v>
      </c>
      <c r="BA493" s="171">
        <v>326.69</v>
      </c>
      <c r="BB493" s="170" t="s">
        <v>2966</v>
      </c>
      <c r="BC493" s="170" t="s">
        <v>16998</v>
      </c>
      <c r="BD493" s="172"/>
      <c r="BE493" s="173">
        <f t="shared" si="197"/>
        <v>1.6899999999999977</v>
      </c>
      <c r="BL493" s="118" t="str">
        <f t="shared" si="198"/>
        <v>251.300</v>
      </c>
      <c r="BO493" s="118" t="s">
        <v>3623</v>
      </c>
      <c r="BP493" s="118" t="s">
        <v>631</v>
      </c>
      <c r="BQ493" s="118" t="s">
        <v>3625</v>
      </c>
      <c r="BW493" s="118" t="s">
        <v>3623</v>
      </c>
      <c r="BX493" s="118" t="s">
        <v>631</v>
      </c>
      <c r="BY493" s="118" t="s">
        <v>3625</v>
      </c>
      <c r="CJ493" s="164">
        <f t="shared" si="171"/>
        <v>2.0372681319713593E-10</v>
      </c>
    </row>
    <row r="494" spans="1:88" x14ac:dyDescent="0.3">
      <c r="A494" s="118">
        <v>1</v>
      </c>
      <c r="B494" s="165">
        <f>SUBTOTAL(9,$A$383:A494)</f>
        <v>110</v>
      </c>
      <c r="C494" s="165"/>
      <c r="D494" s="175" t="s">
        <v>409</v>
      </c>
      <c r="E494" s="198" t="s">
        <v>17204</v>
      </c>
      <c r="F494" s="162">
        <f t="shared" si="193"/>
        <v>2807331.5999999996</v>
      </c>
      <c r="G494" s="178">
        <v>0</v>
      </c>
      <c r="H494" s="178">
        <v>0</v>
      </c>
      <c r="I494" s="178">
        <v>0</v>
      </c>
      <c r="J494" s="178">
        <v>0</v>
      </c>
      <c r="K494" s="178">
        <v>0</v>
      </c>
      <c r="L494" s="178">
        <v>0</v>
      </c>
      <c r="M494" s="195">
        <v>0</v>
      </c>
      <c r="N494" s="178">
        <v>0</v>
      </c>
      <c r="O494" s="180">
        <v>342</v>
      </c>
      <c r="P494" s="162">
        <v>2674324.65</v>
      </c>
      <c r="Q494" s="178">
        <v>0</v>
      </c>
      <c r="R494" s="178">
        <v>0</v>
      </c>
      <c r="S494" s="162">
        <v>0</v>
      </c>
      <c r="T494" s="162">
        <v>0</v>
      </c>
      <c r="U494" s="178">
        <v>0</v>
      </c>
      <c r="V494" s="178">
        <v>0</v>
      </c>
      <c r="W494" s="178">
        <v>0</v>
      </c>
      <c r="X494" s="178">
        <v>0</v>
      </c>
      <c r="Y494" s="178">
        <v>0</v>
      </c>
      <c r="Z494" s="178">
        <v>0</v>
      </c>
      <c r="AA494" s="178">
        <v>0</v>
      </c>
      <c r="AB494" s="178">
        <v>0</v>
      </c>
      <c r="AC494" s="178">
        <v>0</v>
      </c>
      <c r="AD494" s="178">
        <v>0</v>
      </c>
      <c r="AE494" s="162">
        <f t="shared" si="196"/>
        <v>57230.55</v>
      </c>
      <c r="AF494" s="162">
        <v>75776.399999999994</v>
      </c>
      <c r="AG494" s="178">
        <v>0</v>
      </c>
      <c r="AH494" s="138">
        <v>2024</v>
      </c>
      <c r="AI494" s="138">
        <v>2024</v>
      </c>
      <c r="AJ494" s="138">
        <v>2024</v>
      </c>
      <c r="AK494" s="169"/>
      <c r="AL494" s="169"/>
      <c r="AM494" s="169"/>
      <c r="AN494" s="169"/>
      <c r="AO494" s="170" t="s">
        <v>16955</v>
      </c>
      <c r="AP494" s="170" t="s">
        <v>16949</v>
      </c>
      <c r="AQ494" s="170">
        <v>0</v>
      </c>
      <c r="AR494" s="170" t="s">
        <v>16936</v>
      </c>
      <c r="AS494" s="170" t="s">
        <v>16943</v>
      </c>
      <c r="AT494" s="170">
        <v>0</v>
      </c>
      <c r="AU494" s="170"/>
      <c r="AV494" s="170"/>
      <c r="AW494" s="170"/>
      <c r="AX494" s="170"/>
      <c r="AY494" s="170" t="s">
        <v>1003</v>
      </c>
      <c r="AZ494" s="171">
        <v>428.5</v>
      </c>
      <c r="BA494" s="171">
        <v>342</v>
      </c>
      <c r="BB494" s="170" t="s">
        <v>2966</v>
      </c>
      <c r="BC494" s="170" t="s">
        <v>16998</v>
      </c>
      <c r="BD494" s="172"/>
      <c r="BE494" s="173">
        <f t="shared" si="197"/>
        <v>0</v>
      </c>
      <c r="BL494" s="118" t="str">
        <f t="shared" si="198"/>
        <v>нет данных</v>
      </c>
      <c r="BO494" s="118" t="s">
        <v>3582</v>
      </c>
      <c r="BP494" s="118" t="s">
        <v>16975</v>
      </c>
      <c r="BQ494" s="118" t="s">
        <v>2507</v>
      </c>
      <c r="BW494" s="118" t="s">
        <v>3582</v>
      </c>
      <c r="BX494" s="118" t="s">
        <v>16975</v>
      </c>
      <c r="BY494" s="118" t="s">
        <v>2507</v>
      </c>
      <c r="CJ494" s="164">
        <f t="shared" si="171"/>
        <v>-2.7648638933897018E-10</v>
      </c>
    </row>
    <row r="495" spans="1:88" x14ac:dyDescent="0.3">
      <c r="A495" s="118">
        <v>1</v>
      </c>
      <c r="B495" s="165">
        <f>SUBTOTAL(9,$A$383:A495)</f>
        <v>111</v>
      </c>
      <c r="C495" s="165"/>
      <c r="D495" s="175" t="s">
        <v>406</v>
      </c>
      <c r="E495" s="198" t="s">
        <v>17204</v>
      </c>
      <c r="F495" s="162">
        <f t="shared" si="193"/>
        <v>2567365.1199999996</v>
      </c>
      <c r="G495" s="178">
        <v>0</v>
      </c>
      <c r="H495" s="178">
        <v>0</v>
      </c>
      <c r="I495" s="178">
        <v>0</v>
      </c>
      <c r="J495" s="178">
        <v>0</v>
      </c>
      <c r="K495" s="178">
        <v>0</v>
      </c>
      <c r="L495" s="178">
        <v>0</v>
      </c>
      <c r="M495" s="195">
        <v>0</v>
      </c>
      <c r="N495" s="178">
        <v>0</v>
      </c>
      <c r="O495" s="180">
        <v>313</v>
      </c>
      <c r="P495" s="162">
        <v>2435101.63</v>
      </c>
      <c r="Q495" s="178">
        <v>0</v>
      </c>
      <c r="R495" s="178">
        <v>0</v>
      </c>
      <c r="S495" s="162">
        <v>0</v>
      </c>
      <c r="T495" s="162">
        <v>0</v>
      </c>
      <c r="U495" s="178">
        <v>0</v>
      </c>
      <c r="V495" s="178">
        <v>0</v>
      </c>
      <c r="W495" s="178">
        <v>0</v>
      </c>
      <c r="X495" s="178">
        <v>0</v>
      </c>
      <c r="Y495" s="178">
        <v>0</v>
      </c>
      <c r="Z495" s="178">
        <v>0</v>
      </c>
      <c r="AA495" s="178">
        <v>0</v>
      </c>
      <c r="AB495" s="178">
        <v>0</v>
      </c>
      <c r="AC495" s="178">
        <v>0</v>
      </c>
      <c r="AD495" s="178">
        <v>0</v>
      </c>
      <c r="AE495" s="162">
        <f t="shared" si="196"/>
        <v>52111.17</v>
      </c>
      <c r="AF495" s="162">
        <v>80152.320000000007</v>
      </c>
      <c r="AG495" s="178">
        <v>0</v>
      </c>
      <c r="AH495" s="138">
        <v>2024</v>
      </c>
      <c r="AI495" s="138">
        <v>2024</v>
      </c>
      <c r="AJ495" s="138">
        <v>2024</v>
      </c>
      <c r="AK495" s="169"/>
      <c r="AL495" s="169"/>
      <c r="AM495" s="169"/>
      <c r="AN495" s="169"/>
      <c r="AO495" s="170" t="s">
        <v>16956</v>
      </c>
      <c r="AP495" s="170" t="s">
        <v>16936</v>
      </c>
      <c r="AQ495" s="170">
        <v>0</v>
      </c>
      <c r="AR495" s="170" t="s">
        <v>16944</v>
      </c>
      <c r="AS495" s="170" t="s">
        <v>16950</v>
      </c>
      <c r="AT495" s="170">
        <v>0</v>
      </c>
      <c r="AU495" s="170"/>
      <c r="AV495" s="170"/>
      <c r="AW495" s="170"/>
      <c r="AX495" s="170"/>
      <c r="AY495" s="170" t="s">
        <v>1691</v>
      </c>
      <c r="AZ495" s="171">
        <v>386.9</v>
      </c>
      <c r="BA495" s="171">
        <v>313</v>
      </c>
      <c r="BB495" s="170" t="s">
        <v>2966</v>
      </c>
      <c r="BC495" s="170" t="s">
        <v>16998</v>
      </c>
      <c r="BD495" s="172"/>
      <c r="BE495" s="173">
        <f t="shared" si="197"/>
        <v>0</v>
      </c>
      <c r="BL495" s="118" t="str">
        <f t="shared" si="198"/>
        <v>276.600</v>
      </c>
      <c r="BO495" s="118" t="s">
        <v>3573</v>
      </c>
      <c r="BP495" s="118" t="s">
        <v>1269</v>
      </c>
      <c r="BQ495" s="118" t="s">
        <v>3574</v>
      </c>
      <c r="BW495" s="118" t="s">
        <v>3573</v>
      </c>
      <c r="BX495" s="118" t="s">
        <v>1269</v>
      </c>
      <c r="BY495" s="118" t="s">
        <v>3574</v>
      </c>
      <c r="CJ495" s="164">
        <f t="shared" si="171"/>
        <v>-2.4738255888223648E-10</v>
      </c>
    </row>
    <row r="496" spans="1:88" x14ac:dyDescent="0.3">
      <c r="A496" s="118">
        <v>1</v>
      </c>
      <c r="B496" s="165">
        <f>SUBTOTAL(9,$A$383:A496)</f>
        <v>112</v>
      </c>
      <c r="C496" s="165"/>
      <c r="D496" s="175" t="s">
        <v>445</v>
      </c>
      <c r="E496" s="198" t="s">
        <v>17204</v>
      </c>
      <c r="F496" s="162">
        <f t="shared" si="193"/>
        <v>2748684.55</v>
      </c>
      <c r="G496" s="178">
        <v>0</v>
      </c>
      <c r="H496" s="178">
        <v>0</v>
      </c>
      <c r="I496" s="178">
        <v>0</v>
      </c>
      <c r="J496" s="178">
        <v>0</v>
      </c>
      <c r="K496" s="178">
        <v>0</v>
      </c>
      <c r="L496" s="178">
        <v>0</v>
      </c>
      <c r="M496" s="195">
        <v>0</v>
      </c>
      <c r="N496" s="178">
        <v>0</v>
      </c>
      <c r="O496" s="180">
        <v>335</v>
      </c>
      <c r="P496" s="162">
        <v>2616581.16</v>
      </c>
      <c r="Q496" s="178">
        <v>0</v>
      </c>
      <c r="R496" s="178">
        <v>0</v>
      </c>
      <c r="S496" s="162">
        <v>0</v>
      </c>
      <c r="T496" s="162">
        <v>0</v>
      </c>
      <c r="U496" s="178">
        <v>0</v>
      </c>
      <c r="V496" s="178">
        <v>0</v>
      </c>
      <c r="W496" s="178">
        <v>0</v>
      </c>
      <c r="X496" s="178">
        <v>0</v>
      </c>
      <c r="Y496" s="178">
        <v>0</v>
      </c>
      <c r="Z496" s="178">
        <v>0</v>
      </c>
      <c r="AA496" s="178">
        <v>0</v>
      </c>
      <c r="AB496" s="178">
        <v>0</v>
      </c>
      <c r="AC496" s="178">
        <v>0</v>
      </c>
      <c r="AD496" s="178">
        <v>0</v>
      </c>
      <c r="AE496" s="162">
        <f>ROUND(P496*2.14%,2)</f>
        <v>55994.84</v>
      </c>
      <c r="AF496" s="162">
        <v>76108.55</v>
      </c>
      <c r="AG496" s="178">
        <v>0</v>
      </c>
      <c r="AH496" s="138">
        <v>2024</v>
      </c>
      <c r="AI496" s="138">
        <v>2024</v>
      </c>
      <c r="AJ496" s="138">
        <v>2024</v>
      </c>
      <c r="AK496" s="169"/>
      <c r="AL496" s="169"/>
      <c r="AM496" s="169"/>
      <c r="AN496" s="169"/>
      <c r="AO496" s="170" t="s">
        <v>16955</v>
      </c>
      <c r="AP496" s="170" t="s">
        <v>16936</v>
      </c>
      <c r="AQ496" s="170">
        <v>0</v>
      </c>
      <c r="AR496" s="170" t="s">
        <v>16944</v>
      </c>
      <c r="AS496" s="170" t="s">
        <v>16943</v>
      </c>
      <c r="AT496" s="170">
        <v>0</v>
      </c>
      <c r="AU496" s="170"/>
      <c r="AV496" s="170"/>
      <c r="AW496" s="170"/>
      <c r="AX496" s="170"/>
      <c r="AY496" s="170" t="s">
        <v>1733</v>
      </c>
      <c r="AZ496" s="171">
        <v>456.6</v>
      </c>
      <c r="BA496" s="171">
        <v>313</v>
      </c>
      <c r="BB496" s="170" t="s">
        <v>2966</v>
      </c>
      <c r="BC496" s="170" t="s">
        <v>16998</v>
      </c>
      <c r="BD496" s="172"/>
      <c r="BE496" s="173">
        <f t="shared" si="197"/>
        <v>-22</v>
      </c>
      <c r="BL496" s="118" t="str">
        <f t="shared" si="198"/>
        <v>264.600</v>
      </c>
      <c r="BO496" s="118" t="s">
        <v>3638</v>
      </c>
      <c r="BP496" s="118" t="s">
        <v>2979</v>
      </c>
      <c r="BQ496" s="118" t="s">
        <v>1020</v>
      </c>
      <c r="BW496" s="118" t="s">
        <v>3638</v>
      </c>
      <c r="BX496" s="118" t="s">
        <v>2979</v>
      </c>
      <c r="BY496" s="118" t="s">
        <v>1020</v>
      </c>
      <c r="CJ496" s="164">
        <f t="shared" si="171"/>
        <v>-3.3469405025243759E-10</v>
      </c>
    </row>
    <row r="497" spans="1:120" x14ac:dyDescent="0.3">
      <c r="A497" s="118">
        <v>1</v>
      </c>
      <c r="B497" s="165">
        <f>SUBTOTAL(9,$A$383:A497)</f>
        <v>113</v>
      </c>
      <c r="C497" s="165"/>
      <c r="D497" s="175" t="s">
        <v>418</v>
      </c>
      <c r="E497" s="198" t="s">
        <v>17204</v>
      </c>
      <c r="F497" s="162">
        <f t="shared" si="193"/>
        <v>3055637.8</v>
      </c>
      <c r="G497" s="178">
        <v>0</v>
      </c>
      <c r="H497" s="178">
        <v>0</v>
      </c>
      <c r="I497" s="178">
        <v>0</v>
      </c>
      <c r="J497" s="178">
        <v>0</v>
      </c>
      <c r="K497" s="178">
        <v>0</v>
      </c>
      <c r="L497" s="178">
        <v>0</v>
      </c>
      <c r="M497" s="195">
        <v>0</v>
      </c>
      <c r="N497" s="178">
        <v>0</v>
      </c>
      <c r="O497" s="180">
        <v>0</v>
      </c>
      <c r="P497" s="162">
        <v>0</v>
      </c>
      <c r="Q497" s="178">
        <v>0</v>
      </c>
      <c r="R497" s="178">
        <v>0</v>
      </c>
      <c r="S497" s="180">
        <v>403</v>
      </c>
      <c r="T497" s="162">
        <v>2927250.08</v>
      </c>
      <c r="U497" s="178">
        <v>0</v>
      </c>
      <c r="V497" s="178">
        <v>0</v>
      </c>
      <c r="W497" s="178">
        <v>0</v>
      </c>
      <c r="X497" s="178">
        <v>0</v>
      </c>
      <c r="Y497" s="178">
        <v>0</v>
      </c>
      <c r="Z497" s="178">
        <v>0</v>
      </c>
      <c r="AA497" s="178">
        <v>0</v>
      </c>
      <c r="AB497" s="178">
        <v>0</v>
      </c>
      <c r="AC497" s="178">
        <v>0</v>
      </c>
      <c r="AD497" s="178">
        <v>0</v>
      </c>
      <c r="AE497" s="162">
        <f>ROUND(T497*2.14%,2)</f>
        <v>62643.15</v>
      </c>
      <c r="AF497" s="162">
        <v>65744.570000000007</v>
      </c>
      <c r="AG497" s="178">
        <v>0</v>
      </c>
      <c r="AH497" s="138">
        <v>2024</v>
      </c>
      <c r="AI497" s="138">
        <v>2024</v>
      </c>
      <c r="AJ497" s="138">
        <v>2024</v>
      </c>
      <c r="AK497" s="169"/>
      <c r="AL497" s="169"/>
      <c r="AM497" s="169"/>
      <c r="AN497" s="169"/>
      <c r="AO497" s="170" t="s">
        <v>16956</v>
      </c>
      <c r="AP497" s="170" t="s">
        <v>16936</v>
      </c>
      <c r="AQ497" s="170">
        <v>0</v>
      </c>
      <c r="AR497" s="170" t="s">
        <v>16944</v>
      </c>
      <c r="AS497" s="170" t="s">
        <v>16950</v>
      </c>
      <c r="AT497" s="170">
        <v>0</v>
      </c>
      <c r="AU497" s="170" t="s">
        <v>16966</v>
      </c>
      <c r="AV497" s="170"/>
      <c r="AW497" s="170"/>
      <c r="AX497" s="170"/>
      <c r="AY497" s="170" t="s">
        <v>1733</v>
      </c>
      <c r="AZ497" s="171">
        <v>391.7</v>
      </c>
      <c r="BA497" s="171">
        <v>342</v>
      </c>
      <c r="BB497" s="170" t="s">
        <v>2966</v>
      </c>
      <c r="BC497" s="170" t="s">
        <v>1733</v>
      </c>
      <c r="BD497" s="172"/>
      <c r="BE497" s="173">
        <f t="shared" si="197"/>
        <v>342</v>
      </c>
      <c r="BL497" s="118" t="str">
        <f t="shared" si="198"/>
        <v>нет данных</v>
      </c>
      <c r="BO497" s="118" t="s">
        <v>3600</v>
      </c>
      <c r="BP497" s="118" t="s">
        <v>2983</v>
      </c>
      <c r="BQ497" s="118" t="s">
        <v>3601</v>
      </c>
      <c r="BW497" s="118" t="s">
        <v>3600</v>
      </c>
      <c r="BX497" s="118" t="s">
        <v>2983</v>
      </c>
      <c r="BY497" s="118" t="s">
        <v>3601</v>
      </c>
      <c r="CJ497" s="164">
        <f t="shared" si="171"/>
        <v>-2.6193447411060333E-10</v>
      </c>
    </row>
    <row r="498" spans="1:120" x14ac:dyDescent="0.3">
      <c r="A498" s="118">
        <v>1</v>
      </c>
      <c r="B498" s="165">
        <f>SUBTOTAL(9,$A$383:A498)</f>
        <v>114</v>
      </c>
      <c r="C498" s="165"/>
      <c r="D498" s="175" t="s">
        <v>380</v>
      </c>
      <c r="E498" s="198" t="s">
        <v>17204</v>
      </c>
      <c r="F498" s="162">
        <f t="shared" si="193"/>
        <v>3535496.0199999996</v>
      </c>
      <c r="G498" s="178">
        <v>0</v>
      </c>
      <c r="H498" s="178">
        <v>0</v>
      </c>
      <c r="I498" s="178">
        <v>0</v>
      </c>
      <c r="J498" s="178">
        <v>0</v>
      </c>
      <c r="K498" s="178">
        <v>0</v>
      </c>
      <c r="L498" s="178">
        <v>0</v>
      </c>
      <c r="M498" s="195">
        <v>0</v>
      </c>
      <c r="N498" s="178">
        <v>0</v>
      </c>
      <c r="O498" s="180">
        <v>427</v>
      </c>
      <c r="P498" s="162">
        <v>3375495.59</v>
      </c>
      <c r="Q498" s="178">
        <v>0</v>
      </c>
      <c r="R498" s="178">
        <v>0</v>
      </c>
      <c r="S498" s="162">
        <v>0</v>
      </c>
      <c r="T498" s="162">
        <v>0</v>
      </c>
      <c r="U498" s="178">
        <v>0</v>
      </c>
      <c r="V498" s="178">
        <v>0</v>
      </c>
      <c r="W498" s="178">
        <v>0</v>
      </c>
      <c r="X498" s="178">
        <v>0</v>
      </c>
      <c r="Y498" s="178">
        <v>0</v>
      </c>
      <c r="Z498" s="178">
        <v>0</v>
      </c>
      <c r="AA498" s="178">
        <v>0</v>
      </c>
      <c r="AB498" s="178">
        <v>0</v>
      </c>
      <c r="AC498" s="178">
        <v>0</v>
      </c>
      <c r="AD498" s="178">
        <v>0</v>
      </c>
      <c r="AE498" s="162">
        <f>ROUND(P498*2.14%,2)</f>
        <v>72235.61</v>
      </c>
      <c r="AF498" s="162">
        <v>87764.82</v>
      </c>
      <c r="AG498" s="178">
        <v>0</v>
      </c>
      <c r="AH498" s="138">
        <v>2024</v>
      </c>
      <c r="AI498" s="138">
        <v>2024</v>
      </c>
      <c r="AJ498" s="138">
        <v>2024</v>
      </c>
      <c r="AK498" s="169"/>
      <c r="AL498" s="169"/>
      <c r="AM498" s="169"/>
      <c r="AN498" s="169"/>
      <c r="AO498" s="170" t="s">
        <v>16956</v>
      </c>
      <c r="AP498" s="170" t="s">
        <v>16936</v>
      </c>
      <c r="AQ498" s="170">
        <v>0</v>
      </c>
      <c r="AR498" s="170" t="s">
        <v>16944</v>
      </c>
      <c r="AS498" s="170" t="s">
        <v>16950</v>
      </c>
      <c r="AT498" s="170">
        <v>0</v>
      </c>
      <c r="AU498" s="170"/>
      <c r="AV498" s="170"/>
      <c r="AW498" s="170"/>
      <c r="AX498" s="170"/>
      <c r="AY498" s="170" t="s">
        <v>1496</v>
      </c>
      <c r="AZ498" s="171">
        <v>628.9</v>
      </c>
      <c r="BA498" s="171">
        <v>427</v>
      </c>
      <c r="BB498" s="170" t="s">
        <v>2966</v>
      </c>
      <c r="BC498" s="170" t="s">
        <v>626</v>
      </c>
      <c r="BD498" s="172"/>
      <c r="BE498" s="173">
        <f t="shared" si="197"/>
        <v>0</v>
      </c>
      <c r="BL498" s="118" t="str">
        <f t="shared" si="198"/>
        <v>378.000</v>
      </c>
      <c r="BO498" s="118" t="s">
        <v>3554</v>
      </c>
      <c r="BP498" s="118" t="s">
        <v>2983</v>
      </c>
      <c r="BQ498" s="118" t="s">
        <v>2983</v>
      </c>
      <c r="BW498" s="118" t="s">
        <v>3554</v>
      </c>
      <c r="BX498" s="118" t="s">
        <v>2983</v>
      </c>
      <c r="BY498" s="118" t="s">
        <v>2983</v>
      </c>
      <c r="CJ498" s="164">
        <f t="shared" si="171"/>
        <v>-3.0559021979570389E-10</v>
      </c>
    </row>
    <row r="499" spans="1:120" x14ac:dyDescent="0.3">
      <c r="A499" s="118">
        <v>1</v>
      </c>
      <c r="B499" s="165">
        <f>SUBTOTAL(9,$A$383:A499)</f>
        <v>115</v>
      </c>
      <c r="C499" s="165"/>
      <c r="D499" s="175" t="s">
        <v>389</v>
      </c>
      <c r="E499" s="198" t="s">
        <v>17204</v>
      </c>
      <c r="F499" s="162">
        <f t="shared" si="193"/>
        <v>2750492.88</v>
      </c>
      <c r="G499" s="178">
        <v>0</v>
      </c>
      <c r="H499" s="178">
        <v>0</v>
      </c>
      <c r="I499" s="178">
        <v>0</v>
      </c>
      <c r="J499" s="178">
        <v>0</v>
      </c>
      <c r="K499" s="178">
        <v>0</v>
      </c>
      <c r="L499" s="178">
        <v>0</v>
      </c>
      <c r="M499" s="195">
        <v>0</v>
      </c>
      <c r="N499" s="178">
        <v>0</v>
      </c>
      <c r="O499" s="180">
        <v>335</v>
      </c>
      <c r="P499" s="162">
        <v>2616581.16</v>
      </c>
      <c r="Q499" s="178">
        <v>0</v>
      </c>
      <c r="R499" s="178">
        <v>0</v>
      </c>
      <c r="S499" s="162">
        <v>0</v>
      </c>
      <c r="T499" s="162">
        <v>0</v>
      </c>
      <c r="U499" s="178">
        <v>0</v>
      </c>
      <c r="V499" s="178">
        <v>0</v>
      </c>
      <c r="W499" s="178">
        <v>0</v>
      </c>
      <c r="X499" s="178">
        <v>0</v>
      </c>
      <c r="Y499" s="178">
        <v>0</v>
      </c>
      <c r="Z499" s="178">
        <v>0</v>
      </c>
      <c r="AA499" s="178">
        <v>0</v>
      </c>
      <c r="AB499" s="178">
        <v>0</v>
      </c>
      <c r="AC499" s="178">
        <v>0</v>
      </c>
      <c r="AD499" s="178">
        <v>0</v>
      </c>
      <c r="AE499" s="162">
        <f>ROUND(P499*2.14%,2)</f>
        <v>55994.84</v>
      </c>
      <c r="AF499" s="162">
        <v>77916.88</v>
      </c>
      <c r="AG499" s="178">
        <v>0</v>
      </c>
      <c r="AH499" s="138">
        <v>2024</v>
      </c>
      <c r="AI499" s="138">
        <v>2024</v>
      </c>
      <c r="AJ499" s="138">
        <v>2024</v>
      </c>
      <c r="AK499" s="169"/>
      <c r="AL499" s="169"/>
      <c r="AM499" s="169"/>
      <c r="AN499" s="169"/>
      <c r="AO499" s="170" t="s">
        <v>16956</v>
      </c>
      <c r="AP499" s="170" t="s">
        <v>16936</v>
      </c>
      <c r="AQ499" s="170">
        <v>0</v>
      </c>
      <c r="AR499" s="170" t="s">
        <v>16944</v>
      </c>
      <c r="AS499" s="170" t="s">
        <v>16950</v>
      </c>
      <c r="AT499" s="170">
        <v>0</v>
      </c>
      <c r="AU499" s="170"/>
      <c r="AV499" s="170"/>
      <c r="AW499" s="170"/>
      <c r="AX499" s="170"/>
      <c r="AY499" s="170" t="s">
        <v>1691</v>
      </c>
      <c r="AZ499" s="171">
        <v>414.8</v>
      </c>
      <c r="BA499" s="171">
        <v>334.79</v>
      </c>
      <c r="BB499" s="170" t="s">
        <v>2966</v>
      </c>
      <c r="BC499" s="170" t="s">
        <v>16998</v>
      </c>
      <c r="BD499" s="172"/>
      <c r="BE499" s="173">
        <f t="shared" si="197"/>
        <v>-0.20999999999997954</v>
      </c>
      <c r="BL499" s="118" t="str">
        <f t="shared" si="198"/>
        <v>277.900</v>
      </c>
      <c r="BO499" s="118" t="s">
        <v>3566</v>
      </c>
      <c r="BP499" s="118" t="s">
        <v>2983</v>
      </c>
      <c r="BQ499" s="118" t="s">
        <v>2983</v>
      </c>
      <c r="BW499" s="118" t="s">
        <v>3566</v>
      </c>
      <c r="BX499" s="118" t="s">
        <v>2983</v>
      </c>
      <c r="BY499" s="118" t="s">
        <v>2983</v>
      </c>
      <c r="CJ499" s="164">
        <f t="shared" si="171"/>
        <v>-2.6193447411060333E-10</v>
      </c>
    </row>
    <row r="500" spans="1:120" x14ac:dyDescent="0.3">
      <c r="A500" s="118">
        <v>1</v>
      </c>
      <c r="B500" s="165">
        <f>SUBTOTAL(9,$A$383:A500)</f>
        <v>116</v>
      </c>
      <c r="C500" s="165"/>
      <c r="D500" s="175" t="s">
        <v>422</v>
      </c>
      <c r="E500" s="198" t="s">
        <v>17204</v>
      </c>
      <c r="F500" s="162">
        <f t="shared" si="193"/>
        <v>3121842.31</v>
      </c>
      <c r="G500" s="178">
        <v>0</v>
      </c>
      <c r="H500" s="178">
        <v>0</v>
      </c>
      <c r="I500" s="178">
        <v>0</v>
      </c>
      <c r="J500" s="178">
        <v>0</v>
      </c>
      <c r="K500" s="178">
        <v>0</v>
      </c>
      <c r="L500" s="178">
        <v>0</v>
      </c>
      <c r="M500" s="195">
        <v>0</v>
      </c>
      <c r="N500" s="178">
        <v>0</v>
      </c>
      <c r="O500" s="180">
        <v>380</v>
      </c>
      <c r="P500" s="162">
        <v>2987789.31</v>
      </c>
      <c r="Q500" s="178">
        <v>0</v>
      </c>
      <c r="R500" s="178">
        <v>0</v>
      </c>
      <c r="S500" s="162">
        <v>0</v>
      </c>
      <c r="T500" s="162">
        <v>0</v>
      </c>
      <c r="U500" s="178">
        <v>0</v>
      </c>
      <c r="V500" s="178">
        <v>0</v>
      </c>
      <c r="W500" s="178">
        <v>0</v>
      </c>
      <c r="X500" s="178">
        <v>0</v>
      </c>
      <c r="Y500" s="178">
        <v>0</v>
      </c>
      <c r="Z500" s="178">
        <v>0</v>
      </c>
      <c r="AA500" s="178">
        <v>0</v>
      </c>
      <c r="AB500" s="178">
        <v>0</v>
      </c>
      <c r="AC500" s="178">
        <v>0</v>
      </c>
      <c r="AD500" s="178">
        <v>0</v>
      </c>
      <c r="AE500" s="162">
        <f>ROUND(P500*2.14%,2)</f>
        <v>63938.69</v>
      </c>
      <c r="AF500" s="162">
        <v>70114.31</v>
      </c>
      <c r="AG500" s="178">
        <v>0</v>
      </c>
      <c r="AH500" s="138">
        <v>2024</v>
      </c>
      <c r="AI500" s="138">
        <v>2024</v>
      </c>
      <c r="AJ500" s="138">
        <v>2024</v>
      </c>
      <c r="AK500" s="169"/>
      <c r="AL500" s="169"/>
      <c r="AM500" s="169"/>
      <c r="AN500" s="169"/>
      <c r="AO500" s="170" t="s">
        <v>16956</v>
      </c>
      <c r="AP500" s="170" t="s">
        <v>16936</v>
      </c>
      <c r="AQ500" s="170">
        <v>0</v>
      </c>
      <c r="AR500" s="170" t="s">
        <v>16944</v>
      </c>
      <c r="AS500" s="170" t="s">
        <v>16950</v>
      </c>
      <c r="AT500" s="170">
        <v>0</v>
      </c>
      <c r="AU500" s="170"/>
      <c r="AV500" s="170"/>
      <c r="AW500" s="170"/>
      <c r="AX500" s="170"/>
      <c r="AY500" s="170" t="s">
        <v>1009</v>
      </c>
      <c r="AZ500" s="171">
        <v>383.6</v>
      </c>
      <c r="BA500" s="171">
        <v>380</v>
      </c>
      <c r="BB500" s="170" t="s">
        <v>2966</v>
      </c>
      <c r="BC500" s="170" t="s">
        <v>16998</v>
      </c>
      <c r="BD500" s="172"/>
      <c r="BE500" s="173">
        <f t="shared" si="197"/>
        <v>0</v>
      </c>
      <c r="BL500" s="118" t="str">
        <f t="shared" si="198"/>
        <v>216.000</v>
      </c>
      <c r="BO500" s="118" t="s">
        <v>3607</v>
      </c>
      <c r="BP500" s="118" t="s">
        <v>2979</v>
      </c>
      <c r="BQ500" s="118" t="s">
        <v>3608</v>
      </c>
      <c r="BW500" s="118" t="s">
        <v>3607</v>
      </c>
      <c r="BX500" s="118" t="s">
        <v>2979</v>
      </c>
      <c r="BY500" s="118" t="s">
        <v>3608</v>
      </c>
      <c r="CJ500" s="164">
        <f t="shared" si="171"/>
        <v>0</v>
      </c>
    </row>
    <row r="501" spans="1:120" x14ac:dyDescent="0.3">
      <c r="A501" s="118">
        <v>1</v>
      </c>
      <c r="B501" s="165">
        <f>SUBTOTAL(9,$A$383:A501)</f>
        <v>117</v>
      </c>
      <c r="C501" s="165"/>
      <c r="D501" s="175" t="s">
        <v>424</v>
      </c>
      <c r="E501" s="198" t="s">
        <v>17204</v>
      </c>
      <c r="F501" s="162">
        <f t="shared" si="193"/>
        <v>2790742.22</v>
      </c>
      <c r="G501" s="178">
        <v>0</v>
      </c>
      <c r="H501" s="178">
        <v>0</v>
      </c>
      <c r="I501" s="178">
        <v>0</v>
      </c>
      <c r="J501" s="178">
        <v>0</v>
      </c>
      <c r="K501" s="178">
        <v>0</v>
      </c>
      <c r="L501" s="178">
        <v>0</v>
      </c>
      <c r="M501" s="195">
        <v>0</v>
      </c>
      <c r="N501" s="178">
        <v>0</v>
      </c>
      <c r="O501" s="180">
        <v>340</v>
      </c>
      <c r="P501" s="162">
        <v>2657826.5099999998</v>
      </c>
      <c r="Q501" s="178">
        <v>0</v>
      </c>
      <c r="R501" s="178">
        <v>0</v>
      </c>
      <c r="S501" s="162">
        <v>0</v>
      </c>
      <c r="T501" s="162">
        <v>0</v>
      </c>
      <c r="U501" s="178">
        <v>0</v>
      </c>
      <c r="V501" s="178">
        <v>0</v>
      </c>
      <c r="W501" s="178">
        <v>0</v>
      </c>
      <c r="X501" s="178">
        <v>0</v>
      </c>
      <c r="Y501" s="178">
        <v>0</v>
      </c>
      <c r="Z501" s="178">
        <v>0</v>
      </c>
      <c r="AA501" s="178">
        <v>0</v>
      </c>
      <c r="AB501" s="178">
        <v>0</v>
      </c>
      <c r="AC501" s="178">
        <v>0</v>
      </c>
      <c r="AD501" s="178">
        <v>0</v>
      </c>
      <c r="AE501" s="162">
        <f>ROUND(P501*2.14%,2)</f>
        <v>56877.49</v>
      </c>
      <c r="AF501" s="162">
        <v>76038.22</v>
      </c>
      <c r="AG501" s="178">
        <v>0</v>
      </c>
      <c r="AH501" s="138">
        <v>2024</v>
      </c>
      <c r="AI501" s="138">
        <v>2024</v>
      </c>
      <c r="AJ501" s="138">
        <v>2024</v>
      </c>
      <c r="AK501" s="169"/>
      <c r="AL501" s="169"/>
      <c r="AM501" s="169"/>
      <c r="AN501" s="169"/>
      <c r="AO501" s="170" t="s">
        <v>16953</v>
      </c>
      <c r="AP501" s="170" t="s">
        <v>16942</v>
      </c>
      <c r="AQ501" s="170">
        <v>0</v>
      </c>
      <c r="AR501" s="170" t="s">
        <v>16957</v>
      </c>
      <c r="AS501" s="170" t="s">
        <v>16943</v>
      </c>
      <c r="AT501" s="170">
        <v>0</v>
      </c>
      <c r="AU501" s="170"/>
      <c r="AV501" s="170"/>
      <c r="AW501" s="170"/>
      <c r="AX501" s="170"/>
      <c r="AY501" s="170" t="s">
        <v>2141</v>
      </c>
      <c r="AZ501" s="171">
        <v>404.7</v>
      </c>
      <c r="BA501" s="171">
        <v>343.95</v>
      </c>
      <c r="BB501" s="170" t="s">
        <v>2966</v>
      </c>
      <c r="BC501" s="170" t="s">
        <v>16998</v>
      </c>
      <c r="BD501" s="172"/>
      <c r="BE501" s="173">
        <f t="shared" si="197"/>
        <v>3.9499999999999886</v>
      </c>
      <c r="BL501" s="118" t="str">
        <f t="shared" si="198"/>
        <v>404.700</v>
      </c>
      <c r="BO501" s="118" t="s">
        <v>3612</v>
      </c>
      <c r="BP501" s="118" t="s">
        <v>780</v>
      </c>
      <c r="BQ501" s="118" t="s">
        <v>3613</v>
      </c>
      <c r="BW501" s="118" t="s">
        <v>3612</v>
      </c>
      <c r="BX501" s="118" t="s">
        <v>780</v>
      </c>
      <c r="BY501" s="118" t="s">
        <v>3613</v>
      </c>
      <c r="CJ501" s="164">
        <f t="shared" si="171"/>
        <v>4.3655745685100555E-10</v>
      </c>
    </row>
    <row r="502" spans="1:120" s="184" customFormat="1" x14ac:dyDescent="0.3">
      <c r="A502" s="118">
        <v>1</v>
      </c>
      <c r="B502" s="165">
        <f>SUBTOTAL(9,$A$383:A502)</f>
        <v>118</v>
      </c>
      <c r="C502" s="165"/>
      <c r="D502" s="160" t="s">
        <v>430</v>
      </c>
      <c r="E502" s="198" t="s">
        <v>17204</v>
      </c>
      <c r="F502" s="162">
        <f>G502+H502+I502+J502+K502+L502+N502+P502+R502+T502+V502+W502+X502+Y502+Z502+AA502+AB502+AC502+AD502+AE502+AF502+AG502</f>
        <v>2714704</v>
      </c>
      <c r="G502" s="178">
        <v>0</v>
      </c>
      <c r="H502" s="178">
        <v>0</v>
      </c>
      <c r="I502" s="178">
        <v>0</v>
      </c>
      <c r="J502" s="178">
        <v>0</v>
      </c>
      <c r="K502" s="178">
        <v>0</v>
      </c>
      <c r="L502" s="178">
        <v>0</v>
      </c>
      <c r="M502" s="200">
        <v>0</v>
      </c>
      <c r="N502" s="178">
        <v>0</v>
      </c>
      <c r="O502" s="180">
        <v>340</v>
      </c>
      <c r="P502" s="162">
        <v>2657826.5099999998</v>
      </c>
      <c r="Q502" s="178">
        <v>0</v>
      </c>
      <c r="R502" s="178">
        <v>0</v>
      </c>
      <c r="S502" s="162">
        <v>0</v>
      </c>
      <c r="T502" s="162">
        <v>0</v>
      </c>
      <c r="U502" s="178">
        <v>0</v>
      </c>
      <c r="V502" s="178">
        <v>0</v>
      </c>
      <c r="W502" s="178">
        <v>0</v>
      </c>
      <c r="X502" s="178">
        <v>0</v>
      </c>
      <c r="Y502" s="178">
        <v>0</v>
      </c>
      <c r="Z502" s="178">
        <v>0</v>
      </c>
      <c r="AA502" s="178">
        <v>0</v>
      </c>
      <c r="AB502" s="178">
        <v>0</v>
      </c>
      <c r="AC502" s="178">
        <v>0</v>
      </c>
      <c r="AD502" s="178">
        <v>0</v>
      </c>
      <c r="AE502" s="162">
        <f>ROUND(P502*2.14%,2)</f>
        <v>56877.49</v>
      </c>
      <c r="AF502" s="162">
        <v>0</v>
      </c>
      <c r="AG502" s="178">
        <v>0</v>
      </c>
      <c r="AH502" s="138" t="s">
        <v>17033</v>
      </c>
      <c r="AI502" s="138">
        <v>2024</v>
      </c>
      <c r="AJ502" s="138">
        <v>2024</v>
      </c>
      <c r="BY502" s="185"/>
      <c r="CJ502" s="164">
        <f>F502-G502-H502-I502-J502-K502-L502-N502-P502-R502-T502-V502-W502-X502-Y502-Z502-AA502-AB502-AC502-AD502-AE502-AF502-AG502</f>
        <v>2.255546860396862E-10</v>
      </c>
      <c r="DP502" s="118"/>
    </row>
    <row r="503" spans="1:120" x14ac:dyDescent="0.3">
      <c r="A503" s="118">
        <v>1</v>
      </c>
      <c r="B503" s="165">
        <f>SUBTOTAL(9,$A$383:A503)</f>
        <v>119</v>
      </c>
      <c r="C503" s="165"/>
      <c r="D503" s="175" t="s">
        <v>383</v>
      </c>
      <c r="E503" s="198" t="s">
        <v>17204</v>
      </c>
      <c r="F503" s="162">
        <f t="shared" ref="F503:F506" si="199">G503+H503+I503+J503+K503+L503+N503+P503+R503+T503+V503+W503+X503+Y503+Z503+AA503+AB503+AC503+AD503+AE503+AF503+AG503</f>
        <v>5584650.25</v>
      </c>
      <c r="G503" s="178">
        <v>0</v>
      </c>
      <c r="H503" s="178">
        <v>0</v>
      </c>
      <c r="I503" s="178">
        <v>0</v>
      </c>
      <c r="J503" s="178">
        <v>0</v>
      </c>
      <c r="K503" s="178">
        <v>0</v>
      </c>
      <c r="L503" s="178">
        <v>0</v>
      </c>
      <c r="M503" s="195">
        <v>0</v>
      </c>
      <c r="N503" s="178">
        <v>0</v>
      </c>
      <c r="O503" s="167">
        <v>829.7</v>
      </c>
      <c r="P503" s="167">
        <v>5467642.7000000002</v>
      </c>
      <c r="Q503" s="178">
        <v>0</v>
      </c>
      <c r="R503" s="178">
        <v>0</v>
      </c>
      <c r="S503" s="162">
        <v>0</v>
      </c>
      <c r="T503" s="162">
        <v>0</v>
      </c>
      <c r="U503" s="178">
        <v>0</v>
      </c>
      <c r="V503" s="178">
        <v>0</v>
      </c>
      <c r="W503" s="178">
        <v>0</v>
      </c>
      <c r="X503" s="178">
        <v>0</v>
      </c>
      <c r="Y503" s="178">
        <v>0</v>
      </c>
      <c r="Z503" s="178">
        <v>0</v>
      </c>
      <c r="AA503" s="178">
        <v>0</v>
      </c>
      <c r="AB503" s="178">
        <v>0</v>
      </c>
      <c r="AC503" s="178">
        <v>0</v>
      </c>
      <c r="AD503" s="178">
        <v>0</v>
      </c>
      <c r="AE503" s="162">
        <f t="shared" ref="AE503:AE510" si="200">ROUND(P503*2.14%,2)</f>
        <v>117007.55</v>
      </c>
      <c r="AF503" s="162">
        <v>0</v>
      </c>
      <c r="AG503" s="178">
        <v>0</v>
      </c>
      <c r="AH503" s="138" t="s">
        <v>17033</v>
      </c>
      <c r="AI503" s="138">
        <v>2024</v>
      </c>
      <c r="AJ503" s="138">
        <v>2024</v>
      </c>
      <c r="AK503" s="169"/>
      <c r="AL503" s="169"/>
      <c r="AM503" s="169"/>
      <c r="AN503" s="169"/>
      <c r="AO503" s="170" t="s">
        <v>16946</v>
      </c>
      <c r="AP503" s="170" t="s">
        <v>16948</v>
      </c>
      <c r="AQ503" s="170">
        <v>0</v>
      </c>
      <c r="AR503" s="170" t="s">
        <v>16957</v>
      </c>
      <c r="AS503" s="170" t="s">
        <v>16958</v>
      </c>
      <c r="AT503" s="170" t="s">
        <v>16950</v>
      </c>
      <c r="AU503" s="170"/>
      <c r="AV503" s="170"/>
      <c r="AW503" s="170"/>
      <c r="AX503" s="170"/>
      <c r="AY503" s="170" t="s">
        <v>841</v>
      </c>
      <c r="AZ503" s="171">
        <v>1595</v>
      </c>
      <c r="BA503" s="171">
        <v>510</v>
      </c>
      <c r="BB503" s="170" t="s">
        <v>2966</v>
      </c>
      <c r="BC503" s="170" t="s">
        <v>16998</v>
      </c>
      <c r="BD503" s="172"/>
      <c r="BE503" s="173">
        <v>-319.70000000000005</v>
      </c>
      <c r="BL503" s="118" t="s">
        <v>2884</v>
      </c>
      <c r="BO503" s="118" t="s">
        <v>3557</v>
      </c>
      <c r="BP503" s="118" t="s">
        <v>2983</v>
      </c>
      <c r="BQ503" s="118" t="s">
        <v>2983</v>
      </c>
      <c r="BW503" s="118" t="s">
        <v>3557</v>
      </c>
      <c r="BX503" s="118" t="s">
        <v>2983</v>
      </c>
      <c r="BY503" s="118" t="s">
        <v>2983</v>
      </c>
      <c r="CJ503" s="164">
        <v>4.9476511776447296E-10</v>
      </c>
    </row>
    <row r="504" spans="1:120" x14ac:dyDescent="0.3">
      <c r="A504" s="118">
        <v>1</v>
      </c>
      <c r="B504" s="165">
        <f>SUBTOTAL(9,$A$383:A504)</f>
        <v>120</v>
      </c>
      <c r="C504" s="165"/>
      <c r="D504" s="175" t="s">
        <v>431</v>
      </c>
      <c r="E504" s="198" t="s">
        <v>17204</v>
      </c>
      <c r="F504" s="162">
        <f t="shared" si="199"/>
        <v>5467308.5899999999</v>
      </c>
      <c r="G504" s="178">
        <v>0</v>
      </c>
      <c r="H504" s="178">
        <v>0</v>
      </c>
      <c r="I504" s="178">
        <v>0</v>
      </c>
      <c r="J504" s="178">
        <v>0</v>
      </c>
      <c r="K504" s="178">
        <v>0</v>
      </c>
      <c r="L504" s="178">
        <v>0</v>
      </c>
      <c r="M504" s="195">
        <v>0</v>
      </c>
      <c r="N504" s="178">
        <v>0</v>
      </c>
      <c r="O504" s="167">
        <v>556</v>
      </c>
      <c r="P504" s="162">
        <v>5352759.54</v>
      </c>
      <c r="Q504" s="178">
        <v>0</v>
      </c>
      <c r="R504" s="178">
        <v>0</v>
      </c>
      <c r="S504" s="162">
        <v>0</v>
      </c>
      <c r="T504" s="162">
        <v>0</v>
      </c>
      <c r="U504" s="178">
        <v>0</v>
      </c>
      <c r="V504" s="178">
        <v>0</v>
      </c>
      <c r="W504" s="178">
        <v>0</v>
      </c>
      <c r="X504" s="178">
        <v>0</v>
      </c>
      <c r="Y504" s="178">
        <v>0</v>
      </c>
      <c r="Z504" s="178">
        <v>0</v>
      </c>
      <c r="AA504" s="178">
        <v>0</v>
      </c>
      <c r="AB504" s="178">
        <v>0</v>
      </c>
      <c r="AC504" s="178">
        <v>0</v>
      </c>
      <c r="AD504" s="178">
        <v>0</v>
      </c>
      <c r="AE504" s="162">
        <f t="shared" si="200"/>
        <v>114549.05</v>
      </c>
      <c r="AF504" s="162">
        <v>0</v>
      </c>
      <c r="AG504" s="178">
        <v>0</v>
      </c>
      <c r="AH504" s="138" t="s">
        <v>17033</v>
      </c>
      <c r="AI504" s="138">
        <v>2024</v>
      </c>
      <c r="AJ504" s="138">
        <v>2024</v>
      </c>
      <c r="AK504" s="169"/>
      <c r="AL504" s="169"/>
      <c r="AM504" s="169"/>
      <c r="AN504" s="169"/>
      <c r="AO504" s="170" t="s">
        <v>16939</v>
      </c>
      <c r="AP504" s="170" t="s">
        <v>16951</v>
      </c>
      <c r="AQ504" s="170">
        <v>0</v>
      </c>
      <c r="AR504" s="170" t="s">
        <v>16960</v>
      </c>
      <c r="AS504" s="170" t="s">
        <v>16952</v>
      </c>
      <c r="AT504" s="170" t="s">
        <v>16950</v>
      </c>
      <c r="AU504" s="170"/>
      <c r="AV504" s="170"/>
      <c r="AW504" s="170"/>
      <c r="AX504" s="170"/>
      <c r="AY504" s="170" t="s">
        <v>636</v>
      </c>
      <c r="AZ504" s="171">
        <v>1601.3</v>
      </c>
      <c r="BA504" s="171">
        <v>700</v>
      </c>
      <c r="BB504" s="170" t="s">
        <v>2966</v>
      </c>
      <c r="BC504" s="170" t="s">
        <v>16998</v>
      </c>
      <c r="BD504" s="172"/>
      <c r="BE504" s="173">
        <v>144</v>
      </c>
      <c r="BF504" s="118" t="s">
        <v>16932</v>
      </c>
      <c r="BL504" s="118" t="s">
        <v>2983</v>
      </c>
      <c r="BO504" s="118" t="s">
        <v>3621</v>
      </c>
      <c r="BP504" s="118" t="s">
        <v>2983</v>
      </c>
      <c r="BQ504" s="118" t="s">
        <v>2983</v>
      </c>
      <c r="BW504" s="118" t="s">
        <v>3621</v>
      </c>
      <c r="BX504" s="118" t="s">
        <v>2983</v>
      </c>
      <c r="BY504" s="118" t="s">
        <v>2983</v>
      </c>
      <c r="CJ504" s="164">
        <v>-3.2014213502407074E-10</v>
      </c>
    </row>
    <row r="505" spans="1:120" x14ac:dyDescent="0.3">
      <c r="A505" s="118">
        <v>1</v>
      </c>
      <c r="B505" s="165">
        <f>SUBTOTAL(9,$A$383:A505)</f>
        <v>121</v>
      </c>
      <c r="C505" s="165"/>
      <c r="D505" s="175" t="s">
        <v>401</v>
      </c>
      <c r="E505" s="198" t="s">
        <v>17204</v>
      </c>
      <c r="F505" s="162">
        <f t="shared" si="199"/>
        <v>22417558.48</v>
      </c>
      <c r="G505" s="178">
        <v>0</v>
      </c>
      <c r="H505" s="178">
        <v>0</v>
      </c>
      <c r="I505" s="178">
        <v>0</v>
      </c>
      <c r="J505" s="178">
        <v>0</v>
      </c>
      <c r="K505" s="178">
        <v>0</v>
      </c>
      <c r="L505" s="178">
        <v>0</v>
      </c>
      <c r="M505" s="195">
        <v>0</v>
      </c>
      <c r="N505" s="178">
        <v>0</v>
      </c>
      <c r="O505" s="180">
        <v>0</v>
      </c>
      <c r="P505" s="162">
        <v>0</v>
      </c>
      <c r="Q505" s="178">
        <v>0</v>
      </c>
      <c r="R505" s="178">
        <v>0</v>
      </c>
      <c r="S505" s="167">
        <v>3597.8</v>
      </c>
      <c r="T505" s="162">
        <v>21947873.98</v>
      </c>
      <c r="U505" s="178">
        <v>0</v>
      </c>
      <c r="V505" s="178">
        <v>0</v>
      </c>
      <c r="W505" s="178">
        <v>0</v>
      </c>
      <c r="X505" s="178">
        <v>0</v>
      </c>
      <c r="Y505" s="178">
        <v>0</v>
      </c>
      <c r="Z505" s="178">
        <v>0</v>
      </c>
      <c r="AA505" s="178">
        <v>0</v>
      </c>
      <c r="AB505" s="178">
        <v>0</v>
      </c>
      <c r="AC505" s="178">
        <v>0</v>
      </c>
      <c r="AD505" s="178">
        <v>0</v>
      </c>
      <c r="AE505" s="162">
        <f>ROUND(T505*2.14%,2)</f>
        <v>469684.5</v>
      </c>
      <c r="AF505" s="162">
        <v>0</v>
      </c>
      <c r="AG505" s="178">
        <v>0</v>
      </c>
      <c r="AH505" s="138" t="s">
        <v>17033</v>
      </c>
      <c r="AI505" s="138">
        <v>2024</v>
      </c>
      <c r="AJ505" s="138">
        <v>2024</v>
      </c>
      <c r="AK505" s="169"/>
      <c r="AL505" s="169"/>
      <c r="AM505" s="169"/>
      <c r="AN505" s="169"/>
      <c r="AO505" s="170" t="s">
        <v>16939</v>
      </c>
      <c r="AP505" s="170" t="s">
        <v>16951</v>
      </c>
      <c r="AQ505" s="170">
        <v>0</v>
      </c>
      <c r="AR505" s="170" t="s">
        <v>16941</v>
      </c>
      <c r="AS505" s="170" t="s">
        <v>16952</v>
      </c>
      <c r="AT505" s="170" t="s">
        <v>16950</v>
      </c>
      <c r="AU505" s="170" t="s">
        <v>16972</v>
      </c>
      <c r="AV505" s="170"/>
      <c r="AW505" s="170"/>
      <c r="AX505" s="170"/>
      <c r="AY505" s="170" t="s">
        <v>662</v>
      </c>
      <c r="AZ505" s="171">
        <v>3827.7</v>
      </c>
      <c r="BA505" s="171">
        <v>560</v>
      </c>
      <c r="BB505" s="170" t="s">
        <v>2966</v>
      </c>
      <c r="BC505" s="170" t="s">
        <v>662</v>
      </c>
      <c r="BD505" s="172"/>
      <c r="BE505" s="173">
        <v>560</v>
      </c>
      <c r="BL505" s="118" t="s">
        <v>697</v>
      </c>
      <c r="BO505" s="118" t="s">
        <v>3577</v>
      </c>
      <c r="BP505" s="118" t="s">
        <v>2983</v>
      </c>
      <c r="BQ505" s="118" t="s">
        <v>2983</v>
      </c>
      <c r="BW505" s="118" t="s">
        <v>3577</v>
      </c>
      <c r="BX505" s="118" t="s">
        <v>2983</v>
      </c>
      <c r="BY505" s="118" t="s">
        <v>2983</v>
      </c>
      <c r="CJ505" s="164">
        <v>-5.8207660913467407E-10</v>
      </c>
    </row>
    <row r="506" spans="1:120" x14ac:dyDescent="0.3">
      <c r="A506" s="118">
        <v>1</v>
      </c>
      <c r="B506" s="165">
        <f>SUBTOTAL(9,$A$383:A506)</f>
        <v>122</v>
      </c>
      <c r="C506" s="165"/>
      <c r="D506" s="175" t="s">
        <v>403</v>
      </c>
      <c r="E506" s="198" t="s">
        <v>17204</v>
      </c>
      <c r="F506" s="162">
        <f t="shared" si="199"/>
        <v>3127517.63</v>
      </c>
      <c r="G506" s="202">
        <v>193569.41</v>
      </c>
      <c r="H506" s="178">
        <v>0</v>
      </c>
      <c r="I506" s="202">
        <v>2868421.61</v>
      </c>
      <c r="J506" s="178">
        <v>0</v>
      </c>
      <c r="K506" s="178">
        <v>0</v>
      </c>
      <c r="L506" s="178">
        <v>0</v>
      </c>
      <c r="M506" s="195">
        <v>0</v>
      </c>
      <c r="N506" s="178">
        <v>0</v>
      </c>
      <c r="O506" s="180">
        <v>0</v>
      </c>
      <c r="P506" s="162">
        <v>0</v>
      </c>
      <c r="Q506" s="178">
        <v>0</v>
      </c>
      <c r="R506" s="178">
        <v>0</v>
      </c>
      <c r="S506" s="162">
        <v>0</v>
      </c>
      <c r="T506" s="162">
        <v>0</v>
      </c>
      <c r="U506" s="178">
        <v>0</v>
      </c>
      <c r="V506" s="178">
        <v>0</v>
      </c>
      <c r="W506" s="178">
        <v>0</v>
      </c>
      <c r="X506" s="178">
        <v>0</v>
      </c>
      <c r="Y506" s="178">
        <v>0</v>
      </c>
      <c r="Z506" s="178">
        <v>0</v>
      </c>
      <c r="AA506" s="178">
        <v>0</v>
      </c>
      <c r="AB506" s="178">
        <v>0</v>
      </c>
      <c r="AC506" s="178">
        <v>0</v>
      </c>
      <c r="AD506" s="178">
        <v>0</v>
      </c>
      <c r="AE506" s="162">
        <f>ROUND(G506*2.14%,2)+ROUND(H506*2.14%,2)+ROUND(I506*2.14%,2)+ROUND(J506*2.14%,2)+ROUND(K506*2.14%,2)</f>
        <v>65526.61</v>
      </c>
      <c r="AF506" s="162">
        <v>0</v>
      </c>
      <c r="AG506" s="178">
        <v>0</v>
      </c>
      <c r="AH506" s="138" t="s">
        <v>17033</v>
      </c>
      <c r="AI506" s="138">
        <v>2024</v>
      </c>
      <c r="AJ506" s="138">
        <v>2024</v>
      </c>
      <c r="AK506" s="169"/>
      <c r="AL506" s="169"/>
      <c r="AM506" s="169"/>
      <c r="AN506" s="169"/>
      <c r="AO506" s="170" t="s">
        <v>16960</v>
      </c>
      <c r="AP506" s="170" t="s">
        <v>16953</v>
      </c>
      <c r="AQ506" s="170">
        <v>0</v>
      </c>
      <c r="AR506" s="170" t="s">
        <v>16957</v>
      </c>
      <c r="AS506" s="170" t="s">
        <v>16947</v>
      </c>
      <c r="AT506" s="170">
        <v>0</v>
      </c>
      <c r="AU506" s="170"/>
      <c r="AV506" s="170"/>
      <c r="AW506" s="170"/>
      <c r="AX506" s="170"/>
      <c r="AY506" s="170" t="s">
        <v>636</v>
      </c>
      <c r="AZ506" s="171">
        <v>1025.5</v>
      </c>
      <c r="BA506" s="171">
        <v>587</v>
      </c>
      <c r="BB506" s="170" t="s">
        <v>2966</v>
      </c>
      <c r="BC506" s="170" t="s">
        <v>636</v>
      </c>
      <c r="BD506" s="172"/>
      <c r="BE506" s="173">
        <v>587</v>
      </c>
      <c r="BL506" s="118" t="s">
        <v>2063</v>
      </c>
      <c r="BO506" s="118" t="s">
        <v>3580</v>
      </c>
      <c r="BP506" s="118" t="s">
        <v>2979</v>
      </c>
      <c r="BQ506" s="118" t="s">
        <v>3581</v>
      </c>
      <c r="BW506" s="118" t="s">
        <v>3580</v>
      </c>
      <c r="BX506" s="118" t="s">
        <v>2979</v>
      </c>
      <c r="BY506" s="118" t="s">
        <v>3581</v>
      </c>
      <c r="CJ506" s="164">
        <v>-1.8917489796876907E-10</v>
      </c>
    </row>
    <row r="507" spans="1:120" s="184" customFormat="1" x14ac:dyDescent="0.3">
      <c r="A507" s="118">
        <v>1</v>
      </c>
      <c r="B507" s="165">
        <f>SUBTOTAL(9,$A$383:A507)</f>
        <v>123</v>
      </c>
      <c r="C507" s="165"/>
      <c r="D507" s="160" t="s">
        <v>11551</v>
      </c>
      <c r="E507" s="198" t="s">
        <v>17204</v>
      </c>
      <c r="F507" s="162">
        <f>G507+H507+I507+J507+K507+L507+N507+P507+R507+T507+V507+W507+X507+Y507+Z507+AA507+AB507+AC507+AD507+AE507+AF507+AG507</f>
        <v>5420298.3700000001</v>
      </c>
      <c r="G507" s="178">
        <v>114605.05</v>
      </c>
      <c r="H507" s="179">
        <v>0</v>
      </c>
      <c r="I507" s="178">
        <v>4751851.57</v>
      </c>
      <c r="J507" s="178">
        <v>440277.64</v>
      </c>
      <c r="K507" s="203">
        <v>0</v>
      </c>
      <c r="L507" s="179">
        <v>0</v>
      </c>
      <c r="M507" s="200">
        <v>0</v>
      </c>
      <c r="N507" s="179">
        <v>0</v>
      </c>
      <c r="O507" s="179">
        <v>0</v>
      </c>
      <c r="P507" s="179">
        <v>0</v>
      </c>
      <c r="Q507" s="179">
        <v>0</v>
      </c>
      <c r="R507" s="179">
        <v>0</v>
      </c>
      <c r="S507" s="179">
        <v>0</v>
      </c>
      <c r="T507" s="179">
        <v>0</v>
      </c>
      <c r="U507" s="179">
        <v>0</v>
      </c>
      <c r="V507" s="179">
        <v>0</v>
      </c>
      <c r="W507" s="179">
        <v>0</v>
      </c>
      <c r="X507" s="179">
        <v>0</v>
      </c>
      <c r="Y507" s="179">
        <v>0</v>
      </c>
      <c r="Z507" s="179">
        <v>0</v>
      </c>
      <c r="AA507" s="179">
        <v>0</v>
      </c>
      <c r="AB507" s="179">
        <v>0</v>
      </c>
      <c r="AC507" s="179">
        <v>0</v>
      </c>
      <c r="AD507" s="179">
        <v>0</v>
      </c>
      <c r="AE507" s="162">
        <f t="shared" ref="AE507" si="201">ROUND(G507*2.14%,2)+ROUND(H507*2.14%,2)+ROUND(I507*2.14%,2)+ROUND(J507*2.14%,2)+ROUND(K507*2.14%,2)</f>
        <v>113564.11</v>
      </c>
      <c r="AF507" s="179">
        <v>0</v>
      </c>
      <c r="AG507" s="179">
        <v>0</v>
      </c>
      <c r="AH507" s="181" t="s">
        <v>17033</v>
      </c>
      <c r="AI507" s="181">
        <v>2024</v>
      </c>
      <c r="AJ507" s="181">
        <v>2024</v>
      </c>
      <c r="BY507" s="185"/>
      <c r="CC507" s="184" t="e">
        <v>#N/A</v>
      </c>
      <c r="CG507" s="184" t="e">
        <v>#N/A</v>
      </c>
      <c r="CJ507" s="164">
        <v>-1.4551915228366852E-11</v>
      </c>
      <c r="CN507" s="184" t="e">
        <v>#N/A</v>
      </c>
      <c r="DM507" s="184" t="e">
        <v>#N/A</v>
      </c>
      <c r="DP507" s="118"/>
    </row>
    <row r="508" spans="1:120" x14ac:dyDescent="0.3">
      <c r="A508" s="118">
        <v>1</v>
      </c>
      <c r="B508" s="165">
        <f>SUBTOTAL(9,$A$383:A508)</f>
        <v>124</v>
      </c>
      <c r="C508" s="165"/>
      <c r="D508" s="175" t="s">
        <v>416</v>
      </c>
      <c r="E508" s="198" t="s">
        <v>17204</v>
      </c>
      <c r="F508" s="162">
        <f t="shared" ref="F508:F510" si="202">G508+H508+I508+J508+K508+L508+N508+P508+R508+T508+V508+W508+X508+Y508+Z508+AA508+AB508+AC508+AD508+AE508+AF508+AG508</f>
        <v>2216965.66</v>
      </c>
      <c r="G508" s="178">
        <v>0</v>
      </c>
      <c r="H508" s="178">
        <v>0</v>
      </c>
      <c r="I508" s="178">
        <v>0</v>
      </c>
      <c r="J508" s="178">
        <v>0</v>
      </c>
      <c r="K508" s="178">
        <v>0</v>
      </c>
      <c r="L508" s="178">
        <v>0</v>
      </c>
      <c r="M508" s="195">
        <v>0</v>
      </c>
      <c r="N508" s="178">
        <v>0</v>
      </c>
      <c r="O508" s="167">
        <v>277.55</v>
      </c>
      <c r="P508" s="162">
        <v>2170516.6</v>
      </c>
      <c r="Q508" s="178">
        <v>0</v>
      </c>
      <c r="R508" s="178">
        <v>0</v>
      </c>
      <c r="S508" s="162">
        <v>0</v>
      </c>
      <c r="T508" s="162">
        <v>0</v>
      </c>
      <c r="U508" s="178">
        <v>0</v>
      </c>
      <c r="V508" s="178">
        <v>0</v>
      </c>
      <c r="W508" s="178">
        <v>0</v>
      </c>
      <c r="X508" s="178">
        <v>0</v>
      </c>
      <c r="Y508" s="178">
        <v>0</v>
      </c>
      <c r="Z508" s="178">
        <v>0</v>
      </c>
      <c r="AA508" s="178">
        <v>0</v>
      </c>
      <c r="AB508" s="178">
        <v>0</v>
      </c>
      <c r="AC508" s="178">
        <v>0</v>
      </c>
      <c r="AD508" s="178">
        <v>0</v>
      </c>
      <c r="AE508" s="162">
        <f t="shared" si="200"/>
        <v>46449.06</v>
      </c>
      <c r="AF508" s="162">
        <v>0</v>
      </c>
      <c r="AG508" s="178">
        <v>0</v>
      </c>
      <c r="AH508" s="138" t="s">
        <v>17033</v>
      </c>
      <c r="AI508" s="138">
        <v>2024</v>
      </c>
      <c r="AJ508" s="138">
        <v>2024</v>
      </c>
      <c r="AK508" s="169"/>
      <c r="AL508" s="169"/>
      <c r="AM508" s="169"/>
      <c r="AN508" s="169"/>
      <c r="AO508" s="170" t="s">
        <v>16955</v>
      </c>
      <c r="AP508" s="170" t="s">
        <v>16960</v>
      </c>
      <c r="AQ508" s="170">
        <v>0</v>
      </c>
      <c r="AR508" s="170" t="s">
        <v>16939</v>
      </c>
      <c r="AS508" s="170" t="s">
        <v>16958</v>
      </c>
      <c r="AT508" s="170">
        <v>0</v>
      </c>
      <c r="AU508" s="170"/>
      <c r="AV508" s="170"/>
      <c r="AW508" s="170"/>
      <c r="AX508" s="170"/>
      <c r="AY508" s="170" t="s">
        <v>1279</v>
      </c>
      <c r="AZ508" s="171">
        <v>271.89999999999998</v>
      </c>
      <c r="BA508" s="171">
        <v>252</v>
      </c>
      <c r="BB508" s="170" t="s">
        <v>2966</v>
      </c>
      <c r="BC508" s="170" t="s">
        <v>16998</v>
      </c>
      <c r="BD508" s="172"/>
      <c r="BE508" s="173">
        <v>-25.550000000000011</v>
      </c>
      <c r="BL508" s="118" t="s">
        <v>12116</v>
      </c>
      <c r="BO508" s="118" t="s">
        <v>3598</v>
      </c>
      <c r="BP508" s="118" t="s">
        <v>719</v>
      </c>
      <c r="BQ508" s="118" t="s">
        <v>3599</v>
      </c>
      <c r="BW508" s="118" t="s">
        <v>3598</v>
      </c>
      <c r="BX508" s="118" t="s">
        <v>719</v>
      </c>
      <c r="BY508" s="118" t="s">
        <v>3599</v>
      </c>
      <c r="CJ508" s="164">
        <v>-2.9103830456733704E-11</v>
      </c>
    </row>
    <row r="509" spans="1:120" x14ac:dyDescent="0.3">
      <c r="A509" s="118">
        <v>1</v>
      </c>
      <c r="B509" s="165">
        <f>SUBTOTAL(9,$A$383:A509)</f>
        <v>125</v>
      </c>
      <c r="C509" s="165"/>
      <c r="D509" s="175" t="s">
        <v>419</v>
      </c>
      <c r="E509" s="198" t="s">
        <v>17204</v>
      </c>
      <c r="F509" s="162">
        <f t="shared" si="202"/>
        <v>2329500.4</v>
      </c>
      <c r="G509" s="178">
        <v>0</v>
      </c>
      <c r="H509" s="178">
        <v>0</v>
      </c>
      <c r="I509" s="178">
        <v>0</v>
      </c>
      <c r="J509" s="178">
        <v>0</v>
      </c>
      <c r="K509" s="178">
        <v>0</v>
      </c>
      <c r="L509" s="178">
        <v>0</v>
      </c>
      <c r="M509" s="195">
        <v>0</v>
      </c>
      <c r="N509" s="178">
        <v>0</v>
      </c>
      <c r="O509" s="167">
        <v>221.8</v>
      </c>
      <c r="P509" s="162">
        <v>2280693.56</v>
      </c>
      <c r="Q509" s="178">
        <v>0</v>
      </c>
      <c r="R509" s="178">
        <v>0</v>
      </c>
      <c r="S509" s="162">
        <v>0</v>
      </c>
      <c r="T509" s="162">
        <v>0</v>
      </c>
      <c r="U509" s="178">
        <v>0</v>
      </c>
      <c r="V509" s="178">
        <v>0</v>
      </c>
      <c r="W509" s="178">
        <v>0</v>
      </c>
      <c r="X509" s="178">
        <v>0</v>
      </c>
      <c r="Y509" s="178">
        <v>0</v>
      </c>
      <c r="Z509" s="178">
        <v>0</v>
      </c>
      <c r="AA509" s="178">
        <v>0</v>
      </c>
      <c r="AB509" s="178">
        <v>0</v>
      </c>
      <c r="AC509" s="178">
        <v>0</v>
      </c>
      <c r="AD509" s="178">
        <v>0</v>
      </c>
      <c r="AE509" s="162">
        <f t="shared" si="200"/>
        <v>48806.84</v>
      </c>
      <c r="AF509" s="162">
        <v>0</v>
      </c>
      <c r="AG509" s="178">
        <v>0</v>
      </c>
      <c r="AH509" s="138" t="s">
        <v>17033</v>
      </c>
      <c r="AI509" s="138">
        <v>2024</v>
      </c>
      <c r="AJ509" s="138">
        <v>2024</v>
      </c>
      <c r="AK509" s="169"/>
      <c r="AL509" s="169"/>
      <c r="AM509" s="169"/>
      <c r="AN509" s="169"/>
      <c r="AO509" s="170" t="s">
        <v>16953</v>
      </c>
      <c r="AP509" s="170" t="s">
        <v>16945</v>
      </c>
      <c r="AQ509" s="170">
        <v>0</v>
      </c>
      <c r="AR509" s="170" t="s">
        <v>16937</v>
      </c>
      <c r="AS509" s="170" t="s">
        <v>16943</v>
      </c>
      <c r="AT509" s="170" t="s">
        <v>16950</v>
      </c>
      <c r="AU509" s="170"/>
      <c r="AV509" s="170"/>
      <c r="AW509" s="170"/>
      <c r="AX509" s="170"/>
      <c r="AY509" s="170" t="s">
        <v>2139</v>
      </c>
      <c r="AZ509" s="171">
        <v>255.8</v>
      </c>
      <c r="BA509" s="171">
        <v>244</v>
      </c>
      <c r="BB509" s="170" t="s">
        <v>2966</v>
      </c>
      <c r="BC509" s="170" t="s">
        <v>16998</v>
      </c>
      <c r="BD509" s="172"/>
      <c r="BE509" s="173">
        <v>22.199999999999989</v>
      </c>
      <c r="BL509" s="118" t="s">
        <v>7864</v>
      </c>
      <c r="BO509" s="118" t="s">
        <v>3602</v>
      </c>
      <c r="BP509" s="118" t="s">
        <v>1342</v>
      </c>
      <c r="BQ509" s="118" t="s">
        <v>3603</v>
      </c>
      <c r="BW509" s="118" t="s">
        <v>3602</v>
      </c>
      <c r="BX509" s="118" t="s">
        <v>1342</v>
      </c>
      <c r="BY509" s="118" t="s">
        <v>3603</v>
      </c>
      <c r="CJ509" s="164">
        <v>-1.4551915228366852E-10</v>
      </c>
    </row>
    <row r="510" spans="1:120" x14ac:dyDescent="0.3">
      <c r="A510" s="118">
        <v>1</v>
      </c>
      <c r="B510" s="165">
        <f>SUBTOTAL(9,$A$383:A510)</f>
        <v>126</v>
      </c>
      <c r="C510" s="165"/>
      <c r="D510" s="175" t="s">
        <v>407</v>
      </c>
      <c r="E510" s="198" t="s">
        <v>17204</v>
      </c>
      <c r="F510" s="162">
        <f t="shared" si="202"/>
        <v>2390309.11</v>
      </c>
      <c r="G510" s="178">
        <v>0</v>
      </c>
      <c r="H510" s="178">
        <v>0</v>
      </c>
      <c r="I510" s="178">
        <v>0</v>
      </c>
      <c r="J510" s="178">
        <v>0</v>
      </c>
      <c r="K510" s="178">
        <v>0</v>
      </c>
      <c r="L510" s="178">
        <v>0</v>
      </c>
      <c r="M510" s="195">
        <v>0</v>
      </c>
      <c r="N510" s="178">
        <v>0</v>
      </c>
      <c r="O510" s="167">
        <v>418</v>
      </c>
      <c r="P510" s="162">
        <v>2340228.23</v>
      </c>
      <c r="Q510" s="178">
        <v>0</v>
      </c>
      <c r="R510" s="178">
        <v>0</v>
      </c>
      <c r="S510" s="162">
        <v>0</v>
      </c>
      <c r="T510" s="162">
        <v>0</v>
      </c>
      <c r="U510" s="178">
        <v>0</v>
      </c>
      <c r="V510" s="178">
        <v>0</v>
      </c>
      <c r="W510" s="178">
        <v>0</v>
      </c>
      <c r="X510" s="178">
        <v>0</v>
      </c>
      <c r="Y510" s="178">
        <v>0</v>
      </c>
      <c r="Z510" s="178">
        <v>0</v>
      </c>
      <c r="AA510" s="178">
        <v>0</v>
      </c>
      <c r="AB510" s="178">
        <v>0</v>
      </c>
      <c r="AC510" s="178">
        <v>0</v>
      </c>
      <c r="AD510" s="178">
        <v>0</v>
      </c>
      <c r="AE510" s="162">
        <f t="shared" si="200"/>
        <v>50080.88</v>
      </c>
      <c r="AF510" s="162">
        <v>0</v>
      </c>
      <c r="AG510" s="178">
        <v>0</v>
      </c>
      <c r="AH510" s="138" t="s">
        <v>17033</v>
      </c>
      <c r="AI510" s="138">
        <v>2024</v>
      </c>
      <c r="AJ510" s="138">
        <v>2024</v>
      </c>
      <c r="AK510" s="169"/>
      <c r="AL510" s="169"/>
      <c r="AM510" s="169"/>
      <c r="AN510" s="169"/>
      <c r="AO510" s="170" t="s">
        <v>16939</v>
      </c>
      <c r="AP510" s="170" t="s">
        <v>16960</v>
      </c>
      <c r="AQ510" s="170">
        <v>0</v>
      </c>
      <c r="AR510" s="170" t="s">
        <v>16941</v>
      </c>
      <c r="AS510" s="170" t="s">
        <v>16952</v>
      </c>
      <c r="AT510" s="170">
        <v>0</v>
      </c>
      <c r="AU510" s="170"/>
      <c r="AV510" s="170"/>
      <c r="AW510" s="170"/>
      <c r="AX510" s="170"/>
      <c r="AY510" s="170" t="s">
        <v>662</v>
      </c>
      <c r="AZ510" s="171">
        <v>410</v>
      </c>
      <c r="BA510" s="171">
        <v>268.39999999999998</v>
      </c>
      <c r="BB510" s="170" t="s">
        <v>2966</v>
      </c>
      <c r="BC510" s="170" t="s">
        <v>16998</v>
      </c>
      <c r="BD510" s="172"/>
      <c r="BE510" s="173">
        <f t="shared" ref="BE510" si="203">BA510-O510</f>
        <v>-149.60000000000002</v>
      </c>
      <c r="BF510" s="118" t="s">
        <v>16996</v>
      </c>
      <c r="BL510" s="118" t="str">
        <f t="shared" ref="BL510:BL520" si="204">VLOOKUP(D510,BO:BQ,3,FALSE)</f>
        <v>268.400</v>
      </c>
      <c r="BO510" s="118" t="s">
        <v>516</v>
      </c>
      <c r="BP510" s="118" t="s">
        <v>661</v>
      </c>
      <c r="BQ510" s="118" t="s">
        <v>728</v>
      </c>
      <c r="BW510" s="118" t="s">
        <v>516</v>
      </c>
      <c r="BX510" s="118" t="s">
        <v>661</v>
      </c>
      <c r="BY510" s="118" t="s">
        <v>728</v>
      </c>
      <c r="CJ510" s="164">
        <f t="shared" ref="CJ510" si="205">F510-G510-H510-I510-J510-K510-L510-N510-P510-R510-T510-V510-W510-X510-Y510-Z510-AA510-AB510-AC510-AD510-AE510-AF510-AG510</f>
        <v>-1.0913936421275139E-10</v>
      </c>
    </row>
    <row r="511" spans="1:120" x14ac:dyDescent="0.3">
      <c r="B511" s="196" t="s">
        <v>199</v>
      </c>
      <c r="C511" s="196"/>
      <c r="D511" s="196"/>
      <c r="E511" s="197"/>
      <c r="F511" s="161">
        <f t="shared" ref="F511:AG511" si="206">SUM(F512:F524)</f>
        <v>102043050.95</v>
      </c>
      <c r="G511" s="162">
        <f t="shared" si="206"/>
        <v>0</v>
      </c>
      <c r="H511" s="162">
        <f t="shared" si="206"/>
        <v>0</v>
      </c>
      <c r="I511" s="162">
        <f t="shared" si="206"/>
        <v>0</v>
      </c>
      <c r="J511" s="162">
        <f t="shared" si="206"/>
        <v>0</v>
      </c>
      <c r="K511" s="162">
        <f t="shared" si="206"/>
        <v>0</v>
      </c>
      <c r="L511" s="162">
        <f t="shared" si="206"/>
        <v>0</v>
      </c>
      <c r="M511" s="163">
        <f t="shared" si="206"/>
        <v>0</v>
      </c>
      <c r="N511" s="162">
        <f t="shared" si="206"/>
        <v>0</v>
      </c>
      <c r="O511" s="162">
        <f t="shared" si="206"/>
        <v>9929.7999999999993</v>
      </c>
      <c r="P511" s="162">
        <f t="shared" si="206"/>
        <v>91371342.409999996</v>
      </c>
      <c r="Q511" s="162">
        <f t="shared" si="206"/>
        <v>0</v>
      </c>
      <c r="R511" s="162">
        <f t="shared" si="206"/>
        <v>0</v>
      </c>
      <c r="S511" s="162">
        <f t="shared" si="206"/>
        <v>1050</v>
      </c>
      <c r="T511" s="162">
        <f t="shared" si="206"/>
        <v>7000772.4699999997</v>
      </c>
      <c r="U511" s="162">
        <f t="shared" si="206"/>
        <v>0</v>
      </c>
      <c r="V511" s="162">
        <f t="shared" si="206"/>
        <v>0</v>
      </c>
      <c r="W511" s="162">
        <f t="shared" si="206"/>
        <v>0</v>
      </c>
      <c r="X511" s="162">
        <f t="shared" si="206"/>
        <v>0</v>
      </c>
      <c r="Y511" s="162">
        <f t="shared" si="206"/>
        <v>0</v>
      </c>
      <c r="Z511" s="162">
        <f t="shared" si="206"/>
        <v>0</v>
      </c>
      <c r="AA511" s="162">
        <f t="shared" si="206"/>
        <v>0</v>
      </c>
      <c r="AB511" s="162">
        <f t="shared" si="206"/>
        <v>0</v>
      </c>
      <c r="AC511" s="162">
        <f t="shared" si="206"/>
        <v>0</v>
      </c>
      <c r="AD511" s="162">
        <f t="shared" si="206"/>
        <v>0</v>
      </c>
      <c r="AE511" s="162">
        <f t="shared" si="206"/>
        <v>2105163.2599999998</v>
      </c>
      <c r="AF511" s="162">
        <f t="shared" si="206"/>
        <v>1565772.81</v>
      </c>
      <c r="AG511" s="162">
        <f t="shared" si="206"/>
        <v>0</v>
      </c>
      <c r="AH511" s="138" t="s">
        <v>17012</v>
      </c>
      <c r="AI511" s="138" t="s">
        <v>17012</v>
      </c>
      <c r="AJ511" s="138" t="s">
        <v>17012</v>
      </c>
      <c r="AK511" s="169"/>
      <c r="AL511" s="169"/>
      <c r="AM511" s="169"/>
      <c r="AN511" s="169"/>
      <c r="AO511" s="170"/>
      <c r="AP511" s="170"/>
      <c r="AQ511" s="170"/>
      <c r="AR511" s="170"/>
      <c r="AS511" s="170"/>
      <c r="AT511" s="170"/>
      <c r="AU511" s="170"/>
      <c r="AV511" s="170"/>
      <c r="AW511" s="170"/>
      <c r="AX511" s="170"/>
      <c r="AY511" s="170"/>
      <c r="AZ511" s="171"/>
      <c r="BA511" s="171"/>
      <c r="BB511" s="170"/>
      <c r="BC511" s="170"/>
      <c r="BD511" s="172"/>
      <c r="BE511" s="173">
        <f t="shared" si="191"/>
        <v>-9929.7999999999993</v>
      </c>
      <c r="BL511" s="118" t="e">
        <f t="shared" si="204"/>
        <v>#N/A</v>
      </c>
      <c r="BO511" s="118" t="s">
        <v>3235</v>
      </c>
      <c r="BP511" s="118" t="s">
        <v>2983</v>
      </c>
      <c r="BQ511" s="118" t="s">
        <v>3236</v>
      </c>
      <c r="BW511" s="118" t="s">
        <v>3235</v>
      </c>
      <c r="BX511" s="118" t="s">
        <v>2983</v>
      </c>
      <c r="BY511" s="118" t="s">
        <v>3236</v>
      </c>
      <c r="CJ511" s="164">
        <f t="shared" si="171"/>
        <v>6.9849193096160889E-9</v>
      </c>
    </row>
    <row r="512" spans="1:120" x14ac:dyDescent="0.3">
      <c r="A512" s="118">
        <v>1</v>
      </c>
      <c r="B512" s="165">
        <f>SUBTOTAL(9,$A$383:A512)</f>
        <v>127</v>
      </c>
      <c r="C512" s="165"/>
      <c r="D512" s="175" t="s">
        <v>200</v>
      </c>
      <c r="E512" s="198" t="s">
        <v>17205</v>
      </c>
      <c r="F512" s="162">
        <f t="shared" ref="F512:F522" si="207">G512+H512+I512+J512+K512+L512+N512+P512+R512+T512+V512+W512+X512+Y512+Z512+AA512+AB512+AC512+AD512+AE512+AF512+AG512</f>
        <v>4576298.2699999996</v>
      </c>
      <c r="G512" s="178">
        <v>0</v>
      </c>
      <c r="H512" s="178">
        <v>0</v>
      </c>
      <c r="I512" s="178">
        <v>0</v>
      </c>
      <c r="J512" s="178">
        <v>0</v>
      </c>
      <c r="K512" s="178">
        <v>0</v>
      </c>
      <c r="L512" s="178">
        <v>0</v>
      </c>
      <c r="M512" s="195">
        <v>0</v>
      </c>
      <c r="N512" s="178">
        <v>0</v>
      </c>
      <c r="O512" s="162">
        <v>484</v>
      </c>
      <c r="P512" s="162">
        <v>4358828.3</v>
      </c>
      <c r="Q512" s="178">
        <v>0</v>
      </c>
      <c r="R512" s="178">
        <v>0</v>
      </c>
      <c r="S512" s="162">
        <v>0</v>
      </c>
      <c r="T512" s="162">
        <v>0</v>
      </c>
      <c r="U512" s="178">
        <v>0</v>
      </c>
      <c r="V512" s="178">
        <v>0</v>
      </c>
      <c r="W512" s="178">
        <v>0</v>
      </c>
      <c r="X512" s="178">
        <v>0</v>
      </c>
      <c r="Y512" s="178">
        <v>0</v>
      </c>
      <c r="Z512" s="178">
        <v>0</v>
      </c>
      <c r="AA512" s="178">
        <v>0</v>
      </c>
      <c r="AB512" s="178">
        <v>0</v>
      </c>
      <c r="AC512" s="178">
        <v>0</v>
      </c>
      <c r="AD512" s="178">
        <v>0</v>
      </c>
      <c r="AE512" s="162">
        <f>ROUND(P512*2.14%,2)</f>
        <v>93278.93</v>
      </c>
      <c r="AF512" s="162">
        <v>124191.03999999999</v>
      </c>
      <c r="AG512" s="178">
        <v>0</v>
      </c>
      <c r="AH512" s="138">
        <v>2024</v>
      </c>
      <c r="AI512" s="138">
        <v>2024</v>
      </c>
      <c r="AJ512" s="138">
        <v>2024</v>
      </c>
      <c r="AK512" s="169"/>
      <c r="AL512" s="169"/>
      <c r="AM512" s="169"/>
      <c r="AN512" s="169"/>
      <c r="AO512" s="170" t="s">
        <v>16935</v>
      </c>
      <c r="AP512" s="170" t="s">
        <v>16948</v>
      </c>
      <c r="AQ512" s="170">
        <v>0</v>
      </c>
      <c r="AR512" s="170" t="s">
        <v>16954</v>
      </c>
      <c r="AS512" s="170" t="s">
        <v>16938</v>
      </c>
      <c r="AT512" s="170">
        <v>0</v>
      </c>
      <c r="AU512" s="170"/>
      <c r="AV512" s="170"/>
      <c r="AW512" s="170"/>
      <c r="AX512" s="170"/>
      <c r="AY512" s="170" t="s">
        <v>612</v>
      </c>
      <c r="AZ512" s="171">
        <v>540.9</v>
      </c>
      <c r="BA512" s="171">
        <v>484</v>
      </c>
      <c r="BB512" s="170" t="s">
        <v>2966</v>
      </c>
      <c r="BC512" s="170" t="s">
        <v>16998</v>
      </c>
      <c r="BD512" s="172"/>
      <c r="BE512" s="173">
        <f t="shared" si="191"/>
        <v>0</v>
      </c>
      <c r="BL512" s="118" t="str">
        <f t="shared" si="204"/>
        <v>589.000</v>
      </c>
      <c r="BO512" s="118" t="s">
        <v>3237</v>
      </c>
      <c r="BP512" s="118" t="s">
        <v>2983</v>
      </c>
      <c r="BQ512" s="118" t="s">
        <v>2983</v>
      </c>
      <c r="BW512" s="118" t="s">
        <v>3237</v>
      </c>
      <c r="BX512" s="118" t="s">
        <v>2983</v>
      </c>
      <c r="BY512" s="118" t="s">
        <v>2983</v>
      </c>
      <c r="CJ512" s="164">
        <f t="shared" si="171"/>
        <v>-2.4738255888223648E-10</v>
      </c>
    </row>
    <row r="513" spans="1:120" x14ac:dyDescent="0.3">
      <c r="A513" s="118">
        <v>1</v>
      </c>
      <c r="B513" s="165">
        <f>SUBTOTAL(9,$A$383:A513)</f>
        <v>128</v>
      </c>
      <c r="C513" s="165"/>
      <c r="D513" s="175" t="s">
        <v>201</v>
      </c>
      <c r="E513" s="198" t="s">
        <v>17205</v>
      </c>
      <c r="F513" s="162">
        <f t="shared" si="207"/>
        <v>5953650.8799999999</v>
      </c>
      <c r="G513" s="178">
        <v>0</v>
      </c>
      <c r="H513" s="178">
        <v>0</v>
      </c>
      <c r="I513" s="178">
        <v>0</v>
      </c>
      <c r="J513" s="178">
        <v>0</v>
      </c>
      <c r="K513" s="178">
        <v>0</v>
      </c>
      <c r="L513" s="178">
        <v>0</v>
      </c>
      <c r="M513" s="195">
        <v>0</v>
      </c>
      <c r="N513" s="178">
        <v>0</v>
      </c>
      <c r="O513" s="162">
        <v>707</v>
      </c>
      <c r="P513" s="162">
        <v>5655863.7199999997</v>
      </c>
      <c r="Q513" s="178">
        <v>0</v>
      </c>
      <c r="R513" s="178">
        <v>0</v>
      </c>
      <c r="S513" s="162">
        <v>0</v>
      </c>
      <c r="T513" s="162">
        <v>0</v>
      </c>
      <c r="U513" s="178">
        <v>0</v>
      </c>
      <c r="V513" s="178">
        <v>0</v>
      </c>
      <c r="W513" s="178">
        <v>0</v>
      </c>
      <c r="X513" s="178">
        <v>0</v>
      </c>
      <c r="Y513" s="178">
        <v>0</v>
      </c>
      <c r="Z513" s="178">
        <v>0</v>
      </c>
      <c r="AA513" s="178">
        <v>0</v>
      </c>
      <c r="AB513" s="178">
        <v>0</v>
      </c>
      <c r="AC513" s="178">
        <v>0</v>
      </c>
      <c r="AD513" s="178">
        <v>0</v>
      </c>
      <c r="AE513" s="162">
        <f>ROUND(P513*2.14%,2)</f>
        <v>121035.48</v>
      </c>
      <c r="AF513" s="162">
        <v>176751.68</v>
      </c>
      <c r="AG513" s="178">
        <v>0</v>
      </c>
      <c r="AH513" s="138">
        <v>2024</v>
      </c>
      <c r="AI513" s="138">
        <v>2024</v>
      </c>
      <c r="AJ513" s="138">
        <v>2024</v>
      </c>
      <c r="AK513" s="169"/>
      <c r="AL513" s="169"/>
      <c r="AM513" s="169"/>
      <c r="AN513" s="169"/>
      <c r="AO513" s="170" t="s">
        <v>16939</v>
      </c>
      <c r="AP513" s="170" t="s">
        <v>16953</v>
      </c>
      <c r="AQ513" s="170">
        <v>0</v>
      </c>
      <c r="AR513" s="170" t="s">
        <v>16956</v>
      </c>
      <c r="AS513" s="170" t="s">
        <v>16952</v>
      </c>
      <c r="AT513" s="170" t="s">
        <v>16950</v>
      </c>
      <c r="AU513" s="170"/>
      <c r="AV513" s="170"/>
      <c r="AW513" s="170"/>
      <c r="AX513" s="170"/>
      <c r="AY513" s="170" t="s">
        <v>636</v>
      </c>
      <c r="AZ513" s="171">
        <v>1185</v>
      </c>
      <c r="BA513" s="171">
        <v>707</v>
      </c>
      <c r="BB513" s="170" t="s">
        <v>2966</v>
      </c>
      <c r="BC513" s="170" t="s">
        <v>16998</v>
      </c>
      <c r="BD513" s="172"/>
      <c r="BE513" s="173">
        <f t="shared" si="191"/>
        <v>0</v>
      </c>
      <c r="BL513" s="118" t="str">
        <f t="shared" si="204"/>
        <v>546.000</v>
      </c>
      <c r="BO513" s="118" t="s">
        <v>3238</v>
      </c>
      <c r="BP513" s="118" t="s">
        <v>3081</v>
      </c>
      <c r="BQ513" s="118" t="s">
        <v>3239</v>
      </c>
      <c r="BW513" s="118" t="s">
        <v>3238</v>
      </c>
      <c r="BX513" s="118" t="s">
        <v>3081</v>
      </c>
      <c r="BY513" s="118" t="s">
        <v>3239</v>
      </c>
      <c r="CJ513" s="164">
        <f t="shared" si="171"/>
        <v>1.7462298274040222E-10</v>
      </c>
    </row>
    <row r="514" spans="1:120" x14ac:dyDescent="0.3">
      <c r="A514" s="118">
        <v>1</v>
      </c>
      <c r="B514" s="165">
        <f>SUBTOTAL(9,$A$383:A514)</f>
        <v>129</v>
      </c>
      <c r="C514" s="165"/>
      <c r="D514" s="175" t="s">
        <v>202</v>
      </c>
      <c r="E514" s="198" t="s">
        <v>17205</v>
      </c>
      <c r="F514" s="162">
        <f t="shared" si="207"/>
        <v>8806110.7100000009</v>
      </c>
      <c r="G514" s="178">
        <v>0</v>
      </c>
      <c r="H514" s="178">
        <v>0</v>
      </c>
      <c r="I514" s="178">
        <v>0</v>
      </c>
      <c r="J514" s="178">
        <v>0</v>
      </c>
      <c r="K514" s="178">
        <v>0</v>
      </c>
      <c r="L514" s="178">
        <v>0</v>
      </c>
      <c r="M514" s="195">
        <v>0</v>
      </c>
      <c r="N514" s="178">
        <v>0</v>
      </c>
      <c r="O514" s="162">
        <v>930</v>
      </c>
      <c r="P514" s="162">
        <f>7495406.31+896564.28</f>
        <v>8391970.5899999999</v>
      </c>
      <c r="Q514" s="178">
        <v>0</v>
      </c>
      <c r="R514" s="178">
        <v>0</v>
      </c>
      <c r="S514" s="162">
        <v>0</v>
      </c>
      <c r="T514" s="162">
        <v>0</v>
      </c>
      <c r="U514" s="178">
        <v>0</v>
      </c>
      <c r="V514" s="178">
        <v>0</v>
      </c>
      <c r="W514" s="178">
        <v>0</v>
      </c>
      <c r="X514" s="178">
        <v>0</v>
      </c>
      <c r="Y514" s="178">
        <v>0</v>
      </c>
      <c r="Z514" s="178">
        <v>0</v>
      </c>
      <c r="AA514" s="178">
        <v>0</v>
      </c>
      <c r="AB514" s="178">
        <v>0</v>
      </c>
      <c r="AC514" s="178">
        <v>0</v>
      </c>
      <c r="AD514" s="178">
        <v>0</v>
      </c>
      <c r="AE514" s="162">
        <f>ROUND(P514*2.14%,2)-0.01</f>
        <v>179588.16</v>
      </c>
      <c r="AF514" s="162">
        <v>234551.96</v>
      </c>
      <c r="AG514" s="178">
        <v>0</v>
      </c>
      <c r="AH514" s="138">
        <v>2024</v>
      </c>
      <c r="AI514" s="138">
        <v>2024</v>
      </c>
      <c r="AJ514" s="138">
        <v>2024</v>
      </c>
      <c r="AK514" s="169"/>
      <c r="AL514" s="169"/>
      <c r="AM514" s="169"/>
      <c r="AN514" s="169"/>
      <c r="AO514" s="170" t="s">
        <v>16939</v>
      </c>
      <c r="AP514" s="170" t="s">
        <v>16935</v>
      </c>
      <c r="AQ514" s="170">
        <v>0</v>
      </c>
      <c r="AR514" s="170" t="s">
        <v>16951</v>
      </c>
      <c r="AS514" s="170" t="s">
        <v>16952</v>
      </c>
      <c r="AT514" s="170">
        <v>0</v>
      </c>
      <c r="AU514" s="170"/>
      <c r="AV514" s="170"/>
      <c r="AW514" s="170"/>
      <c r="AX514" s="170"/>
      <c r="AY514" s="170" t="s">
        <v>662</v>
      </c>
      <c r="AZ514" s="171">
        <v>1915.9</v>
      </c>
      <c r="BA514" s="171">
        <v>930</v>
      </c>
      <c r="BB514" s="170" t="s">
        <v>2966</v>
      </c>
      <c r="BC514" s="170" t="s">
        <v>3043</v>
      </c>
      <c r="BD514" s="172"/>
      <c r="BE514" s="173">
        <f t="shared" si="191"/>
        <v>0</v>
      </c>
      <c r="BL514" s="118" t="str">
        <f t="shared" si="204"/>
        <v>705.000</v>
      </c>
      <c r="BO514" s="118" t="s">
        <v>3240</v>
      </c>
      <c r="BP514" s="118" t="s">
        <v>2983</v>
      </c>
      <c r="BQ514" s="118" t="s">
        <v>2983</v>
      </c>
      <c r="BW514" s="118" t="s">
        <v>3240</v>
      </c>
      <c r="BX514" s="118" t="s">
        <v>2983</v>
      </c>
      <c r="BY514" s="118" t="s">
        <v>2983</v>
      </c>
      <c r="CJ514" s="164">
        <f t="shared" si="171"/>
        <v>1.0477378964424133E-9</v>
      </c>
    </row>
    <row r="515" spans="1:120" x14ac:dyDescent="0.3">
      <c r="A515" s="118">
        <v>1</v>
      </c>
      <c r="B515" s="165">
        <f>SUBTOTAL(9,$A$383:A515)</f>
        <v>130</v>
      </c>
      <c r="C515" s="165"/>
      <c r="D515" s="175" t="s">
        <v>204</v>
      </c>
      <c r="E515" s="198" t="s">
        <v>17205</v>
      </c>
      <c r="F515" s="162">
        <f t="shared" si="207"/>
        <v>6164290.8799999999</v>
      </c>
      <c r="G515" s="178">
        <v>0</v>
      </c>
      <c r="H515" s="178">
        <v>0</v>
      </c>
      <c r="I515" s="178">
        <v>0</v>
      </c>
      <c r="J515" s="178">
        <v>0</v>
      </c>
      <c r="K515" s="178">
        <v>0</v>
      </c>
      <c r="L515" s="178">
        <v>0</v>
      </c>
      <c r="M515" s="195">
        <v>0</v>
      </c>
      <c r="N515" s="178">
        <v>0</v>
      </c>
      <c r="O515" s="162">
        <v>732</v>
      </c>
      <c r="P515" s="162">
        <v>5862090.46</v>
      </c>
      <c r="Q515" s="178">
        <v>0</v>
      </c>
      <c r="R515" s="178">
        <v>0</v>
      </c>
      <c r="S515" s="162">
        <v>0</v>
      </c>
      <c r="T515" s="162">
        <v>0</v>
      </c>
      <c r="U515" s="178">
        <v>0</v>
      </c>
      <c r="V515" s="178">
        <v>0</v>
      </c>
      <c r="W515" s="178">
        <v>0</v>
      </c>
      <c r="X515" s="178">
        <v>0</v>
      </c>
      <c r="Y515" s="178">
        <v>0</v>
      </c>
      <c r="Z515" s="178">
        <v>0</v>
      </c>
      <c r="AA515" s="178">
        <v>0</v>
      </c>
      <c r="AB515" s="178">
        <v>0</v>
      </c>
      <c r="AC515" s="178">
        <v>0</v>
      </c>
      <c r="AD515" s="178">
        <v>0</v>
      </c>
      <c r="AE515" s="162">
        <f>ROUND(P515*2.14%,2)</f>
        <v>125448.74</v>
      </c>
      <c r="AF515" s="162">
        <v>176751.68</v>
      </c>
      <c r="AG515" s="178">
        <v>0</v>
      </c>
      <c r="AH515" s="138">
        <v>2024</v>
      </c>
      <c r="AI515" s="138">
        <v>2024</v>
      </c>
      <c r="AJ515" s="138">
        <v>2024</v>
      </c>
      <c r="AK515" s="169"/>
      <c r="AL515" s="169"/>
      <c r="AM515" s="169"/>
      <c r="AN515" s="169"/>
      <c r="AO515" s="170" t="s">
        <v>16939</v>
      </c>
      <c r="AP515" s="170">
        <v>2017</v>
      </c>
      <c r="AQ515" s="170">
        <v>0</v>
      </c>
      <c r="AR515" s="170" t="s">
        <v>16953</v>
      </c>
      <c r="AS515" s="170" t="s">
        <v>16952</v>
      </c>
      <c r="AT515" s="170">
        <v>0</v>
      </c>
      <c r="AU515" s="170"/>
      <c r="AV515" s="170" t="s">
        <v>16961</v>
      </c>
      <c r="AW515" s="174">
        <v>684099</v>
      </c>
      <c r="AX515" s="174">
        <v>720410.6</v>
      </c>
      <c r="AY515" s="170" t="s">
        <v>613</v>
      </c>
      <c r="AZ515" s="171">
        <v>1205.4000000000001</v>
      </c>
      <c r="BA515" s="171">
        <v>732</v>
      </c>
      <c r="BB515" s="170" t="s">
        <v>2966</v>
      </c>
      <c r="BC515" s="170" t="s">
        <v>16998</v>
      </c>
      <c r="BD515" s="172"/>
      <c r="BE515" s="173">
        <f t="shared" si="191"/>
        <v>0</v>
      </c>
      <c r="BL515" s="118" t="str">
        <f t="shared" si="204"/>
        <v>546.000</v>
      </c>
      <c r="BO515" s="118" t="s">
        <v>3242</v>
      </c>
      <c r="BP515" s="118" t="s">
        <v>3243</v>
      </c>
      <c r="BQ515" s="118" t="s">
        <v>3244</v>
      </c>
      <c r="BW515" s="118" t="s">
        <v>3242</v>
      </c>
      <c r="BX515" s="118" t="s">
        <v>3243</v>
      </c>
      <c r="BY515" s="118" t="s">
        <v>3244</v>
      </c>
      <c r="CJ515" s="164">
        <f t="shared" si="171"/>
        <v>-5.8207660913467407E-11</v>
      </c>
    </row>
    <row r="516" spans="1:120" x14ac:dyDescent="0.3">
      <c r="A516" s="118">
        <v>1</v>
      </c>
      <c r="B516" s="165">
        <f>SUBTOTAL(9,$A$383:A516)</f>
        <v>131</v>
      </c>
      <c r="C516" s="165"/>
      <c r="D516" s="175" t="s">
        <v>205</v>
      </c>
      <c r="E516" s="198" t="s">
        <v>17205</v>
      </c>
      <c r="F516" s="162">
        <f t="shared" si="207"/>
        <v>7310468.54</v>
      </c>
      <c r="G516" s="178">
        <v>0</v>
      </c>
      <c r="H516" s="178">
        <v>0</v>
      </c>
      <c r="I516" s="178">
        <v>0</v>
      </c>
      <c r="J516" s="178">
        <v>0</v>
      </c>
      <c r="K516" s="178">
        <v>0</v>
      </c>
      <c r="L516" s="178">
        <v>0</v>
      </c>
      <c r="M516" s="195">
        <v>0</v>
      </c>
      <c r="N516" s="178">
        <v>0</v>
      </c>
      <c r="O516" s="162">
        <v>0</v>
      </c>
      <c r="P516" s="162">
        <v>0</v>
      </c>
      <c r="Q516" s="178">
        <v>0</v>
      </c>
      <c r="R516" s="178">
        <v>0</v>
      </c>
      <c r="S516" s="162">
        <v>1050</v>
      </c>
      <c r="T516" s="162">
        <v>7000772.4699999997</v>
      </c>
      <c r="U516" s="178">
        <v>0</v>
      </c>
      <c r="V516" s="178">
        <v>0</v>
      </c>
      <c r="W516" s="178">
        <v>0</v>
      </c>
      <c r="X516" s="178">
        <v>0</v>
      </c>
      <c r="Y516" s="178">
        <v>0</v>
      </c>
      <c r="Z516" s="178">
        <v>0</v>
      </c>
      <c r="AA516" s="178">
        <v>0</v>
      </c>
      <c r="AB516" s="178">
        <v>0</v>
      </c>
      <c r="AC516" s="178">
        <v>0</v>
      </c>
      <c r="AD516" s="178">
        <v>0</v>
      </c>
      <c r="AE516" s="162">
        <f>ROUND(T516*2.14%,2)</f>
        <v>149816.53</v>
      </c>
      <c r="AF516" s="178">
        <v>159879.54</v>
      </c>
      <c r="AG516" s="178">
        <v>0</v>
      </c>
      <c r="AH516" s="138">
        <v>2024</v>
      </c>
      <c r="AI516" s="138">
        <v>2024</v>
      </c>
      <c r="AJ516" s="138">
        <v>2024</v>
      </c>
      <c r="AK516" s="169"/>
      <c r="AL516" s="169"/>
      <c r="AM516" s="169"/>
      <c r="AN516" s="169"/>
      <c r="AO516" s="170" t="s">
        <v>16941</v>
      </c>
      <c r="AP516" s="170" t="s">
        <v>16951</v>
      </c>
      <c r="AQ516" s="170">
        <v>0</v>
      </c>
      <c r="AR516" s="170" t="s">
        <v>16955</v>
      </c>
      <c r="AS516" s="170" t="s">
        <v>16938</v>
      </c>
      <c r="AT516" s="170" t="s">
        <v>16951</v>
      </c>
      <c r="AU516" s="170"/>
      <c r="AV516" s="170"/>
      <c r="AW516" s="170"/>
      <c r="AX516" s="170"/>
      <c r="AY516" s="170" t="s">
        <v>612</v>
      </c>
      <c r="AZ516" s="171">
        <v>1386.8</v>
      </c>
      <c r="BA516" s="171">
        <v>1149</v>
      </c>
      <c r="BB516" s="170" t="s">
        <v>2966</v>
      </c>
      <c r="BC516" s="170" t="s">
        <v>612</v>
      </c>
      <c r="BD516" s="172"/>
      <c r="BE516" s="173">
        <f t="shared" si="191"/>
        <v>1149</v>
      </c>
      <c r="BL516" s="118" t="str">
        <f t="shared" si="204"/>
        <v>1149.000</v>
      </c>
      <c r="BO516" s="118" t="s">
        <v>3245</v>
      </c>
      <c r="BP516" s="118" t="s">
        <v>2983</v>
      </c>
      <c r="BQ516" s="118" t="s">
        <v>2983</v>
      </c>
      <c r="BW516" s="118" t="s">
        <v>3245</v>
      </c>
      <c r="BX516" s="118" t="s">
        <v>2983</v>
      </c>
      <c r="BY516" s="118" t="s">
        <v>2983</v>
      </c>
      <c r="CJ516" s="164">
        <f t="shared" si="171"/>
        <v>2.9103830456733704E-10</v>
      </c>
    </row>
    <row r="517" spans="1:120" x14ac:dyDescent="0.3">
      <c r="A517" s="118">
        <v>1</v>
      </c>
      <c r="B517" s="165">
        <f>SUBTOTAL(9,$A$383:A517)</f>
        <v>132</v>
      </c>
      <c r="C517" s="165"/>
      <c r="D517" s="175" t="s">
        <v>206</v>
      </c>
      <c r="E517" s="198" t="s">
        <v>17205</v>
      </c>
      <c r="F517" s="162">
        <f t="shared" si="207"/>
        <v>10590746.890000001</v>
      </c>
      <c r="G517" s="178">
        <v>0</v>
      </c>
      <c r="H517" s="178">
        <v>0</v>
      </c>
      <c r="I517" s="178">
        <v>0</v>
      </c>
      <c r="J517" s="178">
        <v>0</v>
      </c>
      <c r="K517" s="178">
        <v>0</v>
      </c>
      <c r="L517" s="178">
        <v>0</v>
      </c>
      <c r="M517" s="195">
        <v>0</v>
      </c>
      <c r="N517" s="178">
        <v>0</v>
      </c>
      <c r="O517" s="162">
        <v>1131</v>
      </c>
      <c r="P517" s="162">
        <f>9133888.39+1000000</f>
        <v>10133888.390000001</v>
      </c>
      <c r="Q517" s="178">
        <v>0</v>
      </c>
      <c r="R517" s="178">
        <v>0</v>
      </c>
      <c r="S517" s="162">
        <v>0</v>
      </c>
      <c r="T517" s="162">
        <v>0</v>
      </c>
      <c r="U517" s="178">
        <v>0</v>
      </c>
      <c r="V517" s="178">
        <v>0</v>
      </c>
      <c r="W517" s="178">
        <v>0</v>
      </c>
      <c r="X517" s="178">
        <v>0</v>
      </c>
      <c r="Y517" s="178">
        <v>0</v>
      </c>
      <c r="Z517" s="178">
        <v>0</v>
      </c>
      <c r="AA517" s="178">
        <v>0</v>
      </c>
      <c r="AB517" s="178">
        <v>0</v>
      </c>
      <c r="AC517" s="178">
        <v>0</v>
      </c>
      <c r="AD517" s="178">
        <v>0</v>
      </c>
      <c r="AE517" s="162">
        <f>ROUND(P517*2.14%,2)</f>
        <v>216865.21</v>
      </c>
      <c r="AF517" s="178">
        <v>239993.29</v>
      </c>
      <c r="AG517" s="178">
        <v>0</v>
      </c>
      <c r="AH517" s="138">
        <v>2024</v>
      </c>
      <c r="AI517" s="138">
        <v>2024</v>
      </c>
      <c r="AJ517" s="138">
        <v>2024</v>
      </c>
      <c r="AK517" s="169"/>
      <c r="AL517" s="169"/>
      <c r="AM517" s="169"/>
      <c r="AN517" s="169"/>
      <c r="AO517" s="170" t="s">
        <v>16940</v>
      </c>
      <c r="AP517" s="170" t="s">
        <v>16945</v>
      </c>
      <c r="AQ517" s="170">
        <v>0</v>
      </c>
      <c r="AR517" s="170" t="s">
        <v>16941</v>
      </c>
      <c r="AS517" s="170" t="s">
        <v>16958</v>
      </c>
      <c r="AT517" s="170" t="s">
        <v>16950</v>
      </c>
      <c r="AU517" s="170"/>
      <c r="AV517" s="170"/>
      <c r="AW517" s="170"/>
      <c r="AX517" s="170"/>
      <c r="AY517" s="170" t="s">
        <v>631</v>
      </c>
      <c r="AZ517" s="171">
        <v>2684.2</v>
      </c>
      <c r="BA517" s="171">
        <v>1131</v>
      </c>
      <c r="BB517" s="170" t="s">
        <v>2966</v>
      </c>
      <c r="BC517" s="170">
        <v>2008</v>
      </c>
      <c r="BD517" s="172"/>
      <c r="BE517" s="173">
        <f t="shared" si="191"/>
        <v>0</v>
      </c>
      <c r="BL517" s="118" t="str">
        <f t="shared" si="204"/>
        <v>816.000</v>
      </c>
      <c r="BO517" s="118" t="s">
        <v>3246</v>
      </c>
      <c r="BP517" s="118" t="s">
        <v>2983</v>
      </c>
      <c r="BQ517" s="118" t="s">
        <v>3248</v>
      </c>
      <c r="BW517" s="118" t="s">
        <v>3246</v>
      </c>
      <c r="BX517" s="118" t="s">
        <v>2983</v>
      </c>
      <c r="BY517" s="118" t="s">
        <v>3248</v>
      </c>
      <c r="CJ517" s="164">
        <f t="shared" si="171"/>
        <v>0</v>
      </c>
    </row>
    <row r="518" spans="1:120" x14ac:dyDescent="0.3">
      <c r="A518" s="118">
        <v>1</v>
      </c>
      <c r="B518" s="165">
        <f>SUBTOTAL(9,$A$383:A518)</f>
        <v>133</v>
      </c>
      <c r="C518" s="165"/>
      <c r="D518" s="175" t="s">
        <v>207</v>
      </c>
      <c r="E518" s="198" t="s">
        <v>17205</v>
      </c>
      <c r="F518" s="162">
        <f t="shared" si="207"/>
        <v>3991230.56</v>
      </c>
      <c r="G518" s="178">
        <v>0</v>
      </c>
      <c r="H518" s="178">
        <v>0</v>
      </c>
      <c r="I518" s="178">
        <v>0</v>
      </c>
      <c r="J518" s="178">
        <v>0</v>
      </c>
      <c r="K518" s="178">
        <v>0</v>
      </c>
      <c r="L518" s="178">
        <v>0</v>
      </c>
      <c r="M518" s="195">
        <v>0</v>
      </c>
      <c r="N518" s="178">
        <v>0</v>
      </c>
      <c r="O518" s="162">
        <v>480</v>
      </c>
      <c r="P518" s="162">
        <v>3812696.3</v>
      </c>
      <c r="Q518" s="178">
        <v>0</v>
      </c>
      <c r="R518" s="178">
        <v>0</v>
      </c>
      <c r="S518" s="162">
        <v>0</v>
      </c>
      <c r="T518" s="162">
        <v>0</v>
      </c>
      <c r="U518" s="178">
        <v>0</v>
      </c>
      <c r="V518" s="178">
        <v>0</v>
      </c>
      <c r="W518" s="178">
        <v>0</v>
      </c>
      <c r="X518" s="178">
        <v>0</v>
      </c>
      <c r="Y518" s="178">
        <v>0</v>
      </c>
      <c r="Z518" s="178">
        <v>0</v>
      </c>
      <c r="AA518" s="178">
        <v>0</v>
      </c>
      <c r="AB518" s="178">
        <v>0</v>
      </c>
      <c r="AC518" s="178">
        <v>0</v>
      </c>
      <c r="AD518" s="178">
        <v>0</v>
      </c>
      <c r="AE518" s="162">
        <f>ROUND(P518*2.14%,2)</f>
        <v>81591.7</v>
      </c>
      <c r="AF518" s="162">
        <v>96942.56</v>
      </c>
      <c r="AG518" s="178">
        <v>0</v>
      </c>
      <c r="AH518" s="138">
        <v>2024</v>
      </c>
      <c r="AI518" s="138">
        <v>2024</v>
      </c>
      <c r="AJ518" s="138">
        <v>2024</v>
      </c>
      <c r="AK518" s="169"/>
      <c r="AL518" s="169"/>
      <c r="AM518" s="169"/>
      <c r="AN518" s="169"/>
      <c r="AO518" s="170" t="s">
        <v>16939</v>
      </c>
      <c r="AP518" s="170">
        <v>2019</v>
      </c>
      <c r="AQ518" s="170">
        <v>0</v>
      </c>
      <c r="AR518" s="170" t="s">
        <v>16956</v>
      </c>
      <c r="AS518" s="170" t="s">
        <v>16938</v>
      </c>
      <c r="AT518" s="170">
        <v>0</v>
      </c>
      <c r="AU518" s="170"/>
      <c r="AV518" s="170" t="s">
        <v>16961</v>
      </c>
      <c r="AW518" s="174">
        <v>1024698.37</v>
      </c>
      <c r="AX518" s="174">
        <v>327147.07</v>
      </c>
      <c r="AY518" s="170" t="s">
        <v>799</v>
      </c>
      <c r="AZ518" s="171">
        <v>530.6</v>
      </c>
      <c r="BA518" s="171">
        <v>480</v>
      </c>
      <c r="BB518" s="170" t="s">
        <v>2966</v>
      </c>
      <c r="BC518" s="170" t="s">
        <v>16998</v>
      </c>
      <c r="BD518" s="172"/>
      <c r="BE518" s="173">
        <f t="shared" si="191"/>
        <v>0</v>
      </c>
      <c r="BL518" s="118" t="str">
        <f t="shared" si="204"/>
        <v>нет данных</v>
      </c>
      <c r="BO518" s="118" t="s">
        <v>3249</v>
      </c>
      <c r="BP518" s="118" t="s">
        <v>3003</v>
      </c>
      <c r="BQ518" s="118" t="s">
        <v>3250</v>
      </c>
      <c r="BW518" s="118" t="s">
        <v>3249</v>
      </c>
      <c r="BX518" s="118" t="s">
        <v>3003</v>
      </c>
      <c r="BY518" s="118" t="s">
        <v>3250</v>
      </c>
      <c r="CJ518" s="164">
        <f t="shared" si="171"/>
        <v>2.4738255888223648E-10</v>
      </c>
    </row>
    <row r="519" spans="1:120" x14ac:dyDescent="0.3">
      <c r="A519" s="118">
        <v>1</v>
      </c>
      <c r="B519" s="165">
        <f>SUBTOTAL(9,$A$383:A519)</f>
        <v>134</v>
      </c>
      <c r="C519" s="165"/>
      <c r="D519" s="175" t="s">
        <v>208</v>
      </c>
      <c r="E519" s="198" t="s">
        <v>17205</v>
      </c>
      <c r="F519" s="162">
        <f t="shared" si="207"/>
        <v>10352296.66</v>
      </c>
      <c r="G519" s="178">
        <v>0</v>
      </c>
      <c r="H519" s="178">
        <v>0</v>
      </c>
      <c r="I519" s="178">
        <v>0</v>
      </c>
      <c r="J519" s="178">
        <v>0</v>
      </c>
      <c r="K519" s="178">
        <v>0</v>
      </c>
      <c r="L519" s="178">
        <v>0</v>
      </c>
      <c r="M519" s="195">
        <v>0</v>
      </c>
      <c r="N519" s="178">
        <v>0</v>
      </c>
      <c r="O519" s="162">
        <v>1102.7</v>
      </c>
      <c r="P519" s="162">
        <f>8900439.71+1000000</f>
        <v>9900439.7100000009</v>
      </c>
      <c r="Q519" s="178">
        <v>0</v>
      </c>
      <c r="R519" s="178">
        <v>0</v>
      </c>
      <c r="S519" s="162">
        <v>0</v>
      </c>
      <c r="T519" s="162">
        <v>0</v>
      </c>
      <c r="U519" s="178">
        <v>0</v>
      </c>
      <c r="V519" s="178">
        <v>0</v>
      </c>
      <c r="W519" s="178">
        <v>0</v>
      </c>
      <c r="X519" s="178">
        <v>0</v>
      </c>
      <c r="Y519" s="178">
        <v>0</v>
      </c>
      <c r="Z519" s="178">
        <v>0</v>
      </c>
      <c r="AA519" s="178">
        <v>0</v>
      </c>
      <c r="AB519" s="178">
        <v>0</v>
      </c>
      <c r="AC519" s="178">
        <v>0</v>
      </c>
      <c r="AD519" s="178">
        <v>0</v>
      </c>
      <c r="AE519" s="162">
        <f>ROUND(P519*2.14%,2)</f>
        <v>211869.41</v>
      </c>
      <c r="AF519" s="178">
        <v>239987.54</v>
      </c>
      <c r="AG519" s="178">
        <v>0</v>
      </c>
      <c r="AH519" s="138">
        <v>2024</v>
      </c>
      <c r="AI519" s="138">
        <v>2024</v>
      </c>
      <c r="AJ519" s="138">
        <v>2024</v>
      </c>
      <c r="AK519" s="169"/>
      <c r="AL519" s="169"/>
      <c r="AM519" s="169"/>
      <c r="AN519" s="169"/>
      <c r="AO519" s="170" t="s">
        <v>16939</v>
      </c>
      <c r="AP519" s="170" t="s">
        <v>16953</v>
      </c>
      <c r="AQ519" s="170">
        <v>0</v>
      </c>
      <c r="AR519" s="170" t="s">
        <v>16948</v>
      </c>
      <c r="AS519" s="170" t="s">
        <v>16952</v>
      </c>
      <c r="AT519" s="170" t="s">
        <v>16950</v>
      </c>
      <c r="AU519" s="170"/>
      <c r="AV519" s="170"/>
      <c r="AW519" s="170"/>
      <c r="AX519" s="170"/>
      <c r="AY519" s="170" t="s">
        <v>631</v>
      </c>
      <c r="AZ519" s="171">
        <v>2574.3000000000002</v>
      </c>
      <c r="BA519" s="171">
        <v>1102.7</v>
      </c>
      <c r="BB519" s="170" t="s">
        <v>2966</v>
      </c>
      <c r="BC519" s="170" t="s">
        <v>16998</v>
      </c>
      <c r="BD519" s="172"/>
      <c r="BE519" s="173">
        <f t="shared" si="191"/>
        <v>0</v>
      </c>
      <c r="BL519" s="118" t="str">
        <f t="shared" si="204"/>
        <v>848.240</v>
      </c>
      <c r="BO519" s="118" t="s">
        <v>3251</v>
      </c>
      <c r="BP519" s="118" t="s">
        <v>1070</v>
      </c>
      <c r="BQ519" s="118" t="s">
        <v>3252</v>
      </c>
      <c r="BW519" s="118" t="s">
        <v>3251</v>
      </c>
      <c r="BX519" s="118" t="s">
        <v>1070</v>
      </c>
      <c r="BY519" s="118" t="s">
        <v>3252</v>
      </c>
      <c r="CJ519" s="164">
        <f t="shared" ref="CJ519:CJ610" si="208">F519-G519-H519-I519-J519-K519-L519-N519-P519-R519-T519-V519-W519-X519-Y519-Z519-AA519-AB519-AC519-AD519-AE519-AF519-AG519</f>
        <v>-7.5669959187507629E-10</v>
      </c>
    </row>
    <row r="520" spans="1:120" x14ac:dyDescent="0.3">
      <c r="A520" s="118">
        <v>1</v>
      </c>
      <c r="B520" s="165">
        <f>SUBTOTAL(9,$A$383:A520)</f>
        <v>135</v>
      </c>
      <c r="C520" s="165"/>
      <c r="D520" s="175" t="s">
        <v>209</v>
      </c>
      <c r="E520" s="198" t="s">
        <v>17205</v>
      </c>
      <c r="F520" s="162">
        <f t="shared" si="207"/>
        <v>6957060.8299999991</v>
      </c>
      <c r="G520" s="178">
        <v>0</v>
      </c>
      <c r="H520" s="178">
        <v>0</v>
      </c>
      <c r="I520" s="178">
        <v>0</v>
      </c>
      <c r="J520" s="178">
        <v>0</v>
      </c>
      <c r="K520" s="178">
        <v>0</v>
      </c>
      <c r="L520" s="178">
        <v>0</v>
      </c>
      <c r="M520" s="195">
        <v>0</v>
      </c>
      <c r="N520" s="178">
        <v>0</v>
      </c>
      <c r="O520" s="162">
        <v>760</v>
      </c>
      <c r="P520" s="162">
        <f>6093064.42+603956.64</f>
        <v>6697021.0599999996</v>
      </c>
      <c r="Q520" s="178">
        <v>0</v>
      </c>
      <c r="R520" s="178">
        <v>0</v>
      </c>
      <c r="S520" s="162">
        <v>0</v>
      </c>
      <c r="T520" s="162">
        <v>0</v>
      </c>
      <c r="U520" s="178">
        <v>0</v>
      </c>
      <c r="V520" s="178">
        <v>0</v>
      </c>
      <c r="W520" s="178">
        <v>0</v>
      </c>
      <c r="X520" s="178">
        <v>0</v>
      </c>
      <c r="Y520" s="178">
        <v>0</v>
      </c>
      <c r="Z520" s="178">
        <v>0</v>
      </c>
      <c r="AA520" s="178">
        <v>0</v>
      </c>
      <c r="AB520" s="178">
        <v>0</v>
      </c>
      <c r="AC520" s="178">
        <v>0</v>
      </c>
      <c r="AD520" s="178">
        <v>0</v>
      </c>
      <c r="AE520" s="162">
        <f>ROUND(P520*2.14%,2)</f>
        <v>143316.25</v>
      </c>
      <c r="AF520" s="162">
        <v>116723.52</v>
      </c>
      <c r="AG520" s="178">
        <v>0</v>
      </c>
      <c r="AH520" s="138">
        <v>2024</v>
      </c>
      <c r="AI520" s="138">
        <v>2024</v>
      </c>
      <c r="AJ520" s="138">
        <v>2024</v>
      </c>
      <c r="AK520" s="169"/>
      <c r="AL520" s="169"/>
      <c r="AM520" s="169"/>
      <c r="AN520" s="169"/>
      <c r="AO520" s="170" t="s">
        <v>16939</v>
      </c>
      <c r="AP520" s="170" t="s">
        <v>16951</v>
      </c>
      <c r="AQ520" s="170">
        <v>0</v>
      </c>
      <c r="AR520" s="170" t="s">
        <v>16948</v>
      </c>
      <c r="AS520" s="170" t="s">
        <v>16952</v>
      </c>
      <c r="AT520" s="170">
        <v>0</v>
      </c>
      <c r="AU520" s="170"/>
      <c r="AV520" s="170"/>
      <c r="AW520" s="170"/>
      <c r="AX520" s="170"/>
      <c r="AY520" s="170" t="s">
        <v>662</v>
      </c>
      <c r="AZ520" s="171">
        <v>672.9</v>
      </c>
      <c r="BA520" s="171">
        <v>767</v>
      </c>
      <c r="BB520" s="170" t="s">
        <v>2966</v>
      </c>
      <c r="BC520" s="170" t="s">
        <v>16998</v>
      </c>
      <c r="BD520" s="172"/>
      <c r="BE520" s="173">
        <f t="shared" si="191"/>
        <v>7</v>
      </c>
      <c r="BL520" s="118" t="str">
        <f t="shared" si="204"/>
        <v>567.000</v>
      </c>
      <c r="BO520" s="118" t="s">
        <v>3253</v>
      </c>
      <c r="BP520" s="118" t="s">
        <v>2983</v>
      </c>
      <c r="BQ520" s="118" t="s">
        <v>2983</v>
      </c>
      <c r="BW520" s="118" t="s">
        <v>3253</v>
      </c>
      <c r="BX520" s="118" t="s">
        <v>2983</v>
      </c>
      <c r="BY520" s="118" t="s">
        <v>2983</v>
      </c>
      <c r="CJ520" s="164">
        <f t="shared" si="208"/>
        <v>-4.5110937207937241E-10</v>
      </c>
    </row>
    <row r="521" spans="1:120" x14ac:dyDescent="0.3">
      <c r="A521" s="118">
        <v>1</v>
      </c>
      <c r="B521" s="165">
        <f>SUBTOTAL(9,$A$383:A521)</f>
        <v>136</v>
      </c>
      <c r="C521" s="165"/>
      <c r="D521" s="166" t="s">
        <v>193</v>
      </c>
      <c r="E521" s="198" t="s">
        <v>17205</v>
      </c>
      <c r="F521" s="162">
        <f t="shared" si="207"/>
        <v>10615107.5</v>
      </c>
      <c r="G521" s="162">
        <v>0</v>
      </c>
      <c r="H521" s="162">
        <v>0</v>
      </c>
      <c r="I521" s="162">
        <v>0</v>
      </c>
      <c r="J521" s="162">
        <v>0</v>
      </c>
      <c r="K521" s="162">
        <v>0</v>
      </c>
      <c r="L521" s="162">
        <v>0</v>
      </c>
      <c r="M521" s="163">
        <v>0</v>
      </c>
      <c r="N521" s="162">
        <v>0</v>
      </c>
      <c r="O521" s="167">
        <v>1079.6199999999999</v>
      </c>
      <c r="P521" s="162">
        <v>10392703.640000001</v>
      </c>
      <c r="Q521" s="162">
        <v>0</v>
      </c>
      <c r="R521" s="162">
        <v>0</v>
      </c>
      <c r="S521" s="162">
        <v>0</v>
      </c>
      <c r="T521" s="162">
        <v>0</v>
      </c>
      <c r="U521" s="162">
        <v>0</v>
      </c>
      <c r="V521" s="162">
        <v>0</v>
      </c>
      <c r="W521" s="162">
        <v>0</v>
      </c>
      <c r="X521" s="162">
        <v>0</v>
      </c>
      <c r="Y521" s="162">
        <v>0</v>
      </c>
      <c r="Z521" s="162">
        <v>0</v>
      </c>
      <c r="AA521" s="162">
        <v>0</v>
      </c>
      <c r="AB521" s="162">
        <v>0</v>
      </c>
      <c r="AC521" s="162">
        <v>0</v>
      </c>
      <c r="AD521" s="162">
        <v>0</v>
      </c>
      <c r="AE521" s="162">
        <f t="shared" ref="AE521:AE524" si="209">ROUND(P521*2.14%,2)</f>
        <v>222403.86</v>
      </c>
      <c r="AF521" s="178">
        <v>0</v>
      </c>
      <c r="AG521" s="162">
        <v>0</v>
      </c>
      <c r="AH521" s="138" t="s">
        <v>17033</v>
      </c>
      <c r="AI521" s="138">
        <v>2024</v>
      </c>
      <c r="AJ521" s="138">
        <v>2024</v>
      </c>
      <c r="AK521" s="169"/>
      <c r="AL521" s="169"/>
      <c r="AM521" s="169"/>
      <c r="AN521" s="169"/>
      <c r="AO521" s="170" t="s">
        <v>16939</v>
      </c>
      <c r="AP521" s="170" t="s">
        <v>16953</v>
      </c>
      <c r="AQ521" s="170">
        <v>0</v>
      </c>
      <c r="AR521" s="170" t="s">
        <v>16956</v>
      </c>
      <c r="AS521" s="170" t="s">
        <v>16952</v>
      </c>
      <c r="AT521" s="170" t="s">
        <v>16950</v>
      </c>
      <c r="AU521" s="170"/>
      <c r="AV521" s="170"/>
      <c r="AW521" s="170"/>
      <c r="AX521" s="170"/>
      <c r="AY521" s="170" t="s">
        <v>631</v>
      </c>
      <c r="AZ521" s="171">
        <v>2904.4</v>
      </c>
      <c r="BA521" s="171">
        <v>1151</v>
      </c>
      <c r="BB521" s="170" t="s">
        <v>2966</v>
      </c>
      <c r="BC521" s="170" t="s">
        <v>16998</v>
      </c>
      <c r="BD521" s="172"/>
      <c r="BE521" s="173">
        <v>71.380000000000109</v>
      </c>
      <c r="BL521" s="118" t="s">
        <v>13854</v>
      </c>
      <c r="BO521" s="118" t="s">
        <v>3224</v>
      </c>
      <c r="BP521" s="118" t="s">
        <v>2983</v>
      </c>
      <c r="BQ521" s="118" t="s">
        <v>2983</v>
      </c>
      <c r="BW521" s="118" t="s">
        <v>3224</v>
      </c>
      <c r="BX521" s="118" t="s">
        <v>2983</v>
      </c>
      <c r="BY521" s="118" t="s">
        <v>2983</v>
      </c>
      <c r="CJ521" s="164">
        <v>3.2014213502407074E-10</v>
      </c>
    </row>
    <row r="522" spans="1:120" x14ac:dyDescent="0.3">
      <c r="A522" s="118">
        <v>1</v>
      </c>
      <c r="B522" s="165">
        <f>SUBTOTAL(9,$A$383:A522)</f>
        <v>137</v>
      </c>
      <c r="C522" s="165"/>
      <c r="D522" s="166" t="s">
        <v>194</v>
      </c>
      <c r="E522" s="198" t="s">
        <v>17205</v>
      </c>
      <c r="F522" s="162">
        <f t="shared" si="207"/>
        <v>5638458.5899999999</v>
      </c>
      <c r="G522" s="162">
        <v>0</v>
      </c>
      <c r="H522" s="162">
        <v>0</v>
      </c>
      <c r="I522" s="162">
        <v>0</v>
      </c>
      <c r="J522" s="162">
        <v>0</v>
      </c>
      <c r="K522" s="162">
        <v>0</v>
      </c>
      <c r="L522" s="162">
        <v>0</v>
      </c>
      <c r="M522" s="163">
        <v>0</v>
      </c>
      <c r="N522" s="162">
        <v>0</v>
      </c>
      <c r="O522" s="167">
        <v>552.28</v>
      </c>
      <c r="P522" s="162">
        <v>5520323.6600000001</v>
      </c>
      <c r="Q522" s="162">
        <v>0</v>
      </c>
      <c r="R522" s="162">
        <v>0</v>
      </c>
      <c r="S522" s="162">
        <v>0</v>
      </c>
      <c r="T522" s="162">
        <v>0</v>
      </c>
      <c r="U522" s="162">
        <v>0</v>
      </c>
      <c r="V522" s="162">
        <v>0</v>
      </c>
      <c r="W522" s="162">
        <v>0</v>
      </c>
      <c r="X522" s="162">
        <v>0</v>
      </c>
      <c r="Y522" s="162">
        <v>0</v>
      </c>
      <c r="Z522" s="162">
        <v>0</v>
      </c>
      <c r="AA522" s="162">
        <v>0</v>
      </c>
      <c r="AB522" s="162">
        <v>0</v>
      </c>
      <c r="AC522" s="162">
        <v>0</v>
      </c>
      <c r="AD522" s="162">
        <v>0</v>
      </c>
      <c r="AE522" s="162">
        <f t="shared" si="209"/>
        <v>118134.93</v>
      </c>
      <c r="AF522" s="162">
        <v>0</v>
      </c>
      <c r="AG522" s="162">
        <v>0</v>
      </c>
      <c r="AH522" s="138" t="s">
        <v>17033</v>
      </c>
      <c r="AI522" s="138">
        <v>2024</v>
      </c>
      <c r="AJ522" s="138">
        <v>2024</v>
      </c>
      <c r="AK522" s="169"/>
      <c r="AL522" s="169"/>
      <c r="AM522" s="169"/>
      <c r="AN522" s="169"/>
      <c r="AO522" s="170" t="s">
        <v>16939</v>
      </c>
      <c r="AP522" s="170" t="s">
        <v>16940</v>
      </c>
      <c r="AQ522" s="170">
        <v>0</v>
      </c>
      <c r="AR522" s="170" t="s">
        <v>16956</v>
      </c>
      <c r="AS522" s="170" t="s">
        <v>16952</v>
      </c>
      <c r="AT522" s="170" t="s">
        <v>16950</v>
      </c>
      <c r="AU522" s="170"/>
      <c r="AV522" s="170"/>
      <c r="AW522" s="170"/>
      <c r="AX522" s="170"/>
      <c r="AY522" s="170" t="s">
        <v>636</v>
      </c>
      <c r="AZ522" s="171">
        <v>1341.2</v>
      </c>
      <c r="BA522" s="171">
        <v>578</v>
      </c>
      <c r="BB522" s="170" t="s">
        <v>2966</v>
      </c>
      <c r="BC522" s="170" t="s">
        <v>16998</v>
      </c>
      <c r="BD522" s="172"/>
      <c r="BE522" s="173">
        <v>25.720000000000027</v>
      </c>
      <c r="BL522" s="118" t="s">
        <v>8553</v>
      </c>
      <c r="BO522" s="118" t="s">
        <v>3225</v>
      </c>
      <c r="BP522" s="118" t="s">
        <v>2983</v>
      </c>
      <c r="BQ522" s="118" t="s">
        <v>2983</v>
      </c>
      <c r="BW522" s="118" t="s">
        <v>3225</v>
      </c>
      <c r="BX522" s="118" t="s">
        <v>2983</v>
      </c>
      <c r="BY522" s="118" t="s">
        <v>2983</v>
      </c>
      <c r="CJ522" s="164">
        <v>-1.7462298274040222E-10</v>
      </c>
    </row>
    <row r="523" spans="1:120" x14ac:dyDescent="0.3">
      <c r="A523" s="118">
        <v>1</v>
      </c>
      <c r="B523" s="165">
        <f>SUBTOTAL(9,$A$383:A523)</f>
        <v>138</v>
      </c>
      <c r="C523" s="165"/>
      <c r="D523" s="166" t="s">
        <v>197</v>
      </c>
      <c r="E523" s="198" t="s">
        <v>17205</v>
      </c>
      <c r="F523" s="162">
        <f t="shared" ref="F523" si="210">G523+H523+I523+J523+K523+L523+N523+P523+R523+T523+V523+W523+X523+Y523+Z523+AA523+AB523+AC523+AD523+AE523+AF523+AG523</f>
        <v>12104661.33</v>
      </c>
      <c r="G523" s="162">
        <v>0</v>
      </c>
      <c r="H523" s="162">
        <v>0</v>
      </c>
      <c r="I523" s="162">
        <v>0</v>
      </c>
      <c r="J523" s="162">
        <v>0</v>
      </c>
      <c r="K523" s="162">
        <v>0</v>
      </c>
      <c r="L523" s="162">
        <v>0</v>
      </c>
      <c r="M523" s="163">
        <v>0</v>
      </c>
      <c r="N523" s="162">
        <v>0</v>
      </c>
      <c r="O523" s="167">
        <v>1135.2</v>
      </c>
      <c r="P523" s="162">
        <v>11851048.880000001</v>
      </c>
      <c r="Q523" s="162">
        <v>0</v>
      </c>
      <c r="R523" s="162">
        <v>0</v>
      </c>
      <c r="S523" s="162">
        <v>0</v>
      </c>
      <c r="T523" s="162">
        <v>0</v>
      </c>
      <c r="U523" s="162">
        <v>0</v>
      </c>
      <c r="V523" s="162">
        <v>0</v>
      </c>
      <c r="W523" s="162">
        <v>0</v>
      </c>
      <c r="X523" s="162">
        <v>0</v>
      </c>
      <c r="Y523" s="162">
        <v>0</v>
      </c>
      <c r="Z523" s="162">
        <v>0</v>
      </c>
      <c r="AA523" s="162">
        <v>0</v>
      </c>
      <c r="AB523" s="162">
        <v>0</v>
      </c>
      <c r="AC523" s="162">
        <v>0</v>
      </c>
      <c r="AD523" s="162">
        <v>0</v>
      </c>
      <c r="AE523" s="162">
        <f t="shared" si="209"/>
        <v>253612.45</v>
      </c>
      <c r="AF523" s="178">
        <v>0</v>
      </c>
      <c r="AG523" s="162">
        <v>0</v>
      </c>
      <c r="AH523" s="138" t="s">
        <v>17033</v>
      </c>
      <c r="AI523" s="138">
        <v>2024</v>
      </c>
      <c r="AJ523" s="138">
        <v>2024</v>
      </c>
      <c r="AK523" s="169"/>
      <c r="AL523" s="169"/>
      <c r="AM523" s="169"/>
      <c r="AN523" s="169"/>
      <c r="AO523" s="170" t="s">
        <v>16955</v>
      </c>
      <c r="AP523" s="170" t="s">
        <v>16939</v>
      </c>
      <c r="AQ523" s="170">
        <v>0</v>
      </c>
      <c r="AR523" s="170" t="s">
        <v>16949</v>
      </c>
      <c r="AS523" s="170" t="s">
        <v>16958</v>
      </c>
      <c r="AT523" s="170" t="s">
        <v>16950</v>
      </c>
      <c r="AU523" s="170"/>
      <c r="AV523" s="170"/>
      <c r="AW523" s="170"/>
      <c r="AX523" s="170"/>
      <c r="AY523" s="170" t="s">
        <v>666</v>
      </c>
      <c r="AZ523" s="171">
        <v>3397</v>
      </c>
      <c r="BA523" s="171">
        <v>1224</v>
      </c>
      <c r="BB523" s="170" t="s">
        <v>2966</v>
      </c>
      <c r="BC523" s="170" t="s">
        <v>16998</v>
      </c>
      <c r="BD523" s="172"/>
      <c r="BE523" s="173">
        <v>88.799999999999955</v>
      </c>
      <c r="BL523" s="118" t="s">
        <v>2817</v>
      </c>
      <c r="BO523" s="118" t="s">
        <v>3229</v>
      </c>
      <c r="BP523" s="118" t="s">
        <v>1139</v>
      </c>
      <c r="BQ523" s="118" t="s">
        <v>3230</v>
      </c>
      <c r="BW523" s="118" t="s">
        <v>3229</v>
      </c>
      <c r="BX523" s="118" t="s">
        <v>1139</v>
      </c>
      <c r="BY523" s="118" t="s">
        <v>3230</v>
      </c>
      <c r="CJ523" s="164">
        <v>-2.3283064365386963E-10</v>
      </c>
    </row>
    <row r="524" spans="1:120" x14ac:dyDescent="0.3">
      <c r="A524" s="118">
        <v>1</v>
      </c>
      <c r="B524" s="165">
        <f>SUBTOTAL(9,$A$383:A524)</f>
        <v>139</v>
      </c>
      <c r="C524" s="165"/>
      <c r="D524" s="166" t="s">
        <v>13711</v>
      </c>
      <c r="E524" s="198" t="s">
        <v>17205</v>
      </c>
      <c r="F524" s="162">
        <f t="shared" ref="F524" si="211">G524+H524+I524+J524+K524+L524+N524+P524+R524+T524+V524+W524+X524+Y524+Z524+AA524+AB524+AC524+AD524+AE524+AF524+AG524</f>
        <v>8982669.3099999987</v>
      </c>
      <c r="G524" s="162">
        <v>0</v>
      </c>
      <c r="H524" s="162">
        <v>0</v>
      </c>
      <c r="I524" s="162">
        <v>0</v>
      </c>
      <c r="J524" s="162">
        <v>0</v>
      </c>
      <c r="K524" s="162">
        <v>0</v>
      </c>
      <c r="L524" s="162">
        <v>0</v>
      </c>
      <c r="M524" s="163">
        <v>0</v>
      </c>
      <c r="N524" s="162">
        <v>0</v>
      </c>
      <c r="O524" s="167">
        <v>836</v>
      </c>
      <c r="P524" s="162">
        <v>8794467.6999999993</v>
      </c>
      <c r="Q524" s="162">
        <v>0</v>
      </c>
      <c r="R524" s="162">
        <v>0</v>
      </c>
      <c r="S524" s="162">
        <v>0</v>
      </c>
      <c r="T524" s="162">
        <v>0</v>
      </c>
      <c r="U524" s="162">
        <v>0</v>
      </c>
      <c r="V524" s="162">
        <v>0</v>
      </c>
      <c r="W524" s="162">
        <v>0</v>
      </c>
      <c r="X524" s="162">
        <v>0</v>
      </c>
      <c r="Y524" s="162">
        <v>0</v>
      </c>
      <c r="Z524" s="162">
        <v>0</v>
      </c>
      <c r="AA524" s="162">
        <v>0</v>
      </c>
      <c r="AB524" s="162">
        <v>0</v>
      </c>
      <c r="AC524" s="162">
        <v>0</v>
      </c>
      <c r="AD524" s="162">
        <v>0</v>
      </c>
      <c r="AE524" s="162">
        <f t="shared" si="209"/>
        <v>188201.61</v>
      </c>
      <c r="AF524" s="162">
        <v>0</v>
      </c>
      <c r="AG524" s="162">
        <v>0</v>
      </c>
      <c r="AH524" s="138" t="s">
        <v>17033</v>
      </c>
      <c r="AI524" s="138">
        <v>2024</v>
      </c>
      <c r="AJ524" s="138">
        <v>2024</v>
      </c>
      <c r="AK524" s="169"/>
      <c r="AL524" s="169"/>
      <c r="AM524" s="169"/>
      <c r="AN524" s="169"/>
      <c r="AO524" s="170" t="s">
        <v>16946</v>
      </c>
      <c r="AP524" s="170" t="s">
        <v>16937</v>
      </c>
      <c r="AQ524" s="170">
        <v>0</v>
      </c>
      <c r="AR524" s="170" t="s">
        <v>16950</v>
      </c>
      <c r="AS524" s="170" t="s">
        <v>16938</v>
      </c>
      <c r="AT524" s="170" t="s">
        <v>16950</v>
      </c>
      <c r="AU524" s="170"/>
      <c r="AV524" s="170"/>
      <c r="AW524" s="170"/>
      <c r="AX524" s="170"/>
      <c r="AY524" s="170">
        <v>1981</v>
      </c>
      <c r="AZ524" s="171">
        <v>2280.8000000000002</v>
      </c>
      <c r="BA524" s="171">
        <v>816</v>
      </c>
      <c r="BB524" s="170" t="s">
        <v>2966</v>
      </c>
      <c r="BC524" s="170" t="s">
        <v>16998</v>
      </c>
      <c r="BD524" s="172"/>
      <c r="BE524" s="173">
        <v>-20</v>
      </c>
      <c r="BL524" s="118" t="s">
        <v>3297</v>
      </c>
      <c r="BO524" s="118" t="s">
        <v>3231</v>
      </c>
      <c r="BP524" s="118" t="s">
        <v>2983</v>
      </c>
      <c r="BQ524" s="118" t="s">
        <v>2983</v>
      </c>
      <c r="BW524" s="118" t="s">
        <v>3231</v>
      </c>
      <c r="BX524" s="118" t="s">
        <v>2983</v>
      </c>
      <c r="BY524" s="118" t="s">
        <v>2983</v>
      </c>
      <c r="CJ524" s="164">
        <v>-5.8207660913467407E-11</v>
      </c>
    </row>
    <row r="525" spans="1:120" x14ac:dyDescent="0.3">
      <c r="B525" s="196" t="s">
        <v>325</v>
      </c>
      <c r="C525" s="196"/>
      <c r="D525" s="196"/>
      <c r="E525" s="197"/>
      <c r="F525" s="161">
        <f>SUM(F526:F528)</f>
        <v>55474999.25</v>
      </c>
      <c r="G525" s="162">
        <f t="shared" ref="G525:AG525" si="212">SUM(G526:G528)</f>
        <v>1512203.73</v>
      </c>
      <c r="H525" s="162">
        <f t="shared" si="212"/>
        <v>2443236.91</v>
      </c>
      <c r="I525" s="162">
        <f t="shared" si="212"/>
        <v>22039888.850000001</v>
      </c>
      <c r="J525" s="162">
        <f t="shared" si="212"/>
        <v>1972164.3</v>
      </c>
      <c r="K525" s="162">
        <f t="shared" si="212"/>
        <v>4015922.31</v>
      </c>
      <c r="L525" s="162">
        <f t="shared" si="212"/>
        <v>0</v>
      </c>
      <c r="M525" s="163">
        <f t="shared" si="212"/>
        <v>0</v>
      </c>
      <c r="N525" s="162">
        <f t="shared" si="212"/>
        <v>0</v>
      </c>
      <c r="O525" s="162">
        <f t="shared" si="212"/>
        <v>0</v>
      </c>
      <c r="P525" s="162">
        <f t="shared" si="212"/>
        <v>0</v>
      </c>
      <c r="Q525" s="162">
        <f t="shared" si="212"/>
        <v>0</v>
      </c>
      <c r="R525" s="162">
        <f t="shared" si="212"/>
        <v>0</v>
      </c>
      <c r="S525" s="162">
        <f t="shared" si="212"/>
        <v>10519.22</v>
      </c>
      <c r="T525" s="162">
        <f t="shared" si="212"/>
        <v>22398598.630000003</v>
      </c>
      <c r="U525" s="162">
        <f t="shared" si="212"/>
        <v>0</v>
      </c>
      <c r="V525" s="162">
        <f t="shared" si="212"/>
        <v>0</v>
      </c>
      <c r="W525" s="162">
        <f t="shared" si="212"/>
        <v>0</v>
      </c>
      <c r="X525" s="162">
        <f t="shared" si="212"/>
        <v>0</v>
      </c>
      <c r="Y525" s="162">
        <f t="shared" si="212"/>
        <v>0</v>
      </c>
      <c r="Z525" s="162">
        <f t="shared" si="212"/>
        <v>0</v>
      </c>
      <c r="AA525" s="162">
        <f t="shared" si="212"/>
        <v>0</v>
      </c>
      <c r="AB525" s="162">
        <f t="shared" si="212"/>
        <v>0</v>
      </c>
      <c r="AC525" s="162">
        <f t="shared" si="212"/>
        <v>0</v>
      </c>
      <c r="AD525" s="162">
        <f t="shared" si="212"/>
        <v>0</v>
      </c>
      <c r="AE525" s="162">
        <f t="shared" si="212"/>
        <v>658659.04</v>
      </c>
      <c r="AF525" s="162">
        <f t="shared" si="212"/>
        <v>434325.48</v>
      </c>
      <c r="AG525" s="162">
        <f t="shared" si="212"/>
        <v>0</v>
      </c>
      <c r="AH525" s="138" t="s">
        <v>17012</v>
      </c>
      <c r="AI525" s="138" t="s">
        <v>17012</v>
      </c>
      <c r="AJ525" s="138" t="s">
        <v>17012</v>
      </c>
      <c r="AK525" s="169"/>
      <c r="AL525" s="169"/>
      <c r="AM525" s="169"/>
      <c r="AN525" s="169"/>
      <c r="AO525" s="170"/>
      <c r="AP525" s="170"/>
      <c r="AQ525" s="170"/>
      <c r="AR525" s="170"/>
      <c r="AS525" s="170"/>
      <c r="AT525" s="170"/>
      <c r="AU525" s="170"/>
      <c r="AV525" s="170"/>
      <c r="AW525" s="170"/>
      <c r="AX525" s="170"/>
      <c r="AY525" s="170"/>
      <c r="AZ525" s="171"/>
      <c r="BA525" s="171"/>
      <c r="BB525" s="170"/>
      <c r="BC525" s="170"/>
      <c r="BD525" s="172"/>
      <c r="BE525" s="173">
        <f t="shared" si="191"/>
        <v>0</v>
      </c>
      <c r="BL525" s="118" t="e">
        <f>VLOOKUP(D525,BO:BQ,3,FALSE)</f>
        <v>#N/A</v>
      </c>
      <c r="BO525" s="118" t="s">
        <v>680</v>
      </c>
      <c r="BP525" s="118" t="s">
        <v>657</v>
      </c>
      <c r="BQ525" s="118" t="s">
        <v>2983</v>
      </c>
      <c r="BW525" s="118" t="s">
        <v>680</v>
      </c>
      <c r="BX525" s="118" t="s">
        <v>657</v>
      </c>
      <c r="BY525" s="118" t="s">
        <v>2983</v>
      </c>
      <c r="CJ525" s="164">
        <f t="shared" si="208"/>
        <v>-4.1909515857696533E-9</v>
      </c>
    </row>
    <row r="526" spans="1:120" s="184" customFormat="1" x14ac:dyDescent="0.3">
      <c r="A526" s="118">
        <v>1</v>
      </c>
      <c r="B526" s="165">
        <f>SUBTOTAL(9,$A$383:A526)</f>
        <v>140</v>
      </c>
      <c r="C526" s="165"/>
      <c r="D526" s="160" t="s">
        <v>2613</v>
      </c>
      <c r="E526" s="170" t="s">
        <v>17251</v>
      </c>
      <c r="F526" s="162">
        <f t="shared" ref="F526:F528" si="213">G526+H526+I526+J526+K526+L526+N526+P526+R526+T526+V526+W526+X526+Y526+Z526+AA526+AB526+AC526+AD526+AE526+AF526+AG526</f>
        <v>32756541.91</v>
      </c>
      <c r="G526" s="179">
        <v>1512203.73</v>
      </c>
      <c r="H526" s="179">
        <v>2443236.91</v>
      </c>
      <c r="I526" s="179">
        <v>22039888.850000001</v>
      </c>
      <c r="J526" s="179">
        <v>1972164.3</v>
      </c>
      <c r="K526" s="179">
        <v>4015922.31</v>
      </c>
      <c r="L526" s="179">
        <v>0</v>
      </c>
      <c r="M526" s="200">
        <v>0</v>
      </c>
      <c r="N526" s="179">
        <v>0</v>
      </c>
      <c r="O526" s="179">
        <v>0</v>
      </c>
      <c r="P526" s="179">
        <v>0</v>
      </c>
      <c r="Q526" s="179">
        <v>0</v>
      </c>
      <c r="R526" s="179">
        <v>0</v>
      </c>
      <c r="S526" s="179">
        <v>0</v>
      </c>
      <c r="T526" s="179">
        <v>0</v>
      </c>
      <c r="U526" s="179">
        <v>0</v>
      </c>
      <c r="V526" s="179">
        <v>0</v>
      </c>
      <c r="W526" s="179">
        <v>0</v>
      </c>
      <c r="X526" s="179">
        <v>0</v>
      </c>
      <c r="Y526" s="179">
        <v>0</v>
      </c>
      <c r="Z526" s="179">
        <v>0</v>
      </c>
      <c r="AA526" s="179">
        <v>0</v>
      </c>
      <c r="AB526" s="179">
        <v>0</v>
      </c>
      <c r="AC526" s="179">
        <v>0</v>
      </c>
      <c r="AD526" s="179">
        <v>0</v>
      </c>
      <c r="AE526" s="179">
        <f t="shared" ref="AE526" si="214">ROUND(P526*1.0593%,2)+ROUND(G526*1.0593%,2)+ROUND(H526*1.0593%,2)+ROUND(I526*1.0593%,2)+ROUND(J526*1.0593%,2)+ROUND(K526*1.0593%,2)+ROUND(L526*1.0593%,2)+ROUND(N526*1.0593%,2)+ROUND(R526*1.0593%,2)+ROUND(T526*1.0593%,2)+ROUND(V526*1.0593%,2)+ROUND(W526*1.0593%,2)+ROUND(X526*1.0593%,2)+ROUND(Y526*1.0593%,2)+ROUND(Z526*1.0593%,2)+ROUND(AA526*1.0593%,2)+ROUND(AB526*1.0593%,2)+ROUND(AC526*1.0593%,2)+ROUND(AD526*1.0593%,2)</f>
        <v>338800.33</v>
      </c>
      <c r="AF526" s="179">
        <v>434325.48</v>
      </c>
      <c r="AG526" s="179">
        <v>0</v>
      </c>
      <c r="AH526" s="181">
        <v>2024</v>
      </c>
      <c r="AI526" s="181">
        <v>2024</v>
      </c>
      <c r="AJ526" s="182">
        <v>2024</v>
      </c>
      <c r="AV526" s="184" t="e">
        <f>VLOOKUP(D526,AY:AZ,2,FALSE)</f>
        <v>#N/A</v>
      </c>
      <c r="BY526" s="185"/>
      <c r="CG526" s="184" t="e">
        <f>VLOOKUP(D526,CH:CI,2,FALSE)</f>
        <v>#N/A</v>
      </c>
      <c r="CJ526" s="164">
        <f t="shared" si="208"/>
        <v>-1.8044374883174896E-9</v>
      </c>
      <c r="CN526" s="184" t="e">
        <f>VLOOKUP(D526,CO:CP,2,FALSE)</f>
        <v>#N/A</v>
      </c>
      <c r="DM526" s="184" t="e">
        <f>VLOOKUP(D526,DN:DO,2,FALSE)</f>
        <v>#N/A</v>
      </c>
      <c r="DP526" s="118"/>
    </row>
    <row r="527" spans="1:120" s="184" customFormat="1" x14ac:dyDescent="0.3">
      <c r="A527" s="118">
        <v>1</v>
      </c>
      <c r="B527" s="165">
        <f>SUBTOTAL(9,$A$383:A527)</f>
        <v>141</v>
      </c>
      <c r="C527" s="165"/>
      <c r="D527" s="160" t="s">
        <v>15102</v>
      </c>
      <c r="E527" s="170" t="s">
        <v>17251</v>
      </c>
      <c r="F527" s="162">
        <f t="shared" si="213"/>
        <v>7805847.0899999999</v>
      </c>
      <c r="G527" s="209">
        <v>0</v>
      </c>
      <c r="H527" s="209">
        <v>0</v>
      </c>
      <c r="I527" s="209">
        <v>0</v>
      </c>
      <c r="J527" s="209">
        <v>0</v>
      </c>
      <c r="K527" s="209">
        <v>0</v>
      </c>
      <c r="L527" s="209">
        <v>0</v>
      </c>
      <c r="M527" s="200">
        <v>0</v>
      </c>
      <c r="N527" s="179">
        <v>0</v>
      </c>
      <c r="O527" s="179">
        <v>0</v>
      </c>
      <c r="P527" s="179">
        <v>0</v>
      </c>
      <c r="Q527" s="179">
        <v>0</v>
      </c>
      <c r="R527" s="179">
        <v>0</v>
      </c>
      <c r="S527" s="179">
        <v>3083.72</v>
      </c>
      <c r="T527" s="179">
        <f>6475236+1167065.83</f>
        <v>7642301.8300000001</v>
      </c>
      <c r="U527" s="179">
        <v>0</v>
      </c>
      <c r="V527" s="179">
        <v>0</v>
      </c>
      <c r="W527" s="179">
        <v>0</v>
      </c>
      <c r="X527" s="179">
        <v>0</v>
      </c>
      <c r="Y527" s="179">
        <v>0</v>
      </c>
      <c r="Z527" s="179">
        <v>0</v>
      </c>
      <c r="AA527" s="179">
        <v>0</v>
      </c>
      <c r="AB527" s="179">
        <v>0</v>
      </c>
      <c r="AC527" s="179">
        <v>0</v>
      </c>
      <c r="AD527" s="179">
        <v>0</v>
      </c>
      <c r="AE527" s="179">
        <f t="shared" ref="AE527" si="215">ROUND(P527*2.14%,2)+ROUND(G527*2.14%,2)+ROUND(H527*2.14%,2)+ROUND(I527*2.14%,2)+ROUND(J527*2.14%,2)+ROUND(K527*2.14%,2)+ROUND(L527*2.14%,2)+ROUND(N527*2.14%,2)+ROUND(R527*2.14%,2)+ROUND(T527*2.14%,2)+ROUND(V527*2.14%,2)+ROUND(W527*2.14%,2)+ROUND(X527*2.14%,2)+ROUND(Y527*2.14%,2)+ROUND(Z527*2.14%,2)+ROUND(AA527*2.14%,2)+ROUND(AB527*2.14%,2)+ROUND(AC527*2.14%,2)+ROUND(AD527*2.14%,2)</f>
        <v>163545.26</v>
      </c>
      <c r="AF527" s="203">
        <v>0</v>
      </c>
      <c r="AG527" s="179">
        <v>0</v>
      </c>
      <c r="AH527" s="182" t="s">
        <v>17033</v>
      </c>
      <c r="AI527" s="181">
        <v>2024</v>
      </c>
      <c r="AJ527" s="182">
        <v>2024</v>
      </c>
      <c r="AV527" s="184" t="e">
        <f>VLOOKUP(D527,AY:AZ,2,FALSE)</f>
        <v>#N/A</v>
      </c>
      <c r="BY527" s="185"/>
      <c r="CC527" s="184" t="e">
        <f>VLOOKUP(D527,CD:CE,2,FALSE)</f>
        <v>#N/A</v>
      </c>
      <c r="CG527" s="184" t="e">
        <f>VLOOKUP(D527,CH:CI,2,FALSE)</f>
        <v>#N/A</v>
      </c>
      <c r="CJ527" s="164">
        <f t="shared" si="208"/>
        <v>-2.3283064365386963E-10</v>
      </c>
      <c r="CN527" s="184" t="e">
        <f>VLOOKUP(D527,CO:CP,2,FALSE)</f>
        <v>#N/A</v>
      </c>
      <c r="DM527" s="184" t="e">
        <f>VLOOKUP(D527,DN:DO,2,FALSE)</f>
        <v>#N/A</v>
      </c>
      <c r="DP527" s="118"/>
    </row>
    <row r="528" spans="1:120" s="184" customFormat="1" x14ac:dyDescent="0.3">
      <c r="A528" s="118">
        <v>1</v>
      </c>
      <c r="B528" s="165">
        <f>SUBTOTAL(9,$A$383:A528)</f>
        <v>142</v>
      </c>
      <c r="C528" s="165"/>
      <c r="D528" s="160" t="s">
        <v>319</v>
      </c>
      <c r="E528" s="170" t="s">
        <v>17251</v>
      </c>
      <c r="F528" s="162">
        <f t="shared" si="213"/>
        <v>14912610.25</v>
      </c>
      <c r="G528" s="179">
        <v>0</v>
      </c>
      <c r="H528" s="179">
        <v>0</v>
      </c>
      <c r="I528" s="179">
        <v>0</v>
      </c>
      <c r="J528" s="179">
        <v>0</v>
      </c>
      <c r="K528" s="179">
        <v>0</v>
      </c>
      <c r="L528" s="179">
        <v>0</v>
      </c>
      <c r="M528" s="200">
        <v>0</v>
      </c>
      <c r="N528" s="179">
        <v>0</v>
      </c>
      <c r="O528" s="179">
        <v>0</v>
      </c>
      <c r="P528" s="179">
        <v>0</v>
      </c>
      <c r="Q528" s="179">
        <v>0</v>
      </c>
      <c r="R528" s="179">
        <v>0</v>
      </c>
      <c r="S528" s="179">
        <v>7435.5</v>
      </c>
      <c r="T528" s="179">
        <v>14756296.800000001</v>
      </c>
      <c r="U528" s="179">
        <v>0</v>
      </c>
      <c r="V528" s="179">
        <v>0</v>
      </c>
      <c r="W528" s="179">
        <v>0</v>
      </c>
      <c r="X528" s="179">
        <v>0</v>
      </c>
      <c r="Y528" s="179">
        <v>0</v>
      </c>
      <c r="Z528" s="179">
        <v>0</v>
      </c>
      <c r="AA528" s="179">
        <v>0</v>
      </c>
      <c r="AB528" s="179">
        <v>0</v>
      </c>
      <c r="AC528" s="179">
        <v>0</v>
      </c>
      <c r="AD528" s="179">
        <v>0</v>
      </c>
      <c r="AE528" s="179">
        <f t="shared" ref="AE528" si="216">ROUND(P528*1.0593%,2)+ROUND(G528*1.0593%,2)+ROUND(H528*1.0593%,2)+ROUND(I528*1.0593%,2)+ROUND(J528*1.0593%,2)+ROUND(K528*1.0593%,2)+ROUND(L528*1.0593%,2)+ROUND(N528*1.0593%,2)+ROUND(R528*1.0593%,2)+ROUND(T528*1.0593%,2)+ROUND(V528*1.0593%,2)+ROUND(W528*1.0593%,2)+ROUND(X528*1.0593%,2)+ROUND(Y528*1.0593%,2)+ROUND(Z528*1.0593%,2)+ROUND(AA528*1.0593%,2)+ROUND(AB528*1.0593%,2)+ROUND(AC528*1.0593%,2)+ROUND(AD528*1.0593%,2)</f>
        <v>156313.45000000001</v>
      </c>
      <c r="AF528" s="179">
        <v>0</v>
      </c>
      <c r="AG528" s="179">
        <v>0</v>
      </c>
      <c r="AH528" s="181" t="s">
        <v>17033</v>
      </c>
      <c r="AI528" s="181">
        <v>2024</v>
      </c>
      <c r="AJ528" s="182">
        <v>2024</v>
      </c>
      <c r="AV528" s="184" t="e">
        <f>VLOOKUP(D528,AY:AZ,2,FALSE)</f>
        <v>#N/A</v>
      </c>
      <c r="BY528" s="185"/>
      <c r="CG528" s="184">
        <f>VLOOKUP(D528,CH:CI,2,FALSE)</f>
        <v>1</v>
      </c>
      <c r="CJ528" s="164">
        <f t="shared" si="208"/>
        <v>-7.5669959187507629E-10</v>
      </c>
      <c r="CN528" s="184" t="e">
        <f>VLOOKUP(D528,CO:CP,2,FALSE)</f>
        <v>#N/A</v>
      </c>
      <c r="DM528" s="184" t="e">
        <f>VLOOKUP(D528,DN:DO,2,FALSE)</f>
        <v>#N/A</v>
      </c>
      <c r="DP528" s="118"/>
    </row>
    <row r="529" spans="1:120" x14ac:dyDescent="0.3">
      <c r="B529" s="196" t="s">
        <v>507</v>
      </c>
      <c r="C529" s="196"/>
      <c r="D529" s="196"/>
      <c r="E529" s="197"/>
      <c r="F529" s="161">
        <f>SUM(F530:F547)</f>
        <v>141935354.97</v>
      </c>
      <c r="G529" s="162">
        <f t="shared" ref="G529:AG529" si="217">SUM(G530:G547)</f>
        <v>0</v>
      </c>
      <c r="H529" s="162">
        <f t="shared" si="217"/>
        <v>0</v>
      </c>
      <c r="I529" s="162">
        <f t="shared" si="217"/>
        <v>0</v>
      </c>
      <c r="J529" s="162">
        <f t="shared" si="217"/>
        <v>0</v>
      </c>
      <c r="K529" s="162">
        <f t="shared" si="217"/>
        <v>13071772.050000001</v>
      </c>
      <c r="L529" s="162">
        <f t="shared" si="217"/>
        <v>0</v>
      </c>
      <c r="M529" s="163">
        <f t="shared" si="217"/>
        <v>0</v>
      </c>
      <c r="N529" s="162">
        <f t="shared" si="217"/>
        <v>0</v>
      </c>
      <c r="O529" s="162">
        <f t="shared" si="217"/>
        <v>11601.519999999999</v>
      </c>
      <c r="P529" s="162">
        <f t="shared" si="217"/>
        <v>105973040.94999999</v>
      </c>
      <c r="Q529" s="162">
        <f t="shared" si="217"/>
        <v>0</v>
      </c>
      <c r="R529" s="162">
        <f t="shared" si="217"/>
        <v>0</v>
      </c>
      <c r="S529" s="162">
        <f t="shared" si="217"/>
        <v>0</v>
      </c>
      <c r="T529" s="162">
        <f t="shared" si="217"/>
        <v>0</v>
      </c>
      <c r="U529" s="162">
        <f t="shared" si="217"/>
        <v>209</v>
      </c>
      <c r="V529" s="162">
        <f t="shared" si="217"/>
        <v>4181689.34</v>
      </c>
      <c r="W529" s="162">
        <f t="shared" si="217"/>
        <v>11808059.34</v>
      </c>
      <c r="X529" s="162">
        <f t="shared" si="217"/>
        <v>1794324.55</v>
      </c>
      <c r="Y529" s="162">
        <f t="shared" si="217"/>
        <v>0</v>
      </c>
      <c r="Z529" s="162">
        <f t="shared" si="217"/>
        <v>0</v>
      </c>
      <c r="AA529" s="162">
        <f t="shared" si="217"/>
        <v>0</v>
      </c>
      <c r="AB529" s="162">
        <f t="shared" si="217"/>
        <v>0</v>
      </c>
      <c r="AC529" s="162">
        <f t="shared" si="217"/>
        <v>0</v>
      </c>
      <c r="AD529" s="162">
        <f t="shared" si="217"/>
        <v>0</v>
      </c>
      <c r="AE529" s="162">
        <f t="shared" si="217"/>
        <v>2928138.17</v>
      </c>
      <c r="AF529" s="162">
        <f t="shared" si="217"/>
        <v>2178330.5699999998</v>
      </c>
      <c r="AG529" s="162">
        <f t="shared" si="217"/>
        <v>0</v>
      </c>
      <c r="AH529" s="138" t="s">
        <v>17012</v>
      </c>
      <c r="AI529" s="138" t="s">
        <v>17012</v>
      </c>
      <c r="AJ529" s="138" t="s">
        <v>17012</v>
      </c>
      <c r="AK529" s="169"/>
      <c r="AL529" s="169"/>
      <c r="AM529" s="169"/>
      <c r="AN529" s="169"/>
      <c r="AO529" s="170"/>
      <c r="AP529" s="170"/>
      <c r="AQ529" s="170"/>
      <c r="AR529" s="170"/>
      <c r="AS529" s="170"/>
      <c r="AT529" s="170"/>
      <c r="AU529" s="170"/>
      <c r="AV529" s="170"/>
      <c r="AW529" s="170"/>
      <c r="AX529" s="170"/>
      <c r="AY529" s="170"/>
      <c r="AZ529" s="171"/>
      <c r="BA529" s="171"/>
      <c r="BB529" s="170"/>
      <c r="BC529" s="170"/>
      <c r="BD529" s="172"/>
      <c r="BE529" s="173">
        <f t="shared" si="191"/>
        <v>-11601.519999999999</v>
      </c>
      <c r="BL529" s="118" t="e">
        <f>VLOOKUP(D529,BO:BQ,3,FALSE)</f>
        <v>#N/A</v>
      </c>
      <c r="BO529" s="118" t="s">
        <v>524</v>
      </c>
      <c r="BP529" s="118" t="s">
        <v>1139</v>
      </c>
      <c r="BQ529" s="118" t="s">
        <v>1787</v>
      </c>
      <c r="BW529" s="118" t="s">
        <v>524</v>
      </c>
      <c r="BX529" s="118" t="s">
        <v>1139</v>
      </c>
      <c r="BY529" s="118" t="s">
        <v>1787</v>
      </c>
      <c r="CJ529" s="164">
        <f t="shared" si="208"/>
        <v>1.4435499906539917E-8</v>
      </c>
    </row>
    <row r="530" spans="1:120" x14ac:dyDescent="0.3">
      <c r="A530" s="118">
        <v>1</v>
      </c>
      <c r="B530" s="165">
        <f>SUBTOTAL(9,$A$383:A530)</f>
        <v>143</v>
      </c>
      <c r="C530" s="165"/>
      <c r="D530" s="175" t="s">
        <v>536</v>
      </c>
      <c r="E530" s="198" t="s">
        <v>17414</v>
      </c>
      <c r="F530" s="162">
        <f t="shared" ref="F530:F540" si="218">G530+H530+I530+J530+K530+L530+N530+P530+R530+T530+V530+W530+X530+Y530+Z530+AA530+AB530+AC530+AD530+AE530+AF530+AG530</f>
        <v>3474203.0500000003</v>
      </c>
      <c r="G530" s="178">
        <v>0</v>
      </c>
      <c r="H530" s="178">
        <v>0</v>
      </c>
      <c r="I530" s="178">
        <v>0</v>
      </c>
      <c r="J530" s="178">
        <v>0</v>
      </c>
      <c r="K530" s="178">
        <v>0</v>
      </c>
      <c r="L530" s="178">
        <v>0</v>
      </c>
      <c r="M530" s="195">
        <v>0</v>
      </c>
      <c r="N530" s="178">
        <v>0</v>
      </c>
      <c r="O530" s="162">
        <v>392.5</v>
      </c>
      <c r="P530" s="162">
        <f>3090902.68+163652.88</f>
        <v>3254555.56</v>
      </c>
      <c r="Q530" s="178">
        <v>0</v>
      </c>
      <c r="R530" s="178">
        <v>0</v>
      </c>
      <c r="S530" s="178">
        <v>0</v>
      </c>
      <c r="T530" s="178">
        <v>0</v>
      </c>
      <c r="U530" s="178">
        <v>0</v>
      </c>
      <c r="V530" s="178">
        <v>0</v>
      </c>
      <c r="W530" s="178">
        <v>0</v>
      </c>
      <c r="X530" s="178">
        <v>0</v>
      </c>
      <c r="Y530" s="178">
        <v>0</v>
      </c>
      <c r="Z530" s="178">
        <v>0</v>
      </c>
      <c r="AA530" s="178">
        <v>0</v>
      </c>
      <c r="AB530" s="178">
        <v>0</v>
      </c>
      <c r="AC530" s="178">
        <v>0</v>
      </c>
      <c r="AD530" s="178">
        <v>0</v>
      </c>
      <c r="AE530" s="179">
        <f t="shared" ref="AE530:AE568" si="219">ROUND(P530*2.14%,2)+ROUND(G530*2.14%,2)+ROUND(H530*2.14%,2)+ROUND(I530*2.14%,2)+ROUND(J530*2.14%,2)+ROUND(K530*2.14%,2)+ROUND(L530*2.14%,2)+ROUND(N530*2.14%,2)+ROUND(R530*2.14%,2)+ROUND(T530*2.14%,2)+ROUND(V530*2.14%,2)+ROUND(W530*2.14%,2)+ROUND(X530*2.14%,2)+ROUND(Y530*2.14%,2)+ROUND(Z530*2.14%,2)+ROUND(AA530*2.14%,2)+ROUND(AB530*2.14%,2)+ROUND(AC530*2.14%,2)+ROUND(AD530*2.14%,2)</f>
        <v>69647.490000000005</v>
      </c>
      <c r="AF530" s="162">
        <v>150000</v>
      </c>
      <c r="AG530" s="178">
        <v>0</v>
      </c>
      <c r="AH530" s="138">
        <v>2024</v>
      </c>
      <c r="AI530" s="138">
        <v>2024</v>
      </c>
      <c r="AJ530" s="138">
        <v>2024</v>
      </c>
      <c r="AK530" s="169"/>
      <c r="AL530" s="169"/>
      <c r="AM530" s="169"/>
      <c r="AN530" s="169"/>
      <c r="AO530" s="170" t="s">
        <v>16953</v>
      </c>
      <c r="AP530" s="170" t="s">
        <v>16942</v>
      </c>
      <c r="AQ530" s="170">
        <v>0</v>
      </c>
      <c r="AR530" s="170" t="s">
        <v>16950</v>
      </c>
      <c r="AS530" s="170" t="s">
        <v>16954</v>
      </c>
      <c r="AT530" s="170">
        <v>0</v>
      </c>
      <c r="AU530" s="170"/>
      <c r="AV530" s="170"/>
      <c r="AW530" s="170"/>
      <c r="AX530" s="170"/>
      <c r="AY530" s="170" t="s">
        <v>637</v>
      </c>
      <c r="AZ530" s="171">
        <v>1318.1</v>
      </c>
      <c r="BA530" s="171">
        <v>422.8</v>
      </c>
      <c r="BB530" s="170" t="s">
        <v>17097</v>
      </c>
      <c r="BC530" s="170" t="s">
        <v>16998</v>
      </c>
      <c r="BD530" s="172"/>
      <c r="BE530" s="173">
        <f t="shared" si="191"/>
        <v>30.300000000000011</v>
      </c>
      <c r="BF530" s="118" t="s">
        <v>16996</v>
      </c>
      <c r="BL530" s="118" t="e">
        <f>VLOOKUP(D530,BO:BQ,3,FALSE)</f>
        <v>#N/A</v>
      </c>
      <c r="BO530" s="118" t="s">
        <v>3812</v>
      </c>
      <c r="BP530" s="118" t="s">
        <v>797</v>
      </c>
      <c r="BQ530" s="118" t="s">
        <v>2380</v>
      </c>
      <c r="BW530" s="118" t="s">
        <v>3812</v>
      </c>
      <c r="BX530" s="118" t="s">
        <v>797</v>
      </c>
      <c r="BY530" s="118" t="s">
        <v>2380</v>
      </c>
      <c r="CJ530" s="164">
        <f t="shared" si="208"/>
        <v>2.3283064365386963E-10</v>
      </c>
    </row>
    <row r="531" spans="1:120" x14ac:dyDescent="0.3">
      <c r="A531" s="118">
        <v>1</v>
      </c>
      <c r="B531" s="165">
        <f>SUBTOTAL(9,$A$383:A531)</f>
        <v>144</v>
      </c>
      <c r="C531" s="165"/>
      <c r="D531" s="175" t="s">
        <v>537</v>
      </c>
      <c r="E531" s="198" t="s">
        <v>17414</v>
      </c>
      <c r="F531" s="162">
        <f t="shared" si="218"/>
        <v>8694247.4000000004</v>
      </c>
      <c r="G531" s="178">
        <v>0</v>
      </c>
      <c r="H531" s="178">
        <v>0</v>
      </c>
      <c r="I531" s="178">
        <v>0</v>
      </c>
      <c r="J531" s="178">
        <v>0</v>
      </c>
      <c r="K531" s="178">
        <v>0</v>
      </c>
      <c r="L531" s="178">
        <v>0</v>
      </c>
      <c r="M531" s="195">
        <v>0</v>
      </c>
      <c r="N531" s="178">
        <v>0</v>
      </c>
      <c r="O531" s="162">
        <v>860</v>
      </c>
      <c r="P531" s="162">
        <v>8338098.2000000002</v>
      </c>
      <c r="Q531" s="178">
        <v>0</v>
      </c>
      <c r="R531" s="178">
        <v>0</v>
      </c>
      <c r="S531" s="178">
        <v>0</v>
      </c>
      <c r="T531" s="178">
        <v>0</v>
      </c>
      <c r="U531" s="178">
        <v>0</v>
      </c>
      <c r="V531" s="178">
        <v>0</v>
      </c>
      <c r="W531" s="178">
        <v>0</v>
      </c>
      <c r="X531" s="178">
        <v>0</v>
      </c>
      <c r="Y531" s="178">
        <v>0</v>
      </c>
      <c r="Z531" s="178">
        <v>0</v>
      </c>
      <c r="AA531" s="178">
        <v>0</v>
      </c>
      <c r="AB531" s="178">
        <v>0</v>
      </c>
      <c r="AC531" s="178">
        <v>0</v>
      </c>
      <c r="AD531" s="178">
        <v>0</v>
      </c>
      <c r="AE531" s="179">
        <f t="shared" si="219"/>
        <v>178435.3</v>
      </c>
      <c r="AF531" s="162">
        <v>177713.9</v>
      </c>
      <c r="AG531" s="178">
        <v>0</v>
      </c>
      <c r="AH531" s="138">
        <v>2024</v>
      </c>
      <c r="AI531" s="138">
        <v>2024</v>
      </c>
      <c r="AJ531" s="138">
        <v>2024</v>
      </c>
      <c r="AK531" s="169"/>
      <c r="AL531" s="169"/>
      <c r="AM531" s="169"/>
      <c r="AN531" s="169"/>
      <c r="AO531" s="170" t="s">
        <v>16940</v>
      </c>
      <c r="AP531" s="170" t="s">
        <v>16942</v>
      </c>
      <c r="AQ531" s="170">
        <v>0</v>
      </c>
      <c r="AR531" s="170" t="s">
        <v>16958</v>
      </c>
      <c r="AS531" s="170" t="s">
        <v>16954</v>
      </c>
      <c r="AT531" s="170" t="s">
        <v>16952</v>
      </c>
      <c r="AU531" s="170"/>
      <c r="AV531" s="170"/>
      <c r="AW531" s="170"/>
      <c r="AX531" s="170"/>
      <c r="AY531" s="170" t="s">
        <v>736</v>
      </c>
      <c r="AZ531" s="171">
        <v>3003.4</v>
      </c>
      <c r="BA531" s="171" t="s">
        <v>2983</v>
      </c>
      <c r="BB531" s="170" t="s">
        <v>2989</v>
      </c>
      <c r="BC531" s="170" t="s">
        <v>16998</v>
      </c>
      <c r="BD531" s="172"/>
      <c r="BE531" s="173" t="e">
        <f t="shared" si="191"/>
        <v>#VALUE!</v>
      </c>
      <c r="BL531" s="118" t="str">
        <f>VLOOKUP(D531,BO:BQ,3,FALSE)</f>
        <v>859.400</v>
      </c>
      <c r="BO531" s="118" t="s">
        <v>3813</v>
      </c>
      <c r="BP531" s="118" t="s">
        <v>3000</v>
      </c>
      <c r="BQ531" s="118" t="s">
        <v>3814</v>
      </c>
      <c r="BW531" s="118" t="s">
        <v>3813</v>
      </c>
      <c r="BX531" s="118" t="s">
        <v>3000</v>
      </c>
      <c r="BY531" s="118" t="s">
        <v>3814</v>
      </c>
      <c r="CJ531" s="164">
        <f t="shared" si="208"/>
        <v>2.0372681319713593E-10</v>
      </c>
    </row>
    <row r="532" spans="1:120" x14ac:dyDescent="0.3">
      <c r="A532" s="118">
        <v>1</v>
      </c>
      <c r="B532" s="165">
        <f>SUBTOTAL(9,$A$383:A532)</f>
        <v>145</v>
      </c>
      <c r="C532" s="165"/>
      <c r="D532" s="175" t="s">
        <v>538</v>
      </c>
      <c r="E532" s="198" t="s">
        <v>17414</v>
      </c>
      <c r="F532" s="162">
        <f t="shared" si="218"/>
        <v>7885480.1999999993</v>
      </c>
      <c r="G532" s="178">
        <v>0</v>
      </c>
      <c r="H532" s="178">
        <v>0</v>
      </c>
      <c r="I532" s="178">
        <v>0</v>
      </c>
      <c r="J532" s="178">
        <v>0</v>
      </c>
      <c r="K532" s="178">
        <v>0</v>
      </c>
      <c r="L532" s="178">
        <v>0</v>
      </c>
      <c r="M532" s="195">
        <v>0</v>
      </c>
      <c r="N532" s="178">
        <v>0</v>
      </c>
      <c r="O532" s="162">
        <v>780</v>
      </c>
      <c r="P532" s="162">
        <v>7538867.5999999996</v>
      </c>
      <c r="Q532" s="178">
        <v>0</v>
      </c>
      <c r="R532" s="178">
        <v>0</v>
      </c>
      <c r="S532" s="178">
        <v>0</v>
      </c>
      <c r="T532" s="178">
        <v>0</v>
      </c>
      <c r="U532" s="178">
        <v>0</v>
      </c>
      <c r="V532" s="178">
        <v>0</v>
      </c>
      <c r="W532" s="178">
        <v>0</v>
      </c>
      <c r="X532" s="178">
        <v>0</v>
      </c>
      <c r="Y532" s="178">
        <v>0</v>
      </c>
      <c r="Z532" s="178">
        <v>0</v>
      </c>
      <c r="AA532" s="178">
        <v>0</v>
      </c>
      <c r="AB532" s="178">
        <v>0</v>
      </c>
      <c r="AC532" s="178">
        <v>0</v>
      </c>
      <c r="AD532" s="178">
        <v>0</v>
      </c>
      <c r="AE532" s="179">
        <f t="shared" si="219"/>
        <v>161331.76999999999</v>
      </c>
      <c r="AF532" s="162">
        <v>185280.83</v>
      </c>
      <c r="AG532" s="178">
        <v>0</v>
      </c>
      <c r="AH532" s="138">
        <v>2024</v>
      </c>
      <c r="AI532" s="138">
        <v>2024</v>
      </c>
      <c r="AJ532" s="138">
        <v>2024</v>
      </c>
      <c r="AK532" s="169"/>
      <c r="AL532" s="169"/>
      <c r="AM532" s="169"/>
      <c r="AN532" s="169"/>
      <c r="AO532" s="170" t="s">
        <v>16948</v>
      </c>
      <c r="AP532" s="170" t="s">
        <v>16940</v>
      </c>
      <c r="AQ532" s="170">
        <v>0</v>
      </c>
      <c r="AR532" s="170" t="s">
        <v>16945</v>
      </c>
      <c r="AS532" s="170" t="s">
        <v>16954</v>
      </c>
      <c r="AT532" s="170">
        <v>0</v>
      </c>
      <c r="AU532" s="170"/>
      <c r="AV532" s="170"/>
      <c r="AW532" s="170"/>
      <c r="AX532" s="170"/>
      <c r="AY532" s="170" t="s">
        <v>661</v>
      </c>
      <c r="AZ532" s="171">
        <v>3703.7</v>
      </c>
      <c r="BA532" s="171">
        <v>1091.48</v>
      </c>
      <c r="BB532" s="170" t="s">
        <v>2989</v>
      </c>
      <c r="BC532" s="170" t="s">
        <v>16998</v>
      </c>
      <c r="BD532" s="172"/>
      <c r="BE532" s="173">
        <f t="shared" si="191"/>
        <v>311.48</v>
      </c>
      <c r="BL532" s="118" t="str">
        <f>VLOOKUP(D532,BO:BQ,3,FALSE)</f>
        <v>нет данных</v>
      </c>
      <c r="BO532" s="118" t="s">
        <v>3815</v>
      </c>
      <c r="BP532" s="118" t="s">
        <v>1342</v>
      </c>
      <c r="BQ532" s="118" t="s">
        <v>3816</v>
      </c>
      <c r="BW532" s="118" t="s">
        <v>3815</v>
      </c>
      <c r="BX532" s="118" t="s">
        <v>1342</v>
      </c>
      <c r="BY532" s="118" t="s">
        <v>3816</v>
      </c>
      <c r="CJ532" s="164">
        <f t="shared" si="208"/>
        <v>-3.4924596548080444E-10</v>
      </c>
    </row>
    <row r="533" spans="1:120" x14ac:dyDescent="0.3">
      <c r="A533" s="118">
        <v>1</v>
      </c>
      <c r="B533" s="165">
        <f>SUBTOTAL(9,$A$383:A533)</f>
        <v>146</v>
      </c>
      <c r="C533" s="165"/>
      <c r="D533" s="175" t="s">
        <v>539</v>
      </c>
      <c r="E533" s="198" t="s">
        <v>17414</v>
      </c>
      <c r="F533" s="162">
        <f t="shared" si="218"/>
        <v>4599795.2700000005</v>
      </c>
      <c r="G533" s="178">
        <v>0</v>
      </c>
      <c r="H533" s="178">
        <v>0</v>
      </c>
      <c r="I533" s="178">
        <v>0</v>
      </c>
      <c r="J533" s="178">
        <v>0</v>
      </c>
      <c r="K533" s="178">
        <v>0</v>
      </c>
      <c r="L533" s="178">
        <v>0</v>
      </c>
      <c r="M533" s="195">
        <v>0</v>
      </c>
      <c r="N533" s="178">
        <v>0</v>
      </c>
      <c r="O533" s="162">
        <v>540</v>
      </c>
      <c r="P533" s="162">
        <f>4278269.04+225153</f>
        <v>4503422.04</v>
      </c>
      <c r="Q533" s="178">
        <v>0</v>
      </c>
      <c r="R533" s="178">
        <v>0</v>
      </c>
      <c r="S533" s="178">
        <v>0</v>
      </c>
      <c r="T533" s="178">
        <v>0</v>
      </c>
      <c r="U533" s="178">
        <v>0</v>
      </c>
      <c r="V533" s="178">
        <v>0</v>
      </c>
      <c r="W533" s="178">
        <v>0</v>
      </c>
      <c r="X533" s="178">
        <v>0</v>
      </c>
      <c r="Y533" s="178">
        <v>0</v>
      </c>
      <c r="Z533" s="178">
        <v>0</v>
      </c>
      <c r="AA533" s="178">
        <v>0</v>
      </c>
      <c r="AB533" s="178">
        <v>0</v>
      </c>
      <c r="AC533" s="178">
        <v>0</v>
      </c>
      <c r="AD533" s="178">
        <v>0</v>
      </c>
      <c r="AE533" s="179">
        <f t="shared" si="219"/>
        <v>96373.23</v>
      </c>
      <c r="AF533" s="162">
        <v>0</v>
      </c>
      <c r="AG533" s="178">
        <v>0</v>
      </c>
      <c r="AH533" s="138" t="s">
        <v>17033</v>
      </c>
      <c r="AI533" s="138">
        <v>2024</v>
      </c>
      <c r="AJ533" s="138">
        <v>2024</v>
      </c>
      <c r="AK533" s="169"/>
      <c r="AL533" s="169"/>
      <c r="AM533" s="169"/>
      <c r="AN533" s="169"/>
      <c r="AO533" s="170" t="s">
        <v>16939</v>
      </c>
      <c r="AP533" s="170" t="s">
        <v>16948</v>
      </c>
      <c r="AQ533" s="170">
        <v>0</v>
      </c>
      <c r="AR533" s="170" t="s">
        <v>16960</v>
      </c>
      <c r="AS533" s="170" t="s">
        <v>16952</v>
      </c>
      <c r="AT533" s="170" t="s">
        <v>16950</v>
      </c>
      <c r="AU533" s="170"/>
      <c r="AV533" s="170"/>
      <c r="AW533" s="170"/>
      <c r="AX533" s="170"/>
      <c r="AY533" s="170" t="s">
        <v>616</v>
      </c>
      <c r="AZ533" s="171">
        <v>2680.85</v>
      </c>
      <c r="BA533" s="171">
        <v>500.5</v>
      </c>
      <c r="BB533" s="170" t="s">
        <v>2966</v>
      </c>
      <c r="BC533" s="170">
        <v>2010</v>
      </c>
      <c r="BD533" s="172"/>
      <c r="BE533" s="173">
        <f t="shared" si="191"/>
        <v>-39.5</v>
      </c>
      <c r="BL533" s="118" t="str">
        <f>VLOOKUP(D533,BO:BQ,3,FALSE)</f>
        <v>455.000</v>
      </c>
      <c r="BO533" s="118" t="s">
        <v>3817</v>
      </c>
      <c r="BP533" s="118" t="s">
        <v>1342</v>
      </c>
      <c r="BQ533" s="118" t="s">
        <v>3818</v>
      </c>
      <c r="BW533" s="118" t="s">
        <v>3817</v>
      </c>
      <c r="BX533" s="118" t="s">
        <v>1342</v>
      </c>
      <c r="BY533" s="118" t="s">
        <v>3818</v>
      </c>
      <c r="CJ533" s="164">
        <f t="shared" si="208"/>
        <v>4.5110937207937241E-10</v>
      </c>
    </row>
    <row r="534" spans="1:120" x14ac:dyDescent="0.3">
      <c r="A534" s="118">
        <v>1</v>
      </c>
      <c r="B534" s="165">
        <f>SUBTOTAL(9,$A$383:A534)</f>
        <v>147</v>
      </c>
      <c r="C534" s="165"/>
      <c r="D534" s="175" t="s">
        <v>3399</v>
      </c>
      <c r="E534" s="198" t="s">
        <v>17414</v>
      </c>
      <c r="F534" s="162">
        <f t="shared" si="218"/>
        <v>6746067.54</v>
      </c>
      <c r="G534" s="178">
        <v>0</v>
      </c>
      <c r="H534" s="178">
        <v>0</v>
      </c>
      <c r="I534" s="178">
        <v>0</v>
      </c>
      <c r="J534" s="178">
        <v>0</v>
      </c>
      <c r="K534" s="178">
        <v>0</v>
      </c>
      <c r="L534" s="178">
        <v>0</v>
      </c>
      <c r="M534" s="195">
        <v>0</v>
      </c>
      <c r="N534" s="178">
        <v>0</v>
      </c>
      <c r="O534" s="162">
        <v>621.4</v>
      </c>
      <c r="P534" s="162">
        <v>6382496.75</v>
      </c>
      <c r="Q534" s="178">
        <v>0</v>
      </c>
      <c r="R534" s="178">
        <v>0</v>
      </c>
      <c r="S534" s="178">
        <v>0</v>
      </c>
      <c r="T534" s="178">
        <v>0</v>
      </c>
      <c r="U534" s="178">
        <v>0</v>
      </c>
      <c r="V534" s="178">
        <v>0</v>
      </c>
      <c r="W534" s="178">
        <v>0</v>
      </c>
      <c r="X534" s="178">
        <v>0</v>
      </c>
      <c r="Y534" s="178">
        <v>0</v>
      </c>
      <c r="Z534" s="178">
        <v>0</v>
      </c>
      <c r="AA534" s="178">
        <v>0</v>
      </c>
      <c r="AB534" s="178">
        <v>0</v>
      </c>
      <c r="AC534" s="178">
        <v>0</v>
      </c>
      <c r="AD534" s="178">
        <v>0</v>
      </c>
      <c r="AE534" s="179">
        <f t="shared" si="219"/>
        <v>136585.43</v>
      </c>
      <c r="AF534" s="162">
        <v>226985.36</v>
      </c>
      <c r="AG534" s="178">
        <v>0</v>
      </c>
      <c r="AH534" s="138">
        <v>2024</v>
      </c>
      <c r="AI534" s="138">
        <v>2024</v>
      </c>
      <c r="AJ534" s="138">
        <v>2024</v>
      </c>
      <c r="AK534" s="169"/>
      <c r="AL534" s="169"/>
      <c r="AM534" s="169"/>
      <c r="AN534" s="169"/>
      <c r="AO534" s="170" t="s">
        <v>16939</v>
      </c>
      <c r="AP534" s="170" t="s">
        <v>16955</v>
      </c>
      <c r="AQ534" s="170"/>
      <c r="AR534" s="170" t="s">
        <v>16941</v>
      </c>
      <c r="AS534" s="170" t="s">
        <v>16952</v>
      </c>
      <c r="AT534" s="170" t="s">
        <v>16950</v>
      </c>
      <c r="AU534" s="170"/>
      <c r="AV534" s="170"/>
      <c r="AW534" s="170"/>
      <c r="AX534" s="170"/>
      <c r="AY534" s="170">
        <v>1964</v>
      </c>
      <c r="AZ534" s="171">
        <v>1701.07</v>
      </c>
      <c r="BA534" s="171">
        <v>621.46</v>
      </c>
      <c r="BB534" s="170" t="s">
        <v>2966</v>
      </c>
      <c r="BC534" s="170">
        <v>2010</v>
      </c>
      <c r="BD534" s="172"/>
      <c r="BE534" s="173">
        <f t="shared" ref="BE534:BE594" si="220">BA534-O534</f>
        <v>6.0000000000059117E-2</v>
      </c>
      <c r="CJ534" s="164">
        <f t="shared" si="208"/>
        <v>5.8207660913467407E-11</v>
      </c>
    </row>
    <row r="535" spans="1:120" x14ac:dyDescent="0.3">
      <c r="A535" s="118">
        <v>1</v>
      </c>
      <c r="B535" s="165">
        <f>SUBTOTAL(9,$A$383:A535)</f>
        <v>148</v>
      </c>
      <c r="C535" s="165"/>
      <c r="D535" s="175" t="s">
        <v>540</v>
      </c>
      <c r="E535" s="198" t="s">
        <v>17414</v>
      </c>
      <c r="F535" s="162">
        <f t="shared" si="218"/>
        <v>5753807.2000000002</v>
      </c>
      <c r="G535" s="178">
        <v>0</v>
      </c>
      <c r="H535" s="178">
        <v>0</v>
      </c>
      <c r="I535" s="178">
        <v>0</v>
      </c>
      <c r="J535" s="178">
        <v>0</v>
      </c>
      <c r="K535" s="178">
        <v>0</v>
      </c>
      <c r="L535" s="178">
        <v>0</v>
      </c>
      <c r="M535" s="195">
        <v>0</v>
      </c>
      <c r="N535" s="178">
        <v>0</v>
      </c>
      <c r="O535" s="162">
        <v>530</v>
      </c>
      <c r="P535" s="162">
        <v>5412742.5499999998</v>
      </c>
      <c r="Q535" s="178">
        <v>0</v>
      </c>
      <c r="R535" s="178">
        <v>0</v>
      </c>
      <c r="S535" s="178">
        <v>0</v>
      </c>
      <c r="T535" s="178">
        <v>0</v>
      </c>
      <c r="U535" s="178">
        <v>0</v>
      </c>
      <c r="V535" s="178">
        <v>0</v>
      </c>
      <c r="W535" s="178">
        <v>0</v>
      </c>
      <c r="X535" s="178">
        <v>0</v>
      </c>
      <c r="Y535" s="178">
        <v>0</v>
      </c>
      <c r="Z535" s="178">
        <v>0</v>
      </c>
      <c r="AA535" s="178">
        <v>0</v>
      </c>
      <c r="AB535" s="178">
        <v>0</v>
      </c>
      <c r="AC535" s="178">
        <v>0</v>
      </c>
      <c r="AD535" s="178">
        <v>0</v>
      </c>
      <c r="AE535" s="179">
        <f t="shared" si="219"/>
        <v>115832.69</v>
      </c>
      <c r="AF535" s="162">
        <v>225231.96</v>
      </c>
      <c r="AG535" s="178">
        <v>0</v>
      </c>
      <c r="AH535" s="138">
        <v>2024</v>
      </c>
      <c r="AI535" s="138">
        <v>2024</v>
      </c>
      <c r="AJ535" s="138">
        <v>2024</v>
      </c>
      <c r="AK535" s="169"/>
      <c r="AL535" s="169"/>
      <c r="AM535" s="169"/>
      <c r="AN535" s="169"/>
      <c r="AO535" s="170" t="s">
        <v>16939</v>
      </c>
      <c r="AP535" s="170" t="s">
        <v>16959</v>
      </c>
      <c r="AQ535" s="170">
        <v>0</v>
      </c>
      <c r="AR535" s="170" t="s">
        <v>16948</v>
      </c>
      <c r="AS535" s="170" t="s">
        <v>16944</v>
      </c>
      <c r="AT535" s="170" t="s">
        <v>16939</v>
      </c>
      <c r="AU535" s="170"/>
      <c r="AV535" s="170"/>
      <c r="AW535" s="170"/>
      <c r="AX535" s="170"/>
      <c r="AY535" s="170" t="s">
        <v>636</v>
      </c>
      <c r="AZ535" s="171">
        <v>2498.58</v>
      </c>
      <c r="BA535" s="171">
        <v>489.94</v>
      </c>
      <c r="BB535" s="170" t="s">
        <v>2966</v>
      </c>
      <c r="BC535" s="170" t="s">
        <v>1342</v>
      </c>
      <c r="BD535" s="172"/>
      <c r="BE535" s="173">
        <f t="shared" si="220"/>
        <v>-40.06</v>
      </c>
      <c r="BL535" s="118" t="e">
        <f t="shared" ref="BL535:BL541" si="221">VLOOKUP(D535,BO:BQ,3,FALSE)</f>
        <v>#N/A</v>
      </c>
      <c r="BO535" s="118" t="s">
        <v>3819</v>
      </c>
      <c r="BP535" s="118" t="s">
        <v>3197</v>
      </c>
      <c r="BQ535" s="118" t="s">
        <v>3820</v>
      </c>
      <c r="BW535" s="118" t="s">
        <v>3819</v>
      </c>
      <c r="BX535" s="118" t="s">
        <v>3197</v>
      </c>
      <c r="BY535" s="118" t="s">
        <v>3820</v>
      </c>
      <c r="CJ535" s="164">
        <f t="shared" si="208"/>
        <v>3.7834979593753815E-10</v>
      </c>
    </row>
    <row r="536" spans="1:120" x14ac:dyDescent="0.3">
      <c r="A536" s="118">
        <v>1</v>
      </c>
      <c r="B536" s="165">
        <f>SUBTOTAL(9,$A$383:A536)</f>
        <v>149</v>
      </c>
      <c r="C536" s="165"/>
      <c r="D536" s="175" t="s">
        <v>541</v>
      </c>
      <c r="E536" s="198" t="s">
        <v>17414</v>
      </c>
      <c r="F536" s="162">
        <f t="shared" si="218"/>
        <v>10978823.450000001</v>
      </c>
      <c r="G536" s="178">
        <v>0</v>
      </c>
      <c r="H536" s="178">
        <v>0</v>
      </c>
      <c r="I536" s="178">
        <v>0</v>
      </c>
      <c r="J536" s="178">
        <v>0</v>
      </c>
      <c r="K536" s="178">
        <v>0</v>
      </c>
      <c r="L536" s="178">
        <v>0</v>
      </c>
      <c r="M536" s="195">
        <v>0</v>
      </c>
      <c r="N536" s="178">
        <v>0</v>
      </c>
      <c r="O536" s="162">
        <v>1230</v>
      </c>
      <c r="P536" s="162">
        <f>10040140.98+512848.5</f>
        <v>10552989.48</v>
      </c>
      <c r="Q536" s="178">
        <v>0</v>
      </c>
      <c r="R536" s="178">
        <v>0</v>
      </c>
      <c r="S536" s="178">
        <v>0</v>
      </c>
      <c r="T536" s="178">
        <v>0</v>
      </c>
      <c r="U536" s="178">
        <v>0</v>
      </c>
      <c r="V536" s="178">
        <v>0</v>
      </c>
      <c r="W536" s="178">
        <v>0</v>
      </c>
      <c r="X536" s="178">
        <v>0</v>
      </c>
      <c r="Y536" s="178">
        <v>0</v>
      </c>
      <c r="Z536" s="178">
        <v>0</v>
      </c>
      <c r="AA536" s="178">
        <v>0</v>
      </c>
      <c r="AB536" s="178">
        <v>0</v>
      </c>
      <c r="AC536" s="178">
        <v>0</v>
      </c>
      <c r="AD536" s="178">
        <v>0</v>
      </c>
      <c r="AE536" s="179">
        <f t="shared" si="219"/>
        <v>225833.97</v>
      </c>
      <c r="AF536" s="178">
        <v>200000</v>
      </c>
      <c r="AG536" s="178">
        <v>0</v>
      </c>
      <c r="AH536" s="138">
        <v>2024</v>
      </c>
      <c r="AI536" s="138">
        <v>2024</v>
      </c>
      <c r="AJ536" s="138">
        <v>2024</v>
      </c>
      <c r="AK536" s="169"/>
      <c r="AL536" s="169"/>
      <c r="AM536" s="169"/>
      <c r="AN536" s="169"/>
      <c r="AO536" s="170" t="s">
        <v>16940</v>
      </c>
      <c r="AP536" s="170" t="s">
        <v>16942</v>
      </c>
      <c r="AQ536" s="170">
        <v>0</v>
      </c>
      <c r="AR536" s="170" t="s">
        <v>16950</v>
      </c>
      <c r="AS536" s="170" t="s">
        <v>16954</v>
      </c>
      <c r="AT536" s="170" t="s">
        <v>16950</v>
      </c>
      <c r="AU536" s="170"/>
      <c r="AV536" s="170"/>
      <c r="AW536" s="170"/>
      <c r="AX536" s="170"/>
      <c r="AY536" s="170" t="s">
        <v>926</v>
      </c>
      <c r="AZ536" s="171">
        <v>5763.67</v>
      </c>
      <c r="BA536" s="171">
        <v>1406.99</v>
      </c>
      <c r="BB536" s="170" t="s">
        <v>2989</v>
      </c>
      <c r="BC536" s="170" t="s">
        <v>16998</v>
      </c>
      <c r="BD536" s="172"/>
      <c r="BE536" s="173">
        <f t="shared" si="220"/>
        <v>176.99</v>
      </c>
      <c r="BL536" s="118" t="str">
        <f t="shared" si="221"/>
        <v>нет данных</v>
      </c>
      <c r="BO536" s="118" t="s">
        <v>3821</v>
      </c>
      <c r="BP536" s="118" t="s">
        <v>3003</v>
      </c>
      <c r="BQ536" s="118" t="s">
        <v>3822</v>
      </c>
      <c r="BW536" s="118" t="s">
        <v>3821</v>
      </c>
      <c r="BX536" s="118" t="s">
        <v>3003</v>
      </c>
      <c r="BY536" s="118" t="s">
        <v>3822</v>
      </c>
      <c r="CJ536" s="164">
        <f t="shared" si="208"/>
        <v>6.6938810050487518E-10</v>
      </c>
    </row>
    <row r="537" spans="1:120" x14ac:dyDescent="0.3">
      <c r="A537" s="118">
        <v>1</v>
      </c>
      <c r="B537" s="165">
        <f>SUBTOTAL(9,$A$383:A537)</f>
        <v>150</v>
      </c>
      <c r="C537" s="165"/>
      <c r="D537" s="175" t="s">
        <v>542</v>
      </c>
      <c r="E537" s="198" t="s">
        <v>17414</v>
      </c>
      <c r="F537" s="162">
        <f t="shared" si="218"/>
        <v>12145524.209999997</v>
      </c>
      <c r="G537" s="178">
        <v>0</v>
      </c>
      <c r="H537" s="178">
        <v>0</v>
      </c>
      <c r="I537" s="178">
        <v>0</v>
      </c>
      <c r="J537" s="178">
        <v>0</v>
      </c>
      <c r="K537" s="178">
        <v>0</v>
      </c>
      <c r="L537" s="178">
        <v>0</v>
      </c>
      <c r="M537" s="195">
        <v>0</v>
      </c>
      <c r="N537" s="178">
        <v>0</v>
      </c>
      <c r="O537" s="162">
        <v>1193.2</v>
      </c>
      <c r="P537" s="162">
        <f>12447305.28-815824.49+24615.02</f>
        <v>11656095.809999999</v>
      </c>
      <c r="Q537" s="178">
        <v>0</v>
      </c>
      <c r="R537" s="178">
        <v>0</v>
      </c>
      <c r="S537" s="178">
        <v>0</v>
      </c>
      <c r="T537" s="178">
        <v>0</v>
      </c>
      <c r="U537" s="178">
        <v>0</v>
      </c>
      <c r="V537" s="178">
        <v>0</v>
      </c>
      <c r="W537" s="178">
        <v>0</v>
      </c>
      <c r="X537" s="178">
        <v>0</v>
      </c>
      <c r="Y537" s="178">
        <v>0</v>
      </c>
      <c r="Z537" s="178">
        <v>0</v>
      </c>
      <c r="AA537" s="178">
        <v>0</v>
      </c>
      <c r="AB537" s="178">
        <v>0</v>
      </c>
      <c r="AC537" s="178">
        <v>0</v>
      </c>
      <c r="AD537" s="178">
        <v>0</v>
      </c>
      <c r="AE537" s="179">
        <f t="shared" si="219"/>
        <v>249440.45</v>
      </c>
      <c r="AF537" s="162">
        <v>239987.95</v>
      </c>
      <c r="AG537" s="178">
        <v>0</v>
      </c>
      <c r="AH537" s="138">
        <v>2024</v>
      </c>
      <c r="AI537" s="138">
        <v>2024</v>
      </c>
      <c r="AJ537" s="138">
        <v>2024</v>
      </c>
      <c r="AK537" s="169"/>
      <c r="AL537" s="169"/>
      <c r="AM537" s="169"/>
      <c r="AN537" s="169"/>
      <c r="AO537" s="170" t="s">
        <v>16939</v>
      </c>
      <c r="AP537" s="170" t="s">
        <v>16955</v>
      </c>
      <c r="AQ537" s="170">
        <v>0</v>
      </c>
      <c r="AR537" s="170" t="s">
        <v>16960</v>
      </c>
      <c r="AS537" s="170" t="s">
        <v>16952</v>
      </c>
      <c r="AT537" s="170" t="s">
        <v>16950</v>
      </c>
      <c r="AU537" s="170"/>
      <c r="AV537" s="170"/>
      <c r="AW537" s="170"/>
      <c r="AX537" s="170"/>
      <c r="AY537" s="170" t="s">
        <v>619</v>
      </c>
      <c r="AZ537" s="171">
        <v>3399.17</v>
      </c>
      <c r="BA537" s="171">
        <v>1193.2</v>
      </c>
      <c r="BB537" s="170" t="s">
        <v>2966</v>
      </c>
      <c r="BC537" s="170" t="s">
        <v>16998</v>
      </c>
      <c r="BD537" s="172"/>
      <c r="BE537" s="173">
        <f t="shared" si="220"/>
        <v>0</v>
      </c>
      <c r="BL537" s="118" t="str">
        <f t="shared" si="221"/>
        <v>874.900</v>
      </c>
      <c r="BO537" s="118" t="s">
        <v>3823</v>
      </c>
      <c r="BP537" s="118" t="s">
        <v>2979</v>
      </c>
      <c r="BQ537" s="118" t="s">
        <v>3824</v>
      </c>
      <c r="BW537" s="118" t="s">
        <v>3823</v>
      </c>
      <c r="BX537" s="118" t="s">
        <v>2979</v>
      </c>
      <c r="BY537" s="118" t="s">
        <v>3824</v>
      </c>
      <c r="CJ537" s="164">
        <f t="shared" si="208"/>
        <v>-1.5133991837501526E-9</v>
      </c>
    </row>
    <row r="538" spans="1:120" x14ac:dyDescent="0.3">
      <c r="A538" s="118">
        <v>1</v>
      </c>
      <c r="B538" s="165">
        <f>SUBTOTAL(9,$A$383:A538)</f>
        <v>151</v>
      </c>
      <c r="C538" s="165"/>
      <c r="D538" s="175" t="s">
        <v>543</v>
      </c>
      <c r="E538" s="198" t="s">
        <v>17414</v>
      </c>
      <c r="F538" s="162">
        <f t="shared" si="218"/>
        <v>13678862.399999999</v>
      </c>
      <c r="G538" s="178">
        <v>0</v>
      </c>
      <c r="H538" s="178">
        <v>0</v>
      </c>
      <c r="I538" s="178">
        <v>0</v>
      </c>
      <c r="J538" s="178">
        <v>0</v>
      </c>
      <c r="K538" s="178">
        <v>0</v>
      </c>
      <c r="L538" s="178">
        <v>0</v>
      </c>
      <c r="M538" s="195">
        <v>0</v>
      </c>
      <c r="N538" s="178">
        <v>0</v>
      </c>
      <c r="O538" s="162">
        <v>1260</v>
      </c>
      <c r="P538" s="162">
        <v>13157301.939999999</v>
      </c>
      <c r="Q538" s="178">
        <v>0</v>
      </c>
      <c r="R538" s="178">
        <v>0</v>
      </c>
      <c r="S538" s="178">
        <v>0</v>
      </c>
      <c r="T538" s="178">
        <v>0</v>
      </c>
      <c r="U538" s="178">
        <v>0</v>
      </c>
      <c r="V538" s="178">
        <v>0</v>
      </c>
      <c r="W538" s="178">
        <v>0</v>
      </c>
      <c r="X538" s="178">
        <v>0</v>
      </c>
      <c r="Y538" s="178">
        <v>0</v>
      </c>
      <c r="Z538" s="178">
        <v>0</v>
      </c>
      <c r="AA538" s="178">
        <v>0</v>
      </c>
      <c r="AB538" s="178">
        <v>0</v>
      </c>
      <c r="AC538" s="178">
        <v>0</v>
      </c>
      <c r="AD538" s="178">
        <v>0</v>
      </c>
      <c r="AE538" s="179">
        <f t="shared" si="219"/>
        <v>281566.26</v>
      </c>
      <c r="AF538" s="162">
        <v>239994.2</v>
      </c>
      <c r="AG538" s="178">
        <v>0</v>
      </c>
      <c r="AH538" s="138">
        <v>2024</v>
      </c>
      <c r="AI538" s="138">
        <v>2024</v>
      </c>
      <c r="AJ538" s="138">
        <v>2024</v>
      </c>
      <c r="AK538" s="169"/>
      <c r="AL538" s="169"/>
      <c r="AM538" s="169"/>
      <c r="AN538" s="169"/>
      <c r="AO538" s="170" t="s">
        <v>16946</v>
      </c>
      <c r="AP538" s="170" t="s">
        <v>16941</v>
      </c>
      <c r="AQ538" s="170">
        <v>0</v>
      </c>
      <c r="AR538" s="170" t="s">
        <v>16960</v>
      </c>
      <c r="AS538" s="170" t="s">
        <v>16958</v>
      </c>
      <c r="AT538" s="170" t="s">
        <v>16950</v>
      </c>
      <c r="AU538" s="170"/>
      <c r="AV538" s="170"/>
      <c r="AW538" s="170"/>
      <c r="AX538" s="170"/>
      <c r="AY538" s="170" t="s">
        <v>617</v>
      </c>
      <c r="AZ538" s="171">
        <v>4152</v>
      </c>
      <c r="BA538" s="171">
        <v>1166.0999999999999</v>
      </c>
      <c r="BB538" s="170" t="s">
        <v>2966</v>
      </c>
      <c r="BC538" s="170" t="s">
        <v>16998</v>
      </c>
      <c r="BD538" s="172"/>
      <c r="BE538" s="173">
        <f t="shared" si="220"/>
        <v>-93.900000000000091</v>
      </c>
      <c r="BL538" s="118" t="str">
        <f t="shared" si="221"/>
        <v>нет данных</v>
      </c>
      <c r="BO538" s="118" t="s">
        <v>561</v>
      </c>
      <c r="BP538" s="118" t="s">
        <v>655</v>
      </c>
      <c r="BQ538" s="118" t="s">
        <v>3754</v>
      </c>
      <c r="BW538" s="118" t="s">
        <v>561</v>
      </c>
      <c r="BX538" s="118" t="s">
        <v>655</v>
      </c>
      <c r="BY538" s="118" t="s">
        <v>3754</v>
      </c>
      <c r="CJ538" s="164">
        <f t="shared" si="208"/>
        <v>-9.8953023552894592E-10</v>
      </c>
    </row>
    <row r="539" spans="1:120" x14ac:dyDescent="0.3">
      <c r="A539" s="118">
        <v>1</v>
      </c>
      <c r="B539" s="165">
        <f>SUBTOTAL(9,$A$383:A539)</f>
        <v>152</v>
      </c>
      <c r="C539" s="165"/>
      <c r="D539" s="175" t="s">
        <v>544</v>
      </c>
      <c r="E539" s="198" t="s">
        <v>17414</v>
      </c>
      <c r="F539" s="162">
        <f t="shared" si="218"/>
        <v>7664244.3500000006</v>
      </c>
      <c r="G539" s="178">
        <v>0</v>
      </c>
      <c r="H539" s="178">
        <v>0</v>
      </c>
      <c r="I539" s="178">
        <v>0</v>
      </c>
      <c r="J539" s="178">
        <v>0</v>
      </c>
      <c r="K539" s="178">
        <v>0</v>
      </c>
      <c r="L539" s="178">
        <v>0</v>
      </c>
      <c r="M539" s="195">
        <v>0</v>
      </c>
      <c r="N539" s="178">
        <v>0</v>
      </c>
      <c r="O539" s="162">
        <v>862.75</v>
      </c>
      <c r="P539" s="162">
        <f>7003500.1+359723.61</f>
        <v>7363223.71</v>
      </c>
      <c r="Q539" s="178">
        <v>0</v>
      </c>
      <c r="R539" s="178">
        <v>0</v>
      </c>
      <c r="S539" s="178">
        <v>0</v>
      </c>
      <c r="T539" s="178">
        <v>0</v>
      </c>
      <c r="U539" s="178">
        <v>0</v>
      </c>
      <c r="V539" s="178">
        <v>0</v>
      </c>
      <c r="W539" s="178">
        <v>0</v>
      </c>
      <c r="X539" s="178">
        <v>0</v>
      </c>
      <c r="Y539" s="178">
        <v>0</v>
      </c>
      <c r="Z539" s="178">
        <v>0</v>
      </c>
      <c r="AA539" s="178">
        <v>0</v>
      </c>
      <c r="AB539" s="178">
        <v>0</v>
      </c>
      <c r="AC539" s="178">
        <v>0</v>
      </c>
      <c r="AD539" s="178">
        <v>0</v>
      </c>
      <c r="AE539" s="179">
        <f t="shared" si="219"/>
        <v>157572.99</v>
      </c>
      <c r="AF539" s="162">
        <v>143447.65</v>
      </c>
      <c r="AG539" s="178">
        <v>0</v>
      </c>
      <c r="AH539" s="138">
        <v>2024</v>
      </c>
      <c r="AI539" s="138">
        <v>2024</v>
      </c>
      <c r="AJ539" s="138">
        <v>2024</v>
      </c>
      <c r="AK539" s="169"/>
      <c r="AL539" s="169"/>
      <c r="AM539" s="169"/>
      <c r="AN539" s="169"/>
      <c r="AO539" s="170" t="s">
        <v>16955</v>
      </c>
      <c r="AP539" s="170" t="s">
        <v>16946</v>
      </c>
      <c r="AQ539" s="170">
        <v>0</v>
      </c>
      <c r="AR539" s="170" t="s">
        <v>16957</v>
      </c>
      <c r="AS539" s="170" t="s">
        <v>16958</v>
      </c>
      <c r="AT539" s="170" t="s">
        <v>16950</v>
      </c>
      <c r="AU539" s="170"/>
      <c r="AV539" s="170"/>
      <c r="AW539" s="170"/>
      <c r="AX539" s="170"/>
      <c r="AY539" s="170" t="s">
        <v>778</v>
      </c>
      <c r="AZ539" s="171">
        <v>3021.6</v>
      </c>
      <c r="BA539" s="171">
        <v>963</v>
      </c>
      <c r="BB539" s="170" t="s">
        <v>2989</v>
      </c>
      <c r="BC539" s="170" t="s">
        <v>16998</v>
      </c>
      <c r="BD539" s="172"/>
      <c r="BE539" s="173">
        <f t="shared" si="220"/>
        <v>100.25</v>
      </c>
      <c r="BL539" s="118" t="str">
        <f t="shared" si="221"/>
        <v>нет данных</v>
      </c>
      <c r="BO539" s="118" t="s">
        <v>3825</v>
      </c>
      <c r="BP539" s="118" t="s">
        <v>1272</v>
      </c>
      <c r="BQ539" s="118" t="s">
        <v>3827</v>
      </c>
      <c r="BW539" s="118" t="s">
        <v>3825</v>
      </c>
      <c r="BX539" s="118" t="s">
        <v>1272</v>
      </c>
      <c r="BY539" s="118" t="s">
        <v>3827</v>
      </c>
      <c r="CJ539" s="164">
        <f t="shared" si="208"/>
        <v>6.1118043959140778E-10</v>
      </c>
    </row>
    <row r="540" spans="1:120" ht="20.25" customHeight="1" x14ac:dyDescent="0.3">
      <c r="A540" s="118">
        <v>1</v>
      </c>
      <c r="B540" s="165">
        <f>SUBTOTAL(9,$A$383:A540)</f>
        <v>153</v>
      </c>
      <c r="C540" s="165"/>
      <c r="D540" s="175" t="s">
        <v>546</v>
      </c>
      <c r="E540" s="198" t="s">
        <v>17414</v>
      </c>
      <c r="F540" s="162">
        <f t="shared" si="218"/>
        <v>8568837.8200000003</v>
      </c>
      <c r="G540" s="178">
        <v>0</v>
      </c>
      <c r="H540" s="178">
        <v>0</v>
      </c>
      <c r="I540" s="178">
        <v>0</v>
      </c>
      <c r="J540" s="178">
        <v>0</v>
      </c>
      <c r="K540" s="178">
        <v>0</v>
      </c>
      <c r="L540" s="178">
        <v>0</v>
      </c>
      <c r="M540" s="195">
        <v>0</v>
      </c>
      <c r="N540" s="178">
        <v>0</v>
      </c>
      <c r="O540" s="162">
        <v>960</v>
      </c>
      <c r="P540" s="162">
        <f>7812805.95+400272</f>
        <v>8213077.9500000002</v>
      </c>
      <c r="Q540" s="178">
        <v>0</v>
      </c>
      <c r="R540" s="178">
        <v>0</v>
      </c>
      <c r="S540" s="178">
        <v>0</v>
      </c>
      <c r="T540" s="178">
        <v>0</v>
      </c>
      <c r="U540" s="178">
        <v>0</v>
      </c>
      <c r="V540" s="178">
        <v>0</v>
      </c>
      <c r="W540" s="178">
        <v>0</v>
      </c>
      <c r="X540" s="178">
        <v>0</v>
      </c>
      <c r="Y540" s="178">
        <v>0</v>
      </c>
      <c r="Z540" s="178">
        <v>0</v>
      </c>
      <c r="AA540" s="178">
        <v>0</v>
      </c>
      <c r="AB540" s="178">
        <v>0</v>
      </c>
      <c r="AC540" s="178">
        <v>0</v>
      </c>
      <c r="AD540" s="178">
        <v>0</v>
      </c>
      <c r="AE540" s="179">
        <f t="shared" si="219"/>
        <v>175759.87</v>
      </c>
      <c r="AF540" s="162">
        <v>180000</v>
      </c>
      <c r="AG540" s="178">
        <v>0</v>
      </c>
      <c r="AH540" s="138">
        <v>2024</v>
      </c>
      <c r="AI540" s="138">
        <v>2024</v>
      </c>
      <c r="AJ540" s="138">
        <v>2024</v>
      </c>
      <c r="AK540" s="169"/>
      <c r="AL540" s="169"/>
      <c r="AM540" s="169"/>
      <c r="AN540" s="169"/>
      <c r="AO540" s="170" t="s">
        <v>16940</v>
      </c>
      <c r="AP540" s="170" t="s">
        <v>16942</v>
      </c>
      <c r="AQ540" s="170">
        <v>0</v>
      </c>
      <c r="AR540" s="170" t="s">
        <v>16952</v>
      </c>
      <c r="AS540" s="170" t="s">
        <v>16954</v>
      </c>
      <c r="AT540" s="170" t="s">
        <v>16950</v>
      </c>
      <c r="AU540" s="170"/>
      <c r="AV540" s="170"/>
      <c r="AW540" s="170"/>
      <c r="AX540" s="170"/>
      <c r="AY540" s="170" t="s">
        <v>614</v>
      </c>
      <c r="AZ540" s="171">
        <v>3637.93</v>
      </c>
      <c r="BA540" s="171">
        <v>943</v>
      </c>
      <c r="BB540" s="170" t="s">
        <v>3037</v>
      </c>
      <c r="BC540" s="170" t="s">
        <v>16998</v>
      </c>
      <c r="BD540" s="172"/>
      <c r="BE540" s="173">
        <f t="shared" si="220"/>
        <v>-17</v>
      </c>
      <c r="BL540" s="118" t="str">
        <f t="shared" si="221"/>
        <v>943.000</v>
      </c>
      <c r="BO540" s="118" t="s">
        <v>3828</v>
      </c>
      <c r="BP540" s="118" t="s">
        <v>661</v>
      </c>
      <c r="BQ540" s="118" t="s">
        <v>3829</v>
      </c>
      <c r="BW540" s="118" t="s">
        <v>3828</v>
      </c>
      <c r="BX540" s="118" t="s">
        <v>661</v>
      </c>
      <c r="BY540" s="118" t="s">
        <v>3829</v>
      </c>
      <c r="CJ540" s="164">
        <f t="shared" si="208"/>
        <v>1.1641532182693481E-10</v>
      </c>
    </row>
    <row r="541" spans="1:120" x14ac:dyDescent="0.3">
      <c r="A541" s="118">
        <v>1</v>
      </c>
      <c r="B541" s="165">
        <f>SUBTOTAL(9,$A$383:A541)</f>
        <v>154</v>
      </c>
      <c r="C541" s="165"/>
      <c r="D541" s="175" t="s">
        <v>514</v>
      </c>
      <c r="E541" s="198" t="s">
        <v>17414</v>
      </c>
      <c r="F541" s="162">
        <f>G541+H541+I541+J541+K541+L541+N541+P541+R541+T541+V541+W541+X541+Y541+Z541+AA541+AB541+AC541+AD541+AE541+AF541+AG541</f>
        <v>6370089.8199999994</v>
      </c>
      <c r="G541" s="178">
        <v>0</v>
      </c>
      <c r="H541" s="178">
        <v>0</v>
      </c>
      <c r="I541" s="178">
        <v>0</v>
      </c>
      <c r="J541" s="178">
        <v>0</v>
      </c>
      <c r="K541" s="178">
        <v>0</v>
      </c>
      <c r="L541" s="178">
        <v>0</v>
      </c>
      <c r="M541" s="204">
        <v>0</v>
      </c>
      <c r="N541" s="205">
        <v>0</v>
      </c>
      <c r="O541" s="210">
        <v>740</v>
      </c>
      <c r="P541" s="162">
        <f>5928083.02+308543</f>
        <v>6236626.0199999996</v>
      </c>
      <c r="Q541" s="178">
        <v>0</v>
      </c>
      <c r="R541" s="178">
        <v>0</v>
      </c>
      <c r="S541" s="162">
        <v>0</v>
      </c>
      <c r="T541" s="162">
        <v>0</v>
      </c>
      <c r="U541" s="178">
        <v>0</v>
      </c>
      <c r="V541" s="178">
        <v>0</v>
      </c>
      <c r="W541" s="178">
        <v>0</v>
      </c>
      <c r="X541" s="178">
        <v>0</v>
      </c>
      <c r="Y541" s="178">
        <v>0</v>
      </c>
      <c r="Z541" s="178">
        <v>0</v>
      </c>
      <c r="AA541" s="178">
        <v>0</v>
      </c>
      <c r="AB541" s="178">
        <v>0</v>
      </c>
      <c r="AC541" s="178">
        <v>0</v>
      </c>
      <c r="AD541" s="178">
        <v>0</v>
      </c>
      <c r="AE541" s="179">
        <f t="shared" si="219"/>
        <v>133463.79999999999</v>
      </c>
      <c r="AF541" s="162">
        <v>0</v>
      </c>
      <c r="AG541" s="178">
        <v>0</v>
      </c>
      <c r="AH541" s="138" t="s">
        <v>17033</v>
      </c>
      <c r="AI541" s="138">
        <v>2024</v>
      </c>
      <c r="AJ541" s="138">
        <v>2024</v>
      </c>
      <c r="AK541" s="169"/>
      <c r="AL541" s="169"/>
      <c r="AM541" s="169"/>
      <c r="AN541" s="169"/>
      <c r="AO541" s="170" t="s">
        <v>16956</v>
      </c>
      <c r="AP541" s="170" t="s">
        <v>16957</v>
      </c>
      <c r="AQ541" s="170">
        <v>0</v>
      </c>
      <c r="AR541" s="170" t="s">
        <v>16942</v>
      </c>
      <c r="AS541" s="170" t="s">
        <v>16950</v>
      </c>
      <c r="AT541" s="170" t="s">
        <v>16950</v>
      </c>
      <c r="AU541" s="170"/>
      <c r="AV541" s="170"/>
      <c r="AW541" s="170"/>
      <c r="AX541" s="170"/>
      <c r="AY541" s="170" t="s">
        <v>2222</v>
      </c>
      <c r="AZ541" s="171">
        <v>1159.1300000000001</v>
      </c>
      <c r="BA541" s="171">
        <v>650</v>
      </c>
      <c r="BB541" s="170" t="s">
        <v>2966</v>
      </c>
      <c r="BC541" s="170" t="s">
        <v>16998</v>
      </c>
      <c r="BD541" s="172"/>
      <c r="BE541" s="173">
        <f>BA541-O541</f>
        <v>-90</v>
      </c>
      <c r="BL541" s="118" t="str">
        <f t="shared" si="221"/>
        <v>886.900</v>
      </c>
      <c r="BO541" s="118" t="s">
        <v>3773</v>
      </c>
      <c r="BP541" s="118" t="s">
        <v>1139</v>
      </c>
      <c r="BQ541" s="118" t="s">
        <v>3774</v>
      </c>
      <c r="BW541" s="118" t="s">
        <v>3773</v>
      </c>
      <c r="BX541" s="118" t="s">
        <v>1139</v>
      </c>
      <c r="BY541" s="118" t="s">
        <v>3774</v>
      </c>
      <c r="CJ541" s="164">
        <f>F541-G541-H541-I541-J541-K541-L541-N541-P541-R541-T541-V541-W541-X541-Y541-Z541-AA541-AB541-AC541-AD541-AE541-AF541-AG541</f>
        <v>-1.7462298274040222E-10</v>
      </c>
    </row>
    <row r="542" spans="1:120" s="184" customFormat="1" x14ac:dyDescent="0.3">
      <c r="A542" s="118">
        <v>1</v>
      </c>
      <c r="B542" s="165">
        <f>SUBTOTAL(9,$A$383:A542)</f>
        <v>155</v>
      </c>
      <c r="C542" s="165"/>
      <c r="D542" s="160" t="s">
        <v>3516</v>
      </c>
      <c r="E542" s="198" t="s">
        <v>17414</v>
      </c>
      <c r="F542" s="162">
        <f>G542+H542+I542+J542+K542+L542+N542+P542+R542+T542+V542+W542+X542+Y542+Z542+AA542+AB542+AC542+AD542+AE542+AF542+AG542</f>
        <v>4271177.49</v>
      </c>
      <c r="G542" s="207">
        <v>0</v>
      </c>
      <c r="H542" s="207">
        <v>0</v>
      </c>
      <c r="I542" s="207">
        <v>0</v>
      </c>
      <c r="J542" s="207">
        <v>0</v>
      </c>
      <c r="K542" s="207">
        <v>0</v>
      </c>
      <c r="L542" s="207">
        <v>0</v>
      </c>
      <c r="M542" s="208">
        <v>0</v>
      </c>
      <c r="N542" s="207">
        <v>0</v>
      </c>
      <c r="O542" s="179">
        <v>0</v>
      </c>
      <c r="P542" s="179">
        <v>0</v>
      </c>
      <c r="Q542" s="179">
        <v>0</v>
      </c>
      <c r="R542" s="179">
        <v>0</v>
      </c>
      <c r="S542" s="179">
        <v>0</v>
      </c>
      <c r="T542" s="179">
        <v>0</v>
      </c>
      <c r="U542" s="179">
        <v>209</v>
      </c>
      <c r="V542" s="179">
        <v>4181689.34</v>
      </c>
      <c r="W542" s="179">
        <v>0</v>
      </c>
      <c r="X542" s="179">
        <v>0</v>
      </c>
      <c r="Y542" s="179">
        <v>0</v>
      </c>
      <c r="Z542" s="179">
        <v>0</v>
      </c>
      <c r="AA542" s="179">
        <v>0</v>
      </c>
      <c r="AB542" s="179">
        <v>0</v>
      </c>
      <c r="AC542" s="179">
        <v>0</v>
      </c>
      <c r="AD542" s="179">
        <v>0</v>
      </c>
      <c r="AE542" s="179">
        <f t="shared" si="219"/>
        <v>89488.15</v>
      </c>
      <c r="AF542" s="179">
        <v>0</v>
      </c>
      <c r="AG542" s="179">
        <v>0</v>
      </c>
      <c r="AH542" s="181" t="s">
        <v>17033</v>
      </c>
      <c r="AI542" s="181">
        <v>2024</v>
      </c>
      <c r="AJ542" s="182">
        <v>2024</v>
      </c>
      <c r="AV542" s="184" t="e">
        <f>VLOOKUP(D542,AY:AZ,2,FALSE)</f>
        <v>#N/A</v>
      </c>
      <c r="BY542" s="185"/>
      <c r="CG542" s="184" t="e">
        <f>VLOOKUP(D542,CH:CI,2,FALSE)</f>
        <v>#N/A</v>
      </c>
      <c r="CJ542" s="164">
        <f>F542-G542-H542-I542-J542-K542-L542-N542-P542-R542-T542-V542-W542-X542-Y542-Z542-AA542-AB542-AC542-AD542-AE542-AF542-AG542</f>
        <v>3.7834979593753815E-10</v>
      </c>
      <c r="CN542" s="184" t="e">
        <f>VLOOKUP(D542,CO:CP,2,FALSE)</f>
        <v>#N/A</v>
      </c>
      <c r="DM542" s="184" t="e">
        <f>VLOOKUP(D542,DN:DO,2,FALSE)</f>
        <v>#N/A</v>
      </c>
      <c r="DP542" s="118"/>
    </row>
    <row r="543" spans="1:120" x14ac:dyDescent="0.3">
      <c r="A543" s="118">
        <v>1</v>
      </c>
      <c r="B543" s="165">
        <f>SUBTOTAL(9,$A$383:A543)</f>
        <v>156</v>
      </c>
      <c r="C543" s="165"/>
      <c r="D543" s="175" t="s">
        <v>3271</v>
      </c>
      <c r="E543" s="198" t="s">
        <v>17414</v>
      </c>
      <c r="F543" s="162">
        <f t="shared" ref="F543:F547" si="222">G543+H543+I543+J543+K543+L543+N543+P543+R543+T543+V543+W543+X543+Y543+Z543+AA543+AB543+AC543+AD543+AE543+AF543+AG543</f>
        <v>12060751.810000001</v>
      </c>
      <c r="G543" s="178">
        <v>0</v>
      </c>
      <c r="H543" s="178">
        <v>0</v>
      </c>
      <c r="I543" s="178">
        <v>0</v>
      </c>
      <c r="J543" s="178">
        <v>0</v>
      </c>
      <c r="K543" s="178">
        <v>0</v>
      </c>
      <c r="L543" s="178">
        <v>0</v>
      </c>
      <c r="M543" s="204">
        <v>0</v>
      </c>
      <c r="N543" s="205">
        <v>0</v>
      </c>
      <c r="O543" s="167">
        <v>0</v>
      </c>
      <c r="P543" s="206">
        <v>0</v>
      </c>
      <c r="Q543" s="178">
        <v>0</v>
      </c>
      <c r="R543" s="178">
        <v>0</v>
      </c>
      <c r="S543" s="162">
        <v>0</v>
      </c>
      <c r="T543" s="162">
        <v>0</v>
      </c>
      <c r="U543" s="178">
        <v>0</v>
      </c>
      <c r="V543" s="178">
        <v>0</v>
      </c>
      <c r="W543" s="206">
        <v>11808059.34</v>
      </c>
      <c r="X543" s="178">
        <v>0</v>
      </c>
      <c r="Y543" s="178">
        <v>0</v>
      </c>
      <c r="Z543" s="178">
        <v>0</v>
      </c>
      <c r="AA543" s="178">
        <v>0</v>
      </c>
      <c r="AB543" s="178">
        <v>0</v>
      </c>
      <c r="AC543" s="178">
        <v>0</v>
      </c>
      <c r="AD543" s="178">
        <v>0</v>
      </c>
      <c r="AE543" s="179">
        <f t="shared" si="219"/>
        <v>252692.47</v>
      </c>
      <c r="AF543" s="178">
        <v>0</v>
      </c>
      <c r="AG543" s="178">
        <v>0</v>
      </c>
      <c r="AH543" s="138" t="s">
        <v>17033</v>
      </c>
      <c r="AI543" s="138">
        <v>2024</v>
      </c>
      <c r="AJ543" s="138">
        <v>2024</v>
      </c>
      <c r="AK543" s="169"/>
      <c r="AL543" s="169"/>
      <c r="AM543" s="169"/>
      <c r="AN543" s="169"/>
      <c r="AO543" s="170" t="s">
        <v>16955</v>
      </c>
      <c r="AP543" s="170" t="s">
        <v>16946</v>
      </c>
      <c r="AQ543" s="170"/>
      <c r="AR543" s="170" t="s">
        <v>16944</v>
      </c>
      <c r="AS543" s="170" t="s">
        <v>16958</v>
      </c>
      <c r="AT543" s="170" t="s">
        <v>16950</v>
      </c>
      <c r="AU543" s="170"/>
      <c r="AV543" s="170"/>
      <c r="AW543" s="170"/>
      <c r="AX543" s="170"/>
      <c r="AY543" s="170">
        <v>1974</v>
      </c>
      <c r="AZ543" s="171">
        <v>4926.6000000000004</v>
      </c>
      <c r="BA543" s="171">
        <v>1710</v>
      </c>
      <c r="BB543" s="170" t="s">
        <v>2989</v>
      </c>
      <c r="BC543" s="170" t="s">
        <v>16998</v>
      </c>
      <c r="BD543" s="172"/>
      <c r="BE543" s="173">
        <v>1710</v>
      </c>
      <c r="CJ543" s="164">
        <v>1.7462298274040222E-10</v>
      </c>
    </row>
    <row r="544" spans="1:120" x14ac:dyDescent="0.3">
      <c r="A544" s="118">
        <v>1</v>
      </c>
      <c r="B544" s="165">
        <f>SUBTOTAL(9,$A$383:A544)</f>
        <v>157</v>
      </c>
      <c r="C544" s="165"/>
      <c r="D544" s="175" t="s">
        <v>515</v>
      </c>
      <c r="E544" s="198" t="s">
        <v>17414</v>
      </c>
      <c r="F544" s="162">
        <f t="shared" si="222"/>
        <v>3070459.18</v>
      </c>
      <c r="G544" s="178">
        <v>0</v>
      </c>
      <c r="H544" s="178">
        <v>0</v>
      </c>
      <c r="I544" s="178">
        <v>0</v>
      </c>
      <c r="J544" s="178">
        <v>0</v>
      </c>
      <c r="K544" s="178">
        <v>0</v>
      </c>
      <c r="L544" s="178">
        <v>0</v>
      </c>
      <c r="M544" s="204">
        <v>0</v>
      </c>
      <c r="N544" s="205">
        <v>0</v>
      </c>
      <c r="O544" s="167">
        <v>333</v>
      </c>
      <c r="P544" s="162">
        <v>3006128.04</v>
      </c>
      <c r="Q544" s="178">
        <v>0</v>
      </c>
      <c r="R544" s="178">
        <v>0</v>
      </c>
      <c r="S544" s="162">
        <v>0</v>
      </c>
      <c r="T544" s="162">
        <v>0</v>
      </c>
      <c r="U544" s="178">
        <v>0</v>
      </c>
      <c r="V544" s="178">
        <v>0</v>
      </c>
      <c r="W544" s="178">
        <v>0</v>
      </c>
      <c r="X544" s="178">
        <v>0</v>
      </c>
      <c r="Y544" s="178">
        <v>0</v>
      </c>
      <c r="Z544" s="178">
        <v>0</v>
      </c>
      <c r="AA544" s="178">
        <v>0</v>
      </c>
      <c r="AB544" s="178">
        <v>0</v>
      </c>
      <c r="AC544" s="178">
        <v>0</v>
      </c>
      <c r="AD544" s="178">
        <v>0</v>
      </c>
      <c r="AE544" s="179">
        <f t="shared" si="219"/>
        <v>64331.14</v>
      </c>
      <c r="AF544" s="162">
        <v>0</v>
      </c>
      <c r="AG544" s="178">
        <v>0</v>
      </c>
      <c r="AH544" s="138" t="s">
        <v>17033</v>
      </c>
      <c r="AI544" s="138">
        <v>2024</v>
      </c>
      <c r="AJ544" s="138">
        <v>2024</v>
      </c>
      <c r="AK544" s="169"/>
      <c r="AL544" s="169"/>
      <c r="AM544" s="169"/>
      <c r="AN544" s="169"/>
      <c r="AO544" s="170" t="s">
        <v>16956</v>
      </c>
      <c r="AP544" s="170" t="s">
        <v>16949</v>
      </c>
      <c r="AQ544" s="170">
        <v>0</v>
      </c>
      <c r="AR544" s="170" t="s">
        <v>16942</v>
      </c>
      <c r="AS544" s="170" t="s">
        <v>16943</v>
      </c>
      <c r="AT544" s="170">
        <v>0</v>
      </c>
      <c r="AU544" s="170"/>
      <c r="AV544" s="170"/>
      <c r="AW544" s="170"/>
      <c r="AX544" s="170"/>
      <c r="AY544" s="170" t="s">
        <v>631</v>
      </c>
      <c r="AZ544" s="171">
        <v>396.6</v>
      </c>
      <c r="BA544" s="171" t="s">
        <v>2983</v>
      </c>
      <c r="BB544" s="170" t="s">
        <v>2966</v>
      </c>
      <c r="BC544" s="170" t="s">
        <v>16998</v>
      </c>
      <c r="BD544" s="172"/>
      <c r="BE544" s="173" t="e">
        <v>#VALUE!</v>
      </c>
      <c r="BL544" s="118" t="s">
        <v>2983</v>
      </c>
      <c r="BO544" s="118" t="s">
        <v>744</v>
      </c>
      <c r="BP544" s="118" t="s">
        <v>1342</v>
      </c>
      <c r="BQ544" s="118" t="s">
        <v>3775</v>
      </c>
      <c r="BW544" s="118" t="s">
        <v>744</v>
      </c>
      <c r="BX544" s="118" t="s">
        <v>1342</v>
      </c>
      <c r="BY544" s="118" t="s">
        <v>3775</v>
      </c>
      <c r="CJ544" s="164">
        <v>-1.6007106751203537E-10</v>
      </c>
    </row>
    <row r="545" spans="1:120" x14ac:dyDescent="0.3">
      <c r="A545" s="118">
        <v>1</v>
      </c>
      <c r="B545" s="165">
        <f>SUBTOTAL(9,$A$383:A545)</f>
        <v>158</v>
      </c>
      <c r="C545" s="165"/>
      <c r="D545" s="175" t="s">
        <v>517</v>
      </c>
      <c r="E545" s="198" t="s">
        <v>17414</v>
      </c>
      <c r="F545" s="162">
        <f t="shared" si="222"/>
        <v>4867198.95</v>
      </c>
      <c r="G545" s="178">
        <v>0</v>
      </c>
      <c r="H545" s="178">
        <v>0</v>
      </c>
      <c r="I545" s="178">
        <v>0</v>
      </c>
      <c r="J545" s="178">
        <v>0</v>
      </c>
      <c r="K545" s="178">
        <v>0</v>
      </c>
      <c r="L545" s="178">
        <v>0</v>
      </c>
      <c r="M545" s="204">
        <v>0</v>
      </c>
      <c r="N545" s="205">
        <v>0</v>
      </c>
      <c r="O545" s="167">
        <v>685.5</v>
      </c>
      <c r="P545" s="162">
        <v>4765223.17</v>
      </c>
      <c r="Q545" s="178">
        <v>0</v>
      </c>
      <c r="R545" s="178">
        <v>0</v>
      </c>
      <c r="S545" s="162">
        <v>0</v>
      </c>
      <c r="T545" s="162">
        <v>0</v>
      </c>
      <c r="U545" s="178">
        <v>0</v>
      </c>
      <c r="V545" s="178">
        <v>0</v>
      </c>
      <c r="W545" s="178">
        <v>0</v>
      </c>
      <c r="X545" s="178">
        <v>0</v>
      </c>
      <c r="Y545" s="178">
        <v>0</v>
      </c>
      <c r="Z545" s="178">
        <v>0</v>
      </c>
      <c r="AA545" s="178">
        <v>0</v>
      </c>
      <c r="AB545" s="178">
        <v>0</v>
      </c>
      <c r="AC545" s="178">
        <v>0</v>
      </c>
      <c r="AD545" s="178">
        <v>0</v>
      </c>
      <c r="AE545" s="179">
        <f t="shared" si="219"/>
        <v>101975.78</v>
      </c>
      <c r="AF545" s="162">
        <v>0</v>
      </c>
      <c r="AG545" s="178">
        <v>0</v>
      </c>
      <c r="AH545" s="138" t="s">
        <v>17033</v>
      </c>
      <c r="AI545" s="138">
        <v>2024</v>
      </c>
      <c r="AJ545" s="138">
        <v>2024</v>
      </c>
      <c r="AK545" s="169"/>
      <c r="AL545" s="169"/>
      <c r="AM545" s="169"/>
      <c r="AN545" s="169"/>
      <c r="AO545" s="170" t="s">
        <v>16953</v>
      </c>
      <c r="AP545" s="170" t="s">
        <v>16942</v>
      </c>
      <c r="AQ545" s="170">
        <v>0</v>
      </c>
      <c r="AR545" s="170" t="s">
        <v>16950</v>
      </c>
      <c r="AS545" s="170" t="s">
        <v>16950</v>
      </c>
      <c r="AT545" s="170">
        <v>0</v>
      </c>
      <c r="AU545" s="170"/>
      <c r="AV545" s="170"/>
      <c r="AW545" s="170"/>
      <c r="AX545" s="170"/>
      <c r="AY545" s="170" t="s">
        <v>715</v>
      </c>
      <c r="AZ545" s="171">
        <v>1468.2</v>
      </c>
      <c r="BA545" s="171">
        <v>726</v>
      </c>
      <c r="BB545" s="170" t="s">
        <v>2966</v>
      </c>
      <c r="BC545" s="170" t="s">
        <v>715</v>
      </c>
      <c r="BD545" s="172"/>
      <c r="BE545" s="173">
        <v>40.5</v>
      </c>
      <c r="BL545" s="118" t="s">
        <v>3393</v>
      </c>
      <c r="BO545" s="118" t="s">
        <v>560</v>
      </c>
      <c r="BP545" s="118" t="s">
        <v>3197</v>
      </c>
      <c r="BQ545" s="118" t="s">
        <v>3778</v>
      </c>
      <c r="BW545" s="118" t="s">
        <v>560</v>
      </c>
      <c r="BX545" s="118" t="s">
        <v>3197</v>
      </c>
      <c r="BY545" s="118" t="s">
        <v>3778</v>
      </c>
      <c r="CJ545" s="164">
        <v>5.5297277867794037E-10</v>
      </c>
    </row>
    <row r="546" spans="1:120" x14ac:dyDescent="0.3">
      <c r="A546" s="118">
        <v>1</v>
      </c>
      <c r="B546" s="165">
        <f>SUBTOTAL(9,$A$383:A546)</f>
        <v>159</v>
      </c>
      <c r="C546" s="165"/>
      <c r="D546" s="175" t="s">
        <v>518</v>
      </c>
      <c r="E546" s="198" t="s">
        <v>17414</v>
      </c>
      <c r="F546" s="162">
        <f t="shared" si="222"/>
        <v>5711865.04</v>
      </c>
      <c r="G546" s="178">
        <v>0</v>
      </c>
      <c r="H546" s="178">
        <v>0</v>
      </c>
      <c r="I546" s="178">
        <v>0</v>
      </c>
      <c r="J546" s="178">
        <v>0</v>
      </c>
      <c r="K546" s="178">
        <v>0</v>
      </c>
      <c r="L546" s="178">
        <v>0</v>
      </c>
      <c r="M546" s="204">
        <v>0</v>
      </c>
      <c r="N546" s="205">
        <v>0</v>
      </c>
      <c r="O546" s="167">
        <v>613.16999999999996</v>
      </c>
      <c r="P546" s="162">
        <v>5592192.1299999999</v>
      </c>
      <c r="Q546" s="178">
        <v>0</v>
      </c>
      <c r="R546" s="178">
        <v>0</v>
      </c>
      <c r="S546" s="162">
        <v>0</v>
      </c>
      <c r="T546" s="162">
        <v>0</v>
      </c>
      <c r="U546" s="178">
        <v>0</v>
      </c>
      <c r="V546" s="178">
        <v>0</v>
      </c>
      <c r="W546" s="178">
        <v>0</v>
      </c>
      <c r="X546" s="178">
        <v>0</v>
      </c>
      <c r="Y546" s="178">
        <v>0</v>
      </c>
      <c r="Z546" s="178">
        <v>0</v>
      </c>
      <c r="AA546" s="178">
        <v>0</v>
      </c>
      <c r="AB546" s="178">
        <v>0</v>
      </c>
      <c r="AC546" s="178">
        <v>0</v>
      </c>
      <c r="AD546" s="178">
        <v>0</v>
      </c>
      <c r="AE546" s="179">
        <f t="shared" si="219"/>
        <v>119672.91</v>
      </c>
      <c r="AF546" s="162">
        <v>0</v>
      </c>
      <c r="AG546" s="178">
        <v>0</v>
      </c>
      <c r="AH546" s="138" t="s">
        <v>17033</v>
      </c>
      <c r="AI546" s="138">
        <v>2024</v>
      </c>
      <c r="AJ546" s="138">
        <v>2024</v>
      </c>
      <c r="AK546" s="169"/>
      <c r="AL546" s="169"/>
      <c r="AM546" s="169"/>
      <c r="AN546" s="169"/>
      <c r="AO546" s="170" t="s">
        <v>16946</v>
      </c>
      <c r="AP546" s="170" t="s">
        <v>16937</v>
      </c>
      <c r="AQ546" s="170">
        <v>0</v>
      </c>
      <c r="AR546" s="170" t="s">
        <v>16949</v>
      </c>
      <c r="AS546" s="170" t="s">
        <v>16958</v>
      </c>
      <c r="AT546" s="170" t="s">
        <v>16949</v>
      </c>
      <c r="AU546" s="170"/>
      <c r="AV546" s="170"/>
      <c r="AW546" s="170"/>
      <c r="AX546" s="170"/>
      <c r="AY546" s="170" t="s">
        <v>841</v>
      </c>
      <c r="AZ546" s="171">
        <v>2458</v>
      </c>
      <c r="BA546" s="171">
        <v>747</v>
      </c>
      <c r="BB546" s="170" t="s">
        <v>2966</v>
      </c>
      <c r="BC546" s="170" t="s">
        <v>16998</v>
      </c>
      <c r="BD546" s="172"/>
      <c r="BE546" s="173">
        <v>133.83000000000004</v>
      </c>
      <c r="BL546" s="118" t="s">
        <v>3701</v>
      </c>
      <c r="BO546" s="118" t="s">
        <v>3779</v>
      </c>
      <c r="BP546" s="118" t="s">
        <v>1342</v>
      </c>
      <c r="BQ546" s="118" t="s">
        <v>3781</v>
      </c>
      <c r="BW546" s="118" t="s">
        <v>3779</v>
      </c>
      <c r="BX546" s="118" t="s">
        <v>1342</v>
      </c>
      <c r="BY546" s="118" t="s">
        <v>3781</v>
      </c>
      <c r="CJ546" s="164">
        <v>2.3283064365386963E-10</v>
      </c>
    </row>
    <row r="547" spans="1:120" s="184" customFormat="1" x14ac:dyDescent="0.3">
      <c r="A547" s="118">
        <v>1</v>
      </c>
      <c r="B547" s="165">
        <f>SUBTOTAL(9,$A$383:A547)</f>
        <v>160</v>
      </c>
      <c r="C547" s="165"/>
      <c r="D547" s="160" t="s">
        <v>3667</v>
      </c>
      <c r="E547" s="198" t="s">
        <v>17414</v>
      </c>
      <c r="F547" s="162">
        <f t="shared" si="222"/>
        <v>15393919.790000003</v>
      </c>
      <c r="G547" s="179">
        <v>0</v>
      </c>
      <c r="H547" s="179">
        <v>0</v>
      </c>
      <c r="I547" s="179">
        <v>0</v>
      </c>
      <c r="J547" s="179">
        <v>0</v>
      </c>
      <c r="K547" s="179">
        <v>13071772.050000001</v>
      </c>
      <c r="L547" s="179">
        <v>0</v>
      </c>
      <c r="M547" s="200">
        <v>0</v>
      </c>
      <c r="N547" s="179">
        <v>0</v>
      </c>
      <c r="O547" s="179">
        <v>0</v>
      </c>
      <c r="P547" s="179">
        <v>0</v>
      </c>
      <c r="Q547" s="179">
        <v>0</v>
      </c>
      <c r="R547" s="179">
        <v>0</v>
      </c>
      <c r="S547" s="179">
        <v>0</v>
      </c>
      <c r="T547" s="179">
        <v>0</v>
      </c>
      <c r="U547" s="179">
        <v>0</v>
      </c>
      <c r="V547" s="179">
        <v>0</v>
      </c>
      <c r="W547" s="179">
        <v>0</v>
      </c>
      <c r="X547" s="179">
        <v>1794324.55</v>
      </c>
      <c r="Y547" s="179">
        <v>0</v>
      </c>
      <c r="Z547" s="179">
        <v>0</v>
      </c>
      <c r="AA547" s="179">
        <v>0</v>
      </c>
      <c r="AB547" s="179">
        <v>0</v>
      </c>
      <c r="AC547" s="179">
        <v>0</v>
      </c>
      <c r="AD547" s="179">
        <v>0</v>
      </c>
      <c r="AE547" s="179">
        <f t="shared" si="219"/>
        <v>318134.46999999997</v>
      </c>
      <c r="AF547" s="162">
        <v>209688.72</v>
      </c>
      <c r="AG547" s="179">
        <v>0</v>
      </c>
      <c r="AH547" s="181">
        <v>2024</v>
      </c>
      <c r="AI547" s="181">
        <v>2024</v>
      </c>
      <c r="AJ547" s="182">
        <v>2024</v>
      </c>
      <c r="BY547" s="185"/>
      <c r="CC547" s="184" t="e">
        <v>#N/A</v>
      </c>
      <c r="CG547" s="184" t="e">
        <v>#N/A</v>
      </c>
      <c r="CJ547" s="164">
        <v>1.076841726899147E-9</v>
      </c>
      <c r="CN547" s="184" t="e">
        <v>#N/A</v>
      </c>
      <c r="DM547" s="184" t="e">
        <v>#N/A</v>
      </c>
      <c r="DP547" s="118"/>
    </row>
    <row r="548" spans="1:120" x14ac:dyDescent="0.3">
      <c r="B548" s="196" t="s">
        <v>532</v>
      </c>
      <c r="C548" s="196"/>
      <c r="D548" s="196"/>
      <c r="E548" s="197"/>
      <c r="F548" s="161">
        <f>SUM(F549:F552)</f>
        <v>18589235.34</v>
      </c>
      <c r="G548" s="162">
        <f t="shared" ref="G548:AG548" si="223">SUM(G549:G552)</f>
        <v>576643.19999999995</v>
      </c>
      <c r="H548" s="162">
        <f t="shared" si="223"/>
        <v>0</v>
      </c>
      <c r="I548" s="162">
        <f t="shared" si="223"/>
        <v>0</v>
      </c>
      <c r="J548" s="162">
        <f t="shared" si="223"/>
        <v>0</v>
      </c>
      <c r="K548" s="162">
        <f t="shared" si="223"/>
        <v>0</v>
      </c>
      <c r="L548" s="162">
        <f t="shared" si="223"/>
        <v>0</v>
      </c>
      <c r="M548" s="163">
        <f t="shared" si="223"/>
        <v>0</v>
      </c>
      <c r="N548" s="162">
        <f t="shared" si="223"/>
        <v>0</v>
      </c>
      <c r="O548" s="162">
        <f t="shared" si="223"/>
        <v>1984.5</v>
      </c>
      <c r="P548" s="162">
        <f t="shared" si="223"/>
        <v>17341645.280000001</v>
      </c>
      <c r="Q548" s="162">
        <f t="shared" si="223"/>
        <v>0</v>
      </c>
      <c r="R548" s="162">
        <f t="shared" si="223"/>
        <v>0</v>
      </c>
      <c r="S548" s="162">
        <f t="shared" si="223"/>
        <v>0</v>
      </c>
      <c r="T548" s="162">
        <f t="shared" si="223"/>
        <v>0</v>
      </c>
      <c r="U548" s="162">
        <f t="shared" si="223"/>
        <v>0</v>
      </c>
      <c r="V548" s="162">
        <f t="shared" si="223"/>
        <v>0</v>
      </c>
      <c r="W548" s="162">
        <f t="shared" si="223"/>
        <v>0</v>
      </c>
      <c r="X548" s="162">
        <f t="shared" si="223"/>
        <v>0</v>
      </c>
      <c r="Y548" s="162">
        <f t="shared" si="223"/>
        <v>0</v>
      </c>
      <c r="Z548" s="162">
        <f t="shared" si="223"/>
        <v>0</v>
      </c>
      <c r="AA548" s="162">
        <f t="shared" si="223"/>
        <v>0</v>
      </c>
      <c r="AB548" s="162">
        <f t="shared" si="223"/>
        <v>0</v>
      </c>
      <c r="AC548" s="162">
        <f t="shared" si="223"/>
        <v>0</v>
      </c>
      <c r="AD548" s="162">
        <f t="shared" si="223"/>
        <v>0</v>
      </c>
      <c r="AE548" s="162">
        <f t="shared" si="223"/>
        <v>383451.37</v>
      </c>
      <c r="AF548" s="162">
        <f t="shared" si="223"/>
        <v>287495.49</v>
      </c>
      <c r="AG548" s="162">
        <f t="shared" si="223"/>
        <v>0</v>
      </c>
      <c r="AH548" s="138" t="s">
        <v>17012</v>
      </c>
      <c r="AI548" s="138" t="s">
        <v>17012</v>
      </c>
      <c r="AJ548" s="138" t="s">
        <v>17012</v>
      </c>
      <c r="AK548" s="169"/>
      <c r="AL548" s="169"/>
      <c r="AM548" s="169"/>
      <c r="AN548" s="169"/>
      <c r="AO548" s="170"/>
      <c r="AP548" s="170"/>
      <c r="AQ548" s="170"/>
      <c r="AR548" s="170"/>
      <c r="AS548" s="170"/>
      <c r="AT548" s="170"/>
      <c r="AU548" s="170"/>
      <c r="AV548" s="170"/>
      <c r="AW548" s="170"/>
      <c r="AX548" s="170"/>
      <c r="AY548" s="170"/>
      <c r="AZ548" s="171"/>
      <c r="BA548" s="171"/>
      <c r="BB548" s="170"/>
      <c r="BC548" s="170"/>
      <c r="BD548" s="172"/>
      <c r="BE548" s="173">
        <f t="shared" si="220"/>
        <v>-1984.5</v>
      </c>
      <c r="BL548" s="118" t="e">
        <f>VLOOKUP(D548,BO:BQ,3,FALSE)</f>
        <v>#N/A</v>
      </c>
      <c r="BO548" s="118" t="s">
        <v>747</v>
      </c>
      <c r="BP548" s="118" t="s">
        <v>669</v>
      </c>
      <c r="BQ548" s="118" t="s">
        <v>3830</v>
      </c>
      <c r="BW548" s="118" t="s">
        <v>747</v>
      </c>
      <c r="BX548" s="118" t="s">
        <v>669</v>
      </c>
      <c r="BY548" s="118" t="s">
        <v>3830</v>
      </c>
      <c r="CJ548" s="164">
        <f t="shared" si="208"/>
        <v>-5.8207660913467407E-10</v>
      </c>
    </row>
    <row r="549" spans="1:120" x14ac:dyDescent="0.3">
      <c r="A549" s="118">
        <v>1</v>
      </c>
      <c r="B549" s="165">
        <f>SUBTOTAL(9,$A$383:A549)</f>
        <v>161</v>
      </c>
      <c r="C549" s="165"/>
      <c r="D549" s="175" t="s">
        <v>547</v>
      </c>
      <c r="E549" s="198" t="s">
        <v>17414</v>
      </c>
      <c r="F549" s="162">
        <f t="shared" ref="F549:F552" si="224">G549+H549+I549+J549+K549+L549+N549+P549+R549+T549+V549+W549+X549+Y549+Z549+AA549+AB549+AC549+AD549+AE549+AF549+AG549</f>
        <v>9381092.2400000002</v>
      </c>
      <c r="G549" s="178">
        <v>0</v>
      </c>
      <c r="H549" s="178">
        <v>0</v>
      </c>
      <c r="I549" s="178">
        <v>0</v>
      </c>
      <c r="J549" s="178">
        <v>0</v>
      </c>
      <c r="K549" s="178">
        <v>0</v>
      </c>
      <c r="L549" s="178">
        <v>0</v>
      </c>
      <c r="M549" s="195">
        <v>0</v>
      </c>
      <c r="N549" s="178">
        <v>0</v>
      </c>
      <c r="O549" s="162">
        <v>1051</v>
      </c>
      <c r="P549" s="162">
        <f>8550518.9+438214.45</f>
        <v>8988733.3499999996</v>
      </c>
      <c r="Q549" s="178">
        <v>0</v>
      </c>
      <c r="R549" s="178">
        <v>0</v>
      </c>
      <c r="S549" s="178">
        <v>0</v>
      </c>
      <c r="T549" s="178">
        <v>0</v>
      </c>
      <c r="U549" s="178">
        <v>0</v>
      </c>
      <c r="V549" s="178">
        <v>0</v>
      </c>
      <c r="W549" s="178">
        <v>0</v>
      </c>
      <c r="X549" s="178">
        <v>0</v>
      </c>
      <c r="Y549" s="178">
        <v>0</v>
      </c>
      <c r="Z549" s="178">
        <v>0</v>
      </c>
      <c r="AA549" s="178">
        <v>0</v>
      </c>
      <c r="AB549" s="178">
        <v>0</v>
      </c>
      <c r="AC549" s="178">
        <v>0</v>
      </c>
      <c r="AD549" s="178">
        <v>0</v>
      </c>
      <c r="AE549" s="179">
        <f t="shared" si="219"/>
        <v>192358.89</v>
      </c>
      <c r="AF549" s="178">
        <v>200000</v>
      </c>
      <c r="AG549" s="178">
        <v>0</v>
      </c>
      <c r="AH549" s="138">
        <v>2024</v>
      </c>
      <c r="AI549" s="138">
        <v>2024</v>
      </c>
      <c r="AJ549" s="138">
        <v>2024</v>
      </c>
      <c r="AK549" s="169"/>
      <c r="AL549" s="169"/>
      <c r="AM549" s="169"/>
      <c r="AN549" s="169"/>
      <c r="AO549" s="170" t="s">
        <v>16955</v>
      </c>
      <c r="AP549" s="170" t="s">
        <v>16936</v>
      </c>
      <c r="AQ549" s="170">
        <v>0</v>
      </c>
      <c r="AR549" s="170" t="s">
        <v>16950</v>
      </c>
      <c r="AS549" s="170" t="s">
        <v>16938</v>
      </c>
      <c r="AT549" s="170" t="s">
        <v>16950</v>
      </c>
      <c r="AU549" s="170"/>
      <c r="AV549" s="170"/>
      <c r="AW549" s="170"/>
      <c r="AX549" s="170"/>
      <c r="AY549" s="170" t="s">
        <v>923</v>
      </c>
      <c r="AZ549" s="171">
        <v>5783</v>
      </c>
      <c r="BA549" s="171">
        <v>1051</v>
      </c>
      <c r="BB549" s="170" t="s">
        <v>2989</v>
      </c>
      <c r="BC549" s="170">
        <v>2012</v>
      </c>
      <c r="BD549" s="172"/>
      <c r="BE549" s="173">
        <f t="shared" si="220"/>
        <v>0</v>
      </c>
      <c r="BL549" s="118" t="str">
        <f>VLOOKUP(D549,BO:BQ,3,FALSE)</f>
        <v>1051.000</v>
      </c>
      <c r="BO549" s="118" t="s">
        <v>547</v>
      </c>
      <c r="BP549" s="118" t="s">
        <v>2979</v>
      </c>
      <c r="BQ549" s="118" t="s">
        <v>3831</v>
      </c>
      <c r="BW549" s="118" t="s">
        <v>547</v>
      </c>
      <c r="BX549" s="118" t="s">
        <v>2979</v>
      </c>
      <c r="BY549" s="118" t="s">
        <v>3831</v>
      </c>
      <c r="CJ549" s="164">
        <f t="shared" si="208"/>
        <v>5.8207660913467407E-10</v>
      </c>
    </row>
    <row r="550" spans="1:120" x14ac:dyDescent="0.3">
      <c r="A550" s="118">
        <v>1</v>
      </c>
      <c r="B550" s="165">
        <f>SUBTOTAL(9,$A$383:A550)</f>
        <v>162</v>
      </c>
      <c r="C550" s="165"/>
      <c r="D550" s="175" t="s">
        <v>3803</v>
      </c>
      <c r="E550" s="198" t="s">
        <v>17414</v>
      </c>
      <c r="F550" s="162">
        <f t="shared" si="224"/>
        <v>3471888.56</v>
      </c>
      <c r="G550" s="178">
        <v>0</v>
      </c>
      <c r="H550" s="178">
        <v>0</v>
      </c>
      <c r="I550" s="178">
        <v>0</v>
      </c>
      <c r="J550" s="178">
        <v>0</v>
      </c>
      <c r="K550" s="178">
        <v>0</v>
      </c>
      <c r="L550" s="178">
        <v>0</v>
      </c>
      <c r="M550" s="195">
        <v>0</v>
      </c>
      <c r="N550" s="178">
        <v>0</v>
      </c>
      <c r="O550" s="162">
        <v>399.3</v>
      </c>
      <c r="P550" s="162">
        <f>3146996.36+166488.14</f>
        <v>3313484.5</v>
      </c>
      <c r="Q550" s="178">
        <v>0</v>
      </c>
      <c r="R550" s="178">
        <v>0</v>
      </c>
      <c r="S550" s="178">
        <v>0</v>
      </c>
      <c r="T550" s="178">
        <v>0</v>
      </c>
      <c r="U550" s="178">
        <v>0</v>
      </c>
      <c r="V550" s="178">
        <v>0</v>
      </c>
      <c r="W550" s="178">
        <v>0</v>
      </c>
      <c r="X550" s="178">
        <v>0</v>
      </c>
      <c r="Y550" s="178">
        <v>0</v>
      </c>
      <c r="Z550" s="178">
        <v>0</v>
      </c>
      <c r="AA550" s="178">
        <v>0</v>
      </c>
      <c r="AB550" s="178">
        <v>0</v>
      </c>
      <c r="AC550" s="178">
        <v>0</v>
      </c>
      <c r="AD550" s="178">
        <v>0</v>
      </c>
      <c r="AE550" s="179">
        <f t="shared" si="219"/>
        <v>70908.570000000007</v>
      </c>
      <c r="AF550" s="162">
        <v>87495.49</v>
      </c>
      <c r="AG550" s="178">
        <v>0</v>
      </c>
      <c r="AH550" s="138">
        <v>2024</v>
      </c>
      <c r="AI550" s="138">
        <v>2024</v>
      </c>
      <c r="AJ550" s="138">
        <v>2024</v>
      </c>
      <c r="AK550" s="169"/>
      <c r="AL550" s="169"/>
      <c r="AM550" s="169"/>
      <c r="AN550" s="169"/>
      <c r="AO550" s="170" t="s">
        <v>16948</v>
      </c>
      <c r="AP550" s="170" t="s">
        <v>16940</v>
      </c>
      <c r="AQ550" s="170"/>
      <c r="AR550" s="170" t="s">
        <v>16950</v>
      </c>
      <c r="AS550" s="170" t="s">
        <v>16958</v>
      </c>
      <c r="AT550" s="170" t="s">
        <v>16950</v>
      </c>
      <c r="AU550" s="170"/>
      <c r="AV550" s="170"/>
      <c r="AW550" s="170"/>
      <c r="AX550" s="170"/>
      <c r="AY550" s="170">
        <v>1988</v>
      </c>
      <c r="AZ550" s="171">
        <v>1473.4</v>
      </c>
      <c r="BA550" s="171">
        <v>399.3</v>
      </c>
      <c r="BB550" s="170" t="s">
        <v>17008</v>
      </c>
      <c r="BC550" s="170" t="s">
        <v>16998</v>
      </c>
      <c r="BD550" s="172"/>
      <c r="BE550" s="173">
        <f t="shared" si="220"/>
        <v>0</v>
      </c>
      <c r="CJ550" s="164">
        <f t="shared" si="208"/>
        <v>4.3655745685100555E-11</v>
      </c>
    </row>
    <row r="551" spans="1:120" x14ac:dyDescent="0.3">
      <c r="A551" s="118">
        <v>1</v>
      </c>
      <c r="B551" s="165">
        <f>SUBTOTAL(9,$A$383:A551)</f>
        <v>163</v>
      </c>
      <c r="C551" s="165"/>
      <c r="D551" s="175" t="s">
        <v>521</v>
      </c>
      <c r="E551" s="198" t="s">
        <v>17414</v>
      </c>
      <c r="F551" s="162">
        <f t="shared" si="224"/>
        <v>5147271.18</v>
      </c>
      <c r="G551" s="178">
        <v>0</v>
      </c>
      <c r="H551" s="178">
        <v>0</v>
      </c>
      <c r="I551" s="178">
        <v>0</v>
      </c>
      <c r="J551" s="178">
        <v>0</v>
      </c>
      <c r="K551" s="178">
        <v>0</v>
      </c>
      <c r="L551" s="178">
        <v>0</v>
      </c>
      <c r="M551" s="195">
        <v>0</v>
      </c>
      <c r="N551" s="178">
        <v>0</v>
      </c>
      <c r="O551" s="167">
        <v>534.20000000000005</v>
      </c>
      <c r="P551" s="167">
        <v>5039427.43</v>
      </c>
      <c r="Q551" s="178">
        <v>0</v>
      </c>
      <c r="R551" s="178">
        <v>0</v>
      </c>
      <c r="S551" s="162">
        <v>0</v>
      </c>
      <c r="T551" s="162">
        <v>0</v>
      </c>
      <c r="U551" s="178">
        <v>0</v>
      </c>
      <c r="V551" s="178">
        <v>0</v>
      </c>
      <c r="W551" s="178">
        <v>0</v>
      </c>
      <c r="X551" s="178">
        <v>0</v>
      </c>
      <c r="Y551" s="178">
        <v>0</v>
      </c>
      <c r="Z551" s="178">
        <v>0</v>
      </c>
      <c r="AA551" s="178">
        <v>0</v>
      </c>
      <c r="AB551" s="178">
        <v>0</v>
      </c>
      <c r="AC551" s="178">
        <v>0</v>
      </c>
      <c r="AD551" s="178">
        <v>0</v>
      </c>
      <c r="AE551" s="179">
        <f t="shared" si="219"/>
        <v>107843.75</v>
      </c>
      <c r="AF551" s="162">
        <v>0</v>
      </c>
      <c r="AG551" s="178">
        <v>0</v>
      </c>
      <c r="AH551" s="138" t="s">
        <v>17033</v>
      </c>
      <c r="AI551" s="138">
        <v>2024</v>
      </c>
      <c r="AJ551" s="138">
        <v>2024</v>
      </c>
      <c r="AK551" s="169"/>
      <c r="AL551" s="169"/>
      <c r="AM551" s="169"/>
      <c r="AN551" s="169"/>
      <c r="AO551" s="170" t="s">
        <v>16955</v>
      </c>
      <c r="AP551" s="170" t="s">
        <v>16949</v>
      </c>
      <c r="AQ551" s="170" t="s">
        <v>16954</v>
      </c>
      <c r="AR551" s="170" t="s">
        <v>16950</v>
      </c>
      <c r="AS551" s="170" t="s">
        <v>16947</v>
      </c>
      <c r="AT551" s="170" t="s">
        <v>16950</v>
      </c>
      <c r="AU551" s="170"/>
      <c r="AV551" s="170"/>
      <c r="AW551" s="170"/>
      <c r="AX551" s="170"/>
      <c r="AY551" s="170" t="s">
        <v>1267</v>
      </c>
      <c r="AZ551" s="171">
        <v>5594.5</v>
      </c>
      <c r="BA551" s="171">
        <v>617.9</v>
      </c>
      <c r="BB551" s="170" t="s">
        <v>2989</v>
      </c>
      <c r="BC551" s="170">
        <v>2010</v>
      </c>
      <c r="BD551" s="172"/>
      <c r="BE551" s="173">
        <v>83.699999999999932</v>
      </c>
      <c r="BL551" s="118" t="s">
        <v>3776</v>
      </c>
      <c r="BO551" s="118" t="s">
        <v>3786</v>
      </c>
      <c r="BP551" s="118" t="s">
        <v>1342</v>
      </c>
      <c r="BQ551" s="118" t="s">
        <v>1057</v>
      </c>
      <c r="BW551" s="118" t="s">
        <v>3786</v>
      </c>
      <c r="BX551" s="118" t="s">
        <v>1342</v>
      </c>
      <c r="BY551" s="118" t="s">
        <v>1057</v>
      </c>
      <c r="CJ551" s="164">
        <v>1.1641532182693481E-10</v>
      </c>
    </row>
    <row r="552" spans="1:120" x14ac:dyDescent="0.3">
      <c r="A552" s="118">
        <v>1</v>
      </c>
      <c r="B552" s="165">
        <f>SUBTOTAL(9,$A$383:A552)</f>
        <v>164</v>
      </c>
      <c r="C552" s="165"/>
      <c r="D552" s="175" t="s">
        <v>524</v>
      </c>
      <c r="E552" s="198" t="s">
        <v>17414</v>
      </c>
      <c r="F552" s="162">
        <f t="shared" si="224"/>
        <v>588983.36</v>
      </c>
      <c r="G552" s="202">
        <v>576643.19999999995</v>
      </c>
      <c r="H552" s="178">
        <v>0</v>
      </c>
      <c r="I552" s="178">
        <v>0</v>
      </c>
      <c r="J552" s="178">
        <v>0</v>
      </c>
      <c r="K552" s="178">
        <v>0</v>
      </c>
      <c r="L552" s="178">
        <v>0</v>
      </c>
      <c r="M552" s="195">
        <v>0</v>
      </c>
      <c r="N552" s="178">
        <v>0</v>
      </c>
      <c r="O552" s="180">
        <v>0</v>
      </c>
      <c r="P552" s="162">
        <v>0</v>
      </c>
      <c r="Q552" s="178">
        <v>0</v>
      </c>
      <c r="R552" s="178">
        <v>0</v>
      </c>
      <c r="S552" s="162">
        <v>0</v>
      </c>
      <c r="T552" s="162">
        <v>0</v>
      </c>
      <c r="U552" s="178">
        <v>0</v>
      </c>
      <c r="V552" s="178">
        <v>0</v>
      </c>
      <c r="W552" s="178">
        <v>0</v>
      </c>
      <c r="X552" s="178">
        <v>0</v>
      </c>
      <c r="Y552" s="178">
        <v>0</v>
      </c>
      <c r="Z552" s="178">
        <v>0</v>
      </c>
      <c r="AA552" s="178">
        <v>0</v>
      </c>
      <c r="AB552" s="178">
        <v>0</v>
      </c>
      <c r="AC552" s="178">
        <v>0</v>
      </c>
      <c r="AD552" s="178">
        <v>0</v>
      </c>
      <c r="AE552" s="179">
        <f t="shared" si="219"/>
        <v>12340.16</v>
      </c>
      <c r="AF552" s="178">
        <v>0</v>
      </c>
      <c r="AG552" s="178">
        <v>0</v>
      </c>
      <c r="AH552" s="138" t="s">
        <v>17033</v>
      </c>
      <c r="AI552" s="138">
        <v>2024</v>
      </c>
      <c r="AJ552" s="138">
        <v>2024</v>
      </c>
      <c r="AK552" s="169"/>
      <c r="AL552" s="169"/>
      <c r="AM552" s="169"/>
      <c r="AN552" s="169"/>
      <c r="AO552" s="170" t="s">
        <v>16956</v>
      </c>
      <c r="AP552" s="170" t="s">
        <v>16936</v>
      </c>
      <c r="AQ552" s="170">
        <v>0</v>
      </c>
      <c r="AR552" s="170" t="s">
        <v>16950</v>
      </c>
      <c r="AS552" s="170" t="s">
        <v>16938</v>
      </c>
      <c r="AT552" s="170" t="s">
        <v>16950</v>
      </c>
      <c r="AU552" s="170" t="s">
        <v>16966</v>
      </c>
      <c r="AV552" s="170"/>
      <c r="AW552" s="170"/>
      <c r="AX552" s="170"/>
      <c r="AY552" s="170" t="s">
        <v>928</v>
      </c>
      <c r="AZ552" s="171">
        <v>3798.1</v>
      </c>
      <c r="BA552" s="171">
        <v>690</v>
      </c>
      <c r="BB552" s="170" t="s">
        <v>2989</v>
      </c>
      <c r="BC552" s="170" t="s">
        <v>1139</v>
      </c>
      <c r="BD552" s="172"/>
      <c r="BE552" s="173">
        <v>690</v>
      </c>
      <c r="BL552" s="118" t="s">
        <v>1787</v>
      </c>
      <c r="BO552" s="118" t="s">
        <v>745</v>
      </c>
      <c r="BP552" s="118" t="s">
        <v>3043</v>
      </c>
      <c r="BQ552" s="118" t="s">
        <v>3795</v>
      </c>
      <c r="BW552" s="118" t="s">
        <v>745</v>
      </c>
      <c r="BX552" s="118" t="s">
        <v>3043</v>
      </c>
      <c r="BY552" s="118" t="s">
        <v>3795</v>
      </c>
      <c r="CJ552" s="164">
        <v>5.8207660913467407E-11</v>
      </c>
    </row>
    <row r="553" spans="1:120" x14ac:dyDescent="0.3">
      <c r="B553" s="196" t="s">
        <v>533</v>
      </c>
      <c r="C553" s="196"/>
      <c r="D553" s="196"/>
      <c r="E553" s="197"/>
      <c r="F553" s="161">
        <f>SUM(F554:F560)</f>
        <v>41397862.43</v>
      </c>
      <c r="G553" s="162">
        <f t="shared" ref="G553:AG553" si="225">SUM(G554:G560)</f>
        <v>0</v>
      </c>
      <c r="H553" s="162">
        <f t="shared" si="225"/>
        <v>0</v>
      </c>
      <c r="I553" s="162">
        <f t="shared" si="225"/>
        <v>6408263.5099999998</v>
      </c>
      <c r="J553" s="162">
        <f t="shared" si="225"/>
        <v>1452220.79</v>
      </c>
      <c r="K553" s="162">
        <f t="shared" si="225"/>
        <v>0</v>
      </c>
      <c r="L553" s="162">
        <f t="shared" si="225"/>
        <v>0</v>
      </c>
      <c r="M553" s="163">
        <f t="shared" si="225"/>
        <v>0</v>
      </c>
      <c r="N553" s="162">
        <f t="shared" si="225"/>
        <v>0</v>
      </c>
      <c r="O553" s="162">
        <f t="shared" si="225"/>
        <v>3953.5600000000004</v>
      </c>
      <c r="P553" s="162">
        <f t="shared" si="225"/>
        <v>32253243.230000004</v>
      </c>
      <c r="Q553" s="162">
        <f t="shared" si="225"/>
        <v>0</v>
      </c>
      <c r="R553" s="162">
        <f t="shared" si="225"/>
        <v>0</v>
      </c>
      <c r="S553" s="162">
        <f t="shared" si="225"/>
        <v>0</v>
      </c>
      <c r="T553" s="162">
        <f t="shared" si="225"/>
        <v>0</v>
      </c>
      <c r="U553" s="162">
        <f t="shared" si="225"/>
        <v>0</v>
      </c>
      <c r="V553" s="162">
        <f t="shared" si="225"/>
        <v>0</v>
      </c>
      <c r="W553" s="162">
        <f t="shared" si="225"/>
        <v>0</v>
      </c>
      <c r="X553" s="162">
        <f t="shared" si="225"/>
        <v>0</v>
      </c>
      <c r="Y553" s="162">
        <f t="shared" si="225"/>
        <v>0</v>
      </c>
      <c r="Z553" s="162">
        <f t="shared" si="225"/>
        <v>0</v>
      </c>
      <c r="AA553" s="162">
        <f t="shared" si="225"/>
        <v>0</v>
      </c>
      <c r="AB553" s="162">
        <f t="shared" si="225"/>
        <v>0</v>
      </c>
      <c r="AC553" s="162">
        <f t="shared" si="225"/>
        <v>0</v>
      </c>
      <c r="AD553" s="162">
        <f t="shared" si="225"/>
        <v>0</v>
      </c>
      <c r="AE553" s="162">
        <f t="shared" si="225"/>
        <v>858433.7699999999</v>
      </c>
      <c r="AF553" s="162">
        <f t="shared" si="225"/>
        <v>425701.13</v>
      </c>
      <c r="AG553" s="162">
        <f t="shared" si="225"/>
        <v>0</v>
      </c>
      <c r="AH553" s="138" t="s">
        <v>17012</v>
      </c>
      <c r="AI553" s="138" t="s">
        <v>17012</v>
      </c>
      <c r="AJ553" s="138" t="s">
        <v>17012</v>
      </c>
      <c r="AK553" s="169"/>
      <c r="AL553" s="169"/>
      <c r="AM553" s="169"/>
      <c r="AN553" s="169"/>
      <c r="AO553" s="170"/>
      <c r="AP553" s="170"/>
      <c r="AQ553" s="170"/>
      <c r="AR553" s="170"/>
      <c r="AS553" s="170"/>
      <c r="AT553" s="170"/>
      <c r="AU553" s="170"/>
      <c r="AV553" s="170"/>
      <c r="AW553" s="170"/>
      <c r="AX553" s="170"/>
      <c r="AY553" s="170"/>
      <c r="AZ553" s="171"/>
      <c r="BA553" s="171"/>
      <c r="BB553" s="170"/>
      <c r="BC553" s="170"/>
      <c r="BD553" s="172"/>
      <c r="BE553" s="173">
        <f t="shared" si="220"/>
        <v>-3953.5600000000004</v>
      </c>
      <c r="BL553" s="118" t="e">
        <f>VLOOKUP(D553,BO:BQ,3,FALSE)</f>
        <v>#N/A</v>
      </c>
      <c r="BO553" s="118" t="s">
        <v>3832</v>
      </c>
      <c r="BP553" s="118" t="s">
        <v>1342</v>
      </c>
      <c r="BQ553" s="118" t="s">
        <v>2692</v>
      </c>
      <c r="BW553" s="118" t="s">
        <v>3832</v>
      </c>
      <c r="BX553" s="118" t="s">
        <v>1342</v>
      </c>
      <c r="BY553" s="118" t="s">
        <v>2692</v>
      </c>
      <c r="CJ553" s="164">
        <f t="shared" si="208"/>
        <v>-1.3969838619232178E-9</v>
      </c>
    </row>
    <row r="554" spans="1:120" x14ac:dyDescent="0.3">
      <c r="A554" s="118">
        <v>1</v>
      </c>
      <c r="B554" s="165">
        <f>SUBTOTAL(9,$A$383:A554)</f>
        <v>165</v>
      </c>
      <c r="C554" s="165"/>
      <c r="D554" s="175" t="s">
        <v>548</v>
      </c>
      <c r="E554" s="198" t="s">
        <v>17414</v>
      </c>
      <c r="F554" s="162">
        <f t="shared" ref="F554:F555" si="226">G554+H554+I554+J554+K554+L554+N554+P554+R554+T554+V554+W554+X554+Y554+Z554+AA554+AB554+AC554+AD554+AE554+AF554+AG554</f>
        <v>10369661.23</v>
      </c>
      <c r="G554" s="178">
        <v>0</v>
      </c>
      <c r="H554" s="178">
        <v>0</v>
      </c>
      <c r="I554" s="178">
        <v>0</v>
      </c>
      <c r="J554" s="178">
        <v>0</v>
      </c>
      <c r="K554" s="178">
        <v>0</v>
      </c>
      <c r="L554" s="178">
        <v>0</v>
      </c>
      <c r="M554" s="195">
        <v>0</v>
      </c>
      <c r="N554" s="178">
        <v>0</v>
      </c>
      <c r="O554" s="162">
        <v>1167</v>
      </c>
      <c r="P554" s="162">
        <f>9430854.91+486580.65</f>
        <v>9917435.5600000005</v>
      </c>
      <c r="Q554" s="178">
        <v>0</v>
      </c>
      <c r="R554" s="178">
        <v>0</v>
      </c>
      <c r="S554" s="178">
        <v>0</v>
      </c>
      <c r="T554" s="178">
        <v>0</v>
      </c>
      <c r="U554" s="178">
        <v>0</v>
      </c>
      <c r="V554" s="178">
        <v>0</v>
      </c>
      <c r="W554" s="178">
        <v>0</v>
      </c>
      <c r="X554" s="178">
        <v>0</v>
      </c>
      <c r="Y554" s="178">
        <v>0</v>
      </c>
      <c r="Z554" s="178">
        <v>0</v>
      </c>
      <c r="AA554" s="178">
        <v>0</v>
      </c>
      <c r="AB554" s="178">
        <v>0</v>
      </c>
      <c r="AC554" s="178">
        <v>0</v>
      </c>
      <c r="AD554" s="178">
        <v>0</v>
      </c>
      <c r="AE554" s="179">
        <f t="shared" si="219"/>
        <v>212233.12</v>
      </c>
      <c r="AF554" s="178">
        <v>239992.55</v>
      </c>
      <c r="AG554" s="178">
        <v>0</v>
      </c>
      <c r="AH554" s="138">
        <v>2024</v>
      </c>
      <c r="AI554" s="138">
        <v>2024</v>
      </c>
      <c r="AJ554" s="138">
        <v>2024</v>
      </c>
      <c r="AK554" s="169"/>
      <c r="AL554" s="169"/>
      <c r="AM554" s="169"/>
      <c r="AN554" s="169"/>
      <c r="AO554" s="170" t="s">
        <v>16946</v>
      </c>
      <c r="AP554" s="170" t="s">
        <v>16960</v>
      </c>
      <c r="AQ554" s="170">
        <v>0</v>
      </c>
      <c r="AR554" s="170" t="s">
        <v>16960</v>
      </c>
      <c r="AS554" s="170" t="s">
        <v>16958</v>
      </c>
      <c r="AT554" s="170" t="s">
        <v>16950</v>
      </c>
      <c r="AU554" s="170"/>
      <c r="AV554" s="170"/>
      <c r="AW554" s="170"/>
      <c r="AX554" s="170"/>
      <c r="AY554" s="170" t="s">
        <v>617</v>
      </c>
      <c r="AZ554" s="171">
        <v>3417.9</v>
      </c>
      <c r="BA554" s="171">
        <v>1167</v>
      </c>
      <c r="BB554" s="170" t="s">
        <v>2966</v>
      </c>
      <c r="BC554" s="170" t="s">
        <v>16998</v>
      </c>
      <c r="BD554" s="172"/>
      <c r="BE554" s="173">
        <f t="shared" si="220"/>
        <v>0</v>
      </c>
      <c r="BL554" s="118" t="str">
        <f>VLOOKUP(D554,BO:BQ,3,FALSE)</f>
        <v>нет данных</v>
      </c>
      <c r="BO554" s="118" t="s">
        <v>3833</v>
      </c>
      <c r="BP554" s="118" t="s">
        <v>783</v>
      </c>
      <c r="BQ554" s="118" t="s">
        <v>3791</v>
      </c>
      <c r="BW554" s="118" t="s">
        <v>3833</v>
      </c>
      <c r="BX554" s="118" t="s">
        <v>783</v>
      </c>
      <c r="BY554" s="118" t="s">
        <v>3791</v>
      </c>
      <c r="CJ554" s="164">
        <f t="shared" si="208"/>
        <v>-5.8207660913467407E-11</v>
      </c>
    </row>
    <row r="555" spans="1:120" x14ac:dyDescent="0.3">
      <c r="A555" s="118">
        <v>1</v>
      </c>
      <c r="B555" s="165">
        <f>SUBTOTAL(9,$A$383:A555)</f>
        <v>166</v>
      </c>
      <c r="C555" s="165"/>
      <c r="D555" s="175" t="s">
        <v>549</v>
      </c>
      <c r="E555" s="198" t="s">
        <v>17414</v>
      </c>
      <c r="F555" s="162">
        <f t="shared" si="226"/>
        <v>7763017.4900000002</v>
      </c>
      <c r="G555" s="178">
        <v>0</v>
      </c>
      <c r="H555" s="178">
        <v>0</v>
      </c>
      <c r="I555" s="178">
        <v>0</v>
      </c>
      <c r="J555" s="178">
        <v>0</v>
      </c>
      <c r="K555" s="178">
        <v>0</v>
      </c>
      <c r="L555" s="178">
        <v>0</v>
      </c>
      <c r="M555" s="195">
        <v>0</v>
      </c>
      <c r="N555" s="178">
        <v>0</v>
      </c>
      <c r="O555" s="162">
        <v>885</v>
      </c>
      <c r="P555" s="162">
        <f>7124198.16+369000.75</f>
        <v>7493198.9100000001</v>
      </c>
      <c r="Q555" s="178">
        <v>0</v>
      </c>
      <c r="R555" s="178">
        <v>0</v>
      </c>
      <c r="S555" s="178">
        <v>0</v>
      </c>
      <c r="T555" s="178">
        <v>0</v>
      </c>
      <c r="U555" s="178">
        <v>0</v>
      </c>
      <c r="V555" s="178">
        <v>0</v>
      </c>
      <c r="W555" s="178">
        <v>0</v>
      </c>
      <c r="X555" s="178">
        <v>0</v>
      </c>
      <c r="Y555" s="178">
        <v>0</v>
      </c>
      <c r="Z555" s="178">
        <v>0</v>
      </c>
      <c r="AA555" s="178">
        <v>0</v>
      </c>
      <c r="AB555" s="178">
        <v>0</v>
      </c>
      <c r="AC555" s="178">
        <v>0</v>
      </c>
      <c r="AD555" s="178">
        <v>0</v>
      </c>
      <c r="AE555" s="179">
        <f t="shared" si="219"/>
        <v>160354.46</v>
      </c>
      <c r="AF555" s="162">
        <v>109464.12</v>
      </c>
      <c r="AG555" s="178">
        <v>0</v>
      </c>
      <c r="AH555" s="138">
        <v>2024</v>
      </c>
      <c r="AI555" s="138">
        <v>2024</v>
      </c>
      <c r="AJ555" s="138">
        <v>2024</v>
      </c>
      <c r="AK555" s="169"/>
      <c r="AL555" s="169"/>
      <c r="AM555" s="169"/>
      <c r="AN555" s="169"/>
      <c r="AO555" s="170" t="s">
        <v>16941</v>
      </c>
      <c r="AP555" s="170" t="s">
        <v>16945</v>
      </c>
      <c r="AQ555" s="170">
        <v>0</v>
      </c>
      <c r="AR555" s="170" t="s">
        <v>16946</v>
      </c>
      <c r="AS555" s="170" t="s">
        <v>16947</v>
      </c>
      <c r="AT555" s="170">
        <v>0</v>
      </c>
      <c r="AU555" s="170" t="s">
        <v>16970</v>
      </c>
      <c r="AV555" s="170"/>
      <c r="AW555" s="170"/>
      <c r="AX555" s="170"/>
      <c r="AY555" s="170" t="s">
        <v>994</v>
      </c>
      <c r="AZ555" s="171">
        <v>884.1</v>
      </c>
      <c r="BA555" s="171">
        <v>885</v>
      </c>
      <c r="BB555" s="170" t="s">
        <v>2966</v>
      </c>
      <c r="BC555" s="170">
        <v>2009</v>
      </c>
      <c r="BD555" s="172"/>
      <c r="BE555" s="173">
        <f t="shared" si="220"/>
        <v>0</v>
      </c>
      <c r="BL555" s="118" t="e">
        <f>VLOOKUP(D555,BO:BQ,3,FALSE)</f>
        <v>#N/A</v>
      </c>
      <c r="BO555" s="118" t="s">
        <v>3834</v>
      </c>
      <c r="BP555" s="118" t="s">
        <v>862</v>
      </c>
      <c r="BQ555" s="118" t="s">
        <v>3835</v>
      </c>
      <c r="BW555" s="118" t="s">
        <v>3834</v>
      </c>
      <c r="BX555" s="118" t="s">
        <v>862</v>
      </c>
      <c r="BY555" s="118" t="s">
        <v>3835</v>
      </c>
      <c r="CJ555" s="164">
        <f t="shared" si="208"/>
        <v>8.7311491370201111E-11</v>
      </c>
    </row>
    <row r="556" spans="1:120" x14ac:dyDescent="0.3">
      <c r="A556" s="118">
        <v>1</v>
      </c>
      <c r="B556" s="165">
        <f>SUBTOTAL(9,$A$383:A556)</f>
        <v>167</v>
      </c>
      <c r="C556" s="165"/>
      <c r="D556" s="175" t="s">
        <v>526</v>
      </c>
      <c r="E556" s="198" t="s">
        <v>17414</v>
      </c>
      <c r="F556" s="162">
        <f>G556+H556+I556+J556+K556+L556+N556+P556+R556+T556+V556+W556+X556+Y556+Z556+AA556+AB556+AC556+AD556+AE556+AF556+AG556</f>
        <v>2875204.46</v>
      </c>
      <c r="G556" s="178">
        <v>0</v>
      </c>
      <c r="H556" s="178">
        <v>0</v>
      </c>
      <c r="I556" s="178">
        <v>0</v>
      </c>
      <c r="J556" s="178">
        <v>0</v>
      </c>
      <c r="K556" s="178">
        <v>0</v>
      </c>
      <c r="L556" s="178">
        <v>0</v>
      </c>
      <c r="M556" s="195">
        <v>0</v>
      </c>
      <c r="N556" s="178">
        <v>0</v>
      </c>
      <c r="O556" s="180">
        <v>350</v>
      </c>
      <c r="P556" s="162">
        <v>2740317.21</v>
      </c>
      <c r="Q556" s="178">
        <v>0</v>
      </c>
      <c r="R556" s="178">
        <v>0</v>
      </c>
      <c r="S556" s="162">
        <v>0</v>
      </c>
      <c r="T556" s="162">
        <v>0</v>
      </c>
      <c r="U556" s="178">
        <v>0</v>
      </c>
      <c r="V556" s="178">
        <v>0</v>
      </c>
      <c r="W556" s="178">
        <v>0</v>
      </c>
      <c r="X556" s="178">
        <v>0</v>
      </c>
      <c r="Y556" s="178">
        <v>0</v>
      </c>
      <c r="Z556" s="178">
        <v>0</v>
      </c>
      <c r="AA556" s="178">
        <v>0</v>
      </c>
      <c r="AB556" s="178">
        <v>0</v>
      </c>
      <c r="AC556" s="178">
        <v>0</v>
      </c>
      <c r="AD556" s="178">
        <v>0</v>
      </c>
      <c r="AE556" s="179">
        <f t="shared" si="219"/>
        <v>58642.79</v>
      </c>
      <c r="AF556" s="162">
        <v>76244.460000000006</v>
      </c>
      <c r="AG556" s="178">
        <v>0</v>
      </c>
      <c r="AH556" s="138">
        <v>2024</v>
      </c>
      <c r="AI556" s="138">
        <v>2024</v>
      </c>
      <c r="AJ556" s="138">
        <v>2024</v>
      </c>
      <c r="AK556" s="169"/>
      <c r="AL556" s="169"/>
      <c r="AM556" s="169"/>
      <c r="AN556" s="169"/>
      <c r="AO556" s="170" t="s">
        <v>16960</v>
      </c>
      <c r="AP556" s="170" t="s">
        <v>16945</v>
      </c>
      <c r="AQ556" s="170">
        <v>0</v>
      </c>
      <c r="AR556" s="170" t="s">
        <v>16940</v>
      </c>
      <c r="AS556" s="170" t="s">
        <v>16943</v>
      </c>
      <c r="AT556" s="170">
        <v>0</v>
      </c>
      <c r="AU556" s="170" t="s">
        <v>16966</v>
      </c>
      <c r="AV556" s="170"/>
      <c r="AW556" s="170"/>
      <c r="AX556" s="170"/>
      <c r="AY556" s="170" t="s">
        <v>791</v>
      </c>
      <c r="AZ556" s="171">
        <v>422.8</v>
      </c>
      <c r="BA556" s="171">
        <v>350</v>
      </c>
      <c r="BB556" s="170" t="s">
        <v>2966</v>
      </c>
      <c r="BC556" s="170" t="s">
        <v>16998</v>
      </c>
      <c r="BD556" s="172"/>
      <c r="BE556" s="173">
        <f>BA556-O556</f>
        <v>0</v>
      </c>
      <c r="BL556" s="118" t="str">
        <f>VLOOKUP(D556,BO:BQ,3,FALSE)</f>
        <v>265.950</v>
      </c>
      <c r="BO556" s="118" t="s">
        <v>3799</v>
      </c>
      <c r="BP556" s="118" t="s">
        <v>1269</v>
      </c>
      <c r="BQ556" s="118" t="s">
        <v>3800</v>
      </c>
      <c r="BW556" s="118" t="s">
        <v>3799</v>
      </c>
      <c r="BX556" s="118" t="s">
        <v>1269</v>
      </c>
      <c r="BY556" s="118" t="s">
        <v>3800</v>
      </c>
      <c r="CJ556" s="164">
        <f>F556-G556-H556-I556-J556-K556-L556-N556-P556-R556-T556-V556-W556-X556-Y556-Z556-AA556-AB556-AC556-AD556-AE556-AF556-AG556</f>
        <v>-1.4551915228366852E-11</v>
      </c>
    </row>
    <row r="557" spans="1:120" x14ac:dyDescent="0.3">
      <c r="A557" s="118">
        <v>1</v>
      </c>
      <c r="B557" s="165">
        <f>SUBTOTAL(9,$A$383:A557)</f>
        <v>168</v>
      </c>
      <c r="C557" s="165"/>
      <c r="D557" s="175" t="s">
        <v>525</v>
      </c>
      <c r="E557" s="198" t="s">
        <v>17414</v>
      </c>
      <c r="F557" s="162">
        <f t="shared" ref="F557" si="227">G557+H557+I557+J557+K557+L557+N557+P557+R557+T557+V557+W557+X557+Y557+Z557+AA557+AB557+AC557+AD557+AE557+AF557+AG557</f>
        <v>9997503.6800000016</v>
      </c>
      <c r="G557" s="178">
        <v>0</v>
      </c>
      <c r="H557" s="178">
        <v>0</v>
      </c>
      <c r="I557" s="178">
        <v>0</v>
      </c>
      <c r="J557" s="178">
        <v>0</v>
      </c>
      <c r="K557" s="178">
        <v>0</v>
      </c>
      <c r="L557" s="178">
        <v>0</v>
      </c>
      <c r="M557" s="195">
        <v>0</v>
      </c>
      <c r="N557" s="178">
        <v>0</v>
      </c>
      <c r="O557" s="180">
        <v>1210.3</v>
      </c>
      <c r="P557" s="162">
        <v>9788039.6300000008</v>
      </c>
      <c r="Q557" s="178">
        <v>0</v>
      </c>
      <c r="R557" s="178">
        <v>0</v>
      </c>
      <c r="S557" s="162">
        <v>0</v>
      </c>
      <c r="T557" s="162">
        <v>0</v>
      </c>
      <c r="U557" s="178">
        <v>0</v>
      </c>
      <c r="V557" s="178">
        <v>0</v>
      </c>
      <c r="W557" s="178">
        <v>0</v>
      </c>
      <c r="X557" s="178">
        <v>0</v>
      </c>
      <c r="Y557" s="178">
        <v>0</v>
      </c>
      <c r="Z557" s="178">
        <v>0</v>
      </c>
      <c r="AA557" s="178">
        <v>0</v>
      </c>
      <c r="AB557" s="178">
        <v>0</v>
      </c>
      <c r="AC557" s="178">
        <v>0</v>
      </c>
      <c r="AD557" s="178">
        <v>0</v>
      </c>
      <c r="AE557" s="179">
        <f t="shared" si="219"/>
        <v>209464.05</v>
      </c>
      <c r="AF557" s="178">
        <v>0</v>
      </c>
      <c r="AG557" s="178">
        <v>0</v>
      </c>
      <c r="AH557" s="138" t="s">
        <v>17033</v>
      </c>
      <c r="AI557" s="138">
        <v>2024</v>
      </c>
      <c r="AJ557" s="138">
        <v>2024</v>
      </c>
      <c r="AK557" s="169"/>
      <c r="AL557" s="169"/>
      <c r="AM557" s="169"/>
      <c r="AN557" s="169"/>
      <c r="AO557" s="170" t="s">
        <v>16941</v>
      </c>
      <c r="AP557" s="170" t="s">
        <v>16945</v>
      </c>
      <c r="AQ557" s="170">
        <v>0</v>
      </c>
      <c r="AR557" s="170" t="s">
        <v>16946</v>
      </c>
      <c r="AS557" s="170" t="s">
        <v>16947</v>
      </c>
      <c r="AT557" s="170" t="s">
        <v>16950</v>
      </c>
      <c r="AU557" s="170" t="s">
        <v>16968</v>
      </c>
      <c r="AV557" s="170"/>
      <c r="AW557" s="170"/>
      <c r="AX557" s="170"/>
      <c r="AY557" s="170" t="s">
        <v>612</v>
      </c>
      <c r="AZ557" s="171">
        <v>1914.1</v>
      </c>
      <c r="BA557" s="171">
        <v>1210.3</v>
      </c>
      <c r="BB557" s="170" t="s">
        <v>2966</v>
      </c>
      <c r="BC557" s="170">
        <v>2009</v>
      </c>
      <c r="BD557" s="172"/>
      <c r="BE557" s="173">
        <f t="shared" ref="BE557" si="228">BA557-O557</f>
        <v>0</v>
      </c>
      <c r="BL557" s="118" t="e">
        <f>VLOOKUP(D557,BO:BQ,3,FALSE)</f>
        <v>#N/A</v>
      </c>
      <c r="BO557" s="118" t="s">
        <v>3798</v>
      </c>
      <c r="BP557" s="118" t="s">
        <v>2979</v>
      </c>
      <c r="BQ557" s="118" t="s">
        <v>907</v>
      </c>
      <c r="BW557" s="118" t="s">
        <v>3798</v>
      </c>
      <c r="BX557" s="118" t="s">
        <v>2979</v>
      </c>
      <c r="BY557" s="118" t="s">
        <v>907</v>
      </c>
      <c r="CJ557" s="164">
        <f t="shared" ref="CJ557" si="229">F557-G557-H557-I557-J557-K557-L557-N557-P557-R557-T557-V557-W557-X557-Y557-Z557-AA557-AB557-AC557-AD557-AE557-AF557-AG557</f>
        <v>7.5669959187507629E-10</v>
      </c>
    </row>
    <row r="558" spans="1:120" s="184" customFormat="1" x14ac:dyDescent="0.3">
      <c r="A558" s="118">
        <v>1</v>
      </c>
      <c r="B558" s="165">
        <f>SUBTOTAL(9,$A$383:A558)</f>
        <v>169</v>
      </c>
      <c r="C558" s="165"/>
      <c r="D558" s="160" t="s">
        <v>765</v>
      </c>
      <c r="E558" s="198" t="s">
        <v>17414</v>
      </c>
      <c r="F558" s="162">
        <f>G558+H558+I558+J558+K558+L558+N558+P558+R558+T558+V558+W558+X558+Y558+Z558+AA558+AB558+AC558+AD558+AE558+AF558+AG558</f>
        <v>2363776.9100000006</v>
      </c>
      <c r="G558" s="209">
        <v>0</v>
      </c>
      <c r="H558" s="209">
        <v>0</v>
      </c>
      <c r="I558" s="209">
        <v>0</v>
      </c>
      <c r="J558" s="209">
        <v>0</v>
      </c>
      <c r="K558" s="209">
        <v>0</v>
      </c>
      <c r="L558" s="209">
        <v>0</v>
      </c>
      <c r="M558" s="200">
        <v>0</v>
      </c>
      <c r="N558" s="179">
        <v>0</v>
      </c>
      <c r="O558" s="179">
        <v>341.26</v>
      </c>
      <c r="P558" s="179">
        <f>2098117.2+216134.72</f>
        <v>2314251.9200000004</v>
      </c>
      <c r="Q558" s="179">
        <v>0</v>
      </c>
      <c r="R558" s="179">
        <v>0</v>
      </c>
      <c r="S558" s="179">
        <v>0</v>
      </c>
      <c r="T558" s="179">
        <v>0</v>
      </c>
      <c r="U558" s="179">
        <v>0</v>
      </c>
      <c r="V558" s="179">
        <v>0</v>
      </c>
      <c r="W558" s="179">
        <v>0</v>
      </c>
      <c r="X558" s="179">
        <v>0</v>
      </c>
      <c r="Y558" s="179">
        <v>0</v>
      </c>
      <c r="Z558" s="179">
        <v>0</v>
      </c>
      <c r="AA558" s="179">
        <v>0</v>
      </c>
      <c r="AB558" s="179">
        <v>0</v>
      </c>
      <c r="AC558" s="179">
        <v>0</v>
      </c>
      <c r="AD558" s="179">
        <v>0</v>
      </c>
      <c r="AE558" s="179">
        <f t="shared" si="219"/>
        <v>49524.99</v>
      </c>
      <c r="AF558" s="179">
        <v>0</v>
      </c>
      <c r="AG558" s="179">
        <v>0</v>
      </c>
      <c r="AH558" s="181" t="s">
        <v>17033</v>
      </c>
      <c r="AI558" s="181">
        <v>2024</v>
      </c>
      <c r="AJ558" s="182">
        <v>2024</v>
      </c>
      <c r="AV558" s="184" t="e">
        <f>VLOOKUP(D558,AY:AZ,2,FALSE)</f>
        <v>#N/A</v>
      </c>
      <c r="BY558" s="185"/>
      <c r="CC558" s="184" t="e">
        <f>VLOOKUP(D558,CD:CE,2,FALSE)</f>
        <v>#N/A</v>
      </c>
      <c r="CG558" s="184" t="e">
        <f>VLOOKUP(D558,CH:CI,2,FALSE)</f>
        <v>#N/A</v>
      </c>
      <c r="CJ558" s="164">
        <f>F558-G558-H558-I558-J558-K558-L558-N558-P558-R558-T558-V558-W558-X558-Y558-Z558-AA558-AB558-AC558-AD558-AE558-AF558-AG558</f>
        <v>2.255546860396862E-10</v>
      </c>
      <c r="CN558" s="184" t="e">
        <f>VLOOKUP(D558,CO:CP,2,FALSE)</f>
        <v>#N/A</v>
      </c>
      <c r="DM558" s="184" t="e">
        <f>VLOOKUP(D558,DN:DO,2,FALSE)</f>
        <v>#N/A</v>
      </c>
      <c r="DP558" s="118"/>
    </row>
    <row r="559" spans="1:120" s="184" customFormat="1" x14ac:dyDescent="0.3">
      <c r="A559" s="118">
        <v>1</v>
      </c>
      <c r="B559" s="165">
        <f>SUBTOTAL(9,$A$383:A559)</f>
        <v>170</v>
      </c>
      <c r="C559" s="165"/>
      <c r="D559" s="160" t="s">
        <v>3880</v>
      </c>
      <c r="E559" s="198" t="s">
        <v>17414</v>
      </c>
      <c r="F559" s="162">
        <f t="shared" ref="F559:F560" si="230">G559+H559+I559+J559+K559+L559+N559+P559+R559+T559+V559+W559+X559+Y559+Z559+AA559+AB559+AC559+AD559+AE559+AF559+AG559</f>
        <v>6545400.3499999996</v>
      </c>
      <c r="G559" s="207">
        <v>0</v>
      </c>
      <c r="H559" s="207">
        <v>0</v>
      </c>
      <c r="I559" s="179">
        <v>6408263.5099999998</v>
      </c>
      <c r="J559" s="207">
        <v>0</v>
      </c>
      <c r="K559" s="207">
        <v>0</v>
      </c>
      <c r="L559" s="207">
        <v>0</v>
      </c>
      <c r="M559" s="208">
        <v>0</v>
      </c>
      <c r="N559" s="207">
        <v>0</v>
      </c>
      <c r="O559" s="179">
        <v>0</v>
      </c>
      <c r="P559" s="179">
        <v>0</v>
      </c>
      <c r="Q559" s="179">
        <v>0</v>
      </c>
      <c r="R559" s="179">
        <v>0</v>
      </c>
      <c r="S559" s="179">
        <v>0</v>
      </c>
      <c r="T559" s="179">
        <v>0</v>
      </c>
      <c r="U559" s="179">
        <v>0</v>
      </c>
      <c r="V559" s="179">
        <v>0</v>
      </c>
      <c r="W559" s="179">
        <v>0</v>
      </c>
      <c r="X559" s="179">
        <v>0</v>
      </c>
      <c r="Y559" s="179">
        <v>0</v>
      </c>
      <c r="Z559" s="179">
        <v>0</v>
      </c>
      <c r="AA559" s="179">
        <v>0</v>
      </c>
      <c r="AB559" s="179">
        <v>0</v>
      </c>
      <c r="AC559" s="179">
        <v>0</v>
      </c>
      <c r="AD559" s="179">
        <v>0</v>
      </c>
      <c r="AE559" s="179">
        <f t="shared" si="219"/>
        <v>137136.84</v>
      </c>
      <c r="AF559" s="179">
        <v>0</v>
      </c>
      <c r="AG559" s="179">
        <v>0</v>
      </c>
      <c r="AH559" s="181" t="s">
        <v>17033</v>
      </c>
      <c r="AI559" s="181">
        <v>2024</v>
      </c>
      <c r="AJ559" s="181">
        <v>2024</v>
      </c>
      <c r="AV559" s="184" t="e">
        <f>VLOOKUP(D559,AY:AZ,2,FALSE)</f>
        <v>#N/A</v>
      </c>
      <c r="BY559" s="185"/>
      <c r="CG559" s="184" t="e">
        <f>VLOOKUP(D559,CH:CI,2,FALSE)</f>
        <v>#N/A</v>
      </c>
      <c r="CJ559" s="164">
        <f t="shared" ref="CJ559:CJ560" si="231">F559-G559-H559-I559-J559-K559-L559-N559-P559-R559-T559-V559-W559-X559-Y559-Z559-AA559-AB559-AC559-AD559-AE559-AF559-AG559</f>
        <v>-1.4551915228366852E-10</v>
      </c>
      <c r="CN559" s="184">
        <f>VLOOKUP(D559,CO:CP,2,FALSE)</f>
        <v>147800.44</v>
      </c>
      <c r="DM559" s="184" t="e">
        <f>VLOOKUP(D559,DN:DO,2,FALSE)</f>
        <v>#N/A</v>
      </c>
      <c r="DP559" s="118"/>
    </row>
    <row r="560" spans="1:120" s="184" customFormat="1" x14ac:dyDescent="0.3">
      <c r="A560" s="118">
        <v>1</v>
      </c>
      <c r="B560" s="165">
        <f>SUBTOTAL(9,$A$383:A560)</f>
        <v>171</v>
      </c>
      <c r="C560" s="165"/>
      <c r="D560" s="160" t="s">
        <v>3906</v>
      </c>
      <c r="E560" s="198" t="s">
        <v>17414</v>
      </c>
      <c r="F560" s="162">
        <f t="shared" si="230"/>
        <v>1483298.31</v>
      </c>
      <c r="G560" s="207">
        <v>0</v>
      </c>
      <c r="H560" s="207">
        <v>0</v>
      </c>
      <c r="I560" s="179">
        <v>0</v>
      </c>
      <c r="J560" s="207">
        <v>1452220.79</v>
      </c>
      <c r="K560" s="207">
        <v>0</v>
      </c>
      <c r="L560" s="207">
        <v>0</v>
      </c>
      <c r="M560" s="208">
        <v>0</v>
      </c>
      <c r="N560" s="207">
        <v>0</v>
      </c>
      <c r="O560" s="179">
        <v>0</v>
      </c>
      <c r="P560" s="179">
        <v>0</v>
      </c>
      <c r="Q560" s="179">
        <v>0</v>
      </c>
      <c r="R560" s="179">
        <v>0</v>
      </c>
      <c r="S560" s="179">
        <v>0</v>
      </c>
      <c r="T560" s="179">
        <v>0</v>
      </c>
      <c r="U560" s="179">
        <v>0</v>
      </c>
      <c r="V560" s="179">
        <v>0</v>
      </c>
      <c r="W560" s="179">
        <v>0</v>
      </c>
      <c r="X560" s="179">
        <v>0</v>
      </c>
      <c r="Y560" s="179">
        <v>0</v>
      </c>
      <c r="Z560" s="179">
        <v>0</v>
      </c>
      <c r="AA560" s="179">
        <v>0</v>
      </c>
      <c r="AB560" s="179">
        <v>0</v>
      </c>
      <c r="AC560" s="179">
        <v>0</v>
      </c>
      <c r="AD560" s="179">
        <v>0</v>
      </c>
      <c r="AE560" s="179">
        <f t="shared" si="219"/>
        <v>31077.52</v>
      </c>
      <c r="AF560" s="179">
        <v>0</v>
      </c>
      <c r="AG560" s="179">
        <v>0</v>
      </c>
      <c r="AH560" s="181" t="s">
        <v>17033</v>
      </c>
      <c r="AI560" s="181">
        <v>2024</v>
      </c>
      <c r="AJ560" s="181">
        <v>2024</v>
      </c>
      <c r="AV560" s="184" t="e">
        <f>VLOOKUP(D560,AY:AZ,2,FALSE)</f>
        <v>#N/A</v>
      </c>
      <c r="BY560" s="185"/>
      <c r="CC560" s="184" t="e">
        <f>VLOOKUP(D560,CD:CE,2,FALSE)</f>
        <v>#N/A</v>
      </c>
      <c r="CG560" s="184" t="e">
        <f>VLOOKUP(D560,CH:CI,2,FALSE)</f>
        <v>#N/A</v>
      </c>
      <c r="CJ560" s="164">
        <f t="shared" si="231"/>
        <v>1.8189894035458565E-11</v>
      </c>
      <c r="CN560" s="184" t="e">
        <f>VLOOKUP(D560,CO:CP,2,FALSE)</f>
        <v>#N/A</v>
      </c>
      <c r="DM560" s="184" t="e">
        <f>VLOOKUP(D560,DN:DO,2,FALSE)</f>
        <v>#N/A</v>
      </c>
      <c r="DP560" s="118"/>
    </row>
    <row r="561" spans="1:120" x14ac:dyDescent="0.3">
      <c r="B561" s="196" t="s">
        <v>534</v>
      </c>
      <c r="C561" s="196"/>
      <c r="D561" s="196"/>
      <c r="E561" s="197"/>
      <c r="F561" s="161">
        <f>SUM(F562:F568)</f>
        <v>44022869.689999998</v>
      </c>
      <c r="G561" s="162">
        <f t="shared" ref="G561:AG561" si="232">SUM(G562:G568)</f>
        <v>289829.71000000002</v>
      </c>
      <c r="H561" s="162">
        <f t="shared" si="232"/>
        <v>0</v>
      </c>
      <c r="I561" s="162">
        <f t="shared" si="232"/>
        <v>6334386.2599999998</v>
      </c>
      <c r="J561" s="162">
        <f t="shared" si="232"/>
        <v>400331.63</v>
      </c>
      <c r="K561" s="162">
        <f t="shared" si="232"/>
        <v>3558034.8</v>
      </c>
      <c r="L561" s="162">
        <f t="shared" si="232"/>
        <v>0</v>
      </c>
      <c r="M561" s="163">
        <f t="shared" si="232"/>
        <v>0</v>
      </c>
      <c r="N561" s="162">
        <f t="shared" si="232"/>
        <v>0</v>
      </c>
      <c r="O561" s="162">
        <f t="shared" si="232"/>
        <v>2512.2399999999998</v>
      </c>
      <c r="P561" s="162">
        <f t="shared" si="232"/>
        <v>19401528.93</v>
      </c>
      <c r="Q561" s="162">
        <f t="shared" si="232"/>
        <v>230</v>
      </c>
      <c r="R561" s="162">
        <f t="shared" si="232"/>
        <v>2565417.9500000002</v>
      </c>
      <c r="S561" s="162">
        <f t="shared" si="232"/>
        <v>2566</v>
      </c>
      <c r="T561" s="162">
        <f t="shared" si="232"/>
        <v>10166422.300000001</v>
      </c>
      <c r="U561" s="162">
        <f t="shared" si="232"/>
        <v>0</v>
      </c>
      <c r="V561" s="162">
        <f t="shared" si="232"/>
        <v>0</v>
      </c>
      <c r="W561" s="162">
        <f t="shared" si="232"/>
        <v>0</v>
      </c>
      <c r="X561" s="162">
        <f t="shared" si="232"/>
        <v>0</v>
      </c>
      <c r="Y561" s="162">
        <f t="shared" si="232"/>
        <v>0</v>
      </c>
      <c r="Z561" s="162">
        <f t="shared" si="232"/>
        <v>0</v>
      </c>
      <c r="AA561" s="162">
        <f t="shared" si="232"/>
        <v>0</v>
      </c>
      <c r="AB561" s="162">
        <f t="shared" si="232"/>
        <v>0</v>
      </c>
      <c r="AC561" s="162">
        <f t="shared" si="232"/>
        <v>0</v>
      </c>
      <c r="AD561" s="162">
        <f t="shared" si="232"/>
        <v>0</v>
      </c>
      <c r="AE561" s="162">
        <f t="shared" si="232"/>
        <v>914121.37999999989</v>
      </c>
      <c r="AF561" s="162">
        <f t="shared" si="232"/>
        <v>392796.73</v>
      </c>
      <c r="AG561" s="162">
        <f t="shared" si="232"/>
        <v>0</v>
      </c>
      <c r="AH561" s="138" t="s">
        <v>17012</v>
      </c>
      <c r="AI561" s="138" t="s">
        <v>17012</v>
      </c>
      <c r="AJ561" s="138" t="s">
        <v>17012</v>
      </c>
      <c r="AK561" s="169"/>
      <c r="AL561" s="169"/>
      <c r="AM561" s="169"/>
      <c r="AN561" s="169"/>
      <c r="AO561" s="170"/>
      <c r="AP561" s="170"/>
      <c r="AQ561" s="170"/>
      <c r="AR561" s="170"/>
      <c r="AS561" s="170"/>
      <c r="AT561" s="170"/>
      <c r="AU561" s="170"/>
      <c r="AV561" s="170"/>
      <c r="AW561" s="170"/>
      <c r="AX561" s="170"/>
      <c r="AY561" s="170"/>
      <c r="AZ561" s="171"/>
      <c r="BA561" s="171"/>
      <c r="BB561" s="170"/>
      <c r="BC561" s="170"/>
      <c r="BD561" s="172"/>
      <c r="BE561" s="173">
        <f t="shared" si="220"/>
        <v>-2512.2399999999998</v>
      </c>
      <c r="BL561" s="118" t="e">
        <f>VLOOKUP(D561,BO:BQ,3,FALSE)</f>
        <v>#N/A</v>
      </c>
      <c r="BO561" s="118" t="s">
        <v>748</v>
      </c>
      <c r="BP561" s="118" t="s">
        <v>626</v>
      </c>
      <c r="BQ561" s="118" t="s">
        <v>3836</v>
      </c>
      <c r="BW561" s="118" t="s">
        <v>748</v>
      </c>
      <c r="BX561" s="118" t="s">
        <v>626</v>
      </c>
      <c r="BY561" s="118" t="s">
        <v>3836</v>
      </c>
      <c r="CJ561" s="164">
        <f t="shared" si="208"/>
        <v>-4.1909515857696533E-9</v>
      </c>
    </row>
    <row r="562" spans="1:120" x14ac:dyDescent="0.3">
      <c r="A562" s="118">
        <v>1</v>
      </c>
      <c r="B562" s="165">
        <f>SUBTOTAL(9,$A$383:A562)</f>
        <v>172</v>
      </c>
      <c r="C562" s="165"/>
      <c r="D562" s="175" t="s">
        <v>550</v>
      </c>
      <c r="E562" s="198" t="s">
        <v>17414</v>
      </c>
      <c r="F562" s="162">
        <f t="shared" ref="F562:F568" si="233">G562+H562+I562+J562+K562+L562+N562+P562+R562+T562+V562+W562+X562+Y562+Z562+AA562+AB562+AC562+AD562+AE562+AF562+AG562</f>
        <v>10679134.9</v>
      </c>
      <c r="G562" s="178">
        <v>0</v>
      </c>
      <c r="H562" s="178">
        <v>0</v>
      </c>
      <c r="I562" s="178">
        <v>0</v>
      </c>
      <c r="J562" s="178">
        <v>0</v>
      </c>
      <c r="K562" s="178">
        <v>0</v>
      </c>
      <c r="L562" s="178">
        <v>0</v>
      </c>
      <c r="M562" s="195">
        <v>0</v>
      </c>
      <c r="N562" s="178">
        <v>0</v>
      </c>
      <c r="O562" s="162">
        <v>0</v>
      </c>
      <c r="P562" s="231">
        <v>0</v>
      </c>
      <c r="Q562" s="178">
        <v>0</v>
      </c>
      <c r="R562" s="178">
        <v>0</v>
      </c>
      <c r="S562" s="178">
        <v>2566</v>
      </c>
      <c r="T562" s="162">
        <f>10052817.32+113604.98</f>
        <v>10166422.300000001</v>
      </c>
      <c r="U562" s="178">
        <v>0</v>
      </c>
      <c r="V562" s="178">
        <v>0</v>
      </c>
      <c r="W562" s="178">
        <v>0</v>
      </c>
      <c r="X562" s="178">
        <v>0</v>
      </c>
      <c r="Y562" s="178">
        <v>0</v>
      </c>
      <c r="Z562" s="178">
        <v>0</v>
      </c>
      <c r="AA562" s="178">
        <v>0</v>
      </c>
      <c r="AB562" s="178">
        <v>0</v>
      </c>
      <c r="AC562" s="178">
        <v>0</v>
      </c>
      <c r="AD562" s="178">
        <v>0</v>
      </c>
      <c r="AE562" s="179">
        <f t="shared" si="219"/>
        <v>217561.44</v>
      </c>
      <c r="AF562" s="178">
        <v>295151.15999999997</v>
      </c>
      <c r="AG562" s="178">
        <v>0</v>
      </c>
      <c r="AH562" s="138">
        <v>2024</v>
      </c>
      <c r="AI562" s="138">
        <v>2024</v>
      </c>
      <c r="AJ562" s="138">
        <v>2024</v>
      </c>
      <c r="AK562" s="169"/>
      <c r="AL562" s="169"/>
      <c r="AM562" s="169"/>
      <c r="AN562" s="169"/>
      <c r="AO562" s="170" t="s">
        <v>16941</v>
      </c>
      <c r="AP562" s="170" t="s">
        <v>16945</v>
      </c>
      <c r="AQ562" s="170">
        <v>0</v>
      </c>
      <c r="AR562" s="170" t="s">
        <v>16946</v>
      </c>
      <c r="AS562" s="170" t="s">
        <v>16947</v>
      </c>
      <c r="AT562" s="170" t="s">
        <v>16950</v>
      </c>
      <c r="AU562" s="170"/>
      <c r="AV562" s="170"/>
      <c r="AW562" s="170"/>
      <c r="AX562" s="170"/>
      <c r="AY562" s="170" t="s">
        <v>797</v>
      </c>
      <c r="AZ562" s="171">
        <v>4615.13</v>
      </c>
      <c r="BA562" s="171">
        <v>1650</v>
      </c>
      <c r="BB562" s="170" t="s">
        <v>2966</v>
      </c>
      <c r="BC562" s="170" t="s">
        <v>2983</v>
      </c>
      <c r="BD562" s="172"/>
      <c r="BE562" s="173">
        <f t="shared" si="220"/>
        <v>1650</v>
      </c>
      <c r="BL562" s="118" t="str">
        <f>VLOOKUP(D562,BO:BQ,3,FALSE)</f>
        <v>1204.200</v>
      </c>
      <c r="BO562" s="118" t="s">
        <v>749</v>
      </c>
      <c r="BP562" s="118" t="s">
        <v>3197</v>
      </c>
      <c r="BQ562" s="118" t="s">
        <v>782</v>
      </c>
      <c r="BW562" s="118" t="s">
        <v>749</v>
      </c>
      <c r="BX562" s="118" t="s">
        <v>3197</v>
      </c>
      <c r="BY562" s="118" t="s">
        <v>782</v>
      </c>
      <c r="CJ562" s="164">
        <f t="shared" si="208"/>
        <v>-3.4924596548080444E-10</v>
      </c>
    </row>
    <row r="563" spans="1:120" x14ac:dyDescent="0.3">
      <c r="A563" s="118">
        <v>1</v>
      </c>
      <c r="B563" s="165">
        <f>SUBTOTAL(9,$A$383:A563)</f>
        <v>173</v>
      </c>
      <c r="C563" s="165"/>
      <c r="D563" s="175" t="s">
        <v>551</v>
      </c>
      <c r="E563" s="198" t="s">
        <v>17414</v>
      </c>
      <c r="F563" s="162">
        <f t="shared" si="233"/>
        <v>4739927.9200000009</v>
      </c>
      <c r="G563" s="178">
        <v>0</v>
      </c>
      <c r="H563" s="178">
        <v>0</v>
      </c>
      <c r="I563" s="178">
        <v>0</v>
      </c>
      <c r="J563" s="178">
        <v>0</v>
      </c>
      <c r="K563" s="178">
        <v>0</v>
      </c>
      <c r="L563" s="178">
        <v>0</v>
      </c>
      <c r="M563" s="195">
        <v>0</v>
      </c>
      <c r="N563" s="178">
        <v>0</v>
      </c>
      <c r="O563" s="162">
        <v>544.79999999999995</v>
      </c>
      <c r="P563" s="162">
        <f>4317864.58+227154.36</f>
        <v>4545018.9400000004</v>
      </c>
      <c r="Q563" s="178">
        <v>0</v>
      </c>
      <c r="R563" s="178">
        <v>0</v>
      </c>
      <c r="S563" s="178">
        <v>0</v>
      </c>
      <c r="T563" s="178">
        <v>0</v>
      </c>
      <c r="U563" s="178">
        <v>0</v>
      </c>
      <c r="V563" s="178">
        <v>0</v>
      </c>
      <c r="W563" s="178">
        <v>0</v>
      </c>
      <c r="X563" s="178">
        <v>0</v>
      </c>
      <c r="Y563" s="178">
        <v>0</v>
      </c>
      <c r="Z563" s="178">
        <v>0</v>
      </c>
      <c r="AA563" s="178">
        <v>0</v>
      </c>
      <c r="AB563" s="178">
        <v>0</v>
      </c>
      <c r="AC563" s="178">
        <v>0</v>
      </c>
      <c r="AD563" s="178">
        <v>0</v>
      </c>
      <c r="AE563" s="179">
        <f t="shared" si="219"/>
        <v>97263.41</v>
      </c>
      <c r="AF563" s="162">
        <v>97645.57</v>
      </c>
      <c r="AG563" s="178">
        <v>0</v>
      </c>
      <c r="AH563" s="138">
        <v>2024</v>
      </c>
      <c r="AI563" s="138">
        <v>2024</v>
      </c>
      <c r="AJ563" s="138">
        <v>2024</v>
      </c>
      <c r="AK563" s="169"/>
      <c r="AL563" s="169"/>
      <c r="AM563" s="169"/>
      <c r="AN563" s="169"/>
      <c r="AO563" s="170" t="s">
        <v>16939</v>
      </c>
      <c r="AP563" s="170" t="s">
        <v>16940</v>
      </c>
      <c r="AQ563" s="170">
        <v>0</v>
      </c>
      <c r="AR563" s="170" t="s">
        <v>16955</v>
      </c>
      <c r="AS563" s="170" t="s">
        <v>16952</v>
      </c>
      <c r="AT563" s="170">
        <v>0</v>
      </c>
      <c r="AU563" s="170"/>
      <c r="AV563" s="170"/>
      <c r="AW563" s="170"/>
      <c r="AX563" s="170"/>
      <c r="AY563" s="170" t="s">
        <v>639</v>
      </c>
      <c r="AZ563" s="171">
        <v>613.79999999999995</v>
      </c>
      <c r="BA563" s="171">
        <v>544.79999999999995</v>
      </c>
      <c r="BB563" s="170" t="s">
        <v>2966</v>
      </c>
      <c r="BC563" s="170" t="s">
        <v>16998</v>
      </c>
      <c r="BD563" s="172"/>
      <c r="BE563" s="173">
        <f t="shared" si="220"/>
        <v>0</v>
      </c>
      <c r="BL563" s="118" t="str">
        <f>VLOOKUP(D563,BO:BQ,3,FALSE)</f>
        <v>403.600</v>
      </c>
      <c r="BO563" s="118" t="s">
        <v>3837</v>
      </c>
      <c r="BP563" s="118" t="s">
        <v>862</v>
      </c>
      <c r="BQ563" s="118" t="s">
        <v>2429</v>
      </c>
      <c r="BW563" s="118" t="s">
        <v>3837</v>
      </c>
      <c r="BX563" s="118" t="s">
        <v>862</v>
      </c>
      <c r="BY563" s="118" t="s">
        <v>2429</v>
      </c>
      <c r="CJ563" s="164">
        <f t="shared" si="208"/>
        <v>4.3655745685100555E-10</v>
      </c>
    </row>
    <row r="564" spans="1:120" x14ac:dyDescent="0.3">
      <c r="A564" s="118">
        <v>1</v>
      </c>
      <c r="B564" s="165">
        <f>SUBTOTAL(9,$A$383:A564)</f>
        <v>174</v>
      </c>
      <c r="C564" s="165"/>
      <c r="D564" s="175" t="s">
        <v>529</v>
      </c>
      <c r="E564" s="198" t="s">
        <v>17414</v>
      </c>
      <c r="F564" s="162">
        <f t="shared" si="233"/>
        <v>4692018.9399999995</v>
      </c>
      <c r="G564" s="178">
        <v>0</v>
      </c>
      <c r="H564" s="178">
        <v>0</v>
      </c>
      <c r="I564" s="178">
        <v>0</v>
      </c>
      <c r="J564" s="178">
        <v>0</v>
      </c>
      <c r="K564" s="178">
        <v>0</v>
      </c>
      <c r="L564" s="178">
        <v>0</v>
      </c>
      <c r="M564" s="195">
        <v>0</v>
      </c>
      <c r="N564" s="178">
        <v>0</v>
      </c>
      <c r="O564" s="180">
        <v>578.24</v>
      </c>
      <c r="P564" s="162">
        <v>4593713.47</v>
      </c>
      <c r="Q564" s="178">
        <v>0</v>
      </c>
      <c r="R564" s="178">
        <v>0</v>
      </c>
      <c r="S564" s="162">
        <v>0</v>
      </c>
      <c r="T564" s="162">
        <v>0</v>
      </c>
      <c r="U564" s="178">
        <v>0</v>
      </c>
      <c r="V564" s="178">
        <v>0</v>
      </c>
      <c r="W564" s="178">
        <v>0</v>
      </c>
      <c r="X564" s="178">
        <v>0</v>
      </c>
      <c r="Y564" s="178">
        <v>0</v>
      </c>
      <c r="Z564" s="178">
        <v>0</v>
      </c>
      <c r="AA564" s="178">
        <v>0</v>
      </c>
      <c r="AB564" s="178">
        <v>0</v>
      </c>
      <c r="AC564" s="178">
        <v>0</v>
      </c>
      <c r="AD564" s="178">
        <v>0</v>
      </c>
      <c r="AE564" s="179">
        <f t="shared" si="219"/>
        <v>98305.47</v>
      </c>
      <c r="AF564" s="162">
        <v>0</v>
      </c>
      <c r="AG564" s="178">
        <v>0</v>
      </c>
      <c r="AH564" s="138" t="s">
        <v>17033</v>
      </c>
      <c r="AI564" s="138">
        <v>2024</v>
      </c>
      <c r="AJ564" s="138">
        <v>2024</v>
      </c>
      <c r="AK564" s="169"/>
      <c r="AL564" s="169"/>
      <c r="AM564" s="169"/>
      <c r="AN564" s="169"/>
      <c r="AO564" s="170" t="s">
        <v>16939</v>
      </c>
      <c r="AP564" s="170" t="s">
        <v>16953</v>
      </c>
      <c r="AQ564" s="170">
        <v>0</v>
      </c>
      <c r="AR564" s="170" t="s">
        <v>16948</v>
      </c>
      <c r="AS564" s="170" t="s">
        <v>16952</v>
      </c>
      <c r="AT564" s="170" t="s">
        <v>16950</v>
      </c>
      <c r="AU564" s="170"/>
      <c r="AV564" s="170"/>
      <c r="AW564" s="170"/>
      <c r="AX564" s="170"/>
      <c r="AY564" s="170" t="s">
        <v>636</v>
      </c>
      <c r="AZ564" s="171">
        <v>1392.88</v>
      </c>
      <c r="BA564" s="171">
        <v>600.5</v>
      </c>
      <c r="BB564" s="170" t="s">
        <v>2966</v>
      </c>
      <c r="BC564" s="170" t="s">
        <v>16998</v>
      </c>
      <c r="BD564" s="172"/>
      <c r="BE564" s="173">
        <f t="shared" si="220"/>
        <v>22.259999999999991</v>
      </c>
      <c r="BL564" s="118" t="str">
        <f>VLOOKUP(D564,BO:BQ,3,FALSE)</f>
        <v>444.800</v>
      </c>
      <c r="BO564" s="118" t="s">
        <v>3804</v>
      </c>
      <c r="BP564" s="118" t="s">
        <v>3043</v>
      </c>
      <c r="BQ564" s="118" t="s">
        <v>3805</v>
      </c>
      <c r="BW564" s="118" t="s">
        <v>3804</v>
      </c>
      <c r="BX564" s="118" t="s">
        <v>3043</v>
      </c>
      <c r="BY564" s="118" t="s">
        <v>3805</v>
      </c>
      <c r="CJ564" s="164">
        <f t="shared" si="208"/>
        <v>-2.6193447411060333E-10</v>
      </c>
    </row>
    <row r="565" spans="1:120" x14ac:dyDescent="0.3">
      <c r="A565" s="118">
        <v>1</v>
      </c>
      <c r="B565" s="165">
        <f>SUBTOTAL(9,$A$383:A565)</f>
        <v>175</v>
      </c>
      <c r="C565" s="165"/>
      <c r="D565" s="175" t="s">
        <v>527</v>
      </c>
      <c r="E565" s="198" t="s">
        <v>17414</v>
      </c>
      <c r="F565" s="162">
        <f t="shared" si="233"/>
        <v>6343585.4100000001</v>
      </c>
      <c r="G565" s="178">
        <v>0</v>
      </c>
      <c r="H565" s="178">
        <v>0</v>
      </c>
      <c r="I565" s="178">
        <v>0</v>
      </c>
      <c r="J565" s="178">
        <v>0</v>
      </c>
      <c r="K565" s="178">
        <v>0</v>
      </c>
      <c r="L565" s="178">
        <v>0</v>
      </c>
      <c r="M565" s="195">
        <v>0</v>
      </c>
      <c r="N565" s="178">
        <v>0</v>
      </c>
      <c r="O565" s="167">
        <v>855.9</v>
      </c>
      <c r="P565" s="162">
        <v>6210676.9199999999</v>
      </c>
      <c r="Q565" s="178">
        <v>0</v>
      </c>
      <c r="R565" s="178">
        <v>0</v>
      </c>
      <c r="S565" s="162">
        <v>0</v>
      </c>
      <c r="T565" s="162">
        <v>0</v>
      </c>
      <c r="U565" s="178">
        <v>0</v>
      </c>
      <c r="V565" s="178">
        <v>0</v>
      </c>
      <c r="W565" s="178">
        <v>0</v>
      </c>
      <c r="X565" s="178">
        <v>0</v>
      </c>
      <c r="Y565" s="178">
        <v>0</v>
      </c>
      <c r="Z565" s="178">
        <v>0</v>
      </c>
      <c r="AA565" s="178">
        <v>0</v>
      </c>
      <c r="AB565" s="178">
        <v>0</v>
      </c>
      <c r="AC565" s="178">
        <v>0</v>
      </c>
      <c r="AD565" s="178">
        <v>0</v>
      </c>
      <c r="AE565" s="179">
        <f t="shared" si="219"/>
        <v>132908.49</v>
      </c>
      <c r="AF565" s="162">
        <v>0</v>
      </c>
      <c r="AG565" s="178">
        <v>0</v>
      </c>
      <c r="AH565" s="138" t="s">
        <v>17033</v>
      </c>
      <c r="AI565" s="138">
        <v>2024</v>
      </c>
      <c r="AJ565" s="138">
        <v>2024</v>
      </c>
      <c r="AK565" s="169"/>
      <c r="AL565" s="169"/>
      <c r="AM565" s="169"/>
      <c r="AN565" s="169"/>
      <c r="AO565" s="170" t="s">
        <v>16940</v>
      </c>
      <c r="AP565" s="170" t="s">
        <v>16939</v>
      </c>
      <c r="AQ565" s="170">
        <v>0</v>
      </c>
      <c r="AR565" s="170" t="s">
        <v>16950</v>
      </c>
      <c r="AS565" s="170" t="s">
        <v>16944</v>
      </c>
      <c r="AT565" s="170" t="s">
        <v>16950</v>
      </c>
      <c r="AU565" s="170"/>
      <c r="AV565" s="170"/>
      <c r="AW565" s="170"/>
      <c r="AX565" s="170"/>
      <c r="AY565" s="170" t="s">
        <v>616</v>
      </c>
      <c r="AZ565" s="171">
        <v>2685.45</v>
      </c>
      <c r="BA565" s="171">
        <v>943.23</v>
      </c>
      <c r="BB565" s="170" t="s">
        <v>2966</v>
      </c>
      <c r="BC565" s="170" t="s">
        <v>16998</v>
      </c>
      <c r="BD565" s="172"/>
      <c r="BE565" s="173">
        <v>87.330000000000041</v>
      </c>
      <c r="BL565" s="118" t="s">
        <v>4224</v>
      </c>
      <c r="BO565" s="118" t="s">
        <v>3803</v>
      </c>
      <c r="BP565" s="118" t="s">
        <v>1139</v>
      </c>
      <c r="BQ565" s="118" t="s">
        <v>3409</v>
      </c>
      <c r="BW565" s="118" t="s">
        <v>3803</v>
      </c>
      <c r="BX565" s="118" t="s">
        <v>1139</v>
      </c>
      <c r="BY565" s="118" t="s">
        <v>3409</v>
      </c>
      <c r="CJ565" s="164">
        <v>4.6566128730773926E-10</v>
      </c>
    </row>
    <row r="566" spans="1:120" x14ac:dyDescent="0.3">
      <c r="A566" s="118">
        <v>1</v>
      </c>
      <c r="B566" s="165">
        <f>SUBTOTAL(9,$A$383:A566)</f>
        <v>176</v>
      </c>
      <c r="C566" s="165"/>
      <c r="D566" s="175" t="s">
        <v>528</v>
      </c>
      <c r="E566" s="198" t="s">
        <v>17414</v>
      </c>
      <c r="F566" s="162">
        <f t="shared" si="233"/>
        <v>4138834.96</v>
      </c>
      <c r="G566" s="178">
        <v>0</v>
      </c>
      <c r="H566" s="178">
        <v>0</v>
      </c>
      <c r="I566" s="178">
        <v>0</v>
      </c>
      <c r="J566" s="178">
        <v>0</v>
      </c>
      <c r="K566" s="178">
        <v>0</v>
      </c>
      <c r="L566" s="178">
        <v>0</v>
      </c>
      <c r="M566" s="195">
        <v>0</v>
      </c>
      <c r="N566" s="178">
        <v>0</v>
      </c>
      <c r="O566" s="167">
        <v>533.29999999999995</v>
      </c>
      <c r="P566" s="162">
        <v>4052119.6</v>
      </c>
      <c r="Q566" s="178">
        <v>0</v>
      </c>
      <c r="R566" s="178">
        <v>0</v>
      </c>
      <c r="S566" s="162">
        <v>0</v>
      </c>
      <c r="T566" s="162">
        <v>0</v>
      </c>
      <c r="U566" s="178">
        <v>0</v>
      </c>
      <c r="V566" s="178">
        <v>0</v>
      </c>
      <c r="W566" s="178">
        <v>0</v>
      </c>
      <c r="X566" s="178">
        <v>0</v>
      </c>
      <c r="Y566" s="178">
        <v>0</v>
      </c>
      <c r="Z566" s="178">
        <v>0</v>
      </c>
      <c r="AA566" s="178">
        <v>0</v>
      </c>
      <c r="AB566" s="178">
        <v>0</v>
      </c>
      <c r="AC566" s="178">
        <v>0</v>
      </c>
      <c r="AD566" s="178">
        <v>0</v>
      </c>
      <c r="AE566" s="179">
        <f t="shared" si="219"/>
        <v>86715.36</v>
      </c>
      <c r="AF566" s="162">
        <v>0</v>
      </c>
      <c r="AG566" s="178">
        <v>0</v>
      </c>
      <c r="AH566" s="138" t="s">
        <v>17033</v>
      </c>
      <c r="AI566" s="138">
        <v>2024</v>
      </c>
      <c r="AJ566" s="138">
        <v>2024</v>
      </c>
      <c r="AK566" s="169"/>
      <c r="AL566" s="169"/>
      <c r="AM566" s="169"/>
      <c r="AN566" s="169"/>
      <c r="AO566" s="170" t="s">
        <v>16939</v>
      </c>
      <c r="AP566" s="170" t="s">
        <v>16953</v>
      </c>
      <c r="AQ566" s="170">
        <v>0</v>
      </c>
      <c r="AR566" s="170" t="s">
        <v>16956</v>
      </c>
      <c r="AS566" s="170" t="s">
        <v>16952</v>
      </c>
      <c r="AT566" s="170" t="s">
        <v>16950</v>
      </c>
      <c r="AU566" s="170"/>
      <c r="AV566" s="170"/>
      <c r="AW566" s="170"/>
      <c r="AX566" s="170"/>
      <c r="AY566" s="170" t="s">
        <v>636</v>
      </c>
      <c r="AZ566" s="171">
        <v>1347.34</v>
      </c>
      <c r="BA566" s="171">
        <v>595.35</v>
      </c>
      <c r="BB566" s="170" t="s">
        <v>2966</v>
      </c>
      <c r="BC566" s="170" t="s">
        <v>16998</v>
      </c>
      <c r="BD566" s="172"/>
      <c r="BE566" s="173">
        <v>62.050000000000068</v>
      </c>
      <c r="BL566" s="118" t="s">
        <v>3979</v>
      </c>
      <c r="BO566" s="118" t="s">
        <v>523</v>
      </c>
      <c r="BP566" s="118" t="s">
        <v>3197</v>
      </c>
      <c r="BQ566" s="118" t="s">
        <v>2934</v>
      </c>
      <c r="BW566" s="118" t="s">
        <v>523</v>
      </c>
      <c r="BX566" s="118" t="s">
        <v>3197</v>
      </c>
      <c r="BY566" s="118" t="s">
        <v>2934</v>
      </c>
      <c r="CJ566" s="164">
        <v>-2.0372681319713593E-10</v>
      </c>
    </row>
    <row r="567" spans="1:120" x14ac:dyDescent="0.3">
      <c r="A567" s="118">
        <v>1</v>
      </c>
      <c r="B567" s="165">
        <f>SUBTOTAL(9,$A$383:A567)</f>
        <v>177</v>
      </c>
      <c r="C567" s="165"/>
      <c r="D567" s="175" t="s">
        <v>530</v>
      </c>
      <c r="E567" s="198" t="s">
        <v>17414</v>
      </c>
      <c r="F567" s="162">
        <f t="shared" si="233"/>
        <v>2620317.89</v>
      </c>
      <c r="G567" s="178">
        <v>0</v>
      </c>
      <c r="H567" s="178">
        <v>0</v>
      </c>
      <c r="I567" s="178">
        <v>0</v>
      </c>
      <c r="J567" s="178">
        <v>0</v>
      </c>
      <c r="K567" s="178">
        <v>0</v>
      </c>
      <c r="L567" s="178">
        <v>0</v>
      </c>
      <c r="M567" s="195">
        <v>0</v>
      </c>
      <c r="N567" s="178">
        <v>0</v>
      </c>
      <c r="O567" s="180">
        <v>0</v>
      </c>
      <c r="P567" s="162">
        <v>0</v>
      </c>
      <c r="Q567" s="178">
        <v>230</v>
      </c>
      <c r="R567" s="178">
        <v>2565417.9500000002</v>
      </c>
      <c r="S567" s="162">
        <v>0</v>
      </c>
      <c r="T567" s="162">
        <v>0</v>
      </c>
      <c r="U567" s="178">
        <v>0</v>
      </c>
      <c r="V567" s="178">
        <v>0</v>
      </c>
      <c r="W567" s="178">
        <v>0</v>
      </c>
      <c r="X567" s="178">
        <v>0</v>
      </c>
      <c r="Y567" s="178">
        <v>0</v>
      </c>
      <c r="Z567" s="178">
        <v>0</v>
      </c>
      <c r="AA567" s="178">
        <v>0</v>
      </c>
      <c r="AB567" s="178">
        <v>0</v>
      </c>
      <c r="AC567" s="178">
        <v>0</v>
      </c>
      <c r="AD567" s="178">
        <v>0</v>
      </c>
      <c r="AE567" s="179">
        <f t="shared" si="219"/>
        <v>54899.94</v>
      </c>
      <c r="AF567" s="178">
        <v>0</v>
      </c>
      <c r="AG567" s="178">
        <v>0</v>
      </c>
      <c r="AH567" s="138" t="s">
        <v>17033</v>
      </c>
      <c r="AI567" s="138">
        <v>2024</v>
      </c>
      <c r="AJ567" s="138">
        <v>2024</v>
      </c>
      <c r="AK567" s="169"/>
      <c r="AL567" s="169"/>
      <c r="AM567" s="169"/>
      <c r="AN567" s="169"/>
      <c r="AO567" s="170">
        <v>2016</v>
      </c>
      <c r="AP567" s="170">
        <v>2015</v>
      </c>
      <c r="AQ567" s="170">
        <v>0</v>
      </c>
      <c r="AR567" s="170" t="s">
        <v>16937</v>
      </c>
      <c r="AS567" s="170" t="s">
        <v>16944</v>
      </c>
      <c r="AT567" s="170" t="s">
        <v>16946</v>
      </c>
      <c r="AU567" s="170"/>
      <c r="AV567" s="170" t="s">
        <v>16962</v>
      </c>
      <c r="AW567" s="174">
        <v>3776227.54</v>
      </c>
      <c r="AX567" s="174">
        <v>3471857.74</v>
      </c>
      <c r="AY567" s="170" t="s">
        <v>663</v>
      </c>
      <c r="AZ567" s="171">
        <v>7915.48</v>
      </c>
      <c r="BA567" s="171">
        <v>2236.5</v>
      </c>
      <c r="BB567" s="170" t="s">
        <v>2966</v>
      </c>
      <c r="BC567" s="170" t="s">
        <v>3243</v>
      </c>
      <c r="BD567" s="172"/>
      <c r="BE567" s="173">
        <v>2236.5</v>
      </c>
      <c r="BL567" s="118" t="s">
        <v>4127</v>
      </c>
      <c r="BO567" s="118" t="s">
        <v>3806</v>
      </c>
      <c r="BP567" s="118" t="s">
        <v>3003</v>
      </c>
      <c r="BQ567" s="118" t="s">
        <v>3807</v>
      </c>
      <c r="BW567" s="118" t="s">
        <v>3806</v>
      </c>
      <c r="BX567" s="118" t="s">
        <v>3003</v>
      </c>
      <c r="BY567" s="118" t="s">
        <v>3807</v>
      </c>
      <c r="CJ567" s="164">
        <v>-1.4551915228366852E-10</v>
      </c>
    </row>
    <row r="568" spans="1:120" s="184" customFormat="1" x14ac:dyDescent="0.3">
      <c r="A568" s="118">
        <v>1</v>
      </c>
      <c r="B568" s="165">
        <f>SUBTOTAL(9,$A$383:A568)</f>
        <v>178</v>
      </c>
      <c r="C568" s="165"/>
      <c r="D568" s="160" t="s">
        <v>4207</v>
      </c>
      <c r="E568" s="198" t="s">
        <v>17414</v>
      </c>
      <c r="F568" s="162">
        <f t="shared" si="233"/>
        <v>10809049.669999998</v>
      </c>
      <c r="G568" s="179">
        <v>289829.71000000002</v>
      </c>
      <c r="H568" s="207">
        <v>0</v>
      </c>
      <c r="I568" s="179">
        <v>6334386.2599999998</v>
      </c>
      <c r="J568" s="179">
        <v>400331.63</v>
      </c>
      <c r="K568" s="207">
        <v>3558034.8</v>
      </c>
      <c r="L568" s="207">
        <v>0</v>
      </c>
      <c r="M568" s="208">
        <v>0</v>
      </c>
      <c r="N568" s="207">
        <v>0</v>
      </c>
      <c r="O568" s="179">
        <v>0</v>
      </c>
      <c r="P568" s="179">
        <v>0</v>
      </c>
      <c r="Q568" s="179">
        <v>0</v>
      </c>
      <c r="R568" s="179">
        <v>0</v>
      </c>
      <c r="S568" s="179">
        <v>0</v>
      </c>
      <c r="T568" s="179">
        <v>0</v>
      </c>
      <c r="U568" s="179">
        <v>0</v>
      </c>
      <c r="V568" s="179">
        <v>0</v>
      </c>
      <c r="W568" s="179">
        <v>0</v>
      </c>
      <c r="X568" s="179">
        <v>0</v>
      </c>
      <c r="Y568" s="179">
        <v>0</v>
      </c>
      <c r="Z568" s="179">
        <v>0</v>
      </c>
      <c r="AA568" s="179">
        <v>0</v>
      </c>
      <c r="AB568" s="179">
        <v>0</v>
      </c>
      <c r="AC568" s="179">
        <v>0</v>
      </c>
      <c r="AD568" s="179">
        <v>0</v>
      </c>
      <c r="AE568" s="179">
        <f t="shared" si="219"/>
        <v>226467.27</v>
      </c>
      <c r="AF568" s="179">
        <v>0</v>
      </c>
      <c r="AG568" s="179">
        <v>0</v>
      </c>
      <c r="AH568" s="181" t="s">
        <v>17033</v>
      </c>
      <c r="AI568" s="181">
        <v>2024</v>
      </c>
      <c r="AJ568" s="181">
        <v>2024</v>
      </c>
      <c r="AV568" s="184" t="e">
        <v>#N/A</v>
      </c>
      <c r="BY568" s="185"/>
      <c r="CC568" s="184" t="e">
        <v>#N/A</v>
      </c>
      <c r="CG568" s="184" t="e">
        <v>#N/A</v>
      </c>
      <c r="CJ568" s="164">
        <v>-2.2992026060819626E-9</v>
      </c>
      <c r="CN568" s="184" t="e">
        <v>#N/A</v>
      </c>
      <c r="DM568" s="184" t="e">
        <v>#N/A</v>
      </c>
      <c r="DP568" s="118"/>
    </row>
    <row r="569" spans="1:120" x14ac:dyDescent="0.3">
      <c r="B569" s="196" t="s">
        <v>457</v>
      </c>
      <c r="C569" s="196"/>
      <c r="D569" s="196"/>
      <c r="E569" s="197"/>
      <c r="F569" s="161">
        <f>SUM(F570:F579)</f>
        <v>46906485.820000008</v>
      </c>
      <c r="G569" s="162">
        <f t="shared" ref="G569:AG569" si="234">SUM(G570:G579)</f>
        <v>0</v>
      </c>
      <c r="H569" s="162">
        <f t="shared" si="234"/>
        <v>0</v>
      </c>
      <c r="I569" s="162">
        <f t="shared" si="234"/>
        <v>0</v>
      </c>
      <c r="J569" s="162">
        <f t="shared" si="234"/>
        <v>0</v>
      </c>
      <c r="K569" s="162">
        <f t="shared" si="234"/>
        <v>0</v>
      </c>
      <c r="L569" s="162">
        <f t="shared" si="234"/>
        <v>0</v>
      </c>
      <c r="M569" s="163">
        <f t="shared" si="234"/>
        <v>0</v>
      </c>
      <c r="N569" s="162">
        <f t="shared" si="234"/>
        <v>0</v>
      </c>
      <c r="O569" s="162">
        <f t="shared" si="234"/>
        <v>5262.9000000000005</v>
      </c>
      <c r="P569" s="162">
        <f t="shared" si="234"/>
        <v>41712676.450000003</v>
      </c>
      <c r="Q569" s="162">
        <f t="shared" si="234"/>
        <v>0</v>
      </c>
      <c r="R569" s="162">
        <f t="shared" si="234"/>
        <v>0</v>
      </c>
      <c r="S569" s="162">
        <f t="shared" si="234"/>
        <v>585.5</v>
      </c>
      <c r="T569" s="162">
        <f t="shared" si="234"/>
        <v>2913430.43</v>
      </c>
      <c r="U569" s="162">
        <f t="shared" si="234"/>
        <v>0</v>
      </c>
      <c r="V569" s="162">
        <f t="shared" si="234"/>
        <v>0</v>
      </c>
      <c r="W569" s="162">
        <f t="shared" si="234"/>
        <v>0</v>
      </c>
      <c r="X569" s="162">
        <f t="shared" si="234"/>
        <v>0</v>
      </c>
      <c r="Y569" s="162">
        <f t="shared" si="234"/>
        <v>0</v>
      </c>
      <c r="Z569" s="162">
        <f t="shared" si="234"/>
        <v>0</v>
      </c>
      <c r="AA569" s="162">
        <f t="shared" si="234"/>
        <v>0</v>
      </c>
      <c r="AB569" s="162">
        <f t="shared" si="234"/>
        <v>0</v>
      </c>
      <c r="AC569" s="162">
        <f t="shared" si="234"/>
        <v>0</v>
      </c>
      <c r="AD569" s="162">
        <f t="shared" si="234"/>
        <v>0</v>
      </c>
      <c r="AE569" s="162">
        <f t="shared" si="234"/>
        <v>932888.06000000017</v>
      </c>
      <c r="AF569" s="162">
        <f t="shared" si="234"/>
        <v>987490.88</v>
      </c>
      <c r="AG569" s="162">
        <f t="shared" si="234"/>
        <v>360000</v>
      </c>
      <c r="AH569" s="138" t="s">
        <v>17012</v>
      </c>
      <c r="AI569" s="138" t="s">
        <v>17012</v>
      </c>
      <c r="AJ569" s="138" t="s">
        <v>17012</v>
      </c>
      <c r="AK569" s="169"/>
      <c r="AL569" s="169"/>
      <c r="AM569" s="169"/>
      <c r="AN569" s="169"/>
      <c r="AO569" s="170"/>
      <c r="AP569" s="170"/>
      <c r="AQ569" s="170"/>
      <c r="AR569" s="170"/>
      <c r="AS569" s="170"/>
      <c r="AT569" s="170"/>
      <c r="AU569" s="170"/>
      <c r="AV569" s="170"/>
      <c r="AW569" s="170"/>
      <c r="AX569" s="170"/>
      <c r="AY569" s="170"/>
      <c r="AZ569" s="171"/>
      <c r="BA569" s="171"/>
      <c r="BB569" s="170"/>
      <c r="BC569" s="170"/>
      <c r="BD569" s="172"/>
      <c r="BE569" s="173">
        <f t="shared" si="220"/>
        <v>-5262.9000000000005</v>
      </c>
      <c r="BL569" s="118" t="e">
        <f>VLOOKUP(D569,BO:BQ,3,FALSE)</f>
        <v>#N/A</v>
      </c>
      <c r="BO569" s="118" t="s">
        <v>3685</v>
      </c>
      <c r="BP569" s="118" t="s">
        <v>731</v>
      </c>
      <c r="BQ569" s="118" t="s">
        <v>3686</v>
      </c>
      <c r="BW569" s="118" t="s">
        <v>3685</v>
      </c>
      <c r="BX569" s="118" t="s">
        <v>731</v>
      </c>
      <c r="BY569" s="118" t="s">
        <v>3686</v>
      </c>
      <c r="CJ569" s="164">
        <f t="shared" si="208"/>
        <v>4.5401975512504578E-9</v>
      </c>
    </row>
    <row r="570" spans="1:120" x14ac:dyDescent="0.3">
      <c r="A570" s="118">
        <v>1</v>
      </c>
      <c r="B570" s="165">
        <f>SUBTOTAL(9,$A$383:A570)</f>
        <v>179</v>
      </c>
      <c r="C570" s="165"/>
      <c r="D570" s="175" t="s">
        <v>474</v>
      </c>
      <c r="E570" s="198" t="s">
        <v>17418</v>
      </c>
      <c r="F570" s="162">
        <f t="shared" ref="F570:F579" si="235">G570+H570+I570+J570+K570+L570+N570+P570+R570+T570+V570+W570+X570+Y570+Z570+AA570+AB570+AC570+AD570+AE570+AF570+AG570</f>
        <v>13139827.76</v>
      </c>
      <c r="G570" s="178">
        <v>0</v>
      </c>
      <c r="H570" s="178">
        <v>0</v>
      </c>
      <c r="I570" s="178">
        <v>0</v>
      </c>
      <c r="J570" s="178">
        <v>0</v>
      </c>
      <c r="K570" s="178">
        <v>0</v>
      </c>
      <c r="L570" s="178">
        <v>0</v>
      </c>
      <c r="M570" s="195">
        <v>0</v>
      </c>
      <c r="N570" s="178">
        <v>0</v>
      </c>
      <c r="O570" s="162">
        <v>1620</v>
      </c>
      <c r="P570" s="162">
        <f>12492657.14+318426.09-157160.42</f>
        <v>12653922.810000001</v>
      </c>
      <c r="Q570" s="178">
        <v>0</v>
      </c>
      <c r="R570" s="178">
        <v>0</v>
      </c>
      <c r="S570" s="178">
        <v>0</v>
      </c>
      <c r="T570" s="178">
        <v>0</v>
      </c>
      <c r="U570" s="178">
        <v>0</v>
      </c>
      <c r="V570" s="178">
        <v>0</v>
      </c>
      <c r="W570" s="178">
        <v>0</v>
      </c>
      <c r="X570" s="178">
        <v>0</v>
      </c>
      <c r="Y570" s="178">
        <v>0</v>
      </c>
      <c r="Z570" s="178">
        <v>0</v>
      </c>
      <c r="AA570" s="178">
        <v>0</v>
      </c>
      <c r="AB570" s="178">
        <v>0</v>
      </c>
      <c r="AC570" s="178">
        <v>0</v>
      </c>
      <c r="AD570" s="178">
        <v>0</v>
      </c>
      <c r="AE570" s="162">
        <f>ROUND(P570*2.14%,2)</f>
        <v>270793.95</v>
      </c>
      <c r="AF570" s="178">
        <v>215111</v>
      </c>
      <c r="AG570" s="178">
        <v>0</v>
      </c>
      <c r="AH570" s="138">
        <v>2024</v>
      </c>
      <c r="AI570" s="138">
        <v>2024</v>
      </c>
      <c r="AJ570" s="138">
        <v>2024</v>
      </c>
      <c r="AK570" s="169"/>
      <c r="AL570" s="169"/>
      <c r="AM570" s="169"/>
      <c r="AN570" s="169"/>
      <c r="AO570" s="170" t="s">
        <v>16940</v>
      </c>
      <c r="AP570" s="170" t="s">
        <v>16942</v>
      </c>
      <c r="AQ570" s="170">
        <v>0</v>
      </c>
      <c r="AR570" s="170" t="s">
        <v>16950</v>
      </c>
      <c r="AS570" s="170" t="s">
        <v>16943</v>
      </c>
      <c r="AT570" s="170" t="s">
        <v>16938</v>
      </c>
      <c r="AU570" s="170"/>
      <c r="AV570" s="170"/>
      <c r="AW570" s="170"/>
      <c r="AX570" s="170"/>
      <c r="AY570" s="170" t="s">
        <v>1013</v>
      </c>
      <c r="AZ570" s="171">
        <v>6142.1</v>
      </c>
      <c r="BA570" s="171">
        <v>1614</v>
      </c>
      <c r="BB570" s="170" t="s">
        <v>2989</v>
      </c>
      <c r="BC570" s="170">
        <v>2009</v>
      </c>
      <c r="BD570" s="172"/>
      <c r="BE570" s="173">
        <f t="shared" si="220"/>
        <v>-6</v>
      </c>
      <c r="BL570" s="118" t="str">
        <f>VLOOKUP(D570,BO:BQ,3,FALSE)</f>
        <v>1614.600</v>
      </c>
      <c r="BO570" s="118" t="s">
        <v>3687</v>
      </c>
      <c r="BP570" s="118" t="s">
        <v>2983</v>
      </c>
      <c r="BQ570" s="118" t="s">
        <v>3686</v>
      </c>
      <c r="BW570" s="118" t="s">
        <v>3687</v>
      </c>
      <c r="BX570" s="118" t="s">
        <v>2983</v>
      </c>
      <c r="BY570" s="118" t="s">
        <v>3686</v>
      </c>
      <c r="CJ570" s="164">
        <f t="shared" si="208"/>
        <v>-7.5669959187507629E-10</v>
      </c>
    </row>
    <row r="571" spans="1:120" x14ac:dyDescent="0.3">
      <c r="A571" s="118">
        <v>1</v>
      </c>
      <c r="B571" s="165">
        <f>SUBTOTAL(9,$A$383:A571)</f>
        <v>180</v>
      </c>
      <c r="C571" s="165"/>
      <c r="D571" s="175" t="s">
        <v>475</v>
      </c>
      <c r="E571" s="198" t="s">
        <v>17418</v>
      </c>
      <c r="F571" s="162">
        <f t="shared" si="235"/>
        <v>3920856.74</v>
      </c>
      <c r="G571" s="178">
        <v>0</v>
      </c>
      <c r="H571" s="178">
        <v>0</v>
      </c>
      <c r="I571" s="178">
        <v>0</v>
      </c>
      <c r="J571" s="178">
        <v>0</v>
      </c>
      <c r="K571" s="178">
        <v>0</v>
      </c>
      <c r="L571" s="178">
        <v>0</v>
      </c>
      <c r="M571" s="195">
        <v>0</v>
      </c>
      <c r="N571" s="178">
        <v>0</v>
      </c>
      <c r="O571" s="162">
        <v>450</v>
      </c>
      <c r="P571" s="162">
        <v>3781738.79</v>
      </c>
      <c r="Q571" s="178">
        <v>0</v>
      </c>
      <c r="R571" s="178">
        <v>0</v>
      </c>
      <c r="S571" s="178">
        <v>0</v>
      </c>
      <c r="T571" s="178">
        <v>0</v>
      </c>
      <c r="U571" s="178">
        <v>0</v>
      </c>
      <c r="V571" s="178">
        <v>0</v>
      </c>
      <c r="W571" s="178">
        <v>0</v>
      </c>
      <c r="X571" s="178">
        <v>0</v>
      </c>
      <c r="Y571" s="178">
        <v>0</v>
      </c>
      <c r="Z571" s="178">
        <v>0</v>
      </c>
      <c r="AA571" s="178">
        <v>0</v>
      </c>
      <c r="AB571" s="178">
        <v>0</v>
      </c>
      <c r="AC571" s="178">
        <v>0</v>
      </c>
      <c r="AD571" s="178">
        <v>0</v>
      </c>
      <c r="AE571" s="162">
        <f>ROUND(P571*2.14%,2)</f>
        <v>80929.210000000006</v>
      </c>
      <c r="AF571" s="162">
        <v>58188.74</v>
      </c>
      <c r="AG571" s="178">
        <v>0</v>
      </c>
      <c r="AH571" s="138">
        <v>2024</v>
      </c>
      <c r="AI571" s="138">
        <v>2024</v>
      </c>
      <c r="AJ571" s="138">
        <v>2024</v>
      </c>
      <c r="AK571" s="169"/>
      <c r="AL571" s="169"/>
      <c r="AM571" s="169"/>
      <c r="AN571" s="169"/>
      <c r="AO571" s="170" t="s">
        <v>16953</v>
      </c>
      <c r="AP571" s="170" t="s">
        <v>16936</v>
      </c>
      <c r="AQ571" s="170">
        <v>0</v>
      </c>
      <c r="AR571" s="170" t="s">
        <v>16950</v>
      </c>
      <c r="AS571" s="170" t="s">
        <v>16938</v>
      </c>
      <c r="AT571" s="170">
        <v>0</v>
      </c>
      <c r="AU571" s="170"/>
      <c r="AV571" s="170"/>
      <c r="AW571" s="170"/>
      <c r="AX571" s="170"/>
      <c r="AY571" s="170" t="s">
        <v>923</v>
      </c>
      <c r="AZ571" s="171">
        <v>862.2</v>
      </c>
      <c r="BA571" s="171" t="s">
        <v>2983</v>
      </c>
      <c r="BB571" s="170" t="s">
        <v>2989</v>
      </c>
      <c r="BC571" s="170" t="s">
        <v>16998</v>
      </c>
      <c r="BD571" s="172"/>
      <c r="BE571" s="173" t="e">
        <f t="shared" si="220"/>
        <v>#VALUE!</v>
      </c>
      <c r="BL571" s="118" t="str">
        <f>VLOOKUP(D571,BO:BQ,3,FALSE)</f>
        <v>нет данных</v>
      </c>
      <c r="BO571" s="118" t="s">
        <v>723</v>
      </c>
      <c r="BP571" s="118" t="s">
        <v>2983</v>
      </c>
      <c r="BQ571" s="118" t="s">
        <v>2983</v>
      </c>
      <c r="BW571" s="118" t="s">
        <v>723</v>
      </c>
      <c r="BX571" s="118" t="s">
        <v>2983</v>
      </c>
      <c r="BY571" s="118" t="s">
        <v>2983</v>
      </c>
      <c r="CJ571" s="164">
        <f t="shared" si="208"/>
        <v>1.8189894035458565E-10</v>
      </c>
    </row>
    <row r="572" spans="1:120" x14ac:dyDescent="0.3">
      <c r="A572" s="118">
        <v>1</v>
      </c>
      <c r="B572" s="165">
        <f>SUBTOTAL(9,$A$383:A572)</f>
        <v>181</v>
      </c>
      <c r="C572" s="165"/>
      <c r="D572" s="175" t="s">
        <v>476</v>
      </c>
      <c r="E572" s="198" t="s">
        <v>17418</v>
      </c>
      <c r="F572" s="162">
        <f t="shared" si="235"/>
        <v>5994338.4900000002</v>
      </c>
      <c r="G572" s="178">
        <v>0</v>
      </c>
      <c r="H572" s="178">
        <v>0</v>
      </c>
      <c r="I572" s="178">
        <v>0</v>
      </c>
      <c r="J572" s="178">
        <v>0</v>
      </c>
      <c r="K572" s="178">
        <v>0</v>
      </c>
      <c r="L572" s="178">
        <v>0</v>
      </c>
      <c r="M572" s="195">
        <v>0</v>
      </c>
      <c r="N572" s="178">
        <v>0</v>
      </c>
      <c r="O572" s="162">
        <v>685</v>
      </c>
      <c r="P572" s="162">
        <v>5803967.0999999996</v>
      </c>
      <c r="Q572" s="178">
        <v>0</v>
      </c>
      <c r="R572" s="178">
        <v>0</v>
      </c>
      <c r="S572" s="178">
        <v>0</v>
      </c>
      <c r="T572" s="178">
        <v>0</v>
      </c>
      <c r="U572" s="178">
        <v>0</v>
      </c>
      <c r="V572" s="178">
        <v>0</v>
      </c>
      <c r="W572" s="178">
        <v>0</v>
      </c>
      <c r="X572" s="178">
        <v>0</v>
      </c>
      <c r="Y572" s="178">
        <v>0</v>
      </c>
      <c r="Z572" s="178">
        <v>0</v>
      </c>
      <c r="AA572" s="178">
        <v>0</v>
      </c>
      <c r="AB572" s="178">
        <v>0</v>
      </c>
      <c r="AC572" s="178">
        <v>0</v>
      </c>
      <c r="AD572" s="178">
        <v>0</v>
      </c>
      <c r="AE572" s="162">
        <f>ROUND(P572*2.14%,2)</f>
        <v>124204.9</v>
      </c>
      <c r="AF572" s="162">
        <v>66166.490000000005</v>
      </c>
      <c r="AG572" s="178">
        <v>0</v>
      </c>
      <c r="AH572" s="138">
        <v>2024</v>
      </c>
      <c r="AI572" s="138">
        <v>2024</v>
      </c>
      <c r="AJ572" s="138">
        <v>2024</v>
      </c>
      <c r="AK572" s="169"/>
      <c r="AL572" s="169"/>
      <c r="AM572" s="169"/>
      <c r="AN572" s="169"/>
      <c r="AO572" s="170" t="s">
        <v>16955</v>
      </c>
      <c r="AP572" s="170" t="s">
        <v>16936</v>
      </c>
      <c r="AQ572" s="170">
        <v>0</v>
      </c>
      <c r="AR572" s="170" t="s">
        <v>16950</v>
      </c>
      <c r="AS572" s="170" t="s">
        <v>16950</v>
      </c>
      <c r="AT572" s="170">
        <v>0</v>
      </c>
      <c r="AU572" s="170"/>
      <c r="AV572" s="170"/>
      <c r="AW572" s="170"/>
      <c r="AX572" s="170"/>
      <c r="AY572" s="170" t="s">
        <v>1267</v>
      </c>
      <c r="AZ572" s="171">
        <v>935.2</v>
      </c>
      <c r="BA572" s="171">
        <v>716</v>
      </c>
      <c r="BB572" s="170" t="s">
        <v>2989</v>
      </c>
      <c r="BC572" s="170">
        <v>2010</v>
      </c>
      <c r="BD572" s="172"/>
      <c r="BE572" s="173">
        <f t="shared" si="220"/>
        <v>31</v>
      </c>
      <c r="BL572" s="118" t="str">
        <f>VLOOKUP(D572,BO:BQ,3,FALSE)</f>
        <v>646.600</v>
      </c>
      <c r="BO572" s="118" t="s">
        <v>724</v>
      </c>
      <c r="BP572" s="118" t="s">
        <v>626</v>
      </c>
      <c r="BQ572" s="118" t="s">
        <v>732</v>
      </c>
      <c r="BW572" s="118" t="s">
        <v>724</v>
      </c>
      <c r="BX572" s="118" t="s">
        <v>626</v>
      </c>
      <c r="BY572" s="118" t="s">
        <v>732</v>
      </c>
      <c r="CJ572" s="164">
        <f t="shared" si="208"/>
        <v>5.9662852436304092E-10</v>
      </c>
    </row>
    <row r="573" spans="1:120" x14ac:dyDescent="0.3">
      <c r="A573" s="118">
        <v>1</v>
      </c>
      <c r="B573" s="165">
        <f>SUBTOTAL(9,$A$383:A573)</f>
        <v>182</v>
      </c>
      <c r="C573" s="165"/>
      <c r="D573" s="175" t="s">
        <v>462</v>
      </c>
      <c r="E573" s="198" t="s">
        <v>17418</v>
      </c>
      <c r="F573" s="162">
        <f t="shared" si="235"/>
        <v>2252291.1999999997</v>
      </c>
      <c r="G573" s="178">
        <v>0</v>
      </c>
      <c r="H573" s="178">
        <v>0</v>
      </c>
      <c r="I573" s="178">
        <v>0</v>
      </c>
      <c r="J573" s="178">
        <v>0</v>
      </c>
      <c r="K573" s="178">
        <v>0</v>
      </c>
      <c r="L573" s="178">
        <v>0</v>
      </c>
      <c r="M573" s="195">
        <v>0</v>
      </c>
      <c r="N573" s="178">
        <v>0</v>
      </c>
      <c r="O573" s="180">
        <v>277</v>
      </c>
      <c r="P573" s="162">
        <v>2138135.11</v>
      </c>
      <c r="Q573" s="178">
        <v>0</v>
      </c>
      <c r="R573" s="178">
        <v>0</v>
      </c>
      <c r="S573" s="162">
        <v>0</v>
      </c>
      <c r="T573" s="162">
        <v>0</v>
      </c>
      <c r="U573" s="178">
        <v>0</v>
      </c>
      <c r="V573" s="178">
        <v>0</v>
      </c>
      <c r="W573" s="178">
        <v>0</v>
      </c>
      <c r="X573" s="178">
        <v>0</v>
      </c>
      <c r="Y573" s="178">
        <v>0</v>
      </c>
      <c r="Z573" s="178">
        <v>0</v>
      </c>
      <c r="AA573" s="178">
        <v>0</v>
      </c>
      <c r="AB573" s="178">
        <v>0</v>
      </c>
      <c r="AC573" s="178">
        <v>0</v>
      </c>
      <c r="AD573" s="178">
        <v>0</v>
      </c>
      <c r="AE573" s="162">
        <f>ROUND(P573*2.14%,2)</f>
        <v>45756.09</v>
      </c>
      <c r="AF573" s="162">
        <v>68400</v>
      </c>
      <c r="AG573" s="178">
        <v>0</v>
      </c>
      <c r="AH573" s="138">
        <v>2024</v>
      </c>
      <c r="AI573" s="138">
        <v>2024</v>
      </c>
      <c r="AJ573" s="138">
        <v>2024</v>
      </c>
      <c r="AK573" s="169"/>
      <c r="AL573" s="169"/>
      <c r="AM573" s="169"/>
      <c r="AN573" s="169"/>
      <c r="AO573" s="170" t="s">
        <v>16935</v>
      </c>
      <c r="AP573" s="170" t="s">
        <v>16935</v>
      </c>
      <c r="AQ573" s="170">
        <v>0</v>
      </c>
      <c r="AR573" s="170" t="s">
        <v>16935</v>
      </c>
      <c r="AS573" s="170" t="s">
        <v>16954</v>
      </c>
      <c r="AT573" s="170">
        <v>0</v>
      </c>
      <c r="AU573" s="170"/>
      <c r="AV573" s="170"/>
      <c r="AW573" s="170"/>
      <c r="AX573" s="170"/>
      <c r="AY573" s="170" t="s">
        <v>662</v>
      </c>
      <c r="AZ573" s="171">
        <v>332</v>
      </c>
      <c r="BA573" s="171">
        <v>269</v>
      </c>
      <c r="BB573" s="170" t="s">
        <v>2966</v>
      </c>
      <c r="BC573" s="170" t="s">
        <v>16998</v>
      </c>
      <c r="BD573" s="172"/>
      <c r="BE573" s="173">
        <f>BA573-O573</f>
        <v>-8</v>
      </c>
      <c r="BL573" s="118" t="str">
        <f>VLOOKUP(D573,BO:BQ,3,FALSE)</f>
        <v>нет данных</v>
      </c>
      <c r="BO573" s="118" t="s">
        <v>3665</v>
      </c>
      <c r="BP573" s="118" t="s">
        <v>3003</v>
      </c>
      <c r="BQ573" s="118" t="s">
        <v>2983</v>
      </c>
      <c r="BW573" s="118" t="s">
        <v>3665</v>
      </c>
      <c r="BX573" s="118" t="s">
        <v>3003</v>
      </c>
      <c r="BY573" s="118" t="s">
        <v>2983</v>
      </c>
      <c r="CJ573" s="164">
        <f t="shared" si="208"/>
        <v>-1.4551915228366852E-10</v>
      </c>
    </row>
    <row r="574" spans="1:120" x14ac:dyDescent="0.3">
      <c r="A574" s="118">
        <v>1</v>
      </c>
      <c r="B574" s="165">
        <f>SUBTOTAL(9,$A$383:A574)</f>
        <v>183</v>
      </c>
      <c r="C574" s="165"/>
      <c r="D574" s="175" t="s">
        <v>8366</v>
      </c>
      <c r="E574" s="198" t="s">
        <v>17418</v>
      </c>
      <c r="F574" s="162">
        <f t="shared" si="235"/>
        <v>3372397.83</v>
      </c>
      <c r="G574" s="179">
        <v>0</v>
      </c>
      <c r="H574" s="179">
        <v>0</v>
      </c>
      <c r="I574" s="179">
        <v>0</v>
      </c>
      <c r="J574" s="179">
        <v>0</v>
      </c>
      <c r="K574" s="179">
        <v>0</v>
      </c>
      <c r="L574" s="179">
        <v>0</v>
      </c>
      <c r="M574" s="200">
        <v>0</v>
      </c>
      <c r="N574" s="179">
        <v>0</v>
      </c>
      <c r="O574" s="179">
        <v>0</v>
      </c>
      <c r="P574" s="179">
        <v>0</v>
      </c>
      <c r="Q574" s="179">
        <v>0</v>
      </c>
      <c r="R574" s="179">
        <v>0</v>
      </c>
      <c r="S574" s="179">
        <v>585.5</v>
      </c>
      <c r="T574" s="179">
        <v>2913430.43</v>
      </c>
      <c r="U574" s="179">
        <v>0</v>
      </c>
      <c r="V574" s="179">
        <v>0</v>
      </c>
      <c r="W574" s="179">
        <v>0</v>
      </c>
      <c r="X574" s="179">
        <v>0</v>
      </c>
      <c r="Y574" s="179">
        <v>0</v>
      </c>
      <c r="Z574" s="179">
        <v>0</v>
      </c>
      <c r="AA574" s="179">
        <v>0</v>
      </c>
      <c r="AB574" s="179">
        <v>0</v>
      </c>
      <c r="AC574" s="179">
        <v>0</v>
      </c>
      <c r="AD574" s="179">
        <v>0</v>
      </c>
      <c r="AE574" s="179">
        <f>ROUND(T574*2.14%,2)+ROUND(P574*2.14%,2)</f>
        <v>62347.41</v>
      </c>
      <c r="AF574" s="179">
        <f>134565.41+142054.58</f>
        <v>276619.99</v>
      </c>
      <c r="AG574" s="179">
        <v>120000</v>
      </c>
      <c r="AH574" s="138">
        <v>2024</v>
      </c>
      <c r="AI574" s="138">
        <v>2024</v>
      </c>
      <c r="AJ574" s="138">
        <v>2024</v>
      </c>
      <c r="AK574" s="169"/>
      <c r="AL574" s="169"/>
      <c r="AM574" s="169"/>
      <c r="AN574" s="169"/>
      <c r="AO574" s="170"/>
      <c r="AP574" s="170"/>
      <c r="AQ574" s="170"/>
      <c r="AR574" s="170"/>
      <c r="AS574" s="170"/>
      <c r="AT574" s="170"/>
      <c r="AU574" s="170"/>
      <c r="AV574" s="170"/>
      <c r="AW574" s="170"/>
      <c r="AX574" s="170"/>
      <c r="AY574" s="170"/>
      <c r="AZ574" s="171"/>
      <c r="BA574" s="171"/>
      <c r="BB574" s="170"/>
      <c r="BC574" s="170"/>
      <c r="BD574" s="172"/>
      <c r="BE574" s="173"/>
      <c r="CJ574" s="164">
        <f t="shared" si="208"/>
        <v>-1.1641532182693481E-10</v>
      </c>
    </row>
    <row r="575" spans="1:120" x14ac:dyDescent="0.3">
      <c r="A575" s="118">
        <v>1</v>
      </c>
      <c r="B575" s="165">
        <f>SUBTOTAL(9,$A$383:A575)</f>
        <v>184</v>
      </c>
      <c r="C575" s="165"/>
      <c r="D575" s="175" t="s">
        <v>8403</v>
      </c>
      <c r="E575" s="198" t="s">
        <v>17418</v>
      </c>
      <c r="F575" s="162">
        <f t="shared" si="235"/>
        <v>2961597.52</v>
      </c>
      <c r="G575" s="179">
        <v>0</v>
      </c>
      <c r="H575" s="179">
        <v>0</v>
      </c>
      <c r="I575" s="179">
        <v>0</v>
      </c>
      <c r="J575" s="179">
        <v>0</v>
      </c>
      <c r="K575" s="179">
        <v>0</v>
      </c>
      <c r="L575" s="179">
        <v>0</v>
      </c>
      <c r="M575" s="200">
        <v>0</v>
      </c>
      <c r="N575" s="179">
        <v>0</v>
      </c>
      <c r="O575" s="179">
        <v>449.5</v>
      </c>
      <c r="P575" s="179">
        <v>2632262.44</v>
      </c>
      <c r="Q575" s="179">
        <v>0</v>
      </c>
      <c r="R575" s="179">
        <v>0</v>
      </c>
      <c r="S575" s="179">
        <v>0</v>
      </c>
      <c r="T575" s="179">
        <v>0</v>
      </c>
      <c r="U575" s="179">
        <v>0</v>
      </c>
      <c r="V575" s="179">
        <v>0</v>
      </c>
      <c r="W575" s="179">
        <v>0</v>
      </c>
      <c r="X575" s="179">
        <v>0</v>
      </c>
      <c r="Y575" s="179">
        <v>0</v>
      </c>
      <c r="Z575" s="179">
        <v>0</v>
      </c>
      <c r="AA575" s="179">
        <v>0</v>
      </c>
      <c r="AB575" s="179">
        <v>0</v>
      </c>
      <c r="AC575" s="179">
        <v>0</v>
      </c>
      <c r="AD575" s="179">
        <v>0</v>
      </c>
      <c r="AE575" s="179">
        <f>ROUND(P575*2.14%,2)</f>
        <v>56330.42</v>
      </c>
      <c r="AF575" s="179">
        <v>153004.66</v>
      </c>
      <c r="AG575" s="179">
        <v>120000</v>
      </c>
      <c r="AH575" s="181">
        <v>2024</v>
      </c>
      <c r="AI575" s="138">
        <v>2024</v>
      </c>
      <c r="AJ575" s="138">
        <v>2024</v>
      </c>
      <c r="AK575" s="169"/>
      <c r="AL575" s="169"/>
      <c r="AM575" s="169"/>
      <c r="AN575" s="169"/>
      <c r="AO575" s="170"/>
      <c r="AP575" s="170"/>
      <c r="AQ575" s="170"/>
      <c r="AR575" s="170"/>
      <c r="AS575" s="170"/>
      <c r="AT575" s="170"/>
      <c r="AU575" s="170"/>
      <c r="AV575" s="170"/>
      <c r="AW575" s="170"/>
      <c r="AX575" s="170"/>
      <c r="AY575" s="170"/>
      <c r="AZ575" s="171"/>
      <c r="BA575" s="171"/>
      <c r="BB575" s="170"/>
      <c r="BC575" s="170"/>
      <c r="BD575" s="172"/>
      <c r="BE575" s="173"/>
      <c r="CJ575" s="164">
        <f t="shared" si="208"/>
        <v>0</v>
      </c>
    </row>
    <row r="576" spans="1:120" x14ac:dyDescent="0.3">
      <c r="A576" s="118">
        <v>1</v>
      </c>
      <c r="B576" s="165">
        <f>SUBTOTAL(9,$A$383:A576)</f>
        <v>185</v>
      </c>
      <c r="C576" s="165"/>
      <c r="D576" s="175" t="s">
        <v>8218</v>
      </c>
      <c r="E576" s="198" t="s">
        <v>17418</v>
      </c>
      <c r="F576" s="162">
        <f t="shared" si="235"/>
        <v>2187627.7999999998</v>
      </c>
      <c r="G576" s="179">
        <v>0</v>
      </c>
      <c r="H576" s="179">
        <v>0</v>
      </c>
      <c r="I576" s="179">
        <v>0</v>
      </c>
      <c r="J576" s="179">
        <v>0</v>
      </c>
      <c r="K576" s="179">
        <v>0</v>
      </c>
      <c r="L576" s="179">
        <v>0</v>
      </c>
      <c r="M576" s="200">
        <v>0</v>
      </c>
      <c r="N576" s="179">
        <v>0</v>
      </c>
      <c r="O576" s="179">
        <v>407.8</v>
      </c>
      <c r="P576" s="179">
        <v>2045955</v>
      </c>
      <c r="Q576" s="179">
        <v>0</v>
      </c>
      <c r="R576" s="179">
        <v>0</v>
      </c>
      <c r="S576" s="179">
        <v>0</v>
      </c>
      <c r="T576" s="179">
        <v>0</v>
      </c>
      <c r="U576" s="179">
        <v>0</v>
      </c>
      <c r="V576" s="179">
        <v>0</v>
      </c>
      <c r="W576" s="179">
        <v>0</v>
      </c>
      <c r="X576" s="179">
        <v>0</v>
      </c>
      <c r="Y576" s="179">
        <v>0</v>
      </c>
      <c r="Z576" s="179">
        <v>0</v>
      </c>
      <c r="AA576" s="179">
        <v>0</v>
      </c>
      <c r="AB576" s="179">
        <v>0</v>
      </c>
      <c r="AC576" s="179">
        <v>0</v>
      </c>
      <c r="AD576" s="179">
        <v>0</v>
      </c>
      <c r="AE576" s="179">
        <f>ROUND(P576*1.0593%,2)+ROUND(G576*1.0593%,2)+ROUND(H576*1.0593%,2)+ROUND(I576*1.0593%,2)+ROUND(J576*1.0593%,2)+ROUND(K576*1.0593%,2)+ROUND(L576*1.0593%,2)+ROUND(N576*1.0593%,2)+ROUND(R576*1.0593%,2)+ROUND(T576*1.0593%,2)+ROUND(V576*1.0593%,2)+ROUND(W576*1.0593%,2)+ROUND(X576*1.0593%,2)+ROUND(Y576*1.0593%,2)+ROUND(Z576*1.0593%,2)+ROUND(AA576*1.0593%,2)+ROUND(AB576*1.0593%,2)+ROUND(AC576*1.0593%,2)+ROUND(AD576*1.0593%,2)</f>
        <v>21672.799999999999</v>
      </c>
      <c r="AF576" s="179">
        <v>0</v>
      </c>
      <c r="AG576" s="179">
        <v>120000</v>
      </c>
      <c r="AH576" s="181" t="s">
        <v>17033</v>
      </c>
      <c r="AI576" s="138">
        <v>2024</v>
      </c>
      <c r="AJ576" s="138">
        <v>2024</v>
      </c>
      <c r="AK576" s="169"/>
      <c r="AL576" s="169"/>
      <c r="AM576" s="169"/>
      <c r="AN576" s="169"/>
      <c r="AO576" s="170"/>
      <c r="AP576" s="170"/>
      <c r="AQ576" s="170"/>
      <c r="AR576" s="170"/>
      <c r="AS576" s="170"/>
      <c r="AT576" s="170"/>
      <c r="AU576" s="170"/>
      <c r="AV576" s="170"/>
      <c r="AW576" s="170"/>
      <c r="AX576" s="170"/>
      <c r="AY576" s="170"/>
      <c r="AZ576" s="171"/>
      <c r="BA576" s="171"/>
      <c r="BB576" s="170"/>
      <c r="BC576" s="170"/>
      <c r="BD576" s="172"/>
      <c r="BE576" s="173"/>
      <c r="CJ576" s="164">
        <f t="shared" si="208"/>
        <v>-1.8917489796876907E-10</v>
      </c>
    </row>
    <row r="577" spans="1:88" x14ac:dyDescent="0.3">
      <c r="A577" s="118">
        <v>1</v>
      </c>
      <c r="B577" s="165">
        <f>SUBTOTAL(9,$A$383:A577)</f>
        <v>186</v>
      </c>
      <c r="C577" s="165"/>
      <c r="D577" s="175" t="s">
        <v>8265</v>
      </c>
      <c r="E577" s="198" t="s">
        <v>17418</v>
      </c>
      <c r="F577" s="162">
        <f t="shared" si="235"/>
        <v>2943080.6</v>
      </c>
      <c r="G577" s="179">
        <v>0</v>
      </c>
      <c r="H577" s="179">
        <v>0</v>
      </c>
      <c r="I577" s="179">
        <v>0</v>
      </c>
      <c r="J577" s="179">
        <v>0</v>
      </c>
      <c r="K577" s="179">
        <v>0</v>
      </c>
      <c r="L577" s="179">
        <v>0</v>
      </c>
      <c r="M577" s="200">
        <v>0</v>
      </c>
      <c r="N577" s="179">
        <v>0</v>
      </c>
      <c r="O577" s="180">
        <v>349</v>
      </c>
      <c r="P577" s="162">
        <v>2734560.99</v>
      </c>
      <c r="Q577" s="178">
        <v>0</v>
      </c>
      <c r="R577" s="178">
        <v>0</v>
      </c>
      <c r="S577" s="162">
        <v>0</v>
      </c>
      <c r="T577" s="162">
        <v>0</v>
      </c>
      <c r="U577" s="178">
        <v>0</v>
      </c>
      <c r="V577" s="178">
        <v>0</v>
      </c>
      <c r="W577" s="178">
        <v>0</v>
      </c>
      <c r="X577" s="178">
        <v>0</v>
      </c>
      <c r="Y577" s="178">
        <v>0</v>
      </c>
      <c r="Z577" s="178">
        <v>0</v>
      </c>
      <c r="AA577" s="178">
        <v>0</v>
      </c>
      <c r="AB577" s="178">
        <v>0</v>
      </c>
      <c r="AC577" s="178">
        <v>0</v>
      </c>
      <c r="AD577" s="178">
        <v>0</v>
      </c>
      <c r="AE577" s="162">
        <f>ROUND(P577*2.14%,2)</f>
        <v>58519.61</v>
      </c>
      <c r="AF577" s="162">
        <v>150000</v>
      </c>
      <c r="AG577" s="178">
        <v>0</v>
      </c>
      <c r="AH577" s="138">
        <v>2024</v>
      </c>
      <c r="AI577" s="138">
        <v>2024</v>
      </c>
      <c r="AJ577" s="138">
        <v>2024</v>
      </c>
      <c r="AK577" s="169"/>
      <c r="AL577" s="169"/>
      <c r="AM577" s="169"/>
      <c r="AN577" s="169"/>
      <c r="AO577" s="170"/>
      <c r="AP577" s="170"/>
      <c r="AQ577" s="170"/>
      <c r="AR577" s="170"/>
      <c r="AS577" s="170"/>
      <c r="AT577" s="170"/>
      <c r="AU577" s="170"/>
      <c r="AV577" s="170"/>
      <c r="AW577" s="170"/>
      <c r="AX577" s="170"/>
      <c r="AY577" s="170"/>
      <c r="AZ577" s="171"/>
      <c r="BA577" s="171"/>
      <c r="BB577" s="170"/>
      <c r="BC577" s="170"/>
      <c r="BD577" s="172"/>
      <c r="BE577" s="173"/>
      <c r="CJ577" s="164"/>
    </row>
    <row r="578" spans="1:88" x14ac:dyDescent="0.3">
      <c r="A578" s="118">
        <v>1</v>
      </c>
      <c r="B578" s="165">
        <f>SUBTOTAL(9,$A$383:A578)</f>
        <v>187</v>
      </c>
      <c r="C578" s="165"/>
      <c r="D578" s="175" t="s">
        <v>459</v>
      </c>
      <c r="E578" s="198" t="s">
        <v>17418</v>
      </c>
      <c r="F578" s="162">
        <f t="shared" si="235"/>
        <v>2701079.1</v>
      </c>
      <c r="G578" s="178">
        <v>0</v>
      </c>
      <c r="H578" s="178">
        <v>0</v>
      </c>
      <c r="I578" s="178">
        <v>0</v>
      </c>
      <c r="J578" s="178">
        <v>0</v>
      </c>
      <c r="K578" s="178">
        <v>0</v>
      </c>
      <c r="L578" s="178">
        <v>0</v>
      </c>
      <c r="M578" s="195">
        <v>0</v>
      </c>
      <c r="N578" s="178">
        <v>0</v>
      </c>
      <c r="O578" s="180">
        <v>255</v>
      </c>
      <c r="P578" s="162">
        <v>2644487.08</v>
      </c>
      <c r="Q578" s="178">
        <v>0</v>
      </c>
      <c r="R578" s="178">
        <v>0</v>
      </c>
      <c r="S578" s="162">
        <v>0</v>
      </c>
      <c r="T578" s="162">
        <v>0</v>
      </c>
      <c r="U578" s="178">
        <v>0</v>
      </c>
      <c r="V578" s="178">
        <v>0</v>
      </c>
      <c r="W578" s="178">
        <v>0</v>
      </c>
      <c r="X578" s="178">
        <v>0</v>
      </c>
      <c r="Y578" s="178">
        <v>0</v>
      </c>
      <c r="Z578" s="178">
        <v>0</v>
      </c>
      <c r="AA578" s="178">
        <v>0</v>
      </c>
      <c r="AB578" s="178">
        <v>0</v>
      </c>
      <c r="AC578" s="178">
        <v>0</v>
      </c>
      <c r="AD578" s="178">
        <v>0</v>
      </c>
      <c r="AE578" s="162">
        <f>ROUND(P578*2.14%,2)</f>
        <v>56592.02</v>
      </c>
      <c r="AF578" s="178">
        <v>0</v>
      </c>
      <c r="AG578" s="178">
        <v>0</v>
      </c>
      <c r="AH578" s="138" t="s">
        <v>17033</v>
      </c>
      <c r="AI578" s="138">
        <v>2024</v>
      </c>
      <c r="AJ578" s="138">
        <v>2024</v>
      </c>
      <c r="AK578" s="169"/>
      <c r="AL578" s="169"/>
      <c r="AM578" s="169"/>
      <c r="AN578" s="169"/>
      <c r="AO578" s="170" t="s">
        <v>16939</v>
      </c>
      <c r="AP578" s="170" t="s">
        <v>16937</v>
      </c>
      <c r="AQ578" s="170">
        <v>0</v>
      </c>
      <c r="AR578" s="170" t="s">
        <v>16941</v>
      </c>
      <c r="AS578" s="170" t="s">
        <v>16958</v>
      </c>
      <c r="AT578" s="170">
        <v>0</v>
      </c>
      <c r="AU578" s="170" t="s">
        <v>16972</v>
      </c>
      <c r="AV578" s="170"/>
      <c r="AW578" s="170"/>
      <c r="AX578" s="170"/>
      <c r="AY578" s="170" t="s">
        <v>639</v>
      </c>
      <c r="AZ578" s="171">
        <v>559.20000000000005</v>
      </c>
      <c r="BA578" s="171" t="s">
        <v>2983</v>
      </c>
      <c r="BB578" s="170" t="s">
        <v>2966</v>
      </c>
      <c r="BC578" s="170" t="s">
        <v>2983</v>
      </c>
      <c r="BD578" s="172"/>
      <c r="BE578" s="173" t="e">
        <v>#VALUE!</v>
      </c>
      <c r="BL578" s="118" t="s">
        <v>2983</v>
      </c>
      <c r="BO578" s="118" t="s">
        <v>3659</v>
      </c>
      <c r="BP578" s="118" t="s">
        <v>2983</v>
      </c>
      <c r="BQ578" s="118" t="s">
        <v>2983</v>
      </c>
      <c r="BW578" s="118" t="s">
        <v>3659</v>
      </c>
      <c r="BX578" s="118" t="s">
        <v>2983</v>
      </c>
      <c r="BY578" s="118" t="s">
        <v>2983</v>
      </c>
      <c r="CJ578" s="164">
        <v>1.7462298274040222E-10</v>
      </c>
    </row>
    <row r="579" spans="1:88" x14ac:dyDescent="0.3">
      <c r="A579" s="118">
        <v>1</v>
      </c>
      <c r="B579" s="165">
        <f>SUBTOTAL(9,$A$383:A579)</f>
        <v>188</v>
      </c>
      <c r="C579" s="165"/>
      <c r="D579" s="175" t="s">
        <v>8939</v>
      </c>
      <c r="E579" s="198" t="s">
        <v>17418</v>
      </c>
      <c r="F579" s="162">
        <f t="shared" si="235"/>
        <v>7433388.7800000003</v>
      </c>
      <c r="G579" s="179">
        <v>0</v>
      </c>
      <c r="H579" s="179">
        <v>0</v>
      </c>
      <c r="I579" s="179">
        <v>0</v>
      </c>
      <c r="J579" s="179">
        <v>0</v>
      </c>
      <c r="K579" s="179">
        <v>0</v>
      </c>
      <c r="L579" s="179">
        <v>0</v>
      </c>
      <c r="M579" s="200">
        <v>0</v>
      </c>
      <c r="N579" s="179">
        <v>0</v>
      </c>
      <c r="O579" s="167">
        <v>769.6</v>
      </c>
      <c r="P579" s="179">
        <v>7277647.1299999999</v>
      </c>
      <c r="Q579" s="179">
        <v>0</v>
      </c>
      <c r="R579" s="179">
        <v>0</v>
      </c>
      <c r="S579" s="179">
        <v>0</v>
      </c>
      <c r="T579" s="179">
        <v>0</v>
      </c>
      <c r="U579" s="179">
        <v>0</v>
      </c>
      <c r="V579" s="179">
        <v>0</v>
      </c>
      <c r="W579" s="179">
        <v>0</v>
      </c>
      <c r="X579" s="179">
        <v>0</v>
      </c>
      <c r="Y579" s="179">
        <v>0</v>
      </c>
      <c r="Z579" s="179">
        <v>0</v>
      </c>
      <c r="AA579" s="179">
        <v>0</v>
      </c>
      <c r="AB579" s="179">
        <v>0</v>
      </c>
      <c r="AC579" s="179">
        <v>0</v>
      </c>
      <c r="AD579" s="179">
        <v>0</v>
      </c>
      <c r="AE579" s="179">
        <f>ROUND(P579*2.14%,2)</f>
        <v>155741.65</v>
      </c>
      <c r="AF579" s="179">
        <v>0</v>
      </c>
      <c r="AG579" s="179">
        <v>0</v>
      </c>
      <c r="AH579" s="181" t="s">
        <v>17033</v>
      </c>
      <c r="AI579" s="181">
        <v>2024</v>
      </c>
      <c r="AJ579" s="182">
        <v>2024</v>
      </c>
      <c r="AK579" s="169"/>
      <c r="AL579" s="169"/>
      <c r="AM579" s="169"/>
      <c r="AN579" s="169"/>
      <c r="AO579" s="170"/>
      <c r="AP579" s="170"/>
      <c r="AQ579" s="170"/>
      <c r="AR579" s="170"/>
      <c r="AS579" s="170"/>
      <c r="AT579" s="170"/>
      <c r="AU579" s="170"/>
      <c r="AV579" s="170"/>
      <c r="AW579" s="170"/>
      <c r="AX579" s="170"/>
      <c r="AY579" s="170"/>
      <c r="AZ579" s="171"/>
      <c r="BA579" s="171"/>
      <c r="BB579" s="170"/>
      <c r="BC579" s="170"/>
      <c r="BD579" s="172"/>
      <c r="BE579" s="173"/>
      <c r="CJ579" s="164">
        <v>4.8748916015028954E-10</v>
      </c>
    </row>
    <row r="580" spans="1:88" x14ac:dyDescent="0.3">
      <c r="B580" s="196" t="s">
        <v>464</v>
      </c>
      <c r="C580" s="196"/>
      <c r="D580" s="196"/>
      <c r="E580" s="197"/>
      <c r="F580" s="161">
        <f>SUM(F581:F582)</f>
        <v>7897640.6699999999</v>
      </c>
      <c r="G580" s="162">
        <f t="shared" ref="G580:AG580" si="236">SUM(G581:G582)</f>
        <v>400425.14</v>
      </c>
      <c r="H580" s="162">
        <f t="shared" si="236"/>
        <v>0</v>
      </c>
      <c r="I580" s="162">
        <f t="shared" si="236"/>
        <v>0</v>
      </c>
      <c r="J580" s="162">
        <f t="shared" si="236"/>
        <v>0</v>
      </c>
      <c r="K580" s="162">
        <f t="shared" si="236"/>
        <v>0</v>
      </c>
      <c r="L580" s="162">
        <f t="shared" si="236"/>
        <v>0</v>
      </c>
      <c r="M580" s="163">
        <f t="shared" si="236"/>
        <v>0</v>
      </c>
      <c r="N580" s="162">
        <f t="shared" si="236"/>
        <v>0</v>
      </c>
      <c r="O580" s="162">
        <f t="shared" si="236"/>
        <v>800</v>
      </c>
      <c r="P580" s="162">
        <f t="shared" si="236"/>
        <v>7279670.8300000001</v>
      </c>
      <c r="Q580" s="162">
        <f t="shared" si="236"/>
        <v>0</v>
      </c>
      <c r="R580" s="162">
        <f t="shared" si="236"/>
        <v>0</v>
      </c>
      <c r="S580" s="162">
        <f t="shared" si="236"/>
        <v>0</v>
      </c>
      <c r="T580" s="162">
        <f t="shared" si="236"/>
        <v>0</v>
      </c>
      <c r="U580" s="162">
        <f t="shared" si="236"/>
        <v>0</v>
      </c>
      <c r="V580" s="162">
        <f t="shared" si="236"/>
        <v>0</v>
      </c>
      <c r="W580" s="162">
        <f t="shared" si="236"/>
        <v>0</v>
      </c>
      <c r="X580" s="162">
        <f t="shared" si="236"/>
        <v>0</v>
      </c>
      <c r="Y580" s="162">
        <f t="shared" si="236"/>
        <v>0</v>
      </c>
      <c r="Z580" s="162">
        <f t="shared" si="236"/>
        <v>0</v>
      </c>
      <c r="AA580" s="162">
        <f t="shared" si="236"/>
        <v>0</v>
      </c>
      <c r="AB580" s="162">
        <f t="shared" si="236"/>
        <v>0</v>
      </c>
      <c r="AC580" s="162">
        <f t="shared" si="236"/>
        <v>0</v>
      </c>
      <c r="AD580" s="162">
        <f t="shared" si="236"/>
        <v>0</v>
      </c>
      <c r="AE580" s="162">
        <f t="shared" si="236"/>
        <v>164354.06</v>
      </c>
      <c r="AF580" s="162">
        <f t="shared" si="236"/>
        <v>53190.64</v>
      </c>
      <c r="AG580" s="162">
        <f t="shared" si="236"/>
        <v>0</v>
      </c>
      <c r="AH580" s="138" t="s">
        <v>17012</v>
      </c>
      <c r="AI580" s="138" t="s">
        <v>17012</v>
      </c>
      <c r="AJ580" s="138" t="s">
        <v>17012</v>
      </c>
      <c r="AK580" s="169"/>
      <c r="AL580" s="169"/>
      <c r="AM580" s="169"/>
      <c r="AN580" s="169"/>
      <c r="AO580" s="170"/>
      <c r="AP580" s="170"/>
      <c r="AQ580" s="170"/>
      <c r="AR580" s="170"/>
      <c r="AS580" s="170"/>
      <c r="AT580" s="170"/>
      <c r="AU580" s="170"/>
      <c r="AV580" s="170"/>
      <c r="AW580" s="170"/>
      <c r="AX580" s="170"/>
      <c r="AY580" s="170"/>
      <c r="AZ580" s="171"/>
      <c r="BA580" s="171"/>
      <c r="BB580" s="170"/>
      <c r="BC580" s="170"/>
      <c r="BD580" s="172"/>
      <c r="BE580" s="173">
        <f t="shared" si="220"/>
        <v>-800</v>
      </c>
      <c r="BL580" s="118" t="e">
        <f t="shared" ref="BL580:BL597" si="237">VLOOKUP(D580,BO:BQ,3,FALSE)</f>
        <v>#N/A</v>
      </c>
      <c r="BO580" s="118" t="s">
        <v>3688</v>
      </c>
      <c r="BP580" s="118" t="s">
        <v>655</v>
      </c>
      <c r="BQ580" s="118" t="s">
        <v>3470</v>
      </c>
      <c r="BW580" s="118" t="s">
        <v>3688</v>
      </c>
      <c r="BX580" s="118" t="s">
        <v>655</v>
      </c>
      <c r="BY580" s="118" t="s">
        <v>3470</v>
      </c>
      <c r="CJ580" s="164">
        <f t="shared" si="208"/>
        <v>1.8917489796876907E-10</v>
      </c>
    </row>
    <row r="581" spans="1:88" x14ac:dyDescent="0.3">
      <c r="A581" s="118">
        <v>1</v>
      </c>
      <c r="B581" s="165">
        <f>SUBTOTAL(9,$A$383:A581)</f>
        <v>189</v>
      </c>
      <c r="C581" s="165"/>
      <c r="D581" s="175" t="s">
        <v>477</v>
      </c>
      <c r="E581" s="198" t="s">
        <v>17418</v>
      </c>
      <c r="F581" s="162">
        <f>G581+H581+I581+J581+K581+L581+N581+P581+R581+T581+V581+W581+X581+Y581+Z581+AA581+AB581+AC581+AD581+AE581+AF581+AG581</f>
        <v>462184.88</v>
      </c>
      <c r="G581" s="178">
        <v>400425.14</v>
      </c>
      <c r="H581" s="178">
        <v>0</v>
      </c>
      <c r="I581" s="178">
        <v>0</v>
      </c>
      <c r="J581" s="178">
        <v>0</v>
      </c>
      <c r="K581" s="178">
        <v>0</v>
      </c>
      <c r="L581" s="178">
        <v>0</v>
      </c>
      <c r="M581" s="195">
        <v>0</v>
      </c>
      <c r="N581" s="178">
        <v>0</v>
      </c>
      <c r="O581" s="162">
        <v>0</v>
      </c>
      <c r="P581" s="231">
        <v>0</v>
      </c>
      <c r="Q581" s="178">
        <v>0</v>
      </c>
      <c r="R581" s="178">
        <v>0</v>
      </c>
      <c r="S581" s="178">
        <v>0</v>
      </c>
      <c r="T581" s="178">
        <v>0</v>
      </c>
      <c r="U581" s="178">
        <v>0</v>
      </c>
      <c r="V581" s="178">
        <v>0</v>
      </c>
      <c r="W581" s="178">
        <v>0</v>
      </c>
      <c r="X581" s="178">
        <v>0</v>
      </c>
      <c r="Y581" s="178">
        <v>0</v>
      </c>
      <c r="Z581" s="178">
        <v>0</v>
      </c>
      <c r="AA581" s="178">
        <v>0</v>
      </c>
      <c r="AB581" s="178">
        <v>0</v>
      </c>
      <c r="AC581" s="178">
        <v>0</v>
      </c>
      <c r="AD581" s="178">
        <v>0</v>
      </c>
      <c r="AE581" s="178">
        <f>ROUND(G581*2.14%,2)</f>
        <v>8569.1</v>
      </c>
      <c r="AF581" s="178">
        <v>53190.64</v>
      </c>
      <c r="AG581" s="178">
        <v>0</v>
      </c>
      <c r="AH581" s="138">
        <v>2024</v>
      </c>
      <c r="AI581" s="138">
        <v>2024</v>
      </c>
      <c r="AJ581" s="138">
        <v>2024</v>
      </c>
      <c r="AK581" s="169"/>
      <c r="AL581" s="169"/>
      <c r="AM581" s="169"/>
      <c r="AN581" s="169"/>
      <c r="AO581" s="170" t="s">
        <v>16960</v>
      </c>
      <c r="AP581" s="170" t="s">
        <v>16955</v>
      </c>
      <c r="AQ581" s="170">
        <v>0</v>
      </c>
      <c r="AR581" s="170" t="s">
        <v>16954</v>
      </c>
      <c r="AS581" s="170" t="s">
        <v>16943</v>
      </c>
      <c r="AT581" s="170">
        <v>0</v>
      </c>
      <c r="AU581" s="170"/>
      <c r="AV581" s="170"/>
      <c r="AW581" s="170"/>
      <c r="AX581" s="170"/>
      <c r="AY581" s="170" t="s">
        <v>787</v>
      </c>
      <c r="AZ581" s="171">
        <v>354</v>
      </c>
      <c r="BA581" s="171">
        <v>367.3</v>
      </c>
      <c r="BB581" s="170" t="s">
        <v>2966</v>
      </c>
      <c r="BC581" s="170" t="s">
        <v>2983</v>
      </c>
      <c r="BD581" s="172"/>
      <c r="BE581" s="173">
        <f t="shared" si="220"/>
        <v>367.3</v>
      </c>
      <c r="BL581" s="118" t="str">
        <f t="shared" si="237"/>
        <v>нет данных</v>
      </c>
      <c r="BO581" s="118" t="s">
        <v>520</v>
      </c>
      <c r="BP581" s="118" t="s">
        <v>778</v>
      </c>
      <c r="BQ581" s="118" t="s">
        <v>3689</v>
      </c>
      <c r="BW581" s="118" t="s">
        <v>520</v>
      </c>
      <c r="BX581" s="118" t="s">
        <v>778</v>
      </c>
      <c r="BY581" s="118" t="s">
        <v>3689</v>
      </c>
      <c r="CJ581" s="164">
        <f t="shared" si="208"/>
        <v>-7.2759576141834259E-12</v>
      </c>
    </row>
    <row r="582" spans="1:88" x14ac:dyDescent="0.3">
      <c r="A582" s="118">
        <v>1</v>
      </c>
      <c r="B582" s="165">
        <f>SUBTOTAL(9,$A$383:A582)</f>
        <v>190</v>
      </c>
      <c r="C582" s="165"/>
      <c r="D582" s="175" t="s">
        <v>465</v>
      </c>
      <c r="E582" s="198" t="s">
        <v>17418</v>
      </c>
      <c r="F582" s="162">
        <f>G582+H582+I582+J582+K582+L582+N582+P582+R582+T582+V582+W582+X582+Y582+Z582+AA582+AB582+AC582+AD582+AE582+AF582+AG582</f>
        <v>7435455.79</v>
      </c>
      <c r="G582" s="178">
        <v>0</v>
      </c>
      <c r="H582" s="178">
        <v>0</v>
      </c>
      <c r="I582" s="178">
        <v>0</v>
      </c>
      <c r="J582" s="178">
        <v>0</v>
      </c>
      <c r="K582" s="178">
        <v>0</v>
      </c>
      <c r="L582" s="178">
        <v>0</v>
      </c>
      <c r="M582" s="195">
        <v>0</v>
      </c>
      <c r="N582" s="178">
        <v>0</v>
      </c>
      <c r="O582" s="167">
        <v>800</v>
      </c>
      <c r="P582" s="162">
        <v>7279670.8300000001</v>
      </c>
      <c r="Q582" s="178">
        <v>0</v>
      </c>
      <c r="R582" s="178">
        <v>0</v>
      </c>
      <c r="S582" s="162">
        <v>0</v>
      </c>
      <c r="T582" s="162">
        <v>0</v>
      </c>
      <c r="U582" s="178">
        <v>0</v>
      </c>
      <c r="V582" s="178">
        <v>0</v>
      </c>
      <c r="W582" s="178">
        <v>0</v>
      </c>
      <c r="X582" s="178">
        <v>0</v>
      </c>
      <c r="Y582" s="178">
        <v>0</v>
      </c>
      <c r="Z582" s="178">
        <v>0</v>
      </c>
      <c r="AA582" s="178">
        <v>0</v>
      </c>
      <c r="AB582" s="178">
        <v>0</v>
      </c>
      <c r="AC582" s="178">
        <v>0</v>
      </c>
      <c r="AD582" s="178">
        <v>0</v>
      </c>
      <c r="AE582" s="162">
        <f>ROUND(P582*2.14%,2)</f>
        <v>155784.95999999999</v>
      </c>
      <c r="AF582" s="162">
        <v>0</v>
      </c>
      <c r="AG582" s="178">
        <v>0</v>
      </c>
      <c r="AH582" s="138" t="s">
        <v>17033</v>
      </c>
      <c r="AI582" s="138">
        <v>2024</v>
      </c>
      <c r="AJ582" s="138">
        <v>2024</v>
      </c>
      <c r="AK582" s="169"/>
      <c r="AL582" s="169"/>
      <c r="AM582" s="169"/>
      <c r="AN582" s="169"/>
      <c r="AO582" s="170" t="s">
        <v>16955</v>
      </c>
      <c r="AP582" s="170" t="s">
        <v>16936</v>
      </c>
      <c r="AQ582" s="170">
        <v>0</v>
      </c>
      <c r="AR582" s="170" t="s">
        <v>16950</v>
      </c>
      <c r="AS582" s="170" t="s">
        <v>16956</v>
      </c>
      <c r="AT582" s="170">
        <v>0</v>
      </c>
      <c r="AU582" s="170"/>
      <c r="AV582" s="170"/>
      <c r="AW582" s="170"/>
      <c r="AX582" s="170"/>
      <c r="AY582" s="170" t="s">
        <v>1267</v>
      </c>
      <c r="AZ582" s="171">
        <v>871</v>
      </c>
      <c r="BA582" s="171">
        <v>360.4</v>
      </c>
      <c r="BB582" s="170" t="s">
        <v>2966</v>
      </c>
      <c r="BC582" s="170" t="s">
        <v>16998</v>
      </c>
      <c r="BD582" s="172"/>
      <c r="BE582" s="173">
        <f t="shared" si="220"/>
        <v>-439.6</v>
      </c>
      <c r="BF582" s="118" t="s">
        <v>16933</v>
      </c>
      <c r="BL582" s="118" t="str">
        <f t="shared" si="237"/>
        <v>650.000</v>
      </c>
      <c r="BO582" s="118" t="s">
        <v>3669</v>
      </c>
      <c r="BP582" s="118" t="s">
        <v>3026</v>
      </c>
      <c r="BQ582" s="118" t="s">
        <v>1344</v>
      </c>
      <c r="BW582" s="118" t="s">
        <v>3669</v>
      </c>
      <c r="BX582" s="118" t="s">
        <v>3026</v>
      </c>
      <c r="BY582" s="118" t="s">
        <v>1344</v>
      </c>
      <c r="CJ582" s="164">
        <f t="shared" si="208"/>
        <v>-2.9103830456733704E-11</v>
      </c>
    </row>
    <row r="583" spans="1:88" x14ac:dyDescent="0.3">
      <c r="B583" s="196" t="s">
        <v>466</v>
      </c>
      <c r="C583" s="196"/>
      <c r="D583" s="196"/>
      <c r="E583" s="197"/>
      <c r="F583" s="161">
        <f>F584</f>
        <v>4414855.8899999997</v>
      </c>
      <c r="G583" s="162">
        <f t="shared" ref="G583:AG583" si="238">G584</f>
        <v>0</v>
      </c>
      <c r="H583" s="162">
        <f t="shared" si="238"/>
        <v>0</v>
      </c>
      <c r="I583" s="162">
        <f t="shared" si="238"/>
        <v>0</v>
      </c>
      <c r="J583" s="162">
        <f t="shared" si="238"/>
        <v>0</v>
      </c>
      <c r="K583" s="162">
        <f t="shared" si="238"/>
        <v>0</v>
      </c>
      <c r="L583" s="162">
        <f t="shared" si="238"/>
        <v>0</v>
      </c>
      <c r="M583" s="163">
        <f t="shared" si="238"/>
        <v>0</v>
      </c>
      <c r="N583" s="162">
        <f t="shared" si="238"/>
        <v>0</v>
      </c>
      <c r="O583" s="162">
        <f t="shared" si="238"/>
        <v>500</v>
      </c>
      <c r="P583" s="162">
        <f t="shared" si="238"/>
        <v>4218249.46</v>
      </c>
      <c r="Q583" s="162">
        <f t="shared" si="238"/>
        <v>0</v>
      </c>
      <c r="R583" s="162">
        <f t="shared" si="238"/>
        <v>0</v>
      </c>
      <c r="S583" s="162">
        <f t="shared" si="238"/>
        <v>0</v>
      </c>
      <c r="T583" s="162">
        <f t="shared" si="238"/>
        <v>0</v>
      </c>
      <c r="U583" s="162">
        <f t="shared" si="238"/>
        <v>0</v>
      </c>
      <c r="V583" s="162">
        <f t="shared" si="238"/>
        <v>0</v>
      </c>
      <c r="W583" s="162">
        <f t="shared" si="238"/>
        <v>0</v>
      </c>
      <c r="X583" s="162">
        <f t="shared" si="238"/>
        <v>0</v>
      </c>
      <c r="Y583" s="162">
        <f t="shared" si="238"/>
        <v>0</v>
      </c>
      <c r="Z583" s="162">
        <f t="shared" si="238"/>
        <v>0</v>
      </c>
      <c r="AA583" s="162">
        <f t="shared" si="238"/>
        <v>0</v>
      </c>
      <c r="AB583" s="162">
        <f t="shared" si="238"/>
        <v>0</v>
      </c>
      <c r="AC583" s="162">
        <f t="shared" si="238"/>
        <v>0</v>
      </c>
      <c r="AD583" s="162">
        <f t="shared" si="238"/>
        <v>0</v>
      </c>
      <c r="AE583" s="162">
        <f t="shared" si="238"/>
        <v>90270.54</v>
      </c>
      <c r="AF583" s="162">
        <f t="shared" si="238"/>
        <v>106335.89</v>
      </c>
      <c r="AG583" s="162">
        <f t="shared" si="238"/>
        <v>0</v>
      </c>
      <c r="AH583" s="138" t="s">
        <v>17012</v>
      </c>
      <c r="AI583" s="138" t="s">
        <v>17012</v>
      </c>
      <c r="AJ583" s="138" t="s">
        <v>17012</v>
      </c>
      <c r="AK583" s="169"/>
      <c r="AL583" s="169"/>
      <c r="AM583" s="169"/>
      <c r="AN583" s="169"/>
      <c r="AO583" s="170"/>
      <c r="AP583" s="170"/>
      <c r="AQ583" s="170"/>
      <c r="AR583" s="170"/>
      <c r="AS583" s="170"/>
      <c r="AT583" s="170"/>
      <c r="AU583" s="170"/>
      <c r="AV583" s="170"/>
      <c r="AW583" s="170"/>
      <c r="AX583" s="170"/>
      <c r="AY583" s="170"/>
      <c r="AZ583" s="171"/>
      <c r="BA583" s="171"/>
      <c r="BB583" s="170"/>
      <c r="BC583" s="170"/>
      <c r="BD583" s="172"/>
      <c r="BE583" s="173">
        <f t="shared" si="220"/>
        <v>-500</v>
      </c>
      <c r="BL583" s="118" t="e">
        <f t="shared" si="237"/>
        <v>#N/A</v>
      </c>
      <c r="BO583" s="118" t="s">
        <v>546</v>
      </c>
      <c r="BP583" s="118" t="s">
        <v>715</v>
      </c>
      <c r="BQ583" s="118" t="s">
        <v>3690</v>
      </c>
      <c r="BW583" s="118" t="s">
        <v>546</v>
      </c>
      <c r="BX583" s="118" t="s">
        <v>715</v>
      </c>
      <c r="BY583" s="118" t="s">
        <v>3690</v>
      </c>
      <c r="CJ583" s="164">
        <f t="shared" si="208"/>
        <v>-2.9103830456733704E-10</v>
      </c>
    </row>
    <row r="584" spans="1:88" x14ac:dyDescent="0.3">
      <c r="A584" s="118">
        <v>1</v>
      </c>
      <c r="B584" s="165">
        <f>SUBTOTAL(9,$A$383:A584)</f>
        <v>191</v>
      </c>
      <c r="C584" s="165"/>
      <c r="D584" s="175" t="s">
        <v>454</v>
      </c>
      <c r="E584" s="198" t="s">
        <v>17418</v>
      </c>
      <c r="F584" s="162">
        <f>G584+H584+I584+J584+K584+L584+N584+P584+R584+T584+V584+W584+X584+Y584+Z584+AA584+AB584+AC584+AD584+AE584+AF584+AG584</f>
        <v>4414855.8899999997</v>
      </c>
      <c r="G584" s="178">
        <v>0</v>
      </c>
      <c r="H584" s="178">
        <v>0</v>
      </c>
      <c r="I584" s="178">
        <v>0</v>
      </c>
      <c r="J584" s="178">
        <v>0</v>
      </c>
      <c r="K584" s="178">
        <v>0</v>
      </c>
      <c r="L584" s="178">
        <v>0</v>
      </c>
      <c r="M584" s="195">
        <v>0</v>
      </c>
      <c r="N584" s="178">
        <v>0</v>
      </c>
      <c r="O584" s="162">
        <v>500</v>
      </c>
      <c r="P584" s="162">
        <v>4218249.46</v>
      </c>
      <c r="Q584" s="178">
        <v>0</v>
      </c>
      <c r="R584" s="178">
        <v>0</v>
      </c>
      <c r="S584" s="178">
        <v>0</v>
      </c>
      <c r="T584" s="178">
        <v>0</v>
      </c>
      <c r="U584" s="178">
        <v>0</v>
      </c>
      <c r="V584" s="178">
        <v>0</v>
      </c>
      <c r="W584" s="178">
        <v>0</v>
      </c>
      <c r="X584" s="178">
        <v>0</v>
      </c>
      <c r="Y584" s="178">
        <v>0</v>
      </c>
      <c r="Z584" s="178">
        <v>0</v>
      </c>
      <c r="AA584" s="178">
        <v>0</v>
      </c>
      <c r="AB584" s="178">
        <v>0</v>
      </c>
      <c r="AC584" s="178">
        <v>0</v>
      </c>
      <c r="AD584" s="178">
        <v>0</v>
      </c>
      <c r="AE584" s="162">
        <f>ROUND(P584*2.14%,2)</f>
        <v>90270.54</v>
      </c>
      <c r="AF584" s="178">
        <v>106335.89</v>
      </c>
      <c r="AG584" s="178">
        <v>0</v>
      </c>
      <c r="AH584" s="138">
        <v>2024</v>
      </c>
      <c r="AI584" s="138">
        <v>2024</v>
      </c>
      <c r="AJ584" s="138">
        <v>2024</v>
      </c>
      <c r="AK584" s="169"/>
      <c r="AL584" s="169"/>
      <c r="AM584" s="169"/>
      <c r="AN584" s="169"/>
      <c r="AO584" s="170" t="s">
        <v>16940</v>
      </c>
      <c r="AP584" s="170" t="s">
        <v>16942</v>
      </c>
      <c r="AQ584" s="170">
        <v>0</v>
      </c>
      <c r="AR584" s="170" t="s">
        <v>16952</v>
      </c>
      <c r="AS584" s="170" t="s">
        <v>16938</v>
      </c>
      <c r="AT584" s="170">
        <v>0</v>
      </c>
      <c r="AU584" s="170"/>
      <c r="AV584" s="170"/>
      <c r="AW584" s="170"/>
      <c r="AX584" s="170"/>
      <c r="AY584" s="170" t="s">
        <v>614</v>
      </c>
      <c r="AZ584" s="171">
        <v>749.2</v>
      </c>
      <c r="BA584" s="171" t="s">
        <v>2983</v>
      </c>
      <c r="BB584" s="170" t="s">
        <v>2989</v>
      </c>
      <c r="BC584" s="170" t="s">
        <v>16998</v>
      </c>
      <c r="BD584" s="172"/>
      <c r="BE584" s="173" t="e">
        <f t="shared" si="220"/>
        <v>#VALUE!</v>
      </c>
      <c r="BL584" s="118" t="str">
        <f t="shared" si="237"/>
        <v>нет данных</v>
      </c>
      <c r="BO584" s="118" t="s">
        <v>519</v>
      </c>
      <c r="BP584" s="118" t="s">
        <v>3243</v>
      </c>
      <c r="BQ584" s="118" t="s">
        <v>3691</v>
      </c>
      <c r="BW584" s="118" t="s">
        <v>519</v>
      </c>
      <c r="BX584" s="118" t="s">
        <v>3243</v>
      </c>
      <c r="BY584" s="118" t="s">
        <v>3691</v>
      </c>
      <c r="CJ584" s="164">
        <f t="shared" si="208"/>
        <v>-2.9103830456733704E-10</v>
      </c>
    </row>
    <row r="585" spans="1:88" x14ac:dyDescent="0.3">
      <c r="B585" s="196" t="s">
        <v>468</v>
      </c>
      <c r="C585" s="196"/>
      <c r="D585" s="196"/>
      <c r="E585" s="197"/>
      <c r="F585" s="161">
        <f>SUM(F586:F587)</f>
        <v>12486485.230000002</v>
      </c>
      <c r="G585" s="162">
        <f t="shared" ref="G585:AG585" si="239">SUM(G586:G587)</f>
        <v>0</v>
      </c>
      <c r="H585" s="162">
        <f t="shared" si="239"/>
        <v>0</v>
      </c>
      <c r="I585" s="162">
        <f t="shared" si="239"/>
        <v>0</v>
      </c>
      <c r="J585" s="162">
        <f t="shared" si="239"/>
        <v>204403.04</v>
      </c>
      <c r="K585" s="162">
        <f t="shared" si="239"/>
        <v>700515.74</v>
      </c>
      <c r="L585" s="162">
        <f t="shared" si="239"/>
        <v>0</v>
      </c>
      <c r="M585" s="163">
        <f t="shared" si="239"/>
        <v>0</v>
      </c>
      <c r="N585" s="162">
        <f t="shared" si="239"/>
        <v>0</v>
      </c>
      <c r="O585" s="162">
        <f t="shared" si="239"/>
        <v>0</v>
      </c>
      <c r="P585" s="162">
        <f t="shared" si="239"/>
        <v>0</v>
      </c>
      <c r="Q585" s="162">
        <f t="shared" si="239"/>
        <v>0</v>
      </c>
      <c r="R585" s="162">
        <f t="shared" si="239"/>
        <v>0</v>
      </c>
      <c r="S585" s="162">
        <f t="shared" si="239"/>
        <v>787</v>
      </c>
      <c r="T585" s="162">
        <f t="shared" si="239"/>
        <v>5340245.5599999996</v>
      </c>
      <c r="U585" s="162">
        <f t="shared" si="239"/>
        <v>71</v>
      </c>
      <c r="V585" s="162">
        <f t="shared" si="239"/>
        <v>5813537.6699999999</v>
      </c>
      <c r="W585" s="162">
        <f t="shared" si="239"/>
        <v>0</v>
      </c>
      <c r="X585" s="162">
        <f t="shared" si="239"/>
        <v>0</v>
      </c>
      <c r="Y585" s="162">
        <f t="shared" si="239"/>
        <v>0</v>
      </c>
      <c r="Z585" s="162">
        <f t="shared" si="239"/>
        <v>0</v>
      </c>
      <c r="AA585" s="162">
        <f t="shared" si="239"/>
        <v>0</v>
      </c>
      <c r="AB585" s="162">
        <f t="shared" si="239"/>
        <v>0</v>
      </c>
      <c r="AC585" s="162">
        <f t="shared" si="239"/>
        <v>0</v>
      </c>
      <c r="AD585" s="162">
        <f t="shared" si="239"/>
        <v>0</v>
      </c>
      <c r="AE585" s="162">
        <f t="shared" si="239"/>
        <v>258056.22000000003</v>
      </c>
      <c r="AF585" s="162">
        <f t="shared" si="239"/>
        <v>169727</v>
      </c>
      <c r="AG585" s="162">
        <f t="shared" si="239"/>
        <v>0</v>
      </c>
      <c r="AH585" s="138" t="s">
        <v>17012</v>
      </c>
      <c r="AI585" s="138" t="s">
        <v>17012</v>
      </c>
      <c r="AJ585" s="138" t="s">
        <v>17012</v>
      </c>
      <c r="AK585" s="169"/>
      <c r="AL585" s="169"/>
      <c r="AM585" s="169"/>
      <c r="AN585" s="169"/>
      <c r="AO585" s="170"/>
      <c r="AP585" s="170"/>
      <c r="AQ585" s="170"/>
      <c r="AR585" s="170"/>
      <c r="AS585" s="170"/>
      <c r="AT585" s="170"/>
      <c r="AU585" s="170"/>
      <c r="AV585" s="170"/>
      <c r="AW585" s="170"/>
      <c r="AX585" s="170"/>
      <c r="AY585" s="170"/>
      <c r="AZ585" s="171"/>
      <c r="BA585" s="171"/>
      <c r="BB585" s="170"/>
      <c r="BC585" s="170"/>
      <c r="BD585" s="172"/>
      <c r="BE585" s="173">
        <f t="shared" si="220"/>
        <v>0</v>
      </c>
      <c r="BL585" s="118" t="e">
        <f t="shared" si="237"/>
        <v>#N/A</v>
      </c>
      <c r="BO585" s="118" t="s">
        <v>3692</v>
      </c>
      <c r="BP585" s="118" t="s">
        <v>625</v>
      </c>
      <c r="BQ585" s="118" t="s">
        <v>3693</v>
      </c>
      <c r="BW585" s="118" t="s">
        <v>3692</v>
      </c>
      <c r="BX585" s="118" t="s">
        <v>625</v>
      </c>
      <c r="BY585" s="118" t="s">
        <v>3693</v>
      </c>
      <c r="CJ585" s="164">
        <f t="shared" si="208"/>
        <v>3.434251993894577E-9</v>
      </c>
    </row>
    <row r="586" spans="1:88" x14ac:dyDescent="0.3">
      <c r="A586" s="118">
        <v>1</v>
      </c>
      <c r="B586" s="165">
        <f>SUBTOTAL(9,$A$383:A586)</f>
        <v>192</v>
      </c>
      <c r="C586" s="165"/>
      <c r="D586" s="175" t="s">
        <v>478</v>
      </c>
      <c r="E586" s="198" t="s">
        <v>17418</v>
      </c>
      <c r="F586" s="162">
        <f>G586+H586+I586+J586+K586+L586+N586+P586+R586+T586+V586+W586+X586+Y586+Z586+AA586+AB586+AC586+AD586+AE586+AF586+AG586</f>
        <v>1033049.24</v>
      </c>
      <c r="G586" s="178">
        <v>0</v>
      </c>
      <c r="H586" s="178">
        <v>0</v>
      </c>
      <c r="I586" s="178">
        <v>0</v>
      </c>
      <c r="J586" s="178">
        <v>204403.04</v>
      </c>
      <c r="K586" s="178">
        <v>700515.74</v>
      </c>
      <c r="L586" s="178">
        <v>0</v>
      </c>
      <c r="M586" s="195">
        <v>0</v>
      </c>
      <c r="N586" s="178">
        <v>0</v>
      </c>
      <c r="O586" s="162">
        <v>0</v>
      </c>
      <c r="P586" s="231">
        <v>0</v>
      </c>
      <c r="Q586" s="178">
        <v>0</v>
      </c>
      <c r="R586" s="178">
        <v>0</v>
      </c>
      <c r="S586" s="178">
        <v>0</v>
      </c>
      <c r="T586" s="178">
        <v>0</v>
      </c>
      <c r="U586" s="178">
        <v>0</v>
      </c>
      <c r="V586" s="178">
        <v>0</v>
      </c>
      <c r="W586" s="178">
        <v>0</v>
      </c>
      <c r="X586" s="178">
        <v>0</v>
      </c>
      <c r="Y586" s="178">
        <v>0</v>
      </c>
      <c r="Z586" s="178">
        <v>0</v>
      </c>
      <c r="AA586" s="178">
        <v>0</v>
      </c>
      <c r="AB586" s="178">
        <v>0</v>
      </c>
      <c r="AC586" s="178">
        <v>0</v>
      </c>
      <c r="AD586" s="178">
        <v>0</v>
      </c>
      <c r="AE586" s="178">
        <f>ROUND(J586*2.14%,2)+ROUND(K586*2.14%,2)-0.01</f>
        <v>19365.260000000002</v>
      </c>
      <c r="AF586" s="178">
        <v>108765.2</v>
      </c>
      <c r="AG586" s="178">
        <v>0</v>
      </c>
      <c r="AH586" s="138">
        <v>2024</v>
      </c>
      <c r="AI586" s="138">
        <v>2024</v>
      </c>
      <c r="AJ586" s="138">
        <v>2024</v>
      </c>
      <c r="AK586" s="169"/>
      <c r="AL586" s="169"/>
      <c r="AM586" s="169"/>
      <c r="AN586" s="169"/>
      <c r="AO586" s="170" t="s">
        <v>16946</v>
      </c>
      <c r="AP586" s="170" t="s">
        <v>16942</v>
      </c>
      <c r="AQ586" s="170">
        <v>0</v>
      </c>
      <c r="AR586" s="170" t="s">
        <v>16944</v>
      </c>
      <c r="AS586" s="170" t="s">
        <v>16947</v>
      </c>
      <c r="AT586" s="170">
        <v>0</v>
      </c>
      <c r="AU586" s="170" t="s">
        <v>16966</v>
      </c>
      <c r="AV586" s="170"/>
      <c r="AW586" s="170"/>
      <c r="AX586" s="170"/>
      <c r="AY586" s="170" t="s">
        <v>778</v>
      </c>
      <c r="AZ586" s="171">
        <v>975.1</v>
      </c>
      <c r="BA586" s="171">
        <v>879.9</v>
      </c>
      <c r="BB586" s="170" t="s">
        <v>2966</v>
      </c>
      <c r="BC586" s="170" t="s">
        <v>3043</v>
      </c>
      <c r="BD586" s="172"/>
      <c r="BE586" s="173">
        <f t="shared" si="220"/>
        <v>879.9</v>
      </c>
      <c r="BL586" s="118" t="str">
        <f t="shared" si="237"/>
        <v>635.000</v>
      </c>
      <c r="BO586" s="118" t="s">
        <v>3694</v>
      </c>
      <c r="BP586" s="118" t="s">
        <v>2979</v>
      </c>
      <c r="BQ586" s="118" t="s">
        <v>3695</v>
      </c>
      <c r="BW586" s="118" t="s">
        <v>3694</v>
      </c>
      <c r="BX586" s="118" t="s">
        <v>2979</v>
      </c>
      <c r="BY586" s="118" t="s">
        <v>3695</v>
      </c>
      <c r="CJ586" s="164">
        <f t="shared" si="208"/>
        <v>-4.3655745685100555E-11</v>
      </c>
    </row>
    <row r="587" spans="1:88" x14ac:dyDescent="0.3">
      <c r="A587" s="118">
        <v>1</v>
      </c>
      <c r="B587" s="165">
        <f>SUBTOTAL(9,$A$383:A587)</f>
        <v>193</v>
      </c>
      <c r="C587" s="165"/>
      <c r="D587" s="175" t="s">
        <v>467</v>
      </c>
      <c r="E587" s="198" t="s">
        <v>17418</v>
      </c>
      <c r="F587" s="162">
        <f>G587+H587+I587+J587+K587+L587+N587+P587+R587+T587+V587+W587+X587+Y587+Z587+AA587+AB587+AC587+AD587+AE587+AF587+AG587</f>
        <v>11453435.990000002</v>
      </c>
      <c r="G587" s="178">
        <v>0</v>
      </c>
      <c r="H587" s="178">
        <v>0</v>
      </c>
      <c r="I587" s="178">
        <v>0</v>
      </c>
      <c r="J587" s="178">
        <v>0</v>
      </c>
      <c r="K587" s="178">
        <v>0</v>
      </c>
      <c r="L587" s="178">
        <v>0</v>
      </c>
      <c r="M587" s="195">
        <v>0</v>
      </c>
      <c r="N587" s="178">
        <v>0</v>
      </c>
      <c r="O587" s="180">
        <v>0</v>
      </c>
      <c r="P587" s="162">
        <v>0</v>
      </c>
      <c r="Q587" s="178">
        <v>0</v>
      </c>
      <c r="R587" s="178">
        <v>0</v>
      </c>
      <c r="S587" s="179">
        <v>787</v>
      </c>
      <c r="T587" s="179">
        <v>5340245.5599999996</v>
      </c>
      <c r="U587" s="178">
        <v>71</v>
      </c>
      <c r="V587" s="178">
        <f>5180031.74+633505.93</f>
        <v>5813537.6699999999</v>
      </c>
      <c r="W587" s="178">
        <v>0</v>
      </c>
      <c r="X587" s="178">
        <v>0</v>
      </c>
      <c r="Y587" s="178">
        <v>0</v>
      </c>
      <c r="Z587" s="178">
        <v>0</v>
      </c>
      <c r="AA587" s="178">
        <v>0</v>
      </c>
      <c r="AB587" s="178">
        <v>0</v>
      </c>
      <c r="AC587" s="178">
        <v>0</v>
      </c>
      <c r="AD587" s="178">
        <v>0</v>
      </c>
      <c r="AE587" s="178">
        <f>ROUND(V587*2.14%,2)+ROUND(T587*2.14%,2)</f>
        <v>238690.96000000002</v>
      </c>
      <c r="AF587" s="178">
        <v>60961.8</v>
      </c>
      <c r="AG587" s="178">
        <v>0</v>
      </c>
      <c r="AH587" s="138">
        <v>2024</v>
      </c>
      <c r="AI587" s="181">
        <v>2024</v>
      </c>
      <c r="AJ587" s="182">
        <v>2024</v>
      </c>
      <c r="AK587" s="169"/>
      <c r="AL587" s="169"/>
      <c r="AM587" s="169"/>
      <c r="AN587" s="169"/>
      <c r="AO587" s="170" t="s">
        <v>16947</v>
      </c>
      <c r="AP587" s="170" t="s">
        <v>16942</v>
      </c>
      <c r="AQ587" s="170">
        <v>0</v>
      </c>
      <c r="AR587" s="170">
        <v>2022</v>
      </c>
      <c r="AS587" s="170" t="s">
        <v>16943</v>
      </c>
      <c r="AT587" s="170">
        <v>0</v>
      </c>
      <c r="AU587" s="170" t="s">
        <v>16971</v>
      </c>
      <c r="AV587" s="170" t="s">
        <v>16961</v>
      </c>
      <c r="AW587" s="174">
        <v>5546917.6600000001</v>
      </c>
      <c r="AX587" s="174">
        <v>529286.1</v>
      </c>
      <c r="AY587" s="170" t="s">
        <v>1013</v>
      </c>
      <c r="AZ587" s="171">
        <v>1070.8</v>
      </c>
      <c r="BA587" s="171">
        <v>1019</v>
      </c>
      <c r="BB587" s="170" t="s">
        <v>2966</v>
      </c>
      <c r="BC587" s="170" t="s">
        <v>3043</v>
      </c>
      <c r="BD587" s="172"/>
      <c r="BE587" s="173">
        <f t="shared" si="220"/>
        <v>1019</v>
      </c>
      <c r="BL587" s="118" t="str">
        <f t="shared" si="237"/>
        <v>798.400</v>
      </c>
      <c r="BO587" s="118" t="s">
        <v>3674</v>
      </c>
      <c r="BP587" s="118" t="s">
        <v>2983</v>
      </c>
      <c r="BQ587" s="118" t="s">
        <v>2983</v>
      </c>
      <c r="BW587" s="118" t="s">
        <v>3674</v>
      </c>
      <c r="BX587" s="118" t="s">
        <v>2983</v>
      </c>
      <c r="BY587" s="118" t="s">
        <v>2983</v>
      </c>
      <c r="CJ587" s="164">
        <f t="shared" si="208"/>
        <v>2.5465851649641991E-9</v>
      </c>
    </row>
    <row r="588" spans="1:88" x14ac:dyDescent="0.3">
      <c r="B588" s="196" t="s">
        <v>480</v>
      </c>
      <c r="C588" s="196"/>
      <c r="D588" s="196"/>
      <c r="E588" s="197"/>
      <c r="F588" s="161">
        <f>F589</f>
        <v>5234298.13</v>
      </c>
      <c r="G588" s="162">
        <f t="shared" ref="G588:AG588" si="240">G589</f>
        <v>0</v>
      </c>
      <c r="H588" s="162">
        <f t="shared" si="240"/>
        <v>0</v>
      </c>
      <c r="I588" s="162">
        <f t="shared" si="240"/>
        <v>0</v>
      </c>
      <c r="J588" s="162">
        <f t="shared" si="240"/>
        <v>0</v>
      </c>
      <c r="K588" s="162">
        <f t="shared" si="240"/>
        <v>0</v>
      </c>
      <c r="L588" s="162">
        <f t="shared" si="240"/>
        <v>0</v>
      </c>
      <c r="M588" s="163">
        <f t="shared" si="240"/>
        <v>0</v>
      </c>
      <c r="N588" s="162">
        <f t="shared" si="240"/>
        <v>0</v>
      </c>
      <c r="O588" s="162">
        <f t="shared" si="240"/>
        <v>630</v>
      </c>
      <c r="P588" s="162">
        <f t="shared" si="240"/>
        <v>5020685.33</v>
      </c>
      <c r="Q588" s="162">
        <f t="shared" si="240"/>
        <v>0</v>
      </c>
      <c r="R588" s="162">
        <f t="shared" si="240"/>
        <v>0</v>
      </c>
      <c r="S588" s="162">
        <f t="shared" si="240"/>
        <v>0</v>
      </c>
      <c r="T588" s="162">
        <f t="shared" si="240"/>
        <v>0</v>
      </c>
      <c r="U588" s="162">
        <f t="shared" si="240"/>
        <v>0</v>
      </c>
      <c r="V588" s="162">
        <f t="shared" si="240"/>
        <v>0</v>
      </c>
      <c r="W588" s="162">
        <f t="shared" si="240"/>
        <v>0</v>
      </c>
      <c r="X588" s="162">
        <f t="shared" si="240"/>
        <v>0</v>
      </c>
      <c r="Y588" s="162">
        <f t="shared" si="240"/>
        <v>0</v>
      </c>
      <c r="Z588" s="162">
        <f t="shared" si="240"/>
        <v>0</v>
      </c>
      <c r="AA588" s="162">
        <f t="shared" si="240"/>
        <v>0</v>
      </c>
      <c r="AB588" s="162">
        <f t="shared" si="240"/>
        <v>0</v>
      </c>
      <c r="AC588" s="162">
        <f t="shared" si="240"/>
        <v>0</v>
      </c>
      <c r="AD588" s="162">
        <f t="shared" si="240"/>
        <v>0</v>
      </c>
      <c r="AE588" s="162">
        <f t="shared" si="240"/>
        <v>107442.67</v>
      </c>
      <c r="AF588" s="162">
        <f t="shared" si="240"/>
        <v>106170.13</v>
      </c>
      <c r="AG588" s="162">
        <f t="shared" si="240"/>
        <v>0</v>
      </c>
      <c r="AH588" s="138" t="s">
        <v>17012</v>
      </c>
      <c r="AI588" s="138" t="s">
        <v>17012</v>
      </c>
      <c r="AJ588" s="138" t="s">
        <v>17012</v>
      </c>
      <c r="AK588" s="169"/>
      <c r="AL588" s="169"/>
      <c r="AM588" s="169"/>
      <c r="AN588" s="169"/>
      <c r="AO588" s="170"/>
      <c r="AP588" s="170"/>
      <c r="AQ588" s="170"/>
      <c r="AR588" s="170"/>
      <c r="AS588" s="170"/>
      <c r="AT588" s="170"/>
      <c r="AU588" s="170"/>
      <c r="AV588" s="170"/>
      <c r="AW588" s="170"/>
      <c r="AX588" s="170"/>
      <c r="AY588" s="170"/>
      <c r="AZ588" s="171"/>
      <c r="BA588" s="171"/>
      <c r="BB588" s="170"/>
      <c r="BC588" s="170"/>
      <c r="BD588" s="172"/>
      <c r="BE588" s="173">
        <f t="shared" si="220"/>
        <v>-630</v>
      </c>
      <c r="BL588" s="118" t="e">
        <f t="shared" si="237"/>
        <v>#N/A</v>
      </c>
      <c r="BO588" s="118" t="s">
        <v>733</v>
      </c>
      <c r="BP588" s="118" t="s">
        <v>719</v>
      </c>
      <c r="BQ588" s="118" t="s">
        <v>3696</v>
      </c>
      <c r="BW588" s="118" t="s">
        <v>733</v>
      </c>
      <c r="BX588" s="118" t="s">
        <v>719</v>
      </c>
      <c r="BY588" s="118" t="s">
        <v>3696</v>
      </c>
      <c r="CJ588" s="164">
        <f t="shared" si="208"/>
        <v>-1.8917489796876907E-10</v>
      </c>
    </row>
    <row r="589" spans="1:88" x14ac:dyDescent="0.3">
      <c r="A589" s="118">
        <v>1</v>
      </c>
      <c r="B589" s="165">
        <f>SUBTOTAL(9,$A$383:A589)</f>
        <v>194</v>
      </c>
      <c r="C589" s="165"/>
      <c r="D589" s="175" t="s">
        <v>8457</v>
      </c>
      <c r="E589" s="198" t="s">
        <v>17418</v>
      </c>
      <c r="F589" s="162">
        <f>G589+H589+I589+J589+K589+L589+N589+P589+R589+T589+V589+W589+X589+Y589+Z589+AA589+AB589+AC589+AD589+AE589+AF589+AG589</f>
        <v>5234298.13</v>
      </c>
      <c r="G589" s="178">
        <v>0</v>
      </c>
      <c r="H589" s="178">
        <v>0</v>
      </c>
      <c r="I589" s="178">
        <v>0</v>
      </c>
      <c r="J589" s="178">
        <v>0</v>
      </c>
      <c r="K589" s="178">
        <v>0</v>
      </c>
      <c r="L589" s="178">
        <v>0</v>
      </c>
      <c r="M589" s="195">
        <v>0</v>
      </c>
      <c r="N589" s="178">
        <v>0</v>
      </c>
      <c r="O589" s="231">
        <v>630</v>
      </c>
      <c r="P589" s="162">
        <v>5020685.33</v>
      </c>
      <c r="Q589" s="178">
        <v>0</v>
      </c>
      <c r="R589" s="178">
        <v>0</v>
      </c>
      <c r="S589" s="178">
        <v>0</v>
      </c>
      <c r="T589" s="178">
        <v>0</v>
      </c>
      <c r="U589" s="178">
        <v>0</v>
      </c>
      <c r="V589" s="178">
        <v>0</v>
      </c>
      <c r="W589" s="178">
        <v>0</v>
      </c>
      <c r="X589" s="178">
        <v>0</v>
      </c>
      <c r="Y589" s="178">
        <v>0</v>
      </c>
      <c r="Z589" s="178">
        <v>0</v>
      </c>
      <c r="AA589" s="178">
        <v>0</v>
      </c>
      <c r="AB589" s="178">
        <v>0</v>
      </c>
      <c r="AC589" s="178">
        <v>0</v>
      </c>
      <c r="AD589" s="178">
        <v>0</v>
      </c>
      <c r="AE589" s="162">
        <f>ROUND(P589*2.14%,2)</f>
        <v>107442.67</v>
      </c>
      <c r="AF589" s="162">
        <v>106170.13</v>
      </c>
      <c r="AG589" s="178">
        <v>0</v>
      </c>
      <c r="AH589" s="138">
        <v>2024</v>
      </c>
      <c r="AI589" s="138">
        <v>2024</v>
      </c>
      <c r="AJ589" s="138">
        <v>2024</v>
      </c>
      <c r="AK589" s="169"/>
      <c r="AL589" s="169"/>
      <c r="AM589" s="169"/>
      <c r="AN589" s="169"/>
      <c r="AO589" s="170" t="s">
        <v>16946</v>
      </c>
      <c r="AP589" s="170" t="s">
        <v>16948</v>
      </c>
      <c r="AQ589" s="170"/>
      <c r="AR589" s="170" t="s">
        <v>16938</v>
      </c>
      <c r="AS589" s="170" t="s">
        <v>16943</v>
      </c>
      <c r="AT589" s="170"/>
      <c r="AU589" s="170"/>
      <c r="AV589" s="170"/>
      <c r="AW589" s="170"/>
      <c r="AX589" s="170"/>
      <c r="AY589" s="170">
        <v>1976</v>
      </c>
      <c r="AZ589" s="171">
        <v>711.7</v>
      </c>
      <c r="BA589" s="171">
        <v>650</v>
      </c>
      <c r="BB589" s="170" t="s">
        <v>2966</v>
      </c>
      <c r="BC589" s="170" t="s">
        <v>16998</v>
      </c>
      <c r="BD589" s="172"/>
      <c r="BE589" s="173">
        <f t="shared" si="220"/>
        <v>20</v>
      </c>
      <c r="BF589" s="118" t="s">
        <v>16928</v>
      </c>
      <c r="BL589" s="118" t="str">
        <f t="shared" si="237"/>
        <v>497.500</v>
      </c>
      <c r="BO589" s="118" t="s">
        <v>734</v>
      </c>
      <c r="BP589" s="118" t="s">
        <v>2983</v>
      </c>
      <c r="BQ589" s="118" t="s">
        <v>3697</v>
      </c>
      <c r="BW589" s="118" t="s">
        <v>734</v>
      </c>
      <c r="BX589" s="118" t="s">
        <v>2983</v>
      </c>
      <c r="BY589" s="118" t="s">
        <v>3697</v>
      </c>
      <c r="CJ589" s="164">
        <f t="shared" si="208"/>
        <v>-1.8917489796876907E-10</v>
      </c>
    </row>
    <row r="590" spans="1:88" x14ac:dyDescent="0.3">
      <c r="B590" s="196" t="s">
        <v>469</v>
      </c>
      <c r="C590" s="196"/>
      <c r="D590" s="196"/>
      <c r="E590" s="197"/>
      <c r="F590" s="161">
        <f>SUM(F591:F592)</f>
        <v>14773941.299999999</v>
      </c>
      <c r="G590" s="162">
        <f t="shared" ref="G590:AG590" si="241">SUM(G591:G592)</f>
        <v>0</v>
      </c>
      <c r="H590" s="162">
        <f t="shared" si="241"/>
        <v>0</v>
      </c>
      <c r="I590" s="162">
        <f t="shared" si="241"/>
        <v>0</v>
      </c>
      <c r="J590" s="162">
        <f t="shared" si="241"/>
        <v>0</v>
      </c>
      <c r="K590" s="162">
        <f t="shared" si="241"/>
        <v>0</v>
      </c>
      <c r="L590" s="162">
        <f t="shared" si="241"/>
        <v>0</v>
      </c>
      <c r="M590" s="163">
        <f t="shared" si="241"/>
        <v>0</v>
      </c>
      <c r="N590" s="162">
        <f t="shared" si="241"/>
        <v>0</v>
      </c>
      <c r="O590" s="162">
        <f t="shared" si="241"/>
        <v>894</v>
      </c>
      <c r="P590" s="162">
        <f t="shared" si="241"/>
        <v>7198626.4000000004</v>
      </c>
      <c r="Q590" s="162">
        <f t="shared" si="241"/>
        <v>0</v>
      </c>
      <c r="R590" s="162">
        <f t="shared" si="241"/>
        <v>0</v>
      </c>
      <c r="S590" s="162">
        <f t="shared" si="241"/>
        <v>0</v>
      </c>
      <c r="T590" s="162">
        <f t="shared" si="241"/>
        <v>0</v>
      </c>
      <c r="U590" s="162">
        <f t="shared" si="241"/>
        <v>0</v>
      </c>
      <c r="V590" s="162">
        <f t="shared" si="241"/>
        <v>0</v>
      </c>
      <c r="W590" s="162">
        <f t="shared" si="241"/>
        <v>7145647.2699999996</v>
      </c>
      <c r="X590" s="162">
        <f t="shared" si="241"/>
        <v>0</v>
      </c>
      <c r="Y590" s="162">
        <f t="shared" si="241"/>
        <v>0</v>
      </c>
      <c r="Z590" s="162">
        <f t="shared" si="241"/>
        <v>0</v>
      </c>
      <c r="AA590" s="162">
        <f t="shared" si="241"/>
        <v>0</v>
      </c>
      <c r="AB590" s="162">
        <f t="shared" si="241"/>
        <v>0</v>
      </c>
      <c r="AC590" s="162">
        <f t="shared" si="241"/>
        <v>0</v>
      </c>
      <c r="AD590" s="162">
        <f t="shared" si="241"/>
        <v>0</v>
      </c>
      <c r="AE590" s="162">
        <f t="shared" si="241"/>
        <v>306967.45</v>
      </c>
      <c r="AF590" s="162">
        <f t="shared" si="241"/>
        <v>122700.18</v>
      </c>
      <c r="AG590" s="162">
        <f t="shared" si="241"/>
        <v>0</v>
      </c>
      <c r="AH590" s="138" t="s">
        <v>17012</v>
      </c>
      <c r="AI590" s="138" t="s">
        <v>17012</v>
      </c>
      <c r="AJ590" s="138" t="s">
        <v>17012</v>
      </c>
      <c r="AK590" s="169"/>
      <c r="AL590" s="169"/>
      <c r="AM590" s="169"/>
      <c r="AN590" s="169"/>
      <c r="AO590" s="170"/>
      <c r="AP590" s="170"/>
      <c r="AQ590" s="170"/>
      <c r="AR590" s="170"/>
      <c r="AS590" s="170"/>
      <c r="AT590" s="170"/>
      <c r="AU590" s="170"/>
      <c r="AV590" s="170"/>
      <c r="AW590" s="170"/>
      <c r="AX590" s="170"/>
      <c r="AY590" s="170"/>
      <c r="AZ590" s="171"/>
      <c r="BA590" s="171"/>
      <c r="BB590" s="170"/>
      <c r="BC590" s="170"/>
      <c r="BD590" s="172"/>
      <c r="BE590" s="173">
        <f t="shared" si="220"/>
        <v>-894</v>
      </c>
      <c r="BL590" s="118" t="e">
        <f t="shared" si="237"/>
        <v>#N/A</v>
      </c>
      <c r="BO590" s="118" t="s">
        <v>735</v>
      </c>
      <c r="BP590" s="118" t="s">
        <v>3026</v>
      </c>
      <c r="BQ590" s="118" t="s">
        <v>3698</v>
      </c>
      <c r="BW590" s="118" t="s">
        <v>735</v>
      </c>
      <c r="BX590" s="118" t="s">
        <v>3026</v>
      </c>
      <c r="BY590" s="118" t="s">
        <v>3698</v>
      </c>
      <c r="CJ590" s="164">
        <f t="shared" si="208"/>
        <v>-1.0477378964424133E-9</v>
      </c>
    </row>
    <row r="591" spans="1:88" x14ac:dyDescent="0.3">
      <c r="A591" s="118">
        <v>1</v>
      </c>
      <c r="B591" s="165">
        <f>SUBTOTAL(9,$A$383:A591)</f>
        <v>195</v>
      </c>
      <c r="C591" s="165"/>
      <c r="D591" s="175" t="s">
        <v>481</v>
      </c>
      <c r="E591" s="198" t="s">
        <v>17418</v>
      </c>
      <c r="F591" s="162">
        <f>G591+H591+I591+J591+K591+L591+N591+P591+R591+T591+V591+W591+X591+Y591+Z591+AA591+AB591+AC591+AD591+AE591+AF591+AG591</f>
        <v>7475377.1799999997</v>
      </c>
      <c r="G591" s="178">
        <v>0</v>
      </c>
      <c r="H591" s="178">
        <v>0</v>
      </c>
      <c r="I591" s="178">
        <v>0</v>
      </c>
      <c r="J591" s="178">
        <v>0</v>
      </c>
      <c r="K591" s="178">
        <v>0</v>
      </c>
      <c r="L591" s="178">
        <v>0</v>
      </c>
      <c r="M591" s="195">
        <v>0</v>
      </c>
      <c r="N591" s="178">
        <v>0</v>
      </c>
      <c r="O591" s="162">
        <v>894</v>
      </c>
      <c r="P591" s="162">
        <v>7198626.4000000004</v>
      </c>
      <c r="Q591" s="178">
        <v>0</v>
      </c>
      <c r="R591" s="178">
        <v>0</v>
      </c>
      <c r="S591" s="178">
        <v>0</v>
      </c>
      <c r="T591" s="178">
        <v>0</v>
      </c>
      <c r="U591" s="178">
        <v>0</v>
      </c>
      <c r="V591" s="178">
        <v>0</v>
      </c>
      <c r="W591" s="178">
        <v>0</v>
      </c>
      <c r="X591" s="178">
        <v>0</v>
      </c>
      <c r="Y591" s="178">
        <v>0</v>
      </c>
      <c r="Z591" s="178">
        <v>0</v>
      </c>
      <c r="AA591" s="178">
        <v>0</v>
      </c>
      <c r="AB591" s="178">
        <v>0</v>
      </c>
      <c r="AC591" s="178">
        <v>0</v>
      </c>
      <c r="AD591" s="178">
        <v>0</v>
      </c>
      <c r="AE591" s="162">
        <f>ROUND(P591*2.14%,2)</f>
        <v>154050.6</v>
      </c>
      <c r="AF591" s="162">
        <v>122700.18</v>
      </c>
      <c r="AG591" s="178">
        <v>0</v>
      </c>
      <c r="AH591" s="138">
        <v>2024</v>
      </c>
      <c r="AI591" s="138">
        <v>2024</v>
      </c>
      <c r="AJ591" s="138">
        <v>2024</v>
      </c>
      <c r="AK591" s="169"/>
      <c r="AL591" s="169"/>
      <c r="AM591" s="169"/>
      <c r="AN591" s="169"/>
      <c r="AO591" s="170" t="s">
        <v>16940</v>
      </c>
      <c r="AP591" s="170" t="s">
        <v>16936</v>
      </c>
      <c r="AQ591" s="170">
        <v>0</v>
      </c>
      <c r="AR591" s="170" t="s">
        <v>16950</v>
      </c>
      <c r="AS591" s="170" t="s">
        <v>16938</v>
      </c>
      <c r="AT591" s="170" t="s">
        <v>16950</v>
      </c>
      <c r="AU591" s="170"/>
      <c r="AV591" s="170"/>
      <c r="AW591" s="170"/>
      <c r="AX591" s="170"/>
      <c r="AY591" s="170" t="s">
        <v>928</v>
      </c>
      <c r="AZ591" s="171">
        <v>917</v>
      </c>
      <c r="BA591" s="171" t="s">
        <v>2983</v>
      </c>
      <c r="BB591" s="170" t="s">
        <v>2966</v>
      </c>
      <c r="BC591" s="170" t="s">
        <v>16998</v>
      </c>
      <c r="BD591" s="172"/>
      <c r="BE591" s="173" t="e">
        <f t="shared" si="220"/>
        <v>#VALUE!</v>
      </c>
      <c r="BL591" s="118" t="str">
        <f t="shared" si="237"/>
        <v>нет данных</v>
      </c>
      <c r="BO591" s="118" t="s">
        <v>545</v>
      </c>
      <c r="BP591" s="118" t="s">
        <v>657</v>
      </c>
      <c r="BQ591" s="118" t="s">
        <v>3351</v>
      </c>
      <c r="BW591" s="118" t="s">
        <v>545</v>
      </c>
      <c r="BX591" s="118" t="s">
        <v>657</v>
      </c>
      <c r="BY591" s="118" t="s">
        <v>3351</v>
      </c>
      <c r="CJ591" s="164">
        <f t="shared" si="208"/>
        <v>-6.6938810050487518E-10</v>
      </c>
    </row>
    <row r="592" spans="1:88" x14ac:dyDescent="0.3">
      <c r="A592" s="118">
        <v>1</v>
      </c>
      <c r="B592" s="165">
        <f>SUBTOTAL(9,$A$383:A592)</f>
        <v>196</v>
      </c>
      <c r="C592" s="165"/>
      <c r="D592" s="175" t="s">
        <v>470</v>
      </c>
      <c r="E592" s="198" t="s">
        <v>17418</v>
      </c>
      <c r="F592" s="162">
        <f t="shared" ref="F592" si="242">G592+H592+I592+J592+K592+L592+N592+P592+R592+T592+V592+W592+X592+Y592+Z592+AA592+AB592+AC592+AD592+AE592+AF592+AG592</f>
        <v>7298564.1199999992</v>
      </c>
      <c r="G592" s="178">
        <v>0</v>
      </c>
      <c r="H592" s="178">
        <v>0</v>
      </c>
      <c r="I592" s="178">
        <v>0</v>
      </c>
      <c r="J592" s="178">
        <v>0</v>
      </c>
      <c r="K592" s="178">
        <v>0</v>
      </c>
      <c r="L592" s="178">
        <v>0</v>
      </c>
      <c r="M592" s="195">
        <v>0</v>
      </c>
      <c r="N592" s="178">
        <v>0</v>
      </c>
      <c r="O592" s="167">
        <v>0</v>
      </c>
      <c r="P592" s="162">
        <v>0</v>
      </c>
      <c r="Q592" s="178">
        <v>0</v>
      </c>
      <c r="R592" s="178">
        <v>0</v>
      </c>
      <c r="S592" s="162">
        <v>0</v>
      </c>
      <c r="T592" s="162">
        <v>0</v>
      </c>
      <c r="U592" s="178">
        <v>0</v>
      </c>
      <c r="V592" s="178">
        <v>0</v>
      </c>
      <c r="W592" s="162">
        <v>7145647.2699999996</v>
      </c>
      <c r="X592" s="178">
        <v>0</v>
      </c>
      <c r="Y592" s="178">
        <v>0</v>
      </c>
      <c r="Z592" s="178">
        <v>0</v>
      </c>
      <c r="AA592" s="178">
        <v>0</v>
      </c>
      <c r="AB592" s="178">
        <v>0</v>
      </c>
      <c r="AC592" s="178">
        <v>0</v>
      </c>
      <c r="AD592" s="178">
        <v>0</v>
      </c>
      <c r="AE592" s="162">
        <f>ROUND(W592*2.14%,2)</f>
        <v>152916.85</v>
      </c>
      <c r="AF592" s="162">
        <v>0</v>
      </c>
      <c r="AG592" s="178">
        <v>0</v>
      </c>
      <c r="AH592" s="138" t="s">
        <v>17033</v>
      </c>
      <c r="AI592" s="138">
        <v>2024</v>
      </c>
      <c r="AJ592" s="138">
        <v>2024</v>
      </c>
      <c r="AK592" s="169"/>
      <c r="AL592" s="169"/>
      <c r="AM592" s="169"/>
      <c r="AN592" s="169"/>
      <c r="AO592" s="170" t="s">
        <v>16953</v>
      </c>
      <c r="AP592" s="170" t="s">
        <v>16936</v>
      </c>
      <c r="AQ592" s="170">
        <v>0</v>
      </c>
      <c r="AR592" s="170" t="s">
        <v>16950</v>
      </c>
      <c r="AS592" s="170" t="s">
        <v>16952</v>
      </c>
      <c r="AT592" s="170">
        <v>0</v>
      </c>
      <c r="AU592" s="170"/>
      <c r="AV592" s="170"/>
      <c r="AW592" s="170"/>
      <c r="AX592" s="170"/>
      <c r="AY592" s="170" t="s">
        <v>703</v>
      </c>
      <c r="AZ592" s="171">
        <v>947</v>
      </c>
      <c r="BA592" s="171">
        <v>473.7</v>
      </c>
      <c r="BB592" s="170" t="s">
        <v>2989</v>
      </c>
      <c r="BC592" s="170">
        <v>2007</v>
      </c>
      <c r="BD592" s="172"/>
      <c r="BE592" s="173">
        <f t="shared" si="220"/>
        <v>473.7</v>
      </c>
      <c r="BF592" s="118" t="s">
        <v>16933</v>
      </c>
      <c r="BL592" s="118" t="str">
        <f t="shared" si="237"/>
        <v>нет данных</v>
      </c>
      <c r="BO592" s="118" t="s">
        <v>3677</v>
      </c>
      <c r="BP592" s="118" t="s">
        <v>2983</v>
      </c>
      <c r="BQ592" s="118" t="s">
        <v>3678</v>
      </c>
      <c r="BW592" s="118" t="s">
        <v>3677</v>
      </c>
      <c r="BX592" s="118" t="s">
        <v>2983</v>
      </c>
      <c r="BY592" s="118" t="s">
        <v>3678</v>
      </c>
      <c r="CJ592" s="164">
        <f t="shared" si="208"/>
        <v>-3.7834979593753815E-10</v>
      </c>
    </row>
    <row r="593" spans="1:120" x14ac:dyDescent="0.3">
      <c r="B593" s="196" t="s">
        <v>471</v>
      </c>
      <c r="C593" s="196"/>
      <c r="D593" s="196"/>
      <c r="E593" s="197"/>
      <c r="F593" s="161">
        <f>F594</f>
        <v>7145997.8899999997</v>
      </c>
      <c r="G593" s="162">
        <f t="shared" ref="G593:AG593" si="243">G594</f>
        <v>0</v>
      </c>
      <c r="H593" s="162">
        <f t="shared" si="243"/>
        <v>0</v>
      </c>
      <c r="I593" s="162">
        <f t="shared" si="243"/>
        <v>0</v>
      </c>
      <c r="J593" s="162">
        <f t="shared" si="243"/>
        <v>0</v>
      </c>
      <c r="K593" s="162">
        <f t="shared" si="243"/>
        <v>0</v>
      </c>
      <c r="L593" s="162">
        <f t="shared" si="243"/>
        <v>0</v>
      </c>
      <c r="M593" s="163">
        <f t="shared" si="243"/>
        <v>0</v>
      </c>
      <c r="N593" s="162">
        <f t="shared" si="243"/>
        <v>0</v>
      </c>
      <c r="O593" s="162">
        <f t="shared" si="243"/>
        <v>801.6</v>
      </c>
      <c r="P593" s="162">
        <f t="shared" si="243"/>
        <v>6809205.2599999998</v>
      </c>
      <c r="Q593" s="162">
        <f t="shared" si="243"/>
        <v>0</v>
      </c>
      <c r="R593" s="162">
        <f t="shared" si="243"/>
        <v>0</v>
      </c>
      <c r="S593" s="162">
        <f t="shared" si="243"/>
        <v>0</v>
      </c>
      <c r="T593" s="162">
        <f t="shared" si="243"/>
        <v>0</v>
      </c>
      <c r="U593" s="162">
        <f t="shared" si="243"/>
        <v>0</v>
      </c>
      <c r="V593" s="162">
        <f t="shared" si="243"/>
        <v>0</v>
      </c>
      <c r="W593" s="162">
        <f t="shared" si="243"/>
        <v>0</v>
      </c>
      <c r="X593" s="162">
        <f t="shared" si="243"/>
        <v>0</v>
      </c>
      <c r="Y593" s="162">
        <f t="shared" si="243"/>
        <v>0</v>
      </c>
      <c r="Z593" s="162">
        <f t="shared" si="243"/>
        <v>0</v>
      </c>
      <c r="AA593" s="162">
        <f t="shared" si="243"/>
        <v>0</v>
      </c>
      <c r="AB593" s="162">
        <f t="shared" si="243"/>
        <v>0</v>
      </c>
      <c r="AC593" s="162">
        <f t="shared" si="243"/>
        <v>0</v>
      </c>
      <c r="AD593" s="162">
        <f t="shared" si="243"/>
        <v>0</v>
      </c>
      <c r="AE593" s="162">
        <f t="shared" si="243"/>
        <v>145716.99</v>
      </c>
      <c r="AF593" s="162">
        <f t="shared" si="243"/>
        <v>191075.64</v>
      </c>
      <c r="AG593" s="162">
        <f t="shared" si="243"/>
        <v>0</v>
      </c>
      <c r="AH593" s="138" t="s">
        <v>17012</v>
      </c>
      <c r="AI593" s="138" t="s">
        <v>17012</v>
      </c>
      <c r="AJ593" s="138" t="s">
        <v>17012</v>
      </c>
      <c r="AK593" s="169"/>
      <c r="AL593" s="169"/>
      <c r="AM593" s="169"/>
      <c r="AN593" s="169"/>
      <c r="AO593" s="170"/>
      <c r="AP593" s="170"/>
      <c r="AQ593" s="170"/>
      <c r="AR593" s="170"/>
      <c r="AS593" s="170"/>
      <c r="AT593" s="170"/>
      <c r="AU593" s="170"/>
      <c r="AV593" s="170"/>
      <c r="AW593" s="170"/>
      <c r="AX593" s="170"/>
      <c r="AY593" s="170"/>
      <c r="AZ593" s="171"/>
      <c r="BA593" s="171"/>
      <c r="BB593" s="170"/>
      <c r="BC593" s="170"/>
      <c r="BD593" s="172"/>
      <c r="BE593" s="173">
        <f t="shared" si="220"/>
        <v>-801.6</v>
      </c>
      <c r="BL593" s="118" t="e">
        <f t="shared" si="237"/>
        <v>#N/A</v>
      </c>
      <c r="BO593" s="118" t="s">
        <v>518</v>
      </c>
      <c r="BP593" s="118" t="s">
        <v>2983</v>
      </c>
      <c r="BQ593" s="118" t="s">
        <v>3701</v>
      </c>
      <c r="BW593" s="118" t="s">
        <v>518</v>
      </c>
      <c r="BX593" s="118" t="s">
        <v>2983</v>
      </c>
      <c r="BY593" s="118" t="s">
        <v>3701</v>
      </c>
      <c r="CJ593" s="164">
        <f t="shared" si="208"/>
        <v>-1.1641532182693481E-10</v>
      </c>
    </row>
    <row r="594" spans="1:120" x14ac:dyDescent="0.3">
      <c r="A594" s="118">
        <v>1</v>
      </c>
      <c r="B594" s="165">
        <f>SUBTOTAL(9,$A$383:A594)</f>
        <v>197</v>
      </c>
      <c r="C594" s="165"/>
      <c r="D594" s="175" t="s">
        <v>482</v>
      </c>
      <c r="E594" s="198" t="s">
        <v>17418</v>
      </c>
      <c r="F594" s="162">
        <f>G594+H594+I594+J594+K594+L594+N594+P594+R594+T594+V594+W594+X594+Y594+Z594+AA594+AB594+AC594+AD594+AE594+AF594+AG594</f>
        <v>7145997.8899999997</v>
      </c>
      <c r="G594" s="178">
        <v>0</v>
      </c>
      <c r="H594" s="178">
        <v>0</v>
      </c>
      <c r="I594" s="178">
        <v>0</v>
      </c>
      <c r="J594" s="178">
        <v>0</v>
      </c>
      <c r="K594" s="178">
        <v>0</v>
      </c>
      <c r="L594" s="178">
        <v>0</v>
      </c>
      <c r="M594" s="195">
        <v>0</v>
      </c>
      <c r="N594" s="178">
        <v>0</v>
      </c>
      <c r="O594" s="162">
        <v>801.6</v>
      </c>
      <c r="P594" s="162">
        <v>6809205.2599999998</v>
      </c>
      <c r="Q594" s="178">
        <v>0</v>
      </c>
      <c r="R594" s="178">
        <v>0</v>
      </c>
      <c r="S594" s="178">
        <v>0</v>
      </c>
      <c r="T594" s="178">
        <v>0</v>
      </c>
      <c r="U594" s="178">
        <v>0</v>
      </c>
      <c r="V594" s="178">
        <v>0</v>
      </c>
      <c r="W594" s="178">
        <v>0</v>
      </c>
      <c r="X594" s="178">
        <v>0</v>
      </c>
      <c r="Y594" s="178">
        <v>0</v>
      </c>
      <c r="Z594" s="178">
        <v>0</v>
      </c>
      <c r="AA594" s="178">
        <v>0</v>
      </c>
      <c r="AB594" s="178">
        <v>0</v>
      </c>
      <c r="AC594" s="178">
        <v>0</v>
      </c>
      <c r="AD594" s="178">
        <v>0</v>
      </c>
      <c r="AE594" s="162">
        <f>ROUND(P594*2.14%,2)</f>
        <v>145716.99</v>
      </c>
      <c r="AF594" s="162">
        <v>191075.64</v>
      </c>
      <c r="AG594" s="178">
        <v>0</v>
      </c>
      <c r="AH594" s="138">
        <v>2024</v>
      </c>
      <c r="AI594" s="138">
        <v>2024</v>
      </c>
      <c r="AJ594" s="138">
        <v>2024</v>
      </c>
      <c r="AK594" s="169"/>
      <c r="AL594" s="169"/>
      <c r="AM594" s="169"/>
      <c r="AN594" s="169"/>
      <c r="AO594" s="170" t="s">
        <v>16953</v>
      </c>
      <c r="AP594" s="170" t="s">
        <v>16957</v>
      </c>
      <c r="AQ594" s="170">
        <v>0</v>
      </c>
      <c r="AR594" s="170" t="s">
        <v>16950</v>
      </c>
      <c r="AS594" s="170" t="s">
        <v>16938</v>
      </c>
      <c r="AT594" s="170" t="s">
        <v>16950</v>
      </c>
      <c r="AU594" s="170"/>
      <c r="AV594" s="170"/>
      <c r="AW594" s="170"/>
      <c r="AX594" s="170"/>
      <c r="AY594" s="170" t="s">
        <v>658</v>
      </c>
      <c r="AZ594" s="171">
        <v>4789.7</v>
      </c>
      <c r="BA594" s="171">
        <v>801.6</v>
      </c>
      <c r="BB594" s="170" t="s">
        <v>3037</v>
      </c>
      <c r="BC594" s="170" t="s">
        <v>16998</v>
      </c>
      <c r="BD594" s="172"/>
      <c r="BE594" s="173">
        <f t="shared" si="220"/>
        <v>0</v>
      </c>
      <c r="BL594" s="118" t="str">
        <f t="shared" si="237"/>
        <v>нет данных</v>
      </c>
      <c r="BO594" s="118" t="s">
        <v>3702</v>
      </c>
      <c r="BP594" s="118" t="s">
        <v>2983</v>
      </c>
      <c r="BQ594" s="118" t="s">
        <v>3703</v>
      </c>
      <c r="BW594" s="118" t="s">
        <v>3702</v>
      </c>
      <c r="BX594" s="118" t="s">
        <v>2983</v>
      </c>
      <c r="BY594" s="118" t="s">
        <v>3703</v>
      </c>
      <c r="CJ594" s="164">
        <f t="shared" si="208"/>
        <v>-1.1641532182693481E-10</v>
      </c>
    </row>
    <row r="595" spans="1:120" x14ac:dyDescent="0.3">
      <c r="B595" s="196" t="s">
        <v>288</v>
      </c>
      <c r="C595" s="196"/>
      <c r="D595" s="196"/>
      <c r="E595" s="197"/>
      <c r="F595" s="161">
        <f>SUM(F596:F600)</f>
        <v>47893426.629999995</v>
      </c>
      <c r="G595" s="162">
        <f t="shared" ref="G595:AG595" si="244">SUM(G596:G600)</f>
        <v>0</v>
      </c>
      <c r="H595" s="162">
        <f t="shared" si="244"/>
        <v>0</v>
      </c>
      <c r="I595" s="162">
        <f t="shared" si="244"/>
        <v>0</v>
      </c>
      <c r="J595" s="162">
        <f t="shared" si="244"/>
        <v>0</v>
      </c>
      <c r="K595" s="162">
        <f t="shared" si="244"/>
        <v>0</v>
      </c>
      <c r="L595" s="162">
        <f t="shared" si="244"/>
        <v>0</v>
      </c>
      <c r="M595" s="163">
        <f t="shared" si="244"/>
        <v>0</v>
      </c>
      <c r="N595" s="162">
        <f t="shared" si="244"/>
        <v>0</v>
      </c>
      <c r="O595" s="162">
        <f t="shared" si="244"/>
        <v>4777.28</v>
      </c>
      <c r="P595" s="162">
        <f t="shared" si="244"/>
        <v>43508674.840000004</v>
      </c>
      <c r="Q595" s="162">
        <f t="shared" si="244"/>
        <v>0</v>
      </c>
      <c r="R595" s="162">
        <f t="shared" si="244"/>
        <v>0</v>
      </c>
      <c r="S595" s="162">
        <f t="shared" si="244"/>
        <v>373.2</v>
      </c>
      <c r="T595" s="162">
        <f t="shared" si="244"/>
        <v>2641865.42</v>
      </c>
      <c r="U595" s="162">
        <f t="shared" si="244"/>
        <v>0</v>
      </c>
      <c r="V595" s="162">
        <f t="shared" si="244"/>
        <v>0</v>
      </c>
      <c r="W595" s="162">
        <f t="shared" si="244"/>
        <v>0</v>
      </c>
      <c r="X595" s="162">
        <f t="shared" si="244"/>
        <v>0</v>
      </c>
      <c r="Y595" s="162">
        <f t="shared" si="244"/>
        <v>0</v>
      </c>
      <c r="Z595" s="162">
        <f t="shared" si="244"/>
        <v>0</v>
      </c>
      <c r="AA595" s="162">
        <f t="shared" si="244"/>
        <v>0</v>
      </c>
      <c r="AB595" s="162">
        <f t="shared" si="244"/>
        <v>0</v>
      </c>
      <c r="AC595" s="162">
        <f t="shared" si="244"/>
        <v>0</v>
      </c>
      <c r="AD595" s="162">
        <f t="shared" si="244"/>
        <v>0</v>
      </c>
      <c r="AE595" s="162">
        <f t="shared" si="244"/>
        <v>959070.91999999993</v>
      </c>
      <c r="AF595" s="162">
        <f t="shared" si="244"/>
        <v>783815.45</v>
      </c>
      <c r="AG595" s="162">
        <f t="shared" si="244"/>
        <v>0</v>
      </c>
      <c r="AH595" s="138" t="s">
        <v>17012</v>
      </c>
      <c r="AI595" s="138" t="s">
        <v>17012</v>
      </c>
      <c r="AJ595" s="138" t="s">
        <v>17012</v>
      </c>
      <c r="AK595" s="169"/>
      <c r="AL595" s="169"/>
      <c r="AM595" s="169"/>
      <c r="AN595" s="169"/>
      <c r="AO595" s="170"/>
      <c r="AP595" s="170"/>
      <c r="AQ595" s="170"/>
      <c r="AR595" s="170"/>
      <c r="AS595" s="170"/>
      <c r="AT595" s="170"/>
      <c r="AU595" s="170"/>
      <c r="AV595" s="170"/>
      <c r="AW595" s="170"/>
      <c r="AX595" s="170"/>
      <c r="AY595" s="170"/>
      <c r="AZ595" s="171"/>
      <c r="BA595" s="171"/>
      <c r="BB595" s="170"/>
      <c r="BC595" s="170"/>
      <c r="BD595" s="172"/>
      <c r="BE595" s="173">
        <f t="shared" ref="BE595:BE647" si="245">BA595-O595</f>
        <v>-4777.28</v>
      </c>
      <c r="BL595" s="118" t="e">
        <f t="shared" si="237"/>
        <v>#N/A</v>
      </c>
      <c r="BO595" s="118" t="s">
        <v>3410</v>
      </c>
      <c r="BP595" s="118" t="s">
        <v>631</v>
      </c>
      <c r="BQ595" s="118" t="s">
        <v>3411</v>
      </c>
      <c r="BW595" s="118" t="s">
        <v>3410</v>
      </c>
      <c r="BX595" s="118" t="s">
        <v>631</v>
      </c>
      <c r="BY595" s="118" t="s">
        <v>3411</v>
      </c>
      <c r="CJ595" s="164">
        <f t="shared" si="208"/>
        <v>-8.149072527885437E-9</v>
      </c>
    </row>
    <row r="596" spans="1:120" x14ac:dyDescent="0.3">
      <c r="A596" s="118">
        <v>1</v>
      </c>
      <c r="B596" s="165">
        <f>SUBTOTAL(9,$A$383:A596)</f>
        <v>198</v>
      </c>
      <c r="C596" s="165"/>
      <c r="D596" s="175" t="s">
        <v>292</v>
      </c>
      <c r="E596" s="198" t="s">
        <v>17419</v>
      </c>
      <c r="F596" s="162">
        <f t="shared" ref="F596:F600" si="246">G596+H596+I596+J596+K596+L596+N596+P596+R596+T596+V596+W596+X596+Y596+Z596+AA596+AB596+AC596+AD596+AE596+AF596+AG596</f>
        <v>6924120.0899999999</v>
      </c>
      <c r="G596" s="178">
        <v>0</v>
      </c>
      <c r="H596" s="178">
        <v>0</v>
      </c>
      <c r="I596" s="178">
        <v>0</v>
      </c>
      <c r="J596" s="178">
        <v>0</v>
      </c>
      <c r="K596" s="178">
        <v>0</v>
      </c>
      <c r="L596" s="178">
        <v>0</v>
      </c>
      <c r="M596" s="195">
        <v>0</v>
      </c>
      <c r="N596" s="178">
        <v>0</v>
      </c>
      <c r="O596" s="162">
        <v>637.79999999999995</v>
      </c>
      <c r="P596" s="162">
        <v>6674554.6900000004</v>
      </c>
      <c r="Q596" s="178">
        <v>0</v>
      </c>
      <c r="R596" s="178">
        <v>0</v>
      </c>
      <c r="S596" s="178">
        <v>0</v>
      </c>
      <c r="T596" s="178">
        <v>0</v>
      </c>
      <c r="U596" s="178">
        <v>0</v>
      </c>
      <c r="V596" s="178">
        <v>0</v>
      </c>
      <c r="W596" s="178">
        <v>0</v>
      </c>
      <c r="X596" s="178">
        <v>0</v>
      </c>
      <c r="Y596" s="178">
        <v>0</v>
      </c>
      <c r="Z596" s="178">
        <v>0</v>
      </c>
      <c r="AA596" s="178">
        <v>0</v>
      </c>
      <c r="AB596" s="178">
        <v>0</v>
      </c>
      <c r="AC596" s="178">
        <v>0</v>
      </c>
      <c r="AD596" s="178">
        <v>0</v>
      </c>
      <c r="AE596" s="178">
        <f>ROUND(P596*2.14%,2)</f>
        <v>142835.47</v>
      </c>
      <c r="AF596" s="178">
        <v>106729.93</v>
      </c>
      <c r="AG596" s="178">
        <v>0</v>
      </c>
      <c r="AH596" s="138">
        <v>2024</v>
      </c>
      <c r="AI596" s="138">
        <v>2024</v>
      </c>
      <c r="AJ596" s="138">
        <v>2024</v>
      </c>
      <c r="AK596" s="169"/>
      <c r="AL596" s="169"/>
      <c r="AM596" s="169"/>
      <c r="AN596" s="169"/>
      <c r="AO596" s="170" t="s">
        <v>16940</v>
      </c>
      <c r="AP596" s="170" t="s">
        <v>16936</v>
      </c>
      <c r="AQ596" s="170">
        <v>0</v>
      </c>
      <c r="AR596" s="170" t="s">
        <v>16952</v>
      </c>
      <c r="AS596" s="170" t="s">
        <v>16954</v>
      </c>
      <c r="AT596" s="170">
        <v>0</v>
      </c>
      <c r="AU596" s="170"/>
      <c r="AV596" s="170"/>
      <c r="AW596" s="170"/>
      <c r="AX596" s="170"/>
      <c r="AY596" s="170" t="s">
        <v>614</v>
      </c>
      <c r="AZ596" s="171">
        <v>737.56</v>
      </c>
      <c r="BA596" s="171">
        <v>607.5</v>
      </c>
      <c r="BB596" s="170" t="s">
        <v>2966</v>
      </c>
      <c r="BC596" s="170" t="s">
        <v>16998</v>
      </c>
      <c r="BD596" s="172"/>
      <c r="BE596" s="173">
        <f t="shared" si="245"/>
        <v>-30.299999999999955</v>
      </c>
      <c r="BL596" s="118" t="str">
        <f t="shared" si="237"/>
        <v>768.000</v>
      </c>
      <c r="BO596" s="118" t="s">
        <v>3413</v>
      </c>
      <c r="BP596" s="118" t="s">
        <v>625</v>
      </c>
      <c r="BQ596" s="118" t="s">
        <v>3415</v>
      </c>
      <c r="BW596" s="118" t="s">
        <v>3413</v>
      </c>
      <c r="BX596" s="118" t="s">
        <v>625</v>
      </c>
      <c r="BY596" s="118" t="s">
        <v>3415</v>
      </c>
      <c r="CJ596" s="164">
        <f t="shared" si="208"/>
        <v>-5.5297277867794037E-10</v>
      </c>
    </row>
    <row r="597" spans="1:120" x14ac:dyDescent="0.3">
      <c r="A597" s="118">
        <v>1</v>
      </c>
      <c r="B597" s="165">
        <f>SUBTOTAL(9,$A$383:A597)</f>
        <v>199</v>
      </c>
      <c r="C597" s="165"/>
      <c r="D597" s="175" t="s">
        <v>293</v>
      </c>
      <c r="E597" s="198" t="s">
        <v>17419</v>
      </c>
      <c r="F597" s="162">
        <f t="shared" si="246"/>
        <v>15214803.239999998</v>
      </c>
      <c r="G597" s="178">
        <v>0</v>
      </c>
      <c r="H597" s="178">
        <v>0</v>
      </c>
      <c r="I597" s="178">
        <v>0</v>
      </c>
      <c r="J597" s="178">
        <v>0</v>
      </c>
      <c r="K597" s="178">
        <v>0</v>
      </c>
      <c r="L597" s="178">
        <v>0</v>
      </c>
      <c r="M597" s="195">
        <v>0</v>
      </c>
      <c r="N597" s="178">
        <v>0</v>
      </c>
      <c r="O597" s="162">
        <v>1401.48</v>
      </c>
      <c r="P597" s="162">
        <v>14661068.189999999</v>
      </c>
      <c r="Q597" s="178">
        <v>0</v>
      </c>
      <c r="R597" s="178">
        <v>0</v>
      </c>
      <c r="S597" s="178">
        <v>0</v>
      </c>
      <c r="T597" s="178">
        <v>0</v>
      </c>
      <c r="U597" s="178">
        <v>0</v>
      </c>
      <c r="V597" s="178">
        <v>0</v>
      </c>
      <c r="W597" s="178">
        <v>0</v>
      </c>
      <c r="X597" s="178">
        <v>0</v>
      </c>
      <c r="Y597" s="178">
        <v>0</v>
      </c>
      <c r="Z597" s="178">
        <v>0</v>
      </c>
      <c r="AA597" s="178">
        <v>0</v>
      </c>
      <c r="AB597" s="178">
        <v>0</v>
      </c>
      <c r="AC597" s="178">
        <v>0</v>
      </c>
      <c r="AD597" s="178">
        <v>0</v>
      </c>
      <c r="AE597" s="178">
        <f>ROUND(P597*2.14%,2)</f>
        <v>313746.86</v>
      </c>
      <c r="AF597" s="178">
        <v>239988.19</v>
      </c>
      <c r="AG597" s="178">
        <v>0</v>
      </c>
      <c r="AH597" s="138">
        <v>2024</v>
      </c>
      <c r="AI597" s="138">
        <v>2024</v>
      </c>
      <c r="AJ597" s="138">
        <v>2024</v>
      </c>
      <c r="AK597" s="169"/>
      <c r="AL597" s="169"/>
      <c r="AM597" s="169"/>
      <c r="AN597" s="169"/>
      <c r="AO597" s="170" t="s">
        <v>16940</v>
      </c>
      <c r="AP597" s="170" t="s">
        <v>16936</v>
      </c>
      <c r="AQ597" s="170">
        <v>0</v>
      </c>
      <c r="AR597" s="170" t="s">
        <v>16958</v>
      </c>
      <c r="AS597" s="170" t="s">
        <v>16947</v>
      </c>
      <c r="AT597" s="170" t="s">
        <v>16950</v>
      </c>
      <c r="AU597" s="170"/>
      <c r="AV597" s="170"/>
      <c r="AW597" s="170"/>
      <c r="AX597" s="170"/>
      <c r="AY597" s="170" t="s">
        <v>736</v>
      </c>
      <c r="AZ597" s="171">
        <v>3369.4</v>
      </c>
      <c r="BA597" s="171">
        <v>1374</v>
      </c>
      <c r="BB597" s="170" t="s">
        <v>2966</v>
      </c>
      <c r="BC597" s="170" t="s">
        <v>16998</v>
      </c>
      <c r="BD597" s="172"/>
      <c r="BE597" s="173">
        <f t="shared" si="245"/>
        <v>-27.480000000000018</v>
      </c>
      <c r="BL597" s="118" t="str">
        <f t="shared" si="237"/>
        <v>1597.200</v>
      </c>
      <c r="BO597" s="118" t="s">
        <v>3416</v>
      </c>
      <c r="BP597" s="118" t="s">
        <v>669</v>
      </c>
      <c r="BQ597" s="118" t="s">
        <v>3419</v>
      </c>
      <c r="BW597" s="118" t="s">
        <v>3416</v>
      </c>
      <c r="BX597" s="118" t="s">
        <v>669</v>
      </c>
      <c r="BY597" s="118" t="s">
        <v>3419</v>
      </c>
      <c r="CJ597" s="164">
        <f t="shared" si="208"/>
        <v>-1.1059455573558807E-9</v>
      </c>
    </row>
    <row r="598" spans="1:120" x14ac:dyDescent="0.3">
      <c r="A598" s="118">
        <v>1</v>
      </c>
      <c r="B598" s="165">
        <f>SUBTOTAL(9,$A$383:A598)</f>
        <v>200</v>
      </c>
      <c r="C598" s="165"/>
      <c r="D598" s="175" t="s">
        <v>1586</v>
      </c>
      <c r="E598" s="198" t="s">
        <v>17419</v>
      </c>
      <c r="F598" s="162">
        <f t="shared" si="246"/>
        <v>22884652.599999998</v>
      </c>
      <c r="G598" s="178">
        <v>0</v>
      </c>
      <c r="H598" s="178">
        <v>0</v>
      </c>
      <c r="I598" s="178">
        <v>0</v>
      </c>
      <c r="J598" s="178">
        <v>0</v>
      </c>
      <c r="K598" s="178">
        <v>0</v>
      </c>
      <c r="L598" s="178">
        <v>0</v>
      </c>
      <c r="M598" s="195">
        <v>0</v>
      </c>
      <c r="N598" s="178">
        <v>0</v>
      </c>
      <c r="O598" s="162">
        <v>2738</v>
      </c>
      <c r="P598" s="162">
        <f>20093453.55+2079598.41</f>
        <v>22173051.960000001</v>
      </c>
      <c r="Q598" s="178">
        <v>0</v>
      </c>
      <c r="R598" s="178">
        <v>0</v>
      </c>
      <c r="S598" s="178">
        <v>0</v>
      </c>
      <c r="T598" s="178">
        <v>0</v>
      </c>
      <c r="U598" s="178">
        <v>0</v>
      </c>
      <c r="V598" s="178">
        <v>0</v>
      </c>
      <c r="W598" s="178">
        <v>0</v>
      </c>
      <c r="X598" s="178">
        <v>0</v>
      </c>
      <c r="Y598" s="178">
        <v>0</v>
      </c>
      <c r="Z598" s="178">
        <v>0</v>
      </c>
      <c r="AA598" s="178">
        <v>0</v>
      </c>
      <c r="AB598" s="178">
        <v>0</v>
      </c>
      <c r="AC598" s="178">
        <v>0</v>
      </c>
      <c r="AD598" s="178">
        <v>0</v>
      </c>
      <c r="AE598" s="178">
        <f>ROUND(P598*2.14%,2)</f>
        <v>474503.31</v>
      </c>
      <c r="AF598" s="178">
        <v>237097.33</v>
      </c>
      <c r="AG598" s="178">
        <v>0</v>
      </c>
      <c r="AH598" s="138">
        <v>2024</v>
      </c>
      <c r="AI598" s="138">
        <v>2024</v>
      </c>
      <c r="AJ598" s="138">
        <v>2024</v>
      </c>
      <c r="AK598" s="169"/>
      <c r="AL598" s="169"/>
      <c r="AM598" s="169"/>
      <c r="AN598" s="169"/>
      <c r="AO598" s="170"/>
      <c r="AP598" s="170"/>
      <c r="AQ598" s="170"/>
      <c r="AR598" s="170"/>
      <c r="AS598" s="170"/>
      <c r="AT598" s="170"/>
      <c r="AU598" s="170"/>
      <c r="AV598" s="170"/>
      <c r="AW598" s="170"/>
      <c r="AX598" s="170"/>
      <c r="AY598" s="170"/>
      <c r="AZ598" s="171"/>
      <c r="BA598" s="171"/>
      <c r="BB598" s="170"/>
      <c r="BC598" s="170"/>
      <c r="BD598" s="172"/>
      <c r="BE598" s="173"/>
      <c r="CJ598" s="164"/>
    </row>
    <row r="599" spans="1:120" s="184" customFormat="1" x14ac:dyDescent="0.3">
      <c r="A599" s="118">
        <v>1</v>
      </c>
      <c r="B599" s="165">
        <f>SUBTOTAL(9,$A$383:A599)</f>
        <v>201</v>
      </c>
      <c r="C599" s="165"/>
      <c r="D599" s="160" t="s">
        <v>9065</v>
      </c>
      <c r="E599" s="198" t="s">
        <v>17419</v>
      </c>
      <c r="F599" s="162">
        <f t="shared" si="246"/>
        <v>2669850.6999999997</v>
      </c>
      <c r="G599" s="207">
        <v>0</v>
      </c>
      <c r="H599" s="207">
        <v>0</v>
      </c>
      <c r="I599" s="179">
        <v>0</v>
      </c>
      <c r="J599" s="207">
        <v>0</v>
      </c>
      <c r="K599" s="207">
        <v>0</v>
      </c>
      <c r="L599" s="207">
        <v>0</v>
      </c>
      <c r="M599" s="200">
        <v>0</v>
      </c>
      <c r="N599" s="179">
        <v>0</v>
      </c>
      <c r="O599" s="179">
        <v>0</v>
      </c>
      <c r="P599" s="179">
        <v>0</v>
      </c>
      <c r="Q599" s="207">
        <v>0</v>
      </c>
      <c r="R599" s="207">
        <v>0</v>
      </c>
      <c r="S599" s="167">
        <v>373.2</v>
      </c>
      <c r="T599" s="178">
        <v>2641865.42</v>
      </c>
      <c r="U599" s="179">
        <v>0</v>
      </c>
      <c r="V599" s="179">
        <v>0</v>
      </c>
      <c r="W599" s="179">
        <v>0</v>
      </c>
      <c r="X599" s="179">
        <v>0</v>
      </c>
      <c r="Y599" s="179">
        <v>0</v>
      </c>
      <c r="Z599" s="179">
        <v>0</v>
      </c>
      <c r="AA599" s="179">
        <v>0</v>
      </c>
      <c r="AB599" s="179">
        <v>0</v>
      </c>
      <c r="AC599" s="179">
        <v>0</v>
      </c>
      <c r="AD599" s="179">
        <v>0</v>
      </c>
      <c r="AE599" s="179">
        <f t="shared" ref="AE599" si="247">ROUND(P599*1.0593%,2)+ROUND(G599*1.0593%,2)+ROUND(H599*1.0593%,2)+ROUND(I599*1.0593%,2)+ROUND(J599*1.0593%,2)+ROUND(K599*1.0593%,2)+ROUND(L599*1.0593%,2)+ROUND(N599*1.0593%,2)+ROUND(R599*1.0593%,2)+ROUND(T599*1.0593%,2)+ROUND(V599*1.0593%,2)+ROUND(W599*1.0593%,2)+ROUND(X599*1.0593%,2)+ROUND(Y599*1.0593%,2)+ROUND(Z599*1.0593%,2)+ROUND(AA599*1.0593%,2)+ROUND(AB599*1.0593%,2)+ROUND(AC599*1.0593%,2)+ROUND(AD599*1.0593%,2)</f>
        <v>27985.279999999999</v>
      </c>
      <c r="AF599" s="179">
        <v>0</v>
      </c>
      <c r="AG599" s="179">
        <v>0</v>
      </c>
      <c r="AH599" s="181" t="s">
        <v>17033</v>
      </c>
      <c r="AI599" s="181">
        <v>2024</v>
      </c>
      <c r="AJ599" s="182">
        <v>2024</v>
      </c>
      <c r="BY599" s="185"/>
      <c r="CC599" s="184" t="e">
        <f>VLOOKUP(D599,CD:CE,2,FALSE)</f>
        <v>#N/A</v>
      </c>
      <c r="CG599" s="184" t="e">
        <f>VLOOKUP(D599,CH:CI,2,FALSE)</f>
        <v>#N/A</v>
      </c>
      <c r="CJ599" s="164">
        <f t="shared" ref="CJ599" si="248">F599-G599-H599-I599-J599-K599-L599-N599-P599-R599-T599-V599-W599-X599-Y599-Z599-AA599-AB599-AC599-AD599-AE599-AF599-AG599</f>
        <v>-2.0372681319713593E-10</v>
      </c>
      <c r="CN599" s="184" t="e">
        <f>VLOOKUP(D599,CO:CP,2,FALSE)</f>
        <v>#N/A</v>
      </c>
      <c r="DM599" s="184" t="e">
        <f>VLOOKUP(D599,DN:DO,2,FALSE)</f>
        <v>#N/A</v>
      </c>
      <c r="DP599" s="118"/>
    </row>
    <row r="600" spans="1:120" s="184" customFormat="1" x14ac:dyDescent="0.3">
      <c r="A600" s="118">
        <v>1</v>
      </c>
      <c r="B600" s="165">
        <f>SUBTOTAL(9,$A$383:A600)</f>
        <v>202</v>
      </c>
      <c r="C600" s="165"/>
      <c r="D600" s="160" t="s">
        <v>9111</v>
      </c>
      <c r="E600" s="198" t="s">
        <v>17419</v>
      </c>
      <c r="F600" s="162">
        <f t="shared" si="246"/>
        <v>200000</v>
      </c>
      <c r="G600" s="207">
        <v>0</v>
      </c>
      <c r="H600" s="207">
        <v>0</v>
      </c>
      <c r="I600" s="179">
        <v>0</v>
      </c>
      <c r="J600" s="207">
        <v>0</v>
      </c>
      <c r="K600" s="207">
        <v>0</v>
      </c>
      <c r="L600" s="207">
        <v>0</v>
      </c>
      <c r="M600" s="200">
        <v>0</v>
      </c>
      <c r="N600" s="179">
        <v>0</v>
      </c>
      <c r="O600" s="179">
        <v>0</v>
      </c>
      <c r="P600" s="179">
        <v>0</v>
      </c>
      <c r="Q600" s="207">
        <v>0</v>
      </c>
      <c r="R600" s="207">
        <v>0</v>
      </c>
      <c r="S600" s="233">
        <v>0</v>
      </c>
      <c r="T600" s="178">
        <v>0</v>
      </c>
      <c r="U600" s="179">
        <v>0</v>
      </c>
      <c r="V600" s="179">
        <v>0</v>
      </c>
      <c r="W600" s="179">
        <v>0</v>
      </c>
      <c r="X600" s="179">
        <v>0</v>
      </c>
      <c r="Y600" s="179">
        <v>0</v>
      </c>
      <c r="Z600" s="179">
        <v>0</v>
      </c>
      <c r="AA600" s="179">
        <v>0</v>
      </c>
      <c r="AB600" s="179">
        <v>0</v>
      </c>
      <c r="AC600" s="179">
        <v>0</v>
      </c>
      <c r="AD600" s="179">
        <v>0</v>
      </c>
      <c r="AE600" s="179">
        <v>0</v>
      </c>
      <c r="AF600" s="179">
        <v>200000</v>
      </c>
      <c r="AG600" s="179">
        <v>0</v>
      </c>
      <c r="AH600" s="181">
        <v>2024</v>
      </c>
      <c r="AI600" s="181" t="s">
        <v>17033</v>
      </c>
      <c r="AJ600" s="182" t="s">
        <v>17033</v>
      </c>
      <c r="BY600" s="185"/>
      <c r="CJ600" s="164"/>
      <c r="DP600" s="118"/>
    </row>
    <row r="601" spans="1:120" x14ac:dyDescent="0.3">
      <c r="B601" s="196" t="s">
        <v>331</v>
      </c>
      <c r="C601" s="196"/>
      <c r="D601" s="196"/>
      <c r="E601" s="197"/>
      <c r="F601" s="161">
        <f>F602</f>
        <v>6124011.9400000004</v>
      </c>
      <c r="G601" s="162">
        <f t="shared" ref="G601:AG601" si="249">G602</f>
        <v>0</v>
      </c>
      <c r="H601" s="162">
        <f t="shared" si="249"/>
        <v>0</v>
      </c>
      <c r="I601" s="162">
        <f t="shared" si="249"/>
        <v>0</v>
      </c>
      <c r="J601" s="162">
        <f t="shared" si="249"/>
        <v>0</v>
      </c>
      <c r="K601" s="162">
        <f t="shared" si="249"/>
        <v>0</v>
      </c>
      <c r="L601" s="162">
        <f t="shared" si="249"/>
        <v>0</v>
      </c>
      <c r="M601" s="163">
        <f t="shared" si="249"/>
        <v>0</v>
      </c>
      <c r="N601" s="162">
        <f t="shared" si="249"/>
        <v>0</v>
      </c>
      <c r="O601" s="162">
        <f t="shared" si="249"/>
        <v>735.12</v>
      </c>
      <c r="P601" s="162">
        <f t="shared" si="249"/>
        <v>5887827.5700000003</v>
      </c>
      <c r="Q601" s="162">
        <f t="shared" si="249"/>
        <v>0</v>
      </c>
      <c r="R601" s="162">
        <f t="shared" si="249"/>
        <v>0</v>
      </c>
      <c r="S601" s="162">
        <f t="shared" si="249"/>
        <v>0</v>
      </c>
      <c r="T601" s="162">
        <f t="shared" si="249"/>
        <v>0</v>
      </c>
      <c r="U601" s="162">
        <f t="shared" si="249"/>
        <v>0</v>
      </c>
      <c r="V601" s="162">
        <f t="shared" si="249"/>
        <v>0</v>
      </c>
      <c r="W601" s="162">
        <f t="shared" si="249"/>
        <v>0</v>
      </c>
      <c r="X601" s="162">
        <f t="shared" si="249"/>
        <v>0</v>
      </c>
      <c r="Y601" s="162">
        <f t="shared" si="249"/>
        <v>0</v>
      </c>
      <c r="Z601" s="162">
        <f t="shared" si="249"/>
        <v>0</v>
      </c>
      <c r="AA601" s="162">
        <f t="shared" si="249"/>
        <v>0</v>
      </c>
      <c r="AB601" s="162">
        <f t="shared" si="249"/>
        <v>0</v>
      </c>
      <c r="AC601" s="162">
        <f t="shared" si="249"/>
        <v>0</v>
      </c>
      <c r="AD601" s="162">
        <f t="shared" si="249"/>
        <v>0</v>
      </c>
      <c r="AE601" s="162">
        <f t="shared" si="249"/>
        <v>125999.51</v>
      </c>
      <c r="AF601" s="162">
        <f t="shared" si="249"/>
        <v>110184.86</v>
      </c>
      <c r="AG601" s="162">
        <f t="shared" si="249"/>
        <v>0</v>
      </c>
      <c r="AH601" s="138" t="s">
        <v>17012</v>
      </c>
      <c r="AI601" s="138" t="s">
        <v>17012</v>
      </c>
      <c r="AJ601" s="138" t="s">
        <v>17012</v>
      </c>
      <c r="AK601" s="169"/>
      <c r="AL601" s="169"/>
      <c r="AM601" s="169"/>
      <c r="AN601" s="169"/>
      <c r="AO601" s="170"/>
      <c r="AP601" s="170"/>
      <c r="AQ601" s="170"/>
      <c r="AR601" s="170"/>
      <c r="AS601" s="170"/>
      <c r="AT601" s="170"/>
      <c r="AU601" s="170"/>
      <c r="AV601" s="170"/>
      <c r="AW601" s="170"/>
      <c r="AX601" s="170"/>
      <c r="AY601" s="170"/>
      <c r="AZ601" s="171"/>
      <c r="BA601" s="171"/>
      <c r="BB601" s="170"/>
      <c r="BC601" s="170"/>
      <c r="BD601" s="172"/>
      <c r="BE601" s="173">
        <f t="shared" si="245"/>
        <v>-735.12</v>
      </c>
      <c r="BL601" s="118" t="e">
        <f>VLOOKUP(D601,BO:BQ,3,FALSE)</f>
        <v>#N/A</v>
      </c>
      <c r="BO601" s="118" t="s">
        <v>3461</v>
      </c>
      <c r="BP601" s="118" t="s">
        <v>2983</v>
      </c>
      <c r="BQ601" s="118" t="s">
        <v>2983</v>
      </c>
      <c r="BW601" s="118" t="s">
        <v>3461</v>
      </c>
      <c r="BX601" s="118" t="s">
        <v>2983</v>
      </c>
      <c r="BY601" s="118" t="s">
        <v>2983</v>
      </c>
      <c r="CJ601" s="164">
        <f t="shared" si="208"/>
        <v>1.1641532182693481E-10</v>
      </c>
    </row>
    <row r="602" spans="1:120" x14ac:dyDescent="0.3">
      <c r="A602" s="118">
        <v>1</v>
      </c>
      <c r="B602" s="165">
        <f>SUBTOTAL(9,$A$383:A602)</f>
        <v>203</v>
      </c>
      <c r="C602" s="165"/>
      <c r="D602" s="175" t="s">
        <v>333</v>
      </c>
      <c r="E602" s="198" t="s">
        <v>17420</v>
      </c>
      <c r="F602" s="162">
        <f>G602+H602+I602+J602+K602+L602+N602+P602+R602+T602+V602+W602+X602+Y602+Z602+AA602+AB602+AC602+AD602+AE602+AF602+AG602</f>
        <v>6124011.9400000004</v>
      </c>
      <c r="G602" s="178">
        <v>0</v>
      </c>
      <c r="H602" s="178">
        <v>0</v>
      </c>
      <c r="I602" s="178">
        <v>0</v>
      </c>
      <c r="J602" s="178">
        <v>0</v>
      </c>
      <c r="K602" s="178">
        <v>0</v>
      </c>
      <c r="L602" s="178">
        <v>0</v>
      </c>
      <c r="M602" s="195">
        <v>0</v>
      </c>
      <c r="N602" s="178">
        <v>0</v>
      </c>
      <c r="O602" s="162">
        <v>735.12</v>
      </c>
      <c r="P602" s="162">
        <v>5887827.5700000003</v>
      </c>
      <c r="Q602" s="178">
        <v>0</v>
      </c>
      <c r="R602" s="178">
        <v>0</v>
      </c>
      <c r="S602" s="178">
        <v>0</v>
      </c>
      <c r="T602" s="178">
        <v>0</v>
      </c>
      <c r="U602" s="178">
        <v>0</v>
      </c>
      <c r="V602" s="178">
        <v>0</v>
      </c>
      <c r="W602" s="178">
        <v>0</v>
      </c>
      <c r="X602" s="178">
        <v>0</v>
      </c>
      <c r="Y602" s="178">
        <v>0</v>
      </c>
      <c r="Z602" s="178">
        <v>0</v>
      </c>
      <c r="AA602" s="178">
        <v>0</v>
      </c>
      <c r="AB602" s="178">
        <v>0</v>
      </c>
      <c r="AC602" s="178">
        <v>0</v>
      </c>
      <c r="AD602" s="178">
        <v>0</v>
      </c>
      <c r="AE602" s="162">
        <f>ROUND(P602*2.14%,2)</f>
        <v>125999.51</v>
      </c>
      <c r="AF602" s="162">
        <v>110184.86</v>
      </c>
      <c r="AG602" s="178">
        <v>0</v>
      </c>
      <c r="AH602" s="138">
        <v>2024</v>
      </c>
      <c r="AI602" s="138">
        <v>2024</v>
      </c>
      <c r="AJ602" s="138">
        <v>2024</v>
      </c>
      <c r="AK602" s="169"/>
      <c r="AL602" s="169"/>
      <c r="AM602" s="169"/>
      <c r="AN602" s="169"/>
      <c r="AO602" s="170" t="s">
        <v>16946</v>
      </c>
      <c r="AP602" s="170" t="s">
        <v>16942</v>
      </c>
      <c r="AQ602" s="170">
        <v>0</v>
      </c>
      <c r="AR602" s="170" t="s">
        <v>16957</v>
      </c>
      <c r="AS602" s="170" t="s">
        <v>16947</v>
      </c>
      <c r="AT602" s="170">
        <v>0</v>
      </c>
      <c r="AU602" s="170"/>
      <c r="AV602" s="170"/>
      <c r="AW602" s="170"/>
      <c r="AX602" s="170"/>
      <c r="AY602" s="170" t="s">
        <v>778</v>
      </c>
      <c r="AZ602" s="171">
        <v>775.8</v>
      </c>
      <c r="BA602" s="171">
        <v>760.5</v>
      </c>
      <c r="BB602" s="170" t="s">
        <v>2966</v>
      </c>
      <c r="BC602" s="170" t="s">
        <v>16998</v>
      </c>
      <c r="BD602" s="172"/>
      <c r="BE602" s="173">
        <f t="shared" si="245"/>
        <v>25.379999999999995</v>
      </c>
      <c r="BL602" s="118" t="str">
        <f>VLOOKUP(D602,BO:BQ,3,FALSE)</f>
        <v>764.000</v>
      </c>
      <c r="BO602" s="118" t="s">
        <v>3463</v>
      </c>
      <c r="BP602" s="118" t="s">
        <v>2983</v>
      </c>
      <c r="BQ602" s="118" t="s">
        <v>2983</v>
      </c>
      <c r="BW602" s="118" t="s">
        <v>3463</v>
      </c>
      <c r="BX602" s="118" t="s">
        <v>2983</v>
      </c>
      <c r="BY602" s="118" t="s">
        <v>2983</v>
      </c>
      <c r="CJ602" s="164">
        <f t="shared" si="208"/>
        <v>1.1641532182693481E-10</v>
      </c>
    </row>
    <row r="603" spans="1:120" x14ac:dyDescent="0.3">
      <c r="B603" s="196" t="s">
        <v>332</v>
      </c>
      <c r="C603" s="196"/>
      <c r="D603" s="196"/>
      <c r="E603" s="197"/>
      <c r="F603" s="161">
        <f>F604</f>
        <v>2111295.25</v>
      </c>
      <c r="G603" s="162">
        <f t="shared" ref="G603:AG603" si="250">G604</f>
        <v>0</v>
      </c>
      <c r="H603" s="162">
        <f t="shared" si="250"/>
        <v>0</v>
      </c>
      <c r="I603" s="162">
        <f t="shared" si="250"/>
        <v>0</v>
      </c>
      <c r="J603" s="162">
        <f t="shared" si="250"/>
        <v>0</v>
      </c>
      <c r="K603" s="162">
        <f t="shared" si="250"/>
        <v>0</v>
      </c>
      <c r="L603" s="162">
        <f t="shared" si="250"/>
        <v>0</v>
      </c>
      <c r="M603" s="163">
        <f t="shared" si="250"/>
        <v>0</v>
      </c>
      <c r="N603" s="162">
        <f t="shared" si="250"/>
        <v>0</v>
      </c>
      <c r="O603" s="162">
        <f t="shared" si="250"/>
        <v>260</v>
      </c>
      <c r="P603" s="162">
        <f t="shared" si="250"/>
        <v>1997900.92</v>
      </c>
      <c r="Q603" s="162">
        <f t="shared" si="250"/>
        <v>0</v>
      </c>
      <c r="R603" s="162">
        <f t="shared" si="250"/>
        <v>0</v>
      </c>
      <c r="S603" s="162">
        <f t="shared" si="250"/>
        <v>0</v>
      </c>
      <c r="T603" s="162">
        <f t="shared" si="250"/>
        <v>0</v>
      </c>
      <c r="U603" s="162">
        <f t="shared" si="250"/>
        <v>0</v>
      </c>
      <c r="V603" s="162">
        <f t="shared" si="250"/>
        <v>0</v>
      </c>
      <c r="W603" s="162">
        <f t="shared" si="250"/>
        <v>0</v>
      </c>
      <c r="X603" s="162">
        <f t="shared" si="250"/>
        <v>0</v>
      </c>
      <c r="Y603" s="162">
        <f t="shared" si="250"/>
        <v>0</v>
      </c>
      <c r="Z603" s="162">
        <f t="shared" si="250"/>
        <v>0</v>
      </c>
      <c r="AA603" s="162">
        <f t="shared" si="250"/>
        <v>0</v>
      </c>
      <c r="AB603" s="162">
        <f t="shared" si="250"/>
        <v>0</v>
      </c>
      <c r="AC603" s="162">
        <f t="shared" si="250"/>
        <v>0</v>
      </c>
      <c r="AD603" s="162">
        <f t="shared" si="250"/>
        <v>0</v>
      </c>
      <c r="AE603" s="162">
        <f t="shared" si="250"/>
        <v>42755.08</v>
      </c>
      <c r="AF603" s="162">
        <f t="shared" si="250"/>
        <v>70639.25</v>
      </c>
      <c r="AG603" s="162">
        <f t="shared" si="250"/>
        <v>0</v>
      </c>
      <c r="AH603" s="138" t="s">
        <v>17012</v>
      </c>
      <c r="AI603" s="138" t="s">
        <v>17012</v>
      </c>
      <c r="AJ603" s="138" t="s">
        <v>17012</v>
      </c>
      <c r="AK603" s="169"/>
      <c r="AL603" s="169"/>
      <c r="AM603" s="169"/>
      <c r="AN603" s="169"/>
      <c r="AO603" s="170"/>
      <c r="AP603" s="170"/>
      <c r="AQ603" s="170"/>
      <c r="AR603" s="170"/>
      <c r="AS603" s="170"/>
      <c r="AT603" s="170"/>
      <c r="AU603" s="170"/>
      <c r="AV603" s="170"/>
      <c r="AW603" s="170"/>
      <c r="AX603" s="170"/>
      <c r="AY603" s="170"/>
      <c r="AZ603" s="171"/>
      <c r="BA603" s="171"/>
      <c r="BB603" s="170"/>
      <c r="BC603" s="170"/>
      <c r="BD603" s="172"/>
      <c r="BE603" s="173">
        <f t="shared" si="245"/>
        <v>-260</v>
      </c>
      <c r="BL603" s="118" t="e">
        <f>VLOOKUP(D603,BO:BQ,3,FALSE)</f>
        <v>#N/A</v>
      </c>
      <c r="BO603" s="118" t="s">
        <v>3465</v>
      </c>
      <c r="BP603" s="118" t="s">
        <v>1269</v>
      </c>
      <c r="BQ603" s="118" t="s">
        <v>2194</v>
      </c>
      <c r="BW603" s="118" t="s">
        <v>3465</v>
      </c>
      <c r="BX603" s="118" t="s">
        <v>1269</v>
      </c>
      <c r="BY603" s="118" t="s">
        <v>2194</v>
      </c>
      <c r="CJ603" s="164">
        <f t="shared" si="208"/>
        <v>7.2759576141834259E-11</v>
      </c>
    </row>
    <row r="604" spans="1:120" x14ac:dyDescent="0.3">
      <c r="A604" s="118">
        <v>1</v>
      </c>
      <c r="B604" s="165">
        <f>SUBTOTAL(9,$A$383:A604)</f>
        <v>204</v>
      </c>
      <c r="C604" s="165"/>
      <c r="D604" s="175" t="s">
        <v>334</v>
      </c>
      <c r="E604" s="198" t="s">
        <v>17420</v>
      </c>
      <c r="F604" s="162">
        <f>G604+H604+I604+J604+K604+L604+N604+P604+R604+T604+V604+W604+X604+Y604+Z604+AA604+AB604+AC604+AD604+AE604+AF604+AG604</f>
        <v>2111295.25</v>
      </c>
      <c r="G604" s="178">
        <v>0</v>
      </c>
      <c r="H604" s="178">
        <v>0</v>
      </c>
      <c r="I604" s="178">
        <v>0</v>
      </c>
      <c r="J604" s="178">
        <v>0</v>
      </c>
      <c r="K604" s="178">
        <v>0</v>
      </c>
      <c r="L604" s="178">
        <v>0</v>
      </c>
      <c r="M604" s="195">
        <v>0</v>
      </c>
      <c r="N604" s="178">
        <v>0</v>
      </c>
      <c r="O604" s="162">
        <v>260</v>
      </c>
      <c r="P604" s="162">
        <v>1997900.92</v>
      </c>
      <c r="Q604" s="178">
        <v>0</v>
      </c>
      <c r="R604" s="178">
        <v>0</v>
      </c>
      <c r="S604" s="178">
        <v>0</v>
      </c>
      <c r="T604" s="178">
        <v>0</v>
      </c>
      <c r="U604" s="178">
        <v>0</v>
      </c>
      <c r="V604" s="178">
        <v>0</v>
      </c>
      <c r="W604" s="178">
        <v>0</v>
      </c>
      <c r="X604" s="178">
        <v>0</v>
      </c>
      <c r="Y604" s="178">
        <v>0</v>
      </c>
      <c r="Z604" s="178">
        <v>0</v>
      </c>
      <c r="AA604" s="178">
        <v>0</v>
      </c>
      <c r="AB604" s="178">
        <v>0</v>
      </c>
      <c r="AC604" s="178">
        <v>0</v>
      </c>
      <c r="AD604" s="178">
        <v>0</v>
      </c>
      <c r="AE604" s="162">
        <f>ROUND(P604*2.14%,2)</f>
        <v>42755.08</v>
      </c>
      <c r="AF604" s="162">
        <v>70639.25</v>
      </c>
      <c r="AG604" s="178">
        <v>0</v>
      </c>
      <c r="AH604" s="138">
        <v>2024</v>
      </c>
      <c r="AI604" s="138">
        <v>2024</v>
      </c>
      <c r="AJ604" s="138">
        <v>2024</v>
      </c>
      <c r="AK604" s="169"/>
      <c r="AL604" s="169"/>
      <c r="AM604" s="169"/>
      <c r="AN604" s="169"/>
      <c r="AO604" s="170" t="s">
        <v>16956</v>
      </c>
      <c r="AP604" s="170" t="s">
        <v>16956</v>
      </c>
      <c r="AQ604" s="170">
        <v>0</v>
      </c>
      <c r="AR604" s="170" t="s">
        <v>16950</v>
      </c>
      <c r="AS604" s="170" t="s">
        <v>16938</v>
      </c>
      <c r="AT604" s="170">
        <v>0</v>
      </c>
      <c r="AU604" s="170"/>
      <c r="AV604" s="170"/>
      <c r="AW604" s="170"/>
      <c r="AX604" s="170"/>
      <c r="AY604" s="170" t="s">
        <v>636</v>
      </c>
      <c r="AZ604" s="171">
        <v>349.8</v>
      </c>
      <c r="BA604" s="171">
        <v>260</v>
      </c>
      <c r="BB604" s="170" t="s">
        <v>2966</v>
      </c>
      <c r="BC604" s="170">
        <v>2007</v>
      </c>
      <c r="BD604" s="172"/>
      <c r="BE604" s="173">
        <f t="shared" si="245"/>
        <v>0</v>
      </c>
      <c r="BL604" s="118" t="str">
        <f>VLOOKUP(D604,BO:BQ,3,FALSE)</f>
        <v>820.600</v>
      </c>
      <c r="BO604" s="118" t="s">
        <v>3468</v>
      </c>
      <c r="BP604" s="118" t="s">
        <v>1272</v>
      </c>
      <c r="BQ604" s="118" t="s">
        <v>3469</v>
      </c>
      <c r="BW604" s="118" t="s">
        <v>3468</v>
      </c>
      <c r="BX604" s="118" t="s">
        <v>1272</v>
      </c>
      <c r="BY604" s="118" t="s">
        <v>3469</v>
      </c>
      <c r="CJ604" s="164">
        <f t="shared" si="208"/>
        <v>7.2759576141834259E-11</v>
      </c>
    </row>
    <row r="605" spans="1:120" x14ac:dyDescent="0.3">
      <c r="B605" s="196" t="s">
        <v>17431</v>
      </c>
      <c r="C605" s="196"/>
      <c r="D605" s="196"/>
      <c r="E605" s="197"/>
      <c r="F605" s="161">
        <f>F606</f>
        <v>5009564.96</v>
      </c>
      <c r="G605" s="162">
        <f t="shared" ref="G605:AG605" si="251">G606</f>
        <v>0</v>
      </c>
      <c r="H605" s="162">
        <f t="shared" si="251"/>
        <v>0</v>
      </c>
      <c r="I605" s="162">
        <f t="shared" si="251"/>
        <v>0</v>
      </c>
      <c r="J605" s="162">
        <f t="shared" si="251"/>
        <v>0</v>
      </c>
      <c r="K605" s="162">
        <f t="shared" si="251"/>
        <v>0</v>
      </c>
      <c r="L605" s="162">
        <f t="shared" si="251"/>
        <v>0</v>
      </c>
      <c r="M605" s="163">
        <f t="shared" si="251"/>
        <v>0</v>
      </c>
      <c r="N605" s="162">
        <f t="shared" si="251"/>
        <v>0</v>
      </c>
      <c r="O605" s="162">
        <f t="shared" si="251"/>
        <v>575</v>
      </c>
      <c r="P605" s="162">
        <f t="shared" si="251"/>
        <v>4757749.13</v>
      </c>
      <c r="Q605" s="162">
        <f t="shared" si="251"/>
        <v>0</v>
      </c>
      <c r="R605" s="162">
        <f t="shared" si="251"/>
        <v>0</v>
      </c>
      <c r="S605" s="162">
        <f t="shared" si="251"/>
        <v>0</v>
      </c>
      <c r="T605" s="162">
        <f t="shared" si="251"/>
        <v>0</v>
      </c>
      <c r="U605" s="162">
        <f t="shared" si="251"/>
        <v>0</v>
      </c>
      <c r="V605" s="162">
        <f t="shared" si="251"/>
        <v>0</v>
      </c>
      <c r="W605" s="162">
        <f t="shared" si="251"/>
        <v>0</v>
      </c>
      <c r="X605" s="162">
        <f t="shared" si="251"/>
        <v>0</v>
      </c>
      <c r="Y605" s="162">
        <f t="shared" si="251"/>
        <v>0</v>
      </c>
      <c r="Z605" s="162">
        <f t="shared" si="251"/>
        <v>0</v>
      </c>
      <c r="AA605" s="162">
        <f t="shared" si="251"/>
        <v>0</v>
      </c>
      <c r="AB605" s="162">
        <f t="shared" si="251"/>
        <v>0</v>
      </c>
      <c r="AC605" s="162">
        <f t="shared" si="251"/>
        <v>0</v>
      </c>
      <c r="AD605" s="162">
        <f t="shared" si="251"/>
        <v>0</v>
      </c>
      <c r="AE605" s="162">
        <f t="shared" si="251"/>
        <v>101815.83</v>
      </c>
      <c r="AF605" s="162">
        <f t="shared" si="251"/>
        <v>150000</v>
      </c>
      <c r="AG605" s="162">
        <f t="shared" si="251"/>
        <v>0</v>
      </c>
      <c r="AH605" s="138" t="s">
        <v>17012</v>
      </c>
      <c r="AI605" s="138" t="s">
        <v>17012</v>
      </c>
      <c r="AJ605" s="138" t="s">
        <v>17012</v>
      </c>
      <c r="AK605" s="169"/>
      <c r="AL605" s="169"/>
      <c r="AM605" s="169"/>
      <c r="AN605" s="169"/>
      <c r="AO605" s="170"/>
      <c r="AP605" s="170"/>
      <c r="AQ605" s="170"/>
      <c r="AR605" s="170"/>
      <c r="AS605" s="170"/>
      <c r="AT605" s="170"/>
      <c r="AU605" s="170"/>
      <c r="AV605" s="170"/>
      <c r="AW605" s="170"/>
      <c r="AX605" s="170"/>
      <c r="AY605" s="170"/>
      <c r="AZ605" s="171"/>
      <c r="BA605" s="171"/>
      <c r="BB605" s="170"/>
      <c r="BC605" s="170"/>
      <c r="BD605" s="172"/>
      <c r="BE605" s="173"/>
      <c r="CJ605" s="164"/>
    </row>
    <row r="606" spans="1:120" x14ac:dyDescent="0.3">
      <c r="A606" s="118">
        <v>1</v>
      </c>
      <c r="B606" s="165">
        <f>SUBTOTAL(9,$A$383:A606)</f>
        <v>205</v>
      </c>
      <c r="C606" s="165"/>
      <c r="D606" s="175" t="s">
        <v>10238</v>
      </c>
      <c r="E606" s="198" t="s">
        <v>17420</v>
      </c>
      <c r="F606" s="162">
        <f>G606+H606+I606+J606+K606+L606+N606+P606+R606+T606+V606+W606+X606+Y606+Z606+AA606+AB606+AC606+AD606+AE606+AF606+AG606</f>
        <v>5009564.96</v>
      </c>
      <c r="G606" s="178">
        <v>0</v>
      </c>
      <c r="H606" s="178">
        <v>0</v>
      </c>
      <c r="I606" s="178">
        <v>0</v>
      </c>
      <c r="J606" s="178">
        <v>0</v>
      </c>
      <c r="K606" s="178">
        <v>0</v>
      </c>
      <c r="L606" s="178">
        <v>0</v>
      </c>
      <c r="M606" s="195">
        <v>0</v>
      </c>
      <c r="N606" s="178">
        <v>0</v>
      </c>
      <c r="O606" s="162">
        <v>575</v>
      </c>
      <c r="P606" s="162">
        <v>4757749.13</v>
      </c>
      <c r="Q606" s="178">
        <v>0</v>
      </c>
      <c r="R606" s="178">
        <v>0</v>
      </c>
      <c r="S606" s="178">
        <v>0</v>
      </c>
      <c r="T606" s="178">
        <v>0</v>
      </c>
      <c r="U606" s="178">
        <v>0</v>
      </c>
      <c r="V606" s="178">
        <v>0</v>
      </c>
      <c r="W606" s="178">
        <v>0</v>
      </c>
      <c r="X606" s="178">
        <v>0</v>
      </c>
      <c r="Y606" s="178">
        <v>0</v>
      </c>
      <c r="Z606" s="178">
        <v>0</v>
      </c>
      <c r="AA606" s="178">
        <v>0</v>
      </c>
      <c r="AB606" s="178">
        <v>0</v>
      </c>
      <c r="AC606" s="178">
        <v>0</v>
      </c>
      <c r="AD606" s="178">
        <v>0</v>
      </c>
      <c r="AE606" s="162">
        <f>ROUND(P606*2.14%,2)</f>
        <v>101815.83</v>
      </c>
      <c r="AF606" s="162">
        <v>150000</v>
      </c>
      <c r="AG606" s="178">
        <v>0</v>
      </c>
      <c r="AH606" s="138">
        <v>2024</v>
      </c>
      <c r="AI606" s="138">
        <v>2024</v>
      </c>
      <c r="AJ606" s="138">
        <v>2024</v>
      </c>
      <c r="AK606" s="169"/>
      <c r="AL606" s="169"/>
      <c r="AM606" s="169"/>
      <c r="AN606" s="169"/>
      <c r="AO606" s="170"/>
      <c r="AP606" s="170"/>
      <c r="AQ606" s="170"/>
      <c r="AR606" s="170"/>
      <c r="AS606" s="170"/>
      <c r="AT606" s="170"/>
      <c r="AU606" s="170"/>
      <c r="AV606" s="170"/>
      <c r="AW606" s="170"/>
      <c r="AX606" s="170"/>
      <c r="AY606" s="170"/>
      <c r="AZ606" s="171"/>
      <c r="BA606" s="171"/>
      <c r="BB606" s="170"/>
      <c r="BC606" s="170"/>
      <c r="BD606" s="172"/>
      <c r="BE606" s="173"/>
      <c r="CJ606" s="164"/>
    </row>
    <row r="607" spans="1:120" x14ac:dyDescent="0.3">
      <c r="B607" s="196" t="s">
        <v>354</v>
      </c>
      <c r="C607" s="196"/>
      <c r="D607" s="196"/>
      <c r="E607" s="197"/>
      <c r="F607" s="161">
        <f>SUM(F608:F609)</f>
        <v>14442374.34</v>
      </c>
      <c r="G607" s="162">
        <f t="shared" ref="G607:AG607" si="252">SUM(G608:G609)</f>
        <v>0</v>
      </c>
      <c r="H607" s="162">
        <f t="shared" si="252"/>
        <v>0</v>
      </c>
      <c r="I607" s="162">
        <f t="shared" si="252"/>
        <v>5650279.7400000002</v>
      </c>
      <c r="J607" s="162">
        <f t="shared" si="252"/>
        <v>0</v>
      </c>
      <c r="K607" s="162">
        <f t="shared" si="252"/>
        <v>0</v>
      </c>
      <c r="L607" s="162">
        <f t="shared" si="252"/>
        <v>0</v>
      </c>
      <c r="M607" s="163">
        <f t="shared" si="252"/>
        <v>0</v>
      </c>
      <c r="N607" s="162">
        <f t="shared" si="252"/>
        <v>0</v>
      </c>
      <c r="O607" s="162">
        <f t="shared" si="252"/>
        <v>850</v>
      </c>
      <c r="P607" s="162">
        <f t="shared" si="252"/>
        <v>8361430.4199999999</v>
      </c>
      <c r="Q607" s="162">
        <f t="shared" si="252"/>
        <v>0</v>
      </c>
      <c r="R607" s="162">
        <f t="shared" si="252"/>
        <v>0</v>
      </c>
      <c r="S607" s="162">
        <f t="shared" si="252"/>
        <v>0</v>
      </c>
      <c r="T607" s="162">
        <f t="shared" si="252"/>
        <v>0</v>
      </c>
      <c r="U607" s="162">
        <f t="shared" si="252"/>
        <v>0</v>
      </c>
      <c r="V607" s="162">
        <f t="shared" si="252"/>
        <v>0</v>
      </c>
      <c r="W607" s="162">
        <f t="shared" si="252"/>
        <v>0</v>
      </c>
      <c r="X607" s="162">
        <f t="shared" si="252"/>
        <v>0</v>
      </c>
      <c r="Y607" s="162">
        <f t="shared" si="252"/>
        <v>0</v>
      </c>
      <c r="Z607" s="162">
        <f t="shared" si="252"/>
        <v>0</v>
      </c>
      <c r="AA607" s="162">
        <f t="shared" si="252"/>
        <v>0</v>
      </c>
      <c r="AB607" s="162">
        <f t="shared" si="252"/>
        <v>0</v>
      </c>
      <c r="AC607" s="162">
        <f t="shared" si="252"/>
        <v>0</v>
      </c>
      <c r="AD607" s="162">
        <f t="shared" si="252"/>
        <v>0</v>
      </c>
      <c r="AE607" s="162">
        <f t="shared" si="252"/>
        <v>299850.59999999998</v>
      </c>
      <c r="AF607" s="162">
        <f t="shared" si="252"/>
        <v>130813.58</v>
      </c>
      <c r="AG607" s="162">
        <f t="shared" si="252"/>
        <v>0</v>
      </c>
      <c r="AH607" s="138" t="s">
        <v>17012</v>
      </c>
      <c r="AI607" s="138" t="s">
        <v>17012</v>
      </c>
      <c r="AJ607" s="138" t="s">
        <v>17012</v>
      </c>
      <c r="AK607" s="169"/>
      <c r="AL607" s="169"/>
      <c r="AM607" s="169"/>
      <c r="AN607" s="169"/>
      <c r="AO607" s="170"/>
      <c r="AP607" s="170"/>
      <c r="AQ607" s="170"/>
      <c r="AR607" s="170"/>
      <c r="AS607" s="170"/>
      <c r="AT607" s="170"/>
      <c r="AU607" s="170"/>
      <c r="AV607" s="170"/>
      <c r="AW607" s="170"/>
      <c r="AX607" s="170"/>
      <c r="AY607" s="170"/>
      <c r="AZ607" s="171"/>
      <c r="BA607" s="171"/>
      <c r="BB607" s="170"/>
      <c r="BC607" s="170"/>
      <c r="BD607" s="172"/>
      <c r="BE607" s="173">
        <f t="shared" si="245"/>
        <v>-850</v>
      </c>
      <c r="BL607" s="118" t="e">
        <f t="shared" ref="BL607:BL615" si="253">VLOOKUP(D607,BO:BQ,3,FALSE)</f>
        <v>#N/A</v>
      </c>
      <c r="BO607" s="118" t="s">
        <v>688</v>
      </c>
      <c r="BP607" s="118" t="s">
        <v>625</v>
      </c>
      <c r="BQ607" s="118" t="s">
        <v>3127</v>
      </c>
      <c r="BW607" s="118" t="s">
        <v>688</v>
      </c>
      <c r="BX607" s="118" t="s">
        <v>625</v>
      </c>
      <c r="BY607" s="118" t="s">
        <v>3127</v>
      </c>
      <c r="CJ607" s="164">
        <f t="shared" si="208"/>
        <v>-2.7648638933897018E-10</v>
      </c>
    </row>
    <row r="608" spans="1:120" x14ac:dyDescent="0.3">
      <c r="A608" s="118">
        <v>1</v>
      </c>
      <c r="B608" s="165">
        <f>SUBTOTAL(9,$A$383:A608)</f>
        <v>206</v>
      </c>
      <c r="C608" s="165"/>
      <c r="D608" s="175" t="s">
        <v>356</v>
      </c>
      <c r="E608" s="198" t="s">
        <v>17421</v>
      </c>
      <c r="F608" s="162">
        <f>G608+H608+I608+J608+K608+L608+N608+P608+R608+T608+V608+W608+X608+Y608+Z608+AA608+AB608+AC608+AD608+AE608+AF608+AG608</f>
        <v>8671178.6099999994</v>
      </c>
      <c r="G608" s="178">
        <v>0</v>
      </c>
      <c r="H608" s="178">
        <v>0</v>
      </c>
      <c r="I608" s="178">
        <v>0</v>
      </c>
      <c r="J608" s="178">
        <v>0</v>
      </c>
      <c r="K608" s="178">
        <v>0</v>
      </c>
      <c r="L608" s="178">
        <v>0</v>
      </c>
      <c r="M608" s="163">
        <v>0</v>
      </c>
      <c r="N608" s="178">
        <v>0</v>
      </c>
      <c r="O608" s="162">
        <v>850</v>
      </c>
      <c r="P608" s="162">
        <f>8906393.6-544963.18</f>
        <v>8361430.4199999999</v>
      </c>
      <c r="Q608" s="178">
        <v>0</v>
      </c>
      <c r="R608" s="178">
        <v>0</v>
      </c>
      <c r="S608" s="178">
        <v>0</v>
      </c>
      <c r="T608" s="178">
        <v>0</v>
      </c>
      <c r="U608" s="213">
        <v>0</v>
      </c>
      <c r="V608" s="178">
        <v>0</v>
      </c>
      <c r="W608" s="178">
        <v>0</v>
      </c>
      <c r="X608" s="178">
        <v>0</v>
      </c>
      <c r="Y608" s="178">
        <v>0</v>
      </c>
      <c r="Z608" s="178">
        <v>0</v>
      </c>
      <c r="AA608" s="178">
        <v>0</v>
      </c>
      <c r="AB608" s="178">
        <v>0</v>
      </c>
      <c r="AC608" s="178">
        <v>0</v>
      </c>
      <c r="AD608" s="178">
        <v>0</v>
      </c>
      <c r="AE608" s="162">
        <f>ROUND(P608*2.14%,2)</f>
        <v>178934.61</v>
      </c>
      <c r="AF608" s="162">
        <v>130813.58</v>
      </c>
      <c r="AG608" s="178">
        <v>0</v>
      </c>
      <c r="AH608" s="138">
        <v>2024</v>
      </c>
      <c r="AI608" s="138">
        <v>2024</v>
      </c>
      <c r="AJ608" s="138">
        <v>2024</v>
      </c>
      <c r="AK608" s="169"/>
      <c r="AL608" s="169"/>
      <c r="AM608" s="169"/>
      <c r="AN608" s="169"/>
      <c r="AO608" s="170" t="s">
        <v>16946</v>
      </c>
      <c r="AP608" s="170" t="s">
        <v>16942</v>
      </c>
      <c r="AQ608" s="170">
        <v>0</v>
      </c>
      <c r="AR608" s="170" t="s">
        <v>16950</v>
      </c>
      <c r="AS608" s="170" t="s">
        <v>16944</v>
      </c>
      <c r="AT608" s="170" t="s">
        <v>16950</v>
      </c>
      <c r="AU608" s="170"/>
      <c r="AV608" s="170"/>
      <c r="AW608" s="170"/>
      <c r="AX608" s="170"/>
      <c r="AY608" s="170" t="s">
        <v>703</v>
      </c>
      <c r="AZ608" s="171">
        <v>931.7</v>
      </c>
      <c r="BA608" s="171">
        <v>877</v>
      </c>
      <c r="BB608" s="170" t="s">
        <v>2966</v>
      </c>
      <c r="BC608" s="170" t="s">
        <v>16998</v>
      </c>
      <c r="BD608" s="172"/>
      <c r="BE608" s="173">
        <f t="shared" si="245"/>
        <v>27</v>
      </c>
      <c r="BL608" s="118" t="str">
        <f t="shared" si="253"/>
        <v>664.000</v>
      </c>
      <c r="BO608" s="118" t="s">
        <v>689</v>
      </c>
      <c r="BP608" s="118" t="s">
        <v>2983</v>
      </c>
      <c r="BQ608" s="118" t="s">
        <v>1739</v>
      </c>
      <c r="BW608" s="118" t="s">
        <v>689</v>
      </c>
      <c r="BX608" s="118" t="s">
        <v>2983</v>
      </c>
      <c r="BY608" s="118" t="s">
        <v>1739</v>
      </c>
      <c r="CJ608" s="164">
        <f t="shared" si="208"/>
        <v>-5.0931703299283981E-10</v>
      </c>
    </row>
    <row r="609" spans="1:88" x14ac:dyDescent="0.3">
      <c r="A609" s="118">
        <v>1</v>
      </c>
      <c r="B609" s="165">
        <f>SUBTOTAL(9,$A$383:A609)</f>
        <v>207</v>
      </c>
      <c r="C609" s="165"/>
      <c r="D609" s="175" t="s">
        <v>355</v>
      </c>
      <c r="E609" s="198" t="s">
        <v>17421</v>
      </c>
      <c r="F609" s="162">
        <f>G609+H609+I609+J609+K609+L609+N609+P609+R609+T609+V609+W609+X609+Y609+Z609+AA609+AB609+AC609+AD609+AE609+AF609+AG609</f>
        <v>5771195.7300000004</v>
      </c>
      <c r="G609" s="178">
        <v>0</v>
      </c>
      <c r="H609" s="178">
        <v>0</v>
      </c>
      <c r="I609" s="178">
        <v>5650279.7400000002</v>
      </c>
      <c r="J609" s="178">
        <v>0</v>
      </c>
      <c r="K609" s="178">
        <v>0</v>
      </c>
      <c r="L609" s="178">
        <v>0</v>
      </c>
      <c r="M609" s="195">
        <v>0</v>
      </c>
      <c r="N609" s="178">
        <v>0</v>
      </c>
      <c r="O609" s="180">
        <v>0</v>
      </c>
      <c r="P609" s="162">
        <v>0</v>
      </c>
      <c r="Q609" s="178">
        <v>0</v>
      </c>
      <c r="R609" s="178">
        <v>0</v>
      </c>
      <c r="S609" s="162">
        <v>0</v>
      </c>
      <c r="T609" s="162">
        <v>0</v>
      </c>
      <c r="U609" s="178">
        <v>0</v>
      </c>
      <c r="V609" s="178">
        <v>0</v>
      </c>
      <c r="W609" s="178">
        <v>0</v>
      </c>
      <c r="X609" s="178">
        <v>0</v>
      </c>
      <c r="Y609" s="178">
        <v>0</v>
      </c>
      <c r="Z609" s="178">
        <v>0</v>
      </c>
      <c r="AA609" s="178">
        <v>0</v>
      </c>
      <c r="AB609" s="178">
        <v>0</v>
      </c>
      <c r="AC609" s="178">
        <v>0</v>
      </c>
      <c r="AD609" s="178">
        <v>0</v>
      </c>
      <c r="AE609" s="178">
        <f>ROUND(I609*2.14%,2)</f>
        <v>120915.99</v>
      </c>
      <c r="AF609" s="162">
        <v>0</v>
      </c>
      <c r="AG609" s="178">
        <v>0</v>
      </c>
      <c r="AH609" s="138" t="s">
        <v>17033</v>
      </c>
      <c r="AI609" s="138">
        <v>2024</v>
      </c>
      <c r="AJ609" s="138">
        <v>2024</v>
      </c>
      <c r="AK609" s="169"/>
      <c r="AL609" s="169"/>
      <c r="AM609" s="169"/>
      <c r="AN609" s="169"/>
      <c r="AO609" s="170" t="s">
        <v>16939</v>
      </c>
      <c r="AP609" s="170" t="s">
        <v>16937</v>
      </c>
      <c r="AQ609" s="170">
        <v>0</v>
      </c>
      <c r="AR609" s="170" t="s">
        <v>16944</v>
      </c>
      <c r="AS609" s="170" t="s">
        <v>16949</v>
      </c>
      <c r="AT609" s="170" t="s">
        <v>16951</v>
      </c>
      <c r="AU609" s="170" t="s">
        <v>16966</v>
      </c>
      <c r="AV609" s="170"/>
      <c r="AW609" s="170"/>
      <c r="AX609" s="170"/>
      <c r="AY609" s="170" t="s">
        <v>775</v>
      </c>
      <c r="AZ609" s="171">
        <v>3379.8</v>
      </c>
      <c r="BA609" s="171">
        <v>978</v>
      </c>
      <c r="BB609" s="170" t="s">
        <v>2966</v>
      </c>
      <c r="BC609" s="170" t="s">
        <v>775</v>
      </c>
      <c r="BD609" s="172"/>
      <c r="BE609" s="173">
        <f t="shared" si="245"/>
        <v>978</v>
      </c>
      <c r="BL609" s="118" t="str">
        <f t="shared" si="253"/>
        <v>801.900</v>
      </c>
      <c r="BO609" s="118" t="s">
        <v>3513</v>
      </c>
      <c r="BP609" s="118" t="s">
        <v>628</v>
      </c>
      <c r="BQ609" s="118" t="s">
        <v>3514</v>
      </c>
      <c r="BW609" s="118" t="s">
        <v>3513</v>
      </c>
      <c r="BX609" s="118" t="s">
        <v>628</v>
      </c>
      <c r="BY609" s="118" t="s">
        <v>3514</v>
      </c>
      <c r="CJ609" s="164">
        <f t="shared" si="208"/>
        <v>2.1827872842550278E-10</v>
      </c>
    </row>
    <row r="610" spans="1:88" x14ac:dyDescent="0.3">
      <c r="B610" s="196" t="s">
        <v>2946</v>
      </c>
      <c r="C610" s="196"/>
      <c r="D610" s="196"/>
      <c r="E610" s="197"/>
      <c r="F610" s="161">
        <f>SUM(F611:F616)</f>
        <v>32648677.989999995</v>
      </c>
      <c r="G610" s="162">
        <f t="shared" ref="G610:AG610" si="254">SUM(G611:G616)</f>
        <v>0</v>
      </c>
      <c r="H610" s="162">
        <f t="shared" si="254"/>
        <v>0</v>
      </c>
      <c r="I610" s="162">
        <f t="shared" si="254"/>
        <v>0</v>
      </c>
      <c r="J610" s="162">
        <f t="shared" si="254"/>
        <v>0</v>
      </c>
      <c r="K610" s="162">
        <f t="shared" si="254"/>
        <v>0</v>
      </c>
      <c r="L610" s="162">
        <f t="shared" si="254"/>
        <v>0</v>
      </c>
      <c r="M610" s="163">
        <f t="shared" si="254"/>
        <v>0</v>
      </c>
      <c r="N610" s="162">
        <f t="shared" si="254"/>
        <v>0</v>
      </c>
      <c r="O610" s="162">
        <f t="shared" si="254"/>
        <v>3257.38</v>
      </c>
      <c r="P610" s="162">
        <f t="shared" si="254"/>
        <v>28218293.239999998</v>
      </c>
      <c r="Q610" s="162">
        <f t="shared" si="254"/>
        <v>0</v>
      </c>
      <c r="R610" s="162">
        <f t="shared" si="254"/>
        <v>0</v>
      </c>
      <c r="S610" s="162">
        <f t="shared" si="254"/>
        <v>0</v>
      </c>
      <c r="T610" s="162">
        <f t="shared" si="254"/>
        <v>0</v>
      </c>
      <c r="U610" s="162">
        <f t="shared" si="254"/>
        <v>0</v>
      </c>
      <c r="V610" s="162">
        <f t="shared" si="254"/>
        <v>0</v>
      </c>
      <c r="W610" s="162">
        <f t="shared" si="254"/>
        <v>2748723.89</v>
      </c>
      <c r="X610" s="162">
        <f t="shared" si="254"/>
        <v>0</v>
      </c>
      <c r="Y610" s="162">
        <f t="shared" si="254"/>
        <v>0</v>
      </c>
      <c r="Z610" s="162">
        <f t="shared" si="254"/>
        <v>0</v>
      </c>
      <c r="AA610" s="162">
        <f t="shared" si="254"/>
        <v>0</v>
      </c>
      <c r="AB610" s="162">
        <f t="shared" si="254"/>
        <v>0</v>
      </c>
      <c r="AC610" s="162">
        <f t="shared" si="254"/>
        <v>0</v>
      </c>
      <c r="AD610" s="162">
        <f t="shared" si="254"/>
        <v>0</v>
      </c>
      <c r="AE610" s="162">
        <f t="shared" si="254"/>
        <v>662694.17000000004</v>
      </c>
      <c r="AF610" s="162">
        <f t="shared" si="254"/>
        <v>1018966.69</v>
      </c>
      <c r="AG610" s="162">
        <f t="shared" si="254"/>
        <v>0</v>
      </c>
      <c r="AH610" s="138" t="s">
        <v>17012</v>
      </c>
      <c r="AI610" s="138" t="s">
        <v>17012</v>
      </c>
      <c r="AJ610" s="138" t="s">
        <v>17012</v>
      </c>
      <c r="AK610" s="169"/>
      <c r="AL610" s="169"/>
      <c r="AM610" s="169"/>
      <c r="AN610" s="169"/>
      <c r="AO610" s="170"/>
      <c r="AP610" s="170"/>
      <c r="AQ610" s="170"/>
      <c r="AR610" s="170"/>
      <c r="AS610" s="170"/>
      <c r="AT610" s="170"/>
      <c r="AU610" s="170"/>
      <c r="AV610" s="170"/>
      <c r="AW610" s="170"/>
      <c r="AX610" s="170"/>
      <c r="AY610" s="170"/>
      <c r="AZ610" s="171"/>
      <c r="BA610" s="171"/>
      <c r="BB610" s="170"/>
      <c r="BC610" s="170"/>
      <c r="BD610" s="172"/>
      <c r="BE610" s="173">
        <f t="shared" si="245"/>
        <v>-3257.38</v>
      </c>
      <c r="BL610" s="118" t="e">
        <f t="shared" si="253"/>
        <v>#N/A</v>
      </c>
      <c r="BO610" s="118" t="s">
        <v>757</v>
      </c>
      <c r="BP610" s="118" t="s">
        <v>3043</v>
      </c>
      <c r="BQ610" s="118" t="s">
        <v>3903</v>
      </c>
      <c r="BW610" s="118" t="s">
        <v>757</v>
      </c>
      <c r="BX610" s="118" t="s">
        <v>3043</v>
      </c>
      <c r="BY610" s="118" t="s">
        <v>3903</v>
      </c>
      <c r="CJ610" s="164">
        <f t="shared" si="208"/>
        <v>-3.8417056202888489E-9</v>
      </c>
    </row>
    <row r="611" spans="1:88" x14ac:dyDescent="0.3">
      <c r="A611" s="118">
        <v>1</v>
      </c>
      <c r="B611" s="165">
        <f>SUBTOTAL(9,$A$383:A611)</f>
        <v>208</v>
      </c>
      <c r="C611" s="165"/>
      <c r="D611" s="175" t="s">
        <v>2950</v>
      </c>
      <c r="E611" s="197" t="s">
        <v>17413</v>
      </c>
      <c r="F611" s="162">
        <f t="shared" ref="F611:F616" si="255">G611+H611+I611+J611+K611+L611+N611+P611+R611+T611+V611+W611+X611+Y611+Z611+AA611+AB611+AC611+AD611+AE611+AF611+AG611</f>
        <v>11594629.729999999</v>
      </c>
      <c r="G611" s="178">
        <v>0</v>
      </c>
      <c r="H611" s="178">
        <v>0</v>
      </c>
      <c r="I611" s="178">
        <v>0</v>
      </c>
      <c r="J611" s="178">
        <v>0</v>
      </c>
      <c r="K611" s="178">
        <v>0</v>
      </c>
      <c r="L611" s="178">
        <v>0</v>
      </c>
      <c r="M611" s="163">
        <v>0</v>
      </c>
      <c r="N611" s="213">
        <v>0</v>
      </c>
      <c r="O611" s="202">
        <v>1120.1400000000001</v>
      </c>
      <c r="P611" s="162">
        <f>9044303.49+2072433.71</f>
        <v>11116737.199999999</v>
      </c>
      <c r="Q611" s="213">
        <v>0</v>
      </c>
      <c r="R611" s="213">
        <v>0</v>
      </c>
      <c r="S611" s="178">
        <v>0</v>
      </c>
      <c r="T611" s="213">
        <v>0</v>
      </c>
      <c r="U611" s="213">
        <v>0</v>
      </c>
      <c r="V611" s="213">
        <v>0</v>
      </c>
      <c r="W611" s="178">
        <v>0</v>
      </c>
      <c r="X611" s="178">
        <v>0</v>
      </c>
      <c r="Y611" s="178">
        <v>0</v>
      </c>
      <c r="Z611" s="178">
        <v>0</v>
      </c>
      <c r="AA611" s="178">
        <v>0</v>
      </c>
      <c r="AB611" s="178">
        <v>0</v>
      </c>
      <c r="AC611" s="178">
        <v>0</v>
      </c>
      <c r="AD611" s="178">
        <v>0</v>
      </c>
      <c r="AE611" s="162">
        <f>ROUND(P611*2.14%,2)</f>
        <v>237898.18</v>
      </c>
      <c r="AF611" s="178">
        <v>239994.35</v>
      </c>
      <c r="AG611" s="178">
        <v>0</v>
      </c>
      <c r="AH611" s="138">
        <v>2024</v>
      </c>
      <c r="AI611" s="138">
        <v>2024</v>
      </c>
      <c r="AJ611" s="138">
        <v>2024</v>
      </c>
      <c r="AK611" s="169"/>
      <c r="AL611" s="169"/>
      <c r="AM611" s="169"/>
      <c r="AN611" s="169"/>
      <c r="AO611" s="170" t="s">
        <v>16946</v>
      </c>
      <c r="AP611" s="170" t="s">
        <v>16942</v>
      </c>
      <c r="AQ611" s="170">
        <v>0</v>
      </c>
      <c r="AR611" s="170" t="s">
        <v>16954</v>
      </c>
      <c r="AS611" s="170" t="s">
        <v>16944</v>
      </c>
      <c r="AT611" s="170">
        <v>0</v>
      </c>
      <c r="AU611" s="170"/>
      <c r="AV611" s="170"/>
      <c r="AW611" s="170"/>
      <c r="AX611" s="170"/>
      <c r="AY611" s="170" t="s">
        <v>803</v>
      </c>
      <c r="AZ611" s="171">
        <v>2824.3</v>
      </c>
      <c r="BA611" s="171">
        <v>838.85</v>
      </c>
      <c r="BB611" s="170" t="s">
        <v>2966</v>
      </c>
      <c r="BC611" s="170" t="s">
        <v>16998</v>
      </c>
      <c r="BD611" s="172"/>
      <c r="BE611" s="173">
        <f t="shared" si="245"/>
        <v>-281.29000000000008</v>
      </c>
      <c r="BF611" s="118" t="s">
        <v>16933</v>
      </c>
      <c r="BL611" s="118" t="str">
        <f t="shared" si="253"/>
        <v>800.100</v>
      </c>
      <c r="BO611" s="118" t="s">
        <v>3904</v>
      </c>
      <c r="BP611" s="118" t="s">
        <v>3043</v>
      </c>
      <c r="BQ611" s="118" t="s">
        <v>2983</v>
      </c>
      <c r="BW611" s="118" t="s">
        <v>3904</v>
      </c>
      <c r="BX611" s="118" t="s">
        <v>3043</v>
      </c>
      <c r="BY611" s="118" t="s">
        <v>2983</v>
      </c>
      <c r="CJ611" s="164">
        <f t="shared" ref="CJ611:CJ709" si="256">F611-G611-H611-I611-J611-K611-L611-N611-P611-R611-T611-V611-W611-X611-Y611-Z611-AA611-AB611-AC611-AD611-AE611-AF611-AG611</f>
        <v>-6.6938810050487518E-10</v>
      </c>
    </row>
    <row r="612" spans="1:88" x14ac:dyDescent="0.3">
      <c r="A612" s="118">
        <v>1</v>
      </c>
      <c r="B612" s="165">
        <f>SUBTOTAL(9,$A$383:A612)</f>
        <v>209</v>
      </c>
      <c r="C612" s="165"/>
      <c r="D612" s="175" t="s">
        <v>2951</v>
      </c>
      <c r="E612" s="197" t="s">
        <v>17413</v>
      </c>
      <c r="F612" s="162">
        <f t="shared" si="255"/>
        <v>5779283.9199999999</v>
      </c>
      <c r="G612" s="178">
        <v>0</v>
      </c>
      <c r="H612" s="178">
        <v>0</v>
      </c>
      <c r="I612" s="178">
        <v>0</v>
      </c>
      <c r="J612" s="178">
        <v>0</v>
      </c>
      <c r="K612" s="178">
        <v>0</v>
      </c>
      <c r="L612" s="178">
        <v>0</v>
      </c>
      <c r="M612" s="163">
        <v>0</v>
      </c>
      <c r="N612" s="213">
        <v>0</v>
      </c>
      <c r="O612" s="202">
        <v>693</v>
      </c>
      <c r="P612" s="162">
        <v>5540376.7400000002</v>
      </c>
      <c r="Q612" s="213">
        <v>0</v>
      </c>
      <c r="R612" s="213">
        <v>0</v>
      </c>
      <c r="S612" s="178">
        <v>0</v>
      </c>
      <c r="T612" s="213">
        <v>0</v>
      </c>
      <c r="U612" s="213">
        <v>0</v>
      </c>
      <c r="V612" s="213">
        <v>0</v>
      </c>
      <c r="W612" s="178">
        <v>0</v>
      </c>
      <c r="X612" s="178">
        <v>0</v>
      </c>
      <c r="Y612" s="178">
        <v>0</v>
      </c>
      <c r="Z612" s="178">
        <v>0</v>
      </c>
      <c r="AA612" s="178">
        <v>0</v>
      </c>
      <c r="AB612" s="178">
        <v>0</v>
      </c>
      <c r="AC612" s="178">
        <v>0</v>
      </c>
      <c r="AD612" s="178">
        <v>0</v>
      </c>
      <c r="AE612" s="162">
        <f>ROUND(P612*2.14%,2)</f>
        <v>118564.06</v>
      </c>
      <c r="AF612" s="162">
        <v>120343.12</v>
      </c>
      <c r="AG612" s="178">
        <v>0</v>
      </c>
      <c r="AH612" s="138">
        <v>2024</v>
      </c>
      <c r="AI612" s="138">
        <v>2024</v>
      </c>
      <c r="AJ612" s="138">
        <v>2024</v>
      </c>
      <c r="AK612" s="169"/>
      <c r="AL612" s="169"/>
      <c r="AM612" s="169"/>
      <c r="AN612" s="169"/>
      <c r="AO612" s="170" t="s">
        <v>16935</v>
      </c>
      <c r="AP612" s="170" t="s">
        <v>16939</v>
      </c>
      <c r="AQ612" s="170">
        <v>0</v>
      </c>
      <c r="AR612" s="170" t="s">
        <v>16940</v>
      </c>
      <c r="AS612" s="170" t="s">
        <v>16938</v>
      </c>
      <c r="AT612" s="170">
        <v>0</v>
      </c>
      <c r="AU612" s="170"/>
      <c r="AV612" s="170"/>
      <c r="AW612" s="170"/>
      <c r="AX612" s="170"/>
      <c r="AY612" s="170" t="s">
        <v>662</v>
      </c>
      <c r="AZ612" s="171">
        <v>713</v>
      </c>
      <c r="BA612" s="171">
        <v>692</v>
      </c>
      <c r="BB612" s="170" t="s">
        <v>2966</v>
      </c>
      <c r="BC612" s="170" t="s">
        <v>16998</v>
      </c>
      <c r="BD612" s="172"/>
      <c r="BE612" s="173">
        <f t="shared" si="245"/>
        <v>-1</v>
      </c>
      <c r="BL612" s="118" t="str">
        <f t="shared" si="253"/>
        <v>532.460</v>
      </c>
      <c r="BO612" s="118" t="s">
        <v>3905</v>
      </c>
      <c r="BP612" s="118" t="s">
        <v>3043</v>
      </c>
      <c r="BQ612" s="118" t="s">
        <v>2983</v>
      </c>
      <c r="BW612" s="118" t="s">
        <v>3905</v>
      </c>
      <c r="BX612" s="118" t="s">
        <v>3043</v>
      </c>
      <c r="BY612" s="118" t="s">
        <v>2983</v>
      </c>
      <c r="CJ612" s="164">
        <f t="shared" si="256"/>
        <v>-2.9103830456733704E-10</v>
      </c>
    </row>
    <row r="613" spans="1:88" x14ac:dyDescent="0.3">
      <c r="A613" s="118">
        <v>1</v>
      </c>
      <c r="B613" s="165">
        <f>SUBTOTAL(9,$A$383:A613)</f>
        <v>210</v>
      </c>
      <c r="C613" s="165"/>
      <c r="D613" s="175" t="s">
        <v>2948</v>
      </c>
      <c r="E613" s="197" t="s">
        <v>17413</v>
      </c>
      <c r="F613" s="162">
        <f t="shared" si="255"/>
        <v>4624754.1500000004</v>
      </c>
      <c r="G613" s="178">
        <v>0</v>
      </c>
      <c r="H613" s="178">
        <v>0</v>
      </c>
      <c r="I613" s="178">
        <v>0</v>
      </c>
      <c r="J613" s="178">
        <v>0</v>
      </c>
      <c r="K613" s="178">
        <v>0</v>
      </c>
      <c r="L613" s="178">
        <v>0</v>
      </c>
      <c r="M613" s="163">
        <v>0</v>
      </c>
      <c r="N613" s="213">
        <v>0</v>
      </c>
      <c r="O613" s="202">
        <v>559.24</v>
      </c>
      <c r="P613" s="162">
        <v>4436981.1399999997</v>
      </c>
      <c r="Q613" s="213">
        <v>0</v>
      </c>
      <c r="R613" s="213">
        <v>0</v>
      </c>
      <c r="S613" s="178">
        <v>0</v>
      </c>
      <c r="T613" s="213">
        <v>0</v>
      </c>
      <c r="U613" s="213">
        <v>0</v>
      </c>
      <c r="V613" s="213">
        <v>0</v>
      </c>
      <c r="W613" s="178">
        <v>0</v>
      </c>
      <c r="X613" s="178">
        <v>0</v>
      </c>
      <c r="Y613" s="178">
        <v>0</v>
      </c>
      <c r="Z613" s="178">
        <v>0</v>
      </c>
      <c r="AA613" s="178">
        <v>0</v>
      </c>
      <c r="AB613" s="178">
        <v>0</v>
      </c>
      <c r="AC613" s="178">
        <v>0</v>
      </c>
      <c r="AD613" s="178">
        <v>0</v>
      </c>
      <c r="AE613" s="162">
        <f>ROUND(P613*2.14%,2)</f>
        <v>94951.4</v>
      </c>
      <c r="AF613" s="162">
        <v>92821.61</v>
      </c>
      <c r="AG613" s="178">
        <v>0</v>
      </c>
      <c r="AH613" s="138">
        <v>2024</v>
      </c>
      <c r="AI613" s="138">
        <v>2024</v>
      </c>
      <c r="AJ613" s="138">
        <v>2024</v>
      </c>
      <c r="AK613" s="169"/>
      <c r="AL613" s="169"/>
      <c r="AM613" s="169"/>
      <c r="AN613" s="169"/>
      <c r="AO613" s="170" t="s">
        <v>16939</v>
      </c>
      <c r="AP613" s="170" t="s">
        <v>16955</v>
      </c>
      <c r="AQ613" s="170">
        <v>0</v>
      </c>
      <c r="AR613" s="170" t="s">
        <v>16941</v>
      </c>
      <c r="AS613" s="170" t="s">
        <v>16952</v>
      </c>
      <c r="AT613" s="170">
        <v>0</v>
      </c>
      <c r="AU613" s="170"/>
      <c r="AV613" s="170"/>
      <c r="AW613" s="170"/>
      <c r="AX613" s="170"/>
      <c r="AY613" s="170" t="s">
        <v>616</v>
      </c>
      <c r="AZ613" s="171">
        <v>635.5</v>
      </c>
      <c r="BA613" s="171">
        <v>559.24</v>
      </c>
      <c r="BB613" s="170" t="s">
        <v>2966</v>
      </c>
      <c r="BC613" s="170" t="s">
        <v>16998</v>
      </c>
      <c r="BD613" s="172"/>
      <c r="BE613" s="173">
        <f t="shared" si="245"/>
        <v>0</v>
      </c>
      <c r="BL613" s="118" t="str">
        <f t="shared" si="253"/>
        <v>442.000</v>
      </c>
      <c r="BO613" s="118" t="s">
        <v>3906</v>
      </c>
      <c r="BP613" s="118" t="s">
        <v>3043</v>
      </c>
      <c r="BQ613" s="118" t="s">
        <v>3907</v>
      </c>
      <c r="BW613" s="118" t="s">
        <v>3906</v>
      </c>
      <c r="BX613" s="118" t="s">
        <v>3043</v>
      </c>
      <c r="BY613" s="118" t="s">
        <v>3907</v>
      </c>
      <c r="CJ613" s="164">
        <f t="shared" si="256"/>
        <v>7.1304384618997574E-10</v>
      </c>
    </row>
    <row r="614" spans="1:88" x14ac:dyDescent="0.3">
      <c r="A614" s="118">
        <v>1</v>
      </c>
      <c r="B614" s="165">
        <f>SUBTOTAL(9,$A$383:A614)</f>
        <v>211</v>
      </c>
      <c r="C614" s="165"/>
      <c r="D614" s="175" t="s">
        <v>2949</v>
      </c>
      <c r="E614" s="197" t="s">
        <v>17413</v>
      </c>
      <c r="F614" s="162">
        <f t="shared" si="255"/>
        <v>2937546.58</v>
      </c>
      <c r="G614" s="178">
        <v>0</v>
      </c>
      <c r="H614" s="178">
        <v>0</v>
      </c>
      <c r="I614" s="178">
        <v>0</v>
      </c>
      <c r="J614" s="178">
        <v>0</v>
      </c>
      <c r="K614" s="178">
        <v>0</v>
      </c>
      <c r="L614" s="178">
        <v>0</v>
      </c>
      <c r="M614" s="163">
        <v>0</v>
      </c>
      <c r="N614" s="213">
        <v>0</v>
      </c>
      <c r="O614" s="202">
        <v>0</v>
      </c>
      <c r="P614" s="202">
        <v>0</v>
      </c>
      <c r="Q614" s="213">
        <v>0</v>
      </c>
      <c r="R614" s="213">
        <v>0</v>
      </c>
      <c r="S614" s="178">
        <v>0</v>
      </c>
      <c r="T614" s="213">
        <v>0</v>
      </c>
      <c r="U614" s="213">
        <v>0</v>
      </c>
      <c r="V614" s="213">
        <v>0</v>
      </c>
      <c r="W614" s="162">
        <v>2748723.89</v>
      </c>
      <c r="X614" s="178">
        <v>0</v>
      </c>
      <c r="Y614" s="178">
        <v>0</v>
      </c>
      <c r="Z614" s="178">
        <v>0</v>
      </c>
      <c r="AA614" s="178">
        <v>0</v>
      </c>
      <c r="AB614" s="178">
        <v>0</v>
      </c>
      <c r="AC614" s="178">
        <v>0</v>
      </c>
      <c r="AD614" s="178">
        <v>0</v>
      </c>
      <c r="AE614" s="162">
        <f>ROUND(W614*2.14%,2)</f>
        <v>58822.69</v>
      </c>
      <c r="AF614" s="178">
        <v>130000</v>
      </c>
      <c r="AG614" s="178">
        <v>0</v>
      </c>
      <c r="AH614" s="138">
        <v>2024</v>
      </c>
      <c r="AI614" s="138">
        <v>2024</v>
      </c>
      <c r="AJ614" s="138">
        <v>2024</v>
      </c>
      <c r="AK614" s="169"/>
      <c r="AL614" s="169"/>
      <c r="AM614" s="169"/>
      <c r="AN614" s="169"/>
      <c r="AO614" s="170" t="s">
        <v>16940</v>
      </c>
      <c r="AP614" s="170" t="s">
        <v>16936</v>
      </c>
      <c r="AQ614" s="170">
        <v>0</v>
      </c>
      <c r="AR614" s="170" t="s">
        <v>16950</v>
      </c>
      <c r="AS614" s="170" t="s">
        <v>16954</v>
      </c>
      <c r="AT614" s="170" t="s">
        <v>16950</v>
      </c>
      <c r="AU614" s="170"/>
      <c r="AV614" s="170"/>
      <c r="AW614" s="170"/>
      <c r="AX614" s="170"/>
      <c r="AY614" s="170" t="s">
        <v>926</v>
      </c>
      <c r="AZ614" s="171">
        <v>570.9</v>
      </c>
      <c r="BA614" s="171">
        <v>330</v>
      </c>
      <c r="BB614" s="170" t="s">
        <v>2966</v>
      </c>
      <c r="BC614" s="170" t="s">
        <v>16998</v>
      </c>
      <c r="BD614" s="172"/>
      <c r="BE614" s="173">
        <f t="shared" si="245"/>
        <v>330</v>
      </c>
      <c r="BL614" s="118" t="str">
        <f t="shared" si="253"/>
        <v>285.700</v>
      </c>
      <c r="BO614" s="118" t="s">
        <v>3908</v>
      </c>
      <c r="BP614" s="118" t="s">
        <v>3043</v>
      </c>
      <c r="BQ614" s="118" t="s">
        <v>2983</v>
      </c>
      <c r="BW614" s="118" t="s">
        <v>3908</v>
      </c>
      <c r="BX614" s="118" t="s">
        <v>3043</v>
      </c>
      <c r="BY614" s="118" t="s">
        <v>2983</v>
      </c>
      <c r="CJ614" s="164">
        <f t="shared" si="256"/>
        <v>-5.8207660913467407E-11</v>
      </c>
    </row>
    <row r="615" spans="1:88" x14ac:dyDescent="0.3">
      <c r="A615" s="118">
        <v>1</v>
      </c>
      <c r="B615" s="165">
        <f>SUBTOTAL(9,$A$383:A615)</f>
        <v>212</v>
      </c>
      <c r="C615" s="165"/>
      <c r="D615" s="175" t="s">
        <v>2952</v>
      </c>
      <c r="E615" s="197" t="s">
        <v>17413</v>
      </c>
      <c r="F615" s="162">
        <f t="shared" si="255"/>
        <v>7412463.6100000003</v>
      </c>
      <c r="G615" s="178">
        <v>0</v>
      </c>
      <c r="H615" s="178">
        <v>0</v>
      </c>
      <c r="I615" s="178">
        <v>0</v>
      </c>
      <c r="J615" s="178">
        <v>0</v>
      </c>
      <c r="K615" s="178">
        <v>0</v>
      </c>
      <c r="L615" s="178">
        <v>0</v>
      </c>
      <c r="M615" s="163">
        <v>0</v>
      </c>
      <c r="N615" s="213">
        <v>0</v>
      </c>
      <c r="O615" s="202">
        <v>885</v>
      </c>
      <c r="P615" s="162">
        <v>7124198.1600000001</v>
      </c>
      <c r="Q615" s="213">
        <v>0</v>
      </c>
      <c r="R615" s="213">
        <v>0</v>
      </c>
      <c r="S615" s="178">
        <v>0</v>
      </c>
      <c r="T615" s="213">
        <v>0</v>
      </c>
      <c r="U615" s="213">
        <v>0</v>
      </c>
      <c r="V615" s="213">
        <v>0</v>
      </c>
      <c r="W615" s="178">
        <v>0</v>
      </c>
      <c r="X615" s="178">
        <v>0</v>
      </c>
      <c r="Y615" s="178">
        <v>0</v>
      </c>
      <c r="Z615" s="178">
        <v>0</v>
      </c>
      <c r="AA615" s="178">
        <v>0</v>
      </c>
      <c r="AB615" s="178">
        <v>0</v>
      </c>
      <c r="AC615" s="178">
        <v>0</v>
      </c>
      <c r="AD615" s="178">
        <v>0</v>
      </c>
      <c r="AE615" s="162">
        <f>ROUND(P615*2.14%,2)</f>
        <v>152457.84</v>
      </c>
      <c r="AF615" s="162">
        <v>135807.60999999999</v>
      </c>
      <c r="AG615" s="178">
        <v>0</v>
      </c>
      <c r="AH615" s="138">
        <v>2024</v>
      </c>
      <c r="AI615" s="138">
        <v>2024</v>
      </c>
      <c r="AJ615" s="138">
        <v>2024</v>
      </c>
      <c r="AK615" s="169"/>
      <c r="AL615" s="169"/>
      <c r="AM615" s="169"/>
      <c r="AN615" s="169"/>
      <c r="AO615" s="170" t="s">
        <v>16940</v>
      </c>
      <c r="AP615" s="170" t="s">
        <v>16936</v>
      </c>
      <c r="AQ615" s="170">
        <v>0</v>
      </c>
      <c r="AR615" s="170" t="s">
        <v>16950</v>
      </c>
      <c r="AS615" s="170" t="s">
        <v>16944</v>
      </c>
      <c r="AT615" s="170" t="s">
        <v>16950</v>
      </c>
      <c r="AU615" s="170"/>
      <c r="AV615" s="170"/>
      <c r="AW615" s="170"/>
      <c r="AX615" s="170"/>
      <c r="AY615" s="170" t="s">
        <v>928</v>
      </c>
      <c r="AZ615" s="171">
        <v>953.3</v>
      </c>
      <c r="BA615" s="171">
        <v>681.1</v>
      </c>
      <c r="BB615" s="170" t="s">
        <v>2966</v>
      </c>
      <c r="BC615" s="170" t="s">
        <v>16998</v>
      </c>
      <c r="BD615" s="172"/>
      <c r="BE615" s="173">
        <f t="shared" si="245"/>
        <v>-203.89999999999998</v>
      </c>
      <c r="BF615" s="118" t="s">
        <v>16932</v>
      </c>
      <c r="BL615" s="118" t="str">
        <f t="shared" si="253"/>
        <v>681.100</v>
      </c>
      <c r="BO615" s="118" t="s">
        <v>3909</v>
      </c>
      <c r="BP615" s="118" t="s">
        <v>3003</v>
      </c>
      <c r="BQ615" s="118" t="s">
        <v>3910</v>
      </c>
      <c r="BW615" s="118" t="s">
        <v>3909</v>
      </c>
      <c r="BX615" s="118" t="s">
        <v>3003</v>
      </c>
      <c r="BY615" s="118" t="s">
        <v>3910</v>
      </c>
      <c r="CJ615" s="164">
        <f t="shared" si="256"/>
        <v>2.0372681319713593E-10</v>
      </c>
    </row>
    <row r="616" spans="1:88" x14ac:dyDescent="0.3">
      <c r="A616" s="118">
        <v>1</v>
      </c>
      <c r="B616" s="165">
        <f>SUBTOTAL(9,$A$383:A616)</f>
        <v>213</v>
      </c>
      <c r="C616" s="165"/>
      <c r="D616" s="175" t="s">
        <v>10919</v>
      </c>
      <c r="E616" s="197" t="s">
        <v>17413</v>
      </c>
      <c r="F616" s="162">
        <f t="shared" si="255"/>
        <v>300000</v>
      </c>
      <c r="G616" s="178">
        <v>0</v>
      </c>
      <c r="H616" s="178">
        <v>0</v>
      </c>
      <c r="I616" s="178">
        <v>0</v>
      </c>
      <c r="J616" s="178">
        <v>0</v>
      </c>
      <c r="K616" s="178">
        <v>0</v>
      </c>
      <c r="L616" s="178">
        <v>0</v>
      </c>
      <c r="M616" s="163">
        <v>0</v>
      </c>
      <c r="N616" s="213">
        <v>0</v>
      </c>
      <c r="O616" s="202">
        <v>0</v>
      </c>
      <c r="P616" s="162">
        <v>0</v>
      </c>
      <c r="Q616" s="213">
        <v>0</v>
      </c>
      <c r="R616" s="213">
        <v>0</v>
      </c>
      <c r="S616" s="178">
        <v>0</v>
      </c>
      <c r="T616" s="213">
        <v>0</v>
      </c>
      <c r="U616" s="213">
        <v>0</v>
      </c>
      <c r="V616" s="213">
        <v>0</v>
      </c>
      <c r="W616" s="178">
        <v>0</v>
      </c>
      <c r="X616" s="178">
        <v>0</v>
      </c>
      <c r="Y616" s="178">
        <v>0</v>
      </c>
      <c r="Z616" s="178">
        <v>0</v>
      </c>
      <c r="AA616" s="178">
        <v>0</v>
      </c>
      <c r="AB616" s="178">
        <v>0</v>
      </c>
      <c r="AC616" s="178">
        <v>0</v>
      </c>
      <c r="AD616" s="178">
        <v>0</v>
      </c>
      <c r="AE616" s="162">
        <v>0</v>
      </c>
      <c r="AF616" s="162">
        <v>300000</v>
      </c>
      <c r="AG616" s="178">
        <v>0</v>
      </c>
      <c r="AH616" s="138">
        <v>2024</v>
      </c>
      <c r="AI616" s="138" t="s">
        <v>17033</v>
      </c>
      <c r="AJ616" s="138" t="s">
        <v>17033</v>
      </c>
      <c r="AK616" s="169"/>
      <c r="AL616" s="169"/>
      <c r="AM616" s="169"/>
      <c r="AN616" s="169"/>
      <c r="AO616" s="170"/>
      <c r="AP616" s="170"/>
      <c r="AQ616" s="170"/>
      <c r="AR616" s="170"/>
      <c r="AS616" s="170"/>
      <c r="AT616" s="170"/>
      <c r="AU616" s="170"/>
      <c r="AV616" s="170"/>
      <c r="AW616" s="170"/>
      <c r="AX616" s="170"/>
      <c r="AY616" s="170"/>
      <c r="AZ616" s="171"/>
      <c r="BA616" s="171"/>
      <c r="BB616" s="170"/>
      <c r="BC616" s="170"/>
      <c r="BD616" s="172"/>
      <c r="BE616" s="173"/>
      <c r="CJ616" s="164"/>
    </row>
    <row r="617" spans="1:88" x14ac:dyDescent="0.3">
      <c r="B617" s="196" t="s">
        <v>2956</v>
      </c>
      <c r="C617" s="196"/>
      <c r="D617" s="196"/>
      <c r="E617" s="197"/>
      <c r="F617" s="161">
        <f>F618</f>
        <v>4155840.37</v>
      </c>
      <c r="G617" s="162">
        <f t="shared" ref="G617:AG617" si="257">G618</f>
        <v>0</v>
      </c>
      <c r="H617" s="162">
        <f t="shared" si="257"/>
        <v>0</v>
      </c>
      <c r="I617" s="162">
        <f t="shared" si="257"/>
        <v>0</v>
      </c>
      <c r="J617" s="162">
        <f t="shared" si="257"/>
        <v>0</v>
      </c>
      <c r="K617" s="162">
        <f t="shared" si="257"/>
        <v>0</v>
      </c>
      <c r="L617" s="162">
        <f t="shared" si="257"/>
        <v>0</v>
      </c>
      <c r="M617" s="163">
        <f t="shared" si="257"/>
        <v>0</v>
      </c>
      <c r="N617" s="162">
        <f t="shared" si="257"/>
        <v>0</v>
      </c>
      <c r="O617" s="162">
        <f t="shared" si="257"/>
        <v>504</v>
      </c>
      <c r="P617" s="162">
        <f t="shared" si="257"/>
        <v>3981006.46</v>
      </c>
      <c r="Q617" s="162">
        <f t="shared" si="257"/>
        <v>0</v>
      </c>
      <c r="R617" s="162">
        <f t="shared" si="257"/>
        <v>0</v>
      </c>
      <c r="S617" s="162">
        <f t="shared" si="257"/>
        <v>0</v>
      </c>
      <c r="T617" s="162">
        <f t="shared" si="257"/>
        <v>0</v>
      </c>
      <c r="U617" s="162">
        <f t="shared" si="257"/>
        <v>0</v>
      </c>
      <c r="V617" s="162">
        <f t="shared" si="257"/>
        <v>0</v>
      </c>
      <c r="W617" s="162">
        <f t="shared" si="257"/>
        <v>0</v>
      </c>
      <c r="X617" s="162">
        <f t="shared" si="257"/>
        <v>0</v>
      </c>
      <c r="Y617" s="162">
        <f t="shared" si="257"/>
        <v>0</v>
      </c>
      <c r="Z617" s="162">
        <f t="shared" si="257"/>
        <v>0</v>
      </c>
      <c r="AA617" s="162">
        <f t="shared" si="257"/>
        <v>0</v>
      </c>
      <c r="AB617" s="162">
        <f t="shared" si="257"/>
        <v>0</v>
      </c>
      <c r="AC617" s="162">
        <f t="shared" si="257"/>
        <v>0</v>
      </c>
      <c r="AD617" s="162">
        <f t="shared" si="257"/>
        <v>0</v>
      </c>
      <c r="AE617" s="162">
        <f t="shared" si="257"/>
        <v>85193.54</v>
      </c>
      <c r="AF617" s="162">
        <f t="shared" si="257"/>
        <v>89640.37</v>
      </c>
      <c r="AG617" s="162">
        <f t="shared" si="257"/>
        <v>0</v>
      </c>
      <c r="AH617" s="138" t="s">
        <v>17012</v>
      </c>
      <c r="AI617" s="138" t="s">
        <v>17012</v>
      </c>
      <c r="AJ617" s="138" t="s">
        <v>17012</v>
      </c>
      <c r="AK617" s="169"/>
      <c r="AL617" s="169"/>
      <c r="AM617" s="169"/>
      <c r="AN617" s="169"/>
      <c r="AO617" s="170"/>
      <c r="AP617" s="170"/>
      <c r="AQ617" s="170"/>
      <c r="AR617" s="170"/>
      <c r="AS617" s="170"/>
      <c r="AT617" s="170"/>
      <c r="AU617" s="170"/>
      <c r="AV617" s="170"/>
      <c r="AW617" s="170"/>
      <c r="AX617" s="170"/>
      <c r="AY617" s="170"/>
      <c r="AZ617" s="171"/>
      <c r="BA617" s="171"/>
      <c r="BB617" s="170"/>
      <c r="BC617" s="170"/>
      <c r="BD617" s="172"/>
      <c r="BE617" s="173">
        <f t="shared" si="245"/>
        <v>-504</v>
      </c>
      <c r="BL617" s="118" t="e">
        <f>VLOOKUP(D617,BO:BQ,3,FALSE)</f>
        <v>#N/A</v>
      </c>
      <c r="BO617" s="118" t="s">
        <v>3911</v>
      </c>
      <c r="BP617" s="118" t="s">
        <v>3043</v>
      </c>
      <c r="BQ617" s="118" t="s">
        <v>2364</v>
      </c>
      <c r="BW617" s="118" t="s">
        <v>3911</v>
      </c>
      <c r="BX617" s="118" t="s">
        <v>3043</v>
      </c>
      <c r="BY617" s="118" t="s">
        <v>2364</v>
      </c>
      <c r="CJ617" s="164">
        <f t="shared" si="256"/>
        <v>1.6007106751203537E-10</v>
      </c>
    </row>
    <row r="618" spans="1:88" x14ac:dyDescent="0.3">
      <c r="A618" s="118">
        <v>1</v>
      </c>
      <c r="B618" s="165">
        <f>SUBTOTAL(9,$A$383:A618)</f>
        <v>214</v>
      </c>
      <c r="C618" s="165"/>
      <c r="D618" s="175" t="s">
        <v>2953</v>
      </c>
      <c r="E618" s="197" t="s">
        <v>17413</v>
      </c>
      <c r="F618" s="162">
        <f t="shared" ref="F618" si="258">G618+H618+I618+J618+K618+L618+N618+P618+R618+T618+V618+W618+X618+Y618+Z618+AA618+AB618+AC618+AD618+AE618+AF618+AG618</f>
        <v>4155840.37</v>
      </c>
      <c r="G618" s="178">
        <v>0</v>
      </c>
      <c r="H618" s="178">
        <v>0</v>
      </c>
      <c r="I618" s="178">
        <v>0</v>
      </c>
      <c r="J618" s="178">
        <v>0</v>
      </c>
      <c r="K618" s="178">
        <v>0</v>
      </c>
      <c r="L618" s="178">
        <v>0</v>
      </c>
      <c r="M618" s="163">
        <v>0</v>
      </c>
      <c r="N618" s="213">
        <v>0</v>
      </c>
      <c r="O618" s="202">
        <v>504</v>
      </c>
      <c r="P618" s="162">
        <v>3981006.46</v>
      </c>
      <c r="Q618" s="213">
        <v>0</v>
      </c>
      <c r="R618" s="213">
        <v>0</v>
      </c>
      <c r="S618" s="178">
        <v>0</v>
      </c>
      <c r="T618" s="213">
        <v>0</v>
      </c>
      <c r="U618" s="213">
        <v>0</v>
      </c>
      <c r="V618" s="213">
        <v>0</v>
      </c>
      <c r="W618" s="178">
        <v>0</v>
      </c>
      <c r="X618" s="178">
        <v>0</v>
      </c>
      <c r="Y618" s="178">
        <v>0</v>
      </c>
      <c r="Z618" s="178">
        <v>0</v>
      </c>
      <c r="AA618" s="178">
        <v>0</v>
      </c>
      <c r="AB618" s="178">
        <v>0</v>
      </c>
      <c r="AC618" s="178">
        <v>0</v>
      </c>
      <c r="AD618" s="178">
        <v>0</v>
      </c>
      <c r="AE618" s="162">
        <f>ROUND(P618*2.14%,2)</f>
        <v>85193.54</v>
      </c>
      <c r="AF618" s="162">
        <v>89640.37</v>
      </c>
      <c r="AG618" s="178">
        <v>0</v>
      </c>
      <c r="AH618" s="138">
        <v>2024</v>
      </c>
      <c r="AI618" s="138">
        <v>2024</v>
      </c>
      <c r="AJ618" s="138">
        <v>2024</v>
      </c>
      <c r="AK618" s="169"/>
      <c r="AL618" s="169"/>
      <c r="AM618" s="169"/>
      <c r="AN618" s="169"/>
      <c r="AO618" s="170" t="s">
        <v>16939</v>
      </c>
      <c r="AP618" s="170" t="s">
        <v>16941</v>
      </c>
      <c r="AQ618" s="170">
        <v>0</v>
      </c>
      <c r="AR618" s="170" t="s">
        <v>16936</v>
      </c>
      <c r="AS618" s="170" t="s">
        <v>16958</v>
      </c>
      <c r="AT618" s="170">
        <v>0</v>
      </c>
      <c r="AU618" s="170"/>
      <c r="AV618" s="170"/>
      <c r="AW618" s="170"/>
      <c r="AX618" s="170"/>
      <c r="AY618" s="170" t="s">
        <v>666</v>
      </c>
      <c r="AZ618" s="171">
        <v>351</v>
      </c>
      <c r="BA618" s="171" t="s">
        <v>2983</v>
      </c>
      <c r="BB618" s="170" t="s">
        <v>2966</v>
      </c>
      <c r="BC618" s="170" t="s">
        <v>16998</v>
      </c>
      <c r="BD618" s="172"/>
      <c r="BE618" s="173" t="e">
        <f t="shared" si="245"/>
        <v>#VALUE!</v>
      </c>
      <c r="BL618" s="118" t="str">
        <f>VLOOKUP(D618,BO:BQ,3,FALSE)</f>
        <v>нет данных</v>
      </c>
      <c r="BO618" s="118" t="s">
        <v>562</v>
      </c>
      <c r="BP618" s="118" t="s">
        <v>3043</v>
      </c>
      <c r="BQ618" s="118" t="s">
        <v>1100</v>
      </c>
      <c r="BW618" s="118" t="s">
        <v>562</v>
      </c>
      <c r="BX618" s="118" t="s">
        <v>3043</v>
      </c>
      <c r="BY618" s="118" t="s">
        <v>1100</v>
      </c>
      <c r="CJ618" s="164">
        <f t="shared" si="256"/>
        <v>1.6007106751203537E-10</v>
      </c>
    </row>
    <row r="619" spans="1:88" x14ac:dyDescent="0.3">
      <c r="B619" s="196" t="s">
        <v>2955</v>
      </c>
      <c r="C619" s="196"/>
      <c r="D619" s="196"/>
      <c r="E619" s="197"/>
      <c r="F619" s="161">
        <f>F620</f>
        <v>4904366.8899999997</v>
      </c>
      <c r="G619" s="162">
        <f t="shared" ref="G619:AG619" si="259">G620</f>
        <v>0</v>
      </c>
      <c r="H619" s="162">
        <f t="shared" si="259"/>
        <v>0</v>
      </c>
      <c r="I619" s="162">
        <f t="shared" si="259"/>
        <v>0</v>
      </c>
      <c r="J619" s="162">
        <f t="shared" si="259"/>
        <v>0</v>
      </c>
      <c r="K619" s="162">
        <f t="shared" si="259"/>
        <v>0</v>
      </c>
      <c r="L619" s="162">
        <f t="shared" si="259"/>
        <v>0</v>
      </c>
      <c r="M619" s="163">
        <f t="shared" si="259"/>
        <v>0</v>
      </c>
      <c r="N619" s="162">
        <f t="shared" si="259"/>
        <v>0</v>
      </c>
      <c r="O619" s="162">
        <f t="shared" si="259"/>
        <v>593</v>
      </c>
      <c r="P619" s="162">
        <f t="shared" si="259"/>
        <v>4715469.75</v>
      </c>
      <c r="Q619" s="162">
        <f t="shared" si="259"/>
        <v>0</v>
      </c>
      <c r="R619" s="162">
        <f t="shared" si="259"/>
        <v>0</v>
      </c>
      <c r="S619" s="162">
        <f t="shared" si="259"/>
        <v>0</v>
      </c>
      <c r="T619" s="162">
        <f t="shared" si="259"/>
        <v>0</v>
      </c>
      <c r="U619" s="162">
        <f t="shared" si="259"/>
        <v>0</v>
      </c>
      <c r="V619" s="162">
        <f t="shared" si="259"/>
        <v>0</v>
      </c>
      <c r="W619" s="162">
        <f t="shared" si="259"/>
        <v>0</v>
      </c>
      <c r="X619" s="162">
        <f t="shared" si="259"/>
        <v>0</v>
      </c>
      <c r="Y619" s="162">
        <f t="shared" si="259"/>
        <v>0</v>
      </c>
      <c r="Z619" s="162">
        <f t="shared" si="259"/>
        <v>0</v>
      </c>
      <c r="AA619" s="162">
        <f t="shared" si="259"/>
        <v>0</v>
      </c>
      <c r="AB619" s="162">
        <f t="shared" si="259"/>
        <v>0</v>
      </c>
      <c r="AC619" s="162">
        <f t="shared" si="259"/>
        <v>0</v>
      </c>
      <c r="AD619" s="162">
        <f t="shared" si="259"/>
        <v>0</v>
      </c>
      <c r="AE619" s="162">
        <f t="shared" si="259"/>
        <v>100911.05</v>
      </c>
      <c r="AF619" s="162">
        <f t="shared" si="259"/>
        <v>87986.09</v>
      </c>
      <c r="AG619" s="162">
        <f t="shared" si="259"/>
        <v>0</v>
      </c>
      <c r="AH619" s="138" t="s">
        <v>17012</v>
      </c>
      <c r="AI619" s="138" t="s">
        <v>17012</v>
      </c>
      <c r="AJ619" s="138" t="s">
        <v>17012</v>
      </c>
      <c r="AK619" s="169"/>
      <c r="AL619" s="169"/>
      <c r="AM619" s="169"/>
      <c r="AN619" s="169"/>
      <c r="AO619" s="170"/>
      <c r="AP619" s="170"/>
      <c r="AQ619" s="170"/>
      <c r="AR619" s="170"/>
      <c r="AS619" s="170"/>
      <c r="AT619" s="170"/>
      <c r="AU619" s="170"/>
      <c r="AV619" s="170"/>
      <c r="AW619" s="170"/>
      <c r="AX619" s="170"/>
      <c r="AY619" s="170"/>
      <c r="AZ619" s="171"/>
      <c r="BA619" s="171"/>
      <c r="BB619" s="170"/>
      <c r="BC619" s="170"/>
      <c r="BD619" s="172"/>
      <c r="BE619" s="173">
        <f t="shared" si="245"/>
        <v>-593</v>
      </c>
      <c r="BL619" s="118" t="e">
        <f>VLOOKUP(D619,BO:BQ,3,FALSE)</f>
        <v>#N/A</v>
      </c>
      <c r="BO619" s="118" t="s">
        <v>548</v>
      </c>
      <c r="BP619" s="118" t="s">
        <v>715</v>
      </c>
      <c r="BQ619" s="118" t="s">
        <v>2983</v>
      </c>
      <c r="BW619" s="118" t="s">
        <v>548</v>
      </c>
      <c r="BX619" s="118" t="s">
        <v>715</v>
      </c>
      <c r="BY619" s="118" t="s">
        <v>2983</v>
      </c>
      <c r="CJ619" s="164">
        <f t="shared" si="256"/>
        <v>-3.3469405025243759E-10</v>
      </c>
    </row>
    <row r="620" spans="1:88" x14ac:dyDescent="0.3">
      <c r="A620" s="118">
        <v>1</v>
      </c>
      <c r="B620" s="165">
        <f>SUBTOTAL(9,$A$383:A620)</f>
        <v>215</v>
      </c>
      <c r="C620" s="165"/>
      <c r="D620" s="175" t="s">
        <v>2954</v>
      </c>
      <c r="E620" s="197" t="s">
        <v>17413</v>
      </c>
      <c r="F620" s="162">
        <f t="shared" ref="F620" si="260">G620+H620+I620+J620+K620+L620+N620+P620+R620+T620+V620+W620+X620+Y620+Z620+AA620+AB620+AC620+AD620+AE620+AF620+AG620</f>
        <v>4904366.8899999997</v>
      </c>
      <c r="G620" s="178">
        <v>0</v>
      </c>
      <c r="H620" s="178">
        <v>0</v>
      </c>
      <c r="I620" s="178">
        <v>0</v>
      </c>
      <c r="J620" s="178">
        <v>0</v>
      </c>
      <c r="K620" s="178">
        <v>0</v>
      </c>
      <c r="L620" s="178">
        <v>0</v>
      </c>
      <c r="M620" s="163">
        <v>0</v>
      </c>
      <c r="N620" s="213">
        <v>0</v>
      </c>
      <c r="O620" s="202">
        <v>593</v>
      </c>
      <c r="P620" s="162">
        <v>4715469.75</v>
      </c>
      <c r="Q620" s="213">
        <v>0</v>
      </c>
      <c r="R620" s="213">
        <v>0</v>
      </c>
      <c r="S620" s="178">
        <v>0</v>
      </c>
      <c r="T620" s="213">
        <v>0</v>
      </c>
      <c r="U620" s="213">
        <v>0</v>
      </c>
      <c r="V620" s="213">
        <v>0</v>
      </c>
      <c r="W620" s="178">
        <v>0</v>
      </c>
      <c r="X620" s="178">
        <v>0</v>
      </c>
      <c r="Y620" s="178">
        <v>0</v>
      </c>
      <c r="Z620" s="178">
        <v>0</v>
      </c>
      <c r="AA620" s="178">
        <v>0</v>
      </c>
      <c r="AB620" s="178">
        <v>0</v>
      </c>
      <c r="AC620" s="178">
        <v>0</v>
      </c>
      <c r="AD620" s="178">
        <v>0</v>
      </c>
      <c r="AE620" s="162">
        <f>ROUND(P620*2.14%,2)</f>
        <v>100911.05</v>
      </c>
      <c r="AF620" s="162">
        <v>87986.09</v>
      </c>
      <c r="AG620" s="178">
        <v>0</v>
      </c>
      <c r="AH620" s="138">
        <v>2024</v>
      </c>
      <c r="AI620" s="138">
        <v>2024</v>
      </c>
      <c r="AJ620" s="138">
        <v>2024</v>
      </c>
      <c r="AK620" s="169"/>
      <c r="AL620" s="169"/>
      <c r="AM620" s="169"/>
      <c r="AN620" s="169"/>
      <c r="AO620" s="170" t="s">
        <v>16935</v>
      </c>
      <c r="AP620" s="170" t="s">
        <v>16941</v>
      </c>
      <c r="AQ620" s="170">
        <v>0</v>
      </c>
      <c r="AR620" s="170" t="s">
        <v>16950</v>
      </c>
      <c r="AS620" s="170" t="s">
        <v>16949</v>
      </c>
      <c r="AT620" s="170">
        <v>0</v>
      </c>
      <c r="AU620" s="170"/>
      <c r="AV620" s="170"/>
      <c r="AW620" s="170"/>
      <c r="AX620" s="170"/>
      <c r="AY620" s="170" t="s">
        <v>1501</v>
      </c>
      <c r="AZ620" s="171">
        <v>503</v>
      </c>
      <c r="BA620" s="171">
        <v>592.79999999999995</v>
      </c>
      <c r="BB620" s="170" t="s">
        <v>2966</v>
      </c>
      <c r="BC620" s="170" t="s">
        <v>16998</v>
      </c>
      <c r="BD620" s="172"/>
      <c r="BE620" s="173">
        <f t="shared" si="245"/>
        <v>-0.20000000000004547</v>
      </c>
      <c r="BL620" s="118" t="str">
        <f>VLOOKUP(D620,BO:BQ,3,FALSE)</f>
        <v>455.900</v>
      </c>
      <c r="BO620" s="118" t="s">
        <v>3913</v>
      </c>
      <c r="BP620" s="118" t="s">
        <v>3043</v>
      </c>
      <c r="BQ620" s="118" t="s">
        <v>2983</v>
      </c>
      <c r="BW620" s="118" t="s">
        <v>3913</v>
      </c>
      <c r="BX620" s="118" t="s">
        <v>3043</v>
      </c>
      <c r="BY620" s="118" t="s">
        <v>2983</v>
      </c>
      <c r="CJ620" s="164">
        <f t="shared" si="256"/>
        <v>-3.3469405025243759E-10</v>
      </c>
    </row>
    <row r="621" spans="1:88" x14ac:dyDescent="0.3">
      <c r="B621" s="196" t="s">
        <v>40</v>
      </c>
      <c r="C621" s="196"/>
      <c r="D621" s="196"/>
      <c r="E621" s="197"/>
      <c r="F621" s="161">
        <f>SUM(F622:F624)</f>
        <v>15837646.57</v>
      </c>
      <c r="G621" s="162">
        <f t="shared" ref="G621:AG621" si="261">SUM(G622:G624)</f>
        <v>0</v>
      </c>
      <c r="H621" s="162">
        <f t="shared" si="261"/>
        <v>0</v>
      </c>
      <c r="I621" s="162">
        <f t="shared" si="261"/>
        <v>0</v>
      </c>
      <c r="J621" s="162">
        <f t="shared" si="261"/>
        <v>0</v>
      </c>
      <c r="K621" s="162">
        <f t="shared" si="261"/>
        <v>0</v>
      </c>
      <c r="L621" s="162">
        <f t="shared" si="261"/>
        <v>0</v>
      </c>
      <c r="M621" s="163">
        <f t="shared" si="261"/>
        <v>0</v>
      </c>
      <c r="N621" s="162">
        <f t="shared" si="261"/>
        <v>0</v>
      </c>
      <c r="O621" s="162">
        <f t="shared" si="261"/>
        <v>1660.89</v>
      </c>
      <c r="P621" s="162">
        <f t="shared" si="261"/>
        <v>15292609.560000002</v>
      </c>
      <c r="Q621" s="162">
        <f t="shared" si="261"/>
        <v>0</v>
      </c>
      <c r="R621" s="162">
        <f t="shared" si="261"/>
        <v>0</v>
      </c>
      <c r="S621" s="162">
        <f t="shared" si="261"/>
        <v>0</v>
      </c>
      <c r="T621" s="162">
        <f t="shared" si="261"/>
        <v>0</v>
      </c>
      <c r="U621" s="162">
        <f t="shared" si="261"/>
        <v>0</v>
      </c>
      <c r="V621" s="162">
        <f t="shared" si="261"/>
        <v>0</v>
      </c>
      <c r="W621" s="162">
        <f t="shared" si="261"/>
        <v>0</v>
      </c>
      <c r="X621" s="162">
        <f t="shared" si="261"/>
        <v>0</v>
      </c>
      <c r="Y621" s="162">
        <f t="shared" si="261"/>
        <v>0</v>
      </c>
      <c r="Z621" s="162">
        <f t="shared" si="261"/>
        <v>0</v>
      </c>
      <c r="AA621" s="162">
        <f t="shared" si="261"/>
        <v>0</v>
      </c>
      <c r="AB621" s="162">
        <f t="shared" si="261"/>
        <v>0</v>
      </c>
      <c r="AC621" s="162">
        <f t="shared" si="261"/>
        <v>0</v>
      </c>
      <c r="AD621" s="162">
        <f t="shared" si="261"/>
        <v>0</v>
      </c>
      <c r="AE621" s="162">
        <f t="shared" si="261"/>
        <v>327261.83999999997</v>
      </c>
      <c r="AF621" s="162">
        <f t="shared" si="261"/>
        <v>217775.17</v>
      </c>
      <c r="AG621" s="162">
        <f t="shared" si="261"/>
        <v>0</v>
      </c>
      <c r="AH621" s="138" t="s">
        <v>17012</v>
      </c>
      <c r="AI621" s="138" t="s">
        <v>17012</v>
      </c>
      <c r="AJ621" s="138" t="s">
        <v>17012</v>
      </c>
      <c r="AK621" s="169"/>
      <c r="AL621" s="169"/>
      <c r="AM621" s="169"/>
      <c r="AN621" s="169"/>
      <c r="AO621" s="170"/>
      <c r="AP621" s="170"/>
      <c r="AQ621" s="170"/>
      <c r="AR621" s="170"/>
      <c r="AS621" s="170"/>
      <c r="AT621" s="170"/>
      <c r="AU621" s="170"/>
      <c r="AV621" s="170"/>
      <c r="AW621" s="170"/>
      <c r="AX621" s="170"/>
      <c r="AY621" s="170"/>
      <c r="AZ621" s="171"/>
      <c r="BA621" s="171"/>
      <c r="BB621" s="170"/>
      <c r="BC621" s="170"/>
      <c r="BD621" s="172"/>
      <c r="BE621" s="173">
        <f t="shared" si="245"/>
        <v>-1660.89</v>
      </c>
      <c r="BL621" s="118" t="e">
        <f>VLOOKUP(D621,BO:BQ,3,FALSE)</f>
        <v>#N/A</v>
      </c>
      <c r="BO621" s="118" t="s">
        <v>601</v>
      </c>
      <c r="BP621" s="118" t="s">
        <v>715</v>
      </c>
      <c r="BQ621" s="118" t="s">
        <v>2981</v>
      </c>
      <c r="BW621" s="118" t="s">
        <v>601</v>
      </c>
      <c r="BX621" s="118" t="s">
        <v>715</v>
      </c>
      <c r="BY621" s="118" t="s">
        <v>2981</v>
      </c>
      <c r="CJ621" s="164">
        <f t="shared" si="256"/>
        <v>-2.066371962428093E-9</v>
      </c>
    </row>
    <row r="622" spans="1:88" x14ac:dyDescent="0.3">
      <c r="A622" s="118">
        <v>1</v>
      </c>
      <c r="B622" s="165">
        <f>SUBTOTAL(9,$A$383:A622)</f>
        <v>216</v>
      </c>
      <c r="C622" s="165"/>
      <c r="D622" s="166" t="s">
        <v>12328</v>
      </c>
      <c r="E622" s="138" t="s">
        <v>17422</v>
      </c>
      <c r="F622" s="162">
        <f t="shared" ref="F622:F624" si="262">G622+H622+I622+J622+K622+L622+N622+P622+R622+T622+V622+W622+X622+Y622+Z622+AA622+AB622+AC622+AD622+AE622+AF622+AG622</f>
        <v>3202590.8000000003</v>
      </c>
      <c r="G622" s="162">
        <v>0</v>
      </c>
      <c r="H622" s="162">
        <v>0</v>
      </c>
      <c r="I622" s="162">
        <v>0</v>
      </c>
      <c r="J622" s="162">
        <v>0</v>
      </c>
      <c r="K622" s="162">
        <v>0</v>
      </c>
      <c r="L622" s="162">
        <v>0</v>
      </c>
      <c r="M622" s="163">
        <v>0</v>
      </c>
      <c r="N622" s="162">
        <v>0</v>
      </c>
      <c r="O622" s="162">
        <v>295</v>
      </c>
      <c r="P622" s="162">
        <v>3063978.66</v>
      </c>
      <c r="Q622" s="162">
        <v>0</v>
      </c>
      <c r="R622" s="162">
        <v>0</v>
      </c>
      <c r="S622" s="162">
        <v>0</v>
      </c>
      <c r="T622" s="162">
        <v>0</v>
      </c>
      <c r="U622" s="162">
        <v>0</v>
      </c>
      <c r="V622" s="162">
        <v>0</v>
      </c>
      <c r="W622" s="162">
        <v>0</v>
      </c>
      <c r="X622" s="162">
        <v>0</v>
      </c>
      <c r="Y622" s="162">
        <v>0</v>
      </c>
      <c r="Z622" s="162">
        <v>0</v>
      </c>
      <c r="AA622" s="162">
        <v>0</v>
      </c>
      <c r="AB622" s="162">
        <v>0</v>
      </c>
      <c r="AC622" s="162">
        <v>0</v>
      </c>
      <c r="AD622" s="162">
        <v>0</v>
      </c>
      <c r="AE622" s="162">
        <f>ROUND(P622*2.14%,2)</f>
        <v>65569.14</v>
      </c>
      <c r="AF622" s="162">
        <v>73043</v>
      </c>
      <c r="AG622" s="162">
        <v>0</v>
      </c>
      <c r="AH622" s="138">
        <v>2024</v>
      </c>
      <c r="AI622" s="138">
        <v>2024</v>
      </c>
      <c r="AJ622" s="138">
        <v>2024</v>
      </c>
      <c r="AK622" s="169"/>
      <c r="AL622" s="169"/>
      <c r="AM622" s="169"/>
      <c r="AN622" s="169"/>
      <c r="AO622" s="170" t="s">
        <v>16941</v>
      </c>
      <c r="AP622" s="170" t="s">
        <v>16946</v>
      </c>
      <c r="AQ622" s="170"/>
      <c r="AR622" s="170" t="s">
        <v>16945</v>
      </c>
      <c r="AS622" s="170" t="s">
        <v>16943</v>
      </c>
      <c r="AT622" s="170"/>
      <c r="AU622" s="170" t="s">
        <v>16968</v>
      </c>
      <c r="AV622" s="170"/>
      <c r="AW622" s="170"/>
      <c r="AX622" s="170"/>
      <c r="AY622" s="170"/>
      <c r="AZ622" s="171"/>
      <c r="BA622" s="171">
        <v>271</v>
      </c>
      <c r="BB622" s="170" t="s">
        <v>2966</v>
      </c>
      <c r="BC622" s="170" t="s">
        <v>16998</v>
      </c>
      <c r="BD622" s="172"/>
      <c r="BE622" s="173">
        <f t="shared" si="245"/>
        <v>-24</v>
      </c>
      <c r="CJ622" s="164">
        <f t="shared" si="256"/>
        <v>1.3096723705530167E-10</v>
      </c>
    </row>
    <row r="623" spans="1:88" x14ac:dyDescent="0.3">
      <c r="A623" s="118">
        <v>1</v>
      </c>
      <c r="B623" s="165">
        <f>SUBTOTAL(9,$A$383:A623)</f>
        <v>217</v>
      </c>
      <c r="C623" s="165"/>
      <c r="D623" s="166" t="s">
        <v>48</v>
      </c>
      <c r="E623" s="138" t="s">
        <v>17422</v>
      </c>
      <c r="F623" s="162">
        <f t="shared" si="262"/>
        <v>5875397.0899999999</v>
      </c>
      <c r="G623" s="162">
        <v>0</v>
      </c>
      <c r="H623" s="162">
        <v>0</v>
      </c>
      <c r="I623" s="162">
        <v>0</v>
      </c>
      <c r="J623" s="162">
        <v>0</v>
      </c>
      <c r="K623" s="162">
        <v>0</v>
      </c>
      <c r="L623" s="162">
        <v>0</v>
      </c>
      <c r="M623" s="163">
        <v>0</v>
      </c>
      <c r="N623" s="162">
        <v>0</v>
      </c>
      <c r="O623" s="162">
        <v>541.20000000000005</v>
      </c>
      <c r="P623" s="162">
        <f>5610598.12</f>
        <v>5610598.1200000001</v>
      </c>
      <c r="Q623" s="162">
        <v>0</v>
      </c>
      <c r="R623" s="162">
        <v>0</v>
      </c>
      <c r="S623" s="162">
        <v>0</v>
      </c>
      <c r="T623" s="162">
        <v>0</v>
      </c>
      <c r="U623" s="162">
        <v>0</v>
      </c>
      <c r="V623" s="162">
        <v>0</v>
      </c>
      <c r="W623" s="162">
        <v>0</v>
      </c>
      <c r="X623" s="162">
        <v>0</v>
      </c>
      <c r="Y623" s="162">
        <v>0</v>
      </c>
      <c r="Z623" s="162">
        <v>0</v>
      </c>
      <c r="AA623" s="162">
        <v>0</v>
      </c>
      <c r="AB623" s="162">
        <v>0</v>
      </c>
      <c r="AC623" s="162">
        <v>0</v>
      </c>
      <c r="AD623" s="162">
        <v>0</v>
      </c>
      <c r="AE623" s="162">
        <f>ROUND(P623*2.14%,2)</f>
        <v>120066.8</v>
      </c>
      <c r="AF623" s="162">
        <v>144732.17000000001</v>
      </c>
      <c r="AG623" s="162">
        <v>0</v>
      </c>
      <c r="AH623" s="138">
        <v>2024</v>
      </c>
      <c r="AI623" s="138">
        <v>2024</v>
      </c>
      <c r="AJ623" s="138">
        <v>2024</v>
      </c>
      <c r="AK623" s="169"/>
      <c r="AL623" s="169"/>
      <c r="AM623" s="169"/>
      <c r="AN623" s="169"/>
      <c r="AO623" s="170" t="s">
        <v>16955</v>
      </c>
      <c r="AP623" s="170">
        <v>2017</v>
      </c>
      <c r="AQ623" s="170">
        <v>0</v>
      </c>
      <c r="AR623" s="170" t="s">
        <v>16950</v>
      </c>
      <c r="AS623" s="170">
        <v>2017</v>
      </c>
      <c r="AT623" s="170">
        <v>0</v>
      </c>
      <c r="AU623" s="153"/>
      <c r="AV623" s="170" t="s">
        <v>16962</v>
      </c>
      <c r="AW623" s="174">
        <v>236480</v>
      </c>
      <c r="AX623" s="174">
        <v>655521.81000000006</v>
      </c>
      <c r="AY623" s="170" t="s">
        <v>923</v>
      </c>
      <c r="AZ623" s="171">
        <v>973.4</v>
      </c>
      <c r="BA623" s="171">
        <v>541.20000000000005</v>
      </c>
      <c r="BB623" s="170" t="s">
        <v>2966</v>
      </c>
      <c r="BC623" s="170" t="s">
        <v>16998</v>
      </c>
      <c r="BD623" s="172"/>
      <c r="BE623" s="173">
        <f t="shared" si="245"/>
        <v>0</v>
      </c>
      <c r="BL623" s="118" t="str">
        <f>VLOOKUP(D623,BO:BQ,3,FALSE)</f>
        <v>нет данных</v>
      </c>
      <c r="BO623" s="118" t="s">
        <v>2990</v>
      </c>
      <c r="BP623" s="118" t="s">
        <v>994</v>
      </c>
      <c r="BQ623" s="118" t="s">
        <v>2991</v>
      </c>
      <c r="BW623" s="118" t="s">
        <v>2990</v>
      </c>
      <c r="BX623" s="118" t="s">
        <v>994</v>
      </c>
      <c r="BY623" s="118" t="s">
        <v>2991</v>
      </c>
      <c r="CJ623" s="164">
        <f t="shared" si="256"/>
        <v>-2.6193447411060333E-10</v>
      </c>
    </row>
    <row r="624" spans="1:88" x14ac:dyDescent="0.3">
      <c r="A624" s="118">
        <v>1</v>
      </c>
      <c r="B624" s="165">
        <f>SUBTOTAL(9,$A$383:A624)</f>
        <v>218</v>
      </c>
      <c r="C624" s="165"/>
      <c r="D624" s="166" t="s">
        <v>41</v>
      </c>
      <c r="E624" s="138" t="s">
        <v>17422</v>
      </c>
      <c r="F624" s="162">
        <f t="shared" si="262"/>
        <v>6759658.6800000006</v>
      </c>
      <c r="G624" s="162">
        <v>0</v>
      </c>
      <c r="H624" s="162">
        <v>0</v>
      </c>
      <c r="I624" s="162">
        <v>0</v>
      </c>
      <c r="J624" s="162">
        <v>0</v>
      </c>
      <c r="K624" s="162">
        <v>0</v>
      </c>
      <c r="L624" s="162">
        <v>0</v>
      </c>
      <c r="M624" s="163">
        <v>0</v>
      </c>
      <c r="N624" s="162">
        <v>0</v>
      </c>
      <c r="O624" s="162">
        <v>824.69</v>
      </c>
      <c r="P624" s="162">
        <v>6618032.7800000003</v>
      </c>
      <c r="Q624" s="162">
        <v>0</v>
      </c>
      <c r="R624" s="162">
        <v>0</v>
      </c>
      <c r="S624" s="162">
        <v>0</v>
      </c>
      <c r="T624" s="162">
        <v>0</v>
      </c>
      <c r="U624" s="162">
        <v>0</v>
      </c>
      <c r="V624" s="162">
        <v>0</v>
      </c>
      <c r="W624" s="162">
        <v>0</v>
      </c>
      <c r="X624" s="162">
        <v>0</v>
      </c>
      <c r="Y624" s="162">
        <v>0</v>
      </c>
      <c r="Z624" s="162">
        <v>0</v>
      </c>
      <c r="AA624" s="162">
        <v>0</v>
      </c>
      <c r="AB624" s="162">
        <v>0</v>
      </c>
      <c r="AC624" s="162">
        <v>0</v>
      </c>
      <c r="AD624" s="162">
        <v>0</v>
      </c>
      <c r="AE624" s="162">
        <f>ROUND(P624*2.14%,2)</f>
        <v>141625.9</v>
      </c>
      <c r="AF624" s="162">
        <v>0</v>
      </c>
      <c r="AG624" s="162">
        <v>0</v>
      </c>
      <c r="AH624" s="138" t="s">
        <v>17033</v>
      </c>
      <c r="AI624" s="138">
        <v>2024</v>
      </c>
      <c r="AJ624" s="138">
        <v>2024</v>
      </c>
      <c r="AK624" s="169"/>
      <c r="AL624" s="169"/>
      <c r="AM624" s="169"/>
      <c r="AN624" s="169"/>
      <c r="AO624" s="170" t="s">
        <v>16942</v>
      </c>
      <c r="AP624" s="170" t="s">
        <v>16953</v>
      </c>
      <c r="AQ624" s="170">
        <v>0</v>
      </c>
      <c r="AR624" s="170" t="s">
        <v>16948</v>
      </c>
      <c r="AS624" s="170" t="s">
        <v>16950</v>
      </c>
      <c r="AT624" s="170">
        <v>0</v>
      </c>
      <c r="AU624" s="170" t="s">
        <v>16966</v>
      </c>
      <c r="AV624" s="170"/>
      <c r="AW624" s="170"/>
      <c r="AX624" s="170"/>
      <c r="AY624" s="170" t="s">
        <v>619</v>
      </c>
      <c r="AZ624" s="171">
        <v>1543.2</v>
      </c>
      <c r="BA624" s="171">
        <v>936</v>
      </c>
      <c r="BB624" s="170" t="s">
        <v>2966</v>
      </c>
      <c r="BC624" s="170">
        <v>2009</v>
      </c>
      <c r="BD624" s="172"/>
      <c r="BE624" s="173">
        <f t="shared" si="245"/>
        <v>111.30999999999995</v>
      </c>
      <c r="BL624" s="118" t="str">
        <f>VLOOKUP(D624,BO:BQ,3,FALSE)</f>
        <v>680.000</v>
      </c>
      <c r="BO624" s="118" t="s">
        <v>2976</v>
      </c>
      <c r="BP624" s="118" t="s">
        <v>1342</v>
      </c>
      <c r="BQ624" s="118" t="s">
        <v>2977</v>
      </c>
      <c r="BW624" s="118" t="s">
        <v>2976</v>
      </c>
      <c r="BX624" s="118" t="s">
        <v>1342</v>
      </c>
      <c r="BY624" s="118" t="s">
        <v>2977</v>
      </c>
      <c r="CJ624" s="164">
        <f t="shared" si="256"/>
        <v>3.7834979593753815E-10</v>
      </c>
    </row>
    <row r="625" spans="1:120" x14ac:dyDescent="0.3">
      <c r="B625" s="196" t="s">
        <v>38</v>
      </c>
      <c r="C625" s="196"/>
      <c r="D625" s="196"/>
      <c r="E625" s="197"/>
      <c r="F625" s="161">
        <f>SUM(F626:F628)</f>
        <v>13945648.970000001</v>
      </c>
      <c r="G625" s="162">
        <f t="shared" ref="G625:AG625" si="263">SUM(G626:G628)</f>
        <v>0</v>
      </c>
      <c r="H625" s="162">
        <f t="shared" si="263"/>
        <v>0</v>
      </c>
      <c r="I625" s="162">
        <f t="shared" si="263"/>
        <v>0</v>
      </c>
      <c r="J625" s="162">
        <f t="shared" si="263"/>
        <v>0</v>
      </c>
      <c r="K625" s="162">
        <f t="shared" si="263"/>
        <v>0</v>
      </c>
      <c r="L625" s="162">
        <f t="shared" si="263"/>
        <v>0</v>
      </c>
      <c r="M625" s="163">
        <f t="shared" si="263"/>
        <v>0</v>
      </c>
      <c r="N625" s="162">
        <f t="shared" si="263"/>
        <v>0</v>
      </c>
      <c r="O625" s="162">
        <f t="shared" si="263"/>
        <v>1430.2</v>
      </c>
      <c r="P625" s="162">
        <f t="shared" si="263"/>
        <v>13587257.880000001</v>
      </c>
      <c r="Q625" s="162">
        <f t="shared" si="263"/>
        <v>0</v>
      </c>
      <c r="R625" s="162">
        <f t="shared" si="263"/>
        <v>0</v>
      </c>
      <c r="S625" s="162">
        <f t="shared" si="263"/>
        <v>0</v>
      </c>
      <c r="T625" s="162">
        <f t="shared" si="263"/>
        <v>0</v>
      </c>
      <c r="U625" s="162">
        <f t="shared" si="263"/>
        <v>0</v>
      </c>
      <c r="V625" s="162">
        <f t="shared" si="263"/>
        <v>0</v>
      </c>
      <c r="W625" s="162">
        <f t="shared" si="263"/>
        <v>0</v>
      </c>
      <c r="X625" s="162">
        <f t="shared" si="263"/>
        <v>0</v>
      </c>
      <c r="Y625" s="162">
        <f t="shared" si="263"/>
        <v>0</v>
      </c>
      <c r="Z625" s="162">
        <f t="shared" si="263"/>
        <v>0</v>
      </c>
      <c r="AA625" s="162">
        <f t="shared" si="263"/>
        <v>0</v>
      </c>
      <c r="AB625" s="162">
        <f t="shared" si="263"/>
        <v>0</v>
      </c>
      <c r="AC625" s="162">
        <f t="shared" si="263"/>
        <v>0</v>
      </c>
      <c r="AD625" s="162">
        <f t="shared" si="263"/>
        <v>0</v>
      </c>
      <c r="AE625" s="162">
        <f t="shared" si="263"/>
        <v>290767.31999999995</v>
      </c>
      <c r="AF625" s="162">
        <f t="shared" si="263"/>
        <v>67623.77</v>
      </c>
      <c r="AG625" s="162">
        <f t="shared" si="263"/>
        <v>0</v>
      </c>
      <c r="AH625" s="138" t="s">
        <v>17012</v>
      </c>
      <c r="AI625" s="138" t="s">
        <v>17012</v>
      </c>
      <c r="AJ625" s="138" t="s">
        <v>17012</v>
      </c>
      <c r="AK625" s="169"/>
      <c r="AL625" s="169"/>
      <c r="AM625" s="169"/>
      <c r="AN625" s="169"/>
      <c r="AO625" s="170"/>
      <c r="AP625" s="170"/>
      <c r="AQ625" s="170"/>
      <c r="AR625" s="170"/>
      <c r="AS625" s="170"/>
      <c r="AT625" s="170"/>
      <c r="AU625" s="170"/>
      <c r="AV625" s="170"/>
      <c r="AW625" s="170"/>
      <c r="AX625" s="170"/>
      <c r="AY625" s="170"/>
      <c r="AZ625" s="171"/>
      <c r="BA625" s="171"/>
      <c r="BB625" s="170"/>
      <c r="BC625" s="170"/>
      <c r="BD625" s="172"/>
      <c r="BE625" s="173">
        <f t="shared" si="245"/>
        <v>-1430.2</v>
      </c>
      <c r="BL625" s="118" t="e">
        <f>VLOOKUP(D625,BO:BQ,3,FALSE)</f>
        <v>#N/A</v>
      </c>
      <c r="BO625" s="118" t="s">
        <v>2986</v>
      </c>
      <c r="BP625" s="118" t="s">
        <v>2983</v>
      </c>
      <c r="BQ625" s="118" t="s">
        <v>2194</v>
      </c>
      <c r="BW625" s="118" t="s">
        <v>2986</v>
      </c>
      <c r="BX625" s="118" t="s">
        <v>2983</v>
      </c>
      <c r="BY625" s="118" t="s">
        <v>2194</v>
      </c>
      <c r="CJ625" s="164">
        <f t="shared" si="256"/>
        <v>-1.0186340659856796E-10</v>
      </c>
    </row>
    <row r="626" spans="1:120" x14ac:dyDescent="0.3">
      <c r="A626" s="118">
        <v>1</v>
      </c>
      <c r="B626" s="165">
        <f>SUBTOTAL(9,$A$383:A626)</f>
        <v>219</v>
      </c>
      <c r="C626" s="165"/>
      <c r="D626" s="166" t="s">
        <v>17350</v>
      </c>
      <c r="E626" s="138" t="s">
        <v>17422</v>
      </c>
      <c r="F626" s="162">
        <f t="shared" ref="F626:F628" si="264">G626+H626+I626+J626+K626+L626+N626+P626+R626+T626+V626+W626+X626+Y626+Z626+AA626+AB626+AC626+AD626+AE626+AF626+AG626</f>
        <v>2833478.64</v>
      </c>
      <c r="G626" s="162">
        <v>0</v>
      </c>
      <c r="H626" s="162">
        <v>0</v>
      </c>
      <c r="I626" s="162">
        <v>0</v>
      </c>
      <c r="J626" s="162">
        <v>0</v>
      </c>
      <c r="K626" s="162">
        <v>0</v>
      </c>
      <c r="L626" s="162">
        <v>0</v>
      </c>
      <c r="M626" s="163">
        <v>0</v>
      </c>
      <c r="N626" s="162">
        <v>0</v>
      </c>
      <c r="O626" s="162">
        <v>261</v>
      </c>
      <c r="P626" s="162">
        <v>2707905.69</v>
      </c>
      <c r="Q626" s="162">
        <v>0</v>
      </c>
      <c r="R626" s="162">
        <v>0</v>
      </c>
      <c r="S626" s="162">
        <v>0</v>
      </c>
      <c r="T626" s="162">
        <v>0</v>
      </c>
      <c r="U626" s="162">
        <v>0</v>
      </c>
      <c r="V626" s="162">
        <v>0</v>
      </c>
      <c r="W626" s="162">
        <v>0</v>
      </c>
      <c r="X626" s="162">
        <v>0</v>
      </c>
      <c r="Y626" s="162">
        <v>0</v>
      </c>
      <c r="Z626" s="162">
        <v>0</v>
      </c>
      <c r="AA626" s="162">
        <v>0</v>
      </c>
      <c r="AB626" s="162">
        <v>0</v>
      </c>
      <c r="AC626" s="162">
        <v>0</v>
      </c>
      <c r="AD626" s="162">
        <v>0</v>
      </c>
      <c r="AE626" s="162">
        <f>ROUND(P626*2.14%,2)</f>
        <v>57949.18</v>
      </c>
      <c r="AF626" s="162">
        <v>67623.77</v>
      </c>
      <c r="AG626" s="162">
        <v>0</v>
      </c>
      <c r="AH626" s="138">
        <v>2024</v>
      </c>
      <c r="AI626" s="138">
        <v>2024</v>
      </c>
      <c r="AJ626" s="138">
        <v>2024</v>
      </c>
      <c r="AK626" s="169"/>
      <c r="AL626" s="169"/>
      <c r="AM626" s="169"/>
      <c r="AN626" s="169"/>
      <c r="AO626" s="170" t="s">
        <v>16939</v>
      </c>
      <c r="AP626" s="170" t="s">
        <v>16946</v>
      </c>
      <c r="AQ626" s="170">
        <v>0</v>
      </c>
      <c r="AR626" s="170" t="s">
        <v>16955</v>
      </c>
      <c r="AS626" s="170" t="s">
        <v>16958</v>
      </c>
      <c r="AT626" s="170">
        <v>0</v>
      </c>
      <c r="AU626" s="170"/>
      <c r="AV626" s="170"/>
      <c r="AW626" s="170"/>
      <c r="AX626" s="170"/>
      <c r="AY626" s="170" t="s">
        <v>639</v>
      </c>
      <c r="AZ626" s="171">
        <v>313.89999999999998</v>
      </c>
      <c r="BA626" s="171">
        <v>172</v>
      </c>
      <c r="BB626" s="170" t="s">
        <v>2966</v>
      </c>
      <c r="BC626" s="170" t="s">
        <v>16998</v>
      </c>
      <c r="BD626" s="172"/>
      <c r="BE626" s="173">
        <f t="shared" si="245"/>
        <v>-89</v>
      </c>
      <c r="BL626" s="118" t="e">
        <f>VLOOKUP(D626,BO:BQ,3,FALSE)</f>
        <v>#N/A</v>
      </c>
      <c r="BO626" s="118" t="s">
        <v>2987</v>
      </c>
      <c r="BP626" s="118" t="s">
        <v>3003</v>
      </c>
      <c r="BQ626" s="118" t="s">
        <v>2988</v>
      </c>
      <c r="BW626" s="118" t="s">
        <v>2987</v>
      </c>
      <c r="BX626" s="118" t="s">
        <v>3003</v>
      </c>
      <c r="BY626" s="118" t="s">
        <v>2988</v>
      </c>
      <c r="CJ626" s="164">
        <f t="shared" si="256"/>
        <v>1.8917489796876907E-10</v>
      </c>
    </row>
    <row r="627" spans="1:120" x14ac:dyDescent="0.3">
      <c r="A627" s="118">
        <v>1</v>
      </c>
      <c r="B627" s="165">
        <f>SUBTOTAL(9,$A$383:A627)</f>
        <v>220</v>
      </c>
      <c r="C627" s="165"/>
      <c r="D627" s="166" t="s">
        <v>17317</v>
      </c>
      <c r="E627" s="138" t="s">
        <v>17422</v>
      </c>
      <c r="F627" s="162">
        <f t="shared" si="264"/>
        <v>8038244.2300000004</v>
      </c>
      <c r="G627" s="162">
        <v>0</v>
      </c>
      <c r="H627" s="162">
        <v>0</v>
      </c>
      <c r="I627" s="162">
        <v>0</v>
      </c>
      <c r="J627" s="162">
        <v>0</v>
      </c>
      <c r="K627" s="162">
        <v>0</v>
      </c>
      <c r="L627" s="162">
        <v>0</v>
      </c>
      <c r="M627" s="163">
        <v>0</v>
      </c>
      <c r="N627" s="162">
        <v>0</v>
      </c>
      <c r="O627" s="162">
        <v>809</v>
      </c>
      <c r="P627" s="162">
        <f>7200000+701672.36-31842.49</f>
        <v>7869829.8700000001</v>
      </c>
      <c r="Q627" s="162">
        <v>0</v>
      </c>
      <c r="R627" s="162">
        <v>0</v>
      </c>
      <c r="S627" s="162">
        <v>0</v>
      </c>
      <c r="T627" s="162">
        <v>0</v>
      </c>
      <c r="U627" s="162">
        <v>0</v>
      </c>
      <c r="V627" s="162">
        <v>0</v>
      </c>
      <c r="W627" s="162">
        <v>0</v>
      </c>
      <c r="X627" s="162">
        <v>0</v>
      </c>
      <c r="Y627" s="162">
        <v>0</v>
      </c>
      <c r="Z627" s="162">
        <v>0</v>
      </c>
      <c r="AA627" s="162">
        <v>0</v>
      </c>
      <c r="AB627" s="162">
        <v>0</v>
      </c>
      <c r="AC627" s="162">
        <v>0</v>
      </c>
      <c r="AD627" s="162">
        <v>0</v>
      </c>
      <c r="AE627" s="162">
        <f t="shared" ref="AE627:AE628" si="265">ROUND(P627*2.14%,2)</f>
        <v>168414.36</v>
      </c>
      <c r="AF627" s="162">
        <v>0</v>
      </c>
      <c r="AG627" s="162">
        <v>0</v>
      </c>
      <c r="AH627" s="138" t="s">
        <v>17033</v>
      </c>
      <c r="AI627" s="138">
        <v>2024</v>
      </c>
      <c r="AJ627" s="138">
        <v>2024</v>
      </c>
      <c r="AK627" s="169"/>
      <c r="AL627" s="169"/>
      <c r="AM627" s="169"/>
      <c r="AN627" s="169"/>
      <c r="AO627" s="170"/>
      <c r="AP627" s="170"/>
      <c r="AQ627" s="170"/>
      <c r="AR627" s="170"/>
      <c r="AS627" s="170"/>
      <c r="AT627" s="170"/>
      <c r="AU627" s="170"/>
      <c r="AV627" s="170"/>
      <c r="AW627" s="170"/>
      <c r="AX627" s="170"/>
      <c r="AY627" s="170"/>
      <c r="AZ627" s="171"/>
      <c r="BA627" s="171"/>
      <c r="BB627" s="170"/>
      <c r="BC627" s="170"/>
      <c r="BD627" s="172"/>
      <c r="BE627" s="173"/>
      <c r="CJ627" s="164"/>
    </row>
    <row r="628" spans="1:120" s="184" customFormat="1" x14ac:dyDescent="0.3">
      <c r="A628" s="118">
        <v>1</v>
      </c>
      <c r="B628" s="165">
        <f>SUBTOTAL(9,$A$383:A628)</f>
        <v>221</v>
      </c>
      <c r="C628" s="165"/>
      <c r="D628" s="211" t="s">
        <v>17348</v>
      </c>
      <c r="E628" s="138" t="s">
        <v>17422</v>
      </c>
      <c r="F628" s="162">
        <f t="shared" si="264"/>
        <v>3073926.0999999996</v>
      </c>
      <c r="G628" s="179">
        <v>0</v>
      </c>
      <c r="H628" s="179">
        <v>0</v>
      </c>
      <c r="I628" s="179">
        <v>0</v>
      </c>
      <c r="J628" s="179">
        <v>0</v>
      </c>
      <c r="K628" s="179">
        <v>0</v>
      </c>
      <c r="L628" s="179">
        <v>0</v>
      </c>
      <c r="M628" s="163">
        <v>0</v>
      </c>
      <c r="N628" s="179">
        <v>0</v>
      </c>
      <c r="O628" s="179">
        <v>360.2</v>
      </c>
      <c r="P628" s="179">
        <v>3009522.32</v>
      </c>
      <c r="Q628" s="179">
        <v>0</v>
      </c>
      <c r="R628" s="179">
        <v>0</v>
      </c>
      <c r="S628" s="179">
        <v>0</v>
      </c>
      <c r="T628" s="179">
        <v>0</v>
      </c>
      <c r="U628" s="179">
        <v>0</v>
      </c>
      <c r="V628" s="179">
        <v>0</v>
      </c>
      <c r="W628" s="179">
        <v>0</v>
      </c>
      <c r="X628" s="179">
        <v>0</v>
      </c>
      <c r="Y628" s="179">
        <v>0</v>
      </c>
      <c r="Z628" s="179">
        <v>0</v>
      </c>
      <c r="AA628" s="179">
        <v>0</v>
      </c>
      <c r="AB628" s="179">
        <v>0</v>
      </c>
      <c r="AC628" s="179">
        <v>0</v>
      </c>
      <c r="AD628" s="179">
        <v>0</v>
      </c>
      <c r="AE628" s="162">
        <f t="shared" si="265"/>
        <v>64403.78</v>
      </c>
      <c r="AF628" s="179">
        <v>0</v>
      </c>
      <c r="AG628" s="179">
        <v>0</v>
      </c>
      <c r="AH628" s="181" t="s">
        <v>17033</v>
      </c>
      <c r="AI628" s="181">
        <v>2024</v>
      </c>
      <c r="AJ628" s="182">
        <v>2024</v>
      </c>
      <c r="AV628" s="184" t="e">
        <v>#N/A</v>
      </c>
      <c r="BY628" s="185"/>
      <c r="CG628" s="184" t="e">
        <v>#N/A</v>
      </c>
      <c r="CJ628" s="164">
        <v>2.4738255888223648E-10</v>
      </c>
      <c r="CN628" s="184" t="e">
        <v>#N/A</v>
      </c>
      <c r="DM628" s="184" t="e">
        <v>#N/A</v>
      </c>
      <c r="DP628" s="118"/>
    </row>
    <row r="629" spans="1:120" x14ac:dyDescent="0.3">
      <c r="B629" s="160" t="s">
        <v>36</v>
      </c>
      <c r="C629" s="160"/>
      <c r="D629" s="138"/>
      <c r="E629" s="138"/>
      <c r="F629" s="161">
        <f>F630</f>
        <v>6972826.3200000003</v>
      </c>
      <c r="G629" s="162">
        <f t="shared" ref="G629:AG629" si="266">G630</f>
        <v>0</v>
      </c>
      <c r="H629" s="162">
        <f t="shared" si="266"/>
        <v>0</v>
      </c>
      <c r="I629" s="162">
        <f t="shared" si="266"/>
        <v>0</v>
      </c>
      <c r="J629" s="162">
        <f t="shared" si="266"/>
        <v>0</v>
      </c>
      <c r="K629" s="162">
        <f t="shared" si="266"/>
        <v>0</v>
      </c>
      <c r="L629" s="162">
        <f t="shared" si="266"/>
        <v>0</v>
      </c>
      <c r="M629" s="163">
        <f t="shared" si="266"/>
        <v>0</v>
      </c>
      <c r="N629" s="162">
        <f t="shared" si="266"/>
        <v>0</v>
      </c>
      <c r="O629" s="162">
        <f t="shared" si="266"/>
        <v>752.5</v>
      </c>
      <c r="P629" s="162">
        <f t="shared" si="266"/>
        <v>6826734.21</v>
      </c>
      <c r="Q629" s="162">
        <f t="shared" si="266"/>
        <v>0</v>
      </c>
      <c r="R629" s="162">
        <f t="shared" si="266"/>
        <v>0</v>
      </c>
      <c r="S629" s="162">
        <f t="shared" si="266"/>
        <v>0</v>
      </c>
      <c r="T629" s="162">
        <f t="shared" si="266"/>
        <v>0</v>
      </c>
      <c r="U629" s="162">
        <f t="shared" si="266"/>
        <v>0</v>
      </c>
      <c r="V629" s="162">
        <f t="shared" si="266"/>
        <v>0</v>
      </c>
      <c r="W629" s="162">
        <f t="shared" si="266"/>
        <v>0</v>
      </c>
      <c r="X629" s="162">
        <f t="shared" si="266"/>
        <v>0</v>
      </c>
      <c r="Y629" s="162">
        <f t="shared" si="266"/>
        <v>0</v>
      </c>
      <c r="Z629" s="162">
        <f t="shared" si="266"/>
        <v>0</v>
      </c>
      <c r="AA629" s="162">
        <f t="shared" si="266"/>
        <v>0</v>
      </c>
      <c r="AB629" s="162">
        <f t="shared" si="266"/>
        <v>0</v>
      </c>
      <c r="AC629" s="162">
        <f t="shared" si="266"/>
        <v>0</v>
      </c>
      <c r="AD629" s="162">
        <f t="shared" si="266"/>
        <v>0</v>
      </c>
      <c r="AE629" s="162">
        <f t="shared" si="266"/>
        <v>146092.10999999999</v>
      </c>
      <c r="AF629" s="162">
        <f t="shared" si="266"/>
        <v>0</v>
      </c>
      <c r="AG629" s="162">
        <f t="shared" si="266"/>
        <v>0</v>
      </c>
      <c r="AH629" s="138" t="s">
        <v>17012</v>
      </c>
      <c r="AI629" s="138" t="s">
        <v>17012</v>
      </c>
      <c r="AJ629" s="138" t="s">
        <v>17012</v>
      </c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214"/>
      <c r="AZ629" s="214"/>
      <c r="BA629" s="214"/>
      <c r="BB629" s="214"/>
      <c r="BC629" s="214"/>
      <c r="BD629" s="215"/>
      <c r="CJ629" s="164">
        <f t="shared" ref="CJ629" si="267">F629-G629-H629-I629-J629-K629-L629-N629-P629-R629-T629-V629-W629-X629-Y629-Z629-AA629-AB629-AC629-AD629-AE629-AF629-AG629</f>
        <v>3.4924596548080444E-10</v>
      </c>
    </row>
    <row r="630" spans="1:120" ht="24" customHeight="1" x14ac:dyDescent="0.3">
      <c r="A630" s="118">
        <v>1</v>
      </c>
      <c r="B630" s="165">
        <f>SUBTOTAL(9,$A$383:A630)</f>
        <v>222</v>
      </c>
      <c r="C630" s="165"/>
      <c r="D630" s="166" t="s">
        <v>35</v>
      </c>
      <c r="E630" s="138" t="s">
        <v>17422</v>
      </c>
      <c r="F630" s="162">
        <f t="shared" ref="F630" si="268">G630+H630+I630+J630+K630+L630+N630+P630+R630+T630+V630+W630+X630+Y630+Z630+AA630+AB630+AC630+AD630+AE630+AF630+AG630</f>
        <v>6972826.3200000003</v>
      </c>
      <c r="G630" s="162">
        <v>0</v>
      </c>
      <c r="H630" s="162">
        <v>0</v>
      </c>
      <c r="I630" s="162">
        <v>0</v>
      </c>
      <c r="J630" s="162">
        <v>0</v>
      </c>
      <c r="K630" s="162">
        <v>0</v>
      </c>
      <c r="L630" s="162">
        <v>0</v>
      </c>
      <c r="M630" s="163">
        <v>0</v>
      </c>
      <c r="N630" s="162">
        <v>0</v>
      </c>
      <c r="O630" s="162">
        <v>752.5</v>
      </c>
      <c r="P630" s="162">
        <v>6826734.21</v>
      </c>
      <c r="Q630" s="162">
        <v>0</v>
      </c>
      <c r="R630" s="162">
        <v>0</v>
      </c>
      <c r="S630" s="162">
        <v>0</v>
      </c>
      <c r="T630" s="162">
        <v>0</v>
      </c>
      <c r="U630" s="162">
        <v>0</v>
      </c>
      <c r="V630" s="162">
        <v>0</v>
      </c>
      <c r="W630" s="162">
        <v>0</v>
      </c>
      <c r="X630" s="162">
        <v>0</v>
      </c>
      <c r="Y630" s="162">
        <v>0</v>
      </c>
      <c r="Z630" s="162">
        <v>0</v>
      </c>
      <c r="AA630" s="162">
        <v>0</v>
      </c>
      <c r="AB630" s="162">
        <v>0</v>
      </c>
      <c r="AC630" s="162">
        <v>0</v>
      </c>
      <c r="AD630" s="162">
        <v>0</v>
      </c>
      <c r="AE630" s="162">
        <f>ROUND(P630*2.14%,2)</f>
        <v>146092.10999999999</v>
      </c>
      <c r="AF630" s="162">
        <v>0</v>
      </c>
      <c r="AG630" s="162">
        <v>0</v>
      </c>
      <c r="AH630" s="138" t="s">
        <v>17033</v>
      </c>
      <c r="AI630" s="138">
        <v>2024</v>
      </c>
      <c r="AJ630" s="138">
        <v>2024</v>
      </c>
      <c r="AK630" s="169"/>
      <c r="AL630" s="169"/>
      <c r="AM630" s="169"/>
      <c r="AN630" s="169"/>
      <c r="AO630" s="170" t="s">
        <v>16953</v>
      </c>
      <c r="AP630" s="170" t="s">
        <v>16936</v>
      </c>
      <c r="AQ630" s="170">
        <v>0</v>
      </c>
      <c r="AR630" s="170" t="s">
        <v>16958</v>
      </c>
      <c r="AS630" s="170" t="s">
        <v>16954</v>
      </c>
      <c r="AT630" s="170">
        <v>0</v>
      </c>
      <c r="AU630" s="170"/>
      <c r="AV630" s="170"/>
      <c r="AW630" s="170"/>
      <c r="AX630" s="170"/>
      <c r="AY630" s="170" t="s">
        <v>736</v>
      </c>
      <c r="AZ630" s="171">
        <v>841</v>
      </c>
      <c r="BA630" s="171">
        <v>645</v>
      </c>
      <c r="BB630" s="170" t="s">
        <v>2966</v>
      </c>
      <c r="BC630" s="170" t="s">
        <v>16998</v>
      </c>
      <c r="BD630" s="172"/>
      <c r="BE630" s="173">
        <f t="shared" ref="BE630" si="269">BA630-O630</f>
        <v>-107.5</v>
      </c>
      <c r="BL630" s="118" t="str">
        <f t="shared" ref="BL630:BL635" si="270">VLOOKUP(D630,BO:BQ,3,FALSE)</f>
        <v>600.600</v>
      </c>
      <c r="BO630" s="118" t="s">
        <v>2965</v>
      </c>
      <c r="BP630" s="118" t="s">
        <v>658</v>
      </c>
      <c r="BQ630" s="118" t="s">
        <v>1688</v>
      </c>
      <c r="BW630" s="118" t="s">
        <v>2965</v>
      </c>
      <c r="BX630" s="118" t="s">
        <v>658</v>
      </c>
      <c r="BY630" s="118" t="s">
        <v>1688</v>
      </c>
      <c r="CJ630" s="164">
        <f t="shared" ref="CJ630" si="271">F630-G630-H630-I630-J630-K630-L630-N630-P630-R630-T630-V630-W630-X630-Y630-Z630-AA630-AB630-AC630-AD630-AE630-AF630-AG630</f>
        <v>3.4924596548080444E-10</v>
      </c>
    </row>
    <row r="631" spans="1:120" x14ac:dyDescent="0.3">
      <c r="B631" s="196" t="s">
        <v>341</v>
      </c>
      <c r="C631" s="196"/>
      <c r="D631" s="196"/>
      <c r="E631" s="197"/>
      <c r="F631" s="161">
        <f>SUM(F632:F636)</f>
        <v>32587884.689999998</v>
      </c>
      <c r="G631" s="162">
        <f t="shared" ref="G631:AG631" si="272">SUM(G632:G636)</f>
        <v>0</v>
      </c>
      <c r="H631" s="162">
        <f t="shared" si="272"/>
        <v>0</v>
      </c>
      <c r="I631" s="162">
        <f t="shared" si="272"/>
        <v>0</v>
      </c>
      <c r="J631" s="162">
        <f t="shared" si="272"/>
        <v>0</v>
      </c>
      <c r="K631" s="162">
        <f t="shared" si="272"/>
        <v>0</v>
      </c>
      <c r="L631" s="162">
        <f t="shared" si="272"/>
        <v>0</v>
      </c>
      <c r="M631" s="163">
        <f t="shared" si="272"/>
        <v>0</v>
      </c>
      <c r="N631" s="162">
        <f t="shared" si="272"/>
        <v>0</v>
      </c>
      <c r="O631" s="162">
        <f t="shared" si="272"/>
        <v>3464</v>
      </c>
      <c r="P631" s="162">
        <f t="shared" si="272"/>
        <v>31571557.459999997</v>
      </c>
      <c r="Q631" s="162">
        <f t="shared" si="272"/>
        <v>0</v>
      </c>
      <c r="R631" s="162">
        <f t="shared" si="272"/>
        <v>0</v>
      </c>
      <c r="S631" s="162">
        <f t="shared" si="272"/>
        <v>0</v>
      </c>
      <c r="T631" s="162">
        <f t="shared" si="272"/>
        <v>0</v>
      </c>
      <c r="U631" s="162">
        <f t="shared" si="272"/>
        <v>0</v>
      </c>
      <c r="V631" s="162">
        <f t="shared" si="272"/>
        <v>0</v>
      </c>
      <c r="W631" s="162">
        <f t="shared" si="272"/>
        <v>0</v>
      </c>
      <c r="X631" s="162">
        <f t="shared" si="272"/>
        <v>0</v>
      </c>
      <c r="Y631" s="162">
        <f t="shared" si="272"/>
        <v>0</v>
      </c>
      <c r="Z631" s="162">
        <f t="shared" si="272"/>
        <v>0</v>
      </c>
      <c r="AA631" s="162">
        <f t="shared" si="272"/>
        <v>0</v>
      </c>
      <c r="AB631" s="162">
        <f t="shared" si="272"/>
        <v>0</v>
      </c>
      <c r="AC631" s="162">
        <f t="shared" si="272"/>
        <v>0</v>
      </c>
      <c r="AD631" s="162">
        <f t="shared" si="272"/>
        <v>0</v>
      </c>
      <c r="AE631" s="162">
        <f t="shared" si="272"/>
        <v>675631.33000000007</v>
      </c>
      <c r="AF631" s="162">
        <f t="shared" si="272"/>
        <v>340695.9</v>
      </c>
      <c r="AG631" s="162">
        <f t="shared" si="272"/>
        <v>0</v>
      </c>
      <c r="AH631" s="138" t="s">
        <v>17012</v>
      </c>
      <c r="AI631" s="138" t="s">
        <v>17012</v>
      </c>
      <c r="AJ631" s="138" t="s">
        <v>17012</v>
      </c>
      <c r="AK631" s="169"/>
      <c r="AL631" s="169"/>
      <c r="AM631" s="169"/>
      <c r="AN631" s="169"/>
      <c r="AO631" s="170"/>
      <c r="AP631" s="170"/>
      <c r="AQ631" s="170"/>
      <c r="AR631" s="170"/>
      <c r="AS631" s="170"/>
      <c r="AT631" s="170"/>
      <c r="AU631" s="170"/>
      <c r="AV631" s="170"/>
      <c r="AW631" s="170"/>
      <c r="AX631" s="170"/>
      <c r="AY631" s="170"/>
      <c r="AZ631" s="171"/>
      <c r="BA631" s="171"/>
      <c r="BB631" s="170"/>
      <c r="BC631" s="170"/>
      <c r="BD631" s="172"/>
      <c r="BE631" s="173">
        <f t="shared" si="245"/>
        <v>-3464</v>
      </c>
      <c r="BL631" s="118" t="e">
        <f t="shared" si="270"/>
        <v>#N/A</v>
      </c>
      <c r="BO631" s="118" t="s">
        <v>3497</v>
      </c>
      <c r="BP631" s="118" t="s">
        <v>841</v>
      </c>
      <c r="BQ631" s="118" t="s">
        <v>3498</v>
      </c>
      <c r="BW631" s="118" t="s">
        <v>3497</v>
      </c>
      <c r="BX631" s="118" t="s">
        <v>841</v>
      </c>
      <c r="BY631" s="118" t="s">
        <v>3498</v>
      </c>
      <c r="CJ631" s="164">
        <f t="shared" si="256"/>
        <v>3.4924596548080444E-10</v>
      </c>
    </row>
    <row r="632" spans="1:120" x14ac:dyDescent="0.3">
      <c r="A632" s="118">
        <v>1</v>
      </c>
      <c r="B632" s="165">
        <f>SUBTOTAL(9,$A$383:A632)</f>
        <v>223</v>
      </c>
      <c r="C632" s="165"/>
      <c r="D632" s="175" t="s">
        <v>346</v>
      </c>
      <c r="E632" s="170" t="s">
        <v>17423</v>
      </c>
      <c r="F632" s="162">
        <f t="shared" ref="F632:F636" si="273">G632+H632+I632+J632+K632+L632+N632+P632+R632+T632+V632+W632+X632+Y632+Z632+AA632+AB632+AC632+AD632+AE632+AF632+AG632</f>
        <v>14134824.48</v>
      </c>
      <c r="G632" s="178">
        <v>0</v>
      </c>
      <c r="H632" s="178">
        <v>0</v>
      </c>
      <c r="I632" s="178">
        <v>0</v>
      </c>
      <c r="J632" s="178">
        <v>0</v>
      </c>
      <c r="K632" s="178">
        <v>0</v>
      </c>
      <c r="L632" s="178">
        <v>0</v>
      </c>
      <c r="M632" s="195">
        <v>0</v>
      </c>
      <c r="N632" s="178">
        <v>0</v>
      </c>
      <c r="O632" s="162">
        <v>1302</v>
      </c>
      <c r="P632" s="162">
        <v>13603715.66</v>
      </c>
      <c r="Q632" s="178">
        <v>0</v>
      </c>
      <c r="R632" s="178">
        <v>0</v>
      </c>
      <c r="S632" s="178">
        <v>0</v>
      </c>
      <c r="T632" s="178">
        <v>0</v>
      </c>
      <c r="U632" s="178">
        <v>0</v>
      </c>
      <c r="V632" s="178">
        <v>0</v>
      </c>
      <c r="W632" s="178">
        <v>0</v>
      </c>
      <c r="X632" s="178">
        <v>0</v>
      </c>
      <c r="Y632" s="178">
        <v>0</v>
      </c>
      <c r="Z632" s="178">
        <v>0</v>
      </c>
      <c r="AA632" s="178">
        <v>0</v>
      </c>
      <c r="AB632" s="178">
        <v>0</v>
      </c>
      <c r="AC632" s="178">
        <v>0</v>
      </c>
      <c r="AD632" s="178">
        <v>0</v>
      </c>
      <c r="AE632" s="162">
        <f>ROUND(P632*2.14%,2)</f>
        <v>291119.52</v>
      </c>
      <c r="AF632" s="178">
        <v>239989.3</v>
      </c>
      <c r="AG632" s="178">
        <v>0</v>
      </c>
      <c r="AH632" s="138">
        <v>2024</v>
      </c>
      <c r="AI632" s="138">
        <v>2024</v>
      </c>
      <c r="AJ632" s="138">
        <v>2024</v>
      </c>
      <c r="AK632" s="169"/>
      <c r="AL632" s="169"/>
      <c r="AM632" s="169"/>
      <c r="AN632" s="169"/>
      <c r="AO632" s="170" t="s">
        <v>16940</v>
      </c>
      <c r="AP632" s="170" t="s">
        <v>16942</v>
      </c>
      <c r="AQ632" s="170">
        <v>0</v>
      </c>
      <c r="AR632" s="170" t="s">
        <v>16958</v>
      </c>
      <c r="AS632" s="170" t="s">
        <v>16944</v>
      </c>
      <c r="AT632" s="170" t="s">
        <v>16950</v>
      </c>
      <c r="AU632" s="170"/>
      <c r="AV632" s="170"/>
      <c r="AW632" s="170"/>
      <c r="AX632" s="170"/>
      <c r="AY632" s="170" t="s">
        <v>736</v>
      </c>
      <c r="AZ632" s="171">
        <v>2587.8000000000002</v>
      </c>
      <c r="BA632" s="171">
        <v>762.28</v>
      </c>
      <c r="BB632" s="170" t="s">
        <v>2966</v>
      </c>
      <c r="BC632" s="170" t="s">
        <v>16998</v>
      </c>
      <c r="BD632" s="172"/>
      <c r="BE632" s="173">
        <f t="shared" si="245"/>
        <v>-539.72</v>
      </c>
      <c r="BF632" s="118" t="s">
        <v>16932</v>
      </c>
      <c r="BL632" s="118" t="str">
        <f t="shared" si="270"/>
        <v>нет данных</v>
      </c>
      <c r="BO632" s="118" t="s">
        <v>3499</v>
      </c>
      <c r="BP632" s="118" t="s">
        <v>2983</v>
      </c>
      <c r="BQ632" s="118" t="s">
        <v>2983</v>
      </c>
      <c r="BW632" s="118" t="s">
        <v>3499</v>
      </c>
      <c r="BX632" s="118" t="s">
        <v>2983</v>
      </c>
      <c r="BY632" s="118" t="s">
        <v>2983</v>
      </c>
      <c r="CJ632" s="164">
        <f t="shared" si="256"/>
        <v>2.9103830456733704E-10</v>
      </c>
    </row>
    <row r="633" spans="1:120" x14ac:dyDescent="0.3">
      <c r="A633" s="118">
        <v>1</v>
      </c>
      <c r="B633" s="165">
        <f>SUBTOTAL(9,$A$383:A633)</f>
        <v>224</v>
      </c>
      <c r="C633" s="165"/>
      <c r="D633" s="175" t="s">
        <v>347</v>
      </c>
      <c r="E633" s="170" t="s">
        <v>17423</v>
      </c>
      <c r="F633" s="162">
        <f t="shared" si="273"/>
        <v>6676587.5999999996</v>
      </c>
      <c r="G633" s="178">
        <v>0</v>
      </c>
      <c r="H633" s="178">
        <v>0</v>
      </c>
      <c r="I633" s="178">
        <v>0</v>
      </c>
      <c r="J633" s="178">
        <v>0</v>
      </c>
      <c r="K633" s="178">
        <v>0</v>
      </c>
      <c r="L633" s="178">
        <v>0</v>
      </c>
      <c r="M633" s="195">
        <v>0</v>
      </c>
      <c r="N633" s="178">
        <v>0</v>
      </c>
      <c r="O633" s="162">
        <v>615</v>
      </c>
      <c r="P633" s="162">
        <v>6438105.54</v>
      </c>
      <c r="Q633" s="178">
        <v>0</v>
      </c>
      <c r="R633" s="178">
        <v>0</v>
      </c>
      <c r="S633" s="178">
        <v>0</v>
      </c>
      <c r="T633" s="178">
        <v>0</v>
      </c>
      <c r="U633" s="178">
        <v>0</v>
      </c>
      <c r="V633" s="178">
        <v>0</v>
      </c>
      <c r="W633" s="178">
        <v>0</v>
      </c>
      <c r="X633" s="178">
        <v>0</v>
      </c>
      <c r="Y633" s="178">
        <v>0</v>
      </c>
      <c r="Z633" s="178">
        <v>0</v>
      </c>
      <c r="AA633" s="178">
        <v>0</v>
      </c>
      <c r="AB633" s="178">
        <v>0</v>
      </c>
      <c r="AC633" s="178">
        <v>0</v>
      </c>
      <c r="AD633" s="178">
        <v>0</v>
      </c>
      <c r="AE633" s="162">
        <f>ROUND(P633*2.14%,2)</f>
        <v>137775.46</v>
      </c>
      <c r="AF633" s="162">
        <v>100706.6</v>
      </c>
      <c r="AG633" s="178">
        <v>0</v>
      </c>
      <c r="AH633" s="138">
        <v>2024</v>
      </c>
      <c r="AI633" s="138">
        <v>2024</v>
      </c>
      <c r="AJ633" s="138">
        <v>2024</v>
      </c>
      <c r="AK633" s="169"/>
      <c r="AL633" s="169"/>
      <c r="AM633" s="169"/>
      <c r="AN633" s="169"/>
      <c r="AO633" s="170" t="s">
        <v>16940</v>
      </c>
      <c r="AP633" s="170" t="s">
        <v>16935</v>
      </c>
      <c r="AQ633" s="170">
        <v>0</v>
      </c>
      <c r="AR633" s="170" t="s">
        <v>16956</v>
      </c>
      <c r="AS633" s="170" t="s">
        <v>16938</v>
      </c>
      <c r="AT633" s="170">
        <v>0</v>
      </c>
      <c r="AU633" s="170"/>
      <c r="AV633" s="170"/>
      <c r="AW633" s="170"/>
      <c r="AX633" s="170"/>
      <c r="AY633" s="170" t="s">
        <v>994</v>
      </c>
      <c r="AZ633" s="171">
        <v>615.4</v>
      </c>
      <c r="BA633" s="171">
        <v>398.26</v>
      </c>
      <c r="BB633" s="170" t="s">
        <v>2966</v>
      </c>
      <c r="BC633" s="170" t="s">
        <v>16998</v>
      </c>
      <c r="BD633" s="172"/>
      <c r="BE633" s="173">
        <f t="shared" si="245"/>
        <v>-216.74</v>
      </c>
      <c r="BF633" s="118" t="s">
        <v>16932</v>
      </c>
      <c r="BL633" s="118" t="str">
        <f t="shared" si="270"/>
        <v>нет данных</v>
      </c>
      <c r="BO633" s="118" t="s">
        <v>3500</v>
      </c>
      <c r="BP633" s="118" t="s">
        <v>1269</v>
      </c>
      <c r="BQ633" s="118" t="s">
        <v>3501</v>
      </c>
      <c r="BW633" s="118" t="s">
        <v>3500</v>
      </c>
      <c r="BX633" s="118" t="s">
        <v>1269</v>
      </c>
      <c r="BY633" s="118" t="s">
        <v>3501</v>
      </c>
      <c r="CJ633" s="164">
        <f t="shared" si="256"/>
        <v>-4.0745362639427185E-10</v>
      </c>
    </row>
    <row r="634" spans="1:120" x14ac:dyDescent="0.3">
      <c r="A634" s="118">
        <v>1</v>
      </c>
      <c r="B634" s="165">
        <f>SUBTOTAL(9,$A$383:A634)</f>
        <v>225</v>
      </c>
      <c r="C634" s="165"/>
      <c r="D634" s="175" t="s">
        <v>339</v>
      </c>
      <c r="E634" s="170" t="s">
        <v>17423</v>
      </c>
      <c r="F634" s="162">
        <f t="shared" si="273"/>
        <v>4085600</v>
      </c>
      <c r="G634" s="178">
        <v>0</v>
      </c>
      <c r="H634" s="178">
        <v>0</v>
      </c>
      <c r="I634" s="178">
        <v>0</v>
      </c>
      <c r="J634" s="178">
        <v>0</v>
      </c>
      <c r="K634" s="178">
        <v>0</v>
      </c>
      <c r="L634" s="178">
        <v>0</v>
      </c>
      <c r="M634" s="195">
        <v>0</v>
      </c>
      <c r="N634" s="178">
        <v>0</v>
      </c>
      <c r="O634" s="180">
        <v>498</v>
      </c>
      <c r="P634" s="162">
        <v>4000000</v>
      </c>
      <c r="Q634" s="178">
        <v>0</v>
      </c>
      <c r="R634" s="178">
        <v>0</v>
      </c>
      <c r="S634" s="162">
        <v>0</v>
      </c>
      <c r="T634" s="162">
        <v>0</v>
      </c>
      <c r="U634" s="178">
        <v>0</v>
      </c>
      <c r="V634" s="178">
        <v>0</v>
      </c>
      <c r="W634" s="178">
        <v>0</v>
      </c>
      <c r="X634" s="178">
        <v>0</v>
      </c>
      <c r="Y634" s="178">
        <v>0</v>
      </c>
      <c r="Z634" s="178">
        <v>0</v>
      </c>
      <c r="AA634" s="178">
        <v>0</v>
      </c>
      <c r="AB634" s="178">
        <v>0</v>
      </c>
      <c r="AC634" s="178">
        <v>0</v>
      </c>
      <c r="AD634" s="178">
        <v>0</v>
      </c>
      <c r="AE634" s="162">
        <f>ROUND(P634*2.14%,2)</f>
        <v>85600</v>
      </c>
      <c r="AF634" s="162">
        <v>0</v>
      </c>
      <c r="AG634" s="178">
        <v>0</v>
      </c>
      <c r="AH634" s="138" t="s">
        <v>17033</v>
      </c>
      <c r="AI634" s="138">
        <v>2024</v>
      </c>
      <c r="AJ634" s="138">
        <v>2024</v>
      </c>
      <c r="AK634" s="169"/>
      <c r="AL634" s="169"/>
      <c r="AM634" s="169"/>
      <c r="AN634" s="169"/>
      <c r="AO634" s="170" t="s">
        <v>16935</v>
      </c>
      <c r="AP634" s="170" t="s">
        <v>16956</v>
      </c>
      <c r="AQ634" s="170">
        <v>0</v>
      </c>
      <c r="AR634" s="170" t="s">
        <v>16937</v>
      </c>
      <c r="AS634" s="170" t="s">
        <v>16954</v>
      </c>
      <c r="AT634" s="170">
        <v>0</v>
      </c>
      <c r="AU634" s="170"/>
      <c r="AV634" s="170"/>
      <c r="AW634" s="170"/>
      <c r="AX634" s="170"/>
      <c r="AY634" s="170" t="s">
        <v>1445</v>
      </c>
      <c r="AZ634" s="171">
        <v>421.5</v>
      </c>
      <c r="BA634" s="171">
        <v>670</v>
      </c>
      <c r="BB634" s="170" t="s">
        <v>2966</v>
      </c>
      <c r="BC634" s="170" t="s">
        <v>16998</v>
      </c>
      <c r="BD634" s="172"/>
      <c r="BE634" s="173">
        <f>BA634-O634</f>
        <v>172</v>
      </c>
      <c r="BL634" s="118" t="str">
        <f t="shared" si="270"/>
        <v>нет данных</v>
      </c>
      <c r="BO634" s="118" t="s">
        <v>685</v>
      </c>
      <c r="BP634" s="118" t="s">
        <v>658</v>
      </c>
      <c r="BQ634" s="118" t="s">
        <v>3486</v>
      </c>
      <c r="BW634" s="118" t="s">
        <v>685</v>
      </c>
      <c r="BX634" s="118" t="s">
        <v>658</v>
      </c>
      <c r="BY634" s="118" t="s">
        <v>3486</v>
      </c>
      <c r="CJ634" s="164">
        <f t="shared" si="256"/>
        <v>0</v>
      </c>
    </row>
    <row r="635" spans="1:120" x14ac:dyDescent="0.3">
      <c r="A635" s="118">
        <v>1</v>
      </c>
      <c r="B635" s="165">
        <f>SUBTOTAL(9,$A$383:A635)</f>
        <v>226</v>
      </c>
      <c r="C635" s="165"/>
      <c r="D635" s="175" t="s">
        <v>340</v>
      </c>
      <c r="E635" s="170" t="s">
        <v>17423</v>
      </c>
      <c r="F635" s="162">
        <f t="shared" si="273"/>
        <v>3687782.61</v>
      </c>
      <c r="G635" s="178">
        <v>0</v>
      </c>
      <c r="H635" s="178">
        <v>0</v>
      </c>
      <c r="I635" s="178">
        <v>0</v>
      </c>
      <c r="J635" s="178">
        <v>0</v>
      </c>
      <c r="K635" s="178">
        <v>0</v>
      </c>
      <c r="L635" s="178">
        <v>0</v>
      </c>
      <c r="M635" s="195">
        <v>0</v>
      </c>
      <c r="N635" s="178">
        <v>0</v>
      </c>
      <c r="O635" s="180">
        <v>399</v>
      </c>
      <c r="P635" s="162">
        <v>3610517.54</v>
      </c>
      <c r="Q635" s="178">
        <v>0</v>
      </c>
      <c r="R635" s="178">
        <v>0</v>
      </c>
      <c r="S635" s="162">
        <v>0</v>
      </c>
      <c r="T635" s="162">
        <v>0</v>
      </c>
      <c r="U635" s="178">
        <v>0</v>
      </c>
      <c r="V635" s="178">
        <v>0</v>
      </c>
      <c r="W635" s="178">
        <v>0</v>
      </c>
      <c r="X635" s="178">
        <v>0</v>
      </c>
      <c r="Y635" s="178">
        <v>0</v>
      </c>
      <c r="Z635" s="178">
        <v>0</v>
      </c>
      <c r="AA635" s="178">
        <v>0</v>
      </c>
      <c r="AB635" s="178">
        <v>0</v>
      </c>
      <c r="AC635" s="178">
        <v>0</v>
      </c>
      <c r="AD635" s="178">
        <v>0</v>
      </c>
      <c r="AE635" s="162">
        <f>ROUND(P635*2.14%,2)-0.01</f>
        <v>77265.070000000007</v>
      </c>
      <c r="AF635" s="162">
        <v>0</v>
      </c>
      <c r="AG635" s="178">
        <v>0</v>
      </c>
      <c r="AH635" s="138" t="s">
        <v>17033</v>
      </c>
      <c r="AI635" s="138">
        <v>2024</v>
      </c>
      <c r="AJ635" s="138">
        <v>2024</v>
      </c>
      <c r="AK635" s="169"/>
      <c r="AL635" s="169"/>
      <c r="AM635" s="169"/>
      <c r="AN635" s="169"/>
      <c r="AO635" s="170" t="s">
        <v>16935</v>
      </c>
      <c r="AP635" s="170" t="s">
        <v>16939</v>
      </c>
      <c r="AQ635" s="170">
        <v>0</v>
      </c>
      <c r="AR635" s="170" t="s">
        <v>16946</v>
      </c>
      <c r="AS635" s="170" t="s">
        <v>16954</v>
      </c>
      <c r="AT635" s="170">
        <v>0</v>
      </c>
      <c r="AU635" s="170"/>
      <c r="AV635" s="170"/>
      <c r="AW635" s="170"/>
      <c r="AX635" s="170"/>
      <c r="AY635" s="170" t="s">
        <v>1421</v>
      </c>
      <c r="AZ635" s="171">
        <v>440.1</v>
      </c>
      <c r="BA635" s="171">
        <v>286.07</v>
      </c>
      <c r="BB635" s="170" t="s">
        <v>2966</v>
      </c>
      <c r="BC635" s="170" t="s">
        <v>16998</v>
      </c>
      <c r="BD635" s="172"/>
      <c r="BE635" s="173">
        <f>BA635-O635</f>
        <v>-112.93</v>
      </c>
      <c r="BF635" s="118" t="s">
        <v>16934</v>
      </c>
      <c r="BL635" s="118" t="str">
        <f t="shared" si="270"/>
        <v>нет данных</v>
      </c>
      <c r="BO635" s="118" t="s">
        <v>3487</v>
      </c>
      <c r="BP635" s="118" t="s">
        <v>657</v>
      </c>
      <c r="BQ635" s="118" t="s">
        <v>1964</v>
      </c>
      <c r="BW635" s="118" t="s">
        <v>3487</v>
      </c>
      <c r="BX635" s="118" t="s">
        <v>657</v>
      </c>
      <c r="BY635" s="118" t="s">
        <v>1964</v>
      </c>
      <c r="CJ635" s="164">
        <f t="shared" si="256"/>
        <v>-1.7462298274040222E-10</v>
      </c>
    </row>
    <row r="636" spans="1:120" x14ac:dyDescent="0.3">
      <c r="A636" s="118">
        <v>1</v>
      </c>
      <c r="B636" s="165">
        <f>SUBTOTAL(9,$A$383:A636)</f>
        <v>227</v>
      </c>
      <c r="C636" s="165"/>
      <c r="D636" s="175" t="s">
        <v>12959</v>
      </c>
      <c r="E636" s="170" t="s">
        <v>17423</v>
      </c>
      <c r="F636" s="162">
        <f t="shared" si="273"/>
        <v>4003090</v>
      </c>
      <c r="G636" s="178">
        <v>0</v>
      </c>
      <c r="H636" s="178">
        <v>0</v>
      </c>
      <c r="I636" s="178">
        <v>0</v>
      </c>
      <c r="J636" s="178">
        <v>0</v>
      </c>
      <c r="K636" s="178">
        <v>0</v>
      </c>
      <c r="L636" s="178">
        <v>0</v>
      </c>
      <c r="M636" s="195">
        <v>0</v>
      </c>
      <c r="N636" s="178">
        <v>0</v>
      </c>
      <c r="O636" s="180">
        <v>650</v>
      </c>
      <c r="P636" s="162">
        <v>3919218.72</v>
      </c>
      <c r="Q636" s="178">
        <v>0</v>
      </c>
      <c r="R636" s="178">
        <v>0</v>
      </c>
      <c r="S636" s="162">
        <v>0</v>
      </c>
      <c r="T636" s="162">
        <v>0</v>
      </c>
      <c r="U636" s="178">
        <v>0</v>
      </c>
      <c r="V636" s="178">
        <v>0</v>
      </c>
      <c r="W636" s="178">
        <v>0</v>
      </c>
      <c r="X636" s="178">
        <v>0</v>
      </c>
      <c r="Y636" s="178">
        <v>0</v>
      </c>
      <c r="Z636" s="178">
        <v>0</v>
      </c>
      <c r="AA636" s="178">
        <v>0</v>
      </c>
      <c r="AB636" s="178">
        <v>0</v>
      </c>
      <c r="AC636" s="178">
        <v>0</v>
      </c>
      <c r="AD636" s="178">
        <v>0</v>
      </c>
      <c r="AE636" s="162">
        <f>ROUND(P636*2.14%,2)</f>
        <v>83871.28</v>
      </c>
      <c r="AF636" s="162">
        <v>0</v>
      </c>
      <c r="AG636" s="178">
        <v>0</v>
      </c>
      <c r="AH636" s="138" t="s">
        <v>17033</v>
      </c>
      <c r="AI636" s="138">
        <v>2024</v>
      </c>
      <c r="AJ636" s="138">
        <v>2024</v>
      </c>
      <c r="AK636" s="169"/>
      <c r="AL636" s="169"/>
      <c r="AM636" s="169"/>
      <c r="AN636" s="169"/>
      <c r="AO636" s="170"/>
      <c r="AP636" s="170"/>
      <c r="AQ636" s="170"/>
      <c r="AR636" s="170"/>
      <c r="AS636" s="170"/>
      <c r="AT636" s="170"/>
      <c r="AU636" s="170"/>
      <c r="AV636" s="170"/>
      <c r="AW636" s="170"/>
      <c r="AX636" s="170"/>
      <c r="AY636" s="170"/>
      <c r="AZ636" s="171"/>
      <c r="BA636" s="171"/>
      <c r="BB636" s="170"/>
      <c r="BC636" s="170"/>
      <c r="BD636" s="172"/>
      <c r="BE636" s="173"/>
      <c r="CJ636" s="164"/>
    </row>
    <row r="637" spans="1:120" x14ac:dyDescent="0.3">
      <c r="B637" s="196" t="s">
        <v>342</v>
      </c>
      <c r="C637" s="196"/>
      <c r="D637" s="196"/>
      <c r="E637" s="197"/>
      <c r="F637" s="161">
        <f>F638</f>
        <v>2819018.4899999998</v>
      </c>
      <c r="G637" s="162">
        <f t="shared" ref="G637:AG637" si="274">G638</f>
        <v>0</v>
      </c>
      <c r="H637" s="162">
        <f t="shared" si="274"/>
        <v>0</v>
      </c>
      <c r="I637" s="162">
        <f t="shared" si="274"/>
        <v>0</v>
      </c>
      <c r="J637" s="162">
        <f t="shared" si="274"/>
        <v>0</v>
      </c>
      <c r="K637" s="162">
        <f t="shared" si="274"/>
        <v>0</v>
      </c>
      <c r="L637" s="162">
        <f t="shared" si="274"/>
        <v>0</v>
      </c>
      <c r="M637" s="163">
        <f t="shared" si="274"/>
        <v>0</v>
      </c>
      <c r="N637" s="162">
        <f t="shared" si="274"/>
        <v>0</v>
      </c>
      <c r="O637" s="162">
        <f t="shared" si="274"/>
        <v>299.56</v>
      </c>
      <c r="P637" s="162">
        <f t="shared" si="274"/>
        <v>2759955.44</v>
      </c>
      <c r="Q637" s="162">
        <f t="shared" si="274"/>
        <v>0</v>
      </c>
      <c r="R637" s="162">
        <f t="shared" si="274"/>
        <v>0</v>
      </c>
      <c r="S637" s="162">
        <f t="shared" si="274"/>
        <v>0</v>
      </c>
      <c r="T637" s="162">
        <f t="shared" si="274"/>
        <v>0</v>
      </c>
      <c r="U637" s="162">
        <f t="shared" si="274"/>
        <v>0</v>
      </c>
      <c r="V637" s="162">
        <f t="shared" si="274"/>
        <v>0</v>
      </c>
      <c r="W637" s="162">
        <f t="shared" si="274"/>
        <v>0</v>
      </c>
      <c r="X637" s="162">
        <f t="shared" si="274"/>
        <v>0</v>
      </c>
      <c r="Y637" s="162">
        <f t="shared" si="274"/>
        <v>0</v>
      </c>
      <c r="Z637" s="162">
        <f t="shared" si="274"/>
        <v>0</v>
      </c>
      <c r="AA637" s="162">
        <f t="shared" si="274"/>
        <v>0</v>
      </c>
      <c r="AB637" s="162">
        <f t="shared" si="274"/>
        <v>0</v>
      </c>
      <c r="AC637" s="162">
        <f t="shared" si="274"/>
        <v>0</v>
      </c>
      <c r="AD637" s="162">
        <f t="shared" si="274"/>
        <v>0</v>
      </c>
      <c r="AE637" s="162">
        <f t="shared" si="274"/>
        <v>59063.05</v>
      </c>
      <c r="AF637" s="162">
        <f t="shared" si="274"/>
        <v>0</v>
      </c>
      <c r="AG637" s="162">
        <f t="shared" si="274"/>
        <v>0</v>
      </c>
      <c r="AH637" s="138" t="s">
        <v>17012</v>
      </c>
      <c r="AI637" s="138" t="s">
        <v>17012</v>
      </c>
      <c r="AJ637" s="138" t="s">
        <v>17012</v>
      </c>
      <c r="AK637" s="169"/>
      <c r="AL637" s="169"/>
      <c r="AM637" s="169"/>
      <c r="AN637" s="169"/>
      <c r="AO637" s="170"/>
      <c r="AP637" s="170"/>
      <c r="AQ637" s="170"/>
      <c r="AR637" s="170"/>
      <c r="AS637" s="170"/>
      <c r="AT637" s="170"/>
      <c r="AU637" s="170"/>
      <c r="AV637" s="170"/>
      <c r="AW637" s="170"/>
      <c r="AX637" s="170"/>
      <c r="AY637" s="170"/>
      <c r="AZ637" s="171"/>
      <c r="BA637" s="171"/>
      <c r="BB637" s="170"/>
      <c r="BC637" s="170"/>
      <c r="BD637" s="172"/>
      <c r="BE637" s="173">
        <v>-299.56</v>
      </c>
      <c r="BL637" s="118" t="e">
        <v>#N/A</v>
      </c>
      <c r="BO637" s="118" t="s">
        <v>3489</v>
      </c>
      <c r="BP637" s="118" t="s">
        <v>657</v>
      </c>
      <c r="BQ637" s="118" t="s">
        <v>1964</v>
      </c>
      <c r="BW637" s="118" t="s">
        <v>3489</v>
      </c>
      <c r="BX637" s="118" t="s">
        <v>657</v>
      </c>
      <c r="BY637" s="118" t="s">
        <v>1964</v>
      </c>
      <c r="CJ637" s="164">
        <v>-1.7462298274040222E-10</v>
      </c>
    </row>
    <row r="638" spans="1:120" x14ac:dyDescent="0.3">
      <c r="A638" s="118">
        <v>1</v>
      </c>
      <c r="B638" s="165">
        <f>SUBTOTAL(9,$A$383:A638)</f>
        <v>228</v>
      </c>
      <c r="C638" s="165"/>
      <c r="D638" s="175" t="s">
        <v>343</v>
      </c>
      <c r="E638" s="170" t="s">
        <v>17423</v>
      </c>
      <c r="F638" s="162">
        <f>G638+H638+I638+J638+K638+L638+N638+P638+R638+T638+V638+W638+X638+Y638+Z638+AA638+AB638+AC638+AD638+AE638+AF638+AG638</f>
        <v>2819018.4899999998</v>
      </c>
      <c r="G638" s="178">
        <v>0</v>
      </c>
      <c r="H638" s="178">
        <v>0</v>
      </c>
      <c r="I638" s="178">
        <v>0</v>
      </c>
      <c r="J638" s="178">
        <v>0</v>
      </c>
      <c r="K638" s="178">
        <v>0</v>
      </c>
      <c r="L638" s="178">
        <v>0</v>
      </c>
      <c r="M638" s="195">
        <v>0</v>
      </c>
      <c r="N638" s="178">
        <v>0</v>
      </c>
      <c r="O638" s="167">
        <v>299.56</v>
      </c>
      <c r="P638" s="162">
        <v>2759955.44</v>
      </c>
      <c r="Q638" s="178">
        <v>0</v>
      </c>
      <c r="R638" s="178">
        <v>0</v>
      </c>
      <c r="S638" s="162">
        <v>0</v>
      </c>
      <c r="T638" s="162">
        <v>0</v>
      </c>
      <c r="U638" s="178">
        <v>0</v>
      </c>
      <c r="V638" s="178">
        <v>0</v>
      </c>
      <c r="W638" s="178">
        <v>0</v>
      </c>
      <c r="X638" s="178">
        <v>0</v>
      </c>
      <c r="Y638" s="178">
        <v>0</v>
      </c>
      <c r="Z638" s="178">
        <v>0</v>
      </c>
      <c r="AA638" s="178">
        <v>0</v>
      </c>
      <c r="AB638" s="178">
        <v>0</v>
      </c>
      <c r="AC638" s="178">
        <v>0</v>
      </c>
      <c r="AD638" s="178">
        <v>0</v>
      </c>
      <c r="AE638" s="162">
        <v>59063.05</v>
      </c>
      <c r="AF638" s="162">
        <v>0</v>
      </c>
      <c r="AG638" s="178">
        <v>0</v>
      </c>
      <c r="AH638" s="138" t="s">
        <v>17033</v>
      </c>
      <c r="AI638" s="138">
        <v>2024</v>
      </c>
      <c r="AJ638" s="138">
        <v>2024</v>
      </c>
      <c r="AK638" s="169"/>
      <c r="AL638" s="169"/>
      <c r="AM638" s="169"/>
      <c r="AN638" s="169"/>
      <c r="AO638" s="170" t="s">
        <v>16939</v>
      </c>
      <c r="AP638" s="170" t="s">
        <v>16941</v>
      </c>
      <c r="AQ638" s="170">
        <v>0</v>
      </c>
      <c r="AR638" s="170" t="s">
        <v>16942</v>
      </c>
      <c r="AS638" s="170" t="s">
        <v>16938</v>
      </c>
      <c r="AT638" s="170">
        <v>0</v>
      </c>
      <c r="AU638" s="170"/>
      <c r="AV638" s="170"/>
      <c r="AW638" s="170"/>
      <c r="AX638" s="170"/>
      <c r="AY638" s="170" t="s">
        <v>841</v>
      </c>
      <c r="AZ638" s="171">
        <v>313</v>
      </c>
      <c r="BA638" s="171" t="s">
        <v>2983</v>
      </c>
      <c r="BB638" s="170" t="s">
        <v>2966</v>
      </c>
      <c r="BC638" s="170" t="s">
        <v>16998</v>
      </c>
      <c r="BD638" s="172"/>
      <c r="BE638" s="173" t="e">
        <v>#VALUE!</v>
      </c>
      <c r="BL638" s="118" t="s">
        <v>3388</v>
      </c>
      <c r="BO638" s="118" t="s">
        <v>3491</v>
      </c>
      <c r="BP638" s="118" t="s">
        <v>715</v>
      </c>
      <c r="BQ638" s="118" t="s">
        <v>3492</v>
      </c>
      <c r="BW638" s="118" t="s">
        <v>3491</v>
      </c>
      <c r="BX638" s="118" t="s">
        <v>715</v>
      </c>
      <c r="BY638" s="118" t="s">
        <v>3492</v>
      </c>
      <c r="CJ638" s="164">
        <v>-1.7462298274040222E-10</v>
      </c>
    </row>
    <row r="639" spans="1:120" x14ac:dyDescent="0.3">
      <c r="B639" s="196" t="s">
        <v>344</v>
      </c>
      <c r="C639" s="196"/>
      <c r="D639" s="196"/>
      <c r="E639" s="197"/>
      <c r="F639" s="161">
        <f>F640</f>
        <v>5767708.0499999998</v>
      </c>
      <c r="G639" s="162">
        <f t="shared" ref="G639:AG639" si="275">G640</f>
        <v>0</v>
      </c>
      <c r="H639" s="162">
        <f t="shared" si="275"/>
        <v>0</v>
      </c>
      <c r="I639" s="162">
        <f t="shared" si="275"/>
        <v>0</v>
      </c>
      <c r="J639" s="162">
        <f t="shared" si="275"/>
        <v>0</v>
      </c>
      <c r="K639" s="162">
        <f t="shared" si="275"/>
        <v>0</v>
      </c>
      <c r="L639" s="162">
        <f t="shared" si="275"/>
        <v>0</v>
      </c>
      <c r="M639" s="163">
        <f t="shared" si="275"/>
        <v>0</v>
      </c>
      <c r="N639" s="162">
        <f t="shared" si="275"/>
        <v>0</v>
      </c>
      <c r="O639" s="162">
        <f t="shared" si="275"/>
        <v>611.02</v>
      </c>
      <c r="P639" s="162">
        <f t="shared" si="275"/>
        <v>5646865.1399999997</v>
      </c>
      <c r="Q639" s="162">
        <f t="shared" si="275"/>
        <v>0</v>
      </c>
      <c r="R639" s="162">
        <f t="shared" si="275"/>
        <v>0</v>
      </c>
      <c r="S639" s="162">
        <f t="shared" si="275"/>
        <v>0</v>
      </c>
      <c r="T639" s="162">
        <f t="shared" si="275"/>
        <v>0</v>
      </c>
      <c r="U639" s="162">
        <f t="shared" si="275"/>
        <v>0</v>
      </c>
      <c r="V639" s="162">
        <f t="shared" si="275"/>
        <v>0</v>
      </c>
      <c r="W639" s="162">
        <f t="shared" si="275"/>
        <v>0</v>
      </c>
      <c r="X639" s="162">
        <f t="shared" si="275"/>
        <v>0</v>
      </c>
      <c r="Y639" s="162">
        <f t="shared" si="275"/>
        <v>0</v>
      </c>
      <c r="Z639" s="162">
        <f t="shared" si="275"/>
        <v>0</v>
      </c>
      <c r="AA639" s="162">
        <f t="shared" si="275"/>
        <v>0</v>
      </c>
      <c r="AB639" s="162">
        <f t="shared" si="275"/>
        <v>0</v>
      </c>
      <c r="AC639" s="162">
        <f t="shared" si="275"/>
        <v>0</v>
      </c>
      <c r="AD639" s="162">
        <f t="shared" si="275"/>
        <v>0</v>
      </c>
      <c r="AE639" s="162">
        <f t="shared" si="275"/>
        <v>120842.91</v>
      </c>
      <c r="AF639" s="162">
        <f t="shared" si="275"/>
        <v>0</v>
      </c>
      <c r="AG639" s="162">
        <f t="shared" si="275"/>
        <v>0</v>
      </c>
      <c r="AH639" s="138" t="s">
        <v>17012</v>
      </c>
      <c r="AI639" s="138" t="s">
        <v>17012</v>
      </c>
      <c r="AJ639" s="138" t="s">
        <v>17012</v>
      </c>
      <c r="AK639" s="169"/>
      <c r="AL639" s="169"/>
      <c r="AM639" s="169"/>
      <c r="AN639" s="169"/>
      <c r="AO639" s="170"/>
      <c r="AP639" s="170"/>
      <c r="AQ639" s="170"/>
      <c r="AR639" s="170"/>
      <c r="AS639" s="170"/>
      <c r="AT639" s="170"/>
      <c r="AU639" s="170"/>
      <c r="AV639" s="170"/>
      <c r="AW639" s="170"/>
      <c r="AX639" s="170"/>
      <c r="AY639" s="170"/>
      <c r="AZ639" s="171"/>
      <c r="BA639" s="171"/>
      <c r="BB639" s="170"/>
      <c r="BC639" s="170"/>
      <c r="BD639" s="172"/>
      <c r="BE639" s="173">
        <v>-611.02</v>
      </c>
      <c r="BL639" s="118" t="e">
        <v>#N/A</v>
      </c>
      <c r="BO639" s="118" t="s">
        <v>3493</v>
      </c>
      <c r="BP639" s="118" t="s">
        <v>715</v>
      </c>
      <c r="BQ639" s="118" t="s">
        <v>3494</v>
      </c>
      <c r="BW639" s="118" t="s">
        <v>3493</v>
      </c>
      <c r="BX639" s="118" t="s">
        <v>715</v>
      </c>
      <c r="BY639" s="118" t="s">
        <v>3494</v>
      </c>
      <c r="CJ639" s="164">
        <v>1.4551915228366852E-10</v>
      </c>
    </row>
    <row r="640" spans="1:120" x14ac:dyDescent="0.3">
      <c r="A640" s="118">
        <v>1</v>
      </c>
      <c r="B640" s="165">
        <f>SUBTOTAL(9,$A$383:A640)</f>
        <v>229</v>
      </c>
      <c r="C640" s="165"/>
      <c r="D640" s="175" t="s">
        <v>345</v>
      </c>
      <c r="E640" s="170" t="s">
        <v>17423</v>
      </c>
      <c r="F640" s="162">
        <f>G640+H640+I640+J640+K640+L640+N640+P640+R640+T640+V640+W640+X640+Y640+Z640+AA640+AB640+AC640+AD640+AE640+AF640+AG640</f>
        <v>5767708.0499999998</v>
      </c>
      <c r="G640" s="178">
        <v>0</v>
      </c>
      <c r="H640" s="178">
        <v>0</v>
      </c>
      <c r="I640" s="178">
        <v>0</v>
      </c>
      <c r="J640" s="178">
        <v>0</v>
      </c>
      <c r="K640" s="178">
        <v>0</v>
      </c>
      <c r="L640" s="178">
        <v>0</v>
      </c>
      <c r="M640" s="195">
        <v>0</v>
      </c>
      <c r="N640" s="178">
        <v>0</v>
      </c>
      <c r="O640" s="167">
        <v>611.02</v>
      </c>
      <c r="P640" s="162">
        <v>5646865.1399999997</v>
      </c>
      <c r="Q640" s="178">
        <v>0</v>
      </c>
      <c r="R640" s="178">
        <v>0</v>
      </c>
      <c r="S640" s="162">
        <v>0</v>
      </c>
      <c r="T640" s="162">
        <v>0</v>
      </c>
      <c r="U640" s="178">
        <v>0</v>
      </c>
      <c r="V640" s="178">
        <v>0</v>
      </c>
      <c r="W640" s="178">
        <v>0</v>
      </c>
      <c r="X640" s="178">
        <v>0</v>
      </c>
      <c r="Y640" s="178">
        <v>0</v>
      </c>
      <c r="Z640" s="178">
        <v>0</v>
      </c>
      <c r="AA640" s="178">
        <v>0</v>
      </c>
      <c r="AB640" s="178">
        <v>0</v>
      </c>
      <c r="AC640" s="178">
        <v>0</v>
      </c>
      <c r="AD640" s="178">
        <v>0</v>
      </c>
      <c r="AE640" s="162">
        <v>120842.91</v>
      </c>
      <c r="AF640" s="162">
        <v>0</v>
      </c>
      <c r="AG640" s="178">
        <v>0</v>
      </c>
      <c r="AH640" s="138" t="s">
        <v>17033</v>
      </c>
      <c r="AI640" s="138">
        <v>2024</v>
      </c>
      <c r="AJ640" s="138">
        <v>2024</v>
      </c>
      <c r="AK640" s="169"/>
      <c r="AL640" s="169"/>
      <c r="AM640" s="169"/>
      <c r="AN640" s="169"/>
      <c r="AO640" s="170" t="s">
        <v>16940</v>
      </c>
      <c r="AP640" s="170" t="s">
        <v>16937</v>
      </c>
      <c r="AQ640" s="170">
        <v>0</v>
      </c>
      <c r="AR640" s="170" t="s">
        <v>16944</v>
      </c>
      <c r="AS640" s="170" t="s">
        <v>16957</v>
      </c>
      <c r="AT640" s="170" t="s">
        <v>16950</v>
      </c>
      <c r="AU640" s="170"/>
      <c r="AV640" s="170"/>
      <c r="AW640" s="170"/>
      <c r="AX640" s="170"/>
      <c r="AY640" s="170" t="s">
        <v>775</v>
      </c>
      <c r="AZ640" s="171">
        <v>786.2</v>
      </c>
      <c r="BA640" s="171">
        <v>481.26</v>
      </c>
      <c r="BB640" s="170" t="s">
        <v>2966</v>
      </c>
      <c r="BC640" s="170" t="s">
        <v>16998</v>
      </c>
      <c r="BD640" s="172"/>
      <c r="BE640" s="173">
        <v>-129.76</v>
      </c>
      <c r="BL640" s="118" t="s">
        <v>3891</v>
      </c>
      <c r="BO640" s="118" t="s">
        <v>686</v>
      </c>
      <c r="BP640" s="118" t="s">
        <v>3043</v>
      </c>
      <c r="BQ640" s="118" t="s">
        <v>3496</v>
      </c>
      <c r="BW640" s="118" t="s">
        <v>686</v>
      </c>
      <c r="BX640" s="118" t="s">
        <v>3043</v>
      </c>
      <c r="BY640" s="118" t="s">
        <v>3496</v>
      </c>
      <c r="CJ640" s="164">
        <v>1.4551915228366852E-10</v>
      </c>
    </row>
    <row r="641" spans="1:120" x14ac:dyDescent="0.3">
      <c r="B641" s="196" t="s">
        <v>369</v>
      </c>
      <c r="C641" s="196"/>
      <c r="D641" s="196"/>
      <c r="E641" s="197"/>
      <c r="F641" s="161">
        <f>F642</f>
        <v>5543232.0800000001</v>
      </c>
      <c r="G641" s="162">
        <f t="shared" ref="G641:AG641" si="276">G642</f>
        <v>0</v>
      </c>
      <c r="H641" s="162">
        <f t="shared" si="276"/>
        <v>0</v>
      </c>
      <c r="I641" s="162">
        <f t="shared" si="276"/>
        <v>0</v>
      </c>
      <c r="J641" s="162">
        <f t="shared" si="276"/>
        <v>0</v>
      </c>
      <c r="K641" s="162">
        <f t="shared" si="276"/>
        <v>0</v>
      </c>
      <c r="L641" s="162">
        <f t="shared" si="276"/>
        <v>0</v>
      </c>
      <c r="M641" s="163">
        <f t="shared" si="276"/>
        <v>0</v>
      </c>
      <c r="N641" s="162">
        <f t="shared" si="276"/>
        <v>0</v>
      </c>
      <c r="O641" s="162">
        <f t="shared" si="276"/>
        <v>566.79999999999995</v>
      </c>
      <c r="P641" s="162">
        <f t="shared" si="276"/>
        <v>5427092.2999999998</v>
      </c>
      <c r="Q641" s="162">
        <f t="shared" si="276"/>
        <v>0</v>
      </c>
      <c r="R641" s="162">
        <f t="shared" si="276"/>
        <v>0</v>
      </c>
      <c r="S641" s="162">
        <f t="shared" si="276"/>
        <v>0</v>
      </c>
      <c r="T641" s="162">
        <f t="shared" si="276"/>
        <v>0</v>
      </c>
      <c r="U641" s="162">
        <f t="shared" si="276"/>
        <v>0</v>
      </c>
      <c r="V641" s="162">
        <f t="shared" si="276"/>
        <v>0</v>
      </c>
      <c r="W641" s="162">
        <f t="shared" si="276"/>
        <v>0</v>
      </c>
      <c r="X641" s="162">
        <f t="shared" si="276"/>
        <v>0</v>
      </c>
      <c r="Y641" s="162">
        <f t="shared" si="276"/>
        <v>0</v>
      </c>
      <c r="Z641" s="162">
        <f t="shared" si="276"/>
        <v>0</v>
      </c>
      <c r="AA641" s="162">
        <f t="shared" si="276"/>
        <v>0</v>
      </c>
      <c r="AB641" s="162">
        <f t="shared" si="276"/>
        <v>0</v>
      </c>
      <c r="AC641" s="162">
        <f t="shared" si="276"/>
        <v>0</v>
      </c>
      <c r="AD641" s="162">
        <f t="shared" si="276"/>
        <v>0</v>
      </c>
      <c r="AE641" s="162">
        <f t="shared" si="276"/>
        <v>116139.78</v>
      </c>
      <c r="AF641" s="162">
        <f t="shared" si="276"/>
        <v>0</v>
      </c>
      <c r="AG641" s="162">
        <f t="shared" si="276"/>
        <v>0</v>
      </c>
      <c r="AH641" s="138" t="s">
        <v>17012</v>
      </c>
      <c r="AI641" s="138" t="s">
        <v>17012</v>
      </c>
      <c r="AJ641" s="138" t="s">
        <v>17012</v>
      </c>
      <c r="AK641" s="169"/>
      <c r="AL641" s="169"/>
      <c r="AM641" s="169"/>
      <c r="AN641" s="169"/>
      <c r="AO641" s="170"/>
      <c r="AP641" s="170"/>
      <c r="AQ641" s="170"/>
      <c r="AR641" s="170"/>
      <c r="AS641" s="170"/>
      <c r="AT641" s="170"/>
      <c r="AU641" s="170"/>
      <c r="AV641" s="170"/>
      <c r="AW641" s="170"/>
      <c r="AX641" s="170"/>
      <c r="AY641" s="170"/>
      <c r="AZ641" s="171"/>
      <c r="BA641" s="171"/>
      <c r="BB641" s="170"/>
      <c r="BC641" s="170"/>
      <c r="BD641" s="172"/>
      <c r="BE641" s="173">
        <v>-566.79999999999995</v>
      </c>
      <c r="BL641" s="118" t="e">
        <v>#N/A</v>
      </c>
      <c r="BO641" s="118" t="s">
        <v>3534</v>
      </c>
      <c r="BP641" s="118" t="s">
        <v>2983</v>
      </c>
      <c r="BQ641" s="118" t="s">
        <v>2983</v>
      </c>
      <c r="BW641" s="118" t="s">
        <v>3534</v>
      </c>
      <c r="BX641" s="118" t="s">
        <v>2983</v>
      </c>
      <c r="BY641" s="118" t="s">
        <v>2983</v>
      </c>
      <c r="CJ641" s="164">
        <v>4.5110937207937241E-10</v>
      </c>
    </row>
    <row r="642" spans="1:120" x14ac:dyDescent="0.3">
      <c r="A642" s="118">
        <v>1</v>
      </c>
      <c r="B642" s="165">
        <f>SUBTOTAL(9,$A$383:A642)</f>
        <v>230</v>
      </c>
      <c r="C642" s="165"/>
      <c r="D642" s="175" t="s">
        <v>371</v>
      </c>
      <c r="E642" s="198" t="s">
        <v>17425</v>
      </c>
      <c r="F642" s="162">
        <f>G642+H642+I642+J642+K642+L642+N642+P642+R642+T642+V642+W642+X642+Y642+Z642+AA642+AB642+AC642+AD642+AE642+AF642+AG642</f>
        <v>5543232.0800000001</v>
      </c>
      <c r="G642" s="178">
        <v>0</v>
      </c>
      <c r="H642" s="178">
        <v>0</v>
      </c>
      <c r="I642" s="178">
        <v>0</v>
      </c>
      <c r="J642" s="178">
        <v>0</v>
      </c>
      <c r="K642" s="178">
        <v>0</v>
      </c>
      <c r="L642" s="178">
        <v>0</v>
      </c>
      <c r="M642" s="195">
        <v>0</v>
      </c>
      <c r="N642" s="178">
        <v>0</v>
      </c>
      <c r="O642" s="167">
        <v>566.79999999999995</v>
      </c>
      <c r="P642" s="162">
        <v>5427092.2999999998</v>
      </c>
      <c r="Q642" s="178">
        <v>0</v>
      </c>
      <c r="R642" s="178">
        <v>0</v>
      </c>
      <c r="S642" s="162">
        <v>0</v>
      </c>
      <c r="T642" s="162">
        <v>0</v>
      </c>
      <c r="U642" s="178">
        <v>0</v>
      </c>
      <c r="V642" s="178">
        <v>0</v>
      </c>
      <c r="W642" s="178">
        <v>0</v>
      </c>
      <c r="X642" s="178">
        <v>0</v>
      </c>
      <c r="Y642" s="178">
        <v>0</v>
      </c>
      <c r="Z642" s="178">
        <v>0</v>
      </c>
      <c r="AA642" s="178">
        <v>0</v>
      </c>
      <c r="AB642" s="178">
        <v>0</v>
      </c>
      <c r="AC642" s="178">
        <v>0</v>
      </c>
      <c r="AD642" s="178">
        <v>0</v>
      </c>
      <c r="AE642" s="162">
        <v>116139.78</v>
      </c>
      <c r="AF642" s="162">
        <v>0</v>
      </c>
      <c r="AG642" s="178">
        <v>0</v>
      </c>
      <c r="AH642" s="138" t="s">
        <v>17033</v>
      </c>
      <c r="AI642" s="138">
        <v>2024</v>
      </c>
      <c r="AJ642" s="138">
        <v>2024</v>
      </c>
      <c r="AK642" s="169"/>
      <c r="AL642" s="169"/>
      <c r="AM642" s="169"/>
      <c r="AN642" s="169"/>
      <c r="AO642" s="170" t="s">
        <v>16953</v>
      </c>
      <c r="AP642" s="170" t="s">
        <v>16936</v>
      </c>
      <c r="AQ642" s="170">
        <v>0</v>
      </c>
      <c r="AR642" s="170" t="s">
        <v>16949</v>
      </c>
      <c r="AS642" s="170" t="s">
        <v>16954</v>
      </c>
      <c r="AT642" s="170" t="s">
        <v>16943</v>
      </c>
      <c r="AU642" s="170"/>
      <c r="AV642" s="170"/>
      <c r="AW642" s="170"/>
      <c r="AX642" s="170"/>
      <c r="AY642" s="170" t="s">
        <v>923</v>
      </c>
      <c r="AZ642" s="171">
        <v>569.1</v>
      </c>
      <c r="BA642" s="171">
        <v>540</v>
      </c>
      <c r="BB642" s="170" t="s">
        <v>2966</v>
      </c>
      <c r="BC642" s="170" t="s">
        <v>16998</v>
      </c>
      <c r="BD642" s="172"/>
      <c r="BE642" s="173">
        <v>-26.799999999999955</v>
      </c>
      <c r="BL642" s="118" t="s">
        <v>13223</v>
      </c>
      <c r="BO642" s="118" t="s">
        <v>3536</v>
      </c>
      <c r="BP642" s="118" t="s">
        <v>1342</v>
      </c>
      <c r="BQ642" s="118" t="s">
        <v>3537</v>
      </c>
      <c r="BW642" s="118" t="s">
        <v>3536</v>
      </c>
      <c r="BX642" s="118" t="s">
        <v>1342</v>
      </c>
      <c r="BY642" s="118" t="s">
        <v>3537</v>
      </c>
      <c r="CJ642" s="164">
        <v>4.5110937207937241E-10</v>
      </c>
    </row>
    <row r="643" spans="1:120" x14ac:dyDescent="0.3">
      <c r="B643" s="196" t="s">
        <v>370</v>
      </c>
      <c r="C643" s="196"/>
      <c r="D643" s="196"/>
      <c r="E643" s="197"/>
      <c r="F643" s="161">
        <f>SUM(F644:F645)</f>
        <v>6414179</v>
      </c>
      <c r="G643" s="162">
        <f t="shared" ref="G643:AG643" si="277">SUM(G644:G645)</f>
        <v>0</v>
      </c>
      <c r="H643" s="162">
        <f t="shared" si="277"/>
        <v>0</v>
      </c>
      <c r="I643" s="162">
        <f t="shared" si="277"/>
        <v>0</v>
      </c>
      <c r="J643" s="162">
        <f t="shared" si="277"/>
        <v>0</v>
      </c>
      <c r="K643" s="162">
        <f t="shared" si="277"/>
        <v>0</v>
      </c>
      <c r="L643" s="162">
        <f t="shared" si="277"/>
        <v>0</v>
      </c>
      <c r="M643" s="163">
        <f t="shared" si="277"/>
        <v>0</v>
      </c>
      <c r="N643" s="162">
        <f t="shared" si="277"/>
        <v>0</v>
      </c>
      <c r="O643" s="162">
        <f t="shared" si="277"/>
        <v>731.9</v>
      </c>
      <c r="P643" s="162">
        <f t="shared" si="277"/>
        <v>6069214.6600000001</v>
      </c>
      <c r="Q643" s="162">
        <f t="shared" si="277"/>
        <v>0</v>
      </c>
      <c r="R643" s="162">
        <f t="shared" si="277"/>
        <v>0</v>
      </c>
      <c r="S643" s="162">
        <f t="shared" si="277"/>
        <v>0</v>
      </c>
      <c r="T643" s="162">
        <f t="shared" si="277"/>
        <v>0</v>
      </c>
      <c r="U643" s="162">
        <f t="shared" si="277"/>
        <v>0</v>
      </c>
      <c r="V643" s="162">
        <f t="shared" si="277"/>
        <v>0</v>
      </c>
      <c r="W643" s="162">
        <f t="shared" si="277"/>
        <v>0</v>
      </c>
      <c r="X643" s="162">
        <f t="shared" si="277"/>
        <v>0</v>
      </c>
      <c r="Y643" s="162">
        <f t="shared" si="277"/>
        <v>0</v>
      </c>
      <c r="Z643" s="162">
        <f t="shared" si="277"/>
        <v>0</v>
      </c>
      <c r="AA643" s="162">
        <f t="shared" si="277"/>
        <v>0</v>
      </c>
      <c r="AB643" s="162">
        <f t="shared" si="277"/>
        <v>0</v>
      </c>
      <c r="AC643" s="162">
        <f t="shared" si="277"/>
        <v>0</v>
      </c>
      <c r="AD643" s="162">
        <f t="shared" si="277"/>
        <v>0</v>
      </c>
      <c r="AE643" s="162">
        <f t="shared" si="277"/>
        <v>129881.19</v>
      </c>
      <c r="AF643" s="162">
        <f t="shared" si="277"/>
        <v>95083.15</v>
      </c>
      <c r="AG643" s="162">
        <f t="shared" si="277"/>
        <v>120000</v>
      </c>
      <c r="AH643" s="138" t="s">
        <v>17012</v>
      </c>
      <c r="AI643" s="138" t="s">
        <v>17012</v>
      </c>
      <c r="AJ643" s="138" t="s">
        <v>17012</v>
      </c>
      <c r="AK643" s="169"/>
      <c r="AL643" s="169"/>
      <c r="AM643" s="169"/>
      <c r="AN643" s="169"/>
      <c r="AO643" s="170"/>
      <c r="AP643" s="170"/>
      <c r="AQ643" s="170"/>
      <c r="AR643" s="170"/>
      <c r="AS643" s="170"/>
      <c r="AT643" s="170"/>
      <c r="AU643" s="170"/>
      <c r="AV643" s="170"/>
      <c r="AW643" s="170"/>
      <c r="AX643" s="170"/>
      <c r="AY643" s="170"/>
      <c r="AZ643" s="171"/>
      <c r="BA643" s="171"/>
      <c r="BB643" s="170"/>
      <c r="BC643" s="170"/>
      <c r="BD643" s="172"/>
      <c r="BE643" s="173">
        <f t="shared" si="245"/>
        <v>-731.9</v>
      </c>
      <c r="BL643" s="118" t="e">
        <f>VLOOKUP(D643,BO:BQ,3,FALSE)</f>
        <v>#N/A</v>
      </c>
      <c r="BO643" s="118" t="s">
        <v>3543</v>
      </c>
      <c r="BP643" s="118" t="s">
        <v>657</v>
      </c>
      <c r="BQ643" s="118" t="s">
        <v>3544</v>
      </c>
      <c r="BW643" s="118" t="s">
        <v>3543</v>
      </c>
      <c r="BX643" s="118" t="s">
        <v>657</v>
      </c>
      <c r="BY643" s="118" t="s">
        <v>3544</v>
      </c>
      <c r="CJ643" s="164">
        <f t="shared" si="256"/>
        <v>-1.4551915228366852E-10</v>
      </c>
    </row>
    <row r="644" spans="1:120" x14ac:dyDescent="0.3">
      <c r="A644" s="118">
        <v>1</v>
      </c>
      <c r="B644" s="165">
        <f>SUBTOTAL(9,$A$383:A644)</f>
        <v>231</v>
      </c>
      <c r="C644" s="165"/>
      <c r="D644" s="175" t="s">
        <v>374</v>
      </c>
      <c r="E644" s="198" t="s">
        <v>17425</v>
      </c>
      <c r="F644" s="162">
        <f t="shared" ref="F644:F645" si="278">G644+H644+I644+J644+K644+L644+N644+P644+R644+T644+V644+W644+X644+Y644+Z644+AA644+AB644+AC644+AD644+AE644+AF644+AG644</f>
        <v>4308841.66</v>
      </c>
      <c r="G644" s="178">
        <v>0</v>
      </c>
      <c r="H644" s="178">
        <v>0</v>
      </c>
      <c r="I644" s="178">
        <v>0</v>
      </c>
      <c r="J644" s="178">
        <v>0</v>
      </c>
      <c r="K644" s="178">
        <v>0</v>
      </c>
      <c r="L644" s="178">
        <v>0</v>
      </c>
      <c r="M644" s="195">
        <v>0</v>
      </c>
      <c r="N644" s="178">
        <v>0</v>
      </c>
      <c r="O644" s="162">
        <v>396.9</v>
      </c>
      <c r="P644" s="162">
        <v>4125473.38</v>
      </c>
      <c r="Q644" s="178">
        <v>0</v>
      </c>
      <c r="R644" s="178">
        <v>0</v>
      </c>
      <c r="S644" s="178">
        <v>0</v>
      </c>
      <c r="T644" s="178">
        <v>0</v>
      </c>
      <c r="U644" s="178">
        <v>0</v>
      </c>
      <c r="V644" s="178">
        <v>0</v>
      </c>
      <c r="W644" s="178">
        <v>0</v>
      </c>
      <c r="X644" s="178">
        <v>0</v>
      </c>
      <c r="Y644" s="178">
        <v>0</v>
      </c>
      <c r="Z644" s="178">
        <v>0</v>
      </c>
      <c r="AA644" s="178">
        <v>0</v>
      </c>
      <c r="AB644" s="178">
        <v>0</v>
      </c>
      <c r="AC644" s="178">
        <v>0</v>
      </c>
      <c r="AD644" s="178">
        <v>0</v>
      </c>
      <c r="AE644" s="162">
        <f>ROUND(P644*2.14%,2)</f>
        <v>88285.13</v>
      </c>
      <c r="AF644" s="162">
        <v>95083.15</v>
      </c>
      <c r="AG644" s="178">
        <v>0</v>
      </c>
      <c r="AH644" s="138">
        <v>2024</v>
      </c>
      <c r="AI644" s="138">
        <v>2024</v>
      </c>
      <c r="AJ644" s="138">
        <v>2024</v>
      </c>
      <c r="AK644" s="169"/>
      <c r="AL644" s="169"/>
      <c r="AM644" s="169"/>
      <c r="AN644" s="169"/>
      <c r="AO644" s="170" t="s">
        <v>16955</v>
      </c>
      <c r="AP644" s="170" t="s">
        <v>16936</v>
      </c>
      <c r="AQ644" s="170">
        <v>0</v>
      </c>
      <c r="AR644" s="170" t="s">
        <v>16950</v>
      </c>
      <c r="AS644" s="170" t="s">
        <v>16958</v>
      </c>
      <c r="AT644" s="170" t="s">
        <v>16950</v>
      </c>
      <c r="AU644" s="170"/>
      <c r="AV644" s="170"/>
      <c r="AW644" s="170"/>
      <c r="AX644" s="170"/>
      <c r="AY644" s="170" t="s">
        <v>621</v>
      </c>
      <c r="AZ644" s="171">
        <v>517.46</v>
      </c>
      <c r="BA644" s="171">
        <v>408.5</v>
      </c>
      <c r="BB644" s="170" t="s">
        <v>2966</v>
      </c>
      <c r="BC644" s="170" t="s">
        <v>16998</v>
      </c>
      <c r="BD644" s="172"/>
      <c r="BE644" s="173">
        <f t="shared" si="245"/>
        <v>11.600000000000023</v>
      </c>
      <c r="BL644" s="118" t="str">
        <f>VLOOKUP(D644,BO:BQ,3,FALSE)</f>
        <v>371.360</v>
      </c>
      <c r="BO644" s="118" t="s">
        <v>3545</v>
      </c>
      <c r="BP644" s="118" t="s">
        <v>3243</v>
      </c>
      <c r="BQ644" s="118" t="s">
        <v>1383</v>
      </c>
      <c r="BW644" s="118" t="s">
        <v>3545</v>
      </c>
      <c r="BX644" s="118" t="s">
        <v>3243</v>
      </c>
      <c r="BY644" s="118" t="s">
        <v>1383</v>
      </c>
      <c r="CJ644" s="164">
        <f t="shared" si="256"/>
        <v>2.6193447411060333E-10</v>
      </c>
    </row>
    <row r="645" spans="1:120" x14ac:dyDescent="0.3">
      <c r="A645" s="118">
        <v>1</v>
      </c>
      <c r="B645" s="165">
        <f>SUBTOTAL(9,$A$383:A645)</f>
        <v>232</v>
      </c>
      <c r="C645" s="165"/>
      <c r="D645" s="175" t="s">
        <v>13139</v>
      </c>
      <c r="E645" s="198" t="s">
        <v>17425</v>
      </c>
      <c r="F645" s="162">
        <f t="shared" si="278"/>
        <v>2105337.34</v>
      </c>
      <c r="G645" s="178">
        <v>0</v>
      </c>
      <c r="H645" s="178">
        <v>0</v>
      </c>
      <c r="I645" s="178">
        <v>0</v>
      </c>
      <c r="J645" s="178">
        <v>0</v>
      </c>
      <c r="K645" s="178">
        <v>0</v>
      </c>
      <c r="L645" s="178">
        <v>0</v>
      </c>
      <c r="M645" s="195">
        <v>0</v>
      </c>
      <c r="N645" s="178">
        <v>0</v>
      </c>
      <c r="O645" s="180">
        <v>335</v>
      </c>
      <c r="P645" s="162">
        <f>1576253.78+367487.5</f>
        <v>1943741.28</v>
      </c>
      <c r="Q645" s="178">
        <v>0</v>
      </c>
      <c r="R645" s="178">
        <v>0</v>
      </c>
      <c r="S645" s="162">
        <v>0</v>
      </c>
      <c r="T645" s="162">
        <v>0</v>
      </c>
      <c r="U645" s="178">
        <v>0</v>
      </c>
      <c r="V645" s="178">
        <v>0</v>
      </c>
      <c r="W645" s="178">
        <v>0</v>
      </c>
      <c r="X645" s="178">
        <v>0</v>
      </c>
      <c r="Y645" s="178">
        <v>0</v>
      </c>
      <c r="Z645" s="178">
        <v>0</v>
      </c>
      <c r="AA645" s="178">
        <v>0</v>
      </c>
      <c r="AB645" s="178">
        <v>0</v>
      </c>
      <c r="AC645" s="178">
        <v>0</v>
      </c>
      <c r="AD645" s="178">
        <v>0</v>
      </c>
      <c r="AE645" s="162">
        <f>ROUND(P645*2.14%,2)</f>
        <v>41596.06</v>
      </c>
      <c r="AF645" s="178">
        <v>0</v>
      </c>
      <c r="AG645" s="178">
        <v>120000</v>
      </c>
      <c r="AH645" s="138" t="s">
        <v>17033</v>
      </c>
      <c r="AI645" s="138">
        <v>2024</v>
      </c>
      <c r="AJ645" s="138">
        <v>2024</v>
      </c>
      <c r="AK645" s="169"/>
      <c r="AL645" s="169"/>
      <c r="AM645" s="169"/>
      <c r="AN645" s="169"/>
      <c r="AO645" s="170"/>
      <c r="AP645" s="170"/>
      <c r="AQ645" s="170"/>
      <c r="AR645" s="170"/>
      <c r="AS645" s="170"/>
      <c r="AT645" s="170"/>
      <c r="AU645" s="170"/>
      <c r="AV645" s="170"/>
      <c r="AW645" s="170"/>
      <c r="AX645" s="170"/>
      <c r="AY645" s="170"/>
      <c r="AZ645" s="171"/>
      <c r="BA645" s="171"/>
      <c r="BB645" s="170"/>
      <c r="BC645" s="170"/>
      <c r="BD645" s="172"/>
      <c r="BE645" s="173"/>
      <c r="CJ645" s="164">
        <f t="shared" si="256"/>
        <v>-1.7462298274040222E-10</v>
      </c>
    </row>
    <row r="646" spans="1:120" x14ac:dyDescent="0.3">
      <c r="B646" s="196" t="s">
        <v>373</v>
      </c>
      <c r="C646" s="196"/>
      <c r="D646" s="196"/>
      <c r="E646" s="197"/>
      <c r="F646" s="161">
        <f>F647</f>
        <v>113869.7</v>
      </c>
      <c r="G646" s="162">
        <f t="shared" ref="G646:AG646" si="279">G647</f>
        <v>0</v>
      </c>
      <c r="H646" s="162">
        <f t="shared" si="279"/>
        <v>0</v>
      </c>
      <c r="I646" s="162">
        <f t="shared" si="279"/>
        <v>0</v>
      </c>
      <c r="J646" s="162">
        <f t="shared" si="279"/>
        <v>0</v>
      </c>
      <c r="K646" s="162">
        <f t="shared" si="279"/>
        <v>0</v>
      </c>
      <c r="L646" s="162">
        <f t="shared" si="279"/>
        <v>0</v>
      </c>
      <c r="M646" s="163">
        <f t="shared" si="279"/>
        <v>0</v>
      </c>
      <c r="N646" s="162">
        <f t="shared" si="279"/>
        <v>0</v>
      </c>
      <c r="O646" s="162">
        <f t="shared" si="279"/>
        <v>0</v>
      </c>
      <c r="P646" s="162">
        <f t="shared" si="279"/>
        <v>0</v>
      </c>
      <c r="Q646" s="162">
        <f t="shared" si="279"/>
        <v>0</v>
      </c>
      <c r="R646" s="162">
        <f t="shared" si="279"/>
        <v>0</v>
      </c>
      <c r="S646" s="162">
        <f t="shared" si="279"/>
        <v>0</v>
      </c>
      <c r="T646" s="162">
        <f t="shared" si="279"/>
        <v>0</v>
      </c>
      <c r="U646" s="162">
        <f t="shared" si="279"/>
        <v>0</v>
      </c>
      <c r="V646" s="162">
        <f t="shared" si="279"/>
        <v>0</v>
      </c>
      <c r="W646" s="162">
        <f t="shared" si="279"/>
        <v>0</v>
      </c>
      <c r="X646" s="162">
        <f t="shared" si="279"/>
        <v>0</v>
      </c>
      <c r="Y646" s="162">
        <f t="shared" si="279"/>
        <v>0</v>
      </c>
      <c r="Z646" s="162">
        <f t="shared" si="279"/>
        <v>0</v>
      </c>
      <c r="AA646" s="162">
        <f t="shared" si="279"/>
        <v>0</v>
      </c>
      <c r="AB646" s="162">
        <f t="shared" si="279"/>
        <v>0</v>
      </c>
      <c r="AC646" s="162">
        <f t="shared" si="279"/>
        <v>0</v>
      </c>
      <c r="AD646" s="162">
        <f t="shared" si="279"/>
        <v>0</v>
      </c>
      <c r="AE646" s="162">
        <f t="shared" si="279"/>
        <v>0</v>
      </c>
      <c r="AF646" s="162">
        <f t="shared" si="279"/>
        <v>113869.7</v>
      </c>
      <c r="AG646" s="162">
        <f t="shared" si="279"/>
        <v>0</v>
      </c>
      <c r="AH646" s="138" t="s">
        <v>17012</v>
      </c>
      <c r="AI646" s="138" t="s">
        <v>17012</v>
      </c>
      <c r="AJ646" s="138" t="s">
        <v>17012</v>
      </c>
      <c r="AK646" s="169"/>
      <c r="AL646" s="169"/>
      <c r="AM646" s="169"/>
      <c r="AN646" s="169"/>
      <c r="AO646" s="170"/>
      <c r="AP646" s="170"/>
      <c r="AQ646" s="170"/>
      <c r="AR646" s="170"/>
      <c r="AS646" s="170"/>
      <c r="AT646" s="170"/>
      <c r="AU646" s="170"/>
      <c r="AV646" s="170"/>
      <c r="AW646" s="170"/>
      <c r="AX646" s="170"/>
      <c r="AY646" s="170"/>
      <c r="AZ646" s="171"/>
      <c r="BA646" s="171"/>
      <c r="BB646" s="170"/>
      <c r="BC646" s="170"/>
      <c r="BD646" s="172"/>
      <c r="BE646" s="173">
        <f t="shared" si="245"/>
        <v>0</v>
      </c>
      <c r="BL646" s="118" t="e">
        <f>VLOOKUP(D646,BO:BQ,3,FALSE)</f>
        <v>#N/A</v>
      </c>
      <c r="BO646" s="118" t="s">
        <v>3546</v>
      </c>
      <c r="BP646" s="118" t="s">
        <v>2983</v>
      </c>
      <c r="BQ646" s="118" t="s">
        <v>2983</v>
      </c>
      <c r="BW646" s="118" t="s">
        <v>3546</v>
      </c>
      <c r="BX646" s="118" t="s">
        <v>2983</v>
      </c>
      <c r="BY646" s="118" t="s">
        <v>2983</v>
      </c>
      <c r="CJ646" s="164">
        <f t="shared" si="256"/>
        <v>0</v>
      </c>
    </row>
    <row r="647" spans="1:120" x14ac:dyDescent="0.3">
      <c r="A647" s="118">
        <v>1</v>
      </c>
      <c r="B647" s="165">
        <f>SUBTOTAL(9,$A$383:A647)</f>
        <v>233</v>
      </c>
      <c r="C647" s="165"/>
      <c r="D647" s="175" t="s">
        <v>375</v>
      </c>
      <c r="E647" s="198" t="s">
        <v>17425</v>
      </c>
      <c r="F647" s="162">
        <f>G647+H647+I647+J647+K647+L647+N647+P647+R647+T647+V647+W647+X647+Y647+Z647+AA647+AB647+AC647+AD647+AE647+AF647+AG647</f>
        <v>113869.7</v>
      </c>
      <c r="G647" s="178">
        <v>0</v>
      </c>
      <c r="H647" s="178">
        <v>0</v>
      </c>
      <c r="I647" s="178">
        <v>0</v>
      </c>
      <c r="J647" s="178">
        <v>0</v>
      </c>
      <c r="K647" s="178">
        <v>0</v>
      </c>
      <c r="L647" s="178">
        <v>0</v>
      </c>
      <c r="M647" s="195">
        <v>0</v>
      </c>
      <c r="N647" s="178">
        <v>0</v>
      </c>
      <c r="O647" s="162">
        <v>0</v>
      </c>
      <c r="P647" s="162">
        <v>0</v>
      </c>
      <c r="Q647" s="178">
        <v>0</v>
      </c>
      <c r="R647" s="178">
        <v>0</v>
      </c>
      <c r="S647" s="178">
        <v>0</v>
      </c>
      <c r="T647" s="178">
        <v>0</v>
      </c>
      <c r="U647" s="178">
        <v>0</v>
      </c>
      <c r="V647" s="178">
        <v>0</v>
      </c>
      <c r="W647" s="178">
        <v>0</v>
      </c>
      <c r="X647" s="178">
        <v>0</v>
      </c>
      <c r="Y647" s="178">
        <v>0</v>
      </c>
      <c r="Z647" s="178">
        <v>0</v>
      </c>
      <c r="AA647" s="178">
        <v>0</v>
      </c>
      <c r="AB647" s="178">
        <v>0</v>
      </c>
      <c r="AC647" s="178">
        <v>0</v>
      </c>
      <c r="AD647" s="178">
        <v>0</v>
      </c>
      <c r="AE647" s="162">
        <f>ROUND(P647*2.14%,2)</f>
        <v>0</v>
      </c>
      <c r="AF647" s="162">
        <v>113869.7</v>
      </c>
      <c r="AG647" s="178">
        <v>0</v>
      </c>
      <c r="AH647" s="138">
        <v>2024</v>
      </c>
      <c r="AI647" s="138" t="s">
        <v>17033</v>
      </c>
      <c r="AJ647" s="138" t="s">
        <v>17033</v>
      </c>
      <c r="AK647" s="169"/>
      <c r="AL647" s="169"/>
      <c r="AM647" s="169"/>
      <c r="AN647" s="169"/>
      <c r="AO647" s="170" t="s">
        <v>16940</v>
      </c>
      <c r="AP647" s="170" t="s">
        <v>16942</v>
      </c>
      <c r="AQ647" s="170">
        <v>0</v>
      </c>
      <c r="AR647" s="170" t="s">
        <v>16950</v>
      </c>
      <c r="AS647" s="170" t="s">
        <v>16944</v>
      </c>
      <c r="AT647" s="170">
        <v>0</v>
      </c>
      <c r="AU647" s="170"/>
      <c r="AV647" s="170"/>
      <c r="AW647" s="170"/>
      <c r="AX647" s="170"/>
      <c r="AY647" s="170" t="s">
        <v>928</v>
      </c>
      <c r="AZ647" s="171">
        <v>875.2</v>
      </c>
      <c r="BA647" s="171">
        <v>860</v>
      </c>
      <c r="BB647" s="170" t="s">
        <v>2966</v>
      </c>
      <c r="BC647" s="170" t="s">
        <v>16998</v>
      </c>
      <c r="BD647" s="172"/>
      <c r="BE647" s="173">
        <f t="shared" si="245"/>
        <v>860</v>
      </c>
      <c r="BL647" s="118" t="str">
        <f>VLOOKUP(D647,BO:BQ,3,FALSE)</f>
        <v>659.200</v>
      </c>
      <c r="BO647" s="118" t="s">
        <v>3547</v>
      </c>
      <c r="BP647" s="118" t="s">
        <v>631</v>
      </c>
      <c r="BQ647" s="118" t="s">
        <v>3548</v>
      </c>
      <c r="BW647" s="118" t="s">
        <v>3547</v>
      </c>
      <c r="BX647" s="118" t="s">
        <v>631</v>
      </c>
      <c r="BY647" s="118" t="s">
        <v>3548</v>
      </c>
      <c r="CJ647" s="164">
        <f t="shared" si="256"/>
        <v>0</v>
      </c>
    </row>
    <row r="648" spans="1:120" x14ac:dyDescent="0.3">
      <c r="B648" s="196" t="s">
        <v>17007</v>
      </c>
      <c r="C648" s="196"/>
      <c r="D648" s="196"/>
      <c r="E648" s="197"/>
      <c r="F648" s="161">
        <f>F649</f>
        <v>7222802.4000000004</v>
      </c>
      <c r="G648" s="162">
        <f t="shared" ref="G648:AG648" si="280">G649</f>
        <v>0</v>
      </c>
      <c r="H648" s="162">
        <f t="shared" si="280"/>
        <v>0</v>
      </c>
      <c r="I648" s="162">
        <f t="shared" si="280"/>
        <v>0</v>
      </c>
      <c r="J648" s="162">
        <f t="shared" si="280"/>
        <v>0</v>
      </c>
      <c r="K648" s="162">
        <f t="shared" si="280"/>
        <v>0</v>
      </c>
      <c r="L648" s="162">
        <f t="shared" si="280"/>
        <v>0</v>
      </c>
      <c r="M648" s="163">
        <f t="shared" si="280"/>
        <v>0</v>
      </c>
      <c r="N648" s="162">
        <f t="shared" si="280"/>
        <v>0</v>
      </c>
      <c r="O648" s="162">
        <f t="shared" si="280"/>
        <v>810</v>
      </c>
      <c r="P648" s="162">
        <f t="shared" si="280"/>
        <v>6895244.1699999999</v>
      </c>
      <c r="Q648" s="162">
        <f t="shared" si="280"/>
        <v>0</v>
      </c>
      <c r="R648" s="162">
        <f t="shared" si="280"/>
        <v>0</v>
      </c>
      <c r="S648" s="162">
        <f t="shared" si="280"/>
        <v>0</v>
      </c>
      <c r="T648" s="162">
        <f t="shared" si="280"/>
        <v>0</v>
      </c>
      <c r="U648" s="162">
        <f t="shared" si="280"/>
        <v>0</v>
      </c>
      <c r="V648" s="162">
        <f t="shared" si="280"/>
        <v>0</v>
      </c>
      <c r="W648" s="162">
        <f t="shared" si="280"/>
        <v>0</v>
      </c>
      <c r="X648" s="162">
        <f t="shared" si="280"/>
        <v>0</v>
      </c>
      <c r="Y648" s="162">
        <f t="shared" si="280"/>
        <v>0</v>
      </c>
      <c r="Z648" s="162">
        <f t="shared" si="280"/>
        <v>0</v>
      </c>
      <c r="AA648" s="162">
        <f t="shared" si="280"/>
        <v>0</v>
      </c>
      <c r="AB648" s="162">
        <f t="shared" si="280"/>
        <v>0</v>
      </c>
      <c r="AC648" s="162">
        <f t="shared" si="280"/>
        <v>0</v>
      </c>
      <c r="AD648" s="162">
        <f t="shared" si="280"/>
        <v>0</v>
      </c>
      <c r="AE648" s="162">
        <f t="shared" si="280"/>
        <v>147558.23000000001</v>
      </c>
      <c r="AF648" s="162">
        <f t="shared" si="280"/>
        <v>180000</v>
      </c>
      <c r="AG648" s="162">
        <f t="shared" si="280"/>
        <v>0</v>
      </c>
      <c r="AH648" s="138" t="s">
        <v>17012</v>
      </c>
      <c r="AI648" s="138" t="s">
        <v>17012</v>
      </c>
      <c r="AJ648" s="138" t="s">
        <v>17012</v>
      </c>
      <c r="AK648" s="169"/>
      <c r="AL648" s="169"/>
      <c r="AM648" s="169"/>
      <c r="AN648" s="169"/>
      <c r="AO648" s="170"/>
      <c r="AP648" s="170"/>
      <c r="AQ648" s="170"/>
      <c r="AR648" s="170"/>
      <c r="AS648" s="170"/>
      <c r="AT648" s="170"/>
      <c r="AU648" s="170"/>
      <c r="AV648" s="170"/>
      <c r="AW648" s="170"/>
      <c r="AX648" s="170"/>
      <c r="AY648" s="170"/>
      <c r="AZ648" s="171"/>
      <c r="BA648" s="171"/>
      <c r="BB648" s="170"/>
      <c r="BC648" s="170"/>
      <c r="BD648" s="172"/>
      <c r="BE648" s="173"/>
      <c r="BO648" s="118" t="s">
        <v>3919</v>
      </c>
      <c r="BP648" s="118" t="s">
        <v>3197</v>
      </c>
      <c r="BQ648" s="118" t="s">
        <v>3920</v>
      </c>
      <c r="BW648" s="118" t="s">
        <v>3919</v>
      </c>
      <c r="BX648" s="118" t="s">
        <v>3197</v>
      </c>
      <c r="BY648" s="118" t="s">
        <v>3920</v>
      </c>
      <c r="CJ648" s="164">
        <f t="shared" si="256"/>
        <v>4.3655745685100555E-10</v>
      </c>
    </row>
    <row r="649" spans="1:120" x14ac:dyDescent="0.3">
      <c r="A649" s="118">
        <v>1</v>
      </c>
      <c r="B649" s="165">
        <f>SUBTOTAL(9,$A$383:A649)</f>
        <v>234</v>
      </c>
      <c r="C649" s="165"/>
      <c r="D649" s="175" t="s">
        <v>2492</v>
      </c>
      <c r="E649" s="198" t="s">
        <v>17427</v>
      </c>
      <c r="F649" s="162">
        <f>G649+H649+I649+J649+K649+L649+N649+P649+R649+T649+V649+W649+X649+Y649+Z649+AA649+AB649+AC649+AD649+AE649+AF649+AG649</f>
        <v>7222802.4000000004</v>
      </c>
      <c r="G649" s="178">
        <v>0</v>
      </c>
      <c r="H649" s="178">
        <v>0</v>
      </c>
      <c r="I649" s="178">
        <v>0</v>
      </c>
      <c r="J649" s="178">
        <v>0</v>
      </c>
      <c r="K649" s="178">
        <v>0</v>
      </c>
      <c r="L649" s="178">
        <v>0</v>
      </c>
      <c r="M649" s="195">
        <v>0</v>
      </c>
      <c r="N649" s="178">
        <v>0</v>
      </c>
      <c r="O649" s="162">
        <v>810</v>
      </c>
      <c r="P649" s="162">
        <v>6895244.1699999999</v>
      </c>
      <c r="Q649" s="178">
        <v>0</v>
      </c>
      <c r="R649" s="178">
        <v>0</v>
      </c>
      <c r="S649" s="178">
        <v>0</v>
      </c>
      <c r="T649" s="178">
        <v>0</v>
      </c>
      <c r="U649" s="178">
        <v>0</v>
      </c>
      <c r="V649" s="178">
        <v>0</v>
      </c>
      <c r="W649" s="178">
        <v>0</v>
      </c>
      <c r="X649" s="178">
        <v>0</v>
      </c>
      <c r="Y649" s="178">
        <v>0</v>
      </c>
      <c r="Z649" s="178">
        <v>0</v>
      </c>
      <c r="AA649" s="178">
        <v>0</v>
      </c>
      <c r="AB649" s="178">
        <v>0</v>
      </c>
      <c r="AC649" s="178">
        <v>0</v>
      </c>
      <c r="AD649" s="178">
        <v>0</v>
      </c>
      <c r="AE649" s="162">
        <f>ROUND(P649*2.14%,2)</f>
        <v>147558.23000000001</v>
      </c>
      <c r="AF649" s="162">
        <v>180000</v>
      </c>
      <c r="AG649" s="178">
        <v>0</v>
      </c>
      <c r="AH649" s="138">
        <v>2024</v>
      </c>
      <c r="AI649" s="138">
        <v>2024</v>
      </c>
      <c r="AJ649" s="138">
        <v>2024</v>
      </c>
      <c r="AK649" s="169"/>
      <c r="AL649" s="169"/>
      <c r="AM649" s="169"/>
      <c r="AN649" s="169"/>
      <c r="AO649" s="170" t="s">
        <v>16953</v>
      </c>
      <c r="AP649" s="170" t="s">
        <v>16936</v>
      </c>
      <c r="AQ649" s="170"/>
      <c r="AR649" s="170" t="s">
        <v>16950</v>
      </c>
      <c r="AS649" s="170" t="s">
        <v>16952</v>
      </c>
      <c r="AT649" s="170"/>
      <c r="AU649" s="170"/>
      <c r="AV649" s="170"/>
      <c r="AW649" s="170"/>
      <c r="AX649" s="170"/>
      <c r="AY649" s="170">
        <v>1984</v>
      </c>
      <c r="AZ649" s="171">
        <v>1051.5</v>
      </c>
      <c r="BA649" s="171">
        <v>810</v>
      </c>
      <c r="BB649" s="170" t="s">
        <v>17097</v>
      </c>
      <c r="BC649" s="170" t="s">
        <v>16998</v>
      </c>
      <c r="BD649" s="172"/>
      <c r="BE649" s="173"/>
      <c r="BO649" s="118" t="s">
        <v>3921</v>
      </c>
      <c r="BP649" s="118" t="s">
        <v>3043</v>
      </c>
      <c r="BQ649" s="118" t="s">
        <v>2983</v>
      </c>
      <c r="BW649" s="118" t="s">
        <v>3921</v>
      </c>
      <c r="BX649" s="118" t="s">
        <v>3043</v>
      </c>
      <c r="BY649" s="118" t="s">
        <v>2983</v>
      </c>
      <c r="CJ649" s="164">
        <f t="shared" si="256"/>
        <v>4.3655745685100555E-10</v>
      </c>
    </row>
    <row r="650" spans="1:120" x14ac:dyDescent="0.3">
      <c r="B650" s="196" t="s">
        <v>219</v>
      </c>
      <c r="C650" s="196"/>
      <c r="D650" s="196"/>
      <c r="E650" s="197"/>
      <c r="F650" s="161">
        <f>F651</f>
        <v>5195830.6500000004</v>
      </c>
      <c r="G650" s="162">
        <f t="shared" ref="G650:AG650" si="281">G651</f>
        <v>0</v>
      </c>
      <c r="H650" s="162">
        <f t="shared" si="281"/>
        <v>0</v>
      </c>
      <c r="I650" s="162">
        <f t="shared" si="281"/>
        <v>0</v>
      </c>
      <c r="J650" s="162">
        <f t="shared" si="281"/>
        <v>0</v>
      </c>
      <c r="K650" s="162">
        <f t="shared" si="281"/>
        <v>0</v>
      </c>
      <c r="L650" s="162">
        <f t="shared" si="281"/>
        <v>0</v>
      </c>
      <c r="M650" s="163">
        <f t="shared" si="281"/>
        <v>0</v>
      </c>
      <c r="N650" s="162">
        <f t="shared" si="281"/>
        <v>0</v>
      </c>
      <c r="O650" s="162">
        <f t="shared" si="281"/>
        <v>625</v>
      </c>
      <c r="P650" s="162">
        <f t="shared" si="281"/>
        <v>4979439.9800000004</v>
      </c>
      <c r="Q650" s="162">
        <f t="shared" si="281"/>
        <v>0</v>
      </c>
      <c r="R650" s="162">
        <f t="shared" si="281"/>
        <v>0</v>
      </c>
      <c r="S650" s="162">
        <f t="shared" si="281"/>
        <v>0</v>
      </c>
      <c r="T650" s="162">
        <f t="shared" si="281"/>
        <v>0</v>
      </c>
      <c r="U650" s="162">
        <f t="shared" si="281"/>
        <v>0</v>
      </c>
      <c r="V650" s="162">
        <f t="shared" si="281"/>
        <v>0</v>
      </c>
      <c r="W650" s="162">
        <f t="shared" si="281"/>
        <v>0</v>
      </c>
      <c r="X650" s="162">
        <f t="shared" si="281"/>
        <v>0</v>
      </c>
      <c r="Y650" s="162">
        <f t="shared" si="281"/>
        <v>0</v>
      </c>
      <c r="Z650" s="162">
        <f t="shared" si="281"/>
        <v>0</v>
      </c>
      <c r="AA650" s="162">
        <f t="shared" si="281"/>
        <v>0</v>
      </c>
      <c r="AB650" s="162">
        <f t="shared" si="281"/>
        <v>0</v>
      </c>
      <c r="AC650" s="162">
        <f t="shared" si="281"/>
        <v>0</v>
      </c>
      <c r="AD650" s="162">
        <f t="shared" si="281"/>
        <v>0</v>
      </c>
      <c r="AE650" s="162">
        <f t="shared" si="281"/>
        <v>106560.02</v>
      </c>
      <c r="AF650" s="162">
        <f t="shared" si="281"/>
        <v>109830.65</v>
      </c>
      <c r="AG650" s="162">
        <f t="shared" si="281"/>
        <v>0</v>
      </c>
      <c r="AH650" s="138" t="s">
        <v>17012</v>
      </c>
      <c r="AI650" s="138" t="s">
        <v>17012</v>
      </c>
      <c r="AJ650" s="138" t="s">
        <v>17012</v>
      </c>
      <c r="AK650" s="169"/>
      <c r="AL650" s="169"/>
      <c r="AM650" s="169"/>
      <c r="AN650" s="169"/>
      <c r="AO650" s="170"/>
      <c r="AP650" s="170"/>
      <c r="AQ650" s="170"/>
      <c r="AR650" s="170"/>
      <c r="AS650" s="170"/>
      <c r="AT650" s="170"/>
      <c r="AU650" s="170"/>
      <c r="AV650" s="170"/>
      <c r="AW650" s="170"/>
      <c r="AX650" s="170"/>
      <c r="AY650" s="170"/>
      <c r="AZ650" s="171"/>
      <c r="BA650" s="171"/>
      <c r="BB650" s="170"/>
      <c r="BC650" s="170"/>
      <c r="BD650" s="172"/>
      <c r="BE650" s="173">
        <f t="shared" ref="BE650:BE711" si="282">BA650-O650</f>
        <v>-625</v>
      </c>
      <c r="BL650" s="118" t="e">
        <f>VLOOKUP(D650,BO:BQ,3,FALSE)</f>
        <v>#N/A</v>
      </c>
      <c r="BO650" s="118" t="s">
        <v>646</v>
      </c>
      <c r="BP650" s="118" t="s">
        <v>3243</v>
      </c>
      <c r="BQ650" s="118" t="s">
        <v>3288</v>
      </c>
      <c r="BW650" s="118" t="s">
        <v>646</v>
      </c>
      <c r="BX650" s="118" t="s">
        <v>3243</v>
      </c>
      <c r="BY650" s="118" t="s">
        <v>3288</v>
      </c>
      <c r="CJ650" s="164">
        <f t="shared" si="256"/>
        <v>-7.2759576141834259E-11</v>
      </c>
    </row>
    <row r="651" spans="1:120" x14ac:dyDescent="0.3">
      <c r="A651" s="118">
        <v>1</v>
      </c>
      <c r="B651" s="165">
        <f>SUBTOTAL(9,$A$383:A651)</f>
        <v>235</v>
      </c>
      <c r="C651" s="165"/>
      <c r="D651" s="175" t="s">
        <v>240</v>
      </c>
      <c r="E651" s="198" t="s">
        <v>17417</v>
      </c>
      <c r="F651" s="162">
        <f>G651+H651+I651+J651+K651+L651+N651+P651+R651+T651+V651+W651+X651+Y651+Z651+AA651+AB651+AC651+AD651+AE651+AF651+AG651</f>
        <v>5195830.6500000004</v>
      </c>
      <c r="G651" s="178">
        <v>0</v>
      </c>
      <c r="H651" s="178">
        <v>0</v>
      </c>
      <c r="I651" s="178">
        <v>0</v>
      </c>
      <c r="J651" s="178">
        <v>0</v>
      </c>
      <c r="K651" s="178">
        <v>0</v>
      </c>
      <c r="L651" s="178">
        <v>0</v>
      </c>
      <c r="M651" s="195">
        <v>0</v>
      </c>
      <c r="N651" s="178">
        <v>0</v>
      </c>
      <c r="O651" s="162">
        <v>625</v>
      </c>
      <c r="P651" s="162">
        <v>4979439.9800000004</v>
      </c>
      <c r="Q651" s="178">
        <v>0</v>
      </c>
      <c r="R651" s="178">
        <v>0</v>
      </c>
      <c r="S651" s="162">
        <v>0</v>
      </c>
      <c r="T651" s="162">
        <v>0</v>
      </c>
      <c r="U651" s="178">
        <v>0</v>
      </c>
      <c r="V651" s="178">
        <v>0</v>
      </c>
      <c r="W651" s="178">
        <v>0</v>
      </c>
      <c r="X651" s="178">
        <v>0</v>
      </c>
      <c r="Y651" s="178">
        <v>0</v>
      </c>
      <c r="Z651" s="178">
        <v>0</v>
      </c>
      <c r="AA651" s="178">
        <v>0</v>
      </c>
      <c r="AB651" s="178">
        <v>0</v>
      </c>
      <c r="AC651" s="178">
        <v>0</v>
      </c>
      <c r="AD651" s="178">
        <v>0</v>
      </c>
      <c r="AE651" s="162">
        <f>ROUND(P651*2.14%,2)</f>
        <v>106560.02</v>
      </c>
      <c r="AF651" s="162">
        <v>109830.65</v>
      </c>
      <c r="AG651" s="178">
        <v>0</v>
      </c>
      <c r="AH651" s="138">
        <v>2024</v>
      </c>
      <c r="AI651" s="138">
        <v>2024</v>
      </c>
      <c r="AJ651" s="138">
        <v>2024</v>
      </c>
      <c r="AK651" s="169"/>
      <c r="AL651" s="169"/>
      <c r="AM651" s="169"/>
      <c r="AN651" s="169"/>
      <c r="AO651" s="170" t="s">
        <v>16940</v>
      </c>
      <c r="AP651" s="170" t="s">
        <v>16937</v>
      </c>
      <c r="AQ651" s="170">
        <v>0</v>
      </c>
      <c r="AR651" s="170" t="s">
        <v>16958</v>
      </c>
      <c r="AS651" s="170" t="s">
        <v>16957</v>
      </c>
      <c r="AT651" s="170">
        <v>0</v>
      </c>
      <c r="AU651" s="170"/>
      <c r="AV651" s="170"/>
      <c r="AW651" s="170"/>
      <c r="AX651" s="170"/>
      <c r="AY651" s="170" t="s">
        <v>736</v>
      </c>
      <c r="AZ651" s="171">
        <v>738.9</v>
      </c>
      <c r="BA651" s="171">
        <v>670.8</v>
      </c>
      <c r="BB651" s="170" t="s">
        <v>2966</v>
      </c>
      <c r="BC651" s="170" t="s">
        <v>16998</v>
      </c>
      <c r="BD651" s="172"/>
      <c r="BE651" s="173">
        <f t="shared" si="282"/>
        <v>45.799999999999955</v>
      </c>
      <c r="BL651" s="118" t="str">
        <f>VLOOKUP(D651,BO:BQ,3,FALSE)</f>
        <v>516.000</v>
      </c>
      <c r="BO651" s="118" t="s">
        <v>3289</v>
      </c>
      <c r="BP651" s="118" t="s">
        <v>780</v>
      </c>
      <c r="BQ651" s="118" t="s">
        <v>3290</v>
      </c>
      <c r="BW651" s="118" t="s">
        <v>3289</v>
      </c>
      <c r="BX651" s="118" t="s">
        <v>780</v>
      </c>
      <c r="BY651" s="118" t="s">
        <v>3290</v>
      </c>
      <c r="CJ651" s="164">
        <f t="shared" si="256"/>
        <v>-7.2759576141834259E-11</v>
      </c>
    </row>
    <row r="652" spans="1:120" x14ac:dyDescent="0.3">
      <c r="B652" s="196" t="s">
        <v>235</v>
      </c>
      <c r="C652" s="196"/>
      <c r="D652" s="196"/>
      <c r="E652" s="197"/>
      <c r="F652" s="161">
        <f>SUM(F653:F654)</f>
        <v>21743242.170000002</v>
      </c>
      <c r="G652" s="162">
        <f t="shared" ref="G652:AG652" si="283">SUM(G653:G654)</f>
        <v>0</v>
      </c>
      <c r="H652" s="162">
        <f t="shared" si="283"/>
        <v>0</v>
      </c>
      <c r="I652" s="162">
        <f t="shared" si="283"/>
        <v>0</v>
      </c>
      <c r="J652" s="162">
        <f t="shared" si="283"/>
        <v>0</v>
      </c>
      <c r="K652" s="162">
        <f t="shared" si="283"/>
        <v>0</v>
      </c>
      <c r="L652" s="162">
        <f t="shared" si="283"/>
        <v>0</v>
      </c>
      <c r="M652" s="163">
        <f t="shared" si="283"/>
        <v>0</v>
      </c>
      <c r="N652" s="162">
        <f t="shared" si="283"/>
        <v>0</v>
      </c>
      <c r="O652" s="162">
        <f t="shared" si="283"/>
        <v>1320</v>
      </c>
      <c r="P652" s="162">
        <f t="shared" si="283"/>
        <v>11601043.5</v>
      </c>
      <c r="Q652" s="162">
        <f t="shared" si="283"/>
        <v>0</v>
      </c>
      <c r="R652" s="162">
        <f t="shared" si="283"/>
        <v>0</v>
      </c>
      <c r="S652" s="162">
        <f t="shared" si="283"/>
        <v>3627.2</v>
      </c>
      <c r="T652" s="162">
        <f t="shared" si="283"/>
        <v>9686642.1999999993</v>
      </c>
      <c r="U652" s="162">
        <f t="shared" si="283"/>
        <v>0</v>
      </c>
      <c r="V652" s="162">
        <f t="shared" si="283"/>
        <v>0</v>
      </c>
      <c r="W652" s="162">
        <f t="shared" si="283"/>
        <v>0</v>
      </c>
      <c r="X652" s="162">
        <f t="shared" si="283"/>
        <v>0</v>
      </c>
      <c r="Y652" s="162">
        <f t="shared" si="283"/>
        <v>0</v>
      </c>
      <c r="Z652" s="162">
        <f t="shared" si="283"/>
        <v>0</v>
      </c>
      <c r="AA652" s="162">
        <f t="shared" si="283"/>
        <v>0</v>
      </c>
      <c r="AB652" s="162">
        <f t="shared" si="283"/>
        <v>0</v>
      </c>
      <c r="AC652" s="162">
        <f t="shared" si="283"/>
        <v>0</v>
      </c>
      <c r="AD652" s="162">
        <f t="shared" si="283"/>
        <v>0</v>
      </c>
      <c r="AE652" s="162">
        <f t="shared" si="283"/>
        <v>455556.47</v>
      </c>
      <c r="AF652" s="162">
        <f t="shared" si="283"/>
        <v>0</v>
      </c>
      <c r="AG652" s="162">
        <f t="shared" si="283"/>
        <v>0</v>
      </c>
      <c r="AH652" s="138" t="s">
        <v>17012</v>
      </c>
      <c r="AI652" s="138" t="s">
        <v>17012</v>
      </c>
      <c r="AJ652" s="138" t="s">
        <v>17012</v>
      </c>
      <c r="AK652" s="169"/>
      <c r="AL652" s="169"/>
      <c r="AM652" s="169"/>
      <c r="AN652" s="169"/>
      <c r="AO652" s="170"/>
      <c r="AP652" s="170"/>
      <c r="AQ652" s="170"/>
      <c r="AR652" s="170"/>
      <c r="AS652" s="170"/>
      <c r="AT652" s="170"/>
      <c r="AU652" s="170"/>
      <c r="AV652" s="170"/>
      <c r="AW652" s="170"/>
      <c r="AX652" s="170"/>
      <c r="AY652" s="170"/>
      <c r="AZ652" s="171"/>
      <c r="BA652" s="171"/>
      <c r="BB652" s="170"/>
      <c r="BC652" s="170"/>
      <c r="BD652" s="172"/>
      <c r="BE652" s="173">
        <f t="shared" si="282"/>
        <v>-1320</v>
      </c>
      <c r="BL652" s="118" t="e">
        <f>VLOOKUP(D652,BO:BQ,3,FALSE)</f>
        <v>#N/A</v>
      </c>
      <c r="BO652" s="118" t="s">
        <v>3291</v>
      </c>
      <c r="BP652" s="118" t="s">
        <v>2983</v>
      </c>
      <c r="BQ652" s="118" t="s">
        <v>2983</v>
      </c>
      <c r="BW652" s="118" t="s">
        <v>3291</v>
      </c>
      <c r="BX652" s="118" t="s">
        <v>2983</v>
      </c>
      <c r="BY652" s="118" t="s">
        <v>2983</v>
      </c>
      <c r="CJ652" s="164">
        <f t="shared" si="256"/>
        <v>2.5611370801925659E-9</v>
      </c>
    </row>
    <row r="653" spans="1:120" x14ac:dyDescent="0.3">
      <c r="A653" s="118">
        <v>1</v>
      </c>
      <c r="B653" s="165">
        <f>SUBTOTAL(9,$A$383:A653)</f>
        <v>236</v>
      </c>
      <c r="C653" s="165"/>
      <c r="D653" s="175" t="s">
        <v>236</v>
      </c>
      <c r="E653" s="198" t="s">
        <v>17417</v>
      </c>
      <c r="F653" s="162">
        <f>G653+H653+I653+J653+K653+L653+N653+P653+R653+T653+V653+W653+X653+Y653+Z653+AA653+AB653+AC653+AD653+AE653+AF653+AG653</f>
        <v>9893936.3399999999</v>
      </c>
      <c r="G653" s="178">
        <v>0</v>
      </c>
      <c r="H653" s="178">
        <v>0</v>
      </c>
      <c r="I653" s="178">
        <v>0</v>
      </c>
      <c r="J653" s="178">
        <v>0</v>
      </c>
      <c r="K653" s="178">
        <v>0</v>
      </c>
      <c r="L653" s="178">
        <v>0</v>
      </c>
      <c r="M653" s="195">
        <v>0</v>
      </c>
      <c r="N653" s="178">
        <v>0</v>
      </c>
      <c r="O653" s="162">
        <v>0</v>
      </c>
      <c r="P653" s="162">
        <v>0</v>
      </c>
      <c r="Q653" s="178">
        <v>0</v>
      </c>
      <c r="R653" s="178">
        <v>0</v>
      </c>
      <c r="S653" s="162">
        <v>3627.2</v>
      </c>
      <c r="T653" s="162">
        <v>9686642.1999999993</v>
      </c>
      <c r="U653" s="178">
        <v>0</v>
      </c>
      <c r="V653" s="178">
        <v>0</v>
      </c>
      <c r="W653" s="178">
        <v>0</v>
      </c>
      <c r="X653" s="178">
        <v>0</v>
      </c>
      <c r="Y653" s="178">
        <v>0</v>
      </c>
      <c r="Z653" s="178">
        <v>0</v>
      </c>
      <c r="AA653" s="178">
        <v>0</v>
      </c>
      <c r="AB653" s="178">
        <v>0</v>
      </c>
      <c r="AC653" s="178">
        <v>0</v>
      </c>
      <c r="AD653" s="178">
        <v>0</v>
      </c>
      <c r="AE653" s="162">
        <f>ROUND(T653*2.14%,2)</f>
        <v>207294.14</v>
      </c>
      <c r="AF653" s="178">
        <v>0</v>
      </c>
      <c r="AG653" s="178">
        <v>0</v>
      </c>
      <c r="AH653" s="138" t="s">
        <v>17033</v>
      </c>
      <c r="AI653" s="138">
        <v>2024</v>
      </c>
      <c r="AJ653" s="138">
        <v>2024</v>
      </c>
      <c r="AK653" s="169"/>
      <c r="AL653" s="169"/>
      <c r="AM653" s="169"/>
      <c r="AN653" s="169"/>
      <c r="AO653" s="170" t="s">
        <v>16956</v>
      </c>
      <c r="AP653" s="170" t="s">
        <v>16936</v>
      </c>
      <c r="AQ653" s="170">
        <v>0</v>
      </c>
      <c r="AR653" s="170" t="s">
        <v>16950</v>
      </c>
      <c r="AS653" s="170" t="s">
        <v>16950</v>
      </c>
      <c r="AT653" s="170">
        <v>0</v>
      </c>
      <c r="AU653" s="170" t="s">
        <v>16966</v>
      </c>
      <c r="AV653" s="170"/>
      <c r="AW653" s="170"/>
      <c r="AX653" s="170"/>
      <c r="AY653" s="170" t="s">
        <v>862</v>
      </c>
      <c r="AZ653" s="171">
        <v>7146.1</v>
      </c>
      <c r="BA653" s="171">
        <v>2000</v>
      </c>
      <c r="BB653" s="170" t="s">
        <v>2966</v>
      </c>
      <c r="BC653" s="170" t="s">
        <v>862</v>
      </c>
      <c r="BD653" s="172"/>
      <c r="BE653" s="173">
        <f t="shared" si="282"/>
        <v>2000</v>
      </c>
      <c r="BL653" s="118" t="str">
        <f>VLOOKUP(D653,BO:BQ,3,FALSE)</f>
        <v>5065.000</v>
      </c>
      <c r="BO653" s="118" t="s">
        <v>647</v>
      </c>
      <c r="BP653" s="118" t="s">
        <v>625</v>
      </c>
      <c r="BQ653" s="118" t="s">
        <v>3270</v>
      </c>
      <c r="BW653" s="118" t="s">
        <v>647</v>
      </c>
      <c r="BX653" s="118" t="s">
        <v>625</v>
      </c>
      <c r="BY653" s="118" t="s">
        <v>3270</v>
      </c>
      <c r="CJ653" s="164">
        <f t="shared" si="256"/>
        <v>5.8207660913467407E-10</v>
      </c>
    </row>
    <row r="654" spans="1:120" s="184" customFormat="1" x14ac:dyDescent="0.3">
      <c r="A654" s="118">
        <v>1</v>
      </c>
      <c r="B654" s="165">
        <f>SUBTOTAL(9,$A$383:A654)</f>
        <v>237</v>
      </c>
      <c r="C654" s="165"/>
      <c r="D654" s="211" t="s">
        <v>14441</v>
      </c>
      <c r="E654" s="198" t="s">
        <v>17417</v>
      </c>
      <c r="F654" s="162">
        <f t="shared" ref="F654" si="284">G654+H654+I654+J654+K654+L654+N654+P654+R654+T654+V654+W654+X654+Y654+Z654+AA654+AB654+AC654+AD654+AE654+AF654+AG654</f>
        <v>11849305.83</v>
      </c>
      <c r="G654" s="179">
        <v>0</v>
      </c>
      <c r="H654" s="179">
        <v>0</v>
      </c>
      <c r="I654" s="179">
        <v>0</v>
      </c>
      <c r="J654" s="179">
        <v>0</v>
      </c>
      <c r="K654" s="179">
        <v>0</v>
      </c>
      <c r="L654" s="179">
        <v>0</v>
      </c>
      <c r="M654" s="200">
        <v>0</v>
      </c>
      <c r="N654" s="179">
        <v>0</v>
      </c>
      <c r="O654" s="179">
        <v>1320</v>
      </c>
      <c r="P654" s="179">
        <v>11601043.5</v>
      </c>
      <c r="Q654" s="179">
        <v>0</v>
      </c>
      <c r="R654" s="179">
        <v>0</v>
      </c>
      <c r="S654" s="179">
        <v>0</v>
      </c>
      <c r="T654" s="179">
        <v>0</v>
      </c>
      <c r="U654" s="179">
        <v>0</v>
      </c>
      <c r="V654" s="179">
        <v>0</v>
      </c>
      <c r="W654" s="179">
        <v>0</v>
      </c>
      <c r="X654" s="179">
        <v>0</v>
      </c>
      <c r="Y654" s="179">
        <v>0</v>
      </c>
      <c r="Z654" s="179">
        <v>0</v>
      </c>
      <c r="AA654" s="179">
        <v>0</v>
      </c>
      <c r="AB654" s="179">
        <v>0</v>
      </c>
      <c r="AC654" s="179">
        <v>0</v>
      </c>
      <c r="AD654" s="179">
        <v>0</v>
      </c>
      <c r="AE654" s="179">
        <f t="shared" ref="AE654" si="285">ROUND(P654*2.14%,2)+ROUND(G654*2.14%,2)+ROUND(H654*2.14%,2)+ROUND(I654*2.14%,2)+ROUND(J654*2.14%,2)+ROUND(K654*2.14%,2)+ROUND(L654*2.14%,2)+ROUND(N654*2.14%,2)+ROUND(R654*2.14%,2)+ROUND(T654*2.14%,2)+ROUND(V654*2.14%,2)+ROUND(W654*2.14%,2)+ROUND(X654*2.14%,2)+ROUND(Y654*2.14%,2)+ROUND(Z654*2.14%,2)+ROUND(AA654*2.14%,2)+ROUND(AB654*2.14%,2)+ROUND(AC654*2.14%,2)+ROUND(AD654*2.14%,2)</f>
        <v>248262.33</v>
      </c>
      <c r="AF654" s="179">
        <v>0</v>
      </c>
      <c r="AG654" s="179">
        <v>0</v>
      </c>
      <c r="AH654" s="181" t="s">
        <v>17033</v>
      </c>
      <c r="AI654" s="181">
        <v>2024</v>
      </c>
      <c r="AJ654" s="182">
        <v>2024</v>
      </c>
      <c r="BY654" s="185"/>
      <c r="CG654" s="184" t="e">
        <v>#N/A</v>
      </c>
      <c r="CJ654" s="164">
        <v>-6.6938810050487518E-10</v>
      </c>
      <c r="CN654" s="184" t="e">
        <v>#N/A</v>
      </c>
      <c r="DM654" s="184" t="e">
        <v>#N/A</v>
      </c>
      <c r="DP654" s="118"/>
    </row>
    <row r="655" spans="1:120" x14ac:dyDescent="0.3">
      <c r="B655" s="196" t="s">
        <v>220</v>
      </c>
      <c r="C655" s="196"/>
      <c r="D655" s="196"/>
      <c r="E655" s="197"/>
      <c r="F655" s="161">
        <f>SUM(F656:F660)</f>
        <v>50037069.509999998</v>
      </c>
      <c r="G655" s="162">
        <f t="shared" ref="G655:AG655" si="286">SUM(G656:G660)</f>
        <v>486593.76</v>
      </c>
      <c r="H655" s="162">
        <f t="shared" si="286"/>
        <v>827233.69</v>
      </c>
      <c r="I655" s="162">
        <f t="shared" si="286"/>
        <v>7736227.7300000004</v>
      </c>
      <c r="J655" s="162">
        <f t="shared" si="286"/>
        <v>1310090.3999999999</v>
      </c>
      <c r="K655" s="162">
        <f t="shared" si="286"/>
        <v>2584992.36</v>
      </c>
      <c r="L655" s="162">
        <f t="shared" si="286"/>
        <v>0</v>
      </c>
      <c r="M655" s="163">
        <f t="shared" si="286"/>
        <v>0</v>
      </c>
      <c r="N655" s="162">
        <f t="shared" si="286"/>
        <v>0</v>
      </c>
      <c r="O655" s="162">
        <f t="shared" si="286"/>
        <v>3920.1</v>
      </c>
      <c r="P655" s="162">
        <f t="shared" si="286"/>
        <v>35702086.75</v>
      </c>
      <c r="Q655" s="162">
        <f t="shared" si="286"/>
        <v>0</v>
      </c>
      <c r="R655" s="162">
        <f t="shared" si="286"/>
        <v>0</v>
      </c>
      <c r="S655" s="162">
        <f t="shared" si="286"/>
        <v>0</v>
      </c>
      <c r="T655" s="162">
        <f t="shared" si="286"/>
        <v>0</v>
      </c>
      <c r="U655" s="162">
        <f t="shared" si="286"/>
        <v>0</v>
      </c>
      <c r="V655" s="162">
        <f t="shared" si="286"/>
        <v>0</v>
      </c>
      <c r="W655" s="162">
        <f t="shared" si="286"/>
        <v>0</v>
      </c>
      <c r="X655" s="162">
        <f t="shared" si="286"/>
        <v>0</v>
      </c>
      <c r="Y655" s="162">
        <f t="shared" si="286"/>
        <v>0</v>
      </c>
      <c r="Z655" s="162">
        <f t="shared" si="286"/>
        <v>0</v>
      </c>
      <c r="AA655" s="162">
        <f t="shared" si="286"/>
        <v>0</v>
      </c>
      <c r="AB655" s="162">
        <f t="shared" si="286"/>
        <v>0</v>
      </c>
      <c r="AC655" s="162">
        <f t="shared" si="286"/>
        <v>0</v>
      </c>
      <c r="AD655" s="162">
        <f t="shared" si="286"/>
        <v>0</v>
      </c>
      <c r="AE655" s="162">
        <f t="shared" si="286"/>
        <v>1041050.61</v>
      </c>
      <c r="AF655" s="162">
        <f t="shared" si="286"/>
        <v>348794.20999999996</v>
      </c>
      <c r="AG655" s="162">
        <f t="shared" si="286"/>
        <v>0</v>
      </c>
      <c r="AH655" s="138" t="s">
        <v>17012</v>
      </c>
      <c r="AI655" s="138" t="s">
        <v>17012</v>
      </c>
      <c r="AJ655" s="138" t="s">
        <v>17012</v>
      </c>
      <c r="AK655" s="169"/>
      <c r="AL655" s="169"/>
      <c r="AM655" s="169"/>
      <c r="AN655" s="169"/>
      <c r="AO655" s="170"/>
      <c r="AP655" s="170"/>
      <c r="AQ655" s="170"/>
      <c r="AR655" s="170"/>
      <c r="AS655" s="170"/>
      <c r="AT655" s="170"/>
      <c r="AU655" s="170"/>
      <c r="AV655" s="170"/>
      <c r="AW655" s="170"/>
      <c r="AX655" s="170"/>
      <c r="AY655" s="170"/>
      <c r="AZ655" s="171"/>
      <c r="BA655" s="171"/>
      <c r="BB655" s="170"/>
      <c r="BC655" s="170"/>
      <c r="BD655" s="172"/>
      <c r="BE655" s="173">
        <f t="shared" si="282"/>
        <v>-3920.1</v>
      </c>
      <c r="BL655" s="118" t="e">
        <f>VLOOKUP(D655,BO:BQ,3,FALSE)</f>
        <v>#N/A</v>
      </c>
      <c r="BO655" s="118" t="s">
        <v>3292</v>
      </c>
      <c r="BP655" s="118" t="s">
        <v>3003</v>
      </c>
      <c r="BQ655" s="118" t="s">
        <v>3293</v>
      </c>
      <c r="BW655" s="118" t="s">
        <v>3292</v>
      </c>
      <c r="BX655" s="118" t="s">
        <v>3003</v>
      </c>
      <c r="BY655" s="118" t="s">
        <v>3293</v>
      </c>
      <c r="CJ655" s="164">
        <f t="shared" si="256"/>
        <v>3.4924596548080444E-10</v>
      </c>
    </row>
    <row r="656" spans="1:120" x14ac:dyDescent="0.3">
      <c r="A656" s="118">
        <v>1</v>
      </c>
      <c r="B656" s="165">
        <f>SUBTOTAL(9,$A$383:A656)</f>
        <v>238</v>
      </c>
      <c r="C656" s="165"/>
      <c r="D656" s="175" t="s">
        <v>241</v>
      </c>
      <c r="E656" s="198" t="s">
        <v>17417</v>
      </c>
      <c r="F656" s="162">
        <f t="shared" ref="F656:F659" si="287">G656+H656+I656+J656+K656+L656+N656+P656+R656+T656+V656+W656+X656+Y656+Z656+AA656+AB656+AC656+AD656+AE656+AF656+AG656</f>
        <v>14844448.329999998</v>
      </c>
      <c r="G656" s="178">
        <v>0</v>
      </c>
      <c r="H656" s="178">
        <v>0</v>
      </c>
      <c r="I656" s="178">
        <v>0</v>
      </c>
      <c r="J656" s="178">
        <v>0</v>
      </c>
      <c r="K656" s="178">
        <v>0</v>
      </c>
      <c r="L656" s="178">
        <v>0</v>
      </c>
      <c r="M656" s="195">
        <v>0</v>
      </c>
      <c r="N656" s="178">
        <v>0</v>
      </c>
      <c r="O656" s="162">
        <v>1458.2</v>
      </c>
      <c r="P656" s="162">
        <f>11832984.06+2465487.61</f>
        <v>14298471.67</v>
      </c>
      <c r="Q656" s="178">
        <v>0</v>
      </c>
      <c r="R656" s="178">
        <v>0</v>
      </c>
      <c r="S656" s="162">
        <v>0</v>
      </c>
      <c r="T656" s="162">
        <v>0</v>
      </c>
      <c r="U656" s="178">
        <v>0</v>
      </c>
      <c r="V656" s="178">
        <v>0</v>
      </c>
      <c r="W656" s="178">
        <v>0</v>
      </c>
      <c r="X656" s="178">
        <v>0</v>
      </c>
      <c r="Y656" s="178">
        <v>0</v>
      </c>
      <c r="Z656" s="178">
        <v>0</v>
      </c>
      <c r="AA656" s="178">
        <v>0</v>
      </c>
      <c r="AB656" s="178">
        <v>0</v>
      </c>
      <c r="AC656" s="178">
        <v>0</v>
      </c>
      <c r="AD656" s="178">
        <v>0</v>
      </c>
      <c r="AE656" s="162">
        <f>ROUND(P656*2.14%,2)</f>
        <v>305987.28999999998</v>
      </c>
      <c r="AF656" s="178">
        <v>239989.37</v>
      </c>
      <c r="AG656" s="178">
        <v>0</v>
      </c>
      <c r="AH656" s="138">
        <v>2024</v>
      </c>
      <c r="AI656" s="138">
        <v>2024</v>
      </c>
      <c r="AJ656" s="138">
        <v>2024</v>
      </c>
      <c r="AK656" s="169"/>
      <c r="AL656" s="169"/>
      <c r="AM656" s="169"/>
      <c r="AN656" s="169"/>
      <c r="AO656" s="170" t="s">
        <v>16940</v>
      </c>
      <c r="AP656" s="170" t="s">
        <v>16937</v>
      </c>
      <c r="AQ656" s="170">
        <v>0</v>
      </c>
      <c r="AR656" s="170" t="s">
        <v>16950</v>
      </c>
      <c r="AS656" s="170" t="s">
        <v>16938</v>
      </c>
      <c r="AT656" s="170" t="s">
        <v>16950</v>
      </c>
      <c r="AU656" s="170"/>
      <c r="AV656" s="170"/>
      <c r="AW656" s="170"/>
      <c r="AX656" s="170"/>
      <c r="AY656" s="170" t="s">
        <v>852</v>
      </c>
      <c r="AZ656" s="171">
        <v>4547.1000000000004</v>
      </c>
      <c r="BA656" s="171">
        <v>1458.2</v>
      </c>
      <c r="BB656" s="170" t="s">
        <v>2966</v>
      </c>
      <c r="BC656" s="170" t="s">
        <v>16998</v>
      </c>
      <c r="BD656" s="172"/>
      <c r="BE656" s="173">
        <f t="shared" si="282"/>
        <v>0</v>
      </c>
      <c r="BL656" s="118" t="str">
        <f>VLOOKUP(D656,BO:BQ,3,FALSE)</f>
        <v>нет данных</v>
      </c>
      <c r="BO656" s="118" t="s">
        <v>3294</v>
      </c>
      <c r="BP656" s="118" t="s">
        <v>616</v>
      </c>
      <c r="BQ656" s="118" t="s">
        <v>3296</v>
      </c>
      <c r="BW656" s="118" t="s">
        <v>3294</v>
      </c>
      <c r="BX656" s="118" t="s">
        <v>616</v>
      </c>
      <c r="BY656" s="118" t="s">
        <v>3296</v>
      </c>
      <c r="CJ656" s="164">
        <f t="shared" si="256"/>
        <v>-1.6880221664905548E-9</v>
      </c>
    </row>
    <row r="657" spans="1:120" x14ac:dyDescent="0.3">
      <c r="A657" s="118">
        <v>1</v>
      </c>
      <c r="B657" s="165">
        <f>SUBTOTAL(9,$A$383:A657)</f>
        <v>239</v>
      </c>
      <c r="C657" s="165"/>
      <c r="D657" s="175" t="s">
        <v>242</v>
      </c>
      <c r="E657" s="198" t="s">
        <v>17417</v>
      </c>
      <c r="F657" s="162">
        <f t="shared" si="287"/>
        <v>5990181.4799999995</v>
      </c>
      <c r="G657" s="178">
        <v>0</v>
      </c>
      <c r="H657" s="178">
        <v>0</v>
      </c>
      <c r="I657" s="178">
        <v>0</v>
      </c>
      <c r="J657" s="178">
        <v>0</v>
      </c>
      <c r="K657" s="178">
        <v>0</v>
      </c>
      <c r="L657" s="178">
        <v>0</v>
      </c>
      <c r="M657" s="195">
        <v>0</v>
      </c>
      <c r="N657" s="178">
        <v>0</v>
      </c>
      <c r="O657" s="162">
        <v>719.4</v>
      </c>
      <c r="P657" s="162">
        <v>5758152.1799999997</v>
      </c>
      <c r="Q657" s="178">
        <v>0</v>
      </c>
      <c r="R657" s="178">
        <v>0</v>
      </c>
      <c r="S657" s="162">
        <v>0</v>
      </c>
      <c r="T657" s="162">
        <v>0</v>
      </c>
      <c r="U657" s="178">
        <v>0</v>
      </c>
      <c r="V657" s="178">
        <v>0</v>
      </c>
      <c r="W657" s="178">
        <v>0</v>
      </c>
      <c r="X657" s="178">
        <v>0</v>
      </c>
      <c r="Y657" s="178">
        <v>0</v>
      </c>
      <c r="Z657" s="178">
        <v>0</v>
      </c>
      <c r="AA657" s="178">
        <v>0</v>
      </c>
      <c r="AB657" s="178">
        <v>0</v>
      </c>
      <c r="AC657" s="178">
        <v>0</v>
      </c>
      <c r="AD657" s="178">
        <v>0</v>
      </c>
      <c r="AE657" s="162">
        <f>ROUND(P657*2.14%,2)</f>
        <v>123224.46</v>
      </c>
      <c r="AF657" s="162">
        <v>108804.84</v>
      </c>
      <c r="AG657" s="178">
        <v>0</v>
      </c>
      <c r="AH657" s="138">
        <v>2024</v>
      </c>
      <c r="AI657" s="138">
        <v>2024</v>
      </c>
      <c r="AJ657" s="138">
        <v>2024</v>
      </c>
      <c r="AK657" s="169"/>
      <c r="AL657" s="169"/>
      <c r="AM657" s="169"/>
      <c r="AN657" s="169"/>
      <c r="AO657" s="170" t="s">
        <v>16953</v>
      </c>
      <c r="AP657" s="170" t="s">
        <v>16942</v>
      </c>
      <c r="AQ657" s="170">
        <v>0</v>
      </c>
      <c r="AR657" s="170" t="s">
        <v>16950</v>
      </c>
      <c r="AS657" s="170" t="s">
        <v>16944</v>
      </c>
      <c r="AT657" s="170" t="s">
        <v>16950</v>
      </c>
      <c r="AU657" s="170"/>
      <c r="AV657" s="170"/>
      <c r="AW657" s="170"/>
      <c r="AX657" s="170"/>
      <c r="AY657" s="170" t="s">
        <v>928</v>
      </c>
      <c r="AZ657" s="171">
        <v>731.9</v>
      </c>
      <c r="BA657" s="171">
        <v>719.4</v>
      </c>
      <c r="BB657" s="170" t="s">
        <v>2966</v>
      </c>
      <c r="BC657" s="170" t="s">
        <v>16998</v>
      </c>
      <c r="BD657" s="172"/>
      <c r="BE657" s="173">
        <f t="shared" si="282"/>
        <v>0</v>
      </c>
      <c r="BL657" s="118" t="str">
        <f>VLOOKUP(D657,BO:BQ,3,FALSE)</f>
        <v>513.820</v>
      </c>
      <c r="BO657" s="118" t="s">
        <v>648</v>
      </c>
      <c r="BP657" s="118" t="s">
        <v>1269</v>
      </c>
      <c r="BQ657" s="118" t="s">
        <v>3002</v>
      </c>
      <c r="BW657" s="118" t="s">
        <v>648</v>
      </c>
      <c r="BX657" s="118" t="s">
        <v>1269</v>
      </c>
      <c r="BY657" s="118" t="s">
        <v>3002</v>
      </c>
      <c r="CJ657" s="164">
        <f t="shared" si="256"/>
        <v>-1.8917489796876907E-10</v>
      </c>
    </row>
    <row r="658" spans="1:120" x14ac:dyDescent="0.3">
      <c r="A658" s="118">
        <v>1</v>
      </c>
      <c r="B658" s="165">
        <f>SUBTOTAL(9,$A$383:A658)</f>
        <v>240</v>
      </c>
      <c r="C658" s="165"/>
      <c r="D658" s="175" t="s">
        <v>226</v>
      </c>
      <c r="E658" s="198" t="s">
        <v>17417</v>
      </c>
      <c r="F658" s="162">
        <f t="shared" si="287"/>
        <v>6192006.4600000009</v>
      </c>
      <c r="G658" s="178">
        <v>0</v>
      </c>
      <c r="H658" s="178">
        <v>0</v>
      </c>
      <c r="I658" s="178">
        <v>0</v>
      </c>
      <c r="J658" s="178">
        <v>0</v>
      </c>
      <c r="K658" s="178">
        <v>0</v>
      </c>
      <c r="L658" s="178">
        <v>0</v>
      </c>
      <c r="M658" s="195">
        <v>0</v>
      </c>
      <c r="N658" s="178">
        <v>0</v>
      </c>
      <c r="O658" s="180">
        <v>615.5</v>
      </c>
      <c r="P658" s="162">
        <f>4901073.82+1357009.65-195809.67</f>
        <v>6062273.8000000007</v>
      </c>
      <c r="Q658" s="178">
        <v>0</v>
      </c>
      <c r="R658" s="178">
        <v>0</v>
      </c>
      <c r="S658" s="162">
        <v>0</v>
      </c>
      <c r="T658" s="162">
        <v>0</v>
      </c>
      <c r="U658" s="178">
        <v>0</v>
      </c>
      <c r="V658" s="178">
        <v>0</v>
      </c>
      <c r="W658" s="178">
        <v>0</v>
      </c>
      <c r="X658" s="178">
        <v>0</v>
      </c>
      <c r="Y658" s="178">
        <v>0</v>
      </c>
      <c r="Z658" s="178">
        <v>0</v>
      </c>
      <c r="AA658" s="178">
        <v>0</v>
      </c>
      <c r="AB658" s="178">
        <v>0</v>
      </c>
      <c r="AC658" s="178">
        <v>0</v>
      </c>
      <c r="AD658" s="178">
        <v>0</v>
      </c>
      <c r="AE658" s="162">
        <f>ROUND(P658*2.14%,2)</f>
        <v>129732.66</v>
      </c>
      <c r="AF658" s="162">
        <v>0</v>
      </c>
      <c r="AG658" s="178">
        <v>0</v>
      </c>
      <c r="AH658" s="138" t="s">
        <v>17033</v>
      </c>
      <c r="AI658" s="138">
        <v>2024</v>
      </c>
      <c r="AJ658" s="138">
        <v>2024</v>
      </c>
      <c r="AK658" s="169"/>
      <c r="AL658" s="169"/>
      <c r="AM658" s="169"/>
      <c r="AN658" s="169"/>
      <c r="AO658" s="170" t="s">
        <v>16948</v>
      </c>
      <c r="AP658" s="170" t="s">
        <v>16945</v>
      </c>
      <c r="AQ658" s="170">
        <v>0</v>
      </c>
      <c r="AR658" s="170" t="s">
        <v>16939</v>
      </c>
      <c r="AS658" s="170" t="s">
        <v>16938</v>
      </c>
      <c r="AT658" s="170">
        <v>0</v>
      </c>
      <c r="AU658" s="170" t="s">
        <v>16967</v>
      </c>
      <c r="AV658" s="170"/>
      <c r="AW658" s="170"/>
      <c r="AX658" s="170"/>
      <c r="AY658" s="170" t="s">
        <v>636</v>
      </c>
      <c r="AZ658" s="171">
        <v>959.9</v>
      </c>
      <c r="BA658" s="171">
        <v>628.5</v>
      </c>
      <c r="BB658" s="170" t="s">
        <v>2966</v>
      </c>
      <c r="BC658" s="170" t="s">
        <v>16998</v>
      </c>
      <c r="BD658" s="172"/>
      <c r="BE658" s="173">
        <f t="shared" si="282"/>
        <v>13</v>
      </c>
      <c r="BL658" s="118" t="str">
        <f>VLOOKUP(D658,BO:BQ,3,FALSE)</f>
        <v>нет данных</v>
      </c>
      <c r="BO658" s="118" t="s">
        <v>3267</v>
      </c>
      <c r="BP658" s="118" t="s">
        <v>780</v>
      </c>
      <c r="BQ658" s="118" t="s">
        <v>3268</v>
      </c>
      <c r="BW658" s="118" t="s">
        <v>3267</v>
      </c>
      <c r="BX658" s="118" t="s">
        <v>780</v>
      </c>
      <c r="BY658" s="118" t="s">
        <v>3268</v>
      </c>
      <c r="CJ658" s="164">
        <f t="shared" si="256"/>
        <v>1.4551915228366852E-10</v>
      </c>
    </row>
    <row r="659" spans="1:120" s="184" customFormat="1" x14ac:dyDescent="0.3">
      <c r="A659" s="118">
        <v>1</v>
      </c>
      <c r="B659" s="165">
        <f>SUBTOTAL(9,$A$383:A659)</f>
        <v>241</v>
      </c>
      <c r="C659" s="165"/>
      <c r="D659" s="211" t="s">
        <v>14716</v>
      </c>
      <c r="E659" s="198" t="s">
        <v>17417</v>
      </c>
      <c r="F659" s="162">
        <f t="shared" si="287"/>
        <v>13222163.889999999</v>
      </c>
      <c r="G659" s="179">
        <v>486593.76</v>
      </c>
      <c r="H659" s="179">
        <v>827233.69</v>
      </c>
      <c r="I659" s="179">
        <v>7736227.7300000004</v>
      </c>
      <c r="J659" s="179">
        <v>1310090.3999999999</v>
      </c>
      <c r="K659" s="179">
        <f>2497063.38+87928.98</f>
        <v>2584992.36</v>
      </c>
      <c r="L659" s="179">
        <v>0</v>
      </c>
      <c r="M659" s="200">
        <v>0</v>
      </c>
      <c r="N659" s="179">
        <v>0</v>
      </c>
      <c r="O659" s="179">
        <v>0</v>
      </c>
      <c r="P659" s="179">
        <v>0</v>
      </c>
      <c r="Q659" s="179">
        <v>0</v>
      </c>
      <c r="R659" s="179">
        <v>0</v>
      </c>
      <c r="S659" s="179">
        <v>0</v>
      </c>
      <c r="T659" s="179">
        <v>0</v>
      </c>
      <c r="U659" s="179">
        <v>0</v>
      </c>
      <c r="V659" s="179">
        <v>0</v>
      </c>
      <c r="W659" s="179">
        <v>0</v>
      </c>
      <c r="X659" s="179">
        <v>0</v>
      </c>
      <c r="Y659" s="179">
        <v>0</v>
      </c>
      <c r="Z659" s="179">
        <v>0</v>
      </c>
      <c r="AA659" s="179">
        <v>0</v>
      </c>
      <c r="AB659" s="179">
        <v>0</v>
      </c>
      <c r="AC659" s="179">
        <v>0</v>
      </c>
      <c r="AD659" s="179">
        <v>0</v>
      </c>
      <c r="AE659" s="216">
        <f>ROUND(P659*2.14%,2)+ROUND(G659*2.14%,2)+ROUND(H659*2.14%,2)+ROUND(I659*2.14%,2)+ROUND(J659*2.14%,2)+ROUND(K659*2.14%,2)+ROUND(L659*2.14%,2)+ROUND(N659*2.14%,2)+ROUND(R659*2.14%,2)+ROUND(T659*2.14%,2)+ROUND(V659*2.14%,2)+ROUND(W659*2.14%,2)+ROUND(X659*2.14%,2)+ROUND(Y659*2.14%,2)+ROUND(Z659*2.14%,2)+ROUND(AA659*2.14%,2)+ROUND(AB659*2.14%,2)+ROUND(AC659*2.14%,2)+ROUND(AD659*2.14%,2)</f>
        <v>277025.94999999995</v>
      </c>
      <c r="AF659" s="179">
        <v>0</v>
      </c>
      <c r="AG659" s="179">
        <v>0</v>
      </c>
      <c r="AH659" s="181" t="s">
        <v>17033</v>
      </c>
      <c r="AI659" s="181">
        <v>2024</v>
      </c>
      <c r="AJ659" s="182">
        <v>2024</v>
      </c>
      <c r="AV659" s="184" t="e">
        <f>VLOOKUP(D659,AY:AZ,2,FALSE)</f>
        <v>#N/A</v>
      </c>
      <c r="BY659" s="185"/>
      <c r="CG659" s="184" t="e">
        <f>VLOOKUP(D659,CH:CI,2,FALSE)</f>
        <v>#N/A</v>
      </c>
      <c r="CJ659" s="164">
        <f t="shared" si="256"/>
        <v>-6.9849193096160889E-10</v>
      </c>
      <c r="CN659" s="184" t="e">
        <f>VLOOKUP(D659,CO:CP,2,FALSE)</f>
        <v>#N/A</v>
      </c>
      <c r="DM659" s="184" t="e">
        <f>VLOOKUP(D659,DN:DO,2,FALSE)</f>
        <v>#N/A</v>
      </c>
      <c r="DP659" s="118"/>
    </row>
    <row r="660" spans="1:120" s="184" customFormat="1" x14ac:dyDescent="0.3">
      <c r="A660" s="118">
        <v>1</v>
      </c>
      <c r="B660" s="165">
        <f>SUBTOTAL(9,$A$383:A660)</f>
        <v>242</v>
      </c>
      <c r="C660" s="165"/>
      <c r="D660" s="166" t="s">
        <v>225</v>
      </c>
      <c r="E660" s="198" t="s">
        <v>17417</v>
      </c>
      <c r="F660" s="162">
        <f>G660+H660+I660+J660+K660+L660+N660+P660+R660+T660+V660+W660+X660+Y660+Z660+AA660+AB660+AC660+AD660+AE660+AF660+AG660</f>
        <v>9788269.3499999996</v>
      </c>
      <c r="G660" s="162">
        <v>0</v>
      </c>
      <c r="H660" s="162">
        <v>0</v>
      </c>
      <c r="I660" s="162">
        <v>0</v>
      </c>
      <c r="J660" s="162">
        <v>0</v>
      </c>
      <c r="K660" s="162">
        <v>0</v>
      </c>
      <c r="L660" s="162">
        <v>0</v>
      </c>
      <c r="M660" s="163">
        <v>0</v>
      </c>
      <c r="N660" s="162">
        <v>0</v>
      </c>
      <c r="O660" s="167">
        <v>1127</v>
      </c>
      <c r="P660" s="162">
        <v>9583189.0999999996</v>
      </c>
      <c r="Q660" s="162">
        <v>0</v>
      </c>
      <c r="R660" s="162">
        <v>0</v>
      </c>
      <c r="S660" s="162">
        <v>0</v>
      </c>
      <c r="T660" s="162">
        <v>0</v>
      </c>
      <c r="U660" s="162">
        <v>0</v>
      </c>
      <c r="V660" s="162">
        <v>0</v>
      </c>
      <c r="W660" s="162">
        <v>0</v>
      </c>
      <c r="X660" s="162">
        <v>0</v>
      </c>
      <c r="Y660" s="162">
        <v>0</v>
      </c>
      <c r="Z660" s="162">
        <v>0</v>
      </c>
      <c r="AA660" s="162">
        <v>0</v>
      </c>
      <c r="AB660" s="162">
        <v>0</v>
      </c>
      <c r="AC660" s="162">
        <v>0</v>
      </c>
      <c r="AD660" s="162">
        <v>0</v>
      </c>
      <c r="AE660" s="162">
        <f>ROUND(P660*2.14%,2)</f>
        <v>205080.25</v>
      </c>
      <c r="AF660" s="178">
        <v>0</v>
      </c>
      <c r="AG660" s="162">
        <v>0</v>
      </c>
      <c r="AH660" s="138" t="s">
        <v>17033</v>
      </c>
      <c r="AI660" s="138">
        <v>2024</v>
      </c>
      <c r="AJ660" s="138">
        <v>2024</v>
      </c>
      <c r="BY660" s="185"/>
      <c r="CJ660" s="164"/>
      <c r="DP660" s="118"/>
    </row>
    <row r="661" spans="1:120" x14ac:dyDescent="0.3">
      <c r="B661" s="196" t="s">
        <v>221</v>
      </c>
      <c r="C661" s="196"/>
      <c r="D661" s="196"/>
      <c r="E661" s="197"/>
      <c r="F661" s="161">
        <f>SUM(F662:F663)</f>
        <v>30199080.329999998</v>
      </c>
      <c r="G661" s="162">
        <f t="shared" ref="G661:AG661" si="288">SUM(G662:G663)</f>
        <v>0</v>
      </c>
      <c r="H661" s="162">
        <f t="shared" si="288"/>
        <v>0</v>
      </c>
      <c r="I661" s="162">
        <f t="shared" si="288"/>
        <v>0</v>
      </c>
      <c r="J661" s="162">
        <f t="shared" si="288"/>
        <v>0</v>
      </c>
      <c r="K661" s="162">
        <f t="shared" si="288"/>
        <v>0</v>
      </c>
      <c r="L661" s="162">
        <f t="shared" si="288"/>
        <v>0</v>
      </c>
      <c r="M661" s="163">
        <f t="shared" si="288"/>
        <v>0</v>
      </c>
      <c r="N661" s="162">
        <f t="shared" si="288"/>
        <v>0</v>
      </c>
      <c r="O661" s="162">
        <f t="shared" si="288"/>
        <v>3585.2</v>
      </c>
      <c r="P661" s="162">
        <f t="shared" si="288"/>
        <v>29331400.740000002</v>
      </c>
      <c r="Q661" s="162">
        <f t="shared" si="288"/>
        <v>0</v>
      </c>
      <c r="R661" s="162">
        <f t="shared" si="288"/>
        <v>0</v>
      </c>
      <c r="S661" s="162">
        <f t="shared" si="288"/>
        <v>0</v>
      </c>
      <c r="T661" s="162">
        <f t="shared" si="288"/>
        <v>0</v>
      </c>
      <c r="U661" s="162">
        <f t="shared" si="288"/>
        <v>0</v>
      </c>
      <c r="V661" s="162">
        <f t="shared" si="288"/>
        <v>0</v>
      </c>
      <c r="W661" s="162">
        <f t="shared" si="288"/>
        <v>0</v>
      </c>
      <c r="X661" s="162">
        <f t="shared" si="288"/>
        <v>0</v>
      </c>
      <c r="Y661" s="162">
        <f t="shared" si="288"/>
        <v>0</v>
      </c>
      <c r="Z661" s="162">
        <f t="shared" si="288"/>
        <v>0</v>
      </c>
      <c r="AA661" s="162">
        <f t="shared" si="288"/>
        <v>0</v>
      </c>
      <c r="AB661" s="162">
        <f t="shared" si="288"/>
        <v>0</v>
      </c>
      <c r="AC661" s="162">
        <f t="shared" si="288"/>
        <v>0</v>
      </c>
      <c r="AD661" s="162">
        <f t="shared" si="288"/>
        <v>0</v>
      </c>
      <c r="AE661" s="162">
        <f t="shared" si="288"/>
        <v>627691.97</v>
      </c>
      <c r="AF661" s="162">
        <f t="shared" si="288"/>
        <v>239987.62</v>
      </c>
      <c r="AG661" s="162">
        <f t="shared" si="288"/>
        <v>0</v>
      </c>
      <c r="AH661" s="138" t="s">
        <v>17012</v>
      </c>
      <c r="AI661" s="138" t="s">
        <v>17012</v>
      </c>
      <c r="AJ661" s="138" t="s">
        <v>17012</v>
      </c>
      <c r="AK661" s="169"/>
      <c r="AL661" s="169"/>
      <c r="AM661" s="169"/>
      <c r="AN661" s="169"/>
      <c r="AO661" s="170"/>
      <c r="AP661" s="170"/>
      <c r="AQ661" s="170"/>
      <c r="AR661" s="170"/>
      <c r="AS661" s="170"/>
      <c r="AT661" s="170"/>
      <c r="AU661" s="170"/>
      <c r="AV661" s="170"/>
      <c r="AW661" s="170"/>
      <c r="AX661" s="170"/>
      <c r="AY661" s="170"/>
      <c r="AZ661" s="171"/>
      <c r="BA661" s="171"/>
      <c r="BB661" s="170"/>
      <c r="BC661" s="170"/>
      <c r="BD661" s="172"/>
      <c r="BE661" s="173">
        <f t="shared" si="282"/>
        <v>-3585.2</v>
      </c>
      <c r="BL661" s="118" t="e">
        <f>VLOOKUP(D661,BO:BQ,3,FALSE)</f>
        <v>#N/A</v>
      </c>
      <c r="BO661" s="118" t="s">
        <v>539</v>
      </c>
      <c r="BP661" s="118" t="s">
        <v>1342</v>
      </c>
      <c r="BQ661" s="118" t="s">
        <v>1689</v>
      </c>
      <c r="BW661" s="118" t="s">
        <v>539</v>
      </c>
      <c r="BX661" s="118" t="s">
        <v>1342</v>
      </c>
      <c r="BY661" s="118" t="s">
        <v>1689</v>
      </c>
      <c r="CJ661" s="164">
        <f t="shared" si="256"/>
        <v>-3.8417056202888489E-9</v>
      </c>
    </row>
    <row r="662" spans="1:120" x14ac:dyDescent="0.3">
      <c r="A662" s="118">
        <v>1</v>
      </c>
      <c r="B662" s="165">
        <f>SUBTOTAL(9,$A$383:A662)</f>
        <v>243</v>
      </c>
      <c r="C662" s="165"/>
      <c r="D662" s="175" t="s">
        <v>237</v>
      </c>
      <c r="E662" s="198" t="s">
        <v>17417</v>
      </c>
      <c r="F662" s="162">
        <f>G662+H662+I662+J662+K662+L662+N662+P662+R662+T662+V662+W662+X662+Y662+Z662+AA662+AB662+AC662+AD662+AE662+AF662+AG662</f>
        <v>13250703.139999999</v>
      </c>
      <c r="G662" s="178">
        <v>0</v>
      </c>
      <c r="H662" s="178">
        <v>0</v>
      </c>
      <c r="I662" s="178">
        <v>0</v>
      </c>
      <c r="J662" s="178">
        <v>0</v>
      </c>
      <c r="K662" s="178">
        <v>0</v>
      </c>
      <c r="L662" s="178">
        <v>0</v>
      </c>
      <c r="M662" s="195">
        <v>0</v>
      </c>
      <c r="N662" s="178">
        <v>0</v>
      </c>
      <c r="O662" s="162">
        <v>1446.7</v>
      </c>
      <c r="P662" s="162">
        <v>12738119.76</v>
      </c>
      <c r="Q662" s="178">
        <v>0</v>
      </c>
      <c r="R662" s="178">
        <v>0</v>
      </c>
      <c r="S662" s="162">
        <v>0</v>
      </c>
      <c r="T662" s="162">
        <v>0</v>
      </c>
      <c r="U662" s="178">
        <v>0</v>
      </c>
      <c r="V662" s="178">
        <v>0</v>
      </c>
      <c r="W662" s="178">
        <v>0</v>
      </c>
      <c r="X662" s="178">
        <v>0</v>
      </c>
      <c r="Y662" s="178">
        <v>0</v>
      </c>
      <c r="Z662" s="178">
        <v>0</v>
      </c>
      <c r="AA662" s="178">
        <v>0</v>
      </c>
      <c r="AB662" s="178">
        <v>0</v>
      </c>
      <c r="AC662" s="178">
        <v>0</v>
      </c>
      <c r="AD662" s="178">
        <v>0</v>
      </c>
      <c r="AE662" s="162">
        <f>ROUND(P662*2.14%,2)</f>
        <v>272595.76</v>
      </c>
      <c r="AF662" s="178">
        <v>239987.62</v>
      </c>
      <c r="AG662" s="178">
        <v>0</v>
      </c>
      <c r="AH662" s="138">
        <v>2024</v>
      </c>
      <c r="AI662" s="138">
        <v>2024</v>
      </c>
      <c r="AJ662" s="138">
        <v>2024</v>
      </c>
      <c r="AK662" s="169"/>
      <c r="AL662" s="169"/>
      <c r="AM662" s="169"/>
      <c r="AN662" s="169"/>
      <c r="AO662" s="170" t="s">
        <v>16940</v>
      </c>
      <c r="AP662" s="170" t="s">
        <v>16937</v>
      </c>
      <c r="AQ662" s="170">
        <v>0</v>
      </c>
      <c r="AR662" s="170" t="s">
        <v>16950</v>
      </c>
      <c r="AS662" s="170" t="s">
        <v>16957</v>
      </c>
      <c r="AT662" s="170" t="s">
        <v>16950</v>
      </c>
      <c r="AU662" s="170"/>
      <c r="AV662" s="170"/>
      <c r="AW662" s="170"/>
      <c r="AX662" s="170"/>
      <c r="AY662" s="170" t="s">
        <v>614</v>
      </c>
      <c r="AZ662" s="171">
        <v>4536.71</v>
      </c>
      <c r="BA662" s="171">
        <v>1446.7</v>
      </c>
      <c r="BB662" s="170" t="s">
        <v>2966</v>
      </c>
      <c r="BC662" s="170" t="s">
        <v>16998</v>
      </c>
      <c r="BD662" s="172"/>
      <c r="BE662" s="173">
        <f t="shared" si="282"/>
        <v>0</v>
      </c>
      <c r="BL662" s="118" t="str">
        <f>VLOOKUP(D662,BO:BQ,3,FALSE)</f>
        <v>4467.300</v>
      </c>
      <c r="BO662" s="118" t="s">
        <v>3298</v>
      </c>
      <c r="BP662" s="118" t="s">
        <v>669</v>
      </c>
      <c r="BQ662" s="118" t="s">
        <v>3299</v>
      </c>
      <c r="BW662" s="118" t="s">
        <v>3298</v>
      </c>
      <c r="BX662" s="118" t="s">
        <v>669</v>
      </c>
      <c r="BY662" s="118" t="s">
        <v>3299</v>
      </c>
      <c r="CJ662" s="164">
        <f t="shared" si="256"/>
        <v>-1.0477378964424133E-9</v>
      </c>
    </row>
    <row r="663" spans="1:120" x14ac:dyDescent="0.3">
      <c r="A663" s="118">
        <v>1</v>
      </c>
      <c r="B663" s="165">
        <f>SUBTOTAL(9,$A$383:A663)</f>
        <v>244</v>
      </c>
      <c r="C663" s="165"/>
      <c r="D663" s="166" t="s">
        <v>228</v>
      </c>
      <c r="E663" s="198" t="s">
        <v>17417</v>
      </c>
      <c r="F663" s="162">
        <f>G663+H663+I663+J663+K663+L663+N663+P663+R663+T663+V663+W663+X663+Y663+Z663+AA663+AB663+AC663+AD663+AE663+AF663+AG663</f>
        <v>16948377.190000001</v>
      </c>
      <c r="G663" s="162">
        <v>0</v>
      </c>
      <c r="H663" s="162">
        <v>0</v>
      </c>
      <c r="I663" s="162">
        <v>0</v>
      </c>
      <c r="J663" s="162">
        <v>0</v>
      </c>
      <c r="K663" s="162">
        <v>0</v>
      </c>
      <c r="L663" s="162">
        <v>0</v>
      </c>
      <c r="M663" s="163">
        <v>0</v>
      </c>
      <c r="N663" s="162">
        <v>0</v>
      </c>
      <c r="O663" s="167">
        <v>2138.5</v>
      </c>
      <c r="P663" s="162">
        <v>16593280.98</v>
      </c>
      <c r="Q663" s="162">
        <v>0</v>
      </c>
      <c r="R663" s="162">
        <v>0</v>
      </c>
      <c r="S663" s="162">
        <v>0</v>
      </c>
      <c r="T663" s="162">
        <v>0</v>
      </c>
      <c r="U663" s="162">
        <v>0</v>
      </c>
      <c r="V663" s="162">
        <v>0</v>
      </c>
      <c r="W663" s="162">
        <v>0</v>
      </c>
      <c r="X663" s="162">
        <v>0</v>
      </c>
      <c r="Y663" s="162">
        <v>0</v>
      </c>
      <c r="Z663" s="162">
        <v>0</v>
      </c>
      <c r="AA663" s="162">
        <v>0</v>
      </c>
      <c r="AB663" s="162">
        <v>0</v>
      </c>
      <c r="AC663" s="162">
        <v>0</v>
      </c>
      <c r="AD663" s="162">
        <v>0</v>
      </c>
      <c r="AE663" s="162">
        <f>ROUND(P663*2.14%,2)</f>
        <v>355096.21</v>
      </c>
      <c r="AF663" s="178">
        <v>0</v>
      </c>
      <c r="AG663" s="162">
        <v>0</v>
      </c>
      <c r="AH663" s="138" t="s">
        <v>17033</v>
      </c>
      <c r="AI663" s="138">
        <v>2024</v>
      </c>
      <c r="AJ663" s="138">
        <v>2024</v>
      </c>
      <c r="AK663" s="169"/>
      <c r="AL663" s="169"/>
      <c r="AM663" s="169"/>
      <c r="AN663" s="169"/>
      <c r="AO663" s="170"/>
      <c r="AP663" s="170"/>
      <c r="AQ663" s="170"/>
      <c r="AR663" s="170"/>
      <c r="AS663" s="170"/>
      <c r="AT663" s="170"/>
      <c r="AU663" s="170"/>
      <c r="AV663" s="170"/>
      <c r="AW663" s="170"/>
      <c r="AX663" s="170"/>
      <c r="AY663" s="170"/>
      <c r="AZ663" s="171"/>
      <c r="BA663" s="171"/>
      <c r="BB663" s="170"/>
      <c r="BC663" s="170"/>
      <c r="BD663" s="172"/>
      <c r="BE663" s="173"/>
      <c r="CJ663" s="164"/>
    </row>
    <row r="664" spans="1:120" x14ac:dyDescent="0.3">
      <c r="B664" s="196" t="s">
        <v>222</v>
      </c>
      <c r="C664" s="196"/>
      <c r="D664" s="196"/>
      <c r="E664" s="197"/>
      <c r="F664" s="161">
        <f t="shared" ref="F664:AG664" si="289">SUM(F665:F667)</f>
        <v>36092675.659999996</v>
      </c>
      <c r="G664" s="162">
        <f t="shared" si="289"/>
        <v>0</v>
      </c>
      <c r="H664" s="162">
        <f t="shared" si="289"/>
        <v>0</v>
      </c>
      <c r="I664" s="162">
        <f t="shared" si="289"/>
        <v>0</v>
      </c>
      <c r="J664" s="162">
        <f t="shared" si="289"/>
        <v>0</v>
      </c>
      <c r="K664" s="162">
        <f t="shared" si="289"/>
        <v>0</v>
      </c>
      <c r="L664" s="162">
        <f t="shared" si="289"/>
        <v>0</v>
      </c>
      <c r="M664" s="163">
        <f t="shared" si="289"/>
        <v>0</v>
      </c>
      <c r="N664" s="162">
        <f t="shared" si="289"/>
        <v>0</v>
      </c>
      <c r="O664" s="162">
        <f t="shared" si="289"/>
        <v>3848.79</v>
      </c>
      <c r="P664" s="162">
        <f t="shared" si="289"/>
        <v>34993985.659999996</v>
      </c>
      <c r="Q664" s="162">
        <f t="shared" si="289"/>
        <v>0</v>
      </c>
      <c r="R664" s="162">
        <f t="shared" si="289"/>
        <v>0</v>
      </c>
      <c r="S664" s="162">
        <f t="shared" si="289"/>
        <v>0</v>
      </c>
      <c r="T664" s="162">
        <f t="shared" si="289"/>
        <v>0</v>
      </c>
      <c r="U664" s="162">
        <f t="shared" si="289"/>
        <v>0</v>
      </c>
      <c r="V664" s="162">
        <f t="shared" si="289"/>
        <v>0</v>
      </c>
      <c r="W664" s="162">
        <f t="shared" si="289"/>
        <v>0</v>
      </c>
      <c r="X664" s="162">
        <f t="shared" si="289"/>
        <v>0</v>
      </c>
      <c r="Y664" s="162">
        <f t="shared" si="289"/>
        <v>0</v>
      </c>
      <c r="Z664" s="162">
        <f t="shared" si="289"/>
        <v>0</v>
      </c>
      <c r="AA664" s="162">
        <f t="shared" si="289"/>
        <v>0</v>
      </c>
      <c r="AB664" s="162">
        <f t="shared" si="289"/>
        <v>0</v>
      </c>
      <c r="AC664" s="162">
        <f t="shared" si="289"/>
        <v>0</v>
      </c>
      <c r="AD664" s="162">
        <f t="shared" si="289"/>
        <v>0</v>
      </c>
      <c r="AE664" s="162">
        <f t="shared" si="289"/>
        <v>748871.28999999992</v>
      </c>
      <c r="AF664" s="162">
        <f t="shared" si="289"/>
        <v>349818.70999999996</v>
      </c>
      <c r="AG664" s="162">
        <f t="shared" si="289"/>
        <v>0</v>
      </c>
      <c r="AH664" s="138" t="s">
        <v>17012</v>
      </c>
      <c r="AI664" s="138" t="s">
        <v>17012</v>
      </c>
      <c r="AJ664" s="138" t="s">
        <v>17012</v>
      </c>
      <c r="AK664" s="169"/>
      <c r="AL664" s="169"/>
      <c r="AM664" s="169"/>
      <c r="AN664" s="169"/>
      <c r="AO664" s="170"/>
      <c r="AP664" s="170"/>
      <c r="AQ664" s="170"/>
      <c r="AR664" s="170"/>
      <c r="AS664" s="170"/>
      <c r="AT664" s="170"/>
      <c r="AU664" s="170"/>
      <c r="AV664" s="170"/>
      <c r="AW664" s="170"/>
      <c r="AX664" s="170"/>
      <c r="AY664" s="170"/>
      <c r="AZ664" s="171"/>
      <c r="BA664" s="171"/>
      <c r="BB664" s="170"/>
      <c r="BC664" s="170"/>
      <c r="BD664" s="172"/>
      <c r="BE664" s="173">
        <f t="shared" si="282"/>
        <v>-3848.79</v>
      </c>
      <c r="BL664" s="118" t="e">
        <f>VLOOKUP(D664,BO:BQ,3,FALSE)</f>
        <v>#N/A</v>
      </c>
      <c r="BO664" s="118" t="s">
        <v>554</v>
      </c>
      <c r="BP664" s="118" t="s">
        <v>2983</v>
      </c>
      <c r="BQ664" s="118" t="s">
        <v>659</v>
      </c>
      <c r="BW664" s="118" t="s">
        <v>554</v>
      </c>
      <c r="BX664" s="118" t="s">
        <v>2983</v>
      </c>
      <c r="BY664" s="118" t="s">
        <v>659</v>
      </c>
      <c r="CJ664" s="164">
        <f t="shared" si="256"/>
        <v>1.1641532182693481E-10</v>
      </c>
    </row>
    <row r="665" spans="1:120" x14ac:dyDescent="0.3">
      <c r="A665" s="118">
        <v>1</v>
      </c>
      <c r="B665" s="165">
        <f>SUBTOTAL(9,$A$383:A665)</f>
        <v>245</v>
      </c>
      <c r="C665" s="165"/>
      <c r="D665" s="175" t="s">
        <v>238</v>
      </c>
      <c r="E665" s="198" t="s">
        <v>17417</v>
      </c>
      <c r="F665" s="162">
        <f t="shared" ref="F665:F666" si="290">G665+H665+I665+J665+K665+L665+N665+P665+R665+T665+V665+W665+X665+Y665+Z665+AA665+AB665+AC665+AD665+AE665+AF665+AG665</f>
        <v>21710653.119999997</v>
      </c>
      <c r="G665" s="178">
        <v>0</v>
      </c>
      <c r="H665" s="178">
        <v>0</v>
      </c>
      <c r="I665" s="178">
        <v>0</v>
      </c>
      <c r="J665" s="178">
        <v>0</v>
      </c>
      <c r="K665" s="178">
        <v>0</v>
      </c>
      <c r="L665" s="178">
        <v>0</v>
      </c>
      <c r="M665" s="195">
        <v>0</v>
      </c>
      <c r="N665" s="178">
        <v>0</v>
      </c>
      <c r="O665" s="162">
        <v>2188</v>
      </c>
      <c r="P665" s="162">
        <v>21020819.52</v>
      </c>
      <c r="Q665" s="178">
        <v>0</v>
      </c>
      <c r="R665" s="178">
        <v>0</v>
      </c>
      <c r="S665" s="162">
        <v>0</v>
      </c>
      <c r="T665" s="162">
        <v>0</v>
      </c>
      <c r="U665" s="178">
        <v>0</v>
      </c>
      <c r="V665" s="178">
        <v>0</v>
      </c>
      <c r="W665" s="178">
        <v>0</v>
      </c>
      <c r="X665" s="178">
        <v>0</v>
      </c>
      <c r="Y665" s="178">
        <v>0</v>
      </c>
      <c r="Z665" s="178">
        <v>0</v>
      </c>
      <c r="AA665" s="178">
        <v>0</v>
      </c>
      <c r="AB665" s="178">
        <v>0</v>
      </c>
      <c r="AC665" s="178">
        <v>0</v>
      </c>
      <c r="AD665" s="178">
        <v>0</v>
      </c>
      <c r="AE665" s="162">
        <f>ROUND(P665*2.14%,2)</f>
        <v>449845.54</v>
      </c>
      <c r="AF665" s="178">
        <v>239988.06</v>
      </c>
      <c r="AG665" s="178">
        <v>0</v>
      </c>
      <c r="AH665" s="138">
        <v>2024</v>
      </c>
      <c r="AI665" s="138">
        <v>2024</v>
      </c>
      <c r="AJ665" s="138">
        <v>2024</v>
      </c>
      <c r="AK665" s="169"/>
      <c r="AL665" s="169"/>
      <c r="AM665" s="169"/>
      <c r="AN665" s="169"/>
      <c r="AO665" s="170" t="s">
        <v>16948</v>
      </c>
      <c r="AP665" s="170" t="s">
        <v>16956</v>
      </c>
      <c r="AQ665" s="170">
        <v>0</v>
      </c>
      <c r="AR665" s="170" t="s">
        <v>16944</v>
      </c>
      <c r="AS665" s="170" t="s">
        <v>16958</v>
      </c>
      <c r="AT665" s="170" t="s">
        <v>16950</v>
      </c>
      <c r="AU665" s="170"/>
      <c r="AV665" s="170"/>
      <c r="AW665" s="170"/>
      <c r="AX665" s="170"/>
      <c r="AY665" s="170" t="s">
        <v>775</v>
      </c>
      <c r="AZ665" s="171">
        <v>7124.1</v>
      </c>
      <c r="BA665" s="171">
        <v>2188</v>
      </c>
      <c r="BB665" s="170" t="s">
        <v>2966</v>
      </c>
      <c r="BC665" s="170" t="s">
        <v>3043</v>
      </c>
      <c r="BD665" s="172"/>
      <c r="BE665" s="173">
        <f t="shared" si="282"/>
        <v>0</v>
      </c>
      <c r="BL665" s="118" t="str">
        <f>VLOOKUP(D665,BO:BQ,3,FALSE)</f>
        <v>1979.500</v>
      </c>
      <c r="BO665" s="118" t="s">
        <v>3300</v>
      </c>
      <c r="BP665" s="118" t="s">
        <v>631</v>
      </c>
      <c r="BQ665" s="118" t="s">
        <v>3301</v>
      </c>
      <c r="BW665" s="118" t="s">
        <v>3300</v>
      </c>
      <c r="BX665" s="118" t="s">
        <v>631</v>
      </c>
      <c r="BY665" s="118" t="s">
        <v>3301</v>
      </c>
      <c r="CJ665" s="164">
        <f t="shared" si="256"/>
        <v>-2.2118911147117615E-9</v>
      </c>
    </row>
    <row r="666" spans="1:120" x14ac:dyDescent="0.3">
      <c r="A666" s="118">
        <v>1</v>
      </c>
      <c r="B666" s="165">
        <f>SUBTOTAL(9,$A$383:A666)</f>
        <v>246</v>
      </c>
      <c r="C666" s="165"/>
      <c r="D666" s="175" t="s">
        <v>239</v>
      </c>
      <c r="E666" s="198" t="s">
        <v>17417</v>
      </c>
      <c r="F666" s="162">
        <f t="shared" si="290"/>
        <v>6089437.2000000002</v>
      </c>
      <c r="G666" s="178">
        <v>0</v>
      </c>
      <c r="H666" s="178">
        <v>0</v>
      </c>
      <c r="I666" s="178">
        <v>0</v>
      </c>
      <c r="J666" s="178">
        <v>0</v>
      </c>
      <c r="K666" s="178">
        <v>0</v>
      </c>
      <c r="L666" s="178">
        <v>0</v>
      </c>
      <c r="M666" s="195">
        <v>0</v>
      </c>
      <c r="N666" s="178">
        <v>0</v>
      </c>
      <c r="O666" s="162">
        <v>655</v>
      </c>
      <c r="P666" s="162">
        <v>5854324.0199999996</v>
      </c>
      <c r="Q666" s="178">
        <v>0</v>
      </c>
      <c r="R666" s="178">
        <v>0</v>
      </c>
      <c r="S666" s="162">
        <v>0</v>
      </c>
      <c r="T666" s="162">
        <v>0</v>
      </c>
      <c r="U666" s="178">
        <v>0</v>
      </c>
      <c r="V666" s="178">
        <v>0</v>
      </c>
      <c r="W666" s="178">
        <v>0</v>
      </c>
      <c r="X666" s="178">
        <v>0</v>
      </c>
      <c r="Y666" s="178">
        <v>0</v>
      </c>
      <c r="Z666" s="178">
        <v>0</v>
      </c>
      <c r="AA666" s="178">
        <v>0</v>
      </c>
      <c r="AB666" s="178">
        <v>0</v>
      </c>
      <c r="AC666" s="178">
        <v>0</v>
      </c>
      <c r="AD666" s="178">
        <v>0</v>
      </c>
      <c r="AE666" s="162">
        <f>ROUND(P666*2.14%,2)</f>
        <v>125282.53</v>
      </c>
      <c r="AF666" s="162">
        <v>109830.65</v>
      </c>
      <c r="AG666" s="178">
        <v>0</v>
      </c>
      <c r="AH666" s="138">
        <v>2024</v>
      </c>
      <c r="AI666" s="138">
        <v>2024</v>
      </c>
      <c r="AJ666" s="138">
        <v>2024</v>
      </c>
      <c r="AK666" s="169"/>
      <c r="AL666" s="169"/>
      <c r="AM666" s="169"/>
      <c r="AN666" s="169"/>
      <c r="AO666" s="170" t="s">
        <v>16946</v>
      </c>
      <c r="AP666" s="170" t="s">
        <v>16960</v>
      </c>
      <c r="AQ666" s="170">
        <v>0</v>
      </c>
      <c r="AR666" s="170" t="s">
        <v>16936</v>
      </c>
      <c r="AS666" s="170" t="s">
        <v>16952</v>
      </c>
      <c r="AT666" s="170">
        <v>0</v>
      </c>
      <c r="AU666" s="170"/>
      <c r="AV666" s="170"/>
      <c r="AW666" s="170"/>
      <c r="AX666" s="170"/>
      <c r="AY666" s="170" t="s">
        <v>666</v>
      </c>
      <c r="AZ666" s="171">
        <v>659.8</v>
      </c>
      <c r="BA666" s="171">
        <v>655</v>
      </c>
      <c r="BB666" s="170" t="s">
        <v>2966</v>
      </c>
      <c r="BC666" s="170" t="s">
        <v>16998</v>
      </c>
      <c r="BD666" s="172"/>
      <c r="BE666" s="173">
        <f t="shared" si="282"/>
        <v>0</v>
      </c>
      <c r="BL666" s="118" t="str">
        <f>VLOOKUP(D666,BO:BQ,3,FALSE)</f>
        <v>676.860</v>
      </c>
      <c r="BO666" s="118" t="s">
        <v>3302</v>
      </c>
      <c r="BP666" s="118" t="s">
        <v>2983</v>
      </c>
      <c r="BQ666" s="118" t="s">
        <v>3304</v>
      </c>
      <c r="BW666" s="118" t="s">
        <v>3302</v>
      </c>
      <c r="BX666" s="118" t="s">
        <v>2983</v>
      </c>
      <c r="BY666" s="118" t="s">
        <v>3304</v>
      </c>
      <c r="CJ666" s="164">
        <f t="shared" si="256"/>
        <v>6.4028427004814148E-10</v>
      </c>
    </row>
    <row r="667" spans="1:120" x14ac:dyDescent="0.3">
      <c r="A667" s="118">
        <v>1</v>
      </c>
      <c r="B667" s="165">
        <f>SUBTOTAL(9,$A$383:A667)</f>
        <v>247</v>
      </c>
      <c r="C667" s="165"/>
      <c r="D667" s="166" t="s">
        <v>2592</v>
      </c>
      <c r="E667" s="198" t="s">
        <v>17417</v>
      </c>
      <c r="F667" s="162">
        <f>G667+H667+I667+J667+K667+L667+N667+P667+R667+T667+V667+W667+X667+Y667+Z667+AA667+AB667+AC667+AD667+AE667+AF667+AG667</f>
        <v>8292585.3399999999</v>
      </c>
      <c r="G667" s="162">
        <v>0</v>
      </c>
      <c r="H667" s="162">
        <v>0</v>
      </c>
      <c r="I667" s="162">
        <v>0</v>
      </c>
      <c r="J667" s="162">
        <v>0</v>
      </c>
      <c r="K667" s="162">
        <v>0</v>
      </c>
      <c r="L667" s="162">
        <v>0</v>
      </c>
      <c r="M667" s="163">
        <v>0</v>
      </c>
      <c r="N667" s="162">
        <v>0</v>
      </c>
      <c r="O667" s="167">
        <v>1005.79</v>
      </c>
      <c r="P667" s="162">
        <v>8118842.1200000001</v>
      </c>
      <c r="Q667" s="162">
        <v>0</v>
      </c>
      <c r="R667" s="162">
        <v>0</v>
      </c>
      <c r="S667" s="162">
        <v>0</v>
      </c>
      <c r="T667" s="162">
        <v>0</v>
      </c>
      <c r="U667" s="162">
        <v>0</v>
      </c>
      <c r="V667" s="162">
        <v>0</v>
      </c>
      <c r="W667" s="162">
        <v>0</v>
      </c>
      <c r="X667" s="162">
        <v>0</v>
      </c>
      <c r="Y667" s="162">
        <v>0</v>
      </c>
      <c r="Z667" s="162">
        <v>0</v>
      </c>
      <c r="AA667" s="162">
        <v>0</v>
      </c>
      <c r="AB667" s="162">
        <v>0</v>
      </c>
      <c r="AC667" s="162">
        <v>0</v>
      </c>
      <c r="AD667" s="162">
        <v>0</v>
      </c>
      <c r="AE667" s="162">
        <f>ROUND(P667*2.14%,2)</f>
        <v>173743.22</v>
      </c>
      <c r="AF667" s="178">
        <v>0</v>
      </c>
      <c r="AG667" s="162">
        <v>0</v>
      </c>
      <c r="AH667" s="138" t="s">
        <v>17033</v>
      </c>
      <c r="AI667" s="138">
        <v>2024</v>
      </c>
      <c r="AJ667" s="138">
        <v>2024</v>
      </c>
      <c r="AK667" s="169"/>
      <c r="AL667" s="169"/>
      <c r="AM667" s="169"/>
      <c r="AN667" s="169"/>
      <c r="AO667" s="170"/>
      <c r="AP667" s="170"/>
      <c r="AQ667" s="170"/>
      <c r="AR667" s="170"/>
      <c r="AS667" s="170"/>
      <c r="AT667" s="170"/>
      <c r="AU667" s="170"/>
      <c r="AV667" s="170"/>
      <c r="AW667" s="170"/>
      <c r="AX667" s="170"/>
      <c r="AY667" s="170"/>
      <c r="AZ667" s="171"/>
      <c r="BA667" s="171"/>
      <c r="BB667" s="170"/>
      <c r="BC667" s="170"/>
      <c r="BD667" s="172"/>
      <c r="BE667" s="173"/>
      <c r="CJ667" s="164"/>
    </row>
    <row r="668" spans="1:120" x14ac:dyDescent="0.3">
      <c r="B668" s="196" t="s">
        <v>223</v>
      </c>
      <c r="C668" s="196"/>
      <c r="D668" s="196"/>
      <c r="E668" s="197"/>
      <c r="F668" s="161">
        <f>F669</f>
        <v>3525851.7</v>
      </c>
      <c r="G668" s="162">
        <f t="shared" ref="G668:AG668" si="291">G669</f>
        <v>0</v>
      </c>
      <c r="H668" s="162">
        <f t="shared" si="291"/>
        <v>0</v>
      </c>
      <c r="I668" s="162">
        <f t="shared" si="291"/>
        <v>0</v>
      </c>
      <c r="J668" s="162">
        <f t="shared" si="291"/>
        <v>0</v>
      </c>
      <c r="K668" s="162">
        <f t="shared" si="291"/>
        <v>0</v>
      </c>
      <c r="L668" s="162">
        <f t="shared" si="291"/>
        <v>0</v>
      </c>
      <c r="M668" s="163">
        <f t="shared" si="291"/>
        <v>0</v>
      </c>
      <c r="N668" s="162">
        <f t="shared" si="291"/>
        <v>0</v>
      </c>
      <c r="O668" s="162">
        <f t="shared" si="291"/>
        <v>511.8</v>
      </c>
      <c r="P668" s="162">
        <f t="shared" si="291"/>
        <v>3334493.54</v>
      </c>
      <c r="Q668" s="162">
        <f t="shared" si="291"/>
        <v>0</v>
      </c>
      <c r="R668" s="162">
        <f t="shared" si="291"/>
        <v>0</v>
      </c>
      <c r="S668" s="162">
        <f t="shared" si="291"/>
        <v>0</v>
      </c>
      <c r="T668" s="162">
        <f t="shared" si="291"/>
        <v>0</v>
      </c>
      <c r="U668" s="162">
        <f t="shared" si="291"/>
        <v>0</v>
      </c>
      <c r="V668" s="162">
        <f t="shared" si="291"/>
        <v>0</v>
      </c>
      <c r="W668" s="162">
        <f t="shared" si="291"/>
        <v>0</v>
      </c>
      <c r="X668" s="162">
        <f t="shared" si="291"/>
        <v>0</v>
      </c>
      <c r="Y668" s="162">
        <f t="shared" si="291"/>
        <v>0</v>
      </c>
      <c r="Z668" s="162">
        <f t="shared" si="291"/>
        <v>0</v>
      </c>
      <c r="AA668" s="162">
        <f t="shared" si="291"/>
        <v>0</v>
      </c>
      <c r="AB668" s="162">
        <f t="shared" si="291"/>
        <v>0</v>
      </c>
      <c r="AC668" s="162">
        <f t="shared" si="291"/>
        <v>0</v>
      </c>
      <c r="AD668" s="162">
        <f t="shared" si="291"/>
        <v>0</v>
      </c>
      <c r="AE668" s="162">
        <f t="shared" si="291"/>
        <v>71358.16</v>
      </c>
      <c r="AF668" s="162">
        <f t="shared" si="291"/>
        <v>0</v>
      </c>
      <c r="AG668" s="162">
        <f t="shared" si="291"/>
        <v>120000</v>
      </c>
      <c r="AH668" s="138" t="s">
        <v>17012</v>
      </c>
      <c r="AI668" s="138" t="s">
        <v>17012</v>
      </c>
      <c r="AJ668" s="138" t="s">
        <v>17012</v>
      </c>
      <c r="AK668" s="169"/>
      <c r="AL668" s="169"/>
      <c r="AM668" s="169"/>
      <c r="AN668" s="169"/>
      <c r="AO668" s="170"/>
      <c r="AP668" s="170"/>
      <c r="AQ668" s="170"/>
      <c r="AR668" s="170"/>
      <c r="AS668" s="170"/>
      <c r="AT668" s="170"/>
      <c r="AU668" s="170"/>
      <c r="AV668" s="170"/>
      <c r="AW668" s="170"/>
      <c r="AX668" s="170"/>
      <c r="AY668" s="170"/>
      <c r="AZ668" s="171"/>
      <c r="BA668" s="171"/>
      <c r="BB668" s="170"/>
      <c r="BC668" s="170"/>
      <c r="BD668" s="172"/>
      <c r="BE668" s="173">
        <f t="shared" si="282"/>
        <v>-511.8</v>
      </c>
      <c r="BL668" s="118" t="e">
        <f>VLOOKUP(D668,BO:BQ,3,FALSE)</f>
        <v>#N/A</v>
      </c>
      <c r="BO668" s="118" t="s">
        <v>3282</v>
      </c>
      <c r="BP668" s="118" t="s">
        <v>1269</v>
      </c>
      <c r="BQ668" s="118" t="s">
        <v>3283</v>
      </c>
      <c r="BW668" s="118" t="s">
        <v>3282</v>
      </c>
      <c r="BX668" s="118" t="s">
        <v>1269</v>
      </c>
      <c r="BY668" s="118" t="s">
        <v>3283</v>
      </c>
      <c r="CJ668" s="164">
        <f t="shared" si="256"/>
        <v>1.4551915228366852E-10</v>
      </c>
    </row>
    <row r="669" spans="1:120" x14ac:dyDescent="0.3">
      <c r="A669" s="118">
        <v>1</v>
      </c>
      <c r="B669" s="165">
        <f>SUBTOTAL(9,$A$383:A669)</f>
        <v>248</v>
      </c>
      <c r="C669" s="165"/>
      <c r="D669" s="166" t="s">
        <v>14448</v>
      </c>
      <c r="E669" s="198" t="s">
        <v>17417</v>
      </c>
      <c r="F669" s="162">
        <f>G669+H669+I669+J669+K669+L669+N669+P669+R669+T669+V669+W669+X669+Y669+Z669+AA669+AB669+AC669+AD669+AE669+AF669+AG669</f>
        <v>3525851.7</v>
      </c>
      <c r="G669" s="162">
        <v>0</v>
      </c>
      <c r="H669" s="162">
        <v>0</v>
      </c>
      <c r="I669" s="162">
        <v>0</v>
      </c>
      <c r="J669" s="162">
        <v>0</v>
      </c>
      <c r="K669" s="162">
        <v>0</v>
      </c>
      <c r="L669" s="162">
        <v>0</v>
      </c>
      <c r="M669" s="163">
        <v>0</v>
      </c>
      <c r="N669" s="162">
        <v>0</v>
      </c>
      <c r="O669" s="162">
        <v>511.8</v>
      </c>
      <c r="P669" s="162">
        <v>3334493.54</v>
      </c>
      <c r="Q669" s="162">
        <v>0</v>
      </c>
      <c r="R669" s="162">
        <v>0</v>
      </c>
      <c r="S669" s="162">
        <v>0</v>
      </c>
      <c r="T669" s="162">
        <v>0</v>
      </c>
      <c r="U669" s="162">
        <v>0</v>
      </c>
      <c r="V669" s="162">
        <v>0</v>
      </c>
      <c r="W669" s="162">
        <v>0</v>
      </c>
      <c r="X669" s="162">
        <v>0</v>
      </c>
      <c r="Y669" s="162">
        <v>0</v>
      </c>
      <c r="Z669" s="162">
        <v>0</v>
      </c>
      <c r="AA669" s="162">
        <v>0</v>
      </c>
      <c r="AB669" s="162">
        <v>0</v>
      </c>
      <c r="AC669" s="162">
        <v>0</v>
      </c>
      <c r="AD669" s="162">
        <v>0</v>
      </c>
      <c r="AE669" s="162">
        <f>ROUND(P669*2.14%,2)</f>
        <v>71358.16</v>
      </c>
      <c r="AF669" s="162">
        <v>0</v>
      </c>
      <c r="AG669" s="162">
        <v>120000</v>
      </c>
      <c r="AH669" s="138" t="s">
        <v>17033</v>
      </c>
      <c r="AI669" s="181">
        <v>2024</v>
      </c>
      <c r="AJ669" s="182">
        <v>2024</v>
      </c>
      <c r="AK669" s="169"/>
      <c r="AL669" s="169"/>
      <c r="AM669" s="169"/>
      <c r="AN669" s="169"/>
      <c r="AO669" s="170"/>
      <c r="AP669" s="170"/>
      <c r="AQ669" s="170"/>
      <c r="AR669" s="170"/>
      <c r="AS669" s="170"/>
      <c r="AT669" s="170"/>
      <c r="AU669" s="170"/>
      <c r="AV669" s="170"/>
      <c r="AW669" s="170"/>
      <c r="AX669" s="170"/>
      <c r="AY669" s="170"/>
      <c r="AZ669" s="171"/>
      <c r="BA669" s="171"/>
      <c r="BB669" s="170"/>
      <c r="BC669" s="170"/>
      <c r="BD669" s="172"/>
      <c r="BE669" s="173"/>
      <c r="CJ669" s="164">
        <f>F669-G669-H669-I669-J669-K669-L669-N669-P669-R669-T669-V669-W669-X669-Y669-Z669-AA669-AB669-AC669-AD669-AE669-AF669-AG669</f>
        <v>1.4551915228366852E-10</v>
      </c>
    </row>
    <row r="670" spans="1:120" x14ac:dyDescent="0.3">
      <c r="B670" s="196" t="s">
        <v>224</v>
      </c>
      <c r="C670" s="196"/>
      <c r="D670" s="196"/>
      <c r="E670" s="197"/>
      <c r="F670" s="161">
        <f>F671</f>
        <v>200000</v>
      </c>
      <c r="G670" s="162">
        <f t="shared" ref="G670:AG670" si="292">G671</f>
        <v>0</v>
      </c>
      <c r="H670" s="162">
        <f t="shared" si="292"/>
        <v>0</v>
      </c>
      <c r="I670" s="162">
        <f t="shared" si="292"/>
        <v>0</v>
      </c>
      <c r="J670" s="162">
        <f t="shared" si="292"/>
        <v>0</v>
      </c>
      <c r="K670" s="162">
        <f t="shared" si="292"/>
        <v>0</v>
      </c>
      <c r="L670" s="162">
        <f t="shared" si="292"/>
        <v>0</v>
      </c>
      <c r="M670" s="163">
        <f t="shared" si="292"/>
        <v>0</v>
      </c>
      <c r="N670" s="162">
        <f t="shared" si="292"/>
        <v>0</v>
      </c>
      <c r="O670" s="162">
        <f t="shared" si="292"/>
        <v>0</v>
      </c>
      <c r="P670" s="162">
        <f t="shared" si="292"/>
        <v>0</v>
      </c>
      <c r="Q670" s="162">
        <f t="shared" si="292"/>
        <v>0</v>
      </c>
      <c r="R670" s="162">
        <f t="shared" si="292"/>
        <v>0</v>
      </c>
      <c r="S670" s="162">
        <f t="shared" si="292"/>
        <v>0</v>
      </c>
      <c r="T670" s="162">
        <f t="shared" si="292"/>
        <v>0</v>
      </c>
      <c r="U670" s="162">
        <f t="shared" si="292"/>
        <v>0</v>
      </c>
      <c r="V670" s="162">
        <f t="shared" si="292"/>
        <v>0</v>
      </c>
      <c r="W670" s="162">
        <f t="shared" si="292"/>
        <v>0</v>
      </c>
      <c r="X670" s="162">
        <f t="shared" ref="X670" si="293">X671</f>
        <v>0</v>
      </c>
      <c r="Y670" s="162">
        <f t="shared" ref="Y670" si="294">Y671</f>
        <v>0</v>
      </c>
      <c r="Z670" s="162">
        <f t="shared" ref="Z670" si="295">Z671</f>
        <v>0</v>
      </c>
      <c r="AA670" s="162">
        <f t="shared" ref="AA670" si="296">AA671</f>
        <v>0</v>
      </c>
      <c r="AB670" s="162">
        <f t="shared" si="292"/>
        <v>0</v>
      </c>
      <c r="AC670" s="162">
        <f t="shared" si="292"/>
        <v>0</v>
      </c>
      <c r="AD670" s="162">
        <f t="shared" si="292"/>
        <v>0</v>
      </c>
      <c r="AE670" s="162">
        <f t="shared" si="292"/>
        <v>0</v>
      </c>
      <c r="AF670" s="162">
        <f t="shared" si="292"/>
        <v>200000</v>
      </c>
      <c r="AG670" s="162">
        <f t="shared" si="292"/>
        <v>0</v>
      </c>
      <c r="AH670" s="138" t="s">
        <v>17012</v>
      </c>
      <c r="AI670" s="138" t="s">
        <v>17012</v>
      </c>
      <c r="AJ670" s="138" t="s">
        <v>17012</v>
      </c>
      <c r="AK670" s="169"/>
      <c r="AL670" s="169"/>
      <c r="AM670" s="169"/>
      <c r="AN670" s="169"/>
      <c r="AO670" s="170"/>
      <c r="AP670" s="170"/>
      <c r="AQ670" s="170"/>
      <c r="AR670" s="170"/>
      <c r="AS670" s="170"/>
      <c r="AT670" s="170"/>
      <c r="AU670" s="170"/>
      <c r="AV670" s="170"/>
      <c r="AW670" s="170"/>
      <c r="AX670" s="170"/>
      <c r="AY670" s="170"/>
      <c r="AZ670" s="171"/>
      <c r="BA670" s="171"/>
      <c r="BB670" s="170"/>
      <c r="BC670" s="170"/>
      <c r="BD670" s="172"/>
      <c r="BE670" s="173"/>
      <c r="CJ670" s="164"/>
    </row>
    <row r="671" spans="1:120" x14ac:dyDescent="0.3">
      <c r="A671" s="118">
        <v>1</v>
      </c>
      <c r="B671" s="165">
        <f>SUBTOTAL(9,$A$383:A671)</f>
        <v>249</v>
      </c>
      <c r="C671" s="165"/>
      <c r="D671" s="166" t="s">
        <v>14838</v>
      </c>
      <c r="E671" s="198" t="s">
        <v>17417</v>
      </c>
      <c r="F671" s="162">
        <f>G671+H671+I671+J671+K671+L671+N671+P671+R671+T671+V671+W671+X671+Y671+Z671+AA671+AB671+AC671+AD671+AE671+AF671+AG671</f>
        <v>200000</v>
      </c>
      <c r="G671" s="162">
        <v>0</v>
      </c>
      <c r="H671" s="162">
        <v>0</v>
      </c>
      <c r="I671" s="162">
        <v>0</v>
      </c>
      <c r="J671" s="162">
        <v>0</v>
      </c>
      <c r="K671" s="162">
        <v>0</v>
      </c>
      <c r="L671" s="162">
        <v>0</v>
      </c>
      <c r="M671" s="163">
        <v>0</v>
      </c>
      <c r="N671" s="162">
        <v>0</v>
      </c>
      <c r="O671" s="162">
        <v>0</v>
      </c>
      <c r="P671" s="162">
        <v>0</v>
      </c>
      <c r="Q671" s="162">
        <v>0</v>
      </c>
      <c r="R671" s="162">
        <v>0</v>
      </c>
      <c r="S671" s="162">
        <v>0</v>
      </c>
      <c r="T671" s="162">
        <v>0</v>
      </c>
      <c r="U671" s="162">
        <v>0</v>
      </c>
      <c r="V671" s="162">
        <v>0</v>
      </c>
      <c r="W671" s="162">
        <v>0</v>
      </c>
      <c r="X671" s="162">
        <v>0</v>
      </c>
      <c r="Y671" s="162">
        <v>0</v>
      </c>
      <c r="Z671" s="162">
        <v>0</v>
      </c>
      <c r="AA671" s="162">
        <v>0</v>
      </c>
      <c r="AB671" s="162">
        <v>0</v>
      </c>
      <c r="AC671" s="162">
        <v>0</v>
      </c>
      <c r="AD671" s="162">
        <v>0</v>
      </c>
      <c r="AE671" s="162">
        <v>0</v>
      </c>
      <c r="AF671" s="162">
        <v>200000</v>
      </c>
      <c r="AG671" s="162">
        <v>0</v>
      </c>
      <c r="AH671" s="138">
        <v>2024</v>
      </c>
      <c r="AI671" s="181" t="s">
        <v>17033</v>
      </c>
      <c r="AJ671" s="182" t="s">
        <v>17033</v>
      </c>
      <c r="AK671" s="169"/>
      <c r="AL671" s="169"/>
      <c r="AM671" s="169"/>
      <c r="AN671" s="169"/>
      <c r="AO671" s="170"/>
      <c r="AP671" s="170"/>
      <c r="AQ671" s="170"/>
      <c r="AR671" s="170"/>
      <c r="AS671" s="170"/>
      <c r="AT671" s="170"/>
      <c r="AU671" s="170"/>
      <c r="AV671" s="170"/>
      <c r="AW671" s="170"/>
      <c r="AX671" s="170"/>
      <c r="AY671" s="170"/>
      <c r="AZ671" s="171"/>
      <c r="BA671" s="171"/>
      <c r="BB671" s="170"/>
      <c r="BC671" s="170"/>
      <c r="BD671" s="172"/>
      <c r="BE671" s="173"/>
      <c r="CJ671" s="164"/>
    </row>
    <row r="672" spans="1:120" x14ac:dyDescent="0.3">
      <c r="B672" s="196" t="s">
        <v>362</v>
      </c>
      <c r="C672" s="196"/>
      <c r="D672" s="196"/>
      <c r="E672" s="197"/>
      <c r="F672" s="161">
        <f>F673</f>
        <v>10801958.800000001</v>
      </c>
      <c r="G672" s="162">
        <f t="shared" ref="G672:AG672" si="297">G673</f>
        <v>0</v>
      </c>
      <c r="H672" s="162">
        <f t="shared" si="297"/>
        <v>0</v>
      </c>
      <c r="I672" s="162">
        <f t="shared" si="297"/>
        <v>0</v>
      </c>
      <c r="J672" s="162">
        <f t="shared" si="297"/>
        <v>0</v>
      </c>
      <c r="K672" s="162">
        <f t="shared" si="297"/>
        <v>0</v>
      </c>
      <c r="L672" s="162">
        <f t="shared" si="297"/>
        <v>0</v>
      </c>
      <c r="M672" s="163">
        <f t="shared" si="297"/>
        <v>0</v>
      </c>
      <c r="N672" s="162">
        <f t="shared" si="297"/>
        <v>0</v>
      </c>
      <c r="O672" s="162">
        <f t="shared" si="297"/>
        <v>995</v>
      </c>
      <c r="P672" s="162">
        <f t="shared" si="297"/>
        <v>10451653.17</v>
      </c>
      <c r="Q672" s="162">
        <f t="shared" si="297"/>
        <v>0</v>
      </c>
      <c r="R672" s="162">
        <f t="shared" si="297"/>
        <v>0</v>
      </c>
      <c r="S672" s="162">
        <f t="shared" si="297"/>
        <v>0</v>
      </c>
      <c r="T672" s="162">
        <f t="shared" si="297"/>
        <v>0</v>
      </c>
      <c r="U672" s="162">
        <f t="shared" si="297"/>
        <v>0</v>
      </c>
      <c r="V672" s="162">
        <f t="shared" si="297"/>
        <v>0</v>
      </c>
      <c r="W672" s="162">
        <f t="shared" si="297"/>
        <v>0</v>
      </c>
      <c r="X672" s="162">
        <f t="shared" si="297"/>
        <v>0</v>
      </c>
      <c r="Y672" s="162">
        <f t="shared" si="297"/>
        <v>0</v>
      </c>
      <c r="Z672" s="162">
        <f t="shared" si="297"/>
        <v>0</v>
      </c>
      <c r="AA672" s="162">
        <f t="shared" si="297"/>
        <v>0</v>
      </c>
      <c r="AB672" s="162">
        <f t="shared" si="297"/>
        <v>0</v>
      </c>
      <c r="AC672" s="162">
        <f t="shared" si="297"/>
        <v>0</v>
      </c>
      <c r="AD672" s="162">
        <f t="shared" si="297"/>
        <v>0</v>
      </c>
      <c r="AE672" s="162">
        <f t="shared" si="297"/>
        <v>223665.38</v>
      </c>
      <c r="AF672" s="162">
        <f t="shared" si="297"/>
        <v>126640.25</v>
      </c>
      <c r="AG672" s="162">
        <f t="shared" si="297"/>
        <v>0</v>
      </c>
      <c r="AH672" s="138" t="s">
        <v>17012</v>
      </c>
      <c r="AI672" s="138" t="s">
        <v>17012</v>
      </c>
      <c r="AJ672" s="138" t="s">
        <v>17012</v>
      </c>
      <c r="AK672" s="169"/>
      <c r="AL672" s="169"/>
      <c r="AM672" s="169"/>
      <c r="AN672" s="169"/>
      <c r="AO672" s="170"/>
      <c r="AP672" s="170"/>
      <c r="AQ672" s="170"/>
      <c r="AR672" s="170"/>
      <c r="AS672" s="170"/>
      <c r="AT672" s="170"/>
      <c r="AU672" s="170"/>
      <c r="AV672" s="170"/>
      <c r="AW672" s="170"/>
      <c r="AX672" s="170"/>
      <c r="AY672" s="170"/>
      <c r="AZ672" s="171"/>
      <c r="BA672" s="171"/>
      <c r="BB672" s="170"/>
      <c r="BC672" s="170"/>
      <c r="BD672" s="172"/>
      <c r="BE672" s="173">
        <f t="shared" si="282"/>
        <v>-995</v>
      </c>
      <c r="BL672" s="118" t="e">
        <f>VLOOKUP(D672,BO:BQ,3,FALSE)</f>
        <v>#N/A</v>
      </c>
      <c r="BO672" s="118" t="s">
        <v>3531</v>
      </c>
      <c r="BP672" s="118" t="s">
        <v>2983</v>
      </c>
      <c r="BQ672" s="118" t="s">
        <v>2983</v>
      </c>
      <c r="BW672" s="118" t="s">
        <v>3531</v>
      </c>
      <c r="BX672" s="118" t="s">
        <v>2983</v>
      </c>
      <c r="BY672" s="118" t="s">
        <v>2983</v>
      </c>
      <c r="CJ672" s="164">
        <f t="shared" si="256"/>
        <v>8.149072527885437E-10</v>
      </c>
    </row>
    <row r="673" spans="1:200" x14ac:dyDescent="0.3">
      <c r="A673" s="118">
        <v>1</v>
      </c>
      <c r="B673" s="165">
        <f>SUBTOTAL(9,$A$383:A673)</f>
        <v>250</v>
      </c>
      <c r="C673" s="165"/>
      <c r="D673" s="175" t="s">
        <v>367</v>
      </c>
      <c r="E673" s="198" t="s">
        <v>17415</v>
      </c>
      <c r="F673" s="162">
        <f>G673+H673+I673+J673+K673+L673+N673+P673+R673+T673+V673+W673+X673+Y673+Z673+AA673+AB673+AC673+AD673+AE673+AF673+AG673</f>
        <v>10801958.800000001</v>
      </c>
      <c r="G673" s="178">
        <v>0</v>
      </c>
      <c r="H673" s="178">
        <v>0</v>
      </c>
      <c r="I673" s="178">
        <v>0</v>
      </c>
      <c r="J673" s="178">
        <v>0</v>
      </c>
      <c r="K673" s="178">
        <v>0</v>
      </c>
      <c r="L673" s="178">
        <v>0</v>
      </c>
      <c r="M673" s="195">
        <v>0</v>
      </c>
      <c r="N673" s="178">
        <v>0</v>
      </c>
      <c r="O673" s="162">
        <v>995</v>
      </c>
      <c r="P673" s="162">
        <v>10451653.17</v>
      </c>
      <c r="Q673" s="178">
        <v>0</v>
      </c>
      <c r="R673" s="178">
        <v>0</v>
      </c>
      <c r="S673" s="178">
        <v>0</v>
      </c>
      <c r="T673" s="178">
        <v>0</v>
      </c>
      <c r="U673" s="178">
        <v>0</v>
      </c>
      <c r="V673" s="178">
        <v>0</v>
      </c>
      <c r="W673" s="178">
        <v>0</v>
      </c>
      <c r="X673" s="178">
        <v>0</v>
      </c>
      <c r="Y673" s="178">
        <v>0</v>
      </c>
      <c r="Z673" s="178">
        <v>0</v>
      </c>
      <c r="AA673" s="178">
        <v>0</v>
      </c>
      <c r="AB673" s="178">
        <v>0</v>
      </c>
      <c r="AC673" s="178">
        <v>0</v>
      </c>
      <c r="AD673" s="178">
        <v>0</v>
      </c>
      <c r="AE673" s="162">
        <f>ROUND(P673*2.14%,2)</f>
        <v>223665.38</v>
      </c>
      <c r="AF673" s="162">
        <v>126640.25</v>
      </c>
      <c r="AG673" s="178">
        <v>0</v>
      </c>
      <c r="AH673" s="138">
        <v>2024</v>
      </c>
      <c r="AI673" s="138">
        <v>2024</v>
      </c>
      <c r="AJ673" s="138">
        <v>2024</v>
      </c>
      <c r="AK673" s="169"/>
      <c r="AL673" s="169"/>
      <c r="AM673" s="169"/>
      <c r="AN673" s="169"/>
      <c r="AO673" s="170" t="s">
        <v>16940</v>
      </c>
      <c r="AP673" s="170" t="s">
        <v>16945</v>
      </c>
      <c r="AQ673" s="170">
        <v>0</v>
      </c>
      <c r="AR673" s="170" t="s">
        <v>16950</v>
      </c>
      <c r="AS673" s="170" t="s">
        <v>16950</v>
      </c>
      <c r="AT673" s="170" t="s">
        <v>16943</v>
      </c>
      <c r="AU673" s="170"/>
      <c r="AV673" s="170"/>
      <c r="AW673" s="170"/>
      <c r="AX673" s="170"/>
      <c r="AY673" s="170" t="s">
        <v>657</v>
      </c>
      <c r="AZ673" s="171">
        <v>974.7</v>
      </c>
      <c r="BA673" s="171">
        <v>995</v>
      </c>
      <c r="BB673" s="170" t="s">
        <v>2966</v>
      </c>
      <c r="BC673" s="170" t="s">
        <v>16998</v>
      </c>
      <c r="BD673" s="172"/>
      <c r="BE673" s="173">
        <f t="shared" si="282"/>
        <v>0</v>
      </c>
      <c r="BL673" s="118" t="str">
        <f>VLOOKUP(D673,BO:BQ,3,FALSE)</f>
        <v>нет данных</v>
      </c>
      <c r="BO673" s="118" t="s">
        <v>3532</v>
      </c>
      <c r="BP673" s="118" t="s">
        <v>2983</v>
      </c>
      <c r="BQ673" s="118" t="s">
        <v>2983</v>
      </c>
      <c r="BW673" s="118" t="s">
        <v>3532</v>
      </c>
      <c r="BX673" s="118" t="s">
        <v>2983</v>
      </c>
      <c r="BY673" s="118" t="s">
        <v>2983</v>
      </c>
      <c r="CJ673" s="164">
        <f t="shared" si="256"/>
        <v>8.149072527885437E-10</v>
      </c>
    </row>
    <row r="674" spans="1:200" s="184" customFormat="1" x14ac:dyDescent="0.3">
      <c r="A674" s="118"/>
      <c r="B674" s="196" t="s">
        <v>365</v>
      </c>
      <c r="C674" s="196"/>
      <c r="D674" s="234"/>
      <c r="E674" s="198"/>
      <c r="F674" s="235">
        <f>F675</f>
        <v>7705763.3499999996</v>
      </c>
      <c r="G674" s="216">
        <f t="shared" ref="G674:AF674" si="298">G675</f>
        <v>0</v>
      </c>
      <c r="H674" s="216">
        <f t="shared" si="298"/>
        <v>0</v>
      </c>
      <c r="I674" s="216">
        <f t="shared" si="298"/>
        <v>0</v>
      </c>
      <c r="J674" s="216">
        <f t="shared" si="298"/>
        <v>0</v>
      </c>
      <c r="K674" s="216">
        <f t="shared" si="298"/>
        <v>0</v>
      </c>
      <c r="L674" s="216">
        <f t="shared" si="298"/>
        <v>0</v>
      </c>
      <c r="M674" s="236">
        <f t="shared" si="298"/>
        <v>0</v>
      </c>
      <c r="N674" s="216">
        <f t="shared" si="298"/>
        <v>0</v>
      </c>
      <c r="O674" s="216">
        <f t="shared" si="298"/>
        <v>890</v>
      </c>
      <c r="P674" s="216">
        <f t="shared" si="298"/>
        <v>7544315.0099999998</v>
      </c>
      <c r="Q674" s="216">
        <f t="shared" si="298"/>
        <v>0</v>
      </c>
      <c r="R674" s="216">
        <f t="shared" si="298"/>
        <v>0</v>
      </c>
      <c r="S674" s="216">
        <f t="shared" si="298"/>
        <v>0</v>
      </c>
      <c r="T674" s="216">
        <f t="shared" si="298"/>
        <v>0</v>
      </c>
      <c r="U674" s="216">
        <f t="shared" si="298"/>
        <v>0</v>
      </c>
      <c r="V674" s="216">
        <f t="shared" si="298"/>
        <v>0</v>
      </c>
      <c r="W674" s="216">
        <f t="shared" si="298"/>
        <v>0</v>
      </c>
      <c r="X674" s="216">
        <f t="shared" si="298"/>
        <v>0</v>
      </c>
      <c r="Y674" s="216">
        <f t="shared" si="298"/>
        <v>0</v>
      </c>
      <c r="Z674" s="216">
        <f t="shared" si="298"/>
        <v>0</v>
      </c>
      <c r="AA674" s="216">
        <f t="shared" si="298"/>
        <v>0</v>
      </c>
      <c r="AB674" s="216">
        <f t="shared" si="298"/>
        <v>0</v>
      </c>
      <c r="AC674" s="216">
        <f t="shared" si="298"/>
        <v>0</v>
      </c>
      <c r="AD674" s="216">
        <f t="shared" si="298"/>
        <v>0</v>
      </c>
      <c r="AE674" s="216">
        <f t="shared" si="298"/>
        <v>161448.34</v>
      </c>
      <c r="AF674" s="216">
        <f t="shared" si="298"/>
        <v>0</v>
      </c>
      <c r="AG674" s="216">
        <f>AG675</f>
        <v>0</v>
      </c>
      <c r="AH674" s="138" t="s">
        <v>17264</v>
      </c>
      <c r="AI674" s="138" t="s">
        <v>17264</v>
      </c>
      <c r="AJ674" s="138" t="s">
        <v>17264</v>
      </c>
      <c r="AK674" s="159"/>
      <c r="AL674" s="159"/>
      <c r="AM674" s="237"/>
      <c r="AN674" s="159"/>
      <c r="AO674" s="159"/>
      <c r="AT674" s="238"/>
      <c r="AU674" s="239"/>
      <c r="BE674" s="240"/>
      <c r="BQ674" s="240"/>
      <c r="BT674" s="239"/>
      <c r="CG674" s="240"/>
      <c r="CJ674" s="164"/>
      <c r="EB674" s="185"/>
      <c r="ED674" s="239"/>
      <c r="EM674" s="240"/>
      <c r="FA674" s="185"/>
      <c r="FD674" s="239"/>
      <c r="FE674" s="239"/>
      <c r="FN674" s="240"/>
      <c r="GF674" s="241"/>
      <c r="GP674" s="240"/>
      <c r="GR674" s="239"/>
    </row>
    <row r="675" spans="1:200" s="184" customFormat="1" x14ac:dyDescent="0.3">
      <c r="A675" s="118">
        <v>1</v>
      </c>
      <c r="B675" s="165">
        <f>SUBTOTAL(9,$A$383:A675)</f>
        <v>251</v>
      </c>
      <c r="C675" s="242"/>
      <c r="D675" s="234" t="s">
        <v>15267</v>
      </c>
      <c r="E675" s="198" t="s">
        <v>17415</v>
      </c>
      <c r="F675" s="216">
        <f>G675+H675+I675+J675+K675+L675+N675+P675+R675+T675+V675+W675+X675+Y675+Z675+AA675+AB675+AC675+AD675+AE675+AF675+AG675</f>
        <v>7705763.3499999996</v>
      </c>
      <c r="G675" s="216">
        <v>0</v>
      </c>
      <c r="H675" s="216">
        <v>0</v>
      </c>
      <c r="I675" s="216">
        <v>0</v>
      </c>
      <c r="J675" s="216">
        <v>0</v>
      </c>
      <c r="K675" s="216">
        <v>0</v>
      </c>
      <c r="L675" s="216">
        <v>0</v>
      </c>
      <c r="M675" s="236">
        <v>0</v>
      </c>
      <c r="N675" s="216">
        <v>0</v>
      </c>
      <c r="O675" s="216">
        <v>890</v>
      </c>
      <c r="P675" s="202">
        <v>7544315.0099999998</v>
      </c>
      <c r="Q675" s="216">
        <v>0</v>
      </c>
      <c r="R675" s="216">
        <v>0</v>
      </c>
      <c r="S675" s="216">
        <v>0</v>
      </c>
      <c r="T675" s="216">
        <v>0</v>
      </c>
      <c r="U675" s="216">
        <v>0</v>
      </c>
      <c r="V675" s="216">
        <v>0</v>
      </c>
      <c r="W675" s="216">
        <v>0</v>
      </c>
      <c r="X675" s="216">
        <v>0</v>
      </c>
      <c r="Y675" s="216">
        <v>0</v>
      </c>
      <c r="Z675" s="216">
        <v>0</v>
      </c>
      <c r="AA675" s="216">
        <v>0</v>
      </c>
      <c r="AB675" s="216">
        <v>0</v>
      </c>
      <c r="AC675" s="216">
        <v>0</v>
      </c>
      <c r="AD675" s="216">
        <v>0</v>
      </c>
      <c r="AE675" s="162">
        <f>ROUND(P675*2.14%,2)</f>
        <v>161448.34</v>
      </c>
      <c r="AF675" s="178">
        <v>0</v>
      </c>
      <c r="AG675" s="178">
        <v>0</v>
      </c>
      <c r="AH675" s="158" t="s">
        <v>17033</v>
      </c>
      <c r="AI675" s="181">
        <v>2024</v>
      </c>
      <c r="AJ675" s="181">
        <v>2024</v>
      </c>
      <c r="AK675" s="159"/>
      <c r="AL675" s="159"/>
      <c r="AM675" s="237"/>
      <c r="AN675" s="159"/>
      <c r="AO675" s="159"/>
      <c r="AT675" s="238"/>
      <c r="AU675" s="239"/>
      <c r="BE675" s="240"/>
      <c r="BQ675" s="240"/>
      <c r="BT675" s="239"/>
      <c r="CG675" s="240"/>
      <c r="CJ675" s="164"/>
      <c r="EB675" s="185"/>
      <c r="ED675" s="239"/>
      <c r="EM675" s="240"/>
      <c r="FA675" s="185"/>
      <c r="FD675" s="239"/>
      <c r="FE675" s="239"/>
      <c r="FN675" s="240"/>
      <c r="GF675" s="241"/>
      <c r="GP675" s="240"/>
      <c r="GR675" s="239"/>
    </row>
    <row r="676" spans="1:200" x14ac:dyDescent="0.3">
      <c r="B676" s="196" t="s">
        <v>269</v>
      </c>
      <c r="C676" s="196"/>
      <c r="D676" s="196"/>
      <c r="E676" s="197"/>
      <c r="F676" s="161">
        <f>SUM(F677:F685)</f>
        <v>12183682.369999999</v>
      </c>
      <c r="G676" s="162">
        <f t="shared" ref="G676:AG676" si="299">SUM(G677:G685)</f>
        <v>0</v>
      </c>
      <c r="H676" s="162">
        <f t="shared" si="299"/>
        <v>3467902.24</v>
      </c>
      <c r="I676" s="162">
        <f t="shared" si="299"/>
        <v>0</v>
      </c>
      <c r="J676" s="162">
        <f t="shared" si="299"/>
        <v>0</v>
      </c>
      <c r="K676" s="162">
        <f t="shared" si="299"/>
        <v>0</v>
      </c>
      <c r="L676" s="162">
        <f t="shared" si="299"/>
        <v>0</v>
      </c>
      <c r="M676" s="163">
        <f t="shared" si="299"/>
        <v>0</v>
      </c>
      <c r="N676" s="162">
        <f t="shared" si="299"/>
        <v>0</v>
      </c>
      <c r="O676" s="162">
        <f t="shared" si="299"/>
        <v>796</v>
      </c>
      <c r="P676" s="162">
        <f t="shared" si="299"/>
        <v>8170838.8799999999</v>
      </c>
      <c r="Q676" s="162">
        <f t="shared" si="299"/>
        <v>0</v>
      </c>
      <c r="R676" s="162">
        <f t="shared" si="299"/>
        <v>0</v>
      </c>
      <c r="S676" s="162">
        <f t="shared" si="299"/>
        <v>0</v>
      </c>
      <c r="T676" s="162">
        <f t="shared" si="299"/>
        <v>0</v>
      </c>
      <c r="U676" s="162">
        <f t="shared" si="299"/>
        <v>0</v>
      </c>
      <c r="V676" s="162">
        <f t="shared" si="299"/>
        <v>0</v>
      </c>
      <c r="W676" s="162">
        <f t="shared" si="299"/>
        <v>0</v>
      </c>
      <c r="X676" s="162">
        <f t="shared" si="299"/>
        <v>0</v>
      </c>
      <c r="Y676" s="162">
        <f t="shared" si="299"/>
        <v>0</v>
      </c>
      <c r="Z676" s="162">
        <f t="shared" si="299"/>
        <v>0</v>
      </c>
      <c r="AA676" s="162">
        <f t="shared" si="299"/>
        <v>0</v>
      </c>
      <c r="AB676" s="162">
        <f t="shared" si="299"/>
        <v>0</v>
      </c>
      <c r="AC676" s="162">
        <f t="shared" si="299"/>
        <v>0</v>
      </c>
      <c r="AD676" s="162">
        <f t="shared" si="299"/>
        <v>0</v>
      </c>
      <c r="AE676" s="162">
        <f t="shared" si="299"/>
        <v>249069.03999999998</v>
      </c>
      <c r="AF676" s="162">
        <f t="shared" si="299"/>
        <v>295872.20999999996</v>
      </c>
      <c r="AG676" s="162">
        <f t="shared" si="299"/>
        <v>0</v>
      </c>
      <c r="AH676" s="138" t="s">
        <v>17012</v>
      </c>
      <c r="AI676" s="138" t="s">
        <v>17012</v>
      </c>
      <c r="AJ676" s="138" t="s">
        <v>17012</v>
      </c>
      <c r="AK676" s="169"/>
      <c r="AL676" s="169"/>
      <c r="AM676" s="169"/>
      <c r="AN676" s="169"/>
      <c r="AO676" s="170"/>
      <c r="AP676" s="170"/>
      <c r="AQ676" s="170"/>
      <c r="AR676" s="170"/>
      <c r="AS676" s="170"/>
      <c r="AT676" s="170"/>
      <c r="AU676" s="170"/>
      <c r="AV676" s="170"/>
      <c r="AW676" s="170"/>
      <c r="AX676" s="170"/>
      <c r="AY676" s="170"/>
      <c r="AZ676" s="171"/>
      <c r="BA676" s="171"/>
      <c r="BB676" s="170"/>
      <c r="BC676" s="170"/>
      <c r="BD676" s="172"/>
      <c r="BE676" s="173">
        <f t="shared" si="282"/>
        <v>-796</v>
      </c>
      <c r="BL676" s="118" t="e">
        <f>VLOOKUP(D676,BO:BQ,3,FALSE)</f>
        <v>#N/A</v>
      </c>
      <c r="BO676" s="118" t="s">
        <v>3361</v>
      </c>
      <c r="BP676" s="118" t="s">
        <v>2983</v>
      </c>
      <c r="BQ676" s="118" t="s">
        <v>3010</v>
      </c>
      <c r="BW676" s="118" t="s">
        <v>3361</v>
      </c>
      <c r="BX676" s="118" t="s">
        <v>2983</v>
      </c>
      <c r="BY676" s="118" t="s">
        <v>3010</v>
      </c>
      <c r="CJ676" s="164">
        <f t="shared" si="256"/>
        <v>-8.7311491370201111E-10</v>
      </c>
    </row>
    <row r="677" spans="1:200" x14ac:dyDescent="0.3">
      <c r="A677" s="118">
        <v>1</v>
      </c>
      <c r="B677" s="165">
        <f>SUBTOTAL(9,$A$383:A677)</f>
        <v>252</v>
      </c>
      <c r="C677" s="165"/>
      <c r="D677" s="175" t="s">
        <v>272</v>
      </c>
      <c r="E677" s="198" t="s">
        <v>17424</v>
      </c>
      <c r="F677" s="162">
        <f t="shared" ref="F677:F678" si="300">G677+H677+I677+J677+K677+L677+N677+P677+R677+T677+V677+W677+X677+Y677+Z677+AA677+AB677+AC677+AD677+AE677+AF677+AG677</f>
        <v>4320783.5199999996</v>
      </c>
      <c r="G677" s="178">
        <v>0</v>
      </c>
      <c r="H677" s="178">
        <v>0</v>
      </c>
      <c r="I677" s="178">
        <v>0</v>
      </c>
      <c r="J677" s="178">
        <v>0</v>
      </c>
      <c r="K677" s="178">
        <v>0</v>
      </c>
      <c r="L677" s="178">
        <v>0</v>
      </c>
      <c r="M677" s="195">
        <v>0</v>
      </c>
      <c r="N677" s="178">
        <v>0</v>
      </c>
      <c r="O677" s="162">
        <v>398</v>
      </c>
      <c r="P677" s="162">
        <v>4084452.67</v>
      </c>
      <c r="Q677" s="178">
        <v>0</v>
      </c>
      <c r="R677" s="178">
        <v>0</v>
      </c>
      <c r="S677" s="162">
        <v>0</v>
      </c>
      <c r="T677" s="162">
        <v>0</v>
      </c>
      <c r="U677" s="178">
        <v>0</v>
      </c>
      <c r="V677" s="178">
        <v>0</v>
      </c>
      <c r="W677" s="178">
        <v>0</v>
      </c>
      <c r="X677" s="178">
        <v>0</v>
      </c>
      <c r="Y677" s="178">
        <v>0</v>
      </c>
      <c r="Z677" s="178">
        <v>0</v>
      </c>
      <c r="AA677" s="178">
        <v>0</v>
      </c>
      <c r="AB677" s="178">
        <v>0</v>
      </c>
      <c r="AC677" s="178">
        <v>0</v>
      </c>
      <c r="AD677" s="178">
        <v>0</v>
      </c>
      <c r="AE677" s="162">
        <f>ROUND(P677*2.14%,2)</f>
        <v>87407.29</v>
      </c>
      <c r="AF677" s="162">
        <v>148923.56</v>
      </c>
      <c r="AG677" s="178">
        <v>0</v>
      </c>
      <c r="AH677" s="138">
        <v>2024</v>
      </c>
      <c r="AI677" s="138">
        <v>2024</v>
      </c>
      <c r="AJ677" s="138">
        <v>2024</v>
      </c>
      <c r="AK677" s="169"/>
      <c r="AL677" s="169"/>
      <c r="AM677" s="169"/>
      <c r="AN677" s="169"/>
      <c r="AO677" s="170" t="s">
        <v>16940</v>
      </c>
      <c r="AP677" s="170" t="s">
        <v>16942</v>
      </c>
      <c r="AQ677" s="170">
        <v>0</v>
      </c>
      <c r="AR677" s="170" t="s">
        <v>16950</v>
      </c>
      <c r="AS677" s="170" t="s">
        <v>16938</v>
      </c>
      <c r="AT677" s="170" t="s">
        <v>16950</v>
      </c>
      <c r="AU677" s="170"/>
      <c r="AV677" s="170"/>
      <c r="AW677" s="170"/>
      <c r="AX677" s="170"/>
      <c r="AY677" s="170" t="s">
        <v>783</v>
      </c>
      <c r="AZ677" s="171">
        <v>778.3</v>
      </c>
      <c r="BA677" s="171">
        <v>344</v>
      </c>
      <c r="BB677" s="170" t="s">
        <v>2966</v>
      </c>
      <c r="BC677" s="170" t="s">
        <v>16998</v>
      </c>
      <c r="BD677" s="172"/>
      <c r="BE677" s="173">
        <f t="shared" si="282"/>
        <v>-54</v>
      </c>
      <c r="BL677" s="118" t="str">
        <f>VLOOKUP(D677,BO:BQ,3,FALSE)</f>
        <v>нет данных</v>
      </c>
      <c r="BO677" s="118" t="s">
        <v>3362</v>
      </c>
      <c r="BP677" s="118" t="s">
        <v>663</v>
      </c>
      <c r="BQ677" s="118" t="s">
        <v>3363</v>
      </c>
      <c r="BW677" s="118" t="s">
        <v>3362</v>
      </c>
      <c r="BX677" s="118" t="s">
        <v>663</v>
      </c>
      <c r="BY677" s="118" t="s">
        <v>3363</v>
      </c>
      <c r="CJ677" s="164">
        <f t="shared" si="256"/>
        <v>-3.4924596548080444E-10</v>
      </c>
    </row>
    <row r="678" spans="1:200" x14ac:dyDescent="0.3">
      <c r="A678" s="118">
        <v>1</v>
      </c>
      <c r="B678" s="165">
        <f>SUBTOTAL(9,$A$383:A678)</f>
        <v>253</v>
      </c>
      <c r="C678" s="165"/>
      <c r="D678" s="175" t="s">
        <v>271</v>
      </c>
      <c r="E678" s="198" t="s">
        <v>17424</v>
      </c>
      <c r="F678" s="162">
        <f t="shared" si="300"/>
        <v>4320783.5200000005</v>
      </c>
      <c r="G678" s="178">
        <v>0</v>
      </c>
      <c r="H678" s="178">
        <v>0</v>
      </c>
      <c r="I678" s="178">
        <v>0</v>
      </c>
      <c r="J678" s="178">
        <v>0</v>
      </c>
      <c r="K678" s="178">
        <v>0</v>
      </c>
      <c r="L678" s="178">
        <v>0</v>
      </c>
      <c r="M678" s="195">
        <v>0</v>
      </c>
      <c r="N678" s="178">
        <v>0</v>
      </c>
      <c r="O678" s="162">
        <v>398</v>
      </c>
      <c r="P678" s="162">
        <v>4086386.21</v>
      </c>
      <c r="Q678" s="178">
        <v>0</v>
      </c>
      <c r="R678" s="178">
        <v>0</v>
      </c>
      <c r="S678" s="178">
        <v>0</v>
      </c>
      <c r="T678" s="178">
        <v>0</v>
      </c>
      <c r="U678" s="178">
        <v>0</v>
      </c>
      <c r="V678" s="178">
        <v>0</v>
      </c>
      <c r="W678" s="178">
        <v>0</v>
      </c>
      <c r="X678" s="178">
        <v>0</v>
      </c>
      <c r="Y678" s="178">
        <v>0</v>
      </c>
      <c r="Z678" s="178">
        <v>0</v>
      </c>
      <c r="AA678" s="178">
        <v>0</v>
      </c>
      <c r="AB678" s="178">
        <v>0</v>
      </c>
      <c r="AC678" s="178">
        <v>0</v>
      </c>
      <c r="AD678" s="178">
        <v>0</v>
      </c>
      <c r="AE678" s="162">
        <f>ROUND(P678*2.14%,2)</f>
        <v>87448.66</v>
      </c>
      <c r="AF678" s="162">
        <v>146948.65</v>
      </c>
      <c r="AG678" s="178">
        <v>0</v>
      </c>
      <c r="AH678" s="138">
        <v>2024</v>
      </c>
      <c r="AI678" s="138">
        <v>2024</v>
      </c>
      <c r="AJ678" s="138">
        <v>2024</v>
      </c>
      <c r="AK678" s="169"/>
      <c r="AL678" s="169"/>
      <c r="AM678" s="169"/>
      <c r="AN678" s="169"/>
      <c r="AO678" s="170" t="s">
        <v>16953</v>
      </c>
      <c r="AP678" s="170" t="s">
        <v>16942</v>
      </c>
      <c r="AQ678" s="170">
        <v>0</v>
      </c>
      <c r="AR678" s="170" t="s">
        <v>16950</v>
      </c>
      <c r="AS678" s="170" t="s">
        <v>16938</v>
      </c>
      <c r="AT678" s="170" t="s">
        <v>16950</v>
      </c>
      <c r="AU678" s="170"/>
      <c r="AV678" s="170"/>
      <c r="AW678" s="170"/>
      <c r="AX678" s="170"/>
      <c r="AY678" s="170" t="s">
        <v>783</v>
      </c>
      <c r="AZ678" s="171">
        <v>779.9</v>
      </c>
      <c r="BA678" s="171">
        <v>344</v>
      </c>
      <c r="BB678" s="170" t="s">
        <v>2966</v>
      </c>
      <c r="BC678" s="170" t="s">
        <v>16998</v>
      </c>
      <c r="BD678" s="172"/>
      <c r="BE678" s="173">
        <f t="shared" si="282"/>
        <v>-54</v>
      </c>
      <c r="BL678" s="118" t="str">
        <f>VLOOKUP(D678,BO:BQ,3,FALSE)</f>
        <v>нет данных</v>
      </c>
      <c r="BO678" s="118" t="s">
        <v>670</v>
      </c>
      <c r="BP678" s="118" t="s">
        <v>715</v>
      </c>
      <c r="BQ678" s="118" t="s">
        <v>3364</v>
      </c>
      <c r="BW678" s="118" t="s">
        <v>670</v>
      </c>
      <c r="BX678" s="118" t="s">
        <v>715</v>
      </c>
      <c r="BY678" s="118" t="s">
        <v>3364</v>
      </c>
      <c r="CJ678" s="164">
        <f t="shared" si="256"/>
        <v>5.2386894822120667E-10</v>
      </c>
    </row>
    <row r="679" spans="1:200" s="184" customFormat="1" x14ac:dyDescent="0.3">
      <c r="A679" s="118">
        <v>1</v>
      </c>
      <c r="B679" s="165">
        <f>SUBTOTAL(9,$A$383:A679)</f>
        <v>254</v>
      </c>
      <c r="C679" s="165"/>
      <c r="D679" s="160" t="s">
        <v>15495</v>
      </c>
      <c r="E679" s="198" t="s">
        <v>17424</v>
      </c>
      <c r="F679" s="162">
        <f t="shared" ref="F679:F688" si="301">G679+H679+I679+J679+K679+L679+N679+P679+R679+T679+V679+W679+X679+Y679+Z679+AA679+AB679+AC679+AD679+AE679+AF679+AG679</f>
        <v>504046.25</v>
      </c>
      <c r="G679" s="179">
        <v>0</v>
      </c>
      <c r="H679" s="179">
        <v>493485.66</v>
      </c>
      <c r="I679" s="179">
        <v>0</v>
      </c>
      <c r="J679" s="179">
        <v>0</v>
      </c>
      <c r="K679" s="179">
        <v>0</v>
      </c>
      <c r="L679" s="179">
        <v>0</v>
      </c>
      <c r="M679" s="200">
        <v>0</v>
      </c>
      <c r="N679" s="179">
        <v>0</v>
      </c>
      <c r="O679" s="179">
        <v>0</v>
      </c>
      <c r="P679" s="179">
        <v>0</v>
      </c>
      <c r="Q679" s="179">
        <v>0</v>
      </c>
      <c r="R679" s="179">
        <v>0</v>
      </c>
      <c r="S679" s="179">
        <v>0</v>
      </c>
      <c r="T679" s="179">
        <v>0</v>
      </c>
      <c r="U679" s="179">
        <v>0</v>
      </c>
      <c r="V679" s="179">
        <v>0</v>
      </c>
      <c r="W679" s="179">
        <v>0</v>
      </c>
      <c r="X679" s="179">
        <v>0</v>
      </c>
      <c r="Y679" s="179">
        <v>0</v>
      </c>
      <c r="Z679" s="179">
        <v>0</v>
      </c>
      <c r="AA679" s="179">
        <v>0</v>
      </c>
      <c r="AB679" s="179">
        <v>0</v>
      </c>
      <c r="AC679" s="179">
        <v>0</v>
      </c>
      <c r="AD679" s="179">
        <v>0</v>
      </c>
      <c r="AE679" s="216">
        <f t="shared" ref="AE679:AE685" si="302">ROUND(P679*2.14%,2)+ROUND(G679*2.14%,2)+ROUND(H679*2.14%,2)+ROUND(I679*2.14%,2)+ROUND(J679*2.14%,2)+ROUND(K679*2.14%,2)+ROUND(L679*2.14%,2)+ROUND(N679*2.14%,2)+ROUND(R679*2.14%,2)+ROUND(T679*2.14%,2)+ROUND(V679*2.14%,2)+ROUND(W679*2.14%,2)+ROUND(X679*2.14%,2)+ROUND(Y679*2.14%,2)+ROUND(Z679*2.14%,2)+ROUND(AA679*2.14%,2)+ROUND(AB679*2.14%,2)+ROUND(AC679*2.14%,2)+ROUND(AD679*2.14%,2)</f>
        <v>10560.59</v>
      </c>
      <c r="AF679" s="179">
        <v>0</v>
      </c>
      <c r="AG679" s="179">
        <v>0</v>
      </c>
      <c r="AH679" s="181" t="s">
        <v>17033</v>
      </c>
      <c r="AI679" s="181">
        <v>2024</v>
      </c>
      <c r="AJ679" s="181">
        <v>2024</v>
      </c>
      <c r="BY679" s="185"/>
      <c r="CJ679" s="164">
        <f t="shared" ref="CJ679:CJ685" si="303">F679-G679-H679-I679-J679-K679-L679-N679-P679-R679-T679-V679-W679-X679-Y679-Z679-AA679-AB679-AC679-AD679-AE679-AF679-AG679</f>
        <v>2.5465851649641991E-11</v>
      </c>
    </row>
    <row r="680" spans="1:200" s="184" customFormat="1" x14ac:dyDescent="0.3">
      <c r="A680" s="118">
        <v>1</v>
      </c>
      <c r="B680" s="165">
        <f>SUBTOTAL(9,$A$383:A680)</f>
        <v>255</v>
      </c>
      <c r="C680" s="165"/>
      <c r="D680" s="160" t="s">
        <v>15497</v>
      </c>
      <c r="E680" s="198" t="s">
        <v>17424</v>
      </c>
      <c r="F680" s="162">
        <f t="shared" si="301"/>
        <v>504046.25</v>
      </c>
      <c r="G680" s="179">
        <v>0</v>
      </c>
      <c r="H680" s="179">
        <v>493485.66</v>
      </c>
      <c r="I680" s="179">
        <v>0</v>
      </c>
      <c r="J680" s="179">
        <v>0</v>
      </c>
      <c r="K680" s="179">
        <v>0</v>
      </c>
      <c r="L680" s="179">
        <v>0</v>
      </c>
      <c r="M680" s="200">
        <v>0</v>
      </c>
      <c r="N680" s="179">
        <v>0</v>
      </c>
      <c r="O680" s="179">
        <v>0</v>
      </c>
      <c r="P680" s="179">
        <v>0</v>
      </c>
      <c r="Q680" s="179">
        <v>0</v>
      </c>
      <c r="R680" s="179">
        <v>0</v>
      </c>
      <c r="S680" s="179">
        <v>0</v>
      </c>
      <c r="T680" s="179">
        <v>0</v>
      </c>
      <c r="U680" s="179">
        <v>0</v>
      </c>
      <c r="V680" s="179">
        <v>0</v>
      </c>
      <c r="W680" s="179">
        <v>0</v>
      </c>
      <c r="X680" s="179">
        <v>0</v>
      </c>
      <c r="Y680" s="179">
        <v>0</v>
      </c>
      <c r="Z680" s="179">
        <v>0</v>
      </c>
      <c r="AA680" s="179">
        <v>0</v>
      </c>
      <c r="AB680" s="179">
        <v>0</v>
      </c>
      <c r="AC680" s="179">
        <v>0</v>
      </c>
      <c r="AD680" s="179">
        <v>0</v>
      </c>
      <c r="AE680" s="216">
        <f t="shared" si="302"/>
        <v>10560.59</v>
      </c>
      <c r="AF680" s="179">
        <v>0</v>
      </c>
      <c r="AG680" s="179">
        <v>0</v>
      </c>
      <c r="AH680" s="181" t="s">
        <v>17033</v>
      </c>
      <c r="AI680" s="181">
        <v>2024</v>
      </c>
      <c r="AJ680" s="181">
        <v>2024</v>
      </c>
      <c r="BY680" s="185"/>
      <c r="CJ680" s="164">
        <f t="shared" si="303"/>
        <v>2.5465851649641991E-11</v>
      </c>
    </row>
    <row r="681" spans="1:200" s="184" customFormat="1" x14ac:dyDescent="0.3">
      <c r="A681" s="118">
        <v>1</v>
      </c>
      <c r="B681" s="165">
        <f>SUBTOTAL(9,$A$383:A681)</f>
        <v>256</v>
      </c>
      <c r="C681" s="165"/>
      <c r="D681" s="160" t="s">
        <v>15498</v>
      </c>
      <c r="E681" s="198" t="s">
        <v>17424</v>
      </c>
      <c r="F681" s="162">
        <f t="shared" si="301"/>
        <v>504046.25</v>
      </c>
      <c r="G681" s="179">
        <v>0</v>
      </c>
      <c r="H681" s="179">
        <v>493485.66</v>
      </c>
      <c r="I681" s="179">
        <v>0</v>
      </c>
      <c r="J681" s="179">
        <v>0</v>
      </c>
      <c r="K681" s="179">
        <v>0</v>
      </c>
      <c r="L681" s="179">
        <v>0</v>
      </c>
      <c r="M681" s="200">
        <v>0</v>
      </c>
      <c r="N681" s="179">
        <v>0</v>
      </c>
      <c r="O681" s="179">
        <v>0</v>
      </c>
      <c r="P681" s="179">
        <v>0</v>
      </c>
      <c r="Q681" s="179">
        <v>0</v>
      </c>
      <c r="R681" s="179">
        <v>0</v>
      </c>
      <c r="S681" s="179">
        <v>0</v>
      </c>
      <c r="T681" s="179">
        <v>0</v>
      </c>
      <c r="U681" s="179">
        <v>0</v>
      </c>
      <c r="V681" s="179">
        <v>0</v>
      </c>
      <c r="W681" s="179">
        <v>0</v>
      </c>
      <c r="X681" s="179">
        <v>0</v>
      </c>
      <c r="Y681" s="179">
        <v>0</v>
      </c>
      <c r="Z681" s="179">
        <v>0</v>
      </c>
      <c r="AA681" s="179">
        <v>0</v>
      </c>
      <c r="AB681" s="179">
        <v>0</v>
      </c>
      <c r="AC681" s="179">
        <v>0</v>
      </c>
      <c r="AD681" s="179">
        <v>0</v>
      </c>
      <c r="AE681" s="216">
        <f t="shared" si="302"/>
        <v>10560.59</v>
      </c>
      <c r="AF681" s="179">
        <v>0</v>
      </c>
      <c r="AG681" s="179">
        <v>0</v>
      </c>
      <c r="AH681" s="181" t="s">
        <v>17033</v>
      </c>
      <c r="AI681" s="181">
        <v>2024</v>
      </c>
      <c r="AJ681" s="181">
        <v>2024</v>
      </c>
      <c r="BY681" s="185"/>
      <c r="CJ681" s="164">
        <f t="shared" si="303"/>
        <v>2.5465851649641991E-11</v>
      </c>
    </row>
    <row r="682" spans="1:200" s="184" customFormat="1" x14ac:dyDescent="0.3">
      <c r="A682" s="118">
        <v>1</v>
      </c>
      <c r="B682" s="165">
        <f>SUBTOTAL(9,$A$383:A682)</f>
        <v>257</v>
      </c>
      <c r="C682" s="165"/>
      <c r="D682" s="160" t="s">
        <v>15499</v>
      </c>
      <c r="E682" s="198" t="s">
        <v>17424</v>
      </c>
      <c r="F682" s="162">
        <f t="shared" si="301"/>
        <v>504046.25</v>
      </c>
      <c r="G682" s="179">
        <v>0</v>
      </c>
      <c r="H682" s="179">
        <v>493485.66</v>
      </c>
      <c r="I682" s="179">
        <v>0</v>
      </c>
      <c r="J682" s="179">
        <v>0</v>
      </c>
      <c r="K682" s="179">
        <v>0</v>
      </c>
      <c r="L682" s="179">
        <v>0</v>
      </c>
      <c r="M682" s="200">
        <v>0</v>
      </c>
      <c r="N682" s="179">
        <v>0</v>
      </c>
      <c r="O682" s="179">
        <v>0</v>
      </c>
      <c r="P682" s="179">
        <v>0</v>
      </c>
      <c r="Q682" s="179">
        <v>0</v>
      </c>
      <c r="R682" s="179">
        <v>0</v>
      </c>
      <c r="S682" s="179">
        <v>0</v>
      </c>
      <c r="T682" s="179">
        <v>0</v>
      </c>
      <c r="U682" s="179">
        <v>0</v>
      </c>
      <c r="V682" s="179">
        <v>0</v>
      </c>
      <c r="W682" s="179">
        <v>0</v>
      </c>
      <c r="X682" s="179">
        <v>0</v>
      </c>
      <c r="Y682" s="179">
        <v>0</v>
      </c>
      <c r="Z682" s="179">
        <v>0</v>
      </c>
      <c r="AA682" s="179">
        <v>0</v>
      </c>
      <c r="AB682" s="179">
        <v>0</v>
      </c>
      <c r="AC682" s="179">
        <v>0</v>
      </c>
      <c r="AD682" s="179">
        <v>0</v>
      </c>
      <c r="AE682" s="216">
        <f t="shared" si="302"/>
        <v>10560.59</v>
      </c>
      <c r="AF682" s="179">
        <v>0</v>
      </c>
      <c r="AG682" s="179">
        <v>0</v>
      </c>
      <c r="AH682" s="181" t="s">
        <v>17033</v>
      </c>
      <c r="AI682" s="181">
        <v>2024</v>
      </c>
      <c r="AJ682" s="181">
        <v>2024</v>
      </c>
      <c r="BY682" s="185"/>
      <c r="CJ682" s="164">
        <f t="shared" si="303"/>
        <v>2.5465851649641991E-11</v>
      </c>
    </row>
    <row r="683" spans="1:200" s="184" customFormat="1" x14ac:dyDescent="0.3">
      <c r="A683" s="118">
        <v>1</v>
      </c>
      <c r="B683" s="165">
        <f>SUBTOTAL(9,$A$383:A683)</f>
        <v>258</v>
      </c>
      <c r="C683" s="165"/>
      <c r="D683" s="160" t="s">
        <v>15500</v>
      </c>
      <c r="E683" s="198" t="s">
        <v>17424</v>
      </c>
      <c r="F683" s="162">
        <f t="shared" si="301"/>
        <v>504046.25</v>
      </c>
      <c r="G683" s="179">
        <v>0</v>
      </c>
      <c r="H683" s="179">
        <v>493485.66</v>
      </c>
      <c r="I683" s="179">
        <v>0</v>
      </c>
      <c r="J683" s="179">
        <v>0</v>
      </c>
      <c r="K683" s="179">
        <v>0</v>
      </c>
      <c r="L683" s="179">
        <v>0</v>
      </c>
      <c r="M683" s="200">
        <v>0</v>
      </c>
      <c r="N683" s="179">
        <v>0</v>
      </c>
      <c r="O683" s="179">
        <v>0</v>
      </c>
      <c r="P683" s="179">
        <v>0</v>
      </c>
      <c r="Q683" s="179">
        <v>0</v>
      </c>
      <c r="R683" s="179">
        <v>0</v>
      </c>
      <c r="S683" s="179">
        <v>0</v>
      </c>
      <c r="T683" s="179">
        <v>0</v>
      </c>
      <c r="U683" s="179">
        <v>0</v>
      </c>
      <c r="V683" s="179">
        <v>0</v>
      </c>
      <c r="W683" s="179">
        <v>0</v>
      </c>
      <c r="X683" s="179">
        <v>0</v>
      </c>
      <c r="Y683" s="179">
        <v>0</v>
      </c>
      <c r="Z683" s="179">
        <v>0</v>
      </c>
      <c r="AA683" s="179">
        <v>0</v>
      </c>
      <c r="AB683" s="179">
        <v>0</v>
      </c>
      <c r="AC683" s="179">
        <v>0</v>
      </c>
      <c r="AD683" s="179">
        <v>0</v>
      </c>
      <c r="AE683" s="216">
        <f t="shared" si="302"/>
        <v>10560.59</v>
      </c>
      <c r="AF683" s="179">
        <v>0</v>
      </c>
      <c r="AG683" s="179">
        <v>0</v>
      </c>
      <c r="AH683" s="181" t="s">
        <v>17033</v>
      </c>
      <c r="AI683" s="181">
        <v>2024</v>
      </c>
      <c r="AJ683" s="181">
        <v>2024</v>
      </c>
      <c r="BY683" s="185"/>
      <c r="CJ683" s="164">
        <f t="shared" si="303"/>
        <v>2.5465851649641991E-11</v>
      </c>
    </row>
    <row r="684" spans="1:200" s="184" customFormat="1" x14ac:dyDescent="0.3">
      <c r="A684" s="118">
        <v>1</v>
      </c>
      <c r="B684" s="165">
        <f>SUBTOTAL(9,$A$383:A684)</f>
        <v>259</v>
      </c>
      <c r="C684" s="165"/>
      <c r="D684" s="160" t="s">
        <v>15501</v>
      </c>
      <c r="E684" s="198" t="s">
        <v>17424</v>
      </c>
      <c r="F684" s="162">
        <f t="shared" si="301"/>
        <v>504046.25</v>
      </c>
      <c r="G684" s="179">
        <v>0</v>
      </c>
      <c r="H684" s="179">
        <v>493485.66</v>
      </c>
      <c r="I684" s="179">
        <v>0</v>
      </c>
      <c r="J684" s="179">
        <v>0</v>
      </c>
      <c r="K684" s="179">
        <v>0</v>
      </c>
      <c r="L684" s="179">
        <v>0</v>
      </c>
      <c r="M684" s="200">
        <v>0</v>
      </c>
      <c r="N684" s="179">
        <v>0</v>
      </c>
      <c r="O684" s="179">
        <v>0</v>
      </c>
      <c r="P684" s="179">
        <v>0</v>
      </c>
      <c r="Q684" s="179">
        <v>0</v>
      </c>
      <c r="R684" s="179">
        <v>0</v>
      </c>
      <c r="S684" s="179">
        <v>0</v>
      </c>
      <c r="T684" s="179">
        <v>0</v>
      </c>
      <c r="U684" s="179">
        <v>0</v>
      </c>
      <c r="V684" s="179">
        <v>0</v>
      </c>
      <c r="W684" s="179">
        <v>0</v>
      </c>
      <c r="X684" s="179">
        <v>0</v>
      </c>
      <c r="Y684" s="179">
        <v>0</v>
      </c>
      <c r="Z684" s="179">
        <v>0</v>
      </c>
      <c r="AA684" s="179">
        <v>0</v>
      </c>
      <c r="AB684" s="179">
        <v>0</v>
      </c>
      <c r="AC684" s="179">
        <v>0</v>
      </c>
      <c r="AD684" s="179">
        <v>0</v>
      </c>
      <c r="AE684" s="216">
        <f t="shared" si="302"/>
        <v>10560.59</v>
      </c>
      <c r="AF684" s="179">
        <v>0</v>
      </c>
      <c r="AG684" s="179">
        <v>0</v>
      </c>
      <c r="AH684" s="181" t="s">
        <v>17033</v>
      </c>
      <c r="AI684" s="181">
        <v>2024</v>
      </c>
      <c r="AJ684" s="181">
        <v>2024</v>
      </c>
      <c r="BY684" s="185"/>
      <c r="CJ684" s="164">
        <f t="shared" si="303"/>
        <v>2.5465851649641991E-11</v>
      </c>
    </row>
    <row r="685" spans="1:200" s="184" customFormat="1" x14ac:dyDescent="0.3">
      <c r="A685" s="118">
        <v>1</v>
      </c>
      <c r="B685" s="165">
        <f>SUBTOTAL(9,$A$383:A685)</f>
        <v>260</v>
      </c>
      <c r="C685" s="165"/>
      <c r="D685" s="160" t="s">
        <v>15503</v>
      </c>
      <c r="E685" s="198" t="s">
        <v>17424</v>
      </c>
      <c r="F685" s="162">
        <f t="shared" si="301"/>
        <v>517837.83</v>
      </c>
      <c r="G685" s="179">
        <v>0</v>
      </c>
      <c r="H685" s="179">
        <v>506988.28</v>
      </c>
      <c r="I685" s="179">
        <v>0</v>
      </c>
      <c r="J685" s="179">
        <v>0</v>
      </c>
      <c r="K685" s="179">
        <v>0</v>
      </c>
      <c r="L685" s="179">
        <v>0</v>
      </c>
      <c r="M685" s="200">
        <v>0</v>
      </c>
      <c r="N685" s="179">
        <v>0</v>
      </c>
      <c r="O685" s="179">
        <v>0</v>
      </c>
      <c r="P685" s="179">
        <v>0</v>
      </c>
      <c r="Q685" s="179">
        <v>0</v>
      </c>
      <c r="R685" s="179">
        <v>0</v>
      </c>
      <c r="S685" s="179">
        <v>0</v>
      </c>
      <c r="T685" s="179">
        <v>0</v>
      </c>
      <c r="U685" s="179">
        <v>0</v>
      </c>
      <c r="V685" s="179">
        <v>0</v>
      </c>
      <c r="W685" s="179">
        <v>0</v>
      </c>
      <c r="X685" s="179">
        <v>0</v>
      </c>
      <c r="Y685" s="179">
        <v>0</v>
      </c>
      <c r="Z685" s="179">
        <v>0</v>
      </c>
      <c r="AA685" s="179">
        <v>0</v>
      </c>
      <c r="AB685" s="179">
        <v>0</v>
      </c>
      <c r="AC685" s="179">
        <v>0</v>
      </c>
      <c r="AD685" s="179">
        <v>0</v>
      </c>
      <c r="AE685" s="216">
        <f t="shared" si="302"/>
        <v>10849.55</v>
      </c>
      <c r="AF685" s="179">
        <v>0</v>
      </c>
      <c r="AG685" s="179">
        <v>0</v>
      </c>
      <c r="AH685" s="181" t="s">
        <v>17033</v>
      </c>
      <c r="AI685" s="181">
        <v>2024</v>
      </c>
      <c r="AJ685" s="181">
        <v>2024</v>
      </c>
      <c r="BY685" s="185"/>
      <c r="CJ685" s="164">
        <f t="shared" si="303"/>
        <v>-1.0913936421275139E-11</v>
      </c>
    </row>
    <row r="686" spans="1:200" x14ac:dyDescent="0.3">
      <c r="B686" s="196" t="s">
        <v>17393</v>
      </c>
      <c r="C686" s="196"/>
      <c r="D686" s="196"/>
      <c r="E686" s="197"/>
      <c r="F686" s="161">
        <f>SUM(F687:F688)</f>
        <v>4266246.9800000004</v>
      </c>
      <c r="G686" s="162">
        <f t="shared" ref="G686:AG686" si="304">SUM(G687:G688)</f>
        <v>0</v>
      </c>
      <c r="H686" s="162">
        <f t="shared" si="304"/>
        <v>0</v>
      </c>
      <c r="I686" s="162">
        <f t="shared" si="304"/>
        <v>0</v>
      </c>
      <c r="J686" s="162">
        <f t="shared" si="304"/>
        <v>0</v>
      </c>
      <c r="K686" s="162">
        <f t="shared" si="304"/>
        <v>0</v>
      </c>
      <c r="L686" s="162">
        <f t="shared" si="304"/>
        <v>0</v>
      </c>
      <c r="M686" s="163">
        <f t="shared" si="304"/>
        <v>0</v>
      </c>
      <c r="N686" s="162">
        <f t="shared" si="304"/>
        <v>0</v>
      </c>
      <c r="O686" s="162">
        <f t="shared" si="304"/>
        <v>422</v>
      </c>
      <c r="P686" s="162">
        <f t="shared" si="304"/>
        <v>3910310</v>
      </c>
      <c r="Q686" s="162">
        <f t="shared" si="304"/>
        <v>0</v>
      </c>
      <c r="R686" s="162">
        <f t="shared" si="304"/>
        <v>0</v>
      </c>
      <c r="S686" s="162">
        <f t="shared" si="304"/>
        <v>0</v>
      </c>
      <c r="T686" s="162">
        <f t="shared" si="304"/>
        <v>0</v>
      </c>
      <c r="U686" s="162">
        <f t="shared" si="304"/>
        <v>0</v>
      </c>
      <c r="V686" s="162">
        <f t="shared" si="304"/>
        <v>0</v>
      </c>
      <c r="W686" s="162">
        <f t="shared" si="304"/>
        <v>0</v>
      </c>
      <c r="X686" s="162">
        <f t="shared" si="304"/>
        <v>0</v>
      </c>
      <c r="Y686" s="162">
        <f t="shared" si="304"/>
        <v>0</v>
      </c>
      <c r="Z686" s="162">
        <f t="shared" si="304"/>
        <v>0</v>
      </c>
      <c r="AA686" s="162">
        <f t="shared" si="304"/>
        <v>0</v>
      </c>
      <c r="AB686" s="162">
        <f t="shared" si="304"/>
        <v>0</v>
      </c>
      <c r="AC686" s="162">
        <f t="shared" si="304"/>
        <v>0</v>
      </c>
      <c r="AD686" s="162">
        <f t="shared" si="304"/>
        <v>0</v>
      </c>
      <c r="AE686" s="162">
        <f t="shared" si="304"/>
        <v>83680.63</v>
      </c>
      <c r="AF686" s="162">
        <f t="shared" si="304"/>
        <v>272256.34999999998</v>
      </c>
      <c r="AG686" s="162">
        <f t="shared" si="304"/>
        <v>0</v>
      </c>
      <c r="AH686" s="138" t="s">
        <v>17012</v>
      </c>
      <c r="AI686" s="138" t="s">
        <v>17012</v>
      </c>
      <c r="AJ686" s="138" t="s">
        <v>17012</v>
      </c>
      <c r="AK686" s="169"/>
      <c r="AL686" s="169"/>
      <c r="AM686" s="169"/>
      <c r="AN686" s="169"/>
      <c r="AO686" s="170"/>
      <c r="AP686" s="170"/>
      <c r="AQ686" s="170"/>
      <c r="AR686" s="170"/>
      <c r="AS686" s="170"/>
      <c r="AT686" s="170"/>
      <c r="AU686" s="170"/>
      <c r="AV686" s="170"/>
      <c r="AW686" s="170"/>
      <c r="AX686" s="170"/>
      <c r="AY686" s="170"/>
      <c r="AZ686" s="171"/>
      <c r="BA686" s="171"/>
      <c r="BB686" s="170"/>
      <c r="BC686" s="170"/>
      <c r="BD686" s="172"/>
      <c r="BE686" s="173">
        <f t="shared" si="282"/>
        <v>-422</v>
      </c>
      <c r="BL686" s="118" t="e">
        <f>VLOOKUP(D686,BO:BQ,3,FALSE)</f>
        <v>#N/A</v>
      </c>
      <c r="BO686" s="118" t="s">
        <v>671</v>
      </c>
      <c r="BP686" s="118" t="s">
        <v>1269</v>
      </c>
      <c r="BQ686" s="118" t="s">
        <v>3365</v>
      </c>
      <c r="BW686" s="118" t="s">
        <v>671</v>
      </c>
      <c r="BX686" s="118" t="s">
        <v>1269</v>
      </c>
      <c r="BY686" s="118" t="s">
        <v>3365</v>
      </c>
      <c r="CJ686" s="164">
        <f t="shared" si="256"/>
        <v>4.6566128730773926E-10</v>
      </c>
    </row>
    <row r="687" spans="1:200" s="184" customFormat="1" x14ac:dyDescent="0.3">
      <c r="A687" s="118">
        <v>1</v>
      </c>
      <c r="B687" s="165">
        <f>SUBTOTAL(9,$A$383:A687)</f>
        <v>261</v>
      </c>
      <c r="C687" s="165"/>
      <c r="D687" s="160" t="s">
        <v>17404</v>
      </c>
      <c r="E687" s="198" t="s">
        <v>17424</v>
      </c>
      <c r="F687" s="162">
        <f t="shared" si="301"/>
        <v>2112904.31</v>
      </c>
      <c r="G687" s="179">
        <v>0</v>
      </c>
      <c r="H687" s="179">
        <v>0</v>
      </c>
      <c r="I687" s="179">
        <v>0</v>
      </c>
      <c r="J687" s="179">
        <v>0</v>
      </c>
      <c r="K687" s="179">
        <v>0</v>
      </c>
      <c r="L687" s="179">
        <v>0</v>
      </c>
      <c r="M687" s="200">
        <v>0</v>
      </c>
      <c r="N687" s="179">
        <v>0</v>
      </c>
      <c r="O687" s="179">
        <v>209</v>
      </c>
      <c r="P687" s="179">
        <v>1935478.52</v>
      </c>
      <c r="Q687" s="179">
        <v>0</v>
      </c>
      <c r="R687" s="179">
        <v>0</v>
      </c>
      <c r="S687" s="179">
        <v>0</v>
      </c>
      <c r="T687" s="179">
        <v>0</v>
      </c>
      <c r="U687" s="179">
        <v>0</v>
      </c>
      <c r="V687" s="179">
        <v>0</v>
      </c>
      <c r="W687" s="179">
        <v>0</v>
      </c>
      <c r="X687" s="179">
        <v>0</v>
      </c>
      <c r="Y687" s="179">
        <v>0</v>
      </c>
      <c r="Z687" s="179">
        <v>0</v>
      </c>
      <c r="AA687" s="179">
        <v>0</v>
      </c>
      <c r="AB687" s="179">
        <v>0</v>
      </c>
      <c r="AC687" s="179">
        <v>0</v>
      </c>
      <c r="AD687" s="179">
        <v>0</v>
      </c>
      <c r="AE687" s="216">
        <f>ROUND(P687*2.14%,2)</f>
        <v>41419.24</v>
      </c>
      <c r="AF687" s="179">
        <v>136006.54999999999</v>
      </c>
      <c r="AG687" s="179">
        <v>0</v>
      </c>
      <c r="AH687" s="181">
        <v>2024</v>
      </c>
      <c r="AI687" s="181">
        <v>2024</v>
      </c>
      <c r="AJ687" s="181">
        <v>2024</v>
      </c>
      <c r="BY687" s="185"/>
      <c r="CJ687" s="164"/>
    </row>
    <row r="688" spans="1:200" s="184" customFormat="1" x14ac:dyDescent="0.3">
      <c r="A688" s="118">
        <v>1</v>
      </c>
      <c r="B688" s="165">
        <f>SUBTOTAL(9,$A$383:A688)</f>
        <v>262</v>
      </c>
      <c r="C688" s="165"/>
      <c r="D688" s="160" t="s">
        <v>17405</v>
      </c>
      <c r="E688" s="198" t="s">
        <v>17424</v>
      </c>
      <c r="F688" s="162">
        <f t="shared" si="301"/>
        <v>2153342.67</v>
      </c>
      <c r="G688" s="179">
        <v>0</v>
      </c>
      <c r="H688" s="179">
        <v>0</v>
      </c>
      <c r="I688" s="179">
        <v>0</v>
      </c>
      <c r="J688" s="179">
        <v>0</v>
      </c>
      <c r="K688" s="179">
        <v>0</v>
      </c>
      <c r="L688" s="179">
        <v>0</v>
      </c>
      <c r="M688" s="200">
        <v>0</v>
      </c>
      <c r="N688" s="179">
        <v>0</v>
      </c>
      <c r="O688" s="179">
        <v>213</v>
      </c>
      <c r="P688" s="179">
        <v>1974831.48</v>
      </c>
      <c r="Q688" s="179">
        <v>0</v>
      </c>
      <c r="R688" s="179">
        <v>0</v>
      </c>
      <c r="S688" s="179">
        <v>0</v>
      </c>
      <c r="T688" s="179">
        <v>0</v>
      </c>
      <c r="U688" s="179">
        <v>0</v>
      </c>
      <c r="V688" s="179">
        <v>0</v>
      </c>
      <c r="W688" s="179">
        <v>0</v>
      </c>
      <c r="X688" s="179">
        <v>0</v>
      </c>
      <c r="Y688" s="179">
        <v>0</v>
      </c>
      <c r="Z688" s="179">
        <v>0</v>
      </c>
      <c r="AA688" s="179">
        <v>0</v>
      </c>
      <c r="AB688" s="179">
        <v>0</v>
      </c>
      <c r="AC688" s="179">
        <v>0</v>
      </c>
      <c r="AD688" s="179">
        <v>0</v>
      </c>
      <c r="AE688" s="216">
        <f>ROUND(P688*2.14%,2)</f>
        <v>42261.39</v>
      </c>
      <c r="AF688" s="179">
        <v>136249.79999999999</v>
      </c>
      <c r="AG688" s="179">
        <v>0</v>
      </c>
      <c r="AH688" s="181">
        <v>2024</v>
      </c>
      <c r="AI688" s="181">
        <v>2024</v>
      </c>
      <c r="AJ688" s="181">
        <v>2024</v>
      </c>
      <c r="BY688" s="185"/>
      <c r="CJ688" s="164"/>
    </row>
    <row r="689" spans="1:120" x14ac:dyDescent="0.3">
      <c r="B689" s="196" t="s">
        <v>270</v>
      </c>
      <c r="C689" s="196"/>
      <c r="D689" s="196"/>
      <c r="E689" s="197"/>
      <c r="F689" s="161">
        <f>F690</f>
        <v>7371386.96</v>
      </c>
      <c r="G689" s="162">
        <f t="shared" ref="G689:AG689" si="305">G690</f>
        <v>0</v>
      </c>
      <c r="H689" s="162">
        <f t="shared" si="305"/>
        <v>0</v>
      </c>
      <c r="I689" s="162">
        <f t="shared" si="305"/>
        <v>0</v>
      </c>
      <c r="J689" s="162">
        <f t="shared" si="305"/>
        <v>0</v>
      </c>
      <c r="K689" s="162">
        <f t="shared" si="305"/>
        <v>0</v>
      </c>
      <c r="L689" s="162">
        <f t="shared" si="305"/>
        <v>0</v>
      </c>
      <c r="M689" s="163">
        <f t="shared" si="305"/>
        <v>0</v>
      </c>
      <c r="N689" s="162">
        <f t="shared" si="305"/>
        <v>0</v>
      </c>
      <c r="O689" s="162">
        <f t="shared" si="305"/>
        <v>679</v>
      </c>
      <c r="P689" s="162">
        <f t="shared" si="305"/>
        <v>7130423.54</v>
      </c>
      <c r="Q689" s="162">
        <f t="shared" si="305"/>
        <v>0</v>
      </c>
      <c r="R689" s="162">
        <f t="shared" si="305"/>
        <v>0</v>
      </c>
      <c r="S689" s="162">
        <f t="shared" si="305"/>
        <v>0</v>
      </c>
      <c r="T689" s="162">
        <f t="shared" si="305"/>
        <v>0</v>
      </c>
      <c r="U689" s="162">
        <f t="shared" si="305"/>
        <v>0</v>
      </c>
      <c r="V689" s="162">
        <f t="shared" si="305"/>
        <v>0</v>
      </c>
      <c r="W689" s="162">
        <f t="shared" si="305"/>
        <v>0</v>
      </c>
      <c r="X689" s="162">
        <f t="shared" si="305"/>
        <v>0</v>
      </c>
      <c r="Y689" s="162">
        <f t="shared" si="305"/>
        <v>0</v>
      </c>
      <c r="Z689" s="162">
        <f t="shared" si="305"/>
        <v>0</v>
      </c>
      <c r="AA689" s="162">
        <f t="shared" si="305"/>
        <v>0</v>
      </c>
      <c r="AB689" s="162">
        <f t="shared" si="305"/>
        <v>0</v>
      </c>
      <c r="AC689" s="162">
        <f t="shared" si="305"/>
        <v>0</v>
      </c>
      <c r="AD689" s="162">
        <f t="shared" si="305"/>
        <v>0</v>
      </c>
      <c r="AE689" s="162">
        <f t="shared" si="305"/>
        <v>152591.06</v>
      </c>
      <c r="AF689" s="162">
        <f t="shared" si="305"/>
        <v>88372.36</v>
      </c>
      <c r="AG689" s="162">
        <f t="shared" si="305"/>
        <v>0</v>
      </c>
      <c r="AH689" s="138" t="s">
        <v>17012</v>
      </c>
      <c r="AI689" s="138" t="s">
        <v>17012</v>
      </c>
      <c r="AJ689" s="138" t="s">
        <v>17012</v>
      </c>
      <c r="AK689" s="169"/>
      <c r="AL689" s="169"/>
      <c r="AM689" s="169"/>
      <c r="AN689" s="169"/>
      <c r="AO689" s="170"/>
      <c r="AP689" s="170"/>
      <c r="AQ689" s="170"/>
      <c r="AR689" s="170"/>
      <c r="AS689" s="170"/>
      <c r="AT689" s="170"/>
      <c r="AU689" s="170"/>
      <c r="AV689" s="170"/>
      <c r="AW689" s="170"/>
      <c r="AX689" s="170"/>
      <c r="AY689" s="170"/>
      <c r="AZ689" s="171"/>
      <c r="BA689" s="171"/>
      <c r="BB689" s="170"/>
      <c r="BC689" s="170"/>
      <c r="BD689" s="172"/>
      <c r="BE689" s="173">
        <f t="shared" si="282"/>
        <v>-679</v>
      </c>
      <c r="BL689" s="118" t="e">
        <f>VLOOKUP(D689,BO:BQ,3,FALSE)</f>
        <v>#N/A</v>
      </c>
      <c r="BO689" s="118" t="s">
        <v>672</v>
      </c>
      <c r="BP689" s="118" t="s">
        <v>658</v>
      </c>
      <c r="BQ689" s="118" t="s">
        <v>3368</v>
      </c>
      <c r="BW689" s="118" t="s">
        <v>672</v>
      </c>
      <c r="BX689" s="118" t="s">
        <v>658</v>
      </c>
      <c r="BY689" s="118" t="s">
        <v>3368</v>
      </c>
      <c r="CJ689" s="164">
        <f t="shared" si="256"/>
        <v>-7.2759576141834259E-11</v>
      </c>
    </row>
    <row r="690" spans="1:120" x14ac:dyDescent="0.3">
      <c r="A690" s="118">
        <v>1</v>
      </c>
      <c r="B690" s="165">
        <f>SUBTOTAL(9,$A$383:A690)</f>
        <v>263</v>
      </c>
      <c r="C690" s="165"/>
      <c r="D690" s="175" t="s">
        <v>274</v>
      </c>
      <c r="E690" s="198" t="s">
        <v>17424</v>
      </c>
      <c r="F690" s="162">
        <f>G690+H690+I690+J690+K690+L690+N690+P690+R690+T690+V690+W690+X690+Y690+Z690+AA690+AB690+AC690+AD690+AE690+AF690+AG690</f>
        <v>7371386.96</v>
      </c>
      <c r="G690" s="178">
        <v>0</v>
      </c>
      <c r="H690" s="178">
        <v>0</v>
      </c>
      <c r="I690" s="178">
        <v>0</v>
      </c>
      <c r="J690" s="178">
        <v>0</v>
      </c>
      <c r="K690" s="178">
        <v>0</v>
      </c>
      <c r="L690" s="178">
        <v>0</v>
      </c>
      <c r="M690" s="195">
        <v>0</v>
      </c>
      <c r="N690" s="178">
        <v>0</v>
      </c>
      <c r="O690" s="162">
        <v>679</v>
      </c>
      <c r="P690" s="162">
        <v>7130423.54</v>
      </c>
      <c r="Q690" s="178">
        <v>0</v>
      </c>
      <c r="R690" s="178">
        <v>0</v>
      </c>
      <c r="S690" s="178">
        <v>0</v>
      </c>
      <c r="T690" s="178">
        <v>0</v>
      </c>
      <c r="U690" s="178">
        <v>0</v>
      </c>
      <c r="V690" s="178">
        <v>0</v>
      </c>
      <c r="W690" s="178">
        <v>0</v>
      </c>
      <c r="X690" s="178">
        <v>0</v>
      </c>
      <c r="Y690" s="178">
        <v>0</v>
      </c>
      <c r="Z690" s="178">
        <v>0</v>
      </c>
      <c r="AA690" s="178">
        <v>0</v>
      </c>
      <c r="AB690" s="178">
        <v>0</v>
      </c>
      <c r="AC690" s="178">
        <v>0</v>
      </c>
      <c r="AD690" s="178">
        <v>0</v>
      </c>
      <c r="AE690" s="162">
        <f>ROUND(P690*2.14%,2)</f>
        <v>152591.06</v>
      </c>
      <c r="AF690" s="162">
        <v>88372.36</v>
      </c>
      <c r="AG690" s="178">
        <v>0</v>
      </c>
      <c r="AH690" s="138">
        <v>2024</v>
      </c>
      <c r="AI690" s="138">
        <v>2024</v>
      </c>
      <c r="AJ690" s="138">
        <v>2024</v>
      </c>
      <c r="AK690" s="169"/>
      <c r="AL690" s="169"/>
      <c r="AM690" s="169"/>
      <c r="AN690" s="169"/>
      <c r="AO690" s="170" t="s">
        <v>16940</v>
      </c>
      <c r="AP690" s="170" t="s">
        <v>16942</v>
      </c>
      <c r="AQ690" s="170">
        <v>0</v>
      </c>
      <c r="AR690" s="170" t="s">
        <v>16950</v>
      </c>
      <c r="AS690" s="170" t="s">
        <v>16954</v>
      </c>
      <c r="AT690" s="170">
        <v>0</v>
      </c>
      <c r="AU690" s="170"/>
      <c r="AV690" s="170"/>
      <c r="AW690" s="170"/>
      <c r="AX690" s="170"/>
      <c r="AY690" s="170" t="s">
        <v>1267</v>
      </c>
      <c r="AZ690" s="171">
        <v>492.1</v>
      </c>
      <c r="BA690" s="171">
        <v>587</v>
      </c>
      <c r="BB690" s="170" t="s">
        <v>2966</v>
      </c>
      <c r="BC690" s="170" t="s">
        <v>16998</v>
      </c>
      <c r="BD690" s="172"/>
      <c r="BE690" s="173">
        <f t="shared" si="282"/>
        <v>-92</v>
      </c>
      <c r="BL690" s="118" t="str">
        <f>VLOOKUP(D690,BO:BQ,3,FALSE)</f>
        <v>нет данных</v>
      </c>
      <c r="BO690" s="118" t="s">
        <v>673</v>
      </c>
      <c r="BP690" s="118" t="s">
        <v>719</v>
      </c>
      <c r="BQ690" s="118" t="s">
        <v>2193</v>
      </c>
      <c r="BW690" s="118" t="s">
        <v>673</v>
      </c>
      <c r="BX690" s="118" t="s">
        <v>719</v>
      </c>
      <c r="BY690" s="118" t="s">
        <v>2193</v>
      </c>
      <c r="CJ690" s="164">
        <f t="shared" si="256"/>
        <v>-7.2759576141834259E-11</v>
      </c>
    </row>
    <row r="691" spans="1:120" x14ac:dyDescent="0.3">
      <c r="B691" s="196" t="s">
        <v>261</v>
      </c>
      <c r="C691" s="196"/>
      <c r="D691" s="196"/>
      <c r="E691" s="197"/>
      <c r="F691" s="161">
        <f>SUM(F692:F693)</f>
        <v>8552332.7899999991</v>
      </c>
      <c r="G691" s="162">
        <f t="shared" ref="G691:AG691" si="306">SUM(G692:G693)</f>
        <v>0</v>
      </c>
      <c r="H691" s="162">
        <f t="shared" si="306"/>
        <v>0</v>
      </c>
      <c r="I691" s="162">
        <f t="shared" si="306"/>
        <v>0</v>
      </c>
      <c r="J691" s="162">
        <f t="shared" si="306"/>
        <v>0</v>
      </c>
      <c r="K691" s="162">
        <f t="shared" si="306"/>
        <v>0</v>
      </c>
      <c r="L691" s="162">
        <f t="shared" si="306"/>
        <v>0</v>
      </c>
      <c r="M691" s="163">
        <f t="shared" si="306"/>
        <v>0</v>
      </c>
      <c r="N691" s="162">
        <f t="shared" si="306"/>
        <v>0</v>
      </c>
      <c r="O691" s="162">
        <f t="shared" si="306"/>
        <v>1115.44</v>
      </c>
      <c r="P691" s="162">
        <f t="shared" si="306"/>
        <v>8233832.4799999995</v>
      </c>
      <c r="Q691" s="162">
        <f t="shared" si="306"/>
        <v>0</v>
      </c>
      <c r="R691" s="162">
        <f t="shared" si="306"/>
        <v>0</v>
      </c>
      <c r="S691" s="162">
        <f t="shared" si="306"/>
        <v>0</v>
      </c>
      <c r="T691" s="162">
        <f t="shared" si="306"/>
        <v>0</v>
      </c>
      <c r="U691" s="162">
        <f t="shared" si="306"/>
        <v>0</v>
      </c>
      <c r="V691" s="162">
        <f t="shared" si="306"/>
        <v>0</v>
      </c>
      <c r="W691" s="162">
        <f t="shared" si="306"/>
        <v>0</v>
      </c>
      <c r="X691" s="162">
        <f t="shared" si="306"/>
        <v>0</v>
      </c>
      <c r="Y691" s="162">
        <f t="shared" si="306"/>
        <v>0</v>
      </c>
      <c r="Z691" s="162">
        <f t="shared" si="306"/>
        <v>0</v>
      </c>
      <c r="AA691" s="162">
        <f t="shared" si="306"/>
        <v>0</v>
      </c>
      <c r="AB691" s="162">
        <f t="shared" si="306"/>
        <v>0</v>
      </c>
      <c r="AC691" s="162">
        <f t="shared" si="306"/>
        <v>0</v>
      </c>
      <c r="AD691" s="162">
        <f t="shared" si="306"/>
        <v>0</v>
      </c>
      <c r="AE691" s="162">
        <f t="shared" si="306"/>
        <v>176204.02</v>
      </c>
      <c r="AF691" s="162">
        <f t="shared" si="306"/>
        <v>142296.29</v>
      </c>
      <c r="AG691" s="162">
        <f t="shared" si="306"/>
        <v>0</v>
      </c>
      <c r="AH691" s="138" t="s">
        <v>17012</v>
      </c>
      <c r="AI691" s="138" t="s">
        <v>17012</v>
      </c>
      <c r="AJ691" s="138" t="s">
        <v>17012</v>
      </c>
      <c r="AK691" s="169"/>
      <c r="AL691" s="169"/>
      <c r="AM691" s="169"/>
      <c r="AN691" s="169"/>
      <c r="AO691" s="170"/>
      <c r="AP691" s="170"/>
      <c r="AQ691" s="170"/>
      <c r="AR691" s="170"/>
      <c r="AS691" s="170"/>
      <c r="AT691" s="170"/>
      <c r="AU691" s="170"/>
      <c r="AV691" s="170"/>
      <c r="AW691" s="170"/>
      <c r="AX691" s="170"/>
      <c r="AY691" s="170"/>
      <c r="AZ691" s="171"/>
      <c r="BA691" s="171"/>
      <c r="BB691" s="170"/>
      <c r="BC691" s="170"/>
      <c r="BD691" s="172"/>
      <c r="BE691" s="173">
        <f t="shared" si="282"/>
        <v>-1115.44</v>
      </c>
      <c r="BL691" s="118" t="e">
        <f>VLOOKUP(D691,BO:BQ,3,FALSE)</f>
        <v>#N/A</v>
      </c>
      <c r="BO691" s="118" t="s">
        <v>3369</v>
      </c>
      <c r="BP691" s="118" t="s">
        <v>775</v>
      </c>
      <c r="BQ691" s="118" t="s">
        <v>1161</v>
      </c>
      <c r="BW691" s="118" t="s">
        <v>3369</v>
      </c>
      <c r="BX691" s="118" t="s">
        <v>775</v>
      </c>
      <c r="BY691" s="118" t="s">
        <v>1161</v>
      </c>
      <c r="CJ691" s="164">
        <f t="shared" si="256"/>
        <v>-4.0745362639427185E-10</v>
      </c>
    </row>
    <row r="692" spans="1:120" x14ac:dyDescent="0.3">
      <c r="A692" s="118">
        <v>1</v>
      </c>
      <c r="B692" s="165">
        <f>SUBTOTAL(9,$A$383:A692)</f>
        <v>264</v>
      </c>
      <c r="C692" s="165"/>
      <c r="D692" s="175" t="s">
        <v>283</v>
      </c>
      <c r="E692" s="198" t="s">
        <v>17424</v>
      </c>
      <c r="F692" s="162">
        <f>G692+H692+I692+J692+K692+L692+N692+P692+R692+T692+V692+W692+X692+Y692+Z692+AA692+AB692+AC692+AD692+AE692+AF692+AG692</f>
        <v>3133972.9</v>
      </c>
      <c r="G692" s="178">
        <v>0</v>
      </c>
      <c r="H692" s="178">
        <v>0</v>
      </c>
      <c r="I692" s="178">
        <v>0</v>
      </c>
      <c r="J692" s="178">
        <v>0</v>
      </c>
      <c r="K692" s="178">
        <v>0</v>
      </c>
      <c r="L692" s="178">
        <v>0</v>
      </c>
      <c r="M692" s="195">
        <v>0</v>
      </c>
      <c r="N692" s="178">
        <v>0</v>
      </c>
      <c r="O692" s="162">
        <v>310</v>
      </c>
      <c r="P692" s="162">
        <v>2928996.09</v>
      </c>
      <c r="Q692" s="178">
        <v>0</v>
      </c>
      <c r="R692" s="178">
        <v>0</v>
      </c>
      <c r="S692" s="178">
        <v>0</v>
      </c>
      <c r="T692" s="178">
        <v>0</v>
      </c>
      <c r="U692" s="178">
        <v>0</v>
      </c>
      <c r="V692" s="178">
        <v>0</v>
      </c>
      <c r="W692" s="178">
        <v>0</v>
      </c>
      <c r="X692" s="178">
        <v>0</v>
      </c>
      <c r="Y692" s="178">
        <v>0</v>
      </c>
      <c r="Z692" s="178">
        <v>0</v>
      </c>
      <c r="AA692" s="178">
        <v>0</v>
      </c>
      <c r="AB692" s="178">
        <v>0</v>
      </c>
      <c r="AC692" s="178">
        <v>0</v>
      </c>
      <c r="AD692" s="178">
        <v>0</v>
      </c>
      <c r="AE692" s="162">
        <f>ROUND(P692*2.14%,2)</f>
        <v>62680.52</v>
      </c>
      <c r="AF692" s="162">
        <v>142296.29</v>
      </c>
      <c r="AG692" s="178">
        <v>0</v>
      </c>
      <c r="AH692" s="138">
        <v>2024</v>
      </c>
      <c r="AI692" s="138">
        <v>2024</v>
      </c>
      <c r="AJ692" s="138">
        <v>2024</v>
      </c>
      <c r="AK692" s="169"/>
      <c r="AL692" s="169"/>
      <c r="AM692" s="169"/>
      <c r="AN692" s="169"/>
      <c r="AO692" s="170" t="s">
        <v>16953</v>
      </c>
      <c r="AP692" s="170" t="s">
        <v>16951</v>
      </c>
      <c r="AQ692" s="170">
        <v>0</v>
      </c>
      <c r="AR692" s="170" t="s">
        <v>16950</v>
      </c>
      <c r="AS692" s="170" t="s">
        <v>16943</v>
      </c>
      <c r="AT692" s="170" t="s">
        <v>16950</v>
      </c>
      <c r="AU692" s="170"/>
      <c r="AV692" s="170"/>
      <c r="AW692" s="170"/>
      <c r="AX692" s="170"/>
      <c r="AY692" s="170" t="s">
        <v>661</v>
      </c>
      <c r="AZ692" s="171">
        <v>998.3</v>
      </c>
      <c r="BA692" s="171">
        <v>307.8</v>
      </c>
      <c r="BB692" s="170" t="s">
        <v>2989</v>
      </c>
      <c r="BC692" s="170" t="s">
        <v>16998</v>
      </c>
      <c r="BD692" s="172"/>
      <c r="BE692" s="173">
        <f t="shared" si="282"/>
        <v>-2.1999999999999886</v>
      </c>
      <c r="BL692" s="118" t="str">
        <f>VLOOKUP(D692,BO:BQ,3,FALSE)</f>
        <v>нет данных</v>
      </c>
      <c r="BO692" s="118" t="s">
        <v>3391</v>
      </c>
      <c r="BP692" s="118" t="s">
        <v>3003</v>
      </c>
      <c r="BQ692" s="118" t="s">
        <v>932</v>
      </c>
      <c r="BW692" s="118" t="s">
        <v>3391</v>
      </c>
      <c r="BX692" s="118" t="s">
        <v>3003</v>
      </c>
      <c r="BY692" s="118" t="s">
        <v>932</v>
      </c>
      <c r="CJ692" s="164">
        <f t="shared" si="256"/>
        <v>5.8207660913467407E-11</v>
      </c>
    </row>
    <row r="693" spans="1:120" x14ac:dyDescent="0.3">
      <c r="A693" s="118">
        <v>1</v>
      </c>
      <c r="B693" s="165">
        <f>SUBTOTAL(9,$A$383:A693)</f>
        <v>265</v>
      </c>
      <c r="C693" s="165"/>
      <c r="D693" s="175" t="s">
        <v>262</v>
      </c>
      <c r="E693" s="198" t="s">
        <v>17424</v>
      </c>
      <c r="F693" s="162">
        <f t="shared" ref="F693" si="307">G693+H693+I693+J693+K693+L693+N693+P693+R693+T693+V693+W693+X693+Y693+Z693+AA693+AB693+AC693+AD693+AE693+AF693+AG693</f>
        <v>5418359.8899999997</v>
      </c>
      <c r="G693" s="178">
        <v>0</v>
      </c>
      <c r="H693" s="178">
        <v>0</v>
      </c>
      <c r="I693" s="178">
        <v>0</v>
      </c>
      <c r="J693" s="178">
        <v>0</v>
      </c>
      <c r="K693" s="178">
        <v>0</v>
      </c>
      <c r="L693" s="178">
        <v>0</v>
      </c>
      <c r="M693" s="195">
        <v>0</v>
      </c>
      <c r="N693" s="178">
        <v>0</v>
      </c>
      <c r="O693" s="167">
        <v>805.44</v>
      </c>
      <c r="P693" s="162">
        <v>5304836.3899999997</v>
      </c>
      <c r="Q693" s="178">
        <v>0</v>
      </c>
      <c r="R693" s="178">
        <v>0</v>
      </c>
      <c r="S693" s="162">
        <v>0</v>
      </c>
      <c r="T693" s="162">
        <v>0</v>
      </c>
      <c r="U693" s="178">
        <v>0</v>
      </c>
      <c r="V693" s="178">
        <v>0</v>
      </c>
      <c r="W693" s="178">
        <v>0</v>
      </c>
      <c r="X693" s="178">
        <v>0</v>
      </c>
      <c r="Y693" s="178">
        <v>0</v>
      </c>
      <c r="Z693" s="178">
        <v>0</v>
      </c>
      <c r="AA693" s="178">
        <v>0</v>
      </c>
      <c r="AB693" s="178">
        <v>0</v>
      </c>
      <c r="AC693" s="178">
        <v>0</v>
      </c>
      <c r="AD693" s="178">
        <v>0</v>
      </c>
      <c r="AE693" s="179">
        <f t="shared" ref="AE693" si="308">ROUND(P693*2.14%,2)+ROUND(G693*2.14%,2)+ROUND(H693*2.14%,2)+ROUND(I693*2.14%,2)+ROUND(J693*2.14%,2)+ROUND(K693*2.14%,2)+ROUND(L693*2.14%,2)+ROUND(N693*2.14%,2)+ROUND(R693*2.14%,2)+ROUND(T693*2.14%,2)+ROUND(V693*2.14%,2)+ROUND(W693*2.14%,2)+ROUND(X693*2.14%,2)+ROUND(Y693*2.14%,2)+ROUND(Z693*2.14%,2)+ROUND(AA693*2.14%,2)+ROUND(AB693*2.14%,2)+ROUND(AC693*2.14%,2)+ROUND(AD693*2.14%,2)</f>
        <v>113523.5</v>
      </c>
      <c r="AF693" s="178">
        <v>0</v>
      </c>
      <c r="AG693" s="178">
        <v>0</v>
      </c>
      <c r="AH693" s="138" t="s">
        <v>17033</v>
      </c>
      <c r="AI693" s="138">
        <v>2024</v>
      </c>
      <c r="AJ693" s="138">
        <v>2024</v>
      </c>
      <c r="AK693" s="169"/>
      <c r="AL693" s="169"/>
      <c r="AM693" s="169"/>
      <c r="AN693" s="169"/>
      <c r="AO693" s="170" t="s">
        <v>16946</v>
      </c>
      <c r="AP693" s="170" t="s">
        <v>16937</v>
      </c>
      <c r="AQ693" s="170">
        <v>0</v>
      </c>
      <c r="AR693" s="170" t="s">
        <v>16958</v>
      </c>
      <c r="AS693" s="170" t="s">
        <v>16944</v>
      </c>
      <c r="AT693" s="170">
        <v>0</v>
      </c>
      <c r="AU693" s="170"/>
      <c r="AV693" s="170"/>
      <c r="AW693" s="170"/>
      <c r="AX693" s="170"/>
      <c r="AY693" s="170" t="s">
        <v>736</v>
      </c>
      <c r="AZ693" s="171">
        <v>926.8</v>
      </c>
      <c r="BA693" s="171">
        <v>722.41</v>
      </c>
      <c r="BB693" s="170" t="s">
        <v>2966</v>
      </c>
      <c r="BC693" s="170" t="s">
        <v>16998</v>
      </c>
      <c r="BD693" s="172"/>
      <c r="BE693" s="173">
        <v>-83.030000000000086</v>
      </c>
      <c r="BL693" s="118" t="s">
        <v>2983</v>
      </c>
      <c r="BO693" s="118" t="s">
        <v>3344</v>
      </c>
      <c r="BP693" s="118" t="s">
        <v>2983</v>
      </c>
      <c r="BQ693" s="118" t="s">
        <v>2983</v>
      </c>
      <c r="BW693" s="118" t="s">
        <v>3344</v>
      </c>
      <c r="BX693" s="118" t="s">
        <v>2983</v>
      </c>
      <c r="BY693" s="118" t="s">
        <v>2983</v>
      </c>
      <c r="CJ693" s="164">
        <v>0</v>
      </c>
    </row>
    <row r="694" spans="1:120" x14ac:dyDescent="0.3">
      <c r="B694" s="196" t="s">
        <v>263</v>
      </c>
      <c r="C694" s="196"/>
      <c r="D694" s="196"/>
      <c r="E694" s="197"/>
      <c r="F694" s="161">
        <f>SUM(F695:F698)</f>
        <v>29251204.210000001</v>
      </c>
      <c r="G694" s="162">
        <f t="shared" ref="G694:AG694" si="309">SUM(G695:G698)</f>
        <v>0</v>
      </c>
      <c r="H694" s="162">
        <f t="shared" si="309"/>
        <v>0</v>
      </c>
      <c r="I694" s="162">
        <f t="shared" si="309"/>
        <v>0</v>
      </c>
      <c r="J694" s="162">
        <f t="shared" si="309"/>
        <v>0</v>
      </c>
      <c r="K694" s="162">
        <f t="shared" si="309"/>
        <v>0</v>
      </c>
      <c r="L694" s="162">
        <f t="shared" si="309"/>
        <v>0</v>
      </c>
      <c r="M694" s="163">
        <f t="shared" si="309"/>
        <v>0</v>
      </c>
      <c r="N694" s="162">
        <f t="shared" si="309"/>
        <v>0</v>
      </c>
      <c r="O694" s="162">
        <f t="shared" si="309"/>
        <v>2950.85</v>
      </c>
      <c r="P694" s="162">
        <f t="shared" si="309"/>
        <v>28311193.079999998</v>
      </c>
      <c r="Q694" s="162">
        <f t="shared" si="309"/>
        <v>0</v>
      </c>
      <c r="R694" s="162">
        <f t="shared" si="309"/>
        <v>0</v>
      </c>
      <c r="S694" s="162">
        <f t="shared" si="309"/>
        <v>0</v>
      </c>
      <c r="T694" s="162">
        <f t="shared" si="309"/>
        <v>0</v>
      </c>
      <c r="U694" s="162">
        <f t="shared" si="309"/>
        <v>0</v>
      </c>
      <c r="V694" s="162">
        <f t="shared" si="309"/>
        <v>0</v>
      </c>
      <c r="W694" s="162">
        <f t="shared" si="309"/>
        <v>0</v>
      </c>
      <c r="X694" s="162">
        <f t="shared" si="309"/>
        <v>0</v>
      </c>
      <c r="Y694" s="162">
        <f t="shared" si="309"/>
        <v>0</v>
      </c>
      <c r="Z694" s="162">
        <f t="shared" si="309"/>
        <v>0</v>
      </c>
      <c r="AA694" s="162">
        <f t="shared" si="309"/>
        <v>0</v>
      </c>
      <c r="AB694" s="162">
        <f t="shared" si="309"/>
        <v>0</v>
      </c>
      <c r="AC694" s="162">
        <f t="shared" si="309"/>
        <v>0</v>
      </c>
      <c r="AD694" s="162">
        <f t="shared" si="309"/>
        <v>0</v>
      </c>
      <c r="AE694" s="162">
        <f t="shared" si="309"/>
        <v>558571.02</v>
      </c>
      <c r="AF694" s="162">
        <f t="shared" si="309"/>
        <v>381440.11</v>
      </c>
      <c r="AG694" s="162">
        <f t="shared" si="309"/>
        <v>0</v>
      </c>
      <c r="AH694" s="138" t="s">
        <v>17012</v>
      </c>
      <c r="AI694" s="138" t="s">
        <v>17012</v>
      </c>
      <c r="AJ694" s="138" t="s">
        <v>17012</v>
      </c>
      <c r="AK694" s="169"/>
      <c r="AL694" s="169"/>
      <c r="AM694" s="169"/>
      <c r="AN694" s="169"/>
      <c r="AO694" s="170"/>
      <c r="AP694" s="170"/>
      <c r="AQ694" s="170"/>
      <c r="AR694" s="170"/>
      <c r="AS694" s="170"/>
      <c r="AT694" s="170"/>
      <c r="AU694" s="170"/>
      <c r="AV694" s="170"/>
      <c r="AW694" s="170"/>
      <c r="AX694" s="170"/>
      <c r="AY694" s="170"/>
      <c r="AZ694" s="171"/>
      <c r="BA694" s="171"/>
      <c r="BB694" s="170"/>
      <c r="BC694" s="170"/>
      <c r="BD694" s="172"/>
      <c r="BE694" s="173">
        <f t="shared" si="282"/>
        <v>-2950.85</v>
      </c>
      <c r="BL694" s="118" t="e">
        <f>VLOOKUP(D694,BO:BQ,3,FALSE)</f>
        <v>#N/A</v>
      </c>
      <c r="BO694" s="118" t="s">
        <v>3372</v>
      </c>
      <c r="BP694" s="118" t="s">
        <v>16975</v>
      </c>
      <c r="BQ694" s="118" t="s">
        <v>3373</v>
      </c>
      <c r="BW694" s="118" t="s">
        <v>3372</v>
      </c>
      <c r="BX694" s="118" t="s">
        <v>16975</v>
      </c>
      <c r="BY694" s="118" t="s">
        <v>3373</v>
      </c>
      <c r="CJ694" s="164">
        <f t="shared" si="256"/>
        <v>2.6775524020195007E-9</v>
      </c>
    </row>
    <row r="695" spans="1:120" x14ac:dyDescent="0.3">
      <c r="A695" s="118">
        <v>1</v>
      </c>
      <c r="B695" s="165">
        <f>SUBTOTAL(9,$A$383:A695)</f>
        <v>266</v>
      </c>
      <c r="C695" s="165"/>
      <c r="D695" s="175" t="s">
        <v>15680</v>
      </c>
      <c r="E695" s="198" t="s">
        <v>17424</v>
      </c>
      <c r="F695" s="162">
        <f t="shared" ref="F695:F696" si="310">G695+H695+I695+J695+K695+L695+N695+P695+R695+T695+V695+W695+X695+Y695+Z695+AA695+AB695+AC695+AD695+AE695+AF695+AG695</f>
        <v>6802491.7400000002</v>
      </c>
      <c r="G695" s="178">
        <v>0</v>
      </c>
      <c r="H695" s="178">
        <v>0</v>
      </c>
      <c r="I695" s="178">
        <v>0</v>
      </c>
      <c r="J695" s="178">
        <v>0</v>
      </c>
      <c r="K695" s="178">
        <v>0</v>
      </c>
      <c r="L695" s="178">
        <v>0</v>
      </c>
      <c r="M695" s="195">
        <v>0</v>
      </c>
      <c r="N695" s="178">
        <v>0</v>
      </c>
      <c r="O695" s="162">
        <v>856</v>
      </c>
      <c r="P695" s="162">
        <v>6521473.9000000004</v>
      </c>
      <c r="Q695" s="178">
        <v>0</v>
      </c>
      <c r="R695" s="178">
        <v>0</v>
      </c>
      <c r="S695" s="178">
        <v>0</v>
      </c>
      <c r="T695" s="178">
        <v>0</v>
      </c>
      <c r="U695" s="178">
        <v>0</v>
      </c>
      <c r="V695" s="178">
        <v>0</v>
      </c>
      <c r="W695" s="178">
        <v>0</v>
      </c>
      <c r="X695" s="178">
        <v>0</v>
      </c>
      <c r="Y695" s="178">
        <v>0</v>
      </c>
      <c r="Z695" s="178">
        <v>0</v>
      </c>
      <c r="AA695" s="178">
        <v>0</v>
      </c>
      <c r="AB695" s="178">
        <v>0</v>
      </c>
      <c r="AC695" s="178">
        <v>0</v>
      </c>
      <c r="AD695" s="178">
        <v>0</v>
      </c>
      <c r="AE695" s="162">
        <f>ROUND(P695*2.14%,2)</f>
        <v>139559.54</v>
      </c>
      <c r="AF695" s="162">
        <v>141458.29999999999</v>
      </c>
      <c r="AG695" s="178">
        <v>0</v>
      </c>
      <c r="AH695" s="138">
        <v>2024</v>
      </c>
      <c r="AI695" s="138">
        <v>2024</v>
      </c>
      <c r="AJ695" s="138">
        <v>2024</v>
      </c>
      <c r="AK695" s="169"/>
      <c r="AL695" s="169"/>
      <c r="AM695" s="169"/>
      <c r="AN695" s="169"/>
      <c r="AO695" s="170" t="s">
        <v>16935</v>
      </c>
      <c r="AP695" s="170" t="s">
        <v>16939</v>
      </c>
      <c r="AQ695" s="170"/>
      <c r="AR695" s="170" t="s">
        <v>16946</v>
      </c>
      <c r="AS695" s="170" t="s">
        <v>16938</v>
      </c>
      <c r="AT695" s="170" t="s">
        <v>16950</v>
      </c>
      <c r="AU695" s="170"/>
      <c r="AV695" s="170"/>
      <c r="AW695" s="170"/>
      <c r="AX695" s="170"/>
      <c r="AY695" s="170">
        <v>1956</v>
      </c>
      <c r="AZ695" s="171">
        <v>1785.9</v>
      </c>
      <c r="BA695" s="171">
        <v>856</v>
      </c>
      <c r="BB695" s="170" t="s">
        <v>2966</v>
      </c>
      <c r="BC695" s="170" t="s">
        <v>16998</v>
      </c>
      <c r="BD695" s="172"/>
      <c r="BE695" s="173">
        <f t="shared" si="282"/>
        <v>0</v>
      </c>
      <c r="BL695" s="118" t="str">
        <f>VLOOKUP(D695,BO:BQ,3,FALSE)</f>
        <v>612.000</v>
      </c>
      <c r="BO695" s="118" t="s">
        <v>3374</v>
      </c>
      <c r="BP695" s="118" t="s">
        <v>639</v>
      </c>
      <c r="BQ695" s="118" t="s">
        <v>2983</v>
      </c>
      <c r="BW695" s="118" t="s">
        <v>3374</v>
      </c>
      <c r="BX695" s="118" t="s">
        <v>639</v>
      </c>
      <c r="BY695" s="118" t="s">
        <v>2983</v>
      </c>
      <c r="CJ695" s="164">
        <f t="shared" si="256"/>
        <v>-1.4551915228366852E-10</v>
      </c>
    </row>
    <row r="696" spans="1:120" x14ac:dyDescent="0.3">
      <c r="A696" s="118">
        <v>1</v>
      </c>
      <c r="B696" s="165">
        <f>SUBTOTAL(9,$A$383:A696)</f>
        <v>267</v>
      </c>
      <c r="C696" s="165"/>
      <c r="D696" s="175" t="s">
        <v>277</v>
      </c>
      <c r="E696" s="198" t="s">
        <v>17424</v>
      </c>
      <c r="F696" s="162">
        <f t="shared" si="310"/>
        <v>8483608.75</v>
      </c>
      <c r="G696" s="178">
        <v>0</v>
      </c>
      <c r="H696" s="178">
        <v>0</v>
      </c>
      <c r="I696" s="178">
        <v>0</v>
      </c>
      <c r="J696" s="178">
        <v>0</v>
      </c>
      <c r="K696" s="178">
        <v>0</v>
      </c>
      <c r="L696" s="178">
        <v>0</v>
      </c>
      <c r="M696" s="195">
        <v>0</v>
      </c>
      <c r="N696" s="178">
        <v>0</v>
      </c>
      <c r="O696" s="162">
        <v>781.45</v>
      </c>
      <c r="P696" s="162">
        <v>8070909.4800000004</v>
      </c>
      <c r="Q696" s="178">
        <v>0</v>
      </c>
      <c r="R696" s="178">
        <v>0</v>
      </c>
      <c r="S696" s="178">
        <v>0</v>
      </c>
      <c r="T696" s="178">
        <v>0</v>
      </c>
      <c r="U696" s="178">
        <v>0</v>
      </c>
      <c r="V696" s="178">
        <v>0</v>
      </c>
      <c r="W696" s="178">
        <v>0</v>
      </c>
      <c r="X696" s="178">
        <v>0</v>
      </c>
      <c r="Y696" s="178">
        <v>0</v>
      </c>
      <c r="Z696" s="178">
        <v>0</v>
      </c>
      <c r="AA696" s="178">
        <v>0</v>
      </c>
      <c r="AB696" s="178">
        <v>0</v>
      </c>
      <c r="AC696" s="178">
        <v>0</v>
      </c>
      <c r="AD696" s="178">
        <v>0</v>
      </c>
      <c r="AE696" s="162">
        <f>ROUND(P696*2.14%,2)</f>
        <v>172717.46</v>
      </c>
      <c r="AF696" s="162">
        <v>239981.81</v>
      </c>
      <c r="AG696" s="178">
        <v>0</v>
      </c>
      <c r="AH696" s="138">
        <v>2024</v>
      </c>
      <c r="AI696" s="138">
        <v>2024</v>
      </c>
      <c r="AJ696" s="138">
        <v>2024</v>
      </c>
      <c r="AK696" s="169"/>
      <c r="AL696" s="169"/>
      <c r="AM696" s="169"/>
      <c r="AN696" s="169"/>
      <c r="AO696" s="170" t="s">
        <v>16939</v>
      </c>
      <c r="AP696" s="170" t="s">
        <v>16960</v>
      </c>
      <c r="AQ696" s="170">
        <v>0</v>
      </c>
      <c r="AR696" s="170" t="s">
        <v>16942</v>
      </c>
      <c r="AS696" s="170" t="s">
        <v>16952</v>
      </c>
      <c r="AT696" s="170">
        <v>0</v>
      </c>
      <c r="AU696" s="170"/>
      <c r="AV696" s="170"/>
      <c r="AW696" s="170"/>
      <c r="AX696" s="170"/>
      <c r="AY696" s="170" t="s">
        <v>663</v>
      </c>
      <c r="AZ696" s="171">
        <v>3259.36</v>
      </c>
      <c r="BA696" s="171">
        <v>674.61</v>
      </c>
      <c r="BB696" s="170" t="s">
        <v>2966</v>
      </c>
      <c r="BC696" s="170" t="s">
        <v>16998</v>
      </c>
      <c r="BD696" s="172"/>
      <c r="BE696" s="173">
        <f t="shared" si="282"/>
        <v>-106.84000000000003</v>
      </c>
      <c r="BL696" s="118" t="str">
        <f>VLOOKUP(D696,BO:BQ,3,FALSE)</f>
        <v>нет данных</v>
      </c>
      <c r="BO696" s="118" t="s">
        <v>674</v>
      </c>
      <c r="BP696" s="118" t="s">
        <v>636</v>
      </c>
      <c r="BQ696" s="118" t="s">
        <v>3375</v>
      </c>
      <c r="BW696" s="118" t="s">
        <v>674</v>
      </c>
      <c r="BX696" s="118" t="s">
        <v>636</v>
      </c>
      <c r="BY696" s="118" t="s">
        <v>3375</v>
      </c>
      <c r="CJ696" s="164">
        <f t="shared" si="256"/>
        <v>-4.3655745685100555E-10</v>
      </c>
    </row>
    <row r="697" spans="1:120" x14ac:dyDescent="0.3">
      <c r="A697" s="118">
        <v>1</v>
      </c>
      <c r="B697" s="165">
        <f>SUBTOTAL(9,$A$383:A697)</f>
        <v>268</v>
      </c>
      <c r="C697" s="165"/>
      <c r="D697" s="175" t="s">
        <v>15611</v>
      </c>
      <c r="E697" s="198" t="s">
        <v>17424</v>
      </c>
      <c r="F697" s="162">
        <f>G697+H697+I697+J697+K697+L697+N697+P697+R697+T697+V697+W697+X697+Y697+Z697+AA697+AB697+AC697+AD697+AE697+AF697+AG697</f>
        <v>2209743.4200000004</v>
      </c>
      <c r="G697" s="178">
        <v>0</v>
      </c>
      <c r="H697" s="178">
        <v>0</v>
      </c>
      <c r="I697" s="178">
        <v>0</v>
      </c>
      <c r="J697" s="178">
        <v>0</v>
      </c>
      <c r="K697" s="178">
        <v>0</v>
      </c>
      <c r="L697" s="178">
        <v>0</v>
      </c>
      <c r="M697" s="195">
        <v>0</v>
      </c>
      <c r="N697" s="178">
        <v>0</v>
      </c>
      <c r="O697" s="162">
        <v>500</v>
      </c>
      <c r="P697" s="162">
        <f>2163445.68+46297.74</f>
        <v>2209743.4200000004</v>
      </c>
      <c r="Q697" s="178">
        <v>0</v>
      </c>
      <c r="R697" s="178">
        <v>0</v>
      </c>
      <c r="S697" s="162">
        <v>0</v>
      </c>
      <c r="T697" s="162">
        <v>0</v>
      </c>
      <c r="U697" s="178">
        <v>0</v>
      </c>
      <c r="V697" s="178">
        <v>0</v>
      </c>
      <c r="W697" s="178">
        <v>0</v>
      </c>
      <c r="X697" s="178">
        <v>0</v>
      </c>
      <c r="Y697" s="178">
        <v>0</v>
      </c>
      <c r="Z697" s="178">
        <v>0</v>
      </c>
      <c r="AA697" s="178">
        <v>0</v>
      </c>
      <c r="AB697" s="178">
        <v>0</v>
      </c>
      <c r="AC697" s="178">
        <v>0</v>
      </c>
      <c r="AD697" s="178">
        <v>0</v>
      </c>
      <c r="AE697" s="162">
        <v>0</v>
      </c>
      <c r="AF697" s="178">
        <v>0</v>
      </c>
      <c r="AG697" s="178">
        <v>0</v>
      </c>
      <c r="AH697" s="138" t="s">
        <v>17033</v>
      </c>
      <c r="AI697" s="138">
        <v>2024</v>
      </c>
      <c r="AJ697" s="138" t="s">
        <v>17033</v>
      </c>
      <c r="AK697" s="169"/>
      <c r="AL697" s="169"/>
      <c r="AM697" s="169"/>
      <c r="AN697" s="169"/>
      <c r="AO697" s="170"/>
      <c r="AP697" s="170"/>
      <c r="AQ697" s="170"/>
      <c r="AR697" s="170"/>
      <c r="AS697" s="170"/>
      <c r="AT697" s="170"/>
      <c r="AU697" s="170"/>
      <c r="AV697" s="170"/>
      <c r="AW697" s="170"/>
      <c r="AX697" s="170"/>
      <c r="AY697" s="170"/>
      <c r="AZ697" s="171"/>
      <c r="BA697" s="171"/>
      <c r="BB697" s="170"/>
      <c r="BC697" s="170"/>
      <c r="BD697" s="172"/>
      <c r="BE697" s="173"/>
      <c r="CJ697" s="164">
        <f>F697-G697-H697-I697-J697-K697-L697-N697-P697-R697-T697-V697-W697-X697-Y697-Z697-AA697-AB697-AC697-AD697-AE697-AF697-AG697</f>
        <v>0</v>
      </c>
    </row>
    <row r="698" spans="1:120" x14ac:dyDescent="0.3">
      <c r="A698" s="118">
        <v>1</v>
      </c>
      <c r="B698" s="165">
        <f>SUBTOTAL(9,$A$383:A698)</f>
        <v>269</v>
      </c>
      <c r="C698" s="165"/>
      <c r="D698" s="175" t="s">
        <v>265</v>
      </c>
      <c r="E698" s="198" t="s">
        <v>17424</v>
      </c>
      <c r="F698" s="162">
        <f t="shared" ref="F698" si="311">G698+H698+I698+J698+K698+L698+N698+P698+R698+T698+V698+W698+X698+Y698+Z698+AA698+AB698+AC698+AD698+AE698+AF698+AG698</f>
        <v>11755360.299999999</v>
      </c>
      <c r="G698" s="178">
        <v>0</v>
      </c>
      <c r="H698" s="178">
        <v>0</v>
      </c>
      <c r="I698" s="178">
        <v>0</v>
      </c>
      <c r="J698" s="178">
        <v>0</v>
      </c>
      <c r="K698" s="178">
        <v>0</v>
      </c>
      <c r="L698" s="178">
        <v>0</v>
      </c>
      <c r="M698" s="195">
        <v>0</v>
      </c>
      <c r="N698" s="178">
        <v>0</v>
      </c>
      <c r="O698" s="167">
        <v>813.4</v>
      </c>
      <c r="P698" s="162">
        <v>11509066.279999999</v>
      </c>
      <c r="Q698" s="178">
        <v>0</v>
      </c>
      <c r="R698" s="178">
        <v>0</v>
      </c>
      <c r="S698" s="162">
        <v>0</v>
      </c>
      <c r="T698" s="162">
        <v>0</v>
      </c>
      <c r="U698" s="178">
        <v>0</v>
      </c>
      <c r="V698" s="178">
        <v>0</v>
      </c>
      <c r="W698" s="178">
        <v>0</v>
      </c>
      <c r="X698" s="178">
        <v>0</v>
      </c>
      <c r="Y698" s="178">
        <v>0</v>
      </c>
      <c r="Z698" s="178">
        <v>0</v>
      </c>
      <c r="AA698" s="178">
        <v>0</v>
      </c>
      <c r="AB698" s="178">
        <v>0</v>
      </c>
      <c r="AC698" s="178">
        <v>0</v>
      </c>
      <c r="AD698" s="178">
        <v>0</v>
      </c>
      <c r="AE698" s="179">
        <f t="shared" ref="AE698" si="312">ROUND(P698*2.14%,2)+ROUND(G698*2.14%,2)+ROUND(H698*2.14%,2)+ROUND(I698*2.14%,2)+ROUND(J698*2.14%,2)+ROUND(K698*2.14%,2)+ROUND(L698*2.14%,2)+ROUND(N698*2.14%,2)+ROUND(R698*2.14%,2)+ROUND(T698*2.14%,2)+ROUND(V698*2.14%,2)+ROUND(W698*2.14%,2)+ROUND(X698*2.14%,2)+ROUND(Y698*2.14%,2)+ROUND(Z698*2.14%,2)+ROUND(AA698*2.14%,2)+ROUND(AB698*2.14%,2)+ROUND(AC698*2.14%,2)+ROUND(AD698*2.14%,2)</f>
        <v>246294.02</v>
      </c>
      <c r="AF698" s="178">
        <v>0</v>
      </c>
      <c r="AG698" s="178">
        <v>0</v>
      </c>
      <c r="AH698" s="138" t="s">
        <v>17033</v>
      </c>
      <c r="AI698" s="138">
        <v>2024</v>
      </c>
      <c r="AJ698" s="138">
        <v>2024</v>
      </c>
      <c r="AK698" s="169"/>
      <c r="AL698" s="169"/>
      <c r="AM698" s="169"/>
      <c r="AN698" s="169"/>
      <c r="AO698" s="170" t="s">
        <v>16941</v>
      </c>
      <c r="AP698" s="170" t="s">
        <v>16949</v>
      </c>
      <c r="AQ698" s="170">
        <v>0</v>
      </c>
      <c r="AR698" s="170" t="s">
        <v>16940</v>
      </c>
      <c r="AS698" s="170" t="s">
        <v>16947</v>
      </c>
      <c r="AT698" s="170">
        <v>0</v>
      </c>
      <c r="AU698" s="170" t="s">
        <v>16968</v>
      </c>
      <c r="AV698" s="170"/>
      <c r="AW698" s="170"/>
      <c r="AX698" s="170"/>
      <c r="AY698" s="170" t="s">
        <v>617</v>
      </c>
      <c r="AZ698" s="171">
        <v>2156.8000000000002</v>
      </c>
      <c r="BA698" s="171">
        <v>980</v>
      </c>
      <c r="BB698" s="170" t="s">
        <v>2966</v>
      </c>
      <c r="BC698" s="170" t="s">
        <v>16998</v>
      </c>
      <c r="BD698" s="172"/>
      <c r="BE698" s="173">
        <v>166.60000000000002</v>
      </c>
      <c r="BL698" s="118" t="s">
        <v>2983</v>
      </c>
      <c r="BO698" s="118" t="s">
        <v>3352</v>
      </c>
      <c r="BP698" s="118" t="s">
        <v>803</v>
      </c>
      <c r="BQ698" s="118" t="s">
        <v>3353</v>
      </c>
      <c r="BW698" s="118" t="s">
        <v>3352</v>
      </c>
      <c r="BX698" s="118" t="s">
        <v>803</v>
      </c>
      <c r="BY698" s="118" t="s">
        <v>3353</v>
      </c>
      <c r="CJ698" s="164">
        <v>-5.8207660913467407E-11</v>
      </c>
    </row>
    <row r="699" spans="1:120" x14ac:dyDescent="0.3">
      <c r="B699" s="196" t="s">
        <v>266</v>
      </c>
      <c r="C699" s="196"/>
      <c r="D699" s="196"/>
      <c r="E699" s="197"/>
      <c r="F699" s="161">
        <f>SUM(F700:F702)</f>
        <v>18028554.48</v>
      </c>
      <c r="G699" s="162">
        <f t="shared" ref="G699:AG699" si="313">SUM(G700:G702)</f>
        <v>0</v>
      </c>
      <c r="H699" s="162">
        <f t="shared" si="313"/>
        <v>0</v>
      </c>
      <c r="I699" s="162">
        <f t="shared" si="313"/>
        <v>0</v>
      </c>
      <c r="J699" s="162">
        <f t="shared" si="313"/>
        <v>0</v>
      </c>
      <c r="K699" s="162">
        <f t="shared" si="313"/>
        <v>0</v>
      </c>
      <c r="L699" s="162">
        <f t="shared" si="313"/>
        <v>0</v>
      </c>
      <c r="M699" s="163">
        <f t="shared" si="313"/>
        <v>0</v>
      </c>
      <c r="N699" s="162">
        <f t="shared" si="313"/>
        <v>0</v>
      </c>
      <c r="O699" s="162">
        <f t="shared" si="313"/>
        <v>1848.8</v>
      </c>
      <c r="P699" s="162">
        <f t="shared" si="313"/>
        <v>15660625.76</v>
      </c>
      <c r="Q699" s="162">
        <f t="shared" si="313"/>
        <v>146</v>
      </c>
      <c r="R699" s="162">
        <f t="shared" si="313"/>
        <v>1766451.26</v>
      </c>
      <c r="S699" s="162">
        <f t="shared" si="313"/>
        <v>0</v>
      </c>
      <c r="T699" s="162">
        <f t="shared" si="313"/>
        <v>0</v>
      </c>
      <c r="U699" s="162">
        <f t="shared" si="313"/>
        <v>0</v>
      </c>
      <c r="V699" s="162">
        <f t="shared" si="313"/>
        <v>0</v>
      </c>
      <c r="W699" s="162">
        <f t="shared" si="313"/>
        <v>0</v>
      </c>
      <c r="X699" s="162">
        <f t="shared" si="313"/>
        <v>0</v>
      </c>
      <c r="Y699" s="162">
        <f t="shared" si="313"/>
        <v>0</v>
      </c>
      <c r="Z699" s="162">
        <f t="shared" si="313"/>
        <v>0</v>
      </c>
      <c r="AA699" s="162">
        <f t="shared" si="313"/>
        <v>0</v>
      </c>
      <c r="AB699" s="162">
        <f t="shared" si="313"/>
        <v>0</v>
      </c>
      <c r="AC699" s="162">
        <f t="shared" si="313"/>
        <v>0</v>
      </c>
      <c r="AD699" s="162">
        <f t="shared" si="313"/>
        <v>0</v>
      </c>
      <c r="AE699" s="162">
        <f t="shared" si="313"/>
        <v>372939.45</v>
      </c>
      <c r="AF699" s="162">
        <f t="shared" si="313"/>
        <v>228538.01</v>
      </c>
      <c r="AG699" s="162">
        <f t="shared" si="313"/>
        <v>0</v>
      </c>
      <c r="AH699" s="138" t="s">
        <v>17012</v>
      </c>
      <c r="AI699" s="138" t="s">
        <v>17012</v>
      </c>
      <c r="AJ699" s="138" t="s">
        <v>17012</v>
      </c>
      <c r="AK699" s="169"/>
      <c r="AL699" s="169"/>
      <c r="AM699" s="169"/>
      <c r="AN699" s="169"/>
      <c r="AO699" s="170"/>
      <c r="AP699" s="170"/>
      <c r="AQ699" s="170"/>
      <c r="AR699" s="170"/>
      <c r="AS699" s="170"/>
      <c r="AT699" s="170"/>
      <c r="AU699" s="170"/>
      <c r="AV699" s="170"/>
      <c r="AW699" s="170"/>
      <c r="AX699" s="170"/>
      <c r="AY699" s="170"/>
      <c r="AZ699" s="171"/>
      <c r="BA699" s="171"/>
      <c r="BB699" s="170"/>
      <c r="BC699" s="170"/>
      <c r="BD699" s="172"/>
      <c r="BE699" s="173">
        <f t="shared" si="282"/>
        <v>-1848.8</v>
      </c>
      <c r="BL699" s="118" t="e">
        <f>VLOOKUP(D699,BO:BQ,3,FALSE)</f>
        <v>#N/A</v>
      </c>
      <c r="BO699" s="118" t="s">
        <v>3376</v>
      </c>
      <c r="BP699" s="118" t="s">
        <v>3081</v>
      </c>
      <c r="BQ699" s="118" t="s">
        <v>2983</v>
      </c>
      <c r="BW699" s="118" t="s">
        <v>3376</v>
      </c>
      <c r="BX699" s="118" t="s">
        <v>3081</v>
      </c>
      <c r="BY699" s="118" t="s">
        <v>2983</v>
      </c>
      <c r="CJ699" s="164">
        <f t="shared" si="256"/>
        <v>6.4028427004814148E-10</v>
      </c>
    </row>
    <row r="700" spans="1:120" x14ac:dyDescent="0.3">
      <c r="A700" s="118">
        <v>1</v>
      </c>
      <c r="B700" s="165">
        <f>SUBTOTAL(9,$A$383:A700)</f>
        <v>270</v>
      </c>
      <c r="C700" s="165"/>
      <c r="D700" s="175" t="s">
        <v>278</v>
      </c>
      <c r="E700" s="198" t="s">
        <v>17424</v>
      </c>
      <c r="F700" s="162">
        <f t="shared" ref="F700:F702" si="314">G700+H700+I700+J700+K700+L700+N700+P700+R700+T700+V700+W700+X700+Y700+Z700+AA700+AB700+AC700+AD700+AE700+AF700+AG700</f>
        <v>13925496.68</v>
      </c>
      <c r="G700" s="178">
        <v>0</v>
      </c>
      <c r="H700" s="178">
        <v>0</v>
      </c>
      <c r="I700" s="178">
        <v>0</v>
      </c>
      <c r="J700" s="178">
        <v>0</v>
      </c>
      <c r="K700" s="178">
        <v>0</v>
      </c>
      <c r="L700" s="178">
        <v>0</v>
      </c>
      <c r="M700" s="195">
        <v>0</v>
      </c>
      <c r="N700" s="178">
        <v>0</v>
      </c>
      <c r="O700" s="162">
        <v>1563.8</v>
      </c>
      <c r="P700" s="162">
        <v>13456498.09</v>
      </c>
      <c r="Q700" s="178">
        <v>0</v>
      </c>
      <c r="R700" s="178">
        <v>0</v>
      </c>
      <c r="S700" s="178">
        <v>0</v>
      </c>
      <c r="T700" s="178">
        <v>0</v>
      </c>
      <c r="U700" s="178">
        <v>0</v>
      </c>
      <c r="V700" s="178">
        <v>0</v>
      </c>
      <c r="W700" s="178">
        <v>0</v>
      </c>
      <c r="X700" s="178">
        <v>0</v>
      </c>
      <c r="Y700" s="178">
        <v>0</v>
      </c>
      <c r="Z700" s="178">
        <v>0</v>
      </c>
      <c r="AA700" s="178">
        <v>0</v>
      </c>
      <c r="AB700" s="178">
        <v>0</v>
      </c>
      <c r="AC700" s="178">
        <v>0</v>
      </c>
      <c r="AD700" s="178">
        <v>0</v>
      </c>
      <c r="AE700" s="162">
        <f>ROUND(P700*2.14%,2)</f>
        <v>287969.06</v>
      </c>
      <c r="AF700" s="178">
        <v>181029.53</v>
      </c>
      <c r="AG700" s="178">
        <v>0</v>
      </c>
      <c r="AH700" s="138">
        <v>2024</v>
      </c>
      <c r="AI700" s="138">
        <v>2024</v>
      </c>
      <c r="AJ700" s="138">
        <v>2024</v>
      </c>
      <c r="AK700" s="169"/>
      <c r="AL700" s="169"/>
      <c r="AM700" s="169"/>
      <c r="AN700" s="169"/>
      <c r="AO700" s="170" t="s">
        <v>16953</v>
      </c>
      <c r="AP700" s="170" t="s">
        <v>16949</v>
      </c>
      <c r="AQ700" s="170">
        <v>0</v>
      </c>
      <c r="AR700" s="170" t="s">
        <v>16950</v>
      </c>
      <c r="AS700" s="170" t="s">
        <v>16950</v>
      </c>
      <c r="AT700" s="170" t="s">
        <v>16943</v>
      </c>
      <c r="AU700" s="170"/>
      <c r="AV700" s="170"/>
      <c r="AW700" s="170"/>
      <c r="AX700" s="170"/>
      <c r="AY700" s="170" t="s">
        <v>731</v>
      </c>
      <c r="AZ700" s="171">
        <v>5532.2</v>
      </c>
      <c r="BA700" s="171">
        <v>1563.8</v>
      </c>
      <c r="BB700" s="170" t="s">
        <v>2989</v>
      </c>
      <c r="BC700" s="170" t="s">
        <v>16998</v>
      </c>
      <c r="BD700" s="172"/>
      <c r="BE700" s="173">
        <f t="shared" si="282"/>
        <v>0</v>
      </c>
      <c r="BL700" s="118" t="str">
        <f>VLOOKUP(D700,BO:BQ,3,FALSE)</f>
        <v>1604.000</v>
      </c>
      <c r="BO700" s="118" t="s">
        <v>3378</v>
      </c>
      <c r="BP700" s="118" t="s">
        <v>2983</v>
      </c>
      <c r="BQ700" s="118" t="s">
        <v>2983</v>
      </c>
      <c r="BW700" s="118" t="s">
        <v>3378</v>
      </c>
      <c r="BX700" s="118" t="s">
        <v>2983</v>
      </c>
      <c r="BY700" s="118" t="s">
        <v>2983</v>
      </c>
      <c r="CJ700" s="164">
        <f t="shared" si="256"/>
        <v>-1.4551915228366852E-10</v>
      </c>
    </row>
    <row r="701" spans="1:120" x14ac:dyDescent="0.3">
      <c r="A701" s="118">
        <v>1</v>
      </c>
      <c r="B701" s="165">
        <f>SUBTOTAL(9,$A$383:A701)</f>
        <v>271</v>
      </c>
      <c r="C701" s="165"/>
      <c r="D701" s="175" t="s">
        <v>267</v>
      </c>
      <c r="E701" s="198" t="s">
        <v>17424</v>
      </c>
      <c r="F701" s="162">
        <f t="shared" si="314"/>
        <v>2251296</v>
      </c>
      <c r="G701" s="178">
        <v>0</v>
      </c>
      <c r="H701" s="178">
        <v>0</v>
      </c>
      <c r="I701" s="178">
        <v>0</v>
      </c>
      <c r="J701" s="178">
        <v>0</v>
      </c>
      <c r="K701" s="178">
        <v>0</v>
      </c>
      <c r="L701" s="178">
        <v>0</v>
      </c>
      <c r="M701" s="195">
        <v>0</v>
      </c>
      <c r="N701" s="178">
        <v>0</v>
      </c>
      <c r="O701" s="180">
        <v>285</v>
      </c>
      <c r="P701" s="162">
        <v>2204127.67</v>
      </c>
      <c r="Q701" s="178">
        <v>0</v>
      </c>
      <c r="R701" s="178">
        <v>0</v>
      </c>
      <c r="S701" s="162">
        <v>0</v>
      </c>
      <c r="T701" s="162">
        <v>0</v>
      </c>
      <c r="U701" s="178">
        <v>0</v>
      </c>
      <c r="V701" s="178">
        <v>0</v>
      </c>
      <c r="W701" s="178">
        <v>0</v>
      </c>
      <c r="X701" s="178">
        <v>0</v>
      </c>
      <c r="Y701" s="178">
        <v>0</v>
      </c>
      <c r="Z701" s="178">
        <v>0</v>
      </c>
      <c r="AA701" s="178">
        <v>0</v>
      </c>
      <c r="AB701" s="178">
        <v>0</v>
      </c>
      <c r="AC701" s="178">
        <v>0</v>
      </c>
      <c r="AD701" s="178">
        <v>0</v>
      </c>
      <c r="AE701" s="162">
        <f>ROUND(P701*2.14%,2)</f>
        <v>47168.33</v>
      </c>
      <c r="AF701" s="162">
        <v>0</v>
      </c>
      <c r="AG701" s="178">
        <v>0</v>
      </c>
      <c r="AH701" s="138" t="s">
        <v>17033</v>
      </c>
      <c r="AI701" s="138">
        <v>2024</v>
      </c>
      <c r="AJ701" s="138">
        <v>2024</v>
      </c>
      <c r="AK701" s="169"/>
      <c r="AL701" s="169"/>
      <c r="AM701" s="169"/>
      <c r="AN701" s="169"/>
      <c r="AO701" s="170" t="s">
        <v>16948</v>
      </c>
      <c r="AP701" s="170" t="s">
        <v>16951</v>
      </c>
      <c r="AQ701" s="170">
        <v>0</v>
      </c>
      <c r="AR701" s="170" t="s">
        <v>16946</v>
      </c>
      <c r="AS701" s="170" t="s">
        <v>16958</v>
      </c>
      <c r="AT701" s="170">
        <v>0</v>
      </c>
      <c r="AU701" s="170" t="s">
        <v>16967</v>
      </c>
      <c r="AV701" s="170"/>
      <c r="AW701" s="170"/>
      <c r="AX701" s="170"/>
      <c r="AY701" s="170" t="s">
        <v>662</v>
      </c>
      <c r="AZ701" s="171">
        <v>263.7</v>
      </c>
      <c r="BA701" s="171">
        <v>228.48</v>
      </c>
      <c r="BB701" s="170" t="s">
        <v>2966</v>
      </c>
      <c r="BC701" s="170">
        <v>2006</v>
      </c>
      <c r="BD701" s="172"/>
      <c r="BE701" s="173">
        <f>BA701-O701</f>
        <v>-56.52000000000001</v>
      </c>
      <c r="BL701" s="118" t="str">
        <f>VLOOKUP(D701,BO:BQ,3,FALSE)</f>
        <v>199.400</v>
      </c>
      <c r="BO701" s="118" t="s">
        <v>653</v>
      </c>
      <c r="BP701" s="118" t="s">
        <v>625</v>
      </c>
      <c r="BQ701" s="118" t="s">
        <v>3357</v>
      </c>
      <c r="BW701" s="118" t="s">
        <v>653</v>
      </c>
      <c r="BX701" s="118" t="s">
        <v>625</v>
      </c>
      <c r="BY701" s="118" t="s">
        <v>3357</v>
      </c>
      <c r="CJ701" s="164">
        <f t="shared" si="256"/>
        <v>7.2759576141834259E-11</v>
      </c>
    </row>
    <row r="702" spans="1:120" s="184" customFormat="1" x14ac:dyDescent="0.3">
      <c r="A702" s="118">
        <v>1</v>
      </c>
      <c r="B702" s="165">
        <f>SUBTOTAL(9,$A$383:A702)</f>
        <v>272</v>
      </c>
      <c r="C702" s="165"/>
      <c r="D702" s="211" t="s">
        <v>15336</v>
      </c>
      <c r="E702" s="198" t="s">
        <v>17424</v>
      </c>
      <c r="F702" s="162">
        <f t="shared" si="314"/>
        <v>1851761.8</v>
      </c>
      <c r="G702" s="179">
        <v>0</v>
      </c>
      <c r="H702" s="179">
        <v>0</v>
      </c>
      <c r="I702" s="179">
        <v>0</v>
      </c>
      <c r="J702" s="179">
        <v>0</v>
      </c>
      <c r="K702" s="179">
        <v>0</v>
      </c>
      <c r="L702" s="179">
        <v>0</v>
      </c>
      <c r="M702" s="200">
        <v>0</v>
      </c>
      <c r="N702" s="179">
        <v>0</v>
      </c>
      <c r="O702" s="179">
        <v>0</v>
      </c>
      <c r="P702" s="179">
        <v>0</v>
      </c>
      <c r="Q702" s="179">
        <v>146</v>
      </c>
      <c r="R702" s="179">
        <v>1766451.26</v>
      </c>
      <c r="S702" s="179">
        <v>0</v>
      </c>
      <c r="T702" s="179">
        <v>0</v>
      </c>
      <c r="U702" s="179">
        <v>0</v>
      </c>
      <c r="V702" s="179">
        <v>0</v>
      </c>
      <c r="W702" s="179">
        <v>0</v>
      </c>
      <c r="X702" s="179">
        <v>0</v>
      </c>
      <c r="Y702" s="179">
        <v>0</v>
      </c>
      <c r="Z702" s="179">
        <v>0</v>
      </c>
      <c r="AA702" s="179">
        <v>0</v>
      </c>
      <c r="AB702" s="179">
        <v>0</v>
      </c>
      <c r="AC702" s="179">
        <v>0</v>
      </c>
      <c r="AD702" s="179">
        <v>0</v>
      </c>
      <c r="AE702" s="216">
        <f>ROUND(P702*2.14%,2)+ROUND(G702*2.14%,2)+ROUND(H702*2.14%,2)+ROUND(I702*2.14%,2)+ROUND(J702*2.14%,2)+ROUND(K702*2.14%,2)+ROUND(L702*2.14%,2)+ROUND(N702*2.14%,2)+ROUND(R702*2.14%,2)+ROUND(T702*2.14%,2)+ROUND(V702*2.14%,2)+ROUND(W702*2.14%,2)+ROUND(X702*2.14%,2)+ROUND(Y702*2.14%,2)+ROUND(Z702*2.14%,2)+ROUND(AA702*2.14%,2)+ROUND(AB702*2.14%,2)+ROUND(AC702*2.14%,2)+ROUND(AD702*2.14%,2)</f>
        <v>37802.06</v>
      </c>
      <c r="AF702" s="162">
        <v>47508.480000000003</v>
      </c>
      <c r="AG702" s="179">
        <v>0</v>
      </c>
      <c r="AH702" s="181">
        <v>2024</v>
      </c>
      <c r="AI702" s="181">
        <v>2024</v>
      </c>
      <c r="AJ702" s="182">
        <v>2024</v>
      </c>
      <c r="AV702" s="184" t="e">
        <f>VLOOKUP(D702,AY:AZ,2,FALSE)</f>
        <v>#N/A</v>
      </c>
      <c r="BY702" s="185"/>
      <c r="CG702" s="184" t="e">
        <f>VLOOKUP(D702,CH:CI,2,FALSE)</f>
        <v>#N/A</v>
      </c>
      <c r="CJ702" s="164">
        <f t="shared" si="256"/>
        <v>3.637978807091713E-11</v>
      </c>
      <c r="CN702" s="184" t="e">
        <f>VLOOKUP(D702,CO:CP,2,FALSE)</f>
        <v>#N/A</v>
      </c>
      <c r="DM702" s="184" t="e">
        <f>VLOOKUP(D702,DN:DO,2,FALSE)</f>
        <v>#N/A</v>
      </c>
      <c r="DP702" s="118"/>
    </row>
    <row r="703" spans="1:120" x14ac:dyDescent="0.3">
      <c r="B703" s="196" t="s">
        <v>257</v>
      </c>
      <c r="C703" s="196"/>
      <c r="D703" s="196"/>
      <c r="E703" s="197"/>
      <c r="F703" s="161">
        <f>F704</f>
        <v>6567768.7300000004</v>
      </c>
      <c r="G703" s="162">
        <f t="shared" ref="G703:AG703" si="315">G704</f>
        <v>0</v>
      </c>
      <c r="H703" s="162">
        <f t="shared" si="315"/>
        <v>0</v>
      </c>
      <c r="I703" s="162">
        <f t="shared" si="315"/>
        <v>0</v>
      </c>
      <c r="J703" s="162">
        <f t="shared" si="315"/>
        <v>0</v>
      </c>
      <c r="K703" s="162">
        <f t="shared" si="315"/>
        <v>0</v>
      </c>
      <c r="L703" s="162">
        <f t="shared" si="315"/>
        <v>0</v>
      </c>
      <c r="M703" s="163">
        <f t="shared" si="315"/>
        <v>0</v>
      </c>
      <c r="N703" s="162">
        <f t="shared" si="315"/>
        <v>0</v>
      </c>
      <c r="O703" s="162">
        <f t="shared" si="315"/>
        <v>782</v>
      </c>
      <c r="P703" s="162">
        <f t="shared" si="315"/>
        <v>6430163.2400000002</v>
      </c>
      <c r="Q703" s="162">
        <f t="shared" si="315"/>
        <v>0</v>
      </c>
      <c r="R703" s="162">
        <f t="shared" si="315"/>
        <v>0</v>
      </c>
      <c r="S703" s="162">
        <f t="shared" si="315"/>
        <v>0</v>
      </c>
      <c r="T703" s="162">
        <f t="shared" si="315"/>
        <v>0</v>
      </c>
      <c r="U703" s="162">
        <f t="shared" si="315"/>
        <v>0</v>
      </c>
      <c r="V703" s="162">
        <f t="shared" si="315"/>
        <v>0</v>
      </c>
      <c r="W703" s="162">
        <f t="shared" si="315"/>
        <v>0</v>
      </c>
      <c r="X703" s="162">
        <f t="shared" si="315"/>
        <v>0</v>
      </c>
      <c r="Y703" s="162">
        <f t="shared" si="315"/>
        <v>0</v>
      </c>
      <c r="Z703" s="162">
        <f t="shared" si="315"/>
        <v>0</v>
      </c>
      <c r="AA703" s="162">
        <f t="shared" si="315"/>
        <v>0</v>
      </c>
      <c r="AB703" s="162">
        <f t="shared" si="315"/>
        <v>0</v>
      </c>
      <c r="AC703" s="162">
        <f t="shared" si="315"/>
        <v>0</v>
      </c>
      <c r="AD703" s="162">
        <f t="shared" si="315"/>
        <v>0</v>
      </c>
      <c r="AE703" s="162">
        <f t="shared" si="315"/>
        <v>137605.49</v>
      </c>
      <c r="AF703" s="162">
        <f t="shared" si="315"/>
        <v>0</v>
      </c>
      <c r="AG703" s="162">
        <f t="shared" si="315"/>
        <v>0</v>
      </c>
      <c r="AH703" s="138" t="s">
        <v>17012</v>
      </c>
      <c r="AI703" s="138" t="s">
        <v>17012</v>
      </c>
      <c r="AJ703" s="138" t="s">
        <v>17012</v>
      </c>
      <c r="AK703" s="169"/>
      <c r="AL703" s="169"/>
      <c r="AM703" s="169"/>
      <c r="AN703" s="169"/>
      <c r="AO703" s="170"/>
      <c r="AP703" s="170"/>
      <c r="AQ703" s="170"/>
      <c r="AR703" s="170"/>
      <c r="AS703" s="170"/>
      <c r="AT703" s="170"/>
      <c r="AU703" s="170"/>
      <c r="AV703" s="170"/>
      <c r="AW703" s="170"/>
      <c r="AX703" s="170"/>
      <c r="AY703" s="170"/>
      <c r="AZ703" s="171"/>
      <c r="BA703" s="171"/>
      <c r="BB703" s="170"/>
      <c r="BC703" s="170"/>
      <c r="BD703" s="172"/>
      <c r="BE703" s="173">
        <v>-782</v>
      </c>
      <c r="BL703" s="118" t="e">
        <v>#N/A</v>
      </c>
      <c r="BO703" s="118" t="s">
        <v>652</v>
      </c>
      <c r="BP703" s="118" t="s">
        <v>626</v>
      </c>
      <c r="BQ703" s="118" t="s">
        <v>3336</v>
      </c>
      <c r="BW703" s="118" t="s">
        <v>652</v>
      </c>
      <c r="BX703" s="118" t="s">
        <v>626</v>
      </c>
      <c r="BY703" s="118" t="s">
        <v>3336</v>
      </c>
      <c r="CJ703" s="164">
        <v>2.3283064365386963E-10</v>
      </c>
    </row>
    <row r="704" spans="1:120" x14ac:dyDescent="0.3">
      <c r="A704" s="118">
        <v>1</v>
      </c>
      <c r="B704" s="165">
        <f>SUBTOTAL(9,$A$383:A704)</f>
        <v>273</v>
      </c>
      <c r="C704" s="165"/>
      <c r="D704" s="175" t="s">
        <v>258</v>
      </c>
      <c r="E704" s="198" t="s">
        <v>17424</v>
      </c>
      <c r="F704" s="162">
        <f>G704+H704+I704+J704+K704+L704+N704+P704+R704+T704+V704+W704+X704+Y704+Z704+AA704+AB704+AC704+AD704+AE704+AF704+AG704</f>
        <v>6567768.7300000004</v>
      </c>
      <c r="G704" s="178">
        <v>0</v>
      </c>
      <c r="H704" s="178">
        <v>0</v>
      </c>
      <c r="I704" s="178">
        <v>0</v>
      </c>
      <c r="J704" s="178">
        <v>0</v>
      </c>
      <c r="K704" s="178">
        <v>0</v>
      </c>
      <c r="L704" s="178">
        <v>0</v>
      </c>
      <c r="M704" s="195">
        <v>0</v>
      </c>
      <c r="N704" s="178">
        <v>0</v>
      </c>
      <c r="O704" s="167">
        <v>782</v>
      </c>
      <c r="P704" s="162">
        <v>6430163.2400000002</v>
      </c>
      <c r="Q704" s="178">
        <v>0</v>
      </c>
      <c r="R704" s="178">
        <v>0</v>
      </c>
      <c r="S704" s="162">
        <v>0</v>
      </c>
      <c r="T704" s="162">
        <v>0</v>
      </c>
      <c r="U704" s="178">
        <v>0</v>
      </c>
      <c r="V704" s="178">
        <v>0</v>
      </c>
      <c r="W704" s="178">
        <v>0</v>
      </c>
      <c r="X704" s="178">
        <v>0</v>
      </c>
      <c r="Y704" s="178">
        <v>0</v>
      </c>
      <c r="Z704" s="178">
        <v>0</v>
      </c>
      <c r="AA704" s="178">
        <v>0</v>
      </c>
      <c r="AB704" s="178">
        <v>0</v>
      </c>
      <c r="AC704" s="178">
        <v>0</v>
      </c>
      <c r="AD704" s="178">
        <v>0</v>
      </c>
      <c r="AE704" s="179">
        <f t="shared" ref="AE704" si="316">ROUND(P704*2.14%,2)+ROUND(G704*2.14%,2)+ROUND(H704*2.14%,2)+ROUND(I704*2.14%,2)+ROUND(J704*2.14%,2)+ROUND(K704*2.14%,2)+ROUND(L704*2.14%,2)+ROUND(N704*2.14%,2)+ROUND(R704*2.14%,2)+ROUND(T704*2.14%,2)+ROUND(V704*2.14%,2)+ROUND(W704*2.14%,2)+ROUND(X704*2.14%,2)+ROUND(Y704*2.14%,2)+ROUND(Z704*2.14%,2)+ROUND(AA704*2.14%,2)+ROUND(AB704*2.14%,2)+ROUND(AC704*2.14%,2)+ROUND(AD704*2.14%,2)</f>
        <v>137605.49</v>
      </c>
      <c r="AF704" s="162">
        <v>0</v>
      </c>
      <c r="AG704" s="178">
        <v>0</v>
      </c>
      <c r="AH704" s="138" t="s">
        <v>17033</v>
      </c>
      <c r="AI704" s="138">
        <v>2024</v>
      </c>
      <c r="AJ704" s="138">
        <v>2024</v>
      </c>
      <c r="AK704" s="169"/>
      <c r="AL704" s="169"/>
      <c r="AM704" s="169"/>
      <c r="AN704" s="169"/>
      <c r="AO704" s="170" t="s">
        <v>16956</v>
      </c>
      <c r="AP704" s="170" t="s">
        <v>16937</v>
      </c>
      <c r="AQ704" s="170">
        <v>0</v>
      </c>
      <c r="AR704" s="170" t="s">
        <v>16943</v>
      </c>
      <c r="AS704" s="170" t="s">
        <v>16944</v>
      </c>
      <c r="AT704" s="170" t="s">
        <v>16950</v>
      </c>
      <c r="AU704" s="170"/>
      <c r="AV704" s="170"/>
      <c r="AW704" s="170"/>
      <c r="AX704" s="170"/>
      <c r="AY704" s="170" t="s">
        <v>771</v>
      </c>
      <c r="AZ704" s="171">
        <v>879.32</v>
      </c>
      <c r="BA704" s="171">
        <v>651.38</v>
      </c>
      <c r="BB704" s="170" t="s">
        <v>2966</v>
      </c>
      <c r="BC704" s="170" t="s">
        <v>16998</v>
      </c>
      <c r="BD704" s="172"/>
      <c r="BE704" s="173">
        <v>-130.62</v>
      </c>
      <c r="BL704" s="118" t="s">
        <v>2983</v>
      </c>
      <c r="BO704" s="118" t="s">
        <v>3337</v>
      </c>
      <c r="BP704" s="118" t="s">
        <v>852</v>
      </c>
      <c r="BQ704" s="118" t="s">
        <v>3338</v>
      </c>
      <c r="BW704" s="118" t="s">
        <v>3337</v>
      </c>
      <c r="BX704" s="118" t="s">
        <v>852</v>
      </c>
      <c r="BY704" s="118" t="s">
        <v>3338</v>
      </c>
      <c r="CJ704" s="164">
        <v>2.3283064365386963E-10</v>
      </c>
    </row>
    <row r="705" spans="1:88" x14ac:dyDescent="0.3">
      <c r="B705" s="196" t="s">
        <v>259</v>
      </c>
      <c r="C705" s="196"/>
      <c r="D705" s="196"/>
      <c r="E705" s="197"/>
      <c r="F705" s="161">
        <f>F706</f>
        <v>4577125.34</v>
      </c>
      <c r="G705" s="162">
        <f t="shared" ref="G705:AG705" si="317">G706</f>
        <v>0</v>
      </c>
      <c r="H705" s="162">
        <f t="shared" si="317"/>
        <v>0</v>
      </c>
      <c r="I705" s="162">
        <f t="shared" si="317"/>
        <v>0</v>
      </c>
      <c r="J705" s="162">
        <f t="shared" si="317"/>
        <v>0</v>
      </c>
      <c r="K705" s="162">
        <f t="shared" si="317"/>
        <v>0</v>
      </c>
      <c r="L705" s="162">
        <f t="shared" si="317"/>
        <v>0</v>
      </c>
      <c r="M705" s="163">
        <f t="shared" si="317"/>
        <v>0</v>
      </c>
      <c r="N705" s="162">
        <f t="shared" si="317"/>
        <v>0</v>
      </c>
      <c r="O705" s="162">
        <f t="shared" si="317"/>
        <v>600</v>
      </c>
      <c r="P705" s="162">
        <f t="shared" si="317"/>
        <v>4481227.08</v>
      </c>
      <c r="Q705" s="162">
        <f t="shared" si="317"/>
        <v>0</v>
      </c>
      <c r="R705" s="162">
        <f t="shared" si="317"/>
        <v>0</v>
      </c>
      <c r="S705" s="162">
        <f t="shared" si="317"/>
        <v>0</v>
      </c>
      <c r="T705" s="162">
        <f t="shared" si="317"/>
        <v>0</v>
      </c>
      <c r="U705" s="162">
        <f t="shared" si="317"/>
        <v>0</v>
      </c>
      <c r="V705" s="162">
        <f t="shared" si="317"/>
        <v>0</v>
      </c>
      <c r="W705" s="162">
        <f t="shared" si="317"/>
        <v>0</v>
      </c>
      <c r="X705" s="162">
        <f t="shared" si="317"/>
        <v>0</v>
      </c>
      <c r="Y705" s="162">
        <f t="shared" si="317"/>
        <v>0</v>
      </c>
      <c r="Z705" s="162">
        <f t="shared" si="317"/>
        <v>0</v>
      </c>
      <c r="AA705" s="162">
        <f t="shared" si="317"/>
        <v>0</v>
      </c>
      <c r="AB705" s="162">
        <f t="shared" si="317"/>
        <v>0</v>
      </c>
      <c r="AC705" s="162">
        <f t="shared" si="317"/>
        <v>0</v>
      </c>
      <c r="AD705" s="162">
        <f t="shared" si="317"/>
        <v>0</v>
      </c>
      <c r="AE705" s="162">
        <f t="shared" si="317"/>
        <v>95898.26</v>
      </c>
      <c r="AF705" s="162">
        <f t="shared" si="317"/>
        <v>0</v>
      </c>
      <c r="AG705" s="162">
        <f t="shared" si="317"/>
        <v>0</v>
      </c>
      <c r="AH705" s="138" t="s">
        <v>17012</v>
      </c>
      <c r="AI705" s="138" t="s">
        <v>17012</v>
      </c>
      <c r="AJ705" s="138" t="s">
        <v>17012</v>
      </c>
      <c r="AK705" s="169"/>
      <c r="AL705" s="169"/>
      <c r="AM705" s="169"/>
      <c r="AN705" s="169"/>
      <c r="AO705" s="170"/>
      <c r="AP705" s="170"/>
      <c r="AQ705" s="170"/>
      <c r="AR705" s="170"/>
      <c r="AS705" s="170"/>
      <c r="AT705" s="170"/>
      <c r="AU705" s="170"/>
      <c r="AV705" s="170"/>
      <c r="AW705" s="170"/>
      <c r="AX705" s="170"/>
      <c r="AY705" s="170"/>
      <c r="AZ705" s="171"/>
      <c r="BA705" s="171"/>
      <c r="BB705" s="170"/>
      <c r="BC705" s="170"/>
      <c r="BD705" s="172"/>
      <c r="BE705" s="173">
        <v>-600</v>
      </c>
      <c r="BL705" s="118" t="e">
        <v>#N/A</v>
      </c>
      <c r="BO705" s="118" t="s">
        <v>3339</v>
      </c>
      <c r="BP705" s="118" t="s">
        <v>787</v>
      </c>
      <c r="BQ705" s="118" t="s">
        <v>3340</v>
      </c>
      <c r="BW705" s="118" t="s">
        <v>3339</v>
      </c>
      <c r="BX705" s="118" t="s">
        <v>787</v>
      </c>
      <c r="BY705" s="118" t="s">
        <v>3340</v>
      </c>
      <c r="CJ705" s="164">
        <v>-2.3283064365386963E-10</v>
      </c>
    </row>
    <row r="706" spans="1:88" x14ac:dyDescent="0.3">
      <c r="A706" s="118">
        <v>1</v>
      </c>
      <c r="B706" s="165">
        <f>SUBTOTAL(9,$A$383:A706)</f>
        <v>274</v>
      </c>
      <c r="C706" s="165"/>
      <c r="D706" s="175" t="s">
        <v>260</v>
      </c>
      <c r="E706" s="198" t="s">
        <v>17424</v>
      </c>
      <c r="F706" s="162">
        <f>G706+H706+I706+J706+K706+L706+N706+P706+R706+T706+V706+W706+X706+Y706+Z706+AA706+AB706+AC706+AD706+AE706+AF706+AG706</f>
        <v>4577125.34</v>
      </c>
      <c r="G706" s="178">
        <v>0</v>
      </c>
      <c r="H706" s="178">
        <v>0</v>
      </c>
      <c r="I706" s="178">
        <v>0</v>
      </c>
      <c r="J706" s="178">
        <v>0</v>
      </c>
      <c r="K706" s="178">
        <v>0</v>
      </c>
      <c r="L706" s="178">
        <v>0</v>
      </c>
      <c r="M706" s="195">
        <v>0</v>
      </c>
      <c r="N706" s="178">
        <v>0</v>
      </c>
      <c r="O706" s="167">
        <v>600</v>
      </c>
      <c r="P706" s="162">
        <v>4481227.08</v>
      </c>
      <c r="Q706" s="178">
        <v>0</v>
      </c>
      <c r="R706" s="178">
        <v>0</v>
      </c>
      <c r="S706" s="162">
        <v>0</v>
      </c>
      <c r="T706" s="162">
        <v>0</v>
      </c>
      <c r="U706" s="178">
        <v>0</v>
      </c>
      <c r="V706" s="178">
        <v>0</v>
      </c>
      <c r="W706" s="178">
        <v>0</v>
      </c>
      <c r="X706" s="178">
        <v>0</v>
      </c>
      <c r="Y706" s="178">
        <v>0</v>
      </c>
      <c r="Z706" s="178">
        <v>0</v>
      </c>
      <c r="AA706" s="178">
        <v>0</v>
      </c>
      <c r="AB706" s="178">
        <v>0</v>
      </c>
      <c r="AC706" s="178">
        <v>0</v>
      </c>
      <c r="AD706" s="178">
        <v>0</v>
      </c>
      <c r="AE706" s="179">
        <f t="shared" ref="AE706" si="318">ROUND(P706*2.14%,2)+ROUND(G706*2.14%,2)+ROUND(H706*2.14%,2)+ROUND(I706*2.14%,2)+ROUND(J706*2.14%,2)+ROUND(K706*2.14%,2)+ROUND(L706*2.14%,2)+ROUND(N706*2.14%,2)+ROUND(R706*2.14%,2)+ROUND(T706*2.14%,2)+ROUND(V706*2.14%,2)+ROUND(W706*2.14%,2)+ROUND(X706*2.14%,2)+ROUND(Y706*2.14%,2)+ROUND(Z706*2.14%,2)+ROUND(AA706*2.14%,2)+ROUND(AB706*2.14%,2)+ROUND(AC706*2.14%,2)+ROUND(AD706*2.14%,2)</f>
        <v>95898.26</v>
      </c>
      <c r="AF706" s="162">
        <v>0</v>
      </c>
      <c r="AG706" s="178">
        <v>0</v>
      </c>
      <c r="AH706" s="138" t="s">
        <v>17033</v>
      </c>
      <c r="AI706" s="138">
        <v>2024</v>
      </c>
      <c r="AJ706" s="138">
        <v>2024</v>
      </c>
      <c r="AK706" s="169"/>
      <c r="AL706" s="169"/>
      <c r="AM706" s="169"/>
      <c r="AN706" s="169"/>
      <c r="AO706" s="170" t="s">
        <v>16948</v>
      </c>
      <c r="AP706" s="170">
        <v>2015</v>
      </c>
      <c r="AQ706" s="170">
        <v>0</v>
      </c>
      <c r="AR706" s="170">
        <v>2016</v>
      </c>
      <c r="AS706" s="170" t="s">
        <v>16953</v>
      </c>
      <c r="AT706" s="170">
        <v>2016</v>
      </c>
      <c r="AU706" s="170" t="s">
        <v>16967</v>
      </c>
      <c r="AV706" s="170" t="s">
        <v>16964</v>
      </c>
      <c r="AW706" s="170">
        <v>2368032.98</v>
      </c>
      <c r="AX706" s="170">
        <v>343512.32000000001</v>
      </c>
      <c r="AY706" s="170" t="s">
        <v>616</v>
      </c>
      <c r="AZ706" s="171">
        <v>687</v>
      </c>
      <c r="BA706" s="171">
        <v>555.37</v>
      </c>
      <c r="BB706" s="170" t="s">
        <v>2966</v>
      </c>
      <c r="BC706" s="170">
        <v>2004</v>
      </c>
      <c r="BD706" s="172"/>
      <c r="BE706" s="173">
        <v>-44.629999999999995</v>
      </c>
      <c r="BL706" s="118" t="s">
        <v>15784</v>
      </c>
      <c r="BO706" s="118" t="s">
        <v>553</v>
      </c>
      <c r="BP706" s="118" t="s">
        <v>787</v>
      </c>
      <c r="BQ706" s="118" t="s">
        <v>1124</v>
      </c>
      <c r="BW706" s="118" t="s">
        <v>553</v>
      </c>
      <c r="BX706" s="118" t="s">
        <v>787</v>
      </c>
      <c r="BY706" s="118" t="s">
        <v>1124</v>
      </c>
      <c r="CJ706" s="164">
        <v>-2.3283064365386963E-10</v>
      </c>
    </row>
    <row r="707" spans="1:88" x14ac:dyDescent="0.3">
      <c r="B707" s="196" t="s">
        <v>52</v>
      </c>
      <c r="C707" s="196"/>
      <c r="D707" s="196"/>
      <c r="E707" s="197"/>
      <c r="F707" s="161">
        <f t="shared" ref="F707:AG707" si="319">SUM(F708:F710)</f>
        <v>13284852.24</v>
      </c>
      <c r="G707" s="162">
        <f t="shared" si="319"/>
        <v>0</v>
      </c>
      <c r="H707" s="162">
        <f t="shared" si="319"/>
        <v>0</v>
      </c>
      <c r="I707" s="162">
        <f t="shared" si="319"/>
        <v>0</v>
      </c>
      <c r="J707" s="162">
        <f t="shared" si="319"/>
        <v>0</v>
      </c>
      <c r="K707" s="162">
        <f t="shared" si="319"/>
        <v>0</v>
      </c>
      <c r="L707" s="162">
        <f t="shared" si="319"/>
        <v>0</v>
      </c>
      <c r="M707" s="163">
        <f t="shared" si="319"/>
        <v>0</v>
      </c>
      <c r="N707" s="162">
        <f t="shared" si="319"/>
        <v>0</v>
      </c>
      <c r="O707" s="162">
        <f t="shared" si="319"/>
        <v>1073.97</v>
      </c>
      <c r="P707" s="162">
        <f t="shared" si="319"/>
        <v>9641743.879999999</v>
      </c>
      <c r="Q707" s="162">
        <f t="shared" si="319"/>
        <v>0</v>
      </c>
      <c r="R707" s="162">
        <f t="shared" si="319"/>
        <v>0</v>
      </c>
      <c r="S707" s="162">
        <f t="shared" si="319"/>
        <v>608</v>
      </c>
      <c r="T707" s="162">
        <f t="shared" si="319"/>
        <v>2924197.22</v>
      </c>
      <c r="U707" s="162">
        <f t="shared" si="319"/>
        <v>0</v>
      </c>
      <c r="V707" s="162">
        <f t="shared" si="319"/>
        <v>0</v>
      </c>
      <c r="W707" s="162">
        <f t="shared" si="319"/>
        <v>0</v>
      </c>
      <c r="X707" s="162">
        <f t="shared" si="319"/>
        <v>0</v>
      </c>
      <c r="Y707" s="162">
        <f t="shared" si="319"/>
        <v>0</v>
      </c>
      <c r="Z707" s="162">
        <f t="shared" si="319"/>
        <v>0</v>
      </c>
      <c r="AA707" s="162">
        <f t="shared" si="319"/>
        <v>0</v>
      </c>
      <c r="AB707" s="162">
        <f t="shared" si="319"/>
        <v>0</v>
      </c>
      <c r="AC707" s="162">
        <f t="shared" si="319"/>
        <v>0</v>
      </c>
      <c r="AD707" s="162">
        <f t="shared" si="319"/>
        <v>0</v>
      </c>
      <c r="AE707" s="162">
        <f t="shared" si="319"/>
        <v>268911.14</v>
      </c>
      <c r="AF707" s="162">
        <f t="shared" si="319"/>
        <v>330000</v>
      </c>
      <c r="AG707" s="162">
        <f t="shared" si="319"/>
        <v>120000</v>
      </c>
      <c r="AH707" s="138" t="s">
        <v>17012</v>
      </c>
      <c r="AI707" s="138" t="s">
        <v>17012</v>
      </c>
      <c r="AJ707" s="138" t="s">
        <v>17012</v>
      </c>
      <c r="AK707" s="169"/>
      <c r="AL707" s="169"/>
      <c r="AM707" s="169"/>
      <c r="AN707" s="169"/>
      <c r="AO707" s="170"/>
      <c r="AP707" s="170"/>
      <c r="AQ707" s="170"/>
      <c r="AR707" s="170"/>
      <c r="AS707" s="170"/>
      <c r="AT707" s="170"/>
      <c r="AU707" s="170"/>
      <c r="AV707" s="170"/>
      <c r="AW707" s="170"/>
      <c r="AX707" s="170"/>
      <c r="AY707" s="170"/>
      <c r="AZ707" s="171"/>
      <c r="BA707" s="171"/>
      <c r="BB707" s="170"/>
      <c r="BC707" s="170"/>
      <c r="BD707" s="172"/>
      <c r="BE707" s="173">
        <f t="shared" si="282"/>
        <v>-1073.97</v>
      </c>
      <c r="BL707" s="118" t="e">
        <f t="shared" ref="BL707:BL719" si="320">VLOOKUP(D707,BO:BQ,3,FALSE)</f>
        <v>#N/A</v>
      </c>
      <c r="BO707" s="118" t="s">
        <v>3015</v>
      </c>
      <c r="BP707" s="118" t="s">
        <v>1342</v>
      </c>
      <c r="BQ707" s="118" t="s">
        <v>2137</v>
      </c>
      <c r="BW707" s="118" t="s">
        <v>3015</v>
      </c>
      <c r="BX707" s="118" t="s">
        <v>1342</v>
      </c>
      <c r="BY707" s="118" t="s">
        <v>2137</v>
      </c>
      <c r="CJ707" s="164">
        <f t="shared" si="256"/>
        <v>1.0477378964424133E-9</v>
      </c>
    </row>
    <row r="708" spans="1:88" x14ac:dyDescent="0.3">
      <c r="A708" s="118">
        <v>1</v>
      </c>
      <c r="B708" s="165">
        <f>SUBTOTAL(9,$A$383:A708)</f>
        <v>275</v>
      </c>
      <c r="C708" s="165"/>
      <c r="D708" s="175" t="s">
        <v>60</v>
      </c>
      <c r="E708" s="219" t="s">
        <v>17412</v>
      </c>
      <c r="F708" s="162">
        <f t="shared" ref="F708:F710" si="321">G708+H708+I708+J708+K708+L708+N708+P708+R708+T708+V708+W708+X708+Y708+Z708+AA708+AB708+AC708+AD708+AE708+AF708+AG708</f>
        <v>4923135.8</v>
      </c>
      <c r="G708" s="178">
        <v>0</v>
      </c>
      <c r="H708" s="178">
        <v>0</v>
      </c>
      <c r="I708" s="178">
        <v>0</v>
      </c>
      <c r="J708" s="178">
        <v>0</v>
      </c>
      <c r="K708" s="178">
        <v>0</v>
      </c>
      <c r="L708" s="178">
        <v>0</v>
      </c>
      <c r="M708" s="195">
        <v>0</v>
      </c>
      <c r="N708" s="178">
        <v>0</v>
      </c>
      <c r="O708" s="162">
        <v>490</v>
      </c>
      <c r="P708" s="162">
        <f>3988140.2+684990.6</f>
        <v>4673130.8</v>
      </c>
      <c r="Q708" s="178">
        <v>0</v>
      </c>
      <c r="R708" s="178">
        <v>0</v>
      </c>
      <c r="S708" s="162">
        <v>0</v>
      </c>
      <c r="T708" s="162">
        <v>0</v>
      </c>
      <c r="U708" s="178">
        <v>0</v>
      </c>
      <c r="V708" s="178">
        <v>0</v>
      </c>
      <c r="W708" s="178">
        <v>0</v>
      </c>
      <c r="X708" s="178">
        <v>0</v>
      </c>
      <c r="Y708" s="178">
        <v>0</v>
      </c>
      <c r="Z708" s="178">
        <v>0</v>
      </c>
      <c r="AA708" s="178">
        <v>0</v>
      </c>
      <c r="AB708" s="178">
        <v>0</v>
      </c>
      <c r="AC708" s="178">
        <v>0</v>
      </c>
      <c r="AD708" s="178">
        <v>0</v>
      </c>
      <c r="AE708" s="162">
        <f>ROUND(P708*2.14%,2)</f>
        <v>100005</v>
      </c>
      <c r="AF708" s="162">
        <v>150000</v>
      </c>
      <c r="AG708" s="178">
        <v>0</v>
      </c>
      <c r="AH708" s="138">
        <v>2024</v>
      </c>
      <c r="AI708" s="138">
        <v>2024</v>
      </c>
      <c r="AJ708" s="138">
        <v>2024</v>
      </c>
      <c r="AK708" s="169"/>
      <c r="AL708" s="169"/>
      <c r="AM708" s="169"/>
      <c r="AN708" s="169"/>
      <c r="AO708" s="170" t="s">
        <v>16935</v>
      </c>
      <c r="AP708" s="170" t="s">
        <v>16935</v>
      </c>
      <c r="AQ708" s="170">
        <v>0</v>
      </c>
      <c r="AR708" s="170" t="s">
        <v>16955</v>
      </c>
      <c r="AS708" s="170" t="s">
        <v>16952</v>
      </c>
      <c r="AT708" s="170">
        <v>0</v>
      </c>
      <c r="AU708" s="170"/>
      <c r="AV708" s="170"/>
      <c r="AW708" s="170"/>
      <c r="AX708" s="170"/>
      <c r="AY708" s="170" t="s">
        <v>662</v>
      </c>
      <c r="AZ708" s="171">
        <v>616.1</v>
      </c>
      <c r="BA708" s="171">
        <v>490</v>
      </c>
      <c r="BB708" s="170" t="s">
        <v>2966</v>
      </c>
      <c r="BC708" s="170" t="s">
        <v>16998</v>
      </c>
      <c r="BD708" s="172"/>
      <c r="BE708" s="173">
        <f t="shared" si="282"/>
        <v>0</v>
      </c>
      <c r="BL708" s="118" t="str">
        <f t="shared" si="320"/>
        <v>436.970</v>
      </c>
      <c r="BO708" s="118" t="s">
        <v>3016</v>
      </c>
      <c r="BP708" s="118" t="s">
        <v>787</v>
      </c>
      <c r="BQ708" s="118" t="s">
        <v>2983</v>
      </c>
      <c r="BW708" s="118" t="s">
        <v>3016</v>
      </c>
      <c r="BX708" s="118" t="s">
        <v>787</v>
      </c>
      <c r="BY708" s="118" t="s">
        <v>2983</v>
      </c>
      <c r="CJ708" s="164">
        <f t="shared" si="256"/>
        <v>0</v>
      </c>
    </row>
    <row r="709" spans="1:88" x14ac:dyDescent="0.3">
      <c r="A709" s="118">
        <v>1</v>
      </c>
      <c r="B709" s="165">
        <f>SUBTOTAL(9,$A$383:A709)</f>
        <v>276</v>
      </c>
      <c r="C709" s="217"/>
      <c r="D709" s="218" t="s">
        <v>61</v>
      </c>
      <c r="E709" s="219" t="s">
        <v>17412</v>
      </c>
      <c r="F709" s="162">
        <f t="shared" si="321"/>
        <v>3286775.04</v>
      </c>
      <c r="G709" s="178">
        <v>0</v>
      </c>
      <c r="H709" s="178">
        <v>0</v>
      </c>
      <c r="I709" s="178">
        <v>0</v>
      </c>
      <c r="J709" s="178">
        <v>0</v>
      </c>
      <c r="K709" s="178">
        <v>0</v>
      </c>
      <c r="L709" s="178">
        <v>0</v>
      </c>
      <c r="M709" s="195">
        <v>0</v>
      </c>
      <c r="N709" s="178">
        <v>0</v>
      </c>
      <c r="O709" s="162">
        <v>0</v>
      </c>
      <c r="P709" s="162">
        <v>0</v>
      </c>
      <c r="Q709" s="178">
        <v>0</v>
      </c>
      <c r="R709" s="178">
        <v>0</v>
      </c>
      <c r="S709" s="178">
        <v>608</v>
      </c>
      <c r="T709" s="162">
        <v>2924197.22</v>
      </c>
      <c r="U709" s="178">
        <v>0</v>
      </c>
      <c r="V709" s="178">
        <v>0</v>
      </c>
      <c r="W709" s="178">
        <v>0</v>
      </c>
      <c r="X709" s="178">
        <v>0</v>
      </c>
      <c r="Y709" s="178">
        <v>0</v>
      </c>
      <c r="Z709" s="178">
        <v>0</v>
      </c>
      <c r="AA709" s="178">
        <v>0</v>
      </c>
      <c r="AB709" s="178">
        <v>0</v>
      </c>
      <c r="AC709" s="178">
        <v>0</v>
      </c>
      <c r="AD709" s="178">
        <v>0</v>
      </c>
      <c r="AE709" s="162">
        <f>ROUND(T709*2.14%,2)</f>
        <v>62577.82</v>
      </c>
      <c r="AF709" s="178">
        <v>180000</v>
      </c>
      <c r="AG709" s="178">
        <v>120000</v>
      </c>
      <c r="AH709" s="138">
        <v>2024</v>
      </c>
      <c r="AI709" s="138">
        <v>2024</v>
      </c>
      <c r="AJ709" s="138">
        <v>2024</v>
      </c>
      <c r="AK709" s="169"/>
      <c r="AL709" s="169"/>
      <c r="AM709" s="169"/>
      <c r="AN709" s="169"/>
      <c r="AO709" s="170" t="s">
        <v>16941</v>
      </c>
      <c r="AP709" s="170" t="s">
        <v>16953</v>
      </c>
      <c r="AQ709" s="170">
        <v>0</v>
      </c>
      <c r="AR709" s="170" t="s">
        <v>16946</v>
      </c>
      <c r="AS709" s="170" t="s">
        <v>16943</v>
      </c>
      <c r="AT709" s="170">
        <v>0</v>
      </c>
      <c r="AU709" s="170"/>
      <c r="AV709" s="170"/>
      <c r="AW709" s="170"/>
      <c r="AX709" s="170"/>
      <c r="AY709" s="170" t="s">
        <v>942</v>
      </c>
      <c r="AZ709" s="171">
        <v>396.4</v>
      </c>
      <c r="BA709" s="171">
        <v>642</v>
      </c>
      <c r="BB709" s="170" t="s">
        <v>2966</v>
      </c>
      <c r="BC709" s="170" t="s">
        <v>1342</v>
      </c>
      <c r="BD709" s="172"/>
      <c r="BE709" s="173">
        <f t="shared" si="282"/>
        <v>642</v>
      </c>
      <c r="BL709" s="118" t="str">
        <f t="shared" si="320"/>
        <v>539.200</v>
      </c>
      <c r="BO709" s="118" t="s">
        <v>3017</v>
      </c>
      <c r="BP709" s="118" t="s">
        <v>1139</v>
      </c>
      <c r="BQ709" s="118" t="s">
        <v>3019</v>
      </c>
      <c r="BW709" s="118" t="s">
        <v>3017</v>
      </c>
      <c r="BX709" s="118" t="s">
        <v>1139</v>
      </c>
      <c r="BY709" s="118" t="s">
        <v>3019</v>
      </c>
      <c r="CJ709" s="164">
        <f t="shared" si="256"/>
        <v>-1.7462298274040222E-10</v>
      </c>
    </row>
    <row r="710" spans="1:88" x14ac:dyDescent="0.3">
      <c r="A710" s="118">
        <v>1</v>
      </c>
      <c r="B710" s="165">
        <f>SUBTOTAL(9,$A$383:A710)</f>
        <v>277</v>
      </c>
      <c r="C710" s="217"/>
      <c r="D710" s="218" t="s">
        <v>57</v>
      </c>
      <c r="E710" s="219" t="s">
        <v>17412</v>
      </c>
      <c r="F710" s="162">
        <f t="shared" si="321"/>
        <v>5074941.4000000004</v>
      </c>
      <c r="G710" s="178">
        <v>0</v>
      </c>
      <c r="H710" s="178">
        <v>0</v>
      </c>
      <c r="I710" s="178">
        <v>0</v>
      </c>
      <c r="J710" s="178">
        <v>0</v>
      </c>
      <c r="K710" s="178">
        <v>0</v>
      </c>
      <c r="L710" s="178">
        <v>0</v>
      </c>
      <c r="M710" s="195">
        <v>0</v>
      </c>
      <c r="N710" s="178">
        <v>0</v>
      </c>
      <c r="O710" s="167">
        <v>583.97</v>
      </c>
      <c r="P710" s="162">
        <v>4968613.08</v>
      </c>
      <c r="Q710" s="178">
        <v>0</v>
      </c>
      <c r="R710" s="178">
        <v>0</v>
      </c>
      <c r="S710" s="162">
        <v>0</v>
      </c>
      <c r="T710" s="162">
        <v>0</v>
      </c>
      <c r="U710" s="178">
        <v>0</v>
      </c>
      <c r="V710" s="178">
        <v>0</v>
      </c>
      <c r="W710" s="178">
        <v>0</v>
      </c>
      <c r="X710" s="178">
        <v>0</v>
      </c>
      <c r="Y710" s="178">
        <v>0</v>
      </c>
      <c r="Z710" s="178">
        <v>0</v>
      </c>
      <c r="AA710" s="178">
        <v>0</v>
      </c>
      <c r="AB710" s="178">
        <v>0</v>
      </c>
      <c r="AC710" s="178">
        <v>0</v>
      </c>
      <c r="AD710" s="178">
        <v>0</v>
      </c>
      <c r="AE710" s="162">
        <f>ROUND(P710*2.14%,2)</f>
        <v>106328.32000000001</v>
      </c>
      <c r="AF710" s="162">
        <v>0</v>
      </c>
      <c r="AG710" s="178">
        <v>0</v>
      </c>
      <c r="AH710" s="138" t="s">
        <v>17033</v>
      </c>
      <c r="AI710" s="138">
        <v>2024</v>
      </c>
      <c r="AJ710" s="138">
        <v>2024</v>
      </c>
      <c r="AK710" s="169"/>
      <c r="AL710" s="169"/>
      <c r="AM710" s="169"/>
      <c r="AN710" s="169"/>
      <c r="AO710" s="170" t="s">
        <v>16959</v>
      </c>
      <c r="AP710" s="170" t="s">
        <v>16935</v>
      </c>
      <c r="AQ710" s="170">
        <v>0</v>
      </c>
      <c r="AR710" s="170" t="s">
        <v>16948</v>
      </c>
      <c r="AS710" s="170" t="s">
        <v>16944</v>
      </c>
      <c r="AT710" s="170">
        <v>0</v>
      </c>
      <c r="AU710" s="170"/>
      <c r="AV710" s="170"/>
      <c r="AW710" s="170"/>
      <c r="AX710" s="170"/>
      <c r="AY710" s="170" t="s">
        <v>636</v>
      </c>
      <c r="AZ710" s="171">
        <v>632.1</v>
      </c>
      <c r="BA710" s="171">
        <v>544</v>
      </c>
      <c r="BB710" s="170" t="s">
        <v>2966</v>
      </c>
      <c r="BC710" s="170" t="s">
        <v>16998</v>
      </c>
      <c r="BD710" s="172"/>
      <c r="BE710" s="173">
        <f t="shared" si="282"/>
        <v>-39.970000000000027</v>
      </c>
      <c r="BL710" s="118" t="str">
        <f t="shared" si="320"/>
        <v>0.000</v>
      </c>
      <c r="BO710" s="118" t="s">
        <v>3001</v>
      </c>
      <c r="BP710" s="118" t="s">
        <v>3003</v>
      </c>
      <c r="BQ710" s="118" t="s">
        <v>2983</v>
      </c>
      <c r="BW710" s="118" t="s">
        <v>3001</v>
      </c>
      <c r="BX710" s="118" t="s">
        <v>3003</v>
      </c>
      <c r="BY710" s="118" t="s">
        <v>2983</v>
      </c>
      <c r="CJ710" s="164">
        <f t="shared" ref="CJ710" si="322">F710-G710-H710-I710-J710-K710-L710-N710-P710-R710-T710-V710-W710-X710-Y710-Z710-AA710-AB710-AC710-AD710-AE710-AF710-AG710</f>
        <v>2.9103830456733704E-10</v>
      </c>
    </row>
    <row r="711" spans="1:88" x14ac:dyDescent="0.3">
      <c r="B711" s="243" t="s">
        <v>53</v>
      </c>
      <c r="C711" s="244"/>
      <c r="D711" s="245"/>
      <c r="E711" s="246"/>
      <c r="F711" s="161">
        <f>SUM(F712:F713)</f>
        <v>14305971.34</v>
      </c>
      <c r="G711" s="162">
        <f t="shared" ref="G711:AG711" si="323">SUM(G712:G713)</f>
        <v>0</v>
      </c>
      <c r="H711" s="162">
        <f t="shared" si="323"/>
        <v>0</v>
      </c>
      <c r="I711" s="162">
        <f t="shared" si="323"/>
        <v>0</v>
      </c>
      <c r="J711" s="162">
        <f t="shared" si="323"/>
        <v>0</v>
      </c>
      <c r="K711" s="162">
        <f t="shared" si="323"/>
        <v>0</v>
      </c>
      <c r="L711" s="162">
        <f t="shared" si="323"/>
        <v>0</v>
      </c>
      <c r="M711" s="163">
        <f t="shared" si="323"/>
        <v>0</v>
      </c>
      <c r="N711" s="162">
        <f t="shared" si="323"/>
        <v>0</v>
      </c>
      <c r="O711" s="162">
        <f t="shared" si="323"/>
        <v>1512</v>
      </c>
      <c r="P711" s="162">
        <f t="shared" si="323"/>
        <v>13830009.140000001</v>
      </c>
      <c r="Q711" s="162">
        <f t="shared" si="323"/>
        <v>0</v>
      </c>
      <c r="R711" s="162">
        <f t="shared" si="323"/>
        <v>0</v>
      </c>
      <c r="S711" s="162">
        <f t="shared" si="323"/>
        <v>0</v>
      </c>
      <c r="T711" s="162">
        <f t="shared" si="323"/>
        <v>0</v>
      </c>
      <c r="U711" s="162">
        <f t="shared" si="323"/>
        <v>0</v>
      </c>
      <c r="V711" s="162">
        <f t="shared" si="323"/>
        <v>0</v>
      </c>
      <c r="W711" s="162">
        <f t="shared" si="323"/>
        <v>0</v>
      </c>
      <c r="X711" s="162">
        <f t="shared" si="323"/>
        <v>0</v>
      </c>
      <c r="Y711" s="162">
        <f t="shared" si="323"/>
        <v>0</v>
      </c>
      <c r="Z711" s="162">
        <f t="shared" si="323"/>
        <v>0</v>
      </c>
      <c r="AA711" s="162">
        <f t="shared" si="323"/>
        <v>0</v>
      </c>
      <c r="AB711" s="162">
        <f t="shared" si="323"/>
        <v>0</v>
      </c>
      <c r="AC711" s="162">
        <f t="shared" si="323"/>
        <v>0</v>
      </c>
      <c r="AD711" s="162">
        <f t="shared" si="323"/>
        <v>0</v>
      </c>
      <c r="AE711" s="162">
        <f t="shared" si="323"/>
        <v>295962.2</v>
      </c>
      <c r="AF711" s="162">
        <f t="shared" si="323"/>
        <v>180000</v>
      </c>
      <c r="AG711" s="162">
        <f t="shared" si="323"/>
        <v>0</v>
      </c>
      <c r="AH711" s="138" t="s">
        <v>17012</v>
      </c>
      <c r="AI711" s="138" t="s">
        <v>17012</v>
      </c>
      <c r="AJ711" s="138" t="s">
        <v>17012</v>
      </c>
      <c r="AK711" s="169"/>
      <c r="AL711" s="169"/>
      <c r="AM711" s="169"/>
      <c r="AN711" s="169"/>
      <c r="AO711" s="170"/>
      <c r="AP711" s="170"/>
      <c r="AQ711" s="170"/>
      <c r="AR711" s="170"/>
      <c r="AS711" s="170"/>
      <c r="AT711" s="170"/>
      <c r="AU711" s="170"/>
      <c r="AV711" s="170"/>
      <c r="AW711" s="170"/>
      <c r="AX711" s="170"/>
      <c r="AY711" s="170"/>
      <c r="AZ711" s="171"/>
      <c r="BA711" s="171"/>
      <c r="BB711" s="170"/>
      <c r="BC711" s="170"/>
      <c r="BD711" s="172"/>
      <c r="BE711" s="173">
        <f t="shared" si="282"/>
        <v>-1512</v>
      </c>
      <c r="BL711" s="118" t="e">
        <f t="shared" si="320"/>
        <v>#N/A</v>
      </c>
      <c r="BO711" s="118" t="s">
        <v>3020</v>
      </c>
      <c r="BP711" s="118" t="s">
        <v>923</v>
      </c>
      <c r="BQ711" s="118" t="s">
        <v>3021</v>
      </c>
      <c r="BW711" s="118" t="s">
        <v>3020</v>
      </c>
      <c r="BX711" s="118" t="s">
        <v>923</v>
      </c>
      <c r="BY711" s="118" t="s">
        <v>3021</v>
      </c>
      <c r="CJ711" s="164">
        <f t="shared" ref="CJ711:CJ777" si="324">F711-G711-H711-I711-J711-K711-L711-N711-P711-R711-T711-V711-W711-X711-Y711-Z711-AA711-AB711-AC711-AD711-AE711-AF711-AG711</f>
        <v>-7.5669959187507629E-10</v>
      </c>
    </row>
    <row r="712" spans="1:88" x14ac:dyDescent="0.3">
      <c r="A712" s="118">
        <v>1</v>
      </c>
      <c r="B712" s="165">
        <f>SUBTOTAL(9,$A$383:A712)</f>
        <v>278</v>
      </c>
      <c r="C712" s="165"/>
      <c r="D712" s="175" t="s">
        <v>62</v>
      </c>
      <c r="E712" s="222" t="s">
        <v>17412</v>
      </c>
      <c r="F712" s="162">
        <f>G712+H712+I712+J712+K712+L712+N712+P712+R712+T712+V712+W712+X712+Y712+Z712+AA712+AB712+AC712+AD712+AE712+AF712+AG712</f>
        <v>5425505.0800000001</v>
      </c>
      <c r="G712" s="178">
        <v>0</v>
      </c>
      <c r="H712" s="178">
        <v>0</v>
      </c>
      <c r="I712" s="178">
        <v>0</v>
      </c>
      <c r="J712" s="178">
        <v>0</v>
      </c>
      <c r="K712" s="178">
        <v>0</v>
      </c>
      <c r="L712" s="178">
        <v>0</v>
      </c>
      <c r="M712" s="195">
        <v>0</v>
      </c>
      <c r="N712" s="178">
        <v>0</v>
      </c>
      <c r="O712" s="162">
        <v>540</v>
      </c>
      <c r="P712" s="162">
        <f>4380707.26+754895.91</f>
        <v>5135603.17</v>
      </c>
      <c r="Q712" s="178">
        <v>0</v>
      </c>
      <c r="R712" s="178">
        <v>0</v>
      </c>
      <c r="S712" s="178">
        <v>0</v>
      </c>
      <c r="T712" s="178">
        <v>0</v>
      </c>
      <c r="U712" s="178">
        <v>0</v>
      </c>
      <c r="V712" s="178">
        <v>0</v>
      </c>
      <c r="W712" s="178">
        <v>0</v>
      </c>
      <c r="X712" s="178">
        <v>0</v>
      </c>
      <c r="Y712" s="178">
        <v>0</v>
      </c>
      <c r="Z712" s="178">
        <v>0</v>
      </c>
      <c r="AA712" s="178">
        <v>0</v>
      </c>
      <c r="AB712" s="178">
        <v>0</v>
      </c>
      <c r="AC712" s="178">
        <v>0</v>
      </c>
      <c r="AD712" s="178">
        <v>0</v>
      </c>
      <c r="AE712" s="162">
        <f>ROUND(P712*2.14%,2)</f>
        <v>109901.91</v>
      </c>
      <c r="AF712" s="162">
        <v>180000</v>
      </c>
      <c r="AG712" s="178">
        <v>0</v>
      </c>
      <c r="AH712" s="138">
        <v>2024</v>
      </c>
      <c r="AI712" s="138">
        <v>2024</v>
      </c>
      <c r="AJ712" s="138">
        <v>2024</v>
      </c>
      <c r="AK712" s="169"/>
      <c r="AL712" s="169"/>
      <c r="AM712" s="169"/>
      <c r="AN712" s="169"/>
      <c r="AO712" s="170" t="s">
        <v>16935</v>
      </c>
      <c r="AP712" s="170" t="s">
        <v>16940</v>
      </c>
      <c r="AQ712" s="170">
        <v>0</v>
      </c>
      <c r="AR712" s="170" t="s">
        <v>16941</v>
      </c>
      <c r="AS712" s="170" t="s">
        <v>16952</v>
      </c>
      <c r="AT712" s="170">
        <v>0</v>
      </c>
      <c r="AU712" s="170"/>
      <c r="AV712" s="170"/>
      <c r="AW712" s="170"/>
      <c r="AX712" s="170"/>
      <c r="AY712" s="170" t="s">
        <v>636</v>
      </c>
      <c r="AZ712" s="171">
        <v>627.79999999999995</v>
      </c>
      <c r="BA712" s="171">
        <v>540</v>
      </c>
      <c r="BB712" s="170" t="s">
        <v>2966</v>
      </c>
      <c r="BC712" s="170" t="s">
        <v>16998</v>
      </c>
      <c r="BD712" s="172"/>
      <c r="BE712" s="173">
        <f t="shared" ref="BE712:BE737" si="325">BA712-O712</f>
        <v>0</v>
      </c>
      <c r="BL712" s="118" t="str">
        <f t="shared" si="320"/>
        <v>1067.000</v>
      </c>
      <c r="BO712" s="118" t="s">
        <v>3022</v>
      </c>
      <c r="BP712" s="118" t="s">
        <v>2983</v>
      </c>
      <c r="BQ712" s="118" t="s">
        <v>2983</v>
      </c>
      <c r="BW712" s="118" t="s">
        <v>3022</v>
      </c>
      <c r="BX712" s="118" t="s">
        <v>2983</v>
      </c>
      <c r="BY712" s="118" t="s">
        <v>2983</v>
      </c>
      <c r="CJ712" s="164">
        <f t="shared" si="324"/>
        <v>1.4551915228366852E-10</v>
      </c>
    </row>
    <row r="713" spans="1:88" x14ac:dyDescent="0.3">
      <c r="A713" s="118">
        <v>1</v>
      </c>
      <c r="B713" s="165">
        <f>SUBTOTAL(9,$A$383:A713)</f>
        <v>279</v>
      </c>
      <c r="C713" s="165"/>
      <c r="D713" s="221" t="s">
        <v>58</v>
      </c>
      <c r="E713" s="222" t="s">
        <v>17412</v>
      </c>
      <c r="F713" s="162">
        <f>G713+H713+I713+J713+K713+L713+N713+P713+R713+T713+V713+W713+X713+Y713+Z713+AA713+AB713+AC713+AD713+AE713+AF713+AG713</f>
        <v>8880466.2599999998</v>
      </c>
      <c r="G713" s="178">
        <v>0</v>
      </c>
      <c r="H713" s="178">
        <v>0</v>
      </c>
      <c r="I713" s="178">
        <v>0</v>
      </c>
      <c r="J713" s="178">
        <v>0</v>
      </c>
      <c r="K713" s="178">
        <v>0</v>
      </c>
      <c r="L713" s="178">
        <v>0</v>
      </c>
      <c r="M713" s="195">
        <v>0</v>
      </c>
      <c r="N713" s="178">
        <v>0</v>
      </c>
      <c r="O713" s="167">
        <v>972</v>
      </c>
      <c r="P713" s="162">
        <v>8694405.9700000007</v>
      </c>
      <c r="Q713" s="178">
        <v>0</v>
      </c>
      <c r="R713" s="178">
        <v>0</v>
      </c>
      <c r="S713" s="178">
        <v>0</v>
      </c>
      <c r="T713" s="178">
        <v>0</v>
      </c>
      <c r="U713" s="178">
        <v>0</v>
      </c>
      <c r="V713" s="178">
        <v>0</v>
      </c>
      <c r="W713" s="178">
        <v>0</v>
      </c>
      <c r="X713" s="178">
        <v>0</v>
      </c>
      <c r="Y713" s="178">
        <v>0</v>
      </c>
      <c r="Z713" s="178">
        <v>0</v>
      </c>
      <c r="AA713" s="178">
        <v>0</v>
      </c>
      <c r="AB713" s="178">
        <v>0</v>
      </c>
      <c r="AC713" s="178">
        <v>0</v>
      </c>
      <c r="AD713" s="178">
        <v>0</v>
      </c>
      <c r="AE713" s="162">
        <f>ROUND(P713*2.14%,2)</f>
        <v>186060.29</v>
      </c>
      <c r="AF713" s="162">
        <v>0</v>
      </c>
      <c r="AG713" s="178">
        <v>0</v>
      </c>
      <c r="AH713" s="138" t="s">
        <v>17033</v>
      </c>
      <c r="AI713" s="138">
        <v>2024</v>
      </c>
      <c r="AJ713" s="138">
        <v>2024</v>
      </c>
      <c r="AK713" s="169"/>
      <c r="AL713" s="169"/>
      <c r="AM713" s="169"/>
      <c r="AN713" s="169"/>
      <c r="AO713" s="170" t="s">
        <v>16956</v>
      </c>
      <c r="AP713" s="170" t="s">
        <v>16945</v>
      </c>
      <c r="AQ713" s="170">
        <v>0</v>
      </c>
      <c r="AR713" s="170" t="s">
        <v>16950</v>
      </c>
      <c r="AS713" s="170" t="s">
        <v>16938</v>
      </c>
      <c r="AT713" s="170" t="s">
        <v>16950</v>
      </c>
      <c r="AU713" s="170"/>
      <c r="AV713" s="170"/>
      <c r="AW713" s="170"/>
      <c r="AX713" s="170"/>
      <c r="AY713" s="170" t="s">
        <v>780</v>
      </c>
      <c r="AZ713" s="171">
        <v>3535</v>
      </c>
      <c r="BA713" s="171">
        <v>962</v>
      </c>
      <c r="BB713" s="170" t="s">
        <v>3037</v>
      </c>
      <c r="BC713" s="170" t="s">
        <v>16998</v>
      </c>
      <c r="BD713" s="172"/>
      <c r="BE713" s="173">
        <f t="shared" si="325"/>
        <v>-10</v>
      </c>
      <c r="BL713" s="118" t="str">
        <f t="shared" si="320"/>
        <v>857.000</v>
      </c>
      <c r="BO713" s="118" t="s">
        <v>3005</v>
      </c>
      <c r="BP713" s="118" t="s">
        <v>2979</v>
      </c>
      <c r="BQ713" s="118" t="s">
        <v>3007</v>
      </c>
      <c r="BW713" s="118" t="s">
        <v>3005</v>
      </c>
      <c r="BX713" s="118" t="s">
        <v>2979</v>
      </c>
      <c r="BY713" s="118" t="s">
        <v>3007</v>
      </c>
      <c r="CJ713" s="164">
        <f t="shared" si="324"/>
        <v>-9.0221874415874481E-10</v>
      </c>
    </row>
    <row r="714" spans="1:88" x14ac:dyDescent="0.3">
      <c r="B714" s="196" t="s">
        <v>55</v>
      </c>
      <c r="C714" s="196"/>
      <c r="D714" s="196"/>
      <c r="E714" s="197"/>
      <c r="F714" s="161">
        <f>F715</f>
        <v>7535411.9400000004</v>
      </c>
      <c r="G714" s="162">
        <f t="shared" ref="G714:AG714" si="326">G715</f>
        <v>0</v>
      </c>
      <c r="H714" s="162">
        <f t="shared" si="326"/>
        <v>0</v>
      </c>
      <c r="I714" s="162">
        <f t="shared" si="326"/>
        <v>0</v>
      </c>
      <c r="J714" s="162">
        <f t="shared" si="326"/>
        <v>0</v>
      </c>
      <c r="K714" s="162">
        <f t="shared" si="326"/>
        <v>0</v>
      </c>
      <c r="L714" s="162">
        <f t="shared" si="326"/>
        <v>0</v>
      </c>
      <c r="M714" s="163">
        <f t="shared" si="326"/>
        <v>0</v>
      </c>
      <c r="N714" s="162">
        <f t="shared" si="326"/>
        <v>0</v>
      </c>
      <c r="O714" s="162">
        <f t="shared" si="326"/>
        <v>750</v>
      </c>
      <c r="P714" s="162">
        <f t="shared" si="326"/>
        <v>7201304.0300000003</v>
      </c>
      <c r="Q714" s="162">
        <f t="shared" si="326"/>
        <v>0</v>
      </c>
      <c r="R714" s="162">
        <f t="shared" si="326"/>
        <v>0</v>
      </c>
      <c r="S714" s="162">
        <f t="shared" si="326"/>
        <v>0</v>
      </c>
      <c r="T714" s="162">
        <f t="shared" si="326"/>
        <v>0</v>
      </c>
      <c r="U714" s="162">
        <f t="shared" si="326"/>
        <v>0</v>
      </c>
      <c r="V714" s="162">
        <f t="shared" si="326"/>
        <v>0</v>
      </c>
      <c r="W714" s="162">
        <f t="shared" si="326"/>
        <v>0</v>
      </c>
      <c r="X714" s="162">
        <f t="shared" si="326"/>
        <v>0</v>
      </c>
      <c r="Y714" s="162">
        <f t="shared" si="326"/>
        <v>0</v>
      </c>
      <c r="Z714" s="162">
        <f t="shared" si="326"/>
        <v>0</v>
      </c>
      <c r="AA714" s="162">
        <f t="shared" si="326"/>
        <v>0</v>
      </c>
      <c r="AB714" s="162">
        <f t="shared" si="326"/>
        <v>0</v>
      </c>
      <c r="AC714" s="162">
        <f t="shared" si="326"/>
        <v>0</v>
      </c>
      <c r="AD714" s="162">
        <f t="shared" si="326"/>
        <v>0</v>
      </c>
      <c r="AE714" s="162">
        <f t="shared" si="326"/>
        <v>154107.91</v>
      </c>
      <c r="AF714" s="162">
        <f t="shared" si="326"/>
        <v>180000</v>
      </c>
      <c r="AG714" s="162">
        <f t="shared" si="326"/>
        <v>0</v>
      </c>
      <c r="AH714" s="138" t="s">
        <v>17012</v>
      </c>
      <c r="AI714" s="138" t="s">
        <v>17012</v>
      </c>
      <c r="AJ714" s="138" t="s">
        <v>17012</v>
      </c>
      <c r="AK714" s="169"/>
      <c r="AL714" s="169"/>
      <c r="AM714" s="169"/>
      <c r="AN714" s="169"/>
      <c r="AO714" s="170"/>
      <c r="AP714" s="170"/>
      <c r="AQ714" s="170"/>
      <c r="AR714" s="170"/>
      <c r="AS714" s="170"/>
      <c r="AT714" s="170"/>
      <c r="AU714" s="170"/>
      <c r="AV714" s="170"/>
      <c r="AW714" s="170"/>
      <c r="AX714" s="170"/>
      <c r="AY714" s="170"/>
      <c r="AZ714" s="171"/>
      <c r="BA714" s="171"/>
      <c r="BB714" s="170"/>
      <c r="BC714" s="170"/>
      <c r="BD714" s="172"/>
      <c r="BE714" s="173">
        <f t="shared" si="325"/>
        <v>-750</v>
      </c>
      <c r="BL714" s="118" t="e">
        <f t="shared" si="320"/>
        <v>#N/A</v>
      </c>
      <c r="BO714" s="118" t="s">
        <v>3023</v>
      </c>
      <c r="BP714" s="118" t="s">
        <v>662</v>
      </c>
      <c r="BQ714" s="118" t="s">
        <v>3024</v>
      </c>
      <c r="BW714" s="118" t="s">
        <v>3023</v>
      </c>
      <c r="BX714" s="118" t="s">
        <v>662</v>
      </c>
      <c r="BY714" s="118" t="s">
        <v>3024</v>
      </c>
      <c r="CJ714" s="164">
        <f t="shared" si="324"/>
        <v>1.4551915228366852E-10</v>
      </c>
    </row>
    <row r="715" spans="1:88" x14ac:dyDescent="0.3">
      <c r="A715" s="118">
        <v>1</v>
      </c>
      <c r="B715" s="165">
        <f>SUBTOTAL(9,$A$383:A715)</f>
        <v>280</v>
      </c>
      <c r="C715" s="165"/>
      <c r="D715" s="221" t="s">
        <v>63</v>
      </c>
      <c r="E715" s="222" t="s">
        <v>17412</v>
      </c>
      <c r="F715" s="162">
        <f>G715+H715+I715+J715+K715+L715+N715+P715+R715+T715+V715+W715+X715+Y715+Z715+AA715+AB715+AC715+AD715+AE715+AF715+AG715</f>
        <v>7535411.9400000004</v>
      </c>
      <c r="G715" s="203">
        <v>0</v>
      </c>
      <c r="H715" s="203">
        <v>0</v>
      </c>
      <c r="I715" s="203">
        <v>0</v>
      </c>
      <c r="J715" s="203">
        <v>0</v>
      </c>
      <c r="K715" s="203">
        <v>0</v>
      </c>
      <c r="L715" s="203">
        <v>0</v>
      </c>
      <c r="M715" s="247">
        <v>0</v>
      </c>
      <c r="N715" s="203">
        <v>0</v>
      </c>
      <c r="O715" s="162">
        <v>750</v>
      </c>
      <c r="P715" s="162">
        <f>6152849.03+1048455</f>
        <v>7201304.0300000003</v>
      </c>
      <c r="Q715" s="203">
        <v>0</v>
      </c>
      <c r="R715" s="203">
        <v>0</v>
      </c>
      <c r="S715" s="203">
        <v>0</v>
      </c>
      <c r="T715" s="203">
        <v>0</v>
      </c>
      <c r="U715" s="203">
        <v>0</v>
      </c>
      <c r="V715" s="203">
        <v>0</v>
      </c>
      <c r="W715" s="203">
        <v>0</v>
      </c>
      <c r="X715" s="203">
        <v>0</v>
      </c>
      <c r="Y715" s="203">
        <v>0</v>
      </c>
      <c r="Z715" s="203">
        <v>0</v>
      </c>
      <c r="AA715" s="203">
        <v>0</v>
      </c>
      <c r="AB715" s="203">
        <v>0</v>
      </c>
      <c r="AC715" s="203">
        <v>0</v>
      </c>
      <c r="AD715" s="203">
        <v>0</v>
      </c>
      <c r="AE715" s="162">
        <f>ROUND(P715*2.14%,2)</f>
        <v>154107.91</v>
      </c>
      <c r="AF715" s="162">
        <v>180000</v>
      </c>
      <c r="AG715" s="203">
        <v>0</v>
      </c>
      <c r="AH715" s="138">
        <v>2024</v>
      </c>
      <c r="AI715" s="138">
        <v>2024</v>
      </c>
      <c r="AJ715" s="138">
        <v>2024</v>
      </c>
      <c r="AK715" s="169"/>
      <c r="AL715" s="169"/>
      <c r="AM715" s="169"/>
      <c r="AN715" s="169"/>
      <c r="AO715" s="170" t="s">
        <v>16948</v>
      </c>
      <c r="AP715" s="170" t="s">
        <v>16946</v>
      </c>
      <c r="AQ715" s="170">
        <v>0</v>
      </c>
      <c r="AR715" s="170" t="s">
        <v>16954</v>
      </c>
      <c r="AS715" s="170" t="s">
        <v>16947</v>
      </c>
      <c r="AT715" s="170">
        <v>0</v>
      </c>
      <c r="AU715" s="170"/>
      <c r="AV715" s="170"/>
      <c r="AW715" s="170"/>
      <c r="AX715" s="170"/>
      <c r="AY715" s="170" t="s">
        <v>810</v>
      </c>
      <c r="AZ715" s="171">
        <v>713.29</v>
      </c>
      <c r="BA715" s="171">
        <v>750</v>
      </c>
      <c r="BB715" s="170" t="s">
        <v>2966</v>
      </c>
      <c r="BC715" s="170" t="s">
        <v>16998</v>
      </c>
      <c r="BD715" s="172"/>
      <c r="BE715" s="173">
        <f t="shared" si="325"/>
        <v>0</v>
      </c>
      <c r="BL715" s="118" t="str">
        <f t="shared" si="320"/>
        <v>508.800</v>
      </c>
      <c r="BO715" s="118" t="s">
        <v>3025</v>
      </c>
      <c r="BP715" s="118" t="s">
        <v>2983</v>
      </c>
      <c r="BQ715" s="118" t="s">
        <v>2983</v>
      </c>
      <c r="BW715" s="118" t="s">
        <v>3025</v>
      </c>
      <c r="BX715" s="118" t="s">
        <v>2983</v>
      </c>
      <c r="BY715" s="118" t="s">
        <v>2983</v>
      </c>
      <c r="CJ715" s="164">
        <f t="shared" si="324"/>
        <v>1.4551915228366852E-10</v>
      </c>
    </row>
    <row r="716" spans="1:88" x14ac:dyDescent="0.3">
      <c r="B716" s="196" t="s">
        <v>54</v>
      </c>
      <c r="C716" s="196"/>
      <c r="D716" s="196"/>
      <c r="E716" s="197"/>
      <c r="F716" s="161">
        <f>F717</f>
        <v>6530690.3499999996</v>
      </c>
      <c r="G716" s="162">
        <f t="shared" ref="G716:AF716" si="327">G717</f>
        <v>0</v>
      </c>
      <c r="H716" s="162">
        <f t="shared" si="327"/>
        <v>0</v>
      </c>
      <c r="I716" s="162">
        <f t="shared" si="327"/>
        <v>0</v>
      </c>
      <c r="J716" s="162">
        <f t="shared" si="327"/>
        <v>0</v>
      </c>
      <c r="K716" s="162">
        <f t="shared" si="327"/>
        <v>0</v>
      </c>
      <c r="L716" s="162">
        <f t="shared" si="327"/>
        <v>0</v>
      </c>
      <c r="M716" s="163">
        <f t="shared" si="327"/>
        <v>0</v>
      </c>
      <c r="N716" s="162">
        <f t="shared" si="327"/>
        <v>0</v>
      </c>
      <c r="O716" s="162">
        <f t="shared" si="327"/>
        <v>650</v>
      </c>
      <c r="P716" s="162">
        <f t="shared" si="327"/>
        <v>6217633</v>
      </c>
      <c r="Q716" s="162">
        <f t="shared" si="327"/>
        <v>0</v>
      </c>
      <c r="R716" s="162">
        <f t="shared" si="327"/>
        <v>0</v>
      </c>
      <c r="S716" s="162">
        <f t="shared" si="327"/>
        <v>0</v>
      </c>
      <c r="T716" s="162">
        <f t="shared" si="327"/>
        <v>0</v>
      </c>
      <c r="U716" s="162">
        <f t="shared" si="327"/>
        <v>0</v>
      </c>
      <c r="V716" s="162">
        <f t="shared" si="327"/>
        <v>0</v>
      </c>
      <c r="W716" s="162">
        <f t="shared" si="327"/>
        <v>0</v>
      </c>
      <c r="X716" s="162">
        <f t="shared" si="327"/>
        <v>0</v>
      </c>
      <c r="Y716" s="162">
        <f t="shared" si="327"/>
        <v>0</v>
      </c>
      <c r="Z716" s="162">
        <f t="shared" si="327"/>
        <v>0</v>
      </c>
      <c r="AA716" s="162">
        <f t="shared" si="327"/>
        <v>0</v>
      </c>
      <c r="AB716" s="162">
        <f t="shared" si="327"/>
        <v>0</v>
      </c>
      <c r="AC716" s="162">
        <f t="shared" si="327"/>
        <v>0</v>
      </c>
      <c r="AD716" s="162">
        <f t="shared" si="327"/>
        <v>0</v>
      </c>
      <c r="AE716" s="162">
        <f t="shared" si="327"/>
        <v>133057.35</v>
      </c>
      <c r="AF716" s="162">
        <f t="shared" si="327"/>
        <v>180000</v>
      </c>
      <c r="AG716" s="162">
        <f>AG717</f>
        <v>0</v>
      </c>
      <c r="AH716" s="138" t="s">
        <v>17012</v>
      </c>
      <c r="AI716" s="138" t="s">
        <v>17012</v>
      </c>
      <c r="AJ716" s="138" t="s">
        <v>17012</v>
      </c>
      <c r="AK716" s="169"/>
      <c r="AL716" s="169"/>
      <c r="AM716" s="169"/>
      <c r="AN716" s="169"/>
      <c r="AO716" s="170"/>
      <c r="AP716" s="170"/>
      <c r="AQ716" s="170"/>
      <c r="AR716" s="170"/>
      <c r="AS716" s="170"/>
      <c r="AT716" s="170"/>
      <c r="AU716" s="170"/>
      <c r="AV716" s="170"/>
      <c r="AW716" s="170"/>
      <c r="AX716" s="170"/>
      <c r="AY716" s="170"/>
      <c r="AZ716" s="171"/>
      <c r="BA716" s="171"/>
      <c r="BB716" s="170"/>
      <c r="BC716" s="170"/>
      <c r="BD716" s="172"/>
      <c r="BE716" s="173">
        <f t="shared" si="325"/>
        <v>-650</v>
      </c>
      <c r="BL716" s="118" t="e">
        <f t="shared" si="320"/>
        <v>#N/A</v>
      </c>
      <c r="BO716" s="118" t="s">
        <v>3027</v>
      </c>
      <c r="BP716" s="118" t="s">
        <v>663</v>
      </c>
      <c r="BQ716" s="118" t="s">
        <v>3028</v>
      </c>
      <c r="BW716" s="118" t="s">
        <v>3027</v>
      </c>
      <c r="BX716" s="118" t="s">
        <v>663</v>
      </c>
      <c r="BY716" s="118" t="s">
        <v>3028</v>
      </c>
      <c r="CJ716" s="164">
        <f t="shared" si="324"/>
        <v>-3.7834979593753815E-10</v>
      </c>
    </row>
    <row r="717" spans="1:88" ht="18.75" customHeight="1" x14ac:dyDescent="0.3">
      <c r="A717" s="118">
        <v>1</v>
      </c>
      <c r="B717" s="165">
        <f>SUBTOTAL(9,$A$383:A717)</f>
        <v>281</v>
      </c>
      <c r="C717" s="165"/>
      <c r="D717" s="221" t="s">
        <v>64</v>
      </c>
      <c r="E717" s="222" t="s">
        <v>17412</v>
      </c>
      <c r="F717" s="162">
        <f>G717+H717+I717+J717+K717+L717+N717+P717+R717+T717+V717+W717+X717+Y717+Z717+AA717+AB717+AC717+AD717+AE717+AF717+AG717</f>
        <v>6530690.3499999996</v>
      </c>
      <c r="G717" s="178">
        <v>0</v>
      </c>
      <c r="H717" s="178">
        <v>0</v>
      </c>
      <c r="I717" s="178">
        <v>0</v>
      </c>
      <c r="J717" s="178">
        <v>0</v>
      </c>
      <c r="K717" s="178">
        <v>0</v>
      </c>
      <c r="L717" s="178">
        <v>0</v>
      </c>
      <c r="M717" s="195">
        <v>0</v>
      </c>
      <c r="N717" s="178">
        <v>0</v>
      </c>
      <c r="O717" s="162">
        <v>650</v>
      </c>
      <c r="P717" s="162">
        <f>5308972+908661</f>
        <v>6217633</v>
      </c>
      <c r="Q717" s="178">
        <v>0</v>
      </c>
      <c r="R717" s="178">
        <v>0</v>
      </c>
      <c r="S717" s="178">
        <v>0</v>
      </c>
      <c r="T717" s="178">
        <v>0</v>
      </c>
      <c r="U717" s="178">
        <v>0</v>
      </c>
      <c r="V717" s="178">
        <v>0</v>
      </c>
      <c r="W717" s="178">
        <v>0</v>
      </c>
      <c r="X717" s="178">
        <v>0</v>
      </c>
      <c r="Y717" s="178">
        <v>0</v>
      </c>
      <c r="Z717" s="178">
        <v>0</v>
      </c>
      <c r="AA717" s="178">
        <v>0</v>
      </c>
      <c r="AB717" s="178">
        <v>0</v>
      </c>
      <c r="AC717" s="178">
        <v>0</v>
      </c>
      <c r="AD717" s="178">
        <v>0</v>
      </c>
      <c r="AE717" s="162">
        <f>ROUND(P717*2.14%,2)</f>
        <v>133057.35</v>
      </c>
      <c r="AF717" s="162">
        <v>180000</v>
      </c>
      <c r="AG717" s="178">
        <v>0</v>
      </c>
      <c r="AH717" s="138">
        <v>2024</v>
      </c>
      <c r="AI717" s="138">
        <v>2024</v>
      </c>
      <c r="AJ717" s="138">
        <v>2024</v>
      </c>
      <c r="AK717" s="169"/>
      <c r="AL717" s="169"/>
      <c r="AM717" s="169"/>
      <c r="AN717" s="169"/>
      <c r="AO717" s="170" t="s">
        <v>16935</v>
      </c>
      <c r="AP717" s="170" t="s">
        <v>16941</v>
      </c>
      <c r="AQ717" s="170">
        <v>0</v>
      </c>
      <c r="AR717" s="170" t="s">
        <v>16960</v>
      </c>
      <c r="AS717" s="170" t="s">
        <v>16950</v>
      </c>
      <c r="AT717" s="170">
        <v>0</v>
      </c>
      <c r="AU717" s="170"/>
      <c r="AV717" s="170"/>
      <c r="AW717" s="170"/>
      <c r="AX717" s="170"/>
      <c r="AY717" s="170" t="s">
        <v>619</v>
      </c>
      <c r="AZ717" s="171">
        <v>662.2</v>
      </c>
      <c r="BA717" s="171">
        <v>914.8</v>
      </c>
      <c r="BB717" s="170" t="s">
        <v>2966</v>
      </c>
      <c r="BC717" s="170">
        <v>2004</v>
      </c>
      <c r="BD717" s="172"/>
      <c r="BE717" s="173">
        <f t="shared" si="325"/>
        <v>264.79999999999995</v>
      </c>
      <c r="BF717" s="118" t="s">
        <v>16996</v>
      </c>
      <c r="BL717" s="118" t="str">
        <f t="shared" si="320"/>
        <v>914.800</v>
      </c>
      <c r="BO717" s="118" t="s">
        <v>602</v>
      </c>
      <c r="BP717" s="118" t="s">
        <v>3095</v>
      </c>
      <c r="BQ717" s="118" t="s">
        <v>2983</v>
      </c>
      <c r="BW717" s="118" t="s">
        <v>602</v>
      </c>
      <c r="BX717" s="118" t="s">
        <v>3095</v>
      </c>
      <c r="BY717" s="118" t="s">
        <v>2983</v>
      </c>
      <c r="CJ717" s="164">
        <f t="shared" si="324"/>
        <v>-3.7834979593753815E-10</v>
      </c>
    </row>
    <row r="718" spans="1:88" x14ac:dyDescent="0.3">
      <c r="B718" s="196" t="s">
        <v>491</v>
      </c>
      <c r="C718" s="196"/>
      <c r="D718" s="196"/>
      <c r="E718" s="197"/>
      <c r="F718" s="161">
        <f>SUM(F719:F722)</f>
        <v>10193646.23</v>
      </c>
      <c r="G718" s="162">
        <f t="shared" ref="G718:AG718" si="328">SUM(G719:G722)</f>
        <v>0</v>
      </c>
      <c r="H718" s="162">
        <f t="shared" si="328"/>
        <v>0</v>
      </c>
      <c r="I718" s="162">
        <f t="shared" si="328"/>
        <v>0</v>
      </c>
      <c r="J718" s="162">
        <f t="shared" si="328"/>
        <v>0</v>
      </c>
      <c r="K718" s="162">
        <f t="shared" si="328"/>
        <v>0</v>
      </c>
      <c r="L718" s="162">
        <f t="shared" si="328"/>
        <v>0</v>
      </c>
      <c r="M718" s="163">
        <f t="shared" si="328"/>
        <v>0</v>
      </c>
      <c r="N718" s="162">
        <f t="shared" si="328"/>
        <v>0</v>
      </c>
      <c r="O718" s="162">
        <f t="shared" si="328"/>
        <v>1262.3</v>
      </c>
      <c r="P718" s="162">
        <f t="shared" si="328"/>
        <v>9296498.25</v>
      </c>
      <c r="Q718" s="162">
        <f t="shared" si="328"/>
        <v>0</v>
      </c>
      <c r="R718" s="162">
        <f t="shared" si="328"/>
        <v>0</v>
      </c>
      <c r="S718" s="162">
        <f t="shared" si="328"/>
        <v>0</v>
      </c>
      <c r="T718" s="162">
        <f t="shared" si="328"/>
        <v>0</v>
      </c>
      <c r="U718" s="162">
        <f t="shared" si="328"/>
        <v>0</v>
      </c>
      <c r="V718" s="162">
        <f t="shared" si="328"/>
        <v>0</v>
      </c>
      <c r="W718" s="162">
        <f t="shared" si="328"/>
        <v>0</v>
      </c>
      <c r="X718" s="162">
        <f t="shared" si="328"/>
        <v>0</v>
      </c>
      <c r="Y718" s="162">
        <f t="shared" si="328"/>
        <v>0</v>
      </c>
      <c r="Z718" s="162">
        <f t="shared" si="328"/>
        <v>0</v>
      </c>
      <c r="AA718" s="162">
        <f t="shared" si="328"/>
        <v>0</v>
      </c>
      <c r="AB718" s="162">
        <f t="shared" si="328"/>
        <v>0</v>
      </c>
      <c r="AC718" s="162">
        <f t="shared" si="328"/>
        <v>0</v>
      </c>
      <c r="AD718" s="162">
        <f t="shared" si="328"/>
        <v>0</v>
      </c>
      <c r="AE718" s="162">
        <f t="shared" si="328"/>
        <v>198945.07</v>
      </c>
      <c r="AF718" s="162">
        <f t="shared" si="328"/>
        <v>458202.91000000003</v>
      </c>
      <c r="AG718" s="162">
        <f t="shared" si="328"/>
        <v>240000</v>
      </c>
      <c r="AH718" s="138" t="s">
        <v>17012</v>
      </c>
      <c r="AI718" s="138" t="s">
        <v>17012</v>
      </c>
      <c r="AJ718" s="138" t="s">
        <v>17012</v>
      </c>
      <c r="AK718" s="169"/>
      <c r="AL718" s="169"/>
      <c r="AM718" s="169"/>
      <c r="AN718" s="169"/>
      <c r="AO718" s="170"/>
      <c r="AP718" s="170"/>
      <c r="AQ718" s="170"/>
      <c r="AR718" s="170"/>
      <c r="AS718" s="170"/>
      <c r="AT718" s="170"/>
      <c r="AU718" s="170"/>
      <c r="AV718" s="170"/>
      <c r="AW718" s="170"/>
      <c r="AX718" s="170"/>
      <c r="AY718" s="170"/>
      <c r="AZ718" s="171"/>
      <c r="BA718" s="171"/>
      <c r="BB718" s="170"/>
      <c r="BC718" s="170"/>
      <c r="BD718" s="172"/>
      <c r="BE718" s="173">
        <f t="shared" si="325"/>
        <v>-1262.3</v>
      </c>
      <c r="BL718" s="118" t="e">
        <f t="shared" si="320"/>
        <v>#N/A</v>
      </c>
      <c r="BO718" s="118" t="s">
        <v>3723</v>
      </c>
      <c r="BP718" s="118" t="s">
        <v>663</v>
      </c>
      <c r="BQ718" s="118" t="s">
        <v>770</v>
      </c>
      <c r="BW718" s="118" t="s">
        <v>3723</v>
      </c>
      <c r="BX718" s="118" t="s">
        <v>663</v>
      </c>
      <c r="BY718" s="118" t="s">
        <v>770</v>
      </c>
      <c r="CJ718" s="164">
        <f t="shared" si="324"/>
        <v>3.4924596548080444E-10</v>
      </c>
    </row>
    <row r="719" spans="1:88" x14ac:dyDescent="0.3">
      <c r="A719" s="118">
        <v>1</v>
      </c>
      <c r="B719" s="165">
        <f>SUBTOTAL(9,$A$383:A719)</f>
        <v>282</v>
      </c>
      <c r="C719" s="165"/>
      <c r="D719" s="175" t="s">
        <v>492</v>
      </c>
      <c r="E719" s="198" t="s">
        <v>17416</v>
      </c>
      <c r="F719" s="162">
        <f>G719+H719+I719+J719+K719+L719+N719+P719+R719+T719+V719+W719+X719+Y719+Z719+AA719+AB719+AC719+AD719+AE719+AF719+AG719</f>
        <v>3448883.3200000003</v>
      </c>
      <c r="G719" s="178">
        <v>0</v>
      </c>
      <c r="H719" s="178">
        <v>0</v>
      </c>
      <c r="I719" s="178">
        <v>0</v>
      </c>
      <c r="J719" s="178">
        <v>0</v>
      </c>
      <c r="K719" s="178">
        <v>0</v>
      </c>
      <c r="L719" s="178">
        <v>0</v>
      </c>
      <c r="M719" s="195">
        <v>0</v>
      </c>
      <c r="N719" s="178">
        <v>0</v>
      </c>
      <c r="O719" s="180">
        <v>400</v>
      </c>
      <c r="P719" s="162">
        <f>2924891.33-87648.01+364910.99-489524.18+293714.5</f>
        <v>3006344.6300000004</v>
      </c>
      <c r="Q719" s="178">
        <v>0</v>
      </c>
      <c r="R719" s="178">
        <v>0</v>
      </c>
      <c r="S719" s="162">
        <v>0</v>
      </c>
      <c r="T719" s="162">
        <v>0</v>
      </c>
      <c r="U719" s="178">
        <v>0</v>
      </c>
      <c r="V719" s="178">
        <v>0</v>
      </c>
      <c r="W719" s="178">
        <v>0</v>
      </c>
      <c r="X719" s="178">
        <v>0</v>
      </c>
      <c r="Y719" s="178">
        <v>0</v>
      </c>
      <c r="Z719" s="178">
        <v>0</v>
      </c>
      <c r="AA719" s="178">
        <v>0</v>
      </c>
      <c r="AB719" s="178">
        <v>0</v>
      </c>
      <c r="AC719" s="178">
        <v>0</v>
      </c>
      <c r="AD719" s="178">
        <v>0</v>
      </c>
      <c r="AE719" s="162">
        <f>ROUND(P719*2.14%,2)</f>
        <v>64335.78</v>
      </c>
      <c r="AF719" s="162">
        <v>258202.91</v>
      </c>
      <c r="AG719" s="178">
        <v>120000</v>
      </c>
      <c r="AH719" s="138">
        <v>2024</v>
      </c>
      <c r="AI719" s="181">
        <v>2024</v>
      </c>
      <c r="AJ719" s="181">
        <v>2024</v>
      </c>
      <c r="AK719" s="169"/>
      <c r="AL719" s="169"/>
      <c r="AM719" s="169"/>
      <c r="AN719" s="169"/>
      <c r="AO719" s="170" t="s">
        <v>16956</v>
      </c>
      <c r="AP719" s="170" t="s">
        <v>16944</v>
      </c>
      <c r="AQ719" s="170">
        <v>0</v>
      </c>
      <c r="AR719" s="170" t="s">
        <v>16950</v>
      </c>
      <c r="AS719" s="170" t="s">
        <v>16936</v>
      </c>
      <c r="AT719" s="170" t="s">
        <v>16950</v>
      </c>
      <c r="AU719" s="170"/>
      <c r="AV719" s="170"/>
      <c r="AW719" s="170"/>
      <c r="AX719" s="170"/>
      <c r="AY719" s="170" t="s">
        <v>942</v>
      </c>
      <c r="AZ719" s="171">
        <v>453.6</v>
      </c>
      <c r="BA719" s="171">
        <v>453</v>
      </c>
      <c r="BB719" s="170" t="s">
        <v>2966</v>
      </c>
      <c r="BC719" s="170" t="s">
        <v>16998</v>
      </c>
      <c r="BD719" s="172"/>
      <c r="BE719" s="173">
        <f>BA719-O719</f>
        <v>53</v>
      </c>
      <c r="BL719" s="118" t="str">
        <f t="shared" si="320"/>
        <v>229.900</v>
      </c>
      <c r="BO719" s="118" t="s">
        <v>3724</v>
      </c>
      <c r="BP719" s="118" t="s">
        <v>841</v>
      </c>
      <c r="BQ719" s="118" t="s">
        <v>770</v>
      </c>
      <c r="BW719" s="118" t="s">
        <v>3724</v>
      </c>
      <c r="BX719" s="118" t="s">
        <v>841</v>
      </c>
      <c r="BY719" s="118" t="s">
        <v>770</v>
      </c>
      <c r="CJ719" s="164">
        <f>F719-G719-H719-I719-J719-K719-L719-N719-P719-R719-T719-V719-W719-X719-Y719-Z719-AA719-AB719-AC719-AD719-AE719-AF719-AG719</f>
        <v>0</v>
      </c>
    </row>
    <row r="720" spans="1:88" x14ac:dyDescent="0.3">
      <c r="A720" s="118">
        <v>1</v>
      </c>
      <c r="B720" s="165">
        <f>SUBTOTAL(9,$A$383:A720)</f>
        <v>283</v>
      </c>
      <c r="C720" s="165"/>
      <c r="D720" s="175" t="s">
        <v>16217</v>
      </c>
      <c r="E720" s="198" t="s">
        <v>17416</v>
      </c>
      <c r="F720" s="162">
        <f>G720+H720+I720+J720+K720+L720+N720+P720+R720+T720+V720+W720+X720+Y720+Z720+AA720+AB720+AC720+AD720+AE720+AF720+AG720</f>
        <v>2138937.31</v>
      </c>
      <c r="G720" s="178">
        <v>0</v>
      </c>
      <c r="H720" s="178">
        <v>0</v>
      </c>
      <c r="I720" s="178">
        <v>0</v>
      </c>
      <c r="J720" s="178">
        <v>0</v>
      </c>
      <c r="K720" s="178">
        <v>0</v>
      </c>
      <c r="L720" s="178">
        <v>0</v>
      </c>
      <c r="M720" s="195">
        <v>0</v>
      </c>
      <c r="N720" s="178">
        <v>0</v>
      </c>
      <c r="O720" s="228">
        <v>302</v>
      </c>
      <c r="P720" s="178">
        <v>1976637.27</v>
      </c>
      <c r="Q720" s="178">
        <v>0</v>
      </c>
      <c r="R720" s="178">
        <v>0</v>
      </c>
      <c r="S720" s="162">
        <v>0</v>
      </c>
      <c r="T720" s="162">
        <v>0</v>
      </c>
      <c r="U720" s="178">
        <v>0</v>
      </c>
      <c r="V720" s="178">
        <v>0</v>
      </c>
      <c r="W720" s="178">
        <v>0</v>
      </c>
      <c r="X720" s="178">
        <v>0</v>
      </c>
      <c r="Y720" s="178">
        <v>0</v>
      </c>
      <c r="Z720" s="178">
        <v>0</v>
      </c>
      <c r="AA720" s="178">
        <v>0</v>
      </c>
      <c r="AB720" s="178">
        <v>0</v>
      </c>
      <c r="AC720" s="178">
        <v>0</v>
      </c>
      <c r="AD720" s="178">
        <v>0</v>
      </c>
      <c r="AE720" s="216">
        <f>ROUND(P720*2.14%,2)+ROUND(G720*2.14%,2)+ROUND(H720*2.14%,2)+ROUND(I720*2.14%,2)+ROUND(J720*2.14%,2)+ROUND(K720*2.14%,2)+ROUND(L720*2.14%,2)+ROUND(N720*2.14%,2)+ROUND(R720*2.14%,2)+ROUND(T720*2.14%,2)+ROUND(V720*2.14%,2)+ROUND(W720*2.14%,2)+ROUND(X720*2.14%,2)+ROUND(Y720*2.14%,2)+ROUND(Z720*2.14%,2)+ROUND(AA720*2.14%,2)+ROUND(AB720*2.14%,2)+ROUND(AC720*2.14%,2)+ROUND(AD720*2.14%,2)</f>
        <v>42300.04</v>
      </c>
      <c r="AF720" s="162">
        <v>0</v>
      </c>
      <c r="AG720" s="178">
        <v>120000</v>
      </c>
      <c r="AH720" s="138" t="s">
        <v>17033</v>
      </c>
      <c r="AI720" s="181">
        <v>2024</v>
      </c>
      <c r="AJ720" s="181">
        <v>2024</v>
      </c>
      <c r="AK720" s="169"/>
      <c r="AL720" s="169"/>
      <c r="AM720" s="169"/>
      <c r="AN720" s="169"/>
      <c r="AO720" s="170"/>
      <c r="AP720" s="170"/>
      <c r="AQ720" s="170"/>
      <c r="AR720" s="170"/>
      <c r="AS720" s="170"/>
      <c r="AT720" s="170"/>
      <c r="AU720" s="170"/>
      <c r="AV720" s="170"/>
      <c r="AW720" s="170"/>
      <c r="AX720" s="170"/>
      <c r="AY720" s="170"/>
      <c r="AZ720" s="171"/>
      <c r="BA720" s="171"/>
      <c r="BB720" s="170"/>
      <c r="BC720" s="170"/>
      <c r="BD720" s="172"/>
      <c r="BE720" s="173"/>
      <c r="CJ720" s="164">
        <f>F720-G720-H720-I720-J720-K720-L720-N720-P720-R720-T720-V720-W720-X720-Y720-Z720-AA720-AB720-AC720-AD720-AE720-AF720-AG720</f>
        <v>0</v>
      </c>
    </row>
    <row r="721" spans="1:88" x14ac:dyDescent="0.3">
      <c r="A721" s="118">
        <v>1</v>
      </c>
      <c r="B721" s="165">
        <f>SUBTOTAL(9,$A$383:A721)</f>
        <v>284</v>
      </c>
      <c r="C721" s="165"/>
      <c r="D721" s="175" t="s">
        <v>16216</v>
      </c>
      <c r="E721" s="198" t="s">
        <v>17416</v>
      </c>
      <c r="F721" s="162">
        <f t="shared" ref="F721:F722" si="329">G721+H721+I721+J721+K721+L721+N721+P721+R721+T721+V721+W721+X721+Y721+Z721+AA721+AB721+AC721+AD721+AE721+AF721+AG721</f>
        <v>200000</v>
      </c>
      <c r="G721" s="178">
        <v>0</v>
      </c>
      <c r="H721" s="178">
        <v>0</v>
      </c>
      <c r="I721" s="178">
        <v>0</v>
      </c>
      <c r="J721" s="178">
        <v>0</v>
      </c>
      <c r="K721" s="178">
        <v>0</v>
      </c>
      <c r="L721" s="178">
        <v>0</v>
      </c>
      <c r="M721" s="195">
        <v>0</v>
      </c>
      <c r="N721" s="178">
        <v>0</v>
      </c>
      <c r="O721" s="228">
        <v>0</v>
      </c>
      <c r="P721" s="178">
        <v>0</v>
      </c>
      <c r="Q721" s="228">
        <v>0</v>
      </c>
      <c r="R721" s="178">
        <v>0</v>
      </c>
      <c r="S721" s="228">
        <v>0</v>
      </c>
      <c r="T721" s="178">
        <v>0</v>
      </c>
      <c r="U721" s="228">
        <v>0</v>
      </c>
      <c r="V721" s="178">
        <v>0</v>
      </c>
      <c r="W721" s="228">
        <v>0</v>
      </c>
      <c r="X721" s="178">
        <v>0</v>
      </c>
      <c r="Y721" s="228">
        <v>0</v>
      </c>
      <c r="Z721" s="178">
        <v>0</v>
      </c>
      <c r="AA721" s="228">
        <v>0</v>
      </c>
      <c r="AB721" s="178">
        <v>0</v>
      </c>
      <c r="AC721" s="228">
        <v>0</v>
      </c>
      <c r="AD721" s="178">
        <v>0</v>
      </c>
      <c r="AE721" s="216">
        <v>0</v>
      </c>
      <c r="AF721" s="162">
        <v>200000</v>
      </c>
      <c r="AG721" s="178">
        <v>0</v>
      </c>
      <c r="AH721" s="138">
        <v>2024</v>
      </c>
      <c r="AI721" s="181" t="s">
        <v>17033</v>
      </c>
      <c r="AJ721" s="181" t="s">
        <v>17033</v>
      </c>
      <c r="AK721" s="169"/>
      <c r="AL721" s="169"/>
      <c r="AM721" s="169"/>
      <c r="AN721" s="169"/>
      <c r="AO721" s="170"/>
      <c r="AP721" s="170"/>
      <c r="AQ721" s="170"/>
      <c r="AR721" s="170"/>
      <c r="AS721" s="170"/>
      <c r="AT721" s="170"/>
      <c r="AU721" s="170"/>
      <c r="AV721" s="170"/>
      <c r="AW721" s="170"/>
      <c r="AX721" s="170"/>
      <c r="AY721" s="170"/>
      <c r="AZ721" s="171"/>
      <c r="BA721" s="171"/>
      <c r="BB721" s="170"/>
      <c r="BC721" s="170"/>
      <c r="BD721" s="172"/>
      <c r="BE721" s="173"/>
      <c r="CJ721" s="164"/>
    </row>
    <row r="722" spans="1:88" x14ac:dyDescent="0.3">
      <c r="A722" s="118">
        <v>1</v>
      </c>
      <c r="B722" s="165">
        <f>SUBTOTAL(9,$A$383:A722)</f>
        <v>285</v>
      </c>
      <c r="C722" s="165"/>
      <c r="D722" s="175" t="s">
        <v>493</v>
      </c>
      <c r="E722" s="198" t="s">
        <v>17416</v>
      </c>
      <c r="F722" s="162">
        <f t="shared" si="329"/>
        <v>4405825.5999999996</v>
      </c>
      <c r="G722" s="178">
        <v>0</v>
      </c>
      <c r="H722" s="178">
        <v>0</v>
      </c>
      <c r="I722" s="178">
        <v>0</v>
      </c>
      <c r="J722" s="178">
        <v>0</v>
      </c>
      <c r="K722" s="178">
        <v>0</v>
      </c>
      <c r="L722" s="178">
        <v>0</v>
      </c>
      <c r="M722" s="195">
        <v>0</v>
      </c>
      <c r="N722" s="178">
        <v>0</v>
      </c>
      <c r="O722" s="167">
        <v>560.29999999999995</v>
      </c>
      <c r="P722" s="162">
        <v>4313516.3499999996</v>
      </c>
      <c r="Q722" s="178">
        <v>0</v>
      </c>
      <c r="R722" s="178">
        <v>0</v>
      </c>
      <c r="S722" s="162">
        <v>0</v>
      </c>
      <c r="T722" s="162">
        <v>0</v>
      </c>
      <c r="U722" s="178">
        <v>0</v>
      </c>
      <c r="V722" s="178">
        <v>0</v>
      </c>
      <c r="W722" s="178">
        <v>0</v>
      </c>
      <c r="X722" s="178">
        <v>0</v>
      </c>
      <c r="Y722" s="178">
        <v>0</v>
      </c>
      <c r="Z722" s="178">
        <v>0</v>
      </c>
      <c r="AA722" s="178">
        <v>0</v>
      </c>
      <c r="AB722" s="178">
        <v>0</v>
      </c>
      <c r="AC722" s="178">
        <v>0</v>
      </c>
      <c r="AD722" s="178">
        <v>0</v>
      </c>
      <c r="AE722" s="162">
        <f>ROUND(P722*2.14%,2)</f>
        <v>92309.25</v>
      </c>
      <c r="AF722" s="162">
        <v>0</v>
      </c>
      <c r="AG722" s="178">
        <v>0</v>
      </c>
      <c r="AH722" s="138" t="s">
        <v>17033</v>
      </c>
      <c r="AI722" s="138">
        <v>2024</v>
      </c>
      <c r="AJ722" s="138">
        <v>2024</v>
      </c>
      <c r="AK722" s="169"/>
      <c r="AL722" s="169"/>
      <c r="AM722" s="169"/>
      <c r="AN722" s="169"/>
      <c r="AO722" s="170" t="s">
        <v>16939</v>
      </c>
      <c r="AP722" s="170" t="s">
        <v>16944</v>
      </c>
      <c r="AQ722" s="170">
        <v>0</v>
      </c>
      <c r="AR722" s="170" t="s">
        <v>16937</v>
      </c>
      <c r="AS722" s="170" t="s">
        <v>16958</v>
      </c>
      <c r="AT722" s="170" t="s">
        <v>16950</v>
      </c>
      <c r="AU722" s="170"/>
      <c r="AV722" s="170"/>
      <c r="AW722" s="170"/>
      <c r="AX722" s="170"/>
      <c r="AY722" s="170" t="s">
        <v>1013</v>
      </c>
      <c r="AZ722" s="171">
        <v>955.2</v>
      </c>
      <c r="BA722" s="171" t="s">
        <v>2983</v>
      </c>
      <c r="BB722" s="170" t="s">
        <v>2966</v>
      </c>
      <c r="BC722" s="170" t="s">
        <v>16998</v>
      </c>
      <c r="BD722" s="172"/>
      <c r="BE722" s="173" t="e">
        <f t="shared" ref="BE722" si="330">BA722-O722</f>
        <v>#VALUE!</v>
      </c>
      <c r="BL722" s="118" t="str">
        <f t="shared" ref="BL722:BL737" si="331">VLOOKUP(D722,BO:BQ,3,FALSE)</f>
        <v>478.150</v>
      </c>
      <c r="BO722" s="118" t="s">
        <v>3726</v>
      </c>
      <c r="BP722" s="118" t="s">
        <v>666</v>
      </c>
      <c r="BQ722" s="118" t="s">
        <v>3727</v>
      </c>
      <c r="BW722" s="118" t="s">
        <v>3726</v>
      </c>
      <c r="BX722" s="118" t="s">
        <v>666</v>
      </c>
      <c r="BY722" s="118" t="s">
        <v>3727</v>
      </c>
      <c r="CJ722" s="164">
        <f t="shared" ref="CJ722" si="332">F722-G722-H722-I722-J722-K722-L722-N722-P722-R722-T722-V722-W722-X722-Y722-Z722-AA722-AB722-AC722-AD722-AE722-AF722-AG722</f>
        <v>0</v>
      </c>
    </row>
    <row r="723" spans="1:88" x14ac:dyDescent="0.3">
      <c r="B723" s="196" t="s">
        <v>496</v>
      </c>
      <c r="C723" s="196"/>
      <c r="D723" s="196"/>
      <c r="E723" s="197"/>
      <c r="F723" s="161">
        <f>F724</f>
        <v>5213835.0599999987</v>
      </c>
      <c r="G723" s="162">
        <f t="shared" ref="G723:AF723" si="333">G724</f>
        <v>0</v>
      </c>
      <c r="H723" s="162">
        <f t="shared" si="333"/>
        <v>0</v>
      </c>
      <c r="I723" s="162">
        <f t="shared" si="333"/>
        <v>0</v>
      </c>
      <c r="J723" s="162">
        <f t="shared" si="333"/>
        <v>0</v>
      </c>
      <c r="K723" s="162">
        <f t="shared" si="333"/>
        <v>0</v>
      </c>
      <c r="L723" s="162">
        <f t="shared" si="333"/>
        <v>0</v>
      </c>
      <c r="M723" s="163">
        <f t="shared" si="333"/>
        <v>0</v>
      </c>
      <c r="N723" s="162">
        <f t="shared" si="333"/>
        <v>0</v>
      </c>
      <c r="O723" s="162">
        <f t="shared" si="333"/>
        <v>570</v>
      </c>
      <c r="P723" s="162">
        <f t="shared" si="333"/>
        <v>4982956.5199999996</v>
      </c>
      <c r="Q723" s="162">
        <f t="shared" si="333"/>
        <v>0</v>
      </c>
      <c r="R723" s="162">
        <f t="shared" si="333"/>
        <v>0</v>
      </c>
      <c r="S723" s="162">
        <f t="shared" si="333"/>
        <v>0</v>
      </c>
      <c r="T723" s="162">
        <f t="shared" si="333"/>
        <v>0</v>
      </c>
      <c r="U723" s="162">
        <f t="shared" si="333"/>
        <v>0</v>
      </c>
      <c r="V723" s="162">
        <f t="shared" si="333"/>
        <v>0</v>
      </c>
      <c r="W723" s="162">
        <f t="shared" si="333"/>
        <v>0</v>
      </c>
      <c r="X723" s="162">
        <f t="shared" si="333"/>
        <v>0</v>
      </c>
      <c r="Y723" s="162">
        <f t="shared" si="333"/>
        <v>0</v>
      </c>
      <c r="Z723" s="162">
        <f t="shared" si="333"/>
        <v>0</v>
      </c>
      <c r="AA723" s="162">
        <f t="shared" si="333"/>
        <v>0</v>
      </c>
      <c r="AB723" s="162">
        <f t="shared" si="333"/>
        <v>0</v>
      </c>
      <c r="AC723" s="162">
        <f t="shared" si="333"/>
        <v>0</v>
      </c>
      <c r="AD723" s="162">
        <f t="shared" si="333"/>
        <v>0</v>
      </c>
      <c r="AE723" s="162">
        <f t="shared" si="333"/>
        <v>106635.27</v>
      </c>
      <c r="AF723" s="162">
        <f t="shared" si="333"/>
        <v>124243.27</v>
      </c>
      <c r="AG723" s="162">
        <f>AG724</f>
        <v>0</v>
      </c>
      <c r="AH723" s="138" t="s">
        <v>17012</v>
      </c>
      <c r="AI723" s="138" t="s">
        <v>17012</v>
      </c>
      <c r="AJ723" s="138" t="s">
        <v>17012</v>
      </c>
      <c r="AK723" s="169"/>
      <c r="AL723" s="169"/>
      <c r="AM723" s="169"/>
      <c r="AN723" s="169"/>
      <c r="AO723" s="170"/>
      <c r="AP723" s="170"/>
      <c r="AQ723" s="170"/>
      <c r="AR723" s="170"/>
      <c r="AS723" s="170"/>
      <c r="AT723" s="170"/>
      <c r="AU723" s="170"/>
      <c r="AV723" s="170"/>
      <c r="AW723" s="170"/>
      <c r="AX723" s="170"/>
      <c r="AY723" s="170"/>
      <c r="AZ723" s="171"/>
      <c r="BA723" s="171"/>
      <c r="BB723" s="170"/>
      <c r="BC723" s="170"/>
      <c r="BD723" s="172"/>
      <c r="BE723" s="173">
        <f t="shared" si="325"/>
        <v>-570</v>
      </c>
      <c r="BL723" s="118" t="e">
        <f t="shared" si="331"/>
        <v>#N/A</v>
      </c>
      <c r="BO723" s="118" t="s">
        <v>3741</v>
      </c>
      <c r="BP723" s="118" t="s">
        <v>997</v>
      </c>
      <c r="BQ723" s="118" t="s">
        <v>770</v>
      </c>
      <c r="BW723" s="118" t="s">
        <v>3741</v>
      </c>
      <c r="BX723" s="118" t="s">
        <v>997</v>
      </c>
      <c r="BY723" s="118" t="s">
        <v>770</v>
      </c>
      <c r="CJ723" s="164">
        <f t="shared" si="324"/>
        <v>-9.0221874415874481E-10</v>
      </c>
    </row>
    <row r="724" spans="1:88" x14ac:dyDescent="0.3">
      <c r="A724" s="118">
        <v>1</v>
      </c>
      <c r="B724" s="165">
        <f>SUBTOTAL(9,$A$383:A724)</f>
        <v>286</v>
      </c>
      <c r="C724" s="165"/>
      <c r="D724" s="175" t="s">
        <v>502</v>
      </c>
      <c r="E724" s="198" t="s">
        <v>17416</v>
      </c>
      <c r="F724" s="162">
        <f>G724+H724+I724+J724+K724+L724+N724+P724+R724+T724+V724+W724+X724+Y724+Z724+AA724+AB724+AC724+AD724+AE724+AF724+AG724</f>
        <v>5213835.0599999987</v>
      </c>
      <c r="G724" s="178">
        <v>0</v>
      </c>
      <c r="H724" s="178">
        <v>0</v>
      </c>
      <c r="I724" s="178">
        <v>0</v>
      </c>
      <c r="J724" s="178">
        <v>0</v>
      </c>
      <c r="K724" s="178">
        <v>0</v>
      </c>
      <c r="L724" s="178">
        <v>0</v>
      </c>
      <c r="M724" s="195">
        <v>0</v>
      </c>
      <c r="N724" s="178">
        <v>0</v>
      </c>
      <c r="O724" s="162">
        <v>570</v>
      </c>
      <c r="P724" s="162">
        <f>4368430.29+614526.23</f>
        <v>4982956.5199999996</v>
      </c>
      <c r="Q724" s="178">
        <v>0</v>
      </c>
      <c r="R724" s="178">
        <v>0</v>
      </c>
      <c r="S724" s="178">
        <v>0</v>
      </c>
      <c r="T724" s="178">
        <v>0</v>
      </c>
      <c r="U724" s="178">
        <v>0</v>
      </c>
      <c r="V724" s="178">
        <v>0</v>
      </c>
      <c r="W724" s="178">
        <v>0</v>
      </c>
      <c r="X724" s="178">
        <v>0</v>
      </c>
      <c r="Y724" s="178">
        <v>0</v>
      </c>
      <c r="Z724" s="178">
        <v>0</v>
      </c>
      <c r="AA724" s="178">
        <v>0</v>
      </c>
      <c r="AB724" s="178">
        <v>0</v>
      </c>
      <c r="AC724" s="178">
        <v>0</v>
      </c>
      <c r="AD724" s="178">
        <v>0</v>
      </c>
      <c r="AE724" s="162">
        <f>ROUND(P724*2.14%,2)</f>
        <v>106635.27</v>
      </c>
      <c r="AF724" s="162">
        <v>124243.27</v>
      </c>
      <c r="AG724" s="178">
        <v>0</v>
      </c>
      <c r="AH724" s="138">
        <v>2024</v>
      </c>
      <c r="AI724" s="138">
        <v>2024</v>
      </c>
      <c r="AJ724" s="138">
        <v>2024</v>
      </c>
      <c r="AK724" s="169"/>
      <c r="AL724" s="169"/>
      <c r="AM724" s="169"/>
      <c r="AN724" s="169"/>
      <c r="AO724" s="170" t="s">
        <v>16935</v>
      </c>
      <c r="AP724" s="170" t="s">
        <v>16945</v>
      </c>
      <c r="AQ724" s="170">
        <v>0</v>
      </c>
      <c r="AR724" s="170" t="s">
        <v>16946</v>
      </c>
      <c r="AS724" s="170" t="s">
        <v>16952</v>
      </c>
      <c r="AT724" s="170">
        <v>0</v>
      </c>
      <c r="AU724" s="170"/>
      <c r="AV724" s="170"/>
      <c r="AW724" s="170"/>
      <c r="AX724" s="170"/>
      <c r="AY724" s="170" t="s">
        <v>797</v>
      </c>
      <c r="AZ724" s="171">
        <v>831.4</v>
      </c>
      <c r="BA724" s="171">
        <v>550</v>
      </c>
      <c r="BB724" s="170" t="s">
        <v>2966</v>
      </c>
      <c r="BC724" s="170" t="s">
        <v>16998</v>
      </c>
      <c r="BD724" s="172"/>
      <c r="BE724" s="173">
        <f t="shared" si="325"/>
        <v>-20</v>
      </c>
      <c r="BL724" s="118" t="str">
        <f t="shared" si="331"/>
        <v>546.000</v>
      </c>
      <c r="BO724" s="118" t="s">
        <v>3744</v>
      </c>
      <c r="BP724" s="118" t="s">
        <v>2979</v>
      </c>
      <c r="BQ724" s="118" t="s">
        <v>3745</v>
      </c>
      <c r="BW724" s="118" t="s">
        <v>3744</v>
      </c>
      <c r="BX724" s="118" t="s">
        <v>2979</v>
      </c>
      <c r="BY724" s="118" t="s">
        <v>3745</v>
      </c>
      <c r="CJ724" s="164">
        <f t="shared" si="324"/>
        <v>-9.0221874415874481E-10</v>
      </c>
    </row>
    <row r="725" spans="1:88" x14ac:dyDescent="0.3">
      <c r="B725" s="196" t="s">
        <v>497</v>
      </c>
      <c r="C725" s="196"/>
      <c r="D725" s="196"/>
      <c r="E725" s="197"/>
      <c r="F725" s="161">
        <f>SUM(F726:F727)</f>
        <v>10758390.760000002</v>
      </c>
      <c r="G725" s="162">
        <f t="shared" ref="G725:AG725" si="334">SUM(G726:G727)</f>
        <v>0</v>
      </c>
      <c r="H725" s="162">
        <f t="shared" si="334"/>
        <v>0</v>
      </c>
      <c r="I725" s="162">
        <f t="shared" si="334"/>
        <v>0</v>
      </c>
      <c r="J725" s="162">
        <f t="shared" si="334"/>
        <v>0</v>
      </c>
      <c r="K725" s="162">
        <f t="shared" si="334"/>
        <v>0</v>
      </c>
      <c r="L725" s="162">
        <f t="shared" si="334"/>
        <v>0</v>
      </c>
      <c r="M725" s="163">
        <f t="shared" si="334"/>
        <v>0</v>
      </c>
      <c r="N725" s="162">
        <f t="shared" si="334"/>
        <v>0</v>
      </c>
      <c r="O725" s="162">
        <f t="shared" si="334"/>
        <v>0</v>
      </c>
      <c r="P725" s="162">
        <f t="shared" si="334"/>
        <v>0</v>
      </c>
      <c r="Q725" s="162">
        <f t="shared" si="334"/>
        <v>0</v>
      </c>
      <c r="R725" s="162">
        <f t="shared" si="334"/>
        <v>0</v>
      </c>
      <c r="S725" s="162">
        <f t="shared" si="334"/>
        <v>0</v>
      </c>
      <c r="T725" s="162">
        <f t="shared" si="334"/>
        <v>0</v>
      </c>
      <c r="U725" s="162">
        <f t="shared" si="334"/>
        <v>0</v>
      </c>
      <c r="V725" s="162">
        <f t="shared" si="334"/>
        <v>0</v>
      </c>
      <c r="W725" s="162">
        <f t="shared" si="334"/>
        <v>10428331.4</v>
      </c>
      <c r="X725" s="162">
        <f t="shared" si="334"/>
        <v>0</v>
      </c>
      <c r="Y725" s="162">
        <f t="shared" si="334"/>
        <v>0</v>
      </c>
      <c r="Z725" s="162">
        <f t="shared" si="334"/>
        <v>0</v>
      </c>
      <c r="AA725" s="162">
        <f t="shared" si="334"/>
        <v>0</v>
      </c>
      <c r="AB725" s="162">
        <f t="shared" si="334"/>
        <v>0</v>
      </c>
      <c r="AC725" s="162">
        <f t="shared" si="334"/>
        <v>0</v>
      </c>
      <c r="AD725" s="162">
        <f t="shared" si="334"/>
        <v>0</v>
      </c>
      <c r="AE725" s="162">
        <f t="shared" si="334"/>
        <v>223166.3</v>
      </c>
      <c r="AF725" s="162">
        <f t="shared" si="334"/>
        <v>106893.06</v>
      </c>
      <c r="AG725" s="162">
        <f t="shared" si="334"/>
        <v>0</v>
      </c>
      <c r="AH725" s="138" t="s">
        <v>17012</v>
      </c>
      <c r="AI725" s="138" t="s">
        <v>17012</v>
      </c>
      <c r="AJ725" s="138" t="s">
        <v>17012</v>
      </c>
      <c r="AK725" s="169"/>
      <c r="AL725" s="169"/>
      <c r="AM725" s="169"/>
      <c r="AN725" s="169"/>
      <c r="AO725" s="170"/>
      <c r="AP725" s="170"/>
      <c r="AQ725" s="170"/>
      <c r="AR725" s="170"/>
      <c r="AS725" s="170"/>
      <c r="AT725" s="170"/>
      <c r="AU725" s="170"/>
      <c r="AV725" s="170"/>
      <c r="AW725" s="170"/>
      <c r="AX725" s="170"/>
      <c r="AY725" s="170"/>
      <c r="AZ725" s="171"/>
      <c r="BA725" s="171"/>
      <c r="BB725" s="170"/>
      <c r="BC725" s="170"/>
      <c r="BD725" s="172"/>
      <c r="BE725" s="173">
        <f t="shared" si="325"/>
        <v>0</v>
      </c>
      <c r="BL725" s="118" t="e">
        <f t="shared" si="331"/>
        <v>#N/A</v>
      </c>
      <c r="BO725" s="118" t="s">
        <v>3746</v>
      </c>
      <c r="BP725" s="118" t="s">
        <v>2979</v>
      </c>
      <c r="BQ725" s="118" t="s">
        <v>2374</v>
      </c>
      <c r="BW725" s="118" t="s">
        <v>3746</v>
      </c>
      <c r="BX725" s="118" t="s">
        <v>2979</v>
      </c>
      <c r="BY725" s="118" t="s">
        <v>2374</v>
      </c>
      <c r="CJ725" s="164">
        <f t="shared" si="324"/>
        <v>1.280568540096283E-9</v>
      </c>
    </row>
    <row r="726" spans="1:88" x14ac:dyDescent="0.3">
      <c r="A726" s="118">
        <v>1</v>
      </c>
      <c r="B726" s="165">
        <f>SUBTOTAL(9,$A$383:A726)</f>
        <v>287</v>
      </c>
      <c r="C726" s="165"/>
      <c r="D726" s="175" t="s">
        <v>503</v>
      </c>
      <c r="E726" s="198" t="s">
        <v>17416</v>
      </c>
      <c r="F726" s="162">
        <f>G726+H726+I726+J726+K726+L726+N726+P726+R726+T726+V726+W726+X726+Y726+Z726+AA726+AB726+AC726+AD726+AE726+AF726+AG726</f>
        <v>5432641.9100000001</v>
      </c>
      <c r="G726" s="178">
        <v>0</v>
      </c>
      <c r="H726" s="178">
        <v>0</v>
      </c>
      <c r="I726" s="178">
        <v>0</v>
      </c>
      <c r="J726" s="178">
        <v>0</v>
      </c>
      <c r="K726" s="178">
        <v>0</v>
      </c>
      <c r="L726" s="178">
        <v>0</v>
      </c>
      <c r="M726" s="195">
        <v>0</v>
      </c>
      <c r="N726" s="178">
        <v>0</v>
      </c>
      <c r="O726" s="162">
        <v>0</v>
      </c>
      <c r="P726" s="231">
        <v>0</v>
      </c>
      <c r="Q726" s="178">
        <v>0</v>
      </c>
      <c r="R726" s="178">
        <v>0</v>
      </c>
      <c r="S726" s="178">
        <v>0</v>
      </c>
      <c r="T726" s="178">
        <v>0</v>
      </c>
      <c r="U726" s="178">
        <v>0</v>
      </c>
      <c r="V726" s="178">
        <v>0</v>
      </c>
      <c r="W726" s="162">
        <v>5214165.7</v>
      </c>
      <c r="X726" s="178">
        <v>0</v>
      </c>
      <c r="Y726" s="178">
        <v>0</v>
      </c>
      <c r="Z726" s="178">
        <v>0</v>
      </c>
      <c r="AA726" s="178">
        <v>0</v>
      </c>
      <c r="AB726" s="178">
        <v>0</v>
      </c>
      <c r="AC726" s="178">
        <v>0</v>
      </c>
      <c r="AD726" s="178">
        <v>0</v>
      </c>
      <c r="AE726" s="178">
        <f>ROUND(W726*2.14%,2)</f>
        <v>111583.15</v>
      </c>
      <c r="AF726" s="178">
        <v>106893.06</v>
      </c>
      <c r="AG726" s="178">
        <v>0</v>
      </c>
      <c r="AH726" s="138">
        <v>2024</v>
      </c>
      <c r="AI726" s="138">
        <v>2024</v>
      </c>
      <c r="AJ726" s="138">
        <v>2024</v>
      </c>
      <c r="AK726" s="169"/>
      <c r="AL726" s="169"/>
      <c r="AM726" s="169"/>
      <c r="AN726" s="169"/>
      <c r="AO726" s="170" t="s">
        <v>16941</v>
      </c>
      <c r="AP726" s="170" t="s">
        <v>16940</v>
      </c>
      <c r="AQ726" s="170">
        <v>0</v>
      </c>
      <c r="AR726" s="170" t="s">
        <v>16944</v>
      </c>
      <c r="AS726" s="170" t="s">
        <v>16952</v>
      </c>
      <c r="AT726" s="170">
        <v>0</v>
      </c>
      <c r="AU726" s="170" t="s">
        <v>16973</v>
      </c>
      <c r="AV726" s="170"/>
      <c r="AW726" s="170"/>
      <c r="AX726" s="170"/>
      <c r="AY726" s="170" t="s">
        <v>775</v>
      </c>
      <c r="AZ726" s="171">
        <v>848.5</v>
      </c>
      <c r="BA726" s="171">
        <v>548</v>
      </c>
      <c r="BB726" s="170" t="s">
        <v>2966</v>
      </c>
      <c r="BC726" s="170" t="s">
        <v>1342</v>
      </c>
      <c r="BD726" s="172"/>
      <c r="BE726" s="173">
        <f t="shared" si="325"/>
        <v>548</v>
      </c>
      <c r="BL726" s="118" t="str">
        <f t="shared" si="331"/>
        <v>729.100</v>
      </c>
      <c r="BO726" s="118" t="s">
        <v>3747</v>
      </c>
      <c r="BP726" s="118" t="s">
        <v>3243</v>
      </c>
      <c r="BQ726" s="118" t="s">
        <v>3749</v>
      </c>
      <c r="BW726" s="118" t="s">
        <v>3747</v>
      </c>
      <c r="BX726" s="118" t="s">
        <v>3243</v>
      </c>
      <c r="BY726" s="118" t="s">
        <v>3749</v>
      </c>
      <c r="CJ726" s="164">
        <f t="shared" si="324"/>
        <v>-2.9103830456733704E-11</v>
      </c>
    </row>
    <row r="727" spans="1:88" x14ac:dyDescent="0.3">
      <c r="A727" s="118">
        <v>1</v>
      </c>
      <c r="B727" s="165">
        <f>SUBTOTAL(9,$A$383:A727)</f>
        <v>288</v>
      </c>
      <c r="C727" s="165"/>
      <c r="D727" s="175" t="s">
        <v>498</v>
      </c>
      <c r="E727" s="198" t="s">
        <v>17416</v>
      </c>
      <c r="F727" s="162">
        <f>G727+H727+I727+J727+K727+L727+N727+P727+R727+T727+V727+W727+X727+Y727+Z727+AA727+AB727+AC727+AD727+AE727+AF727+AG727</f>
        <v>5325748.8500000006</v>
      </c>
      <c r="G727" s="178">
        <v>0</v>
      </c>
      <c r="H727" s="178">
        <v>0</v>
      </c>
      <c r="I727" s="178">
        <v>0</v>
      </c>
      <c r="J727" s="178">
        <v>0</v>
      </c>
      <c r="K727" s="178">
        <v>0</v>
      </c>
      <c r="L727" s="178">
        <v>0</v>
      </c>
      <c r="M727" s="195">
        <v>0</v>
      </c>
      <c r="N727" s="178">
        <v>0</v>
      </c>
      <c r="O727" s="167">
        <v>0</v>
      </c>
      <c r="P727" s="162">
        <v>0</v>
      </c>
      <c r="Q727" s="178">
        <v>0</v>
      </c>
      <c r="R727" s="178">
        <v>0</v>
      </c>
      <c r="S727" s="162">
        <v>0</v>
      </c>
      <c r="T727" s="162">
        <v>0</v>
      </c>
      <c r="U727" s="178">
        <v>0</v>
      </c>
      <c r="V727" s="178">
        <v>0</v>
      </c>
      <c r="W727" s="162">
        <v>5214165.7</v>
      </c>
      <c r="X727" s="178">
        <v>0</v>
      </c>
      <c r="Y727" s="178">
        <v>0</v>
      </c>
      <c r="Z727" s="178">
        <v>0</v>
      </c>
      <c r="AA727" s="178">
        <v>0</v>
      </c>
      <c r="AB727" s="178">
        <v>0</v>
      </c>
      <c r="AC727" s="178">
        <v>0</v>
      </c>
      <c r="AD727" s="178">
        <v>0</v>
      </c>
      <c r="AE727" s="178">
        <f>ROUND(W727*2.14%,2)</f>
        <v>111583.15</v>
      </c>
      <c r="AF727" s="178">
        <v>0</v>
      </c>
      <c r="AG727" s="178">
        <v>0</v>
      </c>
      <c r="AH727" s="138" t="s">
        <v>17033</v>
      </c>
      <c r="AI727" s="138">
        <v>2024</v>
      </c>
      <c r="AJ727" s="138">
        <v>2024</v>
      </c>
      <c r="AK727" s="169"/>
      <c r="AL727" s="169"/>
      <c r="AM727" s="169"/>
      <c r="AN727" s="169"/>
      <c r="AO727" s="170" t="s">
        <v>16948</v>
      </c>
      <c r="AP727" s="170" t="s">
        <v>16939</v>
      </c>
      <c r="AQ727" s="170">
        <v>0</v>
      </c>
      <c r="AR727" s="170" t="s">
        <v>16944</v>
      </c>
      <c r="AS727" s="170" t="s">
        <v>16949</v>
      </c>
      <c r="AT727" s="170">
        <v>0</v>
      </c>
      <c r="AU727" s="170" t="s">
        <v>16973</v>
      </c>
      <c r="AV727" s="170"/>
      <c r="AW727" s="170"/>
      <c r="AX727" s="170"/>
      <c r="AY727" s="170" t="s">
        <v>775</v>
      </c>
      <c r="AZ727" s="171">
        <v>736.9</v>
      </c>
      <c r="BA727" s="171">
        <v>548.34</v>
      </c>
      <c r="BB727" s="170" t="s">
        <v>2966</v>
      </c>
      <c r="BC727" s="170" t="s">
        <v>3043</v>
      </c>
      <c r="BD727" s="172"/>
      <c r="BE727" s="173">
        <f t="shared" si="325"/>
        <v>548.34</v>
      </c>
      <c r="BL727" s="118" t="str">
        <f t="shared" si="331"/>
        <v>811.600</v>
      </c>
      <c r="BO727" s="118" t="s">
        <v>3733</v>
      </c>
      <c r="BP727" s="118" t="s">
        <v>1267</v>
      </c>
      <c r="BQ727" s="118" t="s">
        <v>770</v>
      </c>
      <c r="BW727" s="118" t="s">
        <v>3733</v>
      </c>
      <c r="BX727" s="118" t="s">
        <v>1267</v>
      </c>
      <c r="BY727" s="118" t="s">
        <v>770</v>
      </c>
      <c r="CJ727" s="164">
        <f t="shared" si="324"/>
        <v>3.7834979593753815E-10</v>
      </c>
    </row>
    <row r="728" spans="1:88" x14ac:dyDescent="0.3">
      <c r="B728" s="196" t="s">
        <v>500</v>
      </c>
      <c r="C728" s="196"/>
      <c r="D728" s="196"/>
      <c r="E728" s="197"/>
      <c r="F728" s="161">
        <f>SUM(F729:F730)</f>
        <v>10939215.029999999</v>
      </c>
      <c r="G728" s="162">
        <f t="shared" ref="G728:AG728" si="335">SUM(G729:G730)</f>
        <v>0</v>
      </c>
      <c r="H728" s="162">
        <f t="shared" si="335"/>
        <v>0</v>
      </c>
      <c r="I728" s="162">
        <f t="shared" si="335"/>
        <v>0</v>
      </c>
      <c r="J728" s="162">
        <f t="shared" si="335"/>
        <v>0</v>
      </c>
      <c r="K728" s="162">
        <f t="shared" si="335"/>
        <v>0</v>
      </c>
      <c r="L728" s="162">
        <f t="shared" si="335"/>
        <v>0</v>
      </c>
      <c r="M728" s="163">
        <f t="shared" si="335"/>
        <v>0</v>
      </c>
      <c r="N728" s="162">
        <f t="shared" si="335"/>
        <v>0</v>
      </c>
      <c r="O728" s="162">
        <f t="shared" si="335"/>
        <v>1277.22</v>
      </c>
      <c r="P728" s="162">
        <f t="shared" si="335"/>
        <v>10606348.699999999</v>
      </c>
      <c r="Q728" s="162">
        <f t="shared" si="335"/>
        <v>0</v>
      </c>
      <c r="R728" s="162">
        <f t="shared" si="335"/>
        <v>0</v>
      </c>
      <c r="S728" s="162">
        <f t="shared" si="335"/>
        <v>0</v>
      </c>
      <c r="T728" s="162">
        <f t="shared" si="335"/>
        <v>0</v>
      </c>
      <c r="U728" s="162">
        <f t="shared" si="335"/>
        <v>0</v>
      </c>
      <c r="V728" s="162">
        <f t="shared" si="335"/>
        <v>0</v>
      </c>
      <c r="W728" s="162">
        <f t="shared" si="335"/>
        <v>0</v>
      </c>
      <c r="X728" s="162">
        <f t="shared" si="335"/>
        <v>0</v>
      </c>
      <c r="Y728" s="162">
        <f t="shared" si="335"/>
        <v>0</v>
      </c>
      <c r="Z728" s="162">
        <f t="shared" si="335"/>
        <v>0</v>
      </c>
      <c r="AA728" s="162">
        <f t="shared" si="335"/>
        <v>0</v>
      </c>
      <c r="AB728" s="162">
        <f t="shared" si="335"/>
        <v>0</v>
      </c>
      <c r="AC728" s="162">
        <f t="shared" si="335"/>
        <v>0</v>
      </c>
      <c r="AD728" s="162">
        <f t="shared" si="335"/>
        <v>0</v>
      </c>
      <c r="AE728" s="162">
        <f t="shared" si="335"/>
        <v>226975.86</v>
      </c>
      <c r="AF728" s="162">
        <f t="shared" si="335"/>
        <v>105890.47</v>
      </c>
      <c r="AG728" s="162">
        <f t="shared" si="335"/>
        <v>0</v>
      </c>
      <c r="AH728" s="138" t="s">
        <v>17012</v>
      </c>
      <c r="AI728" s="138" t="s">
        <v>17012</v>
      </c>
      <c r="AJ728" s="138" t="s">
        <v>17012</v>
      </c>
      <c r="AK728" s="169"/>
      <c r="AL728" s="169"/>
      <c r="AM728" s="169"/>
      <c r="AN728" s="169"/>
      <c r="AO728" s="170"/>
      <c r="AP728" s="170"/>
      <c r="AQ728" s="170"/>
      <c r="AR728" s="170"/>
      <c r="AS728" s="170"/>
      <c r="AT728" s="170"/>
      <c r="AU728" s="170"/>
      <c r="AV728" s="170"/>
      <c r="AW728" s="170"/>
      <c r="AX728" s="170"/>
      <c r="AY728" s="170"/>
      <c r="AZ728" s="171"/>
      <c r="BA728" s="171"/>
      <c r="BB728" s="170"/>
      <c r="BC728" s="170"/>
      <c r="BD728" s="172"/>
      <c r="BE728" s="173">
        <f t="shared" si="325"/>
        <v>-1277.22</v>
      </c>
      <c r="BL728" s="118" t="e">
        <f t="shared" si="331"/>
        <v>#N/A</v>
      </c>
      <c r="BO728" s="118" t="s">
        <v>3750</v>
      </c>
      <c r="BP728" s="118" t="s">
        <v>771</v>
      </c>
      <c r="BQ728" s="118" t="s">
        <v>3752</v>
      </c>
      <c r="BW728" s="118" t="s">
        <v>3750</v>
      </c>
      <c r="BX728" s="118" t="s">
        <v>771</v>
      </c>
      <c r="BY728" s="118" t="s">
        <v>3752</v>
      </c>
      <c r="CJ728" s="164">
        <f t="shared" si="324"/>
        <v>8.7311491370201111E-11</v>
      </c>
    </row>
    <row r="729" spans="1:88" x14ac:dyDescent="0.3">
      <c r="A729" s="118">
        <v>1</v>
      </c>
      <c r="B729" s="165">
        <f>SUBTOTAL(9,$A$383:A729)</f>
        <v>289</v>
      </c>
      <c r="C729" s="165"/>
      <c r="D729" s="175" t="s">
        <v>504</v>
      </c>
      <c r="E729" s="198" t="s">
        <v>17416</v>
      </c>
      <c r="F729" s="162">
        <f>G729+H729+I729+J729+K729+L729+N729+P729+R729+T729+V729+W729+X729+Y729+Z729+AA729+AB729+AC729+AD729+AE729+AF729+AG729</f>
        <v>6057251.9899999993</v>
      </c>
      <c r="G729" s="178">
        <v>0</v>
      </c>
      <c r="H729" s="178">
        <v>0</v>
      </c>
      <c r="I729" s="178">
        <v>0</v>
      </c>
      <c r="J729" s="178">
        <v>0</v>
      </c>
      <c r="K729" s="178">
        <v>0</v>
      </c>
      <c r="L729" s="178">
        <v>0</v>
      </c>
      <c r="M729" s="195">
        <v>0</v>
      </c>
      <c r="N729" s="178">
        <v>0</v>
      </c>
      <c r="O729" s="162">
        <v>665.1</v>
      </c>
      <c r="P729" s="162">
        <f>5126670.77+700000</f>
        <v>5826670.7699999996</v>
      </c>
      <c r="Q729" s="178">
        <v>0</v>
      </c>
      <c r="R729" s="178">
        <v>0</v>
      </c>
      <c r="S729" s="178">
        <v>0</v>
      </c>
      <c r="T729" s="178">
        <v>0</v>
      </c>
      <c r="U729" s="178">
        <v>0</v>
      </c>
      <c r="V729" s="178">
        <v>0</v>
      </c>
      <c r="W729" s="178">
        <v>0</v>
      </c>
      <c r="X729" s="178">
        <v>0</v>
      </c>
      <c r="Y729" s="178">
        <v>0</v>
      </c>
      <c r="Z729" s="178">
        <v>0</v>
      </c>
      <c r="AA729" s="178">
        <v>0</v>
      </c>
      <c r="AB729" s="178">
        <v>0</v>
      </c>
      <c r="AC729" s="178">
        <v>0</v>
      </c>
      <c r="AD729" s="178">
        <v>0</v>
      </c>
      <c r="AE729" s="162">
        <f>ROUND(P729*2.14%,2)</f>
        <v>124690.75</v>
      </c>
      <c r="AF729" s="162">
        <v>105890.47</v>
      </c>
      <c r="AG729" s="178">
        <v>0</v>
      </c>
      <c r="AH729" s="138">
        <v>2024</v>
      </c>
      <c r="AI729" s="138">
        <v>2024</v>
      </c>
      <c r="AJ729" s="138">
        <v>2024</v>
      </c>
      <c r="AK729" s="169"/>
      <c r="AL729" s="169"/>
      <c r="AM729" s="169"/>
      <c r="AN729" s="169"/>
      <c r="AO729" s="170" t="s">
        <v>16951</v>
      </c>
      <c r="AP729" s="170" t="s">
        <v>16942</v>
      </c>
      <c r="AQ729" s="170">
        <v>0</v>
      </c>
      <c r="AR729" s="170" t="s">
        <v>16945</v>
      </c>
      <c r="AS729" s="170" t="s">
        <v>16952</v>
      </c>
      <c r="AT729" s="170" t="s">
        <v>16942</v>
      </c>
      <c r="AU729" s="170" t="s">
        <v>16971</v>
      </c>
      <c r="AV729" s="170"/>
      <c r="AW729" s="170"/>
      <c r="AX729" s="170"/>
      <c r="AY729" s="170" t="s">
        <v>810</v>
      </c>
      <c r="AZ729" s="171">
        <v>713.9</v>
      </c>
      <c r="BA729" s="171">
        <v>685.22</v>
      </c>
      <c r="BB729" s="170" t="s">
        <v>2966</v>
      </c>
      <c r="BC729" s="170" t="s">
        <v>16998</v>
      </c>
      <c r="BD729" s="172"/>
      <c r="BE729" s="173">
        <f t="shared" si="325"/>
        <v>20.120000000000005</v>
      </c>
      <c r="BL729" s="118" t="str">
        <f t="shared" si="331"/>
        <v>497.100</v>
      </c>
      <c r="BO729" s="118" t="s">
        <v>3753</v>
      </c>
      <c r="BP729" s="118" t="s">
        <v>862</v>
      </c>
      <c r="BQ729" s="118" t="s">
        <v>3755</v>
      </c>
      <c r="BW729" s="118" t="s">
        <v>3753</v>
      </c>
      <c r="BX729" s="118" t="s">
        <v>862</v>
      </c>
      <c r="BY729" s="118" t="s">
        <v>3755</v>
      </c>
      <c r="CJ729" s="164">
        <f t="shared" si="324"/>
        <v>-2.6193447411060333E-10</v>
      </c>
    </row>
    <row r="730" spans="1:88" x14ac:dyDescent="0.3">
      <c r="A730" s="118">
        <v>1</v>
      </c>
      <c r="B730" s="165">
        <f>SUBTOTAL(9,$A$383:A730)</f>
        <v>290</v>
      </c>
      <c r="C730" s="165"/>
      <c r="D730" s="175" t="s">
        <v>499</v>
      </c>
      <c r="E730" s="198" t="s">
        <v>17416</v>
      </c>
      <c r="F730" s="162">
        <f>G730+H730+I730+J730+K730+L730+N730+P730+R730+T730+V730+W730+X730+Y730+Z730+AA730+AB730+AC730+AD730+AE730+AF730+AG730</f>
        <v>4881963.04</v>
      </c>
      <c r="G730" s="178">
        <v>0</v>
      </c>
      <c r="H730" s="178">
        <v>0</v>
      </c>
      <c r="I730" s="178">
        <v>0</v>
      </c>
      <c r="J730" s="178">
        <v>0</v>
      </c>
      <c r="K730" s="178">
        <v>0</v>
      </c>
      <c r="L730" s="178">
        <v>0</v>
      </c>
      <c r="M730" s="195">
        <v>0</v>
      </c>
      <c r="N730" s="178">
        <v>0</v>
      </c>
      <c r="O730" s="167">
        <v>612.12</v>
      </c>
      <c r="P730" s="162">
        <v>4779677.93</v>
      </c>
      <c r="Q730" s="178">
        <v>0</v>
      </c>
      <c r="R730" s="178">
        <v>0</v>
      </c>
      <c r="S730" s="162">
        <v>0</v>
      </c>
      <c r="T730" s="162">
        <v>0</v>
      </c>
      <c r="U730" s="178">
        <v>0</v>
      </c>
      <c r="V730" s="178">
        <v>0</v>
      </c>
      <c r="W730" s="162">
        <v>0</v>
      </c>
      <c r="X730" s="178">
        <v>0</v>
      </c>
      <c r="Y730" s="178">
        <v>0</v>
      </c>
      <c r="Z730" s="178">
        <v>0</v>
      </c>
      <c r="AA730" s="178">
        <v>0</v>
      </c>
      <c r="AB730" s="178">
        <v>0</v>
      </c>
      <c r="AC730" s="178">
        <v>0</v>
      </c>
      <c r="AD730" s="178">
        <v>0</v>
      </c>
      <c r="AE730" s="162">
        <f>ROUND(P730*2.14%,2)</f>
        <v>102285.11</v>
      </c>
      <c r="AF730" s="162">
        <v>0</v>
      </c>
      <c r="AG730" s="178">
        <v>0</v>
      </c>
      <c r="AH730" s="138" t="s">
        <v>17033</v>
      </c>
      <c r="AI730" s="138">
        <v>2024</v>
      </c>
      <c r="AJ730" s="138">
        <v>2024</v>
      </c>
      <c r="AK730" s="169"/>
      <c r="AL730" s="169"/>
      <c r="AM730" s="169"/>
      <c r="AN730" s="169"/>
      <c r="AO730" s="170" t="s">
        <v>16941</v>
      </c>
      <c r="AP730" s="170" t="s">
        <v>16951</v>
      </c>
      <c r="AQ730" s="170">
        <v>0</v>
      </c>
      <c r="AR730" s="170" t="s">
        <v>16950</v>
      </c>
      <c r="AS730" s="170" t="s">
        <v>16945</v>
      </c>
      <c r="AT730" s="170" t="s">
        <v>16950</v>
      </c>
      <c r="AU730" s="170" t="s">
        <v>16969</v>
      </c>
      <c r="AV730" s="170"/>
      <c r="AW730" s="170"/>
      <c r="AX730" s="170"/>
      <c r="AY730" s="170" t="s">
        <v>703</v>
      </c>
      <c r="AZ730" s="171">
        <v>1119.9000000000001</v>
      </c>
      <c r="BA730" s="171">
        <v>706.43</v>
      </c>
      <c r="BB730" s="170" t="s">
        <v>2966</v>
      </c>
      <c r="BC730" s="170" t="s">
        <v>16998</v>
      </c>
      <c r="BD730" s="172"/>
      <c r="BE730" s="173">
        <f t="shared" si="325"/>
        <v>94.309999999999945</v>
      </c>
      <c r="BL730" s="118" t="str">
        <f t="shared" si="331"/>
        <v>526.400</v>
      </c>
      <c r="BO730" s="118" t="s">
        <v>3738</v>
      </c>
      <c r="BP730" s="118" t="s">
        <v>658</v>
      </c>
      <c r="BQ730" s="118" t="s">
        <v>770</v>
      </c>
      <c r="BW730" s="118" t="s">
        <v>3738</v>
      </c>
      <c r="BX730" s="118" t="s">
        <v>658</v>
      </c>
      <c r="BY730" s="118" t="s">
        <v>770</v>
      </c>
      <c r="CJ730" s="164">
        <f t="shared" si="324"/>
        <v>3.3469405025243759E-10</v>
      </c>
    </row>
    <row r="731" spans="1:88" x14ac:dyDescent="0.3">
      <c r="B731" s="196" t="s">
        <v>304</v>
      </c>
      <c r="C731" s="196"/>
      <c r="D731" s="196"/>
      <c r="E731" s="197"/>
      <c r="F731" s="161">
        <f>SUM(F732:F734)</f>
        <v>25693967.629999999</v>
      </c>
      <c r="G731" s="162">
        <f t="shared" ref="G731:AG731" si="336">SUM(G732:G734)</f>
        <v>0</v>
      </c>
      <c r="H731" s="162">
        <f t="shared" si="336"/>
        <v>0</v>
      </c>
      <c r="I731" s="162">
        <f t="shared" si="336"/>
        <v>0</v>
      </c>
      <c r="J731" s="162">
        <f t="shared" si="336"/>
        <v>0</v>
      </c>
      <c r="K731" s="162">
        <f t="shared" si="336"/>
        <v>0</v>
      </c>
      <c r="L731" s="162">
        <f t="shared" si="336"/>
        <v>0</v>
      </c>
      <c r="M731" s="163">
        <f t="shared" si="336"/>
        <v>0</v>
      </c>
      <c r="N731" s="162">
        <f t="shared" si="336"/>
        <v>0</v>
      </c>
      <c r="O731" s="162">
        <f t="shared" si="336"/>
        <v>2925.6800000000003</v>
      </c>
      <c r="P731" s="162">
        <f t="shared" si="336"/>
        <v>24722077.329999998</v>
      </c>
      <c r="Q731" s="162">
        <f t="shared" si="336"/>
        <v>0</v>
      </c>
      <c r="R731" s="162">
        <f t="shared" si="336"/>
        <v>0</v>
      </c>
      <c r="S731" s="162">
        <f t="shared" si="336"/>
        <v>0</v>
      </c>
      <c r="T731" s="162">
        <f t="shared" si="336"/>
        <v>0</v>
      </c>
      <c r="U731" s="162">
        <f t="shared" si="336"/>
        <v>0</v>
      </c>
      <c r="V731" s="162">
        <f t="shared" si="336"/>
        <v>0</v>
      </c>
      <c r="W731" s="162">
        <f t="shared" si="336"/>
        <v>0</v>
      </c>
      <c r="X731" s="162">
        <f t="shared" si="336"/>
        <v>0</v>
      </c>
      <c r="Y731" s="162">
        <f t="shared" si="336"/>
        <v>0</v>
      </c>
      <c r="Z731" s="162">
        <f t="shared" si="336"/>
        <v>0</v>
      </c>
      <c r="AA731" s="162">
        <f t="shared" si="336"/>
        <v>0</v>
      </c>
      <c r="AB731" s="162">
        <f t="shared" si="336"/>
        <v>0</v>
      </c>
      <c r="AC731" s="162">
        <f t="shared" si="336"/>
        <v>0</v>
      </c>
      <c r="AD731" s="162">
        <f t="shared" si="336"/>
        <v>0</v>
      </c>
      <c r="AE731" s="162">
        <f t="shared" si="336"/>
        <v>529052.44999999995</v>
      </c>
      <c r="AF731" s="162">
        <f t="shared" si="336"/>
        <v>442837.85</v>
      </c>
      <c r="AG731" s="162">
        <f t="shared" si="336"/>
        <v>0</v>
      </c>
      <c r="AH731" s="138" t="s">
        <v>17012</v>
      </c>
      <c r="AI731" s="138" t="s">
        <v>17012</v>
      </c>
      <c r="AJ731" s="138" t="s">
        <v>17012</v>
      </c>
      <c r="AK731" s="169"/>
      <c r="AL731" s="169"/>
      <c r="AM731" s="169"/>
      <c r="AN731" s="169"/>
      <c r="AO731" s="170"/>
      <c r="AP731" s="170"/>
      <c r="AQ731" s="170"/>
      <c r="AR731" s="170"/>
      <c r="AS731" s="170"/>
      <c r="AT731" s="170"/>
      <c r="AU731" s="170"/>
      <c r="AV731" s="170"/>
      <c r="AW731" s="170"/>
      <c r="AX731" s="170"/>
      <c r="AY731" s="170"/>
      <c r="AZ731" s="171"/>
      <c r="BA731" s="171"/>
      <c r="BB731" s="170"/>
      <c r="BC731" s="170"/>
      <c r="BD731" s="172"/>
      <c r="BE731" s="173">
        <f t="shared" si="325"/>
        <v>-2925.6800000000003</v>
      </c>
      <c r="BL731" s="118" t="e">
        <f t="shared" si="331"/>
        <v>#N/A</v>
      </c>
      <c r="BO731" s="118" t="s">
        <v>3437</v>
      </c>
      <c r="BP731" s="118" t="s">
        <v>2983</v>
      </c>
      <c r="BQ731" s="118" t="s">
        <v>2983</v>
      </c>
      <c r="BW731" s="118" t="s">
        <v>3437</v>
      </c>
      <c r="BX731" s="118" t="s">
        <v>2983</v>
      </c>
      <c r="BY731" s="118" t="s">
        <v>2983</v>
      </c>
      <c r="CJ731" s="164">
        <f t="shared" si="324"/>
        <v>8.149072527885437E-10</v>
      </c>
    </row>
    <row r="732" spans="1:88" x14ac:dyDescent="0.3">
      <c r="A732" s="118">
        <v>1</v>
      </c>
      <c r="B732" s="165">
        <f>SUBTOTAL(9,$A$383:A732)</f>
        <v>291</v>
      </c>
      <c r="C732" s="165"/>
      <c r="D732" s="175" t="s">
        <v>306</v>
      </c>
      <c r="E732" s="198" t="s">
        <v>17426</v>
      </c>
      <c r="F732" s="162">
        <f t="shared" ref="F732:F734" si="337">G732+H732+I732+J732+K732+L732+N732+P732+R732+T732+V732+W732+X732+Y732+Z732+AA732+AB732+AC732+AD732+AE732+AF732+AG732</f>
        <v>4964932.16</v>
      </c>
      <c r="G732" s="178">
        <v>0</v>
      </c>
      <c r="H732" s="178">
        <v>0</v>
      </c>
      <c r="I732" s="178">
        <v>0</v>
      </c>
      <c r="J732" s="178">
        <v>0</v>
      </c>
      <c r="K732" s="178">
        <v>0</v>
      </c>
      <c r="L732" s="178">
        <v>0</v>
      </c>
      <c r="M732" s="195">
        <v>0</v>
      </c>
      <c r="N732" s="178">
        <v>0</v>
      </c>
      <c r="O732" s="162">
        <v>620</v>
      </c>
      <c r="P732" s="162">
        <v>4629896.6900000004</v>
      </c>
      <c r="Q732" s="178">
        <v>0</v>
      </c>
      <c r="R732" s="178">
        <v>0</v>
      </c>
      <c r="S732" s="178">
        <v>0</v>
      </c>
      <c r="T732" s="178">
        <v>0</v>
      </c>
      <c r="U732" s="178">
        <v>0</v>
      </c>
      <c r="V732" s="178">
        <v>0</v>
      </c>
      <c r="W732" s="178">
        <v>0</v>
      </c>
      <c r="X732" s="178">
        <v>0</v>
      </c>
      <c r="Y732" s="178">
        <v>0</v>
      </c>
      <c r="Z732" s="178">
        <v>0</v>
      </c>
      <c r="AA732" s="178">
        <v>0</v>
      </c>
      <c r="AB732" s="178">
        <v>0</v>
      </c>
      <c r="AC732" s="178">
        <v>0</v>
      </c>
      <c r="AD732" s="178">
        <v>0</v>
      </c>
      <c r="AE732" s="162">
        <f>ROUND(P732*2.14%,2)</f>
        <v>99079.79</v>
      </c>
      <c r="AF732" s="162">
        <v>235955.68</v>
      </c>
      <c r="AG732" s="178">
        <v>0</v>
      </c>
      <c r="AH732" s="138">
        <v>2024</v>
      </c>
      <c r="AI732" s="138">
        <v>2024</v>
      </c>
      <c r="AJ732" s="138">
        <v>2024</v>
      </c>
      <c r="AK732" s="169"/>
      <c r="AL732" s="169"/>
      <c r="AM732" s="169"/>
      <c r="AN732" s="169"/>
      <c r="AO732" s="170" t="s">
        <v>16939</v>
      </c>
      <c r="AP732" s="170" t="s">
        <v>16939</v>
      </c>
      <c r="AQ732" s="170">
        <v>0</v>
      </c>
      <c r="AR732" s="170" t="s">
        <v>16951</v>
      </c>
      <c r="AS732" s="170" t="s">
        <v>16952</v>
      </c>
      <c r="AT732" s="170" t="s">
        <v>16944</v>
      </c>
      <c r="AU732" s="170"/>
      <c r="AV732" s="170"/>
      <c r="AW732" s="170"/>
      <c r="AX732" s="170"/>
      <c r="AY732" s="170" t="s">
        <v>787</v>
      </c>
      <c r="AZ732" s="171">
        <v>1776.4</v>
      </c>
      <c r="BA732" s="171">
        <v>620</v>
      </c>
      <c r="BB732" s="170" t="s">
        <v>2966</v>
      </c>
      <c r="BC732" s="170" t="s">
        <v>16998</v>
      </c>
      <c r="BD732" s="172"/>
      <c r="BE732" s="173">
        <f t="shared" si="325"/>
        <v>0</v>
      </c>
      <c r="BL732" s="118" t="str">
        <f t="shared" si="331"/>
        <v>нет данных</v>
      </c>
      <c r="BO732" s="118" t="s">
        <v>3438</v>
      </c>
      <c r="BP732" s="118" t="s">
        <v>1342</v>
      </c>
      <c r="BQ732" s="118" t="s">
        <v>2983</v>
      </c>
      <c r="BW732" s="118" t="s">
        <v>3438</v>
      </c>
      <c r="BX732" s="118" t="s">
        <v>1342</v>
      </c>
      <c r="BY732" s="118" t="s">
        <v>2983</v>
      </c>
      <c r="CJ732" s="164">
        <f t="shared" si="324"/>
        <v>-2.3283064365386963E-10</v>
      </c>
    </row>
    <row r="733" spans="1:88" x14ac:dyDescent="0.3">
      <c r="A733" s="118">
        <v>1</v>
      </c>
      <c r="B733" s="165">
        <f>SUBTOTAL(9,$A$383:A733)</f>
        <v>292</v>
      </c>
      <c r="C733" s="165"/>
      <c r="D733" s="175" t="s">
        <v>307</v>
      </c>
      <c r="E733" s="198" t="s">
        <v>17426</v>
      </c>
      <c r="F733" s="162">
        <f t="shared" si="337"/>
        <v>8771780.5</v>
      </c>
      <c r="G733" s="178">
        <v>0</v>
      </c>
      <c r="H733" s="178">
        <v>0</v>
      </c>
      <c r="I733" s="178">
        <v>0</v>
      </c>
      <c r="J733" s="178">
        <v>0</v>
      </c>
      <c r="K733" s="178">
        <v>0</v>
      </c>
      <c r="L733" s="178">
        <v>0</v>
      </c>
      <c r="M733" s="195">
        <v>0</v>
      </c>
      <c r="N733" s="178">
        <v>0</v>
      </c>
      <c r="O733" s="162">
        <v>1107</v>
      </c>
      <c r="P733" s="162">
        <v>8385449.71</v>
      </c>
      <c r="Q733" s="178">
        <v>0</v>
      </c>
      <c r="R733" s="178">
        <v>0</v>
      </c>
      <c r="S733" s="178">
        <v>0</v>
      </c>
      <c r="T733" s="178">
        <v>0</v>
      </c>
      <c r="U733" s="178">
        <v>0</v>
      </c>
      <c r="V733" s="178">
        <v>0</v>
      </c>
      <c r="W733" s="178">
        <v>0</v>
      </c>
      <c r="X733" s="178">
        <v>0</v>
      </c>
      <c r="Y733" s="178">
        <v>0</v>
      </c>
      <c r="Z733" s="178">
        <v>0</v>
      </c>
      <c r="AA733" s="178">
        <v>0</v>
      </c>
      <c r="AB733" s="178">
        <v>0</v>
      </c>
      <c r="AC733" s="178">
        <v>0</v>
      </c>
      <c r="AD733" s="178">
        <v>0</v>
      </c>
      <c r="AE733" s="162">
        <f>ROUND(P733*2.14%,2)</f>
        <v>179448.62</v>
      </c>
      <c r="AF733" s="178">
        <v>206882.17</v>
      </c>
      <c r="AG733" s="178">
        <v>0</v>
      </c>
      <c r="AH733" s="138">
        <v>2024</v>
      </c>
      <c r="AI733" s="138">
        <v>2024</v>
      </c>
      <c r="AJ733" s="138">
        <v>2024</v>
      </c>
      <c r="AK733" s="169"/>
      <c r="AL733" s="169"/>
      <c r="AM733" s="169"/>
      <c r="AN733" s="169"/>
      <c r="AO733" s="170" t="s">
        <v>16943</v>
      </c>
      <c r="AP733" s="170" t="s">
        <v>16960</v>
      </c>
      <c r="AQ733" s="170">
        <v>0</v>
      </c>
      <c r="AR733" s="170" t="s">
        <v>16946</v>
      </c>
      <c r="AS733" s="170" t="s">
        <v>16944</v>
      </c>
      <c r="AT733" s="170">
        <v>0</v>
      </c>
      <c r="AU733" s="170" t="s">
        <v>16966</v>
      </c>
      <c r="AV733" s="170"/>
      <c r="AW733" s="170"/>
      <c r="AX733" s="170"/>
      <c r="AY733" s="170" t="s">
        <v>771</v>
      </c>
      <c r="AZ733" s="171">
        <v>1824.4</v>
      </c>
      <c r="BA733" s="171">
        <v>1107</v>
      </c>
      <c r="BB733" s="170" t="s">
        <v>2966</v>
      </c>
      <c r="BC733" s="170" t="s">
        <v>16998</v>
      </c>
      <c r="BD733" s="172"/>
      <c r="BE733" s="173">
        <f t="shared" si="325"/>
        <v>0</v>
      </c>
      <c r="BL733" s="118" t="str">
        <f t="shared" si="331"/>
        <v>1093.000</v>
      </c>
      <c r="BO733" s="118" t="s">
        <v>556</v>
      </c>
      <c r="BP733" s="118" t="s">
        <v>2979</v>
      </c>
      <c r="BQ733" s="118" t="s">
        <v>3439</v>
      </c>
      <c r="BW733" s="118" t="s">
        <v>556</v>
      </c>
      <c r="BX733" s="118" t="s">
        <v>2979</v>
      </c>
      <c r="BY733" s="118" t="s">
        <v>3439</v>
      </c>
      <c r="CJ733" s="164">
        <f t="shared" si="324"/>
        <v>2.9103830456733704E-11</v>
      </c>
    </row>
    <row r="734" spans="1:88" x14ac:dyDescent="0.3">
      <c r="A734" s="118">
        <v>1</v>
      </c>
      <c r="B734" s="165">
        <f>SUBTOTAL(9,$A$383:A734)</f>
        <v>293</v>
      </c>
      <c r="C734" s="165"/>
      <c r="D734" s="175" t="s">
        <v>303</v>
      </c>
      <c r="E734" s="198" t="s">
        <v>17426</v>
      </c>
      <c r="F734" s="162">
        <f t="shared" si="337"/>
        <v>11957254.969999999</v>
      </c>
      <c r="G734" s="178">
        <v>0</v>
      </c>
      <c r="H734" s="178">
        <v>0</v>
      </c>
      <c r="I734" s="178">
        <v>0</v>
      </c>
      <c r="J734" s="178">
        <v>0</v>
      </c>
      <c r="K734" s="178">
        <v>0</v>
      </c>
      <c r="L734" s="178">
        <v>0</v>
      </c>
      <c r="M734" s="195">
        <v>0</v>
      </c>
      <c r="N734" s="178">
        <v>0</v>
      </c>
      <c r="O734" s="167">
        <v>1198.68</v>
      </c>
      <c r="P734" s="162">
        <f>11749734.02-43003.09</f>
        <v>11706730.93</v>
      </c>
      <c r="Q734" s="178">
        <v>0</v>
      </c>
      <c r="R734" s="178">
        <v>0</v>
      </c>
      <c r="S734" s="162">
        <v>0</v>
      </c>
      <c r="T734" s="162">
        <v>0</v>
      </c>
      <c r="U734" s="178">
        <v>0</v>
      </c>
      <c r="V734" s="178">
        <v>0</v>
      </c>
      <c r="W734" s="178">
        <v>0</v>
      </c>
      <c r="X734" s="178">
        <v>0</v>
      </c>
      <c r="Y734" s="178">
        <v>0</v>
      </c>
      <c r="Z734" s="178">
        <v>0</v>
      </c>
      <c r="AA734" s="178">
        <v>0</v>
      </c>
      <c r="AB734" s="178">
        <v>0</v>
      </c>
      <c r="AC734" s="178">
        <v>0</v>
      </c>
      <c r="AD734" s="178">
        <v>0</v>
      </c>
      <c r="AE734" s="162">
        <f>ROUND(P734*2.14%,2)</f>
        <v>250524.04</v>
      </c>
      <c r="AF734" s="178">
        <v>0</v>
      </c>
      <c r="AG734" s="178">
        <v>0</v>
      </c>
      <c r="AH734" s="138" t="s">
        <v>17033</v>
      </c>
      <c r="AI734" s="138">
        <v>2024</v>
      </c>
      <c r="AJ734" s="138">
        <v>2024</v>
      </c>
      <c r="AK734" s="169"/>
      <c r="AL734" s="169"/>
      <c r="AM734" s="169"/>
      <c r="AN734" s="169"/>
      <c r="AO734" s="170" t="s">
        <v>16946</v>
      </c>
      <c r="AP734" s="170" t="s">
        <v>16952</v>
      </c>
      <c r="AQ734" s="170">
        <v>0</v>
      </c>
      <c r="AR734" s="170" t="s">
        <v>16950</v>
      </c>
      <c r="AS734" s="170" t="s">
        <v>16950</v>
      </c>
      <c r="AT734" s="170">
        <v>2015</v>
      </c>
      <c r="AU734" s="170"/>
      <c r="AV734" s="170" t="s">
        <v>16961</v>
      </c>
      <c r="AW734" s="174">
        <v>291118.3</v>
      </c>
      <c r="AX734" s="174">
        <v>2461444.4200000004</v>
      </c>
      <c r="AY734" s="170" t="s">
        <v>1070</v>
      </c>
      <c r="AZ734" s="171">
        <v>4211</v>
      </c>
      <c r="BA734" s="171">
        <v>1541</v>
      </c>
      <c r="BB734" s="170" t="s">
        <v>2966</v>
      </c>
      <c r="BC734" s="170" t="s">
        <v>16998</v>
      </c>
      <c r="BD734" s="172"/>
      <c r="BE734" s="173">
        <f t="shared" si="325"/>
        <v>342.31999999999994</v>
      </c>
      <c r="BL734" s="118" t="str">
        <f t="shared" si="331"/>
        <v>1348.500</v>
      </c>
      <c r="BO734" s="118" t="s">
        <v>3434</v>
      </c>
      <c r="BP734" s="118" t="s">
        <v>3003</v>
      </c>
      <c r="BQ734" s="118" t="s">
        <v>3435</v>
      </c>
      <c r="BW734" s="118" t="s">
        <v>3434</v>
      </c>
      <c r="BX734" s="118" t="s">
        <v>3003</v>
      </c>
      <c r="BY734" s="118" t="s">
        <v>3435</v>
      </c>
      <c r="CJ734" s="164">
        <f t="shared" si="324"/>
        <v>-9.0221874415874481E-10</v>
      </c>
    </row>
    <row r="735" spans="1:88" x14ac:dyDescent="0.3">
      <c r="B735" s="196" t="s">
        <v>308</v>
      </c>
      <c r="C735" s="196"/>
      <c r="D735" s="196"/>
      <c r="E735" s="197"/>
      <c r="F735" s="161">
        <f>SUM(F736:F737)</f>
        <v>5861857.9199999999</v>
      </c>
      <c r="G735" s="162">
        <f t="shared" ref="G735:AG735" si="338">SUM(G736:G737)</f>
        <v>0</v>
      </c>
      <c r="H735" s="162">
        <f t="shared" si="338"/>
        <v>0</v>
      </c>
      <c r="I735" s="162">
        <f t="shared" si="338"/>
        <v>0</v>
      </c>
      <c r="J735" s="162">
        <f t="shared" si="338"/>
        <v>0</v>
      </c>
      <c r="K735" s="162">
        <f t="shared" si="338"/>
        <v>0</v>
      </c>
      <c r="L735" s="162">
        <f t="shared" si="338"/>
        <v>0</v>
      </c>
      <c r="M735" s="163">
        <f t="shared" si="338"/>
        <v>0</v>
      </c>
      <c r="N735" s="162">
        <f t="shared" si="338"/>
        <v>0</v>
      </c>
      <c r="O735" s="162">
        <f t="shared" si="338"/>
        <v>300</v>
      </c>
      <c r="P735" s="162">
        <f t="shared" si="338"/>
        <v>2178687.29</v>
      </c>
      <c r="Q735" s="162">
        <f t="shared" si="338"/>
        <v>0</v>
      </c>
      <c r="R735" s="162">
        <f t="shared" si="338"/>
        <v>0</v>
      </c>
      <c r="S735" s="162">
        <f t="shared" si="338"/>
        <v>0</v>
      </c>
      <c r="T735" s="162">
        <f t="shared" si="338"/>
        <v>0</v>
      </c>
      <c r="U735" s="162">
        <f t="shared" si="338"/>
        <v>0</v>
      </c>
      <c r="V735" s="162">
        <f t="shared" si="338"/>
        <v>0</v>
      </c>
      <c r="W735" s="162">
        <f t="shared" si="338"/>
        <v>3326757.39</v>
      </c>
      <c r="X735" s="162">
        <f t="shared" si="338"/>
        <v>0</v>
      </c>
      <c r="Y735" s="162">
        <f t="shared" si="338"/>
        <v>0</v>
      </c>
      <c r="Z735" s="162">
        <f t="shared" si="338"/>
        <v>0</v>
      </c>
      <c r="AA735" s="162">
        <f t="shared" si="338"/>
        <v>0</v>
      </c>
      <c r="AB735" s="162">
        <f t="shared" si="338"/>
        <v>0</v>
      </c>
      <c r="AC735" s="162">
        <f t="shared" si="338"/>
        <v>0</v>
      </c>
      <c r="AD735" s="162">
        <f t="shared" si="338"/>
        <v>0</v>
      </c>
      <c r="AE735" s="162">
        <f t="shared" si="338"/>
        <v>117816.52</v>
      </c>
      <c r="AF735" s="162">
        <f t="shared" si="338"/>
        <v>238596.71999999997</v>
      </c>
      <c r="AG735" s="162">
        <f t="shared" si="338"/>
        <v>0</v>
      </c>
      <c r="AH735" s="138" t="s">
        <v>17012</v>
      </c>
      <c r="AI735" s="138" t="s">
        <v>17012</v>
      </c>
      <c r="AJ735" s="138" t="s">
        <v>17012</v>
      </c>
      <c r="AK735" s="169"/>
      <c r="AL735" s="169"/>
      <c r="AM735" s="169"/>
      <c r="AN735" s="169"/>
      <c r="AO735" s="170"/>
      <c r="AP735" s="170"/>
      <c r="AQ735" s="170"/>
      <c r="AR735" s="170"/>
      <c r="AS735" s="170"/>
      <c r="AT735" s="170"/>
      <c r="AU735" s="170"/>
      <c r="AV735" s="170"/>
      <c r="AW735" s="170"/>
      <c r="AX735" s="170"/>
      <c r="AY735" s="170"/>
      <c r="AZ735" s="171"/>
      <c r="BA735" s="171"/>
      <c r="BB735" s="170"/>
      <c r="BC735" s="170"/>
      <c r="BD735" s="172"/>
      <c r="BE735" s="173">
        <f t="shared" si="325"/>
        <v>-300</v>
      </c>
      <c r="BL735" s="118" t="e">
        <f t="shared" si="331"/>
        <v>#N/A</v>
      </c>
      <c r="BO735" s="118" t="s">
        <v>3440</v>
      </c>
      <c r="BP735" s="118" t="s">
        <v>2983</v>
      </c>
      <c r="BQ735" s="118" t="s">
        <v>2983</v>
      </c>
      <c r="BW735" s="118" t="s">
        <v>3440</v>
      </c>
      <c r="BX735" s="118" t="s">
        <v>2983</v>
      </c>
      <c r="BY735" s="118" t="s">
        <v>2983</v>
      </c>
      <c r="CJ735" s="164">
        <f t="shared" si="324"/>
        <v>-2.3283064365386963E-10</v>
      </c>
    </row>
    <row r="736" spans="1:88" x14ac:dyDescent="0.3">
      <c r="A736" s="118">
        <v>1</v>
      </c>
      <c r="B736" s="165">
        <f>SUBTOTAL(9,$A$383:A736)</f>
        <v>294</v>
      </c>
      <c r="C736" s="165"/>
      <c r="D736" s="175" t="s">
        <v>309</v>
      </c>
      <c r="E736" s="198" t="s">
        <v>17426</v>
      </c>
      <c r="F736" s="162">
        <f t="shared" ref="F736:F737" si="339">G736+H736+I736+J736+K736+L736+N736+P736+R736+T736+V736+W736+X736+Y736+Z736+AA736+AB736+AC736+AD736+AE736+AF736+AG736</f>
        <v>2304700.31</v>
      </c>
      <c r="G736" s="178">
        <v>0</v>
      </c>
      <c r="H736" s="178">
        <v>0</v>
      </c>
      <c r="I736" s="178">
        <v>0</v>
      </c>
      <c r="J736" s="178">
        <v>0</v>
      </c>
      <c r="K736" s="178">
        <v>0</v>
      </c>
      <c r="L736" s="178">
        <v>0</v>
      </c>
      <c r="M736" s="195">
        <v>0</v>
      </c>
      <c r="N736" s="178">
        <v>0</v>
      </c>
      <c r="O736" s="202">
        <v>300</v>
      </c>
      <c r="P736" s="162">
        <v>2178687.29</v>
      </c>
      <c r="Q736" s="178">
        <v>0</v>
      </c>
      <c r="R736" s="178">
        <v>0</v>
      </c>
      <c r="S736" s="178">
        <v>0</v>
      </c>
      <c r="T736" s="178">
        <v>0</v>
      </c>
      <c r="U736" s="178">
        <v>0</v>
      </c>
      <c r="V736" s="178">
        <v>0</v>
      </c>
      <c r="W736" s="178">
        <v>0</v>
      </c>
      <c r="X736" s="178">
        <v>0</v>
      </c>
      <c r="Y736" s="178">
        <v>0</v>
      </c>
      <c r="Z736" s="178">
        <v>0</v>
      </c>
      <c r="AA736" s="178">
        <v>0</v>
      </c>
      <c r="AB736" s="178">
        <v>0</v>
      </c>
      <c r="AC736" s="178">
        <v>0</v>
      </c>
      <c r="AD736" s="178">
        <v>0</v>
      </c>
      <c r="AE736" s="162">
        <f>ROUND(P736*2.14%,2)</f>
        <v>46623.91</v>
      </c>
      <c r="AF736" s="162">
        <f>71175.42+8213.69</f>
        <v>79389.11</v>
      </c>
      <c r="AG736" s="178">
        <v>0</v>
      </c>
      <c r="AH736" s="138">
        <v>2024</v>
      </c>
      <c r="AI736" s="138">
        <v>2024</v>
      </c>
      <c r="AJ736" s="138">
        <v>2024</v>
      </c>
      <c r="AK736" s="169"/>
      <c r="AL736" s="169"/>
      <c r="AM736" s="169"/>
      <c r="AN736" s="169"/>
      <c r="AO736" s="170" t="s">
        <v>16956</v>
      </c>
      <c r="AP736" s="170" t="s">
        <v>16935</v>
      </c>
      <c r="AQ736" s="170">
        <v>0</v>
      </c>
      <c r="AR736" s="170" t="s">
        <v>16941</v>
      </c>
      <c r="AS736" s="170" t="s">
        <v>16952</v>
      </c>
      <c r="AT736" s="170">
        <v>0</v>
      </c>
      <c r="AU736" s="170"/>
      <c r="AV736" s="170"/>
      <c r="AW736" s="170"/>
      <c r="AX736" s="170"/>
      <c r="AY736" s="170" t="s">
        <v>616</v>
      </c>
      <c r="AZ736" s="171">
        <v>317.2</v>
      </c>
      <c r="BA736" s="171">
        <v>300</v>
      </c>
      <c r="BB736" s="170" t="s">
        <v>2966</v>
      </c>
      <c r="BC736" s="170" t="s">
        <v>16998</v>
      </c>
      <c r="BD736" s="172"/>
      <c r="BE736" s="173">
        <f t="shared" si="325"/>
        <v>0</v>
      </c>
      <c r="BL736" s="118" t="str">
        <f t="shared" si="331"/>
        <v>нет данных</v>
      </c>
      <c r="BO736" s="118" t="s">
        <v>557</v>
      </c>
      <c r="BP736" s="118" t="s">
        <v>2983</v>
      </c>
      <c r="BQ736" s="118" t="s">
        <v>2983</v>
      </c>
      <c r="BW736" s="118" t="s">
        <v>557</v>
      </c>
      <c r="BX736" s="118" t="s">
        <v>2983</v>
      </c>
      <c r="BY736" s="118" t="s">
        <v>2983</v>
      </c>
      <c r="CJ736" s="164">
        <f t="shared" si="324"/>
        <v>1.4551915228366852E-11</v>
      </c>
    </row>
    <row r="737" spans="1:88" x14ac:dyDescent="0.3">
      <c r="A737" s="118">
        <v>1</v>
      </c>
      <c r="B737" s="165">
        <f>SUBTOTAL(9,$A$383:A737)</f>
        <v>295</v>
      </c>
      <c r="C737" s="165"/>
      <c r="D737" s="175" t="s">
        <v>310</v>
      </c>
      <c r="E737" s="198" t="s">
        <v>17426</v>
      </c>
      <c r="F737" s="162">
        <f t="shared" si="339"/>
        <v>3557157.61</v>
      </c>
      <c r="G737" s="178">
        <v>0</v>
      </c>
      <c r="H737" s="178">
        <v>0</v>
      </c>
      <c r="I737" s="178">
        <v>0</v>
      </c>
      <c r="J737" s="178">
        <v>0</v>
      </c>
      <c r="K737" s="178">
        <v>0</v>
      </c>
      <c r="L737" s="178">
        <v>0</v>
      </c>
      <c r="M737" s="195">
        <v>0</v>
      </c>
      <c r="N737" s="178">
        <v>0</v>
      </c>
      <c r="O737" s="162">
        <v>0</v>
      </c>
      <c r="P737" s="162">
        <v>0</v>
      </c>
      <c r="Q737" s="178">
        <v>0</v>
      </c>
      <c r="R737" s="178">
        <v>0</v>
      </c>
      <c r="S737" s="178">
        <v>0</v>
      </c>
      <c r="T737" s="178">
        <v>0</v>
      </c>
      <c r="U737" s="178">
        <v>0</v>
      </c>
      <c r="V737" s="178">
        <v>0</v>
      </c>
      <c r="W737" s="162">
        <v>3326757.39</v>
      </c>
      <c r="X737" s="178">
        <v>0</v>
      </c>
      <c r="Y737" s="178">
        <v>0</v>
      </c>
      <c r="Z737" s="178">
        <v>0</v>
      </c>
      <c r="AA737" s="178">
        <v>0</v>
      </c>
      <c r="AB737" s="178">
        <v>0</v>
      </c>
      <c r="AC737" s="178">
        <v>0</v>
      </c>
      <c r="AD737" s="178">
        <v>0</v>
      </c>
      <c r="AE737" s="162">
        <f>ROUND(W737*2.14%,2)</f>
        <v>71192.61</v>
      </c>
      <c r="AF737" s="162">
        <v>159207.60999999999</v>
      </c>
      <c r="AG737" s="178">
        <v>0</v>
      </c>
      <c r="AH737" s="138">
        <v>2024</v>
      </c>
      <c r="AI737" s="138">
        <v>2024</v>
      </c>
      <c r="AJ737" s="138">
        <v>2024</v>
      </c>
      <c r="AK737" s="169"/>
      <c r="AL737" s="169"/>
      <c r="AM737" s="169"/>
      <c r="AN737" s="169"/>
      <c r="AO737" s="170" t="s">
        <v>16939</v>
      </c>
      <c r="AP737" s="170" t="s">
        <v>16953</v>
      </c>
      <c r="AQ737" s="170">
        <v>0</v>
      </c>
      <c r="AR737" s="170" t="s">
        <v>16950</v>
      </c>
      <c r="AS737" s="170" t="s">
        <v>16958</v>
      </c>
      <c r="AT737" s="170" t="s">
        <v>16950</v>
      </c>
      <c r="AU737" s="170"/>
      <c r="AV737" s="170"/>
      <c r="AW737" s="170"/>
      <c r="AX737" s="170"/>
      <c r="AY737" s="170" t="s">
        <v>736</v>
      </c>
      <c r="AZ737" s="171">
        <v>939.4</v>
      </c>
      <c r="BA737" s="171">
        <v>381.5</v>
      </c>
      <c r="BB737" s="170" t="s">
        <v>2989</v>
      </c>
      <c r="BC737" s="170" t="s">
        <v>16998</v>
      </c>
      <c r="BD737" s="172"/>
      <c r="BE737" s="173">
        <f t="shared" si="325"/>
        <v>381.5</v>
      </c>
      <c r="BL737" s="118" t="str">
        <f t="shared" si="331"/>
        <v>432.400</v>
      </c>
      <c r="BO737" s="118" t="s">
        <v>558</v>
      </c>
      <c r="BP737" s="118" t="s">
        <v>662</v>
      </c>
      <c r="BQ737" s="118" t="s">
        <v>1738</v>
      </c>
      <c r="BW737" s="118" t="s">
        <v>558</v>
      </c>
      <c r="BX737" s="118" t="s">
        <v>662</v>
      </c>
      <c r="BY737" s="118" t="s">
        <v>1738</v>
      </c>
      <c r="CJ737" s="164">
        <f t="shared" si="324"/>
        <v>-2.3283064365386963E-10</v>
      </c>
    </row>
    <row r="738" spans="1:88" x14ac:dyDescent="0.3">
      <c r="B738" s="196" t="s">
        <v>17179</v>
      </c>
      <c r="C738" s="196"/>
      <c r="D738" s="196"/>
      <c r="E738" s="197"/>
      <c r="F738" s="161">
        <f t="shared" ref="F738:AG738" si="340">F739+F775+F780+F789+F799+F807+F810+F813+F817+F819+F823+F825+F827+F829+F831+F833+F837+F839+F841+F843+F845+F847+F849+F855+F858+F860+F863+F866+F869+F875+F877+F879+F881+F883+F885+F887+F890+F892+F894+F896+F898+F900+F902+F904+F906+F909</f>
        <v>803608026.06999993</v>
      </c>
      <c r="G738" s="162">
        <f t="shared" si="340"/>
        <v>690390.63</v>
      </c>
      <c r="H738" s="162">
        <f t="shared" si="340"/>
        <v>0</v>
      </c>
      <c r="I738" s="162">
        <f t="shared" si="340"/>
        <v>8249317.5999999996</v>
      </c>
      <c r="J738" s="162">
        <f t="shared" si="340"/>
        <v>357676.95</v>
      </c>
      <c r="K738" s="162">
        <f t="shared" si="340"/>
        <v>0</v>
      </c>
      <c r="L738" s="162">
        <f t="shared" si="340"/>
        <v>0</v>
      </c>
      <c r="M738" s="195">
        <f t="shared" si="340"/>
        <v>6</v>
      </c>
      <c r="N738" s="162">
        <f t="shared" si="340"/>
        <v>13428940.67</v>
      </c>
      <c r="O738" s="162">
        <f t="shared" si="340"/>
        <v>81711.60000000002</v>
      </c>
      <c r="P738" s="162">
        <f t="shared" si="340"/>
        <v>667050614.44999981</v>
      </c>
      <c r="Q738" s="162">
        <f t="shared" si="340"/>
        <v>0</v>
      </c>
      <c r="R738" s="162">
        <f t="shared" si="340"/>
        <v>0</v>
      </c>
      <c r="S738" s="162">
        <f t="shared" si="340"/>
        <v>7798.6299999999992</v>
      </c>
      <c r="T738" s="162">
        <f t="shared" si="340"/>
        <v>47599685.129999995</v>
      </c>
      <c r="U738" s="162">
        <f t="shared" si="340"/>
        <v>88.83</v>
      </c>
      <c r="V738" s="162">
        <f t="shared" si="340"/>
        <v>2790287.84</v>
      </c>
      <c r="W738" s="162">
        <f t="shared" si="340"/>
        <v>23694479.02</v>
      </c>
      <c r="X738" s="162">
        <f t="shared" si="340"/>
        <v>0</v>
      </c>
      <c r="Y738" s="162">
        <f t="shared" si="340"/>
        <v>0</v>
      </c>
      <c r="Z738" s="162">
        <f t="shared" si="340"/>
        <v>0</v>
      </c>
      <c r="AA738" s="162">
        <f t="shared" si="340"/>
        <v>0</v>
      </c>
      <c r="AB738" s="162">
        <f t="shared" si="340"/>
        <v>0</v>
      </c>
      <c r="AC738" s="162">
        <f t="shared" si="340"/>
        <v>0</v>
      </c>
      <c r="AD738" s="162">
        <f t="shared" si="340"/>
        <v>0</v>
      </c>
      <c r="AE738" s="162">
        <f t="shared" si="340"/>
        <v>16346633.779999999</v>
      </c>
      <c r="AF738" s="162">
        <f t="shared" si="340"/>
        <v>23400000</v>
      </c>
      <c r="AG738" s="162">
        <f t="shared" si="340"/>
        <v>0</v>
      </c>
      <c r="AH738" s="138" t="s">
        <v>17012</v>
      </c>
      <c r="AI738" s="138" t="s">
        <v>17012</v>
      </c>
      <c r="AJ738" s="138" t="s">
        <v>17012</v>
      </c>
      <c r="AK738" s="169"/>
      <c r="AL738" s="169"/>
      <c r="AM738" s="169"/>
      <c r="AN738" s="169"/>
      <c r="AO738" s="170"/>
      <c r="AP738" s="170"/>
      <c r="AQ738" s="170"/>
      <c r="AR738" s="170"/>
      <c r="AS738" s="170"/>
      <c r="AT738" s="170"/>
      <c r="AU738" s="170"/>
      <c r="AV738" s="170"/>
      <c r="AW738" s="170"/>
      <c r="AX738" s="170"/>
      <c r="AY738" s="170"/>
      <c r="AZ738" s="171"/>
      <c r="BA738" s="171"/>
      <c r="BB738" s="170"/>
      <c r="BC738" s="170"/>
      <c r="BD738" s="172"/>
      <c r="BE738" s="173"/>
      <c r="CJ738" s="164">
        <f t="shared" si="324"/>
        <v>1.0430812835693359E-7</v>
      </c>
    </row>
    <row r="739" spans="1:88" x14ac:dyDescent="0.3">
      <c r="B739" s="196" t="s">
        <v>71</v>
      </c>
      <c r="C739" s="196"/>
      <c r="D739" s="196"/>
      <c r="E739" s="197"/>
      <c r="F739" s="161">
        <f>SUM(F740:F774)</f>
        <v>200371287.76999995</v>
      </c>
      <c r="G739" s="162">
        <f t="shared" ref="G739:AG739" si="341">SUM(G740:G774)</f>
        <v>0</v>
      </c>
      <c r="H739" s="162">
        <f t="shared" si="341"/>
        <v>0</v>
      </c>
      <c r="I739" s="162">
        <f t="shared" si="341"/>
        <v>0</v>
      </c>
      <c r="J739" s="162">
        <f t="shared" si="341"/>
        <v>0</v>
      </c>
      <c r="K739" s="162">
        <f t="shared" si="341"/>
        <v>0</v>
      </c>
      <c r="L739" s="162">
        <f t="shared" si="341"/>
        <v>0</v>
      </c>
      <c r="M739" s="195">
        <f t="shared" si="341"/>
        <v>1</v>
      </c>
      <c r="N739" s="162">
        <f t="shared" si="341"/>
        <v>2259447.8199999998</v>
      </c>
      <c r="O739" s="162">
        <f t="shared" si="341"/>
        <v>19125.099999999999</v>
      </c>
      <c r="P739" s="162">
        <f t="shared" si="341"/>
        <v>147152561.50999999</v>
      </c>
      <c r="Q739" s="162">
        <f t="shared" si="341"/>
        <v>0</v>
      </c>
      <c r="R739" s="162">
        <f t="shared" si="341"/>
        <v>0</v>
      </c>
      <c r="S739" s="162">
        <f t="shared" si="341"/>
        <v>6170.2999999999993</v>
      </c>
      <c r="T739" s="162">
        <f t="shared" si="341"/>
        <v>39888252.859999992</v>
      </c>
      <c r="U739" s="162">
        <f t="shared" si="341"/>
        <v>0</v>
      </c>
      <c r="V739" s="162">
        <f t="shared" si="341"/>
        <v>0</v>
      </c>
      <c r="W739" s="162">
        <f t="shared" si="341"/>
        <v>0</v>
      </c>
      <c r="X739" s="162">
        <f t="shared" si="341"/>
        <v>0</v>
      </c>
      <c r="Y739" s="162">
        <f t="shared" si="341"/>
        <v>0</v>
      </c>
      <c r="Z739" s="162">
        <f t="shared" si="341"/>
        <v>0</v>
      </c>
      <c r="AA739" s="162">
        <f t="shared" si="341"/>
        <v>0</v>
      </c>
      <c r="AB739" s="162">
        <f t="shared" si="341"/>
        <v>0</v>
      </c>
      <c r="AC739" s="162">
        <f t="shared" si="341"/>
        <v>0</v>
      </c>
      <c r="AD739" s="162">
        <f t="shared" si="341"/>
        <v>0</v>
      </c>
      <c r="AE739" s="162">
        <f t="shared" si="341"/>
        <v>4051025.58</v>
      </c>
      <c r="AF739" s="162">
        <f t="shared" si="341"/>
        <v>7020000</v>
      </c>
      <c r="AG739" s="162">
        <f t="shared" si="341"/>
        <v>0</v>
      </c>
      <c r="AH739" s="138" t="s">
        <v>17012</v>
      </c>
      <c r="AI739" s="138" t="s">
        <v>17012</v>
      </c>
      <c r="AJ739" s="138" t="s">
        <v>17012</v>
      </c>
      <c r="AK739" s="169"/>
      <c r="AL739" s="169"/>
      <c r="AM739" s="169"/>
      <c r="AN739" s="169"/>
      <c r="AO739" s="170"/>
      <c r="AP739" s="170"/>
      <c r="AQ739" s="170"/>
      <c r="AR739" s="170"/>
      <c r="AS739" s="170"/>
      <c r="AT739" s="170"/>
      <c r="AU739" s="170"/>
      <c r="AV739" s="170"/>
      <c r="AW739" s="170"/>
      <c r="AX739" s="170"/>
      <c r="AY739" s="170"/>
      <c r="AZ739" s="171"/>
      <c r="BA739" s="171"/>
      <c r="BB739" s="170"/>
      <c r="BC739" s="170"/>
      <c r="BD739" s="172"/>
      <c r="BE739" s="173">
        <f t="shared" ref="BE739:BE760" si="342">BA739-O739</f>
        <v>-19125.099999999999</v>
      </c>
      <c r="BL739" s="118" t="e">
        <f t="shared" ref="BL739:BL760" si="343">VLOOKUP(D739,BO:BQ,3,FALSE)</f>
        <v>#N/A</v>
      </c>
      <c r="BO739" s="118" t="s">
        <v>3159</v>
      </c>
      <c r="BP739" s="118" t="s">
        <v>2983</v>
      </c>
      <c r="BQ739" s="118" t="s">
        <v>2983</v>
      </c>
      <c r="BW739" s="118" t="s">
        <v>3159</v>
      </c>
      <c r="BX739" s="118" t="s">
        <v>2983</v>
      </c>
      <c r="BY739" s="118" t="s">
        <v>2983</v>
      </c>
      <c r="CJ739" s="164">
        <f t="shared" si="324"/>
        <v>-2.4214386940002441E-8</v>
      </c>
    </row>
    <row r="740" spans="1:88" x14ac:dyDescent="0.3">
      <c r="A740" s="118">
        <v>1</v>
      </c>
      <c r="B740" s="165">
        <f>SUBTOTAL(9,$A$740:A740)</f>
        <v>1</v>
      </c>
      <c r="C740" s="165"/>
      <c r="D740" s="175" t="s">
        <v>150</v>
      </c>
      <c r="E740" s="138" t="s">
        <v>17202</v>
      </c>
      <c r="F740" s="162">
        <f t="shared" ref="F740:F772" si="344">G740+H740+I740+J740+K740+L740+N740+P740+R740+T740+V740+W740+X740+Y740+Z740+AA740+AB740+AC740+AD740+AE740+AF740+AG740</f>
        <v>2097858.2999999998</v>
      </c>
      <c r="G740" s="178">
        <v>0</v>
      </c>
      <c r="H740" s="178">
        <v>0</v>
      </c>
      <c r="I740" s="178">
        <v>0</v>
      </c>
      <c r="J740" s="178">
        <v>0</v>
      </c>
      <c r="K740" s="178">
        <v>0</v>
      </c>
      <c r="L740" s="178">
        <v>0</v>
      </c>
      <c r="M740" s="195">
        <v>0</v>
      </c>
      <c r="N740" s="178">
        <v>0</v>
      </c>
      <c r="O740" s="202">
        <v>256</v>
      </c>
      <c r="P740" s="162">
        <v>1877676.03</v>
      </c>
      <c r="Q740" s="178">
        <v>0</v>
      </c>
      <c r="R740" s="178">
        <v>0</v>
      </c>
      <c r="S740" s="178">
        <v>0</v>
      </c>
      <c r="T740" s="178">
        <v>0</v>
      </c>
      <c r="U740" s="178">
        <v>0</v>
      </c>
      <c r="V740" s="178">
        <v>0</v>
      </c>
      <c r="W740" s="178">
        <v>0</v>
      </c>
      <c r="X740" s="178">
        <v>0</v>
      </c>
      <c r="Y740" s="178">
        <v>0</v>
      </c>
      <c r="Z740" s="178">
        <v>0</v>
      </c>
      <c r="AA740" s="178">
        <v>0</v>
      </c>
      <c r="AB740" s="178">
        <v>0</v>
      </c>
      <c r="AC740" s="178">
        <v>0</v>
      </c>
      <c r="AD740" s="178">
        <v>0</v>
      </c>
      <c r="AE740" s="162">
        <f>ROUND(P740*2.14%,2)</f>
        <v>40182.269999999997</v>
      </c>
      <c r="AF740" s="162">
        <v>180000</v>
      </c>
      <c r="AG740" s="178">
        <v>0</v>
      </c>
      <c r="AH740" s="138">
        <v>2025</v>
      </c>
      <c r="AI740" s="138">
        <v>2025</v>
      </c>
      <c r="AJ740" s="138">
        <v>2025</v>
      </c>
      <c r="AK740" s="169"/>
      <c r="AL740" s="169"/>
      <c r="AM740" s="169"/>
      <c r="AN740" s="169"/>
      <c r="AO740" s="170" t="s">
        <v>16941</v>
      </c>
      <c r="AP740" s="170" t="s">
        <v>16940</v>
      </c>
      <c r="AQ740" s="170">
        <v>0</v>
      </c>
      <c r="AR740" s="170" t="s">
        <v>16950</v>
      </c>
      <c r="AS740" s="170" t="s">
        <v>16944</v>
      </c>
      <c r="AT740" s="170">
        <v>0</v>
      </c>
      <c r="AU740" s="170"/>
      <c r="AV740" s="170"/>
      <c r="AW740" s="170"/>
      <c r="AX740" s="170"/>
      <c r="AY740" s="170" t="s">
        <v>662</v>
      </c>
      <c r="AZ740" s="171">
        <v>269.5</v>
      </c>
      <c r="BA740" s="171">
        <v>256</v>
      </c>
      <c r="BB740" s="170" t="s">
        <v>17001</v>
      </c>
      <c r="BC740" s="170">
        <v>2007</v>
      </c>
      <c r="BD740" s="172"/>
      <c r="BE740" s="173">
        <f t="shared" si="342"/>
        <v>0</v>
      </c>
      <c r="BL740" s="118" t="str">
        <f t="shared" si="343"/>
        <v>269.500</v>
      </c>
      <c r="BO740" s="118" t="s">
        <v>3160</v>
      </c>
      <c r="BP740" s="118" t="s">
        <v>2983</v>
      </c>
      <c r="BQ740" s="118" t="s">
        <v>2983</v>
      </c>
      <c r="BW740" s="118" t="s">
        <v>3160</v>
      </c>
      <c r="BX740" s="118" t="s">
        <v>2983</v>
      </c>
      <c r="BY740" s="118" t="s">
        <v>2983</v>
      </c>
      <c r="CJ740" s="164">
        <f t="shared" si="324"/>
        <v>-2.0372681319713593E-10</v>
      </c>
    </row>
    <row r="741" spans="1:88" x14ac:dyDescent="0.3">
      <c r="A741" s="118">
        <v>1</v>
      </c>
      <c r="B741" s="165">
        <f>SUBTOTAL(9,$A$740:A741)</f>
        <v>2</v>
      </c>
      <c r="C741" s="165"/>
      <c r="D741" s="175" t="s">
        <v>151</v>
      </c>
      <c r="E741" s="138" t="s">
        <v>17202</v>
      </c>
      <c r="F741" s="162">
        <f t="shared" si="344"/>
        <v>4031821.43</v>
      </c>
      <c r="G741" s="178">
        <v>0</v>
      </c>
      <c r="H741" s="178">
        <v>0</v>
      </c>
      <c r="I741" s="178">
        <v>0</v>
      </c>
      <c r="J741" s="178">
        <v>0</v>
      </c>
      <c r="K741" s="178">
        <v>0</v>
      </c>
      <c r="L741" s="178">
        <v>0</v>
      </c>
      <c r="M741" s="195">
        <v>0</v>
      </c>
      <c r="N741" s="178">
        <v>0</v>
      </c>
      <c r="O741" s="202">
        <v>492</v>
      </c>
      <c r="P741" s="162">
        <v>3771119.47</v>
      </c>
      <c r="Q741" s="178">
        <v>0</v>
      </c>
      <c r="R741" s="178">
        <v>0</v>
      </c>
      <c r="S741" s="178">
        <v>0</v>
      </c>
      <c r="T741" s="178">
        <v>0</v>
      </c>
      <c r="U741" s="178">
        <v>0</v>
      </c>
      <c r="V741" s="178">
        <v>0</v>
      </c>
      <c r="W741" s="178">
        <v>0</v>
      </c>
      <c r="X741" s="178">
        <v>0</v>
      </c>
      <c r="Y741" s="178">
        <v>0</v>
      </c>
      <c r="Z741" s="178">
        <v>0</v>
      </c>
      <c r="AA741" s="178">
        <v>0</v>
      </c>
      <c r="AB741" s="178">
        <v>0</v>
      </c>
      <c r="AC741" s="178">
        <v>0</v>
      </c>
      <c r="AD741" s="178">
        <v>0</v>
      </c>
      <c r="AE741" s="162">
        <f>ROUND(P741*2.14%,2)</f>
        <v>80701.960000000006</v>
      </c>
      <c r="AF741" s="162">
        <v>180000</v>
      </c>
      <c r="AG741" s="178">
        <v>0</v>
      </c>
      <c r="AH741" s="138">
        <v>2025</v>
      </c>
      <c r="AI741" s="138">
        <v>2025</v>
      </c>
      <c r="AJ741" s="138">
        <v>2025</v>
      </c>
      <c r="AK741" s="169"/>
      <c r="AL741" s="169"/>
      <c r="AM741" s="169"/>
      <c r="AN741" s="169"/>
      <c r="AO741" s="170" t="s">
        <v>16941</v>
      </c>
      <c r="AP741" s="170" t="s">
        <v>16940</v>
      </c>
      <c r="AQ741" s="170">
        <v>0</v>
      </c>
      <c r="AR741" s="170" t="s">
        <v>16945</v>
      </c>
      <c r="AS741" s="170" t="s">
        <v>16952</v>
      </c>
      <c r="AT741" s="170">
        <v>0</v>
      </c>
      <c r="AU741" s="170"/>
      <c r="AV741" s="170"/>
      <c r="AW741" s="170"/>
      <c r="AX741" s="170"/>
      <c r="AY741" s="170" t="s">
        <v>613</v>
      </c>
      <c r="AZ741" s="171">
        <v>543</v>
      </c>
      <c r="BA741" s="171">
        <v>492</v>
      </c>
      <c r="BB741" s="170" t="s">
        <v>17001</v>
      </c>
      <c r="BC741" s="170">
        <v>2007</v>
      </c>
      <c r="BD741" s="172"/>
      <c r="BE741" s="173">
        <f t="shared" si="342"/>
        <v>0</v>
      </c>
      <c r="BL741" s="118" t="str">
        <f t="shared" si="343"/>
        <v>508.300</v>
      </c>
      <c r="BO741" s="118" t="s">
        <v>3161</v>
      </c>
      <c r="BP741" s="118" t="s">
        <v>2983</v>
      </c>
      <c r="BQ741" s="118" t="s">
        <v>2983</v>
      </c>
      <c r="BW741" s="118" t="s">
        <v>3161</v>
      </c>
      <c r="BX741" s="118" t="s">
        <v>2983</v>
      </c>
      <c r="BY741" s="118" t="s">
        <v>2983</v>
      </c>
      <c r="CJ741" s="164">
        <f t="shared" si="324"/>
        <v>-5.8207660913467407E-11</v>
      </c>
    </row>
    <row r="742" spans="1:88" x14ac:dyDescent="0.3">
      <c r="A742" s="118">
        <v>1</v>
      </c>
      <c r="B742" s="165">
        <f>SUBTOTAL(9,$A$740:A742)</f>
        <v>3</v>
      </c>
      <c r="C742" s="165"/>
      <c r="D742" s="175" t="s">
        <v>152</v>
      </c>
      <c r="E742" s="138" t="s">
        <v>17202</v>
      </c>
      <c r="F742" s="162">
        <f t="shared" si="344"/>
        <v>6179475.7199999997</v>
      </c>
      <c r="G742" s="178">
        <v>0</v>
      </c>
      <c r="H742" s="178">
        <v>0</v>
      </c>
      <c r="I742" s="178">
        <v>0</v>
      </c>
      <c r="J742" s="178">
        <v>0</v>
      </c>
      <c r="K742" s="178">
        <v>0</v>
      </c>
      <c r="L742" s="178">
        <v>0</v>
      </c>
      <c r="M742" s="195">
        <v>0</v>
      </c>
      <c r="N742" s="178">
        <v>0</v>
      </c>
      <c r="O742" s="202">
        <v>0</v>
      </c>
      <c r="P742" s="202">
        <v>0</v>
      </c>
      <c r="Q742" s="178">
        <v>0</v>
      </c>
      <c r="R742" s="178">
        <v>0</v>
      </c>
      <c r="S742" s="178">
        <v>902</v>
      </c>
      <c r="T742" s="162">
        <v>5854195.9299999997</v>
      </c>
      <c r="U742" s="178">
        <v>0</v>
      </c>
      <c r="V742" s="178">
        <v>0</v>
      </c>
      <c r="W742" s="178">
        <v>0</v>
      </c>
      <c r="X742" s="178">
        <v>0</v>
      </c>
      <c r="Y742" s="178">
        <v>0</v>
      </c>
      <c r="Z742" s="178">
        <v>0</v>
      </c>
      <c r="AA742" s="178">
        <v>0</v>
      </c>
      <c r="AB742" s="178">
        <v>0</v>
      </c>
      <c r="AC742" s="178">
        <v>0</v>
      </c>
      <c r="AD742" s="178">
        <v>0</v>
      </c>
      <c r="AE742" s="162">
        <f>ROUND(T742*2.14%,2)</f>
        <v>125279.79</v>
      </c>
      <c r="AF742" s="178">
        <v>200000</v>
      </c>
      <c r="AG742" s="178">
        <v>0</v>
      </c>
      <c r="AH742" s="138">
        <v>2025</v>
      </c>
      <c r="AI742" s="138">
        <v>2025</v>
      </c>
      <c r="AJ742" s="138">
        <v>2025</v>
      </c>
      <c r="AK742" s="169"/>
      <c r="AL742" s="169"/>
      <c r="AM742" s="169"/>
      <c r="AN742" s="169"/>
      <c r="AO742" s="170" t="s">
        <v>16939</v>
      </c>
      <c r="AP742" s="170" t="s">
        <v>16942</v>
      </c>
      <c r="AQ742" s="170">
        <v>0</v>
      </c>
      <c r="AR742" s="170" t="s">
        <v>16941</v>
      </c>
      <c r="AS742" s="170" t="s">
        <v>16938</v>
      </c>
      <c r="AT742" s="170">
        <v>0</v>
      </c>
      <c r="AU742" s="170"/>
      <c r="AV742" s="170"/>
      <c r="AW742" s="170"/>
      <c r="AX742" s="170"/>
      <c r="AY742" s="170" t="s">
        <v>631</v>
      </c>
      <c r="AZ742" s="171">
        <v>951.6</v>
      </c>
      <c r="BA742" s="171">
        <v>530</v>
      </c>
      <c r="BB742" s="170" t="s">
        <v>592</v>
      </c>
      <c r="BC742" s="170" t="s">
        <v>631</v>
      </c>
      <c r="BD742" s="172"/>
      <c r="BE742" s="173">
        <f t="shared" si="342"/>
        <v>530</v>
      </c>
      <c r="BL742" s="118" t="str">
        <f t="shared" si="343"/>
        <v>951.500</v>
      </c>
      <c r="BO742" s="118" t="s">
        <v>3163</v>
      </c>
      <c r="BP742" s="118" t="s">
        <v>1267</v>
      </c>
      <c r="BQ742" s="118" t="s">
        <v>3164</v>
      </c>
      <c r="BW742" s="118" t="s">
        <v>3163</v>
      </c>
      <c r="BX742" s="118" t="s">
        <v>1267</v>
      </c>
      <c r="BY742" s="118" t="s">
        <v>3164</v>
      </c>
      <c r="CJ742" s="164">
        <f t="shared" si="324"/>
        <v>5.8207660913467407E-11</v>
      </c>
    </row>
    <row r="743" spans="1:88" x14ac:dyDescent="0.3">
      <c r="A743" s="118">
        <v>1</v>
      </c>
      <c r="B743" s="165">
        <f>SUBTOTAL(9,$A$740:A743)</f>
        <v>4</v>
      </c>
      <c r="C743" s="165"/>
      <c r="D743" s="175" t="s">
        <v>287</v>
      </c>
      <c r="E743" s="138" t="s">
        <v>17202</v>
      </c>
      <c r="F743" s="162">
        <f t="shared" si="344"/>
        <v>3294293.1199999996</v>
      </c>
      <c r="G743" s="178">
        <v>0</v>
      </c>
      <c r="H743" s="178">
        <v>0</v>
      </c>
      <c r="I743" s="178">
        <v>0</v>
      </c>
      <c r="J743" s="178">
        <v>0</v>
      </c>
      <c r="K743" s="178">
        <v>0</v>
      </c>
      <c r="L743" s="178">
        <v>0</v>
      </c>
      <c r="M743" s="195">
        <v>0</v>
      </c>
      <c r="N743" s="178">
        <v>0</v>
      </c>
      <c r="O743" s="202">
        <v>402</v>
      </c>
      <c r="P743" s="162">
        <v>3049043.59</v>
      </c>
      <c r="Q743" s="178">
        <v>0</v>
      </c>
      <c r="R743" s="178">
        <v>0</v>
      </c>
      <c r="S743" s="178">
        <v>0</v>
      </c>
      <c r="T743" s="178">
        <v>0</v>
      </c>
      <c r="U743" s="178">
        <v>0</v>
      </c>
      <c r="V743" s="178">
        <v>0</v>
      </c>
      <c r="W743" s="178">
        <v>0</v>
      </c>
      <c r="X743" s="178">
        <v>0</v>
      </c>
      <c r="Y743" s="178">
        <v>0</v>
      </c>
      <c r="Z743" s="178">
        <v>0</v>
      </c>
      <c r="AA743" s="178">
        <v>0</v>
      </c>
      <c r="AB743" s="178">
        <v>0</v>
      </c>
      <c r="AC743" s="178">
        <v>0</v>
      </c>
      <c r="AD743" s="178">
        <v>0</v>
      </c>
      <c r="AE743" s="162">
        <f>ROUND(P743*2.14%,2)</f>
        <v>65249.53</v>
      </c>
      <c r="AF743" s="162">
        <v>180000</v>
      </c>
      <c r="AG743" s="178">
        <v>0</v>
      </c>
      <c r="AH743" s="138">
        <v>2025</v>
      </c>
      <c r="AI743" s="138">
        <v>2025</v>
      </c>
      <c r="AJ743" s="138">
        <v>2025</v>
      </c>
      <c r="AK743" s="169"/>
      <c r="AL743" s="169"/>
      <c r="AM743" s="169"/>
      <c r="AN743" s="169"/>
      <c r="AO743" s="170" t="s">
        <v>16941</v>
      </c>
      <c r="AP743" s="170" t="s">
        <v>16945</v>
      </c>
      <c r="AQ743" s="170">
        <v>0</v>
      </c>
      <c r="AR743" s="170" t="s">
        <v>16939</v>
      </c>
      <c r="AS743" s="170" t="s">
        <v>16952</v>
      </c>
      <c r="AT743" s="170">
        <v>0</v>
      </c>
      <c r="AU743" s="170"/>
      <c r="AV743" s="170"/>
      <c r="AW743" s="170"/>
      <c r="AX743" s="170"/>
      <c r="AY743" s="170" t="s">
        <v>794</v>
      </c>
      <c r="AZ743" s="171">
        <v>980.1</v>
      </c>
      <c r="BA743" s="171">
        <v>402</v>
      </c>
      <c r="BB743" s="170" t="s">
        <v>17001</v>
      </c>
      <c r="BC743" s="170">
        <v>2007</v>
      </c>
      <c r="BD743" s="172"/>
      <c r="BE743" s="173">
        <f t="shared" si="342"/>
        <v>0</v>
      </c>
      <c r="BL743" s="118" t="str">
        <f t="shared" si="343"/>
        <v>778.700</v>
      </c>
      <c r="BO743" s="118" t="s">
        <v>3166</v>
      </c>
      <c r="BP743" s="118" t="s">
        <v>637</v>
      </c>
      <c r="BQ743" s="118" t="s">
        <v>3164</v>
      </c>
      <c r="BW743" s="118" t="s">
        <v>3166</v>
      </c>
      <c r="BX743" s="118" t="s">
        <v>637</v>
      </c>
      <c r="BY743" s="118" t="s">
        <v>3164</v>
      </c>
      <c r="CJ743" s="164">
        <f t="shared" si="324"/>
        <v>-2.0372681319713593E-10</v>
      </c>
    </row>
    <row r="744" spans="1:88" x14ac:dyDescent="0.3">
      <c r="A744" s="118">
        <v>1</v>
      </c>
      <c r="B744" s="165">
        <f>SUBTOTAL(9,$A$740:A744)</f>
        <v>5</v>
      </c>
      <c r="C744" s="165"/>
      <c r="D744" s="175" t="s">
        <v>153</v>
      </c>
      <c r="E744" s="138" t="s">
        <v>17202</v>
      </c>
      <c r="F744" s="162">
        <f t="shared" si="344"/>
        <v>6079453.1600000001</v>
      </c>
      <c r="G744" s="178">
        <v>0</v>
      </c>
      <c r="H744" s="178">
        <v>0</v>
      </c>
      <c r="I744" s="178">
        <v>0</v>
      </c>
      <c r="J744" s="178">
        <v>0</v>
      </c>
      <c r="K744" s="178">
        <v>0</v>
      </c>
      <c r="L744" s="178">
        <v>0</v>
      </c>
      <c r="M744" s="195">
        <v>0</v>
      </c>
      <c r="N744" s="178">
        <v>0</v>
      </c>
      <c r="O744" s="202">
        <v>0</v>
      </c>
      <c r="P744" s="202">
        <v>0</v>
      </c>
      <c r="Q744" s="178">
        <v>0</v>
      </c>
      <c r="R744" s="178">
        <v>0</v>
      </c>
      <c r="S744" s="178">
        <v>887.4</v>
      </c>
      <c r="T744" s="162">
        <v>5756269.0099999998</v>
      </c>
      <c r="U744" s="178">
        <v>0</v>
      </c>
      <c r="V744" s="178">
        <v>0</v>
      </c>
      <c r="W744" s="178">
        <v>0</v>
      </c>
      <c r="X744" s="178">
        <v>0</v>
      </c>
      <c r="Y744" s="178">
        <v>0</v>
      </c>
      <c r="Z744" s="178">
        <v>0</v>
      </c>
      <c r="AA744" s="178">
        <v>0</v>
      </c>
      <c r="AB744" s="178">
        <v>0</v>
      </c>
      <c r="AC744" s="178">
        <v>0</v>
      </c>
      <c r="AD744" s="178">
        <v>0</v>
      </c>
      <c r="AE744" s="162">
        <f>ROUND(T744*2.14%,2)-0.01</f>
        <v>123184.15000000001</v>
      </c>
      <c r="AF744" s="178">
        <v>200000</v>
      </c>
      <c r="AG744" s="178">
        <v>0</v>
      </c>
      <c r="AH744" s="138">
        <v>2025</v>
      </c>
      <c r="AI744" s="138">
        <v>2025</v>
      </c>
      <c r="AJ744" s="138">
        <v>2025</v>
      </c>
      <c r="AK744" s="169"/>
      <c r="AL744" s="169"/>
      <c r="AM744" s="169"/>
      <c r="AN744" s="169"/>
      <c r="AO744" s="170" t="s">
        <v>16939</v>
      </c>
      <c r="AP744" s="170" t="s">
        <v>16951</v>
      </c>
      <c r="AQ744" s="170">
        <v>0</v>
      </c>
      <c r="AR744" s="170" t="s">
        <v>16941</v>
      </c>
      <c r="AS744" s="170" t="s">
        <v>16938</v>
      </c>
      <c r="AT744" s="170" t="s">
        <v>16950</v>
      </c>
      <c r="AU744" s="170"/>
      <c r="AV744" s="170"/>
      <c r="AW744" s="170"/>
      <c r="AX744" s="170"/>
      <c r="AY744" s="170" t="s">
        <v>631</v>
      </c>
      <c r="AZ744" s="171">
        <v>3116.4</v>
      </c>
      <c r="BA744" s="171">
        <v>1030.22</v>
      </c>
      <c r="BB744" s="170" t="s">
        <v>592</v>
      </c>
      <c r="BC744" s="170" t="s">
        <v>3197</v>
      </c>
      <c r="BD744" s="172"/>
      <c r="BE744" s="173">
        <f t="shared" si="342"/>
        <v>1030.22</v>
      </c>
      <c r="BL744" s="118" t="str">
        <f t="shared" si="343"/>
        <v>800.000</v>
      </c>
      <c r="BO744" s="118" t="s">
        <v>3167</v>
      </c>
      <c r="BP744" s="118" t="s">
        <v>2983</v>
      </c>
      <c r="BQ744" s="118" t="s">
        <v>2983</v>
      </c>
      <c r="BW744" s="118" t="s">
        <v>3167</v>
      </c>
      <c r="BX744" s="118" t="s">
        <v>2983</v>
      </c>
      <c r="BY744" s="118" t="s">
        <v>2983</v>
      </c>
      <c r="CJ744" s="164">
        <f t="shared" si="324"/>
        <v>3.4924596548080444E-10</v>
      </c>
    </row>
    <row r="745" spans="1:88" x14ac:dyDescent="0.3">
      <c r="A745" s="118">
        <v>1</v>
      </c>
      <c r="B745" s="165">
        <f>SUBTOTAL(9,$A$740:A745)</f>
        <v>6</v>
      </c>
      <c r="C745" s="165"/>
      <c r="D745" s="175" t="s">
        <v>154</v>
      </c>
      <c r="E745" s="138" t="s">
        <v>17202</v>
      </c>
      <c r="F745" s="162">
        <f t="shared" si="344"/>
        <v>3687641.5500000003</v>
      </c>
      <c r="G745" s="178">
        <v>0</v>
      </c>
      <c r="H745" s="178">
        <v>0</v>
      </c>
      <c r="I745" s="178">
        <v>0</v>
      </c>
      <c r="J745" s="178">
        <v>0</v>
      </c>
      <c r="K745" s="178">
        <v>0</v>
      </c>
      <c r="L745" s="178">
        <v>0</v>
      </c>
      <c r="M745" s="195">
        <v>0</v>
      </c>
      <c r="N745" s="178">
        <v>0</v>
      </c>
      <c r="O745" s="202">
        <v>450</v>
      </c>
      <c r="P745" s="162">
        <v>3434150.72</v>
      </c>
      <c r="Q745" s="178">
        <v>0</v>
      </c>
      <c r="R745" s="178">
        <v>0</v>
      </c>
      <c r="S745" s="178">
        <v>0</v>
      </c>
      <c r="T745" s="178">
        <v>0</v>
      </c>
      <c r="U745" s="178">
        <v>0</v>
      </c>
      <c r="V745" s="178">
        <v>0</v>
      </c>
      <c r="W745" s="178">
        <v>0</v>
      </c>
      <c r="X745" s="178">
        <v>0</v>
      </c>
      <c r="Y745" s="178">
        <v>0</v>
      </c>
      <c r="Z745" s="178">
        <v>0</v>
      </c>
      <c r="AA745" s="178">
        <v>0</v>
      </c>
      <c r="AB745" s="178">
        <v>0</v>
      </c>
      <c r="AC745" s="178">
        <v>0</v>
      </c>
      <c r="AD745" s="178">
        <v>0</v>
      </c>
      <c r="AE745" s="162">
        <f t="shared" ref="AE745:AE753" si="345">ROUND(P745*2.14%,2)</f>
        <v>73490.83</v>
      </c>
      <c r="AF745" s="162">
        <v>180000</v>
      </c>
      <c r="AG745" s="178">
        <v>0</v>
      </c>
      <c r="AH745" s="138">
        <v>2025</v>
      </c>
      <c r="AI745" s="138">
        <v>2025</v>
      </c>
      <c r="AJ745" s="138">
        <v>2025</v>
      </c>
      <c r="AK745" s="169"/>
      <c r="AL745" s="169"/>
      <c r="AM745" s="169"/>
      <c r="AN745" s="169"/>
      <c r="AO745" s="170" t="s">
        <v>16941</v>
      </c>
      <c r="AP745" s="170" t="s">
        <v>16955</v>
      </c>
      <c r="AQ745" s="170">
        <v>0</v>
      </c>
      <c r="AR745" s="170" t="s">
        <v>16950</v>
      </c>
      <c r="AS745" s="170" t="s">
        <v>16944</v>
      </c>
      <c r="AT745" s="170">
        <v>0</v>
      </c>
      <c r="AU745" s="170"/>
      <c r="AV745" s="170"/>
      <c r="AW745" s="170"/>
      <c r="AX745" s="170"/>
      <c r="AY745" s="170" t="s">
        <v>794</v>
      </c>
      <c r="AZ745" s="171">
        <v>548.79999999999995</v>
      </c>
      <c r="BA745" s="171">
        <v>450</v>
      </c>
      <c r="BB745" s="170" t="s">
        <v>17001</v>
      </c>
      <c r="BC745" s="170">
        <v>2008</v>
      </c>
      <c r="BD745" s="172"/>
      <c r="BE745" s="173">
        <f t="shared" si="342"/>
        <v>0</v>
      </c>
      <c r="BL745" s="118" t="str">
        <f t="shared" si="343"/>
        <v>361.900</v>
      </c>
      <c r="BO745" s="118" t="s">
        <v>3169</v>
      </c>
      <c r="BP745" s="118" t="s">
        <v>2983</v>
      </c>
      <c r="BQ745" s="118" t="s">
        <v>2983</v>
      </c>
      <c r="BW745" s="118" t="s">
        <v>3169</v>
      </c>
      <c r="BX745" s="118" t="s">
        <v>2983</v>
      </c>
      <c r="BY745" s="118" t="s">
        <v>2983</v>
      </c>
      <c r="CJ745" s="164">
        <f t="shared" si="324"/>
        <v>5.8207660913467407E-11</v>
      </c>
    </row>
    <row r="746" spans="1:88" x14ac:dyDescent="0.3">
      <c r="A746" s="118">
        <v>1</v>
      </c>
      <c r="B746" s="165">
        <f>SUBTOTAL(9,$A$740:A746)</f>
        <v>7</v>
      </c>
      <c r="C746" s="165"/>
      <c r="D746" s="175" t="s">
        <v>155</v>
      </c>
      <c r="E746" s="138" t="s">
        <v>17202</v>
      </c>
      <c r="F746" s="162">
        <f t="shared" si="344"/>
        <v>10063164.049999999</v>
      </c>
      <c r="G746" s="178">
        <v>0</v>
      </c>
      <c r="H746" s="178">
        <v>0</v>
      </c>
      <c r="I746" s="178">
        <v>0</v>
      </c>
      <c r="J746" s="178">
        <v>0</v>
      </c>
      <c r="K746" s="178">
        <v>0</v>
      </c>
      <c r="L746" s="178">
        <v>0</v>
      </c>
      <c r="M746" s="195">
        <v>0</v>
      </c>
      <c r="N746" s="178">
        <v>0</v>
      </c>
      <c r="O746" s="202">
        <v>1228</v>
      </c>
      <c r="P746" s="162">
        <v>9627143.1899999995</v>
      </c>
      <c r="Q746" s="178">
        <v>0</v>
      </c>
      <c r="R746" s="178">
        <v>0</v>
      </c>
      <c r="S746" s="178">
        <v>0</v>
      </c>
      <c r="T746" s="178">
        <v>0</v>
      </c>
      <c r="U746" s="178">
        <v>0</v>
      </c>
      <c r="V746" s="178">
        <v>0</v>
      </c>
      <c r="W746" s="178">
        <v>0</v>
      </c>
      <c r="X746" s="178">
        <v>0</v>
      </c>
      <c r="Y746" s="178">
        <v>0</v>
      </c>
      <c r="Z746" s="178">
        <v>0</v>
      </c>
      <c r="AA746" s="178">
        <v>0</v>
      </c>
      <c r="AB746" s="178">
        <v>0</v>
      </c>
      <c r="AC746" s="178">
        <v>0</v>
      </c>
      <c r="AD746" s="178">
        <v>0</v>
      </c>
      <c r="AE746" s="162">
        <f t="shared" si="345"/>
        <v>206020.86</v>
      </c>
      <c r="AF746" s="162">
        <v>230000</v>
      </c>
      <c r="AG746" s="178">
        <v>0</v>
      </c>
      <c r="AH746" s="138">
        <v>2025</v>
      </c>
      <c r="AI746" s="138">
        <v>2025</v>
      </c>
      <c r="AJ746" s="138">
        <v>2025</v>
      </c>
      <c r="AK746" s="169"/>
      <c r="AL746" s="169"/>
      <c r="AM746" s="169"/>
      <c r="AN746" s="169"/>
      <c r="AO746" s="170" t="s">
        <v>16941</v>
      </c>
      <c r="AP746" s="170" t="s">
        <v>16940</v>
      </c>
      <c r="AQ746" s="170">
        <v>0</v>
      </c>
      <c r="AR746" s="170" t="s">
        <v>16945</v>
      </c>
      <c r="AS746" s="170" t="s">
        <v>16952</v>
      </c>
      <c r="AT746" s="170" t="s">
        <v>16950</v>
      </c>
      <c r="AU746" s="170"/>
      <c r="AV746" s="170"/>
      <c r="AW746" s="170"/>
      <c r="AX746" s="170"/>
      <c r="AY746" s="170" t="s">
        <v>616</v>
      </c>
      <c r="AZ746" s="171">
        <v>3545.5</v>
      </c>
      <c r="BA746" s="171">
        <v>1228</v>
      </c>
      <c r="BB746" s="170" t="s">
        <v>17001</v>
      </c>
      <c r="BC746" s="170">
        <v>2006</v>
      </c>
      <c r="BD746" s="172"/>
      <c r="BE746" s="173">
        <f t="shared" si="342"/>
        <v>0</v>
      </c>
      <c r="BL746" s="118" t="str">
        <f t="shared" si="343"/>
        <v>884.700</v>
      </c>
      <c r="BO746" s="118" t="s">
        <v>3170</v>
      </c>
      <c r="BP746" s="118" t="s">
        <v>2983</v>
      </c>
      <c r="BQ746" s="118" t="s">
        <v>2983</v>
      </c>
      <c r="BW746" s="118" t="s">
        <v>3170</v>
      </c>
      <c r="BX746" s="118" t="s">
        <v>2983</v>
      </c>
      <c r="BY746" s="118" t="s">
        <v>2983</v>
      </c>
      <c r="CJ746" s="164">
        <f t="shared" si="324"/>
        <v>-5.8207660913467407E-10</v>
      </c>
    </row>
    <row r="747" spans="1:88" x14ac:dyDescent="0.3">
      <c r="A747" s="118">
        <v>1</v>
      </c>
      <c r="B747" s="165">
        <f>SUBTOTAL(9,$A$740:A747)</f>
        <v>8</v>
      </c>
      <c r="C747" s="165"/>
      <c r="D747" s="175" t="s">
        <v>156</v>
      </c>
      <c r="E747" s="138" t="s">
        <v>17202</v>
      </c>
      <c r="F747" s="162">
        <f t="shared" si="344"/>
        <v>5657661.6099999994</v>
      </c>
      <c r="G747" s="178">
        <v>0</v>
      </c>
      <c r="H747" s="178">
        <v>0</v>
      </c>
      <c r="I747" s="178">
        <v>0</v>
      </c>
      <c r="J747" s="178">
        <v>0</v>
      </c>
      <c r="K747" s="178">
        <v>0</v>
      </c>
      <c r="L747" s="178">
        <v>0</v>
      </c>
      <c r="M747" s="195">
        <v>0</v>
      </c>
      <c r="N747" s="178">
        <v>0</v>
      </c>
      <c r="O747" s="202">
        <v>690.4</v>
      </c>
      <c r="P747" s="162">
        <v>5343314.68</v>
      </c>
      <c r="Q747" s="178">
        <v>0</v>
      </c>
      <c r="R747" s="178">
        <v>0</v>
      </c>
      <c r="S747" s="178">
        <v>0</v>
      </c>
      <c r="T747" s="178">
        <v>0</v>
      </c>
      <c r="U747" s="178">
        <v>0</v>
      </c>
      <c r="V747" s="178">
        <v>0</v>
      </c>
      <c r="W747" s="178">
        <v>0</v>
      </c>
      <c r="X747" s="178">
        <v>0</v>
      </c>
      <c r="Y747" s="178">
        <v>0</v>
      </c>
      <c r="Z747" s="178">
        <v>0</v>
      </c>
      <c r="AA747" s="178">
        <v>0</v>
      </c>
      <c r="AB747" s="178">
        <v>0</v>
      </c>
      <c r="AC747" s="178">
        <v>0</v>
      </c>
      <c r="AD747" s="178">
        <v>0</v>
      </c>
      <c r="AE747" s="162">
        <f t="shared" si="345"/>
        <v>114346.93</v>
      </c>
      <c r="AF747" s="162">
        <v>200000</v>
      </c>
      <c r="AG747" s="178">
        <v>0</v>
      </c>
      <c r="AH747" s="138">
        <v>2025</v>
      </c>
      <c r="AI747" s="138">
        <v>2025</v>
      </c>
      <c r="AJ747" s="138">
        <v>2025</v>
      </c>
      <c r="AK747" s="169"/>
      <c r="AL747" s="169"/>
      <c r="AM747" s="169"/>
      <c r="AN747" s="169"/>
      <c r="AO747" s="170" t="s">
        <v>16941</v>
      </c>
      <c r="AP747" s="170" t="s">
        <v>16940</v>
      </c>
      <c r="AQ747" s="170">
        <v>0</v>
      </c>
      <c r="AR747" s="170" t="s">
        <v>16945</v>
      </c>
      <c r="AS747" s="170" t="s">
        <v>16952</v>
      </c>
      <c r="AT747" s="170">
        <v>0</v>
      </c>
      <c r="AU747" s="170"/>
      <c r="AV747" s="170"/>
      <c r="AW747" s="170"/>
      <c r="AX747" s="170"/>
      <c r="AY747" s="170" t="s">
        <v>613</v>
      </c>
      <c r="AZ747" s="171">
        <v>948.9</v>
      </c>
      <c r="BA747" s="171">
        <v>690.4</v>
      </c>
      <c r="BB747" s="170" t="s">
        <v>17001</v>
      </c>
      <c r="BC747" s="170">
        <v>2005</v>
      </c>
      <c r="BD747" s="172"/>
      <c r="BE747" s="173">
        <f t="shared" si="342"/>
        <v>0</v>
      </c>
      <c r="BL747" s="118" t="str">
        <f t="shared" si="343"/>
        <v>1950.000</v>
      </c>
      <c r="BO747" s="118" t="s">
        <v>3171</v>
      </c>
      <c r="BP747" s="118" t="s">
        <v>2983</v>
      </c>
      <c r="BQ747" s="118" t="s">
        <v>2983</v>
      </c>
      <c r="BW747" s="118" t="s">
        <v>3171</v>
      </c>
      <c r="BX747" s="118" t="s">
        <v>2983</v>
      </c>
      <c r="BY747" s="118" t="s">
        <v>2983</v>
      </c>
      <c r="CJ747" s="164">
        <f t="shared" si="324"/>
        <v>-2.9103830456733704E-10</v>
      </c>
    </row>
    <row r="748" spans="1:88" x14ac:dyDescent="0.3">
      <c r="A748" s="118">
        <v>1</v>
      </c>
      <c r="B748" s="165">
        <f>SUBTOTAL(9,$A$740:A748)</f>
        <v>9</v>
      </c>
      <c r="C748" s="165"/>
      <c r="D748" s="175" t="s">
        <v>157</v>
      </c>
      <c r="E748" s="138" t="s">
        <v>17202</v>
      </c>
      <c r="F748" s="162">
        <f t="shared" si="344"/>
        <v>8358654.1799999997</v>
      </c>
      <c r="G748" s="178">
        <v>0</v>
      </c>
      <c r="H748" s="178">
        <v>0</v>
      </c>
      <c r="I748" s="178">
        <v>0</v>
      </c>
      <c r="J748" s="178">
        <v>0</v>
      </c>
      <c r="K748" s="178">
        <v>0</v>
      </c>
      <c r="L748" s="178">
        <v>0</v>
      </c>
      <c r="M748" s="195">
        <v>0</v>
      </c>
      <c r="N748" s="178">
        <v>0</v>
      </c>
      <c r="O748" s="202">
        <v>1020</v>
      </c>
      <c r="P748" s="162">
        <v>7958345.5800000001</v>
      </c>
      <c r="Q748" s="178">
        <v>0</v>
      </c>
      <c r="R748" s="178">
        <v>0</v>
      </c>
      <c r="S748" s="178">
        <v>0</v>
      </c>
      <c r="T748" s="178">
        <v>0</v>
      </c>
      <c r="U748" s="178">
        <v>0</v>
      </c>
      <c r="V748" s="178">
        <v>0</v>
      </c>
      <c r="W748" s="178">
        <v>0</v>
      </c>
      <c r="X748" s="178">
        <v>0</v>
      </c>
      <c r="Y748" s="178">
        <v>0</v>
      </c>
      <c r="Z748" s="178">
        <v>0</v>
      </c>
      <c r="AA748" s="178">
        <v>0</v>
      </c>
      <c r="AB748" s="178">
        <v>0</v>
      </c>
      <c r="AC748" s="178">
        <v>0</v>
      </c>
      <c r="AD748" s="178">
        <v>0</v>
      </c>
      <c r="AE748" s="162">
        <f t="shared" si="345"/>
        <v>170308.6</v>
      </c>
      <c r="AF748" s="162">
        <v>230000</v>
      </c>
      <c r="AG748" s="178">
        <v>0</v>
      </c>
      <c r="AH748" s="138">
        <v>2025</v>
      </c>
      <c r="AI748" s="138">
        <v>2025</v>
      </c>
      <c r="AJ748" s="138">
        <v>2025</v>
      </c>
      <c r="AK748" s="169"/>
      <c r="AL748" s="169"/>
      <c r="AM748" s="169"/>
      <c r="AN748" s="169"/>
      <c r="AO748" s="170" t="s">
        <v>16941</v>
      </c>
      <c r="AP748" s="170" t="s">
        <v>16953</v>
      </c>
      <c r="AQ748" s="170">
        <v>0</v>
      </c>
      <c r="AR748" s="170" t="s">
        <v>16945</v>
      </c>
      <c r="AS748" s="170" t="s">
        <v>16952</v>
      </c>
      <c r="AT748" s="170" t="s">
        <v>16950</v>
      </c>
      <c r="AU748" s="170"/>
      <c r="AV748" s="170"/>
      <c r="AW748" s="170"/>
      <c r="AX748" s="170"/>
      <c r="AY748" s="170" t="s">
        <v>631</v>
      </c>
      <c r="AZ748" s="171">
        <v>2536.6999999999998</v>
      </c>
      <c r="BA748" s="171">
        <v>1020</v>
      </c>
      <c r="BB748" s="170" t="s">
        <v>17001</v>
      </c>
      <c r="BC748" s="170">
        <v>2010</v>
      </c>
      <c r="BD748" s="172"/>
      <c r="BE748" s="173">
        <f t="shared" si="342"/>
        <v>0</v>
      </c>
      <c r="BL748" s="118" t="str">
        <f t="shared" si="343"/>
        <v>890.200</v>
      </c>
      <c r="BO748" s="118" t="s">
        <v>3172</v>
      </c>
      <c r="BP748" s="118" t="s">
        <v>2983</v>
      </c>
      <c r="BQ748" s="118" t="s">
        <v>2983</v>
      </c>
      <c r="BW748" s="118" t="s">
        <v>3172</v>
      </c>
      <c r="BX748" s="118" t="s">
        <v>2983</v>
      </c>
      <c r="BY748" s="118" t="s">
        <v>2983</v>
      </c>
      <c r="CJ748" s="164">
        <f t="shared" si="324"/>
        <v>-3.7834979593753815E-10</v>
      </c>
    </row>
    <row r="749" spans="1:88" x14ac:dyDescent="0.3">
      <c r="A749" s="118">
        <v>1</v>
      </c>
      <c r="B749" s="165">
        <f>SUBTOTAL(9,$A$740:A749)</f>
        <v>10</v>
      </c>
      <c r="C749" s="165"/>
      <c r="D749" s="175" t="s">
        <v>158</v>
      </c>
      <c r="E749" s="138" t="s">
        <v>17202</v>
      </c>
      <c r="F749" s="162">
        <f t="shared" si="344"/>
        <v>9423972.8499999996</v>
      </c>
      <c r="G749" s="178">
        <v>0</v>
      </c>
      <c r="H749" s="178">
        <v>0</v>
      </c>
      <c r="I749" s="178">
        <v>0</v>
      </c>
      <c r="J749" s="178">
        <v>0</v>
      </c>
      <c r="K749" s="178">
        <v>0</v>
      </c>
      <c r="L749" s="178">
        <v>0</v>
      </c>
      <c r="M749" s="195">
        <v>0</v>
      </c>
      <c r="N749" s="178">
        <v>0</v>
      </c>
      <c r="O749" s="202">
        <v>1150</v>
      </c>
      <c r="P749" s="162">
        <v>9001344.0899999999</v>
      </c>
      <c r="Q749" s="178">
        <v>0</v>
      </c>
      <c r="R749" s="178">
        <v>0</v>
      </c>
      <c r="S749" s="178">
        <v>0</v>
      </c>
      <c r="T749" s="178">
        <v>0</v>
      </c>
      <c r="U749" s="178">
        <v>0</v>
      </c>
      <c r="V749" s="178">
        <v>0</v>
      </c>
      <c r="W749" s="178">
        <v>0</v>
      </c>
      <c r="X749" s="178">
        <v>0</v>
      </c>
      <c r="Y749" s="178">
        <v>0</v>
      </c>
      <c r="Z749" s="178">
        <v>0</v>
      </c>
      <c r="AA749" s="178">
        <v>0</v>
      </c>
      <c r="AB749" s="178">
        <v>0</v>
      </c>
      <c r="AC749" s="178">
        <v>0</v>
      </c>
      <c r="AD749" s="178">
        <v>0</v>
      </c>
      <c r="AE749" s="162">
        <f t="shared" si="345"/>
        <v>192628.76</v>
      </c>
      <c r="AF749" s="162">
        <v>230000</v>
      </c>
      <c r="AG749" s="178">
        <v>0</v>
      </c>
      <c r="AH749" s="138">
        <v>2025</v>
      </c>
      <c r="AI749" s="138">
        <v>2025</v>
      </c>
      <c r="AJ749" s="138">
        <v>2025</v>
      </c>
      <c r="AK749" s="169"/>
      <c r="AL749" s="169"/>
      <c r="AM749" s="169"/>
      <c r="AN749" s="169"/>
      <c r="AO749" s="170" t="s">
        <v>16941</v>
      </c>
      <c r="AP749" s="170" t="s">
        <v>16945</v>
      </c>
      <c r="AQ749" s="170">
        <v>0</v>
      </c>
      <c r="AR749" s="170" t="s">
        <v>16946</v>
      </c>
      <c r="AS749" s="170" t="s">
        <v>16952</v>
      </c>
      <c r="AT749" s="170">
        <v>0</v>
      </c>
      <c r="AU749" s="170"/>
      <c r="AV749" s="170"/>
      <c r="AW749" s="170"/>
      <c r="AX749" s="170"/>
      <c r="AY749" s="170" t="s">
        <v>696</v>
      </c>
      <c r="AZ749" s="171">
        <v>2170.4</v>
      </c>
      <c r="BA749" s="171">
        <v>1150</v>
      </c>
      <c r="BB749" s="170" t="s">
        <v>17006</v>
      </c>
      <c r="BC749" s="170">
        <v>2008</v>
      </c>
      <c r="BD749" s="172"/>
      <c r="BE749" s="173">
        <f t="shared" si="342"/>
        <v>0</v>
      </c>
      <c r="BL749" s="118" t="str">
        <f t="shared" si="343"/>
        <v>1039.800</v>
      </c>
      <c r="BO749" s="118" t="s">
        <v>3173</v>
      </c>
      <c r="BP749" s="118" t="s">
        <v>2983</v>
      </c>
      <c r="BQ749" s="118" t="s">
        <v>2983</v>
      </c>
      <c r="BW749" s="118" t="s">
        <v>3173</v>
      </c>
      <c r="BX749" s="118" t="s">
        <v>2983</v>
      </c>
      <c r="BY749" s="118" t="s">
        <v>2983</v>
      </c>
      <c r="CJ749" s="164">
        <f t="shared" si="324"/>
        <v>-2.3283064365386963E-10</v>
      </c>
    </row>
    <row r="750" spans="1:88" x14ac:dyDescent="0.3">
      <c r="A750" s="118">
        <v>1</v>
      </c>
      <c r="B750" s="165">
        <f>SUBTOTAL(9,$A$740:A750)</f>
        <v>11</v>
      </c>
      <c r="C750" s="165"/>
      <c r="D750" s="175" t="s">
        <v>159</v>
      </c>
      <c r="E750" s="138" t="s">
        <v>17202</v>
      </c>
      <c r="F750" s="162">
        <f t="shared" si="344"/>
        <v>11974181.85</v>
      </c>
      <c r="G750" s="178">
        <v>0</v>
      </c>
      <c r="H750" s="178">
        <v>0</v>
      </c>
      <c r="I750" s="178">
        <v>0</v>
      </c>
      <c r="J750" s="178">
        <v>0</v>
      </c>
      <c r="K750" s="178">
        <v>0</v>
      </c>
      <c r="L750" s="178">
        <v>0</v>
      </c>
      <c r="M750" s="195">
        <v>0</v>
      </c>
      <c r="N750" s="178">
        <v>0</v>
      </c>
      <c r="O750" s="202">
        <v>1461.2</v>
      </c>
      <c r="P750" s="162">
        <v>11498122.039999999</v>
      </c>
      <c r="Q750" s="178">
        <v>0</v>
      </c>
      <c r="R750" s="178">
        <v>0</v>
      </c>
      <c r="S750" s="178">
        <v>0</v>
      </c>
      <c r="T750" s="178">
        <v>0</v>
      </c>
      <c r="U750" s="178">
        <v>0</v>
      </c>
      <c r="V750" s="178">
        <v>0</v>
      </c>
      <c r="W750" s="178">
        <v>0</v>
      </c>
      <c r="X750" s="178">
        <v>0</v>
      </c>
      <c r="Y750" s="178">
        <v>0</v>
      </c>
      <c r="Z750" s="178">
        <v>0</v>
      </c>
      <c r="AA750" s="178">
        <v>0</v>
      </c>
      <c r="AB750" s="178">
        <v>0</v>
      </c>
      <c r="AC750" s="178">
        <v>0</v>
      </c>
      <c r="AD750" s="178">
        <v>0</v>
      </c>
      <c r="AE750" s="162">
        <f t="shared" si="345"/>
        <v>246059.81</v>
      </c>
      <c r="AF750" s="162">
        <v>230000</v>
      </c>
      <c r="AG750" s="178">
        <v>0</v>
      </c>
      <c r="AH750" s="138">
        <v>2025</v>
      </c>
      <c r="AI750" s="138">
        <v>2025</v>
      </c>
      <c r="AJ750" s="138">
        <v>2025</v>
      </c>
      <c r="AK750" s="169"/>
      <c r="AL750" s="169"/>
      <c r="AM750" s="169"/>
      <c r="AN750" s="169"/>
      <c r="AO750" s="170" t="s">
        <v>16941</v>
      </c>
      <c r="AP750" s="170" t="s">
        <v>16940</v>
      </c>
      <c r="AQ750" s="170">
        <v>0</v>
      </c>
      <c r="AR750" s="170" t="s">
        <v>16950</v>
      </c>
      <c r="AS750" s="170" t="s">
        <v>16944</v>
      </c>
      <c r="AT750" s="170" t="s">
        <v>16943</v>
      </c>
      <c r="AU750" s="170"/>
      <c r="AV750" s="170"/>
      <c r="AW750" s="170"/>
      <c r="AX750" s="170"/>
      <c r="AY750" s="170" t="s">
        <v>694</v>
      </c>
      <c r="AZ750" s="171">
        <v>4291.3</v>
      </c>
      <c r="BA750" s="171">
        <v>1461.2</v>
      </c>
      <c r="BB750" s="170" t="s">
        <v>17001</v>
      </c>
      <c r="BC750" s="170">
        <v>2007</v>
      </c>
      <c r="BD750" s="172"/>
      <c r="BE750" s="173">
        <f t="shared" si="342"/>
        <v>0</v>
      </c>
      <c r="BL750" s="118" t="str">
        <f t="shared" si="343"/>
        <v>1293.000</v>
      </c>
      <c r="BO750" s="118" t="s">
        <v>3175</v>
      </c>
      <c r="BP750" s="118" t="s">
        <v>2983</v>
      </c>
      <c r="BQ750" s="118" t="s">
        <v>2983</v>
      </c>
      <c r="BW750" s="118" t="s">
        <v>3175</v>
      </c>
      <c r="BX750" s="118" t="s">
        <v>2983</v>
      </c>
      <c r="BY750" s="118" t="s">
        <v>2983</v>
      </c>
      <c r="CJ750" s="164">
        <f t="shared" si="324"/>
        <v>5.2386894822120667E-10</v>
      </c>
    </row>
    <row r="751" spans="1:88" x14ac:dyDescent="0.3">
      <c r="A751" s="118">
        <v>1</v>
      </c>
      <c r="B751" s="165">
        <f>SUBTOTAL(9,$A$740:A751)</f>
        <v>12</v>
      </c>
      <c r="C751" s="165"/>
      <c r="D751" s="175" t="s">
        <v>160</v>
      </c>
      <c r="E751" s="138" t="s">
        <v>17202</v>
      </c>
      <c r="F751" s="162">
        <f t="shared" si="344"/>
        <v>4758696.5500000007</v>
      </c>
      <c r="G751" s="178">
        <v>0</v>
      </c>
      <c r="H751" s="178">
        <v>0</v>
      </c>
      <c r="I751" s="178">
        <v>0</v>
      </c>
      <c r="J751" s="178">
        <v>0</v>
      </c>
      <c r="K751" s="178">
        <v>0</v>
      </c>
      <c r="L751" s="178">
        <v>0</v>
      </c>
      <c r="M751" s="195">
        <v>0</v>
      </c>
      <c r="N751" s="178">
        <v>0</v>
      </c>
      <c r="O751" s="202">
        <v>580.70000000000005</v>
      </c>
      <c r="P751" s="162">
        <v>4463184.4000000004</v>
      </c>
      <c r="Q751" s="178">
        <v>0</v>
      </c>
      <c r="R751" s="178">
        <v>0</v>
      </c>
      <c r="S751" s="178">
        <v>0</v>
      </c>
      <c r="T751" s="178">
        <v>0</v>
      </c>
      <c r="U751" s="178">
        <v>0</v>
      </c>
      <c r="V751" s="178">
        <v>0</v>
      </c>
      <c r="W751" s="178">
        <v>0</v>
      </c>
      <c r="X751" s="178">
        <v>0</v>
      </c>
      <c r="Y751" s="178">
        <v>0</v>
      </c>
      <c r="Z751" s="178">
        <v>0</v>
      </c>
      <c r="AA751" s="178">
        <v>0</v>
      </c>
      <c r="AB751" s="178">
        <v>0</v>
      </c>
      <c r="AC751" s="178">
        <v>0</v>
      </c>
      <c r="AD751" s="178">
        <v>0</v>
      </c>
      <c r="AE751" s="162">
        <f t="shared" si="345"/>
        <v>95512.15</v>
      </c>
      <c r="AF751" s="162">
        <v>200000</v>
      </c>
      <c r="AG751" s="178">
        <v>0</v>
      </c>
      <c r="AH751" s="138">
        <v>2025</v>
      </c>
      <c r="AI751" s="138">
        <v>2025</v>
      </c>
      <c r="AJ751" s="138">
        <v>2025</v>
      </c>
      <c r="AK751" s="169"/>
      <c r="AL751" s="169"/>
      <c r="AM751" s="169"/>
      <c r="AN751" s="169"/>
      <c r="AO751" s="170" t="s">
        <v>16941</v>
      </c>
      <c r="AP751" s="170" t="s">
        <v>16940</v>
      </c>
      <c r="AQ751" s="170">
        <v>0</v>
      </c>
      <c r="AR751" s="170" t="s">
        <v>16945</v>
      </c>
      <c r="AS751" s="170" t="s">
        <v>16952</v>
      </c>
      <c r="AT751" s="170" t="s">
        <v>16950</v>
      </c>
      <c r="AU751" s="170"/>
      <c r="AV751" s="170"/>
      <c r="AW751" s="170"/>
      <c r="AX751" s="170"/>
      <c r="AY751" s="170" t="s">
        <v>636</v>
      </c>
      <c r="AZ751" s="171">
        <v>1571.7</v>
      </c>
      <c r="BA751" s="171">
        <v>580.70000000000005</v>
      </c>
      <c r="BB751" s="170" t="s">
        <v>17001</v>
      </c>
      <c r="BC751" s="170">
        <v>2005</v>
      </c>
      <c r="BD751" s="172"/>
      <c r="BE751" s="173">
        <f t="shared" si="342"/>
        <v>0</v>
      </c>
      <c r="BL751" s="118" t="str">
        <f t="shared" si="343"/>
        <v>456.200</v>
      </c>
      <c r="BO751" s="118" t="s">
        <v>3176</v>
      </c>
      <c r="BP751" s="118" t="s">
        <v>2983</v>
      </c>
      <c r="BQ751" s="118" t="s">
        <v>2983</v>
      </c>
      <c r="BW751" s="118" t="s">
        <v>3176</v>
      </c>
      <c r="BX751" s="118" t="s">
        <v>2983</v>
      </c>
      <c r="BY751" s="118" t="s">
        <v>2983</v>
      </c>
      <c r="CJ751" s="164">
        <f t="shared" si="324"/>
        <v>3.7834979593753815E-10</v>
      </c>
    </row>
    <row r="752" spans="1:88" x14ac:dyDescent="0.3">
      <c r="A752" s="118">
        <v>1</v>
      </c>
      <c r="B752" s="165">
        <f>SUBTOTAL(9,$A$740:A752)</f>
        <v>13</v>
      </c>
      <c r="C752" s="165"/>
      <c r="D752" s="175" t="s">
        <v>161</v>
      </c>
      <c r="E752" s="138" t="s">
        <v>17202</v>
      </c>
      <c r="F752" s="162">
        <f t="shared" si="344"/>
        <v>9505920.4399999995</v>
      </c>
      <c r="G752" s="178">
        <v>0</v>
      </c>
      <c r="H752" s="178">
        <v>0</v>
      </c>
      <c r="I752" s="178">
        <v>0</v>
      </c>
      <c r="J752" s="178">
        <v>0</v>
      </c>
      <c r="K752" s="178">
        <v>0</v>
      </c>
      <c r="L752" s="178">
        <v>0</v>
      </c>
      <c r="M752" s="195">
        <v>0</v>
      </c>
      <c r="N752" s="178">
        <v>0</v>
      </c>
      <c r="O752" s="202">
        <v>1160</v>
      </c>
      <c r="P752" s="162">
        <v>9081574.7400000002</v>
      </c>
      <c r="Q752" s="178">
        <v>0</v>
      </c>
      <c r="R752" s="178">
        <v>0</v>
      </c>
      <c r="S752" s="178">
        <v>0</v>
      </c>
      <c r="T752" s="178">
        <v>0</v>
      </c>
      <c r="U752" s="178">
        <v>0</v>
      </c>
      <c r="V752" s="178">
        <v>0</v>
      </c>
      <c r="W752" s="178">
        <v>0</v>
      </c>
      <c r="X752" s="178">
        <v>0</v>
      </c>
      <c r="Y752" s="178">
        <v>0</v>
      </c>
      <c r="Z752" s="178">
        <v>0</v>
      </c>
      <c r="AA752" s="178">
        <v>0</v>
      </c>
      <c r="AB752" s="178">
        <v>0</v>
      </c>
      <c r="AC752" s="178">
        <v>0</v>
      </c>
      <c r="AD752" s="178">
        <v>0</v>
      </c>
      <c r="AE752" s="162">
        <f t="shared" si="345"/>
        <v>194345.7</v>
      </c>
      <c r="AF752" s="162">
        <v>230000</v>
      </c>
      <c r="AG752" s="178">
        <v>0</v>
      </c>
      <c r="AH752" s="138">
        <v>2025</v>
      </c>
      <c r="AI752" s="138">
        <v>2025</v>
      </c>
      <c r="AJ752" s="138">
        <v>2025</v>
      </c>
      <c r="AK752" s="169"/>
      <c r="AL752" s="169"/>
      <c r="AM752" s="169"/>
      <c r="AN752" s="169"/>
      <c r="AO752" s="170" t="s">
        <v>16941</v>
      </c>
      <c r="AP752" s="170" t="s">
        <v>16951</v>
      </c>
      <c r="AQ752" s="170">
        <v>0</v>
      </c>
      <c r="AR752" s="170" t="s">
        <v>16939</v>
      </c>
      <c r="AS752" s="170" t="s">
        <v>16938</v>
      </c>
      <c r="AT752" s="170" t="s">
        <v>16950</v>
      </c>
      <c r="AU752" s="170"/>
      <c r="AV752" s="170"/>
      <c r="AW752" s="170"/>
      <c r="AX752" s="170"/>
      <c r="AY752" s="170" t="s">
        <v>619</v>
      </c>
      <c r="AZ752" s="171">
        <v>3338.7</v>
      </c>
      <c r="BA752" s="171">
        <v>1160</v>
      </c>
      <c r="BB752" s="170" t="s">
        <v>17001</v>
      </c>
      <c r="BC752" s="170" t="s">
        <v>16998</v>
      </c>
      <c r="BD752" s="172"/>
      <c r="BE752" s="173">
        <f t="shared" si="342"/>
        <v>0</v>
      </c>
      <c r="BL752" s="118" t="str">
        <f t="shared" si="343"/>
        <v>876.200</v>
      </c>
      <c r="BO752" s="118" t="s">
        <v>3177</v>
      </c>
      <c r="BP752" s="118" t="s">
        <v>2983</v>
      </c>
      <c r="BQ752" s="118" t="s">
        <v>2983</v>
      </c>
      <c r="BW752" s="118" t="s">
        <v>3177</v>
      </c>
      <c r="BX752" s="118" t="s">
        <v>2983</v>
      </c>
      <c r="BY752" s="118" t="s">
        <v>2983</v>
      </c>
      <c r="CJ752" s="164">
        <f t="shared" si="324"/>
        <v>-7.5669959187507629E-10</v>
      </c>
    </row>
    <row r="753" spans="1:88" x14ac:dyDescent="0.3">
      <c r="A753" s="118">
        <v>1</v>
      </c>
      <c r="B753" s="165">
        <f>SUBTOTAL(9,$A$740:A753)</f>
        <v>14</v>
      </c>
      <c r="C753" s="165"/>
      <c r="D753" s="175" t="s">
        <v>5333</v>
      </c>
      <c r="E753" s="138" t="s">
        <v>17202</v>
      </c>
      <c r="F753" s="162">
        <f t="shared" si="344"/>
        <v>4056405.71</v>
      </c>
      <c r="G753" s="178">
        <v>0</v>
      </c>
      <c r="H753" s="178">
        <v>0</v>
      </c>
      <c r="I753" s="178">
        <v>0</v>
      </c>
      <c r="J753" s="178">
        <v>0</v>
      </c>
      <c r="K753" s="178">
        <v>0</v>
      </c>
      <c r="L753" s="178">
        <v>0</v>
      </c>
      <c r="M753" s="195">
        <v>0</v>
      </c>
      <c r="N753" s="178">
        <v>0</v>
      </c>
      <c r="O753" s="202">
        <v>495</v>
      </c>
      <c r="P753" s="162">
        <v>3795188.67</v>
      </c>
      <c r="Q753" s="178">
        <v>0</v>
      </c>
      <c r="R753" s="178">
        <v>0</v>
      </c>
      <c r="S753" s="178">
        <v>0</v>
      </c>
      <c r="T753" s="178">
        <v>0</v>
      </c>
      <c r="U753" s="178">
        <v>0</v>
      </c>
      <c r="V753" s="178">
        <v>0</v>
      </c>
      <c r="W753" s="178">
        <v>0</v>
      </c>
      <c r="X753" s="178">
        <v>0</v>
      </c>
      <c r="Y753" s="178">
        <v>0</v>
      </c>
      <c r="Z753" s="178">
        <v>0</v>
      </c>
      <c r="AA753" s="178">
        <v>0</v>
      </c>
      <c r="AB753" s="178">
        <v>0</v>
      </c>
      <c r="AC753" s="178">
        <v>0</v>
      </c>
      <c r="AD753" s="178">
        <v>0</v>
      </c>
      <c r="AE753" s="162">
        <f t="shared" si="345"/>
        <v>81217.039999999994</v>
      </c>
      <c r="AF753" s="162">
        <v>180000</v>
      </c>
      <c r="AG753" s="178">
        <v>0</v>
      </c>
      <c r="AH753" s="138">
        <v>2025</v>
      </c>
      <c r="AI753" s="138">
        <v>2025</v>
      </c>
      <c r="AJ753" s="138">
        <v>2025</v>
      </c>
      <c r="AK753" s="169"/>
      <c r="AL753" s="169"/>
      <c r="AM753" s="169"/>
      <c r="AN753" s="169"/>
      <c r="AO753" s="170" t="s">
        <v>16941</v>
      </c>
      <c r="AP753" s="170" t="s">
        <v>16955</v>
      </c>
      <c r="AQ753" s="170">
        <v>0</v>
      </c>
      <c r="AR753" s="170" t="s">
        <v>16950</v>
      </c>
      <c r="AS753" s="170" t="s">
        <v>16944</v>
      </c>
      <c r="AT753" s="170" t="s">
        <v>16943</v>
      </c>
      <c r="AU753" s="170"/>
      <c r="AV753" s="170"/>
      <c r="AW753" s="170"/>
      <c r="AX753" s="170"/>
      <c r="AY753" s="170">
        <v>1982</v>
      </c>
      <c r="AZ753" s="171">
        <v>560.1</v>
      </c>
      <c r="BA753" s="171">
        <v>495</v>
      </c>
      <c r="BB753" s="170" t="s">
        <v>17001</v>
      </c>
      <c r="BC753" s="170">
        <v>2008</v>
      </c>
      <c r="BD753" s="172"/>
      <c r="BE753" s="173">
        <f t="shared" si="342"/>
        <v>0</v>
      </c>
      <c r="BL753" s="118" t="str">
        <f t="shared" si="343"/>
        <v>378.700</v>
      </c>
      <c r="BO753" s="118" t="s">
        <v>3179</v>
      </c>
      <c r="BP753" s="118" t="s">
        <v>2983</v>
      </c>
      <c r="BQ753" s="118" t="s">
        <v>2983</v>
      </c>
      <c r="BW753" s="118" t="s">
        <v>3179</v>
      </c>
      <c r="BX753" s="118" t="s">
        <v>2983</v>
      </c>
      <c r="BY753" s="118" t="s">
        <v>2983</v>
      </c>
      <c r="CJ753" s="164">
        <f t="shared" si="324"/>
        <v>5.8207660913467407E-11</v>
      </c>
    </row>
    <row r="754" spans="1:88" x14ac:dyDescent="0.3">
      <c r="A754" s="118">
        <v>1</v>
      </c>
      <c r="B754" s="165">
        <f>SUBTOTAL(9,$A$740:A754)</f>
        <v>15</v>
      </c>
      <c r="C754" s="165"/>
      <c r="D754" s="175" t="s">
        <v>162</v>
      </c>
      <c r="E754" s="138" t="s">
        <v>17202</v>
      </c>
      <c r="F754" s="162">
        <f t="shared" si="344"/>
        <v>2766550.64</v>
      </c>
      <c r="G754" s="178">
        <v>0</v>
      </c>
      <c r="H754" s="178">
        <v>0</v>
      </c>
      <c r="I754" s="178">
        <v>0</v>
      </c>
      <c r="J754" s="178">
        <v>0</v>
      </c>
      <c r="K754" s="178">
        <v>0</v>
      </c>
      <c r="L754" s="178">
        <v>0</v>
      </c>
      <c r="M754" s="195">
        <v>0</v>
      </c>
      <c r="N754" s="178">
        <v>0</v>
      </c>
      <c r="O754" s="202">
        <v>337.6</v>
      </c>
      <c r="P754" s="162">
        <v>2532358.1800000002</v>
      </c>
      <c r="Q754" s="178">
        <v>0</v>
      </c>
      <c r="R754" s="178">
        <v>0</v>
      </c>
      <c r="S754" s="178">
        <v>0</v>
      </c>
      <c r="T754" s="178">
        <v>0</v>
      </c>
      <c r="U754" s="178">
        <v>0</v>
      </c>
      <c r="V754" s="178">
        <v>0</v>
      </c>
      <c r="W754" s="178">
        <v>0</v>
      </c>
      <c r="X754" s="178">
        <v>0</v>
      </c>
      <c r="Y754" s="178">
        <v>0</v>
      </c>
      <c r="Z754" s="178">
        <v>0</v>
      </c>
      <c r="AA754" s="178">
        <v>0</v>
      </c>
      <c r="AB754" s="178">
        <v>0</v>
      </c>
      <c r="AC754" s="178">
        <v>0</v>
      </c>
      <c r="AD754" s="178">
        <v>0</v>
      </c>
      <c r="AE754" s="162">
        <f>ROUND(P754*2.14%,2)-0.01</f>
        <v>54192.46</v>
      </c>
      <c r="AF754" s="162">
        <v>180000</v>
      </c>
      <c r="AG754" s="178">
        <v>0</v>
      </c>
      <c r="AH754" s="138">
        <v>2025</v>
      </c>
      <c r="AI754" s="138">
        <v>2025</v>
      </c>
      <c r="AJ754" s="138">
        <v>2025</v>
      </c>
      <c r="AK754" s="169"/>
      <c r="AL754" s="169"/>
      <c r="AM754" s="169"/>
      <c r="AN754" s="169"/>
      <c r="AO754" s="170" t="s">
        <v>16941</v>
      </c>
      <c r="AP754" s="170" t="s">
        <v>16953</v>
      </c>
      <c r="AQ754" s="170">
        <v>0</v>
      </c>
      <c r="AR754" s="170" t="s">
        <v>16944</v>
      </c>
      <c r="AS754" s="170" t="s">
        <v>16952</v>
      </c>
      <c r="AT754" s="170">
        <v>0</v>
      </c>
      <c r="AU754" s="170"/>
      <c r="AV754" s="170"/>
      <c r="AW754" s="170"/>
      <c r="AX754" s="170"/>
      <c r="AY754" s="170" t="s">
        <v>775</v>
      </c>
      <c r="AZ754" s="171">
        <v>371.9</v>
      </c>
      <c r="BA754" s="171">
        <v>337.6</v>
      </c>
      <c r="BB754" s="170" t="s">
        <v>17001</v>
      </c>
      <c r="BC754" s="170">
        <v>2008</v>
      </c>
      <c r="BD754" s="172"/>
      <c r="BE754" s="173">
        <f t="shared" si="342"/>
        <v>0</v>
      </c>
      <c r="BL754" s="118" t="str">
        <f t="shared" si="343"/>
        <v>366.000</v>
      </c>
      <c r="BO754" s="118" t="s">
        <v>3181</v>
      </c>
      <c r="BP754" s="118" t="s">
        <v>1267</v>
      </c>
      <c r="BQ754" s="118" t="s">
        <v>3182</v>
      </c>
      <c r="BW754" s="118" t="s">
        <v>3181</v>
      </c>
      <c r="BX754" s="118" t="s">
        <v>1267</v>
      </c>
      <c r="BY754" s="118" t="s">
        <v>3182</v>
      </c>
      <c r="CJ754" s="164">
        <f t="shared" si="324"/>
        <v>-2.9103830456733704E-11</v>
      </c>
    </row>
    <row r="755" spans="1:88" x14ac:dyDescent="0.3">
      <c r="A755" s="118">
        <v>1</v>
      </c>
      <c r="B755" s="165">
        <f>SUBTOTAL(9,$A$740:A755)</f>
        <v>16</v>
      </c>
      <c r="C755" s="165"/>
      <c r="D755" s="175" t="s">
        <v>163</v>
      </c>
      <c r="E755" s="138" t="s">
        <v>17202</v>
      </c>
      <c r="F755" s="162">
        <f t="shared" si="344"/>
        <v>2728854.75</v>
      </c>
      <c r="G755" s="178">
        <v>0</v>
      </c>
      <c r="H755" s="178">
        <v>0</v>
      </c>
      <c r="I755" s="178">
        <v>0</v>
      </c>
      <c r="J755" s="178">
        <v>0</v>
      </c>
      <c r="K755" s="178">
        <v>0</v>
      </c>
      <c r="L755" s="178">
        <v>0</v>
      </c>
      <c r="M755" s="195">
        <v>0</v>
      </c>
      <c r="N755" s="178">
        <v>0</v>
      </c>
      <c r="O755" s="202">
        <v>333</v>
      </c>
      <c r="P755" s="162">
        <v>2495452.08</v>
      </c>
      <c r="Q755" s="178">
        <v>0</v>
      </c>
      <c r="R755" s="178">
        <v>0</v>
      </c>
      <c r="S755" s="178">
        <v>0</v>
      </c>
      <c r="T755" s="178">
        <v>0</v>
      </c>
      <c r="U755" s="178">
        <v>0</v>
      </c>
      <c r="V755" s="178">
        <v>0</v>
      </c>
      <c r="W755" s="178">
        <v>0</v>
      </c>
      <c r="X755" s="178">
        <v>0</v>
      </c>
      <c r="Y755" s="178">
        <v>0</v>
      </c>
      <c r="Z755" s="178">
        <v>0</v>
      </c>
      <c r="AA755" s="178">
        <v>0</v>
      </c>
      <c r="AB755" s="178">
        <v>0</v>
      </c>
      <c r="AC755" s="178">
        <v>0</v>
      </c>
      <c r="AD755" s="178">
        <v>0</v>
      </c>
      <c r="AE755" s="162">
        <f>ROUND(P755*2.14%,2)</f>
        <v>53402.67</v>
      </c>
      <c r="AF755" s="162">
        <v>180000</v>
      </c>
      <c r="AG755" s="178">
        <v>0</v>
      </c>
      <c r="AH755" s="138">
        <v>2025</v>
      </c>
      <c r="AI755" s="138">
        <v>2025</v>
      </c>
      <c r="AJ755" s="138">
        <v>2025</v>
      </c>
      <c r="AK755" s="169"/>
      <c r="AL755" s="169"/>
      <c r="AM755" s="169"/>
      <c r="AN755" s="169"/>
      <c r="AO755" s="170" t="s">
        <v>16941</v>
      </c>
      <c r="AP755" s="170" t="s">
        <v>16953</v>
      </c>
      <c r="AQ755" s="170">
        <v>0</v>
      </c>
      <c r="AR755" s="170" t="s">
        <v>16949</v>
      </c>
      <c r="AS755" s="170" t="s">
        <v>16952</v>
      </c>
      <c r="AT755" s="170">
        <v>0</v>
      </c>
      <c r="AU755" s="170"/>
      <c r="AV755" s="170"/>
      <c r="AW755" s="170"/>
      <c r="AX755" s="170"/>
      <c r="AY755" s="170" t="s">
        <v>780</v>
      </c>
      <c r="AZ755" s="171">
        <v>32</v>
      </c>
      <c r="BA755" s="171">
        <v>333</v>
      </c>
      <c r="BB755" s="170" t="s">
        <v>17001</v>
      </c>
      <c r="BC755" s="170">
        <v>2008</v>
      </c>
      <c r="BD755" s="172"/>
      <c r="BE755" s="173">
        <f t="shared" si="342"/>
        <v>0</v>
      </c>
      <c r="BL755" s="118" t="str">
        <f t="shared" si="343"/>
        <v>366.000</v>
      </c>
      <c r="BO755" s="118" t="s">
        <v>3183</v>
      </c>
      <c r="BP755" s="118" t="s">
        <v>2983</v>
      </c>
      <c r="BQ755" s="118" t="s">
        <v>2365</v>
      </c>
      <c r="BW755" s="118" t="s">
        <v>3183</v>
      </c>
      <c r="BX755" s="118" t="s">
        <v>2983</v>
      </c>
      <c r="BY755" s="118" t="s">
        <v>2365</v>
      </c>
      <c r="CJ755" s="164">
        <f t="shared" si="324"/>
        <v>-5.8207660913467407E-11</v>
      </c>
    </row>
    <row r="756" spans="1:88" x14ac:dyDescent="0.3">
      <c r="A756" s="118">
        <v>1</v>
      </c>
      <c r="B756" s="165">
        <f>SUBTOTAL(9,$A$740:A756)</f>
        <v>17</v>
      </c>
      <c r="C756" s="165"/>
      <c r="D756" s="175" t="s">
        <v>164</v>
      </c>
      <c r="E756" s="138" t="s">
        <v>17202</v>
      </c>
      <c r="F756" s="162">
        <f t="shared" si="344"/>
        <v>2491206.7400000002</v>
      </c>
      <c r="G756" s="178">
        <v>0</v>
      </c>
      <c r="H756" s="178">
        <v>0</v>
      </c>
      <c r="I756" s="178">
        <v>0</v>
      </c>
      <c r="J756" s="178">
        <v>0</v>
      </c>
      <c r="K756" s="178">
        <v>0</v>
      </c>
      <c r="L756" s="178">
        <v>0</v>
      </c>
      <c r="M756" s="195">
        <v>0</v>
      </c>
      <c r="N756" s="178">
        <v>0</v>
      </c>
      <c r="O756" s="202">
        <v>304</v>
      </c>
      <c r="P756" s="162">
        <v>2262783.1800000002</v>
      </c>
      <c r="Q756" s="178">
        <v>0</v>
      </c>
      <c r="R756" s="178">
        <v>0</v>
      </c>
      <c r="S756" s="178">
        <v>0</v>
      </c>
      <c r="T756" s="178">
        <v>0</v>
      </c>
      <c r="U756" s="178">
        <v>0</v>
      </c>
      <c r="V756" s="178">
        <v>0</v>
      </c>
      <c r="W756" s="178">
        <v>0</v>
      </c>
      <c r="X756" s="178">
        <v>0</v>
      </c>
      <c r="Y756" s="178">
        <v>0</v>
      </c>
      <c r="Z756" s="178">
        <v>0</v>
      </c>
      <c r="AA756" s="178">
        <v>0</v>
      </c>
      <c r="AB756" s="178">
        <v>0</v>
      </c>
      <c r="AC756" s="178">
        <v>0</v>
      </c>
      <c r="AD756" s="178">
        <v>0</v>
      </c>
      <c r="AE756" s="162">
        <f>ROUND(P756*2.14%,2)</f>
        <v>48423.56</v>
      </c>
      <c r="AF756" s="162">
        <v>180000</v>
      </c>
      <c r="AG756" s="178">
        <v>0</v>
      </c>
      <c r="AH756" s="138">
        <v>2025</v>
      </c>
      <c r="AI756" s="138">
        <v>2025</v>
      </c>
      <c r="AJ756" s="138">
        <v>2025</v>
      </c>
      <c r="AK756" s="169"/>
      <c r="AL756" s="169"/>
      <c r="AM756" s="169"/>
      <c r="AN756" s="169"/>
      <c r="AO756" s="170" t="s">
        <v>16941</v>
      </c>
      <c r="AP756" s="170" t="s">
        <v>16953</v>
      </c>
      <c r="AQ756" s="170">
        <v>0</v>
      </c>
      <c r="AR756" s="170" t="s">
        <v>16945</v>
      </c>
      <c r="AS756" s="170" t="s">
        <v>16952</v>
      </c>
      <c r="AT756" s="170">
        <v>0</v>
      </c>
      <c r="AU756" s="170"/>
      <c r="AV756" s="170"/>
      <c r="AW756" s="170"/>
      <c r="AX756" s="170"/>
      <c r="AY756" s="170" t="s">
        <v>666</v>
      </c>
      <c r="AZ756" s="171">
        <v>315.2</v>
      </c>
      <c r="BA756" s="171">
        <v>304</v>
      </c>
      <c r="BB756" s="170" t="s">
        <v>17001</v>
      </c>
      <c r="BC756" s="170" t="s">
        <v>3197</v>
      </c>
      <c r="BD756" s="172"/>
      <c r="BE756" s="173">
        <f t="shared" si="342"/>
        <v>0</v>
      </c>
      <c r="BL756" s="118" t="str">
        <f t="shared" si="343"/>
        <v>232.100</v>
      </c>
      <c r="BO756" s="118" t="s">
        <v>3184</v>
      </c>
      <c r="BP756" s="118" t="s">
        <v>2983</v>
      </c>
      <c r="BQ756" s="118" t="s">
        <v>3185</v>
      </c>
      <c r="BW756" s="118" t="s">
        <v>3184</v>
      </c>
      <c r="BX756" s="118" t="s">
        <v>2983</v>
      </c>
      <c r="BY756" s="118" t="s">
        <v>3185</v>
      </c>
      <c r="CJ756" s="164">
        <f t="shared" si="324"/>
        <v>5.8207660913467407E-11</v>
      </c>
    </row>
    <row r="757" spans="1:88" x14ac:dyDescent="0.3">
      <c r="A757" s="118">
        <v>1</v>
      </c>
      <c r="B757" s="165">
        <f>SUBTOTAL(9,$A$740:A757)</f>
        <v>18</v>
      </c>
      <c r="C757" s="165"/>
      <c r="D757" s="175" t="s">
        <v>165</v>
      </c>
      <c r="E757" s="138" t="s">
        <v>17202</v>
      </c>
      <c r="F757" s="162">
        <f t="shared" si="344"/>
        <v>8243927.5499999998</v>
      </c>
      <c r="G757" s="178">
        <v>0</v>
      </c>
      <c r="H757" s="178">
        <v>0</v>
      </c>
      <c r="I757" s="178">
        <v>0</v>
      </c>
      <c r="J757" s="178">
        <v>0</v>
      </c>
      <c r="K757" s="178">
        <v>0</v>
      </c>
      <c r="L757" s="178">
        <v>0</v>
      </c>
      <c r="M757" s="195">
        <v>0</v>
      </c>
      <c r="N757" s="178">
        <v>0</v>
      </c>
      <c r="O757" s="202">
        <v>1006</v>
      </c>
      <c r="P757" s="162">
        <v>7846022.6600000001</v>
      </c>
      <c r="Q757" s="178">
        <v>0</v>
      </c>
      <c r="R757" s="178">
        <v>0</v>
      </c>
      <c r="S757" s="178">
        <v>0</v>
      </c>
      <c r="T757" s="178">
        <v>0</v>
      </c>
      <c r="U757" s="178">
        <v>0</v>
      </c>
      <c r="V757" s="178">
        <v>0</v>
      </c>
      <c r="W757" s="178">
        <v>0</v>
      </c>
      <c r="X757" s="178">
        <v>0</v>
      </c>
      <c r="Y757" s="178">
        <v>0</v>
      </c>
      <c r="Z757" s="178">
        <v>0</v>
      </c>
      <c r="AA757" s="178">
        <v>0</v>
      </c>
      <c r="AB757" s="178">
        <v>0</v>
      </c>
      <c r="AC757" s="178">
        <v>0</v>
      </c>
      <c r="AD757" s="178">
        <v>0</v>
      </c>
      <c r="AE757" s="162">
        <f>ROUND(P757*2.14%,2)+0.01</f>
        <v>167904.89</v>
      </c>
      <c r="AF757" s="162">
        <v>230000</v>
      </c>
      <c r="AG757" s="178">
        <v>0</v>
      </c>
      <c r="AH757" s="138">
        <v>2025</v>
      </c>
      <c r="AI757" s="138">
        <v>2025</v>
      </c>
      <c r="AJ757" s="138">
        <v>2025</v>
      </c>
      <c r="AK757" s="169"/>
      <c r="AL757" s="169"/>
      <c r="AM757" s="169"/>
      <c r="AN757" s="169"/>
      <c r="AO757" s="170" t="s">
        <v>16941</v>
      </c>
      <c r="AP757" s="170" t="s">
        <v>16945</v>
      </c>
      <c r="AQ757" s="170">
        <v>0</v>
      </c>
      <c r="AR757" s="170" t="s">
        <v>16950</v>
      </c>
      <c r="AS757" s="170" t="s">
        <v>16950</v>
      </c>
      <c r="AT757" s="170" t="s">
        <v>16950</v>
      </c>
      <c r="AU757" s="170"/>
      <c r="AV757" s="170"/>
      <c r="AW757" s="170"/>
      <c r="AX757" s="170"/>
      <c r="AY757" s="170" t="s">
        <v>783</v>
      </c>
      <c r="AZ757" s="171">
        <v>1115.2</v>
      </c>
      <c r="BA757" s="171">
        <v>1006</v>
      </c>
      <c r="BB757" s="170" t="s">
        <v>17001</v>
      </c>
      <c r="BC757" s="170">
        <v>2008</v>
      </c>
      <c r="BD757" s="172"/>
      <c r="BE757" s="173">
        <f t="shared" si="342"/>
        <v>0</v>
      </c>
      <c r="BL757" s="118" t="str">
        <f t="shared" si="343"/>
        <v>761.900</v>
      </c>
      <c r="BO757" s="118" t="s">
        <v>3187</v>
      </c>
      <c r="BP757" s="118" t="s">
        <v>631</v>
      </c>
      <c r="BQ757" s="118" t="s">
        <v>3188</v>
      </c>
      <c r="BW757" s="118" t="s">
        <v>3187</v>
      </c>
      <c r="BX757" s="118" t="s">
        <v>631</v>
      </c>
      <c r="BY757" s="118" t="s">
        <v>3188</v>
      </c>
      <c r="CJ757" s="164">
        <f t="shared" si="324"/>
        <v>-3.4924596548080444E-10</v>
      </c>
    </row>
    <row r="758" spans="1:88" x14ac:dyDescent="0.3">
      <c r="A758" s="118">
        <v>1</v>
      </c>
      <c r="B758" s="165">
        <f>SUBTOTAL(9,$A$740:A758)</f>
        <v>19</v>
      </c>
      <c r="C758" s="165"/>
      <c r="D758" s="175" t="s">
        <v>166</v>
      </c>
      <c r="E758" s="138" t="s">
        <v>17202</v>
      </c>
      <c r="F758" s="162">
        <f t="shared" si="344"/>
        <v>2973659.6</v>
      </c>
      <c r="G758" s="178">
        <v>0</v>
      </c>
      <c r="H758" s="178">
        <v>0</v>
      </c>
      <c r="I758" s="178">
        <v>0</v>
      </c>
      <c r="J758" s="178">
        <v>0</v>
      </c>
      <c r="K758" s="178">
        <v>0</v>
      </c>
      <c r="L758" s="178">
        <v>0</v>
      </c>
      <c r="M758" s="195">
        <v>0</v>
      </c>
      <c r="N758" s="178">
        <v>0</v>
      </c>
      <c r="O758" s="202">
        <v>380</v>
      </c>
      <c r="P758" s="162">
        <v>2735127.86</v>
      </c>
      <c r="Q758" s="178">
        <v>0</v>
      </c>
      <c r="R758" s="178">
        <v>0</v>
      </c>
      <c r="S758" s="178">
        <v>0</v>
      </c>
      <c r="T758" s="178">
        <v>0</v>
      </c>
      <c r="U758" s="178">
        <v>0</v>
      </c>
      <c r="V758" s="178">
        <v>0</v>
      </c>
      <c r="W758" s="178">
        <v>0</v>
      </c>
      <c r="X758" s="178">
        <v>0</v>
      </c>
      <c r="Y758" s="178">
        <v>0</v>
      </c>
      <c r="Z758" s="178">
        <v>0</v>
      </c>
      <c r="AA758" s="178">
        <v>0</v>
      </c>
      <c r="AB758" s="178">
        <v>0</v>
      </c>
      <c r="AC758" s="178">
        <v>0</v>
      </c>
      <c r="AD758" s="178">
        <v>0</v>
      </c>
      <c r="AE758" s="162">
        <f>ROUND(P758*2.14%,2)</f>
        <v>58531.74</v>
      </c>
      <c r="AF758" s="162">
        <v>180000</v>
      </c>
      <c r="AG758" s="178">
        <v>0</v>
      </c>
      <c r="AH758" s="138">
        <v>2025</v>
      </c>
      <c r="AI758" s="138">
        <v>2025</v>
      </c>
      <c r="AJ758" s="138">
        <v>2025</v>
      </c>
      <c r="AK758" s="169"/>
      <c r="AL758" s="169"/>
      <c r="AM758" s="169"/>
      <c r="AN758" s="169"/>
      <c r="AO758" s="170" t="s">
        <v>16941</v>
      </c>
      <c r="AP758" s="170" t="s">
        <v>16940</v>
      </c>
      <c r="AQ758" s="170" t="s">
        <v>16957</v>
      </c>
      <c r="AR758" s="170" t="s">
        <v>16945</v>
      </c>
      <c r="AS758" s="170" t="s">
        <v>16947</v>
      </c>
      <c r="AT758" s="170" t="s">
        <v>16950</v>
      </c>
      <c r="AU758" s="170"/>
      <c r="AV758" s="170"/>
      <c r="AW758" s="170"/>
      <c r="AX758" s="170"/>
      <c r="AY758" s="170" t="s">
        <v>787</v>
      </c>
      <c r="AZ758" s="171">
        <v>2269.3000000000002</v>
      </c>
      <c r="BA758" s="171">
        <v>380</v>
      </c>
      <c r="BB758" s="170" t="s">
        <v>17002</v>
      </c>
      <c r="BC758" s="170">
        <v>2005</v>
      </c>
      <c r="BD758" s="172"/>
      <c r="BE758" s="173">
        <f t="shared" si="342"/>
        <v>0</v>
      </c>
      <c r="BL758" s="118" t="str">
        <f t="shared" si="343"/>
        <v>389.100</v>
      </c>
      <c r="BO758" s="118" t="s">
        <v>3189</v>
      </c>
      <c r="BP758" s="118" t="s">
        <v>2983</v>
      </c>
      <c r="BQ758" s="118" t="s">
        <v>2656</v>
      </c>
      <c r="BW758" s="118" t="s">
        <v>3189</v>
      </c>
      <c r="BX758" s="118" t="s">
        <v>2983</v>
      </c>
      <c r="BY758" s="118" t="s">
        <v>2656</v>
      </c>
      <c r="CJ758" s="164">
        <f t="shared" si="324"/>
        <v>2.3283064365386963E-10</v>
      </c>
    </row>
    <row r="759" spans="1:88" x14ac:dyDescent="0.3">
      <c r="A759" s="118">
        <v>1</v>
      </c>
      <c r="B759" s="165">
        <f>SUBTOTAL(9,$A$740:A759)</f>
        <v>20</v>
      </c>
      <c r="C759" s="165"/>
      <c r="D759" s="175" t="s">
        <v>167</v>
      </c>
      <c r="E759" s="138" t="s">
        <v>17202</v>
      </c>
      <c r="F759" s="162">
        <f t="shared" si="344"/>
        <v>2877361.1999999997</v>
      </c>
      <c r="G759" s="178">
        <v>0</v>
      </c>
      <c r="H759" s="178">
        <v>0</v>
      </c>
      <c r="I759" s="178">
        <v>0</v>
      </c>
      <c r="J759" s="178">
        <v>0</v>
      </c>
      <c r="K759" s="178">
        <v>0</v>
      </c>
      <c r="L759" s="178">
        <v>0</v>
      </c>
      <c r="M759" s="195">
        <v>0</v>
      </c>
      <c r="N759" s="178">
        <v>0</v>
      </c>
      <c r="O759" s="202">
        <v>0</v>
      </c>
      <c r="P759" s="202">
        <v>0</v>
      </c>
      <c r="Q759" s="178">
        <v>0</v>
      </c>
      <c r="R759" s="178">
        <v>0</v>
      </c>
      <c r="S759" s="178">
        <v>420</v>
      </c>
      <c r="T759" s="162">
        <v>2621266.11</v>
      </c>
      <c r="U759" s="178">
        <v>0</v>
      </c>
      <c r="V759" s="178">
        <v>0</v>
      </c>
      <c r="W759" s="178">
        <v>0</v>
      </c>
      <c r="X759" s="178">
        <v>0</v>
      </c>
      <c r="Y759" s="178">
        <v>0</v>
      </c>
      <c r="Z759" s="178">
        <v>0</v>
      </c>
      <c r="AA759" s="178">
        <v>0</v>
      </c>
      <c r="AB759" s="178">
        <v>0</v>
      </c>
      <c r="AC759" s="178">
        <v>0</v>
      </c>
      <c r="AD759" s="178">
        <v>0</v>
      </c>
      <c r="AE759" s="162">
        <f>ROUND(T759*2.14%,2)</f>
        <v>56095.09</v>
      </c>
      <c r="AF759" s="178">
        <v>200000</v>
      </c>
      <c r="AG759" s="178">
        <v>0</v>
      </c>
      <c r="AH759" s="138">
        <v>2025</v>
      </c>
      <c r="AI759" s="138">
        <v>2025</v>
      </c>
      <c r="AJ759" s="138">
        <v>2025</v>
      </c>
      <c r="AK759" s="169"/>
      <c r="AL759" s="169"/>
      <c r="AM759" s="169"/>
      <c r="AN759" s="169"/>
      <c r="AO759" s="170" t="s">
        <v>16939</v>
      </c>
      <c r="AP759" s="170" t="s">
        <v>16951</v>
      </c>
      <c r="AQ759" s="170">
        <v>0</v>
      </c>
      <c r="AR759" s="170" t="s">
        <v>16941</v>
      </c>
      <c r="AS759" s="170" t="s">
        <v>16938</v>
      </c>
      <c r="AT759" s="170">
        <v>0</v>
      </c>
      <c r="AU759" s="170"/>
      <c r="AV759" s="170"/>
      <c r="AW759" s="170"/>
      <c r="AX759" s="170"/>
      <c r="AY759" s="170" t="s">
        <v>631</v>
      </c>
      <c r="AZ759" s="171">
        <v>293.8</v>
      </c>
      <c r="BA759" s="171">
        <v>289.39999999999998</v>
      </c>
      <c r="BB759" s="170" t="s">
        <v>592</v>
      </c>
      <c r="BC759" s="170" t="s">
        <v>631</v>
      </c>
      <c r="BD759" s="172"/>
      <c r="BE759" s="173">
        <f t="shared" si="342"/>
        <v>289.39999999999998</v>
      </c>
      <c r="BL759" s="118" t="str">
        <f t="shared" si="343"/>
        <v>710.000</v>
      </c>
      <c r="BO759" s="118" t="s">
        <v>3190</v>
      </c>
      <c r="BP759" s="118" t="s">
        <v>2983</v>
      </c>
      <c r="BQ759" s="118" t="s">
        <v>2983</v>
      </c>
      <c r="BW759" s="118" t="s">
        <v>3190</v>
      </c>
      <c r="BX759" s="118" t="s">
        <v>2983</v>
      </c>
      <c r="BY759" s="118" t="s">
        <v>2983</v>
      </c>
      <c r="CJ759" s="164">
        <f t="shared" si="324"/>
        <v>-1.4551915228366852E-10</v>
      </c>
    </row>
    <row r="760" spans="1:88" x14ac:dyDescent="0.3">
      <c r="A760" s="118">
        <v>1</v>
      </c>
      <c r="B760" s="165">
        <f>SUBTOTAL(9,$A$740:A760)</f>
        <v>21</v>
      </c>
      <c r="C760" s="165"/>
      <c r="D760" s="175" t="s">
        <v>168</v>
      </c>
      <c r="E760" s="138" t="s">
        <v>17202</v>
      </c>
      <c r="F760" s="162">
        <f t="shared" si="344"/>
        <v>1904539.0799999998</v>
      </c>
      <c r="G760" s="178">
        <v>0</v>
      </c>
      <c r="H760" s="178">
        <v>0</v>
      </c>
      <c r="I760" s="178">
        <v>0</v>
      </c>
      <c r="J760" s="178">
        <v>0</v>
      </c>
      <c r="K760" s="178">
        <v>0</v>
      </c>
      <c r="L760" s="178">
        <v>0</v>
      </c>
      <c r="M760" s="195">
        <v>0</v>
      </c>
      <c r="N760" s="178">
        <v>0</v>
      </c>
      <c r="O760" s="202">
        <v>0</v>
      </c>
      <c r="P760" s="202">
        <v>0</v>
      </c>
      <c r="Q760" s="178">
        <v>0</v>
      </c>
      <c r="R760" s="178">
        <v>0</v>
      </c>
      <c r="S760" s="178">
        <v>278</v>
      </c>
      <c r="T760" s="162">
        <v>1668826.2</v>
      </c>
      <c r="U760" s="178">
        <v>0</v>
      </c>
      <c r="V760" s="178">
        <v>0</v>
      </c>
      <c r="W760" s="178">
        <v>0</v>
      </c>
      <c r="X760" s="178">
        <v>0</v>
      </c>
      <c r="Y760" s="178">
        <v>0</v>
      </c>
      <c r="Z760" s="178">
        <v>0</v>
      </c>
      <c r="AA760" s="178">
        <v>0</v>
      </c>
      <c r="AB760" s="178">
        <v>0</v>
      </c>
      <c r="AC760" s="178">
        <v>0</v>
      </c>
      <c r="AD760" s="178">
        <v>0</v>
      </c>
      <c r="AE760" s="162">
        <f>ROUND(T760*2.14%,2)</f>
        <v>35712.879999999997</v>
      </c>
      <c r="AF760" s="178">
        <v>200000</v>
      </c>
      <c r="AG760" s="178">
        <v>0</v>
      </c>
      <c r="AH760" s="138">
        <v>2025</v>
      </c>
      <c r="AI760" s="138">
        <v>2025</v>
      </c>
      <c r="AJ760" s="138">
        <v>2025</v>
      </c>
      <c r="AK760" s="169"/>
      <c r="AL760" s="169"/>
      <c r="AM760" s="169"/>
      <c r="AN760" s="169"/>
      <c r="AO760" s="170" t="s">
        <v>16939</v>
      </c>
      <c r="AP760" s="170" t="s">
        <v>16942</v>
      </c>
      <c r="AQ760" s="170">
        <v>0</v>
      </c>
      <c r="AR760" s="170" t="s">
        <v>16941</v>
      </c>
      <c r="AS760" s="170" t="s">
        <v>16938</v>
      </c>
      <c r="AT760" s="170" t="s">
        <v>16950</v>
      </c>
      <c r="AU760" s="170"/>
      <c r="AV760" s="170"/>
      <c r="AW760" s="170"/>
      <c r="AX760" s="170"/>
      <c r="AY760" s="170" t="s">
        <v>636</v>
      </c>
      <c r="AZ760" s="171">
        <v>925.3</v>
      </c>
      <c r="BA760" s="171">
        <v>586</v>
      </c>
      <c r="BB760" s="170" t="s">
        <v>592</v>
      </c>
      <c r="BC760" s="170" t="s">
        <v>636</v>
      </c>
      <c r="BD760" s="172"/>
      <c r="BE760" s="173">
        <f t="shared" si="342"/>
        <v>586</v>
      </c>
      <c r="BL760" s="118" t="str">
        <f t="shared" si="343"/>
        <v>476.000</v>
      </c>
      <c r="BO760" s="118" t="s">
        <v>3191</v>
      </c>
      <c r="BP760" s="118" t="s">
        <v>658</v>
      </c>
      <c r="BQ760" s="118" t="s">
        <v>3192</v>
      </c>
      <c r="BW760" s="118" t="s">
        <v>3191</v>
      </c>
      <c r="BX760" s="118" t="s">
        <v>658</v>
      </c>
      <c r="BY760" s="118" t="s">
        <v>3192</v>
      </c>
      <c r="CJ760" s="164">
        <f t="shared" si="324"/>
        <v>-1.1641532182693481E-10</v>
      </c>
    </row>
    <row r="761" spans="1:88" x14ac:dyDescent="0.3">
      <c r="A761" s="118">
        <v>1</v>
      </c>
      <c r="B761" s="165">
        <f>SUBTOTAL(9,$A$740:A761)</f>
        <v>22</v>
      </c>
      <c r="C761" s="165"/>
      <c r="D761" s="175" t="s">
        <v>1101</v>
      </c>
      <c r="E761" s="138" t="s">
        <v>17202</v>
      </c>
      <c r="F761" s="162">
        <f t="shared" si="344"/>
        <v>2457800</v>
      </c>
      <c r="G761" s="178">
        <v>0</v>
      </c>
      <c r="H761" s="178">
        <v>0</v>
      </c>
      <c r="I761" s="178">
        <v>0</v>
      </c>
      <c r="J761" s="178">
        <v>0</v>
      </c>
      <c r="K761" s="178">
        <v>0</v>
      </c>
      <c r="L761" s="178">
        <v>0</v>
      </c>
      <c r="M761" s="195">
        <v>1</v>
      </c>
      <c r="N761" s="162">
        <v>2259447.8199999998</v>
      </c>
      <c r="O761" s="202">
        <v>0</v>
      </c>
      <c r="P761" s="202">
        <v>0</v>
      </c>
      <c r="Q761" s="178">
        <v>0</v>
      </c>
      <c r="R761" s="178">
        <v>0</v>
      </c>
      <c r="S761" s="178">
        <v>0</v>
      </c>
      <c r="T761" s="178">
        <v>0</v>
      </c>
      <c r="U761" s="178">
        <v>0</v>
      </c>
      <c r="V761" s="178">
        <v>0</v>
      </c>
      <c r="W761" s="178">
        <v>0</v>
      </c>
      <c r="X761" s="178">
        <v>0</v>
      </c>
      <c r="Y761" s="178">
        <v>0</v>
      </c>
      <c r="Z761" s="178">
        <v>0</v>
      </c>
      <c r="AA761" s="178">
        <v>0</v>
      </c>
      <c r="AB761" s="178">
        <v>0</v>
      </c>
      <c r="AC761" s="178">
        <v>0</v>
      </c>
      <c r="AD761" s="178">
        <v>0</v>
      </c>
      <c r="AE761" s="162">
        <f>ROUND(N761*2.14%,2)</f>
        <v>48352.18</v>
      </c>
      <c r="AF761" s="178">
        <v>150000</v>
      </c>
      <c r="AG761" s="178">
        <v>0</v>
      </c>
      <c r="AH761" s="138">
        <v>2025</v>
      </c>
      <c r="AI761" s="138">
        <v>2025</v>
      </c>
      <c r="AJ761" s="138">
        <v>2025</v>
      </c>
      <c r="AK761" s="169"/>
      <c r="AL761" s="169"/>
      <c r="AM761" s="169"/>
      <c r="AN761" s="169"/>
      <c r="AO761" s="170" t="s">
        <v>16955</v>
      </c>
      <c r="AP761" s="170" t="s">
        <v>16957</v>
      </c>
      <c r="AQ761" s="170" t="s">
        <v>16953</v>
      </c>
      <c r="AR761" s="170" t="s">
        <v>16945</v>
      </c>
      <c r="AS761" s="170" t="s">
        <v>16950</v>
      </c>
      <c r="AT761" s="170" t="s">
        <v>16943</v>
      </c>
      <c r="AU761" s="170"/>
      <c r="AV761" s="170"/>
      <c r="AW761" s="170"/>
      <c r="AX761" s="170"/>
      <c r="AY761" s="170"/>
      <c r="AZ761" s="171"/>
      <c r="BA761" s="171"/>
      <c r="BB761" s="170" t="s">
        <v>17005</v>
      </c>
      <c r="BC761" s="170"/>
      <c r="BD761" s="172"/>
      <c r="BE761" s="173"/>
      <c r="CJ761" s="164">
        <f t="shared" si="324"/>
        <v>1.7462298274040222E-10</v>
      </c>
    </row>
    <row r="762" spans="1:88" x14ac:dyDescent="0.3">
      <c r="A762" s="118">
        <v>1</v>
      </c>
      <c r="B762" s="165">
        <f>SUBTOTAL(9,$A$740:A762)</f>
        <v>23</v>
      </c>
      <c r="C762" s="165"/>
      <c r="D762" s="175" t="s">
        <v>169</v>
      </c>
      <c r="E762" s="138" t="s">
        <v>17202</v>
      </c>
      <c r="F762" s="162">
        <f t="shared" si="344"/>
        <v>4658584.8</v>
      </c>
      <c r="G762" s="178">
        <v>0</v>
      </c>
      <c r="H762" s="178">
        <v>0</v>
      </c>
      <c r="I762" s="178">
        <v>0</v>
      </c>
      <c r="J762" s="178">
        <v>0</v>
      </c>
      <c r="K762" s="178">
        <v>0</v>
      </c>
      <c r="L762" s="178">
        <v>0</v>
      </c>
      <c r="M762" s="195">
        <v>0</v>
      </c>
      <c r="N762" s="178">
        <v>0</v>
      </c>
      <c r="O762" s="202">
        <v>0</v>
      </c>
      <c r="P762" s="202">
        <v>0</v>
      </c>
      <c r="Q762" s="178">
        <v>0</v>
      </c>
      <c r="R762" s="178">
        <v>0</v>
      </c>
      <c r="S762" s="178">
        <v>680</v>
      </c>
      <c r="T762" s="162">
        <v>4365170.16</v>
      </c>
      <c r="U762" s="178">
        <v>0</v>
      </c>
      <c r="V762" s="178">
        <v>0</v>
      </c>
      <c r="W762" s="178">
        <v>0</v>
      </c>
      <c r="X762" s="178">
        <v>0</v>
      </c>
      <c r="Y762" s="178">
        <v>0</v>
      </c>
      <c r="Z762" s="178">
        <v>0</v>
      </c>
      <c r="AA762" s="178">
        <v>0</v>
      </c>
      <c r="AB762" s="178">
        <v>0</v>
      </c>
      <c r="AC762" s="178">
        <v>0</v>
      </c>
      <c r="AD762" s="178">
        <v>0</v>
      </c>
      <c r="AE762" s="162">
        <f>ROUND(T762*2.14%,2)</f>
        <v>93414.64</v>
      </c>
      <c r="AF762" s="178">
        <v>200000</v>
      </c>
      <c r="AG762" s="178">
        <v>0</v>
      </c>
      <c r="AH762" s="138">
        <v>2025</v>
      </c>
      <c r="AI762" s="138">
        <v>2025</v>
      </c>
      <c r="AJ762" s="138">
        <v>2025</v>
      </c>
      <c r="AK762" s="169"/>
      <c r="AL762" s="169"/>
      <c r="AM762" s="169"/>
      <c r="AN762" s="169"/>
      <c r="AO762" s="170" t="s">
        <v>16951</v>
      </c>
      <c r="AP762" s="170" t="s">
        <v>16939</v>
      </c>
      <c r="AQ762" s="170">
        <v>0</v>
      </c>
      <c r="AR762" s="170" t="s">
        <v>16941</v>
      </c>
      <c r="AS762" s="170" t="s">
        <v>16938</v>
      </c>
      <c r="AT762" s="170">
        <v>0</v>
      </c>
      <c r="AU762" s="170"/>
      <c r="AV762" s="170"/>
      <c r="AW762" s="170"/>
      <c r="AX762" s="170"/>
      <c r="AY762" s="170" t="s">
        <v>619</v>
      </c>
      <c r="AZ762" s="171">
        <v>656.2</v>
      </c>
      <c r="BA762" s="171">
        <v>606</v>
      </c>
      <c r="BB762" s="170" t="s">
        <v>592</v>
      </c>
      <c r="BC762" s="170" t="s">
        <v>619</v>
      </c>
      <c r="BD762" s="172"/>
      <c r="BE762" s="173">
        <f t="shared" ref="BE762:BE776" si="346">BA762-O762</f>
        <v>606</v>
      </c>
      <c r="BL762" s="118" t="str">
        <f t="shared" ref="BL762:BL776" si="347">VLOOKUP(D762,BO:BQ,3,FALSE)</f>
        <v>466.000</v>
      </c>
      <c r="BO762" s="118" t="s">
        <v>3193</v>
      </c>
      <c r="BP762" s="118" t="s">
        <v>1139</v>
      </c>
      <c r="BQ762" s="118" t="s">
        <v>3194</v>
      </c>
      <c r="BW762" s="118" t="s">
        <v>3193</v>
      </c>
      <c r="BX762" s="118" t="s">
        <v>1139</v>
      </c>
      <c r="BY762" s="118" t="s">
        <v>3194</v>
      </c>
      <c r="CJ762" s="164">
        <f t="shared" si="324"/>
        <v>-3.4924596548080444E-10</v>
      </c>
    </row>
    <row r="763" spans="1:88" x14ac:dyDescent="0.3">
      <c r="A763" s="118">
        <v>1</v>
      </c>
      <c r="B763" s="165">
        <f>SUBTOTAL(9,$A$740:A763)</f>
        <v>24</v>
      </c>
      <c r="C763" s="165"/>
      <c r="D763" s="175" t="s">
        <v>171</v>
      </c>
      <c r="E763" s="138" t="s">
        <v>17202</v>
      </c>
      <c r="F763" s="162">
        <f t="shared" si="344"/>
        <v>4648299.4800000004</v>
      </c>
      <c r="G763" s="178">
        <v>0</v>
      </c>
      <c r="H763" s="178">
        <v>0</v>
      </c>
      <c r="I763" s="178">
        <v>0</v>
      </c>
      <c r="J763" s="178">
        <v>0</v>
      </c>
      <c r="K763" s="178">
        <v>0</v>
      </c>
      <c r="L763" s="178">
        <v>0</v>
      </c>
      <c r="M763" s="195">
        <v>0</v>
      </c>
      <c r="N763" s="178">
        <v>0</v>
      </c>
      <c r="O763" s="202">
        <v>594</v>
      </c>
      <c r="P763" s="162">
        <v>4355100.33</v>
      </c>
      <c r="Q763" s="178">
        <v>0</v>
      </c>
      <c r="R763" s="178">
        <v>0</v>
      </c>
      <c r="S763" s="178">
        <v>0</v>
      </c>
      <c r="T763" s="178">
        <v>0</v>
      </c>
      <c r="U763" s="178">
        <v>0</v>
      </c>
      <c r="V763" s="178">
        <v>0</v>
      </c>
      <c r="W763" s="178">
        <v>0</v>
      </c>
      <c r="X763" s="178">
        <v>0</v>
      </c>
      <c r="Y763" s="178">
        <v>0</v>
      </c>
      <c r="Z763" s="178">
        <v>0</v>
      </c>
      <c r="AA763" s="178">
        <v>0</v>
      </c>
      <c r="AB763" s="178">
        <v>0</v>
      </c>
      <c r="AC763" s="178">
        <v>0</v>
      </c>
      <c r="AD763" s="178">
        <v>0</v>
      </c>
      <c r="AE763" s="162">
        <f>ROUND(P763*2.14%,2)</f>
        <v>93199.15</v>
      </c>
      <c r="AF763" s="162">
        <v>200000</v>
      </c>
      <c r="AG763" s="178">
        <v>0</v>
      </c>
      <c r="AH763" s="138">
        <v>2025</v>
      </c>
      <c r="AI763" s="138">
        <v>2025</v>
      </c>
      <c r="AJ763" s="138">
        <v>2025</v>
      </c>
      <c r="AK763" s="169"/>
      <c r="AL763" s="169"/>
      <c r="AM763" s="169"/>
      <c r="AN763" s="169"/>
      <c r="AO763" s="170" t="s">
        <v>16941</v>
      </c>
      <c r="AP763" s="170" t="s">
        <v>16940</v>
      </c>
      <c r="AQ763" s="170">
        <v>0</v>
      </c>
      <c r="AR763" s="170" t="s">
        <v>16950</v>
      </c>
      <c r="AS763" s="170" t="s">
        <v>16944</v>
      </c>
      <c r="AT763" s="170" t="s">
        <v>16943</v>
      </c>
      <c r="AU763" s="170"/>
      <c r="AV763" s="170"/>
      <c r="AW763" s="170"/>
      <c r="AX763" s="170"/>
      <c r="AY763" s="170" t="s">
        <v>613</v>
      </c>
      <c r="AZ763" s="171">
        <v>1426.4</v>
      </c>
      <c r="BA763" s="171">
        <v>594</v>
      </c>
      <c r="BB763" s="170" t="s">
        <v>17002</v>
      </c>
      <c r="BC763" s="170">
        <v>2007</v>
      </c>
      <c r="BD763" s="172"/>
      <c r="BE763" s="173">
        <f t="shared" si="346"/>
        <v>0</v>
      </c>
      <c r="BL763" s="118" t="str">
        <f t="shared" si="347"/>
        <v>472.700</v>
      </c>
      <c r="BO763" s="118" t="s">
        <v>3195</v>
      </c>
      <c r="BP763" s="118" t="s">
        <v>2983</v>
      </c>
      <c r="BQ763" s="118" t="s">
        <v>2983</v>
      </c>
      <c r="BW763" s="118" t="s">
        <v>3195</v>
      </c>
      <c r="BX763" s="118" t="s">
        <v>2983</v>
      </c>
      <c r="BY763" s="118" t="s">
        <v>2983</v>
      </c>
      <c r="CJ763" s="164">
        <f t="shared" si="324"/>
        <v>3.7834979593753815E-10</v>
      </c>
    </row>
    <row r="764" spans="1:88" x14ac:dyDescent="0.3">
      <c r="A764" s="118">
        <v>1</v>
      </c>
      <c r="B764" s="165">
        <f>SUBTOTAL(9,$A$740:A764)</f>
        <v>25</v>
      </c>
      <c r="C764" s="165"/>
      <c r="D764" s="175" t="s">
        <v>172</v>
      </c>
      <c r="E764" s="138" t="s">
        <v>17202</v>
      </c>
      <c r="F764" s="162">
        <f t="shared" si="344"/>
        <v>11351380.17</v>
      </c>
      <c r="G764" s="178">
        <v>0</v>
      </c>
      <c r="H764" s="178">
        <v>0</v>
      </c>
      <c r="I764" s="178">
        <v>0</v>
      </c>
      <c r="J764" s="178">
        <v>0</v>
      </c>
      <c r="K764" s="178">
        <v>0</v>
      </c>
      <c r="L764" s="178">
        <v>0</v>
      </c>
      <c r="M764" s="195">
        <v>0</v>
      </c>
      <c r="N764" s="178">
        <v>0</v>
      </c>
      <c r="O764" s="202">
        <v>1385.2</v>
      </c>
      <c r="P764" s="162">
        <v>10888369.07</v>
      </c>
      <c r="Q764" s="178">
        <v>0</v>
      </c>
      <c r="R764" s="178">
        <v>0</v>
      </c>
      <c r="S764" s="178">
        <v>0</v>
      </c>
      <c r="T764" s="178">
        <v>0</v>
      </c>
      <c r="U764" s="178">
        <v>0</v>
      </c>
      <c r="V764" s="178">
        <v>0</v>
      </c>
      <c r="W764" s="178">
        <v>0</v>
      </c>
      <c r="X764" s="178">
        <v>0</v>
      </c>
      <c r="Y764" s="178">
        <v>0</v>
      </c>
      <c r="Z764" s="178">
        <v>0</v>
      </c>
      <c r="AA764" s="178">
        <v>0</v>
      </c>
      <c r="AB764" s="178">
        <v>0</v>
      </c>
      <c r="AC764" s="178">
        <v>0</v>
      </c>
      <c r="AD764" s="178">
        <v>0</v>
      </c>
      <c r="AE764" s="162">
        <f>ROUND(P764*2.14%,2)</f>
        <v>233011.1</v>
      </c>
      <c r="AF764" s="162">
        <v>230000</v>
      </c>
      <c r="AG764" s="178">
        <v>0</v>
      </c>
      <c r="AH764" s="138">
        <v>2025</v>
      </c>
      <c r="AI764" s="138">
        <v>2025</v>
      </c>
      <c r="AJ764" s="138">
        <v>2025</v>
      </c>
      <c r="AK764" s="169"/>
      <c r="AL764" s="169"/>
      <c r="AM764" s="169"/>
      <c r="AN764" s="169"/>
      <c r="AO764" s="170" t="s">
        <v>16941</v>
      </c>
      <c r="AP764" s="170" t="s">
        <v>16945</v>
      </c>
      <c r="AQ764" s="170">
        <v>0</v>
      </c>
      <c r="AR764" s="170" t="s">
        <v>16949</v>
      </c>
      <c r="AS764" s="170" t="s">
        <v>16953</v>
      </c>
      <c r="AT764" s="170">
        <v>0</v>
      </c>
      <c r="AU764" s="170"/>
      <c r="AV764" s="170"/>
      <c r="AW764" s="170"/>
      <c r="AX764" s="170"/>
      <c r="AY764" s="170" t="s">
        <v>666</v>
      </c>
      <c r="AZ764" s="171">
        <v>2168.6</v>
      </c>
      <c r="BA764" s="171">
        <v>1385.2</v>
      </c>
      <c r="BB764" s="170" t="s">
        <v>17001</v>
      </c>
      <c r="BC764" s="170">
        <v>2007</v>
      </c>
      <c r="BD764" s="172"/>
      <c r="BE764" s="173">
        <f t="shared" si="346"/>
        <v>0</v>
      </c>
      <c r="BL764" s="118" t="str">
        <f t="shared" si="347"/>
        <v>541.400</v>
      </c>
      <c r="BO764" s="118" t="s">
        <v>3196</v>
      </c>
      <c r="BP764" s="118" t="s">
        <v>2983</v>
      </c>
      <c r="BQ764" s="118" t="s">
        <v>2983</v>
      </c>
      <c r="BW764" s="118" t="s">
        <v>3196</v>
      </c>
      <c r="BX764" s="118" t="s">
        <v>2983</v>
      </c>
      <c r="BY764" s="118" t="s">
        <v>2983</v>
      </c>
      <c r="CJ764" s="164">
        <f t="shared" si="324"/>
        <v>-3.7834979593753815E-10</v>
      </c>
    </row>
    <row r="765" spans="1:88" x14ac:dyDescent="0.3">
      <c r="A765" s="118">
        <v>1</v>
      </c>
      <c r="B765" s="165">
        <f>SUBTOTAL(9,$A$740:A765)</f>
        <v>26</v>
      </c>
      <c r="C765" s="165"/>
      <c r="D765" s="175" t="s">
        <v>173</v>
      </c>
      <c r="E765" s="138" t="s">
        <v>17202</v>
      </c>
      <c r="F765" s="162">
        <f t="shared" si="344"/>
        <v>5261035.28</v>
      </c>
      <c r="G765" s="178">
        <v>0</v>
      </c>
      <c r="H765" s="178">
        <v>0</v>
      </c>
      <c r="I765" s="178">
        <v>0</v>
      </c>
      <c r="J765" s="178">
        <v>0</v>
      </c>
      <c r="K765" s="178">
        <v>0</v>
      </c>
      <c r="L765" s="178">
        <v>0</v>
      </c>
      <c r="M765" s="195">
        <v>0</v>
      </c>
      <c r="N765" s="178">
        <v>0</v>
      </c>
      <c r="O765" s="202">
        <v>642</v>
      </c>
      <c r="P765" s="162">
        <v>4954998.32</v>
      </c>
      <c r="Q765" s="178">
        <v>0</v>
      </c>
      <c r="R765" s="178">
        <v>0</v>
      </c>
      <c r="S765" s="178">
        <v>0</v>
      </c>
      <c r="T765" s="178">
        <v>0</v>
      </c>
      <c r="U765" s="178">
        <v>0</v>
      </c>
      <c r="V765" s="178">
        <v>0</v>
      </c>
      <c r="W765" s="178">
        <v>0</v>
      </c>
      <c r="X765" s="178">
        <v>0</v>
      </c>
      <c r="Y765" s="178">
        <v>0</v>
      </c>
      <c r="Z765" s="178">
        <v>0</v>
      </c>
      <c r="AA765" s="178">
        <v>0</v>
      </c>
      <c r="AB765" s="178">
        <v>0</v>
      </c>
      <c r="AC765" s="178">
        <v>0</v>
      </c>
      <c r="AD765" s="178">
        <v>0</v>
      </c>
      <c r="AE765" s="162">
        <f>ROUND(P765*2.14%,2)</f>
        <v>106036.96</v>
      </c>
      <c r="AF765" s="162">
        <v>200000</v>
      </c>
      <c r="AG765" s="178">
        <v>0</v>
      </c>
      <c r="AH765" s="138">
        <v>2025</v>
      </c>
      <c r="AI765" s="138">
        <v>2025</v>
      </c>
      <c r="AJ765" s="138">
        <v>2025</v>
      </c>
      <c r="AK765" s="169"/>
      <c r="AL765" s="169"/>
      <c r="AM765" s="169"/>
      <c r="AN765" s="169"/>
      <c r="AO765" s="170" t="s">
        <v>16941</v>
      </c>
      <c r="AP765" s="170" t="s">
        <v>16953</v>
      </c>
      <c r="AQ765" s="170">
        <v>0</v>
      </c>
      <c r="AR765" s="170" t="s">
        <v>16950</v>
      </c>
      <c r="AS765" s="170" t="s">
        <v>16944</v>
      </c>
      <c r="AT765" s="170">
        <v>0</v>
      </c>
      <c r="AU765" s="170"/>
      <c r="AV765" s="170"/>
      <c r="AW765" s="170"/>
      <c r="AX765" s="170"/>
      <c r="AY765" s="170" t="s">
        <v>940</v>
      </c>
      <c r="AZ765" s="171">
        <v>769.5</v>
      </c>
      <c r="BA765" s="171">
        <v>642</v>
      </c>
      <c r="BB765" s="170" t="s">
        <v>17001</v>
      </c>
      <c r="BC765" s="170">
        <v>2007</v>
      </c>
      <c r="BD765" s="172"/>
      <c r="BE765" s="173">
        <f t="shared" si="346"/>
        <v>0</v>
      </c>
      <c r="BL765" s="118" t="str">
        <f t="shared" si="347"/>
        <v>532.700</v>
      </c>
      <c r="BO765" s="118" t="s">
        <v>3198</v>
      </c>
      <c r="BP765" s="118" t="s">
        <v>2983</v>
      </c>
      <c r="BQ765" s="118" t="s">
        <v>2983</v>
      </c>
      <c r="BW765" s="118" t="s">
        <v>3198</v>
      </c>
      <c r="BX765" s="118" t="s">
        <v>2983</v>
      </c>
      <c r="BY765" s="118" t="s">
        <v>2983</v>
      </c>
      <c r="CJ765" s="164">
        <f t="shared" si="324"/>
        <v>-5.8207660913467407E-11</v>
      </c>
    </row>
    <row r="766" spans="1:88" x14ac:dyDescent="0.3">
      <c r="A766" s="118">
        <v>1</v>
      </c>
      <c r="B766" s="165">
        <f>SUBTOTAL(9,$A$740:A766)</f>
        <v>27</v>
      </c>
      <c r="C766" s="165"/>
      <c r="D766" s="175" t="s">
        <v>174</v>
      </c>
      <c r="E766" s="138" t="s">
        <v>17202</v>
      </c>
      <c r="F766" s="162">
        <f t="shared" si="344"/>
        <v>12990197.200000001</v>
      </c>
      <c r="G766" s="178">
        <v>0</v>
      </c>
      <c r="H766" s="178">
        <v>0</v>
      </c>
      <c r="I766" s="178">
        <v>0</v>
      </c>
      <c r="J766" s="178">
        <v>0</v>
      </c>
      <c r="K766" s="178">
        <v>0</v>
      </c>
      <c r="L766" s="178">
        <v>0</v>
      </c>
      <c r="M766" s="195">
        <v>0</v>
      </c>
      <c r="N766" s="178">
        <v>0</v>
      </c>
      <c r="O766" s="202">
        <v>1660</v>
      </c>
      <c r="P766" s="162">
        <v>12492850.210000001</v>
      </c>
      <c r="Q766" s="178">
        <v>0</v>
      </c>
      <c r="R766" s="178">
        <v>0</v>
      </c>
      <c r="S766" s="178">
        <v>0</v>
      </c>
      <c r="T766" s="178">
        <v>0</v>
      </c>
      <c r="U766" s="178">
        <v>0</v>
      </c>
      <c r="V766" s="178">
        <v>0</v>
      </c>
      <c r="W766" s="178">
        <v>0</v>
      </c>
      <c r="X766" s="178">
        <v>0</v>
      </c>
      <c r="Y766" s="178">
        <v>0</v>
      </c>
      <c r="Z766" s="178">
        <v>0</v>
      </c>
      <c r="AA766" s="178">
        <v>0</v>
      </c>
      <c r="AB766" s="178">
        <v>0</v>
      </c>
      <c r="AC766" s="178">
        <v>0</v>
      </c>
      <c r="AD766" s="178">
        <v>0</v>
      </c>
      <c r="AE766" s="162">
        <f>ROUND(P766*2.14%,2)</f>
        <v>267346.99</v>
      </c>
      <c r="AF766" s="162">
        <v>230000</v>
      </c>
      <c r="AG766" s="178">
        <v>0</v>
      </c>
      <c r="AH766" s="138">
        <v>2025</v>
      </c>
      <c r="AI766" s="138">
        <v>2025</v>
      </c>
      <c r="AJ766" s="138">
        <v>2025</v>
      </c>
      <c r="AK766" s="169"/>
      <c r="AL766" s="169"/>
      <c r="AM766" s="169"/>
      <c r="AN766" s="169"/>
      <c r="AO766" s="170" t="s">
        <v>16941</v>
      </c>
      <c r="AP766" s="170" t="s">
        <v>16953</v>
      </c>
      <c r="AQ766" s="170">
        <v>0</v>
      </c>
      <c r="AR766" s="170" t="s">
        <v>16947</v>
      </c>
      <c r="AS766" s="170" t="s">
        <v>16943</v>
      </c>
      <c r="AT766" s="170" t="s">
        <v>16950</v>
      </c>
      <c r="AU766" s="170"/>
      <c r="AV766" s="170"/>
      <c r="AW766" s="170"/>
      <c r="AX766" s="170"/>
      <c r="AY766" s="170" t="s">
        <v>1013</v>
      </c>
      <c r="AZ766" s="171">
        <v>6067.3</v>
      </c>
      <c r="BA766" s="171">
        <v>1660</v>
      </c>
      <c r="BB766" s="170" t="s">
        <v>17002</v>
      </c>
      <c r="BC766" s="170">
        <v>2008</v>
      </c>
      <c r="BD766" s="172"/>
      <c r="BE766" s="173">
        <f t="shared" si="346"/>
        <v>0</v>
      </c>
      <c r="BL766" s="118" t="str">
        <f t="shared" si="347"/>
        <v>1723.600</v>
      </c>
      <c r="BO766" s="118" t="s">
        <v>3199</v>
      </c>
      <c r="BP766" s="118" t="s">
        <v>1139</v>
      </c>
      <c r="BQ766" s="118" t="s">
        <v>3200</v>
      </c>
      <c r="BW766" s="118" t="s">
        <v>3199</v>
      </c>
      <c r="BX766" s="118" t="s">
        <v>1139</v>
      </c>
      <c r="BY766" s="118" t="s">
        <v>3200</v>
      </c>
      <c r="CJ766" s="164">
        <f t="shared" si="324"/>
        <v>2.3283064365386963E-10</v>
      </c>
    </row>
    <row r="767" spans="1:88" x14ac:dyDescent="0.3">
      <c r="A767" s="118">
        <v>1</v>
      </c>
      <c r="B767" s="165">
        <f>SUBTOTAL(9,$A$740:A767)</f>
        <v>28</v>
      </c>
      <c r="C767" s="165"/>
      <c r="D767" s="175" t="s">
        <v>175</v>
      </c>
      <c r="E767" s="138" t="s">
        <v>17202</v>
      </c>
      <c r="F767" s="162">
        <f t="shared" si="344"/>
        <v>8204567.3800000008</v>
      </c>
      <c r="G767" s="178">
        <v>0</v>
      </c>
      <c r="H767" s="178">
        <v>0</v>
      </c>
      <c r="I767" s="178">
        <v>0</v>
      </c>
      <c r="J767" s="178">
        <v>0</v>
      </c>
      <c r="K767" s="178">
        <v>0</v>
      </c>
      <c r="L767" s="178">
        <v>0</v>
      </c>
      <c r="M767" s="195">
        <v>0</v>
      </c>
      <c r="N767" s="178">
        <v>0</v>
      </c>
      <c r="O767" s="202">
        <v>0</v>
      </c>
      <c r="P767" s="202">
        <v>0</v>
      </c>
      <c r="Q767" s="178">
        <v>0</v>
      </c>
      <c r="R767" s="178">
        <v>0</v>
      </c>
      <c r="S767" s="178">
        <v>1183</v>
      </c>
      <c r="T767" s="162">
        <v>7807487.1500000004</v>
      </c>
      <c r="U767" s="178">
        <v>0</v>
      </c>
      <c r="V767" s="178">
        <v>0</v>
      </c>
      <c r="W767" s="178">
        <v>0</v>
      </c>
      <c r="X767" s="178">
        <v>0</v>
      </c>
      <c r="Y767" s="178">
        <v>0</v>
      </c>
      <c r="Z767" s="178">
        <v>0</v>
      </c>
      <c r="AA767" s="178">
        <v>0</v>
      </c>
      <c r="AB767" s="178">
        <v>0</v>
      </c>
      <c r="AC767" s="178">
        <v>0</v>
      </c>
      <c r="AD767" s="178">
        <v>0</v>
      </c>
      <c r="AE767" s="162">
        <f>ROUND(T767*2.14%,2)</f>
        <v>167080.23000000001</v>
      </c>
      <c r="AF767" s="178">
        <v>230000</v>
      </c>
      <c r="AG767" s="178">
        <v>0</v>
      </c>
      <c r="AH767" s="138">
        <v>2025</v>
      </c>
      <c r="AI767" s="138">
        <v>2025</v>
      </c>
      <c r="AJ767" s="138">
        <v>2025</v>
      </c>
      <c r="AK767" s="169"/>
      <c r="AL767" s="169"/>
      <c r="AM767" s="169"/>
      <c r="AN767" s="169"/>
      <c r="AO767" s="170" t="s">
        <v>16939</v>
      </c>
      <c r="AP767" s="170" t="s">
        <v>16951</v>
      </c>
      <c r="AQ767" s="170">
        <v>0</v>
      </c>
      <c r="AR767" s="170" t="s">
        <v>16941</v>
      </c>
      <c r="AS767" s="170" t="s">
        <v>16938</v>
      </c>
      <c r="AT767" s="170" t="s">
        <v>16950</v>
      </c>
      <c r="AU767" s="170"/>
      <c r="AV767" s="170"/>
      <c r="AW767" s="170"/>
      <c r="AX767" s="170"/>
      <c r="AY767" s="170" t="s">
        <v>619</v>
      </c>
      <c r="AZ767" s="171">
        <v>2206.8000000000002</v>
      </c>
      <c r="BA767" s="171">
        <v>775.6</v>
      </c>
      <c r="BB767" s="170" t="s">
        <v>592</v>
      </c>
      <c r="BC767" s="170" t="s">
        <v>619</v>
      </c>
      <c r="BD767" s="172"/>
      <c r="BE767" s="173">
        <f t="shared" si="346"/>
        <v>775.6</v>
      </c>
      <c r="BL767" s="118" t="str">
        <f t="shared" si="347"/>
        <v>598.000</v>
      </c>
      <c r="BO767" s="118" t="s">
        <v>3201</v>
      </c>
      <c r="BP767" s="118" t="s">
        <v>3003</v>
      </c>
      <c r="BQ767" s="118" t="s">
        <v>3202</v>
      </c>
      <c r="BW767" s="118" t="s">
        <v>3201</v>
      </c>
      <c r="BX767" s="118" t="s">
        <v>3003</v>
      </c>
      <c r="BY767" s="118" t="s">
        <v>3202</v>
      </c>
      <c r="CJ767" s="164">
        <f t="shared" si="324"/>
        <v>4.3655745685100555E-10</v>
      </c>
    </row>
    <row r="768" spans="1:88" x14ac:dyDescent="0.3">
      <c r="A768" s="118">
        <v>1</v>
      </c>
      <c r="B768" s="165">
        <f>SUBTOTAL(9,$A$740:A768)</f>
        <v>29</v>
      </c>
      <c r="C768" s="165"/>
      <c r="D768" s="175" t="s">
        <v>176</v>
      </c>
      <c r="E768" s="138" t="s">
        <v>17202</v>
      </c>
      <c r="F768" s="162">
        <f t="shared" si="344"/>
        <v>6377717.2999999998</v>
      </c>
      <c r="G768" s="178">
        <v>0</v>
      </c>
      <c r="H768" s="178">
        <v>0</v>
      </c>
      <c r="I768" s="178">
        <v>0</v>
      </c>
      <c r="J768" s="178">
        <v>0</v>
      </c>
      <c r="K768" s="178">
        <v>0</v>
      </c>
      <c r="L768" s="178">
        <v>0</v>
      </c>
      <c r="M768" s="195">
        <v>0</v>
      </c>
      <c r="N768" s="178">
        <v>0</v>
      </c>
      <c r="O768" s="202">
        <v>815</v>
      </c>
      <c r="P768" s="162">
        <v>6048284.0199999996</v>
      </c>
      <c r="Q768" s="178">
        <v>0</v>
      </c>
      <c r="R768" s="178">
        <v>0</v>
      </c>
      <c r="S768" s="178">
        <v>0</v>
      </c>
      <c r="T768" s="178">
        <v>0</v>
      </c>
      <c r="U768" s="178">
        <v>0</v>
      </c>
      <c r="V768" s="178">
        <v>0</v>
      </c>
      <c r="W768" s="178">
        <v>0</v>
      </c>
      <c r="X768" s="178">
        <v>0</v>
      </c>
      <c r="Y768" s="178">
        <v>0</v>
      </c>
      <c r="Z768" s="178">
        <v>0</v>
      </c>
      <c r="AA768" s="178">
        <v>0</v>
      </c>
      <c r="AB768" s="178">
        <v>0</v>
      </c>
      <c r="AC768" s="178">
        <v>0</v>
      </c>
      <c r="AD768" s="178">
        <v>0</v>
      </c>
      <c r="AE768" s="162">
        <f>ROUND(P768*2.14%,2)</f>
        <v>129433.28</v>
      </c>
      <c r="AF768" s="162">
        <v>200000</v>
      </c>
      <c r="AG768" s="178">
        <v>0</v>
      </c>
      <c r="AH768" s="138">
        <v>2025</v>
      </c>
      <c r="AI768" s="138">
        <v>2025</v>
      </c>
      <c r="AJ768" s="138">
        <v>2025</v>
      </c>
      <c r="AK768" s="169"/>
      <c r="AL768" s="169"/>
      <c r="AM768" s="169"/>
      <c r="AN768" s="169"/>
      <c r="AO768" s="170" t="s">
        <v>16941</v>
      </c>
      <c r="AP768" s="170" t="s">
        <v>16953</v>
      </c>
      <c r="AQ768" s="170">
        <v>0</v>
      </c>
      <c r="AR768" s="170" t="s">
        <v>16945</v>
      </c>
      <c r="AS768" s="170" t="s">
        <v>16952</v>
      </c>
      <c r="AT768" s="170">
        <v>0</v>
      </c>
      <c r="AU768" s="170"/>
      <c r="AV768" s="170"/>
      <c r="AW768" s="170"/>
      <c r="AX768" s="170"/>
      <c r="AY768" s="170" t="s">
        <v>631</v>
      </c>
      <c r="AZ768" s="171">
        <v>2187.8000000000002</v>
      </c>
      <c r="BA768" s="171">
        <v>815</v>
      </c>
      <c r="BB768" s="170" t="s">
        <v>17002</v>
      </c>
      <c r="BC768" s="170">
        <v>2008</v>
      </c>
      <c r="BD768" s="172"/>
      <c r="BE768" s="173">
        <f t="shared" si="346"/>
        <v>0</v>
      </c>
      <c r="BL768" s="118" t="str">
        <f t="shared" si="347"/>
        <v>691.500</v>
      </c>
      <c r="BO768" s="118" t="s">
        <v>3203</v>
      </c>
      <c r="BP768" s="118" t="s">
        <v>3197</v>
      </c>
      <c r="BQ768" s="118" t="s">
        <v>3204</v>
      </c>
      <c r="BW768" s="118" t="s">
        <v>3203</v>
      </c>
      <c r="BX768" s="118" t="s">
        <v>3197</v>
      </c>
      <c r="BY768" s="118" t="s">
        <v>3204</v>
      </c>
      <c r="CJ768" s="164">
        <f t="shared" si="324"/>
        <v>2.6193447411060333E-10</v>
      </c>
    </row>
    <row r="769" spans="1:88" x14ac:dyDescent="0.3">
      <c r="A769" s="118">
        <v>1</v>
      </c>
      <c r="B769" s="165">
        <f>SUBTOTAL(9,$A$740:A769)</f>
        <v>30</v>
      </c>
      <c r="C769" s="165"/>
      <c r="D769" s="175" t="s">
        <v>177</v>
      </c>
      <c r="E769" s="138" t="s">
        <v>17202</v>
      </c>
      <c r="F769" s="162">
        <f t="shared" si="344"/>
        <v>4468314.82</v>
      </c>
      <c r="G769" s="178">
        <v>0</v>
      </c>
      <c r="H769" s="178">
        <v>0</v>
      </c>
      <c r="I769" s="178">
        <v>0</v>
      </c>
      <c r="J769" s="178">
        <v>0</v>
      </c>
      <c r="K769" s="178">
        <v>0</v>
      </c>
      <c r="L769" s="178">
        <v>0</v>
      </c>
      <c r="M769" s="195">
        <v>0</v>
      </c>
      <c r="N769" s="178">
        <v>0</v>
      </c>
      <c r="O769" s="202">
        <v>571</v>
      </c>
      <c r="P769" s="162">
        <v>4178886.65</v>
      </c>
      <c r="Q769" s="178">
        <v>0</v>
      </c>
      <c r="R769" s="178">
        <v>0</v>
      </c>
      <c r="S769" s="178">
        <v>0</v>
      </c>
      <c r="T769" s="178">
        <v>0</v>
      </c>
      <c r="U769" s="178">
        <v>0</v>
      </c>
      <c r="V769" s="178">
        <v>0</v>
      </c>
      <c r="W769" s="178">
        <v>0</v>
      </c>
      <c r="X769" s="178">
        <v>0</v>
      </c>
      <c r="Y769" s="178">
        <v>0</v>
      </c>
      <c r="Z769" s="178">
        <v>0</v>
      </c>
      <c r="AA769" s="178">
        <v>0</v>
      </c>
      <c r="AB769" s="178">
        <v>0</v>
      </c>
      <c r="AC769" s="178">
        <v>0</v>
      </c>
      <c r="AD769" s="178">
        <v>0</v>
      </c>
      <c r="AE769" s="162">
        <f>ROUND(P769*2.14%,2)</f>
        <v>89428.17</v>
      </c>
      <c r="AF769" s="162">
        <v>200000</v>
      </c>
      <c r="AG769" s="178">
        <v>0</v>
      </c>
      <c r="AH769" s="138">
        <v>2025</v>
      </c>
      <c r="AI769" s="138">
        <v>2025</v>
      </c>
      <c r="AJ769" s="138">
        <v>2025</v>
      </c>
      <c r="AK769" s="169"/>
      <c r="AL769" s="169"/>
      <c r="AM769" s="169"/>
      <c r="AN769" s="169"/>
      <c r="AO769" s="170" t="s">
        <v>16941</v>
      </c>
      <c r="AP769" s="170" t="s">
        <v>16945</v>
      </c>
      <c r="AQ769" s="170" t="s">
        <v>16944</v>
      </c>
      <c r="AR769" s="170" t="s">
        <v>16950</v>
      </c>
      <c r="AS769" s="170" t="s">
        <v>16952</v>
      </c>
      <c r="AT769" s="170" t="s">
        <v>16950</v>
      </c>
      <c r="AU769" s="170"/>
      <c r="AV769" s="170"/>
      <c r="AW769" s="170"/>
      <c r="AX769" s="170"/>
      <c r="AY769" s="170" t="s">
        <v>852</v>
      </c>
      <c r="AZ769" s="171">
        <v>4928.3</v>
      </c>
      <c r="BA769" s="171">
        <v>571</v>
      </c>
      <c r="BB769" s="170" t="s">
        <v>17002</v>
      </c>
      <c r="BC769" s="170">
        <v>2007</v>
      </c>
      <c r="BD769" s="172"/>
      <c r="BE769" s="173">
        <f t="shared" si="346"/>
        <v>0</v>
      </c>
      <c r="BL769" s="118" t="str">
        <f t="shared" si="347"/>
        <v>577.000</v>
      </c>
      <c r="BO769" s="118" t="s">
        <v>3205</v>
      </c>
      <c r="BP769" s="118" t="s">
        <v>2983</v>
      </c>
      <c r="BQ769" s="118" t="s">
        <v>3206</v>
      </c>
      <c r="BW769" s="118" t="s">
        <v>3205</v>
      </c>
      <c r="BX769" s="118" t="s">
        <v>2983</v>
      </c>
      <c r="BY769" s="118" t="s">
        <v>3206</v>
      </c>
      <c r="CJ769" s="164">
        <f t="shared" si="324"/>
        <v>4.0745362639427185E-10</v>
      </c>
    </row>
    <row r="770" spans="1:88" x14ac:dyDescent="0.3">
      <c r="A770" s="118">
        <v>1</v>
      </c>
      <c r="B770" s="165">
        <f>SUBTOTAL(9,$A$740:A770)</f>
        <v>31</v>
      </c>
      <c r="C770" s="165"/>
      <c r="D770" s="175" t="s">
        <v>178</v>
      </c>
      <c r="E770" s="138" t="s">
        <v>17202</v>
      </c>
      <c r="F770" s="162">
        <f t="shared" si="344"/>
        <v>3458188.3</v>
      </c>
      <c r="G770" s="178">
        <v>0</v>
      </c>
      <c r="H770" s="178">
        <v>0</v>
      </c>
      <c r="I770" s="178">
        <v>0</v>
      </c>
      <c r="J770" s="178">
        <v>0</v>
      </c>
      <c r="K770" s="178">
        <v>0</v>
      </c>
      <c r="L770" s="178">
        <v>0</v>
      </c>
      <c r="M770" s="195">
        <v>0</v>
      </c>
      <c r="N770" s="178">
        <v>0</v>
      </c>
      <c r="O770" s="202">
        <v>422</v>
      </c>
      <c r="P770" s="162">
        <v>3209504.9</v>
      </c>
      <c r="Q770" s="178">
        <v>0</v>
      </c>
      <c r="R770" s="178">
        <v>0</v>
      </c>
      <c r="S770" s="178">
        <v>0</v>
      </c>
      <c r="T770" s="178">
        <v>0</v>
      </c>
      <c r="U770" s="178">
        <v>0</v>
      </c>
      <c r="V770" s="178">
        <v>0</v>
      </c>
      <c r="W770" s="178">
        <v>0</v>
      </c>
      <c r="X770" s="178">
        <v>0</v>
      </c>
      <c r="Y770" s="178">
        <v>0</v>
      </c>
      <c r="Z770" s="178">
        <v>0</v>
      </c>
      <c r="AA770" s="178">
        <v>0</v>
      </c>
      <c r="AB770" s="178">
        <v>0</v>
      </c>
      <c r="AC770" s="178">
        <v>0</v>
      </c>
      <c r="AD770" s="178">
        <v>0</v>
      </c>
      <c r="AE770" s="162">
        <f>ROUND(P770*2.14%,2)</f>
        <v>68683.399999999994</v>
      </c>
      <c r="AF770" s="162">
        <v>180000</v>
      </c>
      <c r="AG770" s="178">
        <v>0</v>
      </c>
      <c r="AH770" s="138">
        <v>2025</v>
      </c>
      <c r="AI770" s="138">
        <v>2025</v>
      </c>
      <c r="AJ770" s="138">
        <v>2025</v>
      </c>
      <c r="AK770" s="169"/>
      <c r="AL770" s="169"/>
      <c r="AM770" s="169"/>
      <c r="AN770" s="169"/>
      <c r="AO770" s="170" t="s">
        <v>16941</v>
      </c>
      <c r="AP770" s="170" t="s">
        <v>16945</v>
      </c>
      <c r="AQ770" s="170">
        <v>0</v>
      </c>
      <c r="AR770" s="170" t="s">
        <v>16939</v>
      </c>
      <c r="AS770" s="170" t="s">
        <v>16952</v>
      </c>
      <c r="AT770" s="170">
        <v>0</v>
      </c>
      <c r="AU770" s="170"/>
      <c r="AV770" s="170"/>
      <c r="AW770" s="170"/>
      <c r="AX770" s="170"/>
      <c r="AY770" s="170" t="s">
        <v>696</v>
      </c>
      <c r="AZ770" s="171">
        <v>439.5</v>
      </c>
      <c r="BA770" s="171">
        <v>422</v>
      </c>
      <c r="BB770" s="170" t="s">
        <v>17001</v>
      </c>
      <c r="BC770" s="170">
        <v>2005</v>
      </c>
      <c r="BD770" s="172"/>
      <c r="BE770" s="173">
        <f t="shared" si="346"/>
        <v>0</v>
      </c>
      <c r="BL770" s="118" t="str">
        <f t="shared" si="347"/>
        <v>301.100</v>
      </c>
      <c r="BO770" s="118" t="s">
        <v>3207</v>
      </c>
      <c r="BP770" s="118" t="s">
        <v>2983</v>
      </c>
      <c r="BQ770" s="118" t="s">
        <v>2983</v>
      </c>
      <c r="BW770" s="118" t="s">
        <v>3207</v>
      </c>
      <c r="BX770" s="118" t="s">
        <v>2983</v>
      </c>
      <c r="BY770" s="118" t="s">
        <v>2983</v>
      </c>
      <c r="CJ770" s="164">
        <f t="shared" si="324"/>
        <v>-8.7311491370201111E-11</v>
      </c>
    </row>
    <row r="771" spans="1:88" x14ac:dyDescent="0.3">
      <c r="A771" s="118">
        <v>1</v>
      </c>
      <c r="B771" s="165">
        <f>SUBTOTAL(9,$A$740:A771)</f>
        <v>32</v>
      </c>
      <c r="C771" s="165"/>
      <c r="D771" s="175" t="s">
        <v>180</v>
      </c>
      <c r="E771" s="138" t="s">
        <v>17202</v>
      </c>
      <c r="F771" s="162">
        <f t="shared" si="344"/>
        <v>6137685.4699999997</v>
      </c>
      <c r="G771" s="178">
        <v>0</v>
      </c>
      <c r="H771" s="178">
        <v>0</v>
      </c>
      <c r="I771" s="178">
        <v>0</v>
      </c>
      <c r="J771" s="178">
        <v>0</v>
      </c>
      <c r="K771" s="178">
        <v>0</v>
      </c>
      <c r="L771" s="178">
        <v>0</v>
      </c>
      <c r="M771" s="195">
        <v>0</v>
      </c>
      <c r="N771" s="178">
        <v>0</v>
      </c>
      <c r="O771" s="202">
        <v>0</v>
      </c>
      <c r="P771" s="202">
        <v>0</v>
      </c>
      <c r="Q771" s="178">
        <v>0</v>
      </c>
      <c r="R771" s="178">
        <v>0</v>
      </c>
      <c r="S771" s="178">
        <v>895.9</v>
      </c>
      <c r="T771" s="162">
        <v>5813281.2599999998</v>
      </c>
      <c r="U771" s="178">
        <v>0</v>
      </c>
      <c r="V771" s="178">
        <v>0</v>
      </c>
      <c r="W771" s="178">
        <v>0</v>
      </c>
      <c r="X771" s="178">
        <v>0</v>
      </c>
      <c r="Y771" s="178">
        <v>0</v>
      </c>
      <c r="Z771" s="178">
        <v>0</v>
      </c>
      <c r="AA771" s="178">
        <v>0</v>
      </c>
      <c r="AB771" s="178">
        <v>0</v>
      </c>
      <c r="AC771" s="178">
        <v>0</v>
      </c>
      <c r="AD771" s="178">
        <v>0</v>
      </c>
      <c r="AE771" s="162">
        <f>ROUND(T771*2.14%,2)-0.01</f>
        <v>124404.21</v>
      </c>
      <c r="AF771" s="178">
        <v>200000</v>
      </c>
      <c r="AG771" s="178">
        <v>0</v>
      </c>
      <c r="AH771" s="138">
        <v>2025</v>
      </c>
      <c r="AI771" s="138">
        <v>2025</v>
      </c>
      <c r="AJ771" s="138">
        <v>2025</v>
      </c>
      <c r="AK771" s="169"/>
      <c r="AL771" s="169"/>
      <c r="AM771" s="169"/>
      <c r="AN771" s="169"/>
      <c r="AO771" s="170" t="s">
        <v>16939</v>
      </c>
      <c r="AP771" s="170" t="s">
        <v>16942</v>
      </c>
      <c r="AQ771" s="170">
        <v>0</v>
      </c>
      <c r="AR771" s="170" t="s">
        <v>16941</v>
      </c>
      <c r="AS771" s="170" t="s">
        <v>16938</v>
      </c>
      <c r="AT771" s="170">
        <v>0</v>
      </c>
      <c r="AU771" s="170"/>
      <c r="AV771" s="170"/>
      <c r="AW771" s="170"/>
      <c r="AX771" s="170"/>
      <c r="AY771" s="170" t="s">
        <v>636</v>
      </c>
      <c r="AZ771" s="171">
        <v>1433.3</v>
      </c>
      <c r="BA771" s="171">
        <v>625</v>
      </c>
      <c r="BB771" s="170" t="s">
        <v>592</v>
      </c>
      <c r="BC771" s="170" t="s">
        <v>636</v>
      </c>
      <c r="BD771" s="172"/>
      <c r="BE771" s="173">
        <f t="shared" si="346"/>
        <v>625</v>
      </c>
      <c r="BL771" s="118" t="str">
        <f t="shared" si="347"/>
        <v>446.300</v>
      </c>
      <c r="BO771" s="118" t="s">
        <v>3210</v>
      </c>
      <c r="BP771" s="118" t="s">
        <v>2983</v>
      </c>
      <c r="BQ771" s="118" t="s">
        <v>3211</v>
      </c>
      <c r="BW771" s="118" t="s">
        <v>3210</v>
      </c>
      <c r="BX771" s="118" t="s">
        <v>2983</v>
      </c>
      <c r="BY771" s="118" t="s">
        <v>3211</v>
      </c>
      <c r="CJ771" s="164">
        <f t="shared" si="324"/>
        <v>-5.8207660913467407E-11</v>
      </c>
    </row>
    <row r="772" spans="1:88" x14ac:dyDescent="0.3">
      <c r="A772" s="118">
        <v>1</v>
      </c>
      <c r="B772" s="165">
        <f>SUBTOTAL(9,$A$740:A772)</f>
        <v>33</v>
      </c>
      <c r="C772" s="165"/>
      <c r="D772" s="175" t="s">
        <v>182</v>
      </c>
      <c r="E772" s="138" t="s">
        <v>17202</v>
      </c>
      <c r="F772" s="162">
        <f t="shared" si="344"/>
        <v>6330194.6399999997</v>
      </c>
      <c r="G772" s="178">
        <v>0</v>
      </c>
      <c r="H772" s="178">
        <v>0</v>
      </c>
      <c r="I772" s="178">
        <v>0</v>
      </c>
      <c r="J772" s="178">
        <v>0</v>
      </c>
      <c r="K772" s="178">
        <v>0</v>
      </c>
      <c r="L772" s="178">
        <v>0</v>
      </c>
      <c r="M772" s="195">
        <v>0</v>
      </c>
      <c r="N772" s="178">
        <v>0</v>
      </c>
      <c r="O772" s="202">
        <v>0</v>
      </c>
      <c r="P772" s="202">
        <v>0</v>
      </c>
      <c r="Q772" s="178">
        <v>0</v>
      </c>
      <c r="R772" s="178">
        <v>0</v>
      </c>
      <c r="S772" s="178">
        <v>924</v>
      </c>
      <c r="T772" s="162">
        <v>6001757.04</v>
      </c>
      <c r="U772" s="178">
        <v>0</v>
      </c>
      <c r="V772" s="178">
        <v>0</v>
      </c>
      <c r="W772" s="178">
        <v>0</v>
      </c>
      <c r="X772" s="178">
        <v>0</v>
      </c>
      <c r="Y772" s="178">
        <v>0</v>
      </c>
      <c r="Z772" s="178">
        <v>0</v>
      </c>
      <c r="AA772" s="178">
        <v>0</v>
      </c>
      <c r="AB772" s="178">
        <v>0</v>
      </c>
      <c r="AC772" s="178">
        <v>0</v>
      </c>
      <c r="AD772" s="178">
        <v>0</v>
      </c>
      <c r="AE772" s="162">
        <f>ROUND(T772*2.14%,2)</f>
        <v>128437.6</v>
      </c>
      <c r="AF772" s="178">
        <v>200000</v>
      </c>
      <c r="AG772" s="178">
        <v>0</v>
      </c>
      <c r="AH772" s="138">
        <v>2025</v>
      </c>
      <c r="AI772" s="138">
        <v>2025</v>
      </c>
      <c r="AJ772" s="138">
        <v>2025</v>
      </c>
      <c r="AK772" s="169"/>
      <c r="AL772" s="169"/>
      <c r="AM772" s="169"/>
      <c r="AN772" s="169"/>
      <c r="AO772" s="170" t="s">
        <v>16940</v>
      </c>
      <c r="AP772" s="170">
        <v>2017</v>
      </c>
      <c r="AQ772" s="170">
        <v>0</v>
      </c>
      <c r="AR772" s="170" t="s">
        <v>16941</v>
      </c>
      <c r="AS772" s="170" t="s">
        <v>16949</v>
      </c>
      <c r="AT772" s="170" t="s">
        <v>16947</v>
      </c>
      <c r="AU772" s="170"/>
      <c r="AV772" s="170" t="s">
        <v>16961</v>
      </c>
      <c r="AW772" s="174">
        <v>374437.74</v>
      </c>
      <c r="AX772" s="174">
        <v>441868.92</v>
      </c>
      <c r="AY772" s="170" t="s">
        <v>1445</v>
      </c>
      <c r="AZ772" s="171">
        <v>860.4</v>
      </c>
      <c r="BA772" s="171">
        <v>717</v>
      </c>
      <c r="BB772" s="170" t="s">
        <v>592</v>
      </c>
      <c r="BC772" s="170" t="s">
        <v>1445</v>
      </c>
      <c r="BD772" s="172"/>
      <c r="BE772" s="173">
        <f t="shared" si="346"/>
        <v>717</v>
      </c>
      <c r="BL772" s="118" t="str">
        <f t="shared" si="347"/>
        <v>534.200</v>
      </c>
      <c r="BO772" s="118" t="s">
        <v>3212</v>
      </c>
      <c r="BP772" s="118" t="s">
        <v>3000</v>
      </c>
      <c r="BQ772" s="118" t="s">
        <v>3214</v>
      </c>
      <c r="BW772" s="118" t="s">
        <v>3212</v>
      </c>
      <c r="BX772" s="118" t="s">
        <v>3000</v>
      </c>
      <c r="BY772" s="118" t="s">
        <v>3214</v>
      </c>
      <c r="CJ772" s="164">
        <f t="shared" si="324"/>
        <v>-3.7834979593753815E-10</v>
      </c>
    </row>
    <row r="773" spans="1:88" x14ac:dyDescent="0.3">
      <c r="A773" s="118">
        <v>1</v>
      </c>
      <c r="B773" s="165">
        <f>SUBTOTAL(9,$A$740:A773)</f>
        <v>34</v>
      </c>
      <c r="C773" s="165"/>
      <c r="D773" s="175" t="s">
        <v>120</v>
      </c>
      <c r="E773" s="138" t="s">
        <v>17202</v>
      </c>
      <c r="F773" s="162">
        <f>G773+H773+I773+J773+K773+L773+N773+P773+R773+T773+V773+W773+X773+Y773+Z773+AA773+AB773+AC773+AD773+AE773+AF773+AG773</f>
        <v>5785499.8499999996</v>
      </c>
      <c r="G773" s="178">
        <v>0</v>
      </c>
      <c r="H773" s="178">
        <v>0</v>
      </c>
      <c r="I773" s="178">
        <v>0</v>
      </c>
      <c r="J773" s="178">
        <v>0</v>
      </c>
      <c r="K773" s="178">
        <v>0</v>
      </c>
      <c r="L773" s="178">
        <v>0</v>
      </c>
      <c r="M773" s="195">
        <v>0</v>
      </c>
      <c r="N773" s="178">
        <v>0</v>
      </c>
      <c r="O773" s="162">
        <v>640</v>
      </c>
      <c r="P773" s="162">
        <v>5468474.5</v>
      </c>
      <c r="Q773" s="178">
        <v>0</v>
      </c>
      <c r="R773" s="178">
        <v>0</v>
      </c>
      <c r="S773" s="162">
        <v>0</v>
      </c>
      <c r="T773" s="162">
        <v>0</v>
      </c>
      <c r="U773" s="178">
        <v>0</v>
      </c>
      <c r="V773" s="178">
        <v>0</v>
      </c>
      <c r="W773" s="178">
        <v>0</v>
      </c>
      <c r="X773" s="178">
        <v>0</v>
      </c>
      <c r="Y773" s="178">
        <v>0</v>
      </c>
      <c r="Z773" s="178">
        <v>0</v>
      </c>
      <c r="AA773" s="178">
        <v>0</v>
      </c>
      <c r="AB773" s="178">
        <v>0</v>
      </c>
      <c r="AC773" s="178">
        <v>0</v>
      </c>
      <c r="AD773" s="178">
        <v>0</v>
      </c>
      <c r="AE773" s="162">
        <f>ROUND(P773*2.14%,2)</f>
        <v>117025.35</v>
      </c>
      <c r="AF773" s="162">
        <v>200000</v>
      </c>
      <c r="AG773" s="178">
        <v>0</v>
      </c>
      <c r="AH773" s="138">
        <v>2025</v>
      </c>
      <c r="AI773" s="138">
        <v>2025</v>
      </c>
      <c r="AJ773" s="138">
        <v>2025</v>
      </c>
      <c r="AK773" s="169"/>
      <c r="AL773" s="169"/>
      <c r="AM773" s="169"/>
      <c r="AN773" s="169"/>
      <c r="AO773" s="170" t="s">
        <v>16948</v>
      </c>
      <c r="AP773" s="170" t="s">
        <v>16949</v>
      </c>
      <c r="AQ773" s="170">
        <v>2015</v>
      </c>
      <c r="AR773" s="170" t="s">
        <v>16950</v>
      </c>
      <c r="AS773" s="170" t="s">
        <v>16952</v>
      </c>
      <c r="AT773" s="170" t="s">
        <v>16950</v>
      </c>
      <c r="AU773" s="170"/>
      <c r="AV773" s="170" t="s">
        <v>16961</v>
      </c>
      <c r="AW773" s="174">
        <v>3218098.9</v>
      </c>
      <c r="AX773" s="174">
        <v>2437384.13</v>
      </c>
      <c r="AY773" s="170" t="s">
        <v>736</v>
      </c>
      <c r="AZ773" s="171">
        <v>3947.4</v>
      </c>
      <c r="BA773" s="171">
        <v>640</v>
      </c>
      <c r="BB773" s="170" t="s">
        <v>17002</v>
      </c>
      <c r="BC773" s="170" t="s">
        <v>719</v>
      </c>
      <c r="BD773" s="172"/>
      <c r="BE773" s="173">
        <f>BA773-O773</f>
        <v>0</v>
      </c>
      <c r="BL773" s="118" t="str">
        <f t="shared" si="347"/>
        <v>654.850</v>
      </c>
      <c r="BO773" s="118" t="s">
        <v>3118</v>
      </c>
      <c r="BP773" s="118" t="s">
        <v>3003</v>
      </c>
      <c r="BQ773" s="118" t="s">
        <v>3119</v>
      </c>
      <c r="BW773" s="118" t="s">
        <v>3118</v>
      </c>
      <c r="BX773" s="118" t="s">
        <v>3003</v>
      </c>
      <c r="BY773" s="118" t="s">
        <v>3119</v>
      </c>
      <c r="CJ773" s="164">
        <f>F773-G773-H773-I773-J773-K773-L773-N773-P773-R773-T773-V773-W773-X773-Y773-Z773-AA773-AB773-AC773-AD773-AE773-AF773-AG773</f>
        <v>-3.7834979593753815E-10</v>
      </c>
    </row>
    <row r="774" spans="1:88" x14ac:dyDescent="0.3">
      <c r="A774" s="118">
        <v>1</v>
      </c>
      <c r="B774" s="165">
        <f>SUBTOTAL(9,$A$740:A774)</f>
        <v>35</v>
      </c>
      <c r="C774" s="165"/>
      <c r="D774" s="175" t="s">
        <v>140</v>
      </c>
      <c r="E774" s="138" t="s">
        <v>17202</v>
      </c>
      <c r="F774" s="162">
        <f>G774+H774+I774+J774+K774+L774+N774+P774+R774+T774+V774+W774+X774+Y774+Z774+AA774+AB774+AC774+AD774+AE774+AF774+AG774</f>
        <v>5086523</v>
      </c>
      <c r="G774" s="178">
        <v>0</v>
      </c>
      <c r="H774" s="178">
        <v>0</v>
      </c>
      <c r="I774" s="178">
        <v>0</v>
      </c>
      <c r="J774" s="178">
        <v>0</v>
      </c>
      <c r="K774" s="178">
        <v>0</v>
      </c>
      <c r="L774" s="178">
        <v>0</v>
      </c>
      <c r="M774" s="195">
        <v>0</v>
      </c>
      <c r="N774" s="178">
        <v>0</v>
      </c>
      <c r="O774" s="162">
        <v>650</v>
      </c>
      <c r="P774" s="162">
        <v>4784142.3499999996</v>
      </c>
      <c r="Q774" s="178">
        <v>0</v>
      </c>
      <c r="R774" s="178">
        <v>0</v>
      </c>
      <c r="S774" s="162">
        <v>0</v>
      </c>
      <c r="T774" s="162">
        <v>0</v>
      </c>
      <c r="U774" s="178">
        <v>0</v>
      </c>
      <c r="V774" s="178">
        <v>0</v>
      </c>
      <c r="W774" s="178">
        <v>0</v>
      </c>
      <c r="X774" s="178">
        <v>0</v>
      </c>
      <c r="Y774" s="178">
        <v>0</v>
      </c>
      <c r="Z774" s="178">
        <v>0</v>
      </c>
      <c r="AA774" s="178">
        <v>0</v>
      </c>
      <c r="AB774" s="178">
        <v>0</v>
      </c>
      <c r="AC774" s="178">
        <v>0</v>
      </c>
      <c r="AD774" s="178">
        <v>0</v>
      </c>
      <c r="AE774" s="162">
        <f>ROUND(P774*2.14%,2)</f>
        <v>102380.65</v>
      </c>
      <c r="AF774" s="162">
        <v>200000</v>
      </c>
      <c r="AG774" s="178">
        <v>0</v>
      </c>
      <c r="AH774" s="138">
        <v>2025</v>
      </c>
      <c r="AI774" s="138">
        <v>2025</v>
      </c>
      <c r="AJ774" s="138">
        <v>2025</v>
      </c>
      <c r="AK774" s="169"/>
      <c r="AL774" s="169"/>
      <c r="AM774" s="169"/>
      <c r="AN774" s="169"/>
      <c r="AO774" s="170" t="s">
        <v>16955</v>
      </c>
      <c r="AP774" s="170" t="s">
        <v>16936</v>
      </c>
      <c r="AQ774" s="170" t="s">
        <v>16952</v>
      </c>
      <c r="AR774" s="170" t="s">
        <v>16950</v>
      </c>
      <c r="AS774" s="170" t="s">
        <v>16944</v>
      </c>
      <c r="AT774" s="170" t="s">
        <v>16950</v>
      </c>
      <c r="AU774" s="170"/>
      <c r="AV774" s="170"/>
      <c r="AW774" s="170"/>
      <c r="AX774" s="170"/>
      <c r="AY774" s="170" t="s">
        <v>1267</v>
      </c>
      <c r="AZ774" s="171">
        <v>2600.9</v>
      </c>
      <c r="BA774" s="171">
        <v>650</v>
      </c>
      <c r="BB774" s="170" t="s">
        <v>17002</v>
      </c>
      <c r="BC774" s="170">
        <v>2008</v>
      </c>
      <c r="BD774" s="172"/>
      <c r="BE774" s="173">
        <f>BA774-O774</f>
        <v>0</v>
      </c>
      <c r="BL774" s="118" t="str">
        <f t="shared" si="347"/>
        <v>1539.800</v>
      </c>
      <c r="BO774" s="118" t="s">
        <v>3137</v>
      </c>
      <c r="BP774" s="118" t="s">
        <v>636</v>
      </c>
      <c r="BQ774" s="118" t="s">
        <v>2983</v>
      </c>
      <c r="BW774" s="118" t="s">
        <v>3137</v>
      </c>
      <c r="BX774" s="118" t="s">
        <v>636</v>
      </c>
      <c r="BY774" s="118" t="s">
        <v>2983</v>
      </c>
      <c r="CJ774" s="164">
        <f>F774-G774-H774-I774-J774-K774-L774-N774-P774-R774-T774-V774-W774-X774-Y774-Z774-AA774-AB774-AC774-AD774-AE774-AF774-AG774</f>
        <v>3.7834979593753815E-10</v>
      </c>
    </row>
    <row r="775" spans="1:88" x14ac:dyDescent="0.3">
      <c r="B775" s="196" t="s">
        <v>566</v>
      </c>
      <c r="C775" s="196"/>
      <c r="D775" s="196"/>
      <c r="E775" s="197"/>
      <c r="F775" s="161">
        <f t="shared" ref="F775:AG775" si="348">SUM(F776:F779)</f>
        <v>33197038.509999994</v>
      </c>
      <c r="G775" s="162">
        <f t="shared" si="348"/>
        <v>0</v>
      </c>
      <c r="H775" s="162">
        <f t="shared" si="348"/>
        <v>0</v>
      </c>
      <c r="I775" s="162">
        <f t="shared" si="348"/>
        <v>0</v>
      </c>
      <c r="J775" s="162">
        <f t="shared" si="348"/>
        <v>0</v>
      </c>
      <c r="K775" s="162">
        <f t="shared" si="348"/>
        <v>0</v>
      </c>
      <c r="L775" s="162">
        <f t="shared" si="348"/>
        <v>0</v>
      </c>
      <c r="M775" s="163">
        <f t="shared" si="348"/>
        <v>0</v>
      </c>
      <c r="N775" s="162">
        <f t="shared" si="348"/>
        <v>0</v>
      </c>
      <c r="O775" s="162">
        <f t="shared" si="348"/>
        <v>2907.3</v>
      </c>
      <c r="P775" s="162">
        <f t="shared" si="348"/>
        <v>28420178.529999997</v>
      </c>
      <c r="Q775" s="162">
        <f t="shared" si="348"/>
        <v>0</v>
      </c>
      <c r="R775" s="162">
        <f t="shared" si="348"/>
        <v>0</v>
      </c>
      <c r="S775" s="162">
        <f t="shared" si="348"/>
        <v>512</v>
      </c>
      <c r="T775" s="162">
        <f t="shared" si="348"/>
        <v>3356831.96</v>
      </c>
      <c r="U775" s="162">
        <f t="shared" si="348"/>
        <v>0</v>
      </c>
      <c r="V775" s="162">
        <f t="shared" si="348"/>
        <v>0</v>
      </c>
      <c r="W775" s="162">
        <f t="shared" si="348"/>
        <v>0</v>
      </c>
      <c r="X775" s="162">
        <f t="shared" si="348"/>
        <v>0</v>
      </c>
      <c r="Y775" s="162">
        <f t="shared" si="348"/>
        <v>0</v>
      </c>
      <c r="Z775" s="162">
        <f t="shared" si="348"/>
        <v>0</v>
      </c>
      <c r="AA775" s="162">
        <f t="shared" si="348"/>
        <v>0</v>
      </c>
      <c r="AB775" s="162">
        <f t="shared" si="348"/>
        <v>0</v>
      </c>
      <c r="AC775" s="162">
        <f t="shared" si="348"/>
        <v>0</v>
      </c>
      <c r="AD775" s="162">
        <f t="shared" si="348"/>
        <v>0</v>
      </c>
      <c r="AE775" s="162">
        <f t="shared" si="348"/>
        <v>680028.02</v>
      </c>
      <c r="AF775" s="162">
        <f t="shared" si="348"/>
        <v>740000</v>
      </c>
      <c r="AG775" s="162">
        <f t="shared" si="348"/>
        <v>0</v>
      </c>
      <c r="AH775" s="138" t="s">
        <v>17012</v>
      </c>
      <c r="AI775" s="138" t="s">
        <v>17012</v>
      </c>
      <c r="AJ775" s="138" t="s">
        <v>17012</v>
      </c>
      <c r="AK775" s="169"/>
      <c r="AL775" s="169"/>
      <c r="AM775" s="169"/>
      <c r="AN775" s="169"/>
      <c r="AO775" s="170"/>
      <c r="AP775" s="170"/>
      <c r="AQ775" s="170"/>
      <c r="AR775" s="170"/>
      <c r="AS775" s="170"/>
      <c r="AT775" s="170"/>
      <c r="AU775" s="170"/>
      <c r="AV775" s="170"/>
      <c r="AW775" s="170"/>
      <c r="AX775" s="170"/>
      <c r="AY775" s="170"/>
      <c r="AZ775" s="171"/>
      <c r="BA775" s="171"/>
      <c r="BB775" s="170"/>
      <c r="BC775" s="170"/>
      <c r="BD775" s="172"/>
      <c r="BE775" s="173">
        <f t="shared" si="346"/>
        <v>-2907.3</v>
      </c>
      <c r="BL775" s="118" t="e">
        <f t="shared" si="347"/>
        <v>#N/A</v>
      </c>
      <c r="BO775" s="118" t="s">
        <v>3880</v>
      </c>
      <c r="BP775" s="118" t="s">
        <v>3000</v>
      </c>
      <c r="BQ775" s="118" t="s">
        <v>2983</v>
      </c>
      <c r="BW775" s="118" t="s">
        <v>3880</v>
      </c>
      <c r="BX775" s="118" t="s">
        <v>3000</v>
      </c>
      <c r="BY775" s="118" t="s">
        <v>2983</v>
      </c>
      <c r="CJ775" s="164">
        <f t="shared" si="324"/>
        <v>-3.2596290111541748E-9</v>
      </c>
    </row>
    <row r="776" spans="1:88" x14ac:dyDescent="0.3">
      <c r="A776" s="118">
        <v>1</v>
      </c>
      <c r="B776" s="165">
        <f>SUBTOTAL(9,$A$740:A776)</f>
        <v>36</v>
      </c>
      <c r="C776" s="165"/>
      <c r="D776" s="175" t="s">
        <v>585</v>
      </c>
      <c r="E776" s="198" t="s">
        <v>17203</v>
      </c>
      <c r="F776" s="162">
        <f t="shared" ref="F776:F779" si="349">G776+H776+I776+J776+K776+L776+N776+P776+R776+T776+V776+W776+X776+Y776+Z776+AA776+AB776+AC776+AD776+AE776+AF776+AG776</f>
        <v>3608668.1600000001</v>
      </c>
      <c r="G776" s="178">
        <v>0</v>
      </c>
      <c r="H776" s="178">
        <v>0</v>
      </c>
      <c r="I776" s="178">
        <v>0</v>
      </c>
      <c r="J776" s="178">
        <v>0</v>
      </c>
      <c r="K776" s="178">
        <v>0</v>
      </c>
      <c r="L776" s="178">
        <v>0</v>
      </c>
      <c r="M776" s="195">
        <v>0</v>
      </c>
      <c r="N776" s="178">
        <v>0</v>
      </c>
      <c r="O776" s="162">
        <v>0</v>
      </c>
      <c r="P776" s="231">
        <v>0</v>
      </c>
      <c r="Q776" s="162">
        <v>0</v>
      </c>
      <c r="R776" s="231">
        <v>0</v>
      </c>
      <c r="S776" s="162">
        <v>512</v>
      </c>
      <c r="T776" s="162">
        <v>3356831.96</v>
      </c>
      <c r="U776" s="178">
        <v>0</v>
      </c>
      <c r="V776" s="178">
        <v>0</v>
      </c>
      <c r="W776" s="178">
        <v>0</v>
      </c>
      <c r="X776" s="178">
        <v>0</v>
      </c>
      <c r="Y776" s="178">
        <v>0</v>
      </c>
      <c r="Z776" s="178">
        <v>0</v>
      </c>
      <c r="AA776" s="178">
        <v>0</v>
      </c>
      <c r="AB776" s="178">
        <v>0</v>
      </c>
      <c r="AC776" s="178">
        <v>0</v>
      </c>
      <c r="AD776" s="178">
        <v>0</v>
      </c>
      <c r="AE776" s="162">
        <f>ROUND(T776*2.14%,2)</f>
        <v>71836.2</v>
      </c>
      <c r="AF776" s="178">
        <v>180000</v>
      </c>
      <c r="AG776" s="178">
        <v>0</v>
      </c>
      <c r="AH776" s="138">
        <v>2025</v>
      </c>
      <c r="AI776" s="138">
        <v>2025</v>
      </c>
      <c r="AJ776" s="138">
        <v>2025</v>
      </c>
      <c r="AK776" s="169"/>
      <c r="AL776" s="169"/>
      <c r="AM776" s="169"/>
      <c r="AN776" s="169"/>
      <c r="AO776" s="170" t="s">
        <v>16941</v>
      </c>
      <c r="AP776" s="170" t="s">
        <v>16945</v>
      </c>
      <c r="AQ776" s="170">
        <v>0</v>
      </c>
      <c r="AR776" s="170" t="s">
        <v>16946</v>
      </c>
      <c r="AS776" s="170" t="s">
        <v>16947</v>
      </c>
      <c r="AT776" s="170">
        <v>0</v>
      </c>
      <c r="AU776" s="170"/>
      <c r="AV776" s="170"/>
      <c r="AW776" s="170"/>
      <c r="AX776" s="170"/>
      <c r="AY776" s="170" t="s">
        <v>696</v>
      </c>
      <c r="AZ776" s="171">
        <v>398.8</v>
      </c>
      <c r="BA776" s="171">
        <v>395</v>
      </c>
      <c r="BB776" s="170" t="s">
        <v>2966</v>
      </c>
      <c r="BC776" s="170" t="s">
        <v>3197</v>
      </c>
      <c r="BD776" s="172"/>
      <c r="BE776" s="173">
        <f t="shared" si="346"/>
        <v>395</v>
      </c>
      <c r="BL776" s="118" t="str">
        <f t="shared" si="347"/>
        <v>398.800</v>
      </c>
      <c r="BO776" s="118" t="s">
        <v>3884</v>
      </c>
      <c r="BP776" s="118" t="s">
        <v>3243</v>
      </c>
      <c r="BQ776" s="118" t="s">
        <v>2983</v>
      </c>
      <c r="BW776" s="118" t="s">
        <v>3884</v>
      </c>
      <c r="BX776" s="118" t="s">
        <v>3243</v>
      </c>
      <c r="BY776" s="118" t="s">
        <v>2983</v>
      </c>
      <c r="CJ776" s="164">
        <f t="shared" si="324"/>
        <v>1.7462298274040222E-10</v>
      </c>
    </row>
    <row r="777" spans="1:88" x14ac:dyDescent="0.3">
      <c r="A777" s="118">
        <v>1</v>
      </c>
      <c r="B777" s="165">
        <f>SUBTOTAL(9,$A$740:A777)</f>
        <v>37</v>
      </c>
      <c r="C777" s="165"/>
      <c r="D777" s="175" t="s">
        <v>9794</v>
      </c>
      <c r="E777" s="198" t="s">
        <v>17203</v>
      </c>
      <c r="F777" s="162">
        <f t="shared" si="349"/>
        <v>7402352.04</v>
      </c>
      <c r="G777" s="178">
        <v>0</v>
      </c>
      <c r="H777" s="178">
        <v>0</v>
      </c>
      <c r="I777" s="178">
        <v>0</v>
      </c>
      <c r="J777" s="178">
        <v>0</v>
      </c>
      <c r="K777" s="178">
        <v>0</v>
      </c>
      <c r="L777" s="178">
        <v>0</v>
      </c>
      <c r="M777" s="195">
        <v>0</v>
      </c>
      <c r="N777" s="178">
        <v>0</v>
      </c>
      <c r="O777" s="162">
        <v>683.8</v>
      </c>
      <c r="P777" s="162">
        <v>7071031.96</v>
      </c>
      <c r="Q777" s="162">
        <v>0</v>
      </c>
      <c r="R777" s="231">
        <v>0</v>
      </c>
      <c r="S777" s="162">
        <v>0</v>
      </c>
      <c r="T777" s="231">
        <v>0</v>
      </c>
      <c r="U777" s="178">
        <v>0</v>
      </c>
      <c r="V777" s="178">
        <v>0</v>
      </c>
      <c r="W777" s="178">
        <v>0</v>
      </c>
      <c r="X777" s="178">
        <v>0</v>
      </c>
      <c r="Y777" s="178">
        <v>0</v>
      </c>
      <c r="Z777" s="178">
        <v>0</v>
      </c>
      <c r="AA777" s="178">
        <v>0</v>
      </c>
      <c r="AB777" s="178">
        <v>0</v>
      </c>
      <c r="AC777" s="178">
        <v>0</v>
      </c>
      <c r="AD777" s="178">
        <v>0</v>
      </c>
      <c r="AE777" s="162">
        <f>ROUND(P777*2.14%,2)</f>
        <v>151320.07999999999</v>
      </c>
      <c r="AF777" s="162">
        <v>180000</v>
      </c>
      <c r="AG777" s="178">
        <v>0</v>
      </c>
      <c r="AH777" s="138">
        <v>2025</v>
      </c>
      <c r="AI777" s="138">
        <v>2025</v>
      </c>
      <c r="AJ777" s="138">
        <v>2025</v>
      </c>
      <c r="AK777" s="169"/>
      <c r="AL777" s="169"/>
      <c r="AM777" s="169"/>
      <c r="AN777" s="169"/>
      <c r="AO777" s="170" t="s">
        <v>16946</v>
      </c>
      <c r="AP777" s="170" t="s">
        <v>16937</v>
      </c>
      <c r="AQ777" s="170"/>
      <c r="AR777" s="170" t="s">
        <v>16957</v>
      </c>
      <c r="AS777" s="170" t="s">
        <v>16958</v>
      </c>
      <c r="AT777" s="170"/>
      <c r="AU777" s="170"/>
      <c r="AV777" s="170"/>
      <c r="AW777" s="170"/>
      <c r="AX777" s="170"/>
      <c r="AY777" s="170"/>
      <c r="AZ777" s="171"/>
      <c r="BA777" s="171"/>
      <c r="BB777" s="170" t="s">
        <v>2966</v>
      </c>
      <c r="BC777" s="170"/>
      <c r="BD777" s="172"/>
      <c r="BE777" s="173"/>
      <c r="CJ777" s="164">
        <f t="shared" si="324"/>
        <v>8.7311491370201111E-11</v>
      </c>
    </row>
    <row r="778" spans="1:88" x14ac:dyDescent="0.3">
      <c r="A778" s="118">
        <v>1</v>
      </c>
      <c r="B778" s="165">
        <f>SUBTOTAL(9,$A$740:A778)</f>
        <v>38</v>
      </c>
      <c r="C778" s="165"/>
      <c r="D778" s="175" t="s">
        <v>581</v>
      </c>
      <c r="E778" s="198" t="s">
        <v>17203</v>
      </c>
      <c r="F778" s="162">
        <f t="shared" si="349"/>
        <v>10733008.819999998</v>
      </c>
      <c r="G778" s="178">
        <v>0</v>
      </c>
      <c r="H778" s="178">
        <v>0</v>
      </c>
      <c r="I778" s="178">
        <v>0</v>
      </c>
      <c r="J778" s="178">
        <v>0</v>
      </c>
      <c r="K778" s="178">
        <v>0</v>
      </c>
      <c r="L778" s="178">
        <v>0</v>
      </c>
      <c r="M778" s="195">
        <v>0</v>
      </c>
      <c r="N778" s="178">
        <v>0</v>
      </c>
      <c r="O778" s="162">
        <v>991.5</v>
      </c>
      <c r="P778" s="162">
        <v>10331906.029999999</v>
      </c>
      <c r="Q778" s="162">
        <v>0</v>
      </c>
      <c r="R778" s="231">
        <v>0</v>
      </c>
      <c r="S778" s="162">
        <v>0</v>
      </c>
      <c r="T778" s="231">
        <v>0</v>
      </c>
      <c r="U778" s="178">
        <v>0</v>
      </c>
      <c r="V778" s="178">
        <v>0</v>
      </c>
      <c r="W778" s="178">
        <v>0</v>
      </c>
      <c r="X778" s="178">
        <v>0</v>
      </c>
      <c r="Y778" s="178">
        <v>0</v>
      </c>
      <c r="Z778" s="178">
        <v>0</v>
      </c>
      <c r="AA778" s="178">
        <v>0</v>
      </c>
      <c r="AB778" s="178">
        <v>0</v>
      </c>
      <c r="AC778" s="178">
        <v>0</v>
      </c>
      <c r="AD778" s="178">
        <v>0</v>
      </c>
      <c r="AE778" s="162">
        <f>ROUND(P778*2.14%,2)</f>
        <v>221102.79</v>
      </c>
      <c r="AF778" s="162">
        <v>180000</v>
      </c>
      <c r="AG778" s="178">
        <v>0</v>
      </c>
      <c r="AH778" s="138">
        <v>2025</v>
      </c>
      <c r="AI778" s="138">
        <v>2025</v>
      </c>
      <c r="AJ778" s="138">
        <v>2025</v>
      </c>
      <c r="AK778" s="169"/>
      <c r="AL778" s="169"/>
      <c r="AM778" s="169"/>
      <c r="AN778" s="169"/>
      <c r="AO778" s="170" t="s">
        <v>16940</v>
      </c>
      <c r="AP778" s="170" t="s">
        <v>16937</v>
      </c>
      <c r="AQ778" s="170">
        <v>0</v>
      </c>
      <c r="AR778" s="170" t="s">
        <v>16950</v>
      </c>
      <c r="AS778" s="170" t="s">
        <v>16954</v>
      </c>
      <c r="AT778" s="170">
        <v>0</v>
      </c>
      <c r="AU778" s="170"/>
      <c r="AV778" s="170"/>
      <c r="AW778" s="170"/>
      <c r="AX778" s="170"/>
      <c r="AY778" s="170" t="s">
        <v>928</v>
      </c>
      <c r="AZ778" s="171">
        <v>917.3</v>
      </c>
      <c r="BA778" s="171">
        <v>991.5</v>
      </c>
      <c r="BB778" s="170" t="s">
        <v>2966</v>
      </c>
      <c r="BC778" s="170" t="s">
        <v>16998</v>
      </c>
      <c r="BD778" s="172"/>
      <c r="BE778" s="173">
        <f>BA778-O778</f>
        <v>0</v>
      </c>
      <c r="BL778" s="118" t="str">
        <f>VLOOKUP(D778,BO:BQ,3,FALSE)</f>
        <v>708.200</v>
      </c>
      <c r="BO778" s="118" t="s">
        <v>754</v>
      </c>
      <c r="BP778" s="118" t="s">
        <v>3043</v>
      </c>
      <c r="BQ778" s="118" t="s">
        <v>3881</v>
      </c>
      <c r="BW778" s="118" t="s">
        <v>754</v>
      </c>
      <c r="BX778" s="118" t="s">
        <v>3043</v>
      </c>
      <c r="BY778" s="118" t="s">
        <v>3881</v>
      </c>
      <c r="CJ778" s="164">
        <f t="shared" ref="CJ778:CJ839" si="350">F778-G778-H778-I778-J778-K778-L778-N778-P778-R778-T778-V778-W778-X778-Y778-Z778-AA778-AB778-AC778-AD778-AE778-AF778-AG778</f>
        <v>-9.0221874415874481E-10</v>
      </c>
    </row>
    <row r="779" spans="1:88" x14ac:dyDescent="0.3">
      <c r="A779" s="118">
        <v>1</v>
      </c>
      <c r="B779" s="165">
        <f>SUBTOTAL(9,$A$740:A779)</f>
        <v>39</v>
      </c>
      <c r="C779" s="165"/>
      <c r="D779" s="175" t="s">
        <v>571</v>
      </c>
      <c r="E779" s="198" t="s">
        <v>17203</v>
      </c>
      <c r="F779" s="162">
        <f t="shared" si="349"/>
        <v>11453009.489999998</v>
      </c>
      <c r="G779" s="178">
        <v>0</v>
      </c>
      <c r="H779" s="178">
        <v>0</v>
      </c>
      <c r="I779" s="178">
        <v>0</v>
      </c>
      <c r="J779" s="178">
        <v>0</v>
      </c>
      <c r="K779" s="178">
        <v>0</v>
      </c>
      <c r="L779" s="178">
        <v>0</v>
      </c>
      <c r="M779" s="195">
        <v>0</v>
      </c>
      <c r="N779" s="178">
        <v>0</v>
      </c>
      <c r="O779" s="162">
        <v>1232</v>
      </c>
      <c r="P779" s="162">
        <v>11017240.539999999</v>
      </c>
      <c r="Q779" s="162">
        <v>0</v>
      </c>
      <c r="R779" s="231">
        <v>0</v>
      </c>
      <c r="S779" s="162">
        <v>0</v>
      </c>
      <c r="T779" s="231">
        <v>0</v>
      </c>
      <c r="U779" s="178">
        <v>0</v>
      </c>
      <c r="V779" s="178">
        <v>0</v>
      </c>
      <c r="W779" s="178">
        <v>0</v>
      </c>
      <c r="X779" s="178">
        <v>0</v>
      </c>
      <c r="Y779" s="178">
        <v>0</v>
      </c>
      <c r="Z779" s="178">
        <v>0</v>
      </c>
      <c r="AA779" s="178">
        <v>0</v>
      </c>
      <c r="AB779" s="178">
        <v>0</v>
      </c>
      <c r="AC779" s="178">
        <v>0</v>
      </c>
      <c r="AD779" s="178">
        <v>0</v>
      </c>
      <c r="AE779" s="162">
        <f t="shared" ref="AE779" si="351">ROUND(P779*2.14%,2)</f>
        <v>235768.95</v>
      </c>
      <c r="AF779" s="178">
        <v>200000</v>
      </c>
      <c r="AG779" s="178">
        <v>0</v>
      </c>
      <c r="AH779" s="138">
        <v>2025</v>
      </c>
      <c r="AI779" s="138">
        <v>2025</v>
      </c>
      <c r="AJ779" s="138">
        <v>2025</v>
      </c>
      <c r="AK779" s="169"/>
      <c r="AL779" s="169"/>
      <c r="AM779" s="169"/>
      <c r="AN779" s="169"/>
      <c r="AO779" s="170" t="s">
        <v>16953</v>
      </c>
      <c r="AP779" s="170" t="s">
        <v>16942</v>
      </c>
      <c r="AQ779" s="170"/>
      <c r="AR779" s="170" t="s">
        <v>16944</v>
      </c>
      <c r="AS779" s="170" t="s">
        <v>16947</v>
      </c>
      <c r="AT779" s="170" t="s">
        <v>16950</v>
      </c>
      <c r="AU779" s="170"/>
      <c r="AV779" s="170"/>
      <c r="AW779" s="170"/>
      <c r="AX779" s="170"/>
      <c r="AY779" s="170"/>
      <c r="AZ779" s="171"/>
      <c r="BA779" s="171"/>
      <c r="BB779" s="170" t="s">
        <v>2966</v>
      </c>
      <c r="BC779" s="170"/>
      <c r="BD779" s="172"/>
      <c r="BE779" s="173"/>
      <c r="CJ779" s="164">
        <f t="shared" si="350"/>
        <v>-7.5669959187507629E-10</v>
      </c>
    </row>
    <row r="780" spans="1:88" x14ac:dyDescent="0.3">
      <c r="B780" s="196" t="s">
        <v>378</v>
      </c>
      <c r="C780" s="196"/>
      <c r="D780" s="196"/>
      <c r="E780" s="197"/>
      <c r="F780" s="161">
        <f>SUM(F781:F788)</f>
        <v>77095279.090000004</v>
      </c>
      <c r="G780" s="162">
        <f t="shared" ref="G780:AG780" si="352">SUM(G781:G788)</f>
        <v>0</v>
      </c>
      <c r="H780" s="162">
        <f t="shared" si="352"/>
        <v>0</v>
      </c>
      <c r="I780" s="162">
        <f t="shared" si="352"/>
        <v>0</v>
      </c>
      <c r="J780" s="162">
        <f t="shared" si="352"/>
        <v>0</v>
      </c>
      <c r="K780" s="162">
        <f t="shared" si="352"/>
        <v>0</v>
      </c>
      <c r="L780" s="162">
        <f t="shared" si="352"/>
        <v>0</v>
      </c>
      <c r="M780" s="163">
        <f t="shared" si="352"/>
        <v>2</v>
      </c>
      <c r="N780" s="162">
        <f t="shared" si="352"/>
        <v>4303035.04</v>
      </c>
      <c r="O780" s="162">
        <f t="shared" si="352"/>
        <v>8303</v>
      </c>
      <c r="P780" s="162">
        <f t="shared" si="352"/>
        <v>69669237.409999996</v>
      </c>
      <c r="Q780" s="162">
        <f t="shared" si="352"/>
        <v>0</v>
      </c>
      <c r="R780" s="162">
        <f t="shared" si="352"/>
        <v>0</v>
      </c>
      <c r="S780" s="162">
        <f t="shared" si="352"/>
        <v>0</v>
      </c>
      <c r="T780" s="162">
        <f t="shared" si="352"/>
        <v>0</v>
      </c>
      <c r="U780" s="162">
        <f t="shared" si="352"/>
        <v>0</v>
      </c>
      <c r="V780" s="162">
        <f t="shared" si="352"/>
        <v>0</v>
      </c>
      <c r="W780" s="162">
        <f t="shared" si="352"/>
        <v>0</v>
      </c>
      <c r="X780" s="162">
        <f t="shared" si="352"/>
        <v>0</v>
      </c>
      <c r="Y780" s="162">
        <f t="shared" si="352"/>
        <v>0</v>
      </c>
      <c r="Z780" s="162">
        <f t="shared" si="352"/>
        <v>0</v>
      </c>
      <c r="AA780" s="162">
        <f t="shared" si="352"/>
        <v>0</v>
      </c>
      <c r="AB780" s="162">
        <f t="shared" si="352"/>
        <v>0</v>
      </c>
      <c r="AC780" s="162">
        <f t="shared" si="352"/>
        <v>0</v>
      </c>
      <c r="AD780" s="162">
        <f t="shared" si="352"/>
        <v>0</v>
      </c>
      <c r="AE780" s="162">
        <f t="shared" si="352"/>
        <v>1583006.6400000001</v>
      </c>
      <c r="AF780" s="162">
        <f t="shared" si="352"/>
        <v>1540000</v>
      </c>
      <c r="AG780" s="162">
        <f t="shared" si="352"/>
        <v>0</v>
      </c>
      <c r="AH780" s="138" t="s">
        <v>17012</v>
      </c>
      <c r="AI780" s="138" t="s">
        <v>17012</v>
      </c>
      <c r="AJ780" s="138" t="s">
        <v>17012</v>
      </c>
      <c r="AK780" s="169"/>
      <c r="AL780" s="169"/>
      <c r="AM780" s="169"/>
      <c r="AN780" s="169"/>
      <c r="AO780" s="170"/>
      <c r="AP780" s="170"/>
      <c r="AQ780" s="170"/>
      <c r="AR780" s="170"/>
      <c r="AS780" s="170"/>
      <c r="AT780" s="170"/>
      <c r="AU780" s="170"/>
      <c r="AV780" s="170"/>
      <c r="AW780" s="170"/>
      <c r="AX780" s="170"/>
      <c r="AY780" s="170"/>
      <c r="AZ780" s="171"/>
      <c r="BA780" s="171"/>
      <c r="BB780" s="170"/>
      <c r="BC780" s="170"/>
      <c r="BD780" s="172"/>
      <c r="BE780" s="173">
        <f t="shared" ref="BE780:BE787" si="353">BA780-O780</f>
        <v>-8303</v>
      </c>
      <c r="BL780" s="118" t="e">
        <f>VLOOKUP(D780,BO:BQ,3,FALSE)</f>
        <v>#N/A</v>
      </c>
      <c r="BO780" s="118" t="s">
        <v>3644</v>
      </c>
      <c r="BP780" s="118" t="s">
        <v>657</v>
      </c>
      <c r="BQ780" s="118" t="s">
        <v>3380</v>
      </c>
      <c r="BW780" s="118" t="s">
        <v>3644</v>
      </c>
      <c r="BX780" s="118" t="s">
        <v>657</v>
      </c>
      <c r="BY780" s="118" t="s">
        <v>3380</v>
      </c>
      <c r="CJ780" s="164">
        <f t="shared" si="350"/>
        <v>4.6566128730773926E-10</v>
      </c>
    </row>
    <row r="781" spans="1:88" x14ac:dyDescent="0.3">
      <c r="A781" s="118">
        <v>1</v>
      </c>
      <c r="B781" s="165">
        <f>SUBTOTAL(9,$A$740:A781)</f>
        <v>40</v>
      </c>
      <c r="C781" s="165"/>
      <c r="D781" s="196" t="s">
        <v>11319</v>
      </c>
      <c r="E781" s="198" t="s">
        <v>17204</v>
      </c>
      <c r="F781" s="162">
        <f t="shared" ref="F781:F788" si="354">G781+H781+I781+J781+K781+L781+N781+P781+R781+T781+V781+W781+X781+Y781+Z781+AA781+AB781+AC781+AD781+AE781+AF781+AG781</f>
        <v>2377560</v>
      </c>
      <c r="G781" s="178">
        <v>0</v>
      </c>
      <c r="H781" s="178">
        <v>0</v>
      </c>
      <c r="I781" s="178">
        <v>0</v>
      </c>
      <c r="J781" s="178">
        <v>0</v>
      </c>
      <c r="K781" s="178">
        <v>0</v>
      </c>
      <c r="L781" s="178">
        <v>0</v>
      </c>
      <c r="M781" s="195">
        <v>1</v>
      </c>
      <c r="N781" s="162">
        <v>2151517.52</v>
      </c>
      <c r="O781" s="202">
        <v>0</v>
      </c>
      <c r="P781" s="202">
        <v>0</v>
      </c>
      <c r="Q781" s="178">
        <v>0</v>
      </c>
      <c r="R781" s="178">
        <v>0</v>
      </c>
      <c r="S781" s="178">
        <v>0</v>
      </c>
      <c r="T781" s="178">
        <v>0</v>
      </c>
      <c r="U781" s="178">
        <v>0</v>
      </c>
      <c r="V781" s="178">
        <v>0</v>
      </c>
      <c r="W781" s="178">
        <v>0</v>
      </c>
      <c r="X781" s="178">
        <v>0</v>
      </c>
      <c r="Y781" s="178">
        <v>0</v>
      </c>
      <c r="Z781" s="178">
        <v>0</v>
      </c>
      <c r="AA781" s="178">
        <v>0</v>
      </c>
      <c r="AB781" s="178">
        <v>0</v>
      </c>
      <c r="AC781" s="178">
        <v>0</v>
      </c>
      <c r="AD781" s="178">
        <v>0</v>
      </c>
      <c r="AE781" s="162">
        <f>ROUND(N781*2.14%,2)+0.01</f>
        <v>46042.48</v>
      </c>
      <c r="AF781" s="162">
        <v>180000</v>
      </c>
      <c r="AG781" s="178">
        <v>0</v>
      </c>
      <c r="AH781" s="138">
        <v>2025</v>
      </c>
      <c r="AI781" s="138">
        <v>2025</v>
      </c>
      <c r="AJ781" s="138">
        <v>2025</v>
      </c>
      <c r="AK781" s="169"/>
      <c r="AL781" s="169"/>
      <c r="AM781" s="169"/>
      <c r="AN781" s="169"/>
      <c r="AO781" s="170">
        <v>2017</v>
      </c>
      <c r="AP781" s="170">
        <v>2018</v>
      </c>
      <c r="AQ781" s="170" t="s">
        <v>16955</v>
      </c>
      <c r="AR781" s="170">
        <v>2020</v>
      </c>
      <c r="AS781" s="170" t="s">
        <v>16950</v>
      </c>
      <c r="AT781" s="170" t="s">
        <v>16950</v>
      </c>
      <c r="AU781" s="170"/>
      <c r="AV781" s="170" t="s">
        <v>17011</v>
      </c>
      <c r="AW781" s="170"/>
      <c r="AX781" s="170"/>
      <c r="AY781" s="170"/>
      <c r="AZ781" s="171"/>
      <c r="BA781" s="171"/>
      <c r="BB781" s="170" t="s">
        <v>2989</v>
      </c>
      <c r="BC781" s="170"/>
      <c r="BD781" s="172"/>
      <c r="BE781" s="173">
        <f t="shared" si="353"/>
        <v>0</v>
      </c>
      <c r="CJ781" s="164">
        <f t="shared" si="350"/>
        <v>-2.9103830456733704E-11</v>
      </c>
    </row>
    <row r="782" spans="1:88" x14ac:dyDescent="0.3">
      <c r="A782" s="118">
        <v>1</v>
      </c>
      <c r="B782" s="165">
        <f>SUBTOTAL(9,$A$740:A782)</f>
        <v>41</v>
      </c>
      <c r="C782" s="165"/>
      <c r="D782" s="175" t="s">
        <v>446</v>
      </c>
      <c r="E782" s="198" t="s">
        <v>17204</v>
      </c>
      <c r="F782" s="162">
        <f t="shared" si="354"/>
        <v>10682613.92</v>
      </c>
      <c r="G782" s="178">
        <v>0</v>
      </c>
      <c r="H782" s="178">
        <v>0</v>
      </c>
      <c r="I782" s="178">
        <v>0</v>
      </c>
      <c r="J782" s="178">
        <v>0</v>
      </c>
      <c r="K782" s="178">
        <v>0</v>
      </c>
      <c r="L782" s="178">
        <v>0</v>
      </c>
      <c r="M782" s="195">
        <v>0</v>
      </c>
      <c r="N782" s="178">
        <v>0</v>
      </c>
      <c r="O782" s="162">
        <v>1198</v>
      </c>
      <c r="P782" s="162">
        <v>10262986.02</v>
      </c>
      <c r="Q782" s="178">
        <v>0</v>
      </c>
      <c r="R782" s="178">
        <v>0</v>
      </c>
      <c r="S782" s="178">
        <v>0</v>
      </c>
      <c r="T782" s="178">
        <v>0</v>
      </c>
      <c r="U782" s="178">
        <v>0</v>
      </c>
      <c r="V782" s="178">
        <v>0</v>
      </c>
      <c r="W782" s="178">
        <v>0</v>
      </c>
      <c r="X782" s="178">
        <v>0</v>
      </c>
      <c r="Y782" s="178">
        <v>0</v>
      </c>
      <c r="Z782" s="178">
        <v>0</v>
      </c>
      <c r="AA782" s="178">
        <v>0</v>
      </c>
      <c r="AB782" s="178">
        <v>0</v>
      </c>
      <c r="AC782" s="178">
        <v>0</v>
      </c>
      <c r="AD782" s="178">
        <v>0</v>
      </c>
      <c r="AE782" s="162">
        <f t="shared" ref="AE782:AE787" si="355">ROUND(P782*2.14%,2)</f>
        <v>219627.9</v>
      </c>
      <c r="AF782" s="178">
        <v>200000</v>
      </c>
      <c r="AG782" s="178">
        <v>0</v>
      </c>
      <c r="AH782" s="138">
        <v>2025</v>
      </c>
      <c r="AI782" s="138">
        <v>2025</v>
      </c>
      <c r="AJ782" s="138">
        <v>2025</v>
      </c>
      <c r="AK782" s="169"/>
      <c r="AL782" s="169"/>
      <c r="AM782" s="169"/>
      <c r="AN782" s="169"/>
      <c r="AO782" s="170" t="s">
        <v>16940</v>
      </c>
      <c r="AP782" s="170" t="s">
        <v>16942</v>
      </c>
      <c r="AQ782" s="170">
        <v>0</v>
      </c>
      <c r="AR782" s="170" t="s">
        <v>16950</v>
      </c>
      <c r="AS782" s="170" t="s">
        <v>16938</v>
      </c>
      <c r="AT782" s="170" t="s">
        <v>16950</v>
      </c>
      <c r="AU782" s="170"/>
      <c r="AV782" s="170"/>
      <c r="AW782" s="170"/>
      <c r="AX782" s="170"/>
      <c r="AY782" s="170" t="s">
        <v>923</v>
      </c>
      <c r="AZ782" s="171">
        <v>7737.4</v>
      </c>
      <c r="BA782" s="171">
        <v>1198.2</v>
      </c>
      <c r="BB782" s="170" t="s">
        <v>2989</v>
      </c>
      <c r="BC782" s="170" t="s">
        <v>16998</v>
      </c>
      <c r="BD782" s="172"/>
      <c r="BE782" s="173">
        <f t="shared" si="353"/>
        <v>0.20000000000004547</v>
      </c>
      <c r="BL782" s="118" t="str">
        <f>VLOOKUP(D782,BO:BQ,3,FALSE)</f>
        <v>1535.000</v>
      </c>
      <c r="BO782" s="118" t="s">
        <v>3645</v>
      </c>
      <c r="BP782" s="118" t="s">
        <v>2983</v>
      </c>
      <c r="BQ782" s="118" t="s">
        <v>3646</v>
      </c>
      <c r="BW782" s="118" t="s">
        <v>3645</v>
      </c>
      <c r="BX782" s="118" t="s">
        <v>2983</v>
      </c>
      <c r="BY782" s="118" t="s">
        <v>3646</v>
      </c>
      <c r="CJ782" s="164">
        <f t="shared" si="350"/>
        <v>3.7834979593753815E-10</v>
      </c>
    </row>
    <row r="783" spans="1:88" x14ac:dyDescent="0.3">
      <c r="A783" s="118">
        <v>1</v>
      </c>
      <c r="B783" s="165">
        <f>SUBTOTAL(9,$A$740:A783)</f>
        <v>42</v>
      </c>
      <c r="C783" s="165"/>
      <c r="D783" s="175" t="s">
        <v>447</v>
      </c>
      <c r="E783" s="198" t="s">
        <v>17204</v>
      </c>
      <c r="F783" s="162">
        <f t="shared" si="354"/>
        <v>22533360.080000002</v>
      </c>
      <c r="G783" s="178">
        <v>0</v>
      </c>
      <c r="H783" s="178">
        <v>0</v>
      </c>
      <c r="I783" s="178">
        <v>0</v>
      </c>
      <c r="J783" s="178">
        <v>0</v>
      </c>
      <c r="K783" s="178">
        <v>0</v>
      </c>
      <c r="L783" s="178">
        <v>0</v>
      </c>
      <c r="M783" s="195">
        <v>0</v>
      </c>
      <c r="N783" s="178">
        <v>0</v>
      </c>
      <c r="O783" s="162">
        <v>2527</v>
      </c>
      <c r="P783" s="162">
        <v>21865439.670000002</v>
      </c>
      <c r="Q783" s="178">
        <v>0</v>
      </c>
      <c r="R783" s="178">
        <v>0</v>
      </c>
      <c r="S783" s="178">
        <v>0</v>
      </c>
      <c r="T783" s="178">
        <v>0</v>
      </c>
      <c r="U783" s="178">
        <v>0</v>
      </c>
      <c r="V783" s="178">
        <v>0</v>
      </c>
      <c r="W783" s="178">
        <v>0</v>
      </c>
      <c r="X783" s="178">
        <v>0</v>
      </c>
      <c r="Y783" s="178">
        <v>0</v>
      </c>
      <c r="Z783" s="178">
        <v>0</v>
      </c>
      <c r="AA783" s="178">
        <v>0</v>
      </c>
      <c r="AB783" s="178">
        <v>0</v>
      </c>
      <c r="AC783" s="178">
        <v>0</v>
      </c>
      <c r="AD783" s="178">
        <v>0</v>
      </c>
      <c r="AE783" s="162">
        <f t="shared" si="355"/>
        <v>467920.41</v>
      </c>
      <c r="AF783" s="178">
        <v>200000</v>
      </c>
      <c r="AG783" s="178">
        <v>0</v>
      </c>
      <c r="AH783" s="138">
        <v>2025</v>
      </c>
      <c r="AI783" s="138">
        <v>2025</v>
      </c>
      <c r="AJ783" s="138">
        <v>2025</v>
      </c>
      <c r="AK783" s="169"/>
      <c r="AL783" s="169"/>
      <c r="AM783" s="169"/>
      <c r="AN783" s="169"/>
      <c r="AO783" s="170" t="s">
        <v>16946</v>
      </c>
      <c r="AP783" s="170" t="s">
        <v>16937</v>
      </c>
      <c r="AQ783" s="170">
        <v>0</v>
      </c>
      <c r="AR783" s="170" t="s">
        <v>16957</v>
      </c>
      <c r="AS783" s="170" t="s">
        <v>16958</v>
      </c>
      <c r="AT783" s="170" t="s">
        <v>16950</v>
      </c>
      <c r="AU783" s="170"/>
      <c r="AV783" s="170"/>
      <c r="AW783" s="170"/>
      <c r="AX783" s="170"/>
      <c r="AY783" s="170" t="s">
        <v>780</v>
      </c>
      <c r="AZ783" s="171">
        <v>6247.2</v>
      </c>
      <c r="BA783" s="171">
        <v>2527</v>
      </c>
      <c r="BB783" s="170" t="s">
        <v>2966</v>
      </c>
      <c r="BC783" s="170" t="s">
        <v>16998</v>
      </c>
      <c r="BD783" s="172"/>
      <c r="BE783" s="173">
        <f t="shared" si="353"/>
        <v>0</v>
      </c>
      <c r="BL783" s="118" t="str">
        <f>VLOOKUP(D783,BO:BQ,3,FALSE)</f>
        <v>1615.100</v>
      </c>
      <c r="BO783" s="118" t="s">
        <v>3647</v>
      </c>
      <c r="BP783" s="118" t="s">
        <v>16975</v>
      </c>
      <c r="BQ783" s="118" t="s">
        <v>770</v>
      </c>
      <c r="BW783" s="118" t="s">
        <v>3647</v>
      </c>
      <c r="BX783" s="118" t="s">
        <v>16975</v>
      </c>
      <c r="BY783" s="118" t="s">
        <v>770</v>
      </c>
      <c r="CJ783" s="164">
        <f t="shared" si="350"/>
        <v>1.7462298274040222E-10</v>
      </c>
    </row>
    <row r="784" spans="1:88" x14ac:dyDescent="0.3">
      <c r="A784" s="118">
        <v>1</v>
      </c>
      <c r="B784" s="165">
        <f>SUBTOTAL(9,$A$740:A784)</f>
        <v>43</v>
      </c>
      <c r="C784" s="165"/>
      <c r="D784" s="175" t="s">
        <v>11461</v>
      </c>
      <c r="E784" s="198" t="s">
        <v>17204</v>
      </c>
      <c r="F784" s="162">
        <f t="shared" si="354"/>
        <v>4718336</v>
      </c>
      <c r="G784" s="178">
        <v>0</v>
      </c>
      <c r="H784" s="178">
        <v>0</v>
      </c>
      <c r="I784" s="178">
        <v>0</v>
      </c>
      <c r="J784" s="178">
        <v>0</v>
      </c>
      <c r="K784" s="178">
        <v>0</v>
      </c>
      <c r="L784" s="178">
        <v>0</v>
      </c>
      <c r="M784" s="195">
        <v>0</v>
      </c>
      <c r="N784" s="178">
        <v>0</v>
      </c>
      <c r="O784" s="162">
        <v>560</v>
      </c>
      <c r="P784" s="162">
        <v>4443250.4400000004</v>
      </c>
      <c r="Q784" s="178">
        <v>0</v>
      </c>
      <c r="R784" s="178">
        <v>0</v>
      </c>
      <c r="S784" s="178">
        <v>0</v>
      </c>
      <c r="T784" s="178">
        <v>0</v>
      </c>
      <c r="U784" s="178">
        <v>0</v>
      </c>
      <c r="V784" s="178">
        <v>0</v>
      </c>
      <c r="W784" s="178">
        <v>0</v>
      </c>
      <c r="X784" s="178">
        <v>0</v>
      </c>
      <c r="Y784" s="178">
        <v>0</v>
      </c>
      <c r="Z784" s="178">
        <v>0</v>
      </c>
      <c r="AA784" s="178">
        <v>0</v>
      </c>
      <c r="AB784" s="178">
        <v>0</v>
      </c>
      <c r="AC784" s="178">
        <v>0</v>
      </c>
      <c r="AD784" s="178">
        <v>0</v>
      </c>
      <c r="AE784" s="162">
        <f t="shared" si="355"/>
        <v>95085.56</v>
      </c>
      <c r="AF784" s="162">
        <v>180000</v>
      </c>
      <c r="AG784" s="178">
        <v>0</v>
      </c>
      <c r="AH784" s="138">
        <v>2025</v>
      </c>
      <c r="AI784" s="138">
        <v>2025</v>
      </c>
      <c r="AJ784" s="138">
        <v>2025</v>
      </c>
      <c r="AK784" s="169"/>
      <c r="AL784" s="169"/>
      <c r="AM784" s="169"/>
      <c r="AN784" s="169"/>
      <c r="AO784" s="170" t="s">
        <v>16939</v>
      </c>
      <c r="AP784" s="170" t="s">
        <v>16951</v>
      </c>
      <c r="AQ784" s="170"/>
      <c r="AR784" s="170" t="s">
        <v>16941</v>
      </c>
      <c r="AS784" s="170" t="s">
        <v>16952</v>
      </c>
      <c r="AT784" s="170"/>
      <c r="AU784" s="170"/>
      <c r="AV784" s="170"/>
      <c r="AW784" s="170"/>
      <c r="AX784" s="170"/>
      <c r="AY784" s="170">
        <v>1959</v>
      </c>
      <c r="AZ784" s="171">
        <v>305.39999999999998</v>
      </c>
      <c r="BA784" s="171">
        <v>560</v>
      </c>
      <c r="BB784" s="170" t="s">
        <v>2966</v>
      </c>
      <c r="BC784" s="170" t="s">
        <v>16998</v>
      </c>
      <c r="BD784" s="172"/>
      <c r="BE784" s="173">
        <f t="shared" si="353"/>
        <v>0</v>
      </c>
      <c r="CJ784" s="164">
        <f t="shared" si="350"/>
        <v>-4.0745362639427185E-10</v>
      </c>
    </row>
    <row r="785" spans="1:88" x14ac:dyDescent="0.3">
      <c r="A785" s="118">
        <v>1</v>
      </c>
      <c r="B785" s="165">
        <f>SUBTOTAL(9,$A$740:A785)</f>
        <v>44</v>
      </c>
      <c r="C785" s="165"/>
      <c r="D785" s="175" t="s">
        <v>448</v>
      </c>
      <c r="E785" s="198" t="s">
        <v>17204</v>
      </c>
      <c r="F785" s="162">
        <f t="shared" si="354"/>
        <v>10376037.890000001</v>
      </c>
      <c r="G785" s="178">
        <v>0</v>
      </c>
      <c r="H785" s="178">
        <v>0</v>
      </c>
      <c r="I785" s="178">
        <v>0</v>
      </c>
      <c r="J785" s="178">
        <v>0</v>
      </c>
      <c r="K785" s="178">
        <v>0</v>
      </c>
      <c r="L785" s="178">
        <v>0</v>
      </c>
      <c r="M785" s="195">
        <v>0</v>
      </c>
      <c r="N785" s="178">
        <v>0</v>
      </c>
      <c r="O785" s="162">
        <v>1166</v>
      </c>
      <c r="P785" s="162">
        <v>9962833.2599999998</v>
      </c>
      <c r="Q785" s="178">
        <v>0</v>
      </c>
      <c r="R785" s="178">
        <v>0</v>
      </c>
      <c r="S785" s="178">
        <v>0</v>
      </c>
      <c r="T785" s="178">
        <v>0</v>
      </c>
      <c r="U785" s="178">
        <v>0</v>
      </c>
      <c r="V785" s="178">
        <v>0</v>
      </c>
      <c r="W785" s="178">
        <v>0</v>
      </c>
      <c r="X785" s="178">
        <v>0</v>
      </c>
      <c r="Y785" s="178">
        <v>0</v>
      </c>
      <c r="Z785" s="178">
        <v>0</v>
      </c>
      <c r="AA785" s="178">
        <v>0</v>
      </c>
      <c r="AB785" s="178">
        <v>0</v>
      </c>
      <c r="AC785" s="178">
        <v>0</v>
      </c>
      <c r="AD785" s="178">
        <v>0</v>
      </c>
      <c r="AE785" s="162">
        <f t="shared" si="355"/>
        <v>213204.63</v>
      </c>
      <c r="AF785" s="178">
        <v>200000</v>
      </c>
      <c r="AG785" s="178">
        <v>0</v>
      </c>
      <c r="AH785" s="138">
        <v>2025</v>
      </c>
      <c r="AI785" s="138">
        <v>2025</v>
      </c>
      <c r="AJ785" s="138">
        <v>2025</v>
      </c>
      <c r="AK785" s="169"/>
      <c r="AL785" s="169"/>
      <c r="AM785" s="169"/>
      <c r="AN785" s="169"/>
      <c r="AO785" s="170" t="s">
        <v>16946</v>
      </c>
      <c r="AP785" s="170" t="s">
        <v>16948</v>
      </c>
      <c r="AQ785" s="170">
        <v>0</v>
      </c>
      <c r="AR785" s="170" t="s">
        <v>16957</v>
      </c>
      <c r="AS785" s="170" t="s">
        <v>16958</v>
      </c>
      <c r="AT785" s="170" t="s">
        <v>16950</v>
      </c>
      <c r="AU785" s="170"/>
      <c r="AV785" s="170"/>
      <c r="AW785" s="170"/>
      <c r="AX785" s="170"/>
      <c r="AY785" s="170" t="s">
        <v>841</v>
      </c>
      <c r="AZ785" s="171">
        <v>3635.2</v>
      </c>
      <c r="BA785" s="171">
        <v>1160</v>
      </c>
      <c r="BB785" s="170" t="s">
        <v>2966</v>
      </c>
      <c r="BC785" s="170" t="s">
        <v>16998</v>
      </c>
      <c r="BD785" s="172"/>
      <c r="BE785" s="173">
        <f t="shared" si="353"/>
        <v>-6</v>
      </c>
      <c r="BL785" s="118" t="str">
        <f>VLOOKUP(D785,BO:BQ,3,FALSE)</f>
        <v>962.000</v>
      </c>
      <c r="BO785" s="118" t="s">
        <v>3648</v>
      </c>
      <c r="BP785" s="118" t="s">
        <v>3243</v>
      </c>
      <c r="BQ785" s="118" t="s">
        <v>3650</v>
      </c>
      <c r="BW785" s="118" t="s">
        <v>3648</v>
      </c>
      <c r="BX785" s="118" t="s">
        <v>3243</v>
      </c>
      <c r="BY785" s="118" t="s">
        <v>3650</v>
      </c>
      <c r="CJ785" s="164">
        <f t="shared" si="350"/>
        <v>8.149072527885437E-10</v>
      </c>
    </row>
    <row r="786" spans="1:88" x14ac:dyDescent="0.3">
      <c r="A786" s="118">
        <v>1</v>
      </c>
      <c r="B786" s="165">
        <f>SUBTOTAL(9,$A$740:A786)</f>
        <v>45</v>
      </c>
      <c r="C786" s="165"/>
      <c r="D786" s="175" t="s">
        <v>449</v>
      </c>
      <c r="E786" s="198" t="s">
        <v>17204</v>
      </c>
      <c r="F786" s="162">
        <f t="shared" si="354"/>
        <v>14492032</v>
      </c>
      <c r="G786" s="178">
        <v>0</v>
      </c>
      <c r="H786" s="178">
        <v>0</v>
      </c>
      <c r="I786" s="178">
        <v>0</v>
      </c>
      <c r="J786" s="178">
        <v>0</v>
      </c>
      <c r="K786" s="178">
        <v>0</v>
      </c>
      <c r="L786" s="178">
        <v>0</v>
      </c>
      <c r="M786" s="195">
        <v>0</v>
      </c>
      <c r="N786" s="178">
        <v>0</v>
      </c>
      <c r="O786" s="162">
        <v>1720</v>
      </c>
      <c r="P786" s="162">
        <v>13992590.560000001</v>
      </c>
      <c r="Q786" s="178">
        <v>0</v>
      </c>
      <c r="R786" s="178">
        <v>0</v>
      </c>
      <c r="S786" s="178">
        <v>0</v>
      </c>
      <c r="T786" s="178">
        <v>0</v>
      </c>
      <c r="U786" s="178">
        <v>0</v>
      </c>
      <c r="V786" s="178">
        <v>0</v>
      </c>
      <c r="W786" s="178">
        <v>0</v>
      </c>
      <c r="X786" s="178">
        <v>0</v>
      </c>
      <c r="Y786" s="178">
        <v>0</v>
      </c>
      <c r="Z786" s="178">
        <v>0</v>
      </c>
      <c r="AA786" s="178">
        <v>0</v>
      </c>
      <c r="AB786" s="178">
        <v>0</v>
      </c>
      <c r="AC786" s="178">
        <v>0</v>
      </c>
      <c r="AD786" s="178">
        <v>0</v>
      </c>
      <c r="AE786" s="162">
        <f t="shared" si="355"/>
        <v>299441.44</v>
      </c>
      <c r="AF786" s="178">
        <v>200000</v>
      </c>
      <c r="AG786" s="178">
        <v>0</v>
      </c>
      <c r="AH786" s="138">
        <v>2025</v>
      </c>
      <c r="AI786" s="138">
        <v>2025</v>
      </c>
      <c r="AJ786" s="138">
        <v>2025</v>
      </c>
      <c r="AK786" s="169"/>
      <c r="AL786" s="169"/>
      <c r="AM786" s="169"/>
      <c r="AN786" s="169"/>
      <c r="AO786" s="170" t="s">
        <v>16946</v>
      </c>
      <c r="AP786" s="170" t="s">
        <v>16956</v>
      </c>
      <c r="AQ786" s="170">
        <v>0</v>
      </c>
      <c r="AR786" s="170" t="s">
        <v>16957</v>
      </c>
      <c r="AS786" s="170" t="s">
        <v>16958</v>
      </c>
      <c r="AT786" s="170" t="s">
        <v>16950</v>
      </c>
      <c r="AU786" s="170"/>
      <c r="AV786" s="170"/>
      <c r="AW786" s="170"/>
      <c r="AX786" s="170"/>
      <c r="AY786" s="170" t="s">
        <v>663</v>
      </c>
      <c r="AZ786" s="171">
        <v>5101.55</v>
      </c>
      <c r="BA786" s="171">
        <v>1727</v>
      </c>
      <c r="BB786" s="170" t="s">
        <v>2966</v>
      </c>
      <c r="BC786" s="170" t="s">
        <v>16998</v>
      </c>
      <c r="BD786" s="172"/>
      <c r="BE786" s="173">
        <f t="shared" si="353"/>
        <v>7</v>
      </c>
      <c r="BL786" s="118" t="str">
        <f>VLOOKUP(D786,BO:BQ,3,FALSE)</f>
        <v>1328.900</v>
      </c>
      <c r="BO786" s="118" t="s">
        <v>517</v>
      </c>
      <c r="BP786" s="118" t="s">
        <v>715</v>
      </c>
      <c r="BQ786" s="118" t="s">
        <v>3393</v>
      </c>
      <c r="BW786" s="118" t="s">
        <v>517</v>
      </c>
      <c r="BX786" s="118" t="s">
        <v>715</v>
      </c>
      <c r="BY786" s="118" t="s">
        <v>3393</v>
      </c>
      <c r="CJ786" s="164">
        <f t="shared" si="350"/>
        <v>-5.2386894822120667E-10</v>
      </c>
    </row>
    <row r="787" spans="1:88" x14ac:dyDescent="0.3">
      <c r="A787" s="118">
        <v>1</v>
      </c>
      <c r="B787" s="165">
        <f>SUBTOTAL(9,$A$740:A787)</f>
        <v>46</v>
      </c>
      <c r="C787" s="165"/>
      <c r="D787" s="175" t="s">
        <v>451</v>
      </c>
      <c r="E787" s="198" t="s">
        <v>17204</v>
      </c>
      <c r="F787" s="162">
        <f t="shared" si="354"/>
        <v>9537779.2000000011</v>
      </c>
      <c r="G787" s="178">
        <v>0</v>
      </c>
      <c r="H787" s="178">
        <v>0</v>
      </c>
      <c r="I787" s="178">
        <v>0</v>
      </c>
      <c r="J787" s="178">
        <v>0</v>
      </c>
      <c r="K787" s="178">
        <v>0</v>
      </c>
      <c r="L787" s="178">
        <v>0</v>
      </c>
      <c r="M787" s="195">
        <v>0</v>
      </c>
      <c r="N787" s="178">
        <v>0</v>
      </c>
      <c r="O787" s="162">
        <v>1132</v>
      </c>
      <c r="P787" s="162">
        <v>9142137.4600000009</v>
      </c>
      <c r="Q787" s="178">
        <v>0</v>
      </c>
      <c r="R787" s="178">
        <v>0</v>
      </c>
      <c r="S787" s="178">
        <v>0</v>
      </c>
      <c r="T787" s="178">
        <v>0</v>
      </c>
      <c r="U787" s="178">
        <v>0</v>
      </c>
      <c r="V787" s="178">
        <v>0</v>
      </c>
      <c r="W787" s="178">
        <v>0</v>
      </c>
      <c r="X787" s="178">
        <v>0</v>
      </c>
      <c r="Y787" s="178">
        <v>0</v>
      </c>
      <c r="Z787" s="178">
        <v>0</v>
      </c>
      <c r="AA787" s="178">
        <v>0</v>
      </c>
      <c r="AB787" s="178">
        <v>0</v>
      </c>
      <c r="AC787" s="178">
        <v>0</v>
      </c>
      <c r="AD787" s="178">
        <v>0</v>
      </c>
      <c r="AE787" s="162">
        <f t="shared" si="355"/>
        <v>195641.74</v>
      </c>
      <c r="AF787" s="178">
        <v>200000</v>
      </c>
      <c r="AG787" s="178">
        <v>0</v>
      </c>
      <c r="AH787" s="138">
        <v>2025</v>
      </c>
      <c r="AI787" s="138">
        <v>2025</v>
      </c>
      <c r="AJ787" s="138">
        <v>2025</v>
      </c>
      <c r="AK787" s="169"/>
      <c r="AL787" s="169"/>
      <c r="AM787" s="169"/>
      <c r="AN787" s="169"/>
      <c r="AO787" s="170" t="s">
        <v>16946</v>
      </c>
      <c r="AP787" s="170" t="s">
        <v>16937</v>
      </c>
      <c r="AQ787" s="170">
        <v>0</v>
      </c>
      <c r="AR787" s="170" t="s">
        <v>16957</v>
      </c>
      <c r="AS787" s="170" t="s">
        <v>16958</v>
      </c>
      <c r="AT787" s="170" t="s">
        <v>16950</v>
      </c>
      <c r="AU787" s="170"/>
      <c r="AV787" s="170"/>
      <c r="AW787" s="170"/>
      <c r="AX787" s="170"/>
      <c r="AY787" s="170" t="s">
        <v>841</v>
      </c>
      <c r="AZ787" s="171">
        <v>4146.6000000000004</v>
      </c>
      <c r="BA787" s="171">
        <v>1132</v>
      </c>
      <c r="BB787" s="170" t="s">
        <v>2966</v>
      </c>
      <c r="BC787" s="170" t="s">
        <v>16998</v>
      </c>
      <c r="BD787" s="172"/>
      <c r="BE787" s="173">
        <f t="shared" si="353"/>
        <v>0</v>
      </c>
      <c r="BL787" s="118" t="str">
        <f>VLOOKUP(D787,BO:BQ,3,FALSE)</f>
        <v>нет данных</v>
      </c>
      <c r="BO787" s="118" t="s">
        <v>3652</v>
      </c>
      <c r="BP787" s="118" t="s">
        <v>2983</v>
      </c>
      <c r="BQ787" s="118" t="s">
        <v>2983</v>
      </c>
      <c r="BW787" s="118" t="s">
        <v>3652</v>
      </c>
      <c r="BX787" s="118" t="s">
        <v>2983</v>
      </c>
      <c r="BY787" s="118" t="s">
        <v>2983</v>
      </c>
      <c r="CJ787" s="164">
        <f t="shared" si="350"/>
        <v>2.3283064365386963E-10</v>
      </c>
    </row>
    <row r="788" spans="1:88" x14ac:dyDescent="0.3">
      <c r="A788" s="118">
        <v>1</v>
      </c>
      <c r="B788" s="165">
        <f>SUBTOTAL(9,$A$740:A788)</f>
        <v>47</v>
      </c>
      <c r="C788" s="165"/>
      <c r="D788" s="175" t="s">
        <v>417</v>
      </c>
      <c r="E788" s="198" t="s">
        <v>17204</v>
      </c>
      <c r="F788" s="162">
        <f t="shared" si="354"/>
        <v>2377560</v>
      </c>
      <c r="G788" s="178">
        <v>0</v>
      </c>
      <c r="H788" s="178">
        <v>0</v>
      </c>
      <c r="I788" s="178">
        <v>0</v>
      </c>
      <c r="J788" s="178">
        <v>0</v>
      </c>
      <c r="K788" s="178">
        <v>0</v>
      </c>
      <c r="L788" s="178">
        <v>0</v>
      </c>
      <c r="M788" s="248">
        <v>1</v>
      </c>
      <c r="N788" s="162">
        <v>2151517.52</v>
      </c>
      <c r="O788" s="162">
        <v>0</v>
      </c>
      <c r="P788" s="231">
        <v>0</v>
      </c>
      <c r="Q788" s="178">
        <v>0</v>
      </c>
      <c r="R788" s="178">
        <v>0</v>
      </c>
      <c r="S788" s="178">
        <v>0</v>
      </c>
      <c r="T788" s="178">
        <v>0</v>
      </c>
      <c r="U788" s="178">
        <v>0</v>
      </c>
      <c r="V788" s="178">
        <v>0</v>
      </c>
      <c r="W788" s="178">
        <v>0</v>
      </c>
      <c r="X788" s="178">
        <v>0</v>
      </c>
      <c r="Y788" s="178">
        <v>0</v>
      </c>
      <c r="Z788" s="178">
        <v>0</v>
      </c>
      <c r="AA788" s="178">
        <v>0</v>
      </c>
      <c r="AB788" s="178">
        <v>0</v>
      </c>
      <c r="AC788" s="178">
        <v>0</v>
      </c>
      <c r="AD788" s="178">
        <v>0</v>
      </c>
      <c r="AE788" s="162">
        <f>ROUND(N788*2.14%,2)+0.01</f>
        <v>46042.48</v>
      </c>
      <c r="AF788" s="162">
        <v>180000</v>
      </c>
      <c r="AG788" s="178">
        <v>0</v>
      </c>
      <c r="AH788" s="138">
        <v>2025</v>
      </c>
      <c r="AI788" s="138">
        <v>2025</v>
      </c>
      <c r="AJ788" s="138">
        <v>2025</v>
      </c>
      <c r="AK788" s="169"/>
      <c r="AL788" s="169"/>
      <c r="AM788" s="169"/>
      <c r="AN788" s="169"/>
      <c r="AO788" s="170">
        <v>2017</v>
      </c>
      <c r="AP788" s="170">
        <v>2017</v>
      </c>
      <c r="AQ788" s="170" t="s">
        <v>16940</v>
      </c>
      <c r="AR788" s="170">
        <v>2017</v>
      </c>
      <c r="AS788" s="170" t="s">
        <v>16957</v>
      </c>
      <c r="AT788" s="170" t="s">
        <v>16950</v>
      </c>
      <c r="AU788" s="170"/>
      <c r="AV788" s="170" t="s">
        <v>17011</v>
      </c>
      <c r="AW788" s="170"/>
      <c r="AX788" s="170"/>
      <c r="AY788" s="170"/>
      <c r="AZ788" s="171"/>
      <c r="BA788" s="171"/>
      <c r="BB788" s="170" t="s">
        <v>2989</v>
      </c>
      <c r="BC788" s="170"/>
      <c r="BD788" s="172"/>
      <c r="BE788" s="173"/>
      <c r="CJ788" s="164">
        <f t="shared" si="350"/>
        <v>-2.9103830456733704E-11</v>
      </c>
    </row>
    <row r="789" spans="1:88" x14ac:dyDescent="0.3">
      <c r="B789" s="196" t="s">
        <v>199</v>
      </c>
      <c r="C789" s="196"/>
      <c r="D789" s="196"/>
      <c r="E789" s="197"/>
      <c r="F789" s="161">
        <f>SUM(F790:F798)</f>
        <v>61634819.170000002</v>
      </c>
      <c r="G789" s="162">
        <f t="shared" ref="G789:AG789" si="356">SUM(G790:G798)</f>
        <v>0</v>
      </c>
      <c r="H789" s="162">
        <f t="shared" si="356"/>
        <v>0</v>
      </c>
      <c r="I789" s="162">
        <f t="shared" si="356"/>
        <v>0</v>
      </c>
      <c r="J789" s="162">
        <f t="shared" si="356"/>
        <v>0</v>
      </c>
      <c r="K789" s="162">
        <f t="shared" si="356"/>
        <v>0</v>
      </c>
      <c r="L789" s="162">
        <f t="shared" si="356"/>
        <v>0</v>
      </c>
      <c r="M789" s="163">
        <f t="shared" si="356"/>
        <v>3</v>
      </c>
      <c r="N789" s="162">
        <f t="shared" si="356"/>
        <v>6866457.8100000005</v>
      </c>
      <c r="O789" s="162">
        <f t="shared" si="356"/>
        <v>6402.2</v>
      </c>
      <c r="P789" s="162">
        <f t="shared" si="356"/>
        <v>51832209.879999995</v>
      </c>
      <c r="Q789" s="162">
        <f t="shared" si="356"/>
        <v>0</v>
      </c>
      <c r="R789" s="162">
        <f t="shared" si="356"/>
        <v>0</v>
      </c>
      <c r="S789" s="162">
        <f t="shared" si="356"/>
        <v>0</v>
      </c>
      <c r="T789" s="162">
        <f t="shared" si="356"/>
        <v>0</v>
      </c>
      <c r="U789" s="162">
        <f t="shared" si="356"/>
        <v>0</v>
      </c>
      <c r="V789" s="162">
        <f t="shared" si="356"/>
        <v>0</v>
      </c>
      <c r="W789" s="162">
        <f t="shared" si="356"/>
        <v>0</v>
      </c>
      <c r="X789" s="162">
        <f t="shared" si="356"/>
        <v>0</v>
      </c>
      <c r="Y789" s="162">
        <f t="shared" si="356"/>
        <v>0</v>
      </c>
      <c r="Z789" s="162">
        <f t="shared" si="356"/>
        <v>0</v>
      </c>
      <c r="AA789" s="162">
        <f t="shared" si="356"/>
        <v>0</v>
      </c>
      <c r="AB789" s="162">
        <f t="shared" si="356"/>
        <v>0</v>
      </c>
      <c r="AC789" s="162">
        <f t="shared" si="356"/>
        <v>0</v>
      </c>
      <c r="AD789" s="162">
        <f t="shared" si="356"/>
        <v>0</v>
      </c>
      <c r="AE789" s="162">
        <f t="shared" si="356"/>
        <v>1256151.4800000002</v>
      </c>
      <c r="AF789" s="162">
        <f t="shared" si="356"/>
        <v>1680000</v>
      </c>
      <c r="AG789" s="162">
        <f t="shared" si="356"/>
        <v>0</v>
      </c>
      <c r="AH789" s="138" t="s">
        <v>17012</v>
      </c>
      <c r="AI789" s="138" t="s">
        <v>17012</v>
      </c>
      <c r="AJ789" s="138" t="s">
        <v>17012</v>
      </c>
      <c r="AK789" s="169"/>
      <c r="AL789" s="169"/>
      <c r="AM789" s="169"/>
      <c r="AN789" s="169"/>
      <c r="AO789" s="170"/>
      <c r="AP789" s="170"/>
      <c r="AQ789" s="170"/>
      <c r="AR789" s="170"/>
      <c r="AS789" s="170"/>
      <c r="AT789" s="170"/>
      <c r="AU789" s="170"/>
      <c r="AV789" s="170"/>
      <c r="AW789" s="170"/>
      <c r="AX789" s="170"/>
      <c r="AY789" s="170"/>
      <c r="AZ789" s="171"/>
      <c r="BA789" s="171"/>
      <c r="BB789" s="170"/>
      <c r="BC789" s="170"/>
      <c r="BD789" s="172"/>
      <c r="BE789" s="173">
        <f t="shared" ref="BE789:BE820" si="357">BA789-O789</f>
        <v>-6402.2</v>
      </c>
      <c r="BL789" s="118" t="e">
        <f t="shared" ref="BL789:BL800" si="358">VLOOKUP(D789,BO:BQ,3,FALSE)</f>
        <v>#N/A</v>
      </c>
      <c r="BO789" s="118" t="s">
        <v>511</v>
      </c>
      <c r="BP789" s="118" t="s">
        <v>655</v>
      </c>
      <c r="BQ789" s="118" t="s">
        <v>2983</v>
      </c>
      <c r="BW789" s="118" t="s">
        <v>511</v>
      </c>
      <c r="BX789" s="118" t="s">
        <v>655</v>
      </c>
      <c r="BY789" s="118" t="s">
        <v>2983</v>
      </c>
      <c r="CJ789" s="164">
        <f t="shared" si="350"/>
        <v>3.9581209421157837E-9</v>
      </c>
    </row>
    <row r="790" spans="1:88" x14ac:dyDescent="0.3">
      <c r="A790" s="118">
        <v>1</v>
      </c>
      <c r="B790" s="165">
        <f>SUBTOTAL(9,$A$740:A790)</f>
        <v>48</v>
      </c>
      <c r="C790" s="165"/>
      <c r="D790" s="175" t="s">
        <v>210</v>
      </c>
      <c r="E790" s="198" t="s">
        <v>17205</v>
      </c>
      <c r="F790" s="162">
        <f t="shared" ref="F790:F798" si="359">G790+H790+I790+J790+K790+L790+N790+P790+R790+T790+V790+W790+X790+Y790+Z790+AA790+AB790+AC790+AD790+AE790+AF790+AG790</f>
        <v>9975910.4000000004</v>
      </c>
      <c r="G790" s="178">
        <v>0</v>
      </c>
      <c r="H790" s="178">
        <v>0</v>
      </c>
      <c r="I790" s="178">
        <v>0</v>
      </c>
      <c r="J790" s="178">
        <v>0</v>
      </c>
      <c r="K790" s="178">
        <v>0</v>
      </c>
      <c r="L790" s="178">
        <v>0</v>
      </c>
      <c r="M790" s="195">
        <v>0</v>
      </c>
      <c r="N790" s="178">
        <v>0</v>
      </c>
      <c r="O790" s="162">
        <v>1184</v>
      </c>
      <c r="P790" s="162">
        <v>9571089.0899999999</v>
      </c>
      <c r="Q790" s="178">
        <v>0</v>
      </c>
      <c r="R790" s="178">
        <v>0</v>
      </c>
      <c r="S790" s="178">
        <v>0</v>
      </c>
      <c r="T790" s="178">
        <v>0</v>
      </c>
      <c r="U790" s="178">
        <v>0</v>
      </c>
      <c r="V790" s="178">
        <v>0</v>
      </c>
      <c r="W790" s="178">
        <v>0</v>
      </c>
      <c r="X790" s="178">
        <v>0</v>
      </c>
      <c r="Y790" s="178">
        <v>0</v>
      </c>
      <c r="Z790" s="178">
        <v>0</v>
      </c>
      <c r="AA790" s="178">
        <v>0</v>
      </c>
      <c r="AB790" s="178">
        <v>0</v>
      </c>
      <c r="AC790" s="178">
        <v>0</v>
      </c>
      <c r="AD790" s="178">
        <v>0</v>
      </c>
      <c r="AE790" s="162">
        <f>ROUND(P790*2.14%,2)</f>
        <v>204821.31</v>
      </c>
      <c r="AF790" s="178">
        <v>200000</v>
      </c>
      <c r="AG790" s="178">
        <v>0</v>
      </c>
      <c r="AH790" s="138">
        <v>2025</v>
      </c>
      <c r="AI790" s="138">
        <v>2025</v>
      </c>
      <c r="AJ790" s="138">
        <v>2025</v>
      </c>
      <c r="AK790" s="169"/>
      <c r="AL790" s="169"/>
      <c r="AM790" s="169"/>
      <c r="AN790" s="169"/>
      <c r="AO790" s="170" t="s">
        <v>16946</v>
      </c>
      <c r="AP790" s="170" t="s">
        <v>16960</v>
      </c>
      <c r="AQ790" s="170">
        <v>0</v>
      </c>
      <c r="AR790" s="170" t="s">
        <v>16949</v>
      </c>
      <c r="AS790" s="170" t="s">
        <v>16958</v>
      </c>
      <c r="AT790" s="170" t="s">
        <v>16950</v>
      </c>
      <c r="AU790" s="170"/>
      <c r="AV790" s="170"/>
      <c r="AW790" s="170"/>
      <c r="AX790" s="170"/>
      <c r="AY790" s="170" t="s">
        <v>787</v>
      </c>
      <c r="AZ790" s="171">
        <v>2694.8</v>
      </c>
      <c r="BA790" s="171">
        <v>1184</v>
      </c>
      <c r="BB790" s="170" t="s">
        <v>2966</v>
      </c>
      <c r="BC790" s="170" t="s">
        <v>16998</v>
      </c>
      <c r="BD790" s="172"/>
      <c r="BE790" s="173">
        <f t="shared" si="357"/>
        <v>0</v>
      </c>
      <c r="BL790" s="118" t="str">
        <f t="shared" si="358"/>
        <v>947.420</v>
      </c>
      <c r="BO790" s="118" t="s">
        <v>510</v>
      </c>
      <c r="BP790" s="118" t="s">
        <v>2983</v>
      </c>
      <c r="BQ790" s="118" t="s">
        <v>2983</v>
      </c>
      <c r="BW790" s="118" t="s">
        <v>510</v>
      </c>
      <c r="BX790" s="118" t="s">
        <v>2983</v>
      </c>
      <c r="BY790" s="118" t="s">
        <v>2983</v>
      </c>
      <c r="CJ790" s="164">
        <f t="shared" si="350"/>
        <v>5.2386894822120667E-10</v>
      </c>
    </row>
    <row r="791" spans="1:88" x14ac:dyDescent="0.3">
      <c r="A791" s="118">
        <v>1</v>
      </c>
      <c r="B791" s="165">
        <f>SUBTOTAL(9,$A$740:A791)</f>
        <v>49</v>
      </c>
      <c r="C791" s="165"/>
      <c r="D791" s="175" t="s">
        <v>211</v>
      </c>
      <c r="E791" s="198" t="s">
        <v>17205</v>
      </c>
      <c r="F791" s="162">
        <f t="shared" si="359"/>
        <v>6277072</v>
      </c>
      <c r="G791" s="178">
        <v>0</v>
      </c>
      <c r="H791" s="178">
        <v>0</v>
      </c>
      <c r="I791" s="178">
        <v>0</v>
      </c>
      <c r="J791" s="178">
        <v>0</v>
      </c>
      <c r="K791" s="178">
        <v>0</v>
      </c>
      <c r="L791" s="178">
        <v>0</v>
      </c>
      <c r="M791" s="195">
        <v>0</v>
      </c>
      <c r="N791" s="178">
        <v>0</v>
      </c>
      <c r="O791" s="162">
        <v>745</v>
      </c>
      <c r="P791" s="162">
        <v>5969328.3700000001</v>
      </c>
      <c r="Q791" s="178">
        <v>0</v>
      </c>
      <c r="R791" s="178">
        <v>0</v>
      </c>
      <c r="S791" s="178">
        <v>0</v>
      </c>
      <c r="T791" s="178">
        <v>0</v>
      </c>
      <c r="U791" s="178">
        <v>0</v>
      </c>
      <c r="V791" s="178">
        <v>0</v>
      </c>
      <c r="W791" s="178">
        <v>0</v>
      </c>
      <c r="X791" s="178">
        <v>0</v>
      </c>
      <c r="Y791" s="178">
        <v>0</v>
      </c>
      <c r="Z791" s="178">
        <v>0</v>
      </c>
      <c r="AA791" s="178">
        <v>0</v>
      </c>
      <c r="AB791" s="178">
        <v>0</v>
      </c>
      <c r="AC791" s="178">
        <v>0</v>
      </c>
      <c r="AD791" s="178">
        <v>0</v>
      </c>
      <c r="AE791" s="162">
        <f>ROUND(P791*2.14%,2)</f>
        <v>127743.63</v>
      </c>
      <c r="AF791" s="162">
        <v>180000</v>
      </c>
      <c r="AG791" s="178">
        <v>0</v>
      </c>
      <c r="AH791" s="138">
        <v>2025</v>
      </c>
      <c r="AI791" s="138">
        <v>2025</v>
      </c>
      <c r="AJ791" s="138">
        <v>2025</v>
      </c>
      <c r="AK791" s="169"/>
      <c r="AL791" s="169"/>
      <c r="AM791" s="169"/>
      <c r="AN791" s="169"/>
      <c r="AO791" s="170" t="s">
        <v>16953</v>
      </c>
      <c r="AP791" s="170" t="s">
        <v>16942</v>
      </c>
      <c r="AQ791" s="170">
        <v>0</v>
      </c>
      <c r="AR791" s="170" t="s">
        <v>16944</v>
      </c>
      <c r="AS791" s="170" t="s">
        <v>16947</v>
      </c>
      <c r="AT791" s="170">
        <v>0</v>
      </c>
      <c r="AU791" s="170"/>
      <c r="AV791" s="170"/>
      <c r="AW791" s="170"/>
      <c r="AX791" s="170"/>
      <c r="AY791" s="170" t="s">
        <v>940</v>
      </c>
      <c r="AZ791" s="171">
        <v>882.2</v>
      </c>
      <c r="BA791" s="171">
        <v>745</v>
      </c>
      <c r="BB791" s="170" t="s">
        <v>2966</v>
      </c>
      <c r="BC791" s="170" t="s">
        <v>16998</v>
      </c>
      <c r="BD791" s="172"/>
      <c r="BE791" s="173">
        <f t="shared" si="357"/>
        <v>0</v>
      </c>
      <c r="BL791" s="118" t="str">
        <f t="shared" si="358"/>
        <v>750.000</v>
      </c>
      <c r="BO791" s="118" t="s">
        <v>640</v>
      </c>
      <c r="BP791" s="118" t="s">
        <v>626</v>
      </c>
      <c r="BQ791" s="118" t="s">
        <v>3254</v>
      </c>
      <c r="BW791" s="118" t="s">
        <v>640</v>
      </c>
      <c r="BX791" s="118" t="s">
        <v>626</v>
      </c>
      <c r="BY791" s="118" t="s">
        <v>3254</v>
      </c>
      <c r="CJ791" s="164">
        <f t="shared" si="350"/>
        <v>-1.1641532182693481E-10</v>
      </c>
    </row>
    <row r="792" spans="1:88" x14ac:dyDescent="0.3">
      <c r="A792" s="118">
        <v>1</v>
      </c>
      <c r="B792" s="165">
        <f>SUBTOTAL(9,$A$740:A792)</f>
        <v>50</v>
      </c>
      <c r="C792" s="165"/>
      <c r="D792" s="175" t="s">
        <v>212</v>
      </c>
      <c r="E792" s="198" t="s">
        <v>17205</v>
      </c>
      <c r="F792" s="162">
        <f t="shared" si="359"/>
        <v>9664163.1999999993</v>
      </c>
      <c r="G792" s="178">
        <v>0</v>
      </c>
      <c r="H792" s="178">
        <v>0</v>
      </c>
      <c r="I792" s="178">
        <v>0</v>
      </c>
      <c r="J792" s="178">
        <v>0</v>
      </c>
      <c r="K792" s="178">
        <v>0</v>
      </c>
      <c r="L792" s="178">
        <v>0</v>
      </c>
      <c r="M792" s="195">
        <v>0</v>
      </c>
      <c r="N792" s="178">
        <v>0</v>
      </c>
      <c r="O792" s="162">
        <v>1147</v>
      </c>
      <c r="P792" s="162">
        <v>9265873.5099999998</v>
      </c>
      <c r="Q792" s="178">
        <v>0</v>
      </c>
      <c r="R792" s="178">
        <v>0</v>
      </c>
      <c r="S792" s="178">
        <v>0</v>
      </c>
      <c r="T792" s="178">
        <v>0</v>
      </c>
      <c r="U792" s="178">
        <v>0</v>
      </c>
      <c r="V792" s="178">
        <v>0</v>
      </c>
      <c r="W792" s="178">
        <v>0</v>
      </c>
      <c r="X792" s="178">
        <v>0</v>
      </c>
      <c r="Y792" s="178">
        <v>0</v>
      </c>
      <c r="Z792" s="178">
        <v>0</v>
      </c>
      <c r="AA792" s="178">
        <v>0</v>
      </c>
      <c r="AB792" s="178">
        <v>0</v>
      </c>
      <c r="AC792" s="178">
        <v>0</v>
      </c>
      <c r="AD792" s="178">
        <v>0</v>
      </c>
      <c r="AE792" s="162">
        <f>ROUND(P792*2.14%,2)</f>
        <v>198289.69</v>
      </c>
      <c r="AF792" s="178">
        <v>200000</v>
      </c>
      <c r="AG792" s="178">
        <v>0</v>
      </c>
      <c r="AH792" s="138">
        <v>2025</v>
      </c>
      <c r="AI792" s="138">
        <v>2025</v>
      </c>
      <c r="AJ792" s="138">
        <v>2025</v>
      </c>
      <c r="AK792" s="169"/>
      <c r="AL792" s="169"/>
      <c r="AM792" s="169"/>
      <c r="AN792" s="169"/>
      <c r="AO792" s="170" t="s">
        <v>16939</v>
      </c>
      <c r="AP792" s="170">
        <v>2016</v>
      </c>
      <c r="AQ792" s="170">
        <v>0</v>
      </c>
      <c r="AR792" s="170" t="s">
        <v>16939</v>
      </c>
      <c r="AS792" s="170" t="s">
        <v>16954</v>
      </c>
      <c r="AT792" s="170" t="s">
        <v>16941</v>
      </c>
      <c r="AU792" s="170"/>
      <c r="AV792" s="170" t="s">
        <v>16961</v>
      </c>
      <c r="AW792" s="174">
        <v>1455111.45</v>
      </c>
      <c r="AX792" s="174">
        <v>1625990.25</v>
      </c>
      <c r="AY792" s="170" t="s">
        <v>631</v>
      </c>
      <c r="AZ792" s="171">
        <v>2373</v>
      </c>
      <c r="BA792" s="171">
        <v>1147</v>
      </c>
      <c r="BB792" s="170" t="s">
        <v>2966</v>
      </c>
      <c r="BC792" s="170" t="s">
        <v>16998</v>
      </c>
      <c r="BD792" s="172"/>
      <c r="BE792" s="173">
        <f t="shared" si="357"/>
        <v>0</v>
      </c>
      <c r="BL792" s="118" t="str">
        <f t="shared" si="358"/>
        <v>881.900</v>
      </c>
      <c r="BO792" s="118" t="s">
        <v>538</v>
      </c>
      <c r="BP792" s="118" t="s">
        <v>16979</v>
      </c>
      <c r="BQ792" s="118" t="s">
        <v>2983</v>
      </c>
      <c r="BW792" s="118" t="s">
        <v>538</v>
      </c>
      <c r="BX792" s="118" t="s">
        <v>16979</v>
      </c>
      <c r="BY792" s="118" t="s">
        <v>2983</v>
      </c>
      <c r="CJ792" s="164">
        <f t="shared" si="350"/>
        <v>-5.2386894822120667E-10</v>
      </c>
    </row>
    <row r="793" spans="1:88" x14ac:dyDescent="0.3">
      <c r="A793" s="118">
        <v>1</v>
      </c>
      <c r="B793" s="165">
        <f>SUBTOTAL(9,$A$740:A793)</f>
        <v>51</v>
      </c>
      <c r="C793" s="165"/>
      <c r="D793" s="175" t="s">
        <v>213</v>
      </c>
      <c r="E793" s="198" t="s">
        <v>17205</v>
      </c>
      <c r="F793" s="162">
        <f t="shared" si="359"/>
        <v>9689440</v>
      </c>
      <c r="G793" s="178">
        <v>0</v>
      </c>
      <c r="H793" s="178">
        <v>0</v>
      </c>
      <c r="I793" s="178">
        <v>0</v>
      </c>
      <c r="J793" s="178">
        <v>0</v>
      </c>
      <c r="K793" s="178">
        <v>0</v>
      </c>
      <c r="L793" s="178">
        <v>0</v>
      </c>
      <c r="M793" s="195">
        <v>0</v>
      </c>
      <c r="N793" s="178">
        <v>0</v>
      </c>
      <c r="O793" s="162">
        <v>1150</v>
      </c>
      <c r="P793" s="162">
        <v>9290620.7200000007</v>
      </c>
      <c r="Q793" s="178">
        <v>0</v>
      </c>
      <c r="R793" s="178">
        <v>0</v>
      </c>
      <c r="S793" s="178">
        <v>0</v>
      </c>
      <c r="T793" s="178">
        <v>0</v>
      </c>
      <c r="U793" s="178">
        <v>0</v>
      </c>
      <c r="V793" s="178">
        <v>0</v>
      </c>
      <c r="W793" s="178">
        <v>0</v>
      </c>
      <c r="X793" s="178">
        <v>0</v>
      </c>
      <c r="Y793" s="178">
        <v>0</v>
      </c>
      <c r="Z793" s="178">
        <v>0</v>
      </c>
      <c r="AA793" s="178">
        <v>0</v>
      </c>
      <c r="AB793" s="178">
        <v>0</v>
      </c>
      <c r="AC793" s="178">
        <v>0</v>
      </c>
      <c r="AD793" s="178">
        <v>0</v>
      </c>
      <c r="AE793" s="162">
        <f>ROUND(P793*2.14%,2)</f>
        <v>198819.28</v>
      </c>
      <c r="AF793" s="178">
        <v>200000</v>
      </c>
      <c r="AG793" s="178">
        <v>0</v>
      </c>
      <c r="AH793" s="138">
        <v>2025</v>
      </c>
      <c r="AI793" s="138">
        <v>2025</v>
      </c>
      <c r="AJ793" s="138">
        <v>2025</v>
      </c>
      <c r="AK793" s="169"/>
      <c r="AL793" s="169"/>
      <c r="AM793" s="169"/>
      <c r="AN793" s="169"/>
      <c r="AO793" s="170" t="s">
        <v>16939</v>
      </c>
      <c r="AP793" s="170" t="s">
        <v>16956</v>
      </c>
      <c r="AQ793" s="170">
        <v>0</v>
      </c>
      <c r="AR793" s="170" t="s">
        <v>16945</v>
      </c>
      <c r="AS793" s="170" t="s">
        <v>16952</v>
      </c>
      <c r="AT793" s="170" t="s">
        <v>16950</v>
      </c>
      <c r="AU793" s="170"/>
      <c r="AV793" s="170"/>
      <c r="AW793" s="170"/>
      <c r="AX793" s="170"/>
      <c r="AY793" s="170" t="s">
        <v>617</v>
      </c>
      <c r="AZ793" s="171">
        <v>2711.1</v>
      </c>
      <c r="BA793" s="171">
        <v>1150</v>
      </c>
      <c r="BB793" s="170" t="s">
        <v>2966</v>
      </c>
      <c r="BC793" s="170" t="s">
        <v>16998</v>
      </c>
      <c r="BD793" s="172"/>
      <c r="BE793" s="173">
        <f t="shared" si="357"/>
        <v>0</v>
      </c>
      <c r="BL793" s="118" t="str">
        <f t="shared" si="358"/>
        <v>1150.000</v>
      </c>
      <c r="BO793" s="118" t="s">
        <v>641</v>
      </c>
      <c r="BP793" s="118" t="s">
        <v>1139</v>
      </c>
      <c r="BQ793" s="118" t="s">
        <v>2119</v>
      </c>
      <c r="BW793" s="118" t="s">
        <v>641</v>
      </c>
      <c r="BX793" s="118" t="s">
        <v>1139</v>
      </c>
      <c r="BY793" s="118" t="s">
        <v>2119</v>
      </c>
      <c r="CJ793" s="164">
        <f t="shared" si="350"/>
        <v>-6.6938810050487518E-10</v>
      </c>
    </row>
    <row r="794" spans="1:88" x14ac:dyDescent="0.3">
      <c r="A794" s="118">
        <v>1</v>
      </c>
      <c r="B794" s="165">
        <f>SUBTOTAL(9,$A$740:A794)</f>
        <v>52</v>
      </c>
      <c r="C794" s="165"/>
      <c r="D794" s="175" t="s">
        <v>214</v>
      </c>
      <c r="E794" s="198" t="s">
        <v>17205</v>
      </c>
      <c r="F794" s="162">
        <f t="shared" si="359"/>
        <v>5788942.3700000001</v>
      </c>
      <c r="G794" s="178">
        <v>0</v>
      </c>
      <c r="H794" s="178">
        <v>0</v>
      </c>
      <c r="I794" s="178">
        <v>0</v>
      </c>
      <c r="J794" s="178">
        <v>0</v>
      </c>
      <c r="K794" s="178">
        <v>0</v>
      </c>
      <c r="L794" s="178">
        <v>0</v>
      </c>
      <c r="M794" s="195">
        <v>0</v>
      </c>
      <c r="N794" s="178">
        <v>0</v>
      </c>
      <c r="O794" s="162">
        <v>649.20000000000005</v>
      </c>
      <c r="P794" s="162">
        <v>5491425.8600000003</v>
      </c>
      <c r="Q794" s="178">
        <v>0</v>
      </c>
      <c r="R794" s="178">
        <v>0</v>
      </c>
      <c r="S794" s="178">
        <v>0</v>
      </c>
      <c r="T794" s="178">
        <v>0</v>
      </c>
      <c r="U794" s="178">
        <v>0</v>
      </c>
      <c r="V794" s="178">
        <v>0</v>
      </c>
      <c r="W794" s="178">
        <v>0</v>
      </c>
      <c r="X794" s="178">
        <v>0</v>
      </c>
      <c r="Y794" s="178">
        <v>0</v>
      </c>
      <c r="Z794" s="178">
        <v>0</v>
      </c>
      <c r="AA794" s="178">
        <v>0</v>
      </c>
      <c r="AB794" s="178">
        <v>0</v>
      </c>
      <c r="AC794" s="178">
        <v>0</v>
      </c>
      <c r="AD794" s="178">
        <v>0</v>
      </c>
      <c r="AE794" s="162">
        <f>ROUND(P794*2.14%,2)</f>
        <v>117516.51</v>
      </c>
      <c r="AF794" s="162">
        <v>180000</v>
      </c>
      <c r="AG794" s="178">
        <v>0</v>
      </c>
      <c r="AH794" s="138">
        <v>2025</v>
      </c>
      <c r="AI794" s="138">
        <v>2025</v>
      </c>
      <c r="AJ794" s="138">
        <v>2025</v>
      </c>
      <c r="AK794" s="169"/>
      <c r="AL794" s="169"/>
      <c r="AM794" s="169"/>
      <c r="AN794" s="169"/>
      <c r="AO794" s="170" t="s">
        <v>16941</v>
      </c>
      <c r="AP794" s="170" t="s">
        <v>16953</v>
      </c>
      <c r="AQ794" s="170">
        <v>0</v>
      </c>
      <c r="AR794" s="170" t="s">
        <v>16947</v>
      </c>
      <c r="AS794" s="170" t="s">
        <v>16952</v>
      </c>
      <c r="AT794" s="170">
        <v>0</v>
      </c>
      <c r="AU794" s="170"/>
      <c r="AV794" s="170"/>
      <c r="AW794" s="170"/>
      <c r="AX794" s="170"/>
      <c r="AY794" s="170" t="s">
        <v>1013</v>
      </c>
      <c r="AZ794" s="171">
        <v>988.4</v>
      </c>
      <c r="BA794" s="171" t="s">
        <v>2983</v>
      </c>
      <c r="BB794" s="170" t="s">
        <v>2989</v>
      </c>
      <c r="BC794" s="170">
        <v>2009</v>
      </c>
      <c r="BD794" s="172"/>
      <c r="BE794" s="173" t="e">
        <f t="shared" si="357"/>
        <v>#VALUE!</v>
      </c>
      <c r="BL794" s="118" t="str">
        <f t="shared" si="358"/>
        <v>нет данных</v>
      </c>
      <c r="BO794" s="118" t="s">
        <v>642</v>
      </c>
      <c r="BP794" s="118" t="s">
        <v>719</v>
      </c>
      <c r="BQ794" s="118" t="s">
        <v>3255</v>
      </c>
      <c r="BW794" s="118" t="s">
        <v>642</v>
      </c>
      <c r="BX794" s="118" t="s">
        <v>719</v>
      </c>
      <c r="BY794" s="118" t="s">
        <v>3255</v>
      </c>
      <c r="CJ794" s="164">
        <f t="shared" si="350"/>
        <v>-2.3283064365386963E-10</v>
      </c>
    </row>
    <row r="795" spans="1:88" x14ac:dyDescent="0.3">
      <c r="A795" s="118">
        <v>1</v>
      </c>
      <c r="B795" s="165">
        <f>SUBTOTAL(9,$A$740:A795)</f>
        <v>53</v>
      </c>
      <c r="C795" s="165"/>
      <c r="D795" s="175" t="s">
        <v>13889</v>
      </c>
      <c r="E795" s="198" t="s">
        <v>17205</v>
      </c>
      <c r="F795" s="162">
        <f t="shared" si="359"/>
        <v>2457800</v>
      </c>
      <c r="G795" s="178">
        <v>0</v>
      </c>
      <c r="H795" s="178">
        <v>0</v>
      </c>
      <c r="I795" s="178">
        <v>0</v>
      </c>
      <c r="J795" s="178">
        <v>0</v>
      </c>
      <c r="K795" s="178">
        <v>0</v>
      </c>
      <c r="L795" s="178">
        <v>0</v>
      </c>
      <c r="M795" s="195">
        <v>1</v>
      </c>
      <c r="N795" s="162">
        <v>2230076.37</v>
      </c>
      <c r="O795" s="162">
        <v>0</v>
      </c>
      <c r="P795" s="231">
        <v>0</v>
      </c>
      <c r="Q795" s="178">
        <v>0</v>
      </c>
      <c r="R795" s="178">
        <v>0</v>
      </c>
      <c r="S795" s="178">
        <v>0</v>
      </c>
      <c r="T795" s="178">
        <v>0</v>
      </c>
      <c r="U795" s="178">
        <v>0</v>
      </c>
      <c r="V795" s="178">
        <v>0</v>
      </c>
      <c r="W795" s="178">
        <v>0</v>
      </c>
      <c r="X795" s="178">
        <v>0</v>
      </c>
      <c r="Y795" s="178">
        <v>0</v>
      </c>
      <c r="Z795" s="178">
        <v>0</v>
      </c>
      <c r="AA795" s="178">
        <v>0</v>
      </c>
      <c r="AB795" s="178">
        <v>0</v>
      </c>
      <c r="AC795" s="178">
        <v>0</v>
      </c>
      <c r="AD795" s="178">
        <v>0</v>
      </c>
      <c r="AE795" s="162">
        <f>ROUND(N795*2.14%,2)</f>
        <v>47723.63</v>
      </c>
      <c r="AF795" s="162">
        <v>180000</v>
      </c>
      <c r="AG795" s="178">
        <v>0</v>
      </c>
      <c r="AH795" s="138">
        <v>2025</v>
      </c>
      <c r="AI795" s="138">
        <v>2025</v>
      </c>
      <c r="AJ795" s="138">
        <v>2025</v>
      </c>
      <c r="AK795" s="169"/>
      <c r="AL795" s="169"/>
      <c r="AM795" s="169"/>
      <c r="AN795" s="169"/>
      <c r="AO795" s="170" t="s">
        <v>16956</v>
      </c>
      <c r="AP795" s="170">
        <v>2016</v>
      </c>
      <c r="AQ795" s="170" t="s">
        <v>16941</v>
      </c>
      <c r="AR795" s="170" t="s">
        <v>16942</v>
      </c>
      <c r="AS795" s="170" t="s">
        <v>16958</v>
      </c>
      <c r="AT795" s="170" t="s">
        <v>16950</v>
      </c>
      <c r="AU795" s="170"/>
      <c r="AV795" s="170" t="s">
        <v>16961</v>
      </c>
      <c r="AW795" s="174">
        <v>1598827.3399999999</v>
      </c>
      <c r="AX795" s="174">
        <v>1467458.26</v>
      </c>
      <c r="AY795" s="170"/>
      <c r="AZ795" s="171"/>
      <c r="BA795" s="171"/>
      <c r="BB795" s="170" t="s">
        <v>2989</v>
      </c>
      <c r="BC795" s="170"/>
      <c r="BD795" s="172"/>
      <c r="BE795" s="173">
        <f t="shared" si="357"/>
        <v>0</v>
      </c>
      <c r="BL795" s="118" t="str">
        <f t="shared" si="358"/>
        <v>392.500</v>
      </c>
      <c r="BO795" s="118" t="s">
        <v>643</v>
      </c>
      <c r="BP795" s="118" t="s">
        <v>2983</v>
      </c>
      <c r="BQ795" s="118" t="s">
        <v>2983</v>
      </c>
      <c r="BW795" s="118" t="s">
        <v>643</v>
      </c>
      <c r="BX795" s="118" t="s">
        <v>2983</v>
      </c>
      <c r="BY795" s="118" t="s">
        <v>2983</v>
      </c>
      <c r="CJ795" s="164">
        <f t="shared" si="350"/>
        <v>-1.1641532182693481E-10</v>
      </c>
    </row>
    <row r="796" spans="1:88" x14ac:dyDescent="0.3">
      <c r="A796" s="118">
        <v>1</v>
      </c>
      <c r="B796" s="165">
        <f>SUBTOTAL(9,$A$740:A796)</f>
        <v>54</v>
      </c>
      <c r="C796" s="165"/>
      <c r="D796" s="175" t="s">
        <v>216</v>
      </c>
      <c r="E796" s="198" t="s">
        <v>17205</v>
      </c>
      <c r="F796" s="162">
        <f t="shared" si="359"/>
        <v>5308128</v>
      </c>
      <c r="G796" s="178">
        <v>0</v>
      </c>
      <c r="H796" s="178">
        <v>0</v>
      </c>
      <c r="I796" s="178">
        <v>0</v>
      </c>
      <c r="J796" s="178">
        <v>0</v>
      </c>
      <c r="K796" s="178">
        <v>0</v>
      </c>
      <c r="L796" s="178">
        <v>0</v>
      </c>
      <c r="M796" s="195">
        <v>0</v>
      </c>
      <c r="N796" s="178">
        <v>0</v>
      </c>
      <c r="O796" s="162">
        <v>630</v>
      </c>
      <c r="P796" s="162">
        <v>5020685.33</v>
      </c>
      <c r="Q796" s="178">
        <v>0</v>
      </c>
      <c r="R796" s="178">
        <v>0</v>
      </c>
      <c r="S796" s="178">
        <v>0</v>
      </c>
      <c r="T796" s="178">
        <v>0</v>
      </c>
      <c r="U796" s="178">
        <v>0</v>
      </c>
      <c r="V796" s="178">
        <v>0</v>
      </c>
      <c r="W796" s="178">
        <v>0</v>
      </c>
      <c r="X796" s="178">
        <v>0</v>
      </c>
      <c r="Y796" s="178">
        <v>0</v>
      </c>
      <c r="Z796" s="178">
        <v>0</v>
      </c>
      <c r="AA796" s="178">
        <v>0</v>
      </c>
      <c r="AB796" s="178">
        <v>0</v>
      </c>
      <c r="AC796" s="178">
        <v>0</v>
      </c>
      <c r="AD796" s="178">
        <v>0</v>
      </c>
      <c r="AE796" s="162">
        <f>ROUND(P796*2.14%,2)</f>
        <v>107442.67</v>
      </c>
      <c r="AF796" s="162">
        <v>180000</v>
      </c>
      <c r="AG796" s="178">
        <v>0</v>
      </c>
      <c r="AH796" s="138">
        <v>2025</v>
      </c>
      <c r="AI796" s="138">
        <v>2025</v>
      </c>
      <c r="AJ796" s="138">
        <v>2025</v>
      </c>
      <c r="AK796" s="169"/>
      <c r="AL796" s="169"/>
      <c r="AM796" s="169"/>
      <c r="AN796" s="169"/>
      <c r="AO796" s="170" t="s">
        <v>16953</v>
      </c>
      <c r="AP796" s="170" t="s">
        <v>16942</v>
      </c>
      <c r="AQ796" s="170">
        <v>0</v>
      </c>
      <c r="AR796" s="170" t="s">
        <v>16944</v>
      </c>
      <c r="AS796" s="170" t="s">
        <v>16947</v>
      </c>
      <c r="AT796" s="170">
        <v>0</v>
      </c>
      <c r="AU796" s="170"/>
      <c r="AV796" s="170"/>
      <c r="AW796" s="170"/>
      <c r="AX796" s="170"/>
      <c r="AY796" s="170" t="s">
        <v>1003</v>
      </c>
      <c r="AZ796" s="171">
        <v>661.6</v>
      </c>
      <c r="BA796" s="171">
        <v>630</v>
      </c>
      <c r="BB796" s="170" t="s">
        <v>2966</v>
      </c>
      <c r="BC796" s="170" t="s">
        <v>16998</v>
      </c>
      <c r="BD796" s="172"/>
      <c r="BE796" s="173">
        <f t="shared" si="357"/>
        <v>0</v>
      </c>
      <c r="BL796" s="118" t="str">
        <f t="shared" si="358"/>
        <v>3186.000</v>
      </c>
      <c r="BO796" s="118" t="s">
        <v>537</v>
      </c>
      <c r="BP796" s="118" t="s">
        <v>2983</v>
      </c>
      <c r="BQ796" s="118" t="s">
        <v>3256</v>
      </c>
      <c r="BW796" s="118" t="s">
        <v>537</v>
      </c>
      <c r="BX796" s="118" t="s">
        <v>2983</v>
      </c>
      <c r="BY796" s="118" t="s">
        <v>3256</v>
      </c>
      <c r="CJ796" s="164">
        <f t="shared" si="350"/>
        <v>-5.8207660913467407E-11</v>
      </c>
    </row>
    <row r="797" spans="1:88" x14ac:dyDescent="0.3">
      <c r="A797" s="118">
        <v>1</v>
      </c>
      <c r="B797" s="165">
        <f>SUBTOTAL(9,$A$740:A797)</f>
        <v>55</v>
      </c>
      <c r="C797" s="165"/>
      <c r="D797" s="175" t="s">
        <v>217</v>
      </c>
      <c r="E797" s="198" t="s">
        <v>17205</v>
      </c>
      <c r="F797" s="162">
        <f t="shared" si="359"/>
        <v>7557763.2000000002</v>
      </c>
      <c r="G797" s="178">
        <v>0</v>
      </c>
      <c r="H797" s="178">
        <v>0</v>
      </c>
      <c r="I797" s="178">
        <v>0</v>
      </c>
      <c r="J797" s="178">
        <v>0</v>
      </c>
      <c r="K797" s="178">
        <v>0</v>
      </c>
      <c r="L797" s="178">
        <v>0</v>
      </c>
      <c r="M797" s="195">
        <v>0</v>
      </c>
      <c r="N797" s="178">
        <v>0</v>
      </c>
      <c r="O797" s="162">
        <v>897</v>
      </c>
      <c r="P797" s="162">
        <v>7223187</v>
      </c>
      <c r="Q797" s="178">
        <v>0</v>
      </c>
      <c r="R797" s="178">
        <v>0</v>
      </c>
      <c r="S797" s="178">
        <v>0</v>
      </c>
      <c r="T797" s="178">
        <v>0</v>
      </c>
      <c r="U797" s="178">
        <v>0</v>
      </c>
      <c r="V797" s="178">
        <v>0</v>
      </c>
      <c r="W797" s="178">
        <v>0</v>
      </c>
      <c r="X797" s="178">
        <v>0</v>
      </c>
      <c r="Y797" s="178">
        <v>0</v>
      </c>
      <c r="Z797" s="178">
        <v>0</v>
      </c>
      <c r="AA797" s="178">
        <v>0</v>
      </c>
      <c r="AB797" s="178">
        <v>0</v>
      </c>
      <c r="AC797" s="178">
        <v>0</v>
      </c>
      <c r="AD797" s="178">
        <v>0</v>
      </c>
      <c r="AE797" s="162">
        <f>ROUND(P797*2.14%,2)</f>
        <v>154576.20000000001</v>
      </c>
      <c r="AF797" s="162">
        <v>180000</v>
      </c>
      <c r="AG797" s="178">
        <v>0</v>
      </c>
      <c r="AH797" s="138">
        <v>2025</v>
      </c>
      <c r="AI797" s="138">
        <v>2025</v>
      </c>
      <c r="AJ797" s="138">
        <v>2025</v>
      </c>
      <c r="AK797" s="169"/>
      <c r="AL797" s="169"/>
      <c r="AM797" s="169"/>
      <c r="AN797" s="169"/>
      <c r="AO797" s="170" t="s">
        <v>16959</v>
      </c>
      <c r="AP797" s="170" t="s">
        <v>16946</v>
      </c>
      <c r="AQ797" s="170">
        <v>0</v>
      </c>
      <c r="AR797" s="170" t="s">
        <v>16949</v>
      </c>
      <c r="AS797" s="170" t="s">
        <v>16942</v>
      </c>
      <c r="AT797" s="170">
        <v>0</v>
      </c>
      <c r="AU797" s="170"/>
      <c r="AV797" s="170"/>
      <c r="AW797" s="170"/>
      <c r="AX797" s="170"/>
      <c r="AY797" s="170" t="s">
        <v>787</v>
      </c>
      <c r="AZ797" s="171">
        <v>1420.7</v>
      </c>
      <c r="BA797" s="171">
        <v>897</v>
      </c>
      <c r="BB797" s="170" t="s">
        <v>2966</v>
      </c>
      <c r="BC797" s="170" t="s">
        <v>16998</v>
      </c>
      <c r="BD797" s="172"/>
      <c r="BE797" s="173">
        <f t="shared" si="357"/>
        <v>0</v>
      </c>
      <c r="BL797" s="118" t="str">
        <f t="shared" si="358"/>
        <v>нет данных</v>
      </c>
      <c r="BO797" s="118" t="s">
        <v>3257</v>
      </c>
      <c r="BP797" s="118" t="s">
        <v>3003</v>
      </c>
      <c r="BQ797" s="118" t="s">
        <v>3258</v>
      </c>
      <c r="BW797" s="118" t="s">
        <v>3257</v>
      </c>
      <c r="BX797" s="118" t="s">
        <v>3003</v>
      </c>
      <c r="BY797" s="118" t="s">
        <v>3258</v>
      </c>
      <c r="CJ797" s="164">
        <f t="shared" si="350"/>
        <v>1.7462298274040222E-10</v>
      </c>
    </row>
    <row r="798" spans="1:88" x14ac:dyDescent="0.3">
      <c r="A798" s="118">
        <v>1</v>
      </c>
      <c r="B798" s="165">
        <f>SUBTOTAL(9,$A$740:A798)</f>
        <v>56</v>
      </c>
      <c r="C798" s="165"/>
      <c r="D798" s="175" t="s">
        <v>218</v>
      </c>
      <c r="E798" s="198" t="s">
        <v>17205</v>
      </c>
      <c r="F798" s="162">
        <f t="shared" si="359"/>
        <v>4915600</v>
      </c>
      <c r="G798" s="178">
        <v>0</v>
      </c>
      <c r="H798" s="178">
        <v>0</v>
      </c>
      <c r="I798" s="178">
        <v>0</v>
      </c>
      <c r="J798" s="178">
        <v>0</v>
      </c>
      <c r="K798" s="178">
        <v>0</v>
      </c>
      <c r="L798" s="178">
        <v>0</v>
      </c>
      <c r="M798" s="195">
        <v>2</v>
      </c>
      <c r="N798" s="162">
        <v>4636381.4400000004</v>
      </c>
      <c r="O798" s="162">
        <v>0</v>
      </c>
      <c r="P798" s="231">
        <v>0</v>
      </c>
      <c r="Q798" s="178">
        <v>0</v>
      </c>
      <c r="R798" s="178">
        <v>0</v>
      </c>
      <c r="S798" s="178">
        <v>0</v>
      </c>
      <c r="T798" s="178">
        <v>0</v>
      </c>
      <c r="U798" s="178">
        <v>0</v>
      </c>
      <c r="V798" s="178">
        <v>0</v>
      </c>
      <c r="W798" s="178">
        <v>0</v>
      </c>
      <c r="X798" s="178">
        <v>0</v>
      </c>
      <c r="Y798" s="178">
        <v>0</v>
      </c>
      <c r="Z798" s="178">
        <v>0</v>
      </c>
      <c r="AA798" s="178">
        <v>0</v>
      </c>
      <c r="AB798" s="178">
        <v>0</v>
      </c>
      <c r="AC798" s="178">
        <v>0</v>
      </c>
      <c r="AD798" s="178">
        <v>0</v>
      </c>
      <c r="AE798" s="162">
        <f>ROUND(N798*2.14%,2)</f>
        <v>99218.559999999998</v>
      </c>
      <c r="AF798" s="162">
        <v>180000</v>
      </c>
      <c r="AG798" s="178">
        <v>0</v>
      </c>
      <c r="AH798" s="138">
        <v>2025</v>
      </c>
      <c r="AI798" s="138">
        <v>2025</v>
      </c>
      <c r="AJ798" s="138">
        <v>2025</v>
      </c>
      <c r="AK798" s="169"/>
      <c r="AL798" s="169"/>
      <c r="AM798" s="169"/>
      <c r="AN798" s="169"/>
      <c r="AO798" s="170" t="s">
        <v>16941</v>
      </c>
      <c r="AP798" s="170" t="s">
        <v>16944</v>
      </c>
      <c r="AQ798" s="170" t="s">
        <v>16941</v>
      </c>
      <c r="AR798" s="170" t="s">
        <v>16950</v>
      </c>
      <c r="AS798" s="170" t="s">
        <v>16950</v>
      </c>
      <c r="AT798" s="170" t="s">
        <v>16938</v>
      </c>
      <c r="AU798" s="170"/>
      <c r="AV798" s="170"/>
      <c r="AW798" s="170"/>
      <c r="AX798" s="170"/>
      <c r="AY798" s="170" t="s">
        <v>669</v>
      </c>
      <c r="AZ798" s="171">
        <v>4847.8</v>
      </c>
      <c r="BA798" s="171">
        <v>635.5</v>
      </c>
      <c r="BB798" s="170" t="s">
        <v>2989</v>
      </c>
      <c r="BC798" s="170" t="s">
        <v>2983</v>
      </c>
      <c r="BD798" s="172"/>
      <c r="BE798" s="173">
        <f t="shared" si="357"/>
        <v>635.5</v>
      </c>
      <c r="BL798" s="118" t="str">
        <f t="shared" si="358"/>
        <v>575.400</v>
      </c>
      <c r="BO798" s="118" t="s">
        <v>644</v>
      </c>
      <c r="BP798" s="118" t="s">
        <v>614</v>
      </c>
      <c r="BQ798" s="118" t="s">
        <v>3259</v>
      </c>
      <c r="BW798" s="118" t="s">
        <v>644</v>
      </c>
      <c r="BX798" s="118" t="s">
        <v>614</v>
      </c>
      <c r="BY798" s="118" t="s">
        <v>3259</v>
      </c>
      <c r="CJ798" s="164">
        <f t="shared" si="350"/>
        <v>-4.0745362639427185E-10</v>
      </c>
    </row>
    <row r="799" spans="1:88" x14ac:dyDescent="0.3">
      <c r="B799" s="196" t="s">
        <v>507</v>
      </c>
      <c r="C799" s="196"/>
      <c r="D799" s="196"/>
      <c r="E799" s="197"/>
      <c r="F799" s="161">
        <f>SUM(F800:F806)</f>
        <v>56471101.200000003</v>
      </c>
      <c r="G799" s="162">
        <f t="shared" ref="G799:AG799" si="360">SUM(G800:G806)</f>
        <v>0</v>
      </c>
      <c r="H799" s="162">
        <f t="shared" si="360"/>
        <v>0</v>
      </c>
      <c r="I799" s="162">
        <f t="shared" si="360"/>
        <v>0</v>
      </c>
      <c r="J799" s="162">
        <f t="shared" si="360"/>
        <v>0</v>
      </c>
      <c r="K799" s="162">
        <f t="shared" si="360"/>
        <v>0</v>
      </c>
      <c r="L799" s="162">
        <f t="shared" si="360"/>
        <v>0</v>
      </c>
      <c r="M799" s="163">
        <f t="shared" si="360"/>
        <v>0</v>
      </c>
      <c r="N799" s="162">
        <f t="shared" si="360"/>
        <v>0</v>
      </c>
      <c r="O799" s="162">
        <f t="shared" si="360"/>
        <v>6690.75</v>
      </c>
      <c r="P799" s="162">
        <f t="shared" si="360"/>
        <v>53995595.450000003</v>
      </c>
      <c r="Q799" s="162">
        <f t="shared" si="360"/>
        <v>0</v>
      </c>
      <c r="R799" s="162">
        <f t="shared" si="360"/>
        <v>0</v>
      </c>
      <c r="S799" s="162">
        <f t="shared" si="360"/>
        <v>0</v>
      </c>
      <c r="T799" s="162">
        <f t="shared" si="360"/>
        <v>0</v>
      </c>
      <c r="U799" s="162">
        <f t="shared" si="360"/>
        <v>0</v>
      </c>
      <c r="V799" s="162">
        <f t="shared" si="360"/>
        <v>0</v>
      </c>
      <c r="W799" s="162">
        <f t="shared" si="360"/>
        <v>0</v>
      </c>
      <c r="X799" s="162">
        <f t="shared" si="360"/>
        <v>0</v>
      </c>
      <c r="Y799" s="162">
        <f t="shared" si="360"/>
        <v>0</v>
      </c>
      <c r="Z799" s="162">
        <f t="shared" si="360"/>
        <v>0</v>
      </c>
      <c r="AA799" s="162">
        <f t="shared" si="360"/>
        <v>0</v>
      </c>
      <c r="AB799" s="162">
        <f t="shared" si="360"/>
        <v>0</v>
      </c>
      <c r="AC799" s="162">
        <f t="shared" si="360"/>
        <v>0</v>
      </c>
      <c r="AD799" s="162">
        <f t="shared" si="360"/>
        <v>0</v>
      </c>
      <c r="AE799" s="162">
        <f t="shared" si="360"/>
        <v>1155505.75</v>
      </c>
      <c r="AF799" s="162">
        <f t="shared" si="360"/>
        <v>1320000</v>
      </c>
      <c r="AG799" s="162">
        <f t="shared" si="360"/>
        <v>0</v>
      </c>
      <c r="AH799" s="138" t="s">
        <v>17012</v>
      </c>
      <c r="AI799" s="138" t="s">
        <v>17012</v>
      </c>
      <c r="AJ799" s="138" t="s">
        <v>17012</v>
      </c>
      <c r="AK799" s="169"/>
      <c r="AL799" s="169"/>
      <c r="AM799" s="169"/>
      <c r="AN799" s="169"/>
      <c r="AO799" s="170"/>
      <c r="AP799" s="170"/>
      <c r="AQ799" s="170"/>
      <c r="AR799" s="170"/>
      <c r="AS799" s="170"/>
      <c r="AT799" s="170"/>
      <c r="AU799" s="170"/>
      <c r="AV799" s="170"/>
      <c r="AW799" s="170"/>
      <c r="AX799" s="170"/>
      <c r="AY799" s="170"/>
      <c r="AZ799" s="171"/>
      <c r="BA799" s="171"/>
      <c r="BB799" s="170"/>
      <c r="BC799" s="170"/>
      <c r="BD799" s="172"/>
      <c r="BE799" s="173">
        <f t="shared" si="357"/>
        <v>-6690.75</v>
      </c>
      <c r="BL799" s="118" t="e">
        <f t="shared" si="358"/>
        <v>#N/A</v>
      </c>
      <c r="BO799" s="118" t="s">
        <v>3843</v>
      </c>
      <c r="BP799" s="118" t="s">
        <v>3000</v>
      </c>
      <c r="BQ799" s="118" t="s">
        <v>3348</v>
      </c>
      <c r="BW799" s="118" t="s">
        <v>3843</v>
      </c>
      <c r="BX799" s="118" t="s">
        <v>3000</v>
      </c>
      <c r="BY799" s="118" t="s">
        <v>3348</v>
      </c>
      <c r="CJ799" s="164">
        <f t="shared" si="350"/>
        <v>0</v>
      </c>
    </row>
    <row r="800" spans="1:88" x14ac:dyDescent="0.3">
      <c r="A800" s="118">
        <v>1</v>
      </c>
      <c r="B800" s="165">
        <f>SUBTOTAL(9,$A$740:A800)</f>
        <v>57</v>
      </c>
      <c r="C800" s="165"/>
      <c r="D800" s="175" t="s">
        <v>554</v>
      </c>
      <c r="E800" s="198" t="s">
        <v>17414</v>
      </c>
      <c r="F800" s="162">
        <f t="shared" ref="F800:F806" si="361">G800+H800+I800+J800+K800+L800+N800+P800+R800+T800+V800+W800+X800+Y800+Z800+AA800+AB800+AC800+AD800+AE800+AF800+AG800</f>
        <v>6319200</v>
      </c>
      <c r="G800" s="178">
        <v>0</v>
      </c>
      <c r="H800" s="178">
        <v>0</v>
      </c>
      <c r="I800" s="178">
        <v>0</v>
      </c>
      <c r="J800" s="178">
        <v>0</v>
      </c>
      <c r="K800" s="178">
        <v>0</v>
      </c>
      <c r="L800" s="178">
        <v>0</v>
      </c>
      <c r="M800" s="195">
        <v>0</v>
      </c>
      <c r="N800" s="178">
        <v>0</v>
      </c>
      <c r="O800" s="162">
        <v>750</v>
      </c>
      <c r="P800" s="162">
        <v>6010573.7199999997</v>
      </c>
      <c r="Q800" s="178">
        <v>0</v>
      </c>
      <c r="R800" s="178">
        <v>0</v>
      </c>
      <c r="S800" s="178">
        <v>0</v>
      </c>
      <c r="T800" s="178">
        <v>0</v>
      </c>
      <c r="U800" s="178">
        <v>0</v>
      </c>
      <c r="V800" s="178">
        <v>0</v>
      </c>
      <c r="W800" s="178">
        <v>0</v>
      </c>
      <c r="X800" s="178">
        <v>0</v>
      </c>
      <c r="Y800" s="178">
        <v>0</v>
      </c>
      <c r="Z800" s="178">
        <v>0</v>
      </c>
      <c r="AA800" s="178">
        <v>0</v>
      </c>
      <c r="AB800" s="178">
        <v>0</v>
      </c>
      <c r="AC800" s="178">
        <v>0</v>
      </c>
      <c r="AD800" s="178">
        <v>0</v>
      </c>
      <c r="AE800" s="162">
        <f t="shared" ref="AE800:AE806" si="362">ROUND(P800*2.14%,2)</f>
        <v>128626.28</v>
      </c>
      <c r="AF800" s="162">
        <v>180000</v>
      </c>
      <c r="AG800" s="178">
        <v>0</v>
      </c>
      <c r="AH800" s="138">
        <v>2025</v>
      </c>
      <c r="AI800" s="138">
        <v>2025</v>
      </c>
      <c r="AJ800" s="138">
        <v>2025</v>
      </c>
      <c r="AK800" s="169"/>
      <c r="AL800" s="169"/>
      <c r="AM800" s="169"/>
      <c r="AN800" s="169"/>
      <c r="AO800" s="170" t="s">
        <v>16946</v>
      </c>
      <c r="AP800" s="170" t="s">
        <v>16937</v>
      </c>
      <c r="AQ800" s="170">
        <v>0</v>
      </c>
      <c r="AR800" s="170" t="s">
        <v>16957</v>
      </c>
      <c r="AS800" s="170" t="s">
        <v>16958</v>
      </c>
      <c r="AT800" s="170">
        <v>0</v>
      </c>
      <c r="AU800" s="170"/>
      <c r="AV800" s="170"/>
      <c r="AW800" s="170"/>
      <c r="AX800" s="170"/>
      <c r="AY800" s="170" t="s">
        <v>787</v>
      </c>
      <c r="AZ800" s="171">
        <v>791.29</v>
      </c>
      <c r="BA800" s="171">
        <v>650</v>
      </c>
      <c r="BB800" s="170" t="s">
        <v>2966</v>
      </c>
      <c r="BC800" s="170" t="s">
        <v>16998</v>
      </c>
      <c r="BD800" s="172"/>
      <c r="BE800" s="173">
        <f t="shared" si="357"/>
        <v>-100</v>
      </c>
      <c r="BL800" s="118" t="str">
        <f t="shared" si="358"/>
        <v>500.000</v>
      </c>
      <c r="BO800" s="118" t="s">
        <v>3844</v>
      </c>
      <c r="BP800" s="118" t="s">
        <v>2983</v>
      </c>
      <c r="BQ800" s="118" t="s">
        <v>1428</v>
      </c>
      <c r="BW800" s="118" t="s">
        <v>3844</v>
      </c>
      <c r="BX800" s="118" t="s">
        <v>2983</v>
      </c>
      <c r="BY800" s="118" t="s">
        <v>1428</v>
      </c>
      <c r="CJ800" s="164">
        <f t="shared" si="350"/>
        <v>2.6193447411060333E-10</v>
      </c>
    </row>
    <row r="801" spans="1:88" x14ac:dyDescent="0.3">
      <c r="A801" s="118">
        <v>1</v>
      </c>
      <c r="B801" s="165">
        <f>SUBTOTAL(9,$A$740:A801)</f>
        <v>58</v>
      </c>
      <c r="C801" s="165"/>
      <c r="D801" s="175" t="s">
        <v>3337</v>
      </c>
      <c r="E801" s="198" t="s">
        <v>17414</v>
      </c>
      <c r="F801" s="162">
        <f t="shared" si="361"/>
        <v>4657250.3999999994</v>
      </c>
      <c r="G801" s="178">
        <v>0</v>
      </c>
      <c r="H801" s="178">
        <v>0</v>
      </c>
      <c r="I801" s="178">
        <v>0</v>
      </c>
      <c r="J801" s="178">
        <v>0</v>
      </c>
      <c r="K801" s="178">
        <v>0</v>
      </c>
      <c r="L801" s="178">
        <v>0</v>
      </c>
      <c r="M801" s="195">
        <v>0</v>
      </c>
      <c r="N801" s="178">
        <v>0</v>
      </c>
      <c r="O801" s="162">
        <v>552.75</v>
      </c>
      <c r="P801" s="162">
        <v>4383444.68</v>
      </c>
      <c r="Q801" s="178">
        <v>0</v>
      </c>
      <c r="R801" s="178">
        <v>0</v>
      </c>
      <c r="S801" s="178">
        <v>0</v>
      </c>
      <c r="T801" s="178">
        <v>0</v>
      </c>
      <c r="U801" s="178">
        <v>0</v>
      </c>
      <c r="V801" s="178">
        <v>0</v>
      </c>
      <c r="W801" s="178">
        <v>0</v>
      </c>
      <c r="X801" s="178">
        <v>0</v>
      </c>
      <c r="Y801" s="178">
        <v>0</v>
      </c>
      <c r="Z801" s="178">
        <v>0</v>
      </c>
      <c r="AA801" s="178">
        <v>0</v>
      </c>
      <c r="AB801" s="178">
        <v>0</v>
      </c>
      <c r="AC801" s="178">
        <v>0</v>
      </c>
      <c r="AD801" s="178">
        <v>0</v>
      </c>
      <c r="AE801" s="162">
        <f t="shared" si="362"/>
        <v>93805.72</v>
      </c>
      <c r="AF801" s="162">
        <v>180000</v>
      </c>
      <c r="AG801" s="178">
        <v>0</v>
      </c>
      <c r="AH801" s="138">
        <v>2025</v>
      </c>
      <c r="AI801" s="138">
        <v>2025</v>
      </c>
      <c r="AJ801" s="138">
        <v>2025</v>
      </c>
      <c r="AK801" s="169"/>
      <c r="AL801" s="169"/>
      <c r="AM801" s="169"/>
      <c r="AN801" s="169"/>
      <c r="AO801" s="170" t="s">
        <v>16940</v>
      </c>
      <c r="AP801" s="170" t="s">
        <v>16959</v>
      </c>
      <c r="AQ801" s="170"/>
      <c r="AR801" s="170" t="s">
        <v>16938</v>
      </c>
      <c r="AS801" s="170" t="s">
        <v>16944</v>
      </c>
      <c r="AT801" s="170"/>
      <c r="AU801" s="170"/>
      <c r="AV801" s="170"/>
      <c r="AW801" s="170"/>
      <c r="AX801" s="170"/>
      <c r="AY801" s="170">
        <v>1976</v>
      </c>
      <c r="AZ801" s="171">
        <v>1655.19</v>
      </c>
      <c r="BA801" s="171">
        <v>552.75</v>
      </c>
      <c r="BB801" s="170" t="s">
        <v>2966</v>
      </c>
      <c r="BC801" s="170">
        <v>2010</v>
      </c>
      <c r="BD801" s="172"/>
      <c r="BE801" s="173">
        <f t="shared" si="357"/>
        <v>0</v>
      </c>
      <c r="CJ801" s="164">
        <f t="shared" si="350"/>
        <v>-2.6193447411060333E-10</v>
      </c>
    </row>
    <row r="802" spans="1:88" x14ac:dyDescent="0.3">
      <c r="A802" s="118">
        <v>1</v>
      </c>
      <c r="B802" s="165">
        <f>SUBTOTAL(9,$A$740:A802)</f>
        <v>59</v>
      </c>
      <c r="C802" s="165"/>
      <c r="D802" s="175" t="s">
        <v>555</v>
      </c>
      <c r="E802" s="198" t="s">
        <v>17414</v>
      </c>
      <c r="F802" s="162">
        <f t="shared" si="361"/>
        <v>5139616</v>
      </c>
      <c r="G802" s="178">
        <v>0</v>
      </c>
      <c r="H802" s="178">
        <v>0</v>
      </c>
      <c r="I802" s="178">
        <v>0</v>
      </c>
      <c r="J802" s="178">
        <v>0</v>
      </c>
      <c r="K802" s="178">
        <v>0</v>
      </c>
      <c r="L802" s="178">
        <v>0</v>
      </c>
      <c r="M802" s="195">
        <v>0</v>
      </c>
      <c r="N802" s="178">
        <v>0</v>
      </c>
      <c r="O802" s="162">
        <v>610</v>
      </c>
      <c r="P802" s="162">
        <v>4855703.9400000004</v>
      </c>
      <c r="Q802" s="178">
        <v>0</v>
      </c>
      <c r="R802" s="178">
        <v>0</v>
      </c>
      <c r="S802" s="178">
        <v>0</v>
      </c>
      <c r="T802" s="178">
        <v>0</v>
      </c>
      <c r="U802" s="178">
        <v>0</v>
      </c>
      <c r="V802" s="178">
        <v>0</v>
      </c>
      <c r="W802" s="178">
        <v>0</v>
      </c>
      <c r="X802" s="178">
        <v>0</v>
      </c>
      <c r="Y802" s="178">
        <v>0</v>
      </c>
      <c r="Z802" s="178">
        <v>0</v>
      </c>
      <c r="AA802" s="178">
        <v>0</v>
      </c>
      <c r="AB802" s="178">
        <v>0</v>
      </c>
      <c r="AC802" s="178">
        <v>0</v>
      </c>
      <c r="AD802" s="178">
        <v>0</v>
      </c>
      <c r="AE802" s="162">
        <f t="shared" si="362"/>
        <v>103912.06</v>
      </c>
      <c r="AF802" s="162">
        <v>180000</v>
      </c>
      <c r="AG802" s="178">
        <v>0</v>
      </c>
      <c r="AH802" s="138">
        <v>2025</v>
      </c>
      <c r="AI802" s="138">
        <v>2025</v>
      </c>
      <c r="AJ802" s="138">
        <v>2025</v>
      </c>
      <c r="AK802" s="169"/>
      <c r="AL802" s="169"/>
      <c r="AM802" s="169"/>
      <c r="AN802" s="169"/>
      <c r="AO802" s="170" t="s">
        <v>16948</v>
      </c>
      <c r="AP802" s="170" t="s">
        <v>16951</v>
      </c>
      <c r="AQ802" s="170">
        <v>0</v>
      </c>
      <c r="AR802" s="170" t="s">
        <v>16943</v>
      </c>
      <c r="AS802" s="170" t="s">
        <v>16958</v>
      </c>
      <c r="AT802" s="170">
        <v>0</v>
      </c>
      <c r="AU802" s="170"/>
      <c r="AV802" s="170"/>
      <c r="AW802" s="170"/>
      <c r="AX802" s="170"/>
      <c r="AY802" s="170" t="s">
        <v>771</v>
      </c>
      <c r="AZ802" s="171">
        <v>1224.3</v>
      </c>
      <c r="BA802" s="171" t="s">
        <v>2983</v>
      </c>
      <c r="BB802" s="170" t="s">
        <v>2966</v>
      </c>
      <c r="BC802" s="170" t="s">
        <v>16998</v>
      </c>
      <c r="BD802" s="172"/>
      <c r="BE802" s="173" t="e">
        <f t="shared" si="357"/>
        <v>#VALUE!</v>
      </c>
      <c r="BL802" s="118" t="str">
        <f>VLOOKUP(D802,BO:BQ,3,FALSE)</f>
        <v>нет данных</v>
      </c>
      <c r="BO802" s="118" t="s">
        <v>3845</v>
      </c>
      <c r="BP802" s="118" t="s">
        <v>3003</v>
      </c>
      <c r="BQ802" s="118" t="s">
        <v>2362</v>
      </c>
      <c r="BW802" s="118" t="s">
        <v>3845</v>
      </c>
      <c r="BX802" s="118" t="s">
        <v>3003</v>
      </c>
      <c r="BY802" s="118" t="s">
        <v>2362</v>
      </c>
      <c r="CJ802" s="164">
        <f t="shared" si="350"/>
        <v>-4.0745362639427185E-10</v>
      </c>
    </row>
    <row r="803" spans="1:88" x14ac:dyDescent="0.3">
      <c r="A803" s="118">
        <v>1</v>
      </c>
      <c r="B803" s="165">
        <f>SUBTOTAL(9,$A$740:A803)</f>
        <v>60</v>
      </c>
      <c r="C803" s="165"/>
      <c r="D803" s="175" t="s">
        <v>556</v>
      </c>
      <c r="E803" s="198" t="s">
        <v>17414</v>
      </c>
      <c r="F803" s="162">
        <f t="shared" si="361"/>
        <v>11220000</v>
      </c>
      <c r="G803" s="178">
        <v>0</v>
      </c>
      <c r="H803" s="178">
        <v>0</v>
      </c>
      <c r="I803" s="178">
        <v>0</v>
      </c>
      <c r="J803" s="178">
        <v>0</v>
      </c>
      <c r="K803" s="178">
        <v>0</v>
      </c>
      <c r="L803" s="178">
        <v>0</v>
      </c>
      <c r="M803" s="195">
        <v>0</v>
      </c>
      <c r="N803" s="178">
        <v>0</v>
      </c>
      <c r="O803" s="162">
        <v>1320</v>
      </c>
      <c r="P803" s="162">
        <v>10789112.98</v>
      </c>
      <c r="Q803" s="178">
        <v>0</v>
      </c>
      <c r="R803" s="178">
        <v>0</v>
      </c>
      <c r="S803" s="178">
        <v>0</v>
      </c>
      <c r="T803" s="178">
        <v>0</v>
      </c>
      <c r="U803" s="178">
        <v>0</v>
      </c>
      <c r="V803" s="178">
        <v>0</v>
      </c>
      <c r="W803" s="178">
        <v>0</v>
      </c>
      <c r="X803" s="178">
        <v>0</v>
      </c>
      <c r="Y803" s="178">
        <v>0</v>
      </c>
      <c r="Z803" s="178">
        <v>0</v>
      </c>
      <c r="AA803" s="178">
        <v>0</v>
      </c>
      <c r="AB803" s="178">
        <v>0</v>
      </c>
      <c r="AC803" s="178">
        <v>0</v>
      </c>
      <c r="AD803" s="178">
        <v>0</v>
      </c>
      <c r="AE803" s="162">
        <f t="shared" si="362"/>
        <v>230887.02</v>
      </c>
      <c r="AF803" s="178">
        <v>200000</v>
      </c>
      <c r="AG803" s="178">
        <v>0</v>
      </c>
      <c r="AH803" s="138">
        <v>2025</v>
      </c>
      <c r="AI803" s="138">
        <v>2025</v>
      </c>
      <c r="AJ803" s="138">
        <v>2025</v>
      </c>
      <c r="AK803" s="169"/>
      <c r="AL803" s="169"/>
      <c r="AM803" s="169"/>
      <c r="AN803" s="169"/>
      <c r="AO803" s="170" t="s">
        <v>16940</v>
      </c>
      <c r="AP803" s="170" t="s">
        <v>16942</v>
      </c>
      <c r="AQ803" s="170">
        <v>0</v>
      </c>
      <c r="AR803" s="170" t="s">
        <v>16952</v>
      </c>
      <c r="AS803" s="170" t="s">
        <v>16954</v>
      </c>
      <c r="AT803" s="170" t="s">
        <v>16954</v>
      </c>
      <c r="AU803" s="170"/>
      <c r="AV803" s="170"/>
      <c r="AW803" s="170"/>
      <c r="AX803" s="170"/>
      <c r="AY803" s="170" t="s">
        <v>614</v>
      </c>
      <c r="AZ803" s="171">
        <v>6351.5</v>
      </c>
      <c r="BA803" s="171" t="s">
        <v>2983</v>
      </c>
      <c r="BB803" s="170" t="s">
        <v>3037</v>
      </c>
      <c r="BC803" s="170">
        <v>2012</v>
      </c>
      <c r="BD803" s="172"/>
      <c r="BE803" s="173" t="e">
        <f t="shared" si="357"/>
        <v>#VALUE!</v>
      </c>
      <c r="BL803" s="118" t="str">
        <f>VLOOKUP(D803,BO:BQ,3,FALSE)</f>
        <v>1318.400</v>
      </c>
      <c r="BO803" s="118" t="s">
        <v>3847</v>
      </c>
      <c r="BP803" s="118" t="s">
        <v>667</v>
      </c>
      <c r="BQ803" s="118" t="s">
        <v>708</v>
      </c>
      <c r="BW803" s="118" t="s">
        <v>3847</v>
      </c>
      <c r="BX803" s="118" t="s">
        <v>667</v>
      </c>
      <c r="BY803" s="118" t="s">
        <v>708</v>
      </c>
      <c r="CJ803" s="164">
        <f t="shared" si="350"/>
        <v>-4.3655745685100555E-10</v>
      </c>
    </row>
    <row r="804" spans="1:88" x14ac:dyDescent="0.3">
      <c r="A804" s="118">
        <v>1</v>
      </c>
      <c r="B804" s="165">
        <f>SUBTOTAL(9,$A$740:A804)</f>
        <v>61</v>
      </c>
      <c r="C804" s="165"/>
      <c r="D804" s="175" t="s">
        <v>557</v>
      </c>
      <c r="E804" s="198" t="s">
        <v>17414</v>
      </c>
      <c r="F804" s="162">
        <f t="shared" si="361"/>
        <v>15166080</v>
      </c>
      <c r="G804" s="178">
        <v>0</v>
      </c>
      <c r="H804" s="178">
        <v>0</v>
      </c>
      <c r="I804" s="178">
        <v>0</v>
      </c>
      <c r="J804" s="178">
        <v>0</v>
      </c>
      <c r="K804" s="178">
        <v>0</v>
      </c>
      <c r="L804" s="178">
        <v>0</v>
      </c>
      <c r="M804" s="195">
        <v>0</v>
      </c>
      <c r="N804" s="178">
        <v>0</v>
      </c>
      <c r="O804" s="162">
        <v>1800</v>
      </c>
      <c r="P804" s="162">
        <v>14652516.15</v>
      </c>
      <c r="Q804" s="178">
        <v>0</v>
      </c>
      <c r="R804" s="178">
        <v>0</v>
      </c>
      <c r="S804" s="178">
        <v>0</v>
      </c>
      <c r="T804" s="178">
        <v>0</v>
      </c>
      <c r="U804" s="178">
        <v>0</v>
      </c>
      <c r="V804" s="178">
        <v>0</v>
      </c>
      <c r="W804" s="178">
        <v>0</v>
      </c>
      <c r="X804" s="178">
        <v>0</v>
      </c>
      <c r="Y804" s="178">
        <v>0</v>
      </c>
      <c r="Z804" s="178">
        <v>0</v>
      </c>
      <c r="AA804" s="178">
        <v>0</v>
      </c>
      <c r="AB804" s="178">
        <v>0</v>
      </c>
      <c r="AC804" s="178">
        <v>0</v>
      </c>
      <c r="AD804" s="178">
        <v>0</v>
      </c>
      <c r="AE804" s="162">
        <f t="shared" si="362"/>
        <v>313563.84999999998</v>
      </c>
      <c r="AF804" s="178">
        <v>200000</v>
      </c>
      <c r="AG804" s="178">
        <v>0</v>
      </c>
      <c r="AH804" s="138">
        <v>2025</v>
      </c>
      <c r="AI804" s="138">
        <v>2025</v>
      </c>
      <c r="AJ804" s="138">
        <v>2025</v>
      </c>
      <c r="AK804" s="169"/>
      <c r="AL804" s="169"/>
      <c r="AM804" s="169"/>
      <c r="AN804" s="169"/>
      <c r="AO804" s="170" t="s">
        <v>16953</v>
      </c>
      <c r="AP804" s="170" t="s">
        <v>16958</v>
      </c>
      <c r="AQ804" s="170">
        <v>0</v>
      </c>
      <c r="AR804" s="170" t="s">
        <v>16950</v>
      </c>
      <c r="AS804" s="170" t="s">
        <v>16944</v>
      </c>
      <c r="AT804" s="170" t="s">
        <v>16950</v>
      </c>
      <c r="AU804" s="170"/>
      <c r="AV804" s="170"/>
      <c r="AW804" s="170"/>
      <c r="AX804" s="170"/>
      <c r="AY804" s="170" t="s">
        <v>700</v>
      </c>
      <c r="AZ804" s="171">
        <v>7459.8</v>
      </c>
      <c r="BA804" s="171">
        <v>1651.26</v>
      </c>
      <c r="BB804" s="170" t="s">
        <v>2966</v>
      </c>
      <c r="BC804" s="170" t="s">
        <v>16998</v>
      </c>
      <c r="BD804" s="172"/>
      <c r="BE804" s="173">
        <f t="shared" si="357"/>
        <v>-148.74</v>
      </c>
      <c r="BL804" s="118" t="str">
        <f>VLOOKUP(D804,BO:BQ,3,FALSE)</f>
        <v>нет данных</v>
      </c>
      <c r="BO804" s="118" t="s">
        <v>3848</v>
      </c>
      <c r="BP804" s="118" t="s">
        <v>667</v>
      </c>
      <c r="BQ804" s="118" t="s">
        <v>2983</v>
      </c>
      <c r="BW804" s="118" t="s">
        <v>3848</v>
      </c>
      <c r="BX804" s="118" t="s">
        <v>667</v>
      </c>
      <c r="BY804" s="118" t="s">
        <v>2983</v>
      </c>
      <c r="CJ804" s="164">
        <f t="shared" si="350"/>
        <v>-3.4924596548080444E-10</v>
      </c>
    </row>
    <row r="805" spans="1:88" x14ac:dyDescent="0.3">
      <c r="A805" s="118">
        <v>1</v>
      </c>
      <c r="B805" s="165">
        <f>SUBTOTAL(9,$A$740:A805)</f>
        <v>62</v>
      </c>
      <c r="C805" s="165"/>
      <c r="D805" s="175" t="s">
        <v>558</v>
      </c>
      <c r="E805" s="198" t="s">
        <v>17414</v>
      </c>
      <c r="F805" s="162">
        <f t="shared" si="361"/>
        <v>4280204.8000000007</v>
      </c>
      <c r="G805" s="178">
        <v>0</v>
      </c>
      <c r="H805" s="178">
        <v>0</v>
      </c>
      <c r="I805" s="178">
        <v>0</v>
      </c>
      <c r="J805" s="178">
        <v>0</v>
      </c>
      <c r="K805" s="178">
        <v>0</v>
      </c>
      <c r="L805" s="178">
        <v>0</v>
      </c>
      <c r="M805" s="195">
        <v>0</v>
      </c>
      <c r="N805" s="178">
        <v>0</v>
      </c>
      <c r="O805" s="162">
        <v>508</v>
      </c>
      <c r="P805" s="162">
        <v>4014298.81</v>
      </c>
      <c r="Q805" s="178">
        <v>0</v>
      </c>
      <c r="R805" s="178">
        <v>0</v>
      </c>
      <c r="S805" s="178">
        <v>0</v>
      </c>
      <c r="T805" s="178">
        <v>0</v>
      </c>
      <c r="U805" s="178">
        <v>0</v>
      </c>
      <c r="V805" s="178">
        <v>0</v>
      </c>
      <c r="W805" s="178">
        <v>0</v>
      </c>
      <c r="X805" s="178">
        <v>0</v>
      </c>
      <c r="Y805" s="178">
        <v>0</v>
      </c>
      <c r="Z805" s="178">
        <v>0</v>
      </c>
      <c r="AA805" s="178">
        <v>0</v>
      </c>
      <c r="AB805" s="178">
        <v>0</v>
      </c>
      <c r="AC805" s="178">
        <v>0</v>
      </c>
      <c r="AD805" s="178">
        <v>0</v>
      </c>
      <c r="AE805" s="162">
        <f t="shared" si="362"/>
        <v>85905.99</v>
      </c>
      <c r="AF805" s="162">
        <v>180000</v>
      </c>
      <c r="AG805" s="178">
        <v>0</v>
      </c>
      <c r="AH805" s="138">
        <v>2025</v>
      </c>
      <c r="AI805" s="138">
        <v>2025</v>
      </c>
      <c r="AJ805" s="138">
        <v>2025</v>
      </c>
      <c r="AK805" s="169"/>
      <c r="AL805" s="169"/>
      <c r="AM805" s="169"/>
      <c r="AN805" s="169"/>
      <c r="AO805" s="170" t="s">
        <v>16956</v>
      </c>
      <c r="AP805" s="170" t="s">
        <v>16935</v>
      </c>
      <c r="AQ805" s="170">
        <v>0</v>
      </c>
      <c r="AR805" s="170" t="s">
        <v>16951</v>
      </c>
      <c r="AS805" s="170" t="s">
        <v>16952</v>
      </c>
      <c r="AT805" s="170">
        <v>0</v>
      </c>
      <c r="AU805" s="170"/>
      <c r="AV805" s="170"/>
      <c r="AW805" s="170"/>
      <c r="AX805" s="170"/>
      <c r="AY805" s="170" t="s">
        <v>662</v>
      </c>
      <c r="AZ805" s="171">
        <v>1038.8</v>
      </c>
      <c r="BA805" s="171">
        <v>508</v>
      </c>
      <c r="BB805" s="170" t="s">
        <v>2966</v>
      </c>
      <c r="BC805" s="170" t="s">
        <v>16998</v>
      </c>
      <c r="BD805" s="172"/>
      <c r="BE805" s="173">
        <f t="shared" si="357"/>
        <v>0</v>
      </c>
      <c r="BL805" s="118" t="str">
        <f>VLOOKUP(D805,BO:BQ,3,FALSE)</f>
        <v>440.000</v>
      </c>
      <c r="BO805" s="118" t="s">
        <v>3850</v>
      </c>
      <c r="BP805" s="118" t="s">
        <v>661</v>
      </c>
      <c r="BQ805" s="118" t="s">
        <v>2983</v>
      </c>
      <c r="BW805" s="118" t="s">
        <v>3850</v>
      </c>
      <c r="BX805" s="118" t="s">
        <v>661</v>
      </c>
      <c r="BY805" s="118" t="s">
        <v>2983</v>
      </c>
      <c r="CJ805" s="164">
        <f t="shared" si="350"/>
        <v>6.9849193096160889E-10</v>
      </c>
    </row>
    <row r="806" spans="1:88" x14ac:dyDescent="0.3">
      <c r="A806" s="118">
        <v>1</v>
      </c>
      <c r="B806" s="165">
        <f>SUBTOTAL(9,$A$740:A806)</f>
        <v>63</v>
      </c>
      <c r="C806" s="165"/>
      <c r="D806" s="175" t="s">
        <v>3679</v>
      </c>
      <c r="E806" s="198" t="s">
        <v>17414</v>
      </c>
      <c r="F806" s="162">
        <f t="shared" si="361"/>
        <v>9688750</v>
      </c>
      <c r="G806" s="178">
        <v>0</v>
      </c>
      <c r="H806" s="178">
        <v>0</v>
      </c>
      <c r="I806" s="178">
        <v>0</v>
      </c>
      <c r="J806" s="178">
        <v>0</v>
      </c>
      <c r="K806" s="178">
        <v>0</v>
      </c>
      <c r="L806" s="178">
        <v>0</v>
      </c>
      <c r="M806" s="195">
        <v>0</v>
      </c>
      <c r="N806" s="178">
        <v>0</v>
      </c>
      <c r="O806" s="162">
        <v>1150</v>
      </c>
      <c r="P806" s="162">
        <v>9289945.1699999999</v>
      </c>
      <c r="Q806" s="178">
        <v>0</v>
      </c>
      <c r="R806" s="178">
        <v>0</v>
      </c>
      <c r="S806" s="178">
        <v>0</v>
      </c>
      <c r="T806" s="178">
        <v>0</v>
      </c>
      <c r="U806" s="178">
        <v>0</v>
      </c>
      <c r="V806" s="178">
        <v>0</v>
      </c>
      <c r="W806" s="178">
        <v>0</v>
      </c>
      <c r="X806" s="178">
        <v>0</v>
      </c>
      <c r="Y806" s="178">
        <v>0</v>
      </c>
      <c r="Z806" s="178">
        <v>0</v>
      </c>
      <c r="AA806" s="178">
        <v>0</v>
      </c>
      <c r="AB806" s="178">
        <v>0</v>
      </c>
      <c r="AC806" s="178">
        <v>0</v>
      </c>
      <c r="AD806" s="178">
        <v>0</v>
      </c>
      <c r="AE806" s="162">
        <f t="shared" si="362"/>
        <v>198804.83</v>
      </c>
      <c r="AF806" s="178">
        <v>200000</v>
      </c>
      <c r="AG806" s="178">
        <v>0</v>
      </c>
      <c r="AH806" s="138">
        <v>2025</v>
      </c>
      <c r="AI806" s="138">
        <v>2025</v>
      </c>
      <c r="AJ806" s="138">
        <v>2025</v>
      </c>
      <c r="AK806" s="169"/>
      <c r="AL806" s="169"/>
      <c r="AM806" s="169"/>
      <c r="AN806" s="169"/>
      <c r="AO806" s="170" t="s">
        <v>16948</v>
      </c>
      <c r="AP806" s="170" t="s">
        <v>16945</v>
      </c>
      <c r="AQ806" s="170"/>
      <c r="AR806" s="170" t="s">
        <v>16939</v>
      </c>
      <c r="AS806" s="170" t="s">
        <v>16947</v>
      </c>
      <c r="AT806" s="170" t="s">
        <v>16949</v>
      </c>
      <c r="AU806" s="170"/>
      <c r="AV806" s="170"/>
      <c r="AW806" s="170"/>
      <c r="AX806" s="170"/>
      <c r="AY806" s="170">
        <v>1989</v>
      </c>
      <c r="AZ806" s="171">
        <v>3233.6</v>
      </c>
      <c r="BA806" s="171">
        <v>1150</v>
      </c>
      <c r="BB806" s="170" t="s">
        <v>2966</v>
      </c>
      <c r="BC806" s="170" t="s">
        <v>16998</v>
      </c>
      <c r="BD806" s="172"/>
      <c r="BE806" s="173">
        <f t="shared" si="357"/>
        <v>0</v>
      </c>
      <c r="CJ806" s="164">
        <f t="shared" si="350"/>
        <v>8.7311491370201111E-11</v>
      </c>
    </row>
    <row r="807" spans="1:88" x14ac:dyDescent="0.3">
      <c r="B807" s="196" t="s">
        <v>532</v>
      </c>
      <c r="C807" s="196"/>
      <c r="D807" s="196"/>
      <c r="E807" s="197"/>
      <c r="F807" s="161">
        <f>SUM(F808:F809)</f>
        <v>17708184.119999997</v>
      </c>
      <c r="G807" s="162">
        <f t="shared" ref="G807:AG807" si="363">SUM(G808:G809)</f>
        <v>0</v>
      </c>
      <c r="H807" s="162">
        <f t="shared" si="363"/>
        <v>0</v>
      </c>
      <c r="I807" s="162">
        <f t="shared" si="363"/>
        <v>0</v>
      </c>
      <c r="J807" s="162">
        <f t="shared" si="363"/>
        <v>0</v>
      </c>
      <c r="K807" s="162">
        <f t="shared" si="363"/>
        <v>0</v>
      </c>
      <c r="L807" s="162">
        <f t="shared" si="363"/>
        <v>0</v>
      </c>
      <c r="M807" s="163">
        <f t="shared" si="363"/>
        <v>0</v>
      </c>
      <c r="N807" s="162">
        <f t="shared" si="363"/>
        <v>0</v>
      </c>
      <c r="O807" s="162">
        <f t="shared" si="363"/>
        <v>1993</v>
      </c>
      <c r="P807" s="162">
        <f t="shared" si="363"/>
        <v>16965130.329999998</v>
      </c>
      <c r="Q807" s="162">
        <f t="shared" si="363"/>
        <v>0</v>
      </c>
      <c r="R807" s="162">
        <f t="shared" si="363"/>
        <v>0</v>
      </c>
      <c r="S807" s="162">
        <f t="shared" si="363"/>
        <v>0</v>
      </c>
      <c r="T807" s="162">
        <f t="shared" si="363"/>
        <v>0</v>
      </c>
      <c r="U807" s="162">
        <f t="shared" si="363"/>
        <v>0</v>
      </c>
      <c r="V807" s="162">
        <f t="shared" si="363"/>
        <v>0</v>
      </c>
      <c r="W807" s="162">
        <f t="shared" si="363"/>
        <v>0</v>
      </c>
      <c r="X807" s="162">
        <f t="shared" si="363"/>
        <v>0</v>
      </c>
      <c r="Y807" s="162">
        <f t="shared" si="363"/>
        <v>0</v>
      </c>
      <c r="Z807" s="162">
        <f t="shared" si="363"/>
        <v>0</v>
      </c>
      <c r="AA807" s="162">
        <f t="shared" si="363"/>
        <v>0</v>
      </c>
      <c r="AB807" s="162">
        <f t="shared" si="363"/>
        <v>0</v>
      </c>
      <c r="AC807" s="162">
        <f t="shared" si="363"/>
        <v>0</v>
      </c>
      <c r="AD807" s="162">
        <f t="shared" si="363"/>
        <v>0</v>
      </c>
      <c r="AE807" s="162">
        <f t="shared" si="363"/>
        <v>363053.79000000004</v>
      </c>
      <c r="AF807" s="162">
        <f t="shared" si="363"/>
        <v>380000</v>
      </c>
      <c r="AG807" s="162">
        <f t="shared" si="363"/>
        <v>0</v>
      </c>
      <c r="AH807" s="138" t="s">
        <v>17012</v>
      </c>
      <c r="AI807" s="138" t="s">
        <v>17012</v>
      </c>
      <c r="AJ807" s="138" t="s">
        <v>17012</v>
      </c>
      <c r="AK807" s="169"/>
      <c r="AL807" s="169"/>
      <c r="AM807" s="169"/>
      <c r="AN807" s="169"/>
      <c r="AO807" s="170"/>
      <c r="AP807" s="170"/>
      <c r="AQ807" s="170"/>
      <c r="AR807" s="170"/>
      <c r="AS807" s="170"/>
      <c r="AT807" s="170"/>
      <c r="AU807" s="170"/>
      <c r="AV807" s="170"/>
      <c r="AW807" s="170"/>
      <c r="AX807" s="170"/>
      <c r="AY807" s="170"/>
      <c r="AZ807" s="171"/>
      <c r="BA807" s="171"/>
      <c r="BB807" s="170"/>
      <c r="BC807" s="170"/>
      <c r="BD807" s="172"/>
      <c r="BE807" s="173">
        <f t="shared" si="357"/>
        <v>-1993</v>
      </c>
      <c r="BL807" s="118" t="e">
        <f t="shared" ref="BL807:BL838" si="364">VLOOKUP(D807,BO:BQ,3,FALSE)</f>
        <v>#N/A</v>
      </c>
      <c r="BO807" s="118" t="s">
        <v>3851</v>
      </c>
      <c r="BP807" s="118" t="s">
        <v>2983</v>
      </c>
      <c r="BQ807" s="118" t="s">
        <v>2983</v>
      </c>
      <c r="BW807" s="118" t="s">
        <v>3851</v>
      </c>
      <c r="BX807" s="118" t="s">
        <v>2983</v>
      </c>
      <c r="BY807" s="118" t="s">
        <v>2983</v>
      </c>
      <c r="CJ807" s="164">
        <f t="shared" si="350"/>
        <v>-9.3132257461547852E-10</v>
      </c>
    </row>
    <row r="808" spans="1:88" x14ac:dyDescent="0.3">
      <c r="A808" s="118">
        <v>1</v>
      </c>
      <c r="B808" s="165">
        <f>SUBTOTAL(9,$A$740:A808)</f>
        <v>64</v>
      </c>
      <c r="C808" s="165"/>
      <c r="D808" s="175" t="s">
        <v>560</v>
      </c>
      <c r="E808" s="198" t="s">
        <v>17414</v>
      </c>
      <c r="F808" s="162">
        <f t="shared" ref="F808:F809" si="365">G808+H808+I808+J808+K808+L808+N808+P808+R808+T808+V808+W808+X808+Y808+Z808+AA808+AB808+AC808+AD808+AE808+AF808+AG808</f>
        <v>9336140.879999999</v>
      </c>
      <c r="G808" s="178">
        <v>0</v>
      </c>
      <c r="H808" s="178">
        <v>0</v>
      </c>
      <c r="I808" s="178">
        <v>0</v>
      </c>
      <c r="J808" s="178">
        <v>0</v>
      </c>
      <c r="K808" s="178">
        <v>0</v>
      </c>
      <c r="L808" s="178">
        <v>0</v>
      </c>
      <c r="M808" s="195">
        <v>0</v>
      </c>
      <c r="N808" s="178">
        <v>0</v>
      </c>
      <c r="O808" s="162">
        <v>1047</v>
      </c>
      <c r="P808" s="162">
        <v>8944723.7899999991</v>
      </c>
      <c r="Q808" s="178">
        <v>0</v>
      </c>
      <c r="R808" s="178">
        <v>0</v>
      </c>
      <c r="S808" s="178">
        <v>0</v>
      </c>
      <c r="T808" s="178">
        <v>0</v>
      </c>
      <c r="U808" s="178">
        <v>0</v>
      </c>
      <c r="V808" s="178">
        <v>0</v>
      </c>
      <c r="W808" s="178">
        <v>0</v>
      </c>
      <c r="X808" s="178">
        <v>0</v>
      </c>
      <c r="Y808" s="178">
        <v>0</v>
      </c>
      <c r="Z808" s="178">
        <v>0</v>
      </c>
      <c r="AA808" s="178">
        <v>0</v>
      </c>
      <c r="AB808" s="178">
        <v>0</v>
      </c>
      <c r="AC808" s="178">
        <v>0</v>
      </c>
      <c r="AD808" s="178">
        <v>0</v>
      </c>
      <c r="AE808" s="162">
        <f>ROUND(P808*2.14%,2)</f>
        <v>191417.09</v>
      </c>
      <c r="AF808" s="178">
        <v>200000</v>
      </c>
      <c r="AG808" s="178">
        <v>0</v>
      </c>
      <c r="AH808" s="138">
        <v>2025</v>
      </c>
      <c r="AI808" s="138">
        <v>2025</v>
      </c>
      <c r="AJ808" s="138">
        <v>2025</v>
      </c>
      <c r="AK808" s="169"/>
      <c r="AL808" s="169"/>
      <c r="AM808" s="169"/>
      <c r="AN808" s="169"/>
      <c r="AO808" s="170" t="s">
        <v>16940</v>
      </c>
      <c r="AP808" s="170" t="s">
        <v>16960</v>
      </c>
      <c r="AQ808" s="170">
        <v>2014</v>
      </c>
      <c r="AR808" s="170" t="s">
        <v>16950</v>
      </c>
      <c r="AS808" s="170" t="s">
        <v>16954</v>
      </c>
      <c r="AT808" s="170" t="s">
        <v>16944</v>
      </c>
      <c r="AU808" s="170"/>
      <c r="AV808" s="170" t="s">
        <v>16961</v>
      </c>
      <c r="AW808" s="174">
        <v>2357957.75</v>
      </c>
      <c r="AX808" s="174">
        <v>2347436.0300000003</v>
      </c>
      <c r="AY808" s="170" t="s">
        <v>923</v>
      </c>
      <c r="AZ808" s="171">
        <v>7983</v>
      </c>
      <c r="BA808" s="171">
        <v>1047</v>
      </c>
      <c r="BB808" s="170" t="s">
        <v>2989</v>
      </c>
      <c r="BC808" s="170" t="s">
        <v>16998</v>
      </c>
      <c r="BD808" s="172"/>
      <c r="BE808" s="173">
        <f t="shared" si="357"/>
        <v>0</v>
      </c>
      <c r="BL808" s="118" t="str">
        <f t="shared" si="364"/>
        <v>984.200</v>
      </c>
      <c r="BO808" s="118" t="s">
        <v>3852</v>
      </c>
      <c r="BP808" s="118" t="s">
        <v>2983</v>
      </c>
      <c r="BQ808" s="118" t="s">
        <v>2983</v>
      </c>
      <c r="BW808" s="118" t="s">
        <v>3852</v>
      </c>
      <c r="BX808" s="118" t="s">
        <v>2983</v>
      </c>
      <c r="BY808" s="118" t="s">
        <v>2983</v>
      </c>
      <c r="CJ808" s="164">
        <f t="shared" si="350"/>
        <v>-1.4551915228366852E-10</v>
      </c>
    </row>
    <row r="809" spans="1:88" x14ac:dyDescent="0.3">
      <c r="A809" s="118">
        <v>1</v>
      </c>
      <c r="B809" s="165">
        <f>SUBTOTAL(9,$A$740:A809)</f>
        <v>65</v>
      </c>
      <c r="C809" s="165"/>
      <c r="D809" s="175" t="s">
        <v>561</v>
      </c>
      <c r="E809" s="198" t="s">
        <v>17414</v>
      </c>
      <c r="F809" s="162">
        <f t="shared" si="365"/>
        <v>8372043.2400000002</v>
      </c>
      <c r="G809" s="178">
        <v>0</v>
      </c>
      <c r="H809" s="178">
        <v>0</v>
      </c>
      <c r="I809" s="178">
        <v>0</v>
      </c>
      <c r="J809" s="178">
        <v>0</v>
      </c>
      <c r="K809" s="178">
        <v>0</v>
      </c>
      <c r="L809" s="178">
        <v>0</v>
      </c>
      <c r="M809" s="195">
        <v>0</v>
      </c>
      <c r="N809" s="178">
        <v>0</v>
      </c>
      <c r="O809" s="162">
        <v>946.00000000000011</v>
      </c>
      <c r="P809" s="162">
        <v>8020406.54</v>
      </c>
      <c r="Q809" s="178">
        <v>0</v>
      </c>
      <c r="R809" s="178">
        <v>0</v>
      </c>
      <c r="S809" s="178">
        <v>0</v>
      </c>
      <c r="T809" s="178">
        <v>0</v>
      </c>
      <c r="U809" s="178">
        <v>0</v>
      </c>
      <c r="V809" s="178">
        <v>0</v>
      </c>
      <c r="W809" s="178">
        <v>0</v>
      </c>
      <c r="X809" s="178">
        <v>0</v>
      </c>
      <c r="Y809" s="178">
        <v>0</v>
      </c>
      <c r="Z809" s="178">
        <v>0</v>
      </c>
      <c r="AA809" s="178">
        <v>0</v>
      </c>
      <c r="AB809" s="178">
        <v>0</v>
      </c>
      <c r="AC809" s="178">
        <v>0</v>
      </c>
      <c r="AD809" s="178">
        <v>0</v>
      </c>
      <c r="AE809" s="162">
        <f>ROUND(P809*2.14%,2)</f>
        <v>171636.7</v>
      </c>
      <c r="AF809" s="162">
        <v>180000</v>
      </c>
      <c r="AG809" s="178">
        <v>0</v>
      </c>
      <c r="AH809" s="138">
        <v>2025</v>
      </c>
      <c r="AI809" s="138">
        <v>2025</v>
      </c>
      <c r="AJ809" s="138">
        <v>2025</v>
      </c>
      <c r="AK809" s="169"/>
      <c r="AL809" s="169"/>
      <c r="AM809" s="169"/>
      <c r="AN809" s="169"/>
      <c r="AO809" s="170" t="s">
        <v>16953</v>
      </c>
      <c r="AP809" s="170" t="s">
        <v>16938</v>
      </c>
      <c r="AQ809" s="170">
        <v>0</v>
      </c>
      <c r="AR809" s="170" t="s">
        <v>16950</v>
      </c>
      <c r="AS809" s="170" t="s">
        <v>16950</v>
      </c>
      <c r="AT809" s="170" t="s">
        <v>16950</v>
      </c>
      <c r="AU809" s="170"/>
      <c r="AV809" s="170"/>
      <c r="AW809" s="170"/>
      <c r="AX809" s="170"/>
      <c r="AY809" s="170" t="s">
        <v>655</v>
      </c>
      <c r="AZ809" s="171">
        <v>5480.6</v>
      </c>
      <c r="BA809" s="171">
        <v>872.7</v>
      </c>
      <c r="BB809" s="170" t="s">
        <v>2966</v>
      </c>
      <c r="BC809" s="170" t="s">
        <v>16998</v>
      </c>
      <c r="BD809" s="172"/>
      <c r="BE809" s="173">
        <f t="shared" si="357"/>
        <v>-73.300000000000068</v>
      </c>
      <c r="BL809" s="118" t="str">
        <f t="shared" si="364"/>
        <v>851.500</v>
      </c>
      <c r="BO809" s="118" t="s">
        <v>3854</v>
      </c>
      <c r="BP809" s="118" t="s">
        <v>2983</v>
      </c>
      <c r="BQ809" s="118" t="s">
        <v>2983</v>
      </c>
      <c r="BW809" s="118" t="s">
        <v>3854</v>
      </c>
      <c r="BX809" s="118" t="s">
        <v>2983</v>
      </c>
      <c r="BY809" s="118" t="s">
        <v>2983</v>
      </c>
      <c r="CJ809" s="164">
        <f t="shared" si="350"/>
        <v>1.7462298274040222E-10</v>
      </c>
    </row>
    <row r="810" spans="1:88" x14ac:dyDescent="0.3">
      <c r="B810" s="196" t="s">
        <v>533</v>
      </c>
      <c r="C810" s="196"/>
      <c r="D810" s="196"/>
      <c r="E810" s="197"/>
      <c r="F810" s="161">
        <f>SUM(F811:F812)</f>
        <v>17034035.52</v>
      </c>
      <c r="G810" s="162">
        <f t="shared" ref="G810:AG810" si="366">SUM(G811:G812)</f>
        <v>0</v>
      </c>
      <c r="H810" s="162">
        <f t="shared" si="366"/>
        <v>0</v>
      </c>
      <c r="I810" s="162">
        <f t="shared" si="366"/>
        <v>0</v>
      </c>
      <c r="J810" s="162">
        <f t="shared" si="366"/>
        <v>0</v>
      </c>
      <c r="K810" s="162">
        <f t="shared" si="366"/>
        <v>0</v>
      </c>
      <c r="L810" s="162">
        <f t="shared" si="366"/>
        <v>0</v>
      </c>
      <c r="M810" s="163">
        <f t="shared" si="366"/>
        <v>0</v>
      </c>
      <c r="N810" s="162">
        <f t="shared" si="366"/>
        <v>0</v>
      </c>
      <c r="O810" s="162">
        <f t="shared" si="366"/>
        <v>2021.6999999999998</v>
      </c>
      <c r="P810" s="162">
        <f t="shared" si="366"/>
        <v>16305106.239999998</v>
      </c>
      <c r="Q810" s="162">
        <f t="shared" si="366"/>
        <v>0</v>
      </c>
      <c r="R810" s="162">
        <f t="shared" si="366"/>
        <v>0</v>
      </c>
      <c r="S810" s="162">
        <f t="shared" si="366"/>
        <v>0</v>
      </c>
      <c r="T810" s="162">
        <f t="shared" si="366"/>
        <v>0</v>
      </c>
      <c r="U810" s="162">
        <f t="shared" si="366"/>
        <v>0</v>
      </c>
      <c r="V810" s="162">
        <f t="shared" si="366"/>
        <v>0</v>
      </c>
      <c r="W810" s="162">
        <f t="shared" si="366"/>
        <v>0</v>
      </c>
      <c r="X810" s="162">
        <f t="shared" si="366"/>
        <v>0</v>
      </c>
      <c r="Y810" s="162">
        <f t="shared" si="366"/>
        <v>0</v>
      </c>
      <c r="Z810" s="162">
        <f t="shared" si="366"/>
        <v>0</v>
      </c>
      <c r="AA810" s="162">
        <f t="shared" si="366"/>
        <v>0</v>
      </c>
      <c r="AB810" s="162">
        <f t="shared" si="366"/>
        <v>0</v>
      </c>
      <c r="AC810" s="162">
        <f t="shared" si="366"/>
        <v>0</v>
      </c>
      <c r="AD810" s="162">
        <f t="shared" si="366"/>
        <v>0</v>
      </c>
      <c r="AE810" s="162">
        <f t="shared" si="366"/>
        <v>348929.28000000003</v>
      </c>
      <c r="AF810" s="162">
        <f t="shared" si="366"/>
        <v>380000</v>
      </c>
      <c r="AG810" s="162">
        <f t="shared" si="366"/>
        <v>0</v>
      </c>
      <c r="AH810" s="138" t="s">
        <v>17012</v>
      </c>
      <c r="AI810" s="138" t="s">
        <v>17012</v>
      </c>
      <c r="AJ810" s="138" t="s">
        <v>17012</v>
      </c>
      <c r="AK810" s="169"/>
      <c r="AL810" s="169"/>
      <c r="AM810" s="169"/>
      <c r="AN810" s="169"/>
      <c r="AO810" s="170"/>
      <c r="AP810" s="170"/>
      <c r="AQ810" s="170"/>
      <c r="AR810" s="170"/>
      <c r="AS810" s="170"/>
      <c r="AT810" s="170"/>
      <c r="AU810" s="170"/>
      <c r="AV810" s="170"/>
      <c r="AW810" s="170"/>
      <c r="AX810" s="170"/>
      <c r="AY810" s="170"/>
      <c r="AZ810" s="171"/>
      <c r="BA810" s="171"/>
      <c r="BB810" s="170"/>
      <c r="BC810" s="170"/>
      <c r="BD810" s="172"/>
      <c r="BE810" s="173">
        <f t="shared" si="357"/>
        <v>-2021.6999999999998</v>
      </c>
      <c r="BL810" s="118" t="e">
        <f t="shared" si="364"/>
        <v>#N/A</v>
      </c>
      <c r="BO810" s="118" t="s">
        <v>3856</v>
      </c>
      <c r="BP810" s="118" t="s">
        <v>16975</v>
      </c>
      <c r="BQ810" s="118" t="s">
        <v>3857</v>
      </c>
      <c r="BW810" s="118" t="s">
        <v>3856</v>
      </c>
      <c r="BX810" s="118" t="s">
        <v>16975</v>
      </c>
      <c r="BY810" s="118" t="s">
        <v>3857</v>
      </c>
      <c r="CJ810" s="164">
        <f t="shared" si="350"/>
        <v>1.1641532182693481E-9</v>
      </c>
    </row>
    <row r="811" spans="1:88" x14ac:dyDescent="0.3">
      <c r="A811" s="118">
        <v>1</v>
      </c>
      <c r="B811" s="165">
        <f>SUBTOTAL(9,$A$740:A811)</f>
        <v>66</v>
      </c>
      <c r="C811" s="165"/>
      <c r="D811" s="175" t="s">
        <v>562</v>
      </c>
      <c r="E811" s="198" t="s">
        <v>17414</v>
      </c>
      <c r="F811" s="162">
        <f t="shared" ref="F811:F812" si="367">G811+H811+I811+J811+K811+L811+N811+P811+R811+T811+V811+W811+X811+Y811+Z811+AA811+AB811+AC811+AD811+AE811+AF811+AG811</f>
        <v>10054268.479999999</v>
      </c>
      <c r="G811" s="178">
        <v>0</v>
      </c>
      <c r="H811" s="178">
        <v>0</v>
      </c>
      <c r="I811" s="178">
        <v>0</v>
      </c>
      <c r="J811" s="178">
        <v>0</v>
      </c>
      <c r="K811" s="178">
        <v>0</v>
      </c>
      <c r="L811" s="178">
        <v>0</v>
      </c>
      <c r="M811" s="195">
        <v>0</v>
      </c>
      <c r="N811" s="178">
        <v>0</v>
      </c>
      <c r="O811" s="162">
        <v>1193.3</v>
      </c>
      <c r="P811" s="162">
        <v>9647805.4399999995</v>
      </c>
      <c r="Q811" s="178">
        <v>0</v>
      </c>
      <c r="R811" s="178">
        <v>0</v>
      </c>
      <c r="S811" s="178">
        <v>0</v>
      </c>
      <c r="T811" s="178">
        <v>0</v>
      </c>
      <c r="U811" s="178">
        <v>0</v>
      </c>
      <c r="V811" s="178">
        <v>0</v>
      </c>
      <c r="W811" s="178">
        <v>0</v>
      </c>
      <c r="X811" s="178">
        <v>0</v>
      </c>
      <c r="Y811" s="178">
        <v>0</v>
      </c>
      <c r="Z811" s="178">
        <v>0</v>
      </c>
      <c r="AA811" s="178">
        <v>0</v>
      </c>
      <c r="AB811" s="178">
        <v>0</v>
      </c>
      <c r="AC811" s="178">
        <v>0</v>
      </c>
      <c r="AD811" s="178">
        <v>0</v>
      </c>
      <c r="AE811" s="162">
        <f>ROUND(P811*2.14%,2)</f>
        <v>206463.04</v>
      </c>
      <c r="AF811" s="178">
        <v>200000</v>
      </c>
      <c r="AG811" s="178">
        <v>0</v>
      </c>
      <c r="AH811" s="138">
        <v>2025</v>
      </c>
      <c r="AI811" s="138">
        <v>2025</v>
      </c>
      <c r="AJ811" s="138">
        <v>2025</v>
      </c>
      <c r="AK811" s="169"/>
      <c r="AL811" s="169"/>
      <c r="AM811" s="169"/>
      <c r="AN811" s="169"/>
      <c r="AO811" s="170" t="s">
        <v>16940</v>
      </c>
      <c r="AP811" s="170" t="s">
        <v>16948</v>
      </c>
      <c r="AQ811" s="170">
        <v>0</v>
      </c>
      <c r="AR811" s="170" t="s">
        <v>16937</v>
      </c>
      <c r="AS811" s="170" t="s">
        <v>16950</v>
      </c>
      <c r="AT811" s="170" t="s">
        <v>16939</v>
      </c>
      <c r="AU811" s="170"/>
      <c r="AV811" s="170"/>
      <c r="AW811" s="170"/>
      <c r="AX811" s="170"/>
      <c r="AY811" s="170" t="s">
        <v>616</v>
      </c>
      <c r="AZ811" s="171">
        <v>2574.4</v>
      </c>
      <c r="BA811" s="171">
        <v>1193.3</v>
      </c>
      <c r="BB811" s="170" t="s">
        <v>2966</v>
      </c>
      <c r="BC811" s="170" t="s">
        <v>16998</v>
      </c>
      <c r="BD811" s="172"/>
      <c r="BE811" s="173">
        <f t="shared" si="357"/>
        <v>0</v>
      </c>
      <c r="BL811" s="118" t="str">
        <f t="shared" si="364"/>
        <v>861.000</v>
      </c>
      <c r="BO811" s="118" t="s">
        <v>3859</v>
      </c>
      <c r="BP811" s="118" t="s">
        <v>16975</v>
      </c>
      <c r="BQ811" s="118" t="s">
        <v>2983</v>
      </c>
      <c r="BW811" s="118" t="s">
        <v>3859</v>
      </c>
      <c r="BX811" s="118" t="s">
        <v>16975</v>
      </c>
      <c r="BY811" s="118" t="s">
        <v>2983</v>
      </c>
      <c r="CJ811" s="164">
        <f t="shared" si="350"/>
        <v>-9.0221874415874481E-10</v>
      </c>
    </row>
    <row r="812" spans="1:88" x14ac:dyDescent="0.3">
      <c r="A812" s="118">
        <v>1</v>
      </c>
      <c r="B812" s="165">
        <f>SUBTOTAL(9,$A$740:A812)</f>
        <v>67</v>
      </c>
      <c r="C812" s="165"/>
      <c r="D812" s="175" t="s">
        <v>563</v>
      </c>
      <c r="E812" s="198" t="s">
        <v>17414</v>
      </c>
      <c r="F812" s="162">
        <f t="shared" si="367"/>
        <v>6979767.04</v>
      </c>
      <c r="G812" s="178">
        <v>0</v>
      </c>
      <c r="H812" s="178">
        <v>0</v>
      </c>
      <c r="I812" s="178">
        <v>0</v>
      </c>
      <c r="J812" s="178">
        <v>0</v>
      </c>
      <c r="K812" s="178">
        <v>0</v>
      </c>
      <c r="L812" s="178">
        <v>0</v>
      </c>
      <c r="M812" s="195">
        <v>0</v>
      </c>
      <c r="N812" s="178">
        <v>0</v>
      </c>
      <c r="O812" s="162">
        <v>828.4</v>
      </c>
      <c r="P812" s="162">
        <v>6657300.7999999998</v>
      </c>
      <c r="Q812" s="178">
        <v>0</v>
      </c>
      <c r="R812" s="178">
        <v>0</v>
      </c>
      <c r="S812" s="178">
        <v>0</v>
      </c>
      <c r="T812" s="178">
        <v>0</v>
      </c>
      <c r="U812" s="178">
        <v>0</v>
      </c>
      <c r="V812" s="178">
        <v>0</v>
      </c>
      <c r="W812" s="178">
        <v>0</v>
      </c>
      <c r="X812" s="178">
        <v>0</v>
      </c>
      <c r="Y812" s="178">
        <v>0</v>
      </c>
      <c r="Z812" s="178">
        <v>0</v>
      </c>
      <c r="AA812" s="178">
        <v>0</v>
      </c>
      <c r="AB812" s="178">
        <v>0</v>
      </c>
      <c r="AC812" s="178">
        <v>0</v>
      </c>
      <c r="AD812" s="178">
        <v>0</v>
      </c>
      <c r="AE812" s="162">
        <f>ROUND(P812*2.14%,2)</f>
        <v>142466.23999999999</v>
      </c>
      <c r="AF812" s="162">
        <v>180000</v>
      </c>
      <c r="AG812" s="178">
        <v>0</v>
      </c>
      <c r="AH812" s="138">
        <v>2025</v>
      </c>
      <c r="AI812" s="138">
        <v>2025</v>
      </c>
      <c r="AJ812" s="138">
        <v>2025</v>
      </c>
      <c r="AK812" s="169"/>
      <c r="AL812" s="169"/>
      <c r="AM812" s="169"/>
      <c r="AN812" s="169"/>
      <c r="AO812" s="170" t="s">
        <v>16941</v>
      </c>
      <c r="AP812" s="170" t="s">
        <v>16945</v>
      </c>
      <c r="AQ812" s="170">
        <v>0</v>
      </c>
      <c r="AR812" s="170">
        <v>2019</v>
      </c>
      <c r="AS812" s="170" t="s">
        <v>16947</v>
      </c>
      <c r="AT812" s="170">
        <v>0</v>
      </c>
      <c r="AU812" s="170"/>
      <c r="AV812" s="170" t="s">
        <v>16961</v>
      </c>
      <c r="AW812" s="174">
        <v>3484396.9</v>
      </c>
      <c r="AX812" s="174">
        <v>584460.44999999995</v>
      </c>
      <c r="AY812" s="170" t="s">
        <v>994</v>
      </c>
      <c r="AZ812" s="171">
        <v>812.7</v>
      </c>
      <c r="BA812" s="171">
        <v>751</v>
      </c>
      <c r="BB812" s="170" t="s">
        <v>2966</v>
      </c>
      <c r="BC812" s="170">
        <v>2009</v>
      </c>
      <c r="BD812" s="172"/>
      <c r="BE812" s="173">
        <f t="shared" si="357"/>
        <v>-77.399999999999977</v>
      </c>
      <c r="BL812" s="118" t="e">
        <f t="shared" si="364"/>
        <v>#N/A</v>
      </c>
      <c r="BO812" s="118" t="s">
        <v>3861</v>
      </c>
      <c r="BP812" s="118" t="s">
        <v>1013</v>
      </c>
      <c r="BQ812" s="118" t="s">
        <v>3862</v>
      </c>
      <c r="BW812" s="118" t="s">
        <v>3861</v>
      </c>
      <c r="BX812" s="118" t="s">
        <v>1013</v>
      </c>
      <c r="BY812" s="118" t="s">
        <v>3862</v>
      </c>
      <c r="CJ812" s="164">
        <f t="shared" si="350"/>
        <v>2.3283064365386963E-10</v>
      </c>
    </row>
    <row r="813" spans="1:88" x14ac:dyDescent="0.3">
      <c r="B813" s="196" t="s">
        <v>534</v>
      </c>
      <c r="C813" s="196"/>
      <c r="D813" s="196"/>
      <c r="E813" s="197"/>
      <c r="F813" s="161">
        <f>F814+F815+F816</f>
        <v>16380603.180000002</v>
      </c>
      <c r="G813" s="162">
        <f t="shared" ref="G813:AG813" si="368">G814+G815+G816</f>
        <v>227625.8</v>
      </c>
      <c r="H813" s="162">
        <f t="shared" si="368"/>
        <v>0</v>
      </c>
      <c r="I813" s="162">
        <f t="shared" si="368"/>
        <v>4065919.47</v>
      </c>
      <c r="J813" s="162">
        <f t="shared" si="368"/>
        <v>357676.95</v>
      </c>
      <c r="K813" s="162">
        <f t="shared" si="368"/>
        <v>0</v>
      </c>
      <c r="L813" s="162">
        <f t="shared" si="368"/>
        <v>0</v>
      </c>
      <c r="M813" s="163">
        <f t="shared" si="368"/>
        <v>0</v>
      </c>
      <c r="N813" s="162">
        <f t="shared" si="368"/>
        <v>0</v>
      </c>
      <c r="O813" s="162">
        <f t="shared" si="368"/>
        <v>1324</v>
      </c>
      <c r="P813" s="162">
        <f t="shared" si="368"/>
        <v>10886865.870000001</v>
      </c>
      <c r="Q813" s="162">
        <f t="shared" si="368"/>
        <v>0</v>
      </c>
      <c r="R813" s="162">
        <f t="shared" si="368"/>
        <v>0</v>
      </c>
      <c r="S813" s="162">
        <f t="shared" si="368"/>
        <v>0</v>
      </c>
      <c r="T813" s="162">
        <f t="shared" si="368"/>
        <v>0</v>
      </c>
      <c r="U813" s="162">
        <f t="shared" si="368"/>
        <v>0</v>
      </c>
      <c r="V813" s="162">
        <f t="shared" si="368"/>
        <v>0</v>
      </c>
      <c r="W813" s="162">
        <f t="shared" si="368"/>
        <v>0</v>
      </c>
      <c r="X813" s="162">
        <f t="shared" si="368"/>
        <v>0</v>
      </c>
      <c r="Y813" s="162">
        <f t="shared" si="368"/>
        <v>0</v>
      </c>
      <c r="Z813" s="162">
        <f t="shared" si="368"/>
        <v>0</v>
      </c>
      <c r="AA813" s="162">
        <f t="shared" si="368"/>
        <v>0</v>
      </c>
      <c r="AB813" s="162">
        <f t="shared" si="368"/>
        <v>0</v>
      </c>
      <c r="AC813" s="162">
        <f t="shared" si="368"/>
        <v>0</v>
      </c>
      <c r="AD813" s="162">
        <f t="shared" si="368"/>
        <v>0</v>
      </c>
      <c r="AE813" s="162">
        <f t="shared" si="368"/>
        <v>332515.08999999997</v>
      </c>
      <c r="AF813" s="162">
        <f t="shared" si="368"/>
        <v>510000</v>
      </c>
      <c r="AG813" s="162">
        <f t="shared" si="368"/>
        <v>0</v>
      </c>
      <c r="AH813" s="138" t="s">
        <v>17012</v>
      </c>
      <c r="AI813" s="138" t="s">
        <v>17012</v>
      </c>
      <c r="AJ813" s="138" t="s">
        <v>17012</v>
      </c>
      <c r="AK813" s="169"/>
      <c r="AL813" s="169"/>
      <c r="AM813" s="169"/>
      <c r="AN813" s="169"/>
      <c r="AO813" s="170"/>
      <c r="AP813" s="170"/>
      <c r="AQ813" s="170"/>
      <c r="AR813" s="170"/>
      <c r="AS813" s="170"/>
      <c r="AT813" s="170"/>
      <c r="AU813" s="170"/>
      <c r="AV813" s="170"/>
      <c r="AW813" s="170"/>
      <c r="AX813" s="170"/>
      <c r="AY813" s="170"/>
      <c r="AZ813" s="171"/>
      <c r="BA813" s="171"/>
      <c r="BB813" s="170"/>
      <c r="BC813" s="170"/>
      <c r="BD813" s="172"/>
      <c r="BE813" s="173">
        <f t="shared" si="357"/>
        <v>-1324</v>
      </c>
      <c r="BL813" s="118" t="e">
        <f t="shared" si="364"/>
        <v>#N/A</v>
      </c>
      <c r="BO813" s="118" t="s">
        <v>750</v>
      </c>
      <c r="BP813" s="118" t="s">
        <v>2983</v>
      </c>
      <c r="BQ813" s="118" t="s">
        <v>2983</v>
      </c>
      <c r="BW813" s="118" t="s">
        <v>750</v>
      </c>
      <c r="BX813" s="118" t="s">
        <v>2983</v>
      </c>
      <c r="BY813" s="118" t="s">
        <v>2983</v>
      </c>
      <c r="CJ813" s="164">
        <f t="shared" si="350"/>
        <v>-1.1641532182693481E-10</v>
      </c>
    </row>
    <row r="814" spans="1:88" x14ac:dyDescent="0.3">
      <c r="A814" s="118">
        <v>1</v>
      </c>
      <c r="B814" s="165">
        <f>SUBTOTAL(9,$A$740:A814)</f>
        <v>68</v>
      </c>
      <c r="C814" s="165"/>
      <c r="D814" s="175" t="s">
        <v>564</v>
      </c>
      <c r="E814" s="198" t="s">
        <v>17414</v>
      </c>
      <c r="F814" s="162">
        <f t="shared" ref="F814:F816" si="369">G814+H814+I814+J814+K814+L814+N814+P814+R814+T814+V814+W814+X814+Y814+Z814+AA814+AB814+AC814+AD814+AE814+AF814+AG814</f>
        <v>5885246.4000000004</v>
      </c>
      <c r="G814" s="178">
        <v>0</v>
      </c>
      <c r="H814" s="178">
        <v>0</v>
      </c>
      <c r="I814" s="178">
        <v>0</v>
      </c>
      <c r="J814" s="178">
        <v>0</v>
      </c>
      <c r="K814" s="178">
        <v>0</v>
      </c>
      <c r="L814" s="178">
        <v>0</v>
      </c>
      <c r="M814" s="195">
        <v>0</v>
      </c>
      <c r="N814" s="178">
        <v>0</v>
      </c>
      <c r="O814" s="162">
        <v>660</v>
      </c>
      <c r="P814" s="162">
        <v>5585712.1600000001</v>
      </c>
      <c r="Q814" s="178">
        <v>0</v>
      </c>
      <c r="R814" s="178">
        <v>0</v>
      </c>
      <c r="S814" s="178">
        <v>0</v>
      </c>
      <c r="T814" s="178">
        <v>0</v>
      </c>
      <c r="U814" s="178">
        <v>0</v>
      </c>
      <c r="V814" s="178">
        <v>0</v>
      </c>
      <c r="W814" s="178">
        <v>0</v>
      </c>
      <c r="X814" s="178">
        <v>0</v>
      </c>
      <c r="Y814" s="178">
        <v>0</v>
      </c>
      <c r="Z814" s="178">
        <v>0</v>
      </c>
      <c r="AA814" s="178">
        <v>0</v>
      </c>
      <c r="AB814" s="178">
        <v>0</v>
      </c>
      <c r="AC814" s="178">
        <v>0</v>
      </c>
      <c r="AD814" s="178">
        <v>0</v>
      </c>
      <c r="AE814" s="162">
        <f>ROUND(P814*2.14%,2)</f>
        <v>119534.24</v>
      </c>
      <c r="AF814" s="162">
        <v>180000</v>
      </c>
      <c r="AG814" s="178">
        <v>0</v>
      </c>
      <c r="AH814" s="138">
        <v>2025</v>
      </c>
      <c r="AI814" s="138">
        <v>2025</v>
      </c>
      <c r="AJ814" s="138">
        <v>2025</v>
      </c>
      <c r="AK814" s="169"/>
      <c r="AL814" s="169"/>
      <c r="AM814" s="169"/>
      <c r="AN814" s="169"/>
      <c r="AO814" s="170" t="s">
        <v>16935</v>
      </c>
      <c r="AP814" s="170" t="s">
        <v>16935</v>
      </c>
      <c r="AQ814" s="170">
        <v>0</v>
      </c>
      <c r="AR814" s="170" t="s">
        <v>16950</v>
      </c>
      <c r="AS814" s="170" t="s">
        <v>16950</v>
      </c>
      <c r="AT814" s="170" t="s">
        <v>16936</v>
      </c>
      <c r="AU814" s="170"/>
      <c r="AV814" s="170"/>
      <c r="AW814" s="170"/>
      <c r="AX814" s="170"/>
      <c r="AY814" s="170" t="s">
        <v>783</v>
      </c>
      <c r="AZ814" s="171">
        <v>2756.73</v>
      </c>
      <c r="BA814" s="171">
        <v>660</v>
      </c>
      <c r="BB814" s="170" t="s">
        <v>2989</v>
      </c>
      <c r="BC814" s="170" t="s">
        <v>16998</v>
      </c>
      <c r="BD814" s="172"/>
      <c r="BE814" s="173">
        <f t="shared" si="357"/>
        <v>0</v>
      </c>
      <c r="BL814" s="118" t="str">
        <f t="shared" si="364"/>
        <v>656.000</v>
      </c>
      <c r="BO814" s="118" t="s">
        <v>751</v>
      </c>
      <c r="BP814" s="118" t="s">
        <v>2983</v>
      </c>
      <c r="BQ814" s="118" t="s">
        <v>2983</v>
      </c>
      <c r="BW814" s="118" t="s">
        <v>751</v>
      </c>
      <c r="BX814" s="118" t="s">
        <v>2983</v>
      </c>
      <c r="BY814" s="118" t="s">
        <v>2983</v>
      </c>
      <c r="CJ814" s="164">
        <f t="shared" si="350"/>
        <v>2.3283064365386963E-10</v>
      </c>
    </row>
    <row r="815" spans="1:88" x14ac:dyDescent="0.3">
      <c r="A815" s="118">
        <v>1</v>
      </c>
      <c r="B815" s="165">
        <f>SUBTOTAL(9,$A$740:A815)</f>
        <v>69</v>
      </c>
      <c r="C815" s="165"/>
      <c r="D815" s="175" t="s">
        <v>565</v>
      </c>
      <c r="E815" s="198" t="s">
        <v>17414</v>
      </c>
      <c r="F815" s="162">
        <f t="shared" si="369"/>
        <v>5594598.4000000004</v>
      </c>
      <c r="G815" s="178">
        <v>0</v>
      </c>
      <c r="H815" s="178">
        <v>0</v>
      </c>
      <c r="I815" s="178">
        <v>0</v>
      </c>
      <c r="J815" s="178">
        <v>0</v>
      </c>
      <c r="K815" s="178">
        <v>0</v>
      </c>
      <c r="L815" s="178">
        <v>0</v>
      </c>
      <c r="M815" s="195">
        <v>0</v>
      </c>
      <c r="N815" s="178">
        <v>0</v>
      </c>
      <c r="O815" s="162">
        <v>664</v>
      </c>
      <c r="P815" s="162">
        <v>5301153.71</v>
      </c>
      <c r="Q815" s="178">
        <v>0</v>
      </c>
      <c r="R815" s="178">
        <v>0</v>
      </c>
      <c r="S815" s="178">
        <v>0</v>
      </c>
      <c r="T815" s="178">
        <v>0</v>
      </c>
      <c r="U815" s="178">
        <v>0</v>
      </c>
      <c r="V815" s="178">
        <v>0</v>
      </c>
      <c r="W815" s="178">
        <v>0</v>
      </c>
      <c r="X815" s="178">
        <v>0</v>
      </c>
      <c r="Y815" s="178">
        <v>0</v>
      </c>
      <c r="Z815" s="178">
        <v>0</v>
      </c>
      <c r="AA815" s="178">
        <v>0</v>
      </c>
      <c r="AB815" s="178">
        <v>0</v>
      </c>
      <c r="AC815" s="178">
        <v>0</v>
      </c>
      <c r="AD815" s="178">
        <v>0</v>
      </c>
      <c r="AE815" s="162">
        <f>ROUND(P815*2.14%,2)</f>
        <v>113444.69</v>
      </c>
      <c r="AF815" s="162">
        <v>180000</v>
      </c>
      <c r="AG815" s="178">
        <v>0</v>
      </c>
      <c r="AH815" s="138">
        <v>2025</v>
      </c>
      <c r="AI815" s="138">
        <v>2025</v>
      </c>
      <c r="AJ815" s="138">
        <v>2025</v>
      </c>
      <c r="AK815" s="169"/>
      <c r="AL815" s="169"/>
      <c r="AM815" s="169"/>
      <c r="AN815" s="169"/>
      <c r="AO815" s="170" t="s">
        <v>16940</v>
      </c>
      <c r="AP815" s="170" t="s">
        <v>16942</v>
      </c>
      <c r="AQ815" s="170">
        <v>0</v>
      </c>
      <c r="AR815" s="170" t="s">
        <v>16947</v>
      </c>
      <c r="AS815" s="170" t="s">
        <v>16954</v>
      </c>
      <c r="AT815" s="170">
        <v>0</v>
      </c>
      <c r="AU815" s="170"/>
      <c r="AV815" s="170"/>
      <c r="AW815" s="170"/>
      <c r="AX815" s="170"/>
      <c r="AY815" s="170" t="s">
        <v>1013</v>
      </c>
      <c r="AZ815" s="171">
        <v>1530.5</v>
      </c>
      <c r="BA815" s="171">
        <v>698.34</v>
      </c>
      <c r="BB815" s="170" t="s">
        <v>2966</v>
      </c>
      <c r="BC815" s="170" t="s">
        <v>16998</v>
      </c>
      <c r="BD815" s="172"/>
      <c r="BE815" s="173">
        <f t="shared" si="357"/>
        <v>34.340000000000032</v>
      </c>
      <c r="BL815" s="118" t="str">
        <f t="shared" si="364"/>
        <v>520.800</v>
      </c>
      <c r="BO815" s="118" t="s">
        <v>3865</v>
      </c>
      <c r="BP815" s="118" t="s">
        <v>2983</v>
      </c>
      <c r="BQ815" s="118" t="s">
        <v>2983</v>
      </c>
      <c r="BW815" s="118" t="s">
        <v>3865</v>
      </c>
      <c r="BX815" s="118" t="s">
        <v>2983</v>
      </c>
      <c r="BY815" s="118" t="s">
        <v>2983</v>
      </c>
      <c r="CJ815" s="164">
        <f t="shared" si="350"/>
        <v>4.0745362639427185E-10</v>
      </c>
    </row>
    <row r="816" spans="1:88" ht="17.25" customHeight="1" x14ac:dyDescent="0.3">
      <c r="A816" s="118">
        <v>1</v>
      </c>
      <c r="B816" s="165">
        <f>SUBTOTAL(9,$A$740:A816)</f>
        <v>70</v>
      </c>
      <c r="C816" s="165"/>
      <c r="D816" s="175" t="s">
        <v>528</v>
      </c>
      <c r="E816" s="198" t="s">
        <v>17414</v>
      </c>
      <c r="F816" s="162">
        <f t="shared" si="369"/>
        <v>4900758.3800000008</v>
      </c>
      <c r="G816" s="178">
        <v>227625.8</v>
      </c>
      <c r="H816" s="178">
        <v>0</v>
      </c>
      <c r="I816" s="178">
        <v>4065919.47</v>
      </c>
      <c r="J816" s="178">
        <v>357676.95</v>
      </c>
      <c r="K816" s="178">
        <v>0</v>
      </c>
      <c r="L816" s="178">
        <v>0</v>
      </c>
      <c r="M816" s="195">
        <v>0</v>
      </c>
      <c r="N816" s="178">
        <v>0</v>
      </c>
      <c r="O816" s="162">
        <v>0</v>
      </c>
      <c r="P816" s="231">
        <v>0</v>
      </c>
      <c r="Q816" s="178">
        <v>0</v>
      </c>
      <c r="R816" s="178">
        <v>0</v>
      </c>
      <c r="S816" s="178">
        <v>0</v>
      </c>
      <c r="T816" s="178">
        <v>0</v>
      </c>
      <c r="U816" s="178">
        <v>0</v>
      </c>
      <c r="V816" s="178">
        <v>0</v>
      </c>
      <c r="W816" s="178">
        <v>0</v>
      </c>
      <c r="X816" s="178">
        <v>0</v>
      </c>
      <c r="Y816" s="178">
        <v>0</v>
      </c>
      <c r="Z816" s="178">
        <v>0</v>
      </c>
      <c r="AA816" s="178">
        <v>0</v>
      </c>
      <c r="AB816" s="178">
        <v>0</v>
      </c>
      <c r="AC816" s="178">
        <v>0</v>
      </c>
      <c r="AD816" s="178">
        <v>0</v>
      </c>
      <c r="AE816" s="178">
        <f>ROUND(G816*2.14%,2)+ROUND(I816*2.14%,2)+ROUND(J816*2.14%,2)</f>
        <v>99536.159999999989</v>
      </c>
      <c r="AF816" s="178">
        <v>150000</v>
      </c>
      <c r="AG816" s="178">
        <v>0</v>
      </c>
      <c r="AH816" s="138">
        <v>2025</v>
      </c>
      <c r="AI816" s="138">
        <v>2025</v>
      </c>
      <c r="AJ816" s="138">
        <v>2025</v>
      </c>
      <c r="AK816" s="169"/>
      <c r="AL816" s="169"/>
      <c r="AM816" s="169"/>
      <c r="AN816" s="169"/>
      <c r="AO816" s="170" t="s">
        <v>16939</v>
      </c>
      <c r="AP816" s="170" t="s">
        <v>16953</v>
      </c>
      <c r="AQ816" s="170">
        <v>0</v>
      </c>
      <c r="AR816" s="170" t="s">
        <v>16956</v>
      </c>
      <c r="AS816" s="170" t="s">
        <v>16952</v>
      </c>
      <c r="AT816" s="170" t="s">
        <v>16950</v>
      </c>
      <c r="AU816" s="170"/>
      <c r="AV816" s="170"/>
      <c r="AW816" s="170"/>
      <c r="AX816" s="170"/>
      <c r="AY816" s="170" t="s">
        <v>636</v>
      </c>
      <c r="AZ816" s="171">
        <v>1347.34</v>
      </c>
      <c r="BA816" s="171">
        <v>595.35</v>
      </c>
      <c r="BB816" s="170" t="s">
        <v>2966</v>
      </c>
      <c r="BC816" s="170" t="s">
        <v>636</v>
      </c>
      <c r="BD816" s="172"/>
      <c r="BE816" s="173">
        <f t="shared" si="357"/>
        <v>595.35</v>
      </c>
      <c r="BL816" s="118" t="str">
        <f t="shared" si="364"/>
        <v>441.000</v>
      </c>
      <c r="BO816" s="118" t="s">
        <v>3866</v>
      </c>
      <c r="BP816" s="118" t="s">
        <v>2983</v>
      </c>
      <c r="BQ816" s="118" t="s">
        <v>2983</v>
      </c>
      <c r="BW816" s="118" t="s">
        <v>3866</v>
      </c>
      <c r="BX816" s="118" t="s">
        <v>2983</v>
      </c>
      <c r="BY816" s="118" t="s">
        <v>2983</v>
      </c>
      <c r="CJ816" s="164">
        <f t="shared" si="350"/>
        <v>8.149072527885437E-10</v>
      </c>
    </row>
    <row r="817" spans="1:88" x14ac:dyDescent="0.3">
      <c r="B817" s="196" t="s">
        <v>53</v>
      </c>
      <c r="C817" s="196"/>
      <c r="D817" s="196"/>
      <c r="E817" s="197"/>
      <c r="F817" s="161">
        <f>F818</f>
        <v>5729408</v>
      </c>
      <c r="G817" s="162">
        <f t="shared" ref="G817:AG817" si="370">G818</f>
        <v>0</v>
      </c>
      <c r="H817" s="162">
        <f t="shared" si="370"/>
        <v>0</v>
      </c>
      <c r="I817" s="162">
        <f t="shared" si="370"/>
        <v>0</v>
      </c>
      <c r="J817" s="162">
        <f t="shared" si="370"/>
        <v>0</v>
      </c>
      <c r="K817" s="162">
        <f t="shared" si="370"/>
        <v>0</v>
      </c>
      <c r="L817" s="162">
        <f t="shared" si="370"/>
        <v>0</v>
      </c>
      <c r="M817" s="163">
        <f t="shared" si="370"/>
        <v>0</v>
      </c>
      <c r="N817" s="162">
        <f t="shared" si="370"/>
        <v>0</v>
      </c>
      <c r="O817" s="162">
        <f t="shared" si="370"/>
        <v>680</v>
      </c>
      <c r="P817" s="162">
        <f t="shared" si="370"/>
        <v>5433138.8300000001</v>
      </c>
      <c r="Q817" s="162">
        <f t="shared" si="370"/>
        <v>0</v>
      </c>
      <c r="R817" s="162">
        <f t="shared" si="370"/>
        <v>0</v>
      </c>
      <c r="S817" s="162">
        <f t="shared" si="370"/>
        <v>0</v>
      </c>
      <c r="T817" s="162">
        <f t="shared" si="370"/>
        <v>0</v>
      </c>
      <c r="U817" s="162">
        <f t="shared" si="370"/>
        <v>0</v>
      </c>
      <c r="V817" s="162">
        <f t="shared" si="370"/>
        <v>0</v>
      </c>
      <c r="W817" s="162">
        <f t="shared" si="370"/>
        <v>0</v>
      </c>
      <c r="X817" s="162">
        <f t="shared" si="370"/>
        <v>0</v>
      </c>
      <c r="Y817" s="162">
        <f t="shared" si="370"/>
        <v>0</v>
      </c>
      <c r="Z817" s="162">
        <f t="shared" si="370"/>
        <v>0</v>
      </c>
      <c r="AA817" s="162">
        <f t="shared" si="370"/>
        <v>0</v>
      </c>
      <c r="AB817" s="162">
        <f t="shared" si="370"/>
        <v>0</v>
      </c>
      <c r="AC817" s="162">
        <f t="shared" si="370"/>
        <v>0</v>
      </c>
      <c r="AD817" s="162">
        <f t="shared" si="370"/>
        <v>0</v>
      </c>
      <c r="AE817" s="162">
        <f t="shared" si="370"/>
        <v>116269.17</v>
      </c>
      <c r="AF817" s="162">
        <f t="shared" si="370"/>
        <v>180000</v>
      </c>
      <c r="AG817" s="162">
        <f t="shared" si="370"/>
        <v>0</v>
      </c>
      <c r="AH817" s="138" t="s">
        <v>17012</v>
      </c>
      <c r="AI817" s="138" t="s">
        <v>17012</v>
      </c>
      <c r="AJ817" s="138" t="s">
        <v>17012</v>
      </c>
      <c r="AK817" s="169"/>
      <c r="AL817" s="169"/>
      <c r="AM817" s="169"/>
      <c r="AN817" s="169"/>
      <c r="AO817" s="170"/>
      <c r="AP817" s="170"/>
      <c r="AQ817" s="170"/>
      <c r="AR817" s="170"/>
      <c r="AS817" s="170"/>
      <c r="AT817" s="170"/>
      <c r="AU817" s="170"/>
      <c r="AV817" s="170"/>
      <c r="AW817" s="170"/>
      <c r="AX817" s="170"/>
      <c r="AY817" s="170"/>
      <c r="AZ817" s="171"/>
      <c r="BA817" s="171"/>
      <c r="BB817" s="170"/>
      <c r="BC817" s="170"/>
      <c r="BD817" s="172"/>
      <c r="BE817" s="173">
        <f t="shared" si="357"/>
        <v>-680</v>
      </c>
      <c r="BL817" s="118" t="e">
        <f t="shared" si="364"/>
        <v>#N/A</v>
      </c>
      <c r="BO817" s="118" t="s">
        <v>3838</v>
      </c>
      <c r="BP817" s="118" t="s">
        <v>3043</v>
      </c>
      <c r="BQ817" s="118" t="s">
        <v>2429</v>
      </c>
      <c r="BW817" s="118" t="s">
        <v>3838</v>
      </c>
      <c r="BX817" s="118" t="s">
        <v>3043</v>
      </c>
      <c r="BY817" s="118" t="s">
        <v>2429</v>
      </c>
      <c r="CJ817" s="164">
        <f t="shared" si="350"/>
        <v>-5.8207660913467407E-11</v>
      </c>
    </row>
    <row r="818" spans="1:88" x14ac:dyDescent="0.3">
      <c r="A818" s="118">
        <v>1</v>
      </c>
      <c r="B818" s="165">
        <f>SUBTOTAL(9,$A$740:A818)</f>
        <v>71</v>
      </c>
      <c r="C818" s="165"/>
      <c r="D818" s="175" t="s">
        <v>552</v>
      </c>
      <c r="E818" s="198" t="s">
        <v>17414</v>
      </c>
      <c r="F818" s="162">
        <f>G818+H818+I818+J818+K818+L818+N818+P818+R818+T818+V818+W818+X818+Y818+Z818+AA818+AB818+AC818+AD818+AE818+AF818+AG818</f>
        <v>5729408</v>
      </c>
      <c r="G818" s="178">
        <v>0</v>
      </c>
      <c r="H818" s="178">
        <v>0</v>
      </c>
      <c r="I818" s="178">
        <v>0</v>
      </c>
      <c r="J818" s="178">
        <v>0</v>
      </c>
      <c r="K818" s="178">
        <v>0</v>
      </c>
      <c r="L818" s="178">
        <v>0</v>
      </c>
      <c r="M818" s="195">
        <v>0</v>
      </c>
      <c r="N818" s="178">
        <v>0</v>
      </c>
      <c r="O818" s="162">
        <v>680</v>
      </c>
      <c r="P818" s="162">
        <v>5433138.8300000001</v>
      </c>
      <c r="Q818" s="178">
        <v>0</v>
      </c>
      <c r="R818" s="178">
        <v>0</v>
      </c>
      <c r="S818" s="178">
        <v>0</v>
      </c>
      <c r="T818" s="178">
        <v>0</v>
      </c>
      <c r="U818" s="178">
        <v>0</v>
      </c>
      <c r="V818" s="178">
        <v>0</v>
      </c>
      <c r="W818" s="178">
        <v>0</v>
      </c>
      <c r="X818" s="178">
        <v>0</v>
      </c>
      <c r="Y818" s="178">
        <v>0</v>
      </c>
      <c r="Z818" s="178">
        <v>0</v>
      </c>
      <c r="AA818" s="178">
        <v>0</v>
      </c>
      <c r="AB818" s="178">
        <v>0</v>
      </c>
      <c r="AC818" s="178">
        <v>0</v>
      </c>
      <c r="AD818" s="178">
        <v>0</v>
      </c>
      <c r="AE818" s="162">
        <f>ROUND(P818*2.14%,2)</f>
        <v>116269.17</v>
      </c>
      <c r="AF818" s="162">
        <v>180000</v>
      </c>
      <c r="AG818" s="178">
        <v>0</v>
      </c>
      <c r="AH818" s="138">
        <v>2025</v>
      </c>
      <c r="AI818" s="138">
        <v>2025</v>
      </c>
      <c r="AJ818" s="138">
        <v>2025</v>
      </c>
      <c r="AK818" s="169"/>
      <c r="AL818" s="169"/>
      <c r="AM818" s="169"/>
      <c r="AN818" s="169"/>
      <c r="AO818" s="170" t="s">
        <v>16955</v>
      </c>
      <c r="AP818" s="170" t="s">
        <v>16946</v>
      </c>
      <c r="AQ818" s="170">
        <v>0</v>
      </c>
      <c r="AR818" s="170" t="s">
        <v>16944</v>
      </c>
      <c r="AS818" s="170" t="s">
        <v>16958</v>
      </c>
      <c r="AT818" s="170">
        <v>0</v>
      </c>
      <c r="AU818" s="170"/>
      <c r="AV818" s="170"/>
      <c r="AW818" s="170"/>
      <c r="AX818" s="170"/>
      <c r="AY818" s="170" t="s">
        <v>775</v>
      </c>
      <c r="AZ818" s="171">
        <v>783</v>
      </c>
      <c r="BA818" s="171">
        <v>616</v>
      </c>
      <c r="BB818" s="170" t="s">
        <v>2966</v>
      </c>
      <c r="BC818" s="170" t="s">
        <v>16998</v>
      </c>
      <c r="BD818" s="172"/>
      <c r="BE818" s="173">
        <f t="shared" si="357"/>
        <v>-64</v>
      </c>
      <c r="BL818" s="118" t="str">
        <f t="shared" si="364"/>
        <v>нет данных</v>
      </c>
      <c r="BO818" s="118" t="s">
        <v>3839</v>
      </c>
      <c r="BP818" s="118" t="s">
        <v>3000</v>
      </c>
      <c r="BQ818" s="118" t="s">
        <v>3841</v>
      </c>
      <c r="BW818" s="118" t="s">
        <v>3839</v>
      </c>
      <c r="BX818" s="118" t="s">
        <v>3000</v>
      </c>
      <c r="BY818" s="118" t="s">
        <v>3841</v>
      </c>
      <c r="CJ818" s="164">
        <f t="shared" si="350"/>
        <v>-5.8207660913467407E-11</v>
      </c>
    </row>
    <row r="819" spans="1:88" x14ac:dyDescent="0.3">
      <c r="B819" s="196" t="s">
        <v>457</v>
      </c>
      <c r="C819" s="196"/>
      <c r="D819" s="196"/>
      <c r="E819" s="197"/>
      <c r="F819" s="161">
        <f>F820+F821+F822</f>
        <v>23013460</v>
      </c>
      <c r="G819" s="162">
        <f t="shared" ref="G819:AG819" si="371">G820+G821+G822</f>
        <v>0</v>
      </c>
      <c r="H819" s="162">
        <f t="shared" si="371"/>
        <v>0</v>
      </c>
      <c r="I819" s="162">
        <f t="shared" si="371"/>
        <v>0</v>
      </c>
      <c r="J819" s="162">
        <f t="shared" si="371"/>
        <v>0</v>
      </c>
      <c r="K819" s="162">
        <f t="shared" si="371"/>
        <v>0</v>
      </c>
      <c r="L819" s="162">
        <f t="shared" si="371"/>
        <v>0</v>
      </c>
      <c r="M819" s="163">
        <f t="shared" si="371"/>
        <v>0</v>
      </c>
      <c r="N819" s="162">
        <f t="shared" si="371"/>
        <v>0</v>
      </c>
      <c r="O819" s="162">
        <f t="shared" si="371"/>
        <v>2717.3</v>
      </c>
      <c r="P819" s="162">
        <f t="shared" si="371"/>
        <v>22012394.75</v>
      </c>
      <c r="Q819" s="162">
        <f t="shared" si="371"/>
        <v>0</v>
      </c>
      <c r="R819" s="162">
        <f t="shared" si="371"/>
        <v>0</v>
      </c>
      <c r="S819" s="162">
        <f t="shared" si="371"/>
        <v>0</v>
      </c>
      <c r="T819" s="162">
        <f t="shared" si="371"/>
        <v>0</v>
      </c>
      <c r="U819" s="162">
        <f t="shared" si="371"/>
        <v>0</v>
      </c>
      <c r="V819" s="162">
        <f t="shared" si="371"/>
        <v>0</v>
      </c>
      <c r="W819" s="162">
        <f t="shared" si="371"/>
        <v>0</v>
      </c>
      <c r="X819" s="162">
        <f t="shared" si="371"/>
        <v>0</v>
      </c>
      <c r="Y819" s="162">
        <f t="shared" si="371"/>
        <v>0</v>
      </c>
      <c r="Z819" s="162">
        <f t="shared" si="371"/>
        <v>0</v>
      </c>
      <c r="AA819" s="162">
        <f t="shared" si="371"/>
        <v>0</v>
      </c>
      <c r="AB819" s="162">
        <f t="shared" si="371"/>
        <v>0</v>
      </c>
      <c r="AC819" s="162">
        <f t="shared" si="371"/>
        <v>0</v>
      </c>
      <c r="AD819" s="162">
        <f t="shared" si="371"/>
        <v>0</v>
      </c>
      <c r="AE819" s="162">
        <f t="shared" si="371"/>
        <v>471065.25</v>
      </c>
      <c r="AF819" s="162">
        <f t="shared" si="371"/>
        <v>530000</v>
      </c>
      <c r="AG819" s="162">
        <f t="shared" si="371"/>
        <v>0</v>
      </c>
      <c r="AH819" s="138" t="s">
        <v>17012</v>
      </c>
      <c r="AI819" s="138" t="s">
        <v>17012</v>
      </c>
      <c r="AJ819" s="138" t="s">
        <v>17012</v>
      </c>
      <c r="AK819" s="169"/>
      <c r="AL819" s="169"/>
      <c r="AM819" s="169"/>
      <c r="AN819" s="169"/>
      <c r="AO819" s="170"/>
      <c r="AP819" s="170"/>
      <c r="AQ819" s="170"/>
      <c r="AR819" s="170"/>
      <c r="AS819" s="170"/>
      <c r="AT819" s="170"/>
      <c r="AU819" s="170"/>
      <c r="AV819" s="170"/>
      <c r="AW819" s="170"/>
      <c r="AX819" s="170"/>
      <c r="AY819" s="170"/>
      <c r="AZ819" s="171"/>
      <c r="BA819" s="171"/>
      <c r="BB819" s="170"/>
      <c r="BC819" s="170"/>
      <c r="BD819" s="172"/>
      <c r="BE819" s="173">
        <f t="shared" si="357"/>
        <v>-2717.3</v>
      </c>
      <c r="BL819" s="118" t="e">
        <f t="shared" si="364"/>
        <v>#N/A</v>
      </c>
      <c r="BO819" s="118" t="s">
        <v>3705</v>
      </c>
      <c r="BP819" s="118" t="s">
        <v>2983</v>
      </c>
      <c r="BQ819" s="118" t="s">
        <v>3706</v>
      </c>
      <c r="BW819" s="118" t="s">
        <v>3705</v>
      </c>
      <c r="BX819" s="118" t="s">
        <v>2983</v>
      </c>
      <c r="BY819" s="118" t="s">
        <v>3706</v>
      </c>
      <c r="CJ819" s="164">
        <f t="shared" si="350"/>
        <v>0</v>
      </c>
    </row>
    <row r="820" spans="1:88" x14ac:dyDescent="0.3">
      <c r="A820" s="118">
        <v>1</v>
      </c>
      <c r="B820" s="165">
        <f>SUBTOTAL(9,$A$740:A820)</f>
        <v>72</v>
      </c>
      <c r="C820" s="165"/>
      <c r="D820" s="175" t="s">
        <v>483</v>
      </c>
      <c r="E820" s="198" t="s">
        <v>17418</v>
      </c>
      <c r="F820" s="162">
        <f t="shared" ref="F820:F822" si="372">G820+H820+I820+J820+K820+L820+N820+P820+R820+T820+V820+W820+X820+Y820+Z820+AA820+AB820+AC820+AD820+AE820+AF820+AG820</f>
        <v>5645152</v>
      </c>
      <c r="G820" s="178">
        <v>0</v>
      </c>
      <c r="H820" s="178">
        <v>0</v>
      </c>
      <c r="I820" s="178">
        <v>0</v>
      </c>
      <c r="J820" s="178">
        <v>0</v>
      </c>
      <c r="K820" s="178">
        <v>0</v>
      </c>
      <c r="L820" s="178">
        <v>0</v>
      </c>
      <c r="M820" s="195">
        <v>0</v>
      </c>
      <c r="N820" s="178">
        <v>0</v>
      </c>
      <c r="O820" s="162">
        <v>670</v>
      </c>
      <c r="P820" s="162">
        <v>5350648.13</v>
      </c>
      <c r="Q820" s="178">
        <v>0</v>
      </c>
      <c r="R820" s="178">
        <v>0</v>
      </c>
      <c r="S820" s="178">
        <v>0</v>
      </c>
      <c r="T820" s="178">
        <v>0</v>
      </c>
      <c r="U820" s="178">
        <v>0</v>
      </c>
      <c r="V820" s="178">
        <v>0</v>
      </c>
      <c r="W820" s="178">
        <v>0</v>
      </c>
      <c r="X820" s="178">
        <v>0</v>
      </c>
      <c r="Y820" s="178">
        <v>0</v>
      </c>
      <c r="Z820" s="178">
        <v>0</v>
      </c>
      <c r="AA820" s="178">
        <v>0</v>
      </c>
      <c r="AB820" s="178">
        <v>0</v>
      </c>
      <c r="AC820" s="178">
        <v>0</v>
      </c>
      <c r="AD820" s="178">
        <v>0</v>
      </c>
      <c r="AE820" s="162">
        <f>ROUND(P820*2.14%,2)</f>
        <v>114503.87</v>
      </c>
      <c r="AF820" s="162">
        <v>180000</v>
      </c>
      <c r="AG820" s="178">
        <v>0</v>
      </c>
      <c r="AH820" s="138">
        <v>2025</v>
      </c>
      <c r="AI820" s="138">
        <v>2025</v>
      </c>
      <c r="AJ820" s="138">
        <v>2025</v>
      </c>
      <c r="AK820" s="169"/>
      <c r="AL820" s="169"/>
      <c r="AM820" s="169"/>
      <c r="AN820" s="169"/>
      <c r="AO820" s="170" t="s">
        <v>16953</v>
      </c>
      <c r="AP820" s="170" t="s">
        <v>16939</v>
      </c>
      <c r="AQ820" s="170">
        <v>0</v>
      </c>
      <c r="AR820" s="170" t="s">
        <v>16937</v>
      </c>
      <c r="AS820" s="170" t="s">
        <v>16947</v>
      </c>
      <c r="AT820" s="170">
        <v>0</v>
      </c>
      <c r="AU820" s="170"/>
      <c r="AV820" s="170"/>
      <c r="AW820" s="170"/>
      <c r="AX820" s="170"/>
      <c r="AY820" s="170" t="s">
        <v>663</v>
      </c>
      <c r="AZ820" s="171">
        <v>792.7</v>
      </c>
      <c r="BA820" s="171">
        <v>616.32000000000005</v>
      </c>
      <c r="BB820" s="170" t="s">
        <v>2966</v>
      </c>
      <c r="BC820" s="170" t="s">
        <v>16998</v>
      </c>
      <c r="BD820" s="172"/>
      <c r="BE820" s="173">
        <f t="shared" si="357"/>
        <v>-53.67999999999995</v>
      </c>
      <c r="BL820" s="118" t="str">
        <f t="shared" si="364"/>
        <v>513.600</v>
      </c>
      <c r="BO820" s="118" t="s">
        <v>738</v>
      </c>
      <c r="BP820" s="118" t="s">
        <v>1269</v>
      </c>
      <c r="BQ820" s="118" t="s">
        <v>2983</v>
      </c>
      <c r="BW820" s="118" t="s">
        <v>738</v>
      </c>
      <c r="BX820" s="118" t="s">
        <v>1269</v>
      </c>
      <c r="BY820" s="118" t="s">
        <v>2983</v>
      </c>
      <c r="CJ820" s="164">
        <f t="shared" si="350"/>
        <v>1.1641532182693481E-10</v>
      </c>
    </row>
    <row r="821" spans="1:88" x14ac:dyDescent="0.3">
      <c r="A821" s="118">
        <v>1</v>
      </c>
      <c r="B821" s="165">
        <f>SUBTOTAL(9,$A$740:A821)</f>
        <v>73</v>
      </c>
      <c r="C821" s="165"/>
      <c r="D821" s="175" t="s">
        <v>484</v>
      </c>
      <c r="E821" s="198" t="s">
        <v>17418</v>
      </c>
      <c r="F821" s="162">
        <f t="shared" si="372"/>
        <v>13600000</v>
      </c>
      <c r="G821" s="178">
        <v>0</v>
      </c>
      <c r="H821" s="178">
        <v>0</v>
      </c>
      <c r="I821" s="178">
        <v>0</v>
      </c>
      <c r="J821" s="178">
        <v>0</v>
      </c>
      <c r="K821" s="178">
        <v>0</v>
      </c>
      <c r="L821" s="178">
        <v>0</v>
      </c>
      <c r="M821" s="195">
        <v>0</v>
      </c>
      <c r="N821" s="178">
        <v>0</v>
      </c>
      <c r="O821" s="162">
        <v>1600</v>
      </c>
      <c r="P821" s="162">
        <v>13119248.09</v>
      </c>
      <c r="Q821" s="178">
        <v>0</v>
      </c>
      <c r="R821" s="178">
        <v>0</v>
      </c>
      <c r="S821" s="178">
        <v>0</v>
      </c>
      <c r="T821" s="178">
        <v>0</v>
      </c>
      <c r="U821" s="178">
        <v>0</v>
      </c>
      <c r="V821" s="178">
        <v>0</v>
      </c>
      <c r="W821" s="178">
        <v>0</v>
      </c>
      <c r="X821" s="178">
        <v>0</v>
      </c>
      <c r="Y821" s="178">
        <v>0</v>
      </c>
      <c r="Z821" s="178">
        <v>0</v>
      </c>
      <c r="AA821" s="178">
        <v>0</v>
      </c>
      <c r="AB821" s="178">
        <v>0</v>
      </c>
      <c r="AC821" s="178">
        <v>0</v>
      </c>
      <c r="AD821" s="178">
        <v>0</v>
      </c>
      <c r="AE821" s="162">
        <f>ROUND(P821*2.14%,2)</f>
        <v>280751.90999999997</v>
      </c>
      <c r="AF821" s="178">
        <v>200000</v>
      </c>
      <c r="AG821" s="178">
        <v>0</v>
      </c>
      <c r="AH821" s="138">
        <v>2025</v>
      </c>
      <c r="AI821" s="138">
        <v>2025</v>
      </c>
      <c r="AJ821" s="138">
        <v>2025</v>
      </c>
      <c r="AK821" s="169"/>
      <c r="AL821" s="169"/>
      <c r="AM821" s="169"/>
      <c r="AN821" s="169"/>
      <c r="AO821" s="170" t="s">
        <v>16941</v>
      </c>
      <c r="AP821" s="170" t="s">
        <v>16949</v>
      </c>
      <c r="AQ821" s="170">
        <v>0</v>
      </c>
      <c r="AR821" s="170" t="s">
        <v>16954</v>
      </c>
      <c r="AS821" s="170" t="s">
        <v>16950</v>
      </c>
      <c r="AT821" s="170" t="s">
        <v>16953</v>
      </c>
      <c r="AU821" s="170"/>
      <c r="AV821" s="170"/>
      <c r="AW821" s="170"/>
      <c r="AX821" s="170"/>
      <c r="AY821" s="170" t="s">
        <v>778</v>
      </c>
      <c r="AZ821" s="171">
        <v>6107.5</v>
      </c>
      <c r="BA821" s="171">
        <v>1864.1</v>
      </c>
      <c r="BB821" s="170" t="s">
        <v>2989</v>
      </c>
      <c r="BC821" s="170" t="s">
        <v>3197</v>
      </c>
      <c r="BD821" s="172"/>
      <c r="BE821" s="173">
        <f t="shared" ref="BE821:BE849" si="373">BA821-O821</f>
        <v>264.09999999999991</v>
      </c>
      <c r="BL821" s="118" t="str">
        <f t="shared" si="364"/>
        <v>2166.500</v>
      </c>
      <c r="BO821" s="118" t="s">
        <v>739</v>
      </c>
      <c r="BP821" s="118" t="s">
        <v>2983</v>
      </c>
      <c r="BQ821" s="118" t="s">
        <v>2983</v>
      </c>
      <c r="BW821" s="118" t="s">
        <v>739</v>
      </c>
      <c r="BX821" s="118" t="s">
        <v>2983</v>
      </c>
      <c r="BY821" s="118" t="s">
        <v>2983</v>
      </c>
      <c r="CJ821" s="164">
        <f t="shared" si="350"/>
        <v>1.7462298274040222E-10</v>
      </c>
    </row>
    <row r="822" spans="1:88" x14ac:dyDescent="0.3">
      <c r="A822" s="118">
        <v>1</v>
      </c>
      <c r="B822" s="165">
        <f>SUBTOTAL(9,$A$740:A822)</f>
        <v>74</v>
      </c>
      <c r="C822" s="165"/>
      <c r="D822" s="175" t="s">
        <v>485</v>
      </c>
      <c r="E822" s="198" t="s">
        <v>17418</v>
      </c>
      <c r="F822" s="162">
        <f t="shared" si="372"/>
        <v>3768308</v>
      </c>
      <c r="G822" s="178">
        <v>0</v>
      </c>
      <c r="H822" s="178">
        <v>0</v>
      </c>
      <c r="I822" s="178">
        <v>0</v>
      </c>
      <c r="J822" s="178">
        <v>0</v>
      </c>
      <c r="K822" s="178">
        <v>0</v>
      </c>
      <c r="L822" s="178">
        <v>0</v>
      </c>
      <c r="M822" s="195">
        <v>0</v>
      </c>
      <c r="N822" s="178">
        <v>0</v>
      </c>
      <c r="O822" s="162">
        <v>447.3</v>
      </c>
      <c r="P822" s="162">
        <v>3542498.53</v>
      </c>
      <c r="Q822" s="178">
        <v>0</v>
      </c>
      <c r="R822" s="178">
        <v>0</v>
      </c>
      <c r="S822" s="178">
        <v>0</v>
      </c>
      <c r="T822" s="178">
        <v>0</v>
      </c>
      <c r="U822" s="178">
        <v>0</v>
      </c>
      <c r="V822" s="178">
        <v>0</v>
      </c>
      <c r="W822" s="178">
        <v>0</v>
      </c>
      <c r="X822" s="178">
        <v>0</v>
      </c>
      <c r="Y822" s="178">
        <v>0</v>
      </c>
      <c r="Z822" s="178">
        <v>0</v>
      </c>
      <c r="AA822" s="178">
        <v>0</v>
      </c>
      <c r="AB822" s="178">
        <v>0</v>
      </c>
      <c r="AC822" s="178">
        <v>0</v>
      </c>
      <c r="AD822" s="178">
        <v>0</v>
      </c>
      <c r="AE822" s="162">
        <f>ROUND(P822*2.14%,2)</f>
        <v>75809.47</v>
      </c>
      <c r="AF822" s="162">
        <v>150000</v>
      </c>
      <c r="AG822" s="178">
        <v>0</v>
      </c>
      <c r="AH822" s="138">
        <v>2025</v>
      </c>
      <c r="AI822" s="138">
        <v>2025</v>
      </c>
      <c r="AJ822" s="138">
        <v>2025</v>
      </c>
      <c r="AK822" s="169"/>
      <c r="AL822" s="169"/>
      <c r="AM822" s="169"/>
      <c r="AN822" s="169"/>
      <c r="AO822" s="170" t="s">
        <v>16956</v>
      </c>
      <c r="AP822" s="170" t="s">
        <v>16944</v>
      </c>
      <c r="AQ822" s="170">
        <v>0</v>
      </c>
      <c r="AR822" s="170" t="s">
        <v>16936</v>
      </c>
      <c r="AS822" s="170" t="s">
        <v>16950</v>
      </c>
      <c r="AT822" s="170">
        <v>0</v>
      </c>
      <c r="AU822" s="170"/>
      <c r="AV822" s="170"/>
      <c r="AW822" s="170"/>
      <c r="AX822" s="170"/>
      <c r="AY822" s="170" t="s">
        <v>787</v>
      </c>
      <c r="AZ822" s="171">
        <v>873.3</v>
      </c>
      <c r="BA822" s="171" t="s">
        <v>2983</v>
      </c>
      <c r="BB822" s="170" t="s">
        <v>2966</v>
      </c>
      <c r="BC822" s="170" t="s">
        <v>16998</v>
      </c>
      <c r="BD822" s="172"/>
      <c r="BE822" s="173" t="e">
        <f t="shared" si="373"/>
        <v>#VALUE!</v>
      </c>
      <c r="BL822" s="118" t="str">
        <f t="shared" si="364"/>
        <v>нет данных</v>
      </c>
      <c r="BO822" s="118" t="s">
        <v>3708</v>
      </c>
      <c r="BP822" s="118" t="s">
        <v>2983</v>
      </c>
      <c r="BQ822" s="118" t="s">
        <v>2983</v>
      </c>
      <c r="BW822" s="118" t="s">
        <v>3708</v>
      </c>
      <c r="BX822" s="118" t="s">
        <v>2983</v>
      </c>
      <c r="BY822" s="118" t="s">
        <v>2983</v>
      </c>
      <c r="CJ822" s="164">
        <f t="shared" si="350"/>
        <v>2.0372681319713593E-10</v>
      </c>
    </row>
    <row r="823" spans="1:88" x14ac:dyDescent="0.3">
      <c r="B823" s="196" t="s">
        <v>471</v>
      </c>
      <c r="C823" s="196"/>
      <c r="D823" s="196"/>
      <c r="E823" s="197"/>
      <c r="F823" s="161">
        <f>F824</f>
        <v>5165228.25</v>
      </c>
      <c r="G823" s="162">
        <f t="shared" ref="G823:AG823" si="374">G824</f>
        <v>0</v>
      </c>
      <c r="H823" s="162">
        <f t="shared" si="374"/>
        <v>0</v>
      </c>
      <c r="I823" s="162">
        <f t="shared" si="374"/>
        <v>0</v>
      </c>
      <c r="J823" s="162">
        <f t="shared" si="374"/>
        <v>0</v>
      </c>
      <c r="K823" s="162">
        <f t="shared" si="374"/>
        <v>0</v>
      </c>
      <c r="L823" s="162">
        <f t="shared" si="374"/>
        <v>0</v>
      </c>
      <c r="M823" s="163">
        <f t="shared" si="374"/>
        <v>0</v>
      </c>
      <c r="N823" s="162">
        <f t="shared" si="374"/>
        <v>0</v>
      </c>
      <c r="O823" s="162">
        <f t="shared" si="374"/>
        <v>614.58000000000004</v>
      </c>
      <c r="P823" s="162">
        <f t="shared" si="374"/>
        <v>4880779.57</v>
      </c>
      <c r="Q823" s="162">
        <f t="shared" si="374"/>
        <v>0</v>
      </c>
      <c r="R823" s="162">
        <f t="shared" si="374"/>
        <v>0</v>
      </c>
      <c r="S823" s="162">
        <f t="shared" si="374"/>
        <v>0</v>
      </c>
      <c r="T823" s="162">
        <f t="shared" si="374"/>
        <v>0</v>
      </c>
      <c r="U823" s="162">
        <f t="shared" si="374"/>
        <v>0</v>
      </c>
      <c r="V823" s="162">
        <f t="shared" si="374"/>
        <v>0</v>
      </c>
      <c r="W823" s="162">
        <f t="shared" si="374"/>
        <v>0</v>
      </c>
      <c r="X823" s="162">
        <f t="shared" si="374"/>
        <v>0</v>
      </c>
      <c r="Y823" s="162">
        <f t="shared" si="374"/>
        <v>0</v>
      </c>
      <c r="Z823" s="162">
        <f t="shared" si="374"/>
        <v>0</v>
      </c>
      <c r="AA823" s="162">
        <f t="shared" si="374"/>
        <v>0</v>
      </c>
      <c r="AB823" s="162">
        <f t="shared" si="374"/>
        <v>0</v>
      </c>
      <c r="AC823" s="162">
        <f t="shared" si="374"/>
        <v>0</v>
      </c>
      <c r="AD823" s="162">
        <f t="shared" si="374"/>
        <v>0</v>
      </c>
      <c r="AE823" s="162">
        <f t="shared" si="374"/>
        <v>104448.68</v>
      </c>
      <c r="AF823" s="162">
        <f t="shared" si="374"/>
        <v>180000</v>
      </c>
      <c r="AG823" s="162">
        <f t="shared" si="374"/>
        <v>0</v>
      </c>
      <c r="AH823" s="138" t="s">
        <v>17012</v>
      </c>
      <c r="AI823" s="138" t="s">
        <v>17012</v>
      </c>
      <c r="AJ823" s="138" t="s">
        <v>17012</v>
      </c>
      <c r="AK823" s="169"/>
      <c r="AL823" s="169"/>
      <c r="AM823" s="169"/>
      <c r="AN823" s="169"/>
      <c r="AO823" s="170"/>
      <c r="AP823" s="170"/>
      <c r="AQ823" s="170"/>
      <c r="AR823" s="170"/>
      <c r="AS823" s="170"/>
      <c r="AT823" s="170"/>
      <c r="AU823" s="170"/>
      <c r="AV823" s="170"/>
      <c r="AW823" s="170"/>
      <c r="AX823" s="170"/>
      <c r="AY823" s="170"/>
      <c r="AZ823" s="171"/>
      <c r="BA823" s="171"/>
      <c r="BB823" s="170"/>
      <c r="BC823" s="170"/>
      <c r="BD823" s="172"/>
      <c r="BE823" s="173">
        <f t="shared" si="373"/>
        <v>-614.58000000000004</v>
      </c>
      <c r="BL823" s="118" t="e">
        <f t="shared" si="364"/>
        <v>#N/A</v>
      </c>
      <c r="BO823" s="118" t="s">
        <v>3711</v>
      </c>
      <c r="BP823" s="118" t="s">
        <v>2983</v>
      </c>
      <c r="BQ823" s="118" t="s">
        <v>2983</v>
      </c>
      <c r="BW823" s="118" t="s">
        <v>3711</v>
      </c>
      <c r="BX823" s="118" t="s">
        <v>2983</v>
      </c>
      <c r="BY823" s="118" t="s">
        <v>2983</v>
      </c>
      <c r="CJ823" s="164">
        <f t="shared" si="350"/>
        <v>-2.9103830456733704E-10</v>
      </c>
    </row>
    <row r="824" spans="1:88" x14ac:dyDescent="0.3">
      <c r="A824" s="118">
        <v>1</v>
      </c>
      <c r="B824" s="165">
        <f>SUBTOTAL(9,$A$740:A824)</f>
        <v>75</v>
      </c>
      <c r="C824" s="165"/>
      <c r="D824" s="175" t="s">
        <v>486</v>
      </c>
      <c r="E824" s="198" t="s">
        <v>17418</v>
      </c>
      <c r="F824" s="162">
        <f>G824+H824+I824+J824+K824+L824+N824+P824+R824+T824+V824+W824+X824+Y824+Z824+AA824+AB824+AC824+AD824+AE824+AF824+AG824</f>
        <v>5165228.25</v>
      </c>
      <c r="G824" s="178">
        <v>0</v>
      </c>
      <c r="H824" s="178">
        <v>0</v>
      </c>
      <c r="I824" s="178">
        <v>0</v>
      </c>
      <c r="J824" s="178">
        <v>0</v>
      </c>
      <c r="K824" s="178">
        <v>0</v>
      </c>
      <c r="L824" s="178">
        <v>0</v>
      </c>
      <c r="M824" s="195">
        <v>0</v>
      </c>
      <c r="N824" s="178">
        <v>0</v>
      </c>
      <c r="O824" s="162">
        <v>614.58000000000004</v>
      </c>
      <c r="P824" s="162">
        <v>4880779.57</v>
      </c>
      <c r="Q824" s="178">
        <v>0</v>
      </c>
      <c r="R824" s="178">
        <v>0</v>
      </c>
      <c r="S824" s="178">
        <v>0</v>
      </c>
      <c r="T824" s="178">
        <v>0</v>
      </c>
      <c r="U824" s="178">
        <v>0</v>
      </c>
      <c r="V824" s="178">
        <v>0</v>
      </c>
      <c r="W824" s="178">
        <v>0</v>
      </c>
      <c r="X824" s="178">
        <v>0</v>
      </c>
      <c r="Y824" s="178">
        <v>0</v>
      </c>
      <c r="Z824" s="178">
        <v>0</v>
      </c>
      <c r="AA824" s="178">
        <v>0</v>
      </c>
      <c r="AB824" s="178">
        <v>0</v>
      </c>
      <c r="AC824" s="178">
        <v>0</v>
      </c>
      <c r="AD824" s="178">
        <v>0</v>
      </c>
      <c r="AE824" s="162">
        <f>ROUND(P824*2.14%,2)</f>
        <v>104448.68</v>
      </c>
      <c r="AF824" s="162">
        <v>180000</v>
      </c>
      <c r="AG824" s="178">
        <v>0</v>
      </c>
      <c r="AH824" s="138">
        <v>2025</v>
      </c>
      <c r="AI824" s="138">
        <v>2025</v>
      </c>
      <c r="AJ824" s="138">
        <v>2025</v>
      </c>
      <c r="AK824" s="169"/>
      <c r="AL824" s="169"/>
      <c r="AM824" s="169"/>
      <c r="AN824" s="169"/>
      <c r="AO824" s="170" t="s">
        <v>16940</v>
      </c>
      <c r="AP824" s="170" t="s">
        <v>16936</v>
      </c>
      <c r="AQ824" s="170">
        <v>0</v>
      </c>
      <c r="AR824" s="170" t="s">
        <v>16950</v>
      </c>
      <c r="AS824" s="170" t="s">
        <v>16938</v>
      </c>
      <c r="AT824" s="170">
        <v>0</v>
      </c>
      <c r="AU824" s="170"/>
      <c r="AV824" s="170"/>
      <c r="AW824" s="170"/>
      <c r="AX824" s="170"/>
      <c r="AY824" s="170" t="s">
        <v>1267</v>
      </c>
      <c r="AZ824" s="171">
        <v>945.5</v>
      </c>
      <c r="BA824" s="171">
        <v>614.58000000000004</v>
      </c>
      <c r="BB824" s="170" t="s">
        <v>2966</v>
      </c>
      <c r="BC824" s="170" t="s">
        <v>16998</v>
      </c>
      <c r="BD824" s="172"/>
      <c r="BE824" s="173">
        <f t="shared" si="373"/>
        <v>0</v>
      </c>
      <c r="BL824" s="118" t="str">
        <f t="shared" si="364"/>
        <v>нет данных</v>
      </c>
      <c r="BO824" s="118" t="s">
        <v>3712</v>
      </c>
      <c r="BP824" s="118" t="s">
        <v>2983</v>
      </c>
      <c r="BQ824" s="118" t="s">
        <v>2983</v>
      </c>
      <c r="BW824" s="118" t="s">
        <v>3712</v>
      </c>
      <c r="BX824" s="118" t="s">
        <v>2983</v>
      </c>
      <c r="BY824" s="118" t="s">
        <v>2983</v>
      </c>
      <c r="CJ824" s="164">
        <f t="shared" si="350"/>
        <v>-2.9103830456733704E-10</v>
      </c>
    </row>
    <row r="825" spans="1:88" x14ac:dyDescent="0.3">
      <c r="B825" s="196" t="s">
        <v>466</v>
      </c>
      <c r="C825" s="196"/>
      <c r="D825" s="196"/>
      <c r="E825" s="197"/>
      <c r="F825" s="161">
        <f>F826</f>
        <v>4301052</v>
      </c>
      <c r="G825" s="162">
        <f t="shared" ref="G825:AG825" si="375">G826</f>
        <v>0</v>
      </c>
      <c r="H825" s="162">
        <f t="shared" si="375"/>
        <v>0</v>
      </c>
      <c r="I825" s="162">
        <f t="shared" si="375"/>
        <v>0</v>
      </c>
      <c r="J825" s="162">
        <f t="shared" si="375"/>
        <v>0</v>
      </c>
      <c r="K825" s="162">
        <f t="shared" si="375"/>
        <v>0</v>
      </c>
      <c r="L825" s="162">
        <f t="shared" si="375"/>
        <v>0</v>
      </c>
      <c r="M825" s="163">
        <f t="shared" si="375"/>
        <v>0</v>
      </c>
      <c r="N825" s="162">
        <f t="shared" si="375"/>
        <v>0</v>
      </c>
      <c r="O825" s="162">
        <f t="shared" si="375"/>
        <v>510</v>
      </c>
      <c r="P825" s="162">
        <f t="shared" si="375"/>
        <v>4034709.22</v>
      </c>
      <c r="Q825" s="162">
        <f t="shared" si="375"/>
        <v>0</v>
      </c>
      <c r="R825" s="162">
        <f t="shared" si="375"/>
        <v>0</v>
      </c>
      <c r="S825" s="162">
        <f t="shared" si="375"/>
        <v>0</v>
      </c>
      <c r="T825" s="162">
        <f t="shared" si="375"/>
        <v>0</v>
      </c>
      <c r="U825" s="162">
        <f t="shared" si="375"/>
        <v>0</v>
      </c>
      <c r="V825" s="162">
        <f t="shared" si="375"/>
        <v>0</v>
      </c>
      <c r="W825" s="162">
        <f t="shared" si="375"/>
        <v>0</v>
      </c>
      <c r="X825" s="162">
        <f t="shared" si="375"/>
        <v>0</v>
      </c>
      <c r="Y825" s="162">
        <f t="shared" si="375"/>
        <v>0</v>
      </c>
      <c r="Z825" s="162">
        <f t="shared" si="375"/>
        <v>0</v>
      </c>
      <c r="AA825" s="162">
        <f t="shared" si="375"/>
        <v>0</v>
      </c>
      <c r="AB825" s="162">
        <f t="shared" si="375"/>
        <v>0</v>
      </c>
      <c r="AC825" s="162">
        <f t="shared" si="375"/>
        <v>0</v>
      </c>
      <c r="AD825" s="162">
        <f t="shared" si="375"/>
        <v>0</v>
      </c>
      <c r="AE825" s="162">
        <f t="shared" si="375"/>
        <v>86342.78</v>
      </c>
      <c r="AF825" s="162">
        <f t="shared" si="375"/>
        <v>180000</v>
      </c>
      <c r="AG825" s="162">
        <f t="shared" si="375"/>
        <v>0</v>
      </c>
      <c r="AH825" s="138" t="s">
        <v>17012</v>
      </c>
      <c r="AI825" s="138" t="s">
        <v>17012</v>
      </c>
      <c r="AJ825" s="138" t="s">
        <v>17012</v>
      </c>
      <c r="AK825" s="169"/>
      <c r="AL825" s="169"/>
      <c r="AM825" s="169"/>
      <c r="AN825" s="169"/>
      <c r="AO825" s="170"/>
      <c r="AP825" s="170"/>
      <c r="AQ825" s="170"/>
      <c r="AR825" s="170"/>
      <c r="AS825" s="170"/>
      <c r="AT825" s="170"/>
      <c r="AU825" s="170"/>
      <c r="AV825" s="170"/>
      <c r="AW825" s="170"/>
      <c r="AX825" s="170"/>
      <c r="AY825" s="170"/>
      <c r="AZ825" s="171"/>
      <c r="BA825" s="171"/>
      <c r="BB825" s="170"/>
      <c r="BC825" s="170"/>
      <c r="BD825" s="172"/>
      <c r="BE825" s="173">
        <f t="shared" si="373"/>
        <v>-510</v>
      </c>
      <c r="BL825" s="118" t="e">
        <f t="shared" si="364"/>
        <v>#N/A</v>
      </c>
      <c r="BO825" s="118" t="s">
        <v>3713</v>
      </c>
      <c r="BP825" s="118" t="s">
        <v>2983</v>
      </c>
      <c r="BQ825" s="118" t="s">
        <v>2983</v>
      </c>
      <c r="BW825" s="118" t="s">
        <v>3713</v>
      </c>
      <c r="BX825" s="118" t="s">
        <v>2983</v>
      </c>
      <c r="BY825" s="118" t="s">
        <v>2983</v>
      </c>
      <c r="CJ825" s="164">
        <f t="shared" si="350"/>
        <v>-2.0372681319713593E-10</v>
      </c>
    </row>
    <row r="826" spans="1:88" x14ac:dyDescent="0.3">
      <c r="A826" s="118">
        <v>1</v>
      </c>
      <c r="B826" s="165">
        <f>SUBTOTAL(9,$A$740:A826)</f>
        <v>76</v>
      </c>
      <c r="C826" s="165"/>
      <c r="D826" s="175" t="s">
        <v>455</v>
      </c>
      <c r="E826" s="198" t="s">
        <v>17418</v>
      </c>
      <c r="F826" s="162">
        <f>G826+H826+I826+J826+K826+L826+N826+P826+R826+T826+V826+W826+X826+Y826+Z826+AA826+AB826+AC826+AD826+AE826+AF826+AG826</f>
        <v>4301052</v>
      </c>
      <c r="G826" s="178">
        <v>0</v>
      </c>
      <c r="H826" s="178">
        <v>0</v>
      </c>
      <c r="I826" s="178">
        <v>0</v>
      </c>
      <c r="J826" s="178">
        <v>0</v>
      </c>
      <c r="K826" s="178">
        <v>0</v>
      </c>
      <c r="L826" s="178">
        <v>0</v>
      </c>
      <c r="M826" s="195">
        <v>0</v>
      </c>
      <c r="N826" s="178">
        <v>0</v>
      </c>
      <c r="O826" s="162">
        <v>510</v>
      </c>
      <c r="P826" s="162">
        <v>4034709.22</v>
      </c>
      <c r="Q826" s="178">
        <v>0</v>
      </c>
      <c r="R826" s="178">
        <v>0</v>
      </c>
      <c r="S826" s="178">
        <v>0</v>
      </c>
      <c r="T826" s="178">
        <v>0</v>
      </c>
      <c r="U826" s="178">
        <v>0</v>
      </c>
      <c r="V826" s="178">
        <v>0</v>
      </c>
      <c r="W826" s="178">
        <v>0</v>
      </c>
      <c r="X826" s="178">
        <v>0</v>
      </c>
      <c r="Y826" s="178">
        <v>0</v>
      </c>
      <c r="Z826" s="178">
        <v>0</v>
      </c>
      <c r="AA826" s="178">
        <v>0</v>
      </c>
      <c r="AB826" s="178">
        <v>0</v>
      </c>
      <c r="AC826" s="178">
        <v>0</v>
      </c>
      <c r="AD826" s="178">
        <v>0</v>
      </c>
      <c r="AE826" s="162">
        <f>ROUND(P826*2.14%,2)</f>
        <v>86342.78</v>
      </c>
      <c r="AF826" s="162">
        <v>180000</v>
      </c>
      <c r="AG826" s="178">
        <v>0</v>
      </c>
      <c r="AH826" s="138">
        <v>2025</v>
      </c>
      <c r="AI826" s="138">
        <v>2025</v>
      </c>
      <c r="AJ826" s="138">
        <v>2025</v>
      </c>
      <c r="AK826" s="169"/>
      <c r="AL826" s="169"/>
      <c r="AM826" s="169"/>
      <c r="AN826" s="169"/>
      <c r="AO826" s="170" t="s">
        <v>16939</v>
      </c>
      <c r="AP826" s="170" t="s">
        <v>16939</v>
      </c>
      <c r="AQ826" s="170">
        <v>0</v>
      </c>
      <c r="AR826" s="170" t="s">
        <v>16941</v>
      </c>
      <c r="AS826" s="170" t="s">
        <v>16954</v>
      </c>
      <c r="AT826" s="170">
        <v>0</v>
      </c>
      <c r="AU826" s="170"/>
      <c r="AV826" s="170"/>
      <c r="AW826" s="170"/>
      <c r="AX826" s="170"/>
      <c r="AY826" s="170" t="s">
        <v>613</v>
      </c>
      <c r="AZ826" s="171">
        <v>680</v>
      </c>
      <c r="BA826" s="171">
        <v>674</v>
      </c>
      <c r="BB826" s="170" t="s">
        <v>2966</v>
      </c>
      <c r="BC826" s="170" t="s">
        <v>16998</v>
      </c>
      <c r="BD826" s="172"/>
      <c r="BE826" s="173">
        <f t="shared" si="373"/>
        <v>164</v>
      </c>
      <c r="BL826" s="118" t="str">
        <f t="shared" si="364"/>
        <v>530.600</v>
      </c>
      <c r="BO826" s="118" t="s">
        <v>740</v>
      </c>
      <c r="BP826" s="118" t="s">
        <v>2983</v>
      </c>
      <c r="BQ826" s="118" t="s">
        <v>2983</v>
      </c>
      <c r="BW826" s="118" t="s">
        <v>740</v>
      </c>
      <c r="BX826" s="118" t="s">
        <v>2983</v>
      </c>
      <c r="BY826" s="118" t="s">
        <v>2983</v>
      </c>
      <c r="CJ826" s="164">
        <f t="shared" si="350"/>
        <v>-2.0372681319713593E-10</v>
      </c>
    </row>
    <row r="827" spans="1:88" x14ac:dyDescent="0.3">
      <c r="B827" s="196" t="s">
        <v>468</v>
      </c>
      <c r="C827" s="196"/>
      <c r="D827" s="196"/>
      <c r="E827" s="197"/>
      <c r="F827" s="161">
        <f>F828</f>
        <v>2317210.6399999997</v>
      </c>
      <c r="G827" s="162">
        <f t="shared" ref="G827:AG827" si="376">G828</f>
        <v>0</v>
      </c>
      <c r="H827" s="162">
        <f t="shared" si="376"/>
        <v>0</v>
      </c>
      <c r="I827" s="162">
        <f t="shared" si="376"/>
        <v>0</v>
      </c>
      <c r="J827" s="162">
        <f t="shared" si="376"/>
        <v>0</v>
      </c>
      <c r="K827" s="162">
        <f t="shared" si="376"/>
        <v>0</v>
      </c>
      <c r="L827" s="162">
        <f t="shared" si="376"/>
        <v>0</v>
      </c>
      <c r="M827" s="163">
        <f t="shared" si="376"/>
        <v>0</v>
      </c>
      <c r="N827" s="162">
        <f t="shared" si="376"/>
        <v>0</v>
      </c>
      <c r="O827" s="162">
        <f t="shared" si="376"/>
        <v>0</v>
      </c>
      <c r="P827" s="162">
        <f t="shared" si="376"/>
        <v>0</v>
      </c>
      <c r="Q827" s="162">
        <f t="shared" si="376"/>
        <v>0</v>
      </c>
      <c r="R827" s="162">
        <f t="shared" si="376"/>
        <v>0</v>
      </c>
      <c r="S827" s="162">
        <f t="shared" si="376"/>
        <v>479.33</v>
      </c>
      <c r="T827" s="162">
        <f t="shared" si="376"/>
        <v>2121804.0299999998</v>
      </c>
      <c r="U827" s="162">
        <f t="shared" si="376"/>
        <v>0</v>
      </c>
      <c r="V827" s="162">
        <f t="shared" si="376"/>
        <v>0</v>
      </c>
      <c r="W827" s="162">
        <f t="shared" si="376"/>
        <v>0</v>
      </c>
      <c r="X827" s="162">
        <f t="shared" si="376"/>
        <v>0</v>
      </c>
      <c r="Y827" s="162">
        <f t="shared" si="376"/>
        <v>0</v>
      </c>
      <c r="Z827" s="162">
        <f t="shared" si="376"/>
        <v>0</v>
      </c>
      <c r="AA827" s="162">
        <f t="shared" si="376"/>
        <v>0</v>
      </c>
      <c r="AB827" s="162">
        <f t="shared" si="376"/>
        <v>0</v>
      </c>
      <c r="AC827" s="162">
        <f t="shared" si="376"/>
        <v>0</v>
      </c>
      <c r="AD827" s="162">
        <f t="shared" si="376"/>
        <v>0</v>
      </c>
      <c r="AE827" s="162">
        <f t="shared" si="376"/>
        <v>45406.61</v>
      </c>
      <c r="AF827" s="162">
        <f t="shared" si="376"/>
        <v>150000</v>
      </c>
      <c r="AG827" s="162">
        <f t="shared" si="376"/>
        <v>0</v>
      </c>
      <c r="AH827" s="138" t="s">
        <v>17012</v>
      </c>
      <c r="AI827" s="138" t="s">
        <v>17012</v>
      </c>
      <c r="AJ827" s="138" t="s">
        <v>17012</v>
      </c>
      <c r="AK827" s="169"/>
      <c r="AL827" s="169"/>
      <c r="AM827" s="169"/>
      <c r="AN827" s="169"/>
      <c r="AO827" s="170"/>
      <c r="AP827" s="170"/>
      <c r="AQ827" s="170"/>
      <c r="AR827" s="170"/>
      <c r="AS827" s="170"/>
      <c r="AT827" s="170"/>
      <c r="AU827" s="170"/>
      <c r="AV827" s="170"/>
      <c r="AW827" s="170"/>
      <c r="AX827" s="170"/>
      <c r="AY827" s="170"/>
      <c r="AZ827" s="171"/>
      <c r="BA827" s="171"/>
      <c r="BB827" s="170"/>
      <c r="BC827" s="170"/>
      <c r="BD827" s="172"/>
      <c r="BE827" s="173">
        <f t="shared" si="373"/>
        <v>0</v>
      </c>
      <c r="BL827" s="118" t="e">
        <f t="shared" si="364"/>
        <v>#N/A</v>
      </c>
      <c r="BO827" s="118" t="s">
        <v>741</v>
      </c>
      <c r="BP827" s="118" t="s">
        <v>2983</v>
      </c>
      <c r="BQ827" s="118" t="s">
        <v>2983</v>
      </c>
      <c r="BW827" s="118" t="s">
        <v>741</v>
      </c>
      <c r="BX827" s="118" t="s">
        <v>2983</v>
      </c>
      <c r="BY827" s="118" t="s">
        <v>2983</v>
      </c>
      <c r="CJ827" s="164">
        <f t="shared" si="350"/>
        <v>-1.1641532182693481E-10</v>
      </c>
    </row>
    <row r="828" spans="1:88" x14ac:dyDescent="0.3">
      <c r="A828" s="118">
        <v>1</v>
      </c>
      <c r="B828" s="165">
        <f>SUBTOTAL(9,$A$740:A828)</f>
        <v>77</v>
      </c>
      <c r="C828" s="165"/>
      <c r="D828" s="175" t="s">
        <v>487</v>
      </c>
      <c r="E828" s="198" t="s">
        <v>17418</v>
      </c>
      <c r="F828" s="162">
        <f>G828+H828+I828+J828+K828+L828+N828+P828+R828+T828+V828+W828+X828+Y828+Z828+AA828+AB828+AC828+AD828+AE828+AF828+AG828</f>
        <v>2317210.6399999997</v>
      </c>
      <c r="G828" s="178">
        <v>0</v>
      </c>
      <c r="H828" s="178">
        <v>0</v>
      </c>
      <c r="I828" s="178">
        <v>0</v>
      </c>
      <c r="J828" s="178">
        <v>0</v>
      </c>
      <c r="K828" s="178">
        <v>0</v>
      </c>
      <c r="L828" s="178">
        <v>0</v>
      </c>
      <c r="M828" s="195">
        <v>0</v>
      </c>
      <c r="N828" s="178">
        <v>0</v>
      </c>
      <c r="O828" s="162">
        <v>0</v>
      </c>
      <c r="P828" s="231">
        <v>0</v>
      </c>
      <c r="Q828" s="178">
        <v>0</v>
      </c>
      <c r="R828" s="178">
        <v>0</v>
      </c>
      <c r="S828" s="178">
        <v>479.33</v>
      </c>
      <c r="T828" s="162">
        <v>2121804.0299999998</v>
      </c>
      <c r="U828" s="178">
        <v>0</v>
      </c>
      <c r="V828" s="178">
        <v>0</v>
      </c>
      <c r="W828" s="178">
        <v>0</v>
      </c>
      <c r="X828" s="178">
        <v>0</v>
      </c>
      <c r="Y828" s="178">
        <v>0</v>
      </c>
      <c r="Z828" s="178">
        <v>0</v>
      </c>
      <c r="AA828" s="178">
        <v>0</v>
      </c>
      <c r="AB828" s="178">
        <v>0</v>
      </c>
      <c r="AC828" s="178">
        <v>0</v>
      </c>
      <c r="AD828" s="178">
        <v>0</v>
      </c>
      <c r="AE828" s="162">
        <f>ROUND(T828*2.14%,2)</f>
        <v>45406.61</v>
      </c>
      <c r="AF828" s="178">
        <v>150000</v>
      </c>
      <c r="AG828" s="178">
        <v>0</v>
      </c>
      <c r="AH828" s="138">
        <v>2025</v>
      </c>
      <c r="AI828" s="138">
        <v>2025</v>
      </c>
      <c r="AJ828" s="138">
        <v>2025</v>
      </c>
      <c r="AK828" s="169"/>
      <c r="AL828" s="169"/>
      <c r="AM828" s="169"/>
      <c r="AN828" s="169"/>
      <c r="AO828" s="170" t="s">
        <v>16941</v>
      </c>
      <c r="AP828" s="170" t="s">
        <v>16951</v>
      </c>
      <c r="AQ828" s="170">
        <v>0</v>
      </c>
      <c r="AR828" s="170" t="s">
        <v>16950</v>
      </c>
      <c r="AS828" s="170" t="s">
        <v>16952</v>
      </c>
      <c r="AT828" s="170">
        <v>0</v>
      </c>
      <c r="AU828" s="170" t="s">
        <v>16966</v>
      </c>
      <c r="AV828" s="170"/>
      <c r="AW828" s="170"/>
      <c r="AX828" s="170"/>
      <c r="AY828" s="170" t="s">
        <v>703</v>
      </c>
      <c r="AZ828" s="171">
        <v>607.4</v>
      </c>
      <c r="BA828" s="171">
        <v>716.3</v>
      </c>
      <c r="BB828" s="170" t="s">
        <v>2966</v>
      </c>
      <c r="BC828" s="170" t="s">
        <v>3003</v>
      </c>
      <c r="BD828" s="172"/>
      <c r="BE828" s="173">
        <f t="shared" si="373"/>
        <v>716.3</v>
      </c>
      <c r="BL828" s="118" t="str">
        <f t="shared" si="364"/>
        <v>574.300</v>
      </c>
      <c r="BO828" s="118" t="s">
        <v>742</v>
      </c>
      <c r="BP828" s="118" t="s">
        <v>2983</v>
      </c>
      <c r="BQ828" s="118" t="s">
        <v>2983</v>
      </c>
      <c r="BW828" s="118" t="s">
        <v>742</v>
      </c>
      <c r="BX828" s="118" t="s">
        <v>2983</v>
      </c>
      <c r="BY828" s="118" t="s">
        <v>2983</v>
      </c>
      <c r="CJ828" s="164">
        <f t="shared" si="350"/>
        <v>-1.1641532182693481E-10</v>
      </c>
    </row>
    <row r="829" spans="1:88" x14ac:dyDescent="0.3">
      <c r="B829" s="196" t="s">
        <v>480</v>
      </c>
      <c r="C829" s="196"/>
      <c r="D829" s="196"/>
      <c r="E829" s="197"/>
      <c r="F829" s="161">
        <f>F830</f>
        <v>5322451.5199999996</v>
      </c>
      <c r="G829" s="162">
        <f t="shared" ref="G829:AG829" si="377">G830</f>
        <v>0</v>
      </c>
      <c r="H829" s="162">
        <f t="shared" si="377"/>
        <v>0</v>
      </c>
      <c r="I829" s="162">
        <f t="shared" si="377"/>
        <v>0</v>
      </c>
      <c r="J829" s="162">
        <f t="shared" si="377"/>
        <v>0</v>
      </c>
      <c r="K829" s="162">
        <f t="shared" si="377"/>
        <v>0</v>
      </c>
      <c r="L829" s="162">
        <f t="shared" si="377"/>
        <v>0</v>
      </c>
      <c r="M829" s="163">
        <f t="shared" si="377"/>
        <v>0</v>
      </c>
      <c r="N829" s="162">
        <f t="shared" si="377"/>
        <v>0</v>
      </c>
      <c r="O829" s="162">
        <f t="shared" si="377"/>
        <v>631.70000000000005</v>
      </c>
      <c r="P829" s="162">
        <f t="shared" si="377"/>
        <v>5034708.75</v>
      </c>
      <c r="Q829" s="162">
        <f t="shared" si="377"/>
        <v>0</v>
      </c>
      <c r="R829" s="162">
        <f t="shared" si="377"/>
        <v>0</v>
      </c>
      <c r="S829" s="162">
        <f t="shared" si="377"/>
        <v>0</v>
      </c>
      <c r="T829" s="162">
        <f t="shared" si="377"/>
        <v>0</v>
      </c>
      <c r="U829" s="162">
        <f t="shared" si="377"/>
        <v>0</v>
      </c>
      <c r="V829" s="162">
        <f t="shared" si="377"/>
        <v>0</v>
      </c>
      <c r="W829" s="162">
        <f t="shared" si="377"/>
        <v>0</v>
      </c>
      <c r="X829" s="162">
        <f t="shared" si="377"/>
        <v>0</v>
      </c>
      <c r="Y829" s="162">
        <f t="shared" si="377"/>
        <v>0</v>
      </c>
      <c r="Z829" s="162">
        <f t="shared" si="377"/>
        <v>0</v>
      </c>
      <c r="AA829" s="162">
        <f t="shared" si="377"/>
        <v>0</v>
      </c>
      <c r="AB829" s="162">
        <f t="shared" si="377"/>
        <v>0</v>
      </c>
      <c r="AC829" s="162">
        <f t="shared" si="377"/>
        <v>0</v>
      </c>
      <c r="AD829" s="162">
        <f t="shared" si="377"/>
        <v>0</v>
      </c>
      <c r="AE829" s="162">
        <f t="shared" si="377"/>
        <v>107742.77</v>
      </c>
      <c r="AF829" s="162">
        <f t="shared" si="377"/>
        <v>180000</v>
      </c>
      <c r="AG829" s="162">
        <f t="shared" si="377"/>
        <v>0</v>
      </c>
      <c r="AH829" s="138" t="s">
        <v>17012</v>
      </c>
      <c r="AI829" s="138" t="s">
        <v>17012</v>
      </c>
      <c r="AJ829" s="138" t="s">
        <v>17012</v>
      </c>
      <c r="AK829" s="169"/>
      <c r="AL829" s="169"/>
      <c r="AM829" s="169"/>
      <c r="AN829" s="169"/>
      <c r="AO829" s="170"/>
      <c r="AP829" s="170"/>
      <c r="AQ829" s="170"/>
      <c r="AR829" s="170"/>
      <c r="AS829" s="170"/>
      <c r="AT829" s="170"/>
      <c r="AU829" s="170"/>
      <c r="AV829" s="170"/>
      <c r="AW829" s="170"/>
      <c r="AX829" s="170"/>
      <c r="AY829" s="170"/>
      <c r="AZ829" s="171"/>
      <c r="BA829" s="171"/>
      <c r="BB829" s="170"/>
      <c r="BC829" s="170"/>
      <c r="BD829" s="172"/>
      <c r="BE829" s="173">
        <f t="shared" si="373"/>
        <v>-631.70000000000005</v>
      </c>
      <c r="BL829" s="118" t="e">
        <f t="shared" si="364"/>
        <v>#N/A</v>
      </c>
      <c r="BO829" s="118" t="s">
        <v>3715</v>
      </c>
      <c r="BP829" s="118" t="s">
        <v>2983</v>
      </c>
      <c r="BQ829" s="118" t="s">
        <v>2983</v>
      </c>
      <c r="BW829" s="118" t="s">
        <v>3715</v>
      </c>
      <c r="BX829" s="118" t="s">
        <v>2983</v>
      </c>
      <c r="BY829" s="118" t="s">
        <v>2983</v>
      </c>
      <c r="CJ829" s="164">
        <f t="shared" si="350"/>
        <v>-4.6566128730773926E-10</v>
      </c>
    </row>
    <row r="830" spans="1:88" x14ac:dyDescent="0.3">
      <c r="A830" s="118">
        <v>1</v>
      </c>
      <c r="B830" s="165">
        <f>SUBTOTAL(9,$A$740:A830)</f>
        <v>78</v>
      </c>
      <c r="C830" s="165"/>
      <c r="D830" s="175" t="s">
        <v>488</v>
      </c>
      <c r="E830" s="198" t="s">
        <v>17418</v>
      </c>
      <c r="F830" s="162">
        <f>G830+H830+I830+J830+K830+L830+N830+P830+R830+T830+V830+W830+X830+Y830+Z830+AA830+AB830+AC830+AD830+AE830+AF830+AG830</f>
        <v>5322451.5199999996</v>
      </c>
      <c r="G830" s="178">
        <v>0</v>
      </c>
      <c r="H830" s="178">
        <v>0</v>
      </c>
      <c r="I830" s="178">
        <v>0</v>
      </c>
      <c r="J830" s="178">
        <v>0</v>
      </c>
      <c r="K830" s="178">
        <v>0</v>
      </c>
      <c r="L830" s="178">
        <v>0</v>
      </c>
      <c r="M830" s="195">
        <v>0</v>
      </c>
      <c r="N830" s="178">
        <v>0</v>
      </c>
      <c r="O830" s="162">
        <v>631.70000000000005</v>
      </c>
      <c r="P830" s="162">
        <v>5034708.75</v>
      </c>
      <c r="Q830" s="178">
        <v>0</v>
      </c>
      <c r="R830" s="178">
        <v>0</v>
      </c>
      <c r="S830" s="178">
        <v>0</v>
      </c>
      <c r="T830" s="178">
        <v>0</v>
      </c>
      <c r="U830" s="178">
        <v>0</v>
      </c>
      <c r="V830" s="178">
        <v>0</v>
      </c>
      <c r="W830" s="178">
        <v>0</v>
      </c>
      <c r="X830" s="178">
        <v>0</v>
      </c>
      <c r="Y830" s="178">
        <v>0</v>
      </c>
      <c r="Z830" s="178">
        <v>0</v>
      </c>
      <c r="AA830" s="178">
        <v>0</v>
      </c>
      <c r="AB830" s="178">
        <v>0</v>
      </c>
      <c r="AC830" s="178">
        <v>0</v>
      </c>
      <c r="AD830" s="178">
        <v>0</v>
      </c>
      <c r="AE830" s="162">
        <f>ROUND(P830*2.14%,2)</f>
        <v>107742.77</v>
      </c>
      <c r="AF830" s="162">
        <v>180000</v>
      </c>
      <c r="AG830" s="178">
        <v>0</v>
      </c>
      <c r="AH830" s="138">
        <v>2025</v>
      </c>
      <c r="AI830" s="138">
        <v>2025</v>
      </c>
      <c r="AJ830" s="138">
        <v>2025</v>
      </c>
      <c r="AK830" s="169"/>
      <c r="AL830" s="169"/>
      <c r="AM830" s="169"/>
      <c r="AN830" s="169"/>
      <c r="AO830" s="170" t="s">
        <v>16940</v>
      </c>
      <c r="AP830" s="170" t="s">
        <v>16936</v>
      </c>
      <c r="AQ830" s="170">
        <v>0</v>
      </c>
      <c r="AR830" s="170" t="s">
        <v>16950</v>
      </c>
      <c r="AS830" s="170" t="s">
        <v>16938</v>
      </c>
      <c r="AT830" s="170">
        <v>0</v>
      </c>
      <c r="AU830" s="170"/>
      <c r="AV830" s="170"/>
      <c r="AW830" s="170"/>
      <c r="AX830" s="170"/>
      <c r="AY830" s="170" t="s">
        <v>1267</v>
      </c>
      <c r="AZ830" s="171">
        <v>736.8</v>
      </c>
      <c r="BA830" s="171">
        <v>650</v>
      </c>
      <c r="BB830" s="170" t="s">
        <v>2966</v>
      </c>
      <c r="BC830" s="170" t="s">
        <v>16998</v>
      </c>
      <c r="BD830" s="172"/>
      <c r="BE830" s="173">
        <f t="shared" si="373"/>
        <v>18.299999999999955</v>
      </c>
      <c r="BL830" s="118" t="str">
        <f t="shared" si="364"/>
        <v>508.000</v>
      </c>
      <c r="BO830" s="118" t="s">
        <v>3716</v>
      </c>
      <c r="BP830" s="118" t="s">
        <v>2983</v>
      </c>
      <c r="BQ830" s="118" t="s">
        <v>2983</v>
      </c>
      <c r="BW830" s="118" t="s">
        <v>3716</v>
      </c>
      <c r="BX830" s="118" t="s">
        <v>2983</v>
      </c>
      <c r="BY830" s="118" t="s">
        <v>2983</v>
      </c>
      <c r="CJ830" s="164">
        <f t="shared" si="350"/>
        <v>-4.6566128730773926E-10</v>
      </c>
    </row>
    <row r="831" spans="1:88" x14ac:dyDescent="0.3">
      <c r="B831" s="196" t="s">
        <v>466</v>
      </c>
      <c r="C831" s="196"/>
      <c r="D831" s="196"/>
      <c r="E831" s="197"/>
      <c r="F831" s="161">
        <f>F832</f>
        <v>542668</v>
      </c>
      <c r="G831" s="162">
        <f t="shared" ref="G831:AG831" si="378">G832</f>
        <v>462764.83</v>
      </c>
      <c r="H831" s="162">
        <f t="shared" si="378"/>
        <v>0</v>
      </c>
      <c r="I831" s="162">
        <f t="shared" si="378"/>
        <v>0</v>
      </c>
      <c r="J831" s="162">
        <f t="shared" si="378"/>
        <v>0</v>
      </c>
      <c r="K831" s="162">
        <f t="shared" si="378"/>
        <v>0</v>
      </c>
      <c r="L831" s="162">
        <f t="shared" si="378"/>
        <v>0</v>
      </c>
      <c r="M831" s="163">
        <f t="shared" si="378"/>
        <v>0</v>
      </c>
      <c r="N831" s="162">
        <f t="shared" si="378"/>
        <v>0</v>
      </c>
      <c r="O831" s="162">
        <f t="shared" si="378"/>
        <v>0</v>
      </c>
      <c r="P831" s="162">
        <f t="shared" si="378"/>
        <v>0</v>
      </c>
      <c r="Q831" s="162">
        <f t="shared" si="378"/>
        <v>0</v>
      </c>
      <c r="R831" s="162">
        <f t="shared" si="378"/>
        <v>0</v>
      </c>
      <c r="S831" s="162">
        <f t="shared" si="378"/>
        <v>0</v>
      </c>
      <c r="T831" s="162">
        <f t="shared" si="378"/>
        <v>0</v>
      </c>
      <c r="U831" s="162">
        <f t="shared" si="378"/>
        <v>0</v>
      </c>
      <c r="V831" s="162">
        <f t="shared" si="378"/>
        <v>0</v>
      </c>
      <c r="W831" s="162">
        <f t="shared" si="378"/>
        <v>0</v>
      </c>
      <c r="X831" s="162">
        <f t="shared" si="378"/>
        <v>0</v>
      </c>
      <c r="Y831" s="162">
        <f t="shared" si="378"/>
        <v>0</v>
      </c>
      <c r="Z831" s="162">
        <f t="shared" si="378"/>
        <v>0</v>
      </c>
      <c r="AA831" s="162">
        <f t="shared" si="378"/>
        <v>0</v>
      </c>
      <c r="AB831" s="162">
        <f t="shared" si="378"/>
        <v>0</v>
      </c>
      <c r="AC831" s="162">
        <f t="shared" si="378"/>
        <v>0</v>
      </c>
      <c r="AD831" s="162">
        <f t="shared" si="378"/>
        <v>0</v>
      </c>
      <c r="AE831" s="162">
        <f t="shared" si="378"/>
        <v>9903.17</v>
      </c>
      <c r="AF831" s="162">
        <f t="shared" si="378"/>
        <v>70000</v>
      </c>
      <c r="AG831" s="162">
        <f t="shared" si="378"/>
        <v>0</v>
      </c>
      <c r="AH831" s="138" t="s">
        <v>17012</v>
      </c>
      <c r="AI831" s="138" t="s">
        <v>17012</v>
      </c>
      <c r="AJ831" s="138" t="s">
        <v>17012</v>
      </c>
      <c r="AK831" s="169"/>
      <c r="AL831" s="169"/>
      <c r="AM831" s="169"/>
      <c r="AN831" s="169"/>
      <c r="AO831" s="170"/>
      <c r="AP831" s="170"/>
      <c r="AQ831" s="170"/>
      <c r="AR831" s="170"/>
      <c r="AS831" s="170"/>
      <c r="AT831" s="170"/>
      <c r="AU831" s="170"/>
      <c r="AV831" s="170"/>
      <c r="AW831" s="170"/>
      <c r="AX831" s="170"/>
      <c r="AY831" s="170"/>
      <c r="AZ831" s="171"/>
      <c r="BA831" s="171"/>
      <c r="BB831" s="170"/>
      <c r="BC831" s="170"/>
      <c r="BD831" s="172"/>
      <c r="BE831" s="173">
        <f t="shared" si="373"/>
        <v>0</v>
      </c>
      <c r="BL831" s="118" t="e">
        <f t="shared" si="364"/>
        <v>#N/A</v>
      </c>
      <c r="BO831" s="118" t="s">
        <v>3717</v>
      </c>
      <c r="BP831" s="118" t="s">
        <v>942</v>
      </c>
      <c r="BQ831" s="118" t="s">
        <v>3186</v>
      </c>
      <c r="BW831" s="118" t="s">
        <v>3717</v>
      </c>
      <c r="BX831" s="118" t="s">
        <v>942</v>
      </c>
      <c r="BY831" s="118" t="s">
        <v>3186</v>
      </c>
      <c r="CJ831" s="164">
        <f t="shared" si="350"/>
        <v>-1.4551915228366852E-11</v>
      </c>
    </row>
    <row r="832" spans="1:88" x14ac:dyDescent="0.3">
      <c r="A832" s="118">
        <v>1</v>
      </c>
      <c r="B832" s="165">
        <f>SUBTOTAL(9,$A$740:A832)</f>
        <v>79</v>
      </c>
      <c r="C832" s="165"/>
      <c r="D832" s="175" t="s">
        <v>489</v>
      </c>
      <c r="E832" s="198" t="s">
        <v>17418</v>
      </c>
      <c r="F832" s="162">
        <f>G832+H832+I832+J832+K832+L832+N832+P832+R832+T832+V832+W832+X832+Y832+Z832+AA832+AB832+AC832+AD832+AE832+AF832+AG832</f>
        <v>542668</v>
      </c>
      <c r="G832" s="178">
        <v>462764.83</v>
      </c>
      <c r="H832" s="178">
        <v>0</v>
      </c>
      <c r="I832" s="178">
        <v>0</v>
      </c>
      <c r="J832" s="178">
        <v>0</v>
      </c>
      <c r="K832" s="178">
        <v>0</v>
      </c>
      <c r="L832" s="178">
        <v>0</v>
      </c>
      <c r="M832" s="195">
        <v>0</v>
      </c>
      <c r="N832" s="178">
        <v>0</v>
      </c>
      <c r="O832" s="162">
        <v>0</v>
      </c>
      <c r="P832" s="231">
        <v>0</v>
      </c>
      <c r="Q832" s="178">
        <v>0</v>
      </c>
      <c r="R832" s="178">
        <v>0</v>
      </c>
      <c r="S832" s="178">
        <v>0</v>
      </c>
      <c r="T832" s="178">
        <v>0</v>
      </c>
      <c r="U832" s="178">
        <v>0</v>
      </c>
      <c r="V832" s="178">
        <v>0</v>
      </c>
      <c r="W832" s="178">
        <v>0</v>
      </c>
      <c r="X832" s="178">
        <v>0</v>
      </c>
      <c r="Y832" s="178">
        <v>0</v>
      </c>
      <c r="Z832" s="178">
        <v>0</v>
      </c>
      <c r="AA832" s="178">
        <v>0</v>
      </c>
      <c r="AB832" s="178">
        <v>0</v>
      </c>
      <c r="AC832" s="178">
        <v>0</v>
      </c>
      <c r="AD832" s="178">
        <v>0</v>
      </c>
      <c r="AE832" s="178">
        <f>ROUND(G832*2.14%,2)</f>
        <v>9903.17</v>
      </c>
      <c r="AF832" s="178">
        <v>70000</v>
      </c>
      <c r="AG832" s="178">
        <v>0</v>
      </c>
      <c r="AH832" s="138">
        <v>2025</v>
      </c>
      <c r="AI832" s="138">
        <v>2025</v>
      </c>
      <c r="AJ832" s="138">
        <v>2025</v>
      </c>
      <c r="AK832" s="169"/>
      <c r="AL832" s="169"/>
      <c r="AM832" s="169"/>
      <c r="AN832" s="169"/>
      <c r="AO832" s="170" t="s">
        <v>16939</v>
      </c>
      <c r="AP832" s="170" t="s">
        <v>16945</v>
      </c>
      <c r="AQ832" s="170">
        <v>0</v>
      </c>
      <c r="AR832" s="170" t="s">
        <v>16941</v>
      </c>
      <c r="AS832" s="170" t="s">
        <v>16958</v>
      </c>
      <c r="AT832" s="170">
        <v>0</v>
      </c>
      <c r="AU832" s="170" t="s">
        <v>16966</v>
      </c>
      <c r="AV832" s="170"/>
      <c r="AW832" s="170"/>
      <c r="AX832" s="170"/>
      <c r="AY832" s="170" t="s">
        <v>639</v>
      </c>
      <c r="AZ832" s="171">
        <v>619</v>
      </c>
      <c r="BA832" s="171">
        <v>625.70000000000005</v>
      </c>
      <c r="BB832" s="170" t="s">
        <v>2966</v>
      </c>
      <c r="BC832" s="170" t="s">
        <v>639</v>
      </c>
      <c r="BD832" s="172"/>
      <c r="BE832" s="173">
        <f t="shared" si="373"/>
        <v>625.70000000000005</v>
      </c>
      <c r="BL832" s="118" t="str">
        <f t="shared" si="364"/>
        <v>нет данных</v>
      </c>
      <c r="BO832" s="118" t="s">
        <v>3719</v>
      </c>
      <c r="BP832" s="118" t="s">
        <v>663</v>
      </c>
      <c r="BQ832" s="118" t="s">
        <v>3721</v>
      </c>
      <c r="BW832" s="118" t="s">
        <v>3719</v>
      </c>
      <c r="BX832" s="118" t="s">
        <v>663</v>
      </c>
      <c r="BY832" s="118" t="s">
        <v>3721</v>
      </c>
      <c r="CJ832" s="164">
        <f t="shared" si="350"/>
        <v>-1.4551915228366852E-11</v>
      </c>
    </row>
    <row r="833" spans="1:88" x14ac:dyDescent="0.3">
      <c r="B833" s="196" t="s">
        <v>288</v>
      </c>
      <c r="C833" s="196"/>
      <c r="D833" s="196"/>
      <c r="E833" s="197"/>
      <c r="F833" s="161">
        <f>F834+F835+F836</f>
        <v>17175018.48</v>
      </c>
      <c r="G833" s="162">
        <f t="shared" ref="G833:AG833" si="379">G834+G835+G836</f>
        <v>0</v>
      </c>
      <c r="H833" s="162">
        <f t="shared" si="379"/>
        <v>0</v>
      </c>
      <c r="I833" s="162">
        <f t="shared" si="379"/>
        <v>0</v>
      </c>
      <c r="J833" s="162">
        <f t="shared" si="379"/>
        <v>0</v>
      </c>
      <c r="K833" s="162">
        <f t="shared" si="379"/>
        <v>0</v>
      </c>
      <c r="L833" s="162">
        <f t="shared" si="379"/>
        <v>0</v>
      </c>
      <c r="M833" s="163">
        <f t="shared" si="379"/>
        <v>0</v>
      </c>
      <c r="N833" s="162">
        <f t="shared" si="379"/>
        <v>0</v>
      </c>
      <c r="O833" s="162">
        <f t="shared" si="379"/>
        <v>2024.3</v>
      </c>
      <c r="P833" s="162">
        <f t="shared" si="379"/>
        <v>16227744.75</v>
      </c>
      <c r="Q833" s="162">
        <f t="shared" si="379"/>
        <v>0</v>
      </c>
      <c r="R833" s="162">
        <f t="shared" si="379"/>
        <v>0</v>
      </c>
      <c r="S833" s="162">
        <f t="shared" si="379"/>
        <v>0</v>
      </c>
      <c r="T833" s="162">
        <f t="shared" si="379"/>
        <v>0</v>
      </c>
      <c r="U833" s="162">
        <f t="shared" si="379"/>
        <v>0</v>
      </c>
      <c r="V833" s="162">
        <f t="shared" si="379"/>
        <v>0</v>
      </c>
      <c r="W833" s="162">
        <f t="shared" si="379"/>
        <v>0</v>
      </c>
      <c r="X833" s="162">
        <f t="shared" si="379"/>
        <v>0</v>
      </c>
      <c r="Y833" s="162">
        <f t="shared" si="379"/>
        <v>0</v>
      </c>
      <c r="Z833" s="162">
        <f t="shared" si="379"/>
        <v>0</v>
      </c>
      <c r="AA833" s="162">
        <f t="shared" si="379"/>
        <v>0</v>
      </c>
      <c r="AB833" s="162">
        <f t="shared" si="379"/>
        <v>0</v>
      </c>
      <c r="AC833" s="162">
        <f t="shared" si="379"/>
        <v>0</v>
      </c>
      <c r="AD833" s="162">
        <f t="shared" si="379"/>
        <v>0</v>
      </c>
      <c r="AE833" s="162">
        <f t="shared" si="379"/>
        <v>347273.73</v>
      </c>
      <c r="AF833" s="162">
        <f t="shared" si="379"/>
        <v>600000</v>
      </c>
      <c r="AG833" s="162">
        <f t="shared" si="379"/>
        <v>0</v>
      </c>
      <c r="AH833" s="138" t="s">
        <v>17012</v>
      </c>
      <c r="AI833" s="138" t="s">
        <v>17012</v>
      </c>
      <c r="AJ833" s="138" t="s">
        <v>17012</v>
      </c>
      <c r="AK833" s="169"/>
      <c r="AL833" s="169"/>
      <c r="AM833" s="169"/>
      <c r="AN833" s="169"/>
      <c r="AO833" s="170"/>
      <c r="AP833" s="170"/>
      <c r="AQ833" s="170"/>
      <c r="AR833" s="170"/>
      <c r="AS833" s="170"/>
      <c r="AT833" s="170"/>
      <c r="AU833" s="170"/>
      <c r="AV833" s="170"/>
      <c r="AW833" s="170"/>
      <c r="AX833" s="170"/>
      <c r="AY833" s="170"/>
      <c r="AZ833" s="171"/>
      <c r="BA833" s="171"/>
      <c r="BB833" s="170"/>
      <c r="BC833" s="170"/>
      <c r="BD833" s="172"/>
      <c r="BE833" s="173">
        <f t="shared" si="373"/>
        <v>-2024.3</v>
      </c>
      <c r="BL833" s="118" t="e">
        <f t="shared" si="364"/>
        <v>#N/A</v>
      </c>
      <c r="BO833" s="118" t="s">
        <v>3421</v>
      </c>
      <c r="BP833" s="118" t="s">
        <v>2983</v>
      </c>
      <c r="BQ833" s="118" t="s">
        <v>2983</v>
      </c>
      <c r="BW833" s="118" t="s">
        <v>3421</v>
      </c>
      <c r="BX833" s="118" t="s">
        <v>2983</v>
      </c>
      <c r="BY833" s="118" t="s">
        <v>2983</v>
      </c>
      <c r="CJ833" s="164">
        <f t="shared" si="350"/>
        <v>4.6566128730773926E-10</v>
      </c>
    </row>
    <row r="834" spans="1:88" x14ac:dyDescent="0.3">
      <c r="A834" s="118">
        <v>1</v>
      </c>
      <c r="B834" s="165">
        <f>SUBTOTAL(9,$A$740:A834)</f>
        <v>80</v>
      </c>
      <c r="C834" s="165"/>
      <c r="D834" s="175" t="s">
        <v>294</v>
      </c>
      <c r="E834" s="198" t="s">
        <v>17419</v>
      </c>
      <c r="F834" s="162">
        <f t="shared" ref="F834:F836" si="380">G834+H834+I834+J834+K834+L834+N834+P834+R834+T834+V834+W834+X834+Y834+Z834+AA834+AB834+AC834+AD834+AE834+AF834+AG834</f>
        <v>5353677.17</v>
      </c>
      <c r="G834" s="178">
        <v>0</v>
      </c>
      <c r="H834" s="178">
        <v>0</v>
      </c>
      <c r="I834" s="178">
        <v>0</v>
      </c>
      <c r="J834" s="178">
        <v>0</v>
      </c>
      <c r="K834" s="178">
        <v>0</v>
      </c>
      <c r="L834" s="178">
        <v>0</v>
      </c>
      <c r="M834" s="195">
        <v>0</v>
      </c>
      <c r="N834" s="178">
        <v>0</v>
      </c>
      <c r="O834" s="162">
        <v>631</v>
      </c>
      <c r="P834" s="162">
        <v>5045699.21</v>
      </c>
      <c r="Q834" s="178">
        <v>0</v>
      </c>
      <c r="R834" s="178">
        <v>0</v>
      </c>
      <c r="S834" s="178">
        <v>0</v>
      </c>
      <c r="T834" s="178">
        <v>0</v>
      </c>
      <c r="U834" s="178">
        <v>0</v>
      </c>
      <c r="V834" s="178">
        <v>0</v>
      </c>
      <c r="W834" s="178">
        <v>0</v>
      </c>
      <c r="X834" s="178">
        <v>0</v>
      </c>
      <c r="Y834" s="178">
        <v>0</v>
      </c>
      <c r="Z834" s="178">
        <v>0</v>
      </c>
      <c r="AA834" s="178">
        <v>0</v>
      </c>
      <c r="AB834" s="178">
        <v>0</v>
      </c>
      <c r="AC834" s="178">
        <v>0</v>
      </c>
      <c r="AD834" s="178">
        <v>0</v>
      </c>
      <c r="AE834" s="178">
        <f>ROUND(P834*2.14%,2)</f>
        <v>107977.96</v>
      </c>
      <c r="AF834" s="178">
        <v>200000</v>
      </c>
      <c r="AG834" s="178">
        <v>0</v>
      </c>
      <c r="AH834" s="138">
        <v>2025</v>
      </c>
      <c r="AI834" s="138">
        <v>2025</v>
      </c>
      <c r="AJ834" s="138">
        <v>2025</v>
      </c>
      <c r="AK834" s="169"/>
      <c r="AL834" s="169"/>
      <c r="AM834" s="169"/>
      <c r="AN834" s="169"/>
      <c r="AO834" s="170" t="s">
        <v>16946</v>
      </c>
      <c r="AP834" s="170" t="s">
        <v>16936</v>
      </c>
      <c r="AQ834" s="170">
        <v>0</v>
      </c>
      <c r="AR834" s="170" t="s">
        <v>16945</v>
      </c>
      <c r="AS834" s="170" t="s">
        <v>16958</v>
      </c>
      <c r="AT834" s="170" t="s">
        <v>16950</v>
      </c>
      <c r="AU834" s="170"/>
      <c r="AV834" s="170"/>
      <c r="AW834" s="170"/>
      <c r="AX834" s="170"/>
      <c r="AY834" s="170" t="s">
        <v>787</v>
      </c>
      <c r="AZ834" s="171">
        <v>1780.6</v>
      </c>
      <c r="BA834" s="171">
        <v>631</v>
      </c>
      <c r="BB834" s="170" t="s">
        <v>2966</v>
      </c>
      <c r="BC834" s="170" t="s">
        <v>16998</v>
      </c>
      <c r="BD834" s="172"/>
      <c r="BE834" s="173">
        <f t="shared" si="373"/>
        <v>0</v>
      </c>
      <c r="BL834" s="118" t="str">
        <f t="shared" si="364"/>
        <v>526.000</v>
      </c>
      <c r="BO834" s="118" t="s">
        <v>3423</v>
      </c>
      <c r="BP834" s="118" t="s">
        <v>3243</v>
      </c>
      <c r="BQ834" s="118" t="s">
        <v>3424</v>
      </c>
      <c r="BW834" s="118" t="s">
        <v>3423</v>
      </c>
      <c r="BX834" s="118" t="s">
        <v>3243</v>
      </c>
      <c r="BY834" s="118" t="s">
        <v>3424</v>
      </c>
      <c r="CJ834" s="164">
        <f t="shared" si="350"/>
        <v>-5.8207660913467407E-11</v>
      </c>
    </row>
    <row r="835" spans="1:88" x14ac:dyDescent="0.3">
      <c r="A835" s="118">
        <v>1</v>
      </c>
      <c r="B835" s="165">
        <f>SUBTOTAL(9,$A$740:A835)</f>
        <v>81</v>
      </c>
      <c r="C835" s="165"/>
      <c r="D835" s="175" t="s">
        <v>295</v>
      </c>
      <c r="E835" s="198" t="s">
        <v>17419</v>
      </c>
      <c r="F835" s="162">
        <f t="shared" si="380"/>
        <v>5827100.4199999999</v>
      </c>
      <c r="G835" s="178">
        <v>0</v>
      </c>
      <c r="H835" s="178">
        <v>0</v>
      </c>
      <c r="I835" s="178">
        <v>0</v>
      </c>
      <c r="J835" s="178">
        <v>0</v>
      </c>
      <c r="K835" s="178">
        <v>0</v>
      </c>
      <c r="L835" s="178">
        <v>0</v>
      </c>
      <c r="M835" s="195">
        <v>0</v>
      </c>
      <c r="N835" s="178">
        <v>0</v>
      </c>
      <c r="O835" s="162">
        <v>686.8</v>
      </c>
      <c r="P835" s="162">
        <v>5509203.4699999997</v>
      </c>
      <c r="Q835" s="178">
        <v>0</v>
      </c>
      <c r="R835" s="178">
        <v>0</v>
      </c>
      <c r="S835" s="178">
        <v>0</v>
      </c>
      <c r="T835" s="178">
        <v>0</v>
      </c>
      <c r="U835" s="178">
        <v>0</v>
      </c>
      <c r="V835" s="178">
        <v>0</v>
      </c>
      <c r="W835" s="178">
        <v>0</v>
      </c>
      <c r="X835" s="178">
        <v>0</v>
      </c>
      <c r="Y835" s="178">
        <v>0</v>
      </c>
      <c r="Z835" s="178">
        <v>0</v>
      </c>
      <c r="AA835" s="178">
        <v>0</v>
      </c>
      <c r="AB835" s="178">
        <v>0</v>
      </c>
      <c r="AC835" s="178">
        <v>0</v>
      </c>
      <c r="AD835" s="178">
        <v>0</v>
      </c>
      <c r="AE835" s="178">
        <f>ROUND(P835*2.14%,2)</f>
        <v>117896.95</v>
      </c>
      <c r="AF835" s="178">
        <v>200000</v>
      </c>
      <c r="AG835" s="178">
        <v>0</v>
      </c>
      <c r="AH835" s="138">
        <v>2025</v>
      </c>
      <c r="AI835" s="138">
        <v>2025</v>
      </c>
      <c r="AJ835" s="138">
        <v>2025</v>
      </c>
      <c r="AK835" s="169"/>
      <c r="AL835" s="169"/>
      <c r="AM835" s="169"/>
      <c r="AN835" s="169"/>
      <c r="AO835" s="170" t="s">
        <v>16955</v>
      </c>
      <c r="AP835" s="170" t="s">
        <v>16945</v>
      </c>
      <c r="AQ835" s="170">
        <v>0</v>
      </c>
      <c r="AR835" s="170" t="s">
        <v>16957</v>
      </c>
      <c r="AS835" s="170" t="s">
        <v>16954</v>
      </c>
      <c r="AT835" s="170" t="s">
        <v>16950</v>
      </c>
      <c r="AU835" s="170"/>
      <c r="AV835" s="170"/>
      <c r="AW835" s="170"/>
      <c r="AX835" s="170"/>
      <c r="AY835" s="170" t="s">
        <v>657</v>
      </c>
      <c r="AZ835" s="171">
        <v>1749.4</v>
      </c>
      <c r="BA835" s="171">
        <v>680</v>
      </c>
      <c r="BB835" s="170" t="s">
        <v>17097</v>
      </c>
      <c r="BC835" s="170" t="s">
        <v>16998</v>
      </c>
      <c r="BD835" s="172"/>
      <c r="BE835" s="173">
        <f t="shared" si="373"/>
        <v>-6.7999999999999545</v>
      </c>
      <c r="BL835" s="118" t="str">
        <f t="shared" si="364"/>
        <v>3654.000</v>
      </c>
      <c r="BO835" s="118" t="s">
        <v>3425</v>
      </c>
      <c r="BP835" s="118" t="s">
        <v>3095</v>
      </c>
      <c r="BQ835" s="118" t="s">
        <v>2983</v>
      </c>
      <c r="BW835" s="118" t="s">
        <v>3425</v>
      </c>
      <c r="BX835" s="118" t="s">
        <v>3095</v>
      </c>
      <c r="BY835" s="118" t="s">
        <v>2983</v>
      </c>
      <c r="CJ835" s="164">
        <f t="shared" si="350"/>
        <v>1.7462298274040222E-10</v>
      </c>
    </row>
    <row r="836" spans="1:88" x14ac:dyDescent="0.3">
      <c r="A836" s="118">
        <v>1</v>
      </c>
      <c r="B836" s="165">
        <f>SUBTOTAL(9,$A$740:A836)</f>
        <v>82</v>
      </c>
      <c r="C836" s="165"/>
      <c r="D836" s="175" t="s">
        <v>296</v>
      </c>
      <c r="E836" s="198" t="s">
        <v>17419</v>
      </c>
      <c r="F836" s="162">
        <f t="shared" si="380"/>
        <v>5994240.8900000006</v>
      </c>
      <c r="G836" s="178">
        <v>0</v>
      </c>
      <c r="H836" s="178">
        <v>0</v>
      </c>
      <c r="I836" s="178">
        <v>0</v>
      </c>
      <c r="J836" s="178">
        <v>0</v>
      </c>
      <c r="K836" s="178">
        <v>0</v>
      </c>
      <c r="L836" s="178">
        <v>0</v>
      </c>
      <c r="M836" s="195">
        <v>0</v>
      </c>
      <c r="N836" s="178">
        <v>0</v>
      </c>
      <c r="O836" s="162">
        <v>706.5</v>
      </c>
      <c r="P836" s="162">
        <v>5672842.0700000003</v>
      </c>
      <c r="Q836" s="178">
        <v>0</v>
      </c>
      <c r="R836" s="178">
        <v>0</v>
      </c>
      <c r="S836" s="178">
        <v>0</v>
      </c>
      <c r="T836" s="178">
        <v>0</v>
      </c>
      <c r="U836" s="178">
        <v>0</v>
      </c>
      <c r="V836" s="178">
        <v>0</v>
      </c>
      <c r="W836" s="178">
        <v>0</v>
      </c>
      <c r="X836" s="178">
        <v>0</v>
      </c>
      <c r="Y836" s="178">
        <v>0</v>
      </c>
      <c r="Z836" s="178">
        <v>0</v>
      </c>
      <c r="AA836" s="178">
        <v>0</v>
      </c>
      <c r="AB836" s="178">
        <v>0</v>
      </c>
      <c r="AC836" s="178">
        <v>0</v>
      </c>
      <c r="AD836" s="178">
        <v>0</v>
      </c>
      <c r="AE836" s="178">
        <f>ROUND(P836*2.14%,2)</f>
        <v>121398.82</v>
      </c>
      <c r="AF836" s="178">
        <v>200000</v>
      </c>
      <c r="AG836" s="178">
        <v>0</v>
      </c>
      <c r="AH836" s="138">
        <v>2025</v>
      </c>
      <c r="AI836" s="138">
        <v>2025</v>
      </c>
      <c r="AJ836" s="138">
        <v>2025</v>
      </c>
      <c r="AK836" s="169"/>
      <c r="AL836" s="169"/>
      <c r="AM836" s="169"/>
      <c r="AN836" s="169"/>
      <c r="AO836" s="170" t="s">
        <v>16956</v>
      </c>
      <c r="AP836" s="170" t="s">
        <v>16950</v>
      </c>
      <c r="AQ836" s="170">
        <v>0</v>
      </c>
      <c r="AR836" s="170" t="s">
        <v>16953</v>
      </c>
      <c r="AS836" s="170" t="s">
        <v>16938</v>
      </c>
      <c r="AT836" s="170">
        <v>0</v>
      </c>
      <c r="AU836" s="170"/>
      <c r="AV836" s="170"/>
      <c r="AW836" s="170"/>
      <c r="AX836" s="170"/>
      <c r="AY836" s="170" t="s">
        <v>852</v>
      </c>
      <c r="AZ836" s="171">
        <v>703.7</v>
      </c>
      <c r="BA836" s="171">
        <v>706.5</v>
      </c>
      <c r="BB836" s="170" t="s">
        <v>2966</v>
      </c>
      <c r="BC836" s="170">
        <v>2006</v>
      </c>
      <c r="BD836" s="172"/>
      <c r="BE836" s="173">
        <f t="shared" si="373"/>
        <v>0</v>
      </c>
      <c r="BL836" s="118" t="str">
        <f t="shared" si="364"/>
        <v>1987.000</v>
      </c>
      <c r="BO836" s="118" t="s">
        <v>3426</v>
      </c>
      <c r="BP836" s="118" t="s">
        <v>3003</v>
      </c>
      <c r="BQ836" s="118" t="s">
        <v>3427</v>
      </c>
      <c r="BW836" s="118" t="s">
        <v>3426</v>
      </c>
      <c r="BX836" s="118" t="s">
        <v>3003</v>
      </c>
      <c r="BY836" s="118" t="s">
        <v>3427</v>
      </c>
      <c r="CJ836" s="164">
        <f t="shared" si="350"/>
        <v>2.9103830456733704E-10</v>
      </c>
    </row>
    <row r="837" spans="1:88" x14ac:dyDescent="0.3">
      <c r="B837" s="196" t="s">
        <v>297</v>
      </c>
      <c r="C837" s="196"/>
      <c r="D837" s="196"/>
      <c r="E837" s="197"/>
      <c r="F837" s="161">
        <f>F838</f>
        <v>6199562.6800000006</v>
      </c>
      <c r="G837" s="162">
        <f t="shared" ref="G837:AG837" si="381">G838</f>
        <v>0</v>
      </c>
      <c r="H837" s="162">
        <f t="shared" si="381"/>
        <v>0</v>
      </c>
      <c r="I837" s="162">
        <f t="shared" si="381"/>
        <v>0</v>
      </c>
      <c r="J837" s="162">
        <f t="shared" si="381"/>
        <v>0</v>
      </c>
      <c r="K837" s="162">
        <f t="shared" si="381"/>
        <v>0</v>
      </c>
      <c r="L837" s="162">
        <f t="shared" si="381"/>
        <v>0</v>
      </c>
      <c r="M837" s="163">
        <f t="shared" si="381"/>
        <v>0</v>
      </c>
      <c r="N837" s="162">
        <f t="shared" si="381"/>
        <v>0</v>
      </c>
      <c r="O837" s="162">
        <f t="shared" si="381"/>
        <v>710</v>
      </c>
      <c r="P837" s="162">
        <f t="shared" si="381"/>
        <v>5873862.0300000003</v>
      </c>
      <c r="Q837" s="162">
        <f t="shared" si="381"/>
        <v>0</v>
      </c>
      <c r="R837" s="162">
        <f t="shared" si="381"/>
        <v>0</v>
      </c>
      <c r="S837" s="162">
        <f t="shared" si="381"/>
        <v>0</v>
      </c>
      <c r="T837" s="162">
        <f t="shared" si="381"/>
        <v>0</v>
      </c>
      <c r="U837" s="162">
        <f t="shared" si="381"/>
        <v>0</v>
      </c>
      <c r="V837" s="162">
        <f t="shared" si="381"/>
        <v>0</v>
      </c>
      <c r="W837" s="162">
        <f t="shared" si="381"/>
        <v>0</v>
      </c>
      <c r="X837" s="162">
        <f t="shared" si="381"/>
        <v>0</v>
      </c>
      <c r="Y837" s="162">
        <f t="shared" si="381"/>
        <v>0</v>
      </c>
      <c r="Z837" s="162">
        <f t="shared" si="381"/>
        <v>0</v>
      </c>
      <c r="AA837" s="162">
        <f t="shared" si="381"/>
        <v>0</v>
      </c>
      <c r="AB837" s="162">
        <f t="shared" si="381"/>
        <v>0</v>
      </c>
      <c r="AC837" s="162">
        <f t="shared" si="381"/>
        <v>0</v>
      </c>
      <c r="AD837" s="162">
        <f t="shared" si="381"/>
        <v>0</v>
      </c>
      <c r="AE837" s="162">
        <f t="shared" si="381"/>
        <v>125700.65</v>
      </c>
      <c r="AF837" s="162">
        <f t="shared" si="381"/>
        <v>200000</v>
      </c>
      <c r="AG837" s="162">
        <f t="shared" si="381"/>
        <v>0</v>
      </c>
      <c r="AH837" s="138" t="s">
        <v>17012</v>
      </c>
      <c r="AI837" s="138" t="s">
        <v>17012</v>
      </c>
      <c r="AJ837" s="138" t="s">
        <v>17012</v>
      </c>
      <c r="AK837" s="169"/>
      <c r="AL837" s="169"/>
      <c r="AM837" s="169"/>
      <c r="AN837" s="169"/>
      <c r="AO837" s="170"/>
      <c r="AP837" s="170"/>
      <c r="AQ837" s="170"/>
      <c r="AR837" s="170"/>
      <c r="AS837" s="170"/>
      <c r="AT837" s="170"/>
      <c r="AU837" s="170"/>
      <c r="AV837" s="170"/>
      <c r="AW837" s="170"/>
      <c r="AX837" s="170"/>
      <c r="AY837" s="170"/>
      <c r="AZ837" s="171"/>
      <c r="BA837" s="171"/>
      <c r="BB837" s="170"/>
      <c r="BC837" s="170"/>
      <c r="BD837" s="172"/>
      <c r="BE837" s="173">
        <f t="shared" si="373"/>
        <v>-710</v>
      </c>
      <c r="BL837" s="118" t="e">
        <f t="shared" si="364"/>
        <v>#N/A</v>
      </c>
      <c r="BO837" s="118" t="s">
        <v>3428</v>
      </c>
      <c r="BP837" s="118" t="s">
        <v>1272</v>
      </c>
      <c r="BQ837" s="118" t="s">
        <v>3429</v>
      </c>
      <c r="BW837" s="118" t="s">
        <v>3428</v>
      </c>
      <c r="BX837" s="118" t="s">
        <v>1272</v>
      </c>
      <c r="BY837" s="118" t="s">
        <v>3429</v>
      </c>
      <c r="CJ837" s="164">
        <f t="shared" si="350"/>
        <v>3.7834979593753815E-10</v>
      </c>
    </row>
    <row r="838" spans="1:88" x14ac:dyDescent="0.3">
      <c r="A838" s="118">
        <v>1</v>
      </c>
      <c r="B838" s="165">
        <f>SUBTOTAL(9,$A$740:A838)</f>
        <v>83</v>
      </c>
      <c r="C838" s="165"/>
      <c r="D838" s="175" t="s">
        <v>298</v>
      </c>
      <c r="E838" s="198" t="s">
        <v>17419</v>
      </c>
      <c r="F838" s="162">
        <f>G838+H838+I838+J838+K838+L838+N838+P838+R838+T838+V838+W838+X838+Y838+Z838+AA838+AB838+AC838+AD838+AE838+AF838+AG838</f>
        <v>6199562.6800000006</v>
      </c>
      <c r="G838" s="178">
        <v>0</v>
      </c>
      <c r="H838" s="178">
        <v>0</v>
      </c>
      <c r="I838" s="178">
        <v>0</v>
      </c>
      <c r="J838" s="178">
        <v>0</v>
      </c>
      <c r="K838" s="178">
        <v>0</v>
      </c>
      <c r="L838" s="178">
        <v>0</v>
      </c>
      <c r="M838" s="195">
        <v>0</v>
      </c>
      <c r="N838" s="178">
        <v>0</v>
      </c>
      <c r="O838" s="162">
        <v>710</v>
      </c>
      <c r="P838" s="162">
        <v>5873862.0300000003</v>
      </c>
      <c r="Q838" s="178">
        <v>0</v>
      </c>
      <c r="R838" s="178">
        <v>0</v>
      </c>
      <c r="S838" s="178">
        <v>0</v>
      </c>
      <c r="T838" s="178">
        <v>0</v>
      </c>
      <c r="U838" s="178">
        <v>0</v>
      </c>
      <c r="V838" s="178">
        <v>0</v>
      </c>
      <c r="W838" s="178">
        <v>0</v>
      </c>
      <c r="X838" s="178">
        <v>0</v>
      </c>
      <c r="Y838" s="178">
        <v>0</v>
      </c>
      <c r="Z838" s="178">
        <v>0</v>
      </c>
      <c r="AA838" s="178">
        <v>0</v>
      </c>
      <c r="AB838" s="178">
        <v>0</v>
      </c>
      <c r="AC838" s="178">
        <v>0</v>
      </c>
      <c r="AD838" s="178">
        <v>0</v>
      </c>
      <c r="AE838" s="178">
        <f>ROUND(P838*2.14%,2)</f>
        <v>125700.65</v>
      </c>
      <c r="AF838" s="178">
        <v>200000</v>
      </c>
      <c r="AG838" s="178">
        <v>0</v>
      </c>
      <c r="AH838" s="138">
        <v>2025</v>
      </c>
      <c r="AI838" s="138">
        <v>2025</v>
      </c>
      <c r="AJ838" s="138">
        <v>2025</v>
      </c>
      <c r="AK838" s="169"/>
      <c r="AL838" s="169"/>
      <c r="AM838" s="169"/>
      <c r="AN838" s="169"/>
      <c r="AO838" s="170" t="s">
        <v>16937</v>
      </c>
      <c r="AP838" s="170" t="s">
        <v>16936</v>
      </c>
      <c r="AQ838" s="170">
        <v>0</v>
      </c>
      <c r="AR838" s="170" t="s">
        <v>16940</v>
      </c>
      <c r="AS838" s="170" t="s">
        <v>16943</v>
      </c>
      <c r="AT838" s="170">
        <v>0</v>
      </c>
      <c r="AU838" s="170" t="s">
        <v>16966</v>
      </c>
      <c r="AV838" s="170"/>
      <c r="AW838" s="170"/>
      <c r="AX838" s="170"/>
      <c r="AY838" s="170" t="s">
        <v>852</v>
      </c>
      <c r="AZ838" s="171">
        <v>607.4</v>
      </c>
      <c r="BA838" s="171">
        <v>710</v>
      </c>
      <c r="BB838" s="170" t="s">
        <v>2966</v>
      </c>
      <c r="BC838" s="170" t="s">
        <v>16998</v>
      </c>
      <c r="BD838" s="172"/>
      <c r="BE838" s="173">
        <f t="shared" si="373"/>
        <v>0</v>
      </c>
      <c r="BL838" s="118" t="str">
        <f t="shared" si="364"/>
        <v>510.100</v>
      </c>
      <c r="BO838" s="118" t="s">
        <v>3430</v>
      </c>
      <c r="BP838" s="118" t="s">
        <v>3003</v>
      </c>
      <c r="BQ838" s="118" t="s">
        <v>3431</v>
      </c>
      <c r="BW838" s="118" t="s">
        <v>3430</v>
      </c>
      <c r="BX838" s="118" t="s">
        <v>3003</v>
      </c>
      <c r="BY838" s="118" t="s">
        <v>3431</v>
      </c>
      <c r="CJ838" s="164">
        <f t="shared" si="350"/>
        <v>3.7834979593753815E-10</v>
      </c>
    </row>
    <row r="839" spans="1:88" x14ac:dyDescent="0.3">
      <c r="B839" s="196" t="s">
        <v>335</v>
      </c>
      <c r="C839" s="196"/>
      <c r="D839" s="196"/>
      <c r="E839" s="197"/>
      <c r="F839" s="161">
        <f>F840</f>
        <v>4945765.3100000005</v>
      </c>
      <c r="G839" s="162">
        <f t="shared" ref="G839:AG839" si="382">G840</f>
        <v>0</v>
      </c>
      <c r="H839" s="162">
        <f t="shared" si="382"/>
        <v>0</v>
      </c>
      <c r="I839" s="162">
        <f t="shared" si="382"/>
        <v>0</v>
      </c>
      <c r="J839" s="162">
        <f t="shared" si="382"/>
        <v>0</v>
      </c>
      <c r="K839" s="162">
        <f t="shared" si="382"/>
        <v>0</v>
      </c>
      <c r="L839" s="162">
        <f t="shared" si="382"/>
        <v>0</v>
      </c>
      <c r="M839" s="163">
        <f t="shared" si="382"/>
        <v>0</v>
      </c>
      <c r="N839" s="162">
        <f t="shared" si="382"/>
        <v>0</v>
      </c>
      <c r="O839" s="162">
        <f t="shared" si="382"/>
        <v>600</v>
      </c>
      <c r="P839" s="162">
        <f t="shared" si="382"/>
        <v>4665914.7300000004</v>
      </c>
      <c r="Q839" s="162">
        <f t="shared" si="382"/>
        <v>0</v>
      </c>
      <c r="R839" s="162">
        <f t="shared" si="382"/>
        <v>0</v>
      </c>
      <c r="S839" s="162">
        <f t="shared" si="382"/>
        <v>0</v>
      </c>
      <c r="T839" s="162">
        <f t="shared" si="382"/>
        <v>0</v>
      </c>
      <c r="U839" s="162">
        <f t="shared" si="382"/>
        <v>0</v>
      </c>
      <c r="V839" s="162">
        <f t="shared" si="382"/>
        <v>0</v>
      </c>
      <c r="W839" s="162">
        <f t="shared" si="382"/>
        <v>0</v>
      </c>
      <c r="X839" s="162">
        <f t="shared" si="382"/>
        <v>0</v>
      </c>
      <c r="Y839" s="162">
        <f t="shared" si="382"/>
        <v>0</v>
      </c>
      <c r="Z839" s="162">
        <f t="shared" si="382"/>
        <v>0</v>
      </c>
      <c r="AA839" s="162">
        <f t="shared" si="382"/>
        <v>0</v>
      </c>
      <c r="AB839" s="162">
        <f t="shared" si="382"/>
        <v>0</v>
      </c>
      <c r="AC839" s="162">
        <f t="shared" si="382"/>
        <v>0</v>
      </c>
      <c r="AD839" s="162">
        <f t="shared" si="382"/>
        <v>0</v>
      </c>
      <c r="AE839" s="162">
        <f t="shared" si="382"/>
        <v>99850.58</v>
      </c>
      <c r="AF839" s="162">
        <f t="shared" si="382"/>
        <v>180000</v>
      </c>
      <c r="AG839" s="162">
        <f t="shared" si="382"/>
        <v>0</v>
      </c>
      <c r="AH839" s="138" t="s">
        <v>17012</v>
      </c>
      <c r="AI839" s="138" t="s">
        <v>17012</v>
      </c>
      <c r="AJ839" s="138" t="s">
        <v>17012</v>
      </c>
      <c r="AK839" s="169"/>
      <c r="AL839" s="169"/>
      <c r="AM839" s="169"/>
      <c r="AN839" s="169"/>
      <c r="AO839" s="170"/>
      <c r="AP839" s="170"/>
      <c r="AQ839" s="170"/>
      <c r="AR839" s="170"/>
      <c r="AS839" s="170"/>
      <c r="AT839" s="170"/>
      <c r="AU839" s="170"/>
      <c r="AV839" s="170"/>
      <c r="AW839" s="170"/>
      <c r="AX839" s="170"/>
      <c r="AY839" s="170"/>
      <c r="AZ839" s="171"/>
      <c r="BA839" s="171"/>
      <c r="BB839" s="170"/>
      <c r="BC839" s="170"/>
      <c r="BD839" s="172"/>
      <c r="BE839" s="173">
        <f t="shared" si="373"/>
        <v>-600</v>
      </c>
      <c r="BL839" s="118" t="e">
        <f t="shared" ref="BL839:BL857" si="383">VLOOKUP(D839,BO:BQ,3,FALSE)</f>
        <v>#N/A</v>
      </c>
      <c r="BO839" s="118" t="s">
        <v>3471</v>
      </c>
      <c r="BP839" s="118" t="s">
        <v>719</v>
      </c>
      <c r="BQ839" s="118" t="s">
        <v>3472</v>
      </c>
      <c r="BW839" s="118" t="s">
        <v>3471</v>
      </c>
      <c r="BX839" s="118" t="s">
        <v>719</v>
      </c>
      <c r="BY839" s="118" t="s">
        <v>3472</v>
      </c>
      <c r="CJ839" s="164">
        <f t="shared" si="350"/>
        <v>5.8207660913467407E-11</v>
      </c>
    </row>
    <row r="840" spans="1:88" x14ac:dyDescent="0.3">
      <c r="A840" s="118">
        <v>1</v>
      </c>
      <c r="B840" s="165">
        <f>SUBTOTAL(9,$A$740:A840)</f>
        <v>84</v>
      </c>
      <c r="C840" s="165"/>
      <c r="D840" s="175" t="s">
        <v>337</v>
      </c>
      <c r="E840" s="198" t="s">
        <v>17420</v>
      </c>
      <c r="F840" s="162">
        <f>G840+H840+I840+J840+K840+L840+N840+P840+R840+T840+V840+W840+X840+Y840+Z840+AA840+AB840+AC840+AD840+AE840+AF840+AG840</f>
        <v>4945765.3100000005</v>
      </c>
      <c r="G840" s="178">
        <v>0</v>
      </c>
      <c r="H840" s="178">
        <v>0</v>
      </c>
      <c r="I840" s="178">
        <v>0</v>
      </c>
      <c r="J840" s="178">
        <v>0</v>
      </c>
      <c r="K840" s="178">
        <v>0</v>
      </c>
      <c r="L840" s="178">
        <v>0</v>
      </c>
      <c r="M840" s="195">
        <v>0</v>
      </c>
      <c r="N840" s="178">
        <v>0</v>
      </c>
      <c r="O840" s="162">
        <v>600</v>
      </c>
      <c r="P840" s="162">
        <v>4665914.7300000004</v>
      </c>
      <c r="Q840" s="178">
        <v>0</v>
      </c>
      <c r="R840" s="178">
        <v>0</v>
      </c>
      <c r="S840" s="178">
        <v>0</v>
      </c>
      <c r="T840" s="178">
        <v>0</v>
      </c>
      <c r="U840" s="178">
        <v>0</v>
      </c>
      <c r="V840" s="178">
        <v>0</v>
      </c>
      <c r="W840" s="178">
        <v>0</v>
      </c>
      <c r="X840" s="178">
        <v>0</v>
      </c>
      <c r="Y840" s="178">
        <v>0</v>
      </c>
      <c r="Z840" s="178">
        <v>0</v>
      </c>
      <c r="AA840" s="178">
        <v>0</v>
      </c>
      <c r="AB840" s="178">
        <v>0</v>
      </c>
      <c r="AC840" s="178">
        <v>0</v>
      </c>
      <c r="AD840" s="178">
        <v>0</v>
      </c>
      <c r="AE840" s="162">
        <f>ROUND(P840*2.14%,2)</f>
        <v>99850.58</v>
      </c>
      <c r="AF840" s="162">
        <v>180000</v>
      </c>
      <c r="AG840" s="178">
        <v>0</v>
      </c>
      <c r="AH840" s="138">
        <v>2025</v>
      </c>
      <c r="AI840" s="138">
        <v>2025</v>
      </c>
      <c r="AJ840" s="138">
        <v>2025</v>
      </c>
      <c r="AK840" s="169"/>
      <c r="AL840" s="169"/>
      <c r="AM840" s="169"/>
      <c r="AN840" s="169"/>
      <c r="AO840" s="170" t="s">
        <v>16939</v>
      </c>
      <c r="AP840" s="170" t="s">
        <v>16953</v>
      </c>
      <c r="AQ840" s="170">
        <v>0</v>
      </c>
      <c r="AR840" s="170" t="s">
        <v>16936</v>
      </c>
      <c r="AS840" s="170" t="s">
        <v>16958</v>
      </c>
      <c r="AT840" s="170">
        <v>0</v>
      </c>
      <c r="AU840" s="170"/>
      <c r="AV840" s="170"/>
      <c r="AW840" s="170"/>
      <c r="AX840" s="170"/>
      <c r="AY840" s="170" t="s">
        <v>663</v>
      </c>
      <c r="AZ840" s="171">
        <v>497.6</v>
      </c>
      <c r="BA840" s="171">
        <v>506</v>
      </c>
      <c r="BB840" s="170" t="s">
        <v>2966</v>
      </c>
      <c r="BC840" s="170" t="s">
        <v>16998</v>
      </c>
      <c r="BD840" s="172"/>
      <c r="BE840" s="173">
        <f t="shared" si="373"/>
        <v>-94</v>
      </c>
      <c r="BL840" s="118" t="str">
        <f t="shared" si="383"/>
        <v>653.900</v>
      </c>
      <c r="BO840" s="118" t="s">
        <v>3474</v>
      </c>
      <c r="BP840" s="118" t="s">
        <v>2979</v>
      </c>
      <c r="BQ840" s="118" t="s">
        <v>3168</v>
      </c>
      <c r="BW840" s="118" t="s">
        <v>3474</v>
      </c>
      <c r="BX840" s="118" t="s">
        <v>2979</v>
      </c>
      <c r="BY840" s="118" t="s">
        <v>3168</v>
      </c>
      <c r="CJ840" s="164">
        <f t="shared" ref="CJ840:CJ900" si="384">F840-G840-H840-I840-J840-K840-L840-N840-P840-R840-T840-V840-W840-X840-Y840-Z840-AA840-AB840-AC840-AD840-AE840-AF840-AG840</f>
        <v>5.8207660913467407E-11</v>
      </c>
    </row>
    <row r="841" spans="1:88" x14ac:dyDescent="0.3">
      <c r="B841" s="196" t="s">
        <v>336</v>
      </c>
      <c r="C841" s="196"/>
      <c r="D841" s="196"/>
      <c r="E841" s="197"/>
      <c r="F841" s="161">
        <f>F842</f>
        <v>3249753.92</v>
      </c>
      <c r="G841" s="162">
        <f t="shared" ref="G841:AG841" si="385">G842</f>
        <v>0</v>
      </c>
      <c r="H841" s="162">
        <f t="shared" si="385"/>
        <v>0</v>
      </c>
      <c r="I841" s="162">
        <f t="shared" si="385"/>
        <v>0</v>
      </c>
      <c r="J841" s="162">
        <f t="shared" si="385"/>
        <v>0</v>
      </c>
      <c r="K841" s="162">
        <f t="shared" si="385"/>
        <v>0</v>
      </c>
      <c r="L841" s="162">
        <f t="shared" si="385"/>
        <v>0</v>
      </c>
      <c r="M841" s="163">
        <f t="shared" si="385"/>
        <v>0</v>
      </c>
      <c r="N841" s="162">
        <f t="shared" si="385"/>
        <v>0</v>
      </c>
      <c r="O841" s="162">
        <f t="shared" si="385"/>
        <v>385.7</v>
      </c>
      <c r="P841" s="162">
        <f t="shared" si="385"/>
        <v>3034809.01</v>
      </c>
      <c r="Q841" s="162">
        <f t="shared" si="385"/>
        <v>0</v>
      </c>
      <c r="R841" s="162">
        <f t="shared" si="385"/>
        <v>0</v>
      </c>
      <c r="S841" s="162">
        <f t="shared" si="385"/>
        <v>0</v>
      </c>
      <c r="T841" s="162">
        <f t="shared" si="385"/>
        <v>0</v>
      </c>
      <c r="U841" s="162">
        <f t="shared" si="385"/>
        <v>0</v>
      </c>
      <c r="V841" s="162">
        <f t="shared" si="385"/>
        <v>0</v>
      </c>
      <c r="W841" s="162">
        <f t="shared" si="385"/>
        <v>0</v>
      </c>
      <c r="X841" s="162">
        <f t="shared" si="385"/>
        <v>0</v>
      </c>
      <c r="Y841" s="162">
        <f t="shared" si="385"/>
        <v>0</v>
      </c>
      <c r="Z841" s="162">
        <f t="shared" si="385"/>
        <v>0</v>
      </c>
      <c r="AA841" s="162">
        <f t="shared" si="385"/>
        <v>0</v>
      </c>
      <c r="AB841" s="162">
        <f t="shared" si="385"/>
        <v>0</v>
      </c>
      <c r="AC841" s="162">
        <f t="shared" si="385"/>
        <v>0</v>
      </c>
      <c r="AD841" s="162">
        <f t="shared" si="385"/>
        <v>0</v>
      </c>
      <c r="AE841" s="162">
        <f t="shared" si="385"/>
        <v>64944.91</v>
      </c>
      <c r="AF841" s="162">
        <f t="shared" si="385"/>
        <v>150000</v>
      </c>
      <c r="AG841" s="162">
        <f t="shared" si="385"/>
        <v>0</v>
      </c>
      <c r="AH841" s="138" t="s">
        <v>17012</v>
      </c>
      <c r="AI841" s="138" t="s">
        <v>17012</v>
      </c>
      <c r="AJ841" s="138" t="s">
        <v>17012</v>
      </c>
      <c r="AK841" s="169"/>
      <c r="AL841" s="169"/>
      <c r="AM841" s="169"/>
      <c r="AN841" s="169"/>
      <c r="AO841" s="170"/>
      <c r="AP841" s="170"/>
      <c r="AQ841" s="170"/>
      <c r="AR841" s="170"/>
      <c r="AS841" s="170"/>
      <c r="AT841" s="170"/>
      <c r="AU841" s="170"/>
      <c r="AV841" s="170"/>
      <c r="AW841" s="170"/>
      <c r="AX841" s="170"/>
      <c r="AY841" s="170"/>
      <c r="AZ841" s="171"/>
      <c r="BA841" s="171"/>
      <c r="BB841" s="170"/>
      <c r="BC841" s="170"/>
      <c r="BD841" s="172"/>
      <c r="BE841" s="173">
        <f t="shared" si="373"/>
        <v>-385.7</v>
      </c>
      <c r="BL841" s="118" t="e">
        <f t="shared" si="383"/>
        <v>#N/A</v>
      </c>
      <c r="BO841" s="118" t="s">
        <v>3478</v>
      </c>
      <c r="BP841" s="118" t="s">
        <v>1269</v>
      </c>
      <c r="BQ841" s="118" t="s">
        <v>3480</v>
      </c>
      <c r="BW841" s="118" t="s">
        <v>3478</v>
      </c>
      <c r="BX841" s="118" t="s">
        <v>1269</v>
      </c>
      <c r="BY841" s="118" t="s">
        <v>3480</v>
      </c>
      <c r="CJ841" s="164">
        <f t="shared" si="384"/>
        <v>1.4551915228366852E-10</v>
      </c>
    </row>
    <row r="842" spans="1:88" x14ac:dyDescent="0.3">
      <c r="A842" s="118">
        <v>1</v>
      </c>
      <c r="B842" s="165">
        <f>SUBTOTAL(9,$A$740:A842)</f>
        <v>85</v>
      </c>
      <c r="C842" s="165"/>
      <c r="D842" s="175" t="s">
        <v>338</v>
      </c>
      <c r="E842" s="198" t="s">
        <v>17420</v>
      </c>
      <c r="F842" s="162">
        <f>G842+H842+I842+J842+K842+L842+N842+P842+R842+T842+V842+W842+X842+Y842+Z842+AA842+AB842+AC842+AD842+AE842+AF842+AG842</f>
        <v>3249753.92</v>
      </c>
      <c r="G842" s="178">
        <v>0</v>
      </c>
      <c r="H842" s="178">
        <v>0</v>
      </c>
      <c r="I842" s="178">
        <v>0</v>
      </c>
      <c r="J842" s="178">
        <v>0</v>
      </c>
      <c r="K842" s="178">
        <v>0</v>
      </c>
      <c r="L842" s="178">
        <v>0</v>
      </c>
      <c r="M842" s="195">
        <v>0</v>
      </c>
      <c r="N842" s="178">
        <v>0</v>
      </c>
      <c r="O842" s="162">
        <v>385.7</v>
      </c>
      <c r="P842" s="162">
        <v>3034809.01</v>
      </c>
      <c r="Q842" s="178">
        <v>0</v>
      </c>
      <c r="R842" s="178">
        <v>0</v>
      </c>
      <c r="S842" s="178">
        <v>0</v>
      </c>
      <c r="T842" s="178">
        <v>0</v>
      </c>
      <c r="U842" s="178">
        <v>0</v>
      </c>
      <c r="V842" s="178">
        <v>0</v>
      </c>
      <c r="W842" s="178">
        <v>0</v>
      </c>
      <c r="X842" s="178">
        <v>0</v>
      </c>
      <c r="Y842" s="178">
        <v>0</v>
      </c>
      <c r="Z842" s="178">
        <v>0</v>
      </c>
      <c r="AA842" s="178">
        <v>0</v>
      </c>
      <c r="AB842" s="178">
        <v>0</v>
      </c>
      <c r="AC842" s="178">
        <v>0</v>
      </c>
      <c r="AD842" s="178">
        <v>0</v>
      </c>
      <c r="AE842" s="162">
        <f>ROUND(P842*2.14%,2)</f>
        <v>64944.91</v>
      </c>
      <c r="AF842" s="162">
        <v>150000</v>
      </c>
      <c r="AG842" s="178">
        <v>0</v>
      </c>
      <c r="AH842" s="138">
        <v>2025</v>
      </c>
      <c r="AI842" s="138">
        <v>2025</v>
      </c>
      <c r="AJ842" s="138">
        <v>2025</v>
      </c>
      <c r="AK842" s="169"/>
      <c r="AL842" s="169"/>
      <c r="AM842" s="169"/>
      <c r="AN842" s="169"/>
      <c r="AO842" s="170" t="s">
        <v>16946</v>
      </c>
      <c r="AP842" s="170" t="s">
        <v>16942</v>
      </c>
      <c r="AQ842" s="170">
        <v>0</v>
      </c>
      <c r="AR842" s="170" t="s">
        <v>16945</v>
      </c>
      <c r="AS842" s="170" t="s">
        <v>16947</v>
      </c>
      <c r="AT842" s="170">
        <v>0</v>
      </c>
      <c r="AU842" s="170"/>
      <c r="AV842" s="170"/>
      <c r="AW842" s="170"/>
      <c r="AX842" s="170"/>
      <c r="AY842" s="170" t="s">
        <v>810</v>
      </c>
      <c r="AZ842" s="171">
        <v>425.1</v>
      </c>
      <c r="BA842" s="171">
        <v>350</v>
      </c>
      <c r="BB842" s="170" t="s">
        <v>2966</v>
      </c>
      <c r="BC842" s="170" t="s">
        <v>16998</v>
      </c>
      <c r="BD842" s="172"/>
      <c r="BE842" s="173">
        <f t="shared" si="373"/>
        <v>-35.699999999999989</v>
      </c>
      <c r="BL842" s="118" t="str">
        <f t="shared" si="383"/>
        <v>нет данных</v>
      </c>
      <c r="BO842" s="118" t="s">
        <v>684</v>
      </c>
      <c r="BP842" s="118" t="s">
        <v>628</v>
      </c>
      <c r="BQ842" s="118" t="s">
        <v>1747</v>
      </c>
      <c r="BW842" s="118" t="s">
        <v>684</v>
      </c>
      <c r="BX842" s="118" t="s">
        <v>628</v>
      </c>
      <c r="BY842" s="118" t="s">
        <v>1747</v>
      </c>
      <c r="CJ842" s="164">
        <f t="shared" si="384"/>
        <v>1.4551915228366852E-10</v>
      </c>
    </row>
    <row r="843" spans="1:88" x14ac:dyDescent="0.3">
      <c r="B843" s="196" t="s">
        <v>358</v>
      </c>
      <c r="C843" s="196"/>
      <c r="D843" s="196"/>
      <c r="E843" s="197"/>
      <c r="F843" s="161">
        <f>F844</f>
        <v>4441783.34</v>
      </c>
      <c r="G843" s="162">
        <f t="shared" ref="G843:AG843" si="386">G844</f>
        <v>0</v>
      </c>
      <c r="H843" s="162">
        <f t="shared" si="386"/>
        <v>0</v>
      </c>
      <c r="I843" s="162">
        <f t="shared" si="386"/>
        <v>0</v>
      </c>
      <c r="J843" s="162">
        <f t="shared" si="386"/>
        <v>0</v>
      </c>
      <c r="K843" s="162">
        <f t="shared" si="386"/>
        <v>0</v>
      </c>
      <c r="L843" s="162">
        <f t="shared" si="386"/>
        <v>0</v>
      </c>
      <c r="M843" s="163">
        <f t="shared" si="386"/>
        <v>0</v>
      </c>
      <c r="N843" s="162">
        <f t="shared" si="386"/>
        <v>0</v>
      </c>
      <c r="O843" s="162">
        <f t="shared" si="386"/>
        <v>491.37</v>
      </c>
      <c r="P843" s="162">
        <f t="shared" si="386"/>
        <v>4201863.46</v>
      </c>
      <c r="Q843" s="162">
        <f t="shared" si="386"/>
        <v>0</v>
      </c>
      <c r="R843" s="162">
        <f t="shared" si="386"/>
        <v>0</v>
      </c>
      <c r="S843" s="162">
        <f t="shared" si="386"/>
        <v>0</v>
      </c>
      <c r="T843" s="162">
        <f t="shared" si="386"/>
        <v>0</v>
      </c>
      <c r="U843" s="162">
        <f t="shared" si="386"/>
        <v>0</v>
      </c>
      <c r="V843" s="162">
        <f t="shared" si="386"/>
        <v>0</v>
      </c>
      <c r="W843" s="162">
        <f t="shared" si="386"/>
        <v>0</v>
      </c>
      <c r="X843" s="162">
        <f t="shared" si="386"/>
        <v>0</v>
      </c>
      <c r="Y843" s="162">
        <f t="shared" si="386"/>
        <v>0</v>
      </c>
      <c r="Z843" s="162">
        <f t="shared" si="386"/>
        <v>0</v>
      </c>
      <c r="AA843" s="162">
        <f t="shared" si="386"/>
        <v>0</v>
      </c>
      <c r="AB843" s="162">
        <f t="shared" si="386"/>
        <v>0</v>
      </c>
      <c r="AC843" s="162">
        <f t="shared" si="386"/>
        <v>0</v>
      </c>
      <c r="AD843" s="162">
        <f t="shared" si="386"/>
        <v>0</v>
      </c>
      <c r="AE843" s="162">
        <f t="shared" si="386"/>
        <v>89919.88</v>
      </c>
      <c r="AF843" s="162">
        <f t="shared" si="386"/>
        <v>150000</v>
      </c>
      <c r="AG843" s="162">
        <f t="shared" si="386"/>
        <v>0</v>
      </c>
      <c r="AH843" s="138" t="s">
        <v>17012</v>
      </c>
      <c r="AI843" s="138" t="s">
        <v>17012</v>
      </c>
      <c r="AJ843" s="138" t="s">
        <v>17012</v>
      </c>
      <c r="AK843" s="169"/>
      <c r="AL843" s="169"/>
      <c r="AM843" s="169"/>
      <c r="AN843" s="169"/>
      <c r="AO843" s="170"/>
      <c r="AP843" s="170"/>
      <c r="AQ843" s="170"/>
      <c r="AR843" s="170"/>
      <c r="AS843" s="170"/>
      <c r="AT843" s="170"/>
      <c r="AU843" s="170"/>
      <c r="AV843" s="170"/>
      <c r="AW843" s="170"/>
      <c r="AX843" s="170"/>
      <c r="AY843" s="170"/>
      <c r="AZ843" s="171"/>
      <c r="BA843" s="171"/>
      <c r="BB843" s="170"/>
      <c r="BC843" s="170"/>
      <c r="BD843" s="172"/>
      <c r="BE843" s="173">
        <f t="shared" si="373"/>
        <v>-491.37</v>
      </c>
      <c r="BL843" s="118" t="e">
        <f t="shared" si="383"/>
        <v>#N/A</v>
      </c>
      <c r="BO843" s="118" t="s">
        <v>3518</v>
      </c>
      <c r="BP843" s="118" t="s">
        <v>3095</v>
      </c>
      <c r="BQ843" s="118" t="s">
        <v>2983</v>
      </c>
      <c r="BW843" s="118" t="s">
        <v>3518</v>
      </c>
      <c r="BX843" s="118" t="s">
        <v>3095</v>
      </c>
      <c r="BY843" s="118" t="s">
        <v>2983</v>
      </c>
      <c r="CJ843" s="164">
        <f t="shared" si="384"/>
        <v>-1.1641532182693481E-10</v>
      </c>
    </row>
    <row r="844" spans="1:88" x14ac:dyDescent="0.3">
      <c r="A844" s="118">
        <v>1</v>
      </c>
      <c r="B844" s="165">
        <f>SUBTOTAL(9,$A$740:A844)</f>
        <v>86</v>
      </c>
      <c r="C844" s="165"/>
      <c r="D844" s="175" t="s">
        <v>360</v>
      </c>
      <c r="E844" s="198" t="s">
        <v>17421</v>
      </c>
      <c r="F844" s="162">
        <f>G844+H844+I844+J844+K844+L844+N844+P844+R844+T844+V844+W844+X844+Y844+Z844+AA844+AB844+AC844+AD844+AE844+AF844+AG844</f>
        <v>4441783.34</v>
      </c>
      <c r="G844" s="178">
        <v>0</v>
      </c>
      <c r="H844" s="178">
        <v>0</v>
      </c>
      <c r="I844" s="178">
        <v>0</v>
      </c>
      <c r="J844" s="178">
        <v>0</v>
      </c>
      <c r="K844" s="178">
        <v>0</v>
      </c>
      <c r="L844" s="178">
        <v>0</v>
      </c>
      <c r="M844" s="195">
        <v>0</v>
      </c>
      <c r="N844" s="178">
        <v>0</v>
      </c>
      <c r="O844" s="162">
        <v>491.37</v>
      </c>
      <c r="P844" s="162">
        <v>4201863.46</v>
      </c>
      <c r="Q844" s="178">
        <v>0</v>
      </c>
      <c r="R844" s="178">
        <v>0</v>
      </c>
      <c r="S844" s="178">
        <v>0</v>
      </c>
      <c r="T844" s="178">
        <v>0</v>
      </c>
      <c r="U844" s="178">
        <v>0</v>
      </c>
      <c r="V844" s="178">
        <v>0</v>
      </c>
      <c r="W844" s="178">
        <v>0</v>
      </c>
      <c r="X844" s="178">
        <v>0</v>
      </c>
      <c r="Y844" s="178">
        <v>0</v>
      </c>
      <c r="Z844" s="178">
        <v>0</v>
      </c>
      <c r="AA844" s="178">
        <v>0</v>
      </c>
      <c r="AB844" s="178">
        <v>0</v>
      </c>
      <c r="AC844" s="178">
        <v>0</v>
      </c>
      <c r="AD844" s="178">
        <v>0</v>
      </c>
      <c r="AE844" s="162">
        <f>ROUND(P844*2.14%,2)</f>
        <v>89919.88</v>
      </c>
      <c r="AF844" s="162">
        <v>150000</v>
      </c>
      <c r="AG844" s="178">
        <v>0</v>
      </c>
      <c r="AH844" s="138">
        <v>2025</v>
      </c>
      <c r="AI844" s="138">
        <v>2025</v>
      </c>
      <c r="AJ844" s="138">
        <v>2025</v>
      </c>
      <c r="AK844" s="169"/>
      <c r="AL844" s="169"/>
      <c r="AM844" s="169"/>
      <c r="AN844" s="169"/>
      <c r="AO844" s="170" t="s">
        <v>16935</v>
      </c>
      <c r="AP844" s="170" t="s">
        <v>16935</v>
      </c>
      <c r="AQ844" s="170">
        <v>0</v>
      </c>
      <c r="AR844" s="170" t="s">
        <v>16942</v>
      </c>
      <c r="AS844" s="170" t="s">
        <v>16948</v>
      </c>
      <c r="AT844" s="170">
        <v>0</v>
      </c>
      <c r="AU844" s="170"/>
      <c r="AV844" s="170"/>
      <c r="AW844" s="170"/>
      <c r="AX844" s="170"/>
      <c r="AY844" s="170" t="s">
        <v>841</v>
      </c>
      <c r="AZ844" s="171">
        <v>513.9</v>
      </c>
      <c r="BA844" s="171">
        <v>530</v>
      </c>
      <c r="BB844" s="170" t="s">
        <v>2966</v>
      </c>
      <c r="BC844" s="170" t="s">
        <v>16998</v>
      </c>
      <c r="BD844" s="172"/>
      <c r="BE844" s="173">
        <f t="shared" si="373"/>
        <v>38.629999999999995</v>
      </c>
      <c r="BL844" s="118" t="str">
        <f t="shared" si="383"/>
        <v>нет данных</v>
      </c>
      <c r="BO844" s="118" t="s">
        <v>3519</v>
      </c>
      <c r="BP844" s="118" t="s">
        <v>2983</v>
      </c>
      <c r="BQ844" s="118" t="s">
        <v>2983</v>
      </c>
      <c r="BW844" s="118" t="s">
        <v>3519</v>
      </c>
      <c r="BX844" s="118" t="s">
        <v>2983</v>
      </c>
      <c r="BY844" s="118" t="s">
        <v>2983</v>
      </c>
      <c r="CJ844" s="164">
        <f t="shared" si="384"/>
        <v>-1.1641532182693481E-10</v>
      </c>
    </row>
    <row r="845" spans="1:88" x14ac:dyDescent="0.3">
      <c r="B845" s="196" t="s">
        <v>359</v>
      </c>
      <c r="C845" s="196"/>
      <c r="D845" s="196"/>
      <c r="E845" s="197"/>
      <c r="F845" s="161">
        <f>F846</f>
        <v>4274814.47</v>
      </c>
      <c r="G845" s="162">
        <f t="shared" ref="G845:AG845" si="387">G846</f>
        <v>0</v>
      </c>
      <c r="H845" s="162">
        <f t="shared" si="387"/>
        <v>0</v>
      </c>
      <c r="I845" s="162">
        <f t="shared" si="387"/>
        <v>0</v>
      </c>
      <c r="J845" s="162">
        <f t="shared" si="387"/>
        <v>0</v>
      </c>
      <c r="K845" s="162">
        <f t="shared" si="387"/>
        <v>0</v>
      </c>
      <c r="L845" s="162">
        <f t="shared" si="387"/>
        <v>0</v>
      </c>
      <c r="M845" s="163">
        <f t="shared" si="387"/>
        <v>0</v>
      </c>
      <c r="N845" s="162">
        <f t="shared" si="387"/>
        <v>0</v>
      </c>
      <c r="O845" s="162">
        <f t="shared" si="387"/>
        <v>472.9</v>
      </c>
      <c r="P845" s="162">
        <f t="shared" si="387"/>
        <v>4038392.86</v>
      </c>
      <c r="Q845" s="162">
        <f t="shared" si="387"/>
        <v>0</v>
      </c>
      <c r="R845" s="162">
        <f t="shared" si="387"/>
        <v>0</v>
      </c>
      <c r="S845" s="162">
        <f t="shared" si="387"/>
        <v>0</v>
      </c>
      <c r="T845" s="162">
        <f t="shared" si="387"/>
        <v>0</v>
      </c>
      <c r="U845" s="162">
        <f t="shared" si="387"/>
        <v>0</v>
      </c>
      <c r="V845" s="162">
        <f t="shared" si="387"/>
        <v>0</v>
      </c>
      <c r="W845" s="162">
        <f t="shared" si="387"/>
        <v>0</v>
      </c>
      <c r="X845" s="162">
        <f t="shared" si="387"/>
        <v>0</v>
      </c>
      <c r="Y845" s="162">
        <f t="shared" si="387"/>
        <v>0</v>
      </c>
      <c r="Z845" s="162">
        <f t="shared" si="387"/>
        <v>0</v>
      </c>
      <c r="AA845" s="162">
        <f t="shared" si="387"/>
        <v>0</v>
      </c>
      <c r="AB845" s="162">
        <f t="shared" si="387"/>
        <v>0</v>
      </c>
      <c r="AC845" s="162">
        <f t="shared" si="387"/>
        <v>0</v>
      </c>
      <c r="AD845" s="162">
        <f t="shared" si="387"/>
        <v>0</v>
      </c>
      <c r="AE845" s="162">
        <f t="shared" si="387"/>
        <v>86421.61</v>
      </c>
      <c r="AF845" s="162">
        <f t="shared" si="387"/>
        <v>150000</v>
      </c>
      <c r="AG845" s="162">
        <f t="shared" si="387"/>
        <v>0</v>
      </c>
      <c r="AH845" s="138" t="s">
        <v>17012</v>
      </c>
      <c r="AI845" s="138" t="s">
        <v>17012</v>
      </c>
      <c r="AJ845" s="138" t="s">
        <v>17012</v>
      </c>
      <c r="AK845" s="169"/>
      <c r="AL845" s="169"/>
      <c r="AM845" s="169"/>
      <c r="AN845" s="169"/>
      <c r="AO845" s="170"/>
      <c r="AP845" s="170"/>
      <c r="AQ845" s="170"/>
      <c r="AR845" s="170"/>
      <c r="AS845" s="170"/>
      <c r="AT845" s="170"/>
      <c r="AU845" s="170"/>
      <c r="AV845" s="170"/>
      <c r="AW845" s="170"/>
      <c r="AX845" s="170"/>
      <c r="AY845" s="170"/>
      <c r="AZ845" s="171"/>
      <c r="BA845" s="171"/>
      <c r="BB845" s="170"/>
      <c r="BC845" s="170"/>
      <c r="BD845" s="172"/>
      <c r="BE845" s="173">
        <f t="shared" si="373"/>
        <v>-472.9</v>
      </c>
      <c r="BL845" s="118" t="e">
        <f t="shared" si="383"/>
        <v>#N/A</v>
      </c>
      <c r="BO845" s="118" t="s">
        <v>690</v>
      </c>
      <c r="BP845" s="118" t="s">
        <v>657</v>
      </c>
      <c r="BQ845" s="118" t="s">
        <v>3520</v>
      </c>
      <c r="BW845" s="118" t="s">
        <v>690</v>
      </c>
      <c r="BX845" s="118" t="s">
        <v>657</v>
      </c>
      <c r="BY845" s="118" t="s">
        <v>3520</v>
      </c>
      <c r="CJ845" s="164">
        <f t="shared" si="384"/>
        <v>-1.1641532182693481E-10</v>
      </c>
    </row>
    <row r="846" spans="1:88" x14ac:dyDescent="0.3">
      <c r="A846" s="118">
        <v>1</v>
      </c>
      <c r="B846" s="165">
        <f>SUBTOTAL(9,$A$740:A846)</f>
        <v>87</v>
      </c>
      <c r="C846" s="165"/>
      <c r="D846" s="175" t="s">
        <v>361</v>
      </c>
      <c r="E846" s="198" t="s">
        <v>17421</v>
      </c>
      <c r="F846" s="162">
        <f>G846+H846+I846+J846+K846+L846+N846+P846+R846+T846+V846+W846+X846+Y846+Z846+AA846+AB846+AC846+AD846+AE846+AF846+AG846</f>
        <v>4274814.47</v>
      </c>
      <c r="G846" s="178">
        <v>0</v>
      </c>
      <c r="H846" s="178">
        <v>0</v>
      </c>
      <c r="I846" s="178">
        <v>0</v>
      </c>
      <c r="J846" s="178">
        <v>0</v>
      </c>
      <c r="K846" s="178">
        <v>0</v>
      </c>
      <c r="L846" s="178">
        <v>0</v>
      </c>
      <c r="M846" s="195">
        <v>0</v>
      </c>
      <c r="N846" s="178">
        <v>0</v>
      </c>
      <c r="O846" s="162">
        <v>472.9</v>
      </c>
      <c r="P846" s="162">
        <v>4038392.86</v>
      </c>
      <c r="Q846" s="178">
        <v>0</v>
      </c>
      <c r="R846" s="178">
        <v>0</v>
      </c>
      <c r="S846" s="178">
        <v>0</v>
      </c>
      <c r="T846" s="178">
        <v>0</v>
      </c>
      <c r="U846" s="178">
        <v>0</v>
      </c>
      <c r="V846" s="178">
        <v>0</v>
      </c>
      <c r="W846" s="178">
        <v>0</v>
      </c>
      <c r="X846" s="178">
        <v>0</v>
      </c>
      <c r="Y846" s="178">
        <v>0</v>
      </c>
      <c r="Z846" s="178">
        <v>0</v>
      </c>
      <c r="AA846" s="178">
        <v>0</v>
      </c>
      <c r="AB846" s="178">
        <v>0</v>
      </c>
      <c r="AC846" s="178">
        <v>0</v>
      </c>
      <c r="AD846" s="178">
        <v>0</v>
      </c>
      <c r="AE846" s="162">
        <f>ROUND(P846*2.14%,2)</f>
        <v>86421.61</v>
      </c>
      <c r="AF846" s="162">
        <v>150000</v>
      </c>
      <c r="AG846" s="178">
        <v>0</v>
      </c>
      <c r="AH846" s="138">
        <v>2025</v>
      </c>
      <c r="AI846" s="138">
        <v>2025</v>
      </c>
      <c r="AJ846" s="138">
        <v>2025</v>
      </c>
      <c r="AK846" s="169"/>
      <c r="AL846" s="169"/>
      <c r="AM846" s="169"/>
      <c r="AN846" s="169"/>
      <c r="AO846" s="170" t="s">
        <v>16940</v>
      </c>
      <c r="AP846" s="170" t="s">
        <v>16942</v>
      </c>
      <c r="AQ846" s="170">
        <v>0</v>
      </c>
      <c r="AR846" s="170" t="s">
        <v>16950</v>
      </c>
      <c r="AS846" s="170" t="s">
        <v>16952</v>
      </c>
      <c r="AT846" s="170" t="s">
        <v>16950</v>
      </c>
      <c r="AU846" s="170"/>
      <c r="AV846" s="170"/>
      <c r="AW846" s="170"/>
      <c r="AX846" s="170"/>
      <c r="AY846" s="170" t="s">
        <v>637</v>
      </c>
      <c r="AZ846" s="171">
        <v>600.5</v>
      </c>
      <c r="BA846" s="171">
        <v>315.89999999999998</v>
      </c>
      <c r="BB846" s="170" t="s">
        <v>2966</v>
      </c>
      <c r="BC846" s="170" t="s">
        <v>16998</v>
      </c>
      <c r="BD846" s="172"/>
      <c r="BE846" s="173">
        <f t="shared" si="373"/>
        <v>-157</v>
      </c>
      <c r="BF846" s="118" t="s">
        <v>16934</v>
      </c>
      <c r="BL846" s="118" t="str">
        <f t="shared" si="383"/>
        <v>382.000</v>
      </c>
      <c r="BO846" s="118" t="s">
        <v>3521</v>
      </c>
      <c r="BP846" s="118" t="s">
        <v>2983</v>
      </c>
      <c r="BQ846" s="118" t="s">
        <v>2983</v>
      </c>
      <c r="BW846" s="118" t="s">
        <v>3521</v>
      </c>
      <c r="BX846" s="118" t="s">
        <v>2983</v>
      </c>
      <c r="BY846" s="118" t="s">
        <v>2983</v>
      </c>
      <c r="CJ846" s="164">
        <f t="shared" si="384"/>
        <v>-1.1641532182693481E-10</v>
      </c>
    </row>
    <row r="847" spans="1:88" x14ac:dyDescent="0.3">
      <c r="B847" s="160" t="s">
        <v>45</v>
      </c>
      <c r="C847" s="160"/>
      <c r="D847" s="166"/>
      <c r="E847" s="138"/>
      <c r="F847" s="161">
        <f>F848</f>
        <v>5392384</v>
      </c>
      <c r="G847" s="162">
        <f t="shared" ref="G847:AG847" si="388">G848</f>
        <v>0</v>
      </c>
      <c r="H847" s="162">
        <f t="shared" si="388"/>
        <v>0</v>
      </c>
      <c r="I847" s="162">
        <f t="shared" si="388"/>
        <v>0</v>
      </c>
      <c r="J847" s="162">
        <f t="shared" si="388"/>
        <v>0</v>
      </c>
      <c r="K847" s="162">
        <f t="shared" si="388"/>
        <v>0</v>
      </c>
      <c r="L847" s="162">
        <f t="shared" si="388"/>
        <v>0</v>
      </c>
      <c r="M847" s="163">
        <f t="shared" si="388"/>
        <v>0</v>
      </c>
      <c r="N847" s="162">
        <f t="shared" si="388"/>
        <v>0</v>
      </c>
      <c r="O847" s="162">
        <f t="shared" si="388"/>
        <v>640</v>
      </c>
      <c r="P847" s="162">
        <f t="shared" si="388"/>
        <v>5103176.03</v>
      </c>
      <c r="Q847" s="162">
        <f t="shared" si="388"/>
        <v>0</v>
      </c>
      <c r="R847" s="162">
        <f t="shared" si="388"/>
        <v>0</v>
      </c>
      <c r="S847" s="162">
        <f t="shared" si="388"/>
        <v>0</v>
      </c>
      <c r="T847" s="162">
        <f t="shared" si="388"/>
        <v>0</v>
      </c>
      <c r="U847" s="162">
        <f t="shared" si="388"/>
        <v>0</v>
      </c>
      <c r="V847" s="162">
        <f t="shared" si="388"/>
        <v>0</v>
      </c>
      <c r="W847" s="162">
        <f t="shared" si="388"/>
        <v>0</v>
      </c>
      <c r="X847" s="162">
        <f t="shared" si="388"/>
        <v>0</v>
      </c>
      <c r="Y847" s="162">
        <f t="shared" si="388"/>
        <v>0</v>
      </c>
      <c r="Z847" s="162">
        <f t="shared" si="388"/>
        <v>0</v>
      </c>
      <c r="AA847" s="162">
        <f t="shared" si="388"/>
        <v>0</v>
      </c>
      <c r="AB847" s="162">
        <f t="shared" si="388"/>
        <v>0</v>
      </c>
      <c r="AC847" s="162">
        <f t="shared" si="388"/>
        <v>0</v>
      </c>
      <c r="AD847" s="162">
        <f t="shared" si="388"/>
        <v>0</v>
      </c>
      <c r="AE847" s="162">
        <f t="shared" si="388"/>
        <v>109207.97</v>
      </c>
      <c r="AF847" s="162">
        <f t="shared" si="388"/>
        <v>180000</v>
      </c>
      <c r="AG847" s="162">
        <f t="shared" si="388"/>
        <v>0</v>
      </c>
      <c r="AH847" s="138" t="s">
        <v>17012</v>
      </c>
      <c r="AI847" s="138" t="s">
        <v>17012</v>
      </c>
      <c r="AJ847" s="138" t="s">
        <v>17012</v>
      </c>
      <c r="AK847" s="169"/>
      <c r="AL847" s="169"/>
      <c r="AM847" s="169"/>
      <c r="AN847" s="169"/>
      <c r="AO847" s="170"/>
      <c r="AP847" s="170"/>
      <c r="AQ847" s="170"/>
      <c r="AR847" s="170"/>
      <c r="AS847" s="170"/>
      <c r="AT847" s="170"/>
      <c r="AU847" s="170"/>
      <c r="AV847" s="170"/>
      <c r="AW847" s="170"/>
      <c r="AX847" s="170"/>
      <c r="AY847" s="170"/>
      <c r="AZ847" s="171"/>
      <c r="BA847" s="171"/>
      <c r="BB847" s="170"/>
      <c r="BC847" s="170"/>
      <c r="BD847" s="172"/>
      <c r="BE847" s="173">
        <f t="shared" si="373"/>
        <v>-640</v>
      </c>
      <c r="BL847" s="118" t="e">
        <f t="shared" si="383"/>
        <v>#N/A</v>
      </c>
      <c r="BO847" s="118" t="s">
        <v>2994</v>
      </c>
      <c r="BP847" s="118" t="s">
        <v>3081</v>
      </c>
      <c r="BQ847" s="118" t="s">
        <v>2970</v>
      </c>
      <c r="BW847" s="118" t="s">
        <v>2994</v>
      </c>
      <c r="BX847" s="118" t="s">
        <v>3081</v>
      </c>
      <c r="BY847" s="118" t="s">
        <v>2970</v>
      </c>
      <c r="CJ847" s="164">
        <f t="shared" si="384"/>
        <v>-2.6193447411060333E-10</v>
      </c>
    </row>
    <row r="848" spans="1:88" x14ac:dyDescent="0.3">
      <c r="A848" s="118">
        <v>1</v>
      </c>
      <c r="B848" s="165">
        <f>SUBTOTAL(9,$A$740:A848)</f>
        <v>88</v>
      </c>
      <c r="C848" s="165"/>
      <c r="D848" s="166" t="s">
        <v>51</v>
      </c>
      <c r="E848" s="138" t="s">
        <v>17422</v>
      </c>
      <c r="F848" s="162">
        <f>G848+H848+I848+J848+K848+L848+N848+P848+R848+T848+V848+W848+X848+Y848+Z848+AA848+AB848+AC848+AD848+AE848+AF848+AG848</f>
        <v>5392384</v>
      </c>
      <c r="G848" s="162">
        <v>0</v>
      </c>
      <c r="H848" s="162">
        <v>0</v>
      </c>
      <c r="I848" s="162">
        <v>0</v>
      </c>
      <c r="J848" s="162">
        <v>0</v>
      </c>
      <c r="K848" s="162">
        <v>0</v>
      </c>
      <c r="L848" s="162">
        <v>0</v>
      </c>
      <c r="M848" s="163">
        <v>0</v>
      </c>
      <c r="N848" s="162">
        <v>0</v>
      </c>
      <c r="O848" s="162">
        <v>640</v>
      </c>
      <c r="P848" s="162">
        <v>5103176.03</v>
      </c>
      <c r="Q848" s="162">
        <v>0</v>
      </c>
      <c r="R848" s="162">
        <v>0</v>
      </c>
      <c r="S848" s="162">
        <v>0</v>
      </c>
      <c r="T848" s="162">
        <v>0</v>
      </c>
      <c r="U848" s="162">
        <v>0</v>
      </c>
      <c r="V848" s="162">
        <v>0</v>
      </c>
      <c r="W848" s="162">
        <v>0</v>
      </c>
      <c r="X848" s="162">
        <v>0</v>
      </c>
      <c r="Y848" s="162">
        <v>0</v>
      </c>
      <c r="Z848" s="162">
        <v>0</v>
      </c>
      <c r="AA848" s="162">
        <v>0</v>
      </c>
      <c r="AB848" s="162">
        <v>0</v>
      </c>
      <c r="AC848" s="162">
        <v>0</v>
      </c>
      <c r="AD848" s="162">
        <v>0</v>
      </c>
      <c r="AE848" s="162">
        <f>ROUND(P848*2.14%,2)</f>
        <v>109207.97</v>
      </c>
      <c r="AF848" s="162">
        <v>180000</v>
      </c>
      <c r="AG848" s="162">
        <v>0</v>
      </c>
      <c r="AH848" s="138">
        <v>2025</v>
      </c>
      <c r="AI848" s="138">
        <v>2025</v>
      </c>
      <c r="AJ848" s="138">
        <v>2025</v>
      </c>
      <c r="AK848" s="169"/>
      <c r="AL848" s="169"/>
      <c r="AM848" s="169"/>
      <c r="AN848" s="169"/>
      <c r="AO848" s="170" t="s">
        <v>16953</v>
      </c>
      <c r="AP848" s="170" t="s">
        <v>16936</v>
      </c>
      <c r="AQ848" s="170">
        <v>0</v>
      </c>
      <c r="AR848" s="170" t="s">
        <v>16958</v>
      </c>
      <c r="AS848" s="170" t="s">
        <v>16954</v>
      </c>
      <c r="AT848" s="170">
        <v>0</v>
      </c>
      <c r="AU848" s="170"/>
      <c r="AV848" s="170"/>
      <c r="AW848" s="170"/>
      <c r="AX848" s="170"/>
      <c r="AY848" s="170" t="s">
        <v>736</v>
      </c>
      <c r="AZ848" s="171">
        <v>1050.3</v>
      </c>
      <c r="BA848" s="171">
        <v>574</v>
      </c>
      <c r="BB848" s="170" t="s">
        <v>2966</v>
      </c>
      <c r="BC848" s="170" t="s">
        <v>16998</v>
      </c>
      <c r="BD848" s="172"/>
      <c r="BE848" s="173">
        <f t="shared" si="373"/>
        <v>-66</v>
      </c>
      <c r="BL848" s="118" t="str">
        <f t="shared" si="383"/>
        <v>645.700</v>
      </c>
      <c r="BO848" s="118" t="s">
        <v>2996</v>
      </c>
      <c r="BP848" s="118" t="s">
        <v>719</v>
      </c>
      <c r="BQ848" s="118" t="s">
        <v>2997</v>
      </c>
      <c r="BW848" s="118" t="s">
        <v>2996</v>
      </c>
      <c r="BX848" s="118" t="s">
        <v>719</v>
      </c>
      <c r="BY848" s="118" t="s">
        <v>2997</v>
      </c>
      <c r="CJ848" s="164">
        <f t="shared" si="384"/>
        <v>-2.6193447411060333E-10</v>
      </c>
    </row>
    <row r="849" spans="1:88" x14ac:dyDescent="0.3">
      <c r="B849" s="196" t="s">
        <v>348</v>
      </c>
      <c r="C849" s="196"/>
      <c r="D849" s="196"/>
      <c r="E849" s="197"/>
      <c r="F849" s="161">
        <f>F850+F851+F852+F853+F854</f>
        <v>20455861.079999998</v>
      </c>
      <c r="G849" s="162">
        <f t="shared" ref="G849:AG849" si="389">G850+G851+G852+G853+G854</f>
        <v>0</v>
      </c>
      <c r="H849" s="162">
        <f t="shared" si="389"/>
        <v>0</v>
      </c>
      <c r="I849" s="162">
        <f t="shared" si="389"/>
        <v>0</v>
      </c>
      <c r="J849" s="162">
        <f t="shared" si="389"/>
        <v>0</v>
      </c>
      <c r="K849" s="162">
        <f t="shared" si="389"/>
        <v>0</v>
      </c>
      <c r="L849" s="162">
        <f t="shared" si="389"/>
        <v>0</v>
      </c>
      <c r="M849" s="163">
        <f t="shared" si="389"/>
        <v>0</v>
      </c>
      <c r="N849" s="162">
        <f t="shared" si="389"/>
        <v>0</v>
      </c>
      <c r="O849" s="162">
        <f t="shared" si="389"/>
        <v>1917</v>
      </c>
      <c r="P849" s="162">
        <f t="shared" si="389"/>
        <v>19234248.18</v>
      </c>
      <c r="Q849" s="162">
        <f t="shared" si="389"/>
        <v>0</v>
      </c>
      <c r="R849" s="162">
        <f t="shared" si="389"/>
        <v>0</v>
      </c>
      <c r="S849" s="162">
        <f t="shared" si="389"/>
        <v>0</v>
      </c>
      <c r="T849" s="162">
        <f t="shared" si="389"/>
        <v>0</v>
      </c>
      <c r="U849" s="162">
        <f t="shared" si="389"/>
        <v>0</v>
      </c>
      <c r="V849" s="162">
        <f t="shared" si="389"/>
        <v>0</v>
      </c>
      <c r="W849" s="162">
        <f t="shared" si="389"/>
        <v>0</v>
      </c>
      <c r="X849" s="162">
        <f t="shared" si="389"/>
        <v>0</v>
      </c>
      <c r="Y849" s="162">
        <f t="shared" si="389"/>
        <v>0</v>
      </c>
      <c r="Z849" s="162">
        <f t="shared" si="389"/>
        <v>0</v>
      </c>
      <c r="AA849" s="162">
        <f t="shared" si="389"/>
        <v>0</v>
      </c>
      <c r="AB849" s="162">
        <f t="shared" si="389"/>
        <v>0</v>
      </c>
      <c r="AC849" s="162">
        <f t="shared" si="389"/>
        <v>0</v>
      </c>
      <c r="AD849" s="162">
        <f t="shared" si="389"/>
        <v>0</v>
      </c>
      <c r="AE849" s="162">
        <f t="shared" si="389"/>
        <v>411612.9</v>
      </c>
      <c r="AF849" s="162">
        <f t="shared" si="389"/>
        <v>810000</v>
      </c>
      <c r="AG849" s="162">
        <f t="shared" si="389"/>
        <v>0</v>
      </c>
      <c r="AH849" s="138" t="s">
        <v>17012</v>
      </c>
      <c r="AI849" s="138" t="s">
        <v>17012</v>
      </c>
      <c r="AJ849" s="138" t="s">
        <v>17012</v>
      </c>
      <c r="AK849" s="169"/>
      <c r="AL849" s="169"/>
      <c r="AM849" s="169"/>
      <c r="AN849" s="169"/>
      <c r="AO849" s="170"/>
      <c r="AP849" s="170"/>
      <c r="AQ849" s="170"/>
      <c r="AR849" s="170"/>
      <c r="AS849" s="170"/>
      <c r="AT849" s="170"/>
      <c r="AU849" s="170"/>
      <c r="AV849" s="170"/>
      <c r="AW849" s="170"/>
      <c r="AX849" s="170"/>
      <c r="AY849" s="170"/>
      <c r="AZ849" s="171"/>
      <c r="BA849" s="171"/>
      <c r="BB849" s="170"/>
      <c r="BC849" s="170"/>
      <c r="BD849" s="172"/>
      <c r="BE849" s="173">
        <f t="shared" si="373"/>
        <v>-1917</v>
      </c>
      <c r="BL849" s="118" t="e">
        <f t="shared" si="383"/>
        <v>#N/A</v>
      </c>
      <c r="BO849" s="118" t="s">
        <v>3502</v>
      </c>
      <c r="BP849" s="118" t="s">
        <v>1342</v>
      </c>
      <c r="BQ849" s="118" t="s">
        <v>3059</v>
      </c>
      <c r="BW849" s="118" t="s">
        <v>3502</v>
      </c>
      <c r="BX849" s="118" t="s">
        <v>1342</v>
      </c>
      <c r="BY849" s="118" t="s">
        <v>3059</v>
      </c>
      <c r="CJ849" s="164">
        <f t="shared" si="384"/>
        <v>-1.5133991837501526E-9</v>
      </c>
    </row>
    <row r="850" spans="1:88" x14ac:dyDescent="0.3">
      <c r="A850" s="118">
        <v>1</v>
      </c>
      <c r="B850" s="165">
        <f>SUBTOTAL(9,$A$740:A850)</f>
        <v>89</v>
      </c>
      <c r="C850" s="165"/>
      <c r="D850" s="175" t="s">
        <v>349</v>
      </c>
      <c r="E850" s="170" t="s">
        <v>17423</v>
      </c>
      <c r="F850" s="162">
        <f t="shared" ref="F850:F854" si="390">G850+H850+I850+J850+K850+L850+N850+P850+R850+T850+V850+W850+X850+Y850+Z850+AA850+AB850+AC850+AD850+AE850+AF850+AG850</f>
        <v>6589737.6800000006</v>
      </c>
      <c r="G850" s="178">
        <v>0</v>
      </c>
      <c r="H850" s="178">
        <v>0</v>
      </c>
      <c r="I850" s="178">
        <v>0</v>
      </c>
      <c r="J850" s="178">
        <v>0</v>
      </c>
      <c r="K850" s="178">
        <v>0</v>
      </c>
      <c r="L850" s="178">
        <v>0</v>
      </c>
      <c r="M850" s="195">
        <v>0</v>
      </c>
      <c r="N850" s="178">
        <v>0</v>
      </c>
      <c r="O850" s="162">
        <v>607</v>
      </c>
      <c r="P850" s="162">
        <v>6275443.2000000002</v>
      </c>
      <c r="Q850" s="178">
        <v>0</v>
      </c>
      <c r="R850" s="178">
        <v>0</v>
      </c>
      <c r="S850" s="178">
        <v>0</v>
      </c>
      <c r="T850" s="178">
        <v>0</v>
      </c>
      <c r="U850" s="178">
        <v>0</v>
      </c>
      <c r="V850" s="178">
        <v>0</v>
      </c>
      <c r="W850" s="178">
        <v>0</v>
      </c>
      <c r="X850" s="178">
        <v>0</v>
      </c>
      <c r="Y850" s="178">
        <v>0</v>
      </c>
      <c r="Z850" s="178">
        <v>0</v>
      </c>
      <c r="AA850" s="178">
        <v>0</v>
      </c>
      <c r="AB850" s="178">
        <v>0</v>
      </c>
      <c r="AC850" s="178">
        <v>0</v>
      </c>
      <c r="AD850" s="178">
        <v>0</v>
      </c>
      <c r="AE850" s="162">
        <f>ROUND(P850*2.14%,2)</f>
        <v>134294.48000000001</v>
      </c>
      <c r="AF850" s="162">
        <v>180000</v>
      </c>
      <c r="AG850" s="178">
        <v>0</v>
      </c>
      <c r="AH850" s="138">
        <v>2025</v>
      </c>
      <c r="AI850" s="138">
        <v>2025</v>
      </c>
      <c r="AJ850" s="138">
        <v>2025</v>
      </c>
      <c r="AK850" s="169"/>
      <c r="AL850" s="169"/>
      <c r="AM850" s="169"/>
      <c r="AN850" s="169"/>
      <c r="AO850" s="170" t="s">
        <v>16935</v>
      </c>
      <c r="AP850" s="170" t="s">
        <v>16956</v>
      </c>
      <c r="AQ850" s="170">
        <v>0</v>
      </c>
      <c r="AR850" s="170" t="s">
        <v>16937</v>
      </c>
      <c r="AS850" s="170" t="s">
        <v>16938</v>
      </c>
      <c r="AT850" s="170">
        <v>0</v>
      </c>
      <c r="AU850" s="170"/>
      <c r="AV850" s="170"/>
      <c r="AW850" s="170"/>
      <c r="AX850" s="170"/>
      <c r="AY850" s="170" t="s">
        <v>940</v>
      </c>
      <c r="AZ850" s="171">
        <v>727.9</v>
      </c>
      <c r="BA850" s="171">
        <v>650</v>
      </c>
      <c r="BB850" s="170" t="s">
        <v>2966</v>
      </c>
      <c r="BC850" s="170" t="s">
        <v>16998</v>
      </c>
      <c r="BD850" s="172"/>
      <c r="BE850" s="173">
        <f t="shared" ref="BE850:BE857" si="391">BA850-O850</f>
        <v>43</v>
      </c>
      <c r="BL850" s="118" t="str">
        <f t="shared" si="383"/>
        <v>нет данных</v>
      </c>
      <c r="BO850" s="118" t="s">
        <v>3504</v>
      </c>
      <c r="BP850" s="118" t="s">
        <v>1342</v>
      </c>
      <c r="BQ850" s="118" t="s">
        <v>3505</v>
      </c>
      <c r="BW850" s="118" t="s">
        <v>3504</v>
      </c>
      <c r="BX850" s="118" t="s">
        <v>1342</v>
      </c>
      <c r="BY850" s="118" t="s">
        <v>3505</v>
      </c>
      <c r="CJ850" s="164">
        <f t="shared" si="384"/>
        <v>4.3655745685100555E-10</v>
      </c>
    </row>
    <row r="851" spans="1:88" x14ac:dyDescent="0.3">
      <c r="A851" s="118">
        <v>1</v>
      </c>
      <c r="B851" s="165">
        <f>SUBTOTAL(9,$A$740:A851)</f>
        <v>90</v>
      </c>
      <c r="C851" s="165"/>
      <c r="D851" s="175" t="s">
        <v>350</v>
      </c>
      <c r="E851" s="170" t="s">
        <v>17423</v>
      </c>
      <c r="F851" s="162">
        <f t="shared" si="390"/>
        <v>7056556</v>
      </c>
      <c r="G851" s="178">
        <v>0</v>
      </c>
      <c r="H851" s="178">
        <v>0</v>
      </c>
      <c r="I851" s="178">
        <v>0</v>
      </c>
      <c r="J851" s="178">
        <v>0</v>
      </c>
      <c r="K851" s="178">
        <v>0</v>
      </c>
      <c r="L851" s="178">
        <v>0</v>
      </c>
      <c r="M851" s="195">
        <v>0</v>
      </c>
      <c r="N851" s="178">
        <v>0</v>
      </c>
      <c r="O851" s="162">
        <v>650</v>
      </c>
      <c r="P851" s="162">
        <v>6732480.9100000001</v>
      </c>
      <c r="Q851" s="178">
        <v>0</v>
      </c>
      <c r="R851" s="178">
        <v>0</v>
      </c>
      <c r="S851" s="178">
        <v>0</v>
      </c>
      <c r="T851" s="178">
        <v>0</v>
      </c>
      <c r="U851" s="178">
        <v>0</v>
      </c>
      <c r="V851" s="178">
        <v>0</v>
      </c>
      <c r="W851" s="178">
        <v>0</v>
      </c>
      <c r="X851" s="178">
        <v>0</v>
      </c>
      <c r="Y851" s="178">
        <v>0</v>
      </c>
      <c r="Z851" s="178">
        <v>0</v>
      </c>
      <c r="AA851" s="178">
        <v>0</v>
      </c>
      <c r="AB851" s="178">
        <v>0</v>
      </c>
      <c r="AC851" s="178">
        <v>0</v>
      </c>
      <c r="AD851" s="178">
        <v>0</v>
      </c>
      <c r="AE851" s="162">
        <f>ROUND(P851*2.14%,2)</f>
        <v>144075.09</v>
      </c>
      <c r="AF851" s="162">
        <v>180000</v>
      </c>
      <c r="AG851" s="178">
        <v>0</v>
      </c>
      <c r="AH851" s="138">
        <v>2025</v>
      </c>
      <c r="AI851" s="138">
        <v>2025</v>
      </c>
      <c r="AJ851" s="138">
        <v>2025</v>
      </c>
      <c r="AK851" s="169"/>
      <c r="AL851" s="169"/>
      <c r="AM851" s="169"/>
      <c r="AN851" s="169"/>
      <c r="AO851" s="170" t="s">
        <v>16940</v>
      </c>
      <c r="AP851" s="170" t="s">
        <v>16937</v>
      </c>
      <c r="AQ851" s="170">
        <v>0</v>
      </c>
      <c r="AR851" s="170" t="s">
        <v>16949</v>
      </c>
      <c r="AS851" s="170" t="s">
        <v>16958</v>
      </c>
      <c r="AT851" s="170" t="s">
        <v>16950</v>
      </c>
      <c r="AU851" s="170"/>
      <c r="AV851" s="170"/>
      <c r="AW851" s="170"/>
      <c r="AX851" s="170"/>
      <c r="AY851" s="170" t="s">
        <v>780</v>
      </c>
      <c r="AZ851" s="171">
        <v>780.2</v>
      </c>
      <c r="BA851" s="171">
        <v>470.54</v>
      </c>
      <c r="BB851" s="170" t="s">
        <v>2966</v>
      </c>
      <c r="BC851" s="170" t="s">
        <v>16998</v>
      </c>
      <c r="BD851" s="172"/>
      <c r="BE851" s="173">
        <f t="shared" si="391"/>
        <v>-179.45999999999998</v>
      </c>
      <c r="BL851" s="118" t="str">
        <f t="shared" si="383"/>
        <v>нет данных</v>
      </c>
      <c r="BO851" s="118" t="s">
        <v>3506</v>
      </c>
      <c r="BP851" s="118" t="s">
        <v>775</v>
      </c>
      <c r="BQ851" s="118" t="s">
        <v>796</v>
      </c>
      <c r="BW851" s="118" t="s">
        <v>3506</v>
      </c>
      <c r="BX851" s="118" t="s">
        <v>775</v>
      </c>
      <c r="BY851" s="118" t="s">
        <v>796</v>
      </c>
      <c r="CJ851" s="164">
        <f t="shared" si="384"/>
        <v>-1.4551915228366852E-10</v>
      </c>
    </row>
    <row r="852" spans="1:88" x14ac:dyDescent="0.3">
      <c r="A852" s="118">
        <v>1</v>
      </c>
      <c r="B852" s="165">
        <f>SUBTOTAL(9,$A$740:A852)</f>
        <v>91</v>
      </c>
      <c r="C852" s="165"/>
      <c r="D852" s="175" t="s">
        <v>351</v>
      </c>
      <c r="E852" s="170" t="s">
        <v>17423</v>
      </c>
      <c r="F852" s="162">
        <f t="shared" si="390"/>
        <v>1954123.2000000002</v>
      </c>
      <c r="G852" s="178">
        <v>0</v>
      </c>
      <c r="H852" s="178">
        <v>0</v>
      </c>
      <c r="I852" s="178">
        <v>0</v>
      </c>
      <c r="J852" s="178">
        <v>0</v>
      </c>
      <c r="K852" s="178">
        <v>0</v>
      </c>
      <c r="L852" s="178">
        <v>0</v>
      </c>
      <c r="M852" s="195">
        <v>0</v>
      </c>
      <c r="N852" s="178">
        <v>0</v>
      </c>
      <c r="O852" s="162">
        <v>180</v>
      </c>
      <c r="P852" s="162">
        <v>1766323.87</v>
      </c>
      <c r="Q852" s="178">
        <v>0</v>
      </c>
      <c r="R852" s="178">
        <v>0</v>
      </c>
      <c r="S852" s="178">
        <v>0</v>
      </c>
      <c r="T852" s="178">
        <v>0</v>
      </c>
      <c r="U852" s="178">
        <v>0</v>
      </c>
      <c r="V852" s="178">
        <v>0</v>
      </c>
      <c r="W852" s="178">
        <v>0</v>
      </c>
      <c r="X852" s="178">
        <v>0</v>
      </c>
      <c r="Y852" s="178">
        <v>0</v>
      </c>
      <c r="Z852" s="178">
        <v>0</v>
      </c>
      <c r="AA852" s="178">
        <v>0</v>
      </c>
      <c r="AB852" s="178">
        <v>0</v>
      </c>
      <c r="AC852" s="178">
        <v>0</v>
      </c>
      <c r="AD852" s="178">
        <v>0</v>
      </c>
      <c r="AE852" s="162">
        <f>ROUND(P852*2.14%,2)</f>
        <v>37799.33</v>
      </c>
      <c r="AF852" s="162">
        <v>150000</v>
      </c>
      <c r="AG852" s="178">
        <v>0</v>
      </c>
      <c r="AH852" s="138">
        <v>2025</v>
      </c>
      <c r="AI852" s="138">
        <v>2025</v>
      </c>
      <c r="AJ852" s="138">
        <v>2025</v>
      </c>
      <c r="AK852" s="169"/>
      <c r="AL852" s="169"/>
      <c r="AM852" s="169"/>
      <c r="AN852" s="169"/>
      <c r="AO852" s="170" t="s">
        <v>16935</v>
      </c>
      <c r="AP852" s="170" t="s">
        <v>16951</v>
      </c>
      <c r="AQ852" s="170">
        <v>0</v>
      </c>
      <c r="AR852" s="170" t="s">
        <v>16955</v>
      </c>
      <c r="AS852" s="170" t="s">
        <v>16954</v>
      </c>
      <c r="AT852" s="170">
        <v>0</v>
      </c>
      <c r="AU852" s="170"/>
      <c r="AV852" s="170"/>
      <c r="AW852" s="170"/>
      <c r="AX852" s="170"/>
      <c r="AY852" s="170" t="s">
        <v>794</v>
      </c>
      <c r="AZ852" s="171">
        <v>275.7</v>
      </c>
      <c r="BA852" s="171">
        <v>164.52</v>
      </c>
      <c r="BB852" s="170" t="s">
        <v>2966</v>
      </c>
      <c r="BC852" s="170" t="s">
        <v>16998</v>
      </c>
      <c r="BD852" s="172"/>
      <c r="BE852" s="173">
        <f t="shared" si="391"/>
        <v>-15.47999999999999</v>
      </c>
      <c r="BL852" s="118" t="str">
        <f t="shared" si="383"/>
        <v>нет данных</v>
      </c>
      <c r="BO852" s="118" t="s">
        <v>3507</v>
      </c>
      <c r="BP852" s="118" t="s">
        <v>803</v>
      </c>
      <c r="BQ852" s="118" t="s">
        <v>3508</v>
      </c>
      <c r="BW852" s="118" t="s">
        <v>3507</v>
      </c>
      <c r="BX852" s="118" t="s">
        <v>803</v>
      </c>
      <c r="BY852" s="118" t="s">
        <v>3508</v>
      </c>
      <c r="CJ852" s="164">
        <f t="shared" si="384"/>
        <v>5.8207660913467407E-11</v>
      </c>
    </row>
    <row r="853" spans="1:88" x14ac:dyDescent="0.3">
      <c r="A853" s="118">
        <v>1</v>
      </c>
      <c r="B853" s="165">
        <f>SUBTOTAL(9,$A$740:A853)</f>
        <v>92</v>
      </c>
      <c r="C853" s="165"/>
      <c r="D853" s="175" t="s">
        <v>352</v>
      </c>
      <c r="E853" s="170" t="s">
        <v>17423</v>
      </c>
      <c r="F853" s="162">
        <f t="shared" si="390"/>
        <v>1954123.2000000002</v>
      </c>
      <c r="G853" s="178">
        <v>0</v>
      </c>
      <c r="H853" s="178">
        <v>0</v>
      </c>
      <c r="I853" s="178">
        <v>0</v>
      </c>
      <c r="J853" s="178">
        <v>0</v>
      </c>
      <c r="K853" s="178">
        <v>0</v>
      </c>
      <c r="L853" s="178">
        <v>0</v>
      </c>
      <c r="M853" s="195">
        <v>0</v>
      </c>
      <c r="N853" s="178">
        <v>0</v>
      </c>
      <c r="O853" s="162">
        <v>180</v>
      </c>
      <c r="P853" s="162">
        <v>1766323.87</v>
      </c>
      <c r="Q853" s="178">
        <v>0</v>
      </c>
      <c r="R853" s="178">
        <v>0</v>
      </c>
      <c r="S853" s="178">
        <v>0</v>
      </c>
      <c r="T853" s="178">
        <v>0</v>
      </c>
      <c r="U853" s="178">
        <v>0</v>
      </c>
      <c r="V853" s="178">
        <v>0</v>
      </c>
      <c r="W853" s="178">
        <v>0</v>
      </c>
      <c r="X853" s="178">
        <v>0</v>
      </c>
      <c r="Y853" s="178">
        <v>0</v>
      </c>
      <c r="Z853" s="178">
        <v>0</v>
      </c>
      <c r="AA853" s="178">
        <v>0</v>
      </c>
      <c r="AB853" s="178">
        <v>0</v>
      </c>
      <c r="AC853" s="178">
        <v>0</v>
      </c>
      <c r="AD853" s="178">
        <v>0</v>
      </c>
      <c r="AE853" s="162">
        <f>ROUND(P853*2.14%,2)</f>
        <v>37799.33</v>
      </c>
      <c r="AF853" s="162">
        <v>150000</v>
      </c>
      <c r="AG853" s="178">
        <v>0</v>
      </c>
      <c r="AH853" s="138">
        <v>2025</v>
      </c>
      <c r="AI853" s="138">
        <v>2025</v>
      </c>
      <c r="AJ853" s="138">
        <v>2025</v>
      </c>
      <c r="AK853" s="169"/>
      <c r="AL853" s="169"/>
      <c r="AM853" s="169"/>
      <c r="AN853" s="169"/>
      <c r="AO853" s="170" t="s">
        <v>16935</v>
      </c>
      <c r="AP853" s="170" t="s">
        <v>16951</v>
      </c>
      <c r="AQ853" s="170">
        <v>0</v>
      </c>
      <c r="AR853" s="170" t="s">
        <v>16955</v>
      </c>
      <c r="AS853" s="170" t="s">
        <v>16954</v>
      </c>
      <c r="AT853" s="170">
        <v>0</v>
      </c>
      <c r="AU853" s="170"/>
      <c r="AV853" s="170"/>
      <c r="AW853" s="170"/>
      <c r="AX853" s="170"/>
      <c r="AY853" s="170" t="s">
        <v>794</v>
      </c>
      <c r="AZ853" s="171">
        <v>298.89999999999998</v>
      </c>
      <c r="BA853" s="171">
        <v>171.54</v>
      </c>
      <c r="BB853" s="170" t="s">
        <v>2966</v>
      </c>
      <c r="BC853" s="170" t="s">
        <v>16998</v>
      </c>
      <c r="BD853" s="172"/>
      <c r="BE853" s="173">
        <f t="shared" si="391"/>
        <v>-8.460000000000008</v>
      </c>
      <c r="BL853" s="118" t="str">
        <f t="shared" si="383"/>
        <v>нет данных</v>
      </c>
      <c r="BO853" s="118" t="s">
        <v>3509</v>
      </c>
      <c r="BP853" s="118" t="s">
        <v>715</v>
      </c>
      <c r="BQ853" s="118" t="s">
        <v>3510</v>
      </c>
      <c r="BW853" s="118" t="s">
        <v>3509</v>
      </c>
      <c r="BX853" s="118" t="s">
        <v>715</v>
      </c>
      <c r="BY853" s="118" t="s">
        <v>3510</v>
      </c>
      <c r="CJ853" s="164">
        <f t="shared" si="384"/>
        <v>5.8207660913467407E-11</v>
      </c>
    </row>
    <row r="854" spans="1:88" x14ac:dyDescent="0.3">
      <c r="A854" s="118">
        <v>1</v>
      </c>
      <c r="B854" s="165">
        <f>SUBTOTAL(9,$A$740:A854)</f>
        <v>93</v>
      </c>
      <c r="C854" s="165"/>
      <c r="D854" s="175" t="s">
        <v>353</v>
      </c>
      <c r="E854" s="170" t="s">
        <v>17423</v>
      </c>
      <c r="F854" s="162">
        <f t="shared" si="390"/>
        <v>2901321</v>
      </c>
      <c r="G854" s="178">
        <v>0</v>
      </c>
      <c r="H854" s="178">
        <v>0</v>
      </c>
      <c r="I854" s="178">
        <v>0</v>
      </c>
      <c r="J854" s="178">
        <v>0</v>
      </c>
      <c r="K854" s="178">
        <v>0</v>
      </c>
      <c r="L854" s="178">
        <v>0</v>
      </c>
      <c r="M854" s="195">
        <v>0</v>
      </c>
      <c r="N854" s="178">
        <v>0</v>
      </c>
      <c r="O854" s="162">
        <v>300</v>
      </c>
      <c r="P854" s="162">
        <v>2693676.33</v>
      </c>
      <c r="Q854" s="178">
        <v>0</v>
      </c>
      <c r="R854" s="178">
        <v>0</v>
      </c>
      <c r="S854" s="178">
        <v>0</v>
      </c>
      <c r="T854" s="178">
        <v>0</v>
      </c>
      <c r="U854" s="178">
        <v>0</v>
      </c>
      <c r="V854" s="178">
        <v>0</v>
      </c>
      <c r="W854" s="178">
        <v>0</v>
      </c>
      <c r="X854" s="178">
        <v>0</v>
      </c>
      <c r="Y854" s="178">
        <v>0</v>
      </c>
      <c r="Z854" s="178">
        <v>0</v>
      </c>
      <c r="AA854" s="178">
        <v>0</v>
      </c>
      <c r="AB854" s="178">
        <v>0</v>
      </c>
      <c r="AC854" s="178">
        <v>0</v>
      </c>
      <c r="AD854" s="178">
        <v>0</v>
      </c>
      <c r="AE854" s="162">
        <f>ROUND(P854*2.14%,2)</f>
        <v>57644.67</v>
      </c>
      <c r="AF854" s="162">
        <v>150000</v>
      </c>
      <c r="AG854" s="178">
        <v>0</v>
      </c>
      <c r="AH854" s="138">
        <v>2025</v>
      </c>
      <c r="AI854" s="138">
        <v>2025</v>
      </c>
      <c r="AJ854" s="138">
        <v>2025</v>
      </c>
      <c r="AK854" s="169"/>
      <c r="AL854" s="169"/>
      <c r="AM854" s="169"/>
      <c r="AN854" s="169"/>
      <c r="AO854" s="170" t="s">
        <v>16935</v>
      </c>
      <c r="AP854" s="170" t="s">
        <v>16956</v>
      </c>
      <c r="AQ854" s="170">
        <v>0</v>
      </c>
      <c r="AR854" s="170" t="s">
        <v>16960</v>
      </c>
      <c r="AS854" s="170" t="s">
        <v>16954</v>
      </c>
      <c r="AT854" s="170">
        <v>0</v>
      </c>
      <c r="AU854" s="170"/>
      <c r="AV854" s="170"/>
      <c r="AW854" s="170"/>
      <c r="AX854" s="170"/>
      <c r="AY854" s="170" t="s">
        <v>912</v>
      </c>
      <c r="AZ854" s="171">
        <v>389.5</v>
      </c>
      <c r="BA854" s="171">
        <v>227.63</v>
      </c>
      <c r="BB854" s="170" t="s">
        <v>2966</v>
      </c>
      <c r="BC854" s="170" t="s">
        <v>16998</v>
      </c>
      <c r="BD854" s="172"/>
      <c r="BE854" s="173">
        <f t="shared" si="391"/>
        <v>-72.37</v>
      </c>
      <c r="BL854" s="118" t="str">
        <f t="shared" si="383"/>
        <v>нет данных</v>
      </c>
      <c r="BO854" s="118" t="s">
        <v>3511</v>
      </c>
      <c r="BP854" s="118" t="s">
        <v>1279</v>
      </c>
      <c r="BQ854" s="118" t="s">
        <v>2968</v>
      </c>
      <c r="BW854" s="118" t="s">
        <v>3511</v>
      </c>
      <c r="BX854" s="118" t="s">
        <v>1279</v>
      </c>
      <c r="BY854" s="118" t="s">
        <v>2968</v>
      </c>
      <c r="CJ854" s="164">
        <f t="shared" si="384"/>
        <v>-5.8207660913467407E-11</v>
      </c>
    </row>
    <row r="855" spans="1:88" x14ac:dyDescent="0.3">
      <c r="B855" s="196" t="s">
        <v>370</v>
      </c>
      <c r="C855" s="196"/>
      <c r="D855" s="196"/>
      <c r="E855" s="197"/>
      <c r="F855" s="161">
        <f>F856+F857</f>
        <v>12004830.189999999</v>
      </c>
      <c r="G855" s="162">
        <f t="shared" ref="G855:AG855" si="392">G856+G857</f>
        <v>0</v>
      </c>
      <c r="H855" s="162">
        <f t="shared" si="392"/>
        <v>0</v>
      </c>
      <c r="I855" s="162">
        <f t="shared" si="392"/>
        <v>0</v>
      </c>
      <c r="J855" s="162">
        <f t="shared" si="392"/>
        <v>0</v>
      </c>
      <c r="K855" s="162">
        <f t="shared" si="392"/>
        <v>0</v>
      </c>
      <c r="L855" s="162">
        <f t="shared" si="392"/>
        <v>0</v>
      </c>
      <c r="M855" s="163">
        <f t="shared" si="392"/>
        <v>0</v>
      </c>
      <c r="N855" s="162">
        <f t="shared" si="392"/>
        <v>0</v>
      </c>
      <c r="O855" s="162">
        <f t="shared" si="392"/>
        <v>1106</v>
      </c>
      <c r="P855" s="162">
        <f t="shared" si="392"/>
        <v>11400851.960000001</v>
      </c>
      <c r="Q855" s="162">
        <f t="shared" si="392"/>
        <v>0</v>
      </c>
      <c r="R855" s="162">
        <f t="shared" si="392"/>
        <v>0</v>
      </c>
      <c r="S855" s="162">
        <f t="shared" si="392"/>
        <v>0</v>
      </c>
      <c r="T855" s="162">
        <f t="shared" si="392"/>
        <v>0</v>
      </c>
      <c r="U855" s="162">
        <f t="shared" si="392"/>
        <v>0</v>
      </c>
      <c r="V855" s="162">
        <f t="shared" si="392"/>
        <v>0</v>
      </c>
      <c r="W855" s="162">
        <f t="shared" si="392"/>
        <v>0</v>
      </c>
      <c r="X855" s="162">
        <f t="shared" si="392"/>
        <v>0</v>
      </c>
      <c r="Y855" s="162">
        <f t="shared" si="392"/>
        <v>0</v>
      </c>
      <c r="Z855" s="162">
        <f t="shared" si="392"/>
        <v>0</v>
      </c>
      <c r="AA855" s="162">
        <f t="shared" si="392"/>
        <v>0</v>
      </c>
      <c r="AB855" s="162">
        <f t="shared" si="392"/>
        <v>0</v>
      </c>
      <c r="AC855" s="162">
        <f t="shared" si="392"/>
        <v>0</v>
      </c>
      <c r="AD855" s="162">
        <f t="shared" si="392"/>
        <v>0</v>
      </c>
      <c r="AE855" s="162">
        <f t="shared" si="392"/>
        <v>243978.23</v>
      </c>
      <c r="AF855" s="162">
        <f t="shared" si="392"/>
        <v>360000</v>
      </c>
      <c r="AG855" s="162">
        <f t="shared" si="392"/>
        <v>0</v>
      </c>
      <c r="AH855" s="138" t="s">
        <v>17012</v>
      </c>
      <c r="AI855" s="138" t="s">
        <v>17012</v>
      </c>
      <c r="AJ855" s="138" t="s">
        <v>17012</v>
      </c>
      <c r="AK855" s="169"/>
      <c r="AL855" s="169"/>
      <c r="AM855" s="169"/>
      <c r="AN855" s="169"/>
      <c r="AO855" s="170"/>
      <c r="AP855" s="170"/>
      <c r="AQ855" s="170"/>
      <c r="AR855" s="170"/>
      <c r="AS855" s="170"/>
      <c r="AT855" s="170"/>
      <c r="AU855" s="170"/>
      <c r="AV855" s="170"/>
      <c r="AW855" s="170"/>
      <c r="AX855" s="170"/>
      <c r="AY855" s="170"/>
      <c r="AZ855" s="171"/>
      <c r="BA855" s="171"/>
      <c r="BB855" s="170"/>
      <c r="BC855" s="170"/>
      <c r="BD855" s="172"/>
      <c r="BE855" s="173">
        <f t="shared" si="391"/>
        <v>-1106</v>
      </c>
      <c r="BL855" s="118" t="e">
        <f t="shared" si="383"/>
        <v>#N/A</v>
      </c>
      <c r="BO855" s="118" t="s">
        <v>3549</v>
      </c>
      <c r="BP855" s="118" t="s">
        <v>2983</v>
      </c>
      <c r="BQ855" s="118" t="s">
        <v>3550</v>
      </c>
      <c r="BW855" s="118" t="s">
        <v>3549</v>
      </c>
      <c r="BX855" s="118" t="s">
        <v>2983</v>
      </c>
      <c r="BY855" s="118" t="s">
        <v>3550</v>
      </c>
      <c r="CJ855" s="164">
        <f t="shared" si="384"/>
        <v>-1.3969838619232178E-9</v>
      </c>
    </row>
    <row r="856" spans="1:88" x14ac:dyDescent="0.3">
      <c r="A856" s="118">
        <v>1</v>
      </c>
      <c r="B856" s="165">
        <f>SUBTOTAL(9,$A$740:A856)</f>
        <v>94</v>
      </c>
      <c r="C856" s="165"/>
      <c r="D856" s="175" t="s">
        <v>376</v>
      </c>
      <c r="E856" s="198" t="s">
        <v>17425</v>
      </c>
      <c r="F856" s="162">
        <f t="shared" ref="F856:F857" si="393">G856+H856+I856+J856+K856+L856+N856+P856+R856+T856+V856+W856+X856+Y856+Z856+AA856+AB856+AC856+AD856+AE856+AF856+AG856</f>
        <v>6253194.2399999993</v>
      </c>
      <c r="G856" s="178">
        <v>0</v>
      </c>
      <c r="H856" s="178">
        <v>0</v>
      </c>
      <c r="I856" s="178">
        <v>0</v>
      </c>
      <c r="J856" s="178">
        <v>0</v>
      </c>
      <c r="K856" s="178">
        <v>0</v>
      </c>
      <c r="L856" s="178">
        <v>0</v>
      </c>
      <c r="M856" s="195">
        <v>0</v>
      </c>
      <c r="N856" s="178">
        <v>0</v>
      </c>
      <c r="O856" s="162">
        <v>576.79999999999995</v>
      </c>
      <c r="P856" s="162">
        <v>5945950.8899999997</v>
      </c>
      <c r="Q856" s="178">
        <v>0</v>
      </c>
      <c r="R856" s="178">
        <v>0</v>
      </c>
      <c r="S856" s="178">
        <v>0</v>
      </c>
      <c r="T856" s="178">
        <v>0</v>
      </c>
      <c r="U856" s="178">
        <v>0</v>
      </c>
      <c r="V856" s="178">
        <v>0</v>
      </c>
      <c r="W856" s="178">
        <v>0</v>
      </c>
      <c r="X856" s="178">
        <v>0</v>
      </c>
      <c r="Y856" s="178">
        <v>0</v>
      </c>
      <c r="Z856" s="178">
        <v>0</v>
      </c>
      <c r="AA856" s="178">
        <v>0</v>
      </c>
      <c r="AB856" s="178">
        <v>0</v>
      </c>
      <c r="AC856" s="178">
        <v>0</v>
      </c>
      <c r="AD856" s="178">
        <v>0</v>
      </c>
      <c r="AE856" s="162">
        <f>ROUND(P856*2.14%,2)</f>
        <v>127243.35</v>
      </c>
      <c r="AF856" s="162">
        <v>180000</v>
      </c>
      <c r="AG856" s="178">
        <v>0</v>
      </c>
      <c r="AH856" s="138">
        <v>2025</v>
      </c>
      <c r="AI856" s="138">
        <v>2025</v>
      </c>
      <c r="AJ856" s="138">
        <v>2025</v>
      </c>
      <c r="AK856" s="169"/>
      <c r="AL856" s="169"/>
      <c r="AM856" s="169"/>
      <c r="AN856" s="169"/>
      <c r="AO856" s="170" t="s">
        <v>16946</v>
      </c>
      <c r="AP856" s="170" t="s">
        <v>16957</v>
      </c>
      <c r="AQ856" s="170">
        <v>0</v>
      </c>
      <c r="AR856" s="170" t="s">
        <v>16936</v>
      </c>
      <c r="AS856" s="170" t="s">
        <v>16960</v>
      </c>
      <c r="AT856" s="170">
        <v>0</v>
      </c>
      <c r="AU856" s="170"/>
      <c r="AV856" s="170"/>
      <c r="AW856" s="170"/>
      <c r="AX856" s="170"/>
      <c r="AY856" s="170" t="s">
        <v>666</v>
      </c>
      <c r="AZ856" s="171">
        <v>745.69</v>
      </c>
      <c r="BA856" s="171">
        <v>650</v>
      </c>
      <c r="BB856" s="170" t="s">
        <v>2966</v>
      </c>
      <c r="BC856" s="170" t="s">
        <v>16998</v>
      </c>
      <c r="BD856" s="172"/>
      <c r="BE856" s="173">
        <f t="shared" si="391"/>
        <v>73.200000000000045</v>
      </c>
      <c r="BL856" s="118" t="str">
        <f t="shared" si="383"/>
        <v>520.000</v>
      </c>
      <c r="BO856" s="118" t="s">
        <v>3551</v>
      </c>
      <c r="BP856" s="118" t="s">
        <v>2983</v>
      </c>
      <c r="BQ856" s="118" t="s">
        <v>2983</v>
      </c>
      <c r="BW856" s="118" t="s">
        <v>3551</v>
      </c>
      <c r="BX856" s="118" t="s">
        <v>2983</v>
      </c>
      <c r="BY856" s="118" t="s">
        <v>2983</v>
      </c>
      <c r="CJ856" s="164">
        <f t="shared" si="384"/>
        <v>-3.7834979593753815E-10</v>
      </c>
    </row>
    <row r="857" spans="1:88" x14ac:dyDescent="0.3">
      <c r="A857" s="118">
        <v>1</v>
      </c>
      <c r="B857" s="165">
        <f>SUBTOTAL(9,$A$740:A857)</f>
        <v>95</v>
      </c>
      <c r="C857" s="165"/>
      <c r="D857" s="175" t="s">
        <v>377</v>
      </c>
      <c r="E857" s="198" t="s">
        <v>17425</v>
      </c>
      <c r="F857" s="162">
        <f t="shared" si="393"/>
        <v>5751635.9500000002</v>
      </c>
      <c r="G857" s="178">
        <v>0</v>
      </c>
      <c r="H857" s="178">
        <v>0</v>
      </c>
      <c r="I857" s="178">
        <v>0</v>
      </c>
      <c r="J857" s="178">
        <v>0</v>
      </c>
      <c r="K857" s="178">
        <v>0</v>
      </c>
      <c r="L857" s="178">
        <v>0</v>
      </c>
      <c r="M857" s="195">
        <v>0</v>
      </c>
      <c r="N857" s="178">
        <v>0</v>
      </c>
      <c r="O857" s="162">
        <v>529.20000000000005</v>
      </c>
      <c r="P857" s="162">
        <v>5454901.0700000003</v>
      </c>
      <c r="Q857" s="178">
        <v>0</v>
      </c>
      <c r="R857" s="178">
        <v>0</v>
      </c>
      <c r="S857" s="178">
        <v>0</v>
      </c>
      <c r="T857" s="178">
        <v>0</v>
      </c>
      <c r="U857" s="178">
        <v>0</v>
      </c>
      <c r="V857" s="178">
        <v>0</v>
      </c>
      <c r="W857" s="178">
        <v>0</v>
      </c>
      <c r="X857" s="178">
        <v>0</v>
      </c>
      <c r="Y857" s="178">
        <v>0</v>
      </c>
      <c r="Z857" s="178">
        <v>0</v>
      </c>
      <c r="AA857" s="178">
        <v>0</v>
      </c>
      <c r="AB857" s="178">
        <v>0</v>
      </c>
      <c r="AC857" s="178">
        <v>0</v>
      </c>
      <c r="AD857" s="178">
        <v>0</v>
      </c>
      <c r="AE857" s="162">
        <f>ROUND(P857*2.14%,2)</f>
        <v>116734.88</v>
      </c>
      <c r="AF857" s="162">
        <v>180000</v>
      </c>
      <c r="AG857" s="178">
        <v>0</v>
      </c>
      <c r="AH857" s="138">
        <v>2025</v>
      </c>
      <c r="AI857" s="138">
        <v>2025</v>
      </c>
      <c r="AJ857" s="138">
        <v>2025</v>
      </c>
      <c r="AK857" s="169"/>
      <c r="AL857" s="169"/>
      <c r="AM857" s="169"/>
      <c r="AN857" s="169"/>
      <c r="AO857" s="170" t="s">
        <v>16940</v>
      </c>
      <c r="AP857" s="170" t="s">
        <v>16935</v>
      </c>
      <c r="AQ857" s="170">
        <v>0</v>
      </c>
      <c r="AR857" s="170" t="s">
        <v>16955</v>
      </c>
      <c r="AS857" s="170" t="s">
        <v>16952</v>
      </c>
      <c r="AT857" s="170">
        <v>0</v>
      </c>
      <c r="AU857" s="170"/>
      <c r="AV857" s="170"/>
      <c r="AW857" s="170"/>
      <c r="AX857" s="170"/>
      <c r="AY857" s="170" t="s">
        <v>636</v>
      </c>
      <c r="AZ857" s="171">
        <v>574.20000000000005</v>
      </c>
      <c r="BA857" s="171">
        <v>517</v>
      </c>
      <c r="BB857" s="170" t="s">
        <v>2966</v>
      </c>
      <c r="BC857" s="170" t="s">
        <v>16998</v>
      </c>
      <c r="BD857" s="172"/>
      <c r="BE857" s="173">
        <f t="shared" si="391"/>
        <v>-12.200000000000045</v>
      </c>
      <c r="BL857" s="118" t="str">
        <f t="shared" si="383"/>
        <v>413.580</v>
      </c>
      <c r="BO857" s="118" t="s">
        <v>3552</v>
      </c>
      <c r="BP857" s="118" t="s">
        <v>2983</v>
      </c>
      <c r="BQ857" s="118" t="s">
        <v>2983</v>
      </c>
      <c r="BW857" s="118" t="s">
        <v>3552</v>
      </c>
      <c r="BX857" s="118" t="s">
        <v>2983</v>
      </c>
      <c r="BY857" s="118" t="s">
        <v>2983</v>
      </c>
      <c r="CJ857" s="164">
        <f t="shared" si="384"/>
        <v>-1.1641532182693481E-10</v>
      </c>
    </row>
    <row r="858" spans="1:88" x14ac:dyDescent="0.3">
      <c r="B858" s="196" t="s">
        <v>17007</v>
      </c>
      <c r="C858" s="196"/>
      <c r="D858" s="196"/>
      <c r="E858" s="197"/>
      <c r="F858" s="161">
        <f>F859</f>
        <v>8285735.04</v>
      </c>
      <c r="G858" s="162">
        <f t="shared" ref="G858:AG858" si="394">G859</f>
        <v>0</v>
      </c>
      <c r="H858" s="162">
        <f t="shared" si="394"/>
        <v>0</v>
      </c>
      <c r="I858" s="162">
        <f t="shared" si="394"/>
        <v>0</v>
      </c>
      <c r="J858" s="162">
        <f t="shared" si="394"/>
        <v>0</v>
      </c>
      <c r="K858" s="162">
        <f t="shared" si="394"/>
        <v>0</v>
      </c>
      <c r="L858" s="162">
        <f t="shared" si="394"/>
        <v>0</v>
      </c>
      <c r="M858" s="163">
        <f t="shared" si="394"/>
        <v>0</v>
      </c>
      <c r="N858" s="162">
        <f t="shared" si="394"/>
        <v>0</v>
      </c>
      <c r="O858" s="162">
        <f t="shared" si="394"/>
        <v>983.4</v>
      </c>
      <c r="P858" s="162">
        <f t="shared" si="394"/>
        <v>7935906.6399999997</v>
      </c>
      <c r="Q858" s="162">
        <f t="shared" si="394"/>
        <v>0</v>
      </c>
      <c r="R858" s="162">
        <f t="shared" si="394"/>
        <v>0</v>
      </c>
      <c r="S858" s="162">
        <f t="shared" si="394"/>
        <v>0</v>
      </c>
      <c r="T858" s="162">
        <f t="shared" si="394"/>
        <v>0</v>
      </c>
      <c r="U858" s="162">
        <f t="shared" si="394"/>
        <v>0</v>
      </c>
      <c r="V858" s="162">
        <f t="shared" si="394"/>
        <v>0</v>
      </c>
      <c r="W858" s="162">
        <f t="shared" si="394"/>
        <v>0</v>
      </c>
      <c r="X858" s="162">
        <f t="shared" si="394"/>
        <v>0</v>
      </c>
      <c r="Y858" s="162">
        <f t="shared" si="394"/>
        <v>0</v>
      </c>
      <c r="Z858" s="162">
        <f t="shared" si="394"/>
        <v>0</v>
      </c>
      <c r="AA858" s="162">
        <f t="shared" si="394"/>
        <v>0</v>
      </c>
      <c r="AB858" s="162">
        <f t="shared" si="394"/>
        <v>0</v>
      </c>
      <c r="AC858" s="162">
        <f t="shared" si="394"/>
        <v>0</v>
      </c>
      <c r="AD858" s="162">
        <f t="shared" si="394"/>
        <v>0</v>
      </c>
      <c r="AE858" s="162">
        <f t="shared" si="394"/>
        <v>169828.4</v>
      </c>
      <c r="AF858" s="162">
        <f t="shared" si="394"/>
        <v>180000</v>
      </c>
      <c r="AG858" s="162">
        <f t="shared" si="394"/>
        <v>0</v>
      </c>
      <c r="AH858" s="138" t="s">
        <v>17012</v>
      </c>
      <c r="AI858" s="138" t="s">
        <v>17012</v>
      </c>
      <c r="AJ858" s="138" t="s">
        <v>17012</v>
      </c>
      <c r="AK858" s="169"/>
      <c r="AL858" s="169"/>
      <c r="AM858" s="169"/>
      <c r="AN858" s="169"/>
      <c r="AO858" s="170"/>
      <c r="AP858" s="170"/>
      <c r="AQ858" s="170"/>
      <c r="AR858" s="170"/>
      <c r="AS858" s="170"/>
      <c r="AT858" s="170"/>
      <c r="AU858" s="170"/>
      <c r="AV858" s="170"/>
      <c r="AW858" s="170"/>
      <c r="AX858" s="170"/>
      <c r="AY858" s="170"/>
      <c r="AZ858" s="171"/>
      <c r="BA858" s="171"/>
      <c r="BB858" s="170"/>
      <c r="BC858" s="170"/>
      <c r="BD858" s="172"/>
      <c r="BE858" s="173"/>
      <c r="BO858" s="118" t="s">
        <v>3922</v>
      </c>
      <c r="BP858" s="118" t="s">
        <v>3043</v>
      </c>
      <c r="BQ858" s="118" t="s">
        <v>2983</v>
      </c>
      <c r="BW858" s="118" t="s">
        <v>3922</v>
      </c>
      <c r="BX858" s="118" t="s">
        <v>3043</v>
      </c>
      <c r="BY858" s="118" t="s">
        <v>2983</v>
      </c>
      <c r="CJ858" s="164">
        <f t="shared" si="384"/>
        <v>3.7834979593753815E-10</v>
      </c>
    </row>
    <row r="859" spans="1:88" x14ac:dyDescent="0.3">
      <c r="A859" s="118">
        <v>1</v>
      </c>
      <c r="B859" s="165">
        <f>SUBTOTAL(9,$A$740:A859)</f>
        <v>96</v>
      </c>
      <c r="C859" s="165"/>
      <c r="D859" s="175" t="s">
        <v>2514</v>
      </c>
      <c r="E859" s="198" t="s">
        <v>17427</v>
      </c>
      <c r="F859" s="162">
        <f>G859+H859+I859+J859+K859+L859+N859+P859+R859+T859+V859+W859+X859+Y859+Z859+AA859+AB859+AC859+AD859+AE859+AF859+AG859</f>
        <v>8285735.04</v>
      </c>
      <c r="G859" s="178">
        <v>0</v>
      </c>
      <c r="H859" s="178">
        <v>0</v>
      </c>
      <c r="I859" s="178">
        <v>0</v>
      </c>
      <c r="J859" s="178">
        <v>0</v>
      </c>
      <c r="K859" s="178">
        <v>0</v>
      </c>
      <c r="L859" s="178">
        <v>0</v>
      </c>
      <c r="M859" s="195">
        <v>0</v>
      </c>
      <c r="N859" s="178">
        <v>0</v>
      </c>
      <c r="O859" s="202">
        <v>983.4</v>
      </c>
      <c r="P859" s="162">
        <v>7935906.6399999997</v>
      </c>
      <c r="Q859" s="162">
        <v>0</v>
      </c>
      <c r="R859" s="231">
        <v>0</v>
      </c>
      <c r="S859" s="162">
        <v>0</v>
      </c>
      <c r="T859" s="231">
        <v>0</v>
      </c>
      <c r="U859" s="178">
        <v>0</v>
      </c>
      <c r="V859" s="178">
        <v>0</v>
      </c>
      <c r="W859" s="178">
        <v>0</v>
      </c>
      <c r="X859" s="178">
        <v>0</v>
      </c>
      <c r="Y859" s="178">
        <v>0</v>
      </c>
      <c r="Z859" s="178">
        <v>0</v>
      </c>
      <c r="AA859" s="178">
        <v>0</v>
      </c>
      <c r="AB859" s="178">
        <v>0</v>
      </c>
      <c r="AC859" s="178">
        <v>0</v>
      </c>
      <c r="AD859" s="178">
        <v>0</v>
      </c>
      <c r="AE859" s="162">
        <f>ROUND(P859*2.14%,2)</f>
        <v>169828.4</v>
      </c>
      <c r="AF859" s="162">
        <v>180000</v>
      </c>
      <c r="AG859" s="178">
        <v>0</v>
      </c>
      <c r="AH859" s="138">
        <v>2025</v>
      </c>
      <c r="AI859" s="138">
        <v>2025</v>
      </c>
      <c r="AJ859" s="138">
        <v>2025</v>
      </c>
      <c r="AK859" s="169"/>
      <c r="AL859" s="169"/>
      <c r="AM859" s="169"/>
      <c r="AN859" s="169"/>
      <c r="AO859" s="170" t="s">
        <v>16953</v>
      </c>
      <c r="AP859" s="170" t="s">
        <v>16949</v>
      </c>
      <c r="AQ859" s="170"/>
      <c r="AR859" s="170" t="s">
        <v>16950</v>
      </c>
      <c r="AS859" s="170" t="s">
        <v>16950</v>
      </c>
      <c r="AT859" s="170" t="s">
        <v>16942</v>
      </c>
      <c r="AU859" s="170"/>
      <c r="AV859" s="170"/>
      <c r="AW859" s="170"/>
      <c r="AX859" s="170"/>
      <c r="AY859" s="170">
        <v>1988</v>
      </c>
      <c r="AZ859" s="171">
        <v>915.9</v>
      </c>
      <c r="BA859" s="171">
        <v>983.4</v>
      </c>
      <c r="BB859" s="170" t="s">
        <v>17008</v>
      </c>
      <c r="BC859" s="170" t="s">
        <v>16998</v>
      </c>
      <c r="BD859" s="172"/>
      <c r="BE859" s="173"/>
      <c r="BO859" s="118" t="s">
        <v>3923</v>
      </c>
      <c r="BP859" s="118" t="s">
        <v>639</v>
      </c>
      <c r="BQ859" s="118" t="s">
        <v>3925</v>
      </c>
      <c r="BW859" s="118" t="s">
        <v>3923</v>
      </c>
      <c r="BX859" s="118" t="s">
        <v>639</v>
      </c>
      <c r="BY859" s="118" t="s">
        <v>3925</v>
      </c>
      <c r="CJ859" s="164">
        <f t="shared" si="384"/>
        <v>3.7834979593753815E-10</v>
      </c>
    </row>
    <row r="860" spans="1:88" x14ac:dyDescent="0.3">
      <c r="B860" s="196" t="s">
        <v>219</v>
      </c>
      <c r="C860" s="196"/>
      <c r="D860" s="196"/>
      <c r="E860" s="197"/>
      <c r="F860" s="161">
        <f>F861+F862</f>
        <v>7585567.6799999997</v>
      </c>
      <c r="G860" s="162">
        <f t="shared" ref="G860:AG860" si="395">G861+G862</f>
        <v>0</v>
      </c>
      <c r="H860" s="162">
        <f t="shared" si="395"/>
        <v>0</v>
      </c>
      <c r="I860" s="162">
        <f t="shared" si="395"/>
        <v>0</v>
      </c>
      <c r="J860" s="162">
        <f t="shared" si="395"/>
        <v>0</v>
      </c>
      <c r="K860" s="162">
        <f t="shared" si="395"/>
        <v>0</v>
      </c>
      <c r="L860" s="162">
        <f t="shared" si="395"/>
        <v>0</v>
      </c>
      <c r="M860" s="163">
        <f t="shared" si="395"/>
        <v>0</v>
      </c>
      <c r="N860" s="162">
        <f t="shared" si="395"/>
        <v>0</v>
      </c>
      <c r="O860" s="162">
        <f t="shared" si="395"/>
        <v>900.3</v>
      </c>
      <c r="P860" s="162">
        <f t="shared" si="395"/>
        <v>7103551.6699999999</v>
      </c>
      <c r="Q860" s="162">
        <f t="shared" si="395"/>
        <v>0</v>
      </c>
      <c r="R860" s="162">
        <f t="shared" si="395"/>
        <v>0</v>
      </c>
      <c r="S860" s="162">
        <f t="shared" si="395"/>
        <v>0</v>
      </c>
      <c r="T860" s="162">
        <f t="shared" si="395"/>
        <v>0</v>
      </c>
      <c r="U860" s="162">
        <f t="shared" si="395"/>
        <v>0</v>
      </c>
      <c r="V860" s="162">
        <f t="shared" si="395"/>
        <v>0</v>
      </c>
      <c r="W860" s="162">
        <f t="shared" si="395"/>
        <v>0</v>
      </c>
      <c r="X860" s="162">
        <f t="shared" si="395"/>
        <v>0</v>
      </c>
      <c r="Y860" s="162">
        <f t="shared" si="395"/>
        <v>0</v>
      </c>
      <c r="Z860" s="162">
        <f t="shared" si="395"/>
        <v>0</v>
      </c>
      <c r="AA860" s="162">
        <f t="shared" si="395"/>
        <v>0</v>
      </c>
      <c r="AB860" s="162">
        <f t="shared" si="395"/>
        <v>0</v>
      </c>
      <c r="AC860" s="162">
        <f t="shared" si="395"/>
        <v>0</v>
      </c>
      <c r="AD860" s="162">
        <f t="shared" si="395"/>
        <v>0</v>
      </c>
      <c r="AE860" s="162">
        <f t="shared" si="395"/>
        <v>152016.01</v>
      </c>
      <c r="AF860" s="162">
        <f t="shared" si="395"/>
        <v>330000</v>
      </c>
      <c r="AG860" s="162">
        <f t="shared" si="395"/>
        <v>0</v>
      </c>
      <c r="AH860" s="138" t="s">
        <v>17012</v>
      </c>
      <c r="AI860" s="138" t="s">
        <v>17012</v>
      </c>
      <c r="AJ860" s="138" t="s">
        <v>17012</v>
      </c>
      <c r="AK860" s="169"/>
      <c r="AL860" s="169"/>
      <c r="AM860" s="169"/>
      <c r="AN860" s="169"/>
      <c r="AO860" s="170"/>
      <c r="AP860" s="170"/>
      <c r="AQ860" s="170"/>
      <c r="AR860" s="170"/>
      <c r="AS860" s="170"/>
      <c r="AT860" s="170"/>
      <c r="AU860" s="170"/>
      <c r="AV860" s="170"/>
      <c r="AW860" s="170"/>
      <c r="AX860" s="170"/>
      <c r="AY860" s="170"/>
      <c r="AZ860" s="171"/>
      <c r="BA860" s="171"/>
      <c r="BB860" s="170"/>
      <c r="BC860" s="170"/>
      <c r="BD860" s="172"/>
      <c r="BE860" s="173">
        <f t="shared" ref="BE860:BE889" si="396">BA860-O860</f>
        <v>-900.3</v>
      </c>
      <c r="BL860" s="118" t="e">
        <f t="shared" ref="BL860:BL891" si="397">VLOOKUP(D860,BO:BQ,3,FALSE)</f>
        <v>#N/A</v>
      </c>
      <c r="BO860" s="118" t="s">
        <v>3305</v>
      </c>
      <c r="BP860" s="118" t="s">
        <v>16975</v>
      </c>
      <c r="BQ860" s="118" t="s">
        <v>3306</v>
      </c>
      <c r="BW860" s="118" t="s">
        <v>3305</v>
      </c>
      <c r="BX860" s="118" t="s">
        <v>16975</v>
      </c>
      <c r="BY860" s="118" t="s">
        <v>3306</v>
      </c>
      <c r="CJ860" s="164">
        <f t="shared" si="384"/>
        <v>-2.3283064365386963E-10</v>
      </c>
    </row>
    <row r="861" spans="1:88" x14ac:dyDescent="0.3">
      <c r="A861" s="118">
        <v>1</v>
      </c>
      <c r="B861" s="165">
        <f>SUBTOTAL(9,$A$740:A861)</f>
        <v>97</v>
      </c>
      <c r="C861" s="165"/>
      <c r="D861" s="175" t="s">
        <v>243</v>
      </c>
      <c r="E861" s="198" t="s">
        <v>17417</v>
      </c>
      <c r="F861" s="162">
        <f t="shared" ref="F861:F862" si="398">G861+H861+I861+J861+K861+L861+N861+P861+R861+T861+V861+W861+X861+Y861+Z861+AA861+AB861+AC861+AD861+AE861+AF861+AG861</f>
        <v>5215446.3999999994</v>
      </c>
      <c r="G861" s="178">
        <v>0</v>
      </c>
      <c r="H861" s="178">
        <v>0</v>
      </c>
      <c r="I861" s="178">
        <v>0</v>
      </c>
      <c r="J861" s="178">
        <v>0</v>
      </c>
      <c r="K861" s="178">
        <v>0</v>
      </c>
      <c r="L861" s="178">
        <v>0</v>
      </c>
      <c r="M861" s="195">
        <v>0</v>
      </c>
      <c r="N861" s="178">
        <v>0</v>
      </c>
      <c r="O861" s="162">
        <v>619</v>
      </c>
      <c r="P861" s="162">
        <v>4929945.5599999996</v>
      </c>
      <c r="Q861" s="178">
        <v>0</v>
      </c>
      <c r="R861" s="178">
        <v>0</v>
      </c>
      <c r="S861" s="178">
        <v>0</v>
      </c>
      <c r="T861" s="178">
        <v>0</v>
      </c>
      <c r="U861" s="178">
        <v>0</v>
      </c>
      <c r="V861" s="178">
        <v>0</v>
      </c>
      <c r="W861" s="178">
        <v>0</v>
      </c>
      <c r="X861" s="178">
        <v>0</v>
      </c>
      <c r="Y861" s="178">
        <v>0</v>
      </c>
      <c r="Z861" s="178">
        <v>0</v>
      </c>
      <c r="AA861" s="178">
        <v>0</v>
      </c>
      <c r="AB861" s="178">
        <v>0</v>
      </c>
      <c r="AC861" s="178">
        <v>0</v>
      </c>
      <c r="AD861" s="178">
        <v>0</v>
      </c>
      <c r="AE861" s="162">
        <f>ROUND(P861*2.14%,2)+0.01</f>
        <v>105500.84</v>
      </c>
      <c r="AF861" s="162">
        <v>180000</v>
      </c>
      <c r="AG861" s="178">
        <v>0</v>
      </c>
      <c r="AH861" s="138">
        <v>2025</v>
      </c>
      <c r="AI861" s="138">
        <v>2025</v>
      </c>
      <c r="AJ861" s="138">
        <v>2025</v>
      </c>
      <c r="AK861" s="169"/>
      <c r="AL861" s="169"/>
      <c r="AM861" s="169"/>
      <c r="AN861" s="169"/>
      <c r="AO861" s="170" t="s">
        <v>16939</v>
      </c>
      <c r="AP861" s="170" t="s">
        <v>16945</v>
      </c>
      <c r="AQ861" s="170">
        <v>0</v>
      </c>
      <c r="AR861" s="170" t="s">
        <v>16941</v>
      </c>
      <c r="AS861" s="170" t="s">
        <v>16952</v>
      </c>
      <c r="AT861" s="170">
        <v>0</v>
      </c>
      <c r="AU861" s="170"/>
      <c r="AV861" s="170"/>
      <c r="AW861" s="170"/>
      <c r="AX861" s="170"/>
      <c r="AY861" s="170" t="s">
        <v>666</v>
      </c>
      <c r="AZ861" s="171">
        <v>630.70000000000005</v>
      </c>
      <c r="BA861" s="171">
        <v>578.6</v>
      </c>
      <c r="BB861" s="170" t="s">
        <v>2966</v>
      </c>
      <c r="BC861" s="170" t="s">
        <v>16998</v>
      </c>
      <c r="BD861" s="172"/>
      <c r="BE861" s="173">
        <f t="shared" si="396"/>
        <v>-40.399999999999977</v>
      </c>
      <c r="BL861" s="118" t="str">
        <f t="shared" si="397"/>
        <v>446.100</v>
      </c>
      <c r="BO861" s="118" t="s">
        <v>3307</v>
      </c>
      <c r="BP861" s="118" t="s">
        <v>16975</v>
      </c>
      <c r="BQ861" s="118" t="s">
        <v>1276</v>
      </c>
      <c r="BW861" s="118" t="s">
        <v>3307</v>
      </c>
      <c r="BX861" s="118" t="s">
        <v>16975</v>
      </c>
      <c r="BY861" s="118" t="s">
        <v>1276</v>
      </c>
      <c r="CJ861" s="164">
        <f t="shared" si="384"/>
        <v>-1.4551915228366852E-10</v>
      </c>
    </row>
    <row r="862" spans="1:88" x14ac:dyDescent="0.3">
      <c r="A862" s="118">
        <v>1</v>
      </c>
      <c r="B862" s="165">
        <f>SUBTOTAL(9,$A$740:A862)</f>
        <v>98</v>
      </c>
      <c r="C862" s="165"/>
      <c r="D862" s="175" t="s">
        <v>244</v>
      </c>
      <c r="E862" s="198" t="s">
        <v>17417</v>
      </c>
      <c r="F862" s="162">
        <f t="shared" si="398"/>
        <v>2370121.2799999998</v>
      </c>
      <c r="G862" s="178">
        <v>0</v>
      </c>
      <c r="H862" s="178">
        <v>0</v>
      </c>
      <c r="I862" s="178">
        <v>0</v>
      </c>
      <c r="J862" s="178">
        <v>0</v>
      </c>
      <c r="K862" s="178">
        <v>0</v>
      </c>
      <c r="L862" s="178">
        <v>0</v>
      </c>
      <c r="M862" s="195">
        <v>0</v>
      </c>
      <c r="N862" s="178">
        <v>0</v>
      </c>
      <c r="O862" s="162">
        <v>281.3</v>
      </c>
      <c r="P862" s="162">
        <v>2173606.11</v>
      </c>
      <c r="Q862" s="178">
        <v>0</v>
      </c>
      <c r="R862" s="178">
        <v>0</v>
      </c>
      <c r="S862" s="178">
        <v>0</v>
      </c>
      <c r="T862" s="178">
        <v>0</v>
      </c>
      <c r="U862" s="178">
        <v>0</v>
      </c>
      <c r="V862" s="178">
        <v>0</v>
      </c>
      <c r="W862" s="178">
        <v>0</v>
      </c>
      <c r="X862" s="178">
        <v>0</v>
      </c>
      <c r="Y862" s="178">
        <v>0</v>
      </c>
      <c r="Z862" s="178">
        <v>0</v>
      </c>
      <c r="AA862" s="178">
        <v>0</v>
      </c>
      <c r="AB862" s="178">
        <v>0</v>
      </c>
      <c r="AC862" s="178">
        <v>0</v>
      </c>
      <c r="AD862" s="178">
        <v>0</v>
      </c>
      <c r="AE862" s="162">
        <f>ROUND(P862*2.14%,2)</f>
        <v>46515.17</v>
      </c>
      <c r="AF862" s="162">
        <v>150000</v>
      </c>
      <c r="AG862" s="178">
        <v>0</v>
      </c>
      <c r="AH862" s="138">
        <v>2025</v>
      </c>
      <c r="AI862" s="138">
        <v>2025</v>
      </c>
      <c r="AJ862" s="138">
        <v>2025</v>
      </c>
      <c r="AK862" s="169"/>
      <c r="AL862" s="169"/>
      <c r="AM862" s="169"/>
      <c r="AN862" s="169"/>
      <c r="AO862" s="170" t="s">
        <v>16935</v>
      </c>
      <c r="AP862" s="170" t="s">
        <v>16951</v>
      </c>
      <c r="AQ862" s="170">
        <v>0</v>
      </c>
      <c r="AR862" s="170" t="s">
        <v>16955</v>
      </c>
      <c r="AS862" s="170" t="s">
        <v>16938</v>
      </c>
      <c r="AT862" s="170">
        <v>0</v>
      </c>
      <c r="AU862" s="170"/>
      <c r="AV862" s="170"/>
      <c r="AW862" s="170"/>
      <c r="AX862" s="170"/>
      <c r="AY862" s="170" t="s">
        <v>775</v>
      </c>
      <c r="AZ862" s="171">
        <v>299.7</v>
      </c>
      <c r="BA862" s="171">
        <v>294</v>
      </c>
      <c r="BB862" s="170" t="s">
        <v>2966</v>
      </c>
      <c r="BC862" s="170" t="s">
        <v>16998</v>
      </c>
      <c r="BD862" s="172"/>
      <c r="BE862" s="173">
        <f t="shared" si="396"/>
        <v>12.699999999999989</v>
      </c>
      <c r="BL862" s="118" t="str">
        <f t="shared" si="397"/>
        <v>226.300</v>
      </c>
      <c r="BO862" s="118" t="s">
        <v>3309</v>
      </c>
      <c r="BP862" s="118" t="s">
        <v>667</v>
      </c>
      <c r="BQ862" s="118" t="s">
        <v>2983</v>
      </c>
      <c r="BW862" s="118" t="s">
        <v>3309</v>
      </c>
      <c r="BX862" s="118" t="s">
        <v>667</v>
      </c>
      <c r="BY862" s="118" t="s">
        <v>2983</v>
      </c>
      <c r="CJ862" s="164">
        <f t="shared" si="384"/>
        <v>-5.8207660913467407E-11</v>
      </c>
    </row>
    <row r="863" spans="1:88" x14ac:dyDescent="0.3">
      <c r="B863" s="196" t="s">
        <v>220</v>
      </c>
      <c r="C863" s="196"/>
      <c r="D863" s="196"/>
      <c r="E863" s="197"/>
      <c r="F863" s="161">
        <f>F864+F865</f>
        <v>18276811.52</v>
      </c>
      <c r="G863" s="162">
        <f t="shared" ref="G863:AG863" si="399">G864+G865</f>
        <v>0</v>
      </c>
      <c r="H863" s="162">
        <f t="shared" si="399"/>
        <v>0</v>
      </c>
      <c r="I863" s="162">
        <f t="shared" si="399"/>
        <v>0</v>
      </c>
      <c r="J863" s="162">
        <f t="shared" si="399"/>
        <v>0</v>
      </c>
      <c r="K863" s="162">
        <f t="shared" si="399"/>
        <v>0</v>
      </c>
      <c r="L863" s="162">
        <f t="shared" si="399"/>
        <v>0</v>
      </c>
      <c r="M863" s="163">
        <f t="shared" si="399"/>
        <v>0</v>
      </c>
      <c r="N863" s="162">
        <f t="shared" si="399"/>
        <v>0</v>
      </c>
      <c r="O863" s="162">
        <f t="shared" si="399"/>
        <v>2169.1999999999998</v>
      </c>
      <c r="P863" s="162">
        <f t="shared" si="399"/>
        <v>17502263.09</v>
      </c>
      <c r="Q863" s="162">
        <f t="shared" si="399"/>
        <v>0</v>
      </c>
      <c r="R863" s="162">
        <f t="shared" si="399"/>
        <v>0</v>
      </c>
      <c r="S863" s="162">
        <f t="shared" si="399"/>
        <v>0</v>
      </c>
      <c r="T863" s="162">
        <f t="shared" si="399"/>
        <v>0</v>
      </c>
      <c r="U863" s="162">
        <f t="shared" si="399"/>
        <v>0</v>
      </c>
      <c r="V863" s="162">
        <f t="shared" si="399"/>
        <v>0</v>
      </c>
      <c r="W863" s="162">
        <f t="shared" si="399"/>
        <v>0</v>
      </c>
      <c r="X863" s="162">
        <f t="shared" si="399"/>
        <v>0</v>
      </c>
      <c r="Y863" s="162">
        <f t="shared" si="399"/>
        <v>0</v>
      </c>
      <c r="Z863" s="162">
        <f t="shared" si="399"/>
        <v>0</v>
      </c>
      <c r="AA863" s="162">
        <f t="shared" si="399"/>
        <v>0</v>
      </c>
      <c r="AB863" s="162">
        <f t="shared" si="399"/>
        <v>0</v>
      </c>
      <c r="AC863" s="162">
        <f t="shared" si="399"/>
        <v>0</v>
      </c>
      <c r="AD863" s="162">
        <f t="shared" si="399"/>
        <v>0</v>
      </c>
      <c r="AE863" s="162">
        <f t="shared" si="399"/>
        <v>374548.43</v>
      </c>
      <c r="AF863" s="162">
        <f t="shared" si="399"/>
        <v>400000</v>
      </c>
      <c r="AG863" s="162">
        <f t="shared" si="399"/>
        <v>0</v>
      </c>
      <c r="AH863" s="138" t="s">
        <v>17012</v>
      </c>
      <c r="AI863" s="138" t="s">
        <v>17012</v>
      </c>
      <c r="AJ863" s="138" t="s">
        <v>17012</v>
      </c>
      <c r="AK863" s="169"/>
      <c r="AL863" s="169"/>
      <c r="AM863" s="169"/>
      <c r="AN863" s="169"/>
      <c r="AO863" s="170"/>
      <c r="AP863" s="170"/>
      <c r="AQ863" s="170"/>
      <c r="AR863" s="170"/>
      <c r="AS863" s="170"/>
      <c r="AT863" s="170"/>
      <c r="AU863" s="170"/>
      <c r="AV863" s="170"/>
      <c r="AW863" s="170"/>
      <c r="AX863" s="170"/>
      <c r="AY863" s="170"/>
      <c r="AZ863" s="171"/>
      <c r="BA863" s="171"/>
      <c r="BB863" s="170"/>
      <c r="BC863" s="170"/>
      <c r="BD863" s="172"/>
      <c r="BE863" s="173">
        <f t="shared" si="396"/>
        <v>-2169.1999999999998</v>
      </c>
      <c r="BL863" s="118" t="e">
        <f t="shared" si="397"/>
        <v>#N/A</v>
      </c>
      <c r="BO863" s="118" t="s">
        <v>649</v>
      </c>
      <c r="BP863" s="118" t="s">
        <v>666</v>
      </c>
      <c r="BQ863" s="118" t="s">
        <v>3310</v>
      </c>
      <c r="BW863" s="118" t="s">
        <v>649</v>
      </c>
      <c r="BX863" s="118" t="s">
        <v>666</v>
      </c>
      <c r="BY863" s="118" t="s">
        <v>3310</v>
      </c>
      <c r="CJ863" s="164">
        <f t="shared" si="384"/>
        <v>-2.9103830456733704E-10</v>
      </c>
    </row>
    <row r="864" spans="1:88" x14ac:dyDescent="0.3">
      <c r="A864" s="118">
        <v>1</v>
      </c>
      <c r="B864" s="165">
        <f>SUBTOTAL(9,$A$740:A864)</f>
        <v>99</v>
      </c>
      <c r="C864" s="165"/>
      <c r="D864" s="175" t="s">
        <v>245</v>
      </c>
      <c r="E864" s="198" t="s">
        <v>17417</v>
      </c>
      <c r="F864" s="162">
        <f t="shared" ref="F864:F865" si="400">G864+H864+I864+J864+K864+L864+N864+P864+R864+T864+V864+W864+X864+Y864+Z864+AA864+AB864+AC864+AD864+AE864+AF864+AG864</f>
        <v>8618546.2400000002</v>
      </c>
      <c r="G864" s="178">
        <v>0</v>
      </c>
      <c r="H864" s="178">
        <v>0</v>
      </c>
      <c r="I864" s="178">
        <v>0</v>
      </c>
      <c r="J864" s="178">
        <v>0</v>
      </c>
      <c r="K864" s="178">
        <v>0</v>
      </c>
      <c r="L864" s="178">
        <v>0</v>
      </c>
      <c r="M864" s="195">
        <v>0</v>
      </c>
      <c r="N864" s="178">
        <v>0</v>
      </c>
      <c r="O864" s="162">
        <v>1022.9</v>
      </c>
      <c r="P864" s="162">
        <v>8242163.9299999997</v>
      </c>
      <c r="Q864" s="178">
        <v>0</v>
      </c>
      <c r="R864" s="178">
        <v>0</v>
      </c>
      <c r="S864" s="178">
        <v>0</v>
      </c>
      <c r="T864" s="178">
        <v>0</v>
      </c>
      <c r="U864" s="178">
        <v>0</v>
      </c>
      <c r="V864" s="178">
        <v>0</v>
      </c>
      <c r="W864" s="178">
        <v>0</v>
      </c>
      <c r="X864" s="178">
        <v>0</v>
      </c>
      <c r="Y864" s="178">
        <v>0</v>
      </c>
      <c r="Z864" s="178">
        <v>0</v>
      </c>
      <c r="AA864" s="178">
        <v>0</v>
      </c>
      <c r="AB864" s="178">
        <v>0</v>
      </c>
      <c r="AC864" s="178">
        <v>0</v>
      </c>
      <c r="AD864" s="178">
        <v>0</v>
      </c>
      <c r="AE864" s="162">
        <f>ROUND(P864*2.14%,2)</f>
        <v>176382.31</v>
      </c>
      <c r="AF864" s="178">
        <v>200000</v>
      </c>
      <c r="AG864" s="178">
        <v>0</v>
      </c>
      <c r="AH864" s="138">
        <v>2025</v>
      </c>
      <c r="AI864" s="138">
        <v>2025</v>
      </c>
      <c r="AJ864" s="138">
        <v>2025</v>
      </c>
      <c r="AK864" s="169"/>
      <c r="AL864" s="169"/>
      <c r="AM864" s="169"/>
      <c r="AN864" s="169"/>
      <c r="AO864" s="170" t="s">
        <v>16953</v>
      </c>
      <c r="AP864" s="170" t="s">
        <v>16942</v>
      </c>
      <c r="AQ864" s="170">
        <v>0</v>
      </c>
      <c r="AR864" s="170" t="s">
        <v>16950</v>
      </c>
      <c r="AS864" s="170" t="s">
        <v>16944</v>
      </c>
      <c r="AT864" s="170" t="s">
        <v>16950</v>
      </c>
      <c r="AU864" s="170"/>
      <c r="AV864" s="170"/>
      <c r="AW864" s="170"/>
      <c r="AX864" s="170"/>
      <c r="AY864" s="170" t="s">
        <v>926</v>
      </c>
      <c r="AZ864" s="171">
        <v>966.3</v>
      </c>
      <c r="BA864" s="171">
        <v>1034.9000000000001</v>
      </c>
      <c r="BB864" s="170" t="s">
        <v>2966</v>
      </c>
      <c r="BC864" s="170" t="s">
        <v>16998</v>
      </c>
      <c r="BD864" s="172"/>
      <c r="BE864" s="173">
        <f t="shared" si="396"/>
        <v>12.000000000000114</v>
      </c>
      <c r="BL864" s="118" t="str">
        <f t="shared" si="397"/>
        <v>700.000</v>
      </c>
      <c r="BO864" s="118" t="s">
        <v>3311</v>
      </c>
      <c r="BP864" s="118" t="s">
        <v>787</v>
      </c>
      <c r="BQ864" s="118" t="s">
        <v>3312</v>
      </c>
      <c r="BW864" s="118" t="s">
        <v>3311</v>
      </c>
      <c r="BX864" s="118" t="s">
        <v>787</v>
      </c>
      <c r="BY864" s="118" t="s">
        <v>3312</v>
      </c>
      <c r="CJ864" s="164">
        <f t="shared" si="384"/>
        <v>5.2386894822120667E-10</v>
      </c>
    </row>
    <row r="865" spans="1:88" x14ac:dyDescent="0.3">
      <c r="A865" s="118">
        <v>1</v>
      </c>
      <c r="B865" s="165">
        <f>SUBTOTAL(9,$A$740:A865)</f>
        <v>100</v>
      </c>
      <c r="C865" s="165"/>
      <c r="D865" s="175" t="s">
        <v>246</v>
      </c>
      <c r="E865" s="198" t="s">
        <v>17417</v>
      </c>
      <c r="F865" s="162">
        <f t="shared" si="400"/>
        <v>9658265.2799999993</v>
      </c>
      <c r="G865" s="178">
        <v>0</v>
      </c>
      <c r="H865" s="178">
        <v>0</v>
      </c>
      <c r="I865" s="178">
        <v>0</v>
      </c>
      <c r="J865" s="178">
        <v>0</v>
      </c>
      <c r="K865" s="178">
        <v>0</v>
      </c>
      <c r="L865" s="178">
        <v>0</v>
      </c>
      <c r="M865" s="195">
        <v>0</v>
      </c>
      <c r="N865" s="178">
        <v>0</v>
      </c>
      <c r="O865" s="162">
        <v>1146.3</v>
      </c>
      <c r="P865" s="162">
        <v>9260099.1600000001</v>
      </c>
      <c r="Q865" s="178">
        <v>0</v>
      </c>
      <c r="R865" s="178">
        <v>0</v>
      </c>
      <c r="S865" s="178">
        <v>0</v>
      </c>
      <c r="T865" s="178">
        <v>0</v>
      </c>
      <c r="U865" s="178">
        <v>0</v>
      </c>
      <c r="V865" s="178">
        <v>0</v>
      </c>
      <c r="W865" s="178">
        <v>0</v>
      </c>
      <c r="X865" s="178">
        <v>0</v>
      </c>
      <c r="Y865" s="178">
        <v>0</v>
      </c>
      <c r="Z865" s="178">
        <v>0</v>
      </c>
      <c r="AA865" s="178">
        <v>0</v>
      </c>
      <c r="AB865" s="178">
        <v>0</v>
      </c>
      <c r="AC865" s="178">
        <v>0</v>
      </c>
      <c r="AD865" s="178">
        <v>0</v>
      </c>
      <c r="AE865" s="162">
        <f>ROUND(P865*2.14%,2)</f>
        <v>198166.12</v>
      </c>
      <c r="AF865" s="178">
        <v>200000</v>
      </c>
      <c r="AG865" s="178">
        <v>0</v>
      </c>
      <c r="AH865" s="138">
        <v>2025</v>
      </c>
      <c r="AI865" s="138">
        <v>2025</v>
      </c>
      <c r="AJ865" s="138">
        <v>2025</v>
      </c>
      <c r="AK865" s="169"/>
      <c r="AL865" s="169"/>
      <c r="AM865" s="169"/>
      <c r="AN865" s="169"/>
      <c r="AO865" s="170" t="s">
        <v>16940</v>
      </c>
      <c r="AP865" s="170" t="s">
        <v>16937</v>
      </c>
      <c r="AQ865" s="170">
        <v>0</v>
      </c>
      <c r="AR865" s="170" t="s">
        <v>16952</v>
      </c>
      <c r="AS865" s="170" t="s">
        <v>16957</v>
      </c>
      <c r="AT865" s="170" t="s">
        <v>16942</v>
      </c>
      <c r="AU865" s="170"/>
      <c r="AV865" s="170"/>
      <c r="AW865" s="170"/>
      <c r="AX865" s="170"/>
      <c r="AY865" s="170" t="s">
        <v>614</v>
      </c>
      <c r="AZ865" s="171">
        <v>3122.4</v>
      </c>
      <c r="BA865" s="171" t="s">
        <v>2983</v>
      </c>
      <c r="BB865" s="170" t="s">
        <v>2966</v>
      </c>
      <c r="BC865" s="170" t="s">
        <v>16998</v>
      </c>
      <c r="BD865" s="172"/>
      <c r="BE865" s="173" t="e">
        <f t="shared" si="396"/>
        <v>#VALUE!</v>
      </c>
      <c r="BL865" s="118" t="str">
        <f t="shared" si="397"/>
        <v>нет данных</v>
      </c>
      <c r="BO865" s="118" t="s">
        <v>3313</v>
      </c>
      <c r="BP865" s="118" t="s">
        <v>2983</v>
      </c>
      <c r="BQ865" s="118" t="s">
        <v>3314</v>
      </c>
      <c r="BW865" s="118" t="s">
        <v>3313</v>
      </c>
      <c r="BX865" s="118" t="s">
        <v>2983</v>
      </c>
      <c r="BY865" s="118" t="s">
        <v>3314</v>
      </c>
      <c r="CJ865" s="164">
        <f t="shared" si="384"/>
        <v>-8.149072527885437E-10</v>
      </c>
    </row>
    <row r="866" spans="1:88" x14ac:dyDescent="0.3">
      <c r="B866" s="196" t="s">
        <v>221</v>
      </c>
      <c r="C866" s="196"/>
      <c r="D866" s="196"/>
      <c r="E866" s="197"/>
      <c r="F866" s="161">
        <f>F867+F868</f>
        <v>12674630.079999998</v>
      </c>
      <c r="G866" s="162">
        <f t="shared" ref="G866:AG866" si="401">G867+G868</f>
        <v>0</v>
      </c>
      <c r="H866" s="162">
        <f t="shared" si="401"/>
        <v>0</v>
      </c>
      <c r="I866" s="162">
        <f t="shared" si="401"/>
        <v>0</v>
      </c>
      <c r="J866" s="162">
        <f t="shared" si="401"/>
        <v>0</v>
      </c>
      <c r="K866" s="162">
        <f t="shared" si="401"/>
        <v>0</v>
      </c>
      <c r="L866" s="162">
        <f t="shared" si="401"/>
        <v>0</v>
      </c>
      <c r="M866" s="163">
        <f t="shared" si="401"/>
        <v>0</v>
      </c>
      <c r="N866" s="162">
        <f t="shared" si="401"/>
        <v>0</v>
      </c>
      <c r="O866" s="162">
        <f t="shared" si="401"/>
        <v>1504.3</v>
      </c>
      <c r="P866" s="162">
        <f t="shared" si="401"/>
        <v>12056618.449999999</v>
      </c>
      <c r="Q866" s="162">
        <f t="shared" si="401"/>
        <v>0</v>
      </c>
      <c r="R866" s="162">
        <f t="shared" si="401"/>
        <v>0</v>
      </c>
      <c r="S866" s="162">
        <f t="shared" si="401"/>
        <v>0</v>
      </c>
      <c r="T866" s="162">
        <f t="shared" si="401"/>
        <v>0</v>
      </c>
      <c r="U866" s="162">
        <f t="shared" si="401"/>
        <v>0</v>
      </c>
      <c r="V866" s="162">
        <f t="shared" si="401"/>
        <v>0</v>
      </c>
      <c r="W866" s="162">
        <f t="shared" si="401"/>
        <v>0</v>
      </c>
      <c r="X866" s="162">
        <f t="shared" si="401"/>
        <v>0</v>
      </c>
      <c r="Y866" s="162">
        <f t="shared" si="401"/>
        <v>0</v>
      </c>
      <c r="Z866" s="162">
        <f t="shared" si="401"/>
        <v>0</v>
      </c>
      <c r="AA866" s="162">
        <f t="shared" si="401"/>
        <v>0</v>
      </c>
      <c r="AB866" s="162">
        <f t="shared" si="401"/>
        <v>0</v>
      </c>
      <c r="AC866" s="162">
        <f t="shared" si="401"/>
        <v>0</v>
      </c>
      <c r="AD866" s="162">
        <f t="shared" si="401"/>
        <v>0</v>
      </c>
      <c r="AE866" s="162">
        <f t="shared" si="401"/>
        <v>258011.63</v>
      </c>
      <c r="AF866" s="162">
        <f t="shared" si="401"/>
        <v>360000</v>
      </c>
      <c r="AG866" s="162">
        <f t="shared" si="401"/>
        <v>0</v>
      </c>
      <c r="AH866" s="138" t="s">
        <v>17012</v>
      </c>
      <c r="AI866" s="138" t="s">
        <v>17012</v>
      </c>
      <c r="AJ866" s="138" t="s">
        <v>17012</v>
      </c>
      <c r="AK866" s="169"/>
      <c r="AL866" s="169"/>
      <c r="AM866" s="169"/>
      <c r="AN866" s="169"/>
      <c r="AO866" s="170"/>
      <c r="AP866" s="170"/>
      <c r="AQ866" s="170"/>
      <c r="AR866" s="170"/>
      <c r="AS866" s="170"/>
      <c r="AT866" s="170"/>
      <c r="AU866" s="170"/>
      <c r="AV866" s="170"/>
      <c r="AW866" s="170"/>
      <c r="AX866" s="170"/>
      <c r="AY866" s="170"/>
      <c r="AZ866" s="171"/>
      <c r="BA866" s="171"/>
      <c r="BB866" s="170"/>
      <c r="BC866" s="170"/>
      <c r="BD866" s="172"/>
      <c r="BE866" s="173">
        <f t="shared" si="396"/>
        <v>-1504.3</v>
      </c>
      <c r="BL866" s="118" t="e">
        <f t="shared" si="397"/>
        <v>#N/A</v>
      </c>
      <c r="BO866" s="118" t="s">
        <v>3315</v>
      </c>
      <c r="BP866" s="118" t="s">
        <v>2983</v>
      </c>
      <c r="BQ866" s="118" t="s">
        <v>1794</v>
      </c>
      <c r="BW866" s="118" t="s">
        <v>3315</v>
      </c>
      <c r="BX866" s="118" t="s">
        <v>2983</v>
      </c>
      <c r="BY866" s="118" t="s">
        <v>1794</v>
      </c>
      <c r="CJ866" s="164">
        <f t="shared" si="384"/>
        <v>-1.0477378964424133E-9</v>
      </c>
    </row>
    <row r="867" spans="1:88" x14ac:dyDescent="0.3">
      <c r="A867" s="118">
        <v>1</v>
      </c>
      <c r="B867" s="165">
        <f>SUBTOTAL(9,$A$740:A867)</f>
        <v>101</v>
      </c>
      <c r="C867" s="165"/>
      <c r="D867" s="175" t="s">
        <v>251</v>
      </c>
      <c r="E867" s="198" t="s">
        <v>17417</v>
      </c>
      <c r="F867" s="162">
        <f t="shared" ref="F867:F868" si="402">G867+H867+I867+J867+K867+L867+N867+P867+R867+T867+V867+W867+X867+Y867+Z867+AA867+AB867+AC867+AD867+AE867+AF867+AG867</f>
        <v>5383115.8399999999</v>
      </c>
      <c r="G867" s="178">
        <v>0</v>
      </c>
      <c r="H867" s="178">
        <v>0</v>
      </c>
      <c r="I867" s="178">
        <v>0</v>
      </c>
      <c r="J867" s="178">
        <v>0</v>
      </c>
      <c r="K867" s="178">
        <v>0</v>
      </c>
      <c r="L867" s="178">
        <v>0</v>
      </c>
      <c r="M867" s="195">
        <v>0</v>
      </c>
      <c r="N867" s="178">
        <v>0</v>
      </c>
      <c r="O867" s="162">
        <v>638.9</v>
      </c>
      <c r="P867" s="162">
        <v>5094102.0599999996</v>
      </c>
      <c r="Q867" s="178">
        <v>0</v>
      </c>
      <c r="R867" s="178">
        <v>0</v>
      </c>
      <c r="S867" s="178">
        <v>0</v>
      </c>
      <c r="T867" s="178">
        <v>0</v>
      </c>
      <c r="U867" s="178">
        <v>0</v>
      </c>
      <c r="V867" s="178">
        <v>0</v>
      </c>
      <c r="W867" s="178">
        <v>0</v>
      </c>
      <c r="X867" s="178">
        <v>0</v>
      </c>
      <c r="Y867" s="178">
        <v>0</v>
      </c>
      <c r="Z867" s="178">
        <v>0</v>
      </c>
      <c r="AA867" s="178">
        <v>0</v>
      </c>
      <c r="AB867" s="178">
        <v>0</v>
      </c>
      <c r="AC867" s="178">
        <v>0</v>
      </c>
      <c r="AD867" s="178">
        <v>0</v>
      </c>
      <c r="AE867" s="162">
        <f>ROUND(P867*2.14%,2)</f>
        <v>109013.78</v>
      </c>
      <c r="AF867" s="162">
        <v>180000</v>
      </c>
      <c r="AG867" s="178">
        <v>0</v>
      </c>
      <c r="AH867" s="138">
        <v>2025</v>
      </c>
      <c r="AI867" s="138">
        <v>2025</v>
      </c>
      <c r="AJ867" s="138">
        <v>2025</v>
      </c>
      <c r="AK867" s="169"/>
      <c r="AL867" s="169"/>
      <c r="AM867" s="169"/>
      <c r="AN867" s="169"/>
      <c r="AO867" s="170" t="s">
        <v>16953</v>
      </c>
      <c r="AP867" s="170" t="s">
        <v>16942</v>
      </c>
      <c r="AQ867" s="170">
        <v>0</v>
      </c>
      <c r="AR867" s="170" t="s">
        <v>16936</v>
      </c>
      <c r="AS867" s="170" t="s">
        <v>16944</v>
      </c>
      <c r="AT867" s="170" t="s">
        <v>16950</v>
      </c>
      <c r="AU867" s="170"/>
      <c r="AV867" s="170"/>
      <c r="AW867" s="170"/>
      <c r="AX867" s="170"/>
      <c r="AY867" s="170" t="s">
        <v>1267</v>
      </c>
      <c r="AZ867" s="171">
        <v>2658.84</v>
      </c>
      <c r="BA867" s="171">
        <v>638.9</v>
      </c>
      <c r="BB867" s="170" t="s">
        <v>2966</v>
      </c>
      <c r="BC867" s="170" t="s">
        <v>16998</v>
      </c>
      <c r="BD867" s="172"/>
      <c r="BE867" s="173">
        <f t="shared" si="396"/>
        <v>0</v>
      </c>
      <c r="BL867" s="118" t="str">
        <f t="shared" si="397"/>
        <v>560.480</v>
      </c>
      <c r="BO867" s="118" t="s">
        <v>3316</v>
      </c>
      <c r="BP867" s="118" t="s">
        <v>1139</v>
      </c>
      <c r="BQ867" s="118" t="s">
        <v>3318</v>
      </c>
      <c r="BW867" s="118" t="s">
        <v>3316</v>
      </c>
      <c r="BX867" s="118" t="s">
        <v>1139</v>
      </c>
      <c r="BY867" s="118" t="s">
        <v>3318</v>
      </c>
      <c r="CJ867" s="164">
        <f t="shared" si="384"/>
        <v>2.6193447411060333E-10</v>
      </c>
    </row>
    <row r="868" spans="1:88" x14ac:dyDescent="0.3">
      <c r="A868" s="118">
        <v>1</v>
      </c>
      <c r="B868" s="165">
        <f>SUBTOTAL(9,$A$740:A868)</f>
        <v>102</v>
      </c>
      <c r="C868" s="165"/>
      <c r="D868" s="175" t="s">
        <v>247</v>
      </c>
      <c r="E868" s="198" t="s">
        <v>17417</v>
      </c>
      <c r="F868" s="162">
        <f t="shared" si="402"/>
        <v>7291514.2399999993</v>
      </c>
      <c r="G868" s="178">
        <v>0</v>
      </c>
      <c r="H868" s="178">
        <v>0</v>
      </c>
      <c r="I868" s="178">
        <v>0</v>
      </c>
      <c r="J868" s="178">
        <v>0</v>
      </c>
      <c r="K868" s="178">
        <v>0</v>
      </c>
      <c r="L868" s="178">
        <v>0</v>
      </c>
      <c r="M868" s="195">
        <v>0</v>
      </c>
      <c r="N868" s="178">
        <v>0</v>
      </c>
      <c r="O868" s="162">
        <v>865.4</v>
      </c>
      <c r="P868" s="162">
        <v>6962516.3899999997</v>
      </c>
      <c r="Q868" s="178">
        <v>0</v>
      </c>
      <c r="R868" s="178">
        <v>0</v>
      </c>
      <c r="S868" s="178">
        <v>0</v>
      </c>
      <c r="T868" s="178">
        <v>0</v>
      </c>
      <c r="U868" s="178">
        <v>0</v>
      </c>
      <c r="V868" s="178">
        <v>0</v>
      </c>
      <c r="W868" s="178">
        <v>0</v>
      </c>
      <c r="X868" s="178">
        <v>0</v>
      </c>
      <c r="Y868" s="178">
        <v>0</v>
      </c>
      <c r="Z868" s="178">
        <v>0</v>
      </c>
      <c r="AA868" s="178">
        <v>0</v>
      </c>
      <c r="AB868" s="178">
        <v>0</v>
      </c>
      <c r="AC868" s="178">
        <v>0</v>
      </c>
      <c r="AD868" s="178">
        <v>0</v>
      </c>
      <c r="AE868" s="162">
        <f>ROUND(P868*2.14%,2)</f>
        <v>148997.85</v>
      </c>
      <c r="AF868" s="162">
        <v>180000</v>
      </c>
      <c r="AG868" s="178">
        <v>0</v>
      </c>
      <c r="AH868" s="138">
        <v>2025</v>
      </c>
      <c r="AI868" s="138">
        <v>2025</v>
      </c>
      <c r="AJ868" s="138">
        <v>2025</v>
      </c>
      <c r="AK868" s="169"/>
      <c r="AL868" s="169"/>
      <c r="AM868" s="169"/>
      <c r="AN868" s="169"/>
      <c r="AO868" s="170" t="s">
        <v>16953</v>
      </c>
      <c r="AP868" s="170" t="s">
        <v>16937</v>
      </c>
      <c r="AQ868" s="170">
        <v>0</v>
      </c>
      <c r="AR868" s="170" t="s">
        <v>16947</v>
      </c>
      <c r="AS868" s="170" t="s">
        <v>16957</v>
      </c>
      <c r="AT868" s="170" t="s">
        <v>16950</v>
      </c>
      <c r="AU868" s="170"/>
      <c r="AV868" s="170"/>
      <c r="AW868" s="170"/>
      <c r="AX868" s="170"/>
      <c r="AY868" s="170" t="s">
        <v>1013</v>
      </c>
      <c r="AZ868" s="171">
        <v>3651.64</v>
      </c>
      <c r="BA868" s="171">
        <v>865.4</v>
      </c>
      <c r="BB868" s="170" t="s">
        <v>2966</v>
      </c>
      <c r="BC868" s="170" t="s">
        <v>16998</v>
      </c>
      <c r="BD868" s="172"/>
      <c r="BE868" s="173">
        <f t="shared" si="396"/>
        <v>0</v>
      </c>
      <c r="BL868" s="118" t="str">
        <f t="shared" si="397"/>
        <v>773.300</v>
      </c>
      <c r="BO868" s="118" t="s">
        <v>3319</v>
      </c>
      <c r="BP868" s="118" t="s">
        <v>2979</v>
      </c>
      <c r="BQ868" s="118" t="s">
        <v>3304</v>
      </c>
      <c r="BW868" s="118" t="s">
        <v>3319</v>
      </c>
      <c r="BX868" s="118" t="s">
        <v>2979</v>
      </c>
      <c r="BY868" s="118" t="s">
        <v>3304</v>
      </c>
      <c r="CJ868" s="164">
        <f t="shared" si="384"/>
        <v>-3.7834979593753815E-10</v>
      </c>
    </row>
    <row r="869" spans="1:88" x14ac:dyDescent="0.3">
      <c r="B869" s="196" t="s">
        <v>222</v>
      </c>
      <c r="C869" s="196"/>
      <c r="D869" s="196"/>
      <c r="E869" s="197"/>
      <c r="F869" s="161">
        <f>F870+F871+F872+F873+F874</f>
        <v>17698274.210000001</v>
      </c>
      <c r="G869" s="162">
        <f t="shared" ref="G869:AG869" si="403">G870+G871+G872+G873+G874</f>
        <v>0</v>
      </c>
      <c r="H869" s="162">
        <f t="shared" si="403"/>
        <v>0</v>
      </c>
      <c r="I869" s="162">
        <f t="shared" si="403"/>
        <v>4183398.13</v>
      </c>
      <c r="J869" s="162">
        <f t="shared" si="403"/>
        <v>0</v>
      </c>
      <c r="K869" s="162">
        <f t="shared" si="403"/>
        <v>0</v>
      </c>
      <c r="L869" s="162">
        <f t="shared" si="403"/>
        <v>0</v>
      </c>
      <c r="M869" s="163">
        <f t="shared" si="403"/>
        <v>0</v>
      </c>
      <c r="N869" s="162">
        <f t="shared" si="403"/>
        <v>0</v>
      </c>
      <c r="O869" s="162">
        <f t="shared" si="403"/>
        <v>1223.0999999999999</v>
      </c>
      <c r="P869" s="162">
        <f t="shared" si="403"/>
        <v>9619494.1799999997</v>
      </c>
      <c r="Q869" s="162">
        <f t="shared" si="403"/>
        <v>0</v>
      </c>
      <c r="R869" s="162">
        <f t="shared" si="403"/>
        <v>0</v>
      </c>
      <c r="S869" s="162">
        <f t="shared" si="403"/>
        <v>0</v>
      </c>
      <c r="T869" s="162">
        <f t="shared" si="403"/>
        <v>0</v>
      </c>
      <c r="U869" s="162">
        <f t="shared" si="403"/>
        <v>88.83</v>
      </c>
      <c r="V869" s="162">
        <f t="shared" si="403"/>
        <v>2790287.84</v>
      </c>
      <c r="W869" s="162">
        <f t="shared" si="403"/>
        <v>0</v>
      </c>
      <c r="X869" s="162">
        <f t="shared" si="403"/>
        <v>0</v>
      </c>
      <c r="Y869" s="162">
        <f t="shared" si="403"/>
        <v>0</v>
      </c>
      <c r="Z869" s="162">
        <f t="shared" si="403"/>
        <v>0</v>
      </c>
      <c r="AA869" s="162">
        <f t="shared" si="403"/>
        <v>0</v>
      </c>
      <c r="AB869" s="162">
        <f t="shared" si="403"/>
        <v>0</v>
      </c>
      <c r="AC869" s="162">
        <f t="shared" si="403"/>
        <v>0</v>
      </c>
      <c r="AD869" s="162">
        <f t="shared" si="403"/>
        <v>0</v>
      </c>
      <c r="AE869" s="162">
        <f t="shared" si="403"/>
        <v>355094.06000000006</v>
      </c>
      <c r="AF869" s="162">
        <f t="shared" si="403"/>
        <v>750000</v>
      </c>
      <c r="AG869" s="162">
        <f t="shared" si="403"/>
        <v>0</v>
      </c>
      <c r="AH869" s="138" t="s">
        <v>17012</v>
      </c>
      <c r="AI869" s="138" t="s">
        <v>17012</v>
      </c>
      <c r="AJ869" s="138" t="s">
        <v>17012</v>
      </c>
      <c r="AK869" s="169"/>
      <c r="AL869" s="169"/>
      <c r="AM869" s="169"/>
      <c r="AN869" s="169"/>
      <c r="AO869" s="170"/>
      <c r="AP869" s="170"/>
      <c r="AQ869" s="170"/>
      <c r="AR869" s="170"/>
      <c r="AS869" s="170"/>
      <c r="AT869" s="170"/>
      <c r="AU869" s="170"/>
      <c r="AV869" s="170"/>
      <c r="AW869" s="170"/>
      <c r="AX869" s="170"/>
      <c r="AY869" s="170"/>
      <c r="AZ869" s="171"/>
      <c r="BA869" s="171"/>
      <c r="BB869" s="170"/>
      <c r="BC869" s="170"/>
      <c r="BD869" s="172"/>
      <c r="BE869" s="173">
        <f t="shared" si="396"/>
        <v>-1223.0999999999999</v>
      </c>
      <c r="BL869" s="118" t="e">
        <f t="shared" si="397"/>
        <v>#N/A</v>
      </c>
      <c r="BO869" s="118" t="s">
        <v>3320</v>
      </c>
      <c r="BP869" s="118" t="s">
        <v>780</v>
      </c>
      <c r="BQ869" s="118" t="s">
        <v>698</v>
      </c>
      <c r="BW869" s="118" t="s">
        <v>3320</v>
      </c>
      <c r="BX869" s="118" t="s">
        <v>780</v>
      </c>
      <c r="BY869" s="118" t="s">
        <v>698</v>
      </c>
      <c r="CJ869" s="164">
        <f t="shared" si="384"/>
        <v>2.3283064365386963E-9</v>
      </c>
    </row>
    <row r="870" spans="1:88" x14ac:dyDescent="0.3">
      <c r="A870" s="118">
        <v>1</v>
      </c>
      <c r="B870" s="165">
        <f>SUBTOTAL(9,$A$740:A870)</f>
        <v>103</v>
      </c>
      <c r="C870" s="165"/>
      <c r="D870" s="175" t="s">
        <v>252</v>
      </c>
      <c r="E870" s="198" t="s">
        <v>17417</v>
      </c>
      <c r="F870" s="162">
        <f t="shared" ref="F870:F874" si="404">G870+H870+I870+J870+K870+L870+N870+P870+R870+T870+V870+W870+X870+Y870+Z870+AA870+AB870+AC870+AD870+AE870+AF870+AG870</f>
        <v>4392922.8499999996</v>
      </c>
      <c r="G870" s="178">
        <v>0</v>
      </c>
      <c r="H870" s="178">
        <v>0</v>
      </c>
      <c r="I870" s="178">
        <v>4183398.13</v>
      </c>
      <c r="J870" s="178">
        <v>0</v>
      </c>
      <c r="K870" s="178">
        <v>0</v>
      </c>
      <c r="L870" s="178">
        <v>0</v>
      </c>
      <c r="M870" s="195">
        <v>0</v>
      </c>
      <c r="N870" s="178">
        <v>0</v>
      </c>
      <c r="O870" s="162">
        <v>0</v>
      </c>
      <c r="P870" s="231">
        <v>0</v>
      </c>
      <c r="Q870" s="178">
        <v>0</v>
      </c>
      <c r="R870" s="178">
        <v>0</v>
      </c>
      <c r="S870" s="178">
        <v>0</v>
      </c>
      <c r="T870" s="178">
        <v>0</v>
      </c>
      <c r="U870" s="178">
        <v>0</v>
      </c>
      <c r="V870" s="178">
        <v>0</v>
      </c>
      <c r="W870" s="178">
        <v>0</v>
      </c>
      <c r="X870" s="178">
        <v>0</v>
      </c>
      <c r="Y870" s="178">
        <v>0</v>
      </c>
      <c r="Z870" s="178">
        <v>0</v>
      </c>
      <c r="AA870" s="178">
        <v>0</v>
      </c>
      <c r="AB870" s="178">
        <v>0</v>
      </c>
      <c r="AC870" s="178">
        <v>0</v>
      </c>
      <c r="AD870" s="178">
        <v>0</v>
      </c>
      <c r="AE870" s="178">
        <f>ROUND(I870*2.14%,2)</f>
        <v>89524.72</v>
      </c>
      <c r="AF870" s="178">
        <v>120000</v>
      </c>
      <c r="AG870" s="178">
        <v>0</v>
      </c>
      <c r="AH870" s="138">
        <v>2025</v>
      </c>
      <c r="AI870" s="138">
        <v>2025</v>
      </c>
      <c r="AJ870" s="138">
        <v>2025</v>
      </c>
      <c r="AK870" s="169"/>
      <c r="AL870" s="169"/>
      <c r="AM870" s="169"/>
      <c r="AN870" s="169"/>
      <c r="AO870" s="170">
        <v>2015</v>
      </c>
      <c r="AP870" s="170" t="s">
        <v>16940</v>
      </c>
      <c r="AQ870" s="170">
        <v>0</v>
      </c>
      <c r="AR870" s="170" t="s">
        <v>16954</v>
      </c>
      <c r="AS870" s="170" t="s">
        <v>16936</v>
      </c>
      <c r="AT870" s="170" t="s">
        <v>16943</v>
      </c>
      <c r="AU870" s="170"/>
      <c r="AV870" s="170" t="s">
        <v>16961</v>
      </c>
      <c r="AW870" s="174">
        <v>1225098.74</v>
      </c>
      <c r="AX870" s="174">
        <v>1676111.39</v>
      </c>
      <c r="AY870" s="170" t="s">
        <v>810</v>
      </c>
      <c r="AZ870" s="171">
        <v>3464.4</v>
      </c>
      <c r="BA870" s="171">
        <v>1150</v>
      </c>
      <c r="BB870" s="170" t="s">
        <v>2966</v>
      </c>
      <c r="BC870" s="170" t="s">
        <v>3243</v>
      </c>
      <c r="BD870" s="172"/>
      <c r="BE870" s="173">
        <f t="shared" si="396"/>
        <v>1150</v>
      </c>
      <c r="BL870" s="118" t="str">
        <f t="shared" si="397"/>
        <v>831.570</v>
      </c>
      <c r="BO870" s="118" t="s">
        <v>3321</v>
      </c>
      <c r="BP870" s="118" t="s">
        <v>2979</v>
      </c>
      <c r="BQ870" s="118" t="s">
        <v>2391</v>
      </c>
      <c r="BW870" s="118" t="s">
        <v>3321</v>
      </c>
      <c r="BX870" s="118" t="s">
        <v>2979</v>
      </c>
      <c r="BY870" s="118" t="s">
        <v>2391</v>
      </c>
      <c r="CJ870" s="164">
        <f t="shared" si="384"/>
        <v>-2.6193447411060333E-10</v>
      </c>
    </row>
    <row r="871" spans="1:88" x14ac:dyDescent="0.3">
      <c r="A871" s="118">
        <v>1</v>
      </c>
      <c r="B871" s="165">
        <f>SUBTOTAL(9,$A$740:A871)</f>
        <v>104</v>
      </c>
      <c r="C871" s="165"/>
      <c r="D871" s="175" t="s">
        <v>253</v>
      </c>
      <c r="E871" s="198" t="s">
        <v>17417</v>
      </c>
      <c r="F871" s="162">
        <f t="shared" si="404"/>
        <v>3000000</v>
      </c>
      <c r="G871" s="178">
        <v>0</v>
      </c>
      <c r="H871" s="178">
        <v>0</v>
      </c>
      <c r="I871" s="178">
        <v>0</v>
      </c>
      <c r="J871" s="178">
        <v>0</v>
      </c>
      <c r="K871" s="178">
        <v>0</v>
      </c>
      <c r="L871" s="178">
        <v>0</v>
      </c>
      <c r="M871" s="195">
        <v>0</v>
      </c>
      <c r="N871" s="178">
        <v>0</v>
      </c>
      <c r="O871" s="162">
        <v>0</v>
      </c>
      <c r="P871" s="231">
        <v>0</v>
      </c>
      <c r="Q871" s="178">
        <v>0</v>
      </c>
      <c r="R871" s="178">
        <v>0</v>
      </c>
      <c r="S871" s="178">
        <v>0</v>
      </c>
      <c r="T871" s="178">
        <v>0</v>
      </c>
      <c r="U871" s="178">
        <v>88.83</v>
      </c>
      <c r="V871" s="178">
        <v>2790287.84</v>
      </c>
      <c r="W871" s="178">
        <v>0</v>
      </c>
      <c r="X871" s="178">
        <v>0</v>
      </c>
      <c r="Y871" s="178">
        <v>0</v>
      </c>
      <c r="Z871" s="178">
        <v>0</v>
      </c>
      <c r="AA871" s="178">
        <v>0</v>
      </c>
      <c r="AB871" s="178">
        <v>0</v>
      </c>
      <c r="AC871" s="178">
        <v>0</v>
      </c>
      <c r="AD871" s="178">
        <v>0</v>
      </c>
      <c r="AE871" s="178">
        <f>ROUND(V871*2.14%,2)</f>
        <v>59712.160000000003</v>
      </c>
      <c r="AF871" s="178">
        <v>150000</v>
      </c>
      <c r="AG871" s="178">
        <v>0</v>
      </c>
      <c r="AH871" s="138">
        <v>2025</v>
      </c>
      <c r="AI871" s="138">
        <v>2025</v>
      </c>
      <c r="AJ871" s="138">
        <v>2025</v>
      </c>
      <c r="AK871" s="169"/>
      <c r="AL871" s="169"/>
      <c r="AM871" s="169"/>
      <c r="AN871" s="169"/>
      <c r="AO871" s="170" t="s">
        <v>16942</v>
      </c>
      <c r="AP871" s="170" t="s">
        <v>16945</v>
      </c>
      <c r="AQ871" s="170">
        <v>0</v>
      </c>
      <c r="AR871" s="170" t="s">
        <v>16956</v>
      </c>
      <c r="AS871" s="170" t="s">
        <v>16958</v>
      </c>
      <c r="AT871" s="170">
        <v>0</v>
      </c>
      <c r="AU871" s="170" t="s">
        <v>16966</v>
      </c>
      <c r="AV871" s="170"/>
      <c r="AW871" s="170"/>
      <c r="AX871" s="170"/>
      <c r="AY871" s="170" t="s">
        <v>631</v>
      </c>
      <c r="AZ871" s="171">
        <v>612.9</v>
      </c>
      <c r="BA871" s="171">
        <v>592</v>
      </c>
      <c r="BB871" s="170" t="s">
        <v>2966</v>
      </c>
      <c r="BC871" s="170" t="s">
        <v>1139</v>
      </c>
      <c r="BD871" s="172"/>
      <c r="BE871" s="173">
        <f t="shared" si="396"/>
        <v>592</v>
      </c>
      <c r="BL871" s="118" t="str">
        <f t="shared" si="397"/>
        <v>581.460</v>
      </c>
      <c r="BO871" s="118" t="s">
        <v>3323</v>
      </c>
      <c r="BP871" s="118" t="s">
        <v>2983</v>
      </c>
      <c r="BQ871" s="118" t="s">
        <v>3324</v>
      </c>
      <c r="BW871" s="118" t="s">
        <v>3323</v>
      </c>
      <c r="BX871" s="118" t="s">
        <v>2983</v>
      </c>
      <c r="BY871" s="118" t="s">
        <v>3324</v>
      </c>
      <c r="CJ871" s="164">
        <f t="shared" si="384"/>
        <v>1.4551915228366852E-10</v>
      </c>
    </row>
    <row r="872" spans="1:88" x14ac:dyDescent="0.3">
      <c r="A872" s="118">
        <v>1</v>
      </c>
      <c r="B872" s="165">
        <f>SUBTOTAL(9,$A$740:A872)</f>
        <v>105</v>
      </c>
      <c r="C872" s="165"/>
      <c r="D872" s="175" t="s">
        <v>254</v>
      </c>
      <c r="E872" s="198" t="s">
        <v>17417</v>
      </c>
      <c r="F872" s="162">
        <f t="shared" si="404"/>
        <v>4886848</v>
      </c>
      <c r="G872" s="178">
        <v>0</v>
      </c>
      <c r="H872" s="178">
        <v>0</v>
      </c>
      <c r="I872" s="178">
        <v>0</v>
      </c>
      <c r="J872" s="178">
        <v>0</v>
      </c>
      <c r="K872" s="178">
        <v>0</v>
      </c>
      <c r="L872" s="178">
        <v>0</v>
      </c>
      <c r="M872" s="195">
        <v>0</v>
      </c>
      <c r="N872" s="178">
        <v>0</v>
      </c>
      <c r="O872" s="162">
        <v>580</v>
      </c>
      <c r="P872" s="162">
        <v>4608231.84</v>
      </c>
      <c r="Q872" s="178">
        <v>0</v>
      </c>
      <c r="R872" s="178">
        <v>0</v>
      </c>
      <c r="S872" s="178">
        <v>0</v>
      </c>
      <c r="T872" s="178">
        <v>0</v>
      </c>
      <c r="U872" s="178">
        <v>0</v>
      </c>
      <c r="V872" s="178">
        <v>0</v>
      </c>
      <c r="W872" s="178">
        <v>0</v>
      </c>
      <c r="X872" s="178">
        <v>0</v>
      </c>
      <c r="Y872" s="178">
        <v>0</v>
      </c>
      <c r="Z872" s="178">
        <v>0</v>
      </c>
      <c r="AA872" s="178">
        <v>0</v>
      </c>
      <c r="AB872" s="178">
        <v>0</v>
      </c>
      <c r="AC872" s="178">
        <v>0</v>
      </c>
      <c r="AD872" s="178">
        <v>0</v>
      </c>
      <c r="AE872" s="162">
        <f>ROUND(P872*2.14%,2)</f>
        <v>98616.16</v>
      </c>
      <c r="AF872" s="162">
        <v>180000</v>
      </c>
      <c r="AG872" s="178">
        <v>0</v>
      </c>
      <c r="AH872" s="138">
        <v>2025</v>
      </c>
      <c r="AI872" s="138">
        <v>2025</v>
      </c>
      <c r="AJ872" s="138">
        <v>2025</v>
      </c>
      <c r="AK872" s="169"/>
      <c r="AL872" s="169"/>
      <c r="AM872" s="169"/>
      <c r="AN872" s="169"/>
      <c r="AO872" s="170" t="s">
        <v>16939</v>
      </c>
      <c r="AP872" s="170" t="s">
        <v>16945</v>
      </c>
      <c r="AQ872" s="170">
        <v>0</v>
      </c>
      <c r="AR872" s="170" t="s">
        <v>16948</v>
      </c>
      <c r="AS872" s="170" t="s">
        <v>16938</v>
      </c>
      <c r="AT872" s="170">
        <v>0</v>
      </c>
      <c r="AU872" s="170"/>
      <c r="AV872" s="170"/>
      <c r="AW872" s="170"/>
      <c r="AX872" s="170"/>
      <c r="AY872" s="170" t="s">
        <v>636</v>
      </c>
      <c r="AZ872" s="171">
        <v>638.79999999999995</v>
      </c>
      <c r="BA872" s="171">
        <v>580</v>
      </c>
      <c r="BB872" s="170" t="s">
        <v>2966</v>
      </c>
      <c r="BC872" s="170" t="s">
        <v>16998</v>
      </c>
      <c r="BD872" s="172"/>
      <c r="BE872" s="173">
        <f t="shared" si="396"/>
        <v>0</v>
      </c>
      <c r="BL872" s="118" t="str">
        <f t="shared" si="397"/>
        <v>744.000</v>
      </c>
      <c r="BO872" s="118" t="s">
        <v>3326</v>
      </c>
      <c r="BP872" s="118" t="s">
        <v>621</v>
      </c>
      <c r="BQ872" s="118" t="s">
        <v>3327</v>
      </c>
      <c r="BW872" s="118" t="s">
        <v>3326</v>
      </c>
      <c r="BX872" s="118" t="s">
        <v>621</v>
      </c>
      <c r="BY872" s="118" t="s">
        <v>3327</v>
      </c>
      <c r="CJ872" s="164">
        <f t="shared" si="384"/>
        <v>1.4551915228366852E-10</v>
      </c>
    </row>
    <row r="873" spans="1:88" x14ac:dyDescent="0.3">
      <c r="A873" s="118">
        <v>1</v>
      </c>
      <c r="B873" s="165">
        <f>SUBTOTAL(9,$A$740:A873)</f>
        <v>106</v>
      </c>
      <c r="C873" s="165"/>
      <c r="D873" s="175" t="s">
        <v>255</v>
      </c>
      <c r="E873" s="198" t="s">
        <v>17417</v>
      </c>
      <c r="F873" s="162">
        <f t="shared" si="404"/>
        <v>2864704</v>
      </c>
      <c r="G873" s="178">
        <v>0</v>
      </c>
      <c r="H873" s="178">
        <v>0</v>
      </c>
      <c r="I873" s="178">
        <v>0</v>
      </c>
      <c r="J873" s="178">
        <v>0</v>
      </c>
      <c r="K873" s="178">
        <v>0</v>
      </c>
      <c r="L873" s="178">
        <v>0</v>
      </c>
      <c r="M873" s="195">
        <v>0</v>
      </c>
      <c r="N873" s="178">
        <v>0</v>
      </c>
      <c r="O873" s="162">
        <v>340</v>
      </c>
      <c r="P873" s="162">
        <v>2657826.5099999998</v>
      </c>
      <c r="Q873" s="178">
        <v>0</v>
      </c>
      <c r="R873" s="178">
        <v>0</v>
      </c>
      <c r="S873" s="178">
        <v>0</v>
      </c>
      <c r="T873" s="178">
        <v>0</v>
      </c>
      <c r="U873" s="178">
        <v>0</v>
      </c>
      <c r="V873" s="178">
        <v>0</v>
      </c>
      <c r="W873" s="178">
        <v>0</v>
      </c>
      <c r="X873" s="178">
        <v>0</v>
      </c>
      <c r="Y873" s="178">
        <v>0</v>
      </c>
      <c r="Z873" s="178">
        <v>0</v>
      </c>
      <c r="AA873" s="178">
        <v>0</v>
      </c>
      <c r="AB873" s="178">
        <v>0</v>
      </c>
      <c r="AC873" s="178">
        <v>0</v>
      </c>
      <c r="AD873" s="178">
        <v>0</v>
      </c>
      <c r="AE873" s="162">
        <f>ROUND(P873*2.14%,2)</f>
        <v>56877.49</v>
      </c>
      <c r="AF873" s="162">
        <v>150000</v>
      </c>
      <c r="AG873" s="178">
        <v>0</v>
      </c>
      <c r="AH873" s="138">
        <v>2025</v>
      </c>
      <c r="AI873" s="138">
        <v>2025</v>
      </c>
      <c r="AJ873" s="138">
        <v>2025</v>
      </c>
      <c r="AK873" s="169"/>
      <c r="AL873" s="169"/>
      <c r="AM873" s="169"/>
      <c r="AN873" s="169"/>
      <c r="AO873" s="170" t="s">
        <v>16948</v>
      </c>
      <c r="AP873" s="170" t="s">
        <v>16939</v>
      </c>
      <c r="AQ873" s="170">
        <v>0</v>
      </c>
      <c r="AR873" s="170" t="s">
        <v>16937</v>
      </c>
      <c r="AS873" s="170" t="s">
        <v>16952</v>
      </c>
      <c r="AT873" s="170" t="s">
        <v>16947</v>
      </c>
      <c r="AU873" s="170"/>
      <c r="AV873" s="170"/>
      <c r="AW873" s="170"/>
      <c r="AX873" s="170"/>
      <c r="AY873" s="170" t="s">
        <v>663</v>
      </c>
      <c r="AZ873" s="171">
        <v>363.6</v>
      </c>
      <c r="BA873" s="171">
        <v>340</v>
      </c>
      <c r="BB873" s="170" t="s">
        <v>2966</v>
      </c>
      <c r="BC873" s="170" t="s">
        <v>16998</v>
      </c>
      <c r="BD873" s="172"/>
      <c r="BE873" s="173">
        <f t="shared" si="396"/>
        <v>0</v>
      </c>
      <c r="BL873" s="118" t="str">
        <f t="shared" si="397"/>
        <v>267.800</v>
      </c>
      <c r="BO873" s="118" t="s">
        <v>3328</v>
      </c>
      <c r="BP873" s="118" t="s">
        <v>3003</v>
      </c>
      <c r="BQ873" s="118" t="s">
        <v>1433</v>
      </c>
      <c r="BW873" s="118" t="s">
        <v>3328</v>
      </c>
      <c r="BX873" s="118" t="s">
        <v>3003</v>
      </c>
      <c r="BY873" s="118" t="s">
        <v>1433</v>
      </c>
      <c r="CJ873" s="164">
        <f t="shared" si="384"/>
        <v>2.3283064365386963E-10</v>
      </c>
    </row>
    <row r="874" spans="1:88" x14ac:dyDescent="0.3">
      <c r="A874" s="118">
        <v>1</v>
      </c>
      <c r="B874" s="165">
        <f>SUBTOTAL(9,$A$740:A874)</f>
        <v>107</v>
      </c>
      <c r="C874" s="165"/>
      <c r="D874" s="175" t="s">
        <v>256</v>
      </c>
      <c r="E874" s="198" t="s">
        <v>17417</v>
      </c>
      <c r="F874" s="162">
        <f t="shared" si="404"/>
        <v>2553799.36</v>
      </c>
      <c r="G874" s="178">
        <v>0</v>
      </c>
      <c r="H874" s="178">
        <v>0</v>
      </c>
      <c r="I874" s="178">
        <v>0</v>
      </c>
      <c r="J874" s="178">
        <v>0</v>
      </c>
      <c r="K874" s="178">
        <v>0</v>
      </c>
      <c r="L874" s="178">
        <v>0</v>
      </c>
      <c r="M874" s="195">
        <v>0</v>
      </c>
      <c r="N874" s="178">
        <v>0</v>
      </c>
      <c r="O874" s="162">
        <v>303.10000000000002</v>
      </c>
      <c r="P874" s="162">
        <v>2353435.83</v>
      </c>
      <c r="Q874" s="178">
        <v>0</v>
      </c>
      <c r="R874" s="178">
        <v>0</v>
      </c>
      <c r="S874" s="178">
        <v>0</v>
      </c>
      <c r="T874" s="178">
        <v>0</v>
      </c>
      <c r="U874" s="178">
        <v>0</v>
      </c>
      <c r="V874" s="178">
        <v>0</v>
      </c>
      <c r="W874" s="178">
        <v>0</v>
      </c>
      <c r="X874" s="178">
        <v>0</v>
      </c>
      <c r="Y874" s="178">
        <v>0</v>
      </c>
      <c r="Z874" s="178">
        <v>0</v>
      </c>
      <c r="AA874" s="178">
        <v>0</v>
      </c>
      <c r="AB874" s="178">
        <v>0</v>
      </c>
      <c r="AC874" s="178">
        <v>0</v>
      </c>
      <c r="AD874" s="178">
        <v>0</v>
      </c>
      <c r="AE874" s="162">
        <f>ROUND(P874*2.14%,2)</f>
        <v>50363.53</v>
      </c>
      <c r="AF874" s="162">
        <v>150000</v>
      </c>
      <c r="AG874" s="178">
        <v>0</v>
      </c>
      <c r="AH874" s="138">
        <v>2025</v>
      </c>
      <c r="AI874" s="138">
        <v>2025</v>
      </c>
      <c r="AJ874" s="138">
        <v>2025</v>
      </c>
      <c r="AK874" s="169"/>
      <c r="AL874" s="169"/>
      <c r="AM874" s="169"/>
      <c r="AN874" s="169"/>
      <c r="AO874" s="170" t="s">
        <v>16955</v>
      </c>
      <c r="AP874" s="170" t="s">
        <v>16945</v>
      </c>
      <c r="AQ874" s="170">
        <v>0</v>
      </c>
      <c r="AR874" s="170" t="s">
        <v>16950</v>
      </c>
      <c r="AS874" s="170" t="s">
        <v>16950</v>
      </c>
      <c r="AT874" s="170" t="s">
        <v>16943</v>
      </c>
      <c r="AU874" s="170"/>
      <c r="AV874" s="170"/>
      <c r="AW874" s="170"/>
      <c r="AX874" s="170"/>
      <c r="AY874" s="170" t="s">
        <v>657</v>
      </c>
      <c r="AZ874" s="171">
        <v>908.5</v>
      </c>
      <c r="BA874" s="171">
        <v>303.11</v>
      </c>
      <c r="BB874" s="170" t="s">
        <v>2966</v>
      </c>
      <c r="BC874" s="170" t="s">
        <v>16998</v>
      </c>
      <c r="BD874" s="172"/>
      <c r="BE874" s="173">
        <f t="shared" si="396"/>
        <v>9.9999999999909051E-3</v>
      </c>
      <c r="BL874" s="118" t="str">
        <f t="shared" si="397"/>
        <v>322.190</v>
      </c>
      <c r="BO874" s="118" t="s">
        <v>3329</v>
      </c>
      <c r="BP874" s="118" t="s">
        <v>1342</v>
      </c>
      <c r="BQ874" s="118" t="s">
        <v>3330</v>
      </c>
      <c r="BW874" s="118" t="s">
        <v>3329</v>
      </c>
      <c r="BX874" s="118" t="s">
        <v>1342</v>
      </c>
      <c r="BY874" s="118" t="s">
        <v>3330</v>
      </c>
      <c r="CJ874" s="164">
        <f t="shared" si="384"/>
        <v>-2.0372681319713593E-10</v>
      </c>
    </row>
    <row r="875" spans="1:88" x14ac:dyDescent="0.3">
      <c r="B875" s="196" t="s">
        <v>235</v>
      </c>
      <c r="C875" s="196"/>
      <c r="D875" s="196"/>
      <c r="E875" s="197"/>
      <c r="F875" s="161">
        <f>F876</f>
        <v>12520415.859999999</v>
      </c>
      <c r="G875" s="162">
        <f t="shared" ref="G875:AG875" si="405">G876</f>
        <v>0</v>
      </c>
      <c r="H875" s="162">
        <f t="shared" si="405"/>
        <v>0</v>
      </c>
      <c r="I875" s="162">
        <f t="shared" si="405"/>
        <v>0</v>
      </c>
      <c r="J875" s="162">
        <f t="shared" si="405"/>
        <v>0</v>
      </c>
      <c r="K875" s="162">
        <f t="shared" si="405"/>
        <v>0</v>
      </c>
      <c r="L875" s="162">
        <f t="shared" si="405"/>
        <v>0</v>
      </c>
      <c r="M875" s="163">
        <f t="shared" si="405"/>
        <v>0</v>
      </c>
      <c r="N875" s="162">
        <f t="shared" si="405"/>
        <v>0</v>
      </c>
      <c r="O875" s="162">
        <f t="shared" si="405"/>
        <v>0</v>
      </c>
      <c r="P875" s="162">
        <f t="shared" si="405"/>
        <v>0</v>
      </c>
      <c r="Q875" s="162">
        <f t="shared" si="405"/>
        <v>0</v>
      </c>
      <c r="R875" s="162">
        <f t="shared" si="405"/>
        <v>0</v>
      </c>
      <c r="S875" s="162">
        <f t="shared" si="405"/>
        <v>0</v>
      </c>
      <c r="T875" s="162">
        <f t="shared" si="405"/>
        <v>0</v>
      </c>
      <c r="U875" s="162">
        <f t="shared" si="405"/>
        <v>0</v>
      </c>
      <c r="V875" s="162">
        <f t="shared" si="405"/>
        <v>0</v>
      </c>
      <c r="W875" s="162">
        <f t="shared" si="405"/>
        <v>12062283</v>
      </c>
      <c r="X875" s="162">
        <f t="shared" si="405"/>
        <v>0</v>
      </c>
      <c r="Y875" s="162">
        <f t="shared" si="405"/>
        <v>0</v>
      </c>
      <c r="Z875" s="162">
        <f t="shared" si="405"/>
        <v>0</v>
      </c>
      <c r="AA875" s="162">
        <f t="shared" si="405"/>
        <v>0</v>
      </c>
      <c r="AB875" s="162">
        <f t="shared" si="405"/>
        <v>0</v>
      </c>
      <c r="AC875" s="162">
        <f t="shared" si="405"/>
        <v>0</v>
      </c>
      <c r="AD875" s="162">
        <f t="shared" si="405"/>
        <v>0</v>
      </c>
      <c r="AE875" s="162">
        <f t="shared" si="405"/>
        <v>258132.86</v>
      </c>
      <c r="AF875" s="162">
        <f t="shared" si="405"/>
        <v>200000</v>
      </c>
      <c r="AG875" s="162">
        <f t="shared" si="405"/>
        <v>0</v>
      </c>
      <c r="AH875" s="138" t="s">
        <v>17012</v>
      </c>
      <c r="AI875" s="138" t="s">
        <v>17012</v>
      </c>
      <c r="AJ875" s="138" t="s">
        <v>17012</v>
      </c>
      <c r="AK875" s="169"/>
      <c r="AL875" s="169"/>
      <c r="AM875" s="169"/>
      <c r="AN875" s="169"/>
      <c r="AO875" s="170"/>
      <c r="AP875" s="170"/>
      <c r="AQ875" s="170"/>
      <c r="AR875" s="170"/>
      <c r="AS875" s="170"/>
      <c r="AT875" s="170"/>
      <c r="AU875" s="170"/>
      <c r="AV875" s="170"/>
      <c r="AW875" s="170"/>
      <c r="AX875" s="170"/>
      <c r="AY875" s="170"/>
      <c r="AZ875" s="171"/>
      <c r="BA875" s="171"/>
      <c r="BB875" s="170"/>
      <c r="BC875" s="170"/>
      <c r="BD875" s="172"/>
      <c r="BE875" s="173">
        <f t="shared" si="396"/>
        <v>0</v>
      </c>
      <c r="BL875" s="118" t="e">
        <f t="shared" si="397"/>
        <v>#N/A</v>
      </c>
      <c r="BO875" s="118" t="s">
        <v>3331</v>
      </c>
      <c r="BP875" s="118" t="s">
        <v>2983</v>
      </c>
      <c r="BQ875" s="118" t="s">
        <v>2983</v>
      </c>
      <c r="BW875" s="118" t="s">
        <v>3331</v>
      </c>
      <c r="BX875" s="118" t="s">
        <v>2983</v>
      </c>
      <c r="BY875" s="118" t="s">
        <v>2983</v>
      </c>
      <c r="CJ875" s="164">
        <f t="shared" si="384"/>
        <v>-5.8207660913467407E-10</v>
      </c>
    </row>
    <row r="876" spans="1:88" x14ac:dyDescent="0.3">
      <c r="A876" s="118">
        <v>1</v>
      </c>
      <c r="B876" s="165">
        <f>SUBTOTAL(9,$A$740:A876)</f>
        <v>108</v>
      </c>
      <c r="C876" s="165"/>
      <c r="D876" s="175" t="s">
        <v>248</v>
      </c>
      <c r="E876" s="198" t="s">
        <v>17417</v>
      </c>
      <c r="F876" s="162">
        <f>G876+H876+I876+J876+K876+L876+N876+P876+R876+T876+V876+W876+X876+Y876+Z876+AA876+AB876+AC876+AD876+AE876+AF876+AG876</f>
        <v>12520415.859999999</v>
      </c>
      <c r="G876" s="178">
        <v>0</v>
      </c>
      <c r="H876" s="178">
        <v>0</v>
      </c>
      <c r="I876" s="178">
        <v>0</v>
      </c>
      <c r="J876" s="178">
        <v>0</v>
      </c>
      <c r="K876" s="178">
        <v>0</v>
      </c>
      <c r="L876" s="178">
        <v>0</v>
      </c>
      <c r="M876" s="195">
        <v>0</v>
      </c>
      <c r="N876" s="178">
        <v>0</v>
      </c>
      <c r="O876" s="162">
        <v>0</v>
      </c>
      <c r="P876" s="162">
        <v>0</v>
      </c>
      <c r="Q876" s="178">
        <v>0</v>
      </c>
      <c r="R876" s="178">
        <v>0</v>
      </c>
      <c r="S876" s="178">
        <v>0</v>
      </c>
      <c r="T876" s="178">
        <v>0</v>
      </c>
      <c r="U876" s="178">
        <v>0</v>
      </c>
      <c r="V876" s="178">
        <v>0</v>
      </c>
      <c r="W876" s="162">
        <v>12062283</v>
      </c>
      <c r="X876" s="178">
        <v>0</v>
      </c>
      <c r="Y876" s="178">
        <v>0</v>
      </c>
      <c r="Z876" s="178">
        <v>0</v>
      </c>
      <c r="AA876" s="178">
        <v>0</v>
      </c>
      <c r="AB876" s="178">
        <v>0</v>
      </c>
      <c r="AC876" s="178">
        <v>0</v>
      </c>
      <c r="AD876" s="178">
        <v>0</v>
      </c>
      <c r="AE876" s="162">
        <f>ROUND(W876*2.14%,2)</f>
        <v>258132.86</v>
      </c>
      <c r="AF876" s="178">
        <v>200000</v>
      </c>
      <c r="AG876" s="178">
        <v>0</v>
      </c>
      <c r="AH876" s="138">
        <v>2025</v>
      </c>
      <c r="AI876" s="138">
        <v>2025</v>
      </c>
      <c r="AJ876" s="138">
        <v>2025</v>
      </c>
      <c r="AK876" s="169"/>
      <c r="AL876" s="169"/>
      <c r="AM876" s="169"/>
      <c r="AN876" s="169"/>
      <c r="AO876" s="170" t="s">
        <v>16940</v>
      </c>
      <c r="AP876" s="170">
        <v>2019</v>
      </c>
      <c r="AQ876" s="170">
        <v>0</v>
      </c>
      <c r="AR876" s="170" t="s">
        <v>16954</v>
      </c>
      <c r="AS876" s="170" t="s">
        <v>16942</v>
      </c>
      <c r="AT876" s="170" t="s">
        <v>16943</v>
      </c>
      <c r="AU876" s="170"/>
      <c r="AV876" s="170" t="s">
        <v>16961</v>
      </c>
      <c r="AW876" s="174">
        <v>874041.63</v>
      </c>
      <c r="AX876" s="174">
        <v>2328223.9900000002</v>
      </c>
      <c r="AY876" s="170" t="s">
        <v>803</v>
      </c>
      <c r="AZ876" s="171">
        <v>4279.1000000000004</v>
      </c>
      <c r="BA876" s="171">
        <v>1440</v>
      </c>
      <c r="BB876" s="170" t="s">
        <v>2989</v>
      </c>
      <c r="BC876" s="170" t="s">
        <v>17000</v>
      </c>
      <c r="BD876" s="172"/>
      <c r="BE876" s="173">
        <f t="shared" si="396"/>
        <v>1440</v>
      </c>
      <c r="BL876" s="118" t="str">
        <f t="shared" si="397"/>
        <v>1404.000</v>
      </c>
      <c r="BO876" s="118" t="s">
        <v>650</v>
      </c>
      <c r="BP876" s="118" t="s">
        <v>623</v>
      </c>
      <c r="BQ876" s="118" t="s">
        <v>3332</v>
      </c>
      <c r="BW876" s="118" t="s">
        <v>650</v>
      </c>
      <c r="BX876" s="118" t="s">
        <v>623</v>
      </c>
      <c r="BY876" s="118" t="s">
        <v>3332</v>
      </c>
      <c r="CJ876" s="164">
        <f t="shared" si="384"/>
        <v>-5.8207660913467407E-10</v>
      </c>
    </row>
    <row r="877" spans="1:88" x14ac:dyDescent="0.3">
      <c r="B877" s="196" t="s">
        <v>249</v>
      </c>
      <c r="C877" s="196"/>
      <c r="D877" s="196"/>
      <c r="E877" s="197"/>
      <c r="F877" s="161">
        <f>F878</f>
        <v>4975316.8000000007</v>
      </c>
      <c r="G877" s="162">
        <f t="shared" ref="G877:AG877" si="406">G878</f>
        <v>0</v>
      </c>
      <c r="H877" s="162">
        <f t="shared" si="406"/>
        <v>0</v>
      </c>
      <c r="I877" s="162">
        <f t="shared" si="406"/>
        <v>0</v>
      </c>
      <c r="J877" s="162">
        <f t="shared" si="406"/>
        <v>0</v>
      </c>
      <c r="K877" s="162">
        <f t="shared" si="406"/>
        <v>0</v>
      </c>
      <c r="L877" s="162">
        <f t="shared" si="406"/>
        <v>0</v>
      </c>
      <c r="M877" s="163">
        <f t="shared" si="406"/>
        <v>0</v>
      </c>
      <c r="N877" s="162">
        <f t="shared" si="406"/>
        <v>0</v>
      </c>
      <c r="O877" s="162">
        <f t="shared" si="406"/>
        <v>590.5</v>
      </c>
      <c r="P877" s="162">
        <f t="shared" si="406"/>
        <v>4694847.07</v>
      </c>
      <c r="Q877" s="162">
        <f t="shared" si="406"/>
        <v>0</v>
      </c>
      <c r="R877" s="162">
        <f t="shared" si="406"/>
        <v>0</v>
      </c>
      <c r="S877" s="162">
        <f t="shared" si="406"/>
        <v>0</v>
      </c>
      <c r="T877" s="162">
        <f t="shared" si="406"/>
        <v>0</v>
      </c>
      <c r="U877" s="162">
        <f t="shared" si="406"/>
        <v>0</v>
      </c>
      <c r="V877" s="162">
        <f t="shared" si="406"/>
        <v>0</v>
      </c>
      <c r="W877" s="162">
        <f t="shared" si="406"/>
        <v>0</v>
      </c>
      <c r="X877" s="162">
        <f t="shared" si="406"/>
        <v>0</v>
      </c>
      <c r="Y877" s="162">
        <f t="shared" si="406"/>
        <v>0</v>
      </c>
      <c r="Z877" s="162">
        <f t="shared" si="406"/>
        <v>0</v>
      </c>
      <c r="AA877" s="162">
        <f t="shared" si="406"/>
        <v>0</v>
      </c>
      <c r="AB877" s="162">
        <f t="shared" si="406"/>
        <v>0</v>
      </c>
      <c r="AC877" s="162">
        <f t="shared" si="406"/>
        <v>0</v>
      </c>
      <c r="AD877" s="162">
        <f t="shared" si="406"/>
        <v>0</v>
      </c>
      <c r="AE877" s="162">
        <f t="shared" si="406"/>
        <v>100469.73</v>
      </c>
      <c r="AF877" s="162">
        <f t="shared" si="406"/>
        <v>180000</v>
      </c>
      <c r="AG877" s="162">
        <f t="shared" si="406"/>
        <v>0</v>
      </c>
      <c r="AH877" s="138" t="s">
        <v>17012</v>
      </c>
      <c r="AI877" s="138" t="s">
        <v>17012</v>
      </c>
      <c r="AJ877" s="138" t="s">
        <v>17012</v>
      </c>
      <c r="AK877" s="169"/>
      <c r="AL877" s="169"/>
      <c r="AM877" s="169"/>
      <c r="AN877" s="169"/>
      <c r="AO877" s="170"/>
      <c r="AP877" s="170"/>
      <c r="AQ877" s="170"/>
      <c r="AR877" s="170"/>
      <c r="AS877" s="170"/>
      <c r="AT877" s="170"/>
      <c r="AU877" s="170"/>
      <c r="AV877" s="170"/>
      <c r="AW877" s="170"/>
      <c r="AX877" s="170"/>
      <c r="AY877" s="170"/>
      <c r="AZ877" s="171"/>
      <c r="BA877" s="171"/>
      <c r="BB877" s="170"/>
      <c r="BC877" s="170"/>
      <c r="BD877" s="172"/>
      <c r="BE877" s="173">
        <f t="shared" si="396"/>
        <v>-590.5</v>
      </c>
      <c r="BL877" s="118" t="e">
        <f t="shared" si="397"/>
        <v>#N/A</v>
      </c>
      <c r="BO877" s="118" t="s">
        <v>3333</v>
      </c>
      <c r="BP877" s="118" t="s">
        <v>3095</v>
      </c>
      <c r="BQ877" s="118" t="s">
        <v>3334</v>
      </c>
      <c r="BW877" s="118" t="s">
        <v>3333</v>
      </c>
      <c r="BX877" s="118" t="s">
        <v>3095</v>
      </c>
      <c r="BY877" s="118" t="s">
        <v>3334</v>
      </c>
      <c r="CJ877" s="164">
        <f t="shared" si="384"/>
        <v>4.6566128730773926E-10</v>
      </c>
    </row>
    <row r="878" spans="1:88" x14ac:dyDescent="0.3">
      <c r="A878" s="118">
        <v>1</v>
      </c>
      <c r="B878" s="165">
        <f>SUBTOTAL(9,$A$740:A878)</f>
        <v>109</v>
      </c>
      <c r="C878" s="165"/>
      <c r="D878" s="175" t="s">
        <v>250</v>
      </c>
      <c r="E878" s="198" t="s">
        <v>17417</v>
      </c>
      <c r="F878" s="162">
        <f>G878+H878+I878+J878+K878+L878+N878+P878+R878+T878+V878+W878+X878+Y878+Z878+AA878+AB878+AC878+AD878+AE878+AF878+AG878</f>
        <v>4975316.8000000007</v>
      </c>
      <c r="G878" s="178">
        <v>0</v>
      </c>
      <c r="H878" s="178">
        <v>0</v>
      </c>
      <c r="I878" s="178">
        <v>0</v>
      </c>
      <c r="J878" s="178">
        <v>0</v>
      </c>
      <c r="K878" s="178">
        <v>0</v>
      </c>
      <c r="L878" s="178">
        <v>0</v>
      </c>
      <c r="M878" s="195">
        <v>0</v>
      </c>
      <c r="N878" s="178">
        <v>0</v>
      </c>
      <c r="O878" s="162">
        <v>590.5</v>
      </c>
      <c r="P878" s="162">
        <v>4694847.07</v>
      </c>
      <c r="Q878" s="178">
        <v>0</v>
      </c>
      <c r="R878" s="178">
        <v>0</v>
      </c>
      <c r="S878" s="178">
        <v>0</v>
      </c>
      <c r="T878" s="178">
        <v>0</v>
      </c>
      <c r="U878" s="178">
        <v>0</v>
      </c>
      <c r="V878" s="178">
        <v>0</v>
      </c>
      <c r="W878" s="178">
        <v>0</v>
      </c>
      <c r="X878" s="178">
        <v>0</v>
      </c>
      <c r="Y878" s="178">
        <v>0</v>
      </c>
      <c r="Z878" s="178">
        <v>0</v>
      </c>
      <c r="AA878" s="178">
        <v>0</v>
      </c>
      <c r="AB878" s="178">
        <v>0</v>
      </c>
      <c r="AC878" s="178">
        <v>0</v>
      </c>
      <c r="AD878" s="178">
        <v>0</v>
      </c>
      <c r="AE878" s="162">
        <f>ROUND(P878*2.14%,2)</f>
        <v>100469.73</v>
      </c>
      <c r="AF878" s="162">
        <v>180000</v>
      </c>
      <c r="AG878" s="178">
        <v>0</v>
      </c>
      <c r="AH878" s="138">
        <v>2025</v>
      </c>
      <c r="AI878" s="138">
        <v>2025</v>
      </c>
      <c r="AJ878" s="138">
        <v>2025</v>
      </c>
      <c r="AK878" s="169"/>
      <c r="AL878" s="169"/>
      <c r="AM878" s="169"/>
      <c r="AN878" s="169"/>
      <c r="AO878" s="170" t="s">
        <v>16940</v>
      </c>
      <c r="AP878" s="170" t="s">
        <v>16937</v>
      </c>
      <c r="AQ878" s="170">
        <v>0</v>
      </c>
      <c r="AR878" s="170" t="s">
        <v>16938</v>
      </c>
      <c r="AS878" s="170" t="s">
        <v>16957</v>
      </c>
      <c r="AT878" s="170">
        <v>0</v>
      </c>
      <c r="AU878" s="170"/>
      <c r="AV878" s="170"/>
      <c r="AW878" s="170"/>
      <c r="AX878" s="170"/>
      <c r="AY878" s="170" t="s">
        <v>852</v>
      </c>
      <c r="AZ878" s="171">
        <v>747.4</v>
      </c>
      <c r="BA878" s="171">
        <v>585.20000000000005</v>
      </c>
      <c r="BB878" s="170" t="s">
        <v>2966</v>
      </c>
      <c r="BC878" s="170" t="s">
        <v>16998</v>
      </c>
      <c r="BD878" s="172"/>
      <c r="BE878" s="173">
        <f t="shared" si="396"/>
        <v>-5.2999999999999545</v>
      </c>
      <c r="BL878" s="118" t="str">
        <f t="shared" si="397"/>
        <v>532.100</v>
      </c>
      <c r="BO878" s="118" t="s">
        <v>651</v>
      </c>
      <c r="BP878" s="118" t="s">
        <v>655</v>
      </c>
      <c r="BQ878" s="118" t="s">
        <v>3335</v>
      </c>
      <c r="BW878" s="118" t="s">
        <v>651</v>
      </c>
      <c r="BX878" s="118" t="s">
        <v>655</v>
      </c>
      <c r="BY878" s="118" t="s">
        <v>3335</v>
      </c>
      <c r="CJ878" s="164">
        <f t="shared" si="384"/>
        <v>4.6566128730773926E-10</v>
      </c>
    </row>
    <row r="879" spans="1:88" x14ac:dyDescent="0.3">
      <c r="B879" s="196" t="s">
        <v>365</v>
      </c>
      <c r="C879" s="196"/>
      <c r="D879" s="196"/>
      <c r="E879" s="197"/>
      <c r="F879" s="161">
        <f>F880</f>
        <v>6736263.6000000006</v>
      </c>
      <c r="G879" s="162">
        <f t="shared" ref="G879:AG879" si="407">G880</f>
        <v>0</v>
      </c>
      <c r="H879" s="162">
        <f t="shared" si="407"/>
        <v>0</v>
      </c>
      <c r="I879" s="162">
        <f t="shared" si="407"/>
        <v>0</v>
      </c>
      <c r="J879" s="162">
        <f t="shared" si="407"/>
        <v>0</v>
      </c>
      <c r="K879" s="162">
        <f t="shared" si="407"/>
        <v>0</v>
      </c>
      <c r="L879" s="162">
        <f t="shared" si="407"/>
        <v>0</v>
      </c>
      <c r="M879" s="163">
        <f t="shared" si="407"/>
        <v>0</v>
      </c>
      <c r="N879" s="162">
        <f t="shared" si="407"/>
        <v>0</v>
      </c>
      <c r="O879" s="162">
        <f t="shared" si="407"/>
        <v>726</v>
      </c>
      <c r="P879" s="162">
        <f t="shared" si="407"/>
        <v>6418899.1600000001</v>
      </c>
      <c r="Q879" s="162">
        <f t="shared" si="407"/>
        <v>0</v>
      </c>
      <c r="R879" s="162">
        <f t="shared" si="407"/>
        <v>0</v>
      </c>
      <c r="S879" s="162">
        <f t="shared" si="407"/>
        <v>0</v>
      </c>
      <c r="T879" s="162">
        <f t="shared" si="407"/>
        <v>0</v>
      </c>
      <c r="U879" s="162">
        <f t="shared" si="407"/>
        <v>0</v>
      </c>
      <c r="V879" s="162">
        <f t="shared" si="407"/>
        <v>0</v>
      </c>
      <c r="W879" s="162">
        <f t="shared" si="407"/>
        <v>0</v>
      </c>
      <c r="X879" s="162">
        <f t="shared" si="407"/>
        <v>0</v>
      </c>
      <c r="Y879" s="162">
        <f t="shared" si="407"/>
        <v>0</v>
      </c>
      <c r="Z879" s="162">
        <f t="shared" si="407"/>
        <v>0</v>
      </c>
      <c r="AA879" s="162">
        <f t="shared" si="407"/>
        <v>0</v>
      </c>
      <c r="AB879" s="162">
        <f t="shared" si="407"/>
        <v>0</v>
      </c>
      <c r="AC879" s="162">
        <f t="shared" si="407"/>
        <v>0</v>
      </c>
      <c r="AD879" s="162">
        <f t="shared" si="407"/>
        <v>0</v>
      </c>
      <c r="AE879" s="162">
        <f t="shared" si="407"/>
        <v>137364.44</v>
      </c>
      <c r="AF879" s="162">
        <f t="shared" si="407"/>
        <v>180000</v>
      </c>
      <c r="AG879" s="162">
        <f t="shared" si="407"/>
        <v>0</v>
      </c>
      <c r="AH879" s="138" t="s">
        <v>17012</v>
      </c>
      <c r="AI879" s="138" t="s">
        <v>17012</v>
      </c>
      <c r="AJ879" s="138" t="s">
        <v>17012</v>
      </c>
      <c r="AK879" s="169"/>
      <c r="AL879" s="169"/>
      <c r="AM879" s="169"/>
      <c r="AN879" s="169"/>
      <c r="AO879" s="170"/>
      <c r="AP879" s="170"/>
      <c r="AQ879" s="170"/>
      <c r="AR879" s="170"/>
      <c r="AS879" s="170"/>
      <c r="AT879" s="170"/>
      <c r="AU879" s="170"/>
      <c r="AV879" s="170"/>
      <c r="AW879" s="170"/>
      <c r="AX879" s="170"/>
      <c r="AY879" s="170"/>
      <c r="AZ879" s="171"/>
      <c r="BA879" s="171"/>
      <c r="BB879" s="170"/>
      <c r="BC879" s="170"/>
      <c r="BD879" s="172"/>
      <c r="BE879" s="173">
        <f t="shared" si="396"/>
        <v>-726</v>
      </c>
      <c r="BL879" s="118" t="e">
        <f t="shared" si="397"/>
        <v>#N/A</v>
      </c>
      <c r="BO879" s="118" t="s">
        <v>3527</v>
      </c>
      <c r="BP879" s="118" t="s">
        <v>16975</v>
      </c>
      <c r="BQ879" s="118" t="s">
        <v>3528</v>
      </c>
      <c r="BW879" s="118" t="s">
        <v>3527</v>
      </c>
      <c r="BX879" s="118" t="s">
        <v>16975</v>
      </c>
      <c r="BY879" s="118" t="s">
        <v>3528</v>
      </c>
      <c r="CJ879" s="164">
        <f t="shared" si="384"/>
        <v>4.0745362639427185E-10</v>
      </c>
    </row>
    <row r="880" spans="1:88" x14ac:dyDescent="0.3">
      <c r="A880" s="118">
        <v>1</v>
      </c>
      <c r="B880" s="165">
        <f>SUBTOTAL(9,$A$740:A880)</f>
        <v>110</v>
      </c>
      <c r="C880" s="165"/>
      <c r="D880" s="175" t="s">
        <v>366</v>
      </c>
      <c r="E880" s="198" t="s">
        <v>17415</v>
      </c>
      <c r="F880" s="162">
        <f>G880+H880+I880+J880+K880+L880+N880+P880+R880+T880+V880+W880+X880+Y880+Z880+AA880+AB880+AC880+AD880+AE880+AF880+AG880</f>
        <v>6736263.6000000006</v>
      </c>
      <c r="G880" s="178">
        <v>0</v>
      </c>
      <c r="H880" s="178">
        <v>0</v>
      </c>
      <c r="I880" s="178">
        <v>0</v>
      </c>
      <c r="J880" s="178">
        <v>0</v>
      </c>
      <c r="K880" s="178">
        <v>0</v>
      </c>
      <c r="L880" s="178">
        <v>0</v>
      </c>
      <c r="M880" s="195">
        <v>0</v>
      </c>
      <c r="N880" s="178">
        <v>0</v>
      </c>
      <c r="O880" s="162">
        <v>726</v>
      </c>
      <c r="P880" s="162">
        <v>6418899.1600000001</v>
      </c>
      <c r="Q880" s="178">
        <v>0</v>
      </c>
      <c r="R880" s="178">
        <v>0</v>
      </c>
      <c r="S880" s="178">
        <v>0</v>
      </c>
      <c r="T880" s="178">
        <v>0</v>
      </c>
      <c r="U880" s="178">
        <v>0</v>
      </c>
      <c r="V880" s="178">
        <v>0</v>
      </c>
      <c r="W880" s="178">
        <v>0</v>
      </c>
      <c r="X880" s="178">
        <v>0</v>
      </c>
      <c r="Y880" s="178">
        <v>0</v>
      </c>
      <c r="Z880" s="178">
        <v>0</v>
      </c>
      <c r="AA880" s="178">
        <v>0</v>
      </c>
      <c r="AB880" s="178">
        <v>0</v>
      </c>
      <c r="AC880" s="178">
        <v>0</v>
      </c>
      <c r="AD880" s="178">
        <v>0</v>
      </c>
      <c r="AE880" s="162">
        <f>ROUND(P880*2.14%,2)</f>
        <v>137364.44</v>
      </c>
      <c r="AF880" s="162">
        <v>180000</v>
      </c>
      <c r="AG880" s="178">
        <v>0</v>
      </c>
      <c r="AH880" s="138">
        <v>2025</v>
      </c>
      <c r="AI880" s="138">
        <v>2025</v>
      </c>
      <c r="AJ880" s="138">
        <v>2025</v>
      </c>
      <c r="AK880" s="169"/>
      <c r="AL880" s="169"/>
      <c r="AM880" s="169"/>
      <c r="AN880" s="169"/>
      <c r="AO880" s="170" t="s">
        <v>16939</v>
      </c>
      <c r="AP880" s="170" t="s">
        <v>16940</v>
      </c>
      <c r="AQ880" s="170">
        <v>0</v>
      </c>
      <c r="AR880" s="170" t="s">
        <v>16951</v>
      </c>
      <c r="AS880" s="170" t="s">
        <v>16947</v>
      </c>
      <c r="AT880" s="170">
        <v>0</v>
      </c>
      <c r="AU880" s="170"/>
      <c r="AV880" s="170"/>
      <c r="AW880" s="170"/>
      <c r="AX880" s="170"/>
      <c r="AY880" s="170" t="s">
        <v>787</v>
      </c>
      <c r="AZ880" s="171">
        <v>941.8</v>
      </c>
      <c r="BA880" s="171">
        <v>726</v>
      </c>
      <c r="BB880" s="170" t="s">
        <v>2966</v>
      </c>
      <c r="BC880" s="170" t="s">
        <v>16998</v>
      </c>
      <c r="BD880" s="172"/>
      <c r="BE880" s="173">
        <f t="shared" si="396"/>
        <v>0</v>
      </c>
      <c r="BF880" s="118" t="s">
        <v>16932</v>
      </c>
      <c r="BL880" s="118" t="str">
        <f t="shared" si="397"/>
        <v>733.600</v>
      </c>
      <c r="BO880" s="118" t="s">
        <v>3530</v>
      </c>
      <c r="BP880" s="118" t="s">
        <v>2983</v>
      </c>
      <c r="BQ880" s="118" t="s">
        <v>2983</v>
      </c>
      <c r="BW880" s="118" t="s">
        <v>3530</v>
      </c>
      <c r="BX880" s="118" t="s">
        <v>2983</v>
      </c>
      <c r="BY880" s="118" t="s">
        <v>2983</v>
      </c>
      <c r="CJ880" s="164">
        <f t="shared" si="384"/>
        <v>4.0745362639427185E-10</v>
      </c>
    </row>
    <row r="881" spans="1:88" x14ac:dyDescent="0.3">
      <c r="B881" s="196" t="s">
        <v>279</v>
      </c>
      <c r="C881" s="196"/>
      <c r="D881" s="196"/>
      <c r="E881" s="197"/>
      <c r="F881" s="161">
        <f>F882</f>
        <v>5982176</v>
      </c>
      <c r="G881" s="162">
        <f t="shared" ref="G881:AG881" si="408">G882</f>
        <v>0</v>
      </c>
      <c r="H881" s="162">
        <f t="shared" si="408"/>
        <v>0</v>
      </c>
      <c r="I881" s="162">
        <f t="shared" si="408"/>
        <v>0</v>
      </c>
      <c r="J881" s="162">
        <f t="shared" si="408"/>
        <v>0</v>
      </c>
      <c r="K881" s="162">
        <f t="shared" si="408"/>
        <v>0</v>
      </c>
      <c r="L881" s="162">
        <f t="shared" si="408"/>
        <v>0</v>
      </c>
      <c r="M881" s="163">
        <f t="shared" si="408"/>
        <v>0</v>
      </c>
      <c r="N881" s="162">
        <f t="shared" si="408"/>
        <v>0</v>
      </c>
      <c r="O881" s="162">
        <f t="shared" si="408"/>
        <v>710</v>
      </c>
      <c r="P881" s="162">
        <f t="shared" si="408"/>
        <v>5680610.9299999997</v>
      </c>
      <c r="Q881" s="162">
        <f t="shared" si="408"/>
        <v>0</v>
      </c>
      <c r="R881" s="162">
        <f t="shared" si="408"/>
        <v>0</v>
      </c>
      <c r="S881" s="162">
        <f t="shared" si="408"/>
        <v>0</v>
      </c>
      <c r="T881" s="162">
        <f t="shared" si="408"/>
        <v>0</v>
      </c>
      <c r="U881" s="162">
        <f t="shared" si="408"/>
        <v>0</v>
      </c>
      <c r="V881" s="162">
        <f t="shared" si="408"/>
        <v>0</v>
      </c>
      <c r="W881" s="162">
        <f t="shared" si="408"/>
        <v>0</v>
      </c>
      <c r="X881" s="162">
        <f t="shared" si="408"/>
        <v>0</v>
      </c>
      <c r="Y881" s="162">
        <f t="shared" si="408"/>
        <v>0</v>
      </c>
      <c r="Z881" s="162">
        <f t="shared" si="408"/>
        <v>0</v>
      </c>
      <c r="AA881" s="162">
        <f t="shared" si="408"/>
        <v>0</v>
      </c>
      <c r="AB881" s="162">
        <f t="shared" si="408"/>
        <v>0</v>
      </c>
      <c r="AC881" s="162">
        <f t="shared" si="408"/>
        <v>0</v>
      </c>
      <c r="AD881" s="162">
        <f t="shared" si="408"/>
        <v>0</v>
      </c>
      <c r="AE881" s="162">
        <f t="shared" si="408"/>
        <v>121565.07</v>
      </c>
      <c r="AF881" s="162">
        <f t="shared" si="408"/>
        <v>180000</v>
      </c>
      <c r="AG881" s="162">
        <f t="shared" si="408"/>
        <v>0</v>
      </c>
      <c r="AH881" s="138" t="s">
        <v>17012</v>
      </c>
      <c r="AI881" s="138" t="s">
        <v>17012</v>
      </c>
      <c r="AJ881" s="138" t="s">
        <v>17012</v>
      </c>
      <c r="AK881" s="169"/>
      <c r="AL881" s="169"/>
      <c r="AM881" s="169"/>
      <c r="AN881" s="169"/>
      <c r="AO881" s="170"/>
      <c r="AP881" s="170"/>
      <c r="AQ881" s="170"/>
      <c r="AR881" s="170"/>
      <c r="AS881" s="170"/>
      <c r="AT881" s="170"/>
      <c r="AU881" s="170"/>
      <c r="AV881" s="170"/>
      <c r="AW881" s="170"/>
      <c r="AX881" s="170"/>
      <c r="AY881" s="170"/>
      <c r="AZ881" s="171"/>
      <c r="BA881" s="171"/>
      <c r="BB881" s="170"/>
      <c r="BC881" s="170"/>
      <c r="BD881" s="172"/>
      <c r="BE881" s="173">
        <f t="shared" si="396"/>
        <v>-710</v>
      </c>
      <c r="BL881" s="118" t="e">
        <f t="shared" si="397"/>
        <v>#N/A</v>
      </c>
      <c r="BO881" s="118" t="s">
        <v>3381</v>
      </c>
      <c r="BP881" s="118" t="s">
        <v>1342</v>
      </c>
      <c r="BQ881" s="118" t="s">
        <v>3383</v>
      </c>
      <c r="BW881" s="118" t="s">
        <v>3381</v>
      </c>
      <c r="BX881" s="118" t="s">
        <v>1342</v>
      </c>
      <c r="BY881" s="118" t="s">
        <v>3383</v>
      </c>
      <c r="CJ881" s="164">
        <f t="shared" si="384"/>
        <v>2.9103830456733704E-10</v>
      </c>
    </row>
    <row r="882" spans="1:88" x14ac:dyDescent="0.3">
      <c r="A882" s="118">
        <v>1</v>
      </c>
      <c r="B882" s="165">
        <f>SUBTOTAL(9,$A$740:A882)</f>
        <v>111</v>
      </c>
      <c r="C882" s="165"/>
      <c r="D882" s="175" t="s">
        <v>281</v>
      </c>
      <c r="E882" s="198" t="s">
        <v>17424</v>
      </c>
      <c r="F882" s="162">
        <f>G882+H882+I882+J882+K882+L882+N882+P882+R882+T882+V882+W882+X882+Y882+Z882+AA882+AB882+AC882+AD882+AE882+AF882+AG882</f>
        <v>5982176</v>
      </c>
      <c r="G882" s="178">
        <v>0</v>
      </c>
      <c r="H882" s="178">
        <v>0</v>
      </c>
      <c r="I882" s="178">
        <v>0</v>
      </c>
      <c r="J882" s="178">
        <v>0</v>
      </c>
      <c r="K882" s="178">
        <v>0</v>
      </c>
      <c r="L882" s="178">
        <v>0</v>
      </c>
      <c r="M882" s="195">
        <v>0</v>
      </c>
      <c r="N882" s="178">
        <v>0</v>
      </c>
      <c r="O882" s="162">
        <v>710</v>
      </c>
      <c r="P882" s="162">
        <v>5680610.9299999997</v>
      </c>
      <c r="Q882" s="178">
        <v>0</v>
      </c>
      <c r="R882" s="178">
        <v>0</v>
      </c>
      <c r="S882" s="178">
        <v>0</v>
      </c>
      <c r="T882" s="178">
        <v>0</v>
      </c>
      <c r="U882" s="178">
        <v>0</v>
      </c>
      <c r="V882" s="178">
        <v>0</v>
      </c>
      <c r="W882" s="178">
        <v>0</v>
      </c>
      <c r="X882" s="178">
        <v>0</v>
      </c>
      <c r="Y882" s="178">
        <v>0</v>
      </c>
      <c r="Z882" s="178">
        <v>0</v>
      </c>
      <c r="AA882" s="178">
        <v>0</v>
      </c>
      <c r="AB882" s="178">
        <v>0</v>
      </c>
      <c r="AC882" s="178">
        <v>0</v>
      </c>
      <c r="AD882" s="178">
        <v>0</v>
      </c>
      <c r="AE882" s="162">
        <f>ROUND(P882*2.14%,2)</f>
        <v>121565.07</v>
      </c>
      <c r="AF882" s="162">
        <v>180000</v>
      </c>
      <c r="AG882" s="178">
        <v>0</v>
      </c>
      <c r="AH882" s="138">
        <v>2025</v>
      </c>
      <c r="AI882" s="138">
        <v>2025</v>
      </c>
      <c r="AJ882" s="138">
        <v>2025</v>
      </c>
      <c r="AK882" s="169"/>
      <c r="AL882" s="169"/>
      <c r="AM882" s="169"/>
      <c r="AN882" s="169"/>
      <c r="AO882" s="170" t="s">
        <v>16955</v>
      </c>
      <c r="AP882" s="170">
        <v>2016</v>
      </c>
      <c r="AQ882" s="170">
        <v>0</v>
      </c>
      <c r="AR882" s="170" t="s">
        <v>16954</v>
      </c>
      <c r="AS882" s="170" t="s">
        <v>16957</v>
      </c>
      <c r="AT882" s="170" t="s">
        <v>16950</v>
      </c>
      <c r="AU882" s="170"/>
      <c r="AV882" s="170" t="s">
        <v>16961</v>
      </c>
      <c r="AW882" s="174">
        <v>403305.91</v>
      </c>
      <c r="AX882" s="174">
        <v>358322.07</v>
      </c>
      <c r="AY882" s="170" t="s">
        <v>803</v>
      </c>
      <c r="AZ882" s="171">
        <v>773.3</v>
      </c>
      <c r="BA882" s="171">
        <v>662.3</v>
      </c>
      <c r="BB882" s="170" t="s">
        <v>2966</v>
      </c>
      <c r="BC882" s="170">
        <v>2010</v>
      </c>
      <c r="BD882" s="172"/>
      <c r="BE882" s="173">
        <f t="shared" si="396"/>
        <v>-47.700000000000045</v>
      </c>
      <c r="BL882" s="118" t="str">
        <f t="shared" si="397"/>
        <v>503.130</v>
      </c>
      <c r="BO882" s="118" t="s">
        <v>675</v>
      </c>
      <c r="BP882" s="118" t="s">
        <v>2983</v>
      </c>
      <c r="BQ882" s="118" t="s">
        <v>3384</v>
      </c>
      <c r="BW882" s="118" t="s">
        <v>675</v>
      </c>
      <c r="BX882" s="118" t="s">
        <v>2983</v>
      </c>
      <c r="BY882" s="118" t="s">
        <v>3384</v>
      </c>
      <c r="CJ882" s="164">
        <f t="shared" si="384"/>
        <v>2.9103830456733704E-10</v>
      </c>
    </row>
    <row r="883" spans="1:88" x14ac:dyDescent="0.3">
      <c r="B883" s="196" t="s">
        <v>259</v>
      </c>
      <c r="C883" s="196"/>
      <c r="D883" s="196"/>
      <c r="E883" s="197"/>
      <c r="F883" s="161">
        <f>F884</f>
        <v>5266000</v>
      </c>
      <c r="G883" s="162">
        <f t="shared" ref="G883:AG883" si="409">G884</f>
        <v>0</v>
      </c>
      <c r="H883" s="162">
        <f t="shared" si="409"/>
        <v>0</v>
      </c>
      <c r="I883" s="162">
        <f t="shared" si="409"/>
        <v>0</v>
      </c>
      <c r="J883" s="162">
        <f t="shared" si="409"/>
        <v>0</v>
      </c>
      <c r="K883" s="162">
        <f t="shared" si="409"/>
        <v>0</v>
      </c>
      <c r="L883" s="162">
        <f t="shared" si="409"/>
        <v>0</v>
      </c>
      <c r="M883" s="163">
        <f t="shared" si="409"/>
        <v>0</v>
      </c>
      <c r="N883" s="162">
        <f t="shared" si="409"/>
        <v>0</v>
      </c>
      <c r="O883" s="162">
        <f t="shared" si="409"/>
        <v>625</v>
      </c>
      <c r="P883" s="162">
        <f t="shared" si="409"/>
        <v>4979439.9800000004</v>
      </c>
      <c r="Q883" s="162">
        <f t="shared" si="409"/>
        <v>0</v>
      </c>
      <c r="R883" s="162">
        <f t="shared" si="409"/>
        <v>0</v>
      </c>
      <c r="S883" s="162">
        <f t="shared" si="409"/>
        <v>0</v>
      </c>
      <c r="T883" s="162">
        <f t="shared" si="409"/>
        <v>0</v>
      </c>
      <c r="U883" s="162">
        <f t="shared" si="409"/>
        <v>0</v>
      </c>
      <c r="V883" s="162">
        <f t="shared" si="409"/>
        <v>0</v>
      </c>
      <c r="W883" s="162">
        <f t="shared" si="409"/>
        <v>0</v>
      </c>
      <c r="X883" s="162">
        <f t="shared" si="409"/>
        <v>0</v>
      </c>
      <c r="Y883" s="162">
        <f t="shared" si="409"/>
        <v>0</v>
      </c>
      <c r="Z883" s="162">
        <f t="shared" si="409"/>
        <v>0</v>
      </c>
      <c r="AA883" s="162">
        <f t="shared" si="409"/>
        <v>0</v>
      </c>
      <c r="AB883" s="162">
        <f t="shared" si="409"/>
        <v>0</v>
      </c>
      <c r="AC883" s="162">
        <f t="shared" si="409"/>
        <v>0</v>
      </c>
      <c r="AD883" s="162">
        <f t="shared" si="409"/>
        <v>0</v>
      </c>
      <c r="AE883" s="162">
        <f t="shared" si="409"/>
        <v>106560.02</v>
      </c>
      <c r="AF883" s="162">
        <f t="shared" si="409"/>
        <v>180000</v>
      </c>
      <c r="AG883" s="162">
        <f t="shared" si="409"/>
        <v>0</v>
      </c>
      <c r="AH883" s="138" t="s">
        <v>17012</v>
      </c>
      <c r="AI883" s="138" t="s">
        <v>17012</v>
      </c>
      <c r="AJ883" s="138" t="s">
        <v>17012</v>
      </c>
      <c r="AK883" s="169"/>
      <c r="AL883" s="169"/>
      <c r="AM883" s="169"/>
      <c r="AN883" s="169"/>
      <c r="AO883" s="170"/>
      <c r="AP883" s="170"/>
      <c r="AQ883" s="170"/>
      <c r="AR883" s="170"/>
      <c r="AS883" s="170"/>
      <c r="AT883" s="170"/>
      <c r="AU883" s="170"/>
      <c r="AV883" s="170"/>
      <c r="AW883" s="170"/>
      <c r="AX883" s="170"/>
      <c r="AY883" s="170"/>
      <c r="AZ883" s="171"/>
      <c r="BA883" s="171"/>
      <c r="BB883" s="170"/>
      <c r="BC883" s="170"/>
      <c r="BD883" s="172"/>
      <c r="BE883" s="173">
        <f t="shared" si="396"/>
        <v>-625</v>
      </c>
      <c r="BL883" s="118" t="e">
        <f t="shared" si="397"/>
        <v>#N/A</v>
      </c>
      <c r="BO883" s="118" t="s">
        <v>3386</v>
      </c>
      <c r="BP883" s="118" t="s">
        <v>2983</v>
      </c>
      <c r="BQ883" s="118" t="s">
        <v>3387</v>
      </c>
      <c r="BW883" s="118" t="s">
        <v>3386</v>
      </c>
      <c r="BX883" s="118" t="s">
        <v>2983</v>
      </c>
      <c r="BY883" s="118" t="s">
        <v>3387</v>
      </c>
      <c r="CJ883" s="164">
        <f t="shared" si="384"/>
        <v>-4.6566128730773926E-10</v>
      </c>
    </row>
    <row r="884" spans="1:88" x14ac:dyDescent="0.3">
      <c r="A884" s="118">
        <v>1</v>
      </c>
      <c r="B884" s="165">
        <f>SUBTOTAL(9,$A$740:A884)</f>
        <v>112</v>
      </c>
      <c r="C884" s="165"/>
      <c r="D884" s="175" t="s">
        <v>282</v>
      </c>
      <c r="E884" s="198" t="s">
        <v>17424</v>
      </c>
      <c r="F884" s="162">
        <f>G884+H884+I884+J884+K884+L884+N884+P884+R884+T884+V884+W884+X884+Y884+Z884+AA884+AB884+AC884+AD884+AE884+AF884+AG884</f>
        <v>5266000</v>
      </c>
      <c r="G884" s="178">
        <v>0</v>
      </c>
      <c r="H884" s="178">
        <v>0</v>
      </c>
      <c r="I884" s="178">
        <v>0</v>
      </c>
      <c r="J884" s="178">
        <v>0</v>
      </c>
      <c r="K884" s="178">
        <v>0</v>
      </c>
      <c r="L884" s="178">
        <v>0</v>
      </c>
      <c r="M884" s="195">
        <v>0</v>
      </c>
      <c r="N884" s="178">
        <v>0</v>
      </c>
      <c r="O884" s="162">
        <v>625</v>
      </c>
      <c r="P884" s="162">
        <v>4979439.9800000004</v>
      </c>
      <c r="Q884" s="178">
        <v>0</v>
      </c>
      <c r="R884" s="178">
        <v>0</v>
      </c>
      <c r="S884" s="178">
        <v>0</v>
      </c>
      <c r="T884" s="178">
        <v>0</v>
      </c>
      <c r="U884" s="178">
        <v>0</v>
      </c>
      <c r="V884" s="178">
        <v>0</v>
      </c>
      <c r="W884" s="178">
        <v>0</v>
      </c>
      <c r="X884" s="178">
        <v>0</v>
      </c>
      <c r="Y884" s="178">
        <v>0</v>
      </c>
      <c r="Z884" s="178">
        <v>0</v>
      </c>
      <c r="AA884" s="178">
        <v>0</v>
      </c>
      <c r="AB884" s="178">
        <v>0</v>
      </c>
      <c r="AC884" s="178">
        <v>0</v>
      </c>
      <c r="AD884" s="178">
        <v>0</v>
      </c>
      <c r="AE884" s="162">
        <f>ROUND(P884*2.14%,2)</f>
        <v>106560.02</v>
      </c>
      <c r="AF884" s="162">
        <v>180000</v>
      </c>
      <c r="AG884" s="178">
        <v>0</v>
      </c>
      <c r="AH884" s="138">
        <v>2025</v>
      </c>
      <c r="AI884" s="138">
        <v>2025</v>
      </c>
      <c r="AJ884" s="138">
        <v>2025</v>
      </c>
      <c r="AK884" s="169"/>
      <c r="AL884" s="169"/>
      <c r="AM884" s="169"/>
      <c r="AN884" s="169"/>
      <c r="AO884" s="170" t="s">
        <v>16955</v>
      </c>
      <c r="AP884" s="170">
        <v>2015</v>
      </c>
      <c r="AQ884" s="170">
        <v>0</v>
      </c>
      <c r="AR884" s="170">
        <v>2016</v>
      </c>
      <c r="AS884" s="170" t="s">
        <v>16954</v>
      </c>
      <c r="AT884" s="170">
        <v>0</v>
      </c>
      <c r="AU884" s="170"/>
      <c r="AV884" s="170" t="s">
        <v>16962</v>
      </c>
      <c r="AW884" s="174">
        <f>607070.14+76733.94</f>
        <v>683804.08000000007</v>
      </c>
      <c r="AX884" s="174">
        <v>387841.69999999995</v>
      </c>
      <c r="AY884" s="170" t="s">
        <v>617</v>
      </c>
      <c r="AZ884" s="171">
        <v>660</v>
      </c>
      <c r="BA884" s="171">
        <v>520.71</v>
      </c>
      <c r="BB884" s="170" t="s">
        <v>2966</v>
      </c>
      <c r="BC884" s="170">
        <v>2004</v>
      </c>
      <c r="BD884" s="172"/>
      <c r="BE884" s="173">
        <f t="shared" si="396"/>
        <v>-104.28999999999996</v>
      </c>
      <c r="BL884" s="118" t="str">
        <f t="shared" si="397"/>
        <v>433.920</v>
      </c>
      <c r="BO884" s="118" t="s">
        <v>3389</v>
      </c>
      <c r="BP884" s="118" t="s">
        <v>1342</v>
      </c>
      <c r="BQ884" s="118" t="s">
        <v>3390</v>
      </c>
      <c r="BW884" s="118" t="s">
        <v>3389</v>
      </c>
      <c r="BX884" s="118" t="s">
        <v>1342</v>
      </c>
      <c r="BY884" s="118" t="s">
        <v>3390</v>
      </c>
      <c r="CJ884" s="164">
        <f t="shared" si="384"/>
        <v>-4.6566128730773926E-10</v>
      </c>
    </row>
    <row r="885" spans="1:88" x14ac:dyDescent="0.3">
      <c r="B885" s="196" t="s">
        <v>261</v>
      </c>
      <c r="C885" s="196"/>
      <c r="D885" s="196"/>
      <c r="E885" s="197"/>
      <c r="F885" s="161">
        <f>F886</f>
        <v>3090510.08</v>
      </c>
      <c r="G885" s="162">
        <f t="shared" ref="G885:AG885" si="410">G886</f>
        <v>0</v>
      </c>
      <c r="H885" s="162">
        <f t="shared" si="410"/>
        <v>0</v>
      </c>
      <c r="I885" s="162">
        <f t="shared" si="410"/>
        <v>0</v>
      </c>
      <c r="J885" s="162">
        <f t="shared" si="410"/>
        <v>0</v>
      </c>
      <c r="K885" s="162">
        <f t="shared" si="410"/>
        <v>0</v>
      </c>
      <c r="L885" s="162">
        <f t="shared" si="410"/>
        <v>0</v>
      </c>
      <c r="M885" s="163">
        <f t="shared" si="410"/>
        <v>0</v>
      </c>
      <c r="N885" s="162">
        <f t="shared" si="410"/>
        <v>0</v>
      </c>
      <c r="O885" s="162">
        <f t="shared" si="410"/>
        <v>366.8</v>
      </c>
      <c r="P885" s="162">
        <f t="shared" si="410"/>
        <v>2878901.59</v>
      </c>
      <c r="Q885" s="162">
        <f t="shared" si="410"/>
        <v>0</v>
      </c>
      <c r="R885" s="162">
        <f t="shared" si="410"/>
        <v>0</v>
      </c>
      <c r="S885" s="162">
        <f t="shared" si="410"/>
        <v>0</v>
      </c>
      <c r="T885" s="162">
        <f t="shared" si="410"/>
        <v>0</v>
      </c>
      <c r="U885" s="162">
        <f t="shared" si="410"/>
        <v>0</v>
      </c>
      <c r="V885" s="162">
        <f t="shared" si="410"/>
        <v>0</v>
      </c>
      <c r="W885" s="162">
        <f t="shared" si="410"/>
        <v>0</v>
      </c>
      <c r="X885" s="162">
        <f t="shared" si="410"/>
        <v>0</v>
      </c>
      <c r="Y885" s="162">
        <f t="shared" si="410"/>
        <v>0</v>
      </c>
      <c r="Z885" s="162">
        <f t="shared" si="410"/>
        <v>0</v>
      </c>
      <c r="AA885" s="162">
        <f t="shared" si="410"/>
        <v>0</v>
      </c>
      <c r="AB885" s="162">
        <f t="shared" si="410"/>
        <v>0</v>
      </c>
      <c r="AC885" s="162">
        <f t="shared" si="410"/>
        <v>0</v>
      </c>
      <c r="AD885" s="162">
        <f t="shared" si="410"/>
        <v>0</v>
      </c>
      <c r="AE885" s="162">
        <f t="shared" si="410"/>
        <v>61608.49</v>
      </c>
      <c r="AF885" s="162">
        <f t="shared" si="410"/>
        <v>150000</v>
      </c>
      <c r="AG885" s="162">
        <f t="shared" si="410"/>
        <v>0</v>
      </c>
      <c r="AH885" s="138" t="s">
        <v>17012</v>
      </c>
      <c r="AI885" s="138" t="s">
        <v>17012</v>
      </c>
      <c r="AJ885" s="138" t="s">
        <v>17012</v>
      </c>
      <c r="AK885" s="169"/>
      <c r="AL885" s="169"/>
      <c r="AM885" s="169"/>
      <c r="AN885" s="169"/>
      <c r="AO885" s="170"/>
      <c r="AP885" s="170"/>
      <c r="AQ885" s="170"/>
      <c r="AR885" s="170"/>
      <c r="AS885" s="170"/>
      <c r="AT885" s="170"/>
      <c r="AU885" s="170"/>
      <c r="AV885" s="170"/>
      <c r="AW885" s="170"/>
      <c r="AX885" s="170"/>
      <c r="AY885" s="170"/>
      <c r="AZ885" s="171"/>
      <c r="BA885" s="171"/>
      <c r="BB885" s="170"/>
      <c r="BC885" s="170"/>
      <c r="BD885" s="172"/>
      <c r="BE885" s="173">
        <f t="shared" si="396"/>
        <v>-366.8</v>
      </c>
      <c r="BL885" s="118" t="e">
        <f t="shared" si="397"/>
        <v>#N/A</v>
      </c>
      <c r="BO885" s="118" t="s">
        <v>555</v>
      </c>
      <c r="BP885" s="118" t="s">
        <v>2983</v>
      </c>
      <c r="BQ885" s="118" t="s">
        <v>2983</v>
      </c>
      <c r="BW885" s="118" t="s">
        <v>555</v>
      </c>
      <c r="BX885" s="118" t="s">
        <v>2983</v>
      </c>
      <c r="BY885" s="118" t="s">
        <v>2983</v>
      </c>
      <c r="CJ885" s="164">
        <f t="shared" si="384"/>
        <v>2.3283064365386963E-10</v>
      </c>
    </row>
    <row r="886" spans="1:88" x14ac:dyDescent="0.3">
      <c r="A886" s="118">
        <v>1</v>
      </c>
      <c r="B886" s="165">
        <f>SUBTOTAL(9,$A$740:A886)</f>
        <v>113</v>
      </c>
      <c r="C886" s="165"/>
      <c r="D886" s="175" t="s">
        <v>275</v>
      </c>
      <c r="E886" s="198" t="s">
        <v>17424</v>
      </c>
      <c r="F886" s="162">
        <f>G886+H886+I886+J886+K886+L886+N886+P886+R886+T886+V886+W886+X886+Y886+Z886+AA886+AB886+AC886+AD886+AE886+AF886+AG886</f>
        <v>3090510.08</v>
      </c>
      <c r="G886" s="178">
        <v>0</v>
      </c>
      <c r="H886" s="178">
        <v>0</v>
      </c>
      <c r="I886" s="178">
        <v>0</v>
      </c>
      <c r="J886" s="178">
        <v>0</v>
      </c>
      <c r="K886" s="178">
        <v>0</v>
      </c>
      <c r="L886" s="178">
        <v>0</v>
      </c>
      <c r="M886" s="195">
        <v>0</v>
      </c>
      <c r="N886" s="178">
        <v>0</v>
      </c>
      <c r="O886" s="162">
        <v>366.8</v>
      </c>
      <c r="P886" s="162">
        <v>2878901.59</v>
      </c>
      <c r="Q886" s="178">
        <v>0</v>
      </c>
      <c r="R886" s="178">
        <v>0</v>
      </c>
      <c r="S886" s="178">
        <v>0</v>
      </c>
      <c r="T886" s="178">
        <v>0</v>
      </c>
      <c r="U886" s="178">
        <v>0</v>
      </c>
      <c r="V886" s="178">
        <v>0</v>
      </c>
      <c r="W886" s="178">
        <v>0</v>
      </c>
      <c r="X886" s="178">
        <v>0</v>
      </c>
      <c r="Y886" s="178">
        <v>0</v>
      </c>
      <c r="Z886" s="178">
        <v>0</v>
      </c>
      <c r="AA886" s="178">
        <v>0</v>
      </c>
      <c r="AB886" s="178">
        <v>0</v>
      </c>
      <c r="AC886" s="178">
        <v>0</v>
      </c>
      <c r="AD886" s="178">
        <v>0</v>
      </c>
      <c r="AE886" s="162">
        <f>ROUND(P886*2.14%,2)</f>
        <v>61608.49</v>
      </c>
      <c r="AF886" s="162">
        <v>150000</v>
      </c>
      <c r="AG886" s="178">
        <v>0</v>
      </c>
      <c r="AH886" s="138">
        <v>2025</v>
      </c>
      <c r="AI886" s="138">
        <v>2025</v>
      </c>
      <c r="AJ886" s="138">
        <v>2025</v>
      </c>
      <c r="AK886" s="169"/>
      <c r="AL886" s="169"/>
      <c r="AM886" s="169"/>
      <c r="AN886" s="169"/>
      <c r="AO886" s="170" t="s">
        <v>16939</v>
      </c>
      <c r="AP886" s="170" t="s">
        <v>16946</v>
      </c>
      <c r="AQ886" s="170">
        <v>0</v>
      </c>
      <c r="AR886" s="170" t="s">
        <v>16956</v>
      </c>
      <c r="AS886" s="170" t="s">
        <v>16938</v>
      </c>
      <c r="AT886" s="170">
        <v>0</v>
      </c>
      <c r="AU886" s="170"/>
      <c r="AV886" s="170"/>
      <c r="AW886" s="170"/>
      <c r="AX886" s="170"/>
      <c r="AY886" s="170" t="s">
        <v>631</v>
      </c>
      <c r="AZ886" s="171">
        <v>340</v>
      </c>
      <c r="BA886" s="171">
        <v>266.76</v>
      </c>
      <c r="BB886" s="170" t="s">
        <v>2966</v>
      </c>
      <c r="BC886" s="170" t="s">
        <v>628</v>
      </c>
      <c r="BD886" s="172"/>
      <c r="BE886" s="173">
        <f t="shared" si="396"/>
        <v>-100.04000000000002</v>
      </c>
      <c r="BL886" s="118" t="str">
        <f t="shared" si="397"/>
        <v>нет данных</v>
      </c>
      <c r="BO886" s="118" t="s">
        <v>3370</v>
      </c>
      <c r="BP886" s="118" t="s">
        <v>3243</v>
      </c>
      <c r="BQ886" s="118" t="s">
        <v>3371</v>
      </c>
      <c r="BW886" s="118" t="s">
        <v>3370</v>
      </c>
      <c r="BX886" s="118" t="s">
        <v>3243</v>
      </c>
      <c r="BY886" s="118" t="s">
        <v>3371</v>
      </c>
      <c r="CJ886" s="164">
        <f t="shared" si="384"/>
        <v>2.3283064365386963E-10</v>
      </c>
    </row>
    <row r="887" spans="1:88" x14ac:dyDescent="0.3">
      <c r="B887" s="196" t="s">
        <v>263</v>
      </c>
      <c r="C887" s="196"/>
      <c r="D887" s="196"/>
      <c r="E887" s="197"/>
      <c r="F887" s="161">
        <f>F888+F889</f>
        <v>18334915.32</v>
      </c>
      <c r="G887" s="162">
        <f t="shared" ref="G887:AG887" si="411">G888+G889</f>
        <v>0</v>
      </c>
      <c r="H887" s="162">
        <f t="shared" si="411"/>
        <v>0</v>
      </c>
      <c r="I887" s="162">
        <f t="shared" si="411"/>
        <v>0</v>
      </c>
      <c r="J887" s="162">
        <f t="shared" si="411"/>
        <v>0</v>
      </c>
      <c r="K887" s="162">
        <f t="shared" si="411"/>
        <v>0</v>
      </c>
      <c r="L887" s="162">
        <f t="shared" si="411"/>
        <v>0</v>
      </c>
      <c r="M887" s="163">
        <f t="shared" si="411"/>
        <v>0</v>
      </c>
      <c r="N887" s="162">
        <f t="shared" si="411"/>
        <v>0</v>
      </c>
      <c r="O887" s="162">
        <f t="shared" si="411"/>
        <v>2176.1</v>
      </c>
      <c r="P887" s="162">
        <f t="shared" si="411"/>
        <v>17578730.489999998</v>
      </c>
      <c r="Q887" s="162">
        <f t="shared" si="411"/>
        <v>0</v>
      </c>
      <c r="R887" s="162">
        <f t="shared" si="411"/>
        <v>0</v>
      </c>
      <c r="S887" s="162">
        <f t="shared" si="411"/>
        <v>0</v>
      </c>
      <c r="T887" s="162">
        <f t="shared" si="411"/>
        <v>0</v>
      </c>
      <c r="U887" s="162">
        <f t="shared" si="411"/>
        <v>0</v>
      </c>
      <c r="V887" s="162">
        <f t="shared" si="411"/>
        <v>0</v>
      </c>
      <c r="W887" s="162">
        <f t="shared" si="411"/>
        <v>0</v>
      </c>
      <c r="X887" s="162">
        <f t="shared" si="411"/>
        <v>0</v>
      </c>
      <c r="Y887" s="162">
        <f t="shared" si="411"/>
        <v>0</v>
      </c>
      <c r="Z887" s="162">
        <f t="shared" si="411"/>
        <v>0</v>
      </c>
      <c r="AA887" s="162">
        <f t="shared" si="411"/>
        <v>0</v>
      </c>
      <c r="AB887" s="162">
        <f t="shared" si="411"/>
        <v>0</v>
      </c>
      <c r="AC887" s="162">
        <f t="shared" si="411"/>
        <v>0</v>
      </c>
      <c r="AD887" s="162">
        <f t="shared" si="411"/>
        <v>0</v>
      </c>
      <c r="AE887" s="162">
        <f t="shared" si="411"/>
        <v>376184.82999999996</v>
      </c>
      <c r="AF887" s="162">
        <f t="shared" si="411"/>
        <v>380000</v>
      </c>
      <c r="AG887" s="162">
        <f t="shared" si="411"/>
        <v>0</v>
      </c>
      <c r="AH887" s="138" t="s">
        <v>17012</v>
      </c>
      <c r="AI887" s="138" t="s">
        <v>17012</v>
      </c>
      <c r="AJ887" s="138" t="s">
        <v>17012</v>
      </c>
      <c r="AK887" s="169"/>
      <c r="AL887" s="169"/>
      <c r="AM887" s="169"/>
      <c r="AN887" s="169"/>
      <c r="AO887" s="170"/>
      <c r="AP887" s="170"/>
      <c r="AQ887" s="170"/>
      <c r="AR887" s="170"/>
      <c r="AS887" s="170"/>
      <c r="AT887" s="170"/>
      <c r="AU887" s="170"/>
      <c r="AV887" s="170"/>
      <c r="AW887" s="170"/>
      <c r="AX887" s="170"/>
      <c r="AY887" s="170"/>
      <c r="AZ887" s="171"/>
      <c r="BA887" s="171"/>
      <c r="BB887" s="170"/>
      <c r="BC887" s="170"/>
      <c r="BD887" s="172"/>
      <c r="BE887" s="173">
        <f t="shared" si="396"/>
        <v>-2176.1</v>
      </c>
      <c r="BL887" s="118" t="e">
        <f t="shared" si="397"/>
        <v>#N/A</v>
      </c>
      <c r="BO887" s="118" t="s">
        <v>3392</v>
      </c>
      <c r="BP887" s="118" t="s">
        <v>613</v>
      </c>
      <c r="BQ887" s="118" t="s">
        <v>3394</v>
      </c>
      <c r="BW887" s="118" t="s">
        <v>3392</v>
      </c>
      <c r="BX887" s="118" t="s">
        <v>613</v>
      </c>
      <c r="BY887" s="118" t="s">
        <v>3394</v>
      </c>
      <c r="CJ887" s="164">
        <f t="shared" si="384"/>
        <v>1.9790604710578918E-9</v>
      </c>
    </row>
    <row r="888" spans="1:88" x14ac:dyDescent="0.3">
      <c r="A888" s="118">
        <v>1</v>
      </c>
      <c r="B888" s="165">
        <f>SUBTOTAL(9,$A$740:A888)</f>
        <v>114</v>
      </c>
      <c r="C888" s="165"/>
      <c r="D888" s="175" t="s">
        <v>284</v>
      </c>
      <c r="E888" s="198" t="s">
        <v>17424</v>
      </c>
      <c r="F888" s="162">
        <f t="shared" ref="F888:F889" si="412">G888+H888+I888+J888+K888+L888+N888+P888+R888+T888+V888+W888+X888+Y888+Z888+AA888+AB888+AC888+AD888+AE888+AF888+AG888</f>
        <v>11594435.32</v>
      </c>
      <c r="G888" s="178">
        <v>0</v>
      </c>
      <c r="H888" s="178">
        <v>0</v>
      </c>
      <c r="I888" s="178">
        <v>0</v>
      </c>
      <c r="J888" s="178">
        <v>0</v>
      </c>
      <c r="K888" s="178">
        <v>0</v>
      </c>
      <c r="L888" s="178">
        <v>0</v>
      </c>
      <c r="M888" s="195">
        <v>0</v>
      </c>
      <c r="N888" s="178">
        <v>0</v>
      </c>
      <c r="O888" s="162">
        <v>1376.1</v>
      </c>
      <c r="P888" s="162">
        <v>11155703.27</v>
      </c>
      <c r="Q888" s="178">
        <v>0</v>
      </c>
      <c r="R888" s="178">
        <v>0</v>
      </c>
      <c r="S888" s="178">
        <v>0</v>
      </c>
      <c r="T888" s="178">
        <v>0</v>
      </c>
      <c r="U888" s="178">
        <v>0</v>
      </c>
      <c r="V888" s="178">
        <v>0</v>
      </c>
      <c r="W888" s="178">
        <v>0</v>
      </c>
      <c r="X888" s="178">
        <v>0</v>
      </c>
      <c r="Y888" s="178">
        <v>0</v>
      </c>
      <c r="Z888" s="178">
        <v>0</v>
      </c>
      <c r="AA888" s="178">
        <v>0</v>
      </c>
      <c r="AB888" s="178">
        <v>0</v>
      </c>
      <c r="AC888" s="178">
        <v>0</v>
      </c>
      <c r="AD888" s="178">
        <v>0</v>
      </c>
      <c r="AE888" s="162">
        <f>ROUND(P888*2.14%,2)</f>
        <v>238732.05</v>
      </c>
      <c r="AF888" s="178">
        <v>200000</v>
      </c>
      <c r="AG888" s="178">
        <v>0</v>
      </c>
      <c r="AH888" s="138">
        <v>2025</v>
      </c>
      <c r="AI888" s="138">
        <v>2025</v>
      </c>
      <c r="AJ888" s="138">
        <v>2025</v>
      </c>
      <c r="AK888" s="169"/>
      <c r="AL888" s="169"/>
      <c r="AM888" s="169"/>
      <c r="AN888" s="169"/>
      <c r="AO888" s="170" t="s">
        <v>16948</v>
      </c>
      <c r="AP888" s="170" t="s">
        <v>16955</v>
      </c>
      <c r="AQ888" s="170">
        <v>0</v>
      </c>
      <c r="AR888" s="170" t="s">
        <v>16950</v>
      </c>
      <c r="AS888" s="170" t="s">
        <v>16954</v>
      </c>
      <c r="AT888" s="170" t="s">
        <v>16950</v>
      </c>
      <c r="AU888" s="170"/>
      <c r="AV888" s="170"/>
      <c r="AW888" s="170"/>
      <c r="AX888" s="170"/>
      <c r="AY888" s="170" t="s">
        <v>775</v>
      </c>
      <c r="AZ888" s="171">
        <v>3673.2</v>
      </c>
      <c r="BA888" s="171">
        <v>1200</v>
      </c>
      <c r="BB888" s="170" t="s">
        <v>2966</v>
      </c>
      <c r="BC888" s="170">
        <v>2009</v>
      </c>
      <c r="BD888" s="172"/>
      <c r="BE888" s="173">
        <f t="shared" si="396"/>
        <v>-176.09999999999991</v>
      </c>
      <c r="BL888" s="118" t="str">
        <f t="shared" si="397"/>
        <v>нет данных</v>
      </c>
      <c r="BO888" s="118" t="s">
        <v>3396</v>
      </c>
      <c r="BP888" s="118" t="s">
        <v>3081</v>
      </c>
      <c r="BQ888" s="118" t="s">
        <v>2983</v>
      </c>
      <c r="BW888" s="118" t="s">
        <v>3396</v>
      </c>
      <c r="BX888" s="118" t="s">
        <v>3081</v>
      </c>
      <c r="BY888" s="118" t="s">
        <v>2983</v>
      </c>
      <c r="CJ888" s="164">
        <f t="shared" si="384"/>
        <v>7.5669959187507629E-10</v>
      </c>
    </row>
    <row r="889" spans="1:88" x14ac:dyDescent="0.3">
      <c r="A889" s="118">
        <v>1</v>
      </c>
      <c r="B889" s="165">
        <f>SUBTOTAL(9,$A$740:A889)</f>
        <v>115</v>
      </c>
      <c r="C889" s="165"/>
      <c r="D889" s="175" t="s">
        <v>285</v>
      </c>
      <c r="E889" s="198" t="s">
        <v>17424</v>
      </c>
      <c r="F889" s="162">
        <f t="shared" si="412"/>
        <v>6740480</v>
      </c>
      <c r="G889" s="178">
        <v>0</v>
      </c>
      <c r="H889" s="178">
        <v>0</v>
      </c>
      <c r="I889" s="178">
        <v>0</v>
      </c>
      <c r="J889" s="178">
        <v>0</v>
      </c>
      <c r="K889" s="178">
        <v>0</v>
      </c>
      <c r="L889" s="178">
        <v>0</v>
      </c>
      <c r="M889" s="195">
        <v>0</v>
      </c>
      <c r="N889" s="178">
        <v>0</v>
      </c>
      <c r="O889" s="162">
        <v>800</v>
      </c>
      <c r="P889" s="162">
        <v>6423027.2199999997</v>
      </c>
      <c r="Q889" s="178">
        <v>0</v>
      </c>
      <c r="R889" s="178">
        <v>0</v>
      </c>
      <c r="S889" s="178">
        <v>0</v>
      </c>
      <c r="T889" s="178">
        <v>0</v>
      </c>
      <c r="U889" s="178">
        <v>0</v>
      </c>
      <c r="V889" s="178">
        <v>0</v>
      </c>
      <c r="W889" s="178">
        <v>0</v>
      </c>
      <c r="X889" s="178">
        <v>0</v>
      </c>
      <c r="Y889" s="178">
        <v>0</v>
      </c>
      <c r="Z889" s="178">
        <v>0</v>
      </c>
      <c r="AA889" s="178">
        <v>0</v>
      </c>
      <c r="AB889" s="178">
        <v>0</v>
      </c>
      <c r="AC889" s="178">
        <v>0</v>
      </c>
      <c r="AD889" s="178">
        <v>0</v>
      </c>
      <c r="AE889" s="162">
        <f>ROUND(P889*2.14%,2)</f>
        <v>137452.78</v>
      </c>
      <c r="AF889" s="162">
        <v>180000</v>
      </c>
      <c r="AG889" s="178">
        <v>0</v>
      </c>
      <c r="AH889" s="138">
        <v>2025</v>
      </c>
      <c r="AI889" s="138">
        <v>2025</v>
      </c>
      <c r="AJ889" s="138">
        <v>2025</v>
      </c>
      <c r="AK889" s="169"/>
      <c r="AL889" s="169"/>
      <c r="AM889" s="169"/>
      <c r="AN889" s="169"/>
      <c r="AO889" s="170" t="s">
        <v>16939</v>
      </c>
      <c r="AP889" s="170" t="s">
        <v>16960</v>
      </c>
      <c r="AQ889" s="170">
        <v>0</v>
      </c>
      <c r="AR889" s="170" t="s">
        <v>16937</v>
      </c>
      <c r="AS889" s="170" t="s">
        <v>16952</v>
      </c>
      <c r="AT889" s="170">
        <v>0</v>
      </c>
      <c r="AU889" s="170"/>
      <c r="AV889" s="170"/>
      <c r="AW889" s="170"/>
      <c r="AX889" s="170"/>
      <c r="AY889" s="170" t="s">
        <v>617</v>
      </c>
      <c r="AZ889" s="171">
        <v>3493.88</v>
      </c>
      <c r="BA889" s="171">
        <v>691.71</v>
      </c>
      <c r="BB889" s="170" t="s">
        <v>2966</v>
      </c>
      <c r="BC889" s="170" t="s">
        <v>16998</v>
      </c>
      <c r="BD889" s="172"/>
      <c r="BE889" s="173">
        <f t="shared" si="396"/>
        <v>-108.28999999999996</v>
      </c>
      <c r="BL889" s="118" t="str">
        <f t="shared" si="397"/>
        <v>нет данных</v>
      </c>
      <c r="BO889" s="118" t="s">
        <v>3397</v>
      </c>
      <c r="BP889" s="118" t="s">
        <v>775</v>
      </c>
      <c r="BQ889" s="118" t="s">
        <v>3398</v>
      </c>
      <c r="BW889" s="118" t="s">
        <v>3397</v>
      </c>
      <c r="BX889" s="118" t="s">
        <v>775</v>
      </c>
      <c r="BY889" s="118" t="s">
        <v>3398</v>
      </c>
      <c r="CJ889" s="164">
        <f t="shared" si="384"/>
        <v>2.6193447411060333E-10</v>
      </c>
    </row>
    <row r="890" spans="1:88" x14ac:dyDescent="0.3">
      <c r="B890" s="196" t="s">
        <v>266</v>
      </c>
      <c r="C890" s="196"/>
      <c r="D890" s="196"/>
      <c r="E890" s="197"/>
      <c r="F890" s="161">
        <f>F891</f>
        <v>13268555.52</v>
      </c>
      <c r="G890" s="162">
        <f t="shared" ref="G890:AG890" si="413">G891</f>
        <v>0</v>
      </c>
      <c r="H890" s="162">
        <f t="shared" si="413"/>
        <v>0</v>
      </c>
      <c r="I890" s="162">
        <f t="shared" si="413"/>
        <v>0</v>
      </c>
      <c r="J890" s="162">
        <f t="shared" si="413"/>
        <v>0</v>
      </c>
      <c r="K890" s="162">
        <f t="shared" si="413"/>
        <v>0</v>
      </c>
      <c r="L890" s="162">
        <f t="shared" si="413"/>
        <v>0</v>
      </c>
      <c r="M890" s="163">
        <f t="shared" si="413"/>
        <v>0</v>
      </c>
      <c r="N890" s="162">
        <f t="shared" si="413"/>
        <v>0</v>
      </c>
      <c r="O890" s="162">
        <f t="shared" si="413"/>
        <v>1488</v>
      </c>
      <c r="P890" s="162">
        <f t="shared" si="413"/>
        <v>12794747.91</v>
      </c>
      <c r="Q890" s="162">
        <f t="shared" si="413"/>
        <v>0</v>
      </c>
      <c r="R890" s="162">
        <f t="shared" si="413"/>
        <v>0</v>
      </c>
      <c r="S890" s="162">
        <f t="shared" si="413"/>
        <v>0</v>
      </c>
      <c r="T890" s="162">
        <f t="shared" si="413"/>
        <v>0</v>
      </c>
      <c r="U890" s="162">
        <f t="shared" si="413"/>
        <v>0</v>
      </c>
      <c r="V890" s="162">
        <f t="shared" si="413"/>
        <v>0</v>
      </c>
      <c r="W890" s="162">
        <f t="shared" si="413"/>
        <v>0</v>
      </c>
      <c r="X890" s="162">
        <f t="shared" si="413"/>
        <v>0</v>
      </c>
      <c r="Y890" s="162">
        <f t="shared" si="413"/>
        <v>0</v>
      </c>
      <c r="Z890" s="162">
        <f t="shared" si="413"/>
        <v>0</v>
      </c>
      <c r="AA890" s="162">
        <f t="shared" si="413"/>
        <v>0</v>
      </c>
      <c r="AB890" s="162">
        <f t="shared" si="413"/>
        <v>0</v>
      </c>
      <c r="AC890" s="162">
        <f t="shared" si="413"/>
        <v>0</v>
      </c>
      <c r="AD890" s="162">
        <f t="shared" si="413"/>
        <v>0</v>
      </c>
      <c r="AE890" s="162">
        <f t="shared" si="413"/>
        <v>273807.61</v>
      </c>
      <c r="AF890" s="162">
        <f t="shared" si="413"/>
        <v>200000</v>
      </c>
      <c r="AG890" s="162">
        <f t="shared" si="413"/>
        <v>0</v>
      </c>
      <c r="AH890" s="138" t="s">
        <v>17012</v>
      </c>
      <c r="AI890" s="138" t="s">
        <v>17012</v>
      </c>
      <c r="AJ890" s="138" t="s">
        <v>17012</v>
      </c>
      <c r="AK890" s="169"/>
      <c r="AL890" s="169"/>
      <c r="AM890" s="169"/>
      <c r="AN890" s="169"/>
      <c r="AO890" s="170"/>
      <c r="AP890" s="170"/>
      <c r="AQ890" s="170"/>
      <c r="AR890" s="170"/>
      <c r="AS890" s="170"/>
      <c r="AT890" s="170"/>
      <c r="AU890" s="170"/>
      <c r="AV890" s="170"/>
      <c r="AW890" s="170"/>
      <c r="AX890" s="170"/>
      <c r="AY890" s="170"/>
      <c r="AZ890" s="171"/>
      <c r="BA890" s="171"/>
      <c r="BB890" s="170"/>
      <c r="BC890" s="170"/>
      <c r="BD890" s="172"/>
      <c r="BE890" s="173">
        <f t="shared" ref="BE890:BE911" si="414">BA890-O890</f>
        <v>-1488</v>
      </c>
      <c r="BL890" s="118" t="e">
        <f t="shared" si="397"/>
        <v>#N/A</v>
      </c>
      <c r="BO890" s="118" t="s">
        <v>676</v>
      </c>
      <c r="BP890" s="118" t="s">
        <v>2983</v>
      </c>
      <c r="BQ890" s="118" t="s">
        <v>2983</v>
      </c>
      <c r="BW890" s="118" t="s">
        <v>676</v>
      </c>
      <c r="BX890" s="118" t="s">
        <v>2983</v>
      </c>
      <c r="BY890" s="118" t="s">
        <v>2983</v>
      </c>
      <c r="CJ890" s="164">
        <f t="shared" si="384"/>
        <v>-5.8207660913467407E-10</v>
      </c>
    </row>
    <row r="891" spans="1:88" x14ac:dyDescent="0.3">
      <c r="A891" s="118">
        <v>1</v>
      </c>
      <c r="B891" s="165">
        <f>SUBTOTAL(9,$A$740:A891)</f>
        <v>116</v>
      </c>
      <c r="C891" s="165"/>
      <c r="D891" s="175" t="s">
        <v>286</v>
      </c>
      <c r="E891" s="198" t="s">
        <v>17424</v>
      </c>
      <c r="F891" s="162">
        <f>G891+H891+I891+J891+K891+L891+N891+P891+R891+T891+V891+W891+X891+Y891+Z891+AA891+AB891+AC891+AD891+AE891+AF891+AG891</f>
        <v>13268555.52</v>
      </c>
      <c r="G891" s="178">
        <v>0</v>
      </c>
      <c r="H891" s="178">
        <v>0</v>
      </c>
      <c r="I891" s="178">
        <v>0</v>
      </c>
      <c r="J891" s="178">
        <v>0</v>
      </c>
      <c r="K891" s="178">
        <v>0</v>
      </c>
      <c r="L891" s="178">
        <v>0</v>
      </c>
      <c r="M891" s="195">
        <v>0</v>
      </c>
      <c r="N891" s="178">
        <v>0</v>
      </c>
      <c r="O891" s="162">
        <v>1488</v>
      </c>
      <c r="P891" s="162">
        <v>12794747.91</v>
      </c>
      <c r="Q891" s="178">
        <v>0</v>
      </c>
      <c r="R891" s="178">
        <v>0</v>
      </c>
      <c r="S891" s="178">
        <v>0</v>
      </c>
      <c r="T891" s="178">
        <v>0</v>
      </c>
      <c r="U891" s="178">
        <v>0</v>
      </c>
      <c r="V891" s="178">
        <v>0</v>
      </c>
      <c r="W891" s="178">
        <v>0</v>
      </c>
      <c r="X891" s="178">
        <v>0</v>
      </c>
      <c r="Y891" s="178">
        <v>0</v>
      </c>
      <c r="Z891" s="178">
        <v>0</v>
      </c>
      <c r="AA891" s="178">
        <v>0</v>
      </c>
      <c r="AB891" s="178">
        <v>0</v>
      </c>
      <c r="AC891" s="178">
        <v>0</v>
      </c>
      <c r="AD891" s="178">
        <v>0</v>
      </c>
      <c r="AE891" s="162">
        <f>ROUND(P891*2.14%,2)</f>
        <v>273807.61</v>
      </c>
      <c r="AF891" s="178">
        <v>200000</v>
      </c>
      <c r="AG891" s="178">
        <v>0</v>
      </c>
      <c r="AH891" s="138">
        <v>2025</v>
      </c>
      <c r="AI891" s="138">
        <v>2025</v>
      </c>
      <c r="AJ891" s="138">
        <v>2025</v>
      </c>
      <c r="AK891" s="169"/>
      <c r="AL891" s="169"/>
      <c r="AM891" s="169"/>
      <c r="AN891" s="169"/>
      <c r="AO891" s="170" t="s">
        <v>16955</v>
      </c>
      <c r="AP891" s="170" t="s">
        <v>16944</v>
      </c>
      <c r="AQ891" s="170">
        <v>0</v>
      </c>
      <c r="AR891" s="170" t="s">
        <v>16950</v>
      </c>
      <c r="AS891" s="170" t="s">
        <v>16950</v>
      </c>
      <c r="AT891" s="170" t="s">
        <v>16943</v>
      </c>
      <c r="AU891" s="170"/>
      <c r="AV891" s="170"/>
      <c r="AW891" s="170"/>
      <c r="AX891" s="170"/>
      <c r="AY891" s="170" t="s">
        <v>669</v>
      </c>
      <c r="AZ891" s="171">
        <v>5515.1</v>
      </c>
      <c r="BA891" s="171">
        <v>1487.28</v>
      </c>
      <c r="BB891" s="170" t="s">
        <v>2989</v>
      </c>
      <c r="BC891" s="170" t="s">
        <v>16998</v>
      </c>
      <c r="BD891" s="172"/>
      <c r="BE891" s="173">
        <f t="shared" si="414"/>
        <v>-0.72000000000002728</v>
      </c>
      <c r="BL891" s="118" t="str">
        <f t="shared" si="397"/>
        <v>1614.800</v>
      </c>
      <c r="BO891" s="118" t="s">
        <v>3399</v>
      </c>
      <c r="BP891" s="118" t="s">
        <v>715</v>
      </c>
      <c r="BQ891" s="118" t="s">
        <v>3364</v>
      </c>
      <c r="BW891" s="118" t="s">
        <v>3399</v>
      </c>
      <c r="BX891" s="118" t="s">
        <v>715</v>
      </c>
      <c r="BY891" s="118" t="s">
        <v>3364</v>
      </c>
      <c r="CJ891" s="164">
        <f t="shared" si="384"/>
        <v>-5.8207660913467407E-10</v>
      </c>
    </row>
    <row r="892" spans="1:88" ht="20.25" customHeight="1" x14ac:dyDescent="0.3">
      <c r="B892" s="196" t="s">
        <v>52</v>
      </c>
      <c r="C892" s="196"/>
      <c r="D892" s="196"/>
      <c r="E892" s="197"/>
      <c r="F892" s="161">
        <f>F893</f>
        <v>5602584</v>
      </c>
      <c r="G892" s="162">
        <f t="shared" ref="G892:AG892" si="415">G893</f>
        <v>0</v>
      </c>
      <c r="H892" s="162">
        <f t="shared" si="415"/>
        <v>0</v>
      </c>
      <c r="I892" s="162">
        <f t="shared" si="415"/>
        <v>0</v>
      </c>
      <c r="J892" s="162">
        <f t="shared" si="415"/>
        <v>0</v>
      </c>
      <c r="K892" s="162">
        <f t="shared" si="415"/>
        <v>0</v>
      </c>
      <c r="L892" s="162">
        <f t="shared" si="415"/>
        <v>0</v>
      </c>
      <c r="M892" s="163">
        <f t="shared" si="415"/>
        <v>0</v>
      </c>
      <c r="N892" s="162">
        <f t="shared" si="415"/>
        <v>0</v>
      </c>
      <c r="O892" s="162">
        <f t="shared" si="415"/>
        <v>650</v>
      </c>
      <c r="P892" s="162">
        <f t="shared" si="415"/>
        <v>5308972</v>
      </c>
      <c r="Q892" s="162">
        <f t="shared" si="415"/>
        <v>0</v>
      </c>
      <c r="R892" s="162">
        <f t="shared" si="415"/>
        <v>0</v>
      </c>
      <c r="S892" s="162">
        <f t="shared" si="415"/>
        <v>0</v>
      </c>
      <c r="T892" s="162">
        <f t="shared" si="415"/>
        <v>0</v>
      </c>
      <c r="U892" s="162">
        <f t="shared" si="415"/>
        <v>0</v>
      </c>
      <c r="V892" s="162">
        <f t="shared" si="415"/>
        <v>0</v>
      </c>
      <c r="W892" s="162">
        <f t="shared" si="415"/>
        <v>0</v>
      </c>
      <c r="X892" s="162">
        <f t="shared" si="415"/>
        <v>0</v>
      </c>
      <c r="Y892" s="162">
        <f t="shared" si="415"/>
        <v>0</v>
      </c>
      <c r="Z892" s="162">
        <f t="shared" si="415"/>
        <v>0</v>
      </c>
      <c r="AA892" s="162">
        <f t="shared" si="415"/>
        <v>0</v>
      </c>
      <c r="AB892" s="162">
        <f t="shared" si="415"/>
        <v>0</v>
      </c>
      <c r="AC892" s="162">
        <f t="shared" si="415"/>
        <v>0</v>
      </c>
      <c r="AD892" s="162">
        <f t="shared" si="415"/>
        <v>0</v>
      </c>
      <c r="AE892" s="162">
        <f t="shared" si="415"/>
        <v>113612</v>
      </c>
      <c r="AF892" s="162">
        <f t="shared" si="415"/>
        <v>180000</v>
      </c>
      <c r="AG892" s="162">
        <f t="shared" si="415"/>
        <v>0</v>
      </c>
      <c r="AH892" s="138" t="s">
        <v>17012</v>
      </c>
      <c r="AI892" s="138" t="s">
        <v>17012</v>
      </c>
      <c r="AJ892" s="138" t="s">
        <v>17012</v>
      </c>
      <c r="AK892" s="169"/>
      <c r="AL892" s="169"/>
      <c r="AM892" s="169"/>
      <c r="AN892" s="169"/>
      <c r="AO892" s="170"/>
      <c r="AP892" s="170"/>
      <c r="AQ892" s="170"/>
      <c r="AR892" s="170"/>
      <c r="AS892" s="170"/>
      <c r="AT892" s="170"/>
      <c r="AU892" s="170"/>
      <c r="AV892" s="170"/>
      <c r="AW892" s="170"/>
      <c r="AX892" s="170"/>
      <c r="AY892" s="170"/>
      <c r="AZ892" s="171"/>
      <c r="BA892" s="171"/>
      <c r="BB892" s="170"/>
      <c r="BC892" s="170"/>
      <c r="BD892" s="172"/>
      <c r="BE892" s="173">
        <f t="shared" si="414"/>
        <v>-650</v>
      </c>
      <c r="BL892" s="118" t="e">
        <f t="shared" ref="BL892:BL911" si="416">VLOOKUP(D892,BO:BQ,3,FALSE)</f>
        <v>#N/A</v>
      </c>
      <c r="BO892" s="118" t="s">
        <v>3029</v>
      </c>
      <c r="BP892" s="118" t="s">
        <v>663</v>
      </c>
      <c r="BQ892" s="118" t="s">
        <v>3030</v>
      </c>
      <c r="BW892" s="118" t="s">
        <v>3029</v>
      </c>
      <c r="BX892" s="118" t="s">
        <v>663</v>
      </c>
      <c r="BY892" s="118" t="s">
        <v>3030</v>
      </c>
      <c r="CJ892" s="164">
        <f t="shared" si="384"/>
        <v>0</v>
      </c>
    </row>
    <row r="893" spans="1:88" x14ac:dyDescent="0.3">
      <c r="A893" s="118">
        <v>1</v>
      </c>
      <c r="B893" s="165">
        <f>SUBTOTAL(9,$A$740:A893)</f>
        <v>117</v>
      </c>
      <c r="C893" s="217"/>
      <c r="D893" s="249" t="s">
        <v>15890</v>
      </c>
      <c r="E893" s="219" t="s">
        <v>17412</v>
      </c>
      <c r="F893" s="162">
        <f>G893+H893+I893+J893+K893+L893+N893+P893+R893+T893+V893+W893+X893+Y893+Z893+AA893+AB893+AC893+AD893+AE893+AF893+AG893</f>
        <v>5602584</v>
      </c>
      <c r="G893" s="178">
        <v>0</v>
      </c>
      <c r="H893" s="178">
        <v>0</v>
      </c>
      <c r="I893" s="178">
        <v>0</v>
      </c>
      <c r="J893" s="178">
        <v>0</v>
      </c>
      <c r="K893" s="178">
        <v>0</v>
      </c>
      <c r="L893" s="178">
        <v>0</v>
      </c>
      <c r="M893" s="195">
        <v>0</v>
      </c>
      <c r="N893" s="178">
        <v>0</v>
      </c>
      <c r="O893" s="162">
        <v>650</v>
      </c>
      <c r="P893" s="162">
        <v>5308972</v>
      </c>
      <c r="Q893" s="178">
        <v>0</v>
      </c>
      <c r="R893" s="178">
        <v>0</v>
      </c>
      <c r="S893" s="178">
        <v>0</v>
      </c>
      <c r="T893" s="178">
        <v>0</v>
      </c>
      <c r="U893" s="178">
        <v>0</v>
      </c>
      <c r="V893" s="178">
        <v>0</v>
      </c>
      <c r="W893" s="178">
        <v>0</v>
      </c>
      <c r="X893" s="178">
        <v>0</v>
      </c>
      <c r="Y893" s="178">
        <v>0</v>
      </c>
      <c r="Z893" s="178">
        <v>0</v>
      </c>
      <c r="AA893" s="178">
        <v>0</v>
      </c>
      <c r="AB893" s="178">
        <v>0</v>
      </c>
      <c r="AC893" s="178">
        <v>0</v>
      </c>
      <c r="AD893" s="178">
        <v>0</v>
      </c>
      <c r="AE893" s="162">
        <f>ROUND(P893*2.14%,2)</f>
        <v>113612</v>
      </c>
      <c r="AF893" s="162">
        <v>180000</v>
      </c>
      <c r="AG893" s="178">
        <v>0</v>
      </c>
      <c r="AH893" s="138">
        <v>2025</v>
      </c>
      <c r="AI893" s="138">
        <v>2025</v>
      </c>
      <c r="AJ893" s="138">
        <v>2025</v>
      </c>
      <c r="AK893" s="169"/>
      <c r="AL893" s="169"/>
      <c r="AM893" s="169"/>
      <c r="AN893" s="169"/>
      <c r="AO893" s="170" t="s">
        <v>16939</v>
      </c>
      <c r="AP893" s="170" t="s">
        <v>16937</v>
      </c>
      <c r="AQ893" s="170"/>
      <c r="AR893" s="170" t="s">
        <v>16951</v>
      </c>
      <c r="AS893" s="170" t="s">
        <v>16958</v>
      </c>
      <c r="AT893" s="170"/>
      <c r="AU893" s="170"/>
      <c r="AV893" s="170"/>
      <c r="AW893" s="170"/>
      <c r="AX893" s="170"/>
      <c r="AY893" s="170">
        <v>1969</v>
      </c>
      <c r="AZ893" s="171">
        <v>691.6</v>
      </c>
      <c r="BA893" s="171">
        <v>650</v>
      </c>
      <c r="BB893" s="170" t="s">
        <v>2966</v>
      </c>
      <c r="BC893" s="170" t="s">
        <v>16998</v>
      </c>
      <c r="BD893" s="172"/>
      <c r="BE893" s="173">
        <f t="shared" si="414"/>
        <v>0</v>
      </c>
      <c r="BL893" s="118" t="str">
        <f t="shared" si="416"/>
        <v>556.200</v>
      </c>
      <c r="BO893" s="118" t="s">
        <v>513</v>
      </c>
      <c r="BP893" s="118" t="s">
        <v>841</v>
      </c>
      <c r="BQ893" s="118" t="s">
        <v>3031</v>
      </c>
      <c r="BW893" s="118" t="s">
        <v>513</v>
      </c>
      <c r="BX893" s="118" t="s">
        <v>841</v>
      </c>
      <c r="BY893" s="118" t="s">
        <v>3031</v>
      </c>
      <c r="CJ893" s="164">
        <f t="shared" si="384"/>
        <v>0</v>
      </c>
    </row>
    <row r="894" spans="1:88" x14ac:dyDescent="0.3">
      <c r="B894" s="196" t="s">
        <v>53</v>
      </c>
      <c r="C894" s="196"/>
      <c r="D894" s="250"/>
      <c r="E894" s="251"/>
      <c r="F894" s="161">
        <f>F895</f>
        <v>3167614.8</v>
      </c>
      <c r="G894" s="162">
        <f t="shared" ref="G894:AG894" si="417">G895</f>
        <v>0</v>
      </c>
      <c r="H894" s="162">
        <f t="shared" si="417"/>
        <v>0</v>
      </c>
      <c r="I894" s="162">
        <f t="shared" si="417"/>
        <v>0</v>
      </c>
      <c r="J894" s="162">
        <f t="shared" si="417"/>
        <v>0</v>
      </c>
      <c r="K894" s="162">
        <f t="shared" si="417"/>
        <v>0</v>
      </c>
      <c r="L894" s="162">
        <f t="shared" si="417"/>
        <v>0</v>
      </c>
      <c r="M894" s="163">
        <f t="shared" si="417"/>
        <v>0</v>
      </c>
      <c r="N894" s="162">
        <f t="shared" si="417"/>
        <v>0</v>
      </c>
      <c r="O894" s="162">
        <f t="shared" si="417"/>
        <v>367.5</v>
      </c>
      <c r="P894" s="162">
        <f t="shared" si="417"/>
        <v>2954390.84</v>
      </c>
      <c r="Q894" s="162">
        <f t="shared" si="417"/>
        <v>0</v>
      </c>
      <c r="R894" s="162">
        <f t="shared" si="417"/>
        <v>0</v>
      </c>
      <c r="S894" s="162">
        <f t="shared" si="417"/>
        <v>0</v>
      </c>
      <c r="T894" s="162">
        <f t="shared" si="417"/>
        <v>0</v>
      </c>
      <c r="U894" s="162">
        <f t="shared" si="417"/>
        <v>0</v>
      </c>
      <c r="V894" s="162">
        <f t="shared" si="417"/>
        <v>0</v>
      </c>
      <c r="W894" s="162">
        <f t="shared" si="417"/>
        <v>0</v>
      </c>
      <c r="X894" s="162">
        <f t="shared" si="417"/>
        <v>0</v>
      </c>
      <c r="Y894" s="162">
        <f t="shared" si="417"/>
        <v>0</v>
      </c>
      <c r="Z894" s="162">
        <f t="shared" si="417"/>
        <v>0</v>
      </c>
      <c r="AA894" s="162">
        <f t="shared" si="417"/>
        <v>0</v>
      </c>
      <c r="AB894" s="162">
        <f t="shared" si="417"/>
        <v>0</v>
      </c>
      <c r="AC894" s="162">
        <f t="shared" si="417"/>
        <v>0</v>
      </c>
      <c r="AD894" s="162">
        <f t="shared" si="417"/>
        <v>0</v>
      </c>
      <c r="AE894" s="162">
        <f t="shared" si="417"/>
        <v>63223.96</v>
      </c>
      <c r="AF894" s="162">
        <f t="shared" si="417"/>
        <v>150000</v>
      </c>
      <c r="AG894" s="162">
        <f t="shared" si="417"/>
        <v>0</v>
      </c>
      <c r="AH894" s="138" t="s">
        <v>17012</v>
      </c>
      <c r="AI894" s="138" t="s">
        <v>17012</v>
      </c>
      <c r="AJ894" s="138" t="s">
        <v>17012</v>
      </c>
      <c r="AK894" s="169"/>
      <c r="AL894" s="169"/>
      <c r="AM894" s="169"/>
      <c r="AN894" s="169"/>
      <c r="AO894" s="170"/>
      <c r="AP894" s="170"/>
      <c r="AQ894" s="170"/>
      <c r="AR894" s="170"/>
      <c r="AS894" s="170"/>
      <c r="AT894" s="170"/>
      <c r="AU894" s="170"/>
      <c r="AV894" s="170"/>
      <c r="AW894" s="170"/>
      <c r="AX894" s="170"/>
      <c r="AY894" s="170"/>
      <c r="AZ894" s="171"/>
      <c r="BA894" s="171"/>
      <c r="BB894" s="170"/>
      <c r="BC894" s="170"/>
      <c r="BD894" s="172"/>
      <c r="BE894" s="173">
        <f t="shared" si="414"/>
        <v>-367.5</v>
      </c>
      <c r="BL894" s="118" t="e">
        <f t="shared" si="416"/>
        <v>#N/A</v>
      </c>
      <c r="BO894" s="118" t="s">
        <v>3032</v>
      </c>
      <c r="BP894" s="118" t="s">
        <v>2983</v>
      </c>
      <c r="BQ894" s="118" t="s">
        <v>855</v>
      </c>
      <c r="BW894" s="118" t="s">
        <v>3032</v>
      </c>
      <c r="BX894" s="118" t="s">
        <v>2983</v>
      </c>
      <c r="BY894" s="118" t="s">
        <v>855</v>
      </c>
      <c r="CJ894" s="164">
        <f t="shared" si="384"/>
        <v>-2.9103830456733704E-11</v>
      </c>
    </row>
    <row r="895" spans="1:88" x14ac:dyDescent="0.3">
      <c r="A895" s="118">
        <v>1</v>
      </c>
      <c r="B895" s="165">
        <f>SUBTOTAL(9,$A$740:A895)</f>
        <v>118</v>
      </c>
      <c r="C895" s="165"/>
      <c r="D895" s="221" t="s">
        <v>66</v>
      </c>
      <c r="E895" s="222" t="s">
        <v>17412</v>
      </c>
      <c r="F895" s="162">
        <f>G895+H895+I895+J895+K895+L895+N895+P895+R895+T895+V895+W895+X895+Y895+Z895+AA895+AB895+AC895+AD895+AE895+AF895+AG895</f>
        <v>3167614.8</v>
      </c>
      <c r="G895" s="178">
        <v>0</v>
      </c>
      <c r="H895" s="178">
        <v>0</v>
      </c>
      <c r="I895" s="178">
        <v>0</v>
      </c>
      <c r="J895" s="178">
        <v>0</v>
      </c>
      <c r="K895" s="178">
        <v>0</v>
      </c>
      <c r="L895" s="178">
        <v>0</v>
      </c>
      <c r="M895" s="195">
        <v>0</v>
      </c>
      <c r="N895" s="178">
        <v>0</v>
      </c>
      <c r="O895" s="162">
        <v>367.5</v>
      </c>
      <c r="P895" s="162">
        <v>2954390.84</v>
      </c>
      <c r="Q895" s="178">
        <v>0</v>
      </c>
      <c r="R895" s="178">
        <v>0</v>
      </c>
      <c r="S895" s="178">
        <v>0</v>
      </c>
      <c r="T895" s="178">
        <v>0</v>
      </c>
      <c r="U895" s="178">
        <v>0</v>
      </c>
      <c r="V895" s="178">
        <v>0</v>
      </c>
      <c r="W895" s="178">
        <v>0</v>
      </c>
      <c r="X895" s="178">
        <v>0</v>
      </c>
      <c r="Y895" s="178">
        <v>0</v>
      </c>
      <c r="Z895" s="178">
        <v>0</v>
      </c>
      <c r="AA895" s="178">
        <v>0</v>
      </c>
      <c r="AB895" s="178">
        <v>0</v>
      </c>
      <c r="AC895" s="178">
        <v>0</v>
      </c>
      <c r="AD895" s="178">
        <v>0</v>
      </c>
      <c r="AE895" s="162">
        <f>ROUND(P895*2.14%,2)</f>
        <v>63223.96</v>
      </c>
      <c r="AF895" s="162">
        <v>150000</v>
      </c>
      <c r="AG895" s="178">
        <v>0</v>
      </c>
      <c r="AH895" s="138">
        <v>2025</v>
      </c>
      <c r="AI895" s="138">
        <v>2025</v>
      </c>
      <c r="AJ895" s="138">
        <v>2025</v>
      </c>
      <c r="AK895" s="169"/>
      <c r="AL895" s="169"/>
      <c r="AM895" s="169"/>
      <c r="AN895" s="169"/>
      <c r="AO895" s="170" t="s">
        <v>16935</v>
      </c>
      <c r="AP895" s="170" t="s">
        <v>16956</v>
      </c>
      <c r="AQ895" s="170">
        <v>0</v>
      </c>
      <c r="AR895" s="170" t="s">
        <v>16941</v>
      </c>
      <c r="AS895" s="170" t="s">
        <v>16952</v>
      </c>
      <c r="AT895" s="170">
        <v>0</v>
      </c>
      <c r="AU895" s="170"/>
      <c r="AV895" s="170"/>
      <c r="AW895" s="170"/>
      <c r="AX895" s="170"/>
      <c r="AY895" s="170" t="s">
        <v>616</v>
      </c>
      <c r="AZ895" s="171">
        <v>649.29999999999995</v>
      </c>
      <c r="BA895" s="171">
        <v>367.5</v>
      </c>
      <c r="BB895" s="170" t="s">
        <v>2966</v>
      </c>
      <c r="BC895" s="170" t="s">
        <v>16998</v>
      </c>
      <c r="BD895" s="172"/>
      <c r="BE895" s="173">
        <f t="shared" si="414"/>
        <v>0</v>
      </c>
      <c r="BL895" s="118" t="str">
        <f t="shared" si="416"/>
        <v>297.700</v>
      </c>
      <c r="BO895" s="118" t="s">
        <v>3033</v>
      </c>
      <c r="BP895" s="118" t="s">
        <v>780</v>
      </c>
      <c r="BQ895" s="118" t="s">
        <v>3034</v>
      </c>
      <c r="BW895" s="118" t="s">
        <v>3033</v>
      </c>
      <c r="BX895" s="118" t="s">
        <v>780</v>
      </c>
      <c r="BY895" s="118" t="s">
        <v>3034</v>
      </c>
      <c r="CJ895" s="164">
        <f t="shared" si="384"/>
        <v>-2.9103830456733704E-11</v>
      </c>
    </row>
    <row r="896" spans="1:88" x14ac:dyDescent="0.3">
      <c r="B896" s="196" t="s">
        <v>55</v>
      </c>
      <c r="C896" s="196"/>
      <c r="D896" s="196"/>
      <c r="E896" s="197"/>
      <c r="F896" s="161">
        <f>F897</f>
        <v>4525164</v>
      </c>
      <c r="G896" s="162">
        <f t="shared" ref="G896:AG896" si="418">G897</f>
        <v>0</v>
      </c>
      <c r="H896" s="162">
        <f t="shared" si="418"/>
        <v>0</v>
      </c>
      <c r="I896" s="162">
        <f t="shared" si="418"/>
        <v>0</v>
      </c>
      <c r="J896" s="162">
        <f t="shared" si="418"/>
        <v>0</v>
      </c>
      <c r="K896" s="162">
        <f t="shared" si="418"/>
        <v>0</v>
      </c>
      <c r="L896" s="162">
        <f t="shared" si="418"/>
        <v>0</v>
      </c>
      <c r="M896" s="163">
        <f t="shared" si="418"/>
        <v>0</v>
      </c>
      <c r="N896" s="162">
        <f t="shared" si="418"/>
        <v>0</v>
      </c>
      <c r="O896" s="162">
        <f t="shared" si="418"/>
        <v>525</v>
      </c>
      <c r="P896" s="162">
        <f t="shared" si="418"/>
        <v>4254125.71</v>
      </c>
      <c r="Q896" s="162">
        <f t="shared" si="418"/>
        <v>0</v>
      </c>
      <c r="R896" s="162">
        <f t="shared" si="418"/>
        <v>0</v>
      </c>
      <c r="S896" s="162">
        <f t="shared" si="418"/>
        <v>0</v>
      </c>
      <c r="T896" s="162">
        <f t="shared" si="418"/>
        <v>0</v>
      </c>
      <c r="U896" s="162">
        <f t="shared" si="418"/>
        <v>0</v>
      </c>
      <c r="V896" s="162">
        <f t="shared" si="418"/>
        <v>0</v>
      </c>
      <c r="W896" s="162">
        <f t="shared" si="418"/>
        <v>0</v>
      </c>
      <c r="X896" s="162">
        <f t="shared" si="418"/>
        <v>0</v>
      </c>
      <c r="Y896" s="162">
        <f t="shared" si="418"/>
        <v>0</v>
      </c>
      <c r="Z896" s="162">
        <f t="shared" si="418"/>
        <v>0</v>
      </c>
      <c r="AA896" s="162">
        <f t="shared" si="418"/>
        <v>0</v>
      </c>
      <c r="AB896" s="162">
        <f t="shared" si="418"/>
        <v>0</v>
      </c>
      <c r="AC896" s="162">
        <f t="shared" si="418"/>
        <v>0</v>
      </c>
      <c r="AD896" s="162">
        <f t="shared" si="418"/>
        <v>0</v>
      </c>
      <c r="AE896" s="162">
        <f t="shared" si="418"/>
        <v>91038.29</v>
      </c>
      <c r="AF896" s="162">
        <f t="shared" si="418"/>
        <v>180000</v>
      </c>
      <c r="AG896" s="162">
        <f t="shared" si="418"/>
        <v>0</v>
      </c>
      <c r="AH896" s="138" t="s">
        <v>17012</v>
      </c>
      <c r="AI896" s="138" t="s">
        <v>17012</v>
      </c>
      <c r="AJ896" s="138" t="s">
        <v>17012</v>
      </c>
      <c r="AK896" s="169"/>
      <c r="AL896" s="169"/>
      <c r="AM896" s="169"/>
      <c r="AN896" s="169"/>
      <c r="AO896" s="170"/>
      <c r="AP896" s="170"/>
      <c r="AQ896" s="170"/>
      <c r="AR896" s="170"/>
      <c r="AS896" s="170"/>
      <c r="AT896" s="170"/>
      <c r="AU896" s="170"/>
      <c r="AV896" s="170"/>
      <c r="AW896" s="170"/>
      <c r="AX896" s="170"/>
      <c r="AY896" s="170"/>
      <c r="AZ896" s="171"/>
      <c r="BA896" s="171"/>
      <c r="BB896" s="170"/>
      <c r="BC896" s="170"/>
      <c r="BD896" s="172"/>
      <c r="BE896" s="173">
        <f t="shared" si="414"/>
        <v>-525</v>
      </c>
      <c r="BL896" s="118" t="e">
        <f t="shared" si="416"/>
        <v>#N/A</v>
      </c>
      <c r="BO896" s="118" t="s">
        <v>3035</v>
      </c>
      <c r="BP896" s="118" t="s">
        <v>666</v>
      </c>
      <c r="BQ896" s="118" t="s">
        <v>998</v>
      </c>
      <c r="BW896" s="118" t="s">
        <v>3035</v>
      </c>
      <c r="BX896" s="118" t="s">
        <v>666</v>
      </c>
      <c r="BY896" s="118" t="s">
        <v>998</v>
      </c>
      <c r="CJ896" s="164">
        <f t="shared" si="384"/>
        <v>5.8207660913467407E-11</v>
      </c>
    </row>
    <row r="897" spans="1:88" x14ac:dyDescent="0.3">
      <c r="A897" s="118">
        <v>1</v>
      </c>
      <c r="B897" s="165">
        <f>SUBTOTAL(9,$A$740:A897)</f>
        <v>119</v>
      </c>
      <c r="C897" s="165"/>
      <c r="D897" s="175" t="s">
        <v>67</v>
      </c>
      <c r="E897" s="222" t="s">
        <v>17412</v>
      </c>
      <c r="F897" s="162">
        <f>G897+H897+I897+J897+K897+L897+N897+P897+R897+T897+V897+W897+X897+Y897+Z897+AA897+AB897+AC897+AD897+AE897+AF897+AG897</f>
        <v>4525164</v>
      </c>
      <c r="G897" s="178">
        <v>0</v>
      </c>
      <c r="H897" s="178">
        <v>0</v>
      </c>
      <c r="I897" s="178">
        <v>0</v>
      </c>
      <c r="J897" s="178">
        <v>0</v>
      </c>
      <c r="K897" s="178">
        <v>0</v>
      </c>
      <c r="L897" s="178">
        <v>0</v>
      </c>
      <c r="M897" s="195">
        <v>0</v>
      </c>
      <c r="N897" s="178">
        <v>0</v>
      </c>
      <c r="O897" s="162">
        <v>525</v>
      </c>
      <c r="P897" s="162">
        <v>4254125.71</v>
      </c>
      <c r="Q897" s="178">
        <v>0</v>
      </c>
      <c r="R897" s="178">
        <v>0</v>
      </c>
      <c r="S897" s="178">
        <v>0</v>
      </c>
      <c r="T897" s="178">
        <v>0</v>
      </c>
      <c r="U897" s="178">
        <v>0</v>
      </c>
      <c r="V897" s="178">
        <v>0</v>
      </c>
      <c r="W897" s="178">
        <v>0</v>
      </c>
      <c r="X897" s="178">
        <v>0</v>
      </c>
      <c r="Y897" s="178">
        <v>0</v>
      </c>
      <c r="Z897" s="178">
        <v>0</v>
      </c>
      <c r="AA897" s="178">
        <v>0</v>
      </c>
      <c r="AB897" s="178">
        <v>0</v>
      </c>
      <c r="AC897" s="178">
        <v>0</v>
      </c>
      <c r="AD897" s="178">
        <v>0</v>
      </c>
      <c r="AE897" s="162">
        <f>ROUND(P897*2.14%,2)</f>
        <v>91038.29</v>
      </c>
      <c r="AF897" s="162">
        <v>180000</v>
      </c>
      <c r="AG897" s="178">
        <v>0</v>
      </c>
      <c r="AH897" s="138">
        <v>2025</v>
      </c>
      <c r="AI897" s="138">
        <v>2025</v>
      </c>
      <c r="AJ897" s="138">
        <v>2025</v>
      </c>
      <c r="AK897" s="169"/>
      <c r="AL897" s="169"/>
      <c r="AM897" s="169"/>
      <c r="AN897" s="169"/>
      <c r="AO897" s="170" t="s">
        <v>16939</v>
      </c>
      <c r="AP897" s="170" t="s">
        <v>16960</v>
      </c>
      <c r="AQ897" s="170">
        <v>0</v>
      </c>
      <c r="AR897" s="170" t="s">
        <v>16937</v>
      </c>
      <c r="AS897" s="170" t="s">
        <v>16958</v>
      </c>
      <c r="AT897" s="170">
        <v>0</v>
      </c>
      <c r="AU897" s="170"/>
      <c r="AV897" s="170"/>
      <c r="AW897" s="170"/>
      <c r="AX897" s="170"/>
      <c r="AY897" s="170" t="s">
        <v>663</v>
      </c>
      <c r="AZ897" s="171">
        <v>375.2</v>
      </c>
      <c r="BA897" s="171">
        <v>525</v>
      </c>
      <c r="BB897" s="170" t="s">
        <v>2966</v>
      </c>
      <c r="BC897" s="170" t="s">
        <v>16998</v>
      </c>
      <c r="BD897" s="172"/>
      <c r="BE897" s="173">
        <f t="shared" si="414"/>
        <v>0</v>
      </c>
      <c r="BL897" s="118" t="str">
        <f t="shared" si="416"/>
        <v>283.600</v>
      </c>
      <c r="BO897" s="118" t="s">
        <v>3036</v>
      </c>
      <c r="BP897" s="118" t="s">
        <v>1342</v>
      </c>
      <c r="BQ897" s="118" t="s">
        <v>3038</v>
      </c>
      <c r="BW897" s="118" t="s">
        <v>3036</v>
      </c>
      <c r="BX897" s="118" t="s">
        <v>1342</v>
      </c>
      <c r="BY897" s="118" t="s">
        <v>3038</v>
      </c>
      <c r="CJ897" s="164">
        <f t="shared" si="384"/>
        <v>5.8207660913467407E-11</v>
      </c>
    </row>
    <row r="898" spans="1:88" x14ac:dyDescent="0.3">
      <c r="B898" s="196" t="s">
        <v>56</v>
      </c>
      <c r="C898" s="196"/>
      <c r="D898" s="196"/>
      <c r="E898" s="197"/>
      <c r="F898" s="161">
        <f>F899</f>
        <v>6572262</v>
      </c>
      <c r="G898" s="162">
        <f t="shared" ref="G898:AG898" si="419">G899</f>
        <v>0</v>
      </c>
      <c r="H898" s="162">
        <f t="shared" si="419"/>
        <v>0</v>
      </c>
      <c r="I898" s="162">
        <f t="shared" si="419"/>
        <v>0</v>
      </c>
      <c r="J898" s="162">
        <f t="shared" si="419"/>
        <v>0</v>
      </c>
      <c r="K898" s="162">
        <f t="shared" si="419"/>
        <v>0</v>
      </c>
      <c r="L898" s="162">
        <f t="shared" si="419"/>
        <v>0</v>
      </c>
      <c r="M898" s="163">
        <f t="shared" si="419"/>
        <v>0</v>
      </c>
      <c r="N898" s="162">
        <f t="shared" si="419"/>
        <v>0</v>
      </c>
      <c r="O898" s="162">
        <f t="shared" si="419"/>
        <v>762.5</v>
      </c>
      <c r="P898" s="162">
        <f t="shared" si="419"/>
        <v>6258333.6600000001</v>
      </c>
      <c r="Q898" s="162">
        <f t="shared" si="419"/>
        <v>0</v>
      </c>
      <c r="R898" s="162">
        <f t="shared" si="419"/>
        <v>0</v>
      </c>
      <c r="S898" s="162">
        <f t="shared" si="419"/>
        <v>0</v>
      </c>
      <c r="T898" s="162">
        <f t="shared" si="419"/>
        <v>0</v>
      </c>
      <c r="U898" s="162">
        <f t="shared" si="419"/>
        <v>0</v>
      </c>
      <c r="V898" s="162">
        <f t="shared" si="419"/>
        <v>0</v>
      </c>
      <c r="W898" s="162">
        <f t="shared" si="419"/>
        <v>0</v>
      </c>
      <c r="X898" s="162">
        <f t="shared" si="419"/>
        <v>0</v>
      </c>
      <c r="Y898" s="162">
        <f t="shared" si="419"/>
        <v>0</v>
      </c>
      <c r="Z898" s="162">
        <f t="shared" si="419"/>
        <v>0</v>
      </c>
      <c r="AA898" s="162">
        <f t="shared" si="419"/>
        <v>0</v>
      </c>
      <c r="AB898" s="162">
        <f t="shared" si="419"/>
        <v>0</v>
      </c>
      <c r="AC898" s="162">
        <f t="shared" si="419"/>
        <v>0</v>
      </c>
      <c r="AD898" s="162">
        <f t="shared" si="419"/>
        <v>0</v>
      </c>
      <c r="AE898" s="162">
        <f t="shared" si="419"/>
        <v>133928.34</v>
      </c>
      <c r="AF898" s="162">
        <f t="shared" si="419"/>
        <v>180000</v>
      </c>
      <c r="AG898" s="162">
        <f t="shared" si="419"/>
        <v>0</v>
      </c>
      <c r="AH898" s="138" t="s">
        <v>17012</v>
      </c>
      <c r="AI898" s="138" t="s">
        <v>17012</v>
      </c>
      <c r="AJ898" s="138" t="s">
        <v>17012</v>
      </c>
      <c r="AK898" s="169"/>
      <c r="AL898" s="169"/>
      <c r="AM898" s="169"/>
      <c r="AN898" s="169"/>
      <c r="AO898" s="170"/>
      <c r="AP898" s="170"/>
      <c r="AQ898" s="170"/>
      <c r="AR898" s="170"/>
      <c r="AS898" s="170"/>
      <c r="AT898" s="170"/>
      <c r="AU898" s="170"/>
      <c r="AV898" s="170"/>
      <c r="AW898" s="170"/>
      <c r="AX898" s="170"/>
      <c r="AY898" s="170"/>
      <c r="AZ898" s="171"/>
      <c r="BA898" s="171"/>
      <c r="BB898" s="170"/>
      <c r="BC898" s="170"/>
      <c r="BD898" s="172"/>
      <c r="BE898" s="173">
        <f t="shared" si="414"/>
        <v>-762.5</v>
      </c>
      <c r="BL898" s="118" t="e">
        <f t="shared" si="416"/>
        <v>#N/A</v>
      </c>
      <c r="BO898" s="118" t="s">
        <v>3039</v>
      </c>
      <c r="BP898" s="118" t="s">
        <v>2983</v>
      </c>
      <c r="BQ898" s="118" t="s">
        <v>2983</v>
      </c>
      <c r="BW898" s="118" t="s">
        <v>3039</v>
      </c>
      <c r="BX898" s="118" t="s">
        <v>2983</v>
      </c>
      <c r="BY898" s="118" t="s">
        <v>2983</v>
      </c>
      <c r="CJ898" s="164">
        <f t="shared" si="384"/>
        <v>-1.4551915228366852E-10</v>
      </c>
    </row>
    <row r="899" spans="1:88" x14ac:dyDescent="0.3">
      <c r="A899" s="118">
        <v>1</v>
      </c>
      <c r="B899" s="165">
        <f>SUBTOTAL(9,$A$740:A899)</f>
        <v>120</v>
      </c>
      <c r="C899" s="165"/>
      <c r="D899" s="252" t="s">
        <v>68</v>
      </c>
      <c r="E899" s="222" t="s">
        <v>17412</v>
      </c>
      <c r="F899" s="162">
        <f>G899+H899+I899+J899+K899+L899+N899+P899+R899+T899+V899+W899+X899+Y899+Z899+AA899+AB899+AC899+AD899+AE899+AF899+AG899</f>
        <v>6572262</v>
      </c>
      <c r="G899" s="178">
        <v>0</v>
      </c>
      <c r="H899" s="178">
        <v>0</v>
      </c>
      <c r="I899" s="178">
        <v>0</v>
      </c>
      <c r="J899" s="178">
        <v>0</v>
      </c>
      <c r="K899" s="178">
        <v>0</v>
      </c>
      <c r="L899" s="178">
        <v>0</v>
      </c>
      <c r="M899" s="195">
        <v>0</v>
      </c>
      <c r="N899" s="178">
        <v>0</v>
      </c>
      <c r="O899" s="162">
        <v>762.5</v>
      </c>
      <c r="P899" s="162">
        <v>6258333.6600000001</v>
      </c>
      <c r="Q899" s="178">
        <v>0</v>
      </c>
      <c r="R899" s="178">
        <v>0</v>
      </c>
      <c r="S899" s="178">
        <v>0</v>
      </c>
      <c r="T899" s="178">
        <v>0</v>
      </c>
      <c r="U899" s="178">
        <v>0</v>
      </c>
      <c r="V899" s="178">
        <v>0</v>
      </c>
      <c r="W899" s="178">
        <v>0</v>
      </c>
      <c r="X899" s="178">
        <v>0</v>
      </c>
      <c r="Y899" s="178">
        <v>0</v>
      </c>
      <c r="Z899" s="178">
        <v>0</v>
      </c>
      <c r="AA899" s="178">
        <v>0</v>
      </c>
      <c r="AB899" s="178">
        <v>0</v>
      </c>
      <c r="AC899" s="178">
        <v>0</v>
      </c>
      <c r="AD899" s="178">
        <v>0</v>
      </c>
      <c r="AE899" s="162">
        <f>ROUND(P899*2.14%,2)</f>
        <v>133928.34</v>
      </c>
      <c r="AF899" s="162">
        <v>180000</v>
      </c>
      <c r="AG899" s="178">
        <v>0</v>
      </c>
      <c r="AH899" s="138">
        <v>2025</v>
      </c>
      <c r="AI899" s="138">
        <v>2025</v>
      </c>
      <c r="AJ899" s="138">
        <v>2025</v>
      </c>
      <c r="AK899" s="169"/>
      <c r="AL899" s="169"/>
      <c r="AM899" s="169"/>
      <c r="AN899" s="169"/>
      <c r="AO899" s="170" t="s">
        <v>16946</v>
      </c>
      <c r="AP899" s="170" t="s">
        <v>16937</v>
      </c>
      <c r="AQ899" s="170">
        <v>0</v>
      </c>
      <c r="AR899" s="170" t="s">
        <v>16945</v>
      </c>
      <c r="AS899" s="170" t="s">
        <v>16958</v>
      </c>
      <c r="AT899" s="170">
        <v>0</v>
      </c>
      <c r="AU899" s="170"/>
      <c r="AV899" s="170"/>
      <c r="AW899" s="170"/>
      <c r="AX899" s="170"/>
      <c r="AY899" s="170" t="s">
        <v>810</v>
      </c>
      <c r="AZ899" s="171">
        <v>946</v>
      </c>
      <c r="BA899" s="171" t="s">
        <v>2983</v>
      </c>
      <c r="BB899" s="170" t="s">
        <v>2966</v>
      </c>
      <c r="BC899" s="170" t="s">
        <v>16998</v>
      </c>
      <c r="BD899" s="172"/>
      <c r="BE899" s="173" t="e">
        <f t="shared" si="414"/>
        <v>#VALUE!</v>
      </c>
      <c r="BL899" s="118" t="str">
        <f t="shared" si="416"/>
        <v>0.000</v>
      </c>
      <c r="BO899" s="118" t="s">
        <v>3040</v>
      </c>
      <c r="BP899" s="118" t="s">
        <v>928</v>
      </c>
      <c r="BQ899" s="118" t="s">
        <v>3041</v>
      </c>
      <c r="BW899" s="118" t="s">
        <v>3040</v>
      </c>
      <c r="BX899" s="118" t="s">
        <v>928</v>
      </c>
      <c r="BY899" s="118" t="s">
        <v>3041</v>
      </c>
      <c r="CJ899" s="164">
        <f t="shared" si="384"/>
        <v>-1.4551915228366852E-10</v>
      </c>
    </row>
    <row r="900" spans="1:88" x14ac:dyDescent="0.3">
      <c r="B900" s="196" t="s">
        <v>54</v>
      </c>
      <c r="C900" s="196"/>
      <c r="D900" s="196"/>
      <c r="E900" s="197"/>
      <c r="F900" s="161">
        <f>F901</f>
        <v>3102969.6</v>
      </c>
      <c r="G900" s="162">
        <f t="shared" ref="G900:AG900" si="420">G901</f>
        <v>0</v>
      </c>
      <c r="H900" s="162">
        <f t="shared" si="420"/>
        <v>0</v>
      </c>
      <c r="I900" s="162">
        <f t="shared" si="420"/>
        <v>0</v>
      </c>
      <c r="J900" s="162">
        <f t="shared" si="420"/>
        <v>0</v>
      </c>
      <c r="K900" s="162">
        <f t="shared" si="420"/>
        <v>0</v>
      </c>
      <c r="L900" s="162">
        <f t="shared" si="420"/>
        <v>0</v>
      </c>
      <c r="M900" s="163">
        <f t="shared" si="420"/>
        <v>0</v>
      </c>
      <c r="N900" s="162">
        <f t="shared" si="420"/>
        <v>0</v>
      </c>
      <c r="O900" s="162">
        <f t="shared" si="420"/>
        <v>360</v>
      </c>
      <c r="P900" s="162">
        <f t="shared" si="420"/>
        <v>2891100.06</v>
      </c>
      <c r="Q900" s="162">
        <f t="shared" si="420"/>
        <v>0</v>
      </c>
      <c r="R900" s="162">
        <f t="shared" si="420"/>
        <v>0</v>
      </c>
      <c r="S900" s="162">
        <f t="shared" si="420"/>
        <v>0</v>
      </c>
      <c r="T900" s="162">
        <f t="shared" si="420"/>
        <v>0</v>
      </c>
      <c r="U900" s="162">
        <f t="shared" si="420"/>
        <v>0</v>
      </c>
      <c r="V900" s="162">
        <f t="shared" si="420"/>
        <v>0</v>
      </c>
      <c r="W900" s="162">
        <f t="shared" si="420"/>
        <v>0</v>
      </c>
      <c r="X900" s="162">
        <f t="shared" si="420"/>
        <v>0</v>
      </c>
      <c r="Y900" s="162">
        <f t="shared" si="420"/>
        <v>0</v>
      </c>
      <c r="Z900" s="162">
        <f t="shared" si="420"/>
        <v>0</v>
      </c>
      <c r="AA900" s="162">
        <f t="shared" si="420"/>
        <v>0</v>
      </c>
      <c r="AB900" s="162">
        <f t="shared" si="420"/>
        <v>0</v>
      </c>
      <c r="AC900" s="162">
        <f t="shared" si="420"/>
        <v>0</v>
      </c>
      <c r="AD900" s="162">
        <f t="shared" si="420"/>
        <v>0</v>
      </c>
      <c r="AE900" s="162">
        <f t="shared" si="420"/>
        <v>61869.54</v>
      </c>
      <c r="AF900" s="162">
        <f t="shared" si="420"/>
        <v>150000</v>
      </c>
      <c r="AG900" s="162">
        <f t="shared" si="420"/>
        <v>0</v>
      </c>
      <c r="AH900" s="138" t="s">
        <v>17012</v>
      </c>
      <c r="AI900" s="138" t="s">
        <v>17012</v>
      </c>
      <c r="AJ900" s="138" t="s">
        <v>17012</v>
      </c>
      <c r="AK900" s="169"/>
      <c r="AL900" s="169"/>
      <c r="AM900" s="169"/>
      <c r="AN900" s="169"/>
      <c r="AO900" s="170"/>
      <c r="AP900" s="170"/>
      <c r="AQ900" s="170"/>
      <c r="AR900" s="170"/>
      <c r="AS900" s="170"/>
      <c r="AT900" s="170"/>
      <c r="AU900" s="170"/>
      <c r="AV900" s="170"/>
      <c r="AW900" s="170"/>
      <c r="AX900" s="170"/>
      <c r="AY900" s="170"/>
      <c r="AZ900" s="171"/>
      <c r="BA900" s="171"/>
      <c r="BB900" s="170"/>
      <c r="BC900" s="170"/>
      <c r="BD900" s="172"/>
      <c r="BE900" s="173">
        <f t="shared" si="414"/>
        <v>-360</v>
      </c>
      <c r="BL900" s="118" t="e">
        <f t="shared" si="416"/>
        <v>#N/A</v>
      </c>
      <c r="BO900" s="118" t="s">
        <v>3042</v>
      </c>
      <c r="BP900" s="118" t="s">
        <v>3043</v>
      </c>
      <c r="BQ900" s="118" t="s">
        <v>3044</v>
      </c>
      <c r="BW900" s="118" t="s">
        <v>3042</v>
      </c>
      <c r="BX900" s="118" t="s">
        <v>3043</v>
      </c>
      <c r="BY900" s="118" t="s">
        <v>3044</v>
      </c>
      <c r="CJ900" s="164">
        <f t="shared" si="384"/>
        <v>2.9103830456733704E-11</v>
      </c>
    </row>
    <row r="901" spans="1:88" x14ac:dyDescent="0.3">
      <c r="A901" s="118">
        <v>1</v>
      </c>
      <c r="B901" s="165">
        <f>SUBTOTAL(9,$A$740:A901)</f>
        <v>121</v>
      </c>
      <c r="C901" s="165"/>
      <c r="D901" s="175" t="s">
        <v>69</v>
      </c>
      <c r="E901" s="222" t="s">
        <v>17412</v>
      </c>
      <c r="F901" s="162">
        <f>G901+H901+I901+J901+K901+L901+N901+P901+R901+T901+V901+W901+X901+Y901+Z901+AA901+AB901+AC901+AD901+AE901+AF901+AG901</f>
        <v>3102969.6</v>
      </c>
      <c r="G901" s="178">
        <v>0</v>
      </c>
      <c r="H901" s="178">
        <v>0</v>
      </c>
      <c r="I901" s="178">
        <v>0</v>
      </c>
      <c r="J901" s="178">
        <v>0</v>
      </c>
      <c r="K901" s="178">
        <v>0</v>
      </c>
      <c r="L901" s="178">
        <v>0</v>
      </c>
      <c r="M901" s="195">
        <v>0</v>
      </c>
      <c r="N901" s="178">
        <v>0</v>
      </c>
      <c r="O901" s="162">
        <v>360</v>
      </c>
      <c r="P901" s="162">
        <v>2891100.06</v>
      </c>
      <c r="Q901" s="178">
        <v>0</v>
      </c>
      <c r="R901" s="178">
        <v>0</v>
      </c>
      <c r="S901" s="178">
        <v>0</v>
      </c>
      <c r="T901" s="178">
        <v>0</v>
      </c>
      <c r="U901" s="178">
        <v>0</v>
      </c>
      <c r="V901" s="178">
        <v>0</v>
      </c>
      <c r="W901" s="178">
        <v>0</v>
      </c>
      <c r="X901" s="178">
        <v>0</v>
      </c>
      <c r="Y901" s="178">
        <v>0</v>
      </c>
      <c r="Z901" s="178">
        <v>0</v>
      </c>
      <c r="AA901" s="178">
        <v>0</v>
      </c>
      <c r="AB901" s="178">
        <v>0</v>
      </c>
      <c r="AC901" s="178">
        <v>0</v>
      </c>
      <c r="AD901" s="178">
        <v>0</v>
      </c>
      <c r="AE901" s="162">
        <f>ROUND(P901*2.14%,2)</f>
        <v>61869.54</v>
      </c>
      <c r="AF901" s="162">
        <v>150000</v>
      </c>
      <c r="AG901" s="178">
        <v>0</v>
      </c>
      <c r="AH901" s="138">
        <v>2025</v>
      </c>
      <c r="AI901" s="138">
        <v>2025</v>
      </c>
      <c r="AJ901" s="138">
        <v>2025</v>
      </c>
      <c r="AK901" s="169"/>
      <c r="AL901" s="169"/>
      <c r="AM901" s="169"/>
      <c r="AN901" s="169"/>
      <c r="AO901" s="170" t="s">
        <v>16939</v>
      </c>
      <c r="AP901" s="170" t="s">
        <v>16956</v>
      </c>
      <c r="AQ901" s="170">
        <v>0</v>
      </c>
      <c r="AR901" s="170" t="s">
        <v>16960</v>
      </c>
      <c r="AS901" s="170" t="s">
        <v>16952</v>
      </c>
      <c r="AT901" s="170">
        <v>0</v>
      </c>
      <c r="AU901" s="170"/>
      <c r="AV901" s="170"/>
      <c r="AW901" s="170"/>
      <c r="AX901" s="170"/>
      <c r="AY901" s="170" t="s">
        <v>616</v>
      </c>
      <c r="AZ901" s="171">
        <v>372.4</v>
      </c>
      <c r="BA901" s="171">
        <v>360</v>
      </c>
      <c r="BB901" s="170" t="s">
        <v>2966</v>
      </c>
      <c r="BC901" s="170" t="s">
        <v>16998</v>
      </c>
      <c r="BD901" s="172"/>
      <c r="BE901" s="173">
        <f t="shared" si="414"/>
        <v>0</v>
      </c>
      <c r="BL901" s="118" t="str">
        <f t="shared" si="416"/>
        <v>288.900</v>
      </c>
      <c r="BO901" s="118" t="s">
        <v>3045</v>
      </c>
      <c r="BP901" s="118" t="s">
        <v>3043</v>
      </c>
      <c r="BQ901" s="118" t="s">
        <v>3046</v>
      </c>
      <c r="BW901" s="118" t="s">
        <v>3045</v>
      </c>
      <c r="BX901" s="118" t="s">
        <v>3043</v>
      </c>
      <c r="BY901" s="118" t="s">
        <v>3046</v>
      </c>
      <c r="CJ901" s="164">
        <f t="shared" ref="CJ901:CJ916" si="421">F901-G901-H901-I901-J901-K901-L901-N901-P901-R901-T901-V901-W901-X901-Y901-Z901-AA901-AB901-AC901-AD901-AE901-AF901-AG901</f>
        <v>2.9103830456733704E-11</v>
      </c>
    </row>
    <row r="902" spans="1:88" x14ac:dyDescent="0.3">
      <c r="B902" s="196" t="s">
        <v>491</v>
      </c>
      <c r="C902" s="196"/>
      <c r="D902" s="196"/>
      <c r="E902" s="197"/>
      <c r="F902" s="161">
        <f>F903</f>
        <v>16205981.91</v>
      </c>
      <c r="G902" s="162">
        <f t="shared" ref="G902:AG902" si="422">G903</f>
        <v>0</v>
      </c>
      <c r="H902" s="162">
        <f t="shared" si="422"/>
        <v>0</v>
      </c>
      <c r="I902" s="162">
        <f t="shared" si="422"/>
        <v>0</v>
      </c>
      <c r="J902" s="162">
        <f t="shared" si="422"/>
        <v>0</v>
      </c>
      <c r="K902" s="162">
        <f t="shared" si="422"/>
        <v>0</v>
      </c>
      <c r="L902" s="162">
        <f t="shared" si="422"/>
        <v>0</v>
      </c>
      <c r="M902" s="163">
        <f t="shared" si="422"/>
        <v>0</v>
      </c>
      <c r="N902" s="162">
        <f t="shared" si="422"/>
        <v>0</v>
      </c>
      <c r="O902" s="162">
        <f t="shared" si="422"/>
        <v>1990</v>
      </c>
      <c r="P902" s="162">
        <f t="shared" si="422"/>
        <v>15670630.42</v>
      </c>
      <c r="Q902" s="162">
        <f t="shared" si="422"/>
        <v>0</v>
      </c>
      <c r="R902" s="162">
        <f t="shared" si="422"/>
        <v>0</v>
      </c>
      <c r="S902" s="162">
        <f t="shared" si="422"/>
        <v>0</v>
      </c>
      <c r="T902" s="162">
        <f t="shared" si="422"/>
        <v>0</v>
      </c>
      <c r="U902" s="162">
        <f t="shared" si="422"/>
        <v>0</v>
      </c>
      <c r="V902" s="162">
        <f t="shared" si="422"/>
        <v>0</v>
      </c>
      <c r="W902" s="162">
        <f t="shared" si="422"/>
        <v>0</v>
      </c>
      <c r="X902" s="162">
        <f t="shared" si="422"/>
        <v>0</v>
      </c>
      <c r="Y902" s="162">
        <f t="shared" si="422"/>
        <v>0</v>
      </c>
      <c r="Z902" s="162">
        <f t="shared" si="422"/>
        <v>0</v>
      </c>
      <c r="AA902" s="162">
        <f t="shared" si="422"/>
        <v>0</v>
      </c>
      <c r="AB902" s="162">
        <f t="shared" si="422"/>
        <v>0</v>
      </c>
      <c r="AC902" s="162">
        <f t="shared" si="422"/>
        <v>0</v>
      </c>
      <c r="AD902" s="162">
        <f t="shared" si="422"/>
        <v>0</v>
      </c>
      <c r="AE902" s="162">
        <f t="shared" si="422"/>
        <v>335351.49</v>
      </c>
      <c r="AF902" s="162">
        <f t="shared" si="422"/>
        <v>200000</v>
      </c>
      <c r="AG902" s="162">
        <f t="shared" si="422"/>
        <v>0</v>
      </c>
      <c r="AH902" s="138" t="s">
        <v>17012</v>
      </c>
      <c r="AI902" s="138" t="s">
        <v>17012</v>
      </c>
      <c r="AJ902" s="138" t="s">
        <v>17012</v>
      </c>
      <c r="AK902" s="169"/>
      <c r="AL902" s="169"/>
      <c r="AM902" s="169"/>
      <c r="AN902" s="169"/>
      <c r="AO902" s="170"/>
      <c r="AP902" s="170"/>
      <c r="AQ902" s="170"/>
      <c r="AR902" s="170"/>
      <c r="AS902" s="170"/>
      <c r="AT902" s="170"/>
      <c r="AU902" s="170"/>
      <c r="AV902" s="170"/>
      <c r="AW902" s="170"/>
      <c r="AX902" s="170"/>
      <c r="AY902" s="170"/>
      <c r="AZ902" s="171"/>
      <c r="BA902" s="171"/>
      <c r="BB902" s="170"/>
      <c r="BC902" s="170"/>
      <c r="BD902" s="172"/>
      <c r="BE902" s="173">
        <f t="shared" si="414"/>
        <v>-1990</v>
      </c>
      <c r="BL902" s="118" t="e">
        <f t="shared" si="416"/>
        <v>#N/A</v>
      </c>
      <c r="BO902" s="118" t="s">
        <v>3756</v>
      </c>
      <c r="BP902" s="118" t="s">
        <v>1342</v>
      </c>
      <c r="BQ902" s="118" t="s">
        <v>3757</v>
      </c>
      <c r="BW902" s="118" t="s">
        <v>3756</v>
      </c>
      <c r="BX902" s="118" t="s">
        <v>1342</v>
      </c>
      <c r="BY902" s="118" t="s">
        <v>3757</v>
      </c>
      <c r="CJ902" s="164">
        <f t="shared" si="421"/>
        <v>2.3283064365386963E-10</v>
      </c>
    </row>
    <row r="903" spans="1:88" x14ac:dyDescent="0.3">
      <c r="A903" s="118">
        <v>1</v>
      </c>
      <c r="B903" s="165">
        <f>SUBTOTAL(9,$A$740:A903)</f>
        <v>122</v>
      </c>
      <c r="C903" s="165"/>
      <c r="D903" s="175" t="s">
        <v>494</v>
      </c>
      <c r="E903" s="198" t="s">
        <v>17416</v>
      </c>
      <c r="F903" s="162">
        <f>G903+H903+I903+J903+K903+L903+N903+P903+R903+T903+V903+W903+X903+Y903+Z903+AA903+AB903+AC903+AD903+AE903+AF903+AG903</f>
        <v>16205981.91</v>
      </c>
      <c r="G903" s="178">
        <v>0</v>
      </c>
      <c r="H903" s="178">
        <v>0</v>
      </c>
      <c r="I903" s="178">
        <v>0</v>
      </c>
      <c r="J903" s="178">
        <v>0</v>
      </c>
      <c r="K903" s="178">
        <v>0</v>
      </c>
      <c r="L903" s="178">
        <v>0</v>
      </c>
      <c r="M903" s="195">
        <v>0</v>
      </c>
      <c r="N903" s="178">
        <v>0</v>
      </c>
      <c r="O903" s="162">
        <v>1990</v>
      </c>
      <c r="P903" s="162">
        <v>15670630.42</v>
      </c>
      <c r="Q903" s="178">
        <v>0</v>
      </c>
      <c r="R903" s="178">
        <v>0</v>
      </c>
      <c r="S903" s="178">
        <v>0</v>
      </c>
      <c r="T903" s="178">
        <v>0</v>
      </c>
      <c r="U903" s="178">
        <v>0</v>
      </c>
      <c r="V903" s="178">
        <v>0</v>
      </c>
      <c r="W903" s="178">
        <v>0</v>
      </c>
      <c r="X903" s="178">
        <v>0</v>
      </c>
      <c r="Y903" s="178">
        <v>0</v>
      </c>
      <c r="Z903" s="178">
        <v>0</v>
      </c>
      <c r="AA903" s="178">
        <v>0</v>
      </c>
      <c r="AB903" s="178">
        <v>0</v>
      </c>
      <c r="AC903" s="178">
        <v>0</v>
      </c>
      <c r="AD903" s="178">
        <v>0</v>
      </c>
      <c r="AE903" s="162">
        <f>ROUND(P903*2.14%,2)</f>
        <v>335351.49</v>
      </c>
      <c r="AF903" s="178">
        <v>200000</v>
      </c>
      <c r="AG903" s="178">
        <v>0</v>
      </c>
      <c r="AH903" s="138">
        <v>2025</v>
      </c>
      <c r="AI903" s="138">
        <v>2025</v>
      </c>
      <c r="AJ903" s="138">
        <v>2025</v>
      </c>
      <c r="AK903" s="169"/>
      <c r="AL903" s="169"/>
      <c r="AM903" s="169"/>
      <c r="AN903" s="169"/>
      <c r="AO903" s="170" t="s">
        <v>16955</v>
      </c>
      <c r="AP903" s="170" t="s">
        <v>16944</v>
      </c>
      <c r="AQ903" s="170">
        <v>0</v>
      </c>
      <c r="AR903" s="170" t="s">
        <v>16951</v>
      </c>
      <c r="AS903" s="170" t="s">
        <v>16951</v>
      </c>
      <c r="AT903" s="170" t="s">
        <v>16947</v>
      </c>
      <c r="AU903" s="170"/>
      <c r="AV903" s="170"/>
      <c r="AW903" s="170"/>
      <c r="AX903" s="170"/>
      <c r="AY903" s="170" t="s">
        <v>669</v>
      </c>
      <c r="AZ903" s="171">
        <v>3265.3</v>
      </c>
      <c r="BA903" s="171">
        <v>1396.7</v>
      </c>
      <c r="BB903" s="170" t="s">
        <v>2966</v>
      </c>
      <c r="BC903" s="170" t="s">
        <v>16998</v>
      </c>
      <c r="BD903" s="172"/>
      <c r="BE903" s="173">
        <f t="shared" si="414"/>
        <v>-593.29999999999995</v>
      </c>
      <c r="BL903" s="118" t="str">
        <f t="shared" si="416"/>
        <v>1396.700</v>
      </c>
      <c r="BO903" s="118" t="s">
        <v>3758</v>
      </c>
      <c r="BP903" s="118" t="s">
        <v>2979</v>
      </c>
      <c r="BQ903" s="118" t="s">
        <v>3761</v>
      </c>
      <c r="BW903" s="118" t="s">
        <v>3758</v>
      </c>
      <c r="BX903" s="118" t="s">
        <v>2979</v>
      </c>
      <c r="BY903" s="118" t="s">
        <v>3761</v>
      </c>
      <c r="CJ903" s="164">
        <f t="shared" si="421"/>
        <v>2.3283064365386963E-10</v>
      </c>
    </row>
    <row r="904" spans="1:88" x14ac:dyDescent="0.3">
      <c r="B904" s="196" t="s">
        <v>506</v>
      </c>
      <c r="C904" s="196"/>
      <c r="D904" s="196"/>
      <c r="E904" s="197"/>
      <c r="F904" s="161">
        <f>F905</f>
        <v>4039280.1599999997</v>
      </c>
      <c r="G904" s="162">
        <f t="shared" ref="G904:AG904" si="423">G905</f>
        <v>0</v>
      </c>
      <c r="H904" s="162">
        <f t="shared" si="423"/>
        <v>0</v>
      </c>
      <c r="I904" s="162">
        <f t="shared" si="423"/>
        <v>0</v>
      </c>
      <c r="J904" s="162">
        <f t="shared" si="423"/>
        <v>0</v>
      </c>
      <c r="K904" s="162">
        <f t="shared" si="423"/>
        <v>0</v>
      </c>
      <c r="L904" s="162">
        <f t="shared" si="423"/>
        <v>0</v>
      </c>
      <c r="M904" s="163">
        <f t="shared" si="423"/>
        <v>0</v>
      </c>
      <c r="N904" s="162">
        <f t="shared" si="423"/>
        <v>0</v>
      </c>
      <c r="O904" s="162">
        <f t="shared" si="423"/>
        <v>496</v>
      </c>
      <c r="P904" s="162">
        <f t="shared" si="423"/>
        <v>3807793.38</v>
      </c>
      <c r="Q904" s="162">
        <f t="shared" si="423"/>
        <v>0</v>
      </c>
      <c r="R904" s="162">
        <f t="shared" si="423"/>
        <v>0</v>
      </c>
      <c r="S904" s="162">
        <f t="shared" si="423"/>
        <v>0</v>
      </c>
      <c r="T904" s="162">
        <f t="shared" si="423"/>
        <v>0</v>
      </c>
      <c r="U904" s="162">
        <f t="shared" si="423"/>
        <v>0</v>
      </c>
      <c r="V904" s="162">
        <f t="shared" si="423"/>
        <v>0</v>
      </c>
      <c r="W904" s="162">
        <f t="shared" si="423"/>
        <v>0</v>
      </c>
      <c r="X904" s="162">
        <f t="shared" si="423"/>
        <v>0</v>
      </c>
      <c r="Y904" s="162">
        <f t="shared" si="423"/>
        <v>0</v>
      </c>
      <c r="Z904" s="162">
        <f t="shared" si="423"/>
        <v>0</v>
      </c>
      <c r="AA904" s="162">
        <f t="shared" si="423"/>
        <v>0</v>
      </c>
      <c r="AB904" s="162">
        <f t="shared" si="423"/>
        <v>0</v>
      </c>
      <c r="AC904" s="162">
        <f t="shared" si="423"/>
        <v>0</v>
      </c>
      <c r="AD904" s="162">
        <f t="shared" si="423"/>
        <v>0</v>
      </c>
      <c r="AE904" s="162">
        <f t="shared" si="423"/>
        <v>81486.78</v>
      </c>
      <c r="AF904" s="162">
        <f t="shared" si="423"/>
        <v>150000</v>
      </c>
      <c r="AG904" s="162">
        <f t="shared" si="423"/>
        <v>0</v>
      </c>
      <c r="AH904" s="138" t="s">
        <v>17012</v>
      </c>
      <c r="AI904" s="138" t="s">
        <v>17012</v>
      </c>
      <c r="AJ904" s="138" t="s">
        <v>17012</v>
      </c>
      <c r="AK904" s="169"/>
      <c r="AL904" s="169"/>
      <c r="AM904" s="169"/>
      <c r="AN904" s="169"/>
      <c r="AO904" s="170"/>
      <c r="AP904" s="170"/>
      <c r="AQ904" s="170"/>
      <c r="AR904" s="170"/>
      <c r="AS904" s="170"/>
      <c r="AT904" s="170"/>
      <c r="AU904" s="170"/>
      <c r="AV904" s="170"/>
      <c r="AW904" s="170"/>
      <c r="AX904" s="170"/>
      <c r="AY904" s="170"/>
      <c r="AZ904" s="171"/>
      <c r="BA904" s="171"/>
      <c r="BB904" s="170"/>
      <c r="BC904" s="170"/>
      <c r="BD904" s="172"/>
      <c r="BE904" s="173">
        <f t="shared" si="414"/>
        <v>-496</v>
      </c>
      <c r="BL904" s="118" t="e">
        <f t="shared" si="416"/>
        <v>#N/A</v>
      </c>
      <c r="BO904" s="118" t="s">
        <v>743</v>
      </c>
      <c r="BP904" s="118" t="s">
        <v>862</v>
      </c>
      <c r="BQ904" s="118" t="s">
        <v>3762</v>
      </c>
      <c r="BW904" s="118" t="s">
        <v>743</v>
      </c>
      <c r="BX904" s="118" t="s">
        <v>862</v>
      </c>
      <c r="BY904" s="118" t="s">
        <v>3762</v>
      </c>
      <c r="CJ904" s="164">
        <f t="shared" si="421"/>
        <v>-2.0372681319713593E-10</v>
      </c>
    </row>
    <row r="905" spans="1:88" x14ac:dyDescent="0.3">
      <c r="A905" s="118">
        <v>1</v>
      </c>
      <c r="B905" s="165">
        <f>SUBTOTAL(9,$A$740:A905)</f>
        <v>123</v>
      </c>
      <c r="C905" s="165"/>
      <c r="D905" s="175" t="s">
        <v>505</v>
      </c>
      <c r="E905" s="198" t="s">
        <v>17416</v>
      </c>
      <c r="F905" s="162">
        <f>G905+H905+I905+J905+K905+L905+N905+P905+R905+T905+V905+W905+X905+Y905+Z905+AA905+AB905+AC905+AD905+AE905+AF905+AG905</f>
        <v>4039280.1599999997</v>
      </c>
      <c r="G905" s="178">
        <v>0</v>
      </c>
      <c r="H905" s="178">
        <v>0</v>
      </c>
      <c r="I905" s="178">
        <v>0</v>
      </c>
      <c r="J905" s="178">
        <v>0</v>
      </c>
      <c r="K905" s="178">
        <v>0</v>
      </c>
      <c r="L905" s="178">
        <v>0</v>
      </c>
      <c r="M905" s="195">
        <v>0</v>
      </c>
      <c r="N905" s="178">
        <v>0</v>
      </c>
      <c r="O905" s="162">
        <v>496</v>
      </c>
      <c r="P905" s="162">
        <v>3807793.38</v>
      </c>
      <c r="Q905" s="178">
        <v>0</v>
      </c>
      <c r="R905" s="178">
        <v>0</v>
      </c>
      <c r="S905" s="178">
        <v>0</v>
      </c>
      <c r="T905" s="178">
        <v>0</v>
      </c>
      <c r="U905" s="178">
        <v>0</v>
      </c>
      <c r="V905" s="178">
        <v>0</v>
      </c>
      <c r="W905" s="178">
        <v>0</v>
      </c>
      <c r="X905" s="178">
        <v>0</v>
      </c>
      <c r="Y905" s="178">
        <v>0</v>
      </c>
      <c r="Z905" s="178">
        <v>0</v>
      </c>
      <c r="AA905" s="178">
        <v>0</v>
      </c>
      <c r="AB905" s="178">
        <v>0</v>
      </c>
      <c r="AC905" s="178">
        <v>0</v>
      </c>
      <c r="AD905" s="178">
        <v>0</v>
      </c>
      <c r="AE905" s="162">
        <f>ROUND(P905*2.14%,2)</f>
        <v>81486.78</v>
      </c>
      <c r="AF905" s="162">
        <v>150000</v>
      </c>
      <c r="AG905" s="178">
        <v>0</v>
      </c>
      <c r="AH905" s="138">
        <v>2025</v>
      </c>
      <c r="AI905" s="138">
        <v>2025</v>
      </c>
      <c r="AJ905" s="138">
        <v>2025</v>
      </c>
      <c r="AK905" s="169"/>
      <c r="AL905" s="169"/>
      <c r="AM905" s="169"/>
      <c r="AN905" s="169"/>
      <c r="AO905" s="170" t="s">
        <v>16955</v>
      </c>
      <c r="AP905" s="170" t="s">
        <v>16936</v>
      </c>
      <c r="AQ905" s="170">
        <v>0</v>
      </c>
      <c r="AR905" s="170" t="s">
        <v>16950</v>
      </c>
      <c r="AS905" s="170" t="s">
        <v>16943</v>
      </c>
      <c r="AT905" s="170" t="s">
        <v>16947</v>
      </c>
      <c r="AU905" s="170"/>
      <c r="AV905" s="170"/>
      <c r="AW905" s="170"/>
      <c r="AX905" s="170"/>
      <c r="AY905" s="170" t="s">
        <v>661</v>
      </c>
      <c r="AZ905" s="171">
        <v>863.3</v>
      </c>
      <c r="BA905" s="171">
        <v>381</v>
      </c>
      <c r="BB905" s="170" t="s">
        <v>2966</v>
      </c>
      <c r="BC905" s="170" t="s">
        <v>16998</v>
      </c>
      <c r="BD905" s="172"/>
      <c r="BE905" s="173">
        <f t="shared" si="414"/>
        <v>-115</v>
      </c>
      <c r="BF905" s="118" t="s">
        <v>16932</v>
      </c>
      <c r="BL905" s="118" t="str">
        <f t="shared" si="416"/>
        <v>378.400</v>
      </c>
      <c r="BO905" s="118" t="s">
        <v>3763</v>
      </c>
      <c r="BP905" s="118" t="s">
        <v>1342</v>
      </c>
      <c r="BQ905" s="118" t="s">
        <v>3062</v>
      </c>
      <c r="BW905" s="118" t="s">
        <v>3763</v>
      </c>
      <c r="BX905" s="118" t="s">
        <v>1342</v>
      </c>
      <c r="BY905" s="118" t="s">
        <v>3062</v>
      </c>
      <c r="CJ905" s="164">
        <f t="shared" si="421"/>
        <v>-2.0372681319713593E-10</v>
      </c>
    </row>
    <row r="906" spans="1:88" x14ac:dyDescent="0.3">
      <c r="B906" s="196" t="s">
        <v>312</v>
      </c>
      <c r="C906" s="196"/>
      <c r="D906" s="196"/>
      <c r="E906" s="197"/>
      <c r="F906" s="161">
        <f>F907+F908</f>
        <v>13569014.32</v>
      </c>
      <c r="G906" s="162">
        <f t="shared" ref="G906:AG906" si="424">G907+G908</f>
        <v>0</v>
      </c>
      <c r="H906" s="162">
        <f t="shared" si="424"/>
        <v>0</v>
      </c>
      <c r="I906" s="162">
        <f t="shared" si="424"/>
        <v>0</v>
      </c>
      <c r="J906" s="162">
        <f t="shared" si="424"/>
        <v>0</v>
      </c>
      <c r="K906" s="162">
        <f t="shared" si="424"/>
        <v>0</v>
      </c>
      <c r="L906" s="162">
        <f t="shared" si="424"/>
        <v>0</v>
      </c>
      <c r="M906" s="163">
        <f t="shared" si="424"/>
        <v>0</v>
      </c>
      <c r="N906" s="162">
        <f t="shared" si="424"/>
        <v>0</v>
      </c>
      <c r="O906" s="162">
        <f t="shared" si="424"/>
        <v>830</v>
      </c>
      <c r="P906" s="162">
        <f t="shared" si="424"/>
        <v>6257777.8700000001</v>
      </c>
      <c r="Q906" s="162">
        <f t="shared" si="424"/>
        <v>0</v>
      </c>
      <c r="R906" s="162">
        <f t="shared" si="424"/>
        <v>0</v>
      </c>
      <c r="S906" s="162">
        <f t="shared" si="424"/>
        <v>0</v>
      </c>
      <c r="T906" s="162">
        <f t="shared" si="424"/>
        <v>0</v>
      </c>
      <c r="U906" s="162">
        <f t="shared" si="424"/>
        <v>0</v>
      </c>
      <c r="V906" s="162">
        <f t="shared" si="424"/>
        <v>0</v>
      </c>
      <c r="W906" s="162">
        <f t="shared" si="424"/>
        <v>6674486</v>
      </c>
      <c r="X906" s="162">
        <f t="shared" si="424"/>
        <v>0</v>
      </c>
      <c r="Y906" s="162">
        <f t="shared" si="424"/>
        <v>0</v>
      </c>
      <c r="Z906" s="162">
        <f t="shared" si="424"/>
        <v>0</v>
      </c>
      <c r="AA906" s="162">
        <f t="shared" si="424"/>
        <v>0</v>
      </c>
      <c r="AB906" s="162">
        <f t="shared" si="424"/>
        <v>0</v>
      </c>
      <c r="AC906" s="162">
        <f t="shared" si="424"/>
        <v>0</v>
      </c>
      <c r="AD906" s="162">
        <f t="shared" si="424"/>
        <v>0</v>
      </c>
      <c r="AE906" s="162">
        <f t="shared" si="424"/>
        <v>276750.45</v>
      </c>
      <c r="AF906" s="162">
        <f t="shared" si="424"/>
        <v>360000</v>
      </c>
      <c r="AG906" s="162">
        <f t="shared" si="424"/>
        <v>0</v>
      </c>
      <c r="AH906" s="138" t="s">
        <v>17012</v>
      </c>
      <c r="AI906" s="138" t="s">
        <v>17012</v>
      </c>
      <c r="AJ906" s="138" t="s">
        <v>17012</v>
      </c>
      <c r="AK906" s="169"/>
      <c r="AL906" s="169"/>
      <c r="AM906" s="169"/>
      <c r="AN906" s="169"/>
      <c r="AO906" s="170"/>
      <c r="AP906" s="170"/>
      <c r="AQ906" s="170"/>
      <c r="AR906" s="170"/>
      <c r="AS906" s="170"/>
      <c r="AT906" s="170"/>
      <c r="AU906" s="170"/>
      <c r="AV906" s="170"/>
      <c r="AW906" s="170"/>
      <c r="AX906" s="170"/>
      <c r="AY906" s="170"/>
      <c r="AZ906" s="171"/>
      <c r="BA906" s="171"/>
      <c r="BB906" s="170"/>
      <c r="BC906" s="170"/>
      <c r="BD906" s="172"/>
      <c r="BE906" s="173">
        <f t="shared" si="414"/>
        <v>-830</v>
      </c>
      <c r="BL906" s="118" t="e">
        <f t="shared" si="416"/>
        <v>#N/A</v>
      </c>
      <c r="BO906" s="118" t="s">
        <v>678</v>
      </c>
      <c r="BP906" s="118" t="s">
        <v>657</v>
      </c>
      <c r="BQ906" s="118" t="s">
        <v>3442</v>
      </c>
      <c r="BW906" s="118" t="s">
        <v>678</v>
      </c>
      <c r="BX906" s="118" t="s">
        <v>657</v>
      </c>
      <c r="BY906" s="118" t="s">
        <v>3442</v>
      </c>
      <c r="CJ906" s="164">
        <f t="shared" si="421"/>
        <v>1.7462298274040222E-10</v>
      </c>
    </row>
    <row r="907" spans="1:88" x14ac:dyDescent="0.3">
      <c r="A907" s="118">
        <v>1</v>
      </c>
      <c r="B907" s="165">
        <f>SUBTOTAL(9,$A$740:A907)</f>
        <v>124</v>
      </c>
      <c r="C907" s="165"/>
      <c r="D907" s="175" t="s">
        <v>311</v>
      </c>
      <c r="E907" s="198" t="s">
        <v>17426</v>
      </c>
      <c r="F907" s="162">
        <f t="shared" ref="F907:F908" si="425">G907+H907+I907+J907+K907+L907+N907+P907+R907+T907+V907+W907+X907+Y907+Z907+AA907+AB907+AC907+AD907+AE907+AF907+AG907</f>
        <v>6571694.3200000003</v>
      </c>
      <c r="G907" s="178">
        <v>0</v>
      </c>
      <c r="H907" s="178">
        <v>0</v>
      </c>
      <c r="I907" s="178">
        <v>0</v>
      </c>
      <c r="J907" s="178">
        <v>0</v>
      </c>
      <c r="K907" s="178">
        <v>0</v>
      </c>
      <c r="L907" s="178">
        <v>0</v>
      </c>
      <c r="M907" s="195">
        <v>0</v>
      </c>
      <c r="N907" s="178">
        <v>0</v>
      </c>
      <c r="O907" s="162">
        <v>830</v>
      </c>
      <c r="P907" s="162">
        <v>6257777.8700000001</v>
      </c>
      <c r="Q907" s="178">
        <v>0</v>
      </c>
      <c r="R907" s="178">
        <v>0</v>
      </c>
      <c r="S907" s="178">
        <v>0</v>
      </c>
      <c r="T907" s="178">
        <v>0</v>
      </c>
      <c r="U907" s="178">
        <v>0</v>
      </c>
      <c r="V907" s="178">
        <v>0</v>
      </c>
      <c r="W907" s="178">
        <v>0</v>
      </c>
      <c r="X907" s="178">
        <v>0</v>
      </c>
      <c r="Y907" s="178">
        <v>0</v>
      </c>
      <c r="Z907" s="178">
        <v>0</v>
      </c>
      <c r="AA907" s="178">
        <v>0</v>
      </c>
      <c r="AB907" s="178">
        <v>0</v>
      </c>
      <c r="AC907" s="178">
        <v>0</v>
      </c>
      <c r="AD907" s="178">
        <v>0</v>
      </c>
      <c r="AE907" s="162">
        <f>ROUND(P907*2.14%,2)</f>
        <v>133916.45000000001</v>
      </c>
      <c r="AF907" s="162">
        <v>180000</v>
      </c>
      <c r="AG907" s="178">
        <v>0</v>
      </c>
      <c r="AH907" s="138">
        <v>2025</v>
      </c>
      <c r="AI907" s="138">
        <v>2025</v>
      </c>
      <c r="AJ907" s="138">
        <v>2025</v>
      </c>
      <c r="AK907" s="169"/>
      <c r="AL907" s="169"/>
      <c r="AM907" s="169"/>
      <c r="AN907" s="169"/>
      <c r="AO907" s="170" t="s">
        <v>16946</v>
      </c>
      <c r="AP907" s="170" t="s">
        <v>16948</v>
      </c>
      <c r="AQ907" s="170">
        <v>0</v>
      </c>
      <c r="AR907" s="170" t="s">
        <v>16943</v>
      </c>
      <c r="AS907" s="170" t="s">
        <v>16944</v>
      </c>
      <c r="AT907" s="170">
        <v>0</v>
      </c>
      <c r="AU907" s="170"/>
      <c r="AV907" s="170"/>
      <c r="AW907" s="170"/>
      <c r="AX907" s="170"/>
      <c r="AY907" s="170" t="s">
        <v>771</v>
      </c>
      <c r="AZ907" s="171">
        <v>844.6</v>
      </c>
      <c r="BA907" s="171">
        <v>830</v>
      </c>
      <c r="BB907" s="170" t="s">
        <v>2966</v>
      </c>
      <c r="BC907" s="170" t="s">
        <v>16998</v>
      </c>
      <c r="BD907" s="172"/>
      <c r="BE907" s="173">
        <f t="shared" si="414"/>
        <v>0</v>
      </c>
      <c r="BL907" s="118" t="str">
        <f t="shared" si="416"/>
        <v>612.200</v>
      </c>
      <c r="BO907" s="118" t="s">
        <v>3443</v>
      </c>
      <c r="BP907" s="118" t="s">
        <v>631</v>
      </c>
      <c r="BQ907" s="118" t="s">
        <v>2191</v>
      </c>
      <c r="BW907" s="118" t="s">
        <v>3443</v>
      </c>
      <c r="BX907" s="118" t="s">
        <v>631</v>
      </c>
      <c r="BY907" s="118" t="s">
        <v>2191</v>
      </c>
      <c r="CJ907" s="164">
        <f t="shared" si="421"/>
        <v>1.7462298274040222E-10</v>
      </c>
    </row>
    <row r="908" spans="1:88" x14ac:dyDescent="0.3">
      <c r="A908" s="118">
        <v>1</v>
      </c>
      <c r="B908" s="165">
        <f>SUBTOTAL(9,$A$740:A908)</f>
        <v>125</v>
      </c>
      <c r="C908" s="165"/>
      <c r="D908" s="175" t="s">
        <v>313</v>
      </c>
      <c r="E908" s="198" t="s">
        <v>17426</v>
      </c>
      <c r="F908" s="162">
        <f t="shared" si="425"/>
        <v>6997320</v>
      </c>
      <c r="G908" s="178">
        <v>0</v>
      </c>
      <c r="H908" s="178">
        <v>0</v>
      </c>
      <c r="I908" s="178">
        <v>0</v>
      </c>
      <c r="J908" s="178">
        <v>0</v>
      </c>
      <c r="K908" s="178">
        <v>0</v>
      </c>
      <c r="L908" s="178">
        <v>0</v>
      </c>
      <c r="M908" s="195">
        <v>0</v>
      </c>
      <c r="N908" s="178">
        <v>0</v>
      </c>
      <c r="O908" s="162">
        <v>0</v>
      </c>
      <c r="P908" s="162">
        <v>0</v>
      </c>
      <c r="Q908" s="178">
        <v>0</v>
      </c>
      <c r="R908" s="178">
        <v>0</v>
      </c>
      <c r="S908" s="178">
        <v>0</v>
      </c>
      <c r="T908" s="178">
        <v>0</v>
      </c>
      <c r="U908" s="178">
        <v>0</v>
      </c>
      <c r="V908" s="178">
        <v>0</v>
      </c>
      <c r="W908" s="162">
        <v>6674486</v>
      </c>
      <c r="X908" s="178">
        <v>0</v>
      </c>
      <c r="Y908" s="178">
        <v>0</v>
      </c>
      <c r="Z908" s="178">
        <v>0</v>
      </c>
      <c r="AA908" s="178">
        <v>0</v>
      </c>
      <c r="AB908" s="178">
        <v>0</v>
      </c>
      <c r="AC908" s="178">
        <v>0</v>
      </c>
      <c r="AD908" s="178">
        <v>0</v>
      </c>
      <c r="AE908" s="162">
        <f>ROUND(W908*2.14%,2)</f>
        <v>142834</v>
      </c>
      <c r="AF908" s="162">
        <v>180000</v>
      </c>
      <c r="AG908" s="178">
        <v>0</v>
      </c>
      <c r="AH908" s="138">
        <v>2025</v>
      </c>
      <c r="AI908" s="138">
        <v>2025</v>
      </c>
      <c r="AJ908" s="138">
        <v>2025</v>
      </c>
      <c r="AK908" s="169"/>
      <c r="AL908" s="169"/>
      <c r="AM908" s="169"/>
      <c r="AN908" s="169"/>
      <c r="AO908" s="170" t="s">
        <v>16953</v>
      </c>
      <c r="AP908" s="170" t="s">
        <v>16951</v>
      </c>
      <c r="AQ908" s="170">
        <v>0</v>
      </c>
      <c r="AR908" s="170" t="s">
        <v>16950</v>
      </c>
      <c r="AS908" s="170" t="s">
        <v>16950</v>
      </c>
      <c r="AT908" s="170" t="s">
        <v>16950</v>
      </c>
      <c r="AU908" s="170"/>
      <c r="AV908" s="170"/>
      <c r="AW908" s="170"/>
      <c r="AX908" s="170"/>
      <c r="AY908" s="170" t="s">
        <v>667</v>
      </c>
      <c r="AZ908" s="171">
        <v>2075.1999999999998</v>
      </c>
      <c r="BA908" s="171">
        <v>752.4</v>
      </c>
      <c r="BB908" s="170" t="s">
        <v>2989</v>
      </c>
      <c r="BC908" s="170">
        <v>2009</v>
      </c>
      <c r="BD908" s="172"/>
      <c r="BE908" s="173">
        <f t="shared" si="414"/>
        <v>752.4</v>
      </c>
      <c r="BL908" s="118" t="str">
        <f t="shared" si="416"/>
        <v>нет данных</v>
      </c>
      <c r="BO908" s="118" t="s">
        <v>679</v>
      </c>
      <c r="BP908" s="118" t="s">
        <v>621</v>
      </c>
      <c r="BQ908" s="118" t="s">
        <v>3444</v>
      </c>
      <c r="BW908" s="118" t="s">
        <v>679</v>
      </c>
      <c r="BX908" s="118" t="s">
        <v>621</v>
      </c>
      <c r="BY908" s="118" t="s">
        <v>3444</v>
      </c>
      <c r="CJ908" s="164">
        <f t="shared" si="421"/>
        <v>0</v>
      </c>
    </row>
    <row r="909" spans="1:88" x14ac:dyDescent="0.3">
      <c r="B909" s="196" t="s">
        <v>308</v>
      </c>
      <c r="C909" s="196"/>
      <c r="D909" s="196"/>
      <c r="E909" s="197"/>
      <c r="F909" s="161">
        <f>F910+F911</f>
        <v>7704383.129999999</v>
      </c>
      <c r="G909" s="162">
        <f t="shared" ref="G909:AG909" si="426">G910+G911</f>
        <v>0</v>
      </c>
      <c r="H909" s="162">
        <f t="shared" si="426"/>
        <v>0</v>
      </c>
      <c r="I909" s="162">
        <f t="shared" si="426"/>
        <v>0</v>
      </c>
      <c r="J909" s="162">
        <f t="shared" si="426"/>
        <v>0</v>
      </c>
      <c r="K909" s="162">
        <f t="shared" si="426"/>
        <v>0</v>
      </c>
      <c r="L909" s="162">
        <f t="shared" si="426"/>
        <v>0</v>
      </c>
      <c r="M909" s="163">
        <f t="shared" si="426"/>
        <v>0</v>
      </c>
      <c r="N909" s="162">
        <f t="shared" si="426"/>
        <v>0</v>
      </c>
      <c r="O909" s="162">
        <f t="shared" si="426"/>
        <v>0</v>
      </c>
      <c r="P909" s="162">
        <f t="shared" si="426"/>
        <v>0</v>
      </c>
      <c r="Q909" s="162">
        <f t="shared" si="426"/>
        <v>0</v>
      </c>
      <c r="R909" s="162">
        <f t="shared" si="426"/>
        <v>0</v>
      </c>
      <c r="S909" s="162">
        <f t="shared" si="426"/>
        <v>637</v>
      </c>
      <c r="T909" s="162">
        <f t="shared" si="426"/>
        <v>2232796.2799999998</v>
      </c>
      <c r="U909" s="162">
        <f t="shared" si="426"/>
        <v>0</v>
      </c>
      <c r="V909" s="162">
        <f t="shared" si="426"/>
        <v>0</v>
      </c>
      <c r="W909" s="162">
        <f t="shared" si="426"/>
        <v>4957710.0199999996</v>
      </c>
      <c r="X909" s="162">
        <f t="shared" si="426"/>
        <v>0</v>
      </c>
      <c r="Y909" s="162">
        <f t="shared" si="426"/>
        <v>0</v>
      </c>
      <c r="Z909" s="162">
        <f t="shared" si="426"/>
        <v>0</v>
      </c>
      <c r="AA909" s="162">
        <f t="shared" si="426"/>
        <v>0</v>
      </c>
      <c r="AB909" s="162">
        <f t="shared" si="426"/>
        <v>0</v>
      </c>
      <c r="AC909" s="162">
        <f t="shared" si="426"/>
        <v>0</v>
      </c>
      <c r="AD909" s="162">
        <f t="shared" si="426"/>
        <v>0</v>
      </c>
      <c r="AE909" s="162">
        <f t="shared" si="426"/>
        <v>153876.83000000002</v>
      </c>
      <c r="AF909" s="162">
        <f t="shared" si="426"/>
        <v>360000</v>
      </c>
      <c r="AG909" s="162">
        <f t="shared" si="426"/>
        <v>0</v>
      </c>
      <c r="AH909" s="138" t="s">
        <v>17012</v>
      </c>
      <c r="AI909" s="138" t="s">
        <v>17012</v>
      </c>
      <c r="AJ909" s="138" t="s">
        <v>17012</v>
      </c>
      <c r="AK909" s="169"/>
      <c r="AL909" s="169"/>
      <c r="AM909" s="169"/>
      <c r="AN909" s="169"/>
      <c r="AO909" s="170"/>
      <c r="AP909" s="170"/>
      <c r="AQ909" s="170"/>
      <c r="AR909" s="170"/>
      <c r="AS909" s="170"/>
      <c r="AT909" s="170"/>
      <c r="AU909" s="170"/>
      <c r="AV909" s="170"/>
      <c r="AW909" s="170"/>
      <c r="AX909" s="170"/>
      <c r="AY909" s="170"/>
      <c r="AZ909" s="171"/>
      <c r="BA909" s="171"/>
      <c r="BB909" s="170"/>
      <c r="BC909" s="170"/>
      <c r="BD909" s="172"/>
      <c r="BE909" s="173">
        <f t="shared" si="414"/>
        <v>0</v>
      </c>
      <c r="BL909" s="118" t="e">
        <f t="shared" si="416"/>
        <v>#N/A</v>
      </c>
      <c r="BO909" s="118" t="s">
        <v>3445</v>
      </c>
      <c r="BP909" s="118" t="s">
        <v>862</v>
      </c>
      <c r="BQ909" s="118" t="s">
        <v>3446</v>
      </c>
      <c r="BW909" s="118" t="s">
        <v>3445</v>
      </c>
      <c r="BX909" s="118" t="s">
        <v>862</v>
      </c>
      <c r="BY909" s="118" t="s">
        <v>3446</v>
      </c>
      <c r="CJ909" s="164">
        <f t="shared" si="421"/>
        <v>5.8207660913467407E-11</v>
      </c>
    </row>
    <row r="910" spans="1:88" x14ac:dyDescent="0.3">
      <c r="A910" s="118">
        <v>1</v>
      </c>
      <c r="B910" s="165">
        <f>SUBTOTAL(9,$A$740:A910)</f>
        <v>126</v>
      </c>
      <c r="C910" s="165"/>
      <c r="D910" s="175" t="s">
        <v>314</v>
      </c>
      <c r="E910" s="198" t="s">
        <v>17426</v>
      </c>
      <c r="F910" s="162">
        <f t="shared" ref="F910:F911" si="427">G910+H910+I910+J910+K910+L910+N910+P910+R910+T910+V910+W910+X910+Y910+Z910+AA910+AB910+AC910+AD910+AE910+AF910+AG910</f>
        <v>2460578.1199999996</v>
      </c>
      <c r="G910" s="178">
        <v>0</v>
      </c>
      <c r="H910" s="178">
        <v>0</v>
      </c>
      <c r="I910" s="178">
        <v>0</v>
      </c>
      <c r="J910" s="178">
        <v>0</v>
      </c>
      <c r="K910" s="178">
        <v>0</v>
      </c>
      <c r="L910" s="178">
        <v>0</v>
      </c>
      <c r="M910" s="195">
        <v>0</v>
      </c>
      <c r="N910" s="178">
        <v>0</v>
      </c>
      <c r="O910" s="162">
        <v>0</v>
      </c>
      <c r="P910" s="231">
        <v>0</v>
      </c>
      <c r="Q910" s="178">
        <v>0</v>
      </c>
      <c r="R910" s="178">
        <v>0</v>
      </c>
      <c r="S910" s="178">
        <v>637</v>
      </c>
      <c r="T910" s="162">
        <v>2232796.2799999998</v>
      </c>
      <c r="U910" s="178">
        <v>0</v>
      </c>
      <c r="V910" s="178">
        <v>0</v>
      </c>
      <c r="W910" s="178">
        <v>0</v>
      </c>
      <c r="X910" s="178">
        <v>0</v>
      </c>
      <c r="Y910" s="178">
        <v>0</v>
      </c>
      <c r="Z910" s="178">
        <v>0</v>
      </c>
      <c r="AA910" s="178">
        <v>0</v>
      </c>
      <c r="AB910" s="178">
        <v>0</v>
      </c>
      <c r="AC910" s="178">
        <v>0</v>
      </c>
      <c r="AD910" s="178">
        <v>0</v>
      </c>
      <c r="AE910" s="162">
        <f>ROUND(T910*2.14%,2)</f>
        <v>47781.84</v>
      </c>
      <c r="AF910" s="178">
        <v>180000</v>
      </c>
      <c r="AG910" s="178">
        <v>0</v>
      </c>
      <c r="AH910" s="138">
        <v>2025</v>
      </c>
      <c r="AI910" s="138">
        <v>2025</v>
      </c>
      <c r="AJ910" s="138">
        <v>2025</v>
      </c>
      <c r="AK910" s="169"/>
      <c r="AL910" s="169"/>
      <c r="AM910" s="169"/>
      <c r="AN910" s="169"/>
      <c r="AO910" s="170" t="s">
        <v>16956</v>
      </c>
      <c r="AP910" s="170" t="s">
        <v>16936</v>
      </c>
      <c r="AQ910" s="170">
        <v>0</v>
      </c>
      <c r="AR910" s="170" t="s">
        <v>16935</v>
      </c>
      <c r="AS910" s="170" t="s">
        <v>16958</v>
      </c>
      <c r="AT910" s="170">
        <v>0</v>
      </c>
      <c r="AU910" s="170"/>
      <c r="AV910" s="170"/>
      <c r="AW910" s="170"/>
      <c r="AX910" s="170"/>
      <c r="AY910" s="170" t="s">
        <v>799</v>
      </c>
      <c r="AZ910" s="171">
        <v>585.14</v>
      </c>
      <c r="BA910" s="171">
        <v>660</v>
      </c>
      <c r="BB910" s="170" t="s">
        <v>2966</v>
      </c>
      <c r="BC910" s="170" t="s">
        <v>1269</v>
      </c>
      <c r="BD910" s="172"/>
      <c r="BE910" s="173">
        <f t="shared" si="414"/>
        <v>660</v>
      </c>
      <c r="BL910" s="118" t="str">
        <f t="shared" si="416"/>
        <v>нет данных</v>
      </c>
      <c r="BO910" s="118" t="s">
        <v>3447</v>
      </c>
      <c r="BP910" s="118" t="s">
        <v>623</v>
      </c>
      <c r="BQ910" s="118" t="s">
        <v>3448</v>
      </c>
      <c r="BW910" s="118" t="s">
        <v>3447</v>
      </c>
      <c r="BX910" s="118" t="s">
        <v>623</v>
      </c>
      <c r="BY910" s="118" t="s">
        <v>3448</v>
      </c>
      <c r="CJ910" s="164">
        <f t="shared" si="421"/>
        <v>-1.4551915228366852E-10</v>
      </c>
    </row>
    <row r="911" spans="1:88" x14ac:dyDescent="0.3">
      <c r="A911" s="118">
        <v>1</v>
      </c>
      <c r="B911" s="165">
        <f>SUBTOTAL(9,$A$740:A911)</f>
        <v>127</v>
      </c>
      <c r="C911" s="165"/>
      <c r="D911" s="175" t="s">
        <v>315</v>
      </c>
      <c r="E911" s="198" t="s">
        <v>17426</v>
      </c>
      <c r="F911" s="162">
        <f t="shared" si="427"/>
        <v>5243805.01</v>
      </c>
      <c r="G911" s="178">
        <v>0</v>
      </c>
      <c r="H911" s="178">
        <v>0</v>
      </c>
      <c r="I911" s="178">
        <v>0</v>
      </c>
      <c r="J911" s="178">
        <v>0</v>
      </c>
      <c r="K911" s="178">
        <v>0</v>
      </c>
      <c r="L911" s="178">
        <v>0</v>
      </c>
      <c r="M911" s="195">
        <v>0</v>
      </c>
      <c r="N911" s="178">
        <v>0</v>
      </c>
      <c r="O911" s="162">
        <v>0</v>
      </c>
      <c r="P911" s="162">
        <v>0</v>
      </c>
      <c r="Q911" s="178">
        <v>0</v>
      </c>
      <c r="R911" s="178">
        <v>0</v>
      </c>
      <c r="S911" s="178">
        <v>0</v>
      </c>
      <c r="T911" s="178">
        <v>0</v>
      </c>
      <c r="U911" s="178">
        <v>0</v>
      </c>
      <c r="V911" s="178">
        <v>0</v>
      </c>
      <c r="W911" s="162">
        <v>4957710.0199999996</v>
      </c>
      <c r="X911" s="178">
        <v>0</v>
      </c>
      <c r="Y911" s="178">
        <v>0</v>
      </c>
      <c r="Z911" s="178">
        <v>0</v>
      </c>
      <c r="AA911" s="178">
        <v>0</v>
      </c>
      <c r="AB911" s="178">
        <v>0</v>
      </c>
      <c r="AC911" s="178">
        <v>0</v>
      </c>
      <c r="AD911" s="178">
        <v>0</v>
      </c>
      <c r="AE911" s="162">
        <f>ROUND(W911*2.14%,2)</f>
        <v>106094.99</v>
      </c>
      <c r="AF911" s="162">
        <v>180000</v>
      </c>
      <c r="AG911" s="178">
        <v>0</v>
      </c>
      <c r="AH911" s="138">
        <v>2025</v>
      </c>
      <c r="AI911" s="138">
        <v>2025</v>
      </c>
      <c r="AJ911" s="138">
        <v>2025</v>
      </c>
      <c r="AK911" s="169"/>
      <c r="AL911" s="169"/>
      <c r="AM911" s="169"/>
      <c r="AN911" s="169"/>
      <c r="AO911" s="170" t="s">
        <v>16946</v>
      </c>
      <c r="AP911" s="170" t="s">
        <v>16956</v>
      </c>
      <c r="AQ911" s="170">
        <v>0</v>
      </c>
      <c r="AR911" s="170" t="s">
        <v>16950</v>
      </c>
      <c r="AS911" s="170" t="s">
        <v>16947</v>
      </c>
      <c r="AT911" s="170" t="s">
        <v>16950</v>
      </c>
      <c r="AU911" s="170"/>
      <c r="AV911" s="170"/>
      <c r="AW911" s="170"/>
      <c r="AX911" s="170"/>
      <c r="AY911" s="170" t="s">
        <v>1013</v>
      </c>
      <c r="AZ911" s="171">
        <v>1713.1</v>
      </c>
      <c r="BA911" s="171">
        <v>563.85</v>
      </c>
      <c r="BB911" s="170" t="s">
        <v>2989</v>
      </c>
      <c r="BC911" s="170" t="s">
        <v>16998</v>
      </c>
      <c r="BD911" s="172"/>
      <c r="BE911" s="173">
        <f t="shared" si="414"/>
        <v>563.85</v>
      </c>
      <c r="BL911" s="118" t="str">
        <f t="shared" si="416"/>
        <v>нет данных</v>
      </c>
      <c r="BO911" s="118" t="s">
        <v>3449</v>
      </c>
      <c r="BP911" s="118" t="s">
        <v>637</v>
      </c>
      <c r="BQ911" s="118" t="s">
        <v>3450</v>
      </c>
      <c r="BW911" s="118" t="s">
        <v>3449</v>
      </c>
      <c r="BX911" s="118" t="s">
        <v>637</v>
      </c>
      <c r="BY911" s="118" t="s">
        <v>3450</v>
      </c>
      <c r="CJ911" s="164">
        <f t="shared" si="421"/>
        <v>2.3283064365386963E-10</v>
      </c>
    </row>
    <row r="912" spans="1:88" ht="18.75" customHeight="1" x14ac:dyDescent="0.3">
      <c r="A912" s="118">
        <v>1</v>
      </c>
      <c r="B912" s="253" t="s">
        <v>17263</v>
      </c>
      <c r="C912" s="254"/>
      <c r="D912" s="254"/>
      <c r="E912" s="254"/>
      <c r="F912" s="254"/>
      <c r="G912" s="254"/>
      <c r="H912" s="254"/>
      <c r="I912" s="254"/>
      <c r="J912" s="254"/>
      <c r="K912" s="254"/>
      <c r="L912" s="254"/>
      <c r="M912" s="254"/>
      <c r="N912" s="254"/>
      <c r="O912" s="254"/>
      <c r="P912" s="254"/>
      <c r="Q912" s="254"/>
      <c r="R912" s="254"/>
      <c r="S912" s="254"/>
      <c r="T912" s="254"/>
      <c r="U912" s="254"/>
      <c r="V912" s="254"/>
      <c r="W912" s="254"/>
      <c r="X912" s="254"/>
      <c r="Y912" s="254"/>
      <c r="Z912" s="254"/>
      <c r="AA912" s="254"/>
      <c r="AB912" s="254"/>
      <c r="AC912" s="254"/>
      <c r="AD912" s="254"/>
      <c r="AE912" s="254"/>
      <c r="AF912" s="254"/>
      <c r="AG912" s="254"/>
      <c r="AH912" s="254"/>
      <c r="AI912" s="254"/>
      <c r="AJ912" s="254"/>
      <c r="BA912" s="169"/>
      <c r="BO912" s="118" t="s">
        <v>3927</v>
      </c>
      <c r="BP912" s="118" t="s">
        <v>662</v>
      </c>
      <c r="BQ912" s="118" t="s">
        <v>3131</v>
      </c>
      <c r="BW912" s="118" t="s">
        <v>3927</v>
      </c>
      <c r="BX912" s="118" t="s">
        <v>662</v>
      </c>
      <c r="BY912" s="118" t="s">
        <v>3131</v>
      </c>
      <c r="CJ912" s="164">
        <f t="shared" si="421"/>
        <v>0</v>
      </c>
    </row>
    <row r="913" spans="1:213" x14ac:dyDescent="0.3">
      <c r="A913" s="118">
        <v>1</v>
      </c>
      <c r="B913" s="196" t="s">
        <v>17267</v>
      </c>
      <c r="C913" s="196"/>
      <c r="D913" s="196"/>
      <c r="E913" s="197"/>
      <c r="F913" s="161">
        <f>F914</f>
        <v>16843598.040000003</v>
      </c>
      <c r="G913" s="162">
        <f t="shared" ref="G913:AG913" si="428">G914</f>
        <v>0</v>
      </c>
      <c r="H913" s="162">
        <f t="shared" si="428"/>
        <v>0</v>
      </c>
      <c r="I913" s="162">
        <f t="shared" si="428"/>
        <v>0</v>
      </c>
      <c r="J913" s="162">
        <f t="shared" si="428"/>
        <v>0</v>
      </c>
      <c r="K913" s="162">
        <f t="shared" si="428"/>
        <v>4245007.4000000004</v>
      </c>
      <c r="L913" s="162">
        <f t="shared" si="428"/>
        <v>0</v>
      </c>
      <c r="M913" s="236">
        <f t="shared" si="428"/>
        <v>0</v>
      </c>
      <c r="N913" s="162">
        <f t="shared" si="428"/>
        <v>0</v>
      </c>
      <c r="O913" s="162">
        <f t="shared" si="428"/>
        <v>1684.6</v>
      </c>
      <c r="P913" s="162">
        <f t="shared" si="428"/>
        <v>12315235.23</v>
      </c>
      <c r="Q913" s="162">
        <f t="shared" si="428"/>
        <v>0</v>
      </c>
      <c r="R913" s="162">
        <f t="shared" si="428"/>
        <v>0</v>
      </c>
      <c r="S913" s="162">
        <f t="shared" si="428"/>
        <v>0</v>
      </c>
      <c r="T913" s="162">
        <f t="shared" si="428"/>
        <v>0</v>
      </c>
      <c r="U913" s="162">
        <f t="shared" si="428"/>
        <v>0</v>
      </c>
      <c r="V913" s="162">
        <f t="shared" si="428"/>
        <v>0</v>
      </c>
      <c r="W913" s="162">
        <f t="shared" si="428"/>
        <v>0</v>
      </c>
      <c r="X913" s="162">
        <f t="shared" si="428"/>
        <v>0</v>
      </c>
      <c r="Y913" s="162">
        <f t="shared" si="428"/>
        <v>0</v>
      </c>
      <c r="Z913" s="162">
        <f t="shared" si="428"/>
        <v>0</v>
      </c>
      <c r="AA913" s="162">
        <f t="shared" si="428"/>
        <v>0</v>
      </c>
      <c r="AB913" s="162">
        <f t="shared" si="428"/>
        <v>0</v>
      </c>
      <c r="AC913" s="162">
        <f t="shared" si="428"/>
        <v>0</v>
      </c>
      <c r="AD913" s="162">
        <f t="shared" si="428"/>
        <v>0</v>
      </c>
      <c r="AE913" s="162">
        <f t="shared" si="428"/>
        <v>163355.41</v>
      </c>
      <c r="AF913" s="162">
        <f t="shared" si="428"/>
        <v>0</v>
      </c>
      <c r="AG913" s="162">
        <f t="shared" si="428"/>
        <v>120000</v>
      </c>
      <c r="AH913" s="138" t="s">
        <v>17264</v>
      </c>
      <c r="AI913" s="138" t="s">
        <v>17264</v>
      </c>
      <c r="AJ913" s="138" t="s">
        <v>17264</v>
      </c>
      <c r="AK913" s="169"/>
      <c r="AL913" s="169"/>
      <c r="AM913" s="169"/>
      <c r="AN913" s="169"/>
      <c r="AO913" s="170"/>
      <c r="AP913" s="170"/>
      <c r="AQ913" s="170"/>
      <c r="AR913" s="170"/>
      <c r="AS913" s="170"/>
      <c r="AT913" s="170"/>
      <c r="AU913" s="170"/>
      <c r="AV913" s="170"/>
      <c r="AW913" s="170"/>
      <c r="AX913" s="170"/>
      <c r="AY913" s="170"/>
      <c r="AZ913" s="171"/>
      <c r="BA913" s="171"/>
      <c r="BB913" s="170"/>
      <c r="BC913" s="170"/>
      <c r="BD913" s="172"/>
      <c r="BE913" s="173"/>
      <c r="BU913" s="118" t="e">
        <f>#REF!=(#REF!+#REF!+F913+G913+H913+K913+M913+O913+Q913+S913+T913+U913+Z913+AA913+AB913+AC913+AD913)</f>
        <v>#REF!</v>
      </c>
      <c r="CJ913" s="164">
        <f t="shared" si="421"/>
        <v>2.0081643015146255E-9</v>
      </c>
      <c r="HD913" s="118" t="s">
        <v>17265</v>
      </c>
      <c r="HE913" s="118">
        <v>53254.36</v>
      </c>
    </row>
    <row r="914" spans="1:213" x14ac:dyDescent="0.3">
      <c r="B914" s="196" t="s">
        <v>17268</v>
      </c>
      <c r="C914" s="196"/>
      <c r="D914" s="196"/>
      <c r="E914" s="197"/>
      <c r="F914" s="161">
        <f>F915+F917+F919</f>
        <v>16843598.040000003</v>
      </c>
      <c r="G914" s="162">
        <f t="shared" ref="G914:AG914" si="429">G915+G917+G919</f>
        <v>0</v>
      </c>
      <c r="H914" s="162">
        <f t="shared" si="429"/>
        <v>0</v>
      </c>
      <c r="I914" s="162">
        <f t="shared" si="429"/>
        <v>0</v>
      </c>
      <c r="J914" s="162">
        <f t="shared" si="429"/>
        <v>0</v>
      </c>
      <c r="K914" s="162">
        <f t="shared" si="429"/>
        <v>4245007.4000000004</v>
      </c>
      <c r="L914" s="162">
        <f t="shared" si="429"/>
        <v>0</v>
      </c>
      <c r="M914" s="236">
        <f t="shared" si="429"/>
        <v>0</v>
      </c>
      <c r="N914" s="162">
        <f t="shared" si="429"/>
        <v>0</v>
      </c>
      <c r="O914" s="162">
        <f t="shared" si="429"/>
        <v>1684.6</v>
      </c>
      <c r="P914" s="162">
        <f t="shared" si="429"/>
        <v>12315235.23</v>
      </c>
      <c r="Q914" s="162">
        <f t="shared" si="429"/>
        <v>0</v>
      </c>
      <c r="R914" s="162">
        <f t="shared" si="429"/>
        <v>0</v>
      </c>
      <c r="S914" s="162">
        <f t="shared" si="429"/>
        <v>0</v>
      </c>
      <c r="T914" s="162">
        <f t="shared" si="429"/>
        <v>0</v>
      </c>
      <c r="U914" s="162">
        <f t="shared" si="429"/>
        <v>0</v>
      </c>
      <c r="V914" s="162">
        <f t="shared" si="429"/>
        <v>0</v>
      </c>
      <c r="W914" s="162">
        <f t="shared" si="429"/>
        <v>0</v>
      </c>
      <c r="X914" s="162">
        <f t="shared" si="429"/>
        <v>0</v>
      </c>
      <c r="Y914" s="162">
        <f t="shared" si="429"/>
        <v>0</v>
      </c>
      <c r="Z914" s="162">
        <f t="shared" si="429"/>
        <v>0</v>
      </c>
      <c r="AA914" s="162">
        <f t="shared" si="429"/>
        <v>0</v>
      </c>
      <c r="AB914" s="162">
        <f t="shared" si="429"/>
        <v>0</v>
      </c>
      <c r="AC914" s="162">
        <f t="shared" si="429"/>
        <v>0</v>
      </c>
      <c r="AD914" s="162">
        <f t="shared" si="429"/>
        <v>0</v>
      </c>
      <c r="AE914" s="162">
        <f t="shared" si="429"/>
        <v>163355.41</v>
      </c>
      <c r="AF914" s="162">
        <f t="shared" si="429"/>
        <v>0</v>
      </c>
      <c r="AG914" s="162">
        <f t="shared" si="429"/>
        <v>120000</v>
      </c>
      <c r="AH914" s="138" t="s">
        <v>17264</v>
      </c>
      <c r="AI914" s="138" t="s">
        <v>17264</v>
      </c>
      <c r="AJ914" s="138" t="s">
        <v>17264</v>
      </c>
      <c r="AK914" s="169"/>
      <c r="AL914" s="169"/>
      <c r="AM914" s="169"/>
      <c r="AN914" s="169"/>
      <c r="AO914" s="170"/>
      <c r="AP914" s="170"/>
      <c r="AQ914" s="170"/>
      <c r="AR914" s="170"/>
      <c r="AS914" s="170"/>
      <c r="AT914" s="170"/>
      <c r="AU914" s="170"/>
      <c r="AV914" s="170"/>
      <c r="AW914" s="170"/>
      <c r="AX914" s="170"/>
      <c r="AY914" s="170"/>
      <c r="AZ914" s="171"/>
      <c r="BA914" s="171"/>
      <c r="BB914" s="170"/>
      <c r="BC914" s="170"/>
      <c r="BD914" s="172"/>
      <c r="BE914" s="173"/>
      <c r="BU914" s="118" t="e">
        <f>#REF!=(#REF!+#REF!+F914+G914+H914+K914+M914+O914+Q914+S914+T914+U914+Z914+AA914+AB914+AC914+AD914)</f>
        <v>#REF!</v>
      </c>
      <c r="CJ914" s="164">
        <f t="shared" si="421"/>
        <v>2.0081643015146255E-9</v>
      </c>
      <c r="HD914" s="118" t="s">
        <v>17265</v>
      </c>
      <c r="HE914" s="118">
        <v>53254.36</v>
      </c>
    </row>
    <row r="915" spans="1:213" x14ac:dyDescent="0.3">
      <c r="B915" s="196" t="s">
        <v>266</v>
      </c>
      <c r="C915" s="196"/>
      <c r="D915" s="196"/>
      <c r="E915" s="197"/>
      <c r="F915" s="161">
        <f>F916</f>
        <v>4455850.5600000005</v>
      </c>
      <c r="G915" s="162">
        <f t="shared" ref="G915:AD915" si="430">SUM(G916:G916)</f>
        <v>0</v>
      </c>
      <c r="H915" s="162">
        <f t="shared" si="430"/>
        <v>0</v>
      </c>
      <c r="I915" s="162">
        <f t="shared" si="430"/>
        <v>0</v>
      </c>
      <c r="J915" s="162">
        <f t="shared" si="430"/>
        <v>0</v>
      </c>
      <c r="K915" s="162">
        <f t="shared" si="430"/>
        <v>4245007.4000000004</v>
      </c>
      <c r="L915" s="162">
        <f t="shared" si="430"/>
        <v>0</v>
      </c>
      <c r="M915" s="236">
        <f t="shared" si="430"/>
        <v>0</v>
      </c>
      <c r="N915" s="162">
        <f t="shared" si="430"/>
        <v>0</v>
      </c>
      <c r="O915" s="162">
        <f t="shared" si="430"/>
        <v>0</v>
      </c>
      <c r="P915" s="162">
        <f t="shared" si="430"/>
        <v>0</v>
      </c>
      <c r="Q915" s="162">
        <f t="shared" si="430"/>
        <v>0</v>
      </c>
      <c r="R915" s="162">
        <f t="shared" si="430"/>
        <v>0</v>
      </c>
      <c r="S915" s="162">
        <f t="shared" si="430"/>
        <v>0</v>
      </c>
      <c r="T915" s="162">
        <f t="shared" si="430"/>
        <v>0</v>
      </c>
      <c r="U915" s="162">
        <f t="shared" si="430"/>
        <v>0</v>
      </c>
      <c r="V915" s="162">
        <f t="shared" si="430"/>
        <v>0</v>
      </c>
      <c r="W915" s="162">
        <f t="shared" si="430"/>
        <v>0</v>
      </c>
      <c r="X915" s="162">
        <f t="shared" si="430"/>
        <v>0</v>
      </c>
      <c r="Y915" s="162">
        <f t="shared" si="430"/>
        <v>0</v>
      </c>
      <c r="Z915" s="162">
        <f t="shared" si="430"/>
        <v>0</v>
      </c>
      <c r="AA915" s="162">
        <f t="shared" si="430"/>
        <v>0</v>
      </c>
      <c r="AB915" s="162">
        <f t="shared" si="430"/>
        <v>0</v>
      </c>
      <c r="AC915" s="162">
        <f t="shared" si="430"/>
        <v>0</v>
      </c>
      <c r="AD915" s="162">
        <f t="shared" si="430"/>
        <v>0</v>
      </c>
      <c r="AE915" s="162">
        <f>AE916</f>
        <v>90843.16</v>
      </c>
      <c r="AF915" s="162">
        <f t="shared" ref="AF915:AG915" si="431">AF916</f>
        <v>0</v>
      </c>
      <c r="AG915" s="162">
        <f t="shared" si="431"/>
        <v>120000</v>
      </c>
      <c r="AH915" s="138" t="s">
        <v>17264</v>
      </c>
      <c r="AI915" s="138" t="s">
        <v>17264</v>
      </c>
      <c r="AJ915" s="138" t="s">
        <v>17264</v>
      </c>
      <c r="AK915" s="169"/>
      <c r="AL915" s="169"/>
      <c r="AM915" s="169"/>
      <c r="AN915" s="169"/>
      <c r="AO915" s="170"/>
      <c r="AP915" s="170"/>
      <c r="AQ915" s="170"/>
      <c r="AR915" s="170"/>
      <c r="AS915" s="170"/>
      <c r="AT915" s="170"/>
      <c r="AU915" s="170"/>
      <c r="AV915" s="170"/>
      <c r="AW915" s="170"/>
      <c r="AX915" s="170"/>
      <c r="AY915" s="170"/>
      <c r="AZ915" s="171"/>
      <c r="BA915" s="171"/>
      <c r="BB915" s="170"/>
      <c r="BC915" s="170"/>
      <c r="BD915" s="172"/>
      <c r="BE915" s="173"/>
      <c r="BU915" s="118" t="e">
        <f>#REF!=(#REF!+#REF!+F915+G915+H915+K915+M915+O915+Q915+S915+T915+U915+Z915+AA915+AB915+AC915+AD915)</f>
        <v>#REF!</v>
      </c>
      <c r="CJ915" s="164">
        <f t="shared" si="421"/>
        <v>1.4551915228366852E-10</v>
      </c>
      <c r="HD915" s="118" t="s">
        <v>17266</v>
      </c>
      <c r="HE915" s="118">
        <v>44890.35</v>
      </c>
    </row>
    <row r="916" spans="1:213" s="184" customFormat="1" x14ac:dyDescent="0.3">
      <c r="A916" s="118">
        <v>1</v>
      </c>
      <c r="B916" s="242">
        <v>1</v>
      </c>
      <c r="C916" s="242"/>
      <c r="D916" s="234" t="s">
        <v>15428</v>
      </c>
      <c r="E916" s="198"/>
      <c r="F916" s="216">
        <f>G916+H916+I916+J916+K916+L916+N916+P916+R916+T916+V916+W916+X916+Y916+Z916+AA916+AB916+AC916+AD916+AE916+AF916+AG916</f>
        <v>4455850.5600000005</v>
      </c>
      <c r="G916" s="216">
        <v>0</v>
      </c>
      <c r="H916" s="216">
        <v>0</v>
      </c>
      <c r="I916" s="216">
        <v>0</v>
      </c>
      <c r="J916" s="216">
        <v>0</v>
      </c>
      <c r="K916" s="179">
        <v>4245007.4000000004</v>
      </c>
      <c r="L916" s="216">
        <v>0</v>
      </c>
      <c r="M916" s="236">
        <v>0</v>
      </c>
      <c r="N916" s="216">
        <v>0</v>
      </c>
      <c r="O916" s="216">
        <v>0</v>
      </c>
      <c r="P916" s="202">
        <v>0</v>
      </c>
      <c r="Q916" s="216">
        <v>0</v>
      </c>
      <c r="R916" s="216">
        <v>0</v>
      </c>
      <c r="S916" s="216">
        <v>0</v>
      </c>
      <c r="T916" s="216">
        <v>0</v>
      </c>
      <c r="U916" s="216">
        <v>0</v>
      </c>
      <c r="V916" s="216">
        <v>0</v>
      </c>
      <c r="W916" s="216">
        <v>0</v>
      </c>
      <c r="X916" s="216">
        <v>0</v>
      </c>
      <c r="Y916" s="216">
        <v>0</v>
      </c>
      <c r="Z916" s="216">
        <v>0</v>
      </c>
      <c r="AA916" s="216">
        <v>0</v>
      </c>
      <c r="AB916" s="216">
        <v>0</v>
      </c>
      <c r="AC916" s="216">
        <v>0</v>
      </c>
      <c r="AD916" s="216">
        <v>0</v>
      </c>
      <c r="AE916" s="162">
        <f>ROUND(K916*2.14%,2)</f>
        <v>90843.16</v>
      </c>
      <c r="AF916" s="178">
        <v>0</v>
      </c>
      <c r="AG916" s="178">
        <v>120000</v>
      </c>
      <c r="AH916" s="158" t="s">
        <v>17033</v>
      </c>
      <c r="AI916" s="181">
        <v>2023</v>
      </c>
      <c r="AJ916" s="181">
        <v>2023</v>
      </c>
      <c r="AK916" s="159"/>
      <c r="AL916" s="159"/>
      <c r="AM916" s="237"/>
      <c r="AN916" s="159"/>
      <c r="AO916" s="159"/>
      <c r="AT916" s="216"/>
      <c r="AU916" s="239"/>
      <c r="BE916" s="240"/>
      <c r="BQ916" s="240"/>
      <c r="BT916" s="239"/>
      <c r="CG916" s="240"/>
      <c r="CJ916" s="164">
        <f t="shared" si="421"/>
        <v>1.4551915228366852E-10</v>
      </c>
      <c r="EB916" s="185"/>
      <c r="ED916" s="239"/>
      <c r="EM916" s="240"/>
      <c r="FA916" s="185"/>
      <c r="FD916" s="239"/>
      <c r="FE916" s="239"/>
      <c r="FN916" s="240"/>
      <c r="GF916" s="241"/>
      <c r="GP916" s="240"/>
      <c r="GR916" s="239"/>
    </row>
    <row r="917" spans="1:213" s="184" customFormat="1" x14ac:dyDescent="0.3">
      <c r="A917" s="118"/>
      <c r="B917" s="196" t="s">
        <v>259</v>
      </c>
      <c r="C917" s="196"/>
      <c r="D917" s="234"/>
      <c r="E917" s="198"/>
      <c r="F917" s="235">
        <f>F918</f>
        <v>7481085.2000000002</v>
      </c>
      <c r="G917" s="216">
        <f t="shared" ref="G917:AG917" si="432">G918</f>
        <v>0</v>
      </c>
      <c r="H917" s="216">
        <f t="shared" si="432"/>
        <v>0</v>
      </c>
      <c r="I917" s="216">
        <f t="shared" si="432"/>
        <v>0</v>
      </c>
      <c r="J917" s="216">
        <f t="shared" si="432"/>
        <v>0</v>
      </c>
      <c r="K917" s="216">
        <f t="shared" si="432"/>
        <v>0</v>
      </c>
      <c r="L917" s="216">
        <f t="shared" si="432"/>
        <v>0</v>
      </c>
      <c r="M917" s="236">
        <f t="shared" si="432"/>
        <v>0</v>
      </c>
      <c r="N917" s="216">
        <f t="shared" si="432"/>
        <v>0</v>
      </c>
      <c r="O917" s="216">
        <f t="shared" si="432"/>
        <v>1073.5999999999999</v>
      </c>
      <c r="P917" s="216">
        <f t="shared" si="432"/>
        <v>7481085.2000000002</v>
      </c>
      <c r="Q917" s="216">
        <f t="shared" si="432"/>
        <v>0</v>
      </c>
      <c r="R917" s="216">
        <f t="shared" si="432"/>
        <v>0</v>
      </c>
      <c r="S917" s="216">
        <f t="shared" si="432"/>
        <v>0</v>
      </c>
      <c r="T917" s="216">
        <f t="shared" si="432"/>
        <v>0</v>
      </c>
      <c r="U917" s="216">
        <f t="shared" si="432"/>
        <v>0</v>
      </c>
      <c r="V917" s="216">
        <f t="shared" si="432"/>
        <v>0</v>
      </c>
      <c r="W917" s="216">
        <f t="shared" si="432"/>
        <v>0</v>
      </c>
      <c r="X917" s="216">
        <f t="shared" si="432"/>
        <v>0</v>
      </c>
      <c r="Y917" s="216">
        <f t="shared" si="432"/>
        <v>0</v>
      </c>
      <c r="Z917" s="216">
        <f t="shared" si="432"/>
        <v>0</v>
      </c>
      <c r="AA917" s="216">
        <f t="shared" si="432"/>
        <v>0</v>
      </c>
      <c r="AB917" s="216">
        <f t="shared" si="432"/>
        <v>0</v>
      </c>
      <c r="AC917" s="216">
        <f t="shared" si="432"/>
        <v>0</v>
      </c>
      <c r="AD917" s="216">
        <f t="shared" si="432"/>
        <v>0</v>
      </c>
      <c r="AE917" s="216">
        <f t="shared" si="432"/>
        <v>0</v>
      </c>
      <c r="AF917" s="216">
        <f t="shared" si="432"/>
        <v>0</v>
      </c>
      <c r="AG917" s="216">
        <f t="shared" si="432"/>
        <v>0</v>
      </c>
      <c r="AH917" s="138" t="s">
        <v>17264</v>
      </c>
      <c r="AI917" s="138" t="s">
        <v>17264</v>
      </c>
      <c r="AJ917" s="138" t="s">
        <v>17264</v>
      </c>
      <c r="AK917" s="159"/>
      <c r="AL917" s="159"/>
      <c r="AM917" s="237"/>
      <c r="AN917" s="159"/>
      <c r="AO917" s="159"/>
      <c r="AT917" s="238"/>
      <c r="AU917" s="239"/>
      <c r="BE917" s="240"/>
      <c r="BQ917" s="240"/>
      <c r="BT917" s="239"/>
      <c r="CG917" s="240"/>
      <c r="CJ917" s="164"/>
      <c r="EB917" s="185"/>
      <c r="ED917" s="239"/>
      <c r="EM917" s="240"/>
      <c r="FA917" s="185"/>
      <c r="FD917" s="239"/>
      <c r="FE917" s="239"/>
      <c r="FN917" s="240"/>
      <c r="GF917" s="241"/>
      <c r="GP917" s="240"/>
      <c r="GR917" s="239"/>
    </row>
    <row r="918" spans="1:213" s="184" customFormat="1" x14ac:dyDescent="0.3">
      <c r="A918" s="118">
        <v>1</v>
      </c>
      <c r="B918" s="255">
        <v>2</v>
      </c>
      <c r="C918" s="255"/>
      <c r="D918" s="256" t="s">
        <v>15801</v>
      </c>
      <c r="E918" s="198"/>
      <c r="F918" s="257">
        <f>G918+H918+I918+J918+K918+L918+N918+P918+R918+T918+V918+W918+X918+Y918+Z918+AA918+AB918+AC918+AD918+AE918+AF918+AG918</f>
        <v>7481085.2000000002</v>
      </c>
      <c r="G918" s="257">
        <v>0</v>
      </c>
      <c r="H918" s="257">
        <v>0</v>
      </c>
      <c r="I918" s="257">
        <v>0</v>
      </c>
      <c r="J918" s="257">
        <v>0</v>
      </c>
      <c r="K918" s="257">
        <v>0</v>
      </c>
      <c r="L918" s="257">
        <v>0</v>
      </c>
      <c r="M918" s="258">
        <v>0</v>
      </c>
      <c r="N918" s="257">
        <v>0</v>
      </c>
      <c r="O918" s="216">
        <v>1073.5999999999999</v>
      </c>
      <c r="P918" s="202">
        <v>7481085.2000000002</v>
      </c>
      <c r="Q918" s="257">
        <v>0</v>
      </c>
      <c r="R918" s="257">
        <v>0</v>
      </c>
      <c r="S918" s="257">
        <v>0</v>
      </c>
      <c r="T918" s="257">
        <v>0</v>
      </c>
      <c r="U918" s="257">
        <v>0</v>
      </c>
      <c r="V918" s="257">
        <v>0</v>
      </c>
      <c r="W918" s="257">
        <v>0</v>
      </c>
      <c r="X918" s="257">
        <v>0</v>
      </c>
      <c r="Y918" s="257">
        <v>0</v>
      </c>
      <c r="Z918" s="257">
        <v>0</v>
      </c>
      <c r="AA918" s="257">
        <v>0</v>
      </c>
      <c r="AB918" s="257">
        <v>0</v>
      </c>
      <c r="AC918" s="257">
        <v>0</v>
      </c>
      <c r="AD918" s="257">
        <v>0</v>
      </c>
      <c r="AE918" s="189">
        <v>0</v>
      </c>
      <c r="AF918" s="259">
        <v>0</v>
      </c>
      <c r="AG918" s="259">
        <v>0</v>
      </c>
      <c r="AH918" s="260" t="s">
        <v>17033</v>
      </c>
      <c r="AI918" s="193">
        <v>2023</v>
      </c>
      <c r="AJ918" s="193" t="s">
        <v>17033</v>
      </c>
      <c r="AK918" s="159"/>
      <c r="AL918" s="159"/>
      <c r="AM918" s="237"/>
      <c r="AN918" s="159"/>
      <c r="AO918" s="159"/>
      <c r="AT918" s="238"/>
      <c r="AU918" s="239"/>
      <c r="BE918" s="240"/>
      <c r="BQ918" s="240"/>
      <c r="BT918" s="239"/>
      <c r="CG918" s="240"/>
      <c r="CJ918" s="164"/>
      <c r="EB918" s="185"/>
      <c r="ED918" s="239"/>
      <c r="EM918" s="240"/>
      <c r="FA918" s="185"/>
      <c r="FD918" s="239"/>
      <c r="FE918" s="239"/>
      <c r="FN918" s="240"/>
      <c r="GF918" s="241"/>
      <c r="GP918" s="240"/>
      <c r="GR918" s="239"/>
    </row>
    <row r="919" spans="1:213" s="184" customFormat="1" x14ac:dyDescent="0.3">
      <c r="A919" s="118"/>
      <c r="B919" s="196" t="s">
        <v>471</v>
      </c>
      <c r="C919" s="196"/>
      <c r="D919" s="234"/>
      <c r="E919" s="198"/>
      <c r="F919" s="235">
        <f>F920</f>
        <v>4906662.28</v>
      </c>
      <c r="G919" s="216">
        <f t="shared" ref="G919:AG919" si="433">G920</f>
        <v>0</v>
      </c>
      <c r="H919" s="216">
        <f t="shared" si="433"/>
        <v>0</v>
      </c>
      <c r="I919" s="216">
        <f t="shared" si="433"/>
        <v>0</v>
      </c>
      <c r="J919" s="216">
        <f t="shared" si="433"/>
        <v>0</v>
      </c>
      <c r="K919" s="216">
        <f t="shared" si="433"/>
        <v>0</v>
      </c>
      <c r="L919" s="216">
        <f t="shared" si="433"/>
        <v>0</v>
      </c>
      <c r="M919" s="236">
        <f t="shared" si="433"/>
        <v>0</v>
      </c>
      <c r="N919" s="216">
        <f t="shared" si="433"/>
        <v>0</v>
      </c>
      <c r="O919" s="216">
        <f t="shared" si="433"/>
        <v>611</v>
      </c>
      <c r="P919" s="216">
        <f t="shared" si="433"/>
        <v>4834150.03</v>
      </c>
      <c r="Q919" s="216">
        <f t="shared" si="433"/>
        <v>0</v>
      </c>
      <c r="R919" s="216">
        <f t="shared" si="433"/>
        <v>0</v>
      </c>
      <c r="S919" s="216">
        <f t="shared" si="433"/>
        <v>0</v>
      </c>
      <c r="T919" s="216">
        <f t="shared" si="433"/>
        <v>0</v>
      </c>
      <c r="U919" s="216">
        <f t="shared" si="433"/>
        <v>0</v>
      </c>
      <c r="V919" s="216">
        <f t="shared" si="433"/>
        <v>0</v>
      </c>
      <c r="W919" s="216">
        <f t="shared" si="433"/>
        <v>0</v>
      </c>
      <c r="X919" s="216">
        <f t="shared" si="433"/>
        <v>0</v>
      </c>
      <c r="Y919" s="216">
        <f t="shared" si="433"/>
        <v>0</v>
      </c>
      <c r="Z919" s="216">
        <f t="shared" si="433"/>
        <v>0</v>
      </c>
      <c r="AA919" s="216">
        <f t="shared" si="433"/>
        <v>0</v>
      </c>
      <c r="AB919" s="216">
        <f t="shared" si="433"/>
        <v>0</v>
      </c>
      <c r="AC919" s="216">
        <f t="shared" si="433"/>
        <v>0</v>
      </c>
      <c r="AD919" s="216">
        <f t="shared" si="433"/>
        <v>0</v>
      </c>
      <c r="AE919" s="216">
        <f t="shared" si="433"/>
        <v>72512.25</v>
      </c>
      <c r="AF919" s="216">
        <f t="shared" si="433"/>
        <v>0</v>
      </c>
      <c r="AG919" s="216">
        <f t="shared" si="433"/>
        <v>0</v>
      </c>
      <c r="AH919" s="138" t="s">
        <v>17264</v>
      </c>
      <c r="AI919" s="138" t="s">
        <v>17264</v>
      </c>
      <c r="AJ919" s="138" t="s">
        <v>17264</v>
      </c>
      <c r="AK919" s="159"/>
      <c r="AL919" s="159"/>
      <c r="AM919" s="237"/>
      <c r="AN919" s="159"/>
      <c r="AO919" s="159"/>
      <c r="AT919" s="238"/>
      <c r="AU919" s="239"/>
      <c r="BE919" s="240"/>
      <c r="BQ919" s="240"/>
      <c r="BT919" s="239"/>
      <c r="CG919" s="240"/>
      <c r="CJ919" s="164"/>
      <c r="EB919" s="185"/>
      <c r="ED919" s="239"/>
      <c r="EM919" s="240"/>
      <c r="FA919" s="185"/>
      <c r="FD919" s="239"/>
      <c r="FE919" s="239"/>
      <c r="FN919" s="240"/>
      <c r="GF919" s="241"/>
      <c r="GP919" s="240"/>
      <c r="GR919" s="239"/>
    </row>
    <row r="920" spans="1:213" s="184" customFormat="1" x14ac:dyDescent="0.3">
      <c r="A920" s="118">
        <v>1</v>
      </c>
      <c r="B920" s="242">
        <v>3</v>
      </c>
      <c r="C920" s="242"/>
      <c r="D920" s="234" t="s">
        <v>473</v>
      </c>
      <c r="E920" s="198"/>
      <c r="F920" s="216">
        <f>G920+H920+I920+J920+K920+L920+N920+P920+R920+T920+V920+W920+X920+Y920+Z920+AA920+AB920+AC920+AD920+AE920+AF920+AG920</f>
        <v>4906662.28</v>
      </c>
      <c r="G920" s="216">
        <v>0</v>
      </c>
      <c r="H920" s="216">
        <v>0</v>
      </c>
      <c r="I920" s="216">
        <v>0</v>
      </c>
      <c r="J920" s="216">
        <v>0</v>
      </c>
      <c r="K920" s="216">
        <v>0</v>
      </c>
      <c r="L920" s="216">
        <v>0</v>
      </c>
      <c r="M920" s="236">
        <v>0</v>
      </c>
      <c r="N920" s="216">
        <v>0</v>
      </c>
      <c r="O920" s="216">
        <v>611</v>
      </c>
      <c r="P920" s="202">
        <v>4834150.03</v>
      </c>
      <c r="Q920" s="216">
        <v>0</v>
      </c>
      <c r="R920" s="216">
        <v>0</v>
      </c>
      <c r="S920" s="216">
        <v>0</v>
      </c>
      <c r="T920" s="216">
        <v>0</v>
      </c>
      <c r="U920" s="216">
        <v>0</v>
      </c>
      <c r="V920" s="216">
        <v>0</v>
      </c>
      <c r="W920" s="216">
        <v>0</v>
      </c>
      <c r="X920" s="216">
        <v>0</v>
      </c>
      <c r="Y920" s="216">
        <v>0</v>
      </c>
      <c r="Z920" s="216">
        <v>0</v>
      </c>
      <c r="AA920" s="216">
        <v>0</v>
      </c>
      <c r="AB920" s="216">
        <v>0</v>
      </c>
      <c r="AC920" s="216">
        <v>0</v>
      </c>
      <c r="AD920" s="216">
        <v>0</v>
      </c>
      <c r="AE920" s="162">
        <v>72512.25</v>
      </c>
      <c r="AF920" s="178">
        <v>0</v>
      </c>
      <c r="AG920" s="178">
        <v>0</v>
      </c>
      <c r="AH920" s="158" t="s">
        <v>17033</v>
      </c>
      <c r="AI920" s="181">
        <v>2023</v>
      </c>
      <c r="AJ920" s="181">
        <v>2023</v>
      </c>
      <c r="AK920" s="159"/>
      <c r="AL920" s="159"/>
      <c r="AM920" s="237"/>
      <c r="AN920" s="159"/>
      <c r="AO920" s="159"/>
      <c r="AT920" s="238"/>
      <c r="AU920" s="239"/>
      <c r="BE920" s="240"/>
      <c r="BQ920" s="240"/>
      <c r="BT920" s="239"/>
      <c r="CG920" s="240"/>
      <c r="CJ920" s="164"/>
      <c r="EB920" s="185"/>
      <c r="ED920" s="239"/>
      <c r="EM920" s="240"/>
      <c r="FA920" s="185"/>
      <c r="FD920" s="239"/>
      <c r="FE920" s="239"/>
      <c r="FN920" s="240"/>
      <c r="GF920" s="241"/>
      <c r="GP920" s="240"/>
      <c r="GR920" s="239"/>
    </row>
    <row r="921" spans="1:213" x14ac:dyDescent="0.3">
      <c r="A921" s="118">
        <v>1</v>
      </c>
      <c r="B921" s="261" t="s">
        <v>17354</v>
      </c>
      <c r="C921" s="262"/>
      <c r="D921" s="262"/>
      <c r="E921" s="262"/>
      <c r="F921" s="262"/>
      <c r="G921" s="262"/>
      <c r="H921" s="262"/>
      <c r="I921" s="262"/>
      <c r="J921" s="262"/>
      <c r="K921" s="262"/>
      <c r="L921" s="262"/>
      <c r="M921" s="262"/>
      <c r="N921" s="262"/>
      <c r="O921" s="262"/>
      <c r="P921" s="262"/>
      <c r="Q921" s="262"/>
      <c r="R921" s="262"/>
      <c r="S921" s="262"/>
      <c r="T921" s="262"/>
      <c r="U921" s="262"/>
      <c r="V921" s="262"/>
      <c r="W921" s="262"/>
      <c r="X921" s="262"/>
      <c r="Y921" s="262"/>
      <c r="Z921" s="262"/>
      <c r="AA921" s="262"/>
      <c r="AB921" s="262"/>
      <c r="AC921" s="262"/>
      <c r="AD921" s="262"/>
      <c r="AE921" s="262"/>
      <c r="AF921" s="262"/>
      <c r="AG921" s="262"/>
      <c r="AH921" s="262"/>
      <c r="AI921" s="262"/>
      <c r="AJ921" s="262"/>
      <c r="BA921" s="169"/>
      <c r="BO921" s="118" t="s">
        <v>3928</v>
      </c>
      <c r="BP921" s="118" t="s">
        <v>3043</v>
      </c>
      <c r="BQ921" s="118" t="s">
        <v>2983</v>
      </c>
      <c r="BW921" s="118" t="s">
        <v>3928</v>
      </c>
      <c r="BX921" s="118" t="s">
        <v>3043</v>
      </c>
      <c r="BY921" s="118" t="s">
        <v>2983</v>
      </c>
    </row>
    <row r="922" spans="1:213" x14ac:dyDescent="0.3">
      <c r="A922" s="118">
        <v>1</v>
      </c>
      <c r="B922" s="196" t="s">
        <v>17267</v>
      </c>
      <c r="C922" s="196"/>
      <c r="D922" s="196"/>
      <c r="E922" s="197"/>
      <c r="F922" s="161">
        <f>F923</f>
        <v>130884667.08999999</v>
      </c>
      <c r="G922" s="162">
        <f t="shared" ref="G922:AG922" si="434">G923</f>
        <v>0</v>
      </c>
      <c r="H922" s="162">
        <f t="shared" si="434"/>
        <v>0</v>
      </c>
      <c r="I922" s="162">
        <f t="shared" si="434"/>
        <v>0</v>
      </c>
      <c r="J922" s="162">
        <f t="shared" si="434"/>
        <v>0</v>
      </c>
      <c r="K922" s="162">
        <f t="shared" si="434"/>
        <v>0</v>
      </c>
      <c r="L922" s="162">
        <f t="shared" si="434"/>
        <v>0</v>
      </c>
      <c r="M922" s="236">
        <f t="shared" si="434"/>
        <v>0</v>
      </c>
      <c r="N922" s="162">
        <f t="shared" si="434"/>
        <v>0</v>
      </c>
      <c r="O922" s="162">
        <f t="shared" si="434"/>
        <v>15264.079999999998</v>
      </c>
      <c r="P922" s="162">
        <f t="shared" si="434"/>
        <v>123154677.02999999</v>
      </c>
      <c r="Q922" s="162">
        <f t="shared" si="434"/>
        <v>0</v>
      </c>
      <c r="R922" s="162">
        <f t="shared" si="434"/>
        <v>0</v>
      </c>
      <c r="S922" s="162">
        <f t="shared" si="434"/>
        <v>0</v>
      </c>
      <c r="T922" s="162">
        <f t="shared" si="434"/>
        <v>0</v>
      </c>
      <c r="U922" s="162">
        <f t="shared" si="434"/>
        <v>0</v>
      </c>
      <c r="V922" s="162">
        <f t="shared" si="434"/>
        <v>0</v>
      </c>
      <c r="W922" s="162">
        <f t="shared" si="434"/>
        <v>5802289.29</v>
      </c>
      <c r="X922" s="162">
        <f t="shared" si="434"/>
        <v>0</v>
      </c>
      <c r="Y922" s="162">
        <f t="shared" si="434"/>
        <v>0</v>
      </c>
      <c r="Z922" s="162">
        <f t="shared" si="434"/>
        <v>0</v>
      </c>
      <c r="AA922" s="162">
        <f t="shared" si="434"/>
        <v>0</v>
      </c>
      <c r="AB922" s="162">
        <f t="shared" si="434"/>
        <v>0</v>
      </c>
      <c r="AC922" s="162">
        <f t="shared" si="434"/>
        <v>0</v>
      </c>
      <c r="AD922" s="162">
        <f t="shared" si="434"/>
        <v>0</v>
      </c>
      <c r="AE922" s="162">
        <f t="shared" si="434"/>
        <v>1927700.77</v>
      </c>
      <c r="AF922" s="162">
        <f t="shared" si="434"/>
        <v>0</v>
      </c>
      <c r="AG922" s="162">
        <f t="shared" si="434"/>
        <v>0</v>
      </c>
      <c r="AH922" s="138" t="s">
        <v>17264</v>
      </c>
      <c r="AI922" s="138" t="s">
        <v>17264</v>
      </c>
      <c r="AJ922" s="138" t="s">
        <v>17264</v>
      </c>
      <c r="AK922" s="169"/>
      <c r="AL922" s="169"/>
      <c r="AM922" s="169"/>
      <c r="AN922" s="169"/>
      <c r="AO922" s="170"/>
      <c r="AP922" s="170"/>
      <c r="AQ922" s="170"/>
      <c r="AR922" s="170"/>
      <c r="AS922" s="170"/>
      <c r="AT922" s="170"/>
      <c r="AU922" s="170"/>
      <c r="AV922" s="170"/>
      <c r="AW922" s="170"/>
      <c r="AX922" s="170"/>
      <c r="AY922" s="170"/>
      <c r="AZ922" s="171"/>
      <c r="BA922" s="171"/>
      <c r="BB922" s="170"/>
      <c r="BC922" s="170"/>
      <c r="BD922" s="172"/>
      <c r="BE922" s="173"/>
      <c r="BU922" s="118" t="e">
        <f>#REF!=(#REF!+#REF!+F922+G922+H922+K922+M922+O922+Q922+S922+T922+U922+Z922+AA922+AB922+AC922+AD922)</f>
        <v>#REF!</v>
      </c>
      <c r="CJ922" s="164">
        <f t="shared" ref="CJ922:CJ923" si="435">F922-G922-H922-I922-J922-K922-L922-N922-P922-R922-T922-V922-W922-X922-Y922-Z922-AA922-AB922-AC922-AD922-AE922-AF922-AG922</f>
        <v>2.3283064365386963E-9</v>
      </c>
      <c r="HD922" s="118" t="s">
        <v>17265</v>
      </c>
      <c r="HE922" s="118">
        <v>53254.36</v>
      </c>
    </row>
    <row r="923" spans="1:213" x14ac:dyDescent="0.3">
      <c r="B923" s="196" t="s">
        <v>17268</v>
      </c>
      <c r="C923" s="196"/>
      <c r="D923" s="196"/>
      <c r="E923" s="197"/>
      <c r="F923" s="161">
        <f>F924+F926+F938+F940+F942+F944+F946+F948+F950+F952+F954+F956</f>
        <v>130884667.08999999</v>
      </c>
      <c r="G923" s="162">
        <f t="shared" ref="G923:AG923" si="436">G924+G926+G938+G940+G942+G944+G946+G948+G950+G952+G954+G956</f>
        <v>0</v>
      </c>
      <c r="H923" s="162">
        <f t="shared" si="436"/>
        <v>0</v>
      </c>
      <c r="I923" s="162">
        <f t="shared" si="436"/>
        <v>0</v>
      </c>
      <c r="J923" s="162">
        <f t="shared" si="436"/>
        <v>0</v>
      </c>
      <c r="K923" s="162">
        <f t="shared" si="436"/>
        <v>0</v>
      </c>
      <c r="L923" s="162">
        <f t="shared" si="436"/>
        <v>0</v>
      </c>
      <c r="M923" s="236">
        <f t="shared" si="436"/>
        <v>0</v>
      </c>
      <c r="N923" s="162">
        <f t="shared" si="436"/>
        <v>0</v>
      </c>
      <c r="O923" s="162">
        <f t="shared" si="436"/>
        <v>15264.079999999998</v>
      </c>
      <c r="P923" s="162">
        <f t="shared" si="436"/>
        <v>123154677.02999999</v>
      </c>
      <c r="Q923" s="162">
        <f t="shared" si="436"/>
        <v>0</v>
      </c>
      <c r="R923" s="162">
        <f t="shared" si="436"/>
        <v>0</v>
      </c>
      <c r="S923" s="162">
        <f t="shared" si="436"/>
        <v>0</v>
      </c>
      <c r="T923" s="162">
        <f t="shared" si="436"/>
        <v>0</v>
      </c>
      <c r="U923" s="162">
        <f t="shared" si="436"/>
        <v>0</v>
      </c>
      <c r="V923" s="162">
        <f t="shared" si="436"/>
        <v>0</v>
      </c>
      <c r="W923" s="162">
        <f t="shared" si="436"/>
        <v>5802289.29</v>
      </c>
      <c r="X923" s="162">
        <f t="shared" si="436"/>
        <v>0</v>
      </c>
      <c r="Y923" s="162">
        <f t="shared" si="436"/>
        <v>0</v>
      </c>
      <c r="Z923" s="162">
        <f t="shared" si="436"/>
        <v>0</v>
      </c>
      <c r="AA923" s="162">
        <f t="shared" si="436"/>
        <v>0</v>
      </c>
      <c r="AB923" s="162">
        <f t="shared" si="436"/>
        <v>0</v>
      </c>
      <c r="AC923" s="162">
        <f t="shared" si="436"/>
        <v>0</v>
      </c>
      <c r="AD923" s="162">
        <f t="shared" si="436"/>
        <v>0</v>
      </c>
      <c r="AE923" s="162">
        <f t="shared" si="436"/>
        <v>1927700.77</v>
      </c>
      <c r="AF923" s="162">
        <f t="shared" si="436"/>
        <v>0</v>
      </c>
      <c r="AG923" s="162">
        <f t="shared" si="436"/>
        <v>0</v>
      </c>
      <c r="AH923" s="138" t="s">
        <v>17264</v>
      </c>
      <c r="AI923" s="138" t="s">
        <v>17264</v>
      </c>
      <c r="AJ923" s="138" t="s">
        <v>17264</v>
      </c>
      <c r="AO923" s="172"/>
      <c r="AP923" s="172"/>
      <c r="AQ923" s="172"/>
      <c r="AR923" s="172"/>
      <c r="AS923" s="172"/>
      <c r="AT923" s="170"/>
      <c r="AU923" s="172"/>
      <c r="AV923" s="172"/>
      <c r="AW923" s="172"/>
      <c r="AX923" s="172"/>
      <c r="AY923" s="172"/>
      <c r="AZ923" s="224"/>
      <c r="BA923" s="224"/>
      <c r="BB923" s="172"/>
      <c r="BC923" s="172"/>
      <c r="BD923" s="172"/>
      <c r="BE923" s="173"/>
      <c r="BU923" s="118" t="e">
        <f>#REF!=(#REF!+#REF!+F923+G923+H923+K923+M923+O923+Q923+S923+T923+U923+Z923+AA923+AB923+AC923+AD923)</f>
        <v>#REF!</v>
      </c>
      <c r="CJ923" s="164">
        <f t="shared" si="435"/>
        <v>2.3283064365386963E-9</v>
      </c>
      <c r="HD923" s="118" t="s">
        <v>17265</v>
      </c>
      <c r="HE923" s="118">
        <v>53254.36</v>
      </c>
    </row>
    <row r="924" spans="1:213" x14ac:dyDescent="0.3">
      <c r="B924" s="196" t="s">
        <v>491</v>
      </c>
      <c r="C924" s="196"/>
      <c r="D924" s="196"/>
      <c r="E924" s="197"/>
      <c r="F924" s="161">
        <f>F925</f>
        <v>6148791.3200000003</v>
      </c>
      <c r="G924" s="162">
        <f t="shared" ref="G924:AG924" si="437">G925</f>
        <v>0</v>
      </c>
      <c r="H924" s="162">
        <f t="shared" si="437"/>
        <v>0</v>
      </c>
      <c r="I924" s="162">
        <f t="shared" si="437"/>
        <v>0</v>
      </c>
      <c r="J924" s="162">
        <f t="shared" si="437"/>
        <v>0</v>
      </c>
      <c r="K924" s="162">
        <f t="shared" si="437"/>
        <v>0</v>
      </c>
      <c r="L924" s="162">
        <f t="shared" si="437"/>
        <v>0</v>
      </c>
      <c r="M924" s="236">
        <f t="shared" si="437"/>
        <v>0</v>
      </c>
      <c r="N924" s="162">
        <f t="shared" si="437"/>
        <v>0</v>
      </c>
      <c r="O924" s="162">
        <f t="shared" si="437"/>
        <v>1061.54</v>
      </c>
      <c r="P924" s="162">
        <f t="shared" si="437"/>
        <v>6059265.6699999999</v>
      </c>
      <c r="Q924" s="162">
        <f t="shared" si="437"/>
        <v>0</v>
      </c>
      <c r="R924" s="162">
        <f t="shared" si="437"/>
        <v>0</v>
      </c>
      <c r="S924" s="162">
        <f t="shared" si="437"/>
        <v>0</v>
      </c>
      <c r="T924" s="162">
        <f t="shared" si="437"/>
        <v>0</v>
      </c>
      <c r="U924" s="162">
        <f t="shared" si="437"/>
        <v>0</v>
      </c>
      <c r="V924" s="162">
        <f t="shared" si="437"/>
        <v>0</v>
      </c>
      <c r="W924" s="162">
        <f t="shared" si="437"/>
        <v>0</v>
      </c>
      <c r="X924" s="162">
        <f t="shared" si="437"/>
        <v>0</v>
      </c>
      <c r="Y924" s="162">
        <f t="shared" si="437"/>
        <v>0</v>
      </c>
      <c r="Z924" s="162">
        <f t="shared" si="437"/>
        <v>0</v>
      </c>
      <c r="AA924" s="162">
        <f t="shared" si="437"/>
        <v>0</v>
      </c>
      <c r="AB924" s="162">
        <f t="shared" si="437"/>
        <v>0</v>
      </c>
      <c r="AC924" s="162">
        <f t="shared" si="437"/>
        <v>0</v>
      </c>
      <c r="AD924" s="162">
        <f t="shared" si="437"/>
        <v>0</v>
      </c>
      <c r="AE924" s="162">
        <f t="shared" si="437"/>
        <v>89525.65</v>
      </c>
      <c r="AF924" s="162">
        <f t="shared" si="437"/>
        <v>0</v>
      </c>
      <c r="AG924" s="162">
        <f t="shared" si="437"/>
        <v>0</v>
      </c>
      <c r="AH924" s="138" t="s">
        <v>17264</v>
      </c>
      <c r="AI924" s="138" t="s">
        <v>17264</v>
      </c>
      <c r="AJ924" s="138" t="s">
        <v>17264</v>
      </c>
      <c r="AO924" s="172"/>
      <c r="AP924" s="172"/>
      <c r="AQ924" s="172"/>
      <c r="AR924" s="172"/>
      <c r="AS924" s="172"/>
      <c r="AT924" s="170"/>
      <c r="AU924" s="172"/>
      <c r="AV924" s="172"/>
      <c r="AW924" s="172"/>
      <c r="AX924" s="172"/>
      <c r="AY924" s="172"/>
      <c r="AZ924" s="224"/>
      <c r="BA924" s="224"/>
      <c r="BB924" s="172"/>
      <c r="BC924" s="172"/>
      <c r="BD924" s="172"/>
      <c r="BE924" s="173"/>
      <c r="CJ924" s="164"/>
    </row>
    <row r="925" spans="1:213" s="184" customFormat="1" x14ac:dyDescent="0.3">
      <c r="A925" s="118">
        <v>1</v>
      </c>
      <c r="B925" s="242">
        <v>1</v>
      </c>
      <c r="C925" s="242"/>
      <c r="D925" s="234" t="s">
        <v>16233</v>
      </c>
      <c r="E925" s="198"/>
      <c r="F925" s="216">
        <f>G925+H925+I925+J925+K925+L925+N925+P925+R925+T925+V925+W925+X925+Y925+Z925+AA925+AB925+AC925+AD925+AE925+AF925+AG925</f>
        <v>6148791.3200000003</v>
      </c>
      <c r="G925" s="216">
        <v>0</v>
      </c>
      <c r="H925" s="216">
        <v>0</v>
      </c>
      <c r="I925" s="216">
        <v>0</v>
      </c>
      <c r="J925" s="216">
        <v>0</v>
      </c>
      <c r="K925" s="216">
        <v>0</v>
      </c>
      <c r="L925" s="216">
        <v>0</v>
      </c>
      <c r="M925" s="236">
        <v>0</v>
      </c>
      <c r="N925" s="216">
        <v>0</v>
      </c>
      <c r="O925" s="180">
        <v>1061.54</v>
      </c>
      <c r="P925" s="202">
        <v>6059265.6699999999</v>
      </c>
      <c r="Q925" s="216">
        <v>0</v>
      </c>
      <c r="R925" s="216">
        <v>0</v>
      </c>
      <c r="S925" s="216">
        <v>0</v>
      </c>
      <c r="T925" s="216">
        <v>0</v>
      </c>
      <c r="U925" s="216">
        <v>0</v>
      </c>
      <c r="V925" s="216">
        <v>0</v>
      </c>
      <c r="W925" s="216">
        <v>0</v>
      </c>
      <c r="X925" s="216">
        <v>0</v>
      </c>
      <c r="Y925" s="216">
        <v>0</v>
      </c>
      <c r="Z925" s="216">
        <v>0</v>
      </c>
      <c r="AA925" s="216">
        <v>0</v>
      </c>
      <c r="AB925" s="216">
        <v>0</v>
      </c>
      <c r="AC925" s="216">
        <v>0</v>
      </c>
      <c r="AD925" s="216">
        <v>0</v>
      </c>
      <c r="AE925" s="162">
        <v>89525.65</v>
      </c>
      <c r="AF925" s="178">
        <v>0</v>
      </c>
      <c r="AG925" s="178">
        <v>0</v>
      </c>
      <c r="AH925" s="158" t="s">
        <v>17033</v>
      </c>
      <c r="AI925" s="181">
        <v>2023</v>
      </c>
      <c r="AJ925" s="181">
        <v>2023</v>
      </c>
      <c r="AK925" s="159"/>
      <c r="AL925" s="159"/>
      <c r="AM925" s="237"/>
      <c r="AN925" s="159"/>
      <c r="AO925" s="159"/>
      <c r="AT925" s="216"/>
      <c r="AU925" s="239"/>
      <c r="BE925" s="240"/>
      <c r="BO925" s="184" t="s">
        <v>3929</v>
      </c>
      <c r="BP925" s="184" t="s">
        <v>1342</v>
      </c>
      <c r="BQ925" s="240" t="s">
        <v>3931</v>
      </c>
      <c r="BT925" s="239"/>
      <c r="BW925" s="184" t="s">
        <v>3929</v>
      </c>
      <c r="BX925" s="184" t="s">
        <v>1342</v>
      </c>
      <c r="BY925" s="184" t="s">
        <v>3931</v>
      </c>
      <c r="CG925" s="240"/>
      <c r="CJ925" s="164"/>
      <c r="EB925" s="185"/>
      <c r="ED925" s="239"/>
      <c r="EM925" s="240"/>
      <c r="FA925" s="185"/>
      <c r="FD925" s="239"/>
      <c r="FE925" s="239"/>
      <c r="FN925" s="240"/>
      <c r="GF925" s="241"/>
      <c r="GP925" s="240"/>
      <c r="GR925" s="239"/>
    </row>
    <row r="926" spans="1:213" x14ac:dyDescent="0.3">
      <c r="B926" s="196" t="s">
        <v>71</v>
      </c>
      <c r="C926" s="196"/>
      <c r="D926" s="196"/>
      <c r="E926" s="197"/>
      <c r="F926" s="161">
        <f>SUM(F927:F937)</f>
        <v>76331634.210000008</v>
      </c>
      <c r="G926" s="162">
        <f t="shared" ref="G926:AG926" si="438">SUM(G927:G937)</f>
        <v>0</v>
      </c>
      <c r="H926" s="162">
        <f t="shared" si="438"/>
        <v>0</v>
      </c>
      <c r="I926" s="162">
        <f t="shared" si="438"/>
        <v>0</v>
      </c>
      <c r="J926" s="162">
        <f t="shared" si="438"/>
        <v>0</v>
      </c>
      <c r="K926" s="162">
        <f t="shared" si="438"/>
        <v>0</v>
      </c>
      <c r="L926" s="162">
        <f t="shared" si="438"/>
        <v>0</v>
      </c>
      <c r="M926" s="236">
        <f t="shared" si="438"/>
        <v>0</v>
      </c>
      <c r="N926" s="162">
        <f t="shared" si="438"/>
        <v>0</v>
      </c>
      <c r="O926" s="162">
        <f t="shared" si="438"/>
        <v>8210.9</v>
      </c>
      <c r="P926" s="162">
        <f t="shared" si="438"/>
        <v>75208792.689999998</v>
      </c>
      <c r="Q926" s="162">
        <f t="shared" si="438"/>
        <v>0</v>
      </c>
      <c r="R926" s="162">
        <f t="shared" si="438"/>
        <v>0</v>
      </c>
      <c r="S926" s="162">
        <f t="shared" si="438"/>
        <v>0</v>
      </c>
      <c r="T926" s="162">
        <f t="shared" si="438"/>
        <v>0</v>
      </c>
      <c r="U926" s="162">
        <f t="shared" si="438"/>
        <v>0</v>
      </c>
      <c r="V926" s="162">
        <f t="shared" si="438"/>
        <v>0</v>
      </c>
      <c r="W926" s="162">
        <f t="shared" si="438"/>
        <v>0</v>
      </c>
      <c r="X926" s="162">
        <f t="shared" si="438"/>
        <v>0</v>
      </c>
      <c r="Y926" s="162">
        <f t="shared" si="438"/>
        <v>0</v>
      </c>
      <c r="Z926" s="162">
        <f t="shared" si="438"/>
        <v>0</v>
      </c>
      <c r="AA926" s="162">
        <f t="shared" si="438"/>
        <v>0</v>
      </c>
      <c r="AB926" s="162">
        <f t="shared" si="438"/>
        <v>0</v>
      </c>
      <c r="AC926" s="162">
        <f t="shared" si="438"/>
        <v>0</v>
      </c>
      <c r="AD926" s="162">
        <f t="shared" si="438"/>
        <v>0</v>
      </c>
      <c r="AE926" s="162">
        <f t="shared" si="438"/>
        <v>1122841.52</v>
      </c>
      <c r="AF926" s="162">
        <f t="shared" si="438"/>
        <v>0</v>
      </c>
      <c r="AG926" s="162">
        <f t="shared" si="438"/>
        <v>0</v>
      </c>
      <c r="AH926" s="138" t="s">
        <v>17264</v>
      </c>
      <c r="AI926" s="138" t="s">
        <v>17264</v>
      </c>
      <c r="AJ926" s="138" t="s">
        <v>17264</v>
      </c>
      <c r="AO926" s="172"/>
      <c r="AP926" s="172"/>
      <c r="AQ926" s="172"/>
      <c r="AR926" s="172"/>
      <c r="AS926" s="172"/>
      <c r="AT926" s="170"/>
      <c r="AU926" s="172"/>
      <c r="AV926" s="172"/>
      <c r="AW926" s="172"/>
      <c r="AX926" s="172"/>
      <c r="AY926" s="172"/>
      <c r="AZ926" s="224"/>
      <c r="BA926" s="224"/>
      <c r="BB926" s="172"/>
      <c r="BC926" s="172"/>
      <c r="BD926" s="172"/>
      <c r="BE926" s="173"/>
      <c r="CJ926" s="164"/>
    </row>
    <row r="927" spans="1:213" s="184" customFormat="1" x14ac:dyDescent="0.3">
      <c r="A927" s="118">
        <v>1</v>
      </c>
      <c r="B927" s="242">
        <v>2</v>
      </c>
      <c r="C927" s="242"/>
      <c r="D927" s="234" t="s">
        <v>5054</v>
      </c>
      <c r="E927" s="138"/>
      <c r="F927" s="216">
        <f t="shared" ref="F927:F957" si="439">G927+H927+I927+J927+K927+L927+N927+P927+R927+T927+V927+W927+X927+Y927+Z927+AA927+AB927+AC927+AD927+AE927+AF927+AG927</f>
        <v>4355598.24</v>
      </c>
      <c r="G927" s="216">
        <v>0</v>
      </c>
      <c r="H927" s="216">
        <v>0</v>
      </c>
      <c r="I927" s="216">
        <v>0</v>
      </c>
      <c r="J927" s="216">
        <v>0</v>
      </c>
      <c r="K927" s="216">
        <v>0</v>
      </c>
      <c r="L927" s="216">
        <v>0</v>
      </c>
      <c r="M927" s="236">
        <v>0</v>
      </c>
      <c r="N927" s="216">
        <v>0</v>
      </c>
      <c r="O927" s="179">
        <v>557</v>
      </c>
      <c r="P927" s="202">
        <v>4291546.9000000004</v>
      </c>
      <c r="Q927" s="216">
        <v>0</v>
      </c>
      <c r="R927" s="216">
        <v>0</v>
      </c>
      <c r="S927" s="216">
        <v>0</v>
      </c>
      <c r="T927" s="216">
        <v>0</v>
      </c>
      <c r="U927" s="216">
        <v>0</v>
      </c>
      <c r="V927" s="216">
        <v>0</v>
      </c>
      <c r="W927" s="216">
        <v>0</v>
      </c>
      <c r="X927" s="216">
        <v>0</v>
      </c>
      <c r="Y927" s="216">
        <v>0</v>
      </c>
      <c r="Z927" s="216">
        <v>0</v>
      </c>
      <c r="AA927" s="216">
        <v>0</v>
      </c>
      <c r="AB927" s="216">
        <v>0</v>
      </c>
      <c r="AC927" s="216">
        <v>0</v>
      </c>
      <c r="AD927" s="216">
        <v>0</v>
      </c>
      <c r="AE927" s="162">
        <v>64051.34</v>
      </c>
      <c r="AF927" s="178">
        <v>0</v>
      </c>
      <c r="AG927" s="178">
        <v>0</v>
      </c>
      <c r="AH927" s="158" t="s">
        <v>17033</v>
      </c>
      <c r="AI927" s="181">
        <v>2023</v>
      </c>
      <c r="AJ927" s="181">
        <v>2023</v>
      </c>
      <c r="AK927" s="159"/>
      <c r="AL927" s="159"/>
      <c r="AM927" s="237"/>
      <c r="AN927" s="159"/>
      <c r="AO927" s="159"/>
      <c r="AT927" s="216"/>
      <c r="AU927" s="239"/>
      <c r="BE927" s="240"/>
      <c r="BO927" s="184" t="s">
        <v>3932</v>
      </c>
      <c r="BP927" s="184" t="s">
        <v>3043</v>
      </c>
      <c r="BQ927" s="240" t="s">
        <v>2983</v>
      </c>
      <c r="BT927" s="239"/>
      <c r="BW927" s="184" t="s">
        <v>3932</v>
      </c>
      <c r="BX927" s="184" t="s">
        <v>3043</v>
      </c>
      <c r="BY927" s="184" t="s">
        <v>2983</v>
      </c>
      <c r="CG927" s="240"/>
      <c r="CJ927" s="164"/>
      <c r="EB927" s="185"/>
      <c r="ED927" s="239"/>
      <c r="EM927" s="240"/>
      <c r="FA927" s="185"/>
      <c r="FD927" s="239"/>
      <c r="FE927" s="239"/>
      <c r="FN927" s="240"/>
      <c r="GF927" s="241"/>
      <c r="GP927" s="240"/>
      <c r="GR927" s="239"/>
    </row>
    <row r="928" spans="1:213" s="184" customFormat="1" x14ac:dyDescent="0.3">
      <c r="A928" s="118">
        <v>1</v>
      </c>
      <c r="B928" s="242">
        <v>3</v>
      </c>
      <c r="C928" s="242"/>
      <c r="D928" s="234" t="s">
        <v>5102</v>
      </c>
      <c r="E928" s="138"/>
      <c r="F928" s="216">
        <f t="shared" si="439"/>
        <v>10695921.26</v>
      </c>
      <c r="G928" s="216">
        <v>0</v>
      </c>
      <c r="H928" s="216">
        <v>0</v>
      </c>
      <c r="I928" s="216">
        <v>0</v>
      </c>
      <c r="J928" s="216">
        <v>0</v>
      </c>
      <c r="K928" s="216">
        <v>0</v>
      </c>
      <c r="L928" s="216">
        <v>0</v>
      </c>
      <c r="M928" s="236">
        <v>0</v>
      </c>
      <c r="N928" s="216">
        <v>0</v>
      </c>
      <c r="O928" s="216">
        <v>1051.81</v>
      </c>
      <c r="P928" s="202">
        <v>10538632.17</v>
      </c>
      <c r="Q928" s="216">
        <v>0</v>
      </c>
      <c r="R928" s="216">
        <v>0</v>
      </c>
      <c r="S928" s="216">
        <v>0</v>
      </c>
      <c r="T928" s="216">
        <v>0</v>
      </c>
      <c r="U928" s="216">
        <v>0</v>
      </c>
      <c r="V928" s="216">
        <v>0</v>
      </c>
      <c r="W928" s="216">
        <v>0</v>
      </c>
      <c r="X928" s="216">
        <v>0</v>
      </c>
      <c r="Y928" s="216">
        <v>0</v>
      </c>
      <c r="Z928" s="216">
        <v>0</v>
      </c>
      <c r="AA928" s="216">
        <v>0</v>
      </c>
      <c r="AB928" s="216">
        <v>0</v>
      </c>
      <c r="AC928" s="216">
        <v>0</v>
      </c>
      <c r="AD928" s="216">
        <v>0</v>
      </c>
      <c r="AE928" s="179">
        <v>157289.09</v>
      </c>
      <c r="AF928" s="178">
        <v>0</v>
      </c>
      <c r="AG928" s="178">
        <v>0</v>
      </c>
      <c r="AH928" s="158" t="s">
        <v>17033</v>
      </c>
      <c r="AI928" s="181">
        <v>2023</v>
      </c>
      <c r="AJ928" s="181">
        <v>2023</v>
      </c>
      <c r="AK928" s="159"/>
      <c r="AL928" s="159"/>
      <c r="AM928" s="237"/>
      <c r="AN928" s="159"/>
      <c r="AO928" s="159"/>
      <c r="AT928" s="216"/>
      <c r="AU928" s="239"/>
      <c r="BE928" s="240"/>
      <c r="BO928" s="184" t="s">
        <v>758</v>
      </c>
      <c r="BP928" s="184" t="s">
        <v>1342</v>
      </c>
      <c r="BQ928" s="240" t="s">
        <v>2983</v>
      </c>
      <c r="BT928" s="239"/>
      <c r="BW928" s="184" t="s">
        <v>758</v>
      </c>
      <c r="BX928" s="184" t="s">
        <v>1342</v>
      </c>
      <c r="BY928" s="184" t="s">
        <v>2983</v>
      </c>
      <c r="CG928" s="240"/>
      <c r="CJ928" s="164"/>
      <c r="EB928" s="185"/>
      <c r="ED928" s="239"/>
      <c r="EM928" s="240"/>
      <c r="FA928" s="185"/>
      <c r="FD928" s="239"/>
      <c r="FE928" s="239"/>
      <c r="FN928" s="240"/>
      <c r="GF928" s="241"/>
      <c r="GP928" s="240"/>
      <c r="GR928" s="239"/>
    </row>
    <row r="929" spans="1:200" s="184" customFormat="1" x14ac:dyDescent="0.3">
      <c r="A929" s="118">
        <v>1</v>
      </c>
      <c r="B929" s="242">
        <v>4</v>
      </c>
      <c r="C929" s="242"/>
      <c r="D929" s="234" t="s">
        <v>6224</v>
      </c>
      <c r="E929" s="138"/>
      <c r="F929" s="216">
        <f t="shared" si="439"/>
        <v>4740368.2700000005</v>
      </c>
      <c r="G929" s="216">
        <v>0</v>
      </c>
      <c r="H929" s="216">
        <v>0</v>
      </c>
      <c r="I929" s="216">
        <v>0</v>
      </c>
      <c r="J929" s="216">
        <v>0</v>
      </c>
      <c r="K929" s="216">
        <v>0</v>
      </c>
      <c r="L929" s="216">
        <v>0</v>
      </c>
      <c r="M929" s="236">
        <v>0</v>
      </c>
      <c r="N929" s="216">
        <v>0</v>
      </c>
      <c r="O929" s="216">
        <v>496.16</v>
      </c>
      <c r="P929" s="202">
        <v>4670313.57</v>
      </c>
      <c r="Q929" s="216">
        <v>0</v>
      </c>
      <c r="R929" s="216">
        <v>0</v>
      </c>
      <c r="S929" s="216">
        <v>0</v>
      </c>
      <c r="T929" s="216">
        <v>0</v>
      </c>
      <c r="U929" s="216">
        <v>0</v>
      </c>
      <c r="V929" s="216">
        <v>0</v>
      </c>
      <c r="W929" s="216">
        <v>0</v>
      </c>
      <c r="X929" s="216">
        <v>0</v>
      </c>
      <c r="Y929" s="216">
        <v>0</v>
      </c>
      <c r="Z929" s="216">
        <v>0</v>
      </c>
      <c r="AA929" s="216">
        <v>0</v>
      </c>
      <c r="AB929" s="216">
        <v>0</v>
      </c>
      <c r="AC929" s="216">
        <v>0</v>
      </c>
      <c r="AD929" s="216">
        <v>0</v>
      </c>
      <c r="AE929" s="162">
        <v>70054.7</v>
      </c>
      <c r="AF929" s="178">
        <v>0</v>
      </c>
      <c r="AG929" s="178">
        <v>0</v>
      </c>
      <c r="AH929" s="158" t="s">
        <v>17033</v>
      </c>
      <c r="AI929" s="181">
        <v>2023</v>
      </c>
      <c r="AJ929" s="181">
        <v>2023</v>
      </c>
      <c r="AK929" s="159"/>
      <c r="AL929" s="159"/>
      <c r="AM929" s="237"/>
      <c r="AN929" s="159"/>
      <c r="AO929" s="159"/>
      <c r="AT929" s="216"/>
      <c r="AU929" s="239"/>
      <c r="BE929" s="240"/>
      <c r="BQ929" s="240"/>
      <c r="BT929" s="239"/>
      <c r="CG929" s="240"/>
      <c r="CJ929" s="164"/>
      <c r="EB929" s="185"/>
      <c r="ED929" s="239"/>
      <c r="EM929" s="240"/>
      <c r="FA929" s="185"/>
      <c r="FD929" s="239"/>
      <c r="FE929" s="239"/>
      <c r="FN929" s="240"/>
      <c r="GF929" s="241"/>
      <c r="GP929" s="240"/>
      <c r="GR929" s="239"/>
    </row>
    <row r="930" spans="1:200" s="184" customFormat="1" x14ac:dyDescent="0.3">
      <c r="A930" s="118">
        <v>1</v>
      </c>
      <c r="B930" s="242">
        <v>5</v>
      </c>
      <c r="C930" s="242"/>
      <c r="D930" s="234" t="s">
        <v>181</v>
      </c>
      <c r="E930" s="138"/>
      <c r="F930" s="216">
        <f t="shared" si="439"/>
        <v>10638335.549999999</v>
      </c>
      <c r="G930" s="216">
        <v>0</v>
      </c>
      <c r="H930" s="216">
        <v>0</v>
      </c>
      <c r="I930" s="216">
        <v>0</v>
      </c>
      <c r="J930" s="216">
        <v>0</v>
      </c>
      <c r="K930" s="216">
        <v>0</v>
      </c>
      <c r="L930" s="216">
        <v>0</v>
      </c>
      <c r="M930" s="236">
        <v>0</v>
      </c>
      <c r="N930" s="216">
        <v>0</v>
      </c>
      <c r="O930" s="216">
        <v>1262</v>
      </c>
      <c r="P930" s="202">
        <v>10481893.289999999</v>
      </c>
      <c r="Q930" s="216">
        <v>0</v>
      </c>
      <c r="R930" s="216">
        <v>0</v>
      </c>
      <c r="S930" s="216">
        <v>0</v>
      </c>
      <c r="T930" s="216">
        <v>0</v>
      </c>
      <c r="U930" s="216">
        <v>0</v>
      </c>
      <c r="V930" s="216">
        <v>0</v>
      </c>
      <c r="W930" s="216">
        <v>0</v>
      </c>
      <c r="X930" s="216">
        <v>0</v>
      </c>
      <c r="Y930" s="216">
        <v>0</v>
      </c>
      <c r="Z930" s="216">
        <v>0</v>
      </c>
      <c r="AA930" s="216">
        <v>0</v>
      </c>
      <c r="AB930" s="216">
        <v>0</v>
      </c>
      <c r="AC930" s="216">
        <v>0</v>
      </c>
      <c r="AD930" s="216">
        <v>0</v>
      </c>
      <c r="AE930" s="162">
        <v>156442.26</v>
      </c>
      <c r="AF930" s="178">
        <v>0</v>
      </c>
      <c r="AG930" s="178">
        <v>0</v>
      </c>
      <c r="AH930" s="158" t="s">
        <v>17033</v>
      </c>
      <c r="AI930" s="181">
        <v>2023</v>
      </c>
      <c r="AJ930" s="181">
        <v>2023</v>
      </c>
      <c r="AK930" s="159"/>
      <c r="AL930" s="159"/>
      <c r="AM930" s="237"/>
      <c r="AN930" s="159"/>
      <c r="AO930" s="159"/>
      <c r="AT930" s="216"/>
      <c r="AU930" s="239"/>
      <c r="BE930" s="240"/>
      <c r="BQ930" s="240"/>
      <c r="BT930" s="239"/>
      <c r="CG930" s="240"/>
      <c r="CJ930" s="164"/>
      <c r="EB930" s="185"/>
      <c r="ED930" s="239"/>
      <c r="EM930" s="240"/>
      <c r="FA930" s="185"/>
      <c r="FD930" s="239"/>
      <c r="FE930" s="239"/>
      <c r="FN930" s="240"/>
      <c r="GF930" s="241"/>
      <c r="GP930" s="240"/>
      <c r="GR930" s="239"/>
    </row>
    <row r="931" spans="1:200" s="184" customFormat="1" x14ac:dyDescent="0.3">
      <c r="A931" s="118">
        <v>1</v>
      </c>
      <c r="B931" s="242">
        <v>6</v>
      </c>
      <c r="C931" s="242"/>
      <c r="D931" s="234" t="s">
        <v>6835</v>
      </c>
      <c r="E931" s="138"/>
      <c r="F931" s="216">
        <f t="shared" si="439"/>
        <v>5572932.6299999999</v>
      </c>
      <c r="G931" s="216">
        <v>0</v>
      </c>
      <c r="H931" s="216">
        <v>0</v>
      </c>
      <c r="I931" s="216">
        <v>0</v>
      </c>
      <c r="J931" s="216">
        <v>0</v>
      </c>
      <c r="K931" s="216">
        <v>0</v>
      </c>
      <c r="L931" s="216">
        <v>0</v>
      </c>
      <c r="M931" s="236">
        <v>0</v>
      </c>
      <c r="N931" s="216">
        <v>0</v>
      </c>
      <c r="O931" s="216">
        <v>604.07000000000005</v>
      </c>
      <c r="P931" s="202">
        <v>5490979.7599999998</v>
      </c>
      <c r="Q931" s="216">
        <v>0</v>
      </c>
      <c r="R931" s="216">
        <v>0</v>
      </c>
      <c r="S931" s="216">
        <v>0</v>
      </c>
      <c r="T931" s="216">
        <v>0</v>
      </c>
      <c r="U931" s="216">
        <v>0</v>
      </c>
      <c r="V931" s="216">
        <v>0</v>
      </c>
      <c r="W931" s="216">
        <v>0</v>
      </c>
      <c r="X931" s="216">
        <v>0</v>
      </c>
      <c r="Y931" s="216">
        <v>0</v>
      </c>
      <c r="Z931" s="216">
        <v>0</v>
      </c>
      <c r="AA931" s="216">
        <v>0</v>
      </c>
      <c r="AB931" s="216">
        <v>0</v>
      </c>
      <c r="AC931" s="216">
        <v>0</v>
      </c>
      <c r="AD931" s="216">
        <v>0</v>
      </c>
      <c r="AE931" s="162">
        <v>81952.87</v>
      </c>
      <c r="AF931" s="178">
        <v>0</v>
      </c>
      <c r="AG931" s="178">
        <v>0</v>
      </c>
      <c r="AH931" s="158" t="s">
        <v>17033</v>
      </c>
      <c r="AI931" s="181">
        <v>2023</v>
      </c>
      <c r="AJ931" s="181">
        <v>2023</v>
      </c>
      <c r="AK931" s="159"/>
      <c r="AL931" s="159"/>
      <c r="AM931" s="237"/>
      <c r="AN931" s="159"/>
      <c r="AO931" s="159"/>
      <c r="AT931" s="216"/>
      <c r="AU931" s="239"/>
      <c r="BE931" s="240"/>
      <c r="BQ931" s="240"/>
      <c r="BT931" s="239"/>
      <c r="CG931" s="240"/>
      <c r="CJ931" s="164"/>
      <c r="EB931" s="185"/>
      <c r="ED931" s="239"/>
      <c r="EM931" s="240"/>
      <c r="FA931" s="185"/>
      <c r="FD931" s="239"/>
      <c r="FE931" s="239"/>
      <c r="FN931" s="240"/>
      <c r="GF931" s="241"/>
      <c r="GP931" s="240"/>
      <c r="GR931" s="239"/>
    </row>
    <row r="932" spans="1:200" s="184" customFormat="1" x14ac:dyDescent="0.3">
      <c r="A932" s="118">
        <v>1</v>
      </c>
      <c r="B932" s="242">
        <v>7</v>
      </c>
      <c r="C932" s="242"/>
      <c r="D932" s="234" t="s">
        <v>6811</v>
      </c>
      <c r="E932" s="138"/>
      <c r="F932" s="216">
        <f t="shared" si="439"/>
        <v>4801442.9899999993</v>
      </c>
      <c r="G932" s="216">
        <v>0</v>
      </c>
      <c r="H932" s="216">
        <v>0</v>
      </c>
      <c r="I932" s="216">
        <v>0</v>
      </c>
      <c r="J932" s="216">
        <v>0</v>
      </c>
      <c r="K932" s="216">
        <v>0</v>
      </c>
      <c r="L932" s="216">
        <v>0</v>
      </c>
      <c r="M932" s="236">
        <v>0</v>
      </c>
      <c r="N932" s="216">
        <v>0</v>
      </c>
      <c r="O932" s="216">
        <v>549.20000000000005</v>
      </c>
      <c r="P932" s="202">
        <v>4730835.2699999996</v>
      </c>
      <c r="Q932" s="216">
        <v>0</v>
      </c>
      <c r="R932" s="216">
        <v>0</v>
      </c>
      <c r="S932" s="216">
        <v>0</v>
      </c>
      <c r="T932" s="216">
        <v>0</v>
      </c>
      <c r="U932" s="216">
        <v>0</v>
      </c>
      <c r="V932" s="216">
        <v>0</v>
      </c>
      <c r="W932" s="216">
        <v>0</v>
      </c>
      <c r="X932" s="216">
        <v>0</v>
      </c>
      <c r="Y932" s="216">
        <v>0</v>
      </c>
      <c r="Z932" s="216">
        <v>0</v>
      </c>
      <c r="AA932" s="216">
        <v>0</v>
      </c>
      <c r="AB932" s="216">
        <v>0</v>
      </c>
      <c r="AC932" s="216">
        <v>0</v>
      </c>
      <c r="AD932" s="216">
        <v>0</v>
      </c>
      <c r="AE932" s="162">
        <v>70607.72</v>
      </c>
      <c r="AF932" s="178">
        <v>0</v>
      </c>
      <c r="AG932" s="178">
        <v>0</v>
      </c>
      <c r="AH932" s="158" t="s">
        <v>17033</v>
      </c>
      <c r="AI932" s="181">
        <v>2023</v>
      </c>
      <c r="AJ932" s="181">
        <v>2023</v>
      </c>
      <c r="AK932" s="159"/>
      <c r="AL932" s="159"/>
      <c r="AM932" s="237"/>
      <c r="AN932" s="159"/>
      <c r="AO932" s="159"/>
      <c r="AT932" s="216"/>
      <c r="AU932" s="239"/>
      <c r="BE932" s="240"/>
      <c r="BQ932" s="240"/>
      <c r="BT932" s="239"/>
      <c r="CG932" s="240"/>
      <c r="CJ932" s="164"/>
      <c r="EB932" s="185"/>
      <c r="ED932" s="239"/>
      <c r="EM932" s="240"/>
      <c r="FA932" s="185"/>
      <c r="FD932" s="239"/>
      <c r="FE932" s="239"/>
      <c r="FN932" s="240"/>
      <c r="GF932" s="241"/>
      <c r="GP932" s="240"/>
      <c r="GR932" s="239"/>
    </row>
    <row r="933" spans="1:200" s="184" customFormat="1" x14ac:dyDescent="0.3">
      <c r="A933" s="118">
        <v>1</v>
      </c>
      <c r="B933" s="242">
        <v>8</v>
      </c>
      <c r="C933" s="242"/>
      <c r="D933" s="234" t="s">
        <v>184</v>
      </c>
      <c r="E933" s="138"/>
      <c r="F933" s="216">
        <f t="shared" si="439"/>
        <v>7000367.6899999995</v>
      </c>
      <c r="G933" s="216">
        <v>0</v>
      </c>
      <c r="H933" s="216">
        <v>0</v>
      </c>
      <c r="I933" s="216">
        <v>0</v>
      </c>
      <c r="J933" s="216">
        <v>0</v>
      </c>
      <c r="K933" s="216">
        <v>0</v>
      </c>
      <c r="L933" s="216">
        <v>0</v>
      </c>
      <c r="M933" s="236">
        <v>0</v>
      </c>
      <c r="N933" s="216">
        <v>0</v>
      </c>
      <c r="O933" s="216">
        <v>768.82</v>
      </c>
      <c r="P933" s="202">
        <v>6897423.6399999997</v>
      </c>
      <c r="Q933" s="216">
        <v>0</v>
      </c>
      <c r="R933" s="216">
        <v>0</v>
      </c>
      <c r="S933" s="216">
        <v>0</v>
      </c>
      <c r="T933" s="216">
        <v>0</v>
      </c>
      <c r="U933" s="216">
        <v>0</v>
      </c>
      <c r="V933" s="216">
        <v>0</v>
      </c>
      <c r="W933" s="216">
        <v>0</v>
      </c>
      <c r="X933" s="216">
        <v>0</v>
      </c>
      <c r="Y933" s="216">
        <v>0</v>
      </c>
      <c r="Z933" s="216">
        <v>0</v>
      </c>
      <c r="AA933" s="216">
        <v>0</v>
      </c>
      <c r="AB933" s="216">
        <v>0</v>
      </c>
      <c r="AC933" s="216">
        <v>0</v>
      </c>
      <c r="AD933" s="216">
        <v>0</v>
      </c>
      <c r="AE933" s="162">
        <v>102944.05</v>
      </c>
      <c r="AF933" s="178">
        <v>0</v>
      </c>
      <c r="AG933" s="178">
        <v>0</v>
      </c>
      <c r="AH933" s="158" t="s">
        <v>17033</v>
      </c>
      <c r="AI933" s="181">
        <v>2023</v>
      </c>
      <c r="AJ933" s="181">
        <v>2023</v>
      </c>
      <c r="AK933" s="159"/>
      <c r="AL933" s="159"/>
      <c r="AM933" s="237"/>
      <c r="AN933" s="159"/>
      <c r="AO933" s="159"/>
      <c r="AT933" s="216"/>
      <c r="AU933" s="239"/>
      <c r="BE933" s="240"/>
      <c r="BQ933" s="240"/>
      <c r="BT933" s="239"/>
      <c r="CG933" s="240"/>
      <c r="CJ933" s="164"/>
      <c r="EB933" s="185"/>
      <c r="ED933" s="239"/>
      <c r="EM933" s="240"/>
      <c r="FA933" s="185"/>
      <c r="FD933" s="239"/>
      <c r="FE933" s="239"/>
      <c r="FN933" s="240"/>
      <c r="GF933" s="241"/>
      <c r="GP933" s="240"/>
      <c r="GR933" s="239"/>
    </row>
    <row r="934" spans="1:200" s="184" customFormat="1" x14ac:dyDescent="0.3">
      <c r="A934" s="118">
        <v>1</v>
      </c>
      <c r="B934" s="242">
        <v>9</v>
      </c>
      <c r="C934" s="242"/>
      <c r="D934" s="234" t="s">
        <v>6717</v>
      </c>
      <c r="E934" s="138"/>
      <c r="F934" s="216">
        <f t="shared" si="439"/>
        <v>5254735.3899999997</v>
      </c>
      <c r="G934" s="216">
        <v>0</v>
      </c>
      <c r="H934" s="216">
        <v>0</v>
      </c>
      <c r="I934" s="216">
        <v>0</v>
      </c>
      <c r="J934" s="216">
        <v>0</v>
      </c>
      <c r="K934" s="216">
        <v>0</v>
      </c>
      <c r="L934" s="216">
        <v>0</v>
      </c>
      <c r="M934" s="236">
        <v>0</v>
      </c>
      <c r="N934" s="216">
        <v>0</v>
      </c>
      <c r="O934" s="216">
        <v>554.24</v>
      </c>
      <c r="P934" s="202">
        <v>5177461.7699999996</v>
      </c>
      <c r="Q934" s="216">
        <v>0</v>
      </c>
      <c r="R934" s="216">
        <v>0</v>
      </c>
      <c r="S934" s="216">
        <v>0</v>
      </c>
      <c r="T934" s="216">
        <v>0</v>
      </c>
      <c r="U934" s="216">
        <v>0</v>
      </c>
      <c r="V934" s="216">
        <v>0</v>
      </c>
      <c r="W934" s="216">
        <v>0</v>
      </c>
      <c r="X934" s="216">
        <v>0</v>
      </c>
      <c r="Y934" s="216">
        <v>0</v>
      </c>
      <c r="Z934" s="216">
        <v>0</v>
      </c>
      <c r="AA934" s="216">
        <v>0</v>
      </c>
      <c r="AB934" s="216">
        <v>0</v>
      </c>
      <c r="AC934" s="216">
        <v>0</v>
      </c>
      <c r="AD934" s="216">
        <v>0</v>
      </c>
      <c r="AE934" s="162">
        <v>77273.62</v>
      </c>
      <c r="AF934" s="178">
        <v>0</v>
      </c>
      <c r="AG934" s="178">
        <v>0</v>
      </c>
      <c r="AH934" s="158" t="s">
        <v>17033</v>
      </c>
      <c r="AI934" s="181">
        <v>2023</v>
      </c>
      <c r="AJ934" s="181">
        <v>2023</v>
      </c>
      <c r="AK934" s="159"/>
      <c r="AL934" s="159"/>
      <c r="AM934" s="237"/>
      <c r="AN934" s="159"/>
      <c r="AO934" s="159"/>
      <c r="AT934" s="216"/>
      <c r="AU934" s="239"/>
      <c r="BE934" s="240"/>
      <c r="BQ934" s="240"/>
      <c r="BT934" s="239"/>
      <c r="CG934" s="240"/>
      <c r="CJ934" s="164"/>
      <c r="EB934" s="185"/>
      <c r="ED934" s="239"/>
      <c r="EM934" s="240"/>
      <c r="FA934" s="185"/>
      <c r="FD934" s="239"/>
      <c r="FE934" s="239"/>
      <c r="FN934" s="240"/>
      <c r="GF934" s="241"/>
      <c r="GP934" s="240"/>
      <c r="GR934" s="239"/>
    </row>
    <row r="935" spans="1:200" s="184" customFormat="1" x14ac:dyDescent="0.3">
      <c r="A935" s="118">
        <v>1</v>
      </c>
      <c r="B935" s="242">
        <v>10</v>
      </c>
      <c r="C935" s="242"/>
      <c r="D935" s="234" t="s">
        <v>6781</v>
      </c>
      <c r="E935" s="138"/>
      <c r="F935" s="216">
        <f t="shared" si="439"/>
        <v>5389930.7700000005</v>
      </c>
      <c r="G935" s="216">
        <v>0</v>
      </c>
      <c r="H935" s="216">
        <v>0</v>
      </c>
      <c r="I935" s="216">
        <v>0</v>
      </c>
      <c r="J935" s="216">
        <v>0</v>
      </c>
      <c r="K935" s="216">
        <v>0</v>
      </c>
      <c r="L935" s="216">
        <v>0</v>
      </c>
      <c r="M935" s="236">
        <v>0</v>
      </c>
      <c r="N935" s="216">
        <v>0</v>
      </c>
      <c r="O935" s="216">
        <v>564.55999999999995</v>
      </c>
      <c r="P935" s="202">
        <v>5310669.03</v>
      </c>
      <c r="Q935" s="216">
        <v>0</v>
      </c>
      <c r="R935" s="216">
        <v>0</v>
      </c>
      <c r="S935" s="216">
        <v>0</v>
      </c>
      <c r="T935" s="216">
        <v>0</v>
      </c>
      <c r="U935" s="216">
        <v>0</v>
      </c>
      <c r="V935" s="216">
        <v>0</v>
      </c>
      <c r="W935" s="216">
        <v>0</v>
      </c>
      <c r="X935" s="216">
        <v>0</v>
      </c>
      <c r="Y935" s="216">
        <v>0</v>
      </c>
      <c r="Z935" s="216">
        <v>0</v>
      </c>
      <c r="AA935" s="216">
        <v>0</v>
      </c>
      <c r="AB935" s="216">
        <v>0</v>
      </c>
      <c r="AC935" s="216">
        <v>0</v>
      </c>
      <c r="AD935" s="216">
        <v>0</v>
      </c>
      <c r="AE935" s="162">
        <v>79261.740000000005</v>
      </c>
      <c r="AF935" s="178">
        <v>0</v>
      </c>
      <c r="AG935" s="178">
        <v>0</v>
      </c>
      <c r="AH935" s="158" t="s">
        <v>17033</v>
      </c>
      <c r="AI935" s="181">
        <v>2023</v>
      </c>
      <c r="AJ935" s="181">
        <v>2023</v>
      </c>
      <c r="AK935" s="159"/>
      <c r="AL935" s="159"/>
      <c r="AM935" s="237"/>
      <c r="AN935" s="159"/>
      <c r="AO935" s="159"/>
      <c r="AT935" s="216"/>
      <c r="AU935" s="239"/>
      <c r="BE935" s="240"/>
      <c r="BQ935" s="240"/>
      <c r="BT935" s="239"/>
      <c r="CG935" s="240"/>
      <c r="CJ935" s="164"/>
      <c r="EB935" s="185"/>
      <c r="ED935" s="239"/>
      <c r="EM935" s="240"/>
      <c r="FA935" s="185"/>
      <c r="FD935" s="239"/>
      <c r="FE935" s="239"/>
      <c r="FN935" s="240"/>
      <c r="GF935" s="241"/>
      <c r="GP935" s="240"/>
      <c r="GR935" s="239"/>
    </row>
    <row r="936" spans="1:200" s="184" customFormat="1" x14ac:dyDescent="0.3">
      <c r="A936" s="118">
        <v>1</v>
      </c>
      <c r="B936" s="242">
        <v>11</v>
      </c>
      <c r="C936" s="242"/>
      <c r="D936" s="234" t="s">
        <v>1141</v>
      </c>
      <c r="E936" s="138"/>
      <c r="F936" s="216">
        <f t="shared" si="439"/>
        <v>11433136.870000001</v>
      </c>
      <c r="G936" s="216">
        <v>0</v>
      </c>
      <c r="H936" s="216">
        <v>0</v>
      </c>
      <c r="I936" s="216">
        <v>0</v>
      </c>
      <c r="J936" s="216">
        <v>0</v>
      </c>
      <c r="K936" s="216">
        <v>0</v>
      </c>
      <c r="L936" s="216">
        <v>0</v>
      </c>
      <c r="M936" s="236">
        <v>0</v>
      </c>
      <c r="N936" s="216">
        <v>0</v>
      </c>
      <c r="O936" s="216">
        <v>1158.3800000000001</v>
      </c>
      <c r="P936" s="202">
        <v>11265006.65</v>
      </c>
      <c r="Q936" s="216">
        <v>0</v>
      </c>
      <c r="R936" s="216">
        <v>0</v>
      </c>
      <c r="S936" s="216">
        <v>0</v>
      </c>
      <c r="T936" s="216">
        <v>0</v>
      </c>
      <c r="U936" s="216">
        <v>0</v>
      </c>
      <c r="V936" s="216">
        <v>0</v>
      </c>
      <c r="W936" s="216">
        <v>0</v>
      </c>
      <c r="X936" s="216">
        <v>0</v>
      </c>
      <c r="Y936" s="216">
        <v>0</v>
      </c>
      <c r="Z936" s="216">
        <v>0</v>
      </c>
      <c r="AA936" s="216">
        <v>0</v>
      </c>
      <c r="AB936" s="216">
        <v>0</v>
      </c>
      <c r="AC936" s="216">
        <v>0</v>
      </c>
      <c r="AD936" s="216">
        <v>0</v>
      </c>
      <c r="AE936" s="162">
        <v>168130.22</v>
      </c>
      <c r="AF936" s="178">
        <v>0</v>
      </c>
      <c r="AG936" s="178">
        <v>0</v>
      </c>
      <c r="AH936" s="158" t="s">
        <v>17033</v>
      </c>
      <c r="AI936" s="181">
        <v>2023</v>
      </c>
      <c r="AJ936" s="181">
        <v>2023</v>
      </c>
      <c r="AK936" s="159"/>
      <c r="AL936" s="159"/>
      <c r="AM936" s="237"/>
      <c r="AN936" s="159"/>
      <c r="AO936" s="159"/>
      <c r="AT936" s="216"/>
      <c r="AU936" s="239"/>
      <c r="BE936" s="240"/>
      <c r="BQ936" s="240"/>
      <c r="BT936" s="239"/>
      <c r="CG936" s="240"/>
      <c r="CJ936" s="164"/>
      <c r="EB936" s="185"/>
      <c r="ED936" s="239"/>
      <c r="EM936" s="240"/>
      <c r="FA936" s="185"/>
      <c r="FD936" s="239"/>
      <c r="FE936" s="239"/>
      <c r="FN936" s="240"/>
      <c r="GF936" s="241"/>
      <c r="GP936" s="240"/>
      <c r="GR936" s="239"/>
    </row>
    <row r="937" spans="1:200" s="184" customFormat="1" x14ac:dyDescent="0.3">
      <c r="A937" s="118">
        <v>1</v>
      </c>
      <c r="B937" s="242">
        <v>12</v>
      </c>
      <c r="C937" s="242"/>
      <c r="D937" s="234" t="s">
        <v>4958</v>
      </c>
      <c r="E937" s="138"/>
      <c r="F937" s="216">
        <f t="shared" si="439"/>
        <v>6448864.5499999998</v>
      </c>
      <c r="G937" s="216">
        <v>0</v>
      </c>
      <c r="H937" s="216">
        <v>0</v>
      </c>
      <c r="I937" s="216">
        <v>0</v>
      </c>
      <c r="J937" s="216">
        <v>0</v>
      </c>
      <c r="K937" s="216">
        <v>0</v>
      </c>
      <c r="L937" s="216">
        <v>0</v>
      </c>
      <c r="M937" s="236">
        <v>0</v>
      </c>
      <c r="N937" s="216">
        <v>0</v>
      </c>
      <c r="O937" s="216">
        <v>644.66</v>
      </c>
      <c r="P937" s="202">
        <v>6354030.6399999997</v>
      </c>
      <c r="Q937" s="216">
        <v>0</v>
      </c>
      <c r="R937" s="216">
        <v>0</v>
      </c>
      <c r="S937" s="216">
        <v>0</v>
      </c>
      <c r="T937" s="216">
        <v>0</v>
      </c>
      <c r="U937" s="216">
        <v>0</v>
      </c>
      <c r="V937" s="216">
        <v>0</v>
      </c>
      <c r="W937" s="216">
        <v>0</v>
      </c>
      <c r="X937" s="216">
        <v>0</v>
      </c>
      <c r="Y937" s="216">
        <v>0</v>
      </c>
      <c r="Z937" s="216">
        <v>0</v>
      </c>
      <c r="AA937" s="216">
        <v>0</v>
      </c>
      <c r="AB937" s="216">
        <v>0</v>
      </c>
      <c r="AC937" s="216">
        <v>0</v>
      </c>
      <c r="AD937" s="216">
        <v>0</v>
      </c>
      <c r="AE937" s="162">
        <v>94833.91</v>
      </c>
      <c r="AF937" s="178">
        <v>0</v>
      </c>
      <c r="AG937" s="178">
        <v>0</v>
      </c>
      <c r="AH937" s="158" t="s">
        <v>17033</v>
      </c>
      <c r="AI937" s="181">
        <v>2023</v>
      </c>
      <c r="AJ937" s="181">
        <v>2023</v>
      </c>
      <c r="AK937" s="159"/>
      <c r="AL937" s="159"/>
      <c r="AM937" s="237"/>
      <c r="AN937" s="159"/>
      <c r="AO937" s="159"/>
      <c r="AT937" s="216"/>
      <c r="AU937" s="239"/>
      <c r="BE937" s="240"/>
      <c r="BQ937" s="240"/>
      <c r="BT937" s="239"/>
      <c r="CG937" s="240"/>
      <c r="CJ937" s="164"/>
      <c r="EB937" s="185"/>
      <c r="ED937" s="239"/>
      <c r="EM937" s="240"/>
      <c r="FA937" s="185"/>
      <c r="FD937" s="239"/>
      <c r="FE937" s="239"/>
      <c r="FN937" s="240"/>
      <c r="GF937" s="241"/>
      <c r="GP937" s="240"/>
      <c r="GR937" s="239"/>
    </row>
    <row r="938" spans="1:200" s="184" customFormat="1" x14ac:dyDescent="0.3">
      <c r="A938" s="118"/>
      <c r="B938" s="196" t="s">
        <v>342</v>
      </c>
      <c r="C938" s="196"/>
      <c r="D938" s="234"/>
      <c r="E938" s="198"/>
      <c r="F938" s="235">
        <f>F939</f>
        <v>5556870.1700000009</v>
      </c>
      <c r="G938" s="216">
        <f t="shared" ref="G938:AG938" si="440">G939</f>
        <v>0</v>
      </c>
      <c r="H938" s="216">
        <f t="shared" si="440"/>
        <v>0</v>
      </c>
      <c r="I938" s="216">
        <f t="shared" si="440"/>
        <v>0</v>
      </c>
      <c r="J938" s="216">
        <f t="shared" si="440"/>
        <v>0</v>
      </c>
      <c r="K938" s="216">
        <f t="shared" si="440"/>
        <v>0</v>
      </c>
      <c r="L938" s="216">
        <f t="shared" si="440"/>
        <v>0</v>
      </c>
      <c r="M938" s="236">
        <f t="shared" si="440"/>
        <v>0</v>
      </c>
      <c r="N938" s="216">
        <f t="shared" si="440"/>
        <v>0</v>
      </c>
      <c r="O938" s="216">
        <f t="shared" si="440"/>
        <v>780.3</v>
      </c>
      <c r="P938" s="216">
        <f t="shared" si="440"/>
        <v>5474748.9400000004</v>
      </c>
      <c r="Q938" s="216">
        <f t="shared" si="440"/>
        <v>0</v>
      </c>
      <c r="R938" s="216">
        <f t="shared" si="440"/>
        <v>0</v>
      </c>
      <c r="S938" s="216">
        <f t="shared" si="440"/>
        <v>0</v>
      </c>
      <c r="T938" s="216">
        <f t="shared" si="440"/>
        <v>0</v>
      </c>
      <c r="U938" s="216">
        <f t="shared" si="440"/>
        <v>0</v>
      </c>
      <c r="V938" s="216">
        <f t="shared" si="440"/>
        <v>0</v>
      </c>
      <c r="W938" s="216">
        <f t="shared" si="440"/>
        <v>0</v>
      </c>
      <c r="X938" s="216">
        <f t="shared" si="440"/>
        <v>0</v>
      </c>
      <c r="Y938" s="216">
        <f t="shared" si="440"/>
        <v>0</v>
      </c>
      <c r="Z938" s="216">
        <f t="shared" si="440"/>
        <v>0</v>
      </c>
      <c r="AA938" s="216">
        <f t="shared" si="440"/>
        <v>0</v>
      </c>
      <c r="AB938" s="216">
        <f t="shared" si="440"/>
        <v>0</v>
      </c>
      <c r="AC938" s="216">
        <f t="shared" si="440"/>
        <v>0</v>
      </c>
      <c r="AD938" s="216">
        <f t="shared" si="440"/>
        <v>0</v>
      </c>
      <c r="AE938" s="216">
        <f t="shared" si="440"/>
        <v>82121.23</v>
      </c>
      <c r="AF938" s="216">
        <f t="shared" si="440"/>
        <v>0</v>
      </c>
      <c r="AG938" s="216">
        <f t="shared" si="440"/>
        <v>0</v>
      </c>
      <c r="AH938" s="138" t="s">
        <v>17264</v>
      </c>
      <c r="AI938" s="138" t="s">
        <v>17264</v>
      </c>
      <c r="AJ938" s="138" t="s">
        <v>17264</v>
      </c>
      <c r="AK938" s="159"/>
      <c r="AL938" s="159"/>
      <c r="AM938" s="237"/>
      <c r="AN938" s="159"/>
      <c r="AO938" s="159"/>
      <c r="AT938" s="216"/>
      <c r="AU938" s="239"/>
      <c r="BE938" s="240"/>
      <c r="BQ938" s="240"/>
      <c r="BT938" s="239"/>
      <c r="CG938" s="240"/>
      <c r="CJ938" s="164"/>
      <c r="EB938" s="185"/>
      <c r="ED938" s="239"/>
      <c r="EM938" s="240"/>
      <c r="FA938" s="185"/>
      <c r="FD938" s="239"/>
      <c r="FE938" s="239"/>
      <c r="FN938" s="240"/>
      <c r="GF938" s="241"/>
      <c r="GP938" s="240"/>
      <c r="GR938" s="239"/>
    </row>
    <row r="939" spans="1:200" s="184" customFormat="1" x14ac:dyDescent="0.3">
      <c r="A939" s="118">
        <v>1</v>
      </c>
      <c r="B939" s="242">
        <v>13</v>
      </c>
      <c r="C939" s="242"/>
      <c r="D939" s="234" t="s">
        <v>13013</v>
      </c>
      <c r="E939" s="170"/>
      <c r="F939" s="216">
        <f t="shared" si="439"/>
        <v>5556870.1700000009</v>
      </c>
      <c r="G939" s="216">
        <v>0</v>
      </c>
      <c r="H939" s="216">
        <v>0</v>
      </c>
      <c r="I939" s="216">
        <v>0</v>
      </c>
      <c r="J939" s="216">
        <v>0</v>
      </c>
      <c r="K939" s="216">
        <v>0</v>
      </c>
      <c r="L939" s="216">
        <v>0</v>
      </c>
      <c r="M939" s="236">
        <v>0</v>
      </c>
      <c r="N939" s="216">
        <v>0</v>
      </c>
      <c r="O939" s="216">
        <v>780.3</v>
      </c>
      <c r="P939" s="202">
        <v>5474748.9400000004</v>
      </c>
      <c r="Q939" s="216">
        <v>0</v>
      </c>
      <c r="R939" s="216">
        <v>0</v>
      </c>
      <c r="S939" s="216">
        <v>0</v>
      </c>
      <c r="T939" s="216">
        <v>0</v>
      </c>
      <c r="U939" s="216">
        <v>0</v>
      </c>
      <c r="V939" s="216">
        <v>0</v>
      </c>
      <c r="W939" s="216">
        <v>0</v>
      </c>
      <c r="X939" s="216">
        <v>0</v>
      </c>
      <c r="Y939" s="216">
        <v>0</v>
      </c>
      <c r="Z939" s="216">
        <v>0</v>
      </c>
      <c r="AA939" s="216">
        <v>0</v>
      </c>
      <c r="AB939" s="216">
        <v>0</v>
      </c>
      <c r="AC939" s="216">
        <v>0</v>
      </c>
      <c r="AD939" s="216">
        <v>0</v>
      </c>
      <c r="AE939" s="202">
        <v>82121.23</v>
      </c>
      <c r="AF939" s="178">
        <v>0</v>
      </c>
      <c r="AG939" s="178">
        <v>0</v>
      </c>
      <c r="AH939" s="158" t="s">
        <v>17033</v>
      </c>
      <c r="AI939" s="181">
        <v>2023</v>
      </c>
      <c r="AJ939" s="181">
        <v>2023</v>
      </c>
      <c r="AK939" s="159"/>
      <c r="AL939" s="159"/>
      <c r="AM939" s="237"/>
      <c r="AN939" s="159"/>
      <c r="AO939" s="159"/>
      <c r="AT939" s="216"/>
      <c r="AU939" s="239"/>
      <c r="BE939" s="240"/>
      <c r="BO939" s="184" t="s">
        <v>3933</v>
      </c>
      <c r="BP939" s="184" t="s">
        <v>3043</v>
      </c>
      <c r="BQ939" s="240" t="s">
        <v>2983</v>
      </c>
      <c r="BT939" s="239"/>
      <c r="BW939" s="184" t="s">
        <v>3933</v>
      </c>
      <c r="BX939" s="184" t="s">
        <v>3043</v>
      </c>
      <c r="BY939" s="184" t="s">
        <v>2983</v>
      </c>
      <c r="CG939" s="240"/>
      <c r="CJ939" s="164"/>
      <c r="EB939" s="185"/>
      <c r="ED939" s="239"/>
      <c r="EM939" s="240"/>
      <c r="FA939" s="185"/>
      <c r="FD939" s="239"/>
      <c r="FE939" s="239"/>
      <c r="FN939" s="240"/>
      <c r="GF939" s="241"/>
      <c r="GP939" s="240"/>
      <c r="GR939" s="239"/>
    </row>
    <row r="940" spans="1:200" s="184" customFormat="1" x14ac:dyDescent="0.3">
      <c r="A940" s="118"/>
      <c r="B940" s="196" t="s">
        <v>341</v>
      </c>
      <c r="C940" s="196"/>
      <c r="D940" s="234"/>
      <c r="E940" s="198"/>
      <c r="F940" s="235">
        <f>F941</f>
        <v>5301598.71</v>
      </c>
      <c r="G940" s="216">
        <f t="shared" ref="G940:AG940" si="441">G941</f>
        <v>0</v>
      </c>
      <c r="H940" s="216">
        <f t="shared" si="441"/>
        <v>0</v>
      </c>
      <c r="I940" s="216">
        <f t="shared" si="441"/>
        <v>0</v>
      </c>
      <c r="J940" s="216">
        <f t="shared" si="441"/>
        <v>0</v>
      </c>
      <c r="K940" s="216">
        <f t="shared" si="441"/>
        <v>0</v>
      </c>
      <c r="L940" s="216">
        <f t="shared" si="441"/>
        <v>0</v>
      </c>
      <c r="M940" s="236">
        <f t="shared" si="441"/>
        <v>0</v>
      </c>
      <c r="N940" s="216">
        <f t="shared" si="441"/>
        <v>0</v>
      </c>
      <c r="O940" s="216">
        <f t="shared" si="441"/>
        <v>650.55999999999995</v>
      </c>
      <c r="P940" s="216">
        <f t="shared" si="441"/>
        <v>5223249.96</v>
      </c>
      <c r="Q940" s="216">
        <f t="shared" si="441"/>
        <v>0</v>
      </c>
      <c r="R940" s="216">
        <f t="shared" si="441"/>
        <v>0</v>
      </c>
      <c r="S940" s="216">
        <f t="shared" si="441"/>
        <v>0</v>
      </c>
      <c r="T940" s="216">
        <f t="shared" si="441"/>
        <v>0</v>
      </c>
      <c r="U940" s="216">
        <f t="shared" si="441"/>
        <v>0</v>
      </c>
      <c r="V940" s="216">
        <f t="shared" si="441"/>
        <v>0</v>
      </c>
      <c r="W940" s="216">
        <f t="shared" si="441"/>
        <v>0</v>
      </c>
      <c r="X940" s="216">
        <f t="shared" si="441"/>
        <v>0</v>
      </c>
      <c r="Y940" s="216">
        <f t="shared" si="441"/>
        <v>0</v>
      </c>
      <c r="Z940" s="216">
        <f t="shared" si="441"/>
        <v>0</v>
      </c>
      <c r="AA940" s="216">
        <f t="shared" si="441"/>
        <v>0</v>
      </c>
      <c r="AB940" s="216">
        <f t="shared" si="441"/>
        <v>0</v>
      </c>
      <c r="AC940" s="216">
        <f t="shared" si="441"/>
        <v>0</v>
      </c>
      <c r="AD940" s="216">
        <f t="shared" si="441"/>
        <v>0</v>
      </c>
      <c r="AE940" s="216">
        <f t="shared" si="441"/>
        <v>78348.75</v>
      </c>
      <c r="AF940" s="216">
        <f t="shared" si="441"/>
        <v>0</v>
      </c>
      <c r="AG940" s="216">
        <f t="shared" si="441"/>
        <v>0</v>
      </c>
      <c r="AH940" s="138" t="s">
        <v>17264</v>
      </c>
      <c r="AI940" s="138" t="s">
        <v>17264</v>
      </c>
      <c r="AJ940" s="138" t="s">
        <v>17264</v>
      </c>
      <c r="AK940" s="159"/>
      <c r="AL940" s="159"/>
      <c r="AM940" s="237"/>
      <c r="AN940" s="159"/>
      <c r="AO940" s="159"/>
      <c r="AT940" s="216"/>
      <c r="AU940" s="239"/>
      <c r="BE940" s="240"/>
      <c r="BQ940" s="240"/>
      <c r="BT940" s="239"/>
      <c r="CG940" s="240"/>
      <c r="CJ940" s="164"/>
      <c r="EB940" s="185"/>
      <c r="ED940" s="239"/>
      <c r="EM940" s="240"/>
      <c r="FA940" s="185"/>
      <c r="FD940" s="239"/>
      <c r="FE940" s="239"/>
      <c r="FN940" s="240"/>
      <c r="GF940" s="241"/>
      <c r="GP940" s="240"/>
      <c r="GR940" s="239"/>
    </row>
    <row r="941" spans="1:200" s="184" customFormat="1" x14ac:dyDescent="0.3">
      <c r="A941" s="118">
        <v>1</v>
      </c>
      <c r="B941" s="242">
        <v>14</v>
      </c>
      <c r="C941" s="242"/>
      <c r="D941" s="234" t="s">
        <v>2243</v>
      </c>
      <c r="E941" s="170"/>
      <c r="F941" s="216">
        <f t="shared" si="439"/>
        <v>5301598.71</v>
      </c>
      <c r="G941" s="216">
        <v>0</v>
      </c>
      <c r="H941" s="216">
        <v>0</v>
      </c>
      <c r="I941" s="216">
        <v>0</v>
      </c>
      <c r="J941" s="216">
        <v>0</v>
      </c>
      <c r="K941" s="216">
        <v>0</v>
      </c>
      <c r="L941" s="216">
        <v>0</v>
      </c>
      <c r="M941" s="236">
        <v>0</v>
      </c>
      <c r="N941" s="216">
        <v>0</v>
      </c>
      <c r="O941" s="216">
        <v>650.55999999999995</v>
      </c>
      <c r="P941" s="202">
        <v>5223249.96</v>
      </c>
      <c r="Q941" s="216">
        <v>0</v>
      </c>
      <c r="R941" s="216">
        <v>0</v>
      </c>
      <c r="S941" s="216">
        <v>0</v>
      </c>
      <c r="T941" s="216">
        <v>0</v>
      </c>
      <c r="U941" s="216">
        <v>0</v>
      </c>
      <c r="V941" s="216">
        <v>0</v>
      </c>
      <c r="W941" s="216">
        <v>0</v>
      </c>
      <c r="X941" s="216">
        <v>0</v>
      </c>
      <c r="Y941" s="216">
        <v>0</v>
      </c>
      <c r="Z941" s="216">
        <v>0</v>
      </c>
      <c r="AA941" s="216">
        <v>0</v>
      </c>
      <c r="AB941" s="216">
        <v>0</v>
      </c>
      <c r="AC941" s="216">
        <v>0</v>
      </c>
      <c r="AD941" s="216">
        <v>0</v>
      </c>
      <c r="AE941" s="162">
        <v>78348.75</v>
      </c>
      <c r="AF941" s="178">
        <v>0</v>
      </c>
      <c r="AG941" s="178">
        <v>0</v>
      </c>
      <c r="AH941" s="158" t="s">
        <v>17033</v>
      </c>
      <c r="AI941" s="181">
        <v>2023</v>
      </c>
      <c r="AJ941" s="181">
        <v>2023</v>
      </c>
      <c r="AK941" s="159"/>
      <c r="AL941" s="159"/>
      <c r="AM941" s="237"/>
      <c r="AN941" s="159"/>
      <c r="AO941" s="159"/>
      <c r="AT941" s="216"/>
      <c r="AU941" s="239"/>
      <c r="BE941" s="240"/>
      <c r="BO941" s="184" t="s">
        <v>759</v>
      </c>
      <c r="BP941" s="184" t="s">
        <v>3043</v>
      </c>
      <c r="BQ941" s="240" t="s">
        <v>2983</v>
      </c>
      <c r="BT941" s="239"/>
      <c r="BW941" s="184" t="s">
        <v>759</v>
      </c>
      <c r="BX941" s="184" t="s">
        <v>3043</v>
      </c>
      <c r="BY941" s="184" t="s">
        <v>2983</v>
      </c>
      <c r="CG941" s="240"/>
      <c r="CJ941" s="164"/>
      <c r="EB941" s="185"/>
      <c r="ED941" s="239"/>
      <c r="EM941" s="240"/>
      <c r="FA941" s="185"/>
      <c r="FD941" s="239"/>
      <c r="FE941" s="239"/>
      <c r="FN941" s="240"/>
      <c r="GF941" s="241"/>
      <c r="GP941" s="240"/>
      <c r="GR941" s="239"/>
    </row>
    <row r="942" spans="1:200" s="184" customFormat="1" x14ac:dyDescent="0.3">
      <c r="A942" s="118"/>
      <c r="B942" s="196" t="s">
        <v>327</v>
      </c>
      <c r="C942" s="196"/>
      <c r="D942" s="234"/>
      <c r="E942" s="198"/>
      <c r="F942" s="235">
        <f>F943</f>
        <v>2236475.36</v>
      </c>
      <c r="G942" s="216">
        <f t="shared" ref="G942:AG942" si="442">G943</f>
        <v>0</v>
      </c>
      <c r="H942" s="216">
        <f t="shared" si="442"/>
        <v>0</v>
      </c>
      <c r="I942" s="216">
        <f t="shared" si="442"/>
        <v>0</v>
      </c>
      <c r="J942" s="216">
        <f t="shared" si="442"/>
        <v>0</v>
      </c>
      <c r="K942" s="216">
        <f t="shared" si="442"/>
        <v>0</v>
      </c>
      <c r="L942" s="216">
        <f t="shared" si="442"/>
        <v>0</v>
      </c>
      <c r="M942" s="236">
        <f t="shared" si="442"/>
        <v>0</v>
      </c>
      <c r="N942" s="216">
        <f t="shared" si="442"/>
        <v>0</v>
      </c>
      <c r="O942" s="216">
        <f t="shared" si="442"/>
        <v>394.85</v>
      </c>
      <c r="P942" s="216">
        <f t="shared" si="442"/>
        <v>2203424</v>
      </c>
      <c r="Q942" s="216">
        <f t="shared" si="442"/>
        <v>0</v>
      </c>
      <c r="R942" s="216">
        <f t="shared" si="442"/>
        <v>0</v>
      </c>
      <c r="S942" s="216">
        <f t="shared" si="442"/>
        <v>0</v>
      </c>
      <c r="T942" s="216">
        <f t="shared" si="442"/>
        <v>0</v>
      </c>
      <c r="U942" s="216">
        <f t="shared" si="442"/>
        <v>0</v>
      </c>
      <c r="V942" s="216">
        <f t="shared" si="442"/>
        <v>0</v>
      </c>
      <c r="W942" s="216">
        <f t="shared" si="442"/>
        <v>0</v>
      </c>
      <c r="X942" s="216">
        <f t="shared" si="442"/>
        <v>0</v>
      </c>
      <c r="Y942" s="216">
        <f t="shared" si="442"/>
        <v>0</v>
      </c>
      <c r="Z942" s="216">
        <f t="shared" si="442"/>
        <v>0</v>
      </c>
      <c r="AA942" s="216">
        <f t="shared" si="442"/>
        <v>0</v>
      </c>
      <c r="AB942" s="216">
        <f t="shared" si="442"/>
        <v>0</v>
      </c>
      <c r="AC942" s="216">
        <f t="shared" si="442"/>
        <v>0</v>
      </c>
      <c r="AD942" s="216">
        <f t="shared" si="442"/>
        <v>0</v>
      </c>
      <c r="AE942" s="216">
        <f t="shared" si="442"/>
        <v>33051.360000000001</v>
      </c>
      <c r="AF942" s="216">
        <f t="shared" si="442"/>
        <v>0</v>
      </c>
      <c r="AG942" s="216">
        <f t="shared" si="442"/>
        <v>0</v>
      </c>
      <c r="AH942" s="138" t="s">
        <v>17264</v>
      </c>
      <c r="AI942" s="138" t="s">
        <v>17264</v>
      </c>
      <c r="AJ942" s="138" t="s">
        <v>17264</v>
      </c>
      <c r="AK942" s="159"/>
      <c r="AL942" s="159"/>
      <c r="AM942" s="237"/>
      <c r="AN942" s="159"/>
      <c r="AO942" s="159"/>
      <c r="AT942" s="216"/>
      <c r="AU942" s="239"/>
      <c r="BE942" s="240"/>
      <c r="BQ942" s="240"/>
      <c r="BT942" s="239"/>
      <c r="CG942" s="240"/>
      <c r="CJ942" s="164"/>
      <c r="EB942" s="185"/>
      <c r="ED942" s="239"/>
      <c r="EM942" s="240"/>
      <c r="FA942" s="185"/>
      <c r="FD942" s="239"/>
      <c r="FE942" s="239"/>
      <c r="FN942" s="240"/>
      <c r="GF942" s="241"/>
      <c r="GP942" s="240"/>
      <c r="GR942" s="239"/>
    </row>
    <row r="943" spans="1:200" s="184" customFormat="1" x14ac:dyDescent="0.3">
      <c r="A943" s="118">
        <v>1</v>
      </c>
      <c r="B943" s="242">
        <v>15</v>
      </c>
      <c r="C943" s="242"/>
      <c r="D943" s="234" t="s">
        <v>9990</v>
      </c>
      <c r="E943" s="198"/>
      <c r="F943" s="216">
        <f t="shared" si="439"/>
        <v>2236475.36</v>
      </c>
      <c r="G943" s="216">
        <v>0</v>
      </c>
      <c r="H943" s="216">
        <v>0</v>
      </c>
      <c r="I943" s="216">
        <v>0</v>
      </c>
      <c r="J943" s="216">
        <v>0</v>
      </c>
      <c r="K943" s="216">
        <v>0</v>
      </c>
      <c r="L943" s="216">
        <v>0</v>
      </c>
      <c r="M943" s="236">
        <v>0</v>
      </c>
      <c r="N943" s="216">
        <v>0</v>
      </c>
      <c r="O943" s="216">
        <v>394.85</v>
      </c>
      <c r="P943" s="202">
        <v>2203424</v>
      </c>
      <c r="Q943" s="216">
        <v>0</v>
      </c>
      <c r="R943" s="216">
        <v>0</v>
      </c>
      <c r="S943" s="216">
        <v>0</v>
      </c>
      <c r="T943" s="216">
        <v>0</v>
      </c>
      <c r="U943" s="216">
        <v>0</v>
      </c>
      <c r="V943" s="216">
        <v>0</v>
      </c>
      <c r="W943" s="216">
        <v>0</v>
      </c>
      <c r="X943" s="216">
        <v>0</v>
      </c>
      <c r="Y943" s="216">
        <v>0</v>
      </c>
      <c r="Z943" s="216">
        <v>0</v>
      </c>
      <c r="AA943" s="216">
        <v>0</v>
      </c>
      <c r="AB943" s="216">
        <v>0</v>
      </c>
      <c r="AC943" s="216">
        <v>0</v>
      </c>
      <c r="AD943" s="216">
        <v>0</v>
      </c>
      <c r="AE943" s="202">
        <v>33051.360000000001</v>
      </c>
      <c r="AF943" s="178">
        <v>0</v>
      </c>
      <c r="AG943" s="178">
        <v>0</v>
      </c>
      <c r="AH943" s="158" t="s">
        <v>17033</v>
      </c>
      <c r="AI943" s="181">
        <v>2023</v>
      </c>
      <c r="AJ943" s="181">
        <v>2023</v>
      </c>
      <c r="AK943" s="159"/>
      <c r="AL943" s="159"/>
      <c r="AM943" s="237"/>
      <c r="AN943" s="159"/>
      <c r="AO943" s="159"/>
      <c r="AT943" s="216"/>
      <c r="AU943" s="239"/>
      <c r="BE943" s="240"/>
      <c r="BO943" s="184" t="s">
        <v>760</v>
      </c>
      <c r="BP943" s="184" t="s">
        <v>3197</v>
      </c>
      <c r="BQ943" s="240" t="s">
        <v>3934</v>
      </c>
      <c r="BT943" s="239"/>
      <c r="BW943" s="184" t="s">
        <v>760</v>
      </c>
      <c r="BX943" s="184" t="s">
        <v>3197</v>
      </c>
      <c r="BY943" s="184" t="s">
        <v>3934</v>
      </c>
      <c r="CG943" s="240"/>
      <c r="CJ943" s="164"/>
      <c r="EB943" s="185"/>
      <c r="ED943" s="239"/>
      <c r="EM943" s="240"/>
      <c r="FA943" s="185"/>
      <c r="FD943" s="239"/>
      <c r="FE943" s="239"/>
      <c r="FN943" s="240"/>
      <c r="GF943" s="241"/>
      <c r="GP943" s="240"/>
      <c r="GR943" s="239"/>
    </row>
    <row r="944" spans="1:200" s="184" customFormat="1" x14ac:dyDescent="0.3">
      <c r="A944" s="118"/>
      <c r="B944" s="196" t="s">
        <v>304</v>
      </c>
      <c r="C944" s="196"/>
      <c r="D944" s="234"/>
      <c r="E944" s="198"/>
      <c r="F944" s="235">
        <f>F945</f>
        <v>3951763.79</v>
      </c>
      <c r="G944" s="216">
        <f t="shared" ref="G944:AG944" si="443">G945</f>
        <v>0</v>
      </c>
      <c r="H944" s="216">
        <f t="shared" si="443"/>
        <v>0</v>
      </c>
      <c r="I944" s="216">
        <f t="shared" si="443"/>
        <v>0</v>
      </c>
      <c r="J944" s="216">
        <f t="shared" si="443"/>
        <v>0</v>
      </c>
      <c r="K944" s="216">
        <f t="shared" si="443"/>
        <v>0</v>
      </c>
      <c r="L944" s="216">
        <f t="shared" si="443"/>
        <v>0</v>
      </c>
      <c r="M944" s="236">
        <f t="shared" si="443"/>
        <v>0</v>
      </c>
      <c r="N944" s="216">
        <f t="shared" si="443"/>
        <v>0</v>
      </c>
      <c r="O944" s="216">
        <f t="shared" si="443"/>
        <v>618.92999999999995</v>
      </c>
      <c r="P944" s="216">
        <f t="shared" si="443"/>
        <v>3893363.34</v>
      </c>
      <c r="Q944" s="216">
        <f t="shared" si="443"/>
        <v>0</v>
      </c>
      <c r="R944" s="216">
        <f t="shared" si="443"/>
        <v>0</v>
      </c>
      <c r="S944" s="216">
        <f t="shared" si="443"/>
        <v>0</v>
      </c>
      <c r="T944" s="216">
        <f t="shared" si="443"/>
        <v>0</v>
      </c>
      <c r="U944" s="216">
        <f t="shared" si="443"/>
        <v>0</v>
      </c>
      <c r="V944" s="216">
        <f t="shared" si="443"/>
        <v>0</v>
      </c>
      <c r="W944" s="216">
        <f t="shared" si="443"/>
        <v>0</v>
      </c>
      <c r="X944" s="216">
        <f t="shared" si="443"/>
        <v>0</v>
      </c>
      <c r="Y944" s="216">
        <f t="shared" si="443"/>
        <v>0</v>
      </c>
      <c r="Z944" s="216">
        <f t="shared" si="443"/>
        <v>0</v>
      </c>
      <c r="AA944" s="216">
        <f t="shared" si="443"/>
        <v>0</v>
      </c>
      <c r="AB944" s="216">
        <f t="shared" si="443"/>
        <v>0</v>
      </c>
      <c r="AC944" s="216">
        <f t="shared" si="443"/>
        <v>0</v>
      </c>
      <c r="AD944" s="216">
        <f t="shared" si="443"/>
        <v>0</v>
      </c>
      <c r="AE944" s="216">
        <f t="shared" si="443"/>
        <v>58400.45</v>
      </c>
      <c r="AF944" s="216">
        <f t="shared" si="443"/>
        <v>0</v>
      </c>
      <c r="AG944" s="216">
        <f t="shared" si="443"/>
        <v>0</v>
      </c>
      <c r="AH944" s="138" t="s">
        <v>17264</v>
      </c>
      <c r="AI944" s="138" t="s">
        <v>17264</v>
      </c>
      <c r="AJ944" s="138" t="s">
        <v>17264</v>
      </c>
      <c r="AK944" s="159"/>
      <c r="AL944" s="159"/>
      <c r="AM944" s="237"/>
      <c r="AN944" s="159"/>
      <c r="AO944" s="159"/>
      <c r="AT944" s="216"/>
      <c r="AU944" s="239"/>
      <c r="BE944" s="240"/>
      <c r="BQ944" s="240"/>
      <c r="BT944" s="239"/>
      <c r="CG944" s="240"/>
      <c r="CJ944" s="164"/>
      <c r="EB944" s="185"/>
      <c r="ED944" s="239"/>
      <c r="EM944" s="240"/>
      <c r="FA944" s="185"/>
      <c r="FD944" s="239"/>
      <c r="FE944" s="239"/>
      <c r="FN944" s="240"/>
      <c r="GF944" s="241"/>
      <c r="GP944" s="240"/>
      <c r="GR944" s="239"/>
    </row>
    <row r="945" spans="1:213" s="184" customFormat="1" x14ac:dyDescent="0.3">
      <c r="A945" s="118">
        <v>1</v>
      </c>
      <c r="B945" s="242">
        <v>16</v>
      </c>
      <c r="C945" s="242"/>
      <c r="D945" s="234" t="s">
        <v>16759</v>
      </c>
      <c r="E945" s="198"/>
      <c r="F945" s="216">
        <f t="shared" si="439"/>
        <v>3951763.79</v>
      </c>
      <c r="G945" s="216">
        <v>0</v>
      </c>
      <c r="H945" s="216">
        <v>0</v>
      </c>
      <c r="I945" s="216">
        <v>0</v>
      </c>
      <c r="J945" s="216">
        <v>0</v>
      </c>
      <c r="K945" s="216">
        <v>0</v>
      </c>
      <c r="L945" s="216">
        <v>0</v>
      </c>
      <c r="M945" s="236">
        <v>0</v>
      </c>
      <c r="N945" s="216">
        <v>0</v>
      </c>
      <c r="O945" s="216">
        <v>618.92999999999995</v>
      </c>
      <c r="P945" s="202">
        <v>3893363.34</v>
      </c>
      <c r="Q945" s="216">
        <v>0</v>
      </c>
      <c r="R945" s="216">
        <v>0</v>
      </c>
      <c r="S945" s="216">
        <v>0</v>
      </c>
      <c r="T945" s="216">
        <v>0</v>
      </c>
      <c r="U945" s="216">
        <v>0</v>
      </c>
      <c r="V945" s="216">
        <v>0</v>
      </c>
      <c r="W945" s="216">
        <v>0</v>
      </c>
      <c r="X945" s="216">
        <v>0</v>
      </c>
      <c r="Y945" s="216">
        <v>0</v>
      </c>
      <c r="Z945" s="216">
        <v>0</v>
      </c>
      <c r="AA945" s="216">
        <v>0</v>
      </c>
      <c r="AB945" s="216">
        <v>0</v>
      </c>
      <c r="AC945" s="216">
        <v>0</v>
      </c>
      <c r="AD945" s="216">
        <v>0</v>
      </c>
      <c r="AE945" s="162">
        <v>58400.45</v>
      </c>
      <c r="AF945" s="178">
        <v>0</v>
      </c>
      <c r="AG945" s="178">
        <v>0</v>
      </c>
      <c r="AH945" s="158" t="s">
        <v>17033</v>
      </c>
      <c r="AI945" s="181">
        <v>2023</v>
      </c>
      <c r="AJ945" s="181">
        <v>2023</v>
      </c>
      <c r="AK945" s="159"/>
      <c r="AL945" s="159"/>
      <c r="AM945" s="237"/>
      <c r="AN945" s="159"/>
      <c r="AO945" s="159"/>
      <c r="AT945" s="238"/>
      <c r="AU945" s="239"/>
      <c r="BE945" s="240"/>
      <c r="BQ945" s="240"/>
      <c r="BT945" s="239"/>
      <c r="CG945" s="240"/>
      <c r="CJ945" s="164"/>
      <c r="EB945" s="185"/>
      <c r="ED945" s="239"/>
      <c r="EM945" s="240"/>
      <c r="FA945" s="185"/>
      <c r="FD945" s="239"/>
      <c r="FE945" s="239"/>
      <c r="FN945" s="240"/>
      <c r="GF945" s="241"/>
      <c r="GP945" s="240"/>
      <c r="GR945" s="239"/>
    </row>
    <row r="946" spans="1:213" s="184" customFormat="1" x14ac:dyDescent="0.3">
      <c r="A946" s="118"/>
      <c r="B946" s="196" t="s">
        <v>362</v>
      </c>
      <c r="C946" s="196"/>
      <c r="D946" s="234"/>
      <c r="E946" s="198"/>
      <c r="F946" s="235">
        <f>F947</f>
        <v>5419657.0800000001</v>
      </c>
      <c r="G946" s="216">
        <f t="shared" ref="G946:AG946" si="444">G947</f>
        <v>0</v>
      </c>
      <c r="H946" s="216">
        <f t="shared" si="444"/>
        <v>0</v>
      </c>
      <c r="I946" s="216">
        <f t="shared" si="444"/>
        <v>0</v>
      </c>
      <c r="J946" s="216">
        <f t="shared" si="444"/>
        <v>0</v>
      </c>
      <c r="K946" s="216">
        <f t="shared" si="444"/>
        <v>0</v>
      </c>
      <c r="L946" s="216">
        <f t="shared" si="444"/>
        <v>0</v>
      </c>
      <c r="M946" s="236">
        <f t="shared" si="444"/>
        <v>0</v>
      </c>
      <c r="N946" s="216">
        <f t="shared" si="444"/>
        <v>0</v>
      </c>
      <c r="O946" s="216">
        <f t="shared" si="444"/>
        <v>798.9</v>
      </c>
      <c r="P946" s="216">
        <f t="shared" si="444"/>
        <v>5339563.63</v>
      </c>
      <c r="Q946" s="216">
        <f t="shared" si="444"/>
        <v>0</v>
      </c>
      <c r="R946" s="216">
        <f t="shared" si="444"/>
        <v>0</v>
      </c>
      <c r="S946" s="216">
        <f t="shared" si="444"/>
        <v>0</v>
      </c>
      <c r="T946" s="216">
        <f t="shared" si="444"/>
        <v>0</v>
      </c>
      <c r="U946" s="216">
        <f t="shared" si="444"/>
        <v>0</v>
      </c>
      <c r="V946" s="216">
        <f t="shared" si="444"/>
        <v>0</v>
      </c>
      <c r="W946" s="216">
        <f t="shared" si="444"/>
        <v>0</v>
      </c>
      <c r="X946" s="216">
        <f t="shared" si="444"/>
        <v>0</v>
      </c>
      <c r="Y946" s="216">
        <f t="shared" si="444"/>
        <v>0</v>
      </c>
      <c r="Z946" s="216">
        <f t="shared" si="444"/>
        <v>0</v>
      </c>
      <c r="AA946" s="216">
        <f t="shared" si="444"/>
        <v>0</v>
      </c>
      <c r="AB946" s="216">
        <f t="shared" si="444"/>
        <v>0</v>
      </c>
      <c r="AC946" s="216">
        <f t="shared" si="444"/>
        <v>0</v>
      </c>
      <c r="AD946" s="216">
        <f t="shared" si="444"/>
        <v>0</v>
      </c>
      <c r="AE946" s="216">
        <f t="shared" si="444"/>
        <v>80093.45</v>
      </c>
      <c r="AF946" s="216">
        <f t="shared" si="444"/>
        <v>0</v>
      </c>
      <c r="AG946" s="216">
        <f t="shared" si="444"/>
        <v>0</v>
      </c>
      <c r="AH946" s="138" t="s">
        <v>17264</v>
      </c>
      <c r="AI946" s="138" t="s">
        <v>17264</v>
      </c>
      <c r="AJ946" s="138" t="s">
        <v>17264</v>
      </c>
      <c r="AK946" s="159"/>
      <c r="AL946" s="159"/>
      <c r="AM946" s="237"/>
      <c r="AN946" s="159"/>
      <c r="AO946" s="159"/>
      <c r="AT946" s="238"/>
      <c r="AU946" s="239"/>
      <c r="BE946" s="240"/>
      <c r="BQ946" s="240"/>
      <c r="BT946" s="239"/>
      <c r="CG946" s="240"/>
      <c r="CJ946" s="164"/>
      <c r="EB946" s="185"/>
      <c r="ED946" s="239"/>
      <c r="EM946" s="240"/>
      <c r="FA946" s="185"/>
      <c r="FD946" s="239"/>
      <c r="FE946" s="239"/>
      <c r="FN946" s="240"/>
      <c r="GF946" s="241"/>
      <c r="GP946" s="240"/>
      <c r="GR946" s="239"/>
    </row>
    <row r="947" spans="1:213" s="184" customFormat="1" x14ac:dyDescent="0.3">
      <c r="A947" s="118">
        <v>1</v>
      </c>
      <c r="B947" s="242">
        <v>17</v>
      </c>
      <c r="C947" s="242"/>
      <c r="D947" s="234" t="s">
        <v>15272</v>
      </c>
      <c r="E947" s="198"/>
      <c r="F947" s="216">
        <f t="shared" si="439"/>
        <v>5419657.0800000001</v>
      </c>
      <c r="G947" s="216">
        <v>0</v>
      </c>
      <c r="H947" s="216">
        <v>0</v>
      </c>
      <c r="I947" s="216">
        <v>0</v>
      </c>
      <c r="J947" s="216">
        <v>0</v>
      </c>
      <c r="K947" s="216">
        <v>0</v>
      </c>
      <c r="L947" s="216">
        <v>0</v>
      </c>
      <c r="M947" s="236">
        <v>0</v>
      </c>
      <c r="N947" s="216">
        <v>0</v>
      </c>
      <c r="O947" s="216">
        <v>798.9</v>
      </c>
      <c r="P947" s="202">
        <v>5339563.63</v>
      </c>
      <c r="Q947" s="216">
        <v>0</v>
      </c>
      <c r="R947" s="216">
        <v>0</v>
      </c>
      <c r="S947" s="216">
        <v>0</v>
      </c>
      <c r="T947" s="216">
        <v>0</v>
      </c>
      <c r="U947" s="216">
        <v>0</v>
      </c>
      <c r="V947" s="216">
        <v>0</v>
      </c>
      <c r="W947" s="216">
        <v>0</v>
      </c>
      <c r="X947" s="216">
        <v>0</v>
      </c>
      <c r="Y947" s="216">
        <v>0</v>
      </c>
      <c r="Z947" s="216">
        <v>0</v>
      </c>
      <c r="AA947" s="216">
        <v>0</v>
      </c>
      <c r="AB947" s="216">
        <v>0</v>
      </c>
      <c r="AC947" s="216">
        <v>0</v>
      </c>
      <c r="AD947" s="216">
        <v>0</v>
      </c>
      <c r="AE947" s="162">
        <v>80093.45</v>
      </c>
      <c r="AF947" s="178">
        <v>0</v>
      </c>
      <c r="AG947" s="178">
        <v>0</v>
      </c>
      <c r="AH947" s="158" t="s">
        <v>17033</v>
      </c>
      <c r="AI947" s="181">
        <v>2023</v>
      </c>
      <c r="AJ947" s="181">
        <v>2023</v>
      </c>
      <c r="AK947" s="159"/>
      <c r="AL947" s="159"/>
      <c r="AM947" s="237"/>
      <c r="AN947" s="159"/>
      <c r="AO947" s="159"/>
      <c r="AT947" s="238"/>
      <c r="AU947" s="239"/>
      <c r="BE947" s="240"/>
      <c r="BQ947" s="240"/>
      <c r="BT947" s="239"/>
      <c r="CG947" s="240"/>
      <c r="CJ947" s="164"/>
      <c r="EB947" s="185"/>
      <c r="ED947" s="239"/>
      <c r="EM947" s="240"/>
      <c r="FA947" s="185"/>
      <c r="FD947" s="239"/>
      <c r="FE947" s="239"/>
      <c r="FN947" s="240"/>
      <c r="GF947" s="241"/>
      <c r="GP947" s="240"/>
      <c r="GR947" s="239"/>
    </row>
    <row r="948" spans="1:213" s="184" customFormat="1" x14ac:dyDescent="0.3">
      <c r="A948" s="118"/>
      <c r="B948" s="196" t="s">
        <v>17304</v>
      </c>
      <c r="C948" s="196"/>
      <c r="D948" s="234"/>
      <c r="E948" s="198"/>
      <c r="F948" s="235">
        <f>F949</f>
        <v>4255119.6399999997</v>
      </c>
      <c r="G948" s="216">
        <f t="shared" ref="G948:AG948" si="445">G949</f>
        <v>0</v>
      </c>
      <c r="H948" s="216">
        <f t="shared" si="445"/>
        <v>0</v>
      </c>
      <c r="I948" s="216">
        <f t="shared" si="445"/>
        <v>0</v>
      </c>
      <c r="J948" s="216">
        <f t="shared" si="445"/>
        <v>0</v>
      </c>
      <c r="K948" s="216">
        <f t="shared" si="445"/>
        <v>0</v>
      </c>
      <c r="L948" s="216">
        <f t="shared" si="445"/>
        <v>0</v>
      </c>
      <c r="M948" s="236">
        <f t="shared" si="445"/>
        <v>0</v>
      </c>
      <c r="N948" s="216">
        <f t="shared" si="445"/>
        <v>0</v>
      </c>
      <c r="O948" s="216">
        <f t="shared" si="445"/>
        <v>543.4</v>
      </c>
      <c r="P948" s="216">
        <f t="shared" si="445"/>
        <v>4192236.1</v>
      </c>
      <c r="Q948" s="216">
        <f t="shared" si="445"/>
        <v>0</v>
      </c>
      <c r="R948" s="216">
        <f t="shared" si="445"/>
        <v>0</v>
      </c>
      <c r="S948" s="216">
        <f t="shared" si="445"/>
        <v>0</v>
      </c>
      <c r="T948" s="216">
        <f t="shared" si="445"/>
        <v>0</v>
      </c>
      <c r="U948" s="216">
        <f t="shared" si="445"/>
        <v>0</v>
      </c>
      <c r="V948" s="216">
        <f t="shared" si="445"/>
        <v>0</v>
      </c>
      <c r="W948" s="216">
        <f t="shared" si="445"/>
        <v>0</v>
      </c>
      <c r="X948" s="216">
        <f t="shared" si="445"/>
        <v>0</v>
      </c>
      <c r="Y948" s="216">
        <f t="shared" si="445"/>
        <v>0</v>
      </c>
      <c r="Z948" s="216">
        <f t="shared" si="445"/>
        <v>0</v>
      </c>
      <c r="AA948" s="216">
        <f t="shared" si="445"/>
        <v>0</v>
      </c>
      <c r="AB948" s="216">
        <f t="shared" si="445"/>
        <v>0</v>
      </c>
      <c r="AC948" s="216">
        <f t="shared" si="445"/>
        <v>0</v>
      </c>
      <c r="AD948" s="216">
        <f t="shared" si="445"/>
        <v>0</v>
      </c>
      <c r="AE948" s="216">
        <f t="shared" si="445"/>
        <v>62883.54</v>
      </c>
      <c r="AF948" s="216">
        <f t="shared" si="445"/>
        <v>0</v>
      </c>
      <c r="AG948" s="216">
        <f t="shared" si="445"/>
        <v>0</v>
      </c>
      <c r="AH948" s="138" t="s">
        <v>17264</v>
      </c>
      <c r="AI948" s="138" t="s">
        <v>17264</v>
      </c>
      <c r="AJ948" s="138" t="s">
        <v>17264</v>
      </c>
      <c r="AK948" s="159"/>
      <c r="AL948" s="159"/>
      <c r="AM948" s="237"/>
      <c r="AN948" s="159"/>
      <c r="AO948" s="159"/>
      <c r="AT948" s="238"/>
      <c r="AU948" s="239"/>
      <c r="BE948" s="240"/>
      <c r="BQ948" s="240"/>
      <c r="BT948" s="239"/>
      <c r="CG948" s="240"/>
      <c r="CJ948" s="164"/>
      <c r="EB948" s="185"/>
      <c r="ED948" s="239"/>
      <c r="EM948" s="240"/>
      <c r="FA948" s="185"/>
      <c r="FD948" s="239"/>
      <c r="FE948" s="239"/>
      <c r="FN948" s="240"/>
      <c r="GF948" s="241"/>
      <c r="GP948" s="240"/>
      <c r="GR948" s="239"/>
    </row>
    <row r="949" spans="1:213" s="184" customFormat="1" x14ac:dyDescent="0.3">
      <c r="A949" s="118">
        <v>1</v>
      </c>
      <c r="B949" s="242">
        <v>18</v>
      </c>
      <c r="C949" s="242"/>
      <c r="D949" s="234" t="s">
        <v>2637</v>
      </c>
      <c r="E949" s="198"/>
      <c r="F949" s="216">
        <f t="shared" si="439"/>
        <v>4255119.6399999997</v>
      </c>
      <c r="G949" s="216">
        <v>0</v>
      </c>
      <c r="H949" s="216">
        <v>0</v>
      </c>
      <c r="I949" s="216">
        <v>0</v>
      </c>
      <c r="J949" s="216">
        <v>0</v>
      </c>
      <c r="K949" s="216">
        <v>0</v>
      </c>
      <c r="L949" s="216">
        <v>0</v>
      </c>
      <c r="M949" s="236">
        <v>0</v>
      </c>
      <c r="N949" s="216">
        <v>0</v>
      </c>
      <c r="O949" s="216">
        <v>543.4</v>
      </c>
      <c r="P949" s="202">
        <v>4192236.1</v>
      </c>
      <c r="Q949" s="216">
        <v>0</v>
      </c>
      <c r="R949" s="216">
        <v>0</v>
      </c>
      <c r="S949" s="216">
        <v>0</v>
      </c>
      <c r="T949" s="216">
        <v>0</v>
      </c>
      <c r="U949" s="216">
        <v>0</v>
      </c>
      <c r="V949" s="216">
        <v>0</v>
      </c>
      <c r="W949" s="216">
        <v>0</v>
      </c>
      <c r="X949" s="216">
        <v>0</v>
      </c>
      <c r="Y949" s="216">
        <v>0</v>
      </c>
      <c r="Z949" s="216">
        <v>0</v>
      </c>
      <c r="AA949" s="216">
        <v>0</v>
      </c>
      <c r="AB949" s="216">
        <v>0</v>
      </c>
      <c r="AC949" s="216">
        <v>0</v>
      </c>
      <c r="AD949" s="216">
        <v>0</v>
      </c>
      <c r="AE949" s="202">
        <v>62883.54</v>
      </c>
      <c r="AF949" s="178">
        <v>0</v>
      </c>
      <c r="AG949" s="178">
        <v>0</v>
      </c>
      <c r="AH949" s="158" t="s">
        <v>17033</v>
      </c>
      <c r="AI949" s="181">
        <v>2023</v>
      </c>
      <c r="AJ949" s="181">
        <v>2023</v>
      </c>
      <c r="AK949" s="159"/>
      <c r="AL949" s="159"/>
      <c r="AM949" s="237"/>
      <c r="AN949" s="159"/>
      <c r="AO949" s="159"/>
      <c r="AT949" s="238"/>
      <c r="AU949" s="239"/>
      <c r="BE949" s="240"/>
      <c r="BQ949" s="240"/>
      <c r="BT949" s="239"/>
      <c r="CG949" s="240"/>
      <c r="CJ949" s="164"/>
      <c r="EB949" s="185"/>
      <c r="ED949" s="239"/>
      <c r="EM949" s="240"/>
      <c r="FA949" s="185"/>
      <c r="FD949" s="239"/>
      <c r="FE949" s="239"/>
      <c r="FN949" s="240"/>
      <c r="GF949" s="241"/>
      <c r="GP949" s="240"/>
      <c r="GR949" s="239"/>
    </row>
    <row r="950" spans="1:213" s="184" customFormat="1" x14ac:dyDescent="0.3">
      <c r="A950" s="118"/>
      <c r="B950" s="196" t="s">
        <v>312</v>
      </c>
      <c r="C950" s="196"/>
      <c r="D950" s="234"/>
      <c r="E950" s="198"/>
      <c r="F950" s="235">
        <f>F951</f>
        <v>4247845.5999999996</v>
      </c>
      <c r="G950" s="216">
        <f t="shared" ref="G950:AG950" si="446">G951</f>
        <v>0</v>
      </c>
      <c r="H950" s="216">
        <f t="shared" si="446"/>
        <v>0</v>
      </c>
      <c r="I950" s="216">
        <f t="shared" si="446"/>
        <v>0</v>
      </c>
      <c r="J950" s="216">
        <f t="shared" si="446"/>
        <v>0</v>
      </c>
      <c r="K950" s="216">
        <f t="shared" si="446"/>
        <v>0</v>
      </c>
      <c r="L950" s="216">
        <f t="shared" si="446"/>
        <v>0</v>
      </c>
      <c r="M950" s="236">
        <f t="shared" si="446"/>
        <v>0</v>
      </c>
      <c r="N950" s="216">
        <f t="shared" si="446"/>
        <v>0</v>
      </c>
      <c r="O950" s="216">
        <f t="shared" si="446"/>
        <v>574.70000000000005</v>
      </c>
      <c r="P950" s="216">
        <f t="shared" si="446"/>
        <v>4185069.56</v>
      </c>
      <c r="Q950" s="216">
        <f t="shared" si="446"/>
        <v>0</v>
      </c>
      <c r="R950" s="216">
        <f t="shared" si="446"/>
        <v>0</v>
      </c>
      <c r="S950" s="216">
        <f t="shared" si="446"/>
        <v>0</v>
      </c>
      <c r="T950" s="216">
        <f t="shared" si="446"/>
        <v>0</v>
      </c>
      <c r="U950" s="216">
        <f t="shared" si="446"/>
        <v>0</v>
      </c>
      <c r="V950" s="216">
        <f t="shared" si="446"/>
        <v>0</v>
      </c>
      <c r="W950" s="216">
        <f t="shared" si="446"/>
        <v>0</v>
      </c>
      <c r="X950" s="216">
        <f t="shared" si="446"/>
        <v>0</v>
      </c>
      <c r="Y950" s="216">
        <f t="shared" si="446"/>
        <v>0</v>
      </c>
      <c r="Z950" s="216">
        <f t="shared" si="446"/>
        <v>0</v>
      </c>
      <c r="AA950" s="216">
        <f t="shared" si="446"/>
        <v>0</v>
      </c>
      <c r="AB950" s="216">
        <f t="shared" si="446"/>
        <v>0</v>
      </c>
      <c r="AC950" s="216">
        <f t="shared" si="446"/>
        <v>0</v>
      </c>
      <c r="AD950" s="216">
        <f t="shared" si="446"/>
        <v>0</v>
      </c>
      <c r="AE950" s="216">
        <f>AE951</f>
        <v>62776.04</v>
      </c>
      <c r="AF950" s="216">
        <f t="shared" si="446"/>
        <v>0</v>
      </c>
      <c r="AG950" s="216">
        <f t="shared" si="446"/>
        <v>0</v>
      </c>
      <c r="AH950" s="138" t="s">
        <v>17264</v>
      </c>
      <c r="AI950" s="138" t="s">
        <v>17264</v>
      </c>
      <c r="AJ950" s="138" t="s">
        <v>17264</v>
      </c>
      <c r="AK950" s="159"/>
      <c r="AL950" s="159"/>
      <c r="AM950" s="237"/>
      <c r="AN950" s="159"/>
      <c r="AO950" s="159"/>
      <c r="AT950" s="238"/>
      <c r="AU950" s="239"/>
      <c r="BE950" s="240"/>
      <c r="BQ950" s="240"/>
      <c r="BT950" s="239"/>
      <c r="CG950" s="240"/>
      <c r="CJ950" s="164"/>
      <c r="EB950" s="185"/>
      <c r="ED950" s="239"/>
      <c r="EM950" s="240"/>
      <c r="FA950" s="185"/>
      <c r="FD950" s="239"/>
      <c r="FE950" s="239"/>
      <c r="FN950" s="240"/>
      <c r="GF950" s="241"/>
      <c r="GP950" s="240"/>
      <c r="GR950" s="239"/>
    </row>
    <row r="951" spans="1:213" s="184" customFormat="1" x14ac:dyDescent="0.3">
      <c r="A951" s="118">
        <v>1</v>
      </c>
      <c r="B951" s="242">
        <v>19</v>
      </c>
      <c r="C951" s="242"/>
      <c r="D951" s="234" t="s">
        <v>16830</v>
      </c>
      <c r="E951" s="198"/>
      <c r="F951" s="216">
        <f t="shared" si="439"/>
        <v>4247845.5999999996</v>
      </c>
      <c r="G951" s="216">
        <v>0</v>
      </c>
      <c r="H951" s="216">
        <v>0</v>
      </c>
      <c r="I951" s="216">
        <v>0</v>
      </c>
      <c r="J951" s="216">
        <v>0</v>
      </c>
      <c r="K951" s="216">
        <v>0</v>
      </c>
      <c r="L951" s="216">
        <v>0</v>
      </c>
      <c r="M951" s="236">
        <v>0</v>
      </c>
      <c r="N951" s="216">
        <v>0</v>
      </c>
      <c r="O951" s="216">
        <v>574.70000000000005</v>
      </c>
      <c r="P951" s="202">
        <v>4185069.56</v>
      </c>
      <c r="Q951" s="216">
        <v>0</v>
      </c>
      <c r="R951" s="216">
        <v>0</v>
      </c>
      <c r="S951" s="216">
        <v>0</v>
      </c>
      <c r="T951" s="216">
        <v>0</v>
      </c>
      <c r="U951" s="216">
        <v>0</v>
      </c>
      <c r="V951" s="216">
        <v>0</v>
      </c>
      <c r="W951" s="216">
        <v>0</v>
      </c>
      <c r="X951" s="216">
        <v>0</v>
      </c>
      <c r="Y951" s="216">
        <v>0</v>
      </c>
      <c r="Z951" s="216">
        <v>0</v>
      </c>
      <c r="AA951" s="216">
        <v>0</v>
      </c>
      <c r="AB951" s="216">
        <v>0</v>
      </c>
      <c r="AC951" s="216">
        <v>0</v>
      </c>
      <c r="AD951" s="216">
        <v>0</v>
      </c>
      <c r="AE951" s="162">
        <v>62776.04</v>
      </c>
      <c r="AF951" s="178">
        <v>0</v>
      </c>
      <c r="AG951" s="178">
        <v>0</v>
      </c>
      <c r="AH951" s="158" t="s">
        <v>17033</v>
      </c>
      <c r="AI951" s="181">
        <v>2023</v>
      </c>
      <c r="AJ951" s="181">
        <v>2023</v>
      </c>
      <c r="AK951" s="159"/>
      <c r="AL951" s="159"/>
      <c r="AM951" s="237"/>
      <c r="AN951" s="159"/>
      <c r="AO951" s="159"/>
      <c r="AT951" s="238"/>
      <c r="AU951" s="239"/>
      <c r="BE951" s="240"/>
      <c r="BQ951" s="240"/>
      <c r="BT951" s="239"/>
      <c r="CG951" s="240"/>
      <c r="CJ951" s="164"/>
      <c r="EB951" s="185"/>
      <c r="ED951" s="239"/>
      <c r="EM951" s="240"/>
      <c r="FA951" s="185"/>
      <c r="FD951" s="239"/>
      <c r="FE951" s="239"/>
      <c r="FN951" s="240"/>
      <c r="GF951" s="241"/>
      <c r="GP951" s="240"/>
      <c r="GR951" s="239"/>
    </row>
    <row r="952" spans="1:213" s="184" customFormat="1" x14ac:dyDescent="0.3">
      <c r="A952" s="118"/>
      <c r="B952" s="196" t="s">
        <v>17383</v>
      </c>
      <c r="C952" s="196"/>
      <c r="D952" s="234"/>
      <c r="E952" s="198"/>
      <c r="F952" s="235">
        <f>F953</f>
        <v>6417336.3400000008</v>
      </c>
      <c r="G952" s="216">
        <f t="shared" ref="G952:AG952" si="447">G953</f>
        <v>0</v>
      </c>
      <c r="H952" s="216">
        <f t="shared" si="447"/>
        <v>0</v>
      </c>
      <c r="I952" s="216">
        <f t="shared" si="447"/>
        <v>0</v>
      </c>
      <c r="J952" s="216">
        <f t="shared" si="447"/>
        <v>0</v>
      </c>
      <c r="K952" s="216">
        <f t="shared" si="447"/>
        <v>0</v>
      </c>
      <c r="L952" s="216">
        <f t="shared" si="447"/>
        <v>0</v>
      </c>
      <c r="M952" s="236">
        <f t="shared" si="447"/>
        <v>0</v>
      </c>
      <c r="N952" s="216">
        <f t="shared" si="447"/>
        <v>0</v>
      </c>
      <c r="O952" s="216">
        <f t="shared" si="447"/>
        <v>990</v>
      </c>
      <c r="P952" s="216">
        <f t="shared" si="447"/>
        <v>6322498.8600000003</v>
      </c>
      <c r="Q952" s="216">
        <f t="shared" si="447"/>
        <v>0</v>
      </c>
      <c r="R952" s="216">
        <f t="shared" si="447"/>
        <v>0</v>
      </c>
      <c r="S952" s="216">
        <f t="shared" si="447"/>
        <v>0</v>
      </c>
      <c r="T952" s="216">
        <f t="shared" si="447"/>
        <v>0</v>
      </c>
      <c r="U952" s="216">
        <f t="shared" si="447"/>
        <v>0</v>
      </c>
      <c r="V952" s="216">
        <f t="shared" si="447"/>
        <v>0</v>
      </c>
      <c r="W952" s="216">
        <f t="shared" si="447"/>
        <v>0</v>
      </c>
      <c r="X952" s="216">
        <f t="shared" si="447"/>
        <v>0</v>
      </c>
      <c r="Y952" s="216">
        <f t="shared" si="447"/>
        <v>0</v>
      </c>
      <c r="Z952" s="216">
        <f t="shared" si="447"/>
        <v>0</v>
      </c>
      <c r="AA952" s="216">
        <f t="shared" si="447"/>
        <v>0</v>
      </c>
      <c r="AB952" s="216">
        <f t="shared" si="447"/>
        <v>0</v>
      </c>
      <c r="AC952" s="216">
        <f t="shared" si="447"/>
        <v>0</v>
      </c>
      <c r="AD952" s="216">
        <f t="shared" si="447"/>
        <v>0</v>
      </c>
      <c r="AE952" s="216">
        <f t="shared" si="447"/>
        <v>94837.48</v>
      </c>
      <c r="AF952" s="216">
        <f t="shared" si="447"/>
        <v>0</v>
      </c>
      <c r="AG952" s="216">
        <f t="shared" si="447"/>
        <v>0</v>
      </c>
      <c r="AH952" s="138" t="s">
        <v>17264</v>
      </c>
      <c r="AI952" s="138" t="s">
        <v>17264</v>
      </c>
      <c r="AJ952" s="138" t="s">
        <v>17264</v>
      </c>
      <c r="AK952" s="159"/>
      <c r="AL952" s="159"/>
      <c r="AM952" s="237"/>
      <c r="AN952" s="159"/>
      <c r="AO952" s="159"/>
      <c r="AT952" s="238"/>
      <c r="AU952" s="239"/>
      <c r="BE952" s="240"/>
      <c r="BQ952" s="240"/>
      <c r="BT952" s="239"/>
      <c r="CG952" s="240"/>
      <c r="CJ952" s="164"/>
      <c r="EB952" s="185"/>
      <c r="ED952" s="239"/>
      <c r="EM952" s="240"/>
      <c r="FA952" s="185"/>
      <c r="FD952" s="239"/>
      <c r="FE952" s="239"/>
      <c r="FN952" s="240"/>
      <c r="GF952" s="241"/>
      <c r="GP952" s="240"/>
      <c r="GR952" s="239"/>
    </row>
    <row r="953" spans="1:213" s="184" customFormat="1" x14ac:dyDescent="0.3">
      <c r="A953" s="118">
        <v>1</v>
      </c>
      <c r="B953" s="242">
        <v>20</v>
      </c>
      <c r="C953" s="242"/>
      <c r="D953" s="234" t="s">
        <v>9980</v>
      </c>
      <c r="E953" s="198"/>
      <c r="F953" s="216">
        <f t="shared" si="439"/>
        <v>6417336.3400000008</v>
      </c>
      <c r="G953" s="216">
        <v>0</v>
      </c>
      <c r="H953" s="216">
        <v>0</v>
      </c>
      <c r="I953" s="216">
        <v>0</v>
      </c>
      <c r="J953" s="216">
        <v>0</v>
      </c>
      <c r="K953" s="216">
        <v>0</v>
      </c>
      <c r="L953" s="216">
        <v>0</v>
      </c>
      <c r="M953" s="236">
        <v>0</v>
      </c>
      <c r="N953" s="216">
        <v>0</v>
      </c>
      <c r="O953" s="216">
        <v>990</v>
      </c>
      <c r="P953" s="202">
        <v>6322498.8600000003</v>
      </c>
      <c r="Q953" s="216">
        <v>0</v>
      </c>
      <c r="R953" s="216">
        <v>0</v>
      </c>
      <c r="S953" s="216">
        <v>0</v>
      </c>
      <c r="T953" s="216">
        <v>0</v>
      </c>
      <c r="U953" s="216">
        <v>0</v>
      </c>
      <c r="V953" s="216">
        <v>0</v>
      </c>
      <c r="W953" s="216">
        <v>0</v>
      </c>
      <c r="X953" s="216">
        <v>0</v>
      </c>
      <c r="Y953" s="216">
        <v>0</v>
      </c>
      <c r="Z953" s="216">
        <v>0</v>
      </c>
      <c r="AA953" s="216">
        <v>0</v>
      </c>
      <c r="AB953" s="216">
        <v>0</v>
      </c>
      <c r="AC953" s="216">
        <v>0</v>
      </c>
      <c r="AD953" s="216">
        <v>0</v>
      </c>
      <c r="AE953" s="162">
        <v>94837.48</v>
      </c>
      <c r="AF953" s="178">
        <v>0</v>
      </c>
      <c r="AG953" s="178">
        <v>0</v>
      </c>
      <c r="AH953" s="158" t="s">
        <v>17033</v>
      </c>
      <c r="AI953" s="181">
        <v>2023</v>
      </c>
      <c r="AJ953" s="181">
        <v>2023</v>
      </c>
      <c r="AK953" s="159"/>
      <c r="AL953" s="159"/>
      <c r="AM953" s="237"/>
      <c r="AN953" s="159"/>
      <c r="AO953" s="159"/>
      <c r="AT953" s="238"/>
      <c r="AU953" s="239"/>
      <c r="BE953" s="240"/>
      <c r="BQ953" s="240"/>
      <c r="BT953" s="239"/>
      <c r="CG953" s="240"/>
      <c r="CJ953" s="164"/>
      <c r="EB953" s="185"/>
      <c r="ED953" s="239"/>
      <c r="EM953" s="240"/>
      <c r="FA953" s="185"/>
      <c r="FD953" s="239"/>
      <c r="FE953" s="239"/>
      <c r="FN953" s="240"/>
      <c r="GF953" s="241"/>
      <c r="GP953" s="240"/>
      <c r="GR953" s="239"/>
    </row>
    <row r="954" spans="1:213" s="184" customFormat="1" x14ac:dyDescent="0.3">
      <c r="A954" s="118"/>
      <c r="B954" s="196" t="s">
        <v>17384</v>
      </c>
      <c r="C954" s="196"/>
      <c r="D954" s="234"/>
      <c r="E954" s="198"/>
      <c r="F954" s="235">
        <f>F955</f>
        <v>5128251.24</v>
      </c>
      <c r="G954" s="216">
        <f t="shared" ref="G954:AG954" si="448">G955</f>
        <v>0</v>
      </c>
      <c r="H954" s="216">
        <f t="shared" si="448"/>
        <v>0</v>
      </c>
      <c r="I954" s="216">
        <f t="shared" si="448"/>
        <v>0</v>
      </c>
      <c r="J954" s="216">
        <f t="shared" si="448"/>
        <v>0</v>
      </c>
      <c r="K954" s="216">
        <f t="shared" si="448"/>
        <v>0</v>
      </c>
      <c r="L954" s="216">
        <f t="shared" si="448"/>
        <v>0</v>
      </c>
      <c r="M954" s="236">
        <f t="shared" si="448"/>
        <v>0</v>
      </c>
      <c r="N954" s="216">
        <f t="shared" si="448"/>
        <v>0</v>
      </c>
      <c r="O954" s="216">
        <f t="shared" si="448"/>
        <v>640</v>
      </c>
      <c r="P954" s="216">
        <f t="shared" si="448"/>
        <v>5052464.28</v>
      </c>
      <c r="Q954" s="216">
        <f t="shared" si="448"/>
        <v>0</v>
      </c>
      <c r="R954" s="216">
        <f t="shared" si="448"/>
        <v>0</v>
      </c>
      <c r="S954" s="216">
        <f t="shared" si="448"/>
        <v>0</v>
      </c>
      <c r="T954" s="216">
        <f t="shared" si="448"/>
        <v>0</v>
      </c>
      <c r="U954" s="216">
        <f t="shared" si="448"/>
        <v>0</v>
      </c>
      <c r="V954" s="216">
        <f t="shared" si="448"/>
        <v>0</v>
      </c>
      <c r="W954" s="216">
        <f t="shared" si="448"/>
        <v>0</v>
      </c>
      <c r="X954" s="216">
        <f t="shared" si="448"/>
        <v>0</v>
      </c>
      <c r="Y954" s="216">
        <f t="shared" si="448"/>
        <v>0</v>
      </c>
      <c r="Z954" s="216">
        <f t="shared" si="448"/>
        <v>0</v>
      </c>
      <c r="AA954" s="216">
        <f t="shared" si="448"/>
        <v>0</v>
      </c>
      <c r="AB954" s="216">
        <f t="shared" si="448"/>
        <v>0</v>
      </c>
      <c r="AC954" s="216">
        <f t="shared" si="448"/>
        <v>0</v>
      </c>
      <c r="AD954" s="216">
        <f t="shared" si="448"/>
        <v>0</v>
      </c>
      <c r="AE954" s="216">
        <f t="shared" si="448"/>
        <v>75786.960000000006</v>
      </c>
      <c r="AF954" s="216">
        <f t="shared" si="448"/>
        <v>0</v>
      </c>
      <c r="AG954" s="216">
        <f t="shared" si="448"/>
        <v>0</v>
      </c>
      <c r="AH954" s="138" t="s">
        <v>17264</v>
      </c>
      <c r="AI954" s="138" t="s">
        <v>17264</v>
      </c>
      <c r="AJ954" s="138" t="s">
        <v>17264</v>
      </c>
      <c r="AK954" s="159"/>
      <c r="AL954" s="159"/>
      <c r="AM954" s="237"/>
      <c r="AN954" s="159"/>
      <c r="AO954" s="159"/>
      <c r="AT954" s="238"/>
      <c r="AU954" s="239"/>
      <c r="BE954" s="240"/>
      <c r="BQ954" s="240"/>
      <c r="BT954" s="239"/>
      <c r="CG954" s="240"/>
      <c r="CJ954" s="164"/>
      <c r="EB954" s="185"/>
      <c r="ED954" s="239"/>
      <c r="EM954" s="240"/>
      <c r="FA954" s="185"/>
      <c r="FD954" s="239"/>
      <c r="FE954" s="239"/>
      <c r="FN954" s="240"/>
      <c r="GF954" s="241"/>
      <c r="GP954" s="240"/>
      <c r="GR954" s="239"/>
    </row>
    <row r="955" spans="1:213" s="184" customFormat="1" x14ac:dyDescent="0.3">
      <c r="A955" s="118">
        <v>1</v>
      </c>
      <c r="B955" s="242">
        <v>21</v>
      </c>
      <c r="C955" s="242"/>
      <c r="D955" s="234" t="s">
        <v>2290</v>
      </c>
      <c r="E955" s="198"/>
      <c r="F955" s="216">
        <f t="shared" si="439"/>
        <v>5128251.24</v>
      </c>
      <c r="G955" s="216">
        <v>0</v>
      </c>
      <c r="H955" s="216">
        <v>0</v>
      </c>
      <c r="I955" s="216">
        <v>0</v>
      </c>
      <c r="J955" s="216">
        <v>0</v>
      </c>
      <c r="K955" s="216">
        <v>0</v>
      </c>
      <c r="L955" s="216">
        <v>0</v>
      </c>
      <c r="M955" s="236">
        <v>0</v>
      </c>
      <c r="N955" s="216">
        <v>0</v>
      </c>
      <c r="O955" s="216">
        <v>640</v>
      </c>
      <c r="P955" s="202">
        <v>5052464.28</v>
      </c>
      <c r="Q955" s="216">
        <v>0</v>
      </c>
      <c r="R955" s="216">
        <v>0</v>
      </c>
      <c r="S955" s="216">
        <v>0</v>
      </c>
      <c r="T955" s="216">
        <v>0</v>
      </c>
      <c r="U955" s="216">
        <v>0</v>
      </c>
      <c r="V955" s="216">
        <v>0</v>
      </c>
      <c r="W955" s="216">
        <v>0</v>
      </c>
      <c r="X955" s="216">
        <v>0</v>
      </c>
      <c r="Y955" s="216">
        <v>0</v>
      </c>
      <c r="Z955" s="216">
        <v>0</v>
      </c>
      <c r="AA955" s="216">
        <v>0</v>
      </c>
      <c r="AB955" s="216">
        <v>0</v>
      </c>
      <c r="AC955" s="216">
        <v>0</v>
      </c>
      <c r="AD955" s="216">
        <v>0</v>
      </c>
      <c r="AE955" s="162">
        <v>75786.960000000006</v>
      </c>
      <c r="AF955" s="178">
        <v>0</v>
      </c>
      <c r="AG955" s="178">
        <v>0</v>
      </c>
      <c r="AH955" s="158" t="s">
        <v>17033</v>
      </c>
      <c r="AI955" s="181">
        <v>2023</v>
      </c>
      <c r="AJ955" s="181">
        <v>2023</v>
      </c>
      <c r="AK955" s="159"/>
      <c r="AL955" s="159"/>
      <c r="AM955" s="237"/>
      <c r="AN955" s="159"/>
      <c r="AO955" s="159"/>
      <c r="AT955" s="238"/>
      <c r="AU955" s="239"/>
      <c r="BE955" s="240"/>
      <c r="BQ955" s="240"/>
      <c r="BT955" s="239"/>
      <c r="CG955" s="240"/>
      <c r="CJ955" s="164"/>
      <c r="EB955" s="185"/>
      <c r="ED955" s="239"/>
      <c r="EM955" s="240"/>
      <c r="FA955" s="185"/>
      <c r="FD955" s="239"/>
      <c r="FE955" s="239"/>
      <c r="FN955" s="240"/>
      <c r="GF955" s="241"/>
      <c r="GP955" s="240"/>
      <c r="GR955" s="239"/>
    </row>
    <row r="956" spans="1:213" s="184" customFormat="1" x14ac:dyDescent="0.3">
      <c r="A956" s="118"/>
      <c r="B956" s="196" t="s">
        <v>2946</v>
      </c>
      <c r="C956" s="196"/>
      <c r="D956" s="234"/>
      <c r="E956" s="198"/>
      <c r="F956" s="235">
        <f>F957</f>
        <v>5889323.6299999999</v>
      </c>
      <c r="G956" s="216">
        <f t="shared" ref="G956:AG956" si="449">G957</f>
        <v>0</v>
      </c>
      <c r="H956" s="216">
        <f t="shared" si="449"/>
        <v>0</v>
      </c>
      <c r="I956" s="216">
        <f t="shared" si="449"/>
        <v>0</v>
      </c>
      <c r="J956" s="216">
        <f t="shared" si="449"/>
        <v>0</v>
      </c>
      <c r="K956" s="216">
        <f t="shared" si="449"/>
        <v>0</v>
      </c>
      <c r="L956" s="216">
        <f t="shared" si="449"/>
        <v>0</v>
      </c>
      <c r="M956" s="236">
        <f t="shared" si="449"/>
        <v>0</v>
      </c>
      <c r="N956" s="216">
        <f t="shared" si="449"/>
        <v>0</v>
      </c>
      <c r="O956" s="216">
        <f t="shared" si="449"/>
        <v>0</v>
      </c>
      <c r="P956" s="216">
        <f t="shared" si="449"/>
        <v>0</v>
      </c>
      <c r="Q956" s="216">
        <f t="shared" si="449"/>
        <v>0</v>
      </c>
      <c r="R956" s="216">
        <f t="shared" si="449"/>
        <v>0</v>
      </c>
      <c r="S956" s="216">
        <f t="shared" si="449"/>
        <v>0</v>
      </c>
      <c r="T956" s="216">
        <f t="shared" si="449"/>
        <v>0</v>
      </c>
      <c r="U956" s="216">
        <f t="shared" si="449"/>
        <v>0</v>
      </c>
      <c r="V956" s="216">
        <f t="shared" si="449"/>
        <v>0</v>
      </c>
      <c r="W956" s="216">
        <f t="shared" si="449"/>
        <v>5802289.29</v>
      </c>
      <c r="X956" s="216">
        <f t="shared" si="449"/>
        <v>0</v>
      </c>
      <c r="Y956" s="216">
        <f t="shared" si="449"/>
        <v>0</v>
      </c>
      <c r="Z956" s="216">
        <f t="shared" si="449"/>
        <v>0</v>
      </c>
      <c r="AA956" s="216">
        <f t="shared" si="449"/>
        <v>0</v>
      </c>
      <c r="AB956" s="216">
        <f t="shared" si="449"/>
        <v>0</v>
      </c>
      <c r="AC956" s="216">
        <f t="shared" si="449"/>
        <v>0</v>
      </c>
      <c r="AD956" s="216">
        <f t="shared" si="449"/>
        <v>0</v>
      </c>
      <c r="AE956" s="216">
        <f t="shared" si="449"/>
        <v>87034.34</v>
      </c>
      <c r="AF956" s="216">
        <f t="shared" si="449"/>
        <v>0</v>
      </c>
      <c r="AG956" s="216">
        <f t="shared" si="449"/>
        <v>0</v>
      </c>
      <c r="AH956" s="138" t="s">
        <v>17264</v>
      </c>
      <c r="AI956" s="138" t="s">
        <v>17264</v>
      </c>
      <c r="AJ956" s="138" t="s">
        <v>17264</v>
      </c>
      <c r="AK956" s="159"/>
      <c r="AL956" s="159"/>
      <c r="AM956" s="237"/>
      <c r="AN956" s="159"/>
      <c r="AO956" s="159"/>
      <c r="AT956" s="238"/>
      <c r="AU956" s="239"/>
      <c r="BE956" s="240"/>
      <c r="BQ956" s="240"/>
      <c r="BT956" s="239"/>
      <c r="CG956" s="240"/>
      <c r="CJ956" s="164"/>
      <c r="EB956" s="185"/>
      <c r="ED956" s="239"/>
      <c r="EM956" s="240"/>
      <c r="FA956" s="185"/>
      <c r="FD956" s="239"/>
      <c r="FE956" s="239"/>
      <c r="FN956" s="240"/>
      <c r="GF956" s="241"/>
      <c r="GP956" s="240"/>
      <c r="GR956" s="239"/>
    </row>
    <row r="957" spans="1:213" s="184" customFormat="1" x14ac:dyDescent="0.3">
      <c r="A957" s="118">
        <v>1</v>
      </c>
      <c r="B957" s="242">
        <v>22</v>
      </c>
      <c r="C957" s="242"/>
      <c r="D957" s="234" t="s">
        <v>10982</v>
      </c>
      <c r="E957" s="197"/>
      <c r="F957" s="216">
        <f t="shared" si="439"/>
        <v>5889323.6299999999</v>
      </c>
      <c r="G957" s="216">
        <v>0</v>
      </c>
      <c r="H957" s="216">
        <v>0</v>
      </c>
      <c r="I957" s="216">
        <v>0</v>
      </c>
      <c r="J957" s="216">
        <v>0</v>
      </c>
      <c r="K957" s="216">
        <v>0</v>
      </c>
      <c r="L957" s="216">
        <v>0</v>
      </c>
      <c r="M957" s="236">
        <v>0</v>
      </c>
      <c r="N957" s="216">
        <v>0</v>
      </c>
      <c r="O957" s="216">
        <v>0</v>
      </c>
      <c r="P957" s="202">
        <v>0</v>
      </c>
      <c r="Q957" s="216">
        <v>0</v>
      </c>
      <c r="R957" s="216">
        <v>0</v>
      </c>
      <c r="S957" s="216">
        <v>0</v>
      </c>
      <c r="T957" s="216">
        <v>0</v>
      </c>
      <c r="U957" s="216">
        <v>0</v>
      </c>
      <c r="V957" s="216">
        <v>0</v>
      </c>
      <c r="W957" s="202">
        <v>5802289.29</v>
      </c>
      <c r="X957" s="216">
        <v>0</v>
      </c>
      <c r="Y957" s="216">
        <v>0</v>
      </c>
      <c r="Z957" s="216">
        <v>0</v>
      </c>
      <c r="AA957" s="216">
        <v>0</v>
      </c>
      <c r="AB957" s="216">
        <v>0</v>
      </c>
      <c r="AC957" s="216">
        <v>0</v>
      </c>
      <c r="AD957" s="216">
        <v>0</v>
      </c>
      <c r="AE957" s="202">
        <v>87034.34</v>
      </c>
      <c r="AF957" s="178">
        <v>0</v>
      </c>
      <c r="AG957" s="178">
        <v>0</v>
      </c>
      <c r="AH957" s="158" t="s">
        <v>17033</v>
      </c>
      <c r="AI957" s="181">
        <v>2023</v>
      </c>
      <c r="AJ957" s="181">
        <v>2023</v>
      </c>
      <c r="AK957" s="159"/>
      <c r="AL957" s="159"/>
      <c r="AM957" s="237"/>
      <c r="AN957" s="159"/>
      <c r="AO957" s="159"/>
      <c r="AT957" s="238"/>
      <c r="AU957" s="239"/>
      <c r="BE957" s="240"/>
      <c r="BQ957" s="240"/>
      <c r="BT957" s="239"/>
      <c r="CG957" s="240"/>
      <c r="CJ957" s="164"/>
      <c r="EB957" s="185"/>
      <c r="ED957" s="239"/>
      <c r="EM957" s="240"/>
      <c r="FA957" s="185"/>
      <c r="FD957" s="239"/>
      <c r="FE957" s="239"/>
      <c r="FN957" s="240"/>
      <c r="GF957" s="241"/>
      <c r="GP957" s="240"/>
      <c r="GR957" s="239"/>
    </row>
    <row r="958" spans="1:213" x14ac:dyDescent="0.3">
      <c r="A958" s="118">
        <v>1</v>
      </c>
      <c r="B958" s="253" t="s">
        <v>17365</v>
      </c>
      <c r="C958" s="254"/>
      <c r="D958" s="254"/>
      <c r="E958" s="254"/>
      <c r="F958" s="254"/>
      <c r="G958" s="254"/>
      <c r="H958" s="254"/>
      <c r="I958" s="254"/>
      <c r="J958" s="254"/>
      <c r="K958" s="254"/>
      <c r="L958" s="254"/>
      <c r="M958" s="254"/>
      <c r="N958" s="254"/>
      <c r="O958" s="254"/>
      <c r="P958" s="254"/>
      <c r="Q958" s="254"/>
      <c r="R958" s="254"/>
      <c r="S958" s="254"/>
      <c r="T958" s="254"/>
      <c r="U958" s="254"/>
      <c r="V958" s="254"/>
      <c r="W958" s="254"/>
      <c r="X958" s="254"/>
      <c r="Y958" s="254"/>
      <c r="Z958" s="254"/>
      <c r="AA958" s="254"/>
      <c r="AB958" s="254"/>
      <c r="AC958" s="254"/>
      <c r="AD958" s="254"/>
      <c r="AE958" s="254"/>
      <c r="AF958" s="254"/>
      <c r="AG958" s="254"/>
      <c r="AH958" s="254"/>
      <c r="AI958" s="254"/>
      <c r="AJ958" s="254"/>
      <c r="BA958" s="169"/>
      <c r="BO958" s="118" t="s">
        <v>3935</v>
      </c>
      <c r="BP958" s="118" t="s">
        <v>3043</v>
      </c>
      <c r="BQ958" s="118" t="s">
        <v>2983</v>
      </c>
      <c r="BW958" s="118" t="s">
        <v>3935</v>
      </c>
      <c r="BX958" s="118" t="s">
        <v>3043</v>
      </c>
      <c r="BY958" s="118" t="s">
        <v>2983</v>
      </c>
    </row>
    <row r="959" spans="1:213" x14ac:dyDescent="0.3">
      <c r="A959" s="118">
        <v>1</v>
      </c>
      <c r="B959" s="196" t="s">
        <v>17267</v>
      </c>
      <c r="C959" s="196"/>
      <c r="D959" s="196"/>
      <c r="E959" s="197"/>
      <c r="F959" s="161">
        <f>F960</f>
        <v>29722927</v>
      </c>
      <c r="G959" s="162">
        <f t="shared" ref="G959:AF959" si="450">G960</f>
        <v>0</v>
      </c>
      <c r="H959" s="162">
        <f t="shared" si="450"/>
        <v>0</v>
      </c>
      <c r="I959" s="162">
        <f t="shared" si="450"/>
        <v>0</v>
      </c>
      <c r="J959" s="162">
        <f t="shared" si="450"/>
        <v>0</v>
      </c>
      <c r="K959" s="162">
        <f t="shared" si="450"/>
        <v>0</v>
      </c>
      <c r="L959" s="162">
        <f t="shared" si="450"/>
        <v>0</v>
      </c>
      <c r="M959" s="163">
        <f t="shared" si="450"/>
        <v>11</v>
      </c>
      <c r="N959" s="162">
        <f t="shared" si="450"/>
        <v>29722927</v>
      </c>
      <c r="O959" s="162">
        <f t="shared" si="450"/>
        <v>0</v>
      </c>
      <c r="P959" s="162">
        <f t="shared" si="450"/>
        <v>0</v>
      </c>
      <c r="Q959" s="162">
        <f t="shared" si="450"/>
        <v>0</v>
      </c>
      <c r="R959" s="162">
        <f t="shared" si="450"/>
        <v>0</v>
      </c>
      <c r="S959" s="162">
        <f t="shared" si="450"/>
        <v>0</v>
      </c>
      <c r="T959" s="162">
        <f t="shared" si="450"/>
        <v>0</v>
      </c>
      <c r="U959" s="162">
        <f t="shared" si="450"/>
        <v>0</v>
      </c>
      <c r="V959" s="162">
        <f t="shared" si="450"/>
        <v>0</v>
      </c>
      <c r="W959" s="162">
        <f t="shared" si="450"/>
        <v>0</v>
      </c>
      <c r="X959" s="162">
        <f t="shared" si="450"/>
        <v>0</v>
      </c>
      <c r="Y959" s="162">
        <f t="shared" si="450"/>
        <v>0</v>
      </c>
      <c r="Z959" s="162">
        <f t="shared" si="450"/>
        <v>0</v>
      </c>
      <c r="AA959" s="162">
        <f t="shared" si="450"/>
        <v>0</v>
      </c>
      <c r="AB959" s="162">
        <f t="shared" si="450"/>
        <v>0</v>
      </c>
      <c r="AC959" s="162">
        <f t="shared" si="450"/>
        <v>0</v>
      </c>
      <c r="AD959" s="162">
        <f t="shared" si="450"/>
        <v>0</v>
      </c>
      <c r="AE959" s="162">
        <f t="shared" si="450"/>
        <v>0</v>
      </c>
      <c r="AF959" s="162">
        <f t="shared" si="450"/>
        <v>0</v>
      </c>
      <c r="AG959" s="162">
        <f>AG960</f>
        <v>0</v>
      </c>
      <c r="AH959" s="138" t="s">
        <v>17264</v>
      </c>
      <c r="AI959" s="138" t="s">
        <v>17264</v>
      </c>
      <c r="AJ959" s="138" t="s">
        <v>17264</v>
      </c>
      <c r="AK959" s="169"/>
      <c r="AL959" s="169"/>
      <c r="AM959" s="169"/>
      <c r="AN959" s="169"/>
      <c r="AO959" s="170"/>
      <c r="AP959" s="170"/>
      <c r="AQ959" s="170"/>
      <c r="AR959" s="170"/>
      <c r="AS959" s="170"/>
      <c r="AT959" s="170"/>
      <c r="AU959" s="170"/>
      <c r="AV959" s="170"/>
      <c r="AW959" s="170"/>
      <c r="AX959" s="170"/>
      <c r="AY959" s="170"/>
      <c r="AZ959" s="171"/>
      <c r="BA959" s="171"/>
      <c r="BB959" s="170"/>
      <c r="BC959" s="170"/>
      <c r="BD959" s="172"/>
      <c r="BE959" s="173"/>
      <c r="BU959" s="118" t="e">
        <f>#REF!=(#REF!+#REF!+F959+G959+H959+K959+M959+O959+Q959+S959+T959+U959+Z959+AA959+AB959+AC959+AD959)</f>
        <v>#REF!</v>
      </c>
      <c r="CJ959" s="164">
        <f t="shared" ref="CJ959:CJ960" si="451">F959-G959-H959-I959-J959-K959-L959-N959-P959-R959-T959-V959-W959-X959-Y959-Z959-AA959-AB959-AC959-AD959-AE959-AF959-AG959</f>
        <v>0</v>
      </c>
      <c r="HD959" s="118" t="s">
        <v>17265</v>
      </c>
      <c r="HE959" s="118">
        <v>53254.36</v>
      </c>
    </row>
    <row r="960" spans="1:213" x14ac:dyDescent="0.3">
      <c r="B960" s="263" t="s">
        <v>17268</v>
      </c>
      <c r="C960" s="263"/>
      <c r="D960" s="263"/>
      <c r="E960" s="264"/>
      <c r="F960" s="265">
        <f>F961+F963+F966</f>
        <v>29722927</v>
      </c>
      <c r="G960" s="189">
        <f t="shared" ref="G960:AG960" si="452">G961+G963+G966</f>
        <v>0</v>
      </c>
      <c r="H960" s="189">
        <f t="shared" si="452"/>
        <v>0</v>
      </c>
      <c r="I960" s="189">
        <f t="shared" si="452"/>
        <v>0</v>
      </c>
      <c r="J960" s="189">
        <f t="shared" si="452"/>
        <v>0</v>
      </c>
      <c r="K960" s="189">
        <f t="shared" si="452"/>
        <v>0</v>
      </c>
      <c r="L960" s="189">
        <f t="shared" si="452"/>
        <v>0</v>
      </c>
      <c r="M960" s="163">
        <f t="shared" si="452"/>
        <v>11</v>
      </c>
      <c r="N960" s="189">
        <f t="shared" si="452"/>
        <v>29722927</v>
      </c>
      <c r="O960" s="189">
        <f t="shared" si="452"/>
        <v>0</v>
      </c>
      <c r="P960" s="189">
        <f t="shared" si="452"/>
        <v>0</v>
      </c>
      <c r="Q960" s="189">
        <f t="shared" si="452"/>
        <v>0</v>
      </c>
      <c r="R960" s="189">
        <f t="shared" si="452"/>
        <v>0</v>
      </c>
      <c r="S960" s="189">
        <f t="shared" si="452"/>
        <v>0</v>
      </c>
      <c r="T960" s="189">
        <f t="shared" si="452"/>
        <v>0</v>
      </c>
      <c r="U960" s="189">
        <f t="shared" si="452"/>
        <v>0</v>
      </c>
      <c r="V960" s="189">
        <f t="shared" si="452"/>
        <v>0</v>
      </c>
      <c r="W960" s="189">
        <f t="shared" si="452"/>
        <v>0</v>
      </c>
      <c r="X960" s="189">
        <f t="shared" si="452"/>
        <v>0</v>
      </c>
      <c r="Y960" s="189">
        <f t="shared" si="452"/>
        <v>0</v>
      </c>
      <c r="Z960" s="189">
        <f t="shared" si="452"/>
        <v>0</v>
      </c>
      <c r="AA960" s="189">
        <f t="shared" si="452"/>
        <v>0</v>
      </c>
      <c r="AB960" s="189">
        <f t="shared" si="452"/>
        <v>0</v>
      </c>
      <c r="AC960" s="189">
        <f t="shared" si="452"/>
        <v>0</v>
      </c>
      <c r="AD960" s="189">
        <f t="shared" si="452"/>
        <v>0</v>
      </c>
      <c r="AE960" s="189">
        <f t="shared" si="452"/>
        <v>0</v>
      </c>
      <c r="AF960" s="189">
        <f t="shared" si="452"/>
        <v>0</v>
      </c>
      <c r="AG960" s="189">
        <f t="shared" si="452"/>
        <v>0</v>
      </c>
      <c r="AH960" s="227" t="s">
        <v>17264</v>
      </c>
      <c r="AI960" s="227" t="s">
        <v>17264</v>
      </c>
      <c r="AJ960" s="227" t="s">
        <v>17264</v>
      </c>
      <c r="AK960" s="169"/>
      <c r="AL960" s="169"/>
      <c r="AM960" s="169"/>
      <c r="AN960" s="169"/>
      <c r="AO960" s="170"/>
      <c r="AP960" s="170"/>
      <c r="AQ960" s="170"/>
      <c r="AR960" s="170"/>
      <c r="AS960" s="170"/>
      <c r="AT960" s="170"/>
      <c r="AU960" s="170"/>
      <c r="AV960" s="170"/>
      <c r="AW960" s="170"/>
      <c r="AX960" s="170"/>
      <c r="AY960" s="170"/>
      <c r="AZ960" s="171"/>
      <c r="BA960" s="171"/>
      <c r="BB960" s="170"/>
      <c r="BC960" s="170"/>
      <c r="BD960" s="172"/>
      <c r="BE960" s="173"/>
      <c r="BU960" s="118" t="e">
        <f>#REF!=(#REF!+#REF!+F960+G960+H960+K960+M960+O960+Q960+S960+T960+U960+Z960+AA960+AB960+AC960+AD960)</f>
        <v>#REF!</v>
      </c>
      <c r="CJ960" s="164">
        <f t="shared" si="451"/>
        <v>0</v>
      </c>
      <c r="HD960" s="118" t="s">
        <v>17265</v>
      </c>
      <c r="HE960" s="118">
        <v>53254.36</v>
      </c>
    </row>
    <row r="961" spans="1:200" x14ac:dyDescent="0.3">
      <c r="B961" s="196" t="s">
        <v>199</v>
      </c>
      <c r="C961" s="196"/>
      <c r="D961" s="196"/>
      <c r="E961" s="197"/>
      <c r="F961" s="161">
        <f>F962</f>
        <v>5288981.96</v>
      </c>
      <c r="G961" s="162">
        <f t="shared" ref="G961:AG961" si="453">G962</f>
        <v>0</v>
      </c>
      <c r="H961" s="162">
        <f t="shared" si="453"/>
        <v>0</v>
      </c>
      <c r="I961" s="162">
        <f t="shared" si="453"/>
        <v>0</v>
      </c>
      <c r="J961" s="162">
        <f t="shared" si="453"/>
        <v>0</v>
      </c>
      <c r="K961" s="162">
        <f t="shared" si="453"/>
        <v>0</v>
      </c>
      <c r="L961" s="162">
        <f t="shared" si="453"/>
        <v>0</v>
      </c>
      <c r="M961" s="163">
        <f t="shared" si="453"/>
        <v>2</v>
      </c>
      <c r="N961" s="162">
        <f t="shared" si="453"/>
        <v>5288981.96</v>
      </c>
      <c r="O961" s="162">
        <f t="shared" si="453"/>
        <v>0</v>
      </c>
      <c r="P961" s="162">
        <f t="shared" si="453"/>
        <v>0</v>
      </c>
      <c r="Q961" s="162">
        <f t="shared" si="453"/>
        <v>0</v>
      </c>
      <c r="R961" s="162">
        <f t="shared" si="453"/>
        <v>0</v>
      </c>
      <c r="S961" s="162">
        <f t="shared" si="453"/>
        <v>0</v>
      </c>
      <c r="T961" s="162">
        <f t="shared" si="453"/>
        <v>0</v>
      </c>
      <c r="U961" s="162">
        <f t="shared" si="453"/>
        <v>0</v>
      </c>
      <c r="V961" s="162">
        <f t="shared" si="453"/>
        <v>0</v>
      </c>
      <c r="W961" s="162">
        <f t="shared" si="453"/>
        <v>0</v>
      </c>
      <c r="X961" s="162">
        <f t="shared" si="453"/>
        <v>0</v>
      </c>
      <c r="Y961" s="162">
        <f t="shared" si="453"/>
        <v>0</v>
      </c>
      <c r="Z961" s="162">
        <f t="shared" si="453"/>
        <v>0</v>
      </c>
      <c r="AA961" s="162">
        <f t="shared" si="453"/>
        <v>0</v>
      </c>
      <c r="AB961" s="162">
        <f t="shared" si="453"/>
        <v>0</v>
      </c>
      <c r="AC961" s="162">
        <f t="shared" si="453"/>
        <v>0</v>
      </c>
      <c r="AD961" s="162">
        <f t="shared" si="453"/>
        <v>0</v>
      </c>
      <c r="AE961" s="162">
        <f t="shared" si="453"/>
        <v>0</v>
      </c>
      <c r="AF961" s="162">
        <f t="shared" si="453"/>
        <v>0</v>
      </c>
      <c r="AG961" s="162">
        <f t="shared" si="453"/>
        <v>0</v>
      </c>
      <c r="AH961" s="138" t="s">
        <v>17264</v>
      </c>
      <c r="AI961" s="138" t="s">
        <v>17264</v>
      </c>
      <c r="AJ961" s="138" t="s">
        <v>17264</v>
      </c>
      <c r="AO961" s="172"/>
      <c r="AP961" s="172"/>
      <c r="AQ961" s="172"/>
      <c r="AR961" s="172"/>
      <c r="AS961" s="172"/>
      <c r="AT961" s="172"/>
      <c r="AU961" s="172"/>
      <c r="AV961" s="172"/>
      <c r="AW961" s="172"/>
      <c r="AX961" s="172"/>
      <c r="AY961" s="172"/>
      <c r="AZ961" s="224"/>
      <c r="BA961" s="171"/>
      <c r="BB961" s="172"/>
      <c r="BC961" s="172"/>
      <c r="BD961" s="172"/>
      <c r="BE961" s="173"/>
      <c r="CJ961" s="164"/>
    </row>
    <row r="962" spans="1:200" s="184" customFormat="1" x14ac:dyDescent="0.3">
      <c r="A962" s="118">
        <v>1</v>
      </c>
      <c r="B962" s="242">
        <v>1</v>
      </c>
      <c r="C962" s="242"/>
      <c r="D962" s="234" t="s">
        <v>2326</v>
      </c>
      <c r="E962" s="198"/>
      <c r="F962" s="216">
        <f t="shared" ref="F962" si="454">G962+H962+I962+J962+K962+L962+N962+P962+R962+T962+V962+W962+X962+Y962+Z962+AA962+AB962+AC962+AD962+AE962+AF962+AG962</f>
        <v>5288981.96</v>
      </c>
      <c r="G962" s="266">
        <v>0</v>
      </c>
      <c r="H962" s="216">
        <v>0</v>
      </c>
      <c r="I962" s="216">
        <v>0</v>
      </c>
      <c r="J962" s="216">
        <v>0</v>
      </c>
      <c r="K962" s="216">
        <v>0</v>
      </c>
      <c r="L962" s="216">
        <v>0</v>
      </c>
      <c r="M962" s="163">
        <v>2</v>
      </c>
      <c r="N962" s="216">
        <v>5288981.96</v>
      </c>
      <c r="O962" s="216">
        <v>0</v>
      </c>
      <c r="P962" s="202">
        <v>0</v>
      </c>
      <c r="Q962" s="216">
        <v>0</v>
      </c>
      <c r="R962" s="216">
        <v>0</v>
      </c>
      <c r="S962" s="216">
        <v>0</v>
      </c>
      <c r="T962" s="216">
        <v>0</v>
      </c>
      <c r="U962" s="216">
        <v>0</v>
      </c>
      <c r="V962" s="216">
        <v>0</v>
      </c>
      <c r="W962" s="216">
        <v>0</v>
      </c>
      <c r="X962" s="216">
        <v>0</v>
      </c>
      <c r="Y962" s="216">
        <v>0</v>
      </c>
      <c r="Z962" s="216">
        <v>0</v>
      </c>
      <c r="AA962" s="216">
        <v>0</v>
      </c>
      <c r="AB962" s="216">
        <v>0</v>
      </c>
      <c r="AC962" s="216">
        <v>0</v>
      </c>
      <c r="AD962" s="216">
        <v>0</v>
      </c>
      <c r="AE962" s="162">
        <v>0</v>
      </c>
      <c r="AF962" s="178">
        <v>0</v>
      </c>
      <c r="AG962" s="178">
        <v>0</v>
      </c>
      <c r="AH962" s="158" t="s">
        <v>17033</v>
      </c>
      <c r="AI962" s="181">
        <v>2023</v>
      </c>
      <c r="AJ962" s="182" t="s">
        <v>17033</v>
      </c>
      <c r="AK962" s="159"/>
      <c r="AL962" s="159"/>
      <c r="AM962" s="237"/>
      <c r="AN962" s="159"/>
      <c r="AO962" s="159"/>
      <c r="AT962" s="216"/>
      <c r="AU962" s="239"/>
      <c r="BE962" s="240"/>
      <c r="BO962" s="184" t="s">
        <v>3936</v>
      </c>
      <c r="BP962" s="184" t="s">
        <v>3043</v>
      </c>
      <c r="BQ962" s="240" t="s">
        <v>2983</v>
      </c>
      <c r="BT962" s="239"/>
      <c r="BW962" s="184" t="s">
        <v>3936</v>
      </c>
      <c r="BX962" s="184" t="s">
        <v>3043</v>
      </c>
      <c r="BY962" s="184" t="s">
        <v>2983</v>
      </c>
      <c r="CG962" s="240"/>
      <c r="CJ962" s="164"/>
      <c r="EB962" s="185"/>
      <c r="ED962" s="239"/>
      <c r="EM962" s="240"/>
      <c r="FA962" s="185"/>
      <c r="FD962" s="239"/>
      <c r="FE962" s="239"/>
      <c r="FN962" s="240"/>
      <c r="GF962" s="241"/>
      <c r="GP962" s="240"/>
      <c r="GR962" s="239"/>
    </row>
    <row r="963" spans="1:200" x14ac:dyDescent="0.3">
      <c r="B963" s="196" t="s">
        <v>71</v>
      </c>
      <c r="C963" s="196"/>
      <c r="D963" s="196"/>
      <c r="E963" s="197"/>
      <c r="F963" s="161">
        <f>F964+F965</f>
        <v>5779876.9500000002</v>
      </c>
      <c r="G963" s="162">
        <f t="shared" ref="G963:AG963" si="455">G964+G965</f>
        <v>0</v>
      </c>
      <c r="H963" s="162">
        <f t="shared" si="455"/>
        <v>0</v>
      </c>
      <c r="I963" s="162">
        <f t="shared" si="455"/>
        <v>0</v>
      </c>
      <c r="J963" s="162">
        <f t="shared" si="455"/>
        <v>0</v>
      </c>
      <c r="K963" s="162">
        <f t="shared" si="455"/>
        <v>0</v>
      </c>
      <c r="L963" s="162">
        <f t="shared" si="455"/>
        <v>0</v>
      </c>
      <c r="M963" s="163">
        <f t="shared" si="455"/>
        <v>2</v>
      </c>
      <c r="N963" s="162">
        <f t="shared" si="455"/>
        <v>5779876.9500000002</v>
      </c>
      <c r="O963" s="162">
        <f t="shared" si="455"/>
        <v>0</v>
      </c>
      <c r="P963" s="162">
        <f t="shared" si="455"/>
        <v>0</v>
      </c>
      <c r="Q963" s="162">
        <f t="shared" si="455"/>
        <v>0</v>
      </c>
      <c r="R963" s="162">
        <f t="shared" si="455"/>
        <v>0</v>
      </c>
      <c r="S963" s="162">
        <f t="shared" si="455"/>
        <v>0</v>
      </c>
      <c r="T963" s="162">
        <f t="shared" si="455"/>
        <v>0</v>
      </c>
      <c r="U963" s="162">
        <f t="shared" si="455"/>
        <v>0</v>
      </c>
      <c r="V963" s="162">
        <f t="shared" si="455"/>
        <v>0</v>
      </c>
      <c r="W963" s="162">
        <f t="shared" si="455"/>
        <v>0</v>
      </c>
      <c r="X963" s="162">
        <f t="shared" si="455"/>
        <v>0</v>
      </c>
      <c r="Y963" s="162">
        <f t="shared" si="455"/>
        <v>0</v>
      </c>
      <c r="Z963" s="162">
        <f t="shared" si="455"/>
        <v>0</v>
      </c>
      <c r="AA963" s="162">
        <f t="shared" si="455"/>
        <v>0</v>
      </c>
      <c r="AB963" s="162">
        <f t="shared" si="455"/>
        <v>0</v>
      </c>
      <c r="AC963" s="162">
        <f t="shared" si="455"/>
        <v>0</v>
      </c>
      <c r="AD963" s="162">
        <f t="shared" si="455"/>
        <v>0</v>
      </c>
      <c r="AE963" s="162">
        <f t="shared" si="455"/>
        <v>0</v>
      </c>
      <c r="AF963" s="162">
        <f t="shared" si="455"/>
        <v>0</v>
      </c>
      <c r="AG963" s="162">
        <f t="shared" si="455"/>
        <v>0</v>
      </c>
      <c r="AH963" s="138" t="s">
        <v>17264</v>
      </c>
      <c r="AI963" s="138" t="s">
        <v>17264</v>
      </c>
      <c r="AJ963" s="138" t="s">
        <v>17264</v>
      </c>
      <c r="AO963" s="172"/>
      <c r="AP963" s="172"/>
      <c r="AQ963" s="172"/>
      <c r="AR963" s="172"/>
      <c r="AS963" s="172"/>
      <c r="AT963" s="172"/>
      <c r="AU963" s="172"/>
      <c r="AV963" s="172"/>
      <c r="AW963" s="172"/>
      <c r="AX963" s="172"/>
      <c r="AY963" s="172"/>
      <c r="AZ963" s="224"/>
      <c r="BA963" s="171"/>
      <c r="BB963" s="172"/>
      <c r="BC963" s="172"/>
      <c r="BD963" s="172"/>
      <c r="BE963" s="173"/>
      <c r="CJ963" s="164"/>
    </row>
    <row r="964" spans="1:200" s="184" customFormat="1" x14ac:dyDescent="0.3">
      <c r="A964" s="118">
        <v>1</v>
      </c>
      <c r="B964" s="242">
        <v>2</v>
      </c>
      <c r="C964" s="242"/>
      <c r="D964" s="234" t="s">
        <v>5466</v>
      </c>
      <c r="E964" s="138"/>
      <c r="F964" s="216">
        <f t="shared" ref="F964:F965" si="456">G964+H964+I964+J964+K964+L964+N964+P964+R964+T964+V964+W964+X964+Y964+Z964+AA964+AB964+AC964+AD964+AE964+AF964+AG964</f>
        <v>2825382.83</v>
      </c>
      <c r="G964" s="266">
        <v>0</v>
      </c>
      <c r="H964" s="216">
        <v>0</v>
      </c>
      <c r="I964" s="216">
        <v>0</v>
      </c>
      <c r="J964" s="216">
        <v>0</v>
      </c>
      <c r="K964" s="216">
        <v>0</v>
      </c>
      <c r="L964" s="216">
        <v>0</v>
      </c>
      <c r="M964" s="163">
        <v>1</v>
      </c>
      <c r="N964" s="216">
        <v>2825382.83</v>
      </c>
      <c r="O964" s="216">
        <v>0</v>
      </c>
      <c r="P964" s="202">
        <v>0</v>
      </c>
      <c r="Q964" s="216">
        <v>0</v>
      </c>
      <c r="R964" s="216">
        <v>0</v>
      </c>
      <c r="S964" s="216">
        <v>0</v>
      </c>
      <c r="T964" s="216">
        <v>0</v>
      </c>
      <c r="U964" s="216">
        <v>0</v>
      </c>
      <c r="V964" s="216">
        <v>0</v>
      </c>
      <c r="W964" s="216">
        <v>0</v>
      </c>
      <c r="X964" s="216">
        <v>0</v>
      </c>
      <c r="Y964" s="216">
        <v>0</v>
      </c>
      <c r="Z964" s="216">
        <v>0</v>
      </c>
      <c r="AA964" s="216">
        <v>0</v>
      </c>
      <c r="AB964" s="216">
        <v>0</v>
      </c>
      <c r="AC964" s="216">
        <v>0</v>
      </c>
      <c r="AD964" s="216">
        <v>0</v>
      </c>
      <c r="AE964" s="162">
        <v>0</v>
      </c>
      <c r="AF964" s="178">
        <v>0</v>
      </c>
      <c r="AG964" s="178">
        <v>0</v>
      </c>
      <c r="AH964" s="158" t="s">
        <v>17033</v>
      </c>
      <c r="AI964" s="181">
        <v>2023</v>
      </c>
      <c r="AJ964" s="182" t="s">
        <v>17033</v>
      </c>
      <c r="AK964" s="159"/>
      <c r="AL964" s="159"/>
      <c r="AM964" s="237"/>
      <c r="AN964" s="159"/>
      <c r="AO964" s="159"/>
      <c r="AT964" s="216"/>
      <c r="AU964" s="239"/>
      <c r="BE964" s="240"/>
      <c r="BO964" s="184" t="s">
        <v>3937</v>
      </c>
      <c r="BP964" s="184" t="s">
        <v>1342</v>
      </c>
      <c r="BQ964" s="240" t="s">
        <v>3938</v>
      </c>
      <c r="BT964" s="239"/>
      <c r="BW964" s="184" t="s">
        <v>3937</v>
      </c>
      <c r="BX964" s="184" t="s">
        <v>1342</v>
      </c>
      <c r="BY964" s="184" t="s">
        <v>3938</v>
      </c>
      <c r="CG964" s="240"/>
      <c r="CJ964" s="164"/>
      <c r="EB964" s="185"/>
      <c r="ED964" s="239"/>
      <c r="EM964" s="240"/>
      <c r="FA964" s="185"/>
      <c r="FD964" s="239"/>
      <c r="FE964" s="239"/>
      <c r="FN964" s="240"/>
      <c r="GF964" s="241"/>
      <c r="GP964" s="240"/>
      <c r="GR964" s="239"/>
    </row>
    <row r="965" spans="1:200" s="184" customFormat="1" x14ac:dyDescent="0.3">
      <c r="A965" s="118"/>
      <c r="B965" s="242">
        <v>3</v>
      </c>
      <c r="C965" s="242"/>
      <c r="D965" s="234" t="s">
        <v>6833</v>
      </c>
      <c r="E965" s="138"/>
      <c r="F965" s="216">
        <f t="shared" si="456"/>
        <v>2954494.12</v>
      </c>
      <c r="G965" s="266">
        <v>0</v>
      </c>
      <c r="H965" s="216">
        <v>0</v>
      </c>
      <c r="I965" s="216">
        <v>0</v>
      </c>
      <c r="J965" s="216">
        <v>0</v>
      </c>
      <c r="K965" s="216">
        <v>0</v>
      </c>
      <c r="L965" s="216">
        <v>0</v>
      </c>
      <c r="M965" s="163">
        <v>1</v>
      </c>
      <c r="N965" s="216">
        <v>2954494.12</v>
      </c>
      <c r="O965" s="216">
        <v>0</v>
      </c>
      <c r="P965" s="202">
        <v>0</v>
      </c>
      <c r="Q965" s="216">
        <v>0</v>
      </c>
      <c r="R965" s="216">
        <v>0</v>
      </c>
      <c r="S965" s="216">
        <v>0</v>
      </c>
      <c r="T965" s="216">
        <v>0</v>
      </c>
      <c r="U965" s="216">
        <v>0</v>
      </c>
      <c r="V965" s="216">
        <v>0</v>
      </c>
      <c r="W965" s="216">
        <v>0</v>
      </c>
      <c r="X965" s="216">
        <v>0</v>
      </c>
      <c r="Y965" s="216">
        <v>0</v>
      </c>
      <c r="Z965" s="216">
        <v>0</v>
      </c>
      <c r="AA965" s="216">
        <v>0</v>
      </c>
      <c r="AB965" s="216">
        <v>0</v>
      </c>
      <c r="AC965" s="216">
        <v>0</v>
      </c>
      <c r="AD965" s="216">
        <v>0</v>
      </c>
      <c r="AE965" s="162">
        <v>0</v>
      </c>
      <c r="AF965" s="178">
        <v>0</v>
      </c>
      <c r="AG965" s="178">
        <v>0</v>
      </c>
      <c r="AH965" s="158" t="s">
        <v>17033</v>
      </c>
      <c r="AI965" s="181">
        <v>2023</v>
      </c>
      <c r="AJ965" s="182" t="s">
        <v>17033</v>
      </c>
      <c r="AK965" s="159"/>
      <c r="AL965" s="159"/>
      <c r="AM965" s="237"/>
      <c r="AN965" s="159"/>
      <c r="AO965" s="159"/>
      <c r="AT965" s="238"/>
      <c r="AU965" s="239"/>
      <c r="BE965" s="240"/>
      <c r="BQ965" s="240"/>
      <c r="BT965" s="239"/>
      <c r="CG965" s="240"/>
      <c r="CJ965" s="164"/>
      <c r="EB965" s="185"/>
      <c r="ED965" s="239"/>
      <c r="EM965" s="240"/>
      <c r="FA965" s="185"/>
      <c r="FD965" s="239"/>
      <c r="FE965" s="239"/>
      <c r="FN965" s="240"/>
      <c r="GF965" s="241"/>
      <c r="GP965" s="240"/>
      <c r="GR965" s="239"/>
    </row>
    <row r="966" spans="1:200" x14ac:dyDescent="0.3">
      <c r="B966" s="196" t="s">
        <v>378</v>
      </c>
      <c r="C966" s="196"/>
      <c r="D966" s="196"/>
      <c r="E966" s="197"/>
      <c r="F966" s="161">
        <f>F967</f>
        <v>18654068.09</v>
      </c>
      <c r="G966" s="162">
        <f t="shared" ref="G966:AG966" si="457">G967</f>
        <v>0</v>
      </c>
      <c r="H966" s="162">
        <f t="shared" si="457"/>
        <v>0</v>
      </c>
      <c r="I966" s="162">
        <f t="shared" si="457"/>
        <v>0</v>
      </c>
      <c r="J966" s="162">
        <f t="shared" si="457"/>
        <v>0</v>
      </c>
      <c r="K966" s="162">
        <f t="shared" si="457"/>
        <v>0</v>
      </c>
      <c r="L966" s="162">
        <f t="shared" si="457"/>
        <v>0</v>
      </c>
      <c r="M966" s="163">
        <f t="shared" si="457"/>
        <v>7</v>
      </c>
      <c r="N966" s="162">
        <f t="shared" si="457"/>
        <v>18654068.09</v>
      </c>
      <c r="O966" s="162">
        <f t="shared" si="457"/>
        <v>0</v>
      </c>
      <c r="P966" s="162">
        <f t="shared" si="457"/>
        <v>0</v>
      </c>
      <c r="Q966" s="162">
        <f t="shared" si="457"/>
        <v>0</v>
      </c>
      <c r="R966" s="162">
        <f t="shared" si="457"/>
        <v>0</v>
      </c>
      <c r="S966" s="162">
        <f t="shared" si="457"/>
        <v>0</v>
      </c>
      <c r="T966" s="162">
        <f t="shared" si="457"/>
        <v>0</v>
      </c>
      <c r="U966" s="162">
        <f t="shared" si="457"/>
        <v>0</v>
      </c>
      <c r="V966" s="162">
        <f t="shared" si="457"/>
        <v>0</v>
      </c>
      <c r="W966" s="162">
        <f t="shared" si="457"/>
        <v>0</v>
      </c>
      <c r="X966" s="162">
        <f t="shared" si="457"/>
        <v>0</v>
      </c>
      <c r="Y966" s="162">
        <f t="shared" si="457"/>
        <v>0</v>
      </c>
      <c r="Z966" s="162">
        <f t="shared" si="457"/>
        <v>0</v>
      </c>
      <c r="AA966" s="162">
        <f t="shared" si="457"/>
        <v>0</v>
      </c>
      <c r="AB966" s="162">
        <f t="shared" si="457"/>
        <v>0</v>
      </c>
      <c r="AC966" s="162">
        <f t="shared" si="457"/>
        <v>0</v>
      </c>
      <c r="AD966" s="162">
        <f t="shared" si="457"/>
        <v>0</v>
      </c>
      <c r="AE966" s="162">
        <f t="shared" si="457"/>
        <v>0</v>
      </c>
      <c r="AF966" s="162">
        <f t="shared" si="457"/>
        <v>0</v>
      </c>
      <c r="AG966" s="162">
        <f t="shared" si="457"/>
        <v>0</v>
      </c>
      <c r="AH966" s="138" t="s">
        <v>17264</v>
      </c>
      <c r="AI966" s="138" t="s">
        <v>17264</v>
      </c>
      <c r="AJ966" s="138" t="s">
        <v>17264</v>
      </c>
      <c r="AO966" s="172"/>
      <c r="AP966" s="172"/>
      <c r="AQ966" s="172"/>
      <c r="AR966" s="172"/>
      <c r="AS966" s="172"/>
      <c r="AT966" s="172"/>
      <c r="AU966" s="172"/>
      <c r="AV966" s="172"/>
      <c r="AW966" s="172"/>
      <c r="AX966" s="172"/>
      <c r="AY966" s="172"/>
      <c r="AZ966" s="224"/>
      <c r="BA966" s="171"/>
      <c r="BB966" s="172"/>
      <c r="BC966" s="172"/>
      <c r="BD966" s="172"/>
      <c r="BE966" s="173"/>
      <c r="CJ966" s="164"/>
    </row>
    <row r="967" spans="1:200" s="184" customFormat="1" x14ac:dyDescent="0.3">
      <c r="A967" s="118">
        <v>1</v>
      </c>
      <c r="B967" s="242">
        <v>4</v>
      </c>
      <c r="C967" s="242"/>
      <c r="D967" s="234" t="s">
        <v>2125</v>
      </c>
      <c r="E967" s="198"/>
      <c r="F967" s="216">
        <f t="shared" ref="F967" si="458">G967+H967+I967+J967+K967+L967+N967+P967+R967+T967+V967+W967+X967+Y967+Z967+AA967+AB967+AC967+AD967+AE967+AF967+AG967</f>
        <v>18654068.09</v>
      </c>
      <c r="G967" s="266">
        <v>0</v>
      </c>
      <c r="H967" s="216">
        <v>0</v>
      </c>
      <c r="I967" s="216">
        <v>0</v>
      </c>
      <c r="J967" s="216">
        <v>0</v>
      </c>
      <c r="K967" s="216">
        <v>0</v>
      </c>
      <c r="L967" s="216">
        <v>0</v>
      </c>
      <c r="M967" s="163">
        <v>7</v>
      </c>
      <c r="N967" s="216">
        <v>18654068.09</v>
      </c>
      <c r="O967" s="216">
        <v>0</v>
      </c>
      <c r="P967" s="202">
        <v>0</v>
      </c>
      <c r="Q967" s="216">
        <v>0</v>
      </c>
      <c r="R967" s="216">
        <v>0</v>
      </c>
      <c r="S967" s="216">
        <v>0</v>
      </c>
      <c r="T967" s="216">
        <v>0</v>
      </c>
      <c r="U967" s="216">
        <v>0</v>
      </c>
      <c r="V967" s="216">
        <v>0</v>
      </c>
      <c r="W967" s="216">
        <v>0</v>
      </c>
      <c r="X967" s="216">
        <v>0</v>
      </c>
      <c r="Y967" s="216">
        <v>0</v>
      </c>
      <c r="Z967" s="216">
        <v>0</v>
      </c>
      <c r="AA967" s="216">
        <v>0</v>
      </c>
      <c r="AB967" s="216">
        <v>0</v>
      </c>
      <c r="AC967" s="216">
        <v>0</v>
      </c>
      <c r="AD967" s="216">
        <v>0</v>
      </c>
      <c r="AE967" s="162">
        <v>0</v>
      </c>
      <c r="AF967" s="178">
        <v>0</v>
      </c>
      <c r="AG967" s="178">
        <v>0</v>
      </c>
      <c r="AH967" s="158" t="s">
        <v>17033</v>
      </c>
      <c r="AI967" s="181">
        <v>2023</v>
      </c>
      <c r="AJ967" s="182" t="s">
        <v>17033</v>
      </c>
      <c r="AK967" s="159"/>
      <c r="AL967" s="159"/>
      <c r="AM967" s="237"/>
      <c r="AN967" s="159"/>
      <c r="AO967" s="159"/>
      <c r="AT967" s="216"/>
      <c r="AU967" s="239"/>
      <c r="BE967" s="240"/>
      <c r="BO967" s="184" t="s">
        <v>761</v>
      </c>
      <c r="BP967" s="184" t="s">
        <v>2983</v>
      </c>
      <c r="BQ967" s="240" t="s">
        <v>2983</v>
      </c>
      <c r="BT967" s="239"/>
      <c r="BW967" s="184" t="s">
        <v>761</v>
      </c>
      <c r="BX967" s="184" t="s">
        <v>2983</v>
      </c>
      <c r="BY967" s="184" t="s">
        <v>2983</v>
      </c>
      <c r="CG967" s="240"/>
      <c r="CJ967" s="164"/>
      <c r="EB967" s="185"/>
      <c r="ED967" s="239"/>
      <c r="EM967" s="240"/>
      <c r="FA967" s="185"/>
      <c r="FD967" s="239"/>
      <c r="FE967" s="239"/>
      <c r="FN967" s="240"/>
      <c r="GF967" s="241"/>
      <c r="GP967" s="240"/>
      <c r="GR967" s="239"/>
    </row>
    <row r="968" spans="1:200" x14ac:dyDescent="0.3">
      <c r="BA968" s="169"/>
      <c r="BO968" s="118" t="s">
        <v>3940</v>
      </c>
      <c r="BP968" s="118" t="s">
        <v>1342</v>
      </c>
      <c r="BQ968" s="118" t="s">
        <v>2983</v>
      </c>
      <c r="BW968" s="118" t="s">
        <v>3940</v>
      </c>
      <c r="BX968" s="118" t="s">
        <v>1342</v>
      </c>
      <c r="BY968" s="118" t="s">
        <v>2983</v>
      </c>
    </row>
    <row r="969" spans="1:200" x14ac:dyDescent="0.3">
      <c r="BA969" s="169"/>
      <c r="BO969" s="118" t="s">
        <v>3941</v>
      </c>
      <c r="BP969" s="118" t="s">
        <v>3243</v>
      </c>
      <c r="BQ969" s="118" t="s">
        <v>3942</v>
      </c>
      <c r="BW969" s="118" t="s">
        <v>3941</v>
      </c>
      <c r="BX969" s="118" t="s">
        <v>3243</v>
      </c>
      <c r="BY969" s="118" t="s">
        <v>3942</v>
      </c>
    </row>
    <row r="970" spans="1:200" x14ac:dyDescent="0.3">
      <c r="BA970" s="169"/>
      <c r="BO970" s="118" t="s">
        <v>3943</v>
      </c>
      <c r="BP970" s="118" t="s">
        <v>3043</v>
      </c>
      <c r="BQ970" s="118" t="s">
        <v>3944</v>
      </c>
      <c r="BW970" s="118" t="s">
        <v>3943</v>
      </c>
      <c r="BX970" s="118" t="s">
        <v>3043</v>
      </c>
      <c r="BY970" s="118" t="s">
        <v>3944</v>
      </c>
    </row>
    <row r="971" spans="1:200" x14ac:dyDescent="0.3">
      <c r="BA971" s="169"/>
      <c r="BO971" s="118" t="s">
        <v>3946</v>
      </c>
      <c r="BP971" s="118" t="s">
        <v>3043</v>
      </c>
      <c r="BQ971" s="118" t="s">
        <v>3947</v>
      </c>
      <c r="BW971" s="118" t="s">
        <v>3946</v>
      </c>
      <c r="BX971" s="118" t="s">
        <v>3043</v>
      </c>
      <c r="BY971" s="118" t="s">
        <v>3947</v>
      </c>
    </row>
    <row r="972" spans="1:200" x14ac:dyDescent="0.3">
      <c r="BA972" s="169"/>
      <c r="BO972" s="118" t="s">
        <v>762</v>
      </c>
      <c r="BP972" s="118" t="s">
        <v>1342</v>
      </c>
      <c r="BQ972" s="118" t="s">
        <v>3948</v>
      </c>
      <c r="BW972" s="118" t="s">
        <v>762</v>
      </c>
      <c r="BX972" s="118" t="s">
        <v>1342</v>
      </c>
      <c r="BY972" s="118" t="s">
        <v>3948</v>
      </c>
    </row>
    <row r="973" spans="1:200" x14ac:dyDescent="0.3">
      <c r="BA973" s="169"/>
      <c r="BO973" s="118" t="s">
        <v>763</v>
      </c>
      <c r="BP973" s="118" t="s">
        <v>3043</v>
      </c>
      <c r="BQ973" s="118" t="s">
        <v>2983</v>
      </c>
      <c r="BW973" s="118" t="s">
        <v>763</v>
      </c>
      <c r="BX973" s="118" t="s">
        <v>3043</v>
      </c>
      <c r="BY973" s="118" t="s">
        <v>2983</v>
      </c>
    </row>
    <row r="974" spans="1:200" x14ac:dyDescent="0.3">
      <c r="BA974" s="169"/>
      <c r="BO974" s="118" t="s">
        <v>764</v>
      </c>
      <c r="BP974" s="118" t="s">
        <v>3197</v>
      </c>
      <c r="BQ974" s="118" t="s">
        <v>3949</v>
      </c>
      <c r="BW974" s="118" t="s">
        <v>764</v>
      </c>
      <c r="BX974" s="118" t="s">
        <v>3197</v>
      </c>
      <c r="BY974" s="118" t="s">
        <v>3949</v>
      </c>
    </row>
    <row r="975" spans="1:200" x14ac:dyDescent="0.3">
      <c r="BA975" s="169"/>
      <c r="BO975" s="118" t="s">
        <v>3950</v>
      </c>
      <c r="BP975" s="118" t="s">
        <v>3003</v>
      </c>
      <c r="BQ975" s="118" t="s">
        <v>3951</v>
      </c>
      <c r="BW975" s="118" t="s">
        <v>3950</v>
      </c>
      <c r="BX975" s="118" t="s">
        <v>3003</v>
      </c>
      <c r="BY975" s="118" t="s">
        <v>3951</v>
      </c>
    </row>
    <row r="976" spans="1:200" x14ac:dyDescent="0.3">
      <c r="BA976" s="169"/>
      <c r="BO976" s="118" t="s">
        <v>765</v>
      </c>
      <c r="BP976" s="118" t="s">
        <v>787</v>
      </c>
      <c r="BQ976" s="118" t="s">
        <v>3952</v>
      </c>
      <c r="BW976" s="118" t="s">
        <v>765</v>
      </c>
      <c r="BX976" s="118" t="s">
        <v>787</v>
      </c>
      <c r="BY976" s="118" t="s">
        <v>3952</v>
      </c>
    </row>
    <row r="977" spans="53:77" x14ac:dyDescent="0.3">
      <c r="BA977" s="169"/>
      <c r="BO977" s="118" t="s">
        <v>3953</v>
      </c>
      <c r="BP977" s="118" t="s">
        <v>2983</v>
      </c>
      <c r="BQ977" s="118" t="s">
        <v>2983</v>
      </c>
      <c r="BW977" s="118" t="s">
        <v>3953</v>
      </c>
      <c r="BX977" s="118" t="s">
        <v>2983</v>
      </c>
      <c r="BY977" s="118" t="s">
        <v>2983</v>
      </c>
    </row>
    <row r="978" spans="53:77" x14ac:dyDescent="0.3">
      <c r="BA978" s="169"/>
      <c r="BO978" s="118" t="s">
        <v>3955</v>
      </c>
      <c r="BP978" s="118" t="s">
        <v>3243</v>
      </c>
      <c r="BQ978" s="118" t="s">
        <v>2983</v>
      </c>
      <c r="BW978" s="118" t="s">
        <v>3955</v>
      </c>
      <c r="BX978" s="118" t="s">
        <v>3243</v>
      </c>
      <c r="BY978" s="118" t="s">
        <v>2983</v>
      </c>
    </row>
    <row r="979" spans="53:77" x14ac:dyDescent="0.3">
      <c r="BA979" s="169"/>
      <c r="BO979" s="118" t="s">
        <v>3957</v>
      </c>
      <c r="BP979" s="118" t="s">
        <v>3043</v>
      </c>
      <c r="BQ979" s="118" t="s">
        <v>3959</v>
      </c>
      <c r="BW979" s="118" t="s">
        <v>3957</v>
      </c>
      <c r="BX979" s="118" t="s">
        <v>3043</v>
      </c>
      <c r="BY979" s="118" t="s">
        <v>3959</v>
      </c>
    </row>
    <row r="980" spans="53:77" x14ac:dyDescent="0.3">
      <c r="BA980" s="169"/>
      <c r="BO980" s="118" t="s">
        <v>3960</v>
      </c>
      <c r="BP980" s="118" t="s">
        <v>3043</v>
      </c>
      <c r="BQ980" s="118" t="s">
        <v>2983</v>
      </c>
      <c r="BW980" s="118" t="s">
        <v>3960</v>
      </c>
      <c r="BX980" s="118" t="s">
        <v>3043</v>
      </c>
      <c r="BY980" s="118" t="s">
        <v>2983</v>
      </c>
    </row>
    <row r="981" spans="53:77" x14ac:dyDescent="0.3">
      <c r="BA981" s="169"/>
      <c r="BO981" s="118" t="s">
        <v>766</v>
      </c>
      <c r="BP981" s="118" t="s">
        <v>3043</v>
      </c>
      <c r="BQ981" s="118" t="s">
        <v>2983</v>
      </c>
      <c r="BW981" s="118" t="s">
        <v>766</v>
      </c>
      <c r="BX981" s="118" t="s">
        <v>3043</v>
      </c>
      <c r="BY981" s="118" t="s">
        <v>2983</v>
      </c>
    </row>
    <row r="982" spans="53:77" x14ac:dyDescent="0.3">
      <c r="BA982" s="169"/>
      <c r="BO982" s="118" t="s">
        <v>3961</v>
      </c>
      <c r="BP982" s="118" t="s">
        <v>1342</v>
      </c>
      <c r="BQ982" s="118" t="s">
        <v>3962</v>
      </c>
      <c r="BW982" s="118" t="s">
        <v>3961</v>
      </c>
      <c r="BX982" s="118" t="s">
        <v>1342</v>
      </c>
      <c r="BY982" s="118" t="s">
        <v>3962</v>
      </c>
    </row>
    <row r="983" spans="53:77" x14ac:dyDescent="0.3">
      <c r="BA983" s="169"/>
      <c r="BO983" s="118" t="s">
        <v>3963</v>
      </c>
      <c r="BP983" s="118" t="s">
        <v>3043</v>
      </c>
      <c r="BQ983" s="118" t="s">
        <v>2983</v>
      </c>
      <c r="BW983" s="118" t="s">
        <v>3963</v>
      </c>
      <c r="BX983" s="118" t="s">
        <v>3043</v>
      </c>
      <c r="BY983" s="118" t="s">
        <v>2983</v>
      </c>
    </row>
    <row r="984" spans="53:77" x14ac:dyDescent="0.3">
      <c r="BA984" s="169"/>
      <c r="BO984" s="118" t="s">
        <v>767</v>
      </c>
      <c r="BP984" s="118" t="s">
        <v>1342</v>
      </c>
      <c r="BQ984" s="118" t="s">
        <v>1283</v>
      </c>
      <c r="BW984" s="118" t="s">
        <v>767</v>
      </c>
      <c r="BX984" s="118" t="s">
        <v>1342</v>
      </c>
      <c r="BY984" s="118" t="s">
        <v>1283</v>
      </c>
    </row>
    <row r="985" spans="53:77" x14ac:dyDescent="0.3">
      <c r="BA985" s="169"/>
      <c r="BO985" s="118" t="s">
        <v>3964</v>
      </c>
      <c r="BP985" s="118" t="s">
        <v>1269</v>
      </c>
      <c r="BQ985" s="118" t="s">
        <v>3966</v>
      </c>
      <c r="BW985" s="118" t="s">
        <v>3964</v>
      </c>
      <c r="BX985" s="118" t="s">
        <v>1269</v>
      </c>
      <c r="BY985" s="118" t="s">
        <v>3966</v>
      </c>
    </row>
    <row r="986" spans="53:77" x14ac:dyDescent="0.3">
      <c r="BA986" s="169"/>
      <c r="BO986" s="118" t="s">
        <v>3968</v>
      </c>
      <c r="BP986" s="118" t="s">
        <v>3043</v>
      </c>
      <c r="BQ986" s="118" t="s">
        <v>3969</v>
      </c>
      <c r="BW986" s="118" t="s">
        <v>3968</v>
      </c>
      <c r="BX986" s="118" t="s">
        <v>3043</v>
      </c>
      <c r="BY986" s="118" t="s">
        <v>3969</v>
      </c>
    </row>
    <row r="987" spans="53:77" x14ac:dyDescent="0.3">
      <c r="BA987" s="169"/>
      <c r="BO987" s="118" t="s">
        <v>3970</v>
      </c>
      <c r="BP987" s="118" t="s">
        <v>3043</v>
      </c>
      <c r="BQ987" s="118" t="s">
        <v>2983</v>
      </c>
      <c r="BW987" s="118" t="s">
        <v>3970</v>
      </c>
      <c r="BX987" s="118" t="s">
        <v>3043</v>
      </c>
      <c r="BY987" s="118" t="s">
        <v>2983</v>
      </c>
    </row>
    <row r="988" spans="53:77" x14ac:dyDescent="0.3">
      <c r="BA988" s="169"/>
      <c r="BO988" s="118" t="s">
        <v>3971</v>
      </c>
      <c r="BP988" s="118" t="s">
        <v>780</v>
      </c>
      <c r="BQ988" s="118" t="s">
        <v>2983</v>
      </c>
      <c r="BW988" s="118" t="s">
        <v>3971</v>
      </c>
      <c r="BX988" s="118" t="s">
        <v>780</v>
      </c>
      <c r="BY988" s="118" t="s">
        <v>2983</v>
      </c>
    </row>
    <row r="989" spans="53:77" x14ac:dyDescent="0.3">
      <c r="BA989" s="169"/>
      <c r="BO989" s="118" t="s">
        <v>768</v>
      </c>
      <c r="BP989" s="118" t="s">
        <v>3197</v>
      </c>
      <c r="BQ989" s="118" t="s">
        <v>3973</v>
      </c>
      <c r="BW989" s="118" t="s">
        <v>768</v>
      </c>
      <c r="BX989" s="118" t="s">
        <v>3197</v>
      </c>
      <c r="BY989" s="118" t="s">
        <v>3973</v>
      </c>
    </row>
    <row r="990" spans="53:77" x14ac:dyDescent="0.3">
      <c r="BA990" s="169"/>
      <c r="BO990" s="118" t="s">
        <v>3974</v>
      </c>
      <c r="BP990" s="118" t="s">
        <v>3197</v>
      </c>
      <c r="BQ990" s="118" t="s">
        <v>3975</v>
      </c>
      <c r="BW990" s="118" t="s">
        <v>3974</v>
      </c>
      <c r="BX990" s="118" t="s">
        <v>3197</v>
      </c>
      <c r="BY990" s="118" t="s">
        <v>3975</v>
      </c>
    </row>
    <row r="991" spans="53:77" x14ac:dyDescent="0.3">
      <c r="BA991" s="169"/>
      <c r="BO991" s="118" t="s">
        <v>3976</v>
      </c>
      <c r="BP991" s="118" t="s">
        <v>1269</v>
      </c>
      <c r="BQ991" s="118" t="s">
        <v>3977</v>
      </c>
      <c r="BW991" s="118" t="s">
        <v>3976</v>
      </c>
      <c r="BX991" s="118" t="s">
        <v>1269</v>
      </c>
      <c r="BY991" s="118" t="s">
        <v>3977</v>
      </c>
    </row>
    <row r="992" spans="53:77" x14ac:dyDescent="0.3">
      <c r="BA992" s="169"/>
      <c r="BO992" s="118" t="s">
        <v>804</v>
      </c>
      <c r="BP992" s="118" t="s">
        <v>3003</v>
      </c>
      <c r="BQ992" s="118" t="s">
        <v>3327</v>
      </c>
      <c r="BW992" s="118" t="s">
        <v>804</v>
      </c>
      <c r="BX992" s="118" t="s">
        <v>3003</v>
      </c>
      <c r="BY992" s="118" t="s">
        <v>3327</v>
      </c>
    </row>
    <row r="993" spans="53:77" x14ac:dyDescent="0.3">
      <c r="BA993" s="169"/>
      <c r="BO993" s="118" t="s">
        <v>526</v>
      </c>
      <c r="BP993" s="118" t="s">
        <v>617</v>
      </c>
      <c r="BQ993" s="118" t="s">
        <v>3978</v>
      </c>
      <c r="BW993" s="118" t="s">
        <v>526</v>
      </c>
      <c r="BX993" s="118" t="s">
        <v>617</v>
      </c>
      <c r="BY993" s="118" t="s">
        <v>3978</v>
      </c>
    </row>
    <row r="994" spans="53:77" x14ac:dyDescent="0.3">
      <c r="BA994" s="169"/>
      <c r="BO994" s="118" t="s">
        <v>3980</v>
      </c>
      <c r="BP994" s="118" t="s">
        <v>663</v>
      </c>
      <c r="BQ994" s="118" t="s">
        <v>3982</v>
      </c>
      <c r="BW994" s="118" t="s">
        <v>3980</v>
      </c>
      <c r="BX994" s="118" t="s">
        <v>663</v>
      </c>
      <c r="BY994" s="118" t="s">
        <v>3982</v>
      </c>
    </row>
    <row r="995" spans="53:77" x14ac:dyDescent="0.3">
      <c r="BA995" s="169"/>
      <c r="BO995" s="118" t="s">
        <v>3983</v>
      </c>
      <c r="BP995" s="118" t="s">
        <v>3243</v>
      </c>
      <c r="BQ995" s="118" t="s">
        <v>2983</v>
      </c>
      <c r="BW995" s="118" t="s">
        <v>3983</v>
      </c>
      <c r="BX995" s="118" t="s">
        <v>3243</v>
      </c>
      <c r="BY995" s="118" t="s">
        <v>2983</v>
      </c>
    </row>
    <row r="996" spans="53:77" x14ac:dyDescent="0.3">
      <c r="BA996" s="169"/>
      <c r="BO996" s="118" t="s">
        <v>3984</v>
      </c>
      <c r="BP996" s="118" t="s">
        <v>3043</v>
      </c>
      <c r="BQ996" s="118" t="s">
        <v>2983</v>
      </c>
      <c r="BW996" s="118" t="s">
        <v>3984</v>
      </c>
      <c r="BX996" s="118" t="s">
        <v>3043</v>
      </c>
      <c r="BY996" s="118" t="s">
        <v>2983</v>
      </c>
    </row>
    <row r="997" spans="53:77" x14ac:dyDescent="0.3">
      <c r="BA997" s="169"/>
      <c r="BO997" s="118" t="s">
        <v>3986</v>
      </c>
      <c r="BP997" s="118" t="s">
        <v>3043</v>
      </c>
      <c r="BQ997" s="118" t="s">
        <v>2983</v>
      </c>
      <c r="BW997" s="118" t="s">
        <v>3986</v>
      </c>
      <c r="BX997" s="118" t="s">
        <v>3043</v>
      </c>
      <c r="BY997" s="118" t="s">
        <v>2983</v>
      </c>
    </row>
    <row r="998" spans="53:77" x14ac:dyDescent="0.3">
      <c r="BA998" s="169"/>
      <c r="BO998" s="118" t="s">
        <v>3989</v>
      </c>
      <c r="BP998" s="118" t="s">
        <v>628</v>
      </c>
      <c r="BQ998" s="118" t="s">
        <v>2983</v>
      </c>
      <c r="BW998" s="118" t="s">
        <v>3989</v>
      </c>
      <c r="BX998" s="118" t="s">
        <v>628</v>
      </c>
      <c r="BY998" s="118" t="s">
        <v>2983</v>
      </c>
    </row>
    <row r="999" spans="53:77" x14ac:dyDescent="0.3">
      <c r="BA999" s="169"/>
      <c r="BO999" s="118" t="s">
        <v>3990</v>
      </c>
      <c r="BP999" s="118" t="s">
        <v>3243</v>
      </c>
      <c r="BQ999" s="118" t="s">
        <v>2983</v>
      </c>
      <c r="BW999" s="118" t="s">
        <v>3990</v>
      </c>
      <c r="BX999" s="118" t="s">
        <v>3243</v>
      </c>
      <c r="BY999" s="118" t="s">
        <v>2983</v>
      </c>
    </row>
    <row r="1000" spans="53:77" x14ac:dyDescent="0.3">
      <c r="BA1000" s="169"/>
      <c r="BO1000" s="118" t="s">
        <v>805</v>
      </c>
      <c r="BP1000" s="118" t="s">
        <v>3043</v>
      </c>
      <c r="BQ1000" s="118" t="s">
        <v>2983</v>
      </c>
      <c r="BW1000" s="118" t="s">
        <v>805</v>
      </c>
      <c r="BX1000" s="118" t="s">
        <v>3043</v>
      </c>
      <c r="BY1000" s="118" t="s">
        <v>2983</v>
      </c>
    </row>
    <row r="1001" spans="53:77" x14ac:dyDescent="0.3">
      <c r="BA1001" s="169"/>
      <c r="BO1001" s="118" t="s">
        <v>3991</v>
      </c>
      <c r="BP1001" s="118" t="s">
        <v>1342</v>
      </c>
      <c r="BQ1001" s="118" t="s">
        <v>2983</v>
      </c>
      <c r="BW1001" s="118" t="s">
        <v>3991</v>
      </c>
      <c r="BX1001" s="118" t="s">
        <v>1342</v>
      </c>
      <c r="BY1001" s="118" t="s">
        <v>2983</v>
      </c>
    </row>
    <row r="1002" spans="53:77" x14ac:dyDescent="0.3">
      <c r="BA1002" s="169"/>
      <c r="BO1002" s="118" t="s">
        <v>3992</v>
      </c>
      <c r="BP1002" s="118" t="s">
        <v>3243</v>
      </c>
      <c r="BQ1002" s="118" t="s">
        <v>2983</v>
      </c>
      <c r="BW1002" s="118" t="s">
        <v>3992</v>
      </c>
      <c r="BX1002" s="118" t="s">
        <v>3243</v>
      </c>
      <c r="BY1002" s="118" t="s">
        <v>2983</v>
      </c>
    </row>
    <row r="1003" spans="53:77" x14ac:dyDescent="0.3">
      <c r="BA1003" s="169"/>
      <c r="BO1003" s="118" t="s">
        <v>3994</v>
      </c>
      <c r="BP1003" s="118" t="s">
        <v>3003</v>
      </c>
      <c r="BQ1003" s="118" t="s">
        <v>3996</v>
      </c>
      <c r="BW1003" s="118" t="s">
        <v>3994</v>
      </c>
      <c r="BX1003" s="118" t="s">
        <v>3003</v>
      </c>
      <c r="BY1003" s="118" t="s">
        <v>3996</v>
      </c>
    </row>
    <row r="1004" spans="53:77" x14ac:dyDescent="0.3">
      <c r="BA1004" s="169"/>
      <c r="BO1004" s="118" t="s">
        <v>3997</v>
      </c>
      <c r="BP1004" s="118" t="s">
        <v>612</v>
      </c>
      <c r="BQ1004" s="118" t="s">
        <v>3998</v>
      </c>
      <c r="BW1004" s="118" t="s">
        <v>3997</v>
      </c>
      <c r="BX1004" s="118" t="s">
        <v>612</v>
      </c>
      <c r="BY1004" s="118" t="s">
        <v>3998</v>
      </c>
    </row>
    <row r="1005" spans="53:77" x14ac:dyDescent="0.3">
      <c r="BA1005" s="169"/>
      <c r="BO1005" s="118" t="s">
        <v>3999</v>
      </c>
      <c r="BP1005" s="118" t="s">
        <v>3043</v>
      </c>
      <c r="BQ1005" s="118" t="s">
        <v>1428</v>
      </c>
      <c r="BW1005" s="118" t="s">
        <v>3999</v>
      </c>
      <c r="BX1005" s="118" t="s">
        <v>3043</v>
      </c>
      <c r="BY1005" s="118" t="s">
        <v>1428</v>
      </c>
    </row>
    <row r="1006" spans="53:77" x14ac:dyDescent="0.3">
      <c r="BA1006" s="169"/>
      <c r="BO1006" s="118" t="s">
        <v>806</v>
      </c>
      <c r="BP1006" s="118" t="s">
        <v>621</v>
      </c>
      <c r="BQ1006" s="118" t="s">
        <v>2983</v>
      </c>
      <c r="BW1006" s="118" t="s">
        <v>806</v>
      </c>
      <c r="BX1006" s="118" t="s">
        <v>621</v>
      </c>
      <c r="BY1006" s="118" t="s">
        <v>2983</v>
      </c>
    </row>
    <row r="1007" spans="53:77" x14ac:dyDescent="0.3">
      <c r="BA1007" s="169"/>
      <c r="BO1007" s="118" t="s">
        <v>4001</v>
      </c>
      <c r="BP1007" s="118" t="s">
        <v>1342</v>
      </c>
      <c r="BQ1007" s="118" t="s">
        <v>2983</v>
      </c>
      <c r="BW1007" s="118" t="s">
        <v>4001</v>
      </c>
      <c r="BX1007" s="118" t="s">
        <v>1342</v>
      </c>
      <c r="BY1007" s="118" t="s">
        <v>2983</v>
      </c>
    </row>
    <row r="1008" spans="53:77" x14ac:dyDescent="0.3">
      <c r="BA1008" s="169"/>
      <c r="BO1008" s="118" t="s">
        <v>4002</v>
      </c>
      <c r="BP1008" s="118" t="s">
        <v>1342</v>
      </c>
      <c r="BQ1008" s="118" t="s">
        <v>2983</v>
      </c>
      <c r="BW1008" s="118" t="s">
        <v>4002</v>
      </c>
      <c r="BX1008" s="118" t="s">
        <v>1342</v>
      </c>
      <c r="BY1008" s="118" t="s">
        <v>2983</v>
      </c>
    </row>
    <row r="1009" spans="53:77" x14ac:dyDescent="0.3">
      <c r="BA1009" s="169"/>
      <c r="BO1009" s="118" t="s">
        <v>4003</v>
      </c>
      <c r="BP1009" s="118" t="s">
        <v>3003</v>
      </c>
      <c r="BQ1009" s="118" t="s">
        <v>2983</v>
      </c>
      <c r="BW1009" s="118" t="s">
        <v>4003</v>
      </c>
      <c r="BX1009" s="118" t="s">
        <v>3003</v>
      </c>
      <c r="BY1009" s="118" t="s">
        <v>2983</v>
      </c>
    </row>
    <row r="1010" spans="53:77" x14ac:dyDescent="0.3">
      <c r="BA1010" s="169"/>
      <c r="BO1010" s="118" t="s">
        <v>807</v>
      </c>
      <c r="BP1010" s="118" t="s">
        <v>1269</v>
      </c>
      <c r="BQ1010" s="118" t="s">
        <v>4004</v>
      </c>
      <c r="BW1010" s="118" t="s">
        <v>807</v>
      </c>
      <c r="BX1010" s="118" t="s">
        <v>1269</v>
      </c>
      <c r="BY1010" s="118" t="s">
        <v>4004</v>
      </c>
    </row>
    <row r="1011" spans="53:77" x14ac:dyDescent="0.3">
      <c r="BA1011" s="169"/>
      <c r="BO1011" s="118" t="s">
        <v>4005</v>
      </c>
      <c r="BP1011" s="118" t="s">
        <v>3043</v>
      </c>
      <c r="BQ1011" s="118" t="s">
        <v>2983</v>
      </c>
      <c r="BW1011" s="118" t="s">
        <v>4005</v>
      </c>
      <c r="BX1011" s="118" t="s">
        <v>3043</v>
      </c>
      <c r="BY1011" s="118" t="s">
        <v>2983</v>
      </c>
    </row>
    <row r="1012" spans="53:77" x14ac:dyDescent="0.3">
      <c r="BA1012" s="169"/>
      <c r="BO1012" s="118" t="s">
        <v>4007</v>
      </c>
      <c r="BP1012" s="118" t="s">
        <v>663</v>
      </c>
      <c r="BQ1012" s="118" t="s">
        <v>770</v>
      </c>
      <c r="BW1012" s="118" t="s">
        <v>4007</v>
      </c>
      <c r="BX1012" s="118" t="s">
        <v>663</v>
      </c>
      <c r="BY1012" s="118" t="s">
        <v>770</v>
      </c>
    </row>
    <row r="1013" spans="53:77" x14ac:dyDescent="0.3">
      <c r="BA1013" s="169"/>
      <c r="BO1013" s="118" t="s">
        <v>4009</v>
      </c>
      <c r="BP1013" s="118" t="s">
        <v>631</v>
      </c>
      <c r="BQ1013" s="118" t="s">
        <v>770</v>
      </c>
      <c r="BW1013" s="118" t="s">
        <v>4009</v>
      </c>
      <c r="BX1013" s="118" t="s">
        <v>631</v>
      </c>
      <c r="BY1013" s="118" t="s">
        <v>770</v>
      </c>
    </row>
    <row r="1014" spans="53:77" x14ac:dyDescent="0.3">
      <c r="BA1014" s="169"/>
      <c r="BO1014" s="118" t="s">
        <v>4010</v>
      </c>
      <c r="BP1014" s="118" t="s">
        <v>617</v>
      </c>
      <c r="BQ1014" s="118" t="s">
        <v>4011</v>
      </c>
      <c r="BW1014" s="118" t="s">
        <v>4010</v>
      </c>
      <c r="BX1014" s="118" t="s">
        <v>617</v>
      </c>
      <c r="BY1014" s="118" t="s">
        <v>4011</v>
      </c>
    </row>
    <row r="1015" spans="53:77" x14ac:dyDescent="0.3">
      <c r="BA1015" s="169"/>
      <c r="BO1015" s="118" t="s">
        <v>4012</v>
      </c>
      <c r="BP1015" s="118" t="s">
        <v>663</v>
      </c>
      <c r="BQ1015" s="118" t="s">
        <v>4013</v>
      </c>
      <c r="BW1015" s="118" t="s">
        <v>4012</v>
      </c>
      <c r="BX1015" s="118" t="s">
        <v>663</v>
      </c>
      <c r="BY1015" s="118" t="s">
        <v>4013</v>
      </c>
    </row>
    <row r="1016" spans="53:77" x14ac:dyDescent="0.3">
      <c r="BA1016" s="169"/>
      <c r="BO1016" s="118" t="s">
        <v>4014</v>
      </c>
      <c r="BP1016" s="118" t="s">
        <v>787</v>
      </c>
      <c r="BQ1016" s="118" t="s">
        <v>770</v>
      </c>
      <c r="BW1016" s="118" t="s">
        <v>4014</v>
      </c>
      <c r="BX1016" s="118" t="s">
        <v>787</v>
      </c>
      <c r="BY1016" s="118" t="s">
        <v>770</v>
      </c>
    </row>
    <row r="1017" spans="53:77" x14ac:dyDescent="0.3">
      <c r="BA1017" s="169"/>
      <c r="BO1017" s="118" t="s">
        <v>4015</v>
      </c>
      <c r="BP1017" s="118" t="s">
        <v>616</v>
      </c>
      <c r="BQ1017" s="118" t="s">
        <v>770</v>
      </c>
      <c r="BW1017" s="118" t="s">
        <v>4015</v>
      </c>
      <c r="BX1017" s="118" t="s">
        <v>616</v>
      </c>
      <c r="BY1017" s="118" t="s">
        <v>770</v>
      </c>
    </row>
    <row r="1018" spans="53:77" x14ac:dyDescent="0.3">
      <c r="BA1018" s="169"/>
      <c r="BO1018" s="118" t="s">
        <v>4016</v>
      </c>
      <c r="BP1018" s="118" t="s">
        <v>780</v>
      </c>
      <c r="BQ1018" s="118" t="s">
        <v>1836</v>
      </c>
      <c r="BW1018" s="118" t="s">
        <v>4016</v>
      </c>
      <c r="BX1018" s="118" t="s">
        <v>780</v>
      </c>
      <c r="BY1018" s="118" t="s">
        <v>1836</v>
      </c>
    </row>
    <row r="1019" spans="53:77" x14ac:dyDescent="0.3">
      <c r="BA1019" s="169"/>
      <c r="BO1019" s="118" t="s">
        <v>4017</v>
      </c>
      <c r="BP1019" s="118" t="s">
        <v>771</v>
      </c>
      <c r="BQ1019" s="118" t="s">
        <v>4019</v>
      </c>
      <c r="BW1019" s="118" t="s">
        <v>4017</v>
      </c>
      <c r="BX1019" s="118" t="s">
        <v>771</v>
      </c>
      <c r="BY1019" s="118" t="s">
        <v>4019</v>
      </c>
    </row>
    <row r="1020" spans="53:77" x14ac:dyDescent="0.3">
      <c r="BA1020" s="169"/>
      <c r="BO1020" s="118" t="s">
        <v>808</v>
      </c>
      <c r="BP1020" s="118" t="s">
        <v>2983</v>
      </c>
      <c r="BQ1020" s="118" t="s">
        <v>2983</v>
      </c>
      <c r="BW1020" s="118" t="s">
        <v>808</v>
      </c>
      <c r="BX1020" s="118" t="s">
        <v>2983</v>
      </c>
      <c r="BY1020" s="118" t="s">
        <v>2983</v>
      </c>
    </row>
    <row r="1021" spans="53:77" x14ac:dyDescent="0.3">
      <c r="BA1021" s="169"/>
      <c r="BO1021" s="118" t="s">
        <v>4021</v>
      </c>
      <c r="BP1021" s="118" t="s">
        <v>2983</v>
      </c>
      <c r="BQ1021" s="118" t="s">
        <v>2983</v>
      </c>
      <c r="BW1021" s="118" t="s">
        <v>4021</v>
      </c>
      <c r="BX1021" s="118" t="s">
        <v>2983</v>
      </c>
      <c r="BY1021" s="118" t="s">
        <v>2983</v>
      </c>
    </row>
    <row r="1022" spans="53:77" x14ac:dyDescent="0.3">
      <c r="BA1022" s="169"/>
      <c r="BO1022" s="118" t="s">
        <v>4024</v>
      </c>
      <c r="BP1022" s="118" t="s">
        <v>2983</v>
      </c>
      <c r="BQ1022" s="118" t="s">
        <v>2983</v>
      </c>
      <c r="BW1022" s="118" t="s">
        <v>4024</v>
      </c>
      <c r="BX1022" s="118" t="s">
        <v>2983</v>
      </c>
      <c r="BY1022" s="118" t="s">
        <v>2983</v>
      </c>
    </row>
    <row r="1023" spans="53:77" x14ac:dyDescent="0.3">
      <c r="BA1023" s="169"/>
      <c r="BO1023" s="118" t="s">
        <v>4026</v>
      </c>
      <c r="BP1023" s="118" t="s">
        <v>3243</v>
      </c>
      <c r="BQ1023" s="118" t="s">
        <v>4027</v>
      </c>
      <c r="BW1023" s="118" t="s">
        <v>4026</v>
      </c>
      <c r="BX1023" s="118" t="s">
        <v>3243</v>
      </c>
      <c r="BY1023" s="118" t="s">
        <v>4027</v>
      </c>
    </row>
    <row r="1024" spans="53:77" x14ac:dyDescent="0.3">
      <c r="BA1024" s="169"/>
      <c r="BO1024" s="118" t="s">
        <v>4029</v>
      </c>
      <c r="BP1024" s="118" t="s">
        <v>771</v>
      </c>
      <c r="BQ1024" s="118" t="s">
        <v>770</v>
      </c>
      <c r="BW1024" s="118" t="s">
        <v>4029</v>
      </c>
      <c r="BX1024" s="118" t="s">
        <v>771</v>
      </c>
      <c r="BY1024" s="118" t="s">
        <v>770</v>
      </c>
    </row>
    <row r="1025" spans="36:77" x14ac:dyDescent="0.3">
      <c r="BA1025" s="169"/>
      <c r="BO1025" s="118" t="s">
        <v>4031</v>
      </c>
      <c r="BP1025" s="118" t="s">
        <v>787</v>
      </c>
      <c r="BQ1025" s="118" t="s">
        <v>770</v>
      </c>
      <c r="BW1025" s="118" t="s">
        <v>4031</v>
      </c>
      <c r="BX1025" s="118" t="s">
        <v>787</v>
      </c>
      <c r="BY1025" s="118" t="s">
        <v>770</v>
      </c>
    </row>
    <row r="1026" spans="36:77" x14ac:dyDescent="0.3">
      <c r="BA1026" s="169"/>
      <c r="BO1026" s="118" t="s">
        <v>4032</v>
      </c>
      <c r="BP1026" s="118" t="s">
        <v>666</v>
      </c>
      <c r="BQ1026" s="118" t="s">
        <v>4033</v>
      </c>
      <c r="BW1026" s="118" t="s">
        <v>4032</v>
      </c>
      <c r="BX1026" s="118" t="s">
        <v>666</v>
      </c>
      <c r="BY1026" s="118" t="s">
        <v>4033</v>
      </c>
    </row>
    <row r="1027" spans="36:77" x14ac:dyDescent="0.3">
      <c r="BA1027" s="169"/>
      <c r="BO1027" s="118" t="s">
        <v>4034</v>
      </c>
      <c r="BP1027" s="118" t="s">
        <v>787</v>
      </c>
      <c r="BQ1027" s="118" t="s">
        <v>1470</v>
      </c>
      <c r="BW1027" s="118" t="s">
        <v>4034</v>
      </c>
      <c r="BX1027" s="118" t="s">
        <v>787</v>
      </c>
      <c r="BY1027" s="118" t="s">
        <v>1470</v>
      </c>
    </row>
    <row r="1028" spans="36:77" x14ac:dyDescent="0.3">
      <c r="AJ1028" s="118">
        <v>4</v>
      </c>
      <c r="BA1028" s="169"/>
      <c r="BO1028" s="118" t="s">
        <v>4035</v>
      </c>
      <c r="BP1028" s="118" t="s">
        <v>636</v>
      </c>
      <c r="BQ1028" s="118" t="s">
        <v>770</v>
      </c>
      <c r="BW1028" s="118" t="s">
        <v>4035</v>
      </c>
      <c r="BX1028" s="118" t="s">
        <v>636</v>
      </c>
      <c r="BY1028" s="118" t="s">
        <v>770</v>
      </c>
    </row>
    <row r="1029" spans="36:77" x14ac:dyDescent="0.3">
      <c r="BA1029" s="169"/>
      <c r="BO1029" s="118" t="s">
        <v>4036</v>
      </c>
      <c r="BP1029" s="118" t="s">
        <v>657</v>
      </c>
      <c r="BQ1029" s="118" t="s">
        <v>4037</v>
      </c>
      <c r="BW1029" s="118" t="s">
        <v>4036</v>
      </c>
      <c r="BX1029" s="118" t="s">
        <v>657</v>
      </c>
      <c r="BY1029" s="118" t="s">
        <v>4037</v>
      </c>
    </row>
    <row r="1030" spans="36:77" x14ac:dyDescent="0.3">
      <c r="BA1030" s="169"/>
      <c r="BO1030" s="118" t="s">
        <v>4038</v>
      </c>
      <c r="BP1030" s="118" t="s">
        <v>636</v>
      </c>
      <c r="BQ1030" s="118" t="s">
        <v>3860</v>
      </c>
      <c r="BW1030" s="118" t="s">
        <v>4038</v>
      </c>
      <c r="BX1030" s="118" t="s">
        <v>636</v>
      </c>
      <c r="BY1030" s="118" t="s">
        <v>3860</v>
      </c>
    </row>
    <row r="1031" spans="36:77" x14ac:dyDescent="0.3">
      <c r="BA1031" s="169"/>
      <c r="BO1031" s="118" t="s">
        <v>4040</v>
      </c>
      <c r="BP1031" s="118" t="s">
        <v>619</v>
      </c>
      <c r="BQ1031" s="118" t="s">
        <v>1068</v>
      </c>
      <c r="BW1031" s="118" t="s">
        <v>4040</v>
      </c>
      <c r="BX1031" s="118" t="s">
        <v>619</v>
      </c>
      <c r="BY1031" s="118" t="s">
        <v>1068</v>
      </c>
    </row>
    <row r="1032" spans="36:77" x14ac:dyDescent="0.3">
      <c r="BA1032" s="169"/>
      <c r="BO1032" s="118" t="s">
        <v>4042</v>
      </c>
      <c r="BP1032" s="118" t="s">
        <v>783</v>
      </c>
      <c r="BQ1032" s="118" t="s">
        <v>770</v>
      </c>
      <c r="BW1032" s="118" t="s">
        <v>4042</v>
      </c>
      <c r="BX1032" s="118" t="s">
        <v>783</v>
      </c>
      <c r="BY1032" s="118" t="s">
        <v>770</v>
      </c>
    </row>
    <row r="1033" spans="36:77" x14ac:dyDescent="0.3">
      <c r="BA1033" s="169"/>
      <c r="BO1033" s="118" t="s">
        <v>4043</v>
      </c>
      <c r="BP1033" s="118" t="s">
        <v>1267</v>
      </c>
      <c r="BQ1033" s="118" t="s">
        <v>4044</v>
      </c>
      <c r="BW1033" s="118" t="s">
        <v>4043</v>
      </c>
      <c r="BX1033" s="118" t="s">
        <v>1267</v>
      </c>
      <c r="BY1033" s="118" t="s">
        <v>4044</v>
      </c>
    </row>
    <row r="1034" spans="36:77" x14ac:dyDescent="0.3">
      <c r="BA1034" s="169"/>
      <c r="BO1034" s="118" t="s">
        <v>4045</v>
      </c>
      <c r="BP1034" s="118" t="s">
        <v>852</v>
      </c>
      <c r="BQ1034" s="118" t="s">
        <v>1128</v>
      </c>
      <c r="BW1034" s="118" t="s">
        <v>4045</v>
      </c>
      <c r="BX1034" s="118" t="s">
        <v>852</v>
      </c>
      <c r="BY1034" s="118" t="s">
        <v>1128</v>
      </c>
    </row>
    <row r="1035" spans="36:77" x14ac:dyDescent="0.3">
      <c r="BA1035" s="169"/>
      <c r="BO1035" s="118" t="s">
        <v>812</v>
      </c>
      <c r="BP1035" s="118" t="s">
        <v>2983</v>
      </c>
      <c r="BQ1035" s="118" t="s">
        <v>2983</v>
      </c>
      <c r="BW1035" s="118" t="s">
        <v>812</v>
      </c>
      <c r="BX1035" s="118" t="s">
        <v>2983</v>
      </c>
      <c r="BY1035" s="118" t="s">
        <v>2983</v>
      </c>
    </row>
    <row r="1036" spans="36:77" x14ac:dyDescent="0.3">
      <c r="BA1036" s="169"/>
      <c r="BO1036" s="118" t="s">
        <v>813</v>
      </c>
      <c r="BP1036" s="118" t="s">
        <v>2983</v>
      </c>
      <c r="BQ1036" s="118" t="s">
        <v>2983</v>
      </c>
      <c r="BW1036" s="118" t="s">
        <v>813</v>
      </c>
      <c r="BX1036" s="118" t="s">
        <v>2983</v>
      </c>
      <c r="BY1036" s="118" t="s">
        <v>2983</v>
      </c>
    </row>
    <row r="1037" spans="36:77" x14ac:dyDescent="0.3">
      <c r="BA1037" s="169"/>
      <c r="BO1037" s="118" t="s">
        <v>4046</v>
      </c>
      <c r="BP1037" s="118" t="s">
        <v>2983</v>
      </c>
      <c r="BQ1037" s="118" t="s">
        <v>2983</v>
      </c>
      <c r="BW1037" s="118" t="s">
        <v>4046</v>
      </c>
      <c r="BX1037" s="118" t="s">
        <v>2983</v>
      </c>
      <c r="BY1037" s="118" t="s">
        <v>2983</v>
      </c>
    </row>
    <row r="1038" spans="36:77" x14ac:dyDescent="0.3">
      <c r="BA1038" s="169"/>
      <c r="BO1038" s="118" t="s">
        <v>4049</v>
      </c>
      <c r="BP1038" s="118" t="s">
        <v>2983</v>
      </c>
      <c r="BQ1038" s="118" t="s">
        <v>2983</v>
      </c>
      <c r="BW1038" s="118" t="s">
        <v>4049</v>
      </c>
      <c r="BX1038" s="118" t="s">
        <v>2983</v>
      </c>
      <c r="BY1038" s="118" t="s">
        <v>2983</v>
      </c>
    </row>
    <row r="1039" spans="36:77" x14ac:dyDescent="0.3">
      <c r="BA1039" s="169"/>
      <c r="BO1039" s="118" t="s">
        <v>4050</v>
      </c>
      <c r="BP1039" s="118" t="s">
        <v>2983</v>
      </c>
      <c r="BQ1039" s="118" t="s">
        <v>2983</v>
      </c>
      <c r="BW1039" s="118" t="s">
        <v>4050</v>
      </c>
      <c r="BX1039" s="118" t="s">
        <v>2983</v>
      </c>
      <c r="BY1039" s="118" t="s">
        <v>2983</v>
      </c>
    </row>
    <row r="1040" spans="36:77" x14ac:dyDescent="0.3">
      <c r="BA1040" s="169"/>
      <c r="BO1040" s="118" t="s">
        <v>814</v>
      </c>
      <c r="BP1040" s="118" t="s">
        <v>2983</v>
      </c>
      <c r="BQ1040" s="118" t="s">
        <v>2983</v>
      </c>
      <c r="BW1040" s="118" t="s">
        <v>814</v>
      </c>
      <c r="BX1040" s="118" t="s">
        <v>2983</v>
      </c>
      <c r="BY1040" s="118" t="s">
        <v>2983</v>
      </c>
    </row>
    <row r="1041" spans="53:77" x14ac:dyDescent="0.3">
      <c r="BA1041" s="169"/>
      <c r="BO1041" s="118" t="s">
        <v>4054</v>
      </c>
      <c r="BP1041" s="118" t="s">
        <v>2983</v>
      </c>
      <c r="BQ1041" s="118" t="s">
        <v>2983</v>
      </c>
      <c r="BW1041" s="118" t="s">
        <v>4054</v>
      </c>
      <c r="BX1041" s="118" t="s">
        <v>2983</v>
      </c>
      <c r="BY1041" s="118" t="s">
        <v>2983</v>
      </c>
    </row>
    <row r="1042" spans="53:77" x14ac:dyDescent="0.3">
      <c r="BA1042" s="169"/>
      <c r="BO1042" s="118" t="s">
        <v>815</v>
      </c>
      <c r="BP1042" s="118" t="s">
        <v>2983</v>
      </c>
      <c r="BQ1042" s="118" t="s">
        <v>2983</v>
      </c>
      <c r="BW1042" s="118" t="s">
        <v>815</v>
      </c>
      <c r="BX1042" s="118" t="s">
        <v>2983</v>
      </c>
      <c r="BY1042" s="118" t="s">
        <v>2983</v>
      </c>
    </row>
    <row r="1043" spans="53:77" x14ac:dyDescent="0.3">
      <c r="BA1043" s="169"/>
      <c r="BO1043" s="118" t="s">
        <v>4056</v>
      </c>
      <c r="BP1043" s="118" t="s">
        <v>2983</v>
      </c>
      <c r="BQ1043" s="118" t="s">
        <v>2983</v>
      </c>
      <c r="BW1043" s="118" t="s">
        <v>4056</v>
      </c>
      <c r="BX1043" s="118" t="s">
        <v>2983</v>
      </c>
      <c r="BY1043" s="118" t="s">
        <v>2983</v>
      </c>
    </row>
    <row r="1044" spans="53:77" x14ac:dyDescent="0.3">
      <c r="BA1044" s="169"/>
      <c r="BO1044" s="118" t="s">
        <v>816</v>
      </c>
      <c r="BP1044" s="118" t="s">
        <v>2983</v>
      </c>
      <c r="BQ1044" s="118" t="s">
        <v>2983</v>
      </c>
      <c r="BW1044" s="118" t="s">
        <v>816</v>
      </c>
      <c r="BX1044" s="118" t="s">
        <v>2983</v>
      </c>
      <c r="BY1044" s="118" t="s">
        <v>2983</v>
      </c>
    </row>
    <row r="1045" spans="53:77" x14ac:dyDescent="0.3">
      <c r="BA1045" s="169"/>
      <c r="BO1045" s="118" t="s">
        <v>552</v>
      </c>
      <c r="BP1045" s="118" t="s">
        <v>2983</v>
      </c>
      <c r="BQ1045" s="118" t="s">
        <v>2983</v>
      </c>
      <c r="BW1045" s="118" t="s">
        <v>552</v>
      </c>
      <c r="BX1045" s="118" t="s">
        <v>2983</v>
      </c>
      <c r="BY1045" s="118" t="s">
        <v>2983</v>
      </c>
    </row>
    <row r="1046" spans="53:77" x14ac:dyDescent="0.3">
      <c r="BA1046" s="169"/>
      <c r="BO1046" s="118" t="s">
        <v>4059</v>
      </c>
      <c r="BP1046" s="118" t="s">
        <v>703</v>
      </c>
      <c r="BQ1046" s="118" t="s">
        <v>1262</v>
      </c>
      <c r="BW1046" s="118" t="s">
        <v>4059</v>
      </c>
      <c r="BX1046" s="118" t="s">
        <v>703</v>
      </c>
      <c r="BY1046" s="118" t="s">
        <v>1262</v>
      </c>
    </row>
    <row r="1047" spans="53:77" x14ac:dyDescent="0.3">
      <c r="BA1047" s="169"/>
      <c r="BO1047" s="118" t="s">
        <v>4061</v>
      </c>
      <c r="BP1047" s="118" t="s">
        <v>2983</v>
      </c>
      <c r="BQ1047" s="118" t="s">
        <v>2983</v>
      </c>
      <c r="BW1047" s="118" t="s">
        <v>4061</v>
      </c>
      <c r="BX1047" s="118" t="s">
        <v>2983</v>
      </c>
      <c r="BY1047" s="118" t="s">
        <v>2983</v>
      </c>
    </row>
    <row r="1048" spans="53:77" x14ac:dyDescent="0.3">
      <c r="BA1048" s="169"/>
      <c r="BO1048" s="118" t="s">
        <v>4063</v>
      </c>
      <c r="BP1048" s="118" t="s">
        <v>2983</v>
      </c>
      <c r="BQ1048" s="118" t="s">
        <v>2983</v>
      </c>
      <c r="BW1048" s="118" t="s">
        <v>4063</v>
      </c>
      <c r="BX1048" s="118" t="s">
        <v>2983</v>
      </c>
      <c r="BY1048" s="118" t="s">
        <v>2983</v>
      </c>
    </row>
    <row r="1049" spans="53:77" x14ac:dyDescent="0.3">
      <c r="BA1049" s="169"/>
      <c r="BO1049" s="118" t="s">
        <v>4065</v>
      </c>
      <c r="BP1049" s="118" t="s">
        <v>2983</v>
      </c>
      <c r="BQ1049" s="118" t="s">
        <v>2983</v>
      </c>
      <c r="BW1049" s="118" t="s">
        <v>4065</v>
      </c>
      <c r="BX1049" s="118" t="s">
        <v>2983</v>
      </c>
      <c r="BY1049" s="118" t="s">
        <v>2983</v>
      </c>
    </row>
    <row r="1050" spans="53:77" x14ac:dyDescent="0.3">
      <c r="BA1050" s="169"/>
      <c r="BO1050" s="118" t="s">
        <v>4066</v>
      </c>
      <c r="BP1050" s="118" t="s">
        <v>2983</v>
      </c>
      <c r="BQ1050" s="118" t="s">
        <v>2983</v>
      </c>
      <c r="BW1050" s="118" t="s">
        <v>4066</v>
      </c>
      <c r="BX1050" s="118" t="s">
        <v>2983</v>
      </c>
      <c r="BY1050" s="118" t="s">
        <v>2983</v>
      </c>
    </row>
    <row r="1051" spans="53:77" x14ac:dyDescent="0.3">
      <c r="BA1051" s="169"/>
      <c r="BO1051" s="118" t="s">
        <v>817</v>
      </c>
      <c r="BP1051" s="118" t="s">
        <v>2983</v>
      </c>
      <c r="BQ1051" s="118" t="s">
        <v>2983</v>
      </c>
      <c r="BW1051" s="118" t="s">
        <v>817</v>
      </c>
      <c r="BX1051" s="118" t="s">
        <v>2983</v>
      </c>
      <c r="BY1051" s="118" t="s">
        <v>2983</v>
      </c>
    </row>
    <row r="1052" spans="53:77" x14ac:dyDescent="0.3">
      <c r="BA1052" s="169"/>
      <c r="BO1052" s="118" t="s">
        <v>4069</v>
      </c>
      <c r="BP1052" s="118" t="s">
        <v>2983</v>
      </c>
      <c r="BQ1052" s="118" t="s">
        <v>2983</v>
      </c>
      <c r="BW1052" s="118" t="s">
        <v>4069</v>
      </c>
      <c r="BX1052" s="118" t="s">
        <v>2983</v>
      </c>
      <c r="BY1052" s="118" t="s">
        <v>2983</v>
      </c>
    </row>
    <row r="1053" spans="53:77" x14ac:dyDescent="0.3">
      <c r="BA1053" s="169"/>
      <c r="BO1053" s="118" t="s">
        <v>4070</v>
      </c>
      <c r="BP1053" s="118" t="s">
        <v>2983</v>
      </c>
      <c r="BQ1053" s="118" t="s">
        <v>2983</v>
      </c>
      <c r="BW1053" s="118" t="s">
        <v>4070</v>
      </c>
      <c r="BX1053" s="118" t="s">
        <v>2983</v>
      </c>
      <c r="BY1053" s="118" t="s">
        <v>2983</v>
      </c>
    </row>
    <row r="1054" spans="53:77" x14ac:dyDescent="0.3">
      <c r="BA1054" s="169"/>
      <c r="BO1054" s="118" t="s">
        <v>4071</v>
      </c>
      <c r="BP1054" s="118" t="s">
        <v>2983</v>
      </c>
      <c r="BQ1054" s="118" t="s">
        <v>2983</v>
      </c>
      <c r="BW1054" s="118" t="s">
        <v>4071</v>
      </c>
      <c r="BX1054" s="118" t="s">
        <v>2983</v>
      </c>
      <c r="BY1054" s="118" t="s">
        <v>2983</v>
      </c>
    </row>
    <row r="1055" spans="53:77" x14ac:dyDescent="0.3">
      <c r="BA1055" s="169"/>
      <c r="BO1055" s="118" t="s">
        <v>4072</v>
      </c>
      <c r="BP1055" s="118" t="s">
        <v>2983</v>
      </c>
      <c r="BQ1055" s="118" t="s">
        <v>2983</v>
      </c>
      <c r="BW1055" s="118" t="s">
        <v>4072</v>
      </c>
      <c r="BX1055" s="118" t="s">
        <v>2983</v>
      </c>
      <c r="BY1055" s="118" t="s">
        <v>2983</v>
      </c>
    </row>
    <row r="1056" spans="53:77" x14ac:dyDescent="0.3">
      <c r="BA1056" s="169"/>
      <c r="BO1056" s="118" t="s">
        <v>4075</v>
      </c>
      <c r="BP1056" s="118" t="s">
        <v>2983</v>
      </c>
      <c r="BQ1056" s="118" t="s">
        <v>2983</v>
      </c>
      <c r="BW1056" s="118" t="s">
        <v>4075</v>
      </c>
      <c r="BX1056" s="118" t="s">
        <v>2983</v>
      </c>
      <c r="BY1056" s="118" t="s">
        <v>2983</v>
      </c>
    </row>
    <row r="1057" spans="53:77" x14ac:dyDescent="0.3">
      <c r="BA1057" s="169" t="e">
        <f>VLOOKUP([1]Лист1!G308,#REF!, 2,FALSE)</f>
        <v>#REF!</v>
      </c>
      <c r="BO1057" s="118" t="s">
        <v>818</v>
      </c>
      <c r="BP1057" s="118" t="s">
        <v>2983</v>
      </c>
      <c r="BQ1057" s="118" t="s">
        <v>2983</v>
      </c>
      <c r="BW1057" s="118" t="s">
        <v>818</v>
      </c>
      <c r="BX1057" s="118" t="s">
        <v>2983</v>
      </c>
      <c r="BY1057" s="118" t="s">
        <v>2983</v>
      </c>
    </row>
    <row r="1058" spans="53:77" x14ac:dyDescent="0.3">
      <c r="BA1058" s="169" t="e">
        <f>VLOOKUP([1]Лист1!G309,#REF!, 2,FALSE)</f>
        <v>#REF!</v>
      </c>
      <c r="BO1058" s="118" t="s">
        <v>4077</v>
      </c>
      <c r="BP1058" s="118" t="s">
        <v>2983</v>
      </c>
      <c r="BQ1058" s="118" t="s">
        <v>2983</v>
      </c>
      <c r="BW1058" s="118" t="s">
        <v>4077</v>
      </c>
      <c r="BX1058" s="118" t="s">
        <v>2983</v>
      </c>
      <c r="BY1058" s="118" t="s">
        <v>2983</v>
      </c>
    </row>
    <row r="1059" spans="53:77" x14ac:dyDescent="0.3">
      <c r="BA1059" s="169" t="e">
        <f>VLOOKUP([1]Лист1!G310,#REF!, 2,FALSE)</f>
        <v>#REF!</v>
      </c>
      <c r="BO1059" s="118" t="s">
        <v>819</v>
      </c>
      <c r="BP1059" s="118" t="s">
        <v>2983</v>
      </c>
      <c r="BQ1059" s="118" t="s">
        <v>2983</v>
      </c>
      <c r="BW1059" s="118" t="s">
        <v>819</v>
      </c>
      <c r="BX1059" s="118" t="s">
        <v>2983</v>
      </c>
      <c r="BY1059" s="118" t="s">
        <v>2983</v>
      </c>
    </row>
    <row r="1060" spans="53:77" x14ac:dyDescent="0.3">
      <c r="BA1060" s="169" t="e">
        <f>VLOOKUP([1]Лист1!G311,#REF!, 2,FALSE)</f>
        <v>#REF!</v>
      </c>
      <c r="BO1060" s="118" t="s">
        <v>4080</v>
      </c>
      <c r="BP1060" s="118" t="s">
        <v>2979</v>
      </c>
      <c r="BQ1060" s="118" t="s">
        <v>770</v>
      </c>
      <c r="BW1060" s="118" t="s">
        <v>4080</v>
      </c>
      <c r="BX1060" s="118" t="s">
        <v>2979</v>
      </c>
      <c r="BY1060" s="118" t="s">
        <v>770</v>
      </c>
    </row>
    <row r="1061" spans="53:77" x14ac:dyDescent="0.3">
      <c r="BA1061" s="169" t="e">
        <f>VLOOKUP([1]Лист1!G312,#REF!, 2,FALSE)</f>
        <v>#REF!</v>
      </c>
      <c r="BO1061" s="118" t="s">
        <v>4082</v>
      </c>
      <c r="BP1061" s="118" t="s">
        <v>2979</v>
      </c>
      <c r="BQ1061" s="118" t="s">
        <v>4083</v>
      </c>
      <c r="BW1061" s="118" t="s">
        <v>4082</v>
      </c>
      <c r="BX1061" s="118" t="s">
        <v>2979</v>
      </c>
      <c r="BY1061" s="118" t="s">
        <v>4083</v>
      </c>
    </row>
    <row r="1062" spans="53:77" x14ac:dyDescent="0.3">
      <c r="BA1062" s="169" t="e">
        <f>VLOOKUP([1]Лист1!G313,#REF!, 2,FALSE)</f>
        <v>#REF!</v>
      </c>
      <c r="BO1062" s="118" t="s">
        <v>4084</v>
      </c>
      <c r="BP1062" s="118" t="s">
        <v>3243</v>
      </c>
      <c r="BQ1062" s="118" t="s">
        <v>770</v>
      </c>
      <c r="BW1062" s="118" t="s">
        <v>4084</v>
      </c>
      <c r="BX1062" s="118" t="s">
        <v>3243</v>
      </c>
      <c r="BY1062" s="118" t="s">
        <v>770</v>
      </c>
    </row>
    <row r="1063" spans="53:77" x14ac:dyDescent="0.3">
      <c r="BA1063" s="169" t="e">
        <f>VLOOKUP([1]Лист1!G314,#REF!, 2,FALSE)</f>
        <v>#REF!</v>
      </c>
      <c r="BO1063" s="118" t="s">
        <v>4085</v>
      </c>
      <c r="BP1063" s="118" t="s">
        <v>2979</v>
      </c>
      <c r="BQ1063" s="118" t="s">
        <v>770</v>
      </c>
      <c r="BW1063" s="118" t="s">
        <v>4085</v>
      </c>
      <c r="BX1063" s="118" t="s">
        <v>2979</v>
      </c>
      <c r="BY1063" s="118" t="s">
        <v>770</v>
      </c>
    </row>
    <row r="1064" spans="53:77" x14ac:dyDescent="0.3">
      <c r="BA1064" s="169" t="e">
        <f>VLOOKUP([1]Лист1!G315,#REF!, 2,FALSE)</f>
        <v>#REF!</v>
      </c>
      <c r="BO1064" s="118" t="s">
        <v>820</v>
      </c>
      <c r="BP1064" s="118" t="s">
        <v>1269</v>
      </c>
      <c r="BQ1064" s="118" t="s">
        <v>770</v>
      </c>
      <c r="BW1064" s="118" t="s">
        <v>820</v>
      </c>
      <c r="BX1064" s="118" t="s">
        <v>1269</v>
      </c>
      <c r="BY1064" s="118" t="s">
        <v>770</v>
      </c>
    </row>
    <row r="1065" spans="53:77" x14ac:dyDescent="0.3">
      <c r="BA1065" s="169" t="e">
        <f>VLOOKUP([1]Лист1!G316,#REF!, 2,FALSE)</f>
        <v>#REF!</v>
      </c>
      <c r="BO1065" s="118" t="s">
        <v>531</v>
      </c>
      <c r="BP1065" s="118" t="s">
        <v>3197</v>
      </c>
      <c r="BQ1065" s="118" t="s">
        <v>770</v>
      </c>
      <c r="BW1065" s="118" t="s">
        <v>531</v>
      </c>
      <c r="BX1065" s="118" t="s">
        <v>3197</v>
      </c>
      <c r="BY1065" s="118" t="s">
        <v>770</v>
      </c>
    </row>
    <row r="1066" spans="53:77" x14ac:dyDescent="0.3">
      <c r="BA1066" s="169" t="e">
        <f>VLOOKUP([1]Лист1!G317,#REF!, 2,FALSE)</f>
        <v>#REF!</v>
      </c>
      <c r="BO1066" s="118" t="s">
        <v>4087</v>
      </c>
      <c r="BP1066" s="118" t="s">
        <v>3085</v>
      </c>
      <c r="BQ1066" s="118" t="s">
        <v>4088</v>
      </c>
      <c r="BW1066" s="118" t="s">
        <v>4087</v>
      </c>
      <c r="BX1066" s="118" t="s">
        <v>3085</v>
      </c>
      <c r="BY1066" s="118" t="s">
        <v>4088</v>
      </c>
    </row>
    <row r="1067" spans="53:77" x14ac:dyDescent="0.3">
      <c r="BA1067" s="169" t="e">
        <f>VLOOKUP([1]Лист1!G318,#REF!, 2,FALSE)</f>
        <v>#REF!</v>
      </c>
      <c r="BO1067" s="118" t="s">
        <v>4090</v>
      </c>
      <c r="BP1067" s="118" t="s">
        <v>3003</v>
      </c>
      <c r="BQ1067" s="118" t="s">
        <v>4091</v>
      </c>
      <c r="BW1067" s="118" t="s">
        <v>4090</v>
      </c>
      <c r="BX1067" s="118" t="s">
        <v>3003</v>
      </c>
      <c r="BY1067" s="118" t="s">
        <v>4091</v>
      </c>
    </row>
    <row r="1068" spans="53:77" x14ac:dyDescent="0.3">
      <c r="BA1068" s="169" t="e">
        <f>VLOOKUP([1]Лист1!G319,#REF!, 2,FALSE)</f>
        <v>#REF!</v>
      </c>
      <c r="BO1068" s="118" t="s">
        <v>4093</v>
      </c>
      <c r="BP1068" s="118" t="s">
        <v>2979</v>
      </c>
      <c r="BQ1068" s="118" t="s">
        <v>4094</v>
      </c>
      <c r="BW1068" s="118" t="s">
        <v>4093</v>
      </c>
      <c r="BX1068" s="118" t="s">
        <v>2979</v>
      </c>
      <c r="BY1068" s="118" t="s">
        <v>4094</v>
      </c>
    </row>
    <row r="1069" spans="53:77" x14ac:dyDescent="0.3">
      <c r="BA1069" s="169" t="e">
        <f>VLOOKUP([1]Лист1!G320,#REF!, 2,FALSE)</f>
        <v>#REF!</v>
      </c>
      <c r="BO1069" s="118" t="s">
        <v>4095</v>
      </c>
      <c r="BP1069" s="118" t="s">
        <v>2983</v>
      </c>
      <c r="BQ1069" s="118" t="s">
        <v>4096</v>
      </c>
      <c r="BW1069" s="118" t="s">
        <v>4095</v>
      </c>
      <c r="BX1069" s="118" t="s">
        <v>2983</v>
      </c>
      <c r="BY1069" s="118" t="s">
        <v>4096</v>
      </c>
    </row>
    <row r="1070" spans="53:77" x14ac:dyDescent="0.3">
      <c r="BA1070" s="169" t="e">
        <f>VLOOKUP([1]Лист1!G321,#REF!, 2,FALSE)</f>
        <v>#REF!</v>
      </c>
      <c r="BO1070" s="118" t="s">
        <v>4097</v>
      </c>
      <c r="BP1070" s="118" t="s">
        <v>2983</v>
      </c>
      <c r="BQ1070" s="118" t="s">
        <v>1776</v>
      </c>
      <c r="BW1070" s="118" t="s">
        <v>4097</v>
      </c>
      <c r="BX1070" s="118" t="s">
        <v>2983</v>
      </c>
      <c r="BY1070" s="118" t="s">
        <v>1776</v>
      </c>
    </row>
    <row r="1071" spans="53:77" x14ac:dyDescent="0.3">
      <c r="BA1071" s="169" t="e">
        <f>VLOOKUP([1]Лист1!G322,#REF!, 2,FALSE)</f>
        <v>#REF!</v>
      </c>
      <c r="BO1071" s="118" t="s">
        <v>4099</v>
      </c>
      <c r="BP1071" s="118" t="s">
        <v>3243</v>
      </c>
      <c r="BQ1071" s="118" t="s">
        <v>1337</v>
      </c>
      <c r="BW1071" s="118" t="s">
        <v>4099</v>
      </c>
      <c r="BX1071" s="118" t="s">
        <v>3243</v>
      </c>
      <c r="BY1071" s="118" t="s">
        <v>1337</v>
      </c>
    </row>
    <row r="1072" spans="53:77" x14ac:dyDescent="0.3">
      <c r="BA1072" s="169" t="e">
        <f>VLOOKUP([1]Лист1!G323,#REF!, 2,FALSE)</f>
        <v>#REF!</v>
      </c>
      <c r="BO1072" s="118" t="s">
        <v>565</v>
      </c>
      <c r="BP1072" s="118" t="s">
        <v>2983</v>
      </c>
      <c r="BQ1072" s="118" t="s">
        <v>4101</v>
      </c>
      <c r="BW1072" s="118" t="s">
        <v>565</v>
      </c>
      <c r="BX1072" s="118" t="s">
        <v>2983</v>
      </c>
      <c r="BY1072" s="118" t="s">
        <v>4101</v>
      </c>
    </row>
    <row r="1073" spans="53:77" x14ac:dyDescent="0.3">
      <c r="BA1073" s="169" t="e">
        <f>VLOOKUP([1]Лист1!G324,#REF!, 2,FALSE)</f>
        <v>#REF!</v>
      </c>
      <c r="BO1073" s="118" t="s">
        <v>4102</v>
      </c>
      <c r="BP1073" s="118" t="s">
        <v>926</v>
      </c>
      <c r="BQ1073" s="118" t="s">
        <v>4103</v>
      </c>
      <c r="BW1073" s="118" t="s">
        <v>4102</v>
      </c>
      <c r="BX1073" s="118" t="s">
        <v>926</v>
      </c>
      <c r="BY1073" s="118" t="s">
        <v>4103</v>
      </c>
    </row>
    <row r="1074" spans="53:77" x14ac:dyDescent="0.3">
      <c r="BA1074" s="169" t="e">
        <f>VLOOKUP([1]Лист1!G325,#REF!, 2,FALSE)</f>
        <v>#REF!</v>
      </c>
      <c r="BO1074" s="118" t="s">
        <v>4104</v>
      </c>
      <c r="BP1074" s="118" t="s">
        <v>2983</v>
      </c>
      <c r="BQ1074" s="118" t="s">
        <v>4105</v>
      </c>
      <c r="BW1074" s="118" t="s">
        <v>4104</v>
      </c>
      <c r="BX1074" s="118" t="s">
        <v>2983</v>
      </c>
      <c r="BY1074" s="118" t="s">
        <v>4105</v>
      </c>
    </row>
    <row r="1075" spans="53:77" x14ac:dyDescent="0.3">
      <c r="BA1075" s="169" t="e">
        <f>VLOOKUP([1]Лист1!G326,#REF!, 2,FALSE)</f>
        <v>#REF!</v>
      </c>
      <c r="BO1075" s="118" t="s">
        <v>821</v>
      </c>
      <c r="BP1075" s="118" t="s">
        <v>783</v>
      </c>
      <c r="BQ1075" s="118" t="s">
        <v>4103</v>
      </c>
      <c r="BW1075" s="118" t="s">
        <v>821</v>
      </c>
      <c r="BX1075" s="118" t="s">
        <v>783</v>
      </c>
      <c r="BY1075" s="118" t="s">
        <v>4103</v>
      </c>
    </row>
    <row r="1076" spans="53:77" x14ac:dyDescent="0.3">
      <c r="BA1076" s="169" t="e">
        <f>VLOOKUP([1]Лист1!G327,#REF!, 2,FALSE)</f>
        <v>#REF!</v>
      </c>
      <c r="BO1076" s="118" t="s">
        <v>4106</v>
      </c>
      <c r="BP1076" s="118" t="s">
        <v>787</v>
      </c>
      <c r="BQ1076" s="118" t="s">
        <v>709</v>
      </c>
      <c r="BW1076" s="118" t="s">
        <v>4106</v>
      </c>
      <c r="BX1076" s="118" t="s">
        <v>787</v>
      </c>
      <c r="BY1076" s="118" t="s">
        <v>709</v>
      </c>
    </row>
    <row r="1077" spans="53:77" x14ac:dyDescent="0.3">
      <c r="BA1077" s="169" t="e">
        <f>VLOOKUP([1]Лист1!G328,#REF!, 2,FALSE)</f>
        <v>#REF!</v>
      </c>
      <c r="BO1077" s="118" t="s">
        <v>4107</v>
      </c>
      <c r="BP1077" s="118" t="s">
        <v>780</v>
      </c>
      <c r="BQ1077" s="118" t="s">
        <v>1337</v>
      </c>
      <c r="BW1077" s="118" t="s">
        <v>4107</v>
      </c>
      <c r="BX1077" s="118" t="s">
        <v>780</v>
      </c>
      <c r="BY1077" s="118" t="s">
        <v>1337</v>
      </c>
    </row>
    <row r="1078" spans="53:77" x14ac:dyDescent="0.3">
      <c r="BA1078" s="169" t="e">
        <f>VLOOKUP([1]Лист1!G329,#REF!, 2,FALSE)</f>
        <v>#REF!</v>
      </c>
      <c r="BO1078" s="118" t="s">
        <v>4108</v>
      </c>
      <c r="BP1078" s="118" t="s">
        <v>803</v>
      </c>
      <c r="BQ1078" s="118" t="s">
        <v>4110</v>
      </c>
      <c r="BW1078" s="118" t="s">
        <v>4108</v>
      </c>
      <c r="BX1078" s="118" t="s">
        <v>803</v>
      </c>
      <c r="BY1078" s="118" t="s">
        <v>4110</v>
      </c>
    </row>
    <row r="1079" spans="53:77" x14ac:dyDescent="0.3">
      <c r="BA1079" s="169" t="e">
        <f>VLOOKUP([1]Лист1!G330,#REF!, 2,FALSE)</f>
        <v>#REF!</v>
      </c>
      <c r="BO1079" s="118" t="s">
        <v>4111</v>
      </c>
      <c r="BP1079" s="118" t="s">
        <v>736</v>
      </c>
      <c r="BQ1079" s="118" t="s">
        <v>2056</v>
      </c>
      <c r="BW1079" s="118" t="s">
        <v>4111</v>
      </c>
      <c r="BX1079" s="118" t="s">
        <v>736</v>
      </c>
      <c r="BY1079" s="118" t="s">
        <v>2056</v>
      </c>
    </row>
    <row r="1080" spans="53:77" x14ac:dyDescent="0.3">
      <c r="BA1080" s="169" t="e">
        <f>VLOOKUP([1]Лист1!G331,#REF!, 2,FALSE)</f>
        <v>#REF!</v>
      </c>
      <c r="BO1080" s="118" t="s">
        <v>4112</v>
      </c>
      <c r="BP1080" s="118" t="s">
        <v>912</v>
      </c>
      <c r="BQ1080" s="118" t="s">
        <v>3743</v>
      </c>
      <c r="BW1080" s="118" t="s">
        <v>4112</v>
      </c>
      <c r="BX1080" s="118" t="s">
        <v>912</v>
      </c>
      <c r="BY1080" s="118" t="s">
        <v>3743</v>
      </c>
    </row>
    <row r="1081" spans="53:77" x14ac:dyDescent="0.3">
      <c r="BA1081" s="169" t="e">
        <f>VLOOKUP([1]Лист1!G332,#REF!, 2,FALSE)</f>
        <v>#REF!</v>
      </c>
      <c r="BO1081" s="118" t="s">
        <v>822</v>
      </c>
      <c r="BP1081" s="118" t="s">
        <v>1342</v>
      </c>
      <c r="BQ1081" s="118" t="s">
        <v>4114</v>
      </c>
      <c r="BW1081" s="118" t="s">
        <v>822</v>
      </c>
      <c r="BX1081" s="118" t="s">
        <v>1342</v>
      </c>
      <c r="BY1081" s="118" t="s">
        <v>4114</v>
      </c>
    </row>
    <row r="1082" spans="53:77" x14ac:dyDescent="0.3">
      <c r="BA1082" s="169" t="e">
        <f>VLOOKUP([1]Лист1!G333,#REF!, 2,FALSE)</f>
        <v>#REF!</v>
      </c>
      <c r="BO1082" s="118" t="s">
        <v>4115</v>
      </c>
      <c r="BP1082" s="118" t="s">
        <v>700</v>
      </c>
      <c r="BQ1082" s="118" t="s">
        <v>4116</v>
      </c>
      <c r="BW1082" s="118" t="s">
        <v>4115</v>
      </c>
      <c r="BX1082" s="118" t="s">
        <v>700</v>
      </c>
      <c r="BY1082" s="118" t="s">
        <v>4116</v>
      </c>
    </row>
    <row r="1083" spans="53:77" x14ac:dyDescent="0.3">
      <c r="BA1083" s="169" t="e">
        <f>VLOOKUP([1]Лист1!G334,#REF!, 2,FALSE)</f>
        <v>#REF!</v>
      </c>
      <c r="BO1083" s="118" t="s">
        <v>4117</v>
      </c>
      <c r="BP1083" s="118" t="s">
        <v>3197</v>
      </c>
      <c r="BQ1083" s="118" t="s">
        <v>4118</v>
      </c>
      <c r="BW1083" s="118" t="s">
        <v>4117</v>
      </c>
      <c r="BX1083" s="118" t="s">
        <v>3197</v>
      </c>
      <c r="BY1083" s="118" t="s">
        <v>4118</v>
      </c>
    </row>
    <row r="1084" spans="53:77" x14ac:dyDescent="0.3">
      <c r="BA1084" s="169" t="e">
        <f>VLOOKUP([1]Лист1!G335,#REF!, 2,FALSE)</f>
        <v>#REF!</v>
      </c>
      <c r="BO1084" s="118" t="s">
        <v>823</v>
      </c>
      <c r="BP1084" s="118" t="s">
        <v>667</v>
      </c>
      <c r="BQ1084" s="118" t="s">
        <v>4119</v>
      </c>
      <c r="BW1084" s="118" t="s">
        <v>823</v>
      </c>
      <c r="BX1084" s="118" t="s">
        <v>667</v>
      </c>
      <c r="BY1084" s="118" t="s">
        <v>4119</v>
      </c>
    </row>
    <row r="1085" spans="53:77" x14ac:dyDescent="0.3">
      <c r="BA1085" s="169" t="e">
        <f>VLOOKUP([1]Лист1!G336,#REF!, 2,FALSE)</f>
        <v>#REF!</v>
      </c>
      <c r="BO1085" s="118" t="s">
        <v>4120</v>
      </c>
      <c r="BP1085" s="118" t="s">
        <v>2983</v>
      </c>
      <c r="BQ1085" s="118" t="s">
        <v>2983</v>
      </c>
      <c r="BW1085" s="118" t="s">
        <v>4120</v>
      </c>
      <c r="BX1085" s="118" t="s">
        <v>2983</v>
      </c>
      <c r="BY1085" s="118" t="s">
        <v>2983</v>
      </c>
    </row>
    <row r="1086" spans="53:77" x14ac:dyDescent="0.3">
      <c r="BA1086" s="169" t="e">
        <f>VLOOKUP([1]Лист1!G337,#REF!, 2,FALSE)</f>
        <v>#REF!</v>
      </c>
      <c r="BO1086" s="118" t="s">
        <v>4121</v>
      </c>
      <c r="BP1086" s="118" t="s">
        <v>3197</v>
      </c>
      <c r="BQ1086" s="118" t="s">
        <v>2425</v>
      </c>
      <c r="BW1086" s="118" t="s">
        <v>4121</v>
      </c>
      <c r="BX1086" s="118" t="s">
        <v>3197</v>
      </c>
      <c r="BY1086" s="118" t="s">
        <v>2425</v>
      </c>
    </row>
    <row r="1087" spans="53:77" x14ac:dyDescent="0.3">
      <c r="BA1087" s="169" t="e">
        <f>VLOOKUP([1]Лист1!G338,#REF!, 2,FALSE)</f>
        <v>#REF!</v>
      </c>
      <c r="BO1087" s="118" t="s">
        <v>4122</v>
      </c>
      <c r="BP1087" s="118" t="s">
        <v>2983</v>
      </c>
      <c r="BQ1087" s="118" t="s">
        <v>4123</v>
      </c>
      <c r="BW1087" s="118" t="s">
        <v>4122</v>
      </c>
      <c r="BX1087" s="118" t="s">
        <v>2983</v>
      </c>
      <c r="BY1087" s="118" t="s">
        <v>4123</v>
      </c>
    </row>
    <row r="1088" spans="53:77" x14ac:dyDescent="0.3">
      <c r="BA1088" s="169" t="e">
        <f>VLOOKUP([1]Лист1!G339,#REF!, 2,FALSE)</f>
        <v>#REF!</v>
      </c>
      <c r="BO1088" s="118" t="s">
        <v>824</v>
      </c>
      <c r="BP1088" s="118" t="s">
        <v>849</v>
      </c>
      <c r="BQ1088" s="118" t="s">
        <v>4124</v>
      </c>
      <c r="BW1088" s="118" t="s">
        <v>824</v>
      </c>
      <c r="BX1088" s="118" t="s">
        <v>849</v>
      </c>
      <c r="BY1088" s="118" t="s">
        <v>4124</v>
      </c>
    </row>
    <row r="1089" spans="53:77" x14ac:dyDescent="0.3">
      <c r="BA1089" s="169" t="e">
        <f>VLOOKUP([1]Лист1!G340,#REF!, 2,FALSE)</f>
        <v>#REF!</v>
      </c>
      <c r="BO1089" s="118" t="s">
        <v>4125</v>
      </c>
      <c r="BP1089" s="118" t="s">
        <v>661</v>
      </c>
      <c r="BQ1089" s="118" t="s">
        <v>4126</v>
      </c>
      <c r="BW1089" s="118" t="s">
        <v>4125</v>
      </c>
      <c r="BX1089" s="118" t="s">
        <v>661</v>
      </c>
      <c r="BY1089" s="118" t="s">
        <v>4126</v>
      </c>
    </row>
    <row r="1090" spans="53:77" x14ac:dyDescent="0.3">
      <c r="BA1090" s="169" t="e">
        <f>VLOOKUP([1]Лист1!G341,#REF!, 2,FALSE)</f>
        <v>#REF!</v>
      </c>
      <c r="BO1090" s="118" t="s">
        <v>530</v>
      </c>
      <c r="BP1090" s="118" t="s">
        <v>3243</v>
      </c>
      <c r="BQ1090" s="118" t="s">
        <v>4127</v>
      </c>
      <c r="BW1090" s="118" t="s">
        <v>530</v>
      </c>
      <c r="BX1090" s="118" t="s">
        <v>3243</v>
      </c>
      <c r="BY1090" s="118" t="s">
        <v>4127</v>
      </c>
    </row>
    <row r="1091" spans="53:77" x14ac:dyDescent="0.3">
      <c r="BA1091" s="169" t="e">
        <f>VLOOKUP([1]Лист1!G342,#REF!, 2,FALSE)</f>
        <v>#REF!</v>
      </c>
      <c r="BO1091" s="118" t="s">
        <v>4128</v>
      </c>
      <c r="BP1091" s="118" t="s">
        <v>3043</v>
      </c>
      <c r="BQ1091" s="118" t="s">
        <v>4129</v>
      </c>
      <c r="BW1091" s="118" t="s">
        <v>4128</v>
      </c>
      <c r="BX1091" s="118" t="s">
        <v>3043</v>
      </c>
      <c r="BY1091" s="118" t="s">
        <v>4129</v>
      </c>
    </row>
    <row r="1092" spans="53:77" x14ac:dyDescent="0.3">
      <c r="BA1092" s="169" t="e">
        <f>VLOOKUP([1]Лист1!G343,#REF!, 2,FALSE)</f>
        <v>#REF!</v>
      </c>
      <c r="BO1092" s="118" t="s">
        <v>4130</v>
      </c>
      <c r="BP1092" s="118" t="s">
        <v>3243</v>
      </c>
      <c r="BQ1092" s="118" t="s">
        <v>4131</v>
      </c>
      <c r="BW1092" s="118" t="s">
        <v>4130</v>
      </c>
      <c r="BX1092" s="118" t="s">
        <v>3243</v>
      </c>
      <c r="BY1092" s="118" t="s">
        <v>4131</v>
      </c>
    </row>
    <row r="1093" spans="53:77" x14ac:dyDescent="0.3">
      <c r="BA1093" s="169" t="e">
        <f>VLOOKUP([1]Лист1!G344,#REF!, 2,FALSE)</f>
        <v>#REF!</v>
      </c>
      <c r="BO1093" s="118" t="s">
        <v>4132</v>
      </c>
      <c r="BP1093" s="118" t="s">
        <v>3243</v>
      </c>
      <c r="BQ1093" s="118" t="s">
        <v>2985</v>
      </c>
      <c r="BW1093" s="118" t="s">
        <v>4132</v>
      </c>
      <c r="BX1093" s="118" t="s">
        <v>3243</v>
      </c>
      <c r="BY1093" s="118" t="s">
        <v>2985</v>
      </c>
    </row>
    <row r="1094" spans="53:77" x14ac:dyDescent="0.3">
      <c r="BA1094" s="169" t="e">
        <f>VLOOKUP([1]Лист1!G345,#REF!, 2,FALSE)</f>
        <v>#REF!</v>
      </c>
      <c r="BO1094" s="118" t="s">
        <v>4133</v>
      </c>
      <c r="BP1094" s="118" t="s">
        <v>1342</v>
      </c>
      <c r="BQ1094" s="118" t="s">
        <v>4134</v>
      </c>
      <c r="BW1094" s="118" t="s">
        <v>4133</v>
      </c>
      <c r="BX1094" s="118" t="s">
        <v>1342</v>
      </c>
      <c r="BY1094" s="118" t="s">
        <v>4134</v>
      </c>
    </row>
    <row r="1095" spans="53:77" x14ac:dyDescent="0.3">
      <c r="BA1095" s="169" t="e">
        <f>VLOOKUP([1]Лист1!G346,#REF!, 2,FALSE)</f>
        <v>#REF!</v>
      </c>
      <c r="BO1095" s="118" t="s">
        <v>825</v>
      </c>
      <c r="BP1095" s="118" t="s">
        <v>3043</v>
      </c>
      <c r="BQ1095" s="118" t="s">
        <v>4135</v>
      </c>
      <c r="BW1095" s="118" t="s">
        <v>825</v>
      </c>
      <c r="BX1095" s="118" t="s">
        <v>3043</v>
      </c>
      <c r="BY1095" s="118" t="s">
        <v>4135</v>
      </c>
    </row>
    <row r="1096" spans="53:77" x14ac:dyDescent="0.3">
      <c r="BA1096" s="169" t="e">
        <f>VLOOKUP([1]Лист1!G347,#REF!, 2,FALSE)</f>
        <v>#REF!</v>
      </c>
      <c r="BO1096" s="118" t="s">
        <v>4136</v>
      </c>
      <c r="BP1096" s="118" t="s">
        <v>810</v>
      </c>
      <c r="BQ1096" s="118" t="s">
        <v>4137</v>
      </c>
      <c r="BW1096" s="118" t="s">
        <v>4136</v>
      </c>
      <c r="BX1096" s="118" t="s">
        <v>810</v>
      </c>
      <c r="BY1096" s="118" t="s">
        <v>4137</v>
      </c>
    </row>
    <row r="1097" spans="53:77" x14ac:dyDescent="0.3">
      <c r="BA1097" s="169" t="e">
        <f>VLOOKUP([1]Лист1!G348,#REF!, 2,FALSE)</f>
        <v>#REF!</v>
      </c>
      <c r="BO1097" s="118" t="s">
        <v>4138</v>
      </c>
      <c r="BP1097" s="118" t="s">
        <v>3043</v>
      </c>
      <c r="BQ1097" s="118" t="s">
        <v>4139</v>
      </c>
      <c r="BW1097" s="118" t="s">
        <v>4138</v>
      </c>
      <c r="BX1097" s="118" t="s">
        <v>3043</v>
      </c>
      <c r="BY1097" s="118" t="s">
        <v>4139</v>
      </c>
    </row>
    <row r="1098" spans="53:77" x14ac:dyDescent="0.3">
      <c r="BA1098" s="169" t="e">
        <f>VLOOKUP([1]Лист1!G349,#REF!, 2,FALSE)</f>
        <v>#REF!</v>
      </c>
      <c r="BO1098" s="118" t="s">
        <v>4140</v>
      </c>
      <c r="BP1098" s="118" t="s">
        <v>3243</v>
      </c>
      <c r="BQ1098" s="118" t="s">
        <v>4142</v>
      </c>
      <c r="BW1098" s="118" t="s">
        <v>4140</v>
      </c>
      <c r="BX1098" s="118" t="s">
        <v>3243</v>
      </c>
      <c r="BY1098" s="118" t="s">
        <v>4142</v>
      </c>
    </row>
    <row r="1099" spans="53:77" x14ac:dyDescent="0.3">
      <c r="BA1099" s="169" t="e">
        <f>VLOOKUP([1]Лист1!G350,#REF!, 2,FALSE)</f>
        <v>#REF!</v>
      </c>
      <c r="BO1099" s="118" t="s">
        <v>4143</v>
      </c>
      <c r="BP1099" s="118" t="s">
        <v>1342</v>
      </c>
      <c r="BQ1099" s="118" t="s">
        <v>4144</v>
      </c>
      <c r="BW1099" s="118" t="s">
        <v>4143</v>
      </c>
      <c r="BX1099" s="118" t="s">
        <v>1342</v>
      </c>
      <c r="BY1099" s="118" t="s">
        <v>4144</v>
      </c>
    </row>
    <row r="1100" spans="53:77" x14ac:dyDescent="0.3">
      <c r="BA1100" s="169" t="e">
        <f>VLOOKUP([1]Лист1!G351,#REF!, 2,FALSE)</f>
        <v>#REF!</v>
      </c>
      <c r="BO1100" s="118" t="s">
        <v>4145</v>
      </c>
      <c r="BP1100" s="118" t="s">
        <v>3197</v>
      </c>
      <c r="BQ1100" s="118" t="s">
        <v>4146</v>
      </c>
      <c r="BW1100" s="118" t="s">
        <v>4145</v>
      </c>
      <c r="BX1100" s="118" t="s">
        <v>3197</v>
      </c>
      <c r="BY1100" s="118" t="s">
        <v>4146</v>
      </c>
    </row>
    <row r="1101" spans="53:77" x14ac:dyDescent="0.3">
      <c r="BA1101" s="169" t="e">
        <f>VLOOKUP([1]Лист1!G352,#REF!, 2,FALSE)</f>
        <v>#REF!</v>
      </c>
      <c r="BO1101" s="118" t="s">
        <v>4147</v>
      </c>
      <c r="BP1101" s="118" t="s">
        <v>3243</v>
      </c>
      <c r="BQ1101" s="118" t="s">
        <v>4148</v>
      </c>
      <c r="BW1101" s="118" t="s">
        <v>4147</v>
      </c>
      <c r="BX1101" s="118" t="s">
        <v>3243</v>
      </c>
      <c r="BY1101" s="118" t="s">
        <v>4148</v>
      </c>
    </row>
    <row r="1102" spans="53:77" x14ac:dyDescent="0.3">
      <c r="BA1102" s="169" t="e">
        <f>VLOOKUP([1]Лист1!G353,#REF!, 2,FALSE)</f>
        <v>#REF!</v>
      </c>
      <c r="BO1102" s="118" t="s">
        <v>4149</v>
      </c>
      <c r="BP1102" s="118" t="s">
        <v>3243</v>
      </c>
      <c r="BQ1102" s="118" t="s">
        <v>4150</v>
      </c>
      <c r="BW1102" s="118" t="s">
        <v>4149</v>
      </c>
      <c r="BX1102" s="118" t="s">
        <v>3243</v>
      </c>
      <c r="BY1102" s="118" t="s">
        <v>4150</v>
      </c>
    </row>
    <row r="1103" spans="53:77" x14ac:dyDescent="0.3">
      <c r="BA1103" s="169" t="e">
        <f>VLOOKUP([1]Лист1!G354,#REF!, 2,FALSE)</f>
        <v>#REF!</v>
      </c>
      <c r="BO1103" s="118" t="s">
        <v>826</v>
      </c>
      <c r="BP1103" s="118" t="s">
        <v>3243</v>
      </c>
      <c r="BQ1103" s="118" t="s">
        <v>4151</v>
      </c>
      <c r="BW1103" s="118" t="s">
        <v>826</v>
      </c>
      <c r="BX1103" s="118" t="s">
        <v>3243</v>
      </c>
      <c r="BY1103" s="118" t="s">
        <v>4151</v>
      </c>
    </row>
    <row r="1104" spans="53:77" x14ac:dyDescent="0.3">
      <c r="BA1104" s="169" t="e">
        <f>VLOOKUP([1]Лист1!G355,#REF!, 2,FALSE)</f>
        <v>#REF!</v>
      </c>
      <c r="BO1104" s="118" t="s">
        <v>4152</v>
      </c>
      <c r="BP1104" s="118" t="s">
        <v>3003</v>
      </c>
      <c r="BQ1104" s="118" t="s">
        <v>948</v>
      </c>
      <c r="BW1104" s="118" t="s">
        <v>4152</v>
      </c>
      <c r="BX1104" s="118" t="s">
        <v>3003</v>
      </c>
      <c r="BY1104" s="118" t="s">
        <v>948</v>
      </c>
    </row>
    <row r="1105" spans="53:77" x14ac:dyDescent="0.3">
      <c r="BA1105" s="169" t="e">
        <f>VLOOKUP([1]Лист1!G356,#REF!, 2,FALSE)</f>
        <v>#REF!</v>
      </c>
      <c r="BO1105" s="118" t="s">
        <v>4153</v>
      </c>
      <c r="BP1105" s="118" t="s">
        <v>841</v>
      </c>
      <c r="BQ1105" s="118" t="s">
        <v>4154</v>
      </c>
      <c r="BW1105" s="118" t="s">
        <v>4153</v>
      </c>
      <c r="BX1105" s="118" t="s">
        <v>841</v>
      </c>
      <c r="BY1105" s="118" t="s">
        <v>4154</v>
      </c>
    </row>
    <row r="1106" spans="53:77" x14ac:dyDescent="0.3">
      <c r="BA1106" s="169" t="e">
        <f>VLOOKUP([1]Лист1!G357,#REF!, 2,FALSE)</f>
        <v>#REF!</v>
      </c>
      <c r="BO1106" s="118" t="s">
        <v>4155</v>
      </c>
      <c r="BP1106" s="118" t="s">
        <v>1342</v>
      </c>
      <c r="BQ1106" s="118" t="s">
        <v>4156</v>
      </c>
      <c r="BW1106" s="118" t="s">
        <v>4155</v>
      </c>
      <c r="BX1106" s="118" t="s">
        <v>1342</v>
      </c>
      <c r="BY1106" s="118" t="s">
        <v>4156</v>
      </c>
    </row>
    <row r="1107" spans="53:77" x14ac:dyDescent="0.3">
      <c r="BA1107" s="169" t="e">
        <f>VLOOKUP([1]Лист1!G358,#REF!, 2,FALSE)</f>
        <v>#REF!</v>
      </c>
      <c r="BO1107" s="118" t="s">
        <v>827</v>
      </c>
      <c r="BP1107" s="118" t="s">
        <v>3000</v>
      </c>
      <c r="BQ1107" s="118" t="s">
        <v>4157</v>
      </c>
      <c r="BW1107" s="118" t="s">
        <v>827</v>
      </c>
      <c r="BX1107" s="118" t="s">
        <v>3000</v>
      </c>
      <c r="BY1107" s="118" t="s">
        <v>4157</v>
      </c>
    </row>
    <row r="1108" spans="53:77" x14ac:dyDescent="0.3">
      <c r="BA1108" s="169" t="e">
        <f>VLOOKUP([1]Лист1!G359,#REF!, 2,FALSE)</f>
        <v>#REF!</v>
      </c>
      <c r="BO1108" s="118" t="s">
        <v>4158</v>
      </c>
      <c r="BP1108" s="118" t="s">
        <v>780</v>
      </c>
      <c r="BQ1108" s="118" t="s">
        <v>4160</v>
      </c>
      <c r="BW1108" s="118" t="s">
        <v>4158</v>
      </c>
      <c r="BX1108" s="118" t="s">
        <v>780</v>
      </c>
      <c r="BY1108" s="118" t="s">
        <v>4160</v>
      </c>
    </row>
    <row r="1109" spans="53:77" x14ac:dyDescent="0.3">
      <c r="BA1109" s="169" t="e">
        <f>VLOOKUP([1]Лист1!G360,#REF!, 2,FALSE)</f>
        <v>#REF!</v>
      </c>
      <c r="BO1109" s="118" t="s">
        <v>4161</v>
      </c>
      <c r="BP1109" s="118" t="s">
        <v>2983</v>
      </c>
      <c r="BQ1109" s="118" t="s">
        <v>2983</v>
      </c>
      <c r="BW1109" s="118" t="s">
        <v>4161</v>
      </c>
      <c r="BX1109" s="118" t="s">
        <v>2983</v>
      </c>
      <c r="BY1109" s="118" t="s">
        <v>2983</v>
      </c>
    </row>
    <row r="1110" spans="53:77" x14ac:dyDescent="0.3">
      <c r="BA1110" s="169" t="e">
        <f>VLOOKUP([1]Лист1!G361,#REF!, 2,FALSE)</f>
        <v>#REF!</v>
      </c>
      <c r="BO1110" s="118" t="s">
        <v>4162</v>
      </c>
      <c r="BP1110" s="118" t="s">
        <v>2983</v>
      </c>
      <c r="BQ1110" s="118" t="s">
        <v>4163</v>
      </c>
      <c r="BW1110" s="118" t="s">
        <v>4162</v>
      </c>
      <c r="BX1110" s="118" t="s">
        <v>2983</v>
      </c>
      <c r="BY1110" s="118" t="s">
        <v>4163</v>
      </c>
    </row>
    <row r="1111" spans="53:77" x14ac:dyDescent="0.3">
      <c r="BA1111" s="169" t="e">
        <f>VLOOKUP([1]Лист1!G362,#REF!, 2,FALSE)</f>
        <v>#REF!</v>
      </c>
      <c r="BO1111" s="118" t="s">
        <v>4164</v>
      </c>
      <c r="BP1111" s="118" t="s">
        <v>696</v>
      </c>
      <c r="BQ1111" s="118" t="s">
        <v>4166</v>
      </c>
      <c r="BW1111" s="118" t="s">
        <v>4164</v>
      </c>
      <c r="BX1111" s="118" t="s">
        <v>696</v>
      </c>
      <c r="BY1111" s="118" t="s">
        <v>4166</v>
      </c>
    </row>
    <row r="1112" spans="53:77" x14ac:dyDescent="0.3">
      <c r="BA1112" s="169" t="e">
        <f>VLOOKUP([1]Лист1!G363,#REF!, 2,FALSE)</f>
        <v>#REF!</v>
      </c>
      <c r="BO1112" s="118" t="s">
        <v>4167</v>
      </c>
      <c r="BP1112" s="118" t="s">
        <v>619</v>
      </c>
      <c r="BQ1112" s="118" t="s">
        <v>4168</v>
      </c>
      <c r="BW1112" s="118" t="s">
        <v>4167</v>
      </c>
      <c r="BX1112" s="118" t="s">
        <v>619</v>
      </c>
      <c r="BY1112" s="118" t="s">
        <v>4168</v>
      </c>
    </row>
    <row r="1113" spans="53:77" x14ac:dyDescent="0.3">
      <c r="BA1113" s="169" t="e">
        <f>VLOOKUP([1]Лист1!G364,#REF!, 2,FALSE)</f>
        <v>#REF!</v>
      </c>
      <c r="BO1113" s="118" t="s">
        <v>551</v>
      </c>
      <c r="BP1113" s="118" t="s">
        <v>639</v>
      </c>
      <c r="BQ1113" s="118" t="s">
        <v>4169</v>
      </c>
      <c r="BW1113" s="118" t="s">
        <v>551</v>
      </c>
      <c r="BX1113" s="118" t="s">
        <v>639</v>
      </c>
      <c r="BY1113" s="118" t="s">
        <v>4169</v>
      </c>
    </row>
    <row r="1114" spans="53:77" x14ac:dyDescent="0.3">
      <c r="BA1114" s="169" t="e">
        <f>VLOOKUP([1]Лист1!G365,#REF!, 2,FALSE)</f>
        <v>#REF!</v>
      </c>
      <c r="BO1114" s="118" t="s">
        <v>4170</v>
      </c>
      <c r="BP1114" s="118" t="s">
        <v>639</v>
      </c>
      <c r="BQ1114" s="118" t="s">
        <v>4171</v>
      </c>
      <c r="BW1114" s="118" t="s">
        <v>4170</v>
      </c>
      <c r="BX1114" s="118" t="s">
        <v>639</v>
      </c>
      <c r="BY1114" s="118" t="s">
        <v>4171</v>
      </c>
    </row>
    <row r="1115" spans="53:77" x14ac:dyDescent="0.3">
      <c r="BA1115" s="169" t="e">
        <f>VLOOKUP([1]Лист1!G366,#REF!, 2,FALSE)</f>
        <v>#REF!</v>
      </c>
      <c r="BO1115" s="118" t="s">
        <v>4172</v>
      </c>
      <c r="BP1115" s="118" t="s">
        <v>3197</v>
      </c>
      <c r="BQ1115" s="118" t="s">
        <v>4174</v>
      </c>
      <c r="BW1115" s="118" t="s">
        <v>4172</v>
      </c>
      <c r="BX1115" s="118" t="s">
        <v>3197</v>
      </c>
      <c r="BY1115" s="118" t="s">
        <v>4174</v>
      </c>
    </row>
    <row r="1116" spans="53:77" x14ac:dyDescent="0.3">
      <c r="BA1116" s="169" t="e">
        <f>VLOOKUP([1]Лист1!G367,#REF!, 2,FALSE)</f>
        <v>#REF!</v>
      </c>
      <c r="BO1116" s="118" t="s">
        <v>4175</v>
      </c>
      <c r="BP1116" s="118" t="s">
        <v>2983</v>
      </c>
      <c r="BQ1116" s="118" t="s">
        <v>1050</v>
      </c>
      <c r="BW1116" s="118" t="s">
        <v>4175</v>
      </c>
      <c r="BX1116" s="118" t="s">
        <v>2983</v>
      </c>
      <c r="BY1116" s="118" t="s">
        <v>1050</v>
      </c>
    </row>
    <row r="1117" spans="53:77" x14ac:dyDescent="0.3">
      <c r="BA1117" s="169" t="e">
        <f>VLOOKUP([1]Лист1!G368,#REF!, 2,FALSE)</f>
        <v>#REF!</v>
      </c>
      <c r="BO1117" s="118" t="s">
        <v>4177</v>
      </c>
      <c r="BP1117" s="118" t="s">
        <v>3243</v>
      </c>
      <c r="BQ1117" s="118" t="s">
        <v>3223</v>
      </c>
      <c r="BW1117" s="118" t="s">
        <v>4177</v>
      </c>
      <c r="BX1117" s="118" t="s">
        <v>3243</v>
      </c>
      <c r="BY1117" s="118" t="s">
        <v>3223</v>
      </c>
    </row>
    <row r="1118" spans="53:77" x14ac:dyDescent="0.3">
      <c r="BA1118" s="169" t="e">
        <f>VLOOKUP([1]Лист1!G369,#REF!, 2,FALSE)</f>
        <v>#REF!</v>
      </c>
      <c r="BO1118" s="118" t="s">
        <v>4178</v>
      </c>
      <c r="BP1118" s="118" t="s">
        <v>1139</v>
      </c>
      <c r="BQ1118" s="118" t="s">
        <v>4179</v>
      </c>
      <c r="BW1118" s="118" t="s">
        <v>4178</v>
      </c>
      <c r="BX1118" s="118" t="s">
        <v>1139</v>
      </c>
      <c r="BY1118" s="118" t="s">
        <v>4179</v>
      </c>
    </row>
    <row r="1119" spans="53:77" x14ac:dyDescent="0.3">
      <c r="BA1119" s="169" t="e">
        <f>VLOOKUP([1]Лист1!G370,#REF!, 2,FALSE)</f>
        <v>#REF!</v>
      </c>
      <c r="BO1119" s="118" t="s">
        <v>4180</v>
      </c>
      <c r="BP1119" s="118" t="s">
        <v>631</v>
      </c>
      <c r="BQ1119" s="118" t="s">
        <v>4182</v>
      </c>
      <c r="BW1119" s="118" t="s">
        <v>4180</v>
      </c>
      <c r="BX1119" s="118" t="s">
        <v>631</v>
      </c>
      <c r="BY1119" s="118" t="s">
        <v>4182</v>
      </c>
    </row>
    <row r="1120" spans="53:77" x14ac:dyDescent="0.3">
      <c r="BA1120" s="169" t="e">
        <f>VLOOKUP([1]Лист1!G371,#REF!, 2,FALSE)</f>
        <v>#REF!</v>
      </c>
      <c r="BO1120" s="118" t="s">
        <v>528</v>
      </c>
      <c r="BP1120" s="118" t="s">
        <v>636</v>
      </c>
      <c r="BQ1120" s="118" t="s">
        <v>3979</v>
      </c>
      <c r="BW1120" s="118" t="s">
        <v>528</v>
      </c>
      <c r="BX1120" s="118" t="s">
        <v>636</v>
      </c>
      <c r="BY1120" s="118" t="s">
        <v>3979</v>
      </c>
    </row>
    <row r="1121" spans="53:77" x14ac:dyDescent="0.3">
      <c r="BA1121" s="169" t="e">
        <f>VLOOKUP([1]Лист1!G372,#REF!, 2,FALSE)</f>
        <v>#REF!</v>
      </c>
      <c r="BO1121" s="118" t="s">
        <v>828</v>
      </c>
      <c r="BP1121" s="118" t="s">
        <v>636</v>
      </c>
      <c r="BQ1121" s="118" t="s">
        <v>4183</v>
      </c>
      <c r="BW1121" s="118" t="s">
        <v>828</v>
      </c>
      <c r="BX1121" s="118" t="s">
        <v>636</v>
      </c>
      <c r="BY1121" s="118" t="s">
        <v>4183</v>
      </c>
    </row>
    <row r="1122" spans="53:77" x14ac:dyDescent="0.3">
      <c r="BA1122" s="169" t="e">
        <f>VLOOKUP([1]Лист1!G373,#REF!, 2,FALSE)</f>
        <v>#REF!</v>
      </c>
      <c r="BO1122" s="118" t="s">
        <v>529</v>
      </c>
      <c r="BP1122" s="118" t="s">
        <v>636</v>
      </c>
      <c r="BQ1122" s="118" t="s">
        <v>4184</v>
      </c>
      <c r="BW1122" s="118" t="s">
        <v>529</v>
      </c>
      <c r="BX1122" s="118" t="s">
        <v>636</v>
      </c>
      <c r="BY1122" s="118" t="s">
        <v>4184</v>
      </c>
    </row>
    <row r="1123" spans="53:77" x14ac:dyDescent="0.3">
      <c r="BA1123" s="169" t="e">
        <f>VLOOKUP([1]Лист1!G374,#REF!, 2,FALSE)</f>
        <v>#REF!</v>
      </c>
      <c r="BO1123" s="118" t="s">
        <v>4185</v>
      </c>
      <c r="BP1123" s="118" t="s">
        <v>3243</v>
      </c>
      <c r="BQ1123" s="118" t="s">
        <v>4186</v>
      </c>
      <c r="BW1123" s="118" t="s">
        <v>4185</v>
      </c>
      <c r="BX1123" s="118" t="s">
        <v>3243</v>
      </c>
      <c r="BY1123" s="118" t="s">
        <v>4186</v>
      </c>
    </row>
    <row r="1124" spans="53:77" x14ac:dyDescent="0.3">
      <c r="BA1124" s="169" t="e">
        <f>VLOOKUP([1]Лист1!G375,#REF!, 2,FALSE)</f>
        <v>#REF!</v>
      </c>
      <c r="BO1124" s="118" t="s">
        <v>829</v>
      </c>
      <c r="BP1124" s="118" t="s">
        <v>1342</v>
      </c>
      <c r="BQ1124" s="118" t="s">
        <v>4187</v>
      </c>
      <c r="BW1124" s="118" t="s">
        <v>829</v>
      </c>
      <c r="BX1124" s="118" t="s">
        <v>1342</v>
      </c>
      <c r="BY1124" s="118" t="s">
        <v>4187</v>
      </c>
    </row>
    <row r="1125" spans="53:77" x14ac:dyDescent="0.3">
      <c r="BA1125" s="169" t="e">
        <f>VLOOKUP([1]Лист1!G376,#REF!, 2,FALSE)</f>
        <v>#REF!</v>
      </c>
      <c r="BO1125" s="118" t="s">
        <v>4188</v>
      </c>
      <c r="BP1125" s="118" t="s">
        <v>3043</v>
      </c>
      <c r="BQ1125" s="118" t="s">
        <v>2981</v>
      </c>
      <c r="BW1125" s="118" t="s">
        <v>4188</v>
      </c>
      <c r="BX1125" s="118" t="s">
        <v>3043</v>
      </c>
      <c r="BY1125" s="118" t="s">
        <v>2981</v>
      </c>
    </row>
    <row r="1126" spans="53:77" x14ac:dyDescent="0.3">
      <c r="BA1126" s="169" t="e">
        <f>VLOOKUP([1]Лист1!G377,#REF!, 2,FALSE)</f>
        <v>#REF!</v>
      </c>
      <c r="BO1126" s="118" t="s">
        <v>4189</v>
      </c>
      <c r="BP1126" s="118" t="s">
        <v>3003</v>
      </c>
      <c r="BQ1126" s="118" t="s">
        <v>3152</v>
      </c>
      <c r="BW1126" s="118" t="s">
        <v>4189</v>
      </c>
      <c r="BX1126" s="118" t="s">
        <v>3003</v>
      </c>
      <c r="BY1126" s="118" t="s">
        <v>3152</v>
      </c>
    </row>
    <row r="1127" spans="53:77" x14ac:dyDescent="0.3">
      <c r="BA1127" s="169" t="e">
        <f>VLOOKUP([1]Лист1!G378,#REF!, 2,FALSE)</f>
        <v>#REF!</v>
      </c>
      <c r="BO1127" s="118" t="s">
        <v>4190</v>
      </c>
      <c r="BP1127" s="118" t="s">
        <v>2979</v>
      </c>
      <c r="BQ1127" s="118" t="s">
        <v>3520</v>
      </c>
      <c r="BW1127" s="118" t="s">
        <v>4190</v>
      </c>
      <c r="BX1127" s="118" t="s">
        <v>2979</v>
      </c>
      <c r="BY1127" s="118" t="s">
        <v>3520</v>
      </c>
    </row>
    <row r="1128" spans="53:77" x14ac:dyDescent="0.3">
      <c r="BA1128" s="169" t="e">
        <f>VLOOKUP([1]Лист1!G379,#REF!, 2,FALSE)</f>
        <v>#REF!</v>
      </c>
      <c r="BO1128" s="118" t="s">
        <v>4191</v>
      </c>
      <c r="BP1128" s="118" t="s">
        <v>1267</v>
      </c>
      <c r="BQ1128" s="118" t="s">
        <v>4192</v>
      </c>
      <c r="BW1128" s="118" t="s">
        <v>4191</v>
      </c>
      <c r="BX1128" s="118" t="s">
        <v>1267</v>
      </c>
      <c r="BY1128" s="118" t="s">
        <v>4192</v>
      </c>
    </row>
    <row r="1129" spans="53:77" x14ac:dyDescent="0.3">
      <c r="BA1129" s="169" t="e">
        <f>VLOOKUP([1]Лист1!G380,#REF!, 2,FALSE)</f>
        <v>#REF!</v>
      </c>
      <c r="BO1129" s="118" t="s">
        <v>4193</v>
      </c>
      <c r="BP1129" s="118" t="s">
        <v>3043</v>
      </c>
      <c r="BQ1129" s="118" t="s">
        <v>4194</v>
      </c>
      <c r="BW1129" s="118" t="s">
        <v>4193</v>
      </c>
      <c r="BX1129" s="118" t="s">
        <v>3043</v>
      </c>
      <c r="BY1129" s="118" t="s">
        <v>4194</v>
      </c>
    </row>
    <row r="1130" spans="53:77" x14ac:dyDescent="0.3">
      <c r="BA1130" s="169" t="e">
        <f>VLOOKUP([1]Лист1!G381,#REF!, 2,FALSE)</f>
        <v>#REF!</v>
      </c>
      <c r="BO1130" s="118" t="s">
        <v>550</v>
      </c>
      <c r="BP1130" s="118" t="s">
        <v>2983</v>
      </c>
      <c r="BQ1130" s="118" t="s">
        <v>4195</v>
      </c>
      <c r="BW1130" s="118" t="s">
        <v>550</v>
      </c>
      <c r="BX1130" s="118" t="s">
        <v>2983</v>
      </c>
      <c r="BY1130" s="118" t="s">
        <v>4195</v>
      </c>
    </row>
    <row r="1131" spans="53:77" x14ac:dyDescent="0.3">
      <c r="BA1131" s="169" t="e">
        <f>VLOOKUP([1]Лист1!G382,#REF!, 2,FALSE)</f>
        <v>#REF!</v>
      </c>
      <c r="BO1131" s="118" t="s">
        <v>4196</v>
      </c>
      <c r="BP1131" s="118" t="s">
        <v>3003</v>
      </c>
      <c r="BQ1131" s="118" t="s">
        <v>4197</v>
      </c>
      <c r="BW1131" s="118" t="s">
        <v>4196</v>
      </c>
      <c r="BX1131" s="118" t="s">
        <v>3003</v>
      </c>
      <c r="BY1131" s="118" t="s">
        <v>4197</v>
      </c>
    </row>
    <row r="1132" spans="53:77" x14ac:dyDescent="0.3">
      <c r="BA1132" s="169" t="e">
        <f>VLOOKUP([1]Лист1!G383,#REF!, 2,FALSE)</f>
        <v>#REF!</v>
      </c>
      <c r="BO1132" s="118" t="s">
        <v>4198</v>
      </c>
      <c r="BP1132" s="118" t="s">
        <v>617</v>
      </c>
      <c r="BQ1132" s="118" t="s">
        <v>4199</v>
      </c>
      <c r="BW1132" s="118" t="s">
        <v>4198</v>
      </c>
      <c r="BX1132" s="118" t="s">
        <v>617</v>
      </c>
      <c r="BY1132" s="118" t="s">
        <v>4199</v>
      </c>
    </row>
    <row r="1133" spans="53:77" x14ac:dyDescent="0.3">
      <c r="BA1133" s="169" t="e">
        <f>VLOOKUP([1]Лист1!G384,#REF!, 2,FALSE)</f>
        <v>#REF!</v>
      </c>
      <c r="BO1133" s="118" t="s">
        <v>4200</v>
      </c>
      <c r="BP1133" s="118" t="s">
        <v>1269</v>
      </c>
      <c r="BQ1133" s="118" t="s">
        <v>4201</v>
      </c>
      <c r="BW1133" s="118" t="s">
        <v>4200</v>
      </c>
      <c r="BX1133" s="118" t="s">
        <v>1269</v>
      </c>
      <c r="BY1133" s="118" t="s">
        <v>4201</v>
      </c>
    </row>
    <row r="1134" spans="53:77" x14ac:dyDescent="0.3">
      <c r="BA1134" s="169" t="e">
        <f>VLOOKUP([1]Лист1!G385,#REF!, 2,FALSE)</f>
        <v>#REF!</v>
      </c>
      <c r="BO1134" s="118" t="s">
        <v>4202</v>
      </c>
      <c r="BP1134" s="118" t="s">
        <v>2983</v>
      </c>
      <c r="BQ1134" s="118" t="s">
        <v>2983</v>
      </c>
      <c r="BW1134" s="118" t="s">
        <v>4202</v>
      </c>
      <c r="BX1134" s="118" t="s">
        <v>2983</v>
      </c>
      <c r="BY1134" s="118" t="s">
        <v>2983</v>
      </c>
    </row>
    <row r="1135" spans="53:77" x14ac:dyDescent="0.3">
      <c r="BA1135" s="169" t="e">
        <f>VLOOKUP([1]Лист1!G386,#REF!, 2,FALSE)</f>
        <v>#REF!</v>
      </c>
      <c r="BO1135" s="118" t="s">
        <v>830</v>
      </c>
      <c r="BP1135" s="118" t="s">
        <v>2983</v>
      </c>
      <c r="BQ1135" s="118" t="s">
        <v>853</v>
      </c>
      <c r="BW1135" s="118" t="s">
        <v>830</v>
      </c>
      <c r="BX1135" s="118" t="s">
        <v>2983</v>
      </c>
      <c r="BY1135" s="118" t="s">
        <v>853</v>
      </c>
    </row>
    <row r="1136" spans="53:77" x14ac:dyDescent="0.3">
      <c r="BA1136" s="169" t="e">
        <f>VLOOKUP([1]Лист1!G387,#REF!, 2,FALSE)</f>
        <v>#REF!</v>
      </c>
      <c r="BO1136" s="118" t="s">
        <v>831</v>
      </c>
      <c r="BP1136" s="118" t="s">
        <v>810</v>
      </c>
      <c r="BQ1136" s="118" t="s">
        <v>4203</v>
      </c>
      <c r="BW1136" s="118" t="s">
        <v>831</v>
      </c>
      <c r="BX1136" s="118" t="s">
        <v>810</v>
      </c>
      <c r="BY1136" s="118" t="s">
        <v>4203</v>
      </c>
    </row>
    <row r="1137" spans="53:77" x14ac:dyDescent="0.3">
      <c r="BA1137" s="169" t="e">
        <f>VLOOKUP([1]Лист1!G388,#REF!, 2,FALSE)</f>
        <v>#REF!</v>
      </c>
      <c r="BO1137" s="118" t="s">
        <v>4204</v>
      </c>
      <c r="BP1137" s="118" t="s">
        <v>3043</v>
      </c>
      <c r="BQ1137" s="118" t="s">
        <v>4206</v>
      </c>
      <c r="BW1137" s="118" t="s">
        <v>4204</v>
      </c>
      <c r="BX1137" s="118" t="s">
        <v>3043</v>
      </c>
      <c r="BY1137" s="118" t="s">
        <v>4206</v>
      </c>
    </row>
    <row r="1138" spans="53:77" x14ac:dyDescent="0.3">
      <c r="BA1138" s="169" t="e">
        <f>VLOOKUP([1]Лист1!G389,#REF!, 2,FALSE)</f>
        <v>#REF!</v>
      </c>
      <c r="BO1138" s="118" t="s">
        <v>4207</v>
      </c>
      <c r="BP1138" s="118" t="s">
        <v>616</v>
      </c>
      <c r="BQ1138" s="118" t="s">
        <v>4208</v>
      </c>
      <c r="BW1138" s="118" t="s">
        <v>4207</v>
      </c>
      <c r="BX1138" s="118" t="s">
        <v>616</v>
      </c>
      <c r="BY1138" s="118" t="s">
        <v>4208</v>
      </c>
    </row>
    <row r="1139" spans="53:77" x14ac:dyDescent="0.3">
      <c r="BA1139" s="169" t="e">
        <f>VLOOKUP([1]Лист1!G390,#REF!, 2,FALSE)</f>
        <v>#REF!</v>
      </c>
      <c r="BO1139" s="118" t="s">
        <v>4209</v>
      </c>
      <c r="BP1139" s="118" t="s">
        <v>663</v>
      </c>
      <c r="BQ1139" s="118" t="s">
        <v>4210</v>
      </c>
      <c r="BW1139" s="118" t="s">
        <v>4209</v>
      </c>
      <c r="BX1139" s="118" t="s">
        <v>663</v>
      </c>
      <c r="BY1139" s="118" t="s">
        <v>4210</v>
      </c>
    </row>
    <row r="1140" spans="53:77" x14ac:dyDescent="0.3">
      <c r="BA1140" s="169" t="e">
        <f>VLOOKUP([1]Лист1!G391,#REF!, 2,FALSE)</f>
        <v>#REF!</v>
      </c>
      <c r="BO1140" s="118" t="s">
        <v>4212</v>
      </c>
      <c r="BP1140" s="118" t="s">
        <v>666</v>
      </c>
      <c r="BQ1140" s="118" t="s">
        <v>2109</v>
      </c>
      <c r="BW1140" s="118" t="s">
        <v>4212</v>
      </c>
      <c r="BX1140" s="118" t="s">
        <v>666</v>
      </c>
      <c r="BY1140" s="118" t="s">
        <v>2109</v>
      </c>
    </row>
    <row r="1141" spans="53:77" x14ac:dyDescent="0.3">
      <c r="BA1141" s="169" t="e">
        <f>VLOOKUP([1]Лист1!G392,#REF!, 2,FALSE)</f>
        <v>#REF!</v>
      </c>
      <c r="BO1141" s="118" t="s">
        <v>4213</v>
      </c>
      <c r="BP1141" s="118" t="s">
        <v>639</v>
      </c>
      <c r="BQ1141" s="118" t="s">
        <v>4214</v>
      </c>
      <c r="BW1141" s="118" t="s">
        <v>4213</v>
      </c>
      <c r="BX1141" s="118" t="s">
        <v>639</v>
      </c>
      <c r="BY1141" s="118" t="s">
        <v>4214</v>
      </c>
    </row>
    <row r="1142" spans="53:77" x14ac:dyDescent="0.3">
      <c r="BA1142" s="169" t="e">
        <f>VLOOKUP([1]Лист1!G393,#REF!, 2,FALSE)</f>
        <v>#REF!</v>
      </c>
      <c r="BO1142" s="118" t="s">
        <v>832</v>
      </c>
      <c r="BP1142" s="118" t="s">
        <v>1342</v>
      </c>
      <c r="BQ1142" s="118" t="s">
        <v>3365</v>
      </c>
      <c r="BW1142" s="118" t="s">
        <v>832</v>
      </c>
      <c r="BX1142" s="118" t="s">
        <v>1342</v>
      </c>
      <c r="BY1142" s="118" t="s">
        <v>3365</v>
      </c>
    </row>
    <row r="1143" spans="53:77" x14ac:dyDescent="0.3">
      <c r="BA1143" s="169" t="e">
        <f>VLOOKUP([1]Лист1!G394,#REF!, 2,FALSE)</f>
        <v>#REF!</v>
      </c>
      <c r="BO1143" s="118" t="s">
        <v>4216</v>
      </c>
      <c r="BP1143" s="118" t="s">
        <v>3243</v>
      </c>
      <c r="BQ1143" s="118" t="s">
        <v>4217</v>
      </c>
      <c r="BW1143" s="118" t="s">
        <v>4216</v>
      </c>
      <c r="BX1143" s="118" t="s">
        <v>3243</v>
      </c>
      <c r="BY1143" s="118" t="s">
        <v>4217</v>
      </c>
    </row>
    <row r="1144" spans="53:77" x14ac:dyDescent="0.3">
      <c r="BA1144" s="169" t="e">
        <f>VLOOKUP([1]Лист1!G395,#REF!, 2,FALSE)</f>
        <v>#REF!</v>
      </c>
      <c r="BO1144" s="118" t="s">
        <v>4218</v>
      </c>
      <c r="BP1144" s="118" t="s">
        <v>1139</v>
      </c>
      <c r="BQ1144" s="118" t="s">
        <v>4219</v>
      </c>
      <c r="BW1144" s="118" t="s">
        <v>4218</v>
      </c>
      <c r="BX1144" s="118" t="s">
        <v>1139</v>
      </c>
      <c r="BY1144" s="118" t="s">
        <v>4219</v>
      </c>
    </row>
    <row r="1145" spans="53:77" x14ac:dyDescent="0.3">
      <c r="BA1145" s="169" t="e">
        <f>VLOOKUP([1]Лист1!G396,#REF!, 2,FALSE)</f>
        <v>#REF!</v>
      </c>
      <c r="BO1145" s="118" t="s">
        <v>4220</v>
      </c>
      <c r="BP1145" s="118" t="s">
        <v>1269</v>
      </c>
      <c r="BQ1145" s="118" t="s">
        <v>4221</v>
      </c>
      <c r="BW1145" s="118" t="s">
        <v>4220</v>
      </c>
      <c r="BX1145" s="118" t="s">
        <v>1269</v>
      </c>
      <c r="BY1145" s="118" t="s">
        <v>4221</v>
      </c>
    </row>
    <row r="1146" spans="53:77" x14ac:dyDescent="0.3">
      <c r="BA1146" s="169" t="e">
        <f>VLOOKUP([1]Лист1!G397,#REF!, 2,FALSE)</f>
        <v>#REF!</v>
      </c>
      <c r="BO1146" s="118" t="s">
        <v>4222</v>
      </c>
      <c r="BP1146" s="118" t="s">
        <v>2983</v>
      </c>
      <c r="BQ1146" s="118" t="s">
        <v>4223</v>
      </c>
      <c r="BW1146" s="118" t="s">
        <v>4222</v>
      </c>
      <c r="BX1146" s="118" t="s">
        <v>2983</v>
      </c>
      <c r="BY1146" s="118" t="s">
        <v>4223</v>
      </c>
    </row>
    <row r="1147" spans="53:77" x14ac:dyDescent="0.3">
      <c r="BA1147" s="169" t="e">
        <f>VLOOKUP([1]Лист1!G398,#REF!, 2,FALSE)</f>
        <v>#REF!</v>
      </c>
      <c r="BO1147" s="118" t="s">
        <v>527</v>
      </c>
      <c r="BP1147" s="118" t="s">
        <v>616</v>
      </c>
      <c r="BQ1147" s="118" t="s">
        <v>4224</v>
      </c>
      <c r="BW1147" s="118" t="s">
        <v>527</v>
      </c>
      <c r="BX1147" s="118" t="s">
        <v>616</v>
      </c>
      <c r="BY1147" s="118" t="s">
        <v>4224</v>
      </c>
    </row>
    <row r="1148" spans="53:77" x14ac:dyDescent="0.3">
      <c r="BA1148" s="169" t="e">
        <f>VLOOKUP([1]Лист1!G399,#REF!, 2,FALSE)</f>
        <v>#REF!</v>
      </c>
      <c r="BO1148" s="118" t="s">
        <v>4225</v>
      </c>
      <c r="BP1148" s="118" t="s">
        <v>1691</v>
      </c>
      <c r="BQ1148" s="118" t="s">
        <v>4226</v>
      </c>
      <c r="BW1148" s="118" t="s">
        <v>4225</v>
      </c>
      <c r="BX1148" s="118" t="s">
        <v>1691</v>
      </c>
      <c r="BY1148" s="118" t="s">
        <v>4226</v>
      </c>
    </row>
    <row r="1149" spans="53:77" x14ac:dyDescent="0.3">
      <c r="BA1149" s="169" t="e">
        <f>VLOOKUP([1]Лист1!G400,#REF!, 2,FALSE)</f>
        <v>#REF!</v>
      </c>
      <c r="BO1149" s="118" t="s">
        <v>564</v>
      </c>
      <c r="BP1149" s="118" t="s">
        <v>783</v>
      </c>
      <c r="BQ1149" s="118" t="s">
        <v>4227</v>
      </c>
      <c r="BW1149" s="118" t="s">
        <v>564</v>
      </c>
      <c r="BX1149" s="118" t="s">
        <v>783</v>
      </c>
      <c r="BY1149" s="118" t="s">
        <v>4227</v>
      </c>
    </row>
    <row r="1150" spans="53:77" x14ac:dyDescent="0.3">
      <c r="BA1150" s="169" t="e">
        <f>VLOOKUP([1]Лист1!G401,#REF!, 2,FALSE)</f>
        <v>#REF!</v>
      </c>
      <c r="BO1150" s="118" t="s">
        <v>4228</v>
      </c>
      <c r="BP1150" s="118" t="s">
        <v>639</v>
      </c>
      <c r="BQ1150" s="118" t="s">
        <v>1062</v>
      </c>
      <c r="BW1150" s="118" t="s">
        <v>4228</v>
      </c>
      <c r="BX1150" s="118" t="s">
        <v>639</v>
      </c>
      <c r="BY1150" s="118" t="s">
        <v>1062</v>
      </c>
    </row>
    <row r="1151" spans="53:77" x14ac:dyDescent="0.3">
      <c r="BA1151" s="169" t="e">
        <f>VLOOKUP([1]Лист1!G402,#REF!, 2,FALSE)</f>
        <v>#REF!</v>
      </c>
      <c r="BO1151" s="118" t="s">
        <v>4229</v>
      </c>
      <c r="BP1151" s="118" t="s">
        <v>2983</v>
      </c>
      <c r="BQ1151" s="118" t="s">
        <v>4231</v>
      </c>
      <c r="BW1151" s="118" t="s">
        <v>4229</v>
      </c>
      <c r="BX1151" s="118" t="s">
        <v>2983</v>
      </c>
      <c r="BY1151" s="118" t="s">
        <v>4231</v>
      </c>
    </row>
    <row r="1152" spans="53:77" x14ac:dyDescent="0.3">
      <c r="BA1152" s="169" t="e">
        <f>VLOOKUP([1]Лист1!G403,#REF!, 2,FALSE)</f>
        <v>#REF!</v>
      </c>
      <c r="BO1152" s="118" t="s">
        <v>833</v>
      </c>
      <c r="BP1152" s="118" t="s">
        <v>636</v>
      </c>
      <c r="BQ1152" s="118" t="s">
        <v>4232</v>
      </c>
      <c r="BW1152" s="118" t="s">
        <v>833</v>
      </c>
      <c r="BX1152" s="118" t="s">
        <v>636</v>
      </c>
      <c r="BY1152" s="118" t="s">
        <v>4232</v>
      </c>
    </row>
    <row r="1153" spans="53:77" x14ac:dyDescent="0.3">
      <c r="BA1153" s="169" t="e">
        <f>VLOOKUP([1]Лист1!G404,#REF!, 2,FALSE)</f>
        <v>#REF!</v>
      </c>
      <c r="BO1153" s="118" t="s">
        <v>4234</v>
      </c>
      <c r="BP1153" s="118" t="s">
        <v>2983</v>
      </c>
      <c r="BQ1153" s="118" t="s">
        <v>4235</v>
      </c>
      <c r="BW1153" s="118" t="s">
        <v>4234</v>
      </c>
      <c r="BX1153" s="118" t="s">
        <v>2983</v>
      </c>
      <c r="BY1153" s="118" t="s">
        <v>4235</v>
      </c>
    </row>
    <row r="1154" spans="53:77" x14ac:dyDescent="0.3">
      <c r="BA1154" s="169" t="e">
        <f>VLOOKUP([1]Лист1!G405,#REF!, 2,FALSE)</f>
        <v>#REF!</v>
      </c>
      <c r="BO1154" s="118" t="s">
        <v>4236</v>
      </c>
      <c r="BP1154" s="118" t="s">
        <v>2983</v>
      </c>
      <c r="BQ1154" s="118" t="s">
        <v>4237</v>
      </c>
      <c r="BW1154" s="118" t="s">
        <v>4236</v>
      </c>
      <c r="BX1154" s="118" t="s">
        <v>2983</v>
      </c>
      <c r="BY1154" s="118" t="s">
        <v>4237</v>
      </c>
    </row>
    <row r="1155" spans="53:77" x14ac:dyDescent="0.3">
      <c r="BA1155" s="169" t="e">
        <f>VLOOKUP([1]Лист1!G406,#REF!, 2,FALSE)</f>
        <v>#REF!</v>
      </c>
      <c r="BO1155" s="118" t="s">
        <v>4239</v>
      </c>
      <c r="BP1155" s="118" t="s">
        <v>3197</v>
      </c>
      <c r="BQ1155" s="118" t="s">
        <v>4241</v>
      </c>
      <c r="BW1155" s="118" t="s">
        <v>4239</v>
      </c>
      <c r="BX1155" s="118" t="s">
        <v>3197</v>
      </c>
      <c r="BY1155" s="118" t="s">
        <v>4241</v>
      </c>
    </row>
    <row r="1156" spans="53:77" x14ac:dyDescent="0.3">
      <c r="BA1156" s="169" t="e">
        <f>VLOOKUP([1]Лист1!G407,#REF!, 2,FALSE)</f>
        <v>#REF!</v>
      </c>
      <c r="BO1156" s="118" t="s">
        <v>4242</v>
      </c>
      <c r="BP1156" s="118" t="s">
        <v>16975</v>
      </c>
      <c r="BQ1156" s="118" t="s">
        <v>770</v>
      </c>
      <c r="BW1156" s="118" t="s">
        <v>4242</v>
      </c>
      <c r="BX1156" s="118" t="s">
        <v>16975</v>
      </c>
      <c r="BY1156" s="118" t="s">
        <v>770</v>
      </c>
    </row>
    <row r="1157" spans="53:77" x14ac:dyDescent="0.3">
      <c r="BA1157" s="169" t="e">
        <f>VLOOKUP([1]Лист1!G408,#REF!, 2,FALSE)</f>
        <v>#REF!</v>
      </c>
      <c r="BO1157" s="118" t="s">
        <v>4243</v>
      </c>
      <c r="BP1157" s="118" t="s">
        <v>787</v>
      </c>
      <c r="BQ1157" s="118" t="s">
        <v>1521</v>
      </c>
      <c r="BW1157" s="118" t="s">
        <v>4243</v>
      </c>
      <c r="BX1157" s="118" t="s">
        <v>787</v>
      </c>
      <c r="BY1157" s="118" t="s">
        <v>1521</v>
      </c>
    </row>
    <row r="1158" spans="53:77" x14ac:dyDescent="0.3">
      <c r="BA1158" s="169" t="e">
        <f>VLOOKUP([1]Лист1!G409,#REF!, 2,FALSE)</f>
        <v>#REF!</v>
      </c>
      <c r="BO1158" s="118" t="s">
        <v>4245</v>
      </c>
      <c r="BP1158" s="118" t="s">
        <v>3043</v>
      </c>
      <c r="BQ1158" s="118" t="s">
        <v>2936</v>
      </c>
      <c r="BW1158" s="118" t="s">
        <v>4245</v>
      </c>
      <c r="BX1158" s="118" t="s">
        <v>3043</v>
      </c>
      <c r="BY1158" s="118" t="s">
        <v>2936</v>
      </c>
    </row>
    <row r="1159" spans="53:77" x14ac:dyDescent="0.3">
      <c r="BA1159" s="169" t="e">
        <f>VLOOKUP([1]Лист1!G410,#REF!, 2,FALSE)</f>
        <v>#REF!</v>
      </c>
      <c r="BO1159" s="118" t="s">
        <v>4247</v>
      </c>
      <c r="BP1159" s="118" t="s">
        <v>3043</v>
      </c>
      <c r="BQ1159" s="118" t="s">
        <v>4248</v>
      </c>
      <c r="BW1159" s="118" t="s">
        <v>4247</v>
      </c>
      <c r="BX1159" s="118" t="s">
        <v>3043</v>
      </c>
      <c r="BY1159" s="118" t="s">
        <v>4248</v>
      </c>
    </row>
    <row r="1160" spans="53:77" x14ac:dyDescent="0.3">
      <c r="BA1160" s="169" t="e">
        <f>VLOOKUP([1]Лист1!G411,#REF!, 2,FALSE)</f>
        <v>#REF!</v>
      </c>
      <c r="BO1160" s="118" t="s">
        <v>834</v>
      </c>
      <c r="BP1160" s="118" t="s">
        <v>2983</v>
      </c>
      <c r="BQ1160" s="118" t="s">
        <v>4250</v>
      </c>
      <c r="BW1160" s="118" t="s">
        <v>834</v>
      </c>
      <c r="BX1160" s="118" t="s">
        <v>2983</v>
      </c>
      <c r="BY1160" s="118" t="s">
        <v>4250</v>
      </c>
    </row>
    <row r="1161" spans="53:77" x14ac:dyDescent="0.3">
      <c r="BA1161" s="169" t="e">
        <f>VLOOKUP([1]Лист1!G412,#REF!, 2,FALSE)</f>
        <v>#REF!</v>
      </c>
      <c r="BO1161" s="118" t="s">
        <v>4251</v>
      </c>
      <c r="BP1161" s="118" t="s">
        <v>2983</v>
      </c>
      <c r="BQ1161" s="118" t="s">
        <v>2983</v>
      </c>
      <c r="BW1161" s="118" t="s">
        <v>4251</v>
      </c>
      <c r="BX1161" s="118" t="s">
        <v>2983</v>
      </c>
      <c r="BY1161" s="118" t="s">
        <v>2983</v>
      </c>
    </row>
    <row r="1162" spans="53:77" x14ac:dyDescent="0.3">
      <c r="BA1162" s="169" t="e">
        <f>VLOOKUP([1]Лист1!G413,#REF!, 2,FALSE)</f>
        <v>#REF!</v>
      </c>
      <c r="BO1162" s="118" t="s">
        <v>4252</v>
      </c>
      <c r="BP1162" s="118" t="s">
        <v>2983</v>
      </c>
      <c r="BQ1162" s="118" t="s">
        <v>4248</v>
      </c>
      <c r="BW1162" s="118" t="s">
        <v>4252</v>
      </c>
      <c r="BX1162" s="118" t="s">
        <v>2983</v>
      </c>
      <c r="BY1162" s="118" t="s">
        <v>4248</v>
      </c>
    </row>
    <row r="1163" spans="53:77" x14ac:dyDescent="0.3">
      <c r="BA1163" s="169" t="e">
        <f>VLOOKUP([1]Лист1!G414,#REF!, 2,FALSE)</f>
        <v>#REF!</v>
      </c>
      <c r="BO1163" s="118" t="s">
        <v>4254</v>
      </c>
      <c r="BP1163" s="118" t="s">
        <v>613</v>
      </c>
      <c r="BQ1163" s="118" t="s">
        <v>4255</v>
      </c>
      <c r="BW1163" s="118" t="s">
        <v>4254</v>
      </c>
      <c r="BX1163" s="118" t="s">
        <v>613</v>
      </c>
      <c r="BY1163" s="118" t="s">
        <v>4255</v>
      </c>
    </row>
    <row r="1164" spans="53:77" x14ac:dyDescent="0.3">
      <c r="BA1164" s="169" t="e">
        <f>VLOOKUP([1]Лист1!G415,#REF!, 2,FALSE)</f>
        <v>#REF!</v>
      </c>
      <c r="BO1164" s="118" t="s">
        <v>4256</v>
      </c>
      <c r="BP1164" s="118" t="s">
        <v>2983</v>
      </c>
      <c r="BQ1164" s="118" t="s">
        <v>2983</v>
      </c>
      <c r="BW1164" s="118" t="s">
        <v>4256</v>
      </c>
      <c r="BX1164" s="118" t="s">
        <v>2983</v>
      </c>
      <c r="BY1164" s="118" t="s">
        <v>2983</v>
      </c>
    </row>
    <row r="1165" spans="53:77" x14ac:dyDescent="0.3">
      <c r="BA1165" s="169" t="e">
        <f>VLOOKUP([1]Лист1!G416,#REF!, 2,FALSE)</f>
        <v>#REF!</v>
      </c>
      <c r="BO1165" s="118" t="s">
        <v>4257</v>
      </c>
      <c r="BP1165" s="118" t="s">
        <v>2983</v>
      </c>
      <c r="BQ1165" s="118" t="s">
        <v>2983</v>
      </c>
      <c r="BW1165" s="118" t="s">
        <v>4257</v>
      </c>
      <c r="BX1165" s="118" t="s">
        <v>2983</v>
      </c>
      <c r="BY1165" s="118" t="s">
        <v>2983</v>
      </c>
    </row>
    <row r="1166" spans="53:77" x14ac:dyDescent="0.3">
      <c r="BA1166" s="169" t="e">
        <f>VLOOKUP([1]Лист1!G417,#REF!, 2,FALSE)</f>
        <v>#REF!</v>
      </c>
      <c r="BO1166" s="118" t="s">
        <v>4258</v>
      </c>
      <c r="BP1166" s="118" t="s">
        <v>2983</v>
      </c>
      <c r="BQ1166" s="118" t="s">
        <v>2983</v>
      </c>
      <c r="BW1166" s="118" t="s">
        <v>4258</v>
      </c>
      <c r="BX1166" s="118" t="s">
        <v>2983</v>
      </c>
      <c r="BY1166" s="118" t="s">
        <v>2983</v>
      </c>
    </row>
    <row r="1167" spans="53:77" x14ac:dyDescent="0.3">
      <c r="BA1167" s="169" t="e">
        <f>VLOOKUP([1]Лист1!G418,#REF!, 2,FALSE)</f>
        <v>#REF!</v>
      </c>
      <c r="BO1167" s="118" t="s">
        <v>4259</v>
      </c>
      <c r="BP1167" s="118" t="s">
        <v>2983</v>
      </c>
      <c r="BQ1167" s="118" t="s">
        <v>2983</v>
      </c>
      <c r="BW1167" s="118" t="s">
        <v>4259</v>
      </c>
      <c r="BX1167" s="118" t="s">
        <v>2983</v>
      </c>
      <c r="BY1167" s="118" t="s">
        <v>2983</v>
      </c>
    </row>
    <row r="1168" spans="53:77" x14ac:dyDescent="0.3">
      <c r="BA1168" s="169" t="e">
        <f>VLOOKUP([1]Лист1!G419,#REF!, 2,FALSE)</f>
        <v>#REF!</v>
      </c>
      <c r="BO1168" s="118" t="s">
        <v>4261</v>
      </c>
      <c r="BP1168" s="118" t="s">
        <v>2983</v>
      </c>
      <c r="BQ1168" s="118" t="s">
        <v>2983</v>
      </c>
      <c r="BW1168" s="118" t="s">
        <v>4261</v>
      </c>
      <c r="BX1168" s="118" t="s">
        <v>2983</v>
      </c>
      <c r="BY1168" s="118" t="s">
        <v>2983</v>
      </c>
    </row>
    <row r="1169" spans="53:77" x14ac:dyDescent="0.3">
      <c r="BA1169" s="169" t="e">
        <f>VLOOKUP([1]Лист1!G420,#REF!, 2,FALSE)</f>
        <v>#REF!</v>
      </c>
      <c r="BO1169" s="118" t="s">
        <v>4262</v>
      </c>
      <c r="BP1169" s="118" t="s">
        <v>2983</v>
      </c>
      <c r="BQ1169" s="118" t="s">
        <v>2983</v>
      </c>
      <c r="BW1169" s="118" t="s">
        <v>4262</v>
      </c>
      <c r="BX1169" s="118" t="s">
        <v>2983</v>
      </c>
      <c r="BY1169" s="118" t="s">
        <v>2983</v>
      </c>
    </row>
    <row r="1170" spans="53:77" x14ac:dyDescent="0.3">
      <c r="BA1170" s="169" t="e">
        <f>VLOOKUP([1]Лист1!G421,#REF!, 2,FALSE)</f>
        <v>#REF!</v>
      </c>
      <c r="BO1170" s="118" t="s">
        <v>4263</v>
      </c>
      <c r="BP1170" s="118" t="s">
        <v>2983</v>
      </c>
      <c r="BQ1170" s="118" t="s">
        <v>2983</v>
      </c>
      <c r="BW1170" s="118" t="s">
        <v>4263</v>
      </c>
      <c r="BX1170" s="118" t="s">
        <v>2983</v>
      </c>
      <c r="BY1170" s="118" t="s">
        <v>2983</v>
      </c>
    </row>
    <row r="1171" spans="53:77" x14ac:dyDescent="0.3">
      <c r="BA1171" s="169" t="e">
        <f>VLOOKUP([1]Лист1!G422,#REF!, 2,FALSE)</f>
        <v>#REF!</v>
      </c>
      <c r="BO1171" s="118" t="s">
        <v>4264</v>
      </c>
      <c r="BP1171" s="118" t="s">
        <v>2983</v>
      </c>
      <c r="BQ1171" s="118" t="s">
        <v>2983</v>
      </c>
      <c r="BW1171" s="118" t="s">
        <v>4264</v>
      </c>
      <c r="BX1171" s="118" t="s">
        <v>2983</v>
      </c>
      <c r="BY1171" s="118" t="s">
        <v>2983</v>
      </c>
    </row>
    <row r="1172" spans="53:77" x14ac:dyDescent="0.3">
      <c r="BA1172" s="169" t="e">
        <f>VLOOKUP([1]Лист1!G423,#REF!, 2,FALSE)</f>
        <v>#REF!</v>
      </c>
      <c r="BO1172" s="118" t="s">
        <v>4265</v>
      </c>
      <c r="BP1172" s="118" t="s">
        <v>2983</v>
      </c>
      <c r="BQ1172" s="118" t="s">
        <v>2983</v>
      </c>
      <c r="BW1172" s="118" t="s">
        <v>4265</v>
      </c>
      <c r="BX1172" s="118" t="s">
        <v>2983</v>
      </c>
      <c r="BY1172" s="118" t="s">
        <v>2983</v>
      </c>
    </row>
    <row r="1173" spans="53:77" x14ac:dyDescent="0.3">
      <c r="BA1173" s="169" t="e">
        <f>VLOOKUP([1]Лист1!G424,#REF!, 2,FALSE)</f>
        <v>#REF!</v>
      </c>
      <c r="BO1173" s="118" t="s">
        <v>4267</v>
      </c>
      <c r="BP1173" s="118" t="s">
        <v>2983</v>
      </c>
      <c r="BQ1173" s="118" t="s">
        <v>2983</v>
      </c>
      <c r="BW1173" s="118" t="s">
        <v>4267</v>
      </c>
      <c r="BX1173" s="118" t="s">
        <v>2983</v>
      </c>
      <c r="BY1173" s="118" t="s">
        <v>2983</v>
      </c>
    </row>
    <row r="1174" spans="53:77" x14ac:dyDescent="0.3">
      <c r="BA1174" s="169" t="e">
        <f>VLOOKUP([1]Лист1!G425,#REF!, 2,FALSE)</f>
        <v>#REF!</v>
      </c>
      <c r="BO1174" s="118" t="s">
        <v>4268</v>
      </c>
      <c r="BP1174" s="118" t="s">
        <v>2983</v>
      </c>
      <c r="BQ1174" s="118" t="s">
        <v>2983</v>
      </c>
      <c r="BW1174" s="118" t="s">
        <v>4268</v>
      </c>
      <c r="BX1174" s="118" t="s">
        <v>2983</v>
      </c>
      <c r="BY1174" s="118" t="s">
        <v>2983</v>
      </c>
    </row>
    <row r="1175" spans="53:77" x14ac:dyDescent="0.3">
      <c r="BA1175" s="169" t="e">
        <f>VLOOKUP([1]Лист1!G426,#REF!, 2,FALSE)</f>
        <v>#REF!</v>
      </c>
      <c r="BO1175" s="118" t="s">
        <v>4269</v>
      </c>
      <c r="BP1175" s="118" t="s">
        <v>2983</v>
      </c>
      <c r="BQ1175" s="118" t="s">
        <v>2983</v>
      </c>
      <c r="BW1175" s="118" t="s">
        <v>4269</v>
      </c>
      <c r="BX1175" s="118" t="s">
        <v>2983</v>
      </c>
      <c r="BY1175" s="118" t="s">
        <v>2983</v>
      </c>
    </row>
    <row r="1176" spans="53:77" x14ac:dyDescent="0.3">
      <c r="BA1176" s="169" t="e">
        <f>VLOOKUP([1]Лист1!G427,#REF!, 2,FALSE)</f>
        <v>#REF!</v>
      </c>
      <c r="BO1176" s="118" t="s">
        <v>4270</v>
      </c>
      <c r="BP1176" s="118" t="s">
        <v>2983</v>
      </c>
      <c r="BQ1176" s="118" t="s">
        <v>2983</v>
      </c>
      <c r="BW1176" s="118" t="s">
        <v>4270</v>
      </c>
      <c r="BX1176" s="118" t="s">
        <v>2983</v>
      </c>
      <c r="BY1176" s="118" t="s">
        <v>2983</v>
      </c>
    </row>
    <row r="1177" spans="53:77" x14ac:dyDescent="0.3">
      <c r="BA1177" s="169" t="e">
        <f>VLOOKUP([1]Лист1!G428,#REF!, 2,FALSE)</f>
        <v>#REF!</v>
      </c>
      <c r="BO1177" s="118" t="s">
        <v>4271</v>
      </c>
      <c r="BP1177" s="118" t="s">
        <v>2983</v>
      </c>
      <c r="BQ1177" s="118" t="s">
        <v>2983</v>
      </c>
      <c r="BW1177" s="118" t="s">
        <v>4271</v>
      </c>
      <c r="BX1177" s="118" t="s">
        <v>2983</v>
      </c>
      <c r="BY1177" s="118" t="s">
        <v>2983</v>
      </c>
    </row>
    <row r="1178" spans="53:77" x14ac:dyDescent="0.3">
      <c r="BA1178" s="169" t="e">
        <f>VLOOKUP([1]Лист1!G429,#REF!, 2,FALSE)</f>
        <v>#REF!</v>
      </c>
      <c r="BO1178" s="118" t="s">
        <v>4272</v>
      </c>
      <c r="BP1178" s="118" t="s">
        <v>2983</v>
      </c>
      <c r="BQ1178" s="118" t="s">
        <v>2983</v>
      </c>
      <c r="BW1178" s="118" t="s">
        <v>4272</v>
      </c>
      <c r="BX1178" s="118" t="s">
        <v>2983</v>
      </c>
      <c r="BY1178" s="118" t="s">
        <v>2983</v>
      </c>
    </row>
    <row r="1179" spans="53:77" x14ac:dyDescent="0.3">
      <c r="BA1179" s="169" t="e">
        <f>VLOOKUP([1]Лист1!G430,#REF!, 2,FALSE)</f>
        <v>#REF!</v>
      </c>
      <c r="BO1179" s="118" t="s">
        <v>4273</v>
      </c>
      <c r="BP1179" s="118" t="s">
        <v>2983</v>
      </c>
      <c r="BQ1179" s="118" t="s">
        <v>2983</v>
      </c>
      <c r="BW1179" s="118" t="s">
        <v>4273</v>
      </c>
      <c r="BX1179" s="118" t="s">
        <v>2983</v>
      </c>
      <c r="BY1179" s="118" t="s">
        <v>2983</v>
      </c>
    </row>
    <row r="1180" spans="53:77" x14ac:dyDescent="0.3">
      <c r="BA1180" s="169" t="e">
        <f>VLOOKUP([1]Лист1!G431,#REF!, 2,FALSE)</f>
        <v>#REF!</v>
      </c>
      <c r="BO1180" s="118" t="s">
        <v>4274</v>
      </c>
      <c r="BP1180" s="118" t="s">
        <v>2983</v>
      </c>
      <c r="BQ1180" s="118" t="s">
        <v>2983</v>
      </c>
      <c r="BW1180" s="118" t="s">
        <v>4274</v>
      </c>
      <c r="BX1180" s="118" t="s">
        <v>2983</v>
      </c>
      <c r="BY1180" s="118" t="s">
        <v>2983</v>
      </c>
    </row>
    <row r="1181" spans="53:77" x14ac:dyDescent="0.3">
      <c r="BA1181" s="169" t="e">
        <f>VLOOKUP([1]Лист1!G432,#REF!, 2,FALSE)</f>
        <v>#REF!</v>
      </c>
      <c r="BO1181" s="118" t="s">
        <v>4275</v>
      </c>
      <c r="BP1181" s="118" t="s">
        <v>626</v>
      </c>
      <c r="BQ1181" s="118" t="s">
        <v>2362</v>
      </c>
      <c r="BW1181" s="118" t="s">
        <v>4275</v>
      </c>
      <c r="BX1181" s="118" t="s">
        <v>626</v>
      </c>
      <c r="BY1181" s="118" t="s">
        <v>2362</v>
      </c>
    </row>
    <row r="1182" spans="53:77" x14ac:dyDescent="0.3">
      <c r="BA1182" s="169" t="e">
        <f>VLOOKUP([1]Лист1!G433,#REF!, 2,FALSE)</f>
        <v>#REF!</v>
      </c>
      <c r="BO1182" s="118" t="s">
        <v>4277</v>
      </c>
      <c r="BP1182" s="118" t="s">
        <v>797</v>
      </c>
      <c r="BQ1182" s="118" t="s">
        <v>2746</v>
      </c>
      <c r="BW1182" s="118" t="s">
        <v>4277</v>
      </c>
      <c r="BX1182" s="118" t="s">
        <v>797</v>
      </c>
      <c r="BY1182" s="118" t="s">
        <v>2746</v>
      </c>
    </row>
    <row r="1183" spans="53:77" x14ac:dyDescent="0.3">
      <c r="BA1183" s="169" t="e">
        <f>VLOOKUP([1]Лист1!G434,#REF!, 2,FALSE)</f>
        <v>#REF!</v>
      </c>
      <c r="BO1183" s="118" t="s">
        <v>4279</v>
      </c>
      <c r="BP1183" s="118" t="s">
        <v>655</v>
      </c>
      <c r="BQ1183" s="118" t="s">
        <v>3460</v>
      </c>
      <c r="BW1183" s="118" t="s">
        <v>4279</v>
      </c>
      <c r="BX1183" s="118" t="s">
        <v>655</v>
      </c>
      <c r="BY1183" s="118" t="s">
        <v>3460</v>
      </c>
    </row>
    <row r="1184" spans="53:77" x14ac:dyDescent="0.3">
      <c r="BA1184" s="169" t="e">
        <f>VLOOKUP([1]Лист1!G435,#REF!, 2,FALSE)</f>
        <v>#REF!</v>
      </c>
      <c r="BO1184" s="118" t="s">
        <v>4280</v>
      </c>
      <c r="BP1184" s="118" t="s">
        <v>849</v>
      </c>
      <c r="BQ1184" s="118" t="s">
        <v>4281</v>
      </c>
      <c r="BW1184" s="118" t="s">
        <v>4280</v>
      </c>
      <c r="BX1184" s="118" t="s">
        <v>849</v>
      </c>
      <c r="BY1184" s="118" t="s">
        <v>4281</v>
      </c>
    </row>
    <row r="1185" spans="53:77" x14ac:dyDescent="0.3">
      <c r="BA1185" s="169" t="e">
        <f>VLOOKUP([1]Лист1!G436,#REF!, 2,FALSE)</f>
        <v>#REF!</v>
      </c>
      <c r="BO1185" s="118" t="s">
        <v>4283</v>
      </c>
      <c r="BP1185" s="118" t="s">
        <v>3003</v>
      </c>
      <c r="BQ1185" s="118" t="s">
        <v>2221</v>
      </c>
      <c r="BW1185" s="118" t="s">
        <v>4283</v>
      </c>
      <c r="BX1185" s="118" t="s">
        <v>3003</v>
      </c>
      <c r="BY1185" s="118" t="s">
        <v>2221</v>
      </c>
    </row>
    <row r="1186" spans="53:77" x14ac:dyDescent="0.3">
      <c r="BA1186" s="169" t="e">
        <f>VLOOKUP([1]Лист1!G437,#REF!, 2,FALSE)</f>
        <v>#REF!</v>
      </c>
      <c r="BO1186" s="118" t="s">
        <v>4284</v>
      </c>
      <c r="BP1186" s="118" t="s">
        <v>3197</v>
      </c>
      <c r="BQ1186" s="118" t="s">
        <v>2431</v>
      </c>
      <c r="BW1186" s="118" t="s">
        <v>4284</v>
      </c>
      <c r="BX1186" s="118" t="s">
        <v>3197</v>
      </c>
      <c r="BY1186" s="118" t="s">
        <v>2431</v>
      </c>
    </row>
    <row r="1187" spans="53:77" x14ac:dyDescent="0.3">
      <c r="BA1187" s="169" t="e">
        <f>VLOOKUP(D1187,#REF!, 2,FALSE)</f>
        <v>#REF!</v>
      </c>
      <c r="BO1187" s="118" t="s">
        <v>4285</v>
      </c>
      <c r="BP1187" s="118" t="s">
        <v>3243</v>
      </c>
      <c r="BQ1187" s="118" t="s">
        <v>3725</v>
      </c>
      <c r="BW1187" s="118" t="s">
        <v>4285</v>
      </c>
      <c r="BX1187" s="118" t="s">
        <v>3243</v>
      </c>
      <c r="BY1187" s="118" t="s">
        <v>3725</v>
      </c>
    </row>
    <row r="1188" spans="53:77" x14ac:dyDescent="0.3">
      <c r="BA1188" s="169" t="e">
        <f>VLOOKUP(D1188,#REF!, 2,FALSE)</f>
        <v>#REF!</v>
      </c>
      <c r="BO1188" s="118" t="s">
        <v>4287</v>
      </c>
      <c r="BP1188" s="118" t="s">
        <v>715</v>
      </c>
      <c r="BQ1188" s="118" t="s">
        <v>4288</v>
      </c>
      <c r="BW1188" s="118" t="s">
        <v>4287</v>
      </c>
      <c r="BX1188" s="118" t="s">
        <v>715</v>
      </c>
      <c r="BY1188" s="118" t="s">
        <v>4288</v>
      </c>
    </row>
    <row r="1189" spans="53:77" x14ac:dyDescent="0.3">
      <c r="BA1189" s="169" t="e">
        <f>VLOOKUP(D1189,#REF!, 2,FALSE)</f>
        <v>#REF!</v>
      </c>
      <c r="BO1189" s="118" t="s">
        <v>4289</v>
      </c>
      <c r="BP1189" s="118" t="s">
        <v>16975</v>
      </c>
      <c r="BQ1189" s="118" t="s">
        <v>770</v>
      </c>
      <c r="BW1189" s="118" t="s">
        <v>4289</v>
      </c>
      <c r="BX1189" s="118" t="s">
        <v>16975</v>
      </c>
      <c r="BY1189" s="118" t="s">
        <v>770</v>
      </c>
    </row>
    <row r="1190" spans="53:77" x14ac:dyDescent="0.3">
      <c r="BA1190" s="169" t="e">
        <f>VLOOKUP(D1190,#REF!, 2,FALSE)</f>
        <v>#REF!</v>
      </c>
      <c r="BO1190" s="118" t="s">
        <v>4291</v>
      </c>
      <c r="BP1190" s="118" t="s">
        <v>663</v>
      </c>
      <c r="BQ1190" s="118" t="s">
        <v>3059</v>
      </c>
      <c r="BW1190" s="118" t="s">
        <v>4291</v>
      </c>
      <c r="BX1190" s="118" t="s">
        <v>663</v>
      </c>
      <c r="BY1190" s="118" t="s">
        <v>3059</v>
      </c>
    </row>
    <row r="1191" spans="53:77" x14ac:dyDescent="0.3">
      <c r="BA1191" s="169" t="e">
        <f>VLOOKUP(D1191,#REF!, 2,FALSE)</f>
        <v>#REF!</v>
      </c>
      <c r="BO1191" s="118" t="s">
        <v>4292</v>
      </c>
      <c r="BP1191" s="118" t="s">
        <v>3003</v>
      </c>
      <c r="BQ1191" s="118" t="s">
        <v>4293</v>
      </c>
      <c r="BW1191" s="118" t="s">
        <v>4292</v>
      </c>
      <c r="BX1191" s="118" t="s">
        <v>3003</v>
      </c>
      <c r="BY1191" s="118" t="s">
        <v>4293</v>
      </c>
    </row>
    <row r="1192" spans="53:77" x14ac:dyDescent="0.3">
      <c r="BA1192" s="169" t="e">
        <f>VLOOKUP(D1192,#REF!, 2,FALSE)</f>
        <v>#REF!</v>
      </c>
      <c r="BO1192" s="118" t="s">
        <v>4294</v>
      </c>
      <c r="BP1192" s="118" t="s">
        <v>16975</v>
      </c>
      <c r="BQ1192" s="118" t="s">
        <v>4295</v>
      </c>
      <c r="BW1192" s="118" t="s">
        <v>4294</v>
      </c>
      <c r="BX1192" s="118" t="s">
        <v>16975</v>
      </c>
      <c r="BY1192" s="118" t="s">
        <v>4295</v>
      </c>
    </row>
    <row r="1193" spans="53:77" x14ac:dyDescent="0.3">
      <c r="BA1193" s="169" t="e">
        <f>VLOOKUP(D1193,#REF!, 2,FALSE)</f>
        <v>#REF!</v>
      </c>
      <c r="BO1193" s="118" t="s">
        <v>4296</v>
      </c>
      <c r="BP1193" s="118" t="s">
        <v>616</v>
      </c>
      <c r="BQ1193" s="118" t="s">
        <v>4298</v>
      </c>
      <c r="BW1193" s="118" t="s">
        <v>4296</v>
      </c>
      <c r="BX1193" s="118" t="s">
        <v>616</v>
      </c>
      <c r="BY1193" s="118" t="s">
        <v>4298</v>
      </c>
    </row>
    <row r="1194" spans="53:77" x14ac:dyDescent="0.3">
      <c r="BA1194" s="169" t="e">
        <f>VLOOKUP(D1194,#REF!, 2,FALSE)</f>
        <v>#REF!</v>
      </c>
      <c r="BO1194" s="118" t="s">
        <v>4299</v>
      </c>
      <c r="BP1194" s="118" t="s">
        <v>1342</v>
      </c>
      <c r="BQ1194" s="118" t="s">
        <v>4300</v>
      </c>
      <c r="BW1194" s="118" t="s">
        <v>4299</v>
      </c>
      <c r="BX1194" s="118" t="s">
        <v>1342</v>
      </c>
      <c r="BY1194" s="118" t="s">
        <v>4300</v>
      </c>
    </row>
    <row r="1195" spans="53:77" x14ac:dyDescent="0.3">
      <c r="BA1195" s="169" t="e">
        <f>VLOOKUP(D1195,#REF!, 2,FALSE)</f>
        <v>#REF!</v>
      </c>
      <c r="BO1195" s="118" t="s">
        <v>4301</v>
      </c>
      <c r="BP1195" s="118" t="s">
        <v>1342</v>
      </c>
      <c r="BQ1195" s="118" t="s">
        <v>4302</v>
      </c>
      <c r="BW1195" s="118" t="s">
        <v>4301</v>
      </c>
      <c r="BX1195" s="118" t="s">
        <v>1342</v>
      </c>
      <c r="BY1195" s="118" t="s">
        <v>4302</v>
      </c>
    </row>
    <row r="1196" spans="53:77" x14ac:dyDescent="0.3">
      <c r="BA1196" s="169" t="e">
        <f>VLOOKUP(D1196,#REF!, 2,FALSE)</f>
        <v>#REF!</v>
      </c>
      <c r="BO1196" s="118" t="s">
        <v>4303</v>
      </c>
      <c r="BP1196" s="118" t="s">
        <v>616</v>
      </c>
      <c r="BQ1196" s="118" t="s">
        <v>4304</v>
      </c>
      <c r="BW1196" s="118" t="s">
        <v>4303</v>
      </c>
      <c r="BX1196" s="118" t="s">
        <v>616</v>
      </c>
      <c r="BY1196" s="118" t="s">
        <v>4304</v>
      </c>
    </row>
    <row r="1197" spans="53:77" x14ac:dyDescent="0.3">
      <c r="BA1197" s="169" t="e">
        <f>VLOOKUP(D1197,#REF!, 2,FALSE)</f>
        <v>#REF!</v>
      </c>
      <c r="BO1197" s="118" t="s">
        <v>4305</v>
      </c>
      <c r="BP1197" s="118" t="s">
        <v>849</v>
      </c>
      <c r="BQ1197" s="118" t="s">
        <v>4302</v>
      </c>
      <c r="BW1197" s="118" t="s">
        <v>4305</v>
      </c>
      <c r="BX1197" s="118" t="s">
        <v>849</v>
      </c>
      <c r="BY1197" s="118" t="s">
        <v>4302</v>
      </c>
    </row>
    <row r="1198" spans="53:77" x14ac:dyDescent="0.3">
      <c r="BA1198" s="169" t="e">
        <f>VLOOKUP(D1198,#REF!, 2,FALSE)</f>
        <v>#REF!</v>
      </c>
      <c r="BO1198" s="118" t="s">
        <v>4306</v>
      </c>
      <c r="BP1198" s="118" t="s">
        <v>613</v>
      </c>
      <c r="BQ1198" s="118" t="s">
        <v>3766</v>
      </c>
      <c r="BW1198" s="118" t="s">
        <v>4306</v>
      </c>
      <c r="BX1198" s="118" t="s">
        <v>613</v>
      </c>
      <c r="BY1198" s="118" t="s">
        <v>3766</v>
      </c>
    </row>
    <row r="1199" spans="53:77" x14ac:dyDescent="0.3">
      <c r="BA1199" s="169" t="e">
        <f>VLOOKUP(D1199,#REF!, 2,FALSE)</f>
        <v>#REF!</v>
      </c>
      <c r="BO1199" s="118" t="s">
        <v>4307</v>
      </c>
      <c r="BP1199" s="118" t="s">
        <v>666</v>
      </c>
      <c r="BQ1199" s="118" t="s">
        <v>3007</v>
      </c>
      <c r="BW1199" s="118" t="s">
        <v>4307</v>
      </c>
      <c r="BX1199" s="118" t="s">
        <v>666</v>
      </c>
      <c r="BY1199" s="118" t="s">
        <v>3007</v>
      </c>
    </row>
    <row r="1200" spans="53:77" x14ac:dyDescent="0.3">
      <c r="BA1200" s="169" t="e">
        <f>VLOOKUP(D1200,#REF!, 2,FALSE)</f>
        <v>#REF!</v>
      </c>
      <c r="BO1200" s="118" t="s">
        <v>4308</v>
      </c>
      <c r="BP1200" s="118" t="s">
        <v>16975</v>
      </c>
      <c r="BQ1200" s="118" t="s">
        <v>4309</v>
      </c>
      <c r="BW1200" s="118" t="s">
        <v>4308</v>
      </c>
      <c r="BX1200" s="118" t="s">
        <v>16975</v>
      </c>
      <c r="BY1200" s="118" t="s">
        <v>4309</v>
      </c>
    </row>
    <row r="1201" spans="53:77" x14ac:dyDescent="0.3">
      <c r="BA1201" s="169" t="e">
        <f>VLOOKUP(D1201,#REF!, 2,FALSE)</f>
        <v>#REF!</v>
      </c>
      <c r="BO1201" s="118" t="s">
        <v>835</v>
      </c>
      <c r="BP1201" s="118" t="s">
        <v>3095</v>
      </c>
      <c r="BQ1201" s="118" t="s">
        <v>2547</v>
      </c>
      <c r="BW1201" s="118" t="s">
        <v>835</v>
      </c>
      <c r="BX1201" s="118" t="s">
        <v>3095</v>
      </c>
      <c r="BY1201" s="118" t="s">
        <v>2547</v>
      </c>
    </row>
    <row r="1202" spans="53:77" x14ac:dyDescent="0.3">
      <c r="BA1202" s="169" t="e">
        <f>VLOOKUP(D1202,#REF!, 2,FALSE)</f>
        <v>#REF!</v>
      </c>
      <c r="BO1202" s="118" t="s">
        <v>4310</v>
      </c>
      <c r="BP1202" s="118" t="s">
        <v>16975</v>
      </c>
      <c r="BQ1202" s="118" t="s">
        <v>4311</v>
      </c>
      <c r="BW1202" s="118" t="s">
        <v>4310</v>
      </c>
      <c r="BX1202" s="118" t="s">
        <v>16975</v>
      </c>
      <c r="BY1202" s="118" t="s">
        <v>4311</v>
      </c>
    </row>
    <row r="1203" spans="53:77" x14ac:dyDescent="0.3">
      <c r="BA1203" s="169" t="e">
        <f>VLOOKUP(D1203,#REF!, 2,FALSE)</f>
        <v>#REF!</v>
      </c>
      <c r="BO1203" s="118" t="s">
        <v>836</v>
      </c>
      <c r="BP1203" s="118" t="s">
        <v>628</v>
      </c>
      <c r="BQ1203" s="118" t="s">
        <v>858</v>
      </c>
      <c r="BW1203" s="118" t="s">
        <v>836</v>
      </c>
      <c r="BX1203" s="118" t="s">
        <v>628</v>
      </c>
      <c r="BY1203" s="118" t="s">
        <v>858</v>
      </c>
    </row>
    <row r="1204" spans="53:77" x14ac:dyDescent="0.3">
      <c r="BA1204" s="169" t="e">
        <f>VLOOKUP(D1204,#REF!, 2,FALSE)</f>
        <v>#REF!</v>
      </c>
      <c r="BO1204" s="118" t="s">
        <v>837</v>
      </c>
      <c r="BP1204" s="118" t="s">
        <v>16975</v>
      </c>
      <c r="BQ1204" s="118" t="s">
        <v>4313</v>
      </c>
      <c r="BW1204" s="118" t="s">
        <v>837</v>
      </c>
      <c r="BX1204" s="118" t="s">
        <v>16975</v>
      </c>
      <c r="BY1204" s="118" t="s">
        <v>4313</v>
      </c>
    </row>
    <row r="1205" spans="53:77" x14ac:dyDescent="0.3">
      <c r="BA1205" s="169" t="e">
        <f>VLOOKUP(D1205,#REF!, 2,FALSE)</f>
        <v>#REF!</v>
      </c>
      <c r="BO1205" s="118" t="s">
        <v>4314</v>
      </c>
      <c r="BP1205" s="118" t="s">
        <v>16975</v>
      </c>
      <c r="BQ1205" s="118" t="s">
        <v>714</v>
      </c>
      <c r="BW1205" s="118" t="s">
        <v>4314</v>
      </c>
      <c r="BX1205" s="118" t="s">
        <v>16975</v>
      </c>
      <c r="BY1205" s="118" t="s">
        <v>714</v>
      </c>
    </row>
    <row r="1206" spans="53:77" x14ac:dyDescent="0.3">
      <c r="BA1206" s="169" t="e">
        <f>VLOOKUP(D1206,#REF!, 2,FALSE)</f>
        <v>#REF!</v>
      </c>
      <c r="BO1206" s="118" t="s">
        <v>4315</v>
      </c>
      <c r="BP1206" s="118" t="s">
        <v>16975</v>
      </c>
      <c r="BQ1206" s="118" t="s">
        <v>4317</v>
      </c>
      <c r="BW1206" s="118" t="s">
        <v>4315</v>
      </c>
      <c r="BX1206" s="118" t="s">
        <v>16975</v>
      </c>
      <c r="BY1206" s="118" t="s">
        <v>4317</v>
      </c>
    </row>
    <row r="1207" spans="53:77" x14ac:dyDescent="0.3">
      <c r="BA1207" s="169" t="e">
        <f>VLOOKUP(D1207,#REF!, 2,FALSE)</f>
        <v>#REF!</v>
      </c>
      <c r="BO1207" s="118" t="s">
        <v>4318</v>
      </c>
      <c r="BP1207" s="118" t="s">
        <v>16975</v>
      </c>
      <c r="BQ1207" s="118" t="s">
        <v>2596</v>
      </c>
      <c r="BW1207" s="118" t="s">
        <v>4318</v>
      </c>
      <c r="BX1207" s="118" t="s">
        <v>16975</v>
      </c>
      <c r="BY1207" s="118" t="s">
        <v>2596</v>
      </c>
    </row>
    <row r="1208" spans="53:77" x14ac:dyDescent="0.3">
      <c r="BA1208" s="169" t="e">
        <f>VLOOKUP(D1208,#REF!, 2,FALSE)</f>
        <v>#REF!</v>
      </c>
      <c r="BO1208" s="118" t="s">
        <v>4320</v>
      </c>
      <c r="BP1208" s="118" t="s">
        <v>639</v>
      </c>
      <c r="BQ1208" s="118" t="s">
        <v>4321</v>
      </c>
      <c r="BW1208" s="118" t="s">
        <v>4320</v>
      </c>
      <c r="BX1208" s="118" t="s">
        <v>639</v>
      </c>
      <c r="BY1208" s="118" t="s">
        <v>4321</v>
      </c>
    </row>
    <row r="1209" spans="53:77" x14ac:dyDescent="0.3">
      <c r="BA1209" s="169" t="e">
        <f>VLOOKUP(D1209,#REF!, 2,FALSE)</f>
        <v>#REF!</v>
      </c>
      <c r="BO1209" s="118" t="s">
        <v>4322</v>
      </c>
      <c r="BP1209" s="118" t="s">
        <v>16975</v>
      </c>
      <c r="BQ1209" s="118" t="s">
        <v>4323</v>
      </c>
      <c r="BW1209" s="118" t="s">
        <v>4322</v>
      </c>
      <c r="BX1209" s="118" t="s">
        <v>16975</v>
      </c>
      <c r="BY1209" s="118" t="s">
        <v>4323</v>
      </c>
    </row>
    <row r="1210" spans="53:77" x14ac:dyDescent="0.3">
      <c r="BA1210" s="169" t="e">
        <f>VLOOKUP(D1210,#REF!, 2,FALSE)</f>
        <v>#REF!</v>
      </c>
      <c r="BO1210" s="118" t="s">
        <v>70</v>
      </c>
      <c r="BP1210" s="118" t="s">
        <v>612</v>
      </c>
      <c r="BQ1210" s="118" t="s">
        <v>4323</v>
      </c>
      <c r="BW1210" s="118" t="s">
        <v>70</v>
      </c>
      <c r="BX1210" s="118" t="s">
        <v>612</v>
      </c>
      <c r="BY1210" s="118" t="s">
        <v>4323</v>
      </c>
    </row>
    <row r="1211" spans="53:77" x14ac:dyDescent="0.3">
      <c r="BA1211" s="169" t="e">
        <f>VLOOKUP(D1211,#REF!, 2,FALSE)</f>
        <v>#REF!</v>
      </c>
      <c r="BO1211" s="118" t="s">
        <v>4325</v>
      </c>
      <c r="BP1211" s="118" t="s">
        <v>994</v>
      </c>
      <c r="BQ1211" s="118" t="s">
        <v>4326</v>
      </c>
      <c r="BW1211" s="118" t="s">
        <v>4325</v>
      </c>
      <c r="BX1211" s="118" t="s">
        <v>994</v>
      </c>
      <c r="BY1211" s="118" t="s">
        <v>4326</v>
      </c>
    </row>
    <row r="1212" spans="53:77" x14ac:dyDescent="0.3">
      <c r="BA1212" s="169" t="e">
        <f>VLOOKUP(D1212,#REF!, 2,FALSE)</f>
        <v>#REF!</v>
      </c>
      <c r="BO1212" s="118" t="s">
        <v>4327</v>
      </c>
      <c r="BP1212" s="118" t="s">
        <v>16975</v>
      </c>
      <c r="BQ1212" s="118" t="s">
        <v>2303</v>
      </c>
      <c r="BW1212" s="118" t="s">
        <v>4327</v>
      </c>
      <c r="BX1212" s="118" t="s">
        <v>16975</v>
      </c>
      <c r="BY1212" s="118" t="s">
        <v>2303</v>
      </c>
    </row>
    <row r="1213" spans="53:77" x14ac:dyDescent="0.3">
      <c r="BA1213" s="169" t="e">
        <f>VLOOKUP(D1213,#REF!, 2,FALSE)</f>
        <v>#REF!</v>
      </c>
      <c r="BO1213" s="118" t="s">
        <v>4329</v>
      </c>
      <c r="BP1213" s="118" t="s">
        <v>16975</v>
      </c>
      <c r="BQ1213" s="118" t="s">
        <v>4330</v>
      </c>
      <c r="BW1213" s="118" t="s">
        <v>4329</v>
      </c>
      <c r="BX1213" s="118" t="s">
        <v>16975</v>
      </c>
      <c r="BY1213" s="118" t="s">
        <v>4330</v>
      </c>
    </row>
    <row r="1214" spans="53:77" x14ac:dyDescent="0.3">
      <c r="BA1214" s="169" t="e">
        <f>VLOOKUP(D1214,#REF!, 2,FALSE)</f>
        <v>#REF!</v>
      </c>
      <c r="BO1214" s="118" t="s">
        <v>4332</v>
      </c>
      <c r="BP1214" s="118" t="s">
        <v>2983</v>
      </c>
      <c r="BQ1214" s="118" t="s">
        <v>4333</v>
      </c>
      <c r="BW1214" s="118" t="s">
        <v>4332</v>
      </c>
      <c r="BX1214" s="118" t="s">
        <v>2983</v>
      </c>
      <c r="BY1214" s="118" t="s">
        <v>4333</v>
      </c>
    </row>
    <row r="1215" spans="53:77" x14ac:dyDescent="0.3">
      <c r="BA1215" s="169" t="e">
        <f>VLOOKUP(D1215,#REF!, 2,FALSE)</f>
        <v>#REF!</v>
      </c>
      <c r="BO1215" s="118" t="s">
        <v>838</v>
      </c>
      <c r="BP1215" s="118" t="s">
        <v>862</v>
      </c>
      <c r="BQ1215" s="118" t="s">
        <v>861</v>
      </c>
      <c r="BW1215" s="118" t="s">
        <v>838</v>
      </c>
      <c r="BX1215" s="118" t="s">
        <v>862</v>
      </c>
      <c r="BY1215" s="118" t="s">
        <v>861</v>
      </c>
    </row>
    <row r="1216" spans="53:77" x14ac:dyDescent="0.3">
      <c r="BA1216" s="169" t="e">
        <f>VLOOKUP(D1216,#REF!, 2,FALSE)</f>
        <v>#REF!</v>
      </c>
      <c r="BO1216" s="118" t="s">
        <v>4335</v>
      </c>
      <c r="BP1216" s="118" t="s">
        <v>16975</v>
      </c>
      <c r="BQ1216" s="118" t="s">
        <v>4336</v>
      </c>
      <c r="BW1216" s="118" t="s">
        <v>4335</v>
      </c>
      <c r="BX1216" s="118" t="s">
        <v>16975</v>
      </c>
      <c r="BY1216" s="118" t="s">
        <v>4336</v>
      </c>
    </row>
    <row r="1217" spans="53:77" x14ac:dyDescent="0.3">
      <c r="BA1217" s="169" t="e">
        <f>VLOOKUP(D1217,#REF!, 2,FALSE)</f>
        <v>#REF!</v>
      </c>
      <c r="BO1217" s="118" t="s">
        <v>4338</v>
      </c>
      <c r="BP1217" s="118" t="s">
        <v>775</v>
      </c>
      <c r="BQ1217" s="118" t="s">
        <v>4339</v>
      </c>
      <c r="BW1217" s="118" t="s">
        <v>4338</v>
      </c>
      <c r="BX1217" s="118" t="s">
        <v>775</v>
      </c>
      <c r="BY1217" s="118" t="s">
        <v>4339</v>
      </c>
    </row>
    <row r="1218" spans="53:77" x14ac:dyDescent="0.3">
      <c r="BA1218" s="169" t="e">
        <f>VLOOKUP(D1218,#REF!, 2,FALSE)</f>
        <v>#REF!</v>
      </c>
      <c r="BO1218" s="118" t="s">
        <v>4342</v>
      </c>
      <c r="BP1218" s="118" t="s">
        <v>16975</v>
      </c>
      <c r="BQ1218" s="118" t="s">
        <v>4343</v>
      </c>
      <c r="BW1218" s="118" t="s">
        <v>4342</v>
      </c>
      <c r="BX1218" s="118" t="s">
        <v>16975</v>
      </c>
      <c r="BY1218" s="118" t="s">
        <v>4343</v>
      </c>
    </row>
    <row r="1219" spans="53:77" x14ac:dyDescent="0.3">
      <c r="BA1219" s="169" t="e">
        <f>VLOOKUP(D1219,#REF!, 2,FALSE)</f>
        <v>#REF!</v>
      </c>
      <c r="BO1219" s="118" t="s">
        <v>4344</v>
      </c>
      <c r="BP1219" s="118" t="s">
        <v>3243</v>
      </c>
      <c r="BQ1219" s="118" t="s">
        <v>4345</v>
      </c>
      <c r="BW1219" s="118" t="s">
        <v>4344</v>
      </c>
      <c r="BX1219" s="118" t="s">
        <v>3243</v>
      </c>
      <c r="BY1219" s="118" t="s">
        <v>4345</v>
      </c>
    </row>
    <row r="1220" spans="53:77" x14ac:dyDescent="0.3">
      <c r="BA1220" s="169" t="e">
        <f>VLOOKUP(D1220,#REF!, 2,FALSE)</f>
        <v>#REF!</v>
      </c>
      <c r="BO1220" s="118" t="s">
        <v>4346</v>
      </c>
      <c r="BP1220" s="118" t="s">
        <v>3095</v>
      </c>
      <c r="BQ1220" s="118" t="s">
        <v>2983</v>
      </c>
      <c r="BW1220" s="118" t="s">
        <v>4346</v>
      </c>
      <c r="BX1220" s="118" t="s">
        <v>3095</v>
      </c>
      <c r="BY1220" s="118" t="s">
        <v>2983</v>
      </c>
    </row>
    <row r="1221" spans="53:77" x14ac:dyDescent="0.3">
      <c r="BA1221" s="169" t="e">
        <f>VLOOKUP(D1221,#REF!, 2,FALSE)</f>
        <v>#REF!</v>
      </c>
      <c r="BO1221" s="118" t="s">
        <v>4347</v>
      </c>
      <c r="BP1221" s="118" t="s">
        <v>626</v>
      </c>
      <c r="BQ1221" s="118" t="s">
        <v>2192</v>
      </c>
      <c r="BW1221" s="118" t="s">
        <v>4347</v>
      </c>
      <c r="BX1221" s="118" t="s">
        <v>626</v>
      </c>
      <c r="BY1221" s="118" t="s">
        <v>2192</v>
      </c>
    </row>
    <row r="1222" spans="53:77" x14ac:dyDescent="0.3">
      <c r="BA1222" s="169" t="e">
        <f>VLOOKUP(D1222,#REF!, 2,FALSE)</f>
        <v>#REF!</v>
      </c>
      <c r="BO1222" s="118" t="s">
        <v>4348</v>
      </c>
      <c r="BP1222" s="118" t="s">
        <v>797</v>
      </c>
      <c r="BQ1222" s="118" t="s">
        <v>3360</v>
      </c>
      <c r="BW1222" s="118" t="s">
        <v>4348</v>
      </c>
      <c r="BX1222" s="118" t="s">
        <v>797</v>
      </c>
      <c r="BY1222" s="118" t="s">
        <v>3360</v>
      </c>
    </row>
    <row r="1223" spans="53:77" x14ac:dyDescent="0.3">
      <c r="BA1223" s="169" t="e">
        <f>VLOOKUP(D1223,#REF!, 2,FALSE)</f>
        <v>#REF!</v>
      </c>
      <c r="BO1223" s="118" t="s">
        <v>4351</v>
      </c>
      <c r="BP1223" s="118" t="s">
        <v>655</v>
      </c>
      <c r="BQ1223" s="118" t="s">
        <v>2192</v>
      </c>
      <c r="BW1223" s="118" t="s">
        <v>4351</v>
      </c>
      <c r="BX1223" s="118" t="s">
        <v>655</v>
      </c>
      <c r="BY1223" s="118" t="s">
        <v>2192</v>
      </c>
    </row>
    <row r="1224" spans="53:77" x14ac:dyDescent="0.3">
      <c r="BA1224" s="169" t="e">
        <f>VLOOKUP(D1224,#REF!, 2,FALSE)</f>
        <v>#REF!</v>
      </c>
      <c r="BO1224" s="118" t="s">
        <v>839</v>
      </c>
      <c r="BP1224" s="118" t="s">
        <v>700</v>
      </c>
      <c r="BQ1224" s="118" t="s">
        <v>3018</v>
      </c>
      <c r="BW1224" s="118" t="s">
        <v>839</v>
      </c>
      <c r="BX1224" s="118" t="s">
        <v>700</v>
      </c>
      <c r="BY1224" s="118" t="s">
        <v>3018</v>
      </c>
    </row>
    <row r="1225" spans="53:77" x14ac:dyDescent="0.3">
      <c r="BA1225" s="169" t="e">
        <f>VLOOKUP(D1225,#REF!, 2,FALSE)</f>
        <v>#REF!</v>
      </c>
      <c r="BO1225" s="118" t="s">
        <v>4354</v>
      </c>
      <c r="BP1225" s="118" t="s">
        <v>662</v>
      </c>
      <c r="BQ1225" s="118" t="s">
        <v>2192</v>
      </c>
      <c r="BW1225" s="118" t="s">
        <v>4354</v>
      </c>
      <c r="BX1225" s="118" t="s">
        <v>662</v>
      </c>
      <c r="BY1225" s="118" t="s">
        <v>2192</v>
      </c>
    </row>
    <row r="1226" spans="53:77" x14ac:dyDescent="0.3">
      <c r="BA1226" s="169" t="e">
        <f>VLOOKUP(D1226,#REF!, 2,FALSE)</f>
        <v>#REF!</v>
      </c>
      <c r="BO1226" s="118" t="s">
        <v>108</v>
      </c>
      <c r="BP1226" s="118" t="s">
        <v>625</v>
      </c>
      <c r="BQ1226" s="118" t="s">
        <v>3018</v>
      </c>
      <c r="BW1226" s="118" t="s">
        <v>108</v>
      </c>
      <c r="BX1226" s="118" t="s">
        <v>625</v>
      </c>
      <c r="BY1226" s="118" t="s">
        <v>3018</v>
      </c>
    </row>
    <row r="1227" spans="53:77" x14ac:dyDescent="0.3">
      <c r="BA1227" s="169" t="e">
        <f>VLOOKUP(D1227,#REF!, 2,FALSE)</f>
        <v>#REF!</v>
      </c>
      <c r="BO1227" s="118" t="s">
        <v>4355</v>
      </c>
      <c r="BP1227" s="118" t="s">
        <v>3197</v>
      </c>
      <c r="BQ1227" s="118" t="s">
        <v>4356</v>
      </c>
      <c r="BW1227" s="118" t="s">
        <v>4355</v>
      </c>
      <c r="BX1227" s="118" t="s">
        <v>3197</v>
      </c>
      <c r="BY1227" s="118" t="s">
        <v>4356</v>
      </c>
    </row>
    <row r="1228" spans="53:77" x14ac:dyDescent="0.3">
      <c r="BA1228" s="169" t="e">
        <f>VLOOKUP(D1228,#REF!, 2,FALSE)</f>
        <v>#REF!</v>
      </c>
      <c r="BO1228" s="118" t="s">
        <v>4358</v>
      </c>
      <c r="BP1228" s="118" t="s">
        <v>3197</v>
      </c>
      <c r="BQ1228" s="118" t="s">
        <v>1062</v>
      </c>
      <c r="BW1228" s="118" t="s">
        <v>4358</v>
      </c>
      <c r="BX1228" s="118" t="s">
        <v>3197</v>
      </c>
      <c r="BY1228" s="118" t="s">
        <v>1062</v>
      </c>
    </row>
    <row r="1229" spans="53:77" x14ac:dyDescent="0.3">
      <c r="BA1229" s="169" t="e">
        <f>VLOOKUP(D1229,#REF!, 2,FALSE)</f>
        <v>#REF!</v>
      </c>
      <c r="BO1229" s="118" t="s">
        <v>4360</v>
      </c>
      <c r="BP1229" s="118" t="s">
        <v>1342</v>
      </c>
      <c r="BQ1229" s="118" t="s">
        <v>4361</v>
      </c>
      <c r="BW1229" s="118" t="s">
        <v>4360</v>
      </c>
      <c r="BX1229" s="118" t="s">
        <v>1342</v>
      </c>
      <c r="BY1229" s="118" t="s">
        <v>4361</v>
      </c>
    </row>
    <row r="1230" spans="53:77" x14ac:dyDescent="0.3">
      <c r="BA1230" s="169" t="e">
        <f>VLOOKUP(D1230,#REF!, 2,FALSE)</f>
        <v>#REF!</v>
      </c>
      <c r="BO1230" s="118" t="s">
        <v>4362</v>
      </c>
      <c r="BP1230" s="118" t="s">
        <v>3197</v>
      </c>
      <c r="BQ1230" s="118" t="s">
        <v>4363</v>
      </c>
      <c r="BW1230" s="118" t="s">
        <v>4362</v>
      </c>
      <c r="BX1230" s="118" t="s">
        <v>3197</v>
      </c>
      <c r="BY1230" s="118" t="s">
        <v>4363</v>
      </c>
    </row>
    <row r="1231" spans="53:77" x14ac:dyDescent="0.3">
      <c r="BA1231" s="169" t="e">
        <f>VLOOKUP(D1231,#REF!, 2,FALSE)</f>
        <v>#REF!</v>
      </c>
      <c r="BO1231" s="118" t="s">
        <v>4364</v>
      </c>
      <c r="BP1231" s="118" t="s">
        <v>16980</v>
      </c>
      <c r="BQ1231" s="118" t="s">
        <v>770</v>
      </c>
      <c r="BW1231" s="118" t="s">
        <v>4364</v>
      </c>
      <c r="BX1231" s="118" t="s">
        <v>16980</v>
      </c>
      <c r="BY1231" s="118" t="s">
        <v>770</v>
      </c>
    </row>
    <row r="1232" spans="53:77" x14ac:dyDescent="0.3">
      <c r="BA1232" s="169" t="e">
        <f>VLOOKUP(D1232,#REF!, 2,FALSE)</f>
        <v>#REF!</v>
      </c>
      <c r="BO1232" s="118" t="s">
        <v>4365</v>
      </c>
      <c r="BP1232" s="118" t="s">
        <v>2983</v>
      </c>
      <c r="BQ1232" s="118" t="s">
        <v>2983</v>
      </c>
      <c r="BW1232" s="118" t="s">
        <v>4365</v>
      </c>
      <c r="BX1232" s="118" t="s">
        <v>2983</v>
      </c>
      <c r="BY1232" s="118" t="s">
        <v>2983</v>
      </c>
    </row>
    <row r="1233" spans="53:77" x14ac:dyDescent="0.3">
      <c r="BA1233" s="169" t="e">
        <f>VLOOKUP(D1233,#REF!, 2,FALSE)</f>
        <v>#REF!</v>
      </c>
      <c r="BO1233" s="118" t="s">
        <v>4366</v>
      </c>
      <c r="BP1233" s="118" t="s">
        <v>2983</v>
      </c>
      <c r="BQ1233" s="118" t="s">
        <v>2983</v>
      </c>
      <c r="BW1233" s="118" t="s">
        <v>4366</v>
      </c>
      <c r="BX1233" s="118" t="s">
        <v>2983</v>
      </c>
      <c r="BY1233" s="118" t="s">
        <v>2983</v>
      </c>
    </row>
    <row r="1234" spans="53:77" x14ac:dyDescent="0.3">
      <c r="BA1234" s="169" t="e">
        <f>VLOOKUP(D1234,#REF!, 2,FALSE)</f>
        <v>#REF!</v>
      </c>
      <c r="BO1234" s="118" t="s">
        <v>4367</v>
      </c>
      <c r="BP1234" s="118" t="s">
        <v>1139</v>
      </c>
      <c r="BQ1234" s="118" t="s">
        <v>770</v>
      </c>
      <c r="BW1234" s="118" t="s">
        <v>4367</v>
      </c>
      <c r="BX1234" s="118" t="s">
        <v>1139</v>
      </c>
      <c r="BY1234" s="118" t="s">
        <v>770</v>
      </c>
    </row>
    <row r="1235" spans="53:77" x14ac:dyDescent="0.3">
      <c r="BA1235" s="169" t="e">
        <f>VLOOKUP(D1235,#REF!, 2,FALSE)</f>
        <v>#REF!</v>
      </c>
      <c r="BO1235" s="118" t="s">
        <v>4368</v>
      </c>
      <c r="BP1235" s="118" t="s">
        <v>639</v>
      </c>
      <c r="BQ1235" s="118" t="s">
        <v>4369</v>
      </c>
      <c r="BW1235" s="118" t="s">
        <v>4368</v>
      </c>
      <c r="BX1235" s="118" t="s">
        <v>639</v>
      </c>
      <c r="BY1235" s="118" t="s">
        <v>4369</v>
      </c>
    </row>
    <row r="1236" spans="53:77" x14ac:dyDescent="0.3">
      <c r="BA1236" s="169" t="e">
        <f>VLOOKUP(D1236,#REF!, 2,FALSE)</f>
        <v>#REF!</v>
      </c>
      <c r="BO1236" s="118" t="s">
        <v>4372</v>
      </c>
      <c r="BP1236" s="118" t="s">
        <v>3243</v>
      </c>
      <c r="BQ1236" s="118" t="s">
        <v>770</v>
      </c>
      <c r="BW1236" s="118" t="s">
        <v>4372</v>
      </c>
      <c r="BX1236" s="118" t="s">
        <v>3243</v>
      </c>
      <c r="BY1236" s="118" t="s">
        <v>770</v>
      </c>
    </row>
    <row r="1237" spans="53:77" x14ac:dyDescent="0.3">
      <c r="BA1237" s="169" t="e">
        <f>VLOOKUP(D1237,#REF!, 2,FALSE)</f>
        <v>#REF!</v>
      </c>
      <c r="BO1237" s="118" t="s">
        <v>4373</v>
      </c>
      <c r="BP1237" s="118" t="s">
        <v>3000</v>
      </c>
      <c r="BQ1237" s="118" t="s">
        <v>2362</v>
      </c>
      <c r="BW1237" s="118" t="s">
        <v>4373</v>
      </c>
      <c r="BX1237" s="118" t="s">
        <v>3000</v>
      </c>
      <c r="BY1237" s="118" t="s">
        <v>2362</v>
      </c>
    </row>
    <row r="1238" spans="53:77" x14ac:dyDescent="0.3">
      <c r="BA1238" s="169" t="e">
        <f>VLOOKUP(D1238,#REF!, 2,FALSE)</f>
        <v>#REF!</v>
      </c>
      <c r="BO1238" s="118" t="s">
        <v>4374</v>
      </c>
      <c r="BP1238" s="118" t="s">
        <v>3243</v>
      </c>
      <c r="BQ1238" s="118" t="s">
        <v>692</v>
      </c>
      <c r="BW1238" s="118" t="s">
        <v>4374</v>
      </c>
      <c r="BX1238" s="118" t="s">
        <v>3243</v>
      </c>
      <c r="BY1238" s="118" t="s">
        <v>692</v>
      </c>
    </row>
    <row r="1239" spans="53:77" x14ac:dyDescent="0.3">
      <c r="BA1239" s="169" t="e">
        <f>VLOOKUP(D1239,#REF!, 2,FALSE)</f>
        <v>#REF!</v>
      </c>
      <c r="BO1239" s="118" t="s">
        <v>4375</v>
      </c>
      <c r="BP1239" s="118" t="s">
        <v>3243</v>
      </c>
      <c r="BQ1239" s="118" t="s">
        <v>1801</v>
      </c>
      <c r="BW1239" s="118" t="s">
        <v>4375</v>
      </c>
      <c r="BX1239" s="118" t="s">
        <v>3243</v>
      </c>
      <c r="BY1239" s="118" t="s">
        <v>1801</v>
      </c>
    </row>
    <row r="1240" spans="53:77" x14ac:dyDescent="0.3">
      <c r="BA1240" s="169" t="e">
        <f>VLOOKUP(D1240,#REF!, 2,FALSE)</f>
        <v>#REF!</v>
      </c>
      <c r="BO1240" s="118" t="s">
        <v>4376</v>
      </c>
      <c r="BP1240" s="118" t="s">
        <v>3000</v>
      </c>
      <c r="BQ1240" s="118" t="s">
        <v>717</v>
      </c>
      <c r="BW1240" s="118" t="s">
        <v>4376</v>
      </c>
      <c r="BX1240" s="118" t="s">
        <v>3000</v>
      </c>
      <c r="BY1240" s="118" t="s">
        <v>717</v>
      </c>
    </row>
    <row r="1241" spans="53:77" x14ac:dyDescent="0.3">
      <c r="BA1241" s="169" t="e">
        <f>VLOOKUP(D1241,#REF!, 2,FALSE)</f>
        <v>#REF!</v>
      </c>
      <c r="BO1241" s="118" t="s">
        <v>4377</v>
      </c>
      <c r="BP1241" s="118" t="s">
        <v>2983</v>
      </c>
      <c r="BQ1241" s="118" t="s">
        <v>770</v>
      </c>
      <c r="BW1241" s="118" t="s">
        <v>4377</v>
      </c>
      <c r="BX1241" s="118" t="s">
        <v>2983</v>
      </c>
      <c r="BY1241" s="118" t="s">
        <v>770</v>
      </c>
    </row>
    <row r="1242" spans="53:77" x14ac:dyDescent="0.3">
      <c r="BA1242" s="169" t="e">
        <f>VLOOKUP(D1242,#REF!, 2,FALSE)</f>
        <v>#REF!</v>
      </c>
      <c r="BO1242" s="118" t="s">
        <v>4378</v>
      </c>
      <c r="BP1242" s="118" t="s">
        <v>3000</v>
      </c>
      <c r="BQ1242" s="118" t="s">
        <v>725</v>
      </c>
      <c r="BW1242" s="118" t="s">
        <v>4378</v>
      </c>
      <c r="BX1242" s="118" t="s">
        <v>3000</v>
      </c>
      <c r="BY1242" s="118" t="s">
        <v>725</v>
      </c>
    </row>
    <row r="1243" spans="53:77" x14ac:dyDescent="0.3">
      <c r="BA1243" s="169" t="e">
        <f>VLOOKUP(D1243,#REF!, 2,FALSE)</f>
        <v>#REF!</v>
      </c>
      <c r="BO1243" s="118" t="s">
        <v>4379</v>
      </c>
      <c r="BP1243" s="118" t="s">
        <v>1139</v>
      </c>
      <c r="BQ1243" s="118" t="s">
        <v>725</v>
      </c>
      <c r="BW1243" s="118" t="s">
        <v>4379</v>
      </c>
      <c r="BX1243" s="118" t="s">
        <v>1139</v>
      </c>
      <c r="BY1243" s="118" t="s">
        <v>725</v>
      </c>
    </row>
    <row r="1244" spans="53:77" x14ac:dyDescent="0.3">
      <c r="BA1244" s="169" t="e">
        <f>VLOOKUP(D1244,#REF!, 2,FALSE)</f>
        <v>#REF!</v>
      </c>
      <c r="BO1244" s="118" t="s">
        <v>4380</v>
      </c>
      <c r="BP1244" s="118" t="s">
        <v>1342</v>
      </c>
      <c r="BQ1244" s="118" t="s">
        <v>4382</v>
      </c>
      <c r="BW1244" s="118" t="s">
        <v>4380</v>
      </c>
      <c r="BX1244" s="118" t="s">
        <v>1342</v>
      </c>
      <c r="BY1244" s="118" t="s">
        <v>4382</v>
      </c>
    </row>
    <row r="1245" spans="53:77" x14ac:dyDescent="0.3">
      <c r="BA1245" s="169" t="e">
        <f>VLOOKUP(D1245,#REF!, 2,FALSE)</f>
        <v>#REF!</v>
      </c>
      <c r="BO1245" s="118" t="s">
        <v>4383</v>
      </c>
      <c r="BP1245" s="118" t="s">
        <v>715</v>
      </c>
      <c r="BQ1245" s="118" t="s">
        <v>4385</v>
      </c>
      <c r="BW1245" s="118" t="s">
        <v>4383</v>
      </c>
      <c r="BX1245" s="118" t="s">
        <v>715</v>
      </c>
      <c r="BY1245" s="118" t="s">
        <v>4385</v>
      </c>
    </row>
    <row r="1246" spans="53:77" x14ac:dyDescent="0.3">
      <c r="BA1246" s="169" t="e">
        <f>VLOOKUP(D1246,#REF!, 2,FALSE)</f>
        <v>#REF!</v>
      </c>
      <c r="BO1246" s="118" t="s">
        <v>4386</v>
      </c>
      <c r="BP1246" s="118" t="s">
        <v>3197</v>
      </c>
      <c r="BQ1246" s="118" t="s">
        <v>4387</v>
      </c>
      <c r="BW1246" s="118" t="s">
        <v>4386</v>
      </c>
      <c r="BX1246" s="118" t="s">
        <v>3197</v>
      </c>
      <c r="BY1246" s="118" t="s">
        <v>4387</v>
      </c>
    </row>
    <row r="1247" spans="53:77" x14ac:dyDescent="0.3">
      <c r="BA1247" s="169" t="e">
        <f>VLOOKUP(D1247,#REF!, 2,FALSE)</f>
        <v>#REF!</v>
      </c>
      <c r="BO1247" s="118" t="s">
        <v>4388</v>
      </c>
      <c r="BP1247" s="118" t="s">
        <v>862</v>
      </c>
      <c r="BQ1247" s="118" t="s">
        <v>4389</v>
      </c>
      <c r="BW1247" s="118" t="s">
        <v>4388</v>
      </c>
      <c r="BX1247" s="118" t="s">
        <v>862</v>
      </c>
      <c r="BY1247" s="118" t="s">
        <v>4389</v>
      </c>
    </row>
    <row r="1248" spans="53:77" x14ac:dyDescent="0.3">
      <c r="BA1248" s="169" t="e">
        <f>VLOOKUP(D1248,#REF!, 2,FALSE)</f>
        <v>#REF!</v>
      </c>
      <c r="BO1248" s="118" t="s">
        <v>4391</v>
      </c>
      <c r="BP1248" s="118" t="s">
        <v>3197</v>
      </c>
      <c r="BQ1248" s="118" t="s">
        <v>4392</v>
      </c>
      <c r="BW1248" s="118" t="s">
        <v>4391</v>
      </c>
      <c r="BX1248" s="118" t="s">
        <v>3197</v>
      </c>
      <c r="BY1248" s="118" t="s">
        <v>4392</v>
      </c>
    </row>
    <row r="1249" spans="53:77" x14ac:dyDescent="0.3">
      <c r="BA1249" s="169" t="e">
        <f>VLOOKUP(D1249,#REF!, 2,FALSE)</f>
        <v>#REF!</v>
      </c>
      <c r="BO1249" s="118" t="s">
        <v>4393</v>
      </c>
      <c r="BP1249" s="118" t="s">
        <v>657</v>
      </c>
      <c r="BQ1249" s="118" t="s">
        <v>4395</v>
      </c>
      <c r="BW1249" s="118" t="s">
        <v>4393</v>
      </c>
      <c r="BX1249" s="118" t="s">
        <v>657</v>
      </c>
      <c r="BY1249" s="118" t="s">
        <v>4395</v>
      </c>
    </row>
    <row r="1250" spans="53:77" x14ac:dyDescent="0.3">
      <c r="BA1250" s="169" t="e">
        <f>VLOOKUP(D1250,#REF!, 2,FALSE)</f>
        <v>#REF!</v>
      </c>
      <c r="BO1250" s="118" t="s">
        <v>4397</v>
      </c>
      <c r="BP1250" s="118" t="s">
        <v>3197</v>
      </c>
      <c r="BQ1250" s="118" t="s">
        <v>1163</v>
      </c>
      <c r="BW1250" s="118" t="s">
        <v>4397</v>
      </c>
      <c r="BX1250" s="118" t="s">
        <v>3197</v>
      </c>
      <c r="BY1250" s="118" t="s">
        <v>1163</v>
      </c>
    </row>
    <row r="1251" spans="53:77" x14ac:dyDescent="0.3">
      <c r="BA1251" s="169" t="e">
        <f>VLOOKUP(D1251,#REF!, 2,FALSE)</f>
        <v>#REF!</v>
      </c>
      <c r="BO1251" s="118" t="s">
        <v>4398</v>
      </c>
      <c r="BP1251" s="118" t="s">
        <v>3197</v>
      </c>
      <c r="BQ1251" s="118" t="s">
        <v>4400</v>
      </c>
      <c r="BW1251" s="118" t="s">
        <v>4398</v>
      </c>
      <c r="BX1251" s="118" t="s">
        <v>3197</v>
      </c>
      <c r="BY1251" s="118" t="s">
        <v>4400</v>
      </c>
    </row>
    <row r="1252" spans="53:77" x14ac:dyDescent="0.3">
      <c r="BA1252" s="169" t="e">
        <f>VLOOKUP(D1252,#REF!, 2,FALSE)</f>
        <v>#REF!</v>
      </c>
      <c r="BO1252" s="118" t="s">
        <v>72</v>
      </c>
      <c r="BP1252" s="118" t="s">
        <v>1342</v>
      </c>
      <c r="BQ1252" s="118" t="s">
        <v>1010</v>
      </c>
      <c r="BW1252" s="118" t="s">
        <v>72</v>
      </c>
      <c r="BX1252" s="118" t="s">
        <v>1342</v>
      </c>
      <c r="BY1252" s="118" t="s">
        <v>1010</v>
      </c>
    </row>
    <row r="1253" spans="53:77" x14ac:dyDescent="0.3">
      <c r="BA1253" s="169" t="e">
        <f>VLOOKUP(D1253,#REF!, 2,FALSE)</f>
        <v>#REF!</v>
      </c>
      <c r="BO1253" s="118" t="s">
        <v>109</v>
      </c>
      <c r="BP1253" s="118" t="s">
        <v>621</v>
      </c>
      <c r="BQ1253" s="118" t="s">
        <v>4401</v>
      </c>
      <c r="BW1253" s="118" t="s">
        <v>109</v>
      </c>
      <c r="BX1253" s="118" t="s">
        <v>621</v>
      </c>
      <c r="BY1253" s="118" t="s">
        <v>4401</v>
      </c>
    </row>
    <row r="1254" spans="53:77" x14ac:dyDescent="0.3">
      <c r="BA1254" s="169" t="e">
        <f>VLOOKUP(D1254,#REF!, 2,FALSE)</f>
        <v>#REF!</v>
      </c>
      <c r="BO1254" s="118" t="s">
        <v>4402</v>
      </c>
      <c r="BP1254" s="118" t="s">
        <v>731</v>
      </c>
      <c r="BQ1254" s="118" t="s">
        <v>4403</v>
      </c>
      <c r="BW1254" s="118" t="s">
        <v>4402</v>
      </c>
      <c r="BX1254" s="118" t="s">
        <v>731</v>
      </c>
      <c r="BY1254" s="118" t="s">
        <v>4403</v>
      </c>
    </row>
    <row r="1255" spans="53:77" x14ac:dyDescent="0.3">
      <c r="BA1255" s="169" t="e">
        <f>VLOOKUP(D1255,#REF!, 2,FALSE)</f>
        <v>#REF!</v>
      </c>
      <c r="BO1255" s="118" t="s">
        <v>4404</v>
      </c>
      <c r="BP1255" s="118" t="s">
        <v>3043</v>
      </c>
      <c r="BQ1255" s="118" t="s">
        <v>4405</v>
      </c>
      <c r="BW1255" s="118" t="s">
        <v>4404</v>
      </c>
      <c r="BX1255" s="118" t="s">
        <v>3043</v>
      </c>
      <c r="BY1255" s="118" t="s">
        <v>4405</v>
      </c>
    </row>
    <row r="1256" spans="53:77" x14ac:dyDescent="0.3">
      <c r="BA1256" s="169" t="e">
        <f>VLOOKUP(D1256,#REF!, 2,FALSE)</f>
        <v>#REF!</v>
      </c>
      <c r="BO1256" s="118" t="s">
        <v>4406</v>
      </c>
      <c r="BP1256" s="118" t="s">
        <v>623</v>
      </c>
      <c r="BQ1256" s="118" t="s">
        <v>4057</v>
      </c>
      <c r="BW1256" s="118" t="s">
        <v>4406</v>
      </c>
      <c r="BX1256" s="118" t="s">
        <v>623</v>
      </c>
      <c r="BY1256" s="118" t="s">
        <v>4057</v>
      </c>
    </row>
    <row r="1257" spans="53:77" x14ac:dyDescent="0.3">
      <c r="BA1257" s="169" t="e">
        <f>VLOOKUP(D1257,#REF!, 2,FALSE)</f>
        <v>#REF!</v>
      </c>
      <c r="BO1257" s="118" t="s">
        <v>4408</v>
      </c>
      <c r="BP1257" s="118" t="s">
        <v>619</v>
      </c>
      <c r="BQ1257" s="118" t="s">
        <v>4409</v>
      </c>
      <c r="BW1257" s="118" t="s">
        <v>4408</v>
      </c>
      <c r="BX1257" s="118" t="s">
        <v>619</v>
      </c>
      <c r="BY1257" s="118" t="s">
        <v>4409</v>
      </c>
    </row>
    <row r="1258" spans="53:77" x14ac:dyDescent="0.3">
      <c r="BA1258" s="169" t="e">
        <f>VLOOKUP(D1258,#REF!, 2,FALSE)</f>
        <v>#REF!</v>
      </c>
      <c r="BO1258" s="118" t="s">
        <v>4410</v>
      </c>
      <c r="BP1258" s="118" t="s">
        <v>613</v>
      </c>
      <c r="BQ1258" s="118" t="s">
        <v>2971</v>
      </c>
      <c r="BW1258" s="118" t="s">
        <v>4410</v>
      </c>
      <c r="BX1258" s="118" t="s">
        <v>613</v>
      </c>
      <c r="BY1258" s="118" t="s">
        <v>2971</v>
      </c>
    </row>
    <row r="1259" spans="53:77" x14ac:dyDescent="0.3">
      <c r="BA1259" s="169" t="e">
        <f>VLOOKUP(D1259,#REF!, 2,FALSE)</f>
        <v>#REF!</v>
      </c>
      <c r="BO1259" s="118" t="s">
        <v>4412</v>
      </c>
      <c r="BP1259" s="118" t="s">
        <v>619</v>
      </c>
      <c r="BQ1259" s="118" t="s">
        <v>4413</v>
      </c>
      <c r="BW1259" s="118" t="s">
        <v>4412</v>
      </c>
      <c r="BX1259" s="118" t="s">
        <v>619</v>
      </c>
      <c r="BY1259" s="118" t="s">
        <v>4413</v>
      </c>
    </row>
    <row r="1260" spans="53:77" x14ac:dyDescent="0.3">
      <c r="BA1260" s="169" t="e">
        <f>VLOOKUP(D1260,#REF!, 2,FALSE)</f>
        <v>#REF!</v>
      </c>
      <c r="BO1260" s="118" t="s">
        <v>4414</v>
      </c>
      <c r="BP1260" s="118" t="s">
        <v>666</v>
      </c>
      <c r="BQ1260" s="118" t="s">
        <v>4416</v>
      </c>
      <c r="BW1260" s="118" t="s">
        <v>4414</v>
      </c>
      <c r="BX1260" s="118" t="s">
        <v>666</v>
      </c>
      <c r="BY1260" s="118" t="s">
        <v>4416</v>
      </c>
    </row>
    <row r="1261" spans="53:77" x14ac:dyDescent="0.3">
      <c r="BA1261" s="169" t="e">
        <f>VLOOKUP(D1261,#REF!, 2,FALSE)</f>
        <v>#REF!</v>
      </c>
      <c r="BO1261" s="118" t="s">
        <v>865</v>
      </c>
      <c r="BP1261" s="118" t="s">
        <v>3243</v>
      </c>
      <c r="BQ1261" s="118" t="s">
        <v>4417</v>
      </c>
      <c r="BW1261" s="118" t="s">
        <v>865</v>
      </c>
      <c r="BX1261" s="118" t="s">
        <v>3243</v>
      </c>
      <c r="BY1261" s="118" t="s">
        <v>4417</v>
      </c>
    </row>
    <row r="1262" spans="53:77" x14ac:dyDescent="0.3">
      <c r="BA1262" s="169" t="e">
        <f>VLOOKUP(D1262,#REF!, 2,FALSE)</f>
        <v>#REF!</v>
      </c>
      <c r="BO1262" s="118" t="s">
        <v>4418</v>
      </c>
      <c r="BP1262" s="118" t="s">
        <v>662</v>
      </c>
      <c r="BQ1262" s="118" t="s">
        <v>4419</v>
      </c>
      <c r="BW1262" s="118" t="s">
        <v>4418</v>
      </c>
      <c r="BX1262" s="118" t="s">
        <v>662</v>
      </c>
      <c r="BY1262" s="118" t="s">
        <v>4419</v>
      </c>
    </row>
    <row r="1263" spans="53:77" x14ac:dyDescent="0.3">
      <c r="BA1263" s="169" t="e">
        <f>VLOOKUP(D1263,#REF!, 2,FALSE)</f>
        <v>#REF!</v>
      </c>
      <c r="BO1263" s="118" t="s">
        <v>110</v>
      </c>
      <c r="BP1263" s="118" t="s">
        <v>658</v>
      </c>
      <c r="BQ1263" s="118" t="s">
        <v>4420</v>
      </c>
      <c r="BW1263" s="118" t="s">
        <v>110</v>
      </c>
      <c r="BX1263" s="118" t="s">
        <v>658</v>
      </c>
      <c r="BY1263" s="118" t="s">
        <v>4420</v>
      </c>
    </row>
    <row r="1264" spans="53:77" x14ac:dyDescent="0.3">
      <c r="BA1264" s="169" t="e">
        <f>VLOOKUP(D1264,#REF!, 2,FALSE)</f>
        <v>#REF!</v>
      </c>
      <c r="BO1264" s="118" t="s">
        <v>4422</v>
      </c>
      <c r="BP1264" s="118" t="s">
        <v>3243</v>
      </c>
      <c r="BQ1264" s="118" t="s">
        <v>4423</v>
      </c>
      <c r="BW1264" s="118" t="s">
        <v>4422</v>
      </c>
      <c r="BX1264" s="118" t="s">
        <v>3243</v>
      </c>
      <c r="BY1264" s="118" t="s">
        <v>4423</v>
      </c>
    </row>
    <row r="1265" spans="53:77" x14ac:dyDescent="0.3">
      <c r="BA1265" s="169" t="e">
        <f>VLOOKUP(D1265,#REF!, 2,FALSE)</f>
        <v>#REF!</v>
      </c>
      <c r="BO1265" s="118" t="s">
        <v>4424</v>
      </c>
      <c r="BP1265" s="118" t="s">
        <v>3197</v>
      </c>
      <c r="BQ1265" s="118" t="s">
        <v>4425</v>
      </c>
      <c r="BW1265" s="118" t="s">
        <v>4424</v>
      </c>
      <c r="BX1265" s="118" t="s">
        <v>3197</v>
      </c>
      <c r="BY1265" s="118" t="s">
        <v>4425</v>
      </c>
    </row>
    <row r="1266" spans="53:77" x14ac:dyDescent="0.3">
      <c r="BA1266" s="169" t="e">
        <f>VLOOKUP(D1266,#REF!, 2,FALSE)</f>
        <v>#REF!</v>
      </c>
      <c r="BO1266" s="118" t="s">
        <v>4427</v>
      </c>
      <c r="BP1266" s="118" t="s">
        <v>1013</v>
      </c>
      <c r="BQ1266" s="118" t="s">
        <v>2937</v>
      </c>
      <c r="BW1266" s="118" t="s">
        <v>4427</v>
      </c>
      <c r="BX1266" s="118" t="s">
        <v>1013</v>
      </c>
      <c r="BY1266" s="118" t="s">
        <v>2937</v>
      </c>
    </row>
    <row r="1267" spans="53:77" x14ac:dyDescent="0.3">
      <c r="BA1267" s="169" t="e">
        <f>VLOOKUP(D1267,#REF!, 2,FALSE)</f>
        <v>#REF!</v>
      </c>
      <c r="BO1267" s="118" t="s">
        <v>4430</v>
      </c>
      <c r="BP1267" s="118" t="s">
        <v>3243</v>
      </c>
      <c r="BQ1267" s="118" t="s">
        <v>1958</v>
      </c>
      <c r="BW1267" s="118" t="s">
        <v>4430</v>
      </c>
      <c r="BX1267" s="118" t="s">
        <v>3243</v>
      </c>
      <c r="BY1267" s="118" t="s">
        <v>1958</v>
      </c>
    </row>
    <row r="1268" spans="53:77" x14ac:dyDescent="0.3">
      <c r="BA1268" s="169" t="e">
        <f>VLOOKUP(D1268,#REF!, 2,FALSE)</f>
        <v>#REF!</v>
      </c>
      <c r="BO1268" s="118" t="s">
        <v>4431</v>
      </c>
      <c r="BP1268" s="118" t="s">
        <v>3197</v>
      </c>
      <c r="BQ1268" s="118" t="s">
        <v>4432</v>
      </c>
      <c r="BW1268" s="118" t="s">
        <v>4431</v>
      </c>
      <c r="BX1268" s="118" t="s">
        <v>3197</v>
      </c>
      <c r="BY1268" s="118" t="s">
        <v>4432</v>
      </c>
    </row>
    <row r="1269" spans="53:77" x14ac:dyDescent="0.3">
      <c r="BA1269" s="169" t="e">
        <f>VLOOKUP(D1269,#REF!, 2,FALSE)</f>
        <v>#REF!</v>
      </c>
      <c r="BO1269" s="118" t="s">
        <v>4433</v>
      </c>
      <c r="BP1269" s="118" t="s">
        <v>3197</v>
      </c>
      <c r="BQ1269" s="118" t="s">
        <v>4435</v>
      </c>
      <c r="BW1269" s="118" t="s">
        <v>4433</v>
      </c>
      <c r="BX1269" s="118" t="s">
        <v>3197</v>
      </c>
      <c r="BY1269" s="118" t="s">
        <v>4435</v>
      </c>
    </row>
    <row r="1270" spans="53:77" x14ac:dyDescent="0.3">
      <c r="BA1270" s="169" t="e">
        <f>VLOOKUP(D1270,#REF!, 2,FALSE)</f>
        <v>#REF!</v>
      </c>
      <c r="BO1270" s="118" t="s">
        <v>4437</v>
      </c>
      <c r="BP1270" s="118" t="s">
        <v>3197</v>
      </c>
      <c r="BQ1270" s="118" t="s">
        <v>4438</v>
      </c>
      <c r="BW1270" s="118" t="s">
        <v>4437</v>
      </c>
      <c r="BX1270" s="118" t="s">
        <v>3197</v>
      </c>
      <c r="BY1270" s="118" t="s">
        <v>4438</v>
      </c>
    </row>
    <row r="1271" spans="53:77" x14ac:dyDescent="0.3">
      <c r="BA1271" s="169" t="e">
        <f>VLOOKUP(D1271,#REF!, 2,FALSE)</f>
        <v>#REF!</v>
      </c>
      <c r="BO1271" s="118" t="s">
        <v>150</v>
      </c>
      <c r="BP1271" s="118" t="s">
        <v>3197</v>
      </c>
      <c r="BQ1271" s="118" t="s">
        <v>4439</v>
      </c>
      <c r="BW1271" s="118" t="s">
        <v>150</v>
      </c>
      <c r="BX1271" s="118" t="s">
        <v>3197</v>
      </c>
      <c r="BY1271" s="118" t="s">
        <v>4439</v>
      </c>
    </row>
    <row r="1272" spans="53:77" x14ac:dyDescent="0.3">
      <c r="BA1272" s="169" t="e">
        <f>VLOOKUP(D1272,#REF!, 2,FALSE)</f>
        <v>#REF!</v>
      </c>
      <c r="BO1272" s="118" t="s">
        <v>4440</v>
      </c>
      <c r="BP1272" s="118" t="s">
        <v>662</v>
      </c>
      <c r="BQ1272" s="118" t="s">
        <v>1869</v>
      </c>
      <c r="BW1272" s="118" t="s">
        <v>4440</v>
      </c>
      <c r="BX1272" s="118" t="s">
        <v>662</v>
      </c>
      <c r="BY1272" s="118" t="s">
        <v>1869</v>
      </c>
    </row>
    <row r="1273" spans="53:77" x14ac:dyDescent="0.3">
      <c r="BA1273" s="169" t="e">
        <f>VLOOKUP(D1273,#REF!, 2,FALSE)</f>
        <v>#REF!</v>
      </c>
      <c r="BO1273" s="118" t="s">
        <v>866</v>
      </c>
      <c r="BP1273" s="118" t="s">
        <v>1342</v>
      </c>
      <c r="BQ1273" s="118" t="s">
        <v>4442</v>
      </c>
      <c r="BW1273" s="118" t="s">
        <v>866</v>
      </c>
      <c r="BX1273" s="118" t="s">
        <v>1342</v>
      </c>
      <c r="BY1273" s="118" t="s">
        <v>4442</v>
      </c>
    </row>
    <row r="1274" spans="53:77" x14ac:dyDescent="0.3">
      <c r="BA1274" s="169" t="e">
        <f>VLOOKUP(D1274,#REF!, 2,FALSE)</f>
        <v>#REF!</v>
      </c>
      <c r="BO1274" s="118" t="s">
        <v>867</v>
      </c>
      <c r="BP1274" s="118" t="s">
        <v>3197</v>
      </c>
      <c r="BQ1274" s="118" t="s">
        <v>4443</v>
      </c>
      <c r="BW1274" s="118" t="s">
        <v>867</v>
      </c>
      <c r="BX1274" s="118" t="s">
        <v>3197</v>
      </c>
      <c r="BY1274" s="118" t="s">
        <v>4443</v>
      </c>
    </row>
    <row r="1275" spans="53:77" x14ac:dyDescent="0.3">
      <c r="BA1275" s="169" t="e">
        <f>VLOOKUP(D1275,#REF!, 2,FALSE)</f>
        <v>#REF!</v>
      </c>
      <c r="BO1275" s="118" t="s">
        <v>4444</v>
      </c>
      <c r="BP1275" s="118" t="s">
        <v>662</v>
      </c>
      <c r="BQ1275" s="118" t="s">
        <v>4445</v>
      </c>
      <c r="BW1275" s="118" t="s">
        <v>4444</v>
      </c>
      <c r="BX1275" s="118" t="s">
        <v>662</v>
      </c>
      <c r="BY1275" s="118" t="s">
        <v>4445</v>
      </c>
    </row>
    <row r="1276" spans="53:77" x14ac:dyDescent="0.3">
      <c r="BA1276" s="169" t="e">
        <f>VLOOKUP(D1276,#REF!, 2,FALSE)</f>
        <v>#REF!</v>
      </c>
      <c r="BO1276" s="118" t="s">
        <v>4447</v>
      </c>
      <c r="BP1276" s="118" t="s">
        <v>669</v>
      </c>
      <c r="BQ1276" s="118" t="s">
        <v>1068</v>
      </c>
      <c r="BW1276" s="118" t="s">
        <v>4447</v>
      </c>
      <c r="BX1276" s="118" t="s">
        <v>669</v>
      </c>
      <c r="BY1276" s="118" t="s">
        <v>1068</v>
      </c>
    </row>
    <row r="1277" spans="53:77" x14ac:dyDescent="0.3">
      <c r="BA1277" s="169" t="e">
        <f>VLOOKUP(D1277,#REF!, 2,FALSE)</f>
        <v>#REF!</v>
      </c>
      <c r="BO1277" s="118" t="s">
        <v>4449</v>
      </c>
      <c r="BP1277" s="118" t="s">
        <v>636</v>
      </c>
      <c r="BQ1277" s="118" t="s">
        <v>4450</v>
      </c>
      <c r="BW1277" s="118" t="s">
        <v>4449</v>
      </c>
      <c r="BX1277" s="118" t="s">
        <v>636</v>
      </c>
      <c r="BY1277" s="118" t="s">
        <v>4450</v>
      </c>
    </row>
    <row r="1278" spans="53:77" x14ac:dyDescent="0.3">
      <c r="BA1278" s="169" t="e">
        <f>VLOOKUP(D1278,#REF!, 2,FALSE)</f>
        <v>#REF!</v>
      </c>
      <c r="BO1278" s="118" t="s">
        <v>151</v>
      </c>
      <c r="BP1278" s="118" t="s">
        <v>862</v>
      </c>
      <c r="BQ1278" s="118" t="s">
        <v>4452</v>
      </c>
      <c r="BW1278" s="118" t="s">
        <v>151</v>
      </c>
      <c r="BX1278" s="118" t="s">
        <v>862</v>
      </c>
      <c r="BY1278" s="118" t="s">
        <v>4452</v>
      </c>
    </row>
    <row r="1279" spans="53:77" x14ac:dyDescent="0.3">
      <c r="BA1279" s="169" t="e">
        <f>VLOOKUP(D1279,#REF!, 2,FALSE)</f>
        <v>#REF!</v>
      </c>
      <c r="BO1279" s="118" t="s">
        <v>4453</v>
      </c>
      <c r="BP1279" s="118" t="s">
        <v>658</v>
      </c>
      <c r="BQ1279" s="118" t="s">
        <v>4455</v>
      </c>
      <c r="BW1279" s="118" t="s">
        <v>4453</v>
      </c>
      <c r="BX1279" s="118" t="s">
        <v>658</v>
      </c>
      <c r="BY1279" s="118" t="s">
        <v>4455</v>
      </c>
    </row>
    <row r="1280" spans="53:77" x14ac:dyDescent="0.3">
      <c r="BA1280" s="169" t="e">
        <f>VLOOKUP(D1280,#REF!, 2,FALSE)</f>
        <v>#REF!</v>
      </c>
      <c r="BO1280" s="118" t="s">
        <v>152</v>
      </c>
      <c r="BP1280" s="118" t="s">
        <v>631</v>
      </c>
      <c r="BQ1280" s="118" t="s">
        <v>4456</v>
      </c>
      <c r="BW1280" s="118" t="s">
        <v>152</v>
      </c>
      <c r="BX1280" s="118" t="s">
        <v>631</v>
      </c>
      <c r="BY1280" s="118" t="s">
        <v>4456</v>
      </c>
    </row>
    <row r="1281" spans="53:77" x14ac:dyDescent="0.3">
      <c r="BA1281" s="169" t="e">
        <f>VLOOKUP(D1281,#REF!, 2,FALSE)</f>
        <v>#REF!</v>
      </c>
      <c r="BO1281" s="118" t="s">
        <v>868</v>
      </c>
      <c r="BP1281" s="118" t="s">
        <v>658</v>
      </c>
      <c r="BQ1281" s="118" t="s">
        <v>4457</v>
      </c>
      <c r="BW1281" s="118" t="s">
        <v>868</v>
      </c>
      <c r="BX1281" s="118" t="s">
        <v>658</v>
      </c>
      <c r="BY1281" s="118" t="s">
        <v>4457</v>
      </c>
    </row>
    <row r="1282" spans="53:77" x14ac:dyDescent="0.3">
      <c r="BA1282" s="169" t="e">
        <f>VLOOKUP(D1282,#REF!, 2,FALSE)</f>
        <v>#REF!</v>
      </c>
      <c r="BO1282" s="118" t="s">
        <v>111</v>
      </c>
      <c r="BP1282" s="118" t="s">
        <v>719</v>
      </c>
      <c r="BQ1282" s="118" t="s">
        <v>798</v>
      </c>
      <c r="BW1282" s="118" t="s">
        <v>111</v>
      </c>
      <c r="BX1282" s="118" t="s">
        <v>719</v>
      </c>
      <c r="BY1282" s="118" t="s">
        <v>798</v>
      </c>
    </row>
    <row r="1283" spans="53:77" x14ac:dyDescent="0.3">
      <c r="BA1283" s="169" t="e">
        <f>VLOOKUP(D1283,#REF!, 2,FALSE)</f>
        <v>#REF!</v>
      </c>
      <c r="BO1283" s="118" t="s">
        <v>869</v>
      </c>
      <c r="BP1283" s="118" t="s">
        <v>3197</v>
      </c>
      <c r="BQ1283" s="118" t="s">
        <v>4459</v>
      </c>
      <c r="BW1283" s="118" t="s">
        <v>869</v>
      </c>
      <c r="BX1283" s="118" t="s">
        <v>3197</v>
      </c>
      <c r="BY1283" s="118" t="s">
        <v>4459</v>
      </c>
    </row>
    <row r="1284" spans="53:77" x14ac:dyDescent="0.3">
      <c r="BA1284" s="169" t="e">
        <f>VLOOKUP(D1284,#REF!, 2,FALSE)</f>
        <v>#REF!</v>
      </c>
      <c r="BO1284" s="118" t="s">
        <v>870</v>
      </c>
      <c r="BP1284" s="118" t="s">
        <v>3197</v>
      </c>
      <c r="BQ1284" s="118" t="s">
        <v>4460</v>
      </c>
      <c r="BW1284" s="118" t="s">
        <v>870</v>
      </c>
      <c r="BX1284" s="118" t="s">
        <v>3197</v>
      </c>
      <c r="BY1284" s="118" t="s">
        <v>4460</v>
      </c>
    </row>
    <row r="1285" spans="53:77" x14ac:dyDescent="0.3">
      <c r="BA1285" s="169" t="e">
        <f>VLOOKUP(D1285,#REF!, 2,FALSE)</f>
        <v>#REF!</v>
      </c>
      <c r="BO1285" s="118" t="s">
        <v>871</v>
      </c>
      <c r="BP1285" s="118" t="s">
        <v>794</v>
      </c>
      <c r="BQ1285" s="118" t="s">
        <v>4462</v>
      </c>
      <c r="BW1285" s="118" t="s">
        <v>871</v>
      </c>
      <c r="BX1285" s="118" t="s">
        <v>794</v>
      </c>
      <c r="BY1285" s="118" t="s">
        <v>4462</v>
      </c>
    </row>
    <row r="1286" spans="53:77" x14ac:dyDescent="0.3">
      <c r="BA1286" s="169" t="e">
        <f>VLOOKUP(D1286,#REF!, 2,FALSE)</f>
        <v>#REF!</v>
      </c>
      <c r="BO1286" s="118" t="s">
        <v>112</v>
      </c>
      <c r="BP1286" s="118" t="s">
        <v>705</v>
      </c>
      <c r="BQ1286" s="118" t="s">
        <v>4463</v>
      </c>
      <c r="BW1286" s="118" t="s">
        <v>112</v>
      </c>
      <c r="BX1286" s="118" t="s">
        <v>705</v>
      </c>
      <c r="BY1286" s="118" t="s">
        <v>4463</v>
      </c>
    </row>
    <row r="1287" spans="53:77" x14ac:dyDescent="0.3">
      <c r="BA1287" s="169" t="e">
        <f>VLOOKUP(D1287,#REF!, 2,FALSE)</f>
        <v>#REF!</v>
      </c>
      <c r="BO1287" s="118" t="s">
        <v>872</v>
      </c>
      <c r="BP1287" s="118" t="s">
        <v>3197</v>
      </c>
      <c r="BQ1287" s="118" t="s">
        <v>659</v>
      </c>
      <c r="BW1287" s="118" t="s">
        <v>872</v>
      </c>
      <c r="BX1287" s="118" t="s">
        <v>3197</v>
      </c>
      <c r="BY1287" s="118" t="s">
        <v>659</v>
      </c>
    </row>
    <row r="1288" spans="53:77" x14ac:dyDescent="0.3">
      <c r="BA1288" s="169" t="e">
        <f>VLOOKUP(D1288,#REF!, 2,FALSE)</f>
        <v>#REF!</v>
      </c>
      <c r="BO1288" s="118" t="s">
        <v>4464</v>
      </c>
      <c r="BP1288" s="118" t="s">
        <v>658</v>
      </c>
      <c r="BQ1288" s="118" t="s">
        <v>2650</v>
      </c>
      <c r="BW1288" s="118" t="s">
        <v>4464</v>
      </c>
      <c r="BX1288" s="118" t="s">
        <v>658</v>
      </c>
      <c r="BY1288" s="118" t="s">
        <v>2650</v>
      </c>
    </row>
    <row r="1289" spans="53:77" x14ac:dyDescent="0.3">
      <c r="BA1289" s="169" t="e">
        <f>VLOOKUP(D1289,#REF!, 2,FALSE)</f>
        <v>#REF!</v>
      </c>
      <c r="BO1289" s="118" t="s">
        <v>113</v>
      </c>
      <c r="BP1289" s="118" t="s">
        <v>655</v>
      </c>
      <c r="BQ1289" s="118" t="s">
        <v>2357</v>
      </c>
      <c r="BW1289" s="118" t="s">
        <v>113</v>
      </c>
      <c r="BX1289" s="118" t="s">
        <v>655</v>
      </c>
      <c r="BY1289" s="118" t="s">
        <v>2357</v>
      </c>
    </row>
    <row r="1290" spans="53:77" x14ac:dyDescent="0.3">
      <c r="BA1290" s="169" t="e">
        <f>VLOOKUP(D1290,#REF!, 2,FALSE)</f>
        <v>#REF!</v>
      </c>
      <c r="BO1290" s="118" t="s">
        <v>4466</v>
      </c>
      <c r="BP1290" s="118" t="s">
        <v>2983</v>
      </c>
      <c r="BQ1290" s="118" t="s">
        <v>2012</v>
      </c>
      <c r="BW1290" s="118" t="s">
        <v>4466</v>
      </c>
      <c r="BX1290" s="118" t="s">
        <v>2983</v>
      </c>
      <c r="BY1290" s="118" t="s">
        <v>2012</v>
      </c>
    </row>
    <row r="1291" spans="53:77" x14ac:dyDescent="0.3">
      <c r="BA1291" s="169" t="e">
        <f>VLOOKUP(D1291,#REF!, 2,FALSE)</f>
        <v>#REF!</v>
      </c>
      <c r="BO1291" s="118" t="s">
        <v>4467</v>
      </c>
      <c r="BP1291" s="118" t="s">
        <v>655</v>
      </c>
      <c r="BQ1291" s="118" t="s">
        <v>2595</v>
      </c>
      <c r="BW1291" s="118" t="s">
        <v>4467</v>
      </c>
      <c r="BX1291" s="118" t="s">
        <v>655</v>
      </c>
      <c r="BY1291" s="118" t="s">
        <v>2595</v>
      </c>
    </row>
    <row r="1292" spans="53:77" x14ac:dyDescent="0.3">
      <c r="BA1292" s="169" t="e">
        <f>VLOOKUP(D1292,#REF!, 2,FALSE)</f>
        <v>#REF!</v>
      </c>
      <c r="BO1292" s="118" t="s">
        <v>4468</v>
      </c>
      <c r="BP1292" s="118" t="s">
        <v>613</v>
      </c>
      <c r="BQ1292" s="118" t="s">
        <v>2433</v>
      </c>
      <c r="BW1292" s="118" t="s">
        <v>4468</v>
      </c>
      <c r="BX1292" s="118" t="s">
        <v>613</v>
      </c>
      <c r="BY1292" s="118" t="s">
        <v>2433</v>
      </c>
    </row>
    <row r="1293" spans="53:77" x14ac:dyDescent="0.3">
      <c r="BA1293" s="169" t="e">
        <f>VLOOKUP(D1293,#REF!, 2,FALSE)</f>
        <v>#REF!</v>
      </c>
      <c r="BO1293" s="118" t="s">
        <v>4470</v>
      </c>
      <c r="BP1293" s="118" t="s">
        <v>731</v>
      </c>
      <c r="BQ1293" s="118" t="s">
        <v>4472</v>
      </c>
      <c r="BW1293" s="118" t="s">
        <v>4470</v>
      </c>
      <c r="BX1293" s="118" t="s">
        <v>731</v>
      </c>
      <c r="BY1293" s="118" t="s">
        <v>4472</v>
      </c>
    </row>
    <row r="1294" spans="53:77" x14ac:dyDescent="0.3">
      <c r="BA1294" s="169" t="e">
        <f>VLOOKUP(D1294,#REF!, 2,FALSE)</f>
        <v>#REF!</v>
      </c>
      <c r="BO1294" s="118" t="s">
        <v>4473</v>
      </c>
      <c r="BP1294" s="118" t="s">
        <v>661</v>
      </c>
      <c r="BQ1294" s="118" t="s">
        <v>2357</v>
      </c>
      <c r="BW1294" s="118" t="s">
        <v>4473</v>
      </c>
      <c r="BX1294" s="118" t="s">
        <v>661</v>
      </c>
      <c r="BY1294" s="118" t="s">
        <v>2357</v>
      </c>
    </row>
    <row r="1295" spans="53:77" x14ac:dyDescent="0.3">
      <c r="BA1295" s="169" t="e">
        <f>VLOOKUP(D1295,#REF!, 2,FALSE)</f>
        <v>#REF!</v>
      </c>
      <c r="BO1295" s="118" t="s">
        <v>4476</v>
      </c>
      <c r="BP1295" s="118" t="s">
        <v>731</v>
      </c>
      <c r="BQ1295" s="118" t="s">
        <v>4477</v>
      </c>
      <c r="BW1295" s="118" t="s">
        <v>4476</v>
      </c>
      <c r="BX1295" s="118" t="s">
        <v>731</v>
      </c>
      <c r="BY1295" s="118" t="s">
        <v>4477</v>
      </c>
    </row>
    <row r="1296" spans="53:77" x14ac:dyDescent="0.3">
      <c r="BA1296" s="169" t="e">
        <f>VLOOKUP(D1296,#REF!, 2,FALSE)</f>
        <v>#REF!</v>
      </c>
      <c r="BO1296" s="118" t="s">
        <v>4478</v>
      </c>
      <c r="BP1296" s="118" t="s">
        <v>700</v>
      </c>
      <c r="BQ1296" s="118" t="s">
        <v>2357</v>
      </c>
      <c r="BW1296" s="118" t="s">
        <v>4478</v>
      </c>
      <c r="BX1296" s="118" t="s">
        <v>700</v>
      </c>
      <c r="BY1296" s="118" t="s">
        <v>2357</v>
      </c>
    </row>
    <row r="1297" spans="53:77" x14ac:dyDescent="0.3">
      <c r="BA1297" s="169" t="e">
        <f>VLOOKUP(D1297,#REF!, 2,FALSE)</f>
        <v>#REF!</v>
      </c>
      <c r="BO1297" s="118" t="s">
        <v>4479</v>
      </c>
      <c r="BP1297" s="118" t="s">
        <v>661</v>
      </c>
      <c r="BQ1297" s="118" t="s">
        <v>1000</v>
      </c>
      <c r="BW1297" s="118" t="s">
        <v>4479</v>
      </c>
      <c r="BX1297" s="118" t="s">
        <v>661</v>
      </c>
      <c r="BY1297" s="118" t="s">
        <v>1000</v>
      </c>
    </row>
    <row r="1298" spans="53:77" x14ac:dyDescent="0.3">
      <c r="BA1298" s="169" t="e">
        <f>VLOOKUP(D1298,#REF!, 2,FALSE)</f>
        <v>#REF!</v>
      </c>
      <c r="BO1298" s="118" t="s">
        <v>4480</v>
      </c>
      <c r="BP1298" s="118" t="s">
        <v>3243</v>
      </c>
      <c r="BQ1298" s="118" t="s">
        <v>4481</v>
      </c>
      <c r="BW1298" s="118" t="s">
        <v>4480</v>
      </c>
      <c r="BX1298" s="118" t="s">
        <v>3243</v>
      </c>
      <c r="BY1298" s="118" t="s">
        <v>4481</v>
      </c>
    </row>
    <row r="1299" spans="53:77" x14ac:dyDescent="0.3">
      <c r="BA1299" s="169" t="e">
        <f>VLOOKUP(D1299,#REF!, 2,FALSE)</f>
        <v>#REF!</v>
      </c>
      <c r="BO1299" s="118" t="s">
        <v>4482</v>
      </c>
      <c r="BP1299" s="118" t="s">
        <v>849</v>
      </c>
      <c r="BQ1299" s="118" t="s">
        <v>4477</v>
      </c>
      <c r="BW1299" s="118" t="s">
        <v>4482</v>
      </c>
      <c r="BX1299" s="118" t="s">
        <v>849</v>
      </c>
      <c r="BY1299" s="118" t="s">
        <v>4477</v>
      </c>
    </row>
    <row r="1300" spans="53:77" x14ac:dyDescent="0.3">
      <c r="BA1300" s="169" t="e">
        <f>VLOOKUP(D1300,#REF!, 2,FALSE)</f>
        <v>#REF!</v>
      </c>
      <c r="BO1300" s="118" t="s">
        <v>4483</v>
      </c>
      <c r="BP1300" s="118" t="s">
        <v>626</v>
      </c>
      <c r="BQ1300" s="118" t="s">
        <v>2192</v>
      </c>
      <c r="BW1300" s="118" t="s">
        <v>4483</v>
      </c>
      <c r="BX1300" s="118" t="s">
        <v>626</v>
      </c>
      <c r="BY1300" s="118" t="s">
        <v>2192</v>
      </c>
    </row>
    <row r="1301" spans="53:77" x14ac:dyDescent="0.3">
      <c r="BA1301" s="169" t="e">
        <f>VLOOKUP(D1301,#REF!, 2,FALSE)</f>
        <v>#REF!</v>
      </c>
      <c r="BO1301" s="118" t="s">
        <v>873</v>
      </c>
      <c r="BP1301" s="118" t="s">
        <v>626</v>
      </c>
      <c r="BQ1301" s="118" t="s">
        <v>1277</v>
      </c>
      <c r="BW1301" s="118" t="s">
        <v>873</v>
      </c>
      <c r="BX1301" s="118" t="s">
        <v>626</v>
      </c>
      <c r="BY1301" s="118" t="s">
        <v>1277</v>
      </c>
    </row>
    <row r="1302" spans="53:77" x14ac:dyDescent="0.3">
      <c r="BA1302" s="169" t="e">
        <f>VLOOKUP(D1302,#REF!, 2,FALSE)</f>
        <v>#REF!</v>
      </c>
      <c r="BO1302" s="118" t="s">
        <v>115</v>
      </c>
      <c r="BP1302" s="118" t="s">
        <v>658</v>
      </c>
      <c r="BQ1302" s="118" t="s">
        <v>2940</v>
      </c>
      <c r="BW1302" s="118" t="s">
        <v>115</v>
      </c>
      <c r="BX1302" s="118" t="s">
        <v>658</v>
      </c>
      <c r="BY1302" s="118" t="s">
        <v>2940</v>
      </c>
    </row>
    <row r="1303" spans="53:77" x14ac:dyDescent="0.3">
      <c r="BA1303" s="169" t="e">
        <f>VLOOKUP(D1303,#REF!, 2,FALSE)</f>
        <v>#REF!</v>
      </c>
      <c r="BO1303" s="118" t="s">
        <v>4485</v>
      </c>
      <c r="BP1303" s="118" t="s">
        <v>636</v>
      </c>
      <c r="BQ1303" s="118" t="s">
        <v>1388</v>
      </c>
      <c r="BW1303" s="118" t="s">
        <v>4485</v>
      </c>
      <c r="BX1303" s="118" t="s">
        <v>636</v>
      </c>
      <c r="BY1303" s="118" t="s">
        <v>1388</v>
      </c>
    </row>
    <row r="1304" spans="53:77" x14ac:dyDescent="0.3">
      <c r="BA1304" s="169" t="e">
        <f>VLOOKUP(D1304,#REF!, 2,FALSE)</f>
        <v>#REF!</v>
      </c>
      <c r="BO1304" s="118" t="s">
        <v>4487</v>
      </c>
      <c r="BP1304" s="118" t="s">
        <v>852</v>
      </c>
      <c r="BQ1304" s="118" t="s">
        <v>660</v>
      </c>
      <c r="BW1304" s="118" t="s">
        <v>4487</v>
      </c>
      <c r="BX1304" s="118" t="s">
        <v>852</v>
      </c>
      <c r="BY1304" s="118" t="s">
        <v>660</v>
      </c>
    </row>
    <row r="1305" spans="53:77" x14ac:dyDescent="0.3">
      <c r="BA1305" s="169" t="e">
        <f>VLOOKUP(D1305,#REF!, 2,FALSE)</f>
        <v>#REF!</v>
      </c>
      <c r="BO1305" s="118" t="s">
        <v>287</v>
      </c>
      <c r="BP1305" s="118" t="s">
        <v>3197</v>
      </c>
      <c r="BQ1305" s="118" t="s">
        <v>4489</v>
      </c>
      <c r="BW1305" s="118" t="s">
        <v>287</v>
      </c>
      <c r="BX1305" s="118" t="s">
        <v>3197</v>
      </c>
      <c r="BY1305" s="118" t="s">
        <v>4489</v>
      </c>
    </row>
    <row r="1306" spans="53:77" x14ac:dyDescent="0.3">
      <c r="BA1306" s="169" t="e">
        <f>VLOOKUP(D1306,#REF!, 2,FALSE)</f>
        <v>#REF!</v>
      </c>
      <c r="BO1306" s="118" t="s">
        <v>4491</v>
      </c>
      <c r="BP1306" s="118" t="s">
        <v>731</v>
      </c>
      <c r="BQ1306" s="118" t="s">
        <v>659</v>
      </c>
      <c r="BW1306" s="118" t="s">
        <v>4491</v>
      </c>
      <c r="BX1306" s="118" t="s">
        <v>731</v>
      </c>
      <c r="BY1306" s="118" t="s">
        <v>659</v>
      </c>
    </row>
    <row r="1307" spans="53:77" x14ac:dyDescent="0.3">
      <c r="BA1307" s="169" t="e">
        <f>VLOOKUP(D1307,#REF!, 2,FALSE)</f>
        <v>#REF!</v>
      </c>
      <c r="BO1307" s="118" t="s">
        <v>4492</v>
      </c>
      <c r="BP1307" s="118" t="s">
        <v>658</v>
      </c>
      <c r="BQ1307" s="118" t="s">
        <v>1536</v>
      </c>
      <c r="BW1307" s="118" t="s">
        <v>4492</v>
      </c>
      <c r="BX1307" s="118" t="s">
        <v>658</v>
      </c>
      <c r="BY1307" s="118" t="s">
        <v>1536</v>
      </c>
    </row>
    <row r="1308" spans="53:77" x14ac:dyDescent="0.3">
      <c r="BA1308" s="169" t="e">
        <f>VLOOKUP(D1308,#REF!, 2,FALSE)</f>
        <v>#REF!</v>
      </c>
      <c r="BO1308" s="118" t="s">
        <v>4493</v>
      </c>
      <c r="BP1308" s="118" t="s">
        <v>3197</v>
      </c>
      <c r="BQ1308" s="118" t="s">
        <v>4495</v>
      </c>
      <c r="BW1308" s="118" t="s">
        <v>4493</v>
      </c>
      <c r="BX1308" s="118" t="s">
        <v>3197</v>
      </c>
      <c r="BY1308" s="118" t="s">
        <v>4495</v>
      </c>
    </row>
    <row r="1309" spans="53:77" x14ac:dyDescent="0.3">
      <c r="BA1309" s="169" t="e">
        <f>VLOOKUP(D1309,#REF!, 2,FALSE)</f>
        <v>#REF!</v>
      </c>
      <c r="BO1309" s="118" t="s">
        <v>153</v>
      </c>
      <c r="BP1309" s="118" t="s">
        <v>3197</v>
      </c>
      <c r="BQ1309" s="118" t="s">
        <v>1201</v>
      </c>
      <c r="BW1309" s="118" t="s">
        <v>153</v>
      </c>
      <c r="BX1309" s="118" t="s">
        <v>3197</v>
      </c>
      <c r="BY1309" s="118" t="s">
        <v>1201</v>
      </c>
    </row>
    <row r="1310" spans="53:77" x14ac:dyDescent="0.3">
      <c r="BA1310" s="169" t="e">
        <f>VLOOKUP(D1310,#REF!, 2,FALSE)</f>
        <v>#REF!</v>
      </c>
      <c r="BO1310" s="118" t="s">
        <v>4496</v>
      </c>
      <c r="BP1310" s="118" t="s">
        <v>658</v>
      </c>
      <c r="BQ1310" s="118" t="s">
        <v>2168</v>
      </c>
      <c r="BW1310" s="118" t="s">
        <v>4496</v>
      </c>
      <c r="BX1310" s="118" t="s">
        <v>658</v>
      </c>
      <c r="BY1310" s="118" t="s">
        <v>2168</v>
      </c>
    </row>
    <row r="1311" spans="53:77" x14ac:dyDescent="0.3">
      <c r="BA1311" s="169" t="e">
        <f>VLOOKUP(D1311,#REF!, 2,FALSE)</f>
        <v>#REF!</v>
      </c>
      <c r="BO1311" s="118" t="s">
        <v>4497</v>
      </c>
      <c r="BP1311" s="118" t="s">
        <v>623</v>
      </c>
      <c r="BQ1311" s="118" t="s">
        <v>2431</v>
      </c>
      <c r="BW1311" s="118" t="s">
        <v>4497</v>
      </c>
      <c r="BX1311" s="118" t="s">
        <v>623</v>
      </c>
      <c r="BY1311" s="118" t="s">
        <v>2431</v>
      </c>
    </row>
    <row r="1312" spans="53:77" x14ac:dyDescent="0.3">
      <c r="BA1312" s="169" t="e">
        <f>VLOOKUP(D1312,#REF!, 2,FALSE)</f>
        <v>#REF!</v>
      </c>
      <c r="BO1312" s="118" t="s">
        <v>114</v>
      </c>
      <c r="BP1312" s="118" t="s">
        <v>700</v>
      </c>
      <c r="BQ1312" s="118" t="s">
        <v>659</v>
      </c>
      <c r="BW1312" s="118" t="s">
        <v>114</v>
      </c>
      <c r="BX1312" s="118" t="s">
        <v>700</v>
      </c>
      <c r="BY1312" s="118" t="s">
        <v>659</v>
      </c>
    </row>
    <row r="1313" spans="53:77" x14ac:dyDescent="0.3">
      <c r="BA1313" s="169" t="e">
        <f>VLOOKUP(D1313,#REF!, 2,FALSE)</f>
        <v>#REF!</v>
      </c>
      <c r="BO1313" s="118" t="s">
        <v>116</v>
      </c>
      <c r="BP1313" s="118" t="s">
        <v>705</v>
      </c>
      <c r="BQ1313" s="118" t="s">
        <v>3846</v>
      </c>
      <c r="BW1313" s="118" t="s">
        <v>116</v>
      </c>
      <c r="BX1313" s="118" t="s">
        <v>705</v>
      </c>
      <c r="BY1313" s="118" t="s">
        <v>3846</v>
      </c>
    </row>
    <row r="1314" spans="53:77" x14ac:dyDescent="0.3">
      <c r="BA1314" s="169" t="e">
        <f>VLOOKUP(D1314,#REF!, 2,FALSE)</f>
        <v>#REF!</v>
      </c>
      <c r="BO1314" s="118" t="s">
        <v>154</v>
      </c>
      <c r="BP1314" s="118" t="s">
        <v>700</v>
      </c>
      <c r="BQ1314" s="118" t="s">
        <v>1210</v>
      </c>
      <c r="BW1314" s="118" t="s">
        <v>154</v>
      </c>
      <c r="BX1314" s="118" t="s">
        <v>700</v>
      </c>
      <c r="BY1314" s="118" t="s">
        <v>1210</v>
      </c>
    </row>
    <row r="1315" spans="53:77" x14ac:dyDescent="0.3">
      <c r="BA1315" s="169" t="e">
        <f>VLOOKUP(D1315,#REF!, 2,FALSE)</f>
        <v>#REF!</v>
      </c>
      <c r="BO1315" s="118" t="s">
        <v>4500</v>
      </c>
      <c r="BP1315" s="118" t="s">
        <v>705</v>
      </c>
      <c r="BQ1315" s="118" t="s">
        <v>659</v>
      </c>
      <c r="BW1315" s="118" t="s">
        <v>4500</v>
      </c>
      <c r="BX1315" s="118" t="s">
        <v>705</v>
      </c>
      <c r="BY1315" s="118" t="s">
        <v>659</v>
      </c>
    </row>
    <row r="1316" spans="53:77" x14ac:dyDescent="0.3">
      <c r="BA1316" s="169" t="e">
        <f>VLOOKUP(D1316,#REF!, 2,FALSE)</f>
        <v>#REF!</v>
      </c>
      <c r="BO1316" s="118" t="s">
        <v>4501</v>
      </c>
      <c r="BP1316" s="118" t="s">
        <v>700</v>
      </c>
      <c r="BQ1316" s="118" t="s">
        <v>856</v>
      </c>
      <c r="BW1316" s="118" t="s">
        <v>4501</v>
      </c>
      <c r="BX1316" s="118" t="s">
        <v>700</v>
      </c>
      <c r="BY1316" s="118" t="s">
        <v>856</v>
      </c>
    </row>
    <row r="1317" spans="53:77" x14ac:dyDescent="0.3">
      <c r="BA1317" s="169" t="e">
        <f>VLOOKUP(D1317,#REF!, 2,FALSE)</f>
        <v>#REF!</v>
      </c>
      <c r="BO1317" s="118" t="s">
        <v>874</v>
      </c>
      <c r="BP1317" s="118" t="s">
        <v>3197</v>
      </c>
      <c r="BQ1317" s="118" t="s">
        <v>1460</v>
      </c>
      <c r="BW1317" s="118" t="s">
        <v>874</v>
      </c>
      <c r="BX1317" s="118" t="s">
        <v>3197</v>
      </c>
      <c r="BY1317" s="118" t="s">
        <v>1460</v>
      </c>
    </row>
    <row r="1318" spans="53:77" x14ac:dyDescent="0.3">
      <c r="BA1318" s="169" t="e">
        <f>VLOOKUP(D1318,#REF!, 2,FALSE)</f>
        <v>#REF!</v>
      </c>
      <c r="BO1318" s="118" t="s">
        <v>4502</v>
      </c>
      <c r="BP1318" s="118" t="s">
        <v>661</v>
      </c>
      <c r="BQ1318" s="118" t="s">
        <v>4503</v>
      </c>
      <c r="BW1318" s="118" t="s">
        <v>4502</v>
      </c>
      <c r="BX1318" s="118" t="s">
        <v>661</v>
      </c>
      <c r="BY1318" s="118" t="s">
        <v>4503</v>
      </c>
    </row>
    <row r="1319" spans="53:77" x14ac:dyDescent="0.3">
      <c r="BA1319" s="169" t="e">
        <f>VLOOKUP(D1319,#REF!, 2,FALSE)</f>
        <v>#REF!</v>
      </c>
      <c r="BO1319" s="118" t="s">
        <v>4504</v>
      </c>
      <c r="BP1319" s="118" t="s">
        <v>3043</v>
      </c>
      <c r="BQ1319" s="118" t="s">
        <v>4506</v>
      </c>
      <c r="BW1319" s="118" t="s">
        <v>4504</v>
      </c>
      <c r="BX1319" s="118" t="s">
        <v>3043</v>
      </c>
      <c r="BY1319" s="118" t="s">
        <v>4506</v>
      </c>
    </row>
    <row r="1320" spans="53:77" x14ac:dyDescent="0.3">
      <c r="BA1320" s="169" t="e">
        <f>VLOOKUP(D1320,#REF!, 2,FALSE)</f>
        <v>#REF!</v>
      </c>
      <c r="BO1320" s="118" t="s">
        <v>4507</v>
      </c>
      <c r="BP1320" s="118" t="s">
        <v>3197</v>
      </c>
      <c r="BQ1320" s="118" t="s">
        <v>3748</v>
      </c>
      <c r="BW1320" s="118" t="s">
        <v>4507</v>
      </c>
      <c r="BX1320" s="118" t="s">
        <v>3197</v>
      </c>
      <c r="BY1320" s="118" t="s">
        <v>3748</v>
      </c>
    </row>
    <row r="1321" spans="53:77" x14ac:dyDescent="0.3">
      <c r="BA1321" s="169" t="e">
        <f>VLOOKUP(D1321,#REF!, 2,FALSE)</f>
        <v>#REF!</v>
      </c>
      <c r="BO1321" s="118" t="s">
        <v>4509</v>
      </c>
      <c r="BP1321" s="118" t="s">
        <v>1342</v>
      </c>
      <c r="BQ1321" s="118" t="s">
        <v>1422</v>
      </c>
      <c r="BW1321" s="118" t="s">
        <v>4509</v>
      </c>
      <c r="BX1321" s="118" t="s">
        <v>1342</v>
      </c>
      <c r="BY1321" s="118" t="s">
        <v>1422</v>
      </c>
    </row>
    <row r="1322" spans="53:77" x14ac:dyDescent="0.3">
      <c r="BA1322" s="169" t="e">
        <f>VLOOKUP(D1322,#REF!, 2,FALSE)</f>
        <v>#REF!</v>
      </c>
      <c r="BO1322" s="118" t="s">
        <v>4510</v>
      </c>
      <c r="BP1322" s="118" t="s">
        <v>1342</v>
      </c>
      <c r="BQ1322" s="118" t="s">
        <v>4511</v>
      </c>
      <c r="BW1322" s="118" t="s">
        <v>4510</v>
      </c>
      <c r="BX1322" s="118" t="s">
        <v>1342</v>
      </c>
      <c r="BY1322" s="118" t="s">
        <v>4511</v>
      </c>
    </row>
    <row r="1323" spans="53:77" x14ac:dyDescent="0.3">
      <c r="BA1323" s="169" t="e">
        <f>VLOOKUP(D1323,#REF!, 2,FALSE)</f>
        <v>#REF!</v>
      </c>
      <c r="BO1323" s="118" t="s">
        <v>4512</v>
      </c>
      <c r="BP1323" s="118" t="s">
        <v>3081</v>
      </c>
      <c r="BQ1323" s="118" t="s">
        <v>856</v>
      </c>
      <c r="BW1323" s="118" t="s">
        <v>4512</v>
      </c>
      <c r="BX1323" s="118" t="s">
        <v>3081</v>
      </c>
      <c r="BY1323" s="118" t="s">
        <v>856</v>
      </c>
    </row>
    <row r="1324" spans="53:77" x14ac:dyDescent="0.3">
      <c r="BA1324" s="169" t="e">
        <f>VLOOKUP(D1324,#REF!, 2,FALSE)</f>
        <v>#REF!</v>
      </c>
      <c r="BO1324" s="118" t="s">
        <v>875</v>
      </c>
      <c r="BP1324" s="118" t="s">
        <v>3197</v>
      </c>
      <c r="BQ1324" s="118" t="s">
        <v>4511</v>
      </c>
      <c r="BW1324" s="118" t="s">
        <v>875</v>
      </c>
      <c r="BX1324" s="118" t="s">
        <v>3197</v>
      </c>
      <c r="BY1324" s="118" t="s">
        <v>4511</v>
      </c>
    </row>
    <row r="1325" spans="53:77" x14ac:dyDescent="0.3">
      <c r="BA1325" s="169" t="e">
        <f>VLOOKUP(D1325,#REF!, 2,FALSE)</f>
        <v>#REF!</v>
      </c>
      <c r="BO1325" s="118" t="s">
        <v>4513</v>
      </c>
      <c r="BP1325" s="118" t="s">
        <v>3197</v>
      </c>
      <c r="BQ1325" s="118" t="s">
        <v>3739</v>
      </c>
      <c r="BW1325" s="118" t="s">
        <v>4513</v>
      </c>
      <c r="BX1325" s="118" t="s">
        <v>3197</v>
      </c>
      <c r="BY1325" s="118" t="s">
        <v>3739</v>
      </c>
    </row>
    <row r="1326" spans="53:77" x14ac:dyDescent="0.3">
      <c r="BA1326" s="169" t="e">
        <f>VLOOKUP(D1326,#REF!, 2,FALSE)</f>
        <v>#REF!</v>
      </c>
      <c r="BO1326" s="118" t="s">
        <v>4514</v>
      </c>
      <c r="BP1326" s="118" t="s">
        <v>3243</v>
      </c>
      <c r="BQ1326" s="118" t="s">
        <v>4515</v>
      </c>
      <c r="BW1326" s="118" t="s">
        <v>4514</v>
      </c>
      <c r="BX1326" s="118" t="s">
        <v>3243</v>
      </c>
      <c r="BY1326" s="118" t="s">
        <v>4515</v>
      </c>
    </row>
    <row r="1327" spans="53:77" x14ac:dyDescent="0.3">
      <c r="BA1327" s="169" t="e">
        <f>VLOOKUP(D1327,#REF!, 2,FALSE)</f>
        <v>#REF!</v>
      </c>
      <c r="BO1327" s="118" t="s">
        <v>4516</v>
      </c>
      <c r="BP1327" s="118" t="s">
        <v>3197</v>
      </c>
      <c r="BQ1327" s="118" t="s">
        <v>2933</v>
      </c>
      <c r="BW1327" s="118" t="s">
        <v>4516</v>
      </c>
      <c r="BX1327" s="118" t="s">
        <v>3197</v>
      </c>
      <c r="BY1327" s="118" t="s">
        <v>2933</v>
      </c>
    </row>
    <row r="1328" spans="53:77" x14ac:dyDescent="0.3">
      <c r="BA1328" s="169" t="e">
        <f>VLOOKUP(D1328,#REF!, 2,FALSE)</f>
        <v>#REF!</v>
      </c>
      <c r="BO1328" s="118" t="s">
        <v>4517</v>
      </c>
      <c r="BP1328" s="118" t="s">
        <v>1342</v>
      </c>
      <c r="BQ1328" s="118" t="s">
        <v>4518</v>
      </c>
      <c r="BW1328" s="118" t="s">
        <v>4517</v>
      </c>
      <c r="BX1328" s="118" t="s">
        <v>1342</v>
      </c>
      <c r="BY1328" s="118" t="s">
        <v>4518</v>
      </c>
    </row>
    <row r="1329" spans="53:77" x14ac:dyDescent="0.3">
      <c r="BA1329" s="169" t="e">
        <f>VLOOKUP(D1329,#REF!, 2,FALSE)</f>
        <v>#REF!</v>
      </c>
      <c r="BO1329" s="118" t="s">
        <v>4519</v>
      </c>
      <c r="BP1329" s="118" t="s">
        <v>1342</v>
      </c>
      <c r="BQ1329" s="118" t="s">
        <v>2933</v>
      </c>
      <c r="BW1329" s="118" t="s">
        <v>4519</v>
      </c>
      <c r="BX1329" s="118" t="s">
        <v>1342</v>
      </c>
      <c r="BY1329" s="118" t="s">
        <v>2933</v>
      </c>
    </row>
    <row r="1330" spans="53:77" x14ac:dyDescent="0.3">
      <c r="BA1330" s="169" t="e">
        <f>VLOOKUP(D1330,#REF!, 2,FALSE)</f>
        <v>#REF!</v>
      </c>
      <c r="BO1330" s="118" t="s">
        <v>4520</v>
      </c>
      <c r="BP1330" s="118" t="s">
        <v>628</v>
      </c>
      <c r="BQ1330" s="118" t="s">
        <v>4521</v>
      </c>
      <c r="BW1330" s="118" t="s">
        <v>4520</v>
      </c>
      <c r="BX1330" s="118" t="s">
        <v>628</v>
      </c>
      <c r="BY1330" s="118" t="s">
        <v>4521</v>
      </c>
    </row>
    <row r="1331" spans="53:77" x14ac:dyDescent="0.3">
      <c r="BA1331" s="169" t="e">
        <f>VLOOKUP(D1331,#REF!, 2,FALSE)</f>
        <v>#REF!</v>
      </c>
      <c r="BO1331" s="118" t="s">
        <v>4522</v>
      </c>
      <c r="BP1331" s="118" t="s">
        <v>1269</v>
      </c>
      <c r="BQ1331" s="118" t="s">
        <v>2983</v>
      </c>
      <c r="BW1331" s="118" t="s">
        <v>4522</v>
      </c>
      <c r="BX1331" s="118" t="s">
        <v>1269</v>
      </c>
      <c r="BY1331" s="118" t="s">
        <v>2983</v>
      </c>
    </row>
    <row r="1332" spans="53:77" x14ac:dyDescent="0.3">
      <c r="BA1332" s="169" t="e">
        <f>VLOOKUP(D1332,#REF!, 2,FALSE)</f>
        <v>#REF!</v>
      </c>
      <c r="BO1332" s="118" t="s">
        <v>876</v>
      </c>
      <c r="BP1332" s="118" t="s">
        <v>2983</v>
      </c>
      <c r="BQ1332" s="118" t="s">
        <v>4523</v>
      </c>
      <c r="BW1332" s="118" t="s">
        <v>876</v>
      </c>
      <c r="BX1332" s="118" t="s">
        <v>2983</v>
      </c>
      <c r="BY1332" s="118" t="s">
        <v>4523</v>
      </c>
    </row>
    <row r="1333" spans="53:77" x14ac:dyDescent="0.3">
      <c r="BA1333" s="169" t="e">
        <f>VLOOKUP(D1333,#REF!, 2,FALSE)</f>
        <v>#REF!</v>
      </c>
      <c r="BO1333" s="118" t="s">
        <v>4524</v>
      </c>
      <c r="BP1333" s="118" t="s">
        <v>3043</v>
      </c>
      <c r="BQ1333" s="118" t="s">
        <v>995</v>
      </c>
      <c r="BW1333" s="118" t="s">
        <v>4524</v>
      </c>
      <c r="BX1333" s="118" t="s">
        <v>3043</v>
      </c>
      <c r="BY1333" s="118" t="s">
        <v>995</v>
      </c>
    </row>
    <row r="1334" spans="53:77" x14ac:dyDescent="0.3">
      <c r="BA1334" s="169" t="e">
        <f>VLOOKUP(D1334,#REF!, 2,FALSE)</f>
        <v>#REF!</v>
      </c>
      <c r="BO1334" s="118" t="s">
        <v>4525</v>
      </c>
      <c r="BP1334" s="118" t="s">
        <v>3243</v>
      </c>
      <c r="BQ1334" s="118" t="s">
        <v>1057</v>
      </c>
      <c r="BW1334" s="118" t="s">
        <v>4525</v>
      </c>
      <c r="BX1334" s="118" t="s">
        <v>3243</v>
      </c>
      <c r="BY1334" s="118" t="s">
        <v>1057</v>
      </c>
    </row>
    <row r="1335" spans="53:77" x14ac:dyDescent="0.3">
      <c r="BA1335" s="169" t="e">
        <f>VLOOKUP(D1335,#REF!, 2,FALSE)</f>
        <v>#REF!</v>
      </c>
      <c r="BO1335" s="118" t="s">
        <v>4527</v>
      </c>
      <c r="BP1335" s="118" t="s">
        <v>3197</v>
      </c>
      <c r="BQ1335" s="118" t="s">
        <v>4528</v>
      </c>
      <c r="BW1335" s="118" t="s">
        <v>4527</v>
      </c>
      <c r="BX1335" s="118" t="s">
        <v>3197</v>
      </c>
      <c r="BY1335" s="118" t="s">
        <v>4528</v>
      </c>
    </row>
    <row r="1336" spans="53:77" x14ac:dyDescent="0.3">
      <c r="BA1336" s="169" t="e">
        <f>VLOOKUP(D1336,#REF!, 2,FALSE)</f>
        <v>#REF!</v>
      </c>
      <c r="BO1336" s="118" t="s">
        <v>877</v>
      </c>
      <c r="BP1336" s="118" t="s">
        <v>862</v>
      </c>
      <c r="BQ1336" s="118" t="s">
        <v>1058</v>
      </c>
      <c r="BW1336" s="118" t="s">
        <v>877</v>
      </c>
      <c r="BX1336" s="118" t="s">
        <v>862</v>
      </c>
      <c r="BY1336" s="118" t="s">
        <v>1058</v>
      </c>
    </row>
    <row r="1337" spans="53:77" x14ac:dyDescent="0.3">
      <c r="BA1337" s="169" t="e">
        <f>VLOOKUP(D1337,#REF!, 2,FALSE)</f>
        <v>#REF!</v>
      </c>
      <c r="BO1337" s="118" t="s">
        <v>4529</v>
      </c>
      <c r="BP1337" s="118" t="s">
        <v>3081</v>
      </c>
      <c r="BQ1337" s="118" t="s">
        <v>4530</v>
      </c>
      <c r="BW1337" s="118" t="s">
        <v>4529</v>
      </c>
      <c r="BX1337" s="118" t="s">
        <v>3081</v>
      </c>
      <c r="BY1337" s="118" t="s">
        <v>4530</v>
      </c>
    </row>
    <row r="1338" spans="53:77" x14ac:dyDescent="0.3">
      <c r="BA1338" s="169" t="e">
        <f>VLOOKUP(D1338,#REF!, 2,FALSE)</f>
        <v>#REF!</v>
      </c>
      <c r="BO1338" s="118" t="s">
        <v>4532</v>
      </c>
      <c r="BP1338" s="118" t="s">
        <v>628</v>
      </c>
      <c r="BQ1338" s="118" t="s">
        <v>1783</v>
      </c>
      <c r="BW1338" s="118" t="s">
        <v>4532</v>
      </c>
      <c r="BX1338" s="118" t="s">
        <v>628</v>
      </c>
      <c r="BY1338" s="118" t="s">
        <v>1783</v>
      </c>
    </row>
    <row r="1339" spans="53:77" x14ac:dyDescent="0.3">
      <c r="BA1339" s="169" t="e">
        <f>VLOOKUP(D1339,#REF!, 2,FALSE)</f>
        <v>#REF!</v>
      </c>
      <c r="BO1339" s="118" t="s">
        <v>4533</v>
      </c>
      <c r="BP1339" s="118" t="s">
        <v>3197</v>
      </c>
      <c r="BQ1339" s="118" t="s">
        <v>4534</v>
      </c>
      <c r="BW1339" s="118" t="s">
        <v>4533</v>
      </c>
      <c r="BX1339" s="118" t="s">
        <v>3197</v>
      </c>
      <c r="BY1339" s="118" t="s">
        <v>4534</v>
      </c>
    </row>
    <row r="1340" spans="53:77" x14ac:dyDescent="0.3">
      <c r="BA1340" s="169" t="e">
        <f>VLOOKUP(D1340,#REF!, 2,FALSE)</f>
        <v>#REF!</v>
      </c>
      <c r="BO1340" s="118" t="s">
        <v>4535</v>
      </c>
      <c r="BP1340" s="118" t="s">
        <v>3197</v>
      </c>
      <c r="BQ1340" s="118" t="s">
        <v>1339</v>
      </c>
      <c r="BW1340" s="118" t="s">
        <v>4535</v>
      </c>
      <c r="BX1340" s="118" t="s">
        <v>3197</v>
      </c>
      <c r="BY1340" s="118" t="s">
        <v>1339</v>
      </c>
    </row>
    <row r="1341" spans="53:77" x14ac:dyDescent="0.3">
      <c r="BA1341" s="169" t="e">
        <f>VLOOKUP(D1341,#REF!, 2,FALSE)</f>
        <v>#REF!</v>
      </c>
      <c r="BO1341" s="118" t="s">
        <v>4536</v>
      </c>
      <c r="BP1341" s="118" t="s">
        <v>3197</v>
      </c>
      <c r="BQ1341" s="118" t="s">
        <v>1595</v>
      </c>
      <c r="BW1341" s="118" t="s">
        <v>4536</v>
      </c>
      <c r="BX1341" s="118" t="s">
        <v>3197</v>
      </c>
      <c r="BY1341" s="118" t="s">
        <v>1595</v>
      </c>
    </row>
    <row r="1342" spans="53:77" x14ac:dyDescent="0.3">
      <c r="BA1342" s="169" t="e">
        <f>VLOOKUP(D1342,#REF!, 2,FALSE)</f>
        <v>#REF!</v>
      </c>
      <c r="BO1342" s="118" t="s">
        <v>878</v>
      </c>
      <c r="BP1342" s="118" t="s">
        <v>3197</v>
      </c>
      <c r="BQ1342" s="118" t="s">
        <v>2652</v>
      </c>
      <c r="BW1342" s="118" t="s">
        <v>878</v>
      </c>
      <c r="BX1342" s="118" t="s">
        <v>3197</v>
      </c>
      <c r="BY1342" s="118" t="s">
        <v>2652</v>
      </c>
    </row>
    <row r="1343" spans="53:77" x14ac:dyDescent="0.3">
      <c r="BA1343" s="169" t="e">
        <f>VLOOKUP(D1343,#REF!, 2,FALSE)</f>
        <v>#REF!</v>
      </c>
      <c r="BO1343" s="118" t="s">
        <v>4537</v>
      </c>
      <c r="BP1343" s="118" t="s">
        <v>2979</v>
      </c>
      <c r="BQ1343" s="118" t="s">
        <v>1812</v>
      </c>
      <c r="BW1343" s="118" t="s">
        <v>4537</v>
      </c>
      <c r="BX1343" s="118" t="s">
        <v>2979</v>
      </c>
      <c r="BY1343" s="118" t="s">
        <v>1812</v>
      </c>
    </row>
    <row r="1344" spans="53:77" x14ac:dyDescent="0.3">
      <c r="BA1344" s="169" t="e">
        <f>VLOOKUP(D1344,#REF!, 2,FALSE)</f>
        <v>#REF!</v>
      </c>
      <c r="BO1344" s="118" t="s">
        <v>4538</v>
      </c>
      <c r="BP1344" s="118" t="s">
        <v>3003</v>
      </c>
      <c r="BQ1344" s="118" t="s">
        <v>1812</v>
      </c>
      <c r="BW1344" s="118" t="s">
        <v>4538</v>
      </c>
      <c r="BX1344" s="118" t="s">
        <v>3003</v>
      </c>
      <c r="BY1344" s="118" t="s">
        <v>1812</v>
      </c>
    </row>
    <row r="1345" spans="53:77" x14ac:dyDescent="0.3">
      <c r="BA1345" s="169" t="e">
        <f>VLOOKUP(D1345,#REF!, 2,FALSE)</f>
        <v>#REF!</v>
      </c>
      <c r="BO1345" s="118" t="s">
        <v>4539</v>
      </c>
      <c r="BP1345" s="118" t="s">
        <v>2983</v>
      </c>
      <c r="BQ1345" s="118" t="s">
        <v>2983</v>
      </c>
      <c r="BW1345" s="118" t="s">
        <v>4539</v>
      </c>
      <c r="BX1345" s="118" t="s">
        <v>2983</v>
      </c>
      <c r="BY1345" s="118" t="s">
        <v>2983</v>
      </c>
    </row>
    <row r="1346" spans="53:77" x14ac:dyDescent="0.3">
      <c r="BA1346" s="169" t="e">
        <f>VLOOKUP(D1346,#REF!, 2,FALSE)</f>
        <v>#REF!</v>
      </c>
      <c r="BO1346" s="118" t="s">
        <v>4541</v>
      </c>
      <c r="BP1346" s="118" t="s">
        <v>3000</v>
      </c>
      <c r="BQ1346" s="118" t="s">
        <v>2940</v>
      </c>
      <c r="BW1346" s="118" t="s">
        <v>4541</v>
      </c>
      <c r="BX1346" s="118" t="s">
        <v>3000</v>
      </c>
      <c r="BY1346" s="118" t="s">
        <v>2940</v>
      </c>
    </row>
    <row r="1347" spans="53:77" x14ac:dyDescent="0.3">
      <c r="BA1347" s="169" t="e">
        <f>VLOOKUP(D1347,#REF!, 2,FALSE)</f>
        <v>#REF!</v>
      </c>
      <c r="BO1347" s="118" t="s">
        <v>4542</v>
      </c>
      <c r="BP1347" s="118" t="s">
        <v>3197</v>
      </c>
      <c r="BQ1347" s="118" t="s">
        <v>4543</v>
      </c>
      <c r="BW1347" s="118" t="s">
        <v>4542</v>
      </c>
      <c r="BX1347" s="118" t="s">
        <v>3197</v>
      </c>
      <c r="BY1347" s="118" t="s">
        <v>4543</v>
      </c>
    </row>
    <row r="1348" spans="53:77" x14ac:dyDescent="0.3">
      <c r="BA1348" s="169" t="e">
        <f>VLOOKUP(D1348,#REF!, 2,FALSE)</f>
        <v>#REF!</v>
      </c>
      <c r="BO1348" s="118" t="s">
        <v>879</v>
      </c>
      <c r="BP1348" s="118" t="s">
        <v>3085</v>
      </c>
      <c r="BQ1348" s="118" t="s">
        <v>4544</v>
      </c>
      <c r="BW1348" s="118" t="s">
        <v>879</v>
      </c>
      <c r="BX1348" s="118" t="s">
        <v>3085</v>
      </c>
      <c r="BY1348" s="118" t="s">
        <v>4544</v>
      </c>
    </row>
    <row r="1349" spans="53:77" x14ac:dyDescent="0.3">
      <c r="BA1349" s="169" t="e">
        <f>VLOOKUP(D1349,#REF!, 2,FALSE)</f>
        <v>#REF!</v>
      </c>
      <c r="BO1349" s="118" t="s">
        <v>4545</v>
      </c>
      <c r="BP1349" s="118" t="s">
        <v>731</v>
      </c>
      <c r="BQ1349" s="118" t="s">
        <v>4546</v>
      </c>
      <c r="BW1349" s="118" t="s">
        <v>4545</v>
      </c>
      <c r="BX1349" s="118" t="s">
        <v>731</v>
      </c>
      <c r="BY1349" s="118" t="s">
        <v>4546</v>
      </c>
    </row>
    <row r="1350" spans="53:77" x14ac:dyDescent="0.3">
      <c r="BA1350" s="169" t="e">
        <f>VLOOKUP(D1350,#REF!, 2,FALSE)</f>
        <v>#REF!</v>
      </c>
      <c r="BO1350" s="118" t="s">
        <v>4548</v>
      </c>
      <c r="BP1350" s="118" t="s">
        <v>3197</v>
      </c>
      <c r="BQ1350" s="118" t="s">
        <v>4549</v>
      </c>
      <c r="BW1350" s="118" t="s">
        <v>4548</v>
      </c>
      <c r="BX1350" s="118" t="s">
        <v>3197</v>
      </c>
      <c r="BY1350" s="118" t="s">
        <v>4549</v>
      </c>
    </row>
    <row r="1351" spans="53:77" x14ac:dyDescent="0.3">
      <c r="BA1351" s="169" t="e">
        <f>VLOOKUP(D1351,#REF!, 2,FALSE)</f>
        <v>#REF!</v>
      </c>
      <c r="BO1351" s="118" t="s">
        <v>880</v>
      </c>
      <c r="BP1351" s="118" t="s">
        <v>719</v>
      </c>
      <c r="BQ1351" s="118" t="s">
        <v>2452</v>
      </c>
      <c r="BW1351" s="118" t="s">
        <v>880</v>
      </c>
      <c r="BX1351" s="118" t="s">
        <v>719</v>
      </c>
      <c r="BY1351" s="118" t="s">
        <v>2452</v>
      </c>
    </row>
    <row r="1352" spans="53:77" x14ac:dyDescent="0.3">
      <c r="BA1352" s="169" t="e">
        <f>VLOOKUP(D1352,#REF!, 2,FALSE)</f>
        <v>#REF!</v>
      </c>
      <c r="BO1352" s="118" t="s">
        <v>4550</v>
      </c>
      <c r="BP1352" s="118" t="s">
        <v>3003</v>
      </c>
      <c r="BQ1352" s="118" t="s">
        <v>4551</v>
      </c>
      <c r="BW1352" s="118" t="s">
        <v>4550</v>
      </c>
      <c r="BX1352" s="118" t="s">
        <v>3003</v>
      </c>
      <c r="BY1352" s="118" t="s">
        <v>4551</v>
      </c>
    </row>
    <row r="1353" spans="53:77" x14ac:dyDescent="0.3">
      <c r="BA1353" s="169" t="e">
        <f>VLOOKUP(D1353,#REF!, 2,FALSE)</f>
        <v>#REF!</v>
      </c>
      <c r="BO1353" s="118" t="s">
        <v>4552</v>
      </c>
      <c r="BP1353" s="118" t="s">
        <v>775</v>
      </c>
      <c r="BQ1353" s="118" t="s">
        <v>3603</v>
      </c>
      <c r="BW1353" s="118" t="s">
        <v>4552</v>
      </c>
      <c r="BX1353" s="118" t="s">
        <v>775</v>
      </c>
      <c r="BY1353" s="118" t="s">
        <v>3603</v>
      </c>
    </row>
    <row r="1354" spans="53:77" x14ac:dyDescent="0.3">
      <c r="BA1354" s="169" t="e">
        <f>VLOOKUP(D1354,#REF!, 2,FALSE)</f>
        <v>#REF!</v>
      </c>
      <c r="BO1354" s="118" t="s">
        <v>4553</v>
      </c>
      <c r="BP1354" s="118" t="s">
        <v>612</v>
      </c>
      <c r="BQ1354" s="118" t="s">
        <v>4554</v>
      </c>
      <c r="BW1354" s="118" t="s">
        <v>4553</v>
      </c>
      <c r="BX1354" s="118" t="s">
        <v>612</v>
      </c>
      <c r="BY1354" s="118" t="s">
        <v>4554</v>
      </c>
    </row>
    <row r="1355" spans="53:77" x14ac:dyDescent="0.3">
      <c r="BA1355" s="169" t="e">
        <f>VLOOKUP(D1355,#REF!, 2,FALSE)</f>
        <v>#REF!</v>
      </c>
      <c r="BO1355" s="118" t="s">
        <v>4555</v>
      </c>
      <c r="BP1355" s="118" t="s">
        <v>2979</v>
      </c>
      <c r="BQ1355" s="118" t="s">
        <v>4556</v>
      </c>
      <c r="BW1355" s="118" t="s">
        <v>4555</v>
      </c>
      <c r="BX1355" s="118" t="s">
        <v>2979</v>
      </c>
      <c r="BY1355" s="118" t="s">
        <v>4556</v>
      </c>
    </row>
    <row r="1356" spans="53:77" x14ac:dyDescent="0.3">
      <c r="BA1356" s="169" t="e">
        <f>VLOOKUP(D1356,#REF!, 2,FALSE)</f>
        <v>#REF!</v>
      </c>
      <c r="BO1356" s="118" t="s">
        <v>4558</v>
      </c>
      <c r="BP1356" s="118" t="s">
        <v>810</v>
      </c>
      <c r="BQ1356" s="118" t="s">
        <v>4559</v>
      </c>
      <c r="BW1356" s="118" t="s">
        <v>4558</v>
      </c>
      <c r="BX1356" s="118" t="s">
        <v>810</v>
      </c>
      <c r="BY1356" s="118" t="s">
        <v>4559</v>
      </c>
    </row>
    <row r="1357" spans="53:77" x14ac:dyDescent="0.3">
      <c r="BA1357" s="169" t="e">
        <f>VLOOKUP(D1357,#REF!, 2,FALSE)</f>
        <v>#REF!</v>
      </c>
      <c r="BO1357" s="118" t="s">
        <v>4560</v>
      </c>
      <c r="BP1357" s="118" t="s">
        <v>2983</v>
      </c>
      <c r="BQ1357" s="118" t="s">
        <v>2983</v>
      </c>
      <c r="BW1357" s="118" t="s">
        <v>4560</v>
      </c>
      <c r="BX1357" s="118" t="s">
        <v>2983</v>
      </c>
      <c r="BY1357" s="118" t="s">
        <v>2983</v>
      </c>
    </row>
    <row r="1358" spans="53:77" x14ac:dyDescent="0.3">
      <c r="BA1358" s="169" t="e">
        <f>VLOOKUP(D1358,#REF!, 2,FALSE)</f>
        <v>#REF!</v>
      </c>
      <c r="BO1358" s="118" t="s">
        <v>4562</v>
      </c>
      <c r="BP1358" s="118" t="s">
        <v>2983</v>
      </c>
      <c r="BQ1358" s="118" t="s">
        <v>2376</v>
      </c>
      <c r="BW1358" s="118" t="s">
        <v>4562</v>
      </c>
      <c r="BX1358" s="118" t="s">
        <v>2983</v>
      </c>
      <c r="BY1358" s="118" t="s">
        <v>2376</v>
      </c>
    </row>
    <row r="1359" spans="53:77" x14ac:dyDescent="0.3">
      <c r="BA1359" s="169" t="e">
        <f>VLOOKUP(D1359,#REF!, 2,FALSE)</f>
        <v>#REF!</v>
      </c>
      <c r="BO1359" s="118" t="s">
        <v>881</v>
      </c>
      <c r="BP1359" s="118" t="s">
        <v>3043</v>
      </c>
      <c r="BQ1359" s="118" t="s">
        <v>3247</v>
      </c>
      <c r="BW1359" s="118" t="s">
        <v>881</v>
      </c>
      <c r="BX1359" s="118" t="s">
        <v>3043</v>
      </c>
      <c r="BY1359" s="118" t="s">
        <v>3247</v>
      </c>
    </row>
    <row r="1360" spans="53:77" x14ac:dyDescent="0.3">
      <c r="BA1360" s="169" t="e">
        <f>VLOOKUP(D1360,#REF!, 2,FALSE)</f>
        <v>#REF!</v>
      </c>
      <c r="BO1360" s="118" t="s">
        <v>882</v>
      </c>
      <c r="BP1360" s="118" t="s">
        <v>3197</v>
      </c>
      <c r="BQ1360" s="118" t="s">
        <v>4563</v>
      </c>
      <c r="BW1360" s="118" t="s">
        <v>882</v>
      </c>
      <c r="BX1360" s="118" t="s">
        <v>3197</v>
      </c>
      <c r="BY1360" s="118" t="s">
        <v>4563</v>
      </c>
    </row>
    <row r="1361" spans="53:77" x14ac:dyDescent="0.3">
      <c r="BA1361" s="169" t="e">
        <f>VLOOKUP(D1361,#REF!, 2,FALSE)</f>
        <v>#REF!</v>
      </c>
      <c r="BO1361" s="118" t="s">
        <v>883</v>
      </c>
      <c r="BP1361" s="118" t="s">
        <v>625</v>
      </c>
      <c r="BQ1361" s="118" t="s">
        <v>4564</v>
      </c>
      <c r="BW1361" s="118" t="s">
        <v>883</v>
      </c>
      <c r="BX1361" s="118" t="s">
        <v>625</v>
      </c>
      <c r="BY1361" s="118" t="s">
        <v>4564</v>
      </c>
    </row>
    <row r="1362" spans="53:77" x14ac:dyDescent="0.3">
      <c r="BA1362" s="169" t="e">
        <f>VLOOKUP(D1362,#REF!, 2,FALSE)</f>
        <v>#REF!</v>
      </c>
      <c r="BO1362" s="118" t="s">
        <v>884</v>
      </c>
      <c r="BP1362" s="118" t="s">
        <v>715</v>
      </c>
      <c r="BQ1362" s="118" t="s">
        <v>1661</v>
      </c>
      <c r="BW1362" s="118" t="s">
        <v>884</v>
      </c>
      <c r="BX1362" s="118" t="s">
        <v>715</v>
      </c>
      <c r="BY1362" s="118" t="s">
        <v>1661</v>
      </c>
    </row>
    <row r="1363" spans="53:77" x14ac:dyDescent="0.3">
      <c r="BA1363" s="169" t="e">
        <f>VLOOKUP(D1363,#REF!, 2,FALSE)</f>
        <v>#REF!</v>
      </c>
      <c r="BO1363" s="118" t="s">
        <v>4565</v>
      </c>
      <c r="BP1363" s="118" t="s">
        <v>3026</v>
      </c>
      <c r="BQ1363" s="118" t="s">
        <v>1166</v>
      </c>
      <c r="BW1363" s="118" t="s">
        <v>4565</v>
      </c>
      <c r="BX1363" s="118" t="s">
        <v>3026</v>
      </c>
      <c r="BY1363" s="118" t="s">
        <v>1166</v>
      </c>
    </row>
    <row r="1364" spans="53:77" x14ac:dyDescent="0.3">
      <c r="BA1364" s="169" t="e">
        <f>VLOOKUP(D1364,#REF!, 2,FALSE)</f>
        <v>#REF!</v>
      </c>
      <c r="BO1364" s="118" t="s">
        <v>4566</v>
      </c>
      <c r="BP1364" s="118" t="s">
        <v>3043</v>
      </c>
      <c r="BQ1364" s="118" t="s">
        <v>3165</v>
      </c>
      <c r="BW1364" s="118" t="s">
        <v>4566</v>
      </c>
      <c r="BX1364" s="118" t="s">
        <v>3043</v>
      </c>
      <c r="BY1364" s="118" t="s">
        <v>3165</v>
      </c>
    </row>
    <row r="1365" spans="53:77" x14ac:dyDescent="0.3">
      <c r="BA1365" s="169" t="e">
        <f>VLOOKUP(D1365,#REF!, 2,FALSE)</f>
        <v>#REF!</v>
      </c>
      <c r="BO1365" s="118" t="s">
        <v>4569</v>
      </c>
      <c r="BP1365" s="118" t="s">
        <v>3043</v>
      </c>
      <c r="BQ1365" s="118" t="s">
        <v>3165</v>
      </c>
      <c r="BW1365" s="118" t="s">
        <v>4569</v>
      </c>
      <c r="BX1365" s="118" t="s">
        <v>3043</v>
      </c>
      <c r="BY1365" s="118" t="s">
        <v>3165</v>
      </c>
    </row>
    <row r="1366" spans="53:77" x14ac:dyDescent="0.3">
      <c r="BA1366" s="169" t="e">
        <f>VLOOKUP(D1366,#REF!, 2,FALSE)</f>
        <v>#REF!</v>
      </c>
      <c r="BO1366" s="118" t="s">
        <v>4571</v>
      </c>
      <c r="BP1366" s="118" t="s">
        <v>1342</v>
      </c>
      <c r="BQ1366" s="118" t="s">
        <v>4572</v>
      </c>
      <c r="BW1366" s="118" t="s">
        <v>4571</v>
      </c>
      <c r="BX1366" s="118" t="s">
        <v>1342</v>
      </c>
      <c r="BY1366" s="118" t="s">
        <v>4572</v>
      </c>
    </row>
    <row r="1367" spans="53:77" x14ac:dyDescent="0.3">
      <c r="BA1367" s="169" t="e">
        <f>VLOOKUP(D1367,#REF!, 2,FALSE)</f>
        <v>#REF!</v>
      </c>
      <c r="BO1367" s="118" t="s">
        <v>4573</v>
      </c>
      <c r="BP1367" s="118" t="s">
        <v>926</v>
      </c>
      <c r="BQ1367" s="118" t="s">
        <v>4574</v>
      </c>
      <c r="BW1367" s="118" t="s">
        <v>4573</v>
      </c>
      <c r="BX1367" s="118" t="s">
        <v>926</v>
      </c>
      <c r="BY1367" s="118" t="s">
        <v>4574</v>
      </c>
    </row>
    <row r="1368" spans="53:77" x14ac:dyDescent="0.3">
      <c r="BA1368" s="169" t="e">
        <f>VLOOKUP(D1368,#REF!, 2,FALSE)</f>
        <v>#REF!</v>
      </c>
      <c r="BO1368" s="118" t="s">
        <v>4575</v>
      </c>
      <c r="BP1368" s="118" t="s">
        <v>657</v>
      </c>
      <c r="BQ1368" s="118" t="s">
        <v>1326</v>
      </c>
      <c r="BW1368" s="118" t="s">
        <v>4575</v>
      </c>
      <c r="BX1368" s="118" t="s">
        <v>657</v>
      </c>
      <c r="BY1368" s="118" t="s">
        <v>1326</v>
      </c>
    </row>
    <row r="1369" spans="53:77" x14ac:dyDescent="0.3">
      <c r="BA1369" s="169" t="e">
        <f>VLOOKUP(D1369,#REF!, 2,FALSE)</f>
        <v>#REF!</v>
      </c>
      <c r="BO1369" s="118" t="s">
        <v>4576</v>
      </c>
      <c r="BP1369" s="118" t="s">
        <v>669</v>
      </c>
      <c r="BQ1369" s="118" t="s">
        <v>4577</v>
      </c>
      <c r="BW1369" s="118" t="s">
        <v>4576</v>
      </c>
      <c r="BX1369" s="118" t="s">
        <v>669</v>
      </c>
      <c r="BY1369" s="118" t="s">
        <v>4577</v>
      </c>
    </row>
    <row r="1370" spans="53:77" x14ac:dyDescent="0.3">
      <c r="BA1370" s="169" t="e">
        <f>VLOOKUP(D1370,#REF!, 2,FALSE)</f>
        <v>#REF!</v>
      </c>
      <c r="BO1370" s="118" t="s">
        <v>73</v>
      </c>
      <c r="BP1370" s="118" t="s">
        <v>705</v>
      </c>
      <c r="BQ1370" s="118" t="s">
        <v>4578</v>
      </c>
      <c r="BW1370" s="118" t="s">
        <v>73</v>
      </c>
      <c r="BX1370" s="118" t="s">
        <v>705</v>
      </c>
      <c r="BY1370" s="118" t="s">
        <v>4578</v>
      </c>
    </row>
    <row r="1371" spans="53:77" x14ac:dyDescent="0.3">
      <c r="BA1371" s="169" t="e">
        <f>VLOOKUP(D1371,#REF!, 2,FALSE)</f>
        <v>#REF!</v>
      </c>
      <c r="BO1371" s="118" t="s">
        <v>4579</v>
      </c>
      <c r="BP1371" s="118" t="s">
        <v>1342</v>
      </c>
      <c r="BQ1371" s="118" t="s">
        <v>4581</v>
      </c>
      <c r="BW1371" s="118" t="s">
        <v>4579</v>
      </c>
      <c r="BX1371" s="118" t="s">
        <v>1342</v>
      </c>
      <c r="BY1371" s="118" t="s">
        <v>4581</v>
      </c>
    </row>
    <row r="1372" spans="53:77" x14ac:dyDescent="0.3">
      <c r="BA1372" s="169" t="e">
        <f>VLOOKUP(D1372,#REF!, 2,FALSE)</f>
        <v>#REF!</v>
      </c>
      <c r="BO1372" s="118" t="s">
        <v>4582</v>
      </c>
      <c r="BP1372" s="118" t="s">
        <v>849</v>
      </c>
      <c r="BQ1372" s="118" t="s">
        <v>4583</v>
      </c>
      <c r="BW1372" s="118" t="s">
        <v>4582</v>
      </c>
      <c r="BX1372" s="118" t="s">
        <v>849</v>
      </c>
      <c r="BY1372" s="118" t="s">
        <v>4583</v>
      </c>
    </row>
    <row r="1373" spans="53:77" x14ac:dyDescent="0.3">
      <c r="BA1373" s="169" t="e">
        <f>VLOOKUP(D1373,#REF!, 2,FALSE)</f>
        <v>#REF!</v>
      </c>
      <c r="BO1373" s="118" t="s">
        <v>4584</v>
      </c>
      <c r="BP1373" s="118" t="s">
        <v>928</v>
      </c>
      <c r="BQ1373" s="118" t="s">
        <v>4585</v>
      </c>
      <c r="BW1373" s="118" t="s">
        <v>4584</v>
      </c>
      <c r="BX1373" s="118" t="s">
        <v>928</v>
      </c>
      <c r="BY1373" s="118" t="s">
        <v>4585</v>
      </c>
    </row>
    <row r="1374" spans="53:77" x14ac:dyDescent="0.3">
      <c r="BA1374" s="169" t="e">
        <f>VLOOKUP(D1374,#REF!, 2,FALSE)</f>
        <v>#REF!</v>
      </c>
      <c r="BO1374" s="118" t="s">
        <v>885</v>
      </c>
      <c r="BP1374" s="118" t="s">
        <v>16975</v>
      </c>
      <c r="BQ1374" s="118" t="s">
        <v>4586</v>
      </c>
      <c r="BW1374" s="118" t="s">
        <v>885</v>
      </c>
      <c r="BX1374" s="118" t="s">
        <v>16975</v>
      </c>
      <c r="BY1374" s="118" t="s">
        <v>4586</v>
      </c>
    </row>
    <row r="1375" spans="53:77" x14ac:dyDescent="0.3">
      <c r="BA1375" s="169" t="e">
        <f>VLOOKUP(D1375,#REF!, 2,FALSE)</f>
        <v>#REF!</v>
      </c>
      <c r="BO1375" s="118" t="s">
        <v>4587</v>
      </c>
      <c r="BP1375" s="118" t="s">
        <v>719</v>
      </c>
      <c r="BQ1375" s="118" t="s">
        <v>4588</v>
      </c>
      <c r="BW1375" s="118" t="s">
        <v>4587</v>
      </c>
      <c r="BX1375" s="118" t="s">
        <v>719</v>
      </c>
      <c r="BY1375" s="118" t="s">
        <v>4588</v>
      </c>
    </row>
    <row r="1376" spans="53:77" x14ac:dyDescent="0.3">
      <c r="BA1376" s="169" t="e">
        <f>VLOOKUP(D1376,#REF!, 2,FALSE)</f>
        <v>#REF!</v>
      </c>
      <c r="BO1376" s="118" t="s">
        <v>4589</v>
      </c>
      <c r="BP1376" s="118" t="s">
        <v>3197</v>
      </c>
      <c r="BQ1376" s="118" t="s">
        <v>4591</v>
      </c>
      <c r="BW1376" s="118" t="s">
        <v>4589</v>
      </c>
      <c r="BX1376" s="118" t="s">
        <v>3197</v>
      </c>
      <c r="BY1376" s="118" t="s">
        <v>4591</v>
      </c>
    </row>
    <row r="1377" spans="53:77" x14ac:dyDescent="0.3">
      <c r="BA1377" s="169" t="e">
        <f>VLOOKUP(D1377,#REF!, 2,FALSE)</f>
        <v>#REF!</v>
      </c>
      <c r="BO1377" s="118" t="s">
        <v>4592</v>
      </c>
      <c r="BP1377" s="118" t="s">
        <v>849</v>
      </c>
      <c r="BQ1377" s="118" t="s">
        <v>1667</v>
      </c>
      <c r="BW1377" s="118" t="s">
        <v>4592</v>
      </c>
      <c r="BX1377" s="118" t="s">
        <v>849</v>
      </c>
      <c r="BY1377" s="118" t="s">
        <v>1667</v>
      </c>
    </row>
    <row r="1378" spans="53:77" x14ac:dyDescent="0.3">
      <c r="BA1378" s="169" t="e">
        <f>VLOOKUP(D1378,#REF!, 2,FALSE)</f>
        <v>#REF!</v>
      </c>
      <c r="BO1378" s="118" t="s">
        <v>4593</v>
      </c>
      <c r="BP1378" s="118" t="s">
        <v>16975</v>
      </c>
      <c r="BQ1378" s="118" t="s">
        <v>4594</v>
      </c>
      <c r="BW1378" s="118" t="s">
        <v>4593</v>
      </c>
      <c r="BX1378" s="118" t="s">
        <v>16975</v>
      </c>
      <c r="BY1378" s="118" t="s">
        <v>4594</v>
      </c>
    </row>
    <row r="1379" spans="53:77" x14ac:dyDescent="0.3">
      <c r="BA1379" s="169" t="e">
        <f>VLOOKUP(D1379,#REF!, 2,FALSE)</f>
        <v>#REF!</v>
      </c>
      <c r="BO1379" s="118" t="s">
        <v>4595</v>
      </c>
      <c r="BP1379" s="118" t="s">
        <v>3197</v>
      </c>
      <c r="BQ1379" s="118" t="s">
        <v>1327</v>
      </c>
      <c r="BW1379" s="118" t="s">
        <v>4595</v>
      </c>
      <c r="BX1379" s="118" t="s">
        <v>3197</v>
      </c>
      <c r="BY1379" s="118" t="s">
        <v>1327</v>
      </c>
    </row>
    <row r="1380" spans="53:77" x14ac:dyDescent="0.3">
      <c r="BA1380" s="169" t="e">
        <f>VLOOKUP(D1380,#REF!, 2,FALSE)</f>
        <v>#REF!</v>
      </c>
      <c r="BO1380" s="118" t="s">
        <v>4596</v>
      </c>
      <c r="BP1380" s="118" t="s">
        <v>926</v>
      </c>
      <c r="BQ1380" s="118" t="s">
        <v>4598</v>
      </c>
      <c r="BW1380" s="118" t="s">
        <v>4596</v>
      </c>
      <c r="BX1380" s="118" t="s">
        <v>926</v>
      </c>
      <c r="BY1380" s="118" t="s">
        <v>4598</v>
      </c>
    </row>
    <row r="1381" spans="53:77" x14ac:dyDescent="0.3">
      <c r="BA1381" s="169" t="e">
        <f>VLOOKUP(D1381,#REF!, 2,FALSE)</f>
        <v>#REF!</v>
      </c>
      <c r="BO1381" s="118" t="s">
        <v>4599</v>
      </c>
      <c r="BP1381" s="118" t="s">
        <v>16975</v>
      </c>
      <c r="BQ1381" s="118" t="s">
        <v>1549</v>
      </c>
      <c r="BW1381" s="118" t="s">
        <v>4599</v>
      </c>
      <c r="BX1381" s="118" t="s">
        <v>16975</v>
      </c>
      <c r="BY1381" s="118" t="s">
        <v>1549</v>
      </c>
    </row>
    <row r="1382" spans="53:77" x14ac:dyDescent="0.3">
      <c r="BA1382" s="169" t="e">
        <f>VLOOKUP(D1382,#REF!, 2,FALSE)</f>
        <v>#REF!</v>
      </c>
      <c r="BO1382" s="118" t="s">
        <v>4600</v>
      </c>
      <c r="BP1382" s="118" t="s">
        <v>16975</v>
      </c>
      <c r="BQ1382" s="118" t="s">
        <v>2098</v>
      </c>
      <c r="BW1382" s="118" t="s">
        <v>4600</v>
      </c>
      <c r="BX1382" s="118" t="s">
        <v>16975</v>
      </c>
      <c r="BY1382" s="118" t="s">
        <v>2098</v>
      </c>
    </row>
    <row r="1383" spans="53:77" x14ac:dyDescent="0.3">
      <c r="BA1383" s="169" t="e">
        <f>VLOOKUP(D1383,#REF!, 2,FALSE)</f>
        <v>#REF!</v>
      </c>
      <c r="BO1383" s="118" t="s">
        <v>4601</v>
      </c>
      <c r="BP1383" s="118" t="s">
        <v>731</v>
      </c>
      <c r="BQ1383" s="118" t="s">
        <v>4602</v>
      </c>
      <c r="BW1383" s="118" t="s">
        <v>4601</v>
      </c>
      <c r="BX1383" s="118" t="s">
        <v>731</v>
      </c>
      <c r="BY1383" s="118" t="s">
        <v>4602</v>
      </c>
    </row>
    <row r="1384" spans="53:77" x14ac:dyDescent="0.3">
      <c r="BA1384" s="169" t="e">
        <f>VLOOKUP(D1384,#REF!, 2,FALSE)</f>
        <v>#REF!</v>
      </c>
      <c r="BO1384" s="118" t="s">
        <v>4603</v>
      </c>
      <c r="BP1384" s="118" t="s">
        <v>731</v>
      </c>
      <c r="BQ1384" s="118" t="s">
        <v>1490</v>
      </c>
      <c r="BW1384" s="118" t="s">
        <v>4603</v>
      </c>
      <c r="BX1384" s="118" t="s">
        <v>731</v>
      </c>
      <c r="BY1384" s="118" t="s">
        <v>1490</v>
      </c>
    </row>
    <row r="1385" spans="53:77" x14ac:dyDescent="0.3">
      <c r="BA1385" s="169" t="e">
        <f>VLOOKUP(D1385,#REF!, 2,FALSE)</f>
        <v>#REF!</v>
      </c>
      <c r="BO1385" s="118" t="s">
        <v>4604</v>
      </c>
      <c r="BP1385" s="118" t="s">
        <v>928</v>
      </c>
      <c r="BQ1385" s="118" t="s">
        <v>4531</v>
      </c>
      <c r="BW1385" s="118" t="s">
        <v>4604</v>
      </c>
      <c r="BX1385" s="118" t="s">
        <v>928</v>
      </c>
      <c r="BY1385" s="118" t="s">
        <v>4531</v>
      </c>
    </row>
    <row r="1386" spans="53:77" x14ac:dyDescent="0.3">
      <c r="BA1386" s="169" t="e">
        <f>VLOOKUP(D1386,#REF!, 2,FALSE)</f>
        <v>#REF!</v>
      </c>
      <c r="BO1386" s="118" t="s">
        <v>4605</v>
      </c>
      <c r="BP1386" s="118" t="s">
        <v>3197</v>
      </c>
      <c r="BQ1386" s="118" t="s">
        <v>4606</v>
      </c>
      <c r="BW1386" s="118" t="s">
        <v>4605</v>
      </c>
      <c r="BX1386" s="118" t="s">
        <v>3197</v>
      </c>
      <c r="BY1386" s="118" t="s">
        <v>4606</v>
      </c>
    </row>
    <row r="1387" spans="53:77" x14ac:dyDescent="0.3">
      <c r="BA1387" s="169" t="e">
        <f>VLOOKUP(D1387,#REF!, 2,FALSE)</f>
        <v>#REF!</v>
      </c>
      <c r="BO1387" s="118" t="s">
        <v>117</v>
      </c>
      <c r="BP1387" s="118" t="s">
        <v>731</v>
      </c>
      <c r="BQ1387" s="118" t="s">
        <v>624</v>
      </c>
      <c r="BW1387" s="118" t="s">
        <v>117</v>
      </c>
      <c r="BX1387" s="118" t="s">
        <v>731</v>
      </c>
      <c r="BY1387" s="118" t="s">
        <v>624</v>
      </c>
    </row>
    <row r="1388" spans="53:77" x14ac:dyDescent="0.3">
      <c r="BA1388" s="169" t="e">
        <f>VLOOKUP(D1388,#REF!, 2,FALSE)</f>
        <v>#REF!</v>
      </c>
      <c r="BO1388" s="118" t="s">
        <v>4608</v>
      </c>
      <c r="BP1388" s="118" t="s">
        <v>731</v>
      </c>
      <c r="BQ1388" s="118" t="s">
        <v>4609</v>
      </c>
      <c r="BW1388" s="118" t="s">
        <v>4608</v>
      </c>
      <c r="BX1388" s="118" t="s">
        <v>731</v>
      </c>
      <c r="BY1388" s="118" t="s">
        <v>4609</v>
      </c>
    </row>
    <row r="1389" spans="53:77" x14ac:dyDescent="0.3">
      <c r="BA1389" s="169" t="e">
        <f>VLOOKUP(D1389,#REF!, 2,FALSE)</f>
        <v>#REF!</v>
      </c>
      <c r="BO1389" s="118" t="s">
        <v>4610</v>
      </c>
      <c r="BP1389" s="118" t="s">
        <v>3000</v>
      </c>
      <c r="BQ1389" s="118" t="s">
        <v>4611</v>
      </c>
      <c r="BW1389" s="118" t="s">
        <v>4610</v>
      </c>
      <c r="BX1389" s="118" t="s">
        <v>3000</v>
      </c>
      <c r="BY1389" s="118" t="s">
        <v>4611</v>
      </c>
    </row>
    <row r="1390" spans="53:77" x14ac:dyDescent="0.3">
      <c r="BA1390" s="169" t="e">
        <f>VLOOKUP(D1390,#REF!, 2,FALSE)</f>
        <v>#REF!</v>
      </c>
      <c r="BO1390" s="118" t="s">
        <v>4612</v>
      </c>
      <c r="BP1390" s="118" t="s">
        <v>3043</v>
      </c>
      <c r="BQ1390" s="118" t="s">
        <v>4613</v>
      </c>
      <c r="BW1390" s="118" t="s">
        <v>4612</v>
      </c>
      <c r="BX1390" s="118" t="s">
        <v>3043</v>
      </c>
      <c r="BY1390" s="118" t="s">
        <v>4613</v>
      </c>
    </row>
    <row r="1391" spans="53:77" x14ac:dyDescent="0.3">
      <c r="BA1391" s="169" t="e">
        <f>VLOOKUP(D1391,#REF!, 2,FALSE)</f>
        <v>#REF!</v>
      </c>
      <c r="BO1391" s="118" t="s">
        <v>4614</v>
      </c>
      <c r="BP1391" s="118" t="s">
        <v>3000</v>
      </c>
      <c r="BQ1391" s="118" t="s">
        <v>4616</v>
      </c>
      <c r="BW1391" s="118" t="s">
        <v>4614</v>
      </c>
      <c r="BX1391" s="118" t="s">
        <v>3000</v>
      </c>
      <c r="BY1391" s="118" t="s">
        <v>4616</v>
      </c>
    </row>
    <row r="1392" spans="53:77" x14ac:dyDescent="0.3">
      <c r="BA1392" s="169" t="e">
        <f>VLOOKUP(D1392,#REF!, 2,FALSE)</f>
        <v>#REF!</v>
      </c>
      <c r="BO1392" s="118" t="s">
        <v>4617</v>
      </c>
      <c r="BP1392" s="118" t="s">
        <v>7939</v>
      </c>
      <c r="BQ1392" s="118" t="s">
        <v>4618</v>
      </c>
      <c r="BW1392" s="118" t="s">
        <v>4617</v>
      </c>
      <c r="BX1392" s="118" t="s">
        <v>7939</v>
      </c>
      <c r="BY1392" s="118" t="s">
        <v>4618</v>
      </c>
    </row>
    <row r="1393" spans="53:77" x14ac:dyDescent="0.3">
      <c r="BA1393" s="169" t="e">
        <f>VLOOKUP(D1393,#REF!, 2,FALSE)</f>
        <v>#REF!</v>
      </c>
      <c r="BO1393" s="118" t="s">
        <v>4619</v>
      </c>
      <c r="BP1393" s="118" t="s">
        <v>1342</v>
      </c>
      <c r="BQ1393" s="118" t="s">
        <v>4620</v>
      </c>
      <c r="BW1393" s="118" t="s">
        <v>4619</v>
      </c>
      <c r="BX1393" s="118" t="s">
        <v>1342</v>
      </c>
      <c r="BY1393" s="118" t="s">
        <v>4620</v>
      </c>
    </row>
    <row r="1394" spans="53:77" x14ac:dyDescent="0.3">
      <c r="BA1394" s="169" t="e">
        <f>VLOOKUP(D1394,#REF!, 2,FALSE)</f>
        <v>#REF!</v>
      </c>
      <c r="BO1394" s="118" t="s">
        <v>4621</v>
      </c>
      <c r="BP1394" s="118" t="s">
        <v>928</v>
      </c>
      <c r="BQ1394" s="118" t="s">
        <v>4622</v>
      </c>
      <c r="BW1394" s="118" t="s">
        <v>4621</v>
      </c>
      <c r="BX1394" s="118" t="s">
        <v>928</v>
      </c>
      <c r="BY1394" s="118" t="s">
        <v>4622</v>
      </c>
    </row>
    <row r="1395" spans="53:77" x14ac:dyDescent="0.3">
      <c r="BA1395" s="169" t="e">
        <f>VLOOKUP(D1395,#REF!, 2,FALSE)</f>
        <v>#REF!</v>
      </c>
      <c r="BO1395" s="118" t="s">
        <v>4623</v>
      </c>
      <c r="BP1395" s="118" t="s">
        <v>703</v>
      </c>
      <c r="BQ1395" s="118" t="s">
        <v>4624</v>
      </c>
      <c r="BW1395" s="118" t="s">
        <v>4623</v>
      </c>
      <c r="BX1395" s="118" t="s">
        <v>703</v>
      </c>
      <c r="BY1395" s="118" t="s">
        <v>4624</v>
      </c>
    </row>
    <row r="1396" spans="53:77" x14ac:dyDescent="0.3">
      <c r="BA1396" s="169" t="e">
        <f>VLOOKUP(D1396,#REF!, 2,FALSE)</f>
        <v>#REF!</v>
      </c>
      <c r="BO1396" s="118" t="s">
        <v>4625</v>
      </c>
      <c r="BP1396" s="118" t="s">
        <v>703</v>
      </c>
      <c r="BQ1396" s="118" t="s">
        <v>4626</v>
      </c>
      <c r="BW1396" s="118" t="s">
        <v>4625</v>
      </c>
      <c r="BX1396" s="118" t="s">
        <v>703</v>
      </c>
      <c r="BY1396" s="118" t="s">
        <v>4626</v>
      </c>
    </row>
    <row r="1397" spans="53:77" x14ac:dyDescent="0.3">
      <c r="BA1397" s="169" t="e">
        <f>VLOOKUP(D1397,#REF!, 2,FALSE)</f>
        <v>#REF!</v>
      </c>
      <c r="BO1397" s="118" t="s">
        <v>4627</v>
      </c>
      <c r="BP1397" s="118" t="s">
        <v>3003</v>
      </c>
      <c r="BQ1397" s="118" t="s">
        <v>1277</v>
      </c>
      <c r="BW1397" s="118" t="s">
        <v>4627</v>
      </c>
      <c r="BX1397" s="118" t="s">
        <v>3003</v>
      </c>
      <c r="BY1397" s="118" t="s">
        <v>1277</v>
      </c>
    </row>
    <row r="1398" spans="53:77" x14ac:dyDescent="0.3">
      <c r="BA1398" s="169" t="e">
        <f>VLOOKUP(D1398,#REF!, 2,FALSE)</f>
        <v>#REF!</v>
      </c>
      <c r="BO1398" s="118" t="s">
        <v>4629</v>
      </c>
      <c r="BP1398" s="118" t="s">
        <v>3003</v>
      </c>
      <c r="BQ1398" s="118" t="s">
        <v>1962</v>
      </c>
      <c r="BW1398" s="118" t="s">
        <v>4629</v>
      </c>
      <c r="BX1398" s="118" t="s">
        <v>3003</v>
      </c>
      <c r="BY1398" s="118" t="s">
        <v>1962</v>
      </c>
    </row>
    <row r="1399" spans="53:77" x14ac:dyDescent="0.3">
      <c r="BA1399" s="169" t="e">
        <f>VLOOKUP(D1399,#REF!, 2,FALSE)</f>
        <v>#REF!</v>
      </c>
      <c r="BO1399" s="118" t="s">
        <v>4631</v>
      </c>
      <c r="BP1399" s="118" t="s">
        <v>928</v>
      </c>
      <c r="BQ1399" s="118" t="s">
        <v>4632</v>
      </c>
      <c r="BW1399" s="118" t="s">
        <v>4631</v>
      </c>
      <c r="BX1399" s="118" t="s">
        <v>928</v>
      </c>
      <c r="BY1399" s="118" t="s">
        <v>4632</v>
      </c>
    </row>
    <row r="1400" spans="53:77" x14ac:dyDescent="0.3">
      <c r="BA1400" s="169" t="e">
        <f>VLOOKUP(D1400,#REF!, 2,FALSE)</f>
        <v>#REF!</v>
      </c>
      <c r="BO1400" s="118" t="s">
        <v>4633</v>
      </c>
      <c r="BP1400" s="118" t="s">
        <v>719</v>
      </c>
      <c r="BQ1400" s="118" t="s">
        <v>2639</v>
      </c>
      <c r="BW1400" s="118" t="s">
        <v>4633</v>
      </c>
      <c r="BX1400" s="118" t="s">
        <v>719</v>
      </c>
      <c r="BY1400" s="118" t="s">
        <v>2639</v>
      </c>
    </row>
    <row r="1401" spans="53:77" x14ac:dyDescent="0.3">
      <c r="BA1401" s="169" t="e">
        <f>VLOOKUP(D1401,#REF!, 2,FALSE)</f>
        <v>#REF!</v>
      </c>
      <c r="BO1401" s="118" t="s">
        <v>4634</v>
      </c>
      <c r="BP1401" s="118" t="s">
        <v>715</v>
      </c>
      <c r="BQ1401" s="118" t="s">
        <v>4635</v>
      </c>
      <c r="BW1401" s="118" t="s">
        <v>4634</v>
      </c>
      <c r="BX1401" s="118" t="s">
        <v>715</v>
      </c>
      <c r="BY1401" s="118" t="s">
        <v>4635</v>
      </c>
    </row>
    <row r="1402" spans="53:77" x14ac:dyDescent="0.3">
      <c r="BA1402" s="169" t="e">
        <f>VLOOKUP(D1402,#REF!, 2,FALSE)</f>
        <v>#REF!</v>
      </c>
      <c r="BO1402" s="118" t="s">
        <v>4636</v>
      </c>
      <c r="BP1402" s="118" t="s">
        <v>928</v>
      </c>
      <c r="BQ1402" s="118" t="s">
        <v>4638</v>
      </c>
      <c r="BW1402" s="118" t="s">
        <v>4636</v>
      </c>
      <c r="BX1402" s="118" t="s">
        <v>928</v>
      </c>
      <c r="BY1402" s="118" t="s">
        <v>4638</v>
      </c>
    </row>
    <row r="1403" spans="53:77" x14ac:dyDescent="0.3">
      <c r="BA1403" s="169" t="e">
        <f>VLOOKUP(D1403,#REF!, 2,FALSE)</f>
        <v>#REF!</v>
      </c>
      <c r="BO1403" s="118" t="s">
        <v>4639</v>
      </c>
      <c r="BP1403" s="118" t="s">
        <v>3043</v>
      </c>
      <c r="BQ1403" s="118" t="s">
        <v>4640</v>
      </c>
      <c r="BW1403" s="118" t="s">
        <v>4639</v>
      </c>
      <c r="BX1403" s="118" t="s">
        <v>3043</v>
      </c>
      <c r="BY1403" s="118" t="s">
        <v>4640</v>
      </c>
    </row>
    <row r="1404" spans="53:77" x14ac:dyDescent="0.3">
      <c r="BA1404" s="169" t="e">
        <f>VLOOKUP(D1404,#REF!, 2,FALSE)</f>
        <v>#REF!</v>
      </c>
      <c r="BO1404" s="118" t="s">
        <v>4641</v>
      </c>
      <c r="BP1404" s="118" t="s">
        <v>731</v>
      </c>
      <c r="BQ1404" s="118" t="s">
        <v>1693</v>
      </c>
      <c r="BW1404" s="118" t="s">
        <v>4641</v>
      </c>
      <c r="BX1404" s="118" t="s">
        <v>731</v>
      </c>
      <c r="BY1404" s="118" t="s">
        <v>1693</v>
      </c>
    </row>
    <row r="1405" spans="53:77" x14ac:dyDescent="0.3">
      <c r="BA1405" s="169" t="e">
        <f>VLOOKUP(D1405,#REF!, 2,FALSE)</f>
        <v>#REF!</v>
      </c>
      <c r="BO1405" s="118" t="s">
        <v>4642</v>
      </c>
      <c r="BP1405" s="118" t="s">
        <v>3197</v>
      </c>
      <c r="BQ1405" s="118" t="s">
        <v>4643</v>
      </c>
      <c r="BW1405" s="118" t="s">
        <v>4642</v>
      </c>
      <c r="BX1405" s="118" t="s">
        <v>3197</v>
      </c>
      <c r="BY1405" s="118" t="s">
        <v>4643</v>
      </c>
    </row>
    <row r="1406" spans="53:77" x14ac:dyDescent="0.3">
      <c r="BA1406" s="169" t="e">
        <f>VLOOKUP(D1406,#REF!, 2,FALSE)</f>
        <v>#REF!</v>
      </c>
      <c r="BO1406" s="118" t="s">
        <v>4644</v>
      </c>
      <c r="BP1406" s="118" t="s">
        <v>1267</v>
      </c>
      <c r="BQ1406" s="118" t="s">
        <v>4645</v>
      </c>
      <c r="BW1406" s="118" t="s">
        <v>4644</v>
      </c>
      <c r="BX1406" s="118" t="s">
        <v>1267</v>
      </c>
      <c r="BY1406" s="118" t="s">
        <v>4645</v>
      </c>
    </row>
    <row r="1407" spans="53:77" x14ac:dyDescent="0.3">
      <c r="BA1407" s="169" t="e">
        <f>VLOOKUP(D1407,#REF!, 2,FALSE)</f>
        <v>#REF!</v>
      </c>
      <c r="BO1407" s="118" t="s">
        <v>886</v>
      </c>
      <c r="BP1407" s="118" t="s">
        <v>926</v>
      </c>
      <c r="BQ1407" s="118" t="s">
        <v>4646</v>
      </c>
      <c r="BW1407" s="118" t="s">
        <v>886</v>
      </c>
      <c r="BX1407" s="118" t="s">
        <v>926</v>
      </c>
      <c r="BY1407" s="118" t="s">
        <v>4646</v>
      </c>
    </row>
    <row r="1408" spans="53:77" x14ac:dyDescent="0.3">
      <c r="BA1408" s="169" t="e">
        <f>VLOOKUP(D1408,#REF!, 2,FALSE)</f>
        <v>#REF!</v>
      </c>
      <c r="BO1408" s="118" t="s">
        <v>887</v>
      </c>
      <c r="BP1408" s="118" t="s">
        <v>928</v>
      </c>
      <c r="BQ1408" s="118" t="s">
        <v>4647</v>
      </c>
      <c r="BW1408" s="118" t="s">
        <v>887</v>
      </c>
      <c r="BX1408" s="118" t="s">
        <v>928</v>
      </c>
      <c r="BY1408" s="118" t="s">
        <v>4647</v>
      </c>
    </row>
    <row r="1409" spans="53:77" x14ac:dyDescent="0.3">
      <c r="BA1409" s="169" t="e">
        <f>VLOOKUP(D1409,#REF!, 2,FALSE)</f>
        <v>#REF!</v>
      </c>
      <c r="BO1409" s="118" t="s">
        <v>4648</v>
      </c>
      <c r="BP1409" s="118" t="s">
        <v>1342</v>
      </c>
      <c r="BQ1409" s="118" t="s">
        <v>4649</v>
      </c>
      <c r="BW1409" s="118" t="s">
        <v>4648</v>
      </c>
      <c r="BX1409" s="118" t="s">
        <v>1342</v>
      </c>
      <c r="BY1409" s="118" t="s">
        <v>4649</v>
      </c>
    </row>
    <row r="1410" spans="53:77" x14ac:dyDescent="0.3">
      <c r="BA1410" s="169" t="e">
        <f>VLOOKUP(D1410,#REF!, 2,FALSE)</f>
        <v>#REF!</v>
      </c>
      <c r="BO1410" s="118" t="s">
        <v>4650</v>
      </c>
      <c r="BP1410" s="118" t="s">
        <v>715</v>
      </c>
      <c r="BQ1410" s="118" t="s">
        <v>4651</v>
      </c>
      <c r="BW1410" s="118" t="s">
        <v>4650</v>
      </c>
      <c r="BX1410" s="118" t="s">
        <v>715</v>
      </c>
      <c r="BY1410" s="118" t="s">
        <v>4651</v>
      </c>
    </row>
    <row r="1411" spans="53:77" x14ac:dyDescent="0.3">
      <c r="BA1411" s="169" t="e">
        <f>VLOOKUP(D1411,#REF!, 2,FALSE)</f>
        <v>#REF!</v>
      </c>
      <c r="BO1411" s="118" t="s">
        <v>888</v>
      </c>
      <c r="BP1411" s="118" t="s">
        <v>625</v>
      </c>
      <c r="BQ1411" s="118" t="s">
        <v>4652</v>
      </c>
      <c r="BW1411" s="118" t="s">
        <v>888</v>
      </c>
      <c r="BX1411" s="118" t="s">
        <v>625</v>
      </c>
      <c r="BY1411" s="118" t="s">
        <v>4652</v>
      </c>
    </row>
    <row r="1412" spans="53:77" x14ac:dyDescent="0.3">
      <c r="BA1412" s="169" t="e">
        <f>VLOOKUP(D1412,#REF!, 2,FALSE)</f>
        <v>#REF!</v>
      </c>
      <c r="BO1412" s="118" t="s">
        <v>4653</v>
      </c>
      <c r="BP1412" s="118" t="s">
        <v>928</v>
      </c>
      <c r="BQ1412" s="118" t="s">
        <v>4654</v>
      </c>
      <c r="BW1412" s="118" t="s">
        <v>4653</v>
      </c>
      <c r="BX1412" s="118" t="s">
        <v>928</v>
      </c>
      <c r="BY1412" s="118" t="s">
        <v>4654</v>
      </c>
    </row>
    <row r="1413" spans="53:77" x14ac:dyDescent="0.3">
      <c r="BA1413" s="169" t="e">
        <f>VLOOKUP(D1413,#REF!, 2,FALSE)</f>
        <v>#REF!</v>
      </c>
      <c r="BO1413" s="118" t="s">
        <v>4655</v>
      </c>
      <c r="BP1413" s="118" t="s">
        <v>657</v>
      </c>
      <c r="BQ1413" s="118" t="s">
        <v>4656</v>
      </c>
      <c r="BW1413" s="118" t="s">
        <v>4655</v>
      </c>
      <c r="BX1413" s="118" t="s">
        <v>657</v>
      </c>
      <c r="BY1413" s="118" t="s">
        <v>4656</v>
      </c>
    </row>
    <row r="1414" spans="53:77" x14ac:dyDescent="0.3">
      <c r="BA1414" s="169" t="e">
        <f>VLOOKUP(D1414,#REF!, 2,FALSE)</f>
        <v>#REF!</v>
      </c>
      <c r="BO1414" s="118" t="s">
        <v>889</v>
      </c>
      <c r="BP1414" s="118" t="s">
        <v>928</v>
      </c>
      <c r="BQ1414" s="118" t="s">
        <v>4657</v>
      </c>
      <c r="BW1414" s="118" t="s">
        <v>889</v>
      </c>
      <c r="BX1414" s="118" t="s">
        <v>928</v>
      </c>
      <c r="BY1414" s="118" t="s">
        <v>4657</v>
      </c>
    </row>
    <row r="1415" spans="53:77" x14ac:dyDescent="0.3">
      <c r="BA1415" s="169" t="e">
        <f>VLOOKUP(D1415,#REF!, 2,FALSE)</f>
        <v>#REF!</v>
      </c>
      <c r="BO1415" s="118" t="s">
        <v>4658</v>
      </c>
      <c r="BP1415" s="118" t="s">
        <v>1272</v>
      </c>
      <c r="BQ1415" s="118" t="s">
        <v>4659</v>
      </c>
      <c r="BW1415" s="118" t="s">
        <v>4658</v>
      </c>
      <c r="BX1415" s="118" t="s">
        <v>1272</v>
      </c>
      <c r="BY1415" s="118" t="s">
        <v>4659</v>
      </c>
    </row>
    <row r="1416" spans="53:77" x14ac:dyDescent="0.3">
      <c r="BA1416" s="169" t="e">
        <f>VLOOKUP(D1416,#REF!, 2,FALSE)</f>
        <v>#REF!</v>
      </c>
      <c r="BO1416" s="118" t="s">
        <v>4660</v>
      </c>
      <c r="BP1416" s="118" t="s">
        <v>655</v>
      </c>
      <c r="BQ1416" s="118" t="s">
        <v>4661</v>
      </c>
      <c r="BW1416" s="118" t="s">
        <v>4660</v>
      </c>
      <c r="BX1416" s="118" t="s">
        <v>655</v>
      </c>
      <c r="BY1416" s="118" t="s">
        <v>4661</v>
      </c>
    </row>
    <row r="1417" spans="53:77" x14ac:dyDescent="0.3">
      <c r="BA1417" s="169" t="e">
        <f>VLOOKUP(D1417,#REF!, 2,FALSE)</f>
        <v>#REF!</v>
      </c>
      <c r="BO1417" s="118" t="s">
        <v>890</v>
      </c>
      <c r="BP1417" s="118" t="s">
        <v>628</v>
      </c>
      <c r="BQ1417" s="118" t="s">
        <v>2983</v>
      </c>
      <c r="BW1417" s="118" t="s">
        <v>890</v>
      </c>
      <c r="BX1417" s="118" t="s">
        <v>628</v>
      </c>
      <c r="BY1417" s="118" t="s">
        <v>2983</v>
      </c>
    </row>
    <row r="1418" spans="53:77" x14ac:dyDescent="0.3">
      <c r="BA1418" s="169" t="e">
        <f>VLOOKUP(D1418,#REF!, 2,FALSE)</f>
        <v>#REF!</v>
      </c>
      <c r="BO1418" s="118" t="s">
        <v>74</v>
      </c>
      <c r="BP1418" s="118" t="s">
        <v>3197</v>
      </c>
      <c r="BQ1418" s="118" t="s">
        <v>851</v>
      </c>
      <c r="BW1418" s="118" t="s">
        <v>74</v>
      </c>
      <c r="BX1418" s="118" t="s">
        <v>3197</v>
      </c>
      <c r="BY1418" s="118" t="s">
        <v>851</v>
      </c>
    </row>
    <row r="1419" spans="53:77" x14ac:dyDescent="0.3">
      <c r="BA1419" s="169" t="e">
        <f>VLOOKUP(D1419,#REF!, 2,FALSE)</f>
        <v>#REF!</v>
      </c>
      <c r="BO1419" s="118" t="s">
        <v>4663</v>
      </c>
      <c r="BP1419" s="118" t="s">
        <v>1342</v>
      </c>
      <c r="BQ1419" s="118" t="s">
        <v>4664</v>
      </c>
      <c r="BW1419" s="118" t="s">
        <v>4663</v>
      </c>
      <c r="BX1419" s="118" t="s">
        <v>1342</v>
      </c>
      <c r="BY1419" s="118" t="s">
        <v>4664</v>
      </c>
    </row>
    <row r="1420" spans="53:77" x14ac:dyDescent="0.3">
      <c r="BA1420" s="169" t="e">
        <f>VLOOKUP(D1420,#REF!, 2,FALSE)</f>
        <v>#REF!</v>
      </c>
      <c r="BO1420" s="118" t="s">
        <v>891</v>
      </c>
      <c r="BP1420" s="118" t="s">
        <v>2983</v>
      </c>
      <c r="BQ1420" s="118" t="s">
        <v>2983</v>
      </c>
      <c r="BW1420" s="118" t="s">
        <v>891</v>
      </c>
      <c r="BX1420" s="118" t="s">
        <v>2983</v>
      </c>
      <c r="BY1420" s="118" t="s">
        <v>2983</v>
      </c>
    </row>
    <row r="1421" spans="53:77" x14ac:dyDescent="0.3">
      <c r="BA1421" s="169" t="e">
        <f>VLOOKUP(D1421,#REF!, 2,FALSE)</f>
        <v>#REF!</v>
      </c>
      <c r="BO1421" s="118" t="s">
        <v>4665</v>
      </c>
      <c r="BP1421" s="118" t="s">
        <v>1139</v>
      </c>
      <c r="BQ1421" s="118" t="s">
        <v>2983</v>
      </c>
      <c r="BW1421" s="118" t="s">
        <v>4665</v>
      </c>
      <c r="BX1421" s="118" t="s">
        <v>1139</v>
      </c>
      <c r="BY1421" s="118" t="s">
        <v>2983</v>
      </c>
    </row>
    <row r="1422" spans="53:77" x14ac:dyDescent="0.3">
      <c r="BA1422" s="169" t="e">
        <f>VLOOKUP(D1422,#REF!, 2,FALSE)</f>
        <v>#REF!</v>
      </c>
      <c r="BO1422" s="118" t="s">
        <v>4666</v>
      </c>
      <c r="BP1422" s="118" t="s">
        <v>3000</v>
      </c>
      <c r="BQ1422" s="118" t="s">
        <v>4260</v>
      </c>
      <c r="BW1422" s="118" t="s">
        <v>4666</v>
      </c>
      <c r="BX1422" s="118" t="s">
        <v>3000</v>
      </c>
      <c r="BY1422" s="118" t="s">
        <v>4260</v>
      </c>
    </row>
    <row r="1423" spans="53:77" x14ac:dyDescent="0.3">
      <c r="BA1423" s="169" t="e">
        <f>VLOOKUP(D1423,#REF!, 2,FALSE)</f>
        <v>#REF!</v>
      </c>
      <c r="BO1423" s="118" t="s">
        <v>4667</v>
      </c>
      <c r="BP1423" s="118" t="s">
        <v>3197</v>
      </c>
      <c r="BQ1423" s="118" t="s">
        <v>2365</v>
      </c>
      <c r="BW1423" s="118" t="s">
        <v>4667</v>
      </c>
      <c r="BX1423" s="118" t="s">
        <v>3197</v>
      </c>
      <c r="BY1423" s="118" t="s">
        <v>2365</v>
      </c>
    </row>
    <row r="1424" spans="53:77" x14ac:dyDescent="0.3">
      <c r="BA1424" s="169" t="e">
        <f>VLOOKUP(D1424,#REF!, 2,FALSE)</f>
        <v>#REF!</v>
      </c>
      <c r="BO1424" s="118" t="s">
        <v>4668</v>
      </c>
      <c r="BP1424" s="118" t="s">
        <v>1139</v>
      </c>
      <c r="BQ1424" s="118" t="s">
        <v>2509</v>
      </c>
      <c r="BW1424" s="118" t="s">
        <v>4668</v>
      </c>
      <c r="BX1424" s="118" t="s">
        <v>1139</v>
      </c>
      <c r="BY1424" s="118" t="s">
        <v>2509</v>
      </c>
    </row>
    <row r="1425" spans="53:77" x14ac:dyDescent="0.3">
      <c r="BA1425" s="169" t="e">
        <f>VLOOKUP(D1425,#REF!, 2,FALSE)</f>
        <v>#REF!</v>
      </c>
      <c r="BO1425" s="118" t="s">
        <v>4669</v>
      </c>
      <c r="BP1425" s="118" t="s">
        <v>1139</v>
      </c>
      <c r="BQ1425" s="118" t="s">
        <v>4670</v>
      </c>
      <c r="BW1425" s="118" t="s">
        <v>4669</v>
      </c>
      <c r="BX1425" s="118" t="s">
        <v>1139</v>
      </c>
      <c r="BY1425" s="118" t="s">
        <v>4670</v>
      </c>
    </row>
    <row r="1426" spans="53:77" x14ac:dyDescent="0.3">
      <c r="BA1426" s="169" t="e">
        <f>VLOOKUP(D1426,#REF!, 2,FALSE)</f>
        <v>#REF!</v>
      </c>
      <c r="BO1426" s="118" t="s">
        <v>4671</v>
      </c>
      <c r="BP1426" s="118" t="s">
        <v>1342</v>
      </c>
      <c r="BQ1426" s="118" t="s">
        <v>3270</v>
      </c>
      <c r="BW1426" s="118" t="s">
        <v>4671</v>
      </c>
      <c r="BX1426" s="118" t="s">
        <v>1342</v>
      </c>
      <c r="BY1426" s="118" t="s">
        <v>3270</v>
      </c>
    </row>
    <row r="1427" spans="53:77" x14ac:dyDescent="0.3">
      <c r="BA1427" s="169" t="e">
        <f>VLOOKUP(D1427,#REF!, 2,FALSE)</f>
        <v>#REF!</v>
      </c>
      <c r="BO1427" s="118" t="s">
        <v>4673</v>
      </c>
      <c r="BP1427" s="118" t="s">
        <v>3243</v>
      </c>
      <c r="BQ1427" s="118" t="s">
        <v>1741</v>
      </c>
      <c r="BW1427" s="118" t="s">
        <v>4673</v>
      </c>
      <c r="BX1427" s="118" t="s">
        <v>3243</v>
      </c>
      <c r="BY1427" s="118" t="s">
        <v>1741</v>
      </c>
    </row>
    <row r="1428" spans="53:77" x14ac:dyDescent="0.3">
      <c r="BA1428" s="169" t="e">
        <f>VLOOKUP(D1428,#REF!, 2,FALSE)</f>
        <v>#REF!</v>
      </c>
      <c r="BO1428" s="118" t="s">
        <v>4674</v>
      </c>
      <c r="BP1428" s="118" t="s">
        <v>1342</v>
      </c>
      <c r="BQ1428" s="118" t="s">
        <v>4676</v>
      </c>
      <c r="BW1428" s="118" t="s">
        <v>4674</v>
      </c>
      <c r="BX1428" s="118" t="s">
        <v>1342</v>
      </c>
      <c r="BY1428" s="118" t="s">
        <v>4676</v>
      </c>
    </row>
    <row r="1429" spans="53:77" x14ac:dyDescent="0.3">
      <c r="BA1429" s="169" t="e">
        <f>VLOOKUP(D1429,#REF!, 2,FALSE)</f>
        <v>#REF!</v>
      </c>
      <c r="BO1429" s="118" t="s">
        <v>892</v>
      </c>
      <c r="BP1429" s="118" t="s">
        <v>3197</v>
      </c>
      <c r="BQ1429" s="118" t="s">
        <v>4677</v>
      </c>
      <c r="BW1429" s="118" t="s">
        <v>892</v>
      </c>
      <c r="BX1429" s="118" t="s">
        <v>3197</v>
      </c>
      <c r="BY1429" s="118" t="s">
        <v>4677</v>
      </c>
    </row>
    <row r="1430" spans="53:77" x14ac:dyDescent="0.3">
      <c r="BA1430" s="169" t="e">
        <f>VLOOKUP(D1430,#REF!, 2,FALSE)</f>
        <v>#REF!</v>
      </c>
      <c r="BO1430" s="118" t="s">
        <v>4678</v>
      </c>
      <c r="BP1430" s="118" t="s">
        <v>667</v>
      </c>
      <c r="BQ1430" s="118" t="s">
        <v>4679</v>
      </c>
      <c r="BW1430" s="118" t="s">
        <v>4678</v>
      </c>
      <c r="BX1430" s="118" t="s">
        <v>667</v>
      </c>
      <c r="BY1430" s="118" t="s">
        <v>4679</v>
      </c>
    </row>
    <row r="1431" spans="53:77" x14ac:dyDescent="0.3">
      <c r="BA1431" s="169" t="e">
        <f>VLOOKUP(D1431,#REF!, 2,FALSE)</f>
        <v>#REF!</v>
      </c>
      <c r="BO1431" s="118" t="s">
        <v>4680</v>
      </c>
      <c r="BP1431" s="118" t="s">
        <v>3197</v>
      </c>
      <c r="BQ1431" s="118" t="s">
        <v>4681</v>
      </c>
      <c r="BW1431" s="118" t="s">
        <v>4680</v>
      </c>
      <c r="BX1431" s="118" t="s">
        <v>3197</v>
      </c>
      <c r="BY1431" s="118" t="s">
        <v>4681</v>
      </c>
    </row>
    <row r="1432" spans="53:77" x14ac:dyDescent="0.3">
      <c r="BA1432" s="169" t="e">
        <f>VLOOKUP(D1432,#REF!, 2,FALSE)</f>
        <v>#REF!</v>
      </c>
      <c r="BO1432" s="118" t="s">
        <v>4682</v>
      </c>
      <c r="BP1432" s="118" t="s">
        <v>705</v>
      </c>
      <c r="BQ1432" s="118" t="s">
        <v>4683</v>
      </c>
      <c r="BW1432" s="118" t="s">
        <v>4682</v>
      </c>
      <c r="BX1432" s="118" t="s">
        <v>705</v>
      </c>
      <c r="BY1432" s="118" t="s">
        <v>4683</v>
      </c>
    </row>
    <row r="1433" spans="53:77" x14ac:dyDescent="0.3">
      <c r="BA1433" s="169" t="e">
        <f>VLOOKUP(D1433,#REF!, 2,FALSE)</f>
        <v>#REF!</v>
      </c>
      <c r="BO1433" s="118" t="s">
        <v>4684</v>
      </c>
      <c r="BP1433" s="118" t="s">
        <v>3197</v>
      </c>
      <c r="BQ1433" s="118" t="s">
        <v>4685</v>
      </c>
      <c r="BW1433" s="118" t="s">
        <v>4684</v>
      </c>
      <c r="BX1433" s="118" t="s">
        <v>3197</v>
      </c>
      <c r="BY1433" s="118" t="s">
        <v>4685</v>
      </c>
    </row>
    <row r="1434" spans="53:77" x14ac:dyDescent="0.3">
      <c r="BA1434" s="169" t="e">
        <f>VLOOKUP(D1434,#REF!, 2,FALSE)</f>
        <v>#REF!</v>
      </c>
      <c r="BO1434" s="118" t="s">
        <v>4686</v>
      </c>
      <c r="BP1434" s="118" t="s">
        <v>1342</v>
      </c>
      <c r="BQ1434" s="118" t="s">
        <v>4688</v>
      </c>
      <c r="BW1434" s="118" t="s">
        <v>4686</v>
      </c>
      <c r="BX1434" s="118" t="s">
        <v>1342</v>
      </c>
      <c r="BY1434" s="118" t="s">
        <v>4688</v>
      </c>
    </row>
    <row r="1435" spans="53:77" x14ac:dyDescent="0.3">
      <c r="BA1435" s="169" t="e">
        <f>VLOOKUP(D1435,#REF!, 2,FALSE)</f>
        <v>#REF!</v>
      </c>
      <c r="BO1435" s="118" t="s">
        <v>4689</v>
      </c>
      <c r="BP1435" s="118" t="s">
        <v>3243</v>
      </c>
      <c r="BQ1435" s="118" t="s">
        <v>4690</v>
      </c>
      <c r="BW1435" s="118" t="s">
        <v>4689</v>
      </c>
      <c r="BX1435" s="118" t="s">
        <v>3243</v>
      </c>
      <c r="BY1435" s="118" t="s">
        <v>4690</v>
      </c>
    </row>
    <row r="1436" spans="53:77" x14ac:dyDescent="0.3">
      <c r="BA1436" s="169" t="e">
        <f>VLOOKUP(D1436,#REF!, 2,FALSE)</f>
        <v>#REF!</v>
      </c>
      <c r="BO1436" s="118" t="s">
        <v>4691</v>
      </c>
      <c r="BP1436" s="118" t="s">
        <v>3003</v>
      </c>
      <c r="BQ1436" s="118" t="s">
        <v>4395</v>
      </c>
      <c r="BW1436" s="118" t="s">
        <v>4691</v>
      </c>
      <c r="BX1436" s="118" t="s">
        <v>3003</v>
      </c>
      <c r="BY1436" s="118" t="s">
        <v>4395</v>
      </c>
    </row>
    <row r="1437" spans="53:77" x14ac:dyDescent="0.3">
      <c r="BA1437" s="169" t="e">
        <f>VLOOKUP(D1437,#REF!, 2,FALSE)</f>
        <v>#REF!</v>
      </c>
      <c r="BO1437" s="118" t="s">
        <v>4692</v>
      </c>
      <c r="BP1437" s="118" t="s">
        <v>1342</v>
      </c>
      <c r="BQ1437" s="118" t="s">
        <v>3343</v>
      </c>
      <c r="BW1437" s="118" t="s">
        <v>4692</v>
      </c>
      <c r="BX1437" s="118" t="s">
        <v>1342</v>
      </c>
      <c r="BY1437" s="118" t="s">
        <v>3343</v>
      </c>
    </row>
    <row r="1438" spans="53:77" x14ac:dyDescent="0.3">
      <c r="BA1438" s="169" t="e">
        <f>VLOOKUP(D1438,#REF!, 2,FALSE)</f>
        <v>#REF!</v>
      </c>
      <c r="BO1438" s="118" t="s">
        <v>4693</v>
      </c>
      <c r="BP1438" s="118" t="s">
        <v>1342</v>
      </c>
      <c r="BQ1438" s="118" t="s">
        <v>4694</v>
      </c>
      <c r="BW1438" s="118" t="s">
        <v>4693</v>
      </c>
      <c r="BX1438" s="118" t="s">
        <v>1342</v>
      </c>
      <c r="BY1438" s="118" t="s">
        <v>4694</v>
      </c>
    </row>
    <row r="1439" spans="53:77" x14ac:dyDescent="0.3">
      <c r="BA1439" s="169" t="e">
        <f>VLOOKUP(D1439,#REF!, 2,FALSE)</f>
        <v>#REF!</v>
      </c>
      <c r="BO1439" s="118" t="s">
        <v>4695</v>
      </c>
      <c r="BP1439" s="118" t="s">
        <v>1139</v>
      </c>
      <c r="BQ1439" s="118" t="s">
        <v>4696</v>
      </c>
      <c r="BW1439" s="118" t="s">
        <v>4695</v>
      </c>
      <c r="BX1439" s="118" t="s">
        <v>1139</v>
      </c>
      <c r="BY1439" s="118" t="s">
        <v>4696</v>
      </c>
    </row>
    <row r="1440" spans="53:77" x14ac:dyDescent="0.3">
      <c r="BA1440" s="169" t="e">
        <f>VLOOKUP(D1440,#REF!, 2,FALSE)</f>
        <v>#REF!</v>
      </c>
      <c r="BO1440" s="118" t="s">
        <v>4697</v>
      </c>
      <c r="BP1440" s="118" t="s">
        <v>3197</v>
      </c>
      <c r="BQ1440" s="118" t="s">
        <v>3639</v>
      </c>
      <c r="BW1440" s="118" t="s">
        <v>4697</v>
      </c>
      <c r="BX1440" s="118" t="s">
        <v>3197</v>
      </c>
      <c r="BY1440" s="118" t="s">
        <v>3639</v>
      </c>
    </row>
    <row r="1441" spans="53:77" x14ac:dyDescent="0.3">
      <c r="BA1441" s="169" t="e">
        <f>VLOOKUP(D1441,#REF!, 2,FALSE)</f>
        <v>#REF!</v>
      </c>
      <c r="BO1441" s="118" t="s">
        <v>893</v>
      </c>
      <c r="BP1441" s="118" t="s">
        <v>3197</v>
      </c>
      <c r="BQ1441" s="118" t="s">
        <v>4698</v>
      </c>
      <c r="BW1441" s="118" t="s">
        <v>893</v>
      </c>
      <c r="BX1441" s="118" t="s">
        <v>3197</v>
      </c>
      <c r="BY1441" s="118" t="s">
        <v>4698</v>
      </c>
    </row>
    <row r="1442" spans="53:77" x14ac:dyDescent="0.3">
      <c r="BA1442" s="169" t="e">
        <f>VLOOKUP(D1442,#REF!, 2,FALSE)</f>
        <v>#REF!</v>
      </c>
      <c r="BO1442" s="118" t="s">
        <v>4699</v>
      </c>
      <c r="BP1442" s="118" t="s">
        <v>2979</v>
      </c>
      <c r="BQ1442" s="118" t="s">
        <v>2988</v>
      </c>
      <c r="BW1442" s="118" t="s">
        <v>4699</v>
      </c>
      <c r="BX1442" s="118" t="s">
        <v>2979</v>
      </c>
      <c r="BY1442" s="118" t="s">
        <v>2988</v>
      </c>
    </row>
    <row r="1443" spans="53:77" x14ac:dyDescent="0.3">
      <c r="BA1443" s="169" t="e">
        <f>VLOOKUP(D1443,#REF!, 2,FALSE)</f>
        <v>#REF!</v>
      </c>
      <c r="BO1443" s="118" t="s">
        <v>118</v>
      </c>
      <c r="BP1443" s="118" t="s">
        <v>705</v>
      </c>
      <c r="BQ1443" s="118" t="s">
        <v>4590</v>
      </c>
      <c r="BW1443" s="118" t="s">
        <v>118</v>
      </c>
      <c r="BX1443" s="118" t="s">
        <v>705</v>
      </c>
      <c r="BY1443" s="118" t="s">
        <v>4590</v>
      </c>
    </row>
    <row r="1444" spans="53:77" x14ac:dyDescent="0.3">
      <c r="BA1444" s="169" t="e">
        <f>VLOOKUP(D1444,#REF!, 2,FALSE)</f>
        <v>#REF!</v>
      </c>
      <c r="BO1444" s="118" t="s">
        <v>4701</v>
      </c>
      <c r="BP1444" s="118" t="s">
        <v>658</v>
      </c>
      <c r="BQ1444" s="118" t="s">
        <v>4702</v>
      </c>
      <c r="BW1444" s="118" t="s">
        <v>4701</v>
      </c>
      <c r="BX1444" s="118" t="s">
        <v>658</v>
      </c>
      <c r="BY1444" s="118" t="s">
        <v>4702</v>
      </c>
    </row>
    <row r="1445" spans="53:77" x14ac:dyDescent="0.3">
      <c r="BA1445" s="169" t="e">
        <f>VLOOKUP(D1445,#REF!, 2,FALSE)</f>
        <v>#REF!</v>
      </c>
      <c r="BO1445" s="118" t="s">
        <v>4704</v>
      </c>
      <c r="BP1445" s="118" t="s">
        <v>613</v>
      </c>
      <c r="BQ1445" s="118" t="s">
        <v>4705</v>
      </c>
      <c r="BW1445" s="118" t="s">
        <v>4704</v>
      </c>
      <c r="BX1445" s="118" t="s">
        <v>613</v>
      </c>
      <c r="BY1445" s="118" t="s">
        <v>4705</v>
      </c>
    </row>
    <row r="1446" spans="53:77" x14ac:dyDescent="0.3">
      <c r="BA1446" s="169" t="e">
        <f>VLOOKUP(D1446,#REF!, 2,FALSE)</f>
        <v>#REF!</v>
      </c>
      <c r="BO1446" s="118" t="s">
        <v>4706</v>
      </c>
      <c r="BP1446" s="118" t="s">
        <v>2979</v>
      </c>
      <c r="BQ1446" s="118" t="s">
        <v>4708</v>
      </c>
      <c r="BW1446" s="118" t="s">
        <v>4706</v>
      </c>
      <c r="BX1446" s="118" t="s">
        <v>2979</v>
      </c>
      <c r="BY1446" s="118" t="s">
        <v>4708</v>
      </c>
    </row>
    <row r="1447" spans="53:77" x14ac:dyDescent="0.3">
      <c r="BA1447" s="169" t="e">
        <f>VLOOKUP(D1447,#REF!, 2,FALSE)</f>
        <v>#REF!</v>
      </c>
      <c r="BO1447" s="118" t="s">
        <v>4711</v>
      </c>
      <c r="BP1447" s="118" t="s">
        <v>662</v>
      </c>
      <c r="BQ1447" s="118" t="s">
        <v>4712</v>
      </c>
      <c r="BW1447" s="118" t="s">
        <v>4711</v>
      </c>
      <c r="BX1447" s="118" t="s">
        <v>662</v>
      </c>
      <c r="BY1447" s="118" t="s">
        <v>4712</v>
      </c>
    </row>
    <row r="1448" spans="53:77" x14ac:dyDescent="0.3">
      <c r="BA1448" s="169" t="e">
        <f>VLOOKUP(D1448,#REF!, 2,FALSE)</f>
        <v>#REF!</v>
      </c>
      <c r="BO1448" s="118" t="s">
        <v>4713</v>
      </c>
      <c r="BP1448" s="118" t="s">
        <v>1070</v>
      </c>
      <c r="BQ1448" s="118" t="s">
        <v>4714</v>
      </c>
      <c r="BW1448" s="118" t="s">
        <v>4713</v>
      </c>
      <c r="BX1448" s="118" t="s">
        <v>1070</v>
      </c>
      <c r="BY1448" s="118" t="s">
        <v>4714</v>
      </c>
    </row>
    <row r="1449" spans="53:77" x14ac:dyDescent="0.3">
      <c r="BA1449" s="169" t="e">
        <f>VLOOKUP(D1449,#REF!, 2,FALSE)</f>
        <v>#REF!</v>
      </c>
      <c r="BO1449" s="118" t="s">
        <v>4715</v>
      </c>
      <c r="BP1449" s="118" t="s">
        <v>667</v>
      </c>
      <c r="BQ1449" s="118" t="s">
        <v>4716</v>
      </c>
      <c r="BW1449" s="118" t="s">
        <v>4715</v>
      </c>
      <c r="BX1449" s="118" t="s">
        <v>667</v>
      </c>
      <c r="BY1449" s="118" t="s">
        <v>4716</v>
      </c>
    </row>
    <row r="1450" spans="53:77" x14ac:dyDescent="0.3">
      <c r="BA1450" s="169" t="e">
        <f>VLOOKUP(D1450,#REF!, 2,FALSE)</f>
        <v>#REF!</v>
      </c>
      <c r="BO1450" s="118" t="s">
        <v>4717</v>
      </c>
      <c r="BP1450" s="118" t="s">
        <v>667</v>
      </c>
      <c r="BQ1450" s="118" t="s">
        <v>4718</v>
      </c>
      <c r="BW1450" s="118" t="s">
        <v>4717</v>
      </c>
      <c r="BX1450" s="118" t="s">
        <v>667</v>
      </c>
      <c r="BY1450" s="118" t="s">
        <v>4718</v>
      </c>
    </row>
    <row r="1451" spans="53:77" x14ac:dyDescent="0.3">
      <c r="BA1451" s="169" t="e">
        <f>VLOOKUP(D1451,#REF!, 2,FALSE)</f>
        <v>#REF!</v>
      </c>
      <c r="BO1451" s="118" t="s">
        <v>4719</v>
      </c>
      <c r="BP1451" s="118" t="s">
        <v>662</v>
      </c>
      <c r="BQ1451" s="118" t="s">
        <v>4721</v>
      </c>
      <c r="BW1451" s="118" t="s">
        <v>4719</v>
      </c>
      <c r="BX1451" s="118" t="s">
        <v>662</v>
      </c>
      <c r="BY1451" s="118" t="s">
        <v>4721</v>
      </c>
    </row>
    <row r="1452" spans="53:77" x14ac:dyDescent="0.3">
      <c r="BA1452" s="169" t="e">
        <f>VLOOKUP(D1452,#REF!, 2,FALSE)</f>
        <v>#REF!</v>
      </c>
      <c r="BO1452" s="118" t="s">
        <v>4723</v>
      </c>
      <c r="BP1452" s="118" t="s">
        <v>852</v>
      </c>
      <c r="BQ1452" s="118" t="s">
        <v>3528</v>
      </c>
      <c r="BW1452" s="118" t="s">
        <v>4723</v>
      </c>
      <c r="BX1452" s="118" t="s">
        <v>852</v>
      </c>
      <c r="BY1452" s="118" t="s">
        <v>3528</v>
      </c>
    </row>
    <row r="1453" spans="53:77" x14ac:dyDescent="0.3">
      <c r="BA1453" s="169" t="e">
        <f>VLOOKUP(D1453,#REF!, 2,FALSE)</f>
        <v>#REF!</v>
      </c>
      <c r="BO1453" s="118" t="s">
        <v>4726</v>
      </c>
      <c r="BP1453" s="118" t="s">
        <v>639</v>
      </c>
      <c r="BQ1453" s="118" t="s">
        <v>4727</v>
      </c>
      <c r="BW1453" s="118" t="s">
        <v>4726</v>
      </c>
      <c r="BX1453" s="118" t="s">
        <v>639</v>
      </c>
      <c r="BY1453" s="118" t="s">
        <v>4727</v>
      </c>
    </row>
    <row r="1454" spans="53:77" x14ac:dyDescent="0.3">
      <c r="BA1454" s="169" t="e">
        <f>VLOOKUP(D1454,#REF!, 2,FALSE)</f>
        <v>#REF!</v>
      </c>
      <c r="BO1454" s="118" t="s">
        <v>4728</v>
      </c>
      <c r="BP1454" s="118" t="s">
        <v>1013</v>
      </c>
      <c r="BQ1454" s="118" t="s">
        <v>4730</v>
      </c>
      <c r="BW1454" s="118" t="s">
        <v>4728</v>
      </c>
      <c r="BX1454" s="118" t="s">
        <v>1013</v>
      </c>
      <c r="BY1454" s="118" t="s">
        <v>4730</v>
      </c>
    </row>
    <row r="1455" spans="53:77" x14ac:dyDescent="0.3">
      <c r="BA1455" s="169" t="e">
        <f>VLOOKUP(D1455,#REF!, 2,FALSE)</f>
        <v>#REF!</v>
      </c>
      <c r="BO1455" s="118" t="s">
        <v>4731</v>
      </c>
      <c r="BP1455" s="118" t="s">
        <v>3026</v>
      </c>
      <c r="BQ1455" s="118" t="s">
        <v>784</v>
      </c>
      <c r="BW1455" s="118" t="s">
        <v>4731</v>
      </c>
      <c r="BX1455" s="118" t="s">
        <v>3026</v>
      </c>
      <c r="BY1455" s="118" t="s">
        <v>784</v>
      </c>
    </row>
    <row r="1456" spans="53:77" x14ac:dyDescent="0.3">
      <c r="BA1456" s="169" t="e">
        <f>VLOOKUP(D1456,#REF!, 2,FALSE)</f>
        <v>#REF!</v>
      </c>
      <c r="BO1456" s="118" t="s">
        <v>894</v>
      </c>
      <c r="BP1456" s="118" t="s">
        <v>3197</v>
      </c>
      <c r="BQ1456" s="118" t="s">
        <v>4732</v>
      </c>
      <c r="BW1456" s="118" t="s">
        <v>894</v>
      </c>
      <c r="BX1456" s="118" t="s">
        <v>3197</v>
      </c>
      <c r="BY1456" s="118" t="s">
        <v>4732</v>
      </c>
    </row>
    <row r="1457" spans="53:77" x14ac:dyDescent="0.3">
      <c r="BA1457" s="169" t="e">
        <f>VLOOKUP(D1457,#REF!, 2,FALSE)</f>
        <v>#REF!</v>
      </c>
      <c r="BO1457" s="118" t="s">
        <v>4733</v>
      </c>
      <c r="BP1457" s="118" t="s">
        <v>780</v>
      </c>
      <c r="BQ1457" s="118" t="s">
        <v>4735</v>
      </c>
      <c r="BW1457" s="118" t="s">
        <v>4733</v>
      </c>
      <c r="BX1457" s="118" t="s">
        <v>780</v>
      </c>
      <c r="BY1457" s="118" t="s">
        <v>4735</v>
      </c>
    </row>
    <row r="1458" spans="53:77" x14ac:dyDescent="0.3">
      <c r="BA1458" s="169" t="e">
        <f>VLOOKUP(D1458,#REF!, 2,FALSE)</f>
        <v>#REF!</v>
      </c>
      <c r="BO1458" s="118" t="s">
        <v>4736</v>
      </c>
      <c r="BP1458" s="118" t="s">
        <v>719</v>
      </c>
      <c r="BQ1458" s="118" t="s">
        <v>3794</v>
      </c>
      <c r="BW1458" s="118" t="s">
        <v>4736</v>
      </c>
      <c r="BX1458" s="118" t="s">
        <v>719</v>
      </c>
      <c r="BY1458" s="118" t="s">
        <v>3794</v>
      </c>
    </row>
    <row r="1459" spans="53:77" x14ac:dyDescent="0.3">
      <c r="BA1459" s="169" t="e">
        <f>VLOOKUP(D1459,#REF!, 2,FALSE)</f>
        <v>#REF!</v>
      </c>
      <c r="BO1459" s="118" t="s">
        <v>4737</v>
      </c>
      <c r="BP1459" s="118" t="s">
        <v>637</v>
      </c>
      <c r="BQ1459" s="118" t="s">
        <v>2983</v>
      </c>
      <c r="BW1459" s="118" t="s">
        <v>4737</v>
      </c>
      <c r="BX1459" s="118" t="s">
        <v>637</v>
      </c>
      <c r="BY1459" s="118" t="s">
        <v>2983</v>
      </c>
    </row>
    <row r="1460" spans="53:77" x14ac:dyDescent="0.3">
      <c r="BA1460" s="169" t="e">
        <f>VLOOKUP(D1460,#REF!, 2,FALSE)</f>
        <v>#REF!</v>
      </c>
      <c r="BO1460" s="118" t="s">
        <v>4739</v>
      </c>
      <c r="BP1460" s="118" t="s">
        <v>942</v>
      </c>
      <c r="BQ1460" s="118" t="s">
        <v>4741</v>
      </c>
      <c r="BW1460" s="118" t="s">
        <v>4739</v>
      </c>
      <c r="BX1460" s="118" t="s">
        <v>942</v>
      </c>
      <c r="BY1460" s="118" t="s">
        <v>4741</v>
      </c>
    </row>
    <row r="1461" spans="53:77" x14ac:dyDescent="0.3">
      <c r="BA1461" s="169" t="e">
        <f>VLOOKUP(D1461,#REF!, 2,FALSE)</f>
        <v>#REF!</v>
      </c>
      <c r="BO1461" s="118" t="s">
        <v>75</v>
      </c>
      <c r="BP1461" s="118" t="s">
        <v>1013</v>
      </c>
      <c r="BQ1461" s="118" t="s">
        <v>4743</v>
      </c>
      <c r="BW1461" s="118" t="s">
        <v>75</v>
      </c>
      <c r="BX1461" s="118" t="s">
        <v>1013</v>
      </c>
      <c r="BY1461" s="118" t="s">
        <v>4743</v>
      </c>
    </row>
    <row r="1462" spans="53:77" x14ac:dyDescent="0.3">
      <c r="BA1462" s="169" t="e">
        <f>VLOOKUP(D1462,#REF!, 2,FALSE)</f>
        <v>#REF!</v>
      </c>
      <c r="BO1462" s="118" t="s">
        <v>107</v>
      </c>
      <c r="BP1462" s="118" t="s">
        <v>1342</v>
      </c>
      <c r="BQ1462" s="118" t="s">
        <v>4746</v>
      </c>
      <c r="BW1462" s="118" t="s">
        <v>107</v>
      </c>
      <c r="BX1462" s="118" t="s">
        <v>1342</v>
      </c>
      <c r="BY1462" s="118" t="s">
        <v>4746</v>
      </c>
    </row>
    <row r="1463" spans="53:77" x14ac:dyDescent="0.3">
      <c r="BA1463" s="169" t="e">
        <f>VLOOKUP(D1463,#REF!, 2,FALSE)</f>
        <v>#REF!</v>
      </c>
      <c r="BO1463" s="118" t="s">
        <v>4747</v>
      </c>
      <c r="BP1463" s="118" t="s">
        <v>719</v>
      </c>
      <c r="BQ1463" s="118" t="s">
        <v>1738</v>
      </c>
      <c r="BW1463" s="118" t="s">
        <v>4747</v>
      </c>
      <c r="BX1463" s="118" t="s">
        <v>719</v>
      </c>
      <c r="BY1463" s="118" t="s">
        <v>1738</v>
      </c>
    </row>
    <row r="1464" spans="53:77" x14ac:dyDescent="0.3">
      <c r="BA1464" s="169" t="e">
        <f>VLOOKUP(D1464,#REF!, 2,FALSE)</f>
        <v>#REF!</v>
      </c>
      <c r="BO1464" s="118" t="s">
        <v>4749</v>
      </c>
      <c r="BP1464" s="118" t="s">
        <v>2983</v>
      </c>
      <c r="BQ1464" s="118" t="s">
        <v>2983</v>
      </c>
      <c r="BW1464" s="118" t="s">
        <v>4749</v>
      </c>
      <c r="BX1464" s="118" t="s">
        <v>2983</v>
      </c>
      <c r="BY1464" s="118" t="s">
        <v>2983</v>
      </c>
    </row>
    <row r="1465" spans="53:77" x14ac:dyDescent="0.3">
      <c r="BA1465" s="169" t="e">
        <f>VLOOKUP(D1465,#REF!, 2,FALSE)</f>
        <v>#REF!</v>
      </c>
      <c r="BO1465" s="118" t="s">
        <v>4750</v>
      </c>
      <c r="BP1465" s="118" t="s">
        <v>862</v>
      </c>
      <c r="BQ1465" s="118" t="s">
        <v>4751</v>
      </c>
      <c r="BW1465" s="118" t="s">
        <v>4750</v>
      </c>
      <c r="BX1465" s="118" t="s">
        <v>862</v>
      </c>
      <c r="BY1465" s="118" t="s">
        <v>4751</v>
      </c>
    </row>
    <row r="1466" spans="53:77" x14ac:dyDescent="0.3">
      <c r="BA1466" s="169" t="e">
        <f>VLOOKUP(D1466,#REF!, 2,FALSE)</f>
        <v>#REF!</v>
      </c>
      <c r="BO1466" s="118" t="s">
        <v>4752</v>
      </c>
      <c r="BP1466" s="118" t="s">
        <v>1272</v>
      </c>
      <c r="BQ1466" s="118" t="s">
        <v>4753</v>
      </c>
      <c r="BW1466" s="118" t="s">
        <v>4752</v>
      </c>
      <c r="BX1466" s="118" t="s">
        <v>1272</v>
      </c>
      <c r="BY1466" s="118" t="s">
        <v>4753</v>
      </c>
    </row>
    <row r="1467" spans="53:77" x14ac:dyDescent="0.3">
      <c r="BA1467" s="169" t="e">
        <f>VLOOKUP(D1467,#REF!, 2,FALSE)</f>
        <v>#REF!</v>
      </c>
      <c r="BO1467" s="118" t="s">
        <v>895</v>
      </c>
      <c r="BP1467" s="118" t="s">
        <v>3043</v>
      </c>
      <c r="BQ1467" s="118" t="s">
        <v>4754</v>
      </c>
      <c r="BW1467" s="118" t="s">
        <v>895</v>
      </c>
      <c r="BX1467" s="118" t="s">
        <v>3043</v>
      </c>
      <c r="BY1467" s="118" t="s">
        <v>4754</v>
      </c>
    </row>
    <row r="1468" spans="53:77" x14ac:dyDescent="0.3">
      <c r="BA1468" s="169" t="e">
        <f>VLOOKUP(D1468,#REF!, 2,FALSE)</f>
        <v>#REF!</v>
      </c>
      <c r="BO1468" s="118" t="s">
        <v>896</v>
      </c>
      <c r="BP1468" s="118" t="s">
        <v>700</v>
      </c>
      <c r="BQ1468" s="118" t="s">
        <v>4755</v>
      </c>
      <c r="BW1468" s="118" t="s">
        <v>896</v>
      </c>
      <c r="BX1468" s="118" t="s">
        <v>700</v>
      </c>
      <c r="BY1468" s="118" t="s">
        <v>4755</v>
      </c>
    </row>
    <row r="1469" spans="53:77" x14ac:dyDescent="0.3">
      <c r="BA1469" s="169" t="e">
        <f>VLOOKUP(D1469,#REF!, 2,FALSE)</f>
        <v>#REF!</v>
      </c>
      <c r="BO1469" s="118" t="s">
        <v>897</v>
      </c>
      <c r="BP1469" s="118" t="s">
        <v>626</v>
      </c>
      <c r="BQ1469" s="118" t="s">
        <v>4756</v>
      </c>
      <c r="BW1469" s="118" t="s">
        <v>897</v>
      </c>
      <c r="BX1469" s="118" t="s">
        <v>626</v>
      </c>
      <c r="BY1469" s="118" t="s">
        <v>4756</v>
      </c>
    </row>
    <row r="1470" spans="53:77" x14ac:dyDescent="0.3">
      <c r="BA1470" s="169" t="e">
        <f>VLOOKUP(D1470,#REF!, 2,FALSE)</f>
        <v>#REF!</v>
      </c>
      <c r="BO1470" s="118" t="s">
        <v>898</v>
      </c>
      <c r="BP1470" s="118" t="s">
        <v>731</v>
      </c>
      <c r="BQ1470" s="118" t="s">
        <v>4630</v>
      </c>
      <c r="BW1470" s="118" t="s">
        <v>898</v>
      </c>
      <c r="BX1470" s="118" t="s">
        <v>731</v>
      </c>
      <c r="BY1470" s="118" t="s">
        <v>4630</v>
      </c>
    </row>
    <row r="1471" spans="53:77" x14ac:dyDescent="0.3">
      <c r="BA1471" s="169" t="e">
        <f>VLOOKUP(D1471,#REF!, 2,FALSE)</f>
        <v>#REF!</v>
      </c>
      <c r="BO1471" s="118" t="s">
        <v>4757</v>
      </c>
      <c r="BP1471" s="118" t="s">
        <v>1007</v>
      </c>
      <c r="BQ1471" s="118" t="s">
        <v>4758</v>
      </c>
      <c r="BW1471" s="118" t="s">
        <v>4757</v>
      </c>
      <c r="BX1471" s="118" t="s">
        <v>1007</v>
      </c>
      <c r="BY1471" s="118" t="s">
        <v>4758</v>
      </c>
    </row>
    <row r="1472" spans="53:77" x14ac:dyDescent="0.3">
      <c r="BA1472" s="169" t="e">
        <f>VLOOKUP(D1472,#REF!, 2,FALSE)</f>
        <v>#REF!</v>
      </c>
      <c r="BO1472" s="118" t="s">
        <v>4759</v>
      </c>
      <c r="BP1472" s="118" t="s">
        <v>3003</v>
      </c>
      <c r="BQ1472" s="118" t="s">
        <v>1662</v>
      </c>
      <c r="BW1472" s="118" t="s">
        <v>4759</v>
      </c>
      <c r="BX1472" s="118" t="s">
        <v>3003</v>
      </c>
      <c r="BY1472" s="118" t="s">
        <v>1662</v>
      </c>
    </row>
    <row r="1473" spans="53:77" x14ac:dyDescent="0.3">
      <c r="BA1473" s="169" t="e">
        <f>VLOOKUP(D1473,#REF!, 2,FALSE)</f>
        <v>#REF!</v>
      </c>
      <c r="BO1473" s="118" t="s">
        <v>4761</v>
      </c>
      <c r="BP1473" s="118" t="s">
        <v>1342</v>
      </c>
      <c r="BQ1473" s="118" t="s">
        <v>2355</v>
      </c>
      <c r="BW1473" s="118" t="s">
        <v>4761</v>
      </c>
      <c r="BX1473" s="118" t="s">
        <v>1342</v>
      </c>
      <c r="BY1473" s="118" t="s">
        <v>2355</v>
      </c>
    </row>
    <row r="1474" spans="53:77" x14ac:dyDescent="0.3">
      <c r="BA1474" s="169" t="e">
        <f>VLOOKUP(D1474,#REF!, 2,FALSE)</f>
        <v>#REF!</v>
      </c>
      <c r="BO1474" s="118" t="s">
        <v>4763</v>
      </c>
      <c r="BP1474" s="118" t="s">
        <v>3095</v>
      </c>
      <c r="BQ1474" s="118" t="s">
        <v>1666</v>
      </c>
      <c r="BW1474" s="118" t="s">
        <v>4763</v>
      </c>
      <c r="BX1474" s="118" t="s">
        <v>3095</v>
      </c>
      <c r="BY1474" s="118" t="s">
        <v>1666</v>
      </c>
    </row>
    <row r="1475" spans="53:77" x14ac:dyDescent="0.3">
      <c r="BA1475" s="169" t="e">
        <f>VLOOKUP(D1475,#REF!, 2,FALSE)</f>
        <v>#REF!</v>
      </c>
      <c r="BO1475" s="118" t="s">
        <v>4765</v>
      </c>
      <c r="BP1475" s="118" t="s">
        <v>862</v>
      </c>
      <c r="BQ1475" s="118" t="s">
        <v>4767</v>
      </c>
      <c r="BW1475" s="118" t="s">
        <v>4765</v>
      </c>
      <c r="BX1475" s="118" t="s">
        <v>862</v>
      </c>
      <c r="BY1475" s="118" t="s">
        <v>4767</v>
      </c>
    </row>
    <row r="1476" spans="53:77" x14ac:dyDescent="0.3">
      <c r="BA1476" s="169" t="e">
        <f>VLOOKUP(D1476,#REF!, 2,FALSE)</f>
        <v>#REF!</v>
      </c>
      <c r="BO1476" s="118" t="s">
        <v>4768</v>
      </c>
      <c r="BP1476" s="118" t="s">
        <v>3003</v>
      </c>
      <c r="BQ1476" s="118" t="s">
        <v>1443</v>
      </c>
      <c r="BW1476" s="118" t="s">
        <v>4768</v>
      </c>
      <c r="BX1476" s="118" t="s">
        <v>3003</v>
      </c>
      <c r="BY1476" s="118" t="s">
        <v>1443</v>
      </c>
    </row>
    <row r="1477" spans="53:77" x14ac:dyDescent="0.3">
      <c r="BA1477" s="169" t="e">
        <f>VLOOKUP(D1477,#REF!, 2,FALSE)</f>
        <v>#REF!</v>
      </c>
      <c r="BO1477" s="118" t="s">
        <v>4769</v>
      </c>
      <c r="BP1477" s="118" t="s">
        <v>700</v>
      </c>
      <c r="BQ1477" s="118" t="s">
        <v>4770</v>
      </c>
      <c r="BW1477" s="118" t="s">
        <v>4769</v>
      </c>
      <c r="BX1477" s="118" t="s">
        <v>700</v>
      </c>
      <c r="BY1477" s="118" t="s">
        <v>4770</v>
      </c>
    </row>
    <row r="1478" spans="53:77" x14ac:dyDescent="0.3">
      <c r="BA1478" s="169" t="e">
        <f>VLOOKUP(D1478,#REF!, 2,FALSE)</f>
        <v>#REF!</v>
      </c>
      <c r="BO1478" s="118" t="s">
        <v>4771</v>
      </c>
      <c r="BP1478" s="118" t="s">
        <v>16981</v>
      </c>
      <c r="BQ1478" s="118" t="s">
        <v>4772</v>
      </c>
      <c r="BW1478" s="118" t="s">
        <v>4771</v>
      </c>
      <c r="BX1478" s="118" t="s">
        <v>16981</v>
      </c>
      <c r="BY1478" s="118" t="s">
        <v>4772</v>
      </c>
    </row>
    <row r="1479" spans="53:77" x14ac:dyDescent="0.3">
      <c r="BA1479" s="169" t="e">
        <f>VLOOKUP(D1479,#REF!, 2,FALSE)</f>
        <v>#REF!</v>
      </c>
      <c r="BO1479" s="118" t="s">
        <v>4773</v>
      </c>
      <c r="BP1479" s="118" t="s">
        <v>2983</v>
      </c>
      <c r="BQ1479" s="118" t="s">
        <v>2983</v>
      </c>
      <c r="BW1479" s="118" t="s">
        <v>4773</v>
      </c>
      <c r="BX1479" s="118" t="s">
        <v>2983</v>
      </c>
      <c r="BY1479" s="118" t="s">
        <v>2983</v>
      </c>
    </row>
    <row r="1480" spans="53:77" x14ac:dyDescent="0.3">
      <c r="BA1480" s="169" t="e">
        <f>VLOOKUP(D1480,#REF!, 2,FALSE)</f>
        <v>#REF!</v>
      </c>
      <c r="BO1480" s="118" t="s">
        <v>4774</v>
      </c>
      <c r="BP1480" s="118" t="s">
        <v>2983</v>
      </c>
      <c r="BQ1480" s="118" t="s">
        <v>2983</v>
      </c>
      <c r="BW1480" s="118" t="s">
        <v>4774</v>
      </c>
      <c r="BX1480" s="118" t="s">
        <v>2983</v>
      </c>
      <c r="BY1480" s="118" t="s">
        <v>2983</v>
      </c>
    </row>
    <row r="1481" spans="53:77" x14ac:dyDescent="0.3">
      <c r="BA1481" s="169" t="e">
        <f>VLOOKUP(D1481,#REF!, 2,FALSE)</f>
        <v>#REF!</v>
      </c>
      <c r="BO1481" s="118" t="s">
        <v>4775</v>
      </c>
      <c r="BP1481" s="118" t="s">
        <v>2983</v>
      </c>
      <c r="BQ1481" s="118" t="s">
        <v>2983</v>
      </c>
      <c r="BW1481" s="118" t="s">
        <v>4775</v>
      </c>
      <c r="BX1481" s="118" t="s">
        <v>2983</v>
      </c>
      <c r="BY1481" s="118" t="s">
        <v>2983</v>
      </c>
    </row>
    <row r="1482" spans="53:77" x14ac:dyDescent="0.3">
      <c r="BA1482" s="169" t="e">
        <f>VLOOKUP(D1482,#REF!, 2,FALSE)</f>
        <v>#REF!</v>
      </c>
      <c r="BO1482" s="118" t="s">
        <v>4776</v>
      </c>
      <c r="BP1482" s="118" t="s">
        <v>715</v>
      </c>
      <c r="BQ1482" s="118" t="s">
        <v>4777</v>
      </c>
      <c r="BW1482" s="118" t="s">
        <v>4776</v>
      </c>
      <c r="BX1482" s="118" t="s">
        <v>715</v>
      </c>
      <c r="BY1482" s="118" t="s">
        <v>4777</v>
      </c>
    </row>
    <row r="1483" spans="53:77" x14ac:dyDescent="0.3">
      <c r="BA1483" s="169" t="e">
        <f>VLOOKUP(D1483,#REF!, 2,FALSE)</f>
        <v>#REF!</v>
      </c>
      <c r="BO1483" s="118" t="s">
        <v>4778</v>
      </c>
      <c r="BP1483" s="118" t="s">
        <v>3243</v>
      </c>
      <c r="BQ1483" s="118" t="s">
        <v>2983</v>
      </c>
      <c r="BW1483" s="118" t="s">
        <v>4778</v>
      </c>
      <c r="BX1483" s="118" t="s">
        <v>3243</v>
      </c>
      <c r="BY1483" s="118" t="s">
        <v>2983</v>
      </c>
    </row>
    <row r="1484" spans="53:77" x14ac:dyDescent="0.3">
      <c r="BA1484" s="169" t="e">
        <f>VLOOKUP(D1484,#REF!, 2,FALSE)</f>
        <v>#REF!</v>
      </c>
      <c r="BO1484" s="118" t="s">
        <v>4779</v>
      </c>
      <c r="BP1484" s="118" t="s">
        <v>3043</v>
      </c>
      <c r="BQ1484" s="118" t="s">
        <v>4781</v>
      </c>
      <c r="BW1484" s="118" t="s">
        <v>4779</v>
      </c>
      <c r="BX1484" s="118" t="s">
        <v>3043</v>
      </c>
      <c r="BY1484" s="118" t="s">
        <v>4781</v>
      </c>
    </row>
    <row r="1485" spans="53:77" x14ac:dyDescent="0.3">
      <c r="BA1485" s="169" t="e">
        <f>VLOOKUP(D1485,#REF!, 2,FALSE)</f>
        <v>#REF!</v>
      </c>
      <c r="BO1485" s="118" t="s">
        <v>4782</v>
      </c>
      <c r="BP1485" s="118" t="s">
        <v>700</v>
      </c>
      <c r="BQ1485" s="118" t="s">
        <v>4784</v>
      </c>
      <c r="BW1485" s="118" t="s">
        <v>4782</v>
      </c>
      <c r="BX1485" s="118" t="s">
        <v>700</v>
      </c>
      <c r="BY1485" s="118" t="s">
        <v>4784</v>
      </c>
    </row>
    <row r="1486" spans="53:77" x14ac:dyDescent="0.3">
      <c r="BA1486" s="169" t="e">
        <f>VLOOKUP(D1486,#REF!, 2,FALSE)</f>
        <v>#REF!</v>
      </c>
      <c r="BO1486" s="118" t="s">
        <v>4785</v>
      </c>
      <c r="BP1486" s="118" t="s">
        <v>940</v>
      </c>
      <c r="BQ1486" s="118" t="s">
        <v>2478</v>
      </c>
      <c r="BW1486" s="118" t="s">
        <v>4785</v>
      </c>
      <c r="BX1486" s="118" t="s">
        <v>940</v>
      </c>
      <c r="BY1486" s="118" t="s">
        <v>2478</v>
      </c>
    </row>
    <row r="1487" spans="53:77" x14ac:dyDescent="0.3">
      <c r="BA1487" s="169" t="e">
        <f>VLOOKUP(D1487,#REF!, 2,FALSE)</f>
        <v>#REF!</v>
      </c>
      <c r="BO1487" s="118" t="s">
        <v>899</v>
      </c>
      <c r="BP1487" s="118" t="s">
        <v>775</v>
      </c>
      <c r="BQ1487" s="118" t="s">
        <v>4786</v>
      </c>
      <c r="BW1487" s="118" t="s">
        <v>899</v>
      </c>
      <c r="BX1487" s="118" t="s">
        <v>775</v>
      </c>
      <c r="BY1487" s="118" t="s">
        <v>4786</v>
      </c>
    </row>
    <row r="1488" spans="53:77" x14ac:dyDescent="0.3">
      <c r="BA1488" s="169" t="e">
        <f>VLOOKUP(D1488,#REF!, 2,FALSE)</f>
        <v>#REF!</v>
      </c>
      <c r="BO1488" s="118" t="s">
        <v>900</v>
      </c>
      <c r="BP1488" s="118" t="s">
        <v>778</v>
      </c>
      <c r="BQ1488" s="118" t="s">
        <v>3787</v>
      </c>
      <c r="BW1488" s="118" t="s">
        <v>900</v>
      </c>
      <c r="BX1488" s="118" t="s">
        <v>778</v>
      </c>
      <c r="BY1488" s="118" t="s">
        <v>3787</v>
      </c>
    </row>
    <row r="1489" spans="53:77" x14ac:dyDescent="0.3">
      <c r="BA1489" s="169" t="e">
        <f>VLOOKUP(D1489,#REF!, 2,FALSE)</f>
        <v>#REF!</v>
      </c>
      <c r="BO1489" s="118" t="s">
        <v>901</v>
      </c>
      <c r="BP1489" s="118" t="s">
        <v>778</v>
      </c>
      <c r="BQ1489" s="118" t="s">
        <v>4789</v>
      </c>
      <c r="BW1489" s="118" t="s">
        <v>901</v>
      </c>
      <c r="BX1489" s="118" t="s">
        <v>778</v>
      </c>
      <c r="BY1489" s="118" t="s">
        <v>4789</v>
      </c>
    </row>
    <row r="1490" spans="53:77" x14ac:dyDescent="0.3">
      <c r="BA1490" s="169" t="e">
        <f>VLOOKUP(D1490,#REF!, 2,FALSE)</f>
        <v>#REF!</v>
      </c>
      <c r="BO1490" s="118" t="s">
        <v>902</v>
      </c>
      <c r="BP1490" s="118" t="s">
        <v>946</v>
      </c>
      <c r="BQ1490" s="118" t="s">
        <v>4790</v>
      </c>
      <c r="BW1490" s="118" t="s">
        <v>902</v>
      </c>
      <c r="BX1490" s="118" t="s">
        <v>946</v>
      </c>
      <c r="BY1490" s="118" t="s">
        <v>4790</v>
      </c>
    </row>
    <row r="1491" spans="53:77" x14ac:dyDescent="0.3">
      <c r="BA1491" s="169" t="e">
        <f>VLOOKUP(D1491,#REF!, 2,FALSE)</f>
        <v>#REF!</v>
      </c>
      <c r="BO1491" s="118" t="s">
        <v>4791</v>
      </c>
      <c r="BP1491" s="118" t="s">
        <v>3197</v>
      </c>
      <c r="BQ1491" s="118" t="s">
        <v>4792</v>
      </c>
      <c r="BW1491" s="118" t="s">
        <v>4791</v>
      </c>
      <c r="BX1491" s="118" t="s">
        <v>3197</v>
      </c>
      <c r="BY1491" s="118" t="s">
        <v>4792</v>
      </c>
    </row>
    <row r="1492" spans="53:77" x14ac:dyDescent="0.3">
      <c r="BA1492" s="169" t="e">
        <f>VLOOKUP(D1492,#REF!, 2,FALSE)</f>
        <v>#REF!</v>
      </c>
      <c r="BO1492" s="118" t="s">
        <v>4794</v>
      </c>
      <c r="BP1492" s="118" t="s">
        <v>1342</v>
      </c>
      <c r="BQ1492" s="118" t="s">
        <v>2427</v>
      </c>
      <c r="BW1492" s="118" t="s">
        <v>4794</v>
      </c>
      <c r="BX1492" s="118" t="s">
        <v>1342</v>
      </c>
      <c r="BY1492" s="118" t="s">
        <v>2427</v>
      </c>
    </row>
    <row r="1493" spans="53:77" x14ac:dyDescent="0.3">
      <c r="BA1493" s="169" t="e">
        <f>VLOOKUP(D1493,#REF!, 2,FALSE)</f>
        <v>#REF!</v>
      </c>
      <c r="BO1493" s="118" t="s">
        <v>4796</v>
      </c>
      <c r="BP1493" s="118" t="s">
        <v>3026</v>
      </c>
      <c r="BQ1493" s="118" t="s">
        <v>2377</v>
      </c>
      <c r="BW1493" s="118" t="s">
        <v>4796</v>
      </c>
      <c r="BX1493" s="118" t="s">
        <v>3026</v>
      </c>
      <c r="BY1493" s="118" t="s">
        <v>2377</v>
      </c>
    </row>
    <row r="1494" spans="53:77" x14ac:dyDescent="0.3">
      <c r="BA1494" s="169" t="e">
        <f>VLOOKUP(D1494,#REF!, 2,FALSE)</f>
        <v>#REF!</v>
      </c>
      <c r="BO1494" s="118" t="s">
        <v>4798</v>
      </c>
      <c r="BP1494" s="118" t="s">
        <v>3095</v>
      </c>
      <c r="BQ1494" s="118" t="s">
        <v>1262</v>
      </c>
      <c r="BW1494" s="118" t="s">
        <v>4798</v>
      </c>
      <c r="BX1494" s="118" t="s">
        <v>3095</v>
      </c>
      <c r="BY1494" s="118" t="s">
        <v>1262</v>
      </c>
    </row>
    <row r="1495" spans="53:77" x14ac:dyDescent="0.3">
      <c r="BA1495" s="169" t="e">
        <f>VLOOKUP(D1495,#REF!, 2,FALSE)</f>
        <v>#REF!</v>
      </c>
      <c r="BO1495" s="118" t="s">
        <v>4799</v>
      </c>
      <c r="BP1495" s="118" t="s">
        <v>719</v>
      </c>
      <c r="BQ1495" s="118" t="s">
        <v>770</v>
      </c>
      <c r="BW1495" s="118" t="s">
        <v>4799</v>
      </c>
      <c r="BX1495" s="118" t="s">
        <v>719</v>
      </c>
      <c r="BY1495" s="118" t="s">
        <v>770</v>
      </c>
    </row>
    <row r="1496" spans="53:77" x14ac:dyDescent="0.3">
      <c r="BA1496" s="169" t="e">
        <f>VLOOKUP(D1496,#REF!, 2,FALSE)</f>
        <v>#REF!</v>
      </c>
      <c r="BO1496" s="118" t="s">
        <v>4800</v>
      </c>
      <c r="BP1496" s="118" t="s">
        <v>612</v>
      </c>
      <c r="BQ1496" s="118" t="s">
        <v>3503</v>
      </c>
      <c r="BW1496" s="118" t="s">
        <v>4800</v>
      </c>
      <c r="BX1496" s="118" t="s">
        <v>612</v>
      </c>
      <c r="BY1496" s="118" t="s">
        <v>3503</v>
      </c>
    </row>
    <row r="1497" spans="53:77" x14ac:dyDescent="0.3">
      <c r="BA1497" s="169" t="e">
        <f>VLOOKUP(D1497,#REF!, 2,FALSE)</f>
        <v>#REF!</v>
      </c>
      <c r="BO1497" s="118" t="s">
        <v>4801</v>
      </c>
      <c r="BP1497" s="118" t="s">
        <v>3003</v>
      </c>
      <c r="BQ1497" s="118" t="s">
        <v>4802</v>
      </c>
      <c r="BW1497" s="118" t="s">
        <v>4801</v>
      </c>
      <c r="BX1497" s="118" t="s">
        <v>3003</v>
      </c>
      <c r="BY1497" s="118" t="s">
        <v>4802</v>
      </c>
    </row>
    <row r="1498" spans="53:77" x14ac:dyDescent="0.3">
      <c r="BA1498" s="169" t="e">
        <f>VLOOKUP(D1498,#REF!, 2,FALSE)</f>
        <v>#REF!</v>
      </c>
      <c r="BO1498" s="118" t="s">
        <v>4803</v>
      </c>
      <c r="BP1498" s="118" t="s">
        <v>1342</v>
      </c>
      <c r="BQ1498" s="118" t="s">
        <v>4804</v>
      </c>
      <c r="BW1498" s="118" t="s">
        <v>4803</v>
      </c>
      <c r="BX1498" s="118" t="s">
        <v>1342</v>
      </c>
      <c r="BY1498" s="118" t="s">
        <v>4804</v>
      </c>
    </row>
    <row r="1499" spans="53:77" x14ac:dyDescent="0.3">
      <c r="BA1499" s="169" t="e">
        <f>VLOOKUP(D1499,#REF!, 2,FALSE)</f>
        <v>#REF!</v>
      </c>
      <c r="BO1499" s="118" t="s">
        <v>4805</v>
      </c>
      <c r="BP1499" s="118" t="s">
        <v>666</v>
      </c>
      <c r="BQ1499" s="118" t="s">
        <v>4806</v>
      </c>
      <c r="BW1499" s="118" t="s">
        <v>4805</v>
      </c>
      <c r="BX1499" s="118" t="s">
        <v>666</v>
      </c>
      <c r="BY1499" s="118" t="s">
        <v>4806</v>
      </c>
    </row>
    <row r="1500" spans="53:77" x14ac:dyDescent="0.3">
      <c r="BA1500" s="169" t="e">
        <f>VLOOKUP(D1500,#REF!, 2,FALSE)</f>
        <v>#REF!</v>
      </c>
      <c r="BO1500" s="118" t="s">
        <v>4808</v>
      </c>
      <c r="BP1500" s="118" t="s">
        <v>3003</v>
      </c>
      <c r="BQ1500" s="118" t="s">
        <v>2983</v>
      </c>
      <c r="BW1500" s="118" t="s">
        <v>4808</v>
      </c>
      <c r="BX1500" s="118" t="s">
        <v>3003</v>
      </c>
      <c r="BY1500" s="118" t="s">
        <v>2983</v>
      </c>
    </row>
    <row r="1501" spans="53:77" x14ac:dyDescent="0.3">
      <c r="BA1501" s="169" t="e">
        <f>VLOOKUP(D1501,#REF!, 2,FALSE)</f>
        <v>#REF!</v>
      </c>
      <c r="BO1501" s="118" t="s">
        <v>4809</v>
      </c>
      <c r="BP1501" s="118" t="s">
        <v>1139</v>
      </c>
      <c r="BQ1501" s="118" t="s">
        <v>4810</v>
      </c>
      <c r="BW1501" s="118" t="s">
        <v>4809</v>
      </c>
      <c r="BX1501" s="118" t="s">
        <v>1139</v>
      </c>
      <c r="BY1501" s="118" t="s">
        <v>4810</v>
      </c>
    </row>
    <row r="1502" spans="53:77" x14ac:dyDescent="0.3">
      <c r="BA1502" s="169" t="e">
        <f>VLOOKUP(D1502,#REF!, 2,FALSE)</f>
        <v>#REF!</v>
      </c>
      <c r="BO1502" s="118" t="s">
        <v>4811</v>
      </c>
      <c r="BP1502" s="118" t="s">
        <v>661</v>
      </c>
      <c r="BQ1502" s="118" t="s">
        <v>2770</v>
      </c>
      <c r="BW1502" s="118" t="s">
        <v>4811</v>
      </c>
      <c r="BX1502" s="118" t="s">
        <v>661</v>
      </c>
      <c r="BY1502" s="118" t="s">
        <v>2770</v>
      </c>
    </row>
    <row r="1503" spans="53:77" x14ac:dyDescent="0.3">
      <c r="BA1503" s="169" t="e">
        <f>VLOOKUP(D1503,#REF!, 2,FALSE)</f>
        <v>#REF!</v>
      </c>
      <c r="BO1503" s="118" t="s">
        <v>4812</v>
      </c>
      <c r="BP1503" s="118" t="s">
        <v>1272</v>
      </c>
      <c r="BQ1503" s="118" t="s">
        <v>4814</v>
      </c>
      <c r="BW1503" s="118" t="s">
        <v>4812</v>
      </c>
      <c r="BX1503" s="118" t="s">
        <v>1272</v>
      </c>
      <c r="BY1503" s="118" t="s">
        <v>4814</v>
      </c>
    </row>
    <row r="1504" spans="53:77" x14ac:dyDescent="0.3">
      <c r="BA1504" s="169" t="e">
        <f>VLOOKUP(D1504,#REF!, 2,FALSE)</f>
        <v>#REF!</v>
      </c>
      <c r="BO1504" s="118" t="s">
        <v>903</v>
      </c>
      <c r="BP1504" s="118" t="s">
        <v>3197</v>
      </c>
      <c r="BQ1504" s="118" t="s">
        <v>4815</v>
      </c>
      <c r="BW1504" s="118" t="s">
        <v>903</v>
      </c>
      <c r="BX1504" s="118" t="s">
        <v>3197</v>
      </c>
      <c r="BY1504" s="118" t="s">
        <v>4815</v>
      </c>
    </row>
    <row r="1505" spans="53:77" x14ac:dyDescent="0.3">
      <c r="BA1505" s="169" t="e">
        <f>VLOOKUP(D1505,#REF!, 2,FALSE)</f>
        <v>#REF!</v>
      </c>
      <c r="BO1505" s="118" t="s">
        <v>904</v>
      </c>
      <c r="BP1505" s="118" t="s">
        <v>3197</v>
      </c>
      <c r="BQ1505" s="118" t="s">
        <v>4020</v>
      </c>
      <c r="BW1505" s="118" t="s">
        <v>904</v>
      </c>
      <c r="BX1505" s="118" t="s">
        <v>3197</v>
      </c>
      <c r="BY1505" s="118" t="s">
        <v>4020</v>
      </c>
    </row>
    <row r="1506" spans="53:77" x14ac:dyDescent="0.3">
      <c r="BA1506" s="169" t="e">
        <f>VLOOKUP(D1506,#REF!, 2,FALSE)</f>
        <v>#REF!</v>
      </c>
      <c r="BO1506" s="118" t="s">
        <v>4816</v>
      </c>
      <c r="BP1506" s="118" t="s">
        <v>3197</v>
      </c>
      <c r="BQ1506" s="118" t="s">
        <v>4817</v>
      </c>
      <c r="BW1506" s="118" t="s">
        <v>4816</v>
      </c>
      <c r="BX1506" s="118" t="s">
        <v>3197</v>
      </c>
      <c r="BY1506" s="118" t="s">
        <v>4817</v>
      </c>
    </row>
    <row r="1507" spans="53:77" x14ac:dyDescent="0.3">
      <c r="BA1507" s="169" t="e">
        <f>VLOOKUP(D1507,#REF!, 2,FALSE)</f>
        <v>#REF!</v>
      </c>
      <c r="BO1507" s="118" t="s">
        <v>4818</v>
      </c>
      <c r="BP1507" s="118" t="s">
        <v>16975</v>
      </c>
      <c r="BQ1507" s="118" t="s">
        <v>770</v>
      </c>
      <c r="BW1507" s="118" t="s">
        <v>4818</v>
      </c>
      <c r="BX1507" s="118" t="s">
        <v>16975</v>
      </c>
      <c r="BY1507" s="118" t="s">
        <v>770</v>
      </c>
    </row>
    <row r="1508" spans="53:77" x14ac:dyDescent="0.3">
      <c r="BA1508" s="169" t="e">
        <f>VLOOKUP(D1508,#REF!, 2,FALSE)</f>
        <v>#REF!</v>
      </c>
      <c r="BO1508" s="118" t="s">
        <v>4819</v>
      </c>
      <c r="BP1508" s="118" t="s">
        <v>849</v>
      </c>
      <c r="BQ1508" s="118" t="s">
        <v>4820</v>
      </c>
      <c r="BW1508" s="118" t="s">
        <v>4819</v>
      </c>
      <c r="BX1508" s="118" t="s">
        <v>849</v>
      </c>
      <c r="BY1508" s="118" t="s">
        <v>4820</v>
      </c>
    </row>
    <row r="1509" spans="53:77" x14ac:dyDescent="0.3">
      <c r="BA1509" s="169" t="e">
        <f>VLOOKUP(D1509,#REF!, 2,FALSE)</f>
        <v>#REF!</v>
      </c>
      <c r="BO1509" s="118" t="s">
        <v>4821</v>
      </c>
      <c r="BP1509" s="118" t="s">
        <v>1269</v>
      </c>
      <c r="BQ1509" s="118" t="s">
        <v>770</v>
      </c>
      <c r="BW1509" s="118" t="s">
        <v>4821</v>
      </c>
      <c r="BX1509" s="118" t="s">
        <v>1269</v>
      </c>
      <c r="BY1509" s="118" t="s">
        <v>770</v>
      </c>
    </row>
    <row r="1510" spans="53:77" x14ac:dyDescent="0.3">
      <c r="BA1510" s="169" t="e">
        <f>VLOOKUP(D1510,#REF!, 2,FALSE)</f>
        <v>#REF!</v>
      </c>
      <c r="BO1510" s="118" t="s">
        <v>76</v>
      </c>
      <c r="BP1510" s="118" t="s">
        <v>2979</v>
      </c>
      <c r="BQ1510" s="118" t="s">
        <v>4823</v>
      </c>
      <c r="BW1510" s="118" t="s">
        <v>76</v>
      </c>
      <c r="BX1510" s="118" t="s">
        <v>2979</v>
      </c>
      <c r="BY1510" s="118" t="s">
        <v>4823</v>
      </c>
    </row>
    <row r="1511" spans="53:77" x14ac:dyDescent="0.3">
      <c r="BA1511" s="169" t="e">
        <f>VLOOKUP(D1511,#REF!, 2,FALSE)</f>
        <v>#REF!</v>
      </c>
      <c r="BO1511" s="118" t="s">
        <v>453</v>
      </c>
      <c r="BP1511" s="118" t="s">
        <v>2979</v>
      </c>
      <c r="BQ1511" s="118" t="s">
        <v>4824</v>
      </c>
      <c r="BW1511" s="118" t="s">
        <v>453</v>
      </c>
      <c r="BX1511" s="118" t="s">
        <v>2979</v>
      </c>
      <c r="BY1511" s="118" t="s">
        <v>4824</v>
      </c>
    </row>
    <row r="1512" spans="53:77" x14ac:dyDescent="0.3">
      <c r="BA1512" s="169" t="e">
        <f>VLOOKUP(D1512,#REF!, 2,FALSE)</f>
        <v>#REF!</v>
      </c>
      <c r="BO1512" s="118" t="s">
        <v>4825</v>
      </c>
      <c r="BP1512" s="118" t="s">
        <v>3197</v>
      </c>
      <c r="BQ1512" s="118" t="s">
        <v>4826</v>
      </c>
      <c r="BW1512" s="118" t="s">
        <v>4825</v>
      </c>
      <c r="BX1512" s="118" t="s">
        <v>3197</v>
      </c>
      <c r="BY1512" s="118" t="s">
        <v>4826</v>
      </c>
    </row>
    <row r="1513" spans="53:77" x14ac:dyDescent="0.3">
      <c r="BA1513" s="169" t="e">
        <f>VLOOKUP(D1513,#REF!, 2,FALSE)</f>
        <v>#REF!</v>
      </c>
      <c r="BO1513" s="118" t="s">
        <v>4827</v>
      </c>
      <c r="BP1513" s="118" t="s">
        <v>3197</v>
      </c>
      <c r="BQ1513" s="118" t="s">
        <v>3916</v>
      </c>
      <c r="BW1513" s="118" t="s">
        <v>4827</v>
      </c>
      <c r="BX1513" s="118" t="s">
        <v>3197</v>
      </c>
      <c r="BY1513" s="118" t="s">
        <v>3916</v>
      </c>
    </row>
    <row r="1514" spans="53:77" x14ac:dyDescent="0.3">
      <c r="BA1514" s="169" t="e">
        <f>VLOOKUP(D1514,#REF!, 2,FALSE)</f>
        <v>#REF!</v>
      </c>
      <c r="BO1514" s="118" t="s">
        <v>4829</v>
      </c>
      <c r="BP1514" s="118" t="s">
        <v>1269</v>
      </c>
      <c r="BQ1514" s="118" t="s">
        <v>4830</v>
      </c>
      <c r="BW1514" s="118" t="s">
        <v>4829</v>
      </c>
      <c r="BX1514" s="118" t="s">
        <v>1269</v>
      </c>
      <c r="BY1514" s="118" t="s">
        <v>4830</v>
      </c>
    </row>
    <row r="1515" spans="53:77" x14ac:dyDescent="0.3">
      <c r="BA1515" s="169" t="e">
        <f>VLOOKUP(D1515,#REF!, 2,FALSE)</f>
        <v>#REF!</v>
      </c>
      <c r="BO1515" s="118" t="s">
        <v>4831</v>
      </c>
      <c r="BP1515" s="118" t="s">
        <v>3197</v>
      </c>
      <c r="BQ1515" s="118" t="s">
        <v>4618</v>
      </c>
      <c r="BW1515" s="118" t="s">
        <v>4831</v>
      </c>
      <c r="BX1515" s="118" t="s">
        <v>3197</v>
      </c>
      <c r="BY1515" s="118" t="s">
        <v>4618</v>
      </c>
    </row>
    <row r="1516" spans="53:77" x14ac:dyDescent="0.3">
      <c r="BA1516" s="169" t="e">
        <f>VLOOKUP(D1516,#REF!, 2,FALSE)</f>
        <v>#REF!</v>
      </c>
      <c r="BO1516" s="118" t="s">
        <v>4832</v>
      </c>
      <c r="BP1516" s="118" t="s">
        <v>715</v>
      </c>
      <c r="BQ1516" s="118" t="s">
        <v>4833</v>
      </c>
      <c r="BW1516" s="118" t="s">
        <v>4832</v>
      </c>
      <c r="BX1516" s="118" t="s">
        <v>715</v>
      </c>
      <c r="BY1516" s="118" t="s">
        <v>4833</v>
      </c>
    </row>
    <row r="1517" spans="53:77" x14ac:dyDescent="0.3">
      <c r="BA1517" s="169" t="e">
        <f>VLOOKUP(D1517,#REF!, 2,FALSE)</f>
        <v>#REF!</v>
      </c>
      <c r="BO1517" s="118" t="s">
        <v>4834</v>
      </c>
      <c r="BP1517" s="118" t="s">
        <v>715</v>
      </c>
      <c r="BQ1517" s="118" t="s">
        <v>4835</v>
      </c>
      <c r="BW1517" s="118" t="s">
        <v>4834</v>
      </c>
      <c r="BX1517" s="118" t="s">
        <v>715</v>
      </c>
      <c r="BY1517" s="118" t="s">
        <v>4835</v>
      </c>
    </row>
    <row r="1518" spans="53:77" x14ac:dyDescent="0.3">
      <c r="BA1518" s="169" t="e">
        <f>VLOOKUP(D1518,#REF!, 2,FALSE)</f>
        <v>#REF!</v>
      </c>
      <c r="BO1518" s="118" t="s">
        <v>4836</v>
      </c>
      <c r="BP1518" s="118" t="s">
        <v>16980</v>
      </c>
      <c r="BQ1518" s="118" t="s">
        <v>770</v>
      </c>
      <c r="BW1518" s="118" t="s">
        <v>4836</v>
      </c>
      <c r="BX1518" s="118" t="s">
        <v>16980</v>
      </c>
      <c r="BY1518" s="118" t="s">
        <v>770</v>
      </c>
    </row>
    <row r="1519" spans="53:77" x14ac:dyDescent="0.3">
      <c r="BA1519" s="169" t="e">
        <f>VLOOKUP(D1519,#REF!, 2,FALSE)</f>
        <v>#REF!</v>
      </c>
      <c r="BO1519" s="118" t="s">
        <v>4837</v>
      </c>
      <c r="BP1519" s="118" t="s">
        <v>705</v>
      </c>
      <c r="BQ1519" s="118" t="s">
        <v>618</v>
      </c>
      <c r="BW1519" s="118" t="s">
        <v>4837</v>
      </c>
      <c r="BX1519" s="118" t="s">
        <v>705</v>
      </c>
      <c r="BY1519" s="118" t="s">
        <v>618</v>
      </c>
    </row>
    <row r="1520" spans="53:77" x14ac:dyDescent="0.3">
      <c r="BA1520" s="169" t="e">
        <f>VLOOKUP(D1520,#REF!, 2,FALSE)</f>
        <v>#REF!</v>
      </c>
      <c r="BO1520" s="118" t="s">
        <v>4838</v>
      </c>
      <c r="BP1520" s="118" t="s">
        <v>1342</v>
      </c>
      <c r="BQ1520" s="118" t="s">
        <v>3790</v>
      </c>
      <c r="BW1520" s="118" t="s">
        <v>4838</v>
      </c>
      <c r="BX1520" s="118" t="s">
        <v>1342</v>
      </c>
      <c r="BY1520" s="118" t="s">
        <v>3790</v>
      </c>
    </row>
    <row r="1521" spans="53:77" x14ac:dyDescent="0.3">
      <c r="BA1521" s="169" t="e">
        <f>VLOOKUP(D1521,#REF!, 2,FALSE)</f>
        <v>#REF!</v>
      </c>
      <c r="BO1521" s="118" t="s">
        <v>4840</v>
      </c>
      <c r="BP1521" s="118" t="s">
        <v>2983</v>
      </c>
      <c r="BQ1521" s="118" t="s">
        <v>4841</v>
      </c>
      <c r="BW1521" s="118" t="s">
        <v>4840</v>
      </c>
      <c r="BX1521" s="118" t="s">
        <v>2983</v>
      </c>
      <c r="BY1521" s="118" t="s">
        <v>4841</v>
      </c>
    </row>
    <row r="1522" spans="53:77" x14ac:dyDescent="0.3">
      <c r="BA1522" s="169" t="e">
        <f>VLOOKUP(D1522,#REF!, 2,FALSE)</f>
        <v>#REF!</v>
      </c>
      <c r="BO1522" s="118" t="s">
        <v>4842</v>
      </c>
      <c r="BP1522" s="118" t="s">
        <v>3197</v>
      </c>
      <c r="BQ1522" s="118" t="s">
        <v>2500</v>
      </c>
      <c r="BW1522" s="118" t="s">
        <v>4842</v>
      </c>
      <c r="BX1522" s="118" t="s">
        <v>3197</v>
      </c>
      <c r="BY1522" s="118" t="s">
        <v>2500</v>
      </c>
    </row>
    <row r="1523" spans="53:77" x14ac:dyDescent="0.3">
      <c r="BA1523" s="169" t="e">
        <f>VLOOKUP(D1523,#REF!, 2,FALSE)</f>
        <v>#REF!</v>
      </c>
      <c r="BO1523" s="118" t="s">
        <v>155</v>
      </c>
      <c r="BP1523" s="118" t="s">
        <v>628</v>
      </c>
      <c r="BQ1523" s="118" t="s">
        <v>4826</v>
      </c>
      <c r="BW1523" s="118" t="s">
        <v>155</v>
      </c>
      <c r="BX1523" s="118" t="s">
        <v>628</v>
      </c>
      <c r="BY1523" s="118" t="s">
        <v>4826</v>
      </c>
    </row>
    <row r="1524" spans="53:77" x14ac:dyDescent="0.3">
      <c r="BA1524" s="169" t="e">
        <f>VLOOKUP(D1524,#REF!, 2,FALSE)</f>
        <v>#REF!</v>
      </c>
      <c r="BO1524" s="118" t="s">
        <v>4844</v>
      </c>
      <c r="BP1524" s="118" t="s">
        <v>16975</v>
      </c>
      <c r="BQ1524" s="118" t="s">
        <v>936</v>
      </c>
      <c r="BW1524" s="118" t="s">
        <v>4844</v>
      </c>
      <c r="BX1524" s="118" t="s">
        <v>16975</v>
      </c>
      <c r="BY1524" s="118" t="s">
        <v>936</v>
      </c>
    </row>
    <row r="1525" spans="53:77" x14ac:dyDescent="0.3">
      <c r="BA1525" s="169" t="e">
        <f>VLOOKUP(D1525,#REF!, 2,FALSE)</f>
        <v>#REF!</v>
      </c>
      <c r="BO1525" s="118" t="s">
        <v>4846</v>
      </c>
      <c r="BP1525" s="118" t="s">
        <v>3243</v>
      </c>
      <c r="BQ1525" s="118" t="s">
        <v>2983</v>
      </c>
      <c r="BW1525" s="118" t="s">
        <v>4846</v>
      </c>
      <c r="BX1525" s="118" t="s">
        <v>3243</v>
      </c>
      <c r="BY1525" s="118" t="s">
        <v>2983</v>
      </c>
    </row>
    <row r="1526" spans="53:77" x14ac:dyDescent="0.3">
      <c r="BA1526" s="169" t="e">
        <f>VLOOKUP(D1526,#REF!, 2,FALSE)</f>
        <v>#REF!</v>
      </c>
      <c r="BO1526" s="118" t="s">
        <v>4847</v>
      </c>
      <c r="BP1526" s="118" t="s">
        <v>1139</v>
      </c>
      <c r="BQ1526" s="118" t="s">
        <v>3074</v>
      </c>
      <c r="BW1526" s="118" t="s">
        <v>4847</v>
      </c>
      <c r="BX1526" s="118" t="s">
        <v>1139</v>
      </c>
      <c r="BY1526" s="118" t="s">
        <v>3074</v>
      </c>
    </row>
    <row r="1527" spans="53:77" x14ac:dyDescent="0.3">
      <c r="BA1527" s="169" t="e">
        <f>VLOOKUP(D1527,#REF!, 2,FALSE)</f>
        <v>#REF!</v>
      </c>
      <c r="BO1527" s="118" t="s">
        <v>4848</v>
      </c>
      <c r="BP1527" s="118" t="s">
        <v>3197</v>
      </c>
      <c r="BQ1527" s="118" t="s">
        <v>4849</v>
      </c>
      <c r="BW1527" s="118" t="s">
        <v>4848</v>
      </c>
      <c r="BX1527" s="118" t="s">
        <v>3197</v>
      </c>
      <c r="BY1527" s="118" t="s">
        <v>4849</v>
      </c>
    </row>
    <row r="1528" spans="53:77" x14ac:dyDescent="0.3">
      <c r="BA1528" s="169" t="e">
        <f>VLOOKUP(D1528,#REF!, 2,FALSE)</f>
        <v>#REF!</v>
      </c>
      <c r="BO1528" s="118" t="s">
        <v>4850</v>
      </c>
      <c r="BP1528" s="118" t="s">
        <v>715</v>
      </c>
      <c r="BQ1528" s="118" t="s">
        <v>2983</v>
      </c>
      <c r="BW1528" s="118" t="s">
        <v>4850</v>
      </c>
      <c r="BX1528" s="118" t="s">
        <v>715</v>
      </c>
      <c r="BY1528" s="118" t="s">
        <v>2983</v>
      </c>
    </row>
    <row r="1529" spans="53:77" x14ac:dyDescent="0.3">
      <c r="BA1529" s="169" t="e">
        <f>VLOOKUP(D1529,#REF!, 2,FALSE)</f>
        <v>#REF!</v>
      </c>
      <c r="BO1529" s="118" t="s">
        <v>4851</v>
      </c>
      <c r="BP1529" s="118" t="s">
        <v>1139</v>
      </c>
      <c r="BQ1529" s="118" t="s">
        <v>3074</v>
      </c>
      <c r="BW1529" s="118" t="s">
        <v>4851</v>
      </c>
      <c r="BX1529" s="118" t="s">
        <v>1139</v>
      </c>
      <c r="BY1529" s="118" t="s">
        <v>3074</v>
      </c>
    </row>
    <row r="1530" spans="53:77" x14ac:dyDescent="0.3">
      <c r="BA1530" s="169" t="e">
        <f>VLOOKUP(D1530,#REF!, 2,FALSE)</f>
        <v>#REF!</v>
      </c>
      <c r="BO1530" s="118" t="s">
        <v>4852</v>
      </c>
      <c r="BP1530" s="118" t="s">
        <v>3197</v>
      </c>
      <c r="BQ1530" s="118" t="s">
        <v>4853</v>
      </c>
      <c r="BW1530" s="118" t="s">
        <v>4852</v>
      </c>
      <c r="BX1530" s="118" t="s">
        <v>3197</v>
      </c>
      <c r="BY1530" s="118" t="s">
        <v>4853</v>
      </c>
    </row>
    <row r="1531" spans="53:77" x14ac:dyDescent="0.3">
      <c r="BA1531" s="169" t="e">
        <f>VLOOKUP(D1531,#REF!, 2,FALSE)</f>
        <v>#REF!</v>
      </c>
      <c r="BO1531" s="118" t="s">
        <v>949</v>
      </c>
      <c r="BP1531" s="118" t="s">
        <v>1139</v>
      </c>
      <c r="BQ1531" s="118" t="s">
        <v>3751</v>
      </c>
      <c r="BW1531" s="118" t="s">
        <v>949</v>
      </c>
      <c r="BX1531" s="118" t="s">
        <v>1139</v>
      </c>
      <c r="BY1531" s="118" t="s">
        <v>3751</v>
      </c>
    </row>
    <row r="1532" spans="53:77" x14ac:dyDescent="0.3">
      <c r="BA1532" s="169" t="e">
        <f>VLOOKUP(D1532,#REF!, 2,FALSE)</f>
        <v>#REF!</v>
      </c>
      <c r="BO1532" s="118" t="s">
        <v>950</v>
      </c>
      <c r="BP1532" s="118" t="s">
        <v>1342</v>
      </c>
      <c r="BQ1532" s="118" t="s">
        <v>4854</v>
      </c>
      <c r="BW1532" s="118" t="s">
        <v>950</v>
      </c>
      <c r="BX1532" s="118" t="s">
        <v>1342</v>
      </c>
      <c r="BY1532" s="118" t="s">
        <v>4854</v>
      </c>
    </row>
    <row r="1533" spans="53:77" x14ac:dyDescent="0.3">
      <c r="BA1533" s="169" t="e">
        <f>VLOOKUP(D1533,#REF!, 2,FALSE)</f>
        <v>#REF!</v>
      </c>
      <c r="BO1533" s="118" t="s">
        <v>4855</v>
      </c>
      <c r="BP1533" s="118" t="s">
        <v>669</v>
      </c>
      <c r="BQ1533" s="118" t="s">
        <v>4857</v>
      </c>
      <c r="BW1533" s="118" t="s">
        <v>4855</v>
      </c>
      <c r="BX1533" s="118" t="s">
        <v>669</v>
      </c>
      <c r="BY1533" s="118" t="s">
        <v>4857</v>
      </c>
    </row>
    <row r="1534" spans="53:77" x14ac:dyDescent="0.3">
      <c r="BA1534" s="169" t="e">
        <f>VLOOKUP(D1534,#REF!, 2,FALSE)</f>
        <v>#REF!</v>
      </c>
      <c r="BO1534" s="118" t="s">
        <v>4858</v>
      </c>
      <c r="BP1534" s="118" t="s">
        <v>1269</v>
      </c>
      <c r="BQ1534" s="118" t="s">
        <v>4859</v>
      </c>
      <c r="BW1534" s="118" t="s">
        <v>4858</v>
      </c>
      <c r="BX1534" s="118" t="s">
        <v>1269</v>
      </c>
      <c r="BY1534" s="118" t="s">
        <v>4859</v>
      </c>
    </row>
    <row r="1535" spans="53:77" x14ac:dyDescent="0.3">
      <c r="BA1535" s="169" t="e">
        <f>VLOOKUP(D1535,#REF!, 2,FALSE)</f>
        <v>#REF!</v>
      </c>
      <c r="BO1535" s="118" t="s">
        <v>4860</v>
      </c>
      <c r="BP1535" s="118" t="s">
        <v>1139</v>
      </c>
      <c r="BQ1535" s="118" t="s">
        <v>4861</v>
      </c>
      <c r="BW1535" s="118" t="s">
        <v>4860</v>
      </c>
      <c r="BX1535" s="118" t="s">
        <v>1139</v>
      </c>
      <c r="BY1535" s="118" t="s">
        <v>4861</v>
      </c>
    </row>
    <row r="1536" spans="53:77" x14ac:dyDescent="0.3">
      <c r="BA1536" s="169" t="e">
        <f>VLOOKUP(D1536,#REF!, 2,FALSE)</f>
        <v>#REF!</v>
      </c>
      <c r="BO1536" s="118" t="s">
        <v>4862</v>
      </c>
      <c r="BP1536" s="118" t="s">
        <v>637</v>
      </c>
      <c r="BQ1536" s="118" t="s">
        <v>2061</v>
      </c>
      <c r="BW1536" s="118" t="s">
        <v>4862</v>
      </c>
      <c r="BX1536" s="118" t="s">
        <v>637</v>
      </c>
      <c r="BY1536" s="118" t="s">
        <v>2061</v>
      </c>
    </row>
    <row r="1537" spans="53:77" x14ac:dyDescent="0.3">
      <c r="BA1537" s="169" t="e">
        <f>VLOOKUP(D1537,#REF!, 2,FALSE)</f>
        <v>#REF!</v>
      </c>
      <c r="BO1537" s="118" t="s">
        <v>4863</v>
      </c>
      <c r="BP1537" s="118" t="s">
        <v>849</v>
      </c>
      <c r="BQ1537" s="118" t="s">
        <v>4864</v>
      </c>
      <c r="BW1537" s="118" t="s">
        <v>4863</v>
      </c>
      <c r="BX1537" s="118" t="s">
        <v>849</v>
      </c>
      <c r="BY1537" s="118" t="s">
        <v>4864</v>
      </c>
    </row>
    <row r="1538" spans="53:77" x14ac:dyDescent="0.3">
      <c r="BA1538" s="169" t="e">
        <f>VLOOKUP(D1538,#REF!, 2,FALSE)</f>
        <v>#REF!</v>
      </c>
      <c r="BO1538" s="118" t="s">
        <v>4865</v>
      </c>
      <c r="BP1538" s="118" t="s">
        <v>849</v>
      </c>
      <c r="BQ1538" s="118" t="s">
        <v>4866</v>
      </c>
      <c r="BW1538" s="118" t="s">
        <v>4865</v>
      </c>
      <c r="BX1538" s="118" t="s">
        <v>849</v>
      </c>
      <c r="BY1538" s="118" t="s">
        <v>4866</v>
      </c>
    </row>
    <row r="1539" spans="53:77" x14ac:dyDescent="0.3">
      <c r="BA1539" s="169" t="e">
        <f>VLOOKUP(D1539,#REF!, 2,FALSE)</f>
        <v>#REF!</v>
      </c>
      <c r="BO1539" s="118" t="s">
        <v>4867</v>
      </c>
      <c r="BP1539" s="118" t="s">
        <v>3197</v>
      </c>
      <c r="BQ1539" s="118" t="s">
        <v>4868</v>
      </c>
      <c r="BW1539" s="118" t="s">
        <v>4867</v>
      </c>
      <c r="BX1539" s="118" t="s">
        <v>3197</v>
      </c>
      <c r="BY1539" s="118" t="s">
        <v>4868</v>
      </c>
    </row>
    <row r="1540" spans="53:77" x14ac:dyDescent="0.3">
      <c r="BA1540" s="169" t="e">
        <f>VLOOKUP(D1540,#REF!, 2,FALSE)</f>
        <v>#REF!</v>
      </c>
      <c r="BO1540" s="118" t="s">
        <v>4869</v>
      </c>
      <c r="BP1540" s="118" t="s">
        <v>715</v>
      </c>
      <c r="BQ1540" s="118" t="s">
        <v>4864</v>
      </c>
      <c r="BW1540" s="118" t="s">
        <v>4869</v>
      </c>
      <c r="BX1540" s="118" t="s">
        <v>715</v>
      </c>
      <c r="BY1540" s="118" t="s">
        <v>4864</v>
      </c>
    </row>
    <row r="1541" spans="53:77" x14ac:dyDescent="0.3">
      <c r="BA1541" s="169" t="e">
        <f>VLOOKUP(D1541,#REF!, 2,FALSE)</f>
        <v>#REF!</v>
      </c>
      <c r="BO1541" s="118" t="s">
        <v>77</v>
      </c>
      <c r="BP1541" s="118" t="s">
        <v>1342</v>
      </c>
      <c r="BQ1541" s="118" t="s">
        <v>4870</v>
      </c>
      <c r="BW1541" s="118" t="s">
        <v>77</v>
      </c>
      <c r="BX1541" s="118" t="s">
        <v>1342</v>
      </c>
      <c r="BY1541" s="118" t="s">
        <v>4870</v>
      </c>
    </row>
    <row r="1542" spans="53:77" x14ac:dyDescent="0.3">
      <c r="BA1542" s="169" t="e">
        <f>VLOOKUP(D1542,#REF!, 2,FALSE)</f>
        <v>#REF!</v>
      </c>
      <c r="BO1542" s="118" t="s">
        <v>4871</v>
      </c>
      <c r="BP1542" s="118" t="s">
        <v>1139</v>
      </c>
      <c r="BQ1542" s="118" t="s">
        <v>770</v>
      </c>
      <c r="BW1542" s="118" t="s">
        <v>4871</v>
      </c>
      <c r="BX1542" s="118" t="s">
        <v>1139</v>
      </c>
      <c r="BY1542" s="118" t="s">
        <v>770</v>
      </c>
    </row>
    <row r="1543" spans="53:77" x14ac:dyDescent="0.3">
      <c r="BA1543" s="169" t="e">
        <f>VLOOKUP(D1543,#REF!, 2,FALSE)</f>
        <v>#REF!</v>
      </c>
      <c r="BO1543" s="118" t="s">
        <v>4872</v>
      </c>
      <c r="BP1543" s="118" t="s">
        <v>1342</v>
      </c>
      <c r="BQ1543" s="118" t="s">
        <v>4873</v>
      </c>
      <c r="BW1543" s="118" t="s">
        <v>4872</v>
      </c>
      <c r="BX1543" s="118" t="s">
        <v>1342</v>
      </c>
      <c r="BY1543" s="118" t="s">
        <v>4873</v>
      </c>
    </row>
    <row r="1544" spans="53:77" x14ac:dyDescent="0.3">
      <c r="BA1544" s="169" t="e">
        <f>VLOOKUP(D1544,#REF!, 2,FALSE)</f>
        <v>#REF!</v>
      </c>
      <c r="BO1544" s="118" t="s">
        <v>4874</v>
      </c>
      <c r="BP1544" s="118" t="s">
        <v>787</v>
      </c>
      <c r="BQ1544" s="118" t="s">
        <v>4875</v>
      </c>
      <c r="BW1544" s="118" t="s">
        <v>4874</v>
      </c>
      <c r="BX1544" s="118" t="s">
        <v>787</v>
      </c>
      <c r="BY1544" s="118" t="s">
        <v>4875</v>
      </c>
    </row>
    <row r="1545" spans="53:77" x14ac:dyDescent="0.3">
      <c r="BA1545" s="169" t="e">
        <f>VLOOKUP(D1545,#REF!, 2,FALSE)</f>
        <v>#REF!</v>
      </c>
      <c r="BO1545" s="118" t="s">
        <v>4876</v>
      </c>
      <c r="BP1545" s="118" t="s">
        <v>2983</v>
      </c>
      <c r="BQ1545" s="118" t="s">
        <v>770</v>
      </c>
      <c r="BW1545" s="118" t="s">
        <v>4876</v>
      </c>
      <c r="BX1545" s="118" t="s">
        <v>2983</v>
      </c>
      <c r="BY1545" s="118" t="s">
        <v>770</v>
      </c>
    </row>
    <row r="1546" spans="53:77" x14ac:dyDescent="0.3">
      <c r="BA1546" s="169" t="e">
        <f>VLOOKUP(D1546,#REF!, 2,FALSE)</f>
        <v>#REF!</v>
      </c>
      <c r="BO1546" s="118" t="s">
        <v>4877</v>
      </c>
      <c r="BP1546" s="118" t="s">
        <v>1267</v>
      </c>
      <c r="BQ1546" s="118" t="s">
        <v>4879</v>
      </c>
      <c r="BW1546" s="118" t="s">
        <v>4877</v>
      </c>
      <c r="BX1546" s="118" t="s">
        <v>1267</v>
      </c>
      <c r="BY1546" s="118" t="s">
        <v>4879</v>
      </c>
    </row>
    <row r="1547" spans="53:77" x14ac:dyDescent="0.3">
      <c r="BA1547" s="169" t="e">
        <f>VLOOKUP(D1547,#REF!, 2,FALSE)</f>
        <v>#REF!</v>
      </c>
      <c r="BO1547" s="118" t="s">
        <v>4880</v>
      </c>
      <c r="BP1547" s="118" t="s">
        <v>1267</v>
      </c>
      <c r="BQ1547" s="118" t="s">
        <v>4881</v>
      </c>
      <c r="BW1547" s="118" t="s">
        <v>4880</v>
      </c>
      <c r="BX1547" s="118" t="s">
        <v>1267</v>
      </c>
      <c r="BY1547" s="118" t="s">
        <v>4881</v>
      </c>
    </row>
    <row r="1548" spans="53:77" x14ac:dyDescent="0.3">
      <c r="BA1548" s="169" t="e">
        <f>VLOOKUP(D1548,#REF!, 2,FALSE)</f>
        <v>#REF!</v>
      </c>
      <c r="BO1548" s="118" t="s">
        <v>4882</v>
      </c>
      <c r="BP1548" s="118" t="s">
        <v>810</v>
      </c>
      <c r="BQ1548" s="118" t="s">
        <v>4883</v>
      </c>
      <c r="BW1548" s="118" t="s">
        <v>4882</v>
      </c>
      <c r="BX1548" s="118" t="s">
        <v>810</v>
      </c>
      <c r="BY1548" s="118" t="s">
        <v>4883</v>
      </c>
    </row>
    <row r="1549" spans="53:77" x14ac:dyDescent="0.3">
      <c r="BA1549" s="169" t="e">
        <f>VLOOKUP(D1549,#REF!, 2,FALSE)</f>
        <v>#REF!</v>
      </c>
      <c r="BO1549" s="118" t="s">
        <v>4884</v>
      </c>
      <c r="BP1549" s="118" t="s">
        <v>3197</v>
      </c>
      <c r="BQ1549" s="118" t="s">
        <v>2549</v>
      </c>
      <c r="BW1549" s="118" t="s">
        <v>4884</v>
      </c>
      <c r="BX1549" s="118" t="s">
        <v>3197</v>
      </c>
      <c r="BY1549" s="118" t="s">
        <v>2549</v>
      </c>
    </row>
    <row r="1550" spans="53:77" x14ac:dyDescent="0.3">
      <c r="BA1550" s="169" t="e">
        <f>VLOOKUP(D1550,#REF!, 2,FALSE)</f>
        <v>#REF!</v>
      </c>
      <c r="BO1550" s="118" t="s">
        <v>4885</v>
      </c>
      <c r="BP1550" s="118" t="s">
        <v>715</v>
      </c>
      <c r="BQ1550" s="118" t="s">
        <v>2983</v>
      </c>
      <c r="BW1550" s="118" t="s">
        <v>4885</v>
      </c>
      <c r="BX1550" s="118" t="s">
        <v>715</v>
      </c>
      <c r="BY1550" s="118" t="s">
        <v>2983</v>
      </c>
    </row>
    <row r="1551" spans="53:77" x14ac:dyDescent="0.3">
      <c r="BA1551" s="169" t="e">
        <f>VLOOKUP(D1551,#REF!, 2,FALSE)</f>
        <v>#REF!</v>
      </c>
      <c r="BO1551" s="118" t="s">
        <v>4886</v>
      </c>
      <c r="BP1551" s="118" t="s">
        <v>16977</v>
      </c>
      <c r="BQ1551" s="118" t="s">
        <v>4888</v>
      </c>
      <c r="BW1551" s="118" t="s">
        <v>4886</v>
      </c>
      <c r="BX1551" s="118" t="s">
        <v>16977</v>
      </c>
      <c r="BY1551" s="118" t="s">
        <v>4888</v>
      </c>
    </row>
    <row r="1552" spans="53:77" x14ac:dyDescent="0.3">
      <c r="BA1552" s="169" t="e">
        <f>VLOOKUP(D1552,#REF!, 2,FALSE)</f>
        <v>#REF!</v>
      </c>
      <c r="BO1552" s="118" t="s">
        <v>4889</v>
      </c>
      <c r="BP1552" s="118" t="s">
        <v>775</v>
      </c>
      <c r="BQ1552" s="118" t="s">
        <v>4890</v>
      </c>
      <c r="BW1552" s="118" t="s">
        <v>4889</v>
      </c>
      <c r="BX1552" s="118" t="s">
        <v>775</v>
      </c>
      <c r="BY1552" s="118" t="s">
        <v>4890</v>
      </c>
    </row>
    <row r="1553" spans="53:77" x14ac:dyDescent="0.3">
      <c r="BA1553" s="169" t="e">
        <f>VLOOKUP(D1553,#REF!, 2,FALSE)</f>
        <v>#REF!</v>
      </c>
      <c r="BO1553" s="118" t="s">
        <v>951</v>
      </c>
      <c r="BP1553" s="118" t="s">
        <v>1139</v>
      </c>
      <c r="BQ1553" s="118" t="s">
        <v>4891</v>
      </c>
      <c r="BW1553" s="118" t="s">
        <v>951</v>
      </c>
      <c r="BX1553" s="118" t="s">
        <v>1139</v>
      </c>
      <c r="BY1553" s="118" t="s">
        <v>4891</v>
      </c>
    </row>
    <row r="1554" spans="53:77" x14ac:dyDescent="0.3">
      <c r="BA1554" s="169" t="e">
        <f>VLOOKUP(D1554,#REF!, 2,FALSE)</f>
        <v>#REF!</v>
      </c>
      <c r="BO1554" s="118" t="s">
        <v>4892</v>
      </c>
      <c r="BP1554" s="118" t="s">
        <v>3197</v>
      </c>
      <c r="BQ1554" s="118" t="s">
        <v>4893</v>
      </c>
      <c r="BW1554" s="118" t="s">
        <v>4892</v>
      </c>
      <c r="BX1554" s="118" t="s">
        <v>3197</v>
      </c>
      <c r="BY1554" s="118" t="s">
        <v>4893</v>
      </c>
    </row>
    <row r="1555" spans="53:77" x14ac:dyDescent="0.3">
      <c r="BA1555" s="169" t="e">
        <f>VLOOKUP(D1555,#REF!, 2,FALSE)</f>
        <v>#REF!</v>
      </c>
      <c r="BO1555" s="118" t="s">
        <v>4894</v>
      </c>
      <c r="BP1555" s="118" t="s">
        <v>3197</v>
      </c>
      <c r="BQ1555" s="118" t="s">
        <v>4896</v>
      </c>
      <c r="BW1555" s="118" t="s">
        <v>4894</v>
      </c>
      <c r="BX1555" s="118" t="s">
        <v>3197</v>
      </c>
      <c r="BY1555" s="118" t="s">
        <v>4896</v>
      </c>
    </row>
    <row r="1556" spans="53:77" x14ac:dyDescent="0.3">
      <c r="BA1556" s="169" t="e">
        <f>VLOOKUP(D1556,#REF!, 2,FALSE)</f>
        <v>#REF!</v>
      </c>
      <c r="BO1556" s="118" t="s">
        <v>4897</v>
      </c>
      <c r="BP1556" s="118" t="s">
        <v>3197</v>
      </c>
      <c r="BQ1556" s="118" t="s">
        <v>4898</v>
      </c>
      <c r="BW1556" s="118" t="s">
        <v>4897</v>
      </c>
      <c r="BX1556" s="118" t="s">
        <v>3197</v>
      </c>
      <c r="BY1556" s="118" t="s">
        <v>4898</v>
      </c>
    </row>
    <row r="1557" spans="53:77" x14ac:dyDescent="0.3">
      <c r="BA1557" s="169" t="e">
        <f>VLOOKUP(D1557,#REF!, 2,FALSE)</f>
        <v>#REF!</v>
      </c>
      <c r="BO1557" s="118" t="s">
        <v>4899</v>
      </c>
      <c r="BP1557" s="118" t="s">
        <v>1139</v>
      </c>
      <c r="BQ1557" s="118" t="s">
        <v>2649</v>
      </c>
      <c r="BW1557" s="118" t="s">
        <v>4899</v>
      </c>
      <c r="BX1557" s="118" t="s">
        <v>1139</v>
      </c>
      <c r="BY1557" s="118" t="s">
        <v>2649</v>
      </c>
    </row>
    <row r="1558" spans="53:77" x14ac:dyDescent="0.3">
      <c r="BA1558" s="169" t="e">
        <f>VLOOKUP(D1558,#REF!, 2,FALSE)</f>
        <v>#REF!</v>
      </c>
      <c r="BO1558" s="118" t="s">
        <v>4900</v>
      </c>
      <c r="BP1558" s="118" t="s">
        <v>3243</v>
      </c>
      <c r="BQ1558" s="118" t="s">
        <v>4901</v>
      </c>
      <c r="BW1558" s="118" t="s">
        <v>4900</v>
      </c>
      <c r="BX1558" s="118" t="s">
        <v>3243</v>
      </c>
      <c r="BY1558" s="118" t="s">
        <v>4901</v>
      </c>
    </row>
    <row r="1559" spans="53:77" x14ac:dyDescent="0.3">
      <c r="BA1559" s="169" t="e">
        <f>VLOOKUP(D1559,#REF!, 2,FALSE)</f>
        <v>#REF!</v>
      </c>
      <c r="BO1559" s="118" t="s">
        <v>4902</v>
      </c>
      <c r="BP1559" s="118" t="s">
        <v>2983</v>
      </c>
      <c r="BQ1559" s="118" t="s">
        <v>2983</v>
      </c>
      <c r="BW1559" s="118" t="s">
        <v>4902</v>
      </c>
      <c r="BX1559" s="118" t="s">
        <v>2983</v>
      </c>
      <c r="BY1559" s="118" t="s">
        <v>2983</v>
      </c>
    </row>
    <row r="1560" spans="53:77" x14ac:dyDescent="0.3">
      <c r="BA1560" s="169" t="e">
        <f>VLOOKUP(D1560,#REF!, 2,FALSE)</f>
        <v>#REF!</v>
      </c>
      <c r="BO1560" s="118" t="s">
        <v>952</v>
      </c>
      <c r="BP1560" s="118" t="s">
        <v>628</v>
      </c>
      <c r="BQ1560" s="118" t="s">
        <v>1552</v>
      </c>
      <c r="BW1560" s="118" t="s">
        <v>952</v>
      </c>
      <c r="BX1560" s="118" t="s">
        <v>628</v>
      </c>
      <c r="BY1560" s="118" t="s">
        <v>1552</v>
      </c>
    </row>
    <row r="1561" spans="53:77" x14ac:dyDescent="0.3">
      <c r="BA1561" s="169" t="e">
        <f>VLOOKUP(D1561,#REF!, 2,FALSE)</f>
        <v>#REF!</v>
      </c>
      <c r="BO1561" s="118" t="s">
        <v>4903</v>
      </c>
      <c r="BP1561" s="118" t="s">
        <v>862</v>
      </c>
      <c r="BQ1561" s="118" t="s">
        <v>4904</v>
      </c>
      <c r="BW1561" s="118" t="s">
        <v>4903</v>
      </c>
      <c r="BX1561" s="118" t="s">
        <v>862</v>
      </c>
      <c r="BY1561" s="118" t="s">
        <v>4904</v>
      </c>
    </row>
    <row r="1562" spans="53:77" x14ac:dyDescent="0.3">
      <c r="BA1562" s="169" t="e">
        <f>VLOOKUP(D1562,#REF!, 2,FALSE)</f>
        <v>#REF!</v>
      </c>
      <c r="BO1562" s="118" t="s">
        <v>953</v>
      </c>
      <c r="BP1562" s="118" t="s">
        <v>3197</v>
      </c>
      <c r="BQ1562" s="118" t="s">
        <v>4905</v>
      </c>
      <c r="BW1562" s="118" t="s">
        <v>953</v>
      </c>
      <c r="BX1562" s="118" t="s">
        <v>3197</v>
      </c>
      <c r="BY1562" s="118" t="s">
        <v>4905</v>
      </c>
    </row>
    <row r="1563" spans="53:77" x14ac:dyDescent="0.3">
      <c r="BA1563" s="169" t="e">
        <f>VLOOKUP(D1563,#REF!, 2,FALSE)</f>
        <v>#REF!</v>
      </c>
      <c r="BO1563" s="118" t="s">
        <v>4906</v>
      </c>
      <c r="BP1563" s="118" t="s">
        <v>3197</v>
      </c>
      <c r="BQ1563" s="118" t="s">
        <v>4907</v>
      </c>
      <c r="BW1563" s="118" t="s">
        <v>4906</v>
      </c>
      <c r="BX1563" s="118" t="s">
        <v>3197</v>
      </c>
      <c r="BY1563" s="118" t="s">
        <v>4907</v>
      </c>
    </row>
    <row r="1564" spans="53:77" x14ac:dyDescent="0.3">
      <c r="BA1564" s="169" t="e">
        <f>VLOOKUP(D1564,#REF!, 2,FALSE)</f>
        <v>#REF!</v>
      </c>
      <c r="BO1564" s="118" t="s">
        <v>954</v>
      </c>
      <c r="BP1564" s="118" t="s">
        <v>3197</v>
      </c>
      <c r="BQ1564" s="118" t="s">
        <v>4908</v>
      </c>
      <c r="BW1564" s="118" t="s">
        <v>954</v>
      </c>
      <c r="BX1564" s="118" t="s">
        <v>3197</v>
      </c>
      <c r="BY1564" s="118" t="s">
        <v>4908</v>
      </c>
    </row>
    <row r="1565" spans="53:77" x14ac:dyDescent="0.3">
      <c r="BA1565" s="169" t="e">
        <f>VLOOKUP(D1565,#REF!, 2,FALSE)</f>
        <v>#REF!</v>
      </c>
      <c r="BO1565" s="118" t="s">
        <v>4909</v>
      </c>
      <c r="BP1565" s="118" t="s">
        <v>3197</v>
      </c>
      <c r="BQ1565" s="118" t="s">
        <v>1907</v>
      </c>
      <c r="BW1565" s="118" t="s">
        <v>4909</v>
      </c>
      <c r="BX1565" s="118" t="s">
        <v>3197</v>
      </c>
      <c r="BY1565" s="118" t="s">
        <v>1907</v>
      </c>
    </row>
    <row r="1566" spans="53:77" x14ac:dyDescent="0.3">
      <c r="BA1566" s="169" t="e">
        <f>VLOOKUP(D1566,#REF!, 2,FALSE)</f>
        <v>#REF!</v>
      </c>
      <c r="BO1566" s="118" t="s">
        <v>4910</v>
      </c>
      <c r="BP1566" s="118" t="s">
        <v>1342</v>
      </c>
      <c r="BQ1566" s="118" t="s">
        <v>4911</v>
      </c>
      <c r="BW1566" s="118" t="s">
        <v>4910</v>
      </c>
      <c r="BX1566" s="118" t="s">
        <v>1342</v>
      </c>
      <c r="BY1566" s="118" t="s">
        <v>4911</v>
      </c>
    </row>
    <row r="1567" spans="53:77" x14ac:dyDescent="0.3">
      <c r="BA1567" s="169" t="e">
        <f>VLOOKUP(D1567,#REF!, 2,FALSE)</f>
        <v>#REF!</v>
      </c>
      <c r="BO1567" s="118" t="s">
        <v>4912</v>
      </c>
      <c r="BP1567" s="118" t="s">
        <v>3085</v>
      </c>
      <c r="BQ1567" s="118" t="s">
        <v>3213</v>
      </c>
      <c r="BW1567" s="118" t="s">
        <v>4912</v>
      </c>
      <c r="BX1567" s="118" t="s">
        <v>3085</v>
      </c>
      <c r="BY1567" s="118" t="s">
        <v>3213</v>
      </c>
    </row>
    <row r="1568" spans="53:77" x14ac:dyDescent="0.3">
      <c r="BA1568" s="169" t="e">
        <f>VLOOKUP(D1568,#REF!, 2,FALSE)</f>
        <v>#REF!</v>
      </c>
      <c r="BO1568" s="118" t="s">
        <v>4913</v>
      </c>
      <c r="BP1568" s="118" t="s">
        <v>3243</v>
      </c>
      <c r="BQ1568" s="118" t="s">
        <v>4864</v>
      </c>
      <c r="BW1568" s="118" t="s">
        <v>4913</v>
      </c>
      <c r="BX1568" s="118" t="s">
        <v>3243</v>
      </c>
      <c r="BY1568" s="118" t="s">
        <v>4864</v>
      </c>
    </row>
    <row r="1569" spans="53:77" x14ac:dyDescent="0.3">
      <c r="BA1569" s="169" t="e">
        <f>VLOOKUP(D1569,#REF!, 2,FALSE)</f>
        <v>#REF!</v>
      </c>
      <c r="BO1569" s="118" t="s">
        <v>4914</v>
      </c>
      <c r="BP1569" s="118" t="s">
        <v>3197</v>
      </c>
      <c r="BQ1569" s="118" t="s">
        <v>4915</v>
      </c>
      <c r="BW1569" s="118" t="s">
        <v>4914</v>
      </c>
      <c r="BX1569" s="118" t="s">
        <v>3197</v>
      </c>
      <c r="BY1569" s="118" t="s">
        <v>4915</v>
      </c>
    </row>
    <row r="1570" spans="53:77" x14ac:dyDescent="0.3">
      <c r="BA1570" s="169" t="e">
        <f>VLOOKUP(D1570,#REF!, 2,FALSE)</f>
        <v>#REF!</v>
      </c>
      <c r="BO1570" s="118" t="s">
        <v>4916</v>
      </c>
      <c r="BP1570" s="118" t="s">
        <v>621</v>
      </c>
      <c r="BQ1570" s="118" t="s">
        <v>2649</v>
      </c>
      <c r="BW1570" s="118" t="s">
        <v>4916</v>
      </c>
      <c r="BX1570" s="118" t="s">
        <v>621</v>
      </c>
      <c r="BY1570" s="118" t="s">
        <v>2649</v>
      </c>
    </row>
    <row r="1571" spans="53:77" x14ac:dyDescent="0.3">
      <c r="BA1571" s="169" t="e">
        <f>VLOOKUP(D1571,#REF!, 2,FALSE)</f>
        <v>#REF!</v>
      </c>
      <c r="BO1571" s="118" t="s">
        <v>4917</v>
      </c>
      <c r="BP1571" s="118" t="s">
        <v>3197</v>
      </c>
      <c r="BQ1571" s="118" t="s">
        <v>4918</v>
      </c>
      <c r="BW1571" s="118" t="s">
        <v>4917</v>
      </c>
      <c r="BX1571" s="118" t="s">
        <v>3197</v>
      </c>
      <c r="BY1571" s="118" t="s">
        <v>4918</v>
      </c>
    </row>
    <row r="1572" spans="53:77" x14ac:dyDescent="0.3">
      <c r="BA1572" s="169" t="e">
        <f>VLOOKUP(D1572,#REF!, 2,FALSE)</f>
        <v>#REF!</v>
      </c>
      <c r="BO1572" s="118" t="s">
        <v>4919</v>
      </c>
      <c r="BP1572" s="118" t="s">
        <v>625</v>
      </c>
      <c r="BQ1572" s="118" t="s">
        <v>770</v>
      </c>
      <c r="BW1572" s="118" t="s">
        <v>4919</v>
      </c>
      <c r="BX1572" s="118" t="s">
        <v>625</v>
      </c>
      <c r="BY1572" s="118" t="s">
        <v>770</v>
      </c>
    </row>
    <row r="1573" spans="53:77" x14ac:dyDescent="0.3">
      <c r="BA1573" s="169" t="e">
        <f>VLOOKUP(D1573,#REF!, 2,FALSE)</f>
        <v>#REF!</v>
      </c>
      <c r="BO1573" s="118" t="s">
        <v>4920</v>
      </c>
      <c r="BP1573" s="118" t="s">
        <v>3197</v>
      </c>
      <c r="BQ1573" s="118" t="s">
        <v>2692</v>
      </c>
      <c r="BW1573" s="118" t="s">
        <v>4920</v>
      </c>
      <c r="BX1573" s="118" t="s">
        <v>3197</v>
      </c>
      <c r="BY1573" s="118" t="s">
        <v>2692</v>
      </c>
    </row>
    <row r="1574" spans="53:77" x14ac:dyDescent="0.3">
      <c r="BA1574" s="169" t="e">
        <f>VLOOKUP(D1574,#REF!, 2,FALSE)</f>
        <v>#REF!</v>
      </c>
      <c r="BO1574" s="118" t="s">
        <v>4921</v>
      </c>
      <c r="BP1574" s="118" t="s">
        <v>3197</v>
      </c>
      <c r="BQ1574" s="118" t="s">
        <v>4922</v>
      </c>
      <c r="BW1574" s="118" t="s">
        <v>4921</v>
      </c>
      <c r="BX1574" s="118" t="s">
        <v>3197</v>
      </c>
      <c r="BY1574" s="118" t="s">
        <v>4922</v>
      </c>
    </row>
    <row r="1575" spans="53:77" x14ac:dyDescent="0.3">
      <c r="BA1575" s="169" t="e">
        <f>VLOOKUP(D1575,#REF!, 2,FALSE)</f>
        <v>#REF!</v>
      </c>
      <c r="BO1575" s="118" t="s">
        <v>4923</v>
      </c>
      <c r="BP1575" s="118" t="s">
        <v>3000</v>
      </c>
      <c r="BQ1575" s="118" t="s">
        <v>4925</v>
      </c>
      <c r="BW1575" s="118" t="s">
        <v>4923</v>
      </c>
      <c r="BX1575" s="118" t="s">
        <v>3000</v>
      </c>
      <c r="BY1575" s="118" t="s">
        <v>4925</v>
      </c>
    </row>
    <row r="1576" spans="53:77" x14ac:dyDescent="0.3">
      <c r="BA1576" s="169" t="e">
        <f>VLOOKUP(D1576,#REF!, 2,FALSE)</f>
        <v>#REF!</v>
      </c>
      <c r="BO1576" s="118" t="s">
        <v>4926</v>
      </c>
      <c r="BP1576" s="118" t="s">
        <v>16975</v>
      </c>
      <c r="BQ1576" s="118" t="s">
        <v>1961</v>
      </c>
      <c r="BW1576" s="118" t="s">
        <v>4926</v>
      </c>
      <c r="BX1576" s="118" t="s">
        <v>16975</v>
      </c>
      <c r="BY1576" s="118" t="s">
        <v>1961</v>
      </c>
    </row>
    <row r="1577" spans="53:77" x14ac:dyDescent="0.3">
      <c r="BA1577" s="169" t="e">
        <f>VLOOKUP(D1577,#REF!, 2,FALSE)</f>
        <v>#REF!</v>
      </c>
      <c r="BO1577" s="118" t="s">
        <v>4927</v>
      </c>
      <c r="BP1577" s="118" t="s">
        <v>3197</v>
      </c>
      <c r="BQ1577" s="118" t="s">
        <v>4928</v>
      </c>
      <c r="BW1577" s="118" t="s">
        <v>4927</v>
      </c>
      <c r="BX1577" s="118" t="s">
        <v>3197</v>
      </c>
      <c r="BY1577" s="118" t="s">
        <v>4928</v>
      </c>
    </row>
    <row r="1578" spans="53:77" x14ac:dyDescent="0.3">
      <c r="BA1578" s="169" t="e">
        <f>VLOOKUP(D1578,#REF!, 2,FALSE)</f>
        <v>#REF!</v>
      </c>
      <c r="BO1578" s="118" t="s">
        <v>4929</v>
      </c>
      <c r="BP1578" s="118" t="s">
        <v>1342</v>
      </c>
      <c r="BQ1578" s="118" t="s">
        <v>2983</v>
      </c>
      <c r="BW1578" s="118" t="s">
        <v>4929</v>
      </c>
      <c r="BX1578" s="118" t="s">
        <v>1342</v>
      </c>
      <c r="BY1578" s="118" t="s">
        <v>2983</v>
      </c>
    </row>
    <row r="1579" spans="53:77" x14ac:dyDescent="0.3">
      <c r="BA1579" s="169" t="e">
        <f>VLOOKUP(D1579,#REF!, 2,FALSE)</f>
        <v>#REF!</v>
      </c>
      <c r="BO1579" s="118" t="s">
        <v>4930</v>
      </c>
      <c r="BP1579" s="118" t="s">
        <v>2979</v>
      </c>
      <c r="BQ1579" s="118" t="s">
        <v>2983</v>
      </c>
      <c r="BW1579" s="118" t="s">
        <v>4930</v>
      </c>
      <c r="BX1579" s="118" t="s">
        <v>2979</v>
      </c>
      <c r="BY1579" s="118" t="s">
        <v>2983</v>
      </c>
    </row>
    <row r="1580" spans="53:77" x14ac:dyDescent="0.3">
      <c r="BA1580" s="169" t="e">
        <f>VLOOKUP(D1580,#REF!, 2,FALSE)</f>
        <v>#REF!</v>
      </c>
      <c r="BO1580" s="118" t="s">
        <v>4931</v>
      </c>
      <c r="BP1580" s="118" t="s">
        <v>1342</v>
      </c>
      <c r="BQ1580" s="118" t="s">
        <v>1729</v>
      </c>
      <c r="BW1580" s="118" t="s">
        <v>4931</v>
      </c>
      <c r="BX1580" s="118" t="s">
        <v>1342</v>
      </c>
      <c r="BY1580" s="118" t="s">
        <v>1729</v>
      </c>
    </row>
    <row r="1581" spans="53:77" x14ac:dyDescent="0.3">
      <c r="BA1581" s="169" t="e">
        <f>VLOOKUP(D1581,#REF!, 2,FALSE)</f>
        <v>#REF!</v>
      </c>
      <c r="BO1581" s="118" t="s">
        <v>4933</v>
      </c>
      <c r="BP1581" s="118" t="s">
        <v>1342</v>
      </c>
      <c r="BQ1581" s="118" t="s">
        <v>4637</v>
      </c>
      <c r="BW1581" s="118" t="s">
        <v>4933</v>
      </c>
      <c r="BX1581" s="118" t="s">
        <v>1342</v>
      </c>
      <c r="BY1581" s="118" t="s">
        <v>4637</v>
      </c>
    </row>
    <row r="1582" spans="53:77" x14ac:dyDescent="0.3">
      <c r="BA1582" s="169" t="e">
        <f>VLOOKUP(D1582,#REF!, 2,FALSE)</f>
        <v>#REF!</v>
      </c>
      <c r="BO1582" s="118" t="s">
        <v>4935</v>
      </c>
      <c r="BP1582" s="118" t="s">
        <v>3197</v>
      </c>
      <c r="BQ1582" s="118" t="s">
        <v>4936</v>
      </c>
      <c r="BW1582" s="118" t="s">
        <v>4935</v>
      </c>
      <c r="BX1582" s="118" t="s">
        <v>3197</v>
      </c>
      <c r="BY1582" s="118" t="s">
        <v>4936</v>
      </c>
    </row>
    <row r="1583" spans="53:77" x14ac:dyDescent="0.3">
      <c r="BA1583" s="169" t="e">
        <f>VLOOKUP(D1583,#REF!, 2,FALSE)</f>
        <v>#REF!</v>
      </c>
      <c r="BO1583" s="118" t="s">
        <v>4937</v>
      </c>
      <c r="BP1583" s="118" t="s">
        <v>3197</v>
      </c>
      <c r="BQ1583" s="118" t="s">
        <v>4938</v>
      </c>
      <c r="BW1583" s="118" t="s">
        <v>4937</v>
      </c>
      <c r="BX1583" s="118" t="s">
        <v>3197</v>
      </c>
      <c r="BY1583" s="118" t="s">
        <v>4938</v>
      </c>
    </row>
    <row r="1584" spans="53:77" x14ac:dyDescent="0.3">
      <c r="BA1584" s="169" t="e">
        <f>VLOOKUP(D1584,#REF!, 2,FALSE)</f>
        <v>#REF!</v>
      </c>
      <c r="BO1584" s="118" t="s">
        <v>4939</v>
      </c>
      <c r="BP1584" s="118" t="s">
        <v>1139</v>
      </c>
      <c r="BQ1584" s="118" t="s">
        <v>4940</v>
      </c>
      <c r="BW1584" s="118" t="s">
        <v>4939</v>
      </c>
      <c r="BX1584" s="118" t="s">
        <v>1139</v>
      </c>
      <c r="BY1584" s="118" t="s">
        <v>4940</v>
      </c>
    </row>
    <row r="1585" spans="53:77" x14ac:dyDescent="0.3">
      <c r="BA1585" s="169" t="e">
        <f>VLOOKUP(D1585,#REF!, 2,FALSE)</f>
        <v>#REF!</v>
      </c>
      <c r="BO1585" s="118" t="s">
        <v>4941</v>
      </c>
      <c r="BP1585" s="118" t="s">
        <v>3197</v>
      </c>
      <c r="BQ1585" s="118" t="s">
        <v>4942</v>
      </c>
      <c r="BW1585" s="118" t="s">
        <v>4941</v>
      </c>
      <c r="BX1585" s="118" t="s">
        <v>3197</v>
      </c>
      <c r="BY1585" s="118" t="s">
        <v>4942</v>
      </c>
    </row>
    <row r="1586" spans="53:77" x14ac:dyDescent="0.3">
      <c r="BA1586" s="169" t="e">
        <f>VLOOKUP(D1586,#REF!, 2,FALSE)</f>
        <v>#REF!</v>
      </c>
      <c r="BO1586" s="118" t="s">
        <v>4943</v>
      </c>
      <c r="BP1586" s="118" t="s">
        <v>1139</v>
      </c>
      <c r="BQ1586" s="118" t="s">
        <v>4944</v>
      </c>
      <c r="BW1586" s="118" t="s">
        <v>4943</v>
      </c>
      <c r="BX1586" s="118" t="s">
        <v>1139</v>
      </c>
      <c r="BY1586" s="118" t="s">
        <v>4944</v>
      </c>
    </row>
    <row r="1587" spans="53:77" x14ac:dyDescent="0.3">
      <c r="BA1587" s="169" t="e">
        <f>VLOOKUP(D1587,#REF!, 2,FALSE)</f>
        <v>#REF!</v>
      </c>
      <c r="BO1587" s="118" t="s">
        <v>4945</v>
      </c>
      <c r="BP1587" s="118" t="s">
        <v>3197</v>
      </c>
      <c r="BQ1587" s="118" t="s">
        <v>4946</v>
      </c>
      <c r="BW1587" s="118" t="s">
        <v>4945</v>
      </c>
      <c r="BX1587" s="118" t="s">
        <v>3197</v>
      </c>
      <c r="BY1587" s="118" t="s">
        <v>4946</v>
      </c>
    </row>
    <row r="1588" spans="53:77" x14ac:dyDescent="0.3">
      <c r="BA1588" s="169" t="e">
        <f>VLOOKUP(D1588,#REF!, 2,FALSE)</f>
        <v>#REF!</v>
      </c>
      <c r="BO1588" s="118" t="s">
        <v>4947</v>
      </c>
      <c r="BP1588" s="118" t="s">
        <v>778</v>
      </c>
      <c r="BQ1588" s="118" t="s">
        <v>809</v>
      </c>
      <c r="BW1588" s="118" t="s">
        <v>4947</v>
      </c>
      <c r="BX1588" s="118" t="s">
        <v>778</v>
      </c>
      <c r="BY1588" s="118" t="s">
        <v>809</v>
      </c>
    </row>
    <row r="1589" spans="53:77" x14ac:dyDescent="0.3">
      <c r="BA1589" s="169" t="e">
        <f>VLOOKUP(D1589,#REF!, 2,FALSE)</f>
        <v>#REF!</v>
      </c>
      <c r="BO1589" s="118" t="s">
        <v>4948</v>
      </c>
      <c r="BP1589" s="118" t="s">
        <v>3197</v>
      </c>
      <c r="BQ1589" s="118" t="s">
        <v>2059</v>
      </c>
      <c r="BW1589" s="118" t="s">
        <v>4948</v>
      </c>
      <c r="BX1589" s="118" t="s">
        <v>3197</v>
      </c>
      <c r="BY1589" s="118" t="s">
        <v>2059</v>
      </c>
    </row>
    <row r="1590" spans="53:77" x14ac:dyDescent="0.3">
      <c r="BA1590" s="169" t="e">
        <f>VLOOKUP(D1590,#REF!, 2,FALSE)</f>
        <v>#REF!</v>
      </c>
      <c r="BO1590" s="118" t="s">
        <v>4949</v>
      </c>
      <c r="BP1590" s="118" t="s">
        <v>849</v>
      </c>
      <c r="BQ1590" s="118" t="s">
        <v>770</v>
      </c>
      <c r="BW1590" s="118" t="s">
        <v>4949</v>
      </c>
      <c r="BX1590" s="118" t="s">
        <v>849</v>
      </c>
      <c r="BY1590" s="118" t="s">
        <v>770</v>
      </c>
    </row>
    <row r="1591" spans="53:77" x14ac:dyDescent="0.3">
      <c r="BA1591" s="169" t="e">
        <f>VLOOKUP(D1591,#REF!, 2,FALSE)</f>
        <v>#REF!</v>
      </c>
      <c r="BO1591" s="118" t="s">
        <v>4950</v>
      </c>
      <c r="BP1591" s="118" t="s">
        <v>3043</v>
      </c>
      <c r="BQ1591" s="118" t="s">
        <v>809</v>
      </c>
      <c r="BW1591" s="118" t="s">
        <v>4950</v>
      </c>
      <c r="BX1591" s="118" t="s">
        <v>3043</v>
      </c>
      <c r="BY1591" s="118" t="s">
        <v>809</v>
      </c>
    </row>
    <row r="1592" spans="53:77" x14ac:dyDescent="0.3">
      <c r="BA1592" s="169" t="e">
        <f>VLOOKUP(D1592,#REF!, 2,FALSE)</f>
        <v>#REF!</v>
      </c>
      <c r="BO1592" s="118" t="s">
        <v>4951</v>
      </c>
      <c r="BP1592" s="118" t="s">
        <v>631</v>
      </c>
      <c r="BQ1592" s="118" t="s">
        <v>4952</v>
      </c>
      <c r="BW1592" s="118" t="s">
        <v>4951</v>
      </c>
      <c r="BX1592" s="118" t="s">
        <v>631</v>
      </c>
      <c r="BY1592" s="118" t="s">
        <v>4952</v>
      </c>
    </row>
    <row r="1593" spans="53:77" x14ac:dyDescent="0.3">
      <c r="BA1593" s="169" t="e">
        <f>VLOOKUP(D1593,#REF!, 2,FALSE)</f>
        <v>#REF!</v>
      </c>
      <c r="BO1593" s="118" t="s">
        <v>960</v>
      </c>
      <c r="BP1593" s="118" t="s">
        <v>636</v>
      </c>
      <c r="BQ1593" s="118" t="s">
        <v>4953</v>
      </c>
      <c r="BW1593" s="118" t="s">
        <v>960</v>
      </c>
      <c r="BX1593" s="118" t="s">
        <v>636</v>
      </c>
      <c r="BY1593" s="118" t="s">
        <v>4953</v>
      </c>
    </row>
    <row r="1594" spans="53:77" x14ac:dyDescent="0.3">
      <c r="BA1594" s="169" t="e">
        <f>VLOOKUP(D1594,#REF!, 2,FALSE)</f>
        <v>#REF!</v>
      </c>
      <c r="BO1594" s="118" t="s">
        <v>4954</v>
      </c>
      <c r="BP1594" s="118" t="s">
        <v>2979</v>
      </c>
      <c r="BQ1594" s="118" t="s">
        <v>3714</v>
      </c>
      <c r="BW1594" s="118" t="s">
        <v>4954</v>
      </c>
      <c r="BX1594" s="118" t="s">
        <v>2979</v>
      </c>
      <c r="BY1594" s="118" t="s">
        <v>3714</v>
      </c>
    </row>
    <row r="1595" spans="53:77" x14ac:dyDescent="0.3">
      <c r="BA1595" s="169" t="e">
        <f>VLOOKUP(D1595,#REF!, 2,FALSE)</f>
        <v>#REF!</v>
      </c>
      <c r="BO1595" s="118" t="s">
        <v>156</v>
      </c>
      <c r="BP1595" s="118" t="s">
        <v>613</v>
      </c>
      <c r="BQ1595" s="118" t="s">
        <v>796</v>
      </c>
      <c r="BW1595" s="118" t="s">
        <v>156</v>
      </c>
      <c r="BX1595" s="118" t="s">
        <v>613</v>
      </c>
      <c r="BY1595" s="118" t="s">
        <v>796</v>
      </c>
    </row>
    <row r="1596" spans="53:77" x14ac:dyDescent="0.3">
      <c r="BA1596" s="169" t="e">
        <f>VLOOKUP(D1596,#REF!, 2,FALSE)</f>
        <v>#REF!</v>
      </c>
      <c r="BO1596" s="118" t="s">
        <v>4956</v>
      </c>
      <c r="BP1596" s="118" t="s">
        <v>3243</v>
      </c>
      <c r="BQ1596" s="118" t="s">
        <v>4957</v>
      </c>
      <c r="BW1596" s="118" t="s">
        <v>4956</v>
      </c>
      <c r="BX1596" s="118" t="s">
        <v>3243</v>
      </c>
      <c r="BY1596" s="118" t="s">
        <v>4957</v>
      </c>
    </row>
    <row r="1597" spans="53:77" x14ac:dyDescent="0.3">
      <c r="BA1597" s="169" t="e">
        <f>VLOOKUP(D1597,#REF!, 2,FALSE)</f>
        <v>#REF!</v>
      </c>
      <c r="BO1597" s="118" t="s">
        <v>961</v>
      </c>
      <c r="BP1597" s="118" t="s">
        <v>3003</v>
      </c>
      <c r="BQ1597" s="118" t="s">
        <v>698</v>
      </c>
      <c r="BW1597" s="118" t="s">
        <v>961</v>
      </c>
      <c r="BX1597" s="118" t="s">
        <v>3003</v>
      </c>
      <c r="BY1597" s="118" t="s">
        <v>698</v>
      </c>
    </row>
    <row r="1598" spans="53:77" x14ac:dyDescent="0.3">
      <c r="BA1598" s="169" t="e">
        <f>VLOOKUP(D1598,#REF!, 2,FALSE)</f>
        <v>#REF!</v>
      </c>
      <c r="BO1598" s="118" t="s">
        <v>4958</v>
      </c>
      <c r="BP1598" s="118" t="s">
        <v>626</v>
      </c>
      <c r="BQ1598" s="118" t="s">
        <v>4959</v>
      </c>
      <c r="BW1598" s="118" t="s">
        <v>4958</v>
      </c>
      <c r="BX1598" s="118" t="s">
        <v>626</v>
      </c>
      <c r="BY1598" s="118" t="s">
        <v>4959</v>
      </c>
    </row>
    <row r="1599" spans="53:77" x14ac:dyDescent="0.3">
      <c r="BA1599" s="169" t="e">
        <f>VLOOKUP(D1599,#REF!, 2,FALSE)</f>
        <v>#REF!</v>
      </c>
      <c r="BO1599" s="118" t="s">
        <v>4960</v>
      </c>
      <c r="BP1599" s="118" t="s">
        <v>862</v>
      </c>
      <c r="BQ1599" s="118" t="s">
        <v>4961</v>
      </c>
      <c r="BW1599" s="118" t="s">
        <v>4960</v>
      </c>
      <c r="BX1599" s="118" t="s">
        <v>862</v>
      </c>
      <c r="BY1599" s="118" t="s">
        <v>4961</v>
      </c>
    </row>
    <row r="1600" spans="53:77" x14ac:dyDescent="0.3">
      <c r="BA1600" s="169" t="e">
        <f>VLOOKUP(D1600,#REF!, 2,FALSE)</f>
        <v>#REF!</v>
      </c>
      <c r="BO1600" s="118" t="s">
        <v>4963</v>
      </c>
      <c r="BP1600" s="118" t="s">
        <v>625</v>
      </c>
      <c r="BQ1600" s="118" t="s">
        <v>4964</v>
      </c>
      <c r="BW1600" s="118" t="s">
        <v>4963</v>
      </c>
      <c r="BX1600" s="118" t="s">
        <v>625</v>
      </c>
      <c r="BY1600" s="118" t="s">
        <v>4964</v>
      </c>
    </row>
    <row r="1601" spans="53:77" x14ac:dyDescent="0.3">
      <c r="BA1601" s="169" t="e">
        <f>VLOOKUP(D1601,#REF!, 2,FALSE)</f>
        <v>#REF!</v>
      </c>
      <c r="BO1601" s="118" t="s">
        <v>4967</v>
      </c>
      <c r="BP1601" s="118" t="s">
        <v>719</v>
      </c>
      <c r="BQ1601" s="118" t="s">
        <v>3168</v>
      </c>
      <c r="BW1601" s="118" t="s">
        <v>4967</v>
      </c>
      <c r="BX1601" s="118" t="s">
        <v>719</v>
      </c>
      <c r="BY1601" s="118" t="s">
        <v>3168</v>
      </c>
    </row>
    <row r="1602" spans="53:77" x14ac:dyDescent="0.3">
      <c r="BA1602" s="169" t="e">
        <f>VLOOKUP(D1602,#REF!, 2,FALSE)</f>
        <v>#REF!</v>
      </c>
      <c r="BO1602" s="118" t="s">
        <v>962</v>
      </c>
      <c r="BP1602" s="118" t="s">
        <v>662</v>
      </c>
      <c r="BQ1602" s="118" t="s">
        <v>1667</v>
      </c>
      <c r="BW1602" s="118" t="s">
        <v>962</v>
      </c>
      <c r="BX1602" s="118" t="s">
        <v>662</v>
      </c>
      <c r="BY1602" s="118" t="s">
        <v>1667</v>
      </c>
    </row>
    <row r="1603" spans="53:77" x14ac:dyDescent="0.3">
      <c r="BA1603" s="169" t="e">
        <f>VLOOKUP(D1603,#REF!, 2,FALSE)</f>
        <v>#REF!</v>
      </c>
      <c r="BO1603" s="118" t="s">
        <v>4968</v>
      </c>
      <c r="BP1603" s="118" t="s">
        <v>3003</v>
      </c>
      <c r="BQ1603" s="118" t="s">
        <v>2090</v>
      </c>
      <c r="BW1603" s="118" t="s">
        <v>4968</v>
      </c>
      <c r="BX1603" s="118" t="s">
        <v>3003</v>
      </c>
      <c r="BY1603" s="118" t="s">
        <v>2090</v>
      </c>
    </row>
    <row r="1604" spans="53:77" x14ac:dyDescent="0.3">
      <c r="BA1604" s="169" t="e">
        <f>VLOOKUP(D1604,#REF!, 2,FALSE)</f>
        <v>#REF!</v>
      </c>
      <c r="BO1604" s="118" t="s">
        <v>4969</v>
      </c>
      <c r="BP1604" s="118" t="s">
        <v>2983</v>
      </c>
      <c r="BQ1604" s="118" t="s">
        <v>2983</v>
      </c>
      <c r="BW1604" s="118" t="s">
        <v>4969</v>
      </c>
      <c r="BX1604" s="118" t="s">
        <v>2983</v>
      </c>
      <c r="BY1604" s="118" t="s">
        <v>2983</v>
      </c>
    </row>
    <row r="1605" spans="53:77" x14ac:dyDescent="0.3">
      <c r="BA1605" s="169" t="e">
        <f>VLOOKUP(D1605,#REF!, 2,FALSE)</f>
        <v>#REF!</v>
      </c>
      <c r="BO1605" s="118" t="s">
        <v>4970</v>
      </c>
      <c r="BP1605" s="118" t="s">
        <v>3043</v>
      </c>
      <c r="BQ1605" s="118" t="s">
        <v>4971</v>
      </c>
      <c r="BW1605" s="118" t="s">
        <v>4970</v>
      </c>
      <c r="BX1605" s="118" t="s">
        <v>3043</v>
      </c>
      <c r="BY1605" s="118" t="s">
        <v>4971</v>
      </c>
    </row>
    <row r="1606" spans="53:77" x14ac:dyDescent="0.3">
      <c r="BA1606" s="169" t="e">
        <f>VLOOKUP(D1606,#REF!, 2,FALSE)</f>
        <v>#REF!</v>
      </c>
      <c r="BO1606" s="118" t="s">
        <v>4973</v>
      </c>
      <c r="BP1606" s="118" t="s">
        <v>2983</v>
      </c>
      <c r="BQ1606" s="118" t="s">
        <v>2983</v>
      </c>
      <c r="BW1606" s="118" t="s">
        <v>4973</v>
      </c>
      <c r="BX1606" s="118" t="s">
        <v>2983</v>
      </c>
      <c r="BY1606" s="118" t="s">
        <v>2983</v>
      </c>
    </row>
    <row r="1607" spans="53:77" x14ac:dyDescent="0.3">
      <c r="BA1607" s="169" t="e">
        <f>VLOOKUP(D1607,#REF!, 2,FALSE)</f>
        <v>#REF!</v>
      </c>
      <c r="BO1607" s="118" t="s">
        <v>4974</v>
      </c>
      <c r="BP1607" s="118" t="s">
        <v>661</v>
      </c>
      <c r="BQ1607" s="118" t="s">
        <v>3496</v>
      </c>
      <c r="BW1607" s="118" t="s">
        <v>4974</v>
      </c>
      <c r="BX1607" s="118" t="s">
        <v>661</v>
      </c>
      <c r="BY1607" s="118" t="s">
        <v>3496</v>
      </c>
    </row>
    <row r="1608" spans="53:77" x14ac:dyDescent="0.3">
      <c r="BA1608" s="169" t="e">
        <f>VLOOKUP(D1608,#REF!, 2,FALSE)</f>
        <v>#REF!</v>
      </c>
      <c r="BO1608" s="118" t="s">
        <v>4976</v>
      </c>
      <c r="BP1608" s="118" t="s">
        <v>2983</v>
      </c>
      <c r="BQ1608" s="118" t="s">
        <v>2870</v>
      </c>
      <c r="BW1608" s="118" t="s">
        <v>4976</v>
      </c>
      <c r="BX1608" s="118" t="s">
        <v>2983</v>
      </c>
      <c r="BY1608" s="118" t="s">
        <v>2870</v>
      </c>
    </row>
    <row r="1609" spans="53:77" x14ac:dyDescent="0.3">
      <c r="BA1609" s="169" t="e">
        <f>VLOOKUP(D1609,#REF!, 2,FALSE)</f>
        <v>#REF!</v>
      </c>
      <c r="BO1609" s="118" t="s">
        <v>4977</v>
      </c>
      <c r="BP1609" s="118" t="s">
        <v>3043</v>
      </c>
      <c r="BQ1609" s="118" t="s">
        <v>3629</v>
      </c>
      <c r="BW1609" s="118" t="s">
        <v>4977</v>
      </c>
      <c r="BX1609" s="118" t="s">
        <v>3043</v>
      </c>
      <c r="BY1609" s="118" t="s">
        <v>3629</v>
      </c>
    </row>
    <row r="1610" spans="53:77" x14ac:dyDescent="0.3">
      <c r="BA1610" s="169" t="e">
        <f>VLOOKUP(D1610,#REF!, 2,FALSE)</f>
        <v>#REF!</v>
      </c>
      <c r="BO1610" s="118" t="s">
        <v>4978</v>
      </c>
      <c r="BP1610" s="118" t="s">
        <v>1342</v>
      </c>
      <c r="BQ1610" s="118" t="s">
        <v>4979</v>
      </c>
      <c r="BW1610" s="118" t="s">
        <v>4978</v>
      </c>
      <c r="BX1610" s="118" t="s">
        <v>1342</v>
      </c>
      <c r="BY1610" s="118" t="s">
        <v>4979</v>
      </c>
    </row>
    <row r="1611" spans="53:77" x14ac:dyDescent="0.3">
      <c r="BA1611" s="169" t="e">
        <f>VLOOKUP(D1611,#REF!, 2,FALSE)</f>
        <v>#REF!</v>
      </c>
      <c r="BO1611" s="118" t="s">
        <v>4980</v>
      </c>
      <c r="BP1611" s="118" t="s">
        <v>1342</v>
      </c>
      <c r="BQ1611" s="118" t="s">
        <v>4979</v>
      </c>
      <c r="BW1611" s="118" t="s">
        <v>4980</v>
      </c>
      <c r="BX1611" s="118" t="s">
        <v>1342</v>
      </c>
      <c r="BY1611" s="118" t="s">
        <v>4979</v>
      </c>
    </row>
    <row r="1612" spans="53:77" x14ac:dyDescent="0.3">
      <c r="BA1612" s="169" t="e">
        <f>VLOOKUP(D1612,#REF!, 2,FALSE)</f>
        <v>#REF!</v>
      </c>
      <c r="BO1612" s="118" t="s">
        <v>4981</v>
      </c>
      <c r="BP1612" s="118" t="s">
        <v>3043</v>
      </c>
      <c r="BQ1612" s="118" t="s">
        <v>4979</v>
      </c>
      <c r="BW1612" s="118" t="s">
        <v>4981</v>
      </c>
      <c r="BX1612" s="118" t="s">
        <v>3043</v>
      </c>
      <c r="BY1612" s="118" t="s">
        <v>4979</v>
      </c>
    </row>
    <row r="1613" spans="53:77" x14ac:dyDescent="0.3">
      <c r="BA1613" s="169" t="e">
        <f>VLOOKUP(D1613,#REF!, 2,FALSE)</f>
        <v>#REF!</v>
      </c>
      <c r="BO1613" s="118" t="s">
        <v>963</v>
      </c>
      <c r="BP1613" s="118" t="s">
        <v>655</v>
      </c>
      <c r="BQ1613" s="118" t="s">
        <v>4982</v>
      </c>
      <c r="BW1613" s="118" t="s">
        <v>963</v>
      </c>
      <c r="BX1613" s="118" t="s">
        <v>655</v>
      </c>
      <c r="BY1613" s="118" t="s">
        <v>4982</v>
      </c>
    </row>
    <row r="1614" spans="53:77" x14ac:dyDescent="0.3">
      <c r="BA1614" s="169" t="e">
        <f>VLOOKUP(D1614,#REF!, 2,FALSE)</f>
        <v>#REF!</v>
      </c>
      <c r="BO1614" s="118" t="s">
        <v>4983</v>
      </c>
      <c r="BP1614" s="118" t="s">
        <v>655</v>
      </c>
      <c r="BQ1614" s="118" t="s">
        <v>4984</v>
      </c>
      <c r="BW1614" s="118" t="s">
        <v>4983</v>
      </c>
      <c r="BX1614" s="118" t="s">
        <v>655</v>
      </c>
      <c r="BY1614" s="118" t="s">
        <v>4984</v>
      </c>
    </row>
    <row r="1615" spans="53:77" x14ac:dyDescent="0.3">
      <c r="BA1615" s="169" t="e">
        <f>VLOOKUP(D1615,#REF!, 2,FALSE)</f>
        <v>#REF!</v>
      </c>
      <c r="BO1615" s="118" t="s">
        <v>4985</v>
      </c>
      <c r="BP1615" s="118" t="s">
        <v>942</v>
      </c>
      <c r="BQ1615" s="118" t="s">
        <v>4986</v>
      </c>
      <c r="BW1615" s="118" t="s">
        <v>4985</v>
      </c>
      <c r="BX1615" s="118" t="s">
        <v>942</v>
      </c>
      <c r="BY1615" s="118" t="s">
        <v>4986</v>
      </c>
    </row>
    <row r="1616" spans="53:77" x14ac:dyDescent="0.3">
      <c r="BA1616" s="169" t="e">
        <f>VLOOKUP(D1616,#REF!, 2,FALSE)</f>
        <v>#REF!</v>
      </c>
      <c r="BO1616" s="118" t="s">
        <v>4988</v>
      </c>
      <c r="BP1616" s="118" t="s">
        <v>1342</v>
      </c>
      <c r="BQ1616" s="118" t="s">
        <v>4989</v>
      </c>
      <c r="BW1616" s="118" t="s">
        <v>4988</v>
      </c>
      <c r="BX1616" s="118" t="s">
        <v>1342</v>
      </c>
      <c r="BY1616" s="118" t="s">
        <v>4989</v>
      </c>
    </row>
    <row r="1617" spans="53:77" x14ac:dyDescent="0.3">
      <c r="BA1617" s="169" t="e">
        <f>VLOOKUP(D1617,#REF!, 2,FALSE)</f>
        <v>#REF!</v>
      </c>
      <c r="BO1617" s="118" t="s">
        <v>4990</v>
      </c>
      <c r="BP1617" s="118" t="s">
        <v>3197</v>
      </c>
      <c r="BQ1617" s="118" t="s">
        <v>4991</v>
      </c>
      <c r="BW1617" s="118" t="s">
        <v>4990</v>
      </c>
      <c r="BX1617" s="118" t="s">
        <v>3197</v>
      </c>
      <c r="BY1617" s="118" t="s">
        <v>4991</v>
      </c>
    </row>
    <row r="1618" spans="53:77" x14ac:dyDescent="0.3">
      <c r="BA1618" s="169" t="e">
        <f>VLOOKUP(D1618,#REF!, 2,FALSE)</f>
        <v>#REF!</v>
      </c>
      <c r="BO1618" s="118" t="s">
        <v>157</v>
      </c>
      <c r="BP1618" s="118" t="s">
        <v>3197</v>
      </c>
      <c r="BQ1618" s="118" t="s">
        <v>4992</v>
      </c>
      <c r="BW1618" s="118" t="s">
        <v>157</v>
      </c>
      <c r="BX1618" s="118" t="s">
        <v>3197</v>
      </c>
      <c r="BY1618" s="118" t="s">
        <v>4992</v>
      </c>
    </row>
    <row r="1619" spans="53:77" x14ac:dyDescent="0.3">
      <c r="BA1619" s="169" t="e">
        <f>VLOOKUP(D1619,#REF!, 2,FALSE)</f>
        <v>#REF!</v>
      </c>
      <c r="BO1619" s="118" t="s">
        <v>158</v>
      </c>
      <c r="BP1619" s="118" t="s">
        <v>3197</v>
      </c>
      <c r="BQ1619" s="118" t="s">
        <v>4993</v>
      </c>
      <c r="BW1619" s="118" t="s">
        <v>158</v>
      </c>
      <c r="BX1619" s="118" t="s">
        <v>3197</v>
      </c>
      <c r="BY1619" s="118" t="s">
        <v>4993</v>
      </c>
    </row>
    <row r="1620" spans="53:77" x14ac:dyDescent="0.3">
      <c r="BA1620" s="169" t="e">
        <f>VLOOKUP(D1620,#REF!, 2,FALSE)</f>
        <v>#REF!</v>
      </c>
      <c r="BO1620" s="118" t="s">
        <v>4994</v>
      </c>
      <c r="BP1620" s="118" t="s">
        <v>3197</v>
      </c>
      <c r="BQ1620" s="118" t="s">
        <v>4995</v>
      </c>
      <c r="BW1620" s="118" t="s">
        <v>4994</v>
      </c>
      <c r="BX1620" s="118" t="s">
        <v>3197</v>
      </c>
      <c r="BY1620" s="118" t="s">
        <v>4995</v>
      </c>
    </row>
    <row r="1621" spans="53:77" x14ac:dyDescent="0.3">
      <c r="BA1621" s="169" t="e">
        <f>VLOOKUP(D1621,#REF!, 2,FALSE)</f>
        <v>#REF!</v>
      </c>
      <c r="BO1621" s="118" t="s">
        <v>4996</v>
      </c>
      <c r="BP1621" s="118" t="s">
        <v>1007</v>
      </c>
      <c r="BQ1621" s="118" t="s">
        <v>4993</v>
      </c>
      <c r="BW1621" s="118" t="s">
        <v>4996</v>
      </c>
      <c r="BX1621" s="118" t="s">
        <v>1007</v>
      </c>
      <c r="BY1621" s="118" t="s">
        <v>4993</v>
      </c>
    </row>
    <row r="1622" spans="53:77" x14ac:dyDescent="0.3">
      <c r="BA1622" s="169" t="e">
        <f>VLOOKUP(D1622,#REF!, 2,FALSE)</f>
        <v>#REF!</v>
      </c>
      <c r="BO1622" s="118" t="s">
        <v>4997</v>
      </c>
      <c r="BP1622" s="118" t="s">
        <v>626</v>
      </c>
      <c r="BQ1622" s="118" t="s">
        <v>699</v>
      </c>
      <c r="BW1622" s="118" t="s">
        <v>4997</v>
      </c>
      <c r="BX1622" s="118" t="s">
        <v>626</v>
      </c>
      <c r="BY1622" s="118" t="s">
        <v>699</v>
      </c>
    </row>
    <row r="1623" spans="53:77" x14ac:dyDescent="0.3">
      <c r="BA1623" s="169" t="e">
        <f>VLOOKUP(D1623,#REF!, 2,FALSE)</f>
        <v>#REF!</v>
      </c>
      <c r="BO1623" s="118" t="s">
        <v>4998</v>
      </c>
      <c r="BP1623" s="118" t="s">
        <v>625</v>
      </c>
      <c r="BQ1623" s="118" t="s">
        <v>5000</v>
      </c>
      <c r="BW1623" s="118" t="s">
        <v>4998</v>
      </c>
      <c r="BX1623" s="118" t="s">
        <v>625</v>
      </c>
      <c r="BY1623" s="118" t="s">
        <v>5000</v>
      </c>
    </row>
    <row r="1624" spans="53:77" x14ac:dyDescent="0.3">
      <c r="BA1624" s="169" t="e">
        <f>VLOOKUP(D1624,#REF!, 2,FALSE)</f>
        <v>#REF!</v>
      </c>
      <c r="BO1624" s="118" t="s">
        <v>5001</v>
      </c>
      <c r="BP1624" s="118" t="s">
        <v>1139</v>
      </c>
      <c r="BQ1624" s="118" t="s">
        <v>5002</v>
      </c>
      <c r="BW1624" s="118" t="s">
        <v>5001</v>
      </c>
      <c r="BX1624" s="118" t="s">
        <v>1139</v>
      </c>
      <c r="BY1624" s="118" t="s">
        <v>5002</v>
      </c>
    </row>
    <row r="1625" spans="53:77" x14ac:dyDescent="0.3">
      <c r="BA1625" s="169" t="e">
        <f>VLOOKUP(D1625,#REF!, 2,FALSE)</f>
        <v>#REF!</v>
      </c>
      <c r="BO1625" s="118" t="s">
        <v>5003</v>
      </c>
      <c r="BP1625" s="118" t="s">
        <v>942</v>
      </c>
      <c r="BQ1625" s="118" t="s">
        <v>5005</v>
      </c>
      <c r="BW1625" s="118" t="s">
        <v>5003</v>
      </c>
      <c r="BX1625" s="118" t="s">
        <v>942</v>
      </c>
      <c r="BY1625" s="118" t="s">
        <v>5005</v>
      </c>
    </row>
    <row r="1626" spans="53:77" x14ac:dyDescent="0.3">
      <c r="BA1626" s="169" t="e">
        <f>VLOOKUP(D1626,#REF!, 2,FALSE)</f>
        <v>#REF!</v>
      </c>
      <c r="BO1626" s="118" t="s">
        <v>5006</v>
      </c>
      <c r="BP1626" s="118" t="s">
        <v>797</v>
      </c>
      <c r="BQ1626" s="118" t="s">
        <v>5007</v>
      </c>
      <c r="BW1626" s="118" t="s">
        <v>5006</v>
      </c>
      <c r="BX1626" s="118" t="s">
        <v>797</v>
      </c>
      <c r="BY1626" s="118" t="s">
        <v>5007</v>
      </c>
    </row>
    <row r="1627" spans="53:77" x14ac:dyDescent="0.3">
      <c r="BA1627" s="169" t="e">
        <f>VLOOKUP(D1627,#REF!, 2,FALSE)</f>
        <v>#REF!</v>
      </c>
      <c r="BO1627" s="118" t="s">
        <v>964</v>
      </c>
      <c r="BP1627" s="118" t="s">
        <v>2979</v>
      </c>
      <c r="BQ1627" s="118" t="s">
        <v>2983</v>
      </c>
      <c r="BW1627" s="118" t="s">
        <v>964</v>
      </c>
      <c r="BX1627" s="118" t="s">
        <v>2979</v>
      </c>
      <c r="BY1627" s="118" t="s">
        <v>2983</v>
      </c>
    </row>
    <row r="1628" spans="53:77" x14ac:dyDescent="0.3">
      <c r="BA1628" s="169" t="e">
        <f>VLOOKUP(D1628,#REF!, 2,FALSE)</f>
        <v>#REF!</v>
      </c>
      <c r="BO1628" s="118" t="s">
        <v>5008</v>
      </c>
      <c r="BP1628" s="118" t="s">
        <v>666</v>
      </c>
      <c r="BQ1628" s="118" t="s">
        <v>5009</v>
      </c>
      <c r="BW1628" s="118" t="s">
        <v>5008</v>
      </c>
      <c r="BX1628" s="118" t="s">
        <v>666</v>
      </c>
      <c r="BY1628" s="118" t="s">
        <v>5009</v>
      </c>
    </row>
    <row r="1629" spans="53:77" x14ac:dyDescent="0.3">
      <c r="BA1629" s="169" t="e">
        <f>VLOOKUP(D1629,#REF!, 2,FALSE)</f>
        <v>#REF!</v>
      </c>
      <c r="BO1629" s="118" t="s">
        <v>5010</v>
      </c>
      <c r="BP1629" s="118" t="s">
        <v>696</v>
      </c>
      <c r="BQ1629" s="118" t="s">
        <v>5011</v>
      </c>
      <c r="BW1629" s="118" t="s">
        <v>5010</v>
      </c>
      <c r="BX1629" s="118" t="s">
        <v>696</v>
      </c>
      <c r="BY1629" s="118" t="s">
        <v>5011</v>
      </c>
    </row>
    <row r="1630" spans="53:77" x14ac:dyDescent="0.3">
      <c r="BA1630" s="169" t="e">
        <f>VLOOKUP(D1630,#REF!, 2,FALSE)</f>
        <v>#REF!</v>
      </c>
      <c r="BO1630" s="118" t="s">
        <v>5012</v>
      </c>
      <c r="BP1630" s="118" t="s">
        <v>639</v>
      </c>
      <c r="BQ1630" s="118" t="s">
        <v>5013</v>
      </c>
      <c r="BW1630" s="118" t="s">
        <v>5012</v>
      </c>
      <c r="BX1630" s="118" t="s">
        <v>639</v>
      </c>
      <c r="BY1630" s="118" t="s">
        <v>5013</v>
      </c>
    </row>
    <row r="1631" spans="53:77" x14ac:dyDescent="0.3">
      <c r="BA1631" s="169" t="e">
        <f>VLOOKUP(D1631,#REF!, 2,FALSE)</f>
        <v>#REF!</v>
      </c>
      <c r="BO1631" s="118" t="s">
        <v>5014</v>
      </c>
      <c r="BP1631" s="118" t="s">
        <v>3003</v>
      </c>
      <c r="BQ1631" s="118" t="s">
        <v>4434</v>
      </c>
      <c r="BW1631" s="118" t="s">
        <v>5014</v>
      </c>
      <c r="BX1631" s="118" t="s">
        <v>3003</v>
      </c>
      <c r="BY1631" s="118" t="s">
        <v>4434</v>
      </c>
    </row>
    <row r="1632" spans="53:77" x14ac:dyDescent="0.3">
      <c r="BA1632" s="169" t="e">
        <f>VLOOKUP(D1632,#REF!, 2,FALSE)</f>
        <v>#REF!</v>
      </c>
      <c r="BO1632" s="118" t="s">
        <v>5017</v>
      </c>
      <c r="BP1632" s="118" t="s">
        <v>625</v>
      </c>
      <c r="BQ1632" s="118" t="s">
        <v>2983</v>
      </c>
      <c r="BW1632" s="118" t="s">
        <v>5017</v>
      </c>
      <c r="BX1632" s="118" t="s">
        <v>625</v>
      </c>
      <c r="BY1632" s="118" t="s">
        <v>2983</v>
      </c>
    </row>
    <row r="1633" spans="53:77" x14ac:dyDescent="0.3">
      <c r="BA1633" s="169" t="e">
        <f>VLOOKUP(D1633,#REF!, 2,FALSE)</f>
        <v>#REF!</v>
      </c>
      <c r="BO1633" s="118" t="s">
        <v>5018</v>
      </c>
      <c r="BP1633" s="118" t="s">
        <v>3243</v>
      </c>
      <c r="BQ1633" s="118" t="s">
        <v>2983</v>
      </c>
      <c r="BW1633" s="118" t="s">
        <v>5018</v>
      </c>
      <c r="BX1633" s="118" t="s">
        <v>3243</v>
      </c>
      <c r="BY1633" s="118" t="s">
        <v>2983</v>
      </c>
    </row>
    <row r="1634" spans="53:77" x14ac:dyDescent="0.3">
      <c r="BA1634" s="169" t="e">
        <f>VLOOKUP(D1634,#REF!, 2,FALSE)</f>
        <v>#REF!</v>
      </c>
      <c r="BO1634" s="118" t="s">
        <v>119</v>
      </c>
      <c r="BP1634" s="118" t="s">
        <v>1342</v>
      </c>
      <c r="BQ1634" s="118" t="s">
        <v>5019</v>
      </c>
      <c r="BW1634" s="118" t="s">
        <v>119</v>
      </c>
      <c r="BX1634" s="118" t="s">
        <v>1342</v>
      </c>
      <c r="BY1634" s="118" t="s">
        <v>5019</v>
      </c>
    </row>
    <row r="1635" spans="53:77" x14ac:dyDescent="0.3">
      <c r="BA1635" s="169" t="e">
        <f>VLOOKUP(D1635,#REF!, 2,FALSE)</f>
        <v>#REF!</v>
      </c>
      <c r="BO1635" s="118" t="s">
        <v>5020</v>
      </c>
      <c r="BP1635" s="118" t="s">
        <v>3197</v>
      </c>
      <c r="BQ1635" s="118" t="s">
        <v>1806</v>
      </c>
      <c r="BW1635" s="118" t="s">
        <v>5020</v>
      </c>
      <c r="BX1635" s="118" t="s">
        <v>3197</v>
      </c>
      <c r="BY1635" s="118" t="s">
        <v>1806</v>
      </c>
    </row>
    <row r="1636" spans="53:77" x14ac:dyDescent="0.3">
      <c r="BA1636" s="169" t="e">
        <f>VLOOKUP(D1636,#REF!, 2,FALSE)</f>
        <v>#REF!</v>
      </c>
      <c r="BO1636" s="118" t="s">
        <v>5021</v>
      </c>
      <c r="BP1636" s="118" t="s">
        <v>715</v>
      </c>
      <c r="BQ1636" s="118" t="s">
        <v>5022</v>
      </c>
      <c r="BW1636" s="118" t="s">
        <v>5021</v>
      </c>
      <c r="BX1636" s="118" t="s">
        <v>715</v>
      </c>
      <c r="BY1636" s="118" t="s">
        <v>5022</v>
      </c>
    </row>
    <row r="1637" spans="53:77" x14ac:dyDescent="0.3">
      <c r="BA1637" s="169" t="e">
        <f>VLOOKUP(D1637,#REF!, 2,FALSE)</f>
        <v>#REF!</v>
      </c>
      <c r="BO1637" s="118" t="s">
        <v>5023</v>
      </c>
      <c r="BP1637" s="118" t="s">
        <v>3197</v>
      </c>
      <c r="BQ1637" s="118" t="s">
        <v>4488</v>
      </c>
      <c r="BW1637" s="118" t="s">
        <v>5023</v>
      </c>
      <c r="BX1637" s="118" t="s">
        <v>3197</v>
      </c>
      <c r="BY1637" s="118" t="s">
        <v>4488</v>
      </c>
    </row>
    <row r="1638" spans="53:77" x14ac:dyDescent="0.3">
      <c r="BA1638" s="169" t="e">
        <f>VLOOKUP(D1638,#REF!, 2,FALSE)</f>
        <v>#REF!</v>
      </c>
      <c r="BO1638" s="118" t="s">
        <v>120</v>
      </c>
      <c r="BP1638" s="118" t="s">
        <v>719</v>
      </c>
      <c r="BQ1638" s="118" t="s">
        <v>5024</v>
      </c>
      <c r="BW1638" s="118" t="s">
        <v>120</v>
      </c>
      <c r="BX1638" s="118" t="s">
        <v>719</v>
      </c>
      <c r="BY1638" s="118" t="s">
        <v>5024</v>
      </c>
    </row>
    <row r="1639" spans="53:77" x14ac:dyDescent="0.3">
      <c r="BA1639" s="169" t="e">
        <f>VLOOKUP(D1639,#REF!, 2,FALSE)</f>
        <v>#REF!</v>
      </c>
      <c r="BO1639" s="118" t="s">
        <v>5025</v>
      </c>
      <c r="BP1639" s="118" t="s">
        <v>1342</v>
      </c>
      <c r="BQ1639" s="118" t="s">
        <v>5027</v>
      </c>
      <c r="BW1639" s="118" t="s">
        <v>5025</v>
      </c>
      <c r="BX1639" s="118" t="s">
        <v>1342</v>
      </c>
      <c r="BY1639" s="118" t="s">
        <v>5027</v>
      </c>
    </row>
    <row r="1640" spans="53:77" x14ac:dyDescent="0.3">
      <c r="BA1640" s="169" t="e">
        <f>VLOOKUP(D1640,#REF!, 2,FALSE)</f>
        <v>#REF!</v>
      </c>
      <c r="BO1640" s="118" t="s">
        <v>5028</v>
      </c>
      <c r="BP1640" s="118" t="s">
        <v>1342</v>
      </c>
      <c r="BQ1640" s="118" t="s">
        <v>5029</v>
      </c>
      <c r="BW1640" s="118" t="s">
        <v>5028</v>
      </c>
      <c r="BX1640" s="118" t="s">
        <v>1342</v>
      </c>
      <c r="BY1640" s="118" t="s">
        <v>5029</v>
      </c>
    </row>
    <row r="1641" spans="53:77" x14ac:dyDescent="0.3">
      <c r="BA1641" s="169" t="e">
        <f>VLOOKUP(D1641,#REF!, 2,FALSE)</f>
        <v>#REF!</v>
      </c>
      <c r="BO1641" s="118" t="s">
        <v>5030</v>
      </c>
      <c r="BP1641" s="118" t="s">
        <v>1139</v>
      </c>
      <c r="BQ1641" s="118" t="s">
        <v>2476</v>
      </c>
      <c r="BW1641" s="118" t="s">
        <v>5030</v>
      </c>
      <c r="BX1641" s="118" t="s">
        <v>1139</v>
      </c>
      <c r="BY1641" s="118" t="s">
        <v>2476</v>
      </c>
    </row>
    <row r="1642" spans="53:77" x14ac:dyDescent="0.3">
      <c r="BA1642" s="169" t="e">
        <f>VLOOKUP(D1642,#REF!, 2,FALSE)</f>
        <v>#REF!</v>
      </c>
      <c r="BO1642" s="118" t="s">
        <v>5031</v>
      </c>
      <c r="BP1642" s="118" t="s">
        <v>1139</v>
      </c>
      <c r="BQ1642" s="118" t="s">
        <v>5032</v>
      </c>
      <c r="BW1642" s="118" t="s">
        <v>5031</v>
      </c>
      <c r="BX1642" s="118" t="s">
        <v>1139</v>
      </c>
      <c r="BY1642" s="118" t="s">
        <v>5032</v>
      </c>
    </row>
    <row r="1643" spans="53:77" x14ac:dyDescent="0.3">
      <c r="BA1643" s="169" t="e">
        <f>VLOOKUP(D1643,#REF!, 2,FALSE)</f>
        <v>#REF!</v>
      </c>
      <c r="BO1643" s="118" t="s">
        <v>5033</v>
      </c>
      <c r="BP1643" s="118" t="s">
        <v>2983</v>
      </c>
      <c r="BQ1643" s="118" t="s">
        <v>5034</v>
      </c>
      <c r="BW1643" s="118" t="s">
        <v>5033</v>
      </c>
      <c r="BX1643" s="118" t="s">
        <v>2983</v>
      </c>
      <c r="BY1643" s="118" t="s">
        <v>5034</v>
      </c>
    </row>
    <row r="1644" spans="53:77" x14ac:dyDescent="0.3">
      <c r="BA1644" s="169" t="e">
        <f>VLOOKUP(D1644,#REF!, 2,FALSE)</f>
        <v>#REF!</v>
      </c>
      <c r="BO1644" s="118" t="s">
        <v>5035</v>
      </c>
      <c r="BP1644" s="118" t="s">
        <v>1342</v>
      </c>
      <c r="BQ1644" s="118" t="s">
        <v>5036</v>
      </c>
      <c r="BW1644" s="118" t="s">
        <v>5035</v>
      </c>
      <c r="BX1644" s="118" t="s">
        <v>1342</v>
      </c>
      <c r="BY1644" s="118" t="s">
        <v>5036</v>
      </c>
    </row>
    <row r="1645" spans="53:77" x14ac:dyDescent="0.3">
      <c r="BA1645" s="169" t="e">
        <f>VLOOKUP(D1645,#REF!, 2,FALSE)</f>
        <v>#REF!</v>
      </c>
      <c r="BO1645" s="118" t="s">
        <v>5037</v>
      </c>
      <c r="BP1645" s="118" t="s">
        <v>2983</v>
      </c>
      <c r="BQ1645" s="118" t="s">
        <v>2983</v>
      </c>
      <c r="BW1645" s="118" t="s">
        <v>5037</v>
      </c>
      <c r="BX1645" s="118" t="s">
        <v>2983</v>
      </c>
      <c r="BY1645" s="118" t="s">
        <v>2983</v>
      </c>
    </row>
    <row r="1646" spans="53:77" x14ac:dyDescent="0.3">
      <c r="BA1646" s="169" t="e">
        <f>VLOOKUP(D1646,#REF!, 2,FALSE)</f>
        <v>#REF!</v>
      </c>
      <c r="BO1646" s="118" t="s">
        <v>5039</v>
      </c>
      <c r="BP1646" s="118" t="s">
        <v>3081</v>
      </c>
      <c r="BQ1646" s="118" t="s">
        <v>5040</v>
      </c>
      <c r="BW1646" s="118" t="s">
        <v>5039</v>
      </c>
      <c r="BX1646" s="118" t="s">
        <v>3081</v>
      </c>
      <c r="BY1646" s="118" t="s">
        <v>5040</v>
      </c>
    </row>
    <row r="1647" spans="53:77" x14ac:dyDescent="0.3">
      <c r="BA1647" s="169" t="e">
        <f>VLOOKUP(D1647,#REF!, 2,FALSE)</f>
        <v>#REF!</v>
      </c>
      <c r="BO1647" s="118" t="s">
        <v>5041</v>
      </c>
      <c r="BP1647" s="118" t="s">
        <v>2983</v>
      </c>
      <c r="BQ1647" s="118" t="s">
        <v>5042</v>
      </c>
      <c r="BW1647" s="118" t="s">
        <v>5041</v>
      </c>
      <c r="BX1647" s="118" t="s">
        <v>2983</v>
      </c>
      <c r="BY1647" s="118" t="s">
        <v>5042</v>
      </c>
    </row>
    <row r="1648" spans="53:77" x14ac:dyDescent="0.3">
      <c r="BA1648" s="169" t="e">
        <f>VLOOKUP(D1648,#REF!, 2,FALSE)</f>
        <v>#REF!</v>
      </c>
      <c r="BO1648" s="118" t="s">
        <v>5043</v>
      </c>
      <c r="BP1648" s="118" t="s">
        <v>719</v>
      </c>
      <c r="BQ1648" s="118" t="s">
        <v>4547</v>
      </c>
      <c r="BW1648" s="118" t="s">
        <v>5043</v>
      </c>
      <c r="BX1648" s="118" t="s">
        <v>719</v>
      </c>
      <c r="BY1648" s="118" t="s">
        <v>4547</v>
      </c>
    </row>
    <row r="1649" spans="53:77" x14ac:dyDescent="0.3">
      <c r="BA1649" s="169" t="e">
        <f>VLOOKUP(D1649,#REF!, 2,FALSE)</f>
        <v>#REF!</v>
      </c>
      <c r="BO1649" s="118" t="s">
        <v>5044</v>
      </c>
      <c r="BP1649" s="118" t="s">
        <v>1269</v>
      </c>
      <c r="BQ1649" s="118" t="s">
        <v>5045</v>
      </c>
      <c r="BW1649" s="118" t="s">
        <v>5044</v>
      </c>
      <c r="BX1649" s="118" t="s">
        <v>1269</v>
      </c>
      <c r="BY1649" s="118" t="s">
        <v>5045</v>
      </c>
    </row>
    <row r="1650" spans="53:77" x14ac:dyDescent="0.3">
      <c r="BA1650" s="169" t="e">
        <f>VLOOKUP(D1650,#REF!, 2,FALSE)</f>
        <v>#REF!</v>
      </c>
      <c r="BO1650" s="118" t="s">
        <v>5046</v>
      </c>
      <c r="BP1650" s="118" t="s">
        <v>662</v>
      </c>
      <c r="BQ1650" s="118" t="s">
        <v>5047</v>
      </c>
      <c r="BW1650" s="118" t="s">
        <v>5046</v>
      </c>
      <c r="BX1650" s="118" t="s">
        <v>662</v>
      </c>
      <c r="BY1650" s="118" t="s">
        <v>5047</v>
      </c>
    </row>
    <row r="1651" spans="53:77" x14ac:dyDescent="0.3">
      <c r="BA1651" s="169" t="e">
        <f>VLOOKUP(D1651,#REF!, 2,FALSE)</f>
        <v>#REF!</v>
      </c>
      <c r="BO1651" s="118" t="s">
        <v>159</v>
      </c>
      <c r="BP1651" s="118" t="s">
        <v>715</v>
      </c>
      <c r="BQ1651" s="118" t="s">
        <v>5049</v>
      </c>
      <c r="BW1651" s="118" t="s">
        <v>159</v>
      </c>
      <c r="BX1651" s="118" t="s">
        <v>715</v>
      </c>
      <c r="BY1651" s="118" t="s">
        <v>5049</v>
      </c>
    </row>
    <row r="1652" spans="53:77" x14ac:dyDescent="0.3">
      <c r="BA1652" s="169" t="e">
        <f>VLOOKUP(D1652,#REF!, 2,FALSE)</f>
        <v>#REF!</v>
      </c>
      <c r="BO1652" s="118" t="s">
        <v>5050</v>
      </c>
      <c r="BP1652" s="118" t="s">
        <v>797</v>
      </c>
      <c r="BQ1652" s="118" t="s">
        <v>5051</v>
      </c>
      <c r="BW1652" s="118" t="s">
        <v>5050</v>
      </c>
      <c r="BX1652" s="118" t="s">
        <v>797</v>
      </c>
      <c r="BY1652" s="118" t="s">
        <v>5051</v>
      </c>
    </row>
    <row r="1653" spans="53:77" x14ac:dyDescent="0.3">
      <c r="BA1653" s="169" t="e">
        <f>VLOOKUP(D1653,#REF!, 2,FALSE)</f>
        <v>#REF!</v>
      </c>
      <c r="BO1653" s="118" t="s">
        <v>5052</v>
      </c>
      <c r="BP1653" s="118" t="s">
        <v>3197</v>
      </c>
      <c r="BQ1653" s="118" t="s">
        <v>2985</v>
      </c>
      <c r="BW1653" s="118" t="s">
        <v>5052</v>
      </c>
      <c r="BX1653" s="118" t="s">
        <v>3197</v>
      </c>
      <c r="BY1653" s="118" t="s">
        <v>2985</v>
      </c>
    </row>
    <row r="1654" spans="53:77" x14ac:dyDescent="0.3">
      <c r="BA1654" s="169" t="e">
        <f>VLOOKUP(D1654,#REF!, 2,FALSE)</f>
        <v>#REF!</v>
      </c>
      <c r="BO1654" s="118" t="s">
        <v>965</v>
      </c>
      <c r="BP1654" s="118" t="s">
        <v>3043</v>
      </c>
      <c r="BQ1654" s="118" t="s">
        <v>5053</v>
      </c>
      <c r="BW1654" s="118" t="s">
        <v>965</v>
      </c>
      <c r="BX1654" s="118" t="s">
        <v>3043</v>
      </c>
      <c r="BY1654" s="118" t="s">
        <v>5053</v>
      </c>
    </row>
    <row r="1655" spans="53:77" x14ac:dyDescent="0.3">
      <c r="BA1655" s="169" t="e">
        <f>VLOOKUP(D1655,#REF!, 2,FALSE)</f>
        <v>#REF!</v>
      </c>
      <c r="BO1655" s="118" t="s">
        <v>5054</v>
      </c>
      <c r="BP1655" s="118" t="s">
        <v>731</v>
      </c>
      <c r="BQ1655" s="118" t="s">
        <v>5055</v>
      </c>
      <c r="BW1655" s="118" t="s">
        <v>5054</v>
      </c>
      <c r="BX1655" s="118" t="s">
        <v>731</v>
      </c>
      <c r="BY1655" s="118" t="s">
        <v>5055</v>
      </c>
    </row>
    <row r="1656" spans="53:77" x14ac:dyDescent="0.3">
      <c r="BA1656" s="169" t="e">
        <f>VLOOKUP(D1656,#REF!, 2,FALSE)</f>
        <v>#REF!</v>
      </c>
      <c r="BO1656" s="118" t="s">
        <v>5056</v>
      </c>
      <c r="BP1656" s="118" t="s">
        <v>1342</v>
      </c>
      <c r="BQ1656" s="118" t="s">
        <v>4400</v>
      </c>
      <c r="BW1656" s="118" t="s">
        <v>5056</v>
      </c>
      <c r="BX1656" s="118" t="s">
        <v>1342</v>
      </c>
      <c r="BY1656" s="118" t="s">
        <v>4400</v>
      </c>
    </row>
    <row r="1657" spans="53:77" x14ac:dyDescent="0.3">
      <c r="BA1657" s="169" t="e">
        <f>VLOOKUP(D1657,#REF!, 2,FALSE)</f>
        <v>#REF!</v>
      </c>
      <c r="BO1657" s="118" t="s">
        <v>5057</v>
      </c>
      <c r="BP1657" s="118" t="s">
        <v>666</v>
      </c>
      <c r="BQ1657" s="118" t="s">
        <v>5058</v>
      </c>
      <c r="BW1657" s="118" t="s">
        <v>5057</v>
      </c>
      <c r="BX1657" s="118" t="s">
        <v>666</v>
      </c>
      <c r="BY1657" s="118" t="s">
        <v>5058</v>
      </c>
    </row>
    <row r="1658" spans="53:77" x14ac:dyDescent="0.3">
      <c r="BA1658" s="169" t="e">
        <f>VLOOKUP(D1658,#REF!, 2,FALSE)</f>
        <v>#REF!</v>
      </c>
      <c r="BO1658" s="118" t="s">
        <v>121</v>
      </c>
      <c r="BP1658" s="118" t="s">
        <v>625</v>
      </c>
      <c r="BQ1658" s="118" t="s">
        <v>656</v>
      </c>
      <c r="BW1658" s="118" t="s">
        <v>121</v>
      </c>
      <c r="BX1658" s="118" t="s">
        <v>625</v>
      </c>
      <c r="BY1658" s="118" t="s">
        <v>656</v>
      </c>
    </row>
    <row r="1659" spans="53:77" x14ac:dyDescent="0.3">
      <c r="BA1659" s="169" t="e">
        <f>VLOOKUP(D1659,#REF!, 2,FALSE)</f>
        <v>#REF!</v>
      </c>
      <c r="BO1659" s="118" t="s">
        <v>5060</v>
      </c>
      <c r="BP1659" s="118" t="s">
        <v>1342</v>
      </c>
      <c r="BQ1659" s="118" t="s">
        <v>2300</v>
      </c>
      <c r="BW1659" s="118" t="s">
        <v>5060</v>
      </c>
      <c r="BX1659" s="118" t="s">
        <v>1342</v>
      </c>
      <c r="BY1659" s="118" t="s">
        <v>2300</v>
      </c>
    </row>
    <row r="1660" spans="53:77" x14ac:dyDescent="0.3">
      <c r="BA1660" s="169" t="e">
        <f>VLOOKUP(D1660,#REF!, 2,FALSE)</f>
        <v>#REF!</v>
      </c>
      <c r="BO1660" s="118" t="s">
        <v>5061</v>
      </c>
      <c r="BP1660" s="118" t="s">
        <v>862</v>
      </c>
      <c r="BQ1660" s="118" t="s">
        <v>5062</v>
      </c>
      <c r="BW1660" s="118" t="s">
        <v>5061</v>
      </c>
      <c r="BX1660" s="118" t="s">
        <v>862</v>
      </c>
      <c r="BY1660" s="118" t="s">
        <v>5062</v>
      </c>
    </row>
    <row r="1661" spans="53:77" x14ac:dyDescent="0.3">
      <c r="BA1661" s="169" t="e">
        <f>VLOOKUP(D1661,#REF!, 2,FALSE)</f>
        <v>#REF!</v>
      </c>
      <c r="BO1661" s="118" t="s">
        <v>5063</v>
      </c>
      <c r="BP1661" s="118" t="s">
        <v>3197</v>
      </c>
      <c r="BQ1661" s="118" t="s">
        <v>5064</v>
      </c>
      <c r="BW1661" s="118" t="s">
        <v>5063</v>
      </c>
      <c r="BX1661" s="118" t="s">
        <v>3197</v>
      </c>
      <c r="BY1661" s="118" t="s">
        <v>5064</v>
      </c>
    </row>
    <row r="1662" spans="53:77" x14ac:dyDescent="0.3">
      <c r="BA1662" s="169" t="e">
        <f>VLOOKUP(D1662,#REF!, 2,FALSE)</f>
        <v>#REF!</v>
      </c>
      <c r="BO1662" s="118" t="s">
        <v>5066</v>
      </c>
      <c r="BP1662" s="118" t="s">
        <v>3197</v>
      </c>
      <c r="BQ1662" s="118" t="s">
        <v>5068</v>
      </c>
      <c r="BW1662" s="118" t="s">
        <v>5066</v>
      </c>
      <c r="BX1662" s="118" t="s">
        <v>3197</v>
      </c>
      <c r="BY1662" s="118" t="s">
        <v>5068</v>
      </c>
    </row>
    <row r="1663" spans="53:77" x14ac:dyDescent="0.3">
      <c r="BA1663" s="169" t="e">
        <f>VLOOKUP(D1663,#REF!, 2,FALSE)</f>
        <v>#REF!</v>
      </c>
      <c r="BO1663" s="118" t="s">
        <v>5069</v>
      </c>
      <c r="BP1663" s="118" t="s">
        <v>862</v>
      </c>
      <c r="BQ1663" s="118" t="s">
        <v>4703</v>
      </c>
      <c r="BW1663" s="118" t="s">
        <v>5069</v>
      </c>
      <c r="BX1663" s="118" t="s">
        <v>862</v>
      </c>
      <c r="BY1663" s="118" t="s">
        <v>4703</v>
      </c>
    </row>
    <row r="1664" spans="53:77" x14ac:dyDescent="0.3">
      <c r="BA1664" s="169" t="e">
        <f>VLOOKUP(D1664,#REF!, 2,FALSE)</f>
        <v>#REF!</v>
      </c>
      <c r="BO1664" s="118" t="s">
        <v>5072</v>
      </c>
      <c r="BP1664" s="118" t="s">
        <v>3197</v>
      </c>
      <c r="BQ1664" s="118" t="s">
        <v>5073</v>
      </c>
      <c r="BW1664" s="118" t="s">
        <v>5072</v>
      </c>
      <c r="BX1664" s="118" t="s">
        <v>3197</v>
      </c>
      <c r="BY1664" s="118" t="s">
        <v>5073</v>
      </c>
    </row>
    <row r="1665" spans="53:77" x14ac:dyDescent="0.3">
      <c r="BA1665" s="169" t="e">
        <f>VLOOKUP(D1665,#REF!, 2,FALSE)</f>
        <v>#REF!</v>
      </c>
      <c r="BO1665" s="118" t="s">
        <v>966</v>
      </c>
      <c r="BP1665" s="118" t="s">
        <v>803</v>
      </c>
      <c r="BQ1665" s="118" t="s">
        <v>1789</v>
      </c>
      <c r="BW1665" s="118" t="s">
        <v>966</v>
      </c>
      <c r="BX1665" s="118" t="s">
        <v>803</v>
      </c>
      <c r="BY1665" s="118" t="s">
        <v>1789</v>
      </c>
    </row>
    <row r="1666" spans="53:77" x14ac:dyDescent="0.3">
      <c r="BA1666" s="169" t="e">
        <f>VLOOKUP(D1666,#REF!, 2,FALSE)</f>
        <v>#REF!</v>
      </c>
      <c r="BO1666" s="118" t="s">
        <v>5074</v>
      </c>
      <c r="BP1666" s="118" t="s">
        <v>719</v>
      </c>
      <c r="BQ1666" s="118" t="s">
        <v>801</v>
      </c>
      <c r="BW1666" s="118" t="s">
        <v>5074</v>
      </c>
      <c r="BX1666" s="118" t="s">
        <v>719</v>
      </c>
      <c r="BY1666" s="118" t="s">
        <v>801</v>
      </c>
    </row>
    <row r="1667" spans="53:77" x14ac:dyDescent="0.3">
      <c r="BA1667" s="169" t="e">
        <f>VLOOKUP(D1667,#REF!, 2,FALSE)</f>
        <v>#REF!</v>
      </c>
      <c r="BO1667" s="118" t="s">
        <v>5076</v>
      </c>
      <c r="BP1667" s="118" t="s">
        <v>862</v>
      </c>
      <c r="BQ1667" s="118" t="s">
        <v>1692</v>
      </c>
      <c r="BW1667" s="118" t="s">
        <v>5076</v>
      </c>
      <c r="BX1667" s="118" t="s">
        <v>862</v>
      </c>
      <c r="BY1667" s="118" t="s">
        <v>1692</v>
      </c>
    </row>
    <row r="1668" spans="53:77" x14ac:dyDescent="0.3">
      <c r="BA1668" s="169" t="e">
        <f>VLOOKUP(D1668,#REF!, 2,FALSE)</f>
        <v>#REF!</v>
      </c>
      <c r="BO1668" s="118" t="s">
        <v>5078</v>
      </c>
      <c r="BP1668" s="118" t="s">
        <v>3197</v>
      </c>
      <c r="BQ1668" s="118" t="s">
        <v>5079</v>
      </c>
      <c r="BW1668" s="118" t="s">
        <v>5078</v>
      </c>
      <c r="BX1668" s="118" t="s">
        <v>3197</v>
      </c>
      <c r="BY1668" s="118" t="s">
        <v>5079</v>
      </c>
    </row>
    <row r="1669" spans="53:77" x14ac:dyDescent="0.3">
      <c r="BA1669" s="169" t="e">
        <f>VLOOKUP(D1669,#REF!, 2,FALSE)</f>
        <v>#REF!</v>
      </c>
      <c r="BO1669" s="118" t="s">
        <v>5081</v>
      </c>
      <c r="BP1669" s="118" t="s">
        <v>794</v>
      </c>
      <c r="BQ1669" s="118" t="s">
        <v>5083</v>
      </c>
      <c r="BW1669" s="118" t="s">
        <v>5081</v>
      </c>
      <c r="BX1669" s="118" t="s">
        <v>794</v>
      </c>
      <c r="BY1669" s="118" t="s">
        <v>5083</v>
      </c>
    </row>
    <row r="1670" spans="53:77" x14ac:dyDescent="0.3">
      <c r="BA1670" s="169" t="e">
        <f>VLOOKUP(D1670,#REF!, 2,FALSE)</f>
        <v>#REF!</v>
      </c>
      <c r="BO1670" s="118" t="s">
        <v>5084</v>
      </c>
      <c r="BP1670" s="118" t="s">
        <v>662</v>
      </c>
      <c r="BQ1670" s="118" t="s">
        <v>5086</v>
      </c>
      <c r="BW1670" s="118" t="s">
        <v>5084</v>
      </c>
      <c r="BX1670" s="118" t="s">
        <v>662</v>
      </c>
      <c r="BY1670" s="118" t="s">
        <v>5086</v>
      </c>
    </row>
    <row r="1671" spans="53:77" x14ac:dyDescent="0.3">
      <c r="BA1671" s="169" t="e">
        <f>VLOOKUP(D1671,#REF!, 2,FALSE)</f>
        <v>#REF!</v>
      </c>
      <c r="BO1671" s="118" t="s">
        <v>5087</v>
      </c>
      <c r="BP1671" s="118" t="s">
        <v>849</v>
      </c>
      <c r="BQ1671" s="118" t="s">
        <v>1386</v>
      </c>
      <c r="BW1671" s="118" t="s">
        <v>5087</v>
      </c>
      <c r="BX1671" s="118" t="s">
        <v>849</v>
      </c>
      <c r="BY1671" s="118" t="s">
        <v>1386</v>
      </c>
    </row>
    <row r="1672" spans="53:77" x14ac:dyDescent="0.3">
      <c r="BA1672" s="169" t="e">
        <f>VLOOKUP(D1672,#REF!, 2,FALSE)</f>
        <v>#REF!</v>
      </c>
      <c r="BO1672" s="118" t="s">
        <v>5088</v>
      </c>
      <c r="BP1672" s="118" t="s">
        <v>862</v>
      </c>
      <c r="BQ1672" s="118" t="s">
        <v>5089</v>
      </c>
      <c r="BW1672" s="118" t="s">
        <v>5088</v>
      </c>
      <c r="BX1672" s="118" t="s">
        <v>862</v>
      </c>
      <c r="BY1672" s="118" t="s">
        <v>5089</v>
      </c>
    </row>
    <row r="1673" spans="53:77" x14ac:dyDescent="0.3">
      <c r="BA1673" s="169" t="e">
        <f>VLOOKUP(D1673,#REF!, 2,FALSE)</f>
        <v>#REF!</v>
      </c>
      <c r="BO1673" s="118" t="s">
        <v>5090</v>
      </c>
      <c r="BP1673" s="118" t="s">
        <v>1272</v>
      </c>
      <c r="BQ1673" s="118" t="s">
        <v>2095</v>
      </c>
      <c r="BW1673" s="118" t="s">
        <v>5090</v>
      </c>
      <c r="BX1673" s="118" t="s">
        <v>1272</v>
      </c>
      <c r="BY1673" s="118" t="s">
        <v>2095</v>
      </c>
    </row>
    <row r="1674" spans="53:77" x14ac:dyDescent="0.3">
      <c r="BA1674" s="169" t="e">
        <f>VLOOKUP(D1674,#REF!, 2,FALSE)</f>
        <v>#REF!</v>
      </c>
      <c r="BO1674" s="118" t="s">
        <v>5093</v>
      </c>
      <c r="BP1674" s="118" t="s">
        <v>619</v>
      </c>
      <c r="BQ1674" s="118" t="s">
        <v>5094</v>
      </c>
      <c r="BW1674" s="118" t="s">
        <v>5093</v>
      </c>
      <c r="BX1674" s="118" t="s">
        <v>619</v>
      </c>
      <c r="BY1674" s="118" t="s">
        <v>5094</v>
      </c>
    </row>
    <row r="1675" spans="53:77" x14ac:dyDescent="0.3">
      <c r="BA1675" s="169" t="e">
        <f>VLOOKUP(D1675,#REF!, 2,FALSE)</f>
        <v>#REF!</v>
      </c>
      <c r="BO1675" s="118" t="s">
        <v>160</v>
      </c>
      <c r="BP1675" s="118" t="s">
        <v>715</v>
      </c>
      <c r="BQ1675" s="118" t="s">
        <v>5096</v>
      </c>
      <c r="BW1675" s="118" t="s">
        <v>160</v>
      </c>
      <c r="BX1675" s="118" t="s">
        <v>715</v>
      </c>
      <c r="BY1675" s="118" t="s">
        <v>5096</v>
      </c>
    </row>
    <row r="1676" spans="53:77" x14ac:dyDescent="0.3">
      <c r="BA1676" s="169" t="e">
        <f>VLOOKUP(D1676,#REF!, 2,FALSE)</f>
        <v>#REF!</v>
      </c>
      <c r="BO1676" s="118" t="s">
        <v>5097</v>
      </c>
      <c r="BP1676" s="118" t="s">
        <v>3197</v>
      </c>
      <c r="BQ1676" s="118" t="s">
        <v>5098</v>
      </c>
      <c r="BW1676" s="118" t="s">
        <v>5097</v>
      </c>
      <c r="BX1676" s="118" t="s">
        <v>3197</v>
      </c>
      <c r="BY1676" s="118" t="s">
        <v>5098</v>
      </c>
    </row>
    <row r="1677" spans="53:77" x14ac:dyDescent="0.3">
      <c r="BA1677" s="169" t="e">
        <f>VLOOKUP(D1677,#REF!, 2,FALSE)</f>
        <v>#REF!</v>
      </c>
      <c r="BO1677" s="118" t="s">
        <v>967</v>
      </c>
      <c r="BP1677" s="118" t="s">
        <v>623</v>
      </c>
      <c r="BQ1677" s="118" t="s">
        <v>5099</v>
      </c>
      <c r="BW1677" s="118" t="s">
        <v>967</v>
      </c>
      <c r="BX1677" s="118" t="s">
        <v>623</v>
      </c>
      <c r="BY1677" s="118" t="s">
        <v>5099</v>
      </c>
    </row>
    <row r="1678" spans="53:77" x14ac:dyDescent="0.3">
      <c r="BA1678" s="169" t="e">
        <f>VLOOKUP(D1678,#REF!, 2,FALSE)</f>
        <v>#REF!</v>
      </c>
      <c r="BO1678" s="118" t="s">
        <v>5100</v>
      </c>
      <c r="BP1678" s="118" t="s">
        <v>3197</v>
      </c>
      <c r="BQ1678" s="118" t="s">
        <v>5005</v>
      </c>
      <c r="BW1678" s="118" t="s">
        <v>5100</v>
      </c>
      <c r="BX1678" s="118" t="s">
        <v>3197</v>
      </c>
      <c r="BY1678" s="118" t="s">
        <v>5005</v>
      </c>
    </row>
    <row r="1679" spans="53:77" x14ac:dyDescent="0.3">
      <c r="BA1679" s="169" t="e">
        <f>VLOOKUP(D1679,#REF!, 2,FALSE)</f>
        <v>#REF!</v>
      </c>
      <c r="BO1679" s="118" t="s">
        <v>5102</v>
      </c>
      <c r="BP1679" s="118" t="s">
        <v>3197</v>
      </c>
      <c r="BQ1679" s="118" t="s">
        <v>5103</v>
      </c>
      <c r="BW1679" s="118" t="s">
        <v>5102</v>
      </c>
      <c r="BX1679" s="118" t="s">
        <v>3197</v>
      </c>
      <c r="BY1679" s="118" t="s">
        <v>5103</v>
      </c>
    </row>
    <row r="1680" spans="53:77" x14ac:dyDescent="0.3">
      <c r="BA1680" s="169" t="e">
        <f>VLOOKUP(D1680,#REF!, 2,FALSE)</f>
        <v>#REF!</v>
      </c>
      <c r="BO1680" s="118" t="s">
        <v>5104</v>
      </c>
      <c r="BP1680" s="118" t="s">
        <v>1070</v>
      </c>
      <c r="BQ1680" s="118" t="s">
        <v>1057</v>
      </c>
      <c r="BW1680" s="118" t="s">
        <v>5104</v>
      </c>
      <c r="BX1680" s="118" t="s">
        <v>1070</v>
      </c>
      <c r="BY1680" s="118" t="s">
        <v>1057</v>
      </c>
    </row>
    <row r="1681" spans="53:77" x14ac:dyDescent="0.3">
      <c r="BA1681" s="169" t="e">
        <f>VLOOKUP(D1681,#REF!, 2,FALSE)</f>
        <v>#REF!</v>
      </c>
      <c r="BO1681" s="118" t="s">
        <v>5106</v>
      </c>
      <c r="BP1681" s="118" t="s">
        <v>3003</v>
      </c>
      <c r="BQ1681" s="118" t="s">
        <v>2983</v>
      </c>
      <c r="BW1681" s="118" t="s">
        <v>5106</v>
      </c>
      <c r="BX1681" s="118" t="s">
        <v>3003</v>
      </c>
      <c r="BY1681" s="118" t="s">
        <v>2983</v>
      </c>
    </row>
    <row r="1682" spans="53:77" x14ac:dyDescent="0.3">
      <c r="BA1682" s="169" t="e">
        <f>VLOOKUP(D1682,#REF!, 2,FALSE)</f>
        <v>#REF!</v>
      </c>
      <c r="BO1682" s="118" t="s">
        <v>5107</v>
      </c>
      <c r="BP1682" s="118" t="s">
        <v>3197</v>
      </c>
      <c r="BQ1682" s="118" t="s">
        <v>5108</v>
      </c>
      <c r="BW1682" s="118" t="s">
        <v>5107</v>
      </c>
      <c r="BX1682" s="118" t="s">
        <v>3197</v>
      </c>
      <c r="BY1682" s="118" t="s">
        <v>5108</v>
      </c>
    </row>
    <row r="1683" spans="53:77" x14ac:dyDescent="0.3">
      <c r="BA1683" s="169" t="e">
        <f>VLOOKUP(D1683,#REF!, 2,FALSE)</f>
        <v>#REF!</v>
      </c>
      <c r="BO1683" s="118" t="s">
        <v>5109</v>
      </c>
      <c r="BP1683" s="118" t="s">
        <v>2983</v>
      </c>
      <c r="BQ1683" s="118" t="s">
        <v>1337</v>
      </c>
      <c r="BW1683" s="118" t="s">
        <v>5109</v>
      </c>
      <c r="BX1683" s="118" t="s">
        <v>2983</v>
      </c>
      <c r="BY1683" s="118" t="s">
        <v>1337</v>
      </c>
    </row>
    <row r="1684" spans="53:77" x14ac:dyDescent="0.3">
      <c r="BA1684" s="169" t="e">
        <f>VLOOKUP(D1684,#REF!, 2,FALSE)</f>
        <v>#REF!</v>
      </c>
      <c r="BO1684" s="118" t="s">
        <v>5110</v>
      </c>
      <c r="BP1684" s="118" t="s">
        <v>1139</v>
      </c>
      <c r="BQ1684" s="118" t="s">
        <v>1048</v>
      </c>
      <c r="BW1684" s="118" t="s">
        <v>5110</v>
      </c>
      <c r="BX1684" s="118" t="s">
        <v>1139</v>
      </c>
      <c r="BY1684" s="118" t="s">
        <v>1048</v>
      </c>
    </row>
    <row r="1685" spans="53:77" x14ac:dyDescent="0.3">
      <c r="BA1685" s="169" t="e">
        <f>VLOOKUP(D1685,#REF!, 2,FALSE)</f>
        <v>#REF!</v>
      </c>
      <c r="BO1685" s="118" t="s">
        <v>5111</v>
      </c>
      <c r="BP1685" s="118" t="s">
        <v>2979</v>
      </c>
      <c r="BQ1685" s="118" t="s">
        <v>2983</v>
      </c>
      <c r="BW1685" s="118" t="s">
        <v>5111</v>
      </c>
      <c r="BX1685" s="118" t="s">
        <v>2979</v>
      </c>
      <c r="BY1685" s="118" t="s">
        <v>2983</v>
      </c>
    </row>
    <row r="1686" spans="53:77" x14ac:dyDescent="0.3">
      <c r="BA1686" s="169" t="e">
        <f>VLOOKUP(D1686,#REF!, 2,FALSE)</f>
        <v>#REF!</v>
      </c>
      <c r="BO1686" s="118" t="s">
        <v>5112</v>
      </c>
      <c r="BP1686" s="118" t="s">
        <v>636</v>
      </c>
      <c r="BQ1686" s="118" t="s">
        <v>5113</v>
      </c>
      <c r="BW1686" s="118" t="s">
        <v>5112</v>
      </c>
      <c r="BX1686" s="118" t="s">
        <v>636</v>
      </c>
      <c r="BY1686" s="118" t="s">
        <v>5113</v>
      </c>
    </row>
    <row r="1687" spans="53:77" x14ac:dyDescent="0.3">
      <c r="BA1687" s="169" t="e">
        <f>VLOOKUP(D1687,#REF!, 2,FALSE)</f>
        <v>#REF!</v>
      </c>
      <c r="BO1687" s="118" t="s">
        <v>5114</v>
      </c>
      <c r="BP1687" s="118" t="s">
        <v>2983</v>
      </c>
      <c r="BQ1687" s="118" t="s">
        <v>2983</v>
      </c>
      <c r="BW1687" s="118" t="s">
        <v>5114</v>
      </c>
      <c r="BX1687" s="118" t="s">
        <v>2983</v>
      </c>
      <c r="BY1687" s="118" t="s">
        <v>2983</v>
      </c>
    </row>
    <row r="1688" spans="53:77" x14ac:dyDescent="0.3">
      <c r="BA1688" s="169" t="e">
        <f>VLOOKUP(D1688,#REF!, 2,FALSE)</f>
        <v>#REF!</v>
      </c>
      <c r="BO1688" s="118" t="s">
        <v>5115</v>
      </c>
      <c r="BP1688" s="118" t="s">
        <v>2983</v>
      </c>
      <c r="BQ1688" s="118" t="s">
        <v>2983</v>
      </c>
      <c r="BW1688" s="118" t="s">
        <v>5115</v>
      </c>
      <c r="BX1688" s="118" t="s">
        <v>2983</v>
      </c>
      <c r="BY1688" s="118" t="s">
        <v>2983</v>
      </c>
    </row>
    <row r="1689" spans="53:77" x14ac:dyDescent="0.3">
      <c r="BA1689" s="169" t="e">
        <f>VLOOKUP(D1689,#REF!, 2,FALSE)</f>
        <v>#REF!</v>
      </c>
      <c r="BO1689" s="118" t="s">
        <v>5118</v>
      </c>
      <c r="BP1689" s="118" t="s">
        <v>655</v>
      </c>
      <c r="BQ1689" s="118" t="s">
        <v>5119</v>
      </c>
      <c r="BW1689" s="118" t="s">
        <v>5118</v>
      </c>
      <c r="BX1689" s="118" t="s">
        <v>655</v>
      </c>
      <c r="BY1689" s="118" t="s">
        <v>5119</v>
      </c>
    </row>
    <row r="1690" spans="53:77" x14ac:dyDescent="0.3">
      <c r="BA1690" s="169" t="e">
        <f>VLOOKUP(D1690,#REF!, 2,FALSE)</f>
        <v>#REF!</v>
      </c>
      <c r="BO1690" s="118" t="s">
        <v>968</v>
      </c>
      <c r="BP1690" s="118" t="s">
        <v>3197</v>
      </c>
      <c r="BQ1690" s="118" t="s">
        <v>2092</v>
      </c>
      <c r="BW1690" s="118" t="s">
        <v>968</v>
      </c>
      <c r="BX1690" s="118" t="s">
        <v>3197</v>
      </c>
      <c r="BY1690" s="118" t="s">
        <v>2092</v>
      </c>
    </row>
    <row r="1691" spans="53:77" x14ac:dyDescent="0.3">
      <c r="BA1691" s="169" t="e">
        <f>VLOOKUP(D1691,#REF!, 2,FALSE)</f>
        <v>#REF!</v>
      </c>
      <c r="BO1691" s="118" t="s">
        <v>969</v>
      </c>
      <c r="BP1691" s="118" t="s">
        <v>2979</v>
      </c>
      <c r="BQ1691" s="118" t="s">
        <v>1005</v>
      </c>
      <c r="BW1691" s="118" t="s">
        <v>969</v>
      </c>
      <c r="BX1691" s="118" t="s">
        <v>2979</v>
      </c>
      <c r="BY1691" s="118" t="s">
        <v>1005</v>
      </c>
    </row>
    <row r="1692" spans="53:77" x14ac:dyDescent="0.3">
      <c r="BA1692" s="169" t="e">
        <f>VLOOKUP(D1692,#REF!, 2,FALSE)</f>
        <v>#REF!</v>
      </c>
      <c r="BO1692" s="118" t="s">
        <v>970</v>
      </c>
      <c r="BP1692" s="118" t="s">
        <v>617</v>
      </c>
      <c r="BQ1692" s="118" t="s">
        <v>1811</v>
      </c>
      <c r="BW1692" s="118" t="s">
        <v>970</v>
      </c>
      <c r="BX1692" s="118" t="s">
        <v>617</v>
      </c>
      <c r="BY1692" s="118" t="s">
        <v>1811</v>
      </c>
    </row>
    <row r="1693" spans="53:77" x14ac:dyDescent="0.3">
      <c r="BA1693" s="169" t="e">
        <f>VLOOKUP(D1693,#REF!, 2,FALSE)</f>
        <v>#REF!</v>
      </c>
      <c r="BO1693" s="118" t="s">
        <v>5120</v>
      </c>
      <c r="BP1693" s="118" t="s">
        <v>662</v>
      </c>
      <c r="BQ1693" s="118" t="s">
        <v>5121</v>
      </c>
      <c r="BW1693" s="118" t="s">
        <v>5120</v>
      </c>
      <c r="BX1693" s="118" t="s">
        <v>662</v>
      </c>
      <c r="BY1693" s="118" t="s">
        <v>5121</v>
      </c>
    </row>
    <row r="1694" spans="53:77" x14ac:dyDescent="0.3">
      <c r="BA1694" s="169" t="e">
        <f>VLOOKUP(D1694,#REF!, 2,FALSE)</f>
        <v>#REF!</v>
      </c>
      <c r="BO1694" s="118" t="s">
        <v>5123</v>
      </c>
      <c r="BP1694" s="118" t="s">
        <v>16975</v>
      </c>
      <c r="BQ1694" s="118" t="s">
        <v>3165</v>
      </c>
      <c r="BW1694" s="118" t="s">
        <v>5123</v>
      </c>
      <c r="BX1694" s="118" t="s">
        <v>16975</v>
      </c>
      <c r="BY1694" s="118" t="s">
        <v>3165</v>
      </c>
    </row>
    <row r="1695" spans="53:77" x14ac:dyDescent="0.3">
      <c r="BA1695" s="169" t="e">
        <f>VLOOKUP(D1695,#REF!, 2,FALSE)</f>
        <v>#REF!</v>
      </c>
      <c r="BO1695" s="118" t="s">
        <v>5124</v>
      </c>
      <c r="BP1695" s="118" t="s">
        <v>662</v>
      </c>
      <c r="BQ1695" s="118" t="s">
        <v>2825</v>
      </c>
      <c r="BW1695" s="118" t="s">
        <v>5124</v>
      </c>
      <c r="BX1695" s="118" t="s">
        <v>662</v>
      </c>
      <c r="BY1695" s="118" t="s">
        <v>2825</v>
      </c>
    </row>
    <row r="1696" spans="53:77" x14ac:dyDescent="0.3">
      <c r="BA1696" s="169" t="e">
        <f>VLOOKUP(D1696,#REF!, 2,FALSE)</f>
        <v>#REF!</v>
      </c>
      <c r="BO1696" s="118" t="s">
        <v>5125</v>
      </c>
      <c r="BP1696" s="118" t="s">
        <v>3043</v>
      </c>
      <c r="BQ1696" s="118" t="s">
        <v>5126</v>
      </c>
      <c r="BW1696" s="118" t="s">
        <v>5125</v>
      </c>
      <c r="BX1696" s="118" t="s">
        <v>3043</v>
      </c>
      <c r="BY1696" s="118" t="s">
        <v>5126</v>
      </c>
    </row>
    <row r="1697" spans="53:77" x14ac:dyDescent="0.3">
      <c r="BA1697" s="169" t="e">
        <f>VLOOKUP(D1697,#REF!, 2,FALSE)</f>
        <v>#REF!</v>
      </c>
      <c r="BO1697" s="118" t="s">
        <v>5128</v>
      </c>
      <c r="BP1697" s="118" t="s">
        <v>666</v>
      </c>
      <c r="BQ1697" s="118" t="s">
        <v>4109</v>
      </c>
      <c r="BW1697" s="118" t="s">
        <v>5128</v>
      </c>
      <c r="BX1697" s="118" t="s">
        <v>666</v>
      </c>
      <c r="BY1697" s="118" t="s">
        <v>4109</v>
      </c>
    </row>
    <row r="1698" spans="53:77" x14ac:dyDescent="0.3">
      <c r="BA1698" s="169" t="e">
        <f>VLOOKUP(D1698,#REF!, 2,FALSE)</f>
        <v>#REF!</v>
      </c>
      <c r="BO1698" s="118" t="s">
        <v>971</v>
      </c>
      <c r="BP1698" s="118" t="s">
        <v>862</v>
      </c>
      <c r="BQ1698" s="118" t="s">
        <v>5130</v>
      </c>
      <c r="BW1698" s="118" t="s">
        <v>971</v>
      </c>
      <c r="BX1698" s="118" t="s">
        <v>862</v>
      </c>
      <c r="BY1698" s="118" t="s">
        <v>5130</v>
      </c>
    </row>
    <row r="1699" spans="53:77" x14ac:dyDescent="0.3">
      <c r="BA1699" s="169" t="e">
        <f>VLOOKUP(D1699,#REF!, 2,FALSE)</f>
        <v>#REF!</v>
      </c>
      <c r="BO1699" s="118" t="s">
        <v>5131</v>
      </c>
      <c r="BP1699" s="118" t="s">
        <v>636</v>
      </c>
      <c r="BQ1699" s="118" t="s">
        <v>5132</v>
      </c>
      <c r="BW1699" s="118" t="s">
        <v>5131</v>
      </c>
      <c r="BX1699" s="118" t="s">
        <v>636</v>
      </c>
      <c r="BY1699" s="118" t="s">
        <v>5132</v>
      </c>
    </row>
    <row r="1700" spans="53:77" x14ac:dyDescent="0.3">
      <c r="BA1700" s="169" t="e">
        <f>VLOOKUP(D1700,#REF!, 2,FALSE)</f>
        <v>#REF!</v>
      </c>
      <c r="BO1700" s="118" t="s">
        <v>5133</v>
      </c>
      <c r="BP1700" s="118" t="s">
        <v>810</v>
      </c>
      <c r="BQ1700" s="118" t="s">
        <v>5134</v>
      </c>
      <c r="BW1700" s="118" t="s">
        <v>5133</v>
      </c>
      <c r="BX1700" s="118" t="s">
        <v>810</v>
      </c>
      <c r="BY1700" s="118" t="s">
        <v>5134</v>
      </c>
    </row>
    <row r="1701" spans="53:77" x14ac:dyDescent="0.3">
      <c r="BA1701" s="169" t="e">
        <f>VLOOKUP(D1701,#REF!, 2,FALSE)</f>
        <v>#REF!</v>
      </c>
      <c r="BO1701" s="118" t="s">
        <v>5135</v>
      </c>
      <c r="BP1701" s="118" t="s">
        <v>3085</v>
      </c>
      <c r="BQ1701" s="118" t="s">
        <v>5137</v>
      </c>
      <c r="BW1701" s="118" t="s">
        <v>5135</v>
      </c>
      <c r="BX1701" s="118" t="s">
        <v>3085</v>
      </c>
      <c r="BY1701" s="118" t="s">
        <v>5137</v>
      </c>
    </row>
    <row r="1702" spans="53:77" x14ac:dyDescent="0.3">
      <c r="BA1702" s="169" t="e">
        <f>VLOOKUP(D1702,#REF!, 2,FALSE)</f>
        <v>#REF!</v>
      </c>
      <c r="BO1702" s="118" t="s">
        <v>5138</v>
      </c>
      <c r="BP1702" s="118" t="s">
        <v>810</v>
      </c>
      <c r="BQ1702" s="118" t="s">
        <v>5140</v>
      </c>
      <c r="BW1702" s="118" t="s">
        <v>5138</v>
      </c>
      <c r="BX1702" s="118" t="s">
        <v>810</v>
      </c>
      <c r="BY1702" s="118" t="s">
        <v>5140</v>
      </c>
    </row>
    <row r="1703" spans="53:77" x14ac:dyDescent="0.3">
      <c r="BA1703" s="169" t="e">
        <f>VLOOKUP(D1703,#REF!, 2,FALSE)</f>
        <v>#REF!</v>
      </c>
      <c r="BO1703" s="118" t="s">
        <v>5141</v>
      </c>
      <c r="BP1703" s="118" t="s">
        <v>2983</v>
      </c>
      <c r="BQ1703" s="118" t="s">
        <v>2983</v>
      </c>
      <c r="BW1703" s="118" t="s">
        <v>5141</v>
      </c>
      <c r="BX1703" s="118" t="s">
        <v>2983</v>
      </c>
      <c r="BY1703" s="118" t="s">
        <v>2983</v>
      </c>
    </row>
    <row r="1704" spans="53:77" x14ac:dyDescent="0.3">
      <c r="BA1704" s="169" t="e">
        <f>VLOOKUP(D1704,#REF!, 2,FALSE)</f>
        <v>#REF!</v>
      </c>
      <c r="BO1704" s="118" t="s">
        <v>5142</v>
      </c>
      <c r="BP1704" s="118" t="s">
        <v>771</v>
      </c>
      <c r="BQ1704" s="118" t="s">
        <v>1868</v>
      </c>
      <c r="BW1704" s="118" t="s">
        <v>5142</v>
      </c>
      <c r="BX1704" s="118" t="s">
        <v>771</v>
      </c>
      <c r="BY1704" s="118" t="s">
        <v>1868</v>
      </c>
    </row>
    <row r="1705" spans="53:77" x14ac:dyDescent="0.3">
      <c r="BA1705" s="169" t="e">
        <f>VLOOKUP(D1705,#REF!, 2,FALSE)</f>
        <v>#REF!</v>
      </c>
      <c r="BO1705" s="118" t="s">
        <v>5144</v>
      </c>
      <c r="BP1705" s="118" t="s">
        <v>637</v>
      </c>
      <c r="BQ1705" s="118" t="s">
        <v>5145</v>
      </c>
      <c r="BW1705" s="118" t="s">
        <v>5144</v>
      </c>
      <c r="BX1705" s="118" t="s">
        <v>637</v>
      </c>
      <c r="BY1705" s="118" t="s">
        <v>5145</v>
      </c>
    </row>
    <row r="1706" spans="53:77" x14ac:dyDescent="0.3">
      <c r="BA1706" s="169" t="e">
        <f>VLOOKUP(D1706,#REF!, 2,FALSE)</f>
        <v>#REF!</v>
      </c>
      <c r="BO1706" s="118" t="s">
        <v>5146</v>
      </c>
      <c r="BP1706" s="118" t="s">
        <v>797</v>
      </c>
      <c r="BQ1706" s="118" t="s">
        <v>3178</v>
      </c>
      <c r="BW1706" s="118" t="s">
        <v>5146</v>
      </c>
      <c r="BX1706" s="118" t="s">
        <v>797</v>
      </c>
      <c r="BY1706" s="118" t="s">
        <v>3178</v>
      </c>
    </row>
    <row r="1707" spans="53:77" x14ac:dyDescent="0.3">
      <c r="BA1707" s="169" t="e">
        <f>VLOOKUP(D1707,#REF!, 2,FALSE)</f>
        <v>#REF!</v>
      </c>
      <c r="BO1707" s="118" t="s">
        <v>972</v>
      </c>
      <c r="BP1707" s="118" t="s">
        <v>626</v>
      </c>
      <c r="BQ1707" s="118" t="s">
        <v>2877</v>
      </c>
      <c r="BW1707" s="118" t="s">
        <v>972</v>
      </c>
      <c r="BX1707" s="118" t="s">
        <v>626</v>
      </c>
      <c r="BY1707" s="118" t="s">
        <v>2877</v>
      </c>
    </row>
    <row r="1708" spans="53:77" x14ac:dyDescent="0.3">
      <c r="BA1708" s="169" t="e">
        <f>VLOOKUP(D1708,#REF!, 2,FALSE)</f>
        <v>#REF!</v>
      </c>
      <c r="BO1708" s="118" t="s">
        <v>973</v>
      </c>
      <c r="BP1708" s="118" t="s">
        <v>628</v>
      </c>
      <c r="BQ1708" s="118" t="s">
        <v>5150</v>
      </c>
      <c r="BW1708" s="118" t="s">
        <v>973</v>
      </c>
      <c r="BX1708" s="118" t="s">
        <v>628</v>
      </c>
      <c r="BY1708" s="118" t="s">
        <v>5150</v>
      </c>
    </row>
    <row r="1709" spans="53:77" x14ac:dyDescent="0.3">
      <c r="BA1709" s="169" t="e">
        <f>VLOOKUP(D1709,#REF!, 2,FALSE)</f>
        <v>#REF!</v>
      </c>
      <c r="BO1709" s="118" t="s">
        <v>5151</v>
      </c>
      <c r="BP1709" s="118" t="s">
        <v>3003</v>
      </c>
      <c r="BQ1709" s="118" t="s">
        <v>5152</v>
      </c>
      <c r="BW1709" s="118" t="s">
        <v>5151</v>
      </c>
      <c r="BX1709" s="118" t="s">
        <v>3003</v>
      </c>
      <c r="BY1709" s="118" t="s">
        <v>5152</v>
      </c>
    </row>
    <row r="1710" spans="53:77" x14ac:dyDescent="0.3">
      <c r="BA1710" s="169" t="e">
        <f>VLOOKUP(D1710,#REF!, 2,FALSE)</f>
        <v>#REF!</v>
      </c>
      <c r="BO1710" s="118" t="s">
        <v>78</v>
      </c>
      <c r="BP1710" s="118" t="s">
        <v>2432</v>
      </c>
      <c r="BQ1710" s="118" t="s">
        <v>2931</v>
      </c>
      <c r="BW1710" s="118" t="s">
        <v>78</v>
      </c>
      <c r="BX1710" s="118" t="s">
        <v>2432</v>
      </c>
      <c r="BY1710" s="118" t="s">
        <v>2931</v>
      </c>
    </row>
    <row r="1711" spans="53:77" x14ac:dyDescent="0.3">
      <c r="BA1711" s="169" t="e">
        <f>VLOOKUP(D1711,#REF!, 2,FALSE)</f>
        <v>#REF!</v>
      </c>
      <c r="BO1711" s="118" t="s">
        <v>5154</v>
      </c>
      <c r="BP1711" s="118" t="s">
        <v>1139</v>
      </c>
      <c r="BQ1711" s="118" t="s">
        <v>5155</v>
      </c>
      <c r="BW1711" s="118" t="s">
        <v>5154</v>
      </c>
      <c r="BX1711" s="118" t="s">
        <v>1139</v>
      </c>
      <c r="BY1711" s="118" t="s">
        <v>5155</v>
      </c>
    </row>
    <row r="1712" spans="53:77" x14ac:dyDescent="0.3">
      <c r="BA1712" s="169" t="e">
        <f>VLOOKUP(D1712,#REF!, 2,FALSE)</f>
        <v>#REF!</v>
      </c>
      <c r="BO1712" s="118" t="s">
        <v>974</v>
      </c>
      <c r="BP1712" s="118" t="s">
        <v>700</v>
      </c>
      <c r="BQ1712" s="118" t="s">
        <v>5156</v>
      </c>
      <c r="BW1712" s="118" t="s">
        <v>974</v>
      </c>
      <c r="BX1712" s="118" t="s">
        <v>700</v>
      </c>
      <c r="BY1712" s="118" t="s">
        <v>5156</v>
      </c>
    </row>
    <row r="1713" spans="53:77" x14ac:dyDescent="0.3">
      <c r="BA1713" s="169" t="e">
        <f>VLOOKUP(D1713,#REF!, 2,FALSE)</f>
        <v>#REF!</v>
      </c>
      <c r="BO1713" s="118" t="s">
        <v>5157</v>
      </c>
      <c r="BP1713" s="118" t="s">
        <v>3243</v>
      </c>
      <c r="BQ1713" s="118" t="s">
        <v>2983</v>
      </c>
      <c r="BW1713" s="118" t="s">
        <v>5157</v>
      </c>
      <c r="BX1713" s="118" t="s">
        <v>3243</v>
      </c>
      <c r="BY1713" s="118" t="s">
        <v>2983</v>
      </c>
    </row>
    <row r="1714" spans="53:77" x14ac:dyDescent="0.3">
      <c r="BA1714" s="169" t="e">
        <f>VLOOKUP(D1714,#REF!, 2,FALSE)</f>
        <v>#REF!</v>
      </c>
      <c r="BO1714" s="118" t="s">
        <v>79</v>
      </c>
      <c r="BP1714" s="118" t="s">
        <v>705</v>
      </c>
      <c r="BQ1714" s="118" t="s">
        <v>5159</v>
      </c>
      <c r="BW1714" s="118" t="s">
        <v>79</v>
      </c>
      <c r="BX1714" s="118" t="s">
        <v>705</v>
      </c>
      <c r="BY1714" s="118" t="s">
        <v>5159</v>
      </c>
    </row>
    <row r="1715" spans="53:77" x14ac:dyDescent="0.3">
      <c r="BA1715" s="169" t="e">
        <f>VLOOKUP(D1715,#REF!, 2,FALSE)</f>
        <v>#REF!</v>
      </c>
      <c r="BO1715" s="118" t="s">
        <v>5160</v>
      </c>
      <c r="BP1715" s="118" t="s">
        <v>636</v>
      </c>
      <c r="BQ1715" s="118" t="s">
        <v>906</v>
      </c>
      <c r="BW1715" s="118" t="s">
        <v>5160</v>
      </c>
      <c r="BX1715" s="118" t="s">
        <v>636</v>
      </c>
      <c r="BY1715" s="118" t="s">
        <v>906</v>
      </c>
    </row>
    <row r="1716" spans="53:77" x14ac:dyDescent="0.3">
      <c r="BA1716" s="169" t="e">
        <f>VLOOKUP(D1716,#REF!, 2,FALSE)</f>
        <v>#REF!</v>
      </c>
      <c r="BO1716" s="118" t="s">
        <v>5161</v>
      </c>
      <c r="BP1716" s="118" t="s">
        <v>637</v>
      </c>
      <c r="BQ1716" s="118" t="s">
        <v>5163</v>
      </c>
      <c r="BW1716" s="118" t="s">
        <v>5161</v>
      </c>
      <c r="BX1716" s="118" t="s">
        <v>637</v>
      </c>
      <c r="BY1716" s="118" t="s">
        <v>5163</v>
      </c>
    </row>
    <row r="1717" spans="53:77" x14ac:dyDescent="0.3">
      <c r="BA1717" s="169" t="e">
        <f>VLOOKUP(D1717,#REF!, 2,FALSE)</f>
        <v>#REF!</v>
      </c>
      <c r="BO1717" s="118" t="s">
        <v>5164</v>
      </c>
      <c r="BP1717" s="118" t="s">
        <v>631</v>
      </c>
      <c r="BQ1717" s="118" t="s">
        <v>3357</v>
      </c>
      <c r="BW1717" s="118" t="s">
        <v>5164</v>
      </c>
      <c r="BX1717" s="118" t="s">
        <v>631</v>
      </c>
      <c r="BY1717" s="118" t="s">
        <v>3357</v>
      </c>
    </row>
    <row r="1718" spans="53:77" x14ac:dyDescent="0.3">
      <c r="BA1718" s="169" t="e">
        <f>VLOOKUP(D1718,#REF!, 2,FALSE)</f>
        <v>#REF!</v>
      </c>
      <c r="BO1718" s="118" t="s">
        <v>975</v>
      </c>
      <c r="BP1718" s="118" t="s">
        <v>1342</v>
      </c>
      <c r="BQ1718" s="118" t="s">
        <v>2371</v>
      </c>
      <c r="BW1718" s="118" t="s">
        <v>975</v>
      </c>
      <c r="BX1718" s="118" t="s">
        <v>1342</v>
      </c>
      <c r="BY1718" s="118" t="s">
        <v>2371</v>
      </c>
    </row>
    <row r="1719" spans="53:77" x14ac:dyDescent="0.3">
      <c r="BA1719" s="169" t="e">
        <f>VLOOKUP(D1719,#REF!, 2,FALSE)</f>
        <v>#REF!</v>
      </c>
      <c r="BO1719" s="118" t="s">
        <v>976</v>
      </c>
      <c r="BP1719" s="118" t="s">
        <v>3043</v>
      </c>
      <c r="BQ1719" s="118" t="s">
        <v>5167</v>
      </c>
      <c r="BW1719" s="118" t="s">
        <v>976</v>
      </c>
      <c r="BX1719" s="118" t="s">
        <v>3043</v>
      </c>
      <c r="BY1719" s="118" t="s">
        <v>5167</v>
      </c>
    </row>
    <row r="1720" spans="53:77" x14ac:dyDescent="0.3">
      <c r="BA1720" s="169" t="e">
        <f>VLOOKUP(D1720,#REF!, 2,FALSE)</f>
        <v>#REF!</v>
      </c>
      <c r="BO1720" s="118" t="s">
        <v>5168</v>
      </c>
      <c r="BP1720" s="118" t="s">
        <v>852</v>
      </c>
      <c r="BQ1720" s="118" t="s">
        <v>5169</v>
      </c>
      <c r="BW1720" s="118" t="s">
        <v>5168</v>
      </c>
      <c r="BX1720" s="118" t="s">
        <v>852</v>
      </c>
      <c r="BY1720" s="118" t="s">
        <v>5169</v>
      </c>
    </row>
    <row r="1721" spans="53:77" x14ac:dyDescent="0.3">
      <c r="BA1721" s="169" t="e">
        <f>VLOOKUP(D1721,#REF!, 2,FALSE)</f>
        <v>#REF!</v>
      </c>
      <c r="BO1721" s="118" t="s">
        <v>977</v>
      </c>
      <c r="BP1721" s="118" t="s">
        <v>1342</v>
      </c>
      <c r="BQ1721" s="118" t="s">
        <v>998</v>
      </c>
      <c r="BW1721" s="118" t="s">
        <v>977</v>
      </c>
      <c r="BX1721" s="118" t="s">
        <v>1342</v>
      </c>
      <c r="BY1721" s="118" t="s">
        <v>998</v>
      </c>
    </row>
    <row r="1722" spans="53:77" x14ac:dyDescent="0.3">
      <c r="BA1722" s="169" t="e">
        <f>VLOOKUP(D1722,#REF!, 2,FALSE)</f>
        <v>#REF!</v>
      </c>
      <c r="BO1722" s="118" t="s">
        <v>978</v>
      </c>
      <c r="BP1722" s="118" t="s">
        <v>3243</v>
      </c>
      <c r="BQ1722" s="118" t="s">
        <v>5170</v>
      </c>
      <c r="BW1722" s="118" t="s">
        <v>978</v>
      </c>
      <c r="BX1722" s="118" t="s">
        <v>3243</v>
      </c>
      <c r="BY1722" s="118" t="s">
        <v>5170</v>
      </c>
    </row>
    <row r="1723" spans="53:77" x14ac:dyDescent="0.3">
      <c r="BA1723" s="169" t="e">
        <f>VLOOKUP(D1723,#REF!, 2,FALSE)</f>
        <v>#REF!</v>
      </c>
      <c r="BO1723" s="118" t="s">
        <v>5171</v>
      </c>
      <c r="BP1723" s="118" t="s">
        <v>3197</v>
      </c>
      <c r="BQ1723" s="118" t="s">
        <v>5172</v>
      </c>
      <c r="BW1723" s="118" t="s">
        <v>5171</v>
      </c>
      <c r="BX1723" s="118" t="s">
        <v>3197</v>
      </c>
      <c r="BY1723" s="118" t="s">
        <v>5172</v>
      </c>
    </row>
    <row r="1724" spans="53:77" x14ac:dyDescent="0.3">
      <c r="BA1724" s="169" t="e">
        <f>VLOOKUP(D1724,#REF!, 2,FALSE)</f>
        <v>#REF!</v>
      </c>
      <c r="BO1724" s="118" t="s">
        <v>5173</v>
      </c>
      <c r="BP1724" s="118" t="s">
        <v>2983</v>
      </c>
      <c r="BQ1724" s="118" t="s">
        <v>5174</v>
      </c>
      <c r="BW1724" s="118" t="s">
        <v>5173</v>
      </c>
      <c r="BX1724" s="118" t="s">
        <v>2983</v>
      </c>
      <c r="BY1724" s="118" t="s">
        <v>5174</v>
      </c>
    </row>
    <row r="1725" spans="53:77" x14ac:dyDescent="0.3">
      <c r="BA1725" s="169" t="e">
        <f>VLOOKUP(D1725,#REF!, 2,FALSE)</f>
        <v>#REF!</v>
      </c>
      <c r="BO1725" s="118" t="s">
        <v>5175</v>
      </c>
      <c r="BP1725" s="118" t="s">
        <v>2983</v>
      </c>
      <c r="BQ1725" s="118" t="s">
        <v>2983</v>
      </c>
      <c r="BW1725" s="118" t="s">
        <v>5175</v>
      </c>
      <c r="BX1725" s="118" t="s">
        <v>2983</v>
      </c>
      <c r="BY1725" s="118" t="s">
        <v>2983</v>
      </c>
    </row>
    <row r="1726" spans="53:77" x14ac:dyDescent="0.3">
      <c r="BA1726" s="169" t="e">
        <f>VLOOKUP(D1726,#REF!, 2,FALSE)</f>
        <v>#REF!</v>
      </c>
      <c r="BO1726" s="118" t="s">
        <v>5176</v>
      </c>
      <c r="BP1726" s="118" t="s">
        <v>669</v>
      </c>
      <c r="BQ1726" s="118" t="s">
        <v>5177</v>
      </c>
      <c r="BW1726" s="118" t="s">
        <v>5176</v>
      </c>
      <c r="BX1726" s="118" t="s">
        <v>669</v>
      </c>
      <c r="BY1726" s="118" t="s">
        <v>5177</v>
      </c>
    </row>
    <row r="1727" spans="53:77" x14ac:dyDescent="0.3">
      <c r="BA1727" s="169" t="e">
        <f>VLOOKUP(D1727,#REF!, 2,FALSE)</f>
        <v>#REF!</v>
      </c>
      <c r="BO1727" s="118" t="s">
        <v>979</v>
      </c>
      <c r="BP1727" s="118" t="s">
        <v>3197</v>
      </c>
      <c r="BQ1727" s="118" t="s">
        <v>5178</v>
      </c>
      <c r="BW1727" s="118" t="s">
        <v>979</v>
      </c>
      <c r="BX1727" s="118" t="s">
        <v>3197</v>
      </c>
      <c r="BY1727" s="118" t="s">
        <v>5178</v>
      </c>
    </row>
    <row r="1728" spans="53:77" x14ac:dyDescent="0.3">
      <c r="BA1728" s="169" t="e">
        <f>VLOOKUP(D1728,#REF!, 2,FALSE)</f>
        <v>#REF!</v>
      </c>
      <c r="BO1728" s="118" t="s">
        <v>5179</v>
      </c>
      <c r="BP1728" s="118" t="s">
        <v>16982</v>
      </c>
      <c r="BQ1728" s="118" t="s">
        <v>770</v>
      </c>
      <c r="BW1728" s="118" t="s">
        <v>5179</v>
      </c>
      <c r="BX1728" s="118" t="s">
        <v>16982</v>
      </c>
      <c r="BY1728" s="118" t="s">
        <v>770</v>
      </c>
    </row>
    <row r="1729" spans="53:77" x14ac:dyDescent="0.3">
      <c r="BA1729" s="169" t="e">
        <f>VLOOKUP(D1729,#REF!, 2,FALSE)</f>
        <v>#REF!</v>
      </c>
      <c r="BO1729" s="118" t="s">
        <v>5180</v>
      </c>
      <c r="BP1729" s="118" t="s">
        <v>2979</v>
      </c>
      <c r="BQ1729" s="118" t="s">
        <v>5181</v>
      </c>
      <c r="BW1729" s="118" t="s">
        <v>5180</v>
      </c>
      <c r="BX1729" s="118" t="s">
        <v>2979</v>
      </c>
      <c r="BY1729" s="118" t="s">
        <v>5181</v>
      </c>
    </row>
    <row r="1730" spans="53:77" x14ac:dyDescent="0.3">
      <c r="BA1730" s="169" t="e">
        <f>VLOOKUP(D1730,#REF!, 2,FALSE)</f>
        <v>#REF!</v>
      </c>
      <c r="BO1730" s="118" t="s">
        <v>5182</v>
      </c>
      <c r="BP1730" s="118" t="s">
        <v>631</v>
      </c>
      <c r="BQ1730" s="118" t="s">
        <v>3217</v>
      </c>
      <c r="BW1730" s="118" t="s">
        <v>5182</v>
      </c>
      <c r="BX1730" s="118" t="s">
        <v>631</v>
      </c>
      <c r="BY1730" s="118" t="s">
        <v>3217</v>
      </c>
    </row>
    <row r="1731" spans="53:77" x14ac:dyDescent="0.3">
      <c r="BA1731" s="169" t="e">
        <f>VLOOKUP(D1731,#REF!, 2,FALSE)</f>
        <v>#REF!</v>
      </c>
      <c r="BO1731" s="118" t="s">
        <v>5184</v>
      </c>
      <c r="BP1731" s="118" t="s">
        <v>3026</v>
      </c>
      <c r="BQ1731" s="118" t="s">
        <v>5185</v>
      </c>
      <c r="BW1731" s="118" t="s">
        <v>5184</v>
      </c>
      <c r="BX1731" s="118" t="s">
        <v>3026</v>
      </c>
      <c r="BY1731" s="118" t="s">
        <v>5185</v>
      </c>
    </row>
    <row r="1732" spans="53:77" x14ac:dyDescent="0.3">
      <c r="BA1732" s="169" t="e">
        <f>VLOOKUP(D1732,#REF!, 2,FALSE)</f>
        <v>#REF!</v>
      </c>
      <c r="BO1732" s="118" t="s">
        <v>5186</v>
      </c>
      <c r="BP1732" s="118" t="s">
        <v>3197</v>
      </c>
      <c r="BQ1732" s="118" t="s">
        <v>5187</v>
      </c>
      <c r="BW1732" s="118" t="s">
        <v>5186</v>
      </c>
      <c r="BX1732" s="118" t="s">
        <v>3197</v>
      </c>
      <c r="BY1732" s="118" t="s">
        <v>5187</v>
      </c>
    </row>
    <row r="1733" spans="53:77" x14ac:dyDescent="0.3">
      <c r="BA1733" s="169" t="e">
        <f>VLOOKUP(D1733,#REF!, 2,FALSE)</f>
        <v>#REF!</v>
      </c>
      <c r="BO1733" s="118" t="s">
        <v>5188</v>
      </c>
      <c r="BP1733" s="118" t="s">
        <v>663</v>
      </c>
      <c r="BQ1733" s="118" t="s">
        <v>5189</v>
      </c>
      <c r="BW1733" s="118" t="s">
        <v>5188</v>
      </c>
      <c r="BX1733" s="118" t="s">
        <v>663</v>
      </c>
      <c r="BY1733" s="118" t="s">
        <v>5189</v>
      </c>
    </row>
    <row r="1734" spans="53:77" x14ac:dyDescent="0.3">
      <c r="BA1734" s="169" t="e">
        <f>VLOOKUP(D1734,#REF!, 2,FALSE)</f>
        <v>#REF!</v>
      </c>
      <c r="BO1734" s="118" t="s">
        <v>5190</v>
      </c>
      <c r="BP1734" s="118" t="s">
        <v>3197</v>
      </c>
      <c r="BQ1734" s="118" t="s">
        <v>1382</v>
      </c>
      <c r="BW1734" s="118" t="s">
        <v>5190</v>
      </c>
      <c r="BX1734" s="118" t="s">
        <v>3197</v>
      </c>
      <c r="BY1734" s="118" t="s">
        <v>1382</v>
      </c>
    </row>
    <row r="1735" spans="53:77" x14ac:dyDescent="0.3">
      <c r="BA1735" s="169" t="e">
        <f>VLOOKUP(D1735,#REF!, 2,FALSE)</f>
        <v>#REF!</v>
      </c>
      <c r="BO1735" s="118" t="s">
        <v>5191</v>
      </c>
      <c r="BP1735" s="118" t="s">
        <v>3026</v>
      </c>
      <c r="BQ1735" s="118" t="s">
        <v>5192</v>
      </c>
      <c r="BW1735" s="118" t="s">
        <v>5191</v>
      </c>
      <c r="BX1735" s="118" t="s">
        <v>3026</v>
      </c>
      <c r="BY1735" s="118" t="s">
        <v>5192</v>
      </c>
    </row>
    <row r="1736" spans="53:77" x14ac:dyDescent="0.3">
      <c r="BA1736" s="169" t="e">
        <f>VLOOKUP(D1736,#REF!, 2,FALSE)</f>
        <v>#REF!</v>
      </c>
      <c r="BO1736" s="118" t="s">
        <v>5193</v>
      </c>
      <c r="BP1736" s="118" t="s">
        <v>1342</v>
      </c>
      <c r="BQ1736" s="118" t="s">
        <v>770</v>
      </c>
      <c r="BW1736" s="118" t="s">
        <v>5193</v>
      </c>
      <c r="BX1736" s="118" t="s">
        <v>1342</v>
      </c>
      <c r="BY1736" s="118" t="s">
        <v>770</v>
      </c>
    </row>
    <row r="1737" spans="53:77" x14ac:dyDescent="0.3">
      <c r="BA1737" s="169" t="e">
        <f>VLOOKUP(D1737,#REF!, 2,FALSE)</f>
        <v>#REF!</v>
      </c>
      <c r="BO1737" s="118" t="s">
        <v>5194</v>
      </c>
      <c r="BP1737" s="118" t="s">
        <v>3095</v>
      </c>
      <c r="BQ1737" s="118" t="s">
        <v>5195</v>
      </c>
      <c r="BW1737" s="118" t="s">
        <v>5194</v>
      </c>
      <c r="BX1737" s="118" t="s">
        <v>3095</v>
      </c>
      <c r="BY1737" s="118" t="s">
        <v>5195</v>
      </c>
    </row>
    <row r="1738" spans="53:77" x14ac:dyDescent="0.3">
      <c r="BA1738" s="169" t="e">
        <f>VLOOKUP(D1738,#REF!, 2,FALSE)</f>
        <v>#REF!</v>
      </c>
      <c r="BO1738" s="118" t="s">
        <v>5196</v>
      </c>
      <c r="BP1738" s="118" t="s">
        <v>3197</v>
      </c>
      <c r="BQ1738" s="118" t="s">
        <v>840</v>
      </c>
      <c r="BW1738" s="118" t="s">
        <v>5196</v>
      </c>
      <c r="BX1738" s="118" t="s">
        <v>3197</v>
      </c>
      <c r="BY1738" s="118" t="s">
        <v>840</v>
      </c>
    </row>
    <row r="1739" spans="53:77" x14ac:dyDescent="0.3">
      <c r="BA1739" s="169" t="e">
        <f>VLOOKUP(D1739,#REF!, 2,FALSE)</f>
        <v>#REF!</v>
      </c>
      <c r="BO1739" s="118" t="s">
        <v>80</v>
      </c>
      <c r="BP1739" s="118" t="s">
        <v>2979</v>
      </c>
      <c r="BQ1739" s="118" t="s">
        <v>944</v>
      </c>
      <c r="BW1739" s="118" t="s">
        <v>80</v>
      </c>
      <c r="BX1739" s="118" t="s">
        <v>2979</v>
      </c>
      <c r="BY1739" s="118" t="s">
        <v>944</v>
      </c>
    </row>
    <row r="1740" spans="53:77" x14ac:dyDescent="0.3">
      <c r="BA1740" s="169" t="e">
        <f>VLOOKUP(D1740,#REF!, 2,FALSE)</f>
        <v>#REF!</v>
      </c>
      <c r="BO1740" s="118" t="s">
        <v>5197</v>
      </c>
      <c r="BP1740" s="118" t="s">
        <v>2979</v>
      </c>
      <c r="BQ1740" s="118" t="s">
        <v>5195</v>
      </c>
      <c r="BW1740" s="118" t="s">
        <v>5197</v>
      </c>
      <c r="BX1740" s="118" t="s">
        <v>2979</v>
      </c>
      <c r="BY1740" s="118" t="s">
        <v>5195</v>
      </c>
    </row>
    <row r="1741" spans="53:77" x14ac:dyDescent="0.3">
      <c r="BA1741" s="169" t="e">
        <f>VLOOKUP(D1741,#REF!, 2,FALSE)</f>
        <v>#REF!</v>
      </c>
      <c r="BO1741" s="118" t="s">
        <v>5198</v>
      </c>
      <c r="BP1741" s="118" t="s">
        <v>3197</v>
      </c>
      <c r="BQ1741" s="118" t="s">
        <v>1539</v>
      </c>
      <c r="BW1741" s="118" t="s">
        <v>5198</v>
      </c>
      <c r="BX1741" s="118" t="s">
        <v>3197</v>
      </c>
      <c r="BY1741" s="118" t="s">
        <v>1539</v>
      </c>
    </row>
    <row r="1742" spans="53:77" x14ac:dyDescent="0.3">
      <c r="BA1742" s="169" t="e">
        <f>VLOOKUP(D1742,#REF!, 2,FALSE)</f>
        <v>#REF!</v>
      </c>
      <c r="BO1742" s="118" t="s">
        <v>5200</v>
      </c>
      <c r="BP1742" s="118" t="s">
        <v>16978</v>
      </c>
      <c r="BQ1742" s="118" t="s">
        <v>665</v>
      </c>
      <c r="BW1742" s="118" t="s">
        <v>5200</v>
      </c>
      <c r="BX1742" s="118" t="s">
        <v>16978</v>
      </c>
      <c r="BY1742" s="118" t="s">
        <v>665</v>
      </c>
    </row>
    <row r="1743" spans="53:77" x14ac:dyDescent="0.3">
      <c r="BA1743" s="169" t="e">
        <f>VLOOKUP(D1743,#REF!, 2,FALSE)</f>
        <v>#REF!</v>
      </c>
      <c r="BO1743" s="118" t="s">
        <v>5201</v>
      </c>
      <c r="BP1743" s="118" t="s">
        <v>1342</v>
      </c>
      <c r="BQ1743" s="118" t="s">
        <v>3133</v>
      </c>
      <c r="BW1743" s="118" t="s">
        <v>5201</v>
      </c>
      <c r="BX1743" s="118" t="s">
        <v>1342</v>
      </c>
      <c r="BY1743" s="118" t="s">
        <v>3133</v>
      </c>
    </row>
    <row r="1744" spans="53:77" x14ac:dyDescent="0.3">
      <c r="BA1744" s="169" t="e">
        <f>VLOOKUP(D1744,#REF!, 2,FALSE)</f>
        <v>#REF!</v>
      </c>
      <c r="BO1744" s="118" t="s">
        <v>5202</v>
      </c>
      <c r="BP1744" s="118" t="s">
        <v>3081</v>
      </c>
      <c r="BQ1744" s="118" t="s">
        <v>3192</v>
      </c>
      <c r="BW1744" s="118" t="s">
        <v>5202</v>
      </c>
      <c r="BX1744" s="118" t="s">
        <v>3081</v>
      </c>
      <c r="BY1744" s="118" t="s">
        <v>3192</v>
      </c>
    </row>
    <row r="1745" spans="53:77" x14ac:dyDescent="0.3">
      <c r="BA1745" s="169" t="e">
        <f>VLOOKUP(D1745,#REF!, 2,FALSE)</f>
        <v>#REF!</v>
      </c>
      <c r="BO1745" s="118" t="s">
        <v>5203</v>
      </c>
      <c r="BP1745" s="118" t="s">
        <v>849</v>
      </c>
      <c r="BQ1745" s="118" t="s">
        <v>1596</v>
      </c>
      <c r="BW1745" s="118" t="s">
        <v>5203</v>
      </c>
      <c r="BX1745" s="118" t="s">
        <v>849</v>
      </c>
      <c r="BY1745" s="118" t="s">
        <v>1596</v>
      </c>
    </row>
    <row r="1746" spans="53:77" x14ac:dyDescent="0.3">
      <c r="BA1746" s="169" t="e">
        <f>VLOOKUP(D1746,#REF!, 2,FALSE)</f>
        <v>#REF!</v>
      </c>
      <c r="BO1746" s="118" t="s">
        <v>5204</v>
      </c>
      <c r="BP1746" s="118" t="s">
        <v>1342</v>
      </c>
      <c r="BQ1746" s="118" t="s">
        <v>2256</v>
      </c>
      <c r="BW1746" s="118" t="s">
        <v>5204</v>
      </c>
      <c r="BX1746" s="118" t="s">
        <v>1342</v>
      </c>
      <c r="BY1746" s="118" t="s">
        <v>2256</v>
      </c>
    </row>
    <row r="1747" spans="53:77" x14ac:dyDescent="0.3">
      <c r="BA1747" s="169" t="e">
        <f>VLOOKUP(D1747,#REF!, 2,FALSE)</f>
        <v>#REF!</v>
      </c>
      <c r="BO1747" s="118" t="s">
        <v>5205</v>
      </c>
      <c r="BP1747" s="118" t="s">
        <v>3081</v>
      </c>
      <c r="BQ1747" s="118" t="s">
        <v>2424</v>
      </c>
      <c r="BW1747" s="118" t="s">
        <v>5205</v>
      </c>
      <c r="BX1747" s="118" t="s">
        <v>3081</v>
      </c>
      <c r="BY1747" s="118" t="s">
        <v>2424</v>
      </c>
    </row>
    <row r="1748" spans="53:77" x14ac:dyDescent="0.3">
      <c r="BA1748" s="169" t="e">
        <f>VLOOKUP(D1748,#REF!, 2,FALSE)</f>
        <v>#REF!</v>
      </c>
      <c r="BO1748" s="118" t="s">
        <v>5206</v>
      </c>
      <c r="BP1748" s="118" t="s">
        <v>3081</v>
      </c>
      <c r="BQ1748" s="118" t="s">
        <v>2650</v>
      </c>
      <c r="BW1748" s="118" t="s">
        <v>5206</v>
      </c>
      <c r="BX1748" s="118" t="s">
        <v>3081</v>
      </c>
      <c r="BY1748" s="118" t="s">
        <v>2650</v>
      </c>
    </row>
    <row r="1749" spans="53:77" x14ac:dyDescent="0.3">
      <c r="BA1749" s="169" t="e">
        <f>VLOOKUP(D1749,#REF!, 2,FALSE)</f>
        <v>#REF!</v>
      </c>
      <c r="BO1749" s="118" t="s">
        <v>5207</v>
      </c>
      <c r="BP1749" s="118" t="s">
        <v>3026</v>
      </c>
      <c r="BQ1749" s="118" t="s">
        <v>2374</v>
      </c>
      <c r="BW1749" s="118" t="s">
        <v>5207</v>
      </c>
      <c r="BX1749" s="118" t="s">
        <v>3026</v>
      </c>
      <c r="BY1749" s="118" t="s">
        <v>2374</v>
      </c>
    </row>
    <row r="1750" spans="53:77" x14ac:dyDescent="0.3">
      <c r="BA1750" s="169" t="e">
        <f>VLOOKUP(D1750,#REF!, 2,FALSE)</f>
        <v>#REF!</v>
      </c>
      <c r="BO1750" s="118" t="s">
        <v>5208</v>
      </c>
      <c r="BP1750" s="118" t="s">
        <v>3197</v>
      </c>
      <c r="BQ1750" s="118" t="s">
        <v>5209</v>
      </c>
      <c r="BW1750" s="118" t="s">
        <v>5208</v>
      </c>
      <c r="BX1750" s="118" t="s">
        <v>3197</v>
      </c>
      <c r="BY1750" s="118" t="s">
        <v>5209</v>
      </c>
    </row>
    <row r="1751" spans="53:77" x14ac:dyDescent="0.3">
      <c r="BA1751" s="169" t="e">
        <f>VLOOKUP(D1751,#REF!, 2,FALSE)</f>
        <v>#REF!</v>
      </c>
      <c r="BO1751" s="118" t="s">
        <v>5210</v>
      </c>
      <c r="BP1751" s="118" t="s">
        <v>3197</v>
      </c>
      <c r="BQ1751" s="118" t="s">
        <v>1162</v>
      </c>
      <c r="BW1751" s="118" t="s">
        <v>5210</v>
      </c>
      <c r="BX1751" s="118" t="s">
        <v>3197</v>
      </c>
      <c r="BY1751" s="118" t="s">
        <v>1162</v>
      </c>
    </row>
    <row r="1752" spans="53:77" x14ac:dyDescent="0.3">
      <c r="BA1752" s="169" t="e">
        <f>VLOOKUP(D1752,#REF!, 2,FALSE)</f>
        <v>#REF!</v>
      </c>
      <c r="BO1752" s="118" t="s">
        <v>5211</v>
      </c>
      <c r="BP1752" s="118" t="s">
        <v>3197</v>
      </c>
      <c r="BQ1752" s="118" t="s">
        <v>5212</v>
      </c>
      <c r="BW1752" s="118" t="s">
        <v>5211</v>
      </c>
      <c r="BX1752" s="118" t="s">
        <v>3197</v>
      </c>
      <c r="BY1752" s="118" t="s">
        <v>5212</v>
      </c>
    </row>
    <row r="1753" spans="53:77" x14ac:dyDescent="0.3">
      <c r="BA1753" s="169" t="e">
        <f>VLOOKUP(D1753,#REF!, 2,FALSE)</f>
        <v>#REF!</v>
      </c>
      <c r="BO1753" s="118" t="s">
        <v>5213</v>
      </c>
      <c r="BP1753" s="118" t="s">
        <v>2979</v>
      </c>
      <c r="BQ1753" s="118" t="s">
        <v>1777</v>
      </c>
      <c r="BW1753" s="118" t="s">
        <v>5213</v>
      </c>
      <c r="BX1753" s="118" t="s">
        <v>2979</v>
      </c>
      <c r="BY1753" s="118" t="s">
        <v>1777</v>
      </c>
    </row>
    <row r="1754" spans="53:77" x14ac:dyDescent="0.3">
      <c r="BA1754" s="169" t="e">
        <f>VLOOKUP(D1754,#REF!, 2,FALSE)</f>
        <v>#REF!</v>
      </c>
      <c r="BO1754" s="118" t="s">
        <v>5214</v>
      </c>
      <c r="BP1754" s="118" t="s">
        <v>778</v>
      </c>
      <c r="BQ1754" s="118" t="s">
        <v>1418</v>
      </c>
      <c r="BW1754" s="118" t="s">
        <v>5214</v>
      </c>
      <c r="BX1754" s="118" t="s">
        <v>778</v>
      </c>
      <c r="BY1754" s="118" t="s">
        <v>1418</v>
      </c>
    </row>
    <row r="1755" spans="53:77" x14ac:dyDescent="0.3">
      <c r="BA1755" s="169" t="e">
        <f>VLOOKUP(D1755,#REF!, 2,FALSE)</f>
        <v>#REF!</v>
      </c>
      <c r="BO1755" s="118" t="s">
        <v>5215</v>
      </c>
      <c r="BP1755" s="118" t="s">
        <v>3026</v>
      </c>
      <c r="BQ1755" s="118" t="s">
        <v>2983</v>
      </c>
      <c r="BW1755" s="118" t="s">
        <v>5215</v>
      </c>
      <c r="BX1755" s="118" t="s">
        <v>3026</v>
      </c>
      <c r="BY1755" s="118" t="s">
        <v>2983</v>
      </c>
    </row>
    <row r="1756" spans="53:77" x14ac:dyDescent="0.3">
      <c r="BA1756" s="169" t="e">
        <f>VLOOKUP(D1756,#REF!, 2,FALSE)</f>
        <v>#REF!</v>
      </c>
      <c r="BO1756" s="118" t="s">
        <v>5216</v>
      </c>
      <c r="BP1756" s="118" t="s">
        <v>3197</v>
      </c>
      <c r="BQ1756" s="118" t="s">
        <v>5217</v>
      </c>
      <c r="BW1756" s="118" t="s">
        <v>5216</v>
      </c>
      <c r="BX1756" s="118" t="s">
        <v>3197</v>
      </c>
      <c r="BY1756" s="118" t="s">
        <v>5217</v>
      </c>
    </row>
    <row r="1757" spans="53:77" x14ac:dyDescent="0.3">
      <c r="BA1757" s="169" t="e">
        <f>VLOOKUP(D1757,#REF!, 2,FALSE)</f>
        <v>#REF!</v>
      </c>
      <c r="BO1757" s="118" t="s">
        <v>5218</v>
      </c>
      <c r="BP1757" s="118" t="s">
        <v>705</v>
      </c>
      <c r="BQ1757" s="118" t="s">
        <v>4505</v>
      </c>
      <c r="BW1757" s="118" t="s">
        <v>5218</v>
      </c>
      <c r="BX1757" s="118" t="s">
        <v>705</v>
      </c>
      <c r="BY1757" s="118" t="s">
        <v>4505</v>
      </c>
    </row>
    <row r="1758" spans="53:77" x14ac:dyDescent="0.3">
      <c r="BA1758" s="169" t="e">
        <f>VLOOKUP(D1758,#REF!, 2,FALSE)</f>
        <v>#REF!</v>
      </c>
      <c r="BO1758" s="118" t="s">
        <v>5219</v>
      </c>
      <c r="BP1758" s="118" t="s">
        <v>3003</v>
      </c>
      <c r="BQ1758" s="118" t="s">
        <v>785</v>
      </c>
      <c r="BW1758" s="118" t="s">
        <v>5219</v>
      </c>
      <c r="BX1758" s="118" t="s">
        <v>3003</v>
      </c>
      <c r="BY1758" s="118" t="s">
        <v>785</v>
      </c>
    </row>
    <row r="1759" spans="53:77" x14ac:dyDescent="0.3">
      <c r="BA1759" s="169" t="e">
        <f>VLOOKUP(D1759,#REF!, 2,FALSE)</f>
        <v>#REF!</v>
      </c>
      <c r="BO1759" s="118" t="s">
        <v>980</v>
      </c>
      <c r="BP1759" s="118" t="s">
        <v>3197</v>
      </c>
      <c r="BQ1759" s="118" t="s">
        <v>1071</v>
      </c>
      <c r="BW1759" s="118" t="s">
        <v>980</v>
      </c>
      <c r="BX1759" s="118" t="s">
        <v>3197</v>
      </c>
      <c r="BY1759" s="118" t="s">
        <v>1071</v>
      </c>
    </row>
    <row r="1760" spans="53:77" x14ac:dyDescent="0.3">
      <c r="BA1760" s="169" t="e">
        <f>VLOOKUP(D1760,#REF!, 2,FALSE)</f>
        <v>#REF!</v>
      </c>
      <c r="BO1760" s="118" t="s">
        <v>5220</v>
      </c>
      <c r="BP1760" s="118" t="s">
        <v>1139</v>
      </c>
      <c r="BQ1760" s="118" t="s">
        <v>4597</v>
      </c>
      <c r="BW1760" s="118" t="s">
        <v>5220</v>
      </c>
      <c r="BX1760" s="118" t="s">
        <v>1139</v>
      </c>
      <c r="BY1760" s="118" t="s">
        <v>4597</v>
      </c>
    </row>
    <row r="1761" spans="53:77" x14ac:dyDescent="0.3">
      <c r="BA1761" s="169" t="e">
        <f>VLOOKUP(D1761,#REF!, 2,FALSE)</f>
        <v>#REF!</v>
      </c>
      <c r="BO1761" s="118" t="s">
        <v>981</v>
      </c>
      <c r="BP1761" s="118" t="s">
        <v>3197</v>
      </c>
      <c r="BQ1761" s="118" t="s">
        <v>5221</v>
      </c>
      <c r="BW1761" s="118" t="s">
        <v>981</v>
      </c>
      <c r="BX1761" s="118" t="s">
        <v>3197</v>
      </c>
      <c r="BY1761" s="118" t="s">
        <v>5221</v>
      </c>
    </row>
    <row r="1762" spans="53:77" x14ac:dyDescent="0.3">
      <c r="BA1762" s="169" t="e">
        <f>VLOOKUP(D1762,#REF!, 2,FALSE)</f>
        <v>#REF!</v>
      </c>
      <c r="BO1762" s="118" t="s">
        <v>5222</v>
      </c>
      <c r="BP1762" s="118" t="s">
        <v>3197</v>
      </c>
      <c r="BQ1762" s="118" t="s">
        <v>4783</v>
      </c>
      <c r="BW1762" s="118" t="s">
        <v>5222</v>
      </c>
      <c r="BX1762" s="118" t="s">
        <v>3197</v>
      </c>
      <c r="BY1762" s="118" t="s">
        <v>4783</v>
      </c>
    </row>
    <row r="1763" spans="53:77" x14ac:dyDescent="0.3">
      <c r="BA1763" s="169" t="e">
        <f>VLOOKUP(D1763,#REF!, 2,FALSE)</f>
        <v>#REF!</v>
      </c>
      <c r="BO1763" s="118" t="s">
        <v>5223</v>
      </c>
      <c r="BP1763" s="118" t="s">
        <v>3197</v>
      </c>
      <c r="BQ1763" s="118" t="s">
        <v>958</v>
      </c>
      <c r="BW1763" s="118" t="s">
        <v>5223</v>
      </c>
      <c r="BX1763" s="118" t="s">
        <v>3197</v>
      </c>
      <c r="BY1763" s="118" t="s">
        <v>958</v>
      </c>
    </row>
    <row r="1764" spans="53:77" x14ac:dyDescent="0.3">
      <c r="BA1764" s="169" t="e">
        <f>VLOOKUP(D1764,#REF!, 2,FALSE)</f>
        <v>#REF!</v>
      </c>
      <c r="BO1764" s="118" t="s">
        <v>5225</v>
      </c>
      <c r="BP1764" s="118" t="s">
        <v>3197</v>
      </c>
      <c r="BQ1764" s="118" t="s">
        <v>2983</v>
      </c>
      <c r="BW1764" s="118" t="s">
        <v>5225</v>
      </c>
      <c r="BX1764" s="118" t="s">
        <v>3197</v>
      </c>
      <c r="BY1764" s="118" t="s">
        <v>2983</v>
      </c>
    </row>
    <row r="1765" spans="53:77" x14ac:dyDescent="0.3">
      <c r="BA1765" s="169" t="e">
        <f>VLOOKUP(D1765,#REF!, 2,FALSE)</f>
        <v>#REF!</v>
      </c>
      <c r="BO1765" s="118" t="s">
        <v>5226</v>
      </c>
      <c r="BP1765" s="118" t="s">
        <v>628</v>
      </c>
      <c r="BQ1765" s="118" t="s">
        <v>5228</v>
      </c>
      <c r="BW1765" s="118" t="s">
        <v>5226</v>
      </c>
      <c r="BX1765" s="118" t="s">
        <v>628</v>
      </c>
      <c r="BY1765" s="118" t="s">
        <v>5228</v>
      </c>
    </row>
    <row r="1766" spans="53:77" x14ac:dyDescent="0.3">
      <c r="BA1766" s="169" t="e">
        <f>VLOOKUP(D1766,#REF!, 2,FALSE)</f>
        <v>#REF!</v>
      </c>
      <c r="BO1766" s="118" t="s">
        <v>982</v>
      </c>
      <c r="BP1766" s="118" t="s">
        <v>719</v>
      </c>
      <c r="BQ1766" s="118" t="s">
        <v>5229</v>
      </c>
      <c r="BW1766" s="118" t="s">
        <v>982</v>
      </c>
      <c r="BX1766" s="118" t="s">
        <v>719</v>
      </c>
      <c r="BY1766" s="118" t="s">
        <v>5229</v>
      </c>
    </row>
    <row r="1767" spans="53:77" x14ac:dyDescent="0.3">
      <c r="BA1767" s="169" t="e">
        <f>VLOOKUP(D1767,#REF!, 2,FALSE)</f>
        <v>#REF!</v>
      </c>
      <c r="BO1767" s="118" t="s">
        <v>5230</v>
      </c>
      <c r="BP1767" s="118" t="s">
        <v>715</v>
      </c>
      <c r="BQ1767" s="118" t="s">
        <v>5231</v>
      </c>
      <c r="BW1767" s="118" t="s">
        <v>5230</v>
      </c>
      <c r="BX1767" s="118" t="s">
        <v>715</v>
      </c>
      <c r="BY1767" s="118" t="s">
        <v>5231</v>
      </c>
    </row>
    <row r="1768" spans="53:77" x14ac:dyDescent="0.3">
      <c r="BA1768" s="169" t="e">
        <f>VLOOKUP(D1768,#REF!, 2,FALSE)</f>
        <v>#REF!</v>
      </c>
      <c r="BO1768" s="118" t="s">
        <v>5232</v>
      </c>
      <c r="BP1768" s="118" t="s">
        <v>3197</v>
      </c>
      <c r="BQ1768" s="118" t="s">
        <v>1964</v>
      </c>
      <c r="BW1768" s="118" t="s">
        <v>5232</v>
      </c>
      <c r="BX1768" s="118" t="s">
        <v>3197</v>
      </c>
      <c r="BY1768" s="118" t="s">
        <v>1964</v>
      </c>
    </row>
    <row r="1769" spans="53:77" x14ac:dyDescent="0.3">
      <c r="BA1769" s="169" t="e">
        <f>VLOOKUP(D1769,#REF!, 2,FALSE)</f>
        <v>#REF!</v>
      </c>
      <c r="BO1769" s="118" t="s">
        <v>5233</v>
      </c>
      <c r="BP1769" s="118" t="s">
        <v>628</v>
      </c>
      <c r="BQ1769" s="118" t="s">
        <v>5234</v>
      </c>
      <c r="BW1769" s="118" t="s">
        <v>5233</v>
      </c>
      <c r="BX1769" s="118" t="s">
        <v>628</v>
      </c>
      <c r="BY1769" s="118" t="s">
        <v>5234</v>
      </c>
    </row>
    <row r="1770" spans="53:77" x14ac:dyDescent="0.3">
      <c r="BA1770" s="169" t="e">
        <f>VLOOKUP(D1770,#REF!, 2,FALSE)</f>
        <v>#REF!</v>
      </c>
      <c r="BO1770" s="118" t="s">
        <v>5235</v>
      </c>
      <c r="BP1770" s="118" t="s">
        <v>3197</v>
      </c>
      <c r="BQ1770" s="118" t="s">
        <v>5236</v>
      </c>
      <c r="BW1770" s="118" t="s">
        <v>5235</v>
      </c>
      <c r="BX1770" s="118" t="s">
        <v>3197</v>
      </c>
      <c r="BY1770" s="118" t="s">
        <v>5236</v>
      </c>
    </row>
    <row r="1771" spans="53:77" x14ac:dyDescent="0.3">
      <c r="BA1771" s="169" t="e">
        <f>VLOOKUP(D1771,#REF!, 2,FALSE)</f>
        <v>#REF!</v>
      </c>
      <c r="BO1771" s="118" t="s">
        <v>5237</v>
      </c>
      <c r="BP1771" s="118" t="s">
        <v>715</v>
      </c>
      <c r="BQ1771" s="118" t="s">
        <v>3034</v>
      </c>
      <c r="BW1771" s="118" t="s">
        <v>5237</v>
      </c>
      <c r="BX1771" s="118" t="s">
        <v>715</v>
      </c>
      <c r="BY1771" s="118" t="s">
        <v>3034</v>
      </c>
    </row>
    <row r="1772" spans="53:77" x14ac:dyDescent="0.3">
      <c r="BA1772" s="169" t="e">
        <f>VLOOKUP(D1772,#REF!, 2,FALSE)</f>
        <v>#REF!</v>
      </c>
      <c r="BO1772" s="118" t="s">
        <v>5238</v>
      </c>
      <c r="BP1772" s="118" t="s">
        <v>3197</v>
      </c>
      <c r="BQ1772" s="118" t="s">
        <v>5217</v>
      </c>
      <c r="BW1772" s="118" t="s">
        <v>5238</v>
      </c>
      <c r="BX1772" s="118" t="s">
        <v>3197</v>
      </c>
      <c r="BY1772" s="118" t="s">
        <v>5217</v>
      </c>
    </row>
    <row r="1773" spans="53:77" x14ac:dyDescent="0.3">
      <c r="BA1773" s="169" t="e">
        <f>VLOOKUP(D1773,#REF!, 2,FALSE)</f>
        <v>#REF!</v>
      </c>
      <c r="BO1773" s="118" t="s">
        <v>5239</v>
      </c>
      <c r="BP1773" s="118" t="s">
        <v>3003</v>
      </c>
      <c r="BQ1773" s="118" t="s">
        <v>785</v>
      </c>
      <c r="BW1773" s="118" t="s">
        <v>5239</v>
      </c>
      <c r="BX1773" s="118" t="s">
        <v>3003</v>
      </c>
      <c r="BY1773" s="118" t="s">
        <v>785</v>
      </c>
    </row>
    <row r="1774" spans="53:77" x14ac:dyDescent="0.3">
      <c r="BA1774" s="169" t="e">
        <f>VLOOKUP(D1774,#REF!, 2,FALSE)</f>
        <v>#REF!</v>
      </c>
      <c r="BO1774" s="118" t="s">
        <v>5241</v>
      </c>
      <c r="BP1774" s="118" t="s">
        <v>3197</v>
      </c>
      <c r="BQ1774" s="118" t="s">
        <v>3891</v>
      </c>
      <c r="BW1774" s="118" t="s">
        <v>5241</v>
      </c>
      <c r="BX1774" s="118" t="s">
        <v>3197</v>
      </c>
      <c r="BY1774" s="118" t="s">
        <v>3891</v>
      </c>
    </row>
    <row r="1775" spans="53:77" x14ac:dyDescent="0.3">
      <c r="BA1775" s="169" t="e">
        <f>VLOOKUP(D1775,#REF!, 2,FALSE)</f>
        <v>#REF!</v>
      </c>
      <c r="BO1775" s="118" t="s">
        <v>5243</v>
      </c>
      <c r="BP1775" s="118" t="s">
        <v>787</v>
      </c>
      <c r="BQ1775" s="118" t="s">
        <v>4661</v>
      </c>
      <c r="BW1775" s="118" t="s">
        <v>5243</v>
      </c>
      <c r="BX1775" s="118" t="s">
        <v>787</v>
      </c>
      <c r="BY1775" s="118" t="s">
        <v>4661</v>
      </c>
    </row>
    <row r="1776" spans="53:77" x14ac:dyDescent="0.3">
      <c r="BA1776" s="169" t="e">
        <f>VLOOKUP(D1776,#REF!, 2,FALSE)</f>
        <v>#REF!</v>
      </c>
      <c r="BO1776" s="118" t="s">
        <v>5244</v>
      </c>
      <c r="BP1776" s="118" t="s">
        <v>3003</v>
      </c>
      <c r="BQ1776" s="118" t="s">
        <v>1262</v>
      </c>
      <c r="BW1776" s="118" t="s">
        <v>5244</v>
      </c>
      <c r="BX1776" s="118" t="s">
        <v>3003</v>
      </c>
      <c r="BY1776" s="118" t="s">
        <v>1262</v>
      </c>
    </row>
    <row r="1777" spans="53:77" x14ac:dyDescent="0.3">
      <c r="BA1777" s="169" t="e">
        <f>VLOOKUP(D1777,#REF!, 2,FALSE)</f>
        <v>#REF!</v>
      </c>
      <c r="BO1777" s="118" t="s">
        <v>983</v>
      </c>
      <c r="BP1777" s="118" t="s">
        <v>1342</v>
      </c>
      <c r="BQ1777" s="118" t="s">
        <v>5245</v>
      </c>
      <c r="BW1777" s="118" t="s">
        <v>983</v>
      </c>
      <c r="BX1777" s="118" t="s">
        <v>1342</v>
      </c>
      <c r="BY1777" s="118" t="s">
        <v>5245</v>
      </c>
    </row>
    <row r="1778" spans="53:77" x14ac:dyDescent="0.3">
      <c r="BA1778" s="169" t="e">
        <f>VLOOKUP(D1778,#REF!, 2,FALSE)</f>
        <v>#REF!</v>
      </c>
      <c r="BO1778" s="118" t="s">
        <v>5246</v>
      </c>
      <c r="BP1778" s="118" t="s">
        <v>3197</v>
      </c>
      <c r="BQ1778" s="118" t="s">
        <v>5247</v>
      </c>
      <c r="BW1778" s="118" t="s">
        <v>5246</v>
      </c>
      <c r="BX1778" s="118" t="s">
        <v>3197</v>
      </c>
      <c r="BY1778" s="118" t="s">
        <v>5247</v>
      </c>
    </row>
    <row r="1779" spans="53:77" x14ac:dyDescent="0.3">
      <c r="BA1779" s="169" t="e">
        <f>VLOOKUP(D1779,#REF!, 2,FALSE)</f>
        <v>#REF!</v>
      </c>
      <c r="BO1779" s="118" t="s">
        <v>5249</v>
      </c>
      <c r="BP1779" s="118" t="s">
        <v>3197</v>
      </c>
      <c r="BQ1779" s="118" t="s">
        <v>4477</v>
      </c>
      <c r="BW1779" s="118" t="s">
        <v>5249</v>
      </c>
      <c r="BX1779" s="118" t="s">
        <v>3197</v>
      </c>
      <c r="BY1779" s="118" t="s">
        <v>4477</v>
      </c>
    </row>
    <row r="1780" spans="53:77" x14ac:dyDescent="0.3">
      <c r="BA1780" s="169" t="e">
        <f>VLOOKUP(D1780,#REF!, 2,FALSE)</f>
        <v>#REF!</v>
      </c>
      <c r="BO1780" s="118" t="s">
        <v>5250</v>
      </c>
      <c r="BP1780" s="118" t="s">
        <v>3197</v>
      </c>
      <c r="BQ1780" s="118" t="s">
        <v>4787</v>
      </c>
      <c r="BW1780" s="118" t="s">
        <v>5250</v>
      </c>
      <c r="BX1780" s="118" t="s">
        <v>3197</v>
      </c>
      <c r="BY1780" s="118" t="s">
        <v>4787</v>
      </c>
    </row>
    <row r="1781" spans="53:77" x14ac:dyDescent="0.3">
      <c r="BA1781" s="169" t="e">
        <f>VLOOKUP(D1781,#REF!, 2,FALSE)</f>
        <v>#REF!</v>
      </c>
      <c r="BO1781" s="118" t="s">
        <v>5251</v>
      </c>
      <c r="BP1781" s="118" t="s">
        <v>862</v>
      </c>
      <c r="BQ1781" s="118" t="s">
        <v>1337</v>
      </c>
      <c r="BW1781" s="118" t="s">
        <v>5251</v>
      </c>
      <c r="BX1781" s="118" t="s">
        <v>862</v>
      </c>
      <c r="BY1781" s="118" t="s">
        <v>1337</v>
      </c>
    </row>
    <row r="1782" spans="53:77" x14ac:dyDescent="0.3">
      <c r="BA1782" s="169" t="e">
        <f>VLOOKUP(D1782,#REF!, 2,FALSE)</f>
        <v>#REF!</v>
      </c>
      <c r="BO1782" s="118" t="s">
        <v>5252</v>
      </c>
      <c r="BP1782" s="118" t="s">
        <v>636</v>
      </c>
      <c r="BQ1782" s="118" t="s">
        <v>920</v>
      </c>
      <c r="BW1782" s="118" t="s">
        <v>5252</v>
      </c>
      <c r="BX1782" s="118" t="s">
        <v>636</v>
      </c>
      <c r="BY1782" s="118" t="s">
        <v>920</v>
      </c>
    </row>
    <row r="1783" spans="53:77" x14ac:dyDescent="0.3">
      <c r="BA1783" s="169" t="e">
        <f>VLOOKUP(D1783,#REF!, 2,FALSE)</f>
        <v>#REF!</v>
      </c>
      <c r="BO1783" s="118" t="s">
        <v>984</v>
      </c>
      <c r="BP1783" s="118" t="s">
        <v>3197</v>
      </c>
      <c r="BQ1783" s="118" t="s">
        <v>5253</v>
      </c>
      <c r="BW1783" s="118" t="s">
        <v>984</v>
      </c>
      <c r="BX1783" s="118" t="s">
        <v>3197</v>
      </c>
      <c r="BY1783" s="118" t="s">
        <v>5253</v>
      </c>
    </row>
    <row r="1784" spans="53:77" x14ac:dyDescent="0.3">
      <c r="BA1784" s="169" t="e">
        <f>VLOOKUP(D1784,#REF!, 2,FALSE)</f>
        <v>#REF!</v>
      </c>
      <c r="BO1784" s="118" t="s">
        <v>5254</v>
      </c>
      <c r="BP1784" s="118" t="s">
        <v>619</v>
      </c>
      <c r="BQ1784" s="118" t="s">
        <v>2983</v>
      </c>
      <c r="BW1784" s="118" t="s">
        <v>5254</v>
      </c>
      <c r="BX1784" s="118" t="s">
        <v>619</v>
      </c>
      <c r="BY1784" s="118" t="s">
        <v>2983</v>
      </c>
    </row>
    <row r="1785" spans="53:77" x14ac:dyDescent="0.3">
      <c r="BA1785" s="169" t="e">
        <f>VLOOKUP(D1785,#REF!, 2,FALSE)</f>
        <v>#REF!</v>
      </c>
      <c r="BO1785" s="118" t="s">
        <v>985</v>
      </c>
      <c r="BP1785" s="118" t="s">
        <v>3197</v>
      </c>
      <c r="BQ1785" s="118" t="s">
        <v>2195</v>
      </c>
      <c r="BW1785" s="118" t="s">
        <v>985</v>
      </c>
      <c r="BX1785" s="118" t="s">
        <v>3197</v>
      </c>
      <c r="BY1785" s="118" t="s">
        <v>2195</v>
      </c>
    </row>
    <row r="1786" spans="53:77" x14ac:dyDescent="0.3">
      <c r="BA1786" s="169" t="e">
        <f>VLOOKUP(D1786,#REF!, 2,FALSE)</f>
        <v>#REF!</v>
      </c>
      <c r="BO1786" s="118" t="s">
        <v>5256</v>
      </c>
      <c r="BP1786" s="118" t="s">
        <v>3197</v>
      </c>
      <c r="BQ1786" s="118" t="s">
        <v>2167</v>
      </c>
      <c r="BW1786" s="118" t="s">
        <v>5256</v>
      </c>
      <c r="BX1786" s="118" t="s">
        <v>3197</v>
      </c>
      <c r="BY1786" s="118" t="s">
        <v>2167</v>
      </c>
    </row>
    <row r="1787" spans="53:77" x14ac:dyDescent="0.3">
      <c r="BA1787" s="169" t="e">
        <f>VLOOKUP(D1787,#REF!, 2,FALSE)</f>
        <v>#REF!</v>
      </c>
      <c r="BO1787" s="118" t="s">
        <v>5258</v>
      </c>
      <c r="BP1787" s="118" t="s">
        <v>2979</v>
      </c>
      <c r="BQ1787" s="118" t="s">
        <v>5259</v>
      </c>
      <c r="BW1787" s="118" t="s">
        <v>5258</v>
      </c>
      <c r="BX1787" s="118" t="s">
        <v>2979</v>
      </c>
      <c r="BY1787" s="118" t="s">
        <v>5259</v>
      </c>
    </row>
    <row r="1788" spans="53:77" x14ac:dyDescent="0.3">
      <c r="BA1788" s="169" t="e">
        <f>VLOOKUP(D1788,#REF!, 2,FALSE)</f>
        <v>#REF!</v>
      </c>
      <c r="BO1788" s="118" t="s">
        <v>5260</v>
      </c>
      <c r="BP1788" s="118" t="s">
        <v>3095</v>
      </c>
      <c r="BQ1788" s="118" t="s">
        <v>1611</v>
      </c>
      <c r="BW1788" s="118" t="s">
        <v>5260</v>
      </c>
      <c r="BX1788" s="118" t="s">
        <v>3095</v>
      </c>
      <c r="BY1788" s="118" t="s">
        <v>1611</v>
      </c>
    </row>
    <row r="1789" spans="53:77" x14ac:dyDescent="0.3">
      <c r="BA1789" s="169" t="e">
        <f>VLOOKUP(D1789,#REF!, 2,FALSE)</f>
        <v>#REF!</v>
      </c>
      <c r="BO1789" s="118" t="s">
        <v>986</v>
      </c>
      <c r="BP1789" s="118" t="s">
        <v>3197</v>
      </c>
      <c r="BQ1789" s="118" t="s">
        <v>1327</v>
      </c>
      <c r="BW1789" s="118" t="s">
        <v>986</v>
      </c>
      <c r="BX1789" s="118" t="s">
        <v>3197</v>
      </c>
      <c r="BY1789" s="118" t="s">
        <v>1327</v>
      </c>
    </row>
    <row r="1790" spans="53:77" x14ac:dyDescent="0.3">
      <c r="BA1790" s="169" t="e">
        <f>VLOOKUP(D1790,#REF!, 2,FALSE)</f>
        <v>#REF!</v>
      </c>
      <c r="BO1790" s="118" t="s">
        <v>5261</v>
      </c>
      <c r="BP1790" s="118" t="s">
        <v>663</v>
      </c>
      <c r="BQ1790" s="118" t="s">
        <v>1611</v>
      </c>
      <c r="BW1790" s="118" t="s">
        <v>5261</v>
      </c>
      <c r="BX1790" s="118" t="s">
        <v>663</v>
      </c>
      <c r="BY1790" s="118" t="s">
        <v>1611</v>
      </c>
    </row>
    <row r="1791" spans="53:77" x14ac:dyDescent="0.3">
      <c r="BA1791" s="169" t="e">
        <f>VLOOKUP(D1791,#REF!, 2,FALSE)</f>
        <v>#REF!</v>
      </c>
      <c r="BO1791" s="118" t="s">
        <v>987</v>
      </c>
      <c r="BP1791" s="118" t="s">
        <v>3197</v>
      </c>
      <c r="BQ1791" s="118" t="s">
        <v>5262</v>
      </c>
      <c r="BW1791" s="118" t="s">
        <v>987</v>
      </c>
      <c r="BX1791" s="118" t="s">
        <v>3197</v>
      </c>
      <c r="BY1791" s="118" t="s">
        <v>5262</v>
      </c>
    </row>
    <row r="1792" spans="53:77" x14ac:dyDescent="0.3">
      <c r="BA1792" s="169" t="e">
        <f>VLOOKUP(D1792,#REF!, 2,FALSE)</f>
        <v>#REF!</v>
      </c>
      <c r="BO1792" s="118" t="s">
        <v>988</v>
      </c>
      <c r="BP1792" s="118" t="s">
        <v>16978</v>
      </c>
      <c r="BQ1792" s="118" t="s">
        <v>4448</v>
      </c>
      <c r="BW1792" s="118" t="s">
        <v>988</v>
      </c>
      <c r="BX1792" s="118" t="s">
        <v>16978</v>
      </c>
      <c r="BY1792" s="118" t="s">
        <v>4448</v>
      </c>
    </row>
    <row r="1793" spans="53:77" x14ac:dyDescent="0.3">
      <c r="BA1793" s="169" t="e">
        <f>VLOOKUP(D1793,#REF!, 2,FALSE)</f>
        <v>#REF!</v>
      </c>
      <c r="BO1793" s="118" t="s">
        <v>5264</v>
      </c>
      <c r="BP1793" s="118" t="s">
        <v>1342</v>
      </c>
      <c r="BQ1793" s="118" t="s">
        <v>5265</v>
      </c>
      <c r="BW1793" s="118" t="s">
        <v>5264</v>
      </c>
      <c r="BX1793" s="118" t="s">
        <v>1342</v>
      </c>
      <c r="BY1793" s="118" t="s">
        <v>5265</v>
      </c>
    </row>
    <row r="1794" spans="53:77" x14ac:dyDescent="0.3">
      <c r="BA1794" s="169" t="e">
        <f>VLOOKUP(D1794,#REF!, 2,FALSE)</f>
        <v>#REF!</v>
      </c>
      <c r="BO1794" s="118" t="s">
        <v>122</v>
      </c>
      <c r="BP1794" s="118" t="s">
        <v>3043</v>
      </c>
      <c r="BQ1794" s="118" t="s">
        <v>5266</v>
      </c>
      <c r="BW1794" s="118" t="s">
        <v>122</v>
      </c>
      <c r="BX1794" s="118" t="s">
        <v>3043</v>
      </c>
      <c r="BY1794" s="118" t="s">
        <v>5266</v>
      </c>
    </row>
    <row r="1795" spans="53:77" x14ac:dyDescent="0.3">
      <c r="BA1795" s="169" t="e">
        <f>VLOOKUP(D1795,#REF!, 2,FALSE)</f>
        <v>#REF!</v>
      </c>
      <c r="BO1795" s="118" t="s">
        <v>989</v>
      </c>
      <c r="BP1795" s="118" t="s">
        <v>2979</v>
      </c>
      <c r="BQ1795" s="118" t="s">
        <v>5267</v>
      </c>
      <c r="BW1795" s="118" t="s">
        <v>989</v>
      </c>
      <c r="BX1795" s="118" t="s">
        <v>2979</v>
      </c>
      <c r="BY1795" s="118" t="s">
        <v>5267</v>
      </c>
    </row>
    <row r="1796" spans="53:77" x14ac:dyDescent="0.3">
      <c r="BA1796" s="169" t="e">
        <f>VLOOKUP(D1796,#REF!, 2,FALSE)</f>
        <v>#REF!</v>
      </c>
      <c r="BO1796" s="118" t="s">
        <v>5268</v>
      </c>
      <c r="BP1796" s="118" t="s">
        <v>1342</v>
      </c>
      <c r="BQ1796" s="118" t="s">
        <v>3494</v>
      </c>
      <c r="BW1796" s="118" t="s">
        <v>5268</v>
      </c>
      <c r="BX1796" s="118" t="s">
        <v>1342</v>
      </c>
      <c r="BY1796" s="118" t="s">
        <v>3494</v>
      </c>
    </row>
    <row r="1797" spans="53:77" x14ac:dyDescent="0.3">
      <c r="BA1797" s="169" t="e">
        <f>VLOOKUP(D1797,#REF!, 2,FALSE)</f>
        <v>#REF!</v>
      </c>
      <c r="BO1797" s="118" t="s">
        <v>990</v>
      </c>
      <c r="BP1797" s="118" t="s">
        <v>16978</v>
      </c>
      <c r="BQ1797" s="118" t="s">
        <v>4421</v>
      </c>
      <c r="BW1797" s="118" t="s">
        <v>990</v>
      </c>
      <c r="BX1797" s="118" t="s">
        <v>16978</v>
      </c>
      <c r="BY1797" s="118" t="s">
        <v>4421</v>
      </c>
    </row>
    <row r="1798" spans="53:77" x14ac:dyDescent="0.3">
      <c r="BA1798" s="169" t="e">
        <f>VLOOKUP(D1798,#REF!, 2,FALSE)</f>
        <v>#REF!</v>
      </c>
      <c r="BO1798" s="118" t="s">
        <v>5269</v>
      </c>
      <c r="BP1798" s="118" t="s">
        <v>3197</v>
      </c>
      <c r="BQ1798" s="118" t="s">
        <v>5270</v>
      </c>
      <c r="BW1798" s="118" t="s">
        <v>5269</v>
      </c>
      <c r="BX1798" s="118" t="s">
        <v>3197</v>
      </c>
      <c r="BY1798" s="118" t="s">
        <v>5270</v>
      </c>
    </row>
    <row r="1799" spans="53:77" x14ac:dyDescent="0.3">
      <c r="BA1799" s="169" t="e">
        <f>VLOOKUP(D1799,#REF!, 2,FALSE)</f>
        <v>#REF!</v>
      </c>
      <c r="BO1799" s="118" t="s">
        <v>5271</v>
      </c>
      <c r="BP1799" s="118" t="s">
        <v>3026</v>
      </c>
      <c r="BQ1799" s="118" t="s">
        <v>5272</v>
      </c>
      <c r="BW1799" s="118" t="s">
        <v>5271</v>
      </c>
      <c r="BX1799" s="118" t="s">
        <v>3026</v>
      </c>
      <c r="BY1799" s="118" t="s">
        <v>5272</v>
      </c>
    </row>
    <row r="1800" spans="53:77" x14ac:dyDescent="0.3">
      <c r="BA1800" s="169" t="e">
        <f>VLOOKUP(D1800,#REF!, 2,FALSE)</f>
        <v>#REF!</v>
      </c>
      <c r="BO1800" s="118" t="s">
        <v>5273</v>
      </c>
      <c r="BP1800" s="118" t="s">
        <v>3197</v>
      </c>
      <c r="BQ1800" s="118" t="s">
        <v>5274</v>
      </c>
      <c r="BW1800" s="118" t="s">
        <v>5273</v>
      </c>
      <c r="BX1800" s="118" t="s">
        <v>3197</v>
      </c>
      <c r="BY1800" s="118" t="s">
        <v>5274</v>
      </c>
    </row>
    <row r="1801" spans="53:77" x14ac:dyDescent="0.3">
      <c r="BA1801" s="169" t="e">
        <f>VLOOKUP(D1801,#REF!, 2,FALSE)</f>
        <v>#REF!</v>
      </c>
      <c r="BO1801" s="118" t="s">
        <v>5275</v>
      </c>
      <c r="BP1801" s="118" t="s">
        <v>3043</v>
      </c>
      <c r="BQ1801" s="118" t="s">
        <v>5276</v>
      </c>
      <c r="BW1801" s="118" t="s">
        <v>5275</v>
      </c>
      <c r="BX1801" s="118" t="s">
        <v>3043</v>
      </c>
      <c r="BY1801" s="118" t="s">
        <v>5276</v>
      </c>
    </row>
    <row r="1802" spans="53:77" x14ac:dyDescent="0.3">
      <c r="BA1802" s="169" t="e">
        <f>VLOOKUP(D1802,#REF!, 2,FALSE)</f>
        <v>#REF!</v>
      </c>
      <c r="BO1802" s="118" t="s">
        <v>5277</v>
      </c>
      <c r="BP1802" s="118" t="s">
        <v>3197</v>
      </c>
      <c r="BQ1802" s="118" t="s">
        <v>5278</v>
      </c>
      <c r="BW1802" s="118" t="s">
        <v>5277</v>
      </c>
      <c r="BX1802" s="118" t="s">
        <v>3197</v>
      </c>
      <c r="BY1802" s="118" t="s">
        <v>5278</v>
      </c>
    </row>
    <row r="1803" spans="53:77" x14ac:dyDescent="0.3">
      <c r="BA1803" s="169" t="e">
        <f>VLOOKUP(D1803,#REF!, 2,FALSE)</f>
        <v>#REF!</v>
      </c>
      <c r="BO1803" s="118" t="s">
        <v>991</v>
      </c>
      <c r="BP1803" s="118" t="s">
        <v>1139</v>
      </c>
      <c r="BQ1803" s="118" t="s">
        <v>1265</v>
      </c>
      <c r="BW1803" s="118" t="s">
        <v>991</v>
      </c>
      <c r="BX1803" s="118" t="s">
        <v>1139</v>
      </c>
      <c r="BY1803" s="118" t="s">
        <v>1265</v>
      </c>
    </row>
    <row r="1804" spans="53:77" x14ac:dyDescent="0.3">
      <c r="BA1804" s="169" t="e">
        <f>VLOOKUP(D1804,#REF!, 2,FALSE)</f>
        <v>#REF!</v>
      </c>
      <c r="BO1804" s="118" t="s">
        <v>5279</v>
      </c>
      <c r="BP1804" s="118" t="s">
        <v>1342</v>
      </c>
      <c r="BQ1804" s="118" t="s">
        <v>3605</v>
      </c>
      <c r="BW1804" s="118" t="s">
        <v>5279</v>
      </c>
      <c r="BX1804" s="118" t="s">
        <v>1342</v>
      </c>
      <c r="BY1804" s="118" t="s">
        <v>3605</v>
      </c>
    </row>
    <row r="1805" spans="53:77" x14ac:dyDescent="0.3">
      <c r="BA1805" s="169" t="e">
        <f>VLOOKUP(D1805,#REF!, 2,FALSE)</f>
        <v>#REF!</v>
      </c>
      <c r="BO1805" s="118" t="s">
        <v>5280</v>
      </c>
      <c r="BP1805" s="118" t="s">
        <v>3043</v>
      </c>
      <c r="BQ1805" s="118" t="s">
        <v>5281</v>
      </c>
      <c r="BW1805" s="118" t="s">
        <v>5280</v>
      </c>
      <c r="BX1805" s="118" t="s">
        <v>3043</v>
      </c>
      <c r="BY1805" s="118" t="s">
        <v>5281</v>
      </c>
    </row>
    <row r="1806" spans="53:77" x14ac:dyDescent="0.3">
      <c r="BA1806" s="169" t="e">
        <f>VLOOKUP(D1806,#REF!, 2,FALSE)</f>
        <v>#REF!</v>
      </c>
      <c r="BO1806" s="118" t="s">
        <v>5282</v>
      </c>
      <c r="BP1806" s="118" t="s">
        <v>1342</v>
      </c>
      <c r="BQ1806" s="118" t="s">
        <v>5284</v>
      </c>
      <c r="BW1806" s="118" t="s">
        <v>5282</v>
      </c>
      <c r="BX1806" s="118" t="s">
        <v>1342</v>
      </c>
      <c r="BY1806" s="118" t="s">
        <v>5284</v>
      </c>
    </row>
    <row r="1807" spans="53:77" x14ac:dyDescent="0.3">
      <c r="BA1807" s="169" t="e">
        <f>VLOOKUP(D1807,#REF!, 2,FALSE)</f>
        <v>#REF!</v>
      </c>
      <c r="BO1807" s="118" t="s">
        <v>5285</v>
      </c>
      <c r="BP1807" s="118" t="s">
        <v>3197</v>
      </c>
      <c r="BQ1807" s="118" t="s">
        <v>3276</v>
      </c>
      <c r="BW1807" s="118" t="s">
        <v>5285</v>
      </c>
      <c r="BX1807" s="118" t="s">
        <v>3197</v>
      </c>
      <c r="BY1807" s="118" t="s">
        <v>3276</v>
      </c>
    </row>
    <row r="1808" spans="53:77" x14ac:dyDescent="0.3">
      <c r="BA1808" s="169" t="e">
        <f>VLOOKUP(D1808,#REF!, 2,FALSE)</f>
        <v>#REF!</v>
      </c>
      <c r="BO1808" s="118" t="s">
        <v>5287</v>
      </c>
      <c r="BP1808" s="118" t="s">
        <v>16975</v>
      </c>
      <c r="BQ1808" s="118" t="s">
        <v>936</v>
      </c>
      <c r="BW1808" s="118" t="s">
        <v>5287</v>
      </c>
      <c r="BX1808" s="118" t="s">
        <v>16975</v>
      </c>
      <c r="BY1808" s="118" t="s">
        <v>936</v>
      </c>
    </row>
    <row r="1809" spans="53:77" x14ac:dyDescent="0.3">
      <c r="BA1809" s="169" t="e">
        <f>VLOOKUP(D1809,#REF!, 2,FALSE)</f>
        <v>#REF!</v>
      </c>
      <c r="BO1809" s="118" t="s">
        <v>5288</v>
      </c>
      <c r="BP1809" s="118" t="s">
        <v>787</v>
      </c>
      <c r="BQ1809" s="118" t="s">
        <v>936</v>
      </c>
      <c r="BW1809" s="118" t="s">
        <v>5288</v>
      </c>
      <c r="BX1809" s="118" t="s">
        <v>787</v>
      </c>
      <c r="BY1809" s="118" t="s">
        <v>936</v>
      </c>
    </row>
    <row r="1810" spans="53:77" x14ac:dyDescent="0.3">
      <c r="BA1810" s="169" t="e">
        <f>VLOOKUP(D1810,#REF!, 2,FALSE)</f>
        <v>#REF!</v>
      </c>
      <c r="BO1810" s="118" t="s">
        <v>5289</v>
      </c>
      <c r="BP1810" s="118" t="s">
        <v>3197</v>
      </c>
      <c r="BQ1810" s="118" t="s">
        <v>2983</v>
      </c>
      <c r="BW1810" s="118" t="s">
        <v>5289</v>
      </c>
      <c r="BX1810" s="118" t="s">
        <v>3197</v>
      </c>
      <c r="BY1810" s="118" t="s">
        <v>2983</v>
      </c>
    </row>
    <row r="1811" spans="53:77" x14ac:dyDescent="0.3">
      <c r="BA1811" s="169" t="e">
        <f>VLOOKUP(D1811,#REF!, 2,FALSE)</f>
        <v>#REF!</v>
      </c>
      <c r="BO1811" s="118" t="s">
        <v>5290</v>
      </c>
      <c r="BP1811" s="118" t="s">
        <v>1342</v>
      </c>
      <c r="BQ1811" s="118" t="s">
        <v>665</v>
      </c>
      <c r="BW1811" s="118" t="s">
        <v>5290</v>
      </c>
      <c r="BX1811" s="118" t="s">
        <v>1342</v>
      </c>
      <c r="BY1811" s="118" t="s">
        <v>665</v>
      </c>
    </row>
    <row r="1812" spans="53:77" x14ac:dyDescent="0.3">
      <c r="BA1812" s="169" t="e">
        <f>VLOOKUP(D1812,#REF!, 2,FALSE)</f>
        <v>#REF!</v>
      </c>
      <c r="BO1812" s="118" t="s">
        <v>5291</v>
      </c>
      <c r="BP1812" s="118" t="s">
        <v>3197</v>
      </c>
      <c r="BQ1812" s="118" t="s">
        <v>4630</v>
      </c>
      <c r="BW1812" s="118" t="s">
        <v>5291</v>
      </c>
      <c r="BX1812" s="118" t="s">
        <v>3197</v>
      </c>
      <c r="BY1812" s="118" t="s">
        <v>4630</v>
      </c>
    </row>
    <row r="1813" spans="53:77" x14ac:dyDescent="0.3">
      <c r="BA1813" s="169" t="e">
        <f>VLOOKUP(D1813,#REF!, 2,FALSE)</f>
        <v>#REF!</v>
      </c>
      <c r="BO1813" s="118" t="s">
        <v>1021</v>
      </c>
      <c r="BP1813" s="118" t="s">
        <v>3043</v>
      </c>
      <c r="BQ1813" s="118" t="s">
        <v>2310</v>
      </c>
      <c r="BW1813" s="118" t="s">
        <v>1021</v>
      </c>
      <c r="BX1813" s="118" t="s">
        <v>3043</v>
      </c>
      <c r="BY1813" s="118" t="s">
        <v>2310</v>
      </c>
    </row>
    <row r="1814" spans="53:77" x14ac:dyDescent="0.3">
      <c r="BA1814" s="169" t="e">
        <f>VLOOKUP(D1814,#REF!, 2,FALSE)</f>
        <v>#REF!</v>
      </c>
      <c r="BO1814" s="118" t="s">
        <v>5292</v>
      </c>
      <c r="BP1814" s="118" t="s">
        <v>661</v>
      </c>
      <c r="BQ1814" s="118" t="s">
        <v>5293</v>
      </c>
      <c r="BW1814" s="118" t="s">
        <v>5292</v>
      </c>
      <c r="BX1814" s="118" t="s">
        <v>661</v>
      </c>
      <c r="BY1814" s="118" t="s">
        <v>5293</v>
      </c>
    </row>
    <row r="1815" spans="53:77" x14ac:dyDescent="0.3">
      <c r="BA1815" s="169" t="e">
        <f>VLOOKUP(D1815,#REF!, 2,FALSE)</f>
        <v>#REF!</v>
      </c>
      <c r="BO1815" s="118" t="s">
        <v>5294</v>
      </c>
      <c r="BP1815" s="118" t="s">
        <v>2979</v>
      </c>
      <c r="BQ1815" s="118" t="s">
        <v>935</v>
      </c>
      <c r="BW1815" s="118" t="s">
        <v>5294</v>
      </c>
      <c r="BX1815" s="118" t="s">
        <v>2979</v>
      </c>
      <c r="BY1815" s="118" t="s">
        <v>935</v>
      </c>
    </row>
    <row r="1816" spans="53:77" x14ac:dyDescent="0.3">
      <c r="BA1816" s="169" t="e">
        <f>VLOOKUP(D1816,#REF!, 2,FALSE)</f>
        <v>#REF!</v>
      </c>
      <c r="BO1816" s="118" t="s">
        <v>5295</v>
      </c>
      <c r="BP1816" s="118" t="s">
        <v>3197</v>
      </c>
      <c r="BQ1816" s="118" t="s">
        <v>2983</v>
      </c>
      <c r="BW1816" s="118" t="s">
        <v>5295</v>
      </c>
      <c r="BX1816" s="118" t="s">
        <v>3197</v>
      </c>
      <c r="BY1816" s="118" t="s">
        <v>2983</v>
      </c>
    </row>
    <row r="1817" spans="53:77" x14ac:dyDescent="0.3">
      <c r="BA1817" s="169" t="e">
        <f>VLOOKUP(D1817,#REF!, 2,FALSE)</f>
        <v>#REF!</v>
      </c>
      <c r="BO1817" s="118" t="s">
        <v>5296</v>
      </c>
      <c r="BP1817" s="118" t="s">
        <v>3197</v>
      </c>
      <c r="BQ1817" s="118" t="s">
        <v>622</v>
      </c>
      <c r="BW1817" s="118" t="s">
        <v>5296</v>
      </c>
      <c r="BX1817" s="118" t="s">
        <v>3197</v>
      </c>
      <c r="BY1817" s="118" t="s">
        <v>622</v>
      </c>
    </row>
    <row r="1818" spans="53:77" x14ac:dyDescent="0.3">
      <c r="BA1818" s="169" t="e">
        <f>VLOOKUP(D1818,#REF!, 2,FALSE)</f>
        <v>#REF!</v>
      </c>
      <c r="BO1818" s="118" t="s">
        <v>5297</v>
      </c>
      <c r="BP1818" s="118" t="s">
        <v>3197</v>
      </c>
      <c r="BQ1818" s="118" t="s">
        <v>5298</v>
      </c>
      <c r="BW1818" s="118" t="s">
        <v>5297</v>
      </c>
      <c r="BX1818" s="118" t="s">
        <v>3197</v>
      </c>
      <c r="BY1818" s="118" t="s">
        <v>5298</v>
      </c>
    </row>
    <row r="1819" spans="53:77" x14ac:dyDescent="0.3">
      <c r="BA1819" s="169" t="e">
        <f>VLOOKUP(D1819,#REF!, 2,FALSE)</f>
        <v>#REF!</v>
      </c>
      <c r="BO1819" s="118" t="s">
        <v>1022</v>
      </c>
      <c r="BP1819" s="118" t="s">
        <v>3243</v>
      </c>
      <c r="BQ1819" s="118" t="s">
        <v>3802</v>
      </c>
      <c r="BW1819" s="118" t="s">
        <v>1022</v>
      </c>
      <c r="BX1819" s="118" t="s">
        <v>3243</v>
      </c>
      <c r="BY1819" s="118" t="s">
        <v>3802</v>
      </c>
    </row>
    <row r="1820" spans="53:77" x14ac:dyDescent="0.3">
      <c r="BA1820" s="169" t="e">
        <f>VLOOKUP(D1820,#REF!, 2,FALSE)</f>
        <v>#REF!</v>
      </c>
      <c r="BO1820" s="118" t="s">
        <v>149</v>
      </c>
      <c r="BP1820" s="118" t="s">
        <v>1342</v>
      </c>
      <c r="BQ1820" s="118" t="s">
        <v>5299</v>
      </c>
      <c r="BW1820" s="118" t="s">
        <v>149</v>
      </c>
      <c r="BX1820" s="118" t="s">
        <v>1342</v>
      </c>
      <c r="BY1820" s="118" t="s">
        <v>5299</v>
      </c>
    </row>
    <row r="1821" spans="53:77" x14ac:dyDescent="0.3">
      <c r="BA1821" s="169" t="e">
        <f>VLOOKUP(D1821,#REF!, 2,FALSE)</f>
        <v>#REF!</v>
      </c>
      <c r="BO1821" s="118" t="s">
        <v>5300</v>
      </c>
      <c r="BP1821" s="118" t="s">
        <v>1342</v>
      </c>
      <c r="BQ1821" s="118" t="s">
        <v>5301</v>
      </c>
      <c r="BW1821" s="118" t="s">
        <v>5300</v>
      </c>
      <c r="BX1821" s="118" t="s">
        <v>1342</v>
      </c>
      <c r="BY1821" s="118" t="s">
        <v>5301</v>
      </c>
    </row>
    <row r="1822" spans="53:77" x14ac:dyDescent="0.3">
      <c r="BA1822" s="169" t="e">
        <f>VLOOKUP(D1822,#REF!, 2,FALSE)</f>
        <v>#REF!</v>
      </c>
      <c r="BO1822" s="118" t="s">
        <v>5302</v>
      </c>
      <c r="BP1822" s="118" t="s">
        <v>3003</v>
      </c>
      <c r="BQ1822" s="118" t="s">
        <v>615</v>
      </c>
      <c r="BW1822" s="118" t="s">
        <v>5302</v>
      </c>
      <c r="BX1822" s="118" t="s">
        <v>3003</v>
      </c>
      <c r="BY1822" s="118" t="s">
        <v>615</v>
      </c>
    </row>
    <row r="1823" spans="53:77" x14ac:dyDescent="0.3">
      <c r="BA1823" s="169" t="e">
        <f>VLOOKUP(D1823,#REF!, 2,FALSE)</f>
        <v>#REF!</v>
      </c>
      <c r="BO1823" s="118" t="s">
        <v>5303</v>
      </c>
      <c r="BP1823" s="118" t="s">
        <v>3043</v>
      </c>
      <c r="BQ1823" s="118" t="s">
        <v>1693</v>
      </c>
      <c r="BW1823" s="118" t="s">
        <v>5303</v>
      </c>
      <c r="BX1823" s="118" t="s">
        <v>3043</v>
      </c>
      <c r="BY1823" s="118" t="s">
        <v>1693</v>
      </c>
    </row>
    <row r="1824" spans="53:77" x14ac:dyDescent="0.3">
      <c r="BA1824" s="169" t="e">
        <f>VLOOKUP(D1824,#REF!, 2,FALSE)</f>
        <v>#REF!</v>
      </c>
      <c r="BO1824" s="118" t="s">
        <v>5304</v>
      </c>
      <c r="BP1824" s="118" t="s">
        <v>3197</v>
      </c>
      <c r="BQ1824" s="118" t="s">
        <v>5082</v>
      </c>
      <c r="BW1824" s="118" t="s">
        <v>5304</v>
      </c>
      <c r="BX1824" s="118" t="s">
        <v>3197</v>
      </c>
      <c r="BY1824" s="118" t="s">
        <v>5082</v>
      </c>
    </row>
    <row r="1825" spans="53:77" x14ac:dyDescent="0.3">
      <c r="BA1825" s="169" t="e">
        <f>VLOOKUP(D1825,#REF!, 2,FALSE)</f>
        <v>#REF!</v>
      </c>
      <c r="BO1825" s="118" t="s">
        <v>5305</v>
      </c>
      <c r="BP1825" s="118" t="s">
        <v>3026</v>
      </c>
      <c r="BQ1825" s="118" t="s">
        <v>2983</v>
      </c>
      <c r="BW1825" s="118" t="s">
        <v>5305</v>
      </c>
      <c r="BX1825" s="118" t="s">
        <v>3026</v>
      </c>
      <c r="BY1825" s="118" t="s">
        <v>2983</v>
      </c>
    </row>
    <row r="1826" spans="53:77" x14ac:dyDescent="0.3">
      <c r="BA1826" s="169" t="e">
        <f>VLOOKUP(D1826,#REF!, 2,FALSE)</f>
        <v>#REF!</v>
      </c>
      <c r="BO1826" s="118" t="s">
        <v>5306</v>
      </c>
      <c r="BP1826" s="118" t="s">
        <v>3197</v>
      </c>
      <c r="BQ1826" s="118" t="s">
        <v>2473</v>
      </c>
      <c r="BW1826" s="118" t="s">
        <v>5306</v>
      </c>
      <c r="BX1826" s="118" t="s">
        <v>3197</v>
      </c>
      <c r="BY1826" s="118" t="s">
        <v>2473</v>
      </c>
    </row>
    <row r="1827" spans="53:77" x14ac:dyDescent="0.3">
      <c r="BA1827" s="169" t="e">
        <f>VLOOKUP(D1827,#REF!, 2,FALSE)</f>
        <v>#REF!</v>
      </c>
      <c r="BO1827" s="118" t="s">
        <v>5308</v>
      </c>
      <c r="BP1827" s="118" t="s">
        <v>3197</v>
      </c>
      <c r="BQ1827" s="118" t="s">
        <v>2109</v>
      </c>
      <c r="BW1827" s="118" t="s">
        <v>5308</v>
      </c>
      <c r="BX1827" s="118" t="s">
        <v>3197</v>
      </c>
      <c r="BY1827" s="118" t="s">
        <v>2109</v>
      </c>
    </row>
    <row r="1828" spans="53:77" x14ac:dyDescent="0.3">
      <c r="BA1828" s="169" t="e">
        <f>VLOOKUP(D1828,#REF!, 2,FALSE)</f>
        <v>#REF!</v>
      </c>
      <c r="BO1828" s="118" t="s">
        <v>5309</v>
      </c>
      <c r="BP1828" s="118" t="s">
        <v>16977</v>
      </c>
      <c r="BQ1828" s="118" t="s">
        <v>2473</v>
      </c>
      <c r="BW1828" s="118" t="s">
        <v>5309</v>
      </c>
      <c r="BX1828" s="118" t="s">
        <v>16977</v>
      </c>
      <c r="BY1828" s="118" t="s">
        <v>2473</v>
      </c>
    </row>
    <row r="1829" spans="53:77" x14ac:dyDescent="0.3">
      <c r="BA1829" s="169" t="e">
        <f>VLOOKUP(D1829,#REF!, 2,FALSE)</f>
        <v>#REF!</v>
      </c>
      <c r="BO1829" s="118" t="s">
        <v>5310</v>
      </c>
      <c r="BP1829" s="118" t="s">
        <v>1342</v>
      </c>
      <c r="BQ1829" s="118" t="s">
        <v>729</v>
      </c>
      <c r="BW1829" s="118" t="s">
        <v>5310</v>
      </c>
      <c r="BX1829" s="118" t="s">
        <v>1342</v>
      </c>
      <c r="BY1829" s="118" t="s">
        <v>729</v>
      </c>
    </row>
    <row r="1830" spans="53:77" x14ac:dyDescent="0.3">
      <c r="BA1830" s="169" t="e">
        <f>VLOOKUP(D1830,#REF!, 2,FALSE)</f>
        <v>#REF!</v>
      </c>
      <c r="BO1830" s="118" t="s">
        <v>81</v>
      </c>
      <c r="BP1830" s="118" t="s">
        <v>1342</v>
      </c>
      <c r="BQ1830" s="118" t="s">
        <v>5312</v>
      </c>
      <c r="BW1830" s="118" t="s">
        <v>81</v>
      </c>
      <c r="BX1830" s="118" t="s">
        <v>1342</v>
      </c>
      <c r="BY1830" s="118" t="s">
        <v>5312</v>
      </c>
    </row>
    <row r="1831" spans="53:77" x14ac:dyDescent="0.3">
      <c r="BA1831" s="169" t="e">
        <f>VLOOKUP(D1831,#REF!, 2,FALSE)</f>
        <v>#REF!</v>
      </c>
      <c r="BO1831" s="118" t="s">
        <v>5313</v>
      </c>
      <c r="BP1831" s="118" t="s">
        <v>849</v>
      </c>
      <c r="BQ1831" s="118" t="s">
        <v>2983</v>
      </c>
      <c r="BW1831" s="118" t="s">
        <v>5313</v>
      </c>
      <c r="BX1831" s="118" t="s">
        <v>849</v>
      </c>
      <c r="BY1831" s="118" t="s">
        <v>2983</v>
      </c>
    </row>
    <row r="1832" spans="53:77" x14ac:dyDescent="0.3">
      <c r="BA1832" s="169" t="e">
        <f>VLOOKUP(D1832,#REF!, 2,FALSE)</f>
        <v>#REF!</v>
      </c>
      <c r="BO1832" s="118" t="s">
        <v>5314</v>
      </c>
      <c r="BP1832" s="118" t="s">
        <v>617</v>
      </c>
      <c r="BQ1832" s="118" t="s">
        <v>4580</v>
      </c>
      <c r="BW1832" s="118" t="s">
        <v>5314</v>
      </c>
      <c r="BX1832" s="118" t="s">
        <v>617</v>
      </c>
      <c r="BY1832" s="118" t="s">
        <v>4580</v>
      </c>
    </row>
    <row r="1833" spans="53:77" x14ac:dyDescent="0.3">
      <c r="BA1833" s="169" t="e">
        <f>VLOOKUP(D1833,#REF!, 2,FALSE)</f>
        <v>#REF!</v>
      </c>
      <c r="BO1833" s="118" t="s">
        <v>5315</v>
      </c>
      <c r="BP1833" s="118" t="s">
        <v>3197</v>
      </c>
      <c r="BQ1833" s="118" t="s">
        <v>2379</v>
      </c>
      <c r="BW1833" s="118" t="s">
        <v>5315</v>
      </c>
      <c r="BX1833" s="118" t="s">
        <v>3197</v>
      </c>
      <c r="BY1833" s="118" t="s">
        <v>2379</v>
      </c>
    </row>
    <row r="1834" spans="53:77" x14ac:dyDescent="0.3">
      <c r="BA1834" s="169" t="e">
        <f>VLOOKUP(D1834,#REF!, 2,FALSE)</f>
        <v>#REF!</v>
      </c>
      <c r="BO1834" s="118" t="s">
        <v>5316</v>
      </c>
      <c r="BP1834" s="118" t="s">
        <v>3197</v>
      </c>
      <c r="BQ1834" s="118" t="s">
        <v>5317</v>
      </c>
      <c r="BW1834" s="118" t="s">
        <v>5316</v>
      </c>
      <c r="BX1834" s="118" t="s">
        <v>3197</v>
      </c>
      <c r="BY1834" s="118" t="s">
        <v>5317</v>
      </c>
    </row>
    <row r="1835" spans="53:77" x14ac:dyDescent="0.3">
      <c r="BA1835" s="169" t="e">
        <f>VLOOKUP(D1835,#REF!, 2,FALSE)</f>
        <v>#REF!</v>
      </c>
      <c r="BO1835" s="118" t="s">
        <v>161</v>
      </c>
      <c r="BP1835" s="118" t="s">
        <v>619</v>
      </c>
      <c r="BQ1835" s="118" t="s">
        <v>5318</v>
      </c>
      <c r="BW1835" s="118" t="s">
        <v>161</v>
      </c>
      <c r="BX1835" s="118" t="s">
        <v>619</v>
      </c>
      <c r="BY1835" s="118" t="s">
        <v>5318</v>
      </c>
    </row>
    <row r="1836" spans="53:77" x14ac:dyDescent="0.3">
      <c r="BA1836" s="169" t="e">
        <f>VLOOKUP(D1836,#REF!, 2,FALSE)</f>
        <v>#REF!</v>
      </c>
      <c r="BO1836" s="118" t="s">
        <v>1023</v>
      </c>
      <c r="BP1836" s="118" t="s">
        <v>3197</v>
      </c>
      <c r="BQ1836" s="118" t="s">
        <v>5319</v>
      </c>
      <c r="BW1836" s="118" t="s">
        <v>1023</v>
      </c>
      <c r="BX1836" s="118" t="s">
        <v>3197</v>
      </c>
      <c r="BY1836" s="118" t="s">
        <v>5319</v>
      </c>
    </row>
    <row r="1837" spans="53:77" x14ac:dyDescent="0.3">
      <c r="BA1837" s="169" t="e">
        <f>VLOOKUP(D1837,#REF!, 2,FALSE)</f>
        <v>#REF!</v>
      </c>
      <c r="BO1837" s="118" t="s">
        <v>5320</v>
      </c>
      <c r="BP1837" s="118" t="s">
        <v>616</v>
      </c>
      <c r="BQ1837" s="118" t="s">
        <v>3358</v>
      </c>
      <c r="BW1837" s="118" t="s">
        <v>5320</v>
      </c>
      <c r="BX1837" s="118" t="s">
        <v>616</v>
      </c>
      <c r="BY1837" s="118" t="s">
        <v>3358</v>
      </c>
    </row>
    <row r="1838" spans="53:77" x14ac:dyDescent="0.3">
      <c r="BA1838" s="169" t="e">
        <f>VLOOKUP(D1838,#REF!, 2,FALSE)</f>
        <v>#REF!</v>
      </c>
      <c r="BO1838" s="118" t="s">
        <v>5321</v>
      </c>
      <c r="BP1838" s="118" t="s">
        <v>3197</v>
      </c>
      <c r="BQ1838" s="118" t="s">
        <v>2705</v>
      </c>
      <c r="BW1838" s="118" t="s">
        <v>5321</v>
      </c>
      <c r="BX1838" s="118" t="s">
        <v>3197</v>
      </c>
      <c r="BY1838" s="118" t="s">
        <v>2705</v>
      </c>
    </row>
    <row r="1839" spans="53:77" x14ac:dyDescent="0.3">
      <c r="BA1839" s="169" t="e">
        <f>VLOOKUP(D1839,#REF!, 2,FALSE)</f>
        <v>#REF!</v>
      </c>
      <c r="BO1839" s="118" t="s">
        <v>1024</v>
      </c>
      <c r="BP1839" s="118" t="s">
        <v>3197</v>
      </c>
      <c r="BQ1839" s="118" t="s">
        <v>844</v>
      </c>
      <c r="BW1839" s="118" t="s">
        <v>1024</v>
      </c>
      <c r="BX1839" s="118" t="s">
        <v>3197</v>
      </c>
      <c r="BY1839" s="118" t="s">
        <v>844</v>
      </c>
    </row>
    <row r="1840" spans="53:77" x14ac:dyDescent="0.3">
      <c r="BA1840" s="169" t="e">
        <f>VLOOKUP(D1840,#REF!, 2,FALSE)</f>
        <v>#REF!</v>
      </c>
      <c r="BO1840" s="118" t="s">
        <v>5322</v>
      </c>
      <c r="BP1840" s="118" t="s">
        <v>3197</v>
      </c>
      <c r="BQ1840" s="118" t="s">
        <v>5323</v>
      </c>
      <c r="BW1840" s="118" t="s">
        <v>5322</v>
      </c>
      <c r="BX1840" s="118" t="s">
        <v>3197</v>
      </c>
      <c r="BY1840" s="118" t="s">
        <v>5323</v>
      </c>
    </row>
    <row r="1841" spans="53:77" x14ac:dyDescent="0.3">
      <c r="BA1841" s="169" t="e">
        <f>VLOOKUP(D1841,#REF!, 2,FALSE)</f>
        <v>#REF!</v>
      </c>
      <c r="BO1841" s="118" t="s">
        <v>5324</v>
      </c>
      <c r="BP1841" s="118" t="s">
        <v>3197</v>
      </c>
      <c r="BQ1841" s="118" t="s">
        <v>5325</v>
      </c>
      <c r="BW1841" s="118" t="s">
        <v>5324</v>
      </c>
      <c r="BX1841" s="118" t="s">
        <v>3197</v>
      </c>
      <c r="BY1841" s="118" t="s">
        <v>5325</v>
      </c>
    </row>
    <row r="1842" spans="53:77" x14ac:dyDescent="0.3">
      <c r="BA1842" s="169" t="e">
        <f>VLOOKUP(D1842,#REF!, 2,FALSE)</f>
        <v>#REF!</v>
      </c>
      <c r="BO1842" s="118" t="s">
        <v>5326</v>
      </c>
      <c r="BP1842" s="118" t="s">
        <v>1272</v>
      </c>
      <c r="BQ1842" s="118" t="s">
        <v>5327</v>
      </c>
      <c r="BW1842" s="118" t="s">
        <v>5326</v>
      </c>
      <c r="BX1842" s="118" t="s">
        <v>1272</v>
      </c>
      <c r="BY1842" s="118" t="s">
        <v>5327</v>
      </c>
    </row>
    <row r="1843" spans="53:77" x14ac:dyDescent="0.3">
      <c r="BA1843" s="169" t="e">
        <f>VLOOKUP(D1843,#REF!, 2,FALSE)</f>
        <v>#REF!</v>
      </c>
      <c r="BO1843" s="118" t="s">
        <v>5328</v>
      </c>
      <c r="BP1843" s="118" t="s">
        <v>3197</v>
      </c>
      <c r="BQ1843" s="118" t="s">
        <v>5329</v>
      </c>
      <c r="BW1843" s="118" t="s">
        <v>5328</v>
      </c>
      <c r="BX1843" s="118" t="s">
        <v>3197</v>
      </c>
      <c r="BY1843" s="118" t="s">
        <v>5329</v>
      </c>
    </row>
    <row r="1844" spans="53:77" x14ac:dyDescent="0.3">
      <c r="BA1844" s="169" t="e">
        <f>VLOOKUP(D1844,#REF!, 2,FALSE)</f>
        <v>#REF!</v>
      </c>
      <c r="BO1844" s="118" t="s">
        <v>1025</v>
      </c>
      <c r="BP1844" s="118" t="s">
        <v>3197</v>
      </c>
      <c r="BQ1844" s="118" t="s">
        <v>5330</v>
      </c>
      <c r="BW1844" s="118" t="s">
        <v>1025</v>
      </c>
      <c r="BX1844" s="118" t="s">
        <v>3197</v>
      </c>
      <c r="BY1844" s="118" t="s">
        <v>5330</v>
      </c>
    </row>
    <row r="1845" spans="53:77" x14ac:dyDescent="0.3">
      <c r="BA1845" s="169" t="e">
        <f>VLOOKUP(D1845,#REF!, 2,FALSE)</f>
        <v>#REF!</v>
      </c>
      <c r="BO1845" s="118" t="s">
        <v>148</v>
      </c>
      <c r="BP1845" s="118" t="s">
        <v>3197</v>
      </c>
      <c r="BQ1845" s="118" t="s">
        <v>5331</v>
      </c>
      <c r="BW1845" s="118" t="s">
        <v>148</v>
      </c>
      <c r="BX1845" s="118" t="s">
        <v>3197</v>
      </c>
      <c r="BY1845" s="118" t="s">
        <v>5331</v>
      </c>
    </row>
    <row r="1846" spans="53:77" x14ac:dyDescent="0.3">
      <c r="BA1846" s="169" t="e">
        <f>VLOOKUP(D1846,#REF!, 2,FALSE)</f>
        <v>#REF!</v>
      </c>
      <c r="BO1846" s="118" t="s">
        <v>147</v>
      </c>
      <c r="BP1846" s="118" t="s">
        <v>3197</v>
      </c>
      <c r="BQ1846" s="118" t="s">
        <v>5332</v>
      </c>
      <c r="BW1846" s="118" t="s">
        <v>147</v>
      </c>
      <c r="BX1846" s="118" t="s">
        <v>3197</v>
      </c>
      <c r="BY1846" s="118" t="s">
        <v>5332</v>
      </c>
    </row>
    <row r="1847" spans="53:77" x14ac:dyDescent="0.3">
      <c r="BA1847" s="169" t="e">
        <f>VLOOKUP(D1847,#REF!, 2,FALSE)</f>
        <v>#REF!</v>
      </c>
      <c r="BO1847" s="118" t="s">
        <v>5333</v>
      </c>
      <c r="BP1847" s="118" t="s">
        <v>3197</v>
      </c>
      <c r="BQ1847" s="118" t="s">
        <v>5334</v>
      </c>
      <c r="BW1847" s="118" t="s">
        <v>5333</v>
      </c>
      <c r="BX1847" s="118" t="s">
        <v>3197</v>
      </c>
      <c r="BY1847" s="118" t="s">
        <v>5334</v>
      </c>
    </row>
    <row r="1848" spans="53:77" x14ac:dyDescent="0.3">
      <c r="BA1848" s="169" t="e">
        <f>VLOOKUP(D1848,#REF!, 2,FALSE)</f>
        <v>#REF!</v>
      </c>
      <c r="BO1848" s="118" t="s">
        <v>5336</v>
      </c>
      <c r="BP1848" s="118" t="s">
        <v>3197</v>
      </c>
      <c r="BQ1848" s="118" t="s">
        <v>4710</v>
      </c>
      <c r="BW1848" s="118" t="s">
        <v>5336</v>
      </c>
      <c r="BX1848" s="118" t="s">
        <v>3197</v>
      </c>
      <c r="BY1848" s="118" t="s">
        <v>4710</v>
      </c>
    </row>
    <row r="1849" spans="53:77" x14ac:dyDescent="0.3">
      <c r="BA1849" s="169" t="e">
        <f>VLOOKUP(D1849,#REF!, 2,FALSE)</f>
        <v>#REF!</v>
      </c>
      <c r="BO1849" s="118" t="s">
        <v>146</v>
      </c>
      <c r="BP1849" s="118" t="s">
        <v>3197</v>
      </c>
      <c r="BQ1849" s="118" t="s">
        <v>4488</v>
      </c>
      <c r="BW1849" s="118" t="s">
        <v>146</v>
      </c>
      <c r="BX1849" s="118" t="s">
        <v>3197</v>
      </c>
      <c r="BY1849" s="118" t="s">
        <v>4488</v>
      </c>
    </row>
    <row r="1850" spans="53:77" x14ac:dyDescent="0.3">
      <c r="BA1850" s="169" t="e">
        <f>VLOOKUP(D1850,#REF!, 2,FALSE)</f>
        <v>#REF!</v>
      </c>
      <c r="BO1850" s="118" t="s">
        <v>1026</v>
      </c>
      <c r="BP1850" s="118" t="s">
        <v>3197</v>
      </c>
      <c r="BQ1850" s="118" t="s">
        <v>712</v>
      </c>
      <c r="BW1850" s="118" t="s">
        <v>1026</v>
      </c>
      <c r="BX1850" s="118" t="s">
        <v>3197</v>
      </c>
      <c r="BY1850" s="118" t="s">
        <v>712</v>
      </c>
    </row>
    <row r="1851" spans="53:77" x14ac:dyDescent="0.3">
      <c r="BA1851" s="169" t="e">
        <f>VLOOKUP(D1851,#REF!, 2,FALSE)</f>
        <v>#REF!</v>
      </c>
      <c r="BO1851" s="118" t="s">
        <v>82</v>
      </c>
      <c r="BP1851" s="118" t="s">
        <v>2983</v>
      </c>
      <c r="BQ1851" s="118" t="s">
        <v>784</v>
      </c>
      <c r="BW1851" s="118" t="s">
        <v>82</v>
      </c>
      <c r="BX1851" s="118" t="s">
        <v>2983</v>
      </c>
      <c r="BY1851" s="118" t="s">
        <v>784</v>
      </c>
    </row>
    <row r="1852" spans="53:77" x14ac:dyDescent="0.3">
      <c r="BA1852" s="169" t="e">
        <f>VLOOKUP(D1852,#REF!, 2,FALSE)</f>
        <v>#REF!</v>
      </c>
      <c r="BO1852" s="118" t="s">
        <v>5338</v>
      </c>
      <c r="BP1852" s="118" t="s">
        <v>16975</v>
      </c>
      <c r="BQ1852" s="118" t="s">
        <v>5339</v>
      </c>
      <c r="BW1852" s="118" t="s">
        <v>5338</v>
      </c>
      <c r="BX1852" s="118" t="s">
        <v>16975</v>
      </c>
      <c r="BY1852" s="118" t="s">
        <v>5339</v>
      </c>
    </row>
    <row r="1853" spans="53:77" x14ac:dyDescent="0.3">
      <c r="BA1853" s="169" t="e">
        <f>VLOOKUP(D1853,#REF!, 2,FALSE)</f>
        <v>#REF!</v>
      </c>
      <c r="BO1853" s="118" t="s">
        <v>5341</v>
      </c>
      <c r="BP1853" s="118" t="s">
        <v>849</v>
      </c>
      <c r="BQ1853" s="118" t="s">
        <v>5339</v>
      </c>
      <c r="BW1853" s="118" t="s">
        <v>5341</v>
      </c>
      <c r="BX1853" s="118" t="s">
        <v>849</v>
      </c>
      <c r="BY1853" s="118" t="s">
        <v>5339</v>
      </c>
    </row>
    <row r="1854" spans="53:77" x14ac:dyDescent="0.3">
      <c r="BA1854" s="169" t="e">
        <f>VLOOKUP(D1854,#REF!, 2,FALSE)</f>
        <v>#REF!</v>
      </c>
      <c r="BO1854" s="118" t="s">
        <v>83</v>
      </c>
      <c r="BP1854" s="118" t="s">
        <v>849</v>
      </c>
      <c r="BQ1854" s="118" t="s">
        <v>1666</v>
      </c>
      <c r="BW1854" s="118" t="s">
        <v>83</v>
      </c>
      <c r="BX1854" s="118" t="s">
        <v>849</v>
      </c>
      <c r="BY1854" s="118" t="s">
        <v>1666</v>
      </c>
    </row>
    <row r="1855" spans="53:77" x14ac:dyDescent="0.3">
      <c r="BA1855" s="169" t="e">
        <f>VLOOKUP(D1855,#REF!, 2,FALSE)</f>
        <v>#REF!</v>
      </c>
      <c r="BO1855" s="118" t="s">
        <v>84</v>
      </c>
      <c r="BP1855" s="118" t="s">
        <v>849</v>
      </c>
      <c r="BQ1855" s="118" t="s">
        <v>3529</v>
      </c>
      <c r="BW1855" s="118" t="s">
        <v>84</v>
      </c>
      <c r="BX1855" s="118" t="s">
        <v>849</v>
      </c>
      <c r="BY1855" s="118" t="s">
        <v>3529</v>
      </c>
    </row>
    <row r="1856" spans="53:77" x14ac:dyDescent="0.3">
      <c r="BA1856" s="169" t="e">
        <f>VLOOKUP(D1856,#REF!, 2,FALSE)</f>
        <v>#REF!</v>
      </c>
      <c r="BO1856" s="118" t="s">
        <v>1027</v>
      </c>
      <c r="BP1856" s="118" t="s">
        <v>3197</v>
      </c>
      <c r="BQ1856" s="118" t="s">
        <v>5343</v>
      </c>
      <c r="BW1856" s="118" t="s">
        <v>1027</v>
      </c>
      <c r="BX1856" s="118" t="s">
        <v>3197</v>
      </c>
      <c r="BY1856" s="118" t="s">
        <v>5343</v>
      </c>
    </row>
    <row r="1857" spans="53:77" x14ac:dyDescent="0.3">
      <c r="BA1857" s="169" t="e">
        <f>VLOOKUP(D1857,#REF!, 2,FALSE)</f>
        <v>#REF!</v>
      </c>
      <c r="BO1857" s="118" t="s">
        <v>1028</v>
      </c>
      <c r="BP1857" s="118" t="s">
        <v>862</v>
      </c>
      <c r="BQ1857" s="118" t="s">
        <v>5344</v>
      </c>
      <c r="BW1857" s="118" t="s">
        <v>1028</v>
      </c>
      <c r="BX1857" s="118" t="s">
        <v>862</v>
      </c>
      <c r="BY1857" s="118" t="s">
        <v>5344</v>
      </c>
    </row>
    <row r="1858" spans="53:77" x14ac:dyDescent="0.3">
      <c r="BA1858" s="169" t="e">
        <f>VLOOKUP(D1858,#REF!, 2,FALSE)</f>
        <v>#REF!</v>
      </c>
      <c r="BO1858" s="118" t="s">
        <v>1029</v>
      </c>
      <c r="BP1858" s="118" t="s">
        <v>862</v>
      </c>
      <c r="BQ1858" s="118" t="s">
        <v>5345</v>
      </c>
      <c r="BW1858" s="118" t="s">
        <v>1029</v>
      </c>
      <c r="BX1858" s="118" t="s">
        <v>862</v>
      </c>
      <c r="BY1858" s="118" t="s">
        <v>5345</v>
      </c>
    </row>
    <row r="1859" spans="53:77" x14ac:dyDescent="0.3">
      <c r="BA1859" s="169" t="e">
        <f>VLOOKUP(D1859,#REF!, 2,FALSE)</f>
        <v>#REF!</v>
      </c>
      <c r="BO1859" s="118" t="s">
        <v>1030</v>
      </c>
      <c r="BP1859" s="118" t="s">
        <v>862</v>
      </c>
      <c r="BQ1859" s="118" t="s">
        <v>5346</v>
      </c>
      <c r="BW1859" s="118" t="s">
        <v>1030</v>
      </c>
      <c r="BX1859" s="118" t="s">
        <v>862</v>
      </c>
      <c r="BY1859" s="118" t="s">
        <v>5346</v>
      </c>
    </row>
    <row r="1860" spans="53:77" x14ac:dyDescent="0.3">
      <c r="BA1860" s="169" t="e">
        <f>VLOOKUP(D1860,#REF!, 2,FALSE)</f>
        <v>#REF!</v>
      </c>
      <c r="BO1860" s="118" t="s">
        <v>5347</v>
      </c>
      <c r="BP1860" s="118" t="s">
        <v>3197</v>
      </c>
      <c r="BQ1860" s="118" t="s">
        <v>5348</v>
      </c>
      <c r="BW1860" s="118" t="s">
        <v>5347</v>
      </c>
      <c r="BX1860" s="118" t="s">
        <v>3197</v>
      </c>
      <c r="BY1860" s="118" t="s">
        <v>5348</v>
      </c>
    </row>
    <row r="1861" spans="53:77" x14ac:dyDescent="0.3">
      <c r="BA1861" s="169" t="e">
        <f>VLOOKUP(D1861,#REF!, 2,FALSE)</f>
        <v>#REF!</v>
      </c>
      <c r="BO1861" s="118" t="s">
        <v>1031</v>
      </c>
      <c r="BP1861" s="118" t="s">
        <v>3197</v>
      </c>
      <c r="BQ1861" s="118" t="s">
        <v>5349</v>
      </c>
      <c r="BW1861" s="118" t="s">
        <v>1031</v>
      </c>
      <c r="BX1861" s="118" t="s">
        <v>3197</v>
      </c>
      <c r="BY1861" s="118" t="s">
        <v>5349</v>
      </c>
    </row>
    <row r="1862" spans="53:77" x14ac:dyDescent="0.3">
      <c r="BA1862" s="169" t="e">
        <f>VLOOKUP(D1862,#REF!, 2,FALSE)</f>
        <v>#REF!</v>
      </c>
      <c r="BO1862" s="118" t="s">
        <v>145</v>
      </c>
      <c r="BP1862" s="118" t="s">
        <v>3197</v>
      </c>
      <c r="BQ1862" s="118" t="s">
        <v>5352</v>
      </c>
      <c r="BW1862" s="118" t="s">
        <v>145</v>
      </c>
      <c r="BX1862" s="118" t="s">
        <v>3197</v>
      </c>
      <c r="BY1862" s="118" t="s">
        <v>5352</v>
      </c>
    </row>
    <row r="1863" spans="53:77" x14ac:dyDescent="0.3">
      <c r="BA1863" s="169" t="e">
        <f>VLOOKUP(D1863,#REF!, 2,FALSE)</f>
        <v>#REF!</v>
      </c>
      <c r="BO1863" s="118" t="s">
        <v>165</v>
      </c>
      <c r="BP1863" s="118" t="s">
        <v>3197</v>
      </c>
      <c r="BQ1863" s="118" t="s">
        <v>5353</v>
      </c>
      <c r="BW1863" s="118" t="s">
        <v>165</v>
      </c>
      <c r="BX1863" s="118" t="s">
        <v>3197</v>
      </c>
      <c r="BY1863" s="118" t="s">
        <v>5353</v>
      </c>
    </row>
    <row r="1864" spans="53:77" x14ac:dyDescent="0.3">
      <c r="BA1864" s="169" t="e">
        <f>VLOOKUP(D1864,#REF!, 2,FALSE)</f>
        <v>#REF!</v>
      </c>
      <c r="BO1864" s="118" t="s">
        <v>5354</v>
      </c>
      <c r="BP1864" s="118" t="s">
        <v>1070</v>
      </c>
      <c r="BQ1864" s="118" t="s">
        <v>1067</v>
      </c>
      <c r="BW1864" s="118" t="s">
        <v>5354</v>
      </c>
      <c r="BX1864" s="118" t="s">
        <v>1070</v>
      </c>
      <c r="BY1864" s="118" t="s">
        <v>1067</v>
      </c>
    </row>
    <row r="1865" spans="53:77" x14ac:dyDescent="0.3">
      <c r="BA1865" s="169" t="e">
        <f>VLOOKUP(D1865,#REF!, 2,FALSE)</f>
        <v>#REF!</v>
      </c>
      <c r="BO1865" s="118" t="s">
        <v>85</v>
      </c>
      <c r="BP1865" s="118" t="s">
        <v>3197</v>
      </c>
      <c r="BQ1865" s="118" t="s">
        <v>4137</v>
      </c>
      <c r="BW1865" s="118" t="s">
        <v>85</v>
      </c>
      <c r="BX1865" s="118" t="s">
        <v>3197</v>
      </c>
      <c r="BY1865" s="118" t="s">
        <v>4137</v>
      </c>
    </row>
    <row r="1866" spans="53:77" x14ac:dyDescent="0.3">
      <c r="BA1866" s="169" t="e">
        <f>VLOOKUP(D1866,#REF!, 2,FALSE)</f>
        <v>#REF!</v>
      </c>
      <c r="BO1866" s="118" t="s">
        <v>162</v>
      </c>
      <c r="BP1866" s="118" t="s">
        <v>3197</v>
      </c>
      <c r="BQ1866" s="118" t="s">
        <v>4078</v>
      </c>
      <c r="BW1866" s="118" t="s">
        <v>162</v>
      </c>
      <c r="BX1866" s="118" t="s">
        <v>3197</v>
      </c>
      <c r="BY1866" s="118" t="s">
        <v>4078</v>
      </c>
    </row>
    <row r="1867" spans="53:77" x14ac:dyDescent="0.3">
      <c r="BA1867" s="169" t="e">
        <f>VLOOKUP(D1867,#REF!, 2,FALSE)</f>
        <v>#REF!</v>
      </c>
      <c r="BO1867" s="118" t="s">
        <v>163</v>
      </c>
      <c r="BP1867" s="118" t="s">
        <v>3197</v>
      </c>
      <c r="BQ1867" s="118" t="s">
        <v>4078</v>
      </c>
      <c r="BW1867" s="118" t="s">
        <v>163</v>
      </c>
      <c r="BX1867" s="118" t="s">
        <v>3197</v>
      </c>
      <c r="BY1867" s="118" t="s">
        <v>4078</v>
      </c>
    </row>
    <row r="1868" spans="53:77" x14ac:dyDescent="0.3">
      <c r="BA1868" s="169" t="e">
        <f>VLOOKUP(D1868,#REF!, 2,FALSE)</f>
        <v>#REF!</v>
      </c>
      <c r="BO1868" s="118" t="s">
        <v>164</v>
      </c>
      <c r="BP1868" s="118" t="s">
        <v>3197</v>
      </c>
      <c r="BQ1868" s="118" t="s">
        <v>5360</v>
      </c>
      <c r="BW1868" s="118" t="s">
        <v>164</v>
      </c>
      <c r="BX1868" s="118" t="s">
        <v>3197</v>
      </c>
      <c r="BY1868" s="118" t="s">
        <v>5360</v>
      </c>
    </row>
    <row r="1869" spans="53:77" x14ac:dyDescent="0.3">
      <c r="BA1869" s="169" t="e">
        <f>VLOOKUP(D1869,#REF!, 2,FALSE)</f>
        <v>#REF!</v>
      </c>
      <c r="BO1869" s="118" t="s">
        <v>5361</v>
      </c>
      <c r="BP1869" s="118" t="s">
        <v>16982</v>
      </c>
      <c r="BQ1869" s="118" t="s">
        <v>770</v>
      </c>
      <c r="BW1869" s="118" t="s">
        <v>5361</v>
      </c>
      <c r="BX1869" s="118" t="s">
        <v>16982</v>
      </c>
      <c r="BY1869" s="118" t="s">
        <v>770</v>
      </c>
    </row>
    <row r="1870" spans="53:77" x14ac:dyDescent="0.3">
      <c r="BA1870" s="169" t="e">
        <f>VLOOKUP(D1870,#REF!, 2,FALSE)</f>
        <v>#REF!</v>
      </c>
      <c r="BO1870" s="118" t="s">
        <v>5362</v>
      </c>
      <c r="BP1870" s="118" t="s">
        <v>715</v>
      </c>
      <c r="BQ1870" s="118" t="s">
        <v>770</v>
      </c>
      <c r="BW1870" s="118" t="s">
        <v>5362</v>
      </c>
      <c r="BX1870" s="118" t="s">
        <v>715</v>
      </c>
      <c r="BY1870" s="118" t="s">
        <v>770</v>
      </c>
    </row>
    <row r="1871" spans="53:77" x14ac:dyDescent="0.3">
      <c r="BA1871" s="169" t="e">
        <f>VLOOKUP(D1871,#REF!, 2,FALSE)</f>
        <v>#REF!</v>
      </c>
      <c r="BO1871" s="118" t="s">
        <v>5363</v>
      </c>
      <c r="BP1871" s="118" t="s">
        <v>700</v>
      </c>
      <c r="BQ1871" s="118" t="s">
        <v>5364</v>
      </c>
      <c r="BW1871" s="118" t="s">
        <v>5363</v>
      </c>
      <c r="BX1871" s="118" t="s">
        <v>700</v>
      </c>
      <c r="BY1871" s="118" t="s">
        <v>5364</v>
      </c>
    </row>
    <row r="1872" spans="53:77" x14ac:dyDescent="0.3">
      <c r="BA1872" s="169" t="e">
        <f>VLOOKUP(D1872,#REF!, 2,FALSE)</f>
        <v>#REF!</v>
      </c>
      <c r="BO1872" s="118" t="s">
        <v>5366</v>
      </c>
      <c r="BP1872" s="118" t="s">
        <v>2979</v>
      </c>
      <c r="BQ1872" s="118" t="s">
        <v>729</v>
      </c>
      <c r="BW1872" s="118" t="s">
        <v>5366</v>
      </c>
      <c r="BX1872" s="118" t="s">
        <v>2979</v>
      </c>
      <c r="BY1872" s="118" t="s">
        <v>729</v>
      </c>
    </row>
    <row r="1873" spans="53:77" x14ac:dyDescent="0.3">
      <c r="BA1873" s="169" t="e">
        <f>VLOOKUP(D1873,#REF!, 2,FALSE)</f>
        <v>#REF!</v>
      </c>
      <c r="BO1873" s="118" t="s">
        <v>1032</v>
      </c>
      <c r="BP1873" s="118" t="s">
        <v>775</v>
      </c>
      <c r="BQ1873" s="118" t="s">
        <v>2717</v>
      </c>
      <c r="BW1873" s="118" t="s">
        <v>1032</v>
      </c>
      <c r="BX1873" s="118" t="s">
        <v>775</v>
      </c>
      <c r="BY1873" s="118" t="s">
        <v>2717</v>
      </c>
    </row>
    <row r="1874" spans="53:77" x14ac:dyDescent="0.3">
      <c r="BA1874" s="169" t="e">
        <f>VLOOKUP(D1874,#REF!, 2,FALSE)</f>
        <v>#REF!</v>
      </c>
      <c r="BO1874" s="118" t="s">
        <v>5367</v>
      </c>
      <c r="BP1874" s="118" t="s">
        <v>787</v>
      </c>
      <c r="BQ1874" s="118" t="s">
        <v>770</v>
      </c>
      <c r="BW1874" s="118" t="s">
        <v>5367</v>
      </c>
      <c r="BX1874" s="118" t="s">
        <v>787</v>
      </c>
      <c r="BY1874" s="118" t="s">
        <v>770</v>
      </c>
    </row>
    <row r="1875" spans="53:77" x14ac:dyDescent="0.3">
      <c r="BA1875" s="169" t="e">
        <f>VLOOKUP(D1875,#REF!, 2,FALSE)</f>
        <v>#REF!</v>
      </c>
      <c r="BO1875" s="118" t="s">
        <v>166</v>
      </c>
      <c r="BP1875" s="118" t="s">
        <v>787</v>
      </c>
      <c r="BQ1875" s="118" t="s">
        <v>3486</v>
      </c>
      <c r="BW1875" s="118" t="s">
        <v>166</v>
      </c>
      <c r="BX1875" s="118" t="s">
        <v>787</v>
      </c>
      <c r="BY1875" s="118" t="s">
        <v>3486</v>
      </c>
    </row>
    <row r="1876" spans="53:77" x14ac:dyDescent="0.3">
      <c r="BA1876" s="169" t="e">
        <f>VLOOKUP(D1876,#REF!, 2,FALSE)</f>
        <v>#REF!</v>
      </c>
      <c r="BO1876" s="118" t="s">
        <v>5368</v>
      </c>
      <c r="BP1876" s="118" t="s">
        <v>787</v>
      </c>
      <c r="BQ1876" s="118" t="s">
        <v>5149</v>
      </c>
      <c r="BW1876" s="118" t="s">
        <v>5368</v>
      </c>
      <c r="BX1876" s="118" t="s">
        <v>787</v>
      </c>
      <c r="BY1876" s="118" t="s">
        <v>5149</v>
      </c>
    </row>
    <row r="1877" spans="53:77" x14ac:dyDescent="0.3">
      <c r="BA1877" s="169" t="e">
        <f>VLOOKUP(D1877,#REF!, 2,FALSE)</f>
        <v>#REF!</v>
      </c>
      <c r="BO1877" s="118" t="s">
        <v>5370</v>
      </c>
      <c r="BP1877" s="118" t="s">
        <v>1342</v>
      </c>
      <c r="BQ1877" s="118" t="s">
        <v>5371</v>
      </c>
      <c r="BW1877" s="118" t="s">
        <v>5370</v>
      </c>
      <c r="BX1877" s="118" t="s">
        <v>1342</v>
      </c>
      <c r="BY1877" s="118" t="s">
        <v>5371</v>
      </c>
    </row>
    <row r="1878" spans="53:77" x14ac:dyDescent="0.3">
      <c r="BA1878" s="169" t="e">
        <f>VLOOKUP(D1878,#REF!, 2,FALSE)</f>
        <v>#REF!</v>
      </c>
      <c r="BO1878" s="118" t="s">
        <v>5372</v>
      </c>
      <c r="BP1878" s="118" t="s">
        <v>719</v>
      </c>
      <c r="BQ1878" s="118" t="s">
        <v>5374</v>
      </c>
      <c r="BW1878" s="118" t="s">
        <v>5372</v>
      </c>
      <c r="BX1878" s="118" t="s">
        <v>719</v>
      </c>
      <c r="BY1878" s="118" t="s">
        <v>5374</v>
      </c>
    </row>
    <row r="1879" spans="53:77" x14ac:dyDescent="0.3">
      <c r="BA1879" s="169" t="e">
        <f>VLOOKUP(D1879,#REF!, 2,FALSE)</f>
        <v>#REF!</v>
      </c>
      <c r="BO1879" s="118" t="s">
        <v>5377</v>
      </c>
      <c r="BP1879" s="118" t="s">
        <v>3243</v>
      </c>
      <c r="BQ1879" s="118" t="s">
        <v>2983</v>
      </c>
      <c r="BW1879" s="118" t="s">
        <v>5377</v>
      </c>
      <c r="BX1879" s="118" t="s">
        <v>3243</v>
      </c>
      <c r="BY1879" s="118" t="s">
        <v>2983</v>
      </c>
    </row>
    <row r="1880" spans="53:77" x14ac:dyDescent="0.3">
      <c r="BA1880" s="169" t="e">
        <f>VLOOKUP(D1880,#REF!, 2,FALSE)</f>
        <v>#REF!</v>
      </c>
      <c r="BO1880" s="118" t="s">
        <v>5378</v>
      </c>
      <c r="BP1880" s="118" t="s">
        <v>719</v>
      </c>
      <c r="BQ1880" s="118" t="s">
        <v>5380</v>
      </c>
      <c r="BW1880" s="118" t="s">
        <v>5378</v>
      </c>
      <c r="BX1880" s="118" t="s">
        <v>719</v>
      </c>
      <c r="BY1880" s="118" t="s">
        <v>5380</v>
      </c>
    </row>
    <row r="1881" spans="53:77" x14ac:dyDescent="0.3">
      <c r="BA1881" s="169" t="e">
        <f>VLOOKUP(D1881,#REF!, 2,FALSE)</f>
        <v>#REF!</v>
      </c>
      <c r="BO1881" s="118" t="s">
        <v>5381</v>
      </c>
      <c r="BP1881" s="118" t="s">
        <v>3043</v>
      </c>
      <c r="BQ1881" s="118" t="s">
        <v>5382</v>
      </c>
      <c r="BW1881" s="118" t="s">
        <v>5381</v>
      </c>
      <c r="BX1881" s="118" t="s">
        <v>3043</v>
      </c>
      <c r="BY1881" s="118" t="s">
        <v>5382</v>
      </c>
    </row>
    <row r="1882" spans="53:77" x14ac:dyDescent="0.3">
      <c r="BA1882" s="169" t="e">
        <f>VLOOKUP(D1882,#REF!, 2,FALSE)</f>
        <v>#REF!</v>
      </c>
      <c r="BO1882" s="118" t="s">
        <v>5383</v>
      </c>
      <c r="BP1882" s="118" t="s">
        <v>1342</v>
      </c>
      <c r="BQ1882" s="118" t="s">
        <v>5384</v>
      </c>
      <c r="BW1882" s="118" t="s">
        <v>5383</v>
      </c>
      <c r="BX1882" s="118" t="s">
        <v>1342</v>
      </c>
      <c r="BY1882" s="118" t="s">
        <v>5384</v>
      </c>
    </row>
    <row r="1883" spans="53:77" x14ac:dyDescent="0.3">
      <c r="BA1883" s="169" t="e">
        <f>VLOOKUP(D1883,#REF!, 2,FALSE)</f>
        <v>#REF!</v>
      </c>
      <c r="BO1883" s="118" t="s">
        <v>1033</v>
      </c>
      <c r="BP1883" s="118" t="s">
        <v>3197</v>
      </c>
      <c r="BQ1883" s="118" t="s">
        <v>2060</v>
      </c>
      <c r="BW1883" s="118" t="s">
        <v>1033</v>
      </c>
      <c r="BX1883" s="118" t="s">
        <v>3197</v>
      </c>
      <c r="BY1883" s="118" t="s">
        <v>2060</v>
      </c>
    </row>
    <row r="1884" spans="53:77" x14ac:dyDescent="0.3">
      <c r="BA1884" s="169" t="e">
        <f>VLOOKUP(D1884,#REF!, 2,FALSE)</f>
        <v>#REF!</v>
      </c>
      <c r="BO1884" s="118" t="s">
        <v>5385</v>
      </c>
      <c r="BP1884" s="118" t="s">
        <v>1342</v>
      </c>
      <c r="BQ1884" s="118" t="s">
        <v>5386</v>
      </c>
      <c r="BW1884" s="118" t="s">
        <v>5385</v>
      </c>
      <c r="BX1884" s="118" t="s">
        <v>1342</v>
      </c>
      <c r="BY1884" s="118" t="s">
        <v>5386</v>
      </c>
    </row>
    <row r="1885" spans="53:77" x14ac:dyDescent="0.3">
      <c r="BA1885" s="169" t="e">
        <f>VLOOKUP(D1885,#REF!, 2,FALSE)</f>
        <v>#REF!</v>
      </c>
      <c r="BO1885" s="118" t="s">
        <v>5387</v>
      </c>
      <c r="BP1885" s="118" t="s">
        <v>3197</v>
      </c>
      <c r="BQ1885" s="118" t="s">
        <v>5388</v>
      </c>
      <c r="BW1885" s="118" t="s">
        <v>5387</v>
      </c>
      <c r="BX1885" s="118" t="s">
        <v>3197</v>
      </c>
      <c r="BY1885" s="118" t="s">
        <v>5388</v>
      </c>
    </row>
    <row r="1886" spans="53:77" x14ac:dyDescent="0.3">
      <c r="BA1886" s="169" t="e">
        <f>VLOOKUP(D1886,#REF!, 2,FALSE)</f>
        <v>#REF!</v>
      </c>
      <c r="BO1886" s="118" t="s">
        <v>5389</v>
      </c>
      <c r="BP1886" s="118" t="s">
        <v>780</v>
      </c>
      <c r="BQ1886" s="118" t="s">
        <v>5390</v>
      </c>
      <c r="BW1886" s="118" t="s">
        <v>5389</v>
      </c>
      <c r="BX1886" s="118" t="s">
        <v>780</v>
      </c>
      <c r="BY1886" s="118" t="s">
        <v>5390</v>
      </c>
    </row>
    <row r="1887" spans="53:77" x14ac:dyDescent="0.3">
      <c r="BA1887" s="169" t="e">
        <f>VLOOKUP(D1887,#REF!, 2,FALSE)</f>
        <v>#REF!</v>
      </c>
      <c r="BO1887" s="118" t="s">
        <v>5391</v>
      </c>
      <c r="BP1887" s="118" t="s">
        <v>1342</v>
      </c>
      <c r="BQ1887" s="118" t="s">
        <v>5392</v>
      </c>
      <c r="BW1887" s="118" t="s">
        <v>5391</v>
      </c>
      <c r="BX1887" s="118" t="s">
        <v>1342</v>
      </c>
      <c r="BY1887" s="118" t="s">
        <v>5392</v>
      </c>
    </row>
    <row r="1888" spans="53:77" x14ac:dyDescent="0.3">
      <c r="BA1888" s="169" t="e">
        <f>VLOOKUP(D1888,#REF!, 2,FALSE)</f>
        <v>#REF!</v>
      </c>
      <c r="BO1888" s="118" t="s">
        <v>5393</v>
      </c>
      <c r="BP1888" s="118" t="s">
        <v>3197</v>
      </c>
      <c r="BQ1888" s="118" t="s">
        <v>2295</v>
      </c>
      <c r="BW1888" s="118" t="s">
        <v>5393</v>
      </c>
      <c r="BX1888" s="118" t="s">
        <v>3197</v>
      </c>
      <c r="BY1888" s="118" t="s">
        <v>2295</v>
      </c>
    </row>
    <row r="1889" spans="53:77" x14ac:dyDescent="0.3">
      <c r="BA1889" s="169" t="e">
        <f>VLOOKUP(D1889,#REF!, 2,FALSE)</f>
        <v>#REF!</v>
      </c>
      <c r="BO1889" s="118" t="s">
        <v>5395</v>
      </c>
      <c r="BP1889" s="118" t="s">
        <v>3197</v>
      </c>
      <c r="BQ1889" s="118" t="s">
        <v>4741</v>
      </c>
      <c r="BW1889" s="118" t="s">
        <v>5395</v>
      </c>
      <c r="BX1889" s="118" t="s">
        <v>3197</v>
      </c>
      <c r="BY1889" s="118" t="s">
        <v>4741</v>
      </c>
    </row>
    <row r="1890" spans="53:77" x14ac:dyDescent="0.3">
      <c r="BA1890" s="169" t="e">
        <f>VLOOKUP(D1890,#REF!, 2,FALSE)</f>
        <v>#REF!</v>
      </c>
      <c r="BO1890" s="118" t="s">
        <v>1034</v>
      </c>
      <c r="BP1890" s="118" t="s">
        <v>3197</v>
      </c>
      <c r="BQ1890" s="118" t="s">
        <v>5396</v>
      </c>
      <c r="BW1890" s="118" t="s">
        <v>1034</v>
      </c>
      <c r="BX1890" s="118" t="s">
        <v>3197</v>
      </c>
      <c r="BY1890" s="118" t="s">
        <v>5396</v>
      </c>
    </row>
    <row r="1891" spans="53:77" x14ac:dyDescent="0.3">
      <c r="BA1891" s="169" t="e">
        <f>VLOOKUP(D1891,#REF!, 2,FALSE)</f>
        <v>#REF!</v>
      </c>
      <c r="BO1891" s="118" t="s">
        <v>5397</v>
      </c>
      <c r="BP1891" s="118" t="s">
        <v>639</v>
      </c>
      <c r="BQ1891" s="118" t="s">
        <v>3888</v>
      </c>
      <c r="BW1891" s="118" t="s">
        <v>5397</v>
      </c>
      <c r="BX1891" s="118" t="s">
        <v>639</v>
      </c>
      <c r="BY1891" s="118" t="s">
        <v>3888</v>
      </c>
    </row>
    <row r="1892" spans="53:77" x14ac:dyDescent="0.3">
      <c r="BA1892" s="169" t="e">
        <f>VLOOKUP(D1892,#REF!, 2,FALSE)</f>
        <v>#REF!</v>
      </c>
      <c r="BO1892" s="118" t="s">
        <v>5398</v>
      </c>
      <c r="BP1892" s="118" t="s">
        <v>3197</v>
      </c>
      <c r="BQ1892" s="118" t="s">
        <v>5399</v>
      </c>
      <c r="BW1892" s="118" t="s">
        <v>5398</v>
      </c>
      <c r="BX1892" s="118" t="s">
        <v>3197</v>
      </c>
      <c r="BY1892" s="118" t="s">
        <v>5399</v>
      </c>
    </row>
    <row r="1893" spans="53:77" x14ac:dyDescent="0.3">
      <c r="BA1893" s="169" t="e">
        <f>VLOOKUP(D1893,#REF!, 2,FALSE)</f>
        <v>#REF!</v>
      </c>
      <c r="BO1893" s="118" t="s">
        <v>1035</v>
      </c>
      <c r="BP1893" s="118" t="s">
        <v>3043</v>
      </c>
      <c r="BQ1893" s="118" t="s">
        <v>5400</v>
      </c>
      <c r="BW1893" s="118" t="s">
        <v>1035</v>
      </c>
      <c r="BX1893" s="118" t="s">
        <v>3043</v>
      </c>
      <c r="BY1893" s="118" t="s">
        <v>5400</v>
      </c>
    </row>
    <row r="1894" spans="53:77" x14ac:dyDescent="0.3">
      <c r="BA1894" s="169" t="e">
        <f>VLOOKUP(D1894,#REF!, 2,FALSE)</f>
        <v>#REF!</v>
      </c>
      <c r="BO1894" s="118" t="s">
        <v>5401</v>
      </c>
      <c r="BP1894" s="118" t="s">
        <v>3197</v>
      </c>
      <c r="BQ1894" s="118" t="s">
        <v>5402</v>
      </c>
      <c r="BW1894" s="118" t="s">
        <v>5401</v>
      </c>
      <c r="BX1894" s="118" t="s">
        <v>3197</v>
      </c>
      <c r="BY1894" s="118" t="s">
        <v>5402</v>
      </c>
    </row>
    <row r="1895" spans="53:77" x14ac:dyDescent="0.3">
      <c r="BA1895" s="169" t="e">
        <f>VLOOKUP(D1895,#REF!, 2,FALSE)</f>
        <v>#REF!</v>
      </c>
      <c r="BO1895" s="118" t="s">
        <v>5403</v>
      </c>
      <c r="BP1895" s="118" t="s">
        <v>16975</v>
      </c>
      <c r="BQ1895" s="118" t="s">
        <v>5404</v>
      </c>
      <c r="BW1895" s="118" t="s">
        <v>5403</v>
      </c>
      <c r="BX1895" s="118" t="s">
        <v>16975</v>
      </c>
      <c r="BY1895" s="118" t="s">
        <v>5404</v>
      </c>
    </row>
    <row r="1896" spans="53:77" x14ac:dyDescent="0.3">
      <c r="BA1896" s="169" t="e">
        <f>VLOOKUP(D1896,#REF!, 2,FALSE)</f>
        <v>#REF!</v>
      </c>
      <c r="BO1896" s="118" t="s">
        <v>5405</v>
      </c>
      <c r="BP1896" s="118" t="s">
        <v>3081</v>
      </c>
      <c r="BQ1896" s="118" t="s">
        <v>5406</v>
      </c>
      <c r="BW1896" s="118" t="s">
        <v>5405</v>
      </c>
      <c r="BX1896" s="118" t="s">
        <v>3081</v>
      </c>
      <c r="BY1896" s="118" t="s">
        <v>5406</v>
      </c>
    </row>
    <row r="1897" spans="53:77" x14ac:dyDescent="0.3">
      <c r="BA1897" s="169" t="e">
        <f>VLOOKUP(D1897,#REF!, 2,FALSE)</f>
        <v>#REF!</v>
      </c>
      <c r="BO1897" s="118" t="s">
        <v>5407</v>
      </c>
      <c r="BP1897" s="118" t="s">
        <v>797</v>
      </c>
      <c r="BQ1897" s="118" t="s">
        <v>5408</v>
      </c>
      <c r="BW1897" s="118" t="s">
        <v>5407</v>
      </c>
      <c r="BX1897" s="118" t="s">
        <v>797</v>
      </c>
      <c r="BY1897" s="118" t="s">
        <v>5408</v>
      </c>
    </row>
    <row r="1898" spans="53:77" x14ac:dyDescent="0.3">
      <c r="BA1898" s="169" t="e">
        <f>VLOOKUP(D1898,#REF!, 2,FALSE)</f>
        <v>#REF!</v>
      </c>
      <c r="BO1898" s="118" t="s">
        <v>5410</v>
      </c>
      <c r="BP1898" s="118" t="s">
        <v>3197</v>
      </c>
      <c r="BQ1898" s="118" t="s">
        <v>4253</v>
      </c>
      <c r="BW1898" s="118" t="s">
        <v>5410</v>
      </c>
      <c r="BX1898" s="118" t="s">
        <v>3197</v>
      </c>
      <c r="BY1898" s="118" t="s">
        <v>4253</v>
      </c>
    </row>
    <row r="1899" spans="53:77" x14ac:dyDescent="0.3">
      <c r="BA1899" s="169" t="e">
        <f>VLOOKUP(D1899,#REF!, 2,FALSE)</f>
        <v>#REF!</v>
      </c>
      <c r="BO1899" s="118" t="s">
        <v>5411</v>
      </c>
      <c r="BP1899" s="118" t="s">
        <v>1342</v>
      </c>
      <c r="BQ1899" s="118" t="s">
        <v>5412</v>
      </c>
      <c r="BW1899" s="118" t="s">
        <v>5411</v>
      </c>
      <c r="BX1899" s="118" t="s">
        <v>1342</v>
      </c>
      <c r="BY1899" s="118" t="s">
        <v>5412</v>
      </c>
    </row>
    <row r="1900" spans="53:77" x14ac:dyDescent="0.3">
      <c r="BA1900" s="169" t="e">
        <f>VLOOKUP(D1900,#REF!, 2,FALSE)</f>
        <v>#REF!</v>
      </c>
      <c r="BO1900" s="118" t="s">
        <v>5413</v>
      </c>
      <c r="BP1900" s="118" t="s">
        <v>626</v>
      </c>
      <c r="BQ1900" s="118" t="s">
        <v>3093</v>
      </c>
      <c r="BW1900" s="118" t="s">
        <v>5413</v>
      </c>
      <c r="BX1900" s="118" t="s">
        <v>626</v>
      </c>
      <c r="BY1900" s="118" t="s">
        <v>3093</v>
      </c>
    </row>
    <row r="1901" spans="53:77" x14ac:dyDescent="0.3">
      <c r="BA1901" s="169" t="e">
        <f>VLOOKUP(D1901,#REF!, 2,FALSE)</f>
        <v>#REF!</v>
      </c>
      <c r="BO1901" s="118" t="s">
        <v>5414</v>
      </c>
      <c r="BP1901" s="118" t="s">
        <v>2979</v>
      </c>
      <c r="BQ1901" s="118" t="s">
        <v>5415</v>
      </c>
      <c r="BW1901" s="118" t="s">
        <v>5414</v>
      </c>
      <c r="BX1901" s="118" t="s">
        <v>2979</v>
      </c>
      <c r="BY1901" s="118" t="s">
        <v>5415</v>
      </c>
    </row>
    <row r="1902" spans="53:77" x14ac:dyDescent="0.3">
      <c r="BA1902" s="169" t="e">
        <f>VLOOKUP(D1902,#REF!, 2,FALSE)</f>
        <v>#REF!</v>
      </c>
      <c r="BO1902" s="118" t="s">
        <v>1036</v>
      </c>
      <c r="BP1902" s="118" t="s">
        <v>3043</v>
      </c>
      <c r="BQ1902" s="118" t="s">
        <v>5416</v>
      </c>
      <c r="BW1902" s="118" t="s">
        <v>1036</v>
      </c>
      <c r="BX1902" s="118" t="s">
        <v>3043</v>
      </c>
      <c r="BY1902" s="118" t="s">
        <v>5416</v>
      </c>
    </row>
    <row r="1903" spans="53:77" x14ac:dyDescent="0.3">
      <c r="BA1903" s="169" t="e">
        <f>VLOOKUP(D1903,#REF!, 2,FALSE)</f>
        <v>#REF!</v>
      </c>
      <c r="BO1903" s="118" t="s">
        <v>5417</v>
      </c>
      <c r="BP1903" s="118" t="s">
        <v>613</v>
      </c>
      <c r="BQ1903" s="118" t="s">
        <v>5418</v>
      </c>
      <c r="BW1903" s="118" t="s">
        <v>5417</v>
      </c>
      <c r="BX1903" s="118" t="s">
        <v>613</v>
      </c>
      <c r="BY1903" s="118" t="s">
        <v>5418</v>
      </c>
    </row>
    <row r="1904" spans="53:77" x14ac:dyDescent="0.3">
      <c r="BA1904" s="169" t="e">
        <f>VLOOKUP(D1904,#REF!, 2,FALSE)</f>
        <v>#REF!</v>
      </c>
      <c r="BO1904" s="118" t="s">
        <v>5419</v>
      </c>
      <c r="BP1904" s="118" t="s">
        <v>1342</v>
      </c>
      <c r="BQ1904" s="118" t="s">
        <v>4934</v>
      </c>
      <c r="BW1904" s="118" t="s">
        <v>5419</v>
      </c>
      <c r="BX1904" s="118" t="s">
        <v>1342</v>
      </c>
      <c r="BY1904" s="118" t="s">
        <v>4934</v>
      </c>
    </row>
    <row r="1905" spans="53:77" x14ac:dyDescent="0.3">
      <c r="BA1905" s="169" t="e">
        <f>VLOOKUP(D1905,#REF!, 2,FALSE)</f>
        <v>#REF!</v>
      </c>
      <c r="BO1905" s="118" t="s">
        <v>5420</v>
      </c>
      <c r="BP1905" s="118" t="s">
        <v>639</v>
      </c>
      <c r="BQ1905" s="118" t="s">
        <v>5227</v>
      </c>
      <c r="BW1905" s="118" t="s">
        <v>5420</v>
      </c>
      <c r="BX1905" s="118" t="s">
        <v>639</v>
      </c>
      <c r="BY1905" s="118" t="s">
        <v>5227</v>
      </c>
    </row>
    <row r="1906" spans="53:77" x14ac:dyDescent="0.3">
      <c r="BA1906" s="169" t="e">
        <f>VLOOKUP(D1906,#REF!, 2,FALSE)</f>
        <v>#REF!</v>
      </c>
      <c r="BO1906" s="118" t="s">
        <v>5421</v>
      </c>
      <c r="BP1906" s="118" t="s">
        <v>639</v>
      </c>
      <c r="BQ1906" s="118" t="s">
        <v>2068</v>
      </c>
      <c r="BW1906" s="118" t="s">
        <v>5421</v>
      </c>
      <c r="BX1906" s="118" t="s">
        <v>639</v>
      </c>
      <c r="BY1906" s="118" t="s">
        <v>2068</v>
      </c>
    </row>
    <row r="1907" spans="53:77" x14ac:dyDescent="0.3">
      <c r="BA1907" s="169" t="e">
        <f>VLOOKUP(D1907,#REF!, 2,FALSE)</f>
        <v>#REF!</v>
      </c>
      <c r="BO1907" s="118" t="s">
        <v>144</v>
      </c>
      <c r="BP1907" s="118" t="s">
        <v>662</v>
      </c>
      <c r="BQ1907" s="118" t="s">
        <v>709</v>
      </c>
      <c r="BW1907" s="118" t="s">
        <v>144</v>
      </c>
      <c r="BX1907" s="118" t="s">
        <v>662</v>
      </c>
      <c r="BY1907" s="118" t="s">
        <v>709</v>
      </c>
    </row>
    <row r="1908" spans="53:77" x14ac:dyDescent="0.3">
      <c r="BA1908" s="169" t="e">
        <f>VLOOKUP(D1908,#REF!, 2,FALSE)</f>
        <v>#REF!</v>
      </c>
      <c r="BO1908" s="118" t="s">
        <v>5422</v>
      </c>
      <c r="BP1908" s="118" t="s">
        <v>636</v>
      </c>
      <c r="BQ1908" s="118" t="s">
        <v>3860</v>
      </c>
      <c r="BW1908" s="118" t="s">
        <v>5422</v>
      </c>
      <c r="BX1908" s="118" t="s">
        <v>636</v>
      </c>
      <c r="BY1908" s="118" t="s">
        <v>3860</v>
      </c>
    </row>
    <row r="1909" spans="53:77" x14ac:dyDescent="0.3">
      <c r="BA1909" s="169" t="e">
        <f>VLOOKUP(D1909,#REF!, 2,FALSE)</f>
        <v>#REF!</v>
      </c>
      <c r="BO1909" s="118" t="s">
        <v>5423</v>
      </c>
      <c r="BP1909" s="118" t="s">
        <v>731</v>
      </c>
      <c r="BQ1909" s="118" t="s">
        <v>1459</v>
      </c>
      <c r="BW1909" s="118" t="s">
        <v>5423</v>
      </c>
      <c r="BX1909" s="118" t="s">
        <v>731</v>
      </c>
      <c r="BY1909" s="118" t="s">
        <v>1459</v>
      </c>
    </row>
    <row r="1910" spans="53:77" x14ac:dyDescent="0.3">
      <c r="BA1910" s="169" t="e">
        <f>VLOOKUP(D1910,#REF!, 2,FALSE)</f>
        <v>#REF!</v>
      </c>
      <c r="BO1910" s="118" t="s">
        <v>1037</v>
      </c>
      <c r="BP1910" s="118" t="s">
        <v>3197</v>
      </c>
      <c r="BQ1910" s="118" t="s">
        <v>5425</v>
      </c>
      <c r="BW1910" s="118" t="s">
        <v>1037</v>
      </c>
      <c r="BX1910" s="118" t="s">
        <v>3197</v>
      </c>
      <c r="BY1910" s="118" t="s">
        <v>5425</v>
      </c>
    </row>
    <row r="1911" spans="53:77" x14ac:dyDescent="0.3">
      <c r="BA1911" s="169" t="e">
        <f>VLOOKUP(D1911,#REF!, 2,FALSE)</f>
        <v>#REF!</v>
      </c>
      <c r="BO1911" s="118" t="s">
        <v>1038</v>
      </c>
      <c r="BP1911" s="118" t="s">
        <v>3197</v>
      </c>
      <c r="BQ1911" s="118" t="s">
        <v>5426</v>
      </c>
      <c r="BW1911" s="118" t="s">
        <v>1038</v>
      </c>
      <c r="BX1911" s="118" t="s">
        <v>3197</v>
      </c>
      <c r="BY1911" s="118" t="s">
        <v>5426</v>
      </c>
    </row>
    <row r="1912" spans="53:77" x14ac:dyDescent="0.3">
      <c r="BA1912" s="169" t="e">
        <f>VLOOKUP(D1912,#REF!, 2,FALSE)</f>
        <v>#REF!</v>
      </c>
      <c r="BO1912" s="118" t="s">
        <v>1039</v>
      </c>
      <c r="BP1912" s="118" t="s">
        <v>655</v>
      </c>
      <c r="BQ1912" s="118" t="s">
        <v>5428</v>
      </c>
      <c r="BW1912" s="118" t="s">
        <v>1039</v>
      </c>
      <c r="BX1912" s="118" t="s">
        <v>655</v>
      </c>
      <c r="BY1912" s="118" t="s">
        <v>5428</v>
      </c>
    </row>
    <row r="1913" spans="53:77" x14ac:dyDescent="0.3">
      <c r="BA1913" s="169" t="e">
        <f>VLOOKUP(D1913,#REF!, 2,FALSE)</f>
        <v>#REF!</v>
      </c>
      <c r="BO1913" s="118" t="s">
        <v>5429</v>
      </c>
      <c r="BP1913" s="118" t="s">
        <v>3197</v>
      </c>
      <c r="BQ1913" s="118" t="s">
        <v>5430</v>
      </c>
      <c r="BW1913" s="118" t="s">
        <v>5429</v>
      </c>
      <c r="BX1913" s="118" t="s">
        <v>3197</v>
      </c>
      <c r="BY1913" s="118" t="s">
        <v>5430</v>
      </c>
    </row>
    <row r="1914" spans="53:77" x14ac:dyDescent="0.3">
      <c r="BA1914" s="169" t="e">
        <f>VLOOKUP(D1914,#REF!, 2,FALSE)</f>
        <v>#REF!</v>
      </c>
      <c r="BO1914" s="118" t="s">
        <v>1040</v>
      </c>
      <c r="BP1914" s="118" t="s">
        <v>1070</v>
      </c>
      <c r="BQ1914" s="118" t="s">
        <v>5431</v>
      </c>
      <c r="BW1914" s="118" t="s">
        <v>1040</v>
      </c>
      <c r="BX1914" s="118" t="s">
        <v>1070</v>
      </c>
      <c r="BY1914" s="118" t="s">
        <v>5431</v>
      </c>
    </row>
    <row r="1915" spans="53:77" x14ac:dyDescent="0.3">
      <c r="BA1915" s="169" t="e">
        <f>VLOOKUP(D1915,#REF!, 2,FALSE)</f>
        <v>#REF!</v>
      </c>
      <c r="BO1915" s="118" t="s">
        <v>5432</v>
      </c>
      <c r="BP1915" s="118" t="s">
        <v>862</v>
      </c>
      <c r="BQ1915" s="118" t="s">
        <v>5433</v>
      </c>
      <c r="BW1915" s="118" t="s">
        <v>5432</v>
      </c>
      <c r="BX1915" s="118" t="s">
        <v>862</v>
      </c>
      <c r="BY1915" s="118" t="s">
        <v>5433</v>
      </c>
    </row>
    <row r="1916" spans="53:77" x14ac:dyDescent="0.3">
      <c r="BA1916" s="169" t="e">
        <f>VLOOKUP(D1916,#REF!, 2,FALSE)</f>
        <v>#REF!</v>
      </c>
      <c r="BO1916" s="118" t="s">
        <v>1041</v>
      </c>
      <c r="BP1916" s="118" t="s">
        <v>2983</v>
      </c>
      <c r="BQ1916" s="118" t="s">
        <v>2983</v>
      </c>
      <c r="BW1916" s="118" t="s">
        <v>1041</v>
      </c>
      <c r="BX1916" s="118" t="s">
        <v>2983</v>
      </c>
      <c r="BY1916" s="118" t="s">
        <v>2983</v>
      </c>
    </row>
    <row r="1917" spans="53:77" x14ac:dyDescent="0.3">
      <c r="BA1917" s="169" t="e">
        <f>VLOOKUP(D1917,#REF!, 2,FALSE)</f>
        <v>#REF!</v>
      </c>
      <c r="BO1917" s="118" t="s">
        <v>5435</v>
      </c>
      <c r="BP1917" s="118" t="s">
        <v>2983</v>
      </c>
      <c r="BQ1917" s="118" t="s">
        <v>5436</v>
      </c>
      <c r="BW1917" s="118" t="s">
        <v>5435</v>
      </c>
      <c r="BX1917" s="118" t="s">
        <v>2983</v>
      </c>
      <c r="BY1917" s="118" t="s">
        <v>5436</v>
      </c>
    </row>
    <row r="1918" spans="53:77" x14ac:dyDescent="0.3">
      <c r="BA1918" s="169" t="e">
        <f>VLOOKUP(D1918,#REF!, 2,FALSE)</f>
        <v>#REF!</v>
      </c>
      <c r="BO1918" s="118" t="s">
        <v>5437</v>
      </c>
      <c r="BP1918" s="118" t="s">
        <v>700</v>
      </c>
      <c r="BQ1918" s="118" t="s">
        <v>5438</v>
      </c>
      <c r="BW1918" s="118" t="s">
        <v>5437</v>
      </c>
      <c r="BX1918" s="118" t="s">
        <v>700</v>
      </c>
      <c r="BY1918" s="118" t="s">
        <v>5438</v>
      </c>
    </row>
    <row r="1919" spans="53:77" x14ac:dyDescent="0.3">
      <c r="BA1919" s="169" t="e">
        <f>VLOOKUP(D1919,#REF!, 2,FALSE)</f>
        <v>#REF!</v>
      </c>
      <c r="BO1919" s="118" t="s">
        <v>5439</v>
      </c>
      <c r="BP1919" s="118" t="s">
        <v>1013</v>
      </c>
      <c r="BQ1919" s="118" t="s">
        <v>5440</v>
      </c>
      <c r="BW1919" s="118" t="s">
        <v>5439</v>
      </c>
      <c r="BX1919" s="118" t="s">
        <v>1013</v>
      </c>
      <c r="BY1919" s="118" t="s">
        <v>5440</v>
      </c>
    </row>
    <row r="1920" spans="53:77" x14ac:dyDescent="0.3">
      <c r="BA1920" s="169" t="e">
        <f>VLOOKUP(D1920,#REF!, 2,FALSE)</f>
        <v>#REF!</v>
      </c>
      <c r="BO1920" s="118" t="s">
        <v>5441</v>
      </c>
      <c r="BP1920" s="118" t="s">
        <v>783</v>
      </c>
      <c r="BQ1920" s="118" t="s">
        <v>5442</v>
      </c>
      <c r="BW1920" s="118" t="s">
        <v>5441</v>
      </c>
      <c r="BX1920" s="118" t="s">
        <v>783</v>
      </c>
      <c r="BY1920" s="118" t="s">
        <v>5442</v>
      </c>
    </row>
    <row r="1921" spans="53:77" x14ac:dyDescent="0.3">
      <c r="BA1921" s="169" t="e">
        <f>VLOOKUP(D1921,#REF!, 2,FALSE)</f>
        <v>#REF!</v>
      </c>
      <c r="BO1921" s="118" t="s">
        <v>5443</v>
      </c>
      <c r="BP1921" s="118" t="s">
        <v>3197</v>
      </c>
      <c r="BQ1921" s="118" t="s">
        <v>5444</v>
      </c>
      <c r="BW1921" s="118" t="s">
        <v>5443</v>
      </c>
      <c r="BX1921" s="118" t="s">
        <v>3197</v>
      </c>
      <c r="BY1921" s="118" t="s">
        <v>5444</v>
      </c>
    </row>
    <row r="1922" spans="53:77" x14ac:dyDescent="0.3">
      <c r="BA1922" s="169" t="e">
        <f>VLOOKUP(D1922,#REF!, 2,FALSE)</f>
        <v>#REF!</v>
      </c>
      <c r="BO1922" s="118" t="s">
        <v>5445</v>
      </c>
      <c r="BP1922" s="118" t="s">
        <v>3197</v>
      </c>
      <c r="BQ1922" s="118" t="s">
        <v>1287</v>
      </c>
      <c r="BW1922" s="118" t="s">
        <v>5445</v>
      </c>
      <c r="BX1922" s="118" t="s">
        <v>3197</v>
      </c>
      <c r="BY1922" s="118" t="s">
        <v>1287</v>
      </c>
    </row>
    <row r="1923" spans="53:77" x14ac:dyDescent="0.3">
      <c r="BA1923" s="169" t="e">
        <f>VLOOKUP(D1923,#REF!, 2,FALSE)</f>
        <v>#REF!</v>
      </c>
      <c r="BO1923" s="118" t="s">
        <v>5448</v>
      </c>
      <c r="BP1923" s="118" t="s">
        <v>636</v>
      </c>
      <c r="BQ1923" s="118" t="s">
        <v>5450</v>
      </c>
      <c r="BW1923" s="118" t="s">
        <v>5448</v>
      </c>
      <c r="BX1923" s="118" t="s">
        <v>636</v>
      </c>
      <c r="BY1923" s="118" t="s">
        <v>5450</v>
      </c>
    </row>
    <row r="1924" spans="53:77" x14ac:dyDescent="0.3">
      <c r="BA1924" s="169" t="e">
        <f>VLOOKUP(D1924,#REF!, 2,FALSE)</f>
        <v>#REF!</v>
      </c>
      <c r="BO1924" s="118" t="s">
        <v>5451</v>
      </c>
      <c r="BP1924" s="118" t="s">
        <v>715</v>
      </c>
      <c r="BQ1924" s="118" t="s">
        <v>5452</v>
      </c>
      <c r="BW1924" s="118" t="s">
        <v>5451</v>
      </c>
      <c r="BX1924" s="118" t="s">
        <v>715</v>
      </c>
      <c r="BY1924" s="118" t="s">
        <v>5452</v>
      </c>
    </row>
    <row r="1925" spans="53:77" x14ac:dyDescent="0.3">
      <c r="BA1925" s="169" t="e">
        <f>VLOOKUP(D1925,#REF!, 2,FALSE)</f>
        <v>#REF!</v>
      </c>
      <c r="BO1925" s="118" t="s">
        <v>86</v>
      </c>
      <c r="BP1925" s="118" t="s">
        <v>1342</v>
      </c>
      <c r="BQ1925" s="118" t="s">
        <v>2107</v>
      </c>
      <c r="BW1925" s="118" t="s">
        <v>86</v>
      </c>
      <c r="BX1925" s="118" t="s">
        <v>1342</v>
      </c>
      <c r="BY1925" s="118" t="s">
        <v>2107</v>
      </c>
    </row>
    <row r="1926" spans="53:77" x14ac:dyDescent="0.3">
      <c r="BA1926" s="169" t="e">
        <f>VLOOKUP(D1926,#REF!, 2,FALSE)</f>
        <v>#REF!</v>
      </c>
      <c r="BO1926" s="118" t="s">
        <v>5454</v>
      </c>
      <c r="BP1926" s="118" t="s">
        <v>1342</v>
      </c>
      <c r="BQ1926" s="118" t="s">
        <v>5455</v>
      </c>
      <c r="BW1926" s="118" t="s">
        <v>5454</v>
      </c>
      <c r="BX1926" s="118" t="s">
        <v>1342</v>
      </c>
      <c r="BY1926" s="118" t="s">
        <v>5455</v>
      </c>
    </row>
    <row r="1927" spans="53:77" x14ac:dyDescent="0.3">
      <c r="BA1927" s="169" t="e">
        <f>VLOOKUP(D1927,#REF!, 2,FALSE)</f>
        <v>#REF!</v>
      </c>
      <c r="BO1927" s="118" t="s">
        <v>5456</v>
      </c>
      <c r="BP1927" s="118" t="s">
        <v>3003</v>
      </c>
      <c r="BQ1927" s="118" t="s">
        <v>3280</v>
      </c>
      <c r="BW1927" s="118" t="s">
        <v>5456</v>
      </c>
      <c r="BX1927" s="118" t="s">
        <v>3003</v>
      </c>
      <c r="BY1927" s="118" t="s">
        <v>3280</v>
      </c>
    </row>
    <row r="1928" spans="53:77" x14ac:dyDescent="0.3">
      <c r="BA1928" s="169" t="e">
        <f>VLOOKUP(D1928,#REF!, 2,FALSE)</f>
        <v>#REF!</v>
      </c>
      <c r="BO1928" s="118" t="s">
        <v>5457</v>
      </c>
      <c r="BP1928" s="118" t="s">
        <v>1342</v>
      </c>
      <c r="BQ1928" s="118" t="s">
        <v>2474</v>
      </c>
      <c r="BW1928" s="118" t="s">
        <v>5457</v>
      </c>
      <c r="BX1928" s="118" t="s">
        <v>1342</v>
      </c>
      <c r="BY1928" s="118" t="s">
        <v>2474</v>
      </c>
    </row>
    <row r="1929" spans="53:77" x14ac:dyDescent="0.3">
      <c r="BA1929" s="169" t="e">
        <f>VLOOKUP(D1929,#REF!, 2,FALSE)</f>
        <v>#REF!</v>
      </c>
      <c r="BO1929" s="118" t="s">
        <v>5458</v>
      </c>
      <c r="BP1929" s="118" t="s">
        <v>778</v>
      </c>
      <c r="BQ1929" s="118" t="s">
        <v>5459</v>
      </c>
      <c r="BW1929" s="118" t="s">
        <v>5458</v>
      </c>
      <c r="BX1929" s="118" t="s">
        <v>778</v>
      </c>
      <c r="BY1929" s="118" t="s">
        <v>5459</v>
      </c>
    </row>
    <row r="1930" spans="53:77" x14ac:dyDescent="0.3">
      <c r="BA1930" s="169" t="e">
        <f>VLOOKUP(D1930,#REF!, 2,FALSE)</f>
        <v>#REF!</v>
      </c>
      <c r="BO1930" s="118" t="s">
        <v>5460</v>
      </c>
      <c r="BP1930" s="118" t="s">
        <v>661</v>
      </c>
      <c r="BQ1930" s="118" t="s">
        <v>5461</v>
      </c>
      <c r="BW1930" s="118" t="s">
        <v>5460</v>
      </c>
      <c r="BX1930" s="118" t="s">
        <v>661</v>
      </c>
      <c r="BY1930" s="118" t="s">
        <v>5461</v>
      </c>
    </row>
    <row r="1931" spans="53:77" x14ac:dyDescent="0.3">
      <c r="BA1931" s="169" t="e">
        <f>VLOOKUP(D1931,#REF!, 2,FALSE)</f>
        <v>#REF!</v>
      </c>
      <c r="BO1931" s="118" t="s">
        <v>5462</v>
      </c>
      <c r="BP1931" s="118" t="s">
        <v>3197</v>
      </c>
      <c r="BQ1931" s="118" t="s">
        <v>1410</v>
      </c>
      <c r="BW1931" s="118" t="s">
        <v>5462</v>
      </c>
      <c r="BX1931" s="118" t="s">
        <v>3197</v>
      </c>
      <c r="BY1931" s="118" t="s">
        <v>1410</v>
      </c>
    </row>
    <row r="1932" spans="53:77" x14ac:dyDescent="0.3">
      <c r="BA1932" s="169" t="e">
        <f>VLOOKUP(D1932,#REF!, 2,FALSE)</f>
        <v>#REF!</v>
      </c>
      <c r="BO1932" s="118" t="s">
        <v>5463</v>
      </c>
      <c r="BP1932" s="118" t="s">
        <v>657</v>
      </c>
      <c r="BQ1932" s="118" t="s">
        <v>5464</v>
      </c>
      <c r="BW1932" s="118" t="s">
        <v>5463</v>
      </c>
      <c r="BX1932" s="118" t="s">
        <v>657</v>
      </c>
      <c r="BY1932" s="118" t="s">
        <v>5464</v>
      </c>
    </row>
    <row r="1933" spans="53:77" x14ac:dyDescent="0.3">
      <c r="BA1933" s="169" t="e">
        <f>VLOOKUP(D1933,#REF!, 2,FALSE)</f>
        <v>#REF!</v>
      </c>
      <c r="BO1933" s="118" t="s">
        <v>5465</v>
      </c>
      <c r="BP1933" s="118" t="s">
        <v>3043</v>
      </c>
      <c r="BQ1933" s="118" t="s">
        <v>4298</v>
      </c>
      <c r="BW1933" s="118" t="s">
        <v>5465</v>
      </c>
      <c r="BX1933" s="118" t="s">
        <v>3043</v>
      </c>
      <c r="BY1933" s="118" t="s">
        <v>4298</v>
      </c>
    </row>
    <row r="1934" spans="53:77" x14ac:dyDescent="0.3">
      <c r="BA1934" s="169" t="e">
        <f>VLOOKUP(D1934,#REF!, 2,FALSE)</f>
        <v>#REF!</v>
      </c>
      <c r="BO1934" s="118" t="s">
        <v>5466</v>
      </c>
      <c r="BP1934" s="118" t="s">
        <v>661</v>
      </c>
      <c r="BQ1934" s="118" t="s">
        <v>5467</v>
      </c>
      <c r="BW1934" s="118" t="s">
        <v>5466</v>
      </c>
      <c r="BX1934" s="118" t="s">
        <v>661</v>
      </c>
      <c r="BY1934" s="118" t="s">
        <v>5467</v>
      </c>
    </row>
    <row r="1935" spans="53:77" x14ac:dyDescent="0.3">
      <c r="BA1935" s="169" t="e">
        <f>VLOOKUP(D1935,#REF!, 2,FALSE)</f>
        <v>#REF!</v>
      </c>
      <c r="BO1935" s="118" t="s">
        <v>5468</v>
      </c>
      <c r="BP1935" s="118" t="s">
        <v>3003</v>
      </c>
      <c r="BQ1935" s="118" t="s">
        <v>5469</v>
      </c>
      <c r="BW1935" s="118" t="s">
        <v>5468</v>
      </c>
      <c r="BX1935" s="118" t="s">
        <v>3003</v>
      </c>
      <c r="BY1935" s="118" t="s">
        <v>5469</v>
      </c>
    </row>
    <row r="1936" spans="53:77" x14ac:dyDescent="0.3">
      <c r="BA1936" s="169" t="e">
        <f>VLOOKUP(D1936,#REF!, 2,FALSE)</f>
        <v>#REF!</v>
      </c>
      <c r="BO1936" s="118" t="s">
        <v>5470</v>
      </c>
      <c r="BP1936" s="118" t="s">
        <v>3085</v>
      </c>
      <c r="BQ1936" s="118" t="s">
        <v>5471</v>
      </c>
      <c r="BW1936" s="118" t="s">
        <v>5470</v>
      </c>
      <c r="BX1936" s="118" t="s">
        <v>3085</v>
      </c>
      <c r="BY1936" s="118" t="s">
        <v>5471</v>
      </c>
    </row>
    <row r="1937" spans="53:77" x14ac:dyDescent="0.3">
      <c r="BA1937" s="169" t="e">
        <f>VLOOKUP(D1937,#REF!, 2,FALSE)</f>
        <v>#REF!</v>
      </c>
      <c r="BO1937" s="118" t="s">
        <v>5472</v>
      </c>
      <c r="BP1937" s="118" t="s">
        <v>1342</v>
      </c>
      <c r="BQ1937" s="118" t="s">
        <v>2476</v>
      </c>
      <c r="BW1937" s="118" t="s">
        <v>5472</v>
      </c>
      <c r="BX1937" s="118" t="s">
        <v>1342</v>
      </c>
      <c r="BY1937" s="118" t="s">
        <v>2476</v>
      </c>
    </row>
    <row r="1938" spans="53:77" x14ac:dyDescent="0.3">
      <c r="BA1938" s="169" t="e">
        <f>VLOOKUP(D1938,#REF!, 2,FALSE)</f>
        <v>#REF!</v>
      </c>
      <c r="BO1938" s="118" t="s">
        <v>1042</v>
      </c>
      <c r="BP1938" s="118" t="s">
        <v>3043</v>
      </c>
      <c r="BQ1938" s="118" t="s">
        <v>5474</v>
      </c>
      <c r="BW1938" s="118" t="s">
        <v>1042</v>
      </c>
      <c r="BX1938" s="118" t="s">
        <v>3043</v>
      </c>
      <c r="BY1938" s="118" t="s">
        <v>5474</v>
      </c>
    </row>
    <row r="1939" spans="53:77" x14ac:dyDescent="0.3">
      <c r="BA1939" s="169" t="e">
        <f>VLOOKUP(D1939,#REF!, 2,FALSE)</f>
        <v>#REF!</v>
      </c>
      <c r="BO1939" s="118" t="s">
        <v>5475</v>
      </c>
      <c r="BP1939" s="118" t="s">
        <v>655</v>
      </c>
      <c r="BQ1939" s="118" t="s">
        <v>5464</v>
      </c>
      <c r="BW1939" s="118" t="s">
        <v>5475</v>
      </c>
      <c r="BX1939" s="118" t="s">
        <v>655</v>
      </c>
      <c r="BY1939" s="118" t="s">
        <v>5464</v>
      </c>
    </row>
    <row r="1940" spans="53:77" x14ac:dyDescent="0.3">
      <c r="BA1940" s="169" t="e">
        <f>VLOOKUP(D1940,#REF!, 2,FALSE)</f>
        <v>#REF!</v>
      </c>
      <c r="BO1940" s="118" t="s">
        <v>5477</v>
      </c>
      <c r="BP1940" s="118" t="s">
        <v>3000</v>
      </c>
      <c r="BQ1940" s="118" t="s">
        <v>2983</v>
      </c>
      <c r="BW1940" s="118" t="s">
        <v>5477</v>
      </c>
      <c r="BX1940" s="118" t="s">
        <v>3000</v>
      </c>
      <c r="BY1940" s="118" t="s">
        <v>2983</v>
      </c>
    </row>
    <row r="1941" spans="53:77" x14ac:dyDescent="0.3">
      <c r="BA1941" s="169" t="e">
        <f>VLOOKUP(D1941,#REF!, 2,FALSE)</f>
        <v>#REF!</v>
      </c>
      <c r="BO1941" s="118" t="s">
        <v>5478</v>
      </c>
      <c r="BP1941" s="118" t="s">
        <v>3197</v>
      </c>
      <c r="BQ1941" s="118" t="s">
        <v>5479</v>
      </c>
      <c r="BW1941" s="118" t="s">
        <v>5478</v>
      </c>
      <c r="BX1941" s="118" t="s">
        <v>3197</v>
      </c>
      <c r="BY1941" s="118" t="s">
        <v>5479</v>
      </c>
    </row>
    <row r="1942" spans="53:77" x14ac:dyDescent="0.3">
      <c r="BA1942" s="169" t="e">
        <f>VLOOKUP(D1942,#REF!, 2,FALSE)</f>
        <v>#REF!</v>
      </c>
      <c r="BO1942" s="118" t="s">
        <v>5480</v>
      </c>
      <c r="BP1942" s="118" t="s">
        <v>3197</v>
      </c>
      <c r="BQ1942" s="118" t="s">
        <v>2787</v>
      </c>
      <c r="BW1942" s="118" t="s">
        <v>5480</v>
      </c>
      <c r="BX1942" s="118" t="s">
        <v>3197</v>
      </c>
      <c r="BY1942" s="118" t="s">
        <v>2787</v>
      </c>
    </row>
    <row r="1943" spans="53:77" x14ac:dyDescent="0.3">
      <c r="BA1943" s="169" t="e">
        <f>VLOOKUP(D1943,#REF!, 2,FALSE)</f>
        <v>#REF!</v>
      </c>
      <c r="BO1943" s="118" t="s">
        <v>5481</v>
      </c>
      <c r="BP1943" s="118" t="s">
        <v>715</v>
      </c>
      <c r="BQ1943" s="118" t="s">
        <v>2400</v>
      </c>
      <c r="BW1943" s="118" t="s">
        <v>5481</v>
      </c>
      <c r="BX1943" s="118" t="s">
        <v>715</v>
      </c>
      <c r="BY1943" s="118" t="s">
        <v>2400</v>
      </c>
    </row>
    <row r="1944" spans="53:77" x14ac:dyDescent="0.3">
      <c r="BA1944" s="169" t="e">
        <f>VLOOKUP(D1944,#REF!, 2,FALSE)</f>
        <v>#REF!</v>
      </c>
      <c r="BO1944" s="118" t="s">
        <v>5483</v>
      </c>
      <c r="BP1944" s="118" t="s">
        <v>16975</v>
      </c>
      <c r="BQ1944" s="118" t="s">
        <v>1745</v>
      </c>
      <c r="BW1944" s="118" t="s">
        <v>5483</v>
      </c>
      <c r="BX1944" s="118" t="s">
        <v>16975</v>
      </c>
      <c r="BY1944" s="118" t="s">
        <v>1745</v>
      </c>
    </row>
    <row r="1945" spans="53:77" x14ac:dyDescent="0.3">
      <c r="BA1945" s="169" t="e">
        <f>VLOOKUP(D1945,#REF!, 2,FALSE)</f>
        <v>#REF!</v>
      </c>
      <c r="BO1945" s="118" t="s">
        <v>1043</v>
      </c>
      <c r="BP1945" s="118" t="s">
        <v>1070</v>
      </c>
      <c r="BQ1945" s="118" t="s">
        <v>5485</v>
      </c>
      <c r="BW1945" s="118" t="s">
        <v>1043</v>
      </c>
      <c r="BX1945" s="118" t="s">
        <v>1070</v>
      </c>
      <c r="BY1945" s="118" t="s">
        <v>5485</v>
      </c>
    </row>
    <row r="1946" spans="53:77" x14ac:dyDescent="0.3">
      <c r="BA1946" s="169" t="e">
        <f>VLOOKUP(D1946,#REF!, 2,FALSE)</f>
        <v>#REF!</v>
      </c>
      <c r="BO1946" s="118" t="s">
        <v>5486</v>
      </c>
      <c r="BP1946" s="118" t="s">
        <v>1342</v>
      </c>
      <c r="BQ1946" s="118" t="s">
        <v>1596</v>
      </c>
      <c r="BW1946" s="118" t="s">
        <v>5486</v>
      </c>
      <c r="BX1946" s="118" t="s">
        <v>1342</v>
      </c>
      <c r="BY1946" s="118" t="s">
        <v>1596</v>
      </c>
    </row>
    <row r="1947" spans="53:77" x14ac:dyDescent="0.3">
      <c r="BA1947" s="169" t="e">
        <f>VLOOKUP(D1947,#REF!, 2,FALSE)</f>
        <v>#REF!</v>
      </c>
      <c r="BO1947" s="118" t="s">
        <v>5487</v>
      </c>
      <c r="BP1947" s="118" t="s">
        <v>1342</v>
      </c>
      <c r="BQ1947" s="118" t="s">
        <v>5488</v>
      </c>
      <c r="BW1947" s="118" t="s">
        <v>5487</v>
      </c>
      <c r="BX1947" s="118" t="s">
        <v>1342</v>
      </c>
      <c r="BY1947" s="118" t="s">
        <v>5488</v>
      </c>
    </row>
    <row r="1948" spans="53:77" x14ac:dyDescent="0.3">
      <c r="BA1948" s="169" t="e">
        <f>VLOOKUP(D1948,#REF!, 2,FALSE)</f>
        <v>#REF!</v>
      </c>
      <c r="BO1948" s="118" t="s">
        <v>5489</v>
      </c>
      <c r="BP1948" s="118" t="s">
        <v>3197</v>
      </c>
      <c r="BQ1948" s="118" t="s">
        <v>5091</v>
      </c>
      <c r="BW1948" s="118" t="s">
        <v>5489</v>
      </c>
      <c r="BX1948" s="118" t="s">
        <v>3197</v>
      </c>
      <c r="BY1948" s="118" t="s">
        <v>5091</v>
      </c>
    </row>
    <row r="1949" spans="53:77" x14ac:dyDescent="0.3">
      <c r="BA1949" s="169" t="e">
        <f>VLOOKUP(D1949,#REF!, 2,FALSE)</f>
        <v>#REF!</v>
      </c>
      <c r="BO1949" s="118" t="s">
        <v>1044</v>
      </c>
      <c r="BP1949" s="118" t="s">
        <v>775</v>
      </c>
      <c r="BQ1949" s="118" t="s">
        <v>5490</v>
      </c>
      <c r="BW1949" s="118" t="s">
        <v>1044</v>
      </c>
      <c r="BX1949" s="118" t="s">
        <v>775</v>
      </c>
      <c r="BY1949" s="118" t="s">
        <v>5490</v>
      </c>
    </row>
    <row r="1950" spans="53:77" x14ac:dyDescent="0.3">
      <c r="BA1950" s="169" t="e">
        <f>VLOOKUP(D1950,#REF!, 2,FALSE)</f>
        <v>#REF!</v>
      </c>
      <c r="BO1950" s="118" t="s">
        <v>5491</v>
      </c>
      <c r="BP1950" s="118" t="s">
        <v>1342</v>
      </c>
      <c r="BQ1950" s="118" t="s">
        <v>5492</v>
      </c>
      <c r="BW1950" s="118" t="s">
        <v>5491</v>
      </c>
      <c r="BX1950" s="118" t="s">
        <v>1342</v>
      </c>
      <c r="BY1950" s="118" t="s">
        <v>5492</v>
      </c>
    </row>
    <row r="1951" spans="53:77" x14ac:dyDescent="0.3">
      <c r="BA1951" s="169" t="e">
        <f>VLOOKUP(D1951,#REF!, 2,FALSE)</f>
        <v>#REF!</v>
      </c>
      <c r="BO1951" s="118" t="s">
        <v>5493</v>
      </c>
      <c r="BP1951" s="118" t="s">
        <v>3197</v>
      </c>
      <c r="BQ1951" s="118" t="s">
        <v>5494</v>
      </c>
      <c r="BW1951" s="118" t="s">
        <v>5493</v>
      </c>
      <c r="BX1951" s="118" t="s">
        <v>3197</v>
      </c>
      <c r="BY1951" s="118" t="s">
        <v>5494</v>
      </c>
    </row>
    <row r="1952" spans="53:77" x14ac:dyDescent="0.3">
      <c r="BA1952" s="169" t="e">
        <f>VLOOKUP(D1952,#REF!, 2,FALSE)</f>
        <v>#REF!</v>
      </c>
      <c r="BO1952" s="118" t="s">
        <v>5495</v>
      </c>
      <c r="BP1952" s="118" t="s">
        <v>731</v>
      </c>
      <c r="BQ1952" s="118" t="s">
        <v>5496</v>
      </c>
      <c r="BW1952" s="118" t="s">
        <v>5495</v>
      </c>
      <c r="BX1952" s="118" t="s">
        <v>731</v>
      </c>
      <c r="BY1952" s="118" t="s">
        <v>5496</v>
      </c>
    </row>
    <row r="1953" spans="53:77" x14ac:dyDescent="0.3">
      <c r="BA1953" s="169" t="e">
        <f>VLOOKUP(D1953,#REF!, 2,FALSE)</f>
        <v>#REF!</v>
      </c>
      <c r="BO1953" s="118" t="s">
        <v>5497</v>
      </c>
      <c r="BP1953" s="118" t="s">
        <v>3003</v>
      </c>
      <c r="BQ1953" s="118" t="s">
        <v>1225</v>
      </c>
      <c r="BW1953" s="118" t="s">
        <v>5497</v>
      </c>
      <c r="BX1953" s="118" t="s">
        <v>3003</v>
      </c>
      <c r="BY1953" s="118" t="s">
        <v>1225</v>
      </c>
    </row>
    <row r="1954" spans="53:77" x14ac:dyDescent="0.3">
      <c r="BA1954" s="169" t="e">
        <f>VLOOKUP(D1954,#REF!, 2,FALSE)</f>
        <v>#REF!</v>
      </c>
      <c r="BO1954" s="118" t="s">
        <v>5498</v>
      </c>
      <c r="BP1954" s="118" t="s">
        <v>1269</v>
      </c>
      <c r="BQ1954" s="118" t="s">
        <v>1384</v>
      </c>
      <c r="BW1954" s="118" t="s">
        <v>5498</v>
      </c>
      <c r="BX1954" s="118" t="s">
        <v>1269</v>
      </c>
      <c r="BY1954" s="118" t="s">
        <v>1384</v>
      </c>
    </row>
    <row r="1955" spans="53:77" x14ac:dyDescent="0.3">
      <c r="BA1955" s="169" t="e">
        <f>VLOOKUP(D1955,#REF!, 2,FALSE)</f>
        <v>#REF!</v>
      </c>
      <c r="BO1955" s="118" t="s">
        <v>5500</v>
      </c>
      <c r="BP1955" s="118" t="s">
        <v>3197</v>
      </c>
      <c r="BQ1955" s="118" t="s">
        <v>5501</v>
      </c>
      <c r="BW1955" s="118" t="s">
        <v>5500</v>
      </c>
      <c r="BX1955" s="118" t="s">
        <v>3197</v>
      </c>
      <c r="BY1955" s="118" t="s">
        <v>5501</v>
      </c>
    </row>
    <row r="1956" spans="53:77" x14ac:dyDescent="0.3">
      <c r="BA1956" s="169" t="e">
        <f>VLOOKUP(D1956,#REF!, 2,FALSE)</f>
        <v>#REF!</v>
      </c>
      <c r="BO1956" s="118" t="s">
        <v>5502</v>
      </c>
      <c r="BP1956" s="118" t="s">
        <v>3197</v>
      </c>
      <c r="BQ1956" s="118" t="s">
        <v>1593</v>
      </c>
      <c r="BW1956" s="118" t="s">
        <v>5502</v>
      </c>
      <c r="BX1956" s="118" t="s">
        <v>3197</v>
      </c>
      <c r="BY1956" s="118" t="s">
        <v>1593</v>
      </c>
    </row>
    <row r="1957" spans="53:77" x14ac:dyDescent="0.3">
      <c r="BA1957" s="169" t="e">
        <f>VLOOKUP(D1957,#REF!, 2,FALSE)</f>
        <v>#REF!</v>
      </c>
      <c r="BO1957" s="118" t="s">
        <v>5503</v>
      </c>
      <c r="BP1957" s="118" t="s">
        <v>3197</v>
      </c>
      <c r="BQ1957" s="118" t="s">
        <v>1205</v>
      </c>
      <c r="BW1957" s="118" t="s">
        <v>5503</v>
      </c>
      <c r="BX1957" s="118" t="s">
        <v>3197</v>
      </c>
      <c r="BY1957" s="118" t="s">
        <v>1205</v>
      </c>
    </row>
    <row r="1958" spans="53:77" x14ac:dyDescent="0.3">
      <c r="BA1958" s="169" t="e">
        <f>VLOOKUP(D1958,#REF!, 2,FALSE)</f>
        <v>#REF!</v>
      </c>
      <c r="BO1958" s="118" t="s">
        <v>5504</v>
      </c>
      <c r="BP1958" s="118" t="s">
        <v>3197</v>
      </c>
      <c r="BQ1958" s="118" t="s">
        <v>5505</v>
      </c>
      <c r="BW1958" s="118" t="s">
        <v>5504</v>
      </c>
      <c r="BX1958" s="118" t="s">
        <v>3197</v>
      </c>
      <c r="BY1958" s="118" t="s">
        <v>5505</v>
      </c>
    </row>
    <row r="1959" spans="53:77" x14ac:dyDescent="0.3">
      <c r="BA1959" s="169" t="e">
        <f>VLOOKUP(D1959,#REF!, 2,FALSE)</f>
        <v>#REF!</v>
      </c>
      <c r="BO1959" s="118" t="s">
        <v>5506</v>
      </c>
      <c r="BP1959" s="118" t="s">
        <v>3197</v>
      </c>
      <c r="BQ1959" s="118" t="s">
        <v>5507</v>
      </c>
      <c r="BW1959" s="118" t="s">
        <v>5506</v>
      </c>
      <c r="BX1959" s="118" t="s">
        <v>3197</v>
      </c>
      <c r="BY1959" s="118" t="s">
        <v>5507</v>
      </c>
    </row>
    <row r="1960" spans="53:77" x14ac:dyDescent="0.3">
      <c r="BA1960" s="169" t="e">
        <f>VLOOKUP(D1960,#REF!, 2,FALSE)</f>
        <v>#REF!</v>
      </c>
      <c r="BO1960" s="118" t="s">
        <v>5508</v>
      </c>
      <c r="BP1960" s="118" t="s">
        <v>3197</v>
      </c>
      <c r="BQ1960" s="118" t="s">
        <v>5509</v>
      </c>
      <c r="BW1960" s="118" t="s">
        <v>5508</v>
      </c>
      <c r="BX1960" s="118" t="s">
        <v>3197</v>
      </c>
      <c r="BY1960" s="118" t="s">
        <v>5509</v>
      </c>
    </row>
    <row r="1961" spans="53:77" x14ac:dyDescent="0.3">
      <c r="BA1961" s="169" t="e">
        <f>VLOOKUP(D1961,#REF!, 2,FALSE)</f>
        <v>#REF!</v>
      </c>
      <c r="BO1961" s="118" t="s">
        <v>5510</v>
      </c>
      <c r="BP1961" s="118" t="s">
        <v>3197</v>
      </c>
      <c r="BQ1961" s="118" t="s">
        <v>2194</v>
      </c>
      <c r="BW1961" s="118" t="s">
        <v>5510</v>
      </c>
      <c r="BX1961" s="118" t="s">
        <v>3197</v>
      </c>
      <c r="BY1961" s="118" t="s">
        <v>2194</v>
      </c>
    </row>
    <row r="1962" spans="53:77" x14ac:dyDescent="0.3">
      <c r="BA1962" s="169" t="e">
        <f>VLOOKUP(D1962,#REF!, 2,FALSE)</f>
        <v>#REF!</v>
      </c>
      <c r="BO1962" s="118" t="s">
        <v>5512</v>
      </c>
      <c r="BP1962" s="118" t="s">
        <v>3197</v>
      </c>
      <c r="BQ1962" s="118" t="s">
        <v>2543</v>
      </c>
      <c r="BW1962" s="118" t="s">
        <v>5512</v>
      </c>
      <c r="BX1962" s="118" t="s">
        <v>3197</v>
      </c>
      <c r="BY1962" s="118" t="s">
        <v>2543</v>
      </c>
    </row>
    <row r="1963" spans="53:77" x14ac:dyDescent="0.3">
      <c r="BA1963" s="169" t="e">
        <f>VLOOKUP(D1963,#REF!, 2,FALSE)</f>
        <v>#REF!</v>
      </c>
      <c r="BO1963" s="118" t="s">
        <v>1045</v>
      </c>
      <c r="BP1963" s="118" t="s">
        <v>628</v>
      </c>
      <c r="BQ1963" s="118" t="s">
        <v>5513</v>
      </c>
      <c r="BW1963" s="118" t="s">
        <v>1045</v>
      </c>
      <c r="BX1963" s="118" t="s">
        <v>628</v>
      </c>
      <c r="BY1963" s="118" t="s">
        <v>5513</v>
      </c>
    </row>
    <row r="1964" spans="53:77" x14ac:dyDescent="0.3">
      <c r="BA1964" s="169" t="e">
        <f>VLOOKUP(D1964,#REF!, 2,FALSE)</f>
        <v>#REF!</v>
      </c>
      <c r="BO1964" s="118" t="s">
        <v>5514</v>
      </c>
      <c r="BP1964" s="118" t="s">
        <v>3197</v>
      </c>
      <c r="BQ1964" s="118" t="s">
        <v>1057</v>
      </c>
      <c r="BW1964" s="118" t="s">
        <v>5514</v>
      </c>
      <c r="BX1964" s="118" t="s">
        <v>3197</v>
      </c>
      <c r="BY1964" s="118" t="s">
        <v>1057</v>
      </c>
    </row>
    <row r="1965" spans="53:77" x14ac:dyDescent="0.3">
      <c r="BA1965" s="169" t="e">
        <f>VLOOKUP(D1965,#REF!, 2,FALSE)</f>
        <v>#REF!</v>
      </c>
      <c r="BO1965" s="118" t="s">
        <v>5515</v>
      </c>
      <c r="BP1965" s="118" t="s">
        <v>3197</v>
      </c>
      <c r="BQ1965" s="118" t="s">
        <v>1428</v>
      </c>
      <c r="BW1965" s="118" t="s">
        <v>5515</v>
      </c>
      <c r="BX1965" s="118" t="s">
        <v>3197</v>
      </c>
      <c r="BY1965" s="118" t="s">
        <v>1428</v>
      </c>
    </row>
    <row r="1966" spans="53:77" x14ac:dyDescent="0.3">
      <c r="BA1966" s="169" t="e">
        <f>VLOOKUP(D1966,#REF!, 2,FALSE)</f>
        <v>#REF!</v>
      </c>
      <c r="BO1966" s="118" t="s">
        <v>5516</v>
      </c>
      <c r="BP1966" s="118" t="s">
        <v>1342</v>
      </c>
      <c r="BQ1966" s="118" t="s">
        <v>5517</v>
      </c>
      <c r="BW1966" s="118" t="s">
        <v>5516</v>
      </c>
      <c r="BX1966" s="118" t="s">
        <v>1342</v>
      </c>
      <c r="BY1966" s="118" t="s">
        <v>5517</v>
      </c>
    </row>
    <row r="1967" spans="53:77" x14ac:dyDescent="0.3">
      <c r="BA1967" s="169" t="e">
        <f>VLOOKUP(D1967,#REF!, 2,FALSE)</f>
        <v>#REF!</v>
      </c>
      <c r="BO1967" s="118" t="s">
        <v>5518</v>
      </c>
      <c r="BP1967" s="118" t="s">
        <v>3197</v>
      </c>
      <c r="BQ1967" s="118" t="s">
        <v>5519</v>
      </c>
      <c r="BW1967" s="118" t="s">
        <v>5518</v>
      </c>
      <c r="BX1967" s="118" t="s">
        <v>3197</v>
      </c>
      <c r="BY1967" s="118" t="s">
        <v>5519</v>
      </c>
    </row>
    <row r="1968" spans="53:77" x14ac:dyDescent="0.3">
      <c r="BA1968" s="169" t="e">
        <f>VLOOKUP(D1968,#REF!, 2,FALSE)</f>
        <v>#REF!</v>
      </c>
      <c r="BO1968" s="118" t="s">
        <v>5520</v>
      </c>
      <c r="BP1968" s="118" t="s">
        <v>3197</v>
      </c>
      <c r="BQ1968" s="118" t="s">
        <v>1072</v>
      </c>
      <c r="BW1968" s="118" t="s">
        <v>5520</v>
      </c>
      <c r="BX1968" s="118" t="s">
        <v>3197</v>
      </c>
      <c r="BY1968" s="118" t="s">
        <v>1072</v>
      </c>
    </row>
    <row r="1969" spans="53:77" x14ac:dyDescent="0.3">
      <c r="BA1969" s="169" t="e">
        <f>VLOOKUP(D1969,#REF!, 2,FALSE)</f>
        <v>#REF!</v>
      </c>
      <c r="BO1969" s="118" t="s">
        <v>5521</v>
      </c>
      <c r="BP1969" s="118" t="s">
        <v>3197</v>
      </c>
      <c r="BQ1969" s="118" t="s">
        <v>770</v>
      </c>
      <c r="BW1969" s="118" t="s">
        <v>5521</v>
      </c>
      <c r="BX1969" s="118" t="s">
        <v>3197</v>
      </c>
      <c r="BY1969" s="118" t="s">
        <v>770</v>
      </c>
    </row>
    <row r="1970" spans="53:77" x14ac:dyDescent="0.3">
      <c r="BA1970" s="169" t="e">
        <f>VLOOKUP(D1970,#REF!, 2,FALSE)</f>
        <v>#REF!</v>
      </c>
      <c r="BO1970" s="118" t="s">
        <v>5522</v>
      </c>
      <c r="BP1970" s="118" t="s">
        <v>1342</v>
      </c>
      <c r="BQ1970" s="118" t="s">
        <v>5523</v>
      </c>
      <c r="BW1970" s="118" t="s">
        <v>5522</v>
      </c>
      <c r="BX1970" s="118" t="s">
        <v>1342</v>
      </c>
      <c r="BY1970" s="118" t="s">
        <v>5523</v>
      </c>
    </row>
    <row r="1971" spans="53:77" x14ac:dyDescent="0.3">
      <c r="BA1971" s="169" t="e">
        <f>VLOOKUP(D1971,#REF!, 2,FALSE)</f>
        <v>#REF!</v>
      </c>
      <c r="BO1971" s="118" t="s">
        <v>5524</v>
      </c>
      <c r="BP1971" s="118" t="s">
        <v>1342</v>
      </c>
      <c r="BQ1971" s="118" t="s">
        <v>1790</v>
      </c>
      <c r="BW1971" s="118" t="s">
        <v>5524</v>
      </c>
      <c r="BX1971" s="118" t="s">
        <v>1342</v>
      </c>
      <c r="BY1971" s="118" t="s">
        <v>1790</v>
      </c>
    </row>
    <row r="1972" spans="53:77" x14ac:dyDescent="0.3">
      <c r="BA1972" s="169" t="e">
        <f>VLOOKUP(D1972,#REF!, 2,FALSE)</f>
        <v>#REF!</v>
      </c>
      <c r="BO1972" s="118" t="s">
        <v>5525</v>
      </c>
      <c r="BP1972" s="118" t="s">
        <v>1342</v>
      </c>
      <c r="BQ1972" s="118" t="s">
        <v>5526</v>
      </c>
      <c r="BW1972" s="118" t="s">
        <v>5525</v>
      </c>
      <c r="BX1972" s="118" t="s">
        <v>1342</v>
      </c>
      <c r="BY1972" s="118" t="s">
        <v>5526</v>
      </c>
    </row>
    <row r="1973" spans="53:77" x14ac:dyDescent="0.3">
      <c r="BA1973" s="169" t="e">
        <f>VLOOKUP(D1973,#REF!, 2,FALSE)</f>
        <v>#REF!</v>
      </c>
      <c r="BO1973" s="118" t="s">
        <v>5527</v>
      </c>
      <c r="BP1973" s="118" t="s">
        <v>2979</v>
      </c>
      <c r="BQ1973" s="118" t="s">
        <v>2983</v>
      </c>
      <c r="BW1973" s="118" t="s">
        <v>5527</v>
      </c>
      <c r="BX1973" s="118" t="s">
        <v>2979</v>
      </c>
      <c r="BY1973" s="118" t="s">
        <v>2983</v>
      </c>
    </row>
    <row r="1974" spans="53:77" x14ac:dyDescent="0.3">
      <c r="BA1974" s="169" t="e">
        <f>VLOOKUP(D1974,#REF!, 2,FALSE)</f>
        <v>#REF!</v>
      </c>
      <c r="BO1974" s="118" t="s">
        <v>5528</v>
      </c>
      <c r="BP1974" s="118" t="s">
        <v>3026</v>
      </c>
      <c r="BQ1974" s="118" t="s">
        <v>5529</v>
      </c>
      <c r="BW1974" s="118" t="s">
        <v>5528</v>
      </c>
      <c r="BX1974" s="118" t="s">
        <v>3026</v>
      </c>
      <c r="BY1974" s="118" t="s">
        <v>5529</v>
      </c>
    </row>
    <row r="1975" spans="53:77" x14ac:dyDescent="0.3">
      <c r="BA1975" s="169" t="e">
        <f>VLOOKUP(D1975,#REF!, 2,FALSE)</f>
        <v>#REF!</v>
      </c>
      <c r="BO1975" s="118" t="s">
        <v>5530</v>
      </c>
      <c r="BP1975" s="118" t="s">
        <v>3026</v>
      </c>
      <c r="BQ1975" s="118" t="s">
        <v>5531</v>
      </c>
      <c r="BW1975" s="118" t="s">
        <v>5530</v>
      </c>
      <c r="BX1975" s="118" t="s">
        <v>3026</v>
      </c>
      <c r="BY1975" s="118" t="s">
        <v>5531</v>
      </c>
    </row>
    <row r="1976" spans="53:77" x14ac:dyDescent="0.3">
      <c r="BA1976" s="169" t="e">
        <f>VLOOKUP(D1976,#REF!, 2,FALSE)</f>
        <v>#REF!</v>
      </c>
      <c r="BO1976" s="118" t="s">
        <v>5532</v>
      </c>
      <c r="BP1976" s="118" t="s">
        <v>2983</v>
      </c>
      <c r="BQ1976" s="118" t="s">
        <v>2983</v>
      </c>
      <c r="BW1976" s="118" t="s">
        <v>5532</v>
      </c>
      <c r="BX1976" s="118" t="s">
        <v>2983</v>
      </c>
      <c r="BY1976" s="118" t="s">
        <v>2983</v>
      </c>
    </row>
    <row r="1977" spans="53:77" x14ac:dyDescent="0.3">
      <c r="BA1977" s="169" t="e">
        <f>VLOOKUP(D1977,#REF!, 2,FALSE)</f>
        <v>#REF!</v>
      </c>
      <c r="BO1977" s="118" t="s">
        <v>5534</v>
      </c>
      <c r="BP1977" s="118" t="s">
        <v>3085</v>
      </c>
      <c r="BQ1977" s="118" t="s">
        <v>5535</v>
      </c>
      <c r="BW1977" s="118" t="s">
        <v>5534</v>
      </c>
      <c r="BX1977" s="118" t="s">
        <v>3085</v>
      </c>
      <c r="BY1977" s="118" t="s">
        <v>5535</v>
      </c>
    </row>
    <row r="1978" spans="53:77" x14ac:dyDescent="0.3">
      <c r="BA1978" s="169" t="e">
        <f>VLOOKUP(D1978,#REF!, 2,FALSE)</f>
        <v>#REF!</v>
      </c>
      <c r="BO1978" s="118" t="s">
        <v>5536</v>
      </c>
      <c r="BP1978" s="118" t="s">
        <v>625</v>
      </c>
      <c r="BQ1978" s="118" t="s">
        <v>770</v>
      </c>
      <c r="BW1978" s="118" t="s">
        <v>5536</v>
      </c>
      <c r="BX1978" s="118" t="s">
        <v>625</v>
      </c>
      <c r="BY1978" s="118" t="s">
        <v>770</v>
      </c>
    </row>
    <row r="1979" spans="53:77" x14ac:dyDescent="0.3">
      <c r="BA1979" s="169" t="e">
        <f>VLOOKUP(D1979,#REF!, 2,FALSE)</f>
        <v>#REF!</v>
      </c>
      <c r="BO1979" s="118" t="s">
        <v>1073</v>
      </c>
      <c r="BP1979" s="118" t="s">
        <v>2983</v>
      </c>
      <c r="BQ1979" s="118" t="s">
        <v>5537</v>
      </c>
      <c r="BW1979" s="118" t="s">
        <v>1073</v>
      </c>
      <c r="BX1979" s="118" t="s">
        <v>2983</v>
      </c>
      <c r="BY1979" s="118" t="s">
        <v>5537</v>
      </c>
    </row>
    <row r="1980" spans="53:77" x14ac:dyDescent="0.3">
      <c r="BA1980" s="169" t="e">
        <f>VLOOKUP(D1980,#REF!, 2,FALSE)</f>
        <v>#REF!</v>
      </c>
      <c r="BO1980" s="118" t="s">
        <v>5538</v>
      </c>
      <c r="BP1980" s="118" t="s">
        <v>621</v>
      </c>
      <c r="BQ1980" s="118" t="s">
        <v>4390</v>
      </c>
      <c r="BW1980" s="118" t="s">
        <v>5538</v>
      </c>
      <c r="BX1980" s="118" t="s">
        <v>621</v>
      </c>
      <c r="BY1980" s="118" t="s">
        <v>4390</v>
      </c>
    </row>
    <row r="1981" spans="53:77" x14ac:dyDescent="0.3">
      <c r="BA1981" s="169" t="e">
        <f>VLOOKUP(D1981,#REF!, 2,FALSE)</f>
        <v>#REF!</v>
      </c>
      <c r="BO1981" s="118" t="s">
        <v>5540</v>
      </c>
      <c r="BP1981" s="118" t="s">
        <v>16975</v>
      </c>
      <c r="BQ1981" s="118" t="s">
        <v>5541</v>
      </c>
      <c r="BW1981" s="118" t="s">
        <v>5540</v>
      </c>
      <c r="BX1981" s="118" t="s">
        <v>16975</v>
      </c>
      <c r="BY1981" s="118" t="s">
        <v>5541</v>
      </c>
    </row>
    <row r="1982" spans="53:77" x14ac:dyDescent="0.3">
      <c r="BA1982" s="169" t="e">
        <f>VLOOKUP(D1982,#REF!, 2,FALSE)</f>
        <v>#REF!</v>
      </c>
      <c r="BO1982" s="118" t="s">
        <v>5542</v>
      </c>
      <c r="BP1982" s="118" t="s">
        <v>3197</v>
      </c>
      <c r="BQ1982" s="118" t="s">
        <v>5543</v>
      </c>
      <c r="BW1982" s="118" t="s">
        <v>5542</v>
      </c>
      <c r="BX1982" s="118" t="s">
        <v>3197</v>
      </c>
      <c r="BY1982" s="118" t="s">
        <v>5543</v>
      </c>
    </row>
    <row r="1983" spans="53:77" x14ac:dyDescent="0.3">
      <c r="BA1983" s="169" t="e">
        <f>VLOOKUP(D1983,#REF!, 2,FALSE)</f>
        <v>#REF!</v>
      </c>
      <c r="BO1983" s="118" t="s">
        <v>5544</v>
      </c>
      <c r="BP1983" s="118" t="s">
        <v>862</v>
      </c>
      <c r="BQ1983" s="118" t="s">
        <v>5545</v>
      </c>
      <c r="BW1983" s="118" t="s">
        <v>5544</v>
      </c>
      <c r="BX1983" s="118" t="s">
        <v>862</v>
      </c>
      <c r="BY1983" s="118" t="s">
        <v>5545</v>
      </c>
    </row>
    <row r="1984" spans="53:77" x14ac:dyDescent="0.3">
      <c r="BA1984" s="169" t="e">
        <f>VLOOKUP(D1984,#REF!, 2,FALSE)</f>
        <v>#REF!</v>
      </c>
      <c r="BO1984" s="118" t="s">
        <v>5546</v>
      </c>
      <c r="BP1984" s="118" t="s">
        <v>2983</v>
      </c>
      <c r="BQ1984" s="118" t="s">
        <v>5547</v>
      </c>
      <c r="BW1984" s="118" t="s">
        <v>5546</v>
      </c>
      <c r="BX1984" s="118" t="s">
        <v>2983</v>
      </c>
      <c r="BY1984" s="118" t="s">
        <v>5547</v>
      </c>
    </row>
    <row r="1985" spans="53:77" x14ac:dyDescent="0.3">
      <c r="BA1985" s="169" t="e">
        <f>VLOOKUP(D1985,#REF!, 2,FALSE)</f>
        <v>#REF!</v>
      </c>
      <c r="BO1985" s="118" t="s">
        <v>5548</v>
      </c>
      <c r="BP1985" s="118" t="s">
        <v>3000</v>
      </c>
      <c r="BQ1985" s="118" t="s">
        <v>5550</v>
      </c>
      <c r="BW1985" s="118" t="s">
        <v>5548</v>
      </c>
      <c r="BX1985" s="118" t="s">
        <v>3000</v>
      </c>
      <c r="BY1985" s="118" t="s">
        <v>5550</v>
      </c>
    </row>
    <row r="1986" spans="53:77" x14ac:dyDescent="0.3">
      <c r="BA1986" s="169" t="e">
        <f>VLOOKUP(D1986,#REF!, 2,FALSE)</f>
        <v>#REF!</v>
      </c>
      <c r="BO1986" s="118" t="s">
        <v>5551</v>
      </c>
      <c r="BP1986" s="118" t="s">
        <v>3000</v>
      </c>
      <c r="BQ1986" s="118" t="s">
        <v>2983</v>
      </c>
      <c r="BW1986" s="118" t="s">
        <v>5551</v>
      </c>
      <c r="BX1986" s="118" t="s">
        <v>3000</v>
      </c>
      <c r="BY1986" s="118" t="s">
        <v>2983</v>
      </c>
    </row>
    <row r="1987" spans="53:77" x14ac:dyDescent="0.3">
      <c r="BA1987" s="169" t="e">
        <f>VLOOKUP(D1987,#REF!, 2,FALSE)</f>
        <v>#REF!</v>
      </c>
      <c r="BO1987" s="118" t="s">
        <v>5552</v>
      </c>
      <c r="BP1987" s="118" t="s">
        <v>16975</v>
      </c>
      <c r="BQ1987" s="118" t="s">
        <v>5553</v>
      </c>
      <c r="BW1987" s="118" t="s">
        <v>5552</v>
      </c>
      <c r="BX1987" s="118" t="s">
        <v>16975</v>
      </c>
      <c r="BY1987" s="118" t="s">
        <v>5553</v>
      </c>
    </row>
    <row r="1988" spans="53:77" x14ac:dyDescent="0.3">
      <c r="BA1988" s="169" t="e">
        <f>VLOOKUP(D1988,#REF!, 2,FALSE)</f>
        <v>#REF!</v>
      </c>
      <c r="BO1988" s="118" t="s">
        <v>5554</v>
      </c>
      <c r="BP1988" s="118" t="s">
        <v>3243</v>
      </c>
      <c r="BQ1988" s="118" t="s">
        <v>5555</v>
      </c>
      <c r="BW1988" s="118" t="s">
        <v>5554</v>
      </c>
      <c r="BX1988" s="118" t="s">
        <v>3243</v>
      </c>
      <c r="BY1988" s="118" t="s">
        <v>5555</v>
      </c>
    </row>
    <row r="1989" spans="53:77" x14ac:dyDescent="0.3">
      <c r="BA1989" s="169" t="e">
        <f>VLOOKUP(D1989,#REF!, 2,FALSE)</f>
        <v>#REF!</v>
      </c>
      <c r="BO1989" s="118" t="s">
        <v>88</v>
      </c>
      <c r="BP1989" s="118" t="s">
        <v>3197</v>
      </c>
      <c r="BQ1989" s="118" t="s">
        <v>1082</v>
      </c>
      <c r="BW1989" s="118" t="s">
        <v>88</v>
      </c>
      <c r="BX1989" s="118" t="s">
        <v>3197</v>
      </c>
      <c r="BY1989" s="118" t="s">
        <v>1082</v>
      </c>
    </row>
    <row r="1990" spans="53:77" x14ac:dyDescent="0.3">
      <c r="BA1990" s="169" t="e">
        <f>VLOOKUP(D1990,#REF!, 2,FALSE)</f>
        <v>#REF!</v>
      </c>
      <c r="BO1990" s="118" t="s">
        <v>5557</v>
      </c>
      <c r="BP1990" s="118" t="s">
        <v>3081</v>
      </c>
      <c r="BQ1990" s="118" t="s">
        <v>3610</v>
      </c>
      <c r="BW1990" s="118" t="s">
        <v>5557</v>
      </c>
      <c r="BX1990" s="118" t="s">
        <v>3081</v>
      </c>
      <c r="BY1990" s="118" t="s">
        <v>3610</v>
      </c>
    </row>
    <row r="1991" spans="53:77" x14ac:dyDescent="0.3">
      <c r="BA1991" s="169" t="e">
        <f>VLOOKUP(D1991,#REF!, 2,FALSE)</f>
        <v>#REF!</v>
      </c>
      <c r="BO1991" s="118" t="s">
        <v>5558</v>
      </c>
      <c r="BP1991" s="118" t="s">
        <v>3003</v>
      </c>
      <c r="BQ1991" s="118" t="s">
        <v>5559</v>
      </c>
      <c r="BW1991" s="118" t="s">
        <v>5558</v>
      </c>
      <c r="BX1991" s="118" t="s">
        <v>3003</v>
      </c>
      <c r="BY1991" s="118" t="s">
        <v>5559</v>
      </c>
    </row>
    <row r="1992" spans="53:77" x14ac:dyDescent="0.3">
      <c r="BA1992" s="169" t="e">
        <f>VLOOKUP(D1992,#REF!, 2,FALSE)</f>
        <v>#REF!</v>
      </c>
      <c r="BO1992" s="118" t="s">
        <v>5560</v>
      </c>
      <c r="BP1992" s="118" t="s">
        <v>3043</v>
      </c>
      <c r="BQ1992" s="118" t="s">
        <v>5561</v>
      </c>
      <c r="BW1992" s="118" t="s">
        <v>5560</v>
      </c>
      <c r="BX1992" s="118" t="s">
        <v>3043</v>
      </c>
      <c r="BY1992" s="118" t="s">
        <v>5561</v>
      </c>
    </row>
    <row r="1993" spans="53:77" x14ac:dyDescent="0.3">
      <c r="BA1993" s="169" t="e">
        <f>VLOOKUP(D1993,#REF!, 2,FALSE)</f>
        <v>#REF!</v>
      </c>
      <c r="BO1993" s="118" t="s">
        <v>5562</v>
      </c>
      <c r="BP1993" s="118" t="s">
        <v>3197</v>
      </c>
      <c r="BQ1993" s="118" t="s">
        <v>3262</v>
      </c>
      <c r="BW1993" s="118" t="s">
        <v>5562</v>
      </c>
      <c r="BX1993" s="118" t="s">
        <v>3197</v>
      </c>
      <c r="BY1993" s="118" t="s">
        <v>3262</v>
      </c>
    </row>
    <row r="1994" spans="53:77" x14ac:dyDescent="0.3">
      <c r="BA1994" s="169" t="e">
        <f>VLOOKUP(D1994,#REF!, 2,FALSE)</f>
        <v>#REF!</v>
      </c>
      <c r="BO1994" s="118" t="s">
        <v>5563</v>
      </c>
      <c r="BP1994" s="118" t="s">
        <v>3197</v>
      </c>
      <c r="BQ1994" s="118" t="s">
        <v>1854</v>
      </c>
      <c r="BW1994" s="118" t="s">
        <v>5563</v>
      </c>
      <c r="BX1994" s="118" t="s">
        <v>3197</v>
      </c>
      <c r="BY1994" s="118" t="s">
        <v>1854</v>
      </c>
    </row>
    <row r="1995" spans="53:77" x14ac:dyDescent="0.3">
      <c r="BA1995" s="169" t="e">
        <f>VLOOKUP(D1995,#REF!, 2,FALSE)</f>
        <v>#REF!</v>
      </c>
      <c r="BO1995" s="118" t="s">
        <v>5564</v>
      </c>
      <c r="BP1995" s="118" t="s">
        <v>3197</v>
      </c>
      <c r="BQ1995" s="118" t="s">
        <v>5565</v>
      </c>
      <c r="BW1995" s="118" t="s">
        <v>5564</v>
      </c>
      <c r="BX1995" s="118" t="s">
        <v>3197</v>
      </c>
      <c r="BY1995" s="118" t="s">
        <v>5565</v>
      </c>
    </row>
    <row r="1996" spans="53:77" x14ac:dyDescent="0.3">
      <c r="BA1996" s="169" t="e">
        <f>VLOOKUP(D1996,#REF!, 2,FALSE)</f>
        <v>#REF!</v>
      </c>
      <c r="BO1996" s="118" t="s">
        <v>5567</v>
      </c>
      <c r="BP1996" s="118" t="s">
        <v>2983</v>
      </c>
      <c r="BQ1996" s="118" t="s">
        <v>2983</v>
      </c>
      <c r="BW1996" s="118" t="s">
        <v>5567</v>
      </c>
      <c r="BX1996" s="118" t="s">
        <v>2983</v>
      </c>
      <c r="BY1996" s="118" t="s">
        <v>2983</v>
      </c>
    </row>
    <row r="1997" spans="53:77" x14ac:dyDescent="0.3">
      <c r="BA1997" s="169" t="e">
        <f>VLOOKUP(D1997,#REF!, 2,FALSE)</f>
        <v>#REF!</v>
      </c>
      <c r="BO1997" s="118" t="s">
        <v>5568</v>
      </c>
      <c r="BP1997" s="118" t="s">
        <v>3081</v>
      </c>
      <c r="BQ1997" s="118" t="s">
        <v>5569</v>
      </c>
      <c r="BW1997" s="118" t="s">
        <v>5568</v>
      </c>
      <c r="BX1997" s="118" t="s">
        <v>3081</v>
      </c>
      <c r="BY1997" s="118" t="s">
        <v>5569</v>
      </c>
    </row>
    <row r="1998" spans="53:77" x14ac:dyDescent="0.3">
      <c r="BA1998" s="169" t="e">
        <f>VLOOKUP(D1998,#REF!, 2,FALSE)</f>
        <v>#REF!</v>
      </c>
      <c r="BO1998" s="118" t="s">
        <v>5570</v>
      </c>
      <c r="BP1998" s="118" t="s">
        <v>2983</v>
      </c>
      <c r="BQ1998" s="118" t="s">
        <v>2983</v>
      </c>
      <c r="BW1998" s="118" t="s">
        <v>5570</v>
      </c>
      <c r="BX1998" s="118" t="s">
        <v>2983</v>
      </c>
      <c r="BY1998" s="118" t="s">
        <v>2983</v>
      </c>
    </row>
    <row r="1999" spans="53:77" x14ac:dyDescent="0.3">
      <c r="BA1999" s="169" t="e">
        <f>VLOOKUP(D1999,#REF!, 2,FALSE)</f>
        <v>#REF!</v>
      </c>
      <c r="BO1999" s="118" t="s">
        <v>5571</v>
      </c>
      <c r="BP1999" s="118" t="s">
        <v>3000</v>
      </c>
      <c r="BQ1999" s="118" t="s">
        <v>2983</v>
      </c>
      <c r="BW1999" s="118" t="s">
        <v>5571</v>
      </c>
      <c r="BX1999" s="118" t="s">
        <v>3000</v>
      </c>
      <c r="BY1999" s="118" t="s">
        <v>2983</v>
      </c>
    </row>
    <row r="2000" spans="53:77" x14ac:dyDescent="0.3">
      <c r="BA2000" s="169" t="e">
        <f>VLOOKUP(D2000,#REF!, 2,FALSE)</f>
        <v>#REF!</v>
      </c>
      <c r="BO2000" s="118" t="s">
        <v>5572</v>
      </c>
      <c r="BP2000" s="118" t="s">
        <v>16975</v>
      </c>
      <c r="BQ2000" s="118" t="s">
        <v>920</v>
      </c>
      <c r="BW2000" s="118" t="s">
        <v>5572</v>
      </c>
      <c r="BX2000" s="118" t="s">
        <v>16975</v>
      </c>
      <c r="BY2000" s="118" t="s">
        <v>920</v>
      </c>
    </row>
    <row r="2001" spans="53:77" x14ac:dyDescent="0.3">
      <c r="BA2001" s="169" t="e">
        <f>VLOOKUP(D2001,#REF!, 2,FALSE)</f>
        <v>#REF!</v>
      </c>
      <c r="BO2001" s="118" t="s">
        <v>5573</v>
      </c>
      <c r="BP2001" s="118" t="s">
        <v>3243</v>
      </c>
      <c r="BQ2001" s="118" t="s">
        <v>2983</v>
      </c>
      <c r="BW2001" s="118" t="s">
        <v>5573</v>
      </c>
      <c r="BX2001" s="118" t="s">
        <v>3243</v>
      </c>
      <c r="BY2001" s="118" t="s">
        <v>2983</v>
      </c>
    </row>
    <row r="2002" spans="53:77" x14ac:dyDescent="0.3">
      <c r="BA2002" s="169" t="e">
        <f>VLOOKUP(D2002,#REF!, 2,FALSE)</f>
        <v>#REF!</v>
      </c>
      <c r="BO2002" s="118" t="s">
        <v>5574</v>
      </c>
      <c r="BP2002" s="118" t="s">
        <v>16975</v>
      </c>
      <c r="BQ2002" s="118" t="s">
        <v>2993</v>
      </c>
      <c r="BW2002" s="118" t="s">
        <v>5574</v>
      </c>
      <c r="BX2002" s="118" t="s">
        <v>16975</v>
      </c>
      <c r="BY2002" s="118" t="s">
        <v>2993</v>
      </c>
    </row>
    <row r="2003" spans="53:77" x14ac:dyDescent="0.3">
      <c r="BA2003" s="169" t="e">
        <f>VLOOKUP(D2003,#REF!, 2,FALSE)</f>
        <v>#REF!</v>
      </c>
      <c r="BO2003" s="118" t="s">
        <v>1074</v>
      </c>
      <c r="BP2003" s="118" t="s">
        <v>621</v>
      </c>
      <c r="BQ2003" s="118" t="s">
        <v>2093</v>
      </c>
      <c r="BW2003" s="118" t="s">
        <v>1074</v>
      </c>
      <c r="BX2003" s="118" t="s">
        <v>621</v>
      </c>
      <c r="BY2003" s="118" t="s">
        <v>2093</v>
      </c>
    </row>
    <row r="2004" spans="53:77" x14ac:dyDescent="0.3">
      <c r="BA2004" s="169" t="e">
        <f>VLOOKUP(D2004,#REF!, 2,FALSE)</f>
        <v>#REF!</v>
      </c>
      <c r="BO2004" s="118" t="s">
        <v>5575</v>
      </c>
      <c r="BP2004" s="118" t="s">
        <v>1272</v>
      </c>
      <c r="BQ2004" s="118" t="s">
        <v>5576</v>
      </c>
      <c r="BW2004" s="118" t="s">
        <v>5575</v>
      </c>
      <c r="BX2004" s="118" t="s">
        <v>1272</v>
      </c>
      <c r="BY2004" s="118" t="s">
        <v>5576</v>
      </c>
    </row>
    <row r="2005" spans="53:77" x14ac:dyDescent="0.3">
      <c r="BA2005" s="169" t="e">
        <f>VLOOKUP(D2005,#REF!, 2,FALSE)</f>
        <v>#REF!</v>
      </c>
      <c r="BO2005" s="118" t="s">
        <v>5577</v>
      </c>
      <c r="BP2005" s="118" t="s">
        <v>849</v>
      </c>
      <c r="BQ2005" s="118" t="s">
        <v>770</v>
      </c>
      <c r="BW2005" s="118" t="s">
        <v>5577</v>
      </c>
      <c r="BX2005" s="118" t="s">
        <v>849</v>
      </c>
      <c r="BY2005" s="118" t="s">
        <v>770</v>
      </c>
    </row>
    <row r="2006" spans="53:77" x14ac:dyDescent="0.3">
      <c r="BA2006" s="169" t="e">
        <f>VLOOKUP(D2006,#REF!, 2,FALSE)</f>
        <v>#REF!</v>
      </c>
      <c r="BO2006" s="118" t="s">
        <v>5578</v>
      </c>
      <c r="BP2006" s="118" t="s">
        <v>3000</v>
      </c>
      <c r="BQ2006" s="118" t="s">
        <v>3013</v>
      </c>
      <c r="BW2006" s="118" t="s">
        <v>5578</v>
      </c>
      <c r="BX2006" s="118" t="s">
        <v>3000</v>
      </c>
      <c r="BY2006" s="118" t="s">
        <v>3013</v>
      </c>
    </row>
    <row r="2007" spans="53:77" x14ac:dyDescent="0.3">
      <c r="BA2007" s="169" t="e">
        <f>VLOOKUP(D2007,#REF!, 2,FALSE)</f>
        <v>#REF!</v>
      </c>
      <c r="BO2007" s="118" t="s">
        <v>5580</v>
      </c>
      <c r="BP2007" s="118" t="s">
        <v>16975</v>
      </c>
      <c r="BQ2007" s="118" t="s">
        <v>5581</v>
      </c>
      <c r="BW2007" s="118" t="s">
        <v>5580</v>
      </c>
      <c r="BX2007" s="118" t="s">
        <v>16975</v>
      </c>
      <c r="BY2007" s="118" t="s">
        <v>5581</v>
      </c>
    </row>
    <row r="2008" spans="53:77" x14ac:dyDescent="0.3">
      <c r="BA2008" s="169" t="e">
        <f>VLOOKUP(D2008,#REF!, 2,FALSE)</f>
        <v>#REF!</v>
      </c>
      <c r="BO2008" s="118" t="s">
        <v>1075</v>
      </c>
      <c r="BP2008" s="118" t="s">
        <v>849</v>
      </c>
      <c r="BQ2008" s="118" t="s">
        <v>5582</v>
      </c>
      <c r="BW2008" s="118" t="s">
        <v>1075</v>
      </c>
      <c r="BX2008" s="118" t="s">
        <v>849</v>
      </c>
      <c r="BY2008" s="118" t="s">
        <v>5582</v>
      </c>
    </row>
    <row r="2009" spans="53:77" x14ac:dyDescent="0.3">
      <c r="BA2009" s="169" t="e">
        <f>VLOOKUP(D2009,#REF!, 2,FALSE)</f>
        <v>#REF!</v>
      </c>
      <c r="BO2009" s="118" t="s">
        <v>5583</v>
      </c>
      <c r="BP2009" s="118" t="s">
        <v>3003</v>
      </c>
      <c r="BQ2009" s="118" t="s">
        <v>5263</v>
      </c>
      <c r="BW2009" s="118" t="s">
        <v>5583</v>
      </c>
      <c r="BX2009" s="118" t="s">
        <v>3003</v>
      </c>
      <c r="BY2009" s="118" t="s">
        <v>5263</v>
      </c>
    </row>
    <row r="2010" spans="53:77" x14ac:dyDescent="0.3">
      <c r="BA2010" s="169" t="e">
        <f>VLOOKUP(D2010,#REF!, 2,FALSE)</f>
        <v>#REF!</v>
      </c>
      <c r="BO2010" s="118" t="s">
        <v>5584</v>
      </c>
      <c r="BP2010" s="118" t="s">
        <v>3197</v>
      </c>
      <c r="BQ2010" s="118" t="s">
        <v>3542</v>
      </c>
      <c r="BW2010" s="118" t="s">
        <v>5584</v>
      </c>
      <c r="BX2010" s="118" t="s">
        <v>3197</v>
      </c>
      <c r="BY2010" s="118" t="s">
        <v>3542</v>
      </c>
    </row>
    <row r="2011" spans="53:77" x14ac:dyDescent="0.3">
      <c r="BA2011" s="169" t="e">
        <f>VLOOKUP(D2011,#REF!, 2,FALSE)</f>
        <v>#REF!</v>
      </c>
      <c r="BO2011" s="118" t="s">
        <v>5585</v>
      </c>
      <c r="BP2011" s="118" t="s">
        <v>3085</v>
      </c>
      <c r="BQ2011" s="118" t="s">
        <v>2983</v>
      </c>
      <c r="BW2011" s="118" t="s">
        <v>5585</v>
      </c>
      <c r="BX2011" s="118" t="s">
        <v>3085</v>
      </c>
      <c r="BY2011" s="118" t="s">
        <v>2983</v>
      </c>
    </row>
    <row r="2012" spans="53:77" x14ac:dyDescent="0.3">
      <c r="BA2012" s="169" t="e">
        <f>VLOOKUP(D2012,#REF!, 2,FALSE)</f>
        <v>#REF!</v>
      </c>
      <c r="BO2012" s="118" t="s">
        <v>5586</v>
      </c>
      <c r="BP2012" s="118" t="s">
        <v>2983</v>
      </c>
      <c r="BQ2012" s="118" t="s">
        <v>2983</v>
      </c>
      <c r="BW2012" s="118" t="s">
        <v>5586</v>
      </c>
      <c r="BX2012" s="118" t="s">
        <v>2983</v>
      </c>
      <c r="BY2012" s="118" t="s">
        <v>2983</v>
      </c>
    </row>
    <row r="2013" spans="53:77" x14ac:dyDescent="0.3">
      <c r="BA2013" s="169" t="e">
        <f>VLOOKUP(D2013,#REF!, 2,FALSE)</f>
        <v>#REF!</v>
      </c>
      <c r="BO2013" s="118" t="s">
        <v>5587</v>
      </c>
      <c r="BP2013" s="118" t="s">
        <v>667</v>
      </c>
      <c r="BQ2013" s="118" t="s">
        <v>1417</v>
      </c>
      <c r="BW2013" s="118" t="s">
        <v>5587</v>
      </c>
      <c r="BX2013" s="118" t="s">
        <v>667</v>
      </c>
      <c r="BY2013" s="118" t="s">
        <v>1417</v>
      </c>
    </row>
    <row r="2014" spans="53:77" x14ac:dyDescent="0.3">
      <c r="BA2014" s="169" t="e">
        <f>VLOOKUP(D2014,#REF!, 2,FALSE)</f>
        <v>#REF!</v>
      </c>
      <c r="BO2014" s="118" t="s">
        <v>5589</v>
      </c>
      <c r="BP2014" s="118" t="s">
        <v>1342</v>
      </c>
      <c r="BQ2014" s="118" t="s">
        <v>5590</v>
      </c>
      <c r="BW2014" s="118" t="s">
        <v>5589</v>
      </c>
      <c r="BX2014" s="118" t="s">
        <v>1342</v>
      </c>
      <c r="BY2014" s="118" t="s">
        <v>5590</v>
      </c>
    </row>
    <row r="2015" spans="53:77" x14ac:dyDescent="0.3">
      <c r="BA2015" s="169" t="e">
        <f>VLOOKUP(D2015,#REF!, 2,FALSE)</f>
        <v>#REF!</v>
      </c>
      <c r="BO2015" s="118" t="s">
        <v>5591</v>
      </c>
      <c r="BP2015" s="118" t="s">
        <v>16978</v>
      </c>
      <c r="BQ2015" s="118" t="s">
        <v>5592</v>
      </c>
      <c r="BW2015" s="118" t="s">
        <v>5591</v>
      </c>
      <c r="BX2015" s="118" t="s">
        <v>16978</v>
      </c>
      <c r="BY2015" s="118" t="s">
        <v>5592</v>
      </c>
    </row>
    <row r="2016" spans="53:77" x14ac:dyDescent="0.3">
      <c r="BA2016" s="169" t="e">
        <f>VLOOKUP(D2016,#REF!, 2,FALSE)</f>
        <v>#REF!</v>
      </c>
      <c r="BO2016" s="118" t="s">
        <v>5594</v>
      </c>
      <c r="BP2016" s="118" t="s">
        <v>2979</v>
      </c>
      <c r="BQ2016" s="118" t="s">
        <v>5595</v>
      </c>
      <c r="BW2016" s="118" t="s">
        <v>5594</v>
      </c>
      <c r="BX2016" s="118" t="s">
        <v>2979</v>
      </c>
      <c r="BY2016" s="118" t="s">
        <v>5595</v>
      </c>
    </row>
    <row r="2017" spans="53:77" x14ac:dyDescent="0.3">
      <c r="BA2017" s="169" t="e">
        <f>VLOOKUP(D2017,#REF!, 2,FALSE)</f>
        <v>#REF!</v>
      </c>
      <c r="BO2017" s="118" t="s">
        <v>5596</v>
      </c>
      <c r="BP2017" s="118" t="s">
        <v>3095</v>
      </c>
      <c r="BQ2017" s="118" t="s">
        <v>3916</v>
      </c>
      <c r="BW2017" s="118" t="s">
        <v>5596</v>
      </c>
      <c r="BX2017" s="118" t="s">
        <v>3095</v>
      </c>
      <c r="BY2017" s="118" t="s">
        <v>3916</v>
      </c>
    </row>
    <row r="2018" spans="53:77" x14ac:dyDescent="0.3">
      <c r="BA2018" s="169" t="e">
        <f>VLOOKUP(D2018,#REF!, 2,FALSE)</f>
        <v>#REF!</v>
      </c>
      <c r="BO2018" s="118" t="s">
        <v>5597</v>
      </c>
      <c r="BP2018" s="118" t="s">
        <v>3026</v>
      </c>
      <c r="BQ2018" s="118" t="s">
        <v>2983</v>
      </c>
      <c r="BW2018" s="118" t="s">
        <v>5597</v>
      </c>
      <c r="BX2018" s="118" t="s">
        <v>3026</v>
      </c>
      <c r="BY2018" s="118" t="s">
        <v>2983</v>
      </c>
    </row>
    <row r="2019" spans="53:77" x14ac:dyDescent="0.3">
      <c r="BA2019" s="169" t="e">
        <f>VLOOKUP(D2019,#REF!, 2,FALSE)</f>
        <v>#REF!</v>
      </c>
      <c r="BO2019" s="118" t="s">
        <v>5598</v>
      </c>
      <c r="BP2019" s="118" t="s">
        <v>631</v>
      </c>
      <c r="BQ2019" s="118" t="s">
        <v>4705</v>
      </c>
      <c r="BW2019" s="118" t="s">
        <v>5598</v>
      </c>
      <c r="BX2019" s="118" t="s">
        <v>631</v>
      </c>
      <c r="BY2019" s="118" t="s">
        <v>4705</v>
      </c>
    </row>
    <row r="2020" spans="53:77" x14ac:dyDescent="0.3">
      <c r="BA2020" s="169" t="e">
        <f>VLOOKUP(D2020,#REF!, 2,FALSE)</f>
        <v>#REF!</v>
      </c>
      <c r="BO2020" s="118" t="s">
        <v>5600</v>
      </c>
      <c r="BP2020" s="118" t="s">
        <v>3197</v>
      </c>
      <c r="BQ2020" s="118" t="s">
        <v>5601</v>
      </c>
      <c r="BW2020" s="118" t="s">
        <v>5600</v>
      </c>
      <c r="BX2020" s="118" t="s">
        <v>3197</v>
      </c>
      <c r="BY2020" s="118" t="s">
        <v>5601</v>
      </c>
    </row>
    <row r="2021" spans="53:77" x14ac:dyDescent="0.3">
      <c r="BA2021" s="169" t="e">
        <f>VLOOKUP(D2021,#REF!, 2,FALSE)</f>
        <v>#REF!</v>
      </c>
      <c r="BO2021" s="118" t="s">
        <v>5602</v>
      </c>
      <c r="BP2021" s="118" t="s">
        <v>1139</v>
      </c>
      <c r="BQ2021" s="118" t="s">
        <v>5603</v>
      </c>
      <c r="BW2021" s="118" t="s">
        <v>5602</v>
      </c>
      <c r="BX2021" s="118" t="s">
        <v>1139</v>
      </c>
      <c r="BY2021" s="118" t="s">
        <v>5603</v>
      </c>
    </row>
    <row r="2022" spans="53:77" x14ac:dyDescent="0.3">
      <c r="BA2022" s="169" t="e">
        <f>VLOOKUP(D2022,#REF!, 2,FALSE)</f>
        <v>#REF!</v>
      </c>
      <c r="BO2022" s="118" t="s">
        <v>5604</v>
      </c>
      <c r="BP2022" s="118" t="s">
        <v>16980</v>
      </c>
      <c r="BQ2022" s="118" t="s">
        <v>770</v>
      </c>
      <c r="BW2022" s="118" t="s">
        <v>5604</v>
      </c>
      <c r="BX2022" s="118" t="s">
        <v>16980</v>
      </c>
      <c r="BY2022" s="118" t="s">
        <v>770</v>
      </c>
    </row>
    <row r="2023" spans="53:77" x14ac:dyDescent="0.3">
      <c r="BA2023" s="169" t="e">
        <f>VLOOKUP(D2023,#REF!, 2,FALSE)</f>
        <v>#REF!</v>
      </c>
      <c r="BO2023" s="118" t="s">
        <v>5605</v>
      </c>
      <c r="BP2023" s="118" t="s">
        <v>619</v>
      </c>
      <c r="BQ2023" s="118" t="s">
        <v>5606</v>
      </c>
      <c r="BW2023" s="118" t="s">
        <v>5605</v>
      </c>
      <c r="BX2023" s="118" t="s">
        <v>619</v>
      </c>
      <c r="BY2023" s="118" t="s">
        <v>5606</v>
      </c>
    </row>
    <row r="2024" spans="53:77" x14ac:dyDescent="0.3">
      <c r="BA2024" s="169" t="e">
        <f>VLOOKUP(D2024,#REF!, 2,FALSE)</f>
        <v>#REF!</v>
      </c>
      <c r="BO2024" s="118" t="s">
        <v>5607</v>
      </c>
      <c r="BP2024" s="118" t="s">
        <v>1139</v>
      </c>
      <c r="BQ2024" s="118" t="s">
        <v>1049</v>
      </c>
      <c r="BW2024" s="118" t="s">
        <v>5607</v>
      </c>
      <c r="BX2024" s="118" t="s">
        <v>1139</v>
      </c>
      <c r="BY2024" s="118" t="s">
        <v>1049</v>
      </c>
    </row>
    <row r="2025" spans="53:77" x14ac:dyDescent="0.3">
      <c r="BA2025" s="169" t="e">
        <f>VLOOKUP(D2025,#REF!, 2,FALSE)</f>
        <v>#REF!</v>
      </c>
      <c r="BO2025" s="118" t="s">
        <v>5609</v>
      </c>
      <c r="BP2025" s="118" t="s">
        <v>621</v>
      </c>
      <c r="BQ2025" s="118" t="s">
        <v>5610</v>
      </c>
      <c r="BW2025" s="118" t="s">
        <v>5609</v>
      </c>
      <c r="BX2025" s="118" t="s">
        <v>621</v>
      </c>
      <c r="BY2025" s="118" t="s">
        <v>5610</v>
      </c>
    </row>
    <row r="2026" spans="53:77" x14ac:dyDescent="0.3">
      <c r="BA2026" s="169" t="e">
        <f>VLOOKUP(D2026,#REF!, 2,FALSE)</f>
        <v>#REF!</v>
      </c>
      <c r="BO2026" s="118" t="s">
        <v>5611</v>
      </c>
      <c r="BP2026" s="118" t="s">
        <v>849</v>
      </c>
      <c r="BQ2026" s="118" t="s">
        <v>770</v>
      </c>
      <c r="BW2026" s="118" t="s">
        <v>5611</v>
      </c>
      <c r="BX2026" s="118" t="s">
        <v>849</v>
      </c>
      <c r="BY2026" s="118" t="s">
        <v>770</v>
      </c>
    </row>
    <row r="2027" spans="53:77" x14ac:dyDescent="0.3">
      <c r="BA2027" s="169" t="e">
        <f>VLOOKUP(D2027,#REF!, 2,FALSE)</f>
        <v>#REF!</v>
      </c>
      <c r="BO2027" s="118" t="s">
        <v>5612</v>
      </c>
      <c r="BP2027" s="118" t="s">
        <v>1342</v>
      </c>
      <c r="BQ2027" s="118" t="s">
        <v>5613</v>
      </c>
      <c r="BW2027" s="118" t="s">
        <v>5612</v>
      </c>
      <c r="BX2027" s="118" t="s">
        <v>1342</v>
      </c>
      <c r="BY2027" s="118" t="s">
        <v>5613</v>
      </c>
    </row>
    <row r="2028" spans="53:77" x14ac:dyDescent="0.3">
      <c r="BA2028" s="169" t="e">
        <f>VLOOKUP(D2028,#REF!, 2,FALSE)</f>
        <v>#REF!</v>
      </c>
      <c r="BO2028" s="118" t="s">
        <v>5614</v>
      </c>
      <c r="BP2028" s="118" t="s">
        <v>619</v>
      </c>
      <c r="BQ2028" s="118" t="s">
        <v>5183</v>
      </c>
      <c r="BW2028" s="118" t="s">
        <v>5614</v>
      </c>
      <c r="BX2028" s="118" t="s">
        <v>619</v>
      </c>
      <c r="BY2028" s="118" t="s">
        <v>5183</v>
      </c>
    </row>
    <row r="2029" spans="53:77" x14ac:dyDescent="0.3">
      <c r="BA2029" s="169" t="e">
        <f>VLOOKUP(D2029,#REF!, 2,FALSE)</f>
        <v>#REF!</v>
      </c>
      <c r="BO2029" s="118" t="s">
        <v>5616</v>
      </c>
      <c r="BP2029" s="118" t="s">
        <v>662</v>
      </c>
      <c r="BQ2029" s="118" t="s">
        <v>5618</v>
      </c>
      <c r="BW2029" s="118" t="s">
        <v>5616</v>
      </c>
      <c r="BX2029" s="118" t="s">
        <v>662</v>
      </c>
      <c r="BY2029" s="118" t="s">
        <v>5618</v>
      </c>
    </row>
    <row r="2030" spans="53:77" x14ac:dyDescent="0.3">
      <c r="BA2030" s="169" t="e">
        <f>VLOOKUP(D2030,#REF!, 2,FALSE)</f>
        <v>#REF!</v>
      </c>
      <c r="BO2030" s="118" t="s">
        <v>5619</v>
      </c>
      <c r="BP2030" s="118" t="s">
        <v>625</v>
      </c>
      <c r="BQ2030" s="118" t="s">
        <v>2697</v>
      </c>
      <c r="BW2030" s="118" t="s">
        <v>5619</v>
      </c>
      <c r="BX2030" s="118" t="s">
        <v>625</v>
      </c>
      <c r="BY2030" s="118" t="s">
        <v>2697</v>
      </c>
    </row>
    <row r="2031" spans="53:77" x14ac:dyDescent="0.3">
      <c r="BA2031" s="169" t="e">
        <f>VLOOKUP(D2031,#REF!, 2,FALSE)</f>
        <v>#REF!</v>
      </c>
      <c r="BO2031" s="118" t="s">
        <v>5621</v>
      </c>
      <c r="BP2031" s="118" t="s">
        <v>662</v>
      </c>
      <c r="BQ2031" s="118" t="s">
        <v>4008</v>
      </c>
      <c r="BW2031" s="118" t="s">
        <v>5621</v>
      </c>
      <c r="BX2031" s="118" t="s">
        <v>662</v>
      </c>
      <c r="BY2031" s="118" t="s">
        <v>4008</v>
      </c>
    </row>
    <row r="2032" spans="53:77" x14ac:dyDescent="0.3">
      <c r="BA2032" s="169" t="e">
        <f>VLOOKUP(D2032,#REF!, 2,FALSE)</f>
        <v>#REF!</v>
      </c>
      <c r="BO2032" s="118" t="s">
        <v>5622</v>
      </c>
      <c r="BP2032" s="118" t="s">
        <v>810</v>
      </c>
      <c r="BQ2032" s="118" t="s">
        <v>5623</v>
      </c>
      <c r="BW2032" s="118" t="s">
        <v>5622</v>
      </c>
      <c r="BX2032" s="118" t="s">
        <v>810</v>
      </c>
      <c r="BY2032" s="118" t="s">
        <v>5623</v>
      </c>
    </row>
    <row r="2033" spans="53:77" x14ac:dyDescent="0.3">
      <c r="BA2033" s="169" t="e">
        <f>VLOOKUP(D2033,#REF!, 2,FALSE)</f>
        <v>#REF!</v>
      </c>
      <c r="BO2033" s="118" t="s">
        <v>89</v>
      </c>
      <c r="BP2033" s="118" t="s">
        <v>841</v>
      </c>
      <c r="BQ2033" s="118" t="s">
        <v>706</v>
      </c>
      <c r="BW2033" s="118" t="s">
        <v>89</v>
      </c>
      <c r="BX2033" s="118" t="s">
        <v>841</v>
      </c>
      <c r="BY2033" s="118" t="s">
        <v>706</v>
      </c>
    </row>
    <row r="2034" spans="53:77" x14ac:dyDescent="0.3">
      <c r="BA2034" s="169" t="e">
        <f>VLOOKUP(D2034,#REF!, 2,FALSE)</f>
        <v>#REF!</v>
      </c>
      <c r="BO2034" s="118" t="s">
        <v>5625</v>
      </c>
      <c r="BP2034" s="118" t="s">
        <v>1342</v>
      </c>
      <c r="BQ2034" s="118" t="s">
        <v>5626</v>
      </c>
      <c r="BW2034" s="118" t="s">
        <v>5625</v>
      </c>
      <c r="BX2034" s="118" t="s">
        <v>1342</v>
      </c>
      <c r="BY2034" s="118" t="s">
        <v>5626</v>
      </c>
    </row>
    <row r="2035" spans="53:77" x14ac:dyDescent="0.3">
      <c r="BA2035" s="169" t="e">
        <f>VLOOKUP(D2035,#REF!, 2,FALSE)</f>
        <v>#REF!</v>
      </c>
      <c r="BO2035" s="118" t="s">
        <v>5627</v>
      </c>
      <c r="BP2035" s="118" t="s">
        <v>799</v>
      </c>
      <c r="BQ2035" s="118" t="s">
        <v>5628</v>
      </c>
      <c r="BW2035" s="118" t="s">
        <v>5627</v>
      </c>
      <c r="BX2035" s="118" t="s">
        <v>799</v>
      </c>
      <c r="BY2035" s="118" t="s">
        <v>5628</v>
      </c>
    </row>
    <row r="2036" spans="53:77" x14ac:dyDescent="0.3">
      <c r="BA2036" s="169" t="e">
        <f>VLOOKUP(D2036,#REF!, 2,FALSE)</f>
        <v>#REF!</v>
      </c>
      <c r="BO2036" s="118" t="s">
        <v>5629</v>
      </c>
      <c r="BP2036" s="118" t="s">
        <v>849</v>
      </c>
      <c r="BQ2036" s="118" t="s">
        <v>2983</v>
      </c>
      <c r="BW2036" s="118" t="s">
        <v>5629</v>
      </c>
      <c r="BX2036" s="118" t="s">
        <v>849</v>
      </c>
      <c r="BY2036" s="118" t="s">
        <v>2983</v>
      </c>
    </row>
    <row r="2037" spans="53:77" x14ac:dyDescent="0.3">
      <c r="BA2037" s="169" t="e">
        <f>VLOOKUP(D2037,#REF!, 2,FALSE)</f>
        <v>#REF!</v>
      </c>
      <c r="BO2037" s="118" t="s">
        <v>5630</v>
      </c>
      <c r="BP2037" s="118" t="s">
        <v>663</v>
      </c>
      <c r="BQ2037" s="118" t="s">
        <v>5631</v>
      </c>
      <c r="BW2037" s="118" t="s">
        <v>5630</v>
      </c>
      <c r="BX2037" s="118" t="s">
        <v>663</v>
      </c>
      <c r="BY2037" s="118" t="s">
        <v>5631</v>
      </c>
    </row>
    <row r="2038" spans="53:77" x14ac:dyDescent="0.3">
      <c r="BA2038" s="169" t="e">
        <f>VLOOKUP(D2038,#REF!, 2,FALSE)</f>
        <v>#REF!</v>
      </c>
      <c r="BO2038" s="118" t="s">
        <v>5632</v>
      </c>
      <c r="BP2038" s="118" t="s">
        <v>1003</v>
      </c>
      <c r="BQ2038" s="118" t="s">
        <v>5633</v>
      </c>
      <c r="BW2038" s="118" t="s">
        <v>5632</v>
      </c>
      <c r="BX2038" s="118" t="s">
        <v>1003</v>
      </c>
      <c r="BY2038" s="118" t="s">
        <v>5633</v>
      </c>
    </row>
    <row r="2039" spans="53:77" x14ac:dyDescent="0.3">
      <c r="BA2039" s="169" t="e">
        <f>VLOOKUP(D2039,#REF!, 2,FALSE)</f>
        <v>#REF!</v>
      </c>
      <c r="BO2039" s="118" t="s">
        <v>5634</v>
      </c>
      <c r="BP2039" s="118" t="s">
        <v>771</v>
      </c>
      <c r="BQ2039" s="118" t="s">
        <v>5636</v>
      </c>
      <c r="BW2039" s="118" t="s">
        <v>5634</v>
      </c>
      <c r="BX2039" s="118" t="s">
        <v>771</v>
      </c>
      <c r="BY2039" s="118" t="s">
        <v>5636</v>
      </c>
    </row>
    <row r="2040" spans="53:77" x14ac:dyDescent="0.3">
      <c r="BA2040" s="169" t="e">
        <f>VLOOKUP(D2040,#REF!, 2,FALSE)</f>
        <v>#REF!</v>
      </c>
      <c r="BO2040" s="118" t="s">
        <v>5637</v>
      </c>
      <c r="BP2040" s="118" t="s">
        <v>1003</v>
      </c>
      <c r="BQ2040" s="118" t="s">
        <v>2935</v>
      </c>
      <c r="BW2040" s="118" t="s">
        <v>5637</v>
      </c>
      <c r="BX2040" s="118" t="s">
        <v>1003</v>
      </c>
      <c r="BY2040" s="118" t="s">
        <v>2935</v>
      </c>
    </row>
    <row r="2041" spans="53:77" x14ac:dyDescent="0.3">
      <c r="BA2041" s="169" t="e">
        <f>VLOOKUP(D2041,#REF!, 2,FALSE)</f>
        <v>#REF!</v>
      </c>
      <c r="BO2041" s="118" t="s">
        <v>5639</v>
      </c>
      <c r="BP2041" s="118" t="s">
        <v>16975</v>
      </c>
      <c r="BQ2041" s="118" t="s">
        <v>5641</v>
      </c>
      <c r="BW2041" s="118" t="s">
        <v>5639</v>
      </c>
      <c r="BX2041" s="118" t="s">
        <v>16975</v>
      </c>
      <c r="BY2041" s="118" t="s">
        <v>5641</v>
      </c>
    </row>
    <row r="2042" spans="53:77" x14ac:dyDescent="0.3">
      <c r="BA2042" s="169" t="e">
        <f>VLOOKUP(D2042,#REF!, 2,FALSE)</f>
        <v>#REF!</v>
      </c>
      <c r="BO2042" s="118" t="s">
        <v>5642</v>
      </c>
      <c r="BP2042" s="118" t="s">
        <v>1003</v>
      </c>
      <c r="BQ2042" s="118" t="s">
        <v>5643</v>
      </c>
      <c r="BW2042" s="118" t="s">
        <v>5642</v>
      </c>
      <c r="BX2042" s="118" t="s">
        <v>1003</v>
      </c>
      <c r="BY2042" s="118" t="s">
        <v>5643</v>
      </c>
    </row>
    <row r="2043" spans="53:77" x14ac:dyDescent="0.3">
      <c r="BA2043" s="169" t="e">
        <f>VLOOKUP(D2043,#REF!, 2,FALSE)</f>
        <v>#REF!</v>
      </c>
      <c r="BO2043" s="118" t="s">
        <v>90</v>
      </c>
      <c r="BP2043" s="118" t="s">
        <v>16975</v>
      </c>
      <c r="BQ2043" s="118" t="s">
        <v>5360</v>
      </c>
      <c r="BW2043" s="118" t="s">
        <v>90</v>
      </c>
      <c r="BX2043" s="118" t="s">
        <v>16975</v>
      </c>
      <c r="BY2043" s="118" t="s">
        <v>5360</v>
      </c>
    </row>
    <row r="2044" spans="53:77" x14ac:dyDescent="0.3">
      <c r="BA2044" s="169" t="e">
        <f>VLOOKUP(D2044,#REF!, 2,FALSE)</f>
        <v>#REF!</v>
      </c>
      <c r="BO2044" s="118" t="s">
        <v>5644</v>
      </c>
      <c r="BP2044" s="118" t="s">
        <v>1003</v>
      </c>
      <c r="BQ2044" s="118" t="s">
        <v>3464</v>
      </c>
      <c r="BW2044" s="118" t="s">
        <v>5644</v>
      </c>
      <c r="BX2044" s="118" t="s">
        <v>1003</v>
      </c>
      <c r="BY2044" s="118" t="s">
        <v>3464</v>
      </c>
    </row>
    <row r="2045" spans="53:77" x14ac:dyDescent="0.3">
      <c r="BA2045" s="169" t="e">
        <f>VLOOKUP(D2045,#REF!, 2,FALSE)</f>
        <v>#REF!</v>
      </c>
      <c r="BO2045" s="118" t="s">
        <v>5645</v>
      </c>
      <c r="BP2045" s="118" t="s">
        <v>2983</v>
      </c>
      <c r="BQ2045" s="118" t="s">
        <v>2983</v>
      </c>
      <c r="BW2045" s="118" t="s">
        <v>5645</v>
      </c>
      <c r="BX2045" s="118" t="s">
        <v>2983</v>
      </c>
      <c r="BY2045" s="118" t="s">
        <v>2983</v>
      </c>
    </row>
    <row r="2046" spans="53:77" x14ac:dyDescent="0.3">
      <c r="BA2046" s="169" t="e">
        <f>VLOOKUP(D2046,#REF!, 2,FALSE)</f>
        <v>#REF!</v>
      </c>
      <c r="BO2046" s="118" t="s">
        <v>5646</v>
      </c>
      <c r="BP2046" s="118" t="s">
        <v>1342</v>
      </c>
      <c r="BQ2046" s="118" t="s">
        <v>5647</v>
      </c>
      <c r="BW2046" s="118" t="s">
        <v>5646</v>
      </c>
      <c r="BX2046" s="118" t="s">
        <v>1342</v>
      </c>
      <c r="BY2046" s="118" t="s">
        <v>5647</v>
      </c>
    </row>
    <row r="2047" spans="53:77" x14ac:dyDescent="0.3">
      <c r="BA2047" s="169" t="e">
        <f>VLOOKUP(D2047,#REF!, 2,FALSE)</f>
        <v>#REF!</v>
      </c>
      <c r="BO2047" s="118" t="s">
        <v>5648</v>
      </c>
      <c r="BP2047" s="118" t="s">
        <v>731</v>
      </c>
      <c r="BQ2047" s="118" t="s">
        <v>3453</v>
      </c>
      <c r="BW2047" s="118" t="s">
        <v>5648</v>
      </c>
      <c r="BX2047" s="118" t="s">
        <v>731</v>
      </c>
      <c r="BY2047" s="118" t="s">
        <v>3453</v>
      </c>
    </row>
    <row r="2048" spans="53:77" x14ac:dyDescent="0.3">
      <c r="BA2048" s="169" t="e">
        <f>VLOOKUP(D2048,#REF!, 2,FALSE)</f>
        <v>#REF!</v>
      </c>
      <c r="BO2048" s="118" t="s">
        <v>1076</v>
      </c>
      <c r="BP2048" s="118" t="s">
        <v>783</v>
      </c>
      <c r="BQ2048" s="118" t="s">
        <v>5649</v>
      </c>
      <c r="BW2048" s="118" t="s">
        <v>1076</v>
      </c>
      <c r="BX2048" s="118" t="s">
        <v>783</v>
      </c>
      <c r="BY2048" s="118" t="s">
        <v>5649</v>
      </c>
    </row>
    <row r="2049" spans="53:77" x14ac:dyDescent="0.3">
      <c r="BA2049" s="169" t="e">
        <f>VLOOKUP(D2049,#REF!, 2,FALSE)</f>
        <v>#REF!</v>
      </c>
      <c r="BO2049" s="118" t="s">
        <v>5650</v>
      </c>
      <c r="BP2049" s="118" t="s">
        <v>736</v>
      </c>
      <c r="BQ2049" s="118" t="s">
        <v>3186</v>
      </c>
      <c r="BW2049" s="118" t="s">
        <v>5650</v>
      </c>
      <c r="BX2049" s="118" t="s">
        <v>736</v>
      </c>
      <c r="BY2049" s="118" t="s">
        <v>3186</v>
      </c>
    </row>
    <row r="2050" spans="53:77" x14ac:dyDescent="0.3">
      <c r="BA2050" s="169" t="e">
        <f>VLOOKUP(D2050,#REF!, 2,FALSE)</f>
        <v>#REF!</v>
      </c>
      <c r="BO2050" s="118" t="s">
        <v>1077</v>
      </c>
      <c r="BP2050" s="118" t="s">
        <v>614</v>
      </c>
      <c r="BQ2050" s="118" t="s">
        <v>5652</v>
      </c>
      <c r="BW2050" s="118" t="s">
        <v>1077</v>
      </c>
      <c r="BX2050" s="118" t="s">
        <v>614</v>
      </c>
      <c r="BY2050" s="118" t="s">
        <v>5652</v>
      </c>
    </row>
    <row r="2051" spans="53:77" x14ac:dyDescent="0.3">
      <c r="BA2051" s="169" t="e">
        <f>VLOOKUP(D2051,#REF!, 2,FALSE)</f>
        <v>#REF!</v>
      </c>
      <c r="BO2051" s="118" t="s">
        <v>5653</v>
      </c>
      <c r="BP2051" s="118" t="s">
        <v>771</v>
      </c>
      <c r="BQ2051" s="118" t="s">
        <v>5654</v>
      </c>
      <c r="BW2051" s="118" t="s">
        <v>5653</v>
      </c>
      <c r="BX2051" s="118" t="s">
        <v>771</v>
      </c>
      <c r="BY2051" s="118" t="s">
        <v>5654</v>
      </c>
    </row>
    <row r="2052" spans="53:77" x14ac:dyDescent="0.3">
      <c r="BA2052" s="169" t="e">
        <f>VLOOKUP(D2052,#REF!, 2,FALSE)</f>
        <v>#REF!</v>
      </c>
      <c r="BO2052" s="118" t="s">
        <v>5655</v>
      </c>
      <c r="BP2052" s="118" t="s">
        <v>775</v>
      </c>
      <c r="BQ2052" s="118" t="s">
        <v>5301</v>
      </c>
      <c r="BW2052" s="118" t="s">
        <v>5655</v>
      </c>
      <c r="BX2052" s="118" t="s">
        <v>775</v>
      </c>
      <c r="BY2052" s="118" t="s">
        <v>5301</v>
      </c>
    </row>
    <row r="2053" spans="53:77" x14ac:dyDescent="0.3">
      <c r="BA2053" s="169" t="e">
        <f>VLOOKUP(D2053,#REF!, 2,FALSE)</f>
        <v>#REF!</v>
      </c>
      <c r="BO2053" s="118" t="s">
        <v>5656</v>
      </c>
      <c r="BP2053" s="118" t="s">
        <v>1269</v>
      </c>
      <c r="BQ2053" s="118" t="s">
        <v>5657</v>
      </c>
      <c r="BW2053" s="118" t="s">
        <v>5656</v>
      </c>
      <c r="BX2053" s="118" t="s">
        <v>1269</v>
      </c>
      <c r="BY2053" s="118" t="s">
        <v>5657</v>
      </c>
    </row>
    <row r="2054" spans="53:77" x14ac:dyDescent="0.3">
      <c r="BA2054" s="169" t="e">
        <f>VLOOKUP(D2054,#REF!, 2,FALSE)</f>
        <v>#REF!</v>
      </c>
      <c r="BO2054" s="118" t="s">
        <v>1078</v>
      </c>
      <c r="BP2054" s="118" t="s">
        <v>775</v>
      </c>
      <c r="BQ2054" s="118" t="s">
        <v>1746</v>
      </c>
      <c r="BW2054" s="118" t="s">
        <v>1078</v>
      </c>
      <c r="BX2054" s="118" t="s">
        <v>775</v>
      </c>
      <c r="BY2054" s="118" t="s">
        <v>1746</v>
      </c>
    </row>
    <row r="2055" spans="53:77" x14ac:dyDescent="0.3">
      <c r="BA2055" s="169" t="e">
        <f>VLOOKUP(D2055,#REF!, 2,FALSE)</f>
        <v>#REF!</v>
      </c>
      <c r="BO2055" s="118" t="s">
        <v>5658</v>
      </c>
      <c r="BP2055" s="118" t="s">
        <v>705</v>
      </c>
      <c r="BQ2055" s="118" t="s">
        <v>847</v>
      </c>
      <c r="BW2055" s="118" t="s">
        <v>5658</v>
      </c>
      <c r="BX2055" s="118" t="s">
        <v>705</v>
      </c>
      <c r="BY2055" s="118" t="s">
        <v>847</v>
      </c>
    </row>
    <row r="2056" spans="53:77" x14ac:dyDescent="0.3">
      <c r="BA2056" s="169" t="e">
        <f>VLOOKUP(D2056,#REF!, 2,FALSE)</f>
        <v>#REF!</v>
      </c>
      <c r="BO2056" s="118" t="s">
        <v>5659</v>
      </c>
      <c r="BP2056" s="118" t="s">
        <v>775</v>
      </c>
      <c r="BQ2056" s="118" t="s">
        <v>5660</v>
      </c>
      <c r="BW2056" s="118" t="s">
        <v>5659</v>
      </c>
      <c r="BX2056" s="118" t="s">
        <v>775</v>
      </c>
      <c r="BY2056" s="118" t="s">
        <v>5660</v>
      </c>
    </row>
    <row r="2057" spans="53:77" x14ac:dyDescent="0.3">
      <c r="BA2057" s="169" t="e">
        <f>VLOOKUP(D2057,#REF!, 2,FALSE)</f>
        <v>#REF!</v>
      </c>
      <c r="BO2057" s="118" t="s">
        <v>5661</v>
      </c>
      <c r="BP2057" s="118" t="s">
        <v>715</v>
      </c>
      <c r="BQ2057" s="118" t="s">
        <v>5556</v>
      </c>
      <c r="BW2057" s="118" t="s">
        <v>5661</v>
      </c>
      <c r="BX2057" s="118" t="s">
        <v>715</v>
      </c>
      <c r="BY2057" s="118" t="s">
        <v>5556</v>
      </c>
    </row>
    <row r="2058" spans="53:77" x14ac:dyDescent="0.3">
      <c r="BA2058" s="169" t="e">
        <f>VLOOKUP(D2058,#REF!, 2,FALSE)</f>
        <v>#REF!</v>
      </c>
      <c r="BO2058" s="118" t="s">
        <v>5663</v>
      </c>
      <c r="BP2058" s="118" t="s">
        <v>1139</v>
      </c>
      <c r="BQ2058" s="118" t="s">
        <v>770</v>
      </c>
      <c r="BW2058" s="118" t="s">
        <v>5663</v>
      </c>
      <c r="BX2058" s="118" t="s">
        <v>1139</v>
      </c>
      <c r="BY2058" s="118" t="s">
        <v>770</v>
      </c>
    </row>
    <row r="2059" spans="53:77" x14ac:dyDescent="0.3">
      <c r="BA2059" s="169" t="e">
        <f>VLOOKUP(D2059,#REF!, 2,FALSE)</f>
        <v>#REF!</v>
      </c>
      <c r="BO2059" s="118" t="s">
        <v>5664</v>
      </c>
      <c r="BP2059" s="118" t="s">
        <v>1139</v>
      </c>
      <c r="BQ2059" s="118" t="s">
        <v>770</v>
      </c>
      <c r="BW2059" s="118" t="s">
        <v>5664</v>
      </c>
      <c r="BX2059" s="118" t="s">
        <v>1139</v>
      </c>
      <c r="BY2059" s="118" t="s">
        <v>770</v>
      </c>
    </row>
    <row r="2060" spans="53:77" x14ac:dyDescent="0.3">
      <c r="BA2060" s="169" t="e">
        <f>VLOOKUP(D2060,#REF!, 2,FALSE)</f>
        <v>#REF!</v>
      </c>
      <c r="BO2060" s="118" t="s">
        <v>5665</v>
      </c>
      <c r="BP2060" s="118" t="s">
        <v>1139</v>
      </c>
      <c r="BQ2060" s="118" t="s">
        <v>5666</v>
      </c>
      <c r="BW2060" s="118" t="s">
        <v>5665</v>
      </c>
      <c r="BX2060" s="118" t="s">
        <v>1139</v>
      </c>
      <c r="BY2060" s="118" t="s">
        <v>5666</v>
      </c>
    </row>
    <row r="2061" spans="53:77" x14ac:dyDescent="0.3">
      <c r="BA2061" s="169" t="e">
        <f>VLOOKUP(D2061,#REF!, 2,FALSE)</f>
        <v>#REF!</v>
      </c>
      <c r="BO2061" s="118" t="s">
        <v>5667</v>
      </c>
      <c r="BP2061" s="118" t="s">
        <v>3000</v>
      </c>
      <c r="BQ2061" s="118" t="s">
        <v>5666</v>
      </c>
      <c r="BW2061" s="118" t="s">
        <v>5667</v>
      </c>
      <c r="BX2061" s="118" t="s">
        <v>3000</v>
      </c>
      <c r="BY2061" s="118" t="s">
        <v>5666</v>
      </c>
    </row>
    <row r="2062" spans="53:77" x14ac:dyDescent="0.3">
      <c r="BA2062" s="169" t="e">
        <f>VLOOKUP(D2062,#REF!, 2,FALSE)</f>
        <v>#REF!</v>
      </c>
      <c r="BO2062" s="118" t="s">
        <v>5668</v>
      </c>
      <c r="BP2062" s="118" t="s">
        <v>3000</v>
      </c>
      <c r="BQ2062" s="118" t="s">
        <v>927</v>
      </c>
      <c r="BW2062" s="118" t="s">
        <v>5668</v>
      </c>
      <c r="BX2062" s="118" t="s">
        <v>3000</v>
      </c>
      <c r="BY2062" s="118" t="s">
        <v>927</v>
      </c>
    </row>
    <row r="2063" spans="53:77" x14ac:dyDescent="0.3">
      <c r="BA2063" s="169" t="e">
        <f>VLOOKUP(D2063,#REF!, 2,FALSE)</f>
        <v>#REF!</v>
      </c>
      <c r="BO2063" s="118" t="s">
        <v>5669</v>
      </c>
      <c r="BP2063" s="118" t="s">
        <v>3000</v>
      </c>
      <c r="BQ2063" s="118" t="s">
        <v>5670</v>
      </c>
      <c r="BW2063" s="118" t="s">
        <v>5669</v>
      </c>
      <c r="BX2063" s="118" t="s">
        <v>3000</v>
      </c>
      <c r="BY2063" s="118" t="s">
        <v>5670</v>
      </c>
    </row>
    <row r="2064" spans="53:77" x14ac:dyDescent="0.3">
      <c r="BA2064" s="169" t="e">
        <f>VLOOKUP(D2064,#REF!, 2,FALSE)</f>
        <v>#REF!</v>
      </c>
      <c r="BO2064" s="118" t="s">
        <v>5671</v>
      </c>
      <c r="BP2064" s="118" t="s">
        <v>862</v>
      </c>
      <c r="BQ2064" s="118" t="s">
        <v>5672</v>
      </c>
      <c r="BW2064" s="118" t="s">
        <v>5671</v>
      </c>
      <c r="BX2064" s="118" t="s">
        <v>862</v>
      </c>
      <c r="BY2064" s="118" t="s">
        <v>5672</v>
      </c>
    </row>
    <row r="2065" spans="53:77" x14ac:dyDescent="0.3">
      <c r="BA2065" s="169" t="e">
        <f>VLOOKUP(D2065,#REF!, 2,FALSE)</f>
        <v>#REF!</v>
      </c>
      <c r="BO2065" s="118" t="s">
        <v>5673</v>
      </c>
      <c r="BP2065" s="118" t="s">
        <v>3043</v>
      </c>
      <c r="BQ2065" s="118" t="s">
        <v>2175</v>
      </c>
      <c r="BW2065" s="118" t="s">
        <v>5673</v>
      </c>
      <c r="BX2065" s="118" t="s">
        <v>3043</v>
      </c>
      <c r="BY2065" s="118" t="s">
        <v>2175</v>
      </c>
    </row>
    <row r="2066" spans="53:77" x14ac:dyDescent="0.3">
      <c r="BA2066" s="169" t="e">
        <f>VLOOKUP(D2066,#REF!, 2,FALSE)</f>
        <v>#REF!</v>
      </c>
      <c r="BO2066" s="118" t="s">
        <v>5675</v>
      </c>
      <c r="BP2066" s="118" t="s">
        <v>3085</v>
      </c>
      <c r="BQ2066" s="118" t="s">
        <v>2983</v>
      </c>
      <c r="BW2066" s="118" t="s">
        <v>5675</v>
      </c>
      <c r="BX2066" s="118" t="s">
        <v>3085</v>
      </c>
      <c r="BY2066" s="118" t="s">
        <v>2983</v>
      </c>
    </row>
    <row r="2067" spans="53:77" x14ac:dyDescent="0.3">
      <c r="BA2067" s="169" t="e">
        <f>VLOOKUP(D2067,#REF!, 2,FALSE)</f>
        <v>#REF!</v>
      </c>
      <c r="BO2067" s="118" t="s">
        <v>5676</v>
      </c>
      <c r="BP2067" s="118" t="s">
        <v>3026</v>
      </c>
      <c r="BQ2067" s="118" t="s">
        <v>1270</v>
      </c>
      <c r="BW2067" s="118" t="s">
        <v>5676</v>
      </c>
      <c r="BX2067" s="118" t="s">
        <v>3026</v>
      </c>
      <c r="BY2067" s="118" t="s">
        <v>1270</v>
      </c>
    </row>
    <row r="2068" spans="53:77" x14ac:dyDescent="0.3">
      <c r="BA2068" s="169" t="e">
        <f>VLOOKUP(D2068,#REF!, 2,FALSE)</f>
        <v>#REF!</v>
      </c>
      <c r="BO2068" s="118" t="s">
        <v>5677</v>
      </c>
      <c r="BP2068" s="118" t="s">
        <v>3085</v>
      </c>
      <c r="BQ2068" s="118" t="s">
        <v>5678</v>
      </c>
      <c r="BW2068" s="118" t="s">
        <v>5677</v>
      </c>
      <c r="BX2068" s="118" t="s">
        <v>3085</v>
      </c>
      <c r="BY2068" s="118" t="s">
        <v>5678</v>
      </c>
    </row>
    <row r="2069" spans="53:77" x14ac:dyDescent="0.3">
      <c r="BA2069" s="169" t="e">
        <f>VLOOKUP(D2069,#REF!, 2,FALSE)</f>
        <v>#REF!</v>
      </c>
      <c r="BO2069" s="118" t="s">
        <v>5679</v>
      </c>
      <c r="BP2069" s="118" t="s">
        <v>3197</v>
      </c>
      <c r="BQ2069" s="118" t="s">
        <v>5680</v>
      </c>
      <c r="BW2069" s="118" t="s">
        <v>5679</v>
      </c>
      <c r="BX2069" s="118" t="s">
        <v>3197</v>
      </c>
      <c r="BY2069" s="118" t="s">
        <v>5680</v>
      </c>
    </row>
    <row r="2070" spans="53:77" x14ac:dyDescent="0.3">
      <c r="BA2070" s="169" t="e">
        <f>VLOOKUP(D2070,#REF!, 2,FALSE)</f>
        <v>#REF!</v>
      </c>
      <c r="BO2070" s="118" t="s">
        <v>5681</v>
      </c>
      <c r="BP2070" s="118" t="s">
        <v>3197</v>
      </c>
      <c r="BQ2070" s="118" t="s">
        <v>5682</v>
      </c>
      <c r="BW2070" s="118" t="s">
        <v>5681</v>
      </c>
      <c r="BX2070" s="118" t="s">
        <v>3197</v>
      </c>
      <c r="BY2070" s="118" t="s">
        <v>5682</v>
      </c>
    </row>
    <row r="2071" spans="53:77" x14ac:dyDescent="0.3">
      <c r="BA2071" s="169" t="e">
        <f>VLOOKUP(D2071,#REF!, 2,FALSE)</f>
        <v>#REF!</v>
      </c>
      <c r="BO2071" s="118" t="s">
        <v>1079</v>
      </c>
      <c r="BP2071" s="118" t="s">
        <v>3197</v>
      </c>
      <c r="BQ2071" s="118" t="s">
        <v>5683</v>
      </c>
      <c r="BW2071" s="118" t="s">
        <v>1079</v>
      </c>
      <c r="BX2071" s="118" t="s">
        <v>3197</v>
      </c>
      <c r="BY2071" s="118" t="s">
        <v>5683</v>
      </c>
    </row>
    <row r="2072" spans="53:77" x14ac:dyDescent="0.3">
      <c r="BA2072" s="169" t="e">
        <f>VLOOKUP(D2072,#REF!, 2,FALSE)</f>
        <v>#REF!</v>
      </c>
      <c r="BO2072" s="118" t="s">
        <v>5684</v>
      </c>
      <c r="BP2072" s="118" t="s">
        <v>3197</v>
      </c>
      <c r="BQ2072" s="118" t="s">
        <v>5685</v>
      </c>
      <c r="BW2072" s="118" t="s">
        <v>5684</v>
      </c>
      <c r="BX2072" s="118" t="s">
        <v>3197</v>
      </c>
      <c r="BY2072" s="118" t="s">
        <v>5685</v>
      </c>
    </row>
    <row r="2073" spans="53:77" x14ac:dyDescent="0.3">
      <c r="BA2073" s="169" t="e">
        <f>VLOOKUP(D2073,#REF!, 2,FALSE)</f>
        <v>#REF!</v>
      </c>
      <c r="BO2073" s="118" t="s">
        <v>5686</v>
      </c>
      <c r="BP2073" s="118" t="s">
        <v>666</v>
      </c>
      <c r="BQ2073" s="118" t="s">
        <v>5687</v>
      </c>
      <c r="BW2073" s="118" t="s">
        <v>5686</v>
      </c>
      <c r="BX2073" s="118" t="s">
        <v>666</v>
      </c>
      <c r="BY2073" s="118" t="s">
        <v>5687</v>
      </c>
    </row>
    <row r="2074" spans="53:77" x14ac:dyDescent="0.3">
      <c r="BA2074" s="169" t="e">
        <f>VLOOKUP(D2074,#REF!, 2,FALSE)</f>
        <v>#REF!</v>
      </c>
      <c r="BO2074" s="118" t="s">
        <v>5688</v>
      </c>
      <c r="BP2074" s="118" t="s">
        <v>3197</v>
      </c>
      <c r="BQ2074" s="118" t="s">
        <v>5689</v>
      </c>
      <c r="BW2074" s="118" t="s">
        <v>5688</v>
      </c>
      <c r="BX2074" s="118" t="s">
        <v>3197</v>
      </c>
      <c r="BY2074" s="118" t="s">
        <v>5689</v>
      </c>
    </row>
    <row r="2075" spans="53:77" x14ac:dyDescent="0.3">
      <c r="BA2075" s="169" t="e">
        <f>VLOOKUP(D2075,#REF!, 2,FALSE)</f>
        <v>#REF!</v>
      </c>
      <c r="BO2075" s="118" t="s">
        <v>1080</v>
      </c>
      <c r="BP2075" s="118" t="s">
        <v>666</v>
      </c>
      <c r="BQ2075" s="118" t="s">
        <v>5690</v>
      </c>
      <c r="BW2075" s="118" t="s">
        <v>1080</v>
      </c>
      <c r="BX2075" s="118" t="s">
        <v>666</v>
      </c>
      <c r="BY2075" s="118" t="s">
        <v>5690</v>
      </c>
    </row>
    <row r="2076" spans="53:77" x14ac:dyDescent="0.3">
      <c r="BA2076" s="169" t="e">
        <f>VLOOKUP(D2076,#REF!, 2,FALSE)</f>
        <v>#REF!</v>
      </c>
      <c r="BO2076" s="118" t="s">
        <v>5691</v>
      </c>
      <c r="BP2076" s="118" t="s">
        <v>771</v>
      </c>
      <c r="BQ2076" s="118" t="s">
        <v>5692</v>
      </c>
      <c r="BW2076" s="118" t="s">
        <v>5691</v>
      </c>
      <c r="BX2076" s="118" t="s">
        <v>771</v>
      </c>
      <c r="BY2076" s="118" t="s">
        <v>5692</v>
      </c>
    </row>
    <row r="2077" spans="53:77" x14ac:dyDescent="0.3">
      <c r="BA2077" s="169" t="e">
        <f>VLOOKUP(D2077,#REF!, 2,FALSE)</f>
        <v>#REF!</v>
      </c>
      <c r="BO2077" s="118" t="s">
        <v>5693</v>
      </c>
      <c r="BP2077" s="118" t="s">
        <v>3197</v>
      </c>
      <c r="BQ2077" s="118" t="s">
        <v>2597</v>
      </c>
      <c r="BW2077" s="118" t="s">
        <v>5693</v>
      </c>
      <c r="BX2077" s="118" t="s">
        <v>3197</v>
      </c>
      <c r="BY2077" s="118" t="s">
        <v>2597</v>
      </c>
    </row>
    <row r="2078" spans="53:77" x14ac:dyDescent="0.3">
      <c r="BA2078" s="169" t="e">
        <f>VLOOKUP(D2078,#REF!, 2,FALSE)</f>
        <v>#REF!</v>
      </c>
      <c r="BO2078" s="118" t="s">
        <v>5694</v>
      </c>
      <c r="BP2078" s="118" t="s">
        <v>3197</v>
      </c>
      <c r="BQ2078" s="118" t="s">
        <v>2983</v>
      </c>
      <c r="BW2078" s="118" t="s">
        <v>5694</v>
      </c>
      <c r="BX2078" s="118" t="s">
        <v>3197</v>
      </c>
      <c r="BY2078" s="118" t="s">
        <v>2983</v>
      </c>
    </row>
    <row r="2079" spans="53:77" x14ac:dyDescent="0.3">
      <c r="BA2079" s="169" t="e">
        <f>VLOOKUP(D2079,#REF!, 2,FALSE)</f>
        <v>#REF!</v>
      </c>
      <c r="BO2079" s="118" t="s">
        <v>5695</v>
      </c>
      <c r="BP2079" s="118" t="s">
        <v>1342</v>
      </c>
      <c r="BQ2079" s="118" t="s">
        <v>5696</v>
      </c>
      <c r="BW2079" s="118" t="s">
        <v>5695</v>
      </c>
      <c r="BX2079" s="118" t="s">
        <v>1342</v>
      </c>
      <c r="BY2079" s="118" t="s">
        <v>5696</v>
      </c>
    </row>
    <row r="2080" spans="53:77" x14ac:dyDescent="0.3">
      <c r="BA2080" s="169" t="e">
        <f>VLOOKUP(D2080,#REF!, 2,FALSE)</f>
        <v>#REF!</v>
      </c>
      <c r="BO2080" s="118" t="s">
        <v>5697</v>
      </c>
      <c r="BP2080" s="118" t="s">
        <v>617</v>
      </c>
      <c r="BQ2080" s="118" t="s">
        <v>3597</v>
      </c>
      <c r="BW2080" s="118" t="s">
        <v>5697</v>
      </c>
      <c r="BX2080" s="118" t="s">
        <v>617</v>
      </c>
      <c r="BY2080" s="118" t="s">
        <v>3597</v>
      </c>
    </row>
    <row r="2081" spans="53:77" x14ac:dyDescent="0.3">
      <c r="BA2081" s="169" t="e">
        <f>VLOOKUP(D2081,#REF!, 2,FALSE)</f>
        <v>#REF!</v>
      </c>
      <c r="BO2081" s="118" t="s">
        <v>5698</v>
      </c>
      <c r="BP2081" s="118" t="s">
        <v>617</v>
      </c>
      <c r="BQ2081" s="118" t="s">
        <v>5699</v>
      </c>
      <c r="BW2081" s="118" t="s">
        <v>5698</v>
      </c>
      <c r="BX2081" s="118" t="s">
        <v>617</v>
      </c>
      <c r="BY2081" s="118" t="s">
        <v>5699</v>
      </c>
    </row>
    <row r="2082" spans="53:77" x14ac:dyDescent="0.3">
      <c r="BA2082" s="169" t="e">
        <f>VLOOKUP(D2082,#REF!, 2,FALSE)</f>
        <v>#REF!</v>
      </c>
      <c r="BO2082" s="118" t="s">
        <v>5700</v>
      </c>
      <c r="BP2082" s="118" t="s">
        <v>3197</v>
      </c>
      <c r="BQ2082" s="118" t="s">
        <v>3270</v>
      </c>
      <c r="BW2082" s="118" t="s">
        <v>5700</v>
      </c>
      <c r="BX2082" s="118" t="s">
        <v>3197</v>
      </c>
      <c r="BY2082" s="118" t="s">
        <v>3270</v>
      </c>
    </row>
    <row r="2083" spans="53:77" x14ac:dyDescent="0.3">
      <c r="BA2083" s="169" t="e">
        <f>VLOOKUP(D2083,#REF!, 2,FALSE)</f>
        <v>#REF!</v>
      </c>
      <c r="BO2083" s="118" t="s">
        <v>5701</v>
      </c>
      <c r="BP2083" s="118" t="s">
        <v>666</v>
      </c>
      <c r="BQ2083" s="118" t="s">
        <v>5702</v>
      </c>
      <c r="BW2083" s="118" t="s">
        <v>5701</v>
      </c>
      <c r="BX2083" s="118" t="s">
        <v>666</v>
      </c>
      <c r="BY2083" s="118" t="s">
        <v>5702</v>
      </c>
    </row>
    <row r="2084" spans="53:77" x14ac:dyDescent="0.3">
      <c r="BA2084" s="169" t="e">
        <f>VLOOKUP(D2084,#REF!, 2,FALSE)</f>
        <v>#REF!</v>
      </c>
      <c r="BO2084" s="118" t="s">
        <v>1081</v>
      </c>
      <c r="BP2084" s="118" t="s">
        <v>3197</v>
      </c>
      <c r="BQ2084" s="118" t="s">
        <v>2500</v>
      </c>
      <c r="BW2084" s="118" t="s">
        <v>1081</v>
      </c>
      <c r="BX2084" s="118" t="s">
        <v>3197</v>
      </c>
      <c r="BY2084" s="118" t="s">
        <v>2500</v>
      </c>
    </row>
    <row r="2085" spans="53:77" x14ac:dyDescent="0.3">
      <c r="BA2085" s="169" t="e">
        <f>VLOOKUP(D2085,#REF!, 2,FALSE)</f>
        <v>#REF!</v>
      </c>
      <c r="BO2085" s="118" t="s">
        <v>5703</v>
      </c>
      <c r="BP2085" s="118" t="s">
        <v>666</v>
      </c>
      <c r="BQ2085" s="118" t="s">
        <v>5704</v>
      </c>
      <c r="BW2085" s="118" t="s">
        <v>5703</v>
      </c>
      <c r="BX2085" s="118" t="s">
        <v>666</v>
      </c>
      <c r="BY2085" s="118" t="s">
        <v>5704</v>
      </c>
    </row>
    <row r="2086" spans="53:77" x14ac:dyDescent="0.3">
      <c r="BA2086" s="169" t="e">
        <f>VLOOKUP(D2086,#REF!, 2,FALSE)</f>
        <v>#REF!</v>
      </c>
      <c r="BO2086" s="118" t="s">
        <v>1087</v>
      </c>
      <c r="BP2086" s="118" t="s">
        <v>1342</v>
      </c>
      <c r="BQ2086" s="118" t="s">
        <v>5705</v>
      </c>
      <c r="BW2086" s="118" t="s">
        <v>1087</v>
      </c>
      <c r="BX2086" s="118" t="s">
        <v>1342</v>
      </c>
      <c r="BY2086" s="118" t="s">
        <v>5705</v>
      </c>
    </row>
    <row r="2087" spans="53:77" x14ac:dyDescent="0.3">
      <c r="BA2087" s="169" t="e">
        <f>VLOOKUP(D2087,#REF!, 2,FALSE)</f>
        <v>#REF!</v>
      </c>
      <c r="BO2087" s="118" t="s">
        <v>5706</v>
      </c>
      <c r="BP2087" s="118" t="s">
        <v>1269</v>
      </c>
      <c r="BQ2087" s="118" t="s">
        <v>3276</v>
      </c>
      <c r="BW2087" s="118" t="s">
        <v>5706</v>
      </c>
      <c r="BX2087" s="118" t="s">
        <v>1269</v>
      </c>
      <c r="BY2087" s="118" t="s">
        <v>3276</v>
      </c>
    </row>
    <row r="2088" spans="53:77" x14ac:dyDescent="0.3">
      <c r="BA2088" s="169" t="e">
        <f>VLOOKUP(D2088,#REF!, 2,FALSE)</f>
        <v>#REF!</v>
      </c>
      <c r="BO2088" s="118" t="s">
        <v>5707</v>
      </c>
      <c r="BP2088" s="118" t="s">
        <v>1269</v>
      </c>
      <c r="BQ2088" s="118" t="s">
        <v>1057</v>
      </c>
      <c r="BW2088" s="118" t="s">
        <v>5707</v>
      </c>
      <c r="BX2088" s="118" t="s">
        <v>1269</v>
      </c>
      <c r="BY2088" s="118" t="s">
        <v>1057</v>
      </c>
    </row>
    <row r="2089" spans="53:77" x14ac:dyDescent="0.3">
      <c r="BA2089" s="169" t="e">
        <f>VLOOKUP(D2089,#REF!, 2,FALSE)</f>
        <v>#REF!</v>
      </c>
      <c r="BO2089" s="118" t="s">
        <v>5708</v>
      </c>
      <c r="BP2089" s="118" t="s">
        <v>3197</v>
      </c>
      <c r="BQ2089" s="118" t="s">
        <v>5709</v>
      </c>
      <c r="BW2089" s="118" t="s">
        <v>5708</v>
      </c>
      <c r="BX2089" s="118" t="s">
        <v>3197</v>
      </c>
      <c r="BY2089" s="118" t="s">
        <v>5709</v>
      </c>
    </row>
    <row r="2090" spans="53:77" x14ac:dyDescent="0.3">
      <c r="BA2090" s="169" t="e">
        <f>VLOOKUP(D2090,#REF!, 2,FALSE)</f>
        <v>#REF!</v>
      </c>
      <c r="BO2090" s="118" t="s">
        <v>5710</v>
      </c>
      <c r="BP2090" s="118" t="s">
        <v>3003</v>
      </c>
      <c r="BQ2090" s="118" t="s">
        <v>5711</v>
      </c>
      <c r="BW2090" s="118" t="s">
        <v>5710</v>
      </c>
      <c r="BX2090" s="118" t="s">
        <v>3003</v>
      </c>
      <c r="BY2090" s="118" t="s">
        <v>5711</v>
      </c>
    </row>
    <row r="2091" spans="53:77" x14ac:dyDescent="0.3">
      <c r="BA2091" s="169" t="e">
        <f>VLOOKUP(D2091,#REF!, 2,FALSE)</f>
        <v>#REF!</v>
      </c>
      <c r="BO2091" s="118" t="s">
        <v>5712</v>
      </c>
      <c r="BP2091" s="118" t="s">
        <v>3197</v>
      </c>
      <c r="BQ2091" s="118" t="s">
        <v>1159</v>
      </c>
      <c r="BW2091" s="118" t="s">
        <v>5712</v>
      </c>
      <c r="BX2091" s="118" t="s">
        <v>3197</v>
      </c>
      <c r="BY2091" s="118" t="s">
        <v>1159</v>
      </c>
    </row>
    <row r="2092" spans="53:77" x14ac:dyDescent="0.3">
      <c r="BA2092" s="169" t="e">
        <f>VLOOKUP(D2092,#REF!, 2,FALSE)</f>
        <v>#REF!</v>
      </c>
      <c r="BO2092" s="118" t="s">
        <v>5713</v>
      </c>
      <c r="BP2092" s="118" t="s">
        <v>1342</v>
      </c>
      <c r="BQ2092" s="118" t="s">
        <v>3624</v>
      </c>
      <c r="BW2092" s="118" t="s">
        <v>5713</v>
      </c>
      <c r="BX2092" s="118" t="s">
        <v>1342</v>
      </c>
      <c r="BY2092" s="118" t="s">
        <v>3624</v>
      </c>
    </row>
    <row r="2093" spans="53:77" x14ac:dyDescent="0.3">
      <c r="BA2093" s="169" t="e">
        <f>VLOOKUP(D2093,#REF!, 2,FALSE)</f>
        <v>#REF!</v>
      </c>
      <c r="BO2093" s="118" t="s">
        <v>5714</v>
      </c>
      <c r="BP2093" s="118" t="s">
        <v>1342</v>
      </c>
      <c r="BQ2093" s="118" t="s">
        <v>5715</v>
      </c>
      <c r="BW2093" s="118" t="s">
        <v>5714</v>
      </c>
      <c r="BX2093" s="118" t="s">
        <v>1342</v>
      </c>
      <c r="BY2093" s="118" t="s">
        <v>5715</v>
      </c>
    </row>
    <row r="2094" spans="53:77" x14ac:dyDescent="0.3">
      <c r="BA2094" s="169" t="e">
        <f>VLOOKUP(D2094,#REF!, 2,FALSE)</f>
        <v>#REF!</v>
      </c>
      <c r="BO2094" s="118" t="s">
        <v>5716</v>
      </c>
      <c r="BP2094" s="118" t="s">
        <v>3197</v>
      </c>
      <c r="BQ2094" s="118" t="s">
        <v>3367</v>
      </c>
      <c r="BW2094" s="118" t="s">
        <v>5716</v>
      </c>
      <c r="BX2094" s="118" t="s">
        <v>3197</v>
      </c>
      <c r="BY2094" s="118" t="s">
        <v>3367</v>
      </c>
    </row>
    <row r="2095" spans="53:77" x14ac:dyDescent="0.3">
      <c r="BA2095" s="169" t="e">
        <f>VLOOKUP(D2095,#REF!, 2,FALSE)</f>
        <v>#REF!</v>
      </c>
      <c r="BO2095" s="118" t="s">
        <v>5717</v>
      </c>
      <c r="BP2095" s="118" t="s">
        <v>841</v>
      </c>
      <c r="BQ2095" s="118" t="s">
        <v>5718</v>
      </c>
      <c r="BW2095" s="118" t="s">
        <v>5717</v>
      </c>
      <c r="BX2095" s="118" t="s">
        <v>841</v>
      </c>
      <c r="BY2095" s="118" t="s">
        <v>5718</v>
      </c>
    </row>
    <row r="2096" spans="53:77" x14ac:dyDescent="0.3">
      <c r="BA2096" s="169" t="e">
        <f>VLOOKUP(D2096,#REF!, 2,FALSE)</f>
        <v>#REF!</v>
      </c>
      <c r="BO2096" s="118" t="s">
        <v>5719</v>
      </c>
      <c r="BP2096" s="118" t="s">
        <v>1139</v>
      </c>
      <c r="BQ2096" s="118" t="s">
        <v>5720</v>
      </c>
      <c r="BW2096" s="118" t="s">
        <v>5719</v>
      </c>
      <c r="BX2096" s="118" t="s">
        <v>1139</v>
      </c>
      <c r="BY2096" s="118" t="s">
        <v>5720</v>
      </c>
    </row>
    <row r="2097" spans="53:77" x14ac:dyDescent="0.3">
      <c r="BA2097" s="169" t="e">
        <f>VLOOKUP(D2097,#REF!, 2,FALSE)</f>
        <v>#REF!</v>
      </c>
      <c r="BO2097" s="118" t="s">
        <v>5721</v>
      </c>
      <c r="BP2097" s="118" t="s">
        <v>3197</v>
      </c>
      <c r="BQ2097" s="118" t="s">
        <v>5722</v>
      </c>
      <c r="BW2097" s="118" t="s">
        <v>5721</v>
      </c>
      <c r="BX2097" s="118" t="s">
        <v>3197</v>
      </c>
      <c r="BY2097" s="118" t="s">
        <v>5722</v>
      </c>
    </row>
    <row r="2098" spans="53:77" x14ac:dyDescent="0.3">
      <c r="BA2098" s="169" t="e">
        <f>VLOOKUP(D2098,#REF!, 2,FALSE)</f>
        <v>#REF!</v>
      </c>
      <c r="BO2098" s="118" t="s">
        <v>5723</v>
      </c>
      <c r="BP2098" s="118" t="s">
        <v>3003</v>
      </c>
      <c r="BQ2098" s="118" t="s">
        <v>5724</v>
      </c>
      <c r="BW2098" s="118" t="s">
        <v>5723</v>
      </c>
      <c r="BX2098" s="118" t="s">
        <v>3003</v>
      </c>
      <c r="BY2098" s="118" t="s">
        <v>5724</v>
      </c>
    </row>
    <row r="2099" spans="53:77" x14ac:dyDescent="0.3">
      <c r="BA2099" s="169" t="e">
        <f>VLOOKUP(D2099,#REF!, 2,FALSE)</f>
        <v>#REF!</v>
      </c>
      <c r="BO2099" s="118" t="s">
        <v>1088</v>
      </c>
      <c r="BP2099" s="118" t="s">
        <v>666</v>
      </c>
      <c r="BQ2099" s="118" t="s">
        <v>5725</v>
      </c>
      <c r="BW2099" s="118" t="s">
        <v>1088</v>
      </c>
      <c r="BX2099" s="118" t="s">
        <v>666</v>
      </c>
      <c r="BY2099" s="118" t="s">
        <v>5725</v>
      </c>
    </row>
    <row r="2100" spans="53:77" x14ac:dyDescent="0.3">
      <c r="BA2100" s="169" t="e">
        <f>VLOOKUP(D2100,#REF!, 2,FALSE)</f>
        <v>#REF!</v>
      </c>
      <c r="BO2100" s="118" t="s">
        <v>1089</v>
      </c>
      <c r="BP2100" s="118" t="s">
        <v>3197</v>
      </c>
      <c r="BQ2100" s="118" t="s">
        <v>2501</v>
      </c>
      <c r="BW2100" s="118" t="s">
        <v>1089</v>
      </c>
      <c r="BX2100" s="118" t="s">
        <v>3197</v>
      </c>
      <c r="BY2100" s="118" t="s">
        <v>2501</v>
      </c>
    </row>
    <row r="2101" spans="53:77" x14ac:dyDescent="0.3">
      <c r="BA2101" s="169" t="e">
        <f>VLOOKUP(D2101,#REF!, 2,FALSE)</f>
        <v>#REF!</v>
      </c>
      <c r="BO2101" s="118" t="s">
        <v>5726</v>
      </c>
      <c r="BP2101" s="118" t="s">
        <v>3243</v>
      </c>
      <c r="BQ2101" s="118" t="s">
        <v>5727</v>
      </c>
      <c r="BW2101" s="118" t="s">
        <v>5726</v>
      </c>
      <c r="BX2101" s="118" t="s">
        <v>3243</v>
      </c>
      <c r="BY2101" s="118" t="s">
        <v>5727</v>
      </c>
    </row>
    <row r="2102" spans="53:77" x14ac:dyDescent="0.3">
      <c r="BA2102" s="169" t="e">
        <f>VLOOKUP(D2102,#REF!, 2,FALSE)</f>
        <v>#REF!</v>
      </c>
      <c r="BO2102" s="118" t="s">
        <v>5728</v>
      </c>
      <c r="BP2102" s="118" t="s">
        <v>780</v>
      </c>
      <c r="BQ2102" s="118" t="s">
        <v>5727</v>
      </c>
      <c r="BW2102" s="118" t="s">
        <v>5728</v>
      </c>
      <c r="BX2102" s="118" t="s">
        <v>780</v>
      </c>
      <c r="BY2102" s="118" t="s">
        <v>5727</v>
      </c>
    </row>
    <row r="2103" spans="53:77" x14ac:dyDescent="0.3">
      <c r="BA2103" s="169" t="e">
        <f>VLOOKUP(D2103,#REF!, 2,FALSE)</f>
        <v>#REF!</v>
      </c>
      <c r="BO2103" s="118" t="s">
        <v>1090</v>
      </c>
      <c r="BP2103" s="118" t="s">
        <v>3243</v>
      </c>
      <c r="BQ2103" s="118" t="s">
        <v>1058</v>
      </c>
      <c r="BW2103" s="118" t="s">
        <v>1090</v>
      </c>
      <c r="BX2103" s="118" t="s">
        <v>3243</v>
      </c>
      <c r="BY2103" s="118" t="s">
        <v>1058</v>
      </c>
    </row>
    <row r="2104" spans="53:77" x14ac:dyDescent="0.3">
      <c r="BA2104" s="169" t="e">
        <f>VLOOKUP(D2104,#REF!, 2,FALSE)</f>
        <v>#REF!</v>
      </c>
      <c r="BO2104" s="118" t="s">
        <v>5729</v>
      </c>
      <c r="BP2104" s="118" t="s">
        <v>1342</v>
      </c>
      <c r="BQ2104" s="118" t="s">
        <v>5730</v>
      </c>
      <c r="BW2104" s="118" t="s">
        <v>5729</v>
      </c>
      <c r="BX2104" s="118" t="s">
        <v>1342</v>
      </c>
      <c r="BY2104" s="118" t="s">
        <v>5730</v>
      </c>
    </row>
    <row r="2105" spans="53:77" x14ac:dyDescent="0.3">
      <c r="BA2105" s="169" t="e">
        <f>VLOOKUP(D2105,#REF!, 2,FALSE)</f>
        <v>#REF!</v>
      </c>
      <c r="BO2105" s="118" t="s">
        <v>1091</v>
      </c>
      <c r="BP2105" s="118" t="s">
        <v>1342</v>
      </c>
      <c r="BQ2105" s="118" t="s">
        <v>737</v>
      </c>
      <c r="BW2105" s="118" t="s">
        <v>1091</v>
      </c>
      <c r="BX2105" s="118" t="s">
        <v>1342</v>
      </c>
      <c r="BY2105" s="118" t="s">
        <v>737</v>
      </c>
    </row>
    <row r="2106" spans="53:77" x14ac:dyDescent="0.3">
      <c r="BA2106" s="169" t="e">
        <f>VLOOKUP(D2106,#REF!, 2,FALSE)</f>
        <v>#REF!</v>
      </c>
      <c r="BO2106" s="118" t="s">
        <v>5731</v>
      </c>
      <c r="BP2106" s="118" t="s">
        <v>3243</v>
      </c>
      <c r="BQ2106" s="118" t="s">
        <v>2983</v>
      </c>
      <c r="BW2106" s="118" t="s">
        <v>5731</v>
      </c>
      <c r="BX2106" s="118" t="s">
        <v>3243</v>
      </c>
      <c r="BY2106" s="118" t="s">
        <v>2983</v>
      </c>
    </row>
    <row r="2107" spans="53:77" x14ac:dyDescent="0.3">
      <c r="BA2107" s="169" t="e">
        <f>VLOOKUP(D2107,#REF!, 2,FALSE)</f>
        <v>#REF!</v>
      </c>
      <c r="BO2107" s="118" t="s">
        <v>5732</v>
      </c>
      <c r="BP2107" s="118" t="s">
        <v>3085</v>
      </c>
      <c r="BQ2107" s="118" t="s">
        <v>5733</v>
      </c>
      <c r="BW2107" s="118" t="s">
        <v>5732</v>
      </c>
      <c r="BX2107" s="118" t="s">
        <v>3085</v>
      </c>
      <c r="BY2107" s="118" t="s">
        <v>5733</v>
      </c>
    </row>
    <row r="2108" spans="53:77" x14ac:dyDescent="0.3">
      <c r="BA2108" s="169" t="e">
        <f>VLOOKUP(D2108,#REF!, 2,FALSE)</f>
        <v>#REF!</v>
      </c>
      <c r="BO2108" s="118" t="s">
        <v>5734</v>
      </c>
      <c r="BP2108" s="118" t="s">
        <v>617</v>
      </c>
      <c r="BQ2108" s="118" t="s">
        <v>4681</v>
      </c>
      <c r="BW2108" s="118" t="s">
        <v>5734</v>
      </c>
      <c r="BX2108" s="118" t="s">
        <v>617</v>
      </c>
      <c r="BY2108" s="118" t="s">
        <v>4681</v>
      </c>
    </row>
    <row r="2109" spans="53:77" x14ac:dyDescent="0.3">
      <c r="BA2109" s="169" t="e">
        <f>VLOOKUP(D2109,#REF!, 2,FALSE)</f>
        <v>#REF!</v>
      </c>
      <c r="BO2109" s="118" t="s">
        <v>5735</v>
      </c>
      <c r="BP2109" s="118" t="s">
        <v>3003</v>
      </c>
      <c r="BQ2109" s="118" t="s">
        <v>922</v>
      </c>
      <c r="BW2109" s="118" t="s">
        <v>5735</v>
      </c>
      <c r="BX2109" s="118" t="s">
        <v>3003</v>
      </c>
      <c r="BY2109" s="118" t="s">
        <v>922</v>
      </c>
    </row>
    <row r="2110" spans="53:77" x14ac:dyDescent="0.3">
      <c r="BA2110" s="169" t="e">
        <f>VLOOKUP(D2110,#REF!, 2,FALSE)</f>
        <v>#REF!</v>
      </c>
      <c r="BO2110" s="118" t="s">
        <v>5736</v>
      </c>
      <c r="BP2110" s="118" t="s">
        <v>841</v>
      </c>
      <c r="BQ2110" s="118" t="s">
        <v>1613</v>
      </c>
      <c r="BW2110" s="118" t="s">
        <v>5736</v>
      </c>
      <c r="BX2110" s="118" t="s">
        <v>841</v>
      </c>
      <c r="BY2110" s="118" t="s">
        <v>1613</v>
      </c>
    </row>
    <row r="2111" spans="53:77" x14ac:dyDescent="0.3">
      <c r="BA2111" s="169" t="e">
        <f>VLOOKUP(D2111,#REF!, 2,FALSE)</f>
        <v>#REF!</v>
      </c>
      <c r="BO2111" s="118" t="s">
        <v>5737</v>
      </c>
      <c r="BP2111" s="118" t="s">
        <v>3081</v>
      </c>
      <c r="BQ2111" s="118" t="s">
        <v>622</v>
      </c>
      <c r="BW2111" s="118" t="s">
        <v>5737</v>
      </c>
      <c r="BX2111" s="118" t="s">
        <v>3081</v>
      </c>
      <c r="BY2111" s="118" t="s">
        <v>622</v>
      </c>
    </row>
    <row r="2112" spans="53:77" x14ac:dyDescent="0.3">
      <c r="BA2112" s="169" t="e">
        <f>VLOOKUP(D2112,#REF!, 2,FALSE)</f>
        <v>#REF!</v>
      </c>
      <c r="BO2112" s="118" t="s">
        <v>5738</v>
      </c>
      <c r="BP2112" s="118" t="s">
        <v>663</v>
      </c>
      <c r="BQ2112" s="118" t="s">
        <v>4297</v>
      </c>
      <c r="BW2112" s="118" t="s">
        <v>5738</v>
      </c>
      <c r="BX2112" s="118" t="s">
        <v>663</v>
      </c>
      <c r="BY2112" s="118" t="s">
        <v>4297</v>
      </c>
    </row>
    <row r="2113" spans="53:77" x14ac:dyDescent="0.3">
      <c r="BA2113" s="169" t="e">
        <f>VLOOKUP(D2113,#REF!, 2,FALSE)</f>
        <v>#REF!</v>
      </c>
      <c r="BO2113" s="118" t="s">
        <v>5739</v>
      </c>
      <c r="BP2113" s="118" t="s">
        <v>2979</v>
      </c>
      <c r="BQ2113" s="118" t="s">
        <v>5740</v>
      </c>
      <c r="BW2113" s="118" t="s">
        <v>5739</v>
      </c>
      <c r="BX2113" s="118" t="s">
        <v>2979</v>
      </c>
      <c r="BY2113" s="118" t="s">
        <v>5740</v>
      </c>
    </row>
    <row r="2114" spans="53:77" x14ac:dyDescent="0.3">
      <c r="BA2114" s="169" t="e">
        <f>VLOOKUP(D2114,#REF!, 2,FALSE)</f>
        <v>#REF!</v>
      </c>
      <c r="BO2114" s="118" t="s">
        <v>167</v>
      </c>
      <c r="BP2114" s="118" t="s">
        <v>631</v>
      </c>
      <c r="BQ2114" s="118" t="s">
        <v>947</v>
      </c>
      <c r="BW2114" s="118" t="s">
        <v>167</v>
      </c>
      <c r="BX2114" s="118" t="s">
        <v>631</v>
      </c>
      <c r="BY2114" s="118" t="s">
        <v>947</v>
      </c>
    </row>
    <row r="2115" spans="53:77" x14ac:dyDescent="0.3">
      <c r="BA2115" s="169" t="e">
        <f>VLOOKUP(D2115,#REF!, 2,FALSE)</f>
        <v>#REF!</v>
      </c>
      <c r="BO2115" s="118" t="s">
        <v>5742</v>
      </c>
      <c r="BP2115" s="118" t="s">
        <v>3197</v>
      </c>
      <c r="BQ2115" s="118" t="s">
        <v>2100</v>
      </c>
      <c r="BW2115" s="118" t="s">
        <v>5742</v>
      </c>
      <c r="BX2115" s="118" t="s">
        <v>3197</v>
      </c>
      <c r="BY2115" s="118" t="s">
        <v>2100</v>
      </c>
    </row>
    <row r="2116" spans="53:77" x14ac:dyDescent="0.3">
      <c r="BA2116" s="169" t="e">
        <f>VLOOKUP(D2116,#REF!, 2,FALSE)</f>
        <v>#REF!</v>
      </c>
      <c r="BO2116" s="118" t="s">
        <v>5743</v>
      </c>
      <c r="BP2116" s="118" t="s">
        <v>3003</v>
      </c>
      <c r="BQ2116" s="118" t="s">
        <v>1966</v>
      </c>
      <c r="BW2116" s="118" t="s">
        <v>5743</v>
      </c>
      <c r="BX2116" s="118" t="s">
        <v>3003</v>
      </c>
      <c r="BY2116" s="118" t="s">
        <v>1966</v>
      </c>
    </row>
    <row r="2117" spans="53:77" x14ac:dyDescent="0.3">
      <c r="BA2117" s="169" t="e">
        <f>VLOOKUP(D2117,#REF!, 2,FALSE)</f>
        <v>#REF!</v>
      </c>
      <c r="BO2117" s="118" t="s">
        <v>5744</v>
      </c>
      <c r="BP2117" s="118" t="s">
        <v>3197</v>
      </c>
      <c r="BQ2117" s="118" t="s">
        <v>939</v>
      </c>
      <c r="BW2117" s="118" t="s">
        <v>5744</v>
      </c>
      <c r="BX2117" s="118" t="s">
        <v>3197</v>
      </c>
      <c r="BY2117" s="118" t="s">
        <v>939</v>
      </c>
    </row>
    <row r="2118" spans="53:77" x14ac:dyDescent="0.3">
      <c r="BA2118" s="169" t="e">
        <f>VLOOKUP(D2118,#REF!, 2,FALSE)</f>
        <v>#REF!</v>
      </c>
      <c r="BO2118" s="118" t="s">
        <v>5745</v>
      </c>
      <c r="BP2118" s="118" t="s">
        <v>803</v>
      </c>
      <c r="BQ2118" s="118" t="s">
        <v>1693</v>
      </c>
      <c r="BW2118" s="118" t="s">
        <v>5745</v>
      </c>
      <c r="BX2118" s="118" t="s">
        <v>803</v>
      </c>
      <c r="BY2118" s="118" t="s">
        <v>1693</v>
      </c>
    </row>
    <row r="2119" spans="53:77" x14ac:dyDescent="0.3">
      <c r="BA2119" s="169" t="e">
        <f>VLOOKUP(D2119,#REF!, 2,FALSE)</f>
        <v>#REF!</v>
      </c>
      <c r="BO2119" s="118" t="s">
        <v>5746</v>
      </c>
      <c r="BP2119" s="118" t="s">
        <v>778</v>
      </c>
      <c r="BQ2119" s="118" t="s">
        <v>3611</v>
      </c>
      <c r="BW2119" s="118" t="s">
        <v>5746</v>
      </c>
      <c r="BX2119" s="118" t="s">
        <v>778</v>
      </c>
      <c r="BY2119" s="118" t="s">
        <v>3611</v>
      </c>
    </row>
    <row r="2120" spans="53:77" x14ac:dyDescent="0.3">
      <c r="BA2120" s="169" t="e">
        <f>VLOOKUP(D2120,#REF!, 2,FALSE)</f>
        <v>#REF!</v>
      </c>
      <c r="BO2120" s="118" t="s">
        <v>5747</v>
      </c>
      <c r="BP2120" s="118" t="s">
        <v>3197</v>
      </c>
      <c r="BQ2120" s="118" t="s">
        <v>1265</v>
      </c>
      <c r="BW2120" s="118" t="s">
        <v>5747</v>
      </c>
      <c r="BX2120" s="118" t="s">
        <v>3197</v>
      </c>
      <c r="BY2120" s="118" t="s">
        <v>1265</v>
      </c>
    </row>
    <row r="2121" spans="53:77" x14ac:dyDescent="0.3">
      <c r="BA2121" s="169" t="e">
        <f>VLOOKUP(D2121,#REF!, 2,FALSE)</f>
        <v>#REF!</v>
      </c>
      <c r="BO2121" s="118" t="s">
        <v>5748</v>
      </c>
      <c r="BP2121" s="118" t="s">
        <v>619</v>
      </c>
      <c r="BQ2121" s="118" t="s">
        <v>5749</v>
      </c>
      <c r="BW2121" s="118" t="s">
        <v>5748</v>
      </c>
      <c r="BX2121" s="118" t="s">
        <v>619</v>
      </c>
      <c r="BY2121" s="118" t="s">
        <v>5749</v>
      </c>
    </row>
    <row r="2122" spans="53:77" x14ac:dyDescent="0.3">
      <c r="BA2122" s="169" t="e">
        <f>VLOOKUP(D2122,#REF!, 2,FALSE)</f>
        <v>#REF!</v>
      </c>
      <c r="BO2122" s="118" t="s">
        <v>5751</v>
      </c>
      <c r="BP2122" s="118" t="s">
        <v>1342</v>
      </c>
      <c r="BQ2122" s="118" t="s">
        <v>5752</v>
      </c>
      <c r="BW2122" s="118" t="s">
        <v>5751</v>
      </c>
      <c r="BX2122" s="118" t="s">
        <v>1342</v>
      </c>
      <c r="BY2122" s="118" t="s">
        <v>5752</v>
      </c>
    </row>
    <row r="2123" spans="53:77" x14ac:dyDescent="0.3">
      <c r="BA2123" s="169" t="e">
        <f>VLOOKUP(D2123,#REF!, 2,FALSE)</f>
        <v>#REF!</v>
      </c>
      <c r="BO2123" s="118" t="s">
        <v>168</v>
      </c>
      <c r="BP2123" s="118" t="s">
        <v>636</v>
      </c>
      <c r="BQ2123" s="118" t="s">
        <v>2474</v>
      </c>
      <c r="BW2123" s="118" t="s">
        <v>168</v>
      </c>
      <c r="BX2123" s="118" t="s">
        <v>636</v>
      </c>
      <c r="BY2123" s="118" t="s">
        <v>2474</v>
      </c>
    </row>
    <row r="2124" spans="53:77" x14ac:dyDescent="0.3">
      <c r="BA2124" s="169" t="e">
        <f>VLOOKUP(D2124,#REF!, 2,FALSE)</f>
        <v>#REF!</v>
      </c>
      <c r="BO2124" s="118" t="s">
        <v>5753</v>
      </c>
      <c r="BP2124" s="118" t="s">
        <v>669</v>
      </c>
      <c r="BQ2124" s="118" t="s">
        <v>5754</v>
      </c>
      <c r="BW2124" s="118" t="s">
        <v>5753</v>
      </c>
      <c r="BX2124" s="118" t="s">
        <v>669</v>
      </c>
      <c r="BY2124" s="118" t="s">
        <v>5754</v>
      </c>
    </row>
    <row r="2125" spans="53:77" x14ac:dyDescent="0.3">
      <c r="BA2125" s="169" t="e">
        <f>VLOOKUP(D2125,#REF!, 2,FALSE)</f>
        <v>#REF!</v>
      </c>
      <c r="BO2125" s="118" t="s">
        <v>5755</v>
      </c>
      <c r="BP2125" s="118" t="s">
        <v>1013</v>
      </c>
      <c r="BQ2125" s="118" t="s">
        <v>1053</v>
      </c>
      <c r="BW2125" s="118" t="s">
        <v>5755</v>
      </c>
      <c r="BX2125" s="118" t="s">
        <v>1013</v>
      </c>
      <c r="BY2125" s="118" t="s">
        <v>1053</v>
      </c>
    </row>
    <row r="2126" spans="53:77" x14ac:dyDescent="0.3">
      <c r="BA2126" s="169" t="e">
        <f>VLOOKUP(D2126,#REF!, 2,FALSE)</f>
        <v>#REF!</v>
      </c>
      <c r="BO2126" s="118" t="s">
        <v>5756</v>
      </c>
      <c r="BP2126" s="118" t="s">
        <v>1013</v>
      </c>
      <c r="BQ2126" s="118" t="s">
        <v>5757</v>
      </c>
      <c r="BW2126" s="118" t="s">
        <v>5756</v>
      </c>
      <c r="BX2126" s="118" t="s">
        <v>1013</v>
      </c>
      <c r="BY2126" s="118" t="s">
        <v>5757</v>
      </c>
    </row>
    <row r="2127" spans="53:77" x14ac:dyDescent="0.3">
      <c r="BA2127" s="169" t="e">
        <f>VLOOKUP(D2127,#REF!, 2,FALSE)</f>
        <v>#REF!</v>
      </c>
      <c r="BO2127" s="118" t="s">
        <v>5758</v>
      </c>
      <c r="BP2127" s="118" t="s">
        <v>657</v>
      </c>
      <c r="BQ2127" s="118" t="s">
        <v>1343</v>
      </c>
      <c r="BW2127" s="118" t="s">
        <v>5758</v>
      </c>
      <c r="BX2127" s="118" t="s">
        <v>657</v>
      </c>
      <c r="BY2127" s="118" t="s">
        <v>1343</v>
      </c>
    </row>
    <row r="2128" spans="53:77" x14ac:dyDescent="0.3">
      <c r="BA2128" s="169" t="e">
        <f>VLOOKUP(D2128,#REF!, 2,FALSE)</f>
        <v>#REF!</v>
      </c>
      <c r="BO2128" s="118" t="s">
        <v>1092</v>
      </c>
      <c r="BP2128" s="118" t="s">
        <v>771</v>
      </c>
      <c r="BQ2128" s="118" t="s">
        <v>2692</v>
      </c>
      <c r="BW2128" s="118" t="s">
        <v>1092</v>
      </c>
      <c r="BX2128" s="118" t="s">
        <v>771</v>
      </c>
      <c r="BY2128" s="118" t="s">
        <v>2692</v>
      </c>
    </row>
    <row r="2129" spans="53:77" x14ac:dyDescent="0.3">
      <c r="BA2129" s="169" t="e">
        <f>VLOOKUP(D2129,#REF!, 2,FALSE)</f>
        <v>#REF!</v>
      </c>
      <c r="BO2129" s="118" t="s">
        <v>143</v>
      </c>
      <c r="BP2129" s="118" t="s">
        <v>736</v>
      </c>
      <c r="BQ2129" s="118" t="s">
        <v>5101</v>
      </c>
      <c r="BW2129" s="118" t="s">
        <v>143</v>
      </c>
      <c r="BX2129" s="118" t="s">
        <v>736</v>
      </c>
      <c r="BY2129" s="118" t="s">
        <v>5101</v>
      </c>
    </row>
    <row r="2130" spans="53:77" x14ac:dyDescent="0.3">
      <c r="BA2130" s="169" t="e">
        <f>VLOOKUP(D2130,#REF!, 2,FALSE)</f>
        <v>#REF!</v>
      </c>
      <c r="BO2130" s="118" t="s">
        <v>5759</v>
      </c>
      <c r="BP2130" s="118" t="s">
        <v>661</v>
      </c>
      <c r="BQ2130" s="118" t="s">
        <v>2459</v>
      </c>
      <c r="BW2130" s="118" t="s">
        <v>5759</v>
      </c>
      <c r="BX2130" s="118" t="s">
        <v>661</v>
      </c>
      <c r="BY2130" s="118" t="s">
        <v>2459</v>
      </c>
    </row>
    <row r="2131" spans="53:77" x14ac:dyDescent="0.3">
      <c r="BA2131" s="169" t="e">
        <f>VLOOKUP(D2131,#REF!, 2,FALSE)</f>
        <v>#REF!</v>
      </c>
      <c r="BO2131" s="118" t="s">
        <v>5760</v>
      </c>
      <c r="BP2131" s="118" t="s">
        <v>1342</v>
      </c>
      <c r="BQ2131" s="118" t="s">
        <v>1338</v>
      </c>
      <c r="BW2131" s="118" t="s">
        <v>5760</v>
      </c>
      <c r="BX2131" s="118" t="s">
        <v>1342</v>
      </c>
      <c r="BY2131" s="118" t="s">
        <v>1338</v>
      </c>
    </row>
    <row r="2132" spans="53:77" x14ac:dyDescent="0.3">
      <c r="BA2132" s="169" t="e">
        <f>VLOOKUP(D2132,#REF!, 2,FALSE)</f>
        <v>#REF!</v>
      </c>
      <c r="BO2132" s="118" t="s">
        <v>5761</v>
      </c>
      <c r="BP2132" s="118" t="s">
        <v>3197</v>
      </c>
      <c r="BQ2132" s="118" t="s">
        <v>1693</v>
      </c>
      <c r="BW2132" s="118" t="s">
        <v>5761</v>
      </c>
      <c r="BX2132" s="118" t="s">
        <v>3197</v>
      </c>
      <c r="BY2132" s="118" t="s">
        <v>1693</v>
      </c>
    </row>
    <row r="2133" spans="53:77" x14ac:dyDescent="0.3">
      <c r="BA2133" s="169" t="e">
        <f>VLOOKUP(D2133,#REF!, 2,FALSE)</f>
        <v>#REF!</v>
      </c>
      <c r="BO2133" s="118" t="s">
        <v>5762</v>
      </c>
      <c r="BP2133" s="118" t="s">
        <v>2983</v>
      </c>
      <c r="BQ2133" s="118" t="s">
        <v>2983</v>
      </c>
      <c r="BW2133" s="118" t="s">
        <v>5762</v>
      </c>
      <c r="BX2133" s="118" t="s">
        <v>2983</v>
      </c>
      <c r="BY2133" s="118" t="s">
        <v>2983</v>
      </c>
    </row>
    <row r="2134" spans="53:77" x14ac:dyDescent="0.3">
      <c r="BA2134" s="169" t="e">
        <f>VLOOKUP(D2134,#REF!, 2,FALSE)</f>
        <v>#REF!</v>
      </c>
      <c r="BO2134" s="118" t="s">
        <v>5763</v>
      </c>
      <c r="BP2134" s="118" t="s">
        <v>2983</v>
      </c>
      <c r="BQ2134" s="118" t="s">
        <v>2983</v>
      </c>
      <c r="BW2134" s="118" t="s">
        <v>5763</v>
      </c>
      <c r="BX2134" s="118" t="s">
        <v>2983</v>
      </c>
      <c r="BY2134" s="118" t="s">
        <v>2983</v>
      </c>
    </row>
    <row r="2135" spans="53:77" x14ac:dyDescent="0.3">
      <c r="BA2135" s="169" t="e">
        <f>VLOOKUP(D2135,#REF!, 2,FALSE)</f>
        <v>#REF!</v>
      </c>
      <c r="BO2135" s="118" t="s">
        <v>5765</v>
      </c>
      <c r="BP2135" s="118" t="s">
        <v>636</v>
      </c>
      <c r="BQ2135" s="118" t="s">
        <v>1521</v>
      </c>
      <c r="BW2135" s="118" t="s">
        <v>5765</v>
      </c>
      <c r="BX2135" s="118" t="s">
        <v>636</v>
      </c>
      <c r="BY2135" s="118" t="s">
        <v>1521</v>
      </c>
    </row>
    <row r="2136" spans="53:77" x14ac:dyDescent="0.3">
      <c r="BA2136" s="169" t="e">
        <f>VLOOKUP(D2136,#REF!, 2,FALSE)</f>
        <v>#REF!</v>
      </c>
      <c r="BO2136" s="118" t="s">
        <v>5766</v>
      </c>
      <c r="BP2136" s="118" t="s">
        <v>1342</v>
      </c>
      <c r="BQ2136" s="118" t="s">
        <v>5121</v>
      </c>
      <c r="BW2136" s="118" t="s">
        <v>5766</v>
      </c>
      <c r="BX2136" s="118" t="s">
        <v>1342</v>
      </c>
      <c r="BY2136" s="118" t="s">
        <v>5121</v>
      </c>
    </row>
    <row r="2137" spans="53:77" x14ac:dyDescent="0.3">
      <c r="BA2137" s="169" t="e">
        <f>VLOOKUP(D2137,#REF!, 2,FALSE)</f>
        <v>#REF!</v>
      </c>
      <c r="BO2137" s="118" t="s">
        <v>5767</v>
      </c>
      <c r="BP2137" s="118" t="s">
        <v>666</v>
      </c>
      <c r="BQ2137" s="118" t="s">
        <v>4685</v>
      </c>
      <c r="BW2137" s="118" t="s">
        <v>5767</v>
      </c>
      <c r="BX2137" s="118" t="s">
        <v>666</v>
      </c>
      <c r="BY2137" s="118" t="s">
        <v>4685</v>
      </c>
    </row>
    <row r="2138" spans="53:77" x14ac:dyDescent="0.3">
      <c r="BA2138" s="169" t="e">
        <f>VLOOKUP(D2138,#REF!, 2,FALSE)</f>
        <v>#REF!</v>
      </c>
      <c r="BO2138" s="118" t="s">
        <v>5768</v>
      </c>
      <c r="BP2138" s="118" t="s">
        <v>3003</v>
      </c>
      <c r="BQ2138" s="118" t="s">
        <v>2983</v>
      </c>
      <c r="BW2138" s="118" t="s">
        <v>5768</v>
      </c>
      <c r="BX2138" s="118" t="s">
        <v>3003</v>
      </c>
      <c r="BY2138" s="118" t="s">
        <v>2983</v>
      </c>
    </row>
    <row r="2139" spans="53:77" x14ac:dyDescent="0.3">
      <c r="BA2139" s="169" t="e">
        <f>VLOOKUP(D2139,#REF!, 2,FALSE)</f>
        <v>#REF!</v>
      </c>
      <c r="BO2139" s="118" t="s">
        <v>5770</v>
      </c>
      <c r="BP2139" s="118" t="s">
        <v>3081</v>
      </c>
      <c r="BQ2139" s="118" t="s">
        <v>1270</v>
      </c>
      <c r="BW2139" s="118" t="s">
        <v>5770</v>
      </c>
      <c r="BX2139" s="118" t="s">
        <v>3081</v>
      </c>
      <c r="BY2139" s="118" t="s">
        <v>1270</v>
      </c>
    </row>
    <row r="2140" spans="53:77" x14ac:dyDescent="0.3">
      <c r="BA2140" s="169" t="e">
        <f>VLOOKUP(D2140,#REF!, 2,FALSE)</f>
        <v>#REF!</v>
      </c>
      <c r="BO2140" s="118" t="s">
        <v>5771</v>
      </c>
      <c r="BP2140" s="118" t="s">
        <v>771</v>
      </c>
      <c r="BQ2140" s="118" t="s">
        <v>5772</v>
      </c>
      <c r="BW2140" s="118" t="s">
        <v>5771</v>
      </c>
      <c r="BX2140" s="118" t="s">
        <v>771</v>
      </c>
      <c r="BY2140" s="118" t="s">
        <v>5772</v>
      </c>
    </row>
    <row r="2141" spans="53:77" x14ac:dyDescent="0.3">
      <c r="BA2141" s="169" t="e">
        <f>VLOOKUP(D2141,#REF!, 2,FALSE)</f>
        <v>#REF!</v>
      </c>
      <c r="BO2141" s="118" t="s">
        <v>91</v>
      </c>
      <c r="BP2141" s="118" t="s">
        <v>662</v>
      </c>
      <c r="BQ2141" s="118" t="s">
        <v>4334</v>
      </c>
      <c r="BW2141" s="118" t="s">
        <v>91</v>
      </c>
      <c r="BX2141" s="118" t="s">
        <v>662</v>
      </c>
      <c r="BY2141" s="118" t="s">
        <v>4334</v>
      </c>
    </row>
    <row r="2142" spans="53:77" x14ac:dyDescent="0.3">
      <c r="BA2142" s="169" t="e">
        <f>VLOOKUP(D2142,#REF!, 2,FALSE)</f>
        <v>#REF!</v>
      </c>
      <c r="BO2142" s="118" t="s">
        <v>5773</v>
      </c>
      <c r="BP2142" s="118" t="s">
        <v>3085</v>
      </c>
      <c r="BQ2142" s="118" t="s">
        <v>4490</v>
      </c>
      <c r="BW2142" s="118" t="s">
        <v>5773</v>
      </c>
      <c r="BX2142" s="118" t="s">
        <v>3085</v>
      </c>
      <c r="BY2142" s="118" t="s">
        <v>4490</v>
      </c>
    </row>
    <row r="2143" spans="53:77" x14ac:dyDescent="0.3">
      <c r="BA2143" s="169" t="e">
        <f>VLOOKUP(D2143,#REF!, 2,FALSE)</f>
        <v>#REF!</v>
      </c>
      <c r="BO2143" s="118" t="s">
        <v>5774</v>
      </c>
      <c r="BP2143" s="118" t="s">
        <v>1342</v>
      </c>
      <c r="BQ2143" s="118" t="s">
        <v>5775</v>
      </c>
      <c r="BW2143" s="118" t="s">
        <v>5774</v>
      </c>
      <c r="BX2143" s="118" t="s">
        <v>1342</v>
      </c>
      <c r="BY2143" s="118" t="s">
        <v>5775</v>
      </c>
    </row>
    <row r="2144" spans="53:77" x14ac:dyDescent="0.3">
      <c r="BA2144" s="169" t="e">
        <f>VLOOKUP(D2144,#REF!, 2,FALSE)</f>
        <v>#REF!</v>
      </c>
      <c r="BO2144" s="118" t="s">
        <v>5776</v>
      </c>
      <c r="BP2144" s="118" t="s">
        <v>1272</v>
      </c>
      <c r="BQ2144" s="118" t="s">
        <v>4835</v>
      </c>
      <c r="BW2144" s="118" t="s">
        <v>5776</v>
      </c>
      <c r="BX2144" s="118" t="s">
        <v>1272</v>
      </c>
      <c r="BY2144" s="118" t="s">
        <v>4835</v>
      </c>
    </row>
    <row r="2145" spans="53:77" x14ac:dyDescent="0.3">
      <c r="BA2145" s="169" t="e">
        <f>VLOOKUP(D2145,#REF!, 2,FALSE)</f>
        <v>#REF!</v>
      </c>
      <c r="BO2145" s="118" t="s">
        <v>5777</v>
      </c>
      <c r="BP2145" s="118" t="s">
        <v>631</v>
      </c>
      <c r="BQ2145" s="118" t="s">
        <v>3916</v>
      </c>
      <c r="BW2145" s="118" t="s">
        <v>5777</v>
      </c>
      <c r="BX2145" s="118" t="s">
        <v>631</v>
      </c>
      <c r="BY2145" s="118" t="s">
        <v>3916</v>
      </c>
    </row>
    <row r="2146" spans="53:77" x14ac:dyDescent="0.3">
      <c r="BA2146" s="169" t="e">
        <f>VLOOKUP(D2146,#REF!, 2,FALSE)</f>
        <v>#REF!</v>
      </c>
      <c r="BO2146" s="118" t="s">
        <v>1093</v>
      </c>
      <c r="BP2146" s="118" t="s">
        <v>3197</v>
      </c>
      <c r="BQ2146" s="118" t="s">
        <v>5778</v>
      </c>
      <c r="BW2146" s="118" t="s">
        <v>1093</v>
      </c>
      <c r="BX2146" s="118" t="s">
        <v>3197</v>
      </c>
      <c r="BY2146" s="118" t="s">
        <v>5778</v>
      </c>
    </row>
    <row r="2147" spans="53:77" x14ac:dyDescent="0.3">
      <c r="BA2147" s="169" t="e">
        <f>VLOOKUP(D2147,#REF!, 2,FALSE)</f>
        <v>#REF!</v>
      </c>
      <c r="BO2147" s="118" t="s">
        <v>5779</v>
      </c>
      <c r="BP2147" s="118" t="s">
        <v>3197</v>
      </c>
      <c r="BQ2147" s="118" t="s">
        <v>5780</v>
      </c>
      <c r="BW2147" s="118" t="s">
        <v>5779</v>
      </c>
      <c r="BX2147" s="118" t="s">
        <v>3197</v>
      </c>
      <c r="BY2147" s="118" t="s">
        <v>5780</v>
      </c>
    </row>
    <row r="2148" spans="53:77" x14ac:dyDescent="0.3">
      <c r="BA2148" s="169" t="e">
        <f>VLOOKUP(D2148,#REF!, 2,FALSE)</f>
        <v>#REF!</v>
      </c>
      <c r="BO2148" s="118" t="s">
        <v>5781</v>
      </c>
      <c r="BP2148" s="118" t="s">
        <v>1342</v>
      </c>
      <c r="BQ2148" s="118" t="s">
        <v>5782</v>
      </c>
      <c r="BW2148" s="118" t="s">
        <v>5781</v>
      </c>
      <c r="BX2148" s="118" t="s">
        <v>1342</v>
      </c>
      <c r="BY2148" s="118" t="s">
        <v>5782</v>
      </c>
    </row>
    <row r="2149" spans="53:77" x14ac:dyDescent="0.3">
      <c r="BA2149" s="169" t="e">
        <f>VLOOKUP(D2149,#REF!, 2,FALSE)</f>
        <v>#REF!</v>
      </c>
      <c r="BO2149" s="118" t="s">
        <v>1094</v>
      </c>
      <c r="BP2149" s="118" t="s">
        <v>849</v>
      </c>
      <c r="BQ2149" s="118" t="s">
        <v>5783</v>
      </c>
      <c r="BW2149" s="118" t="s">
        <v>1094</v>
      </c>
      <c r="BX2149" s="118" t="s">
        <v>849</v>
      </c>
      <c r="BY2149" s="118" t="s">
        <v>5783</v>
      </c>
    </row>
    <row r="2150" spans="53:77" x14ac:dyDescent="0.3">
      <c r="BA2150" s="169" t="e">
        <f>VLOOKUP(D2150,#REF!, 2,FALSE)</f>
        <v>#REF!</v>
      </c>
      <c r="BO2150" s="118" t="s">
        <v>5784</v>
      </c>
      <c r="BP2150" s="118" t="s">
        <v>619</v>
      </c>
      <c r="BQ2150" s="118" t="s">
        <v>5785</v>
      </c>
      <c r="BW2150" s="118" t="s">
        <v>5784</v>
      </c>
      <c r="BX2150" s="118" t="s">
        <v>619</v>
      </c>
      <c r="BY2150" s="118" t="s">
        <v>5785</v>
      </c>
    </row>
    <row r="2151" spans="53:77" x14ac:dyDescent="0.3">
      <c r="BA2151" s="169" t="e">
        <f>VLOOKUP(D2151,#REF!, 2,FALSE)</f>
        <v>#REF!</v>
      </c>
      <c r="BO2151" s="118" t="s">
        <v>5786</v>
      </c>
      <c r="BP2151" s="118" t="s">
        <v>731</v>
      </c>
      <c r="BQ2151" s="118" t="s">
        <v>5787</v>
      </c>
      <c r="BW2151" s="118" t="s">
        <v>5786</v>
      </c>
      <c r="BX2151" s="118" t="s">
        <v>731</v>
      </c>
      <c r="BY2151" s="118" t="s">
        <v>5787</v>
      </c>
    </row>
    <row r="2152" spans="53:77" x14ac:dyDescent="0.3">
      <c r="BA2152" s="169" t="e">
        <f>VLOOKUP(D2152,#REF!, 2,FALSE)</f>
        <v>#REF!</v>
      </c>
      <c r="BO2152" s="118" t="s">
        <v>1095</v>
      </c>
      <c r="BP2152" s="118" t="s">
        <v>616</v>
      </c>
      <c r="BQ2152" s="118" t="s">
        <v>5788</v>
      </c>
      <c r="BW2152" s="118" t="s">
        <v>1095</v>
      </c>
      <c r="BX2152" s="118" t="s">
        <v>616</v>
      </c>
      <c r="BY2152" s="118" t="s">
        <v>5788</v>
      </c>
    </row>
    <row r="2153" spans="53:77" x14ac:dyDescent="0.3">
      <c r="BA2153" s="169" t="e">
        <f>VLOOKUP(D2153,#REF!, 2,FALSE)</f>
        <v>#REF!</v>
      </c>
      <c r="BO2153" s="118" t="s">
        <v>5789</v>
      </c>
      <c r="BP2153" s="118" t="s">
        <v>841</v>
      </c>
      <c r="BQ2153" s="118" t="s">
        <v>4219</v>
      </c>
      <c r="BW2153" s="118" t="s">
        <v>5789</v>
      </c>
      <c r="BX2153" s="118" t="s">
        <v>841</v>
      </c>
      <c r="BY2153" s="118" t="s">
        <v>4219</v>
      </c>
    </row>
    <row r="2154" spans="53:77" x14ac:dyDescent="0.3">
      <c r="BA2154" s="169" t="e">
        <f>VLOOKUP(D2154,#REF!, 2,FALSE)</f>
        <v>#REF!</v>
      </c>
      <c r="BO2154" s="118" t="s">
        <v>5790</v>
      </c>
      <c r="BP2154" s="118" t="s">
        <v>631</v>
      </c>
      <c r="BQ2154" s="118" t="s">
        <v>5791</v>
      </c>
      <c r="BW2154" s="118" t="s">
        <v>5790</v>
      </c>
      <c r="BX2154" s="118" t="s">
        <v>631</v>
      </c>
      <c r="BY2154" s="118" t="s">
        <v>5791</v>
      </c>
    </row>
    <row r="2155" spans="53:77" x14ac:dyDescent="0.3">
      <c r="BA2155" s="169" t="e">
        <f>VLOOKUP(D2155,#REF!, 2,FALSE)</f>
        <v>#REF!</v>
      </c>
      <c r="BO2155" s="118" t="s">
        <v>92</v>
      </c>
      <c r="BP2155" s="118" t="s">
        <v>810</v>
      </c>
      <c r="BQ2155" s="118" t="s">
        <v>5792</v>
      </c>
      <c r="BW2155" s="118" t="s">
        <v>92</v>
      </c>
      <c r="BX2155" s="118" t="s">
        <v>810</v>
      </c>
      <c r="BY2155" s="118" t="s">
        <v>5792</v>
      </c>
    </row>
    <row r="2156" spans="53:77" x14ac:dyDescent="0.3">
      <c r="BA2156" s="169" t="e">
        <f>VLOOKUP(D2156,#REF!, 2,FALSE)</f>
        <v>#REF!</v>
      </c>
      <c r="BO2156" s="118" t="s">
        <v>5793</v>
      </c>
      <c r="BP2156" s="118" t="s">
        <v>841</v>
      </c>
      <c r="BQ2156" s="118" t="s">
        <v>3765</v>
      </c>
      <c r="BW2156" s="118" t="s">
        <v>5793</v>
      </c>
      <c r="BX2156" s="118" t="s">
        <v>841</v>
      </c>
      <c r="BY2156" s="118" t="s">
        <v>3765</v>
      </c>
    </row>
    <row r="2157" spans="53:77" x14ac:dyDescent="0.3">
      <c r="BA2157" s="169" t="e">
        <f>VLOOKUP(D2157,#REF!, 2,FALSE)</f>
        <v>#REF!</v>
      </c>
      <c r="BO2157" s="118" t="s">
        <v>5795</v>
      </c>
      <c r="BP2157" s="118" t="s">
        <v>663</v>
      </c>
      <c r="BQ2157" s="118" t="s">
        <v>5796</v>
      </c>
      <c r="BW2157" s="118" t="s">
        <v>5795</v>
      </c>
      <c r="BX2157" s="118" t="s">
        <v>663</v>
      </c>
      <c r="BY2157" s="118" t="s">
        <v>5796</v>
      </c>
    </row>
    <row r="2158" spans="53:77" x14ac:dyDescent="0.3">
      <c r="BA2158" s="169" t="e">
        <f>VLOOKUP(D2158,#REF!, 2,FALSE)</f>
        <v>#REF!</v>
      </c>
      <c r="BO2158" s="118" t="s">
        <v>5797</v>
      </c>
      <c r="BP2158" s="118" t="s">
        <v>849</v>
      </c>
      <c r="BQ2158" s="118" t="s">
        <v>2092</v>
      </c>
      <c r="BW2158" s="118" t="s">
        <v>5797</v>
      </c>
      <c r="BX2158" s="118" t="s">
        <v>849</v>
      </c>
      <c r="BY2158" s="118" t="s">
        <v>2092</v>
      </c>
    </row>
    <row r="2159" spans="53:77" x14ac:dyDescent="0.3">
      <c r="BA2159" s="169" t="e">
        <f>VLOOKUP(D2159,#REF!, 2,FALSE)</f>
        <v>#REF!</v>
      </c>
      <c r="BO2159" s="118" t="s">
        <v>93</v>
      </c>
      <c r="BP2159" s="118" t="s">
        <v>841</v>
      </c>
      <c r="BQ2159" s="118" t="s">
        <v>5484</v>
      </c>
      <c r="BW2159" s="118" t="s">
        <v>93</v>
      </c>
      <c r="BX2159" s="118" t="s">
        <v>841</v>
      </c>
      <c r="BY2159" s="118" t="s">
        <v>5484</v>
      </c>
    </row>
    <row r="2160" spans="53:77" x14ac:dyDescent="0.3">
      <c r="BA2160" s="169" t="e">
        <f>VLOOKUP(D2160,#REF!, 2,FALSE)</f>
        <v>#REF!</v>
      </c>
      <c r="BO2160" s="118" t="s">
        <v>5798</v>
      </c>
      <c r="BP2160" s="118" t="s">
        <v>841</v>
      </c>
      <c r="BQ2160" s="118" t="s">
        <v>938</v>
      </c>
      <c r="BW2160" s="118" t="s">
        <v>5798</v>
      </c>
      <c r="BX2160" s="118" t="s">
        <v>841</v>
      </c>
      <c r="BY2160" s="118" t="s">
        <v>938</v>
      </c>
    </row>
    <row r="2161" spans="53:77" x14ac:dyDescent="0.3">
      <c r="BA2161" s="169" t="e">
        <f>VLOOKUP(D2161,#REF!, 2,FALSE)</f>
        <v>#REF!</v>
      </c>
      <c r="BO2161" s="118" t="s">
        <v>5799</v>
      </c>
      <c r="BP2161" s="118" t="s">
        <v>849</v>
      </c>
      <c r="BQ2161" s="118" t="s">
        <v>2983</v>
      </c>
      <c r="BW2161" s="118" t="s">
        <v>5799</v>
      </c>
      <c r="BX2161" s="118" t="s">
        <v>849</v>
      </c>
      <c r="BY2161" s="118" t="s">
        <v>2983</v>
      </c>
    </row>
    <row r="2162" spans="53:77" x14ac:dyDescent="0.3">
      <c r="BA2162" s="169" t="e">
        <f>VLOOKUP(D2162,#REF!, 2,FALSE)</f>
        <v>#REF!</v>
      </c>
      <c r="BO2162" s="118" t="s">
        <v>5800</v>
      </c>
      <c r="BP2162" s="118" t="s">
        <v>3003</v>
      </c>
      <c r="BQ2162" s="118" t="s">
        <v>5802</v>
      </c>
      <c r="BW2162" s="118" t="s">
        <v>5800</v>
      </c>
      <c r="BX2162" s="118" t="s">
        <v>3003</v>
      </c>
      <c r="BY2162" s="118" t="s">
        <v>5802</v>
      </c>
    </row>
    <row r="2163" spans="53:77" x14ac:dyDescent="0.3">
      <c r="BA2163" s="169" t="e">
        <f>VLOOKUP(D2163,#REF!, 2,FALSE)</f>
        <v>#REF!</v>
      </c>
      <c r="BO2163" s="118" t="s">
        <v>5803</v>
      </c>
      <c r="BP2163" s="118" t="s">
        <v>841</v>
      </c>
      <c r="BQ2163" s="118" t="s">
        <v>5484</v>
      </c>
      <c r="BW2163" s="118" t="s">
        <v>5803</v>
      </c>
      <c r="BX2163" s="118" t="s">
        <v>841</v>
      </c>
      <c r="BY2163" s="118" t="s">
        <v>5484</v>
      </c>
    </row>
    <row r="2164" spans="53:77" x14ac:dyDescent="0.3">
      <c r="BA2164" s="169" t="e">
        <f>VLOOKUP(D2164,#REF!, 2,FALSE)</f>
        <v>#REF!</v>
      </c>
      <c r="BO2164" s="118" t="s">
        <v>94</v>
      </c>
      <c r="BP2164" s="118" t="s">
        <v>666</v>
      </c>
      <c r="BQ2164" s="118" t="s">
        <v>4484</v>
      </c>
      <c r="BW2164" s="118" t="s">
        <v>94</v>
      </c>
      <c r="BX2164" s="118" t="s">
        <v>666</v>
      </c>
      <c r="BY2164" s="118" t="s">
        <v>4484</v>
      </c>
    </row>
    <row r="2165" spans="53:77" x14ac:dyDescent="0.3">
      <c r="BA2165" s="169" t="e">
        <f>VLOOKUP(D2165,#REF!, 2,FALSE)</f>
        <v>#REF!</v>
      </c>
      <c r="BO2165" s="118" t="s">
        <v>5804</v>
      </c>
      <c r="BP2165" s="118" t="s">
        <v>1342</v>
      </c>
      <c r="BQ2165" s="118" t="s">
        <v>5805</v>
      </c>
      <c r="BW2165" s="118" t="s">
        <v>5804</v>
      </c>
      <c r="BX2165" s="118" t="s">
        <v>1342</v>
      </c>
      <c r="BY2165" s="118" t="s">
        <v>5805</v>
      </c>
    </row>
    <row r="2166" spans="53:77" x14ac:dyDescent="0.3">
      <c r="BA2166" s="169" t="e">
        <f>VLOOKUP(D2166,#REF!, 2,FALSE)</f>
        <v>#REF!</v>
      </c>
      <c r="BO2166" s="118" t="s">
        <v>5806</v>
      </c>
      <c r="BP2166" s="118" t="s">
        <v>617</v>
      </c>
      <c r="BQ2166" s="118" t="s">
        <v>2058</v>
      </c>
      <c r="BW2166" s="118" t="s">
        <v>5806</v>
      </c>
      <c r="BX2166" s="118" t="s">
        <v>617</v>
      </c>
      <c r="BY2166" s="118" t="s">
        <v>2058</v>
      </c>
    </row>
    <row r="2167" spans="53:77" x14ac:dyDescent="0.3">
      <c r="BA2167" s="169" t="e">
        <f>VLOOKUP(D2167,#REF!, 2,FALSE)</f>
        <v>#REF!</v>
      </c>
      <c r="BO2167" s="118" t="s">
        <v>5807</v>
      </c>
      <c r="BP2167" s="118" t="s">
        <v>1342</v>
      </c>
      <c r="BQ2167" s="118" t="s">
        <v>5808</v>
      </c>
      <c r="BW2167" s="118" t="s">
        <v>5807</v>
      </c>
      <c r="BX2167" s="118" t="s">
        <v>1342</v>
      </c>
      <c r="BY2167" s="118" t="s">
        <v>5808</v>
      </c>
    </row>
    <row r="2168" spans="53:77" x14ac:dyDescent="0.3">
      <c r="BA2168" s="169" t="e">
        <f>VLOOKUP(D2168,#REF!, 2,FALSE)</f>
        <v>#REF!</v>
      </c>
      <c r="BO2168" s="118" t="s">
        <v>5809</v>
      </c>
      <c r="BP2168" s="118" t="s">
        <v>1342</v>
      </c>
      <c r="BQ2168" s="118" t="s">
        <v>5811</v>
      </c>
      <c r="BW2168" s="118" t="s">
        <v>5809</v>
      </c>
      <c r="BX2168" s="118" t="s">
        <v>1342</v>
      </c>
      <c r="BY2168" s="118" t="s">
        <v>5811</v>
      </c>
    </row>
    <row r="2169" spans="53:77" x14ac:dyDescent="0.3">
      <c r="BA2169" s="169" t="e">
        <f>VLOOKUP(D2169,#REF!, 2,FALSE)</f>
        <v>#REF!</v>
      </c>
      <c r="BO2169" s="118" t="s">
        <v>5812</v>
      </c>
      <c r="BP2169" s="118" t="s">
        <v>928</v>
      </c>
      <c r="BQ2169" s="118" t="s">
        <v>2983</v>
      </c>
      <c r="BW2169" s="118" t="s">
        <v>5812</v>
      </c>
      <c r="BX2169" s="118" t="s">
        <v>928</v>
      </c>
      <c r="BY2169" s="118" t="s">
        <v>2983</v>
      </c>
    </row>
    <row r="2170" spans="53:77" x14ac:dyDescent="0.3">
      <c r="BA2170" s="169" t="e">
        <f>VLOOKUP(D2170,#REF!, 2,FALSE)</f>
        <v>#REF!</v>
      </c>
      <c r="BO2170" s="118" t="s">
        <v>5813</v>
      </c>
      <c r="BP2170" s="118" t="s">
        <v>1272</v>
      </c>
      <c r="BQ2170" s="118" t="s">
        <v>3945</v>
      </c>
      <c r="BW2170" s="118" t="s">
        <v>5813</v>
      </c>
      <c r="BX2170" s="118" t="s">
        <v>1272</v>
      </c>
      <c r="BY2170" s="118" t="s">
        <v>3945</v>
      </c>
    </row>
    <row r="2171" spans="53:77" x14ac:dyDescent="0.3">
      <c r="BA2171" s="169" t="e">
        <f>VLOOKUP(D2171,#REF!, 2,FALSE)</f>
        <v>#REF!</v>
      </c>
      <c r="BO2171" s="118" t="s">
        <v>5814</v>
      </c>
      <c r="BP2171" s="118" t="s">
        <v>669</v>
      </c>
      <c r="BQ2171" s="118" t="s">
        <v>5350</v>
      </c>
      <c r="BW2171" s="118" t="s">
        <v>5814</v>
      </c>
      <c r="BX2171" s="118" t="s">
        <v>669</v>
      </c>
      <c r="BY2171" s="118" t="s">
        <v>5350</v>
      </c>
    </row>
    <row r="2172" spans="53:77" x14ac:dyDescent="0.3">
      <c r="BA2172" s="169" t="e">
        <f>VLOOKUP(D2172,#REF!, 2,FALSE)</f>
        <v>#REF!</v>
      </c>
      <c r="BO2172" s="118" t="s">
        <v>5815</v>
      </c>
      <c r="BP2172" s="118" t="s">
        <v>614</v>
      </c>
      <c r="BQ2172" s="118" t="s">
        <v>5816</v>
      </c>
      <c r="BW2172" s="118" t="s">
        <v>5815</v>
      </c>
      <c r="BX2172" s="118" t="s">
        <v>614</v>
      </c>
      <c r="BY2172" s="118" t="s">
        <v>5816</v>
      </c>
    </row>
    <row r="2173" spans="53:77" x14ac:dyDescent="0.3">
      <c r="BA2173" s="169" t="e">
        <f>VLOOKUP(D2173,#REF!, 2,FALSE)</f>
        <v>#REF!</v>
      </c>
      <c r="BO2173" s="118" t="s">
        <v>5817</v>
      </c>
      <c r="BP2173" s="118" t="s">
        <v>719</v>
      </c>
      <c r="BQ2173" s="118" t="s">
        <v>5818</v>
      </c>
      <c r="BW2173" s="118" t="s">
        <v>5817</v>
      </c>
      <c r="BX2173" s="118" t="s">
        <v>719</v>
      </c>
      <c r="BY2173" s="118" t="s">
        <v>5818</v>
      </c>
    </row>
    <row r="2174" spans="53:77" x14ac:dyDescent="0.3">
      <c r="BA2174" s="169" t="e">
        <f>VLOOKUP(D2174,#REF!, 2,FALSE)</f>
        <v>#REF!</v>
      </c>
      <c r="BO2174" s="118" t="s">
        <v>5819</v>
      </c>
      <c r="BP2174" s="118" t="s">
        <v>3197</v>
      </c>
      <c r="BQ2174" s="118" t="s">
        <v>5820</v>
      </c>
      <c r="BW2174" s="118" t="s">
        <v>5819</v>
      </c>
      <c r="BX2174" s="118" t="s">
        <v>3197</v>
      </c>
      <c r="BY2174" s="118" t="s">
        <v>5820</v>
      </c>
    </row>
    <row r="2175" spans="53:77" x14ac:dyDescent="0.3">
      <c r="BA2175" s="169" t="e">
        <f>VLOOKUP(D2175,#REF!, 2,FALSE)</f>
        <v>#REF!</v>
      </c>
      <c r="BO2175" s="118" t="s">
        <v>5821</v>
      </c>
      <c r="BP2175" s="118" t="s">
        <v>16980</v>
      </c>
      <c r="BQ2175" s="118" t="s">
        <v>5822</v>
      </c>
      <c r="BW2175" s="118" t="s">
        <v>5821</v>
      </c>
      <c r="BX2175" s="118" t="s">
        <v>16980</v>
      </c>
      <c r="BY2175" s="118" t="s">
        <v>5822</v>
      </c>
    </row>
    <row r="2176" spans="53:77" x14ac:dyDescent="0.3">
      <c r="BA2176" s="169" t="e">
        <f>VLOOKUP(D2176,#REF!, 2,FALSE)</f>
        <v>#REF!</v>
      </c>
      <c r="BO2176" s="118" t="s">
        <v>5823</v>
      </c>
      <c r="BP2176" s="118" t="s">
        <v>3197</v>
      </c>
      <c r="BQ2176" s="118" t="s">
        <v>770</v>
      </c>
      <c r="BW2176" s="118" t="s">
        <v>5823</v>
      </c>
      <c r="BX2176" s="118" t="s">
        <v>3197</v>
      </c>
      <c r="BY2176" s="118" t="s">
        <v>770</v>
      </c>
    </row>
    <row r="2177" spans="53:77" x14ac:dyDescent="0.3">
      <c r="BA2177" s="169" t="e">
        <f>VLOOKUP(D2177,#REF!, 2,FALSE)</f>
        <v>#REF!</v>
      </c>
      <c r="BO2177" s="118" t="s">
        <v>5824</v>
      </c>
      <c r="BP2177" s="118" t="s">
        <v>2983</v>
      </c>
      <c r="BQ2177" s="118" t="s">
        <v>5825</v>
      </c>
      <c r="BW2177" s="118" t="s">
        <v>5824</v>
      </c>
      <c r="BX2177" s="118" t="s">
        <v>2983</v>
      </c>
      <c r="BY2177" s="118" t="s">
        <v>5825</v>
      </c>
    </row>
    <row r="2178" spans="53:77" x14ac:dyDescent="0.3">
      <c r="BA2178" s="169" t="e">
        <f>VLOOKUP(D2178,#REF!, 2,FALSE)</f>
        <v>#REF!</v>
      </c>
      <c r="BO2178" s="118" t="s">
        <v>5826</v>
      </c>
      <c r="BP2178" s="118" t="s">
        <v>1342</v>
      </c>
      <c r="BQ2178" s="118" t="s">
        <v>2983</v>
      </c>
      <c r="BW2178" s="118" t="s">
        <v>5826</v>
      </c>
      <c r="BX2178" s="118" t="s">
        <v>1342</v>
      </c>
      <c r="BY2178" s="118" t="s">
        <v>2983</v>
      </c>
    </row>
    <row r="2179" spans="53:77" x14ac:dyDescent="0.3">
      <c r="BA2179" s="169" t="e">
        <f>VLOOKUP(D2179,#REF!, 2,FALSE)</f>
        <v>#REF!</v>
      </c>
      <c r="BO2179" s="118" t="s">
        <v>5827</v>
      </c>
      <c r="BP2179" s="118" t="s">
        <v>2979</v>
      </c>
      <c r="BQ2179" s="118" t="s">
        <v>770</v>
      </c>
      <c r="BW2179" s="118" t="s">
        <v>5827</v>
      </c>
      <c r="BX2179" s="118" t="s">
        <v>2979</v>
      </c>
      <c r="BY2179" s="118" t="s">
        <v>770</v>
      </c>
    </row>
    <row r="2180" spans="53:77" x14ac:dyDescent="0.3">
      <c r="BA2180" s="169" t="e">
        <f>VLOOKUP(D2180,#REF!, 2,FALSE)</f>
        <v>#REF!</v>
      </c>
      <c r="BO2180" s="118" t="s">
        <v>5828</v>
      </c>
      <c r="BP2180" s="118" t="s">
        <v>2979</v>
      </c>
      <c r="BQ2180" s="118" t="s">
        <v>5829</v>
      </c>
      <c r="BW2180" s="118" t="s">
        <v>5828</v>
      </c>
      <c r="BX2180" s="118" t="s">
        <v>2979</v>
      </c>
      <c r="BY2180" s="118" t="s">
        <v>5829</v>
      </c>
    </row>
    <row r="2181" spans="53:77" x14ac:dyDescent="0.3">
      <c r="BA2181" s="169" t="e">
        <f>VLOOKUP(D2181,#REF!, 2,FALSE)</f>
        <v>#REF!</v>
      </c>
      <c r="BO2181" s="118" t="s">
        <v>5830</v>
      </c>
      <c r="BP2181" s="118" t="s">
        <v>3003</v>
      </c>
      <c r="BQ2181" s="118" t="s">
        <v>770</v>
      </c>
      <c r="BW2181" s="118" t="s">
        <v>5830</v>
      </c>
      <c r="BX2181" s="118" t="s">
        <v>3003</v>
      </c>
      <c r="BY2181" s="118" t="s">
        <v>770</v>
      </c>
    </row>
    <row r="2182" spans="53:77" x14ac:dyDescent="0.3">
      <c r="BA2182" s="169" t="e">
        <f>VLOOKUP(D2182,#REF!, 2,FALSE)</f>
        <v>#REF!</v>
      </c>
      <c r="BO2182" s="118" t="s">
        <v>5831</v>
      </c>
      <c r="BP2182" s="118" t="s">
        <v>3197</v>
      </c>
      <c r="BQ2182" s="118" t="s">
        <v>770</v>
      </c>
      <c r="BW2182" s="118" t="s">
        <v>5831</v>
      </c>
      <c r="BX2182" s="118" t="s">
        <v>3197</v>
      </c>
      <c r="BY2182" s="118" t="s">
        <v>770</v>
      </c>
    </row>
    <row r="2183" spans="53:77" x14ac:dyDescent="0.3">
      <c r="BA2183" s="169" t="e">
        <f>VLOOKUP(D2183,#REF!, 2,FALSE)</f>
        <v>#REF!</v>
      </c>
      <c r="BO2183" s="118" t="s">
        <v>5832</v>
      </c>
      <c r="BP2183" s="118" t="s">
        <v>3197</v>
      </c>
      <c r="BQ2183" s="118" t="s">
        <v>770</v>
      </c>
      <c r="BW2183" s="118" t="s">
        <v>5832</v>
      </c>
      <c r="BX2183" s="118" t="s">
        <v>3197</v>
      </c>
      <c r="BY2183" s="118" t="s">
        <v>770</v>
      </c>
    </row>
    <row r="2184" spans="53:77" x14ac:dyDescent="0.3">
      <c r="BA2184" s="169" t="e">
        <f>VLOOKUP(D2184,#REF!, 2,FALSE)</f>
        <v>#REF!</v>
      </c>
      <c r="BO2184" s="118" t="s">
        <v>5833</v>
      </c>
      <c r="BP2184" s="118" t="s">
        <v>2983</v>
      </c>
      <c r="BQ2184" s="118" t="s">
        <v>770</v>
      </c>
      <c r="BW2184" s="118" t="s">
        <v>5833</v>
      </c>
      <c r="BX2184" s="118" t="s">
        <v>2983</v>
      </c>
      <c r="BY2184" s="118" t="s">
        <v>770</v>
      </c>
    </row>
    <row r="2185" spans="53:77" x14ac:dyDescent="0.3">
      <c r="BA2185" s="169" t="e">
        <f>VLOOKUP(D2185,#REF!, 2,FALSE)</f>
        <v>#REF!</v>
      </c>
      <c r="BO2185" s="118" t="s">
        <v>5834</v>
      </c>
      <c r="BP2185" s="118" t="s">
        <v>2979</v>
      </c>
      <c r="BQ2185" s="118" t="s">
        <v>770</v>
      </c>
      <c r="BW2185" s="118" t="s">
        <v>5834</v>
      </c>
      <c r="BX2185" s="118" t="s">
        <v>2979</v>
      </c>
      <c r="BY2185" s="118" t="s">
        <v>770</v>
      </c>
    </row>
    <row r="2186" spans="53:77" x14ac:dyDescent="0.3">
      <c r="BA2186" s="169" t="e">
        <f>VLOOKUP(D2186,#REF!, 2,FALSE)</f>
        <v>#REF!</v>
      </c>
      <c r="BO2186" s="118" t="s">
        <v>5835</v>
      </c>
      <c r="BP2186" s="118" t="s">
        <v>1342</v>
      </c>
      <c r="BQ2186" s="118" t="s">
        <v>5836</v>
      </c>
      <c r="BW2186" s="118" t="s">
        <v>5835</v>
      </c>
      <c r="BX2186" s="118" t="s">
        <v>1342</v>
      </c>
      <c r="BY2186" s="118" t="s">
        <v>5836</v>
      </c>
    </row>
    <row r="2187" spans="53:77" x14ac:dyDescent="0.3">
      <c r="BA2187" s="169" t="e">
        <f>VLOOKUP(D2187,#REF!, 2,FALSE)</f>
        <v>#REF!</v>
      </c>
      <c r="BO2187" s="118" t="s">
        <v>5837</v>
      </c>
      <c r="BP2187" s="118" t="s">
        <v>2979</v>
      </c>
      <c r="BQ2187" s="118" t="s">
        <v>1270</v>
      </c>
      <c r="BW2187" s="118" t="s">
        <v>5837</v>
      </c>
      <c r="BX2187" s="118" t="s">
        <v>2979</v>
      </c>
      <c r="BY2187" s="118" t="s">
        <v>1270</v>
      </c>
    </row>
    <row r="2188" spans="53:77" x14ac:dyDescent="0.3">
      <c r="BA2188" s="169" t="e">
        <f>VLOOKUP(D2188,#REF!, 2,FALSE)</f>
        <v>#REF!</v>
      </c>
      <c r="BO2188" s="118" t="s">
        <v>5839</v>
      </c>
      <c r="BP2188" s="118" t="s">
        <v>700</v>
      </c>
      <c r="BQ2188" s="118" t="s">
        <v>3366</v>
      </c>
      <c r="BW2188" s="118" t="s">
        <v>5839</v>
      </c>
      <c r="BX2188" s="118" t="s">
        <v>700</v>
      </c>
      <c r="BY2188" s="118" t="s">
        <v>3366</v>
      </c>
    </row>
    <row r="2189" spans="53:77" x14ac:dyDescent="0.3">
      <c r="BA2189" s="169" t="e">
        <f>VLOOKUP(D2189,#REF!, 2,FALSE)</f>
        <v>#REF!</v>
      </c>
      <c r="BO2189" s="118" t="s">
        <v>5840</v>
      </c>
      <c r="BP2189" s="118" t="s">
        <v>849</v>
      </c>
      <c r="BQ2189" s="118" t="s">
        <v>2983</v>
      </c>
      <c r="BW2189" s="118" t="s">
        <v>5840</v>
      </c>
      <c r="BX2189" s="118" t="s">
        <v>849</v>
      </c>
      <c r="BY2189" s="118" t="s">
        <v>2983</v>
      </c>
    </row>
    <row r="2190" spans="53:77" x14ac:dyDescent="0.3">
      <c r="BA2190" s="169" t="e">
        <f>VLOOKUP(D2190,#REF!, 2,FALSE)</f>
        <v>#REF!</v>
      </c>
      <c r="BO2190" s="118" t="s">
        <v>95</v>
      </c>
      <c r="BP2190" s="118" t="s">
        <v>3197</v>
      </c>
      <c r="BQ2190" s="118" t="s">
        <v>5841</v>
      </c>
      <c r="BW2190" s="118" t="s">
        <v>95</v>
      </c>
      <c r="BX2190" s="118" t="s">
        <v>3197</v>
      </c>
      <c r="BY2190" s="118" t="s">
        <v>5841</v>
      </c>
    </row>
    <row r="2191" spans="53:77" x14ac:dyDescent="0.3">
      <c r="BA2191" s="169" t="e">
        <f>VLOOKUP(D2191,#REF!, 2,FALSE)</f>
        <v>#REF!</v>
      </c>
      <c r="BO2191" s="118" t="s">
        <v>1101</v>
      </c>
      <c r="BP2191" s="118" t="s">
        <v>1272</v>
      </c>
      <c r="BQ2191" s="118" t="s">
        <v>1119</v>
      </c>
      <c r="BW2191" s="118" t="s">
        <v>1101</v>
      </c>
      <c r="BX2191" s="118" t="s">
        <v>1272</v>
      </c>
      <c r="BY2191" s="118" t="s">
        <v>1119</v>
      </c>
    </row>
    <row r="2192" spans="53:77" x14ac:dyDescent="0.3">
      <c r="BA2192" s="169" t="e">
        <f>VLOOKUP(D2192,#REF!, 2,FALSE)</f>
        <v>#REF!</v>
      </c>
      <c r="BO2192" s="118" t="s">
        <v>5842</v>
      </c>
      <c r="BP2192" s="118" t="s">
        <v>3197</v>
      </c>
      <c r="BQ2192" s="118" t="s">
        <v>777</v>
      </c>
      <c r="BW2192" s="118" t="s">
        <v>5842</v>
      </c>
      <c r="BX2192" s="118" t="s">
        <v>3197</v>
      </c>
      <c r="BY2192" s="118" t="s">
        <v>777</v>
      </c>
    </row>
    <row r="2193" spans="53:77" x14ac:dyDescent="0.3">
      <c r="BA2193" s="169" t="e">
        <f>VLOOKUP(D2193,#REF!, 2,FALSE)</f>
        <v>#REF!</v>
      </c>
      <c r="BO2193" s="118" t="s">
        <v>5843</v>
      </c>
      <c r="BP2193" s="118" t="s">
        <v>862</v>
      </c>
      <c r="BQ2193" s="118" t="s">
        <v>4411</v>
      </c>
      <c r="BW2193" s="118" t="s">
        <v>5843</v>
      </c>
      <c r="BX2193" s="118" t="s">
        <v>862</v>
      </c>
      <c r="BY2193" s="118" t="s">
        <v>4411</v>
      </c>
    </row>
    <row r="2194" spans="53:77" x14ac:dyDescent="0.3">
      <c r="BA2194" s="169" t="e">
        <f>VLOOKUP(D2194,#REF!, 2,FALSE)</f>
        <v>#REF!</v>
      </c>
      <c r="BO2194" s="118" t="s">
        <v>5844</v>
      </c>
      <c r="BP2194" s="118" t="s">
        <v>1342</v>
      </c>
      <c r="BQ2194" s="118" t="s">
        <v>3451</v>
      </c>
      <c r="BW2194" s="118" t="s">
        <v>5844</v>
      </c>
      <c r="BX2194" s="118" t="s">
        <v>1342</v>
      </c>
      <c r="BY2194" s="118" t="s">
        <v>3451</v>
      </c>
    </row>
    <row r="2195" spans="53:77" x14ac:dyDescent="0.3">
      <c r="BA2195" s="169" t="e">
        <f>VLOOKUP(D2195,#REF!, 2,FALSE)</f>
        <v>#REF!</v>
      </c>
      <c r="BO2195" s="118" t="s">
        <v>5845</v>
      </c>
      <c r="BP2195" s="118" t="s">
        <v>628</v>
      </c>
      <c r="BQ2195" s="118" t="s">
        <v>4281</v>
      </c>
      <c r="BW2195" s="118" t="s">
        <v>5845</v>
      </c>
      <c r="BX2195" s="118" t="s">
        <v>628</v>
      </c>
      <c r="BY2195" s="118" t="s">
        <v>4281</v>
      </c>
    </row>
    <row r="2196" spans="53:77" x14ac:dyDescent="0.3">
      <c r="BA2196" s="169" t="e">
        <f>VLOOKUP(D2196,#REF!, 2,FALSE)</f>
        <v>#REF!</v>
      </c>
      <c r="BO2196" s="118" t="s">
        <v>5847</v>
      </c>
      <c r="BP2196" s="118" t="s">
        <v>3197</v>
      </c>
      <c r="BQ2196" s="118" t="s">
        <v>3218</v>
      </c>
      <c r="BW2196" s="118" t="s">
        <v>5847</v>
      </c>
      <c r="BX2196" s="118" t="s">
        <v>3197</v>
      </c>
      <c r="BY2196" s="118" t="s">
        <v>3218</v>
      </c>
    </row>
    <row r="2197" spans="53:77" x14ac:dyDescent="0.3">
      <c r="BA2197" s="169" t="e">
        <f>VLOOKUP(D2197,#REF!, 2,FALSE)</f>
        <v>#REF!</v>
      </c>
      <c r="BO2197" s="118" t="s">
        <v>5849</v>
      </c>
      <c r="BP2197" s="118" t="s">
        <v>3197</v>
      </c>
      <c r="BQ2197" s="118" t="s">
        <v>2249</v>
      </c>
      <c r="BW2197" s="118" t="s">
        <v>5849</v>
      </c>
      <c r="BX2197" s="118" t="s">
        <v>3197</v>
      </c>
      <c r="BY2197" s="118" t="s">
        <v>2249</v>
      </c>
    </row>
    <row r="2198" spans="53:77" x14ac:dyDescent="0.3">
      <c r="BA2198" s="169" t="e">
        <f>VLOOKUP(D2198,#REF!, 2,FALSE)</f>
        <v>#REF!</v>
      </c>
      <c r="BO2198" s="118" t="s">
        <v>5852</v>
      </c>
      <c r="BP2198" s="118" t="s">
        <v>661</v>
      </c>
      <c r="BQ2198" s="118" t="s">
        <v>5853</v>
      </c>
      <c r="BW2198" s="118" t="s">
        <v>5852</v>
      </c>
      <c r="BX2198" s="118" t="s">
        <v>661</v>
      </c>
      <c r="BY2198" s="118" t="s">
        <v>5853</v>
      </c>
    </row>
    <row r="2199" spans="53:77" x14ac:dyDescent="0.3">
      <c r="BA2199" s="169" t="e">
        <f>VLOOKUP(D2199,#REF!, 2,FALSE)</f>
        <v>#REF!</v>
      </c>
      <c r="BO2199" s="118" t="s">
        <v>5854</v>
      </c>
      <c r="BP2199" s="118" t="s">
        <v>3197</v>
      </c>
      <c r="BQ2199" s="118" t="s">
        <v>5856</v>
      </c>
      <c r="BW2199" s="118" t="s">
        <v>5854</v>
      </c>
      <c r="BX2199" s="118" t="s">
        <v>3197</v>
      </c>
      <c r="BY2199" s="118" t="s">
        <v>5856</v>
      </c>
    </row>
    <row r="2200" spans="53:77" x14ac:dyDescent="0.3">
      <c r="BA2200" s="169" t="e">
        <f>VLOOKUP(D2200,#REF!, 2,FALSE)</f>
        <v>#REF!</v>
      </c>
      <c r="BO2200" s="118" t="s">
        <v>5857</v>
      </c>
      <c r="BP2200" s="118" t="s">
        <v>628</v>
      </c>
      <c r="BQ2200" s="118" t="s">
        <v>5859</v>
      </c>
      <c r="BW2200" s="118" t="s">
        <v>5857</v>
      </c>
      <c r="BX2200" s="118" t="s">
        <v>628</v>
      </c>
      <c r="BY2200" s="118" t="s">
        <v>5859</v>
      </c>
    </row>
    <row r="2201" spans="53:77" x14ac:dyDescent="0.3">
      <c r="BA2201" s="169" t="e">
        <f>VLOOKUP(D2201,#REF!, 2,FALSE)</f>
        <v>#REF!</v>
      </c>
      <c r="BO2201" s="118" t="s">
        <v>5860</v>
      </c>
      <c r="BP2201" s="118" t="s">
        <v>862</v>
      </c>
      <c r="BQ2201" s="118" t="s">
        <v>5861</v>
      </c>
      <c r="BW2201" s="118" t="s">
        <v>5860</v>
      </c>
      <c r="BX2201" s="118" t="s">
        <v>862</v>
      </c>
      <c r="BY2201" s="118" t="s">
        <v>5861</v>
      </c>
    </row>
    <row r="2202" spans="53:77" x14ac:dyDescent="0.3">
      <c r="BA2202" s="169" t="e">
        <f>VLOOKUP(D2202,#REF!, 2,FALSE)</f>
        <v>#REF!</v>
      </c>
      <c r="BO2202" s="118" t="s">
        <v>5862</v>
      </c>
      <c r="BP2202" s="118" t="s">
        <v>639</v>
      </c>
      <c r="BQ2202" s="118" t="s">
        <v>1913</v>
      </c>
      <c r="BW2202" s="118" t="s">
        <v>5862</v>
      </c>
      <c r="BX2202" s="118" t="s">
        <v>639</v>
      </c>
      <c r="BY2202" s="118" t="s">
        <v>1913</v>
      </c>
    </row>
    <row r="2203" spans="53:77" x14ac:dyDescent="0.3">
      <c r="BA2203" s="169" t="e">
        <f>VLOOKUP(D2203,#REF!, 2,FALSE)</f>
        <v>#REF!</v>
      </c>
      <c r="BO2203" s="118" t="s">
        <v>1102</v>
      </c>
      <c r="BP2203" s="118" t="s">
        <v>16975</v>
      </c>
      <c r="BQ2203" s="118" t="s">
        <v>5863</v>
      </c>
      <c r="BW2203" s="118" t="s">
        <v>1102</v>
      </c>
      <c r="BX2203" s="118" t="s">
        <v>16975</v>
      </c>
      <c r="BY2203" s="118" t="s">
        <v>5863</v>
      </c>
    </row>
    <row r="2204" spans="53:77" x14ac:dyDescent="0.3">
      <c r="BA2204" s="169" t="e">
        <f>VLOOKUP(D2204,#REF!, 2,FALSE)</f>
        <v>#REF!</v>
      </c>
      <c r="BO2204" s="118" t="s">
        <v>5864</v>
      </c>
      <c r="BP2204" s="118" t="s">
        <v>2979</v>
      </c>
      <c r="BQ2204" s="118" t="s">
        <v>4171</v>
      </c>
      <c r="BW2204" s="118" t="s">
        <v>5864</v>
      </c>
      <c r="BX2204" s="118" t="s">
        <v>2979</v>
      </c>
      <c r="BY2204" s="118" t="s">
        <v>4171</v>
      </c>
    </row>
    <row r="2205" spans="53:77" x14ac:dyDescent="0.3">
      <c r="BA2205" s="169" t="e">
        <f>VLOOKUP(D2205,#REF!, 2,FALSE)</f>
        <v>#REF!</v>
      </c>
      <c r="BO2205" s="118" t="s">
        <v>5865</v>
      </c>
      <c r="BP2205" s="118" t="s">
        <v>3197</v>
      </c>
      <c r="BQ2205" s="118" t="s">
        <v>5866</v>
      </c>
      <c r="BW2205" s="118" t="s">
        <v>5865</v>
      </c>
      <c r="BX2205" s="118" t="s">
        <v>3197</v>
      </c>
      <c r="BY2205" s="118" t="s">
        <v>5866</v>
      </c>
    </row>
    <row r="2206" spans="53:77" x14ac:dyDescent="0.3">
      <c r="BA2206" s="169" t="e">
        <f>VLOOKUP(D2206,#REF!, 2,FALSE)</f>
        <v>#REF!</v>
      </c>
      <c r="BO2206" s="118" t="s">
        <v>1103</v>
      </c>
      <c r="BP2206" s="118" t="s">
        <v>3043</v>
      </c>
      <c r="BQ2206" s="118" t="s">
        <v>1121</v>
      </c>
      <c r="BW2206" s="118" t="s">
        <v>1103</v>
      </c>
      <c r="BX2206" s="118" t="s">
        <v>3043</v>
      </c>
      <c r="BY2206" s="118" t="s">
        <v>1121</v>
      </c>
    </row>
    <row r="2207" spans="53:77" x14ac:dyDescent="0.3">
      <c r="BA2207" s="169" t="e">
        <f>VLOOKUP(D2207,#REF!, 2,FALSE)</f>
        <v>#REF!</v>
      </c>
      <c r="BO2207" s="118" t="s">
        <v>5867</v>
      </c>
      <c r="BP2207" s="118" t="s">
        <v>663</v>
      </c>
      <c r="BQ2207" s="118" t="s">
        <v>1660</v>
      </c>
      <c r="BW2207" s="118" t="s">
        <v>5867</v>
      </c>
      <c r="BX2207" s="118" t="s">
        <v>663</v>
      </c>
      <c r="BY2207" s="118" t="s">
        <v>1660</v>
      </c>
    </row>
    <row r="2208" spans="53:77" x14ac:dyDescent="0.3">
      <c r="BA2208" s="169" t="e">
        <f>VLOOKUP(D2208,#REF!, 2,FALSE)</f>
        <v>#REF!</v>
      </c>
      <c r="BO2208" s="118" t="s">
        <v>5869</v>
      </c>
      <c r="BP2208" s="118" t="s">
        <v>2983</v>
      </c>
      <c r="BQ2208" s="118" t="s">
        <v>1965</v>
      </c>
      <c r="BW2208" s="118" t="s">
        <v>5869</v>
      </c>
      <c r="BX2208" s="118" t="s">
        <v>2983</v>
      </c>
      <c r="BY2208" s="118" t="s">
        <v>1965</v>
      </c>
    </row>
    <row r="2209" spans="53:77" x14ac:dyDescent="0.3">
      <c r="BA2209" s="169" t="e">
        <f>VLOOKUP(D2209,#REF!, 2,FALSE)</f>
        <v>#REF!</v>
      </c>
      <c r="BO2209" s="118" t="s">
        <v>5870</v>
      </c>
      <c r="BP2209" s="118" t="s">
        <v>694</v>
      </c>
      <c r="BQ2209" s="118" t="s">
        <v>5871</v>
      </c>
      <c r="BW2209" s="118" t="s">
        <v>5870</v>
      </c>
      <c r="BX2209" s="118" t="s">
        <v>694</v>
      </c>
      <c r="BY2209" s="118" t="s">
        <v>5871</v>
      </c>
    </row>
    <row r="2210" spans="53:77" x14ac:dyDescent="0.3">
      <c r="BA2210" s="169" t="e">
        <f>VLOOKUP(D2210,#REF!, 2,FALSE)</f>
        <v>#REF!</v>
      </c>
      <c r="BO2210" s="118" t="s">
        <v>5872</v>
      </c>
      <c r="BP2210" s="118" t="s">
        <v>797</v>
      </c>
      <c r="BQ2210" s="118" t="s">
        <v>5873</v>
      </c>
      <c r="BW2210" s="118" t="s">
        <v>5872</v>
      </c>
      <c r="BX2210" s="118" t="s">
        <v>797</v>
      </c>
      <c r="BY2210" s="118" t="s">
        <v>5873</v>
      </c>
    </row>
    <row r="2211" spans="53:77" x14ac:dyDescent="0.3">
      <c r="BA2211" s="169" t="e">
        <f>VLOOKUP(D2211,#REF!, 2,FALSE)</f>
        <v>#REF!</v>
      </c>
      <c r="BO2211" s="118" t="s">
        <v>5874</v>
      </c>
      <c r="BP2211" s="118" t="s">
        <v>1269</v>
      </c>
      <c r="BQ2211" s="118" t="s">
        <v>772</v>
      </c>
      <c r="BW2211" s="118" t="s">
        <v>5874</v>
      </c>
      <c r="BX2211" s="118" t="s">
        <v>1269</v>
      </c>
      <c r="BY2211" s="118" t="s">
        <v>772</v>
      </c>
    </row>
    <row r="2212" spans="53:77" x14ac:dyDescent="0.3">
      <c r="BA2212" s="169" t="e">
        <f>VLOOKUP(D2212,#REF!, 2,FALSE)</f>
        <v>#REF!</v>
      </c>
      <c r="BO2212" s="118" t="s">
        <v>5876</v>
      </c>
      <c r="BP2212" s="118" t="s">
        <v>1445</v>
      </c>
      <c r="BQ2212" s="118" t="s">
        <v>2793</v>
      </c>
      <c r="BW2212" s="118" t="s">
        <v>5876</v>
      </c>
      <c r="BX2212" s="118" t="s">
        <v>1445</v>
      </c>
      <c r="BY2212" s="118" t="s">
        <v>2793</v>
      </c>
    </row>
    <row r="2213" spans="53:77" x14ac:dyDescent="0.3">
      <c r="BA2213" s="169" t="e">
        <f>VLOOKUP(D2213,#REF!, 2,FALSE)</f>
        <v>#REF!</v>
      </c>
      <c r="BO2213" s="118" t="s">
        <v>1104</v>
      </c>
      <c r="BP2213" s="118" t="s">
        <v>619</v>
      </c>
      <c r="BQ2213" s="118" t="s">
        <v>2392</v>
      </c>
      <c r="BW2213" s="118" t="s">
        <v>1104</v>
      </c>
      <c r="BX2213" s="118" t="s">
        <v>619</v>
      </c>
      <c r="BY2213" s="118" t="s">
        <v>2392</v>
      </c>
    </row>
    <row r="2214" spans="53:77" x14ac:dyDescent="0.3">
      <c r="BA2214" s="169" t="e">
        <f>VLOOKUP(D2214,#REF!, 2,FALSE)</f>
        <v>#REF!</v>
      </c>
      <c r="BO2214" s="118" t="s">
        <v>5877</v>
      </c>
      <c r="BP2214" s="118" t="s">
        <v>797</v>
      </c>
      <c r="BQ2214" s="118" t="s">
        <v>3178</v>
      </c>
      <c r="BW2214" s="118" t="s">
        <v>5877</v>
      </c>
      <c r="BX2214" s="118" t="s">
        <v>797</v>
      </c>
      <c r="BY2214" s="118" t="s">
        <v>3178</v>
      </c>
    </row>
    <row r="2215" spans="53:77" x14ac:dyDescent="0.3">
      <c r="BA2215" s="169" t="e">
        <f>VLOOKUP(D2215,#REF!, 2,FALSE)</f>
        <v>#REF!</v>
      </c>
      <c r="BO2215" s="118" t="s">
        <v>5878</v>
      </c>
      <c r="BP2215" s="118" t="s">
        <v>625</v>
      </c>
      <c r="BQ2215" s="118" t="s">
        <v>2395</v>
      </c>
      <c r="BW2215" s="118" t="s">
        <v>5878</v>
      </c>
      <c r="BX2215" s="118" t="s">
        <v>625</v>
      </c>
      <c r="BY2215" s="118" t="s">
        <v>2395</v>
      </c>
    </row>
    <row r="2216" spans="53:77" x14ac:dyDescent="0.3">
      <c r="BA2216" s="169" t="e">
        <f>VLOOKUP(D2216,#REF!, 2,FALSE)</f>
        <v>#REF!</v>
      </c>
      <c r="BO2216" s="118" t="s">
        <v>141</v>
      </c>
      <c r="BP2216" s="118" t="s">
        <v>3197</v>
      </c>
      <c r="BQ2216" s="118" t="s">
        <v>5105</v>
      </c>
      <c r="BW2216" s="118" t="s">
        <v>141</v>
      </c>
      <c r="BX2216" s="118" t="s">
        <v>3197</v>
      </c>
      <c r="BY2216" s="118" t="s">
        <v>5105</v>
      </c>
    </row>
    <row r="2217" spans="53:77" x14ac:dyDescent="0.3">
      <c r="BA2217" s="169" t="e">
        <f>VLOOKUP(D2217,#REF!, 2,FALSE)</f>
        <v>#REF!</v>
      </c>
      <c r="BO2217" s="118" t="s">
        <v>5879</v>
      </c>
      <c r="BP2217" s="118" t="s">
        <v>797</v>
      </c>
      <c r="BQ2217" s="118" t="s">
        <v>5880</v>
      </c>
      <c r="BW2217" s="118" t="s">
        <v>5879</v>
      </c>
      <c r="BX2217" s="118" t="s">
        <v>797</v>
      </c>
      <c r="BY2217" s="118" t="s">
        <v>5880</v>
      </c>
    </row>
    <row r="2218" spans="53:77" x14ac:dyDescent="0.3">
      <c r="BA2218" s="169" t="e">
        <f>VLOOKUP(D2218,#REF!, 2,FALSE)</f>
        <v>#REF!</v>
      </c>
      <c r="BO2218" s="118" t="s">
        <v>5881</v>
      </c>
      <c r="BP2218" s="118" t="s">
        <v>16975</v>
      </c>
      <c r="BQ2218" s="118" t="s">
        <v>5882</v>
      </c>
      <c r="BW2218" s="118" t="s">
        <v>5881</v>
      </c>
      <c r="BX2218" s="118" t="s">
        <v>16975</v>
      </c>
      <c r="BY2218" s="118" t="s">
        <v>5882</v>
      </c>
    </row>
    <row r="2219" spans="53:77" x14ac:dyDescent="0.3">
      <c r="BA2219" s="169" t="e">
        <f>VLOOKUP(D2219,#REF!, 2,FALSE)</f>
        <v>#REF!</v>
      </c>
      <c r="BO2219" s="118" t="s">
        <v>5883</v>
      </c>
      <c r="BP2219" s="118" t="s">
        <v>783</v>
      </c>
      <c r="BQ2219" s="118" t="s">
        <v>5608</v>
      </c>
      <c r="BW2219" s="118" t="s">
        <v>5883</v>
      </c>
      <c r="BX2219" s="118" t="s">
        <v>783</v>
      </c>
      <c r="BY2219" s="118" t="s">
        <v>5608</v>
      </c>
    </row>
    <row r="2220" spans="53:77" x14ac:dyDescent="0.3">
      <c r="BA2220" s="169" t="e">
        <f>VLOOKUP(D2220,#REF!, 2,FALSE)</f>
        <v>#REF!</v>
      </c>
      <c r="BO2220" s="118" t="s">
        <v>5884</v>
      </c>
      <c r="BP2220" s="118" t="s">
        <v>667</v>
      </c>
      <c r="BQ2220" s="118" t="s">
        <v>1060</v>
      </c>
      <c r="BW2220" s="118" t="s">
        <v>5884</v>
      </c>
      <c r="BX2220" s="118" t="s">
        <v>667</v>
      </c>
      <c r="BY2220" s="118" t="s">
        <v>1060</v>
      </c>
    </row>
    <row r="2221" spans="53:77" x14ac:dyDescent="0.3">
      <c r="BA2221" s="169" t="e">
        <f>VLOOKUP(D2221,#REF!, 2,FALSE)</f>
        <v>#REF!</v>
      </c>
      <c r="BO2221" s="118" t="s">
        <v>5885</v>
      </c>
      <c r="BP2221" s="118" t="s">
        <v>2983</v>
      </c>
      <c r="BQ2221" s="118" t="s">
        <v>4331</v>
      </c>
      <c r="BW2221" s="118" t="s">
        <v>5885</v>
      </c>
      <c r="BX2221" s="118" t="s">
        <v>2983</v>
      </c>
      <c r="BY2221" s="118" t="s">
        <v>4331</v>
      </c>
    </row>
    <row r="2222" spans="53:77" x14ac:dyDescent="0.3">
      <c r="BA2222" s="169" t="e">
        <f>VLOOKUP(D2222,#REF!, 2,FALSE)</f>
        <v>#REF!</v>
      </c>
      <c r="BO2222" s="118" t="s">
        <v>5886</v>
      </c>
      <c r="BP2222" s="118" t="s">
        <v>797</v>
      </c>
      <c r="BQ2222" s="118" t="s">
        <v>2879</v>
      </c>
      <c r="BW2222" s="118" t="s">
        <v>5886</v>
      </c>
      <c r="BX2222" s="118" t="s">
        <v>797</v>
      </c>
      <c r="BY2222" s="118" t="s">
        <v>2879</v>
      </c>
    </row>
    <row r="2223" spans="53:77" x14ac:dyDescent="0.3">
      <c r="BA2223" s="169" t="e">
        <f>VLOOKUP(D2223,#REF!, 2,FALSE)</f>
        <v>#REF!</v>
      </c>
      <c r="BO2223" s="118" t="s">
        <v>5887</v>
      </c>
      <c r="BP2223" s="118" t="s">
        <v>613</v>
      </c>
      <c r="BQ2223" s="118" t="s">
        <v>5888</v>
      </c>
      <c r="BW2223" s="118" t="s">
        <v>5887</v>
      </c>
      <c r="BX2223" s="118" t="s">
        <v>613</v>
      </c>
      <c r="BY2223" s="118" t="s">
        <v>5888</v>
      </c>
    </row>
    <row r="2224" spans="53:77" x14ac:dyDescent="0.3">
      <c r="BA2224" s="169" t="e">
        <f>VLOOKUP(D2224,#REF!, 2,FALSE)</f>
        <v>#REF!</v>
      </c>
      <c r="BO2224" s="118" t="s">
        <v>5889</v>
      </c>
      <c r="BP2224" s="118" t="s">
        <v>613</v>
      </c>
      <c r="BQ2224" s="118" t="s">
        <v>770</v>
      </c>
      <c r="BW2224" s="118" t="s">
        <v>5889</v>
      </c>
      <c r="BX2224" s="118" t="s">
        <v>613</v>
      </c>
      <c r="BY2224" s="118" t="s">
        <v>770</v>
      </c>
    </row>
    <row r="2225" spans="53:77" x14ac:dyDescent="0.3">
      <c r="BA2225" s="169" t="e">
        <f>VLOOKUP(D2225,#REF!, 2,FALSE)</f>
        <v>#REF!</v>
      </c>
      <c r="BO2225" s="118" t="s">
        <v>5891</v>
      </c>
      <c r="BP2225" s="118" t="s">
        <v>636</v>
      </c>
      <c r="BQ2225" s="118" t="s">
        <v>2873</v>
      </c>
      <c r="BW2225" s="118" t="s">
        <v>5891</v>
      </c>
      <c r="BX2225" s="118" t="s">
        <v>636</v>
      </c>
      <c r="BY2225" s="118" t="s">
        <v>2873</v>
      </c>
    </row>
    <row r="2226" spans="53:77" x14ac:dyDescent="0.3">
      <c r="BA2226" s="169" t="e">
        <f>VLOOKUP(D2226,#REF!, 2,FALSE)</f>
        <v>#REF!</v>
      </c>
      <c r="BO2226" s="118" t="s">
        <v>5894</v>
      </c>
      <c r="BP2226" s="118" t="s">
        <v>940</v>
      </c>
      <c r="BQ2226" s="118" t="s">
        <v>1676</v>
      </c>
      <c r="BW2226" s="118" t="s">
        <v>5894</v>
      </c>
      <c r="BX2226" s="118" t="s">
        <v>940</v>
      </c>
      <c r="BY2226" s="118" t="s">
        <v>1676</v>
      </c>
    </row>
    <row r="2227" spans="53:77" x14ac:dyDescent="0.3">
      <c r="BA2227" s="169" t="e">
        <f>VLOOKUP(D2227,#REF!, 2,FALSE)</f>
        <v>#REF!</v>
      </c>
      <c r="BO2227" s="118" t="s">
        <v>142</v>
      </c>
      <c r="BP2227" s="118" t="s">
        <v>1272</v>
      </c>
      <c r="BQ2227" s="118" t="s">
        <v>5895</v>
      </c>
      <c r="BW2227" s="118" t="s">
        <v>142</v>
      </c>
      <c r="BX2227" s="118" t="s">
        <v>1272</v>
      </c>
      <c r="BY2227" s="118" t="s">
        <v>5895</v>
      </c>
    </row>
    <row r="2228" spans="53:77" x14ac:dyDescent="0.3">
      <c r="BA2228" s="169" t="e">
        <f>VLOOKUP(D2228,#REF!, 2,FALSE)</f>
        <v>#REF!</v>
      </c>
      <c r="BO2228" s="118" t="s">
        <v>5896</v>
      </c>
      <c r="BP2228" s="118" t="s">
        <v>940</v>
      </c>
      <c r="BQ2228" s="118" t="s">
        <v>5897</v>
      </c>
      <c r="BW2228" s="118" t="s">
        <v>5896</v>
      </c>
      <c r="BX2228" s="118" t="s">
        <v>940</v>
      </c>
      <c r="BY2228" s="118" t="s">
        <v>5897</v>
      </c>
    </row>
    <row r="2229" spans="53:77" x14ac:dyDescent="0.3">
      <c r="BA2229" s="169" t="e">
        <f>VLOOKUP(D2229,#REF!, 2,FALSE)</f>
        <v>#REF!</v>
      </c>
      <c r="BO2229" s="118" t="s">
        <v>5899</v>
      </c>
      <c r="BP2229" s="118" t="s">
        <v>613</v>
      </c>
      <c r="BQ2229" s="118" t="s">
        <v>4044</v>
      </c>
      <c r="BW2229" s="118" t="s">
        <v>5899</v>
      </c>
      <c r="BX2229" s="118" t="s">
        <v>613</v>
      </c>
      <c r="BY2229" s="118" t="s">
        <v>4044</v>
      </c>
    </row>
    <row r="2230" spans="53:77" x14ac:dyDescent="0.3">
      <c r="BA2230" s="169" t="e">
        <f>VLOOKUP(D2230,#REF!, 2,FALSE)</f>
        <v>#REF!</v>
      </c>
      <c r="BO2230" s="118" t="s">
        <v>5900</v>
      </c>
      <c r="BP2230" s="118" t="s">
        <v>940</v>
      </c>
      <c r="BQ2230" s="118" t="s">
        <v>1399</v>
      </c>
      <c r="BW2230" s="118" t="s">
        <v>5900</v>
      </c>
      <c r="BX2230" s="118" t="s">
        <v>940</v>
      </c>
      <c r="BY2230" s="118" t="s">
        <v>1399</v>
      </c>
    </row>
    <row r="2231" spans="53:77" x14ac:dyDescent="0.3">
      <c r="BA2231" s="169" t="e">
        <f>VLOOKUP(D2231,#REF!, 2,FALSE)</f>
        <v>#REF!</v>
      </c>
      <c r="BO2231" s="118" t="s">
        <v>1105</v>
      </c>
      <c r="BP2231" s="118" t="s">
        <v>719</v>
      </c>
      <c r="BQ2231" s="118" t="s">
        <v>5902</v>
      </c>
      <c r="BW2231" s="118" t="s">
        <v>1105</v>
      </c>
      <c r="BX2231" s="118" t="s">
        <v>719</v>
      </c>
      <c r="BY2231" s="118" t="s">
        <v>5902</v>
      </c>
    </row>
    <row r="2232" spans="53:77" x14ac:dyDescent="0.3">
      <c r="BA2232" s="169" t="e">
        <f>VLOOKUP(D2232,#REF!, 2,FALSE)</f>
        <v>#REF!</v>
      </c>
      <c r="BO2232" s="118" t="s">
        <v>5903</v>
      </c>
      <c r="BP2232" s="118" t="s">
        <v>3003</v>
      </c>
      <c r="BQ2232" s="118" t="s">
        <v>5117</v>
      </c>
      <c r="BW2232" s="118" t="s">
        <v>5903</v>
      </c>
      <c r="BX2232" s="118" t="s">
        <v>3003</v>
      </c>
      <c r="BY2232" s="118" t="s">
        <v>5117</v>
      </c>
    </row>
    <row r="2233" spans="53:77" x14ac:dyDescent="0.3">
      <c r="BA2233" s="169" t="e">
        <f>VLOOKUP(D2233,#REF!, 2,FALSE)</f>
        <v>#REF!</v>
      </c>
      <c r="BO2233" s="118" t="s">
        <v>1106</v>
      </c>
      <c r="BP2233" s="118" t="s">
        <v>16975</v>
      </c>
      <c r="BQ2233" s="118" t="s">
        <v>5904</v>
      </c>
      <c r="BW2233" s="118" t="s">
        <v>1106</v>
      </c>
      <c r="BX2233" s="118" t="s">
        <v>16975</v>
      </c>
      <c r="BY2233" s="118" t="s">
        <v>5904</v>
      </c>
    </row>
    <row r="2234" spans="53:77" x14ac:dyDescent="0.3">
      <c r="BA2234" s="169" t="e">
        <f>VLOOKUP(D2234,#REF!, 2,FALSE)</f>
        <v>#REF!</v>
      </c>
      <c r="BO2234" s="118" t="s">
        <v>5905</v>
      </c>
      <c r="BP2234" s="118" t="s">
        <v>1445</v>
      </c>
      <c r="BQ2234" s="118" t="s">
        <v>5906</v>
      </c>
      <c r="BW2234" s="118" t="s">
        <v>5905</v>
      </c>
      <c r="BX2234" s="118" t="s">
        <v>1445</v>
      </c>
      <c r="BY2234" s="118" t="s">
        <v>5906</v>
      </c>
    </row>
    <row r="2235" spans="53:77" x14ac:dyDescent="0.3">
      <c r="BA2235" s="169" t="e">
        <f>VLOOKUP(D2235,#REF!, 2,FALSE)</f>
        <v>#REF!</v>
      </c>
      <c r="BO2235" s="118" t="s">
        <v>5907</v>
      </c>
      <c r="BP2235" s="118" t="s">
        <v>3003</v>
      </c>
      <c r="BQ2235" s="118" t="s">
        <v>3893</v>
      </c>
      <c r="BW2235" s="118" t="s">
        <v>5907</v>
      </c>
      <c r="BX2235" s="118" t="s">
        <v>3003</v>
      </c>
      <c r="BY2235" s="118" t="s">
        <v>3893</v>
      </c>
    </row>
    <row r="2236" spans="53:77" x14ac:dyDescent="0.3">
      <c r="BA2236" s="169" t="e">
        <f>VLOOKUP(D2236,#REF!, 2,FALSE)</f>
        <v>#REF!</v>
      </c>
      <c r="BO2236" s="118" t="s">
        <v>5909</v>
      </c>
      <c r="BP2236" s="118" t="s">
        <v>3003</v>
      </c>
      <c r="BQ2236" s="118" t="s">
        <v>2747</v>
      </c>
      <c r="BW2236" s="118" t="s">
        <v>5909</v>
      </c>
      <c r="BX2236" s="118" t="s">
        <v>3003</v>
      </c>
      <c r="BY2236" s="118" t="s">
        <v>2747</v>
      </c>
    </row>
    <row r="2237" spans="53:77" x14ac:dyDescent="0.3">
      <c r="BA2237" s="169" t="e">
        <f>VLOOKUP(D2237,#REF!, 2,FALSE)</f>
        <v>#REF!</v>
      </c>
      <c r="BO2237" s="118" t="s">
        <v>169</v>
      </c>
      <c r="BP2237" s="118" t="s">
        <v>619</v>
      </c>
      <c r="BQ2237" s="118" t="s">
        <v>5910</v>
      </c>
      <c r="BW2237" s="118" t="s">
        <v>169</v>
      </c>
      <c r="BX2237" s="118" t="s">
        <v>619</v>
      </c>
      <c r="BY2237" s="118" t="s">
        <v>5910</v>
      </c>
    </row>
    <row r="2238" spans="53:77" x14ac:dyDescent="0.3">
      <c r="BA2238" s="169" t="e">
        <f>VLOOKUP(D2238,#REF!, 2,FALSE)</f>
        <v>#REF!</v>
      </c>
      <c r="BO2238" s="118" t="s">
        <v>5912</v>
      </c>
      <c r="BP2238" s="118" t="s">
        <v>3197</v>
      </c>
      <c r="BQ2238" s="118" t="s">
        <v>5913</v>
      </c>
      <c r="BW2238" s="118" t="s">
        <v>5912</v>
      </c>
      <c r="BX2238" s="118" t="s">
        <v>3197</v>
      </c>
      <c r="BY2238" s="118" t="s">
        <v>5913</v>
      </c>
    </row>
    <row r="2239" spans="53:77" x14ac:dyDescent="0.3">
      <c r="BA2239" s="169" t="e">
        <f>VLOOKUP(D2239,#REF!, 2,FALSE)</f>
        <v>#REF!</v>
      </c>
      <c r="BO2239" s="118" t="s">
        <v>1107</v>
      </c>
      <c r="BP2239" s="118" t="s">
        <v>694</v>
      </c>
      <c r="BQ2239" s="118" t="s">
        <v>1379</v>
      </c>
      <c r="BW2239" s="118" t="s">
        <v>1107</v>
      </c>
      <c r="BX2239" s="118" t="s">
        <v>694</v>
      </c>
      <c r="BY2239" s="118" t="s">
        <v>1379</v>
      </c>
    </row>
    <row r="2240" spans="53:77" x14ac:dyDescent="0.3">
      <c r="BA2240" s="169" t="e">
        <f>VLOOKUP(D2240,#REF!, 2,FALSE)</f>
        <v>#REF!</v>
      </c>
      <c r="BO2240" s="118" t="s">
        <v>5915</v>
      </c>
      <c r="BP2240" s="118" t="s">
        <v>803</v>
      </c>
      <c r="BQ2240" s="118" t="s">
        <v>1732</v>
      </c>
      <c r="BW2240" s="118" t="s">
        <v>5915</v>
      </c>
      <c r="BX2240" s="118" t="s">
        <v>803</v>
      </c>
      <c r="BY2240" s="118" t="s">
        <v>1732</v>
      </c>
    </row>
    <row r="2241" spans="53:77" x14ac:dyDescent="0.3">
      <c r="BA2241" s="169" t="e">
        <f>VLOOKUP(D2241,#REF!, 2,FALSE)</f>
        <v>#REF!</v>
      </c>
      <c r="BO2241" s="118" t="s">
        <v>5916</v>
      </c>
      <c r="BP2241" s="118" t="s">
        <v>3197</v>
      </c>
      <c r="BQ2241" s="118" t="s">
        <v>5917</v>
      </c>
      <c r="BW2241" s="118" t="s">
        <v>5916</v>
      </c>
      <c r="BX2241" s="118" t="s">
        <v>3197</v>
      </c>
      <c r="BY2241" s="118" t="s">
        <v>5917</v>
      </c>
    </row>
    <row r="2242" spans="53:77" x14ac:dyDescent="0.3">
      <c r="BA2242" s="169" t="e">
        <f>VLOOKUP(D2242,#REF!, 2,FALSE)</f>
        <v>#REF!</v>
      </c>
      <c r="BO2242" s="118" t="s">
        <v>5918</v>
      </c>
      <c r="BP2242" s="118" t="s">
        <v>1342</v>
      </c>
      <c r="BQ2242" s="118" t="s">
        <v>5159</v>
      </c>
      <c r="BW2242" s="118" t="s">
        <v>5918</v>
      </c>
      <c r="BX2242" s="118" t="s">
        <v>1342</v>
      </c>
      <c r="BY2242" s="118" t="s">
        <v>5159</v>
      </c>
    </row>
    <row r="2243" spans="53:77" x14ac:dyDescent="0.3">
      <c r="BA2243" s="169" t="e">
        <f>VLOOKUP(D2243,#REF!, 2,FALSE)</f>
        <v>#REF!</v>
      </c>
      <c r="BO2243" s="118" t="s">
        <v>5919</v>
      </c>
      <c r="BP2243" s="118" t="s">
        <v>3197</v>
      </c>
      <c r="BQ2243" s="118" t="s">
        <v>5920</v>
      </c>
      <c r="BW2243" s="118" t="s">
        <v>5919</v>
      </c>
      <c r="BX2243" s="118" t="s">
        <v>3197</v>
      </c>
      <c r="BY2243" s="118" t="s">
        <v>5920</v>
      </c>
    </row>
    <row r="2244" spans="53:77" x14ac:dyDescent="0.3">
      <c r="BA2244" s="169" t="e">
        <f>VLOOKUP(D2244,#REF!, 2,FALSE)</f>
        <v>#REF!</v>
      </c>
      <c r="BO2244" s="118" t="s">
        <v>5921</v>
      </c>
      <c r="BP2244" s="118" t="s">
        <v>3197</v>
      </c>
      <c r="BQ2244" s="118" t="s">
        <v>5355</v>
      </c>
      <c r="BW2244" s="118" t="s">
        <v>5921</v>
      </c>
      <c r="BX2244" s="118" t="s">
        <v>3197</v>
      </c>
      <c r="BY2244" s="118" t="s">
        <v>5355</v>
      </c>
    </row>
    <row r="2245" spans="53:77" x14ac:dyDescent="0.3">
      <c r="BA2245" s="169" t="e">
        <f>VLOOKUP(D2245,#REF!, 2,FALSE)</f>
        <v>#REF!</v>
      </c>
      <c r="BO2245" s="118" t="s">
        <v>5922</v>
      </c>
      <c r="BP2245" s="118" t="s">
        <v>3197</v>
      </c>
      <c r="BQ2245" s="118" t="s">
        <v>4238</v>
      </c>
      <c r="BW2245" s="118" t="s">
        <v>5922</v>
      </c>
      <c r="BX2245" s="118" t="s">
        <v>3197</v>
      </c>
      <c r="BY2245" s="118" t="s">
        <v>4238</v>
      </c>
    </row>
    <row r="2246" spans="53:77" x14ac:dyDescent="0.3">
      <c r="BA2246" s="169" t="e">
        <f>VLOOKUP(D2246,#REF!, 2,FALSE)</f>
        <v>#REF!</v>
      </c>
      <c r="BO2246" s="118" t="s">
        <v>1108</v>
      </c>
      <c r="BP2246" s="118" t="s">
        <v>862</v>
      </c>
      <c r="BQ2246" s="118" t="s">
        <v>5923</v>
      </c>
      <c r="BW2246" s="118" t="s">
        <v>1108</v>
      </c>
      <c r="BX2246" s="118" t="s">
        <v>862</v>
      </c>
      <c r="BY2246" s="118" t="s">
        <v>5923</v>
      </c>
    </row>
    <row r="2247" spans="53:77" x14ac:dyDescent="0.3">
      <c r="BA2247" s="169" t="e">
        <f>VLOOKUP(D2247,#REF!, 2,FALSE)</f>
        <v>#REF!</v>
      </c>
      <c r="BO2247" s="118" t="s">
        <v>5924</v>
      </c>
      <c r="BP2247" s="118" t="s">
        <v>852</v>
      </c>
      <c r="BQ2247" s="118" t="s">
        <v>5925</v>
      </c>
      <c r="BW2247" s="118" t="s">
        <v>5924</v>
      </c>
      <c r="BX2247" s="118" t="s">
        <v>852</v>
      </c>
      <c r="BY2247" s="118" t="s">
        <v>5925</v>
      </c>
    </row>
    <row r="2248" spans="53:77" x14ac:dyDescent="0.3">
      <c r="BA2248" s="169" t="e">
        <f>VLOOKUP(D2248,#REF!, 2,FALSE)</f>
        <v>#REF!</v>
      </c>
      <c r="BO2248" s="118" t="s">
        <v>5926</v>
      </c>
      <c r="BP2248" s="118" t="s">
        <v>1342</v>
      </c>
      <c r="BQ2248" s="118" t="s">
        <v>5927</v>
      </c>
      <c r="BW2248" s="118" t="s">
        <v>5926</v>
      </c>
      <c r="BX2248" s="118" t="s">
        <v>1342</v>
      </c>
      <c r="BY2248" s="118" t="s">
        <v>5927</v>
      </c>
    </row>
    <row r="2249" spans="53:77" x14ac:dyDescent="0.3">
      <c r="BA2249" s="169" t="e">
        <f>VLOOKUP(D2249,#REF!, 2,FALSE)</f>
        <v>#REF!</v>
      </c>
      <c r="BO2249" s="118" t="s">
        <v>5928</v>
      </c>
      <c r="BP2249" s="118" t="s">
        <v>3197</v>
      </c>
      <c r="BQ2249" s="118" t="s">
        <v>5929</v>
      </c>
      <c r="BW2249" s="118" t="s">
        <v>5928</v>
      </c>
      <c r="BX2249" s="118" t="s">
        <v>3197</v>
      </c>
      <c r="BY2249" s="118" t="s">
        <v>5929</v>
      </c>
    </row>
    <row r="2250" spans="53:77" x14ac:dyDescent="0.3">
      <c r="BA2250" s="169" t="e">
        <f>VLOOKUP(D2250,#REF!, 2,FALSE)</f>
        <v>#REF!</v>
      </c>
      <c r="BO2250" s="118" t="s">
        <v>5930</v>
      </c>
      <c r="BP2250" s="118" t="s">
        <v>1342</v>
      </c>
      <c r="BQ2250" s="118" t="s">
        <v>5931</v>
      </c>
      <c r="BW2250" s="118" t="s">
        <v>5930</v>
      </c>
      <c r="BX2250" s="118" t="s">
        <v>1342</v>
      </c>
      <c r="BY2250" s="118" t="s">
        <v>5931</v>
      </c>
    </row>
    <row r="2251" spans="53:77" x14ac:dyDescent="0.3">
      <c r="BA2251" s="169" t="e">
        <f>VLOOKUP(D2251,#REF!, 2,FALSE)</f>
        <v>#REF!</v>
      </c>
      <c r="BO2251" s="118" t="s">
        <v>1109</v>
      </c>
      <c r="BP2251" s="118" t="s">
        <v>862</v>
      </c>
      <c r="BQ2251" s="118" t="s">
        <v>5932</v>
      </c>
      <c r="BW2251" s="118" t="s">
        <v>1109</v>
      </c>
      <c r="BX2251" s="118" t="s">
        <v>862</v>
      </c>
      <c r="BY2251" s="118" t="s">
        <v>5932</v>
      </c>
    </row>
    <row r="2252" spans="53:77" x14ac:dyDescent="0.3">
      <c r="BA2252" s="169" t="e">
        <f>VLOOKUP(D2252,#REF!, 2,FALSE)</f>
        <v>#REF!</v>
      </c>
      <c r="BO2252" s="118" t="s">
        <v>5933</v>
      </c>
      <c r="BP2252" s="118" t="s">
        <v>771</v>
      </c>
      <c r="BQ2252" s="118" t="s">
        <v>3609</v>
      </c>
      <c r="BW2252" s="118" t="s">
        <v>5933</v>
      </c>
      <c r="BX2252" s="118" t="s">
        <v>771</v>
      </c>
      <c r="BY2252" s="118" t="s">
        <v>3609</v>
      </c>
    </row>
    <row r="2253" spans="53:77" x14ac:dyDescent="0.3">
      <c r="BA2253" s="169" t="e">
        <f>VLOOKUP(D2253,#REF!, 2,FALSE)</f>
        <v>#REF!</v>
      </c>
      <c r="BO2253" s="118" t="s">
        <v>5934</v>
      </c>
      <c r="BP2253" s="118" t="s">
        <v>1342</v>
      </c>
      <c r="BQ2253" s="118" t="s">
        <v>5935</v>
      </c>
      <c r="BW2253" s="118" t="s">
        <v>5934</v>
      </c>
      <c r="BX2253" s="118" t="s">
        <v>1342</v>
      </c>
      <c r="BY2253" s="118" t="s">
        <v>5935</v>
      </c>
    </row>
    <row r="2254" spans="53:77" x14ac:dyDescent="0.3">
      <c r="BA2254" s="169" t="e">
        <f>VLOOKUP(D2254,#REF!, 2,FALSE)</f>
        <v>#REF!</v>
      </c>
      <c r="BO2254" s="118" t="s">
        <v>5936</v>
      </c>
      <c r="BP2254" s="118" t="s">
        <v>926</v>
      </c>
      <c r="BQ2254" s="118" t="s">
        <v>5937</v>
      </c>
      <c r="BW2254" s="118" t="s">
        <v>5936</v>
      </c>
      <c r="BX2254" s="118" t="s">
        <v>926</v>
      </c>
      <c r="BY2254" s="118" t="s">
        <v>5937</v>
      </c>
    </row>
    <row r="2255" spans="53:77" x14ac:dyDescent="0.3">
      <c r="BA2255" s="169" t="e">
        <f>VLOOKUP(D2255,#REF!, 2,FALSE)</f>
        <v>#REF!</v>
      </c>
      <c r="BO2255" s="118" t="s">
        <v>5938</v>
      </c>
      <c r="BP2255" s="118" t="s">
        <v>619</v>
      </c>
      <c r="BQ2255" s="118" t="s">
        <v>5939</v>
      </c>
      <c r="BW2255" s="118" t="s">
        <v>5938</v>
      </c>
      <c r="BX2255" s="118" t="s">
        <v>619</v>
      </c>
      <c r="BY2255" s="118" t="s">
        <v>5939</v>
      </c>
    </row>
    <row r="2256" spans="53:77" x14ac:dyDescent="0.3">
      <c r="BA2256" s="169" t="e">
        <f>VLOOKUP(D2256,#REF!, 2,FALSE)</f>
        <v>#REF!</v>
      </c>
      <c r="BO2256" s="118" t="s">
        <v>5940</v>
      </c>
      <c r="BP2256" s="118" t="s">
        <v>655</v>
      </c>
      <c r="BQ2256" s="118" t="s">
        <v>5941</v>
      </c>
      <c r="BW2256" s="118" t="s">
        <v>5940</v>
      </c>
      <c r="BX2256" s="118" t="s">
        <v>655</v>
      </c>
      <c r="BY2256" s="118" t="s">
        <v>5941</v>
      </c>
    </row>
    <row r="2257" spans="53:77" x14ac:dyDescent="0.3">
      <c r="BA2257" s="169" t="e">
        <f>VLOOKUP(D2257,#REF!, 2,FALSE)</f>
        <v>#REF!</v>
      </c>
      <c r="BO2257" s="118" t="s">
        <v>5942</v>
      </c>
      <c r="BP2257" s="118" t="s">
        <v>3085</v>
      </c>
      <c r="BQ2257" s="118" t="s">
        <v>5943</v>
      </c>
      <c r="BW2257" s="118" t="s">
        <v>5942</v>
      </c>
      <c r="BX2257" s="118" t="s">
        <v>3085</v>
      </c>
      <c r="BY2257" s="118" t="s">
        <v>5943</v>
      </c>
    </row>
    <row r="2258" spans="53:77" x14ac:dyDescent="0.3">
      <c r="BA2258" s="169" t="e">
        <f>VLOOKUP(D2258,#REF!, 2,FALSE)</f>
        <v>#REF!</v>
      </c>
      <c r="BO2258" s="118" t="s">
        <v>1110</v>
      </c>
      <c r="BP2258" s="118" t="s">
        <v>2983</v>
      </c>
      <c r="BQ2258" s="118" t="s">
        <v>2983</v>
      </c>
      <c r="BW2258" s="118" t="s">
        <v>1110</v>
      </c>
      <c r="BX2258" s="118" t="s">
        <v>2983</v>
      </c>
      <c r="BY2258" s="118" t="s">
        <v>2983</v>
      </c>
    </row>
    <row r="2259" spans="53:77" x14ac:dyDescent="0.3">
      <c r="BA2259" s="169" t="e">
        <f>VLOOKUP(D2259,#REF!, 2,FALSE)</f>
        <v>#REF!</v>
      </c>
      <c r="BO2259" s="118" t="s">
        <v>5945</v>
      </c>
      <c r="BP2259" s="118" t="s">
        <v>3026</v>
      </c>
      <c r="BQ2259" s="118" t="s">
        <v>2983</v>
      </c>
      <c r="BW2259" s="118" t="s">
        <v>5945</v>
      </c>
      <c r="BX2259" s="118" t="s">
        <v>3026</v>
      </c>
      <c r="BY2259" s="118" t="s">
        <v>2983</v>
      </c>
    </row>
    <row r="2260" spans="53:77" x14ac:dyDescent="0.3">
      <c r="BA2260" s="169" t="e">
        <f>VLOOKUP(D2260,#REF!, 2,FALSE)</f>
        <v>#REF!</v>
      </c>
      <c r="BO2260" s="118" t="s">
        <v>5946</v>
      </c>
      <c r="BP2260" s="118" t="s">
        <v>5947</v>
      </c>
      <c r="BQ2260" s="118" t="s">
        <v>2166</v>
      </c>
      <c r="BW2260" s="118" t="s">
        <v>5946</v>
      </c>
      <c r="BX2260" s="118" t="s">
        <v>5947</v>
      </c>
      <c r="BY2260" s="118" t="s">
        <v>2166</v>
      </c>
    </row>
    <row r="2261" spans="53:77" x14ac:dyDescent="0.3">
      <c r="BA2261" s="169" t="e">
        <f>VLOOKUP(D2261,#REF!, 2,FALSE)</f>
        <v>#REF!</v>
      </c>
      <c r="BO2261" s="118" t="s">
        <v>5949</v>
      </c>
      <c r="BP2261" s="118" t="s">
        <v>1267</v>
      </c>
      <c r="BQ2261" s="118" t="s">
        <v>5950</v>
      </c>
      <c r="BW2261" s="118" t="s">
        <v>5949</v>
      </c>
      <c r="BX2261" s="118" t="s">
        <v>1267</v>
      </c>
      <c r="BY2261" s="118" t="s">
        <v>5950</v>
      </c>
    </row>
    <row r="2262" spans="53:77" x14ac:dyDescent="0.3">
      <c r="BA2262" s="169" t="e">
        <f>VLOOKUP(D2262,#REF!, 2,FALSE)</f>
        <v>#REF!</v>
      </c>
      <c r="BO2262" s="118" t="s">
        <v>5951</v>
      </c>
      <c r="BP2262" s="118" t="s">
        <v>628</v>
      </c>
      <c r="BQ2262" s="118" t="s">
        <v>2552</v>
      </c>
      <c r="BW2262" s="118" t="s">
        <v>5951</v>
      </c>
      <c r="BX2262" s="118" t="s">
        <v>628</v>
      </c>
      <c r="BY2262" s="118" t="s">
        <v>2552</v>
      </c>
    </row>
    <row r="2263" spans="53:77" x14ac:dyDescent="0.3">
      <c r="BA2263" s="169" t="e">
        <f>VLOOKUP(D2263,#REF!, 2,FALSE)</f>
        <v>#REF!</v>
      </c>
      <c r="BO2263" s="118" t="s">
        <v>5952</v>
      </c>
      <c r="BP2263" s="118" t="s">
        <v>3243</v>
      </c>
      <c r="BQ2263" s="118" t="s">
        <v>5953</v>
      </c>
      <c r="BW2263" s="118" t="s">
        <v>5952</v>
      </c>
      <c r="BX2263" s="118" t="s">
        <v>3243</v>
      </c>
      <c r="BY2263" s="118" t="s">
        <v>5953</v>
      </c>
    </row>
    <row r="2264" spans="53:77" x14ac:dyDescent="0.3">
      <c r="BA2264" s="169" t="e">
        <f>VLOOKUP(D2264,#REF!, 2,FALSE)</f>
        <v>#REF!</v>
      </c>
      <c r="BO2264" s="118" t="s">
        <v>5954</v>
      </c>
      <c r="BP2264" s="118" t="s">
        <v>636</v>
      </c>
      <c r="BQ2264" s="118" t="s">
        <v>4753</v>
      </c>
      <c r="BW2264" s="118" t="s">
        <v>5954</v>
      </c>
      <c r="BX2264" s="118" t="s">
        <v>636</v>
      </c>
      <c r="BY2264" s="118" t="s">
        <v>4753</v>
      </c>
    </row>
    <row r="2265" spans="53:77" x14ac:dyDescent="0.3">
      <c r="BA2265" s="169" t="e">
        <f>VLOOKUP(D2265,#REF!, 2,FALSE)</f>
        <v>#REF!</v>
      </c>
      <c r="BO2265" s="118" t="s">
        <v>5956</v>
      </c>
      <c r="BP2265" s="118" t="s">
        <v>628</v>
      </c>
      <c r="BQ2265" s="118" t="s">
        <v>3427</v>
      </c>
      <c r="BW2265" s="118" t="s">
        <v>5956</v>
      </c>
      <c r="BX2265" s="118" t="s">
        <v>628</v>
      </c>
      <c r="BY2265" s="118" t="s">
        <v>3427</v>
      </c>
    </row>
    <row r="2266" spans="53:77" x14ac:dyDescent="0.3">
      <c r="BA2266" s="169" t="e">
        <f>VLOOKUP(D2266,#REF!, 2,FALSE)</f>
        <v>#REF!</v>
      </c>
      <c r="BO2266" s="118" t="s">
        <v>5958</v>
      </c>
      <c r="BP2266" s="118" t="s">
        <v>1013</v>
      </c>
      <c r="BQ2266" s="118" t="s">
        <v>3954</v>
      </c>
      <c r="BW2266" s="118" t="s">
        <v>5958</v>
      </c>
      <c r="BX2266" s="118" t="s">
        <v>1013</v>
      </c>
      <c r="BY2266" s="118" t="s">
        <v>3954</v>
      </c>
    </row>
    <row r="2267" spans="53:77" x14ac:dyDescent="0.3">
      <c r="BA2267" s="169" t="e">
        <f>VLOOKUP(D2267,#REF!, 2,FALSE)</f>
        <v>#REF!</v>
      </c>
      <c r="BO2267" s="118" t="s">
        <v>5961</v>
      </c>
      <c r="BP2267" s="118" t="s">
        <v>705</v>
      </c>
      <c r="BQ2267" s="118" t="s">
        <v>3367</v>
      </c>
      <c r="BW2267" s="118" t="s">
        <v>5961</v>
      </c>
      <c r="BX2267" s="118" t="s">
        <v>705</v>
      </c>
      <c r="BY2267" s="118" t="s">
        <v>3367</v>
      </c>
    </row>
    <row r="2268" spans="53:77" x14ac:dyDescent="0.3">
      <c r="BA2268" s="169" t="e">
        <f>VLOOKUP(D2268,#REF!, 2,FALSE)</f>
        <v>#REF!</v>
      </c>
      <c r="BO2268" s="118" t="s">
        <v>5963</v>
      </c>
      <c r="BP2268" s="118" t="s">
        <v>662</v>
      </c>
      <c r="BQ2268" s="118" t="s">
        <v>5964</v>
      </c>
      <c r="BW2268" s="118" t="s">
        <v>5963</v>
      </c>
      <c r="BX2268" s="118" t="s">
        <v>662</v>
      </c>
      <c r="BY2268" s="118" t="s">
        <v>5964</v>
      </c>
    </row>
    <row r="2269" spans="53:77" x14ac:dyDescent="0.3">
      <c r="BA2269" s="169" t="e">
        <f>VLOOKUP(D2269,#REF!, 2,FALSE)</f>
        <v>#REF!</v>
      </c>
      <c r="BO2269" s="118" t="s">
        <v>5965</v>
      </c>
      <c r="BP2269" s="118" t="s">
        <v>3026</v>
      </c>
      <c r="BQ2269" s="118" t="s">
        <v>4436</v>
      </c>
      <c r="BW2269" s="118" t="s">
        <v>5965</v>
      </c>
      <c r="BX2269" s="118" t="s">
        <v>3026</v>
      </c>
      <c r="BY2269" s="118" t="s">
        <v>4436</v>
      </c>
    </row>
    <row r="2270" spans="53:77" x14ac:dyDescent="0.3">
      <c r="BA2270" s="169" t="e">
        <f>VLOOKUP(D2270,#REF!, 2,FALSE)</f>
        <v>#REF!</v>
      </c>
      <c r="BO2270" s="118" t="s">
        <v>5966</v>
      </c>
      <c r="BP2270" s="118" t="s">
        <v>3026</v>
      </c>
      <c r="BQ2270" s="118" t="s">
        <v>5967</v>
      </c>
      <c r="BW2270" s="118" t="s">
        <v>5966</v>
      </c>
      <c r="BX2270" s="118" t="s">
        <v>3026</v>
      </c>
      <c r="BY2270" s="118" t="s">
        <v>5967</v>
      </c>
    </row>
    <row r="2271" spans="53:77" x14ac:dyDescent="0.3">
      <c r="BA2271" s="169" t="e">
        <f>VLOOKUP(D2271,#REF!, 2,FALSE)</f>
        <v>#REF!</v>
      </c>
      <c r="BO2271" s="118" t="s">
        <v>5968</v>
      </c>
      <c r="BP2271" s="118" t="s">
        <v>662</v>
      </c>
      <c r="BQ2271" s="118" t="s">
        <v>5969</v>
      </c>
      <c r="BW2271" s="118" t="s">
        <v>5968</v>
      </c>
      <c r="BX2271" s="118" t="s">
        <v>662</v>
      </c>
      <c r="BY2271" s="118" t="s">
        <v>5969</v>
      </c>
    </row>
    <row r="2272" spans="53:77" x14ac:dyDescent="0.3">
      <c r="BA2272" s="169" t="e">
        <f>VLOOKUP(D2272,#REF!, 2,FALSE)</f>
        <v>#REF!</v>
      </c>
      <c r="BO2272" s="118" t="s">
        <v>1111</v>
      </c>
      <c r="BP2272" s="118" t="s">
        <v>669</v>
      </c>
      <c r="BQ2272" s="118" t="s">
        <v>5970</v>
      </c>
      <c r="BW2272" s="118" t="s">
        <v>1111</v>
      </c>
      <c r="BX2272" s="118" t="s">
        <v>669</v>
      </c>
      <c r="BY2272" s="118" t="s">
        <v>5970</v>
      </c>
    </row>
    <row r="2273" spans="53:77" x14ac:dyDescent="0.3">
      <c r="BA2273" s="169" t="e">
        <f>VLOOKUP(D2273,#REF!, 2,FALSE)</f>
        <v>#REF!</v>
      </c>
      <c r="BO2273" s="118" t="s">
        <v>5971</v>
      </c>
      <c r="BP2273" s="118" t="s">
        <v>619</v>
      </c>
      <c r="BQ2273" s="118" t="s">
        <v>4419</v>
      </c>
      <c r="BW2273" s="118" t="s">
        <v>5971</v>
      </c>
      <c r="BX2273" s="118" t="s">
        <v>619</v>
      </c>
      <c r="BY2273" s="118" t="s">
        <v>4419</v>
      </c>
    </row>
    <row r="2274" spans="53:77" x14ac:dyDescent="0.3">
      <c r="BA2274" s="169" t="e">
        <f>VLOOKUP(D2274,#REF!, 2,FALSE)</f>
        <v>#REF!</v>
      </c>
      <c r="BO2274" s="118" t="s">
        <v>5972</v>
      </c>
      <c r="BP2274" s="118" t="s">
        <v>16975</v>
      </c>
      <c r="BQ2274" s="118" t="s">
        <v>1193</v>
      </c>
      <c r="BW2274" s="118" t="s">
        <v>5972</v>
      </c>
      <c r="BX2274" s="118" t="s">
        <v>16975</v>
      </c>
      <c r="BY2274" s="118" t="s">
        <v>1193</v>
      </c>
    </row>
    <row r="2275" spans="53:77" x14ac:dyDescent="0.3">
      <c r="BA2275" s="169" t="e">
        <f>VLOOKUP(D2275,#REF!, 2,FALSE)</f>
        <v>#REF!</v>
      </c>
      <c r="BO2275" s="118" t="s">
        <v>5973</v>
      </c>
      <c r="BP2275" s="118" t="s">
        <v>3003</v>
      </c>
      <c r="BQ2275" s="118" t="s">
        <v>2983</v>
      </c>
      <c r="BW2275" s="118" t="s">
        <v>5973</v>
      </c>
      <c r="BX2275" s="118" t="s">
        <v>3003</v>
      </c>
      <c r="BY2275" s="118" t="s">
        <v>2983</v>
      </c>
    </row>
    <row r="2276" spans="53:77" x14ac:dyDescent="0.3">
      <c r="BA2276" s="169" t="e">
        <f>VLOOKUP(D2276,#REF!, 2,FALSE)</f>
        <v>#REF!</v>
      </c>
      <c r="BO2276" s="118" t="s">
        <v>5974</v>
      </c>
      <c r="BP2276" s="118" t="s">
        <v>631</v>
      </c>
      <c r="BQ2276" s="118" t="s">
        <v>2983</v>
      </c>
      <c r="BW2276" s="118" t="s">
        <v>5974</v>
      </c>
      <c r="BX2276" s="118" t="s">
        <v>631</v>
      </c>
      <c r="BY2276" s="118" t="s">
        <v>2983</v>
      </c>
    </row>
    <row r="2277" spans="53:77" x14ac:dyDescent="0.3">
      <c r="BA2277" s="169" t="e">
        <f>VLOOKUP(D2277,#REF!, 2,FALSE)</f>
        <v>#REF!</v>
      </c>
      <c r="BO2277" s="118" t="s">
        <v>5975</v>
      </c>
      <c r="BP2277" s="118" t="s">
        <v>3043</v>
      </c>
      <c r="BQ2277" s="118" t="s">
        <v>5976</v>
      </c>
      <c r="BW2277" s="118" t="s">
        <v>5975</v>
      </c>
      <c r="BX2277" s="118" t="s">
        <v>3043</v>
      </c>
      <c r="BY2277" s="118" t="s">
        <v>5976</v>
      </c>
    </row>
    <row r="2278" spans="53:77" x14ac:dyDescent="0.3">
      <c r="BA2278" s="169" t="e">
        <f>VLOOKUP(D2278,#REF!, 2,FALSE)</f>
        <v>#REF!</v>
      </c>
      <c r="BO2278" s="118" t="s">
        <v>5977</v>
      </c>
      <c r="BP2278" s="118" t="s">
        <v>613</v>
      </c>
      <c r="BQ2278" s="118" t="s">
        <v>5978</v>
      </c>
      <c r="BW2278" s="118" t="s">
        <v>5977</v>
      </c>
      <c r="BX2278" s="118" t="s">
        <v>613</v>
      </c>
      <c r="BY2278" s="118" t="s">
        <v>5978</v>
      </c>
    </row>
    <row r="2279" spans="53:77" x14ac:dyDescent="0.3">
      <c r="BA2279" s="169" t="e">
        <f>VLOOKUP(D2279,#REF!, 2,FALSE)</f>
        <v>#REF!</v>
      </c>
      <c r="BO2279" s="118" t="s">
        <v>1112</v>
      </c>
      <c r="BP2279" s="118" t="s">
        <v>1125</v>
      </c>
      <c r="BQ2279" s="118" t="s">
        <v>5979</v>
      </c>
      <c r="BW2279" s="118" t="s">
        <v>1112</v>
      </c>
      <c r="BX2279" s="118" t="s">
        <v>1125</v>
      </c>
      <c r="BY2279" s="118" t="s">
        <v>5979</v>
      </c>
    </row>
    <row r="2280" spans="53:77" x14ac:dyDescent="0.3">
      <c r="BA2280" s="169" t="e">
        <f>VLOOKUP(D2280,#REF!, 2,FALSE)</f>
        <v>#REF!</v>
      </c>
      <c r="BO2280" s="118" t="s">
        <v>5980</v>
      </c>
      <c r="BP2280" s="118" t="s">
        <v>3197</v>
      </c>
      <c r="BQ2280" s="118" t="s">
        <v>2983</v>
      </c>
      <c r="BW2280" s="118" t="s">
        <v>5980</v>
      </c>
      <c r="BX2280" s="118" t="s">
        <v>3197</v>
      </c>
      <c r="BY2280" s="118" t="s">
        <v>2983</v>
      </c>
    </row>
    <row r="2281" spans="53:77" x14ac:dyDescent="0.3">
      <c r="BA2281" s="169" t="e">
        <f>VLOOKUP(D2281,#REF!, 2,FALSE)</f>
        <v>#REF!</v>
      </c>
      <c r="BO2281" s="118" t="s">
        <v>170</v>
      </c>
      <c r="BP2281" s="118" t="s">
        <v>3197</v>
      </c>
      <c r="BQ2281" s="118" t="s">
        <v>2983</v>
      </c>
      <c r="BW2281" s="118" t="s">
        <v>170</v>
      </c>
      <c r="BX2281" s="118" t="s">
        <v>3197</v>
      </c>
      <c r="BY2281" s="118" t="s">
        <v>2983</v>
      </c>
    </row>
    <row r="2282" spans="53:77" x14ac:dyDescent="0.3">
      <c r="BA2282" s="169" t="e">
        <f>VLOOKUP(D2282,#REF!, 2,FALSE)</f>
        <v>#REF!</v>
      </c>
      <c r="BO2282" s="118" t="s">
        <v>5981</v>
      </c>
      <c r="BP2282" s="118" t="s">
        <v>3081</v>
      </c>
      <c r="BQ2282" s="118" t="s">
        <v>2983</v>
      </c>
      <c r="BW2282" s="118" t="s">
        <v>5981</v>
      </c>
      <c r="BX2282" s="118" t="s">
        <v>3081</v>
      </c>
      <c r="BY2282" s="118" t="s">
        <v>2983</v>
      </c>
    </row>
    <row r="2283" spans="53:77" x14ac:dyDescent="0.3">
      <c r="BA2283" s="169" t="e">
        <f>VLOOKUP(D2283,#REF!, 2,FALSE)</f>
        <v>#REF!</v>
      </c>
      <c r="BO2283" s="118" t="s">
        <v>5982</v>
      </c>
      <c r="BP2283" s="118" t="s">
        <v>2983</v>
      </c>
      <c r="BQ2283" s="118" t="s">
        <v>5983</v>
      </c>
      <c r="BW2283" s="118" t="s">
        <v>5982</v>
      </c>
      <c r="BX2283" s="118" t="s">
        <v>2983</v>
      </c>
      <c r="BY2283" s="118" t="s">
        <v>5983</v>
      </c>
    </row>
    <row r="2284" spans="53:77" x14ac:dyDescent="0.3">
      <c r="BA2284" s="169" t="e">
        <f>VLOOKUP(D2284,#REF!, 2,FALSE)</f>
        <v>#REF!</v>
      </c>
      <c r="BO2284" s="118" t="s">
        <v>5984</v>
      </c>
      <c r="BP2284" s="118" t="s">
        <v>2983</v>
      </c>
      <c r="BQ2284" s="118" t="s">
        <v>2983</v>
      </c>
      <c r="BW2284" s="118" t="s">
        <v>5984</v>
      </c>
      <c r="BX2284" s="118" t="s">
        <v>2983</v>
      </c>
      <c r="BY2284" s="118" t="s">
        <v>2983</v>
      </c>
    </row>
    <row r="2285" spans="53:77" x14ac:dyDescent="0.3">
      <c r="BA2285" s="169" t="e">
        <f>VLOOKUP(D2285,#REF!, 2,FALSE)</f>
        <v>#REF!</v>
      </c>
      <c r="BO2285" s="118" t="s">
        <v>5985</v>
      </c>
      <c r="BP2285" s="118" t="s">
        <v>2983</v>
      </c>
      <c r="BQ2285" s="118" t="s">
        <v>2983</v>
      </c>
      <c r="BW2285" s="118" t="s">
        <v>5985</v>
      </c>
      <c r="BX2285" s="118" t="s">
        <v>2983</v>
      </c>
      <c r="BY2285" s="118" t="s">
        <v>2983</v>
      </c>
    </row>
    <row r="2286" spans="53:77" x14ac:dyDescent="0.3">
      <c r="BA2286" s="169" t="e">
        <f>VLOOKUP(D2286,#REF!, 2,FALSE)</f>
        <v>#REF!</v>
      </c>
      <c r="BO2286" s="118" t="s">
        <v>5986</v>
      </c>
      <c r="BP2286" s="118" t="s">
        <v>621</v>
      </c>
      <c r="BQ2286" s="118" t="s">
        <v>5987</v>
      </c>
      <c r="BW2286" s="118" t="s">
        <v>5986</v>
      </c>
      <c r="BX2286" s="118" t="s">
        <v>621</v>
      </c>
      <c r="BY2286" s="118" t="s">
        <v>5987</v>
      </c>
    </row>
    <row r="2287" spans="53:77" x14ac:dyDescent="0.3">
      <c r="BA2287" s="169" t="e">
        <f>VLOOKUP(D2287,#REF!, 2,FALSE)</f>
        <v>#REF!</v>
      </c>
      <c r="BO2287" s="118" t="s">
        <v>1113</v>
      </c>
      <c r="BP2287" s="118" t="s">
        <v>623</v>
      </c>
      <c r="BQ2287" s="118" t="s">
        <v>2265</v>
      </c>
      <c r="BW2287" s="118" t="s">
        <v>1113</v>
      </c>
      <c r="BX2287" s="118" t="s">
        <v>623</v>
      </c>
      <c r="BY2287" s="118" t="s">
        <v>2265</v>
      </c>
    </row>
    <row r="2288" spans="53:77" x14ac:dyDescent="0.3">
      <c r="BA2288" s="169" t="e">
        <f>VLOOKUP(D2288,#REF!, 2,FALSE)</f>
        <v>#REF!</v>
      </c>
      <c r="BO2288" s="118" t="s">
        <v>5988</v>
      </c>
      <c r="BP2288" s="118" t="s">
        <v>803</v>
      </c>
      <c r="BQ2288" s="118" t="s">
        <v>5989</v>
      </c>
      <c r="BW2288" s="118" t="s">
        <v>5988</v>
      </c>
      <c r="BX2288" s="118" t="s">
        <v>803</v>
      </c>
      <c r="BY2288" s="118" t="s">
        <v>5989</v>
      </c>
    </row>
    <row r="2289" spans="53:77" x14ac:dyDescent="0.3">
      <c r="BA2289" s="169" t="e">
        <f>VLOOKUP(D2289,#REF!, 2,FALSE)</f>
        <v>#REF!</v>
      </c>
      <c r="BO2289" s="118" t="s">
        <v>5990</v>
      </c>
      <c r="BP2289" s="118" t="s">
        <v>3243</v>
      </c>
      <c r="BQ2289" s="118" t="s">
        <v>770</v>
      </c>
      <c r="BW2289" s="118" t="s">
        <v>5990</v>
      </c>
      <c r="BX2289" s="118" t="s">
        <v>3243</v>
      </c>
      <c r="BY2289" s="118" t="s">
        <v>770</v>
      </c>
    </row>
    <row r="2290" spans="53:77" x14ac:dyDescent="0.3">
      <c r="BA2290" s="169" t="e">
        <f>VLOOKUP(D2290,#REF!, 2,FALSE)</f>
        <v>#REF!</v>
      </c>
      <c r="BO2290" s="118" t="s">
        <v>5991</v>
      </c>
      <c r="BP2290" s="118" t="s">
        <v>616</v>
      </c>
      <c r="BQ2290" s="118" t="s">
        <v>5992</v>
      </c>
      <c r="BW2290" s="118" t="s">
        <v>5991</v>
      </c>
      <c r="BX2290" s="118" t="s">
        <v>616</v>
      </c>
      <c r="BY2290" s="118" t="s">
        <v>5992</v>
      </c>
    </row>
    <row r="2291" spans="53:77" x14ac:dyDescent="0.3">
      <c r="BA2291" s="169" t="e">
        <f>VLOOKUP(D2291,#REF!, 2,FALSE)</f>
        <v>#REF!</v>
      </c>
      <c r="BO2291" s="118" t="s">
        <v>5993</v>
      </c>
      <c r="BP2291" s="118" t="s">
        <v>2983</v>
      </c>
      <c r="BQ2291" s="118" t="s">
        <v>5994</v>
      </c>
      <c r="BW2291" s="118" t="s">
        <v>5993</v>
      </c>
      <c r="BX2291" s="118" t="s">
        <v>2983</v>
      </c>
      <c r="BY2291" s="118" t="s">
        <v>5994</v>
      </c>
    </row>
    <row r="2292" spans="53:77" x14ac:dyDescent="0.3">
      <c r="BA2292" s="169" t="e">
        <f>VLOOKUP(D2292,#REF!, 2,FALSE)</f>
        <v>#REF!</v>
      </c>
      <c r="BO2292" s="118" t="s">
        <v>5995</v>
      </c>
      <c r="BP2292" s="118" t="s">
        <v>3003</v>
      </c>
      <c r="BQ2292" s="118" t="s">
        <v>1778</v>
      </c>
      <c r="BW2292" s="118" t="s">
        <v>5995</v>
      </c>
      <c r="BX2292" s="118" t="s">
        <v>3003</v>
      </c>
      <c r="BY2292" s="118" t="s">
        <v>1778</v>
      </c>
    </row>
    <row r="2293" spans="53:77" x14ac:dyDescent="0.3">
      <c r="BA2293" s="169" t="e">
        <f>VLOOKUP(D2293,#REF!, 2,FALSE)</f>
        <v>#REF!</v>
      </c>
      <c r="BO2293" s="118" t="s">
        <v>5996</v>
      </c>
      <c r="BP2293" s="118" t="s">
        <v>613</v>
      </c>
      <c r="BQ2293" s="118" t="s">
        <v>1123</v>
      </c>
      <c r="BW2293" s="118" t="s">
        <v>5996</v>
      </c>
      <c r="BX2293" s="118" t="s">
        <v>613</v>
      </c>
      <c r="BY2293" s="118" t="s">
        <v>1123</v>
      </c>
    </row>
    <row r="2294" spans="53:77" x14ac:dyDescent="0.3">
      <c r="BA2294" s="169" t="e">
        <f>VLOOKUP(D2294,#REF!, 2,FALSE)</f>
        <v>#REF!</v>
      </c>
      <c r="BO2294" s="118" t="s">
        <v>5997</v>
      </c>
      <c r="BP2294" s="118" t="s">
        <v>636</v>
      </c>
      <c r="BQ2294" s="118" t="s">
        <v>1016</v>
      </c>
      <c r="BW2294" s="118" t="s">
        <v>5997</v>
      </c>
      <c r="BX2294" s="118" t="s">
        <v>636</v>
      </c>
      <c r="BY2294" s="118" t="s">
        <v>1016</v>
      </c>
    </row>
    <row r="2295" spans="53:77" x14ac:dyDescent="0.3">
      <c r="BA2295" s="169" t="e">
        <f>VLOOKUP(D2295,#REF!, 2,FALSE)</f>
        <v>#REF!</v>
      </c>
      <c r="BO2295" s="118" t="s">
        <v>5998</v>
      </c>
      <c r="BP2295" s="118" t="s">
        <v>631</v>
      </c>
      <c r="BQ2295" s="118" t="s">
        <v>1165</v>
      </c>
      <c r="BW2295" s="118" t="s">
        <v>5998</v>
      </c>
      <c r="BX2295" s="118" t="s">
        <v>631</v>
      </c>
      <c r="BY2295" s="118" t="s">
        <v>1165</v>
      </c>
    </row>
    <row r="2296" spans="53:77" x14ac:dyDescent="0.3">
      <c r="BA2296" s="169" t="e">
        <f>VLOOKUP(D2296,#REF!, 2,FALSE)</f>
        <v>#REF!</v>
      </c>
      <c r="BO2296" s="118" t="s">
        <v>5999</v>
      </c>
      <c r="BP2296" s="118" t="s">
        <v>613</v>
      </c>
      <c r="BQ2296" s="118" t="s">
        <v>1375</v>
      </c>
      <c r="BW2296" s="118" t="s">
        <v>5999</v>
      </c>
      <c r="BX2296" s="118" t="s">
        <v>613</v>
      </c>
      <c r="BY2296" s="118" t="s">
        <v>1375</v>
      </c>
    </row>
    <row r="2297" spans="53:77" x14ac:dyDescent="0.3">
      <c r="BA2297" s="169" t="e">
        <f>VLOOKUP(D2297,#REF!, 2,FALSE)</f>
        <v>#REF!</v>
      </c>
      <c r="BO2297" s="118" t="s">
        <v>6001</v>
      </c>
      <c r="BP2297" s="118" t="s">
        <v>3003</v>
      </c>
      <c r="BQ2297" s="118" t="s">
        <v>2983</v>
      </c>
      <c r="BW2297" s="118" t="s">
        <v>6001</v>
      </c>
      <c r="BX2297" s="118" t="s">
        <v>3003</v>
      </c>
      <c r="BY2297" s="118" t="s">
        <v>2983</v>
      </c>
    </row>
    <row r="2298" spans="53:77" x14ac:dyDescent="0.3">
      <c r="BA2298" s="169" t="e">
        <f>VLOOKUP(D2298,#REF!, 2,FALSE)</f>
        <v>#REF!</v>
      </c>
      <c r="BO2298" s="118" t="s">
        <v>6002</v>
      </c>
      <c r="BP2298" s="118" t="s">
        <v>3003</v>
      </c>
      <c r="BQ2298" s="118" t="s">
        <v>2983</v>
      </c>
      <c r="BW2298" s="118" t="s">
        <v>6002</v>
      </c>
      <c r="BX2298" s="118" t="s">
        <v>3003</v>
      </c>
      <c r="BY2298" s="118" t="s">
        <v>2983</v>
      </c>
    </row>
    <row r="2299" spans="53:77" x14ac:dyDescent="0.3">
      <c r="BA2299" s="169" t="e">
        <f>VLOOKUP(D2299,#REF!, 2,FALSE)</f>
        <v>#REF!</v>
      </c>
      <c r="BO2299" s="118" t="s">
        <v>6003</v>
      </c>
      <c r="BP2299" s="118" t="s">
        <v>3003</v>
      </c>
      <c r="BQ2299" s="118" t="s">
        <v>2983</v>
      </c>
      <c r="BW2299" s="118" t="s">
        <v>6003</v>
      </c>
      <c r="BX2299" s="118" t="s">
        <v>3003</v>
      </c>
      <c r="BY2299" s="118" t="s">
        <v>2983</v>
      </c>
    </row>
    <row r="2300" spans="53:77" x14ac:dyDescent="0.3">
      <c r="BA2300" s="169" t="e">
        <f>VLOOKUP(D2300,#REF!, 2,FALSE)</f>
        <v>#REF!</v>
      </c>
      <c r="BO2300" s="118" t="s">
        <v>1114</v>
      </c>
      <c r="BP2300" s="118" t="s">
        <v>639</v>
      </c>
      <c r="BQ2300" s="118" t="s">
        <v>3107</v>
      </c>
      <c r="BW2300" s="118" t="s">
        <v>1114</v>
      </c>
      <c r="BX2300" s="118" t="s">
        <v>639</v>
      </c>
      <c r="BY2300" s="118" t="s">
        <v>3107</v>
      </c>
    </row>
    <row r="2301" spans="53:77" x14ac:dyDescent="0.3">
      <c r="BA2301" s="169" t="e">
        <f>VLOOKUP(D2301,#REF!, 2,FALSE)</f>
        <v>#REF!</v>
      </c>
      <c r="BO2301" s="118" t="s">
        <v>6004</v>
      </c>
      <c r="BP2301" s="118" t="s">
        <v>3000</v>
      </c>
      <c r="BQ2301" s="118" t="s">
        <v>6005</v>
      </c>
      <c r="BW2301" s="118" t="s">
        <v>6004</v>
      </c>
      <c r="BX2301" s="118" t="s">
        <v>3000</v>
      </c>
      <c r="BY2301" s="118" t="s">
        <v>6005</v>
      </c>
    </row>
    <row r="2302" spans="53:77" x14ac:dyDescent="0.3">
      <c r="BA2302" s="169" t="e">
        <f>VLOOKUP(D2302,#REF!, 2,FALSE)</f>
        <v>#REF!</v>
      </c>
      <c r="BO2302" s="118" t="s">
        <v>1115</v>
      </c>
      <c r="BP2302" s="118" t="s">
        <v>1342</v>
      </c>
      <c r="BQ2302" s="118" t="s">
        <v>6006</v>
      </c>
      <c r="BW2302" s="118" t="s">
        <v>1115</v>
      </c>
      <c r="BX2302" s="118" t="s">
        <v>1342</v>
      </c>
      <c r="BY2302" s="118" t="s">
        <v>6006</v>
      </c>
    </row>
    <row r="2303" spans="53:77" x14ac:dyDescent="0.3">
      <c r="BA2303" s="169" t="e">
        <f>VLOOKUP(D2303,#REF!, 2,FALSE)</f>
        <v>#REF!</v>
      </c>
      <c r="BO2303" s="118" t="s">
        <v>6008</v>
      </c>
      <c r="BP2303" s="118" t="s">
        <v>841</v>
      </c>
      <c r="BQ2303" s="118" t="s">
        <v>6009</v>
      </c>
      <c r="BW2303" s="118" t="s">
        <v>6008</v>
      </c>
      <c r="BX2303" s="118" t="s">
        <v>841</v>
      </c>
      <c r="BY2303" s="118" t="s">
        <v>6009</v>
      </c>
    </row>
    <row r="2304" spans="53:77" x14ac:dyDescent="0.3">
      <c r="BA2304" s="169" t="e">
        <f>VLOOKUP(D2304,#REF!, 2,FALSE)</f>
        <v>#REF!</v>
      </c>
      <c r="BO2304" s="118" t="s">
        <v>6010</v>
      </c>
      <c r="BP2304" s="118" t="s">
        <v>16975</v>
      </c>
      <c r="BQ2304" s="118" t="s">
        <v>3064</v>
      </c>
      <c r="BW2304" s="118" t="s">
        <v>6010</v>
      </c>
      <c r="BX2304" s="118" t="s">
        <v>16975</v>
      </c>
      <c r="BY2304" s="118" t="s">
        <v>3064</v>
      </c>
    </row>
    <row r="2305" spans="53:77" x14ac:dyDescent="0.3">
      <c r="BA2305" s="169" t="e">
        <f>VLOOKUP(D2305,#REF!, 2,FALSE)</f>
        <v>#REF!</v>
      </c>
      <c r="BO2305" s="118" t="s">
        <v>6011</v>
      </c>
      <c r="BP2305" s="118" t="s">
        <v>3197</v>
      </c>
      <c r="BQ2305" s="118" t="s">
        <v>848</v>
      </c>
      <c r="BW2305" s="118" t="s">
        <v>6011</v>
      </c>
      <c r="BX2305" s="118" t="s">
        <v>3197</v>
      </c>
      <c r="BY2305" s="118" t="s">
        <v>848</v>
      </c>
    </row>
    <row r="2306" spans="53:77" x14ac:dyDescent="0.3">
      <c r="BA2306" s="169" t="e">
        <f>VLOOKUP(D2306,#REF!, 2,FALSE)</f>
        <v>#REF!</v>
      </c>
      <c r="BO2306" s="118" t="s">
        <v>171</v>
      </c>
      <c r="BP2306" s="118" t="s">
        <v>1342</v>
      </c>
      <c r="BQ2306" s="118" t="s">
        <v>6012</v>
      </c>
      <c r="BW2306" s="118" t="s">
        <v>171</v>
      </c>
      <c r="BX2306" s="118" t="s">
        <v>1342</v>
      </c>
      <c r="BY2306" s="118" t="s">
        <v>6012</v>
      </c>
    </row>
    <row r="2307" spans="53:77" x14ac:dyDescent="0.3">
      <c r="BA2307" s="169" t="e">
        <f>VLOOKUP(D2307,#REF!, 2,FALSE)</f>
        <v>#REF!</v>
      </c>
      <c r="BO2307" s="118" t="s">
        <v>6013</v>
      </c>
      <c r="BP2307" s="118" t="s">
        <v>16975</v>
      </c>
      <c r="BQ2307" s="118" t="s">
        <v>956</v>
      </c>
      <c r="BW2307" s="118" t="s">
        <v>6013</v>
      </c>
      <c r="BX2307" s="118" t="s">
        <v>16975</v>
      </c>
      <c r="BY2307" s="118" t="s">
        <v>956</v>
      </c>
    </row>
    <row r="2308" spans="53:77" x14ac:dyDescent="0.3">
      <c r="BA2308" s="169" t="e">
        <f>VLOOKUP(D2308,#REF!, 2,FALSE)</f>
        <v>#REF!</v>
      </c>
      <c r="BO2308" s="118" t="s">
        <v>6014</v>
      </c>
      <c r="BP2308" s="118" t="s">
        <v>3081</v>
      </c>
      <c r="BQ2308" s="118" t="s">
        <v>6015</v>
      </c>
      <c r="BW2308" s="118" t="s">
        <v>6014</v>
      </c>
      <c r="BX2308" s="118" t="s">
        <v>3081</v>
      </c>
      <c r="BY2308" s="118" t="s">
        <v>6015</v>
      </c>
    </row>
    <row r="2309" spans="53:77" x14ac:dyDescent="0.3">
      <c r="BA2309" s="169" t="e">
        <f>VLOOKUP(D2309,#REF!, 2,FALSE)</f>
        <v>#REF!</v>
      </c>
      <c r="BO2309" s="118" t="s">
        <v>6016</v>
      </c>
      <c r="BP2309" s="118" t="s">
        <v>1342</v>
      </c>
      <c r="BQ2309" s="118" t="s">
        <v>6017</v>
      </c>
      <c r="BW2309" s="118" t="s">
        <v>6016</v>
      </c>
      <c r="BX2309" s="118" t="s">
        <v>1342</v>
      </c>
      <c r="BY2309" s="118" t="s">
        <v>6017</v>
      </c>
    </row>
    <row r="2310" spans="53:77" x14ac:dyDescent="0.3">
      <c r="BA2310" s="169" t="e">
        <f>VLOOKUP(D2310,#REF!, 2,FALSE)</f>
        <v>#REF!</v>
      </c>
      <c r="BO2310" s="118" t="s">
        <v>6018</v>
      </c>
      <c r="BP2310" s="118" t="s">
        <v>16975</v>
      </c>
      <c r="BQ2310" s="118" t="s">
        <v>6019</v>
      </c>
      <c r="BW2310" s="118" t="s">
        <v>6018</v>
      </c>
      <c r="BX2310" s="118" t="s">
        <v>16975</v>
      </c>
      <c r="BY2310" s="118" t="s">
        <v>6019</v>
      </c>
    </row>
    <row r="2311" spans="53:77" x14ac:dyDescent="0.3">
      <c r="BA2311" s="169" t="e">
        <f>VLOOKUP(D2311,#REF!, 2,FALSE)</f>
        <v>#REF!</v>
      </c>
      <c r="BO2311" s="118" t="s">
        <v>6020</v>
      </c>
      <c r="BP2311" s="118" t="s">
        <v>1139</v>
      </c>
      <c r="BQ2311" s="118" t="s">
        <v>6021</v>
      </c>
      <c r="BW2311" s="118" t="s">
        <v>6020</v>
      </c>
      <c r="BX2311" s="118" t="s">
        <v>1139</v>
      </c>
      <c r="BY2311" s="118" t="s">
        <v>6021</v>
      </c>
    </row>
    <row r="2312" spans="53:77" x14ac:dyDescent="0.3">
      <c r="BA2312" s="169" t="e">
        <f>VLOOKUP(D2312,#REF!, 2,FALSE)</f>
        <v>#REF!</v>
      </c>
      <c r="BO2312" s="118" t="s">
        <v>1116</v>
      </c>
      <c r="BP2312" s="118" t="s">
        <v>1139</v>
      </c>
      <c r="BQ2312" s="118" t="s">
        <v>6022</v>
      </c>
      <c r="BW2312" s="118" t="s">
        <v>1116</v>
      </c>
      <c r="BX2312" s="118" t="s">
        <v>1139</v>
      </c>
      <c r="BY2312" s="118" t="s">
        <v>6022</v>
      </c>
    </row>
    <row r="2313" spans="53:77" x14ac:dyDescent="0.3">
      <c r="BA2313" s="169" t="e">
        <f>VLOOKUP(D2313,#REF!, 2,FALSE)</f>
        <v>#REF!</v>
      </c>
      <c r="BO2313" s="118" t="s">
        <v>6023</v>
      </c>
      <c r="BP2313" s="118" t="s">
        <v>655</v>
      </c>
      <c r="BQ2313" s="118" t="s">
        <v>5727</v>
      </c>
      <c r="BW2313" s="118" t="s">
        <v>6023</v>
      </c>
      <c r="BX2313" s="118" t="s">
        <v>655</v>
      </c>
      <c r="BY2313" s="118" t="s">
        <v>5727</v>
      </c>
    </row>
    <row r="2314" spans="53:77" x14ac:dyDescent="0.3">
      <c r="BA2314" s="169" t="e">
        <f>VLOOKUP(D2314,#REF!, 2,FALSE)</f>
        <v>#REF!</v>
      </c>
      <c r="BO2314" s="118" t="s">
        <v>6024</v>
      </c>
      <c r="BP2314" s="118" t="s">
        <v>16975</v>
      </c>
      <c r="BQ2314" s="118" t="s">
        <v>3467</v>
      </c>
      <c r="BW2314" s="118" t="s">
        <v>6024</v>
      </c>
      <c r="BX2314" s="118" t="s">
        <v>16975</v>
      </c>
      <c r="BY2314" s="118" t="s">
        <v>3467</v>
      </c>
    </row>
    <row r="2315" spans="53:77" x14ac:dyDescent="0.3">
      <c r="BA2315" s="169" t="e">
        <f>VLOOKUP(D2315,#REF!, 2,FALSE)</f>
        <v>#REF!</v>
      </c>
      <c r="BO2315" s="118" t="s">
        <v>6025</v>
      </c>
      <c r="BP2315" s="118" t="s">
        <v>3197</v>
      </c>
      <c r="BQ2315" s="118" t="s">
        <v>6026</v>
      </c>
      <c r="BW2315" s="118" t="s">
        <v>6025</v>
      </c>
      <c r="BX2315" s="118" t="s">
        <v>3197</v>
      </c>
      <c r="BY2315" s="118" t="s">
        <v>6026</v>
      </c>
    </row>
    <row r="2316" spans="53:77" x14ac:dyDescent="0.3">
      <c r="BA2316" s="169" t="e">
        <f>VLOOKUP(D2316,#REF!, 2,FALSE)</f>
        <v>#REF!</v>
      </c>
      <c r="BO2316" s="118" t="s">
        <v>6027</v>
      </c>
      <c r="BP2316" s="118" t="s">
        <v>16975</v>
      </c>
      <c r="BQ2316" s="118" t="s">
        <v>5148</v>
      </c>
      <c r="BW2316" s="118" t="s">
        <v>6027</v>
      </c>
      <c r="BX2316" s="118" t="s">
        <v>16975</v>
      </c>
      <c r="BY2316" s="118" t="s">
        <v>5148</v>
      </c>
    </row>
    <row r="2317" spans="53:77" x14ac:dyDescent="0.3">
      <c r="BA2317" s="169" t="e">
        <f>VLOOKUP(D2317,#REF!, 2,FALSE)</f>
        <v>#REF!</v>
      </c>
      <c r="BO2317" s="118" t="s">
        <v>6028</v>
      </c>
      <c r="BP2317" s="118" t="s">
        <v>16975</v>
      </c>
      <c r="BQ2317" s="118" t="s">
        <v>3860</v>
      </c>
      <c r="BW2317" s="118" t="s">
        <v>6028</v>
      </c>
      <c r="BX2317" s="118" t="s">
        <v>16975</v>
      </c>
      <c r="BY2317" s="118" t="s">
        <v>3860</v>
      </c>
    </row>
    <row r="2318" spans="53:77" x14ac:dyDescent="0.3">
      <c r="BA2318" s="169" t="e">
        <f>VLOOKUP(D2318,#REF!, 2,FALSE)</f>
        <v>#REF!</v>
      </c>
      <c r="BO2318" s="118" t="s">
        <v>6029</v>
      </c>
      <c r="BP2318" s="118" t="s">
        <v>625</v>
      </c>
      <c r="BQ2318" s="118" t="s">
        <v>770</v>
      </c>
      <c r="BW2318" s="118" t="s">
        <v>6029</v>
      </c>
      <c r="BX2318" s="118" t="s">
        <v>625</v>
      </c>
      <c r="BY2318" s="118" t="s">
        <v>770</v>
      </c>
    </row>
    <row r="2319" spans="53:77" x14ac:dyDescent="0.3">
      <c r="BA2319" s="169" t="e">
        <f>VLOOKUP(D2319,#REF!, 2,FALSE)</f>
        <v>#REF!</v>
      </c>
      <c r="BO2319" s="118" t="s">
        <v>6030</v>
      </c>
      <c r="BP2319" s="118" t="s">
        <v>3043</v>
      </c>
      <c r="BQ2319" s="118" t="s">
        <v>6031</v>
      </c>
      <c r="BW2319" s="118" t="s">
        <v>6030</v>
      </c>
      <c r="BX2319" s="118" t="s">
        <v>3043</v>
      </c>
      <c r="BY2319" s="118" t="s">
        <v>6031</v>
      </c>
    </row>
    <row r="2320" spans="53:77" x14ac:dyDescent="0.3">
      <c r="BA2320" s="169" t="e">
        <f>VLOOKUP(D2320,#REF!, 2,FALSE)</f>
        <v>#REF!</v>
      </c>
      <c r="BO2320" s="118" t="s">
        <v>6032</v>
      </c>
      <c r="BP2320" s="118" t="s">
        <v>3085</v>
      </c>
      <c r="BQ2320" s="118" t="s">
        <v>2983</v>
      </c>
      <c r="BW2320" s="118" t="s">
        <v>6032</v>
      </c>
      <c r="BX2320" s="118" t="s">
        <v>3085</v>
      </c>
      <c r="BY2320" s="118" t="s">
        <v>2983</v>
      </c>
    </row>
    <row r="2321" spans="53:77" x14ac:dyDescent="0.3">
      <c r="BA2321" s="169" t="e">
        <f>VLOOKUP(D2321,#REF!, 2,FALSE)</f>
        <v>#REF!</v>
      </c>
      <c r="BO2321" s="118" t="s">
        <v>6033</v>
      </c>
      <c r="BP2321" s="118" t="s">
        <v>16975</v>
      </c>
      <c r="BQ2321" s="118" t="s">
        <v>6034</v>
      </c>
      <c r="BW2321" s="118" t="s">
        <v>6033</v>
      </c>
      <c r="BX2321" s="118" t="s">
        <v>16975</v>
      </c>
      <c r="BY2321" s="118" t="s">
        <v>6034</v>
      </c>
    </row>
    <row r="2322" spans="53:77" x14ac:dyDescent="0.3">
      <c r="BA2322" s="169" t="e">
        <f>VLOOKUP(D2322,#REF!, 2,FALSE)</f>
        <v>#REF!</v>
      </c>
      <c r="BO2322" s="118" t="s">
        <v>6035</v>
      </c>
      <c r="BP2322" s="118" t="s">
        <v>16975</v>
      </c>
      <c r="BQ2322" s="118" t="s">
        <v>2983</v>
      </c>
      <c r="BW2322" s="118" t="s">
        <v>6035</v>
      </c>
      <c r="BX2322" s="118" t="s">
        <v>16975</v>
      </c>
      <c r="BY2322" s="118" t="s">
        <v>2983</v>
      </c>
    </row>
    <row r="2323" spans="53:77" x14ac:dyDescent="0.3">
      <c r="BA2323" s="169" t="e">
        <f>VLOOKUP(D2323,#REF!, 2,FALSE)</f>
        <v>#REF!</v>
      </c>
      <c r="BO2323" s="118" t="s">
        <v>6036</v>
      </c>
      <c r="BP2323" s="118" t="s">
        <v>2983</v>
      </c>
      <c r="BQ2323" s="118" t="s">
        <v>770</v>
      </c>
      <c r="BW2323" s="118" t="s">
        <v>6036</v>
      </c>
      <c r="BX2323" s="118" t="s">
        <v>2983</v>
      </c>
      <c r="BY2323" s="118" t="s">
        <v>770</v>
      </c>
    </row>
    <row r="2324" spans="53:77" x14ac:dyDescent="0.3">
      <c r="BA2324" s="169" t="e">
        <f>VLOOKUP(D2324,#REF!, 2,FALSE)</f>
        <v>#REF!</v>
      </c>
      <c r="BO2324" s="118" t="s">
        <v>6037</v>
      </c>
      <c r="BP2324" s="118" t="s">
        <v>3243</v>
      </c>
      <c r="BQ2324" s="118" t="s">
        <v>6038</v>
      </c>
      <c r="BW2324" s="118" t="s">
        <v>6037</v>
      </c>
      <c r="BX2324" s="118" t="s">
        <v>3243</v>
      </c>
      <c r="BY2324" s="118" t="s">
        <v>6038</v>
      </c>
    </row>
    <row r="2325" spans="53:77" x14ac:dyDescent="0.3">
      <c r="BA2325" s="169" t="e">
        <f>VLOOKUP(D2325,#REF!, 2,FALSE)</f>
        <v>#REF!</v>
      </c>
      <c r="BO2325" s="118" t="s">
        <v>6039</v>
      </c>
      <c r="BP2325" s="118" t="s">
        <v>3243</v>
      </c>
      <c r="BQ2325" s="118" t="s">
        <v>5358</v>
      </c>
      <c r="BW2325" s="118" t="s">
        <v>6039</v>
      </c>
      <c r="BX2325" s="118" t="s">
        <v>3243</v>
      </c>
      <c r="BY2325" s="118" t="s">
        <v>5358</v>
      </c>
    </row>
    <row r="2326" spans="53:77" x14ac:dyDescent="0.3">
      <c r="BA2326" s="169" t="e">
        <f>VLOOKUP(D2326,#REF!, 2,FALSE)</f>
        <v>#REF!</v>
      </c>
      <c r="BO2326" s="118" t="s">
        <v>6040</v>
      </c>
      <c r="BP2326" s="118" t="s">
        <v>3026</v>
      </c>
      <c r="BQ2326" s="118" t="s">
        <v>6041</v>
      </c>
      <c r="BW2326" s="118" t="s">
        <v>6040</v>
      </c>
      <c r="BX2326" s="118" t="s">
        <v>3026</v>
      </c>
      <c r="BY2326" s="118" t="s">
        <v>6041</v>
      </c>
    </row>
    <row r="2327" spans="53:77" x14ac:dyDescent="0.3">
      <c r="BA2327" s="169" t="e">
        <f>VLOOKUP(D2327,#REF!, 2,FALSE)</f>
        <v>#REF!</v>
      </c>
      <c r="BO2327" s="118" t="s">
        <v>6042</v>
      </c>
      <c r="BP2327" s="118" t="s">
        <v>16975</v>
      </c>
      <c r="BQ2327" s="118" t="s">
        <v>6043</v>
      </c>
      <c r="BW2327" s="118" t="s">
        <v>6042</v>
      </c>
      <c r="BX2327" s="118" t="s">
        <v>16975</v>
      </c>
      <c r="BY2327" s="118" t="s">
        <v>6043</v>
      </c>
    </row>
    <row r="2328" spans="53:77" x14ac:dyDescent="0.3">
      <c r="BA2328" s="169" t="e">
        <f>VLOOKUP(D2328,#REF!, 2,FALSE)</f>
        <v>#REF!</v>
      </c>
      <c r="BO2328" s="118" t="s">
        <v>6044</v>
      </c>
      <c r="BP2328" s="118" t="s">
        <v>862</v>
      </c>
      <c r="BQ2328" s="118" t="s">
        <v>6045</v>
      </c>
      <c r="BW2328" s="118" t="s">
        <v>6044</v>
      </c>
      <c r="BX2328" s="118" t="s">
        <v>862</v>
      </c>
      <c r="BY2328" s="118" t="s">
        <v>6045</v>
      </c>
    </row>
    <row r="2329" spans="53:77" x14ac:dyDescent="0.3">
      <c r="BA2329" s="169" t="e">
        <f>VLOOKUP(D2329,#REF!, 2,FALSE)</f>
        <v>#REF!</v>
      </c>
      <c r="BO2329" s="118" t="s">
        <v>6046</v>
      </c>
      <c r="BP2329" s="118" t="s">
        <v>16975</v>
      </c>
      <c r="BQ2329" s="118" t="s">
        <v>2770</v>
      </c>
      <c r="BW2329" s="118" t="s">
        <v>6046</v>
      </c>
      <c r="BX2329" s="118" t="s">
        <v>16975</v>
      </c>
      <c r="BY2329" s="118" t="s">
        <v>2770</v>
      </c>
    </row>
    <row r="2330" spans="53:77" x14ac:dyDescent="0.3">
      <c r="BA2330" s="169" t="e">
        <f>VLOOKUP(D2330,#REF!, 2,FALSE)</f>
        <v>#REF!</v>
      </c>
      <c r="BO2330" s="118" t="s">
        <v>6047</v>
      </c>
      <c r="BP2330" s="118" t="s">
        <v>1445</v>
      </c>
      <c r="BQ2330" s="118" t="s">
        <v>6048</v>
      </c>
      <c r="BW2330" s="118" t="s">
        <v>6047</v>
      </c>
      <c r="BX2330" s="118" t="s">
        <v>1445</v>
      </c>
      <c r="BY2330" s="118" t="s">
        <v>6048</v>
      </c>
    </row>
    <row r="2331" spans="53:77" x14ac:dyDescent="0.3">
      <c r="BA2331" s="169" t="e">
        <f>VLOOKUP(D2331,#REF!, 2,FALSE)</f>
        <v>#REF!</v>
      </c>
      <c r="BO2331" s="118" t="s">
        <v>1117</v>
      </c>
      <c r="BP2331" s="118" t="s">
        <v>3243</v>
      </c>
      <c r="BQ2331" s="118" t="s">
        <v>6049</v>
      </c>
      <c r="BW2331" s="118" t="s">
        <v>1117</v>
      </c>
      <c r="BX2331" s="118" t="s">
        <v>3243</v>
      </c>
      <c r="BY2331" s="118" t="s">
        <v>6049</v>
      </c>
    </row>
    <row r="2332" spans="53:77" x14ac:dyDescent="0.3">
      <c r="BA2332" s="169" t="e">
        <f>VLOOKUP(D2332,#REF!, 2,FALSE)</f>
        <v>#REF!</v>
      </c>
      <c r="BO2332" s="118" t="s">
        <v>6050</v>
      </c>
      <c r="BP2332" s="118" t="s">
        <v>1342</v>
      </c>
      <c r="BQ2332" s="118" t="s">
        <v>6052</v>
      </c>
      <c r="BW2332" s="118" t="s">
        <v>6050</v>
      </c>
      <c r="BX2332" s="118" t="s">
        <v>1342</v>
      </c>
      <c r="BY2332" s="118" t="s">
        <v>6052</v>
      </c>
    </row>
    <row r="2333" spans="53:77" x14ac:dyDescent="0.3">
      <c r="BA2333" s="169" t="e">
        <f>VLOOKUP(D2333,#REF!, 2,FALSE)</f>
        <v>#REF!</v>
      </c>
      <c r="BO2333" s="118" t="s">
        <v>6053</v>
      </c>
      <c r="BP2333" s="118" t="s">
        <v>715</v>
      </c>
      <c r="BQ2333" s="118" t="s">
        <v>6054</v>
      </c>
      <c r="BW2333" s="118" t="s">
        <v>6053</v>
      </c>
      <c r="BX2333" s="118" t="s">
        <v>715</v>
      </c>
      <c r="BY2333" s="118" t="s">
        <v>6054</v>
      </c>
    </row>
    <row r="2334" spans="53:77" x14ac:dyDescent="0.3">
      <c r="BA2334" s="169" t="e">
        <f>VLOOKUP(D2334,#REF!, 2,FALSE)</f>
        <v>#REF!</v>
      </c>
      <c r="BO2334" s="118" t="s">
        <v>6055</v>
      </c>
      <c r="BP2334" s="118" t="s">
        <v>613</v>
      </c>
      <c r="BQ2334" s="118" t="s">
        <v>6056</v>
      </c>
      <c r="BW2334" s="118" t="s">
        <v>6055</v>
      </c>
      <c r="BX2334" s="118" t="s">
        <v>613</v>
      </c>
      <c r="BY2334" s="118" t="s">
        <v>6056</v>
      </c>
    </row>
    <row r="2335" spans="53:77" x14ac:dyDescent="0.3">
      <c r="BA2335" s="169" t="e">
        <f>VLOOKUP(D2335,#REF!, 2,FALSE)</f>
        <v>#REF!</v>
      </c>
      <c r="BO2335" s="118" t="s">
        <v>6057</v>
      </c>
      <c r="BP2335" s="118" t="s">
        <v>16975</v>
      </c>
      <c r="BQ2335" s="118" t="s">
        <v>6058</v>
      </c>
      <c r="BW2335" s="118" t="s">
        <v>6057</v>
      </c>
      <c r="BX2335" s="118" t="s">
        <v>16975</v>
      </c>
      <c r="BY2335" s="118" t="s">
        <v>6058</v>
      </c>
    </row>
    <row r="2336" spans="53:77" x14ac:dyDescent="0.3">
      <c r="BA2336" s="169" t="e">
        <f>VLOOKUP(D2336,#REF!, 2,FALSE)</f>
        <v>#REF!</v>
      </c>
      <c r="BO2336" s="118" t="s">
        <v>6059</v>
      </c>
      <c r="BP2336" s="118" t="s">
        <v>631</v>
      </c>
      <c r="BQ2336" s="118" t="s">
        <v>6060</v>
      </c>
      <c r="BW2336" s="118" t="s">
        <v>6059</v>
      </c>
      <c r="BX2336" s="118" t="s">
        <v>631</v>
      </c>
      <c r="BY2336" s="118" t="s">
        <v>6060</v>
      </c>
    </row>
    <row r="2337" spans="53:77" x14ac:dyDescent="0.3">
      <c r="BA2337" s="169" t="e">
        <f>VLOOKUP(D2337,#REF!, 2,FALSE)</f>
        <v>#REF!</v>
      </c>
      <c r="BO2337" s="118" t="s">
        <v>6061</v>
      </c>
      <c r="BP2337" s="118" t="s">
        <v>3095</v>
      </c>
      <c r="BQ2337" s="118" t="s">
        <v>2983</v>
      </c>
      <c r="BW2337" s="118" t="s">
        <v>6061</v>
      </c>
      <c r="BX2337" s="118" t="s">
        <v>3095</v>
      </c>
      <c r="BY2337" s="118" t="s">
        <v>2983</v>
      </c>
    </row>
    <row r="2338" spans="53:77" x14ac:dyDescent="0.3">
      <c r="BA2338" s="169" t="e">
        <f>VLOOKUP(D2338,#REF!, 2,FALSE)</f>
        <v>#REF!</v>
      </c>
      <c r="BO2338" s="118" t="s">
        <v>1118</v>
      </c>
      <c r="BP2338" s="118" t="s">
        <v>625</v>
      </c>
      <c r="BQ2338" s="118" t="s">
        <v>3707</v>
      </c>
      <c r="BW2338" s="118" t="s">
        <v>1118</v>
      </c>
      <c r="BX2338" s="118" t="s">
        <v>625</v>
      </c>
      <c r="BY2338" s="118" t="s">
        <v>3707</v>
      </c>
    </row>
    <row r="2339" spans="53:77" x14ac:dyDescent="0.3">
      <c r="BA2339" s="169" t="e">
        <f>VLOOKUP(D2339,#REF!, 2,FALSE)</f>
        <v>#REF!</v>
      </c>
      <c r="BO2339" s="118" t="s">
        <v>6062</v>
      </c>
      <c r="BP2339" s="118" t="s">
        <v>2983</v>
      </c>
      <c r="BQ2339" s="118" t="s">
        <v>2983</v>
      </c>
      <c r="BW2339" s="118" t="s">
        <v>6062</v>
      </c>
      <c r="BX2339" s="118" t="s">
        <v>2983</v>
      </c>
      <c r="BY2339" s="118" t="s">
        <v>2983</v>
      </c>
    </row>
    <row r="2340" spans="53:77" x14ac:dyDescent="0.3">
      <c r="BA2340" s="169" t="e">
        <f>VLOOKUP(D2340,#REF!, 2,FALSE)</f>
        <v>#REF!</v>
      </c>
      <c r="BO2340" s="118" t="s">
        <v>6063</v>
      </c>
      <c r="BP2340" s="118" t="s">
        <v>3085</v>
      </c>
      <c r="BQ2340" s="118" t="s">
        <v>1489</v>
      </c>
      <c r="BW2340" s="118" t="s">
        <v>6063</v>
      </c>
      <c r="BX2340" s="118" t="s">
        <v>3085</v>
      </c>
      <c r="BY2340" s="118" t="s">
        <v>1489</v>
      </c>
    </row>
    <row r="2341" spans="53:77" x14ac:dyDescent="0.3">
      <c r="BA2341" s="169" t="e">
        <f>VLOOKUP(D2341,#REF!, 2,FALSE)</f>
        <v>#REF!</v>
      </c>
      <c r="BO2341" s="118" t="s">
        <v>6064</v>
      </c>
      <c r="BP2341" s="118" t="s">
        <v>2983</v>
      </c>
      <c r="BQ2341" s="118" t="s">
        <v>2983</v>
      </c>
      <c r="BW2341" s="118" t="s">
        <v>6064</v>
      </c>
      <c r="BX2341" s="118" t="s">
        <v>2983</v>
      </c>
      <c r="BY2341" s="118" t="s">
        <v>2983</v>
      </c>
    </row>
    <row r="2342" spans="53:77" x14ac:dyDescent="0.3">
      <c r="BA2342" s="169" t="e">
        <f>VLOOKUP(D2342,#REF!, 2,FALSE)</f>
        <v>#REF!</v>
      </c>
      <c r="BO2342" s="118" t="s">
        <v>6065</v>
      </c>
      <c r="BP2342" s="118" t="s">
        <v>3043</v>
      </c>
      <c r="BQ2342" s="118" t="s">
        <v>6066</v>
      </c>
      <c r="BW2342" s="118" t="s">
        <v>6065</v>
      </c>
      <c r="BX2342" s="118" t="s">
        <v>3043</v>
      </c>
      <c r="BY2342" s="118" t="s">
        <v>6066</v>
      </c>
    </row>
    <row r="2343" spans="53:77" x14ac:dyDescent="0.3">
      <c r="BA2343" s="169" t="e">
        <f>VLOOKUP(D2343,#REF!, 2,FALSE)</f>
        <v>#REF!</v>
      </c>
      <c r="BO2343" s="118" t="s">
        <v>6067</v>
      </c>
      <c r="BP2343" s="118" t="s">
        <v>1272</v>
      </c>
      <c r="BQ2343" s="118" t="s">
        <v>4278</v>
      </c>
      <c r="BW2343" s="118" t="s">
        <v>6067</v>
      </c>
      <c r="BX2343" s="118" t="s">
        <v>1272</v>
      </c>
      <c r="BY2343" s="118" t="s">
        <v>4278</v>
      </c>
    </row>
    <row r="2344" spans="53:77" x14ac:dyDescent="0.3">
      <c r="BA2344" s="169" t="e">
        <f>VLOOKUP(D2344,#REF!, 2,FALSE)</f>
        <v>#REF!</v>
      </c>
      <c r="BO2344" s="118" t="s">
        <v>6069</v>
      </c>
      <c r="BP2344" s="118" t="s">
        <v>719</v>
      </c>
      <c r="BQ2344" s="118" t="s">
        <v>1902</v>
      </c>
      <c r="BW2344" s="118" t="s">
        <v>6069</v>
      </c>
      <c r="BX2344" s="118" t="s">
        <v>719</v>
      </c>
      <c r="BY2344" s="118" t="s">
        <v>1902</v>
      </c>
    </row>
    <row r="2345" spans="53:77" x14ac:dyDescent="0.3">
      <c r="BA2345" s="169" t="e">
        <f>VLOOKUP(D2345,#REF!, 2,FALSE)</f>
        <v>#REF!</v>
      </c>
      <c r="BO2345" s="118" t="s">
        <v>6070</v>
      </c>
      <c r="BP2345" s="118" t="s">
        <v>663</v>
      </c>
      <c r="BQ2345" s="118" t="s">
        <v>6071</v>
      </c>
      <c r="BW2345" s="118" t="s">
        <v>6070</v>
      </c>
      <c r="BX2345" s="118" t="s">
        <v>663</v>
      </c>
      <c r="BY2345" s="118" t="s">
        <v>6071</v>
      </c>
    </row>
    <row r="2346" spans="53:77" x14ac:dyDescent="0.3">
      <c r="BA2346" s="169" t="e">
        <f>VLOOKUP(D2346,#REF!, 2,FALSE)</f>
        <v>#REF!</v>
      </c>
      <c r="BO2346" s="118" t="s">
        <v>6072</v>
      </c>
      <c r="BP2346" s="118" t="s">
        <v>841</v>
      </c>
      <c r="BQ2346" s="118" t="s">
        <v>3106</v>
      </c>
      <c r="BW2346" s="118" t="s">
        <v>6072</v>
      </c>
      <c r="BX2346" s="118" t="s">
        <v>841</v>
      </c>
      <c r="BY2346" s="118" t="s">
        <v>3106</v>
      </c>
    </row>
    <row r="2347" spans="53:77" x14ac:dyDescent="0.3">
      <c r="BA2347" s="169" t="e">
        <f>VLOOKUP(D2347,#REF!, 2,FALSE)</f>
        <v>#REF!</v>
      </c>
      <c r="BO2347" s="118" t="s">
        <v>6073</v>
      </c>
      <c r="BP2347" s="118" t="s">
        <v>3197</v>
      </c>
      <c r="BQ2347" s="118" t="s">
        <v>4620</v>
      </c>
      <c r="BW2347" s="118" t="s">
        <v>6073</v>
      </c>
      <c r="BX2347" s="118" t="s">
        <v>3197</v>
      </c>
      <c r="BY2347" s="118" t="s">
        <v>4620</v>
      </c>
    </row>
    <row r="2348" spans="53:77" x14ac:dyDescent="0.3">
      <c r="BA2348" s="169" t="e">
        <f>VLOOKUP(D2348,#REF!, 2,FALSE)</f>
        <v>#REF!</v>
      </c>
      <c r="BO2348" s="118" t="s">
        <v>6074</v>
      </c>
      <c r="BP2348" s="118" t="s">
        <v>2983</v>
      </c>
      <c r="BQ2348" s="118" t="s">
        <v>2983</v>
      </c>
      <c r="BW2348" s="118" t="s">
        <v>6074</v>
      </c>
      <c r="BX2348" s="118" t="s">
        <v>2983</v>
      </c>
      <c r="BY2348" s="118" t="s">
        <v>2983</v>
      </c>
    </row>
    <row r="2349" spans="53:77" x14ac:dyDescent="0.3">
      <c r="BA2349" s="169" t="e">
        <f>VLOOKUP(D2349,#REF!, 2,FALSE)</f>
        <v>#REF!</v>
      </c>
      <c r="BO2349" s="118" t="s">
        <v>6075</v>
      </c>
      <c r="BP2349" s="118" t="s">
        <v>2983</v>
      </c>
      <c r="BQ2349" s="118" t="s">
        <v>4845</v>
      </c>
      <c r="BW2349" s="118" t="s">
        <v>6075</v>
      </c>
      <c r="BX2349" s="118" t="s">
        <v>2983</v>
      </c>
      <c r="BY2349" s="118" t="s">
        <v>4845</v>
      </c>
    </row>
    <row r="2350" spans="53:77" x14ac:dyDescent="0.3">
      <c r="BA2350" s="169" t="e">
        <f>VLOOKUP(D2350,#REF!, 2,FALSE)</f>
        <v>#REF!</v>
      </c>
      <c r="BO2350" s="118" t="s">
        <v>6076</v>
      </c>
      <c r="BP2350" s="118" t="s">
        <v>2983</v>
      </c>
      <c r="BQ2350" s="118" t="s">
        <v>2983</v>
      </c>
      <c r="BW2350" s="118" t="s">
        <v>6076</v>
      </c>
      <c r="BX2350" s="118" t="s">
        <v>2983</v>
      </c>
      <c r="BY2350" s="118" t="s">
        <v>2983</v>
      </c>
    </row>
    <row r="2351" spans="53:77" x14ac:dyDescent="0.3">
      <c r="BA2351" s="169" t="e">
        <f>VLOOKUP(D2351,#REF!, 2,FALSE)</f>
        <v>#REF!</v>
      </c>
      <c r="BO2351" s="118" t="s">
        <v>6077</v>
      </c>
      <c r="BP2351" s="118" t="s">
        <v>2983</v>
      </c>
      <c r="BQ2351" s="118" t="s">
        <v>2983</v>
      </c>
      <c r="BW2351" s="118" t="s">
        <v>6077</v>
      </c>
      <c r="BX2351" s="118" t="s">
        <v>2983</v>
      </c>
      <c r="BY2351" s="118" t="s">
        <v>2983</v>
      </c>
    </row>
    <row r="2352" spans="53:77" x14ac:dyDescent="0.3">
      <c r="BA2352" s="169" t="e">
        <f>VLOOKUP(D2352,#REF!, 2,FALSE)</f>
        <v>#REF!</v>
      </c>
      <c r="BO2352" s="118" t="s">
        <v>96</v>
      </c>
      <c r="BP2352" s="118" t="s">
        <v>617</v>
      </c>
      <c r="BQ2352" s="118" t="s">
        <v>3112</v>
      </c>
      <c r="BW2352" s="118" t="s">
        <v>96</v>
      </c>
      <c r="BX2352" s="118" t="s">
        <v>617</v>
      </c>
      <c r="BY2352" s="118" t="s">
        <v>3112</v>
      </c>
    </row>
    <row r="2353" spans="53:77" x14ac:dyDescent="0.3">
      <c r="BA2353" s="169" t="e">
        <f>VLOOKUP(D2353,#REF!, 2,FALSE)</f>
        <v>#REF!</v>
      </c>
      <c r="BO2353" s="118" t="s">
        <v>6078</v>
      </c>
      <c r="BP2353" s="118" t="s">
        <v>666</v>
      </c>
      <c r="BQ2353" s="118" t="s">
        <v>6079</v>
      </c>
      <c r="BW2353" s="118" t="s">
        <v>6078</v>
      </c>
      <c r="BX2353" s="118" t="s">
        <v>666</v>
      </c>
      <c r="BY2353" s="118" t="s">
        <v>6079</v>
      </c>
    </row>
    <row r="2354" spans="53:77" x14ac:dyDescent="0.3">
      <c r="BA2354" s="169" t="e">
        <f>VLOOKUP(D2354,#REF!, 2,FALSE)</f>
        <v>#REF!</v>
      </c>
      <c r="BO2354" s="118" t="s">
        <v>6080</v>
      </c>
      <c r="BP2354" s="118" t="s">
        <v>3000</v>
      </c>
      <c r="BQ2354" s="118" t="s">
        <v>2983</v>
      </c>
      <c r="BW2354" s="118" t="s">
        <v>6080</v>
      </c>
      <c r="BX2354" s="118" t="s">
        <v>3000</v>
      </c>
      <c r="BY2354" s="118" t="s">
        <v>2983</v>
      </c>
    </row>
    <row r="2355" spans="53:77" x14ac:dyDescent="0.3">
      <c r="BA2355" s="169" t="e">
        <f>VLOOKUP(D2355,#REF!, 2,FALSE)</f>
        <v>#REF!</v>
      </c>
      <c r="BO2355" s="118" t="s">
        <v>6081</v>
      </c>
      <c r="BP2355" s="118" t="s">
        <v>2983</v>
      </c>
      <c r="BQ2355" s="118" t="s">
        <v>2983</v>
      </c>
      <c r="BW2355" s="118" t="s">
        <v>6081</v>
      </c>
      <c r="BX2355" s="118" t="s">
        <v>2983</v>
      </c>
      <c r="BY2355" s="118" t="s">
        <v>2983</v>
      </c>
    </row>
    <row r="2356" spans="53:77" x14ac:dyDescent="0.3">
      <c r="BA2356" s="169" t="e">
        <f>VLOOKUP(D2356,#REF!, 2,FALSE)</f>
        <v>#REF!</v>
      </c>
      <c r="BO2356" s="118" t="s">
        <v>6082</v>
      </c>
      <c r="BP2356" s="118" t="s">
        <v>3003</v>
      </c>
      <c r="BQ2356" s="118" t="s">
        <v>2983</v>
      </c>
      <c r="BW2356" s="118" t="s">
        <v>6082</v>
      </c>
      <c r="BX2356" s="118" t="s">
        <v>3003</v>
      </c>
      <c r="BY2356" s="118" t="s">
        <v>2983</v>
      </c>
    </row>
    <row r="2357" spans="53:77" x14ac:dyDescent="0.3">
      <c r="BA2357" s="169" t="e">
        <f>VLOOKUP(D2357,#REF!, 2,FALSE)</f>
        <v>#REF!</v>
      </c>
      <c r="BO2357" s="118" t="s">
        <v>1131</v>
      </c>
      <c r="BP2357" s="118" t="s">
        <v>862</v>
      </c>
      <c r="BQ2357" s="118" t="s">
        <v>4223</v>
      </c>
      <c r="BW2357" s="118" t="s">
        <v>1131</v>
      </c>
      <c r="BX2357" s="118" t="s">
        <v>862</v>
      </c>
      <c r="BY2357" s="118" t="s">
        <v>4223</v>
      </c>
    </row>
    <row r="2358" spans="53:77" x14ac:dyDescent="0.3">
      <c r="BA2358" s="169" t="e">
        <f>VLOOKUP(D2358,#REF!, 2,FALSE)</f>
        <v>#REF!</v>
      </c>
      <c r="BO2358" s="118" t="s">
        <v>6083</v>
      </c>
      <c r="BP2358" s="118" t="s">
        <v>2983</v>
      </c>
      <c r="BQ2358" s="118" t="s">
        <v>2983</v>
      </c>
      <c r="BW2358" s="118" t="s">
        <v>6083</v>
      </c>
      <c r="BX2358" s="118" t="s">
        <v>2983</v>
      </c>
      <c r="BY2358" s="118" t="s">
        <v>2983</v>
      </c>
    </row>
    <row r="2359" spans="53:77" x14ac:dyDescent="0.3">
      <c r="BA2359" s="169" t="e">
        <f>VLOOKUP(D2359,#REF!, 2,FALSE)</f>
        <v>#REF!</v>
      </c>
      <c r="BO2359" s="118" t="s">
        <v>6085</v>
      </c>
      <c r="BP2359" s="118" t="s">
        <v>2983</v>
      </c>
      <c r="BQ2359" s="118" t="s">
        <v>947</v>
      </c>
      <c r="BW2359" s="118" t="s">
        <v>6085</v>
      </c>
      <c r="BX2359" s="118" t="s">
        <v>2983</v>
      </c>
      <c r="BY2359" s="118" t="s">
        <v>947</v>
      </c>
    </row>
    <row r="2360" spans="53:77" x14ac:dyDescent="0.3">
      <c r="BA2360" s="169" t="e">
        <f>VLOOKUP(D2360,#REF!, 2,FALSE)</f>
        <v>#REF!</v>
      </c>
      <c r="BO2360" s="118" t="s">
        <v>6086</v>
      </c>
      <c r="BP2360" s="118" t="s">
        <v>614</v>
      </c>
      <c r="BQ2360" s="118" t="s">
        <v>6087</v>
      </c>
      <c r="BW2360" s="118" t="s">
        <v>6086</v>
      </c>
      <c r="BX2360" s="118" t="s">
        <v>614</v>
      </c>
      <c r="BY2360" s="118" t="s">
        <v>6087</v>
      </c>
    </row>
    <row r="2361" spans="53:77" x14ac:dyDescent="0.3">
      <c r="BA2361" s="169" t="e">
        <f>VLOOKUP(D2361,#REF!, 2,FALSE)</f>
        <v>#REF!</v>
      </c>
      <c r="BO2361" s="118" t="s">
        <v>6088</v>
      </c>
      <c r="BP2361" s="118" t="s">
        <v>621</v>
      </c>
      <c r="BQ2361" s="118" t="s">
        <v>6089</v>
      </c>
      <c r="BW2361" s="118" t="s">
        <v>6088</v>
      </c>
      <c r="BX2361" s="118" t="s">
        <v>621</v>
      </c>
      <c r="BY2361" s="118" t="s">
        <v>6089</v>
      </c>
    </row>
    <row r="2362" spans="53:77" x14ac:dyDescent="0.3">
      <c r="BA2362" s="169" t="e">
        <f>VLOOKUP(D2362,#REF!, 2,FALSE)</f>
        <v>#REF!</v>
      </c>
      <c r="BO2362" s="118" t="s">
        <v>6090</v>
      </c>
      <c r="BP2362" s="118" t="s">
        <v>662</v>
      </c>
      <c r="BQ2362" s="118" t="s">
        <v>6091</v>
      </c>
      <c r="BW2362" s="118" t="s">
        <v>6090</v>
      </c>
      <c r="BX2362" s="118" t="s">
        <v>662</v>
      </c>
      <c r="BY2362" s="118" t="s">
        <v>6091</v>
      </c>
    </row>
    <row r="2363" spans="53:77" x14ac:dyDescent="0.3">
      <c r="BA2363" s="169" t="e">
        <f>VLOOKUP(D2363,#REF!, 2,FALSE)</f>
        <v>#REF!</v>
      </c>
      <c r="BO2363" s="118" t="s">
        <v>6092</v>
      </c>
      <c r="BP2363" s="118" t="s">
        <v>810</v>
      </c>
      <c r="BQ2363" s="118" t="s">
        <v>706</v>
      </c>
      <c r="BW2363" s="118" t="s">
        <v>6092</v>
      </c>
      <c r="BX2363" s="118" t="s">
        <v>810</v>
      </c>
      <c r="BY2363" s="118" t="s">
        <v>706</v>
      </c>
    </row>
    <row r="2364" spans="53:77" x14ac:dyDescent="0.3">
      <c r="BA2364" s="169" t="e">
        <f>VLOOKUP(D2364,#REF!, 2,FALSE)</f>
        <v>#REF!</v>
      </c>
      <c r="BO2364" s="118" t="s">
        <v>6093</v>
      </c>
      <c r="BP2364" s="118" t="s">
        <v>662</v>
      </c>
      <c r="BQ2364" s="118" t="s">
        <v>5242</v>
      </c>
      <c r="BW2364" s="118" t="s">
        <v>6093</v>
      </c>
      <c r="BX2364" s="118" t="s">
        <v>662</v>
      </c>
      <c r="BY2364" s="118" t="s">
        <v>5242</v>
      </c>
    </row>
    <row r="2365" spans="53:77" x14ac:dyDescent="0.3">
      <c r="BA2365" s="169" t="e">
        <f>VLOOKUP(D2365,#REF!, 2,FALSE)</f>
        <v>#REF!</v>
      </c>
      <c r="BO2365" s="118" t="s">
        <v>6094</v>
      </c>
      <c r="BP2365" s="118" t="s">
        <v>662</v>
      </c>
      <c r="BQ2365" s="118" t="s">
        <v>1661</v>
      </c>
      <c r="BW2365" s="118" t="s">
        <v>6094</v>
      </c>
      <c r="BX2365" s="118" t="s">
        <v>662</v>
      </c>
      <c r="BY2365" s="118" t="s">
        <v>1661</v>
      </c>
    </row>
    <row r="2366" spans="53:77" x14ac:dyDescent="0.3">
      <c r="BA2366" s="169" t="e">
        <f>VLOOKUP(D2366,#REF!, 2,FALSE)</f>
        <v>#REF!</v>
      </c>
      <c r="BO2366" s="118" t="s">
        <v>6096</v>
      </c>
      <c r="BP2366" s="118" t="s">
        <v>3197</v>
      </c>
      <c r="BQ2366" s="118" t="s">
        <v>790</v>
      </c>
      <c r="BW2366" s="118" t="s">
        <v>6096</v>
      </c>
      <c r="BX2366" s="118" t="s">
        <v>3197</v>
      </c>
      <c r="BY2366" s="118" t="s">
        <v>790</v>
      </c>
    </row>
    <row r="2367" spans="53:77" x14ac:dyDescent="0.3">
      <c r="BA2367" s="169" t="e">
        <f>VLOOKUP(D2367,#REF!, 2,FALSE)</f>
        <v>#REF!</v>
      </c>
      <c r="BO2367" s="118" t="s">
        <v>6097</v>
      </c>
      <c r="BP2367" s="118" t="s">
        <v>655</v>
      </c>
      <c r="BQ2367" s="118" t="s">
        <v>660</v>
      </c>
      <c r="BW2367" s="118" t="s">
        <v>6097</v>
      </c>
      <c r="BX2367" s="118" t="s">
        <v>655</v>
      </c>
      <c r="BY2367" s="118" t="s">
        <v>660</v>
      </c>
    </row>
    <row r="2368" spans="53:77" x14ac:dyDescent="0.3">
      <c r="BA2368" s="169" t="e">
        <f>VLOOKUP(D2368,#REF!, 2,FALSE)</f>
        <v>#REF!</v>
      </c>
      <c r="BO2368" s="118" t="s">
        <v>6098</v>
      </c>
      <c r="BP2368" s="118" t="s">
        <v>3197</v>
      </c>
      <c r="BQ2368" s="118" t="s">
        <v>3897</v>
      </c>
      <c r="BW2368" s="118" t="s">
        <v>6098</v>
      </c>
      <c r="BX2368" s="118" t="s">
        <v>3197</v>
      </c>
      <c r="BY2368" s="118" t="s">
        <v>3897</v>
      </c>
    </row>
    <row r="2369" spans="53:77" x14ac:dyDescent="0.3">
      <c r="BA2369" s="169" t="e">
        <f>VLOOKUP(D2369,#REF!, 2,FALSE)</f>
        <v>#REF!</v>
      </c>
      <c r="BO2369" s="118" t="s">
        <v>6100</v>
      </c>
      <c r="BP2369" s="118" t="s">
        <v>810</v>
      </c>
      <c r="BQ2369" s="118" t="s">
        <v>1207</v>
      </c>
      <c r="BW2369" s="118" t="s">
        <v>6100</v>
      </c>
      <c r="BX2369" s="118" t="s">
        <v>810</v>
      </c>
      <c r="BY2369" s="118" t="s">
        <v>1207</v>
      </c>
    </row>
    <row r="2370" spans="53:77" x14ac:dyDescent="0.3">
      <c r="BA2370" s="169" t="e">
        <f>VLOOKUP(D2370,#REF!, 2,FALSE)</f>
        <v>#REF!</v>
      </c>
      <c r="BO2370" s="118" t="s">
        <v>6102</v>
      </c>
      <c r="BP2370" s="118" t="s">
        <v>705</v>
      </c>
      <c r="BQ2370" s="118" t="s">
        <v>729</v>
      </c>
      <c r="BW2370" s="118" t="s">
        <v>6102</v>
      </c>
      <c r="BX2370" s="118" t="s">
        <v>705</v>
      </c>
      <c r="BY2370" s="118" t="s">
        <v>729</v>
      </c>
    </row>
    <row r="2371" spans="53:77" x14ac:dyDescent="0.3">
      <c r="BA2371" s="169" t="e">
        <f>VLOOKUP(D2371,#REF!, 2,FALSE)</f>
        <v>#REF!</v>
      </c>
      <c r="BO2371" s="118" t="s">
        <v>6105</v>
      </c>
      <c r="BP2371" s="118" t="s">
        <v>1007</v>
      </c>
      <c r="BQ2371" s="118" t="s">
        <v>4687</v>
      </c>
      <c r="BW2371" s="118" t="s">
        <v>6105</v>
      </c>
      <c r="BX2371" s="118" t="s">
        <v>1007</v>
      </c>
      <c r="BY2371" s="118" t="s">
        <v>4687</v>
      </c>
    </row>
    <row r="2372" spans="53:77" x14ac:dyDescent="0.3">
      <c r="BA2372" s="169" t="e">
        <f>VLOOKUP(D2372,#REF!, 2,FALSE)</f>
        <v>#REF!</v>
      </c>
      <c r="BO2372" s="118" t="s">
        <v>6106</v>
      </c>
      <c r="BP2372" s="118" t="s">
        <v>16980</v>
      </c>
      <c r="BQ2372" s="118" t="s">
        <v>1270</v>
      </c>
      <c r="BW2372" s="118" t="s">
        <v>6106</v>
      </c>
      <c r="BX2372" s="118" t="s">
        <v>16980</v>
      </c>
      <c r="BY2372" s="118" t="s">
        <v>1270</v>
      </c>
    </row>
    <row r="2373" spans="53:77" x14ac:dyDescent="0.3">
      <c r="BA2373" s="169" t="e">
        <f>VLOOKUP(D2373,#REF!, 2,FALSE)</f>
        <v>#REF!</v>
      </c>
      <c r="BO2373" s="118" t="s">
        <v>6107</v>
      </c>
      <c r="BP2373" s="118" t="s">
        <v>849</v>
      </c>
      <c r="BQ2373" s="118" t="s">
        <v>6108</v>
      </c>
      <c r="BW2373" s="118" t="s">
        <v>6107</v>
      </c>
      <c r="BX2373" s="118" t="s">
        <v>849</v>
      </c>
      <c r="BY2373" s="118" t="s">
        <v>6108</v>
      </c>
    </row>
    <row r="2374" spans="53:77" x14ac:dyDescent="0.3">
      <c r="BA2374" s="169" t="e">
        <f>VLOOKUP(D2374,#REF!, 2,FALSE)</f>
        <v>#REF!</v>
      </c>
      <c r="BO2374" s="118" t="s">
        <v>1132</v>
      </c>
      <c r="BP2374" s="118" t="s">
        <v>1342</v>
      </c>
      <c r="BQ2374" s="118" t="s">
        <v>6109</v>
      </c>
      <c r="BW2374" s="118" t="s">
        <v>1132</v>
      </c>
      <c r="BX2374" s="118" t="s">
        <v>1342</v>
      </c>
      <c r="BY2374" s="118" t="s">
        <v>6109</v>
      </c>
    </row>
    <row r="2375" spans="53:77" x14ac:dyDescent="0.3">
      <c r="BA2375" s="169" t="e">
        <f>VLOOKUP(D2375,#REF!, 2,FALSE)</f>
        <v>#REF!</v>
      </c>
      <c r="BO2375" s="118" t="s">
        <v>6110</v>
      </c>
      <c r="BP2375" s="118" t="s">
        <v>810</v>
      </c>
      <c r="BQ2375" s="118" t="s">
        <v>1604</v>
      </c>
      <c r="BW2375" s="118" t="s">
        <v>6110</v>
      </c>
      <c r="BX2375" s="118" t="s">
        <v>810</v>
      </c>
      <c r="BY2375" s="118" t="s">
        <v>1604</v>
      </c>
    </row>
    <row r="2376" spans="53:77" x14ac:dyDescent="0.3">
      <c r="BA2376" s="169" t="e">
        <f>VLOOKUP(D2376,#REF!, 2,FALSE)</f>
        <v>#REF!</v>
      </c>
      <c r="BO2376" s="118" t="s">
        <v>140</v>
      </c>
      <c r="BP2376" s="118" t="s">
        <v>2979</v>
      </c>
      <c r="BQ2376" s="118" t="s">
        <v>6111</v>
      </c>
      <c r="BW2376" s="118" t="s">
        <v>140</v>
      </c>
      <c r="BX2376" s="118" t="s">
        <v>2979</v>
      </c>
      <c r="BY2376" s="118" t="s">
        <v>6111</v>
      </c>
    </row>
    <row r="2377" spans="53:77" x14ac:dyDescent="0.3">
      <c r="BA2377" s="169" t="e">
        <f>VLOOKUP(D2377,#REF!, 2,FALSE)</f>
        <v>#REF!</v>
      </c>
      <c r="BO2377" s="118" t="s">
        <v>6112</v>
      </c>
      <c r="BP2377" s="118" t="s">
        <v>852</v>
      </c>
      <c r="BQ2377" s="118" t="s">
        <v>6114</v>
      </c>
      <c r="BW2377" s="118" t="s">
        <v>6112</v>
      </c>
      <c r="BX2377" s="118" t="s">
        <v>852</v>
      </c>
      <c r="BY2377" s="118" t="s">
        <v>6114</v>
      </c>
    </row>
    <row r="2378" spans="53:77" x14ac:dyDescent="0.3">
      <c r="BA2378" s="169" t="e">
        <f>VLOOKUP(D2378,#REF!, 2,FALSE)</f>
        <v>#REF!</v>
      </c>
      <c r="BO2378" s="118" t="s">
        <v>6115</v>
      </c>
      <c r="BP2378" s="118" t="s">
        <v>1013</v>
      </c>
      <c r="BQ2378" s="118" t="s">
        <v>6116</v>
      </c>
      <c r="BW2378" s="118" t="s">
        <v>6115</v>
      </c>
      <c r="BX2378" s="118" t="s">
        <v>1013</v>
      </c>
      <c r="BY2378" s="118" t="s">
        <v>6116</v>
      </c>
    </row>
    <row r="2379" spans="53:77" x14ac:dyDescent="0.3">
      <c r="BA2379" s="169" t="e">
        <f>VLOOKUP(D2379,#REF!, 2,FALSE)</f>
        <v>#REF!</v>
      </c>
      <c r="BO2379" s="118" t="s">
        <v>6117</v>
      </c>
      <c r="BP2379" s="118" t="s">
        <v>636</v>
      </c>
      <c r="BQ2379" s="118" t="s">
        <v>6114</v>
      </c>
      <c r="BW2379" s="118" t="s">
        <v>6117</v>
      </c>
      <c r="BX2379" s="118" t="s">
        <v>636</v>
      </c>
      <c r="BY2379" s="118" t="s">
        <v>6114</v>
      </c>
    </row>
    <row r="2380" spans="53:77" x14ac:dyDescent="0.3">
      <c r="BA2380" s="169" t="e">
        <f>VLOOKUP(D2380,#REF!, 2,FALSE)</f>
        <v>#REF!</v>
      </c>
      <c r="BO2380" s="118" t="s">
        <v>6118</v>
      </c>
      <c r="BP2380" s="118" t="s">
        <v>663</v>
      </c>
      <c r="BQ2380" s="118" t="s">
        <v>2983</v>
      </c>
      <c r="BW2380" s="118" t="s">
        <v>6118</v>
      </c>
      <c r="BX2380" s="118" t="s">
        <v>663</v>
      </c>
      <c r="BY2380" s="118" t="s">
        <v>2983</v>
      </c>
    </row>
    <row r="2381" spans="53:77" x14ac:dyDescent="0.3">
      <c r="BA2381" s="169" t="e">
        <f>VLOOKUP(D2381,#REF!, 2,FALSE)</f>
        <v>#REF!</v>
      </c>
      <c r="BO2381" s="118" t="s">
        <v>6120</v>
      </c>
      <c r="BP2381" s="118" t="s">
        <v>619</v>
      </c>
      <c r="BQ2381" s="118" t="s">
        <v>2983</v>
      </c>
      <c r="BW2381" s="118" t="s">
        <v>6120</v>
      </c>
      <c r="BX2381" s="118" t="s">
        <v>619</v>
      </c>
      <c r="BY2381" s="118" t="s">
        <v>2983</v>
      </c>
    </row>
    <row r="2382" spans="53:77" x14ac:dyDescent="0.3">
      <c r="BA2382" s="169" t="e">
        <f>VLOOKUP(D2382,#REF!, 2,FALSE)</f>
        <v>#REF!</v>
      </c>
      <c r="BO2382" s="118" t="s">
        <v>6121</v>
      </c>
      <c r="BP2382" s="118" t="s">
        <v>2979</v>
      </c>
      <c r="BQ2382" s="118" t="s">
        <v>2983</v>
      </c>
      <c r="BW2382" s="118" t="s">
        <v>6121</v>
      </c>
      <c r="BX2382" s="118" t="s">
        <v>2979</v>
      </c>
      <c r="BY2382" s="118" t="s">
        <v>2983</v>
      </c>
    </row>
    <row r="2383" spans="53:77" x14ac:dyDescent="0.3">
      <c r="BA2383" s="169" t="e">
        <f>VLOOKUP(D2383,#REF!, 2,FALSE)</f>
        <v>#REF!</v>
      </c>
      <c r="BO2383" s="118" t="s">
        <v>6122</v>
      </c>
      <c r="BP2383" s="118" t="s">
        <v>617</v>
      </c>
      <c r="BQ2383" s="118" t="s">
        <v>770</v>
      </c>
      <c r="BW2383" s="118" t="s">
        <v>6122</v>
      </c>
      <c r="BX2383" s="118" t="s">
        <v>617</v>
      </c>
      <c r="BY2383" s="118" t="s">
        <v>770</v>
      </c>
    </row>
    <row r="2384" spans="53:77" x14ac:dyDescent="0.3">
      <c r="BA2384" s="169" t="e">
        <f>VLOOKUP(D2384,#REF!, 2,FALSE)</f>
        <v>#REF!</v>
      </c>
      <c r="BO2384" s="118" t="s">
        <v>6124</v>
      </c>
      <c r="BP2384" s="118" t="s">
        <v>787</v>
      </c>
      <c r="BQ2384" s="118" t="s">
        <v>2371</v>
      </c>
      <c r="BW2384" s="118" t="s">
        <v>6124</v>
      </c>
      <c r="BX2384" s="118" t="s">
        <v>787</v>
      </c>
      <c r="BY2384" s="118" t="s">
        <v>2371</v>
      </c>
    </row>
    <row r="2385" spans="53:77" x14ac:dyDescent="0.3">
      <c r="BA2385" s="169" t="e">
        <f>VLOOKUP(D2385,#REF!, 2,FALSE)</f>
        <v>#REF!</v>
      </c>
      <c r="BO2385" s="118" t="s">
        <v>6125</v>
      </c>
      <c r="BP2385" s="118" t="s">
        <v>810</v>
      </c>
      <c r="BQ2385" s="118" t="s">
        <v>2983</v>
      </c>
      <c r="BW2385" s="118" t="s">
        <v>6125</v>
      </c>
      <c r="BX2385" s="118" t="s">
        <v>810</v>
      </c>
      <c r="BY2385" s="118" t="s">
        <v>2983</v>
      </c>
    </row>
    <row r="2386" spans="53:77" x14ac:dyDescent="0.3">
      <c r="BA2386" s="169" t="e">
        <f>VLOOKUP(D2386,#REF!, 2,FALSE)</f>
        <v>#REF!</v>
      </c>
      <c r="BO2386" s="118" t="s">
        <v>6127</v>
      </c>
      <c r="BP2386" s="118" t="s">
        <v>810</v>
      </c>
      <c r="BQ2386" s="118" t="s">
        <v>2983</v>
      </c>
      <c r="BW2386" s="118" t="s">
        <v>6127</v>
      </c>
      <c r="BX2386" s="118" t="s">
        <v>810</v>
      </c>
      <c r="BY2386" s="118" t="s">
        <v>2983</v>
      </c>
    </row>
    <row r="2387" spans="53:77" x14ac:dyDescent="0.3">
      <c r="BA2387" s="169" t="e">
        <f>VLOOKUP(D2387,#REF!, 2,FALSE)</f>
        <v>#REF!</v>
      </c>
      <c r="BO2387" s="118" t="s">
        <v>6129</v>
      </c>
      <c r="BP2387" s="118" t="s">
        <v>623</v>
      </c>
      <c r="BQ2387" s="118" t="s">
        <v>6130</v>
      </c>
      <c r="BW2387" s="118" t="s">
        <v>6129</v>
      </c>
      <c r="BX2387" s="118" t="s">
        <v>623</v>
      </c>
      <c r="BY2387" s="118" t="s">
        <v>6130</v>
      </c>
    </row>
    <row r="2388" spans="53:77" x14ac:dyDescent="0.3">
      <c r="BA2388" s="169" t="e">
        <f>VLOOKUP(D2388,#REF!, 2,FALSE)</f>
        <v>#REF!</v>
      </c>
      <c r="BO2388" s="118" t="s">
        <v>1133</v>
      </c>
      <c r="BP2388" s="118" t="s">
        <v>862</v>
      </c>
      <c r="BQ2388" s="118" t="s">
        <v>6131</v>
      </c>
      <c r="BW2388" s="118" t="s">
        <v>1133</v>
      </c>
      <c r="BX2388" s="118" t="s">
        <v>862</v>
      </c>
      <c r="BY2388" s="118" t="s">
        <v>6131</v>
      </c>
    </row>
    <row r="2389" spans="53:77" x14ac:dyDescent="0.3">
      <c r="BA2389" s="169" t="e">
        <f>VLOOKUP(D2389,#REF!, 2,FALSE)</f>
        <v>#REF!</v>
      </c>
      <c r="BO2389" s="118" t="s">
        <v>6132</v>
      </c>
      <c r="BP2389" s="118" t="s">
        <v>797</v>
      </c>
      <c r="BQ2389" s="118" t="s">
        <v>1284</v>
      </c>
      <c r="BW2389" s="118" t="s">
        <v>6132</v>
      </c>
      <c r="BX2389" s="118" t="s">
        <v>797</v>
      </c>
      <c r="BY2389" s="118" t="s">
        <v>1284</v>
      </c>
    </row>
    <row r="2390" spans="53:77" x14ac:dyDescent="0.3">
      <c r="BA2390" s="169" t="e">
        <f>VLOOKUP(D2390,#REF!, 2,FALSE)</f>
        <v>#REF!</v>
      </c>
      <c r="BO2390" s="118" t="s">
        <v>6135</v>
      </c>
      <c r="BP2390" s="118" t="s">
        <v>1342</v>
      </c>
      <c r="BQ2390" s="118" t="s">
        <v>6136</v>
      </c>
      <c r="BW2390" s="118" t="s">
        <v>6135</v>
      </c>
      <c r="BX2390" s="118" t="s">
        <v>1342</v>
      </c>
      <c r="BY2390" s="118" t="s">
        <v>6136</v>
      </c>
    </row>
    <row r="2391" spans="53:77" x14ac:dyDescent="0.3">
      <c r="BA2391" s="169" t="e">
        <f>VLOOKUP(D2391,#REF!, 2,FALSE)</f>
        <v>#REF!</v>
      </c>
      <c r="BO2391" s="118" t="s">
        <v>6137</v>
      </c>
      <c r="BP2391" s="118" t="s">
        <v>16976</v>
      </c>
      <c r="BQ2391" s="118" t="s">
        <v>1190</v>
      </c>
      <c r="BW2391" s="118" t="s">
        <v>6137</v>
      </c>
      <c r="BX2391" s="118" t="s">
        <v>16976</v>
      </c>
      <c r="BY2391" s="118" t="s">
        <v>1190</v>
      </c>
    </row>
    <row r="2392" spans="53:77" x14ac:dyDescent="0.3">
      <c r="BA2392" s="169" t="e">
        <f>VLOOKUP(D2392,#REF!, 2,FALSE)</f>
        <v>#REF!</v>
      </c>
      <c r="BO2392" s="118" t="s">
        <v>6138</v>
      </c>
      <c r="BP2392" s="118" t="s">
        <v>3003</v>
      </c>
      <c r="BQ2392" s="118" t="s">
        <v>2983</v>
      </c>
      <c r="BW2392" s="118" t="s">
        <v>6138</v>
      </c>
      <c r="BX2392" s="118" t="s">
        <v>3003</v>
      </c>
      <c r="BY2392" s="118" t="s">
        <v>2983</v>
      </c>
    </row>
    <row r="2393" spans="53:77" x14ac:dyDescent="0.3">
      <c r="BA2393" s="169" t="e">
        <f>VLOOKUP(D2393,#REF!, 2,FALSE)</f>
        <v>#REF!</v>
      </c>
      <c r="BO2393" s="118" t="s">
        <v>6139</v>
      </c>
      <c r="BP2393" s="118" t="s">
        <v>3003</v>
      </c>
      <c r="BQ2393" s="118" t="s">
        <v>2983</v>
      </c>
      <c r="BW2393" s="118" t="s">
        <v>6139</v>
      </c>
      <c r="BX2393" s="118" t="s">
        <v>3003</v>
      </c>
      <c r="BY2393" s="118" t="s">
        <v>2983</v>
      </c>
    </row>
    <row r="2394" spans="53:77" x14ac:dyDescent="0.3">
      <c r="BA2394" s="169" t="e">
        <f>VLOOKUP(D2394,#REF!, 2,FALSE)</f>
        <v>#REF!</v>
      </c>
      <c r="BO2394" s="118" t="s">
        <v>6140</v>
      </c>
      <c r="BP2394" s="118" t="s">
        <v>3243</v>
      </c>
      <c r="BQ2394" s="118" t="s">
        <v>2983</v>
      </c>
      <c r="BW2394" s="118" t="s">
        <v>6140</v>
      </c>
      <c r="BX2394" s="118" t="s">
        <v>3243</v>
      </c>
      <c r="BY2394" s="118" t="s">
        <v>2983</v>
      </c>
    </row>
    <row r="2395" spans="53:77" x14ac:dyDescent="0.3">
      <c r="BA2395" s="169" t="e">
        <f>VLOOKUP(D2395,#REF!, 2,FALSE)</f>
        <v>#REF!</v>
      </c>
      <c r="BO2395" s="118" t="s">
        <v>6141</v>
      </c>
      <c r="BP2395" s="118" t="s">
        <v>3243</v>
      </c>
      <c r="BQ2395" s="118" t="s">
        <v>1334</v>
      </c>
      <c r="BW2395" s="118" t="s">
        <v>6141</v>
      </c>
      <c r="BX2395" s="118" t="s">
        <v>3243</v>
      </c>
      <c r="BY2395" s="118" t="s">
        <v>1334</v>
      </c>
    </row>
    <row r="2396" spans="53:77" x14ac:dyDescent="0.3">
      <c r="BA2396" s="169" t="e">
        <f>VLOOKUP(D2396,#REF!, 2,FALSE)</f>
        <v>#REF!</v>
      </c>
      <c r="BO2396" s="118" t="s">
        <v>6142</v>
      </c>
      <c r="BP2396" s="118" t="s">
        <v>3243</v>
      </c>
      <c r="BQ2396" s="118" t="s">
        <v>6143</v>
      </c>
      <c r="BW2396" s="118" t="s">
        <v>6142</v>
      </c>
      <c r="BX2396" s="118" t="s">
        <v>3243</v>
      </c>
      <c r="BY2396" s="118" t="s">
        <v>6143</v>
      </c>
    </row>
    <row r="2397" spans="53:77" x14ac:dyDescent="0.3">
      <c r="BA2397" s="169" t="e">
        <f>VLOOKUP(D2397,#REF!, 2,FALSE)</f>
        <v>#REF!</v>
      </c>
      <c r="BO2397" s="118" t="s">
        <v>6144</v>
      </c>
      <c r="BP2397" s="118" t="s">
        <v>2979</v>
      </c>
      <c r="BQ2397" s="118" t="s">
        <v>2983</v>
      </c>
      <c r="BW2397" s="118" t="s">
        <v>6144</v>
      </c>
      <c r="BX2397" s="118" t="s">
        <v>2979</v>
      </c>
      <c r="BY2397" s="118" t="s">
        <v>2983</v>
      </c>
    </row>
    <row r="2398" spans="53:77" x14ac:dyDescent="0.3">
      <c r="BA2398" s="169" t="e">
        <f>VLOOKUP(D2398,#REF!, 2,FALSE)</f>
        <v>#REF!</v>
      </c>
      <c r="BO2398" s="118" t="s">
        <v>6145</v>
      </c>
      <c r="BP2398" s="118" t="s">
        <v>3000</v>
      </c>
      <c r="BQ2398" s="118" t="s">
        <v>1786</v>
      </c>
      <c r="BW2398" s="118" t="s">
        <v>6145</v>
      </c>
      <c r="BX2398" s="118" t="s">
        <v>3000</v>
      </c>
      <c r="BY2398" s="118" t="s">
        <v>1786</v>
      </c>
    </row>
    <row r="2399" spans="53:77" x14ac:dyDescent="0.3">
      <c r="BA2399" s="169" t="e">
        <f>VLOOKUP(D2399,#REF!, 2,FALSE)</f>
        <v>#REF!</v>
      </c>
      <c r="BO2399" s="118" t="s">
        <v>6146</v>
      </c>
      <c r="BP2399" s="118" t="s">
        <v>2983</v>
      </c>
      <c r="BQ2399" s="118" t="s">
        <v>2983</v>
      </c>
      <c r="BW2399" s="118" t="s">
        <v>6146</v>
      </c>
      <c r="BX2399" s="118" t="s">
        <v>2983</v>
      </c>
      <c r="BY2399" s="118" t="s">
        <v>2983</v>
      </c>
    </row>
    <row r="2400" spans="53:77" x14ac:dyDescent="0.3">
      <c r="BA2400" s="169" t="e">
        <f>VLOOKUP(D2400,#REF!, 2,FALSE)</f>
        <v>#REF!</v>
      </c>
      <c r="BO2400" s="118" t="s">
        <v>6147</v>
      </c>
      <c r="BP2400" s="118" t="s">
        <v>2983</v>
      </c>
      <c r="BQ2400" s="118" t="s">
        <v>6148</v>
      </c>
      <c r="BW2400" s="118" t="s">
        <v>6147</v>
      </c>
      <c r="BX2400" s="118" t="s">
        <v>2983</v>
      </c>
      <c r="BY2400" s="118" t="s">
        <v>6148</v>
      </c>
    </row>
    <row r="2401" spans="53:77" x14ac:dyDescent="0.3">
      <c r="BA2401" s="169" t="e">
        <f>VLOOKUP(D2401,#REF!, 2,FALSE)</f>
        <v>#REF!</v>
      </c>
      <c r="BO2401" s="118" t="s">
        <v>6149</v>
      </c>
      <c r="BP2401" s="118" t="s">
        <v>657</v>
      </c>
      <c r="BQ2401" s="118" t="s">
        <v>2256</v>
      </c>
      <c r="BW2401" s="118" t="s">
        <v>6149</v>
      </c>
      <c r="BX2401" s="118" t="s">
        <v>657</v>
      </c>
      <c r="BY2401" s="118" t="s">
        <v>2256</v>
      </c>
    </row>
    <row r="2402" spans="53:77" x14ac:dyDescent="0.3">
      <c r="BA2402" s="169" t="e">
        <f>VLOOKUP(D2402,#REF!, 2,FALSE)</f>
        <v>#REF!</v>
      </c>
      <c r="BO2402" s="118" t="s">
        <v>6150</v>
      </c>
      <c r="BP2402" s="118" t="s">
        <v>3197</v>
      </c>
      <c r="BQ2402" s="118" t="s">
        <v>6151</v>
      </c>
      <c r="BW2402" s="118" t="s">
        <v>6150</v>
      </c>
      <c r="BX2402" s="118" t="s">
        <v>3197</v>
      </c>
      <c r="BY2402" s="118" t="s">
        <v>6151</v>
      </c>
    </row>
    <row r="2403" spans="53:77" x14ac:dyDescent="0.3">
      <c r="BA2403" s="169" t="e">
        <f>VLOOKUP(D2403,#REF!, 2,FALSE)</f>
        <v>#REF!</v>
      </c>
      <c r="BO2403" s="118" t="s">
        <v>6152</v>
      </c>
      <c r="BP2403" s="118" t="s">
        <v>3043</v>
      </c>
      <c r="BQ2403" s="118" t="s">
        <v>5920</v>
      </c>
      <c r="BW2403" s="118" t="s">
        <v>6152</v>
      </c>
      <c r="BX2403" s="118" t="s">
        <v>3043</v>
      </c>
      <c r="BY2403" s="118" t="s">
        <v>5920</v>
      </c>
    </row>
    <row r="2404" spans="53:77" x14ac:dyDescent="0.3">
      <c r="BA2404" s="169" t="e">
        <f>VLOOKUP(D2404,#REF!, 2,FALSE)</f>
        <v>#REF!</v>
      </c>
      <c r="BO2404" s="118" t="s">
        <v>6153</v>
      </c>
      <c r="BP2404" s="118" t="s">
        <v>1139</v>
      </c>
      <c r="BQ2404" s="118" t="s">
        <v>6154</v>
      </c>
      <c r="BW2404" s="118" t="s">
        <v>6153</v>
      </c>
      <c r="BX2404" s="118" t="s">
        <v>1139</v>
      </c>
      <c r="BY2404" s="118" t="s">
        <v>6154</v>
      </c>
    </row>
    <row r="2405" spans="53:77" x14ac:dyDescent="0.3">
      <c r="BA2405" s="169" t="e">
        <f>VLOOKUP(D2405,#REF!, 2,FALSE)</f>
        <v>#REF!</v>
      </c>
      <c r="BO2405" s="118" t="s">
        <v>6155</v>
      </c>
      <c r="BP2405" s="118" t="s">
        <v>3197</v>
      </c>
      <c r="BQ2405" s="118" t="s">
        <v>6156</v>
      </c>
      <c r="BW2405" s="118" t="s">
        <v>6155</v>
      </c>
      <c r="BX2405" s="118" t="s">
        <v>3197</v>
      </c>
      <c r="BY2405" s="118" t="s">
        <v>6156</v>
      </c>
    </row>
    <row r="2406" spans="53:77" x14ac:dyDescent="0.3">
      <c r="BA2406" s="169" t="e">
        <f>VLOOKUP(D2406,#REF!, 2,FALSE)</f>
        <v>#REF!</v>
      </c>
      <c r="BO2406" s="118" t="s">
        <v>6157</v>
      </c>
      <c r="BP2406" s="118" t="s">
        <v>1139</v>
      </c>
      <c r="BQ2406" s="118" t="s">
        <v>6158</v>
      </c>
      <c r="BW2406" s="118" t="s">
        <v>6157</v>
      </c>
      <c r="BX2406" s="118" t="s">
        <v>1139</v>
      </c>
      <c r="BY2406" s="118" t="s">
        <v>6158</v>
      </c>
    </row>
    <row r="2407" spans="53:77" x14ac:dyDescent="0.3">
      <c r="BA2407" s="169" t="e">
        <f>VLOOKUP(D2407,#REF!, 2,FALSE)</f>
        <v>#REF!</v>
      </c>
      <c r="BO2407" s="118" t="s">
        <v>139</v>
      </c>
      <c r="BP2407" s="118" t="s">
        <v>1342</v>
      </c>
      <c r="BQ2407" s="118" t="s">
        <v>3794</v>
      </c>
      <c r="BW2407" s="118" t="s">
        <v>139</v>
      </c>
      <c r="BX2407" s="118" t="s">
        <v>1342</v>
      </c>
      <c r="BY2407" s="118" t="s">
        <v>3794</v>
      </c>
    </row>
    <row r="2408" spans="53:77" x14ac:dyDescent="0.3">
      <c r="BA2408" s="169" t="e">
        <f>VLOOKUP(D2408,#REF!, 2,FALSE)</f>
        <v>#REF!</v>
      </c>
      <c r="BO2408" s="118" t="s">
        <v>6159</v>
      </c>
      <c r="BP2408" s="118" t="s">
        <v>849</v>
      </c>
      <c r="BQ2408" s="118" t="s">
        <v>2642</v>
      </c>
      <c r="BW2408" s="118" t="s">
        <v>6159</v>
      </c>
      <c r="BX2408" s="118" t="s">
        <v>849</v>
      </c>
      <c r="BY2408" s="118" t="s">
        <v>2642</v>
      </c>
    </row>
    <row r="2409" spans="53:77" x14ac:dyDescent="0.3">
      <c r="BA2409" s="169" t="e">
        <f>VLOOKUP(D2409,#REF!, 2,FALSE)</f>
        <v>#REF!</v>
      </c>
      <c r="BO2409" s="118" t="s">
        <v>6160</v>
      </c>
      <c r="BP2409" s="118" t="s">
        <v>3197</v>
      </c>
      <c r="BQ2409" s="118" t="s">
        <v>6162</v>
      </c>
      <c r="BW2409" s="118" t="s">
        <v>6160</v>
      </c>
      <c r="BX2409" s="118" t="s">
        <v>3197</v>
      </c>
      <c r="BY2409" s="118" t="s">
        <v>6162</v>
      </c>
    </row>
    <row r="2410" spans="53:77" x14ac:dyDescent="0.3">
      <c r="BA2410" s="169" t="e">
        <f>VLOOKUP(D2410,#REF!, 2,FALSE)</f>
        <v>#REF!</v>
      </c>
      <c r="BO2410" s="118" t="s">
        <v>6163</v>
      </c>
      <c r="BP2410" s="118" t="s">
        <v>1139</v>
      </c>
      <c r="BQ2410" s="118" t="s">
        <v>2642</v>
      </c>
      <c r="BW2410" s="118" t="s">
        <v>6163</v>
      </c>
      <c r="BX2410" s="118" t="s">
        <v>1139</v>
      </c>
      <c r="BY2410" s="118" t="s">
        <v>2642</v>
      </c>
    </row>
    <row r="2411" spans="53:77" x14ac:dyDescent="0.3">
      <c r="BA2411" s="169" t="e">
        <f>VLOOKUP(D2411,#REF!, 2,FALSE)</f>
        <v>#REF!</v>
      </c>
      <c r="BO2411" s="118" t="s">
        <v>6164</v>
      </c>
      <c r="BP2411" s="118" t="s">
        <v>3197</v>
      </c>
      <c r="BQ2411" s="118" t="s">
        <v>4159</v>
      </c>
      <c r="BW2411" s="118" t="s">
        <v>6164</v>
      </c>
      <c r="BX2411" s="118" t="s">
        <v>3197</v>
      </c>
      <c r="BY2411" s="118" t="s">
        <v>4159</v>
      </c>
    </row>
    <row r="2412" spans="53:77" x14ac:dyDescent="0.3">
      <c r="BA2412" s="169" t="e">
        <f>VLOOKUP(D2412,#REF!, 2,FALSE)</f>
        <v>#REF!</v>
      </c>
      <c r="BO2412" s="118" t="s">
        <v>6166</v>
      </c>
      <c r="BP2412" s="118" t="s">
        <v>16978</v>
      </c>
      <c r="BQ2412" s="118" t="s">
        <v>1284</v>
      </c>
      <c r="BW2412" s="118" t="s">
        <v>6166</v>
      </c>
      <c r="BX2412" s="118" t="s">
        <v>16978</v>
      </c>
      <c r="BY2412" s="118" t="s">
        <v>1284</v>
      </c>
    </row>
    <row r="2413" spans="53:77" x14ac:dyDescent="0.3">
      <c r="BA2413" s="169" t="e">
        <f>VLOOKUP(D2413,#REF!, 2,FALSE)</f>
        <v>#REF!</v>
      </c>
      <c r="BO2413" s="118" t="s">
        <v>6167</v>
      </c>
      <c r="BP2413" s="118" t="s">
        <v>657</v>
      </c>
      <c r="BQ2413" s="118" t="s">
        <v>6169</v>
      </c>
      <c r="BW2413" s="118" t="s">
        <v>6167</v>
      </c>
      <c r="BX2413" s="118" t="s">
        <v>657</v>
      </c>
      <c r="BY2413" s="118" t="s">
        <v>6169</v>
      </c>
    </row>
    <row r="2414" spans="53:77" x14ac:dyDescent="0.3">
      <c r="BA2414" s="169" t="e">
        <f>VLOOKUP(D2414,#REF!, 2,FALSE)</f>
        <v>#REF!</v>
      </c>
      <c r="BO2414" s="118" t="s">
        <v>6170</v>
      </c>
      <c r="BP2414" s="118" t="s">
        <v>3197</v>
      </c>
      <c r="BQ2414" s="118" t="s">
        <v>6171</v>
      </c>
      <c r="BW2414" s="118" t="s">
        <v>6170</v>
      </c>
      <c r="BX2414" s="118" t="s">
        <v>3197</v>
      </c>
      <c r="BY2414" s="118" t="s">
        <v>6171</v>
      </c>
    </row>
    <row r="2415" spans="53:77" x14ac:dyDescent="0.3">
      <c r="BA2415" s="169" t="e">
        <f>VLOOKUP(D2415,#REF!, 2,FALSE)</f>
        <v>#REF!</v>
      </c>
      <c r="BO2415" s="118" t="s">
        <v>6172</v>
      </c>
      <c r="BP2415" s="118" t="s">
        <v>657</v>
      </c>
      <c r="BQ2415" s="118" t="s">
        <v>6173</v>
      </c>
      <c r="BW2415" s="118" t="s">
        <v>6172</v>
      </c>
      <c r="BX2415" s="118" t="s">
        <v>657</v>
      </c>
      <c r="BY2415" s="118" t="s">
        <v>6173</v>
      </c>
    </row>
    <row r="2416" spans="53:77" x14ac:dyDescent="0.3">
      <c r="BA2416" s="169" t="e">
        <f>VLOOKUP(D2416,#REF!, 2,FALSE)</f>
        <v>#REF!</v>
      </c>
      <c r="BO2416" s="118" t="s">
        <v>1134</v>
      </c>
      <c r="BP2416" s="118" t="s">
        <v>1272</v>
      </c>
      <c r="BQ2416" s="118" t="s">
        <v>6174</v>
      </c>
      <c r="BW2416" s="118" t="s">
        <v>1134</v>
      </c>
      <c r="BX2416" s="118" t="s">
        <v>1272</v>
      </c>
      <c r="BY2416" s="118" t="s">
        <v>6174</v>
      </c>
    </row>
    <row r="2417" spans="53:77" x14ac:dyDescent="0.3">
      <c r="BA2417" s="169" t="e">
        <f>VLOOKUP(D2417,#REF!, 2,FALSE)</f>
        <v>#REF!</v>
      </c>
      <c r="BO2417" s="118" t="s">
        <v>6175</v>
      </c>
      <c r="BP2417" s="118" t="s">
        <v>715</v>
      </c>
      <c r="BQ2417" s="118" t="s">
        <v>2983</v>
      </c>
      <c r="BW2417" s="118" t="s">
        <v>6175</v>
      </c>
      <c r="BX2417" s="118" t="s">
        <v>715</v>
      </c>
      <c r="BY2417" s="118" t="s">
        <v>2983</v>
      </c>
    </row>
    <row r="2418" spans="53:77" x14ac:dyDescent="0.3">
      <c r="BA2418" s="169" t="e">
        <f>VLOOKUP(D2418,#REF!, 2,FALSE)</f>
        <v>#REF!</v>
      </c>
      <c r="BO2418" s="118" t="s">
        <v>6176</v>
      </c>
      <c r="BP2418" s="118" t="s">
        <v>849</v>
      </c>
      <c r="BQ2418" s="118" t="s">
        <v>6177</v>
      </c>
      <c r="BW2418" s="118" t="s">
        <v>6176</v>
      </c>
      <c r="BX2418" s="118" t="s">
        <v>849</v>
      </c>
      <c r="BY2418" s="118" t="s">
        <v>6177</v>
      </c>
    </row>
    <row r="2419" spans="53:77" x14ac:dyDescent="0.3">
      <c r="BA2419" s="169" t="e">
        <f>VLOOKUP(D2419,#REF!, 2,FALSE)</f>
        <v>#REF!</v>
      </c>
      <c r="BO2419" s="118" t="s">
        <v>6178</v>
      </c>
      <c r="BP2419" s="118" t="s">
        <v>2983</v>
      </c>
      <c r="BQ2419" s="118" t="s">
        <v>770</v>
      </c>
      <c r="BW2419" s="118" t="s">
        <v>6178</v>
      </c>
      <c r="BX2419" s="118" t="s">
        <v>2983</v>
      </c>
      <c r="BY2419" s="118" t="s">
        <v>770</v>
      </c>
    </row>
    <row r="2420" spans="53:77" x14ac:dyDescent="0.3">
      <c r="BA2420" s="169" t="e">
        <f>VLOOKUP(D2420,#REF!, 2,FALSE)</f>
        <v>#REF!</v>
      </c>
      <c r="BO2420" s="118" t="s">
        <v>6179</v>
      </c>
      <c r="BP2420" s="118" t="s">
        <v>655</v>
      </c>
      <c r="BQ2420" s="118" t="s">
        <v>6180</v>
      </c>
      <c r="BW2420" s="118" t="s">
        <v>6179</v>
      </c>
      <c r="BX2420" s="118" t="s">
        <v>655</v>
      </c>
      <c r="BY2420" s="118" t="s">
        <v>6180</v>
      </c>
    </row>
    <row r="2421" spans="53:77" x14ac:dyDescent="0.3">
      <c r="BA2421" s="169" t="e">
        <f>VLOOKUP(D2421,#REF!, 2,FALSE)</f>
        <v>#REF!</v>
      </c>
      <c r="BO2421" s="118" t="s">
        <v>6181</v>
      </c>
      <c r="BP2421" s="118" t="s">
        <v>657</v>
      </c>
      <c r="BQ2421" s="118" t="s">
        <v>6183</v>
      </c>
      <c r="BW2421" s="118" t="s">
        <v>6181</v>
      </c>
      <c r="BX2421" s="118" t="s">
        <v>657</v>
      </c>
      <c r="BY2421" s="118" t="s">
        <v>6183</v>
      </c>
    </row>
    <row r="2422" spans="53:77" x14ac:dyDescent="0.3">
      <c r="BA2422" s="169" t="e">
        <f>VLOOKUP(D2422,#REF!, 2,FALSE)</f>
        <v>#REF!</v>
      </c>
      <c r="BO2422" s="118" t="s">
        <v>6184</v>
      </c>
      <c r="BP2422" s="118" t="s">
        <v>3197</v>
      </c>
      <c r="BQ2422" s="118" t="s">
        <v>6185</v>
      </c>
      <c r="BW2422" s="118" t="s">
        <v>6184</v>
      </c>
      <c r="BX2422" s="118" t="s">
        <v>3197</v>
      </c>
      <c r="BY2422" s="118" t="s">
        <v>6185</v>
      </c>
    </row>
    <row r="2423" spans="53:77" x14ac:dyDescent="0.3">
      <c r="BA2423" s="169" t="e">
        <f>VLOOKUP(D2423,#REF!, 2,FALSE)</f>
        <v>#REF!</v>
      </c>
      <c r="BO2423" s="118" t="s">
        <v>1135</v>
      </c>
      <c r="BP2423" s="118" t="s">
        <v>16976</v>
      </c>
      <c r="BQ2423" s="118" t="s">
        <v>2983</v>
      </c>
      <c r="BW2423" s="118" t="s">
        <v>1135</v>
      </c>
      <c r="BX2423" s="118" t="s">
        <v>16976</v>
      </c>
      <c r="BY2423" s="118" t="s">
        <v>2983</v>
      </c>
    </row>
    <row r="2424" spans="53:77" x14ac:dyDescent="0.3">
      <c r="BA2424" s="169" t="e">
        <f>VLOOKUP(D2424,#REF!, 2,FALSE)</f>
        <v>#REF!</v>
      </c>
      <c r="BO2424" s="118" t="s">
        <v>6186</v>
      </c>
      <c r="BP2424" s="118" t="s">
        <v>3000</v>
      </c>
      <c r="BQ2424" s="118" t="s">
        <v>1833</v>
      </c>
      <c r="BW2424" s="118" t="s">
        <v>6186</v>
      </c>
      <c r="BX2424" s="118" t="s">
        <v>3000</v>
      </c>
      <c r="BY2424" s="118" t="s">
        <v>1833</v>
      </c>
    </row>
    <row r="2425" spans="53:77" x14ac:dyDescent="0.3">
      <c r="BA2425" s="169" t="e">
        <f>VLOOKUP(D2425,#REF!, 2,FALSE)</f>
        <v>#REF!</v>
      </c>
      <c r="BO2425" s="118" t="s">
        <v>6187</v>
      </c>
      <c r="BP2425" s="118" t="s">
        <v>3243</v>
      </c>
      <c r="BQ2425" s="118" t="s">
        <v>2692</v>
      </c>
      <c r="BW2425" s="118" t="s">
        <v>6187</v>
      </c>
      <c r="BX2425" s="118" t="s">
        <v>3243</v>
      </c>
      <c r="BY2425" s="118" t="s">
        <v>2692</v>
      </c>
    </row>
    <row r="2426" spans="53:77" x14ac:dyDescent="0.3">
      <c r="BA2426" s="169" t="e">
        <f>VLOOKUP(D2426,#REF!, 2,FALSE)</f>
        <v>#REF!</v>
      </c>
      <c r="BO2426" s="118" t="s">
        <v>1136</v>
      </c>
      <c r="BP2426" s="118" t="s">
        <v>3197</v>
      </c>
      <c r="BQ2426" s="118" t="s">
        <v>6188</v>
      </c>
      <c r="BW2426" s="118" t="s">
        <v>1136</v>
      </c>
      <c r="BX2426" s="118" t="s">
        <v>3197</v>
      </c>
      <c r="BY2426" s="118" t="s">
        <v>6188</v>
      </c>
    </row>
    <row r="2427" spans="53:77" x14ac:dyDescent="0.3">
      <c r="BA2427" s="169" t="e">
        <f>VLOOKUP(D2427,#REF!, 2,FALSE)</f>
        <v>#REF!</v>
      </c>
      <c r="BO2427" s="118" t="s">
        <v>6189</v>
      </c>
      <c r="BP2427" s="118" t="s">
        <v>1342</v>
      </c>
      <c r="BQ2427" s="118" t="s">
        <v>6190</v>
      </c>
      <c r="BW2427" s="118" t="s">
        <v>6189</v>
      </c>
      <c r="BX2427" s="118" t="s">
        <v>1342</v>
      </c>
      <c r="BY2427" s="118" t="s">
        <v>6190</v>
      </c>
    </row>
    <row r="2428" spans="53:77" x14ac:dyDescent="0.3">
      <c r="BA2428" s="169" t="e">
        <f>VLOOKUP(D2428,#REF!, 2,FALSE)</f>
        <v>#REF!</v>
      </c>
      <c r="BO2428" s="118" t="s">
        <v>6191</v>
      </c>
      <c r="BP2428" s="118" t="s">
        <v>658</v>
      </c>
      <c r="BQ2428" s="118" t="s">
        <v>955</v>
      </c>
      <c r="BW2428" s="118" t="s">
        <v>6191</v>
      </c>
      <c r="BX2428" s="118" t="s">
        <v>658</v>
      </c>
      <c r="BY2428" s="118" t="s">
        <v>955</v>
      </c>
    </row>
    <row r="2429" spans="53:77" x14ac:dyDescent="0.3">
      <c r="BA2429" s="169" t="e">
        <f>VLOOKUP(D2429,#REF!, 2,FALSE)</f>
        <v>#REF!</v>
      </c>
      <c r="BO2429" s="118" t="s">
        <v>6192</v>
      </c>
      <c r="BP2429" s="118" t="s">
        <v>1342</v>
      </c>
      <c r="BQ2429" s="118" t="s">
        <v>3230</v>
      </c>
      <c r="BW2429" s="118" t="s">
        <v>6192</v>
      </c>
      <c r="BX2429" s="118" t="s">
        <v>1342</v>
      </c>
      <c r="BY2429" s="118" t="s">
        <v>3230</v>
      </c>
    </row>
    <row r="2430" spans="53:77" x14ac:dyDescent="0.3">
      <c r="BA2430" s="169" t="e">
        <f>VLOOKUP(D2430,#REF!, 2,FALSE)</f>
        <v>#REF!</v>
      </c>
      <c r="BO2430" s="118" t="s">
        <v>6194</v>
      </c>
      <c r="BP2430" s="118" t="s">
        <v>2983</v>
      </c>
      <c r="BQ2430" s="118" t="s">
        <v>6195</v>
      </c>
      <c r="BW2430" s="118" t="s">
        <v>6194</v>
      </c>
      <c r="BX2430" s="118" t="s">
        <v>2983</v>
      </c>
      <c r="BY2430" s="118" t="s">
        <v>6195</v>
      </c>
    </row>
    <row r="2431" spans="53:77" x14ac:dyDescent="0.3">
      <c r="BA2431" s="169" t="e">
        <f>VLOOKUP(D2431,#REF!, 2,FALSE)</f>
        <v>#REF!</v>
      </c>
      <c r="BO2431" s="118" t="s">
        <v>6196</v>
      </c>
      <c r="BP2431" s="118" t="s">
        <v>3095</v>
      </c>
      <c r="BQ2431" s="118" t="s">
        <v>6197</v>
      </c>
      <c r="BW2431" s="118" t="s">
        <v>6196</v>
      </c>
      <c r="BX2431" s="118" t="s">
        <v>3095</v>
      </c>
      <c r="BY2431" s="118" t="s">
        <v>6197</v>
      </c>
    </row>
    <row r="2432" spans="53:77" x14ac:dyDescent="0.3">
      <c r="BA2432" s="169" t="e">
        <f>VLOOKUP(D2432,#REF!, 2,FALSE)</f>
        <v>#REF!</v>
      </c>
      <c r="BO2432" s="118" t="s">
        <v>6198</v>
      </c>
      <c r="BP2432" s="118" t="s">
        <v>3003</v>
      </c>
      <c r="BQ2432" s="118" t="s">
        <v>2983</v>
      </c>
      <c r="BW2432" s="118" t="s">
        <v>6198</v>
      </c>
      <c r="BX2432" s="118" t="s">
        <v>3003</v>
      </c>
      <c r="BY2432" s="118" t="s">
        <v>2983</v>
      </c>
    </row>
    <row r="2433" spans="53:77" x14ac:dyDescent="0.3">
      <c r="BA2433" s="169" t="e">
        <f>VLOOKUP(D2433,#REF!, 2,FALSE)</f>
        <v>#REF!</v>
      </c>
      <c r="BO2433" s="118" t="s">
        <v>6199</v>
      </c>
      <c r="BP2433" s="118" t="s">
        <v>3003</v>
      </c>
      <c r="BQ2433" s="118" t="s">
        <v>2983</v>
      </c>
      <c r="BW2433" s="118" t="s">
        <v>6199</v>
      </c>
      <c r="BX2433" s="118" t="s">
        <v>3003</v>
      </c>
      <c r="BY2433" s="118" t="s">
        <v>2983</v>
      </c>
    </row>
    <row r="2434" spans="53:77" x14ac:dyDescent="0.3">
      <c r="BA2434" s="169" t="e">
        <f>VLOOKUP(D2434,#REF!, 2,FALSE)</f>
        <v>#REF!</v>
      </c>
      <c r="BO2434" s="118" t="s">
        <v>6200</v>
      </c>
      <c r="BP2434" s="118" t="s">
        <v>3243</v>
      </c>
      <c r="BQ2434" s="118" t="s">
        <v>6201</v>
      </c>
      <c r="BW2434" s="118" t="s">
        <v>6200</v>
      </c>
      <c r="BX2434" s="118" t="s">
        <v>3243</v>
      </c>
      <c r="BY2434" s="118" t="s">
        <v>6201</v>
      </c>
    </row>
    <row r="2435" spans="53:77" x14ac:dyDescent="0.3">
      <c r="BA2435" s="169" t="e">
        <f>VLOOKUP(D2435,#REF!, 2,FALSE)</f>
        <v>#REF!</v>
      </c>
      <c r="BO2435" s="118" t="s">
        <v>6202</v>
      </c>
      <c r="BP2435" s="118" t="s">
        <v>16976</v>
      </c>
      <c r="BQ2435" s="118" t="s">
        <v>6203</v>
      </c>
      <c r="BW2435" s="118" t="s">
        <v>6202</v>
      </c>
      <c r="BX2435" s="118" t="s">
        <v>16976</v>
      </c>
      <c r="BY2435" s="118" t="s">
        <v>6203</v>
      </c>
    </row>
    <row r="2436" spans="53:77" x14ac:dyDescent="0.3">
      <c r="BA2436" s="169" t="e">
        <f>VLOOKUP(D2436,#REF!, 2,FALSE)</f>
        <v>#REF!</v>
      </c>
      <c r="BO2436" s="118" t="s">
        <v>6204</v>
      </c>
      <c r="BP2436" s="118" t="s">
        <v>3243</v>
      </c>
      <c r="BQ2436" s="118" t="s">
        <v>6205</v>
      </c>
      <c r="BW2436" s="118" t="s">
        <v>6204</v>
      </c>
      <c r="BX2436" s="118" t="s">
        <v>3243</v>
      </c>
      <c r="BY2436" s="118" t="s">
        <v>6205</v>
      </c>
    </row>
    <row r="2437" spans="53:77" x14ac:dyDescent="0.3">
      <c r="BA2437" s="169" t="e">
        <f>VLOOKUP(D2437,#REF!, 2,FALSE)</f>
        <v>#REF!</v>
      </c>
      <c r="BO2437" s="118" t="s">
        <v>6206</v>
      </c>
      <c r="BP2437" s="118" t="s">
        <v>3003</v>
      </c>
      <c r="BQ2437" s="118" t="s">
        <v>6207</v>
      </c>
      <c r="BW2437" s="118" t="s">
        <v>6206</v>
      </c>
      <c r="BX2437" s="118" t="s">
        <v>3003</v>
      </c>
      <c r="BY2437" s="118" t="s">
        <v>6207</v>
      </c>
    </row>
    <row r="2438" spans="53:77" x14ac:dyDescent="0.3">
      <c r="BA2438" s="169" t="e">
        <f>VLOOKUP(D2438,#REF!, 2,FALSE)</f>
        <v>#REF!</v>
      </c>
      <c r="BO2438" s="118" t="s">
        <v>6208</v>
      </c>
      <c r="BP2438" s="118" t="s">
        <v>3081</v>
      </c>
      <c r="BQ2438" s="118" t="s">
        <v>2983</v>
      </c>
      <c r="BW2438" s="118" t="s">
        <v>6208</v>
      </c>
      <c r="BX2438" s="118" t="s">
        <v>3081</v>
      </c>
      <c r="BY2438" s="118" t="s">
        <v>2983</v>
      </c>
    </row>
    <row r="2439" spans="53:77" x14ac:dyDescent="0.3">
      <c r="BA2439" s="169" t="e">
        <f>VLOOKUP(D2439,#REF!, 2,FALSE)</f>
        <v>#REF!</v>
      </c>
      <c r="BO2439" s="118" t="s">
        <v>6209</v>
      </c>
      <c r="BP2439" s="118" t="s">
        <v>3085</v>
      </c>
      <c r="BQ2439" s="118" t="s">
        <v>2983</v>
      </c>
      <c r="BW2439" s="118" t="s">
        <v>6209</v>
      </c>
      <c r="BX2439" s="118" t="s">
        <v>3085</v>
      </c>
      <c r="BY2439" s="118" t="s">
        <v>2983</v>
      </c>
    </row>
    <row r="2440" spans="53:77" x14ac:dyDescent="0.3">
      <c r="BA2440" s="169" t="e">
        <f>VLOOKUP(D2440,#REF!, 2,FALSE)</f>
        <v>#REF!</v>
      </c>
      <c r="BO2440" s="118" t="s">
        <v>6210</v>
      </c>
      <c r="BP2440" s="118" t="s">
        <v>3095</v>
      </c>
      <c r="BQ2440" s="118" t="s">
        <v>770</v>
      </c>
      <c r="BW2440" s="118" t="s">
        <v>6210</v>
      </c>
      <c r="BX2440" s="118" t="s">
        <v>3095</v>
      </c>
      <c r="BY2440" s="118" t="s">
        <v>770</v>
      </c>
    </row>
    <row r="2441" spans="53:77" x14ac:dyDescent="0.3">
      <c r="BA2441" s="169" t="e">
        <f>VLOOKUP(D2441,#REF!, 2,FALSE)</f>
        <v>#REF!</v>
      </c>
      <c r="BO2441" s="118" t="s">
        <v>6211</v>
      </c>
      <c r="BP2441" s="118" t="s">
        <v>1269</v>
      </c>
      <c r="BQ2441" s="118" t="s">
        <v>6212</v>
      </c>
      <c r="BW2441" s="118" t="s">
        <v>6211</v>
      </c>
      <c r="BX2441" s="118" t="s">
        <v>1269</v>
      </c>
      <c r="BY2441" s="118" t="s">
        <v>6212</v>
      </c>
    </row>
    <row r="2442" spans="53:77" x14ac:dyDescent="0.3">
      <c r="BA2442" s="169" t="e">
        <f>VLOOKUP(D2442,#REF!, 2,FALSE)</f>
        <v>#REF!</v>
      </c>
      <c r="BO2442" s="118" t="s">
        <v>6213</v>
      </c>
      <c r="BP2442" s="118" t="s">
        <v>3085</v>
      </c>
      <c r="BQ2442" s="118" t="s">
        <v>2983</v>
      </c>
      <c r="BW2442" s="118" t="s">
        <v>6213</v>
      </c>
      <c r="BX2442" s="118" t="s">
        <v>3085</v>
      </c>
      <c r="BY2442" s="118" t="s">
        <v>2983</v>
      </c>
    </row>
    <row r="2443" spans="53:77" x14ac:dyDescent="0.3">
      <c r="BA2443" s="169" t="e">
        <f>VLOOKUP(D2443,#REF!, 2,FALSE)</f>
        <v>#REF!</v>
      </c>
      <c r="BO2443" s="118" t="s">
        <v>6214</v>
      </c>
      <c r="BP2443" s="118" t="s">
        <v>3197</v>
      </c>
      <c r="BQ2443" s="118" t="s">
        <v>6215</v>
      </c>
      <c r="BW2443" s="118" t="s">
        <v>6214</v>
      </c>
      <c r="BX2443" s="118" t="s">
        <v>3197</v>
      </c>
      <c r="BY2443" s="118" t="s">
        <v>6215</v>
      </c>
    </row>
    <row r="2444" spans="53:77" x14ac:dyDescent="0.3">
      <c r="BA2444" s="169" t="e">
        <f>VLOOKUP(D2444,#REF!, 2,FALSE)</f>
        <v>#REF!</v>
      </c>
      <c r="BO2444" s="118" t="s">
        <v>6216</v>
      </c>
      <c r="BP2444" s="118" t="s">
        <v>705</v>
      </c>
      <c r="BQ2444" s="118" t="s">
        <v>660</v>
      </c>
      <c r="BW2444" s="118" t="s">
        <v>6216</v>
      </c>
      <c r="BX2444" s="118" t="s">
        <v>705</v>
      </c>
      <c r="BY2444" s="118" t="s">
        <v>660</v>
      </c>
    </row>
    <row r="2445" spans="53:77" x14ac:dyDescent="0.3">
      <c r="BA2445" s="169" t="e">
        <f>VLOOKUP(D2445,#REF!, 2,FALSE)</f>
        <v>#REF!</v>
      </c>
      <c r="BO2445" s="118" t="s">
        <v>6217</v>
      </c>
      <c r="BP2445" s="118" t="s">
        <v>3003</v>
      </c>
      <c r="BQ2445" s="118" t="s">
        <v>5165</v>
      </c>
      <c r="BW2445" s="118" t="s">
        <v>6217</v>
      </c>
      <c r="BX2445" s="118" t="s">
        <v>3003</v>
      </c>
      <c r="BY2445" s="118" t="s">
        <v>5165</v>
      </c>
    </row>
    <row r="2446" spans="53:77" x14ac:dyDescent="0.3">
      <c r="BA2446" s="169" t="e">
        <f>VLOOKUP(D2446,#REF!, 2,FALSE)</f>
        <v>#REF!</v>
      </c>
      <c r="BO2446" s="118" t="s">
        <v>6218</v>
      </c>
      <c r="BP2446" s="118" t="s">
        <v>623</v>
      </c>
      <c r="BQ2446" s="118" t="s">
        <v>992</v>
      </c>
      <c r="BW2446" s="118" t="s">
        <v>6218</v>
      </c>
      <c r="BX2446" s="118" t="s">
        <v>623</v>
      </c>
      <c r="BY2446" s="118" t="s">
        <v>992</v>
      </c>
    </row>
    <row r="2447" spans="53:77" x14ac:dyDescent="0.3">
      <c r="BA2447" s="169" t="e">
        <f>VLOOKUP(D2447,#REF!, 2,FALSE)</f>
        <v>#REF!</v>
      </c>
      <c r="BO2447" s="118" t="s">
        <v>6220</v>
      </c>
      <c r="BP2447" s="118" t="s">
        <v>3003</v>
      </c>
      <c r="BQ2447" s="118" t="s">
        <v>659</v>
      </c>
      <c r="BW2447" s="118" t="s">
        <v>6220</v>
      </c>
      <c r="BX2447" s="118" t="s">
        <v>3003</v>
      </c>
      <c r="BY2447" s="118" t="s">
        <v>659</v>
      </c>
    </row>
    <row r="2448" spans="53:77" x14ac:dyDescent="0.3">
      <c r="BA2448" s="169" t="e">
        <f>VLOOKUP(D2448,#REF!, 2,FALSE)</f>
        <v>#REF!</v>
      </c>
      <c r="BO2448" s="118" t="s">
        <v>6222</v>
      </c>
      <c r="BP2448" s="118" t="s">
        <v>625</v>
      </c>
      <c r="BQ2448" s="118" t="s">
        <v>6223</v>
      </c>
      <c r="BW2448" s="118" t="s">
        <v>6222</v>
      </c>
      <c r="BX2448" s="118" t="s">
        <v>625</v>
      </c>
      <c r="BY2448" s="118" t="s">
        <v>6223</v>
      </c>
    </row>
    <row r="2449" spans="53:77" x14ac:dyDescent="0.3">
      <c r="BA2449" s="169" t="e">
        <f>VLOOKUP(D2449,#REF!, 2,FALSE)</f>
        <v>#REF!</v>
      </c>
      <c r="BO2449" s="118" t="s">
        <v>6224</v>
      </c>
      <c r="BP2449" s="118" t="s">
        <v>1342</v>
      </c>
      <c r="BQ2449" s="118" t="s">
        <v>6225</v>
      </c>
      <c r="BW2449" s="118" t="s">
        <v>6224</v>
      </c>
      <c r="BX2449" s="118" t="s">
        <v>1342</v>
      </c>
      <c r="BY2449" s="118" t="s">
        <v>6225</v>
      </c>
    </row>
    <row r="2450" spans="53:77" x14ac:dyDescent="0.3">
      <c r="BA2450" s="169" t="e">
        <f>VLOOKUP(D2450,#REF!, 2,FALSE)</f>
        <v>#REF!</v>
      </c>
      <c r="BO2450" s="118" t="s">
        <v>6226</v>
      </c>
      <c r="BP2450" s="118" t="s">
        <v>705</v>
      </c>
      <c r="BQ2450" s="118" t="s">
        <v>2371</v>
      </c>
      <c r="BW2450" s="118" t="s">
        <v>6226</v>
      </c>
      <c r="BX2450" s="118" t="s">
        <v>705</v>
      </c>
      <c r="BY2450" s="118" t="s">
        <v>2371</v>
      </c>
    </row>
    <row r="2451" spans="53:77" x14ac:dyDescent="0.3">
      <c r="BA2451" s="169" t="e">
        <f>VLOOKUP(D2451,#REF!, 2,FALSE)</f>
        <v>#REF!</v>
      </c>
      <c r="BO2451" s="118" t="s">
        <v>6227</v>
      </c>
      <c r="BP2451" s="118" t="s">
        <v>3197</v>
      </c>
      <c r="BQ2451" s="118" t="s">
        <v>6229</v>
      </c>
      <c r="BW2451" s="118" t="s">
        <v>6227</v>
      </c>
      <c r="BX2451" s="118" t="s">
        <v>3197</v>
      </c>
      <c r="BY2451" s="118" t="s">
        <v>6229</v>
      </c>
    </row>
    <row r="2452" spans="53:77" x14ac:dyDescent="0.3">
      <c r="BA2452" s="169" t="e">
        <f>VLOOKUP(D2452,#REF!, 2,FALSE)</f>
        <v>#REF!</v>
      </c>
      <c r="BO2452" s="118" t="s">
        <v>6230</v>
      </c>
      <c r="BP2452" s="118" t="s">
        <v>619</v>
      </c>
      <c r="BQ2452" s="118" t="s">
        <v>6232</v>
      </c>
      <c r="BW2452" s="118" t="s">
        <v>6230</v>
      </c>
      <c r="BX2452" s="118" t="s">
        <v>619</v>
      </c>
      <c r="BY2452" s="118" t="s">
        <v>6232</v>
      </c>
    </row>
    <row r="2453" spans="53:77" x14ac:dyDescent="0.3">
      <c r="BA2453" s="169" t="e">
        <f>VLOOKUP(D2453,#REF!, 2,FALSE)</f>
        <v>#REF!</v>
      </c>
      <c r="BO2453" s="118" t="s">
        <v>6234</v>
      </c>
      <c r="BP2453" s="118" t="s">
        <v>2983</v>
      </c>
      <c r="BQ2453" s="118" t="s">
        <v>2983</v>
      </c>
      <c r="BW2453" s="118" t="s">
        <v>6234</v>
      </c>
      <c r="BX2453" s="118" t="s">
        <v>2983</v>
      </c>
      <c r="BY2453" s="118" t="s">
        <v>2983</v>
      </c>
    </row>
    <row r="2454" spans="53:77" x14ac:dyDescent="0.3">
      <c r="BA2454" s="169" t="e">
        <f>VLOOKUP(D2454,#REF!, 2,FALSE)</f>
        <v>#REF!</v>
      </c>
      <c r="BO2454" s="118" t="s">
        <v>6235</v>
      </c>
      <c r="BP2454" s="118" t="s">
        <v>731</v>
      </c>
      <c r="BQ2454" s="118" t="s">
        <v>6237</v>
      </c>
      <c r="BW2454" s="118" t="s">
        <v>6235</v>
      </c>
      <c r="BX2454" s="118" t="s">
        <v>731</v>
      </c>
      <c r="BY2454" s="118" t="s">
        <v>6237</v>
      </c>
    </row>
    <row r="2455" spans="53:77" x14ac:dyDescent="0.3">
      <c r="BA2455" s="169" t="e">
        <f>VLOOKUP(D2455,#REF!, 2,FALSE)</f>
        <v>#REF!</v>
      </c>
      <c r="BO2455" s="118" t="s">
        <v>6239</v>
      </c>
      <c r="BP2455" s="118" t="s">
        <v>731</v>
      </c>
      <c r="BQ2455" s="118" t="s">
        <v>3295</v>
      </c>
      <c r="BW2455" s="118" t="s">
        <v>6239</v>
      </c>
      <c r="BX2455" s="118" t="s">
        <v>731</v>
      </c>
      <c r="BY2455" s="118" t="s">
        <v>3295</v>
      </c>
    </row>
    <row r="2456" spans="53:77" x14ac:dyDescent="0.3">
      <c r="BA2456" s="169" t="e">
        <f>VLOOKUP(D2456,#REF!, 2,FALSE)</f>
        <v>#REF!</v>
      </c>
      <c r="BO2456" s="118" t="s">
        <v>6240</v>
      </c>
      <c r="BP2456" s="118" t="s">
        <v>849</v>
      </c>
      <c r="BQ2456" s="118" t="s">
        <v>2983</v>
      </c>
      <c r="BW2456" s="118" t="s">
        <v>6240</v>
      </c>
      <c r="BX2456" s="118" t="s">
        <v>849</v>
      </c>
      <c r="BY2456" s="118" t="s">
        <v>2983</v>
      </c>
    </row>
    <row r="2457" spans="53:77" x14ac:dyDescent="0.3">
      <c r="BA2457" s="169" t="e">
        <f>VLOOKUP(D2457,#REF!, 2,FALSE)</f>
        <v>#REF!</v>
      </c>
      <c r="BO2457" s="118" t="s">
        <v>6241</v>
      </c>
      <c r="BP2457" s="118" t="s">
        <v>636</v>
      </c>
      <c r="BQ2457" s="118" t="s">
        <v>6242</v>
      </c>
      <c r="BW2457" s="118" t="s">
        <v>6241</v>
      </c>
      <c r="BX2457" s="118" t="s">
        <v>636</v>
      </c>
      <c r="BY2457" s="118" t="s">
        <v>6242</v>
      </c>
    </row>
    <row r="2458" spans="53:77" x14ac:dyDescent="0.3">
      <c r="BA2458" s="169" t="e">
        <f>VLOOKUP(D2458,#REF!, 2,FALSE)</f>
        <v>#REF!</v>
      </c>
      <c r="BO2458" s="118" t="s">
        <v>6243</v>
      </c>
      <c r="BP2458" s="118" t="s">
        <v>849</v>
      </c>
      <c r="BQ2458" s="118" t="s">
        <v>5327</v>
      </c>
      <c r="BW2458" s="118" t="s">
        <v>6243</v>
      </c>
      <c r="BX2458" s="118" t="s">
        <v>849</v>
      </c>
      <c r="BY2458" s="118" t="s">
        <v>5327</v>
      </c>
    </row>
    <row r="2459" spans="53:77" x14ac:dyDescent="0.3">
      <c r="BA2459" s="169" t="e">
        <f>VLOOKUP(D2459,#REF!, 2,FALSE)</f>
        <v>#REF!</v>
      </c>
      <c r="BO2459" s="118" t="s">
        <v>6244</v>
      </c>
      <c r="BP2459" s="118" t="s">
        <v>3243</v>
      </c>
      <c r="BQ2459" s="118" t="s">
        <v>6238</v>
      </c>
      <c r="BW2459" s="118" t="s">
        <v>6244</v>
      </c>
      <c r="BX2459" s="118" t="s">
        <v>3243</v>
      </c>
      <c r="BY2459" s="118" t="s">
        <v>6238</v>
      </c>
    </row>
    <row r="2460" spans="53:77" x14ac:dyDescent="0.3">
      <c r="BA2460" s="169" t="e">
        <f>VLOOKUP(D2460,#REF!, 2,FALSE)</f>
        <v>#REF!</v>
      </c>
      <c r="BO2460" s="118" t="s">
        <v>6245</v>
      </c>
      <c r="BP2460" s="118" t="s">
        <v>3003</v>
      </c>
      <c r="BQ2460" s="118" t="s">
        <v>770</v>
      </c>
      <c r="BW2460" s="118" t="s">
        <v>6245</v>
      </c>
      <c r="BX2460" s="118" t="s">
        <v>3003</v>
      </c>
      <c r="BY2460" s="118" t="s">
        <v>770</v>
      </c>
    </row>
    <row r="2461" spans="53:77" x14ac:dyDescent="0.3">
      <c r="BA2461" s="169" t="e">
        <f>VLOOKUP(D2461,#REF!, 2,FALSE)</f>
        <v>#REF!</v>
      </c>
      <c r="BO2461" s="118" t="s">
        <v>6246</v>
      </c>
      <c r="BP2461" s="118" t="s">
        <v>3081</v>
      </c>
      <c r="BQ2461" s="118" t="s">
        <v>2983</v>
      </c>
      <c r="BW2461" s="118" t="s">
        <v>6246</v>
      </c>
      <c r="BX2461" s="118" t="s">
        <v>3081</v>
      </c>
      <c r="BY2461" s="118" t="s">
        <v>2983</v>
      </c>
    </row>
    <row r="2462" spans="53:77" x14ac:dyDescent="0.3">
      <c r="BA2462" s="169" t="e">
        <f>VLOOKUP(D2462,#REF!, 2,FALSE)</f>
        <v>#REF!</v>
      </c>
      <c r="BO2462" s="118" t="s">
        <v>6247</v>
      </c>
      <c r="BP2462" s="118" t="s">
        <v>3085</v>
      </c>
      <c r="BQ2462" s="118" t="s">
        <v>770</v>
      </c>
      <c r="BW2462" s="118" t="s">
        <v>6247</v>
      </c>
      <c r="BX2462" s="118" t="s">
        <v>3085</v>
      </c>
      <c r="BY2462" s="118" t="s">
        <v>770</v>
      </c>
    </row>
    <row r="2463" spans="53:77" x14ac:dyDescent="0.3">
      <c r="BA2463" s="169" t="e">
        <f>VLOOKUP(D2463,#REF!, 2,FALSE)</f>
        <v>#REF!</v>
      </c>
      <c r="BO2463" s="118" t="s">
        <v>6248</v>
      </c>
      <c r="BP2463" s="118" t="s">
        <v>3081</v>
      </c>
      <c r="BQ2463" s="118" t="s">
        <v>6249</v>
      </c>
      <c r="BW2463" s="118" t="s">
        <v>6248</v>
      </c>
      <c r="BX2463" s="118" t="s">
        <v>3081</v>
      </c>
      <c r="BY2463" s="118" t="s">
        <v>6249</v>
      </c>
    </row>
    <row r="2464" spans="53:77" x14ac:dyDescent="0.3">
      <c r="BA2464" s="169" t="e">
        <f>VLOOKUP(D2464,#REF!, 2,FALSE)</f>
        <v>#REF!</v>
      </c>
      <c r="BO2464" s="118" t="s">
        <v>6250</v>
      </c>
      <c r="BP2464" s="118" t="s">
        <v>3085</v>
      </c>
      <c r="BQ2464" s="118" t="s">
        <v>2983</v>
      </c>
      <c r="BW2464" s="118" t="s">
        <v>6250</v>
      </c>
      <c r="BX2464" s="118" t="s">
        <v>3085</v>
      </c>
      <c r="BY2464" s="118" t="s">
        <v>2983</v>
      </c>
    </row>
    <row r="2465" spans="53:77" x14ac:dyDescent="0.3">
      <c r="BA2465" s="169" t="e">
        <f>VLOOKUP(D2465,#REF!, 2,FALSE)</f>
        <v>#REF!</v>
      </c>
      <c r="BO2465" s="118" t="s">
        <v>6251</v>
      </c>
      <c r="BP2465" s="118" t="s">
        <v>3085</v>
      </c>
      <c r="BQ2465" s="118" t="s">
        <v>770</v>
      </c>
      <c r="BW2465" s="118" t="s">
        <v>6251</v>
      </c>
      <c r="BX2465" s="118" t="s">
        <v>3085</v>
      </c>
      <c r="BY2465" s="118" t="s">
        <v>770</v>
      </c>
    </row>
    <row r="2466" spans="53:77" x14ac:dyDescent="0.3">
      <c r="BA2466" s="169" t="e">
        <f>VLOOKUP(D2466,#REF!, 2,FALSE)</f>
        <v>#REF!</v>
      </c>
      <c r="BO2466" s="118" t="s">
        <v>6252</v>
      </c>
      <c r="BP2466" s="118" t="s">
        <v>3085</v>
      </c>
      <c r="BQ2466" s="118" t="s">
        <v>770</v>
      </c>
      <c r="BW2466" s="118" t="s">
        <v>6252</v>
      </c>
      <c r="BX2466" s="118" t="s">
        <v>3085</v>
      </c>
      <c r="BY2466" s="118" t="s">
        <v>770</v>
      </c>
    </row>
    <row r="2467" spans="53:77" x14ac:dyDescent="0.3">
      <c r="BA2467" s="169" t="e">
        <f>VLOOKUP(D2467,#REF!, 2,FALSE)</f>
        <v>#REF!</v>
      </c>
      <c r="BO2467" s="118" t="s">
        <v>6253</v>
      </c>
      <c r="BP2467" s="118" t="s">
        <v>3085</v>
      </c>
      <c r="BQ2467" s="118" t="s">
        <v>770</v>
      </c>
      <c r="BW2467" s="118" t="s">
        <v>6253</v>
      </c>
      <c r="BX2467" s="118" t="s">
        <v>3085</v>
      </c>
      <c r="BY2467" s="118" t="s">
        <v>770</v>
      </c>
    </row>
    <row r="2468" spans="53:77" x14ac:dyDescent="0.3">
      <c r="BA2468" s="169" t="e">
        <f>VLOOKUP(D2468,#REF!, 2,FALSE)</f>
        <v>#REF!</v>
      </c>
      <c r="BO2468" s="118" t="s">
        <v>6254</v>
      </c>
      <c r="BP2468" s="118" t="s">
        <v>3243</v>
      </c>
      <c r="BQ2468" s="118" t="s">
        <v>4334</v>
      </c>
      <c r="BW2468" s="118" t="s">
        <v>6254</v>
      </c>
      <c r="BX2468" s="118" t="s">
        <v>3243</v>
      </c>
      <c r="BY2468" s="118" t="s">
        <v>4334</v>
      </c>
    </row>
    <row r="2469" spans="53:77" x14ac:dyDescent="0.3">
      <c r="BA2469" s="169" t="e">
        <f>VLOOKUP(D2469,#REF!, 2,FALSE)</f>
        <v>#REF!</v>
      </c>
      <c r="BO2469" s="118" t="s">
        <v>6255</v>
      </c>
      <c r="BP2469" s="118" t="s">
        <v>3243</v>
      </c>
      <c r="BQ2469" s="118" t="s">
        <v>1903</v>
      </c>
      <c r="BW2469" s="118" t="s">
        <v>6255</v>
      </c>
      <c r="BX2469" s="118" t="s">
        <v>3243</v>
      </c>
      <c r="BY2469" s="118" t="s">
        <v>1903</v>
      </c>
    </row>
    <row r="2470" spans="53:77" x14ac:dyDescent="0.3">
      <c r="BA2470" s="169" t="e">
        <f>VLOOKUP(D2470,#REF!, 2,FALSE)</f>
        <v>#REF!</v>
      </c>
      <c r="BO2470" s="118" t="s">
        <v>6257</v>
      </c>
      <c r="BP2470" s="118" t="s">
        <v>3243</v>
      </c>
      <c r="BQ2470" s="118" t="s">
        <v>6258</v>
      </c>
      <c r="BW2470" s="118" t="s">
        <v>6257</v>
      </c>
      <c r="BX2470" s="118" t="s">
        <v>3243</v>
      </c>
      <c r="BY2470" s="118" t="s">
        <v>6258</v>
      </c>
    </row>
    <row r="2471" spans="53:77" x14ac:dyDescent="0.3">
      <c r="BA2471" s="169" t="e">
        <f>VLOOKUP(D2471,#REF!, 2,FALSE)</f>
        <v>#REF!</v>
      </c>
      <c r="BO2471" s="118" t="s">
        <v>6259</v>
      </c>
      <c r="BP2471" s="118" t="s">
        <v>3243</v>
      </c>
      <c r="BQ2471" s="118" t="s">
        <v>2983</v>
      </c>
      <c r="BW2471" s="118" t="s">
        <v>6259</v>
      </c>
      <c r="BX2471" s="118" t="s">
        <v>3243</v>
      </c>
      <c r="BY2471" s="118" t="s">
        <v>2983</v>
      </c>
    </row>
    <row r="2472" spans="53:77" x14ac:dyDescent="0.3">
      <c r="BA2472" s="169" t="e">
        <f>VLOOKUP(D2472,#REF!, 2,FALSE)</f>
        <v>#REF!</v>
      </c>
      <c r="BO2472" s="118" t="s">
        <v>6260</v>
      </c>
      <c r="BP2472" s="118" t="s">
        <v>3085</v>
      </c>
      <c r="BQ2472" s="118" t="s">
        <v>2983</v>
      </c>
      <c r="BW2472" s="118" t="s">
        <v>6260</v>
      </c>
      <c r="BX2472" s="118" t="s">
        <v>3085</v>
      </c>
      <c r="BY2472" s="118" t="s">
        <v>2983</v>
      </c>
    </row>
    <row r="2473" spans="53:77" x14ac:dyDescent="0.3">
      <c r="BA2473" s="169" t="e">
        <f>VLOOKUP(D2473,#REF!, 2,FALSE)</f>
        <v>#REF!</v>
      </c>
      <c r="BO2473" s="118" t="s">
        <v>6262</v>
      </c>
      <c r="BP2473" s="118" t="s">
        <v>16975</v>
      </c>
      <c r="BQ2473" s="118" t="s">
        <v>6263</v>
      </c>
      <c r="BW2473" s="118" t="s">
        <v>6262</v>
      </c>
      <c r="BX2473" s="118" t="s">
        <v>16975</v>
      </c>
      <c r="BY2473" s="118" t="s">
        <v>6263</v>
      </c>
    </row>
    <row r="2474" spans="53:77" x14ac:dyDescent="0.3">
      <c r="BA2474" s="169" t="e">
        <f>VLOOKUP(D2474,#REF!, 2,FALSE)</f>
        <v>#REF!</v>
      </c>
      <c r="BO2474" s="118" t="s">
        <v>6264</v>
      </c>
      <c r="BP2474" s="118" t="s">
        <v>662</v>
      </c>
      <c r="BQ2474" s="118" t="s">
        <v>6265</v>
      </c>
      <c r="BW2474" s="118" t="s">
        <v>6264</v>
      </c>
      <c r="BX2474" s="118" t="s">
        <v>662</v>
      </c>
      <c r="BY2474" s="118" t="s">
        <v>6265</v>
      </c>
    </row>
    <row r="2475" spans="53:77" x14ac:dyDescent="0.3">
      <c r="BA2475" s="169" t="e">
        <f>VLOOKUP(D2475,#REF!, 2,FALSE)</f>
        <v>#REF!</v>
      </c>
      <c r="BO2475" s="118" t="s">
        <v>6266</v>
      </c>
      <c r="BP2475" s="118" t="s">
        <v>696</v>
      </c>
      <c r="BQ2475" s="118" t="s">
        <v>6267</v>
      </c>
      <c r="BW2475" s="118" t="s">
        <v>6266</v>
      </c>
      <c r="BX2475" s="118" t="s">
        <v>696</v>
      </c>
      <c r="BY2475" s="118" t="s">
        <v>6267</v>
      </c>
    </row>
    <row r="2476" spans="53:77" x14ac:dyDescent="0.3">
      <c r="BA2476" s="169" t="e">
        <f>VLOOKUP(D2476,#REF!, 2,FALSE)</f>
        <v>#REF!</v>
      </c>
      <c r="BO2476" s="118" t="s">
        <v>6268</v>
      </c>
      <c r="BP2476" s="118" t="s">
        <v>613</v>
      </c>
      <c r="BQ2476" s="118" t="s">
        <v>6269</v>
      </c>
      <c r="BW2476" s="118" t="s">
        <v>6268</v>
      </c>
      <c r="BX2476" s="118" t="s">
        <v>613</v>
      </c>
      <c r="BY2476" s="118" t="s">
        <v>6269</v>
      </c>
    </row>
    <row r="2477" spans="53:77" x14ac:dyDescent="0.3">
      <c r="BA2477" s="169" t="e">
        <f>VLOOKUP(D2477,#REF!, 2,FALSE)</f>
        <v>#REF!</v>
      </c>
      <c r="BO2477" s="118" t="s">
        <v>6270</v>
      </c>
      <c r="BP2477" s="118" t="s">
        <v>1342</v>
      </c>
      <c r="BQ2477" s="118" t="s">
        <v>770</v>
      </c>
      <c r="BW2477" s="118" t="s">
        <v>6270</v>
      </c>
      <c r="BX2477" s="118" t="s">
        <v>1342</v>
      </c>
      <c r="BY2477" s="118" t="s">
        <v>770</v>
      </c>
    </row>
    <row r="2478" spans="53:77" x14ac:dyDescent="0.3">
      <c r="BA2478" s="169" t="e">
        <f>VLOOKUP(D2478,#REF!, 2,FALSE)</f>
        <v>#REF!</v>
      </c>
      <c r="BO2478" s="118" t="s">
        <v>6271</v>
      </c>
      <c r="BP2478" s="118" t="s">
        <v>1342</v>
      </c>
      <c r="BQ2478" s="118" t="s">
        <v>770</v>
      </c>
      <c r="BW2478" s="118" t="s">
        <v>6271</v>
      </c>
      <c r="BX2478" s="118" t="s">
        <v>1342</v>
      </c>
      <c r="BY2478" s="118" t="s">
        <v>770</v>
      </c>
    </row>
    <row r="2479" spans="53:77" x14ac:dyDescent="0.3">
      <c r="BA2479" s="169" t="e">
        <f>VLOOKUP(D2479,#REF!, 2,FALSE)</f>
        <v>#REF!</v>
      </c>
      <c r="BO2479" s="118" t="s">
        <v>6272</v>
      </c>
      <c r="BP2479" s="118" t="s">
        <v>3081</v>
      </c>
      <c r="BQ2479" s="118" t="s">
        <v>1160</v>
      </c>
      <c r="BW2479" s="118" t="s">
        <v>6272</v>
      </c>
      <c r="BX2479" s="118" t="s">
        <v>3081</v>
      </c>
      <c r="BY2479" s="118" t="s">
        <v>1160</v>
      </c>
    </row>
    <row r="2480" spans="53:77" x14ac:dyDescent="0.3">
      <c r="BA2480" s="169" t="e">
        <f>VLOOKUP(D2480,#REF!, 2,FALSE)</f>
        <v>#REF!</v>
      </c>
      <c r="BO2480" s="118" t="s">
        <v>6273</v>
      </c>
      <c r="BP2480" s="118" t="s">
        <v>3243</v>
      </c>
      <c r="BQ2480" s="118" t="s">
        <v>3252</v>
      </c>
      <c r="BW2480" s="118" t="s">
        <v>6273</v>
      </c>
      <c r="BX2480" s="118" t="s">
        <v>3243</v>
      </c>
      <c r="BY2480" s="118" t="s">
        <v>3252</v>
      </c>
    </row>
    <row r="2481" spans="53:77" x14ac:dyDescent="0.3">
      <c r="BA2481" s="169" t="e">
        <f>VLOOKUP(D2481,#REF!, 2,FALSE)</f>
        <v>#REF!</v>
      </c>
      <c r="BO2481" s="118" t="s">
        <v>6274</v>
      </c>
      <c r="BP2481" s="118" t="s">
        <v>667</v>
      </c>
      <c r="BQ2481" s="118" t="s">
        <v>770</v>
      </c>
      <c r="BW2481" s="118" t="s">
        <v>6274</v>
      </c>
      <c r="BX2481" s="118" t="s">
        <v>667</v>
      </c>
      <c r="BY2481" s="118" t="s">
        <v>770</v>
      </c>
    </row>
    <row r="2482" spans="53:77" x14ac:dyDescent="0.3">
      <c r="BA2482" s="169" t="e">
        <f>VLOOKUP(D2482,#REF!, 2,FALSE)</f>
        <v>#REF!</v>
      </c>
      <c r="BO2482" s="118" t="s">
        <v>6275</v>
      </c>
      <c r="BP2482" s="118" t="s">
        <v>625</v>
      </c>
      <c r="BQ2482" s="118" t="s">
        <v>770</v>
      </c>
      <c r="BW2482" s="118" t="s">
        <v>6275</v>
      </c>
      <c r="BX2482" s="118" t="s">
        <v>625</v>
      </c>
      <c r="BY2482" s="118" t="s">
        <v>770</v>
      </c>
    </row>
    <row r="2483" spans="53:77" x14ac:dyDescent="0.3">
      <c r="BA2483" s="169" t="e">
        <f>VLOOKUP(D2483,#REF!, 2,FALSE)</f>
        <v>#REF!</v>
      </c>
      <c r="BO2483" s="118" t="s">
        <v>6276</v>
      </c>
      <c r="BP2483" s="118" t="s">
        <v>1342</v>
      </c>
      <c r="BQ2483" s="118" t="s">
        <v>770</v>
      </c>
      <c r="BW2483" s="118" t="s">
        <v>6276</v>
      </c>
      <c r="BX2483" s="118" t="s">
        <v>1342</v>
      </c>
      <c r="BY2483" s="118" t="s">
        <v>770</v>
      </c>
    </row>
    <row r="2484" spans="53:77" x14ac:dyDescent="0.3">
      <c r="BA2484" s="169" t="e">
        <f>VLOOKUP(D2484,#REF!, 2,FALSE)</f>
        <v>#REF!</v>
      </c>
      <c r="BO2484" s="118" t="s">
        <v>6277</v>
      </c>
      <c r="BP2484" s="118" t="s">
        <v>719</v>
      </c>
      <c r="BQ2484" s="118" t="s">
        <v>6278</v>
      </c>
      <c r="BW2484" s="118" t="s">
        <v>6277</v>
      </c>
      <c r="BX2484" s="118" t="s">
        <v>719</v>
      </c>
      <c r="BY2484" s="118" t="s">
        <v>6278</v>
      </c>
    </row>
    <row r="2485" spans="53:77" x14ac:dyDescent="0.3">
      <c r="BA2485" s="169" t="e">
        <f>VLOOKUP(D2485,#REF!, 2,FALSE)</f>
        <v>#REF!</v>
      </c>
      <c r="BO2485" s="118" t="s">
        <v>1140</v>
      </c>
      <c r="BP2485" s="118" t="s">
        <v>2979</v>
      </c>
      <c r="BQ2485" s="118" t="s">
        <v>699</v>
      </c>
      <c r="BW2485" s="118" t="s">
        <v>1140</v>
      </c>
      <c r="BX2485" s="118" t="s">
        <v>2979</v>
      </c>
      <c r="BY2485" s="118" t="s">
        <v>699</v>
      </c>
    </row>
    <row r="2486" spans="53:77" x14ac:dyDescent="0.3">
      <c r="BA2486" s="169" t="e">
        <f>VLOOKUP(D2486,#REF!, 2,FALSE)</f>
        <v>#REF!</v>
      </c>
      <c r="BO2486" s="118" t="s">
        <v>1141</v>
      </c>
      <c r="BP2486" s="118" t="s">
        <v>3197</v>
      </c>
      <c r="BQ2486" s="118" t="s">
        <v>770</v>
      </c>
      <c r="BW2486" s="118" t="s">
        <v>1141</v>
      </c>
      <c r="BX2486" s="118" t="s">
        <v>3197</v>
      </c>
      <c r="BY2486" s="118" t="s">
        <v>770</v>
      </c>
    </row>
    <row r="2487" spans="53:77" x14ac:dyDescent="0.3">
      <c r="BA2487" s="169" t="e">
        <f>VLOOKUP(D2487,#REF!, 2,FALSE)</f>
        <v>#REF!</v>
      </c>
      <c r="BO2487" s="118" t="s">
        <v>6279</v>
      </c>
      <c r="BP2487" s="118" t="s">
        <v>661</v>
      </c>
      <c r="BQ2487" s="118" t="s">
        <v>4415</v>
      </c>
      <c r="BW2487" s="118" t="s">
        <v>6279</v>
      </c>
      <c r="BX2487" s="118" t="s">
        <v>661</v>
      </c>
      <c r="BY2487" s="118" t="s">
        <v>4415</v>
      </c>
    </row>
    <row r="2488" spans="53:77" x14ac:dyDescent="0.3">
      <c r="BA2488" s="169" t="e">
        <f>VLOOKUP(D2488,#REF!, 2,FALSE)</f>
        <v>#REF!</v>
      </c>
      <c r="BO2488" s="118" t="s">
        <v>6280</v>
      </c>
      <c r="BP2488" s="118" t="s">
        <v>3003</v>
      </c>
      <c r="BQ2488" s="118" t="s">
        <v>6282</v>
      </c>
      <c r="BW2488" s="118" t="s">
        <v>6280</v>
      </c>
      <c r="BX2488" s="118" t="s">
        <v>3003</v>
      </c>
      <c r="BY2488" s="118" t="s">
        <v>6282</v>
      </c>
    </row>
    <row r="2489" spans="53:77" x14ac:dyDescent="0.3">
      <c r="BA2489" s="169" t="e">
        <f>VLOOKUP(D2489,#REF!, 2,FALSE)</f>
        <v>#REF!</v>
      </c>
      <c r="BO2489" s="118" t="s">
        <v>6284</v>
      </c>
      <c r="BP2489" s="118" t="s">
        <v>3197</v>
      </c>
      <c r="BQ2489" s="118" t="s">
        <v>6286</v>
      </c>
      <c r="BW2489" s="118" t="s">
        <v>6284</v>
      </c>
      <c r="BX2489" s="118" t="s">
        <v>3197</v>
      </c>
      <c r="BY2489" s="118" t="s">
        <v>6286</v>
      </c>
    </row>
    <row r="2490" spans="53:77" x14ac:dyDescent="0.3">
      <c r="BA2490" s="169" t="e">
        <f>VLOOKUP(D2490,#REF!, 2,FALSE)</f>
        <v>#REF!</v>
      </c>
      <c r="BO2490" s="118" t="s">
        <v>6287</v>
      </c>
      <c r="BP2490" s="118" t="s">
        <v>719</v>
      </c>
      <c r="BQ2490" s="118" t="s">
        <v>6288</v>
      </c>
      <c r="BW2490" s="118" t="s">
        <v>6287</v>
      </c>
      <c r="BX2490" s="118" t="s">
        <v>719</v>
      </c>
      <c r="BY2490" s="118" t="s">
        <v>6288</v>
      </c>
    </row>
    <row r="2491" spans="53:77" x14ac:dyDescent="0.3">
      <c r="BA2491" s="169" t="e">
        <f>VLOOKUP(D2491,#REF!, 2,FALSE)</f>
        <v>#REF!</v>
      </c>
      <c r="BO2491" s="118" t="s">
        <v>6289</v>
      </c>
      <c r="BP2491" s="118" t="s">
        <v>1070</v>
      </c>
      <c r="BQ2491" s="118" t="s">
        <v>4508</v>
      </c>
      <c r="BW2491" s="118" t="s">
        <v>6289</v>
      </c>
      <c r="BX2491" s="118" t="s">
        <v>1070</v>
      </c>
      <c r="BY2491" s="118" t="s">
        <v>4508</v>
      </c>
    </row>
    <row r="2492" spans="53:77" x14ac:dyDescent="0.3">
      <c r="BA2492" s="169" t="e">
        <f>VLOOKUP(D2492,#REF!, 2,FALSE)</f>
        <v>#REF!</v>
      </c>
      <c r="BO2492" s="118" t="s">
        <v>6291</v>
      </c>
      <c r="BP2492" s="118" t="s">
        <v>16980</v>
      </c>
      <c r="BQ2492" s="118" t="s">
        <v>770</v>
      </c>
      <c r="BW2492" s="118" t="s">
        <v>6291</v>
      </c>
      <c r="BX2492" s="118" t="s">
        <v>16980</v>
      </c>
      <c r="BY2492" s="118" t="s">
        <v>770</v>
      </c>
    </row>
    <row r="2493" spans="53:77" x14ac:dyDescent="0.3">
      <c r="BA2493" s="169" t="e">
        <f>VLOOKUP(D2493,#REF!, 2,FALSE)</f>
        <v>#REF!</v>
      </c>
      <c r="BO2493" s="118" t="s">
        <v>6292</v>
      </c>
      <c r="BP2493" s="118" t="s">
        <v>3003</v>
      </c>
      <c r="BQ2493" s="118" t="s">
        <v>770</v>
      </c>
      <c r="BW2493" s="118" t="s">
        <v>6292</v>
      </c>
      <c r="BX2493" s="118" t="s">
        <v>3003</v>
      </c>
      <c r="BY2493" s="118" t="s">
        <v>770</v>
      </c>
    </row>
    <row r="2494" spans="53:77" x14ac:dyDescent="0.3">
      <c r="BA2494" s="169" t="e">
        <f>VLOOKUP(D2494,#REF!, 2,FALSE)</f>
        <v>#REF!</v>
      </c>
      <c r="BO2494" s="118" t="s">
        <v>6295</v>
      </c>
      <c r="BP2494" s="118" t="s">
        <v>1139</v>
      </c>
      <c r="BQ2494" s="118" t="s">
        <v>6297</v>
      </c>
      <c r="BW2494" s="118" t="s">
        <v>6295</v>
      </c>
      <c r="BX2494" s="118" t="s">
        <v>1139</v>
      </c>
      <c r="BY2494" s="118" t="s">
        <v>6297</v>
      </c>
    </row>
    <row r="2495" spans="53:77" x14ac:dyDescent="0.3">
      <c r="BA2495" s="169" t="e">
        <f>VLOOKUP(D2495,#REF!, 2,FALSE)</f>
        <v>#REF!</v>
      </c>
      <c r="BO2495" s="118" t="s">
        <v>6298</v>
      </c>
      <c r="BP2495" s="118" t="s">
        <v>2979</v>
      </c>
      <c r="BQ2495" s="118" t="s">
        <v>6299</v>
      </c>
      <c r="BW2495" s="118" t="s">
        <v>6298</v>
      </c>
      <c r="BX2495" s="118" t="s">
        <v>2979</v>
      </c>
      <c r="BY2495" s="118" t="s">
        <v>6299</v>
      </c>
    </row>
    <row r="2496" spans="53:77" x14ac:dyDescent="0.3">
      <c r="BA2496" s="169" t="e">
        <f>VLOOKUP(D2496,#REF!, 2,FALSE)</f>
        <v>#REF!</v>
      </c>
      <c r="BO2496" s="118" t="s">
        <v>6300</v>
      </c>
      <c r="BP2496" s="118" t="s">
        <v>787</v>
      </c>
      <c r="BQ2496" s="118" t="s">
        <v>770</v>
      </c>
      <c r="BW2496" s="118" t="s">
        <v>6300</v>
      </c>
      <c r="BX2496" s="118" t="s">
        <v>787</v>
      </c>
      <c r="BY2496" s="118" t="s">
        <v>770</v>
      </c>
    </row>
    <row r="2497" spans="53:77" x14ac:dyDescent="0.3">
      <c r="BA2497" s="169" t="e">
        <f>VLOOKUP(D2497,#REF!, 2,FALSE)</f>
        <v>#REF!</v>
      </c>
      <c r="BO2497" s="118" t="s">
        <v>6302</v>
      </c>
      <c r="BP2497" s="118" t="s">
        <v>3197</v>
      </c>
      <c r="BQ2497" s="118" t="s">
        <v>5858</v>
      </c>
      <c r="BW2497" s="118" t="s">
        <v>6302</v>
      </c>
      <c r="BX2497" s="118" t="s">
        <v>3197</v>
      </c>
      <c r="BY2497" s="118" t="s">
        <v>5858</v>
      </c>
    </row>
    <row r="2498" spans="53:77" x14ac:dyDescent="0.3">
      <c r="BA2498" s="169" t="e">
        <f>VLOOKUP(D2498,#REF!, 2,FALSE)</f>
        <v>#REF!</v>
      </c>
      <c r="BO2498" s="118" t="s">
        <v>6303</v>
      </c>
      <c r="BP2498" s="118" t="s">
        <v>3081</v>
      </c>
      <c r="BQ2498" s="118" t="s">
        <v>2983</v>
      </c>
      <c r="BW2498" s="118" t="s">
        <v>6303</v>
      </c>
      <c r="BX2498" s="118" t="s">
        <v>3081</v>
      </c>
      <c r="BY2498" s="118" t="s">
        <v>2983</v>
      </c>
    </row>
    <row r="2499" spans="53:77" x14ac:dyDescent="0.3">
      <c r="BA2499" s="169" t="e">
        <f>VLOOKUP(D2499,#REF!, 2,FALSE)</f>
        <v>#REF!</v>
      </c>
      <c r="BO2499" s="118" t="s">
        <v>172</v>
      </c>
      <c r="BP2499" s="118" t="s">
        <v>3197</v>
      </c>
      <c r="BQ2499" s="118" t="s">
        <v>2980</v>
      </c>
      <c r="BW2499" s="118" t="s">
        <v>172</v>
      </c>
      <c r="BX2499" s="118" t="s">
        <v>3197</v>
      </c>
      <c r="BY2499" s="118" t="s">
        <v>2980</v>
      </c>
    </row>
    <row r="2500" spans="53:77" x14ac:dyDescent="0.3">
      <c r="BA2500" s="169" t="e">
        <f>VLOOKUP(D2500,#REF!, 2,FALSE)</f>
        <v>#REF!</v>
      </c>
      <c r="BO2500" s="118" t="s">
        <v>6304</v>
      </c>
      <c r="BP2500" s="118" t="s">
        <v>705</v>
      </c>
      <c r="BQ2500" s="118" t="s">
        <v>6306</v>
      </c>
      <c r="BW2500" s="118" t="s">
        <v>6304</v>
      </c>
      <c r="BX2500" s="118" t="s">
        <v>705</v>
      </c>
      <c r="BY2500" s="118" t="s">
        <v>6306</v>
      </c>
    </row>
    <row r="2501" spans="53:77" x14ac:dyDescent="0.3">
      <c r="BA2501" s="169" t="e">
        <f>VLOOKUP(D2501,#REF!, 2,FALSE)</f>
        <v>#REF!</v>
      </c>
      <c r="BO2501" s="118" t="s">
        <v>6307</v>
      </c>
      <c r="BP2501" s="118" t="s">
        <v>626</v>
      </c>
      <c r="BQ2501" s="118" t="s">
        <v>770</v>
      </c>
      <c r="BW2501" s="118" t="s">
        <v>6307</v>
      </c>
      <c r="BX2501" s="118" t="s">
        <v>626</v>
      </c>
      <c r="BY2501" s="118" t="s">
        <v>770</v>
      </c>
    </row>
    <row r="2502" spans="53:77" x14ac:dyDescent="0.3">
      <c r="BA2502" s="169" t="e">
        <f>VLOOKUP(D2502,#REF!, 2,FALSE)</f>
        <v>#REF!</v>
      </c>
      <c r="BO2502" s="118" t="s">
        <v>6308</v>
      </c>
      <c r="BP2502" s="118" t="s">
        <v>3003</v>
      </c>
      <c r="BQ2502" s="118" t="s">
        <v>1262</v>
      </c>
      <c r="BW2502" s="118" t="s">
        <v>6308</v>
      </c>
      <c r="BX2502" s="118" t="s">
        <v>3003</v>
      </c>
      <c r="BY2502" s="118" t="s">
        <v>1262</v>
      </c>
    </row>
    <row r="2503" spans="53:77" x14ac:dyDescent="0.3">
      <c r="BA2503" s="169" t="e">
        <f>VLOOKUP(D2503,#REF!, 2,FALSE)</f>
        <v>#REF!</v>
      </c>
      <c r="BO2503" s="118" t="s">
        <v>6310</v>
      </c>
      <c r="BP2503" s="118" t="s">
        <v>639</v>
      </c>
      <c r="BQ2503" s="118" t="s">
        <v>1659</v>
      </c>
      <c r="BW2503" s="118" t="s">
        <v>6310</v>
      </c>
      <c r="BX2503" s="118" t="s">
        <v>639</v>
      </c>
      <c r="BY2503" s="118" t="s">
        <v>1659</v>
      </c>
    </row>
    <row r="2504" spans="53:77" x14ac:dyDescent="0.3">
      <c r="BA2504" s="169" t="e">
        <f>VLOOKUP(D2504,#REF!, 2,FALSE)</f>
        <v>#REF!</v>
      </c>
      <c r="BO2504" s="118" t="s">
        <v>6311</v>
      </c>
      <c r="BP2504" s="118" t="s">
        <v>3197</v>
      </c>
      <c r="BQ2504" s="118" t="s">
        <v>6313</v>
      </c>
      <c r="BW2504" s="118" t="s">
        <v>6311</v>
      </c>
      <c r="BX2504" s="118" t="s">
        <v>3197</v>
      </c>
      <c r="BY2504" s="118" t="s">
        <v>6313</v>
      </c>
    </row>
    <row r="2505" spans="53:77" x14ac:dyDescent="0.3">
      <c r="BA2505" s="169" t="e">
        <f>VLOOKUP(D2505,#REF!, 2,FALSE)</f>
        <v>#REF!</v>
      </c>
      <c r="BO2505" s="118" t="s">
        <v>6314</v>
      </c>
      <c r="BP2505" s="118" t="s">
        <v>1342</v>
      </c>
      <c r="BQ2505" s="118" t="s">
        <v>3345</v>
      </c>
      <c r="BW2505" s="118" t="s">
        <v>6314</v>
      </c>
      <c r="BX2505" s="118" t="s">
        <v>1342</v>
      </c>
      <c r="BY2505" s="118" t="s">
        <v>3345</v>
      </c>
    </row>
    <row r="2506" spans="53:77" x14ac:dyDescent="0.3">
      <c r="BA2506" s="169" t="e">
        <f>VLOOKUP(D2506,#REF!, 2,FALSE)</f>
        <v>#REF!</v>
      </c>
      <c r="BO2506" s="118" t="s">
        <v>6315</v>
      </c>
      <c r="BP2506" s="118" t="s">
        <v>849</v>
      </c>
      <c r="BQ2506" s="118" t="s">
        <v>2983</v>
      </c>
      <c r="BW2506" s="118" t="s">
        <v>6315</v>
      </c>
      <c r="BX2506" s="118" t="s">
        <v>849</v>
      </c>
      <c r="BY2506" s="118" t="s">
        <v>2983</v>
      </c>
    </row>
    <row r="2507" spans="53:77" x14ac:dyDescent="0.3">
      <c r="BA2507" s="169" t="e">
        <f>VLOOKUP(D2507,#REF!, 2,FALSE)</f>
        <v>#REF!</v>
      </c>
      <c r="BO2507" s="118" t="s">
        <v>6316</v>
      </c>
      <c r="BP2507" s="118" t="s">
        <v>3000</v>
      </c>
      <c r="BQ2507" s="118" t="s">
        <v>4022</v>
      </c>
      <c r="BW2507" s="118" t="s">
        <v>6316</v>
      </c>
      <c r="BX2507" s="118" t="s">
        <v>3000</v>
      </c>
      <c r="BY2507" s="118" t="s">
        <v>4022</v>
      </c>
    </row>
    <row r="2508" spans="53:77" x14ac:dyDescent="0.3">
      <c r="BA2508" s="169" t="e">
        <f>VLOOKUP(D2508,#REF!, 2,FALSE)</f>
        <v>#REF!</v>
      </c>
      <c r="BO2508" s="118" t="s">
        <v>6317</v>
      </c>
      <c r="BP2508" s="118" t="s">
        <v>799</v>
      </c>
      <c r="BQ2508" s="118" t="s">
        <v>4057</v>
      </c>
      <c r="BW2508" s="118" t="s">
        <v>6317</v>
      </c>
      <c r="BX2508" s="118" t="s">
        <v>799</v>
      </c>
      <c r="BY2508" s="118" t="s">
        <v>4057</v>
      </c>
    </row>
    <row r="2509" spans="53:77" x14ac:dyDescent="0.3">
      <c r="BA2509" s="169" t="e">
        <f>VLOOKUP(D2509,#REF!, 2,FALSE)</f>
        <v>#REF!</v>
      </c>
      <c r="BO2509" s="118" t="s">
        <v>6319</v>
      </c>
      <c r="BP2509" s="118" t="s">
        <v>705</v>
      </c>
      <c r="BQ2509" s="118" t="s">
        <v>770</v>
      </c>
      <c r="BW2509" s="118" t="s">
        <v>6319</v>
      </c>
      <c r="BX2509" s="118" t="s">
        <v>705</v>
      </c>
      <c r="BY2509" s="118" t="s">
        <v>770</v>
      </c>
    </row>
    <row r="2510" spans="53:77" x14ac:dyDescent="0.3">
      <c r="BA2510" s="169" t="e">
        <f>VLOOKUP(D2510,#REF!, 2,FALSE)</f>
        <v>#REF!</v>
      </c>
      <c r="BO2510" s="118" t="s">
        <v>6320</v>
      </c>
      <c r="BP2510" s="118" t="s">
        <v>3095</v>
      </c>
      <c r="BQ2510" s="118" t="s">
        <v>6321</v>
      </c>
      <c r="BW2510" s="118" t="s">
        <v>6320</v>
      </c>
      <c r="BX2510" s="118" t="s">
        <v>3095</v>
      </c>
      <c r="BY2510" s="118" t="s">
        <v>6321</v>
      </c>
    </row>
    <row r="2511" spans="53:77" x14ac:dyDescent="0.3">
      <c r="BA2511" s="169" t="e">
        <f>VLOOKUP(D2511,#REF!, 2,FALSE)</f>
        <v>#REF!</v>
      </c>
      <c r="BO2511" s="118" t="s">
        <v>6322</v>
      </c>
      <c r="BP2511" s="118" t="s">
        <v>16978</v>
      </c>
      <c r="BQ2511" s="118" t="s">
        <v>6324</v>
      </c>
      <c r="BW2511" s="118" t="s">
        <v>6322</v>
      </c>
      <c r="BX2511" s="118" t="s">
        <v>16978</v>
      </c>
      <c r="BY2511" s="118" t="s">
        <v>6324</v>
      </c>
    </row>
    <row r="2512" spans="53:77" x14ac:dyDescent="0.3">
      <c r="BA2512" s="169" t="e">
        <f>VLOOKUP(D2512,#REF!, 2,FALSE)</f>
        <v>#REF!</v>
      </c>
      <c r="BO2512" s="118" t="s">
        <v>6325</v>
      </c>
      <c r="BP2512" s="118" t="s">
        <v>3026</v>
      </c>
      <c r="BQ2512" s="118" t="s">
        <v>6326</v>
      </c>
      <c r="BW2512" s="118" t="s">
        <v>6325</v>
      </c>
      <c r="BX2512" s="118" t="s">
        <v>3026</v>
      </c>
      <c r="BY2512" s="118" t="s">
        <v>6326</v>
      </c>
    </row>
    <row r="2513" spans="53:77" x14ac:dyDescent="0.3">
      <c r="BA2513" s="169" t="e">
        <f>VLOOKUP(D2513,#REF!, 2,FALSE)</f>
        <v>#REF!</v>
      </c>
      <c r="BO2513" s="118" t="s">
        <v>1145</v>
      </c>
      <c r="BP2513" s="118" t="s">
        <v>3197</v>
      </c>
      <c r="BQ2513" s="118" t="s">
        <v>4390</v>
      </c>
      <c r="BW2513" s="118" t="s">
        <v>1145</v>
      </c>
      <c r="BX2513" s="118" t="s">
        <v>3197</v>
      </c>
      <c r="BY2513" s="118" t="s">
        <v>4390</v>
      </c>
    </row>
    <row r="2514" spans="53:77" x14ac:dyDescent="0.3">
      <c r="BA2514" s="169" t="e">
        <f>VLOOKUP(D2514,#REF!, 2,FALSE)</f>
        <v>#REF!</v>
      </c>
      <c r="BO2514" s="118" t="s">
        <v>6327</v>
      </c>
      <c r="BP2514" s="118" t="s">
        <v>3095</v>
      </c>
      <c r="BQ2514" s="118" t="s">
        <v>1157</v>
      </c>
      <c r="BW2514" s="118" t="s">
        <v>6327</v>
      </c>
      <c r="BX2514" s="118" t="s">
        <v>3095</v>
      </c>
      <c r="BY2514" s="118" t="s">
        <v>1157</v>
      </c>
    </row>
    <row r="2515" spans="53:77" x14ac:dyDescent="0.3">
      <c r="BA2515" s="169" t="e">
        <f>VLOOKUP(D2515,#REF!, 2,FALSE)</f>
        <v>#REF!</v>
      </c>
      <c r="BO2515" s="118" t="s">
        <v>6328</v>
      </c>
      <c r="BP2515" s="118" t="s">
        <v>1342</v>
      </c>
      <c r="BQ2515" s="118" t="s">
        <v>3452</v>
      </c>
      <c r="BW2515" s="118" t="s">
        <v>6328</v>
      </c>
      <c r="BX2515" s="118" t="s">
        <v>1342</v>
      </c>
      <c r="BY2515" s="118" t="s">
        <v>3452</v>
      </c>
    </row>
    <row r="2516" spans="53:77" x14ac:dyDescent="0.3">
      <c r="BA2516" s="169" t="e">
        <f>VLOOKUP(D2516,#REF!, 2,FALSE)</f>
        <v>#REF!</v>
      </c>
      <c r="BO2516" s="118" t="s">
        <v>6329</v>
      </c>
      <c r="BP2516" s="118" t="s">
        <v>16983</v>
      </c>
      <c r="BQ2516" s="118" t="s">
        <v>6330</v>
      </c>
      <c r="BW2516" s="118" t="s">
        <v>6329</v>
      </c>
      <c r="BX2516" s="118" t="s">
        <v>16983</v>
      </c>
      <c r="BY2516" s="118" t="s">
        <v>6330</v>
      </c>
    </row>
    <row r="2517" spans="53:77" x14ac:dyDescent="0.3">
      <c r="BA2517" s="169" t="e">
        <f>VLOOKUP(D2517,#REF!, 2,FALSE)</f>
        <v>#REF!</v>
      </c>
      <c r="BO2517" s="118" t="s">
        <v>6331</v>
      </c>
      <c r="BP2517" s="118" t="s">
        <v>3197</v>
      </c>
      <c r="BQ2517" s="118" t="s">
        <v>6332</v>
      </c>
      <c r="BW2517" s="118" t="s">
        <v>6331</v>
      </c>
      <c r="BX2517" s="118" t="s">
        <v>3197</v>
      </c>
      <c r="BY2517" s="118" t="s">
        <v>6332</v>
      </c>
    </row>
    <row r="2518" spans="53:77" x14ac:dyDescent="0.3">
      <c r="BA2518" s="169" t="e">
        <f>VLOOKUP(D2518,#REF!, 2,FALSE)</f>
        <v>#REF!</v>
      </c>
      <c r="BO2518" s="118" t="s">
        <v>6333</v>
      </c>
      <c r="BP2518" s="118" t="s">
        <v>3197</v>
      </c>
      <c r="BQ2518" s="118" t="s">
        <v>6334</v>
      </c>
      <c r="BW2518" s="118" t="s">
        <v>6333</v>
      </c>
      <c r="BX2518" s="118" t="s">
        <v>3197</v>
      </c>
      <c r="BY2518" s="118" t="s">
        <v>6334</v>
      </c>
    </row>
    <row r="2519" spans="53:77" x14ac:dyDescent="0.3">
      <c r="BA2519" s="169" t="e">
        <f>VLOOKUP(D2519,#REF!, 2,FALSE)</f>
        <v>#REF!</v>
      </c>
      <c r="BO2519" s="118" t="s">
        <v>6335</v>
      </c>
      <c r="BP2519" s="118" t="s">
        <v>2983</v>
      </c>
      <c r="BQ2519" s="118" t="s">
        <v>2983</v>
      </c>
      <c r="BW2519" s="118" t="s">
        <v>6335</v>
      </c>
      <c r="BX2519" s="118" t="s">
        <v>2983</v>
      </c>
      <c r="BY2519" s="118" t="s">
        <v>2983</v>
      </c>
    </row>
    <row r="2520" spans="53:77" x14ac:dyDescent="0.3">
      <c r="BA2520" s="169" t="e">
        <f>VLOOKUP(D2520,#REF!, 2,FALSE)</f>
        <v>#REF!</v>
      </c>
      <c r="BO2520" s="118" t="s">
        <v>6336</v>
      </c>
      <c r="BP2520" s="118" t="s">
        <v>1269</v>
      </c>
      <c r="BQ2520" s="118" t="s">
        <v>2983</v>
      </c>
      <c r="BW2520" s="118" t="s">
        <v>6336</v>
      </c>
      <c r="BX2520" s="118" t="s">
        <v>1269</v>
      </c>
      <c r="BY2520" s="118" t="s">
        <v>2983</v>
      </c>
    </row>
    <row r="2521" spans="53:77" x14ac:dyDescent="0.3">
      <c r="BA2521" s="169" t="e">
        <f>VLOOKUP(D2521,#REF!, 2,FALSE)</f>
        <v>#REF!</v>
      </c>
      <c r="BO2521" s="118" t="s">
        <v>6337</v>
      </c>
      <c r="BP2521" s="118" t="s">
        <v>1139</v>
      </c>
      <c r="BQ2521" s="118" t="s">
        <v>6338</v>
      </c>
      <c r="BW2521" s="118" t="s">
        <v>6337</v>
      </c>
      <c r="BX2521" s="118" t="s">
        <v>1139</v>
      </c>
      <c r="BY2521" s="118" t="s">
        <v>6338</v>
      </c>
    </row>
    <row r="2522" spans="53:77" x14ac:dyDescent="0.3">
      <c r="BA2522" s="169" t="e">
        <f>VLOOKUP(D2522,#REF!, 2,FALSE)</f>
        <v>#REF!</v>
      </c>
      <c r="BO2522" s="118" t="s">
        <v>6339</v>
      </c>
      <c r="BP2522" s="118" t="s">
        <v>923</v>
      </c>
      <c r="BQ2522" s="118" t="s">
        <v>6340</v>
      </c>
      <c r="BW2522" s="118" t="s">
        <v>6339</v>
      </c>
      <c r="BX2522" s="118" t="s">
        <v>923</v>
      </c>
      <c r="BY2522" s="118" t="s">
        <v>6340</v>
      </c>
    </row>
    <row r="2523" spans="53:77" x14ac:dyDescent="0.3">
      <c r="BA2523" s="169" t="e">
        <f>VLOOKUP(D2523,#REF!, 2,FALSE)</f>
        <v>#REF!</v>
      </c>
      <c r="BO2523" s="118" t="s">
        <v>6341</v>
      </c>
      <c r="BP2523" s="118" t="s">
        <v>636</v>
      </c>
      <c r="BQ2523" s="118" t="s">
        <v>4955</v>
      </c>
      <c r="BW2523" s="118" t="s">
        <v>6341</v>
      </c>
      <c r="BX2523" s="118" t="s">
        <v>636</v>
      </c>
      <c r="BY2523" s="118" t="s">
        <v>4955</v>
      </c>
    </row>
    <row r="2524" spans="53:77" x14ac:dyDescent="0.3">
      <c r="BA2524" s="169" t="e">
        <f>VLOOKUP(D2524,#REF!, 2,FALSE)</f>
        <v>#REF!</v>
      </c>
      <c r="BO2524" s="118" t="s">
        <v>138</v>
      </c>
      <c r="BP2524" s="118" t="s">
        <v>803</v>
      </c>
      <c r="BQ2524" s="118" t="s">
        <v>6342</v>
      </c>
      <c r="BW2524" s="118" t="s">
        <v>138</v>
      </c>
      <c r="BX2524" s="118" t="s">
        <v>803</v>
      </c>
      <c r="BY2524" s="118" t="s">
        <v>6342</v>
      </c>
    </row>
    <row r="2525" spans="53:77" x14ac:dyDescent="0.3">
      <c r="BA2525" s="169" t="e">
        <f>VLOOKUP(D2525,#REF!, 2,FALSE)</f>
        <v>#REF!</v>
      </c>
      <c r="BO2525" s="118" t="s">
        <v>6343</v>
      </c>
      <c r="BP2525" s="118" t="s">
        <v>631</v>
      </c>
      <c r="BQ2525" s="118" t="s">
        <v>6344</v>
      </c>
      <c r="BW2525" s="118" t="s">
        <v>6343</v>
      </c>
      <c r="BX2525" s="118" t="s">
        <v>631</v>
      </c>
      <c r="BY2525" s="118" t="s">
        <v>6344</v>
      </c>
    </row>
    <row r="2526" spans="53:77" x14ac:dyDescent="0.3">
      <c r="BA2526" s="169" t="e">
        <f>VLOOKUP(D2526,#REF!, 2,FALSE)</f>
        <v>#REF!</v>
      </c>
      <c r="BO2526" s="118" t="s">
        <v>1146</v>
      </c>
      <c r="BP2526" s="118" t="s">
        <v>639</v>
      </c>
      <c r="BQ2526" s="118" t="s">
        <v>3146</v>
      </c>
      <c r="BW2526" s="118" t="s">
        <v>1146</v>
      </c>
      <c r="BX2526" s="118" t="s">
        <v>639</v>
      </c>
      <c r="BY2526" s="118" t="s">
        <v>3146</v>
      </c>
    </row>
    <row r="2527" spans="53:77" x14ac:dyDescent="0.3">
      <c r="BA2527" s="169" t="e">
        <f>VLOOKUP(D2527,#REF!, 2,FALSE)</f>
        <v>#REF!</v>
      </c>
      <c r="BO2527" s="118" t="s">
        <v>6345</v>
      </c>
      <c r="BP2527" s="118" t="s">
        <v>3003</v>
      </c>
      <c r="BQ2527" s="118" t="s">
        <v>842</v>
      </c>
      <c r="BW2527" s="118" t="s">
        <v>6345</v>
      </c>
      <c r="BX2527" s="118" t="s">
        <v>3003</v>
      </c>
      <c r="BY2527" s="118" t="s">
        <v>842</v>
      </c>
    </row>
    <row r="2528" spans="53:77" x14ac:dyDescent="0.3">
      <c r="BA2528" s="169" t="e">
        <f>VLOOKUP(D2528,#REF!, 2,FALSE)</f>
        <v>#REF!</v>
      </c>
      <c r="BO2528" s="118" t="s">
        <v>6346</v>
      </c>
      <c r="BP2528" s="118" t="s">
        <v>639</v>
      </c>
      <c r="BQ2528" s="118" t="s">
        <v>2356</v>
      </c>
      <c r="BW2528" s="118" t="s">
        <v>6346</v>
      </c>
      <c r="BX2528" s="118" t="s">
        <v>639</v>
      </c>
      <c r="BY2528" s="118" t="s">
        <v>2356</v>
      </c>
    </row>
    <row r="2529" spans="53:77" x14ac:dyDescent="0.3">
      <c r="BA2529" s="169" t="e">
        <f>VLOOKUP(D2529,#REF!, 2,FALSE)</f>
        <v>#REF!</v>
      </c>
      <c r="BO2529" s="118" t="s">
        <v>1147</v>
      </c>
      <c r="BP2529" s="118" t="s">
        <v>636</v>
      </c>
      <c r="BQ2529" s="118" t="s">
        <v>6347</v>
      </c>
      <c r="BW2529" s="118" t="s">
        <v>1147</v>
      </c>
      <c r="BX2529" s="118" t="s">
        <v>636</v>
      </c>
      <c r="BY2529" s="118" t="s">
        <v>6347</v>
      </c>
    </row>
    <row r="2530" spans="53:77" x14ac:dyDescent="0.3">
      <c r="BA2530" s="169" t="e">
        <f>VLOOKUP(D2530,#REF!, 2,FALSE)</f>
        <v>#REF!</v>
      </c>
      <c r="BO2530" s="118" t="s">
        <v>1148</v>
      </c>
      <c r="BP2530" s="118" t="s">
        <v>3043</v>
      </c>
      <c r="BQ2530" s="118" t="s">
        <v>6348</v>
      </c>
      <c r="BW2530" s="118" t="s">
        <v>1148</v>
      </c>
      <c r="BX2530" s="118" t="s">
        <v>3043</v>
      </c>
      <c r="BY2530" s="118" t="s">
        <v>6348</v>
      </c>
    </row>
    <row r="2531" spans="53:77" x14ac:dyDescent="0.3">
      <c r="BA2531" s="169" t="e">
        <f>VLOOKUP(D2531,#REF!, 2,FALSE)</f>
        <v>#REF!</v>
      </c>
      <c r="BO2531" s="118" t="s">
        <v>6349</v>
      </c>
      <c r="BP2531" s="118" t="s">
        <v>637</v>
      </c>
      <c r="BQ2531" s="118" t="s">
        <v>6350</v>
      </c>
      <c r="BW2531" s="118" t="s">
        <v>6349</v>
      </c>
      <c r="BX2531" s="118" t="s">
        <v>637</v>
      </c>
      <c r="BY2531" s="118" t="s">
        <v>6350</v>
      </c>
    </row>
    <row r="2532" spans="53:77" x14ac:dyDescent="0.3">
      <c r="BA2532" s="169" t="e">
        <f>VLOOKUP(D2532,#REF!, 2,FALSE)</f>
        <v>#REF!</v>
      </c>
      <c r="BO2532" s="118" t="s">
        <v>6351</v>
      </c>
      <c r="BP2532" s="118" t="s">
        <v>16984</v>
      </c>
      <c r="BQ2532" s="118" t="s">
        <v>6352</v>
      </c>
      <c r="BW2532" s="118" t="s">
        <v>6351</v>
      </c>
      <c r="BX2532" s="118" t="s">
        <v>16984</v>
      </c>
      <c r="BY2532" s="118" t="s">
        <v>6352</v>
      </c>
    </row>
    <row r="2533" spans="53:77" x14ac:dyDescent="0.3">
      <c r="BA2533" s="169" t="e">
        <f>VLOOKUP(D2533,#REF!, 2,FALSE)</f>
        <v>#REF!</v>
      </c>
      <c r="BO2533" s="118" t="s">
        <v>6353</v>
      </c>
      <c r="BP2533" s="118" t="s">
        <v>3197</v>
      </c>
      <c r="BQ2533" s="118" t="s">
        <v>6354</v>
      </c>
      <c r="BW2533" s="118" t="s">
        <v>6353</v>
      </c>
      <c r="BX2533" s="118" t="s">
        <v>3197</v>
      </c>
      <c r="BY2533" s="118" t="s">
        <v>6354</v>
      </c>
    </row>
    <row r="2534" spans="53:77" x14ac:dyDescent="0.3">
      <c r="BA2534" s="169" t="e">
        <f>VLOOKUP(D2534,#REF!, 2,FALSE)</f>
        <v>#REF!</v>
      </c>
      <c r="BO2534" s="118" t="s">
        <v>6355</v>
      </c>
      <c r="BP2534" s="118" t="s">
        <v>862</v>
      </c>
      <c r="BQ2534" s="118" t="s">
        <v>2869</v>
      </c>
      <c r="BW2534" s="118" t="s">
        <v>6355</v>
      </c>
      <c r="BX2534" s="118" t="s">
        <v>862</v>
      </c>
      <c r="BY2534" s="118" t="s">
        <v>2869</v>
      </c>
    </row>
    <row r="2535" spans="53:77" x14ac:dyDescent="0.3">
      <c r="BA2535" s="169" t="e">
        <f>VLOOKUP(D2535,#REF!, 2,FALSE)</f>
        <v>#REF!</v>
      </c>
      <c r="BO2535" s="118" t="s">
        <v>6356</v>
      </c>
      <c r="BP2535" s="118" t="s">
        <v>628</v>
      </c>
      <c r="BQ2535" s="118" t="s">
        <v>6357</v>
      </c>
      <c r="BW2535" s="118" t="s">
        <v>6356</v>
      </c>
      <c r="BX2535" s="118" t="s">
        <v>628</v>
      </c>
      <c r="BY2535" s="118" t="s">
        <v>6357</v>
      </c>
    </row>
    <row r="2536" spans="53:77" x14ac:dyDescent="0.3">
      <c r="BA2536" s="169" t="e">
        <f>VLOOKUP(D2536,#REF!, 2,FALSE)</f>
        <v>#REF!</v>
      </c>
      <c r="BO2536" s="118" t="s">
        <v>1149</v>
      </c>
      <c r="BP2536" s="118" t="s">
        <v>3043</v>
      </c>
      <c r="BQ2536" s="118" t="s">
        <v>6358</v>
      </c>
      <c r="BW2536" s="118" t="s">
        <v>1149</v>
      </c>
      <c r="BX2536" s="118" t="s">
        <v>3043</v>
      </c>
      <c r="BY2536" s="118" t="s">
        <v>6358</v>
      </c>
    </row>
    <row r="2537" spans="53:77" x14ac:dyDescent="0.3">
      <c r="BA2537" s="169" t="e">
        <f>VLOOKUP(D2537,#REF!, 2,FALSE)</f>
        <v>#REF!</v>
      </c>
      <c r="BO2537" s="118" t="s">
        <v>6359</v>
      </c>
      <c r="BP2537" s="118" t="s">
        <v>1342</v>
      </c>
      <c r="BQ2537" s="118" t="s">
        <v>6362</v>
      </c>
      <c r="BW2537" s="118" t="s">
        <v>6359</v>
      </c>
      <c r="BX2537" s="118" t="s">
        <v>1342</v>
      </c>
      <c r="BY2537" s="118" t="s">
        <v>6362</v>
      </c>
    </row>
    <row r="2538" spans="53:77" x14ac:dyDescent="0.3">
      <c r="BA2538" s="169" t="e">
        <f>VLOOKUP(D2538,#REF!, 2,FALSE)</f>
        <v>#REF!</v>
      </c>
      <c r="BO2538" s="118" t="s">
        <v>1150</v>
      </c>
      <c r="BP2538" s="118" t="s">
        <v>3043</v>
      </c>
      <c r="BQ2538" s="118" t="s">
        <v>6364</v>
      </c>
      <c r="BW2538" s="118" t="s">
        <v>1150</v>
      </c>
      <c r="BX2538" s="118" t="s">
        <v>3043</v>
      </c>
      <c r="BY2538" s="118" t="s">
        <v>6364</v>
      </c>
    </row>
    <row r="2539" spans="53:77" x14ac:dyDescent="0.3">
      <c r="BA2539" s="169" t="e">
        <f>VLOOKUP(D2539,#REF!, 2,FALSE)</f>
        <v>#REF!</v>
      </c>
      <c r="BO2539" s="118" t="s">
        <v>6366</v>
      </c>
      <c r="BP2539" s="118" t="s">
        <v>617</v>
      </c>
      <c r="BQ2539" s="118" t="s">
        <v>6367</v>
      </c>
      <c r="BW2539" s="118" t="s">
        <v>6366</v>
      </c>
      <c r="BX2539" s="118" t="s">
        <v>617</v>
      </c>
      <c r="BY2539" s="118" t="s">
        <v>6367</v>
      </c>
    </row>
    <row r="2540" spans="53:77" x14ac:dyDescent="0.3">
      <c r="BA2540" s="169" t="e">
        <f>VLOOKUP(D2540,#REF!, 2,FALSE)</f>
        <v>#REF!</v>
      </c>
      <c r="BO2540" s="118" t="s">
        <v>6368</v>
      </c>
      <c r="BP2540" s="118" t="s">
        <v>841</v>
      </c>
      <c r="BQ2540" s="118" t="s">
        <v>3473</v>
      </c>
      <c r="BW2540" s="118" t="s">
        <v>6368</v>
      </c>
      <c r="BX2540" s="118" t="s">
        <v>841</v>
      </c>
      <c r="BY2540" s="118" t="s">
        <v>3473</v>
      </c>
    </row>
    <row r="2541" spans="53:77" x14ac:dyDescent="0.3">
      <c r="BA2541" s="169" t="e">
        <f>VLOOKUP(D2541,#REF!, 2,FALSE)</f>
        <v>#REF!</v>
      </c>
      <c r="BO2541" s="118" t="s">
        <v>6370</v>
      </c>
      <c r="BP2541" s="118" t="s">
        <v>2979</v>
      </c>
      <c r="BQ2541" s="118" t="s">
        <v>3355</v>
      </c>
      <c r="BW2541" s="118" t="s">
        <v>6370</v>
      </c>
      <c r="BX2541" s="118" t="s">
        <v>2979</v>
      </c>
      <c r="BY2541" s="118" t="s">
        <v>3355</v>
      </c>
    </row>
    <row r="2542" spans="53:77" x14ac:dyDescent="0.3">
      <c r="BA2542" s="169" t="e">
        <f>VLOOKUP(D2542,#REF!, 2,FALSE)</f>
        <v>#REF!</v>
      </c>
      <c r="BO2542" s="118" t="s">
        <v>6371</v>
      </c>
      <c r="BP2542" s="118" t="s">
        <v>2979</v>
      </c>
      <c r="BQ2542" s="118" t="s">
        <v>1469</v>
      </c>
      <c r="BW2542" s="118" t="s">
        <v>6371</v>
      </c>
      <c r="BX2542" s="118" t="s">
        <v>2979</v>
      </c>
      <c r="BY2542" s="118" t="s">
        <v>1469</v>
      </c>
    </row>
    <row r="2543" spans="53:77" x14ac:dyDescent="0.3">
      <c r="BA2543" s="169" t="e">
        <f>VLOOKUP(D2543,#REF!, 2,FALSE)</f>
        <v>#REF!</v>
      </c>
      <c r="BO2543" s="118" t="s">
        <v>1151</v>
      </c>
      <c r="BP2543" s="118" t="s">
        <v>849</v>
      </c>
      <c r="BQ2543" s="118" t="s">
        <v>1285</v>
      </c>
      <c r="BW2543" s="118" t="s">
        <v>1151</v>
      </c>
      <c r="BX2543" s="118" t="s">
        <v>849</v>
      </c>
      <c r="BY2543" s="118" t="s">
        <v>1285</v>
      </c>
    </row>
    <row r="2544" spans="53:77" x14ac:dyDescent="0.3">
      <c r="BA2544" s="169" t="e">
        <f>VLOOKUP(D2544,#REF!, 2,FALSE)</f>
        <v>#REF!</v>
      </c>
      <c r="BO2544" s="118" t="s">
        <v>1152</v>
      </c>
      <c r="BP2544" s="118" t="s">
        <v>3197</v>
      </c>
      <c r="BQ2544" s="118" t="s">
        <v>6372</v>
      </c>
      <c r="BW2544" s="118" t="s">
        <v>1152</v>
      </c>
      <c r="BX2544" s="118" t="s">
        <v>3197</v>
      </c>
      <c r="BY2544" s="118" t="s">
        <v>6372</v>
      </c>
    </row>
    <row r="2545" spans="53:77" x14ac:dyDescent="0.3">
      <c r="BA2545" s="169" t="e">
        <f>VLOOKUP(D2545,#REF!, 2,FALSE)</f>
        <v>#REF!</v>
      </c>
      <c r="BO2545" s="118" t="s">
        <v>137</v>
      </c>
      <c r="BP2545" s="118" t="s">
        <v>1342</v>
      </c>
      <c r="BQ2545" s="118" t="s">
        <v>1343</v>
      </c>
      <c r="BW2545" s="118" t="s">
        <v>137</v>
      </c>
      <c r="BX2545" s="118" t="s">
        <v>1342</v>
      </c>
      <c r="BY2545" s="118" t="s">
        <v>1343</v>
      </c>
    </row>
    <row r="2546" spans="53:77" x14ac:dyDescent="0.3">
      <c r="BA2546" s="169" t="e">
        <f>VLOOKUP(D2546,#REF!, 2,FALSE)</f>
        <v>#REF!</v>
      </c>
      <c r="BO2546" s="118" t="s">
        <v>6375</v>
      </c>
      <c r="BP2546" s="118" t="s">
        <v>2979</v>
      </c>
      <c r="BQ2546" s="118" t="s">
        <v>6376</v>
      </c>
      <c r="BW2546" s="118" t="s">
        <v>6375</v>
      </c>
      <c r="BX2546" s="118" t="s">
        <v>2979</v>
      </c>
      <c r="BY2546" s="118" t="s">
        <v>6376</v>
      </c>
    </row>
    <row r="2547" spans="53:77" x14ac:dyDescent="0.3">
      <c r="BA2547" s="169" t="e">
        <f>VLOOKUP(D2547,#REF!, 2,FALSE)</f>
        <v>#REF!</v>
      </c>
      <c r="BO2547" s="118" t="s">
        <v>6377</v>
      </c>
      <c r="BP2547" s="118" t="s">
        <v>1342</v>
      </c>
      <c r="BQ2547" s="118" t="s">
        <v>6378</v>
      </c>
      <c r="BW2547" s="118" t="s">
        <v>6377</v>
      </c>
      <c r="BX2547" s="118" t="s">
        <v>1342</v>
      </c>
      <c r="BY2547" s="118" t="s">
        <v>6378</v>
      </c>
    </row>
    <row r="2548" spans="53:77" x14ac:dyDescent="0.3">
      <c r="BA2548" s="169" t="e">
        <f>VLOOKUP(D2548,#REF!, 2,FALSE)</f>
        <v>#REF!</v>
      </c>
      <c r="BO2548" s="118" t="s">
        <v>6379</v>
      </c>
      <c r="BP2548" s="118" t="s">
        <v>1342</v>
      </c>
      <c r="BQ2548" s="118" t="s">
        <v>6380</v>
      </c>
      <c r="BW2548" s="118" t="s">
        <v>6379</v>
      </c>
      <c r="BX2548" s="118" t="s">
        <v>1342</v>
      </c>
      <c r="BY2548" s="118" t="s">
        <v>6380</v>
      </c>
    </row>
    <row r="2549" spans="53:77" x14ac:dyDescent="0.3">
      <c r="BA2549" s="169" t="e">
        <f>VLOOKUP(D2549,#REF!, 2,FALSE)</f>
        <v>#REF!</v>
      </c>
      <c r="BO2549" s="118" t="s">
        <v>6381</v>
      </c>
      <c r="BP2549" s="118" t="s">
        <v>3043</v>
      </c>
      <c r="BQ2549" s="118" t="s">
        <v>6382</v>
      </c>
      <c r="BW2549" s="118" t="s">
        <v>6381</v>
      </c>
      <c r="BX2549" s="118" t="s">
        <v>3043</v>
      </c>
      <c r="BY2549" s="118" t="s">
        <v>6382</v>
      </c>
    </row>
    <row r="2550" spans="53:77" x14ac:dyDescent="0.3">
      <c r="BA2550" s="169" t="e">
        <f>VLOOKUP(D2550,#REF!, 2,FALSE)</f>
        <v>#REF!</v>
      </c>
      <c r="BO2550" s="118" t="s">
        <v>6383</v>
      </c>
      <c r="BP2550" s="118" t="s">
        <v>1269</v>
      </c>
      <c r="BQ2550" s="118" t="s">
        <v>6384</v>
      </c>
      <c r="BW2550" s="118" t="s">
        <v>6383</v>
      </c>
      <c r="BX2550" s="118" t="s">
        <v>1269</v>
      </c>
      <c r="BY2550" s="118" t="s">
        <v>6384</v>
      </c>
    </row>
    <row r="2551" spans="53:77" x14ac:dyDescent="0.3">
      <c r="BA2551" s="169" t="e">
        <f>VLOOKUP(D2551,#REF!, 2,FALSE)</f>
        <v>#REF!</v>
      </c>
      <c r="BO2551" s="118" t="s">
        <v>6385</v>
      </c>
      <c r="BP2551" s="118" t="s">
        <v>2979</v>
      </c>
      <c r="BQ2551" s="118" t="s">
        <v>4734</v>
      </c>
      <c r="BW2551" s="118" t="s">
        <v>6385</v>
      </c>
      <c r="BX2551" s="118" t="s">
        <v>2979</v>
      </c>
      <c r="BY2551" s="118" t="s">
        <v>4734</v>
      </c>
    </row>
    <row r="2552" spans="53:77" x14ac:dyDescent="0.3">
      <c r="BA2552" s="169" t="e">
        <f>VLOOKUP(D2552,#REF!, 2,FALSE)</f>
        <v>#REF!</v>
      </c>
      <c r="BO2552" s="118" t="s">
        <v>6388</v>
      </c>
      <c r="BP2552" s="118" t="s">
        <v>1070</v>
      </c>
      <c r="BQ2552" s="118" t="s">
        <v>3165</v>
      </c>
      <c r="BW2552" s="118" t="s">
        <v>6388</v>
      </c>
      <c r="BX2552" s="118" t="s">
        <v>1070</v>
      </c>
      <c r="BY2552" s="118" t="s">
        <v>3165</v>
      </c>
    </row>
    <row r="2553" spans="53:77" x14ac:dyDescent="0.3">
      <c r="BA2553" s="169" t="e">
        <f>VLOOKUP(D2553,#REF!, 2,FALSE)</f>
        <v>#REF!</v>
      </c>
      <c r="BO2553" s="118" t="s">
        <v>1153</v>
      </c>
      <c r="BP2553" s="118" t="s">
        <v>3197</v>
      </c>
      <c r="BQ2553" s="118" t="s">
        <v>1164</v>
      </c>
      <c r="BW2553" s="118" t="s">
        <v>1153</v>
      </c>
      <c r="BX2553" s="118" t="s">
        <v>3197</v>
      </c>
      <c r="BY2553" s="118" t="s">
        <v>1164</v>
      </c>
    </row>
    <row r="2554" spans="53:77" x14ac:dyDescent="0.3">
      <c r="BA2554" s="169" t="e">
        <f>VLOOKUP(D2554,#REF!, 2,FALSE)</f>
        <v>#REF!</v>
      </c>
      <c r="BO2554" s="118" t="s">
        <v>6389</v>
      </c>
      <c r="BP2554" s="118" t="s">
        <v>719</v>
      </c>
      <c r="BQ2554" s="118" t="s">
        <v>6390</v>
      </c>
      <c r="BW2554" s="118" t="s">
        <v>6389</v>
      </c>
      <c r="BX2554" s="118" t="s">
        <v>719</v>
      </c>
      <c r="BY2554" s="118" t="s">
        <v>6390</v>
      </c>
    </row>
    <row r="2555" spans="53:77" x14ac:dyDescent="0.3">
      <c r="BA2555" s="169" t="e">
        <f>VLOOKUP(D2555,#REF!, 2,FALSE)</f>
        <v>#REF!</v>
      </c>
      <c r="BO2555" s="118" t="s">
        <v>6391</v>
      </c>
      <c r="BP2555" s="118" t="s">
        <v>628</v>
      </c>
      <c r="BQ2555" s="118" t="s">
        <v>6392</v>
      </c>
      <c r="BW2555" s="118" t="s">
        <v>6391</v>
      </c>
      <c r="BX2555" s="118" t="s">
        <v>628</v>
      </c>
      <c r="BY2555" s="118" t="s">
        <v>6392</v>
      </c>
    </row>
    <row r="2556" spans="53:77" x14ac:dyDescent="0.3">
      <c r="BA2556" s="169" t="e">
        <f>VLOOKUP(D2556,#REF!, 2,FALSE)</f>
        <v>#REF!</v>
      </c>
      <c r="BO2556" s="118" t="s">
        <v>1154</v>
      </c>
      <c r="BP2556" s="118" t="s">
        <v>3043</v>
      </c>
      <c r="BQ2556" s="118" t="s">
        <v>1086</v>
      </c>
      <c r="BW2556" s="118" t="s">
        <v>1154</v>
      </c>
      <c r="BX2556" s="118" t="s">
        <v>3043</v>
      </c>
      <c r="BY2556" s="118" t="s">
        <v>1086</v>
      </c>
    </row>
    <row r="2557" spans="53:77" x14ac:dyDescent="0.3">
      <c r="BA2557" s="169" t="e">
        <f>VLOOKUP(D2557,#REF!, 2,FALSE)</f>
        <v>#REF!</v>
      </c>
      <c r="BO2557" s="118" t="s">
        <v>6393</v>
      </c>
      <c r="BP2557" s="118" t="s">
        <v>3197</v>
      </c>
      <c r="BQ2557" s="118" t="s">
        <v>5908</v>
      </c>
      <c r="BW2557" s="118" t="s">
        <v>6393</v>
      </c>
      <c r="BX2557" s="118" t="s">
        <v>3197</v>
      </c>
      <c r="BY2557" s="118" t="s">
        <v>5908</v>
      </c>
    </row>
    <row r="2558" spans="53:77" x14ac:dyDescent="0.3">
      <c r="BA2558" s="169" t="e">
        <f>VLOOKUP(D2558,#REF!, 2,FALSE)</f>
        <v>#REF!</v>
      </c>
      <c r="BO2558" s="118" t="s">
        <v>6394</v>
      </c>
      <c r="BP2558" s="118" t="s">
        <v>3043</v>
      </c>
      <c r="BQ2558" s="118" t="s">
        <v>6397</v>
      </c>
      <c r="BW2558" s="118" t="s">
        <v>6394</v>
      </c>
      <c r="BX2558" s="118" t="s">
        <v>3043</v>
      </c>
      <c r="BY2558" s="118" t="s">
        <v>6397</v>
      </c>
    </row>
    <row r="2559" spans="53:77" x14ac:dyDescent="0.3">
      <c r="BA2559" s="169" t="e">
        <f>VLOOKUP(D2559,#REF!, 2,FALSE)</f>
        <v>#REF!</v>
      </c>
      <c r="BO2559" s="118" t="s">
        <v>1155</v>
      </c>
      <c r="BP2559" s="118" t="s">
        <v>3197</v>
      </c>
      <c r="BQ2559" s="118" t="s">
        <v>6398</v>
      </c>
      <c r="BW2559" s="118" t="s">
        <v>1155</v>
      </c>
      <c r="BX2559" s="118" t="s">
        <v>3197</v>
      </c>
      <c r="BY2559" s="118" t="s">
        <v>6398</v>
      </c>
    </row>
    <row r="2560" spans="53:77" x14ac:dyDescent="0.3">
      <c r="BA2560" s="169" t="e">
        <f>VLOOKUP(D2560,#REF!, 2,FALSE)</f>
        <v>#REF!</v>
      </c>
      <c r="BO2560" s="118" t="s">
        <v>1156</v>
      </c>
      <c r="BP2560" s="118" t="s">
        <v>669</v>
      </c>
      <c r="BQ2560" s="118" t="s">
        <v>6399</v>
      </c>
      <c r="BW2560" s="118" t="s">
        <v>1156</v>
      </c>
      <c r="BX2560" s="118" t="s">
        <v>669</v>
      </c>
      <c r="BY2560" s="118" t="s">
        <v>6399</v>
      </c>
    </row>
    <row r="2561" spans="53:77" x14ac:dyDescent="0.3">
      <c r="BA2561" s="169" t="e">
        <f>VLOOKUP(D2561,#REF!, 2,FALSE)</f>
        <v>#REF!</v>
      </c>
      <c r="BO2561" s="118" t="s">
        <v>6401</v>
      </c>
      <c r="BP2561" s="118" t="s">
        <v>1070</v>
      </c>
      <c r="BQ2561" s="118" t="s">
        <v>6402</v>
      </c>
      <c r="BW2561" s="118" t="s">
        <v>6401</v>
      </c>
      <c r="BX2561" s="118" t="s">
        <v>1070</v>
      </c>
      <c r="BY2561" s="118" t="s">
        <v>6402</v>
      </c>
    </row>
    <row r="2562" spans="53:77" x14ac:dyDescent="0.3">
      <c r="BA2562" s="169" t="e">
        <f>VLOOKUP(D2562,#REF!, 2,FALSE)</f>
        <v>#REF!</v>
      </c>
      <c r="BO2562" s="118" t="s">
        <v>6404</v>
      </c>
      <c r="BP2562" s="118" t="s">
        <v>662</v>
      </c>
      <c r="BQ2562" s="118" t="s">
        <v>4053</v>
      </c>
      <c r="BW2562" s="118" t="s">
        <v>6404</v>
      </c>
      <c r="BX2562" s="118" t="s">
        <v>662</v>
      </c>
      <c r="BY2562" s="118" t="s">
        <v>4053</v>
      </c>
    </row>
    <row r="2563" spans="53:77" x14ac:dyDescent="0.3">
      <c r="BA2563" s="169" t="e">
        <f>VLOOKUP(D2563,#REF!, 2,FALSE)</f>
        <v>#REF!</v>
      </c>
      <c r="BO2563" s="118" t="s">
        <v>6406</v>
      </c>
      <c r="BP2563" s="118" t="s">
        <v>2979</v>
      </c>
      <c r="BQ2563" s="118" t="s">
        <v>770</v>
      </c>
      <c r="BW2563" s="118" t="s">
        <v>6406</v>
      </c>
      <c r="BX2563" s="118" t="s">
        <v>2979</v>
      </c>
      <c r="BY2563" s="118" t="s">
        <v>770</v>
      </c>
    </row>
    <row r="2564" spans="53:77" x14ac:dyDescent="0.3">
      <c r="BA2564" s="169" t="e">
        <f>VLOOKUP(D2564,#REF!, 2,FALSE)</f>
        <v>#REF!</v>
      </c>
      <c r="BO2564" s="118" t="s">
        <v>6407</v>
      </c>
      <c r="BP2564" s="118" t="s">
        <v>3043</v>
      </c>
      <c r="BQ2564" s="118" t="s">
        <v>770</v>
      </c>
      <c r="BW2564" s="118" t="s">
        <v>6407</v>
      </c>
      <c r="BX2564" s="118" t="s">
        <v>3043</v>
      </c>
      <c r="BY2564" s="118" t="s">
        <v>770</v>
      </c>
    </row>
    <row r="2565" spans="53:77" x14ac:dyDescent="0.3">
      <c r="BA2565" s="169" t="e">
        <f>VLOOKUP(D2565,#REF!, 2,FALSE)</f>
        <v>#REF!</v>
      </c>
      <c r="BO2565" s="118" t="s">
        <v>6409</v>
      </c>
      <c r="BP2565" s="118" t="s">
        <v>3081</v>
      </c>
      <c r="BQ2565" s="118" t="s">
        <v>6205</v>
      </c>
      <c r="BW2565" s="118" t="s">
        <v>6409</v>
      </c>
      <c r="BX2565" s="118" t="s">
        <v>3081</v>
      </c>
      <c r="BY2565" s="118" t="s">
        <v>6205</v>
      </c>
    </row>
    <row r="2566" spans="53:77" x14ac:dyDescent="0.3">
      <c r="BA2566" s="169" t="e">
        <f>VLOOKUP(D2566,#REF!, 2,FALSE)</f>
        <v>#REF!</v>
      </c>
      <c r="BO2566" s="118" t="s">
        <v>6410</v>
      </c>
      <c r="BP2566" s="118" t="s">
        <v>3081</v>
      </c>
      <c r="BQ2566" s="118" t="s">
        <v>1270</v>
      </c>
      <c r="BW2566" s="118" t="s">
        <v>6410</v>
      </c>
      <c r="BX2566" s="118" t="s">
        <v>3081</v>
      </c>
      <c r="BY2566" s="118" t="s">
        <v>1270</v>
      </c>
    </row>
    <row r="2567" spans="53:77" x14ac:dyDescent="0.3">
      <c r="BA2567" s="169" t="e">
        <f>VLOOKUP(D2567,#REF!, 2,FALSE)</f>
        <v>#REF!</v>
      </c>
      <c r="BO2567" s="118" t="s">
        <v>6411</v>
      </c>
      <c r="BP2567" s="118" t="s">
        <v>2983</v>
      </c>
      <c r="BQ2567" s="118" t="s">
        <v>2983</v>
      </c>
      <c r="BW2567" s="118" t="s">
        <v>6411</v>
      </c>
      <c r="BX2567" s="118" t="s">
        <v>2983</v>
      </c>
      <c r="BY2567" s="118" t="s">
        <v>2983</v>
      </c>
    </row>
    <row r="2568" spans="53:77" x14ac:dyDescent="0.3">
      <c r="BA2568" s="169" t="e">
        <f>VLOOKUP(D2568,#REF!, 2,FALSE)</f>
        <v>#REF!</v>
      </c>
      <c r="BO2568" s="118" t="s">
        <v>6412</v>
      </c>
      <c r="BP2568" s="118" t="s">
        <v>662</v>
      </c>
      <c r="BQ2568" s="118" t="s">
        <v>6414</v>
      </c>
      <c r="BW2568" s="118" t="s">
        <v>6412</v>
      </c>
      <c r="BX2568" s="118" t="s">
        <v>662</v>
      </c>
      <c r="BY2568" s="118" t="s">
        <v>6414</v>
      </c>
    </row>
    <row r="2569" spans="53:77" x14ac:dyDescent="0.3">
      <c r="BA2569" s="169" t="e">
        <f>VLOOKUP(D2569,#REF!, 2,FALSE)</f>
        <v>#REF!</v>
      </c>
      <c r="BO2569" s="118" t="s">
        <v>6415</v>
      </c>
      <c r="BP2569" s="118" t="s">
        <v>694</v>
      </c>
      <c r="BQ2569" s="118" t="s">
        <v>1664</v>
      </c>
      <c r="BW2569" s="118" t="s">
        <v>6415</v>
      </c>
      <c r="BX2569" s="118" t="s">
        <v>694</v>
      </c>
      <c r="BY2569" s="118" t="s">
        <v>1664</v>
      </c>
    </row>
    <row r="2570" spans="53:77" x14ac:dyDescent="0.3">
      <c r="BA2570" s="169" t="e">
        <f>VLOOKUP(D2570,#REF!, 2,FALSE)</f>
        <v>#REF!</v>
      </c>
      <c r="BO2570" s="118" t="s">
        <v>6417</v>
      </c>
      <c r="BP2570" s="118" t="s">
        <v>625</v>
      </c>
      <c r="BQ2570" s="118" t="s">
        <v>6418</v>
      </c>
      <c r="BW2570" s="118" t="s">
        <v>6417</v>
      </c>
      <c r="BX2570" s="118" t="s">
        <v>625</v>
      </c>
      <c r="BY2570" s="118" t="s">
        <v>6418</v>
      </c>
    </row>
    <row r="2571" spans="53:77" x14ac:dyDescent="0.3">
      <c r="BA2571" s="169" t="e">
        <f>VLOOKUP(D2571,#REF!, 2,FALSE)</f>
        <v>#REF!</v>
      </c>
      <c r="BO2571" s="118" t="s">
        <v>6419</v>
      </c>
      <c r="BP2571" s="118" t="s">
        <v>628</v>
      </c>
      <c r="BQ2571" s="118" t="s">
        <v>770</v>
      </c>
      <c r="BW2571" s="118" t="s">
        <v>6419</v>
      </c>
      <c r="BX2571" s="118" t="s">
        <v>628</v>
      </c>
      <c r="BY2571" s="118" t="s">
        <v>770</v>
      </c>
    </row>
    <row r="2572" spans="53:77" x14ac:dyDescent="0.3">
      <c r="BA2572" s="169" t="e">
        <f>VLOOKUP(D2572,#REF!, 2,FALSE)</f>
        <v>#REF!</v>
      </c>
      <c r="BO2572" s="118" t="s">
        <v>6420</v>
      </c>
      <c r="BP2572" s="118" t="s">
        <v>810</v>
      </c>
      <c r="BQ2572" s="118" t="s">
        <v>6421</v>
      </c>
      <c r="BW2572" s="118" t="s">
        <v>6420</v>
      </c>
      <c r="BX2572" s="118" t="s">
        <v>810</v>
      </c>
      <c r="BY2572" s="118" t="s">
        <v>6421</v>
      </c>
    </row>
    <row r="2573" spans="53:77" x14ac:dyDescent="0.3">
      <c r="BA2573" s="169" t="e">
        <f>VLOOKUP(D2573,#REF!, 2,FALSE)</f>
        <v>#REF!</v>
      </c>
      <c r="BO2573" s="118" t="s">
        <v>1167</v>
      </c>
      <c r="BP2573" s="118" t="s">
        <v>1191</v>
      </c>
      <c r="BQ2573" s="118" t="s">
        <v>693</v>
      </c>
      <c r="BW2573" s="118" t="s">
        <v>1167</v>
      </c>
      <c r="BX2573" s="118" t="s">
        <v>1191</v>
      </c>
      <c r="BY2573" s="118" t="s">
        <v>693</v>
      </c>
    </row>
    <row r="2574" spans="53:77" x14ac:dyDescent="0.3">
      <c r="BA2574" s="169" t="e">
        <f>VLOOKUP(D2574,#REF!, 2,FALSE)</f>
        <v>#REF!</v>
      </c>
      <c r="BO2574" s="118" t="s">
        <v>1168</v>
      </c>
      <c r="BP2574" s="118" t="s">
        <v>783</v>
      </c>
      <c r="BQ2574" s="118" t="s">
        <v>2118</v>
      </c>
      <c r="BW2574" s="118" t="s">
        <v>1168</v>
      </c>
      <c r="BX2574" s="118" t="s">
        <v>783</v>
      </c>
      <c r="BY2574" s="118" t="s">
        <v>2118</v>
      </c>
    </row>
    <row r="2575" spans="53:77" x14ac:dyDescent="0.3">
      <c r="BA2575" s="169" t="e">
        <f>VLOOKUP(D2575,#REF!, 2,FALSE)</f>
        <v>#REF!</v>
      </c>
      <c r="BO2575" s="118" t="s">
        <v>1169</v>
      </c>
      <c r="BP2575" s="118" t="s">
        <v>1191</v>
      </c>
      <c r="BQ2575" s="118" t="s">
        <v>6422</v>
      </c>
      <c r="BW2575" s="118" t="s">
        <v>1169</v>
      </c>
      <c r="BX2575" s="118" t="s">
        <v>1191</v>
      </c>
      <c r="BY2575" s="118" t="s">
        <v>6422</v>
      </c>
    </row>
    <row r="2576" spans="53:77" x14ac:dyDescent="0.3">
      <c r="BA2576" s="169" t="e">
        <f>VLOOKUP(D2576,#REF!, 2,FALSE)</f>
        <v>#REF!</v>
      </c>
      <c r="BO2576" s="118" t="s">
        <v>6423</v>
      </c>
      <c r="BP2576" s="118" t="s">
        <v>3197</v>
      </c>
      <c r="BQ2576" s="118" t="s">
        <v>4230</v>
      </c>
      <c r="BW2576" s="118" t="s">
        <v>6423</v>
      </c>
      <c r="BX2576" s="118" t="s">
        <v>3197</v>
      </c>
      <c r="BY2576" s="118" t="s">
        <v>4230</v>
      </c>
    </row>
    <row r="2577" spans="53:77" x14ac:dyDescent="0.3">
      <c r="BA2577" s="169" t="e">
        <f>VLOOKUP(D2577,#REF!, 2,FALSE)</f>
        <v>#REF!</v>
      </c>
      <c r="BO2577" s="118" t="s">
        <v>6424</v>
      </c>
      <c r="BP2577" s="118" t="s">
        <v>3197</v>
      </c>
      <c r="BQ2577" s="118" t="s">
        <v>6425</v>
      </c>
      <c r="BW2577" s="118" t="s">
        <v>6424</v>
      </c>
      <c r="BX2577" s="118" t="s">
        <v>3197</v>
      </c>
      <c r="BY2577" s="118" t="s">
        <v>6425</v>
      </c>
    </row>
    <row r="2578" spans="53:77" x14ac:dyDescent="0.3">
      <c r="BA2578" s="169" t="e">
        <f>VLOOKUP(D2578,#REF!, 2,FALSE)</f>
        <v>#REF!</v>
      </c>
      <c r="BO2578" s="118" t="s">
        <v>6426</v>
      </c>
      <c r="BP2578" s="118" t="s">
        <v>3197</v>
      </c>
      <c r="BQ2578" s="118" t="s">
        <v>6427</v>
      </c>
      <c r="BW2578" s="118" t="s">
        <v>6426</v>
      </c>
      <c r="BX2578" s="118" t="s">
        <v>3197</v>
      </c>
      <c r="BY2578" s="118" t="s">
        <v>6427</v>
      </c>
    </row>
    <row r="2579" spans="53:77" x14ac:dyDescent="0.3">
      <c r="BA2579" s="169" t="e">
        <f>VLOOKUP(D2579,#REF!, 2,FALSE)</f>
        <v>#REF!</v>
      </c>
      <c r="BO2579" s="118" t="s">
        <v>6428</v>
      </c>
      <c r="BP2579" s="118" t="s">
        <v>703</v>
      </c>
      <c r="BQ2579" s="118" t="s">
        <v>6429</v>
      </c>
      <c r="BW2579" s="118" t="s">
        <v>6428</v>
      </c>
      <c r="BX2579" s="118" t="s">
        <v>703</v>
      </c>
      <c r="BY2579" s="118" t="s">
        <v>6429</v>
      </c>
    </row>
    <row r="2580" spans="53:77" x14ac:dyDescent="0.3">
      <c r="BA2580" s="169" t="e">
        <f>VLOOKUP(D2580,#REF!, 2,FALSE)</f>
        <v>#REF!</v>
      </c>
      <c r="BO2580" s="118" t="s">
        <v>6430</v>
      </c>
      <c r="BP2580" s="118" t="s">
        <v>1342</v>
      </c>
      <c r="BQ2580" s="118" t="s">
        <v>6431</v>
      </c>
      <c r="BW2580" s="118" t="s">
        <v>6430</v>
      </c>
      <c r="BX2580" s="118" t="s">
        <v>1342</v>
      </c>
      <c r="BY2580" s="118" t="s">
        <v>6431</v>
      </c>
    </row>
    <row r="2581" spans="53:77" x14ac:dyDescent="0.3">
      <c r="BA2581" s="169" t="e">
        <f>VLOOKUP(D2581,#REF!, 2,FALSE)</f>
        <v>#REF!</v>
      </c>
      <c r="BO2581" s="118" t="s">
        <v>6432</v>
      </c>
      <c r="BP2581" s="118" t="s">
        <v>1342</v>
      </c>
      <c r="BQ2581" s="118" t="s">
        <v>6305</v>
      </c>
      <c r="BW2581" s="118" t="s">
        <v>6432</v>
      </c>
      <c r="BX2581" s="118" t="s">
        <v>1342</v>
      </c>
      <c r="BY2581" s="118" t="s">
        <v>6305</v>
      </c>
    </row>
    <row r="2582" spans="53:77" x14ac:dyDescent="0.3">
      <c r="BA2582" s="169" t="e">
        <f>VLOOKUP(D2582,#REF!, 2,FALSE)</f>
        <v>#REF!</v>
      </c>
      <c r="BO2582" s="118" t="s">
        <v>6433</v>
      </c>
      <c r="BP2582" s="118" t="s">
        <v>621</v>
      </c>
      <c r="BQ2582" s="118" t="s">
        <v>6435</v>
      </c>
      <c r="BW2582" s="118" t="s">
        <v>6433</v>
      </c>
      <c r="BX2582" s="118" t="s">
        <v>621</v>
      </c>
      <c r="BY2582" s="118" t="s">
        <v>6435</v>
      </c>
    </row>
    <row r="2583" spans="53:77" x14ac:dyDescent="0.3">
      <c r="BA2583" s="169" t="e">
        <f>VLOOKUP(D2583,#REF!, 2,FALSE)</f>
        <v>#REF!</v>
      </c>
      <c r="BO2583" s="118" t="s">
        <v>6436</v>
      </c>
      <c r="BP2583" s="118" t="s">
        <v>3197</v>
      </c>
      <c r="BQ2583" s="118" t="s">
        <v>2553</v>
      </c>
      <c r="BW2583" s="118" t="s">
        <v>6436</v>
      </c>
      <c r="BX2583" s="118" t="s">
        <v>3197</v>
      </c>
      <c r="BY2583" s="118" t="s">
        <v>2553</v>
      </c>
    </row>
    <row r="2584" spans="53:77" x14ac:dyDescent="0.3">
      <c r="BA2584" s="169" t="e">
        <f>VLOOKUP(D2584,#REF!, 2,FALSE)</f>
        <v>#REF!</v>
      </c>
      <c r="BO2584" s="118" t="s">
        <v>1170</v>
      </c>
      <c r="BP2584" s="118" t="s">
        <v>667</v>
      </c>
      <c r="BQ2584" s="118" t="s">
        <v>925</v>
      </c>
      <c r="BW2584" s="118" t="s">
        <v>1170</v>
      </c>
      <c r="BX2584" s="118" t="s">
        <v>667</v>
      </c>
      <c r="BY2584" s="118" t="s">
        <v>925</v>
      </c>
    </row>
    <row r="2585" spans="53:77" x14ac:dyDescent="0.3">
      <c r="BA2585" s="169" t="e">
        <f>VLOOKUP(D2585,#REF!, 2,FALSE)</f>
        <v>#REF!</v>
      </c>
      <c r="BO2585" s="118" t="s">
        <v>6437</v>
      </c>
      <c r="BP2585" s="118" t="s">
        <v>625</v>
      </c>
      <c r="BQ2585" s="118" t="s">
        <v>1270</v>
      </c>
      <c r="BW2585" s="118" t="s">
        <v>6437</v>
      </c>
      <c r="BX2585" s="118" t="s">
        <v>625</v>
      </c>
      <c r="BY2585" s="118" t="s">
        <v>1270</v>
      </c>
    </row>
    <row r="2586" spans="53:77" x14ac:dyDescent="0.3">
      <c r="BA2586" s="169" t="e">
        <f>VLOOKUP(D2586,#REF!, 2,FALSE)</f>
        <v>#REF!</v>
      </c>
      <c r="BO2586" s="118" t="s">
        <v>6438</v>
      </c>
      <c r="BP2586" s="118" t="s">
        <v>3197</v>
      </c>
      <c r="BQ2586" s="118" t="s">
        <v>5689</v>
      </c>
      <c r="BW2586" s="118" t="s">
        <v>6438</v>
      </c>
      <c r="BX2586" s="118" t="s">
        <v>3197</v>
      </c>
      <c r="BY2586" s="118" t="s">
        <v>5689</v>
      </c>
    </row>
    <row r="2587" spans="53:77" x14ac:dyDescent="0.3">
      <c r="BA2587" s="169" t="e">
        <f>VLOOKUP(D2587,#REF!, 2,FALSE)</f>
        <v>#REF!</v>
      </c>
      <c r="BO2587" s="118" t="s">
        <v>1171</v>
      </c>
      <c r="BP2587" s="118" t="s">
        <v>3197</v>
      </c>
      <c r="BQ2587" s="118" t="s">
        <v>5340</v>
      </c>
      <c r="BW2587" s="118" t="s">
        <v>1171</v>
      </c>
      <c r="BX2587" s="118" t="s">
        <v>3197</v>
      </c>
      <c r="BY2587" s="118" t="s">
        <v>5340</v>
      </c>
    </row>
    <row r="2588" spans="53:77" x14ac:dyDescent="0.3">
      <c r="BA2588" s="169" t="e">
        <f>VLOOKUP(D2588,#REF!, 2,FALSE)</f>
        <v>#REF!</v>
      </c>
      <c r="BO2588" s="118" t="s">
        <v>6439</v>
      </c>
      <c r="BP2588" s="118" t="s">
        <v>780</v>
      </c>
      <c r="BQ2588" s="118" t="s">
        <v>6440</v>
      </c>
      <c r="BW2588" s="118" t="s">
        <v>6439</v>
      </c>
      <c r="BX2588" s="118" t="s">
        <v>780</v>
      </c>
      <c r="BY2588" s="118" t="s">
        <v>6440</v>
      </c>
    </row>
    <row r="2589" spans="53:77" x14ac:dyDescent="0.3">
      <c r="BA2589" s="169" t="e">
        <f>VLOOKUP(D2589,#REF!, 2,FALSE)</f>
        <v>#REF!</v>
      </c>
      <c r="BO2589" s="118" t="s">
        <v>6441</v>
      </c>
      <c r="BP2589" s="118" t="s">
        <v>3197</v>
      </c>
      <c r="BQ2589" s="118" t="s">
        <v>6442</v>
      </c>
      <c r="BW2589" s="118" t="s">
        <v>6441</v>
      </c>
      <c r="BX2589" s="118" t="s">
        <v>3197</v>
      </c>
      <c r="BY2589" s="118" t="s">
        <v>6442</v>
      </c>
    </row>
    <row r="2590" spans="53:77" x14ac:dyDescent="0.3">
      <c r="BA2590" s="169" t="e">
        <f>VLOOKUP(D2590,#REF!, 2,FALSE)</f>
        <v>#REF!</v>
      </c>
      <c r="BO2590" s="118" t="s">
        <v>6443</v>
      </c>
      <c r="BP2590" s="118" t="s">
        <v>1139</v>
      </c>
      <c r="BQ2590" s="118" t="s">
        <v>6444</v>
      </c>
      <c r="BW2590" s="118" t="s">
        <v>6443</v>
      </c>
      <c r="BX2590" s="118" t="s">
        <v>1139</v>
      </c>
      <c r="BY2590" s="118" t="s">
        <v>6444</v>
      </c>
    </row>
    <row r="2591" spans="53:77" x14ac:dyDescent="0.3">
      <c r="BA2591" s="169" t="e">
        <f>VLOOKUP(D2591,#REF!, 2,FALSE)</f>
        <v>#REF!</v>
      </c>
      <c r="BO2591" s="118" t="s">
        <v>6445</v>
      </c>
      <c r="BP2591" s="118" t="s">
        <v>3197</v>
      </c>
      <c r="BQ2591" s="118" t="s">
        <v>6447</v>
      </c>
      <c r="BW2591" s="118" t="s">
        <v>6445</v>
      </c>
      <c r="BX2591" s="118" t="s">
        <v>3197</v>
      </c>
      <c r="BY2591" s="118" t="s">
        <v>6447</v>
      </c>
    </row>
    <row r="2592" spans="53:77" x14ac:dyDescent="0.3">
      <c r="BA2592" s="169" t="e">
        <f>VLOOKUP(D2592,#REF!, 2,FALSE)</f>
        <v>#REF!</v>
      </c>
      <c r="BO2592" s="118" t="s">
        <v>6448</v>
      </c>
      <c r="BP2592" s="118" t="s">
        <v>3197</v>
      </c>
      <c r="BQ2592" s="118" t="s">
        <v>6449</v>
      </c>
      <c r="BW2592" s="118" t="s">
        <v>6448</v>
      </c>
      <c r="BX2592" s="118" t="s">
        <v>3197</v>
      </c>
      <c r="BY2592" s="118" t="s">
        <v>6449</v>
      </c>
    </row>
    <row r="2593" spans="53:77" x14ac:dyDescent="0.3">
      <c r="BA2593" s="169" t="e">
        <f>VLOOKUP(D2593,#REF!, 2,FALSE)</f>
        <v>#REF!</v>
      </c>
      <c r="BO2593" s="118" t="s">
        <v>1172</v>
      </c>
      <c r="BP2593" s="118" t="s">
        <v>3197</v>
      </c>
      <c r="BQ2593" s="118" t="s">
        <v>6450</v>
      </c>
      <c r="BW2593" s="118" t="s">
        <v>1172</v>
      </c>
      <c r="BX2593" s="118" t="s">
        <v>3197</v>
      </c>
      <c r="BY2593" s="118" t="s">
        <v>6450</v>
      </c>
    </row>
    <row r="2594" spans="53:77" x14ac:dyDescent="0.3">
      <c r="BA2594" s="169" t="e">
        <f>VLOOKUP(D2594,#REF!, 2,FALSE)</f>
        <v>#REF!</v>
      </c>
      <c r="BO2594" s="118" t="s">
        <v>1173</v>
      </c>
      <c r="BP2594" s="118" t="s">
        <v>862</v>
      </c>
      <c r="BQ2594" s="118" t="s">
        <v>6451</v>
      </c>
      <c r="BW2594" s="118" t="s">
        <v>1173</v>
      </c>
      <c r="BX2594" s="118" t="s">
        <v>862</v>
      </c>
      <c r="BY2594" s="118" t="s">
        <v>6451</v>
      </c>
    </row>
    <row r="2595" spans="53:77" x14ac:dyDescent="0.3">
      <c r="BA2595" s="169" t="e">
        <f>VLOOKUP(D2595,#REF!, 2,FALSE)</f>
        <v>#REF!</v>
      </c>
      <c r="BO2595" s="118" t="s">
        <v>6452</v>
      </c>
      <c r="BP2595" s="118" t="s">
        <v>1342</v>
      </c>
      <c r="BQ2595" s="118" t="s">
        <v>3059</v>
      </c>
      <c r="BW2595" s="118" t="s">
        <v>6452</v>
      </c>
      <c r="BX2595" s="118" t="s">
        <v>1342</v>
      </c>
      <c r="BY2595" s="118" t="s">
        <v>3059</v>
      </c>
    </row>
    <row r="2596" spans="53:77" x14ac:dyDescent="0.3">
      <c r="BA2596" s="169" t="e">
        <f>VLOOKUP(D2596,#REF!, 2,FALSE)</f>
        <v>#REF!</v>
      </c>
      <c r="BO2596" s="118" t="s">
        <v>6453</v>
      </c>
      <c r="BP2596" s="118" t="s">
        <v>16977</v>
      </c>
      <c r="BQ2596" s="118" t="s">
        <v>5541</v>
      </c>
      <c r="BW2596" s="118" t="s">
        <v>6453</v>
      </c>
      <c r="BX2596" s="118" t="s">
        <v>16977</v>
      </c>
      <c r="BY2596" s="118" t="s">
        <v>5541</v>
      </c>
    </row>
    <row r="2597" spans="53:77" x14ac:dyDescent="0.3">
      <c r="BA2597" s="169" t="e">
        <f>VLOOKUP(D2597,#REF!, 2,FALSE)</f>
        <v>#REF!</v>
      </c>
      <c r="BO2597" s="118" t="s">
        <v>6454</v>
      </c>
      <c r="BP2597" s="118" t="s">
        <v>3003</v>
      </c>
      <c r="BQ2597" s="118" t="s">
        <v>6455</v>
      </c>
      <c r="BW2597" s="118" t="s">
        <v>6454</v>
      </c>
      <c r="BX2597" s="118" t="s">
        <v>3003</v>
      </c>
      <c r="BY2597" s="118" t="s">
        <v>6455</v>
      </c>
    </row>
    <row r="2598" spans="53:77" x14ac:dyDescent="0.3">
      <c r="BA2598" s="169" t="e">
        <f>VLOOKUP(D2598,#REF!, 2,FALSE)</f>
        <v>#REF!</v>
      </c>
      <c r="BO2598" s="118" t="s">
        <v>6456</v>
      </c>
      <c r="BP2598" s="118" t="s">
        <v>3085</v>
      </c>
      <c r="BQ2598" s="118" t="s">
        <v>1270</v>
      </c>
      <c r="BW2598" s="118" t="s">
        <v>6456</v>
      </c>
      <c r="BX2598" s="118" t="s">
        <v>3085</v>
      </c>
      <c r="BY2598" s="118" t="s">
        <v>1270</v>
      </c>
    </row>
    <row r="2599" spans="53:77" x14ac:dyDescent="0.3">
      <c r="BA2599" s="169" t="e">
        <f>VLOOKUP(D2599,#REF!, 2,FALSE)</f>
        <v>#REF!</v>
      </c>
      <c r="BO2599" s="118" t="s">
        <v>6457</v>
      </c>
      <c r="BP2599" s="118" t="s">
        <v>2983</v>
      </c>
      <c r="BQ2599" s="118" t="s">
        <v>770</v>
      </c>
      <c r="BW2599" s="118" t="s">
        <v>6457</v>
      </c>
      <c r="BX2599" s="118" t="s">
        <v>2983</v>
      </c>
      <c r="BY2599" s="118" t="s">
        <v>770</v>
      </c>
    </row>
    <row r="2600" spans="53:77" x14ac:dyDescent="0.3">
      <c r="BA2600" s="169" t="e">
        <f>VLOOKUP(D2600,#REF!, 2,FALSE)</f>
        <v>#REF!</v>
      </c>
      <c r="BO2600" s="118" t="s">
        <v>6458</v>
      </c>
      <c r="BP2600" s="118" t="s">
        <v>3003</v>
      </c>
      <c r="BQ2600" s="118" t="s">
        <v>6459</v>
      </c>
      <c r="BW2600" s="118" t="s">
        <v>6458</v>
      </c>
      <c r="BX2600" s="118" t="s">
        <v>3003</v>
      </c>
      <c r="BY2600" s="118" t="s">
        <v>6459</v>
      </c>
    </row>
    <row r="2601" spans="53:77" x14ac:dyDescent="0.3">
      <c r="BA2601" s="169" t="e">
        <f>VLOOKUP(D2601,#REF!, 2,FALSE)</f>
        <v>#REF!</v>
      </c>
      <c r="BO2601" s="118" t="s">
        <v>6460</v>
      </c>
      <c r="BP2601" s="118" t="s">
        <v>3003</v>
      </c>
      <c r="BQ2601" s="118" t="s">
        <v>6455</v>
      </c>
      <c r="BW2601" s="118" t="s">
        <v>6460</v>
      </c>
      <c r="BX2601" s="118" t="s">
        <v>3003</v>
      </c>
      <c r="BY2601" s="118" t="s">
        <v>6455</v>
      </c>
    </row>
    <row r="2602" spans="53:77" x14ac:dyDescent="0.3">
      <c r="BA2602" s="169" t="e">
        <f>VLOOKUP(D2602,#REF!, 2,FALSE)</f>
        <v>#REF!</v>
      </c>
      <c r="BO2602" s="118" t="s">
        <v>6461</v>
      </c>
      <c r="BP2602" s="118" t="s">
        <v>3085</v>
      </c>
      <c r="BQ2602" s="118" t="s">
        <v>1270</v>
      </c>
      <c r="BW2602" s="118" t="s">
        <v>6461</v>
      </c>
      <c r="BX2602" s="118" t="s">
        <v>3085</v>
      </c>
      <c r="BY2602" s="118" t="s">
        <v>1270</v>
      </c>
    </row>
    <row r="2603" spans="53:77" x14ac:dyDescent="0.3">
      <c r="BA2603" s="169" t="e">
        <f>VLOOKUP(D2603,#REF!, 2,FALSE)</f>
        <v>#REF!</v>
      </c>
      <c r="BO2603" s="118" t="s">
        <v>6462</v>
      </c>
      <c r="BP2603" s="118" t="s">
        <v>3003</v>
      </c>
      <c r="BQ2603" s="118" t="s">
        <v>1270</v>
      </c>
      <c r="BW2603" s="118" t="s">
        <v>6462</v>
      </c>
      <c r="BX2603" s="118" t="s">
        <v>3003</v>
      </c>
      <c r="BY2603" s="118" t="s">
        <v>1270</v>
      </c>
    </row>
    <row r="2604" spans="53:77" x14ac:dyDescent="0.3">
      <c r="BA2604" s="169" t="e">
        <f>VLOOKUP(D2604,#REF!, 2,FALSE)</f>
        <v>#REF!</v>
      </c>
      <c r="BO2604" s="118" t="s">
        <v>6463</v>
      </c>
      <c r="BP2604" s="118" t="s">
        <v>3085</v>
      </c>
      <c r="BQ2604" s="118" t="s">
        <v>1270</v>
      </c>
      <c r="BW2604" s="118" t="s">
        <v>6463</v>
      </c>
      <c r="BX2604" s="118" t="s">
        <v>3085</v>
      </c>
      <c r="BY2604" s="118" t="s">
        <v>1270</v>
      </c>
    </row>
    <row r="2605" spans="53:77" x14ac:dyDescent="0.3">
      <c r="BA2605" s="169" t="e">
        <f>VLOOKUP(D2605,#REF!, 2,FALSE)</f>
        <v>#REF!</v>
      </c>
      <c r="BO2605" s="118" t="s">
        <v>6464</v>
      </c>
      <c r="BP2605" s="118" t="s">
        <v>3003</v>
      </c>
      <c r="BQ2605" s="118" t="s">
        <v>2983</v>
      </c>
      <c r="BW2605" s="118" t="s">
        <v>6464</v>
      </c>
      <c r="BX2605" s="118" t="s">
        <v>3003</v>
      </c>
      <c r="BY2605" s="118" t="s">
        <v>2983</v>
      </c>
    </row>
    <row r="2606" spans="53:77" x14ac:dyDescent="0.3">
      <c r="BA2606" s="169" t="e">
        <f>VLOOKUP(D2606,#REF!, 2,FALSE)</f>
        <v>#REF!</v>
      </c>
      <c r="BO2606" s="118" t="s">
        <v>6465</v>
      </c>
      <c r="BP2606" s="118" t="s">
        <v>3003</v>
      </c>
      <c r="BQ2606" s="118" t="s">
        <v>1270</v>
      </c>
      <c r="BW2606" s="118" t="s">
        <v>6465</v>
      </c>
      <c r="BX2606" s="118" t="s">
        <v>3003</v>
      </c>
      <c r="BY2606" s="118" t="s">
        <v>1270</v>
      </c>
    </row>
    <row r="2607" spans="53:77" x14ac:dyDescent="0.3">
      <c r="BA2607" s="169" t="e">
        <f>VLOOKUP(D2607,#REF!, 2,FALSE)</f>
        <v>#REF!</v>
      </c>
      <c r="BO2607" s="118" t="s">
        <v>6467</v>
      </c>
      <c r="BP2607" s="118" t="s">
        <v>3003</v>
      </c>
      <c r="BQ2607" s="118" t="s">
        <v>1270</v>
      </c>
      <c r="BW2607" s="118" t="s">
        <v>6467</v>
      </c>
      <c r="BX2607" s="118" t="s">
        <v>3003</v>
      </c>
      <c r="BY2607" s="118" t="s">
        <v>1270</v>
      </c>
    </row>
    <row r="2608" spans="53:77" x14ac:dyDescent="0.3">
      <c r="BA2608" s="169" t="e">
        <f>VLOOKUP(D2608,#REF!, 2,FALSE)</f>
        <v>#REF!</v>
      </c>
      <c r="BO2608" s="118" t="s">
        <v>6468</v>
      </c>
      <c r="BP2608" s="118" t="s">
        <v>1342</v>
      </c>
      <c r="BQ2608" s="118" t="s">
        <v>1973</v>
      </c>
      <c r="BW2608" s="118" t="s">
        <v>6468</v>
      </c>
      <c r="BX2608" s="118" t="s">
        <v>1342</v>
      </c>
      <c r="BY2608" s="118" t="s">
        <v>1973</v>
      </c>
    </row>
    <row r="2609" spans="53:77" x14ac:dyDescent="0.3">
      <c r="BA2609" s="169" t="e">
        <f>VLOOKUP(D2609,#REF!, 2,FALSE)</f>
        <v>#REF!</v>
      </c>
      <c r="BO2609" s="118" t="s">
        <v>6469</v>
      </c>
      <c r="BP2609" s="118" t="s">
        <v>3000</v>
      </c>
      <c r="BQ2609" s="118" t="s">
        <v>6470</v>
      </c>
      <c r="BW2609" s="118" t="s">
        <v>6469</v>
      </c>
      <c r="BX2609" s="118" t="s">
        <v>3000</v>
      </c>
      <c r="BY2609" s="118" t="s">
        <v>6470</v>
      </c>
    </row>
    <row r="2610" spans="53:77" x14ac:dyDescent="0.3">
      <c r="BA2610" s="169" t="e">
        <f>VLOOKUP(D2610,#REF!, 2,FALSE)</f>
        <v>#REF!</v>
      </c>
      <c r="BO2610" s="118" t="s">
        <v>6471</v>
      </c>
      <c r="BP2610" s="118" t="s">
        <v>3243</v>
      </c>
      <c r="BQ2610" s="118" t="s">
        <v>947</v>
      </c>
      <c r="BW2610" s="118" t="s">
        <v>6471</v>
      </c>
      <c r="BX2610" s="118" t="s">
        <v>3243</v>
      </c>
      <c r="BY2610" s="118" t="s">
        <v>947</v>
      </c>
    </row>
    <row r="2611" spans="53:77" x14ac:dyDescent="0.3">
      <c r="BA2611" s="169" t="e">
        <f>VLOOKUP(D2611,#REF!, 2,FALSE)</f>
        <v>#REF!</v>
      </c>
      <c r="BO2611" s="118" t="s">
        <v>6472</v>
      </c>
      <c r="BP2611" s="118" t="s">
        <v>3243</v>
      </c>
      <c r="BQ2611" s="118" t="s">
        <v>5517</v>
      </c>
      <c r="BW2611" s="118" t="s">
        <v>6472</v>
      </c>
      <c r="BX2611" s="118" t="s">
        <v>3243</v>
      </c>
      <c r="BY2611" s="118" t="s">
        <v>5517</v>
      </c>
    </row>
    <row r="2612" spans="53:77" x14ac:dyDescent="0.3">
      <c r="BA2612" s="169" t="e">
        <f>VLOOKUP(D2612,#REF!, 2,FALSE)</f>
        <v>#REF!</v>
      </c>
      <c r="BO2612" s="118" t="s">
        <v>6473</v>
      </c>
      <c r="BP2612" s="118" t="s">
        <v>3243</v>
      </c>
      <c r="BQ2612" s="118" t="s">
        <v>936</v>
      </c>
      <c r="BW2612" s="118" t="s">
        <v>6473</v>
      </c>
      <c r="BX2612" s="118" t="s">
        <v>3243</v>
      </c>
      <c r="BY2612" s="118" t="s">
        <v>936</v>
      </c>
    </row>
    <row r="2613" spans="53:77" x14ac:dyDescent="0.3">
      <c r="BA2613" s="169" t="e">
        <f>VLOOKUP(D2613,#REF!, 2,FALSE)</f>
        <v>#REF!</v>
      </c>
      <c r="BO2613" s="118" t="s">
        <v>6474</v>
      </c>
      <c r="BP2613" s="118" t="s">
        <v>3085</v>
      </c>
      <c r="BQ2613" s="118" t="s">
        <v>1270</v>
      </c>
      <c r="BW2613" s="118" t="s">
        <v>6474</v>
      </c>
      <c r="BX2613" s="118" t="s">
        <v>3085</v>
      </c>
      <c r="BY2613" s="118" t="s">
        <v>1270</v>
      </c>
    </row>
    <row r="2614" spans="53:77" x14ac:dyDescent="0.3">
      <c r="BA2614" s="169" t="e">
        <f>VLOOKUP(D2614,#REF!, 2,FALSE)</f>
        <v>#REF!</v>
      </c>
      <c r="BO2614" s="118" t="s">
        <v>6475</v>
      </c>
      <c r="BP2614" s="118" t="s">
        <v>3081</v>
      </c>
      <c r="BQ2614" s="118" t="s">
        <v>1270</v>
      </c>
      <c r="BW2614" s="118" t="s">
        <v>6475</v>
      </c>
      <c r="BX2614" s="118" t="s">
        <v>3081</v>
      </c>
      <c r="BY2614" s="118" t="s">
        <v>1270</v>
      </c>
    </row>
    <row r="2615" spans="53:77" x14ac:dyDescent="0.3">
      <c r="BA2615" s="169" t="e">
        <f>VLOOKUP(D2615,#REF!, 2,FALSE)</f>
        <v>#REF!</v>
      </c>
      <c r="BO2615" s="118" t="s">
        <v>6476</v>
      </c>
      <c r="BP2615" s="118" t="s">
        <v>3081</v>
      </c>
      <c r="BQ2615" s="118" t="s">
        <v>1270</v>
      </c>
      <c r="BW2615" s="118" t="s">
        <v>6476</v>
      </c>
      <c r="BX2615" s="118" t="s">
        <v>3081</v>
      </c>
      <c r="BY2615" s="118" t="s">
        <v>1270</v>
      </c>
    </row>
    <row r="2616" spans="53:77" x14ac:dyDescent="0.3">
      <c r="BA2616" s="169" t="e">
        <f>VLOOKUP(D2616,#REF!, 2,FALSE)</f>
        <v>#REF!</v>
      </c>
      <c r="BO2616" s="118" t="s">
        <v>6477</v>
      </c>
      <c r="BP2616" s="118" t="s">
        <v>3081</v>
      </c>
      <c r="BQ2616" s="118" t="s">
        <v>1270</v>
      </c>
      <c r="BW2616" s="118" t="s">
        <v>6477</v>
      </c>
      <c r="BX2616" s="118" t="s">
        <v>3081</v>
      </c>
      <c r="BY2616" s="118" t="s">
        <v>1270</v>
      </c>
    </row>
    <row r="2617" spans="53:77" x14ac:dyDescent="0.3">
      <c r="BA2617" s="169" t="e">
        <f>VLOOKUP(D2617,#REF!, 2,FALSE)</f>
        <v>#REF!</v>
      </c>
      <c r="BO2617" s="118" t="s">
        <v>6478</v>
      </c>
      <c r="BP2617" s="118" t="s">
        <v>3026</v>
      </c>
      <c r="BQ2617" s="118" t="s">
        <v>1270</v>
      </c>
      <c r="BW2617" s="118" t="s">
        <v>6478</v>
      </c>
      <c r="BX2617" s="118" t="s">
        <v>3026</v>
      </c>
      <c r="BY2617" s="118" t="s">
        <v>1270</v>
      </c>
    </row>
    <row r="2618" spans="53:77" x14ac:dyDescent="0.3">
      <c r="BA2618" s="169" t="e">
        <f>VLOOKUP(D2618,#REF!, 2,FALSE)</f>
        <v>#REF!</v>
      </c>
      <c r="BO2618" s="118" t="s">
        <v>6479</v>
      </c>
      <c r="BP2618" s="118" t="s">
        <v>3026</v>
      </c>
      <c r="BQ2618" s="118" t="s">
        <v>1270</v>
      </c>
      <c r="BW2618" s="118" t="s">
        <v>6479</v>
      </c>
      <c r="BX2618" s="118" t="s">
        <v>3026</v>
      </c>
      <c r="BY2618" s="118" t="s">
        <v>1270</v>
      </c>
    </row>
    <row r="2619" spans="53:77" x14ac:dyDescent="0.3">
      <c r="BA2619" s="169" t="e">
        <f>VLOOKUP(D2619,#REF!, 2,FALSE)</f>
        <v>#REF!</v>
      </c>
      <c r="BO2619" s="118" t="s">
        <v>6480</v>
      </c>
      <c r="BP2619" s="118" t="s">
        <v>1342</v>
      </c>
      <c r="BQ2619" s="118" t="s">
        <v>5327</v>
      </c>
      <c r="BW2619" s="118" t="s">
        <v>6480</v>
      </c>
      <c r="BX2619" s="118" t="s">
        <v>1342</v>
      </c>
      <c r="BY2619" s="118" t="s">
        <v>5327</v>
      </c>
    </row>
    <row r="2620" spans="53:77" x14ac:dyDescent="0.3">
      <c r="BA2620" s="169" t="e">
        <f>VLOOKUP(D2620,#REF!, 2,FALSE)</f>
        <v>#REF!</v>
      </c>
      <c r="BO2620" s="118" t="s">
        <v>6482</v>
      </c>
      <c r="BP2620" s="118" t="s">
        <v>619</v>
      </c>
      <c r="BQ2620" s="118" t="s">
        <v>6483</v>
      </c>
      <c r="BW2620" s="118" t="s">
        <v>6482</v>
      </c>
      <c r="BX2620" s="118" t="s">
        <v>619</v>
      </c>
      <c r="BY2620" s="118" t="s">
        <v>6483</v>
      </c>
    </row>
    <row r="2621" spans="53:77" x14ac:dyDescent="0.3">
      <c r="BA2621" s="169" t="e">
        <f>VLOOKUP(D2621,#REF!, 2,FALSE)</f>
        <v>#REF!</v>
      </c>
      <c r="BO2621" s="118" t="s">
        <v>6484</v>
      </c>
      <c r="BP2621" s="118" t="s">
        <v>669</v>
      </c>
      <c r="BQ2621" s="118" t="s">
        <v>6485</v>
      </c>
      <c r="BW2621" s="118" t="s">
        <v>6484</v>
      </c>
      <c r="BX2621" s="118" t="s">
        <v>669</v>
      </c>
      <c r="BY2621" s="118" t="s">
        <v>6485</v>
      </c>
    </row>
    <row r="2622" spans="53:77" x14ac:dyDescent="0.3">
      <c r="BA2622" s="169" t="e">
        <f>VLOOKUP(D2622,#REF!, 2,FALSE)</f>
        <v>#REF!</v>
      </c>
      <c r="BO2622" s="118" t="s">
        <v>6486</v>
      </c>
      <c r="BP2622" s="118" t="s">
        <v>639</v>
      </c>
      <c r="BQ2622" s="118" t="s">
        <v>2825</v>
      </c>
      <c r="BW2622" s="118" t="s">
        <v>6486</v>
      </c>
      <c r="BX2622" s="118" t="s">
        <v>639</v>
      </c>
      <c r="BY2622" s="118" t="s">
        <v>2825</v>
      </c>
    </row>
    <row r="2623" spans="53:77" x14ac:dyDescent="0.3">
      <c r="BA2623" s="169" t="e">
        <f>VLOOKUP(D2623,#REF!, 2,FALSE)</f>
        <v>#REF!</v>
      </c>
      <c r="BO2623" s="118" t="s">
        <v>6487</v>
      </c>
      <c r="BP2623" s="118" t="s">
        <v>928</v>
      </c>
      <c r="BQ2623" s="118" t="s">
        <v>6489</v>
      </c>
      <c r="BW2623" s="118" t="s">
        <v>6487</v>
      </c>
      <c r="BX2623" s="118" t="s">
        <v>928</v>
      </c>
      <c r="BY2623" s="118" t="s">
        <v>6489</v>
      </c>
    </row>
    <row r="2624" spans="53:77" x14ac:dyDescent="0.3">
      <c r="BA2624" s="169" t="e">
        <f>VLOOKUP(D2624,#REF!, 2,FALSE)</f>
        <v>#REF!</v>
      </c>
      <c r="BO2624" s="118" t="s">
        <v>1174</v>
      </c>
      <c r="BP2624" s="118" t="s">
        <v>16975</v>
      </c>
      <c r="BQ2624" s="118" t="s">
        <v>6490</v>
      </c>
      <c r="BW2624" s="118" t="s">
        <v>1174</v>
      </c>
      <c r="BX2624" s="118" t="s">
        <v>16975</v>
      </c>
      <c r="BY2624" s="118" t="s">
        <v>6490</v>
      </c>
    </row>
    <row r="2625" spans="53:77" x14ac:dyDescent="0.3">
      <c r="BA2625" s="169" t="e">
        <f>VLOOKUP(D2625,#REF!, 2,FALSE)</f>
        <v>#REF!</v>
      </c>
      <c r="BO2625" s="118" t="s">
        <v>6491</v>
      </c>
      <c r="BP2625" s="118" t="s">
        <v>16975</v>
      </c>
      <c r="BQ2625" s="118" t="s">
        <v>4672</v>
      </c>
      <c r="BW2625" s="118" t="s">
        <v>6491</v>
      </c>
      <c r="BX2625" s="118" t="s">
        <v>16975</v>
      </c>
      <c r="BY2625" s="118" t="s">
        <v>4672</v>
      </c>
    </row>
    <row r="2626" spans="53:77" x14ac:dyDescent="0.3">
      <c r="BA2626" s="169" t="e">
        <f>VLOOKUP(D2626,#REF!, 2,FALSE)</f>
        <v>#REF!</v>
      </c>
      <c r="BO2626" s="118" t="s">
        <v>6493</v>
      </c>
      <c r="BP2626" s="118" t="s">
        <v>849</v>
      </c>
      <c r="BQ2626" s="118" t="s">
        <v>6494</v>
      </c>
      <c r="BW2626" s="118" t="s">
        <v>6493</v>
      </c>
      <c r="BX2626" s="118" t="s">
        <v>849</v>
      </c>
      <c r="BY2626" s="118" t="s">
        <v>6494</v>
      </c>
    </row>
    <row r="2627" spans="53:77" x14ac:dyDescent="0.3">
      <c r="BA2627" s="169" t="e">
        <f>VLOOKUP(D2627,#REF!, 2,FALSE)</f>
        <v>#REF!</v>
      </c>
      <c r="BO2627" s="118" t="s">
        <v>6495</v>
      </c>
      <c r="BP2627" s="118" t="s">
        <v>3243</v>
      </c>
      <c r="BQ2627" s="118" t="s">
        <v>6496</v>
      </c>
      <c r="BW2627" s="118" t="s">
        <v>6495</v>
      </c>
      <c r="BX2627" s="118" t="s">
        <v>3243</v>
      </c>
      <c r="BY2627" s="118" t="s">
        <v>6496</v>
      </c>
    </row>
    <row r="2628" spans="53:77" x14ac:dyDescent="0.3">
      <c r="BA2628" s="169" t="e">
        <f>VLOOKUP(D2628,#REF!, 2,FALSE)</f>
        <v>#REF!</v>
      </c>
      <c r="BO2628" s="118" t="s">
        <v>6497</v>
      </c>
      <c r="BP2628" s="118" t="s">
        <v>625</v>
      </c>
      <c r="BQ2628" s="118" t="s">
        <v>6498</v>
      </c>
      <c r="BW2628" s="118" t="s">
        <v>6497</v>
      </c>
      <c r="BX2628" s="118" t="s">
        <v>625</v>
      </c>
      <c r="BY2628" s="118" t="s">
        <v>6498</v>
      </c>
    </row>
    <row r="2629" spans="53:77" x14ac:dyDescent="0.3">
      <c r="BA2629" s="169" t="e">
        <f>VLOOKUP(D2629,#REF!, 2,FALSE)</f>
        <v>#REF!</v>
      </c>
      <c r="BO2629" s="118" t="s">
        <v>6499</v>
      </c>
      <c r="BP2629" s="118" t="s">
        <v>669</v>
      </c>
      <c r="BQ2629" s="118" t="s">
        <v>6500</v>
      </c>
      <c r="BW2629" s="118" t="s">
        <v>6499</v>
      </c>
      <c r="BX2629" s="118" t="s">
        <v>669</v>
      </c>
      <c r="BY2629" s="118" t="s">
        <v>6500</v>
      </c>
    </row>
    <row r="2630" spans="53:77" x14ac:dyDescent="0.3">
      <c r="BA2630" s="169" t="e">
        <f>VLOOKUP(D2630,#REF!, 2,FALSE)</f>
        <v>#REF!</v>
      </c>
      <c r="BO2630" s="118" t="s">
        <v>6502</v>
      </c>
      <c r="BP2630" s="118" t="s">
        <v>1272</v>
      </c>
      <c r="BQ2630" s="118" t="s">
        <v>6503</v>
      </c>
      <c r="BW2630" s="118" t="s">
        <v>6502</v>
      </c>
      <c r="BX2630" s="118" t="s">
        <v>1272</v>
      </c>
      <c r="BY2630" s="118" t="s">
        <v>6503</v>
      </c>
    </row>
    <row r="2631" spans="53:77" x14ac:dyDescent="0.3">
      <c r="BA2631" s="169" t="e">
        <f>VLOOKUP(D2631,#REF!, 2,FALSE)</f>
        <v>#REF!</v>
      </c>
      <c r="BO2631" s="118" t="s">
        <v>6504</v>
      </c>
      <c r="BP2631" s="118" t="s">
        <v>3026</v>
      </c>
      <c r="BQ2631" s="118" t="s">
        <v>6505</v>
      </c>
      <c r="BW2631" s="118" t="s">
        <v>6504</v>
      </c>
      <c r="BX2631" s="118" t="s">
        <v>3026</v>
      </c>
      <c r="BY2631" s="118" t="s">
        <v>6505</v>
      </c>
    </row>
    <row r="2632" spans="53:77" x14ac:dyDescent="0.3">
      <c r="BA2632" s="169" t="e">
        <f>VLOOKUP(D2632,#REF!, 2,FALSE)</f>
        <v>#REF!</v>
      </c>
      <c r="BO2632" s="118" t="s">
        <v>6506</v>
      </c>
      <c r="BP2632" s="118" t="s">
        <v>639</v>
      </c>
      <c r="BQ2632" s="118" t="s">
        <v>6281</v>
      </c>
      <c r="BW2632" s="118" t="s">
        <v>6506</v>
      </c>
      <c r="BX2632" s="118" t="s">
        <v>639</v>
      </c>
      <c r="BY2632" s="118" t="s">
        <v>6281</v>
      </c>
    </row>
    <row r="2633" spans="53:77" x14ac:dyDescent="0.3">
      <c r="BA2633" s="169" t="e">
        <f>VLOOKUP(D2633,#REF!, 2,FALSE)</f>
        <v>#REF!</v>
      </c>
      <c r="BO2633" s="118" t="s">
        <v>6508</v>
      </c>
      <c r="BP2633" s="118" t="s">
        <v>3197</v>
      </c>
      <c r="BQ2633" s="118" t="s">
        <v>6509</v>
      </c>
      <c r="BW2633" s="118" t="s">
        <v>6508</v>
      </c>
      <c r="BX2633" s="118" t="s">
        <v>3197</v>
      </c>
      <c r="BY2633" s="118" t="s">
        <v>6509</v>
      </c>
    </row>
    <row r="2634" spans="53:77" x14ac:dyDescent="0.3">
      <c r="BA2634" s="169" t="e">
        <f>VLOOKUP(D2634,#REF!, 2,FALSE)</f>
        <v>#REF!</v>
      </c>
      <c r="BO2634" s="118" t="s">
        <v>6510</v>
      </c>
      <c r="BP2634" s="118" t="s">
        <v>2983</v>
      </c>
      <c r="BQ2634" s="118" t="s">
        <v>2983</v>
      </c>
      <c r="BW2634" s="118" t="s">
        <v>6510</v>
      </c>
      <c r="BX2634" s="118" t="s">
        <v>2983</v>
      </c>
      <c r="BY2634" s="118" t="s">
        <v>2983</v>
      </c>
    </row>
    <row r="2635" spans="53:77" x14ac:dyDescent="0.3">
      <c r="BA2635" s="169" t="e">
        <f>VLOOKUP(D2635,#REF!, 2,FALSE)</f>
        <v>#REF!</v>
      </c>
      <c r="BO2635" s="118" t="s">
        <v>1175</v>
      </c>
      <c r="BP2635" s="118" t="s">
        <v>2979</v>
      </c>
      <c r="BQ2635" s="118" t="s">
        <v>6511</v>
      </c>
      <c r="BW2635" s="118" t="s">
        <v>1175</v>
      </c>
      <c r="BX2635" s="118" t="s">
        <v>2979</v>
      </c>
      <c r="BY2635" s="118" t="s">
        <v>6511</v>
      </c>
    </row>
    <row r="2636" spans="53:77" x14ac:dyDescent="0.3">
      <c r="BA2636" s="169" t="e">
        <f>VLOOKUP(D2636,#REF!, 2,FALSE)</f>
        <v>#REF!</v>
      </c>
      <c r="BO2636" s="118" t="s">
        <v>6512</v>
      </c>
      <c r="BP2636" s="118" t="s">
        <v>2983</v>
      </c>
      <c r="BQ2636" s="118" t="s">
        <v>2983</v>
      </c>
      <c r="BW2636" s="118" t="s">
        <v>6512</v>
      </c>
      <c r="BX2636" s="118" t="s">
        <v>2983</v>
      </c>
      <c r="BY2636" s="118" t="s">
        <v>2983</v>
      </c>
    </row>
    <row r="2637" spans="53:77" x14ac:dyDescent="0.3">
      <c r="BA2637" s="169" t="e">
        <f>VLOOKUP(D2637,#REF!, 2,FALSE)</f>
        <v>#REF!</v>
      </c>
      <c r="BO2637" s="118" t="s">
        <v>6513</v>
      </c>
      <c r="BP2637" s="118" t="s">
        <v>849</v>
      </c>
      <c r="BQ2637" s="118" t="s">
        <v>1068</v>
      </c>
      <c r="BW2637" s="118" t="s">
        <v>6513</v>
      </c>
      <c r="BX2637" s="118" t="s">
        <v>849</v>
      </c>
      <c r="BY2637" s="118" t="s">
        <v>1068</v>
      </c>
    </row>
    <row r="2638" spans="53:77" x14ac:dyDescent="0.3">
      <c r="BA2638" s="169" t="e">
        <f>VLOOKUP(D2638,#REF!, 2,FALSE)</f>
        <v>#REF!</v>
      </c>
      <c r="BO2638" s="118" t="s">
        <v>1176</v>
      </c>
      <c r="BP2638" s="118" t="s">
        <v>852</v>
      </c>
      <c r="BQ2638" s="118" t="s">
        <v>6515</v>
      </c>
      <c r="BW2638" s="118" t="s">
        <v>1176</v>
      </c>
      <c r="BX2638" s="118" t="s">
        <v>852</v>
      </c>
      <c r="BY2638" s="118" t="s">
        <v>6515</v>
      </c>
    </row>
    <row r="2639" spans="53:77" x14ac:dyDescent="0.3">
      <c r="BA2639" s="169" t="e">
        <f>VLOOKUP(D2639,#REF!, 2,FALSE)</f>
        <v>#REF!</v>
      </c>
      <c r="BO2639" s="118" t="s">
        <v>6516</v>
      </c>
      <c r="BP2639" s="118" t="s">
        <v>631</v>
      </c>
      <c r="BQ2639" s="118" t="s">
        <v>4407</v>
      </c>
      <c r="BW2639" s="118" t="s">
        <v>6516</v>
      </c>
      <c r="BX2639" s="118" t="s">
        <v>631</v>
      </c>
      <c r="BY2639" s="118" t="s">
        <v>4407</v>
      </c>
    </row>
    <row r="2640" spans="53:77" x14ac:dyDescent="0.3">
      <c r="BA2640" s="169" t="e">
        <f>VLOOKUP(D2640,#REF!, 2,FALSE)</f>
        <v>#REF!</v>
      </c>
      <c r="BO2640" s="118" t="s">
        <v>6517</v>
      </c>
      <c r="BP2640" s="118" t="s">
        <v>715</v>
      </c>
      <c r="BQ2640" s="118" t="s">
        <v>6518</v>
      </c>
      <c r="BW2640" s="118" t="s">
        <v>6517</v>
      </c>
      <c r="BX2640" s="118" t="s">
        <v>715</v>
      </c>
      <c r="BY2640" s="118" t="s">
        <v>6518</v>
      </c>
    </row>
    <row r="2641" spans="53:77" x14ac:dyDescent="0.3">
      <c r="BA2641" s="169" t="e">
        <f>VLOOKUP(D2641,#REF!, 2,FALSE)</f>
        <v>#REF!</v>
      </c>
      <c r="BO2641" s="118" t="s">
        <v>6519</v>
      </c>
      <c r="BP2641" s="118" t="s">
        <v>662</v>
      </c>
      <c r="BQ2641" s="118" t="s">
        <v>6520</v>
      </c>
      <c r="BW2641" s="118" t="s">
        <v>6519</v>
      </c>
      <c r="BX2641" s="118" t="s">
        <v>662</v>
      </c>
      <c r="BY2641" s="118" t="s">
        <v>6520</v>
      </c>
    </row>
    <row r="2642" spans="53:77" x14ac:dyDescent="0.3">
      <c r="BA2642" s="169" t="e">
        <f>VLOOKUP(D2642,#REF!, 2,FALSE)</f>
        <v>#REF!</v>
      </c>
      <c r="BO2642" s="118" t="s">
        <v>1177</v>
      </c>
      <c r="BP2642" s="118" t="s">
        <v>715</v>
      </c>
      <c r="BQ2642" s="118" t="s">
        <v>6521</v>
      </c>
      <c r="BW2642" s="118" t="s">
        <v>1177</v>
      </c>
      <c r="BX2642" s="118" t="s">
        <v>715</v>
      </c>
      <c r="BY2642" s="118" t="s">
        <v>6521</v>
      </c>
    </row>
    <row r="2643" spans="53:77" x14ac:dyDescent="0.3">
      <c r="BA2643" s="169" t="e">
        <f>VLOOKUP(D2643,#REF!, 2,FALSE)</f>
        <v>#REF!</v>
      </c>
      <c r="BO2643" s="118" t="s">
        <v>6522</v>
      </c>
      <c r="BP2643" s="118" t="s">
        <v>16975</v>
      </c>
      <c r="BQ2643" s="118" t="s">
        <v>6523</v>
      </c>
      <c r="BW2643" s="118" t="s">
        <v>6522</v>
      </c>
      <c r="BX2643" s="118" t="s">
        <v>16975</v>
      </c>
      <c r="BY2643" s="118" t="s">
        <v>6523</v>
      </c>
    </row>
    <row r="2644" spans="53:77" x14ac:dyDescent="0.3">
      <c r="BA2644" s="169" t="e">
        <f>VLOOKUP(D2644,#REF!, 2,FALSE)</f>
        <v>#REF!</v>
      </c>
      <c r="BO2644" s="118" t="s">
        <v>1178</v>
      </c>
      <c r="BP2644" s="118" t="s">
        <v>715</v>
      </c>
      <c r="BQ2644" s="118" t="s">
        <v>6524</v>
      </c>
      <c r="BW2644" s="118" t="s">
        <v>1178</v>
      </c>
      <c r="BX2644" s="118" t="s">
        <v>715</v>
      </c>
      <c r="BY2644" s="118" t="s">
        <v>6524</v>
      </c>
    </row>
    <row r="2645" spans="53:77" x14ac:dyDescent="0.3">
      <c r="BA2645" s="169" t="e">
        <f>VLOOKUP(D2645,#REF!, 2,FALSE)</f>
        <v>#REF!</v>
      </c>
      <c r="BO2645" s="118" t="s">
        <v>173</v>
      </c>
      <c r="BP2645" s="118" t="s">
        <v>3197</v>
      </c>
      <c r="BQ2645" s="118" t="s">
        <v>6525</v>
      </c>
      <c r="BW2645" s="118" t="s">
        <v>173</v>
      </c>
      <c r="BX2645" s="118" t="s">
        <v>3197</v>
      </c>
      <c r="BY2645" s="118" t="s">
        <v>6525</v>
      </c>
    </row>
    <row r="2646" spans="53:77" x14ac:dyDescent="0.3">
      <c r="BA2646" s="169" t="e">
        <f>VLOOKUP(D2646,#REF!, 2,FALSE)</f>
        <v>#REF!</v>
      </c>
      <c r="BO2646" s="118" t="s">
        <v>6527</v>
      </c>
      <c r="BP2646" s="118" t="s">
        <v>16975</v>
      </c>
      <c r="BQ2646" s="118" t="s">
        <v>6528</v>
      </c>
      <c r="BW2646" s="118" t="s">
        <v>6527</v>
      </c>
      <c r="BX2646" s="118" t="s">
        <v>16975</v>
      </c>
      <c r="BY2646" s="118" t="s">
        <v>6528</v>
      </c>
    </row>
    <row r="2647" spans="53:77" x14ac:dyDescent="0.3">
      <c r="BA2647" s="169" t="e">
        <f>VLOOKUP(D2647,#REF!, 2,FALSE)</f>
        <v>#REF!</v>
      </c>
      <c r="BO2647" s="118" t="s">
        <v>1179</v>
      </c>
      <c r="BP2647" s="118" t="s">
        <v>3043</v>
      </c>
      <c r="BQ2647" s="118" t="s">
        <v>4578</v>
      </c>
      <c r="BW2647" s="118" t="s">
        <v>1179</v>
      </c>
      <c r="BX2647" s="118" t="s">
        <v>3043</v>
      </c>
      <c r="BY2647" s="118" t="s">
        <v>4578</v>
      </c>
    </row>
    <row r="2648" spans="53:77" x14ac:dyDescent="0.3">
      <c r="BA2648" s="169" t="e">
        <f>VLOOKUP(D2648,#REF!, 2,FALSE)</f>
        <v>#REF!</v>
      </c>
      <c r="BO2648" s="118" t="s">
        <v>6529</v>
      </c>
      <c r="BP2648" s="118" t="s">
        <v>1272</v>
      </c>
      <c r="BQ2648" s="118" t="s">
        <v>2983</v>
      </c>
      <c r="BW2648" s="118" t="s">
        <v>6529</v>
      </c>
      <c r="BX2648" s="118" t="s">
        <v>1272</v>
      </c>
      <c r="BY2648" s="118" t="s">
        <v>2983</v>
      </c>
    </row>
    <row r="2649" spans="53:77" x14ac:dyDescent="0.3">
      <c r="BA2649" s="169" t="e">
        <f>VLOOKUP(D2649,#REF!, 2,FALSE)</f>
        <v>#REF!</v>
      </c>
      <c r="BO2649" s="118" t="s">
        <v>6530</v>
      </c>
      <c r="BP2649" s="118" t="s">
        <v>631</v>
      </c>
      <c r="BQ2649" s="118" t="s">
        <v>5962</v>
      </c>
      <c r="BW2649" s="118" t="s">
        <v>6530</v>
      </c>
      <c r="BX2649" s="118" t="s">
        <v>631</v>
      </c>
      <c r="BY2649" s="118" t="s">
        <v>5962</v>
      </c>
    </row>
    <row r="2650" spans="53:77" x14ac:dyDescent="0.3">
      <c r="BA2650" s="169" t="e">
        <f>VLOOKUP(D2650,#REF!, 2,FALSE)</f>
        <v>#REF!</v>
      </c>
      <c r="BO2650" s="118" t="s">
        <v>1180</v>
      </c>
      <c r="BP2650" s="118" t="s">
        <v>1003</v>
      </c>
      <c r="BQ2650" s="118" t="s">
        <v>5631</v>
      </c>
      <c r="BW2650" s="118" t="s">
        <v>1180</v>
      </c>
      <c r="BX2650" s="118" t="s">
        <v>1003</v>
      </c>
      <c r="BY2650" s="118" t="s">
        <v>5631</v>
      </c>
    </row>
    <row r="2651" spans="53:77" x14ac:dyDescent="0.3">
      <c r="BA2651" s="169" t="e">
        <f>VLOOKUP(D2651,#REF!, 2,FALSE)</f>
        <v>#REF!</v>
      </c>
      <c r="BO2651" s="118" t="s">
        <v>1181</v>
      </c>
      <c r="BP2651" s="118" t="s">
        <v>1003</v>
      </c>
      <c r="BQ2651" s="118" t="s">
        <v>1518</v>
      </c>
      <c r="BW2651" s="118" t="s">
        <v>1181</v>
      </c>
      <c r="BX2651" s="118" t="s">
        <v>1003</v>
      </c>
      <c r="BY2651" s="118" t="s">
        <v>1518</v>
      </c>
    </row>
    <row r="2652" spans="53:77" x14ac:dyDescent="0.3">
      <c r="BA2652" s="169" t="e">
        <f>VLOOKUP(D2652,#REF!, 2,FALSE)</f>
        <v>#REF!</v>
      </c>
      <c r="BO2652" s="118" t="s">
        <v>6533</v>
      </c>
      <c r="BP2652" s="118" t="s">
        <v>16975</v>
      </c>
      <c r="BQ2652" s="118" t="s">
        <v>6534</v>
      </c>
      <c r="BW2652" s="118" t="s">
        <v>6533</v>
      </c>
      <c r="BX2652" s="118" t="s">
        <v>16975</v>
      </c>
      <c r="BY2652" s="118" t="s">
        <v>6534</v>
      </c>
    </row>
    <row r="2653" spans="53:77" x14ac:dyDescent="0.3">
      <c r="BA2653" s="169" t="e">
        <f>VLOOKUP(D2653,#REF!, 2,FALSE)</f>
        <v>#REF!</v>
      </c>
      <c r="BO2653" s="118" t="s">
        <v>1182</v>
      </c>
      <c r="BP2653" s="118" t="s">
        <v>1003</v>
      </c>
      <c r="BQ2653" s="118" t="s">
        <v>6535</v>
      </c>
      <c r="BW2653" s="118" t="s">
        <v>1182</v>
      </c>
      <c r="BX2653" s="118" t="s">
        <v>1003</v>
      </c>
      <c r="BY2653" s="118" t="s">
        <v>6535</v>
      </c>
    </row>
    <row r="2654" spans="53:77" x14ac:dyDescent="0.3">
      <c r="BA2654" s="169" t="e">
        <f>VLOOKUP(D2654,#REF!, 2,FALSE)</f>
        <v>#REF!</v>
      </c>
      <c r="BO2654" s="118" t="s">
        <v>6536</v>
      </c>
      <c r="BP2654" s="118" t="s">
        <v>16975</v>
      </c>
      <c r="BQ2654" s="118" t="s">
        <v>6537</v>
      </c>
      <c r="BW2654" s="118" t="s">
        <v>6536</v>
      </c>
      <c r="BX2654" s="118" t="s">
        <v>16975</v>
      </c>
      <c r="BY2654" s="118" t="s">
        <v>6537</v>
      </c>
    </row>
    <row r="2655" spans="53:77" x14ac:dyDescent="0.3">
      <c r="BA2655" s="169" t="e">
        <f>VLOOKUP(D2655,#REF!, 2,FALSE)</f>
        <v>#REF!</v>
      </c>
      <c r="BO2655" s="118" t="s">
        <v>1183</v>
      </c>
      <c r="BP2655" s="118" t="s">
        <v>1342</v>
      </c>
      <c r="BQ2655" s="118" t="s">
        <v>2297</v>
      </c>
      <c r="BW2655" s="118" t="s">
        <v>1183</v>
      </c>
      <c r="BX2655" s="118" t="s">
        <v>1342</v>
      </c>
      <c r="BY2655" s="118" t="s">
        <v>2297</v>
      </c>
    </row>
    <row r="2656" spans="53:77" x14ac:dyDescent="0.3">
      <c r="BA2656" s="169" t="e">
        <f>VLOOKUP(D2656,#REF!, 2,FALSE)</f>
        <v>#REF!</v>
      </c>
      <c r="BO2656" s="118" t="s">
        <v>6538</v>
      </c>
      <c r="BP2656" s="118" t="s">
        <v>1342</v>
      </c>
      <c r="BQ2656" s="118" t="s">
        <v>6539</v>
      </c>
      <c r="BW2656" s="118" t="s">
        <v>6538</v>
      </c>
      <c r="BX2656" s="118" t="s">
        <v>1342</v>
      </c>
      <c r="BY2656" s="118" t="s">
        <v>6539</v>
      </c>
    </row>
    <row r="2657" spans="53:77" x14ac:dyDescent="0.3">
      <c r="BA2657" s="169" t="e">
        <f>VLOOKUP(D2657,#REF!, 2,FALSE)</f>
        <v>#REF!</v>
      </c>
      <c r="BO2657" s="118" t="s">
        <v>6540</v>
      </c>
      <c r="BP2657" s="118" t="s">
        <v>16975</v>
      </c>
      <c r="BQ2657" s="118" t="s">
        <v>6541</v>
      </c>
      <c r="BW2657" s="118" t="s">
        <v>6540</v>
      </c>
      <c r="BX2657" s="118" t="s">
        <v>16975</v>
      </c>
      <c r="BY2657" s="118" t="s">
        <v>6541</v>
      </c>
    </row>
    <row r="2658" spans="53:77" x14ac:dyDescent="0.3">
      <c r="BA2658" s="169" t="e">
        <f>VLOOKUP(D2658,#REF!, 2,FALSE)</f>
        <v>#REF!</v>
      </c>
      <c r="BO2658" s="118" t="s">
        <v>6542</v>
      </c>
      <c r="BP2658" s="118" t="s">
        <v>2983</v>
      </c>
      <c r="BQ2658" s="118" t="s">
        <v>6543</v>
      </c>
      <c r="BW2658" s="118" t="s">
        <v>6542</v>
      </c>
      <c r="BX2658" s="118" t="s">
        <v>2983</v>
      </c>
      <c r="BY2658" s="118" t="s">
        <v>6543</v>
      </c>
    </row>
    <row r="2659" spans="53:77" x14ac:dyDescent="0.3">
      <c r="BA2659" s="169" t="e">
        <f>VLOOKUP(D2659,#REF!, 2,FALSE)</f>
        <v>#REF!</v>
      </c>
      <c r="BO2659" s="118" t="s">
        <v>6544</v>
      </c>
      <c r="BP2659" s="118" t="s">
        <v>16975</v>
      </c>
      <c r="BQ2659" s="118" t="s">
        <v>1374</v>
      </c>
      <c r="BW2659" s="118" t="s">
        <v>6544</v>
      </c>
      <c r="BX2659" s="118" t="s">
        <v>16975</v>
      </c>
      <c r="BY2659" s="118" t="s">
        <v>1374</v>
      </c>
    </row>
    <row r="2660" spans="53:77" x14ac:dyDescent="0.3">
      <c r="BA2660" s="169" t="e">
        <f>VLOOKUP(D2660,#REF!, 2,FALSE)</f>
        <v>#REF!</v>
      </c>
      <c r="BO2660" s="118" t="s">
        <v>6545</v>
      </c>
      <c r="BP2660" s="118" t="s">
        <v>639</v>
      </c>
      <c r="BQ2660" s="118" t="s">
        <v>4489</v>
      </c>
      <c r="BW2660" s="118" t="s">
        <v>6545</v>
      </c>
      <c r="BX2660" s="118" t="s">
        <v>639</v>
      </c>
      <c r="BY2660" s="118" t="s">
        <v>4489</v>
      </c>
    </row>
    <row r="2661" spans="53:77" x14ac:dyDescent="0.3">
      <c r="BA2661" s="169" t="e">
        <f>VLOOKUP(D2661,#REF!, 2,FALSE)</f>
        <v>#REF!</v>
      </c>
      <c r="BO2661" s="118" t="s">
        <v>87</v>
      </c>
      <c r="BP2661" s="118" t="s">
        <v>1342</v>
      </c>
      <c r="BQ2661" s="118" t="s">
        <v>2445</v>
      </c>
      <c r="BW2661" s="118" t="s">
        <v>87</v>
      </c>
      <c r="BX2661" s="118" t="s">
        <v>1342</v>
      </c>
      <c r="BY2661" s="118" t="s">
        <v>2445</v>
      </c>
    </row>
    <row r="2662" spans="53:77" x14ac:dyDescent="0.3">
      <c r="BA2662" s="169" t="e">
        <f>VLOOKUP(D2662,#REF!, 2,FALSE)</f>
        <v>#REF!</v>
      </c>
      <c r="BO2662" s="118" t="s">
        <v>6546</v>
      </c>
      <c r="BP2662" s="118" t="s">
        <v>715</v>
      </c>
      <c r="BQ2662" s="118" t="s">
        <v>6547</v>
      </c>
      <c r="BW2662" s="118" t="s">
        <v>6546</v>
      </c>
      <c r="BX2662" s="118" t="s">
        <v>715</v>
      </c>
      <c r="BY2662" s="118" t="s">
        <v>6547</v>
      </c>
    </row>
    <row r="2663" spans="53:77" x14ac:dyDescent="0.3">
      <c r="BA2663" s="169" t="e">
        <f>VLOOKUP(D2663,#REF!, 2,FALSE)</f>
        <v>#REF!</v>
      </c>
      <c r="BO2663" s="118" t="s">
        <v>6548</v>
      </c>
      <c r="BP2663" s="118" t="s">
        <v>1342</v>
      </c>
      <c r="BQ2663" s="118" t="s">
        <v>2108</v>
      </c>
      <c r="BW2663" s="118" t="s">
        <v>6548</v>
      </c>
      <c r="BX2663" s="118" t="s">
        <v>1342</v>
      </c>
      <c r="BY2663" s="118" t="s">
        <v>2108</v>
      </c>
    </row>
    <row r="2664" spans="53:77" x14ac:dyDescent="0.3">
      <c r="BA2664" s="169" t="e">
        <f>VLOOKUP(D2664,#REF!, 2,FALSE)</f>
        <v>#REF!</v>
      </c>
      <c r="BO2664" s="118" t="s">
        <v>1184</v>
      </c>
      <c r="BP2664" s="118" t="s">
        <v>1342</v>
      </c>
      <c r="BQ2664" s="118" t="s">
        <v>6449</v>
      </c>
      <c r="BW2664" s="118" t="s">
        <v>1184</v>
      </c>
      <c r="BX2664" s="118" t="s">
        <v>1342</v>
      </c>
      <c r="BY2664" s="118" t="s">
        <v>6449</v>
      </c>
    </row>
    <row r="2665" spans="53:77" x14ac:dyDescent="0.3">
      <c r="BA2665" s="169" t="e">
        <f>VLOOKUP(D2665,#REF!, 2,FALSE)</f>
        <v>#REF!</v>
      </c>
      <c r="BO2665" s="118" t="s">
        <v>136</v>
      </c>
      <c r="BP2665" s="118" t="s">
        <v>719</v>
      </c>
      <c r="BQ2665" s="118" t="s">
        <v>660</v>
      </c>
      <c r="BW2665" s="118" t="s">
        <v>136</v>
      </c>
      <c r="BX2665" s="118" t="s">
        <v>719</v>
      </c>
      <c r="BY2665" s="118" t="s">
        <v>660</v>
      </c>
    </row>
    <row r="2666" spans="53:77" x14ac:dyDescent="0.3">
      <c r="BA2666" s="169" t="e">
        <f>VLOOKUP(D2666,#REF!, 2,FALSE)</f>
        <v>#REF!</v>
      </c>
      <c r="BO2666" s="118" t="s">
        <v>1185</v>
      </c>
      <c r="BP2666" s="118" t="s">
        <v>1342</v>
      </c>
      <c r="BQ2666" s="118" t="s">
        <v>6549</v>
      </c>
      <c r="BW2666" s="118" t="s">
        <v>1185</v>
      </c>
      <c r="BX2666" s="118" t="s">
        <v>1342</v>
      </c>
      <c r="BY2666" s="118" t="s">
        <v>6549</v>
      </c>
    </row>
    <row r="2667" spans="53:77" x14ac:dyDescent="0.3">
      <c r="BA2667" s="169" t="e">
        <f>VLOOKUP(D2667,#REF!, 2,FALSE)</f>
        <v>#REF!</v>
      </c>
      <c r="BO2667" s="118" t="s">
        <v>6550</v>
      </c>
      <c r="BP2667" s="118" t="s">
        <v>1342</v>
      </c>
      <c r="BQ2667" s="118" t="s">
        <v>6551</v>
      </c>
      <c r="BW2667" s="118" t="s">
        <v>6550</v>
      </c>
      <c r="BX2667" s="118" t="s">
        <v>1342</v>
      </c>
      <c r="BY2667" s="118" t="s">
        <v>6551</v>
      </c>
    </row>
    <row r="2668" spans="53:77" x14ac:dyDescent="0.3">
      <c r="BA2668" s="169" t="e">
        <f>VLOOKUP(D2668,#REF!, 2,FALSE)</f>
        <v>#REF!</v>
      </c>
      <c r="BO2668" s="118" t="s">
        <v>6552</v>
      </c>
      <c r="BP2668" s="118" t="s">
        <v>663</v>
      </c>
      <c r="BQ2668" s="118" t="s">
        <v>6553</v>
      </c>
      <c r="BW2668" s="118" t="s">
        <v>6552</v>
      </c>
      <c r="BX2668" s="118" t="s">
        <v>663</v>
      </c>
      <c r="BY2668" s="118" t="s">
        <v>6553</v>
      </c>
    </row>
    <row r="2669" spans="53:77" x14ac:dyDescent="0.3">
      <c r="BA2669" s="169" t="e">
        <f>VLOOKUP(D2669,#REF!, 2,FALSE)</f>
        <v>#REF!</v>
      </c>
      <c r="BO2669" s="118" t="s">
        <v>6554</v>
      </c>
      <c r="BP2669" s="118" t="s">
        <v>810</v>
      </c>
      <c r="BQ2669" s="118" t="s">
        <v>6556</v>
      </c>
      <c r="BW2669" s="118" t="s">
        <v>6554</v>
      </c>
      <c r="BX2669" s="118" t="s">
        <v>810</v>
      </c>
      <c r="BY2669" s="118" t="s">
        <v>6556</v>
      </c>
    </row>
    <row r="2670" spans="53:77" x14ac:dyDescent="0.3">
      <c r="BA2670" s="169" t="e">
        <f>VLOOKUP(D2670,#REF!, 2,FALSE)</f>
        <v>#REF!</v>
      </c>
      <c r="BO2670" s="118" t="s">
        <v>6557</v>
      </c>
      <c r="BP2670" s="118" t="s">
        <v>923</v>
      </c>
      <c r="BQ2670" s="118" t="s">
        <v>6402</v>
      </c>
      <c r="BW2670" s="118" t="s">
        <v>6557</v>
      </c>
      <c r="BX2670" s="118" t="s">
        <v>923</v>
      </c>
      <c r="BY2670" s="118" t="s">
        <v>6402</v>
      </c>
    </row>
    <row r="2671" spans="53:77" x14ac:dyDescent="0.3">
      <c r="BA2671" s="169" t="e">
        <f>VLOOKUP(D2671,#REF!, 2,FALSE)</f>
        <v>#REF!</v>
      </c>
      <c r="BO2671" s="118" t="s">
        <v>6559</v>
      </c>
      <c r="BP2671" s="118" t="s">
        <v>799</v>
      </c>
      <c r="BQ2671" s="118" t="s">
        <v>6560</v>
      </c>
      <c r="BW2671" s="118" t="s">
        <v>6559</v>
      </c>
      <c r="BX2671" s="118" t="s">
        <v>799</v>
      </c>
      <c r="BY2671" s="118" t="s">
        <v>6560</v>
      </c>
    </row>
    <row r="2672" spans="53:77" x14ac:dyDescent="0.3">
      <c r="BA2672" s="169" t="e">
        <f>VLOOKUP(D2672,#REF!, 2,FALSE)</f>
        <v>#REF!</v>
      </c>
      <c r="BO2672" s="118" t="s">
        <v>6561</v>
      </c>
      <c r="BP2672" s="118" t="s">
        <v>696</v>
      </c>
      <c r="BQ2672" s="118" t="s">
        <v>6562</v>
      </c>
      <c r="BW2672" s="118" t="s">
        <v>6561</v>
      </c>
      <c r="BX2672" s="118" t="s">
        <v>696</v>
      </c>
      <c r="BY2672" s="118" t="s">
        <v>6562</v>
      </c>
    </row>
    <row r="2673" spans="53:77" x14ac:dyDescent="0.3">
      <c r="BA2673" s="169" t="e">
        <f>VLOOKUP(D2673,#REF!, 2,FALSE)</f>
        <v>#REF!</v>
      </c>
      <c r="BO2673" s="118" t="s">
        <v>6563</v>
      </c>
      <c r="BP2673" s="118" t="s">
        <v>696</v>
      </c>
      <c r="BQ2673" s="118" t="s">
        <v>1738</v>
      </c>
      <c r="BW2673" s="118" t="s">
        <v>6563</v>
      </c>
      <c r="BX2673" s="118" t="s">
        <v>696</v>
      </c>
      <c r="BY2673" s="118" t="s">
        <v>1738</v>
      </c>
    </row>
    <row r="2674" spans="53:77" x14ac:dyDescent="0.3">
      <c r="BA2674" s="169" t="e">
        <f>VLOOKUP(D2674,#REF!, 2,FALSE)</f>
        <v>#REF!</v>
      </c>
      <c r="BO2674" s="118" t="s">
        <v>6564</v>
      </c>
      <c r="BP2674" s="118" t="s">
        <v>3000</v>
      </c>
      <c r="BQ2674" s="118" t="s">
        <v>6565</v>
      </c>
      <c r="BW2674" s="118" t="s">
        <v>6564</v>
      </c>
      <c r="BX2674" s="118" t="s">
        <v>3000</v>
      </c>
      <c r="BY2674" s="118" t="s">
        <v>6565</v>
      </c>
    </row>
    <row r="2675" spans="53:77" x14ac:dyDescent="0.3">
      <c r="BA2675" s="169" t="e">
        <f>VLOOKUP(D2675,#REF!, 2,FALSE)</f>
        <v>#REF!</v>
      </c>
      <c r="BO2675" s="118" t="s">
        <v>6566</v>
      </c>
      <c r="BP2675" s="118" t="s">
        <v>3043</v>
      </c>
      <c r="BQ2675" s="118" t="s">
        <v>6567</v>
      </c>
      <c r="BW2675" s="118" t="s">
        <v>6566</v>
      </c>
      <c r="BX2675" s="118" t="s">
        <v>3043</v>
      </c>
      <c r="BY2675" s="118" t="s">
        <v>6567</v>
      </c>
    </row>
    <row r="2676" spans="53:77" x14ac:dyDescent="0.3">
      <c r="BA2676" s="169" t="e">
        <f>VLOOKUP(D2676,#REF!, 2,FALSE)</f>
        <v>#REF!</v>
      </c>
      <c r="BO2676" s="118" t="s">
        <v>6568</v>
      </c>
      <c r="BP2676" s="118" t="s">
        <v>799</v>
      </c>
      <c r="BQ2676" s="118" t="s">
        <v>6569</v>
      </c>
      <c r="BW2676" s="118" t="s">
        <v>6568</v>
      </c>
      <c r="BX2676" s="118" t="s">
        <v>799</v>
      </c>
      <c r="BY2676" s="118" t="s">
        <v>6569</v>
      </c>
    </row>
    <row r="2677" spans="53:77" x14ac:dyDescent="0.3">
      <c r="BA2677" s="169" t="e">
        <f>VLOOKUP(D2677,#REF!, 2,FALSE)</f>
        <v>#REF!</v>
      </c>
      <c r="BO2677" s="118" t="s">
        <v>6571</v>
      </c>
      <c r="BP2677" s="118" t="s">
        <v>661</v>
      </c>
      <c r="BQ2677" s="118" t="s">
        <v>6572</v>
      </c>
      <c r="BW2677" s="118" t="s">
        <v>6571</v>
      </c>
      <c r="BX2677" s="118" t="s">
        <v>661</v>
      </c>
      <c r="BY2677" s="118" t="s">
        <v>6572</v>
      </c>
    </row>
    <row r="2678" spans="53:77" x14ac:dyDescent="0.3">
      <c r="BA2678" s="169" t="e">
        <f>VLOOKUP(D2678,#REF!, 2,FALSE)</f>
        <v>#REF!</v>
      </c>
      <c r="BO2678" s="118" t="s">
        <v>6573</v>
      </c>
      <c r="BP2678" s="118" t="s">
        <v>787</v>
      </c>
      <c r="BQ2678" s="118" t="s">
        <v>6574</v>
      </c>
      <c r="BW2678" s="118" t="s">
        <v>6573</v>
      </c>
      <c r="BX2678" s="118" t="s">
        <v>787</v>
      </c>
      <c r="BY2678" s="118" t="s">
        <v>6574</v>
      </c>
    </row>
    <row r="2679" spans="53:77" x14ac:dyDescent="0.3">
      <c r="BA2679" s="169" t="e">
        <f>VLOOKUP(D2679,#REF!, 2,FALSE)</f>
        <v>#REF!</v>
      </c>
      <c r="BO2679" s="118" t="s">
        <v>6575</v>
      </c>
      <c r="BP2679" s="118" t="s">
        <v>2983</v>
      </c>
      <c r="BQ2679" s="118" t="s">
        <v>6576</v>
      </c>
      <c r="BW2679" s="118" t="s">
        <v>6575</v>
      </c>
      <c r="BX2679" s="118" t="s">
        <v>2983</v>
      </c>
      <c r="BY2679" s="118" t="s">
        <v>6576</v>
      </c>
    </row>
    <row r="2680" spans="53:77" x14ac:dyDescent="0.3">
      <c r="BA2680" s="169" t="e">
        <f>VLOOKUP(D2680,#REF!, 2,FALSE)</f>
        <v>#REF!</v>
      </c>
      <c r="BO2680" s="118" t="s">
        <v>6577</v>
      </c>
      <c r="BP2680" s="118" t="s">
        <v>3085</v>
      </c>
      <c r="BQ2680" s="118" t="s">
        <v>6578</v>
      </c>
      <c r="BW2680" s="118" t="s">
        <v>6577</v>
      </c>
      <c r="BX2680" s="118" t="s">
        <v>3085</v>
      </c>
      <c r="BY2680" s="118" t="s">
        <v>6578</v>
      </c>
    </row>
    <row r="2681" spans="53:77" x14ac:dyDescent="0.3">
      <c r="BA2681" s="169" t="e">
        <f>VLOOKUP(D2681,#REF!, 2,FALSE)</f>
        <v>#REF!</v>
      </c>
      <c r="BO2681" s="118" t="s">
        <v>6579</v>
      </c>
      <c r="BP2681" s="118" t="s">
        <v>16975</v>
      </c>
      <c r="BQ2681" s="118" t="s">
        <v>6580</v>
      </c>
      <c r="BW2681" s="118" t="s">
        <v>6579</v>
      </c>
      <c r="BX2681" s="118" t="s">
        <v>16975</v>
      </c>
      <c r="BY2681" s="118" t="s">
        <v>6580</v>
      </c>
    </row>
    <row r="2682" spans="53:77" x14ac:dyDescent="0.3">
      <c r="BA2682" s="169" t="e">
        <f>VLOOKUP(D2682,#REF!, 2,FALSE)</f>
        <v>#REF!</v>
      </c>
      <c r="BO2682" s="118" t="s">
        <v>6581</v>
      </c>
      <c r="BP2682" s="118" t="s">
        <v>16975</v>
      </c>
      <c r="BQ2682" s="118" t="s">
        <v>6582</v>
      </c>
      <c r="BW2682" s="118" t="s">
        <v>6581</v>
      </c>
      <c r="BX2682" s="118" t="s">
        <v>16975</v>
      </c>
      <c r="BY2682" s="118" t="s">
        <v>6582</v>
      </c>
    </row>
    <row r="2683" spans="53:77" x14ac:dyDescent="0.3">
      <c r="BA2683" s="169" t="e">
        <f>VLOOKUP(D2683,#REF!, 2,FALSE)</f>
        <v>#REF!</v>
      </c>
      <c r="BO2683" s="118" t="s">
        <v>1186</v>
      </c>
      <c r="BP2683" s="118" t="s">
        <v>16978</v>
      </c>
      <c r="BQ2683" s="118" t="s">
        <v>6583</v>
      </c>
      <c r="BW2683" s="118" t="s">
        <v>1186</v>
      </c>
      <c r="BX2683" s="118" t="s">
        <v>16978</v>
      </c>
      <c r="BY2683" s="118" t="s">
        <v>6583</v>
      </c>
    </row>
    <row r="2684" spans="53:77" x14ac:dyDescent="0.3">
      <c r="BA2684" s="169" t="e">
        <f>VLOOKUP(D2684,#REF!, 2,FALSE)</f>
        <v>#REF!</v>
      </c>
      <c r="BO2684" s="118" t="s">
        <v>6584</v>
      </c>
      <c r="BP2684" s="118" t="s">
        <v>628</v>
      </c>
      <c r="BQ2684" s="118" t="s">
        <v>6585</v>
      </c>
      <c r="BW2684" s="118" t="s">
        <v>6584</v>
      </c>
      <c r="BX2684" s="118" t="s">
        <v>628</v>
      </c>
      <c r="BY2684" s="118" t="s">
        <v>6585</v>
      </c>
    </row>
    <row r="2685" spans="53:77" x14ac:dyDescent="0.3">
      <c r="BA2685" s="169" t="e">
        <f>VLOOKUP(D2685,#REF!, 2,FALSE)</f>
        <v>#REF!</v>
      </c>
      <c r="BO2685" s="118" t="s">
        <v>6586</v>
      </c>
      <c r="BP2685" s="118" t="s">
        <v>667</v>
      </c>
      <c r="BQ2685" s="118" t="s">
        <v>2568</v>
      </c>
      <c r="BW2685" s="118" t="s">
        <v>6586</v>
      </c>
      <c r="BX2685" s="118" t="s">
        <v>667</v>
      </c>
      <c r="BY2685" s="118" t="s">
        <v>2568</v>
      </c>
    </row>
    <row r="2686" spans="53:77" x14ac:dyDescent="0.3">
      <c r="BA2686" s="169" t="e">
        <f>VLOOKUP(D2686,#REF!, 2,FALSE)</f>
        <v>#REF!</v>
      </c>
      <c r="BO2686" s="118" t="s">
        <v>6587</v>
      </c>
      <c r="BP2686" s="118" t="s">
        <v>657</v>
      </c>
      <c r="BQ2686" s="118" t="s">
        <v>2983</v>
      </c>
      <c r="BW2686" s="118" t="s">
        <v>6587</v>
      </c>
      <c r="BX2686" s="118" t="s">
        <v>657</v>
      </c>
      <c r="BY2686" s="118" t="s">
        <v>2983</v>
      </c>
    </row>
    <row r="2687" spans="53:77" x14ac:dyDescent="0.3">
      <c r="BA2687" s="169" t="e">
        <f>VLOOKUP(D2687,#REF!, 2,FALSE)</f>
        <v>#REF!</v>
      </c>
      <c r="BO2687" s="118" t="s">
        <v>1187</v>
      </c>
      <c r="BP2687" s="118" t="s">
        <v>923</v>
      </c>
      <c r="BQ2687" s="118" t="s">
        <v>6588</v>
      </c>
      <c r="BW2687" s="118" t="s">
        <v>1187</v>
      </c>
      <c r="BX2687" s="118" t="s">
        <v>923</v>
      </c>
      <c r="BY2687" s="118" t="s">
        <v>6588</v>
      </c>
    </row>
    <row r="2688" spans="53:77" x14ac:dyDescent="0.3">
      <c r="BA2688" s="169" t="e">
        <f>VLOOKUP(D2688,#REF!, 2,FALSE)</f>
        <v>#REF!</v>
      </c>
      <c r="BO2688" s="118" t="s">
        <v>1188</v>
      </c>
      <c r="BP2688" s="118" t="s">
        <v>775</v>
      </c>
      <c r="BQ2688" s="118" t="s">
        <v>4429</v>
      </c>
      <c r="BW2688" s="118" t="s">
        <v>1188</v>
      </c>
      <c r="BX2688" s="118" t="s">
        <v>775</v>
      </c>
      <c r="BY2688" s="118" t="s">
        <v>4429</v>
      </c>
    </row>
    <row r="2689" spans="53:77" x14ac:dyDescent="0.3">
      <c r="BA2689" s="169" t="e">
        <f>VLOOKUP(D2689,#REF!, 2,FALSE)</f>
        <v>#REF!</v>
      </c>
      <c r="BO2689" s="118" t="s">
        <v>6589</v>
      </c>
      <c r="BP2689" s="118" t="s">
        <v>1267</v>
      </c>
      <c r="BQ2689" s="118" t="s">
        <v>4337</v>
      </c>
      <c r="BW2689" s="118" t="s">
        <v>6589</v>
      </c>
      <c r="BX2689" s="118" t="s">
        <v>1267</v>
      </c>
      <c r="BY2689" s="118" t="s">
        <v>4337</v>
      </c>
    </row>
    <row r="2690" spans="53:77" x14ac:dyDescent="0.3">
      <c r="BA2690" s="169" t="e">
        <f>VLOOKUP(D2690,#REF!, 2,FALSE)</f>
        <v>#REF!</v>
      </c>
      <c r="BO2690" s="118" t="s">
        <v>6590</v>
      </c>
      <c r="BP2690" s="118" t="s">
        <v>16975</v>
      </c>
      <c r="BQ2690" s="118" t="s">
        <v>6591</v>
      </c>
      <c r="BW2690" s="118" t="s">
        <v>6590</v>
      </c>
      <c r="BX2690" s="118" t="s">
        <v>16975</v>
      </c>
      <c r="BY2690" s="118" t="s">
        <v>6591</v>
      </c>
    </row>
    <row r="2691" spans="53:77" x14ac:dyDescent="0.3">
      <c r="BA2691" s="169" t="e">
        <f>VLOOKUP(D2691,#REF!, 2,FALSE)</f>
        <v>#REF!</v>
      </c>
      <c r="BO2691" s="118" t="s">
        <v>6592</v>
      </c>
      <c r="BP2691" s="118" t="s">
        <v>3003</v>
      </c>
      <c r="BQ2691" s="118" t="s">
        <v>2983</v>
      </c>
      <c r="BW2691" s="118" t="s">
        <v>6592</v>
      </c>
      <c r="BX2691" s="118" t="s">
        <v>3003</v>
      </c>
      <c r="BY2691" s="118" t="s">
        <v>2983</v>
      </c>
    </row>
    <row r="2692" spans="53:77" x14ac:dyDescent="0.3">
      <c r="BA2692" s="169" t="e">
        <f>VLOOKUP(D2692,#REF!, 2,FALSE)</f>
        <v>#REF!</v>
      </c>
      <c r="BO2692" s="118" t="s">
        <v>6593</v>
      </c>
      <c r="BP2692" s="118" t="s">
        <v>3197</v>
      </c>
      <c r="BQ2692" s="118" t="s">
        <v>6594</v>
      </c>
      <c r="BW2692" s="118" t="s">
        <v>6593</v>
      </c>
      <c r="BX2692" s="118" t="s">
        <v>3197</v>
      </c>
      <c r="BY2692" s="118" t="s">
        <v>6594</v>
      </c>
    </row>
    <row r="2693" spans="53:77" x14ac:dyDescent="0.3">
      <c r="BA2693" s="169" t="e">
        <f>VLOOKUP(D2693,#REF!, 2,FALSE)</f>
        <v>#REF!</v>
      </c>
      <c r="BO2693" s="118" t="s">
        <v>6595</v>
      </c>
      <c r="BP2693" s="118" t="s">
        <v>2979</v>
      </c>
      <c r="BQ2693" s="118" t="s">
        <v>5459</v>
      </c>
      <c r="BW2693" s="118" t="s">
        <v>6595</v>
      </c>
      <c r="BX2693" s="118" t="s">
        <v>2979</v>
      </c>
      <c r="BY2693" s="118" t="s">
        <v>5459</v>
      </c>
    </row>
    <row r="2694" spans="53:77" x14ac:dyDescent="0.3">
      <c r="BA2694" s="169" t="e">
        <f>VLOOKUP(D2694,#REF!, 2,FALSE)</f>
        <v>#REF!</v>
      </c>
      <c r="BO2694" s="118" t="s">
        <v>6596</v>
      </c>
      <c r="BP2694" s="118" t="s">
        <v>1139</v>
      </c>
      <c r="BQ2694" s="118" t="s">
        <v>4806</v>
      </c>
      <c r="BW2694" s="118" t="s">
        <v>6596</v>
      </c>
      <c r="BX2694" s="118" t="s">
        <v>1139</v>
      </c>
      <c r="BY2694" s="118" t="s">
        <v>4806</v>
      </c>
    </row>
    <row r="2695" spans="53:77" x14ac:dyDescent="0.3">
      <c r="BA2695" s="169" t="e">
        <f>VLOOKUP(D2695,#REF!, 2,FALSE)</f>
        <v>#REF!</v>
      </c>
      <c r="BO2695" s="118" t="s">
        <v>6597</v>
      </c>
      <c r="BP2695" s="118" t="s">
        <v>1342</v>
      </c>
      <c r="BQ2695" s="118" t="s">
        <v>770</v>
      </c>
      <c r="BW2695" s="118" t="s">
        <v>6597</v>
      </c>
      <c r="BX2695" s="118" t="s">
        <v>1342</v>
      </c>
      <c r="BY2695" s="118" t="s">
        <v>770</v>
      </c>
    </row>
    <row r="2696" spans="53:77" x14ac:dyDescent="0.3">
      <c r="BA2696" s="169" t="e">
        <f>VLOOKUP(D2696,#REF!, 2,FALSE)</f>
        <v>#REF!</v>
      </c>
      <c r="BO2696" s="118" t="s">
        <v>6598</v>
      </c>
      <c r="BP2696" s="118" t="s">
        <v>1139</v>
      </c>
      <c r="BQ2696" s="118" t="s">
        <v>1374</v>
      </c>
      <c r="BW2696" s="118" t="s">
        <v>6598</v>
      </c>
      <c r="BX2696" s="118" t="s">
        <v>1139</v>
      </c>
      <c r="BY2696" s="118" t="s">
        <v>1374</v>
      </c>
    </row>
    <row r="2697" spans="53:77" x14ac:dyDescent="0.3">
      <c r="BA2697" s="169" t="e">
        <f>VLOOKUP(D2697,#REF!, 2,FALSE)</f>
        <v>#REF!</v>
      </c>
      <c r="BO2697" s="118" t="s">
        <v>6599</v>
      </c>
      <c r="BP2697" s="118" t="s">
        <v>3003</v>
      </c>
      <c r="BQ2697" s="118" t="s">
        <v>6600</v>
      </c>
      <c r="BW2697" s="118" t="s">
        <v>6599</v>
      </c>
      <c r="BX2697" s="118" t="s">
        <v>3003</v>
      </c>
      <c r="BY2697" s="118" t="s">
        <v>6600</v>
      </c>
    </row>
    <row r="2698" spans="53:77" x14ac:dyDescent="0.3">
      <c r="BA2698" s="169" t="e">
        <f>VLOOKUP(D2698,#REF!, 2,FALSE)</f>
        <v>#REF!</v>
      </c>
      <c r="BO2698" s="118" t="s">
        <v>6601</v>
      </c>
      <c r="BP2698" s="118" t="s">
        <v>662</v>
      </c>
      <c r="BQ2698" s="118" t="s">
        <v>6602</v>
      </c>
      <c r="BW2698" s="118" t="s">
        <v>6601</v>
      </c>
      <c r="BX2698" s="118" t="s">
        <v>662</v>
      </c>
      <c r="BY2698" s="118" t="s">
        <v>6602</v>
      </c>
    </row>
    <row r="2699" spans="53:77" x14ac:dyDescent="0.3">
      <c r="BA2699" s="169" t="e">
        <f>VLOOKUP(D2699,#REF!, 2,FALSE)</f>
        <v>#REF!</v>
      </c>
      <c r="BO2699" s="118" t="s">
        <v>6604</v>
      </c>
      <c r="BP2699" s="118" t="s">
        <v>3043</v>
      </c>
      <c r="BQ2699" s="118" t="s">
        <v>6398</v>
      </c>
      <c r="BW2699" s="118" t="s">
        <v>6604</v>
      </c>
      <c r="BX2699" s="118" t="s">
        <v>3043</v>
      </c>
      <c r="BY2699" s="118" t="s">
        <v>6398</v>
      </c>
    </row>
    <row r="2700" spans="53:77" x14ac:dyDescent="0.3">
      <c r="BA2700" s="169" t="e">
        <f>VLOOKUP(D2700,#REF!, 2,FALSE)</f>
        <v>#REF!</v>
      </c>
      <c r="BO2700" s="118" t="s">
        <v>6605</v>
      </c>
      <c r="BP2700" s="118" t="s">
        <v>3243</v>
      </c>
      <c r="BQ2700" s="118" t="s">
        <v>6607</v>
      </c>
      <c r="BW2700" s="118" t="s">
        <v>6605</v>
      </c>
      <c r="BX2700" s="118" t="s">
        <v>3243</v>
      </c>
      <c r="BY2700" s="118" t="s">
        <v>6607</v>
      </c>
    </row>
    <row r="2701" spans="53:77" x14ac:dyDescent="0.3">
      <c r="BA2701" s="169" t="e">
        <f>VLOOKUP(D2701,#REF!, 2,FALSE)</f>
        <v>#REF!</v>
      </c>
      <c r="BO2701" s="118" t="s">
        <v>1189</v>
      </c>
      <c r="BP2701" s="118" t="s">
        <v>694</v>
      </c>
      <c r="BQ2701" s="118" t="s">
        <v>6609</v>
      </c>
      <c r="BW2701" s="118" t="s">
        <v>1189</v>
      </c>
      <c r="BX2701" s="118" t="s">
        <v>694</v>
      </c>
      <c r="BY2701" s="118" t="s">
        <v>6609</v>
      </c>
    </row>
    <row r="2702" spans="53:77" x14ac:dyDescent="0.3">
      <c r="BA2702" s="169" t="e">
        <f>VLOOKUP(D2702,#REF!, 2,FALSE)</f>
        <v>#REF!</v>
      </c>
      <c r="BO2702" s="118" t="s">
        <v>6610</v>
      </c>
      <c r="BP2702" s="118" t="s">
        <v>621</v>
      </c>
      <c r="BQ2702" s="118" t="s">
        <v>6611</v>
      </c>
      <c r="BW2702" s="118" t="s">
        <v>6610</v>
      </c>
      <c r="BX2702" s="118" t="s">
        <v>621</v>
      </c>
      <c r="BY2702" s="118" t="s">
        <v>6611</v>
      </c>
    </row>
    <row r="2703" spans="53:77" x14ac:dyDescent="0.3">
      <c r="BA2703" s="169" t="e">
        <f>VLOOKUP(D2703,#REF!, 2,FALSE)</f>
        <v>#REF!</v>
      </c>
      <c r="BO2703" s="118" t="s">
        <v>6612</v>
      </c>
      <c r="BP2703" s="118" t="s">
        <v>3197</v>
      </c>
      <c r="BQ2703" s="118" t="s">
        <v>2983</v>
      </c>
      <c r="BW2703" s="118" t="s">
        <v>6612</v>
      </c>
      <c r="BX2703" s="118" t="s">
        <v>3197</v>
      </c>
      <c r="BY2703" s="118" t="s">
        <v>2983</v>
      </c>
    </row>
    <row r="2704" spans="53:77" x14ac:dyDescent="0.3">
      <c r="BA2704" s="169" t="e">
        <f>VLOOKUP(D2704,#REF!, 2,FALSE)</f>
        <v>#REF!</v>
      </c>
      <c r="BO2704" s="118" t="s">
        <v>6613</v>
      </c>
      <c r="BP2704" s="118" t="s">
        <v>731</v>
      </c>
      <c r="BQ2704" s="118" t="s">
        <v>6614</v>
      </c>
      <c r="BW2704" s="118" t="s">
        <v>6613</v>
      </c>
      <c r="BX2704" s="118" t="s">
        <v>731</v>
      </c>
      <c r="BY2704" s="118" t="s">
        <v>6614</v>
      </c>
    </row>
    <row r="2705" spans="53:77" x14ac:dyDescent="0.3">
      <c r="BA2705" s="169" t="e">
        <f>VLOOKUP(D2705,#REF!, 2,FALSE)</f>
        <v>#REF!</v>
      </c>
      <c r="BO2705" s="118" t="s">
        <v>6615</v>
      </c>
      <c r="BP2705" s="118" t="s">
        <v>661</v>
      </c>
      <c r="BQ2705" s="118" t="s">
        <v>6616</v>
      </c>
      <c r="BW2705" s="118" t="s">
        <v>6615</v>
      </c>
      <c r="BX2705" s="118" t="s">
        <v>661</v>
      </c>
      <c r="BY2705" s="118" t="s">
        <v>6616</v>
      </c>
    </row>
    <row r="2706" spans="53:77" x14ac:dyDescent="0.3">
      <c r="BA2706" s="169" t="e">
        <f>VLOOKUP(D2706,#REF!, 2,FALSE)</f>
        <v>#REF!</v>
      </c>
      <c r="BO2706" s="118" t="s">
        <v>6617</v>
      </c>
      <c r="BP2706" s="118" t="s">
        <v>3043</v>
      </c>
      <c r="BQ2706" s="118" t="s">
        <v>3967</v>
      </c>
      <c r="BW2706" s="118" t="s">
        <v>6617</v>
      </c>
      <c r="BX2706" s="118" t="s">
        <v>3043</v>
      </c>
      <c r="BY2706" s="118" t="s">
        <v>3967</v>
      </c>
    </row>
    <row r="2707" spans="53:77" x14ac:dyDescent="0.3">
      <c r="BA2707" s="169" t="e">
        <f>VLOOKUP(D2707,#REF!, 2,FALSE)</f>
        <v>#REF!</v>
      </c>
      <c r="BO2707" s="118" t="s">
        <v>97</v>
      </c>
      <c r="BP2707" s="118" t="s">
        <v>1070</v>
      </c>
      <c r="BQ2707" s="118" t="s">
        <v>6618</v>
      </c>
      <c r="BW2707" s="118" t="s">
        <v>97</v>
      </c>
      <c r="BX2707" s="118" t="s">
        <v>1070</v>
      </c>
      <c r="BY2707" s="118" t="s">
        <v>6618</v>
      </c>
    </row>
    <row r="2708" spans="53:77" x14ac:dyDescent="0.3">
      <c r="BA2708" s="169" t="e">
        <f>VLOOKUP(D2708,#REF!, 2,FALSE)</f>
        <v>#REF!</v>
      </c>
      <c r="BO2708" s="118" t="s">
        <v>174</v>
      </c>
      <c r="BP2708" s="118" t="s">
        <v>3197</v>
      </c>
      <c r="BQ2708" s="118" t="s">
        <v>6619</v>
      </c>
      <c r="BW2708" s="118" t="s">
        <v>174</v>
      </c>
      <c r="BX2708" s="118" t="s">
        <v>3197</v>
      </c>
      <c r="BY2708" s="118" t="s">
        <v>6619</v>
      </c>
    </row>
    <row r="2709" spans="53:77" x14ac:dyDescent="0.3">
      <c r="BA2709" s="169" t="e">
        <f>VLOOKUP(D2709,#REF!, 2,FALSE)</f>
        <v>#REF!</v>
      </c>
      <c r="BO2709" s="118" t="s">
        <v>6620</v>
      </c>
      <c r="BP2709" s="118" t="s">
        <v>849</v>
      </c>
      <c r="BQ2709" s="118" t="s">
        <v>770</v>
      </c>
      <c r="BW2709" s="118" t="s">
        <v>6620</v>
      </c>
      <c r="BX2709" s="118" t="s">
        <v>849</v>
      </c>
      <c r="BY2709" s="118" t="s">
        <v>770</v>
      </c>
    </row>
    <row r="2710" spans="53:77" x14ac:dyDescent="0.3">
      <c r="BA2710" s="169" t="e">
        <f>VLOOKUP(D2710,#REF!, 2,FALSE)</f>
        <v>#REF!</v>
      </c>
      <c r="BO2710" s="118" t="s">
        <v>6621</v>
      </c>
      <c r="BP2710" s="118" t="s">
        <v>3197</v>
      </c>
      <c r="BQ2710" s="118" t="s">
        <v>6622</v>
      </c>
      <c r="BW2710" s="118" t="s">
        <v>6621</v>
      </c>
      <c r="BX2710" s="118" t="s">
        <v>3197</v>
      </c>
      <c r="BY2710" s="118" t="s">
        <v>6622</v>
      </c>
    </row>
    <row r="2711" spans="53:77" x14ac:dyDescent="0.3">
      <c r="BA2711" s="169" t="e">
        <f>VLOOKUP(D2711,#REF!, 2,FALSE)</f>
        <v>#REF!</v>
      </c>
      <c r="BO2711" s="118" t="s">
        <v>6623</v>
      </c>
      <c r="BP2711" s="118" t="s">
        <v>613</v>
      </c>
      <c r="BQ2711" s="118" t="s">
        <v>6624</v>
      </c>
      <c r="BW2711" s="118" t="s">
        <v>6623</v>
      </c>
      <c r="BX2711" s="118" t="s">
        <v>613</v>
      </c>
      <c r="BY2711" s="118" t="s">
        <v>6624</v>
      </c>
    </row>
    <row r="2712" spans="53:77" x14ac:dyDescent="0.3">
      <c r="BA2712" s="169" t="e">
        <f>VLOOKUP(D2712,#REF!, 2,FALSE)</f>
        <v>#REF!</v>
      </c>
      <c r="BO2712" s="118" t="s">
        <v>6625</v>
      </c>
      <c r="BP2712" s="118" t="s">
        <v>794</v>
      </c>
      <c r="BQ2712" s="118" t="s">
        <v>1909</v>
      </c>
      <c r="BW2712" s="118" t="s">
        <v>6625</v>
      </c>
      <c r="BX2712" s="118" t="s">
        <v>794</v>
      </c>
      <c r="BY2712" s="118" t="s">
        <v>1909</v>
      </c>
    </row>
    <row r="2713" spans="53:77" x14ac:dyDescent="0.3">
      <c r="BA2713" s="169" t="e">
        <f>VLOOKUP(D2713,#REF!, 2,FALSE)</f>
        <v>#REF!</v>
      </c>
      <c r="BO2713" s="118" t="s">
        <v>6626</v>
      </c>
      <c r="BP2713" s="118" t="s">
        <v>661</v>
      </c>
      <c r="BQ2713" s="118" t="s">
        <v>6627</v>
      </c>
      <c r="BW2713" s="118" t="s">
        <v>6626</v>
      </c>
      <c r="BX2713" s="118" t="s">
        <v>661</v>
      </c>
      <c r="BY2713" s="118" t="s">
        <v>6627</v>
      </c>
    </row>
    <row r="2714" spans="53:77" x14ac:dyDescent="0.3">
      <c r="BA2714" s="169" t="e">
        <f>VLOOKUP(D2714,#REF!, 2,FALSE)</f>
        <v>#REF!</v>
      </c>
      <c r="BO2714" s="118" t="s">
        <v>6628</v>
      </c>
      <c r="BP2714" s="118" t="s">
        <v>3197</v>
      </c>
      <c r="BQ2714" s="118" t="s">
        <v>6629</v>
      </c>
      <c r="BW2714" s="118" t="s">
        <v>6628</v>
      </c>
      <c r="BX2714" s="118" t="s">
        <v>3197</v>
      </c>
      <c r="BY2714" s="118" t="s">
        <v>6629</v>
      </c>
    </row>
    <row r="2715" spans="53:77" x14ac:dyDescent="0.3">
      <c r="BA2715" s="169" t="e">
        <f>VLOOKUP(D2715,#REF!, 2,FALSE)</f>
        <v>#REF!</v>
      </c>
      <c r="BO2715" s="118" t="s">
        <v>6630</v>
      </c>
      <c r="BP2715" s="118" t="s">
        <v>3243</v>
      </c>
      <c r="BQ2715" s="118" t="s">
        <v>770</v>
      </c>
      <c r="BW2715" s="118" t="s">
        <v>6630</v>
      </c>
      <c r="BX2715" s="118" t="s">
        <v>3243</v>
      </c>
      <c r="BY2715" s="118" t="s">
        <v>770</v>
      </c>
    </row>
    <row r="2716" spans="53:77" x14ac:dyDescent="0.3">
      <c r="BA2716" s="169" t="e">
        <f>VLOOKUP(D2716,#REF!, 2,FALSE)</f>
        <v>#REF!</v>
      </c>
      <c r="BO2716" s="118" t="s">
        <v>6631</v>
      </c>
      <c r="BP2716" s="118" t="s">
        <v>794</v>
      </c>
      <c r="BQ2716" s="118" t="s">
        <v>6632</v>
      </c>
      <c r="BW2716" s="118" t="s">
        <v>6631</v>
      </c>
      <c r="BX2716" s="118" t="s">
        <v>794</v>
      </c>
      <c r="BY2716" s="118" t="s">
        <v>6632</v>
      </c>
    </row>
    <row r="2717" spans="53:77" x14ac:dyDescent="0.3">
      <c r="BA2717" s="169" t="e">
        <f>VLOOKUP(D2717,#REF!, 2,FALSE)</f>
        <v>#REF!</v>
      </c>
      <c r="BO2717" s="118" t="s">
        <v>6633</v>
      </c>
      <c r="BP2717" s="118" t="s">
        <v>1272</v>
      </c>
      <c r="BQ2717" s="118" t="s">
        <v>6634</v>
      </c>
      <c r="BW2717" s="118" t="s">
        <v>6633</v>
      </c>
      <c r="BX2717" s="118" t="s">
        <v>1272</v>
      </c>
      <c r="BY2717" s="118" t="s">
        <v>6634</v>
      </c>
    </row>
    <row r="2718" spans="53:77" x14ac:dyDescent="0.3">
      <c r="BA2718" s="169" t="e">
        <f>VLOOKUP(D2718,#REF!, 2,FALSE)</f>
        <v>#REF!</v>
      </c>
      <c r="BO2718" s="118" t="s">
        <v>1213</v>
      </c>
      <c r="BP2718" s="118" t="s">
        <v>694</v>
      </c>
      <c r="BQ2718" s="118" t="s">
        <v>6635</v>
      </c>
      <c r="BW2718" s="118" t="s">
        <v>1213</v>
      </c>
      <c r="BX2718" s="118" t="s">
        <v>694</v>
      </c>
      <c r="BY2718" s="118" t="s">
        <v>6635</v>
      </c>
    </row>
    <row r="2719" spans="53:77" x14ac:dyDescent="0.3">
      <c r="BA2719" s="169" t="e">
        <f>VLOOKUP(D2719,#REF!, 2,FALSE)</f>
        <v>#REF!</v>
      </c>
      <c r="BO2719" s="118" t="s">
        <v>6636</v>
      </c>
      <c r="BP2719" s="118" t="s">
        <v>614</v>
      </c>
      <c r="BQ2719" s="118" t="s">
        <v>6638</v>
      </c>
      <c r="BW2719" s="118" t="s">
        <v>6636</v>
      </c>
      <c r="BX2719" s="118" t="s">
        <v>614</v>
      </c>
      <c r="BY2719" s="118" t="s">
        <v>6638</v>
      </c>
    </row>
    <row r="2720" spans="53:77" x14ac:dyDescent="0.3">
      <c r="BA2720" s="169" t="e">
        <f>VLOOKUP(D2720,#REF!, 2,FALSE)</f>
        <v>#REF!</v>
      </c>
      <c r="BO2720" s="118" t="s">
        <v>6639</v>
      </c>
      <c r="BP2720" s="118" t="s">
        <v>3197</v>
      </c>
      <c r="BQ2720" s="118" t="s">
        <v>6640</v>
      </c>
      <c r="BW2720" s="118" t="s">
        <v>6639</v>
      </c>
      <c r="BX2720" s="118" t="s">
        <v>3197</v>
      </c>
      <c r="BY2720" s="118" t="s">
        <v>6640</v>
      </c>
    </row>
    <row r="2721" spans="53:77" x14ac:dyDescent="0.3">
      <c r="BA2721" s="169" t="e">
        <f>VLOOKUP(D2721,#REF!, 2,FALSE)</f>
        <v>#REF!</v>
      </c>
      <c r="BO2721" s="118" t="s">
        <v>1214</v>
      </c>
      <c r="BP2721" s="118" t="s">
        <v>1342</v>
      </c>
      <c r="BQ2721" s="118" t="s">
        <v>2983</v>
      </c>
      <c r="BW2721" s="118" t="s">
        <v>1214</v>
      </c>
      <c r="BX2721" s="118" t="s">
        <v>1342</v>
      </c>
      <c r="BY2721" s="118" t="s">
        <v>2983</v>
      </c>
    </row>
    <row r="2722" spans="53:77" x14ac:dyDescent="0.3">
      <c r="BA2722" s="169" t="e">
        <f>VLOOKUP(D2722,#REF!, 2,FALSE)</f>
        <v>#REF!</v>
      </c>
      <c r="BO2722" s="118" t="s">
        <v>6641</v>
      </c>
      <c r="BP2722" s="118" t="s">
        <v>1342</v>
      </c>
      <c r="BQ2722" s="118" t="s">
        <v>6642</v>
      </c>
      <c r="BW2722" s="118" t="s">
        <v>6641</v>
      </c>
      <c r="BX2722" s="118" t="s">
        <v>1342</v>
      </c>
      <c r="BY2722" s="118" t="s">
        <v>6642</v>
      </c>
    </row>
    <row r="2723" spans="53:77" x14ac:dyDescent="0.3">
      <c r="BA2723" s="169" t="e">
        <f>VLOOKUP(D2723,#REF!, 2,FALSE)</f>
        <v>#REF!</v>
      </c>
      <c r="BO2723" s="118" t="s">
        <v>6643</v>
      </c>
      <c r="BP2723" s="118" t="s">
        <v>3197</v>
      </c>
      <c r="BQ2723" s="118" t="s">
        <v>5855</v>
      </c>
      <c r="BW2723" s="118" t="s">
        <v>6643</v>
      </c>
      <c r="BX2723" s="118" t="s">
        <v>3197</v>
      </c>
      <c r="BY2723" s="118" t="s">
        <v>5855</v>
      </c>
    </row>
    <row r="2724" spans="53:77" x14ac:dyDescent="0.3">
      <c r="BA2724" s="169" t="e">
        <f>VLOOKUP(D2724,#REF!, 2,FALSE)</f>
        <v>#REF!</v>
      </c>
      <c r="BO2724" s="118" t="s">
        <v>6644</v>
      </c>
      <c r="BP2724" s="118" t="s">
        <v>3197</v>
      </c>
      <c r="BQ2724" s="118" t="s">
        <v>1518</v>
      </c>
      <c r="BW2724" s="118" t="s">
        <v>6644</v>
      </c>
      <c r="BX2724" s="118" t="s">
        <v>3197</v>
      </c>
      <c r="BY2724" s="118" t="s">
        <v>1518</v>
      </c>
    </row>
    <row r="2725" spans="53:77" x14ac:dyDescent="0.3">
      <c r="BA2725" s="169" t="e">
        <f>VLOOKUP(D2725,#REF!, 2,FALSE)</f>
        <v>#REF!</v>
      </c>
      <c r="BO2725" s="118" t="s">
        <v>6645</v>
      </c>
      <c r="BP2725" s="118" t="s">
        <v>715</v>
      </c>
      <c r="BQ2725" s="118" t="s">
        <v>1061</v>
      </c>
      <c r="BW2725" s="118" t="s">
        <v>6645</v>
      </c>
      <c r="BX2725" s="118" t="s">
        <v>715</v>
      </c>
      <c r="BY2725" s="118" t="s">
        <v>1061</v>
      </c>
    </row>
    <row r="2726" spans="53:77" x14ac:dyDescent="0.3">
      <c r="BA2726" s="169" t="e">
        <f>VLOOKUP(D2726,#REF!, 2,FALSE)</f>
        <v>#REF!</v>
      </c>
      <c r="BO2726" s="118" t="s">
        <v>6646</v>
      </c>
      <c r="BP2726" s="118" t="s">
        <v>628</v>
      </c>
      <c r="BQ2726" s="118" t="s">
        <v>1159</v>
      </c>
      <c r="BW2726" s="118" t="s">
        <v>6646</v>
      </c>
      <c r="BX2726" s="118" t="s">
        <v>628</v>
      </c>
      <c r="BY2726" s="118" t="s">
        <v>1159</v>
      </c>
    </row>
    <row r="2727" spans="53:77" x14ac:dyDescent="0.3">
      <c r="BA2727" s="169" t="e">
        <f>VLOOKUP(D2727,#REF!, 2,FALSE)</f>
        <v>#REF!</v>
      </c>
      <c r="BO2727" s="118" t="s">
        <v>6647</v>
      </c>
      <c r="BP2727" s="118" t="s">
        <v>3197</v>
      </c>
      <c r="BQ2727" s="118" t="s">
        <v>1667</v>
      </c>
      <c r="BW2727" s="118" t="s">
        <v>6647</v>
      </c>
      <c r="BX2727" s="118" t="s">
        <v>3197</v>
      </c>
      <c r="BY2727" s="118" t="s">
        <v>1667</v>
      </c>
    </row>
    <row r="2728" spans="53:77" x14ac:dyDescent="0.3">
      <c r="BA2728" s="169" t="e">
        <f>VLOOKUP(D2728,#REF!, 2,FALSE)</f>
        <v>#REF!</v>
      </c>
      <c r="BO2728" s="118" t="s">
        <v>6648</v>
      </c>
      <c r="BP2728" s="118" t="s">
        <v>3197</v>
      </c>
      <c r="BQ2728" s="118" t="s">
        <v>727</v>
      </c>
      <c r="BW2728" s="118" t="s">
        <v>6648</v>
      </c>
      <c r="BX2728" s="118" t="s">
        <v>3197</v>
      </c>
      <c r="BY2728" s="118" t="s">
        <v>727</v>
      </c>
    </row>
    <row r="2729" spans="53:77" x14ac:dyDescent="0.3">
      <c r="BA2729" s="169" t="e">
        <f>VLOOKUP(D2729,#REF!, 2,FALSE)</f>
        <v>#REF!</v>
      </c>
      <c r="BO2729" s="118" t="s">
        <v>6649</v>
      </c>
      <c r="BP2729" s="118" t="s">
        <v>3197</v>
      </c>
      <c r="BQ2729" s="118" t="s">
        <v>1059</v>
      </c>
      <c r="BW2729" s="118" t="s">
        <v>6649</v>
      </c>
      <c r="BX2729" s="118" t="s">
        <v>3197</v>
      </c>
      <c r="BY2729" s="118" t="s">
        <v>1059</v>
      </c>
    </row>
    <row r="2730" spans="53:77" x14ac:dyDescent="0.3">
      <c r="BA2730" s="169" t="e">
        <f>VLOOKUP(D2730,#REF!, 2,FALSE)</f>
        <v>#REF!</v>
      </c>
      <c r="BO2730" s="118" t="s">
        <v>6650</v>
      </c>
      <c r="BP2730" s="118" t="s">
        <v>3197</v>
      </c>
      <c r="BQ2730" s="118" t="s">
        <v>3656</v>
      </c>
      <c r="BW2730" s="118" t="s">
        <v>6650</v>
      </c>
      <c r="BX2730" s="118" t="s">
        <v>3197</v>
      </c>
      <c r="BY2730" s="118" t="s">
        <v>3656</v>
      </c>
    </row>
    <row r="2731" spans="53:77" x14ac:dyDescent="0.3">
      <c r="BA2731" s="169" t="e">
        <f>VLOOKUP(D2731,#REF!, 2,FALSE)</f>
        <v>#REF!</v>
      </c>
      <c r="BO2731" s="118" t="s">
        <v>6651</v>
      </c>
      <c r="BP2731" s="118" t="s">
        <v>3003</v>
      </c>
      <c r="BQ2731" s="118" t="s">
        <v>6652</v>
      </c>
      <c r="BW2731" s="118" t="s">
        <v>6651</v>
      </c>
      <c r="BX2731" s="118" t="s">
        <v>3003</v>
      </c>
      <c r="BY2731" s="118" t="s">
        <v>6652</v>
      </c>
    </row>
    <row r="2732" spans="53:77" x14ac:dyDescent="0.3">
      <c r="BA2732" s="169" t="e">
        <f>VLOOKUP(D2732,#REF!, 2,FALSE)</f>
        <v>#REF!</v>
      </c>
      <c r="BO2732" s="118" t="s">
        <v>134</v>
      </c>
      <c r="BP2732" s="118" t="s">
        <v>3197</v>
      </c>
      <c r="BQ2732" s="118" t="s">
        <v>1418</v>
      </c>
      <c r="BW2732" s="118" t="s">
        <v>134</v>
      </c>
      <c r="BX2732" s="118" t="s">
        <v>3197</v>
      </c>
      <c r="BY2732" s="118" t="s">
        <v>1418</v>
      </c>
    </row>
    <row r="2733" spans="53:77" x14ac:dyDescent="0.3">
      <c r="BA2733" s="169" t="e">
        <f>VLOOKUP(D2733,#REF!, 2,FALSE)</f>
        <v>#REF!</v>
      </c>
      <c r="BO2733" s="118" t="s">
        <v>6653</v>
      </c>
      <c r="BP2733" s="118" t="s">
        <v>3197</v>
      </c>
      <c r="BQ2733" s="118" t="s">
        <v>1740</v>
      </c>
      <c r="BW2733" s="118" t="s">
        <v>6653</v>
      </c>
      <c r="BX2733" s="118" t="s">
        <v>3197</v>
      </c>
      <c r="BY2733" s="118" t="s">
        <v>1740</v>
      </c>
    </row>
    <row r="2734" spans="53:77" x14ac:dyDescent="0.3">
      <c r="BA2734" s="169" t="e">
        <f>VLOOKUP(D2734,#REF!, 2,FALSE)</f>
        <v>#REF!</v>
      </c>
      <c r="BO2734" s="118" t="s">
        <v>6654</v>
      </c>
      <c r="BP2734" s="118" t="s">
        <v>1269</v>
      </c>
      <c r="BQ2734" s="118" t="s">
        <v>6655</v>
      </c>
      <c r="BW2734" s="118" t="s">
        <v>6654</v>
      </c>
      <c r="BX2734" s="118" t="s">
        <v>1269</v>
      </c>
      <c r="BY2734" s="118" t="s">
        <v>6655</v>
      </c>
    </row>
    <row r="2735" spans="53:77" x14ac:dyDescent="0.3">
      <c r="BA2735" s="169" t="e">
        <f>VLOOKUP(D2735,#REF!, 2,FALSE)</f>
        <v>#REF!</v>
      </c>
      <c r="BO2735" s="118" t="s">
        <v>1215</v>
      </c>
      <c r="BP2735" s="118" t="s">
        <v>3197</v>
      </c>
      <c r="BQ2735" s="118" t="s">
        <v>1418</v>
      </c>
      <c r="BW2735" s="118" t="s">
        <v>1215</v>
      </c>
      <c r="BX2735" s="118" t="s">
        <v>3197</v>
      </c>
      <c r="BY2735" s="118" t="s">
        <v>1418</v>
      </c>
    </row>
    <row r="2736" spans="53:77" x14ac:dyDescent="0.3">
      <c r="BA2736" s="169" t="e">
        <f>VLOOKUP(D2736,#REF!, 2,FALSE)</f>
        <v>#REF!</v>
      </c>
      <c r="BO2736" s="118" t="s">
        <v>135</v>
      </c>
      <c r="BP2736" s="118" t="s">
        <v>3197</v>
      </c>
      <c r="BQ2736" s="118" t="s">
        <v>1054</v>
      </c>
      <c r="BW2736" s="118" t="s">
        <v>135</v>
      </c>
      <c r="BX2736" s="118" t="s">
        <v>3197</v>
      </c>
      <c r="BY2736" s="118" t="s">
        <v>1054</v>
      </c>
    </row>
    <row r="2737" spans="53:77" x14ac:dyDescent="0.3">
      <c r="BA2737" s="169" t="e">
        <f>VLOOKUP(D2737,#REF!, 2,FALSE)</f>
        <v>#REF!</v>
      </c>
      <c r="BO2737" s="118" t="s">
        <v>6656</v>
      </c>
      <c r="BP2737" s="118" t="s">
        <v>849</v>
      </c>
      <c r="BQ2737" s="118" t="s">
        <v>6657</v>
      </c>
      <c r="BW2737" s="118" t="s">
        <v>6656</v>
      </c>
      <c r="BX2737" s="118" t="s">
        <v>849</v>
      </c>
      <c r="BY2737" s="118" t="s">
        <v>6657</v>
      </c>
    </row>
    <row r="2738" spans="53:77" x14ac:dyDescent="0.3">
      <c r="BA2738" s="169" t="e">
        <f>VLOOKUP(D2738,#REF!, 2,FALSE)</f>
        <v>#REF!</v>
      </c>
      <c r="BO2738" s="118" t="s">
        <v>6658</v>
      </c>
      <c r="BP2738" s="118" t="s">
        <v>3197</v>
      </c>
      <c r="BQ2738" s="118" t="s">
        <v>2097</v>
      </c>
      <c r="BW2738" s="118" t="s">
        <v>6658</v>
      </c>
      <c r="BX2738" s="118" t="s">
        <v>3197</v>
      </c>
      <c r="BY2738" s="118" t="s">
        <v>2097</v>
      </c>
    </row>
    <row r="2739" spans="53:77" x14ac:dyDescent="0.3">
      <c r="BA2739" s="169" t="e">
        <f>VLOOKUP(D2739,#REF!, 2,FALSE)</f>
        <v>#REF!</v>
      </c>
      <c r="BO2739" s="118" t="s">
        <v>6659</v>
      </c>
      <c r="BP2739" s="118" t="s">
        <v>3197</v>
      </c>
      <c r="BQ2739" s="118" t="s">
        <v>6660</v>
      </c>
      <c r="BW2739" s="118" t="s">
        <v>6659</v>
      </c>
      <c r="BX2739" s="118" t="s">
        <v>3197</v>
      </c>
      <c r="BY2739" s="118" t="s">
        <v>6660</v>
      </c>
    </row>
    <row r="2740" spans="53:77" x14ac:dyDescent="0.3">
      <c r="BA2740" s="169" t="e">
        <f>VLOOKUP(D2740,#REF!, 2,FALSE)</f>
        <v>#REF!</v>
      </c>
      <c r="BO2740" s="118" t="s">
        <v>6662</v>
      </c>
      <c r="BP2740" s="118" t="s">
        <v>715</v>
      </c>
      <c r="BQ2740" s="118" t="s">
        <v>1667</v>
      </c>
      <c r="BW2740" s="118" t="s">
        <v>6662</v>
      </c>
      <c r="BX2740" s="118" t="s">
        <v>715</v>
      </c>
      <c r="BY2740" s="118" t="s">
        <v>1667</v>
      </c>
    </row>
    <row r="2741" spans="53:77" x14ac:dyDescent="0.3">
      <c r="BA2741" s="169" t="e">
        <f>VLOOKUP(D2741,#REF!, 2,FALSE)</f>
        <v>#REF!</v>
      </c>
      <c r="BO2741" s="118" t="s">
        <v>6663</v>
      </c>
      <c r="BP2741" s="118" t="s">
        <v>3197</v>
      </c>
      <c r="BQ2741" s="118" t="s">
        <v>5764</v>
      </c>
      <c r="BW2741" s="118" t="s">
        <v>6663</v>
      </c>
      <c r="BX2741" s="118" t="s">
        <v>3197</v>
      </c>
      <c r="BY2741" s="118" t="s">
        <v>5764</v>
      </c>
    </row>
    <row r="2742" spans="53:77" x14ac:dyDescent="0.3">
      <c r="BA2742" s="169" t="e">
        <f>VLOOKUP(D2742,#REF!, 2,FALSE)</f>
        <v>#REF!</v>
      </c>
      <c r="BO2742" s="118" t="s">
        <v>6664</v>
      </c>
      <c r="BP2742" s="118" t="s">
        <v>3197</v>
      </c>
      <c r="BQ2742" s="118" t="s">
        <v>6665</v>
      </c>
      <c r="BW2742" s="118" t="s">
        <v>6664</v>
      </c>
      <c r="BX2742" s="118" t="s">
        <v>3197</v>
      </c>
      <c r="BY2742" s="118" t="s">
        <v>6665</v>
      </c>
    </row>
    <row r="2743" spans="53:77" x14ac:dyDescent="0.3">
      <c r="BA2743" s="169" t="e">
        <f>VLOOKUP(D2743,#REF!, 2,FALSE)</f>
        <v>#REF!</v>
      </c>
      <c r="BO2743" s="118" t="s">
        <v>1216</v>
      </c>
      <c r="BP2743" s="118" t="s">
        <v>3197</v>
      </c>
      <c r="BQ2743" s="118" t="s">
        <v>6666</v>
      </c>
      <c r="BW2743" s="118" t="s">
        <v>1216</v>
      </c>
      <c r="BX2743" s="118" t="s">
        <v>3197</v>
      </c>
      <c r="BY2743" s="118" t="s">
        <v>6666</v>
      </c>
    </row>
    <row r="2744" spans="53:77" x14ac:dyDescent="0.3">
      <c r="BA2744" s="169" t="e">
        <f>VLOOKUP(D2744,#REF!, 2,FALSE)</f>
        <v>#REF!</v>
      </c>
      <c r="BO2744" s="118" t="s">
        <v>6668</v>
      </c>
      <c r="BP2744" s="118" t="s">
        <v>3197</v>
      </c>
      <c r="BQ2744" s="118" t="s">
        <v>1743</v>
      </c>
      <c r="BW2744" s="118" t="s">
        <v>6668</v>
      </c>
      <c r="BX2744" s="118" t="s">
        <v>3197</v>
      </c>
      <c r="BY2744" s="118" t="s">
        <v>1743</v>
      </c>
    </row>
    <row r="2745" spans="53:77" x14ac:dyDescent="0.3">
      <c r="BA2745" s="169" t="e">
        <f>VLOOKUP(D2745,#REF!, 2,FALSE)</f>
        <v>#REF!</v>
      </c>
      <c r="BO2745" s="118" t="s">
        <v>6669</v>
      </c>
      <c r="BP2745" s="118" t="s">
        <v>780</v>
      </c>
      <c r="BQ2745" s="118" t="s">
        <v>6670</v>
      </c>
      <c r="BW2745" s="118" t="s">
        <v>6669</v>
      </c>
      <c r="BX2745" s="118" t="s">
        <v>780</v>
      </c>
      <c r="BY2745" s="118" t="s">
        <v>6670</v>
      </c>
    </row>
    <row r="2746" spans="53:77" x14ac:dyDescent="0.3">
      <c r="BA2746" s="169" t="e">
        <f>VLOOKUP(D2746,#REF!, 2,FALSE)</f>
        <v>#REF!</v>
      </c>
      <c r="BO2746" s="118" t="s">
        <v>6671</v>
      </c>
      <c r="BP2746" s="118" t="s">
        <v>1342</v>
      </c>
      <c r="BQ2746" s="118" t="s">
        <v>6672</v>
      </c>
      <c r="BW2746" s="118" t="s">
        <v>6671</v>
      </c>
      <c r="BX2746" s="118" t="s">
        <v>1342</v>
      </c>
      <c r="BY2746" s="118" t="s">
        <v>6672</v>
      </c>
    </row>
    <row r="2747" spans="53:77" x14ac:dyDescent="0.3">
      <c r="BA2747" s="169" t="e">
        <f>VLOOKUP(D2747,#REF!, 2,FALSE)</f>
        <v>#REF!</v>
      </c>
      <c r="BO2747" s="118" t="s">
        <v>6673</v>
      </c>
      <c r="BP2747" s="118" t="s">
        <v>849</v>
      </c>
      <c r="BQ2747" s="118" t="s">
        <v>1746</v>
      </c>
      <c r="BW2747" s="118" t="s">
        <v>6673</v>
      </c>
      <c r="BX2747" s="118" t="s">
        <v>849</v>
      </c>
      <c r="BY2747" s="118" t="s">
        <v>1746</v>
      </c>
    </row>
    <row r="2748" spans="53:77" x14ac:dyDescent="0.3">
      <c r="BA2748" s="169" t="e">
        <f>VLOOKUP(D2748,#REF!, 2,FALSE)</f>
        <v>#REF!</v>
      </c>
      <c r="BO2748" s="118" t="s">
        <v>6674</v>
      </c>
      <c r="BP2748" s="118" t="s">
        <v>3197</v>
      </c>
      <c r="BQ2748" s="118" t="s">
        <v>6675</v>
      </c>
      <c r="BW2748" s="118" t="s">
        <v>6674</v>
      </c>
      <c r="BX2748" s="118" t="s">
        <v>3197</v>
      </c>
      <c r="BY2748" s="118" t="s">
        <v>6675</v>
      </c>
    </row>
    <row r="2749" spans="53:77" x14ac:dyDescent="0.3">
      <c r="BA2749" s="169" t="e">
        <f>VLOOKUP(D2749,#REF!, 2,FALSE)</f>
        <v>#REF!</v>
      </c>
      <c r="BO2749" s="118" t="s">
        <v>6676</v>
      </c>
      <c r="BP2749" s="118" t="s">
        <v>1342</v>
      </c>
      <c r="BQ2749" s="118" t="s">
        <v>6677</v>
      </c>
      <c r="BW2749" s="118" t="s">
        <v>6676</v>
      </c>
      <c r="BX2749" s="118" t="s">
        <v>1342</v>
      </c>
      <c r="BY2749" s="118" t="s">
        <v>6677</v>
      </c>
    </row>
    <row r="2750" spans="53:77" x14ac:dyDescent="0.3">
      <c r="BA2750" s="169" t="e">
        <f>VLOOKUP(D2750,#REF!, 2,FALSE)</f>
        <v>#REF!</v>
      </c>
      <c r="BO2750" s="118" t="s">
        <v>6678</v>
      </c>
      <c r="BP2750" s="118" t="s">
        <v>3003</v>
      </c>
      <c r="BQ2750" s="118" t="s">
        <v>6679</v>
      </c>
      <c r="BW2750" s="118" t="s">
        <v>6678</v>
      </c>
      <c r="BX2750" s="118" t="s">
        <v>3003</v>
      </c>
      <c r="BY2750" s="118" t="s">
        <v>6679</v>
      </c>
    </row>
    <row r="2751" spans="53:77" x14ac:dyDescent="0.3">
      <c r="BA2751" s="169" t="e">
        <f>VLOOKUP(D2751,#REF!, 2,FALSE)</f>
        <v>#REF!</v>
      </c>
      <c r="BO2751" s="118" t="s">
        <v>6680</v>
      </c>
      <c r="BP2751" s="118" t="s">
        <v>849</v>
      </c>
      <c r="BQ2751" s="118" t="s">
        <v>1746</v>
      </c>
      <c r="BW2751" s="118" t="s">
        <v>6680</v>
      </c>
      <c r="BX2751" s="118" t="s">
        <v>849</v>
      </c>
      <c r="BY2751" s="118" t="s">
        <v>1746</v>
      </c>
    </row>
    <row r="2752" spans="53:77" x14ac:dyDescent="0.3">
      <c r="BA2752" s="169" t="e">
        <f>VLOOKUP(D2752,#REF!, 2,FALSE)</f>
        <v>#REF!</v>
      </c>
      <c r="BO2752" s="118" t="s">
        <v>6682</v>
      </c>
      <c r="BP2752" s="118" t="s">
        <v>3197</v>
      </c>
      <c r="BQ2752" s="118" t="s">
        <v>1057</v>
      </c>
      <c r="BW2752" s="118" t="s">
        <v>6682</v>
      </c>
      <c r="BX2752" s="118" t="s">
        <v>3197</v>
      </c>
      <c r="BY2752" s="118" t="s">
        <v>1057</v>
      </c>
    </row>
    <row r="2753" spans="53:77" x14ac:dyDescent="0.3">
      <c r="BA2753" s="169" t="e">
        <f>VLOOKUP(D2753,#REF!, 2,FALSE)</f>
        <v>#REF!</v>
      </c>
      <c r="BO2753" s="118" t="s">
        <v>1217</v>
      </c>
      <c r="BP2753" s="118" t="s">
        <v>3043</v>
      </c>
      <c r="BQ2753" s="118" t="s">
        <v>770</v>
      </c>
      <c r="BW2753" s="118" t="s">
        <v>1217</v>
      </c>
      <c r="BX2753" s="118" t="s">
        <v>3043</v>
      </c>
      <c r="BY2753" s="118" t="s">
        <v>770</v>
      </c>
    </row>
    <row r="2754" spans="53:77" x14ac:dyDescent="0.3">
      <c r="BA2754" s="169" t="e">
        <f>VLOOKUP(D2754,#REF!, 2,FALSE)</f>
        <v>#REF!</v>
      </c>
      <c r="BO2754" s="118" t="s">
        <v>6683</v>
      </c>
      <c r="BP2754" s="118" t="s">
        <v>3197</v>
      </c>
      <c r="BQ2754" s="118" t="s">
        <v>5848</v>
      </c>
      <c r="BW2754" s="118" t="s">
        <v>6683</v>
      </c>
      <c r="BX2754" s="118" t="s">
        <v>3197</v>
      </c>
      <c r="BY2754" s="118" t="s">
        <v>5848</v>
      </c>
    </row>
    <row r="2755" spans="53:77" x14ac:dyDescent="0.3">
      <c r="BA2755" s="169" t="e">
        <f>VLOOKUP(D2755,#REF!, 2,FALSE)</f>
        <v>#REF!</v>
      </c>
      <c r="BO2755" s="118" t="s">
        <v>6684</v>
      </c>
      <c r="BP2755" s="118" t="s">
        <v>628</v>
      </c>
      <c r="BQ2755" s="118" t="s">
        <v>5471</v>
      </c>
      <c r="BW2755" s="118" t="s">
        <v>6684</v>
      </c>
      <c r="BX2755" s="118" t="s">
        <v>628</v>
      </c>
      <c r="BY2755" s="118" t="s">
        <v>5471</v>
      </c>
    </row>
    <row r="2756" spans="53:77" x14ac:dyDescent="0.3">
      <c r="BA2756" s="169" t="e">
        <f>VLOOKUP(D2756,#REF!, 2,FALSE)</f>
        <v>#REF!</v>
      </c>
      <c r="BO2756" s="118" t="s">
        <v>6685</v>
      </c>
      <c r="BP2756" s="118" t="s">
        <v>3197</v>
      </c>
      <c r="BQ2756" s="118" t="s">
        <v>6686</v>
      </c>
      <c r="BW2756" s="118" t="s">
        <v>6685</v>
      </c>
      <c r="BX2756" s="118" t="s">
        <v>3197</v>
      </c>
      <c r="BY2756" s="118" t="s">
        <v>6686</v>
      </c>
    </row>
    <row r="2757" spans="53:77" x14ac:dyDescent="0.3">
      <c r="BA2757" s="169" t="e">
        <f>VLOOKUP(D2757,#REF!, 2,FALSE)</f>
        <v>#REF!</v>
      </c>
      <c r="BO2757" s="118" t="s">
        <v>6687</v>
      </c>
      <c r="BP2757" s="118" t="s">
        <v>3197</v>
      </c>
      <c r="BQ2757" s="118" t="s">
        <v>6689</v>
      </c>
      <c r="BW2757" s="118" t="s">
        <v>6687</v>
      </c>
      <c r="BX2757" s="118" t="s">
        <v>3197</v>
      </c>
      <c r="BY2757" s="118" t="s">
        <v>6689</v>
      </c>
    </row>
    <row r="2758" spans="53:77" x14ac:dyDescent="0.3">
      <c r="BA2758" s="169" t="e">
        <f>VLOOKUP(D2758,#REF!, 2,FALSE)</f>
        <v>#REF!</v>
      </c>
      <c r="BO2758" s="118" t="s">
        <v>6690</v>
      </c>
      <c r="BP2758" s="118" t="s">
        <v>3197</v>
      </c>
      <c r="BQ2758" s="118" t="s">
        <v>6691</v>
      </c>
      <c r="BW2758" s="118" t="s">
        <v>6690</v>
      </c>
      <c r="BX2758" s="118" t="s">
        <v>3197</v>
      </c>
      <c r="BY2758" s="118" t="s">
        <v>6691</v>
      </c>
    </row>
    <row r="2759" spans="53:77" x14ac:dyDescent="0.3">
      <c r="BA2759" s="169" t="e">
        <f>VLOOKUP(D2759,#REF!, 2,FALSE)</f>
        <v>#REF!</v>
      </c>
      <c r="BO2759" s="118" t="s">
        <v>6692</v>
      </c>
      <c r="BP2759" s="118" t="s">
        <v>3197</v>
      </c>
      <c r="BQ2759" s="118" t="s">
        <v>5473</v>
      </c>
      <c r="BW2759" s="118" t="s">
        <v>6692</v>
      </c>
      <c r="BX2759" s="118" t="s">
        <v>3197</v>
      </c>
      <c r="BY2759" s="118" t="s">
        <v>5473</v>
      </c>
    </row>
    <row r="2760" spans="53:77" x14ac:dyDescent="0.3">
      <c r="BA2760" s="169" t="e">
        <f>VLOOKUP(D2760,#REF!, 2,FALSE)</f>
        <v>#REF!</v>
      </c>
      <c r="BO2760" s="118" t="s">
        <v>6694</v>
      </c>
      <c r="BP2760" s="118" t="s">
        <v>3243</v>
      </c>
      <c r="BQ2760" s="118" t="s">
        <v>770</v>
      </c>
      <c r="BW2760" s="118" t="s">
        <v>6694</v>
      </c>
      <c r="BX2760" s="118" t="s">
        <v>3243</v>
      </c>
      <c r="BY2760" s="118" t="s">
        <v>770</v>
      </c>
    </row>
    <row r="2761" spans="53:77" x14ac:dyDescent="0.3">
      <c r="BA2761" s="169" t="e">
        <f>VLOOKUP(D2761,#REF!, 2,FALSE)</f>
        <v>#REF!</v>
      </c>
      <c r="BO2761" s="118" t="s">
        <v>6695</v>
      </c>
      <c r="BP2761" s="118" t="s">
        <v>3197</v>
      </c>
      <c r="BQ2761" s="118" t="s">
        <v>1201</v>
      </c>
      <c r="BW2761" s="118" t="s">
        <v>6695</v>
      </c>
      <c r="BX2761" s="118" t="s">
        <v>3197</v>
      </c>
      <c r="BY2761" s="118" t="s">
        <v>1201</v>
      </c>
    </row>
    <row r="2762" spans="53:77" x14ac:dyDescent="0.3">
      <c r="BA2762" s="169" t="e">
        <f>VLOOKUP(D2762,#REF!, 2,FALSE)</f>
        <v>#REF!</v>
      </c>
      <c r="BO2762" s="118" t="s">
        <v>6696</v>
      </c>
      <c r="BP2762" s="118" t="s">
        <v>1269</v>
      </c>
      <c r="BQ2762" s="118" t="s">
        <v>6697</v>
      </c>
      <c r="BW2762" s="118" t="s">
        <v>6696</v>
      </c>
      <c r="BX2762" s="118" t="s">
        <v>1269</v>
      </c>
      <c r="BY2762" s="118" t="s">
        <v>6697</v>
      </c>
    </row>
    <row r="2763" spans="53:77" x14ac:dyDescent="0.3">
      <c r="BA2763" s="169" t="e">
        <f>VLOOKUP(D2763,#REF!, 2,FALSE)</f>
        <v>#REF!</v>
      </c>
      <c r="BO2763" s="118" t="s">
        <v>6699</v>
      </c>
      <c r="BP2763" s="118" t="s">
        <v>700</v>
      </c>
      <c r="BQ2763" s="118" t="s">
        <v>6700</v>
      </c>
      <c r="BW2763" s="118" t="s">
        <v>6699</v>
      </c>
      <c r="BX2763" s="118" t="s">
        <v>700</v>
      </c>
      <c r="BY2763" s="118" t="s">
        <v>6700</v>
      </c>
    </row>
    <row r="2764" spans="53:77" x14ac:dyDescent="0.3">
      <c r="BA2764" s="169" t="e">
        <f>VLOOKUP(D2764,#REF!, 2,FALSE)</f>
        <v>#REF!</v>
      </c>
      <c r="BO2764" s="118" t="s">
        <v>6701</v>
      </c>
      <c r="BP2764" s="118" t="s">
        <v>3043</v>
      </c>
      <c r="BQ2764" s="118" t="s">
        <v>2010</v>
      </c>
      <c r="BW2764" s="118" t="s">
        <v>6701</v>
      </c>
      <c r="BX2764" s="118" t="s">
        <v>3043</v>
      </c>
      <c r="BY2764" s="118" t="s">
        <v>2010</v>
      </c>
    </row>
    <row r="2765" spans="53:77" x14ac:dyDescent="0.3">
      <c r="BA2765" s="169" t="e">
        <f>VLOOKUP(D2765,#REF!, 2,FALSE)</f>
        <v>#REF!</v>
      </c>
      <c r="BO2765" s="118" t="s">
        <v>6702</v>
      </c>
      <c r="BP2765" s="118" t="s">
        <v>3197</v>
      </c>
      <c r="BQ2765" s="118" t="s">
        <v>6703</v>
      </c>
      <c r="BW2765" s="118" t="s">
        <v>6702</v>
      </c>
      <c r="BX2765" s="118" t="s">
        <v>3197</v>
      </c>
      <c r="BY2765" s="118" t="s">
        <v>6703</v>
      </c>
    </row>
    <row r="2766" spans="53:77" x14ac:dyDescent="0.3">
      <c r="BA2766" s="169" t="e">
        <f>VLOOKUP(D2766,#REF!, 2,FALSE)</f>
        <v>#REF!</v>
      </c>
      <c r="BO2766" s="118" t="s">
        <v>1218</v>
      </c>
      <c r="BP2766" s="118" t="s">
        <v>1003</v>
      </c>
      <c r="BQ2766" s="118" t="s">
        <v>6704</v>
      </c>
      <c r="BW2766" s="118" t="s">
        <v>1218</v>
      </c>
      <c r="BX2766" s="118" t="s">
        <v>1003</v>
      </c>
      <c r="BY2766" s="118" t="s">
        <v>6704</v>
      </c>
    </row>
    <row r="2767" spans="53:77" x14ac:dyDescent="0.3">
      <c r="BA2767" s="169" t="e">
        <f>VLOOKUP(D2767,#REF!, 2,FALSE)</f>
        <v>#REF!</v>
      </c>
      <c r="BO2767" s="118" t="s">
        <v>6705</v>
      </c>
      <c r="BP2767" s="118" t="s">
        <v>3243</v>
      </c>
      <c r="BQ2767" s="118" t="s">
        <v>2983</v>
      </c>
      <c r="BW2767" s="118" t="s">
        <v>6705</v>
      </c>
      <c r="BX2767" s="118" t="s">
        <v>3243</v>
      </c>
      <c r="BY2767" s="118" t="s">
        <v>2983</v>
      </c>
    </row>
    <row r="2768" spans="53:77" x14ac:dyDescent="0.3">
      <c r="BA2768" s="169" t="e">
        <f>VLOOKUP(D2768,#REF!, 2,FALSE)</f>
        <v>#REF!</v>
      </c>
      <c r="BO2768" s="118" t="s">
        <v>6706</v>
      </c>
      <c r="BP2768" s="118" t="s">
        <v>1139</v>
      </c>
      <c r="BQ2768" s="118" t="s">
        <v>6707</v>
      </c>
      <c r="BW2768" s="118" t="s">
        <v>6706</v>
      </c>
      <c r="BX2768" s="118" t="s">
        <v>1139</v>
      </c>
      <c r="BY2768" s="118" t="s">
        <v>6707</v>
      </c>
    </row>
    <row r="2769" spans="53:77" x14ac:dyDescent="0.3">
      <c r="BA2769" s="169" t="e">
        <f>VLOOKUP(D2769,#REF!, 2,FALSE)</f>
        <v>#REF!</v>
      </c>
      <c r="BO2769" s="118" t="s">
        <v>6708</v>
      </c>
      <c r="BP2769" s="118" t="s">
        <v>1139</v>
      </c>
      <c r="BQ2769" s="118" t="s">
        <v>6261</v>
      </c>
      <c r="BW2769" s="118" t="s">
        <v>6708</v>
      </c>
      <c r="BX2769" s="118" t="s">
        <v>1139</v>
      </c>
      <c r="BY2769" s="118" t="s">
        <v>6261</v>
      </c>
    </row>
    <row r="2770" spans="53:77" x14ac:dyDescent="0.3">
      <c r="BA2770" s="169" t="e">
        <f>VLOOKUP(D2770,#REF!, 2,FALSE)</f>
        <v>#REF!</v>
      </c>
      <c r="BO2770" s="118" t="s">
        <v>1219</v>
      </c>
      <c r="BP2770" s="118" t="s">
        <v>16975</v>
      </c>
      <c r="BQ2770" s="118" t="s">
        <v>5741</v>
      </c>
      <c r="BW2770" s="118" t="s">
        <v>1219</v>
      </c>
      <c r="BX2770" s="118" t="s">
        <v>16975</v>
      </c>
      <c r="BY2770" s="118" t="s">
        <v>5741</v>
      </c>
    </row>
    <row r="2771" spans="53:77" x14ac:dyDescent="0.3">
      <c r="BA2771" s="169" t="e">
        <f>VLOOKUP(D2771,#REF!, 2,FALSE)</f>
        <v>#REF!</v>
      </c>
      <c r="BO2771" s="118" t="s">
        <v>6709</v>
      </c>
      <c r="BP2771" s="118" t="s">
        <v>3085</v>
      </c>
      <c r="BQ2771" s="118" t="s">
        <v>6710</v>
      </c>
      <c r="BW2771" s="118" t="s">
        <v>6709</v>
      </c>
      <c r="BX2771" s="118" t="s">
        <v>3085</v>
      </c>
      <c r="BY2771" s="118" t="s">
        <v>6710</v>
      </c>
    </row>
    <row r="2772" spans="53:77" x14ac:dyDescent="0.3">
      <c r="BA2772" s="169" t="e">
        <f>VLOOKUP(D2772,#REF!, 2,FALSE)</f>
        <v>#REF!</v>
      </c>
      <c r="BO2772" s="118" t="s">
        <v>6711</v>
      </c>
      <c r="BP2772" s="118" t="s">
        <v>2983</v>
      </c>
      <c r="BQ2772" s="118" t="s">
        <v>6712</v>
      </c>
      <c r="BW2772" s="118" t="s">
        <v>6711</v>
      </c>
      <c r="BX2772" s="118" t="s">
        <v>2983</v>
      </c>
      <c r="BY2772" s="118" t="s">
        <v>6712</v>
      </c>
    </row>
    <row r="2773" spans="53:77" x14ac:dyDescent="0.3">
      <c r="BA2773" s="169" t="e">
        <f>VLOOKUP(D2773,#REF!, 2,FALSE)</f>
        <v>#REF!</v>
      </c>
      <c r="BO2773" s="118" t="s">
        <v>6713</v>
      </c>
      <c r="BP2773" s="118" t="s">
        <v>700</v>
      </c>
      <c r="BQ2773" s="118" t="s">
        <v>6714</v>
      </c>
      <c r="BW2773" s="118" t="s">
        <v>6713</v>
      </c>
      <c r="BX2773" s="118" t="s">
        <v>700</v>
      </c>
      <c r="BY2773" s="118" t="s">
        <v>6714</v>
      </c>
    </row>
    <row r="2774" spans="53:77" x14ac:dyDescent="0.3">
      <c r="BA2774" s="169" t="e">
        <f>VLOOKUP(D2774,#REF!, 2,FALSE)</f>
        <v>#REF!</v>
      </c>
      <c r="BO2774" s="118" t="s">
        <v>6715</v>
      </c>
      <c r="BP2774" s="118" t="s">
        <v>658</v>
      </c>
      <c r="BQ2774" s="118" t="s">
        <v>6716</v>
      </c>
      <c r="BW2774" s="118" t="s">
        <v>6715</v>
      </c>
      <c r="BX2774" s="118" t="s">
        <v>658</v>
      </c>
      <c r="BY2774" s="118" t="s">
        <v>6716</v>
      </c>
    </row>
    <row r="2775" spans="53:77" x14ac:dyDescent="0.3">
      <c r="BA2775" s="169" t="e">
        <f>VLOOKUP(D2775,#REF!, 2,FALSE)</f>
        <v>#REF!</v>
      </c>
      <c r="BO2775" s="118" t="s">
        <v>6717</v>
      </c>
      <c r="BP2775" s="118" t="s">
        <v>625</v>
      </c>
      <c r="BQ2775" s="118" t="s">
        <v>6718</v>
      </c>
      <c r="BW2775" s="118" t="s">
        <v>6717</v>
      </c>
      <c r="BX2775" s="118" t="s">
        <v>625</v>
      </c>
      <c r="BY2775" s="118" t="s">
        <v>6718</v>
      </c>
    </row>
    <row r="2776" spans="53:77" x14ac:dyDescent="0.3">
      <c r="BA2776" s="169" t="e">
        <f>VLOOKUP(D2776,#REF!, 2,FALSE)</f>
        <v>#REF!</v>
      </c>
      <c r="BO2776" s="118" t="s">
        <v>1220</v>
      </c>
      <c r="BP2776" s="118" t="s">
        <v>2983</v>
      </c>
      <c r="BQ2776" s="118" t="s">
        <v>2983</v>
      </c>
      <c r="BW2776" s="118" t="s">
        <v>1220</v>
      </c>
      <c r="BX2776" s="118" t="s">
        <v>2983</v>
      </c>
      <c r="BY2776" s="118" t="s">
        <v>2983</v>
      </c>
    </row>
    <row r="2777" spans="53:77" x14ac:dyDescent="0.3">
      <c r="BA2777" s="169" t="e">
        <f>VLOOKUP(D2777,#REF!, 2,FALSE)</f>
        <v>#REF!</v>
      </c>
      <c r="BO2777" s="118" t="s">
        <v>6719</v>
      </c>
      <c r="BP2777" s="118" t="s">
        <v>3026</v>
      </c>
      <c r="BQ2777" s="118" t="s">
        <v>6720</v>
      </c>
      <c r="BW2777" s="118" t="s">
        <v>6719</v>
      </c>
      <c r="BX2777" s="118" t="s">
        <v>3026</v>
      </c>
      <c r="BY2777" s="118" t="s">
        <v>6720</v>
      </c>
    </row>
    <row r="2778" spans="53:77" x14ac:dyDescent="0.3">
      <c r="BA2778" s="169" t="e">
        <f>VLOOKUP(D2778,#REF!, 2,FALSE)</f>
        <v>#REF!</v>
      </c>
      <c r="BO2778" s="118" t="s">
        <v>1221</v>
      </c>
      <c r="BP2778" s="118" t="s">
        <v>16975</v>
      </c>
      <c r="BQ2778" s="118" t="s">
        <v>6721</v>
      </c>
      <c r="BW2778" s="118" t="s">
        <v>1221</v>
      </c>
      <c r="BX2778" s="118" t="s">
        <v>16975</v>
      </c>
      <c r="BY2778" s="118" t="s">
        <v>6721</v>
      </c>
    </row>
    <row r="2779" spans="53:77" x14ac:dyDescent="0.3">
      <c r="BA2779" s="169" t="e">
        <f>VLOOKUP(D2779,#REF!, 2,FALSE)</f>
        <v>#REF!</v>
      </c>
      <c r="BO2779" s="118" t="s">
        <v>6722</v>
      </c>
      <c r="BP2779" s="118" t="s">
        <v>16975</v>
      </c>
      <c r="BQ2779" s="118" t="s">
        <v>6723</v>
      </c>
      <c r="BW2779" s="118" t="s">
        <v>6722</v>
      </c>
      <c r="BX2779" s="118" t="s">
        <v>16975</v>
      </c>
      <c r="BY2779" s="118" t="s">
        <v>6723</v>
      </c>
    </row>
    <row r="2780" spans="53:77" x14ac:dyDescent="0.3">
      <c r="BA2780" s="169" t="e">
        <f>VLOOKUP(D2780,#REF!, 2,FALSE)</f>
        <v>#REF!</v>
      </c>
      <c r="BO2780" s="118" t="s">
        <v>6724</v>
      </c>
      <c r="BP2780" s="118" t="s">
        <v>2983</v>
      </c>
      <c r="BQ2780" s="118" t="s">
        <v>6725</v>
      </c>
      <c r="BW2780" s="118" t="s">
        <v>6724</v>
      </c>
      <c r="BX2780" s="118" t="s">
        <v>2983</v>
      </c>
      <c r="BY2780" s="118" t="s">
        <v>6725</v>
      </c>
    </row>
    <row r="2781" spans="53:77" x14ac:dyDescent="0.3">
      <c r="BA2781" s="169" t="e">
        <f>VLOOKUP(D2781,#REF!, 2,FALSE)</f>
        <v>#REF!</v>
      </c>
      <c r="BO2781" s="118" t="s">
        <v>6726</v>
      </c>
      <c r="BP2781" s="118" t="s">
        <v>1342</v>
      </c>
      <c r="BQ2781" s="118" t="s">
        <v>5913</v>
      </c>
      <c r="BW2781" s="118" t="s">
        <v>6726</v>
      </c>
      <c r="BX2781" s="118" t="s">
        <v>1342</v>
      </c>
      <c r="BY2781" s="118" t="s">
        <v>5913</v>
      </c>
    </row>
    <row r="2782" spans="53:77" x14ac:dyDescent="0.3">
      <c r="BA2782" s="169" t="e">
        <f>VLOOKUP(D2782,#REF!, 2,FALSE)</f>
        <v>#REF!</v>
      </c>
      <c r="BO2782" s="118" t="s">
        <v>6727</v>
      </c>
      <c r="BP2782" s="118" t="s">
        <v>3043</v>
      </c>
      <c r="BQ2782" s="118" t="s">
        <v>708</v>
      </c>
      <c r="BW2782" s="118" t="s">
        <v>6727</v>
      </c>
      <c r="BX2782" s="118" t="s">
        <v>3043</v>
      </c>
      <c r="BY2782" s="118" t="s">
        <v>708</v>
      </c>
    </row>
    <row r="2783" spans="53:77" x14ac:dyDescent="0.3">
      <c r="BA2783" s="169" t="e">
        <f>VLOOKUP(D2783,#REF!, 2,FALSE)</f>
        <v>#REF!</v>
      </c>
      <c r="BO2783" s="118" t="s">
        <v>6728</v>
      </c>
      <c r="BP2783" s="118" t="s">
        <v>3243</v>
      </c>
      <c r="BQ2783" s="118" t="s">
        <v>2983</v>
      </c>
      <c r="BW2783" s="118" t="s">
        <v>6728</v>
      </c>
      <c r="BX2783" s="118" t="s">
        <v>3243</v>
      </c>
      <c r="BY2783" s="118" t="s">
        <v>2983</v>
      </c>
    </row>
    <row r="2784" spans="53:77" x14ac:dyDescent="0.3">
      <c r="BA2784" s="169" t="e">
        <f>VLOOKUP(D2784,#REF!, 2,FALSE)</f>
        <v>#REF!</v>
      </c>
      <c r="BO2784" s="118" t="s">
        <v>6729</v>
      </c>
      <c r="BP2784" s="118" t="s">
        <v>16975</v>
      </c>
      <c r="BQ2784" s="118" t="s">
        <v>6730</v>
      </c>
      <c r="BW2784" s="118" t="s">
        <v>6729</v>
      </c>
      <c r="BX2784" s="118" t="s">
        <v>16975</v>
      </c>
      <c r="BY2784" s="118" t="s">
        <v>6730</v>
      </c>
    </row>
    <row r="2785" spans="53:77" x14ac:dyDescent="0.3">
      <c r="BA2785" s="169" t="e">
        <f>VLOOKUP(D2785,#REF!, 2,FALSE)</f>
        <v>#REF!</v>
      </c>
      <c r="BO2785" s="118" t="s">
        <v>6731</v>
      </c>
      <c r="BP2785" s="118" t="s">
        <v>16975</v>
      </c>
      <c r="BQ2785" s="118" t="s">
        <v>6732</v>
      </c>
      <c r="BW2785" s="118" t="s">
        <v>6731</v>
      </c>
      <c r="BX2785" s="118" t="s">
        <v>16975</v>
      </c>
      <c r="BY2785" s="118" t="s">
        <v>6732</v>
      </c>
    </row>
    <row r="2786" spans="53:77" x14ac:dyDescent="0.3">
      <c r="BA2786" s="169" t="e">
        <f>VLOOKUP(D2786,#REF!, 2,FALSE)</f>
        <v>#REF!</v>
      </c>
      <c r="BO2786" s="118" t="s">
        <v>6733</v>
      </c>
      <c r="BP2786" s="118" t="s">
        <v>16975</v>
      </c>
      <c r="BQ2786" s="118" t="s">
        <v>6734</v>
      </c>
      <c r="BW2786" s="118" t="s">
        <v>6733</v>
      </c>
      <c r="BX2786" s="118" t="s">
        <v>16975</v>
      </c>
      <c r="BY2786" s="118" t="s">
        <v>6734</v>
      </c>
    </row>
    <row r="2787" spans="53:77" x14ac:dyDescent="0.3">
      <c r="BA2787" s="169" t="e">
        <f>VLOOKUP(D2787,#REF!, 2,FALSE)</f>
        <v>#REF!</v>
      </c>
      <c r="BO2787" s="118" t="s">
        <v>6735</v>
      </c>
      <c r="BP2787" s="118" t="s">
        <v>16975</v>
      </c>
      <c r="BQ2787" s="118" t="s">
        <v>3956</v>
      </c>
      <c r="BW2787" s="118" t="s">
        <v>6735</v>
      </c>
      <c r="BX2787" s="118" t="s">
        <v>16975</v>
      </c>
      <c r="BY2787" s="118" t="s">
        <v>3956</v>
      </c>
    </row>
    <row r="2788" spans="53:77" x14ac:dyDescent="0.3">
      <c r="BA2788" s="169" t="e">
        <f>VLOOKUP(D2788,#REF!, 2,FALSE)</f>
        <v>#REF!</v>
      </c>
      <c r="BO2788" s="118" t="s">
        <v>132</v>
      </c>
      <c r="BP2788" s="118" t="s">
        <v>3003</v>
      </c>
      <c r="BQ2788" s="118" t="s">
        <v>3939</v>
      </c>
      <c r="BW2788" s="118" t="s">
        <v>132</v>
      </c>
      <c r="BX2788" s="118" t="s">
        <v>3003</v>
      </c>
      <c r="BY2788" s="118" t="s">
        <v>3939</v>
      </c>
    </row>
    <row r="2789" spans="53:77" x14ac:dyDescent="0.3">
      <c r="BA2789" s="169" t="e">
        <f>VLOOKUP(D2789,#REF!, 2,FALSE)</f>
        <v>#REF!</v>
      </c>
      <c r="BO2789" s="118" t="s">
        <v>175</v>
      </c>
      <c r="BP2789" s="118" t="s">
        <v>619</v>
      </c>
      <c r="BQ2789" s="118" t="s">
        <v>3010</v>
      </c>
      <c r="BW2789" s="118" t="s">
        <v>175</v>
      </c>
      <c r="BX2789" s="118" t="s">
        <v>619</v>
      </c>
      <c r="BY2789" s="118" t="s">
        <v>3010</v>
      </c>
    </row>
    <row r="2790" spans="53:77" x14ac:dyDescent="0.3">
      <c r="BA2790" s="169" t="e">
        <f>VLOOKUP(D2790,#REF!, 2,FALSE)</f>
        <v>#REF!</v>
      </c>
      <c r="BO2790" s="118" t="s">
        <v>6738</v>
      </c>
      <c r="BP2790" s="118" t="s">
        <v>16975</v>
      </c>
      <c r="BQ2790" s="118" t="s">
        <v>5893</v>
      </c>
      <c r="BW2790" s="118" t="s">
        <v>6738</v>
      </c>
      <c r="BX2790" s="118" t="s">
        <v>16975</v>
      </c>
      <c r="BY2790" s="118" t="s">
        <v>5893</v>
      </c>
    </row>
    <row r="2791" spans="53:77" x14ac:dyDescent="0.3">
      <c r="BA2791" s="169" t="e">
        <f>VLOOKUP(D2791,#REF!, 2,FALSE)</f>
        <v>#REF!</v>
      </c>
      <c r="BO2791" s="118" t="s">
        <v>6739</v>
      </c>
      <c r="BP2791" s="118" t="s">
        <v>2983</v>
      </c>
      <c r="BQ2791" s="118" t="s">
        <v>2983</v>
      </c>
      <c r="BW2791" s="118" t="s">
        <v>6739</v>
      </c>
      <c r="BX2791" s="118" t="s">
        <v>2983</v>
      </c>
      <c r="BY2791" s="118" t="s">
        <v>2983</v>
      </c>
    </row>
    <row r="2792" spans="53:77" x14ac:dyDescent="0.3">
      <c r="BA2792" s="169" t="e">
        <f>VLOOKUP(D2792,#REF!, 2,FALSE)</f>
        <v>#REF!</v>
      </c>
      <c r="BO2792" s="118" t="s">
        <v>6740</v>
      </c>
      <c r="BP2792" s="118" t="s">
        <v>666</v>
      </c>
      <c r="BQ2792" s="118" t="s">
        <v>2983</v>
      </c>
      <c r="BW2792" s="118" t="s">
        <v>6740</v>
      </c>
      <c r="BX2792" s="118" t="s">
        <v>666</v>
      </c>
      <c r="BY2792" s="118" t="s">
        <v>2983</v>
      </c>
    </row>
    <row r="2793" spans="53:77" x14ac:dyDescent="0.3">
      <c r="BA2793" s="169" t="e">
        <f>VLOOKUP(D2793,#REF!, 2,FALSE)</f>
        <v>#REF!</v>
      </c>
      <c r="BO2793" s="118" t="s">
        <v>6741</v>
      </c>
      <c r="BP2793" s="118" t="s">
        <v>16975</v>
      </c>
      <c r="BQ2793" s="118" t="s">
        <v>6742</v>
      </c>
      <c r="BW2793" s="118" t="s">
        <v>6741</v>
      </c>
      <c r="BX2793" s="118" t="s">
        <v>16975</v>
      </c>
      <c r="BY2793" s="118" t="s">
        <v>6742</v>
      </c>
    </row>
    <row r="2794" spans="53:77" x14ac:dyDescent="0.3">
      <c r="BA2794" s="169" t="e">
        <f>VLOOKUP(D2794,#REF!, 2,FALSE)</f>
        <v>#REF!</v>
      </c>
      <c r="BO2794" s="118" t="s">
        <v>6743</v>
      </c>
      <c r="BP2794" s="118" t="s">
        <v>2979</v>
      </c>
      <c r="BQ2794" s="118" t="s">
        <v>6744</v>
      </c>
      <c r="BW2794" s="118" t="s">
        <v>6743</v>
      </c>
      <c r="BX2794" s="118" t="s">
        <v>2979</v>
      </c>
      <c r="BY2794" s="118" t="s">
        <v>6744</v>
      </c>
    </row>
    <row r="2795" spans="53:77" x14ac:dyDescent="0.3">
      <c r="BA2795" s="169" t="e">
        <f>VLOOKUP(D2795,#REF!, 2,FALSE)</f>
        <v>#REF!</v>
      </c>
      <c r="BO2795" s="118" t="s">
        <v>6745</v>
      </c>
      <c r="BP2795" s="118" t="s">
        <v>1342</v>
      </c>
      <c r="BQ2795" s="118" t="s">
        <v>664</v>
      </c>
      <c r="BW2795" s="118" t="s">
        <v>6745</v>
      </c>
      <c r="BX2795" s="118" t="s">
        <v>1342</v>
      </c>
      <c r="BY2795" s="118" t="s">
        <v>664</v>
      </c>
    </row>
    <row r="2796" spans="53:77" x14ac:dyDescent="0.3">
      <c r="BA2796" s="169" t="e">
        <f>VLOOKUP(D2796,#REF!, 2,FALSE)</f>
        <v>#REF!</v>
      </c>
      <c r="BO2796" s="118" t="s">
        <v>6746</v>
      </c>
      <c r="BP2796" s="118" t="s">
        <v>16975</v>
      </c>
      <c r="BQ2796" s="118" t="s">
        <v>6747</v>
      </c>
      <c r="BW2796" s="118" t="s">
        <v>6746</v>
      </c>
      <c r="BX2796" s="118" t="s">
        <v>16975</v>
      </c>
      <c r="BY2796" s="118" t="s">
        <v>6747</v>
      </c>
    </row>
    <row r="2797" spans="53:77" x14ac:dyDescent="0.3">
      <c r="BA2797" s="169" t="e">
        <f>VLOOKUP(D2797,#REF!, 2,FALSE)</f>
        <v>#REF!</v>
      </c>
      <c r="BO2797" s="118" t="s">
        <v>6748</v>
      </c>
      <c r="BP2797" s="118" t="s">
        <v>16975</v>
      </c>
      <c r="BQ2797" s="118" t="s">
        <v>4428</v>
      </c>
      <c r="BW2797" s="118" t="s">
        <v>6748</v>
      </c>
      <c r="BX2797" s="118" t="s">
        <v>16975</v>
      </c>
      <c r="BY2797" s="118" t="s">
        <v>4428</v>
      </c>
    </row>
    <row r="2798" spans="53:77" x14ac:dyDescent="0.3">
      <c r="BA2798" s="169" t="e">
        <f>VLOOKUP(D2798,#REF!, 2,FALSE)</f>
        <v>#REF!</v>
      </c>
      <c r="BO2798" s="118" t="s">
        <v>6749</v>
      </c>
      <c r="BP2798" s="118" t="s">
        <v>16975</v>
      </c>
      <c r="BQ2798" s="118" t="s">
        <v>5016</v>
      </c>
      <c r="BW2798" s="118" t="s">
        <v>6749</v>
      </c>
      <c r="BX2798" s="118" t="s">
        <v>16975</v>
      </c>
      <c r="BY2798" s="118" t="s">
        <v>5016</v>
      </c>
    </row>
    <row r="2799" spans="53:77" x14ac:dyDescent="0.3">
      <c r="BA2799" s="169" t="e">
        <f>VLOOKUP(D2799,#REF!, 2,FALSE)</f>
        <v>#REF!</v>
      </c>
      <c r="BO2799" s="118" t="s">
        <v>6750</v>
      </c>
      <c r="BP2799" s="118" t="s">
        <v>16975</v>
      </c>
      <c r="BQ2799" s="118" t="s">
        <v>1328</v>
      </c>
      <c r="BW2799" s="118" t="s">
        <v>6750</v>
      </c>
      <c r="BX2799" s="118" t="s">
        <v>16975</v>
      </c>
      <c r="BY2799" s="118" t="s">
        <v>1328</v>
      </c>
    </row>
    <row r="2800" spans="53:77" x14ac:dyDescent="0.3">
      <c r="BA2800" s="169" t="e">
        <f>VLOOKUP(D2800,#REF!, 2,FALSE)</f>
        <v>#REF!</v>
      </c>
      <c r="BO2800" s="118" t="s">
        <v>6752</v>
      </c>
      <c r="BP2800" s="118" t="s">
        <v>16975</v>
      </c>
      <c r="BQ2800" s="118" t="s">
        <v>6753</v>
      </c>
      <c r="BW2800" s="118" t="s">
        <v>6752</v>
      </c>
      <c r="BX2800" s="118" t="s">
        <v>16975</v>
      </c>
      <c r="BY2800" s="118" t="s">
        <v>6753</v>
      </c>
    </row>
    <row r="2801" spans="53:77" x14ac:dyDescent="0.3">
      <c r="BA2801" s="169" t="e">
        <f>VLOOKUP(D2801,#REF!, 2,FALSE)</f>
        <v>#REF!</v>
      </c>
      <c r="BO2801" s="118" t="s">
        <v>6754</v>
      </c>
      <c r="BP2801" s="118" t="s">
        <v>16975</v>
      </c>
      <c r="BQ2801" s="118" t="s">
        <v>6755</v>
      </c>
      <c r="BW2801" s="118" t="s">
        <v>6754</v>
      </c>
      <c r="BX2801" s="118" t="s">
        <v>16975</v>
      </c>
      <c r="BY2801" s="118" t="s">
        <v>6755</v>
      </c>
    </row>
    <row r="2802" spans="53:77" x14ac:dyDescent="0.3">
      <c r="BA2802" s="169" t="e">
        <f>VLOOKUP(D2802,#REF!, 2,FALSE)</f>
        <v>#REF!</v>
      </c>
      <c r="BO2802" s="118" t="s">
        <v>6756</v>
      </c>
      <c r="BP2802" s="118" t="s">
        <v>16975</v>
      </c>
      <c r="BQ2802" s="118" t="s">
        <v>6757</v>
      </c>
      <c r="BW2802" s="118" t="s">
        <v>6756</v>
      </c>
      <c r="BX2802" s="118" t="s">
        <v>16975</v>
      </c>
      <c r="BY2802" s="118" t="s">
        <v>6757</v>
      </c>
    </row>
    <row r="2803" spans="53:77" x14ac:dyDescent="0.3">
      <c r="BA2803" s="169" t="e">
        <f>VLOOKUP(D2803,#REF!, 2,FALSE)</f>
        <v>#REF!</v>
      </c>
      <c r="BO2803" s="118" t="s">
        <v>133</v>
      </c>
      <c r="BP2803" s="118" t="s">
        <v>719</v>
      </c>
      <c r="BQ2803" s="118" t="s">
        <v>6758</v>
      </c>
      <c r="BW2803" s="118" t="s">
        <v>133</v>
      </c>
      <c r="BX2803" s="118" t="s">
        <v>719</v>
      </c>
      <c r="BY2803" s="118" t="s">
        <v>6758</v>
      </c>
    </row>
    <row r="2804" spans="53:77" x14ac:dyDescent="0.3">
      <c r="BA2804" s="169" t="e">
        <f>VLOOKUP(D2804,#REF!, 2,FALSE)</f>
        <v>#REF!</v>
      </c>
      <c r="BO2804" s="118" t="s">
        <v>6759</v>
      </c>
      <c r="BP2804" s="118" t="s">
        <v>16975</v>
      </c>
      <c r="BQ2804" s="118" t="s">
        <v>6760</v>
      </c>
      <c r="BW2804" s="118" t="s">
        <v>6759</v>
      </c>
      <c r="BX2804" s="118" t="s">
        <v>16975</v>
      </c>
      <c r="BY2804" s="118" t="s">
        <v>6760</v>
      </c>
    </row>
    <row r="2805" spans="53:77" x14ac:dyDescent="0.3">
      <c r="BA2805" s="169" t="e">
        <f>VLOOKUP(D2805,#REF!, 2,FALSE)</f>
        <v>#REF!</v>
      </c>
      <c r="BO2805" s="118" t="s">
        <v>6761</v>
      </c>
      <c r="BP2805" s="118" t="s">
        <v>715</v>
      </c>
      <c r="BQ2805" s="118" t="s">
        <v>6762</v>
      </c>
      <c r="BW2805" s="118" t="s">
        <v>6761</v>
      </c>
      <c r="BX2805" s="118" t="s">
        <v>715</v>
      </c>
      <c r="BY2805" s="118" t="s">
        <v>6762</v>
      </c>
    </row>
    <row r="2806" spans="53:77" x14ac:dyDescent="0.3">
      <c r="BA2806" s="169" t="e">
        <f>VLOOKUP(D2806,#REF!, 2,FALSE)</f>
        <v>#REF!</v>
      </c>
      <c r="BO2806" s="118" t="s">
        <v>6763</v>
      </c>
      <c r="BP2806" s="118" t="s">
        <v>616</v>
      </c>
      <c r="BQ2806" s="118" t="s">
        <v>6764</v>
      </c>
      <c r="BW2806" s="118" t="s">
        <v>6763</v>
      </c>
      <c r="BX2806" s="118" t="s">
        <v>616</v>
      </c>
      <c r="BY2806" s="118" t="s">
        <v>6764</v>
      </c>
    </row>
    <row r="2807" spans="53:77" x14ac:dyDescent="0.3">
      <c r="BA2807" s="169" t="e">
        <f>VLOOKUP(D2807,#REF!, 2,FALSE)</f>
        <v>#REF!</v>
      </c>
      <c r="BO2807" s="118" t="s">
        <v>6765</v>
      </c>
      <c r="BP2807" s="118" t="s">
        <v>16975</v>
      </c>
      <c r="BQ2807" s="118" t="s">
        <v>6766</v>
      </c>
      <c r="BW2807" s="118" t="s">
        <v>6765</v>
      </c>
      <c r="BX2807" s="118" t="s">
        <v>16975</v>
      </c>
      <c r="BY2807" s="118" t="s">
        <v>6766</v>
      </c>
    </row>
    <row r="2808" spans="53:77" x14ac:dyDescent="0.3">
      <c r="BA2808" s="169" t="e">
        <f>VLOOKUP(D2808,#REF!, 2,FALSE)</f>
        <v>#REF!</v>
      </c>
      <c r="BO2808" s="118" t="s">
        <v>1231</v>
      </c>
      <c r="BP2808" s="118" t="s">
        <v>16975</v>
      </c>
      <c r="BQ2808" s="118" t="s">
        <v>6767</v>
      </c>
      <c r="BW2808" s="118" t="s">
        <v>1231</v>
      </c>
      <c r="BX2808" s="118" t="s">
        <v>16975</v>
      </c>
      <c r="BY2808" s="118" t="s">
        <v>6767</v>
      </c>
    </row>
    <row r="2809" spans="53:77" x14ac:dyDescent="0.3">
      <c r="BA2809" s="169" t="e">
        <f>VLOOKUP(D2809,#REF!, 2,FALSE)</f>
        <v>#REF!</v>
      </c>
      <c r="BO2809" s="118" t="s">
        <v>6768</v>
      </c>
      <c r="BP2809" s="118" t="s">
        <v>16975</v>
      </c>
      <c r="BQ2809" s="118" t="s">
        <v>6769</v>
      </c>
      <c r="BW2809" s="118" t="s">
        <v>6768</v>
      </c>
      <c r="BX2809" s="118" t="s">
        <v>16975</v>
      </c>
      <c r="BY2809" s="118" t="s">
        <v>6769</v>
      </c>
    </row>
    <row r="2810" spans="53:77" x14ac:dyDescent="0.3">
      <c r="BA2810" s="169" t="e">
        <f>VLOOKUP(D2810,#REF!, 2,FALSE)</f>
        <v>#REF!</v>
      </c>
      <c r="BO2810" s="118" t="s">
        <v>6770</v>
      </c>
      <c r="BP2810" s="118" t="s">
        <v>3003</v>
      </c>
      <c r="BQ2810" s="118" t="s">
        <v>6771</v>
      </c>
      <c r="BW2810" s="118" t="s">
        <v>6770</v>
      </c>
      <c r="BX2810" s="118" t="s">
        <v>3003</v>
      </c>
      <c r="BY2810" s="118" t="s">
        <v>6771</v>
      </c>
    </row>
    <row r="2811" spans="53:77" x14ac:dyDescent="0.3">
      <c r="BA2811" s="169" t="e">
        <f>VLOOKUP(D2811,#REF!, 2,FALSE)</f>
        <v>#REF!</v>
      </c>
      <c r="BO2811" s="118" t="s">
        <v>6772</v>
      </c>
      <c r="BP2811" s="118" t="s">
        <v>3085</v>
      </c>
      <c r="BQ2811" s="118" t="s">
        <v>6773</v>
      </c>
      <c r="BW2811" s="118" t="s">
        <v>6772</v>
      </c>
      <c r="BX2811" s="118" t="s">
        <v>3085</v>
      </c>
      <c r="BY2811" s="118" t="s">
        <v>6773</v>
      </c>
    </row>
    <row r="2812" spans="53:77" x14ac:dyDescent="0.3">
      <c r="BA2812" s="169" t="e">
        <f>VLOOKUP(D2812,#REF!, 2,FALSE)</f>
        <v>#REF!</v>
      </c>
      <c r="BO2812" s="118" t="s">
        <v>6774</v>
      </c>
      <c r="BP2812" s="118" t="s">
        <v>16975</v>
      </c>
      <c r="BQ2812" s="118" t="s">
        <v>1435</v>
      </c>
      <c r="BW2812" s="118" t="s">
        <v>6774</v>
      </c>
      <c r="BX2812" s="118" t="s">
        <v>16975</v>
      </c>
      <c r="BY2812" s="118" t="s">
        <v>1435</v>
      </c>
    </row>
    <row r="2813" spans="53:77" x14ac:dyDescent="0.3">
      <c r="BA2813" s="169" t="e">
        <f>VLOOKUP(D2813,#REF!, 2,FALSE)</f>
        <v>#REF!</v>
      </c>
      <c r="BO2813" s="118" t="s">
        <v>6775</v>
      </c>
      <c r="BP2813" s="118" t="s">
        <v>3026</v>
      </c>
      <c r="BQ2813" s="118" t="s">
        <v>6776</v>
      </c>
      <c r="BW2813" s="118" t="s">
        <v>6775</v>
      </c>
      <c r="BX2813" s="118" t="s">
        <v>3026</v>
      </c>
      <c r="BY2813" s="118" t="s">
        <v>6776</v>
      </c>
    </row>
    <row r="2814" spans="53:77" x14ac:dyDescent="0.3">
      <c r="BA2814" s="169" t="e">
        <f>VLOOKUP(D2814,#REF!, 2,FALSE)</f>
        <v>#REF!</v>
      </c>
      <c r="BO2814" s="118" t="s">
        <v>6777</v>
      </c>
      <c r="BP2814" s="118" t="s">
        <v>862</v>
      </c>
      <c r="BQ2814" s="118" t="s">
        <v>6778</v>
      </c>
      <c r="BW2814" s="118" t="s">
        <v>6777</v>
      </c>
      <c r="BX2814" s="118" t="s">
        <v>862</v>
      </c>
      <c r="BY2814" s="118" t="s">
        <v>6778</v>
      </c>
    </row>
    <row r="2815" spans="53:77" x14ac:dyDescent="0.3">
      <c r="BA2815" s="169" t="e">
        <f>VLOOKUP(D2815,#REF!, 2,FALSE)</f>
        <v>#REF!</v>
      </c>
      <c r="BO2815" s="118" t="s">
        <v>6780</v>
      </c>
      <c r="BP2815" s="118" t="s">
        <v>3197</v>
      </c>
      <c r="BQ2815" s="118" t="s">
        <v>3885</v>
      </c>
      <c r="BW2815" s="118" t="s">
        <v>6780</v>
      </c>
      <c r="BX2815" s="118" t="s">
        <v>3197</v>
      </c>
      <c r="BY2815" s="118" t="s">
        <v>3885</v>
      </c>
    </row>
    <row r="2816" spans="53:77" x14ac:dyDescent="0.3">
      <c r="BA2816" s="169" t="e">
        <f>VLOOKUP(D2816,#REF!, 2,FALSE)</f>
        <v>#REF!</v>
      </c>
      <c r="BO2816" s="118" t="s">
        <v>6781</v>
      </c>
      <c r="BP2816" s="118" t="s">
        <v>628</v>
      </c>
      <c r="BQ2816" s="118" t="s">
        <v>6782</v>
      </c>
      <c r="BW2816" s="118" t="s">
        <v>6781</v>
      </c>
      <c r="BX2816" s="118" t="s">
        <v>628</v>
      </c>
      <c r="BY2816" s="118" t="s">
        <v>6782</v>
      </c>
    </row>
    <row r="2817" spans="53:77" x14ac:dyDescent="0.3">
      <c r="BA2817" s="169" t="e">
        <f>VLOOKUP(D2817,#REF!, 2,FALSE)</f>
        <v>#REF!</v>
      </c>
      <c r="BO2817" s="118" t="s">
        <v>6783</v>
      </c>
      <c r="BP2817" s="118" t="s">
        <v>1342</v>
      </c>
      <c r="BQ2817" s="118" t="s">
        <v>6784</v>
      </c>
      <c r="BW2817" s="118" t="s">
        <v>6783</v>
      </c>
      <c r="BX2817" s="118" t="s">
        <v>1342</v>
      </c>
      <c r="BY2817" s="118" t="s">
        <v>6784</v>
      </c>
    </row>
    <row r="2818" spans="53:77" x14ac:dyDescent="0.3">
      <c r="BA2818" s="169" t="e">
        <f>VLOOKUP(D2818,#REF!, 2,FALSE)</f>
        <v>#REF!</v>
      </c>
      <c r="BO2818" s="118" t="s">
        <v>6785</v>
      </c>
      <c r="BP2818" s="118" t="s">
        <v>16975</v>
      </c>
      <c r="BQ2818" s="118" t="s">
        <v>6787</v>
      </c>
      <c r="BW2818" s="118" t="s">
        <v>6785</v>
      </c>
      <c r="BX2818" s="118" t="s">
        <v>16975</v>
      </c>
      <c r="BY2818" s="118" t="s">
        <v>6787</v>
      </c>
    </row>
    <row r="2819" spans="53:77" x14ac:dyDescent="0.3">
      <c r="BA2819" s="169" t="e">
        <f>VLOOKUP(D2819,#REF!, 2,FALSE)</f>
        <v>#REF!</v>
      </c>
      <c r="BO2819" s="118" t="s">
        <v>1232</v>
      </c>
      <c r="BP2819" s="118" t="s">
        <v>1013</v>
      </c>
      <c r="BQ2819" s="118" t="s">
        <v>6788</v>
      </c>
      <c r="BW2819" s="118" t="s">
        <v>1232</v>
      </c>
      <c r="BX2819" s="118" t="s">
        <v>1013</v>
      </c>
      <c r="BY2819" s="118" t="s">
        <v>6788</v>
      </c>
    </row>
    <row r="2820" spans="53:77" x14ac:dyDescent="0.3">
      <c r="BA2820" s="169" t="e">
        <f>VLOOKUP(D2820,#REF!, 2,FALSE)</f>
        <v>#REF!</v>
      </c>
      <c r="BO2820" s="118" t="s">
        <v>6790</v>
      </c>
      <c r="BP2820" s="118" t="s">
        <v>794</v>
      </c>
      <c r="BQ2820" s="118" t="s">
        <v>6791</v>
      </c>
      <c r="BW2820" s="118" t="s">
        <v>6790</v>
      </c>
      <c r="BX2820" s="118" t="s">
        <v>794</v>
      </c>
      <c r="BY2820" s="118" t="s">
        <v>6791</v>
      </c>
    </row>
    <row r="2821" spans="53:77" x14ac:dyDescent="0.3">
      <c r="BA2821" s="169" t="e">
        <f>VLOOKUP(D2821,#REF!, 2,FALSE)</f>
        <v>#REF!</v>
      </c>
      <c r="BO2821" s="118" t="s">
        <v>6792</v>
      </c>
      <c r="BP2821" s="118" t="s">
        <v>794</v>
      </c>
      <c r="BQ2821" s="118" t="s">
        <v>4253</v>
      </c>
      <c r="BW2821" s="118" t="s">
        <v>6792</v>
      </c>
      <c r="BX2821" s="118" t="s">
        <v>794</v>
      </c>
      <c r="BY2821" s="118" t="s">
        <v>4253</v>
      </c>
    </row>
    <row r="2822" spans="53:77" x14ac:dyDescent="0.3">
      <c r="BA2822" s="169" t="e">
        <f>VLOOKUP(D2822,#REF!, 2,FALSE)</f>
        <v>#REF!</v>
      </c>
      <c r="BO2822" s="118" t="s">
        <v>6793</v>
      </c>
      <c r="BP2822" s="118" t="s">
        <v>803</v>
      </c>
      <c r="BQ2822" s="118" t="s">
        <v>3555</v>
      </c>
      <c r="BW2822" s="118" t="s">
        <v>6793</v>
      </c>
      <c r="BX2822" s="118" t="s">
        <v>803</v>
      </c>
      <c r="BY2822" s="118" t="s">
        <v>3555</v>
      </c>
    </row>
    <row r="2823" spans="53:77" x14ac:dyDescent="0.3">
      <c r="BA2823" s="169" t="e">
        <f>VLOOKUP(D2823,#REF!, 2,FALSE)</f>
        <v>#REF!</v>
      </c>
      <c r="BO2823" s="118" t="s">
        <v>6794</v>
      </c>
      <c r="BP2823" s="118" t="s">
        <v>794</v>
      </c>
      <c r="BQ2823" s="118" t="s">
        <v>6795</v>
      </c>
      <c r="BW2823" s="118" t="s">
        <v>6794</v>
      </c>
      <c r="BX2823" s="118" t="s">
        <v>794</v>
      </c>
      <c r="BY2823" s="118" t="s">
        <v>6795</v>
      </c>
    </row>
    <row r="2824" spans="53:77" x14ac:dyDescent="0.3">
      <c r="BA2824" s="169" t="e">
        <f>VLOOKUP(D2824,#REF!, 2,FALSE)</f>
        <v>#REF!</v>
      </c>
      <c r="BO2824" s="118" t="s">
        <v>6796</v>
      </c>
      <c r="BP2824" s="118" t="s">
        <v>16975</v>
      </c>
      <c r="BQ2824" s="118" t="s">
        <v>2425</v>
      </c>
      <c r="BW2824" s="118" t="s">
        <v>6796</v>
      </c>
      <c r="BX2824" s="118" t="s">
        <v>16975</v>
      </c>
      <c r="BY2824" s="118" t="s">
        <v>2425</v>
      </c>
    </row>
    <row r="2825" spans="53:77" x14ac:dyDescent="0.3">
      <c r="BA2825" s="169" t="e">
        <f>VLOOKUP(D2825,#REF!, 2,FALSE)</f>
        <v>#REF!</v>
      </c>
      <c r="BO2825" s="118" t="s">
        <v>6797</v>
      </c>
      <c r="BP2825" s="118" t="s">
        <v>940</v>
      </c>
      <c r="BQ2825" s="118" t="s">
        <v>6798</v>
      </c>
      <c r="BW2825" s="118" t="s">
        <v>6797</v>
      </c>
      <c r="BX2825" s="118" t="s">
        <v>940</v>
      </c>
      <c r="BY2825" s="118" t="s">
        <v>6798</v>
      </c>
    </row>
    <row r="2826" spans="53:77" x14ac:dyDescent="0.3">
      <c r="BA2826" s="169" t="e">
        <f>VLOOKUP(D2826,#REF!, 2,FALSE)</f>
        <v>#REF!</v>
      </c>
      <c r="BO2826" s="118" t="s">
        <v>6799</v>
      </c>
      <c r="BP2826" s="118" t="s">
        <v>940</v>
      </c>
      <c r="BQ2826" s="118" t="s">
        <v>6800</v>
      </c>
      <c r="BW2826" s="118" t="s">
        <v>6799</v>
      </c>
      <c r="BX2826" s="118" t="s">
        <v>940</v>
      </c>
      <c r="BY2826" s="118" t="s">
        <v>6800</v>
      </c>
    </row>
    <row r="2827" spans="53:77" x14ac:dyDescent="0.3">
      <c r="BA2827" s="169" t="e">
        <f>VLOOKUP(D2827,#REF!, 2,FALSE)</f>
        <v>#REF!</v>
      </c>
      <c r="BO2827" s="118" t="s">
        <v>1233</v>
      </c>
      <c r="BP2827" s="118" t="s">
        <v>852</v>
      </c>
      <c r="BQ2827" s="118" t="s">
        <v>6802</v>
      </c>
      <c r="BW2827" s="118" t="s">
        <v>1233</v>
      </c>
      <c r="BX2827" s="118" t="s">
        <v>852</v>
      </c>
      <c r="BY2827" s="118" t="s">
        <v>6802</v>
      </c>
    </row>
    <row r="2828" spans="53:77" x14ac:dyDescent="0.3">
      <c r="BA2828" s="169" t="e">
        <f>VLOOKUP(D2828,#REF!, 2,FALSE)</f>
        <v>#REF!</v>
      </c>
      <c r="BO2828" s="118" t="s">
        <v>6804</v>
      </c>
      <c r="BP2828" s="118" t="s">
        <v>2983</v>
      </c>
      <c r="BQ2828" s="118" t="s">
        <v>6805</v>
      </c>
      <c r="BW2828" s="118" t="s">
        <v>6804</v>
      </c>
      <c r="BX2828" s="118" t="s">
        <v>2983</v>
      </c>
      <c r="BY2828" s="118" t="s">
        <v>6805</v>
      </c>
    </row>
    <row r="2829" spans="53:77" x14ac:dyDescent="0.3">
      <c r="BA2829" s="169" t="e">
        <f>VLOOKUP(D2829,#REF!, 2,FALSE)</f>
        <v>#REF!</v>
      </c>
      <c r="BO2829" s="118" t="s">
        <v>6806</v>
      </c>
      <c r="BP2829" s="118" t="s">
        <v>3095</v>
      </c>
      <c r="BQ2829" s="118" t="s">
        <v>1270</v>
      </c>
      <c r="BW2829" s="118" t="s">
        <v>6806</v>
      </c>
      <c r="BX2829" s="118" t="s">
        <v>3095</v>
      </c>
      <c r="BY2829" s="118" t="s">
        <v>1270</v>
      </c>
    </row>
    <row r="2830" spans="53:77" x14ac:dyDescent="0.3">
      <c r="BA2830" s="169" t="e">
        <f>VLOOKUP(D2830,#REF!, 2,FALSE)</f>
        <v>#REF!</v>
      </c>
      <c r="BO2830" s="118" t="s">
        <v>1234</v>
      </c>
      <c r="BP2830" s="118" t="s">
        <v>631</v>
      </c>
      <c r="BQ2830" s="118" t="s">
        <v>6807</v>
      </c>
      <c r="BW2830" s="118" t="s">
        <v>1234</v>
      </c>
      <c r="BX2830" s="118" t="s">
        <v>631</v>
      </c>
      <c r="BY2830" s="118" t="s">
        <v>6807</v>
      </c>
    </row>
    <row r="2831" spans="53:77" x14ac:dyDescent="0.3">
      <c r="BA2831" s="169" t="e">
        <f>VLOOKUP(D2831,#REF!, 2,FALSE)</f>
        <v>#REF!</v>
      </c>
      <c r="BO2831" s="118" t="s">
        <v>6808</v>
      </c>
      <c r="BP2831" s="118" t="s">
        <v>616</v>
      </c>
      <c r="BQ2831" s="118" t="s">
        <v>6809</v>
      </c>
      <c r="BW2831" s="118" t="s">
        <v>6808</v>
      </c>
      <c r="BX2831" s="118" t="s">
        <v>616</v>
      </c>
      <c r="BY2831" s="118" t="s">
        <v>6809</v>
      </c>
    </row>
    <row r="2832" spans="53:77" x14ac:dyDescent="0.3">
      <c r="BA2832" s="169" t="e">
        <f>VLOOKUP(D2832,#REF!, 2,FALSE)</f>
        <v>#REF!</v>
      </c>
      <c r="BO2832" s="118" t="s">
        <v>6811</v>
      </c>
      <c r="BP2832" s="118" t="s">
        <v>617</v>
      </c>
      <c r="BQ2832" s="118" t="s">
        <v>6812</v>
      </c>
      <c r="BW2832" s="118" t="s">
        <v>6811</v>
      </c>
      <c r="BX2832" s="118" t="s">
        <v>617</v>
      </c>
      <c r="BY2832" s="118" t="s">
        <v>6812</v>
      </c>
    </row>
    <row r="2833" spans="53:77" x14ac:dyDescent="0.3">
      <c r="BA2833" s="169" t="e">
        <f>VLOOKUP(D2833,#REF!, 2,FALSE)</f>
        <v>#REF!</v>
      </c>
      <c r="BO2833" s="118" t="s">
        <v>6813</v>
      </c>
      <c r="BP2833" s="118" t="s">
        <v>731</v>
      </c>
      <c r="BQ2833" s="118" t="s">
        <v>2983</v>
      </c>
      <c r="BW2833" s="118" t="s">
        <v>6813</v>
      </c>
      <c r="BX2833" s="118" t="s">
        <v>731</v>
      </c>
      <c r="BY2833" s="118" t="s">
        <v>2983</v>
      </c>
    </row>
    <row r="2834" spans="53:77" x14ac:dyDescent="0.3">
      <c r="BA2834" s="169" t="e">
        <f>VLOOKUP(D2834,#REF!, 2,FALSE)</f>
        <v>#REF!</v>
      </c>
      <c r="BO2834" s="118" t="s">
        <v>6814</v>
      </c>
      <c r="BP2834" s="118" t="s">
        <v>1269</v>
      </c>
      <c r="BQ2834" s="118" t="s">
        <v>1015</v>
      </c>
      <c r="BW2834" s="118" t="s">
        <v>6814</v>
      </c>
      <c r="BX2834" s="118" t="s">
        <v>1269</v>
      </c>
      <c r="BY2834" s="118" t="s">
        <v>1015</v>
      </c>
    </row>
    <row r="2835" spans="53:77" x14ac:dyDescent="0.3">
      <c r="BA2835" s="169" t="e">
        <f>VLOOKUP(D2835,#REF!, 2,FALSE)</f>
        <v>#REF!</v>
      </c>
      <c r="BO2835" s="118" t="s">
        <v>1235</v>
      </c>
      <c r="BP2835" s="118" t="s">
        <v>862</v>
      </c>
      <c r="BQ2835" s="118" t="s">
        <v>6815</v>
      </c>
      <c r="BW2835" s="118" t="s">
        <v>1235</v>
      </c>
      <c r="BX2835" s="118" t="s">
        <v>862</v>
      </c>
      <c r="BY2835" s="118" t="s">
        <v>6815</v>
      </c>
    </row>
    <row r="2836" spans="53:77" x14ac:dyDescent="0.3">
      <c r="BA2836" s="169" t="e">
        <f>VLOOKUP(D2836,#REF!, 2,FALSE)</f>
        <v>#REF!</v>
      </c>
      <c r="BO2836" s="118" t="s">
        <v>6816</v>
      </c>
      <c r="BP2836" s="118" t="s">
        <v>2979</v>
      </c>
      <c r="BQ2836" s="118" t="s">
        <v>6817</v>
      </c>
      <c r="BW2836" s="118" t="s">
        <v>6816</v>
      </c>
      <c r="BX2836" s="118" t="s">
        <v>2979</v>
      </c>
      <c r="BY2836" s="118" t="s">
        <v>6817</v>
      </c>
    </row>
    <row r="2837" spans="53:77" x14ac:dyDescent="0.3">
      <c r="BA2837" s="169" t="e">
        <f>VLOOKUP(D2837,#REF!, 2,FALSE)</f>
        <v>#REF!</v>
      </c>
      <c r="BO2837" s="118" t="s">
        <v>6818</v>
      </c>
      <c r="BP2837" s="118" t="s">
        <v>658</v>
      </c>
      <c r="BQ2837" s="118" t="s">
        <v>6819</v>
      </c>
      <c r="BW2837" s="118" t="s">
        <v>6818</v>
      </c>
      <c r="BX2837" s="118" t="s">
        <v>658</v>
      </c>
      <c r="BY2837" s="118" t="s">
        <v>6819</v>
      </c>
    </row>
    <row r="2838" spans="53:77" x14ac:dyDescent="0.3">
      <c r="BA2838" s="169" t="e">
        <f>VLOOKUP(D2838,#REF!, 2,FALSE)</f>
        <v>#REF!</v>
      </c>
      <c r="BO2838" s="118" t="s">
        <v>6820</v>
      </c>
      <c r="BP2838" s="118" t="s">
        <v>658</v>
      </c>
      <c r="BQ2838" s="118" t="s">
        <v>864</v>
      </c>
      <c r="BW2838" s="118" t="s">
        <v>6820</v>
      </c>
      <c r="BX2838" s="118" t="s">
        <v>658</v>
      </c>
      <c r="BY2838" s="118" t="s">
        <v>864</v>
      </c>
    </row>
    <row r="2839" spans="53:77" x14ac:dyDescent="0.3">
      <c r="BA2839" s="169" t="e">
        <f>VLOOKUP(D2839,#REF!, 2,FALSE)</f>
        <v>#REF!</v>
      </c>
      <c r="BO2839" s="118" t="s">
        <v>1236</v>
      </c>
      <c r="BP2839" s="118" t="s">
        <v>669</v>
      </c>
      <c r="BQ2839" s="118" t="s">
        <v>1264</v>
      </c>
      <c r="BW2839" s="118" t="s">
        <v>1236</v>
      </c>
      <c r="BX2839" s="118" t="s">
        <v>669</v>
      </c>
      <c r="BY2839" s="118" t="s">
        <v>1264</v>
      </c>
    </row>
    <row r="2840" spans="53:77" x14ac:dyDescent="0.3">
      <c r="BA2840" s="169" t="e">
        <f>VLOOKUP(D2840,#REF!, 2,FALSE)</f>
        <v>#REF!</v>
      </c>
      <c r="BO2840" s="118" t="s">
        <v>6821</v>
      </c>
      <c r="BP2840" s="118" t="s">
        <v>1139</v>
      </c>
      <c r="BQ2840" s="118" t="s">
        <v>6236</v>
      </c>
      <c r="BW2840" s="118" t="s">
        <v>6821</v>
      </c>
      <c r="BX2840" s="118" t="s">
        <v>1139</v>
      </c>
      <c r="BY2840" s="118" t="s">
        <v>6236</v>
      </c>
    </row>
    <row r="2841" spans="53:77" x14ac:dyDescent="0.3">
      <c r="BA2841" s="169" t="e">
        <f>VLOOKUP(D2841,#REF!, 2,FALSE)</f>
        <v>#REF!</v>
      </c>
      <c r="BO2841" s="118" t="s">
        <v>6823</v>
      </c>
      <c r="BP2841" s="118" t="s">
        <v>3003</v>
      </c>
      <c r="BQ2841" s="118" t="s">
        <v>5022</v>
      </c>
      <c r="BW2841" s="118" t="s">
        <v>6823</v>
      </c>
      <c r="BX2841" s="118" t="s">
        <v>3003</v>
      </c>
      <c r="BY2841" s="118" t="s">
        <v>5022</v>
      </c>
    </row>
    <row r="2842" spans="53:77" x14ac:dyDescent="0.3">
      <c r="BA2842" s="169" t="e">
        <f>VLOOKUP(D2842,#REF!, 2,FALSE)</f>
        <v>#REF!</v>
      </c>
      <c r="BO2842" s="118" t="s">
        <v>6824</v>
      </c>
      <c r="BP2842" s="118" t="s">
        <v>658</v>
      </c>
      <c r="BQ2842" s="118" t="s">
        <v>4053</v>
      </c>
      <c r="BW2842" s="118" t="s">
        <v>6824</v>
      </c>
      <c r="BX2842" s="118" t="s">
        <v>658</v>
      </c>
      <c r="BY2842" s="118" t="s">
        <v>4053</v>
      </c>
    </row>
    <row r="2843" spans="53:77" x14ac:dyDescent="0.3">
      <c r="BA2843" s="169" t="e">
        <f>VLOOKUP(D2843,#REF!, 2,FALSE)</f>
        <v>#REF!</v>
      </c>
      <c r="BO2843" s="118" t="s">
        <v>6825</v>
      </c>
      <c r="BP2843" s="118" t="s">
        <v>658</v>
      </c>
      <c r="BQ2843" s="118" t="s">
        <v>6826</v>
      </c>
      <c r="BW2843" s="118" t="s">
        <v>6825</v>
      </c>
      <c r="BX2843" s="118" t="s">
        <v>658</v>
      </c>
      <c r="BY2843" s="118" t="s">
        <v>6826</v>
      </c>
    </row>
    <row r="2844" spans="53:77" x14ac:dyDescent="0.3">
      <c r="BA2844" s="169" t="e">
        <f>VLOOKUP(D2844,#REF!, 2,FALSE)</f>
        <v>#REF!</v>
      </c>
      <c r="BO2844" s="118" t="s">
        <v>6827</v>
      </c>
      <c r="BP2844" s="118" t="s">
        <v>658</v>
      </c>
      <c r="BQ2844" s="118" t="s">
        <v>6168</v>
      </c>
      <c r="BW2844" s="118" t="s">
        <v>6827</v>
      </c>
      <c r="BX2844" s="118" t="s">
        <v>658</v>
      </c>
      <c r="BY2844" s="118" t="s">
        <v>6168</v>
      </c>
    </row>
    <row r="2845" spans="53:77" x14ac:dyDescent="0.3">
      <c r="BA2845" s="169" t="e">
        <f>VLOOKUP(D2845,#REF!, 2,FALSE)</f>
        <v>#REF!</v>
      </c>
      <c r="BO2845" s="118" t="s">
        <v>6828</v>
      </c>
      <c r="BP2845" s="118" t="s">
        <v>1269</v>
      </c>
      <c r="BQ2845" s="118" t="s">
        <v>6817</v>
      </c>
      <c r="BW2845" s="118" t="s">
        <v>6828</v>
      </c>
      <c r="BX2845" s="118" t="s">
        <v>1269</v>
      </c>
      <c r="BY2845" s="118" t="s">
        <v>6817</v>
      </c>
    </row>
    <row r="2846" spans="53:77" x14ac:dyDescent="0.3">
      <c r="BA2846" s="169" t="e">
        <f>VLOOKUP(D2846,#REF!, 2,FALSE)</f>
        <v>#REF!</v>
      </c>
      <c r="BO2846" s="118" t="s">
        <v>6829</v>
      </c>
      <c r="BP2846" s="118" t="s">
        <v>1342</v>
      </c>
      <c r="BQ2846" s="118" t="s">
        <v>725</v>
      </c>
      <c r="BW2846" s="118" t="s">
        <v>6829</v>
      </c>
      <c r="BX2846" s="118" t="s">
        <v>1342</v>
      </c>
      <c r="BY2846" s="118" t="s">
        <v>725</v>
      </c>
    </row>
    <row r="2847" spans="53:77" x14ac:dyDescent="0.3">
      <c r="BA2847" s="169" t="e">
        <f>VLOOKUP(D2847,#REF!, 2,FALSE)</f>
        <v>#REF!</v>
      </c>
      <c r="BO2847" s="118" t="s">
        <v>6830</v>
      </c>
      <c r="BP2847" s="118" t="s">
        <v>658</v>
      </c>
      <c r="BQ2847" s="118" t="s">
        <v>6831</v>
      </c>
      <c r="BW2847" s="118" t="s">
        <v>6830</v>
      </c>
      <c r="BX2847" s="118" t="s">
        <v>658</v>
      </c>
      <c r="BY2847" s="118" t="s">
        <v>6831</v>
      </c>
    </row>
    <row r="2848" spans="53:77" x14ac:dyDescent="0.3">
      <c r="BA2848" s="169" t="e">
        <f>VLOOKUP(D2848,#REF!, 2,FALSE)</f>
        <v>#REF!</v>
      </c>
      <c r="BO2848" s="118" t="s">
        <v>1237</v>
      </c>
      <c r="BP2848" s="118" t="s">
        <v>1139</v>
      </c>
      <c r="BQ2848" s="118" t="s">
        <v>6831</v>
      </c>
      <c r="BW2848" s="118" t="s">
        <v>1237</v>
      </c>
      <c r="BX2848" s="118" t="s">
        <v>1139</v>
      </c>
      <c r="BY2848" s="118" t="s">
        <v>6831</v>
      </c>
    </row>
    <row r="2849" spans="53:77" x14ac:dyDescent="0.3">
      <c r="BA2849" s="169" t="e">
        <f>VLOOKUP(D2849,#REF!, 2,FALSE)</f>
        <v>#REF!</v>
      </c>
      <c r="BO2849" s="118" t="s">
        <v>6832</v>
      </c>
      <c r="BP2849" s="118" t="s">
        <v>657</v>
      </c>
      <c r="BQ2849" s="118" t="s">
        <v>2651</v>
      </c>
      <c r="BW2849" s="118" t="s">
        <v>6832</v>
      </c>
      <c r="BX2849" s="118" t="s">
        <v>657</v>
      </c>
      <c r="BY2849" s="118" t="s">
        <v>2651</v>
      </c>
    </row>
    <row r="2850" spans="53:77" x14ac:dyDescent="0.3">
      <c r="BA2850" s="169" t="e">
        <f>VLOOKUP(D2850,#REF!, 2,FALSE)</f>
        <v>#REF!</v>
      </c>
      <c r="BO2850" s="118" t="s">
        <v>6833</v>
      </c>
      <c r="BP2850" s="118" t="s">
        <v>3003</v>
      </c>
      <c r="BQ2850" s="118" t="s">
        <v>1008</v>
      </c>
      <c r="BW2850" s="118" t="s">
        <v>6833</v>
      </c>
      <c r="BX2850" s="118" t="s">
        <v>3003</v>
      </c>
      <c r="BY2850" s="118" t="s">
        <v>1008</v>
      </c>
    </row>
    <row r="2851" spans="53:77" x14ac:dyDescent="0.3">
      <c r="BA2851" s="169" t="e">
        <f>VLOOKUP(D2851,#REF!, 2,FALSE)</f>
        <v>#REF!</v>
      </c>
      <c r="BO2851" s="118" t="s">
        <v>6834</v>
      </c>
      <c r="BP2851" s="118" t="s">
        <v>3003</v>
      </c>
      <c r="BQ2851" s="118" t="s">
        <v>4319</v>
      </c>
      <c r="BW2851" s="118" t="s">
        <v>6834</v>
      </c>
      <c r="BX2851" s="118" t="s">
        <v>3003</v>
      </c>
      <c r="BY2851" s="118" t="s">
        <v>4319</v>
      </c>
    </row>
    <row r="2852" spans="53:77" x14ac:dyDescent="0.3">
      <c r="BA2852" s="169" t="e">
        <f>VLOOKUP(D2852,#REF!, 2,FALSE)</f>
        <v>#REF!</v>
      </c>
      <c r="BO2852" s="118" t="s">
        <v>6835</v>
      </c>
      <c r="BP2852" s="118" t="s">
        <v>1342</v>
      </c>
      <c r="BQ2852" s="118" t="s">
        <v>2260</v>
      </c>
      <c r="BW2852" s="118" t="s">
        <v>6835</v>
      </c>
      <c r="BX2852" s="118" t="s">
        <v>1342</v>
      </c>
      <c r="BY2852" s="118" t="s">
        <v>2260</v>
      </c>
    </row>
    <row r="2853" spans="53:77" x14ac:dyDescent="0.3">
      <c r="BA2853" s="169" t="e">
        <f>VLOOKUP(D2853,#REF!, 2,FALSE)</f>
        <v>#REF!</v>
      </c>
      <c r="BO2853" s="118" t="s">
        <v>6837</v>
      </c>
      <c r="BP2853" s="118" t="s">
        <v>623</v>
      </c>
      <c r="BQ2853" s="118" t="s">
        <v>1867</v>
      </c>
      <c r="BW2853" s="118" t="s">
        <v>6837</v>
      </c>
      <c r="BX2853" s="118" t="s">
        <v>623</v>
      </c>
      <c r="BY2853" s="118" t="s">
        <v>1867</v>
      </c>
    </row>
    <row r="2854" spans="53:77" x14ac:dyDescent="0.3">
      <c r="BA2854" s="169" t="e">
        <f>VLOOKUP(D2854,#REF!, 2,FALSE)</f>
        <v>#REF!</v>
      </c>
      <c r="BO2854" s="118" t="s">
        <v>6838</v>
      </c>
      <c r="BP2854" s="118" t="s">
        <v>1272</v>
      </c>
      <c r="BQ2854" s="118" t="s">
        <v>6839</v>
      </c>
      <c r="BW2854" s="118" t="s">
        <v>6838</v>
      </c>
      <c r="BX2854" s="118" t="s">
        <v>1272</v>
      </c>
      <c r="BY2854" s="118" t="s">
        <v>6839</v>
      </c>
    </row>
    <row r="2855" spans="53:77" x14ac:dyDescent="0.3">
      <c r="BA2855" s="169" t="e">
        <f>VLOOKUP(D2855,#REF!, 2,FALSE)</f>
        <v>#REF!</v>
      </c>
      <c r="BO2855" s="118" t="s">
        <v>1238</v>
      </c>
      <c r="BP2855" s="118" t="s">
        <v>3243</v>
      </c>
      <c r="BQ2855" s="118" t="s">
        <v>4471</v>
      </c>
      <c r="BW2855" s="118" t="s">
        <v>1238</v>
      </c>
      <c r="BX2855" s="118" t="s">
        <v>3243</v>
      </c>
      <c r="BY2855" s="118" t="s">
        <v>4471</v>
      </c>
    </row>
    <row r="2856" spans="53:77" x14ac:dyDescent="0.3">
      <c r="BA2856" s="169" t="e">
        <f>VLOOKUP(D2856,#REF!, 2,FALSE)</f>
        <v>#REF!</v>
      </c>
      <c r="BO2856" s="118" t="s">
        <v>1239</v>
      </c>
      <c r="BP2856" s="118" t="s">
        <v>3043</v>
      </c>
      <c r="BQ2856" s="118" t="s">
        <v>6840</v>
      </c>
      <c r="BW2856" s="118" t="s">
        <v>1239</v>
      </c>
      <c r="BX2856" s="118" t="s">
        <v>3043</v>
      </c>
      <c r="BY2856" s="118" t="s">
        <v>6840</v>
      </c>
    </row>
    <row r="2857" spans="53:77" x14ac:dyDescent="0.3">
      <c r="BA2857" s="169" t="e">
        <f>VLOOKUP(D2857,#REF!, 2,FALSE)</f>
        <v>#REF!</v>
      </c>
      <c r="BO2857" s="118" t="s">
        <v>6841</v>
      </c>
      <c r="BP2857" s="118" t="s">
        <v>862</v>
      </c>
      <c r="BQ2857" s="118" t="s">
        <v>1054</v>
      </c>
      <c r="BW2857" s="118" t="s">
        <v>6841</v>
      </c>
      <c r="BX2857" s="118" t="s">
        <v>862</v>
      </c>
      <c r="BY2857" s="118" t="s">
        <v>1054</v>
      </c>
    </row>
    <row r="2858" spans="53:77" x14ac:dyDescent="0.3">
      <c r="BA2858" s="169" t="e">
        <f>VLOOKUP(D2858,#REF!, 2,FALSE)</f>
        <v>#REF!</v>
      </c>
      <c r="BO2858" s="118" t="s">
        <v>6842</v>
      </c>
      <c r="BP2858" s="118" t="s">
        <v>16975</v>
      </c>
      <c r="BQ2858" s="118" t="s">
        <v>6843</v>
      </c>
      <c r="BW2858" s="118" t="s">
        <v>6842</v>
      </c>
      <c r="BX2858" s="118" t="s">
        <v>16975</v>
      </c>
      <c r="BY2858" s="118" t="s">
        <v>6843</v>
      </c>
    </row>
    <row r="2859" spans="53:77" x14ac:dyDescent="0.3">
      <c r="BA2859" s="169" t="e">
        <f>VLOOKUP(D2859,#REF!, 2,FALSE)</f>
        <v>#REF!</v>
      </c>
      <c r="BO2859" s="118" t="s">
        <v>1240</v>
      </c>
      <c r="BP2859" s="118" t="s">
        <v>1342</v>
      </c>
      <c r="BQ2859" s="118" t="s">
        <v>6840</v>
      </c>
      <c r="BW2859" s="118" t="s">
        <v>1240</v>
      </c>
      <c r="BX2859" s="118" t="s">
        <v>1342</v>
      </c>
      <c r="BY2859" s="118" t="s">
        <v>6840</v>
      </c>
    </row>
    <row r="2860" spans="53:77" x14ac:dyDescent="0.3">
      <c r="BA2860" s="169" t="e">
        <f>VLOOKUP(D2860,#REF!, 2,FALSE)</f>
        <v>#REF!</v>
      </c>
      <c r="BO2860" s="118" t="s">
        <v>6844</v>
      </c>
      <c r="BP2860" s="118" t="s">
        <v>1342</v>
      </c>
      <c r="BQ2860" s="118" t="s">
        <v>6845</v>
      </c>
      <c r="BW2860" s="118" t="s">
        <v>6844</v>
      </c>
      <c r="BX2860" s="118" t="s">
        <v>1342</v>
      </c>
      <c r="BY2860" s="118" t="s">
        <v>6845</v>
      </c>
    </row>
    <row r="2861" spans="53:77" x14ac:dyDescent="0.3">
      <c r="BA2861" s="169" t="e">
        <f>VLOOKUP(D2861,#REF!, 2,FALSE)</f>
        <v>#REF!</v>
      </c>
      <c r="BO2861" s="118" t="s">
        <v>6846</v>
      </c>
      <c r="BP2861" s="118" t="s">
        <v>623</v>
      </c>
      <c r="BQ2861" s="118" t="s">
        <v>3525</v>
      </c>
      <c r="BW2861" s="118" t="s">
        <v>6846</v>
      </c>
      <c r="BX2861" s="118" t="s">
        <v>623</v>
      </c>
      <c r="BY2861" s="118" t="s">
        <v>3525</v>
      </c>
    </row>
    <row r="2862" spans="53:77" x14ac:dyDescent="0.3">
      <c r="BA2862" s="169" t="e">
        <f>VLOOKUP(D2862,#REF!, 2,FALSE)</f>
        <v>#REF!</v>
      </c>
      <c r="BO2862" s="118" t="s">
        <v>6847</v>
      </c>
      <c r="BP2862" s="118" t="s">
        <v>669</v>
      </c>
      <c r="BQ2862" s="118" t="s">
        <v>6848</v>
      </c>
      <c r="BW2862" s="118" t="s">
        <v>6847</v>
      </c>
      <c r="BX2862" s="118" t="s">
        <v>669</v>
      </c>
      <c r="BY2862" s="118" t="s">
        <v>6848</v>
      </c>
    </row>
    <row r="2863" spans="53:77" x14ac:dyDescent="0.3">
      <c r="BA2863" s="169" t="e">
        <f>VLOOKUP(D2863,#REF!, 2,FALSE)</f>
        <v>#REF!</v>
      </c>
      <c r="BO2863" s="118" t="s">
        <v>6849</v>
      </c>
      <c r="BP2863" s="118" t="s">
        <v>16975</v>
      </c>
      <c r="BQ2863" s="118" t="s">
        <v>5588</v>
      </c>
      <c r="BW2863" s="118" t="s">
        <v>6849</v>
      </c>
      <c r="BX2863" s="118" t="s">
        <v>16975</v>
      </c>
      <c r="BY2863" s="118" t="s">
        <v>5588</v>
      </c>
    </row>
    <row r="2864" spans="53:77" x14ac:dyDescent="0.3">
      <c r="BA2864" s="169" t="e">
        <f>VLOOKUP(D2864,#REF!, 2,FALSE)</f>
        <v>#REF!</v>
      </c>
      <c r="BO2864" s="118" t="s">
        <v>6850</v>
      </c>
      <c r="BP2864" s="118" t="s">
        <v>3043</v>
      </c>
      <c r="BQ2864" s="118" t="s">
        <v>770</v>
      </c>
      <c r="BW2864" s="118" t="s">
        <v>6850</v>
      </c>
      <c r="BX2864" s="118" t="s">
        <v>3043</v>
      </c>
      <c r="BY2864" s="118" t="s">
        <v>770</v>
      </c>
    </row>
    <row r="2865" spans="53:77" x14ac:dyDescent="0.3">
      <c r="BA2865" s="169" t="e">
        <f>VLOOKUP(D2865,#REF!, 2,FALSE)</f>
        <v>#REF!</v>
      </c>
      <c r="BO2865" s="118" t="s">
        <v>1241</v>
      </c>
      <c r="BP2865" s="118" t="s">
        <v>16975</v>
      </c>
      <c r="BQ2865" s="118" t="s">
        <v>2804</v>
      </c>
      <c r="BW2865" s="118" t="s">
        <v>1241</v>
      </c>
      <c r="BX2865" s="118" t="s">
        <v>16975</v>
      </c>
      <c r="BY2865" s="118" t="s">
        <v>2804</v>
      </c>
    </row>
    <row r="2866" spans="53:77" x14ac:dyDescent="0.3">
      <c r="BA2866" s="169" t="e">
        <f>VLOOKUP(D2866,#REF!, 2,FALSE)</f>
        <v>#REF!</v>
      </c>
      <c r="BO2866" s="118" t="s">
        <v>6851</v>
      </c>
      <c r="BP2866" s="118" t="s">
        <v>3243</v>
      </c>
      <c r="BQ2866" s="118" t="s">
        <v>6852</v>
      </c>
      <c r="BW2866" s="118" t="s">
        <v>6851</v>
      </c>
      <c r="BX2866" s="118" t="s">
        <v>3243</v>
      </c>
      <c r="BY2866" s="118" t="s">
        <v>6852</v>
      </c>
    </row>
    <row r="2867" spans="53:77" x14ac:dyDescent="0.3">
      <c r="BA2867" s="169" t="e">
        <f>VLOOKUP(D2867,#REF!, 2,FALSE)</f>
        <v>#REF!</v>
      </c>
      <c r="BO2867" s="118" t="s">
        <v>6853</v>
      </c>
      <c r="BP2867" s="118" t="s">
        <v>658</v>
      </c>
      <c r="BQ2867" s="118" t="s">
        <v>3013</v>
      </c>
      <c r="BW2867" s="118" t="s">
        <v>6853</v>
      </c>
      <c r="BX2867" s="118" t="s">
        <v>658</v>
      </c>
      <c r="BY2867" s="118" t="s">
        <v>3013</v>
      </c>
    </row>
    <row r="2868" spans="53:77" x14ac:dyDescent="0.3">
      <c r="BA2868" s="169" t="e">
        <f>VLOOKUP(D2868,#REF!, 2,FALSE)</f>
        <v>#REF!</v>
      </c>
      <c r="BO2868" s="118" t="s">
        <v>6854</v>
      </c>
      <c r="BP2868" s="118" t="s">
        <v>669</v>
      </c>
      <c r="BQ2868" s="118" t="s">
        <v>6555</v>
      </c>
      <c r="BW2868" s="118" t="s">
        <v>6854</v>
      </c>
      <c r="BX2868" s="118" t="s">
        <v>669</v>
      </c>
      <c r="BY2868" s="118" t="s">
        <v>6555</v>
      </c>
    </row>
    <row r="2869" spans="53:77" x14ac:dyDescent="0.3">
      <c r="BA2869" s="169" t="e">
        <f>VLOOKUP(D2869,#REF!, 2,FALSE)</f>
        <v>#REF!</v>
      </c>
      <c r="BO2869" s="118" t="s">
        <v>6855</v>
      </c>
      <c r="BP2869" s="118" t="s">
        <v>16985</v>
      </c>
      <c r="BQ2869" s="118" t="s">
        <v>6618</v>
      </c>
      <c r="BW2869" s="118" t="s">
        <v>6855</v>
      </c>
      <c r="BX2869" s="118" t="s">
        <v>16985</v>
      </c>
      <c r="BY2869" s="118" t="s">
        <v>6618</v>
      </c>
    </row>
    <row r="2870" spans="53:77" x14ac:dyDescent="0.3">
      <c r="BA2870" s="169" t="e">
        <f>VLOOKUP(D2870,#REF!, 2,FALSE)</f>
        <v>#REF!</v>
      </c>
      <c r="BO2870" s="118" t="s">
        <v>1242</v>
      </c>
      <c r="BP2870" s="118" t="s">
        <v>3043</v>
      </c>
      <c r="BQ2870" s="118" t="s">
        <v>6856</v>
      </c>
      <c r="BW2870" s="118" t="s">
        <v>1242</v>
      </c>
      <c r="BX2870" s="118" t="s">
        <v>3043</v>
      </c>
      <c r="BY2870" s="118" t="s">
        <v>6856</v>
      </c>
    </row>
    <row r="2871" spans="53:77" x14ac:dyDescent="0.3">
      <c r="BA2871" s="169" t="e">
        <f>VLOOKUP(D2871,#REF!, 2,FALSE)</f>
        <v>#REF!</v>
      </c>
      <c r="BO2871" s="118" t="s">
        <v>6857</v>
      </c>
      <c r="BP2871" s="118" t="s">
        <v>3003</v>
      </c>
      <c r="BQ2871" s="118" t="s">
        <v>1335</v>
      </c>
      <c r="BW2871" s="118" t="s">
        <v>6857</v>
      </c>
      <c r="BX2871" s="118" t="s">
        <v>3003</v>
      </c>
      <c r="BY2871" s="118" t="s">
        <v>1335</v>
      </c>
    </row>
    <row r="2872" spans="53:77" x14ac:dyDescent="0.3">
      <c r="BA2872" s="169" t="e">
        <f>VLOOKUP(D2872,#REF!, 2,FALSE)</f>
        <v>#REF!</v>
      </c>
      <c r="BO2872" s="118" t="s">
        <v>6858</v>
      </c>
      <c r="BP2872" s="118" t="s">
        <v>862</v>
      </c>
      <c r="BQ2872" s="118" t="s">
        <v>6860</v>
      </c>
      <c r="BW2872" s="118" t="s">
        <v>6858</v>
      </c>
      <c r="BX2872" s="118" t="s">
        <v>862</v>
      </c>
      <c r="BY2872" s="118" t="s">
        <v>6860</v>
      </c>
    </row>
    <row r="2873" spans="53:77" x14ac:dyDescent="0.3">
      <c r="BA2873" s="169" t="e">
        <f>VLOOKUP(D2873,#REF!, 2,FALSE)</f>
        <v>#REF!</v>
      </c>
      <c r="BO2873" s="118" t="s">
        <v>1243</v>
      </c>
      <c r="BP2873" s="118" t="s">
        <v>2979</v>
      </c>
      <c r="BQ2873" s="118" t="s">
        <v>6861</v>
      </c>
      <c r="BW2873" s="118" t="s">
        <v>1243</v>
      </c>
      <c r="BX2873" s="118" t="s">
        <v>2979</v>
      </c>
      <c r="BY2873" s="118" t="s">
        <v>6861</v>
      </c>
    </row>
    <row r="2874" spans="53:77" x14ac:dyDescent="0.3">
      <c r="BA2874" s="169" t="e">
        <f>VLOOKUP(D2874,#REF!, 2,FALSE)</f>
        <v>#REF!</v>
      </c>
      <c r="BO2874" s="118" t="s">
        <v>6862</v>
      </c>
      <c r="BP2874" s="118" t="s">
        <v>3003</v>
      </c>
      <c r="BQ2874" s="118" t="s">
        <v>6863</v>
      </c>
      <c r="BW2874" s="118" t="s">
        <v>6862</v>
      </c>
      <c r="BX2874" s="118" t="s">
        <v>3003</v>
      </c>
      <c r="BY2874" s="118" t="s">
        <v>6863</v>
      </c>
    </row>
    <row r="2875" spans="53:77" x14ac:dyDescent="0.3">
      <c r="BA2875" s="169" t="e">
        <f>VLOOKUP(D2875,#REF!, 2,FALSE)</f>
        <v>#REF!</v>
      </c>
      <c r="BO2875" s="118" t="s">
        <v>1244</v>
      </c>
      <c r="BP2875" s="118" t="s">
        <v>1269</v>
      </c>
      <c r="BQ2875" s="118" t="s">
        <v>6864</v>
      </c>
      <c r="BW2875" s="118" t="s">
        <v>1244</v>
      </c>
      <c r="BX2875" s="118" t="s">
        <v>1269</v>
      </c>
      <c r="BY2875" s="118" t="s">
        <v>6864</v>
      </c>
    </row>
    <row r="2876" spans="53:77" x14ac:dyDescent="0.3">
      <c r="BA2876" s="169" t="e">
        <f>VLOOKUP(D2876,#REF!, 2,FALSE)</f>
        <v>#REF!</v>
      </c>
      <c r="BO2876" s="118" t="s">
        <v>98</v>
      </c>
      <c r="BP2876" s="118" t="s">
        <v>623</v>
      </c>
      <c r="BQ2876" s="118" t="s">
        <v>6865</v>
      </c>
      <c r="BW2876" s="118" t="s">
        <v>98</v>
      </c>
      <c r="BX2876" s="118" t="s">
        <v>623</v>
      </c>
      <c r="BY2876" s="118" t="s">
        <v>6865</v>
      </c>
    </row>
    <row r="2877" spans="53:77" x14ac:dyDescent="0.3">
      <c r="BA2877" s="169" t="e">
        <f>VLOOKUP(D2877,#REF!, 2,FALSE)</f>
        <v>#REF!</v>
      </c>
      <c r="BO2877" s="118" t="s">
        <v>1245</v>
      </c>
      <c r="BP2877" s="118" t="s">
        <v>16975</v>
      </c>
      <c r="BQ2877" s="118" t="s">
        <v>3730</v>
      </c>
      <c r="BW2877" s="118" t="s">
        <v>1245</v>
      </c>
      <c r="BX2877" s="118" t="s">
        <v>16975</v>
      </c>
      <c r="BY2877" s="118" t="s">
        <v>3730</v>
      </c>
    </row>
    <row r="2878" spans="53:77" x14ac:dyDescent="0.3">
      <c r="BA2878" s="169" t="e">
        <f>VLOOKUP(D2878,#REF!, 2,FALSE)</f>
        <v>#REF!</v>
      </c>
      <c r="BO2878" s="118" t="s">
        <v>6866</v>
      </c>
      <c r="BP2878" s="118" t="s">
        <v>923</v>
      </c>
      <c r="BQ2878" s="118" t="s">
        <v>4361</v>
      </c>
      <c r="BW2878" s="118" t="s">
        <v>6866</v>
      </c>
      <c r="BX2878" s="118" t="s">
        <v>923</v>
      </c>
      <c r="BY2878" s="118" t="s">
        <v>4361</v>
      </c>
    </row>
    <row r="2879" spans="53:77" x14ac:dyDescent="0.3">
      <c r="BA2879" s="169" t="e">
        <f>VLOOKUP(D2879,#REF!, 2,FALSE)</f>
        <v>#REF!</v>
      </c>
      <c r="BO2879" s="118" t="s">
        <v>1246</v>
      </c>
      <c r="BP2879" s="118" t="s">
        <v>923</v>
      </c>
      <c r="BQ2879" s="118" t="s">
        <v>1673</v>
      </c>
      <c r="BW2879" s="118" t="s">
        <v>1246</v>
      </c>
      <c r="BX2879" s="118" t="s">
        <v>923</v>
      </c>
      <c r="BY2879" s="118" t="s">
        <v>1673</v>
      </c>
    </row>
    <row r="2880" spans="53:77" x14ac:dyDescent="0.3">
      <c r="BA2880" s="169" t="e">
        <f>VLOOKUP(D2880,#REF!, 2,FALSE)</f>
        <v>#REF!</v>
      </c>
      <c r="BO2880" s="118" t="s">
        <v>6867</v>
      </c>
      <c r="BP2880" s="118" t="s">
        <v>3197</v>
      </c>
      <c r="BQ2880" s="118" t="s">
        <v>6868</v>
      </c>
      <c r="BW2880" s="118" t="s">
        <v>6867</v>
      </c>
      <c r="BX2880" s="118" t="s">
        <v>3197</v>
      </c>
      <c r="BY2880" s="118" t="s">
        <v>6868</v>
      </c>
    </row>
    <row r="2881" spans="53:77" x14ac:dyDescent="0.3">
      <c r="BA2881" s="169" t="e">
        <f>VLOOKUP(D2881,#REF!, 2,FALSE)</f>
        <v>#REF!</v>
      </c>
      <c r="BO2881" s="118" t="s">
        <v>6869</v>
      </c>
      <c r="BP2881" s="118" t="s">
        <v>3197</v>
      </c>
      <c r="BQ2881" s="118" t="s">
        <v>6870</v>
      </c>
      <c r="BW2881" s="118" t="s">
        <v>6869</v>
      </c>
      <c r="BX2881" s="118" t="s">
        <v>3197</v>
      </c>
      <c r="BY2881" s="118" t="s">
        <v>6870</v>
      </c>
    </row>
    <row r="2882" spans="53:77" x14ac:dyDescent="0.3">
      <c r="BA2882" s="169" t="e">
        <f>VLOOKUP(D2882,#REF!, 2,FALSE)</f>
        <v>#REF!</v>
      </c>
      <c r="BO2882" s="118" t="s">
        <v>6872</v>
      </c>
      <c r="BP2882" s="118" t="s">
        <v>3003</v>
      </c>
      <c r="BQ2882" s="118" t="s">
        <v>6873</v>
      </c>
      <c r="BW2882" s="118" t="s">
        <v>6872</v>
      </c>
      <c r="BX2882" s="118" t="s">
        <v>3003</v>
      </c>
      <c r="BY2882" s="118" t="s">
        <v>6873</v>
      </c>
    </row>
    <row r="2883" spans="53:77" x14ac:dyDescent="0.3">
      <c r="BA2883" s="169" t="e">
        <f>VLOOKUP(D2883,#REF!, 2,FALSE)</f>
        <v>#REF!</v>
      </c>
      <c r="BO2883" s="118" t="s">
        <v>6874</v>
      </c>
      <c r="BP2883" s="118" t="s">
        <v>617</v>
      </c>
      <c r="BQ2883" s="118" t="s">
        <v>6875</v>
      </c>
      <c r="BW2883" s="118" t="s">
        <v>6874</v>
      </c>
      <c r="BX2883" s="118" t="s">
        <v>617</v>
      </c>
      <c r="BY2883" s="118" t="s">
        <v>6875</v>
      </c>
    </row>
    <row r="2884" spans="53:77" x14ac:dyDescent="0.3">
      <c r="BA2884" s="169" t="e">
        <f>VLOOKUP(D2884,#REF!, 2,FALSE)</f>
        <v>#REF!</v>
      </c>
      <c r="BO2884" s="118" t="s">
        <v>6876</v>
      </c>
      <c r="BP2884" s="118" t="s">
        <v>3197</v>
      </c>
      <c r="BQ2884" s="118" t="s">
        <v>2312</v>
      </c>
      <c r="BW2884" s="118" t="s">
        <v>6876</v>
      </c>
      <c r="BX2884" s="118" t="s">
        <v>3197</v>
      </c>
      <c r="BY2884" s="118" t="s">
        <v>2312</v>
      </c>
    </row>
    <row r="2885" spans="53:77" x14ac:dyDescent="0.3">
      <c r="BA2885" s="169" t="e">
        <f>VLOOKUP(D2885,#REF!, 2,FALSE)</f>
        <v>#REF!</v>
      </c>
      <c r="BO2885" s="118" t="s">
        <v>1247</v>
      </c>
      <c r="BP2885" s="118" t="s">
        <v>663</v>
      </c>
      <c r="BQ2885" s="118" t="s">
        <v>5910</v>
      </c>
      <c r="BW2885" s="118" t="s">
        <v>1247</v>
      </c>
      <c r="BX2885" s="118" t="s">
        <v>663</v>
      </c>
      <c r="BY2885" s="118" t="s">
        <v>5910</v>
      </c>
    </row>
    <row r="2886" spans="53:77" x14ac:dyDescent="0.3">
      <c r="BA2886" s="169" t="e">
        <f>VLOOKUP(D2886,#REF!, 2,FALSE)</f>
        <v>#REF!</v>
      </c>
      <c r="BO2886" s="118" t="s">
        <v>6877</v>
      </c>
      <c r="BP2886" s="118" t="s">
        <v>3085</v>
      </c>
      <c r="BQ2886" s="118" t="s">
        <v>2983</v>
      </c>
      <c r="BW2886" s="118" t="s">
        <v>6877</v>
      </c>
      <c r="BX2886" s="118" t="s">
        <v>3085</v>
      </c>
      <c r="BY2886" s="118" t="s">
        <v>2983</v>
      </c>
    </row>
    <row r="2887" spans="53:77" x14ac:dyDescent="0.3">
      <c r="BA2887" s="169" t="e">
        <f>VLOOKUP(D2887,#REF!, 2,FALSE)</f>
        <v>#REF!</v>
      </c>
      <c r="BO2887" s="118" t="s">
        <v>6878</v>
      </c>
      <c r="BP2887" s="118" t="s">
        <v>3085</v>
      </c>
      <c r="BQ2887" s="118" t="s">
        <v>770</v>
      </c>
      <c r="BW2887" s="118" t="s">
        <v>6878</v>
      </c>
      <c r="BX2887" s="118" t="s">
        <v>3085</v>
      </c>
      <c r="BY2887" s="118" t="s">
        <v>770</v>
      </c>
    </row>
    <row r="2888" spans="53:77" x14ac:dyDescent="0.3">
      <c r="BA2888" s="169" t="e">
        <f>VLOOKUP(D2888,#REF!, 2,FALSE)</f>
        <v>#REF!</v>
      </c>
      <c r="BO2888" s="118" t="s">
        <v>6879</v>
      </c>
      <c r="BP2888" s="118" t="s">
        <v>3003</v>
      </c>
      <c r="BQ2888" s="118" t="s">
        <v>2983</v>
      </c>
      <c r="BW2888" s="118" t="s">
        <v>6879</v>
      </c>
      <c r="BX2888" s="118" t="s">
        <v>3003</v>
      </c>
      <c r="BY2888" s="118" t="s">
        <v>2983</v>
      </c>
    </row>
    <row r="2889" spans="53:77" x14ac:dyDescent="0.3">
      <c r="BA2889" s="169" t="e">
        <f>VLOOKUP(D2889,#REF!, 2,FALSE)</f>
        <v>#REF!</v>
      </c>
      <c r="BO2889" s="118" t="s">
        <v>6880</v>
      </c>
      <c r="BP2889" s="118" t="s">
        <v>849</v>
      </c>
      <c r="BQ2889" s="118" t="s">
        <v>6881</v>
      </c>
      <c r="BW2889" s="118" t="s">
        <v>6880</v>
      </c>
      <c r="BX2889" s="118" t="s">
        <v>849</v>
      </c>
      <c r="BY2889" s="118" t="s">
        <v>6881</v>
      </c>
    </row>
    <row r="2890" spans="53:77" x14ac:dyDescent="0.3">
      <c r="BA2890" s="169" t="e">
        <f>VLOOKUP(D2890,#REF!, 2,FALSE)</f>
        <v>#REF!</v>
      </c>
      <c r="BO2890" s="118" t="s">
        <v>6882</v>
      </c>
      <c r="BP2890" s="118" t="s">
        <v>3197</v>
      </c>
      <c r="BQ2890" s="118" t="s">
        <v>6883</v>
      </c>
      <c r="BW2890" s="118" t="s">
        <v>6882</v>
      </c>
      <c r="BX2890" s="118" t="s">
        <v>3197</v>
      </c>
      <c r="BY2890" s="118" t="s">
        <v>6883</v>
      </c>
    </row>
    <row r="2891" spans="53:77" x14ac:dyDescent="0.3">
      <c r="BA2891" s="169" t="e">
        <f>VLOOKUP(D2891,#REF!, 2,FALSE)</f>
        <v>#REF!</v>
      </c>
      <c r="BO2891" s="118" t="s">
        <v>6884</v>
      </c>
      <c r="BP2891" s="118" t="s">
        <v>1342</v>
      </c>
      <c r="BQ2891" s="118" t="s">
        <v>6885</v>
      </c>
      <c r="BW2891" s="118" t="s">
        <v>6884</v>
      </c>
      <c r="BX2891" s="118" t="s">
        <v>1342</v>
      </c>
      <c r="BY2891" s="118" t="s">
        <v>6885</v>
      </c>
    </row>
    <row r="2892" spans="53:77" x14ac:dyDescent="0.3">
      <c r="BA2892" s="169" t="e">
        <f>VLOOKUP(D2892,#REF!, 2,FALSE)</f>
        <v>#REF!</v>
      </c>
      <c r="BO2892" s="118" t="s">
        <v>6886</v>
      </c>
      <c r="BP2892" s="118" t="s">
        <v>2979</v>
      </c>
      <c r="BQ2892" s="118" t="s">
        <v>6887</v>
      </c>
      <c r="BW2892" s="118" t="s">
        <v>6886</v>
      </c>
      <c r="BX2892" s="118" t="s">
        <v>2979</v>
      </c>
      <c r="BY2892" s="118" t="s">
        <v>6887</v>
      </c>
    </row>
    <row r="2893" spans="53:77" x14ac:dyDescent="0.3">
      <c r="BA2893" s="169" t="e">
        <f>VLOOKUP(D2893,#REF!, 2,FALSE)</f>
        <v>#REF!</v>
      </c>
      <c r="BO2893" s="118" t="s">
        <v>6888</v>
      </c>
      <c r="BP2893" s="118" t="s">
        <v>3000</v>
      </c>
      <c r="BQ2893" s="118" t="s">
        <v>5476</v>
      </c>
      <c r="BW2893" s="118" t="s">
        <v>6888</v>
      </c>
      <c r="BX2893" s="118" t="s">
        <v>3000</v>
      </c>
      <c r="BY2893" s="118" t="s">
        <v>5476</v>
      </c>
    </row>
    <row r="2894" spans="53:77" x14ac:dyDescent="0.3">
      <c r="BA2894" s="169" t="e">
        <f>VLOOKUP(D2894,#REF!, 2,FALSE)</f>
        <v>#REF!</v>
      </c>
      <c r="BO2894" s="118" t="s">
        <v>6889</v>
      </c>
      <c r="BP2894" s="118" t="s">
        <v>3095</v>
      </c>
      <c r="BQ2894" s="118" t="s">
        <v>6890</v>
      </c>
      <c r="BW2894" s="118" t="s">
        <v>6889</v>
      </c>
      <c r="BX2894" s="118" t="s">
        <v>3095</v>
      </c>
      <c r="BY2894" s="118" t="s">
        <v>6890</v>
      </c>
    </row>
    <row r="2895" spans="53:77" x14ac:dyDescent="0.3">
      <c r="BA2895" s="169" t="e">
        <f>VLOOKUP(D2895,#REF!, 2,FALSE)</f>
        <v>#REF!</v>
      </c>
      <c r="BO2895" s="118" t="s">
        <v>6891</v>
      </c>
      <c r="BP2895" s="118" t="s">
        <v>841</v>
      </c>
      <c r="BQ2895" s="118" t="s">
        <v>2241</v>
      </c>
      <c r="BW2895" s="118" t="s">
        <v>6891</v>
      </c>
      <c r="BX2895" s="118" t="s">
        <v>841</v>
      </c>
      <c r="BY2895" s="118" t="s">
        <v>2241</v>
      </c>
    </row>
    <row r="2896" spans="53:77" x14ac:dyDescent="0.3">
      <c r="BA2896" s="169" t="e">
        <f>VLOOKUP(D2896,#REF!, 2,FALSE)</f>
        <v>#REF!</v>
      </c>
      <c r="BO2896" s="118" t="s">
        <v>6892</v>
      </c>
      <c r="BP2896" s="118" t="s">
        <v>658</v>
      </c>
      <c r="BQ2896" s="118" t="s">
        <v>6893</v>
      </c>
      <c r="BW2896" s="118" t="s">
        <v>6892</v>
      </c>
      <c r="BX2896" s="118" t="s">
        <v>658</v>
      </c>
      <c r="BY2896" s="118" t="s">
        <v>6893</v>
      </c>
    </row>
    <row r="2897" spans="53:77" x14ac:dyDescent="0.3">
      <c r="BA2897" s="169" t="e">
        <f>VLOOKUP(D2897,#REF!, 2,FALSE)</f>
        <v>#REF!</v>
      </c>
      <c r="BO2897" s="118" t="s">
        <v>1248</v>
      </c>
      <c r="BP2897" s="118" t="s">
        <v>3197</v>
      </c>
      <c r="BQ2897" s="118" t="s">
        <v>6894</v>
      </c>
      <c r="BW2897" s="118" t="s">
        <v>1248</v>
      </c>
      <c r="BX2897" s="118" t="s">
        <v>3197</v>
      </c>
      <c r="BY2897" s="118" t="s">
        <v>6894</v>
      </c>
    </row>
    <row r="2898" spans="53:77" x14ac:dyDescent="0.3">
      <c r="BA2898" s="169" t="e">
        <f>VLOOKUP(D2898,#REF!, 2,FALSE)</f>
        <v>#REF!</v>
      </c>
      <c r="BO2898" s="118" t="s">
        <v>6895</v>
      </c>
      <c r="BP2898" s="118" t="s">
        <v>1342</v>
      </c>
      <c r="BQ2898" s="118" t="s">
        <v>6896</v>
      </c>
      <c r="BW2898" s="118" t="s">
        <v>6895</v>
      </c>
      <c r="BX2898" s="118" t="s">
        <v>1342</v>
      </c>
      <c r="BY2898" s="118" t="s">
        <v>6896</v>
      </c>
    </row>
    <row r="2899" spans="53:77" x14ac:dyDescent="0.3">
      <c r="BA2899" s="169" t="e">
        <f>VLOOKUP(D2899,#REF!, 2,FALSE)</f>
        <v>#REF!</v>
      </c>
      <c r="BO2899" s="118" t="s">
        <v>6897</v>
      </c>
      <c r="BP2899" s="118" t="s">
        <v>631</v>
      </c>
      <c r="BQ2899" s="118" t="s">
        <v>6898</v>
      </c>
      <c r="BW2899" s="118" t="s">
        <v>6897</v>
      </c>
      <c r="BX2899" s="118" t="s">
        <v>631</v>
      </c>
      <c r="BY2899" s="118" t="s">
        <v>6898</v>
      </c>
    </row>
    <row r="2900" spans="53:77" x14ac:dyDescent="0.3">
      <c r="BA2900" s="169" t="e">
        <f>VLOOKUP(D2900,#REF!, 2,FALSE)</f>
        <v>#REF!</v>
      </c>
      <c r="BO2900" s="118" t="s">
        <v>6901</v>
      </c>
      <c r="BP2900" s="118" t="s">
        <v>658</v>
      </c>
      <c r="BQ2900" s="118" t="s">
        <v>3363</v>
      </c>
      <c r="BW2900" s="118" t="s">
        <v>6901</v>
      </c>
      <c r="BX2900" s="118" t="s">
        <v>658</v>
      </c>
      <c r="BY2900" s="118" t="s">
        <v>3363</v>
      </c>
    </row>
    <row r="2901" spans="53:77" x14ac:dyDescent="0.3">
      <c r="BA2901" s="169" t="e">
        <f>VLOOKUP(D2901,#REF!, 2,FALSE)</f>
        <v>#REF!</v>
      </c>
      <c r="BO2901" s="118" t="s">
        <v>1249</v>
      </c>
      <c r="BP2901" s="118" t="s">
        <v>3197</v>
      </c>
      <c r="BQ2901" s="118" t="s">
        <v>4020</v>
      </c>
      <c r="BW2901" s="118" t="s">
        <v>1249</v>
      </c>
      <c r="BX2901" s="118" t="s">
        <v>3197</v>
      </c>
      <c r="BY2901" s="118" t="s">
        <v>4020</v>
      </c>
    </row>
    <row r="2902" spans="53:77" x14ac:dyDescent="0.3">
      <c r="BA2902" s="169" t="e">
        <f>VLOOKUP(D2902,#REF!, 2,FALSE)</f>
        <v>#REF!</v>
      </c>
      <c r="BO2902" s="118" t="s">
        <v>6904</v>
      </c>
      <c r="BP2902" s="118" t="s">
        <v>658</v>
      </c>
      <c r="BQ2902" s="118" t="s">
        <v>6365</v>
      </c>
      <c r="BW2902" s="118" t="s">
        <v>6904</v>
      </c>
      <c r="BX2902" s="118" t="s">
        <v>658</v>
      </c>
      <c r="BY2902" s="118" t="s">
        <v>6365</v>
      </c>
    </row>
    <row r="2903" spans="53:77" x14ac:dyDescent="0.3">
      <c r="BA2903" s="169" t="e">
        <f>VLOOKUP(D2903,#REF!, 2,FALSE)</f>
        <v>#REF!</v>
      </c>
      <c r="BO2903" s="118" t="s">
        <v>6906</v>
      </c>
      <c r="BP2903" s="118" t="s">
        <v>658</v>
      </c>
      <c r="BQ2903" s="118" t="s">
        <v>6907</v>
      </c>
      <c r="BW2903" s="118" t="s">
        <v>6906</v>
      </c>
      <c r="BX2903" s="118" t="s">
        <v>658</v>
      </c>
      <c r="BY2903" s="118" t="s">
        <v>6907</v>
      </c>
    </row>
    <row r="2904" spans="53:77" x14ac:dyDescent="0.3">
      <c r="BA2904" s="169" t="e">
        <f>VLOOKUP(D2904,#REF!, 2,FALSE)</f>
        <v>#REF!</v>
      </c>
      <c r="BO2904" s="118" t="s">
        <v>6908</v>
      </c>
      <c r="BP2904" s="118" t="s">
        <v>658</v>
      </c>
      <c r="BQ2904" s="118" t="s">
        <v>1663</v>
      </c>
      <c r="BW2904" s="118" t="s">
        <v>6908</v>
      </c>
      <c r="BX2904" s="118" t="s">
        <v>658</v>
      </c>
      <c r="BY2904" s="118" t="s">
        <v>1663</v>
      </c>
    </row>
    <row r="2905" spans="53:77" x14ac:dyDescent="0.3">
      <c r="BA2905" s="169" t="e">
        <f>VLOOKUP(D2905,#REF!, 2,FALSE)</f>
        <v>#REF!</v>
      </c>
      <c r="BO2905" s="118" t="s">
        <v>6909</v>
      </c>
      <c r="BP2905" s="118" t="s">
        <v>658</v>
      </c>
      <c r="BQ2905" s="118" t="s">
        <v>6911</v>
      </c>
      <c r="BW2905" s="118" t="s">
        <v>6909</v>
      </c>
      <c r="BX2905" s="118" t="s">
        <v>658</v>
      </c>
      <c r="BY2905" s="118" t="s">
        <v>6911</v>
      </c>
    </row>
    <row r="2906" spans="53:77" x14ac:dyDescent="0.3">
      <c r="BA2906" s="169" t="e">
        <f>VLOOKUP(D2906,#REF!, 2,FALSE)</f>
        <v>#REF!</v>
      </c>
      <c r="BO2906" s="118" t="s">
        <v>6913</v>
      </c>
      <c r="BP2906" s="118" t="s">
        <v>616</v>
      </c>
      <c r="BQ2906" s="118" t="s">
        <v>6914</v>
      </c>
      <c r="BW2906" s="118" t="s">
        <v>6913</v>
      </c>
      <c r="BX2906" s="118" t="s">
        <v>616</v>
      </c>
      <c r="BY2906" s="118" t="s">
        <v>6914</v>
      </c>
    </row>
    <row r="2907" spans="53:77" x14ac:dyDescent="0.3">
      <c r="BA2907" s="169" t="e">
        <f>VLOOKUP(D2907,#REF!, 2,FALSE)</f>
        <v>#REF!</v>
      </c>
      <c r="BO2907" s="118" t="s">
        <v>6915</v>
      </c>
      <c r="BP2907" s="118" t="s">
        <v>2979</v>
      </c>
      <c r="BQ2907" s="118" t="s">
        <v>6916</v>
      </c>
      <c r="BW2907" s="118" t="s">
        <v>6915</v>
      </c>
      <c r="BX2907" s="118" t="s">
        <v>2979</v>
      </c>
      <c r="BY2907" s="118" t="s">
        <v>6916</v>
      </c>
    </row>
    <row r="2908" spans="53:77" x14ac:dyDescent="0.3">
      <c r="BA2908" s="169" t="e">
        <f>VLOOKUP(D2908,#REF!, 2,FALSE)</f>
        <v>#REF!</v>
      </c>
      <c r="BO2908" s="118" t="s">
        <v>6917</v>
      </c>
      <c r="BP2908" s="118" t="s">
        <v>3243</v>
      </c>
      <c r="BQ2908" s="118" t="s">
        <v>6918</v>
      </c>
      <c r="BW2908" s="118" t="s">
        <v>6917</v>
      </c>
      <c r="BX2908" s="118" t="s">
        <v>3243</v>
      </c>
      <c r="BY2908" s="118" t="s">
        <v>6918</v>
      </c>
    </row>
    <row r="2909" spans="53:77" x14ac:dyDescent="0.3">
      <c r="BA2909" s="169" t="e">
        <f>VLOOKUP(D2909,#REF!, 2,FALSE)</f>
        <v>#REF!</v>
      </c>
      <c r="BO2909" s="118" t="s">
        <v>6919</v>
      </c>
      <c r="BP2909" s="118" t="s">
        <v>662</v>
      </c>
      <c r="BQ2909" s="118" t="s">
        <v>6916</v>
      </c>
      <c r="BW2909" s="118" t="s">
        <v>6919</v>
      </c>
      <c r="BX2909" s="118" t="s">
        <v>662</v>
      </c>
      <c r="BY2909" s="118" t="s">
        <v>6916</v>
      </c>
    </row>
    <row r="2910" spans="53:77" x14ac:dyDescent="0.3">
      <c r="BA2910" s="169" t="e">
        <f>VLOOKUP(D2910,#REF!, 2,FALSE)</f>
        <v>#REF!</v>
      </c>
      <c r="BO2910" s="118" t="s">
        <v>6920</v>
      </c>
      <c r="BP2910" s="118" t="s">
        <v>662</v>
      </c>
      <c r="BQ2910" s="118" t="s">
        <v>6921</v>
      </c>
      <c r="BW2910" s="118" t="s">
        <v>6920</v>
      </c>
      <c r="BX2910" s="118" t="s">
        <v>662</v>
      </c>
      <c r="BY2910" s="118" t="s">
        <v>6921</v>
      </c>
    </row>
    <row r="2911" spans="53:77" x14ac:dyDescent="0.3">
      <c r="BA2911" s="169" t="e">
        <f>VLOOKUP(D2911,#REF!, 2,FALSE)</f>
        <v>#REF!</v>
      </c>
      <c r="BO2911" s="118" t="s">
        <v>6923</v>
      </c>
      <c r="BP2911" s="118" t="s">
        <v>926</v>
      </c>
      <c r="BQ2911" s="118" t="s">
        <v>6924</v>
      </c>
      <c r="BW2911" s="118" t="s">
        <v>6923</v>
      </c>
      <c r="BX2911" s="118" t="s">
        <v>926</v>
      </c>
      <c r="BY2911" s="118" t="s">
        <v>6924</v>
      </c>
    </row>
    <row r="2912" spans="53:77" x14ac:dyDescent="0.3">
      <c r="BA2912" s="169" t="e">
        <f>VLOOKUP(D2912,#REF!, 2,FALSE)</f>
        <v>#REF!</v>
      </c>
      <c r="BO2912" s="118" t="s">
        <v>6925</v>
      </c>
      <c r="BP2912" s="118" t="s">
        <v>662</v>
      </c>
      <c r="BQ2912" s="118" t="s">
        <v>6926</v>
      </c>
      <c r="BW2912" s="118" t="s">
        <v>6925</v>
      </c>
      <c r="BX2912" s="118" t="s">
        <v>662</v>
      </c>
      <c r="BY2912" s="118" t="s">
        <v>6926</v>
      </c>
    </row>
    <row r="2913" spans="53:77" x14ac:dyDescent="0.3">
      <c r="BA2913" s="169" t="e">
        <f>VLOOKUP(D2913,#REF!, 2,FALSE)</f>
        <v>#REF!</v>
      </c>
      <c r="BO2913" s="118" t="s">
        <v>6927</v>
      </c>
      <c r="BP2913" s="118" t="s">
        <v>662</v>
      </c>
      <c r="BQ2913" s="118" t="s">
        <v>6928</v>
      </c>
      <c r="BW2913" s="118" t="s">
        <v>6927</v>
      </c>
      <c r="BX2913" s="118" t="s">
        <v>662</v>
      </c>
      <c r="BY2913" s="118" t="s">
        <v>6928</v>
      </c>
    </row>
    <row r="2914" spans="53:77" x14ac:dyDescent="0.3">
      <c r="BA2914" s="169" t="e">
        <f>VLOOKUP(D2914,#REF!, 2,FALSE)</f>
        <v>#REF!</v>
      </c>
      <c r="BO2914" s="118" t="s">
        <v>6929</v>
      </c>
      <c r="BP2914" s="118" t="s">
        <v>613</v>
      </c>
      <c r="BQ2914" s="118" t="s">
        <v>2983</v>
      </c>
      <c r="BW2914" s="118" t="s">
        <v>6929</v>
      </c>
      <c r="BX2914" s="118" t="s">
        <v>613</v>
      </c>
      <c r="BY2914" s="118" t="s">
        <v>2983</v>
      </c>
    </row>
    <row r="2915" spans="53:77" x14ac:dyDescent="0.3">
      <c r="BA2915" s="169" t="e">
        <f>VLOOKUP(D2915,#REF!, 2,FALSE)</f>
        <v>#REF!</v>
      </c>
      <c r="BO2915" s="118" t="s">
        <v>6931</v>
      </c>
      <c r="BP2915" s="118" t="s">
        <v>658</v>
      </c>
      <c r="BQ2915" s="118" t="s">
        <v>5339</v>
      </c>
      <c r="BW2915" s="118" t="s">
        <v>6931</v>
      </c>
      <c r="BX2915" s="118" t="s">
        <v>658</v>
      </c>
      <c r="BY2915" s="118" t="s">
        <v>5339</v>
      </c>
    </row>
    <row r="2916" spans="53:77" x14ac:dyDescent="0.3">
      <c r="BA2916" s="169" t="e">
        <f>VLOOKUP(D2916,#REF!, 2,FALSE)</f>
        <v>#REF!</v>
      </c>
      <c r="BO2916" s="118" t="s">
        <v>6932</v>
      </c>
      <c r="BP2916" s="118" t="s">
        <v>625</v>
      </c>
      <c r="BQ2916" s="118" t="s">
        <v>6933</v>
      </c>
      <c r="BW2916" s="118" t="s">
        <v>6932</v>
      </c>
      <c r="BX2916" s="118" t="s">
        <v>625</v>
      </c>
      <c r="BY2916" s="118" t="s">
        <v>6933</v>
      </c>
    </row>
    <row r="2917" spans="53:77" x14ac:dyDescent="0.3">
      <c r="BA2917" s="169" t="e">
        <f>VLOOKUP(D2917,#REF!, 2,FALSE)</f>
        <v>#REF!</v>
      </c>
      <c r="BO2917" s="118" t="s">
        <v>6934</v>
      </c>
      <c r="BP2917" s="118" t="s">
        <v>799</v>
      </c>
      <c r="BQ2917" s="118" t="s">
        <v>6935</v>
      </c>
      <c r="BW2917" s="118" t="s">
        <v>6934</v>
      </c>
      <c r="BX2917" s="118" t="s">
        <v>799</v>
      </c>
      <c r="BY2917" s="118" t="s">
        <v>6935</v>
      </c>
    </row>
    <row r="2918" spans="53:77" x14ac:dyDescent="0.3">
      <c r="BA2918" s="169" t="e">
        <f>VLOOKUP(D2918,#REF!, 2,FALSE)</f>
        <v>#REF!</v>
      </c>
      <c r="BO2918" s="118" t="s">
        <v>6936</v>
      </c>
      <c r="BP2918" s="118" t="s">
        <v>16975</v>
      </c>
      <c r="BQ2918" s="118" t="s">
        <v>770</v>
      </c>
      <c r="BW2918" s="118" t="s">
        <v>6936</v>
      </c>
      <c r="BX2918" s="118" t="s">
        <v>16975</v>
      </c>
      <c r="BY2918" s="118" t="s">
        <v>770</v>
      </c>
    </row>
    <row r="2919" spans="53:77" x14ac:dyDescent="0.3">
      <c r="BA2919" s="169" t="e">
        <f>VLOOKUP(D2919,#REF!, 2,FALSE)</f>
        <v>#REF!</v>
      </c>
      <c r="BO2919" s="118" t="s">
        <v>1250</v>
      </c>
      <c r="BP2919" s="118" t="s">
        <v>1279</v>
      </c>
      <c r="BQ2919" s="118" t="s">
        <v>3916</v>
      </c>
      <c r="BW2919" s="118" t="s">
        <v>1250</v>
      </c>
      <c r="BX2919" s="118" t="s">
        <v>1279</v>
      </c>
      <c r="BY2919" s="118" t="s">
        <v>3916</v>
      </c>
    </row>
    <row r="2920" spans="53:77" x14ac:dyDescent="0.3">
      <c r="BA2920" s="169" t="e">
        <f>VLOOKUP(D2920,#REF!, 2,FALSE)</f>
        <v>#REF!</v>
      </c>
      <c r="BO2920" s="118" t="s">
        <v>1251</v>
      </c>
      <c r="BP2920" s="118" t="s">
        <v>1279</v>
      </c>
      <c r="BQ2920" s="118" t="s">
        <v>6937</v>
      </c>
      <c r="BW2920" s="118" t="s">
        <v>1251</v>
      </c>
      <c r="BX2920" s="118" t="s">
        <v>1279</v>
      </c>
      <c r="BY2920" s="118" t="s">
        <v>6937</v>
      </c>
    </row>
    <row r="2921" spans="53:77" x14ac:dyDescent="0.3">
      <c r="BA2921" s="169" t="e">
        <f>VLOOKUP(D2921,#REF!, 2,FALSE)</f>
        <v>#REF!</v>
      </c>
      <c r="BO2921" s="118" t="s">
        <v>6939</v>
      </c>
      <c r="BP2921" s="118" t="s">
        <v>780</v>
      </c>
      <c r="BQ2921" s="118" t="s">
        <v>6940</v>
      </c>
      <c r="BW2921" s="118" t="s">
        <v>6939</v>
      </c>
      <c r="BX2921" s="118" t="s">
        <v>780</v>
      </c>
      <c r="BY2921" s="118" t="s">
        <v>6940</v>
      </c>
    </row>
    <row r="2922" spans="53:77" x14ac:dyDescent="0.3">
      <c r="BA2922" s="169" t="e">
        <f>VLOOKUP(D2922,#REF!, 2,FALSE)</f>
        <v>#REF!</v>
      </c>
      <c r="BO2922" s="118" t="s">
        <v>6941</v>
      </c>
      <c r="BP2922" s="118" t="s">
        <v>16986</v>
      </c>
      <c r="BQ2922" s="118" t="s">
        <v>6942</v>
      </c>
      <c r="BW2922" s="118" t="s">
        <v>6941</v>
      </c>
      <c r="BX2922" s="118" t="s">
        <v>16986</v>
      </c>
      <c r="BY2922" s="118" t="s">
        <v>6942</v>
      </c>
    </row>
    <row r="2923" spans="53:77" x14ac:dyDescent="0.3">
      <c r="BA2923" s="169" t="e">
        <f>VLOOKUP(D2923,#REF!, 2,FALSE)</f>
        <v>#REF!</v>
      </c>
      <c r="BO2923" s="118" t="s">
        <v>6943</v>
      </c>
      <c r="BP2923" s="118" t="s">
        <v>3000</v>
      </c>
      <c r="BQ2923" s="118" t="s">
        <v>2983</v>
      </c>
      <c r="BW2923" s="118" t="s">
        <v>6943</v>
      </c>
      <c r="BX2923" s="118" t="s">
        <v>3000</v>
      </c>
      <c r="BY2923" s="118" t="s">
        <v>2983</v>
      </c>
    </row>
    <row r="2924" spans="53:77" x14ac:dyDescent="0.3">
      <c r="BA2924" s="169" t="e">
        <f>VLOOKUP(D2924,#REF!, 2,FALSE)</f>
        <v>#REF!</v>
      </c>
      <c r="BO2924" s="118" t="s">
        <v>6945</v>
      </c>
      <c r="BP2924" s="118" t="s">
        <v>849</v>
      </c>
      <c r="BQ2924" s="118" t="s">
        <v>6946</v>
      </c>
      <c r="BW2924" s="118" t="s">
        <v>6945</v>
      </c>
      <c r="BX2924" s="118" t="s">
        <v>849</v>
      </c>
      <c r="BY2924" s="118" t="s">
        <v>6946</v>
      </c>
    </row>
    <row r="2925" spans="53:77" x14ac:dyDescent="0.3">
      <c r="BA2925" s="169" t="e">
        <f>VLOOKUP(D2925,#REF!, 2,FALSE)</f>
        <v>#REF!</v>
      </c>
      <c r="BO2925" s="118" t="s">
        <v>6947</v>
      </c>
      <c r="BP2925" s="118" t="s">
        <v>3026</v>
      </c>
      <c r="BQ2925" s="118" t="s">
        <v>4146</v>
      </c>
      <c r="BW2925" s="118" t="s">
        <v>6947</v>
      </c>
      <c r="BX2925" s="118" t="s">
        <v>3026</v>
      </c>
      <c r="BY2925" s="118" t="s">
        <v>4146</v>
      </c>
    </row>
    <row r="2926" spans="53:77" x14ac:dyDescent="0.3">
      <c r="BA2926" s="169" t="e">
        <f>VLOOKUP(D2926,#REF!, 2,FALSE)</f>
        <v>#REF!</v>
      </c>
      <c r="BO2926" s="118" t="s">
        <v>6948</v>
      </c>
      <c r="BP2926" s="118" t="s">
        <v>3000</v>
      </c>
      <c r="BQ2926" s="118" t="s">
        <v>6949</v>
      </c>
      <c r="BW2926" s="118" t="s">
        <v>6948</v>
      </c>
      <c r="BX2926" s="118" t="s">
        <v>3000</v>
      </c>
      <c r="BY2926" s="118" t="s">
        <v>6949</v>
      </c>
    </row>
    <row r="2927" spans="53:77" x14ac:dyDescent="0.3">
      <c r="BA2927" s="169" t="e">
        <f>VLOOKUP(D2927,#REF!, 2,FALSE)</f>
        <v>#REF!</v>
      </c>
      <c r="BO2927" s="118" t="s">
        <v>6950</v>
      </c>
      <c r="BP2927" s="118" t="s">
        <v>3085</v>
      </c>
      <c r="BQ2927" s="118" t="s">
        <v>6951</v>
      </c>
      <c r="BW2927" s="118" t="s">
        <v>6950</v>
      </c>
      <c r="BX2927" s="118" t="s">
        <v>3085</v>
      </c>
      <c r="BY2927" s="118" t="s">
        <v>6951</v>
      </c>
    </row>
    <row r="2928" spans="53:77" x14ac:dyDescent="0.3">
      <c r="BA2928" s="169" t="e">
        <f>VLOOKUP(D2928,#REF!, 2,FALSE)</f>
        <v>#REF!</v>
      </c>
      <c r="BO2928" s="118" t="s">
        <v>6953</v>
      </c>
      <c r="BP2928" s="118" t="s">
        <v>1342</v>
      </c>
      <c r="BQ2928" s="118" t="s">
        <v>6954</v>
      </c>
      <c r="BW2928" s="118" t="s">
        <v>6953</v>
      </c>
      <c r="BX2928" s="118" t="s">
        <v>1342</v>
      </c>
      <c r="BY2928" s="118" t="s">
        <v>6954</v>
      </c>
    </row>
    <row r="2929" spans="53:77" x14ac:dyDescent="0.3">
      <c r="BA2929" s="169" t="e">
        <f>VLOOKUP(D2929,#REF!, 2,FALSE)</f>
        <v>#REF!</v>
      </c>
      <c r="BO2929" s="118" t="s">
        <v>6955</v>
      </c>
      <c r="BP2929" s="118" t="s">
        <v>1342</v>
      </c>
      <c r="BQ2929" s="118" t="s">
        <v>6956</v>
      </c>
      <c r="BW2929" s="118" t="s">
        <v>6955</v>
      </c>
      <c r="BX2929" s="118" t="s">
        <v>1342</v>
      </c>
      <c r="BY2929" s="118" t="s">
        <v>6956</v>
      </c>
    </row>
    <row r="2930" spans="53:77" x14ac:dyDescent="0.3">
      <c r="BA2930" s="169" t="e">
        <f>VLOOKUP(D2930,#REF!, 2,FALSE)</f>
        <v>#REF!</v>
      </c>
      <c r="BO2930" s="118" t="s">
        <v>1252</v>
      </c>
      <c r="BP2930" s="118" t="s">
        <v>3003</v>
      </c>
      <c r="BQ2930" s="118" t="s">
        <v>5868</v>
      </c>
      <c r="BW2930" s="118" t="s">
        <v>1252</v>
      </c>
      <c r="BX2930" s="118" t="s">
        <v>3003</v>
      </c>
      <c r="BY2930" s="118" t="s">
        <v>5868</v>
      </c>
    </row>
    <row r="2931" spans="53:77" x14ac:dyDescent="0.3">
      <c r="BA2931" s="169" t="e">
        <f>VLOOKUP(D2931,#REF!, 2,FALSE)</f>
        <v>#REF!</v>
      </c>
      <c r="BO2931" s="118" t="s">
        <v>176</v>
      </c>
      <c r="BP2931" s="118" t="s">
        <v>3197</v>
      </c>
      <c r="BQ2931" s="118" t="s">
        <v>5680</v>
      </c>
      <c r="BW2931" s="118" t="s">
        <v>176</v>
      </c>
      <c r="BX2931" s="118" t="s">
        <v>3197</v>
      </c>
      <c r="BY2931" s="118" t="s">
        <v>5680</v>
      </c>
    </row>
    <row r="2932" spans="53:77" x14ac:dyDescent="0.3">
      <c r="BA2932" s="169" t="e">
        <f>VLOOKUP(D2932,#REF!, 2,FALSE)</f>
        <v>#REF!</v>
      </c>
      <c r="BO2932" s="118" t="s">
        <v>6957</v>
      </c>
      <c r="BP2932" s="118" t="s">
        <v>623</v>
      </c>
      <c r="BQ2932" s="118" t="s">
        <v>6165</v>
      </c>
      <c r="BW2932" s="118" t="s">
        <v>6957</v>
      </c>
      <c r="BX2932" s="118" t="s">
        <v>623</v>
      </c>
      <c r="BY2932" s="118" t="s">
        <v>6165</v>
      </c>
    </row>
    <row r="2933" spans="53:77" x14ac:dyDescent="0.3">
      <c r="BA2933" s="169" t="e">
        <f>VLOOKUP(D2933,#REF!, 2,FALSE)</f>
        <v>#REF!</v>
      </c>
      <c r="BO2933" s="118" t="s">
        <v>6958</v>
      </c>
      <c r="BP2933" s="118" t="s">
        <v>3003</v>
      </c>
      <c r="BQ2933" s="118" t="s">
        <v>4020</v>
      </c>
      <c r="BW2933" s="118" t="s">
        <v>6958</v>
      </c>
      <c r="BX2933" s="118" t="s">
        <v>3003</v>
      </c>
      <c r="BY2933" s="118" t="s">
        <v>4020</v>
      </c>
    </row>
    <row r="2934" spans="53:77" x14ac:dyDescent="0.3">
      <c r="BA2934" s="169" t="e">
        <f>VLOOKUP(D2934,#REF!, 2,FALSE)</f>
        <v>#REF!</v>
      </c>
      <c r="BO2934" s="118" t="s">
        <v>6960</v>
      </c>
      <c r="BP2934" s="118" t="s">
        <v>16980</v>
      </c>
      <c r="BQ2934" s="118" t="s">
        <v>5255</v>
      </c>
      <c r="BW2934" s="118" t="s">
        <v>6960</v>
      </c>
      <c r="BX2934" s="118" t="s">
        <v>16980</v>
      </c>
      <c r="BY2934" s="118" t="s">
        <v>5255</v>
      </c>
    </row>
    <row r="2935" spans="53:77" x14ac:dyDescent="0.3">
      <c r="BA2935" s="169" t="e">
        <f>VLOOKUP(D2935,#REF!, 2,FALSE)</f>
        <v>#REF!</v>
      </c>
      <c r="BO2935" s="118" t="s">
        <v>6961</v>
      </c>
      <c r="BP2935" s="118" t="s">
        <v>16980</v>
      </c>
      <c r="BQ2935" s="118" t="s">
        <v>1270</v>
      </c>
      <c r="BW2935" s="118" t="s">
        <v>6961</v>
      </c>
      <c r="BX2935" s="118" t="s">
        <v>16980</v>
      </c>
      <c r="BY2935" s="118" t="s">
        <v>1270</v>
      </c>
    </row>
    <row r="2936" spans="53:77" x14ac:dyDescent="0.3">
      <c r="BA2936" s="169" t="e">
        <f>VLOOKUP(D2936,#REF!, 2,FALSE)</f>
        <v>#REF!</v>
      </c>
      <c r="BO2936" s="118" t="s">
        <v>6962</v>
      </c>
      <c r="BP2936" s="118" t="s">
        <v>16980</v>
      </c>
      <c r="BQ2936" s="118" t="s">
        <v>770</v>
      </c>
      <c r="BW2936" s="118" t="s">
        <v>6962</v>
      </c>
      <c r="BX2936" s="118" t="s">
        <v>16980</v>
      </c>
      <c r="BY2936" s="118" t="s">
        <v>770</v>
      </c>
    </row>
    <row r="2937" spans="53:77" x14ac:dyDescent="0.3">
      <c r="BA2937" s="169" t="e">
        <f>VLOOKUP(D2937,#REF!, 2,FALSE)</f>
        <v>#REF!</v>
      </c>
      <c r="BO2937" s="118" t="s">
        <v>6963</v>
      </c>
      <c r="BP2937" s="118" t="s">
        <v>2983</v>
      </c>
      <c r="BQ2937" s="118" t="s">
        <v>2983</v>
      </c>
      <c r="BW2937" s="118" t="s">
        <v>6963</v>
      </c>
      <c r="BX2937" s="118" t="s">
        <v>2983</v>
      </c>
      <c r="BY2937" s="118" t="s">
        <v>2983</v>
      </c>
    </row>
    <row r="2938" spans="53:77" x14ac:dyDescent="0.3">
      <c r="BA2938" s="169" t="e">
        <f>VLOOKUP(D2938,#REF!, 2,FALSE)</f>
        <v>#REF!</v>
      </c>
      <c r="BO2938" s="118" t="s">
        <v>6964</v>
      </c>
      <c r="BP2938" s="118" t="s">
        <v>2983</v>
      </c>
      <c r="BQ2938" s="118" t="s">
        <v>2983</v>
      </c>
      <c r="BW2938" s="118" t="s">
        <v>6964</v>
      </c>
      <c r="BX2938" s="118" t="s">
        <v>2983</v>
      </c>
      <c r="BY2938" s="118" t="s">
        <v>2983</v>
      </c>
    </row>
    <row r="2939" spans="53:77" x14ac:dyDescent="0.3">
      <c r="BA2939" s="169" t="e">
        <f>VLOOKUP(D2939,#REF!, 2,FALSE)</f>
        <v>#REF!</v>
      </c>
      <c r="BO2939" s="118" t="s">
        <v>6965</v>
      </c>
      <c r="BP2939" s="118" t="s">
        <v>2983</v>
      </c>
      <c r="BQ2939" s="118" t="s">
        <v>2983</v>
      </c>
      <c r="BW2939" s="118" t="s">
        <v>6965</v>
      </c>
      <c r="BX2939" s="118" t="s">
        <v>2983</v>
      </c>
      <c r="BY2939" s="118" t="s">
        <v>2983</v>
      </c>
    </row>
    <row r="2940" spans="53:77" x14ac:dyDescent="0.3">
      <c r="BA2940" s="169" t="e">
        <f>VLOOKUP(D2940,#REF!, 2,FALSE)</f>
        <v>#REF!</v>
      </c>
      <c r="BO2940" s="118" t="s">
        <v>6966</v>
      </c>
      <c r="BP2940" s="118" t="s">
        <v>3197</v>
      </c>
      <c r="BQ2940" s="118" t="s">
        <v>3133</v>
      </c>
      <c r="BW2940" s="118" t="s">
        <v>6966</v>
      </c>
      <c r="BX2940" s="118" t="s">
        <v>3197</v>
      </c>
      <c r="BY2940" s="118" t="s">
        <v>3133</v>
      </c>
    </row>
    <row r="2941" spans="53:77" x14ac:dyDescent="0.3">
      <c r="BA2941" s="169" t="e">
        <f>VLOOKUP(D2941,#REF!, 2,FALSE)</f>
        <v>#REF!</v>
      </c>
      <c r="BO2941" s="118" t="s">
        <v>6967</v>
      </c>
      <c r="BP2941" s="118" t="s">
        <v>631</v>
      </c>
      <c r="BQ2941" s="118" t="s">
        <v>6968</v>
      </c>
      <c r="BW2941" s="118" t="s">
        <v>6967</v>
      </c>
      <c r="BX2941" s="118" t="s">
        <v>631</v>
      </c>
      <c r="BY2941" s="118" t="s">
        <v>6968</v>
      </c>
    </row>
    <row r="2942" spans="53:77" x14ac:dyDescent="0.3">
      <c r="BA2942" s="169" t="e">
        <f>VLOOKUP(D2942,#REF!, 2,FALSE)</f>
        <v>#REF!</v>
      </c>
      <c r="BO2942" s="118" t="s">
        <v>6969</v>
      </c>
      <c r="BP2942" s="118" t="s">
        <v>3026</v>
      </c>
      <c r="BQ2942" s="118" t="s">
        <v>1693</v>
      </c>
      <c r="BW2942" s="118" t="s">
        <v>6969</v>
      </c>
      <c r="BX2942" s="118" t="s">
        <v>3026</v>
      </c>
      <c r="BY2942" s="118" t="s">
        <v>1693</v>
      </c>
    </row>
    <row r="2943" spans="53:77" x14ac:dyDescent="0.3">
      <c r="BA2943" s="169" t="e">
        <f>VLOOKUP(D2943,#REF!, 2,FALSE)</f>
        <v>#REF!</v>
      </c>
      <c r="BO2943" s="118" t="s">
        <v>6970</v>
      </c>
      <c r="BP2943" s="118" t="s">
        <v>666</v>
      </c>
      <c r="BQ2943" s="118" t="s">
        <v>1693</v>
      </c>
      <c r="BW2943" s="118" t="s">
        <v>6970</v>
      </c>
      <c r="BX2943" s="118" t="s">
        <v>666</v>
      </c>
      <c r="BY2943" s="118" t="s">
        <v>1693</v>
      </c>
    </row>
    <row r="2944" spans="53:77" x14ac:dyDescent="0.3">
      <c r="BA2944" s="169" t="e">
        <f>VLOOKUP(D2944,#REF!, 2,FALSE)</f>
        <v>#REF!</v>
      </c>
      <c r="BO2944" s="118" t="s">
        <v>6971</v>
      </c>
      <c r="BP2944" s="118" t="s">
        <v>16975</v>
      </c>
      <c r="BQ2944" s="118" t="s">
        <v>4528</v>
      </c>
      <c r="BW2944" s="118" t="s">
        <v>6971</v>
      </c>
      <c r="BX2944" s="118" t="s">
        <v>16975</v>
      </c>
      <c r="BY2944" s="118" t="s">
        <v>4528</v>
      </c>
    </row>
    <row r="2945" spans="53:77" x14ac:dyDescent="0.3">
      <c r="BA2945" s="169" t="e">
        <f>VLOOKUP(D2945,#REF!, 2,FALSE)</f>
        <v>#REF!</v>
      </c>
      <c r="BO2945" s="118" t="s">
        <v>6972</v>
      </c>
      <c r="BP2945" s="118" t="s">
        <v>3197</v>
      </c>
      <c r="BQ2945" s="118" t="s">
        <v>770</v>
      </c>
      <c r="BW2945" s="118" t="s">
        <v>6972</v>
      </c>
      <c r="BX2945" s="118" t="s">
        <v>3197</v>
      </c>
      <c r="BY2945" s="118" t="s">
        <v>770</v>
      </c>
    </row>
    <row r="2946" spans="53:77" x14ac:dyDescent="0.3">
      <c r="BA2946" s="169" t="e">
        <f>VLOOKUP(D2946,#REF!, 2,FALSE)</f>
        <v>#REF!</v>
      </c>
      <c r="BO2946" s="118" t="s">
        <v>1253</v>
      </c>
      <c r="BP2946" s="118" t="s">
        <v>3197</v>
      </c>
      <c r="BQ2946" s="118" t="s">
        <v>6973</v>
      </c>
      <c r="BW2946" s="118" t="s">
        <v>1253</v>
      </c>
      <c r="BX2946" s="118" t="s">
        <v>3197</v>
      </c>
      <c r="BY2946" s="118" t="s">
        <v>6973</v>
      </c>
    </row>
    <row r="2947" spans="53:77" x14ac:dyDescent="0.3">
      <c r="BA2947" s="169" t="e">
        <f>VLOOKUP(D2947,#REF!, 2,FALSE)</f>
        <v>#REF!</v>
      </c>
      <c r="BO2947" s="118" t="s">
        <v>6974</v>
      </c>
      <c r="BP2947" s="118" t="s">
        <v>3197</v>
      </c>
      <c r="BQ2947" s="118" t="s">
        <v>5730</v>
      </c>
      <c r="BW2947" s="118" t="s">
        <v>6974</v>
      </c>
      <c r="BX2947" s="118" t="s">
        <v>3197</v>
      </c>
      <c r="BY2947" s="118" t="s">
        <v>5730</v>
      </c>
    </row>
    <row r="2948" spans="53:77" x14ac:dyDescent="0.3">
      <c r="BA2948" s="169" t="e">
        <f>VLOOKUP(D2948,#REF!, 2,FALSE)</f>
        <v>#REF!</v>
      </c>
      <c r="BO2948" s="118" t="s">
        <v>6975</v>
      </c>
      <c r="BP2948" s="118" t="s">
        <v>666</v>
      </c>
      <c r="BQ2948" s="118" t="s">
        <v>1693</v>
      </c>
      <c r="BW2948" s="118" t="s">
        <v>6975</v>
      </c>
      <c r="BX2948" s="118" t="s">
        <v>666</v>
      </c>
      <c r="BY2948" s="118" t="s">
        <v>1693</v>
      </c>
    </row>
    <row r="2949" spans="53:77" x14ac:dyDescent="0.3">
      <c r="BA2949" s="169" t="e">
        <f>VLOOKUP(D2949,#REF!, 2,FALSE)</f>
        <v>#REF!</v>
      </c>
      <c r="BO2949" s="118" t="s">
        <v>6976</v>
      </c>
      <c r="BP2949" s="118" t="s">
        <v>16975</v>
      </c>
      <c r="BQ2949" s="118" t="s">
        <v>770</v>
      </c>
      <c r="BW2949" s="118" t="s">
        <v>6976</v>
      </c>
      <c r="BX2949" s="118" t="s">
        <v>16975</v>
      </c>
      <c r="BY2949" s="118" t="s">
        <v>770</v>
      </c>
    </row>
    <row r="2950" spans="53:77" x14ac:dyDescent="0.3">
      <c r="BA2950" s="169" t="e">
        <f>VLOOKUP(D2950,#REF!, 2,FALSE)</f>
        <v>#REF!</v>
      </c>
      <c r="BO2950" s="118" t="s">
        <v>6977</v>
      </c>
      <c r="BP2950" s="118" t="s">
        <v>3085</v>
      </c>
      <c r="BQ2950" s="118" t="s">
        <v>6978</v>
      </c>
      <c r="BW2950" s="118" t="s">
        <v>6977</v>
      </c>
      <c r="BX2950" s="118" t="s">
        <v>3085</v>
      </c>
      <c r="BY2950" s="118" t="s">
        <v>6978</v>
      </c>
    </row>
    <row r="2951" spans="53:77" x14ac:dyDescent="0.3">
      <c r="BA2951" s="169" t="e">
        <f>VLOOKUP(D2951,#REF!, 2,FALSE)</f>
        <v>#REF!</v>
      </c>
      <c r="BO2951" s="118" t="s">
        <v>6979</v>
      </c>
      <c r="BP2951" s="118" t="s">
        <v>3081</v>
      </c>
      <c r="BQ2951" s="118" t="s">
        <v>2983</v>
      </c>
      <c r="BW2951" s="118" t="s">
        <v>6979</v>
      </c>
      <c r="BX2951" s="118" t="s">
        <v>3081</v>
      </c>
      <c r="BY2951" s="118" t="s">
        <v>2983</v>
      </c>
    </row>
    <row r="2952" spans="53:77" x14ac:dyDescent="0.3">
      <c r="BA2952" s="169" t="e">
        <f>VLOOKUP(D2952,#REF!, 2,FALSE)</f>
        <v>#REF!</v>
      </c>
      <c r="BO2952" s="118" t="s">
        <v>6980</v>
      </c>
      <c r="BP2952" s="118" t="s">
        <v>3081</v>
      </c>
      <c r="BQ2952" s="118" t="s">
        <v>6981</v>
      </c>
      <c r="BW2952" s="118" t="s">
        <v>6980</v>
      </c>
      <c r="BX2952" s="118" t="s">
        <v>3081</v>
      </c>
      <c r="BY2952" s="118" t="s">
        <v>6981</v>
      </c>
    </row>
    <row r="2953" spans="53:77" x14ac:dyDescent="0.3">
      <c r="BA2953" s="169" t="e">
        <f>VLOOKUP(D2953,#REF!, 2,FALSE)</f>
        <v>#REF!</v>
      </c>
      <c r="BO2953" s="118" t="s">
        <v>6982</v>
      </c>
      <c r="BP2953" s="118" t="s">
        <v>3043</v>
      </c>
      <c r="BQ2953" s="118" t="s">
        <v>2983</v>
      </c>
      <c r="BW2953" s="118" t="s">
        <v>6982</v>
      </c>
      <c r="BX2953" s="118" t="s">
        <v>3043</v>
      </c>
      <c r="BY2953" s="118" t="s">
        <v>2983</v>
      </c>
    </row>
    <row r="2954" spans="53:77" x14ac:dyDescent="0.3">
      <c r="BA2954" s="169" t="e">
        <f>VLOOKUP(D2954,#REF!, 2,FALSE)</f>
        <v>#REF!</v>
      </c>
      <c r="BO2954" s="118" t="s">
        <v>6983</v>
      </c>
      <c r="BP2954" s="118" t="s">
        <v>1342</v>
      </c>
      <c r="BQ2954" s="118" t="s">
        <v>6984</v>
      </c>
      <c r="BW2954" s="118" t="s">
        <v>6983</v>
      </c>
      <c r="BX2954" s="118" t="s">
        <v>1342</v>
      </c>
      <c r="BY2954" s="118" t="s">
        <v>6984</v>
      </c>
    </row>
    <row r="2955" spans="53:77" x14ac:dyDescent="0.3">
      <c r="BA2955" s="169" t="e">
        <f>VLOOKUP(D2955,#REF!, 2,FALSE)</f>
        <v>#REF!</v>
      </c>
      <c r="BO2955" s="118" t="s">
        <v>6985</v>
      </c>
      <c r="BP2955" s="118" t="s">
        <v>3197</v>
      </c>
      <c r="BQ2955" s="118" t="s">
        <v>5062</v>
      </c>
      <c r="BW2955" s="118" t="s">
        <v>6985</v>
      </c>
      <c r="BX2955" s="118" t="s">
        <v>3197</v>
      </c>
      <c r="BY2955" s="118" t="s">
        <v>5062</v>
      </c>
    </row>
    <row r="2956" spans="53:77" x14ac:dyDescent="0.3">
      <c r="BA2956" s="169" t="e">
        <f>VLOOKUP(D2956,#REF!, 2,FALSE)</f>
        <v>#REF!</v>
      </c>
      <c r="BO2956" s="118" t="s">
        <v>6986</v>
      </c>
      <c r="BP2956" s="118" t="s">
        <v>780</v>
      </c>
      <c r="BQ2956" s="118" t="s">
        <v>4687</v>
      </c>
      <c r="BW2956" s="118" t="s">
        <v>6986</v>
      </c>
      <c r="BX2956" s="118" t="s">
        <v>780</v>
      </c>
      <c r="BY2956" s="118" t="s">
        <v>4687</v>
      </c>
    </row>
    <row r="2957" spans="53:77" x14ac:dyDescent="0.3">
      <c r="BA2957" s="169" t="e">
        <f>VLOOKUP(D2957,#REF!, 2,FALSE)</f>
        <v>#REF!</v>
      </c>
      <c r="BO2957" s="118" t="s">
        <v>6987</v>
      </c>
      <c r="BP2957" s="118" t="s">
        <v>3197</v>
      </c>
      <c r="BQ2957" s="118" t="s">
        <v>6661</v>
      </c>
      <c r="BW2957" s="118" t="s">
        <v>6987</v>
      </c>
      <c r="BX2957" s="118" t="s">
        <v>3197</v>
      </c>
      <c r="BY2957" s="118" t="s">
        <v>6661</v>
      </c>
    </row>
    <row r="2958" spans="53:77" x14ac:dyDescent="0.3">
      <c r="BA2958" s="169" t="e">
        <f>VLOOKUP(D2958,#REF!, 2,FALSE)</f>
        <v>#REF!</v>
      </c>
      <c r="BO2958" s="118" t="s">
        <v>6988</v>
      </c>
      <c r="BP2958" s="118" t="s">
        <v>3197</v>
      </c>
      <c r="BQ2958" s="118" t="s">
        <v>2983</v>
      </c>
      <c r="BW2958" s="118" t="s">
        <v>6988</v>
      </c>
      <c r="BX2958" s="118" t="s">
        <v>3197</v>
      </c>
      <c r="BY2958" s="118" t="s">
        <v>2983</v>
      </c>
    </row>
    <row r="2959" spans="53:77" x14ac:dyDescent="0.3">
      <c r="BA2959" s="169" t="e">
        <f>VLOOKUP(D2959,#REF!, 2,FALSE)</f>
        <v>#REF!</v>
      </c>
      <c r="BO2959" s="118" t="s">
        <v>6990</v>
      </c>
      <c r="BP2959" s="118" t="s">
        <v>661</v>
      </c>
      <c r="BQ2959" s="118" t="s">
        <v>6991</v>
      </c>
      <c r="BW2959" s="118" t="s">
        <v>6990</v>
      </c>
      <c r="BX2959" s="118" t="s">
        <v>661</v>
      </c>
      <c r="BY2959" s="118" t="s">
        <v>6991</v>
      </c>
    </row>
    <row r="2960" spans="53:77" x14ac:dyDescent="0.3">
      <c r="BA2960" s="169" t="e">
        <f>VLOOKUP(D2960,#REF!, 2,FALSE)</f>
        <v>#REF!</v>
      </c>
      <c r="BO2960" s="118" t="s">
        <v>6992</v>
      </c>
      <c r="BP2960" s="118" t="s">
        <v>2979</v>
      </c>
      <c r="BQ2960" s="118" t="s">
        <v>6993</v>
      </c>
      <c r="BW2960" s="118" t="s">
        <v>6992</v>
      </c>
      <c r="BX2960" s="118" t="s">
        <v>2979</v>
      </c>
      <c r="BY2960" s="118" t="s">
        <v>6993</v>
      </c>
    </row>
    <row r="2961" spans="53:77" x14ac:dyDescent="0.3">
      <c r="BA2961" s="169" t="e">
        <f>VLOOKUP(D2961,#REF!, 2,FALSE)</f>
        <v>#REF!</v>
      </c>
      <c r="BO2961" s="118" t="s">
        <v>6994</v>
      </c>
      <c r="BP2961" s="118" t="s">
        <v>3197</v>
      </c>
      <c r="BQ2961" s="118" t="s">
        <v>6995</v>
      </c>
      <c r="BW2961" s="118" t="s">
        <v>6994</v>
      </c>
      <c r="BX2961" s="118" t="s">
        <v>3197</v>
      </c>
      <c r="BY2961" s="118" t="s">
        <v>6995</v>
      </c>
    </row>
    <row r="2962" spans="53:77" x14ac:dyDescent="0.3">
      <c r="BA2962" s="169" t="e">
        <f>VLOOKUP(D2962,#REF!, 2,FALSE)</f>
        <v>#REF!</v>
      </c>
      <c r="BO2962" s="118" t="s">
        <v>6996</v>
      </c>
      <c r="BP2962" s="118" t="s">
        <v>1342</v>
      </c>
      <c r="BQ2962" s="118" t="s">
        <v>6997</v>
      </c>
      <c r="BW2962" s="118" t="s">
        <v>6996</v>
      </c>
      <c r="BX2962" s="118" t="s">
        <v>1342</v>
      </c>
      <c r="BY2962" s="118" t="s">
        <v>6997</v>
      </c>
    </row>
    <row r="2963" spans="53:77" x14ac:dyDescent="0.3">
      <c r="BA2963" s="169" t="e">
        <f>VLOOKUP(D2963,#REF!, 2,FALSE)</f>
        <v>#REF!</v>
      </c>
      <c r="BO2963" s="118" t="s">
        <v>6998</v>
      </c>
      <c r="BP2963" s="118" t="s">
        <v>623</v>
      </c>
      <c r="BQ2963" s="118" t="s">
        <v>6999</v>
      </c>
      <c r="BW2963" s="118" t="s">
        <v>6998</v>
      </c>
      <c r="BX2963" s="118" t="s">
        <v>623</v>
      </c>
      <c r="BY2963" s="118" t="s">
        <v>6999</v>
      </c>
    </row>
    <row r="2964" spans="53:77" x14ac:dyDescent="0.3">
      <c r="BA2964" s="169" t="e">
        <f>VLOOKUP(D2964,#REF!, 2,FALSE)</f>
        <v>#REF!</v>
      </c>
      <c r="BO2964" s="118" t="s">
        <v>7000</v>
      </c>
      <c r="BP2964" s="118" t="s">
        <v>3081</v>
      </c>
      <c r="BQ2964" s="118" t="s">
        <v>7001</v>
      </c>
      <c r="BW2964" s="118" t="s">
        <v>7000</v>
      </c>
      <c r="BX2964" s="118" t="s">
        <v>3081</v>
      </c>
      <c r="BY2964" s="118" t="s">
        <v>7001</v>
      </c>
    </row>
    <row r="2965" spans="53:77" x14ac:dyDescent="0.3">
      <c r="BA2965" s="169" t="e">
        <f>VLOOKUP(D2965,#REF!, 2,FALSE)</f>
        <v>#REF!</v>
      </c>
      <c r="BO2965" s="118" t="s">
        <v>7002</v>
      </c>
      <c r="BP2965" s="118" t="s">
        <v>3197</v>
      </c>
      <c r="BQ2965" s="118" t="s">
        <v>2983</v>
      </c>
      <c r="BW2965" s="118" t="s">
        <v>7002</v>
      </c>
      <c r="BX2965" s="118" t="s">
        <v>3197</v>
      </c>
      <c r="BY2965" s="118" t="s">
        <v>2983</v>
      </c>
    </row>
    <row r="2966" spans="53:77" x14ac:dyDescent="0.3">
      <c r="BA2966" s="169" t="e">
        <f>VLOOKUP(D2966,#REF!, 2,FALSE)</f>
        <v>#REF!</v>
      </c>
      <c r="BO2966" s="118" t="s">
        <v>7003</v>
      </c>
      <c r="BP2966" s="118" t="s">
        <v>3003</v>
      </c>
      <c r="BQ2966" s="118" t="s">
        <v>4822</v>
      </c>
      <c r="BW2966" s="118" t="s">
        <v>7003</v>
      </c>
      <c r="BX2966" s="118" t="s">
        <v>3003</v>
      </c>
      <c r="BY2966" s="118" t="s">
        <v>4822</v>
      </c>
    </row>
    <row r="2967" spans="53:77" x14ac:dyDescent="0.3">
      <c r="BA2967" s="169" t="e">
        <f>VLOOKUP(D2967,#REF!, 2,FALSE)</f>
        <v>#REF!</v>
      </c>
      <c r="BO2967" s="118" t="s">
        <v>7004</v>
      </c>
      <c r="BP2967" s="118" t="s">
        <v>2983</v>
      </c>
      <c r="BQ2967" s="118" t="s">
        <v>2983</v>
      </c>
      <c r="BW2967" s="118" t="s">
        <v>7004</v>
      </c>
      <c r="BX2967" s="118" t="s">
        <v>2983</v>
      </c>
      <c r="BY2967" s="118" t="s">
        <v>2983</v>
      </c>
    </row>
    <row r="2968" spans="53:77" x14ac:dyDescent="0.3">
      <c r="BA2968" s="169" t="e">
        <f>VLOOKUP(D2968,#REF!, 2,FALSE)</f>
        <v>#REF!</v>
      </c>
      <c r="BO2968" s="118" t="s">
        <v>7005</v>
      </c>
      <c r="BP2968" s="118" t="s">
        <v>3197</v>
      </c>
      <c r="BQ2968" s="118" t="s">
        <v>7001</v>
      </c>
      <c r="BW2968" s="118" t="s">
        <v>7005</v>
      </c>
      <c r="BX2968" s="118" t="s">
        <v>3197</v>
      </c>
      <c r="BY2968" s="118" t="s">
        <v>7001</v>
      </c>
    </row>
    <row r="2969" spans="53:77" x14ac:dyDescent="0.3">
      <c r="BA2969" s="169" t="e">
        <f>VLOOKUP(D2969,#REF!, 2,FALSE)</f>
        <v>#REF!</v>
      </c>
      <c r="BO2969" s="118" t="s">
        <v>7006</v>
      </c>
      <c r="BP2969" s="118" t="s">
        <v>3043</v>
      </c>
      <c r="BQ2969" s="118" t="s">
        <v>7007</v>
      </c>
      <c r="BW2969" s="118" t="s">
        <v>7006</v>
      </c>
      <c r="BX2969" s="118" t="s">
        <v>3043</v>
      </c>
      <c r="BY2969" s="118" t="s">
        <v>7007</v>
      </c>
    </row>
    <row r="2970" spans="53:77" x14ac:dyDescent="0.3">
      <c r="BA2970" s="169" t="e">
        <f>VLOOKUP(D2970,#REF!, 2,FALSE)</f>
        <v>#REF!</v>
      </c>
      <c r="BO2970" s="118" t="s">
        <v>7008</v>
      </c>
      <c r="BP2970" s="118" t="s">
        <v>3197</v>
      </c>
      <c r="BQ2970" s="118" t="s">
        <v>2983</v>
      </c>
      <c r="BW2970" s="118" t="s">
        <v>7008</v>
      </c>
      <c r="BX2970" s="118" t="s">
        <v>3197</v>
      </c>
      <c r="BY2970" s="118" t="s">
        <v>2983</v>
      </c>
    </row>
    <row r="2971" spans="53:77" x14ac:dyDescent="0.3">
      <c r="BA2971" s="169" t="e">
        <f>VLOOKUP(D2971,#REF!, 2,FALSE)</f>
        <v>#REF!</v>
      </c>
      <c r="BO2971" s="118" t="s">
        <v>7009</v>
      </c>
      <c r="BP2971" s="118" t="s">
        <v>3197</v>
      </c>
      <c r="BQ2971" s="118" t="s">
        <v>2983</v>
      </c>
      <c r="BW2971" s="118" t="s">
        <v>7009</v>
      </c>
      <c r="BX2971" s="118" t="s">
        <v>3197</v>
      </c>
      <c r="BY2971" s="118" t="s">
        <v>2983</v>
      </c>
    </row>
    <row r="2972" spans="53:77" x14ac:dyDescent="0.3">
      <c r="BA2972" s="169" t="e">
        <f>VLOOKUP(D2972,#REF!, 2,FALSE)</f>
        <v>#REF!</v>
      </c>
      <c r="BO2972" s="118" t="s">
        <v>7010</v>
      </c>
      <c r="BP2972" s="118" t="s">
        <v>2979</v>
      </c>
      <c r="BQ2972" s="118" t="s">
        <v>7001</v>
      </c>
      <c r="BW2972" s="118" t="s">
        <v>7010</v>
      </c>
      <c r="BX2972" s="118" t="s">
        <v>2979</v>
      </c>
      <c r="BY2972" s="118" t="s">
        <v>7001</v>
      </c>
    </row>
    <row r="2973" spans="53:77" x14ac:dyDescent="0.3">
      <c r="BA2973" s="169" t="e">
        <f>VLOOKUP(D2973,#REF!, 2,FALSE)</f>
        <v>#REF!</v>
      </c>
      <c r="BO2973" s="118" t="s">
        <v>7011</v>
      </c>
      <c r="BP2973" s="118" t="s">
        <v>3243</v>
      </c>
      <c r="BQ2973" s="118" t="s">
        <v>2983</v>
      </c>
      <c r="BW2973" s="118" t="s">
        <v>7011</v>
      </c>
      <c r="BX2973" s="118" t="s">
        <v>3243</v>
      </c>
      <c r="BY2973" s="118" t="s">
        <v>2983</v>
      </c>
    </row>
    <row r="2974" spans="53:77" x14ac:dyDescent="0.3">
      <c r="BA2974" s="169" t="e">
        <f>VLOOKUP(D2974,#REF!, 2,FALSE)</f>
        <v>#REF!</v>
      </c>
      <c r="BO2974" s="118" t="s">
        <v>7012</v>
      </c>
      <c r="BP2974" s="118" t="s">
        <v>3243</v>
      </c>
      <c r="BQ2974" s="118" t="s">
        <v>4681</v>
      </c>
      <c r="BW2974" s="118" t="s">
        <v>7012</v>
      </c>
      <c r="BX2974" s="118" t="s">
        <v>3243</v>
      </c>
      <c r="BY2974" s="118" t="s">
        <v>4681</v>
      </c>
    </row>
    <row r="2975" spans="53:77" x14ac:dyDescent="0.3">
      <c r="BA2975" s="169" t="e">
        <f>VLOOKUP(D2975,#REF!, 2,FALSE)</f>
        <v>#REF!</v>
      </c>
      <c r="BO2975" s="118" t="s">
        <v>7013</v>
      </c>
      <c r="BP2975" s="118" t="s">
        <v>1342</v>
      </c>
      <c r="BQ2975" s="118" t="s">
        <v>2983</v>
      </c>
      <c r="BW2975" s="118" t="s">
        <v>7013</v>
      </c>
      <c r="BX2975" s="118" t="s">
        <v>1342</v>
      </c>
      <c r="BY2975" s="118" t="s">
        <v>2983</v>
      </c>
    </row>
    <row r="2976" spans="53:77" x14ac:dyDescent="0.3">
      <c r="BA2976" s="169" t="e">
        <f>VLOOKUP(D2976,#REF!, 2,FALSE)</f>
        <v>#REF!</v>
      </c>
      <c r="BO2976" s="118" t="s">
        <v>7014</v>
      </c>
      <c r="BP2976" s="118" t="s">
        <v>2979</v>
      </c>
      <c r="BQ2976" s="118" t="s">
        <v>7015</v>
      </c>
      <c r="BW2976" s="118" t="s">
        <v>7014</v>
      </c>
      <c r="BX2976" s="118" t="s">
        <v>2979</v>
      </c>
      <c r="BY2976" s="118" t="s">
        <v>7015</v>
      </c>
    </row>
    <row r="2977" spans="53:77" x14ac:dyDescent="0.3">
      <c r="BA2977" s="169" t="e">
        <f>VLOOKUP(D2977,#REF!, 2,FALSE)</f>
        <v>#REF!</v>
      </c>
      <c r="BO2977" s="118" t="s">
        <v>7016</v>
      </c>
      <c r="BP2977" s="118" t="s">
        <v>3043</v>
      </c>
      <c r="BQ2977" s="118" t="s">
        <v>3707</v>
      </c>
      <c r="BW2977" s="118" t="s">
        <v>7016</v>
      </c>
      <c r="BX2977" s="118" t="s">
        <v>3043</v>
      </c>
      <c r="BY2977" s="118" t="s">
        <v>3707</v>
      </c>
    </row>
    <row r="2978" spans="53:77" x14ac:dyDescent="0.3">
      <c r="BA2978" s="169" t="e">
        <f>VLOOKUP(D2978,#REF!, 2,FALSE)</f>
        <v>#REF!</v>
      </c>
      <c r="BO2978" s="118" t="s">
        <v>1254</v>
      </c>
      <c r="BP2978" s="118" t="s">
        <v>3197</v>
      </c>
      <c r="BQ2978" s="118" t="s">
        <v>7017</v>
      </c>
      <c r="BW2978" s="118" t="s">
        <v>1254</v>
      </c>
      <c r="BX2978" s="118" t="s">
        <v>3197</v>
      </c>
      <c r="BY2978" s="118" t="s">
        <v>7017</v>
      </c>
    </row>
    <row r="2979" spans="53:77" x14ac:dyDescent="0.3">
      <c r="BA2979" s="169" t="e">
        <f>VLOOKUP(D2979,#REF!, 2,FALSE)</f>
        <v>#REF!</v>
      </c>
      <c r="BO2979" s="118" t="s">
        <v>7018</v>
      </c>
      <c r="BP2979" s="118" t="s">
        <v>3003</v>
      </c>
      <c r="BQ2979" s="118" t="s">
        <v>7019</v>
      </c>
      <c r="BW2979" s="118" t="s">
        <v>7018</v>
      </c>
      <c r="BX2979" s="118" t="s">
        <v>3003</v>
      </c>
      <c r="BY2979" s="118" t="s">
        <v>7019</v>
      </c>
    </row>
    <row r="2980" spans="53:77" x14ac:dyDescent="0.3">
      <c r="BA2980" s="169" t="e">
        <f>VLOOKUP(D2980,#REF!, 2,FALSE)</f>
        <v>#REF!</v>
      </c>
      <c r="BO2980" s="118" t="s">
        <v>7020</v>
      </c>
      <c r="BP2980" s="118" t="s">
        <v>3003</v>
      </c>
      <c r="BQ2980" s="118" t="s">
        <v>7021</v>
      </c>
      <c r="BW2980" s="118" t="s">
        <v>7020</v>
      </c>
      <c r="BX2980" s="118" t="s">
        <v>3003</v>
      </c>
      <c r="BY2980" s="118" t="s">
        <v>7021</v>
      </c>
    </row>
    <row r="2981" spans="53:77" x14ac:dyDescent="0.3">
      <c r="BA2981" s="169" t="e">
        <f>VLOOKUP(D2981,#REF!, 2,FALSE)</f>
        <v>#REF!</v>
      </c>
      <c r="BO2981" s="118" t="s">
        <v>7022</v>
      </c>
      <c r="BP2981" s="118" t="s">
        <v>2979</v>
      </c>
      <c r="BQ2981" s="118" t="s">
        <v>4993</v>
      </c>
      <c r="BW2981" s="118" t="s">
        <v>7022</v>
      </c>
      <c r="BX2981" s="118" t="s">
        <v>2979</v>
      </c>
      <c r="BY2981" s="118" t="s">
        <v>4993</v>
      </c>
    </row>
    <row r="2982" spans="53:77" x14ac:dyDescent="0.3">
      <c r="BA2982" s="169" t="e">
        <f>VLOOKUP(D2982,#REF!, 2,FALSE)</f>
        <v>#REF!</v>
      </c>
      <c r="BO2982" s="118" t="s">
        <v>1255</v>
      </c>
      <c r="BP2982" s="118" t="s">
        <v>669</v>
      </c>
      <c r="BQ2982" s="118" t="s">
        <v>7023</v>
      </c>
      <c r="BW2982" s="118" t="s">
        <v>1255</v>
      </c>
      <c r="BX2982" s="118" t="s">
        <v>669</v>
      </c>
      <c r="BY2982" s="118" t="s">
        <v>7023</v>
      </c>
    </row>
    <row r="2983" spans="53:77" x14ac:dyDescent="0.3">
      <c r="BA2983" s="169" t="e">
        <f>VLOOKUP(D2983,#REF!, 2,FALSE)</f>
        <v>#REF!</v>
      </c>
      <c r="BO2983" s="118" t="s">
        <v>7024</v>
      </c>
      <c r="BP2983" s="118" t="s">
        <v>2983</v>
      </c>
      <c r="BQ2983" s="118" t="s">
        <v>4822</v>
      </c>
      <c r="BW2983" s="118" t="s">
        <v>7024</v>
      </c>
      <c r="BX2983" s="118" t="s">
        <v>2983</v>
      </c>
      <c r="BY2983" s="118" t="s">
        <v>4822</v>
      </c>
    </row>
    <row r="2984" spans="53:77" x14ac:dyDescent="0.3">
      <c r="BA2984" s="169" t="e">
        <f>VLOOKUP(D2984,#REF!, 2,FALSE)</f>
        <v>#REF!</v>
      </c>
      <c r="BO2984" s="118" t="s">
        <v>7025</v>
      </c>
      <c r="BP2984" s="118" t="s">
        <v>3095</v>
      </c>
      <c r="BQ2984" s="118" t="s">
        <v>7026</v>
      </c>
      <c r="BW2984" s="118" t="s">
        <v>7025</v>
      </c>
      <c r="BX2984" s="118" t="s">
        <v>3095</v>
      </c>
      <c r="BY2984" s="118" t="s">
        <v>7026</v>
      </c>
    </row>
    <row r="2985" spans="53:77" x14ac:dyDescent="0.3">
      <c r="BA2985" s="169" t="e">
        <f>VLOOKUP(D2985,#REF!, 2,FALSE)</f>
        <v>#REF!</v>
      </c>
      <c r="BO2985" s="118" t="s">
        <v>7027</v>
      </c>
      <c r="BP2985" s="118" t="s">
        <v>628</v>
      </c>
      <c r="BQ2985" s="118" t="s">
        <v>7026</v>
      </c>
      <c r="BW2985" s="118" t="s">
        <v>7027</v>
      </c>
      <c r="BX2985" s="118" t="s">
        <v>628</v>
      </c>
      <c r="BY2985" s="118" t="s">
        <v>7026</v>
      </c>
    </row>
    <row r="2986" spans="53:77" x14ac:dyDescent="0.3">
      <c r="BA2986" s="169" t="e">
        <f>VLOOKUP(D2986,#REF!, 2,FALSE)</f>
        <v>#REF!</v>
      </c>
      <c r="BO2986" s="118" t="s">
        <v>7028</v>
      </c>
      <c r="BP2986" s="118" t="s">
        <v>2983</v>
      </c>
      <c r="BQ2986" s="118" t="s">
        <v>3870</v>
      </c>
      <c r="BW2986" s="118" t="s">
        <v>7028</v>
      </c>
      <c r="BX2986" s="118" t="s">
        <v>2983</v>
      </c>
      <c r="BY2986" s="118" t="s">
        <v>3870</v>
      </c>
    </row>
    <row r="2987" spans="53:77" x14ac:dyDescent="0.3">
      <c r="BA2987" s="169" t="e">
        <f>VLOOKUP(D2987,#REF!, 2,FALSE)</f>
        <v>#REF!</v>
      </c>
      <c r="BO2987" s="118" t="s">
        <v>7029</v>
      </c>
      <c r="BP2987" s="118" t="s">
        <v>1139</v>
      </c>
      <c r="BQ2987" s="118" t="s">
        <v>2983</v>
      </c>
      <c r="BW2987" s="118" t="s">
        <v>7029</v>
      </c>
      <c r="BX2987" s="118" t="s">
        <v>1139</v>
      </c>
      <c r="BY2987" s="118" t="s">
        <v>2983</v>
      </c>
    </row>
    <row r="2988" spans="53:77" x14ac:dyDescent="0.3">
      <c r="BA2988" s="169" t="e">
        <f>VLOOKUP(D2988,#REF!, 2,FALSE)</f>
        <v>#REF!</v>
      </c>
      <c r="BO2988" s="118" t="s">
        <v>7030</v>
      </c>
      <c r="BP2988" s="118" t="s">
        <v>3243</v>
      </c>
      <c r="BQ2988" s="118" t="s">
        <v>2983</v>
      </c>
      <c r="BW2988" s="118" t="s">
        <v>7030</v>
      </c>
      <c r="BX2988" s="118" t="s">
        <v>3243</v>
      </c>
      <c r="BY2988" s="118" t="s">
        <v>2983</v>
      </c>
    </row>
    <row r="2989" spans="53:77" x14ac:dyDescent="0.3">
      <c r="BA2989" s="169" t="e">
        <f>VLOOKUP(D2989,#REF!, 2,FALSE)</f>
        <v>#REF!</v>
      </c>
      <c r="BO2989" s="118" t="s">
        <v>7031</v>
      </c>
      <c r="BP2989" s="118" t="s">
        <v>3003</v>
      </c>
      <c r="BQ2989" s="118" t="s">
        <v>2983</v>
      </c>
      <c r="BW2989" s="118" t="s">
        <v>7031</v>
      </c>
      <c r="BX2989" s="118" t="s">
        <v>3003</v>
      </c>
      <c r="BY2989" s="118" t="s">
        <v>2983</v>
      </c>
    </row>
    <row r="2990" spans="53:77" x14ac:dyDescent="0.3">
      <c r="BA2990" s="169" t="e">
        <f>VLOOKUP(D2990,#REF!, 2,FALSE)</f>
        <v>#REF!</v>
      </c>
      <c r="BO2990" s="118" t="s">
        <v>7032</v>
      </c>
      <c r="BP2990" s="118" t="s">
        <v>3243</v>
      </c>
      <c r="BQ2990" s="118" t="s">
        <v>2983</v>
      </c>
      <c r="BW2990" s="118" t="s">
        <v>7032</v>
      </c>
      <c r="BX2990" s="118" t="s">
        <v>3243</v>
      </c>
      <c r="BY2990" s="118" t="s">
        <v>2983</v>
      </c>
    </row>
    <row r="2991" spans="53:77" x14ac:dyDescent="0.3">
      <c r="BA2991" s="169" t="e">
        <f>VLOOKUP(D2991,#REF!, 2,FALSE)</f>
        <v>#REF!</v>
      </c>
      <c r="BO2991" s="118" t="s">
        <v>7033</v>
      </c>
      <c r="BP2991" s="118" t="s">
        <v>3197</v>
      </c>
      <c r="BQ2991" s="118" t="s">
        <v>7034</v>
      </c>
      <c r="BW2991" s="118" t="s">
        <v>7033</v>
      </c>
      <c r="BX2991" s="118" t="s">
        <v>3197</v>
      </c>
      <c r="BY2991" s="118" t="s">
        <v>7034</v>
      </c>
    </row>
    <row r="2992" spans="53:77" x14ac:dyDescent="0.3">
      <c r="BA2992" s="169" t="e">
        <f>VLOOKUP(D2992,#REF!, 2,FALSE)</f>
        <v>#REF!</v>
      </c>
      <c r="BO2992" s="118" t="s">
        <v>7035</v>
      </c>
      <c r="BP2992" s="118" t="s">
        <v>1139</v>
      </c>
      <c r="BQ2992" s="118" t="s">
        <v>2983</v>
      </c>
      <c r="BW2992" s="118" t="s">
        <v>7035</v>
      </c>
      <c r="BX2992" s="118" t="s">
        <v>1139</v>
      </c>
      <c r="BY2992" s="118" t="s">
        <v>2983</v>
      </c>
    </row>
    <row r="2993" spans="53:77" x14ac:dyDescent="0.3">
      <c r="BA2993" s="169" t="e">
        <f>VLOOKUP(D2993,#REF!, 2,FALSE)</f>
        <v>#REF!</v>
      </c>
      <c r="BO2993" s="118" t="s">
        <v>7036</v>
      </c>
      <c r="BP2993" s="118" t="s">
        <v>3197</v>
      </c>
      <c r="BQ2993" s="118" t="s">
        <v>1208</v>
      </c>
      <c r="BW2993" s="118" t="s">
        <v>7036</v>
      </c>
      <c r="BX2993" s="118" t="s">
        <v>3197</v>
      </c>
      <c r="BY2993" s="118" t="s">
        <v>1208</v>
      </c>
    </row>
    <row r="2994" spans="53:77" x14ac:dyDescent="0.3">
      <c r="BA2994" s="169" t="e">
        <f>VLOOKUP(D2994,#REF!, 2,FALSE)</f>
        <v>#REF!</v>
      </c>
      <c r="BO2994" s="118" t="s">
        <v>7037</v>
      </c>
      <c r="BP2994" s="118" t="s">
        <v>1342</v>
      </c>
      <c r="BQ2994" s="118" t="s">
        <v>2983</v>
      </c>
      <c r="BW2994" s="118" t="s">
        <v>7037</v>
      </c>
      <c r="BX2994" s="118" t="s">
        <v>1342</v>
      </c>
      <c r="BY2994" s="118" t="s">
        <v>2983</v>
      </c>
    </row>
    <row r="2995" spans="53:77" x14ac:dyDescent="0.3">
      <c r="BA2995" s="169" t="e">
        <f>VLOOKUP(D2995,#REF!, 2,FALSE)</f>
        <v>#REF!</v>
      </c>
      <c r="BO2995" s="118" t="s">
        <v>7038</v>
      </c>
      <c r="BP2995" s="118" t="s">
        <v>1342</v>
      </c>
      <c r="BQ2995" s="118" t="s">
        <v>5662</v>
      </c>
      <c r="BW2995" s="118" t="s">
        <v>7038</v>
      </c>
      <c r="BX2995" s="118" t="s">
        <v>1342</v>
      </c>
      <c r="BY2995" s="118" t="s">
        <v>5662</v>
      </c>
    </row>
    <row r="2996" spans="53:77" x14ac:dyDescent="0.3">
      <c r="BA2996" s="169" t="e">
        <f>VLOOKUP(D2996,#REF!, 2,FALSE)</f>
        <v>#REF!</v>
      </c>
      <c r="BO2996" s="118" t="s">
        <v>7039</v>
      </c>
      <c r="BP2996" s="118" t="s">
        <v>2983</v>
      </c>
      <c r="BQ2996" s="118" t="s">
        <v>2983</v>
      </c>
      <c r="BW2996" s="118" t="s">
        <v>7039</v>
      </c>
      <c r="BX2996" s="118" t="s">
        <v>2983</v>
      </c>
      <c r="BY2996" s="118" t="s">
        <v>2983</v>
      </c>
    </row>
    <row r="2997" spans="53:77" x14ac:dyDescent="0.3">
      <c r="BA2997" s="169" t="e">
        <f>VLOOKUP(D2997,#REF!, 2,FALSE)</f>
        <v>#REF!</v>
      </c>
      <c r="BO2997" s="118" t="s">
        <v>7040</v>
      </c>
      <c r="BP2997" s="118" t="s">
        <v>616</v>
      </c>
      <c r="BQ2997" s="118" t="s">
        <v>2983</v>
      </c>
      <c r="BW2997" s="118" t="s">
        <v>7040</v>
      </c>
      <c r="BX2997" s="118" t="s">
        <v>616</v>
      </c>
      <c r="BY2997" s="118" t="s">
        <v>2983</v>
      </c>
    </row>
    <row r="2998" spans="53:77" x14ac:dyDescent="0.3">
      <c r="BA2998" s="169" t="e">
        <f>VLOOKUP(D2998,#REF!, 2,FALSE)</f>
        <v>#REF!</v>
      </c>
      <c r="BO2998" s="118" t="s">
        <v>7041</v>
      </c>
      <c r="BP2998" s="118" t="s">
        <v>3197</v>
      </c>
      <c r="BQ2998" s="118" t="s">
        <v>4438</v>
      </c>
      <c r="BW2998" s="118" t="s">
        <v>7041</v>
      </c>
      <c r="BX2998" s="118" t="s">
        <v>3197</v>
      </c>
      <c r="BY2998" s="118" t="s">
        <v>4438</v>
      </c>
    </row>
    <row r="2999" spans="53:77" x14ac:dyDescent="0.3">
      <c r="BA2999" s="169" t="e">
        <f>VLOOKUP(D2999,#REF!, 2,FALSE)</f>
        <v>#REF!</v>
      </c>
      <c r="BO2999" s="118" t="s">
        <v>7042</v>
      </c>
      <c r="BP2999" s="118" t="s">
        <v>1342</v>
      </c>
      <c r="BQ2999" s="118" t="s">
        <v>2983</v>
      </c>
      <c r="BW2999" s="118" t="s">
        <v>7042</v>
      </c>
      <c r="BX2999" s="118" t="s">
        <v>1342</v>
      </c>
      <c r="BY2999" s="118" t="s">
        <v>2983</v>
      </c>
    </row>
    <row r="3000" spans="53:77" x14ac:dyDescent="0.3">
      <c r="BA3000" s="169" t="e">
        <f>VLOOKUP(D3000,#REF!, 2,FALSE)</f>
        <v>#REF!</v>
      </c>
      <c r="BO3000" s="118" t="s">
        <v>7043</v>
      </c>
      <c r="BP3000" s="118" t="s">
        <v>1342</v>
      </c>
      <c r="BQ3000" s="118" t="s">
        <v>7044</v>
      </c>
      <c r="BW3000" s="118" t="s">
        <v>7043</v>
      </c>
      <c r="BX3000" s="118" t="s">
        <v>1342</v>
      </c>
      <c r="BY3000" s="118" t="s">
        <v>7044</v>
      </c>
    </row>
    <row r="3001" spans="53:77" x14ac:dyDescent="0.3">
      <c r="BA3001" s="169" t="e">
        <f>VLOOKUP(D3001,#REF!, 2,FALSE)</f>
        <v>#REF!</v>
      </c>
      <c r="BO3001" s="118" t="s">
        <v>7045</v>
      </c>
      <c r="BP3001" s="118" t="s">
        <v>1139</v>
      </c>
      <c r="BQ3001" s="118" t="s">
        <v>2983</v>
      </c>
      <c r="BW3001" s="118" t="s">
        <v>7045</v>
      </c>
      <c r="BX3001" s="118" t="s">
        <v>1139</v>
      </c>
      <c r="BY3001" s="118" t="s">
        <v>2983</v>
      </c>
    </row>
    <row r="3002" spans="53:77" x14ac:dyDescent="0.3">
      <c r="BA3002" s="169" t="e">
        <f>VLOOKUP(D3002,#REF!, 2,FALSE)</f>
        <v>#REF!</v>
      </c>
      <c r="BO3002" s="118" t="s">
        <v>7046</v>
      </c>
      <c r="BP3002" s="118" t="s">
        <v>3197</v>
      </c>
      <c r="BQ3002" s="118" t="s">
        <v>3308</v>
      </c>
      <c r="BW3002" s="118" t="s">
        <v>7046</v>
      </c>
      <c r="BX3002" s="118" t="s">
        <v>3197</v>
      </c>
      <c r="BY3002" s="118" t="s">
        <v>3308</v>
      </c>
    </row>
    <row r="3003" spans="53:77" x14ac:dyDescent="0.3">
      <c r="BA3003" s="169" t="e">
        <f>VLOOKUP(D3003,#REF!, 2,FALSE)</f>
        <v>#REF!</v>
      </c>
      <c r="BO3003" s="118" t="s">
        <v>7047</v>
      </c>
      <c r="BP3003" s="118" t="s">
        <v>3197</v>
      </c>
      <c r="BQ3003" s="118" t="s">
        <v>2983</v>
      </c>
      <c r="BW3003" s="118" t="s">
        <v>7047</v>
      </c>
      <c r="BX3003" s="118" t="s">
        <v>3197</v>
      </c>
      <c r="BY3003" s="118" t="s">
        <v>2983</v>
      </c>
    </row>
    <row r="3004" spans="53:77" x14ac:dyDescent="0.3">
      <c r="BA3004" s="169" t="e">
        <f>VLOOKUP(D3004,#REF!, 2,FALSE)</f>
        <v>#REF!</v>
      </c>
      <c r="BO3004" s="118" t="s">
        <v>7048</v>
      </c>
      <c r="BP3004" s="118" t="s">
        <v>1342</v>
      </c>
      <c r="BQ3004" s="118" t="s">
        <v>6940</v>
      </c>
      <c r="BW3004" s="118" t="s">
        <v>7048</v>
      </c>
      <c r="BX3004" s="118" t="s">
        <v>1342</v>
      </c>
      <c r="BY3004" s="118" t="s">
        <v>6940</v>
      </c>
    </row>
    <row r="3005" spans="53:77" x14ac:dyDescent="0.3">
      <c r="BA3005" s="169" t="e">
        <f>VLOOKUP(D3005,#REF!, 2,FALSE)</f>
        <v>#REF!</v>
      </c>
      <c r="BO3005" s="118" t="s">
        <v>7049</v>
      </c>
      <c r="BP3005" s="118" t="s">
        <v>3197</v>
      </c>
      <c r="BQ3005" s="118" t="s">
        <v>7050</v>
      </c>
      <c r="BW3005" s="118" t="s">
        <v>7049</v>
      </c>
      <c r="BX3005" s="118" t="s">
        <v>3197</v>
      </c>
      <c r="BY3005" s="118" t="s">
        <v>7050</v>
      </c>
    </row>
    <row r="3006" spans="53:77" x14ac:dyDescent="0.3">
      <c r="BA3006" s="169" t="e">
        <f>VLOOKUP(D3006,#REF!, 2,FALSE)</f>
        <v>#REF!</v>
      </c>
      <c r="BO3006" s="118" t="s">
        <v>7051</v>
      </c>
      <c r="BP3006" s="118" t="s">
        <v>3081</v>
      </c>
      <c r="BQ3006" s="118" t="s">
        <v>3051</v>
      </c>
      <c r="BW3006" s="118" t="s">
        <v>7051</v>
      </c>
      <c r="BX3006" s="118" t="s">
        <v>3081</v>
      </c>
      <c r="BY3006" s="118" t="s">
        <v>3051</v>
      </c>
    </row>
    <row r="3007" spans="53:77" x14ac:dyDescent="0.3">
      <c r="BA3007" s="169" t="e">
        <f>VLOOKUP(D3007,#REF!, 2,FALSE)</f>
        <v>#REF!</v>
      </c>
      <c r="BO3007" s="118" t="s">
        <v>7052</v>
      </c>
      <c r="BP3007" s="118" t="s">
        <v>619</v>
      </c>
      <c r="BQ3007" s="118" t="s">
        <v>7053</v>
      </c>
      <c r="BW3007" s="118" t="s">
        <v>7052</v>
      </c>
      <c r="BX3007" s="118" t="s">
        <v>619</v>
      </c>
      <c r="BY3007" s="118" t="s">
        <v>7053</v>
      </c>
    </row>
    <row r="3008" spans="53:77" x14ac:dyDescent="0.3">
      <c r="BA3008" s="169" t="e">
        <f>VLOOKUP(D3008,#REF!, 2,FALSE)</f>
        <v>#REF!</v>
      </c>
      <c r="BO3008" s="118" t="s">
        <v>7054</v>
      </c>
      <c r="BP3008" s="118" t="s">
        <v>1342</v>
      </c>
      <c r="BQ3008" s="118" t="s">
        <v>6637</v>
      </c>
      <c r="BW3008" s="118" t="s">
        <v>7054</v>
      </c>
      <c r="BX3008" s="118" t="s">
        <v>1342</v>
      </c>
      <c r="BY3008" s="118" t="s">
        <v>6637</v>
      </c>
    </row>
    <row r="3009" spans="53:77" x14ac:dyDescent="0.3">
      <c r="BA3009" s="169" t="e">
        <f>VLOOKUP(D3009,#REF!, 2,FALSE)</f>
        <v>#REF!</v>
      </c>
      <c r="BO3009" s="118" t="s">
        <v>7055</v>
      </c>
      <c r="BP3009" s="118" t="s">
        <v>3095</v>
      </c>
      <c r="BQ3009" s="118" t="s">
        <v>770</v>
      </c>
      <c r="BW3009" s="118" t="s">
        <v>7055</v>
      </c>
      <c r="BX3009" s="118" t="s">
        <v>3095</v>
      </c>
      <c r="BY3009" s="118" t="s">
        <v>770</v>
      </c>
    </row>
    <row r="3010" spans="53:77" x14ac:dyDescent="0.3">
      <c r="BA3010" s="169" t="e">
        <f>VLOOKUP(D3010,#REF!, 2,FALSE)</f>
        <v>#REF!</v>
      </c>
      <c r="BO3010" s="118" t="s">
        <v>7056</v>
      </c>
      <c r="BP3010" s="118" t="s">
        <v>3095</v>
      </c>
      <c r="BQ3010" s="118" t="s">
        <v>2983</v>
      </c>
      <c r="BW3010" s="118" t="s">
        <v>7056</v>
      </c>
      <c r="BX3010" s="118" t="s">
        <v>3095</v>
      </c>
      <c r="BY3010" s="118" t="s">
        <v>2983</v>
      </c>
    </row>
    <row r="3011" spans="53:77" x14ac:dyDescent="0.3">
      <c r="BA3011" s="169" t="e">
        <f>VLOOKUP(D3011,#REF!, 2,FALSE)</f>
        <v>#REF!</v>
      </c>
      <c r="BO3011" s="118" t="s">
        <v>1256</v>
      </c>
      <c r="BP3011" s="118" t="s">
        <v>1342</v>
      </c>
      <c r="BQ3011" s="118" t="s">
        <v>1660</v>
      </c>
      <c r="BW3011" s="118" t="s">
        <v>1256</v>
      </c>
      <c r="BX3011" s="118" t="s">
        <v>1342</v>
      </c>
      <c r="BY3011" s="118" t="s">
        <v>1660</v>
      </c>
    </row>
    <row r="3012" spans="53:77" x14ac:dyDescent="0.3">
      <c r="BA3012" s="169" t="e">
        <f>VLOOKUP(D3012,#REF!, 2,FALSE)</f>
        <v>#REF!</v>
      </c>
      <c r="BO3012" s="118" t="s">
        <v>7057</v>
      </c>
      <c r="BP3012" s="118" t="s">
        <v>3197</v>
      </c>
      <c r="BQ3012" s="118" t="s">
        <v>3529</v>
      </c>
      <c r="BW3012" s="118" t="s">
        <v>7057</v>
      </c>
      <c r="BX3012" s="118" t="s">
        <v>3197</v>
      </c>
      <c r="BY3012" s="118" t="s">
        <v>3529</v>
      </c>
    </row>
    <row r="3013" spans="53:77" x14ac:dyDescent="0.3">
      <c r="BA3013" s="169" t="e">
        <f>VLOOKUP(D3013,#REF!, 2,FALSE)</f>
        <v>#REF!</v>
      </c>
      <c r="BO3013" s="118" t="s">
        <v>7058</v>
      </c>
      <c r="BP3013" s="118" t="s">
        <v>3197</v>
      </c>
      <c r="BQ3013" s="118" t="s">
        <v>5749</v>
      </c>
      <c r="BW3013" s="118" t="s">
        <v>7058</v>
      </c>
      <c r="BX3013" s="118" t="s">
        <v>3197</v>
      </c>
      <c r="BY3013" s="118" t="s">
        <v>5749</v>
      </c>
    </row>
    <row r="3014" spans="53:77" x14ac:dyDescent="0.3">
      <c r="BA3014" s="169" t="e">
        <f>VLOOKUP(D3014,#REF!, 2,FALSE)</f>
        <v>#REF!</v>
      </c>
      <c r="BO3014" s="118" t="s">
        <v>1257</v>
      </c>
      <c r="BP3014" s="118" t="s">
        <v>794</v>
      </c>
      <c r="BQ3014" s="118" t="s">
        <v>1203</v>
      </c>
      <c r="BW3014" s="118" t="s">
        <v>1257</v>
      </c>
      <c r="BX3014" s="118" t="s">
        <v>794</v>
      </c>
      <c r="BY3014" s="118" t="s">
        <v>1203</v>
      </c>
    </row>
    <row r="3015" spans="53:77" x14ac:dyDescent="0.3">
      <c r="BA3015" s="169" t="e">
        <f>VLOOKUP(D3015,#REF!, 2,FALSE)</f>
        <v>#REF!</v>
      </c>
      <c r="BO3015" s="118" t="s">
        <v>7059</v>
      </c>
      <c r="BP3015" s="118" t="s">
        <v>3043</v>
      </c>
      <c r="BQ3015" s="118" t="s">
        <v>2929</v>
      </c>
      <c r="BW3015" s="118" t="s">
        <v>7059</v>
      </c>
      <c r="BX3015" s="118" t="s">
        <v>3043</v>
      </c>
      <c r="BY3015" s="118" t="s">
        <v>2929</v>
      </c>
    </row>
    <row r="3016" spans="53:77" x14ac:dyDescent="0.3">
      <c r="BA3016" s="169" t="e">
        <f>VLOOKUP(D3016,#REF!, 2,FALSE)</f>
        <v>#REF!</v>
      </c>
      <c r="BO3016" s="118" t="s">
        <v>7060</v>
      </c>
      <c r="BP3016" s="118" t="s">
        <v>3043</v>
      </c>
      <c r="BQ3016" s="118" t="s">
        <v>7062</v>
      </c>
      <c r="BW3016" s="118" t="s">
        <v>7060</v>
      </c>
      <c r="BX3016" s="118" t="s">
        <v>3043</v>
      </c>
      <c r="BY3016" s="118" t="s">
        <v>7062</v>
      </c>
    </row>
    <row r="3017" spans="53:77" x14ac:dyDescent="0.3">
      <c r="BA3017" s="169" t="e">
        <f>VLOOKUP(D3017,#REF!, 2,FALSE)</f>
        <v>#REF!</v>
      </c>
      <c r="BO3017" s="118" t="s">
        <v>7063</v>
      </c>
      <c r="BP3017" s="118" t="s">
        <v>841</v>
      </c>
      <c r="BQ3017" s="118" t="s">
        <v>7064</v>
      </c>
      <c r="BW3017" s="118" t="s">
        <v>7063</v>
      </c>
      <c r="BX3017" s="118" t="s">
        <v>841</v>
      </c>
      <c r="BY3017" s="118" t="s">
        <v>7064</v>
      </c>
    </row>
    <row r="3018" spans="53:77" x14ac:dyDescent="0.3">
      <c r="BA3018" s="169" t="e">
        <f>VLOOKUP(D3018,#REF!, 2,FALSE)</f>
        <v>#REF!</v>
      </c>
      <c r="BO3018" s="118" t="s">
        <v>7065</v>
      </c>
      <c r="BP3018" s="118" t="s">
        <v>3043</v>
      </c>
      <c r="BQ3018" s="118" t="s">
        <v>1742</v>
      </c>
      <c r="BW3018" s="118" t="s">
        <v>7065</v>
      </c>
      <c r="BX3018" s="118" t="s">
        <v>3043</v>
      </c>
      <c r="BY3018" s="118" t="s">
        <v>1742</v>
      </c>
    </row>
    <row r="3019" spans="53:77" x14ac:dyDescent="0.3">
      <c r="BA3019" s="169" t="e">
        <f>VLOOKUP(D3019,#REF!, 2,FALSE)</f>
        <v>#REF!</v>
      </c>
      <c r="BO3019" s="118" t="s">
        <v>1258</v>
      </c>
      <c r="BP3019" s="118" t="s">
        <v>1003</v>
      </c>
      <c r="BQ3019" s="118" t="s">
        <v>7066</v>
      </c>
      <c r="BW3019" s="118" t="s">
        <v>1258</v>
      </c>
      <c r="BX3019" s="118" t="s">
        <v>1003</v>
      </c>
      <c r="BY3019" s="118" t="s">
        <v>7066</v>
      </c>
    </row>
    <row r="3020" spans="53:77" x14ac:dyDescent="0.3">
      <c r="BA3020" s="169" t="e">
        <f>VLOOKUP(D3020,#REF!, 2,FALSE)</f>
        <v>#REF!</v>
      </c>
      <c r="BO3020" s="118" t="s">
        <v>131</v>
      </c>
      <c r="BP3020" s="118" t="s">
        <v>625</v>
      </c>
      <c r="BQ3020" s="118" t="s">
        <v>7068</v>
      </c>
      <c r="BW3020" s="118" t="s">
        <v>131</v>
      </c>
      <c r="BX3020" s="118" t="s">
        <v>625</v>
      </c>
      <c r="BY3020" s="118" t="s">
        <v>7068</v>
      </c>
    </row>
    <row r="3021" spans="53:77" x14ac:dyDescent="0.3">
      <c r="BA3021" s="169" t="e">
        <f>VLOOKUP(D3021,#REF!, 2,FALSE)</f>
        <v>#REF!</v>
      </c>
      <c r="BO3021" s="118" t="s">
        <v>7069</v>
      </c>
      <c r="BP3021" s="118" t="s">
        <v>2983</v>
      </c>
      <c r="BQ3021" s="118" t="s">
        <v>2983</v>
      </c>
      <c r="BW3021" s="118" t="s">
        <v>7069</v>
      </c>
      <c r="BX3021" s="118" t="s">
        <v>2983</v>
      </c>
      <c r="BY3021" s="118" t="s">
        <v>2983</v>
      </c>
    </row>
    <row r="3022" spans="53:77" x14ac:dyDescent="0.3">
      <c r="BA3022" s="169" t="e">
        <f>VLOOKUP(D3022,#REF!, 2,FALSE)</f>
        <v>#REF!</v>
      </c>
      <c r="BO3022" s="118" t="s">
        <v>7070</v>
      </c>
      <c r="BP3022" s="118" t="s">
        <v>1342</v>
      </c>
      <c r="BQ3022" s="118" t="s">
        <v>7071</v>
      </c>
      <c r="BW3022" s="118" t="s">
        <v>7070</v>
      </c>
      <c r="BX3022" s="118" t="s">
        <v>1342</v>
      </c>
      <c r="BY3022" s="118" t="s">
        <v>7071</v>
      </c>
    </row>
    <row r="3023" spans="53:77" x14ac:dyDescent="0.3">
      <c r="BA3023" s="169" t="e">
        <f>VLOOKUP(D3023,#REF!, 2,FALSE)</f>
        <v>#REF!</v>
      </c>
      <c r="BO3023" s="118" t="s">
        <v>7072</v>
      </c>
      <c r="BP3023" s="118" t="s">
        <v>2979</v>
      </c>
      <c r="BQ3023" s="118" t="s">
        <v>7073</v>
      </c>
      <c r="BW3023" s="118" t="s">
        <v>7072</v>
      </c>
      <c r="BX3023" s="118" t="s">
        <v>2979</v>
      </c>
      <c r="BY3023" s="118" t="s">
        <v>7073</v>
      </c>
    </row>
    <row r="3024" spans="53:77" x14ac:dyDescent="0.3">
      <c r="BA3024" s="169" t="e">
        <f>VLOOKUP(D3024,#REF!, 2,FALSE)</f>
        <v>#REF!</v>
      </c>
      <c r="BO3024" s="118" t="s">
        <v>1288</v>
      </c>
      <c r="BP3024" s="118" t="s">
        <v>636</v>
      </c>
      <c r="BQ3024" s="118" t="s">
        <v>4448</v>
      </c>
      <c r="BW3024" s="118" t="s">
        <v>1288</v>
      </c>
      <c r="BX3024" s="118" t="s">
        <v>636</v>
      </c>
      <c r="BY3024" s="118" t="s">
        <v>4448</v>
      </c>
    </row>
    <row r="3025" spans="53:77" x14ac:dyDescent="0.3">
      <c r="BA3025" s="169" t="e">
        <f>VLOOKUP(D3025,#REF!, 2,FALSE)</f>
        <v>#REF!</v>
      </c>
      <c r="BO3025" s="118" t="s">
        <v>7074</v>
      </c>
      <c r="BP3025" s="118" t="s">
        <v>625</v>
      </c>
      <c r="BQ3025" s="118" t="s">
        <v>2748</v>
      </c>
      <c r="BW3025" s="118" t="s">
        <v>7074</v>
      </c>
      <c r="BX3025" s="118" t="s">
        <v>625</v>
      </c>
      <c r="BY3025" s="118" t="s">
        <v>2748</v>
      </c>
    </row>
    <row r="3026" spans="53:77" x14ac:dyDescent="0.3">
      <c r="BA3026" s="169" t="e">
        <f>VLOOKUP(D3026,#REF!, 2,FALSE)</f>
        <v>#REF!</v>
      </c>
      <c r="BO3026" s="118" t="s">
        <v>7075</v>
      </c>
      <c r="BP3026" s="118" t="s">
        <v>3243</v>
      </c>
      <c r="BQ3026" s="118" t="s">
        <v>7076</v>
      </c>
      <c r="BW3026" s="118" t="s">
        <v>7075</v>
      </c>
      <c r="BX3026" s="118" t="s">
        <v>3243</v>
      </c>
      <c r="BY3026" s="118" t="s">
        <v>7076</v>
      </c>
    </row>
    <row r="3027" spans="53:77" x14ac:dyDescent="0.3">
      <c r="BA3027" s="169" t="e">
        <f>VLOOKUP(D3027,#REF!, 2,FALSE)</f>
        <v>#REF!</v>
      </c>
      <c r="BO3027" s="118" t="s">
        <v>7077</v>
      </c>
      <c r="BP3027" s="118" t="s">
        <v>3243</v>
      </c>
      <c r="BQ3027" s="118" t="s">
        <v>7078</v>
      </c>
      <c r="BW3027" s="118" t="s">
        <v>7077</v>
      </c>
      <c r="BX3027" s="118" t="s">
        <v>3243</v>
      </c>
      <c r="BY3027" s="118" t="s">
        <v>7078</v>
      </c>
    </row>
    <row r="3028" spans="53:77" x14ac:dyDescent="0.3">
      <c r="BA3028" s="169" t="e">
        <f>VLOOKUP(D3028,#REF!, 2,FALSE)</f>
        <v>#REF!</v>
      </c>
      <c r="BO3028" s="118" t="s">
        <v>7079</v>
      </c>
      <c r="BP3028" s="118" t="s">
        <v>3243</v>
      </c>
      <c r="BQ3028" s="118" t="s">
        <v>2983</v>
      </c>
      <c r="BW3028" s="118" t="s">
        <v>7079</v>
      </c>
      <c r="BX3028" s="118" t="s">
        <v>3243</v>
      </c>
      <c r="BY3028" s="118" t="s">
        <v>2983</v>
      </c>
    </row>
    <row r="3029" spans="53:77" x14ac:dyDescent="0.3">
      <c r="BA3029" s="169" t="e">
        <f>VLOOKUP(D3029,#REF!, 2,FALSE)</f>
        <v>#REF!</v>
      </c>
      <c r="BO3029" s="118" t="s">
        <v>7080</v>
      </c>
      <c r="BP3029" s="118" t="s">
        <v>669</v>
      </c>
      <c r="BQ3029" s="118" t="s">
        <v>6697</v>
      </c>
      <c r="BW3029" s="118" t="s">
        <v>7080</v>
      </c>
      <c r="BX3029" s="118" t="s">
        <v>669</v>
      </c>
      <c r="BY3029" s="118" t="s">
        <v>6697</v>
      </c>
    </row>
    <row r="3030" spans="53:77" x14ac:dyDescent="0.3">
      <c r="BA3030" s="169" t="e">
        <f>VLOOKUP(D3030,#REF!, 2,FALSE)</f>
        <v>#REF!</v>
      </c>
      <c r="BO3030" s="118" t="s">
        <v>7081</v>
      </c>
      <c r="BP3030" s="118" t="s">
        <v>3003</v>
      </c>
      <c r="BQ3030" s="118" t="s">
        <v>725</v>
      </c>
      <c r="BW3030" s="118" t="s">
        <v>7081</v>
      </c>
      <c r="BX3030" s="118" t="s">
        <v>3003</v>
      </c>
      <c r="BY3030" s="118" t="s">
        <v>725</v>
      </c>
    </row>
    <row r="3031" spans="53:77" x14ac:dyDescent="0.3">
      <c r="BA3031" s="169" t="e">
        <f>VLOOKUP(D3031,#REF!, 2,FALSE)</f>
        <v>#REF!</v>
      </c>
      <c r="BO3031" s="118" t="s">
        <v>1289</v>
      </c>
      <c r="BP3031" s="118" t="s">
        <v>631</v>
      </c>
      <c r="BQ3031" s="118" t="s">
        <v>3849</v>
      </c>
      <c r="BW3031" s="118" t="s">
        <v>1289</v>
      </c>
      <c r="BX3031" s="118" t="s">
        <v>631</v>
      </c>
      <c r="BY3031" s="118" t="s">
        <v>3849</v>
      </c>
    </row>
    <row r="3032" spans="53:77" x14ac:dyDescent="0.3">
      <c r="BA3032" s="169" t="e">
        <f>VLOOKUP(D3032,#REF!, 2,FALSE)</f>
        <v>#REF!</v>
      </c>
      <c r="BO3032" s="118" t="s">
        <v>7082</v>
      </c>
      <c r="BP3032" s="118" t="s">
        <v>3243</v>
      </c>
      <c r="BQ3032" s="118" t="s">
        <v>4486</v>
      </c>
      <c r="BW3032" s="118" t="s">
        <v>7082</v>
      </c>
      <c r="BX3032" s="118" t="s">
        <v>3243</v>
      </c>
      <c r="BY3032" s="118" t="s">
        <v>4486</v>
      </c>
    </row>
    <row r="3033" spans="53:77" x14ac:dyDescent="0.3">
      <c r="BA3033" s="169" t="e">
        <f>VLOOKUP(D3033,#REF!, 2,FALSE)</f>
        <v>#REF!</v>
      </c>
      <c r="BO3033" s="118" t="s">
        <v>7083</v>
      </c>
      <c r="BP3033" s="118" t="s">
        <v>926</v>
      </c>
      <c r="BQ3033" s="118" t="s">
        <v>7084</v>
      </c>
      <c r="BW3033" s="118" t="s">
        <v>7083</v>
      </c>
      <c r="BX3033" s="118" t="s">
        <v>926</v>
      </c>
      <c r="BY3033" s="118" t="s">
        <v>7084</v>
      </c>
    </row>
    <row r="3034" spans="53:77" x14ac:dyDescent="0.3">
      <c r="BA3034" s="169" t="e">
        <f>VLOOKUP(D3034,#REF!, 2,FALSE)</f>
        <v>#REF!</v>
      </c>
      <c r="BO3034" s="118" t="s">
        <v>7085</v>
      </c>
      <c r="BP3034" s="118" t="s">
        <v>636</v>
      </c>
      <c r="BQ3034" s="118" t="s">
        <v>5418</v>
      </c>
      <c r="BW3034" s="118" t="s">
        <v>7085</v>
      </c>
      <c r="BX3034" s="118" t="s">
        <v>636</v>
      </c>
      <c r="BY3034" s="118" t="s">
        <v>5418</v>
      </c>
    </row>
    <row r="3035" spans="53:77" x14ac:dyDescent="0.3">
      <c r="BA3035" s="169" t="e">
        <f>VLOOKUP(D3035,#REF!, 2,FALSE)</f>
        <v>#REF!</v>
      </c>
      <c r="BO3035" s="118" t="s">
        <v>7086</v>
      </c>
      <c r="BP3035" s="118" t="s">
        <v>1272</v>
      </c>
      <c r="BQ3035" s="118" t="s">
        <v>7087</v>
      </c>
      <c r="BW3035" s="118" t="s">
        <v>7086</v>
      </c>
      <c r="BX3035" s="118" t="s">
        <v>1272</v>
      </c>
      <c r="BY3035" s="118" t="s">
        <v>7087</v>
      </c>
    </row>
    <row r="3036" spans="53:77" x14ac:dyDescent="0.3">
      <c r="BA3036" s="169" t="e">
        <f>VLOOKUP(D3036,#REF!, 2,FALSE)</f>
        <v>#REF!</v>
      </c>
      <c r="BO3036" s="118" t="s">
        <v>7088</v>
      </c>
      <c r="BP3036" s="118" t="s">
        <v>1342</v>
      </c>
      <c r="BQ3036" s="118" t="s">
        <v>7089</v>
      </c>
      <c r="BW3036" s="118" t="s">
        <v>7088</v>
      </c>
      <c r="BX3036" s="118" t="s">
        <v>1342</v>
      </c>
      <c r="BY3036" s="118" t="s">
        <v>7089</v>
      </c>
    </row>
    <row r="3037" spans="53:77" x14ac:dyDescent="0.3">
      <c r="BA3037" s="169" t="e">
        <f>VLOOKUP(D3037,#REF!, 2,FALSE)</f>
        <v>#REF!</v>
      </c>
      <c r="BO3037" s="118" t="s">
        <v>7090</v>
      </c>
      <c r="BP3037" s="118" t="s">
        <v>3085</v>
      </c>
      <c r="BQ3037" s="118" t="s">
        <v>2983</v>
      </c>
      <c r="BW3037" s="118" t="s">
        <v>7090</v>
      </c>
      <c r="BX3037" s="118" t="s">
        <v>3085</v>
      </c>
      <c r="BY3037" s="118" t="s">
        <v>2983</v>
      </c>
    </row>
    <row r="3038" spans="53:77" x14ac:dyDescent="0.3">
      <c r="BA3038" s="169" t="e">
        <f>VLOOKUP(D3038,#REF!, 2,FALSE)</f>
        <v>#REF!</v>
      </c>
      <c r="BO3038" s="118" t="s">
        <v>7091</v>
      </c>
      <c r="BP3038" s="118" t="s">
        <v>1139</v>
      </c>
      <c r="BQ3038" s="118" t="s">
        <v>7092</v>
      </c>
      <c r="BW3038" s="118" t="s">
        <v>7091</v>
      </c>
      <c r="BX3038" s="118" t="s">
        <v>1139</v>
      </c>
      <c r="BY3038" s="118" t="s">
        <v>7092</v>
      </c>
    </row>
    <row r="3039" spans="53:77" x14ac:dyDescent="0.3">
      <c r="BA3039" s="169" t="e">
        <f>VLOOKUP(D3039,#REF!, 2,FALSE)</f>
        <v>#REF!</v>
      </c>
      <c r="BO3039" s="118" t="s">
        <v>7093</v>
      </c>
      <c r="BP3039" s="118" t="s">
        <v>3197</v>
      </c>
      <c r="BQ3039" s="118" t="s">
        <v>7094</v>
      </c>
      <c r="BW3039" s="118" t="s">
        <v>7093</v>
      </c>
      <c r="BX3039" s="118" t="s">
        <v>3197</v>
      </c>
      <c r="BY3039" s="118" t="s">
        <v>7094</v>
      </c>
    </row>
    <row r="3040" spans="53:77" x14ac:dyDescent="0.3">
      <c r="BA3040" s="169" t="e">
        <f>VLOOKUP(D3040,#REF!, 2,FALSE)</f>
        <v>#REF!</v>
      </c>
      <c r="BO3040" s="118" t="s">
        <v>1290</v>
      </c>
      <c r="BP3040" s="118" t="s">
        <v>16978</v>
      </c>
      <c r="BQ3040" s="118" t="s">
        <v>5351</v>
      </c>
      <c r="BW3040" s="118" t="s">
        <v>1290</v>
      </c>
      <c r="BX3040" s="118" t="s">
        <v>16978</v>
      </c>
      <c r="BY3040" s="118" t="s">
        <v>5351</v>
      </c>
    </row>
    <row r="3041" spans="53:77" x14ac:dyDescent="0.3">
      <c r="BA3041" s="169" t="e">
        <f>VLOOKUP(D3041,#REF!, 2,FALSE)</f>
        <v>#REF!</v>
      </c>
      <c r="BO3041" s="118" t="s">
        <v>7095</v>
      </c>
      <c r="BP3041" s="118" t="s">
        <v>1139</v>
      </c>
      <c r="BQ3041" s="118" t="s">
        <v>7096</v>
      </c>
      <c r="BW3041" s="118" t="s">
        <v>7095</v>
      </c>
      <c r="BX3041" s="118" t="s">
        <v>1139</v>
      </c>
      <c r="BY3041" s="118" t="s">
        <v>7096</v>
      </c>
    </row>
    <row r="3042" spans="53:77" x14ac:dyDescent="0.3">
      <c r="BA3042" s="169" t="e">
        <f>VLOOKUP(D3042,#REF!, 2,FALSE)</f>
        <v>#REF!</v>
      </c>
      <c r="BO3042" s="118" t="s">
        <v>7097</v>
      </c>
      <c r="BP3042" s="118" t="s">
        <v>3197</v>
      </c>
      <c r="BQ3042" s="118" t="s">
        <v>944</v>
      </c>
      <c r="BW3042" s="118" t="s">
        <v>7097</v>
      </c>
      <c r="BX3042" s="118" t="s">
        <v>3197</v>
      </c>
      <c r="BY3042" s="118" t="s">
        <v>944</v>
      </c>
    </row>
    <row r="3043" spans="53:77" x14ac:dyDescent="0.3">
      <c r="BA3043" s="169" t="e">
        <f>VLOOKUP(D3043,#REF!, 2,FALSE)</f>
        <v>#REF!</v>
      </c>
      <c r="BO3043" s="118" t="s">
        <v>7098</v>
      </c>
      <c r="BP3043" s="118" t="s">
        <v>3095</v>
      </c>
      <c r="BQ3043" s="118" t="s">
        <v>7099</v>
      </c>
      <c r="BW3043" s="118" t="s">
        <v>7098</v>
      </c>
      <c r="BX3043" s="118" t="s">
        <v>3095</v>
      </c>
      <c r="BY3043" s="118" t="s">
        <v>7099</v>
      </c>
    </row>
    <row r="3044" spans="53:77" x14ac:dyDescent="0.3">
      <c r="BA3044" s="169" t="e">
        <f>VLOOKUP(D3044,#REF!, 2,FALSE)</f>
        <v>#REF!</v>
      </c>
      <c r="BO3044" s="118" t="s">
        <v>177</v>
      </c>
      <c r="BP3044" s="118" t="s">
        <v>3197</v>
      </c>
      <c r="BQ3044" s="118" t="s">
        <v>1744</v>
      </c>
      <c r="BW3044" s="118" t="s">
        <v>177</v>
      </c>
      <c r="BX3044" s="118" t="s">
        <v>3197</v>
      </c>
      <c r="BY3044" s="118" t="s">
        <v>1744</v>
      </c>
    </row>
    <row r="3045" spans="53:77" x14ac:dyDescent="0.3">
      <c r="BA3045" s="169" t="e">
        <f>VLOOKUP(D3045,#REF!, 2,FALSE)</f>
        <v>#REF!</v>
      </c>
      <c r="BO3045" s="118" t="s">
        <v>7100</v>
      </c>
      <c r="BP3045" s="118" t="s">
        <v>1342</v>
      </c>
      <c r="BQ3045" s="118" t="s">
        <v>5848</v>
      </c>
      <c r="BW3045" s="118" t="s">
        <v>7100</v>
      </c>
      <c r="BX3045" s="118" t="s">
        <v>1342</v>
      </c>
      <c r="BY3045" s="118" t="s">
        <v>5848</v>
      </c>
    </row>
    <row r="3046" spans="53:77" x14ac:dyDescent="0.3">
      <c r="BA3046" s="169" t="e">
        <f>VLOOKUP(D3046,#REF!, 2,FALSE)</f>
        <v>#REF!</v>
      </c>
      <c r="BO3046" s="118" t="s">
        <v>1291</v>
      </c>
      <c r="BP3046" s="118" t="s">
        <v>3197</v>
      </c>
      <c r="BQ3046" s="118" t="s">
        <v>716</v>
      </c>
      <c r="BW3046" s="118" t="s">
        <v>1291</v>
      </c>
      <c r="BX3046" s="118" t="s">
        <v>3197</v>
      </c>
      <c r="BY3046" s="118" t="s">
        <v>716</v>
      </c>
    </row>
    <row r="3047" spans="53:77" x14ac:dyDescent="0.3">
      <c r="BA3047" s="169" t="e">
        <f>VLOOKUP(D3047,#REF!, 2,FALSE)</f>
        <v>#REF!</v>
      </c>
      <c r="BO3047" s="118" t="s">
        <v>7101</v>
      </c>
      <c r="BP3047" s="118" t="s">
        <v>3081</v>
      </c>
      <c r="BQ3047" s="118" t="s">
        <v>5091</v>
      </c>
      <c r="BW3047" s="118" t="s">
        <v>7101</v>
      </c>
      <c r="BX3047" s="118" t="s">
        <v>3081</v>
      </c>
      <c r="BY3047" s="118" t="s">
        <v>5091</v>
      </c>
    </row>
    <row r="3048" spans="53:77" x14ac:dyDescent="0.3">
      <c r="BA3048" s="169" t="e">
        <f>VLOOKUP(D3048,#REF!, 2,FALSE)</f>
        <v>#REF!</v>
      </c>
      <c r="BO3048" s="118" t="s">
        <v>7102</v>
      </c>
      <c r="BP3048" s="118" t="s">
        <v>1342</v>
      </c>
      <c r="BQ3048" s="118" t="s">
        <v>2886</v>
      </c>
      <c r="BW3048" s="118" t="s">
        <v>7102</v>
      </c>
      <c r="BX3048" s="118" t="s">
        <v>1342</v>
      </c>
      <c r="BY3048" s="118" t="s">
        <v>2886</v>
      </c>
    </row>
    <row r="3049" spans="53:77" x14ac:dyDescent="0.3">
      <c r="BA3049" s="169" t="e">
        <f>VLOOKUP(D3049,#REF!, 2,FALSE)</f>
        <v>#REF!</v>
      </c>
      <c r="BO3049" s="118" t="s">
        <v>7103</v>
      </c>
      <c r="BP3049" s="118" t="s">
        <v>3026</v>
      </c>
      <c r="BQ3049" s="118" t="s">
        <v>4159</v>
      </c>
      <c r="BW3049" s="118" t="s">
        <v>7103</v>
      </c>
      <c r="BX3049" s="118" t="s">
        <v>3026</v>
      </c>
      <c r="BY3049" s="118" t="s">
        <v>4159</v>
      </c>
    </row>
    <row r="3050" spans="53:77" x14ac:dyDescent="0.3">
      <c r="BA3050" s="169" t="e">
        <f>VLOOKUP(D3050,#REF!, 2,FALSE)</f>
        <v>#REF!</v>
      </c>
      <c r="BO3050" s="118" t="s">
        <v>7104</v>
      </c>
      <c r="BP3050" s="118" t="s">
        <v>862</v>
      </c>
      <c r="BQ3050" s="118" t="s">
        <v>944</v>
      </c>
      <c r="BW3050" s="118" t="s">
        <v>7104</v>
      </c>
      <c r="BX3050" s="118" t="s">
        <v>862</v>
      </c>
      <c r="BY3050" s="118" t="s">
        <v>944</v>
      </c>
    </row>
    <row r="3051" spans="53:77" x14ac:dyDescent="0.3">
      <c r="BA3051" s="169" t="e">
        <f>VLOOKUP(D3051,#REF!, 2,FALSE)</f>
        <v>#REF!</v>
      </c>
      <c r="BO3051" s="118" t="s">
        <v>7105</v>
      </c>
      <c r="BP3051" s="118" t="s">
        <v>16978</v>
      </c>
      <c r="BQ3051" s="118" t="s">
        <v>665</v>
      </c>
      <c r="BW3051" s="118" t="s">
        <v>7105</v>
      </c>
      <c r="BX3051" s="118" t="s">
        <v>16978</v>
      </c>
      <c r="BY3051" s="118" t="s">
        <v>665</v>
      </c>
    </row>
    <row r="3052" spans="53:77" x14ac:dyDescent="0.3">
      <c r="BA3052" s="169" t="e">
        <f>VLOOKUP(D3052,#REF!, 2,FALSE)</f>
        <v>#REF!</v>
      </c>
      <c r="BO3052" s="118" t="s">
        <v>7106</v>
      </c>
      <c r="BP3052" s="118" t="s">
        <v>3026</v>
      </c>
      <c r="BQ3052" s="118" t="s">
        <v>4394</v>
      </c>
      <c r="BW3052" s="118" t="s">
        <v>7106</v>
      </c>
      <c r="BX3052" s="118" t="s">
        <v>3026</v>
      </c>
      <c r="BY3052" s="118" t="s">
        <v>4394</v>
      </c>
    </row>
    <row r="3053" spans="53:77" x14ac:dyDescent="0.3">
      <c r="BA3053" s="169" t="e">
        <f>VLOOKUP(D3053,#REF!, 2,FALSE)</f>
        <v>#REF!</v>
      </c>
      <c r="BO3053" s="118" t="s">
        <v>7107</v>
      </c>
      <c r="BP3053" s="118" t="s">
        <v>1269</v>
      </c>
      <c r="BQ3053" s="118" t="s">
        <v>1201</v>
      </c>
      <c r="BW3053" s="118" t="s">
        <v>7107</v>
      </c>
      <c r="BX3053" s="118" t="s">
        <v>1269</v>
      </c>
      <c r="BY3053" s="118" t="s">
        <v>1201</v>
      </c>
    </row>
    <row r="3054" spans="53:77" x14ac:dyDescent="0.3">
      <c r="BA3054" s="169" t="e">
        <f>VLOOKUP(D3054,#REF!, 2,FALSE)</f>
        <v>#REF!</v>
      </c>
      <c r="BO3054" s="118" t="s">
        <v>7108</v>
      </c>
      <c r="BP3054" s="118" t="s">
        <v>3197</v>
      </c>
      <c r="BQ3054" s="118" t="s">
        <v>7109</v>
      </c>
      <c r="BW3054" s="118" t="s">
        <v>7108</v>
      </c>
      <c r="BX3054" s="118" t="s">
        <v>3197</v>
      </c>
      <c r="BY3054" s="118" t="s">
        <v>7109</v>
      </c>
    </row>
    <row r="3055" spans="53:77" x14ac:dyDescent="0.3">
      <c r="BA3055" s="169" t="e">
        <f>VLOOKUP(D3055,#REF!, 2,FALSE)</f>
        <v>#REF!</v>
      </c>
      <c r="BO3055" s="118" t="s">
        <v>7110</v>
      </c>
      <c r="BP3055" s="118" t="s">
        <v>771</v>
      </c>
      <c r="BQ3055" s="118" t="s">
        <v>2191</v>
      </c>
      <c r="BW3055" s="118" t="s">
        <v>7110</v>
      </c>
      <c r="BX3055" s="118" t="s">
        <v>771</v>
      </c>
      <c r="BY3055" s="118" t="s">
        <v>2191</v>
      </c>
    </row>
    <row r="3056" spans="53:77" x14ac:dyDescent="0.3">
      <c r="BA3056" s="169" t="e">
        <f>VLOOKUP(D3056,#REF!, 2,FALSE)</f>
        <v>#REF!</v>
      </c>
      <c r="BO3056" s="118" t="s">
        <v>130</v>
      </c>
      <c r="BP3056" s="118" t="s">
        <v>16975</v>
      </c>
      <c r="BQ3056" s="118" t="s">
        <v>5004</v>
      </c>
      <c r="BW3056" s="118" t="s">
        <v>130</v>
      </c>
      <c r="BX3056" s="118" t="s">
        <v>16975</v>
      </c>
      <c r="BY3056" s="118" t="s">
        <v>5004</v>
      </c>
    </row>
    <row r="3057" spans="53:77" x14ac:dyDescent="0.3">
      <c r="BA3057" s="169" t="e">
        <f>VLOOKUP(D3057,#REF!, 2,FALSE)</f>
        <v>#REF!</v>
      </c>
      <c r="BO3057" s="118" t="s">
        <v>1292</v>
      </c>
      <c r="BP3057" s="118" t="s">
        <v>2983</v>
      </c>
      <c r="BQ3057" s="118" t="s">
        <v>3325</v>
      </c>
      <c r="BW3057" s="118" t="s">
        <v>1292</v>
      </c>
      <c r="BX3057" s="118" t="s">
        <v>2983</v>
      </c>
      <c r="BY3057" s="118" t="s">
        <v>3325</v>
      </c>
    </row>
    <row r="3058" spans="53:77" x14ac:dyDescent="0.3">
      <c r="BA3058" s="169" t="e">
        <f>VLOOKUP(D3058,#REF!, 2,FALSE)</f>
        <v>#REF!</v>
      </c>
      <c r="BO3058" s="118" t="s">
        <v>1293</v>
      </c>
      <c r="BP3058" s="118" t="s">
        <v>2983</v>
      </c>
      <c r="BQ3058" s="118" t="s">
        <v>2876</v>
      </c>
      <c r="BW3058" s="118" t="s">
        <v>1293</v>
      </c>
      <c r="BX3058" s="118" t="s">
        <v>2983</v>
      </c>
      <c r="BY3058" s="118" t="s">
        <v>2876</v>
      </c>
    </row>
    <row r="3059" spans="53:77" x14ac:dyDescent="0.3">
      <c r="BA3059" s="169" t="e">
        <f>VLOOKUP(D3059,#REF!, 2,FALSE)</f>
        <v>#REF!</v>
      </c>
      <c r="BO3059" s="118" t="s">
        <v>7112</v>
      </c>
      <c r="BP3059" s="118" t="s">
        <v>16975</v>
      </c>
      <c r="BQ3059" s="118" t="s">
        <v>1727</v>
      </c>
      <c r="BW3059" s="118" t="s">
        <v>7112</v>
      </c>
      <c r="BX3059" s="118" t="s">
        <v>16975</v>
      </c>
      <c r="BY3059" s="118" t="s">
        <v>1727</v>
      </c>
    </row>
    <row r="3060" spans="53:77" x14ac:dyDescent="0.3">
      <c r="BA3060" s="169" t="e">
        <f>VLOOKUP(D3060,#REF!, 2,FALSE)</f>
        <v>#REF!</v>
      </c>
      <c r="BO3060" s="118" t="s">
        <v>7113</v>
      </c>
      <c r="BP3060" s="118" t="s">
        <v>703</v>
      </c>
      <c r="BQ3060" s="118" t="s">
        <v>1212</v>
      </c>
      <c r="BW3060" s="118" t="s">
        <v>7113</v>
      </c>
      <c r="BX3060" s="118" t="s">
        <v>703</v>
      </c>
      <c r="BY3060" s="118" t="s">
        <v>1212</v>
      </c>
    </row>
    <row r="3061" spans="53:77" x14ac:dyDescent="0.3">
      <c r="BA3061" s="169" t="e">
        <f>VLOOKUP(D3061,#REF!, 2,FALSE)</f>
        <v>#REF!</v>
      </c>
      <c r="BO3061" s="118" t="s">
        <v>7114</v>
      </c>
      <c r="BP3061" s="118" t="s">
        <v>658</v>
      </c>
      <c r="BQ3061" s="118" t="s">
        <v>2643</v>
      </c>
      <c r="BW3061" s="118" t="s">
        <v>7114</v>
      </c>
      <c r="BX3061" s="118" t="s">
        <v>658</v>
      </c>
      <c r="BY3061" s="118" t="s">
        <v>2643</v>
      </c>
    </row>
    <row r="3062" spans="53:77" x14ac:dyDescent="0.3">
      <c r="BA3062" s="169" t="e">
        <f>VLOOKUP(D3062,#REF!, 2,FALSE)</f>
        <v>#REF!</v>
      </c>
      <c r="BO3062" s="118" t="s">
        <v>1294</v>
      </c>
      <c r="BP3062" s="118" t="s">
        <v>2983</v>
      </c>
      <c r="BQ3062" s="118" t="s">
        <v>5075</v>
      </c>
      <c r="BW3062" s="118" t="s">
        <v>1294</v>
      </c>
      <c r="BX3062" s="118" t="s">
        <v>2983</v>
      </c>
      <c r="BY3062" s="118" t="s">
        <v>5075</v>
      </c>
    </row>
    <row r="3063" spans="53:77" x14ac:dyDescent="0.3">
      <c r="BA3063" s="169" t="e">
        <f>VLOOKUP(D3063,#REF!, 2,FALSE)</f>
        <v>#REF!</v>
      </c>
      <c r="BO3063" s="118" t="s">
        <v>7115</v>
      </c>
      <c r="BP3063" s="118" t="s">
        <v>2983</v>
      </c>
      <c r="BQ3063" s="118" t="s">
        <v>2983</v>
      </c>
      <c r="BW3063" s="118" t="s">
        <v>7115</v>
      </c>
      <c r="BX3063" s="118" t="s">
        <v>2983</v>
      </c>
      <c r="BY3063" s="118" t="s">
        <v>2983</v>
      </c>
    </row>
    <row r="3064" spans="53:77" x14ac:dyDescent="0.3">
      <c r="BA3064" s="169" t="e">
        <f>VLOOKUP(D3064,#REF!, 2,FALSE)</f>
        <v>#REF!</v>
      </c>
      <c r="BO3064" s="118" t="s">
        <v>7116</v>
      </c>
      <c r="BP3064" s="118" t="s">
        <v>1342</v>
      </c>
      <c r="BQ3064" s="118" t="s">
        <v>6660</v>
      </c>
      <c r="BW3064" s="118" t="s">
        <v>7116</v>
      </c>
      <c r="BX3064" s="118" t="s">
        <v>1342</v>
      </c>
      <c r="BY3064" s="118" t="s">
        <v>6660</v>
      </c>
    </row>
    <row r="3065" spans="53:77" x14ac:dyDescent="0.3">
      <c r="BA3065" s="169" t="e">
        <f>VLOOKUP(D3065,#REF!, 2,FALSE)</f>
        <v>#REF!</v>
      </c>
      <c r="BO3065" s="118" t="s">
        <v>7117</v>
      </c>
      <c r="BP3065" s="118" t="s">
        <v>3003</v>
      </c>
      <c r="BQ3065" s="118" t="s">
        <v>7118</v>
      </c>
      <c r="BW3065" s="118" t="s">
        <v>7117</v>
      </c>
      <c r="BX3065" s="118" t="s">
        <v>3003</v>
      </c>
      <c r="BY3065" s="118" t="s">
        <v>7118</v>
      </c>
    </row>
    <row r="3066" spans="53:77" x14ac:dyDescent="0.3">
      <c r="BA3066" s="169" t="e">
        <f>VLOOKUP(D3066,#REF!, 2,FALSE)</f>
        <v>#REF!</v>
      </c>
      <c r="BO3066" s="118" t="s">
        <v>7119</v>
      </c>
      <c r="BP3066" s="118" t="s">
        <v>2983</v>
      </c>
      <c r="BQ3066" s="118" t="s">
        <v>6068</v>
      </c>
      <c r="BW3066" s="118" t="s">
        <v>7119</v>
      </c>
      <c r="BX3066" s="118" t="s">
        <v>2983</v>
      </c>
      <c r="BY3066" s="118" t="s">
        <v>6068</v>
      </c>
    </row>
    <row r="3067" spans="53:77" x14ac:dyDescent="0.3">
      <c r="BA3067" s="169" t="e">
        <f>VLOOKUP(D3067,#REF!, 2,FALSE)</f>
        <v>#REF!</v>
      </c>
      <c r="BO3067" s="118" t="s">
        <v>7120</v>
      </c>
      <c r="BP3067" s="118" t="s">
        <v>715</v>
      </c>
      <c r="BQ3067" s="118" t="s">
        <v>7121</v>
      </c>
      <c r="BW3067" s="118" t="s">
        <v>7120</v>
      </c>
      <c r="BX3067" s="118" t="s">
        <v>715</v>
      </c>
      <c r="BY3067" s="118" t="s">
        <v>7121</v>
      </c>
    </row>
    <row r="3068" spans="53:77" x14ac:dyDescent="0.3">
      <c r="BA3068" s="169" t="e">
        <f>VLOOKUP(D3068,#REF!, 2,FALSE)</f>
        <v>#REF!</v>
      </c>
      <c r="BO3068" s="118" t="s">
        <v>7122</v>
      </c>
      <c r="BP3068" s="118" t="s">
        <v>628</v>
      </c>
      <c r="BQ3068" s="118" t="s">
        <v>7123</v>
      </c>
      <c r="BW3068" s="118" t="s">
        <v>7122</v>
      </c>
      <c r="BX3068" s="118" t="s">
        <v>628</v>
      </c>
      <c r="BY3068" s="118" t="s">
        <v>7123</v>
      </c>
    </row>
    <row r="3069" spans="53:77" x14ac:dyDescent="0.3">
      <c r="BA3069" s="169" t="e">
        <f>VLOOKUP(D3069,#REF!, 2,FALSE)</f>
        <v>#REF!</v>
      </c>
      <c r="BO3069" s="118" t="s">
        <v>7124</v>
      </c>
      <c r="BP3069" s="118" t="s">
        <v>1342</v>
      </c>
      <c r="BQ3069" s="118" t="s">
        <v>1538</v>
      </c>
      <c r="BW3069" s="118" t="s">
        <v>7124</v>
      </c>
      <c r="BX3069" s="118" t="s">
        <v>1342</v>
      </c>
      <c r="BY3069" s="118" t="s">
        <v>1538</v>
      </c>
    </row>
    <row r="3070" spans="53:77" x14ac:dyDescent="0.3">
      <c r="BA3070" s="169" t="e">
        <f>VLOOKUP(D3070,#REF!, 2,FALSE)</f>
        <v>#REF!</v>
      </c>
      <c r="BO3070" s="118" t="s">
        <v>1295</v>
      </c>
      <c r="BP3070" s="118" t="s">
        <v>16975</v>
      </c>
      <c r="BQ3070" s="118" t="s">
        <v>660</v>
      </c>
      <c r="BW3070" s="118" t="s">
        <v>1295</v>
      </c>
      <c r="BX3070" s="118" t="s">
        <v>16975</v>
      </c>
      <c r="BY3070" s="118" t="s">
        <v>660</v>
      </c>
    </row>
    <row r="3071" spans="53:77" x14ac:dyDescent="0.3">
      <c r="BA3071" s="169" t="e">
        <f>VLOOKUP(D3071,#REF!, 2,FALSE)</f>
        <v>#REF!</v>
      </c>
      <c r="BO3071" s="118" t="s">
        <v>7127</v>
      </c>
      <c r="BP3071" s="118" t="s">
        <v>2983</v>
      </c>
      <c r="BQ3071" s="118" t="s">
        <v>1144</v>
      </c>
      <c r="BW3071" s="118" t="s">
        <v>7127</v>
      </c>
      <c r="BX3071" s="118" t="s">
        <v>2983</v>
      </c>
      <c r="BY3071" s="118" t="s">
        <v>1144</v>
      </c>
    </row>
    <row r="3072" spans="53:77" x14ac:dyDescent="0.3">
      <c r="BA3072" s="169" t="e">
        <f>VLOOKUP(D3072,#REF!, 2,FALSE)</f>
        <v>#REF!</v>
      </c>
      <c r="BO3072" s="118" t="s">
        <v>1296</v>
      </c>
      <c r="BP3072" s="118" t="s">
        <v>1269</v>
      </c>
      <c r="BQ3072" s="118" t="s">
        <v>2429</v>
      </c>
      <c r="BW3072" s="118" t="s">
        <v>1296</v>
      </c>
      <c r="BX3072" s="118" t="s">
        <v>1269</v>
      </c>
      <c r="BY3072" s="118" t="s">
        <v>2429</v>
      </c>
    </row>
    <row r="3073" spans="53:77" x14ac:dyDescent="0.3">
      <c r="BA3073" s="169" t="e">
        <f>VLOOKUP(D3073,#REF!, 2,FALSE)</f>
        <v>#REF!</v>
      </c>
      <c r="BO3073" s="118" t="s">
        <v>7128</v>
      </c>
      <c r="BP3073" s="118" t="s">
        <v>1267</v>
      </c>
      <c r="BQ3073" s="118" t="s">
        <v>1206</v>
      </c>
      <c r="BW3073" s="118" t="s">
        <v>7128</v>
      </c>
      <c r="BX3073" s="118" t="s">
        <v>1267</v>
      </c>
      <c r="BY3073" s="118" t="s">
        <v>1206</v>
      </c>
    </row>
    <row r="3074" spans="53:77" x14ac:dyDescent="0.3">
      <c r="BA3074" s="169" t="e">
        <f>VLOOKUP(D3074,#REF!, 2,FALSE)</f>
        <v>#REF!</v>
      </c>
      <c r="BO3074" s="118" t="s">
        <v>7129</v>
      </c>
      <c r="BP3074" s="118" t="s">
        <v>1342</v>
      </c>
      <c r="BQ3074" s="118" t="s">
        <v>6870</v>
      </c>
      <c r="BW3074" s="118" t="s">
        <v>7129</v>
      </c>
      <c r="BX3074" s="118" t="s">
        <v>1342</v>
      </c>
      <c r="BY3074" s="118" t="s">
        <v>6870</v>
      </c>
    </row>
    <row r="3075" spans="53:77" x14ac:dyDescent="0.3">
      <c r="BA3075" s="169" t="e">
        <f>VLOOKUP(D3075,#REF!, 2,FALSE)</f>
        <v>#REF!</v>
      </c>
      <c r="BO3075" s="118" t="s">
        <v>7131</v>
      </c>
      <c r="BP3075" s="118" t="s">
        <v>3043</v>
      </c>
      <c r="BQ3075" s="118" t="s">
        <v>3730</v>
      </c>
      <c r="BW3075" s="118" t="s">
        <v>7131</v>
      </c>
      <c r="BX3075" s="118" t="s">
        <v>3043</v>
      </c>
      <c r="BY3075" s="118" t="s">
        <v>3730</v>
      </c>
    </row>
    <row r="3076" spans="53:77" x14ac:dyDescent="0.3">
      <c r="BA3076" s="169" t="e">
        <f>VLOOKUP(D3076,#REF!, 2,FALSE)</f>
        <v>#REF!</v>
      </c>
      <c r="BO3076" s="118" t="s">
        <v>7132</v>
      </c>
      <c r="BP3076" s="118" t="s">
        <v>1342</v>
      </c>
      <c r="BQ3076" s="118" t="s">
        <v>3918</v>
      </c>
      <c r="BW3076" s="118" t="s">
        <v>7132</v>
      </c>
      <c r="BX3076" s="118" t="s">
        <v>1342</v>
      </c>
      <c r="BY3076" s="118" t="s">
        <v>3918</v>
      </c>
    </row>
    <row r="3077" spans="53:77" x14ac:dyDescent="0.3">
      <c r="BA3077" s="169" t="e">
        <f>VLOOKUP(D3077,#REF!, 2,FALSE)</f>
        <v>#REF!</v>
      </c>
      <c r="BO3077" s="118" t="s">
        <v>1297</v>
      </c>
      <c r="BP3077" s="118" t="s">
        <v>2983</v>
      </c>
      <c r="BQ3077" s="118" t="s">
        <v>7133</v>
      </c>
      <c r="BW3077" s="118" t="s">
        <v>1297</v>
      </c>
      <c r="BX3077" s="118" t="s">
        <v>2983</v>
      </c>
      <c r="BY3077" s="118" t="s">
        <v>7133</v>
      </c>
    </row>
    <row r="3078" spans="53:77" x14ac:dyDescent="0.3">
      <c r="BA3078" s="169" t="e">
        <f>VLOOKUP(D3078,#REF!, 2,FALSE)</f>
        <v>#REF!</v>
      </c>
      <c r="BO3078" s="118" t="s">
        <v>7134</v>
      </c>
      <c r="BP3078" s="118" t="s">
        <v>3243</v>
      </c>
      <c r="BQ3078" s="118" t="s">
        <v>1016</v>
      </c>
      <c r="BW3078" s="118" t="s">
        <v>7134</v>
      </c>
      <c r="BX3078" s="118" t="s">
        <v>3243</v>
      </c>
      <c r="BY3078" s="118" t="s">
        <v>1016</v>
      </c>
    </row>
    <row r="3079" spans="53:77" x14ac:dyDescent="0.3">
      <c r="BA3079" s="169" t="e">
        <f>VLOOKUP(D3079,#REF!, 2,FALSE)</f>
        <v>#REF!</v>
      </c>
      <c r="BO3079" s="118" t="s">
        <v>7135</v>
      </c>
      <c r="BP3079" s="118" t="s">
        <v>3000</v>
      </c>
      <c r="BQ3079" s="118" t="s">
        <v>7136</v>
      </c>
      <c r="BW3079" s="118" t="s">
        <v>7135</v>
      </c>
      <c r="BX3079" s="118" t="s">
        <v>3000</v>
      </c>
      <c r="BY3079" s="118" t="s">
        <v>7136</v>
      </c>
    </row>
    <row r="3080" spans="53:77" x14ac:dyDescent="0.3">
      <c r="BA3080" s="169" t="e">
        <f>VLOOKUP(D3080,#REF!, 2,FALSE)</f>
        <v>#REF!</v>
      </c>
      <c r="BO3080" s="118" t="s">
        <v>7137</v>
      </c>
      <c r="BP3080" s="118" t="s">
        <v>703</v>
      </c>
      <c r="BQ3080" s="118" t="s">
        <v>1263</v>
      </c>
      <c r="BW3080" s="118" t="s">
        <v>7137</v>
      </c>
      <c r="BX3080" s="118" t="s">
        <v>703</v>
      </c>
      <c r="BY3080" s="118" t="s">
        <v>1263</v>
      </c>
    </row>
    <row r="3081" spans="53:77" x14ac:dyDescent="0.3">
      <c r="BA3081" s="169" t="e">
        <f>VLOOKUP(D3081,#REF!, 2,FALSE)</f>
        <v>#REF!</v>
      </c>
      <c r="BO3081" s="118" t="s">
        <v>7138</v>
      </c>
      <c r="BP3081" s="118" t="s">
        <v>16975</v>
      </c>
      <c r="BQ3081" s="118" t="s">
        <v>5446</v>
      </c>
      <c r="BW3081" s="118" t="s">
        <v>7138</v>
      </c>
      <c r="BX3081" s="118" t="s">
        <v>16975</v>
      </c>
      <c r="BY3081" s="118" t="s">
        <v>5446</v>
      </c>
    </row>
    <row r="3082" spans="53:77" x14ac:dyDescent="0.3">
      <c r="BA3082" s="169" t="e">
        <f>VLOOKUP(D3082,#REF!, 2,FALSE)</f>
        <v>#REF!</v>
      </c>
      <c r="BO3082" s="118" t="s">
        <v>7141</v>
      </c>
      <c r="BP3082" s="118" t="s">
        <v>771</v>
      </c>
      <c r="BQ3082" s="118" t="s">
        <v>1856</v>
      </c>
      <c r="BW3082" s="118" t="s">
        <v>7141</v>
      </c>
      <c r="BX3082" s="118" t="s">
        <v>771</v>
      </c>
      <c r="BY3082" s="118" t="s">
        <v>1856</v>
      </c>
    </row>
    <row r="3083" spans="53:77" x14ac:dyDescent="0.3">
      <c r="BA3083" s="169" t="e">
        <f>VLOOKUP(D3083,#REF!, 2,FALSE)</f>
        <v>#REF!</v>
      </c>
      <c r="BO3083" s="118" t="s">
        <v>7142</v>
      </c>
      <c r="BP3083" s="118" t="s">
        <v>16975</v>
      </c>
      <c r="BQ3083" s="118" t="s">
        <v>2366</v>
      </c>
      <c r="BW3083" s="118" t="s">
        <v>7142</v>
      </c>
      <c r="BX3083" s="118" t="s">
        <v>16975</v>
      </c>
      <c r="BY3083" s="118" t="s">
        <v>2366</v>
      </c>
    </row>
    <row r="3084" spans="53:77" x14ac:dyDescent="0.3">
      <c r="BA3084" s="169" t="e">
        <f>VLOOKUP(D3084,#REF!, 2,FALSE)</f>
        <v>#REF!</v>
      </c>
      <c r="BO3084" s="118" t="s">
        <v>7143</v>
      </c>
      <c r="BP3084" s="118" t="s">
        <v>2983</v>
      </c>
      <c r="BQ3084" s="118" t="s">
        <v>992</v>
      </c>
      <c r="BW3084" s="118" t="s">
        <v>7143</v>
      </c>
      <c r="BX3084" s="118" t="s">
        <v>2983</v>
      </c>
      <c r="BY3084" s="118" t="s">
        <v>992</v>
      </c>
    </row>
    <row r="3085" spans="53:77" x14ac:dyDescent="0.3">
      <c r="BA3085" s="169" t="e">
        <f>VLOOKUP(D3085,#REF!, 2,FALSE)</f>
        <v>#REF!</v>
      </c>
      <c r="BO3085" s="118" t="s">
        <v>7144</v>
      </c>
      <c r="BP3085" s="118" t="s">
        <v>669</v>
      </c>
      <c r="BQ3085" s="118" t="s">
        <v>7145</v>
      </c>
      <c r="BW3085" s="118" t="s">
        <v>7144</v>
      </c>
      <c r="BX3085" s="118" t="s">
        <v>669</v>
      </c>
      <c r="BY3085" s="118" t="s">
        <v>7145</v>
      </c>
    </row>
    <row r="3086" spans="53:77" x14ac:dyDescent="0.3">
      <c r="BA3086" s="169" t="e">
        <f>VLOOKUP(D3086,#REF!, 2,FALSE)</f>
        <v>#REF!</v>
      </c>
      <c r="BO3086" s="118" t="s">
        <v>178</v>
      </c>
      <c r="BP3086" s="118" t="s">
        <v>715</v>
      </c>
      <c r="BQ3086" s="118" t="s">
        <v>7147</v>
      </c>
      <c r="BW3086" s="118" t="s">
        <v>178</v>
      </c>
      <c r="BX3086" s="118" t="s">
        <v>715</v>
      </c>
      <c r="BY3086" s="118" t="s">
        <v>7147</v>
      </c>
    </row>
    <row r="3087" spans="53:77" x14ac:dyDescent="0.3">
      <c r="BA3087" s="169" t="e">
        <f>VLOOKUP(D3087,#REF!, 2,FALSE)</f>
        <v>#REF!</v>
      </c>
      <c r="BO3087" s="118" t="s">
        <v>7149</v>
      </c>
      <c r="BP3087" s="118" t="s">
        <v>639</v>
      </c>
      <c r="BQ3087" s="118" t="s">
        <v>4350</v>
      </c>
      <c r="BW3087" s="118" t="s">
        <v>7149</v>
      </c>
      <c r="BX3087" s="118" t="s">
        <v>639</v>
      </c>
      <c r="BY3087" s="118" t="s">
        <v>4350</v>
      </c>
    </row>
    <row r="3088" spans="53:77" x14ac:dyDescent="0.3">
      <c r="BA3088" s="169" t="e">
        <f>VLOOKUP(D3088,#REF!, 2,FALSE)</f>
        <v>#REF!</v>
      </c>
      <c r="BO3088" s="118" t="s">
        <v>7151</v>
      </c>
      <c r="BP3088" s="118" t="s">
        <v>1267</v>
      </c>
      <c r="BQ3088" s="118" t="s">
        <v>7153</v>
      </c>
      <c r="BW3088" s="118" t="s">
        <v>7151</v>
      </c>
      <c r="BX3088" s="118" t="s">
        <v>1267</v>
      </c>
      <c r="BY3088" s="118" t="s">
        <v>7153</v>
      </c>
    </row>
    <row r="3089" spans="53:77" x14ac:dyDescent="0.3">
      <c r="BA3089" s="169" t="e">
        <f>VLOOKUP(D3089,#REF!, 2,FALSE)</f>
        <v>#REF!</v>
      </c>
      <c r="BO3089" s="118" t="s">
        <v>7154</v>
      </c>
      <c r="BP3089" s="118" t="s">
        <v>3243</v>
      </c>
      <c r="BQ3089" s="118" t="s">
        <v>7155</v>
      </c>
      <c r="BW3089" s="118" t="s">
        <v>7154</v>
      </c>
      <c r="BX3089" s="118" t="s">
        <v>3243</v>
      </c>
      <c r="BY3089" s="118" t="s">
        <v>7155</v>
      </c>
    </row>
    <row r="3090" spans="53:77" x14ac:dyDescent="0.3">
      <c r="BA3090" s="169" t="e">
        <f>VLOOKUP(D3090,#REF!, 2,FALSE)</f>
        <v>#REF!</v>
      </c>
      <c r="BO3090" s="118" t="s">
        <v>7156</v>
      </c>
      <c r="BP3090" s="118" t="s">
        <v>3000</v>
      </c>
      <c r="BQ3090" s="118" t="s">
        <v>770</v>
      </c>
      <c r="BW3090" s="118" t="s">
        <v>7156</v>
      </c>
      <c r="BX3090" s="118" t="s">
        <v>3000</v>
      </c>
      <c r="BY3090" s="118" t="s">
        <v>770</v>
      </c>
    </row>
    <row r="3091" spans="53:77" x14ac:dyDescent="0.3">
      <c r="BA3091" s="169" t="e">
        <f>VLOOKUP(D3091,#REF!, 2,FALSE)</f>
        <v>#REF!</v>
      </c>
      <c r="BO3091" s="118" t="s">
        <v>7157</v>
      </c>
      <c r="BP3091" s="118" t="s">
        <v>623</v>
      </c>
      <c r="BQ3091" s="118" t="s">
        <v>4353</v>
      </c>
      <c r="BW3091" s="118" t="s">
        <v>7157</v>
      </c>
      <c r="BX3091" s="118" t="s">
        <v>623</v>
      </c>
      <c r="BY3091" s="118" t="s">
        <v>4353</v>
      </c>
    </row>
    <row r="3092" spans="53:77" x14ac:dyDescent="0.3">
      <c r="BA3092" s="169" t="e">
        <f>VLOOKUP(D3092,#REF!, 2,FALSE)</f>
        <v>#REF!</v>
      </c>
      <c r="BO3092" s="118" t="s">
        <v>99</v>
      </c>
      <c r="BP3092" s="118" t="s">
        <v>696</v>
      </c>
      <c r="BQ3092" s="118" t="s">
        <v>7158</v>
      </c>
      <c r="BW3092" s="118" t="s">
        <v>99</v>
      </c>
      <c r="BX3092" s="118" t="s">
        <v>696</v>
      </c>
      <c r="BY3092" s="118" t="s">
        <v>7158</v>
      </c>
    </row>
    <row r="3093" spans="53:77" x14ac:dyDescent="0.3">
      <c r="BA3093" s="169" t="e">
        <f>VLOOKUP(D3093,#REF!, 2,FALSE)</f>
        <v>#REF!</v>
      </c>
      <c r="BO3093" s="118" t="s">
        <v>7159</v>
      </c>
      <c r="BP3093" s="118" t="s">
        <v>797</v>
      </c>
      <c r="BQ3093" s="118" t="s">
        <v>7160</v>
      </c>
      <c r="BW3093" s="118" t="s">
        <v>7159</v>
      </c>
      <c r="BX3093" s="118" t="s">
        <v>797</v>
      </c>
      <c r="BY3093" s="118" t="s">
        <v>7160</v>
      </c>
    </row>
    <row r="3094" spans="53:77" x14ac:dyDescent="0.3">
      <c r="BA3094" s="169" t="e">
        <f>VLOOKUP(D3094,#REF!, 2,FALSE)</f>
        <v>#REF!</v>
      </c>
      <c r="BO3094" s="118" t="s">
        <v>7161</v>
      </c>
      <c r="BP3094" s="118" t="s">
        <v>696</v>
      </c>
      <c r="BQ3094" s="118" t="s">
        <v>5339</v>
      </c>
      <c r="BW3094" s="118" t="s">
        <v>7161</v>
      </c>
      <c r="BX3094" s="118" t="s">
        <v>696</v>
      </c>
      <c r="BY3094" s="118" t="s">
        <v>5339</v>
      </c>
    </row>
    <row r="3095" spans="53:77" x14ac:dyDescent="0.3">
      <c r="BA3095" s="169" t="e">
        <f>VLOOKUP(D3095,#REF!, 2,FALSE)</f>
        <v>#REF!</v>
      </c>
      <c r="BO3095" s="118" t="s">
        <v>179</v>
      </c>
      <c r="BP3095" s="118" t="s">
        <v>636</v>
      </c>
      <c r="BQ3095" s="118" t="s">
        <v>7162</v>
      </c>
      <c r="BW3095" s="118" t="s">
        <v>179</v>
      </c>
      <c r="BX3095" s="118" t="s">
        <v>636</v>
      </c>
      <c r="BY3095" s="118" t="s">
        <v>7162</v>
      </c>
    </row>
    <row r="3096" spans="53:77" x14ac:dyDescent="0.3">
      <c r="BA3096" s="169" t="e">
        <f>VLOOKUP(D3096,#REF!, 2,FALSE)</f>
        <v>#REF!</v>
      </c>
      <c r="BO3096" s="118" t="s">
        <v>180</v>
      </c>
      <c r="BP3096" s="118" t="s">
        <v>636</v>
      </c>
      <c r="BQ3096" s="118" t="s">
        <v>7163</v>
      </c>
      <c r="BW3096" s="118" t="s">
        <v>180</v>
      </c>
      <c r="BX3096" s="118" t="s">
        <v>636</v>
      </c>
      <c r="BY3096" s="118" t="s">
        <v>7163</v>
      </c>
    </row>
    <row r="3097" spans="53:77" x14ac:dyDescent="0.3">
      <c r="BA3097" s="169" t="e">
        <f>VLOOKUP(D3097,#REF!, 2,FALSE)</f>
        <v>#REF!</v>
      </c>
      <c r="BO3097" s="118" t="s">
        <v>7164</v>
      </c>
      <c r="BP3097" s="118" t="s">
        <v>2983</v>
      </c>
      <c r="BQ3097" s="118" t="s">
        <v>2983</v>
      </c>
      <c r="BW3097" s="118" t="s">
        <v>7164</v>
      </c>
      <c r="BX3097" s="118" t="s">
        <v>2983</v>
      </c>
      <c r="BY3097" s="118" t="s">
        <v>2983</v>
      </c>
    </row>
    <row r="3098" spans="53:77" x14ac:dyDescent="0.3">
      <c r="BA3098" s="169" t="e">
        <f>VLOOKUP(D3098,#REF!, 2,FALSE)</f>
        <v>#REF!</v>
      </c>
      <c r="BO3098" s="118" t="s">
        <v>7165</v>
      </c>
      <c r="BP3098" s="118" t="s">
        <v>1139</v>
      </c>
      <c r="BQ3098" s="118" t="s">
        <v>6578</v>
      </c>
      <c r="BW3098" s="118" t="s">
        <v>7165</v>
      </c>
      <c r="BX3098" s="118" t="s">
        <v>1139</v>
      </c>
      <c r="BY3098" s="118" t="s">
        <v>6578</v>
      </c>
    </row>
    <row r="3099" spans="53:77" x14ac:dyDescent="0.3">
      <c r="BA3099" s="169" t="e">
        <f>VLOOKUP(D3099,#REF!, 2,FALSE)</f>
        <v>#REF!</v>
      </c>
      <c r="BO3099" s="118" t="s">
        <v>1298</v>
      </c>
      <c r="BP3099" s="118" t="s">
        <v>719</v>
      </c>
      <c r="BQ3099" s="118" t="s">
        <v>1282</v>
      </c>
      <c r="BW3099" s="118" t="s">
        <v>1298</v>
      </c>
      <c r="BX3099" s="118" t="s">
        <v>719</v>
      </c>
      <c r="BY3099" s="118" t="s">
        <v>1282</v>
      </c>
    </row>
    <row r="3100" spans="53:77" x14ac:dyDescent="0.3">
      <c r="BA3100" s="169" t="e">
        <f>VLOOKUP(D3100,#REF!, 2,FALSE)</f>
        <v>#REF!</v>
      </c>
      <c r="BO3100" s="118" t="s">
        <v>1299</v>
      </c>
      <c r="BP3100" s="118" t="s">
        <v>715</v>
      </c>
      <c r="BQ3100" s="118" t="s">
        <v>1329</v>
      </c>
      <c r="BW3100" s="118" t="s">
        <v>1299</v>
      </c>
      <c r="BX3100" s="118" t="s">
        <v>715</v>
      </c>
      <c r="BY3100" s="118" t="s">
        <v>1329</v>
      </c>
    </row>
    <row r="3101" spans="53:77" x14ac:dyDescent="0.3">
      <c r="BA3101" s="169" t="e">
        <f>VLOOKUP(D3101,#REF!, 2,FALSE)</f>
        <v>#REF!</v>
      </c>
      <c r="BO3101" s="118" t="s">
        <v>1300</v>
      </c>
      <c r="BP3101" s="118" t="s">
        <v>625</v>
      </c>
      <c r="BQ3101" s="118" t="s">
        <v>2886</v>
      </c>
      <c r="BW3101" s="118" t="s">
        <v>1300</v>
      </c>
      <c r="BX3101" s="118" t="s">
        <v>625</v>
      </c>
      <c r="BY3101" s="118" t="s">
        <v>2886</v>
      </c>
    </row>
    <row r="3102" spans="53:77" x14ac:dyDescent="0.3">
      <c r="BA3102" s="169" t="e">
        <f>VLOOKUP(D3102,#REF!, 2,FALSE)</f>
        <v>#REF!</v>
      </c>
      <c r="BO3102" s="118" t="s">
        <v>7166</v>
      </c>
      <c r="BP3102" s="118" t="s">
        <v>1272</v>
      </c>
      <c r="BQ3102" s="118" t="s">
        <v>7167</v>
      </c>
      <c r="BW3102" s="118" t="s">
        <v>7166</v>
      </c>
      <c r="BX3102" s="118" t="s">
        <v>1272</v>
      </c>
      <c r="BY3102" s="118" t="s">
        <v>7167</v>
      </c>
    </row>
    <row r="3103" spans="53:77" x14ac:dyDescent="0.3">
      <c r="BA3103" s="169" t="e">
        <f>VLOOKUP(D3103,#REF!, 2,FALSE)</f>
        <v>#REF!</v>
      </c>
      <c r="BO3103" s="118" t="s">
        <v>7168</v>
      </c>
      <c r="BP3103" s="118" t="s">
        <v>3197</v>
      </c>
      <c r="BQ3103" s="118" t="s">
        <v>770</v>
      </c>
      <c r="BW3103" s="118" t="s">
        <v>7168</v>
      </c>
      <c r="BX3103" s="118" t="s">
        <v>3197</v>
      </c>
      <c r="BY3103" s="118" t="s">
        <v>770</v>
      </c>
    </row>
    <row r="3104" spans="53:77" x14ac:dyDescent="0.3">
      <c r="BA3104" s="169" t="e">
        <f>VLOOKUP(D3104,#REF!, 2,FALSE)</f>
        <v>#REF!</v>
      </c>
      <c r="BO3104" s="118" t="s">
        <v>7169</v>
      </c>
      <c r="BP3104" s="118" t="s">
        <v>3003</v>
      </c>
      <c r="BQ3104" s="118" t="s">
        <v>7170</v>
      </c>
      <c r="BW3104" s="118" t="s">
        <v>7169</v>
      </c>
      <c r="BX3104" s="118" t="s">
        <v>3003</v>
      </c>
      <c r="BY3104" s="118" t="s">
        <v>7170</v>
      </c>
    </row>
    <row r="3105" spans="53:77" x14ac:dyDescent="0.3">
      <c r="BA3105" s="169" t="e">
        <f>VLOOKUP(D3105,#REF!, 2,FALSE)</f>
        <v>#REF!</v>
      </c>
      <c r="BO3105" s="118" t="s">
        <v>7171</v>
      </c>
      <c r="BP3105" s="118" t="s">
        <v>3003</v>
      </c>
      <c r="BQ3105" s="118" t="s">
        <v>7172</v>
      </c>
      <c r="BW3105" s="118" t="s">
        <v>7171</v>
      </c>
      <c r="BX3105" s="118" t="s">
        <v>3003</v>
      </c>
      <c r="BY3105" s="118" t="s">
        <v>7172</v>
      </c>
    </row>
    <row r="3106" spans="53:77" x14ac:dyDescent="0.3">
      <c r="BA3106" s="169" t="e">
        <f>VLOOKUP(D3106,#REF!, 2,FALSE)</f>
        <v>#REF!</v>
      </c>
      <c r="BO3106" s="118" t="s">
        <v>7173</v>
      </c>
      <c r="BP3106" s="118" t="s">
        <v>3043</v>
      </c>
      <c r="BQ3106" s="118" t="s">
        <v>1086</v>
      </c>
      <c r="BW3106" s="118" t="s">
        <v>7173</v>
      </c>
      <c r="BX3106" s="118" t="s">
        <v>3043</v>
      </c>
      <c r="BY3106" s="118" t="s">
        <v>1086</v>
      </c>
    </row>
    <row r="3107" spans="53:77" x14ac:dyDescent="0.3">
      <c r="BA3107" s="169" t="e">
        <f>VLOOKUP(D3107,#REF!, 2,FALSE)</f>
        <v>#REF!</v>
      </c>
      <c r="BO3107" s="118" t="s">
        <v>7174</v>
      </c>
      <c r="BP3107" s="118" t="s">
        <v>3043</v>
      </c>
      <c r="BQ3107" s="118" t="s">
        <v>770</v>
      </c>
      <c r="BW3107" s="118" t="s">
        <v>7174</v>
      </c>
      <c r="BX3107" s="118" t="s">
        <v>3043</v>
      </c>
      <c r="BY3107" s="118" t="s">
        <v>770</v>
      </c>
    </row>
    <row r="3108" spans="53:77" x14ac:dyDescent="0.3">
      <c r="BA3108" s="169" t="e">
        <f>VLOOKUP(D3108,#REF!, 2,FALSE)</f>
        <v>#REF!</v>
      </c>
      <c r="BO3108" s="118" t="s">
        <v>1301</v>
      </c>
      <c r="BP3108" s="118" t="s">
        <v>3043</v>
      </c>
      <c r="BQ3108" s="118" t="s">
        <v>7175</v>
      </c>
      <c r="BW3108" s="118" t="s">
        <v>1301</v>
      </c>
      <c r="BX3108" s="118" t="s">
        <v>3043</v>
      </c>
      <c r="BY3108" s="118" t="s">
        <v>7175</v>
      </c>
    </row>
    <row r="3109" spans="53:77" x14ac:dyDescent="0.3">
      <c r="BA3109" s="169" t="e">
        <f>VLOOKUP(D3109,#REF!, 2,FALSE)</f>
        <v>#REF!</v>
      </c>
      <c r="BO3109" s="118" t="s">
        <v>7176</v>
      </c>
      <c r="BP3109" s="118" t="s">
        <v>1139</v>
      </c>
      <c r="BQ3109" s="118" t="s">
        <v>6700</v>
      </c>
      <c r="BW3109" s="118" t="s">
        <v>7176</v>
      </c>
      <c r="BX3109" s="118" t="s">
        <v>1139</v>
      </c>
      <c r="BY3109" s="118" t="s">
        <v>6700</v>
      </c>
    </row>
    <row r="3110" spans="53:77" x14ac:dyDescent="0.3">
      <c r="BA3110" s="169" t="e">
        <f>VLOOKUP(D3110,#REF!, 2,FALSE)</f>
        <v>#REF!</v>
      </c>
      <c r="BO3110" s="118" t="s">
        <v>7177</v>
      </c>
      <c r="BP3110" s="118" t="s">
        <v>3197</v>
      </c>
      <c r="BQ3110" s="118" t="s">
        <v>7178</v>
      </c>
      <c r="BW3110" s="118" t="s">
        <v>7177</v>
      </c>
      <c r="BX3110" s="118" t="s">
        <v>3197</v>
      </c>
      <c r="BY3110" s="118" t="s">
        <v>7178</v>
      </c>
    </row>
    <row r="3111" spans="53:77" x14ac:dyDescent="0.3">
      <c r="BA3111" s="169" t="e">
        <f>VLOOKUP(D3111,#REF!, 2,FALSE)</f>
        <v>#REF!</v>
      </c>
      <c r="BO3111" s="118" t="s">
        <v>7179</v>
      </c>
      <c r="BP3111" s="118" t="s">
        <v>2979</v>
      </c>
      <c r="BQ3111" s="118" t="s">
        <v>7180</v>
      </c>
      <c r="BW3111" s="118" t="s">
        <v>7179</v>
      </c>
      <c r="BX3111" s="118" t="s">
        <v>2979</v>
      </c>
      <c r="BY3111" s="118" t="s">
        <v>7180</v>
      </c>
    </row>
    <row r="3112" spans="53:77" x14ac:dyDescent="0.3">
      <c r="BA3112" s="169" t="e">
        <f>VLOOKUP(D3112,#REF!, 2,FALSE)</f>
        <v>#REF!</v>
      </c>
      <c r="BO3112" s="118" t="s">
        <v>7181</v>
      </c>
      <c r="BP3112" s="118" t="s">
        <v>3197</v>
      </c>
      <c r="BQ3112" s="118" t="s">
        <v>770</v>
      </c>
      <c r="BW3112" s="118" t="s">
        <v>7181</v>
      </c>
      <c r="BX3112" s="118" t="s">
        <v>3197</v>
      </c>
      <c r="BY3112" s="118" t="s">
        <v>770</v>
      </c>
    </row>
    <row r="3113" spans="53:77" x14ac:dyDescent="0.3">
      <c r="BA3113" s="169" t="e">
        <f>VLOOKUP(D3113,#REF!, 2,FALSE)</f>
        <v>#REF!</v>
      </c>
      <c r="BO3113" s="118" t="s">
        <v>7182</v>
      </c>
      <c r="BP3113" s="118" t="s">
        <v>3043</v>
      </c>
      <c r="BQ3113" s="118" t="s">
        <v>5769</v>
      </c>
      <c r="BW3113" s="118" t="s">
        <v>7182</v>
      </c>
      <c r="BX3113" s="118" t="s">
        <v>3043</v>
      </c>
      <c r="BY3113" s="118" t="s">
        <v>5769</v>
      </c>
    </row>
    <row r="3114" spans="53:77" x14ac:dyDescent="0.3">
      <c r="BA3114" s="169" t="e">
        <f>VLOOKUP(D3114,#REF!, 2,FALSE)</f>
        <v>#REF!</v>
      </c>
      <c r="BO3114" s="118" t="s">
        <v>7183</v>
      </c>
      <c r="BP3114" s="118" t="s">
        <v>3197</v>
      </c>
      <c r="BQ3114" s="118" t="s">
        <v>730</v>
      </c>
      <c r="BW3114" s="118" t="s">
        <v>7183</v>
      </c>
      <c r="BX3114" s="118" t="s">
        <v>3197</v>
      </c>
      <c r="BY3114" s="118" t="s">
        <v>730</v>
      </c>
    </row>
    <row r="3115" spans="53:77" x14ac:dyDescent="0.3">
      <c r="BA3115" s="169" t="e">
        <f>VLOOKUP(D3115,#REF!, 2,FALSE)</f>
        <v>#REF!</v>
      </c>
      <c r="BO3115" s="118" t="s">
        <v>7184</v>
      </c>
      <c r="BP3115" s="118" t="s">
        <v>621</v>
      </c>
      <c r="BQ3115" s="118" t="s">
        <v>959</v>
      </c>
      <c r="BW3115" s="118" t="s">
        <v>7184</v>
      </c>
      <c r="BX3115" s="118" t="s">
        <v>621</v>
      </c>
      <c r="BY3115" s="118" t="s">
        <v>959</v>
      </c>
    </row>
    <row r="3116" spans="53:77" x14ac:dyDescent="0.3">
      <c r="BA3116" s="169" t="e">
        <f>VLOOKUP(D3116,#REF!, 2,FALSE)</f>
        <v>#REF!</v>
      </c>
      <c r="BO3116" s="118" t="s">
        <v>7185</v>
      </c>
      <c r="BP3116" s="118" t="s">
        <v>3197</v>
      </c>
      <c r="BQ3116" s="118" t="s">
        <v>7186</v>
      </c>
      <c r="BW3116" s="118" t="s">
        <v>7185</v>
      </c>
      <c r="BX3116" s="118" t="s">
        <v>3197</v>
      </c>
      <c r="BY3116" s="118" t="s">
        <v>7186</v>
      </c>
    </row>
    <row r="3117" spans="53:77" x14ac:dyDescent="0.3">
      <c r="BA3117" s="169" t="e">
        <f>VLOOKUP(D3117,#REF!, 2,FALSE)</f>
        <v>#REF!</v>
      </c>
      <c r="BO3117" s="118" t="s">
        <v>7187</v>
      </c>
      <c r="BP3117" s="118" t="s">
        <v>16975</v>
      </c>
      <c r="BQ3117" s="118" t="s">
        <v>7189</v>
      </c>
      <c r="BW3117" s="118" t="s">
        <v>7187</v>
      </c>
      <c r="BX3117" s="118" t="s">
        <v>16975</v>
      </c>
      <c r="BY3117" s="118" t="s">
        <v>7189</v>
      </c>
    </row>
    <row r="3118" spans="53:77" x14ac:dyDescent="0.3">
      <c r="BA3118" s="169" t="e">
        <f>VLOOKUP(D3118,#REF!, 2,FALSE)</f>
        <v>#REF!</v>
      </c>
      <c r="BO3118" s="118" t="s">
        <v>1302</v>
      </c>
      <c r="BP3118" s="118" t="s">
        <v>1342</v>
      </c>
      <c r="BQ3118" s="118" t="s">
        <v>4887</v>
      </c>
      <c r="BW3118" s="118" t="s">
        <v>1302</v>
      </c>
      <c r="BX3118" s="118" t="s">
        <v>1342</v>
      </c>
      <c r="BY3118" s="118" t="s">
        <v>4887</v>
      </c>
    </row>
    <row r="3119" spans="53:77" x14ac:dyDescent="0.3">
      <c r="BA3119" s="169" t="e">
        <f>VLOOKUP(D3119,#REF!, 2,FALSE)</f>
        <v>#REF!</v>
      </c>
      <c r="BO3119" s="118" t="s">
        <v>7190</v>
      </c>
      <c r="BP3119" s="118" t="s">
        <v>3197</v>
      </c>
      <c r="BQ3119" s="118" t="s">
        <v>7191</v>
      </c>
      <c r="BW3119" s="118" t="s">
        <v>7190</v>
      </c>
      <c r="BX3119" s="118" t="s">
        <v>3197</v>
      </c>
      <c r="BY3119" s="118" t="s">
        <v>7191</v>
      </c>
    </row>
    <row r="3120" spans="53:77" x14ac:dyDescent="0.3">
      <c r="BA3120" s="169" t="e">
        <f>VLOOKUP(D3120,#REF!, 2,FALSE)</f>
        <v>#REF!</v>
      </c>
      <c r="BO3120" s="118" t="s">
        <v>7192</v>
      </c>
      <c r="BP3120" s="118" t="s">
        <v>1139</v>
      </c>
      <c r="BQ3120" s="118" t="s">
        <v>2374</v>
      </c>
      <c r="BW3120" s="118" t="s">
        <v>7192</v>
      </c>
      <c r="BX3120" s="118" t="s">
        <v>1139</v>
      </c>
      <c r="BY3120" s="118" t="s">
        <v>2374</v>
      </c>
    </row>
    <row r="3121" spans="53:77" x14ac:dyDescent="0.3">
      <c r="BA3121" s="169" t="e">
        <f>VLOOKUP(D3121,#REF!, 2,FALSE)</f>
        <v>#REF!</v>
      </c>
      <c r="BO3121" s="118" t="s">
        <v>7193</v>
      </c>
      <c r="BP3121" s="118" t="s">
        <v>3003</v>
      </c>
      <c r="BQ3121" s="118" t="s">
        <v>7194</v>
      </c>
      <c r="BW3121" s="118" t="s">
        <v>7193</v>
      </c>
      <c r="BX3121" s="118" t="s">
        <v>3003</v>
      </c>
      <c r="BY3121" s="118" t="s">
        <v>7194</v>
      </c>
    </row>
    <row r="3122" spans="53:77" x14ac:dyDescent="0.3">
      <c r="BA3122" s="169" t="e">
        <f>VLOOKUP(D3122,#REF!, 2,FALSE)</f>
        <v>#REF!</v>
      </c>
      <c r="BO3122" s="118" t="s">
        <v>7195</v>
      </c>
      <c r="BP3122" s="118" t="s">
        <v>3026</v>
      </c>
      <c r="BQ3122" s="118" t="s">
        <v>7196</v>
      </c>
      <c r="BW3122" s="118" t="s">
        <v>7195</v>
      </c>
      <c r="BX3122" s="118" t="s">
        <v>3026</v>
      </c>
      <c r="BY3122" s="118" t="s">
        <v>7196</v>
      </c>
    </row>
    <row r="3123" spans="53:77" x14ac:dyDescent="0.3">
      <c r="BA3123" s="169" t="e">
        <f>VLOOKUP(D3123,#REF!, 2,FALSE)</f>
        <v>#REF!</v>
      </c>
      <c r="BO3123" s="118" t="s">
        <v>7197</v>
      </c>
      <c r="BP3123" s="118" t="s">
        <v>3003</v>
      </c>
      <c r="BQ3123" s="118" t="s">
        <v>7194</v>
      </c>
      <c r="BW3123" s="118" t="s">
        <v>7197</v>
      </c>
      <c r="BX3123" s="118" t="s">
        <v>3003</v>
      </c>
      <c r="BY3123" s="118" t="s">
        <v>7194</v>
      </c>
    </row>
    <row r="3124" spans="53:77" x14ac:dyDescent="0.3">
      <c r="BA3124" s="169" t="e">
        <f>VLOOKUP(D3124,#REF!, 2,FALSE)</f>
        <v>#REF!</v>
      </c>
      <c r="BO3124" s="118" t="s">
        <v>7198</v>
      </c>
      <c r="BP3124" s="118" t="s">
        <v>3003</v>
      </c>
      <c r="BQ3124" s="118" t="s">
        <v>1790</v>
      </c>
      <c r="BW3124" s="118" t="s">
        <v>7198</v>
      </c>
      <c r="BX3124" s="118" t="s">
        <v>3003</v>
      </c>
      <c r="BY3124" s="118" t="s">
        <v>1790</v>
      </c>
    </row>
    <row r="3125" spans="53:77" x14ac:dyDescent="0.3">
      <c r="BA3125" s="169" t="e">
        <f>VLOOKUP(D3125,#REF!, 2,FALSE)</f>
        <v>#REF!</v>
      </c>
      <c r="BO3125" s="118" t="s">
        <v>7199</v>
      </c>
      <c r="BP3125" s="118" t="s">
        <v>3095</v>
      </c>
      <c r="BQ3125" s="118" t="s">
        <v>7200</v>
      </c>
      <c r="BW3125" s="118" t="s">
        <v>7199</v>
      </c>
      <c r="BX3125" s="118" t="s">
        <v>3095</v>
      </c>
      <c r="BY3125" s="118" t="s">
        <v>7200</v>
      </c>
    </row>
    <row r="3126" spans="53:77" x14ac:dyDescent="0.3">
      <c r="BA3126" s="169" t="e">
        <f>VLOOKUP(D3126,#REF!, 2,FALSE)</f>
        <v>#REF!</v>
      </c>
      <c r="BO3126" s="118" t="s">
        <v>1303</v>
      </c>
      <c r="BP3126" s="118" t="s">
        <v>2979</v>
      </c>
      <c r="BQ3126" s="118" t="s">
        <v>7201</v>
      </c>
      <c r="BW3126" s="118" t="s">
        <v>1303</v>
      </c>
      <c r="BX3126" s="118" t="s">
        <v>2979</v>
      </c>
      <c r="BY3126" s="118" t="s">
        <v>7201</v>
      </c>
    </row>
    <row r="3127" spans="53:77" x14ac:dyDescent="0.3">
      <c r="BA3127" s="169" t="e">
        <f>VLOOKUP(D3127,#REF!, 2,FALSE)</f>
        <v>#REF!</v>
      </c>
      <c r="BO3127" s="118" t="s">
        <v>7202</v>
      </c>
      <c r="BP3127" s="118" t="s">
        <v>3003</v>
      </c>
      <c r="BQ3127" s="118" t="s">
        <v>941</v>
      </c>
      <c r="BW3127" s="118" t="s">
        <v>7202</v>
      </c>
      <c r="BX3127" s="118" t="s">
        <v>3003</v>
      </c>
      <c r="BY3127" s="118" t="s">
        <v>941</v>
      </c>
    </row>
    <row r="3128" spans="53:77" x14ac:dyDescent="0.3">
      <c r="BA3128" s="169" t="e">
        <f>VLOOKUP(D3128,#REF!, 2,FALSE)</f>
        <v>#REF!</v>
      </c>
      <c r="BO3128" s="118" t="s">
        <v>7203</v>
      </c>
      <c r="BP3128" s="118" t="s">
        <v>849</v>
      </c>
      <c r="BQ3128" s="118" t="s">
        <v>7204</v>
      </c>
      <c r="BW3128" s="118" t="s">
        <v>7203</v>
      </c>
      <c r="BX3128" s="118" t="s">
        <v>849</v>
      </c>
      <c r="BY3128" s="118" t="s">
        <v>7204</v>
      </c>
    </row>
    <row r="3129" spans="53:77" x14ac:dyDescent="0.3">
      <c r="BA3129" s="169" t="e">
        <f>VLOOKUP(D3129,#REF!, 2,FALSE)</f>
        <v>#REF!</v>
      </c>
      <c r="BO3129" s="118" t="s">
        <v>1304</v>
      </c>
      <c r="BP3129" s="118" t="s">
        <v>719</v>
      </c>
      <c r="BQ3129" s="118" t="s">
        <v>1692</v>
      </c>
      <c r="BW3129" s="118" t="s">
        <v>1304</v>
      </c>
      <c r="BX3129" s="118" t="s">
        <v>719</v>
      </c>
      <c r="BY3129" s="118" t="s">
        <v>1692</v>
      </c>
    </row>
    <row r="3130" spans="53:77" x14ac:dyDescent="0.3">
      <c r="BA3130" s="169" t="e">
        <f>VLOOKUP(D3130,#REF!, 2,FALSE)</f>
        <v>#REF!</v>
      </c>
      <c r="BO3130" s="118" t="s">
        <v>7205</v>
      </c>
      <c r="BP3130" s="118" t="s">
        <v>715</v>
      </c>
      <c r="BQ3130" s="118" t="s">
        <v>7206</v>
      </c>
      <c r="BW3130" s="118" t="s">
        <v>7205</v>
      </c>
      <c r="BX3130" s="118" t="s">
        <v>715</v>
      </c>
      <c r="BY3130" s="118" t="s">
        <v>7206</v>
      </c>
    </row>
    <row r="3131" spans="53:77" x14ac:dyDescent="0.3">
      <c r="BA3131" s="169" t="e">
        <f>VLOOKUP(D3131,#REF!, 2,FALSE)</f>
        <v>#REF!</v>
      </c>
      <c r="BO3131" s="118" t="s">
        <v>100</v>
      </c>
      <c r="BP3131" s="118" t="s">
        <v>663</v>
      </c>
      <c r="BQ3131" s="118" t="s">
        <v>7207</v>
      </c>
      <c r="BW3131" s="118" t="s">
        <v>100</v>
      </c>
      <c r="BX3131" s="118" t="s">
        <v>663</v>
      </c>
      <c r="BY3131" s="118" t="s">
        <v>7207</v>
      </c>
    </row>
    <row r="3132" spans="53:77" x14ac:dyDescent="0.3">
      <c r="BA3132" s="169" t="e">
        <f>VLOOKUP(D3132,#REF!, 2,FALSE)</f>
        <v>#REF!</v>
      </c>
      <c r="BO3132" s="118" t="s">
        <v>7209</v>
      </c>
      <c r="BP3132" s="118" t="s">
        <v>3085</v>
      </c>
      <c r="BQ3132" s="118" t="s">
        <v>1062</v>
      </c>
      <c r="BW3132" s="118" t="s">
        <v>7209</v>
      </c>
      <c r="BX3132" s="118" t="s">
        <v>3085</v>
      </c>
      <c r="BY3132" s="118" t="s">
        <v>1062</v>
      </c>
    </row>
    <row r="3133" spans="53:77" x14ac:dyDescent="0.3">
      <c r="BA3133" s="169" t="e">
        <f>VLOOKUP(D3133,#REF!, 2,FALSE)</f>
        <v>#REF!</v>
      </c>
      <c r="BO3133" s="118" t="s">
        <v>7210</v>
      </c>
      <c r="BP3133" s="118" t="s">
        <v>2979</v>
      </c>
      <c r="BQ3133" s="118" t="s">
        <v>697</v>
      </c>
      <c r="BW3133" s="118" t="s">
        <v>7210</v>
      </c>
      <c r="BX3133" s="118" t="s">
        <v>2979</v>
      </c>
      <c r="BY3133" s="118" t="s">
        <v>697</v>
      </c>
    </row>
    <row r="3134" spans="53:77" x14ac:dyDescent="0.3">
      <c r="BA3134" s="169" t="e">
        <f>VLOOKUP(D3134,#REF!, 2,FALSE)</f>
        <v>#REF!</v>
      </c>
      <c r="BO3134" s="118" t="s">
        <v>7211</v>
      </c>
      <c r="BP3134" s="118" t="s">
        <v>1342</v>
      </c>
      <c r="BQ3134" s="118" t="s">
        <v>692</v>
      </c>
      <c r="BW3134" s="118" t="s">
        <v>7211</v>
      </c>
      <c r="BX3134" s="118" t="s">
        <v>1342</v>
      </c>
      <c r="BY3134" s="118" t="s">
        <v>692</v>
      </c>
    </row>
    <row r="3135" spans="53:77" x14ac:dyDescent="0.3">
      <c r="BA3135" s="169" t="e">
        <f>VLOOKUP(D3135,#REF!, 2,FALSE)</f>
        <v>#REF!</v>
      </c>
      <c r="BO3135" s="118" t="s">
        <v>7212</v>
      </c>
      <c r="BP3135" s="118" t="s">
        <v>658</v>
      </c>
      <c r="BQ3135" s="118" t="s">
        <v>7213</v>
      </c>
      <c r="BW3135" s="118" t="s">
        <v>7212</v>
      </c>
      <c r="BX3135" s="118" t="s">
        <v>658</v>
      </c>
      <c r="BY3135" s="118" t="s">
        <v>7213</v>
      </c>
    </row>
    <row r="3136" spans="53:77" x14ac:dyDescent="0.3">
      <c r="BA3136" s="169" t="e">
        <f>VLOOKUP(D3136,#REF!, 2,FALSE)</f>
        <v>#REF!</v>
      </c>
      <c r="BO3136" s="118" t="s">
        <v>101</v>
      </c>
      <c r="BP3136" s="118" t="s">
        <v>3197</v>
      </c>
      <c r="BQ3136" s="118" t="s">
        <v>5257</v>
      </c>
      <c r="BW3136" s="118" t="s">
        <v>101</v>
      </c>
      <c r="BX3136" s="118" t="s">
        <v>3197</v>
      </c>
      <c r="BY3136" s="118" t="s">
        <v>5257</v>
      </c>
    </row>
    <row r="3137" spans="53:77" x14ac:dyDescent="0.3">
      <c r="BA3137" s="169" t="e">
        <f>VLOOKUP(D3137,#REF!, 2,FALSE)</f>
        <v>#REF!</v>
      </c>
      <c r="BO3137" s="118" t="s">
        <v>7214</v>
      </c>
      <c r="BP3137" s="118" t="s">
        <v>613</v>
      </c>
      <c r="BQ3137" s="118" t="s">
        <v>1738</v>
      </c>
      <c r="BW3137" s="118" t="s">
        <v>7214</v>
      </c>
      <c r="BX3137" s="118" t="s">
        <v>613</v>
      </c>
      <c r="BY3137" s="118" t="s">
        <v>1738</v>
      </c>
    </row>
    <row r="3138" spans="53:77" x14ac:dyDescent="0.3">
      <c r="BA3138" s="169" t="e">
        <f>VLOOKUP(D3138,#REF!, 2,FALSE)</f>
        <v>#REF!</v>
      </c>
      <c r="BO3138" s="118" t="s">
        <v>7215</v>
      </c>
      <c r="BP3138" s="118" t="s">
        <v>3085</v>
      </c>
      <c r="BQ3138" s="118" t="s">
        <v>856</v>
      </c>
      <c r="BW3138" s="118" t="s">
        <v>7215</v>
      </c>
      <c r="BX3138" s="118" t="s">
        <v>3085</v>
      </c>
      <c r="BY3138" s="118" t="s">
        <v>856</v>
      </c>
    </row>
    <row r="3139" spans="53:77" x14ac:dyDescent="0.3">
      <c r="BA3139" s="169" t="e">
        <f>VLOOKUP(D3139,#REF!, 2,FALSE)</f>
        <v>#REF!</v>
      </c>
      <c r="BO3139" s="118" t="s">
        <v>1305</v>
      </c>
      <c r="BP3139" s="118" t="s">
        <v>3197</v>
      </c>
      <c r="BQ3139" s="118" t="s">
        <v>4729</v>
      </c>
      <c r="BW3139" s="118" t="s">
        <v>1305</v>
      </c>
      <c r="BX3139" s="118" t="s">
        <v>3197</v>
      </c>
      <c r="BY3139" s="118" t="s">
        <v>4729</v>
      </c>
    </row>
    <row r="3140" spans="53:77" x14ac:dyDescent="0.3">
      <c r="BA3140" s="169" t="e">
        <f>VLOOKUP(D3140,#REF!, 2,FALSE)</f>
        <v>#REF!</v>
      </c>
      <c r="BO3140" s="118" t="s">
        <v>7216</v>
      </c>
      <c r="BP3140" s="118" t="s">
        <v>3197</v>
      </c>
      <c r="BQ3140" s="118" t="s">
        <v>2983</v>
      </c>
      <c r="BW3140" s="118" t="s">
        <v>7216</v>
      </c>
      <c r="BX3140" s="118" t="s">
        <v>3197</v>
      </c>
      <c r="BY3140" s="118" t="s">
        <v>2983</v>
      </c>
    </row>
    <row r="3141" spans="53:77" x14ac:dyDescent="0.3">
      <c r="BA3141" s="169" t="e">
        <f>VLOOKUP(D3141,#REF!, 2,FALSE)</f>
        <v>#REF!</v>
      </c>
      <c r="BO3141" s="118" t="s">
        <v>7217</v>
      </c>
      <c r="BP3141" s="118" t="s">
        <v>666</v>
      </c>
      <c r="BQ3141" s="118" t="s">
        <v>2983</v>
      </c>
      <c r="BW3141" s="118" t="s">
        <v>7217</v>
      </c>
      <c r="BX3141" s="118" t="s">
        <v>666</v>
      </c>
      <c r="BY3141" s="118" t="s">
        <v>2983</v>
      </c>
    </row>
    <row r="3142" spans="53:77" x14ac:dyDescent="0.3">
      <c r="BA3142" s="169" t="e">
        <f>VLOOKUP(D3142,#REF!, 2,FALSE)</f>
        <v>#REF!</v>
      </c>
      <c r="BO3142" s="118" t="s">
        <v>7218</v>
      </c>
      <c r="BP3142" s="118" t="s">
        <v>2983</v>
      </c>
      <c r="BQ3142" s="118" t="s">
        <v>2983</v>
      </c>
      <c r="BW3142" s="118" t="s">
        <v>7218</v>
      </c>
      <c r="BX3142" s="118" t="s">
        <v>2983</v>
      </c>
      <c r="BY3142" s="118" t="s">
        <v>2983</v>
      </c>
    </row>
    <row r="3143" spans="53:77" x14ac:dyDescent="0.3">
      <c r="BA3143" s="169" t="e">
        <f>VLOOKUP(D3143,#REF!, 2,FALSE)</f>
        <v>#REF!</v>
      </c>
      <c r="BO3143" s="118" t="s">
        <v>7219</v>
      </c>
      <c r="BP3143" s="118" t="s">
        <v>3081</v>
      </c>
      <c r="BQ3143" s="118" t="s">
        <v>2983</v>
      </c>
      <c r="BW3143" s="118" t="s">
        <v>7219</v>
      </c>
      <c r="BX3143" s="118" t="s">
        <v>3081</v>
      </c>
      <c r="BY3143" s="118" t="s">
        <v>2983</v>
      </c>
    </row>
    <row r="3144" spans="53:77" x14ac:dyDescent="0.3">
      <c r="BA3144" s="169" t="e">
        <f>VLOOKUP(D3144,#REF!, 2,FALSE)</f>
        <v>#REF!</v>
      </c>
      <c r="BO3144" s="118" t="s">
        <v>7220</v>
      </c>
      <c r="BP3144" s="118" t="s">
        <v>662</v>
      </c>
      <c r="BQ3144" s="118" t="s">
        <v>6716</v>
      </c>
      <c r="BW3144" s="118" t="s">
        <v>7220</v>
      </c>
      <c r="BX3144" s="118" t="s">
        <v>662</v>
      </c>
      <c r="BY3144" s="118" t="s">
        <v>6716</v>
      </c>
    </row>
    <row r="3145" spans="53:77" x14ac:dyDescent="0.3">
      <c r="BA3145" s="169" t="e">
        <f>VLOOKUP(D3145,#REF!, 2,FALSE)</f>
        <v>#REF!</v>
      </c>
      <c r="BO3145" s="118" t="s">
        <v>7223</v>
      </c>
      <c r="BP3145" s="118" t="s">
        <v>3197</v>
      </c>
      <c r="BQ3145" s="118" t="s">
        <v>5705</v>
      </c>
      <c r="BW3145" s="118" t="s">
        <v>7223</v>
      </c>
      <c r="BX3145" s="118" t="s">
        <v>3197</v>
      </c>
      <c r="BY3145" s="118" t="s">
        <v>5705</v>
      </c>
    </row>
    <row r="3146" spans="53:77" x14ac:dyDescent="0.3">
      <c r="BA3146" s="169" t="e">
        <f>VLOOKUP(D3146,#REF!, 2,FALSE)</f>
        <v>#REF!</v>
      </c>
      <c r="BO3146" s="118" t="s">
        <v>7224</v>
      </c>
      <c r="BP3146" s="118" t="s">
        <v>3003</v>
      </c>
      <c r="BQ3146" s="118" t="s">
        <v>7225</v>
      </c>
      <c r="BW3146" s="118" t="s">
        <v>7224</v>
      </c>
      <c r="BX3146" s="118" t="s">
        <v>3003</v>
      </c>
      <c r="BY3146" s="118" t="s">
        <v>7225</v>
      </c>
    </row>
    <row r="3147" spans="53:77" x14ac:dyDescent="0.3">
      <c r="BA3147" s="169" t="e">
        <f>VLOOKUP(D3147,#REF!, 2,FALSE)</f>
        <v>#REF!</v>
      </c>
      <c r="BO3147" s="118" t="s">
        <v>7226</v>
      </c>
      <c r="BP3147" s="118" t="s">
        <v>3197</v>
      </c>
      <c r="BQ3147" s="118" t="s">
        <v>7227</v>
      </c>
      <c r="BW3147" s="118" t="s">
        <v>7226</v>
      </c>
      <c r="BX3147" s="118" t="s">
        <v>3197</v>
      </c>
      <c r="BY3147" s="118" t="s">
        <v>7227</v>
      </c>
    </row>
    <row r="3148" spans="53:77" x14ac:dyDescent="0.3">
      <c r="BA3148" s="169" t="e">
        <f>VLOOKUP(D3148,#REF!, 2,FALSE)</f>
        <v>#REF!</v>
      </c>
      <c r="BO3148" s="118" t="s">
        <v>7228</v>
      </c>
      <c r="BP3148" s="118" t="s">
        <v>3000</v>
      </c>
      <c r="BQ3148" s="118" t="s">
        <v>7229</v>
      </c>
      <c r="BW3148" s="118" t="s">
        <v>7228</v>
      </c>
      <c r="BX3148" s="118" t="s">
        <v>3000</v>
      </c>
      <c r="BY3148" s="118" t="s">
        <v>7229</v>
      </c>
    </row>
    <row r="3149" spans="53:77" x14ac:dyDescent="0.3">
      <c r="BA3149" s="169" t="e">
        <f>VLOOKUP(D3149,#REF!, 2,FALSE)</f>
        <v>#REF!</v>
      </c>
      <c r="BO3149" s="118" t="s">
        <v>7230</v>
      </c>
      <c r="BP3149" s="118" t="s">
        <v>662</v>
      </c>
      <c r="BQ3149" s="118" t="s">
        <v>7231</v>
      </c>
      <c r="BW3149" s="118" t="s">
        <v>7230</v>
      </c>
      <c r="BX3149" s="118" t="s">
        <v>662</v>
      </c>
      <c r="BY3149" s="118" t="s">
        <v>7231</v>
      </c>
    </row>
    <row r="3150" spans="53:77" x14ac:dyDescent="0.3">
      <c r="BA3150" s="169" t="e">
        <f>VLOOKUP(D3150,#REF!, 2,FALSE)</f>
        <v>#REF!</v>
      </c>
      <c r="BO3150" s="118" t="s">
        <v>7232</v>
      </c>
      <c r="BP3150" s="118" t="s">
        <v>3003</v>
      </c>
      <c r="BQ3150" s="118" t="s">
        <v>7233</v>
      </c>
      <c r="BW3150" s="118" t="s">
        <v>7232</v>
      </c>
      <c r="BX3150" s="118" t="s">
        <v>3003</v>
      </c>
      <c r="BY3150" s="118" t="s">
        <v>7233</v>
      </c>
    </row>
    <row r="3151" spans="53:77" x14ac:dyDescent="0.3">
      <c r="BA3151" s="169" t="e">
        <f>VLOOKUP(D3151,#REF!, 2,FALSE)</f>
        <v>#REF!</v>
      </c>
      <c r="BO3151" s="118" t="s">
        <v>7234</v>
      </c>
      <c r="BP3151" s="118" t="s">
        <v>1342</v>
      </c>
      <c r="BQ3151" s="118" t="s">
        <v>4416</v>
      </c>
      <c r="BW3151" s="118" t="s">
        <v>7234</v>
      </c>
      <c r="BX3151" s="118" t="s">
        <v>1342</v>
      </c>
      <c r="BY3151" s="118" t="s">
        <v>4416</v>
      </c>
    </row>
    <row r="3152" spans="53:77" x14ac:dyDescent="0.3">
      <c r="BA3152" s="169" t="e">
        <f>VLOOKUP(D3152,#REF!, 2,FALSE)</f>
        <v>#REF!</v>
      </c>
      <c r="BO3152" s="118" t="s">
        <v>7236</v>
      </c>
      <c r="BP3152" s="118" t="s">
        <v>3085</v>
      </c>
      <c r="BQ3152" s="118" t="s">
        <v>2890</v>
      </c>
      <c r="BW3152" s="118" t="s">
        <v>7236</v>
      </c>
      <c r="BX3152" s="118" t="s">
        <v>3085</v>
      </c>
      <c r="BY3152" s="118" t="s">
        <v>2890</v>
      </c>
    </row>
    <row r="3153" spans="53:77" x14ac:dyDescent="0.3">
      <c r="BA3153" s="169" t="e">
        <f>VLOOKUP(D3153,#REF!, 2,FALSE)</f>
        <v>#REF!</v>
      </c>
      <c r="BO3153" s="118" t="s">
        <v>7237</v>
      </c>
      <c r="BP3153" s="118" t="s">
        <v>631</v>
      </c>
      <c r="BQ3153" s="118" t="s">
        <v>7238</v>
      </c>
      <c r="BW3153" s="118" t="s">
        <v>7237</v>
      </c>
      <c r="BX3153" s="118" t="s">
        <v>631</v>
      </c>
      <c r="BY3153" s="118" t="s">
        <v>7238</v>
      </c>
    </row>
    <row r="3154" spans="53:77" x14ac:dyDescent="0.3">
      <c r="BA3154" s="169" t="e">
        <f>VLOOKUP(D3154,#REF!, 2,FALSE)</f>
        <v>#REF!</v>
      </c>
      <c r="BO3154" s="118" t="s">
        <v>7239</v>
      </c>
      <c r="BP3154" s="118" t="s">
        <v>3003</v>
      </c>
      <c r="BQ3154" s="118" t="s">
        <v>5339</v>
      </c>
      <c r="BW3154" s="118" t="s">
        <v>7239</v>
      </c>
      <c r="BX3154" s="118" t="s">
        <v>3003</v>
      </c>
      <c r="BY3154" s="118" t="s">
        <v>5339</v>
      </c>
    </row>
    <row r="3155" spans="53:77" x14ac:dyDescent="0.3">
      <c r="BA3155" s="169" t="e">
        <f>VLOOKUP(D3155,#REF!, 2,FALSE)</f>
        <v>#REF!</v>
      </c>
      <c r="BO3155" s="118" t="s">
        <v>7241</v>
      </c>
      <c r="BP3155" s="118" t="s">
        <v>1139</v>
      </c>
      <c r="BQ3155" s="118" t="s">
        <v>7242</v>
      </c>
      <c r="BW3155" s="118" t="s">
        <v>7241</v>
      </c>
      <c r="BX3155" s="118" t="s">
        <v>1139</v>
      </c>
      <c r="BY3155" s="118" t="s">
        <v>7242</v>
      </c>
    </row>
    <row r="3156" spans="53:77" x14ac:dyDescent="0.3">
      <c r="BA3156" s="169" t="e">
        <f>VLOOKUP(D3156,#REF!, 2,FALSE)</f>
        <v>#REF!</v>
      </c>
      <c r="BO3156" s="118" t="s">
        <v>7243</v>
      </c>
      <c r="BP3156" s="118" t="s">
        <v>16975</v>
      </c>
      <c r="BQ3156" s="118" t="s">
        <v>6937</v>
      </c>
      <c r="BW3156" s="118" t="s">
        <v>7243</v>
      </c>
      <c r="BX3156" s="118" t="s">
        <v>16975</v>
      </c>
      <c r="BY3156" s="118" t="s">
        <v>6937</v>
      </c>
    </row>
    <row r="3157" spans="53:77" x14ac:dyDescent="0.3">
      <c r="BA3157" s="169" t="e">
        <f>VLOOKUP(D3157,#REF!, 2,FALSE)</f>
        <v>#REF!</v>
      </c>
      <c r="BO3157" s="118" t="s">
        <v>7245</v>
      </c>
      <c r="BP3157" s="118" t="s">
        <v>849</v>
      </c>
      <c r="BQ3157" s="118" t="s">
        <v>7246</v>
      </c>
      <c r="BW3157" s="118" t="s">
        <v>7245</v>
      </c>
      <c r="BX3157" s="118" t="s">
        <v>849</v>
      </c>
      <c r="BY3157" s="118" t="s">
        <v>7246</v>
      </c>
    </row>
    <row r="3158" spans="53:77" x14ac:dyDescent="0.3">
      <c r="BA3158" s="169" t="e">
        <f>VLOOKUP(D3158,#REF!, 2,FALSE)</f>
        <v>#REF!</v>
      </c>
      <c r="BO3158" s="118" t="s">
        <v>7247</v>
      </c>
      <c r="BP3158" s="118" t="s">
        <v>849</v>
      </c>
      <c r="BQ3158" s="118" t="s">
        <v>2983</v>
      </c>
      <c r="BW3158" s="118" t="s">
        <v>7247</v>
      </c>
      <c r="BX3158" s="118" t="s">
        <v>849</v>
      </c>
      <c r="BY3158" s="118" t="s">
        <v>2983</v>
      </c>
    </row>
    <row r="3159" spans="53:77" x14ac:dyDescent="0.3">
      <c r="BA3159" s="169" t="e">
        <f>VLOOKUP(D3159,#REF!, 2,FALSE)</f>
        <v>#REF!</v>
      </c>
      <c r="BO3159" s="118" t="s">
        <v>7248</v>
      </c>
      <c r="BP3159" s="118" t="s">
        <v>3003</v>
      </c>
      <c r="BQ3159" s="118" t="s">
        <v>7249</v>
      </c>
      <c r="BW3159" s="118" t="s">
        <v>7248</v>
      </c>
      <c r="BX3159" s="118" t="s">
        <v>3003</v>
      </c>
      <c r="BY3159" s="118" t="s">
        <v>7249</v>
      </c>
    </row>
    <row r="3160" spans="53:77" x14ac:dyDescent="0.3">
      <c r="BA3160" s="169" t="e">
        <f>VLOOKUP(D3160,#REF!, 2,FALSE)</f>
        <v>#REF!</v>
      </c>
      <c r="BO3160" s="118" t="s">
        <v>7250</v>
      </c>
      <c r="BP3160" s="118" t="s">
        <v>661</v>
      </c>
      <c r="BQ3160" s="118" t="s">
        <v>7251</v>
      </c>
      <c r="BW3160" s="118" t="s">
        <v>7250</v>
      </c>
      <c r="BX3160" s="118" t="s">
        <v>661</v>
      </c>
      <c r="BY3160" s="118" t="s">
        <v>7251</v>
      </c>
    </row>
    <row r="3161" spans="53:77" x14ac:dyDescent="0.3">
      <c r="BA3161" s="169" t="e">
        <f>VLOOKUP(D3161,#REF!, 2,FALSE)</f>
        <v>#REF!</v>
      </c>
      <c r="BO3161" s="118" t="s">
        <v>7252</v>
      </c>
      <c r="BP3161" s="118" t="s">
        <v>3197</v>
      </c>
      <c r="BQ3161" s="118" t="s">
        <v>2753</v>
      </c>
      <c r="BW3161" s="118" t="s">
        <v>7252</v>
      </c>
      <c r="BX3161" s="118" t="s">
        <v>3197</v>
      </c>
      <c r="BY3161" s="118" t="s">
        <v>2753</v>
      </c>
    </row>
    <row r="3162" spans="53:77" x14ac:dyDescent="0.3">
      <c r="BA3162" s="169" t="e">
        <f>VLOOKUP(D3162,#REF!, 2,FALSE)</f>
        <v>#REF!</v>
      </c>
      <c r="BO3162" s="118" t="s">
        <v>7253</v>
      </c>
      <c r="BP3162" s="118" t="s">
        <v>2983</v>
      </c>
      <c r="BQ3162" s="118" t="s">
        <v>2983</v>
      </c>
      <c r="BW3162" s="118" t="s">
        <v>7253</v>
      </c>
      <c r="BX3162" s="118" t="s">
        <v>2983</v>
      </c>
      <c r="BY3162" s="118" t="s">
        <v>2983</v>
      </c>
    </row>
    <row r="3163" spans="53:77" x14ac:dyDescent="0.3">
      <c r="BA3163" s="169" t="e">
        <f>VLOOKUP(D3163,#REF!, 2,FALSE)</f>
        <v>#REF!</v>
      </c>
      <c r="BO3163" s="118" t="s">
        <v>1306</v>
      </c>
      <c r="BP3163" s="118" t="s">
        <v>862</v>
      </c>
      <c r="BQ3163" s="118" t="s">
        <v>7254</v>
      </c>
      <c r="BW3163" s="118" t="s">
        <v>1306</v>
      </c>
      <c r="BX3163" s="118" t="s">
        <v>862</v>
      </c>
      <c r="BY3163" s="118" t="s">
        <v>7254</v>
      </c>
    </row>
    <row r="3164" spans="53:77" x14ac:dyDescent="0.3">
      <c r="BA3164" s="169" t="e">
        <f>VLOOKUP(D3164,#REF!, 2,FALSE)</f>
        <v>#REF!</v>
      </c>
      <c r="BO3164" s="118" t="s">
        <v>7255</v>
      </c>
      <c r="BP3164" s="118" t="s">
        <v>16975</v>
      </c>
      <c r="BQ3164" s="118" t="s">
        <v>7256</v>
      </c>
      <c r="BW3164" s="118" t="s">
        <v>7255</v>
      </c>
      <c r="BX3164" s="118" t="s">
        <v>16975</v>
      </c>
      <c r="BY3164" s="118" t="s">
        <v>7256</v>
      </c>
    </row>
    <row r="3165" spans="53:77" x14ac:dyDescent="0.3">
      <c r="BA3165" s="169" t="e">
        <f>VLOOKUP(D3165,#REF!, 2,FALSE)</f>
        <v>#REF!</v>
      </c>
      <c r="BO3165" s="118" t="s">
        <v>1307</v>
      </c>
      <c r="BP3165" s="118" t="s">
        <v>16975</v>
      </c>
      <c r="BQ3165" s="118" t="s">
        <v>7257</v>
      </c>
      <c r="BW3165" s="118" t="s">
        <v>1307</v>
      </c>
      <c r="BX3165" s="118" t="s">
        <v>16975</v>
      </c>
      <c r="BY3165" s="118" t="s">
        <v>7257</v>
      </c>
    </row>
    <row r="3166" spans="53:77" x14ac:dyDescent="0.3">
      <c r="BA3166" s="169" t="e">
        <f>VLOOKUP(D3166,#REF!, 2,FALSE)</f>
        <v>#REF!</v>
      </c>
      <c r="BO3166" s="118" t="s">
        <v>1308</v>
      </c>
      <c r="BP3166" s="118" t="s">
        <v>16975</v>
      </c>
      <c r="BQ3166" s="118" t="s">
        <v>1379</v>
      </c>
      <c r="BW3166" s="118" t="s">
        <v>1308</v>
      </c>
      <c r="BX3166" s="118" t="s">
        <v>16975</v>
      </c>
      <c r="BY3166" s="118" t="s">
        <v>1379</v>
      </c>
    </row>
    <row r="3167" spans="53:77" x14ac:dyDescent="0.3">
      <c r="BA3167" s="169" t="e">
        <f>VLOOKUP(D3167,#REF!, 2,FALSE)</f>
        <v>#REF!</v>
      </c>
      <c r="BO3167" s="118" t="s">
        <v>7258</v>
      </c>
      <c r="BP3167" s="118" t="s">
        <v>3197</v>
      </c>
      <c r="BQ3167" s="118" t="s">
        <v>7259</v>
      </c>
      <c r="BW3167" s="118" t="s">
        <v>7258</v>
      </c>
      <c r="BX3167" s="118" t="s">
        <v>3197</v>
      </c>
      <c r="BY3167" s="118" t="s">
        <v>7259</v>
      </c>
    </row>
    <row r="3168" spans="53:77" x14ac:dyDescent="0.3">
      <c r="BA3168" s="169" t="e">
        <f>VLOOKUP(D3168,#REF!, 2,FALSE)</f>
        <v>#REF!</v>
      </c>
      <c r="BO3168" s="118" t="s">
        <v>1309</v>
      </c>
      <c r="BP3168" s="118" t="s">
        <v>3197</v>
      </c>
      <c r="BQ3168" s="118" t="s">
        <v>1000</v>
      </c>
      <c r="BW3168" s="118" t="s">
        <v>1309</v>
      </c>
      <c r="BX3168" s="118" t="s">
        <v>3197</v>
      </c>
      <c r="BY3168" s="118" t="s">
        <v>1000</v>
      </c>
    </row>
    <row r="3169" spans="53:77" x14ac:dyDescent="0.3">
      <c r="BA3169" s="169" t="e">
        <f>VLOOKUP(D3169,#REF!, 2,FALSE)</f>
        <v>#REF!</v>
      </c>
      <c r="BO3169" s="118" t="s">
        <v>7260</v>
      </c>
      <c r="BP3169" s="118" t="s">
        <v>715</v>
      </c>
      <c r="BQ3169" s="118" t="s">
        <v>7261</v>
      </c>
      <c r="BW3169" s="118" t="s">
        <v>7260</v>
      </c>
      <c r="BX3169" s="118" t="s">
        <v>715</v>
      </c>
      <c r="BY3169" s="118" t="s">
        <v>7261</v>
      </c>
    </row>
    <row r="3170" spans="53:77" x14ac:dyDescent="0.3">
      <c r="BA3170" s="169" t="e">
        <f>VLOOKUP(D3170,#REF!, 2,FALSE)</f>
        <v>#REF!</v>
      </c>
      <c r="BO3170" s="118" t="s">
        <v>7262</v>
      </c>
      <c r="BP3170" s="118" t="s">
        <v>3043</v>
      </c>
      <c r="BQ3170" s="118" t="s">
        <v>7263</v>
      </c>
      <c r="BW3170" s="118" t="s">
        <v>7262</v>
      </c>
      <c r="BX3170" s="118" t="s">
        <v>3043</v>
      </c>
      <c r="BY3170" s="118" t="s">
        <v>7263</v>
      </c>
    </row>
    <row r="3171" spans="53:77" x14ac:dyDescent="0.3">
      <c r="BA3171" s="169" t="e">
        <f>VLOOKUP(D3171,#REF!, 2,FALSE)</f>
        <v>#REF!</v>
      </c>
      <c r="BO3171" s="118" t="s">
        <v>7264</v>
      </c>
      <c r="BP3171" s="118" t="s">
        <v>3197</v>
      </c>
      <c r="BQ3171" s="118" t="s">
        <v>7265</v>
      </c>
      <c r="BW3171" s="118" t="s">
        <v>7264</v>
      </c>
      <c r="BX3171" s="118" t="s">
        <v>3197</v>
      </c>
      <c r="BY3171" s="118" t="s">
        <v>7265</v>
      </c>
    </row>
    <row r="3172" spans="53:77" x14ac:dyDescent="0.3">
      <c r="BA3172" s="169" t="e">
        <f>VLOOKUP(D3172,#REF!, 2,FALSE)</f>
        <v>#REF!</v>
      </c>
      <c r="BO3172" s="118" t="s">
        <v>7266</v>
      </c>
      <c r="BP3172" s="118" t="s">
        <v>667</v>
      </c>
      <c r="BQ3172" s="118" t="s">
        <v>7267</v>
      </c>
      <c r="BW3172" s="118" t="s">
        <v>7266</v>
      </c>
      <c r="BX3172" s="118" t="s">
        <v>667</v>
      </c>
      <c r="BY3172" s="118" t="s">
        <v>7267</v>
      </c>
    </row>
    <row r="3173" spans="53:77" x14ac:dyDescent="0.3">
      <c r="BA3173" s="169" t="e">
        <f>VLOOKUP(D3173,#REF!, 2,FALSE)</f>
        <v>#REF!</v>
      </c>
      <c r="BO3173" s="118" t="s">
        <v>7268</v>
      </c>
      <c r="BP3173" s="118" t="s">
        <v>657</v>
      </c>
      <c r="BQ3173" s="118" t="s">
        <v>6751</v>
      </c>
      <c r="BW3173" s="118" t="s">
        <v>7268</v>
      </c>
      <c r="BX3173" s="118" t="s">
        <v>657</v>
      </c>
      <c r="BY3173" s="118" t="s">
        <v>6751</v>
      </c>
    </row>
    <row r="3174" spans="53:77" x14ac:dyDescent="0.3">
      <c r="BA3174" s="169" t="e">
        <f>VLOOKUP(D3174,#REF!, 2,FALSE)</f>
        <v>#REF!</v>
      </c>
      <c r="BO3174" s="118" t="s">
        <v>7269</v>
      </c>
      <c r="BP3174" s="118" t="s">
        <v>1342</v>
      </c>
      <c r="BQ3174" s="118" t="s">
        <v>7271</v>
      </c>
      <c r="BW3174" s="118" t="s">
        <v>7269</v>
      </c>
      <c r="BX3174" s="118" t="s">
        <v>1342</v>
      </c>
      <c r="BY3174" s="118" t="s">
        <v>7271</v>
      </c>
    </row>
    <row r="3175" spans="53:77" x14ac:dyDescent="0.3">
      <c r="BA3175" s="169" t="e">
        <f>VLOOKUP(D3175,#REF!, 2,FALSE)</f>
        <v>#REF!</v>
      </c>
      <c r="BO3175" s="118" t="s">
        <v>7272</v>
      </c>
      <c r="BP3175" s="118" t="s">
        <v>1342</v>
      </c>
      <c r="BQ3175" s="118" t="s">
        <v>7274</v>
      </c>
      <c r="BW3175" s="118" t="s">
        <v>7272</v>
      </c>
      <c r="BX3175" s="118" t="s">
        <v>1342</v>
      </c>
      <c r="BY3175" s="118" t="s">
        <v>7274</v>
      </c>
    </row>
    <row r="3176" spans="53:77" x14ac:dyDescent="0.3">
      <c r="BA3176" s="169" t="e">
        <f>VLOOKUP(D3176,#REF!, 2,FALSE)</f>
        <v>#REF!</v>
      </c>
      <c r="BO3176" s="118" t="s">
        <v>7275</v>
      </c>
      <c r="BP3176" s="118" t="s">
        <v>1342</v>
      </c>
      <c r="BQ3176" s="118" t="s">
        <v>4233</v>
      </c>
      <c r="BW3176" s="118" t="s">
        <v>7275</v>
      </c>
      <c r="BX3176" s="118" t="s">
        <v>1342</v>
      </c>
      <c r="BY3176" s="118" t="s">
        <v>4233</v>
      </c>
    </row>
    <row r="3177" spans="53:77" x14ac:dyDescent="0.3">
      <c r="BA3177" s="169" t="e">
        <f>VLOOKUP(D3177,#REF!, 2,FALSE)</f>
        <v>#REF!</v>
      </c>
      <c r="BO3177" s="118" t="s">
        <v>7276</v>
      </c>
      <c r="BP3177" s="118" t="s">
        <v>628</v>
      </c>
      <c r="BQ3177" s="118" t="s">
        <v>7277</v>
      </c>
      <c r="BW3177" s="118" t="s">
        <v>7276</v>
      </c>
      <c r="BX3177" s="118" t="s">
        <v>628</v>
      </c>
      <c r="BY3177" s="118" t="s">
        <v>7277</v>
      </c>
    </row>
    <row r="3178" spans="53:77" x14ac:dyDescent="0.3">
      <c r="BA3178" s="169" t="e">
        <f>VLOOKUP(D3178,#REF!, 2,FALSE)</f>
        <v>#REF!</v>
      </c>
      <c r="BO3178" s="118" t="s">
        <v>7278</v>
      </c>
      <c r="BP3178" s="118" t="s">
        <v>636</v>
      </c>
      <c r="BQ3178" s="118" t="s">
        <v>7279</v>
      </c>
      <c r="BW3178" s="118" t="s">
        <v>7278</v>
      </c>
      <c r="BX3178" s="118" t="s">
        <v>636</v>
      </c>
      <c r="BY3178" s="118" t="s">
        <v>7279</v>
      </c>
    </row>
    <row r="3179" spans="53:77" x14ac:dyDescent="0.3">
      <c r="BA3179" s="169" t="e">
        <f>VLOOKUP(D3179,#REF!, 2,FALSE)</f>
        <v>#REF!</v>
      </c>
      <c r="BO3179" s="118" t="s">
        <v>7280</v>
      </c>
      <c r="BP3179" s="118" t="s">
        <v>16987</v>
      </c>
      <c r="BQ3179" s="118" t="s">
        <v>1330</v>
      </c>
      <c r="BW3179" s="118" t="s">
        <v>7280</v>
      </c>
      <c r="BX3179" s="118" t="s">
        <v>16987</v>
      </c>
      <c r="BY3179" s="118" t="s">
        <v>1330</v>
      </c>
    </row>
    <row r="3180" spans="53:77" x14ac:dyDescent="0.3">
      <c r="BA3180" s="169" t="e">
        <f>VLOOKUP(D3180,#REF!, 2,FALSE)</f>
        <v>#REF!</v>
      </c>
      <c r="BO3180" s="118" t="s">
        <v>7281</v>
      </c>
      <c r="BP3180" s="118" t="s">
        <v>700</v>
      </c>
      <c r="BQ3180" s="118" t="s">
        <v>1833</v>
      </c>
      <c r="BW3180" s="118" t="s">
        <v>7281</v>
      </c>
      <c r="BX3180" s="118" t="s">
        <v>700</v>
      </c>
      <c r="BY3180" s="118" t="s">
        <v>1833</v>
      </c>
    </row>
    <row r="3181" spans="53:77" x14ac:dyDescent="0.3">
      <c r="BA3181" s="169" t="e">
        <f>VLOOKUP(D3181,#REF!, 2,FALSE)</f>
        <v>#REF!</v>
      </c>
      <c r="BO3181" s="118" t="s">
        <v>7282</v>
      </c>
      <c r="BP3181" s="118" t="s">
        <v>625</v>
      </c>
      <c r="BQ3181" s="118" t="s">
        <v>7283</v>
      </c>
      <c r="BW3181" s="118" t="s">
        <v>7282</v>
      </c>
      <c r="BX3181" s="118" t="s">
        <v>625</v>
      </c>
      <c r="BY3181" s="118" t="s">
        <v>7283</v>
      </c>
    </row>
    <row r="3182" spans="53:77" x14ac:dyDescent="0.3">
      <c r="BA3182" s="169" t="e">
        <f>VLOOKUP(D3182,#REF!, 2,FALSE)</f>
        <v>#REF!</v>
      </c>
      <c r="BO3182" s="118" t="s">
        <v>7284</v>
      </c>
      <c r="BP3182" s="118" t="s">
        <v>3043</v>
      </c>
      <c r="BQ3182" s="118" t="s">
        <v>7285</v>
      </c>
      <c r="BW3182" s="118" t="s">
        <v>7284</v>
      </c>
      <c r="BX3182" s="118" t="s">
        <v>3043</v>
      </c>
      <c r="BY3182" s="118" t="s">
        <v>7285</v>
      </c>
    </row>
    <row r="3183" spans="53:77" x14ac:dyDescent="0.3">
      <c r="BA3183" s="169" t="e">
        <f>VLOOKUP(D3183,#REF!, 2,FALSE)</f>
        <v>#REF!</v>
      </c>
      <c r="BO3183" s="118" t="s">
        <v>7286</v>
      </c>
      <c r="BP3183" s="118" t="s">
        <v>636</v>
      </c>
      <c r="BQ3183" s="118" t="s">
        <v>770</v>
      </c>
      <c r="BW3183" s="118" t="s">
        <v>7286</v>
      </c>
      <c r="BX3183" s="118" t="s">
        <v>636</v>
      </c>
      <c r="BY3183" s="118" t="s">
        <v>770</v>
      </c>
    </row>
    <row r="3184" spans="53:77" x14ac:dyDescent="0.3">
      <c r="BA3184" s="169" t="e">
        <f>VLOOKUP(D3184,#REF!, 2,FALSE)</f>
        <v>#REF!</v>
      </c>
      <c r="BO3184" s="118" t="s">
        <v>7287</v>
      </c>
      <c r="BP3184" s="118" t="s">
        <v>1342</v>
      </c>
      <c r="BQ3184" s="118" t="s">
        <v>7288</v>
      </c>
      <c r="BW3184" s="118" t="s">
        <v>7287</v>
      </c>
      <c r="BX3184" s="118" t="s">
        <v>1342</v>
      </c>
      <c r="BY3184" s="118" t="s">
        <v>7288</v>
      </c>
    </row>
    <row r="3185" spans="53:77" x14ac:dyDescent="0.3">
      <c r="BA3185" s="169" t="e">
        <f>VLOOKUP(D3185,#REF!, 2,FALSE)</f>
        <v>#REF!</v>
      </c>
      <c r="BO3185" s="118" t="s">
        <v>7289</v>
      </c>
      <c r="BP3185" s="118" t="s">
        <v>719</v>
      </c>
      <c r="BQ3185" s="118" t="s">
        <v>1598</v>
      </c>
      <c r="BW3185" s="118" t="s">
        <v>7289</v>
      </c>
      <c r="BX3185" s="118" t="s">
        <v>719</v>
      </c>
      <c r="BY3185" s="118" t="s">
        <v>1598</v>
      </c>
    </row>
    <row r="3186" spans="53:77" x14ac:dyDescent="0.3">
      <c r="BA3186" s="169" t="e">
        <f>VLOOKUP(D3186,#REF!, 2,FALSE)</f>
        <v>#REF!</v>
      </c>
      <c r="BO3186" s="118" t="s">
        <v>7290</v>
      </c>
      <c r="BP3186" s="118" t="s">
        <v>3085</v>
      </c>
      <c r="BQ3186" s="118" t="s">
        <v>7291</v>
      </c>
      <c r="BW3186" s="118" t="s">
        <v>7290</v>
      </c>
      <c r="BX3186" s="118" t="s">
        <v>3085</v>
      </c>
      <c r="BY3186" s="118" t="s">
        <v>7291</v>
      </c>
    </row>
    <row r="3187" spans="53:77" x14ac:dyDescent="0.3">
      <c r="BA3187" s="169" t="e">
        <f>VLOOKUP(D3187,#REF!, 2,FALSE)</f>
        <v>#REF!</v>
      </c>
      <c r="BO3187" s="118" t="s">
        <v>7292</v>
      </c>
      <c r="BP3187" s="118" t="s">
        <v>3197</v>
      </c>
      <c r="BQ3187" s="118" t="s">
        <v>7294</v>
      </c>
      <c r="BW3187" s="118" t="s">
        <v>7292</v>
      </c>
      <c r="BX3187" s="118" t="s">
        <v>3197</v>
      </c>
      <c r="BY3187" s="118" t="s">
        <v>7294</v>
      </c>
    </row>
    <row r="3188" spans="53:77" x14ac:dyDescent="0.3">
      <c r="BA3188" s="169" t="e">
        <f>VLOOKUP(D3188,#REF!, 2,FALSE)</f>
        <v>#REF!</v>
      </c>
      <c r="BO3188" s="118" t="s">
        <v>7295</v>
      </c>
      <c r="BP3188" s="118" t="s">
        <v>2983</v>
      </c>
      <c r="BQ3188" s="118" t="s">
        <v>2983</v>
      </c>
      <c r="BW3188" s="118" t="s">
        <v>7295</v>
      </c>
      <c r="BX3188" s="118" t="s">
        <v>2983</v>
      </c>
      <c r="BY3188" s="118" t="s">
        <v>2983</v>
      </c>
    </row>
    <row r="3189" spans="53:77" x14ac:dyDescent="0.3">
      <c r="BA3189" s="169" t="e">
        <f>VLOOKUP(D3189,#REF!, 2,FALSE)</f>
        <v>#REF!</v>
      </c>
      <c r="BO3189" s="118" t="s">
        <v>1310</v>
      </c>
      <c r="BP3189" s="118" t="s">
        <v>3197</v>
      </c>
      <c r="BQ3189" s="118" t="s">
        <v>7296</v>
      </c>
      <c r="BW3189" s="118" t="s">
        <v>1310</v>
      </c>
      <c r="BX3189" s="118" t="s">
        <v>3197</v>
      </c>
      <c r="BY3189" s="118" t="s">
        <v>7296</v>
      </c>
    </row>
    <row r="3190" spans="53:77" x14ac:dyDescent="0.3">
      <c r="BA3190" s="169" t="e">
        <f>VLOOKUP(D3190,#REF!, 2,FALSE)</f>
        <v>#REF!</v>
      </c>
      <c r="BO3190" s="118" t="s">
        <v>7297</v>
      </c>
      <c r="BP3190" s="118" t="s">
        <v>1139</v>
      </c>
      <c r="BQ3190" s="118" t="s">
        <v>2192</v>
      </c>
      <c r="BW3190" s="118" t="s">
        <v>7297</v>
      </c>
      <c r="BX3190" s="118" t="s">
        <v>1139</v>
      </c>
      <c r="BY3190" s="118" t="s">
        <v>2192</v>
      </c>
    </row>
    <row r="3191" spans="53:77" x14ac:dyDescent="0.3">
      <c r="BA3191" s="169" t="e">
        <f>VLOOKUP(D3191,#REF!, 2,FALSE)</f>
        <v>#REF!</v>
      </c>
      <c r="BO3191" s="118" t="s">
        <v>7298</v>
      </c>
      <c r="BP3191" s="118" t="s">
        <v>1342</v>
      </c>
      <c r="BQ3191" s="118" t="s">
        <v>1734</v>
      </c>
      <c r="BW3191" s="118" t="s">
        <v>7298</v>
      </c>
      <c r="BX3191" s="118" t="s">
        <v>1342</v>
      </c>
      <c r="BY3191" s="118" t="s">
        <v>1734</v>
      </c>
    </row>
    <row r="3192" spans="53:77" x14ac:dyDescent="0.3">
      <c r="BA3192" s="169" t="e">
        <f>VLOOKUP(D3192,#REF!, 2,FALSE)</f>
        <v>#REF!</v>
      </c>
      <c r="BO3192" s="118" t="s">
        <v>7299</v>
      </c>
      <c r="BP3192" s="118" t="s">
        <v>1342</v>
      </c>
      <c r="BQ3192" s="118" t="s">
        <v>7300</v>
      </c>
      <c r="BW3192" s="118" t="s">
        <v>7299</v>
      </c>
      <c r="BX3192" s="118" t="s">
        <v>1342</v>
      </c>
      <c r="BY3192" s="118" t="s">
        <v>7300</v>
      </c>
    </row>
    <row r="3193" spans="53:77" x14ac:dyDescent="0.3">
      <c r="BA3193" s="169" t="e">
        <f>VLOOKUP(D3193,#REF!, 2,FALSE)</f>
        <v>#REF!</v>
      </c>
      <c r="BO3193" s="118" t="s">
        <v>7301</v>
      </c>
      <c r="BP3193" s="118" t="s">
        <v>1342</v>
      </c>
      <c r="BQ3193" s="118" t="s">
        <v>7302</v>
      </c>
      <c r="BW3193" s="118" t="s">
        <v>7301</v>
      </c>
      <c r="BX3193" s="118" t="s">
        <v>1342</v>
      </c>
      <c r="BY3193" s="118" t="s">
        <v>7302</v>
      </c>
    </row>
    <row r="3194" spans="53:77" x14ac:dyDescent="0.3">
      <c r="BA3194" s="169" t="e">
        <f>VLOOKUP(D3194,#REF!, 2,FALSE)</f>
        <v>#REF!</v>
      </c>
      <c r="BO3194" s="118" t="s">
        <v>7303</v>
      </c>
      <c r="BP3194" s="118" t="s">
        <v>3197</v>
      </c>
      <c r="BQ3194" s="118" t="s">
        <v>5356</v>
      </c>
      <c r="BW3194" s="118" t="s">
        <v>7303</v>
      </c>
      <c r="BX3194" s="118" t="s">
        <v>3197</v>
      </c>
      <c r="BY3194" s="118" t="s">
        <v>5356</v>
      </c>
    </row>
    <row r="3195" spans="53:77" x14ac:dyDescent="0.3">
      <c r="BA3195" s="169" t="e">
        <f>VLOOKUP(D3195,#REF!, 2,FALSE)</f>
        <v>#REF!</v>
      </c>
      <c r="BO3195" s="118" t="s">
        <v>1311</v>
      </c>
      <c r="BP3195" s="118" t="s">
        <v>1342</v>
      </c>
      <c r="BQ3195" s="118" t="s">
        <v>7288</v>
      </c>
      <c r="BW3195" s="118" t="s">
        <v>1311</v>
      </c>
      <c r="BX3195" s="118" t="s">
        <v>1342</v>
      </c>
      <c r="BY3195" s="118" t="s">
        <v>7288</v>
      </c>
    </row>
    <row r="3196" spans="53:77" x14ac:dyDescent="0.3">
      <c r="BA3196" s="169" t="e">
        <f>VLOOKUP(D3196,#REF!, 2,FALSE)</f>
        <v>#REF!</v>
      </c>
      <c r="BO3196" s="118" t="s">
        <v>181</v>
      </c>
      <c r="BP3196" s="118" t="s">
        <v>3197</v>
      </c>
      <c r="BQ3196" s="118" t="s">
        <v>3053</v>
      </c>
      <c r="BW3196" s="118" t="s">
        <v>181</v>
      </c>
      <c r="BX3196" s="118" t="s">
        <v>3197</v>
      </c>
      <c r="BY3196" s="118" t="s">
        <v>3053</v>
      </c>
    </row>
    <row r="3197" spans="53:77" x14ac:dyDescent="0.3">
      <c r="BA3197" s="169" t="e">
        <f>VLOOKUP(D3197,#REF!, 2,FALSE)</f>
        <v>#REF!</v>
      </c>
      <c r="BO3197" s="118" t="s">
        <v>7304</v>
      </c>
      <c r="BP3197" s="118" t="s">
        <v>3003</v>
      </c>
      <c r="BQ3197" s="118" t="s">
        <v>7305</v>
      </c>
      <c r="BW3197" s="118" t="s">
        <v>7304</v>
      </c>
      <c r="BX3197" s="118" t="s">
        <v>3003</v>
      </c>
      <c r="BY3197" s="118" t="s">
        <v>7305</v>
      </c>
    </row>
    <row r="3198" spans="53:77" x14ac:dyDescent="0.3">
      <c r="BA3198" s="169" t="e">
        <f>VLOOKUP(D3198,#REF!, 2,FALSE)</f>
        <v>#REF!</v>
      </c>
      <c r="BO3198" s="118" t="s">
        <v>7306</v>
      </c>
      <c r="BP3198" s="118" t="s">
        <v>2979</v>
      </c>
      <c r="BQ3198" s="118" t="s">
        <v>7307</v>
      </c>
      <c r="BW3198" s="118" t="s">
        <v>7306</v>
      </c>
      <c r="BX3198" s="118" t="s">
        <v>2979</v>
      </c>
      <c r="BY3198" s="118" t="s">
        <v>7307</v>
      </c>
    </row>
    <row r="3199" spans="53:77" x14ac:dyDescent="0.3">
      <c r="BA3199" s="169" t="e">
        <f>VLOOKUP(D3199,#REF!, 2,FALSE)</f>
        <v>#REF!</v>
      </c>
      <c r="BO3199" s="118" t="s">
        <v>7308</v>
      </c>
      <c r="BP3199" s="118" t="s">
        <v>625</v>
      </c>
      <c r="BQ3199" s="118" t="s">
        <v>659</v>
      </c>
      <c r="BW3199" s="118" t="s">
        <v>7308</v>
      </c>
      <c r="BX3199" s="118" t="s">
        <v>625</v>
      </c>
      <c r="BY3199" s="118" t="s">
        <v>659</v>
      </c>
    </row>
    <row r="3200" spans="53:77" x14ac:dyDescent="0.3">
      <c r="BA3200" s="169" t="e">
        <f>VLOOKUP(D3200,#REF!, 2,FALSE)</f>
        <v>#REF!</v>
      </c>
      <c r="BO3200" s="118" t="s">
        <v>7309</v>
      </c>
      <c r="BP3200" s="118" t="s">
        <v>794</v>
      </c>
      <c r="BQ3200" s="118" t="s">
        <v>1905</v>
      </c>
      <c r="BW3200" s="118" t="s">
        <v>7309</v>
      </c>
      <c r="BX3200" s="118" t="s">
        <v>794</v>
      </c>
      <c r="BY3200" s="118" t="s">
        <v>1905</v>
      </c>
    </row>
    <row r="3201" spans="53:77" x14ac:dyDescent="0.3">
      <c r="BA3201" s="169" t="e">
        <f>VLOOKUP(D3201,#REF!, 2,FALSE)</f>
        <v>#REF!</v>
      </c>
      <c r="BO3201" s="118" t="s">
        <v>7311</v>
      </c>
      <c r="BP3201" s="118" t="s">
        <v>1342</v>
      </c>
      <c r="BQ3201" s="118" t="s">
        <v>7313</v>
      </c>
      <c r="BW3201" s="118" t="s">
        <v>7311</v>
      </c>
      <c r="BX3201" s="118" t="s">
        <v>1342</v>
      </c>
      <c r="BY3201" s="118" t="s">
        <v>7313</v>
      </c>
    </row>
    <row r="3202" spans="53:77" x14ac:dyDescent="0.3">
      <c r="BA3202" s="169" t="e">
        <f>VLOOKUP(D3202,#REF!, 2,FALSE)</f>
        <v>#REF!</v>
      </c>
      <c r="BO3202" s="118" t="s">
        <v>7314</v>
      </c>
      <c r="BP3202" s="118" t="s">
        <v>794</v>
      </c>
      <c r="BQ3202" s="118" t="s">
        <v>1192</v>
      </c>
      <c r="BW3202" s="118" t="s">
        <v>7314</v>
      </c>
      <c r="BX3202" s="118" t="s">
        <v>794</v>
      </c>
      <c r="BY3202" s="118" t="s">
        <v>1192</v>
      </c>
    </row>
    <row r="3203" spans="53:77" x14ac:dyDescent="0.3">
      <c r="BA3203" s="169" t="e">
        <f>VLOOKUP(D3203,#REF!, 2,FALSE)</f>
        <v>#REF!</v>
      </c>
      <c r="BO3203" s="118" t="s">
        <v>7316</v>
      </c>
      <c r="BP3203" s="118" t="s">
        <v>2983</v>
      </c>
      <c r="BQ3203" s="118" t="s">
        <v>2983</v>
      </c>
      <c r="BW3203" s="118" t="s">
        <v>7316</v>
      </c>
      <c r="BX3203" s="118" t="s">
        <v>2983</v>
      </c>
      <c r="BY3203" s="118" t="s">
        <v>2983</v>
      </c>
    </row>
    <row r="3204" spans="53:77" x14ac:dyDescent="0.3">
      <c r="BA3204" s="169" t="e">
        <f>VLOOKUP(D3204,#REF!, 2,FALSE)</f>
        <v>#REF!</v>
      </c>
      <c r="BO3204" s="118" t="s">
        <v>7317</v>
      </c>
      <c r="BP3204" s="118" t="s">
        <v>923</v>
      </c>
      <c r="BQ3204" s="118" t="s">
        <v>5424</v>
      </c>
      <c r="BW3204" s="118" t="s">
        <v>7317</v>
      </c>
      <c r="BX3204" s="118" t="s">
        <v>923</v>
      </c>
      <c r="BY3204" s="118" t="s">
        <v>5424</v>
      </c>
    </row>
    <row r="3205" spans="53:77" x14ac:dyDescent="0.3">
      <c r="BA3205" s="169" t="e">
        <f>VLOOKUP(D3205,#REF!, 2,FALSE)</f>
        <v>#REF!</v>
      </c>
      <c r="BO3205" s="118" t="s">
        <v>7318</v>
      </c>
      <c r="BP3205" s="118" t="s">
        <v>2983</v>
      </c>
      <c r="BQ3205" s="118" t="s">
        <v>2983</v>
      </c>
      <c r="BW3205" s="118" t="s">
        <v>7318</v>
      </c>
      <c r="BX3205" s="118" t="s">
        <v>2983</v>
      </c>
      <c r="BY3205" s="118" t="s">
        <v>2983</v>
      </c>
    </row>
    <row r="3206" spans="53:77" x14ac:dyDescent="0.3">
      <c r="BA3206" s="169" t="e">
        <f>VLOOKUP(D3206,#REF!, 2,FALSE)</f>
        <v>#REF!</v>
      </c>
      <c r="BO3206" s="118" t="s">
        <v>102</v>
      </c>
      <c r="BP3206" s="118" t="s">
        <v>3243</v>
      </c>
      <c r="BQ3206" s="118" t="s">
        <v>3481</v>
      </c>
      <c r="BW3206" s="118" t="s">
        <v>102</v>
      </c>
      <c r="BX3206" s="118" t="s">
        <v>3243</v>
      </c>
      <c r="BY3206" s="118" t="s">
        <v>3481</v>
      </c>
    </row>
    <row r="3207" spans="53:77" x14ac:dyDescent="0.3">
      <c r="BA3207" s="169" t="e">
        <f>VLOOKUP(D3207,#REF!, 2,FALSE)</f>
        <v>#REF!</v>
      </c>
      <c r="BO3207" s="118" t="s">
        <v>7320</v>
      </c>
      <c r="BP3207" s="118" t="s">
        <v>666</v>
      </c>
      <c r="BQ3207" s="118" t="s">
        <v>1060</v>
      </c>
      <c r="BW3207" s="118" t="s">
        <v>7320</v>
      </c>
      <c r="BX3207" s="118" t="s">
        <v>666</v>
      </c>
      <c r="BY3207" s="118" t="s">
        <v>1060</v>
      </c>
    </row>
    <row r="3208" spans="53:77" x14ac:dyDescent="0.3">
      <c r="BA3208" s="169" t="e">
        <f>VLOOKUP(D3208,#REF!, 2,FALSE)</f>
        <v>#REF!</v>
      </c>
      <c r="BO3208" s="118" t="s">
        <v>7321</v>
      </c>
      <c r="BP3208" s="118" t="s">
        <v>3197</v>
      </c>
      <c r="BQ3208" s="118" t="s">
        <v>1791</v>
      </c>
      <c r="BW3208" s="118" t="s">
        <v>7321</v>
      </c>
      <c r="BX3208" s="118" t="s">
        <v>3197</v>
      </c>
      <c r="BY3208" s="118" t="s">
        <v>1791</v>
      </c>
    </row>
    <row r="3209" spans="53:77" x14ac:dyDescent="0.3">
      <c r="BA3209" s="169" t="e">
        <f>VLOOKUP(D3209,#REF!, 2,FALSE)</f>
        <v>#REF!</v>
      </c>
      <c r="BO3209" s="118" t="s">
        <v>7322</v>
      </c>
      <c r="BP3209" s="118" t="s">
        <v>731</v>
      </c>
      <c r="BQ3209" s="118" t="s">
        <v>1338</v>
      </c>
      <c r="BW3209" s="118" t="s">
        <v>7322</v>
      </c>
      <c r="BX3209" s="118" t="s">
        <v>731</v>
      </c>
      <c r="BY3209" s="118" t="s">
        <v>1338</v>
      </c>
    </row>
    <row r="3210" spans="53:77" x14ac:dyDescent="0.3">
      <c r="BA3210" s="169" t="e">
        <f>VLOOKUP(D3210,#REF!, 2,FALSE)</f>
        <v>#REF!</v>
      </c>
      <c r="BO3210" s="118" t="s">
        <v>7323</v>
      </c>
      <c r="BP3210" s="118" t="s">
        <v>849</v>
      </c>
      <c r="BQ3210" s="118" t="s">
        <v>1060</v>
      </c>
      <c r="BW3210" s="118" t="s">
        <v>7323</v>
      </c>
      <c r="BX3210" s="118" t="s">
        <v>849</v>
      </c>
      <c r="BY3210" s="118" t="s">
        <v>1060</v>
      </c>
    </row>
    <row r="3211" spans="53:77" x14ac:dyDescent="0.3">
      <c r="BA3211" s="169" t="e">
        <f>VLOOKUP(D3211,#REF!, 2,FALSE)</f>
        <v>#REF!</v>
      </c>
      <c r="BO3211" s="118" t="s">
        <v>1312</v>
      </c>
      <c r="BP3211" s="118" t="s">
        <v>3085</v>
      </c>
      <c r="BQ3211" s="118" t="s">
        <v>7324</v>
      </c>
      <c r="BW3211" s="118" t="s">
        <v>1312</v>
      </c>
      <c r="BX3211" s="118" t="s">
        <v>3085</v>
      </c>
      <c r="BY3211" s="118" t="s">
        <v>7324</v>
      </c>
    </row>
    <row r="3212" spans="53:77" x14ac:dyDescent="0.3">
      <c r="BA3212" s="169" t="e">
        <f>VLOOKUP(D3212,#REF!, 2,FALSE)</f>
        <v>#REF!</v>
      </c>
      <c r="BO3212" s="118" t="s">
        <v>7325</v>
      </c>
      <c r="BP3212" s="118" t="s">
        <v>3243</v>
      </c>
      <c r="BQ3212" s="118" t="s">
        <v>1197</v>
      </c>
      <c r="BW3212" s="118" t="s">
        <v>7325</v>
      </c>
      <c r="BX3212" s="118" t="s">
        <v>3243</v>
      </c>
      <c r="BY3212" s="118" t="s">
        <v>1197</v>
      </c>
    </row>
    <row r="3213" spans="53:77" x14ac:dyDescent="0.3">
      <c r="BA3213" s="169" t="e">
        <f>VLOOKUP(D3213,#REF!, 2,FALSE)</f>
        <v>#REF!</v>
      </c>
      <c r="BO3213" s="118" t="s">
        <v>182</v>
      </c>
      <c r="BP3213" s="118" t="s">
        <v>1445</v>
      </c>
      <c r="BQ3213" s="118" t="s">
        <v>7327</v>
      </c>
      <c r="BW3213" s="118" t="s">
        <v>182</v>
      </c>
      <c r="BX3213" s="118" t="s">
        <v>1445</v>
      </c>
      <c r="BY3213" s="118" t="s">
        <v>7327</v>
      </c>
    </row>
    <row r="3214" spans="53:77" x14ac:dyDescent="0.3">
      <c r="BA3214" s="169" t="e">
        <f>VLOOKUP(D3214,#REF!, 2,FALSE)</f>
        <v>#REF!</v>
      </c>
      <c r="BO3214" s="118" t="s">
        <v>7328</v>
      </c>
      <c r="BP3214" s="118" t="s">
        <v>1342</v>
      </c>
      <c r="BQ3214" s="118" t="s">
        <v>7329</v>
      </c>
      <c r="BW3214" s="118" t="s">
        <v>7328</v>
      </c>
      <c r="BX3214" s="118" t="s">
        <v>1342</v>
      </c>
      <c r="BY3214" s="118" t="s">
        <v>7329</v>
      </c>
    </row>
    <row r="3215" spans="53:77" x14ac:dyDescent="0.3">
      <c r="BA3215" s="169" t="e">
        <f>VLOOKUP(D3215,#REF!, 2,FALSE)</f>
        <v>#REF!</v>
      </c>
      <c r="BO3215" s="118" t="s">
        <v>7330</v>
      </c>
      <c r="BP3215" s="118" t="s">
        <v>3043</v>
      </c>
      <c r="BQ3215" s="118" t="s">
        <v>7331</v>
      </c>
      <c r="BW3215" s="118" t="s">
        <v>7330</v>
      </c>
      <c r="BX3215" s="118" t="s">
        <v>3043</v>
      </c>
      <c r="BY3215" s="118" t="s">
        <v>7331</v>
      </c>
    </row>
    <row r="3216" spans="53:77" x14ac:dyDescent="0.3">
      <c r="BA3216" s="169" t="e">
        <f>VLOOKUP(D3216,#REF!, 2,FALSE)</f>
        <v>#REF!</v>
      </c>
      <c r="BO3216" s="118" t="s">
        <v>7333</v>
      </c>
      <c r="BP3216" s="118" t="s">
        <v>3003</v>
      </c>
      <c r="BQ3216" s="118" t="s">
        <v>4760</v>
      </c>
      <c r="BW3216" s="118" t="s">
        <v>7333</v>
      </c>
      <c r="BX3216" s="118" t="s">
        <v>3003</v>
      </c>
      <c r="BY3216" s="118" t="s">
        <v>4760</v>
      </c>
    </row>
    <row r="3217" spans="53:77" x14ac:dyDescent="0.3">
      <c r="BA3217" s="169" t="e">
        <f>VLOOKUP(D3217,#REF!, 2,FALSE)</f>
        <v>#REF!</v>
      </c>
      <c r="BO3217" s="118" t="s">
        <v>7334</v>
      </c>
      <c r="BP3217" s="118" t="s">
        <v>623</v>
      </c>
      <c r="BQ3217" s="118" t="s">
        <v>7335</v>
      </c>
      <c r="BW3217" s="118" t="s">
        <v>7334</v>
      </c>
      <c r="BX3217" s="118" t="s">
        <v>623</v>
      </c>
      <c r="BY3217" s="118" t="s">
        <v>7335</v>
      </c>
    </row>
    <row r="3218" spans="53:77" x14ac:dyDescent="0.3">
      <c r="BA3218" s="169" t="e">
        <f>VLOOKUP(D3218,#REF!, 2,FALSE)</f>
        <v>#REF!</v>
      </c>
      <c r="BO3218" s="118" t="s">
        <v>7336</v>
      </c>
      <c r="BP3218" s="118" t="s">
        <v>623</v>
      </c>
      <c r="BQ3218" s="118" t="s">
        <v>7337</v>
      </c>
      <c r="BW3218" s="118" t="s">
        <v>7336</v>
      </c>
      <c r="BX3218" s="118" t="s">
        <v>623</v>
      </c>
      <c r="BY3218" s="118" t="s">
        <v>7337</v>
      </c>
    </row>
    <row r="3219" spans="53:77" x14ac:dyDescent="0.3">
      <c r="BA3219" s="169" t="e">
        <f>VLOOKUP(D3219,#REF!, 2,FALSE)</f>
        <v>#REF!</v>
      </c>
      <c r="BO3219" s="118" t="s">
        <v>129</v>
      </c>
      <c r="BP3219" s="118" t="s">
        <v>16975</v>
      </c>
      <c r="BQ3219" s="118" t="s">
        <v>7339</v>
      </c>
      <c r="BW3219" s="118" t="s">
        <v>129</v>
      </c>
      <c r="BX3219" s="118" t="s">
        <v>16975</v>
      </c>
      <c r="BY3219" s="118" t="s">
        <v>7339</v>
      </c>
    </row>
    <row r="3220" spans="53:77" x14ac:dyDescent="0.3">
      <c r="BA3220" s="169" t="e">
        <f>VLOOKUP(D3220,#REF!, 2,FALSE)</f>
        <v>#REF!</v>
      </c>
      <c r="BO3220" s="118" t="s">
        <v>7340</v>
      </c>
      <c r="BP3220" s="118" t="s">
        <v>623</v>
      </c>
      <c r="BQ3220" s="118" t="s">
        <v>7341</v>
      </c>
      <c r="BW3220" s="118" t="s">
        <v>7340</v>
      </c>
      <c r="BX3220" s="118" t="s">
        <v>623</v>
      </c>
      <c r="BY3220" s="118" t="s">
        <v>7341</v>
      </c>
    </row>
    <row r="3221" spans="53:77" x14ac:dyDescent="0.3">
      <c r="BA3221" s="169" t="e">
        <f>VLOOKUP(D3221,#REF!, 2,FALSE)</f>
        <v>#REF!</v>
      </c>
      <c r="BO3221" s="118" t="s">
        <v>7342</v>
      </c>
      <c r="BP3221" s="118" t="s">
        <v>797</v>
      </c>
      <c r="BQ3221" s="118" t="s">
        <v>711</v>
      </c>
      <c r="BW3221" s="118" t="s">
        <v>7342</v>
      </c>
      <c r="BX3221" s="118" t="s">
        <v>797</v>
      </c>
      <c r="BY3221" s="118" t="s">
        <v>711</v>
      </c>
    </row>
    <row r="3222" spans="53:77" x14ac:dyDescent="0.3">
      <c r="BA3222" s="169" t="e">
        <f>VLOOKUP(D3222,#REF!, 2,FALSE)</f>
        <v>#REF!</v>
      </c>
      <c r="BO3222" s="118" t="s">
        <v>7345</v>
      </c>
      <c r="BP3222" s="118" t="s">
        <v>3043</v>
      </c>
      <c r="BQ3222" s="118" t="s">
        <v>7346</v>
      </c>
      <c r="BW3222" s="118" t="s">
        <v>7345</v>
      </c>
      <c r="BX3222" s="118" t="s">
        <v>3043</v>
      </c>
      <c r="BY3222" s="118" t="s">
        <v>7346</v>
      </c>
    </row>
    <row r="3223" spans="53:77" x14ac:dyDescent="0.3">
      <c r="BA3223" s="169" t="e">
        <f>VLOOKUP(D3223,#REF!, 2,FALSE)</f>
        <v>#REF!</v>
      </c>
      <c r="BO3223" s="118" t="s">
        <v>7347</v>
      </c>
      <c r="BP3223" s="118" t="s">
        <v>662</v>
      </c>
      <c r="BQ3223" s="118" t="s">
        <v>7348</v>
      </c>
      <c r="BW3223" s="118" t="s">
        <v>7347</v>
      </c>
      <c r="BX3223" s="118" t="s">
        <v>662</v>
      </c>
      <c r="BY3223" s="118" t="s">
        <v>7348</v>
      </c>
    </row>
    <row r="3224" spans="53:77" x14ac:dyDescent="0.3">
      <c r="BA3224" s="169" t="e">
        <f>VLOOKUP(D3224,#REF!, 2,FALSE)</f>
        <v>#REF!</v>
      </c>
      <c r="BO3224" s="118" t="s">
        <v>7349</v>
      </c>
      <c r="BP3224" s="118" t="s">
        <v>696</v>
      </c>
      <c r="BQ3224" s="118" t="s">
        <v>4475</v>
      </c>
      <c r="BW3224" s="118" t="s">
        <v>7349</v>
      </c>
      <c r="BX3224" s="118" t="s">
        <v>696</v>
      </c>
      <c r="BY3224" s="118" t="s">
        <v>4475</v>
      </c>
    </row>
    <row r="3225" spans="53:77" x14ac:dyDescent="0.3">
      <c r="BA3225" s="169" t="e">
        <f>VLOOKUP(D3225,#REF!, 2,FALSE)</f>
        <v>#REF!</v>
      </c>
      <c r="BO3225" s="118" t="s">
        <v>7350</v>
      </c>
      <c r="BP3225" s="118" t="s">
        <v>2979</v>
      </c>
      <c r="BQ3225" s="118" t="s">
        <v>6123</v>
      </c>
      <c r="BW3225" s="118" t="s">
        <v>7350</v>
      </c>
      <c r="BX3225" s="118" t="s">
        <v>2979</v>
      </c>
      <c r="BY3225" s="118" t="s">
        <v>6123</v>
      </c>
    </row>
    <row r="3226" spans="53:77" x14ac:dyDescent="0.3">
      <c r="BA3226" s="169" t="e">
        <f>VLOOKUP(D3226,#REF!, 2,FALSE)</f>
        <v>#REF!</v>
      </c>
      <c r="BO3226" s="118" t="s">
        <v>7352</v>
      </c>
      <c r="BP3226" s="118" t="s">
        <v>623</v>
      </c>
      <c r="BQ3226" s="118" t="s">
        <v>7353</v>
      </c>
      <c r="BW3226" s="118" t="s">
        <v>7352</v>
      </c>
      <c r="BX3226" s="118" t="s">
        <v>623</v>
      </c>
      <c r="BY3226" s="118" t="s">
        <v>7353</v>
      </c>
    </row>
    <row r="3227" spans="53:77" x14ac:dyDescent="0.3">
      <c r="BA3227" s="169" t="e">
        <f>VLOOKUP(D3227,#REF!, 2,FALSE)</f>
        <v>#REF!</v>
      </c>
      <c r="BO3227" s="118" t="s">
        <v>7354</v>
      </c>
      <c r="BP3227" s="118" t="s">
        <v>3197</v>
      </c>
      <c r="BQ3227" s="118" t="s">
        <v>7355</v>
      </c>
      <c r="BW3227" s="118" t="s">
        <v>7354</v>
      </c>
      <c r="BX3227" s="118" t="s">
        <v>3197</v>
      </c>
      <c r="BY3227" s="118" t="s">
        <v>7355</v>
      </c>
    </row>
    <row r="3228" spans="53:77" x14ac:dyDescent="0.3">
      <c r="BA3228" s="169" t="e">
        <f>VLOOKUP(D3228,#REF!, 2,FALSE)</f>
        <v>#REF!</v>
      </c>
      <c r="BO3228" s="118" t="s">
        <v>7356</v>
      </c>
      <c r="BP3228" s="118" t="s">
        <v>3085</v>
      </c>
      <c r="BQ3228" s="118" t="s">
        <v>7357</v>
      </c>
      <c r="BW3228" s="118" t="s">
        <v>7356</v>
      </c>
      <c r="BX3228" s="118" t="s">
        <v>3085</v>
      </c>
      <c r="BY3228" s="118" t="s">
        <v>7357</v>
      </c>
    </row>
    <row r="3229" spans="53:77" x14ac:dyDescent="0.3">
      <c r="BA3229" s="169" t="e">
        <f>VLOOKUP(D3229,#REF!, 2,FALSE)</f>
        <v>#REF!</v>
      </c>
      <c r="BO3229" s="118" t="s">
        <v>7358</v>
      </c>
      <c r="BP3229" s="118" t="s">
        <v>797</v>
      </c>
      <c r="BQ3229" s="118" t="s">
        <v>7359</v>
      </c>
      <c r="BW3229" s="118" t="s">
        <v>7358</v>
      </c>
      <c r="BX3229" s="118" t="s">
        <v>797</v>
      </c>
      <c r="BY3229" s="118" t="s">
        <v>7359</v>
      </c>
    </row>
    <row r="3230" spans="53:77" x14ac:dyDescent="0.3">
      <c r="BA3230" s="169" t="e">
        <f>VLOOKUP(D3230,#REF!, 2,FALSE)</f>
        <v>#REF!</v>
      </c>
      <c r="BO3230" s="118" t="s">
        <v>7360</v>
      </c>
      <c r="BP3230" s="118" t="s">
        <v>623</v>
      </c>
      <c r="BQ3230" s="118" t="s">
        <v>7361</v>
      </c>
      <c r="BW3230" s="118" t="s">
        <v>7360</v>
      </c>
      <c r="BX3230" s="118" t="s">
        <v>623</v>
      </c>
      <c r="BY3230" s="118" t="s">
        <v>7361</v>
      </c>
    </row>
    <row r="3231" spans="53:77" x14ac:dyDescent="0.3">
      <c r="BA3231" s="169" t="e">
        <f>VLOOKUP(D3231,#REF!, 2,FALSE)</f>
        <v>#REF!</v>
      </c>
      <c r="BO3231" s="118" t="s">
        <v>7362</v>
      </c>
      <c r="BP3231" s="118" t="s">
        <v>3243</v>
      </c>
      <c r="BQ3231" s="118" t="s">
        <v>7363</v>
      </c>
      <c r="BW3231" s="118" t="s">
        <v>7362</v>
      </c>
      <c r="BX3231" s="118" t="s">
        <v>3243</v>
      </c>
      <c r="BY3231" s="118" t="s">
        <v>7363</v>
      </c>
    </row>
    <row r="3232" spans="53:77" x14ac:dyDescent="0.3">
      <c r="BA3232" s="169" t="e">
        <f>VLOOKUP(D3232,#REF!, 2,FALSE)</f>
        <v>#REF!</v>
      </c>
      <c r="BO3232" s="118" t="s">
        <v>7365</v>
      </c>
      <c r="BP3232" s="118" t="s">
        <v>694</v>
      </c>
      <c r="BQ3232" s="118" t="s">
        <v>7366</v>
      </c>
      <c r="BW3232" s="118" t="s">
        <v>7365</v>
      </c>
      <c r="BX3232" s="118" t="s">
        <v>694</v>
      </c>
      <c r="BY3232" s="118" t="s">
        <v>7366</v>
      </c>
    </row>
    <row r="3233" spans="53:77" x14ac:dyDescent="0.3">
      <c r="BA3233" s="169" t="e">
        <f>VLOOKUP(D3233,#REF!, 2,FALSE)</f>
        <v>#REF!</v>
      </c>
      <c r="BO3233" s="118" t="s">
        <v>7367</v>
      </c>
      <c r="BP3233" s="118" t="s">
        <v>994</v>
      </c>
      <c r="BQ3233" s="118" t="s">
        <v>6562</v>
      </c>
      <c r="BW3233" s="118" t="s">
        <v>7367</v>
      </c>
      <c r="BX3233" s="118" t="s">
        <v>994</v>
      </c>
      <c r="BY3233" s="118" t="s">
        <v>6562</v>
      </c>
    </row>
    <row r="3234" spans="53:77" x14ac:dyDescent="0.3">
      <c r="BA3234" s="169" t="e">
        <f>VLOOKUP(D3234,#REF!, 2,FALSE)</f>
        <v>#REF!</v>
      </c>
      <c r="BO3234" s="118" t="s">
        <v>7368</v>
      </c>
      <c r="BP3234" s="118" t="s">
        <v>636</v>
      </c>
      <c r="BQ3234" s="118" t="s">
        <v>809</v>
      </c>
      <c r="BW3234" s="118" t="s">
        <v>7368</v>
      </c>
      <c r="BX3234" s="118" t="s">
        <v>636</v>
      </c>
      <c r="BY3234" s="118" t="s">
        <v>809</v>
      </c>
    </row>
    <row r="3235" spans="53:77" x14ac:dyDescent="0.3">
      <c r="BA3235" s="169" t="e">
        <f>VLOOKUP(D3235,#REF!, 2,FALSE)</f>
        <v>#REF!</v>
      </c>
      <c r="BO3235" s="118" t="s">
        <v>7369</v>
      </c>
      <c r="BP3235" s="118" t="s">
        <v>715</v>
      </c>
      <c r="BQ3235" s="118" t="s">
        <v>4709</v>
      </c>
      <c r="BW3235" s="118" t="s">
        <v>7369</v>
      </c>
      <c r="BX3235" s="118" t="s">
        <v>715</v>
      </c>
      <c r="BY3235" s="118" t="s">
        <v>4709</v>
      </c>
    </row>
    <row r="3236" spans="53:77" x14ac:dyDescent="0.3">
      <c r="BA3236" s="169" t="e">
        <f>VLOOKUP(D3236,#REF!, 2,FALSE)</f>
        <v>#REF!</v>
      </c>
      <c r="BO3236" s="118" t="s">
        <v>7370</v>
      </c>
      <c r="BP3236" s="118" t="s">
        <v>715</v>
      </c>
      <c r="BQ3236" s="118" t="s">
        <v>7373</v>
      </c>
      <c r="BW3236" s="118" t="s">
        <v>7370</v>
      </c>
      <c r="BX3236" s="118" t="s">
        <v>715</v>
      </c>
      <c r="BY3236" s="118" t="s">
        <v>7373</v>
      </c>
    </row>
    <row r="3237" spans="53:77" x14ac:dyDescent="0.3">
      <c r="BA3237" s="169" t="e">
        <f>VLOOKUP(D3237,#REF!, 2,FALSE)</f>
        <v>#REF!</v>
      </c>
      <c r="BO3237" s="118" t="s">
        <v>7374</v>
      </c>
      <c r="BP3237" s="118" t="s">
        <v>1342</v>
      </c>
      <c r="BQ3237" s="118" t="s">
        <v>5964</v>
      </c>
      <c r="BW3237" s="118" t="s">
        <v>7374</v>
      </c>
      <c r="BX3237" s="118" t="s">
        <v>1342</v>
      </c>
      <c r="BY3237" s="118" t="s">
        <v>5964</v>
      </c>
    </row>
    <row r="3238" spans="53:77" x14ac:dyDescent="0.3">
      <c r="BA3238" s="169" t="e">
        <f>VLOOKUP(D3238,#REF!, 2,FALSE)</f>
        <v>#REF!</v>
      </c>
      <c r="BO3238" s="118" t="s">
        <v>7375</v>
      </c>
      <c r="BP3238" s="118" t="s">
        <v>16988</v>
      </c>
      <c r="BQ3238" s="118" t="s">
        <v>2754</v>
      </c>
      <c r="BW3238" s="118" t="s">
        <v>7375</v>
      </c>
      <c r="BX3238" s="118" t="s">
        <v>16988</v>
      </c>
      <c r="BY3238" s="118" t="s">
        <v>2754</v>
      </c>
    </row>
    <row r="3239" spans="53:77" x14ac:dyDescent="0.3">
      <c r="BA3239" s="169" t="e">
        <f>VLOOKUP(D3239,#REF!, 2,FALSE)</f>
        <v>#REF!</v>
      </c>
      <c r="BO3239" s="118" t="s">
        <v>7376</v>
      </c>
      <c r="BP3239" s="118" t="s">
        <v>3003</v>
      </c>
      <c r="BQ3239" s="118" t="s">
        <v>7377</v>
      </c>
      <c r="BW3239" s="118" t="s">
        <v>7376</v>
      </c>
      <c r="BX3239" s="118" t="s">
        <v>3003</v>
      </c>
      <c r="BY3239" s="118" t="s">
        <v>7377</v>
      </c>
    </row>
    <row r="3240" spans="53:77" x14ac:dyDescent="0.3">
      <c r="BA3240" s="169" t="e">
        <f>VLOOKUP(D3240,#REF!, 2,FALSE)</f>
        <v>#REF!</v>
      </c>
      <c r="BO3240" s="118" t="s">
        <v>7378</v>
      </c>
      <c r="BP3240" s="118" t="s">
        <v>625</v>
      </c>
      <c r="BQ3240" s="118" t="s">
        <v>4758</v>
      </c>
      <c r="BW3240" s="118" t="s">
        <v>7378</v>
      </c>
      <c r="BX3240" s="118" t="s">
        <v>625</v>
      </c>
      <c r="BY3240" s="118" t="s">
        <v>4758</v>
      </c>
    </row>
    <row r="3241" spans="53:77" x14ac:dyDescent="0.3">
      <c r="BA3241" s="169" t="e">
        <f>VLOOKUP(D3241,#REF!, 2,FALSE)</f>
        <v>#REF!</v>
      </c>
      <c r="BO3241" s="118" t="s">
        <v>1313</v>
      </c>
      <c r="BP3241" s="118" t="s">
        <v>3197</v>
      </c>
      <c r="BQ3241" s="118" t="s">
        <v>7380</v>
      </c>
      <c r="BW3241" s="118" t="s">
        <v>1313</v>
      </c>
      <c r="BX3241" s="118" t="s">
        <v>3197</v>
      </c>
      <c r="BY3241" s="118" t="s">
        <v>7380</v>
      </c>
    </row>
    <row r="3242" spans="53:77" x14ac:dyDescent="0.3">
      <c r="BA3242" s="169" t="e">
        <f>VLOOKUP(D3242,#REF!, 2,FALSE)</f>
        <v>#REF!</v>
      </c>
      <c r="BO3242" s="118" t="s">
        <v>7381</v>
      </c>
      <c r="BP3242" s="118" t="s">
        <v>3197</v>
      </c>
      <c r="BQ3242" s="118" t="s">
        <v>1599</v>
      </c>
      <c r="BW3242" s="118" t="s">
        <v>7381</v>
      </c>
      <c r="BX3242" s="118" t="s">
        <v>3197</v>
      </c>
      <c r="BY3242" s="118" t="s">
        <v>1599</v>
      </c>
    </row>
    <row r="3243" spans="53:77" x14ac:dyDescent="0.3">
      <c r="BA3243" s="169" t="e">
        <f>VLOOKUP(D3243,#REF!, 2,FALSE)</f>
        <v>#REF!</v>
      </c>
      <c r="BO3243" s="118" t="s">
        <v>7382</v>
      </c>
      <c r="BP3243" s="118" t="s">
        <v>3197</v>
      </c>
      <c r="BQ3243" s="118" t="s">
        <v>2984</v>
      </c>
      <c r="BW3243" s="118" t="s">
        <v>7382</v>
      </c>
      <c r="BX3243" s="118" t="s">
        <v>3197</v>
      </c>
      <c r="BY3243" s="118" t="s">
        <v>2984</v>
      </c>
    </row>
    <row r="3244" spans="53:77" x14ac:dyDescent="0.3">
      <c r="BA3244" s="169" t="e">
        <f>VLOOKUP(D3244,#REF!, 2,FALSE)</f>
        <v>#REF!</v>
      </c>
      <c r="BO3244" s="118" t="s">
        <v>7384</v>
      </c>
      <c r="BP3244" s="118" t="s">
        <v>623</v>
      </c>
      <c r="BQ3244" s="118" t="s">
        <v>3930</v>
      </c>
      <c r="BW3244" s="118" t="s">
        <v>7384</v>
      </c>
      <c r="BX3244" s="118" t="s">
        <v>623</v>
      </c>
      <c r="BY3244" s="118" t="s">
        <v>3930</v>
      </c>
    </row>
    <row r="3245" spans="53:77" x14ac:dyDescent="0.3">
      <c r="BA3245" s="169" t="e">
        <f>VLOOKUP(D3245,#REF!, 2,FALSE)</f>
        <v>#REF!</v>
      </c>
      <c r="BO3245" s="118" t="s">
        <v>7385</v>
      </c>
      <c r="BP3245" s="118" t="s">
        <v>3000</v>
      </c>
      <c r="BQ3245" s="118" t="s">
        <v>6885</v>
      </c>
      <c r="BW3245" s="118" t="s">
        <v>7385</v>
      </c>
      <c r="BX3245" s="118" t="s">
        <v>3000</v>
      </c>
      <c r="BY3245" s="118" t="s">
        <v>6885</v>
      </c>
    </row>
    <row r="3246" spans="53:77" x14ac:dyDescent="0.3">
      <c r="BA3246" s="169" t="e">
        <f>VLOOKUP(D3246,#REF!, 2,FALSE)</f>
        <v>#REF!</v>
      </c>
      <c r="BO3246" s="118" t="s">
        <v>7386</v>
      </c>
      <c r="BP3246" s="118" t="s">
        <v>778</v>
      </c>
      <c r="BQ3246" s="118" t="s">
        <v>7387</v>
      </c>
      <c r="BW3246" s="118" t="s">
        <v>7386</v>
      </c>
      <c r="BX3246" s="118" t="s">
        <v>778</v>
      </c>
      <c r="BY3246" s="118" t="s">
        <v>7387</v>
      </c>
    </row>
    <row r="3247" spans="53:77" x14ac:dyDescent="0.3">
      <c r="BA3247" s="169" t="e">
        <f>VLOOKUP(D3247,#REF!, 2,FALSE)</f>
        <v>#REF!</v>
      </c>
      <c r="BO3247" s="118" t="s">
        <v>7388</v>
      </c>
      <c r="BP3247" s="118" t="s">
        <v>16975</v>
      </c>
      <c r="BQ3247" s="118" t="s">
        <v>1270</v>
      </c>
      <c r="BW3247" s="118" t="s">
        <v>7388</v>
      </c>
      <c r="BX3247" s="118" t="s">
        <v>16975</v>
      </c>
      <c r="BY3247" s="118" t="s">
        <v>1270</v>
      </c>
    </row>
    <row r="3248" spans="53:77" x14ac:dyDescent="0.3">
      <c r="BA3248" s="169" t="e">
        <f>VLOOKUP(D3248,#REF!, 2,FALSE)</f>
        <v>#REF!</v>
      </c>
      <c r="BO3248" s="118" t="s">
        <v>7389</v>
      </c>
      <c r="BP3248" s="118" t="s">
        <v>3197</v>
      </c>
      <c r="BQ3248" s="118" t="s">
        <v>5893</v>
      </c>
      <c r="BW3248" s="118" t="s">
        <v>7389</v>
      </c>
      <c r="BX3248" s="118" t="s">
        <v>3197</v>
      </c>
      <c r="BY3248" s="118" t="s">
        <v>5893</v>
      </c>
    </row>
    <row r="3249" spans="53:77" x14ac:dyDescent="0.3">
      <c r="BA3249" s="169" t="e">
        <f>VLOOKUP(D3249,#REF!, 2,FALSE)</f>
        <v>#REF!</v>
      </c>
      <c r="BO3249" s="118" t="s">
        <v>1314</v>
      </c>
      <c r="BP3249" s="118" t="s">
        <v>3243</v>
      </c>
      <c r="BQ3249" s="118" t="s">
        <v>7390</v>
      </c>
      <c r="BW3249" s="118" t="s">
        <v>1314</v>
      </c>
      <c r="BX3249" s="118" t="s">
        <v>3243</v>
      </c>
      <c r="BY3249" s="118" t="s">
        <v>7390</v>
      </c>
    </row>
    <row r="3250" spans="53:77" x14ac:dyDescent="0.3">
      <c r="BA3250" s="169" t="e">
        <f>VLOOKUP(D3250,#REF!, 2,FALSE)</f>
        <v>#REF!</v>
      </c>
      <c r="BO3250" s="118" t="s">
        <v>7391</v>
      </c>
      <c r="BP3250" s="118" t="s">
        <v>3243</v>
      </c>
      <c r="BQ3250" s="118" t="s">
        <v>725</v>
      </c>
      <c r="BW3250" s="118" t="s">
        <v>7391</v>
      </c>
      <c r="BX3250" s="118" t="s">
        <v>3243</v>
      </c>
      <c r="BY3250" s="118" t="s">
        <v>725</v>
      </c>
    </row>
    <row r="3251" spans="53:77" x14ac:dyDescent="0.3">
      <c r="BA3251" s="169" t="e">
        <f>VLOOKUP(D3251,#REF!, 2,FALSE)</f>
        <v>#REF!</v>
      </c>
      <c r="BO3251" s="118" t="s">
        <v>7392</v>
      </c>
      <c r="BP3251" s="118" t="s">
        <v>1445</v>
      </c>
      <c r="BQ3251" s="118" t="s">
        <v>7393</v>
      </c>
      <c r="BW3251" s="118" t="s">
        <v>7392</v>
      </c>
      <c r="BX3251" s="118" t="s">
        <v>1445</v>
      </c>
      <c r="BY3251" s="118" t="s">
        <v>7393</v>
      </c>
    </row>
    <row r="3252" spans="53:77" x14ac:dyDescent="0.3">
      <c r="BA3252" s="169" t="e">
        <f>VLOOKUP(D3252,#REF!, 2,FALSE)</f>
        <v>#REF!</v>
      </c>
      <c r="BO3252" s="118" t="s">
        <v>7395</v>
      </c>
      <c r="BP3252" s="118" t="s">
        <v>3003</v>
      </c>
      <c r="BQ3252" s="118" t="s">
        <v>7396</v>
      </c>
      <c r="BW3252" s="118" t="s">
        <v>7395</v>
      </c>
      <c r="BX3252" s="118" t="s">
        <v>3003</v>
      </c>
      <c r="BY3252" s="118" t="s">
        <v>7396</v>
      </c>
    </row>
    <row r="3253" spans="53:77" x14ac:dyDescent="0.3">
      <c r="BA3253" s="169" t="e">
        <f>VLOOKUP(D3253,#REF!, 2,FALSE)</f>
        <v>#REF!</v>
      </c>
      <c r="BO3253" s="118" t="s">
        <v>7397</v>
      </c>
      <c r="BP3253" s="118" t="s">
        <v>803</v>
      </c>
      <c r="BQ3253" s="118" t="s">
        <v>7398</v>
      </c>
      <c r="BW3253" s="118" t="s">
        <v>7397</v>
      </c>
      <c r="BX3253" s="118" t="s">
        <v>803</v>
      </c>
      <c r="BY3253" s="118" t="s">
        <v>7398</v>
      </c>
    </row>
    <row r="3254" spans="53:77" x14ac:dyDescent="0.3">
      <c r="BA3254" s="169" t="e">
        <f>VLOOKUP(D3254,#REF!, 2,FALSE)</f>
        <v>#REF!</v>
      </c>
      <c r="BO3254" s="118" t="s">
        <v>7399</v>
      </c>
      <c r="BP3254" s="118" t="s">
        <v>639</v>
      </c>
      <c r="BQ3254" s="118" t="s">
        <v>7017</v>
      </c>
      <c r="BW3254" s="118" t="s">
        <v>7399</v>
      </c>
      <c r="BX3254" s="118" t="s">
        <v>639</v>
      </c>
      <c r="BY3254" s="118" t="s">
        <v>7017</v>
      </c>
    </row>
    <row r="3255" spans="53:77" x14ac:dyDescent="0.3">
      <c r="BA3255" s="169" t="e">
        <f>VLOOKUP(D3255,#REF!, 2,FALSE)</f>
        <v>#REF!</v>
      </c>
      <c r="BO3255" s="118" t="s">
        <v>183</v>
      </c>
      <c r="BP3255" s="118" t="s">
        <v>639</v>
      </c>
      <c r="BQ3255" s="118" t="s">
        <v>7401</v>
      </c>
      <c r="BW3255" s="118" t="s">
        <v>183</v>
      </c>
      <c r="BX3255" s="118" t="s">
        <v>639</v>
      </c>
      <c r="BY3255" s="118" t="s">
        <v>7401</v>
      </c>
    </row>
    <row r="3256" spans="53:77" x14ac:dyDescent="0.3">
      <c r="BA3256" s="169" t="e">
        <f>VLOOKUP(D3256,#REF!, 2,FALSE)</f>
        <v>#REF!</v>
      </c>
      <c r="BO3256" s="118" t="s">
        <v>103</v>
      </c>
      <c r="BP3256" s="118" t="s">
        <v>700</v>
      </c>
      <c r="BQ3256" s="118" t="s">
        <v>7402</v>
      </c>
      <c r="BW3256" s="118" t="s">
        <v>103</v>
      </c>
      <c r="BX3256" s="118" t="s">
        <v>700</v>
      </c>
      <c r="BY3256" s="118" t="s">
        <v>7402</v>
      </c>
    </row>
    <row r="3257" spans="53:77" x14ac:dyDescent="0.3">
      <c r="BA3257" s="169" t="e">
        <f>VLOOKUP(D3257,#REF!, 2,FALSE)</f>
        <v>#REF!</v>
      </c>
      <c r="BO3257" s="118" t="s">
        <v>7403</v>
      </c>
      <c r="BP3257" s="118" t="s">
        <v>623</v>
      </c>
      <c r="BQ3257" s="118" t="s">
        <v>5158</v>
      </c>
      <c r="BW3257" s="118" t="s">
        <v>7403</v>
      </c>
      <c r="BX3257" s="118" t="s">
        <v>623</v>
      </c>
      <c r="BY3257" s="118" t="s">
        <v>5158</v>
      </c>
    </row>
    <row r="3258" spans="53:77" x14ac:dyDescent="0.3">
      <c r="BA3258" s="169" t="e">
        <f>VLOOKUP(D3258,#REF!, 2,FALSE)</f>
        <v>#REF!</v>
      </c>
      <c r="BO3258" s="118" t="s">
        <v>7404</v>
      </c>
      <c r="BP3258" s="118" t="s">
        <v>849</v>
      </c>
      <c r="BQ3258" s="118" t="s">
        <v>7405</v>
      </c>
      <c r="BW3258" s="118" t="s">
        <v>7404</v>
      </c>
      <c r="BX3258" s="118" t="s">
        <v>849</v>
      </c>
      <c r="BY3258" s="118" t="s">
        <v>7405</v>
      </c>
    </row>
    <row r="3259" spans="53:77" x14ac:dyDescent="0.3">
      <c r="BA3259" s="169" t="e">
        <f>VLOOKUP(D3259,#REF!, 2,FALSE)</f>
        <v>#REF!</v>
      </c>
      <c r="BO3259" s="118" t="s">
        <v>7406</v>
      </c>
      <c r="BP3259" s="118" t="s">
        <v>639</v>
      </c>
      <c r="BQ3259" s="118" t="s">
        <v>5259</v>
      </c>
      <c r="BW3259" s="118" t="s">
        <v>7406</v>
      </c>
      <c r="BX3259" s="118" t="s">
        <v>639</v>
      </c>
      <c r="BY3259" s="118" t="s">
        <v>5259</v>
      </c>
    </row>
    <row r="3260" spans="53:77" x14ac:dyDescent="0.3">
      <c r="BA3260" s="169" t="e">
        <f>VLOOKUP(D3260,#REF!, 2,FALSE)</f>
        <v>#REF!</v>
      </c>
      <c r="BO3260" s="118" t="s">
        <v>7407</v>
      </c>
      <c r="BP3260" s="118" t="s">
        <v>619</v>
      </c>
      <c r="BQ3260" s="118" t="s">
        <v>1792</v>
      </c>
      <c r="BW3260" s="118" t="s">
        <v>7407</v>
      </c>
      <c r="BX3260" s="118" t="s">
        <v>619</v>
      </c>
      <c r="BY3260" s="118" t="s">
        <v>1792</v>
      </c>
    </row>
    <row r="3261" spans="53:77" x14ac:dyDescent="0.3">
      <c r="BA3261" s="169" t="e">
        <f>VLOOKUP(D3261,#REF!, 2,FALSE)</f>
        <v>#REF!</v>
      </c>
      <c r="BO3261" s="118" t="s">
        <v>7408</v>
      </c>
      <c r="BP3261" s="118" t="s">
        <v>639</v>
      </c>
      <c r="BQ3261" s="118" t="s">
        <v>4281</v>
      </c>
      <c r="BW3261" s="118" t="s">
        <v>7408</v>
      </c>
      <c r="BX3261" s="118" t="s">
        <v>639</v>
      </c>
      <c r="BY3261" s="118" t="s">
        <v>4281</v>
      </c>
    </row>
    <row r="3262" spans="53:77" x14ac:dyDescent="0.3">
      <c r="BA3262" s="169" t="e">
        <f>VLOOKUP(D3262,#REF!, 2,FALSE)</f>
        <v>#REF!</v>
      </c>
      <c r="BO3262" s="118" t="s">
        <v>7409</v>
      </c>
      <c r="BP3262" s="118" t="s">
        <v>16975</v>
      </c>
      <c r="BQ3262" s="118" t="s">
        <v>7410</v>
      </c>
      <c r="BW3262" s="118" t="s">
        <v>7409</v>
      </c>
      <c r="BX3262" s="118" t="s">
        <v>16975</v>
      </c>
      <c r="BY3262" s="118" t="s">
        <v>7410</v>
      </c>
    </row>
    <row r="3263" spans="53:77" x14ac:dyDescent="0.3">
      <c r="BA3263" s="169" t="e">
        <f>VLOOKUP(D3263,#REF!, 2,FALSE)</f>
        <v>#REF!</v>
      </c>
      <c r="BO3263" s="118" t="s">
        <v>1315</v>
      </c>
      <c r="BP3263" s="118" t="s">
        <v>628</v>
      </c>
      <c r="BQ3263" s="118" t="s">
        <v>1524</v>
      </c>
      <c r="BW3263" s="118" t="s">
        <v>1315</v>
      </c>
      <c r="BX3263" s="118" t="s">
        <v>628</v>
      </c>
      <c r="BY3263" s="118" t="s">
        <v>1524</v>
      </c>
    </row>
    <row r="3264" spans="53:77" x14ac:dyDescent="0.3">
      <c r="BA3264" s="169" t="e">
        <f>VLOOKUP(D3264,#REF!, 2,FALSE)</f>
        <v>#REF!</v>
      </c>
      <c r="BO3264" s="118" t="s">
        <v>7411</v>
      </c>
      <c r="BP3264" s="118" t="s">
        <v>3003</v>
      </c>
      <c r="BQ3264" s="118" t="s">
        <v>2983</v>
      </c>
      <c r="BW3264" s="118" t="s">
        <v>7411</v>
      </c>
      <c r="BX3264" s="118" t="s">
        <v>3003</v>
      </c>
      <c r="BY3264" s="118" t="s">
        <v>2983</v>
      </c>
    </row>
    <row r="3265" spans="53:77" x14ac:dyDescent="0.3">
      <c r="BA3265" s="169" t="e">
        <f>VLOOKUP(D3265,#REF!, 2,FALSE)</f>
        <v>#REF!</v>
      </c>
      <c r="BO3265" s="118" t="s">
        <v>7412</v>
      </c>
      <c r="BP3265" s="118" t="s">
        <v>2983</v>
      </c>
      <c r="BQ3265" s="118" t="s">
        <v>7413</v>
      </c>
      <c r="BW3265" s="118" t="s">
        <v>7412</v>
      </c>
      <c r="BX3265" s="118" t="s">
        <v>2983</v>
      </c>
      <c r="BY3265" s="118" t="s">
        <v>7413</v>
      </c>
    </row>
    <row r="3266" spans="53:77" x14ac:dyDescent="0.3">
      <c r="BA3266" s="169" t="e">
        <f>VLOOKUP(D3266,#REF!, 2,FALSE)</f>
        <v>#REF!</v>
      </c>
      <c r="BO3266" s="118" t="s">
        <v>1316</v>
      </c>
      <c r="BP3266" s="118" t="s">
        <v>16975</v>
      </c>
      <c r="BQ3266" s="118" t="s">
        <v>7414</v>
      </c>
      <c r="BW3266" s="118" t="s">
        <v>1316</v>
      </c>
      <c r="BX3266" s="118" t="s">
        <v>16975</v>
      </c>
      <c r="BY3266" s="118" t="s">
        <v>7414</v>
      </c>
    </row>
    <row r="3267" spans="53:77" x14ac:dyDescent="0.3">
      <c r="BA3267" s="169" t="e">
        <f>VLOOKUP(D3267,#REF!, 2,FALSE)</f>
        <v>#REF!</v>
      </c>
      <c r="BO3267" s="118" t="s">
        <v>7415</v>
      </c>
      <c r="BP3267" s="118" t="s">
        <v>16975</v>
      </c>
      <c r="BQ3267" s="118" t="s">
        <v>7416</v>
      </c>
      <c r="BW3267" s="118" t="s">
        <v>7415</v>
      </c>
      <c r="BX3267" s="118" t="s">
        <v>16975</v>
      </c>
      <c r="BY3267" s="118" t="s">
        <v>7416</v>
      </c>
    </row>
    <row r="3268" spans="53:77" x14ac:dyDescent="0.3">
      <c r="BA3268" s="169" t="e">
        <f>VLOOKUP(D3268,#REF!, 2,FALSE)</f>
        <v>#REF!</v>
      </c>
      <c r="BO3268" s="118" t="s">
        <v>7417</v>
      </c>
      <c r="BP3268" s="118" t="s">
        <v>16975</v>
      </c>
      <c r="BQ3268" s="118" t="s">
        <v>7418</v>
      </c>
      <c r="BW3268" s="118" t="s">
        <v>7417</v>
      </c>
      <c r="BX3268" s="118" t="s">
        <v>16975</v>
      </c>
      <c r="BY3268" s="118" t="s">
        <v>7418</v>
      </c>
    </row>
    <row r="3269" spans="53:77" x14ac:dyDescent="0.3">
      <c r="BA3269" s="169" t="e">
        <f>VLOOKUP(D3269,#REF!, 2,FALSE)</f>
        <v>#REF!</v>
      </c>
      <c r="BO3269" s="118" t="s">
        <v>7419</v>
      </c>
      <c r="BP3269" s="118" t="s">
        <v>613</v>
      </c>
      <c r="BQ3269" s="118" t="s">
        <v>7189</v>
      </c>
      <c r="BW3269" s="118" t="s">
        <v>7419</v>
      </c>
      <c r="BX3269" s="118" t="s">
        <v>613</v>
      </c>
      <c r="BY3269" s="118" t="s">
        <v>7189</v>
      </c>
    </row>
    <row r="3270" spans="53:77" x14ac:dyDescent="0.3">
      <c r="BA3270" s="169" t="e">
        <f>VLOOKUP(D3270,#REF!, 2,FALSE)</f>
        <v>#REF!</v>
      </c>
      <c r="BO3270" s="118" t="s">
        <v>7421</v>
      </c>
      <c r="BP3270" s="118" t="s">
        <v>797</v>
      </c>
      <c r="BQ3270" s="118" t="s">
        <v>7422</v>
      </c>
      <c r="BW3270" s="118" t="s">
        <v>7421</v>
      </c>
      <c r="BX3270" s="118" t="s">
        <v>797</v>
      </c>
      <c r="BY3270" s="118" t="s">
        <v>7422</v>
      </c>
    </row>
    <row r="3271" spans="53:77" x14ac:dyDescent="0.3">
      <c r="BA3271" s="169" t="e">
        <f>VLOOKUP(D3271,#REF!, 2,FALSE)</f>
        <v>#REF!</v>
      </c>
      <c r="BO3271" s="118" t="s">
        <v>7424</v>
      </c>
      <c r="BP3271" s="118" t="s">
        <v>639</v>
      </c>
      <c r="BQ3271" s="118" t="s">
        <v>7425</v>
      </c>
      <c r="BW3271" s="118" t="s">
        <v>7424</v>
      </c>
      <c r="BX3271" s="118" t="s">
        <v>639</v>
      </c>
      <c r="BY3271" s="118" t="s">
        <v>7425</v>
      </c>
    </row>
    <row r="3272" spans="53:77" x14ac:dyDescent="0.3">
      <c r="BA3272" s="169" t="e">
        <f>VLOOKUP(D3272,#REF!, 2,FALSE)</f>
        <v>#REF!</v>
      </c>
      <c r="BO3272" s="118" t="s">
        <v>7426</v>
      </c>
      <c r="BP3272" s="118" t="s">
        <v>16975</v>
      </c>
      <c r="BQ3272" s="118" t="s">
        <v>7427</v>
      </c>
      <c r="BW3272" s="118" t="s">
        <v>7426</v>
      </c>
      <c r="BX3272" s="118" t="s">
        <v>16975</v>
      </c>
      <c r="BY3272" s="118" t="s">
        <v>7427</v>
      </c>
    </row>
    <row r="3273" spans="53:77" x14ac:dyDescent="0.3">
      <c r="BA3273" s="169" t="e">
        <f>VLOOKUP(D3273,#REF!, 2,FALSE)</f>
        <v>#REF!</v>
      </c>
      <c r="BO3273" s="118" t="s">
        <v>7428</v>
      </c>
      <c r="BP3273" s="118" t="s">
        <v>3003</v>
      </c>
      <c r="BQ3273" s="118" t="s">
        <v>2983</v>
      </c>
      <c r="BW3273" s="118" t="s">
        <v>7428</v>
      </c>
      <c r="BX3273" s="118" t="s">
        <v>3003</v>
      </c>
      <c r="BY3273" s="118" t="s">
        <v>2983</v>
      </c>
    </row>
    <row r="3274" spans="53:77" x14ac:dyDescent="0.3">
      <c r="BA3274" s="169" t="e">
        <f>VLOOKUP(D3274,#REF!, 2,FALSE)</f>
        <v>#REF!</v>
      </c>
      <c r="BO3274" s="118" t="s">
        <v>7429</v>
      </c>
      <c r="BP3274" s="118" t="s">
        <v>625</v>
      </c>
      <c r="BQ3274" s="118" t="s">
        <v>2547</v>
      </c>
      <c r="BW3274" s="118" t="s">
        <v>7429</v>
      </c>
      <c r="BX3274" s="118" t="s">
        <v>625</v>
      </c>
      <c r="BY3274" s="118" t="s">
        <v>2547</v>
      </c>
    </row>
    <row r="3275" spans="53:77" x14ac:dyDescent="0.3">
      <c r="BA3275" s="169" t="e">
        <f>VLOOKUP(D3275,#REF!, 2,FALSE)</f>
        <v>#REF!</v>
      </c>
      <c r="BO3275" s="118" t="s">
        <v>7430</v>
      </c>
      <c r="BP3275" s="118" t="s">
        <v>3243</v>
      </c>
      <c r="BQ3275" s="118" t="s">
        <v>3322</v>
      </c>
      <c r="BW3275" s="118" t="s">
        <v>7430</v>
      </c>
      <c r="BX3275" s="118" t="s">
        <v>3243</v>
      </c>
      <c r="BY3275" s="118" t="s">
        <v>3322</v>
      </c>
    </row>
    <row r="3276" spans="53:77" x14ac:dyDescent="0.3">
      <c r="BA3276" s="169" t="e">
        <f>VLOOKUP(D3276,#REF!, 2,FALSE)</f>
        <v>#REF!</v>
      </c>
      <c r="BO3276" s="118" t="s">
        <v>7431</v>
      </c>
      <c r="BP3276" s="118" t="s">
        <v>16975</v>
      </c>
      <c r="BQ3276" s="118" t="s">
        <v>7432</v>
      </c>
      <c r="BW3276" s="118" t="s">
        <v>7431</v>
      </c>
      <c r="BX3276" s="118" t="s">
        <v>16975</v>
      </c>
      <c r="BY3276" s="118" t="s">
        <v>7432</v>
      </c>
    </row>
    <row r="3277" spans="53:77" x14ac:dyDescent="0.3">
      <c r="BA3277" s="169" t="e">
        <f>VLOOKUP(D3277,#REF!, 2,FALSE)</f>
        <v>#REF!</v>
      </c>
      <c r="BO3277" s="118" t="s">
        <v>7433</v>
      </c>
      <c r="BP3277" s="118" t="s">
        <v>3043</v>
      </c>
      <c r="BQ3277" s="118" t="s">
        <v>3348</v>
      </c>
      <c r="BW3277" s="118" t="s">
        <v>7433</v>
      </c>
      <c r="BX3277" s="118" t="s">
        <v>3043</v>
      </c>
      <c r="BY3277" s="118" t="s">
        <v>3348</v>
      </c>
    </row>
    <row r="3278" spans="53:77" x14ac:dyDescent="0.3">
      <c r="BA3278" s="169" t="e">
        <f>VLOOKUP(D3278,#REF!, 2,FALSE)</f>
        <v>#REF!</v>
      </c>
      <c r="BO3278" s="118" t="s">
        <v>7434</v>
      </c>
      <c r="BP3278" s="118" t="s">
        <v>613</v>
      </c>
      <c r="BQ3278" s="118" t="s">
        <v>3901</v>
      </c>
      <c r="BW3278" s="118" t="s">
        <v>7434</v>
      </c>
      <c r="BX3278" s="118" t="s">
        <v>613</v>
      </c>
      <c r="BY3278" s="118" t="s">
        <v>3901</v>
      </c>
    </row>
    <row r="3279" spans="53:77" x14ac:dyDescent="0.3">
      <c r="BA3279" s="169" t="e">
        <f>VLOOKUP(D3279,#REF!, 2,FALSE)</f>
        <v>#REF!</v>
      </c>
      <c r="BO3279" s="118" t="s">
        <v>7436</v>
      </c>
      <c r="BP3279" s="118" t="s">
        <v>662</v>
      </c>
      <c r="BQ3279" s="118" t="s">
        <v>3373</v>
      </c>
      <c r="BW3279" s="118" t="s">
        <v>7436</v>
      </c>
      <c r="BX3279" s="118" t="s">
        <v>662</v>
      </c>
      <c r="BY3279" s="118" t="s">
        <v>3373</v>
      </c>
    </row>
    <row r="3280" spans="53:77" x14ac:dyDescent="0.3">
      <c r="BA3280" s="169" t="e">
        <f>VLOOKUP(D3280,#REF!, 2,FALSE)</f>
        <v>#REF!</v>
      </c>
      <c r="BO3280" s="118" t="s">
        <v>7437</v>
      </c>
      <c r="BP3280" s="118" t="s">
        <v>662</v>
      </c>
      <c r="BQ3280" s="118" t="s">
        <v>6416</v>
      </c>
      <c r="BW3280" s="118" t="s">
        <v>7437</v>
      </c>
      <c r="BX3280" s="118" t="s">
        <v>662</v>
      </c>
      <c r="BY3280" s="118" t="s">
        <v>6416</v>
      </c>
    </row>
    <row r="3281" spans="53:77" x14ac:dyDescent="0.3">
      <c r="BA3281" s="169" t="e">
        <f>VLOOKUP(D3281,#REF!, 2,FALSE)</f>
        <v>#REF!</v>
      </c>
      <c r="BO3281" s="118" t="s">
        <v>7438</v>
      </c>
      <c r="BP3281" s="118" t="s">
        <v>3197</v>
      </c>
      <c r="BQ3281" s="118" t="s">
        <v>3663</v>
      </c>
      <c r="BW3281" s="118" t="s">
        <v>7438</v>
      </c>
      <c r="BX3281" s="118" t="s">
        <v>3197</v>
      </c>
      <c r="BY3281" s="118" t="s">
        <v>3663</v>
      </c>
    </row>
    <row r="3282" spans="53:77" x14ac:dyDescent="0.3">
      <c r="BA3282" s="169" t="e">
        <f>VLOOKUP(D3282,#REF!, 2,FALSE)</f>
        <v>#REF!</v>
      </c>
      <c r="BO3282" s="118" t="s">
        <v>7439</v>
      </c>
      <c r="BP3282" s="118" t="s">
        <v>662</v>
      </c>
      <c r="BQ3282" s="118" t="s">
        <v>7440</v>
      </c>
      <c r="BW3282" s="118" t="s">
        <v>7439</v>
      </c>
      <c r="BX3282" s="118" t="s">
        <v>662</v>
      </c>
      <c r="BY3282" s="118" t="s">
        <v>7440</v>
      </c>
    </row>
    <row r="3283" spans="53:77" x14ac:dyDescent="0.3">
      <c r="BA3283" s="169" t="e">
        <f>VLOOKUP(D3283,#REF!, 2,FALSE)</f>
        <v>#REF!</v>
      </c>
      <c r="BO3283" s="118" t="s">
        <v>7441</v>
      </c>
      <c r="BP3283" s="118" t="s">
        <v>662</v>
      </c>
      <c r="BQ3283" s="118" t="s">
        <v>1806</v>
      </c>
      <c r="BW3283" s="118" t="s">
        <v>7441</v>
      </c>
      <c r="BX3283" s="118" t="s">
        <v>662</v>
      </c>
      <c r="BY3283" s="118" t="s">
        <v>1806</v>
      </c>
    </row>
    <row r="3284" spans="53:77" x14ac:dyDescent="0.3">
      <c r="BA3284" s="169" t="e">
        <f>VLOOKUP(D3284,#REF!, 2,FALSE)</f>
        <v>#REF!</v>
      </c>
      <c r="BO3284" s="118" t="s">
        <v>1317</v>
      </c>
      <c r="BP3284" s="118" t="s">
        <v>3197</v>
      </c>
      <c r="BQ3284" s="118" t="s">
        <v>2547</v>
      </c>
      <c r="BW3284" s="118" t="s">
        <v>1317</v>
      </c>
      <c r="BX3284" s="118" t="s">
        <v>3197</v>
      </c>
      <c r="BY3284" s="118" t="s">
        <v>2547</v>
      </c>
    </row>
    <row r="3285" spans="53:77" x14ac:dyDescent="0.3">
      <c r="BA3285" s="169" t="e">
        <f>VLOOKUP(D3285,#REF!, 2,FALSE)</f>
        <v>#REF!</v>
      </c>
      <c r="BO3285" s="118" t="s">
        <v>1318</v>
      </c>
      <c r="BP3285" s="118" t="s">
        <v>3197</v>
      </c>
      <c r="BQ3285" s="118" t="s">
        <v>5224</v>
      </c>
      <c r="BW3285" s="118" t="s">
        <v>1318</v>
      </c>
      <c r="BX3285" s="118" t="s">
        <v>3197</v>
      </c>
      <c r="BY3285" s="118" t="s">
        <v>5224</v>
      </c>
    </row>
    <row r="3286" spans="53:77" x14ac:dyDescent="0.3">
      <c r="BA3286" s="169" t="e">
        <f>VLOOKUP(D3286,#REF!, 2,FALSE)</f>
        <v>#REF!</v>
      </c>
      <c r="BO3286" s="118" t="s">
        <v>7442</v>
      </c>
      <c r="BP3286" s="118" t="s">
        <v>3197</v>
      </c>
      <c r="BQ3286" s="118" t="s">
        <v>3375</v>
      </c>
      <c r="BW3286" s="118" t="s">
        <v>7442</v>
      </c>
      <c r="BX3286" s="118" t="s">
        <v>3197</v>
      </c>
      <c r="BY3286" s="118" t="s">
        <v>3375</v>
      </c>
    </row>
    <row r="3287" spans="53:77" x14ac:dyDescent="0.3">
      <c r="BA3287" s="169" t="e">
        <f>VLOOKUP(D3287,#REF!, 2,FALSE)</f>
        <v>#REF!</v>
      </c>
      <c r="BO3287" s="118" t="s">
        <v>7443</v>
      </c>
      <c r="BP3287" s="118" t="s">
        <v>613</v>
      </c>
      <c r="BQ3287" s="118" t="s">
        <v>6718</v>
      </c>
      <c r="BW3287" s="118" t="s">
        <v>7443</v>
      </c>
      <c r="BX3287" s="118" t="s">
        <v>613</v>
      </c>
      <c r="BY3287" s="118" t="s">
        <v>6718</v>
      </c>
    </row>
    <row r="3288" spans="53:77" x14ac:dyDescent="0.3">
      <c r="BA3288" s="169" t="e">
        <f>VLOOKUP(D3288,#REF!, 2,FALSE)</f>
        <v>#REF!</v>
      </c>
      <c r="BO3288" s="118" t="s">
        <v>7445</v>
      </c>
      <c r="BP3288" s="118" t="s">
        <v>662</v>
      </c>
      <c r="BQ3288" s="118" t="s">
        <v>7446</v>
      </c>
      <c r="BW3288" s="118" t="s">
        <v>7445</v>
      </c>
      <c r="BX3288" s="118" t="s">
        <v>662</v>
      </c>
      <c r="BY3288" s="118" t="s">
        <v>7446</v>
      </c>
    </row>
    <row r="3289" spans="53:77" x14ac:dyDescent="0.3">
      <c r="BA3289" s="169" t="e">
        <f>VLOOKUP(D3289,#REF!, 2,FALSE)</f>
        <v>#REF!</v>
      </c>
      <c r="BO3289" s="118" t="s">
        <v>7447</v>
      </c>
      <c r="BP3289" s="118" t="s">
        <v>617</v>
      </c>
      <c r="BQ3289" s="118" t="s">
        <v>7448</v>
      </c>
      <c r="BW3289" s="118" t="s">
        <v>7447</v>
      </c>
      <c r="BX3289" s="118" t="s">
        <v>617</v>
      </c>
      <c r="BY3289" s="118" t="s">
        <v>7448</v>
      </c>
    </row>
    <row r="3290" spans="53:77" x14ac:dyDescent="0.3">
      <c r="BA3290" s="169" t="e">
        <f>VLOOKUP(D3290,#REF!, 2,FALSE)</f>
        <v>#REF!</v>
      </c>
      <c r="BO3290" s="118" t="s">
        <v>7449</v>
      </c>
      <c r="BP3290" s="118" t="s">
        <v>2983</v>
      </c>
      <c r="BQ3290" s="118" t="s">
        <v>1190</v>
      </c>
      <c r="BW3290" s="118" t="s">
        <v>7449</v>
      </c>
      <c r="BX3290" s="118" t="s">
        <v>2983</v>
      </c>
      <c r="BY3290" s="118" t="s">
        <v>1190</v>
      </c>
    </row>
    <row r="3291" spans="53:77" x14ac:dyDescent="0.3">
      <c r="BA3291" s="169" t="e">
        <f>VLOOKUP(D3291,#REF!, 2,FALSE)</f>
        <v>#REF!</v>
      </c>
      <c r="BO3291" s="118" t="s">
        <v>7450</v>
      </c>
      <c r="BP3291" s="118" t="s">
        <v>1269</v>
      </c>
      <c r="BQ3291" s="118" t="s">
        <v>7451</v>
      </c>
      <c r="BW3291" s="118" t="s">
        <v>7450</v>
      </c>
      <c r="BX3291" s="118" t="s">
        <v>1269</v>
      </c>
      <c r="BY3291" s="118" t="s">
        <v>7451</v>
      </c>
    </row>
    <row r="3292" spans="53:77" x14ac:dyDescent="0.3">
      <c r="BA3292" s="169" t="e">
        <f>VLOOKUP(D3292,#REF!, 2,FALSE)</f>
        <v>#REF!</v>
      </c>
      <c r="BO3292" s="118" t="s">
        <v>7452</v>
      </c>
      <c r="BP3292" s="118" t="s">
        <v>2983</v>
      </c>
      <c r="BQ3292" s="118" t="s">
        <v>2983</v>
      </c>
      <c r="BW3292" s="118" t="s">
        <v>7452</v>
      </c>
      <c r="BX3292" s="118" t="s">
        <v>2983</v>
      </c>
      <c r="BY3292" s="118" t="s">
        <v>2983</v>
      </c>
    </row>
    <row r="3293" spans="53:77" x14ac:dyDescent="0.3">
      <c r="BA3293" s="169" t="e">
        <f>VLOOKUP(D3293,#REF!, 2,FALSE)</f>
        <v>#REF!</v>
      </c>
      <c r="BO3293" s="118" t="s">
        <v>7453</v>
      </c>
      <c r="BP3293" s="118" t="s">
        <v>3043</v>
      </c>
      <c r="BQ3293" s="118" t="s">
        <v>7454</v>
      </c>
      <c r="BW3293" s="118" t="s">
        <v>7453</v>
      </c>
      <c r="BX3293" s="118" t="s">
        <v>3043</v>
      </c>
      <c r="BY3293" s="118" t="s">
        <v>7454</v>
      </c>
    </row>
    <row r="3294" spans="53:77" x14ac:dyDescent="0.3">
      <c r="BA3294" s="169" t="e">
        <f>VLOOKUP(D3294,#REF!, 2,FALSE)</f>
        <v>#REF!</v>
      </c>
      <c r="BO3294" s="118" t="s">
        <v>7455</v>
      </c>
      <c r="BP3294" s="118" t="s">
        <v>2979</v>
      </c>
      <c r="BQ3294" s="118" t="s">
        <v>7319</v>
      </c>
      <c r="BW3294" s="118" t="s">
        <v>7455</v>
      </c>
      <c r="BX3294" s="118" t="s">
        <v>2979</v>
      </c>
      <c r="BY3294" s="118" t="s">
        <v>7319</v>
      </c>
    </row>
    <row r="3295" spans="53:77" x14ac:dyDescent="0.3">
      <c r="BA3295" s="169" t="e">
        <f>VLOOKUP(D3295,#REF!, 2,FALSE)</f>
        <v>#REF!</v>
      </c>
      <c r="BO3295" s="118" t="s">
        <v>7456</v>
      </c>
      <c r="BP3295" s="118" t="s">
        <v>2983</v>
      </c>
      <c r="BQ3295" s="118" t="s">
        <v>1190</v>
      </c>
      <c r="BW3295" s="118" t="s">
        <v>7456</v>
      </c>
      <c r="BX3295" s="118" t="s">
        <v>2983</v>
      </c>
      <c r="BY3295" s="118" t="s">
        <v>1190</v>
      </c>
    </row>
    <row r="3296" spans="53:77" x14ac:dyDescent="0.3">
      <c r="BA3296" s="169" t="e">
        <f>VLOOKUP(D3296,#REF!, 2,FALSE)</f>
        <v>#REF!</v>
      </c>
      <c r="BO3296" s="118" t="s">
        <v>7457</v>
      </c>
      <c r="BP3296" s="118" t="s">
        <v>1269</v>
      </c>
      <c r="BQ3296" s="118" t="s">
        <v>7458</v>
      </c>
      <c r="BW3296" s="118" t="s">
        <v>7457</v>
      </c>
      <c r="BX3296" s="118" t="s">
        <v>1269</v>
      </c>
      <c r="BY3296" s="118" t="s">
        <v>7458</v>
      </c>
    </row>
    <row r="3297" spans="53:77" x14ac:dyDescent="0.3">
      <c r="BA3297" s="169" t="e">
        <f>VLOOKUP(D3297,#REF!, 2,FALSE)</f>
        <v>#REF!</v>
      </c>
      <c r="BO3297" s="118" t="s">
        <v>1319</v>
      </c>
      <c r="BP3297" s="118" t="s">
        <v>1342</v>
      </c>
      <c r="BQ3297" s="118" t="s">
        <v>7459</v>
      </c>
      <c r="BW3297" s="118" t="s">
        <v>1319</v>
      </c>
      <c r="BX3297" s="118" t="s">
        <v>1342</v>
      </c>
      <c r="BY3297" s="118" t="s">
        <v>7459</v>
      </c>
    </row>
    <row r="3298" spans="53:77" x14ac:dyDescent="0.3">
      <c r="BA3298" s="169" t="e">
        <f>VLOOKUP(D3298,#REF!, 2,FALSE)</f>
        <v>#REF!</v>
      </c>
      <c r="BO3298" s="118" t="s">
        <v>7460</v>
      </c>
      <c r="BP3298" s="118" t="s">
        <v>3197</v>
      </c>
      <c r="BQ3298" s="118" t="s">
        <v>3479</v>
      </c>
      <c r="BW3298" s="118" t="s">
        <v>7460</v>
      </c>
      <c r="BX3298" s="118" t="s">
        <v>3197</v>
      </c>
      <c r="BY3298" s="118" t="s">
        <v>3479</v>
      </c>
    </row>
    <row r="3299" spans="53:77" x14ac:dyDescent="0.3">
      <c r="BA3299" s="169" t="e">
        <f>VLOOKUP(D3299,#REF!, 2,FALSE)</f>
        <v>#REF!</v>
      </c>
      <c r="BO3299" s="118" t="s">
        <v>1320</v>
      </c>
      <c r="BP3299" s="118" t="s">
        <v>1342</v>
      </c>
      <c r="BQ3299" s="118" t="s">
        <v>3791</v>
      </c>
      <c r="BW3299" s="118" t="s">
        <v>1320</v>
      </c>
      <c r="BX3299" s="118" t="s">
        <v>1342</v>
      </c>
      <c r="BY3299" s="118" t="s">
        <v>3791</v>
      </c>
    </row>
    <row r="3300" spans="53:77" x14ac:dyDescent="0.3">
      <c r="BA3300" s="169" t="e">
        <f>VLOOKUP(D3300,#REF!, 2,FALSE)</f>
        <v>#REF!</v>
      </c>
      <c r="BO3300" s="118" t="s">
        <v>104</v>
      </c>
      <c r="BP3300" s="118" t="s">
        <v>2979</v>
      </c>
      <c r="BQ3300" s="118" t="s">
        <v>7461</v>
      </c>
      <c r="BW3300" s="118" t="s">
        <v>104</v>
      </c>
      <c r="BX3300" s="118" t="s">
        <v>2979</v>
      </c>
      <c r="BY3300" s="118" t="s">
        <v>7461</v>
      </c>
    </row>
    <row r="3301" spans="53:77" x14ac:dyDescent="0.3">
      <c r="BA3301" s="169" t="e">
        <f>VLOOKUP(D3301,#REF!, 2,FALSE)</f>
        <v>#REF!</v>
      </c>
      <c r="BO3301" s="118" t="s">
        <v>7462</v>
      </c>
      <c r="BP3301" s="118" t="s">
        <v>16975</v>
      </c>
      <c r="BQ3301" s="118" t="s">
        <v>5070</v>
      </c>
      <c r="BW3301" s="118" t="s">
        <v>7462</v>
      </c>
      <c r="BX3301" s="118" t="s">
        <v>16975</v>
      </c>
      <c r="BY3301" s="118" t="s">
        <v>5070</v>
      </c>
    </row>
    <row r="3302" spans="53:77" x14ac:dyDescent="0.3">
      <c r="BA3302" s="169" t="e">
        <f>VLOOKUP(D3302,#REF!, 2,FALSE)</f>
        <v>#REF!</v>
      </c>
      <c r="BO3302" s="118" t="s">
        <v>7464</v>
      </c>
      <c r="BP3302" s="118" t="s">
        <v>657</v>
      </c>
      <c r="BQ3302" s="118" t="s">
        <v>7465</v>
      </c>
      <c r="BW3302" s="118" t="s">
        <v>7464</v>
      </c>
      <c r="BX3302" s="118" t="s">
        <v>657</v>
      </c>
      <c r="BY3302" s="118" t="s">
        <v>7465</v>
      </c>
    </row>
    <row r="3303" spans="53:77" x14ac:dyDescent="0.3">
      <c r="BA3303" s="169" t="e">
        <f>VLOOKUP(D3303,#REF!, 2,FALSE)</f>
        <v>#REF!</v>
      </c>
      <c r="BO3303" s="118" t="s">
        <v>7466</v>
      </c>
      <c r="BP3303" s="118" t="s">
        <v>1342</v>
      </c>
      <c r="BQ3303" s="118" t="s">
        <v>7467</v>
      </c>
      <c r="BW3303" s="118" t="s">
        <v>7466</v>
      </c>
      <c r="BX3303" s="118" t="s">
        <v>1342</v>
      </c>
      <c r="BY3303" s="118" t="s">
        <v>7467</v>
      </c>
    </row>
    <row r="3304" spans="53:77" x14ac:dyDescent="0.3">
      <c r="BA3304" s="169" t="e">
        <f>VLOOKUP(D3304,#REF!, 2,FALSE)</f>
        <v>#REF!</v>
      </c>
      <c r="BO3304" s="118" t="s">
        <v>1321</v>
      </c>
      <c r="BP3304" s="118" t="s">
        <v>1342</v>
      </c>
      <c r="BQ3304" s="118" t="s">
        <v>7468</v>
      </c>
      <c r="BW3304" s="118" t="s">
        <v>1321</v>
      </c>
      <c r="BX3304" s="118" t="s">
        <v>1342</v>
      </c>
      <c r="BY3304" s="118" t="s">
        <v>7468</v>
      </c>
    </row>
    <row r="3305" spans="53:77" x14ac:dyDescent="0.3">
      <c r="BA3305" s="169" t="e">
        <f>VLOOKUP(D3305,#REF!, 2,FALSE)</f>
        <v>#REF!</v>
      </c>
      <c r="BO3305" s="118" t="s">
        <v>7469</v>
      </c>
      <c r="BP3305" s="118" t="s">
        <v>16978</v>
      </c>
      <c r="BQ3305" s="118" t="s">
        <v>697</v>
      </c>
      <c r="BW3305" s="118" t="s">
        <v>7469</v>
      </c>
      <c r="BX3305" s="118" t="s">
        <v>16978</v>
      </c>
      <c r="BY3305" s="118" t="s">
        <v>697</v>
      </c>
    </row>
    <row r="3306" spans="53:77" x14ac:dyDescent="0.3">
      <c r="BA3306" s="169" t="e">
        <f>VLOOKUP(D3306,#REF!, 2,FALSE)</f>
        <v>#REF!</v>
      </c>
      <c r="BO3306" s="118" t="s">
        <v>7470</v>
      </c>
      <c r="BP3306" s="118" t="s">
        <v>1269</v>
      </c>
      <c r="BQ3306" s="118" t="s">
        <v>7471</v>
      </c>
      <c r="BW3306" s="118" t="s">
        <v>7470</v>
      </c>
      <c r="BX3306" s="118" t="s">
        <v>1269</v>
      </c>
      <c r="BY3306" s="118" t="s">
        <v>7471</v>
      </c>
    </row>
    <row r="3307" spans="53:77" x14ac:dyDescent="0.3">
      <c r="BA3307" s="169" t="e">
        <f>VLOOKUP(D3307,#REF!, 2,FALSE)</f>
        <v>#REF!</v>
      </c>
      <c r="BO3307" s="118" t="s">
        <v>7472</v>
      </c>
      <c r="BP3307" s="118" t="s">
        <v>1269</v>
      </c>
      <c r="BQ3307" s="118" t="s">
        <v>7473</v>
      </c>
      <c r="BW3307" s="118" t="s">
        <v>7472</v>
      </c>
      <c r="BX3307" s="118" t="s">
        <v>1269</v>
      </c>
      <c r="BY3307" s="118" t="s">
        <v>7473</v>
      </c>
    </row>
    <row r="3308" spans="53:77" x14ac:dyDescent="0.3">
      <c r="BA3308" s="169" t="e">
        <f>VLOOKUP(D3308,#REF!, 2,FALSE)</f>
        <v>#REF!</v>
      </c>
      <c r="BO3308" s="118" t="s">
        <v>7474</v>
      </c>
      <c r="BP3308" s="118" t="s">
        <v>1269</v>
      </c>
      <c r="BQ3308" s="118" t="s">
        <v>7475</v>
      </c>
      <c r="BW3308" s="118" t="s">
        <v>7474</v>
      </c>
      <c r="BX3308" s="118" t="s">
        <v>1269</v>
      </c>
      <c r="BY3308" s="118" t="s">
        <v>7475</v>
      </c>
    </row>
    <row r="3309" spans="53:77" x14ac:dyDescent="0.3">
      <c r="BA3309" s="169" t="e">
        <f>VLOOKUP(D3309,#REF!, 2,FALSE)</f>
        <v>#REF!</v>
      </c>
      <c r="BO3309" s="118" t="s">
        <v>128</v>
      </c>
      <c r="BP3309" s="118" t="s">
        <v>719</v>
      </c>
      <c r="BQ3309" s="118" t="s">
        <v>7476</v>
      </c>
      <c r="BW3309" s="118" t="s">
        <v>128</v>
      </c>
      <c r="BX3309" s="118" t="s">
        <v>719</v>
      </c>
      <c r="BY3309" s="118" t="s">
        <v>7476</v>
      </c>
    </row>
    <row r="3310" spans="53:77" x14ac:dyDescent="0.3">
      <c r="BA3310" s="169" t="e">
        <f>VLOOKUP(D3310,#REF!, 2,FALSE)</f>
        <v>#REF!</v>
      </c>
      <c r="BO3310" s="118" t="s">
        <v>7477</v>
      </c>
      <c r="BP3310" s="118" t="s">
        <v>3003</v>
      </c>
      <c r="BQ3310" s="118" t="s">
        <v>7478</v>
      </c>
      <c r="BW3310" s="118" t="s">
        <v>7477</v>
      </c>
      <c r="BX3310" s="118" t="s">
        <v>3003</v>
      </c>
      <c r="BY3310" s="118" t="s">
        <v>7478</v>
      </c>
    </row>
    <row r="3311" spans="53:77" x14ac:dyDescent="0.3">
      <c r="BA3311" s="169" t="e">
        <f>VLOOKUP(D3311,#REF!, 2,FALSE)</f>
        <v>#REF!</v>
      </c>
      <c r="BO3311" s="118" t="s">
        <v>7480</v>
      </c>
      <c r="BP3311" s="118" t="s">
        <v>2983</v>
      </c>
      <c r="BQ3311" s="118" t="s">
        <v>2983</v>
      </c>
      <c r="BW3311" s="118" t="s">
        <v>7480</v>
      </c>
      <c r="BX3311" s="118" t="s">
        <v>2983</v>
      </c>
      <c r="BY3311" s="118" t="s">
        <v>2983</v>
      </c>
    </row>
    <row r="3312" spans="53:77" x14ac:dyDescent="0.3">
      <c r="BA3312" s="169" t="e">
        <f>VLOOKUP(D3312,#REF!, 2,FALSE)</f>
        <v>#REF!</v>
      </c>
      <c r="BO3312" s="118" t="s">
        <v>7481</v>
      </c>
      <c r="BP3312" s="118" t="s">
        <v>797</v>
      </c>
      <c r="BQ3312" s="118" t="s">
        <v>7483</v>
      </c>
      <c r="BW3312" s="118" t="s">
        <v>7481</v>
      </c>
      <c r="BX3312" s="118" t="s">
        <v>797</v>
      </c>
      <c r="BY3312" s="118" t="s">
        <v>7483</v>
      </c>
    </row>
    <row r="3313" spans="53:77" x14ac:dyDescent="0.3">
      <c r="BA3313" s="169" t="e">
        <f>VLOOKUP(D3313,#REF!, 2,FALSE)</f>
        <v>#REF!</v>
      </c>
      <c r="BO3313" s="118" t="s">
        <v>7484</v>
      </c>
      <c r="BP3313" s="118" t="s">
        <v>623</v>
      </c>
      <c r="BQ3313" s="118" t="s">
        <v>7425</v>
      </c>
      <c r="BW3313" s="118" t="s">
        <v>7484</v>
      </c>
      <c r="BX3313" s="118" t="s">
        <v>623</v>
      </c>
      <c r="BY3313" s="118" t="s">
        <v>7425</v>
      </c>
    </row>
    <row r="3314" spans="53:77" x14ac:dyDescent="0.3">
      <c r="BA3314" s="169" t="e">
        <f>VLOOKUP(D3314,#REF!, 2,FALSE)</f>
        <v>#REF!</v>
      </c>
      <c r="BO3314" s="118" t="s">
        <v>7485</v>
      </c>
      <c r="BP3314" s="118" t="s">
        <v>778</v>
      </c>
      <c r="BQ3314" s="118" t="s">
        <v>7487</v>
      </c>
      <c r="BW3314" s="118" t="s">
        <v>7485</v>
      </c>
      <c r="BX3314" s="118" t="s">
        <v>778</v>
      </c>
      <c r="BY3314" s="118" t="s">
        <v>7487</v>
      </c>
    </row>
    <row r="3315" spans="53:77" x14ac:dyDescent="0.3">
      <c r="BA3315" s="169" t="e">
        <f>VLOOKUP(D3315,#REF!, 2,FALSE)</f>
        <v>#REF!</v>
      </c>
      <c r="BO3315" s="118" t="s">
        <v>7489</v>
      </c>
      <c r="BP3315" s="118" t="s">
        <v>16975</v>
      </c>
      <c r="BQ3315" s="118" t="s">
        <v>1058</v>
      </c>
      <c r="BW3315" s="118" t="s">
        <v>7489</v>
      </c>
      <c r="BX3315" s="118" t="s">
        <v>16975</v>
      </c>
      <c r="BY3315" s="118" t="s">
        <v>1058</v>
      </c>
    </row>
    <row r="3316" spans="53:77" x14ac:dyDescent="0.3">
      <c r="BA3316" s="169" t="e">
        <f>VLOOKUP(D3316,#REF!, 2,FALSE)</f>
        <v>#REF!</v>
      </c>
      <c r="BO3316" s="118" t="s">
        <v>184</v>
      </c>
      <c r="BP3316" s="118" t="s">
        <v>2222</v>
      </c>
      <c r="BQ3316" s="118" t="s">
        <v>7491</v>
      </c>
      <c r="BW3316" s="118" t="s">
        <v>184</v>
      </c>
      <c r="BX3316" s="118" t="s">
        <v>2222</v>
      </c>
      <c r="BY3316" s="118" t="s">
        <v>7491</v>
      </c>
    </row>
    <row r="3317" spans="53:77" x14ac:dyDescent="0.3">
      <c r="BA3317" s="169" t="e">
        <f>VLOOKUP(D3317,#REF!, 2,FALSE)</f>
        <v>#REF!</v>
      </c>
      <c r="BO3317" s="118" t="s">
        <v>7492</v>
      </c>
      <c r="BP3317" s="118" t="s">
        <v>719</v>
      </c>
      <c r="BQ3317" s="118" t="s">
        <v>7493</v>
      </c>
      <c r="BW3317" s="118" t="s">
        <v>7492</v>
      </c>
      <c r="BX3317" s="118" t="s">
        <v>719</v>
      </c>
      <c r="BY3317" s="118" t="s">
        <v>7493</v>
      </c>
    </row>
    <row r="3318" spans="53:77" x14ac:dyDescent="0.3">
      <c r="BA3318" s="169" t="e">
        <f>VLOOKUP(D3318,#REF!, 2,FALSE)</f>
        <v>#REF!</v>
      </c>
      <c r="BO3318" s="118" t="s">
        <v>7494</v>
      </c>
      <c r="BP3318" s="118" t="s">
        <v>3095</v>
      </c>
      <c r="BQ3318" s="118" t="s">
        <v>7495</v>
      </c>
      <c r="BW3318" s="118" t="s">
        <v>7494</v>
      </c>
      <c r="BX3318" s="118" t="s">
        <v>3095</v>
      </c>
      <c r="BY3318" s="118" t="s">
        <v>7495</v>
      </c>
    </row>
    <row r="3319" spans="53:77" x14ac:dyDescent="0.3">
      <c r="BA3319" s="169" t="e">
        <f>VLOOKUP(D3319,#REF!, 2,FALSE)</f>
        <v>#REF!</v>
      </c>
      <c r="BO3319" s="118" t="s">
        <v>7496</v>
      </c>
      <c r="BP3319" s="118" t="s">
        <v>666</v>
      </c>
      <c r="BQ3319" s="118" t="s">
        <v>7498</v>
      </c>
      <c r="BW3319" s="118" t="s">
        <v>7496</v>
      </c>
      <c r="BX3319" s="118" t="s">
        <v>666</v>
      </c>
      <c r="BY3319" s="118" t="s">
        <v>7498</v>
      </c>
    </row>
    <row r="3320" spans="53:77" x14ac:dyDescent="0.3">
      <c r="BA3320" s="169" t="e">
        <f>VLOOKUP(D3320,#REF!, 2,FALSE)</f>
        <v>#REF!</v>
      </c>
      <c r="BO3320" s="118" t="s">
        <v>7499</v>
      </c>
      <c r="BP3320" s="118" t="s">
        <v>662</v>
      </c>
      <c r="BQ3320" s="118" t="s">
        <v>7500</v>
      </c>
      <c r="BW3320" s="118" t="s">
        <v>7499</v>
      </c>
      <c r="BX3320" s="118" t="s">
        <v>662</v>
      </c>
      <c r="BY3320" s="118" t="s">
        <v>7500</v>
      </c>
    </row>
    <row r="3321" spans="53:77" x14ac:dyDescent="0.3">
      <c r="BA3321" s="169" t="e">
        <f>VLOOKUP(D3321,#REF!, 2,FALSE)</f>
        <v>#REF!</v>
      </c>
      <c r="BO3321" s="118" t="s">
        <v>7502</v>
      </c>
      <c r="BP3321" s="118" t="s">
        <v>3043</v>
      </c>
      <c r="BQ3321" s="118" t="s">
        <v>7503</v>
      </c>
      <c r="BW3321" s="118" t="s">
        <v>7502</v>
      </c>
      <c r="BX3321" s="118" t="s">
        <v>3043</v>
      </c>
      <c r="BY3321" s="118" t="s">
        <v>7503</v>
      </c>
    </row>
    <row r="3322" spans="53:77" x14ac:dyDescent="0.3">
      <c r="BA3322" s="169" t="e">
        <f>VLOOKUP(D3322,#REF!, 2,FALSE)</f>
        <v>#REF!</v>
      </c>
      <c r="BO3322" s="118" t="s">
        <v>7504</v>
      </c>
      <c r="BP3322" s="118" t="s">
        <v>797</v>
      </c>
      <c r="BQ3322" s="118" t="s">
        <v>7387</v>
      </c>
      <c r="BW3322" s="118" t="s">
        <v>7504</v>
      </c>
      <c r="BX3322" s="118" t="s">
        <v>797</v>
      </c>
      <c r="BY3322" s="118" t="s">
        <v>7387</v>
      </c>
    </row>
    <row r="3323" spans="53:77" x14ac:dyDescent="0.3">
      <c r="BA3323" s="169" t="e">
        <f>VLOOKUP(D3323,#REF!, 2,FALSE)</f>
        <v>#REF!</v>
      </c>
      <c r="BO3323" s="118" t="s">
        <v>7505</v>
      </c>
      <c r="BP3323" s="118" t="s">
        <v>16975</v>
      </c>
      <c r="BQ3323" s="118" t="s">
        <v>7506</v>
      </c>
      <c r="BW3323" s="118" t="s">
        <v>7505</v>
      </c>
      <c r="BX3323" s="118" t="s">
        <v>16975</v>
      </c>
      <c r="BY3323" s="118" t="s">
        <v>7506</v>
      </c>
    </row>
    <row r="3324" spans="53:77" x14ac:dyDescent="0.3">
      <c r="BA3324" s="169" t="e">
        <f>VLOOKUP(D3324,#REF!, 2,FALSE)</f>
        <v>#REF!</v>
      </c>
      <c r="BO3324" s="118" t="s">
        <v>1322</v>
      </c>
      <c r="BP3324" s="118" t="s">
        <v>3197</v>
      </c>
      <c r="BQ3324" s="118" t="s">
        <v>7163</v>
      </c>
      <c r="BW3324" s="118" t="s">
        <v>1322</v>
      </c>
      <c r="BX3324" s="118" t="s">
        <v>3197</v>
      </c>
      <c r="BY3324" s="118" t="s">
        <v>7163</v>
      </c>
    </row>
    <row r="3325" spans="53:77" x14ac:dyDescent="0.3">
      <c r="BA3325" s="169" t="e">
        <f>VLOOKUP(D3325,#REF!, 2,FALSE)</f>
        <v>#REF!</v>
      </c>
      <c r="BO3325" s="118" t="s">
        <v>7507</v>
      </c>
      <c r="BP3325" s="118" t="s">
        <v>662</v>
      </c>
      <c r="BQ3325" s="118" t="s">
        <v>5137</v>
      </c>
      <c r="BW3325" s="118" t="s">
        <v>7507</v>
      </c>
      <c r="BX3325" s="118" t="s">
        <v>662</v>
      </c>
      <c r="BY3325" s="118" t="s">
        <v>5137</v>
      </c>
    </row>
    <row r="3326" spans="53:77" x14ac:dyDescent="0.3">
      <c r="BA3326" s="169" t="e">
        <f>VLOOKUP(D3326,#REF!, 2,FALSE)</f>
        <v>#REF!</v>
      </c>
      <c r="BO3326" s="118" t="s">
        <v>7509</v>
      </c>
      <c r="BP3326" s="118" t="s">
        <v>623</v>
      </c>
      <c r="BQ3326" s="118" t="s">
        <v>7510</v>
      </c>
      <c r="BW3326" s="118" t="s">
        <v>7509</v>
      </c>
      <c r="BX3326" s="118" t="s">
        <v>623</v>
      </c>
      <c r="BY3326" s="118" t="s">
        <v>7510</v>
      </c>
    </row>
    <row r="3327" spans="53:77" x14ac:dyDescent="0.3">
      <c r="BA3327" s="169" t="e">
        <f>VLOOKUP(D3327,#REF!, 2,FALSE)</f>
        <v>#REF!</v>
      </c>
      <c r="BO3327" s="118" t="s">
        <v>7511</v>
      </c>
      <c r="BP3327" s="118" t="s">
        <v>16975</v>
      </c>
      <c r="BQ3327" s="118" t="s">
        <v>5897</v>
      </c>
      <c r="BW3327" s="118" t="s">
        <v>7511</v>
      </c>
      <c r="BX3327" s="118" t="s">
        <v>16975</v>
      </c>
      <c r="BY3327" s="118" t="s">
        <v>5897</v>
      </c>
    </row>
    <row r="3328" spans="53:77" x14ac:dyDescent="0.3">
      <c r="BA3328" s="169" t="e">
        <f>VLOOKUP(D3328,#REF!, 2,FALSE)</f>
        <v>#REF!</v>
      </c>
      <c r="BO3328" s="118" t="s">
        <v>7512</v>
      </c>
      <c r="BP3328" s="118" t="s">
        <v>613</v>
      </c>
      <c r="BQ3328" s="118" t="s">
        <v>3785</v>
      </c>
      <c r="BW3328" s="118" t="s">
        <v>7512</v>
      </c>
      <c r="BX3328" s="118" t="s">
        <v>613</v>
      </c>
      <c r="BY3328" s="118" t="s">
        <v>3785</v>
      </c>
    </row>
    <row r="3329" spans="53:77" x14ac:dyDescent="0.3">
      <c r="BA3329" s="169" t="e">
        <f>VLOOKUP(D3329,#REF!, 2,FALSE)</f>
        <v>#REF!</v>
      </c>
      <c r="BO3329" s="118" t="s">
        <v>7514</v>
      </c>
      <c r="BP3329" s="118" t="s">
        <v>2979</v>
      </c>
      <c r="BQ3329" s="118" t="s">
        <v>7515</v>
      </c>
      <c r="BW3329" s="118" t="s">
        <v>7514</v>
      </c>
      <c r="BX3329" s="118" t="s">
        <v>2979</v>
      </c>
      <c r="BY3329" s="118" t="s">
        <v>7515</v>
      </c>
    </row>
    <row r="3330" spans="53:77" x14ac:dyDescent="0.3">
      <c r="BA3330" s="169" t="e">
        <f>VLOOKUP(D3330,#REF!, 2,FALSE)</f>
        <v>#REF!</v>
      </c>
      <c r="BO3330" s="118" t="s">
        <v>7516</v>
      </c>
      <c r="BP3330" s="118" t="s">
        <v>3197</v>
      </c>
      <c r="BQ3330" s="118" t="s">
        <v>3024</v>
      </c>
      <c r="BW3330" s="118" t="s">
        <v>7516</v>
      </c>
      <c r="BX3330" s="118" t="s">
        <v>3197</v>
      </c>
      <c r="BY3330" s="118" t="s">
        <v>3024</v>
      </c>
    </row>
    <row r="3331" spans="53:77" x14ac:dyDescent="0.3">
      <c r="BA3331" s="169" t="e">
        <f>VLOOKUP(D3331,#REF!, 2,FALSE)</f>
        <v>#REF!</v>
      </c>
      <c r="BO3331" s="118" t="s">
        <v>7517</v>
      </c>
      <c r="BP3331" s="118" t="s">
        <v>2979</v>
      </c>
      <c r="BQ3331" s="118" t="s">
        <v>6114</v>
      </c>
      <c r="BW3331" s="118" t="s">
        <v>7517</v>
      </c>
      <c r="BX3331" s="118" t="s">
        <v>2979</v>
      </c>
      <c r="BY3331" s="118" t="s">
        <v>6114</v>
      </c>
    </row>
    <row r="3332" spans="53:77" x14ac:dyDescent="0.3">
      <c r="BA3332" s="169" t="e">
        <f>VLOOKUP(D3332,#REF!, 2,FALSE)</f>
        <v>#REF!</v>
      </c>
      <c r="BO3332" s="118" t="s">
        <v>7518</v>
      </c>
      <c r="BP3332" s="118" t="s">
        <v>2979</v>
      </c>
      <c r="BQ3332" s="118" t="s">
        <v>854</v>
      </c>
      <c r="BW3332" s="118" t="s">
        <v>7518</v>
      </c>
      <c r="BX3332" s="118" t="s">
        <v>2979</v>
      </c>
      <c r="BY3332" s="118" t="s">
        <v>854</v>
      </c>
    </row>
    <row r="3333" spans="53:77" x14ac:dyDescent="0.3">
      <c r="BA3333" s="169" t="e">
        <f>VLOOKUP(D3333,#REF!, 2,FALSE)</f>
        <v>#REF!</v>
      </c>
      <c r="BO3333" s="118" t="s">
        <v>7519</v>
      </c>
      <c r="BP3333" s="118" t="s">
        <v>613</v>
      </c>
      <c r="BQ3333" s="118" t="s">
        <v>7520</v>
      </c>
      <c r="BW3333" s="118" t="s">
        <v>7519</v>
      </c>
      <c r="BX3333" s="118" t="s">
        <v>613</v>
      </c>
      <c r="BY3333" s="118" t="s">
        <v>7520</v>
      </c>
    </row>
    <row r="3334" spans="53:77" x14ac:dyDescent="0.3">
      <c r="BA3334" s="169" t="e">
        <f>VLOOKUP(D3334,#REF!, 2,FALSE)</f>
        <v>#REF!</v>
      </c>
      <c r="BO3334" s="118" t="s">
        <v>7521</v>
      </c>
      <c r="BP3334" s="118" t="s">
        <v>662</v>
      </c>
      <c r="BQ3334" s="118" t="s">
        <v>5733</v>
      </c>
      <c r="BW3334" s="118" t="s">
        <v>7521</v>
      </c>
      <c r="BX3334" s="118" t="s">
        <v>662</v>
      </c>
      <c r="BY3334" s="118" t="s">
        <v>5733</v>
      </c>
    </row>
    <row r="3335" spans="53:77" x14ac:dyDescent="0.3">
      <c r="BA3335" s="169" t="e">
        <f>VLOOKUP(D3335,#REF!, 2,FALSE)</f>
        <v>#REF!</v>
      </c>
      <c r="BO3335" s="118" t="s">
        <v>7523</v>
      </c>
      <c r="BP3335" s="118" t="s">
        <v>662</v>
      </c>
      <c r="BQ3335" s="118" t="s">
        <v>2890</v>
      </c>
      <c r="BW3335" s="118" t="s">
        <v>7523</v>
      </c>
      <c r="BX3335" s="118" t="s">
        <v>662</v>
      </c>
      <c r="BY3335" s="118" t="s">
        <v>2890</v>
      </c>
    </row>
    <row r="3336" spans="53:77" x14ac:dyDescent="0.3">
      <c r="BA3336" s="169" t="e">
        <f>VLOOKUP(D3336,#REF!, 2,FALSE)</f>
        <v>#REF!</v>
      </c>
      <c r="BO3336" s="118" t="s">
        <v>7525</v>
      </c>
      <c r="BP3336" s="118" t="s">
        <v>3197</v>
      </c>
      <c r="BQ3336" s="118" t="s">
        <v>7526</v>
      </c>
      <c r="BW3336" s="118" t="s">
        <v>7525</v>
      </c>
      <c r="BX3336" s="118" t="s">
        <v>3197</v>
      </c>
      <c r="BY3336" s="118" t="s">
        <v>7526</v>
      </c>
    </row>
    <row r="3337" spans="53:77" x14ac:dyDescent="0.3">
      <c r="BA3337" s="169" t="e">
        <f>VLOOKUP(D3337,#REF!, 2,FALSE)</f>
        <v>#REF!</v>
      </c>
      <c r="BO3337" s="118" t="s">
        <v>7527</v>
      </c>
      <c r="BP3337" s="118" t="s">
        <v>3003</v>
      </c>
      <c r="BQ3337" s="118" t="s">
        <v>7529</v>
      </c>
      <c r="BW3337" s="118" t="s">
        <v>7527</v>
      </c>
      <c r="BX3337" s="118" t="s">
        <v>3003</v>
      </c>
      <c r="BY3337" s="118" t="s">
        <v>7529</v>
      </c>
    </row>
    <row r="3338" spans="53:77" x14ac:dyDescent="0.3">
      <c r="BA3338" s="169" t="e">
        <f>VLOOKUP(D3338,#REF!, 2,FALSE)</f>
        <v>#REF!</v>
      </c>
      <c r="BO3338" s="118" t="s">
        <v>127</v>
      </c>
      <c r="BP3338" s="118" t="s">
        <v>3197</v>
      </c>
      <c r="BQ3338" s="118" t="s">
        <v>7526</v>
      </c>
      <c r="BW3338" s="118" t="s">
        <v>127</v>
      </c>
      <c r="BX3338" s="118" t="s">
        <v>3197</v>
      </c>
      <c r="BY3338" s="118" t="s">
        <v>7526</v>
      </c>
    </row>
    <row r="3339" spans="53:77" x14ac:dyDescent="0.3">
      <c r="BA3339" s="169" t="e">
        <f>VLOOKUP(D3339,#REF!, 2,FALSE)</f>
        <v>#REF!</v>
      </c>
      <c r="BO3339" s="118" t="s">
        <v>7530</v>
      </c>
      <c r="BP3339" s="118" t="s">
        <v>862</v>
      </c>
      <c r="BQ3339" s="118" t="s">
        <v>7531</v>
      </c>
      <c r="BW3339" s="118" t="s">
        <v>7530</v>
      </c>
      <c r="BX3339" s="118" t="s">
        <v>862</v>
      </c>
      <c r="BY3339" s="118" t="s">
        <v>7531</v>
      </c>
    </row>
    <row r="3340" spans="53:77" x14ac:dyDescent="0.3">
      <c r="BA3340" s="169" t="e">
        <f>VLOOKUP(D3340,#REF!, 2,FALSE)</f>
        <v>#REF!</v>
      </c>
      <c r="BO3340" s="118" t="s">
        <v>7533</v>
      </c>
      <c r="BP3340" s="118" t="s">
        <v>862</v>
      </c>
      <c r="BQ3340" s="118" t="s">
        <v>7534</v>
      </c>
      <c r="BW3340" s="118" t="s">
        <v>7533</v>
      </c>
      <c r="BX3340" s="118" t="s">
        <v>862</v>
      </c>
      <c r="BY3340" s="118" t="s">
        <v>7534</v>
      </c>
    </row>
    <row r="3341" spans="53:77" x14ac:dyDescent="0.3">
      <c r="BA3341" s="169" t="e">
        <f>VLOOKUP(D3341,#REF!, 2,FALSE)</f>
        <v>#REF!</v>
      </c>
      <c r="BO3341" s="118" t="s">
        <v>7535</v>
      </c>
      <c r="BP3341" s="118" t="s">
        <v>1342</v>
      </c>
      <c r="BQ3341" s="118" t="s">
        <v>7536</v>
      </c>
      <c r="BW3341" s="118" t="s">
        <v>7535</v>
      </c>
      <c r="BX3341" s="118" t="s">
        <v>1342</v>
      </c>
      <c r="BY3341" s="118" t="s">
        <v>7536</v>
      </c>
    </row>
    <row r="3342" spans="53:77" x14ac:dyDescent="0.3">
      <c r="BA3342" s="169" t="e">
        <f>VLOOKUP(D3342,#REF!, 2,FALSE)</f>
        <v>#REF!</v>
      </c>
      <c r="BO3342" s="118" t="s">
        <v>7537</v>
      </c>
      <c r="BP3342" s="118" t="s">
        <v>862</v>
      </c>
      <c r="BQ3342" s="118" t="s">
        <v>7538</v>
      </c>
      <c r="BW3342" s="118" t="s">
        <v>7537</v>
      </c>
      <c r="BX3342" s="118" t="s">
        <v>862</v>
      </c>
      <c r="BY3342" s="118" t="s">
        <v>7538</v>
      </c>
    </row>
    <row r="3343" spans="53:77" x14ac:dyDescent="0.3">
      <c r="BA3343" s="169" t="e">
        <f>VLOOKUP(D3343,#REF!, 2,FALSE)</f>
        <v>#REF!</v>
      </c>
      <c r="BO3343" s="118" t="s">
        <v>7539</v>
      </c>
      <c r="BP3343" s="118" t="s">
        <v>16975</v>
      </c>
      <c r="BQ3343" s="118" t="s">
        <v>5307</v>
      </c>
      <c r="BW3343" s="118" t="s">
        <v>7539</v>
      </c>
      <c r="BX3343" s="118" t="s">
        <v>16975</v>
      </c>
      <c r="BY3343" s="118" t="s">
        <v>5307</v>
      </c>
    </row>
    <row r="3344" spans="53:77" x14ac:dyDescent="0.3">
      <c r="BA3344" s="169" t="e">
        <f>VLOOKUP(D3344,#REF!, 2,FALSE)</f>
        <v>#REF!</v>
      </c>
      <c r="BO3344" s="118" t="s">
        <v>7540</v>
      </c>
      <c r="BP3344" s="118" t="s">
        <v>862</v>
      </c>
      <c r="BQ3344" s="118" t="s">
        <v>6434</v>
      </c>
      <c r="BW3344" s="118" t="s">
        <v>7540</v>
      </c>
      <c r="BX3344" s="118" t="s">
        <v>862</v>
      </c>
      <c r="BY3344" s="118" t="s">
        <v>6434</v>
      </c>
    </row>
    <row r="3345" spans="53:77" x14ac:dyDescent="0.3">
      <c r="BA3345" s="169" t="e">
        <f>VLOOKUP(D3345,#REF!, 2,FALSE)</f>
        <v>#REF!</v>
      </c>
      <c r="BO3345" s="118" t="s">
        <v>7541</v>
      </c>
      <c r="BP3345" s="118" t="s">
        <v>849</v>
      </c>
      <c r="BQ3345" s="118" t="s">
        <v>770</v>
      </c>
      <c r="BW3345" s="118" t="s">
        <v>7541</v>
      </c>
      <c r="BX3345" s="118" t="s">
        <v>849</v>
      </c>
      <c r="BY3345" s="118" t="s">
        <v>770</v>
      </c>
    </row>
    <row r="3346" spans="53:77" x14ac:dyDescent="0.3">
      <c r="BA3346" s="169" t="e">
        <f>VLOOKUP(D3346,#REF!, 2,FALSE)</f>
        <v>#REF!</v>
      </c>
      <c r="BO3346" s="118" t="s">
        <v>7542</v>
      </c>
      <c r="BP3346" s="118" t="s">
        <v>797</v>
      </c>
      <c r="BQ3346" s="118" t="s">
        <v>3589</v>
      </c>
      <c r="BW3346" s="118" t="s">
        <v>7542</v>
      </c>
      <c r="BX3346" s="118" t="s">
        <v>797</v>
      </c>
      <c r="BY3346" s="118" t="s">
        <v>3589</v>
      </c>
    </row>
    <row r="3347" spans="53:77" x14ac:dyDescent="0.3">
      <c r="BA3347" s="169" t="e">
        <f>VLOOKUP(D3347,#REF!, 2,FALSE)</f>
        <v>#REF!</v>
      </c>
      <c r="BO3347" s="118" t="s">
        <v>7544</v>
      </c>
      <c r="BP3347" s="118" t="s">
        <v>631</v>
      </c>
      <c r="BQ3347" s="118" t="s">
        <v>7545</v>
      </c>
      <c r="BW3347" s="118" t="s">
        <v>7544</v>
      </c>
      <c r="BX3347" s="118" t="s">
        <v>631</v>
      </c>
      <c r="BY3347" s="118" t="s">
        <v>7545</v>
      </c>
    </row>
    <row r="3348" spans="53:77" x14ac:dyDescent="0.3">
      <c r="BA3348" s="169" t="e">
        <f>VLOOKUP(D3348,#REF!, 2,FALSE)</f>
        <v>#REF!</v>
      </c>
      <c r="BO3348" s="118" t="s">
        <v>7546</v>
      </c>
      <c r="BP3348" s="118" t="s">
        <v>631</v>
      </c>
      <c r="BQ3348" s="118" t="s">
        <v>3628</v>
      </c>
      <c r="BW3348" s="118" t="s">
        <v>7546</v>
      </c>
      <c r="BX3348" s="118" t="s">
        <v>631</v>
      </c>
      <c r="BY3348" s="118" t="s">
        <v>3628</v>
      </c>
    </row>
    <row r="3349" spans="53:77" x14ac:dyDescent="0.3">
      <c r="BA3349" s="169" t="e">
        <f>VLOOKUP(D3349,#REF!, 2,FALSE)</f>
        <v>#REF!</v>
      </c>
      <c r="BO3349" s="118" t="s">
        <v>1323</v>
      </c>
      <c r="BP3349" s="118" t="s">
        <v>3197</v>
      </c>
      <c r="BQ3349" s="118" t="s">
        <v>844</v>
      </c>
      <c r="BW3349" s="118" t="s">
        <v>1323</v>
      </c>
      <c r="BX3349" s="118" t="s">
        <v>3197</v>
      </c>
      <c r="BY3349" s="118" t="s">
        <v>844</v>
      </c>
    </row>
    <row r="3350" spans="53:77" x14ac:dyDescent="0.3">
      <c r="BA3350" s="169" t="e">
        <f>VLOOKUP(D3350,#REF!, 2,FALSE)</f>
        <v>#REF!</v>
      </c>
      <c r="BO3350" s="118" t="s">
        <v>7547</v>
      </c>
      <c r="BP3350" s="118" t="s">
        <v>2979</v>
      </c>
      <c r="BQ3350" s="118" t="s">
        <v>7548</v>
      </c>
      <c r="BW3350" s="118" t="s">
        <v>7547</v>
      </c>
      <c r="BX3350" s="118" t="s">
        <v>2979</v>
      </c>
      <c r="BY3350" s="118" t="s">
        <v>7548</v>
      </c>
    </row>
    <row r="3351" spans="53:77" x14ac:dyDescent="0.3">
      <c r="BA3351" s="169" t="e">
        <f>VLOOKUP(D3351,#REF!, 2,FALSE)</f>
        <v>#REF!</v>
      </c>
      <c r="BO3351" s="118" t="s">
        <v>7549</v>
      </c>
      <c r="BP3351" s="118" t="s">
        <v>631</v>
      </c>
      <c r="BQ3351" s="118" t="s">
        <v>7550</v>
      </c>
      <c r="BW3351" s="118" t="s">
        <v>7549</v>
      </c>
      <c r="BX3351" s="118" t="s">
        <v>631</v>
      </c>
      <c r="BY3351" s="118" t="s">
        <v>7550</v>
      </c>
    </row>
    <row r="3352" spans="53:77" x14ac:dyDescent="0.3">
      <c r="BA3352" s="169" t="e">
        <f>VLOOKUP(D3352,#REF!, 2,FALSE)</f>
        <v>#REF!</v>
      </c>
      <c r="BO3352" s="118" t="s">
        <v>7551</v>
      </c>
      <c r="BP3352" s="118" t="s">
        <v>841</v>
      </c>
      <c r="BQ3352" s="118" t="s">
        <v>7553</v>
      </c>
      <c r="BW3352" s="118" t="s">
        <v>7551</v>
      </c>
      <c r="BX3352" s="118" t="s">
        <v>841</v>
      </c>
      <c r="BY3352" s="118" t="s">
        <v>7553</v>
      </c>
    </row>
    <row r="3353" spans="53:77" x14ac:dyDescent="0.3">
      <c r="BA3353" s="169" t="e">
        <f>VLOOKUP(D3353,#REF!, 2,FALSE)</f>
        <v>#REF!</v>
      </c>
      <c r="BO3353" s="118" t="s">
        <v>7554</v>
      </c>
      <c r="BP3353" s="118" t="s">
        <v>16982</v>
      </c>
      <c r="BQ3353" s="118" t="s">
        <v>2983</v>
      </c>
      <c r="BW3353" s="118" t="s">
        <v>7554</v>
      </c>
      <c r="BX3353" s="118" t="s">
        <v>16982</v>
      </c>
      <c r="BY3353" s="118" t="s">
        <v>2983</v>
      </c>
    </row>
    <row r="3354" spans="53:77" x14ac:dyDescent="0.3">
      <c r="BA3354" s="169" t="e">
        <f>VLOOKUP(D3354,#REF!, 2,FALSE)</f>
        <v>#REF!</v>
      </c>
      <c r="BO3354" s="118" t="s">
        <v>7555</v>
      </c>
      <c r="BP3354" s="118" t="s">
        <v>663</v>
      </c>
      <c r="BQ3354" s="118" t="s">
        <v>7556</v>
      </c>
      <c r="BW3354" s="118" t="s">
        <v>7555</v>
      </c>
      <c r="BX3354" s="118" t="s">
        <v>663</v>
      </c>
      <c r="BY3354" s="118" t="s">
        <v>7556</v>
      </c>
    </row>
    <row r="3355" spans="53:77" x14ac:dyDescent="0.3">
      <c r="BA3355" s="169" t="e">
        <f>VLOOKUP(D3355,#REF!, 2,FALSE)</f>
        <v>#REF!</v>
      </c>
      <c r="BO3355" s="118" t="s">
        <v>1324</v>
      </c>
      <c r="BP3355" s="118" t="s">
        <v>849</v>
      </c>
      <c r="BQ3355" s="118" t="s">
        <v>1345</v>
      </c>
      <c r="BW3355" s="118" t="s">
        <v>1324</v>
      </c>
      <c r="BX3355" s="118" t="s">
        <v>849</v>
      </c>
      <c r="BY3355" s="118" t="s">
        <v>1345</v>
      </c>
    </row>
    <row r="3356" spans="53:77" x14ac:dyDescent="0.3">
      <c r="BA3356" s="169" t="e">
        <f>VLOOKUP(D3356,#REF!, 2,FALSE)</f>
        <v>#REF!</v>
      </c>
      <c r="BO3356" s="118" t="s">
        <v>7557</v>
      </c>
      <c r="BP3356" s="118" t="s">
        <v>631</v>
      </c>
      <c r="BQ3356" s="118" t="s">
        <v>7558</v>
      </c>
      <c r="BW3356" s="118" t="s">
        <v>7557</v>
      </c>
      <c r="BX3356" s="118" t="s">
        <v>631</v>
      </c>
      <c r="BY3356" s="118" t="s">
        <v>7558</v>
      </c>
    </row>
    <row r="3357" spans="53:77" x14ac:dyDescent="0.3">
      <c r="BA3357" s="169" t="e">
        <f>VLOOKUP(D3357,#REF!, 2,FALSE)</f>
        <v>#REF!</v>
      </c>
      <c r="BO3357" s="118" t="s">
        <v>7559</v>
      </c>
      <c r="BP3357" s="118" t="s">
        <v>616</v>
      </c>
      <c r="BQ3357" s="118" t="s">
        <v>7560</v>
      </c>
      <c r="BW3357" s="118" t="s">
        <v>7559</v>
      </c>
      <c r="BX3357" s="118" t="s">
        <v>616</v>
      </c>
      <c r="BY3357" s="118" t="s">
        <v>7560</v>
      </c>
    </row>
    <row r="3358" spans="53:77" x14ac:dyDescent="0.3">
      <c r="BA3358" s="169" t="e">
        <f>VLOOKUP(D3358,#REF!, 2,FALSE)</f>
        <v>#REF!</v>
      </c>
      <c r="BO3358" s="118" t="s">
        <v>7561</v>
      </c>
      <c r="BP3358" s="118" t="s">
        <v>841</v>
      </c>
      <c r="BQ3358" s="118" t="s">
        <v>7562</v>
      </c>
      <c r="BW3358" s="118" t="s">
        <v>7561</v>
      </c>
      <c r="BX3358" s="118" t="s">
        <v>841</v>
      </c>
      <c r="BY3358" s="118" t="s">
        <v>7562</v>
      </c>
    </row>
    <row r="3359" spans="53:77" x14ac:dyDescent="0.3">
      <c r="BA3359" s="169" t="e">
        <f>VLOOKUP(D3359,#REF!, 2,FALSE)</f>
        <v>#REF!</v>
      </c>
      <c r="BO3359" s="118" t="s">
        <v>7563</v>
      </c>
      <c r="BP3359" s="118" t="s">
        <v>658</v>
      </c>
      <c r="BQ3359" s="118" t="s">
        <v>7564</v>
      </c>
      <c r="BW3359" s="118" t="s">
        <v>7563</v>
      </c>
      <c r="BX3359" s="118" t="s">
        <v>658</v>
      </c>
      <c r="BY3359" s="118" t="s">
        <v>7564</v>
      </c>
    </row>
    <row r="3360" spans="53:77" x14ac:dyDescent="0.3">
      <c r="BA3360" s="169" t="e">
        <f>VLOOKUP(D3360,#REF!, 2,FALSE)</f>
        <v>#REF!</v>
      </c>
      <c r="BO3360" s="118" t="s">
        <v>1346</v>
      </c>
      <c r="BP3360" s="118" t="s">
        <v>3197</v>
      </c>
      <c r="BQ3360" s="118" t="s">
        <v>7565</v>
      </c>
      <c r="BW3360" s="118" t="s">
        <v>1346</v>
      </c>
      <c r="BX3360" s="118" t="s">
        <v>3197</v>
      </c>
      <c r="BY3360" s="118" t="s">
        <v>7565</v>
      </c>
    </row>
    <row r="3361" spans="53:77" x14ac:dyDescent="0.3">
      <c r="BA3361" s="169" t="e">
        <f>VLOOKUP(D3361,#REF!, 2,FALSE)</f>
        <v>#REF!</v>
      </c>
      <c r="BO3361" s="118" t="s">
        <v>7566</v>
      </c>
      <c r="BP3361" s="118" t="s">
        <v>3003</v>
      </c>
      <c r="BQ3361" s="118" t="s">
        <v>7567</v>
      </c>
      <c r="BW3361" s="118" t="s">
        <v>7566</v>
      </c>
      <c r="BX3361" s="118" t="s">
        <v>3003</v>
      </c>
      <c r="BY3361" s="118" t="s">
        <v>7567</v>
      </c>
    </row>
    <row r="3362" spans="53:77" x14ac:dyDescent="0.3">
      <c r="BA3362" s="169" t="e">
        <f>VLOOKUP(D3362,#REF!, 2,FALSE)</f>
        <v>#REF!</v>
      </c>
      <c r="BO3362" s="118" t="s">
        <v>7568</v>
      </c>
      <c r="BP3362" s="118" t="s">
        <v>3003</v>
      </c>
      <c r="BQ3362" s="118" t="s">
        <v>4100</v>
      </c>
      <c r="BW3362" s="118" t="s">
        <v>7568</v>
      </c>
      <c r="BX3362" s="118" t="s">
        <v>3003</v>
      </c>
      <c r="BY3362" s="118" t="s">
        <v>4100</v>
      </c>
    </row>
    <row r="3363" spans="53:77" x14ac:dyDescent="0.3">
      <c r="BA3363" s="169" t="e">
        <f>VLOOKUP(D3363,#REF!, 2,FALSE)</f>
        <v>#REF!</v>
      </c>
      <c r="BO3363" s="118" t="s">
        <v>7569</v>
      </c>
      <c r="BP3363" s="118" t="s">
        <v>3197</v>
      </c>
      <c r="BQ3363" s="118" t="s">
        <v>7570</v>
      </c>
      <c r="BW3363" s="118" t="s">
        <v>7569</v>
      </c>
      <c r="BX3363" s="118" t="s">
        <v>3197</v>
      </c>
      <c r="BY3363" s="118" t="s">
        <v>7570</v>
      </c>
    </row>
    <row r="3364" spans="53:77" x14ac:dyDescent="0.3">
      <c r="BA3364" s="169" t="e">
        <f>VLOOKUP(D3364,#REF!, 2,FALSE)</f>
        <v>#REF!</v>
      </c>
      <c r="BO3364" s="118" t="s">
        <v>7571</v>
      </c>
      <c r="BP3364" s="118" t="s">
        <v>3197</v>
      </c>
      <c r="BQ3364" s="118" t="s">
        <v>7572</v>
      </c>
      <c r="BW3364" s="118" t="s">
        <v>7571</v>
      </c>
      <c r="BX3364" s="118" t="s">
        <v>3197</v>
      </c>
      <c r="BY3364" s="118" t="s">
        <v>7572</v>
      </c>
    </row>
    <row r="3365" spans="53:77" x14ac:dyDescent="0.3">
      <c r="BA3365" s="169" t="e">
        <f>VLOOKUP(D3365,#REF!, 2,FALSE)</f>
        <v>#REF!</v>
      </c>
      <c r="BO3365" s="118" t="s">
        <v>7573</v>
      </c>
      <c r="BP3365" s="118" t="s">
        <v>617</v>
      </c>
      <c r="BQ3365" s="118" t="s">
        <v>7574</v>
      </c>
      <c r="BW3365" s="118" t="s">
        <v>7573</v>
      </c>
      <c r="BX3365" s="118" t="s">
        <v>617</v>
      </c>
      <c r="BY3365" s="118" t="s">
        <v>7574</v>
      </c>
    </row>
    <row r="3366" spans="53:77" x14ac:dyDescent="0.3">
      <c r="BA3366" s="169" t="e">
        <f>VLOOKUP(D3366,#REF!, 2,FALSE)</f>
        <v>#REF!</v>
      </c>
      <c r="BO3366" s="118" t="s">
        <v>7575</v>
      </c>
      <c r="BP3366" s="118" t="s">
        <v>616</v>
      </c>
      <c r="BQ3366" s="118" t="s">
        <v>7576</v>
      </c>
      <c r="BW3366" s="118" t="s">
        <v>7575</v>
      </c>
      <c r="BX3366" s="118" t="s">
        <v>616</v>
      </c>
      <c r="BY3366" s="118" t="s">
        <v>7576</v>
      </c>
    </row>
    <row r="3367" spans="53:77" x14ac:dyDescent="0.3">
      <c r="BA3367" s="169" t="e">
        <f>VLOOKUP(D3367,#REF!, 2,FALSE)</f>
        <v>#REF!</v>
      </c>
      <c r="BO3367" s="118" t="s">
        <v>7577</v>
      </c>
      <c r="BP3367" s="118" t="s">
        <v>614</v>
      </c>
      <c r="BQ3367" s="118" t="s">
        <v>1277</v>
      </c>
      <c r="BW3367" s="118" t="s">
        <v>7577</v>
      </c>
      <c r="BX3367" s="118" t="s">
        <v>614</v>
      </c>
      <c r="BY3367" s="118" t="s">
        <v>1277</v>
      </c>
    </row>
    <row r="3368" spans="53:77" x14ac:dyDescent="0.3">
      <c r="BA3368" s="169" t="e">
        <f>VLOOKUP(D3368,#REF!, 2,FALSE)</f>
        <v>#REF!</v>
      </c>
      <c r="BO3368" s="118" t="s">
        <v>7579</v>
      </c>
      <c r="BP3368" s="118" t="s">
        <v>619</v>
      </c>
      <c r="BQ3368" s="118" t="s">
        <v>5959</v>
      </c>
      <c r="BW3368" s="118" t="s">
        <v>7579</v>
      </c>
      <c r="BX3368" s="118" t="s">
        <v>619</v>
      </c>
      <c r="BY3368" s="118" t="s">
        <v>5959</v>
      </c>
    </row>
    <row r="3369" spans="53:77" x14ac:dyDescent="0.3">
      <c r="BA3369" s="169" t="e">
        <f>VLOOKUP(D3369,#REF!, 2,FALSE)</f>
        <v>#REF!</v>
      </c>
      <c r="BO3369" s="118" t="s">
        <v>7580</v>
      </c>
      <c r="BP3369" s="118" t="s">
        <v>2979</v>
      </c>
      <c r="BQ3369" s="118" t="s">
        <v>7581</v>
      </c>
      <c r="BW3369" s="118" t="s">
        <v>7580</v>
      </c>
      <c r="BX3369" s="118" t="s">
        <v>2979</v>
      </c>
      <c r="BY3369" s="118" t="s">
        <v>7581</v>
      </c>
    </row>
    <row r="3370" spans="53:77" x14ac:dyDescent="0.3">
      <c r="BA3370" s="169" t="e">
        <f>VLOOKUP(D3370,#REF!, 2,FALSE)</f>
        <v>#REF!</v>
      </c>
      <c r="BO3370" s="118" t="s">
        <v>7583</v>
      </c>
      <c r="BP3370" s="118" t="s">
        <v>3243</v>
      </c>
      <c r="BQ3370" s="118" t="s">
        <v>7585</v>
      </c>
      <c r="BW3370" s="118" t="s">
        <v>7583</v>
      </c>
      <c r="BX3370" s="118" t="s">
        <v>3243</v>
      </c>
      <c r="BY3370" s="118" t="s">
        <v>7585</v>
      </c>
    </row>
    <row r="3371" spans="53:77" x14ac:dyDescent="0.3">
      <c r="BA3371" s="169" t="e">
        <f>VLOOKUP(D3371,#REF!, 2,FALSE)</f>
        <v>#REF!</v>
      </c>
      <c r="BO3371" s="118" t="s">
        <v>7586</v>
      </c>
      <c r="BP3371" s="118" t="s">
        <v>3003</v>
      </c>
      <c r="BQ3371" s="118" t="s">
        <v>2354</v>
      </c>
      <c r="BW3371" s="118" t="s">
        <v>7586</v>
      </c>
      <c r="BX3371" s="118" t="s">
        <v>3003</v>
      </c>
      <c r="BY3371" s="118" t="s">
        <v>2354</v>
      </c>
    </row>
    <row r="3372" spans="53:77" x14ac:dyDescent="0.3">
      <c r="BA3372" s="169" t="e">
        <f>VLOOKUP(D3372,#REF!, 2,FALSE)</f>
        <v>#REF!</v>
      </c>
      <c r="BO3372" s="118" t="s">
        <v>7587</v>
      </c>
      <c r="BP3372" s="118" t="s">
        <v>631</v>
      </c>
      <c r="BQ3372" s="118" t="s">
        <v>7588</v>
      </c>
      <c r="BW3372" s="118" t="s">
        <v>7587</v>
      </c>
      <c r="BX3372" s="118" t="s">
        <v>631</v>
      </c>
      <c r="BY3372" s="118" t="s">
        <v>7588</v>
      </c>
    </row>
    <row r="3373" spans="53:77" x14ac:dyDescent="0.3">
      <c r="BA3373" s="169" t="e">
        <f>VLOOKUP(D3373,#REF!, 2,FALSE)</f>
        <v>#REF!</v>
      </c>
      <c r="BO3373" s="118" t="s">
        <v>7589</v>
      </c>
      <c r="BP3373" s="118" t="s">
        <v>862</v>
      </c>
      <c r="BQ3373" s="118" t="s">
        <v>7590</v>
      </c>
      <c r="BW3373" s="118" t="s">
        <v>7589</v>
      </c>
      <c r="BX3373" s="118" t="s">
        <v>862</v>
      </c>
      <c r="BY3373" s="118" t="s">
        <v>7590</v>
      </c>
    </row>
    <row r="3374" spans="53:77" x14ac:dyDescent="0.3">
      <c r="BA3374" s="169" t="e">
        <f>VLOOKUP(D3374,#REF!, 2,FALSE)</f>
        <v>#REF!</v>
      </c>
      <c r="BO3374" s="118" t="s">
        <v>1347</v>
      </c>
      <c r="BP3374" s="118" t="s">
        <v>1342</v>
      </c>
      <c r="BQ3374" s="118" t="s">
        <v>3767</v>
      </c>
      <c r="BW3374" s="118" t="s">
        <v>1347</v>
      </c>
      <c r="BX3374" s="118" t="s">
        <v>1342</v>
      </c>
      <c r="BY3374" s="118" t="s">
        <v>3767</v>
      </c>
    </row>
    <row r="3375" spans="53:77" x14ac:dyDescent="0.3">
      <c r="BA3375" s="169" t="e">
        <f>VLOOKUP(D3375,#REF!, 2,FALSE)</f>
        <v>#REF!</v>
      </c>
      <c r="BO3375" s="118" t="s">
        <v>7591</v>
      </c>
      <c r="BP3375" s="118" t="s">
        <v>705</v>
      </c>
      <c r="BQ3375" s="118" t="s">
        <v>7592</v>
      </c>
      <c r="BW3375" s="118" t="s">
        <v>7591</v>
      </c>
      <c r="BX3375" s="118" t="s">
        <v>705</v>
      </c>
      <c r="BY3375" s="118" t="s">
        <v>7592</v>
      </c>
    </row>
    <row r="3376" spans="53:77" x14ac:dyDescent="0.3">
      <c r="BA3376" s="169" t="e">
        <f>VLOOKUP(D3376,#REF!, 2,FALSE)</f>
        <v>#REF!</v>
      </c>
      <c r="BO3376" s="118" t="s">
        <v>7593</v>
      </c>
      <c r="BP3376" s="118" t="s">
        <v>696</v>
      </c>
      <c r="BQ3376" s="118" t="s">
        <v>2357</v>
      </c>
      <c r="BW3376" s="118" t="s">
        <v>7593</v>
      </c>
      <c r="BX3376" s="118" t="s">
        <v>696</v>
      </c>
      <c r="BY3376" s="118" t="s">
        <v>2357</v>
      </c>
    </row>
    <row r="3377" spans="53:77" x14ac:dyDescent="0.3">
      <c r="BA3377" s="169" t="e">
        <f>VLOOKUP(D3377,#REF!, 2,FALSE)</f>
        <v>#REF!</v>
      </c>
      <c r="BO3377" s="118" t="s">
        <v>7594</v>
      </c>
      <c r="BP3377" s="118" t="s">
        <v>2983</v>
      </c>
      <c r="BQ3377" s="118" t="s">
        <v>2983</v>
      </c>
      <c r="BW3377" s="118" t="s">
        <v>7594</v>
      </c>
      <c r="BX3377" s="118" t="s">
        <v>2983</v>
      </c>
      <c r="BY3377" s="118" t="s">
        <v>2983</v>
      </c>
    </row>
    <row r="3378" spans="53:77" x14ac:dyDescent="0.3">
      <c r="BA3378" s="169" t="e">
        <f>VLOOKUP(D3378,#REF!, 2,FALSE)</f>
        <v>#REF!</v>
      </c>
      <c r="BO3378" s="118" t="s">
        <v>7595</v>
      </c>
      <c r="BP3378" s="118" t="s">
        <v>2983</v>
      </c>
      <c r="BQ3378" s="118" t="s">
        <v>2983</v>
      </c>
      <c r="BW3378" s="118" t="s">
        <v>7595</v>
      </c>
      <c r="BX3378" s="118" t="s">
        <v>2983</v>
      </c>
      <c r="BY3378" s="118" t="s">
        <v>2983</v>
      </c>
    </row>
    <row r="3379" spans="53:77" x14ac:dyDescent="0.3">
      <c r="BA3379" s="169" t="e">
        <f>VLOOKUP(D3379,#REF!, 2,FALSE)</f>
        <v>#REF!</v>
      </c>
      <c r="BO3379" s="118" t="s">
        <v>1348</v>
      </c>
      <c r="BP3379" s="118" t="s">
        <v>626</v>
      </c>
      <c r="BQ3379" s="118" t="s">
        <v>7596</v>
      </c>
      <c r="BW3379" s="118" t="s">
        <v>1348</v>
      </c>
      <c r="BX3379" s="118" t="s">
        <v>626</v>
      </c>
      <c r="BY3379" s="118" t="s">
        <v>7596</v>
      </c>
    </row>
    <row r="3380" spans="53:77" x14ac:dyDescent="0.3">
      <c r="BA3380" s="169" t="e">
        <f>VLOOKUP(D3380,#REF!, 2,FALSE)</f>
        <v>#REF!</v>
      </c>
      <c r="BO3380" s="118" t="s">
        <v>7597</v>
      </c>
      <c r="BP3380" s="118" t="s">
        <v>852</v>
      </c>
      <c r="BQ3380" s="118" t="s">
        <v>4359</v>
      </c>
      <c r="BW3380" s="118" t="s">
        <v>7597</v>
      </c>
      <c r="BX3380" s="118" t="s">
        <v>852</v>
      </c>
      <c r="BY3380" s="118" t="s">
        <v>4359</v>
      </c>
    </row>
    <row r="3381" spans="53:77" x14ac:dyDescent="0.3">
      <c r="BA3381" s="169" t="e">
        <f>VLOOKUP(D3381,#REF!, 2,FALSE)</f>
        <v>#REF!</v>
      </c>
      <c r="BO3381" s="118" t="s">
        <v>1349</v>
      </c>
      <c r="BP3381" s="118" t="s">
        <v>669</v>
      </c>
      <c r="BQ3381" s="118" t="s">
        <v>7598</v>
      </c>
      <c r="BW3381" s="118" t="s">
        <v>1349</v>
      </c>
      <c r="BX3381" s="118" t="s">
        <v>669</v>
      </c>
      <c r="BY3381" s="118" t="s">
        <v>7598</v>
      </c>
    </row>
    <row r="3382" spans="53:77" x14ac:dyDescent="0.3">
      <c r="BA3382" s="169" t="e">
        <f>VLOOKUP(D3382,#REF!, 2,FALSE)</f>
        <v>#REF!</v>
      </c>
      <c r="BO3382" s="118" t="s">
        <v>7599</v>
      </c>
      <c r="BP3382" s="118" t="s">
        <v>1342</v>
      </c>
      <c r="BQ3382" s="118" t="s">
        <v>7600</v>
      </c>
      <c r="BW3382" s="118" t="s">
        <v>7599</v>
      </c>
      <c r="BX3382" s="118" t="s">
        <v>1342</v>
      </c>
      <c r="BY3382" s="118" t="s">
        <v>7600</v>
      </c>
    </row>
    <row r="3383" spans="53:77" x14ac:dyDescent="0.3">
      <c r="BA3383" s="169" t="e">
        <f>VLOOKUP(D3383,#REF!, 2,FALSE)</f>
        <v>#REF!</v>
      </c>
      <c r="BO3383" s="118" t="s">
        <v>7602</v>
      </c>
      <c r="BP3383" s="118" t="s">
        <v>639</v>
      </c>
      <c r="BQ3383" s="118" t="s">
        <v>7603</v>
      </c>
      <c r="BW3383" s="118" t="s">
        <v>7602</v>
      </c>
      <c r="BX3383" s="118" t="s">
        <v>639</v>
      </c>
      <c r="BY3383" s="118" t="s">
        <v>7603</v>
      </c>
    </row>
    <row r="3384" spans="53:77" x14ac:dyDescent="0.3">
      <c r="BA3384" s="169" t="e">
        <f>VLOOKUP(D3384,#REF!, 2,FALSE)</f>
        <v>#REF!</v>
      </c>
      <c r="BO3384" s="118" t="s">
        <v>7605</v>
      </c>
      <c r="BP3384" s="118" t="s">
        <v>662</v>
      </c>
      <c r="BQ3384" s="118" t="s">
        <v>713</v>
      </c>
      <c r="BW3384" s="118" t="s">
        <v>7605</v>
      </c>
      <c r="BX3384" s="118" t="s">
        <v>662</v>
      </c>
      <c r="BY3384" s="118" t="s">
        <v>713</v>
      </c>
    </row>
    <row r="3385" spans="53:77" x14ac:dyDescent="0.3">
      <c r="BA3385" s="169" t="e">
        <f>VLOOKUP(D3385,#REF!, 2,FALSE)</f>
        <v>#REF!</v>
      </c>
      <c r="BO3385" s="118" t="s">
        <v>7606</v>
      </c>
      <c r="BP3385" s="118" t="s">
        <v>613</v>
      </c>
      <c r="BQ3385" s="118" t="s">
        <v>7607</v>
      </c>
      <c r="BW3385" s="118" t="s">
        <v>7606</v>
      </c>
      <c r="BX3385" s="118" t="s">
        <v>613</v>
      </c>
      <c r="BY3385" s="118" t="s">
        <v>7607</v>
      </c>
    </row>
    <row r="3386" spans="53:77" x14ac:dyDescent="0.3">
      <c r="BA3386" s="169" t="e">
        <f>VLOOKUP(D3386,#REF!, 2,FALSE)</f>
        <v>#REF!</v>
      </c>
      <c r="BO3386" s="118" t="s">
        <v>7608</v>
      </c>
      <c r="BP3386" s="118" t="s">
        <v>666</v>
      </c>
      <c r="BQ3386" s="118" t="s">
        <v>7610</v>
      </c>
      <c r="BW3386" s="118" t="s">
        <v>7608</v>
      </c>
      <c r="BX3386" s="118" t="s">
        <v>666</v>
      </c>
      <c r="BY3386" s="118" t="s">
        <v>7610</v>
      </c>
    </row>
    <row r="3387" spans="53:77" x14ac:dyDescent="0.3">
      <c r="BA3387" s="169" t="e">
        <f>VLOOKUP(D3387,#REF!, 2,FALSE)</f>
        <v>#REF!</v>
      </c>
      <c r="BO3387" s="118" t="s">
        <v>7612</v>
      </c>
      <c r="BP3387" s="118" t="s">
        <v>2979</v>
      </c>
      <c r="BQ3387" s="118" t="s">
        <v>7613</v>
      </c>
      <c r="BW3387" s="118" t="s">
        <v>7612</v>
      </c>
      <c r="BX3387" s="118" t="s">
        <v>2979</v>
      </c>
      <c r="BY3387" s="118" t="s">
        <v>7613</v>
      </c>
    </row>
    <row r="3388" spans="53:77" x14ac:dyDescent="0.3">
      <c r="BA3388" s="169" t="e">
        <f>VLOOKUP(D3388,#REF!, 2,FALSE)</f>
        <v>#REF!</v>
      </c>
      <c r="BO3388" s="118" t="s">
        <v>7614</v>
      </c>
      <c r="BP3388" s="118" t="s">
        <v>775</v>
      </c>
      <c r="BQ3388" s="118" t="s">
        <v>3079</v>
      </c>
      <c r="BW3388" s="118" t="s">
        <v>7614</v>
      </c>
      <c r="BX3388" s="118" t="s">
        <v>775</v>
      </c>
      <c r="BY3388" s="118" t="s">
        <v>3079</v>
      </c>
    </row>
    <row r="3389" spans="53:77" x14ac:dyDescent="0.3">
      <c r="BA3389" s="169" t="e">
        <f>VLOOKUP(D3389,#REF!, 2,FALSE)</f>
        <v>#REF!</v>
      </c>
      <c r="BO3389" s="118" t="s">
        <v>1350</v>
      </c>
      <c r="BP3389" s="118" t="s">
        <v>3197</v>
      </c>
      <c r="BQ3389" s="118" t="s">
        <v>6789</v>
      </c>
      <c r="BW3389" s="118" t="s">
        <v>1350</v>
      </c>
      <c r="BX3389" s="118" t="s">
        <v>3197</v>
      </c>
      <c r="BY3389" s="118" t="s">
        <v>6789</v>
      </c>
    </row>
    <row r="3390" spans="53:77" x14ac:dyDescent="0.3">
      <c r="BA3390" s="169" t="e">
        <f>VLOOKUP(D3390,#REF!, 2,FALSE)</f>
        <v>#REF!</v>
      </c>
      <c r="BO3390" s="118" t="s">
        <v>7616</v>
      </c>
      <c r="BP3390" s="118" t="s">
        <v>662</v>
      </c>
      <c r="BQ3390" s="118" t="s">
        <v>2359</v>
      </c>
      <c r="BW3390" s="118" t="s">
        <v>7616</v>
      </c>
      <c r="BX3390" s="118" t="s">
        <v>662</v>
      </c>
      <c r="BY3390" s="118" t="s">
        <v>2359</v>
      </c>
    </row>
    <row r="3391" spans="53:77" x14ac:dyDescent="0.3">
      <c r="BA3391" s="169" t="e">
        <f>VLOOKUP(D3391,#REF!, 2,FALSE)</f>
        <v>#REF!</v>
      </c>
      <c r="BO3391" s="118" t="s">
        <v>105</v>
      </c>
      <c r="BP3391" s="118" t="s">
        <v>662</v>
      </c>
      <c r="BQ3391" s="118" t="s">
        <v>5392</v>
      </c>
      <c r="BW3391" s="118" t="s">
        <v>105</v>
      </c>
      <c r="BX3391" s="118" t="s">
        <v>662</v>
      </c>
      <c r="BY3391" s="118" t="s">
        <v>5392</v>
      </c>
    </row>
    <row r="3392" spans="53:77" x14ac:dyDescent="0.3">
      <c r="BA3392" s="169" t="e">
        <f>VLOOKUP(D3392,#REF!, 2,FALSE)</f>
        <v>#REF!</v>
      </c>
      <c r="BO3392" s="118" t="s">
        <v>7617</v>
      </c>
      <c r="BP3392" s="118" t="s">
        <v>731</v>
      </c>
      <c r="BQ3392" s="118" t="s">
        <v>3385</v>
      </c>
      <c r="BW3392" s="118" t="s">
        <v>7617</v>
      </c>
      <c r="BX3392" s="118" t="s">
        <v>731</v>
      </c>
      <c r="BY3392" s="118" t="s">
        <v>3385</v>
      </c>
    </row>
    <row r="3393" spans="53:77" x14ac:dyDescent="0.3">
      <c r="BA3393" s="169" t="e">
        <f>VLOOKUP(D3393,#REF!, 2,FALSE)</f>
        <v>#REF!</v>
      </c>
      <c r="BO3393" s="118" t="s">
        <v>126</v>
      </c>
      <c r="BP3393" s="118" t="s">
        <v>3043</v>
      </c>
      <c r="BQ3393" s="118" t="s">
        <v>7618</v>
      </c>
      <c r="BW3393" s="118" t="s">
        <v>126</v>
      </c>
      <c r="BX3393" s="118" t="s">
        <v>3043</v>
      </c>
      <c r="BY3393" s="118" t="s">
        <v>7618</v>
      </c>
    </row>
    <row r="3394" spans="53:77" x14ac:dyDescent="0.3">
      <c r="BA3394" s="169" t="e">
        <f>VLOOKUP(D3394,#REF!, 2,FALSE)</f>
        <v>#REF!</v>
      </c>
      <c r="BO3394" s="118" t="s">
        <v>7619</v>
      </c>
      <c r="BP3394" s="118" t="s">
        <v>3197</v>
      </c>
      <c r="BQ3394" s="118" t="s">
        <v>7373</v>
      </c>
      <c r="BW3394" s="118" t="s">
        <v>7619</v>
      </c>
      <c r="BX3394" s="118" t="s">
        <v>3197</v>
      </c>
      <c r="BY3394" s="118" t="s">
        <v>7373</v>
      </c>
    </row>
    <row r="3395" spans="53:77" x14ac:dyDescent="0.3">
      <c r="BA3395" s="169" t="e">
        <f>VLOOKUP(D3395,#REF!, 2,FALSE)</f>
        <v>#REF!</v>
      </c>
      <c r="BO3395" s="118" t="s">
        <v>1351</v>
      </c>
      <c r="BP3395" s="118" t="s">
        <v>639</v>
      </c>
      <c r="BQ3395" s="118" t="s">
        <v>1657</v>
      </c>
      <c r="BW3395" s="118" t="s">
        <v>1351</v>
      </c>
      <c r="BX3395" s="118" t="s">
        <v>639</v>
      </c>
      <c r="BY3395" s="118" t="s">
        <v>1657</v>
      </c>
    </row>
    <row r="3396" spans="53:77" x14ac:dyDescent="0.3">
      <c r="BA3396" s="169" t="e">
        <f>VLOOKUP(D3396,#REF!, 2,FALSE)</f>
        <v>#REF!</v>
      </c>
      <c r="BO3396" s="118" t="s">
        <v>7621</v>
      </c>
      <c r="BP3396" s="118" t="s">
        <v>3197</v>
      </c>
      <c r="BQ3396" s="118" t="s">
        <v>7373</v>
      </c>
      <c r="BW3396" s="118" t="s">
        <v>7621</v>
      </c>
      <c r="BX3396" s="118" t="s">
        <v>3197</v>
      </c>
      <c r="BY3396" s="118" t="s">
        <v>7373</v>
      </c>
    </row>
    <row r="3397" spans="53:77" x14ac:dyDescent="0.3">
      <c r="BA3397" s="169" t="e">
        <f>VLOOKUP(D3397,#REF!, 2,FALSE)</f>
        <v>#REF!</v>
      </c>
      <c r="BO3397" s="118" t="s">
        <v>7622</v>
      </c>
      <c r="BP3397" s="118" t="s">
        <v>862</v>
      </c>
      <c r="BQ3397" s="118" t="s">
        <v>729</v>
      </c>
      <c r="BW3397" s="118" t="s">
        <v>7622</v>
      </c>
      <c r="BX3397" s="118" t="s">
        <v>862</v>
      </c>
      <c r="BY3397" s="118" t="s">
        <v>729</v>
      </c>
    </row>
    <row r="3398" spans="53:77" x14ac:dyDescent="0.3">
      <c r="BA3398" s="169" t="e">
        <f>VLOOKUP(D3398,#REF!, 2,FALSE)</f>
        <v>#REF!</v>
      </c>
      <c r="BO3398" s="118" t="s">
        <v>7623</v>
      </c>
      <c r="BP3398" s="118" t="s">
        <v>3197</v>
      </c>
      <c r="BQ3398" s="118" t="s">
        <v>2392</v>
      </c>
      <c r="BW3398" s="118" t="s">
        <v>7623</v>
      </c>
      <c r="BX3398" s="118" t="s">
        <v>3197</v>
      </c>
      <c r="BY3398" s="118" t="s">
        <v>2392</v>
      </c>
    </row>
    <row r="3399" spans="53:77" x14ac:dyDescent="0.3">
      <c r="BA3399" s="169" t="e">
        <f>VLOOKUP(D3399,#REF!, 2,FALSE)</f>
        <v>#REF!</v>
      </c>
      <c r="BO3399" s="118" t="s">
        <v>7624</v>
      </c>
      <c r="BP3399" s="118" t="s">
        <v>719</v>
      </c>
      <c r="BQ3399" s="118" t="s">
        <v>697</v>
      </c>
      <c r="BW3399" s="118" t="s">
        <v>7624</v>
      </c>
      <c r="BX3399" s="118" t="s">
        <v>719</v>
      </c>
      <c r="BY3399" s="118" t="s">
        <v>697</v>
      </c>
    </row>
    <row r="3400" spans="53:77" x14ac:dyDescent="0.3">
      <c r="BA3400" s="169" t="e">
        <f>VLOOKUP(D3400,#REF!, 2,FALSE)</f>
        <v>#REF!</v>
      </c>
      <c r="BO3400" s="118" t="s">
        <v>1352</v>
      </c>
      <c r="BP3400" s="118" t="s">
        <v>715</v>
      </c>
      <c r="BQ3400" s="118" t="s">
        <v>692</v>
      </c>
      <c r="BW3400" s="118" t="s">
        <v>1352</v>
      </c>
      <c r="BX3400" s="118" t="s">
        <v>715</v>
      </c>
      <c r="BY3400" s="118" t="s">
        <v>692</v>
      </c>
    </row>
    <row r="3401" spans="53:77" x14ac:dyDescent="0.3">
      <c r="BA3401" s="169" t="e">
        <f>VLOOKUP(D3401,#REF!, 2,FALSE)</f>
        <v>#REF!</v>
      </c>
      <c r="BO3401" s="118" t="s">
        <v>7625</v>
      </c>
      <c r="BP3401" s="118" t="s">
        <v>3197</v>
      </c>
      <c r="BQ3401" s="118" t="s">
        <v>1425</v>
      </c>
      <c r="BW3401" s="118" t="s">
        <v>7625</v>
      </c>
      <c r="BX3401" s="118" t="s">
        <v>3197</v>
      </c>
      <c r="BY3401" s="118" t="s">
        <v>1425</v>
      </c>
    </row>
    <row r="3402" spans="53:77" x14ac:dyDescent="0.3">
      <c r="BA3402" s="169" t="e">
        <f>VLOOKUP(D3402,#REF!, 2,FALSE)</f>
        <v>#REF!</v>
      </c>
      <c r="BO3402" s="118" t="s">
        <v>7626</v>
      </c>
      <c r="BP3402" s="118" t="s">
        <v>3197</v>
      </c>
      <c r="BQ3402" s="118" t="s">
        <v>3958</v>
      </c>
      <c r="BW3402" s="118" t="s">
        <v>7626</v>
      </c>
      <c r="BX3402" s="118" t="s">
        <v>3197</v>
      </c>
      <c r="BY3402" s="118" t="s">
        <v>3958</v>
      </c>
    </row>
    <row r="3403" spans="53:77" x14ac:dyDescent="0.3">
      <c r="BA3403" s="169" t="e">
        <f>VLOOKUP(D3403,#REF!, 2,FALSE)</f>
        <v>#REF!</v>
      </c>
      <c r="BO3403" s="118" t="s">
        <v>7627</v>
      </c>
      <c r="BP3403" s="118" t="s">
        <v>3197</v>
      </c>
      <c r="BQ3403" s="118" t="s">
        <v>697</v>
      </c>
      <c r="BW3403" s="118" t="s">
        <v>7627</v>
      </c>
      <c r="BX3403" s="118" t="s">
        <v>3197</v>
      </c>
      <c r="BY3403" s="118" t="s">
        <v>697</v>
      </c>
    </row>
    <row r="3404" spans="53:77" x14ac:dyDescent="0.3">
      <c r="BA3404" s="169" t="e">
        <f>VLOOKUP(D3404,#REF!, 2,FALSE)</f>
        <v>#REF!</v>
      </c>
      <c r="BO3404" s="118" t="s">
        <v>7628</v>
      </c>
      <c r="BP3404" s="118" t="s">
        <v>3003</v>
      </c>
      <c r="BQ3404" s="118" t="s">
        <v>1443</v>
      </c>
      <c r="BW3404" s="118" t="s">
        <v>7628</v>
      </c>
      <c r="BX3404" s="118" t="s">
        <v>3003</v>
      </c>
      <c r="BY3404" s="118" t="s">
        <v>1443</v>
      </c>
    </row>
    <row r="3405" spans="53:77" x14ac:dyDescent="0.3">
      <c r="BA3405" s="169" t="e">
        <f>VLOOKUP(D3405,#REF!, 2,FALSE)</f>
        <v>#REF!</v>
      </c>
      <c r="BO3405" s="118" t="s">
        <v>7629</v>
      </c>
      <c r="BP3405" s="118" t="s">
        <v>1342</v>
      </c>
      <c r="BQ3405" s="118" t="s">
        <v>1397</v>
      </c>
      <c r="BW3405" s="118" t="s">
        <v>7629</v>
      </c>
      <c r="BX3405" s="118" t="s">
        <v>1342</v>
      </c>
      <c r="BY3405" s="118" t="s">
        <v>1397</v>
      </c>
    </row>
    <row r="3406" spans="53:77" x14ac:dyDescent="0.3">
      <c r="BA3406" s="169" t="e">
        <f>VLOOKUP(D3406,#REF!, 2,FALSE)</f>
        <v>#REF!</v>
      </c>
      <c r="BO3406" s="118" t="s">
        <v>7630</v>
      </c>
      <c r="BP3406" s="118" t="s">
        <v>614</v>
      </c>
      <c r="BQ3406" s="118" t="s">
        <v>7631</v>
      </c>
      <c r="BW3406" s="118" t="s">
        <v>7630</v>
      </c>
      <c r="BX3406" s="118" t="s">
        <v>614</v>
      </c>
      <c r="BY3406" s="118" t="s">
        <v>7631</v>
      </c>
    </row>
    <row r="3407" spans="53:77" x14ac:dyDescent="0.3">
      <c r="BA3407" s="169" t="e">
        <f>VLOOKUP(D3407,#REF!, 2,FALSE)</f>
        <v>#REF!</v>
      </c>
      <c r="BO3407" s="118" t="s">
        <v>7632</v>
      </c>
      <c r="BP3407" s="118" t="s">
        <v>778</v>
      </c>
      <c r="BQ3407" s="118" t="s">
        <v>7633</v>
      </c>
      <c r="BW3407" s="118" t="s">
        <v>7632</v>
      </c>
      <c r="BX3407" s="118" t="s">
        <v>778</v>
      </c>
      <c r="BY3407" s="118" t="s">
        <v>7633</v>
      </c>
    </row>
    <row r="3408" spans="53:77" x14ac:dyDescent="0.3">
      <c r="BA3408" s="169" t="e">
        <f>VLOOKUP(D3408,#REF!, 2,FALSE)</f>
        <v>#REF!</v>
      </c>
      <c r="BO3408" s="118" t="s">
        <v>7635</v>
      </c>
      <c r="BP3408" s="118" t="s">
        <v>719</v>
      </c>
      <c r="BQ3408" s="118" t="s">
        <v>1409</v>
      </c>
      <c r="BW3408" s="118" t="s">
        <v>7635</v>
      </c>
      <c r="BX3408" s="118" t="s">
        <v>719</v>
      </c>
      <c r="BY3408" s="118" t="s">
        <v>1409</v>
      </c>
    </row>
    <row r="3409" spans="53:77" x14ac:dyDescent="0.3">
      <c r="BA3409" s="169" t="e">
        <f>VLOOKUP(D3409,#REF!, 2,FALSE)</f>
        <v>#REF!</v>
      </c>
      <c r="BO3409" s="118" t="s">
        <v>7636</v>
      </c>
      <c r="BP3409" s="118" t="s">
        <v>3003</v>
      </c>
      <c r="BQ3409" s="118" t="s">
        <v>7637</v>
      </c>
      <c r="BW3409" s="118" t="s">
        <v>7636</v>
      </c>
      <c r="BX3409" s="118" t="s">
        <v>3003</v>
      </c>
      <c r="BY3409" s="118" t="s">
        <v>7637</v>
      </c>
    </row>
    <row r="3410" spans="53:77" x14ac:dyDescent="0.3">
      <c r="BA3410" s="169" t="e">
        <f>VLOOKUP(D3410,#REF!, 2,FALSE)</f>
        <v>#REF!</v>
      </c>
      <c r="BO3410" s="118" t="s">
        <v>7638</v>
      </c>
      <c r="BP3410" s="118" t="s">
        <v>780</v>
      </c>
      <c r="BQ3410" s="118" t="s">
        <v>6905</v>
      </c>
      <c r="BW3410" s="118" t="s">
        <v>7638</v>
      </c>
      <c r="BX3410" s="118" t="s">
        <v>780</v>
      </c>
      <c r="BY3410" s="118" t="s">
        <v>6905</v>
      </c>
    </row>
    <row r="3411" spans="53:77" x14ac:dyDescent="0.3">
      <c r="BA3411" s="169" t="e">
        <f>VLOOKUP(D3411,#REF!, 2,FALSE)</f>
        <v>#REF!</v>
      </c>
      <c r="BO3411" s="118" t="s">
        <v>7639</v>
      </c>
      <c r="BP3411" s="118" t="s">
        <v>703</v>
      </c>
      <c r="BQ3411" s="118" t="s">
        <v>7640</v>
      </c>
      <c r="BW3411" s="118" t="s">
        <v>7639</v>
      </c>
      <c r="BX3411" s="118" t="s">
        <v>703</v>
      </c>
      <c r="BY3411" s="118" t="s">
        <v>7640</v>
      </c>
    </row>
    <row r="3412" spans="53:77" x14ac:dyDescent="0.3">
      <c r="BA3412" s="169" t="e">
        <f>VLOOKUP(D3412,#REF!, 2,FALSE)</f>
        <v>#REF!</v>
      </c>
      <c r="BO3412" s="118" t="s">
        <v>1353</v>
      </c>
      <c r="BP3412" s="118" t="s">
        <v>637</v>
      </c>
      <c r="BQ3412" s="118" t="s">
        <v>7641</v>
      </c>
      <c r="BW3412" s="118" t="s">
        <v>1353</v>
      </c>
      <c r="BX3412" s="118" t="s">
        <v>637</v>
      </c>
      <c r="BY3412" s="118" t="s">
        <v>7641</v>
      </c>
    </row>
    <row r="3413" spans="53:77" x14ac:dyDescent="0.3">
      <c r="BA3413" s="169" t="e">
        <f>VLOOKUP(D3413,#REF!, 2,FALSE)</f>
        <v>#REF!</v>
      </c>
      <c r="BO3413" s="118" t="s">
        <v>7642</v>
      </c>
      <c r="BP3413" s="118" t="s">
        <v>669</v>
      </c>
      <c r="BQ3413" s="118" t="s">
        <v>7643</v>
      </c>
      <c r="BW3413" s="118" t="s">
        <v>7642</v>
      </c>
      <c r="BX3413" s="118" t="s">
        <v>669</v>
      </c>
      <c r="BY3413" s="118" t="s">
        <v>7643</v>
      </c>
    </row>
    <row r="3414" spans="53:77" x14ac:dyDescent="0.3">
      <c r="BA3414" s="169" t="e">
        <f>VLOOKUP(D3414,#REF!, 2,FALSE)</f>
        <v>#REF!</v>
      </c>
      <c r="BO3414" s="118" t="s">
        <v>7644</v>
      </c>
      <c r="BP3414" s="118" t="s">
        <v>3197</v>
      </c>
      <c r="BQ3414" s="118" t="s">
        <v>7645</v>
      </c>
      <c r="BW3414" s="118" t="s">
        <v>7644</v>
      </c>
      <c r="BX3414" s="118" t="s">
        <v>3197</v>
      </c>
      <c r="BY3414" s="118" t="s">
        <v>7645</v>
      </c>
    </row>
    <row r="3415" spans="53:77" x14ac:dyDescent="0.3">
      <c r="BA3415" s="169" t="e">
        <f>VLOOKUP(D3415,#REF!, 2,FALSE)</f>
        <v>#REF!</v>
      </c>
      <c r="BO3415" s="118" t="s">
        <v>7646</v>
      </c>
      <c r="BP3415" s="118" t="s">
        <v>662</v>
      </c>
      <c r="BQ3415" s="118" t="s">
        <v>3338</v>
      </c>
      <c r="BW3415" s="118" t="s">
        <v>7646</v>
      </c>
      <c r="BX3415" s="118" t="s">
        <v>662</v>
      </c>
      <c r="BY3415" s="118" t="s">
        <v>3338</v>
      </c>
    </row>
    <row r="3416" spans="53:77" x14ac:dyDescent="0.3">
      <c r="BA3416" s="169" t="e">
        <f>VLOOKUP(D3416,#REF!, 2,FALSE)</f>
        <v>#REF!</v>
      </c>
      <c r="BO3416" s="118" t="s">
        <v>7647</v>
      </c>
      <c r="BP3416" s="118" t="s">
        <v>3197</v>
      </c>
      <c r="BQ3416" s="118" t="s">
        <v>7649</v>
      </c>
      <c r="BW3416" s="118" t="s">
        <v>7647</v>
      </c>
      <c r="BX3416" s="118" t="s">
        <v>3197</v>
      </c>
      <c r="BY3416" s="118" t="s">
        <v>7649</v>
      </c>
    </row>
    <row r="3417" spans="53:77" x14ac:dyDescent="0.3">
      <c r="BA3417" s="169" t="e">
        <f>VLOOKUP(D3417,#REF!, 2,FALSE)</f>
        <v>#REF!</v>
      </c>
      <c r="BO3417" s="118" t="s">
        <v>7650</v>
      </c>
      <c r="BP3417" s="118" t="s">
        <v>3197</v>
      </c>
      <c r="BQ3417" s="118" t="s">
        <v>7651</v>
      </c>
      <c r="BW3417" s="118" t="s">
        <v>7650</v>
      </c>
      <c r="BX3417" s="118" t="s">
        <v>3197</v>
      </c>
      <c r="BY3417" s="118" t="s">
        <v>7651</v>
      </c>
    </row>
    <row r="3418" spans="53:77" x14ac:dyDescent="0.3">
      <c r="BA3418" s="169" t="e">
        <f>VLOOKUP(D3418,#REF!, 2,FALSE)</f>
        <v>#REF!</v>
      </c>
      <c r="BO3418" s="118" t="s">
        <v>7652</v>
      </c>
      <c r="BP3418" s="118" t="s">
        <v>3197</v>
      </c>
      <c r="BQ3418" s="118" t="s">
        <v>697</v>
      </c>
      <c r="BW3418" s="118" t="s">
        <v>7652</v>
      </c>
      <c r="BX3418" s="118" t="s">
        <v>3197</v>
      </c>
      <c r="BY3418" s="118" t="s">
        <v>697</v>
      </c>
    </row>
    <row r="3419" spans="53:77" x14ac:dyDescent="0.3">
      <c r="BA3419" s="169" t="e">
        <f>VLOOKUP(D3419,#REF!, 2,FALSE)</f>
        <v>#REF!</v>
      </c>
      <c r="BO3419" s="118" t="s">
        <v>7653</v>
      </c>
      <c r="BP3419" s="118" t="s">
        <v>3197</v>
      </c>
      <c r="BQ3419" s="118" t="s">
        <v>4394</v>
      </c>
      <c r="BW3419" s="118" t="s">
        <v>7653</v>
      </c>
      <c r="BX3419" s="118" t="s">
        <v>3197</v>
      </c>
      <c r="BY3419" s="118" t="s">
        <v>4394</v>
      </c>
    </row>
    <row r="3420" spans="53:77" x14ac:dyDescent="0.3">
      <c r="BA3420" s="169" t="e">
        <f>VLOOKUP(D3420,#REF!, 2,FALSE)</f>
        <v>#REF!</v>
      </c>
      <c r="BO3420" s="118" t="s">
        <v>7654</v>
      </c>
      <c r="BP3420" s="118" t="s">
        <v>862</v>
      </c>
      <c r="BQ3420" s="118" t="s">
        <v>627</v>
      </c>
      <c r="BW3420" s="118" t="s">
        <v>7654</v>
      </c>
      <c r="BX3420" s="118" t="s">
        <v>862</v>
      </c>
      <c r="BY3420" s="118" t="s">
        <v>627</v>
      </c>
    </row>
    <row r="3421" spans="53:77" x14ac:dyDescent="0.3">
      <c r="BA3421" s="169" t="e">
        <f>VLOOKUP(D3421,#REF!, 2,FALSE)</f>
        <v>#REF!</v>
      </c>
      <c r="BO3421" s="118" t="s">
        <v>125</v>
      </c>
      <c r="BP3421" s="118" t="s">
        <v>719</v>
      </c>
      <c r="BQ3421" s="118" t="s">
        <v>7655</v>
      </c>
      <c r="BW3421" s="118" t="s">
        <v>125</v>
      </c>
      <c r="BX3421" s="118" t="s">
        <v>719</v>
      </c>
      <c r="BY3421" s="118" t="s">
        <v>7655</v>
      </c>
    </row>
    <row r="3422" spans="53:77" x14ac:dyDescent="0.3">
      <c r="BA3422" s="169" t="e">
        <f>VLOOKUP(D3422,#REF!, 2,FALSE)</f>
        <v>#REF!</v>
      </c>
      <c r="BO3422" s="118" t="s">
        <v>7656</v>
      </c>
      <c r="BP3422" s="118" t="s">
        <v>719</v>
      </c>
      <c r="BQ3422" s="118" t="s">
        <v>2170</v>
      </c>
      <c r="BW3422" s="118" t="s">
        <v>7656</v>
      </c>
      <c r="BX3422" s="118" t="s">
        <v>719</v>
      </c>
      <c r="BY3422" s="118" t="s">
        <v>2170</v>
      </c>
    </row>
    <row r="3423" spans="53:77" x14ac:dyDescent="0.3">
      <c r="BA3423" s="169" t="e">
        <f>VLOOKUP(D3423,#REF!, 2,FALSE)</f>
        <v>#REF!</v>
      </c>
      <c r="BO3423" s="118" t="s">
        <v>7657</v>
      </c>
      <c r="BP3423" s="118" t="s">
        <v>849</v>
      </c>
      <c r="BQ3423" s="118" t="s">
        <v>4113</v>
      </c>
      <c r="BW3423" s="118" t="s">
        <v>7657</v>
      </c>
      <c r="BX3423" s="118" t="s">
        <v>849</v>
      </c>
      <c r="BY3423" s="118" t="s">
        <v>4113</v>
      </c>
    </row>
    <row r="3424" spans="53:77" x14ac:dyDescent="0.3">
      <c r="BA3424" s="169" t="e">
        <f>VLOOKUP(D3424,#REF!, 2,FALSE)</f>
        <v>#REF!</v>
      </c>
      <c r="BO3424" s="118" t="s">
        <v>7658</v>
      </c>
      <c r="BP3424" s="118" t="s">
        <v>2979</v>
      </c>
      <c r="BQ3424" s="118" t="s">
        <v>5851</v>
      </c>
      <c r="BW3424" s="118" t="s">
        <v>7658</v>
      </c>
      <c r="BX3424" s="118" t="s">
        <v>2979</v>
      </c>
      <c r="BY3424" s="118" t="s">
        <v>5851</v>
      </c>
    </row>
    <row r="3425" spans="53:77" x14ac:dyDescent="0.3">
      <c r="BA3425" s="169" t="e">
        <f>VLOOKUP(D3425,#REF!, 2,FALSE)</f>
        <v>#REF!</v>
      </c>
      <c r="BO3425" s="118" t="s">
        <v>1354</v>
      </c>
      <c r="BP3425" s="118" t="s">
        <v>3197</v>
      </c>
      <c r="BQ3425" s="118" t="s">
        <v>618</v>
      </c>
      <c r="BW3425" s="118" t="s">
        <v>1354</v>
      </c>
      <c r="BX3425" s="118" t="s">
        <v>3197</v>
      </c>
      <c r="BY3425" s="118" t="s">
        <v>618</v>
      </c>
    </row>
    <row r="3426" spans="53:77" x14ac:dyDescent="0.3">
      <c r="BA3426" s="169" t="e">
        <f>VLOOKUP(D3426,#REF!, 2,FALSE)</f>
        <v>#REF!</v>
      </c>
      <c r="BO3426" s="118" t="s">
        <v>7659</v>
      </c>
      <c r="BP3426" s="118" t="s">
        <v>3197</v>
      </c>
      <c r="BQ3426" s="118" t="s">
        <v>627</v>
      </c>
      <c r="BW3426" s="118" t="s">
        <v>7659</v>
      </c>
      <c r="BX3426" s="118" t="s">
        <v>3197</v>
      </c>
      <c r="BY3426" s="118" t="s">
        <v>627</v>
      </c>
    </row>
    <row r="3427" spans="53:77" x14ac:dyDescent="0.3">
      <c r="BA3427" s="169" t="e">
        <f>VLOOKUP(D3427,#REF!, 2,FALSE)</f>
        <v>#REF!</v>
      </c>
      <c r="BO3427" s="118" t="s">
        <v>7660</v>
      </c>
      <c r="BP3427" s="118" t="s">
        <v>3197</v>
      </c>
      <c r="BQ3427" s="118" t="s">
        <v>692</v>
      </c>
      <c r="BW3427" s="118" t="s">
        <v>7660</v>
      </c>
      <c r="BX3427" s="118" t="s">
        <v>3197</v>
      </c>
      <c r="BY3427" s="118" t="s">
        <v>692</v>
      </c>
    </row>
    <row r="3428" spans="53:77" x14ac:dyDescent="0.3">
      <c r="BA3428" s="169" t="e">
        <f>VLOOKUP(D3428,#REF!, 2,FALSE)</f>
        <v>#REF!</v>
      </c>
      <c r="BO3428" s="118" t="s">
        <v>7661</v>
      </c>
      <c r="BP3428" s="118" t="s">
        <v>3197</v>
      </c>
      <c r="BQ3428" s="118" t="s">
        <v>697</v>
      </c>
      <c r="BW3428" s="118" t="s">
        <v>7661</v>
      </c>
      <c r="BX3428" s="118" t="s">
        <v>3197</v>
      </c>
      <c r="BY3428" s="118" t="s">
        <v>697</v>
      </c>
    </row>
    <row r="3429" spans="53:77" x14ac:dyDescent="0.3">
      <c r="BA3429" s="169" t="e">
        <f>VLOOKUP(D3429,#REF!, 2,FALSE)</f>
        <v>#REF!</v>
      </c>
      <c r="BO3429" s="118" t="s">
        <v>7662</v>
      </c>
      <c r="BP3429" s="118" t="s">
        <v>1139</v>
      </c>
      <c r="BQ3429" s="118" t="s">
        <v>7663</v>
      </c>
      <c r="BW3429" s="118" t="s">
        <v>7662</v>
      </c>
      <c r="BX3429" s="118" t="s">
        <v>1139</v>
      </c>
      <c r="BY3429" s="118" t="s">
        <v>7663</v>
      </c>
    </row>
    <row r="3430" spans="53:77" x14ac:dyDescent="0.3">
      <c r="BA3430" s="169" t="e">
        <f>VLOOKUP(D3430,#REF!, 2,FALSE)</f>
        <v>#REF!</v>
      </c>
      <c r="BO3430" s="118" t="s">
        <v>7664</v>
      </c>
      <c r="BP3430" s="118" t="s">
        <v>3197</v>
      </c>
      <c r="BQ3430" s="118" t="s">
        <v>697</v>
      </c>
      <c r="BW3430" s="118" t="s">
        <v>7664</v>
      </c>
      <c r="BX3430" s="118" t="s">
        <v>3197</v>
      </c>
      <c r="BY3430" s="118" t="s">
        <v>697</v>
      </c>
    </row>
    <row r="3431" spans="53:77" x14ac:dyDescent="0.3">
      <c r="BA3431" s="169" t="e">
        <f>VLOOKUP(D3431,#REF!, 2,FALSE)</f>
        <v>#REF!</v>
      </c>
      <c r="BO3431" s="118" t="s">
        <v>1355</v>
      </c>
      <c r="BP3431" s="118" t="s">
        <v>3197</v>
      </c>
      <c r="BQ3431" s="118" t="s">
        <v>697</v>
      </c>
      <c r="BW3431" s="118" t="s">
        <v>1355</v>
      </c>
      <c r="BX3431" s="118" t="s">
        <v>3197</v>
      </c>
      <c r="BY3431" s="118" t="s">
        <v>697</v>
      </c>
    </row>
    <row r="3432" spans="53:77" x14ac:dyDescent="0.3">
      <c r="BA3432" s="169" t="e">
        <f>VLOOKUP(D3432,#REF!, 2,FALSE)</f>
        <v>#REF!</v>
      </c>
      <c r="BO3432" s="118" t="s">
        <v>7666</v>
      </c>
      <c r="BP3432" s="118" t="s">
        <v>666</v>
      </c>
      <c r="BQ3432" s="118" t="s">
        <v>1224</v>
      </c>
      <c r="BW3432" s="118" t="s">
        <v>7666</v>
      </c>
      <c r="BX3432" s="118" t="s">
        <v>666</v>
      </c>
      <c r="BY3432" s="118" t="s">
        <v>1224</v>
      </c>
    </row>
    <row r="3433" spans="53:77" x14ac:dyDescent="0.3">
      <c r="BA3433" s="169" t="e">
        <f>VLOOKUP(D3433,#REF!, 2,FALSE)</f>
        <v>#REF!</v>
      </c>
      <c r="BO3433" s="118" t="s">
        <v>1356</v>
      </c>
      <c r="BP3433" s="118" t="s">
        <v>16978</v>
      </c>
      <c r="BQ3433" s="118" t="s">
        <v>4784</v>
      </c>
      <c r="BW3433" s="118" t="s">
        <v>1356</v>
      </c>
      <c r="BX3433" s="118" t="s">
        <v>16978</v>
      </c>
      <c r="BY3433" s="118" t="s">
        <v>4784</v>
      </c>
    </row>
    <row r="3434" spans="53:77" x14ac:dyDescent="0.3">
      <c r="BA3434" s="169" t="e">
        <f>VLOOKUP(D3434,#REF!, 2,FALSE)</f>
        <v>#REF!</v>
      </c>
      <c r="BO3434" s="118" t="s">
        <v>1357</v>
      </c>
      <c r="BP3434" s="118" t="s">
        <v>849</v>
      </c>
      <c r="BQ3434" s="118" t="s">
        <v>5509</v>
      </c>
      <c r="BW3434" s="118" t="s">
        <v>1357</v>
      </c>
      <c r="BX3434" s="118" t="s">
        <v>849</v>
      </c>
      <c r="BY3434" s="118" t="s">
        <v>5509</v>
      </c>
    </row>
    <row r="3435" spans="53:77" x14ac:dyDescent="0.3">
      <c r="BA3435" s="169" t="e">
        <f>VLOOKUP(D3435,#REF!, 2,FALSE)</f>
        <v>#REF!</v>
      </c>
      <c r="BO3435" s="118" t="s">
        <v>7667</v>
      </c>
      <c r="BP3435" s="118" t="s">
        <v>3043</v>
      </c>
      <c r="BQ3435" s="118" t="s">
        <v>7668</v>
      </c>
      <c r="BW3435" s="118" t="s">
        <v>7667</v>
      </c>
      <c r="BX3435" s="118" t="s">
        <v>3043</v>
      </c>
      <c r="BY3435" s="118" t="s">
        <v>7668</v>
      </c>
    </row>
    <row r="3436" spans="53:77" x14ac:dyDescent="0.3">
      <c r="BA3436" s="169" t="e">
        <f>VLOOKUP(D3436,#REF!, 2,FALSE)</f>
        <v>#REF!</v>
      </c>
      <c r="BO3436" s="118" t="s">
        <v>7669</v>
      </c>
      <c r="BP3436" s="118" t="s">
        <v>3003</v>
      </c>
      <c r="BQ3436" s="118" t="s">
        <v>2098</v>
      </c>
      <c r="BW3436" s="118" t="s">
        <v>7669</v>
      </c>
      <c r="BX3436" s="118" t="s">
        <v>3003</v>
      </c>
      <c r="BY3436" s="118" t="s">
        <v>2098</v>
      </c>
    </row>
    <row r="3437" spans="53:77" x14ac:dyDescent="0.3">
      <c r="BA3437" s="169" t="e">
        <f>VLOOKUP(D3437,#REF!, 2,FALSE)</f>
        <v>#REF!</v>
      </c>
      <c r="BO3437" s="118" t="s">
        <v>7670</v>
      </c>
      <c r="BP3437" s="118" t="s">
        <v>3197</v>
      </c>
      <c r="BQ3437" s="118" t="s">
        <v>7671</v>
      </c>
      <c r="BW3437" s="118" t="s">
        <v>7670</v>
      </c>
      <c r="BX3437" s="118" t="s">
        <v>3197</v>
      </c>
      <c r="BY3437" s="118" t="s">
        <v>7671</v>
      </c>
    </row>
    <row r="3438" spans="53:77" x14ac:dyDescent="0.3">
      <c r="BA3438" s="169" t="e">
        <f>VLOOKUP(D3438,#REF!, 2,FALSE)</f>
        <v>#REF!</v>
      </c>
      <c r="BO3438" s="118" t="s">
        <v>7672</v>
      </c>
      <c r="BP3438" s="118" t="s">
        <v>3081</v>
      </c>
      <c r="BQ3438" s="118" t="s">
        <v>3748</v>
      </c>
      <c r="BW3438" s="118" t="s">
        <v>7672</v>
      </c>
      <c r="BX3438" s="118" t="s">
        <v>3081</v>
      </c>
      <c r="BY3438" s="118" t="s">
        <v>3748</v>
      </c>
    </row>
    <row r="3439" spans="53:77" x14ac:dyDescent="0.3">
      <c r="BA3439" s="169" t="e">
        <f>VLOOKUP(D3439,#REF!, 2,FALSE)</f>
        <v>#REF!</v>
      </c>
      <c r="BO3439" s="118" t="s">
        <v>7673</v>
      </c>
      <c r="BP3439" s="118" t="s">
        <v>3026</v>
      </c>
      <c r="BQ3439" s="118" t="s">
        <v>7490</v>
      </c>
      <c r="BW3439" s="118" t="s">
        <v>7673</v>
      </c>
      <c r="BX3439" s="118" t="s">
        <v>3026</v>
      </c>
      <c r="BY3439" s="118" t="s">
        <v>7490</v>
      </c>
    </row>
    <row r="3440" spans="53:77" x14ac:dyDescent="0.3">
      <c r="BA3440" s="169" t="e">
        <f>VLOOKUP(D3440,#REF!, 2,FALSE)</f>
        <v>#REF!</v>
      </c>
      <c r="BO3440" s="118" t="s">
        <v>7674</v>
      </c>
      <c r="BP3440" s="118" t="s">
        <v>3026</v>
      </c>
      <c r="BQ3440" s="118" t="s">
        <v>2478</v>
      </c>
      <c r="BW3440" s="118" t="s">
        <v>7674</v>
      </c>
      <c r="BX3440" s="118" t="s">
        <v>3026</v>
      </c>
      <c r="BY3440" s="118" t="s">
        <v>2478</v>
      </c>
    </row>
    <row r="3441" spans="53:77" x14ac:dyDescent="0.3">
      <c r="BA3441" s="169" t="e">
        <f>VLOOKUP(D3441,#REF!, 2,FALSE)</f>
        <v>#REF!</v>
      </c>
      <c r="BO3441" s="118" t="s">
        <v>1358</v>
      </c>
      <c r="BP3441" s="118" t="s">
        <v>3243</v>
      </c>
      <c r="BQ3441" s="118" t="s">
        <v>709</v>
      </c>
      <c r="BW3441" s="118" t="s">
        <v>1358</v>
      </c>
      <c r="BX3441" s="118" t="s">
        <v>3243</v>
      </c>
      <c r="BY3441" s="118" t="s">
        <v>709</v>
      </c>
    </row>
    <row r="3442" spans="53:77" x14ac:dyDescent="0.3">
      <c r="BA3442" s="169" t="e">
        <f>VLOOKUP(D3442,#REF!, 2,FALSE)</f>
        <v>#REF!</v>
      </c>
      <c r="BO3442" s="118" t="s">
        <v>106</v>
      </c>
      <c r="BP3442" s="118" t="s">
        <v>1139</v>
      </c>
      <c r="BQ3442" s="118" t="s">
        <v>5091</v>
      </c>
      <c r="BW3442" s="118" t="s">
        <v>106</v>
      </c>
      <c r="BX3442" s="118" t="s">
        <v>1139</v>
      </c>
      <c r="BY3442" s="118" t="s">
        <v>5091</v>
      </c>
    </row>
    <row r="3443" spans="53:77" x14ac:dyDescent="0.3">
      <c r="BA3443" s="169" t="e">
        <f>VLOOKUP(D3443,#REF!, 2,FALSE)</f>
        <v>#REF!</v>
      </c>
      <c r="BO3443" s="118" t="s">
        <v>7675</v>
      </c>
      <c r="BP3443" s="118" t="s">
        <v>3043</v>
      </c>
      <c r="BQ3443" s="118" t="s">
        <v>6714</v>
      </c>
      <c r="BW3443" s="118" t="s">
        <v>7675</v>
      </c>
      <c r="BX3443" s="118" t="s">
        <v>3043</v>
      </c>
      <c r="BY3443" s="118" t="s">
        <v>6714</v>
      </c>
    </row>
    <row r="3444" spans="53:77" x14ac:dyDescent="0.3">
      <c r="BA3444" s="169" t="e">
        <f>VLOOKUP(D3444,#REF!, 2,FALSE)</f>
        <v>#REF!</v>
      </c>
      <c r="BO3444" s="118" t="s">
        <v>7676</v>
      </c>
      <c r="BP3444" s="118" t="s">
        <v>1139</v>
      </c>
      <c r="BQ3444" s="118" t="s">
        <v>7677</v>
      </c>
      <c r="BW3444" s="118" t="s">
        <v>7676</v>
      </c>
      <c r="BX3444" s="118" t="s">
        <v>1139</v>
      </c>
      <c r="BY3444" s="118" t="s">
        <v>7677</v>
      </c>
    </row>
    <row r="3445" spans="53:77" x14ac:dyDescent="0.3">
      <c r="BA3445" s="169" t="e">
        <f>VLOOKUP(D3445,#REF!, 2,FALSE)</f>
        <v>#REF!</v>
      </c>
      <c r="BO3445" s="118" t="s">
        <v>7678</v>
      </c>
      <c r="BP3445" s="118" t="s">
        <v>16978</v>
      </c>
      <c r="BQ3445" s="118" t="s">
        <v>1750</v>
      </c>
      <c r="BW3445" s="118" t="s">
        <v>7678</v>
      </c>
      <c r="BX3445" s="118" t="s">
        <v>16978</v>
      </c>
      <c r="BY3445" s="118" t="s">
        <v>1750</v>
      </c>
    </row>
    <row r="3446" spans="53:77" x14ac:dyDescent="0.3">
      <c r="BA3446" s="169" t="e">
        <f>VLOOKUP(D3446,#REF!, 2,FALSE)</f>
        <v>#REF!</v>
      </c>
      <c r="BO3446" s="118" t="s">
        <v>1359</v>
      </c>
      <c r="BP3446" s="118" t="s">
        <v>16978</v>
      </c>
      <c r="BQ3446" s="118" t="s">
        <v>7679</v>
      </c>
      <c r="BW3446" s="118" t="s">
        <v>1359</v>
      </c>
      <c r="BX3446" s="118" t="s">
        <v>16978</v>
      </c>
      <c r="BY3446" s="118" t="s">
        <v>7679</v>
      </c>
    </row>
    <row r="3447" spans="53:77" x14ac:dyDescent="0.3">
      <c r="BA3447" s="169" t="e">
        <f>VLOOKUP(D3447,#REF!, 2,FALSE)</f>
        <v>#REF!</v>
      </c>
      <c r="BO3447" s="118" t="s">
        <v>7680</v>
      </c>
      <c r="BP3447" s="118" t="s">
        <v>3243</v>
      </c>
      <c r="BQ3447" s="118" t="s">
        <v>5267</v>
      </c>
      <c r="BW3447" s="118" t="s">
        <v>7680</v>
      </c>
      <c r="BX3447" s="118" t="s">
        <v>3243</v>
      </c>
      <c r="BY3447" s="118" t="s">
        <v>5267</v>
      </c>
    </row>
    <row r="3448" spans="53:77" x14ac:dyDescent="0.3">
      <c r="BA3448" s="169" t="e">
        <f>VLOOKUP(D3448,#REF!, 2,FALSE)</f>
        <v>#REF!</v>
      </c>
      <c r="BO3448" s="118" t="s">
        <v>7681</v>
      </c>
      <c r="BP3448" s="118" t="s">
        <v>626</v>
      </c>
      <c r="BQ3448" s="118" t="s">
        <v>7682</v>
      </c>
      <c r="BW3448" s="118" t="s">
        <v>7681</v>
      </c>
      <c r="BX3448" s="118" t="s">
        <v>626</v>
      </c>
      <c r="BY3448" s="118" t="s">
        <v>7682</v>
      </c>
    </row>
    <row r="3449" spans="53:77" x14ac:dyDescent="0.3">
      <c r="BA3449" s="169" t="e">
        <f>VLOOKUP(D3449,#REF!, 2,FALSE)</f>
        <v>#REF!</v>
      </c>
      <c r="BO3449" s="118" t="s">
        <v>1360</v>
      </c>
      <c r="BP3449" s="118" t="s">
        <v>3243</v>
      </c>
      <c r="BQ3449" s="118" t="s">
        <v>1055</v>
      </c>
      <c r="BW3449" s="118" t="s">
        <v>1360</v>
      </c>
      <c r="BX3449" s="118" t="s">
        <v>3243</v>
      </c>
      <c r="BY3449" s="118" t="s">
        <v>1055</v>
      </c>
    </row>
    <row r="3450" spans="53:77" x14ac:dyDescent="0.3">
      <c r="BA3450" s="169" t="e">
        <f>VLOOKUP(D3450,#REF!, 2,FALSE)</f>
        <v>#REF!</v>
      </c>
      <c r="BO3450" s="118" t="s">
        <v>7683</v>
      </c>
      <c r="BP3450" s="118" t="s">
        <v>3003</v>
      </c>
      <c r="BQ3450" s="118" t="s">
        <v>5092</v>
      </c>
      <c r="BW3450" s="118" t="s">
        <v>7683</v>
      </c>
      <c r="BX3450" s="118" t="s">
        <v>3003</v>
      </c>
      <c r="BY3450" s="118" t="s">
        <v>5092</v>
      </c>
    </row>
    <row r="3451" spans="53:77" x14ac:dyDescent="0.3">
      <c r="BA3451" s="169" t="e">
        <f>VLOOKUP(D3451,#REF!, 2,FALSE)</f>
        <v>#REF!</v>
      </c>
      <c r="BO3451" s="118" t="s">
        <v>7684</v>
      </c>
      <c r="BP3451" s="118" t="s">
        <v>1342</v>
      </c>
      <c r="BQ3451" s="118" t="s">
        <v>5505</v>
      </c>
      <c r="BW3451" s="118" t="s">
        <v>7684</v>
      </c>
      <c r="BX3451" s="118" t="s">
        <v>1342</v>
      </c>
      <c r="BY3451" s="118" t="s">
        <v>5505</v>
      </c>
    </row>
    <row r="3452" spans="53:77" x14ac:dyDescent="0.3">
      <c r="BA3452" s="169" t="e">
        <f>VLOOKUP(D3452,#REF!, 2,FALSE)</f>
        <v>#REF!</v>
      </c>
      <c r="BO3452" s="118" t="s">
        <v>7685</v>
      </c>
      <c r="BP3452" s="118" t="s">
        <v>1342</v>
      </c>
      <c r="BQ3452" s="118" t="s">
        <v>7686</v>
      </c>
      <c r="BW3452" s="118" t="s">
        <v>7685</v>
      </c>
      <c r="BX3452" s="118" t="s">
        <v>1342</v>
      </c>
      <c r="BY3452" s="118" t="s">
        <v>7686</v>
      </c>
    </row>
    <row r="3453" spans="53:77" x14ac:dyDescent="0.3">
      <c r="BA3453" s="169" t="e">
        <f>VLOOKUP(D3453,#REF!, 2,FALSE)</f>
        <v>#REF!</v>
      </c>
      <c r="BO3453" s="118" t="s">
        <v>7687</v>
      </c>
      <c r="BP3453" s="118" t="s">
        <v>3003</v>
      </c>
      <c r="BQ3453" s="118" t="s">
        <v>3564</v>
      </c>
      <c r="BW3453" s="118" t="s">
        <v>7687</v>
      </c>
      <c r="BX3453" s="118" t="s">
        <v>3003</v>
      </c>
      <c r="BY3453" s="118" t="s">
        <v>3564</v>
      </c>
    </row>
    <row r="3454" spans="53:77" x14ac:dyDescent="0.3">
      <c r="BA3454" s="169" t="e">
        <f>VLOOKUP(D3454,#REF!, 2,FALSE)</f>
        <v>#REF!</v>
      </c>
      <c r="BO3454" s="118" t="s">
        <v>7688</v>
      </c>
      <c r="BP3454" s="118" t="s">
        <v>1139</v>
      </c>
      <c r="BQ3454" s="118" t="s">
        <v>1600</v>
      </c>
      <c r="BW3454" s="118" t="s">
        <v>7688</v>
      </c>
      <c r="BX3454" s="118" t="s">
        <v>1139</v>
      </c>
      <c r="BY3454" s="118" t="s">
        <v>1600</v>
      </c>
    </row>
    <row r="3455" spans="53:77" x14ac:dyDescent="0.3">
      <c r="BA3455" s="169" t="e">
        <f>VLOOKUP(D3455,#REF!, 2,FALSE)</f>
        <v>#REF!</v>
      </c>
      <c r="BO3455" s="118" t="s">
        <v>7689</v>
      </c>
      <c r="BP3455" s="118" t="s">
        <v>3197</v>
      </c>
      <c r="BQ3455" s="118" t="s">
        <v>2887</v>
      </c>
      <c r="BW3455" s="118" t="s">
        <v>7689</v>
      </c>
      <c r="BX3455" s="118" t="s">
        <v>3197</v>
      </c>
      <c r="BY3455" s="118" t="s">
        <v>2887</v>
      </c>
    </row>
    <row r="3456" spans="53:77" x14ac:dyDescent="0.3">
      <c r="BA3456" s="169" t="e">
        <f>VLOOKUP(D3456,#REF!, 2,FALSE)</f>
        <v>#REF!</v>
      </c>
      <c r="BO3456" s="118" t="s">
        <v>1361</v>
      </c>
      <c r="BP3456" s="118" t="s">
        <v>778</v>
      </c>
      <c r="BQ3456" s="118" t="s">
        <v>7690</v>
      </c>
      <c r="BW3456" s="118" t="s">
        <v>1361</v>
      </c>
      <c r="BX3456" s="118" t="s">
        <v>778</v>
      </c>
      <c r="BY3456" s="118" t="s">
        <v>7690</v>
      </c>
    </row>
    <row r="3457" spans="53:77" x14ac:dyDescent="0.3">
      <c r="BA3457" s="169" t="e">
        <f>VLOOKUP(D3457,#REF!, 2,FALSE)</f>
        <v>#REF!</v>
      </c>
      <c r="BO3457" s="118" t="s">
        <v>1362</v>
      </c>
      <c r="BP3457" s="118" t="s">
        <v>3197</v>
      </c>
      <c r="BQ3457" s="118" t="s">
        <v>1230</v>
      </c>
      <c r="BW3457" s="118" t="s">
        <v>1362</v>
      </c>
      <c r="BX3457" s="118" t="s">
        <v>3197</v>
      </c>
      <c r="BY3457" s="118" t="s">
        <v>1230</v>
      </c>
    </row>
    <row r="3458" spans="53:77" x14ac:dyDescent="0.3">
      <c r="BA3458" s="169" t="e">
        <f>VLOOKUP(D3458,#REF!, 2,FALSE)</f>
        <v>#REF!</v>
      </c>
      <c r="BO3458" s="118" t="s">
        <v>7691</v>
      </c>
      <c r="BP3458" s="118" t="s">
        <v>1342</v>
      </c>
      <c r="BQ3458" s="118" t="s">
        <v>7692</v>
      </c>
      <c r="BW3458" s="118" t="s">
        <v>7691</v>
      </c>
      <c r="BX3458" s="118" t="s">
        <v>1342</v>
      </c>
      <c r="BY3458" s="118" t="s">
        <v>7692</v>
      </c>
    </row>
    <row r="3459" spans="53:77" x14ac:dyDescent="0.3">
      <c r="BA3459" s="169" t="e">
        <f>VLOOKUP(D3459,#REF!, 2,FALSE)</f>
        <v>#REF!</v>
      </c>
      <c r="BO3459" s="118" t="s">
        <v>7693</v>
      </c>
      <c r="BP3459" s="118" t="s">
        <v>637</v>
      </c>
      <c r="BQ3459" s="118" t="s">
        <v>7694</v>
      </c>
      <c r="BW3459" s="118" t="s">
        <v>7693</v>
      </c>
      <c r="BX3459" s="118" t="s">
        <v>637</v>
      </c>
      <c r="BY3459" s="118" t="s">
        <v>7694</v>
      </c>
    </row>
    <row r="3460" spans="53:77" x14ac:dyDescent="0.3">
      <c r="BA3460" s="169" t="e">
        <f>VLOOKUP(D3460,#REF!, 2,FALSE)</f>
        <v>#REF!</v>
      </c>
      <c r="BO3460" s="118" t="s">
        <v>7695</v>
      </c>
      <c r="BP3460" s="118" t="s">
        <v>1272</v>
      </c>
      <c r="BQ3460" s="118" t="s">
        <v>5082</v>
      </c>
      <c r="BW3460" s="118" t="s">
        <v>7695</v>
      </c>
      <c r="BX3460" s="118" t="s">
        <v>1272</v>
      </c>
      <c r="BY3460" s="118" t="s">
        <v>5082</v>
      </c>
    </row>
    <row r="3461" spans="53:77" x14ac:dyDescent="0.3">
      <c r="BA3461" s="169" t="e">
        <f>VLOOKUP(D3461,#REF!, 2,FALSE)</f>
        <v>#REF!</v>
      </c>
      <c r="BO3461" s="118" t="s">
        <v>7697</v>
      </c>
      <c r="BP3461" s="118" t="s">
        <v>849</v>
      </c>
      <c r="BQ3461" s="118" t="s">
        <v>7698</v>
      </c>
      <c r="BW3461" s="118" t="s">
        <v>7697</v>
      </c>
      <c r="BX3461" s="118" t="s">
        <v>849</v>
      </c>
      <c r="BY3461" s="118" t="s">
        <v>7698</v>
      </c>
    </row>
    <row r="3462" spans="53:77" x14ac:dyDescent="0.3">
      <c r="BA3462" s="169" t="e">
        <f>VLOOKUP(D3462,#REF!, 2,FALSE)</f>
        <v>#REF!</v>
      </c>
      <c r="BO3462" s="118" t="s">
        <v>7699</v>
      </c>
      <c r="BP3462" s="118" t="s">
        <v>849</v>
      </c>
      <c r="BQ3462" s="118" t="s">
        <v>5913</v>
      </c>
      <c r="BW3462" s="118" t="s">
        <v>7699</v>
      </c>
      <c r="BX3462" s="118" t="s">
        <v>849</v>
      </c>
      <c r="BY3462" s="118" t="s">
        <v>5913</v>
      </c>
    </row>
    <row r="3463" spans="53:77" x14ac:dyDescent="0.3">
      <c r="BA3463" s="169" t="e">
        <f>VLOOKUP(D3463,#REF!, 2,FALSE)</f>
        <v>#REF!</v>
      </c>
      <c r="BO3463" s="118" t="s">
        <v>7700</v>
      </c>
      <c r="BP3463" s="118" t="s">
        <v>3043</v>
      </c>
      <c r="BQ3463" s="118" t="s">
        <v>4498</v>
      </c>
      <c r="BW3463" s="118" t="s">
        <v>7700</v>
      </c>
      <c r="BX3463" s="118" t="s">
        <v>3043</v>
      </c>
      <c r="BY3463" s="118" t="s">
        <v>4498</v>
      </c>
    </row>
    <row r="3464" spans="53:77" x14ac:dyDescent="0.3">
      <c r="BA3464" s="169" t="e">
        <f>VLOOKUP(D3464,#REF!, 2,FALSE)</f>
        <v>#REF!</v>
      </c>
      <c r="BO3464" s="118" t="s">
        <v>7701</v>
      </c>
      <c r="BP3464" s="118" t="s">
        <v>1342</v>
      </c>
      <c r="BQ3464" s="118" t="s">
        <v>7698</v>
      </c>
      <c r="BW3464" s="118" t="s">
        <v>7701</v>
      </c>
      <c r="BX3464" s="118" t="s">
        <v>1342</v>
      </c>
      <c r="BY3464" s="118" t="s">
        <v>7698</v>
      </c>
    </row>
    <row r="3465" spans="53:77" x14ac:dyDescent="0.3">
      <c r="BA3465" s="169" t="e">
        <f>VLOOKUP(D3465,#REF!, 2,FALSE)</f>
        <v>#REF!</v>
      </c>
      <c r="BO3465" s="118" t="s">
        <v>7702</v>
      </c>
      <c r="BP3465" s="118" t="s">
        <v>3197</v>
      </c>
      <c r="BQ3465" s="118" t="s">
        <v>4319</v>
      </c>
      <c r="BW3465" s="118" t="s">
        <v>7702</v>
      </c>
      <c r="BX3465" s="118" t="s">
        <v>3197</v>
      </c>
      <c r="BY3465" s="118" t="s">
        <v>4319</v>
      </c>
    </row>
    <row r="3466" spans="53:77" x14ac:dyDescent="0.3">
      <c r="BA3466" s="169" t="e">
        <f>VLOOKUP(D3466,#REF!, 2,FALSE)</f>
        <v>#REF!</v>
      </c>
      <c r="BO3466" s="118" t="s">
        <v>7703</v>
      </c>
      <c r="BP3466" s="118" t="s">
        <v>3243</v>
      </c>
      <c r="BQ3466" s="118" t="s">
        <v>7704</v>
      </c>
      <c r="BW3466" s="118" t="s">
        <v>7703</v>
      </c>
      <c r="BX3466" s="118" t="s">
        <v>3243</v>
      </c>
      <c r="BY3466" s="118" t="s">
        <v>7704</v>
      </c>
    </row>
    <row r="3467" spans="53:77" x14ac:dyDescent="0.3">
      <c r="BA3467" s="169" t="e">
        <f>VLOOKUP(D3467,#REF!, 2,FALSE)</f>
        <v>#REF!</v>
      </c>
      <c r="BO3467" s="118" t="s">
        <v>7705</v>
      </c>
      <c r="BP3467" s="118" t="s">
        <v>3197</v>
      </c>
      <c r="BQ3467" s="118" t="s">
        <v>3777</v>
      </c>
      <c r="BW3467" s="118" t="s">
        <v>7705</v>
      </c>
      <c r="BX3467" s="118" t="s">
        <v>3197</v>
      </c>
      <c r="BY3467" s="118" t="s">
        <v>3777</v>
      </c>
    </row>
    <row r="3468" spans="53:77" x14ac:dyDescent="0.3">
      <c r="BA3468" s="169" t="e">
        <f>VLOOKUP(D3468,#REF!, 2,FALSE)</f>
        <v>#REF!</v>
      </c>
      <c r="BO3468" s="118" t="s">
        <v>124</v>
      </c>
      <c r="BP3468" s="118" t="s">
        <v>2979</v>
      </c>
      <c r="BQ3468" s="118" t="s">
        <v>3777</v>
      </c>
      <c r="BW3468" s="118" t="s">
        <v>124</v>
      </c>
      <c r="BX3468" s="118" t="s">
        <v>2979</v>
      </c>
      <c r="BY3468" s="118" t="s">
        <v>3777</v>
      </c>
    </row>
    <row r="3469" spans="53:77" x14ac:dyDescent="0.3">
      <c r="BA3469" s="169" t="e">
        <f>VLOOKUP(D3469,#REF!, 2,FALSE)</f>
        <v>#REF!</v>
      </c>
      <c r="BO3469" s="118" t="s">
        <v>7706</v>
      </c>
      <c r="BP3469" s="118" t="s">
        <v>3085</v>
      </c>
      <c r="BQ3469" s="118" t="s">
        <v>5342</v>
      </c>
      <c r="BW3469" s="118" t="s">
        <v>7706</v>
      </c>
      <c r="BX3469" s="118" t="s">
        <v>3085</v>
      </c>
      <c r="BY3469" s="118" t="s">
        <v>5342</v>
      </c>
    </row>
    <row r="3470" spans="53:77" x14ac:dyDescent="0.3">
      <c r="BA3470" s="169" t="e">
        <f>VLOOKUP(D3470,#REF!, 2,FALSE)</f>
        <v>#REF!</v>
      </c>
      <c r="BO3470" s="118" t="s">
        <v>7707</v>
      </c>
      <c r="BP3470" s="118" t="s">
        <v>780</v>
      </c>
      <c r="BQ3470" s="118" t="s">
        <v>7708</v>
      </c>
      <c r="BW3470" s="118" t="s">
        <v>7707</v>
      </c>
      <c r="BX3470" s="118" t="s">
        <v>780</v>
      </c>
      <c r="BY3470" s="118" t="s">
        <v>7708</v>
      </c>
    </row>
    <row r="3471" spans="53:77" x14ac:dyDescent="0.3">
      <c r="BA3471" s="169" t="e">
        <f>VLOOKUP(D3471,#REF!, 2,FALSE)</f>
        <v>#REF!</v>
      </c>
      <c r="BO3471" s="118" t="s">
        <v>7709</v>
      </c>
      <c r="BP3471" s="118" t="s">
        <v>719</v>
      </c>
      <c r="BQ3471" s="118" t="s">
        <v>7696</v>
      </c>
      <c r="BW3471" s="118" t="s">
        <v>7709</v>
      </c>
      <c r="BX3471" s="118" t="s">
        <v>719</v>
      </c>
      <c r="BY3471" s="118" t="s">
        <v>7696</v>
      </c>
    </row>
    <row r="3472" spans="53:77" x14ac:dyDescent="0.3">
      <c r="BA3472" s="169" t="e">
        <f>VLOOKUP(D3472,#REF!, 2,FALSE)</f>
        <v>#REF!</v>
      </c>
      <c r="BO3472" s="118" t="s">
        <v>7710</v>
      </c>
      <c r="BP3472" s="118" t="s">
        <v>628</v>
      </c>
      <c r="BQ3472" s="118" t="s">
        <v>1281</v>
      </c>
      <c r="BW3472" s="118" t="s">
        <v>7710</v>
      </c>
      <c r="BX3472" s="118" t="s">
        <v>628</v>
      </c>
      <c r="BY3472" s="118" t="s">
        <v>1281</v>
      </c>
    </row>
    <row r="3473" spans="53:77" x14ac:dyDescent="0.3">
      <c r="BA3473" s="169" t="e">
        <f>VLOOKUP(D3473,#REF!, 2,FALSE)</f>
        <v>#REF!</v>
      </c>
      <c r="BO3473" s="118" t="s">
        <v>1363</v>
      </c>
      <c r="BP3473" s="118" t="s">
        <v>1342</v>
      </c>
      <c r="BQ3473" s="118" t="s">
        <v>770</v>
      </c>
      <c r="BW3473" s="118" t="s">
        <v>1363</v>
      </c>
      <c r="BX3473" s="118" t="s">
        <v>1342</v>
      </c>
      <c r="BY3473" s="118" t="s">
        <v>770</v>
      </c>
    </row>
    <row r="3474" spans="53:77" x14ac:dyDescent="0.3">
      <c r="BA3474" s="169" t="e">
        <f>VLOOKUP(D3474,#REF!, 2,FALSE)</f>
        <v>#REF!</v>
      </c>
      <c r="BO3474" s="118" t="s">
        <v>7711</v>
      </c>
      <c r="BP3474" s="118" t="s">
        <v>3197</v>
      </c>
      <c r="BQ3474" s="118" t="s">
        <v>1207</v>
      </c>
      <c r="BW3474" s="118" t="s">
        <v>7711</v>
      </c>
      <c r="BX3474" s="118" t="s">
        <v>3197</v>
      </c>
      <c r="BY3474" s="118" t="s">
        <v>1207</v>
      </c>
    </row>
    <row r="3475" spans="53:77" x14ac:dyDescent="0.3">
      <c r="BA3475" s="169" t="e">
        <f>VLOOKUP(D3475,#REF!, 2,FALSE)</f>
        <v>#REF!</v>
      </c>
      <c r="BO3475" s="118" t="s">
        <v>7712</v>
      </c>
      <c r="BP3475" s="118" t="s">
        <v>3043</v>
      </c>
      <c r="BQ3475" s="118" t="s">
        <v>7713</v>
      </c>
      <c r="BW3475" s="118" t="s">
        <v>7712</v>
      </c>
      <c r="BX3475" s="118" t="s">
        <v>3043</v>
      </c>
      <c r="BY3475" s="118" t="s">
        <v>7713</v>
      </c>
    </row>
    <row r="3476" spans="53:77" x14ac:dyDescent="0.3">
      <c r="BA3476" s="169" t="e">
        <f>VLOOKUP(D3476,#REF!, 2,FALSE)</f>
        <v>#REF!</v>
      </c>
      <c r="BO3476" s="118" t="s">
        <v>7714</v>
      </c>
      <c r="BP3476" s="118" t="s">
        <v>1342</v>
      </c>
      <c r="BQ3476" s="118" t="s">
        <v>3748</v>
      </c>
      <c r="BW3476" s="118" t="s">
        <v>7714</v>
      </c>
      <c r="BX3476" s="118" t="s">
        <v>1342</v>
      </c>
      <c r="BY3476" s="118" t="s">
        <v>3748</v>
      </c>
    </row>
    <row r="3477" spans="53:77" x14ac:dyDescent="0.3">
      <c r="BA3477" s="169" t="e">
        <f>VLOOKUP(D3477,#REF!, 2,FALSE)</f>
        <v>#REF!</v>
      </c>
      <c r="BO3477" s="118" t="s">
        <v>7715</v>
      </c>
      <c r="BP3477" s="118" t="s">
        <v>2983</v>
      </c>
      <c r="BQ3477" s="118" t="s">
        <v>2983</v>
      </c>
      <c r="BW3477" s="118" t="s">
        <v>7715</v>
      </c>
      <c r="BX3477" s="118" t="s">
        <v>2983</v>
      </c>
      <c r="BY3477" s="118" t="s">
        <v>2983</v>
      </c>
    </row>
    <row r="3478" spans="53:77" x14ac:dyDescent="0.3">
      <c r="BA3478" s="169" t="e">
        <f>VLOOKUP(D3478,#REF!, 2,FALSE)</f>
        <v>#REF!</v>
      </c>
      <c r="BO3478" s="118" t="s">
        <v>7716</v>
      </c>
      <c r="BP3478" s="118" t="s">
        <v>2979</v>
      </c>
      <c r="BQ3478" s="118" t="s">
        <v>2400</v>
      </c>
      <c r="BW3478" s="118" t="s">
        <v>7716</v>
      </c>
      <c r="BX3478" s="118" t="s">
        <v>2979</v>
      </c>
      <c r="BY3478" s="118" t="s">
        <v>2400</v>
      </c>
    </row>
    <row r="3479" spans="53:77" x14ac:dyDescent="0.3">
      <c r="BA3479" s="169" t="e">
        <f>VLOOKUP(D3479,#REF!, 2,FALSE)</f>
        <v>#REF!</v>
      </c>
      <c r="BO3479" s="118" t="s">
        <v>7717</v>
      </c>
      <c r="BP3479" s="118" t="s">
        <v>628</v>
      </c>
      <c r="BQ3479" s="118" t="s">
        <v>1204</v>
      </c>
      <c r="BW3479" s="118" t="s">
        <v>7717</v>
      </c>
      <c r="BX3479" s="118" t="s">
        <v>628</v>
      </c>
      <c r="BY3479" s="118" t="s">
        <v>1204</v>
      </c>
    </row>
    <row r="3480" spans="53:77" x14ac:dyDescent="0.3">
      <c r="BA3480" s="169" t="e">
        <f>VLOOKUP(D3480,#REF!, 2,FALSE)</f>
        <v>#REF!</v>
      </c>
      <c r="BO3480" s="118" t="s">
        <v>7718</v>
      </c>
      <c r="BP3480" s="118" t="s">
        <v>3026</v>
      </c>
      <c r="BQ3480" s="118" t="s">
        <v>770</v>
      </c>
      <c r="BW3480" s="118" t="s">
        <v>7718</v>
      </c>
      <c r="BX3480" s="118" t="s">
        <v>3026</v>
      </c>
      <c r="BY3480" s="118" t="s">
        <v>770</v>
      </c>
    </row>
    <row r="3481" spans="53:77" x14ac:dyDescent="0.3">
      <c r="BA3481" s="169" t="e">
        <f>VLOOKUP(D3481,#REF!, 2,FALSE)</f>
        <v>#REF!</v>
      </c>
      <c r="BO3481" s="118" t="s">
        <v>7719</v>
      </c>
      <c r="BP3481" s="118" t="s">
        <v>3026</v>
      </c>
      <c r="BQ3481" s="118" t="s">
        <v>770</v>
      </c>
      <c r="BW3481" s="118" t="s">
        <v>7719</v>
      </c>
      <c r="BX3481" s="118" t="s">
        <v>3026</v>
      </c>
      <c r="BY3481" s="118" t="s">
        <v>770</v>
      </c>
    </row>
    <row r="3482" spans="53:77" x14ac:dyDescent="0.3">
      <c r="BA3482" s="169" t="e">
        <f>VLOOKUP(D3482,#REF!, 2,FALSE)</f>
        <v>#REF!</v>
      </c>
      <c r="BO3482" s="118" t="s">
        <v>7720</v>
      </c>
      <c r="BP3482" s="118" t="s">
        <v>3026</v>
      </c>
      <c r="BQ3482" s="118" t="s">
        <v>770</v>
      </c>
      <c r="BW3482" s="118" t="s">
        <v>7720</v>
      </c>
      <c r="BX3482" s="118" t="s">
        <v>3026</v>
      </c>
      <c r="BY3482" s="118" t="s">
        <v>770</v>
      </c>
    </row>
    <row r="3483" spans="53:77" x14ac:dyDescent="0.3">
      <c r="BA3483" s="169" t="e">
        <f>VLOOKUP(D3483,#REF!, 2,FALSE)</f>
        <v>#REF!</v>
      </c>
      <c r="BO3483" s="118" t="s">
        <v>7721</v>
      </c>
      <c r="BP3483" s="118" t="s">
        <v>3003</v>
      </c>
      <c r="BQ3483" s="118" t="s">
        <v>2055</v>
      </c>
      <c r="BW3483" s="118" t="s">
        <v>7721</v>
      </c>
      <c r="BX3483" s="118" t="s">
        <v>3003</v>
      </c>
      <c r="BY3483" s="118" t="s">
        <v>2055</v>
      </c>
    </row>
    <row r="3484" spans="53:77" x14ac:dyDescent="0.3">
      <c r="BA3484" s="169" t="e">
        <f>VLOOKUP(D3484,#REF!, 2,FALSE)</f>
        <v>#REF!</v>
      </c>
      <c r="BO3484" s="118" t="s">
        <v>7722</v>
      </c>
      <c r="BP3484" s="118" t="s">
        <v>3000</v>
      </c>
      <c r="BQ3484" s="118" t="s">
        <v>665</v>
      </c>
      <c r="BW3484" s="118" t="s">
        <v>7722</v>
      </c>
      <c r="BX3484" s="118" t="s">
        <v>3000</v>
      </c>
      <c r="BY3484" s="118" t="s">
        <v>665</v>
      </c>
    </row>
    <row r="3485" spans="53:77" x14ac:dyDescent="0.3">
      <c r="BA3485" s="169" t="e">
        <f>VLOOKUP(D3485,#REF!, 2,FALSE)</f>
        <v>#REF!</v>
      </c>
      <c r="BO3485" s="118" t="s">
        <v>7723</v>
      </c>
      <c r="BP3485" s="118" t="s">
        <v>3085</v>
      </c>
      <c r="BQ3485" s="118" t="s">
        <v>2983</v>
      </c>
      <c r="BW3485" s="118" t="s">
        <v>7723</v>
      </c>
      <c r="BX3485" s="118" t="s">
        <v>3085</v>
      </c>
      <c r="BY3485" s="118" t="s">
        <v>2983</v>
      </c>
    </row>
    <row r="3486" spans="53:77" x14ac:dyDescent="0.3">
      <c r="BA3486" s="169" t="e">
        <f>VLOOKUP(D3486,#REF!, 2,FALSE)</f>
        <v>#REF!</v>
      </c>
      <c r="BO3486" s="118" t="s">
        <v>7724</v>
      </c>
      <c r="BP3486" s="118" t="s">
        <v>1139</v>
      </c>
      <c r="BQ3486" s="118" t="s">
        <v>1142</v>
      </c>
      <c r="BW3486" s="118" t="s">
        <v>7724</v>
      </c>
      <c r="BX3486" s="118" t="s">
        <v>1139</v>
      </c>
      <c r="BY3486" s="118" t="s">
        <v>1142</v>
      </c>
    </row>
    <row r="3487" spans="53:77" x14ac:dyDescent="0.3">
      <c r="BA3487" s="169" t="e">
        <f>VLOOKUP(D3487,#REF!, 2,FALSE)</f>
        <v>#REF!</v>
      </c>
      <c r="BO3487" s="118" t="s">
        <v>7725</v>
      </c>
      <c r="BP3487" s="118" t="s">
        <v>3081</v>
      </c>
      <c r="BQ3487" s="118" t="s">
        <v>2983</v>
      </c>
      <c r="BW3487" s="118" t="s">
        <v>7725</v>
      </c>
      <c r="BX3487" s="118" t="s">
        <v>3081</v>
      </c>
      <c r="BY3487" s="118" t="s">
        <v>2983</v>
      </c>
    </row>
    <row r="3488" spans="53:77" x14ac:dyDescent="0.3">
      <c r="BA3488" s="169" t="e">
        <f>VLOOKUP(D3488,#REF!, 2,FALSE)</f>
        <v>#REF!</v>
      </c>
      <c r="BO3488" s="118" t="s">
        <v>7726</v>
      </c>
      <c r="BP3488" s="118" t="s">
        <v>1139</v>
      </c>
      <c r="BQ3488" s="118" t="s">
        <v>1377</v>
      </c>
      <c r="BW3488" s="118" t="s">
        <v>7726</v>
      </c>
      <c r="BX3488" s="118" t="s">
        <v>1139</v>
      </c>
      <c r="BY3488" s="118" t="s">
        <v>1377</v>
      </c>
    </row>
    <row r="3489" spans="53:77" x14ac:dyDescent="0.3">
      <c r="BA3489" s="169" t="e">
        <f>VLOOKUP(D3489,#REF!, 2,FALSE)</f>
        <v>#REF!</v>
      </c>
      <c r="BO3489" s="118" t="s">
        <v>7727</v>
      </c>
      <c r="BP3489" s="118" t="s">
        <v>3003</v>
      </c>
      <c r="BQ3489" s="118" t="s">
        <v>2983</v>
      </c>
      <c r="BW3489" s="118" t="s">
        <v>7727</v>
      </c>
      <c r="BX3489" s="118" t="s">
        <v>3003</v>
      </c>
      <c r="BY3489" s="118" t="s">
        <v>2983</v>
      </c>
    </row>
    <row r="3490" spans="53:77" x14ac:dyDescent="0.3">
      <c r="BA3490" s="169" t="e">
        <f>VLOOKUP(D3490,#REF!, 2,FALSE)</f>
        <v>#REF!</v>
      </c>
      <c r="BO3490" s="118" t="s">
        <v>7728</v>
      </c>
      <c r="BP3490" s="118" t="s">
        <v>810</v>
      </c>
      <c r="BQ3490" s="118" t="s">
        <v>7729</v>
      </c>
      <c r="BW3490" s="118" t="s">
        <v>7728</v>
      </c>
      <c r="BX3490" s="118" t="s">
        <v>810</v>
      </c>
      <c r="BY3490" s="118" t="s">
        <v>7729</v>
      </c>
    </row>
    <row r="3491" spans="53:77" x14ac:dyDescent="0.3">
      <c r="BA3491" s="169" t="e">
        <f>VLOOKUP(D3491,#REF!, 2,FALSE)</f>
        <v>#REF!</v>
      </c>
      <c r="BO3491" s="118" t="s">
        <v>7730</v>
      </c>
      <c r="BP3491" s="118" t="s">
        <v>623</v>
      </c>
      <c r="BQ3491" s="118" t="s">
        <v>1338</v>
      </c>
      <c r="BW3491" s="118" t="s">
        <v>7730</v>
      </c>
      <c r="BX3491" s="118" t="s">
        <v>623</v>
      </c>
      <c r="BY3491" s="118" t="s">
        <v>1338</v>
      </c>
    </row>
    <row r="3492" spans="53:77" x14ac:dyDescent="0.3">
      <c r="BA3492" s="169" t="e">
        <f>VLOOKUP(D3492,#REF!, 2,FALSE)</f>
        <v>#REF!</v>
      </c>
      <c r="BO3492" s="118" t="s">
        <v>123</v>
      </c>
      <c r="BP3492" s="118" t="s">
        <v>655</v>
      </c>
      <c r="BQ3492" s="118" t="s">
        <v>7732</v>
      </c>
      <c r="BW3492" s="118" t="s">
        <v>123</v>
      </c>
      <c r="BX3492" s="118" t="s">
        <v>655</v>
      </c>
      <c r="BY3492" s="118" t="s">
        <v>7732</v>
      </c>
    </row>
    <row r="3493" spans="53:77" x14ac:dyDescent="0.3">
      <c r="BA3493" s="169" t="e">
        <f>VLOOKUP(D3493,#REF!, 2,FALSE)</f>
        <v>#REF!</v>
      </c>
      <c r="BO3493" s="118" t="s">
        <v>7733</v>
      </c>
      <c r="BP3493" s="118" t="s">
        <v>623</v>
      </c>
      <c r="BQ3493" s="118" t="s">
        <v>7734</v>
      </c>
      <c r="BW3493" s="118" t="s">
        <v>7733</v>
      </c>
      <c r="BX3493" s="118" t="s">
        <v>623</v>
      </c>
      <c r="BY3493" s="118" t="s">
        <v>7734</v>
      </c>
    </row>
    <row r="3494" spans="53:77" x14ac:dyDescent="0.3">
      <c r="BA3494" s="169" t="e">
        <f>VLOOKUP(D3494,#REF!, 2,FALSE)</f>
        <v>#REF!</v>
      </c>
      <c r="BO3494" s="118" t="s">
        <v>7735</v>
      </c>
      <c r="BP3494" s="118" t="s">
        <v>3197</v>
      </c>
      <c r="BQ3494" s="118" t="s">
        <v>932</v>
      </c>
      <c r="BW3494" s="118" t="s">
        <v>7735</v>
      </c>
      <c r="BX3494" s="118" t="s">
        <v>3197</v>
      </c>
      <c r="BY3494" s="118" t="s">
        <v>932</v>
      </c>
    </row>
    <row r="3495" spans="53:77" x14ac:dyDescent="0.3">
      <c r="BA3495" s="169" t="e">
        <f>VLOOKUP(D3495,#REF!, 2,FALSE)</f>
        <v>#REF!</v>
      </c>
      <c r="BO3495" s="118" t="s">
        <v>7736</v>
      </c>
      <c r="BP3495" s="118" t="s">
        <v>3197</v>
      </c>
      <c r="BQ3495" s="118" t="s">
        <v>6959</v>
      </c>
      <c r="BW3495" s="118" t="s">
        <v>7736</v>
      </c>
      <c r="BX3495" s="118" t="s">
        <v>3197</v>
      </c>
      <c r="BY3495" s="118" t="s">
        <v>6959</v>
      </c>
    </row>
    <row r="3496" spans="53:77" x14ac:dyDescent="0.3">
      <c r="BA3496" s="169" t="e">
        <f>VLOOKUP(D3496,#REF!, 2,FALSE)</f>
        <v>#REF!</v>
      </c>
      <c r="BO3496" s="118" t="s">
        <v>7737</v>
      </c>
      <c r="BP3496" s="118" t="s">
        <v>1342</v>
      </c>
      <c r="BQ3496" s="118" t="s">
        <v>4677</v>
      </c>
      <c r="BW3496" s="118" t="s">
        <v>7737</v>
      </c>
      <c r="BX3496" s="118" t="s">
        <v>1342</v>
      </c>
      <c r="BY3496" s="118" t="s">
        <v>4677</v>
      </c>
    </row>
    <row r="3497" spans="53:77" x14ac:dyDescent="0.3">
      <c r="BA3497" s="169" t="e">
        <f>VLOOKUP(D3497,#REF!, 2,FALSE)</f>
        <v>#REF!</v>
      </c>
      <c r="BO3497" s="118" t="s">
        <v>1364</v>
      </c>
      <c r="BP3497" s="118" t="s">
        <v>715</v>
      </c>
      <c r="BQ3497" s="118" t="s">
        <v>3561</v>
      </c>
      <c r="BW3497" s="118" t="s">
        <v>1364</v>
      </c>
      <c r="BX3497" s="118" t="s">
        <v>715</v>
      </c>
      <c r="BY3497" s="118" t="s">
        <v>3561</v>
      </c>
    </row>
    <row r="3498" spans="53:77" x14ac:dyDescent="0.3">
      <c r="BA3498" s="169" t="e">
        <f>VLOOKUP(D3498,#REF!, 2,FALSE)</f>
        <v>#REF!</v>
      </c>
      <c r="BO3498" s="118" t="s">
        <v>7738</v>
      </c>
      <c r="BP3498" s="118" t="s">
        <v>1342</v>
      </c>
      <c r="BQ3498" s="118" t="s">
        <v>1497</v>
      </c>
      <c r="BW3498" s="118" t="s">
        <v>7738</v>
      </c>
      <c r="BX3498" s="118" t="s">
        <v>1342</v>
      </c>
      <c r="BY3498" s="118" t="s">
        <v>1497</v>
      </c>
    </row>
    <row r="3499" spans="53:77" x14ac:dyDescent="0.3">
      <c r="BA3499" s="169" t="e">
        <f>VLOOKUP(D3499,#REF!, 2,FALSE)</f>
        <v>#REF!</v>
      </c>
      <c r="BO3499" s="118" t="s">
        <v>7739</v>
      </c>
      <c r="BP3499" s="118" t="s">
        <v>862</v>
      </c>
      <c r="BQ3499" s="118" t="s">
        <v>7740</v>
      </c>
      <c r="BW3499" s="118" t="s">
        <v>7739</v>
      </c>
      <c r="BX3499" s="118" t="s">
        <v>862</v>
      </c>
      <c r="BY3499" s="118" t="s">
        <v>7740</v>
      </c>
    </row>
    <row r="3500" spans="53:77" x14ac:dyDescent="0.3">
      <c r="BA3500" s="169" t="e">
        <f>VLOOKUP(D3500,#REF!, 2,FALSE)</f>
        <v>#REF!</v>
      </c>
      <c r="BO3500" s="118" t="s">
        <v>1365</v>
      </c>
      <c r="BP3500" s="118" t="s">
        <v>862</v>
      </c>
      <c r="BQ3500" s="118" t="s">
        <v>3840</v>
      </c>
      <c r="BW3500" s="118" t="s">
        <v>1365</v>
      </c>
      <c r="BX3500" s="118" t="s">
        <v>862</v>
      </c>
      <c r="BY3500" s="118" t="s">
        <v>3840</v>
      </c>
    </row>
    <row r="3501" spans="53:77" x14ac:dyDescent="0.3">
      <c r="BA3501" s="169" t="e">
        <f>VLOOKUP(D3501,#REF!, 2,FALSE)</f>
        <v>#REF!</v>
      </c>
      <c r="BO3501" s="118" t="s">
        <v>7741</v>
      </c>
      <c r="BP3501" s="118" t="s">
        <v>3197</v>
      </c>
      <c r="BQ3501" s="118" t="s">
        <v>6293</v>
      </c>
      <c r="BW3501" s="118" t="s">
        <v>7741</v>
      </c>
      <c r="BX3501" s="118" t="s">
        <v>3197</v>
      </c>
      <c r="BY3501" s="118" t="s">
        <v>6293</v>
      </c>
    </row>
    <row r="3502" spans="53:77" x14ac:dyDescent="0.3">
      <c r="BA3502" s="169" t="e">
        <f>VLOOKUP(D3502,#REF!, 2,FALSE)</f>
        <v>#REF!</v>
      </c>
      <c r="BO3502" s="118" t="s">
        <v>7742</v>
      </c>
      <c r="BP3502" s="118" t="s">
        <v>1342</v>
      </c>
      <c r="BQ3502" s="118" t="s">
        <v>6007</v>
      </c>
      <c r="BW3502" s="118" t="s">
        <v>7742</v>
      </c>
      <c r="BX3502" s="118" t="s">
        <v>1342</v>
      </c>
      <c r="BY3502" s="118" t="s">
        <v>6007</v>
      </c>
    </row>
    <row r="3503" spans="53:77" x14ac:dyDescent="0.3">
      <c r="BA3503" s="169" t="e">
        <f>VLOOKUP(D3503,#REF!, 2,FALSE)</f>
        <v>#REF!</v>
      </c>
      <c r="BO3503" s="118" t="s">
        <v>7743</v>
      </c>
      <c r="BP3503" s="118" t="s">
        <v>626</v>
      </c>
      <c r="BQ3503" s="118" t="s">
        <v>4813</v>
      </c>
      <c r="BW3503" s="118" t="s">
        <v>7743</v>
      </c>
      <c r="BX3503" s="118" t="s">
        <v>626</v>
      </c>
      <c r="BY3503" s="118" t="s">
        <v>4813</v>
      </c>
    </row>
    <row r="3504" spans="53:77" x14ac:dyDescent="0.3">
      <c r="BA3504" s="169" t="e">
        <f>VLOOKUP(D3504,#REF!, 2,FALSE)</f>
        <v>#REF!</v>
      </c>
      <c r="BO3504" s="118" t="s">
        <v>7744</v>
      </c>
      <c r="BP3504" s="118" t="s">
        <v>1342</v>
      </c>
      <c r="BQ3504" s="118" t="s">
        <v>7746</v>
      </c>
      <c r="BW3504" s="118" t="s">
        <v>7744</v>
      </c>
      <c r="BX3504" s="118" t="s">
        <v>1342</v>
      </c>
      <c r="BY3504" s="118" t="s">
        <v>7746</v>
      </c>
    </row>
    <row r="3505" spans="53:77" x14ac:dyDescent="0.3">
      <c r="BA3505" s="169" t="e">
        <f>VLOOKUP(D3505,#REF!, 2,FALSE)</f>
        <v>#REF!</v>
      </c>
      <c r="BO3505" s="118" t="s">
        <v>7747</v>
      </c>
      <c r="BP3505" s="118" t="s">
        <v>1342</v>
      </c>
      <c r="BQ3505" s="118" t="s">
        <v>3379</v>
      </c>
      <c r="BW3505" s="118" t="s">
        <v>7747</v>
      </c>
      <c r="BX3505" s="118" t="s">
        <v>1342</v>
      </c>
      <c r="BY3505" s="118" t="s">
        <v>3379</v>
      </c>
    </row>
    <row r="3506" spans="53:77" x14ac:dyDescent="0.3">
      <c r="BA3506" s="169" t="e">
        <f>VLOOKUP(D3506,#REF!, 2,FALSE)</f>
        <v>#REF!</v>
      </c>
      <c r="BO3506" s="118" t="s">
        <v>1366</v>
      </c>
      <c r="BP3506" s="118" t="s">
        <v>626</v>
      </c>
      <c r="BQ3506" s="118" t="s">
        <v>7748</v>
      </c>
      <c r="BW3506" s="118" t="s">
        <v>1366</v>
      </c>
      <c r="BX3506" s="118" t="s">
        <v>626</v>
      </c>
      <c r="BY3506" s="118" t="s">
        <v>7748</v>
      </c>
    </row>
    <row r="3507" spans="53:77" x14ac:dyDescent="0.3">
      <c r="BA3507" s="169" t="e">
        <f>VLOOKUP(D3507,#REF!, 2,FALSE)</f>
        <v>#REF!</v>
      </c>
      <c r="BO3507" s="118" t="s">
        <v>7749</v>
      </c>
      <c r="BP3507" s="118" t="s">
        <v>849</v>
      </c>
      <c r="BQ3507" s="118" t="s">
        <v>5960</v>
      </c>
      <c r="BW3507" s="118" t="s">
        <v>7749</v>
      </c>
      <c r="BX3507" s="118" t="s">
        <v>849</v>
      </c>
      <c r="BY3507" s="118" t="s">
        <v>5960</v>
      </c>
    </row>
    <row r="3508" spans="53:77" x14ac:dyDescent="0.3">
      <c r="BA3508" s="169" t="e">
        <f>VLOOKUP(D3508,#REF!, 2,FALSE)</f>
        <v>#REF!</v>
      </c>
      <c r="BO3508" s="118" t="s">
        <v>7750</v>
      </c>
      <c r="BP3508" s="118" t="s">
        <v>700</v>
      </c>
      <c r="BQ3508" s="118" t="s">
        <v>7751</v>
      </c>
      <c r="BW3508" s="118" t="s">
        <v>7750</v>
      </c>
      <c r="BX3508" s="118" t="s">
        <v>700</v>
      </c>
      <c r="BY3508" s="118" t="s">
        <v>7751</v>
      </c>
    </row>
    <row r="3509" spans="53:77" x14ac:dyDescent="0.3">
      <c r="BA3509" s="169" t="e">
        <f>VLOOKUP(D3509,#REF!, 2,FALSE)</f>
        <v>#REF!</v>
      </c>
      <c r="BO3509" s="118" t="s">
        <v>7752</v>
      </c>
      <c r="BP3509" s="118" t="s">
        <v>3043</v>
      </c>
      <c r="BQ3509" s="118" t="s">
        <v>846</v>
      </c>
      <c r="BW3509" s="118" t="s">
        <v>7752</v>
      </c>
      <c r="BX3509" s="118" t="s">
        <v>3043</v>
      </c>
      <c r="BY3509" s="118" t="s">
        <v>846</v>
      </c>
    </row>
    <row r="3510" spans="53:77" x14ac:dyDescent="0.3">
      <c r="BA3510" s="169" t="e">
        <f>VLOOKUP(D3510,#REF!, 2,FALSE)</f>
        <v>#REF!</v>
      </c>
      <c r="BO3510" s="118" t="s">
        <v>1367</v>
      </c>
      <c r="BP3510" s="118" t="s">
        <v>1342</v>
      </c>
      <c r="BQ3510" s="118" t="s">
        <v>6588</v>
      </c>
      <c r="BW3510" s="118" t="s">
        <v>1367</v>
      </c>
      <c r="BX3510" s="118" t="s">
        <v>1342</v>
      </c>
      <c r="BY3510" s="118" t="s">
        <v>6588</v>
      </c>
    </row>
    <row r="3511" spans="53:77" x14ac:dyDescent="0.3">
      <c r="BA3511" s="169" t="e">
        <f>VLOOKUP(D3511,#REF!, 2,FALSE)</f>
        <v>#REF!</v>
      </c>
      <c r="BO3511" s="118" t="s">
        <v>7753</v>
      </c>
      <c r="BP3511" s="118" t="s">
        <v>862</v>
      </c>
      <c r="BQ3511" s="118" t="s">
        <v>6786</v>
      </c>
      <c r="BW3511" s="118" t="s">
        <v>7753</v>
      </c>
      <c r="BX3511" s="118" t="s">
        <v>862</v>
      </c>
      <c r="BY3511" s="118" t="s">
        <v>6786</v>
      </c>
    </row>
    <row r="3512" spans="53:77" x14ac:dyDescent="0.3">
      <c r="BA3512" s="169" t="e">
        <f>VLOOKUP(D3512,#REF!, 2,FALSE)</f>
        <v>#REF!</v>
      </c>
      <c r="BO3512" s="118" t="s">
        <v>7754</v>
      </c>
      <c r="BP3512" s="118" t="s">
        <v>667</v>
      </c>
      <c r="BQ3512" s="118" t="s">
        <v>7755</v>
      </c>
      <c r="BW3512" s="118" t="s">
        <v>7754</v>
      </c>
      <c r="BX3512" s="118" t="s">
        <v>667</v>
      </c>
      <c r="BY3512" s="118" t="s">
        <v>7755</v>
      </c>
    </row>
    <row r="3513" spans="53:77" x14ac:dyDescent="0.3">
      <c r="BA3513" s="169" t="e">
        <f>VLOOKUP(D3513,#REF!, 2,FALSE)</f>
        <v>#REF!</v>
      </c>
      <c r="BO3513" s="118" t="s">
        <v>7756</v>
      </c>
      <c r="BP3513" s="118" t="s">
        <v>3197</v>
      </c>
      <c r="BQ3513" s="118" t="s">
        <v>1678</v>
      </c>
      <c r="BW3513" s="118" t="s">
        <v>7756</v>
      </c>
      <c r="BX3513" s="118" t="s">
        <v>3197</v>
      </c>
      <c r="BY3513" s="118" t="s">
        <v>1678</v>
      </c>
    </row>
    <row r="3514" spans="53:77" x14ac:dyDescent="0.3">
      <c r="BA3514" s="169" t="e">
        <f>VLOOKUP(D3514,#REF!, 2,FALSE)</f>
        <v>#REF!</v>
      </c>
      <c r="BO3514" s="118" t="s">
        <v>7757</v>
      </c>
      <c r="BP3514" s="118" t="s">
        <v>1139</v>
      </c>
      <c r="BQ3514" s="118" t="s">
        <v>7758</v>
      </c>
      <c r="BW3514" s="118" t="s">
        <v>7757</v>
      </c>
      <c r="BX3514" s="118" t="s">
        <v>1139</v>
      </c>
      <c r="BY3514" s="118" t="s">
        <v>7758</v>
      </c>
    </row>
    <row r="3515" spans="53:77" x14ac:dyDescent="0.3">
      <c r="BA3515" s="169" t="e">
        <f>VLOOKUP(D3515,#REF!, 2,FALSE)</f>
        <v>#REF!</v>
      </c>
      <c r="BO3515" s="118" t="s">
        <v>7759</v>
      </c>
      <c r="BP3515" s="118" t="s">
        <v>2979</v>
      </c>
      <c r="BQ3515" s="118" t="s">
        <v>7760</v>
      </c>
      <c r="BW3515" s="118" t="s">
        <v>7759</v>
      </c>
      <c r="BX3515" s="118" t="s">
        <v>2979</v>
      </c>
      <c r="BY3515" s="118" t="s">
        <v>7760</v>
      </c>
    </row>
    <row r="3516" spans="53:77" x14ac:dyDescent="0.3">
      <c r="BA3516" s="169" t="e">
        <f>VLOOKUP(D3516,#REF!, 2,FALSE)</f>
        <v>#REF!</v>
      </c>
      <c r="BO3516" s="118" t="s">
        <v>7761</v>
      </c>
      <c r="BP3516" s="118" t="s">
        <v>1342</v>
      </c>
      <c r="BQ3516" s="118" t="s">
        <v>770</v>
      </c>
      <c r="BW3516" s="118" t="s">
        <v>7761</v>
      </c>
      <c r="BX3516" s="118" t="s">
        <v>1342</v>
      </c>
      <c r="BY3516" s="118" t="s">
        <v>770</v>
      </c>
    </row>
    <row r="3517" spans="53:77" x14ac:dyDescent="0.3">
      <c r="BA3517" s="169" t="e">
        <f>VLOOKUP(D3517,#REF!, 2,FALSE)</f>
        <v>#REF!</v>
      </c>
      <c r="BO3517" s="118" t="s">
        <v>7762</v>
      </c>
      <c r="BP3517" s="118" t="s">
        <v>1139</v>
      </c>
      <c r="BQ3517" s="118" t="s">
        <v>7763</v>
      </c>
      <c r="BW3517" s="118" t="s">
        <v>7762</v>
      </c>
      <c r="BX3517" s="118" t="s">
        <v>1139</v>
      </c>
      <c r="BY3517" s="118" t="s">
        <v>7763</v>
      </c>
    </row>
    <row r="3518" spans="53:77" x14ac:dyDescent="0.3">
      <c r="BA3518" s="169" t="e">
        <f>VLOOKUP(D3518,#REF!, 2,FALSE)</f>
        <v>#REF!</v>
      </c>
      <c r="BO3518" s="118" t="s">
        <v>7764</v>
      </c>
      <c r="BP3518" s="118" t="s">
        <v>1272</v>
      </c>
      <c r="BQ3518" s="118" t="s">
        <v>1604</v>
      </c>
      <c r="BW3518" s="118" t="s">
        <v>7764</v>
      </c>
      <c r="BX3518" s="118" t="s">
        <v>1272</v>
      </c>
      <c r="BY3518" s="118" t="s">
        <v>1604</v>
      </c>
    </row>
    <row r="3519" spans="53:77" x14ac:dyDescent="0.3">
      <c r="BA3519" s="169" t="e">
        <f>VLOOKUP(D3519,#REF!, 2,FALSE)</f>
        <v>#REF!</v>
      </c>
      <c r="BO3519" s="118" t="s">
        <v>7765</v>
      </c>
      <c r="BP3519" s="118" t="s">
        <v>625</v>
      </c>
      <c r="BQ3519" s="118" t="s">
        <v>7766</v>
      </c>
      <c r="BW3519" s="118" t="s">
        <v>7765</v>
      </c>
      <c r="BX3519" s="118" t="s">
        <v>625</v>
      </c>
      <c r="BY3519" s="118" t="s">
        <v>7766</v>
      </c>
    </row>
    <row r="3520" spans="53:77" x14ac:dyDescent="0.3">
      <c r="BA3520" s="169" t="e">
        <f>VLOOKUP(D3520,#REF!, 2,FALSE)</f>
        <v>#REF!</v>
      </c>
      <c r="BO3520" s="118" t="s">
        <v>7767</v>
      </c>
      <c r="BP3520" s="118" t="s">
        <v>3197</v>
      </c>
      <c r="BQ3520" s="118" t="s">
        <v>7768</v>
      </c>
      <c r="BW3520" s="118" t="s">
        <v>7767</v>
      </c>
      <c r="BX3520" s="118" t="s">
        <v>3197</v>
      </c>
      <c r="BY3520" s="118" t="s">
        <v>7768</v>
      </c>
    </row>
    <row r="3521" spans="53:77" x14ac:dyDescent="0.3">
      <c r="BA3521" s="169" t="e">
        <f>VLOOKUP(D3521,#REF!, 2,FALSE)</f>
        <v>#REF!</v>
      </c>
      <c r="BO3521" s="118" t="s">
        <v>7769</v>
      </c>
      <c r="BP3521" s="118" t="s">
        <v>3243</v>
      </c>
      <c r="BQ3521" s="118" t="s">
        <v>2983</v>
      </c>
      <c r="BW3521" s="118" t="s">
        <v>7769</v>
      </c>
      <c r="BX3521" s="118" t="s">
        <v>3243</v>
      </c>
      <c r="BY3521" s="118" t="s">
        <v>2983</v>
      </c>
    </row>
    <row r="3522" spans="53:77" x14ac:dyDescent="0.3">
      <c r="BA3522" s="169" t="e">
        <f>VLOOKUP(D3522,#REF!, 2,FALSE)</f>
        <v>#REF!</v>
      </c>
      <c r="BO3522" s="118" t="s">
        <v>7770</v>
      </c>
      <c r="BP3522" s="118" t="s">
        <v>1139</v>
      </c>
      <c r="BQ3522" s="118" t="s">
        <v>7771</v>
      </c>
      <c r="BW3522" s="118" t="s">
        <v>7770</v>
      </c>
      <c r="BX3522" s="118" t="s">
        <v>1139</v>
      </c>
      <c r="BY3522" s="118" t="s">
        <v>7771</v>
      </c>
    </row>
    <row r="3523" spans="53:77" x14ac:dyDescent="0.3">
      <c r="BA3523" s="169" t="e">
        <f>VLOOKUP(D3523,#REF!, 2,FALSE)</f>
        <v>#REF!</v>
      </c>
      <c r="BO3523" s="118" t="s">
        <v>7772</v>
      </c>
      <c r="BP3523" s="118" t="s">
        <v>1342</v>
      </c>
      <c r="BQ3523" s="118" t="s">
        <v>7773</v>
      </c>
      <c r="BW3523" s="118" t="s">
        <v>7772</v>
      </c>
      <c r="BX3523" s="118" t="s">
        <v>1342</v>
      </c>
      <c r="BY3523" s="118" t="s">
        <v>7773</v>
      </c>
    </row>
    <row r="3524" spans="53:77" x14ac:dyDescent="0.3">
      <c r="BA3524" s="169" t="e">
        <f>VLOOKUP(D3524,#REF!, 2,FALSE)</f>
        <v>#REF!</v>
      </c>
      <c r="BO3524" s="118" t="s">
        <v>7774</v>
      </c>
      <c r="BP3524" s="118" t="s">
        <v>628</v>
      </c>
      <c r="BQ3524" s="118" t="s">
        <v>7775</v>
      </c>
      <c r="BW3524" s="118" t="s">
        <v>7774</v>
      </c>
      <c r="BX3524" s="118" t="s">
        <v>628</v>
      </c>
      <c r="BY3524" s="118" t="s">
        <v>7775</v>
      </c>
    </row>
    <row r="3525" spans="53:77" x14ac:dyDescent="0.3">
      <c r="BA3525" s="169" t="e">
        <f>VLOOKUP(D3525,#REF!, 2,FALSE)</f>
        <v>#REF!</v>
      </c>
      <c r="BO3525" s="118" t="s">
        <v>7776</v>
      </c>
      <c r="BP3525" s="118" t="s">
        <v>2979</v>
      </c>
      <c r="BQ3525" s="118" t="s">
        <v>1595</v>
      </c>
      <c r="BW3525" s="118" t="s">
        <v>7776</v>
      </c>
      <c r="BX3525" s="118" t="s">
        <v>2979</v>
      </c>
      <c r="BY3525" s="118" t="s">
        <v>1595</v>
      </c>
    </row>
    <row r="3526" spans="53:77" x14ac:dyDescent="0.3">
      <c r="BA3526" s="169" t="e">
        <f>VLOOKUP(D3526,#REF!, 2,FALSE)</f>
        <v>#REF!</v>
      </c>
      <c r="BO3526" s="118" t="s">
        <v>7777</v>
      </c>
      <c r="BP3526" s="118" t="s">
        <v>625</v>
      </c>
      <c r="BQ3526" s="118" t="s">
        <v>7779</v>
      </c>
      <c r="BW3526" s="118" t="s">
        <v>7777</v>
      </c>
      <c r="BX3526" s="118" t="s">
        <v>625</v>
      </c>
      <c r="BY3526" s="118" t="s">
        <v>7779</v>
      </c>
    </row>
    <row r="3527" spans="53:77" x14ac:dyDescent="0.3">
      <c r="BA3527" s="169" t="e">
        <f>VLOOKUP(D3527,#REF!, 2,FALSE)</f>
        <v>#REF!</v>
      </c>
      <c r="BO3527" s="118" t="s">
        <v>7780</v>
      </c>
      <c r="BP3527" s="118" t="s">
        <v>3197</v>
      </c>
      <c r="BQ3527" s="118" t="s">
        <v>7781</v>
      </c>
      <c r="BW3527" s="118" t="s">
        <v>7780</v>
      </c>
      <c r="BX3527" s="118" t="s">
        <v>3197</v>
      </c>
      <c r="BY3527" s="118" t="s">
        <v>7781</v>
      </c>
    </row>
    <row r="3528" spans="53:77" x14ac:dyDescent="0.3">
      <c r="BA3528" s="169" t="e">
        <f>VLOOKUP(D3528,#REF!, 2,FALSE)</f>
        <v>#REF!</v>
      </c>
      <c r="BO3528" s="118" t="s">
        <v>7782</v>
      </c>
      <c r="BP3528" s="118" t="s">
        <v>628</v>
      </c>
      <c r="BQ3528" s="118" t="s">
        <v>7783</v>
      </c>
      <c r="BW3528" s="118" t="s">
        <v>7782</v>
      </c>
      <c r="BX3528" s="118" t="s">
        <v>628</v>
      </c>
      <c r="BY3528" s="118" t="s">
        <v>7783</v>
      </c>
    </row>
    <row r="3529" spans="53:77" x14ac:dyDescent="0.3">
      <c r="BA3529" s="169" t="e">
        <f>VLOOKUP(D3529,#REF!, 2,FALSE)</f>
        <v>#REF!</v>
      </c>
      <c r="BO3529" s="118" t="s">
        <v>7784</v>
      </c>
      <c r="BP3529" s="118" t="s">
        <v>3197</v>
      </c>
      <c r="BQ3529" s="118" t="s">
        <v>7785</v>
      </c>
      <c r="BW3529" s="118" t="s">
        <v>7784</v>
      </c>
      <c r="BX3529" s="118" t="s">
        <v>3197</v>
      </c>
      <c r="BY3529" s="118" t="s">
        <v>7785</v>
      </c>
    </row>
    <row r="3530" spans="53:77" x14ac:dyDescent="0.3">
      <c r="BA3530" s="169" t="e">
        <f>VLOOKUP(D3530,#REF!, 2,FALSE)</f>
        <v>#REF!</v>
      </c>
      <c r="BO3530" s="118" t="s">
        <v>7786</v>
      </c>
      <c r="BP3530" s="118" t="s">
        <v>862</v>
      </c>
      <c r="BQ3530" s="118" t="s">
        <v>7787</v>
      </c>
      <c r="BW3530" s="118" t="s">
        <v>7786</v>
      </c>
      <c r="BX3530" s="118" t="s">
        <v>862</v>
      </c>
      <c r="BY3530" s="118" t="s">
        <v>7787</v>
      </c>
    </row>
    <row r="3531" spans="53:77" x14ac:dyDescent="0.3">
      <c r="BA3531" s="169" t="e">
        <f>VLOOKUP(D3531,#REF!, 2,FALSE)</f>
        <v>#REF!</v>
      </c>
      <c r="BO3531" s="118" t="s">
        <v>7788</v>
      </c>
      <c r="BP3531" s="118" t="s">
        <v>719</v>
      </c>
      <c r="BQ3531" s="118" t="s">
        <v>7789</v>
      </c>
      <c r="BW3531" s="118" t="s">
        <v>7788</v>
      </c>
      <c r="BX3531" s="118" t="s">
        <v>719</v>
      </c>
      <c r="BY3531" s="118" t="s">
        <v>7789</v>
      </c>
    </row>
    <row r="3532" spans="53:77" x14ac:dyDescent="0.3">
      <c r="BA3532" s="169" t="e">
        <f>VLOOKUP(D3532,#REF!, 2,FALSE)</f>
        <v>#REF!</v>
      </c>
      <c r="BO3532" s="118" t="s">
        <v>7790</v>
      </c>
      <c r="BP3532" s="118" t="s">
        <v>3197</v>
      </c>
      <c r="BQ3532" s="118" t="s">
        <v>7791</v>
      </c>
      <c r="BW3532" s="118" t="s">
        <v>7790</v>
      </c>
      <c r="BX3532" s="118" t="s">
        <v>3197</v>
      </c>
      <c r="BY3532" s="118" t="s">
        <v>7791</v>
      </c>
    </row>
    <row r="3533" spans="53:77" x14ac:dyDescent="0.3">
      <c r="BA3533" s="169" t="e">
        <f>VLOOKUP(D3533,#REF!, 2,FALSE)</f>
        <v>#REF!</v>
      </c>
      <c r="BO3533" s="118" t="s">
        <v>1368</v>
      </c>
      <c r="BP3533" s="118" t="s">
        <v>3197</v>
      </c>
      <c r="BQ3533" s="118" t="s">
        <v>1331</v>
      </c>
      <c r="BW3533" s="118" t="s">
        <v>1368</v>
      </c>
      <c r="BX3533" s="118" t="s">
        <v>3197</v>
      </c>
      <c r="BY3533" s="118" t="s">
        <v>1331</v>
      </c>
    </row>
    <row r="3534" spans="53:77" x14ac:dyDescent="0.3">
      <c r="BA3534" s="169" t="e">
        <f>VLOOKUP(D3534,#REF!, 2,FALSE)</f>
        <v>#REF!</v>
      </c>
      <c r="BO3534" s="118" t="s">
        <v>1369</v>
      </c>
      <c r="BP3534" s="118" t="s">
        <v>3197</v>
      </c>
      <c r="BQ3534" s="118" t="s">
        <v>4465</v>
      </c>
      <c r="BW3534" s="118" t="s">
        <v>1369</v>
      </c>
      <c r="BX3534" s="118" t="s">
        <v>3197</v>
      </c>
      <c r="BY3534" s="118" t="s">
        <v>4465</v>
      </c>
    </row>
    <row r="3535" spans="53:77" x14ac:dyDescent="0.3">
      <c r="BA3535" s="169" t="e">
        <f>VLOOKUP(D3535,#REF!, 2,FALSE)</f>
        <v>#REF!</v>
      </c>
      <c r="BO3535" s="118" t="s">
        <v>1370</v>
      </c>
      <c r="BP3535" s="118" t="s">
        <v>862</v>
      </c>
      <c r="BQ3535" s="118" t="s">
        <v>1837</v>
      </c>
      <c r="BW3535" s="118" t="s">
        <v>1370</v>
      </c>
      <c r="BX3535" s="118" t="s">
        <v>862</v>
      </c>
      <c r="BY3535" s="118" t="s">
        <v>1837</v>
      </c>
    </row>
    <row r="3536" spans="53:77" x14ac:dyDescent="0.3">
      <c r="BA3536" s="169" t="e">
        <f>VLOOKUP(D3536,#REF!, 2,FALSE)</f>
        <v>#REF!</v>
      </c>
      <c r="BO3536" s="118" t="s">
        <v>7792</v>
      </c>
      <c r="BP3536" s="118" t="s">
        <v>775</v>
      </c>
      <c r="BQ3536" s="118" t="s">
        <v>1785</v>
      </c>
      <c r="BW3536" s="118" t="s">
        <v>7792</v>
      </c>
      <c r="BX3536" s="118" t="s">
        <v>775</v>
      </c>
      <c r="BY3536" s="118" t="s">
        <v>1785</v>
      </c>
    </row>
    <row r="3537" spans="53:77" x14ac:dyDescent="0.3">
      <c r="BA3537" s="169" t="e">
        <f>VLOOKUP(D3537,#REF!, 2,FALSE)</f>
        <v>#REF!</v>
      </c>
      <c r="BO3537" s="118" t="s">
        <v>1371</v>
      </c>
      <c r="BP3537" s="118" t="s">
        <v>3197</v>
      </c>
      <c r="BQ3537" s="118" t="s">
        <v>1137</v>
      </c>
      <c r="BW3537" s="118" t="s">
        <v>1371</v>
      </c>
      <c r="BX3537" s="118" t="s">
        <v>3197</v>
      </c>
      <c r="BY3537" s="118" t="s">
        <v>1137</v>
      </c>
    </row>
    <row r="3538" spans="53:77" x14ac:dyDescent="0.3">
      <c r="BA3538" s="169" t="e">
        <f>VLOOKUP(D3538,#REF!, 2,FALSE)</f>
        <v>#REF!</v>
      </c>
      <c r="BO3538" s="118" t="s">
        <v>7794</v>
      </c>
      <c r="BP3538" s="118" t="s">
        <v>780</v>
      </c>
      <c r="BQ3538" s="118" t="s">
        <v>4972</v>
      </c>
      <c r="BW3538" s="118" t="s">
        <v>7794</v>
      </c>
      <c r="BX3538" s="118" t="s">
        <v>780</v>
      </c>
      <c r="BY3538" s="118" t="s">
        <v>4972</v>
      </c>
    </row>
    <row r="3539" spans="53:77" x14ac:dyDescent="0.3">
      <c r="BA3539" s="169" t="e">
        <f>VLOOKUP(D3539,#REF!, 2,FALSE)</f>
        <v>#REF!</v>
      </c>
      <c r="BO3539" s="118" t="s">
        <v>7796</v>
      </c>
      <c r="BP3539" s="118" t="s">
        <v>862</v>
      </c>
      <c r="BQ3539" s="118" t="s">
        <v>1611</v>
      </c>
      <c r="BW3539" s="118" t="s">
        <v>7796</v>
      </c>
      <c r="BX3539" s="118" t="s">
        <v>862</v>
      </c>
      <c r="BY3539" s="118" t="s">
        <v>1611</v>
      </c>
    </row>
    <row r="3540" spans="53:77" x14ac:dyDescent="0.3">
      <c r="BA3540" s="169" t="e">
        <f>VLOOKUP(D3540,#REF!, 2,FALSE)</f>
        <v>#REF!</v>
      </c>
      <c r="BO3540" s="118" t="s">
        <v>7797</v>
      </c>
      <c r="BP3540" s="118" t="s">
        <v>940</v>
      </c>
      <c r="BQ3540" s="118" t="s">
        <v>3743</v>
      </c>
      <c r="BW3540" s="118" t="s">
        <v>7797</v>
      </c>
      <c r="BX3540" s="118" t="s">
        <v>940</v>
      </c>
      <c r="BY3540" s="118" t="s">
        <v>3743</v>
      </c>
    </row>
    <row r="3541" spans="53:77" x14ac:dyDescent="0.3">
      <c r="BA3541" s="169" t="e">
        <f>VLOOKUP(D3541,#REF!, 2,FALSE)</f>
        <v>#REF!</v>
      </c>
      <c r="BO3541" s="118" t="s">
        <v>7798</v>
      </c>
      <c r="BP3541" s="118" t="s">
        <v>852</v>
      </c>
      <c r="BQ3541" s="118" t="s">
        <v>2054</v>
      </c>
      <c r="BW3541" s="118" t="s">
        <v>7798</v>
      </c>
      <c r="BX3541" s="118" t="s">
        <v>852</v>
      </c>
      <c r="BY3541" s="118" t="s">
        <v>2054</v>
      </c>
    </row>
    <row r="3542" spans="53:77" x14ac:dyDescent="0.3">
      <c r="BA3542" s="169" t="e">
        <f>VLOOKUP(D3542,#REF!, 2,FALSE)</f>
        <v>#REF!</v>
      </c>
      <c r="BO3542" s="118" t="s">
        <v>7799</v>
      </c>
      <c r="BP3542" s="118" t="s">
        <v>637</v>
      </c>
      <c r="BQ3542" s="118" t="s">
        <v>7801</v>
      </c>
      <c r="BW3542" s="118" t="s">
        <v>7799</v>
      </c>
      <c r="BX3542" s="118" t="s">
        <v>637</v>
      </c>
      <c r="BY3542" s="118" t="s">
        <v>7801</v>
      </c>
    </row>
    <row r="3543" spans="53:77" x14ac:dyDescent="0.3">
      <c r="BA3543" s="169" t="e">
        <f>VLOOKUP(D3543,#REF!, 2,FALSE)</f>
        <v>#REF!</v>
      </c>
      <c r="BO3543" s="118" t="s">
        <v>7802</v>
      </c>
      <c r="BP3543" s="118" t="s">
        <v>778</v>
      </c>
      <c r="BQ3543" s="118" t="s">
        <v>7804</v>
      </c>
      <c r="BW3543" s="118" t="s">
        <v>7802</v>
      </c>
      <c r="BX3543" s="118" t="s">
        <v>778</v>
      </c>
      <c r="BY3543" s="118" t="s">
        <v>7804</v>
      </c>
    </row>
    <row r="3544" spans="53:77" x14ac:dyDescent="0.3">
      <c r="BA3544" s="169" t="e">
        <f>VLOOKUP(D3544,#REF!, 2,FALSE)</f>
        <v>#REF!</v>
      </c>
      <c r="BO3544" s="118" t="s">
        <v>7805</v>
      </c>
      <c r="BP3544" s="118" t="s">
        <v>636</v>
      </c>
      <c r="BQ3544" s="118" t="s">
        <v>7806</v>
      </c>
      <c r="BW3544" s="118" t="s">
        <v>7805</v>
      </c>
      <c r="BX3544" s="118" t="s">
        <v>636</v>
      </c>
      <c r="BY3544" s="118" t="s">
        <v>7806</v>
      </c>
    </row>
    <row r="3545" spans="53:77" x14ac:dyDescent="0.3">
      <c r="BA3545" s="169" t="e">
        <f>VLOOKUP(D3545,#REF!, 2,FALSE)</f>
        <v>#REF!</v>
      </c>
      <c r="BO3545" s="118" t="s">
        <v>7807</v>
      </c>
      <c r="BP3545" s="118" t="s">
        <v>862</v>
      </c>
      <c r="BQ3545" s="118" t="s">
        <v>7603</v>
      </c>
      <c r="BW3545" s="118" t="s">
        <v>7807</v>
      </c>
      <c r="BX3545" s="118" t="s">
        <v>862</v>
      </c>
      <c r="BY3545" s="118" t="s">
        <v>7603</v>
      </c>
    </row>
    <row r="3546" spans="53:77" x14ac:dyDescent="0.3">
      <c r="BA3546" s="169" t="e">
        <f>VLOOKUP(D3546,#REF!, 2,FALSE)</f>
        <v>#REF!</v>
      </c>
      <c r="BO3546" s="118" t="s">
        <v>7809</v>
      </c>
      <c r="BP3546" s="118" t="s">
        <v>2983</v>
      </c>
      <c r="BQ3546" s="118" t="s">
        <v>2983</v>
      </c>
      <c r="BW3546" s="118" t="s">
        <v>7809</v>
      </c>
      <c r="BX3546" s="118" t="s">
        <v>2983</v>
      </c>
      <c r="BY3546" s="118" t="s">
        <v>2983</v>
      </c>
    </row>
    <row r="3547" spans="53:77" x14ac:dyDescent="0.3">
      <c r="BA3547" s="169" t="e">
        <f>VLOOKUP(D3547,#REF!, 2,FALSE)</f>
        <v>#REF!</v>
      </c>
      <c r="BO3547" s="118" t="s">
        <v>7812</v>
      </c>
      <c r="BP3547" s="118" t="s">
        <v>862</v>
      </c>
      <c r="BQ3547" s="118" t="s">
        <v>2788</v>
      </c>
      <c r="BW3547" s="118" t="s">
        <v>7812</v>
      </c>
      <c r="BX3547" s="118" t="s">
        <v>862</v>
      </c>
      <c r="BY3547" s="118" t="s">
        <v>2788</v>
      </c>
    </row>
    <row r="3548" spans="53:77" x14ac:dyDescent="0.3">
      <c r="BA3548" s="169" t="e">
        <f>VLOOKUP(D3548,#REF!, 2,FALSE)</f>
        <v>#REF!</v>
      </c>
      <c r="BO3548" s="118" t="s">
        <v>7814</v>
      </c>
      <c r="BP3548" s="118" t="s">
        <v>787</v>
      </c>
      <c r="BQ3548" s="118" t="s">
        <v>1958</v>
      </c>
      <c r="BW3548" s="118" t="s">
        <v>7814</v>
      </c>
      <c r="BX3548" s="118" t="s">
        <v>787</v>
      </c>
      <c r="BY3548" s="118" t="s">
        <v>1958</v>
      </c>
    </row>
    <row r="3549" spans="53:77" x14ac:dyDescent="0.3">
      <c r="BA3549" s="169" t="e">
        <f>VLOOKUP(D3549,#REF!, 2,FALSE)</f>
        <v>#REF!</v>
      </c>
      <c r="BO3549" s="118" t="s">
        <v>7815</v>
      </c>
      <c r="BP3549" s="118" t="s">
        <v>3197</v>
      </c>
      <c r="BQ3549" s="118" t="s">
        <v>7816</v>
      </c>
      <c r="BW3549" s="118" t="s">
        <v>7815</v>
      </c>
      <c r="BX3549" s="118" t="s">
        <v>3197</v>
      </c>
      <c r="BY3549" s="118" t="s">
        <v>7816</v>
      </c>
    </row>
    <row r="3550" spans="53:77" x14ac:dyDescent="0.3">
      <c r="BA3550" s="169" t="e">
        <f>VLOOKUP(D3550,#REF!, 2,FALSE)</f>
        <v>#REF!</v>
      </c>
      <c r="BO3550" s="118" t="s">
        <v>7817</v>
      </c>
      <c r="BP3550" s="118" t="s">
        <v>3003</v>
      </c>
      <c r="BQ3550" s="118" t="s">
        <v>2983</v>
      </c>
      <c r="BW3550" s="118" t="s">
        <v>7817</v>
      </c>
      <c r="BX3550" s="118" t="s">
        <v>3003</v>
      </c>
      <c r="BY3550" s="118" t="s">
        <v>2983</v>
      </c>
    </row>
    <row r="3551" spans="53:77" x14ac:dyDescent="0.3">
      <c r="BA3551" s="169" t="e">
        <f>VLOOKUP(D3551,#REF!, 2,FALSE)</f>
        <v>#REF!</v>
      </c>
      <c r="BO3551" s="118" t="s">
        <v>7818</v>
      </c>
      <c r="BP3551" s="118" t="s">
        <v>994</v>
      </c>
      <c r="BQ3551" s="118" t="s">
        <v>7819</v>
      </c>
      <c r="BW3551" s="118" t="s">
        <v>7818</v>
      </c>
      <c r="BX3551" s="118" t="s">
        <v>994</v>
      </c>
      <c r="BY3551" s="118" t="s">
        <v>7819</v>
      </c>
    </row>
    <row r="3552" spans="53:77" x14ac:dyDescent="0.3">
      <c r="BA3552" s="169" t="e">
        <f>VLOOKUP(D3552,#REF!, 2,FALSE)</f>
        <v>#REF!</v>
      </c>
      <c r="BO3552" s="118" t="s">
        <v>7820</v>
      </c>
      <c r="BP3552" s="118" t="s">
        <v>862</v>
      </c>
      <c r="BQ3552" s="118" t="s">
        <v>4169</v>
      </c>
      <c r="BW3552" s="118" t="s">
        <v>7820</v>
      </c>
      <c r="BX3552" s="118" t="s">
        <v>862</v>
      </c>
      <c r="BY3552" s="118" t="s">
        <v>4169</v>
      </c>
    </row>
    <row r="3553" spans="53:77" x14ac:dyDescent="0.3">
      <c r="BA3553" s="169" t="e">
        <f>VLOOKUP(D3553,#REF!, 2,FALSE)</f>
        <v>#REF!</v>
      </c>
      <c r="BO3553" s="118" t="s">
        <v>7821</v>
      </c>
      <c r="BP3553" s="118" t="s">
        <v>3243</v>
      </c>
      <c r="BQ3553" s="118" t="s">
        <v>7822</v>
      </c>
      <c r="BW3553" s="118" t="s">
        <v>7821</v>
      </c>
      <c r="BX3553" s="118" t="s">
        <v>3243</v>
      </c>
      <c r="BY3553" s="118" t="s">
        <v>7822</v>
      </c>
    </row>
    <row r="3554" spans="53:77" x14ac:dyDescent="0.3">
      <c r="BA3554" s="169" t="e">
        <f>VLOOKUP(D3554,#REF!, 2,FALSE)</f>
        <v>#REF!</v>
      </c>
      <c r="BO3554" s="118" t="s">
        <v>7823</v>
      </c>
      <c r="BP3554" s="118" t="s">
        <v>862</v>
      </c>
      <c r="BQ3554" s="118" t="s">
        <v>1518</v>
      </c>
      <c r="BW3554" s="118" t="s">
        <v>7823</v>
      </c>
      <c r="BX3554" s="118" t="s">
        <v>862</v>
      </c>
      <c r="BY3554" s="118" t="s">
        <v>1518</v>
      </c>
    </row>
    <row r="3555" spans="53:77" x14ac:dyDescent="0.3">
      <c r="BA3555" s="169" t="e">
        <f>VLOOKUP(D3555,#REF!, 2,FALSE)</f>
        <v>#REF!</v>
      </c>
      <c r="BO3555" s="118" t="s">
        <v>7825</v>
      </c>
      <c r="BP3555" s="118" t="s">
        <v>862</v>
      </c>
      <c r="BQ3555" s="118" t="s">
        <v>7826</v>
      </c>
      <c r="BW3555" s="118" t="s">
        <v>7825</v>
      </c>
      <c r="BX3555" s="118" t="s">
        <v>862</v>
      </c>
      <c r="BY3555" s="118" t="s">
        <v>7826</v>
      </c>
    </row>
    <row r="3556" spans="53:77" x14ac:dyDescent="0.3">
      <c r="BA3556" s="169" t="e">
        <f>VLOOKUP(D3556,#REF!, 2,FALSE)</f>
        <v>#REF!</v>
      </c>
      <c r="BO3556" s="118" t="s">
        <v>1372</v>
      </c>
      <c r="BP3556" s="118" t="s">
        <v>862</v>
      </c>
      <c r="BQ3556" s="118" t="s">
        <v>2751</v>
      </c>
      <c r="BW3556" s="118" t="s">
        <v>1372</v>
      </c>
      <c r="BX3556" s="118" t="s">
        <v>862</v>
      </c>
      <c r="BY3556" s="118" t="s">
        <v>2751</v>
      </c>
    </row>
    <row r="3557" spans="53:77" x14ac:dyDescent="0.3">
      <c r="BA3557" s="169" t="e">
        <f>VLOOKUP(D3557,#REF!, 2,FALSE)</f>
        <v>#REF!</v>
      </c>
      <c r="BO3557" s="118" t="s">
        <v>7827</v>
      </c>
      <c r="BP3557" s="118" t="s">
        <v>3243</v>
      </c>
      <c r="BQ3557" s="118" t="s">
        <v>3579</v>
      </c>
      <c r="BW3557" s="118" t="s">
        <v>7827</v>
      </c>
      <c r="BX3557" s="118" t="s">
        <v>3243</v>
      </c>
      <c r="BY3557" s="118" t="s">
        <v>3579</v>
      </c>
    </row>
    <row r="3558" spans="53:77" x14ac:dyDescent="0.3">
      <c r="BA3558" s="169" t="e">
        <f>VLOOKUP(D3558,#REF!, 2,FALSE)</f>
        <v>#REF!</v>
      </c>
      <c r="BO3558" s="118" t="s">
        <v>7828</v>
      </c>
      <c r="BP3558" s="118" t="s">
        <v>1342</v>
      </c>
      <c r="BQ3558" s="118" t="s">
        <v>7829</v>
      </c>
      <c r="BW3558" s="118" t="s">
        <v>7828</v>
      </c>
      <c r="BX3558" s="118" t="s">
        <v>1342</v>
      </c>
      <c r="BY3558" s="118" t="s">
        <v>7829</v>
      </c>
    </row>
    <row r="3559" spans="53:77" x14ac:dyDescent="0.3">
      <c r="BA3559" s="169" t="e">
        <f>VLOOKUP(D3559,#REF!, 2,FALSE)</f>
        <v>#REF!</v>
      </c>
      <c r="BO3559" s="118" t="s">
        <v>7830</v>
      </c>
      <c r="BP3559" s="118" t="s">
        <v>3003</v>
      </c>
      <c r="BQ3559" s="118" t="s">
        <v>2983</v>
      </c>
      <c r="BW3559" s="118" t="s">
        <v>7830</v>
      </c>
      <c r="BX3559" s="118" t="s">
        <v>3003</v>
      </c>
      <c r="BY3559" s="118" t="s">
        <v>2983</v>
      </c>
    </row>
    <row r="3560" spans="53:77" x14ac:dyDescent="0.3">
      <c r="BA3560" s="169" t="e">
        <f>VLOOKUP(D3560,#REF!, 2,FALSE)</f>
        <v>#REF!</v>
      </c>
      <c r="BO3560" s="118" t="s">
        <v>7831</v>
      </c>
      <c r="BP3560" s="118" t="s">
        <v>2979</v>
      </c>
      <c r="BQ3560" s="118" t="s">
        <v>2260</v>
      </c>
      <c r="BW3560" s="118" t="s">
        <v>7831</v>
      </c>
      <c r="BX3560" s="118" t="s">
        <v>2979</v>
      </c>
      <c r="BY3560" s="118" t="s">
        <v>2260</v>
      </c>
    </row>
    <row r="3561" spans="53:77" x14ac:dyDescent="0.3">
      <c r="BA3561" s="169" t="e">
        <f>VLOOKUP(D3561,#REF!, 2,FALSE)</f>
        <v>#REF!</v>
      </c>
      <c r="BO3561" s="118" t="s">
        <v>7832</v>
      </c>
      <c r="BP3561" s="118" t="s">
        <v>3243</v>
      </c>
      <c r="BQ3561" s="118" t="s">
        <v>2983</v>
      </c>
      <c r="BW3561" s="118" t="s">
        <v>7832</v>
      </c>
      <c r="BX3561" s="118" t="s">
        <v>3243</v>
      </c>
      <c r="BY3561" s="118" t="s">
        <v>2983</v>
      </c>
    </row>
    <row r="3562" spans="53:77" x14ac:dyDescent="0.3">
      <c r="BA3562" s="169" t="e">
        <f>VLOOKUP(D3562,#REF!, 2,FALSE)</f>
        <v>#REF!</v>
      </c>
      <c r="BO3562" s="118" t="s">
        <v>7833</v>
      </c>
      <c r="BP3562" s="118" t="s">
        <v>2979</v>
      </c>
      <c r="BQ3562" s="118" t="s">
        <v>7834</v>
      </c>
      <c r="BW3562" s="118" t="s">
        <v>7833</v>
      </c>
      <c r="BX3562" s="118" t="s">
        <v>2979</v>
      </c>
      <c r="BY3562" s="118" t="s">
        <v>7834</v>
      </c>
    </row>
    <row r="3563" spans="53:77" x14ac:dyDescent="0.3">
      <c r="BA3563" s="169" t="e">
        <f>VLOOKUP(D3563,#REF!, 2,FALSE)</f>
        <v>#REF!</v>
      </c>
      <c r="BO3563" s="118" t="s">
        <v>7835</v>
      </c>
      <c r="BP3563" s="118" t="s">
        <v>1269</v>
      </c>
      <c r="BQ3563" s="118" t="s">
        <v>7836</v>
      </c>
      <c r="BW3563" s="118" t="s">
        <v>7835</v>
      </c>
      <c r="BX3563" s="118" t="s">
        <v>1269</v>
      </c>
      <c r="BY3563" s="118" t="s">
        <v>7836</v>
      </c>
    </row>
    <row r="3564" spans="53:77" x14ac:dyDescent="0.3">
      <c r="BA3564" s="169" t="e">
        <f>VLOOKUP(D3564,#REF!, 2,FALSE)</f>
        <v>#REF!</v>
      </c>
      <c r="BO3564" s="118" t="s">
        <v>7837</v>
      </c>
      <c r="BP3564" s="118" t="s">
        <v>3085</v>
      </c>
      <c r="BQ3564" s="118" t="s">
        <v>2983</v>
      </c>
      <c r="BW3564" s="118" t="s">
        <v>7837</v>
      </c>
      <c r="BX3564" s="118" t="s">
        <v>3085</v>
      </c>
      <c r="BY3564" s="118" t="s">
        <v>2983</v>
      </c>
    </row>
    <row r="3565" spans="53:77" x14ac:dyDescent="0.3">
      <c r="BA3565" s="169" t="e">
        <f>VLOOKUP(D3565,#REF!, 2,FALSE)</f>
        <v>#REF!</v>
      </c>
      <c r="BO3565" s="118" t="s">
        <v>7838</v>
      </c>
      <c r="BP3565" s="118" t="s">
        <v>3081</v>
      </c>
      <c r="BQ3565" s="118" t="s">
        <v>2983</v>
      </c>
      <c r="BW3565" s="118" t="s">
        <v>7838</v>
      </c>
      <c r="BX3565" s="118" t="s">
        <v>3081</v>
      </c>
      <c r="BY3565" s="118" t="s">
        <v>2983</v>
      </c>
    </row>
    <row r="3566" spans="53:77" x14ac:dyDescent="0.3">
      <c r="BA3566" s="169" t="e">
        <f>VLOOKUP(D3566,#REF!, 2,FALSE)</f>
        <v>#REF!</v>
      </c>
      <c r="BO3566" s="118" t="s">
        <v>7839</v>
      </c>
      <c r="BP3566" s="118" t="s">
        <v>700</v>
      </c>
      <c r="BQ3566" s="118" t="s">
        <v>7840</v>
      </c>
      <c r="BW3566" s="118" t="s">
        <v>7839</v>
      </c>
      <c r="BX3566" s="118" t="s">
        <v>700</v>
      </c>
      <c r="BY3566" s="118" t="s">
        <v>7840</v>
      </c>
    </row>
    <row r="3567" spans="53:77" x14ac:dyDescent="0.3">
      <c r="BA3567" s="169" t="e">
        <f>VLOOKUP(D3567,#REF!, 2,FALSE)</f>
        <v>#REF!</v>
      </c>
      <c r="BO3567" s="118" t="s">
        <v>7841</v>
      </c>
      <c r="BP3567" s="118" t="s">
        <v>1342</v>
      </c>
      <c r="BQ3567" s="118" t="s">
        <v>1840</v>
      </c>
      <c r="BW3567" s="118" t="s">
        <v>7841</v>
      </c>
      <c r="BX3567" s="118" t="s">
        <v>1342</v>
      </c>
      <c r="BY3567" s="118" t="s">
        <v>1840</v>
      </c>
    </row>
    <row r="3568" spans="53:77" x14ac:dyDescent="0.3">
      <c r="BA3568" s="169" t="e">
        <f>VLOOKUP(D3568,#REF!, 2,FALSE)</f>
        <v>#REF!</v>
      </c>
      <c r="BO3568" s="118" t="s">
        <v>7842</v>
      </c>
      <c r="BP3568" s="118" t="s">
        <v>780</v>
      </c>
      <c r="BQ3568" s="118" t="s">
        <v>7601</v>
      </c>
      <c r="BW3568" s="118" t="s">
        <v>7842</v>
      </c>
      <c r="BX3568" s="118" t="s">
        <v>780</v>
      </c>
      <c r="BY3568" s="118" t="s">
        <v>7601</v>
      </c>
    </row>
    <row r="3569" spans="53:77" x14ac:dyDescent="0.3">
      <c r="BA3569" s="169" t="e">
        <f>VLOOKUP(D3569,#REF!, 2,FALSE)</f>
        <v>#REF!</v>
      </c>
      <c r="BO3569" s="118" t="s">
        <v>1391</v>
      </c>
      <c r="BP3569" s="118" t="s">
        <v>3197</v>
      </c>
      <c r="BQ3569" s="118" t="s">
        <v>7843</v>
      </c>
      <c r="BW3569" s="118" t="s">
        <v>1391</v>
      </c>
      <c r="BX3569" s="118" t="s">
        <v>3197</v>
      </c>
      <c r="BY3569" s="118" t="s">
        <v>7843</v>
      </c>
    </row>
    <row r="3570" spans="53:77" x14ac:dyDescent="0.3">
      <c r="BA3570" s="169" t="e">
        <f>VLOOKUP(D3570,#REF!, 2,FALSE)</f>
        <v>#REF!</v>
      </c>
      <c r="BO3570" s="118" t="s">
        <v>7844</v>
      </c>
      <c r="BP3570" s="118" t="s">
        <v>700</v>
      </c>
      <c r="BQ3570" s="118" t="s">
        <v>7845</v>
      </c>
      <c r="BW3570" s="118" t="s">
        <v>7844</v>
      </c>
      <c r="BX3570" s="118" t="s">
        <v>700</v>
      </c>
      <c r="BY3570" s="118" t="s">
        <v>7845</v>
      </c>
    </row>
    <row r="3571" spans="53:77" x14ac:dyDescent="0.3">
      <c r="BA3571" s="169" t="e">
        <f>VLOOKUP(D3571,#REF!, 2,FALSE)</f>
        <v>#REF!</v>
      </c>
      <c r="BO3571" s="118" t="s">
        <v>7846</v>
      </c>
      <c r="BP3571" s="118" t="s">
        <v>849</v>
      </c>
      <c r="BQ3571" s="118" t="s">
        <v>7847</v>
      </c>
      <c r="BW3571" s="118" t="s">
        <v>7846</v>
      </c>
      <c r="BX3571" s="118" t="s">
        <v>849</v>
      </c>
      <c r="BY3571" s="118" t="s">
        <v>7847</v>
      </c>
    </row>
    <row r="3572" spans="53:77" x14ac:dyDescent="0.3">
      <c r="BA3572" s="169" t="e">
        <f>VLOOKUP(D3572,#REF!, 2,FALSE)</f>
        <v>#REF!</v>
      </c>
      <c r="BO3572" s="118" t="s">
        <v>7848</v>
      </c>
      <c r="BP3572" s="118" t="s">
        <v>16975</v>
      </c>
      <c r="BQ3572" s="118" t="s">
        <v>7849</v>
      </c>
      <c r="BW3572" s="118" t="s">
        <v>7848</v>
      </c>
      <c r="BX3572" s="118" t="s">
        <v>16975</v>
      </c>
      <c r="BY3572" s="118" t="s">
        <v>7849</v>
      </c>
    </row>
    <row r="3573" spans="53:77" x14ac:dyDescent="0.3">
      <c r="BA3573" s="169" t="e">
        <f>VLOOKUP(D3573,#REF!, 2,FALSE)</f>
        <v>#REF!</v>
      </c>
      <c r="BO3573" s="118" t="s">
        <v>7851</v>
      </c>
      <c r="BP3573" s="118" t="s">
        <v>2979</v>
      </c>
      <c r="BQ3573" s="118" t="s">
        <v>7853</v>
      </c>
      <c r="BW3573" s="118" t="s">
        <v>7851</v>
      </c>
      <c r="BX3573" s="118" t="s">
        <v>2979</v>
      </c>
      <c r="BY3573" s="118" t="s">
        <v>7853</v>
      </c>
    </row>
    <row r="3574" spans="53:77" x14ac:dyDescent="0.3">
      <c r="BA3574" s="169" t="e">
        <f>VLOOKUP(D3574,#REF!, 2,FALSE)</f>
        <v>#REF!</v>
      </c>
      <c r="BO3574" s="118" t="s">
        <v>7854</v>
      </c>
      <c r="BP3574" s="118" t="s">
        <v>2983</v>
      </c>
      <c r="BQ3574" s="118" t="s">
        <v>2983</v>
      </c>
      <c r="BW3574" s="118" t="s">
        <v>7854</v>
      </c>
      <c r="BX3574" s="118" t="s">
        <v>2983</v>
      </c>
      <c r="BY3574" s="118" t="s">
        <v>2983</v>
      </c>
    </row>
    <row r="3575" spans="53:77" x14ac:dyDescent="0.3">
      <c r="BA3575" s="169" t="e">
        <f>VLOOKUP(D3575,#REF!, 2,FALSE)</f>
        <v>#REF!</v>
      </c>
      <c r="BO3575" s="118" t="s">
        <v>7856</v>
      </c>
      <c r="BP3575" s="118" t="s">
        <v>2983</v>
      </c>
      <c r="BQ3575" s="118" t="s">
        <v>6693</v>
      </c>
      <c r="BW3575" s="118" t="s">
        <v>7856</v>
      </c>
      <c r="BX3575" s="118" t="s">
        <v>2983</v>
      </c>
      <c r="BY3575" s="118" t="s">
        <v>6693</v>
      </c>
    </row>
    <row r="3576" spans="53:77" x14ac:dyDescent="0.3">
      <c r="BA3576" s="169" t="e">
        <f>VLOOKUP(D3576,#REF!, 2,FALSE)</f>
        <v>#REF!</v>
      </c>
      <c r="BO3576" s="118" t="s">
        <v>1392</v>
      </c>
      <c r="BP3576" s="118" t="s">
        <v>926</v>
      </c>
      <c r="BQ3576" s="118" t="s">
        <v>7857</v>
      </c>
      <c r="BW3576" s="118" t="s">
        <v>1392</v>
      </c>
      <c r="BX3576" s="118" t="s">
        <v>926</v>
      </c>
      <c r="BY3576" s="118" t="s">
        <v>7857</v>
      </c>
    </row>
    <row r="3577" spans="53:77" x14ac:dyDescent="0.3">
      <c r="BA3577" s="169" t="e">
        <f>VLOOKUP(D3577,#REF!, 2,FALSE)</f>
        <v>#REF!</v>
      </c>
      <c r="BO3577" s="118" t="s">
        <v>7859</v>
      </c>
      <c r="BP3577" s="118" t="s">
        <v>2983</v>
      </c>
      <c r="BQ3577" s="118" t="s">
        <v>2983</v>
      </c>
      <c r="BW3577" s="118" t="s">
        <v>7859</v>
      </c>
      <c r="BX3577" s="118" t="s">
        <v>2983</v>
      </c>
      <c r="BY3577" s="118" t="s">
        <v>2983</v>
      </c>
    </row>
    <row r="3578" spans="53:77" x14ac:dyDescent="0.3">
      <c r="BA3578" s="169" t="e">
        <f>VLOOKUP(D3578,#REF!, 2,FALSE)</f>
        <v>#REF!</v>
      </c>
      <c r="BO3578" s="118" t="s">
        <v>7860</v>
      </c>
      <c r="BP3578" s="118" t="s">
        <v>3043</v>
      </c>
      <c r="BQ3578" s="118" t="s">
        <v>3272</v>
      </c>
      <c r="BW3578" s="118" t="s">
        <v>7860</v>
      </c>
      <c r="BX3578" s="118" t="s">
        <v>3043</v>
      </c>
      <c r="BY3578" s="118" t="s">
        <v>3272</v>
      </c>
    </row>
    <row r="3579" spans="53:77" x14ac:dyDescent="0.3">
      <c r="BA3579" s="169" t="e">
        <f>VLOOKUP(D3579,#REF!, 2,FALSE)</f>
        <v>#REF!</v>
      </c>
      <c r="BO3579" s="118" t="s">
        <v>7861</v>
      </c>
      <c r="BP3579" s="118" t="s">
        <v>3043</v>
      </c>
      <c r="BQ3579" s="118" t="s">
        <v>6968</v>
      </c>
      <c r="BW3579" s="118" t="s">
        <v>7861</v>
      </c>
      <c r="BX3579" s="118" t="s">
        <v>3043</v>
      </c>
      <c r="BY3579" s="118" t="s">
        <v>6968</v>
      </c>
    </row>
    <row r="3580" spans="53:77" x14ac:dyDescent="0.3">
      <c r="BA3580" s="169" t="e">
        <f>VLOOKUP(D3580,#REF!, 2,FALSE)</f>
        <v>#REF!</v>
      </c>
      <c r="BO3580" s="118" t="s">
        <v>7862</v>
      </c>
      <c r="BP3580" s="118" t="s">
        <v>2983</v>
      </c>
      <c r="BQ3580" s="118" t="s">
        <v>2983</v>
      </c>
      <c r="BW3580" s="118" t="s">
        <v>7862</v>
      </c>
      <c r="BX3580" s="118" t="s">
        <v>2983</v>
      </c>
      <c r="BY3580" s="118" t="s">
        <v>2983</v>
      </c>
    </row>
    <row r="3581" spans="53:77" x14ac:dyDescent="0.3">
      <c r="BA3581" s="169" t="e">
        <f>VLOOKUP(D3581,#REF!, 2,FALSE)</f>
        <v>#REF!</v>
      </c>
      <c r="BO3581" s="118" t="s">
        <v>7863</v>
      </c>
      <c r="BP3581" s="118" t="s">
        <v>2983</v>
      </c>
      <c r="BQ3581" s="118" t="s">
        <v>2983</v>
      </c>
      <c r="BW3581" s="118" t="s">
        <v>7863</v>
      </c>
      <c r="BX3581" s="118" t="s">
        <v>2983</v>
      </c>
      <c r="BY3581" s="118" t="s">
        <v>2983</v>
      </c>
    </row>
    <row r="3582" spans="53:77" x14ac:dyDescent="0.3">
      <c r="BA3582" s="169" t="e">
        <f>VLOOKUP(D3582,#REF!, 2,FALSE)</f>
        <v>#REF!</v>
      </c>
      <c r="BO3582" s="118" t="s">
        <v>7866</v>
      </c>
      <c r="BP3582" s="118" t="s">
        <v>2983</v>
      </c>
      <c r="BQ3582" s="118" t="s">
        <v>7867</v>
      </c>
      <c r="BW3582" s="118" t="s">
        <v>7866</v>
      </c>
      <c r="BX3582" s="118" t="s">
        <v>2983</v>
      </c>
      <c r="BY3582" s="118" t="s">
        <v>7867</v>
      </c>
    </row>
    <row r="3583" spans="53:77" x14ac:dyDescent="0.3">
      <c r="BA3583" s="169" t="e">
        <f>VLOOKUP(D3583,#REF!, 2,FALSE)</f>
        <v>#REF!</v>
      </c>
      <c r="BO3583" s="118" t="s">
        <v>7868</v>
      </c>
      <c r="BP3583" s="118" t="s">
        <v>3003</v>
      </c>
      <c r="BQ3583" s="118" t="s">
        <v>5434</v>
      </c>
      <c r="BW3583" s="118" t="s">
        <v>7868</v>
      </c>
      <c r="BX3583" s="118" t="s">
        <v>3003</v>
      </c>
      <c r="BY3583" s="118" t="s">
        <v>5434</v>
      </c>
    </row>
    <row r="3584" spans="53:77" x14ac:dyDescent="0.3">
      <c r="BA3584" s="169" t="e">
        <f>VLOOKUP(D3584,#REF!, 2,FALSE)</f>
        <v>#REF!</v>
      </c>
      <c r="BO3584" s="118" t="s">
        <v>1393</v>
      </c>
      <c r="BP3584" s="118" t="s">
        <v>3197</v>
      </c>
      <c r="BQ3584" s="118" t="s">
        <v>7869</v>
      </c>
      <c r="BW3584" s="118" t="s">
        <v>1393</v>
      </c>
      <c r="BX3584" s="118" t="s">
        <v>3197</v>
      </c>
      <c r="BY3584" s="118" t="s">
        <v>7869</v>
      </c>
    </row>
    <row r="3585" spans="53:77" x14ac:dyDescent="0.3">
      <c r="BA3585" s="169" t="e">
        <f>VLOOKUP(D3585,#REF!, 2,FALSE)</f>
        <v>#REF!</v>
      </c>
      <c r="BO3585" s="118" t="s">
        <v>1394</v>
      </c>
      <c r="BP3585" s="118" t="s">
        <v>2983</v>
      </c>
      <c r="BQ3585" s="118" t="s">
        <v>7870</v>
      </c>
      <c r="BW3585" s="118" t="s">
        <v>1394</v>
      </c>
      <c r="BX3585" s="118" t="s">
        <v>2983</v>
      </c>
      <c r="BY3585" s="118" t="s">
        <v>7870</v>
      </c>
    </row>
    <row r="3586" spans="53:77" x14ac:dyDescent="0.3">
      <c r="BA3586" s="169" t="e">
        <f>VLOOKUP(D3586,#REF!, 2,FALSE)</f>
        <v>#REF!</v>
      </c>
      <c r="BO3586" s="118" t="s">
        <v>1395</v>
      </c>
      <c r="BP3586" s="118" t="s">
        <v>2983</v>
      </c>
      <c r="BQ3586" s="118" t="s">
        <v>7870</v>
      </c>
      <c r="BW3586" s="118" t="s">
        <v>1395</v>
      </c>
      <c r="BX3586" s="118" t="s">
        <v>2983</v>
      </c>
      <c r="BY3586" s="118" t="s">
        <v>7870</v>
      </c>
    </row>
    <row r="3587" spans="53:77" x14ac:dyDescent="0.3">
      <c r="BA3587" s="169" t="e">
        <f>VLOOKUP(D3587,#REF!, 2,FALSE)</f>
        <v>#REF!</v>
      </c>
      <c r="BO3587" s="118" t="s">
        <v>1396</v>
      </c>
      <c r="BP3587" s="118" t="s">
        <v>2983</v>
      </c>
      <c r="BQ3587" s="118" t="s">
        <v>7871</v>
      </c>
      <c r="BW3587" s="118" t="s">
        <v>1396</v>
      </c>
      <c r="BX3587" s="118" t="s">
        <v>2983</v>
      </c>
      <c r="BY3587" s="118" t="s">
        <v>7871</v>
      </c>
    </row>
    <row r="3588" spans="53:77" x14ac:dyDescent="0.3">
      <c r="BA3588" s="169" t="e">
        <f>VLOOKUP(D3588,#REF!, 2,FALSE)</f>
        <v>#REF!</v>
      </c>
      <c r="BO3588" s="118" t="s">
        <v>7872</v>
      </c>
      <c r="BP3588" s="118" t="s">
        <v>2983</v>
      </c>
      <c r="BQ3588" s="118" t="s">
        <v>2983</v>
      </c>
      <c r="BW3588" s="118" t="s">
        <v>7872</v>
      </c>
      <c r="BX3588" s="118" t="s">
        <v>2983</v>
      </c>
      <c r="BY3588" s="118" t="s">
        <v>2983</v>
      </c>
    </row>
    <row r="3589" spans="53:77" x14ac:dyDescent="0.3">
      <c r="BA3589" s="169" t="e">
        <f>VLOOKUP(D3589,#REF!, 2,FALSE)</f>
        <v>#REF!</v>
      </c>
      <c r="BO3589" s="118" t="s">
        <v>7873</v>
      </c>
      <c r="BP3589" s="118" t="s">
        <v>2983</v>
      </c>
      <c r="BQ3589" s="118" t="s">
        <v>2983</v>
      </c>
      <c r="BW3589" s="118" t="s">
        <v>7873</v>
      </c>
      <c r="BX3589" s="118" t="s">
        <v>2983</v>
      </c>
      <c r="BY3589" s="118" t="s">
        <v>2983</v>
      </c>
    </row>
    <row r="3590" spans="53:77" x14ac:dyDescent="0.3">
      <c r="BA3590" s="169" t="e">
        <f>VLOOKUP(D3590,#REF!, 2,FALSE)</f>
        <v>#REF!</v>
      </c>
      <c r="BO3590" s="118" t="s">
        <v>7874</v>
      </c>
      <c r="BP3590" s="118" t="s">
        <v>2983</v>
      </c>
      <c r="BQ3590" s="118" t="s">
        <v>7875</v>
      </c>
      <c r="BW3590" s="118" t="s">
        <v>7874</v>
      </c>
      <c r="BX3590" s="118" t="s">
        <v>2983</v>
      </c>
      <c r="BY3590" s="118" t="s">
        <v>7875</v>
      </c>
    </row>
    <row r="3591" spans="53:77" x14ac:dyDescent="0.3">
      <c r="BA3591" s="169" t="e">
        <f>VLOOKUP(D3591,#REF!, 2,FALSE)</f>
        <v>#REF!</v>
      </c>
      <c r="BO3591" s="118" t="s">
        <v>475</v>
      </c>
      <c r="BP3591" s="118" t="s">
        <v>2983</v>
      </c>
      <c r="BQ3591" s="118" t="s">
        <v>2983</v>
      </c>
      <c r="BW3591" s="118" t="s">
        <v>475</v>
      </c>
      <c r="BX3591" s="118" t="s">
        <v>2983</v>
      </c>
      <c r="BY3591" s="118" t="s">
        <v>2983</v>
      </c>
    </row>
    <row r="3592" spans="53:77" x14ac:dyDescent="0.3">
      <c r="BA3592" s="169" t="e">
        <f>VLOOKUP(D3592,#REF!, 2,FALSE)</f>
        <v>#REF!</v>
      </c>
      <c r="BO3592" s="118" t="s">
        <v>7877</v>
      </c>
      <c r="BP3592" s="118" t="s">
        <v>2983</v>
      </c>
      <c r="BQ3592" s="118" t="s">
        <v>2983</v>
      </c>
      <c r="BW3592" s="118" t="s">
        <v>7877</v>
      </c>
      <c r="BX3592" s="118" t="s">
        <v>2983</v>
      </c>
      <c r="BY3592" s="118" t="s">
        <v>2983</v>
      </c>
    </row>
    <row r="3593" spans="53:77" x14ac:dyDescent="0.3">
      <c r="BA3593" s="169" t="e">
        <f>VLOOKUP(D3593,#REF!, 2,FALSE)</f>
        <v>#REF!</v>
      </c>
      <c r="BO3593" s="118" t="s">
        <v>7878</v>
      </c>
      <c r="BP3593" s="118" t="s">
        <v>2979</v>
      </c>
      <c r="BQ3593" s="118" t="s">
        <v>7879</v>
      </c>
      <c r="BW3593" s="118" t="s">
        <v>7878</v>
      </c>
      <c r="BX3593" s="118" t="s">
        <v>2979</v>
      </c>
      <c r="BY3593" s="118" t="s">
        <v>7879</v>
      </c>
    </row>
    <row r="3594" spans="53:77" x14ac:dyDescent="0.3">
      <c r="BA3594" s="169" t="e">
        <f>VLOOKUP(D3594,#REF!, 2,FALSE)</f>
        <v>#REF!</v>
      </c>
      <c r="BO3594" s="118" t="s">
        <v>7880</v>
      </c>
      <c r="BP3594" s="118" t="s">
        <v>1342</v>
      </c>
      <c r="BQ3594" s="118" t="s">
        <v>2983</v>
      </c>
      <c r="BW3594" s="118" t="s">
        <v>7880</v>
      </c>
      <c r="BX3594" s="118" t="s">
        <v>1342</v>
      </c>
      <c r="BY3594" s="118" t="s">
        <v>2983</v>
      </c>
    </row>
    <row r="3595" spans="53:77" x14ac:dyDescent="0.3">
      <c r="BA3595" s="169" t="e">
        <f>VLOOKUP(D3595,#REF!, 2,FALSE)</f>
        <v>#REF!</v>
      </c>
      <c r="BO3595" s="118" t="s">
        <v>7882</v>
      </c>
      <c r="BP3595" s="118" t="s">
        <v>2983</v>
      </c>
      <c r="BQ3595" s="118" t="s">
        <v>2983</v>
      </c>
      <c r="BW3595" s="118" t="s">
        <v>7882</v>
      </c>
      <c r="BX3595" s="118" t="s">
        <v>2983</v>
      </c>
      <c r="BY3595" s="118" t="s">
        <v>2983</v>
      </c>
    </row>
    <row r="3596" spans="53:77" x14ac:dyDescent="0.3">
      <c r="BA3596" s="169" t="e">
        <f>VLOOKUP(D3596,#REF!, 2,FALSE)</f>
        <v>#REF!</v>
      </c>
      <c r="BO3596" s="118" t="s">
        <v>7884</v>
      </c>
      <c r="BP3596" s="118" t="s">
        <v>2983</v>
      </c>
      <c r="BQ3596" s="118" t="s">
        <v>2983</v>
      </c>
      <c r="BW3596" s="118" t="s">
        <v>7884</v>
      </c>
      <c r="BX3596" s="118" t="s">
        <v>2983</v>
      </c>
      <c r="BY3596" s="118" t="s">
        <v>2983</v>
      </c>
    </row>
    <row r="3597" spans="53:77" x14ac:dyDescent="0.3">
      <c r="BA3597" s="169" t="e">
        <f>VLOOKUP(D3597,#REF!, 2,FALSE)</f>
        <v>#REF!</v>
      </c>
      <c r="BO3597" s="118" t="s">
        <v>7887</v>
      </c>
      <c r="BP3597" s="118" t="s">
        <v>2983</v>
      </c>
      <c r="BQ3597" s="118" t="s">
        <v>2983</v>
      </c>
      <c r="BW3597" s="118" t="s">
        <v>7887</v>
      </c>
      <c r="BX3597" s="118" t="s">
        <v>2983</v>
      </c>
      <c r="BY3597" s="118" t="s">
        <v>2983</v>
      </c>
    </row>
    <row r="3598" spans="53:77" x14ac:dyDescent="0.3">
      <c r="BA3598" s="169" t="e">
        <f>VLOOKUP(D3598,#REF!, 2,FALSE)</f>
        <v>#REF!</v>
      </c>
      <c r="BO3598" s="118" t="s">
        <v>7889</v>
      </c>
      <c r="BP3598" s="118" t="s">
        <v>803</v>
      </c>
      <c r="BQ3598" s="118" t="s">
        <v>7891</v>
      </c>
      <c r="BW3598" s="118" t="s">
        <v>7889</v>
      </c>
      <c r="BX3598" s="118" t="s">
        <v>803</v>
      </c>
      <c r="BY3598" s="118" t="s">
        <v>7891</v>
      </c>
    </row>
    <row r="3599" spans="53:77" x14ac:dyDescent="0.3">
      <c r="BA3599" s="169" t="e">
        <f>VLOOKUP(D3599,#REF!, 2,FALSE)</f>
        <v>#REF!</v>
      </c>
      <c r="BO3599" s="118" t="s">
        <v>7892</v>
      </c>
      <c r="BP3599" s="118" t="s">
        <v>852</v>
      </c>
      <c r="BQ3599" s="118" t="s">
        <v>7893</v>
      </c>
      <c r="BW3599" s="118" t="s">
        <v>7892</v>
      </c>
      <c r="BX3599" s="118" t="s">
        <v>852</v>
      </c>
      <c r="BY3599" s="118" t="s">
        <v>7893</v>
      </c>
    </row>
    <row r="3600" spans="53:77" x14ac:dyDescent="0.3">
      <c r="BA3600" s="169" t="e">
        <f>VLOOKUP(D3600,#REF!, 2,FALSE)</f>
        <v>#REF!</v>
      </c>
      <c r="BO3600" s="118" t="s">
        <v>7894</v>
      </c>
      <c r="BP3600" s="118" t="s">
        <v>616</v>
      </c>
      <c r="BQ3600" s="118" t="s">
        <v>7896</v>
      </c>
      <c r="BW3600" s="118" t="s">
        <v>7894</v>
      </c>
      <c r="BX3600" s="118" t="s">
        <v>616</v>
      </c>
      <c r="BY3600" s="118" t="s">
        <v>7896</v>
      </c>
    </row>
    <row r="3601" spans="53:77" x14ac:dyDescent="0.3">
      <c r="BA3601" s="169" t="e">
        <f>VLOOKUP(D3601,#REF!, 2,FALSE)</f>
        <v>#REF!</v>
      </c>
      <c r="BO3601" s="118" t="s">
        <v>7897</v>
      </c>
      <c r="BP3601" s="118" t="s">
        <v>2983</v>
      </c>
      <c r="BQ3601" s="118" t="s">
        <v>2983</v>
      </c>
      <c r="BW3601" s="118" t="s">
        <v>7897</v>
      </c>
      <c r="BX3601" s="118" t="s">
        <v>2983</v>
      </c>
      <c r="BY3601" s="118" t="s">
        <v>2983</v>
      </c>
    </row>
    <row r="3602" spans="53:77" x14ac:dyDescent="0.3">
      <c r="BA3602" s="169" t="e">
        <f>VLOOKUP(D3602,#REF!, 2,FALSE)</f>
        <v>#REF!</v>
      </c>
      <c r="BO3602" s="118" t="s">
        <v>7898</v>
      </c>
      <c r="BP3602" s="118" t="s">
        <v>794</v>
      </c>
      <c r="BQ3602" s="118" t="s">
        <v>7900</v>
      </c>
      <c r="BW3602" s="118" t="s">
        <v>7898</v>
      </c>
      <c r="BX3602" s="118" t="s">
        <v>794</v>
      </c>
      <c r="BY3602" s="118" t="s">
        <v>7900</v>
      </c>
    </row>
    <row r="3603" spans="53:77" x14ac:dyDescent="0.3">
      <c r="BA3603" s="169" t="e">
        <f>VLOOKUP(D3603,#REF!, 2,FALSE)</f>
        <v>#REF!</v>
      </c>
      <c r="BO3603" s="118" t="s">
        <v>7902</v>
      </c>
      <c r="BP3603" s="118" t="s">
        <v>2983</v>
      </c>
      <c r="BQ3603" s="118" t="s">
        <v>2983</v>
      </c>
      <c r="BW3603" s="118" t="s">
        <v>7902</v>
      </c>
      <c r="BX3603" s="118" t="s">
        <v>2983</v>
      </c>
      <c r="BY3603" s="118" t="s">
        <v>2983</v>
      </c>
    </row>
    <row r="3604" spans="53:77" x14ac:dyDescent="0.3">
      <c r="BA3604" s="169" t="e">
        <f>VLOOKUP(D3604,#REF!, 2,FALSE)</f>
        <v>#REF!</v>
      </c>
      <c r="BO3604" s="118" t="s">
        <v>1404</v>
      </c>
      <c r="BP3604" s="118" t="s">
        <v>628</v>
      </c>
      <c r="BQ3604" s="118" t="s">
        <v>7903</v>
      </c>
      <c r="BW3604" s="118" t="s">
        <v>1404</v>
      </c>
      <c r="BX3604" s="118" t="s">
        <v>628</v>
      </c>
      <c r="BY3604" s="118" t="s">
        <v>7903</v>
      </c>
    </row>
    <row r="3605" spans="53:77" x14ac:dyDescent="0.3">
      <c r="BA3605" s="169" t="e">
        <f>VLOOKUP(D3605,#REF!, 2,FALSE)</f>
        <v>#REF!</v>
      </c>
      <c r="BO3605" s="118" t="s">
        <v>7905</v>
      </c>
      <c r="BP3605" s="118" t="s">
        <v>2983</v>
      </c>
      <c r="BQ3605" s="118" t="s">
        <v>2983</v>
      </c>
      <c r="BW3605" s="118" t="s">
        <v>7905</v>
      </c>
      <c r="BX3605" s="118" t="s">
        <v>2983</v>
      </c>
      <c r="BY3605" s="118" t="s">
        <v>2983</v>
      </c>
    </row>
    <row r="3606" spans="53:77" x14ac:dyDescent="0.3">
      <c r="BA3606" s="169" t="e">
        <f>VLOOKUP(D3606,#REF!, 2,FALSE)</f>
        <v>#REF!</v>
      </c>
      <c r="BO3606" s="118" t="s">
        <v>7907</v>
      </c>
      <c r="BP3606" s="118" t="s">
        <v>3000</v>
      </c>
      <c r="BQ3606" s="118" t="s">
        <v>7909</v>
      </c>
      <c r="BW3606" s="118" t="s">
        <v>7907</v>
      </c>
      <c r="BX3606" s="118" t="s">
        <v>3000</v>
      </c>
      <c r="BY3606" s="118" t="s">
        <v>7909</v>
      </c>
    </row>
    <row r="3607" spans="53:77" x14ac:dyDescent="0.3">
      <c r="BA3607" s="169" t="e">
        <f>VLOOKUP(D3607,#REF!, 2,FALSE)</f>
        <v>#REF!</v>
      </c>
      <c r="BO3607" s="118" t="s">
        <v>7910</v>
      </c>
      <c r="BP3607" s="118" t="s">
        <v>2983</v>
      </c>
      <c r="BQ3607" s="118" t="s">
        <v>2983</v>
      </c>
      <c r="BW3607" s="118" t="s">
        <v>7910</v>
      </c>
      <c r="BX3607" s="118" t="s">
        <v>2983</v>
      </c>
      <c r="BY3607" s="118" t="s">
        <v>2983</v>
      </c>
    </row>
    <row r="3608" spans="53:77" x14ac:dyDescent="0.3">
      <c r="BA3608" s="169" t="e">
        <f>VLOOKUP(D3608,#REF!, 2,FALSE)</f>
        <v>#REF!</v>
      </c>
      <c r="BO3608" s="118" t="s">
        <v>7912</v>
      </c>
      <c r="BP3608" s="118" t="s">
        <v>2983</v>
      </c>
      <c r="BQ3608" s="118" t="s">
        <v>2983</v>
      </c>
      <c r="BW3608" s="118" t="s">
        <v>7912</v>
      </c>
      <c r="BX3608" s="118" t="s">
        <v>2983</v>
      </c>
      <c r="BY3608" s="118" t="s">
        <v>2983</v>
      </c>
    </row>
    <row r="3609" spans="53:77" x14ac:dyDescent="0.3">
      <c r="BA3609" s="169" t="e">
        <f>VLOOKUP(D3609,#REF!, 2,FALSE)</f>
        <v>#REF!</v>
      </c>
      <c r="BO3609" s="118" t="s">
        <v>7913</v>
      </c>
      <c r="BP3609" s="118" t="s">
        <v>2983</v>
      </c>
      <c r="BQ3609" s="118" t="s">
        <v>2983</v>
      </c>
      <c r="BW3609" s="118" t="s">
        <v>7913</v>
      </c>
      <c r="BX3609" s="118" t="s">
        <v>2983</v>
      </c>
      <c r="BY3609" s="118" t="s">
        <v>2983</v>
      </c>
    </row>
    <row r="3610" spans="53:77" x14ac:dyDescent="0.3">
      <c r="BA3610" s="169" t="e">
        <f>VLOOKUP(D3610,#REF!, 2,FALSE)</f>
        <v>#REF!</v>
      </c>
      <c r="BO3610" s="118" t="s">
        <v>7914</v>
      </c>
      <c r="BP3610" s="118" t="s">
        <v>2983</v>
      </c>
      <c r="BQ3610" s="118" t="s">
        <v>2983</v>
      </c>
      <c r="BW3610" s="118" t="s">
        <v>7914</v>
      </c>
      <c r="BX3610" s="118" t="s">
        <v>2983</v>
      </c>
      <c r="BY3610" s="118" t="s">
        <v>2983</v>
      </c>
    </row>
    <row r="3611" spans="53:77" x14ac:dyDescent="0.3">
      <c r="BA3611" s="169" t="e">
        <f>VLOOKUP(D3611,#REF!, 2,FALSE)</f>
        <v>#REF!</v>
      </c>
      <c r="BO3611" s="118" t="s">
        <v>7915</v>
      </c>
      <c r="BP3611" s="118" t="s">
        <v>2983</v>
      </c>
      <c r="BQ3611" s="118" t="s">
        <v>2983</v>
      </c>
      <c r="BW3611" s="118" t="s">
        <v>7915</v>
      </c>
      <c r="BX3611" s="118" t="s">
        <v>2983</v>
      </c>
      <c r="BY3611" s="118" t="s">
        <v>2983</v>
      </c>
    </row>
    <row r="3612" spans="53:77" x14ac:dyDescent="0.3">
      <c r="BA3612" s="169" t="e">
        <f>VLOOKUP(D3612,#REF!, 2,FALSE)</f>
        <v>#REF!</v>
      </c>
      <c r="BO3612" s="118" t="s">
        <v>7916</v>
      </c>
      <c r="BP3612" s="118" t="s">
        <v>628</v>
      </c>
      <c r="BQ3612" s="118" t="s">
        <v>7917</v>
      </c>
      <c r="BW3612" s="118" t="s">
        <v>7916</v>
      </c>
      <c r="BX3612" s="118" t="s">
        <v>628</v>
      </c>
      <c r="BY3612" s="118" t="s">
        <v>7917</v>
      </c>
    </row>
    <row r="3613" spans="53:77" x14ac:dyDescent="0.3">
      <c r="BA3613" s="169" t="e">
        <f>VLOOKUP(D3613,#REF!, 2,FALSE)</f>
        <v>#REF!</v>
      </c>
      <c r="BO3613" s="118" t="s">
        <v>7918</v>
      </c>
      <c r="BP3613" s="118" t="s">
        <v>2983</v>
      </c>
      <c r="BQ3613" s="118" t="s">
        <v>4856</v>
      </c>
      <c r="BW3613" s="118" t="s">
        <v>7918</v>
      </c>
      <c r="BX3613" s="118" t="s">
        <v>2983</v>
      </c>
      <c r="BY3613" s="118" t="s">
        <v>4856</v>
      </c>
    </row>
    <row r="3614" spans="53:77" x14ac:dyDescent="0.3">
      <c r="BA3614" s="169" t="e">
        <f>VLOOKUP(D3614,#REF!, 2,FALSE)</f>
        <v>#REF!</v>
      </c>
      <c r="BO3614" s="118" t="s">
        <v>1407</v>
      </c>
      <c r="BP3614" s="118" t="s">
        <v>1342</v>
      </c>
      <c r="BQ3614" s="118" t="s">
        <v>7919</v>
      </c>
      <c r="BW3614" s="118" t="s">
        <v>1407</v>
      </c>
      <c r="BX3614" s="118" t="s">
        <v>1342</v>
      </c>
      <c r="BY3614" s="118" t="s">
        <v>7919</v>
      </c>
    </row>
    <row r="3615" spans="53:77" x14ac:dyDescent="0.3">
      <c r="BA3615" s="169" t="e">
        <f>VLOOKUP(D3615,#REF!, 2,FALSE)</f>
        <v>#REF!</v>
      </c>
      <c r="BO3615" s="118" t="s">
        <v>1408</v>
      </c>
      <c r="BP3615" s="118" t="s">
        <v>2983</v>
      </c>
      <c r="BQ3615" s="118" t="s">
        <v>7920</v>
      </c>
      <c r="BW3615" s="118" t="s">
        <v>1408</v>
      </c>
      <c r="BX3615" s="118" t="s">
        <v>2983</v>
      </c>
      <c r="BY3615" s="118" t="s">
        <v>7920</v>
      </c>
    </row>
    <row r="3616" spans="53:77" x14ac:dyDescent="0.3">
      <c r="BA3616" s="169" t="e">
        <f>VLOOKUP(D3616,#REF!, 2,FALSE)</f>
        <v>#REF!</v>
      </c>
      <c r="BO3616" s="118" t="s">
        <v>7921</v>
      </c>
      <c r="BP3616" s="118" t="s">
        <v>2983</v>
      </c>
      <c r="BQ3616" s="118" t="s">
        <v>7922</v>
      </c>
      <c r="BW3616" s="118" t="s">
        <v>7921</v>
      </c>
      <c r="BX3616" s="118" t="s">
        <v>2983</v>
      </c>
      <c r="BY3616" s="118" t="s">
        <v>7922</v>
      </c>
    </row>
    <row r="3617" spans="53:77" x14ac:dyDescent="0.3">
      <c r="BA3617" s="169" t="e">
        <f>VLOOKUP(D3617,#REF!, 2,FALSE)</f>
        <v>#REF!</v>
      </c>
      <c r="BO3617" s="118" t="s">
        <v>7923</v>
      </c>
      <c r="BP3617" s="118" t="s">
        <v>2983</v>
      </c>
      <c r="BQ3617" s="118" t="s">
        <v>2974</v>
      </c>
      <c r="BW3617" s="118" t="s">
        <v>7923</v>
      </c>
      <c r="BX3617" s="118" t="s">
        <v>2983</v>
      </c>
      <c r="BY3617" s="118" t="s">
        <v>2974</v>
      </c>
    </row>
    <row r="3618" spans="53:77" x14ac:dyDescent="0.3">
      <c r="BA3618" s="169" t="e">
        <f>VLOOKUP(D3618,#REF!, 2,FALSE)</f>
        <v>#REF!</v>
      </c>
      <c r="BO3618" s="118" t="s">
        <v>7926</v>
      </c>
      <c r="BP3618" s="118" t="s">
        <v>2983</v>
      </c>
      <c r="BQ3618" s="118" t="s">
        <v>6900</v>
      </c>
      <c r="BW3618" s="118" t="s">
        <v>7926</v>
      </c>
      <c r="BX3618" s="118" t="s">
        <v>2983</v>
      </c>
      <c r="BY3618" s="118" t="s">
        <v>6900</v>
      </c>
    </row>
    <row r="3619" spans="53:77" x14ac:dyDescent="0.3">
      <c r="BA3619" s="169" t="e">
        <f>VLOOKUP(D3619,#REF!, 2,FALSE)</f>
        <v>#REF!</v>
      </c>
      <c r="BO3619" s="118" t="s">
        <v>7928</v>
      </c>
      <c r="BP3619" s="118" t="s">
        <v>2983</v>
      </c>
      <c r="BQ3619" s="118" t="s">
        <v>2983</v>
      </c>
      <c r="BW3619" s="118" t="s">
        <v>7928</v>
      </c>
      <c r="BX3619" s="118" t="s">
        <v>2983</v>
      </c>
      <c r="BY3619" s="118" t="s">
        <v>2983</v>
      </c>
    </row>
    <row r="3620" spans="53:77" x14ac:dyDescent="0.3">
      <c r="BA3620" s="169" t="e">
        <f>VLOOKUP(D3620,#REF!, 2,FALSE)</f>
        <v>#REF!</v>
      </c>
      <c r="BO3620" s="118" t="s">
        <v>7929</v>
      </c>
      <c r="BP3620" s="118" t="s">
        <v>2983</v>
      </c>
      <c r="BQ3620" s="118" t="s">
        <v>1128</v>
      </c>
      <c r="BW3620" s="118" t="s">
        <v>7929</v>
      </c>
      <c r="BX3620" s="118" t="s">
        <v>2983</v>
      </c>
      <c r="BY3620" s="118" t="s">
        <v>1128</v>
      </c>
    </row>
    <row r="3621" spans="53:77" x14ac:dyDescent="0.3">
      <c r="BA3621" s="169" t="e">
        <f>VLOOKUP(D3621,#REF!, 2,FALSE)</f>
        <v>#REF!</v>
      </c>
      <c r="BO3621" s="118" t="s">
        <v>7931</v>
      </c>
      <c r="BP3621" s="118" t="s">
        <v>2983</v>
      </c>
      <c r="BQ3621" s="118" t="s">
        <v>2983</v>
      </c>
      <c r="BW3621" s="118" t="s">
        <v>7931</v>
      </c>
      <c r="BX3621" s="118" t="s">
        <v>2983</v>
      </c>
      <c r="BY3621" s="118" t="s">
        <v>2983</v>
      </c>
    </row>
    <row r="3622" spans="53:77" x14ac:dyDescent="0.3">
      <c r="BA3622" s="169" t="e">
        <f>VLOOKUP(D3622,#REF!, 2,FALSE)</f>
        <v>#REF!</v>
      </c>
      <c r="BO3622" s="118" t="s">
        <v>7932</v>
      </c>
      <c r="BP3622" s="118" t="s">
        <v>1342</v>
      </c>
      <c r="BQ3622" s="118" t="s">
        <v>7933</v>
      </c>
      <c r="BW3622" s="118" t="s">
        <v>7932</v>
      </c>
      <c r="BX3622" s="118" t="s">
        <v>1342</v>
      </c>
      <c r="BY3622" s="118" t="s">
        <v>7933</v>
      </c>
    </row>
    <row r="3623" spans="53:77" x14ac:dyDescent="0.3">
      <c r="BA3623" s="169" t="e">
        <f>VLOOKUP(D3623,#REF!, 2,FALSE)</f>
        <v>#REF!</v>
      </c>
      <c r="BO3623" s="118" t="s">
        <v>7934</v>
      </c>
      <c r="BP3623" s="118" t="s">
        <v>2983</v>
      </c>
      <c r="BQ3623" s="118" t="s">
        <v>2983</v>
      </c>
      <c r="BW3623" s="118" t="s">
        <v>7934</v>
      </c>
      <c r="BX3623" s="118" t="s">
        <v>2983</v>
      </c>
      <c r="BY3623" s="118" t="s">
        <v>2983</v>
      </c>
    </row>
    <row r="3624" spans="53:77" x14ac:dyDescent="0.3">
      <c r="BA3624" s="169" t="e">
        <f>VLOOKUP(D3624,#REF!, 2,FALSE)</f>
        <v>#REF!</v>
      </c>
      <c r="BO3624" s="118" t="s">
        <v>7935</v>
      </c>
      <c r="BP3624" s="118" t="s">
        <v>2983</v>
      </c>
      <c r="BQ3624" s="118" t="s">
        <v>2983</v>
      </c>
      <c r="BW3624" s="118" t="s">
        <v>7935</v>
      </c>
      <c r="BX3624" s="118" t="s">
        <v>2983</v>
      </c>
      <c r="BY3624" s="118" t="s">
        <v>2983</v>
      </c>
    </row>
    <row r="3625" spans="53:77" x14ac:dyDescent="0.3">
      <c r="BA3625" s="169" t="e">
        <f>VLOOKUP(D3625,#REF!, 2,FALSE)</f>
        <v>#REF!</v>
      </c>
      <c r="BO3625" s="118" t="s">
        <v>7936</v>
      </c>
      <c r="BP3625" s="118" t="s">
        <v>2983</v>
      </c>
      <c r="BQ3625" s="118" t="s">
        <v>2983</v>
      </c>
      <c r="BW3625" s="118" t="s">
        <v>7936</v>
      </c>
      <c r="BX3625" s="118" t="s">
        <v>2983</v>
      </c>
      <c r="BY3625" s="118" t="s">
        <v>2983</v>
      </c>
    </row>
    <row r="3626" spans="53:77" x14ac:dyDescent="0.3">
      <c r="BA3626" s="169" t="e">
        <f>VLOOKUP(D3626,#REF!, 2,FALSE)</f>
        <v>#REF!</v>
      </c>
      <c r="BO3626" s="118" t="s">
        <v>7937</v>
      </c>
      <c r="BP3626" s="118" t="s">
        <v>2983</v>
      </c>
      <c r="BQ3626" s="118" t="s">
        <v>2983</v>
      </c>
      <c r="BW3626" s="118" t="s">
        <v>7937</v>
      </c>
      <c r="BX3626" s="118" t="s">
        <v>2983</v>
      </c>
      <c r="BY3626" s="118" t="s">
        <v>2983</v>
      </c>
    </row>
    <row r="3627" spans="53:77" x14ac:dyDescent="0.3">
      <c r="BA3627" s="169" t="e">
        <f>VLOOKUP(D3627,#REF!, 2,FALSE)</f>
        <v>#REF!</v>
      </c>
      <c r="BO3627" s="118" t="s">
        <v>7940</v>
      </c>
      <c r="BP3627" s="118" t="s">
        <v>2983</v>
      </c>
      <c r="BQ3627" s="118" t="s">
        <v>2983</v>
      </c>
      <c r="BW3627" s="118" t="s">
        <v>7940</v>
      </c>
      <c r="BX3627" s="118" t="s">
        <v>2983</v>
      </c>
      <c r="BY3627" s="118" t="s">
        <v>2983</v>
      </c>
    </row>
    <row r="3628" spans="53:77" x14ac:dyDescent="0.3">
      <c r="BA3628" s="169" t="e">
        <f>VLOOKUP(D3628,#REF!, 2,FALSE)</f>
        <v>#REF!</v>
      </c>
      <c r="BO3628" s="118" t="s">
        <v>7941</v>
      </c>
      <c r="BP3628" s="118" t="s">
        <v>2983</v>
      </c>
      <c r="BQ3628" s="118" t="s">
        <v>2983</v>
      </c>
      <c r="BW3628" s="118" t="s">
        <v>7941</v>
      </c>
      <c r="BX3628" s="118" t="s">
        <v>2983</v>
      </c>
      <c r="BY3628" s="118" t="s">
        <v>2983</v>
      </c>
    </row>
    <row r="3629" spans="53:77" x14ac:dyDescent="0.3">
      <c r="BA3629" s="169" t="e">
        <f>VLOOKUP(D3629,#REF!, 2,FALSE)</f>
        <v>#REF!</v>
      </c>
      <c r="BO3629" s="118" t="s">
        <v>1411</v>
      </c>
      <c r="BP3629" s="118" t="s">
        <v>2983</v>
      </c>
      <c r="BQ3629" s="118" t="s">
        <v>2983</v>
      </c>
      <c r="BW3629" s="118" t="s">
        <v>1411</v>
      </c>
      <c r="BX3629" s="118" t="s">
        <v>2983</v>
      </c>
      <c r="BY3629" s="118" t="s">
        <v>2983</v>
      </c>
    </row>
    <row r="3630" spans="53:77" x14ac:dyDescent="0.3">
      <c r="BA3630" s="169" t="e">
        <f>VLOOKUP(D3630,#REF!, 2,FALSE)</f>
        <v>#REF!</v>
      </c>
      <c r="BO3630" s="118" t="s">
        <v>7942</v>
      </c>
      <c r="BP3630" s="118" t="s">
        <v>2983</v>
      </c>
      <c r="BQ3630" s="118" t="s">
        <v>2983</v>
      </c>
      <c r="BW3630" s="118" t="s">
        <v>7942</v>
      </c>
      <c r="BX3630" s="118" t="s">
        <v>2983</v>
      </c>
      <c r="BY3630" s="118" t="s">
        <v>2983</v>
      </c>
    </row>
    <row r="3631" spans="53:77" x14ac:dyDescent="0.3">
      <c r="BA3631" s="169" t="e">
        <f>VLOOKUP(D3631,#REF!, 2,FALSE)</f>
        <v>#REF!</v>
      </c>
      <c r="BO3631" s="118" t="s">
        <v>1412</v>
      </c>
      <c r="BP3631" s="118" t="s">
        <v>3043</v>
      </c>
      <c r="BQ3631" s="118" t="s">
        <v>7943</v>
      </c>
      <c r="BW3631" s="118" t="s">
        <v>1412</v>
      </c>
      <c r="BX3631" s="118" t="s">
        <v>3043</v>
      </c>
      <c r="BY3631" s="118" t="s">
        <v>7943</v>
      </c>
    </row>
    <row r="3632" spans="53:77" x14ac:dyDescent="0.3">
      <c r="BA3632" s="169" t="e">
        <f>VLOOKUP(D3632,#REF!, 2,FALSE)</f>
        <v>#REF!</v>
      </c>
      <c r="BO3632" s="118" t="s">
        <v>1413</v>
      </c>
      <c r="BP3632" s="118" t="s">
        <v>3043</v>
      </c>
      <c r="BQ3632" s="118" t="s">
        <v>7944</v>
      </c>
      <c r="BW3632" s="118" t="s">
        <v>1413</v>
      </c>
      <c r="BX3632" s="118" t="s">
        <v>3043</v>
      </c>
      <c r="BY3632" s="118" t="s">
        <v>7944</v>
      </c>
    </row>
    <row r="3633" spans="53:77" x14ac:dyDescent="0.3">
      <c r="BA3633" s="169" t="e">
        <f>VLOOKUP(D3633,#REF!, 2,FALSE)</f>
        <v>#REF!</v>
      </c>
      <c r="BO3633" s="118" t="s">
        <v>1414</v>
      </c>
      <c r="BP3633" s="118" t="s">
        <v>3043</v>
      </c>
      <c r="BQ3633" s="118" t="s">
        <v>7946</v>
      </c>
      <c r="BW3633" s="118" t="s">
        <v>1414</v>
      </c>
      <c r="BX3633" s="118" t="s">
        <v>3043</v>
      </c>
      <c r="BY3633" s="118" t="s">
        <v>7946</v>
      </c>
    </row>
    <row r="3634" spans="53:77" x14ac:dyDescent="0.3">
      <c r="BA3634" s="169" t="e">
        <f>VLOOKUP(D3634,#REF!, 2,FALSE)</f>
        <v>#REF!</v>
      </c>
      <c r="BO3634" s="118" t="s">
        <v>7947</v>
      </c>
      <c r="BP3634" s="118" t="s">
        <v>3197</v>
      </c>
      <c r="BQ3634" s="118" t="s">
        <v>2983</v>
      </c>
      <c r="BW3634" s="118" t="s">
        <v>7947</v>
      </c>
      <c r="BX3634" s="118" t="s">
        <v>3197</v>
      </c>
      <c r="BY3634" s="118" t="s">
        <v>2983</v>
      </c>
    </row>
    <row r="3635" spans="53:77" x14ac:dyDescent="0.3">
      <c r="BA3635" s="169" t="e">
        <f>VLOOKUP(D3635,#REF!, 2,FALSE)</f>
        <v>#REF!</v>
      </c>
      <c r="BO3635" s="118" t="s">
        <v>7949</v>
      </c>
      <c r="BP3635" s="118" t="s">
        <v>3243</v>
      </c>
      <c r="BQ3635" s="118" t="s">
        <v>2983</v>
      </c>
      <c r="BW3635" s="118" t="s">
        <v>7949</v>
      </c>
      <c r="BX3635" s="118" t="s">
        <v>3243</v>
      </c>
      <c r="BY3635" s="118" t="s">
        <v>2983</v>
      </c>
    </row>
    <row r="3636" spans="53:77" x14ac:dyDescent="0.3">
      <c r="BA3636" s="169" t="e">
        <f>VLOOKUP(D3636,#REF!, 2,FALSE)</f>
        <v>#REF!</v>
      </c>
      <c r="BO3636" s="118" t="s">
        <v>7950</v>
      </c>
      <c r="BP3636" s="118" t="s">
        <v>3043</v>
      </c>
      <c r="BQ3636" s="118" t="s">
        <v>5337</v>
      </c>
      <c r="BW3636" s="118" t="s">
        <v>7950</v>
      </c>
      <c r="BX3636" s="118" t="s">
        <v>3043</v>
      </c>
      <c r="BY3636" s="118" t="s">
        <v>5337</v>
      </c>
    </row>
    <row r="3637" spans="53:77" x14ac:dyDescent="0.3">
      <c r="BA3637" s="169" t="e">
        <f>VLOOKUP(D3637,#REF!, 2,FALSE)</f>
        <v>#REF!</v>
      </c>
      <c r="BO3637" s="118" t="s">
        <v>7951</v>
      </c>
      <c r="BP3637" s="118" t="s">
        <v>2393</v>
      </c>
      <c r="BQ3637" s="118" t="s">
        <v>2983</v>
      </c>
      <c r="BW3637" s="118" t="s">
        <v>7951</v>
      </c>
      <c r="BX3637" s="118" t="s">
        <v>2393</v>
      </c>
      <c r="BY3637" s="118" t="s">
        <v>2983</v>
      </c>
    </row>
    <row r="3638" spans="53:77" x14ac:dyDescent="0.3">
      <c r="BA3638" s="169" t="e">
        <f>VLOOKUP(D3638,#REF!, 2,FALSE)</f>
        <v>#REF!</v>
      </c>
      <c r="BO3638" s="118" t="s">
        <v>7952</v>
      </c>
      <c r="BP3638" s="118" t="s">
        <v>3003</v>
      </c>
      <c r="BQ3638" s="118" t="s">
        <v>2983</v>
      </c>
      <c r="BW3638" s="118" t="s">
        <v>7952</v>
      </c>
      <c r="BX3638" s="118" t="s">
        <v>3003</v>
      </c>
      <c r="BY3638" s="118" t="s">
        <v>2983</v>
      </c>
    </row>
    <row r="3639" spans="53:77" x14ac:dyDescent="0.3">
      <c r="BA3639" s="169" t="e">
        <f>VLOOKUP(D3639,#REF!, 2,FALSE)</f>
        <v>#REF!</v>
      </c>
      <c r="BO3639" s="118" t="s">
        <v>7953</v>
      </c>
      <c r="BP3639" s="118" t="s">
        <v>1733</v>
      </c>
      <c r="BQ3639" s="118" t="s">
        <v>7956</v>
      </c>
      <c r="BW3639" s="118" t="s">
        <v>7953</v>
      </c>
      <c r="BX3639" s="118" t="s">
        <v>1733</v>
      </c>
      <c r="BY3639" s="118" t="s">
        <v>7956</v>
      </c>
    </row>
    <row r="3640" spans="53:77" x14ac:dyDescent="0.3">
      <c r="BA3640" s="169" t="e">
        <f>VLOOKUP(D3640,#REF!, 2,FALSE)</f>
        <v>#REF!</v>
      </c>
      <c r="BO3640" s="118" t="s">
        <v>7957</v>
      </c>
      <c r="BP3640" s="118" t="s">
        <v>2983</v>
      </c>
      <c r="BQ3640" s="118" t="s">
        <v>2983</v>
      </c>
      <c r="BW3640" s="118" t="s">
        <v>7957</v>
      </c>
      <c r="BX3640" s="118" t="s">
        <v>2983</v>
      </c>
      <c r="BY3640" s="118" t="s">
        <v>2983</v>
      </c>
    </row>
    <row r="3641" spans="53:77" x14ac:dyDescent="0.3">
      <c r="BA3641" s="169" t="e">
        <f>VLOOKUP(D3641,#REF!, 2,FALSE)</f>
        <v>#REF!</v>
      </c>
      <c r="BO3641" s="118" t="s">
        <v>7959</v>
      </c>
      <c r="BP3641" s="118" t="s">
        <v>2983</v>
      </c>
      <c r="BQ3641" s="118" t="s">
        <v>2983</v>
      </c>
      <c r="BW3641" s="118" t="s">
        <v>7959</v>
      </c>
      <c r="BX3641" s="118" t="s">
        <v>2983</v>
      </c>
      <c r="BY3641" s="118" t="s">
        <v>2983</v>
      </c>
    </row>
    <row r="3642" spans="53:77" x14ac:dyDescent="0.3">
      <c r="BA3642" s="169" t="e">
        <f>VLOOKUP(D3642,#REF!, 2,FALSE)</f>
        <v>#REF!</v>
      </c>
      <c r="BO3642" s="118" t="s">
        <v>7960</v>
      </c>
      <c r="BP3642" s="118" t="s">
        <v>2983</v>
      </c>
      <c r="BQ3642" s="118" t="s">
        <v>2983</v>
      </c>
      <c r="BW3642" s="118" t="s">
        <v>7960</v>
      </c>
      <c r="BX3642" s="118" t="s">
        <v>2983</v>
      </c>
      <c r="BY3642" s="118" t="s">
        <v>2983</v>
      </c>
    </row>
    <row r="3643" spans="53:77" x14ac:dyDescent="0.3">
      <c r="BA3643" s="169" t="e">
        <f>VLOOKUP(D3643,#REF!, 2,FALSE)</f>
        <v>#REF!</v>
      </c>
      <c r="BO3643" s="118" t="s">
        <v>484</v>
      </c>
      <c r="BP3643" s="118" t="s">
        <v>3197</v>
      </c>
      <c r="BQ3643" s="118" t="s">
        <v>7962</v>
      </c>
      <c r="BW3643" s="118" t="s">
        <v>484</v>
      </c>
      <c r="BX3643" s="118" t="s">
        <v>3197</v>
      </c>
      <c r="BY3643" s="118" t="s">
        <v>7962</v>
      </c>
    </row>
    <row r="3644" spans="53:77" x14ac:dyDescent="0.3">
      <c r="BA3644" s="169" t="e">
        <f>VLOOKUP(D3644,#REF!, 2,FALSE)</f>
        <v>#REF!</v>
      </c>
      <c r="BO3644" s="118" t="s">
        <v>7963</v>
      </c>
      <c r="BP3644" s="118" t="s">
        <v>3197</v>
      </c>
      <c r="BQ3644" s="118" t="s">
        <v>7964</v>
      </c>
      <c r="BW3644" s="118" t="s">
        <v>7963</v>
      </c>
      <c r="BX3644" s="118" t="s">
        <v>3197</v>
      </c>
      <c r="BY3644" s="118" t="s">
        <v>7964</v>
      </c>
    </row>
    <row r="3645" spans="53:77" x14ac:dyDescent="0.3">
      <c r="BA3645" s="169" t="e">
        <f>VLOOKUP(D3645,#REF!, 2,FALSE)</f>
        <v>#REF!</v>
      </c>
      <c r="BO3645" s="118" t="s">
        <v>1415</v>
      </c>
      <c r="BP3645" s="118" t="s">
        <v>719</v>
      </c>
      <c r="BQ3645" s="118" t="s">
        <v>7965</v>
      </c>
      <c r="BW3645" s="118" t="s">
        <v>1415</v>
      </c>
      <c r="BX3645" s="118" t="s">
        <v>719</v>
      </c>
      <c r="BY3645" s="118" t="s">
        <v>7965</v>
      </c>
    </row>
    <row r="3646" spans="53:77" x14ac:dyDescent="0.3">
      <c r="BA3646" s="169" t="e">
        <f>VLOOKUP(D3646,#REF!, 2,FALSE)</f>
        <v>#REF!</v>
      </c>
      <c r="BO3646" s="118" t="s">
        <v>7966</v>
      </c>
      <c r="BP3646" s="118" t="s">
        <v>1342</v>
      </c>
      <c r="BQ3646" s="118" t="s">
        <v>1602</v>
      </c>
      <c r="BW3646" s="118" t="s">
        <v>7966</v>
      </c>
      <c r="BX3646" s="118" t="s">
        <v>1342</v>
      </c>
      <c r="BY3646" s="118" t="s">
        <v>1602</v>
      </c>
    </row>
    <row r="3647" spans="53:77" x14ac:dyDescent="0.3">
      <c r="BA3647" s="169" t="e">
        <f>VLOOKUP(D3647,#REF!, 2,FALSE)</f>
        <v>#REF!</v>
      </c>
      <c r="BO3647" s="118" t="s">
        <v>7967</v>
      </c>
      <c r="BP3647" s="118" t="s">
        <v>2983</v>
      </c>
      <c r="BQ3647" s="118" t="s">
        <v>7968</v>
      </c>
      <c r="BW3647" s="118" t="s">
        <v>7967</v>
      </c>
      <c r="BX3647" s="118" t="s">
        <v>2983</v>
      </c>
      <c r="BY3647" s="118" t="s">
        <v>7968</v>
      </c>
    </row>
    <row r="3648" spans="53:77" x14ac:dyDescent="0.3">
      <c r="BA3648" s="169" t="e">
        <f>VLOOKUP(D3648,#REF!, 2,FALSE)</f>
        <v>#REF!</v>
      </c>
      <c r="BO3648" s="118" t="s">
        <v>7969</v>
      </c>
      <c r="BP3648" s="118" t="s">
        <v>1342</v>
      </c>
      <c r="BQ3648" s="118" t="s">
        <v>7970</v>
      </c>
      <c r="BW3648" s="118" t="s">
        <v>7969</v>
      </c>
      <c r="BX3648" s="118" t="s">
        <v>1342</v>
      </c>
      <c r="BY3648" s="118" t="s">
        <v>7970</v>
      </c>
    </row>
    <row r="3649" spans="53:77" x14ac:dyDescent="0.3">
      <c r="BA3649" s="169" t="e">
        <f>VLOOKUP(D3649,#REF!, 2,FALSE)</f>
        <v>#REF!</v>
      </c>
      <c r="BO3649" s="118" t="s">
        <v>1416</v>
      </c>
      <c r="BP3649" s="118" t="s">
        <v>2983</v>
      </c>
      <c r="BQ3649" s="118" t="s">
        <v>2983</v>
      </c>
      <c r="BW3649" s="118" t="s">
        <v>1416</v>
      </c>
      <c r="BX3649" s="118" t="s">
        <v>2983</v>
      </c>
      <c r="BY3649" s="118" t="s">
        <v>2983</v>
      </c>
    </row>
    <row r="3650" spans="53:77" x14ac:dyDescent="0.3">
      <c r="BA3650" s="169" t="e">
        <f>VLOOKUP(D3650,#REF!, 2,FALSE)</f>
        <v>#REF!</v>
      </c>
      <c r="BO3650" s="118" t="s">
        <v>7971</v>
      </c>
      <c r="BP3650" s="118" t="s">
        <v>2983</v>
      </c>
      <c r="BQ3650" s="118" t="s">
        <v>2983</v>
      </c>
      <c r="BW3650" s="118" t="s">
        <v>7971</v>
      </c>
      <c r="BX3650" s="118" t="s">
        <v>2983</v>
      </c>
      <c r="BY3650" s="118" t="s">
        <v>2983</v>
      </c>
    </row>
    <row r="3651" spans="53:77" x14ac:dyDescent="0.3">
      <c r="BA3651" s="169" t="e">
        <f>VLOOKUP(D3651,#REF!, 2,FALSE)</f>
        <v>#REF!</v>
      </c>
      <c r="BO3651" s="118" t="s">
        <v>463</v>
      </c>
      <c r="BP3651" s="118" t="s">
        <v>1342</v>
      </c>
      <c r="BQ3651" s="118" t="s">
        <v>3561</v>
      </c>
      <c r="BW3651" s="118" t="s">
        <v>463</v>
      </c>
      <c r="BX3651" s="118" t="s">
        <v>1342</v>
      </c>
      <c r="BY3651" s="118" t="s">
        <v>3561</v>
      </c>
    </row>
    <row r="3652" spans="53:77" x14ac:dyDescent="0.3">
      <c r="BA3652" s="169" t="e">
        <f>VLOOKUP(D3652,#REF!, 2,FALSE)</f>
        <v>#REF!</v>
      </c>
      <c r="BO3652" s="118" t="s">
        <v>7972</v>
      </c>
      <c r="BP3652" s="118" t="s">
        <v>2983</v>
      </c>
      <c r="BQ3652" s="118" t="s">
        <v>2983</v>
      </c>
      <c r="BW3652" s="118" t="s">
        <v>7972</v>
      </c>
      <c r="BX3652" s="118" t="s">
        <v>2983</v>
      </c>
      <c r="BY3652" s="118" t="s">
        <v>2983</v>
      </c>
    </row>
    <row r="3653" spans="53:77" x14ac:dyDescent="0.3">
      <c r="BA3653" s="169" t="e">
        <f>VLOOKUP(D3653,#REF!, 2,FALSE)</f>
        <v>#REF!</v>
      </c>
      <c r="BO3653" s="118" t="s">
        <v>7973</v>
      </c>
      <c r="BP3653" s="118" t="s">
        <v>2983</v>
      </c>
      <c r="BQ3653" s="118" t="s">
        <v>2983</v>
      </c>
      <c r="BW3653" s="118" t="s">
        <v>7973</v>
      </c>
      <c r="BX3653" s="118" t="s">
        <v>2983</v>
      </c>
      <c r="BY3653" s="118" t="s">
        <v>2983</v>
      </c>
    </row>
    <row r="3654" spans="53:77" x14ac:dyDescent="0.3">
      <c r="BA3654" s="169" t="e">
        <f>VLOOKUP(D3654,#REF!, 2,FALSE)</f>
        <v>#REF!</v>
      </c>
      <c r="BO3654" s="118" t="s">
        <v>1423</v>
      </c>
      <c r="BP3654" s="118" t="s">
        <v>1342</v>
      </c>
      <c r="BQ3654" s="118" t="s">
        <v>7974</v>
      </c>
      <c r="BW3654" s="118" t="s">
        <v>1423</v>
      </c>
      <c r="BX3654" s="118" t="s">
        <v>1342</v>
      </c>
      <c r="BY3654" s="118" t="s">
        <v>7974</v>
      </c>
    </row>
    <row r="3655" spans="53:77" x14ac:dyDescent="0.3">
      <c r="BA3655" s="169" t="e">
        <f>VLOOKUP(D3655,#REF!, 2,FALSE)</f>
        <v>#REF!</v>
      </c>
      <c r="BO3655" s="118" t="s">
        <v>7975</v>
      </c>
      <c r="BP3655" s="118" t="s">
        <v>2983</v>
      </c>
      <c r="BQ3655" s="118" t="s">
        <v>2983</v>
      </c>
      <c r="BW3655" s="118" t="s">
        <v>7975</v>
      </c>
      <c r="BX3655" s="118" t="s">
        <v>2983</v>
      </c>
      <c r="BY3655" s="118" t="s">
        <v>2983</v>
      </c>
    </row>
    <row r="3656" spans="53:77" x14ac:dyDescent="0.3">
      <c r="BA3656" s="169" t="e">
        <f>VLOOKUP(D3656,#REF!, 2,FALSE)</f>
        <v>#REF!</v>
      </c>
      <c r="BO3656" s="118" t="s">
        <v>7976</v>
      </c>
      <c r="BP3656" s="118" t="s">
        <v>2983</v>
      </c>
      <c r="BQ3656" s="118" t="s">
        <v>2983</v>
      </c>
      <c r="BW3656" s="118" t="s">
        <v>7976</v>
      </c>
      <c r="BX3656" s="118" t="s">
        <v>2983</v>
      </c>
      <c r="BY3656" s="118" t="s">
        <v>2983</v>
      </c>
    </row>
    <row r="3657" spans="53:77" x14ac:dyDescent="0.3">
      <c r="BA3657" s="169" t="e">
        <f>VLOOKUP(D3657,#REF!, 2,FALSE)</f>
        <v>#REF!</v>
      </c>
      <c r="BO3657" s="118" t="s">
        <v>7977</v>
      </c>
      <c r="BP3657" s="118" t="s">
        <v>862</v>
      </c>
      <c r="BQ3657" s="118" t="s">
        <v>3587</v>
      </c>
      <c r="BW3657" s="118" t="s">
        <v>7977</v>
      </c>
      <c r="BX3657" s="118" t="s">
        <v>862</v>
      </c>
      <c r="BY3657" s="118" t="s">
        <v>3587</v>
      </c>
    </row>
    <row r="3658" spans="53:77" x14ac:dyDescent="0.3">
      <c r="BA3658" s="169" t="e">
        <f>VLOOKUP(D3658,#REF!, 2,FALSE)</f>
        <v>#REF!</v>
      </c>
      <c r="BO3658" s="118" t="s">
        <v>7978</v>
      </c>
      <c r="BP3658" s="118" t="s">
        <v>2983</v>
      </c>
      <c r="BQ3658" s="118" t="s">
        <v>2983</v>
      </c>
      <c r="BW3658" s="118" t="s">
        <v>7978</v>
      </c>
      <c r="BX3658" s="118" t="s">
        <v>2983</v>
      </c>
      <c r="BY3658" s="118" t="s">
        <v>2983</v>
      </c>
    </row>
    <row r="3659" spans="53:77" x14ac:dyDescent="0.3">
      <c r="BA3659" s="169" t="e">
        <f>VLOOKUP(D3659,#REF!, 2,FALSE)</f>
        <v>#REF!</v>
      </c>
      <c r="BO3659" s="118" t="s">
        <v>7979</v>
      </c>
      <c r="BP3659" s="118" t="s">
        <v>2983</v>
      </c>
      <c r="BQ3659" s="118" t="s">
        <v>2983</v>
      </c>
      <c r="BW3659" s="118" t="s">
        <v>7979</v>
      </c>
      <c r="BX3659" s="118" t="s">
        <v>2983</v>
      </c>
      <c r="BY3659" s="118" t="s">
        <v>2983</v>
      </c>
    </row>
    <row r="3660" spans="53:77" x14ac:dyDescent="0.3">
      <c r="BA3660" s="169" t="e">
        <f>VLOOKUP(D3660,#REF!, 2,FALSE)</f>
        <v>#REF!</v>
      </c>
      <c r="BO3660" s="118" t="s">
        <v>456</v>
      </c>
      <c r="BP3660" s="118" t="s">
        <v>2983</v>
      </c>
      <c r="BQ3660" s="118" t="s">
        <v>2983</v>
      </c>
      <c r="BW3660" s="118" t="s">
        <v>456</v>
      </c>
      <c r="BX3660" s="118" t="s">
        <v>2983</v>
      </c>
      <c r="BY3660" s="118" t="s">
        <v>2983</v>
      </c>
    </row>
    <row r="3661" spans="53:77" x14ac:dyDescent="0.3">
      <c r="BA3661" s="169" t="e">
        <f>VLOOKUP(D3661,#REF!, 2,FALSE)</f>
        <v>#REF!</v>
      </c>
      <c r="BO3661" s="118" t="s">
        <v>7980</v>
      </c>
      <c r="BP3661" s="118" t="s">
        <v>2983</v>
      </c>
      <c r="BQ3661" s="118" t="s">
        <v>2983</v>
      </c>
      <c r="BW3661" s="118" t="s">
        <v>7980</v>
      </c>
      <c r="BX3661" s="118" t="s">
        <v>2983</v>
      </c>
      <c r="BY3661" s="118" t="s">
        <v>2983</v>
      </c>
    </row>
    <row r="3662" spans="53:77" x14ac:dyDescent="0.3">
      <c r="BA3662" s="169" t="e">
        <f>VLOOKUP(D3662,#REF!, 2,FALSE)</f>
        <v>#REF!</v>
      </c>
      <c r="BO3662" s="118" t="s">
        <v>7981</v>
      </c>
      <c r="BP3662" s="118" t="s">
        <v>2983</v>
      </c>
      <c r="BQ3662" s="118" t="s">
        <v>2983</v>
      </c>
      <c r="BW3662" s="118" t="s">
        <v>7981</v>
      </c>
      <c r="BX3662" s="118" t="s">
        <v>2983</v>
      </c>
      <c r="BY3662" s="118" t="s">
        <v>2983</v>
      </c>
    </row>
    <row r="3663" spans="53:77" x14ac:dyDescent="0.3">
      <c r="BA3663" s="169" t="e">
        <f>VLOOKUP(D3663,#REF!, 2,FALSE)</f>
        <v>#REF!</v>
      </c>
      <c r="BO3663" s="118" t="s">
        <v>1424</v>
      </c>
      <c r="BP3663" s="118" t="s">
        <v>1342</v>
      </c>
      <c r="BQ3663" s="118" t="s">
        <v>7983</v>
      </c>
      <c r="BW3663" s="118" t="s">
        <v>1424</v>
      </c>
      <c r="BX3663" s="118" t="s">
        <v>1342</v>
      </c>
      <c r="BY3663" s="118" t="s">
        <v>7983</v>
      </c>
    </row>
    <row r="3664" spans="53:77" x14ac:dyDescent="0.3">
      <c r="BA3664" s="169" t="e">
        <f>VLOOKUP(D3664,#REF!, 2,FALSE)</f>
        <v>#REF!</v>
      </c>
      <c r="BO3664" s="118" t="s">
        <v>7984</v>
      </c>
      <c r="BP3664" s="118" t="s">
        <v>2983</v>
      </c>
      <c r="BQ3664" s="118" t="s">
        <v>2983</v>
      </c>
      <c r="BW3664" s="118" t="s">
        <v>7984</v>
      </c>
      <c r="BX3664" s="118" t="s">
        <v>2983</v>
      </c>
      <c r="BY3664" s="118" t="s">
        <v>2983</v>
      </c>
    </row>
    <row r="3665" spans="53:77" x14ac:dyDescent="0.3">
      <c r="BA3665" s="169" t="e">
        <f>VLOOKUP(D3665,#REF!, 2,FALSE)</f>
        <v>#REF!</v>
      </c>
      <c r="BO3665" s="118" t="s">
        <v>7985</v>
      </c>
      <c r="BP3665" s="118" t="s">
        <v>2983</v>
      </c>
      <c r="BQ3665" s="118" t="s">
        <v>2983</v>
      </c>
      <c r="BW3665" s="118" t="s">
        <v>7985</v>
      </c>
      <c r="BX3665" s="118" t="s">
        <v>2983</v>
      </c>
      <c r="BY3665" s="118" t="s">
        <v>2983</v>
      </c>
    </row>
    <row r="3666" spans="53:77" x14ac:dyDescent="0.3">
      <c r="BA3666" s="169" t="e">
        <f>VLOOKUP(D3666,#REF!, 2,FALSE)</f>
        <v>#REF!</v>
      </c>
      <c r="BO3666" s="118" t="s">
        <v>7986</v>
      </c>
      <c r="BP3666" s="118" t="s">
        <v>2983</v>
      </c>
      <c r="BQ3666" s="118" t="s">
        <v>2983</v>
      </c>
      <c r="BW3666" s="118" t="s">
        <v>7986</v>
      </c>
      <c r="BX3666" s="118" t="s">
        <v>2983</v>
      </c>
      <c r="BY3666" s="118" t="s">
        <v>2983</v>
      </c>
    </row>
    <row r="3667" spans="53:77" x14ac:dyDescent="0.3">
      <c r="BA3667" s="169" t="e">
        <f>VLOOKUP(D3667,#REF!, 2,FALSE)</f>
        <v>#REF!</v>
      </c>
      <c r="BO3667" s="118" t="s">
        <v>7987</v>
      </c>
      <c r="BP3667" s="118" t="s">
        <v>2983</v>
      </c>
      <c r="BQ3667" s="118" t="s">
        <v>2983</v>
      </c>
      <c r="BW3667" s="118" t="s">
        <v>7987</v>
      </c>
      <c r="BX3667" s="118" t="s">
        <v>2983</v>
      </c>
      <c r="BY3667" s="118" t="s">
        <v>2983</v>
      </c>
    </row>
    <row r="3668" spans="53:77" x14ac:dyDescent="0.3">
      <c r="BA3668" s="169" t="e">
        <f>VLOOKUP(D3668,#REF!, 2,FALSE)</f>
        <v>#REF!</v>
      </c>
      <c r="BO3668" s="118" t="s">
        <v>7988</v>
      </c>
      <c r="BP3668" s="118" t="s">
        <v>2983</v>
      </c>
      <c r="BQ3668" s="118" t="s">
        <v>2983</v>
      </c>
      <c r="BW3668" s="118" t="s">
        <v>7988</v>
      </c>
      <c r="BX3668" s="118" t="s">
        <v>2983</v>
      </c>
      <c r="BY3668" s="118" t="s">
        <v>2983</v>
      </c>
    </row>
    <row r="3669" spans="53:77" x14ac:dyDescent="0.3">
      <c r="BA3669" s="169" t="e">
        <f>VLOOKUP(D3669,#REF!, 2,FALSE)</f>
        <v>#REF!</v>
      </c>
      <c r="BO3669" s="118" t="s">
        <v>7989</v>
      </c>
      <c r="BP3669" s="118" t="s">
        <v>2983</v>
      </c>
      <c r="BQ3669" s="118" t="s">
        <v>2983</v>
      </c>
      <c r="BW3669" s="118" t="s">
        <v>7989</v>
      </c>
      <c r="BX3669" s="118" t="s">
        <v>2983</v>
      </c>
      <c r="BY3669" s="118" t="s">
        <v>2983</v>
      </c>
    </row>
    <row r="3670" spans="53:77" x14ac:dyDescent="0.3">
      <c r="BA3670" s="169" t="e">
        <f>VLOOKUP(D3670,#REF!, 2,FALSE)</f>
        <v>#REF!</v>
      </c>
      <c r="BO3670" s="118" t="s">
        <v>1426</v>
      </c>
      <c r="BP3670" s="118" t="s">
        <v>2983</v>
      </c>
      <c r="BQ3670" s="118" t="s">
        <v>2983</v>
      </c>
      <c r="BW3670" s="118" t="s">
        <v>1426</v>
      </c>
      <c r="BX3670" s="118" t="s">
        <v>2983</v>
      </c>
      <c r="BY3670" s="118" t="s">
        <v>2983</v>
      </c>
    </row>
    <row r="3671" spans="53:77" x14ac:dyDescent="0.3">
      <c r="BA3671" s="169" t="e">
        <f>VLOOKUP(D3671,#REF!, 2,FALSE)</f>
        <v>#REF!</v>
      </c>
      <c r="BO3671" s="118" t="s">
        <v>7991</v>
      </c>
      <c r="BP3671" s="118" t="s">
        <v>2983</v>
      </c>
      <c r="BQ3671" s="118" t="s">
        <v>2983</v>
      </c>
      <c r="BW3671" s="118" t="s">
        <v>7991</v>
      </c>
      <c r="BX3671" s="118" t="s">
        <v>2983</v>
      </c>
      <c r="BY3671" s="118" t="s">
        <v>2983</v>
      </c>
    </row>
    <row r="3672" spans="53:77" x14ac:dyDescent="0.3">
      <c r="BA3672" s="169" t="e">
        <f>VLOOKUP(D3672,#REF!, 2,FALSE)</f>
        <v>#REF!</v>
      </c>
      <c r="BO3672" s="118" t="s">
        <v>7993</v>
      </c>
      <c r="BP3672" s="118" t="s">
        <v>2983</v>
      </c>
      <c r="BQ3672" s="118" t="s">
        <v>2983</v>
      </c>
      <c r="BW3672" s="118" t="s">
        <v>7993</v>
      </c>
      <c r="BX3672" s="118" t="s">
        <v>2983</v>
      </c>
      <c r="BY3672" s="118" t="s">
        <v>2983</v>
      </c>
    </row>
    <row r="3673" spans="53:77" x14ac:dyDescent="0.3">
      <c r="BA3673" s="169" t="e">
        <f>VLOOKUP(D3673,#REF!, 2,FALSE)</f>
        <v>#REF!</v>
      </c>
      <c r="BO3673" s="118" t="s">
        <v>7994</v>
      </c>
      <c r="BP3673" s="118" t="s">
        <v>2983</v>
      </c>
      <c r="BQ3673" s="118" t="s">
        <v>2983</v>
      </c>
      <c r="BW3673" s="118" t="s">
        <v>7994</v>
      </c>
      <c r="BX3673" s="118" t="s">
        <v>2983</v>
      </c>
      <c r="BY3673" s="118" t="s">
        <v>2983</v>
      </c>
    </row>
    <row r="3674" spans="53:77" x14ac:dyDescent="0.3">
      <c r="BA3674" s="169" t="e">
        <f>VLOOKUP(D3674,#REF!, 2,FALSE)</f>
        <v>#REF!</v>
      </c>
      <c r="BO3674" s="118" t="s">
        <v>483</v>
      </c>
      <c r="BP3674" s="118" t="s">
        <v>2983</v>
      </c>
      <c r="BQ3674" s="118" t="s">
        <v>5345</v>
      </c>
      <c r="BW3674" s="118" t="s">
        <v>483</v>
      </c>
      <c r="BX3674" s="118" t="s">
        <v>2983</v>
      </c>
      <c r="BY3674" s="118" t="s">
        <v>5345</v>
      </c>
    </row>
    <row r="3675" spans="53:77" x14ac:dyDescent="0.3">
      <c r="BA3675" s="169" t="e">
        <f>VLOOKUP(D3675,#REF!, 2,FALSE)</f>
        <v>#REF!</v>
      </c>
      <c r="BO3675" s="118" t="s">
        <v>7995</v>
      </c>
      <c r="BP3675" s="118" t="s">
        <v>2983</v>
      </c>
      <c r="BQ3675" s="118" t="s">
        <v>2983</v>
      </c>
      <c r="BW3675" s="118" t="s">
        <v>7995</v>
      </c>
      <c r="BX3675" s="118" t="s">
        <v>2983</v>
      </c>
      <c r="BY3675" s="118" t="s">
        <v>2983</v>
      </c>
    </row>
    <row r="3676" spans="53:77" x14ac:dyDescent="0.3">
      <c r="BA3676" s="169" t="e">
        <f>VLOOKUP(D3676,#REF!, 2,FALSE)</f>
        <v>#REF!</v>
      </c>
      <c r="BO3676" s="118" t="s">
        <v>7996</v>
      </c>
      <c r="BP3676" s="118" t="s">
        <v>2983</v>
      </c>
      <c r="BQ3676" s="118" t="s">
        <v>784</v>
      </c>
      <c r="BW3676" s="118" t="s">
        <v>7996</v>
      </c>
      <c r="BX3676" s="118" t="s">
        <v>2983</v>
      </c>
      <c r="BY3676" s="118" t="s">
        <v>784</v>
      </c>
    </row>
    <row r="3677" spans="53:77" x14ac:dyDescent="0.3">
      <c r="BA3677" s="169" t="e">
        <f>VLOOKUP(D3677,#REF!, 2,FALSE)</f>
        <v>#REF!</v>
      </c>
      <c r="BO3677" s="118" t="s">
        <v>7997</v>
      </c>
      <c r="BP3677" s="118" t="s">
        <v>2983</v>
      </c>
      <c r="BQ3677" s="118" t="s">
        <v>7488</v>
      </c>
      <c r="BW3677" s="118" t="s">
        <v>7997</v>
      </c>
      <c r="BX3677" s="118" t="s">
        <v>2983</v>
      </c>
      <c r="BY3677" s="118" t="s">
        <v>7488</v>
      </c>
    </row>
    <row r="3678" spans="53:77" x14ac:dyDescent="0.3">
      <c r="BA3678" s="169" t="e">
        <f>VLOOKUP(D3678,#REF!, 2,FALSE)</f>
        <v>#REF!</v>
      </c>
      <c r="BO3678" s="118" t="s">
        <v>1427</v>
      </c>
      <c r="BP3678" s="118" t="s">
        <v>2983</v>
      </c>
      <c r="BQ3678" s="118" t="s">
        <v>7998</v>
      </c>
      <c r="BW3678" s="118" t="s">
        <v>1427</v>
      </c>
      <c r="BX3678" s="118" t="s">
        <v>2983</v>
      </c>
      <c r="BY3678" s="118" t="s">
        <v>7998</v>
      </c>
    </row>
    <row r="3679" spans="53:77" x14ac:dyDescent="0.3">
      <c r="BA3679" s="169" t="e">
        <f>VLOOKUP(D3679,#REF!, 2,FALSE)</f>
        <v>#REF!</v>
      </c>
      <c r="BO3679" s="118" t="s">
        <v>7999</v>
      </c>
      <c r="BP3679" s="118" t="s">
        <v>2983</v>
      </c>
      <c r="BQ3679" s="118" t="s">
        <v>4724</v>
      </c>
      <c r="BW3679" s="118" t="s">
        <v>7999</v>
      </c>
      <c r="BX3679" s="118" t="s">
        <v>2983</v>
      </c>
      <c r="BY3679" s="118" t="s">
        <v>4724</v>
      </c>
    </row>
    <row r="3680" spans="53:77" x14ac:dyDescent="0.3">
      <c r="BA3680" s="169" t="e">
        <f>VLOOKUP(D3680,#REF!, 2,FALSE)</f>
        <v>#REF!</v>
      </c>
      <c r="BO3680" s="118" t="s">
        <v>8000</v>
      </c>
      <c r="BP3680" s="118" t="s">
        <v>2983</v>
      </c>
      <c r="BQ3680" s="118" t="s">
        <v>4006</v>
      </c>
      <c r="BW3680" s="118" t="s">
        <v>8000</v>
      </c>
      <c r="BX3680" s="118" t="s">
        <v>2983</v>
      </c>
      <c r="BY3680" s="118" t="s">
        <v>4006</v>
      </c>
    </row>
    <row r="3681" spans="53:77" x14ac:dyDescent="0.3">
      <c r="BA3681" s="169" t="e">
        <f>VLOOKUP(D3681,#REF!, 2,FALSE)</f>
        <v>#REF!</v>
      </c>
      <c r="BO3681" s="118" t="s">
        <v>8001</v>
      </c>
      <c r="BP3681" s="118" t="s">
        <v>2983</v>
      </c>
      <c r="BQ3681" s="118" t="s">
        <v>1954</v>
      </c>
      <c r="BW3681" s="118" t="s">
        <v>8001</v>
      </c>
      <c r="BX3681" s="118" t="s">
        <v>2983</v>
      </c>
      <c r="BY3681" s="118" t="s">
        <v>1954</v>
      </c>
    </row>
    <row r="3682" spans="53:77" x14ac:dyDescent="0.3">
      <c r="BA3682" s="169" t="e">
        <f>VLOOKUP(D3682,#REF!, 2,FALSE)</f>
        <v>#REF!</v>
      </c>
      <c r="BO3682" s="118" t="s">
        <v>8002</v>
      </c>
      <c r="BP3682" s="118" t="s">
        <v>2983</v>
      </c>
      <c r="BQ3682" s="118" t="s">
        <v>4461</v>
      </c>
      <c r="BW3682" s="118" t="s">
        <v>8002</v>
      </c>
      <c r="BX3682" s="118" t="s">
        <v>2983</v>
      </c>
      <c r="BY3682" s="118" t="s">
        <v>4461</v>
      </c>
    </row>
    <row r="3683" spans="53:77" x14ac:dyDescent="0.3">
      <c r="BA3683" s="169" t="e">
        <f>VLOOKUP(D3683,#REF!, 2,FALSE)</f>
        <v>#REF!</v>
      </c>
      <c r="BO3683" s="118" t="s">
        <v>8003</v>
      </c>
      <c r="BP3683" s="118" t="s">
        <v>2983</v>
      </c>
      <c r="BQ3683" s="118" t="s">
        <v>2983</v>
      </c>
      <c r="BW3683" s="118" t="s">
        <v>8003</v>
      </c>
      <c r="BX3683" s="118" t="s">
        <v>2983</v>
      </c>
      <c r="BY3683" s="118" t="s">
        <v>2983</v>
      </c>
    </row>
    <row r="3684" spans="53:77" x14ac:dyDescent="0.3">
      <c r="BA3684" s="169" t="e">
        <f>VLOOKUP(D3684,#REF!, 2,FALSE)</f>
        <v>#REF!</v>
      </c>
      <c r="BO3684" s="118" t="s">
        <v>8004</v>
      </c>
      <c r="BP3684" s="118" t="s">
        <v>2983</v>
      </c>
      <c r="BQ3684" s="118" t="s">
        <v>8005</v>
      </c>
      <c r="BW3684" s="118" t="s">
        <v>8004</v>
      </c>
      <c r="BX3684" s="118" t="s">
        <v>2983</v>
      </c>
      <c r="BY3684" s="118" t="s">
        <v>8005</v>
      </c>
    </row>
    <row r="3685" spans="53:77" x14ac:dyDescent="0.3">
      <c r="BA3685" s="169" t="e">
        <f>VLOOKUP(D3685,#REF!, 2,FALSE)</f>
        <v>#REF!</v>
      </c>
      <c r="BO3685" s="118" t="s">
        <v>8007</v>
      </c>
      <c r="BP3685" s="118" t="s">
        <v>2983</v>
      </c>
      <c r="BQ3685" s="118" t="s">
        <v>5674</v>
      </c>
      <c r="BW3685" s="118" t="s">
        <v>8007</v>
      </c>
      <c r="BX3685" s="118" t="s">
        <v>2983</v>
      </c>
      <c r="BY3685" s="118" t="s">
        <v>5674</v>
      </c>
    </row>
    <row r="3686" spans="53:77" x14ac:dyDescent="0.3">
      <c r="BA3686" s="169" t="e">
        <f>VLOOKUP(D3686,#REF!, 2,FALSE)</f>
        <v>#REF!</v>
      </c>
      <c r="BO3686" s="118" t="s">
        <v>8008</v>
      </c>
      <c r="BP3686" s="118" t="s">
        <v>2983</v>
      </c>
      <c r="BQ3686" s="118" t="s">
        <v>2983</v>
      </c>
      <c r="BW3686" s="118" t="s">
        <v>8008</v>
      </c>
      <c r="BX3686" s="118" t="s">
        <v>2983</v>
      </c>
      <c r="BY3686" s="118" t="s">
        <v>2983</v>
      </c>
    </row>
    <row r="3687" spans="53:77" x14ac:dyDescent="0.3">
      <c r="BA3687" s="169" t="e">
        <f>VLOOKUP(D3687,#REF!, 2,FALSE)</f>
        <v>#REF!</v>
      </c>
      <c r="BO3687" s="118" t="s">
        <v>8009</v>
      </c>
      <c r="BP3687" s="118" t="s">
        <v>2983</v>
      </c>
      <c r="BQ3687" s="118" t="s">
        <v>2983</v>
      </c>
      <c r="BW3687" s="118" t="s">
        <v>8009</v>
      </c>
      <c r="BX3687" s="118" t="s">
        <v>2983</v>
      </c>
      <c r="BY3687" s="118" t="s">
        <v>2983</v>
      </c>
    </row>
    <row r="3688" spans="53:77" x14ac:dyDescent="0.3">
      <c r="BA3688" s="169" t="e">
        <f>VLOOKUP(D3688,#REF!, 2,FALSE)</f>
        <v>#REF!</v>
      </c>
      <c r="BO3688" s="118" t="s">
        <v>8012</v>
      </c>
      <c r="BP3688" s="118" t="s">
        <v>2983</v>
      </c>
      <c r="BQ3688" s="118" t="s">
        <v>2983</v>
      </c>
      <c r="BW3688" s="118" t="s">
        <v>8012</v>
      </c>
      <c r="BX3688" s="118" t="s">
        <v>2983</v>
      </c>
      <c r="BY3688" s="118" t="s">
        <v>2983</v>
      </c>
    </row>
    <row r="3689" spans="53:77" x14ac:dyDescent="0.3">
      <c r="BA3689" s="169" t="e">
        <f>VLOOKUP(D3689,#REF!, 2,FALSE)</f>
        <v>#REF!</v>
      </c>
      <c r="BO3689" s="118" t="s">
        <v>8013</v>
      </c>
      <c r="BP3689" s="118" t="s">
        <v>2983</v>
      </c>
      <c r="BQ3689" s="118" t="s">
        <v>2983</v>
      </c>
      <c r="BW3689" s="118" t="s">
        <v>8013</v>
      </c>
      <c r="BX3689" s="118" t="s">
        <v>2983</v>
      </c>
      <c r="BY3689" s="118" t="s">
        <v>2983</v>
      </c>
    </row>
    <row r="3690" spans="53:77" x14ac:dyDescent="0.3">
      <c r="BA3690" s="169" t="e">
        <f>VLOOKUP(D3690,#REF!, 2,FALSE)</f>
        <v>#REF!</v>
      </c>
      <c r="BO3690" s="118" t="s">
        <v>8014</v>
      </c>
      <c r="BP3690" s="118" t="s">
        <v>2983</v>
      </c>
      <c r="BQ3690" s="118" t="s">
        <v>2983</v>
      </c>
      <c r="BW3690" s="118" t="s">
        <v>8014</v>
      </c>
      <c r="BX3690" s="118" t="s">
        <v>2983</v>
      </c>
      <c r="BY3690" s="118" t="s">
        <v>2983</v>
      </c>
    </row>
    <row r="3691" spans="53:77" x14ac:dyDescent="0.3">
      <c r="BA3691" s="169" t="e">
        <f>VLOOKUP(D3691,#REF!, 2,FALSE)</f>
        <v>#REF!</v>
      </c>
      <c r="BO3691" s="118" t="s">
        <v>8016</v>
      </c>
      <c r="BP3691" s="118" t="s">
        <v>2983</v>
      </c>
      <c r="BQ3691" s="118" t="s">
        <v>2983</v>
      </c>
      <c r="BW3691" s="118" t="s">
        <v>8016</v>
      </c>
      <c r="BX3691" s="118" t="s">
        <v>2983</v>
      </c>
      <c r="BY3691" s="118" t="s">
        <v>2983</v>
      </c>
    </row>
    <row r="3692" spans="53:77" x14ac:dyDescent="0.3">
      <c r="BA3692" s="169" t="e">
        <f>VLOOKUP(D3692,#REF!, 2,FALSE)</f>
        <v>#REF!</v>
      </c>
      <c r="BO3692" s="118" t="s">
        <v>8018</v>
      </c>
      <c r="BP3692" s="118" t="s">
        <v>2983</v>
      </c>
      <c r="BQ3692" s="118" t="s">
        <v>2983</v>
      </c>
      <c r="BW3692" s="118" t="s">
        <v>8018</v>
      </c>
      <c r="BX3692" s="118" t="s">
        <v>2983</v>
      </c>
      <c r="BY3692" s="118" t="s">
        <v>2983</v>
      </c>
    </row>
    <row r="3693" spans="53:77" x14ac:dyDescent="0.3">
      <c r="BA3693" s="169" t="e">
        <f>VLOOKUP(D3693,#REF!, 2,FALSE)</f>
        <v>#REF!</v>
      </c>
      <c r="BO3693" s="118" t="s">
        <v>8020</v>
      </c>
      <c r="BP3693" s="118" t="s">
        <v>2983</v>
      </c>
      <c r="BQ3693" s="118" t="s">
        <v>2983</v>
      </c>
      <c r="BW3693" s="118" t="s">
        <v>8020</v>
      </c>
      <c r="BX3693" s="118" t="s">
        <v>2983</v>
      </c>
      <c r="BY3693" s="118" t="s">
        <v>2983</v>
      </c>
    </row>
    <row r="3694" spans="53:77" x14ac:dyDescent="0.3">
      <c r="BA3694" s="169" t="e">
        <f>VLOOKUP(D3694,#REF!, 2,FALSE)</f>
        <v>#REF!</v>
      </c>
      <c r="BO3694" s="118" t="s">
        <v>8021</v>
      </c>
      <c r="BP3694" s="118" t="s">
        <v>2983</v>
      </c>
      <c r="BQ3694" s="118" t="s">
        <v>8022</v>
      </c>
      <c r="BW3694" s="118" t="s">
        <v>8021</v>
      </c>
      <c r="BX3694" s="118" t="s">
        <v>2983</v>
      </c>
      <c r="BY3694" s="118" t="s">
        <v>8022</v>
      </c>
    </row>
    <row r="3695" spans="53:77" x14ac:dyDescent="0.3">
      <c r="BA3695" s="169" t="e">
        <f>VLOOKUP(D3695,#REF!, 2,FALSE)</f>
        <v>#REF!</v>
      </c>
      <c r="BO3695" s="118" t="s">
        <v>8023</v>
      </c>
      <c r="BP3695" s="118" t="s">
        <v>2983</v>
      </c>
      <c r="BQ3695" s="118" t="s">
        <v>3168</v>
      </c>
      <c r="BW3695" s="118" t="s">
        <v>8023</v>
      </c>
      <c r="BX3695" s="118" t="s">
        <v>2983</v>
      </c>
      <c r="BY3695" s="118" t="s">
        <v>3168</v>
      </c>
    </row>
    <row r="3696" spans="53:77" x14ac:dyDescent="0.3">
      <c r="BA3696" s="169" t="e">
        <f>VLOOKUP(D3696,#REF!, 2,FALSE)</f>
        <v>#REF!</v>
      </c>
      <c r="BO3696" s="118" t="s">
        <v>1429</v>
      </c>
      <c r="BP3696" s="118" t="s">
        <v>3043</v>
      </c>
      <c r="BQ3696" s="118" t="s">
        <v>770</v>
      </c>
      <c r="BW3696" s="118" t="s">
        <v>1429</v>
      </c>
      <c r="BX3696" s="118" t="s">
        <v>3043</v>
      </c>
      <c r="BY3696" s="118" t="s">
        <v>770</v>
      </c>
    </row>
    <row r="3697" spans="53:77" x14ac:dyDescent="0.3">
      <c r="BA3697" s="169" t="e">
        <f>VLOOKUP(D3697,#REF!, 2,FALSE)</f>
        <v>#REF!</v>
      </c>
      <c r="BO3697" s="118" t="s">
        <v>8025</v>
      </c>
      <c r="BP3697" s="118" t="s">
        <v>2983</v>
      </c>
      <c r="BQ3697" s="118" t="s">
        <v>2983</v>
      </c>
      <c r="BW3697" s="118" t="s">
        <v>8025</v>
      </c>
      <c r="BX3697" s="118" t="s">
        <v>2983</v>
      </c>
      <c r="BY3697" s="118" t="s">
        <v>2983</v>
      </c>
    </row>
    <row r="3698" spans="53:77" x14ac:dyDescent="0.3">
      <c r="BA3698" s="169" t="e">
        <f>VLOOKUP(D3698,#REF!, 2,FALSE)</f>
        <v>#REF!</v>
      </c>
      <c r="BO3698" s="118" t="s">
        <v>8026</v>
      </c>
      <c r="BP3698" s="118" t="s">
        <v>2983</v>
      </c>
      <c r="BQ3698" s="118" t="s">
        <v>2171</v>
      </c>
      <c r="BW3698" s="118" t="s">
        <v>8026</v>
      </c>
      <c r="BX3698" s="118" t="s">
        <v>2983</v>
      </c>
      <c r="BY3698" s="118" t="s">
        <v>2171</v>
      </c>
    </row>
    <row r="3699" spans="53:77" x14ac:dyDescent="0.3">
      <c r="BA3699" s="169" t="e">
        <f>VLOOKUP(D3699,#REF!, 2,FALSE)</f>
        <v>#REF!</v>
      </c>
      <c r="BO3699" s="118" t="s">
        <v>8027</v>
      </c>
      <c r="BP3699" s="118" t="s">
        <v>2983</v>
      </c>
      <c r="BQ3699" s="118" t="s">
        <v>8028</v>
      </c>
      <c r="BW3699" s="118" t="s">
        <v>8027</v>
      </c>
      <c r="BX3699" s="118" t="s">
        <v>2983</v>
      </c>
      <c r="BY3699" s="118" t="s">
        <v>8028</v>
      </c>
    </row>
    <row r="3700" spans="53:77" x14ac:dyDescent="0.3">
      <c r="BA3700" s="169" t="e">
        <f>VLOOKUP(D3700,#REF!, 2,FALSE)</f>
        <v>#REF!</v>
      </c>
      <c r="BO3700" s="118" t="s">
        <v>1430</v>
      </c>
      <c r="BP3700" s="118" t="s">
        <v>2983</v>
      </c>
      <c r="BQ3700" s="118" t="s">
        <v>3477</v>
      </c>
      <c r="BW3700" s="118" t="s">
        <v>1430</v>
      </c>
      <c r="BX3700" s="118" t="s">
        <v>2983</v>
      </c>
      <c r="BY3700" s="118" t="s">
        <v>3477</v>
      </c>
    </row>
    <row r="3701" spans="53:77" x14ac:dyDescent="0.3">
      <c r="BA3701" s="169" t="e">
        <f>VLOOKUP(D3701,#REF!, 2,FALSE)</f>
        <v>#REF!</v>
      </c>
      <c r="BO3701" s="118" t="s">
        <v>8030</v>
      </c>
      <c r="BP3701" s="118" t="s">
        <v>2983</v>
      </c>
      <c r="BQ3701" s="118" t="s">
        <v>2983</v>
      </c>
      <c r="BW3701" s="118" t="s">
        <v>8030</v>
      </c>
      <c r="BX3701" s="118" t="s">
        <v>2983</v>
      </c>
      <c r="BY3701" s="118" t="s">
        <v>2983</v>
      </c>
    </row>
    <row r="3702" spans="53:77" x14ac:dyDescent="0.3">
      <c r="BA3702" s="169" t="e">
        <f>VLOOKUP(D3702,#REF!, 2,FALSE)</f>
        <v>#REF!</v>
      </c>
      <c r="BO3702" s="118" t="s">
        <v>8031</v>
      </c>
      <c r="BP3702" s="118" t="s">
        <v>2983</v>
      </c>
      <c r="BQ3702" s="118" t="s">
        <v>8032</v>
      </c>
      <c r="BW3702" s="118" t="s">
        <v>8031</v>
      </c>
      <c r="BX3702" s="118" t="s">
        <v>2983</v>
      </c>
      <c r="BY3702" s="118" t="s">
        <v>8032</v>
      </c>
    </row>
    <row r="3703" spans="53:77" x14ac:dyDescent="0.3">
      <c r="BA3703" s="169" t="e">
        <f>VLOOKUP(D3703,#REF!, 2,FALSE)</f>
        <v>#REF!</v>
      </c>
      <c r="BO3703" s="118" t="s">
        <v>8033</v>
      </c>
      <c r="BP3703" s="118" t="s">
        <v>2983</v>
      </c>
      <c r="BQ3703" s="118" t="s">
        <v>2983</v>
      </c>
      <c r="BW3703" s="118" t="s">
        <v>8033</v>
      </c>
      <c r="BX3703" s="118" t="s">
        <v>2983</v>
      </c>
      <c r="BY3703" s="118" t="s">
        <v>2983</v>
      </c>
    </row>
    <row r="3704" spans="53:77" x14ac:dyDescent="0.3">
      <c r="BA3704" s="169" t="e">
        <f>VLOOKUP(D3704,#REF!, 2,FALSE)</f>
        <v>#REF!</v>
      </c>
      <c r="BO3704" s="118" t="s">
        <v>8035</v>
      </c>
      <c r="BP3704" s="118" t="s">
        <v>2983</v>
      </c>
      <c r="BQ3704" s="118" t="s">
        <v>8036</v>
      </c>
      <c r="BW3704" s="118" t="s">
        <v>8035</v>
      </c>
      <c r="BX3704" s="118" t="s">
        <v>2983</v>
      </c>
      <c r="BY3704" s="118" t="s">
        <v>8036</v>
      </c>
    </row>
    <row r="3705" spans="53:77" x14ac:dyDescent="0.3">
      <c r="BA3705" s="169" t="e">
        <f>VLOOKUP(D3705,#REF!, 2,FALSE)</f>
        <v>#REF!</v>
      </c>
      <c r="BO3705" s="118" t="s">
        <v>8037</v>
      </c>
      <c r="BP3705" s="118" t="s">
        <v>2983</v>
      </c>
      <c r="BQ3705" s="118" t="s">
        <v>8038</v>
      </c>
      <c r="BW3705" s="118" t="s">
        <v>8037</v>
      </c>
      <c r="BX3705" s="118" t="s">
        <v>2983</v>
      </c>
      <c r="BY3705" s="118" t="s">
        <v>8038</v>
      </c>
    </row>
    <row r="3706" spans="53:77" x14ac:dyDescent="0.3">
      <c r="BA3706" s="169" t="e">
        <f>VLOOKUP(D3706,#REF!, 2,FALSE)</f>
        <v>#REF!</v>
      </c>
      <c r="BO3706" s="118" t="s">
        <v>459</v>
      </c>
      <c r="BP3706" s="118" t="s">
        <v>2983</v>
      </c>
      <c r="BQ3706" s="118" t="s">
        <v>2983</v>
      </c>
      <c r="BW3706" s="118" t="s">
        <v>459</v>
      </c>
      <c r="BX3706" s="118" t="s">
        <v>2983</v>
      </c>
      <c r="BY3706" s="118" t="s">
        <v>2983</v>
      </c>
    </row>
    <row r="3707" spans="53:77" x14ac:dyDescent="0.3">
      <c r="BA3707" s="169" t="e">
        <f>VLOOKUP(D3707,#REF!, 2,FALSE)</f>
        <v>#REF!</v>
      </c>
      <c r="BO3707" s="118" t="s">
        <v>8041</v>
      </c>
      <c r="BP3707" s="118" t="s">
        <v>2983</v>
      </c>
      <c r="BQ3707" s="118" t="s">
        <v>1402</v>
      </c>
      <c r="BW3707" s="118" t="s">
        <v>8041</v>
      </c>
      <c r="BX3707" s="118" t="s">
        <v>2983</v>
      </c>
      <c r="BY3707" s="118" t="s">
        <v>1402</v>
      </c>
    </row>
    <row r="3708" spans="53:77" x14ac:dyDescent="0.3">
      <c r="BA3708" s="169" t="e">
        <f>VLOOKUP(D3708,#REF!, 2,FALSE)</f>
        <v>#REF!</v>
      </c>
      <c r="BO3708" s="118" t="s">
        <v>8042</v>
      </c>
      <c r="BP3708" s="118" t="s">
        <v>2983</v>
      </c>
      <c r="BQ3708" s="118" t="s">
        <v>779</v>
      </c>
      <c r="BW3708" s="118" t="s">
        <v>8042</v>
      </c>
      <c r="BX3708" s="118" t="s">
        <v>2983</v>
      </c>
      <c r="BY3708" s="118" t="s">
        <v>779</v>
      </c>
    </row>
    <row r="3709" spans="53:77" x14ac:dyDescent="0.3">
      <c r="BA3709" s="169" t="e">
        <f>VLOOKUP(D3709,#REF!, 2,FALSE)</f>
        <v>#REF!</v>
      </c>
      <c r="BO3709" s="118" t="s">
        <v>8043</v>
      </c>
      <c r="BP3709" s="118" t="s">
        <v>2983</v>
      </c>
      <c r="BQ3709" s="118" t="s">
        <v>2983</v>
      </c>
      <c r="BW3709" s="118" t="s">
        <v>8043</v>
      </c>
      <c r="BX3709" s="118" t="s">
        <v>2983</v>
      </c>
      <c r="BY3709" s="118" t="s">
        <v>2983</v>
      </c>
    </row>
    <row r="3710" spans="53:77" x14ac:dyDescent="0.3">
      <c r="BA3710" s="169" t="e">
        <f>VLOOKUP(D3710,#REF!, 2,FALSE)</f>
        <v>#REF!</v>
      </c>
      <c r="BO3710" s="118" t="s">
        <v>8044</v>
      </c>
      <c r="BP3710" s="118" t="s">
        <v>2983</v>
      </c>
      <c r="BQ3710" s="118" t="s">
        <v>8045</v>
      </c>
      <c r="BW3710" s="118" t="s">
        <v>8044</v>
      </c>
      <c r="BX3710" s="118" t="s">
        <v>2983</v>
      </c>
      <c r="BY3710" s="118" t="s">
        <v>8045</v>
      </c>
    </row>
    <row r="3711" spans="53:77" x14ac:dyDescent="0.3">
      <c r="BA3711" s="169" t="e">
        <f>VLOOKUP(D3711,#REF!, 2,FALSE)</f>
        <v>#REF!</v>
      </c>
      <c r="BO3711" s="118" t="s">
        <v>8046</v>
      </c>
      <c r="BP3711" s="118" t="s">
        <v>2983</v>
      </c>
      <c r="BQ3711" s="118" t="s">
        <v>6921</v>
      </c>
      <c r="BW3711" s="118" t="s">
        <v>8046</v>
      </c>
      <c r="BX3711" s="118" t="s">
        <v>2983</v>
      </c>
      <c r="BY3711" s="118" t="s">
        <v>6921</v>
      </c>
    </row>
    <row r="3712" spans="53:77" x14ac:dyDescent="0.3">
      <c r="BA3712" s="169" t="e">
        <f>VLOOKUP(D3712,#REF!, 2,FALSE)</f>
        <v>#REF!</v>
      </c>
      <c r="BO3712" s="118" t="s">
        <v>8047</v>
      </c>
      <c r="BP3712" s="118" t="s">
        <v>791</v>
      </c>
      <c r="BQ3712" s="118" t="s">
        <v>2358</v>
      </c>
      <c r="BW3712" s="118" t="s">
        <v>8047</v>
      </c>
      <c r="BX3712" s="118" t="s">
        <v>791</v>
      </c>
      <c r="BY3712" s="118" t="s">
        <v>2358</v>
      </c>
    </row>
    <row r="3713" spans="53:77" x14ac:dyDescent="0.3">
      <c r="BA3713" s="169" t="e">
        <f>VLOOKUP(D3713,#REF!, 2,FALSE)</f>
        <v>#REF!</v>
      </c>
      <c r="BO3713" s="118" t="s">
        <v>8048</v>
      </c>
      <c r="BP3713" s="118" t="s">
        <v>2983</v>
      </c>
      <c r="BQ3713" s="118" t="s">
        <v>2983</v>
      </c>
      <c r="BW3713" s="118" t="s">
        <v>8048</v>
      </c>
      <c r="BX3713" s="118" t="s">
        <v>2983</v>
      </c>
      <c r="BY3713" s="118" t="s">
        <v>2983</v>
      </c>
    </row>
    <row r="3714" spans="53:77" x14ac:dyDescent="0.3">
      <c r="BA3714" s="169" t="e">
        <f>VLOOKUP(D3714,#REF!, 2,FALSE)</f>
        <v>#REF!</v>
      </c>
      <c r="BO3714" s="118" t="s">
        <v>8050</v>
      </c>
      <c r="BP3714" s="118" t="s">
        <v>2983</v>
      </c>
      <c r="BQ3714" s="118" t="s">
        <v>2983</v>
      </c>
      <c r="BW3714" s="118" t="s">
        <v>8050</v>
      </c>
      <c r="BX3714" s="118" t="s">
        <v>2983</v>
      </c>
      <c r="BY3714" s="118" t="s">
        <v>2983</v>
      </c>
    </row>
    <row r="3715" spans="53:77" x14ac:dyDescent="0.3">
      <c r="BA3715" s="169" t="e">
        <f>VLOOKUP(D3715,#REF!, 2,FALSE)</f>
        <v>#REF!</v>
      </c>
      <c r="BO3715" s="118" t="s">
        <v>8051</v>
      </c>
      <c r="BP3715" s="118" t="s">
        <v>1269</v>
      </c>
      <c r="BQ3715" s="118" t="s">
        <v>8052</v>
      </c>
      <c r="BW3715" s="118" t="s">
        <v>8051</v>
      </c>
      <c r="BX3715" s="118" t="s">
        <v>1269</v>
      </c>
      <c r="BY3715" s="118" t="s">
        <v>8052</v>
      </c>
    </row>
    <row r="3716" spans="53:77" x14ac:dyDescent="0.3">
      <c r="BA3716" s="169" t="e">
        <f>VLOOKUP(D3716,#REF!, 2,FALSE)</f>
        <v>#REF!</v>
      </c>
      <c r="BO3716" s="118" t="s">
        <v>1431</v>
      </c>
      <c r="BP3716" s="118" t="s">
        <v>3043</v>
      </c>
      <c r="BQ3716" s="118" t="s">
        <v>8053</v>
      </c>
      <c r="BW3716" s="118" t="s">
        <v>1431</v>
      </c>
      <c r="BX3716" s="118" t="s">
        <v>3043</v>
      </c>
      <c r="BY3716" s="118" t="s">
        <v>8053</v>
      </c>
    </row>
    <row r="3717" spans="53:77" x14ac:dyDescent="0.3">
      <c r="BA3717" s="169" t="e">
        <f>VLOOKUP(D3717,#REF!, 2,FALSE)</f>
        <v>#REF!</v>
      </c>
      <c r="BO3717" s="118" t="s">
        <v>8054</v>
      </c>
      <c r="BP3717" s="118" t="s">
        <v>2393</v>
      </c>
      <c r="BQ3717" s="118" t="s">
        <v>8055</v>
      </c>
      <c r="BW3717" s="118" t="s">
        <v>8054</v>
      </c>
      <c r="BX3717" s="118" t="s">
        <v>2393</v>
      </c>
      <c r="BY3717" s="118" t="s">
        <v>8055</v>
      </c>
    </row>
    <row r="3718" spans="53:77" x14ac:dyDescent="0.3">
      <c r="BA3718" s="169" t="e">
        <f>VLOOKUP(D3718,#REF!, 2,FALSE)</f>
        <v>#REF!</v>
      </c>
      <c r="BO3718" s="118" t="s">
        <v>8056</v>
      </c>
      <c r="BP3718" s="118" t="s">
        <v>2983</v>
      </c>
      <c r="BQ3718" s="118" t="s">
        <v>8057</v>
      </c>
      <c r="BW3718" s="118" t="s">
        <v>8056</v>
      </c>
      <c r="BX3718" s="118" t="s">
        <v>2983</v>
      </c>
      <c r="BY3718" s="118" t="s">
        <v>8057</v>
      </c>
    </row>
    <row r="3719" spans="53:77" x14ac:dyDescent="0.3">
      <c r="BA3719" s="169" t="e">
        <f>VLOOKUP(D3719,#REF!, 2,FALSE)</f>
        <v>#REF!</v>
      </c>
      <c r="BO3719" s="118" t="s">
        <v>8058</v>
      </c>
      <c r="BP3719" s="118" t="s">
        <v>619</v>
      </c>
      <c r="BQ3719" s="118" t="s">
        <v>2368</v>
      </c>
      <c r="BW3719" s="118" t="s">
        <v>8058</v>
      </c>
      <c r="BX3719" s="118" t="s">
        <v>619</v>
      </c>
      <c r="BY3719" s="118" t="s">
        <v>2368</v>
      </c>
    </row>
    <row r="3720" spans="53:77" x14ac:dyDescent="0.3">
      <c r="BA3720" s="169" t="e">
        <f>VLOOKUP(D3720,#REF!, 2,FALSE)</f>
        <v>#REF!</v>
      </c>
      <c r="BO3720" s="118" t="s">
        <v>8060</v>
      </c>
      <c r="BP3720" s="118" t="s">
        <v>2983</v>
      </c>
      <c r="BQ3720" s="118" t="s">
        <v>2983</v>
      </c>
      <c r="BW3720" s="118" t="s">
        <v>8060</v>
      </c>
      <c r="BX3720" s="118" t="s">
        <v>2983</v>
      </c>
      <c r="BY3720" s="118" t="s">
        <v>2983</v>
      </c>
    </row>
    <row r="3721" spans="53:77" x14ac:dyDescent="0.3">
      <c r="BA3721" s="169" t="e">
        <f>VLOOKUP(D3721,#REF!, 2,FALSE)</f>
        <v>#REF!</v>
      </c>
      <c r="BO3721" s="118" t="s">
        <v>8061</v>
      </c>
      <c r="BP3721" s="118" t="s">
        <v>2983</v>
      </c>
      <c r="BQ3721" s="118" t="s">
        <v>2983</v>
      </c>
      <c r="BW3721" s="118" t="s">
        <v>8061</v>
      </c>
      <c r="BX3721" s="118" t="s">
        <v>2983</v>
      </c>
      <c r="BY3721" s="118" t="s">
        <v>2983</v>
      </c>
    </row>
    <row r="3722" spans="53:77" x14ac:dyDescent="0.3">
      <c r="BA3722" s="169" t="e">
        <f>VLOOKUP(D3722,#REF!, 2,FALSE)</f>
        <v>#REF!</v>
      </c>
      <c r="BO3722" s="118" t="s">
        <v>8062</v>
      </c>
      <c r="BP3722" s="118" t="s">
        <v>2983</v>
      </c>
      <c r="BQ3722" s="118" t="s">
        <v>2983</v>
      </c>
      <c r="BW3722" s="118" t="s">
        <v>8062</v>
      </c>
      <c r="BX3722" s="118" t="s">
        <v>2983</v>
      </c>
      <c r="BY3722" s="118" t="s">
        <v>2983</v>
      </c>
    </row>
    <row r="3723" spans="53:77" x14ac:dyDescent="0.3">
      <c r="BA3723" s="169" t="e">
        <f>VLOOKUP(D3723,#REF!, 2,FALSE)</f>
        <v>#REF!</v>
      </c>
      <c r="BO3723" s="118" t="s">
        <v>8063</v>
      </c>
      <c r="BP3723" s="118" t="s">
        <v>2983</v>
      </c>
      <c r="BQ3723" s="118" t="s">
        <v>2983</v>
      </c>
      <c r="BW3723" s="118" t="s">
        <v>8063</v>
      </c>
      <c r="BX3723" s="118" t="s">
        <v>2983</v>
      </c>
      <c r="BY3723" s="118" t="s">
        <v>2983</v>
      </c>
    </row>
    <row r="3724" spans="53:77" x14ac:dyDescent="0.3">
      <c r="BA3724" s="169" t="e">
        <f>VLOOKUP(D3724,#REF!, 2,FALSE)</f>
        <v>#REF!</v>
      </c>
      <c r="BO3724" s="118" t="s">
        <v>8065</v>
      </c>
      <c r="BP3724" s="118" t="s">
        <v>2983</v>
      </c>
      <c r="BQ3724" s="118" t="s">
        <v>2983</v>
      </c>
      <c r="BW3724" s="118" t="s">
        <v>8065</v>
      </c>
      <c r="BX3724" s="118" t="s">
        <v>2983</v>
      </c>
      <c r="BY3724" s="118" t="s">
        <v>2983</v>
      </c>
    </row>
    <row r="3725" spans="53:77" x14ac:dyDescent="0.3">
      <c r="BA3725" s="169" t="e">
        <f>VLOOKUP(D3725,#REF!, 2,FALSE)</f>
        <v>#REF!</v>
      </c>
      <c r="BO3725" s="118" t="s">
        <v>458</v>
      </c>
      <c r="BP3725" s="118" t="s">
        <v>2983</v>
      </c>
      <c r="BQ3725" s="118" t="s">
        <v>2983</v>
      </c>
      <c r="BW3725" s="118" t="s">
        <v>458</v>
      </c>
      <c r="BX3725" s="118" t="s">
        <v>2983</v>
      </c>
      <c r="BY3725" s="118" t="s">
        <v>2983</v>
      </c>
    </row>
    <row r="3726" spans="53:77" x14ac:dyDescent="0.3">
      <c r="BA3726" s="169" t="e">
        <f>VLOOKUP(D3726,#REF!, 2,FALSE)</f>
        <v>#REF!</v>
      </c>
      <c r="BO3726" s="118" t="s">
        <v>8067</v>
      </c>
      <c r="BP3726" s="118" t="s">
        <v>2983</v>
      </c>
      <c r="BQ3726" s="118" t="s">
        <v>770</v>
      </c>
      <c r="BW3726" s="118" t="s">
        <v>8067</v>
      </c>
      <c r="BX3726" s="118" t="s">
        <v>2983</v>
      </c>
      <c r="BY3726" s="118" t="s">
        <v>770</v>
      </c>
    </row>
    <row r="3727" spans="53:77" x14ac:dyDescent="0.3">
      <c r="BA3727" s="169" t="e">
        <f>VLOOKUP(D3727,#REF!, 2,FALSE)</f>
        <v>#REF!</v>
      </c>
      <c r="BO3727" s="118" t="s">
        <v>8068</v>
      </c>
      <c r="BP3727" s="118" t="s">
        <v>2983</v>
      </c>
      <c r="BQ3727" s="118" t="s">
        <v>2983</v>
      </c>
      <c r="BW3727" s="118" t="s">
        <v>8068</v>
      </c>
      <c r="BX3727" s="118" t="s">
        <v>2983</v>
      </c>
      <c r="BY3727" s="118" t="s">
        <v>2983</v>
      </c>
    </row>
    <row r="3728" spans="53:77" x14ac:dyDescent="0.3">
      <c r="BA3728" s="169" t="e">
        <f>VLOOKUP(D3728,#REF!, 2,FALSE)</f>
        <v>#REF!</v>
      </c>
      <c r="BO3728" s="118" t="s">
        <v>8069</v>
      </c>
      <c r="BP3728" s="118" t="s">
        <v>2983</v>
      </c>
      <c r="BQ3728" s="118" t="s">
        <v>2983</v>
      </c>
      <c r="BW3728" s="118" t="s">
        <v>8069</v>
      </c>
      <c r="BX3728" s="118" t="s">
        <v>2983</v>
      </c>
      <c r="BY3728" s="118" t="s">
        <v>2983</v>
      </c>
    </row>
    <row r="3729" spans="53:77" x14ac:dyDescent="0.3">
      <c r="BA3729" s="169" t="e">
        <f>VLOOKUP(D3729,#REF!, 2,FALSE)</f>
        <v>#REF!</v>
      </c>
      <c r="BO3729" s="118" t="s">
        <v>8071</v>
      </c>
      <c r="BP3729" s="118" t="s">
        <v>2983</v>
      </c>
      <c r="BQ3729" s="118" t="s">
        <v>2983</v>
      </c>
      <c r="BW3729" s="118" t="s">
        <v>8071</v>
      </c>
      <c r="BX3729" s="118" t="s">
        <v>2983</v>
      </c>
      <c r="BY3729" s="118" t="s">
        <v>2983</v>
      </c>
    </row>
    <row r="3730" spans="53:77" x14ac:dyDescent="0.3">
      <c r="BA3730" s="169" t="e">
        <f>VLOOKUP(D3730,#REF!, 2,FALSE)</f>
        <v>#REF!</v>
      </c>
      <c r="BO3730" s="118" t="s">
        <v>8073</v>
      </c>
      <c r="BP3730" s="118" t="s">
        <v>2979</v>
      </c>
      <c r="BQ3730" s="118" t="s">
        <v>7133</v>
      </c>
      <c r="BW3730" s="118" t="s">
        <v>8073</v>
      </c>
      <c r="BX3730" s="118" t="s">
        <v>2979</v>
      </c>
      <c r="BY3730" s="118" t="s">
        <v>7133</v>
      </c>
    </row>
    <row r="3731" spans="53:77" x14ac:dyDescent="0.3">
      <c r="BA3731" s="169" t="e">
        <f>VLOOKUP(D3731,#REF!, 2,FALSE)</f>
        <v>#REF!</v>
      </c>
      <c r="BO3731" s="118" t="s">
        <v>1432</v>
      </c>
      <c r="BP3731" s="118" t="s">
        <v>2983</v>
      </c>
      <c r="BQ3731" s="118" t="s">
        <v>2983</v>
      </c>
      <c r="BW3731" s="118" t="s">
        <v>1432</v>
      </c>
      <c r="BX3731" s="118" t="s">
        <v>2983</v>
      </c>
      <c r="BY3731" s="118" t="s">
        <v>2983</v>
      </c>
    </row>
    <row r="3732" spans="53:77" x14ac:dyDescent="0.3">
      <c r="BA3732" s="169" t="e">
        <f>VLOOKUP(D3732,#REF!, 2,FALSE)</f>
        <v>#REF!</v>
      </c>
      <c r="BO3732" s="118" t="s">
        <v>8074</v>
      </c>
      <c r="BP3732" s="118" t="s">
        <v>1342</v>
      </c>
      <c r="BQ3732" s="118" t="s">
        <v>8075</v>
      </c>
      <c r="BW3732" s="118" t="s">
        <v>8074</v>
      </c>
      <c r="BX3732" s="118" t="s">
        <v>1342</v>
      </c>
      <c r="BY3732" s="118" t="s">
        <v>8075</v>
      </c>
    </row>
    <row r="3733" spans="53:77" x14ac:dyDescent="0.3">
      <c r="BA3733" s="169" t="e">
        <f>VLOOKUP(D3733,#REF!, 2,FALSE)</f>
        <v>#REF!</v>
      </c>
      <c r="BO3733" s="118" t="s">
        <v>8076</v>
      </c>
      <c r="BP3733" s="118" t="s">
        <v>2983</v>
      </c>
      <c r="BQ3733" s="118" t="s">
        <v>2983</v>
      </c>
      <c r="BW3733" s="118" t="s">
        <v>8076</v>
      </c>
      <c r="BX3733" s="118" t="s">
        <v>2983</v>
      </c>
      <c r="BY3733" s="118" t="s">
        <v>2983</v>
      </c>
    </row>
    <row r="3734" spans="53:77" x14ac:dyDescent="0.3">
      <c r="BA3734" s="169" t="e">
        <f>VLOOKUP(D3734,#REF!, 2,FALSE)</f>
        <v>#REF!</v>
      </c>
      <c r="BO3734" s="118" t="s">
        <v>8077</v>
      </c>
      <c r="BP3734" s="118" t="s">
        <v>942</v>
      </c>
      <c r="BQ3734" s="118" t="s">
        <v>8078</v>
      </c>
      <c r="BW3734" s="118" t="s">
        <v>8077</v>
      </c>
      <c r="BX3734" s="118" t="s">
        <v>942</v>
      </c>
      <c r="BY3734" s="118" t="s">
        <v>8078</v>
      </c>
    </row>
    <row r="3735" spans="53:77" x14ac:dyDescent="0.3">
      <c r="BA3735" s="169" t="e">
        <f>VLOOKUP(D3735,#REF!, 2,FALSE)</f>
        <v>#REF!</v>
      </c>
      <c r="BO3735" s="118" t="s">
        <v>8079</v>
      </c>
      <c r="BP3735" s="118" t="s">
        <v>2983</v>
      </c>
      <c r="BQ3735" s="118" t="s">
        <v>2983</v>
      </c>
      <c r="BW3735" s="118" t="s">
        <v>8079</v>
      </c>
      <c r="BX3735" s="118" t="s">
        <v>2983</v>
      </c>
      <c r="BY3735" s="118" t="s">
        <v>2983</v>
      </c>
    </row>
    <row r="3736" spans="53:77" x14ac:dyDescent="0.3">
      <c r="BA3736" s="169" t="e">
        <f>VLOOKUP(D3736,#REF!, 2,FALSE)</f>
        <v>#REF!</v>
      </c>
      <c r="BO3736" s="118" t="s">
        <v>8081</v>
      </c>
      <c r="BP3736" s="118" t="s">
        <v>3000</v>
      </c>
      <c r="BQ3736" s="118" t="s">
        <v>8082</v>
      </c>
      <c r="BW3736" s="118" t="s">
        <v>8081</v>
      </c>
      <c r="BX3736" s="118" t="s">
        <v>3000</v>
      </c>
      <c r="BY3736" s="118" t="s">
        <v>8082</v>
      </c>
    </row>
    <row r="3737" spans="53:77" x14ac:dyDescent="0.3">
      <c r="BA3737" s="169" t="e">
        <f>VLOOKUP(D3737,#REF!, 2,FALSE)</f>
        <v>#REF!</v>
      </c>
      <c r="BO3737" s="118" t="s">
        <v>8083</v>
      </c>
      <c r="BP3737" s="118" t="s">
        <v>2983</v>
      </c>
      <c r="BQ3737" s="118" t="s">
        <v>2983</v>
      </c>
      <c r="BW3737" s="118" t="s">
        <v>8083</v>
      </c>
      <c r="BX3737" s="118" t="s">
        <v>2983</v>
      </c>
      <c r="BY3737" s="118" t="s">
        <v>2983</v>
      </c>
    </row>
    <row r="3738" spans="53:77" x14ac:dyDescent="0.3">
      <c r="BA3738" s="169" t="e">
        <f>VLOOKUP(D3738,#REF!, 2,FALSE)</f>
        <v>#REF!</v>
      </c>
      <c r="BO3738" s="118" t="s">
        <v>8084</v>
      </c>
      <c r="BP3738" s="118" t="s">
        <v>2983</v>
      </c>
      <c r="BQ3738" s="118" t="s">
        <v>2983</v>
      </c>
      <c r="BW3738" s="118" t="s">
        <v>8084</v>
      </c>
      <c r="BX3738" s="118" t="s">
        <v>2983</v>
      </c>
      <c r="BY3738" s="118" t="s">
        <v>2983</v>
      </c>
    </row>
    <row r="3739" spans="53:77" x14ac:dyDescent="0.3">
      <c r="BA3739" s="169" t="e">
        <f>VLOOKUP(D3739,#REF!, 2,FALSE)</f>
        <v>#REF!</v>
      </c>
      <c r="BO3739" s="118" t="s">
        <v>8085</v>
      </c>
      <c r="BP3739" s="118" t="s">
        <v>2983</v>
      </c>
      <c r="BQ3739" s="118" t="s">
        <v>2983</v>
      </c>
      <c r="BW3739" s="118" t="s">
        <v>8085</v>
      </c>
      <c r="BX3739" s="118" t="s">
        <v>2983</v>
      </c>
      <c r="BY3739" s="118" t="s">
        <v>2983</v>
      </c>
    </row>
    <row r="3740" spans="53:77" x14ac:dyDescent="0.3">
      <c r="BA3740" s="169" t="e">
        <f>VLOOKUP(D3740,#REF!, 2,FALSE)</f>
        <v>#REF!</v>
      </c>
      <c r="BO3740" s="118" t="s">
        <v>8086</v>
      </c>
      <c r="BP3740" s="118" t="s">
        <v>2983</v>
      </c>
      <c r="BQ3740" s="118" t="s">
        <v>2983</v>
      </c>
      <c r="BW3740" s="118" t="s">
        <v>8086</v>
      </c>
      <c r="BX3740" s="118" t="s">
        <v>2983</v>
      </c>
      <c r="BY3740" s="118" t="s">
        <v>2983</v>
      </c>
    </row>
    <row r="3741" spans="53:77" x14ac:dyDescent="0.3">
      <c r="BA3741" s="169" t="e">
        <f>VLOOKUP(D3741,#REF!, 2,FALSE)</f>
        <v>#REF!</v>
      </c>
      <c r="BO3741" s="118" t="s">
        <v>8087</v>
      </c>
      <c r="BP3741" s="118" t="s">
        <v>2983</v>
      </c>
      <c r="BQ3741" s="118" t="s">
        <v>2983</v>
      </c>
      <c r="BW3741" s="118" t="s">
        <v>8087</v>
      </c>
      <c r="BX3741" s="118" t="s">
        <v>2983</v>
      </c>
      <c r="BY3741" s="118" t="s">
        <v>2983</v>
      </c>
    </row>
    <row r="3742" spans="53:77" x14ac:dyDescent="0.3">
      <c r="BA3742" s="169" t="e">
        <f>VLOOKUP(D3742,#REF!, 2,FALSE)</f>
        <v>#REF!</v>
      </c>
      <c r="BO3742" s="118" t="s">
        <v>8088</v>
      </c>
      <c r="BP3742" s="118" t="s">
        <v>2983</v>
      </c>
      <c r="BQ3742" s="118" t="s">
        <v>2983</v>
      </c>
      <c r="BW3742" s="118" t="s">
        <v>8088</v>
      </c>
      <c r="BX3742" s="118" t="s">
        <v>2983</v>
      </c>
      <c r="BY3742" s="118" t="s">
        <v>2983</v>
      </c>
    </row>
    <row r="3743" spans="53:77" x14ac:dyDescent="0.3">
      <c r="BA3743" s="169" t="e">
        <f>VLOOKUP(D3743,#REF!, 2,FALSE)</f>
        <v>#REF!</v>
      </c>
      <c r="BO3743" s="118" t="s">
        <v>8089</v>
      </c>
      <c r="BP3743" s="118" t="s">
        <v>2983</v>
      </c>
      <c r="BQ3743" s="118" t="s">
        <v>2983</v>
      </c>
      <c r="BW3743" s="118" t="s">
        <v>8089</v>
      </c>
      <c r="BX3743" s="118" t="s">
        <v>2983</v>
      </c>
      <c r="BY3743" s="118" t="s">
        <v>2983</v>
      </c>
    </row>
    <row r="3744" spans="53:77" x14ac:dyDescent="0.3">
      <c r="BA3744" s="169" t="e">
        <f>VLOOKUP(D3744,#REF!, 2,FALSE)</f>
        <v>#REF!</v>
      </c>
      <c r="BO3744" s="118" t="s">
        <v>8091</v>
      </c>
      <c r="BP3744" s="118" t="s">
        <v>2983</v>
      </c>
      <c r="BQ3744" s="118" t="s">
        <v>2983</v>
      </c>
      <c r="BW3744" s="118" t="s">
        <v>8091</v>
      </c>
      <c r="BX3744" s="118" t="s">
        <v>2983</v>
      </c>
      <c r="BY3744" s="118" t="s">
        <v>2983</v>
      </c>
    </row>
    <row r="3745" spans="53:77" x14ac:dyDescent="0.3">
      <c r="BA3745" s="169" t="e">
        <f>VLOOKUP(D3745,#REF!, 2,FALSE)</f>
        <v>#REF!</v>
      </c>
      <c r="BO3745" s="118" t="s">
        <v>8092</v>
      </c>
      <c r="BP3745" s="118" t="s">
        <v>2983</v>
      </c>
      <c r="BQ3745" s="118" t="s">
        <v>2983</v>
      </c>
      <c r="BW3745" s="118" t="s">
        <v>8092</v>
      </c>
      <c r="BX3745" s="118" t="s">
        <v>2983</v>
      </c>
      <c r="BY3745" s="118" t="s">
        <v>2983</v>
      </c>
    </row>
    <row r="3746" spans="53:77" x14ac:dyDescent="0.3">
      <c r="BA3746" s="169" t="e">
        <f>VLOOKUP(D3746,#REF!, 2,FALSE)</f>
        <v>#REF!</v>
      </c>
      <c r="BO3746" s="118" t="s">
        <v>8095</v>
      </c>
      <c r="BP3746" s="118" t="s">
        <v>2983</v>
      </c>
      <c r="BQ3746" s="118" t="s">
        <v>2983</v>
      </c>
      <c r="BW3746" s="118" t="s">
        <v>8095</v>
      </c>
      <c r="BX3746" s="118" t="s">
        <v>2983</v>
      </c>
      <c r="BY3746" s="118" t="s">
        <v>2983</v>
      </c>
    </row>
    <row r="3747" spans="53:77" x14ac:dyDescent="0.3">
      <c r="BA3747" s="169" t="e">
        <f>VLOOKUP(D3747,#REF!, 2,FALSE)</f>
        <v>#REF!</v>
      </c>
      <c r="BO3747" s="118" t="s">
        <v>8096</v>
      </c>
      <c r="BP3747" s="118" t="s">
        <v>2983</v>
      </c>
      <c r="BQ3747" s="118" t="s">
        <v>2983</v>
      </c>
      <c r="BW3747" s="118" t="s">
        <v>8096</v>
      </c>
      <c r="BX3747" s="118" t="s">
        <v>2983</v>
      </c>
      <c r="BY3747" s="118" t="s">
        <v>2983</v>
      </c>
    </row>
    <row r="3748" spans="53:77" x14ac:dyDescent="0.3">
      <c r="BA3748" s="169" t="e">
        <f>VLOOKUP(D3748,#REF!, 2,FALSE)</f>
        <v>#REF!</v>
      </c>
      <c r="BO3748" s="118" t="s">
        <v>8097</v>
      </c>
      <c r="BP3748" s="118" t="s">
        <v>2983</v>
      </c>
      <c r="BQ3748" s="118" t="s">
        <v>2983</v>
      </c>
      <c r="BW3748" s="118" t="s">
        <v>8097</v>
      </c>
      <c r="BX3748" s="118" t="s">
        <v>2983</v>
      </c>
      <c r="BY3748" s="118" t="s">
        <v>2983</v>
      </c>
    </row>
    <row r="3749" spans="53:77" x14ac:dyDescent="0.3">
      <c r="BA3749" s="169" t="e">
        <f>VLOOKUP(D3749,#REF!, 2,FALSE)</f>
        <v>#REF!</v>
      </c>
      <c r="BO3749" s="118" t="s">
        <v>8098</v>
      </c>
      <c r="BP3749" s="118" t="s">
        <v>2983</v>
      </c>
      <c r="BQ3749" s="118" t="s">
        <v>2983</v>
      </c>
      <c r="BW3749" s="118" t="s">
        <v>8098</v>
      </c>
      <c r="BX3749" s="118" t="s">
        <v>2983</v>
      </c>
      <c r="BY3749" s="118" t="s">
        <v>2983</v>
      </c>
    </row>
    <row r="3750" spans="53:77" x14ac:dyDescent="0.3">
      <c r="BA3750" s="169" t="e">
        <f>VLOOKUP(D3750,#REF!, 2,FALSE)</f>
        <v>#REF!</v>
      </c>
      <c r="BO3750" s="118" t="s">
        <v>8100</v>
      </c>
      <c r="BP3750" s="118" t="s">
        <v>2983</v>
      </c>
      <c r="BQ3750" s="118" t="s">
        <v>2983</v>
      </c>
      <c r="BW3750" s="118" t="s">
        <v>8100</v>
      </c>
      <c r="BX3750" s="118" t="s">
        <v>2983</v>
      </c>
      <c r="BY3750" s="118" t="s">
        <v>2983</v>
      </c>
    </row>
    <row r="3751" spans="53:77" x14ac:dyDescent="0.3">
      <c r="BA3751" s="169" t="e">
        <f>VLOOKUP(D3751,#REF!, 2,FALSE)</f>
        <v>#REF!</v>
      </c>
      <c r="BO3751" s="118" t="s">
        <v>8101</v>
      </c>
      <c r="BP3751" s="118" t="s">
        <v>2983</v>
      </c>
      <c r="BQ3751" s="118" t="s">
        <v>3355</v>
      </c>
      <c r="BW3751" s="118" t="s">
        <v>8101</v>
      </c>
      <c r="BX3751" s="118" t="s">
        <v>2983</v>
      </c>
      <c r="BY3751" s="118" t="s">
        <v>3355</v>
      </c>
    </row>
    <row r="3752" spans="53:77" x14ac:dyDescent="0.3">
      <c r="BA3752" s="169" t="e">
        <f>VLOOKUP(D3752,#REF!, 2,FALSE)</f>
        <v>#REF!</v>
      </c>
      <c r="BO3752" s="118" t="s">
        <v>8102</v>
      </c>
      <c r="BP3752" s="118" t="s">
        <v>2983</v>
      </c>
      <c r="BQ3752" s="118" t="s">
        <v>2983</v>
      </c>
      <c r="BW3752" s="118" t="s">
        <v>8102</v>
      </c>
      <c r="BX3752" s="118" t="s">
        <v>2983</v>
      </c>
      <c r="BY3752" s="118" t="s">
        <v>2983</v>
      </c>
    </row>
    <row r="3753" spans="53:77" x14ac:dyDescent="0.3">
      <c r="BA3753" s="169" t="e">
        <f>VLOOKUP(D3753,#REF!, 2,FALSE)</f>
        <v>#REF!</v>
      </c>
      <c r="BO3753" s="118" t="s">
        <v>8104</v>
      </c>
      <c r="BP3753" s="118" t="s">
        <v>2983</v>
      </c>
      <c r="BQ3753" s="118" t="s">
        <v>2983</v>
      </c>
      <c r="BW3753" s="118" t="s">
        <v>8104</v>
      </c>
      <c r="BX3753" s="118" t="s">
        <v>2983</v>
      </c>
      <c r="BY3753" s="118" t="s">
        <v>2983</v>
      </c>
    </row>
    <row r="3754" spans="53:77" x14ac:dyDescent="0.3">
      <c r="BA3754" s="169" t="e">
        <f>VLOOKUP(D3754,#REF!, 2,FALSE)</f>
        <v>#REF!</v>
      </c>
      <c r="BO3754" s="118" t="s">
        <v>474</v>
      </c>
      <c r="BP3754" s="118" t="s">
        <v>2983</v>
      </c>
      <c r="BQ3754" s="118" t="s">
        <v>8105</v>
      </c>
      <c r="BW3754" s="118" t="s">
        <v>474</v>
      </c>
      <c r="BX3754" s="118" t="s">
        <v>2983</v>
      </c>
      <c r="BY3754" s="118" t="s">
        <v>8105</v>
      </c>
    </row>
    <row r="3755" spans="53:77" x14ac:dyDescent="0.3">
      <c r="BA3755" s="169" t="e">
        <f>VLOOKUP(D3755,#REF!, 2,FALSE)</f>
        <v>#REF!</v>
      </c>
      <c r="BO3755" s="118" t="s">
        <v>8106</v>
      </c>
      <c r="BP3755" s="118" t="s">
        <v>2983</v>
      </c>
      <c r="BQ3755" s="118" t="s">
        <v>2983</v>
      </c>
      <c r="BW3755" s="118" t="s">
        <v>8106</v>
      </c>
      <c r="BX3755" s="118" t="s">
        <v>2983</v>
      </c>
      <c r="BY3755" s="118" t="s">
        <v>2983</v>
      </c>
    </row>
    <row r="3756" spans="53:77" x14ac:dyDescent="0.3">
      <c r="BA3756" s="169" t="e">
        <f>VLOOKUP(D3756,#REF!, 2,FALSE)</f>
        <v>#REF!</v>
      </c>
      <c r="BO3756" s="118" t="s">
        <v>8107</v>
      </c>
      <c r="BP3756" s="118" t="s">
        <v>2983</v>
      </c>
      <c r="BQ3756" s="118" t="s">
        <v>2983</v>
      </c>
      <c r="BW3756" s="118" t="s">
        <v>8107</v>
      </c>
      <c r="BX3756" s="118" t="s">
        <v>2983</v>
      </c>
      <c r="BY3756" s="118" t="s">
        <v>2983</v>
      </c>
    </row>
    <row r="3757" spans="53:77" x14ac:dyDescent="0.3">
      <c r="BA3757" s="169" t="e">
        <f>VLOOKUP(D3757,#REF!, 2,FALSE)</f>
        <v>#REF!</v>
      </c>
      <c r="BO3757" s="118" t="s">
        <v>8108</v>
      </c>
      <c r="BP3757" s="118" t="s">
        <v>2983</v>
      </c>
      <c r="BQ3757" s="118" t="s">
        <v>2983</v>
      </c>
      <c r="BW3757" s="118" t="s">
        <v>8108</v>
      </c>
      <c r="BX3757" s="118" t="s">
        <v>2983</v>
      </c>
      <c r="BY3757" s="118" t="s">
        <v>2983</v>
      </c>
    </row>
    <row r="3758" spans="53:77" x14ac:dyDescent="0.3">
      <c r="BA3758" s="169" t="e">
        <f>VLOOKUP(D3758,#REF!, 2,FALSE)</f>
        <v>#REF!</v>
      </c>
      <c r="BO3758" s="118" t="s">
        <v>8109</v>
      </c>
      <c r="BP3758" s="118" t="s">
        <v>2983</v>
      </c>
      <c r="BQ3758" s="118" t="s">
        <v>8110</v>
      </c>
      <c r="BW3758" s="118" t="s">
        <v>8109</v>
      </c>
      <c r="BX3758" s="118" t="s">
        <v>2983</v>
      </c>
      <c r="BY3758" s="118" t="s">
        <v>8110</v>
      </c>
    </row>
    <row r="3759" spans="53:77" x14ac:dyDescent="0.3">
      <c r="BA3759" s="169" t="e">
        <f>VLOOKUP(D3759,#REF!, 2,FALSE)</f>
        <v>#REF!</v>
      </c>
      <c r="BO3759" s="118" t="s">
        <v>8111</v>
      </c>
      <c r="BP3759" s="118" t="s">
        <v>2983</v>
      </c>
      <c r="BQ3759" s="118" t="s">
        <v>2983</v>
      </c>
      <c r="BW3759" s="118" t="s">
        <v>8111</v>
      </c>
      <c r="BX3759" s="118" t="s">
        <v>2983</v>
      </c>
      <c r="BY3759" s="118" t="s">
        <v>2983</v>
      </c>
    </row>
    <row r="3760" spans="53:77" x14ac:dyDescent="0.3">
      <c r="BA3760" s="169" t="e">
        <f>VLOOKUP(D3760,#REF!, 2,FALSE)</f>
        <v>#REF!</v>
      </c>
      <c r="BO3760" s="118" t="s">
        <v>8113</v>
      </c>
      <c r="BP3760" s="118" t="s">
        <v>631</v>
      </c>
      <c r="BQ3760" s="118" t="s">
        <v>8114</v>
      </c>
      <c r="BW3760" s="118" t="s">
        <v>8113</v>
      </c>
      <c r="BX3760" s="118" t="s">
        <v>631</v>
      </c>
      <c r="BY3760" s="118" t="s">
        <v>8114</v>
      </c>
    </row>
    <row r="3761" spans="53:77" x14ac:dyDescent="0.3">
      <c r="BA3761" s="169" t="e">
        <f>VLOOKUP(D3761,#REF!, 2,FALSE)</f>
        <v>#REF!</v>
      </c>
      <c r="BO3761" s="118" t="s">
        <v>8115</v>
      </c>
      <c r="BP3761" s="118" t="s">
        <v>2983</v>
      </c>
      <c r="BQ3761" s="118" t="s">
        <v>2983</v>
      </c>
      <c r="BW3761" s="118" t="s">
        <v>8115</v>
      </c>
      <c r="BX3761" s="118" t="s">
        <v>2983</v>
      </c>
      <c r="BY3761" s="118" t="s">
        <v>2983</v>
      </c>
    </row>
    <row r="3762" spans="53:77" x14ac:dyDescent="0.3">
      <c r="BA3762" s="169" t="e">
        <f>VLOOKUP(D3762,#REF!, 2,FALSE)</f>
        <v>#REF!</v>
      </c>
      <c r="BO3762" s="118" t="s">
        <v>8116</v>
      </c>
      <c r="BP3762" s="118" t="s">
        <v>2983</v>
      </c>
      <c r="BQ3762" s="118" t="s">
        <v>2983</v>
      </c>
      <c r="BW3762" s="118" t="s">
        <v>8116</v>
      </c>
      <c r="BX3762" s="118" t="s">
        <v>2983</v>
      </c>
      <c r="BY3762" s="118" t="s">
        <v>2983</v>
      </c>
    </row>
    <row r="3763" spans="53:77" x14ac:dyDescent="0.3">
      <c r="BA3763" s="169" t="e">
        <f>VLOOKUP(D3763,#REF!, 2,FALSE)</f>
        <v>#REF!</v>
      </c>
      <c r="BO3763" s="118" t="s">
        <v>8117</v>
      </c>
      <c r="BP3763" s="118" t="s">
        <v>2983</v>
      </c>
      <c r="BQ3763" s="118" t="s">
        <v>2983</v>
      </c>
      <c r="BW3763" s="118" t="s">
        <v>8117</v>
      </c>
      <c r="BX3763" s="118" t="s">
        <v>2983</v>
      </c>
      <c r="BY3763" s="118" t="s">
        <v>2983</v>
      </c>
    </row>
    <row r="3764" spans="53:77" x14ac:dyDescent="0.3">
      <c r="BA3764" s="169" t="e">
        <f>VLOOKUP(D3764,#REF!, 2,FALSE)</f>
        <v>#REF!</v>
      </c>
      <c r="BO3764" s="118" t="s">
        <v>8118</v>
      </c>
      <c r="BP3764" s="118" t="s">
        <v>2983</v>
      </c>
      <c r="BQ3764" s="118" t="s">
        <v>2983</v>
      </c>
      <c r="BW3764" s="118" t="s">
        <v>8118</v>
      </c>
      <c r="BX3764" s="118" t="s">
        <v>2983</v>
      </c>
      <c r="BY3764" s="118" t="s">
        <v>2983</v>
      </c>
    </row>
    <row r="3765" spans="53:77" x14ac:dyDescent="0.3">
      <c r="BA3765" s="169" t="e">
        <f>VLOOKUP(D3765,#REF!, 2,FALSE)</f>
        <v>#REF!</v>
      </c>
      <c r="BO3765" s="118" t="s">
        <v>8119</v>
      </c>
      <c r="BP3765" s="118" t="s">
        <v>2983</v>
      </c>
      <c r="BQ3765" s="118" t="s">
        <v>2983</v>
      </c>
      <c r="BW3765" s="118" t="s">
        <v>8119</v>
      </c>
      <c r="BX3765" s="118" t="s">
        <v>2983</v>
      </c>
      <c r="BY3765" s="118" t="s">
        <v>2983</v>
      </c>
    </row>
    <row r="3766" spans="53:77" x14ac:dyDescent="0.3">
      <c r="BA3766" s="169" t="e">
        <f>VLOOKUP(D3766,#REF!, 2,FALSE)</f>
        <v>#REF!</v>
      </c>
      <c r="BO3766" s="118" t="s">
        <v>8120</v>
      </c>
      <c r="BP3766" s="118" t="s">
        <v>3043</v>
      </c>
      <c r="BQ3766" s="118" t="s">
        <v>2983</v>
      </c>
      <c r="BW3766" s="118" t="s">
        <v>8120</v>
      </c>
      <c r="BX3766" s="118" t="s">
        <v>3043</v>
      </c>
      <c r="BY3766" s="118" t="s">
        <v>2983</v>
      </c>
    </row>
    <row r="3767" spans="53:77" x14ac:dyDescent="0.3">
      <c r="BA3767" s="169" t="e">
        <f>VLOOKUP(D3767,#REF!, 2,FALSE)</f>
        <v>#REF!</v>
      </c>
      <c r="BO3767" s="118" t="s">
        <v>8122</v>
      </c>
      <c r="BP3767" s="118" t="s">
        <v>2983</v>
      </c>
      <c r="BQ3767" s="118" t="s">
        <v>2983</v>
      </c>
      <c r="BW3767" s="118" t="s">
        <v>8122</v>
      </c>
      <c r="BX3767" s="118" t="s">
        <v>2983</v>
      </c>
      <c r="BY3767" s="118" t="s">
        <v>2983</v>
      </c>
    </row>
    <row r="3768" spans="53:77" x14ac:dyDescent="0.3">
      <c r="BA3768" s="169" t="e">
        <f>VLOOKUP(D3768,#REF!, 2,FALSE)</f>
        <v>#REF!</v>
      </c>
      <c r="BO3768" s="118" t="s">
        <v>8123</v>
      </c>
      <c r="BP3768" s="118" t="s">
        <v>2979</v>
      </c>
      <c r="BQ3768" s="118" t="s">
        <v>8124</v>
      </c>
      <c r="BW3768" s="118" t="s">
        <v>8123</v>
      </c>
      <c r="BX3768" s="118" t="s">
        <v>2979</v>
      </c>
      <c r="BY3768" s="118" t="s">
        <v>8124</v>
      </c>
    </row>
    <row r="3769" spans="53:77" x14ac:dyDescent="0.3">
      <c r="BA3769" s="169" t="e">
        <f>VLOOKUP(D3769,#REF!, 2,FALSE)</f>
        <v>#REF!</v>
      </c>
      <c r="BO3769" s="118" t="s">
        <v>8125</v>
      </c>
      <c r="BP3769" s="118" t="s">
        <v>2983</v>
      </c>
      <c r="BQ3769" s="118" t="s">
        <v>2983</v>
      </c>
      <c r="BW3769" s="118" t="s">
        <v>8125</v>
      </c>
      <c r="BX3769" s="118" t="s">
        <v>2983</v>
      </c>
      <c r="BY3769" s="118" t="s">
        <v>2983</v>
      </c>
    </row>
    <row r="3770" spans="53:77" x14ac:dyDescent="0.3">
      <c r="BA3770" s="169" t="e">
        <f>VLOOKUP(D3770,#REF!, 2,FALSE)</f>
        <v>#REF!</v>
      </c>
      <c r="BO3770" s="118" t="s">
        <v>8126</v>
      </c>
      <c r="BP3770" s="118" t="s">
        <v>2983</v>
      </c>
      <c r="BQ3770" s="118" t="s">
        <v>8127</v>
      </c>
      <c r="BW3770" s="118" t="s">
        <v>8126</v>
      </c>
      <c r="BX3770" s="118" t="s">
        <v>2983</v>
      </c>
      <c r="BY3770" s="118" t="s">
        <v>8127</v>
      </c>
    </row>
    <row r="3771" spans="53:77" x14ac:dyDescent="0.3">
      <c r="BA3771" s="169" t="e">
        <f>VLOOKUP(D3771,#REF!, 2,FALSE)</f>
        <v>#REF!</v>
      </c>
      <c r="BO3771" s="118" t="s">
        <v>8128</v>
      </c>
      <c r="BP3771" s="118" t="s">
        <v>2983</v>
      </c>
      <c r="BQ3771" s="118" t="s">
        <v>2983</v>
      </c>
      <c r="BW3771" s="118" t="s">
        <v>8128</v>
      </c>
      <c r="BX3771" s="118" t="s">
        <v>2983</v>
      </c>
      <c r="BY3771" s="118" t="s">
        <v>2983</v>
      </c>
    </row>
    <row r="3772" spans="53:77" x14ac:dyDescent="0.3">
      <c r="BA3772" s="169" t="e">
        <f>VLOOKUP(D3772,#REF!, 2,FALSE)</f>
        <v>#REF!</v>
      </c>
      <c r="BO3772" s="118" t="s">
        <v>8129</v>
      </c>
      <c r="BP3772" s="118" t="s">
        <v>2983</v>
      </c>
      <c r="BQ3772" s="118" t="s">
        <v>2983</v>
      </c>
      <c r="BW3772" s="118" t="s">
        <v>8129</v>
      </c>
      <c r="BX3772" s="118" t="s">
        <v>2983</v>
      </c>
      <c r="BY3772" s="118" t="s">
        <v>2983</v>
      </c>
    </row>
    <row r="3773" spans="53:77" x14ac:dyDescent="0.3">
      <c r="BA3773" s="169" t="e">
        <f>VLOOKUP(D3773,#REF!, 2,FALSE)</f>
        <v>#REF!</v>
      </c>
      <c r="BO3773" s="118" t="s">
        <v>8131</v>
      </c>
      <c r="BP3773" s="118" t="s">
        <v>2983</v>
      </c>
      <c r="BQ3773" s="118" t="s">
        <v>2983</v>
      </c>
      <c r="BW3773" s="118" t="s">
        <v>8131</v>
      </c>
      <c r="BX3773" s="118" t="s">
        <v>2983</v>
      </c>
      <c r="BY3773" s="118" t="s">
        <v>2983</v>
      </c>
    </row>
    <row r="3774" spans="53:77" x14ac:dyDescent="0.3">
      <c r="BA3774" s="169" t="e">
        <f>VLOOKUP(D3774,#REF!, 2,FALSE)</f>
        <v>#REF!</v>
      </c>
      <c r="BO3774" s="118" t="s">
        <v>8133</v>
      </c>
      <c r="BP3774" s="118" t="s">
        <v>2983</v>
      </c>
      <c r="BQ3774" s="118" t="s">
        <v>2983</v>
      </c>
      <c r="BW3774" s="118" t="s">
        <v>8133</v>
      </c>
      <c r="BX3774" s="118" t="s">
        <v>2983</v>
      </c>
      <c r="BY3774" s="118" t="s">
        <v>2983</v>
      </c>
    </row>
    <row r="3775" spans="53:77" x14ac:dyDescent="0.3">
      <c r="BA3775" s="169" t="e">
        <f>VLOOKUP(D3775,#REF!, 2,FALSE)</f>
        <v>#REF!</v>
      </c>
      <c r="BO3775" s="118" t="s">
        <v>8134</v>
      </c>
      <c r="BP3775" s="118" t="s">
        <v>2983</v>
      </c>
      <c r="BQ3775" s="118" t="s">
        <v>2983</v>
      </c>
      <c r="BW3775" s="118" t="s">
        <v>8134</v>
      </c>
      <c r="BX3775" s="118" t="s">
        <v>2983</v>
      </c>
      <c r="BY3775" s="118" t="s">
        <v>2983</v>
      </c>
    </row>
    <row r="3776" spans="53:77" x14ac:dyDescent="0.3">
      <c r="BA3776" s="169" t="e">
        <f>VLOOKUP(D3776,#REF!, 2,FALSE)</f>
        <v>#REF!</v>
      </c>
      <c r="BO3776" s="118" t="s">
        <v>8135</v>
      </c>
      <c r="BP3776" s="118" t="s">
        <v>2983</v>
      </c>
      <c r="BQ3776" s="118" t="s">
        <v>2983</v>
      </c>
      <c r="BW3776" s="118" t="s">
        <v>8135</v>
      </c>
      <c r="BX3776" s="118" t="s">
        <v>2983</v>
      </c>
      <c r="BY3776" s="118" t="s">
        <v>2983</v>
      </c>
    </row>
    <row r="3777" spans="53:77" x14ac:dyDescent="0.3">
      <c r="BA3777" s="169" t="e">
        <f>VLOOKUP(D3777,#REF!, 2,FALSE)</f>
        <v>#REF!</v>
      </c>
      <c r="BO3777" s="118" t="s">
        <v>8136</v>
      </c>
      <c r="BP3777" s="118" t="s">
        <v>2983</v>
      </c>
      <c r="BQ3777" s="118" t="s">
        <v>2983</v>
      </c>
      <c r="BW3777" s="118" t="s">
        <v>8136</v>
      </c>
      <c r="BX3777" s="118" t="s">
        <v>2983</v>
      </c>
      <c r="BY3777" s="118" t="s">
        <v>2983</v>
      </c>
    </row>
    <row r="3778" spans="53:77" x14ac:dyDescent="0.3">
      <c r="BA3778" s="169" t="e">
        <f>VLOOKUP(D3778,#REF!, 2,FALSE)</f>
        <v>#REF!</v>
      </c>
      <c r="BO3778" s="118" t="s">
        <v>8137</v>
      </c>
      <c r="BP3778" s="118" t="s">
        <v>2983</v>
      </c>
      <c r="BQ3778" s="118" t="s">
        <v>2983</v>
      </c>
      <c r="BW3778" s="118" t="s">
        <v>8137</v>
      </c>
      <c r="BX3778" s="118" t="s">
        <v>2983</v>
      </c>
      <c r="BY3778" s="118" t="s">
        <v>2983</v>
      </c>
    </row>
    <row r="3779" spans="53:77" x14ac:dyDescent="0.3">
      <c r="BA3779" s="169" t="e">
        <f>VLOOKUP(D3779,#REF!, 2,FALSE)</f>
        <v>#REF!</v>
      </c>
      <c r="BO3779" s="118" t="s">
        <v>8138</v>
      </c>
      <c r="BP3779" s="118" t="s">
        <v>2983</v>
      </c>
      <c r="BQ3779" s="118" t="s">
        <v>2983</v>
      </c>
      <c r="BW3779" s="118" t="s">
        <v>8138</v>
      </c>
      <c r="BX3779" s="118" t="s">
        <v>2983</v>
      </c>
      <c r="BY3779" s="118" t="s">
        <v>2983</v>
      </c>
    </row>
    <row r="3780" spans="53:77" x14ac:dyDescent="0.3">
      <c r="BA3780" s="169" t="e">
        <f>VLOOKUP(D3780,#REF!, 2,FALSE)</f>
        <v>#REF!</v>
      </c>
      <c r="BO3780" s="118" t="s">
        <v>8140</v>
      </c>
      <c r="BP3780" s="118" t="s">
        <v>2983</v>
      </c>
      <c r="BQ3780" s="118" t="s">
        <v>2983</v>
      </c>
      <c r="BW3780" s="118" t="s">
        <v>8140</v>
      </c>
      <c r="BX3780" s="118" t="s">
        <v>2983</v>
      </c>
      <c r="BY3780" s="118" t="s">
        <v>2983</v>
      </c>
    </row>
    <row r="3781" spans="53:77" x14ac:dyDescent="0.3">
      <c r="BA3781" s="169" t="e">
        <f>VLOOKUP(D3781,#REF!, 2,FALSE)</f>
        <v>#REF!</v>
      </c>
      <c r="BO3781" s="118" t="s">
        <v>8141</v>
      </c>
      <c r="BP3781" s="118" t="s">
        <v>2983</v>
      </c>
      <c r="BQ3781" s="118" t="s">
        <v>2983</v>
      </c>
      <c r="BW3781" s="118" t="s">
        <v>8141</v>
      </c>
      <c r="BX3781" s="118" t="s">
        <v>2983</v>
      </c>
      <c r="BY3781" s="118" t="s">
        <v>2983</v>
      </c>
    </row>
    <row r="3782" spans="53:77" x14ac:dyDescent="0.3">
      <c r="BA3782" s="169" t="e">
        <f>VLOOKUP(D3782,#REF!, 2,FALSE)</f>
        <v>#REF!</v>
      </c>
      <c r="BO3782" s="118" t="s">
        <v>8144</v>
      </c>
      <c r="BP3782" s="118" t="s">
        <v>2983</v>
      </c>
      <c r="BQ3782" s="118" t="s">
        <v>2983</v>
      </c>
      <c r="BW3782" s="118" t="s">
        <v>8144</v>
      </c>
      <c r="BX3782" s="118" t="s">
        <v>2983</v>
      </c>
      <c r="BY3782" s="118" t="s">
        <v>2983</v>
      </c>
    </row>
    <row r="3783" spans="53:77" x14ac:dyDescent="0.3">
      <c r="BA3783" s="169" t="e">
        <f>VLOOKUP(D3783,#REF!, 2,FALSE)</f>
        <v>#REF!</v>
      </c>
      <c r="BO3783" s="118" t="s">
        <v>8145</v>
      </c>
      <c r="BP3783" s="118" t="s">
        <v>2983</v>
      </c>
      <c r="BQ3783" s="118" t="s">
        <v>2983</v>
      </c>
      <c r="BW3783" s="118" t="s">
        <v>8145</v>
      </c>
      <c r="BX3783" s="118" t="s">
        <v>2983</v>
      </c>
      <c r="BY3783" s="118" t="s">
        <v>2983</v>
      </c>
    </row>
    <row r="3784" spans="53:77" x14ac:dyDescent="0.3">
      <c r="BA3784" s="169" t="e">
        <f>VLOOKUP(D3784,#REF!, 2,FALSE)</f>
        <v>#REF!</v>
      </c>
      <c r="BO3784" s="118" t="s">
        <v>8146</v>
      </c>
      <c r="BP3784" s="118" t="s">
        <v>2983</v>
      </c>
      <c r="BQ3784" s="118" t="s">
        <v>2983</v>
      </c>
      <c r="BW3784" s="118" t="s">
        <v>8146</v>
      </c>
      <c r="BX3784" s="118" t="s">
        <v>2983</v>
      </c>
      <c r="BY3784" s="118" t="s">
        <v>2983</v>
      </c>
    </row>
    <row r="3785" spans="53:77" x14ac:dyDescent="0.3">
      <c r="BA3785" s="169" t="e">
        <f>VLOOKUP(D3785,#REF!, 2,FALSE)</f>
        <v>#REF!</v>
      </c>
      <c r="BO3785" s="118" t="s">
        <v>8148</v>
      </c>
      <c r="BP3785" s="118" t="s">
        <v>2983</v>
      </c>
      <c r="BQ3785" s="118" t="s">
        <v>2983</v>
      </c>
      <c r="BW3785" s="118" t="s">
        <v>8148</v>
      </c>
      <c r="BX3785" s="118" t="s">
        <v>2983</v>
      </c>
      <c r="BY3785" s="118" t="s">
        <v>2983</v>
      </c>
    </row>
    <row r="3786" spans="53:77" x14ac:dyDescent="0.3">
      <c r="BA3786" s="169" t="e">
        <f>VLOOKUP(D3786,#REF!, 2,FALSE)</f>
        <v>#REF!</v>
      </c>
      <c r="BO3786" s="118" t="s">
        <v>8149</v>
      </c>
      <c r="BP3786" s="118" t="s">
        <v>2983</v>
      </c>
      <c r="BQ3786" s="118" t="s">
        <v>2983</v>
      </c>
      <c r="BW3786" s="118" t="s">
        <v>8149</v>
      </c>
      <c r="BX3786" s="118" t="s">
        <v>2983</v>
      </c>
      <c r="BY3786" s="118" t="s">
        <v>2983</v>
      </c>
    </row>
    <row r="3787" spans="53:77" x14ac:dyDescent="0.3">
      <c r="BA3787" s="169" t="e">
        <f>VLOOKUP(D3787,#REF!, 2,FALSE)</f>
        <v>#REF!</v>
      </c>
      <c r="BO3787" s="118" t="s">
        <v>8150</v>
      </c>
      <c r="BP3787" s="118" t="s">
        <v>2983</v>
      </c>
      <c r="BQ3787" s="118" t="s">
        <v>2983</v>
      </c>
      <c r="BW3787" s="118" t="s">
        <v>8150</v>
      </c>
      <c r="BX3787" s="118" t="s">
        <v>2983</v>
      </c>
      <c r="BY3787" s="118" t="s">
        <v>2983</v>
      </c>
    </row>
    <row r="3788" spans="53:77" x14ac:dyDescent="0.3">
      <c r="BA3788" s="169" t="e">
        <f>VLOOKUP(D3788,#REF!, 2,FALSE)</f>
        <v>#REF!</v>
      </c>
      <c r="BO3788" s="118" t="s">
        <v>8152</v>
      </c>
      <c r="BP3788" s="118" t="s">
        <v>2983</v>
      </c>
      <c r="BQ3788" s="118" t="s">
        <v>2983</v>
      </c>
      <c r="BW3788" s="118" t="s">
        <v>8152</v>
      </c>
      <c r="BX3788" s="118" t="s">
        <v>2983</v>
      </c>
      <c r="BY3788" s="118" t="s">
        <v>2983</v>
      </c>
    </row>
    <row r="3789" spans="53:77" x14ac:dyDescent="0.3">
      <c r="BA3789" s="169" t="e">
        <f>VLOOKUP(D3789,#REF!, 2,FALSE)</f>
        <v>#REF!</v>
      </c>
      <c r="BO3789" s="118" t="s">
        <v>8153</v>
      </c>
      <c r="BP3789" s="118" t="s">
        <v>2983</v>
      </c>
      <c r="BQ3789" s="118" t="s">
        <v>2983</v>
      </c>
      <c r="BW3789" s="118" t="s">
        <v>8153</v>
      </c>
      <c r="BX3789" s="118" t="s">
        <v>2983</v>
      </c>
      <c r="BY3789" s="118" t="s">
        <v>2983</v>
      </c>
    </row>
    <row r="3790" spans="53:77" x14ac:dyDescent="0.3">
      <c r="BA3790" s="169" t="e">
        <f>VLOOKUP(D3790,#REF!, 2,FALSE)</f>
        <v>#REF!</v>
      </c>
      <c r="BO3790" s="118" t="s">
        <v>8154</v>
      </c>
      <c r="BP3790" s="118" t="s">
        <v>2983</v>
      </c>
      <c r="BQ3790" s="118" t="s">
        <v>2983</v>
      </c>
      <c r="BW3790" s="118" t="s">
        <v>8154</v>
      </c>
      <c r="BX3790" s="118" t="s">
        <v>2983</v>
      </c>
      <c r="BY3790" s="118" t="s">
        <v>2983</v>
      </c>
    </row>
    <row r="3791" spans="53:77" x14ac:dyDescent="0.3">
      <c r="BA3791" s="169" t="e">
        <f>VLOOKUP(D3791,#REF!, 2,FALSE)</f>
        <v>#REF!</v>
      </c>
      <c r="BO3791" s="118" t="s">
        <v>8155</v>
      </c>
      <c r="BP3791" s="118" t="s">
        <v>2983</v>
      </c>
      <c r="BQ3791" s="118" t="s">
        <v>2983</v>
      </c>
      <c r="BW3791" s="118" t="s">
        <v>8155</v>
      </c>
      <c r="BX3791" s="118" t="s">
        <v>2983</v>
      </c>
      <c r="BY3791" s="118" t="s">
        <v>2983</v>
      </c>
    </row>
    <row r="3792" spans="53:77" x14ac:dyDescent="0.3">
      <c r="BA3792" s="169" t="e">
        <f>VLOOKUP(D3792,#REF!, 2,FALSE)</f>
        <v>#REF!</v>
      </c>
      <c r="BO3792" s="118" t="s">
        <v>8156</v>
      </c>
      <c r="BP3792" s="118" t="s">
        <v>3003</v>
      </c>
      <c r="BQ3792" s="118" t="s">
        <v>2983</v>
      </c>
      <c r="BW3792" s="118" t="s">
        <v>8156</v>
      </c>
      <c r="BX3792" s="118" t="s">
        <v>3003</v>
      </c>
      <c r="BY3792" s="118" t="s">
        <v>2983</v>
      </c>
    </row>
    <row r="3793" spans="53:77" x14ac:dyDescent="0.3">
      <c r="BA3793" s="169" t="e">
        <f>VLOOKUP(D3793,#REF!, 2,FALSE)</f>
        <v>#REF!</v>
      </c>
      <c r="BO3793" s="118" t="s">
        <v>8157</v>
      </c>
      <c r="BP3793" s="118" t="s">
        <v>2983</v>
      </c>
      <c r="BQ3793" s="118" t="s">
        <v>2983</v>
      </c>
      <c r="BW3793" s="118" t="s">
        <v>8157</v>
      </c>
      <c r="BX3793" s="118" t="s">
        <v>2983</v>
      </c>
      <c r="BY3793" s="118" t="s">
        <v>2983</v>
      </c>
    </row>
    <row r="3794" spans="53:77" x14ac:dyDescent="0.3">
      <c r="BA3794" s="169" t="e">
        <f>VLOOKUP(D3794,#REF!, 2,FALSE)</f>
        <v>#REF!</v>
      </c>
      <c r="BO3794" s="118" t="s">
        <v>8158</v>
      </c>
      <c r="BP3794" s="118" t="s">
        <v>3243</v>
      </c>
      <c r="BQ3794" s="118" t="s">
        <v>8159</v>
      </c>
      <c r="BW3794" s="118" t="s">
        <v>8158</v>
      </c>
      <c r="BX3794" s="118" t="s">
        <v>3243</v>
      </c>
      <c r="BY3794" s="118" t="s">
        <v>8159</v>
      </c>
    </row>
    <row r="3795" spans="53:77" x14ac:dyDescent="0.3">
      <c r="BA3795" s="169" t="e">
        <f>VLOOKUP(D3795,#REF!, 2,FALSE)</f>
        <v>#REF!</v>
      </c>
      <c r="BO3795" s="118" t="s">
        <v>8160</v>
      </c>
      <c r="BP3795" s="118" t="s">
        <v>2983</v>
      </c>
      <c r="BQ3795" s="118" t="s">
        <v>770</v>
      </c>
      <c r="BW3795" s="118" t="s">
        <v>8160</v>
      </c>
      <c r="BX3795" s="118" t="s">
        <v>2983</v>
      </c>
      <c r="BY3795" s="118" t="s">
        <v>770</v>
      </c>
    </row>
    <row r="3796" spans="53:77" x14ac:dyDescent="0.3">
      <c r="BA3796" s="169" t="e">
        <f>VLOOKUP(D3796,#REF!, 2,FALSE)</f>
        <v>#REF!</v>
      </c>
      <c r="BO3796" s="118" t="s">
        <v>8162</v>
      </c>
      <c r="BP3796" s="118" t="s">
        <v>2983</v>
      </c>
      <c r="BQ3796" s="118" t="s">
        <v>2983</v>
      </c>
      <c r="BW3796" s="118" t="s">
        <v>8162</v>
      </c>
      <c r="BX3796" s="118" t="s">
        <v>2983</v>
      </c>
      <c r="BY3796" s="118" t="s">
        <v>2983</v>
      </c>
    </row>
    <row r="3797" spans="53:77" x14ac:dyDescent="0.3">
      <c r="BA3797" s="169" t="e">
        <f>VLOOKUP(D3797,#REF!, 2,FALSE)</f>
        <v>#REF!</v>
      </c>
      <c r="BO3797" s="118" t="s">
        <v>8163</v>
      </c>
      <c r="BP3797" s="118" t="s">
        <v>3197</v>
      </c>
      <c r="BQ3797" s="118" t="s">
        <v>1594</v>
      </c>
      <c r="BW3797" s="118" t="s">
        <v>8163</v>
      </c>
      <c r="BX3797" s="118" t="s">
        <v>3197</v>
      </c>
      <c r="BY3797" s="118" t="s">
        <v>1594</v>
      </c>
    </row>
    <row r="3798" spans="53:77" x14ac:dyDescent="0.3">
      <c r="BA3798" s="169" t="e">
        <f>VLOOKUP(D3798,#REF!, 2,FALSE)</f>
        <v>#REF!</v>
      </c>
      <c r="BO3798" s="118" t="s">
        <v>8164</v>
      </c>
      <c r="BP3798" s="118" t="s">
        <v>862</v>
      </c>
      <c r="BQ3798" s="118" t="s">
        <v>1594</v>
      </c>
      <c r="BW3798" s="118" t="s">
        <v>8164</v>
      </c>
      <c r="BX3798" s="118" t="s">
        <v>862</v>
      </c>
      <c r="BY3798" s="118" t="s">
        <v>1594</v>
      </c>
    </row>
    <row r="3799" spans="53:77" x14ac:dyDescent="0.3">
      <c r="BA3799" s="169" t="e">
        <f>VLOOKUP(D3799,#REF!, 2,FALSE)</f>
        <v>#REF!</v>
      </c>
      <c r="BO3799" s="118" t="s">
        <v>8165</v>
      </c>
      <c r="BP3799" s="118" t="s">
        <v>2983</v>
      </c>
      <c r="BQ3799" s="118" t="s">
        <v>2983</v>
      </c>
      <c r="BW3799" s="118" t="s">
        <v>8165</v>
      </c>
      <c r="BX3799" s="118" t="s">
        <v>2983</v>
      </c>
      <c r="BY3799" s="118" t="s">
        <v>2983</v>
      </c>
    </row>
    <row r="3800" spans="53:77" x14ac:dyDescent="0.3">
      <c r="BA3800" s="169" t="e">
        <f>VLOOKUP(D3800,#REF!, 2,FALSE)</f>
        <v>#REF!</v>
      </c>
      <c r="BO3800" s="118" t="s">
        <v>8166</v>
      </c>
      <c r="BP3800" s="118" t="s">
        <v>2983</v>
      </c>
      <c r="BQ3800" s="118" t="s">
        <v>2983</v>
      </c>
      <c r="BW3800" s="118" t="s">
        <v>8166</v>
      </c>
      <c r="BX3800" s="118" t="s">
        <v>2983</v>
      </c>
      <c r="BY3800" s="118" t="s">
        <v>2983</v>
      </c>
    </row>
    <row r="3801" spans="53:77" x14ac:dyDescent="0.3">
      <c r="BA3801" s="169" t="e">
        <f>VLOOKUP(D3801,#REF!, 2,FALSE)</f>
        <v>#REF!</v>
      </c>
      <c r="BO3801" s="118" t="s">
        <v>8167</v>
      </c>
      <c r="BP3801" s="118" t="s">
        <v>2979</v>
      </c>
      <c r="BQ3801" s="118" t="s">
        <v>8168</v>
      </c>
      <c r="BW3801" s="118" t="s">
        <v>8167</v>
      </c>
      <c r="BX3801" s="118" t="s">
        <v>2979</v>
      </c>
      <c r="BY3801" s="118" t="s">
        <v>8168</v>
      </c>
    </row>
    <row r="3802" spans="53:77" x14ac:dyDescent="0.3">
      <c r="BA3802" s="169" t="e">
        <f>VLOOKUP(D3802,#REF!, 2,FALSE)</f>
        <v>#REF!</v>
      </c>
      <c r="BO3802" s="118" t="s">
        <v>8169</v>
      </c>
      <c r="BP3802" s="118" t="s">
        <v>2983</v>
      </c>
      <c r="BQ3802" s="118" t="s">
        <v>2983</v>
      </c>
      <c r="BW3802" s="118" t="s">
        <v>8169</v>
      </c>
      <c r="BX3802" s="118" t="s">
        <v>2983</v>
      </c>
      <c r="BY3802" s="118" t="s">
        <v>2983</v>
      </c>
    </row>
    <row r="3803" spans="53:77" x14ac:dyDescent="0.3">
      <c r="BA3803" s="169" t="e">
        <f>VLOOKUP(D3803,#REF!, 2,FALSE)</f>
        <v>#REF!</v>
      </c>
      <c r="BO3803" s="118" t="s">
        <v>8170</v>
      </c>
      <c r="BP3803" s="118" t="s">
        <v>2983</v>
      </c>
      <c r="BQ3803" s="118" t="s">
        <v>2983</v>
      </c>
      <c r="BW3803" s="118" t="s">
        <v>8170</v>
      </c>
      <c r="BX3803" s="118" t="s">
        <v>2983</v>
      </c>
      <c r="BY3803" s="118" t="s">
        <v>2983</v>
      </c>
    </row>
    <row r="3804" spans="53:77" x14ac:dyDescent="0.3">
      <c r="BA3804" s="169" t="e">
        <f>VLOOKUP(D3804,#REF!, 2,FALSE)</f>
        <v>#REF!</v>
      </c>
      <c r="BO3804" s="118" t="s">
        <v>8171</v>
      </c>
      <c r="BP3804" s="118" t="s">
        <v>2983</v>
      </c>
      <c r="BQ3804" s="118" t="s">
        <v>8173</v>
      </c>
      <c r="BW3804" s="118" t="s">
        <v>8171</v>
      </c>
      <c r="BX3804" s="118" t="s">
        <v>2983</v>
      </c>
      <c r="BY3804" s="118" t="s">
        <v>8173</v>
      </c>
    </row>
    <row r="3805" spans="53:77" x14ac:dyDescent="0.3">
      <c r="BA3805" s="169" t="e">
        <f>VLOOKUP(D3805,#REF!, 2,FALSE)</f>
        <v>#REF!</v>
      </c>
      <c r="BO3805" s="118" t="s">
        <v>8174</v>
      </c>
      <c r="BP3805" s="118" t="s">
        <v>2983</v>
      </c>
      <c r="BQ3805" s="118" t="s">
        <v>2983</v>
      </c>
      <c r="BW3805" s="118" t="s">
        <v>8174</v>
      </c>
      <c r="BX3805" s="118" t="s">
        <v>2983</v>
      </c>
      <c r="BY3805" s="118" t="s">
        <v>2983</v>
      </c>
    </row>
    <row r="3806" spans="53:77" x14ac:dyDescent="0.3">
      <c r="BA3806" s="169" t="e">
        <f>VLOOKUP(D3806,#REF!, 2,FALSE)</f>
        <v>#REF!</v>
      </c>
      <c r="BO3806" s="118" t="s">
        <v>8175</v>
      </c>
      <c r="BP3806" s="118" t="s">
        <v>2983</v>
      </c>
      <c r="BQ3806" s="118" t="s">
        <v>2983</v>
      </c>
      <c r="BW3806" s="118" t="s">
        <v>8175</v>
      </c>
      <c r="BX3806" s="118" t="s">
        <v>2983</v>
      </c>
      <c r="BY3806" s="118" t="s">
        <v>2983</v>
      </c>
    </row>
    <row r="3807" spans="53:77" x14ac:dyDescent="0.3">
      <c r="BA3807" s="169" t="e">
        <f>VLOOKUP(D3807,#REF!, 2,FALSE)</f>
        <v>#REF!</v>
      </c>
      <c r="BO3807" s="118" t="s">
        <v>8176</v>
      </c>
      <c r="BP3807" s="118" t="s">
        <v>2983</v>
      </c>
      <c r="BQ3807" s="118" t="s">
        <v>850</v>
      </c>
      <c r="BW3807" s="118" t="s">
        <v>8176</v>
      </c>
      <c r="BX3807" s="118" t="s">
        <v>2983</v>
      </c>
      <c r="BY3807" s="118" t="s">
        <v>850</v>
      </c>
    </row>
    <row r="3808" spans="53:77" x14ac:dyDescent="0.3">
      <c r="BA3808" s="169" t="e">
        <f>VLOOKUP(D3808,#REF!, 2,FALSE)</f>
        <v>#REF!</v>
      </c>
      <c r="BO3808" s="118" t="s">
        <v>8177</v>
      </c>
      <c r="BP3808" s="118" t="s">
        <v>2983</v>
      </c>
      <c r="BQ3808" s="118" t="s">
        <v>850</v>
      </c>
      <c r="BW3808" s="118" t="s">
        <v>8177</v>
      </c>
      <c r="BX3808" s="118" t="s">
        <v>2983</v>
      </c>
      <c r="BY3808" s="118" t="s">
        <v>850</v>
      </c>
    </row>
    <row r="3809" spans="53:77" x14ac:dyDescent="0.3">
      <c r="BA3809" s="169" t="e">
        <f>VLOOKUP(D3809,#REF!, 2,FALSE)</f>
        <v>#REF!</v>
      </c>
      <c r="BO3809" s="118" t="s">
        <v>8178</v>
      </c>
      <c r="BP3809" s="118" t="s">
        <v>2983</v>
      </c>
      <c r="BQ3809" s="118" t="s">
        <v>2983</v>
      </c>
      <c r="BW3809" s="118" t="s">
        <v>8178</v>
      </c>
      <c r="BX3809" s="118" t="s">
        <v>2983</v>
      </c>
      <c r="BY3809" s="118" t="s">
        <v>2983</v>
      </c>
    </row>
    <row r="3810" spans="53:77" x14ac:dyDescent="0.3">
      <c r="BA3810" s="169" t="e">
        <f>VLOOKUP(D3810,#REF!, 2,FALSE)</f>
        <v>#REF!</v>
      </c>
      <c r="BO3810" s="118" t="s">
        <v>8179</v>
      </c>
      <c r="BP3810" s="118" t="s">
        <v>3043</v>
      </c>
      <c r="BQ3810" s="118" t="s">
        <v>8180</v>
      </c>
      <c r="BW3810" s="118" t="s">
        <v>8179</v>
      </c>
      <c r="BX3810" s="118" t="s">
        <v>3043</v>
      </c>
      <c r="BY3810" s="118" t="s">
        <v>8180</v>
      </c>
    </row>
    <row r="3811" spans="53:77" x14ac:dyDescent="0.3">
      <c r="BA3811" s="169" t="e">
        <f>VLOOKUP(D3811,#REF!, 2,FALSE)</f>
        <v>#REF!</v>
      </c>
      <c r="BO3811" s="118" t="s">
        <v>8181</v>
      </c>
      <c r="BP3811" s="118" t="s">
        <v>2983</v>
      </c>
      <c r="BQ3811" s="118" t="s">
        <v>8182</v>
      </c>
      <c r="BW3811" s="118" t="s">
        <v>8181</v>
      </c>
      <c r="BX3811" s="118" t="s">
        <v>2983</v>
      </c>
      <c r="BY3811" s="118" t="s">
        <v>8182</v>
      </c>
    </row>
    <row r="3812" spans="53:77" x14ac:dyDescent="0.3">
      <c r="BA3812" s="169" t="e">
        <f>VLOOKUP(D3812,#REF!, 2,FALSE)</f>
        <v>#REF!</v>
      </c>
      <c r="BO3812" s="118" t="s">
        <v>8183</v>
      </c>
      <c r="BP3812" s="118" t="s">
        <v>2983</v>
      </c>
      <c r="BQ3812" s="118" t="s">
        <v>2983</v>
      </c>
      <c r="BW3812" s="118" t="s">
        <v>8183</v>
      </c>
      <c r="BX3812" s="118" t="s">
        <v>2983</v>
      </c>
      <c r="BY3812" s="118" t="s">
        <v>2983</v>
      </c>
    </row>
    <row r="3813" spans="53:77" x14ac:dyDescent="0.3">
      <c r="BA3813" s="169" t="e">
        <f>VLOOKUP(D3813,#REF!, 2,FALSE)</f>
        <v>#REF!</v>
      </c>
      <c r="BO3813" s="118" t="s">
        <v>8184</v>
      </c>
      <c r="BP3813" s="118" t="s">
        <v>2983</v>
      </c>
      <c r="BQ3813" s="118" t="s">
        <v>8185</v>
      </c>
      <c r="BW3813" s="118" t="s">
        <v>8184</v>
      </c>
      <c r="BX3813" s="118" t="s">
        <v>2983</v>
      </c>
      <c r="BY3813" s="118" t="s">
        <v>8185</v>
      </c>
    </row>
    <row r="3814" spans="53:77" x14ac:dyDescent="0.3">
      <c r="BA3814" s="169" t="e">
        <f>VLOOKUP(D3814,#REF!, 2,FALSE)</f>
        <v>#REF!</v>
      </c>
      <c r="BO3814" s="118" t="s">
        <v>8186</v>
      </c>
      <c r="BP3814" s="118" t="s">
        <v>3043</v>
      </c>
      <c r="BQ3814" s="118" t="s">
        <v>8187</v>
      </c>
      <c r="BW3814" s="118" t="s">
        <v>8186</v>
      </c>
      <c r="BX3814" s="118" t="s">
        <v>3043</v>
      </c>
      <c r="BY3814" s="118" t="s">
        <v>8187</v>
      </c>
    </row>
    <row r="3815" spans="53:77" x14ac:dyDescent="0.3">
      <c r="BA3815" s="169" t="e">
        <f>VLOOKUP(D3815,#REF!, 2,FALSE)</f>
        <v>#REF!</v>
      </c>
      <c r="BO3815" s="118" t="s">
        <v>8188</v>
      </c>
      <c r="BP3815" s="118" t="s">
        <v>2983</v>
      </c>
      <c r="BQ3815" s="118" t="s">
        <v>2983</v>
      </c>
      <c r="BW3815" s="118" t="s">
        <v>8188</v>
      </c>
      <c r="BX3815" s="118" t="s">
        <v>2983</v>
      </c>
      <c r="BY3815" s="118" t="s">
        <v>2983</v>
      </c>
    </row>
    <row r="3816" spans="53:77" x14ac:dyDescent="0.3">
      <c r="BA3816" s="169" t="e">
        <f>VLOOKUP(D3816,#REF!, 2,FALSE)</f>
        <v>#REF!</v>
      </c>
      <c r="BO3816" s="118" t="s">
        <v>8189</v>
      </c>
      <c r="BP3816" s="118" t="s">
        <v>2983</v>
      </c>
      <c r="BQ3816" s="118" t="s">
        <v>2983</v>
      </c>
      <c r="BW3816" s="118" t="s">
        <v>8189</v>
      </c>
      <c r="BX3816" s="118" t="s">
        <v>2983</v>
      </c>
      <c r="BY3816" s="118" t="s">
        <v>2983</v>
      </c>
    </row>
    <row r="3817" spans="53:77" x14ac:dyDescent="0.3">
      <c r="BA3817" s="169" t="e">
        <f>VLOOKUP(D3817,#REF!, 2,FALSE)</f>
        <v>#REF!</v>
      </c>
      <c r="BO3817" s="118" t="s">
        <v>8190</v>
      </c>
      <c r="BP3817" s="118" t="s">
        <v>2983</v>
      </c>
      <c r="BQ3817" s="118" t="s">
        <v>2983</v>
      </c>
      <c r="BW3817" s="118" t="s">
        <v>8190</v>
      </c>
      <c r="BX3817" s="118" t="s">
        <v>2983</v>
      </c>
      <c r="BY3817" s="118" t="s">
        <v>2983</v>
      </c>
    </row>
    <row r="3818" spans="53:77" x14ac:dyDescent="0.3">
      <c r="BA3818" s="169" t="e">
        <f>VLOOKUP(D3818,#REF!, 2,FALSE)</f>
        <v>#REF!</v>
      </c>
      <c r="BO3818" s="118" t="s">
        <v>8191</v>
      </c>
      <c r="BP3818" s="118" t="s">
        <v>2983</v>
      </c>
      <c r="BQ3818" s="118" t="s">
        <v>2983</v>
      </c>
      <c r="BW3818" s="118" t="s">
        <v>8191</v>
      </c>
      <c r="BX3818" s="118" t="s">
        <v>2983</v>
      </c>
      <c r="BY3818" s="118" t="s">
        <v>2983</v>
      </c>
    </row>
    <row r="3819" spans="53:77" x14ac:dyDescent="0.3">
      <c r="BA3819" s="169" t="e">
        <f>VLOOKUP(D3819,#REF!, 2,FALSE)</f>
        <v>#REF!</v>
      </c>
      <c r="BO3819" s="118" t="s">
        <v>8192</v>
      </c>
      <c r="BP3819" s="118" t="s">
        <v>2983</v>
      </c>
      <c r="BQ3819" s="118" t="s">
        <v>2983</v>
      </c>
      <c r="BW3819" s="118" t="s">
        <v>8192</v>
      </c>
      <c r="BX3819" s="118" t="s">
        <v>2983</v>
      </c>
      <c r="BY3819" s="118" t="s">
        <v>2983</v>
      </c>
    </row>
    <row r="3820" spans="53:77" x14ac:dyDescent="0.3">
      <c r="BA3820" s="169" t="e">
        <f>VLOOKUP(D3820,#REF!, 2,FALSE)</f>
        <v>#REF!</v>
      </c>
      <c r="BO3820" s="118" t="s">
        <v>8193</v>
      </c>
      <c r="BP3820" s="118" t="s">
        <v>3043</v>
      </c>
      <c r="BQ3820" s="118" t="s">
        <v>8194</v>
      </c>
      <c r="BW3820" s="118" t="s">
        <v>8193</v>
      </c>
      <c r="BX3820" s="118" t="s">
        <v>3043</v>
      </c>
      <c r="BY3820" s="118" t="s">
        <v>8194</v>
      </c>
    </row>
    <row r="3821" spans="53:77" x14ac:dyDescent="0.3">
      <c r="BA3821" s="169" t="e">
        <f>VLOOKUP(D3821,#REF!, 2,FALSE)</f>
        <v>#REF!</v>
      </c>
      <c r="BO3821" s="118" t="s">
        <v>8195</v>
      </c>
      <c r="BP3821" s="118" t="s">
        <v>2983</v>
      </c>
      <c r="BQ3821" s="118" t="s">
        <v>2983</v>
      </c>
      <c r="BW3821" s="118" t="s">
        <v>8195</v>
      </c>
      <c r="BX3821" s="118" t="s">
        <v>2983</v>
      </c>
      <c r="BY3821" s="118" t="s">
        <v>2983</v>
      </c>
    </row>
    <row r="3822" spans="53:77" x14ac:dyDescent="0.3">
      <c r="BA3822" s="169" t="e">
        <f>VLOOKUP(D3822,#REF!, 2,FALSE)</f>
        <v>#REF!</v>
      </c>
      <c r="BO3822" s="118" t="s">
        <v>1436</v>
      </c>
      <c r="BP3822" s="118" t="s">
        <v>3043</v>
      </c>
      <c r="BQ3822" s="118" t="s">
        <v>1057</v>
      </c>
      <c r="BW3822" s="118" t="s">
        <v>1436</v>
      </c>
      <c r="BX3822" s="118" t="s">
        <v>3043</v>
      </c>
      <c r="BY3822" s="118" t="s">
        <v>1057</v>
      </c>
    </row>
    <row r="3823" spans="53:77" x14ac:dyDescent="0.3">
      <c r="BA3823" s="169" t="e">
        <f>VLOOKUP(D3823,#REF!, 2,FALSE)</f>
        <v>#REF!</v>
      </c>
      <c r="BO3823" s="118" t="s">
        <v>8196</v>
      </c>
      <c r="BP3823" s="118" t="s">
        <v>3043</v>
      </c>
      <c r="BQ3823" s="118" t="s">
        <v>8197</v>
      </c>
      <c r="BW3823" s="118" t="s">
        <v>8196</v>
      </c>
      <c r="BX3823" s="118" t="s">
        <v>3043</v>
      </c>
      <c r="BY3823" s="118" t="s">
        <v>8197</v>
      </c>
    </row>
    <row r="3824" spans="53:77" x14ac:dyDescent="0.3">
      <c r="BA3824" s="169" t="e">
        <f>VLOOKUP(D3824,#REF!, 2,FALSE)</f>
        <v>#REF!</v>
      </c>
      <c r="BO3824" s="118" t="s">
        <v>8198</v>
      </c>
      <c r="BP3824" s="118" t="s">
        <v>3043</v>
      </c>
      <c r="BQ3824" s="118" t="s">
        <v>1120</v>
      </c>
      <c r="BW3824" s="118" t="s">
        <v>8198</v>
      </c>
      <c r="BX3824" s="118" t="s">
        <v>3043</v>
      </c>
      <c r="BY3824" s="118" t="s">
        <v>1120</v>
      </c>
    </row>
    <row r="3825" spans="53:77" x14ac:dyDescent="0.3">
      <c r="BA3825" s="169" t="e">
        <f>VLOOKUP(D3825,#REF!, 2,FALSE)</f>
        <v>#REF!</v>
      </c>
      <c r="BO3825" s="118" t="s">
        <v>8199</v>
      </c>
      <c r="BP3825" s="118" t="s">
        <v>3043</v>
      </c>
      <c r="BQ3825" s="118" t="s">
        <v>3695</v>
      </c>
      <c r="BW3825" s="118" t="s">
        <v>8199</v>
      </c>
      <c r="BX3825" s="118" t="s">
        <v>3043</v>
      </c>
      <c r="BY3825" s="118" t="s">
        <v>3695</v>
      </c>
    </row>
    <row r="3826" spans="53:77" x14ac:dyDescent="0.3">
      <c r="BA3826" s="169" t="e">
        <f>VLOOKUP(D3826,#REF!, 2,FALSE)</f>
        <v>#REF!</v>
      </c>
      <c r="BO3826" s="118" t="s">
        <v>1437</v>
      </c>
      <c r="BP3826" s="118" t="s">
        <v>3043</v>
      </c>
      <c r="BQ3826" s="118" t="s">
        <v>8201</v>
      </c>
      <c r="BW3826" s="118" t="s">
        <v>1437</v>
      </c>
      <c r="BX3826" s="118" t="s">
        <v>3043</v>
      </c>
      <c r="BY3826" s="118" t="s">
        <v>8201</v>
      </c>
    </row>
    <row r="3827" spans="53:77" x14ac:dyDescent="0.3">
      <c r="BA3827" s="169" t="e">
        <f>VLOOKUP(D3827,#REF!, 2,FALSE)</f>
        <v>#REF!</v>
      </c>
      <c r="BO3827" s="118" t="s">
        <v>1438</v>
      </c>
      <c r="BP3827" s="118" t="s">
        <v>3197</v>
      </c>
      <c r="BQ3827" s="118" t="s">
        <v>8202</v>
      </c>
      <c r="BW3827" s="118" t="s">
        <v>1438</v>
      </c>
      <c r="BX3827" s="118" t="s">
        <v>3197</v>
      </c>
      <c r="BY3827" s="118" t="s">
        <v>8202</v>
      </c>
    </row>
    <row r="3828" spans="53:77" x14ac:dyDescent="0.3">
      <c r="BA3828" s="169" t="e">
        <f>VLOOKUP(D3828,#REF!, 2,FALSE)</f>
        <v>#REF!</v>
      </c>
      <c r="BO3828" s="118" t="s">
        <v>8203</v>
      </c>
      <c r="BP3828" s="118" t="s">
        <v>2983</v>
      </c>
      <c r="BQ3828" s="118" t="s">
        <v>2983</v>
      </c>
      <c r="BW3828" s="118" t="s">
        <v>8203</v>
      </c>
      <c r="BX3828" s="118" t="s">
        <v>2983</v>
      </c>
      <c r="BY3828" s="118" t="s">
        <v>2983</v>
      </c>
    </row>
    <row r="3829" spans="53:77" x14ac:dyDescent="0.3">
      <c r="BA3829" s="169" t="e">
        <f>VLOOKUP(D3829,#REF!, 2,FALSE)</f>
        <v>#REF!</v>
      </c>
      <c r="BO3829" s="118" t="s">
        <v>8204</v>
      </c>
      <c r="BP3829" s="118" t="s">
        <v>2983</v>
      </c>
      <c r="BQ3829" s="118" t="s">
        <v>2983</v>
      </c>
      <c r="BW3829" s="118" t="s">
        <v>8204</v>
      </c>
      <c r="BX3829" s="118" t="s">
        <v>2983</v>
      </c>
      <c r="BY3829" s="118" t="s">
        <v>2983</v>
      </c>
    </row>
    <row r="3830" spans="53:77" x14ac:dyDescent="0.3">
      <c r="BA3830" s="169" t="e">
        <f>VLOOKUP(D3830,#REF!, 2,FALSE)</f>
        <v>#REF!</v>
      </c>
      <c r="BO3830" s="118" t="s">
        <v>8205</v>
      </c>
      <c r="BP3830" s="118" t="s">
        <v>1342</v>
      </c>
      <c r="BQ3830" s="118" t="s">
        <v>8207</v>
      </c>
      <c r="BW3830" s="118" t="s">
        <v>8205</v>
      </c>
      <c r="BX3830" s="118" t="s">
        <v>1342</v>
      </c>
      <c r="BY3830" s="118" t="s">
        <v>8207</v>
      </c>
    </row>
    <row r="3831" spans="53:77" x14ac:dyDescent="0.3">
      <c r="BA3831" s="169" t="e">
        <f>VLOOKUP(D3831,#REF!, 2,FALSE)</f>
        <v>#REF!</v>
      </c>
      <c r="BO3831" s="118" t="s">
        <v>8208</v>
      </c>
      <c r="BP3831" s="118" t="s">
        <v>2983</v>
      </c>
      <c r="BQ3831" s="118" t="s">
        <v>2983</v>
      </c>
      <c r="BW3831" s="118" t="s">
        <v>8208</v>
      </c>
      <c r="BX3831" s="118" t="s">
        <v>2983</v>
      </c>
      <c r="BY3831" s="118" t="s">
        <v>2983</v>
      </c>
    </row>
    <row r="3832" spans="53:77" x14ac:dyDescent="0.3">
      <c r="BA3832" s="169" t="e">
        <f>VLOOKUP(D3832,#REF!, 2,FALSE)</f>
        <v>#REF!</v>
      </c>
      <c r="BO3832" s="118" t="s">
        <v>8209</v>
      </c>
      <c r="BP3832" s="118" t="s">
        <v>2983</v>
      </c>
      <c r="BQ3832" s="118" t="s">
        <v>2983</v>
      </c>
      <c r="BW3832" s="118" t="s">
        <v>8209</v>
      </c>
      <c r="BX3832" s="118" t="s">
        <v>2983</v>
      </c>
      <c r="BY3832" s="118" t="s">
        <v>2983</v>
      </c>
    </row>
    <row r="3833" spans="53:77" x14ac:dyDescent="0.3">
      <c r="BA3833" s="169" t="e">
        <f>VLOOKUP(D3833,#REF!, 2,FALSE)</f>
        <v>#REF!</v>
      </c>
      <c r="BO3833" s="118" t="s">
        <v>8211</v>
      </c>
      <c r="BP3833" s="118" t="s">
        <v>2983</v>
      </c>
      <c r="BQ3833" s="118" t="s">
        <v>2983</v>
      </c>
      <c r="BW3833" s="118" t="s">
        <v>8211</v>
      </c>
      <c r="BX3833" s="118" t="s">
        <v>2983</v>
      </c>
      <c r="BY3833" s="118" t="s">
        <v>2983</v>
      </c>
    </row>
    <row r="3834" spans="53:77" x14ac:dyDescent="0.3">
      <c r="BA3834" s="169" t="e">
        <f>VLOOKUP(D3834,#REF!, 2,FALSE)</f>
        <v>#REF!</v>
      </c>
      <c r="BO3834" s="118" t="s">
        <v>8213</v>
      </c>
      <c r="BP3834" s="118" t="s">
        <v>1342</v>
      </c>
      <c r="BQ3834" s="118" t="s">
        <v>8214</v>
      </c>
      <c r="BW3834" s="118" t="s">
        <v>8213</v>
      </c>
      <c r="BX3834" s="118" t="s">
        <v>1342</v>
      </c>
      <c r="BY3834" s="118" t="s">
        <v>8214</v>
      </c>
    </row>
    <row r="3835" spans="53:77" x14ac:dyDescent="0.3">
      <c r="BA3835" s="169" t="e">
        <f>VLOOKUP(D3835,#REF!, 2,FALSE)</f>
        <v>#REF!</v>
      </c>
      <c r="BO3835" s="118" t="s">
        <v>8215</v>
      </c>
      <c r="BP3835" s="118" t="s">
        <v>2983</v>
      </c>
      <c r="BQ3835" s="118" t="s">
        <v>2983</v>
      </c>
      <c r="BW3835" s="118" t="s">
        <v>8215</v>
      </c>
      <c r="BX3835" s="118" t="s">
        <v>2983</v>
      </c>
      <c r="BY3835" s="118" t="s">
        <v>2983</v>
      </c>
    </row>
    <row r="3836" spans="53:77" x14ac:dyDescent="0.3">
      <c r="BA3836" s="169" t="e">
        <f>VLOOKUP(D3836,#REF!, 2,FALSE)</f>
        <v>#REF!</v>
      </c>
      <c r="BO3836" s="118" t="s">
        <v>8216</v>
      </c>
      <c r="BP3836" s="118" t="s">
        <v>2983</v>
      </c>
      <c r="BQ3836" s="118" t="s">
        <v>2983</v>
      </c>
      <c r="BW3836" s="118" t="s">
        <v>8216</v>
      </c>
      <c r="BX3836" s="118" t="s">
        <v>2983</v>
      </c>
      <c r="BY3836" s="118" t="s">
        <v>2983</v>
      </c>
    </row>
    <row r="3837" spans="53:77" x14ac:dyDescent="0.3">
      <c r="BA3837" s="169" t="e">
        <f>VLOOKUP(D3837,#REF!, 2,FALSE)</f>
        <v>#REF!</v>
      </c>
      <c r="BO3837" s="118" t="s">
        <v>8218</v>
      </c>
      <c r="BP3837" s="118" t="s">
        <v>1691</v>
      </c>
      <c r="BQ3837" s="118" t="s">
        <v>8221</v>
      </c>
      <c r="BW3837" s="118" t="s">
        <v>8218</v>
      </c>
      <c r="BX3837" s="118" t="s">
        <v>1691</v>
      </c>
      <c r="BY3837" s="118" t="s">
        <v>8221</v>
      </c>
    </row>
    <row r="3838" spans="53:77" x14ac:dyDescent="0.3">
      <c r="BA3838" s="169" t="e">
        <f>VLOOKUP(D3838,#REF!, 2,FALSE)</f>
        <v>#REF!</v>
      </c>
      <c r="BO3838" s="118" t="s">
        <v>8222</v>
      </c>
      <c r="BP3838" s="118" t="s">
        <v>2983</v>
      </c>
      <c r="BQ3838" s="118" t="s">
        <v>2983</v>
      </c>
      <c r="BW3838" s="118" t="s">
        <v>8222</v>
      </c>
      <c r="BX3838" s="118" t="s">
        <v>2983</v>
      </c>
      <c r="BY3838" s="118" t="s">
        <v>2983</v>
      </c>
    </row>
    <row r="3839" spans="53:77" x14ac:dyDescent="0.3">
      <c r="BA3839" s="169" t="e">
        <f>VLOOKUP(D3839,#REF!, 2,FALSE)</f>
        <v>#REF!</v>
      </c>
      <c r="BO3839" s="118" t="s">
        <v>8223</v>
      </c>
      <c r="BP3839" s="118" t="s">
        <v>2983</v>
      </c>
      <c r="BQ3839" s="118" t="s">
        <v>2983</v>
      </c>
      <c r="BW3839" s="118" t="s">
        <v>8223</v>
      </c>
      <c r="BX3839" s="118" t="s">
        <v>2983</v>
      </c>
      <c r="BY3839" s="118" t="s">
        <v>2983</v>
      </c>
    </row>
    <row r="3840" spans="53:77" x14ac:dyDescent="0.3">
      <c r="BA3840" s="169" t="e">
        <f>VLOOKUP(D3840,#REF!, 2,FALSE)</f>
        <v>#REF!</v>
      </c>
      <c r="BO3840" s="118" t="s">
        <v>8224</v>
      </c>
      <c r="BP3840" s="118" t="s">
        <v>1496</v>
      </c>
      <c r="BQ3840" s="118" t="s">
        <v>6233</v>
      </c>
      <c r="BW3840" s="118" t="s">
        <v>8224</v>
      </c>
      <c r="BX3840" s="118" t="s">
        <v>1496</v>
      </c>
      <c r="BY3840" s="118" t="s">
        <v>6233</v>
      </c>
    </row>
    <row r="3841" spans="53:77" x14ac:dyDescent="0.3">
      <c r="BA3841" s="169" t="e">
        <f>VLOOKUP(D3841,#REF!, 2,FALSE)</f>
        <v>#REF!</v>
      </c>
      <c r="BO3841" s="118" t="s">
        <v>8226</v>
      </c>
      <c r="BP3841" s="118" t="s">
        <v>2983</v>
      </c>
      <c r="BQ3841" s="118" t="s">
        <v>2983</v>
      </c>
      <c r="BW3841" s="118" t="s">
        <v>8226</v>
      </c>
      <c r="BX3841" s="118" t="s">
        <v>2983</v>
      </c>
      <c r="BY3841" s="118" t="s">
        <v>2983</v>
      </c>
    </row>
    <row r="3842" spans="53:77" x14ac:dyDescent="0.3">
      <c r="BA3842" s="169" t="e">
        <f>VLOOKUP(D3842,#REF!, 2,FALSE)</f>
        <v>#REF!</v>
      </c>
      <c r="BO3842" s="118" t="s">
        <v>8229</v>
      </c>
      <c r="BP3842" s="118" t="s">
        <v>2983</v>
      </c>
      <c r="BQ3842" s="118" t="s">
        <v>2983</v>
      </c>
      <c r="BW3842" s="118" t="s">
        <v>8229</v>
      </c>
      <c r="BX3842" s="118" t="s">
        <v>2983</v>
      </c>
      <c r="BY3842" s="118" t="s">
        <v>2983</v>
      </c>
    </row>
    <row r="3843" spans="53:77" x14ac:dyDescent="0.3">
      <c r="BA3843" s="169" t="e">
        <f>VLOOKUP(D3843,#REF!, 2,FALSE)</f>
        <v>#REF!</v>
      </c>
      <c r="BO3843" s="118" t="s">
        <v>8230</v>
      </c>
      <c r="BP3843" s="118" t="s">
        <v>2983</v>
      </c>
      <c r="BQ3843" s="118" t="s">
        <v>2983</v>
      </c>
      <c r="BW3843" s="118" t="s">
        <v>8230</v>
      </c>
      <c r="BX3843" s="118" t="s">
        <v>2983</v>
      </c>
      <c r="BY3843" s="118" t="s">
        <v>2983</v>
      </c>
    </row>
    <row r="3844" spans="53:77" x14ac:dyDescent="0.3">
      <c r="BA3844" s="169" t="e">
        <f>VLOOKUP(D3844,#REF!, 2,FALSE)</f>
        <v>#REF!</v>
      </c>
      <c r="BO3844" s="118" t="s">
        <v>8232</v>
      </c>
      <c r="BP3844" s="118" t="s">
        <v>2983</v>
      </c>
      <c r="BQ3844" s="118" t="s">
        <v>8233</v>
      </c>
      <c r="BW3844" s="118" t="s">
        <v>8232</v>
      </c>
      <c r="BX3844" s="118" t="s">
        <v>2983</v>
      </c>
      <c r="BY3844" s="118" t="s">
        <v>8233</v>
      </c>
    </row>
    <row r="3845" spans="53:77" x14ac:dyDescent="0.3">
      <c r="BA3845" s="169" t="e">
        <f>VLOOKUP(D3845,#REF!, 2,FALSE)</f>
        <v>#REF!</v>
      </c>
      <c r="BO3845" s="118" t="s">
        <v>8234</v>
      </c>
      <c r="BP3845" s="118" t="s">
        <v>2983</v>
      </c>
      <c r="BQ3845" s="118" t="s">
        <v>2983</v>
      </c>
      <c r="BW3845" s="118" t="s">
        <v>8234</v>
      </c>
      <c r="BX3845" s="118" t="s">
        <v>2983</v>
      </c>
      <c r="BY3845" s="118" t="s">
        <v>2983</v>
      </c>
    </row>
    <row r="3846" spans="53:77" x14ac:dyDescent="0.3">
      <c r="BA3846" s="169" t="e">
        <f>VLOOKUP(D3846,#REF!, 2,FALSE)</f>
        <v>#REF!</v>
      </c>
      <c r="BO3846" s="118" t="s">
        <v>8235</v>
      </c>
      <c r="BP3846" s="118" t="s">
        <v>2983</v>
      </c>
      <c r="BQ3846" s="118" t="s">
        <v>2983</v>
      </c>
      <c r="BW3846" s="118" t="s">
        <v>8235</v>
      </c>
      <c r="BX3846" s="118" t="s">
        <v>2983</v>
      </c>
      <c r="BY3846" s="118" t="s">
        <v>2983</v>
      </c>
    </row>
    <row r="3847" spans="53:77" x14ac:dyDescent="0.3">
      <c r="BA3847" s="169" t="e">
        <f>VLOOKUP(D3847,#REF!, 2,FALSE)</f>
        <v>#REF!</v>
      </c>
      <c r="BO3847" s="118" t="s">
        <v>8237</v>
      </c>
      <c r="BP3847" s="118" t="s">
        <v>16975</v>
      </c>
      <c r="BQ3847" s="118" t="s">
        <v>8238</v>
      </c>
      <c r="BW3847" s="118" t="s">
        <v>8237</v>
      </c>
      <c r="BX3847" s="118" t="s">
        <v>16975</v>
      </c>
      <c r="BY3847" s="118" t="s">
        <v>8238</v>
      </c>
    </row>
    <row r="3848" spans="53:77" x14ac:dyDescent="0.3">
      <c r="BA3848" s="169" t="e">
        <f>VLOOKUP(D3848,#REF!, 2,FALSE)</f>
        <v>#REF!</v>
      </c>
      <c r="BO3848" s="118" t="s">
        <v>8239</v>
      </c>
      <c r="BP3848" s="118" t="s">
        <v>2983</v>
      </c>
      <c r="BQ3848" s="118" t="s">
        <v>2983</v>
      </c>
      <c r="BW3848" s="118" t="s">
        <v>8239</v>
      </c>
      <c r="BX3848" s="118" t="s">
        <v>2983</v>
      </c>
      <c r="BY3848" s="118" t="s">
        <v>2983</v>
      </c>
    </row>
    <row r="3849" spans="53:77" x14ac:dyDescent="0.3">
      <c r="BA3849" s="169" t="e">
        <f>VLOOKUP(D3849,#REF!, 2,FALSE)</f>
        <v>#REF!</v>
      </c>
      <c r="BO3849" s="118" t="s">
        <v>8240</v>
      </c>
      <c r="BP3849" s="118" t="s">
        <v>2983</v>
      </c>
      <c r="BQ3849" s="118" t="s">
        <v>2983</v>
      </c>
      <c r="BW3849" s="118" t="s">
        <v>8240</v>
      </c>
      <c r="BX3849" s="118" t="s">
        <v>2983</v>
      </c>
      <c r="BY3849" s="118" t="s">
        <v>2983</v>
      </c>
    </row>
    <row r="3850" spans="53:77" x14ac:dyDescent="0.3">
      <c r="BA3850" s="169" t="e">
        <f>VLOOKUP(D3850,#REF!, 2,FALSE)</f>
        <v>#REF!</v>
      </c>
      <c r="BO3850" s="118" t="s">
        <v>8242</v>
      </c>
      <c r="BP3850" s="118" t="s">
        <v>2983</v>
      </c>
      <c r="BQ3850" s="118" t="s">
        <v>2983</v>
      </c>
      <c r="BW3850" s="118" t="s">
        <v>8242</v>
      </c>
      <c r="BX3850" s="118" t="s">
        <v>2983</v>
      </c>
      <c r="BY3850" s="118" t="s">
        <v>2983</v>
      </c>
    </row>
    <row r="3851" spans="53:77" x14ac:dyDescent="0.3">
      <c r="BA3851" s="169" t="e">
        <f>VLOOKUP(D3851,#REF!, 2,FALSE)</f>
        <v>#REF!</v>
      </c>
      <c r="BO3851" s="118" t="s">
        <v>8244</v>
      </c>
      <c r="BP3851" s="118" t="s">
        <v>2983</v>
      </c>
      <c r="BQ3851" s="118" t="s">
        <v>2983</v>
      </c>
      <c r="BW3851" s="118" t="s">
        <v>8244</v>
      </c>
      <c r="BX3851" s="118" t="s">
        <v>2983</v>
      </c>
      <c r="BY3851" s="118" t="s">
        <v>2983</v>
      </c>
    </row>
    <row r="3852" spans="53:77" x14ac:dyDescent="0.3">
      <c r="BA3852" s="169" t="e">
        <f>VLOOKUP(D3852,#REF!, 2,FALSE)</f>
        <v>#REF!</v>
      </c>
      <c r="BO3852" s="118" t="s">
        <v>8245</v>
      </c>
      <c r="BP3852" s="118" t="s">
        <v>2983</v>
      </c>
      <c r="BQ3852" s="118" t="s">
        <v>2983</v>
      </c>
      <c r="BW3852" s="118" t="s">
        <v>8245</v>
      </c>
      <c r="BX3852" s="118" t="s">
        <v>2983</v>
      </c>
      <c r="BY3852" s="118" t="s">
        <v>2983</v>
      </c>
    </row>
    <row r="3853" spans="53:77" x14ac:dyDescent="0.3">
      <c r="BA3853" s="169" t="e">
        <f>VLOOKUP(D3853,#REF!, 2,FALSE)</f>
        <v>#REF!</v>
      </c>
      <c r="BO3853" s="118" t="s">
        <v>460</v>
      </c>
      <c r="BP3853" s="118" t="s">
        <v>2983</v>
      </c>
      <c r="BQ3853" s="118" t="s">
        <v>2983</v>
      </c>
      <c r="BW3853" s="118" t="s">
        <v>460</v>
      </c>
      <c r="BX3853" s="118" t="s">
        <v>2983</v>
      </c>
      <c r="BY3853" s="118" t="s">
        <v>2983</v>
      </c>
    </row>
    <row r="3854" spans="53:77" x14ac:dyDescent="0.3">
      <c r="BA3854" s="169" t="e">
        <f>VLOOKUP(D3854,#REF!, 2,FALSE)</f>
        <v>#REF!</v>
      </c>
      <c r="BO3854" s="118" t="s">
        <v>8246</v>
      </c>
      <c r="BP3854" s="118" t="s">
        <v>862</v>
      </c>
      <c r="BQ3854" s="118" t="s">
        <v>2791</v>
      </c>
      <c r="BW3854" s="118" t="s">
        <v>8246</v>
      </c>
      <c r="BX3854" s="118" t="s">
        <v>862</v>
      </c>
      <c r="BY3854" s="118" t="s">
        <v>2791</v>
      </c>
    </row>
    <row r="3855" spans="53:77" x14ac:dyDescent="0.3">
      <c r="BA3855" s="169" t="e">
        <f>VLOOKUP(D3855,#REF!, 2,FALSE)</f>
        <v>#REF!</v>
      </c>
      <c r="BO3855" s="118" t="s">
        <v>8247</v>
      </c>
      <c r="BP3855" s="118" t="s">
        <v>2983</v>
      </c>
      <c r="BQ3855" s="118" t="s">
        <v>2983</v>
      </c>
      <c r="BW3855" s="118" t="s">
        <v>8247</v>
      </c>
      <c r="BX3855" s="118" t="s">
        <v>2983</v>
      </c>
      <c r="BY3855" s="118" t="s">
        <v>2983</v>
      </c>
    </row>
    <row r="3856" spans="53:77" x14ac:dyDescent="0.3">
      <c r="BA3856" s="169" t="e">
        <f>VLOOKUP(D3856,#REF!, 2,FALSE)</f>
        <v>#REF!</v>
      </c>
      <c r="BO3856" s="118" t="s">
        <v>8248</v>
      </c>
      <c r="BP3856" s="118" t="s">
        <v>2983</v>
      </c>
      <c r="BQ3856" s="118" t="s">
        <v>8249</v>
      </c>
      <c r="BW3856" s="118" t="s">
        <v>8248</v>
      </c>
      <c r="BX3856" s="118" t="s">
        <v>2983</v>
      </c>
      <c r="BY3856" s="118" t="s">
        <v>8249</v>
      </c>
    </row>
    <row r="3857" spans="53:77" x14ac:dyDescent="0.3">
      <c r="BA3857" s="169" t="e">
        <f>VLOOKUP(D3857,#REF!, 2,FALSE)</f>
        <v>#REF!</v>
      </c>
      <c r="BO3857" s="118" t="s">
        <v>8250</v>
      </c>
      <c r="BP3857" s="118" t="s">
        <v>2983</v>
      </c>
      <c r="BQ3857" s="118" t="s">
        <v>8251</v>
      </c>
      <c r="BW3857" s="118" t="s">
        <v>8250</v>
      </c>
      <c r="BX3857" s="118" t="s">
        <v>2983</v>
      </c>
      <c r="BY3857" s="118" t="s">
        <v>8251</v>
      </c>
    </row>
    <row r="3858" spans="53:77" x14ac:dyDescent="0.3">
      <c r="BA3858" s="169" t="e">
        <f>VLOOKUP(D3858,#REF!, 2,FALSE)</f>
        <v>#REF!</v>
      </c>
      <c r="BO3858" s="118" t="s">
        <v>8252</v>
      </c>
      <c r="BP3858" s="118" t="s">
        <v>2983</v>
      </c>
      <c r="BQ3858" s="118" t="s">
        <v>2983</v>
      </c>
      <c r="BW3858" s="118" t="s">
        <v>8252</v>
      </c>
      <c r="BX3858" s="118" t="s">
        <v>2983</v>
      </c>
      <c r="BY3858" s="118" t="s">
        <v>2983</v>
      </c>
    </row>
    <row r="3859" spans="53:77" x14ac:dyDescent="0.3">
      <c r="BA3859" s="169" t="e">
        <f>VLOOKUP(D3859,#REF!, 2,FALSE)</f>
        <v>#REF!</v>
      </c>
      <c r="BO3859" s="118" t="s">
        <v>1439</v>
      </c>
      <c r="BP3859" s="118" t="s">
        <v>2983</v>
      </c>
      <c r="BQ3859" s="118" t="s">
        <v>3914</v>
      </c>
      <c r="BW3859" s="118" t="s">
        <v>1439</v>
      </c>
      <c r="BX3859" s="118" t="s">
        <v>2983</v>
      </c>
      <c r="BY3859" s="118" t="s">
        <v>3914</v>
      </c>
    </row>
    <row r="3860" spans="53:77" x14ac:dyDescent="0.3">
      <c r="BA3860" s="169" t="e">
        <f>VLOOKUP(D3860,#REF!, 2,FALSE)</f>
        <v>#REF!</v>
      </c>
      <c r="BO3860" s="118" t="s">
        <v>8253</v>
      </c>
      <c r="BP3860" s="118" t="s">
        <v>2983</v>
      </c>
      <c r="BQ3860" s="118" t="s">
        <v>8254</v>
      </c>
      <c r="BW3860" s="118" t="s">
        <v>8253</v>
      </c>
      <c r="BX3860" s="118" t="s">
        <v>2983</v>
      </c>
      <c r="BY3860" s="118" t="s">
        <v>8254</v>
      </c>
    </row>
    <row r="3861" spans="53:77" x14ac:dyDescent="0.3">
      <c r="BA3861" s="169" t="e">
        <f>VLOOKUP(D3861,#REF!, 2,FALSE)</f>
        <v>#REF!</v>
      </c>
      <c r="BO3861" s="118" t="s">
        <v>8255</v>
      </c>
      <c r="BP3861" s="118" t="s">
        <v>2983</v>
      </c>
      <c r="BQ3861" s="118" t="s">
        <v>8257</v>
      </c>
      <c r="BW3861" s="118" t="s">
        <v>8255</v>
      </c>
      <c r="BX3861" s="118" t="s">
        <v>2983</v>
      </c>
      <c r="BY3861" s="118" t="s">
        <v>8257</v>
      </c>
    </row>
    <row r="3862" spans="53:77" x14ac:dyDescent="0.3">
      <c r="BA3862" s="169" t="e">
        <f>VLOOKUP(D3862,#REF!, 2,FALSE)</f>
        <v>#REF!</v>
      </c>
      <c r="BO3862" s="118" t="s">
        <v>8258</v>
      </c>
      <c r="BP3862" s="118" t="s">
        <v>2983</v>
      </c>
      <c r="BQ3862" s="118" t="s">
        <v>2983</v>
      </c>
      <c r="BW3862" s="118" t="s">
        <v>8258</v>
      </c>
      <c r="BX3862" s="118" t="s">
        <v>2983</v>
      </c>
      <c r="BY3862" s="118" t="s">
        <v>2983</v>
      </c>
    </row>
    <row r="3863" spans="53:77" x14ac:dyDescent="0.3">
      <c r="BA3863" s="169" t="e">
        <f>VLOOKUP(D3863,#REF!, 2,FALSE)</f>
        <v>#REF!</v>
      </c>
      <c r="BO3863" s="118" t="s">
        <v>8260</v>
      </c>
      <c r="BP3863" s="118" t="s">
        <v>2983</v>
      </c>
      <c r="BQ3863" s="118" t="s">
        <v>8261</v>
      </c>
      <c r="BW3863" s="118" t="s">
        <v>8260</v>
      </c>
      <c r="BX3863" s="118" t="s">
        <v>2983</v>
      </c>
      <c r="BY3863" s="118" t="s">
        <v>8261</v>
      </c>
    </row>
    <row r="3864" spans="53:77" x14ac:dyDescent="0.3">
      <c r="BA3864" s="169" t="e">
        <f>VLOOKUP(D3864,#REF!, 2,FALSE)</f>
        <v>#REF!</v>
      </c>
      <c r="BO3864" s="118" t="s">
        <v>8262</v>
      </c>
      <c r="BP3864" s="118" t="s">
        <v>2983</v>
      </c>
      <c r="BQ3864" s="118" t="s">
        <v>4214</v>
      </c>
      <c r="BW3864" s="118" t="s">
        <v>8262</v>
      </c>
      <c r="BX3864" s="118" t="s">
        <v>2983</v>
      </c>
      <c r="BY3864" s="118" t="s">
        <v>4214</v>
      </c>
    </row>
    <row r="3865" spans="53:77" x14ac:dyDescent="0.3">
      <c r="BA3865" s="169" t="e">
        <f>VLOOKUP(D3865,#REF!, 2,FALSE)</f>
        <v>#REF!</v>
      </c>
      <c r="BO3865" s="118" t="s">
        <v>1440</v>
      </c>
      <c r="BP3865" s="118" t="s">
        <v>2983</v>
      </c>
      <c r="BQ3865" s="118" t="s">
        <v>8264</v>
      </c>
      <c r="BW3865" s="118" t="s">
        <v>1440</v>
      </c>
      <c r="BX3865" s="118" t="s">
        <v>2983</v>
      </c>
      <c r="BY3865" s="118" t="s">
        <v>8264</v>
      </c>
    </row>
    <row r="3866" spans="53:77" x14ac:dyDescent="0.3">
      <c r="BA3866" s="169" t="e">
        <f>VLOOKUP(D3866,#REF!, 2,FALSE)</f>
        <v>#REF!</v>
      </c>
      <c r="BO3866" s="118" t="s">
        <v>1441</v>
      </c>
      <c r="BP3866" s="118" t="s">
        <v>2983</v>
      </c>
      <c r="BQ3866" s="118" t="s">
        <v>2983</v>
      </c>
      <c r="BW3866" s="118" t="s">
        <v>1441</v>
      </c>
      <c r="BX3866" s="118" t="s">
        <v>2983</v>
      </c>
      <c r="BY3866" s="118" t="s">
        <v>2983</v>
      </c>
    </row>
    <row r="3867" spans="53:77" x14ac:dyDescent="0.3">
      <c r="BA3867" s="169" t="e">
        <f>VLOOKUP(D3867,#REF!, 2,FALSE)</f>
        <v>#REF!</v>
      </c>
      <c r="BO3867" s="118" t="s">
        <v>8265</v>
      </c>
      <c r="BP3867" s="118" t="s">
        <v>2983</v>
      </c>
      <c r="BQ3867" s="118" t="s">
        <v>7139</v>
      </c>
      <c r="BW3867" s="118" t="s">
        <v>8265</v>
      </c>
      <c r="BX3867" s="118" t="s">
        <v>2983</v>
      </c>
      <c r="BY3867" s="118" t="s">
        <v>7139</v>
      </c>
    </row>
    <row r="3868" spans="53:77" x14ac:dyDescent="0.3">
      <c r="BA3868" s="169" t="e">
        <f>VLOOKUP(D3868,#REF!, 2,FALSE)</f>
        <v>#REF!</v>
      </c>
      <c r="BO3868" s="118" t="s">
        <v>8266</v>
      </c>
      <c r="BP3868" s="118" t="s">
        <v>1342</v>
      </c>
      <c r="BQ3868" s="118" t="s">
        <v>638</v>
      </c>
      <c r="BW3868" s="118" t="s">
        <v>8266</v>
      </c>
      <c r="BX3868" s="118" t="s">
        <v>1342</v>
      </c>
      <c r="BY3868" s="118" t="s">
        <v>638</v>
      </c>
    </row>
    <row r="3869" spans="53:77" x14ac:dyDescent="0.3">
      <c r="BA3869" s="169" t="e">
        <f>VLOOKUP(D3869,#REF!, 2,FALSE)</f>
        <v>#REF!</v>
      </c>
      <c r="BO3869" s="118" t="s">
        <v>8268</v>
      </c>
      <c r="BP3869" s="118" t="s">
        <v>2983</v>
      </c>
      <c r="BQ3869" s="118" t="s">
        <v>8269</v>
      </c>
      <c r="BW3869" s="118" t="s">
        <v>8268</v>
      </c>
      <c r="BX3869" s="118" t="s">
        <v>2983</v>
      </c>
      <c r="BY3869" s="118" t="s">
        <v>8269</v>
      </c>
    </row>
    <row r="3870" spans="53:77" x14ac:dyDescent="0.3">
      <c r="BA3870" s="169" t="e">
        <f>VLOOKUP(D3870,#REF!, 2,FALSE)</f>
        <v>#REF!</v>
      </c>
      <c r="BO3870" s="118" t="s">
        <v>8271</v>
      </c>
      <c r="BP3870" s="118" t="s">
        <v>2983</v>
      </c>
      <c r="BQ3870" s="118" t="s">
        <v>6400</v>
      </c>
      <c r="BW3870" s="118" t="s">
        <v>8271</v>
      </c>
      <c r="BX3870" s="118" t="s">
        <v>2983</v>
      </c>
      <c r="BY3870" s="118" t="s">
        <v>6400</v>
      </c>
    </row>
    <row r="3871" spans="53:77" x14ac:dyDescent="0.3">
      <c r="BA3871" s="169" t="e">
        <f>VLOOKUP(D3871,#REF!, 2,FALSE)</f>
        <v>#REF!</v>
      </c>
      <c r="BO3871" s="118" t="s">
        <v>8272</v>
      </c>
      <c r="BP3871" s="118" t="s">
        <v>2983</v>
      </c>
      <c r="BQ3871" s="118" t="s">
        <v>2983</v>
      </c>
      <c r="BW3871" s="118" t="s">
        <v>8272</v>
      </c>
      <c r="BX3871" s="118" t="s">
        <v>2983</v>
      </c>
      <c r="BY3871" s="118" t="s">
        <v>2983</v>
      </c>
    </row>
    <row r="3872" spans="53:77" x14ac:dyDescent="0.3">
      <c r="BA3872" s="169" t="e">
        <f>VLOOKUP(D3872,#REF!, 2,FALSE)</f>
        <v>#REF!</v>
      </c>
      <c r="BO3872" s="118" t="s">
        <v>8273</v>
      </c>
      <c r="BP3872" s="118" t="s">
        <v>2983</v>
      </c>
      <c r="BQ3872" s="118" t="s">
        <v>2983</v>
      </c>
      <c r="BW3872" s="118" t="s">
        <v>8273</v>
      </c>
      <c r="BX3872" s="118" t="s">
        <v>2983</v>
      </c>
      <c r="BY3872" s="118" t="s">
        <v>2983</v>
      </c>
    </row>
    <row r="3873" spans="53:77" x14ac:dyDescent="0.3">
      <c r="BA3873" s="169" t="e">
        <f>VLOOKUP(D3873,#REF!, 2,FALSE)</f>
        <v>#REF!</v>
      </c>
      <c r="BO3873" s="118" t="s">
        <v>8274</v>
      </c>
      <c r="BP3873" s="118" t="s">
        <v>2983</v>
      </c>
      <c r="BQ3873" s="118" t="s">
        <v>2983</v>
      </c>
      <c r="BW3873" s="118" t="s">
        <v>8274</v>
      </c>
      <c r="BX3873" s="118" t="s">
        <v>2983</v>
      </c>
      <c r="BY3873" s="118" t="s">
        <v>2983</v>
      </c>
    </row>
    <row r="3874" spans="53:77" x14ac:dyDescent="0.3">
      <c r="BA3874" s="169" t="e">
        <f>VLOOKUP(D3874,#REF!, 2,FALSE)</f>
        <v>#REF!</v>
      </c>
      <c r="BO3874" s="118" t="s">
        <v>8275</v>
      </c>
      <c r="BP3874" s="118" t="s">
        <v>2983</v>
      </c>
      <c r="BQ3874" s="118" t="s">
        <v>2983</v>
      </c>
      <c r="BW3874" s="118" t="s">
        <v>8275</v>
      </c>
      <c r="BX3874" s="118" t="s">
        <v>2983</v>
      </c>
      <c r="BY3874" s="118" t="s">
        <v>2983</v>
      </c>
    </row>
    <row r="3875" spans="53:77" x14ac:dyDescent="0.3">
      <c r="BA3875" s="169" t="e">
        <f>VLOOKUP(D3875,#REF!, 2,FALSE)</f>
        <v>#REF!</v>
      </c>
      <c r="BO3875" s="118" t="s">
        <v>8276</v>
      </c>
      <c r="BP3875" s="118" t="s">
        <v>2983</v>
      </c>
      <c r="BQ3875" s="118" t="s">
        <v>2983</v>
      </c>
      <c r="BW3875" s="118" t="s">
        <v>8276</v>
      </c>
      <c r="BX3875" s="118" t="s">
        <v>2983</v>
      </c>
      <c r="BY3875" s="118" t="s">
        <v>2983</v>
      </c>
    </row>
    <row r="3876" spans="53:77" x14ac:dyDescent="0.3">
      <c r="BA3876" s="169" t="e">
        <f>VLOOKUP(D3876,#REF!, 2,FALSE)</f>
        <v>#REF!</v>
      </c>
      <c r="BO3876" s="118" t="s">
        <v>8277</v>
      </c>
      <c r="BP3876" s="118" t="s">
        <v>2983</v>
      </c>
      <c r="BQ3876" s="118" t="s">
        <v>2983</v>
      </c>
      <c r="BW3876" s="118" t="s">
        <v>8277</v>
      </c>
      <c r="BX3876" s="118" t="s">
        <v>2983</v>
      </c>
      <c r="BY3876" s="118" t="s">
        <v>2983</v>
      </c>
    </row>
    <row r="3877" spans="53:77" x14ac:dyDescent="0.3">
      <c r="BA3877" s="169" t="e">
        <f>VLOOKUP(D3877,#REF!, 2,FALSE)</f>
        <v>#REF!</v>
      </c>
      <c r="BO3877" s="118" t="s">
        <v>8278</v>
      </c>
      <c r="BP3877" s="118" t="s">
        <v>2983</v>
      </c>
      <c r="BQ3877" s="118" t="s">
        <v>2983</v>
      </c>
      <c r="BW3877" s="118" t="s">
        <v>8278</v>
      </c>
      <c r="BX3877" s="118" t="s">
        <v>2983</v>
      </c>
      <c r="BY3877" s="118" t="s">
        <v>2983</v>
      </c>
    </row>
    <row r="3878" spans="53:77" x14ac:dyDescent="0.3">
      <c r="BA3878" s="169" t="e">
        <f>VLOOKUP(D3878,#REF!, 2,FALSE)</f>
        <v>#REF!</v>
      </c>
      <c r="BO3878" s="118" t="s">
        <v>8279</v>
      </c>
      <c r="BP3878" s="118" t="s">
        <v>2983</v>
      </c>
      <c r="BQ3878" s="118" t="s">
        <v>8280</v>
      </c>
      <c r="BW3878" s="118" t="s">
        <v>8279</v>
      </c>
      <c r="BX3878" s="118" t="s">
        <v>2983</v>
      </c>
      <c r="BY3878" s="118" t="s">
        <v>8280</v>
      </c>
    </row>
    <row r="3879" spans="53:77" x14ac:dyDescent="0.3">
      <c r="BA3879" s="169" t="e">
        <f>VLOOKUP(D3879,#REF!, 2,FALSE)</f>
        <v>#REF!</v>
      </c>
      <c r="BO3879" s="118" t="s">
        <v>8281</v>
      </c>
      <c r="BP3879" s="118" t="s">
        <v>2983</v>
      </c>
      <c r="BQ3879" s="118" t="s">
        <v>2983</v>
      </c>
      <c r="BW3879" s="118" t="s">
        <v>8281</v>
      </c>
      <c r="BX3879" s="118" t="s">
        <v>2983</v>
      </c>
      <c r="BY3879" s="118" t="s">
        <v>2983</v>
      </c>
    </row>
    <row r="3880" spans="53:77" x14ac:dyDescent="0.3">
      <c r="BA3880" s="169" t="e">
        <f>VLOOKUP(D3880,#REF!, 2,FALSE)</f>
        <v>#REF!</v>
      </c>
      <c r="BO3880" s="118" t="s">
        <v>1446</v>
      </c>
      <c r="BP3880" s="118" t="s">
        <v>2983</v>
      </c>
      <c r="BQ3880" s="118" t="s">
        <v>7865</v>
      </c>
      <c r="BW3880" s="118" t="s">
        <v>1446</v>
      </c>
      <c r="BX3880" s="118" t="s">
        <v>2983</v>
      </c>
      <c r="BY3880" s="118" t="s">
        <v>7865</v>
      </c>
    </row>
    <row r="3881" spans="53:77" x14ac:dyDescent="0.3">
      <c r="BA3881" s="169" t="e">
        <f>VLOOKUP(D3881,#REF!, 2,FALSE)</f>
        <v>#REF!</v>
      </c>
      <c r="BO3881" s="118" t="s">
        <v>8283</v>
      </c>
      <c r="BP3881" s="118" t="s">
        <v>2983</v>
      </c>
      <c r="BQ3881" s="118" t="s">
        <v>8284</v>
      </c>
      <c r="BW3881" s="118" t="s">
        <v>8283</v>
      </c>
      <c r="BX3881" s="118" t="s">
        <v>2983</v>
      </c>
      <c r="BY3881" s="118" t="s">
        <v>8284</v>
      </c>
    </row>
    <row r="3882" spans="53:77" x14ac:dyDescent="0.3">
      <c r="BA3882" s="169" t="e">
        <f>VLOOKUP(D3882,#REF!, 2,FALSE)</f>
        <v>#REF!</v>
      </c>
      <c r="BO3882" s="118" t="s">
        <v>8285</v>
      </c>
      <c r="BP3882" s="118" t="s">
        <v>2983</v>
      </c>
      <c r="BQ3882" s="118" t="s">
        <v>8286</v>
      </c>
      <c r="BW3882" s="118" t="s">
        <v>8285</v>
      </c>
      <c r="BX3882" s="118" t="s">
        <v>2983</v>
      </c>
      <c r="BY3882" s="118" t="s">
        <v>8286</v>
      </c>
    </row>
    <row r="3883" spans="53:77" x14ac:dyDescent="0.3">
      <c r="BA3883" s="169" t="e">
        <f>VLOOKUP(D3883,#REF!, 2,FALSE)</f>
        <v>#REF!</v>
      </c>
      <c r="BO3883" s="118" t="s">
        <v>8287</v>
      </c>
      <c r="BP3883" s="118" t="s">
        <v>2983</v>
      </c>
      <c r="BQ3883" s="118" t="s">
        <v>8289</v>
      </c>
      <c r="BW3883" s="118" t="s">
        <v>8287</v>
      </c>
      <c r="BX3883" s="118" t="s">
        <v>2983</v>
      </c>
      <c r="BY3883" s="118" t="s">
        <v>8289</v>
      </c>
    </row>
    <row r="3884" spans="53:77" x14ac:dyDescent="0.3">
      <c r="BA3884" s="169" t="e">
        <f>VLOOKUP(D3884,#REF!, 2,FALSE)</f>
        <v>#REF!</v>
      </c>
      <c r="BO3884" s="118" t="s">
        <v>8290</v>
      </c>
      <c r="BP3884" s="118" t="s">
        <v>2983</v>
      </c>
      <c r="BQ3884" s="118" t="s">
        <v>8291</v>
      </c>
      <c r="BW3884" s="118" t="s">
        <v>8290</v>
      </c>
      <c r="BX3884" s="118" t="s">
        <v>2983</v>
      </c>
      <c r="BY3884" s="118" t="s">
        <v>8291</v>
      </c>
    </row>
    <row r="3885" spans="53:77" x14ac:dyDescent="0.3">
      <c r="BA3885" s="169" t="e">
        <f>VLOOKUP(D3885,#REF!, 2,FALSE)</f>
        <v>#REF!</v>
      </c>
      <c r="BO3885" s="118" t="s">
        <v>8292</v>
      </c>
      <c r="BP3885" s="118" t="s">
        <v>2983</v>
      </c>
      <c r="BQ3885" s="118" t="s">
        <v>8293</v>
      </c>
      <c r="BW3885" s="118" t="s">
        <v>8292</v>
      </c>
      <c r="BX3885" s="118" t="s">
        <v>2983</v>
      </c>
      <c r="BY3885" s="118" t="s">
        <v>8293</v>
      </c>
    </row>
    <row r="3886" spans="53:77" x14ac:dyDescent="0.3">
      <c r="BA3886" s="169" t="e">
        <f>VLOOKUP(D3886,#REF!, 2,FALSE)</f>
        <v>#REF!</v>
      </c>
      <c r="BO3886" s="118" t="s">
        <v>8294</v>
      </c>
      <c r="BP3886" s="118" t="s">
        <v>2983</v>
      </c>
      <c r="BQ3886" s="118" t="s">
        <v>8295</v>
      </c>
      <c r="BW3886" s="118" t="s">
        <v>8294</v>
      </c>
      <c r="BX3886" s="118" t="s">
        <v>2983</v>
      </c>
      <c r="BY3886" s="118" t="s">
        <v>8295</v>
      </c>
    </row>
    <row r="3887" spans="53:77" x14ac:dyDescent="0.3">
      <c r="BA3887" s="169" t="e">
        <f>VLOOKUP(D3887,#REF!, 2,FALSE)</f>
        <v>#REF!</v>
      </c>
      <c r="BO3887" s="118" t="s">
        <v>8296</v>
      </c>
      <c r="BP3887" s="118" t="s">
        <v>2983</v>
      </c>
      <c r="BQ3887" s="118" t="s">
        <v>8297</v>
      </c>
      <c r="BW3887" s="118" t="s">
        <v>8296</v>
      </c>
      <c r="BX3887" s="118" t="s">
        <v>2983</v>
      </c>
      <c r="BY3887" s="118" t="s">
        <v>8297</v>
      </c>
    </row>
    <row r="3888" spans="53:77" x14ac:dyDescent="0.3">
      <c r="BA3888" s="169" t="e">
        <f>VLOOKUP(D3888,#REF!, 2,FALSE)</f>
        <v>#REF!</v>
      </c>
      <c r="BO3888" s="118" t="s">
        <v>8298</v>
      </c>
      <c r="BP3888" s="118" t="s">
        <v>2983</v>
      </c>
      <c r="BQ3888" s="118" t="s">
        <v>8299</v>
      </c>
      <c r="BW3888" s="118" t="s">
        <v>8298</v>
      </c>
      <c r="BX3888" s="118" t="s">
        <v>2983</v>
      </c>
      <c r="BY3888" s="118" t="s">
        <v>8299</v>
      </c>
    </row>
    <row r="3889" spans="53:77" x14ac:dyDescent="0.3">
      <c r="BA3889" s="169" t="e">
        <f>VLOOKUP(D3889,#REF!, 2,FALSE)</f>
        <v>#REF!</v>
      </c>
      <c r="BO3889" s="118" t="s">
        <v>8300</v>
      </c>
      <c r="BP3889" s="118" t="s">
        <v>2983</v>
      </c>
      <c r="BQ3889" s="118" t="s">
        <v>8301</v>
      </c>
      <c r="BW3889" s="118" t="s">
        <v>8300</v>
      </c>
      <c r="BX3889" s="118" t="s">
        <v>2983</v>
      </c>
      <c r="BY3889" s="118" t="s">
        <v>8301</v>
      </c>
    </row>
    <row r="3890" spans="53:77" x14ac:dyDescent="0.3">
      <c r="BA3890" s="169" t="e">
        <f>VLOOKUP(D3890,#REF!, 2,FALSE)</f>
        <v>#REF!</v>
      </c>
      <c r="BO3890" s="118" t="s">
        <v>1447</v>
      </c>
      <c r="BP3890" s="118" t="s">
        <v>2983</v>
      </c>
      <c r="BQ3890" s="118" t="s">
        <v>8302</v>
      </c>
      <c r="BW3890" s="118" t="s">
        <v>1447</v>
      </c>
      <c r="BX3890" s="118" t="s">
        <v>2983</v>
      </c>
      <c r="BY3890" s="118" t="s">
        <v>8302</v>
      </c>
    </row>
    <row r="3891" spans="53:77" x14ac:dyDescent="0.3">
      <c r="BA3891" s="169" t="e">
        <f>VLOOKUP(D3891,#REF!, 2,FALSE)</f>
        <v>#REF!</v>
      </c>
      <c r="BO3891" s="118" t="s">
        <v>8303</v>
      </c>
      <c r="BP3891" s="118" t="s">
        <v>2983</v>
      </c>
      <c r="BQ3891" s="118" t="s">
        <v>3174</v>
      </c>
      <c r="BW3891" s="118" t="s">
        <v>8303</v>
      </c>
      <c r="BX3891" s="118" t="s">
        <v>2983</v>
      </c>
      <c r="BY3891" s="118" t="s">
        <v>3174</v>
      </c>
    </row>
    <row r="3892" spans="53:77" x14ac:dyDescent="0.3">
      <c r="BA3892" s="169" t="e">
        <f>VLOOKUP(D3892,#REF!, 2,FALSE)</f>
        <v>#REF!</v>
      </c>
      <c r="BO3892" s="118" t="s">
        <v>1449</v>
      </c>
      <c r="BP3892" s="118" t="s">
        <v>2983</v>
      </c>
      <c r="BQ3892" s="118" t="s">
        <v>8304</v>
      </c>
      <c r="BW3892" s="118" t="s">
        <v>1449</v>
      </c>
      <c r="BX3892" s="118" t="s">
        <v>2983</v>
      </c>
      <c r="BY3892" s="118" t="s">
        <v>8304</v>
      </c>
    </row>
    <row r="3893" spans="53:77" x14ac:dyDescent="0.3">
      <c r="BA3893" s="169" t="e">
        <f>VLOOKUP(D3893,#REF!, 2,FALSE)</f>
        <v>#REF!</v>
      </c>
      <c r="BO3893" s="118" t="s">
        <v>8305</v>
      </c>
      <c r="BP3893" s="118" t="s">
        <v>2983</v>
      </c>
      <c r="BQ3893" s="118" t="s">
        <v>2983</v>
      </c>
      <c r="BW3893" s="118" t="s">
        <v>8305</v>
      </c>
      <c r="BX3893" s="118" t="s">
        <v>2983</v>
      </c>
      <c r="BY3893" s="118" t="s">
        <v>2983</v>
      </c>
    </row>
    <row r="3894" spans="53:77" x14ac:dyDescent="0.3">
      <c r="BA3894" s="169" t="e">
        <f>VLOOKUP(D3894,#REF!, 2,FALSE)</f>
        <v>#REF!</v>
      </c>
      <c r="BO3894" s="118" t="s">
        <v>8306</v>
      </c>
      <c r="BP3894" s="118" t="s">
        <v>2983</v>
      </c>
      <c r="BQ3894" s="118" t="s">
        <v>8307</v>
      </c>
      <c r="BW3894" s="118" t="s">
        <v>8306</v>
      </c>
      <c r="BX3894" s="118" t="s">
        <v>2983</v>
      </c>
      <c r="BY3894" s="118" t="s">
        <v>8307</v>
      </c>
    </row>
    <row r="3895" spans="53:77" x14ac:dyDescent="0.3">
      <c r="BA3895" s="169" t="e">
        <f>VLOOKUP(D3895,#REF!, 2,FALSE)</f>
        <v>#REF!</v>
      </c>
      <c r="BO3895" s="118" t="s">
        <v>1450</v>
      </c>
      <c r="BP3895" s="118" t="s">
        <v>2983</v>
      </c>
      <c r="BQ3895" s="118" t="s">
        <v>8308</v>
      </c>
      <c r="BW3895" s="118" t="s">
        <v>1450</v>
      </c>
      <c r="BX3895" s="118" t="s">
        <v>2983</v>
      </c>
      <c r="BY3895" s="118" t="s">
        <v>8308</v>
      </c>
    </row>
    <row r="3896" spans="53:77" x14ac:dyDescent="0.3">
      <c r="BA3896" s="169" t="e">
        <f>VLOOKUP(D3896,#REF!, 2,FALSE)</f>
        <v>#REF!</v>
      </c>
      <c r="BO3896" s="118" t="s">
        <v>8309</v>
      </c>
      <c r="BP3896" s="118" t="s">
        <v>2983</v>
      </c>
      <c r="BQ3896" s="118" t="s">
        <v>2983</v>
      </c>
      <c r="BW3896" s="118" t="s">
        <v>8309</v>
      </c>
      <c r="BX3896" s="118" t="s">
        <v>2983</v>
      </c>
      <c r="BY3896" s="118" t="s">
        <v>2983</v>
      </c>
    </row>
    <row r="3897" spans="53:77" x14ac:dyDescent="0.3">
      <c r="BA3897" s="169" t="e">
        <f>VLOOKUP(D3897,#REF!, 2,FALSE)</f>
        <v>#REF!</v>
      </c>
      <c r="BO3897" s="118" t="s">
        <v>8310</v>
      </c>
      <c r="BP3897" s="118" t="s">
        <v>2983</v>
      </c>
      <c r="BQ3897" s="118" t="s">
        <v>2695</v>
      </c>
      <c r="BW3897" s="118" t="s">
        <v>8310</v>
      </c>
      <c r="BX3897" s="118" t="s">
        <v>2983</v>
      </c>
      <c r="BY3897" s="118" t="s">
        <v>2695</v>
      </c>
    </row>
    <row r="3898" spans="53:77" x14ac:dyDescent="0.3">
      <c r="BA3898" s="169" t="e">
        <f>VLOOKUP(D3898,#REF!, 2,FALSE)</f>
        <v>#REF!</v>
      </c>
      <c r="BO3898" s="118" t="s">
        <v>8311</v>
      </c>
      <c r="BP3898" s="118" t="s">
        <v>2983</v>
      </c>
      <c r="BQ3898" s="118" t="s">
        <v>1957</v>
      </c>
      <c r="BW3898" s="118" t="s">
        <v>8311</v>
      </c>
      <c r="BX3898" s="118" t="s">
        <v>2983</v>
      </c>
      <c r="BY3898" s="118" t="s">
        <v>1957</v>
      </c>
    </row>
    <row r="3899" spans="53:77" x14ac:dyDescent="0.3">
      <c r="BA3899" s="169" t="e">
        <f>VLOOKUP(D3899,#REF!, 2,FALSE)</f>
        <v>#REF!</v>
      </c>
      <c r="BO3899" s="118" t="s">
        <v>1451</v>
      </c>
      <c r="BP3899" s="118" t="s">
        <v>2983</v>
      </c>
      <c r="BQ3899" s="118" t="s">
        <v>5636</v>
      </c>
      <c r="BW3899" s="118" t="s">
        <v>1451</v>
      </c>
      <c r="BX3899" s="118" t="s">
        <v>2983</v>
      </c>
      <c r="BY3899" s="118" t="s">
        <v>5636</v>
      </c>
    </row>
    <row r="3900" spans="53:77" x14ac:dyDescent="0.3">
      <c r="BA3900" s="169" t="e">
        <f>VLOOKUP(D3900,#REF!, 2,FALSE)</f>
        <v>#REF!</v>
      </c>
      <c r="BO3900" s="118" t="s">
        <v>8312</v>
      </c>
      <c r="BP3900" s="118" t="s">
        <v>2983</v>
      </c>
      <c r="BQ3900" s="118" t="s">
        <v>6681</v>
      </c>
      <c r="BW3900" s="118" t="s">
        <v>8312</v>
      </c>
      <c r="BX3900" s="118" t="s">
        <v>2983</v>
      </c>
      <c r="BY3900" s="118" t="s">
        <v>6681</v>
      </c>
    </row>
    <row r="3901" spans="53:77" x14ac:dyDescent="0.3">
      <c r="BA3901" s="169" t="e">
        <f>VLOOKUP(D3901,#REF!, 2,FALSE)</f>
        <v>#REF!</v>
      </c>
      <c r="BO3901" s="118" t="s">
        <v>8313</v>
      </c>
      <c r="BP3901" s="118" t="s">
        <v>2983</v>
      </c>
      <c r="BQ3901" s="118" t="s">
        <v>8314</v>
      </c>
      <c r="BW3901" s="118" t="s">
        <v>8313</v>
      </c>
      <c r="BX3901" s="118" t="s">
        <v>2983</v>
      </c>
      <c r="BY3901" s="118" t="s">
        <v>8314</v>
      </c>
    </row>
    <row r="3902" spans="53:77" x14ac:dyDescent="0.3">
      <c r="BA3902" s="169" t="e">
        <f>VLOOKUP(D3902,#REF!, 2,FALSE)</f>
        <v>#REF!</v>
      </c>
      <c r="BO3902" s="118" t="s">
        <v>8315</v>
      </c>
      <c r="BP3902" s="118" t="s">
        <v>2983</v>
      </c>
      <c r="BQ3902" s="118" t="s">
        <v>2260</v>
      </c>
      <c r="BW3902" s="118" t="s">
        <v>8315</v>
      </c>
      <c r="BX3902" s="118" t="s">
        <v>2983</v>
      </c>
      <c r="BY3902" s="118" t="s">
        <v>2260</v>
      </c>
    </row>
    <row r="3903" spans="53:77" x14ac:dyDescent="0.3">
      <c r="BA3903" s="169" t="e">
        <f>VLOOKUP(D3903,#REF!, 2,FALSE)</f>
        <v>#REF!</v>
      </c>
      <c r="BO3903" s="118" t="s">
        <v>8316</v>
      </c>
      <c r="BP3903" s="118" t="s">
        <v>2983</v>
      </c>
      <c r="BQ3903" s="118" t="s">
        <v>4020</v>
      </c>
      <c r="BW3903" s="118" t="s">
        <v>8316</v>
      </c>
      <c r="BX3903" s="118" t="s">
        <v>2983</v>
      </c>
      <c r="BY3903" s="118" t="s">
        <v>4020</v>
      </c>
    </row>
    <row r="3904" spans="53:77" x14ac:dyDescent="0.3">
      <c r="BA3904" s="169" t="e">
        <f>VLOOKUP(D3904,#REF!, 2,FALSE)</f>
        <v>#REF!</v>
      </c>
      <c r="BO3904" s="118" t="s">
        <v>8318</v>
      </c>
      <c r="BP3904" s="118" t="s">
        <v>2983</v>
      </c>
      <c r="BQ3904" s="118" t="s">
        <v>2983</v>
      </c>
      <c r="BW3904" s="118" t="s">
        <v>8318</v>
      </c>
      <c r="BX3904" s="118" t="s">
        <v>2983</v>
      </c>
      <c r="BY3904" s="118" t="s">
        <v>2983</v>
      </c>
    </row>
    <row r="3905" spans="53:77" x14ac:dyDescent="0.3">
      <c r="BA3905" s="169" t="e">
        <f>VLOOKUP(D3905,#REF!, 2,FALSE)</f>
        <v>#REF!</v>
      </c>
      <c r="BO3905" s="118" t="s">
        <v>8319</v>
      </c>
      <c r="BP3905" s="118" t="s">
        <v>2983</v>
      </c>
      <c r="BQ3905" s="118" t="s">
        <v>2983</v>
      </c>
      <c r="BW3905" s="118" t="s">
        <v>8319</v>
      </c>
      <c r="BX3905" s="118" t="s">
        <v>2983</v>
      </c>
      <c r="BY3905" s="118" t="s">
        <v>2983</v>
      </c>
    </row>
    <row r="3906" spans="53:77" x14ac:dyDescent="0.3">
      <c r="BA3906" s="169" t="e">
        <f>VLOOKUP(D3906,#REF!, 2,FALSE)</f>
        <v>#REF!</v>
      </c>
      <c r="BO3906" s="118" t="s">
        <v>8320</v>
      </c>
      <c r="BP3906" s="118" t="s">
        <v>2983</v>
      </c>
      <c r="BQ3906" s="118" t="s">
        <v>8321</v>
      </c>
      <c r="BW3906" s="118" t="s">
        <v>8320</v>
      </c>
      <c r="BX3906" s="118" t="s">
        <v>2983</v>
      </c>
      <c r="BY3906" s="118" t="s">
        <v>8321</v>
      </c>
    </row>
    <row r="3907" spans="53:77" x14ac:dyDescent="0.3">
      <c r="BA3907" s="169" t="e">
        <f>VLOOKUP(D3907,#REF!, 2,FALSE)</f>
        <v>#REF!</v>
      </c>
      <c r="BO3907" s="118" t="s">
        <v>8322</v>
      </c>
      <c r="BP3907" s="118" t="s">
        <v>2983</v>
      </c>
      <c r="BQ3907" s="118" t="s">
        <v>8323</v>
      </c>
      <c r="BW3907" s="118" t="s">
        <v>8322</v>
      </c>
      <c r="BX3907" s="118" t="s">
        <v>2983</v>
      </c>
      <c r="BY3907" s="118" t="s">
        <v>8323</v>
      </c>
    </row>
    <row r="3908" spans="53:77" x14ac:dyDescent="0.3">
      <c r="BA3908" s="169" t="e">
        <f>VLOOKUP(D3908,#REF!, 2,FALSE)</f>
        <v>#REF!</v>
      </c>
      <c r="BO3908" s="118" t="s">
        <v>1452</v>
      </c>
      <c r="BP3908" s="118" t="s">
        <v>2983</v>
      </c>
      <c r="BQ3908" s="118" t="s">
        <v>2983</v>
      </c>
      <c r="BW3908" s="118" t="s">
        <v>1452</v>
      </c>
      <c r="BX3908" s="118" t="s">
        <v>2983</v>
      </c>
      <c r="BY3908" s="118" t="s">
        <v>2983</v>
      </c>
    </row>
    <row r="3909" spans="53:77" x14ac:dyDescent="0.3">
      <c r="BA3909" s="169" t="e">
        <f>VLOOKUP(D3909,#REF!, 2,FALSE)</f>
        <v>#REF!</v>
      </c>
      <c r="BO3909" s="118" t="s">
        <v>8324</v>
      </c>
      <c r="BP3909" s="118" t="s">
        <v>771</v>
      </c>
      <c r="BQ3909" s="118" t="s">
        <v>8326</v>
      </c>
      <c r="BW3909" s="118" t="s">
        <v>8324</v>
      </c>
      <c r="BX3909" s="118" t="s">
        <v>771</v>
      </c>
      <c r="BY3909" s="118" t="s">
        <v>8326</v>
      </c>
    </row>
    <row r="3910" spans="53:77" x14ac:dyDescent="0.3">
      <c r="BA3910" s="169" t="e">
        <f>VLOOKUP(D3910,#REF!, 2,FALSE)</f>
        <v>#REF!</v>
      </c>
      <c r="BO3910" s="118" t="s">
        <v>8327</v>
      </c>
      <c r="BP3910" s="118" t="s">
        <v>1342</v>
      </c>
      <c r="BQ3910" s="118" t="s">
        <v>5636</v>
      </c>
      <c r="BW3910" s="118" t="s">
        <v>8327</v>
      </c>
      <c r="BX3910" s="118" t="s">
        <v>1342</v>
      </c>
      <c r="BY3910" s="118" t="s">
        <v>5636</v>
      </c>
    </row>
    <row r="3911" spans="53:77" x14ac:dyDescent="0.3">
      <c r="BA3911" s="169" t="e">
        <f>VLOOKUP(D3911,#REF!, 2,FALSE)</f>
        <v>#REF!</v>
      </c>
      <c r="BO3911" s="118" t="s">
        <v>8328</v>
      </c>
      <c r="BP3911" s="118" t="s">
        <v>666</v>
      </c>
      <c r="BQ3911" s="118" t="s">
        <v>6089</v>
      </c>
      <c r="BW3911" s="118" t="s">
        <v>8328</v>
      </c>
      <c r="BX3911" s="118" t="s">
        <v>666</v>
      </c>
      <c r="BY3911" s="118" t="s">
        <v>6089</v>
      </c>
    </row>
    <row r="3912" spans="53:77" x14ac:dyDescent="0.3">
      <c r="BA3912" s="169" t="e">
        <f>VLOOKUP(D3912,#REF!, 2,FALSE)</f>
        <v>#REF!</v>
      </c>
      <c r="BO3912" s="118" t="s">
        <v>8329</v>
      </c>
      <c r="BP3912" s="118" t="s">
        <v>2983</v>
      </c>
      <c r="BQ3912" s="118" t="s">
        <v>2983</v>
      </c>
      <c r="BW3912" s="118" t="s">
        <v>8329</v>
      </c>
      <c r="BX3912" s="118" t="s">
        <v>2983</v>
      </c>
      <c r="BY3912" s="118" t="s">
        <v>2983</v>
      </c>
    </row>
    <row r="3913" spans="53:77" x14ac:dyDescent="0.3">
      <c r="BA3913" s="169" t="e">
        <f>VLOOKUP(D3913,#REF!, 2,FALSE)</f>
        <v>#REF!</v>
      </c>
      <c r="BO3913" s="118" t="s">
        <v>1453</v>
      </c>
      <c r="BP3913" s="118" t="s">
        <v>3000</v>
      </c>
      <c r="BQ3913" s="118" t="s">
        <v>3897</v>
      </c>
      <c r="BW3913" s="118" t="s">
        <v>1453</v>
      </c>
      <c r="BX3913" s="118" t="s">
        <v>3000</v>
      </c>
      <c r="BY3913" s="118" t="s">
        <v>3897</v>
      </c>
    </row>
    <row r="3914" spans="53:77" x14ac:dyDescent="0.3">
      <c r="BA3914" s="169" t="e">
        <f>VLOOKUP(D3914,#REF!, 2,FALSE)</f>
        <v>#REF!</v>
      </c>
      <c r="BO3914" s="118" t="s">
        <v>8331</v>
      </c>
      <c r="BP3914" s="118" t="s">
        <v>803</v>
      </c>
      <c r="BQ3914" s="118" t="s">
        <v>8332</v>
      </c>
      <c r="BW3914" s="118" t="s">
        <v>8331</v>
      </c>
      <c r="BX3914" s="118" t="s">
        <v>803</v>
      </c>
      <c r="BY3914" s="118" t="s">
        <v>8332</v>
      </c>
    </row>
    <row r="3915" spans="53:77" x14ac:dyDescent="0.3">
      <c r="BA3915" s="169" t="e">
        <f>VLOOKUP(D3915,#REF!, 2,FALSE)</f>
        <v>#REF!</v>
      </c>
      <c r="BO3915" s="118" t="s">
        <v>8333</v>
      </c>
      <c r="BP3915" s="118" t="s">
        <v>797</v>
      </c>
      <c r="BQ3915" s="118" t="s">
        <v>8334</v>
      </c>
      <c r="BW3915" s="118" t="s">
        <v>8333</v>
      </c>
      <c r="BX3915" s="118" t="s">
        <v>797</v>
      </c>
      <c r="BY3915" s="118" t="s">
        <v>8334</v>
      </c>
    </row>
    <row r="3916" spans="53:77" x14ac:dyDescent="0.3">
      <c r="BA3916" s="169" t="e">
        <f>VLOOKUP(D3916,#REF!, 2,FALSE)</f>
        <v>#REF!</v>
      </c>
      <c r="BO3916" s="118" t="s">
        <v>8335</v>
      </c>
      <c r="BP3916" s="118" t="s">
        <v>2983</v>
      </c>
      <c r="BQ3916" s="118" t="s">
        <v>2983</v>
      </c>
      <c r="BW3916" s="118" t="s">
        <v>8335</v>
      </c>
      <c r="BX3916" s="118" t="s">
        <v>2983</v>
      </c>
      <c r="BY3916" s="118" t="s">
        <v>2983</v>
      </c>
    </row>
    <row r="3917" spans="53:77" x14ac:dyDescent="0.3">
      <c r="BA3917" s="169" t="e">
        <f>VLOOKUP(D3917,#REF!, 2,FALSE)</f>
        <v>#REF!</v>
      </c>
      <c r="BO3917" s="118" t="s">
        <v>8336</v>
      </c>
      <c r="BP3917" s="118" t="s">
        <v>616</v>
      </c>
      <c r="BQ3917" s="118" t="s">
        <v>8337</v>
      </c>
      <c r="BW3917" s="118" t="s">
        <v>8336</v>
      </c>
      <c r="BX3917" s="118" t="s">
        <v>616</v>
      </c>
      <c r="BY3917" s="118" t="s">
        <v>8337</v>
      </c>
    </row>
    <row r="3918" spans="53:77" x14ac:dyDescent="0.3">
      <c r="BA3918" s="169" t="e">
        <f>VLOOKUP(D3918,#REF!, 2,FALSE)</f>
        <v>#REF!</v>
      </c>
      <c r="BO3918" s="118" t="s">
        <v>8340</v>
      </c>
      <c r="BP3918" s="118" t="s">
        <v>780</v>
      </c>
      <c r="BQ3918" s="118" t="s">
        <v>2983</v>
      </c>
      <c r="BW3918" s="118" t="s">
        <v>8340</v>
      </c>
      <c r="BX3918" s="118" t="s">
        <v>780</v>
      </c>
      <c r="BY3918" s="118" t="s">
        <v>2983</v>
      </c>
    </row>
    <row r="3919" spans="53:77" x14ac:dyDescent="0.3">
      <c r="BA3919" s="169" t="e">
        <f>VLOOKUP(D3919,#REF!, 2,FALSE)</f>
        <v>#REF!</v>
      </c>
      <c r="BO3919" s="118" t="s">
        <v>8342</v>
      </c>
      <c r="BP3919" s="118" t="s">
        <v>8341</v>
      </c>
      <c r="BQ3919" s="118" t="s">
        <v>8343</v>
      </c>
      <c r="BW3919" s="118" t="s">
        <v>8342</v>
      </c>
      <c r="BX3919" s="118" t="s">
        <v>8341</v>
      </c>
      <c r="BY3919" s="118" t="s">
        <v>8343</v>
      </c>
    </row>
    <row r="3920" spans="53:77" x14ac:dyDescent="0.3">
      <c r="BA3920" s="169" t="e">
        <f>VLOOKUP(D3920,#REF!, 2,FALSE)</f>
        <v>#REF!</v>
      </c>
      <c r="BO3920" s="118" t="s">
        <v>8344</v>
      </c>
      <c r="BP3920" s="118" t="s">
        <v>2983</v>
      </c>
      <c r="BQ3920" s="118" t="s">
        <v>2983</v>
      </c>
      <c r="BW3920" s="118" t="s">
        <v>8344</v>
      </c>
      <c r="BX3920" s="118" t="s">
        <v>2983</v>
      </c>
      <c r="BY3920" s="118" t="s">
        <v>2983</v>
      </c>
    </row>
    <row r="3921" spans="53:77" x14ac:dyDescent="0.3">
      <c r="BA3921" s="169" t="e">
        <f>VLOOKUP(D3921,#REF!, 2,FALSE)</f>
        <v>#REF!</v>
      </c>
      <c r="BO3921" s="118" t="s">
        <v>8345</v>
      </c>
      <c r="BP3921" s="118" t="s">
        <v>2983</v>
      </c>
      <c r="BQ3921" s="118" t="s">
        <v>2983</v>
      </c>
      <c r="BW3921" s="118" t="s">
        <v>8345</v>
      </c>
      <c r="BX3921" s="118" t="s">
        <v>2983</v>
      </c>
      <c r="BY3921" s="118" t="s">
        <v>2983</v>
      </c>
    </row>
    <row r="3922" spans="53:77" x14ac:dyDescent="0.3">
      <c r="BA3922" s="169" t="e">
        <f>VLOOKUP(D3922,#REF!, 2,FALSE)</f>
        <v>#REF!</v>
      </c>
      <c r="BO3922" s="118" t="s">
        <v>8348</v>
      </c>
      <c r="BP3922" s="118" t="s">
        <v>778</v>
      </c>
      <c r="BQ3922" s="118" t="s">
        <v>2983</v>
      </c>
      <c r="BW3922" s="118" t="s">
        <v>8348</v>
      </c>
      <c r="BX3922" s="118" t="s">
        <v>778</v>
      </c>
      <c r="BY3922" s="118" t="s">
        <v>2983</v>
      </c>
    </row>
    <row r="3923" spans="53:77" x14ac:dyDescent="0.3">
      <c r="BA3923" s="169" t="e">
        <f>VLOOKUP(D3923,#REF!, 2,FALSE)</f>
        <v>#REF!</v>
      </c>
      <c r="BO3923" s="118" t="s">
        <v>8349</v>
      </c>
      <c r="BP3923" s="118" t="s">
        <v>3000</v>
      </c>
      <c r="BQ3923" s="118" t="s">
        <v>3446</v>
      </c>
      <c r="BW3923" s="118" t="s">
        <v>8349</v>
      </c>
      <c r="BX3923" s="118" t="s">
        <v>3000</v>
      </c>
      <c r="BY3923" s="118" t="s">
        <v>3446</v>
      </c>
    </row>
    <row r="3924" spans="53:77" x14ac:dyDescent="0.3">
      <c r="BA3924" s="169" t="e">
        <f>VLOOKUP(D3924,#REF!, 2,FALSE)</f>
        <v>#REF!</v>
      </c>
      <c r="BO3924" s="118" t="s">
        <v>8350</v>
      </c>
      <c r="BP3924" s="118" t="s">
        <v>3000</v>
      </c>
      <c r="BQ3924" s="118" t="s">
        <v>2649</v>
      </c>
      <c r="BW3924" s="118" t="s">
        <v>8350</v>
      </c>
      <c r="BX3924" s="118" t="s">
        <v>3000</v>
      </c>
      <c r="BY3924" s="118" t="s">
        <v>2649</v>
      </c>
    </row>
    <row r="3925" spans="53:77" x14ac:dyDescent="0.3">
      <c r="BA3925" s="169" t="e">
        <f>VLOOKUP(D3925,#REF!, 2,FALSE)</f>
        <v>#REF!</v>
      </c>
      <c r="BO3925" s="118" t="s">
        <v>8351</v>
      </c>
      <c r="BP3925" s="118" t="s">
        <v>3043</v>
      </c>
      <c r="BQ3925" s="118" t="s">
        <v>2394</v>
      </c>
      <c r="BW3925" s="118" t="s">
        <v>8351</v>
      </c>
      <c r="BX3925" s="118" t="s">
        <v>3043</v>
      </c>
      <c r="BY3925" s="118" t="s">
        <v>2394</v>
      </c>
    </row>
    <row r="3926" spans="53:77" x14ac:dyDescent="0.3">
      <c r="BA3926" s="169" t="e">
        <f>VLOOKUP(D3926,#REF!, 2,FALSE)</f>
        <v>#REF!</v>
      </c>
      <c r="BO3926" s="118" t="s">
        <v>8353</v>
      </c>
      <c r="BP3926" s="118" t="s">
        <v>3003</v>
      </c>
      <c r="BQ3926" s="118" t="s">
        <v>4828</v>
      </c>
      <c r="BW3926" s="118" t="s">
        <v>8353</v>
      </c>
      <c r="BX3926" s="118" t="s">
        <v>3003</v>
      </c>
      <c r="BY3926" s="118" t="s">
        <v>4828</v>
      </c>
    </row>
    <row r="3927" spans="53:77" x14ac:dyDescent="0.3">
      <c r="BA3927" s="169" t="e">
        <f>VLOOKUP(D3927,#REF!, 2,FALSE)</f>
        <v>#REF!</v>
      </c>
      <c r="BO3927" s="118" t="s">
        <v>8354</v>
      </c>
      <c r="BP3927" s="118" t="s">
        <v>2983</v>
      </c>
      <c r="BQ3927" s="118" t="s">
        <v>2983</v>
      </c>
      <c r="BW3927" s="118" t="s">
        <v>8354</v>
      </c>
      <c r="BX3927" s="118" t="s">
        <v>2983</v>
      </c>
      <c r="BY3927" s="118" t="s">
        <v>2983</v>
      </c>
    </row>
    <row r="3928" spans="53:77" x14ac:dyDescent="0.3">
      <c r="BA3928" s="169" t="e">
        <f>VLOOKUP(D3928,#REF!, 2,FALSE)</f>
        <v>#REF!</v>
      </c>
      <c r="BO3928" s="118" t="s">
        <v>8355</v>
      </c>
      <c r="BP3928" s="118" t="s">
        <v>1841</v>
      </c>
      <c r="BQ3928" s="118" t="s">
        <v>2983</v>
      </c>
      <c r="BW3928" s="118" t="s">
        <v>8355</v>
      </c>
      <c r="BX3928" s="118" t="s">
        <v>1841</v>
      </c>
      <c r="BY3928" s="118" t="s">
        <v>2983</v>
      </c>
    </row>
    <row r="3929" spans="53:77" x14ac:dyDescent="0.3">
      <c r="BA3929" s="169" t="e">
        <f>VLOOKUP(D3929,#REF!, 2,FALSE)</f>
        <v>#REF!</v>
      </c>
      <c r="BO3929" s="118" t="s">
        <v>8357</v>
      </c>
      <c r="BP3929" s="118" t="s">
        <v>2983</v>
      </c>
      <c r="BQ3929" s="118" t="s">
        <v>2983</v>
      </c>
      <c r="BW3929" s="118" t="s">
        <v>8357</v>
      </c>
      <c r="BX3929" s="118" t="s">
        <v>2983</v>
      </c>
      <c r="BY3929" s="118" t="s">
        <v>2983</v>
      </c>
    </row>
    <row r="3930" spans="53:77" x14ac:dyDescent="0.3">
      <c r="BA3930" s="169" t="e">
        <f>VLOOKUP(D3930,#REF!, 2,FALSE)</f>
        <v>#REF!</v>
      </c>
      <c r="BO3930" s="118" t="s">
        <v>8359</v>
      </c>
      <c r="BP3930" s="118" t="s">
        <v>2983</v>
      </c>
      <c r="BQ3930" s="118" t="s">
        <v>8360</v>
      </c>
      <c r="BW3930" s="118" t="s">
        <v>8359</v>
      </c>
      <c r="BX3930" s="118" t="s">
        <v>2983</v>
      </c>
      <c r="BY3930" s="118" t="s">
        <v>8360</v>
      </c>
    </row>
    <row r="3931" spans="53:77" x14ac:dyDescent="0.3">
      <c r="BA3931" s="169" t="e">
        <f>VLOOKUP(D3931,#REF!, 2,FALSE)</f>
        <v>#REF!</v>
      </c>
      <c r="BO3931" s="118" t="s">
        <v>8361</v>
      </c>
      <c r="BP3931" s="118" t="s">
        <v>2983</v>
      </c>
      <c r="BQ3931" s="118" t="s">
        <v>2983</v>
      </c>
      <c r="BW3931" s="118" t="s">
        <v>8361</v>
      </c>
      <c r="BX3931" s="118" t="s">
        <v>2983</v>
      </c>
      <c r="BY3931" s="118" t="s">
        <v>2983</v>
      </c>
    </row>
    <row r="3932" spans="53:77" x14ac:dyDescent="0.3">
      <c r="BA3932" s="169" t="e">
        <f>VLOOKUP(D3932,#REF!, 2,FALSE)</f>
        <v>#REF!</v>
      </c>
      <c r="BO3932" s="118" t="s">
        <v>8362</v>
      </c>
      <c r="BP3932" s="118" t="s">
        <v>2983</v>
      </c>
      <c r="BQ3932" s="118" t="s">
        <v>2983</v>
      </c>
      <c r="BW3932" s="118" t="s">
        <v>8362</v>
      </c>
      <c r="BX3932" s="118" t="s">
        <v>2983</v>
      </c>
      <c r="BY3932" s="118" t="s">
        <v>2983</v>
      </c>
    </row>
    <row r="3933" spans="53:77" x14ac:dyDescent="0.3">
      <c r="BA3933" s="169" t="e">
        <f>VLOOKUP(D3933,#REF!, 2,FALSE)</f>
        <v>#REF!</v>
      </c>
      <c r="BO3933" s="118" t="s">
        <v>8365</v>
      </c>
      <c r="BP3933" s="118" t="s">
        <v>2983</v>
      </c>
      <c r="BQ3933" s="118" t="s">
        <v>2983</v>
      </c>
      <c r="BW3933" s="118" t="s">
        <v>8365</v>
      </c>
      <c r="BX3933" s="118" t="s">
        <v>2983</v>
      </c>
      <c r="BY3933" s="118" t="s">
        <v>2983</v>
      </c>
    </row>
    <row r="3934" spans="53:77" x14ac:dyDescent="0.3">
      <c r="BA3934" s="169" t="e">
        <f>VLOOKUP(D3934,#REF!, 2,FALSE)</f>
        <v>#REF!</v>
      </c>
      <c r="BO3934" s="118" t="s">
        <v>8366</v>
      </c>
      <c r="BP3934" s="118" t="s">
        <v>787</v>
      </c>
      <c r="BQ3934" s="118" t="s">
        <v>8367</v>
      </c>
      <c r="BW3934" s="118" t="s">
        <v>8366</v>
      </c>
      <c r="BX3934" s="118" t="s">
        <v>787</v>
      </c>
      <c r="BY3934" s="118" t="s">
        <v>8367</v>
      </c>
    </row>
    <row r="3935" spans="53:77" x14ac:dyDescent="0.3">
      <c r="BA3935" s="169" t="e">
        <f>VLOOKUP(D3935,#REF!, 2,FALSE)</f>
        <v>#REF!</v>
      </c>
      <c r="BO3935" s="118" t="s">
        <v>8368</v>
      </c>
      <c r="BP3935" s="118" t="s">
        <v>2983</v>
      </c>
      <c r="BQ3935" s="118" t="s">
        <v>1192</v>
      </c>
      <c r="BW3935" s="118" t="s">
        <v>8368</v>
      </c>
      <c r="BX3935" s="118" t="s">
        <v>2983</v>
      </c>
      <c r="BY3935" s="118" t="s">
        <v>1192</v>
      </c>
    </row>
    <row r="3936" spans="53:77" x14ac:dyDescent="0.3">
      <c r="BA3936" s="169" t="e">
        <f>VLOOKUP(D3936,#REF!, 2,FALSE)</f>
        <v>#REF!</v>
      </c>
      <c r="BO3936" s="118" t="s">
        <v>8369</v>
      </c>
      <c r="BP3936" s="118" t="s">
        <v>8370</v>
      </c>
      <c r="BQ3936" s="118" t="s">
        <v>4962</v>
      </c>
      <c r="BW3936" s="118" t="s">
        <v>8369</v>
      </c>
      <c r="BX3936" s="118" t="s">
        <v>8370</v>
      </c>
      <c r="BY3936" s="118" t="s">
        <v>4962</v>
      </c>
    </row>
    <row r="3937" spans="53:77" x14ac:dyDescent="0.3">
      <c r="BA3937" s="169" t="e">
        <f>VLOOKUP(D3937,#REF!, 2,FALSE)</f>
        <v>#REF!</v>
      </c>
      <c r="BO3937" s="118" t="s">
        <v>8371</v>
      </c>
      <c r="BP3937" s="118" t="s">
        <v>2983</v>
      </c>
      <c r="BQ3937" s="118" t="s">
        <v>2983</v>
      </c>
      <c r="BW3937" s="118" t="s">
        <v>8371</v>
      </c>
      <c r="BX3937" s="118" t="s">
        <v>2983</v>
      </c>
      <c r="BY3937" s="118" t="s">
        <v>2983</v>
      </c>
    </row>
    <row r="3938" spans="53:77" x14ac:dyDescent="0.3">
      <c r="BA3938" s="169" t="e">
        <f>VLOOKUP(D3938,#REF!, 2,FALSE)</f>
        <v>#REF!</v>
      </c>
      <c r="BO3938" s="118" t="s">
        <v>8372</v>
      </c>
      <c r="BP3938" s="118" t="s">
        <v>2983</v>
      </c>
      <c r="BQ3938" s="118" t="s">
        <v>2983</v>
      </c>
      <c r="BW3938" s="118" t="s">
        <v>8372</v>
      </c>
      <c r="BX3938" s="118" t="s">
        <v>2983</v>
      </c>
      <c r="BY3938" s="118" t="s">
        <v>2983</v>
      </c>
    </row>
    <row r="3939" spans="53:77" x14ac:dyDescent="0.3">
      <c r="BA3939" s="169" t="e">
        <f>VLOOKUP(D3939,#REF!, 2,FALSE)</f>
        <v>#REF!</v>
      </c>
      <c r="BO3939" s="118" t="s">
        <v>8373</v>
      </c>
      <c r="BP3939" s="118" t="s">
        <v>2983</v>
      </c>
      <c r="BQ3939" s="118" t="s">
        <v>2983</v>
      </c>
      <c r="BW3939" s="118" t="s">
        <v>8373</v>
      </c>
      <c r="BX3939" s="118" t="s">
        <v>2983</v>
      </c>
      <c r="BY3939" s="118" t="s">
        <v>2983</v>
      </c>
    </row>
    <row r="3940" spans="53:77" x14ac:dyDescent="0.3">
      <c r="BA3940" s="169" t="e">
        <f>VLOOKUP(D3940,#REF!, 2,FALSE)</f>
        <v>#REF!</v>
      </c>
      <c r="BO3940" s="118" t="s">
        <v>8375</v>
      </c>
      <c r="BP3940" s="118" t="s">
        <v>2983</v>
      </c>
      <c r="BQ3940" s="118" t="s">
        <v>2983</v>
      </c>
      <c r="BW3940" s="118" t="s">
        <v>8375</v>
      </c>
      <c r="BX3940" s="118" t="s">
        <v>2983</v>
      </c>
      <c r="BY3940" s="118" t="s">
        <v>2983</v>
      </c>
    </row>
    <row r="3941" spans="53:77" x14ac:dyDescent="0.3">
      <c r="BA3941" s="169" t="e">
        <f>VLOOKUP(D3941,#REF!, 2,FALSE)</f>
        <v>#REF!</v>
      </c>
      <c r="BO3941" s="118" t="s">
        <v>8376</v>
      </c>
      <c r="BP3941" s="118" t="s">
        <v>2983</v>
      </c>
      <c r="BQ3941" s="118" t="s">
        <v>2983</v>
      </c>
      <c r="BW3941" s="118" t="s">
        <v>8376</v>
      </c>
      <c r="BX3941" s="118" t="s">
        <v>2983</v>
      </c>
      <c r="BY3941" s="118" t="s">
        <v>2983</v>
      </c>
    </row>
    <row r="3942" spans="53:77" x14ac:dyDescent="0.3">
      <c r="BA3942" s="169" t="e">
        <f>VLOOKUP(D3942,#REF!, 2,FALSE)</f>
        <v>#REF!</v>
      </c>
      <c r="BO3942" s="118" t="s">
        <v>8377</v>
      </c>
      <c r="BP3942" s="118" t="s">
        <v>2983</v>
      </c>
      <c r="BQ3942" s="118" t="s">
        <v>2983</v>
      </c>
      <c r="BW3942" s="118" t="s">
        <v>8377</v>
      </c>
      <c r="BX3942" s="118" t="s">
        <v>2983</v>
      </c>
      <c r="BY3942" s="118" t="s">
        <v>2983</v>
      </c>
    </row>
    <row r="3943" spans="53:77" x14ac:dyDescent="0.3">
      <c r="BA3943" s="169" t="e">
        <f>VLOOKUP(D3943,#REF!, 2,FALSE)</f>
        <v>#REF!</v>
      </c>
      <c r="BO3943" s="118" t="s">
        <v>8378</v>
      </c>
      <c r="BP3943" s="118" t="s">
        <v>778</v>
      </c>
      <c r="BQ3943" s="118" t="s">
        <v>3938</v>
      </c>
      <c r="BW3943" s="118" t="s">
        <v>8378</v>
      </c>
      <c r="BX3943" s="118" t="s">
        <v>778</v>
      </c>
      <c r="BY3943" s="118" t="s">
        <v>3938</v>
      </c>
    </row>
    <row r="3944" spans="53:77" x14ac:dyDescent="0.3">
      <c r="BA3944" s="169" t="e">
        <f>VLOOKUP(D3944,#REF!, 2,FALSE)</f>
        <v>#REF!</v>
      </c>
      <c r="BO3944" s="118" t="s">
        <v>8379</v>
      </c>
      <c r="BP3944" s="118" t="s">
        <v>8227</v>
      </c>
      <c r="BQ3944" s="118" t="s">
        <v>8381</v>
      </c>
      <c r="BW3944" s="118" t="s">
        <v>8379</v>
      </c>
      <c r="BX3944" s="118" t="s">
        <v>8227</v>
      </c>
      <c r="BY3944" s="118" t="s">
        <v>8381</v>
      </c>
    </row>
    <row r="3945" spans="53:77" x14ac:dyDescent="0.3">
      <c r="BA3945" s="169" t="e">
        <f>VLOOKUP(D3945,#REF!, 2,FALSE)</f>
        <v>#REF!</v>
      </c>
      <c r="BO3945" s="118" t="s">
        <v>8382</v>
      </c>
      <c r="BP3945" s="118" t="s">
        <v>2983</v>
      </c>
      <c r="BQ3945" s="118" t="s">
        <v>2983</v>
      </c>
      <c r="BW3945" s="118" t="s">
        <v>8382</v>
      </c>
      <c r="BX3945" s="118" t="s">
        <v>2983</v>
      </c>
      <c r="BY3945" s="118" t="s">
        <v>2983</v>
      </c>
    </row>
    <row r="3946" spans="53:77" x14ac:dyDescent="0.3">
      <c r="BA3946" s="169" t="e">
        <f>VLOOKUP(D3946,#REF!, 2,FALSE)</f>
        <v>#REF!</v>
      </c>
      <c r="BO3946" s="118" t="s">
        <v>8383</v>
      </c>
      <c r="BP3946" s="118" t="s">
        <v>778</v>
      </c>
      <c r="BQ3946" s="118" t="s">
        <v>2983</v>
      </c>
      <c r="BW3946" s="118" t="s">
        <v>8383</v>
      </c>
      <c r="BX3946" s="118" t="s">
        <v>778</v>
      </c>
      <c r="BY3946" s="118" t="s">
        <v>2983</v>
      </c>
    </row>
    <row r="3947" spans="53:77" x14ac:dyDescent="0.3">
      <c r="BA3947" s="169" t="e">
        <f>VLOOKUP(D3947,#REF!, 2,FALSE)</f>
        <v>#REF!</v>
      </c>
      <c r="BO3947" s="118" t="s">
        <v>8385</v>
      </c>
      <c r="BP3947" s="118" t="s">
        <v>2983</v>
      </c>
      <c r="BQ3947" s="118" t="s">
        <v>2983</v>
      </c>
      <c r="BW3947" s="118" t="s">
        <v>8385</v>
      </c>
      <c r="BX3947" s="118" t="s">
        <v>2983</v>
      </c>
      <c r="BY3947" s="118" t="s">
        <v>2983</v>
      </c>
    </row>
    <row r="3948" spans="53:77" x14ac:dyDescent="0.3">
      <c r="BA3948" s="169" t="e">
        <f>VLOOKUP(D3948,#REF!, 2,FALSE)</f>
        <v>#REF!</v>
      </c>
      <c r="BO3948" s="118" t="s">
        <v>8387</v>
      </c>
      <c r="BP3948" s="118" t="s">
        <v>2983</v>
      </c>
      <c r="BQ3948" s="118" t="s">
        <v>2983</v>
      </c>
      <c r="BW3948" s="118" t="s">
        <v>8387</v>
      </c>
      <c r="BX3948" s="118" t="s">
        <v>2983</v>
      </c>
      <c r="BY3948" s="118" t="s">
        <v>2983</v>
      </c>
    </row>
    <row r="3949" spans="53:77" x14ac:dyDescent="0.3">
      <c r="BA3949" s="169" t="e">
        <f>VLOOKUP(D3949,#REF!, 2,FALSE)</f>
        <v>#REF!</v>
      </c>
      <c r="BO3949" s="118" t="s">
        <v>8389</v>
      </c>
      <c r="BP3949" s="118" t="s">
        <v>2983</v>
      </c>
      <c r="BQ3949" s="118" t="s">
        <v>2983</v>
      </c>
      <c r="BW3949" s="118" t="s">
        <v>8389</v>
      </c>
      <c r="BX3949" s="118" t="s">
        <v>2983</v>
      </c>
      <c r="BY3949" s="118" t="s">
        <v>2983</v>
      </c>
    </row>
    <row r="3950" spans="53:77" x14ac:dyDescent="0.3">
      <c r="BA3950" s="169" t="e">
        <f>VLOOKUP(D3950,#REF!, 2,FALSE)</f>
        <v>#REF!</v>
      </c>
      <c r="BO3950" s="118" t="s">
        <v>8390</v>
      </c>
      <c r="BP3950" s="118" t="s">
        <v>3197</v>
      </c>
      <c r="BQ3950" s="118" t="s">
        <v>7312</v>
      </c>
      <c r="BW3950" s="118" t="s">
        <v>8390</v>
      </c>
      <c r="BX3950" s="118" t="s">
        <v>3197</v>
      </c>
      <c r="BY3950" s="118" t="s">
        <v>7312</v>
      </c>
    </row>
    <row r="3951" spans="53:77" x14ac:dyDescent="0.3">
      <c r="BA3951" s="169" t="e">
        <f>VLOOKUP(D3951,#REF!, 2,FALSE)</f>
        <v>#REF!</v>
      </c>
      <c r="BO3951" s="118" t="s">
        <v>1456</v>
      </c>
      <c r="BP3951" s="118" t="s">
        <v>667</v>
      </c>
      <c r="BQ3951" s="118" t="s">
        <v>1459</v>
      </c>
      <c r="BW3951" s="118" t="s">
        <v>1456</v>
      </c>
      <c r="BX3951" s="118" t="s">
        <v>667</v>
      </c>
      <c r="BY3951" s="118" t="s">
        <v>1459</v>
      </c>
    </row>
    <row r="3952" spans="53:77" x14ac:dyDescent="0.3">
      <c r="BA3952" s="169" t="e">
        <f>VLOOKUP(D3952,#REF!, 2,FALSE)</f>
        <v>#REF!</v>
      </c>
      <c r="BO3952" s="118" t="s">
        <v>8392</v>
      </c>
      <c r="BP3952" s="118" t="s">
        <v>616</v>
      </c>
      <c r="BQ3952" s="118" t="s">
        <v>4748</v>
      </c>
      <c r="BW3952" s="118" t="s">
        <v>8392</v>
      </c>
      <c r="BX3952" s="118" t="s">
        <v>616</v>
      </c>
      <c r="BY3952" s="118" t="s">
        <v>4748</v>
      </c>
    </row>
    <row r="3953" spans="53:77" x14ac:dyDescent="0.3">
      <c r="BA3953" s="169" t="e">
        <f>VLOOKUP(D3953,#REF!, 2,FALSE)</f>
        <v>#REF!</v>
      </c>
      <c r="BO3953" s="118" t="s">
        <v>8393</v>
      </c>
      <c r="BP3953" s="118" t="s">
        <v>613</v>
      </c>
      <c r="BQ3953" s="118" t="s">
        <v>2983</v>
      </c>
      <c r="BW3953" s="118" t="s">
        <v>8393</v>
      </c>
      <c r="BX3953" s="118" t="s">
        <v>613</v>
      </c>
      <c r="BY3953" s="118" t="s">
        <v>2983</v>
      </c>
    </row>
    <row r="3954" spans="53:77" x14ac:dyDescent="0.3">
      <c r="BA3954" s="169" t="e">
        <f>VLOOKUP(D3954,#REF!, 2,FALSE)</f>
        <v>#REF!</v>
      </c>
      <c r="BO3954" s="118" t="s">
        <v>8396</v>
      </c>
      <c r="BP3954" s="118" t="s">
        <v>2983</v>
      </c>
      <c r="BQ3954" s="118" t="s">
        <v>2983</v>
      </c>
      <c r="BW3954" s="118" t="s">
        <v>8396</v>
      </c>
      <c r="BX3954" s="118" t="s">
        <v>2983</v>
      </c>
      <c r="BY3954" s="118" t="s">
        <v>2983</v>
      </c>
    </row>
    <row r="3955" spans="53:77" x14ac:dyDescent="0.3">
      <c r="BA3955" s="169" t="e">
        <f>VLOOKUP(D3955,#REF!, 2,FALSE)</f>
        <v>#REF!</v>
      </c>
      <c r="BO3955" s="118" t="s">
        <v>1457</v>
      </c>
      <c r="BP3955" s="118" t="s">
        <v>3197</v>
      </c>
      <c r="BQ3955" s="118" t="s">
        <v>8398</v>
      </c>
      <c r="BW3955" s="118" t="s">
        <v>1457</v>
      </c>
      <c r="BX3955" s="118" t="s">
        <v>3197</v>
      </c>
      <c r="BY3955" s="118" t="s">
        <v>8398</v>
      </c>
    </row>
    <row r="3956" spans="53:77" x14ac:dyDescent="0.3">
      <c r="BA3956" s="169" t="e">
        <f>VLOOKUP(D3956,#REF!, 2,FALSE)</f>
        <v>#REF!</v>
      </c>
      <c r="BO3956" s="118" t="s">
        <v>8399</v>
      </c>
      <c r="BP3956" s="118" t="s">
        <v>2983</v>
      </c>
      <c r="BQ3956" s="118" t="s">
        <v>2983</v>
      </c>
      <c r="BW3956" s="118" t="s">
        <v>8399</v>
      </c>
      <c r="BX3956" s="118" t="s">
        <v>2983</v>
      </c>
      <c r="BY3956" s="118" t="s">
        <v>2983</v>
      </c>
    </row>
    <row r="3957" spans="53:77" x14ac:dyDescent="0.3">
      <c r="BA3957" s="169" t="e">
        <f>VLOOKUP(D3957,#REF!, 2,FALSE)</f>
        <v>#REF!</v>
      </c>
      <c r="BO3957" s="118" t="s">
        <v>8400</v>
      </c>
      <c r="BP3957" s="118" t="s">
        <v>2983</v>
      </c>
      <c r="BQ3957" s="118" t="s">
        <v>2983</v>
      </c>
      <c r="BW3957" s="118" t="s">
        <v>8400</v>
      </c>
      <c r="BX3957" s="118" t="s">
        <v>2983</v>
      </c>
      <c r="BY3957" s="118" t="s">
        <v>2983</v>
      </c>
    </row>
    <row r="3958" spans="53:77" x14ac:dyDescent="0.3">
      <c r="BA3958" s="169" t="e">
        <f>VLOOKUP(D3958,#REF!, 2,FALSE)</f>
        <v>#REF!</v>
      </c>
      <c r="BO3958" s="118" t="s">
        <v>8401</v>
      </c>
      <c r="BP3958" s="118" t="s">
        <v>2983</v>
      </c>
      <c r="BQ3958" s="118" t="s">
        <v>2983</v>
      </c>
      <c r="BW3958" s="118" t="s">
        <v>8401</v>
      </c>
      <c r="BX3958" s="118" t="s">
        <v>2983</v>
      </c>
      <c r="BY3958" s="118" t="s">
        <v>2983</v>
      </c>
    </row>
    <row r="3959" spans="53:77" x14ac:dyDescent="0.3">
      <c r="BA3959" s="169" t="e">
        <f>VLOOKUP(D3959,#REF!, 2,FALSE)</f>
        <v>#REF!</v>
      </c>
      <c r="BO3959" s="118" t="s">
        <v>8403</v>
      </c>
      <c r="BP3959" s="118" t="s">
        <v>2983</v>
      </c>
      <c r="BQ3959" s="118" t="s">
        <v>2983</v>
      </c>
      <c r="BW3959" s="118" t="s">
        <v>8403</v>
      </c>
      <c r="BX3959" s="118" t="s">
        <v>2983</v>
      </c>
      <c r="BY3959" s="118" t="s">
        <v>2983</v>
      </c>
    </row>
    <row r="3960" spans="53:77" x14ac:dyDescent="0.3">
      <c r="BA3960" s="169" t="e">
        <f>VLOOKUP(D3960,#REF!, 2,FALSE)</f>
        <v>#REF!</v>
      </c>
      <c r="BO3960" s="118" t="s">
        <v>8405</v>
      </c>
      <c r="BP3960" s="118" t="s">
        <v>2983</v>
      </c>
      <c r="BQ3960" s="118" t="s">
        <v>2983</v>
      </c>
      <c r="BW3960" s="118" t="s">
        <v>8405</v>
      </c>
      <c r="BX3960" s="118" t="s">
        <v>2983</v>
      </c>
      <c r="BY3960" s="118" t="s">
        <v>2983</v>
      </c>
    </row>
    <row r="3961" spans="53:77" x14ac:dyDescent="0.3">
      <c r="BA3961" s="169" t="e">
        <f>VLOOKUP(D3961,#REF!, 2,FALSE)</f>
        <v>#REF!</v>
      </c>
      <c r="BO3961" s="118" t="s">
        <v>1458</v>
      </c>
      <c r="BP3961" s="118" t="s">
        <v>862</v>
      </c>
      <c r="BQ3961" s="118" t="s">
        <v>3136</v>
      </c>
      <c r="BW3961" s="118" t="s">
        <v>1458</v>
      </c>
      <c r="BX3961" s="118" t="s">
        <v>862</v>
      </c>
      <c r="BY3961" s="118" t="s">
        <v>3136</v>
      </c>
    </row>
    <row r="3962" spans="53:77" x14ac:dyDescent="0.3">
      <c r="BA3962" s="169" t="e">
        <f>VLOOKUP(D3962,#REF!, 2,FALSE)</f>
        <v>#REF!</v>
      </c>
      <c r="BO3962" s="118" t="s">
        <v>8407</v>
      </c>
      <c r="BP3962" s="118" t="s">
        <v>942</v>
      </c>
      <c r="BQ3962" s="118" t="s">
        <v>6113</v>
      </c>
      <c r="BW3962" s="118" t="s">
        <v>8407</v>
      </c>
      <c r="BX3962" s="118" t="s">
        <v>942</v>
      </c>
      <c r="BY3962" s="118" t="s">
        <v>6113</v>
      </c>
    </row>
    <row r="3963" spans="53:77" x14ac:dyDescent="0.3">
      <c r="BA3963" s="169" t="e">
        <f>VLOOKUP(D3963,#REF!, 2,FALSE)</f>
        <v>#REF!</v>
      </c>
      <c r="BO3963" s="118" t="s">
        <v>8410</v>
      </c>
      <c r="BP3963" s="118" t="s">
        <v>2983</v>
      </c>
      <c r="BQ3963" s="118" t="s">
        <v>2983</v>
      </c>
      <c r="BW3963" s="118" t="s">
        <v>8410</v>
      </c>
      <c r="BX3963" s="118" t="s">
        <v>2983</v>
      </c>
      <c r="BY3963" s="118" t="s">
        <v>2983</v>
      </c>
    </row>
    <row r="3964" spans="53:77" x14ac:dyDescent="0.3">
      <c r="BA3964" s="169" t="e">
        <f>VLOOKUP(D3964,#REF!, 2,FALSE)</f>
        <v>#REF!</v>
      </c>
      <c r="BO3964" s="118" t="s">
        <v>485</v>
      </c>
      <c r="BP3964" s="118" t="s">
        <v>2983</v>
      </c>
      <c r="BQ3964" s="118" t="s">
        <v>2983</v>
      </c>
      <c r="BW3964" s="118" t="s">
        <v>485</v>
      </c>
      <c r="BX3964" s="118" t="s">
        <v>2983</v>
      </c>
      <c r="BY3964" s="118" t="s">
        <v>2983</v>
      </c>
    </row>
    <row r="3965" spans="53:77" x14ac:dyDescent="0.3">
      <c r="BA3965" s="169" t="e">
        <f>VLOOKUP(D3965,#REF!, 2,FALSE)</f>
        <v>#REF!</v>
      </c>
      <c r="BO3965" s="118" t="s">
        <v>8411</v>
      </c>
      <c r="BP3965" s="118" t="s">
        <v>2983</v>
      </c>
      <c r="BQ3965" s="118" t="s">
        <v>1603</v>
      </c>
      <c r="BW3965" s="118" t="s">
        <v>8411</v>
      </c>
      <c r="BX3965" s="118" t="s">
        <v>2983</v>
      </c>
      <c r="BY3965" s="118" t="s">
        <v>1603</v>
      </c>
    </row>
    <row r="3966" spans="53:77" x14ac:dyDescent="0.3">
      <c r="BA3966" s="169" t="e">
        <f>VLOOKUP(D3966,#REF!, 2,FALSE)</f>
        <v>#REF!</v>
      </c>
      <c r="BO3966" s="118" t="s">
        <v>8412</v>
      </c>
      <c r="BP3966" s="118" t="s">
        <v>2983</v>
      </c>
      <c r="BQ3966" s="118" t="s">
        <v>2983</v>
      </c>
      <c r="BW3966" s="118" t="s">
        <v>8412</v>
      </c>
      <c r="BX3966" s="118" t="s">
        <v>2983</v>
      </c>
      <c r="BY3966" s="118" t="s">
        <v>2983</v>
      </c>
    </row>
    <row r="3967" spans="53:77" x14ac:dyDescent="0.3">
      <c r="BA3967" s="169" t="e">
        <f>VLOOKUP(D3967,#REF!, 2,FALSE)</f>
        <v>#REF!</v>
      </c>
      <c r="BO3967" s="118" t="s">
        <v>8413</v>
      </c>
      <c r="BP3967" s="118" t="s">
        <v>2983</v>
      </c>
      <c r="BQ3967" s="118" t="s">
        <v>8414</v>
      </c>
      <c r="BW3967" s="118" t="s">
        <v>8413</v>
      </c>
      <c r="BX3967" s="118" t="s">
        <v>2983</v>
      </c>
      <c r="BY3967" s="118" t="s">
        <v>8414</v>
      </c>
    </row>
    <row r="3968" spans="53:77" x14ac:dyDescent="0.3">
      <c r="BA3968" s="169" t="e">
        <f>VLOOKUP(D3968,#REF!, 2,FALSE)</f>
        <v>#REF!</v>
      </c>
      <c r="BO3968" s="118" t="s">
        <v>8415</v>
      </c>
      <c r="BP3968" s="118" t="s">
        <v>2983</v>
      </c>
      <c r="BQ3968" s="118" t="s">
        <v>8416</v>
      </c>
      <c r="BW3968" s="118" t="s">
        <v>8415</v>
      </c>
      <c r="BX3968" s="118" t="s">
        <v>2983</v>
      </c>
      <c r="BY3968" s="118" t="s">
        <v>8416</v>
      </c>
    </row>
    <row r="3969" spans="53:77" x14ac:dyDescent="0.3">
      <c r="BA3969" s="169" t="e">
        <f>VLOOKUP(D3969,#REF!, 2,FALSE)</f>
        <v>#REF!</v>
      </c>
      <c r="BO3969" s="118" t="s">
        <v>8417</v>
      </c>
      <c r="BP3969" s="118" t="s">
        <v>2983</v>
      </c>
      <c r="BQ3969" s="118" t="s">
        <v>2983</v>
      </c>
      <c r="BW3969" s="118" t="s">
        <v>8417</v>
      </c>
      <c r="BX3969" s="118" t="s">
        <v>2983</v>
      </c>
      <c r="BY3969" s="118" t="s">
        <v>2983</v>
      </c>
    </row>
    <row r="3970" spans="53:77" x14ac:dyDescent="0.3">
      <c r="BA3970" s="169" t="e">
        <f>VLOOKUP(D3970,#REF!, 2,FALSE)</f>
        <v>#REF!</v>
      </c>
      <c r="BO3970" s="118" t="s">
        <v>8418</v>
      </c>
      <c r="BP3970" s="118" t="s">
        <v>2983</v>
      </c>
      <c r="BQ3970" s="118" t="s">
        <v>2983</v>
      </c>
      <c r="BW3970" s="118" t="s">
        <v>8418</v>
      </c>
      <c r="BX3970" s="118" t="s">
        <v>2983</v>
      </c>
      <c r="BY3970" s="118" t="s">
        <v>2983</v>
      </c>
    </row>
    <row r="3971" spans="53:77" x14ac:dyDescent="0.3">
      <c r="BA3971" s="169" t="e">
        <f>VLOOKUP(D3971,#REF!, 2,FALSE)</f>
        <v>#REF!</v>
      </c>
      <c r="BO3971" s="118" t="s">
        <v>8419</v>
      </c>
      <c r="BP3971" s="118" t="s">
        <v>2983</v>
      </c>
      <c r="BQ3971" s="118" t="s">
        <v>2983</v>
      </c>
      <c r="BW3971" s="118" t="s">
        <v>8419</v>
      </c>
      <c r="BX3971" s="118" t="s">
        <v>2983</v>
      </c>
      <c r="BY3971" s="118" t="s">
        <v>2983</v>
      </c>
    </row>
    <row r="3972" spans="53:77" x14ac:dyDescent="0.3">
      <c r="BA3972" s="169" t="e">
        <f>VLOOKUP(D3972,#REF!, 2,FALSE)</f>
        <v>#REF!</v>
      </c>
      <c r="BO3972" s="118" t="s">
        <v>8420</v>
      </c>
      <c r="BP3972" s="118" t="s">
        <v>2983</v>
      </c>
      <c r="BQ3972" s="118" t="s">
        <v>5071</v>
      </c>
      <c r="BW3972" s="118" t="s">
        <v>8420</v>
      </c>
      <c r="BX3972" s="118" t="s">
        <v>2983</v>
      </c>
      <c r="BY3972" s="118" t="s">
        <v>5071</v>
      </c>
    </row>
    <row r="3973" spans="53:77" x14ac:dyDescent="0.3">
      <c r="BA3973" s="169" t="e">
        <f>VLOOKUP(D3973,#REF!, 2,FALSE)</f>
        <v>#REF!</v>
      </c>
      <c r="BO3973" s="118" t="s">
        <v>8421</v>
      </c>
      <c r="BP3973" s="118" t="s">
        <v>2983</v>
      </c>
      <c r="BQ3973" s="118" t="s">
        <v>8422</v>
      </c>
      <c r="BW3973" s="118" t="s">
        <v>8421</v>
      </c>
      <c r="BX3973" s="118" t="s">
        <v>2983</v>
      </c>
      <c r="BY3973" s="118" t="s">
        <v>8422</v>
      </c>
    </row>
    <row r="3974" spans="53:77" x14ac:dyDescent="0.3">
      <c r="BA3974" s="169" t="e">
        <f>VLOOKUP(D3974,#REF!, 2,FALSE)</f>
        <v>#REF!</v>
      </c>
      <c r="BO3974" s="118" t="s">
        <v>8423</v>
      </c>
      <c r="BP3974" s="118" t="s">
        <v>2983</v>
      </c>
      <c r="BQ3974" s="118" t="s">
        <v>2983</v>
      </c>
      <c r="BW3974" s="118" t="s">
        <v>8423</v>
      </c>
      <c r="BX3974" s="118" t="s">
        <v>2983</v>
      </c>
      <c r="BY3974" s="118" t="s">
        <v>2983</v>
      </c>
    </row>
    <row r="3975" spans="53:77" x14ac:dyDescent="0.3">
      <c r="BA3975" s="169" t="e">
        <f>VLOOKUP(D3975,#REF!, 2,FALSE)</f>
        <v>#REF!</v>
      </c>
      <c r="BO3975" s="118" t="s">
        <v>8424</v>
      </c>
      <c r="BP3975" s="118" t="s">
        <v>2983</v>
      </c>
      <c r="BQ3975" s="118" t="s">
        <v>2983</v>
      </c>
      <c r="BW3975" s="118" t="s">
        <v>8424</v>
      </c>
      <c r="BX3975" s="118" t="s">
        <v>2983</v>
      </c>
      <c r="BY3975" s="118" t="s">
        <v>2983</v>
      </c>
    </row>
    <row r="3976" spans="53:77" x14ac:dyDescent="0.3">
      <c r="BA3976" s="169" t="e">
        <f>VLOOKUP(D3976,#REF!, 2,FALSE)</f>
        <v>#REF!</v>
      </c>
      <c r="BO3976" s="118" t="s">
        <v>8425</v>
      </c>
      <c r="BP3976" s="118" t="s">
        <v>2983</v>
      </c>
      <c r="BQ3976" s="118" t="s">
        <v>2983</v>
      </c>
      <c r="BW3976" s="118" t="s">
        <v>8425</v>
      </c>
      <c r="BX3976" s="118" t="s">
        <v>2983</v>
      </c>
      <c r="BY3976" s="118" t="s">
        <v>2983</v>
      </c>
    </row>
    <row r="3977" spans="53:77" x14ac:dyDescent="0.3">
      <c r="BA3977" s="169" t="e">
        <f>VLOOKUP(D3977,#REF!, 2,FALSE)</f>
        <v>#REF!</v>
      </c>
      <c r="BO3977" s="118" t="s">
        <v>8426</v>
      </c>
      <c r="BP3977" s="118" t="s">
        <v>2983</v>
      </c>
      <c r="BQ3977" s="118" t="s">
        <v>2983</v>
      </c>
      <c r="BW3977" s="118" t="s">
        <v>8426</v>
      </c>
      <c r="BX3977" s="118" t="s">
        <v>2983</v>
      </c>
      <c r="BY3977" s="118" t="s">
        <v>2983</v>
      </c>
    </row>
    <row r="3978" spans="53:77" x14ac:dyDescent="0.3">
      <c r="BA3978" s="169" t="e">
        <f>VLOOKUP(D3978,#REF!, 2,FALSE)</f>
        <v>#REF!</v>
      </c>
      <c r="BO3978" s="118" t="s">
        <v>8427</v>
      </c>
      <c r="BP3978" s="118" t="s">
        <v>2983</v>
      </c>
      <c r="BQ3978" s="118" t="s">
        <v>2983</v>
      </c>
      <c r="BW3978" s="118" t="s">
        <v>8427</v>
      </c>
      <c r="BX3978" s="118" t="s">
        <v>2983</v>
      </c>
      <c r="BY3978" s="118" t="s">
        <v>2983</v>
      </c>
    </row>
    <row r="3979" spans="53:77" x14ac:dyDescent="0.3">
      <c r="BA3979" s="169" t="e">
        <f>VLOOKUP(D3979,#REF!, 2,FALSE)</f>
        <v>#REF!</v>
      </c>
      <c r="BO3979" s="118" t="s">
        <v>8428</v>
      </c>
      <c r="BP3979" s="118" t="s">
        <v>2983</v>
      </c>
      <c r="BQ3979" s="118" t="s">
        <v>2983</v>
      </c>
      <c r="BW3979" s="118" t="s">
        <v>8428</v>
      </c>
      <c r="BX3979" s="118" t="s">
        <v>2983</v>
      </c>
      <c r="BY3979" s="118" t="s">
        <v>2983</v>
      </c>
    </row>
    <row r="3980" spans="53:77" x14ac:dyDescent="0.3">
      <c r="BA3980" s="169" t="e">
        <f>VLOOKUP(D3980,#REF!, 2,FALSE)</f>
        <v>#REF!</v>
      </c>
      <c r="BO3980" s="118" t="s">
        <v>8430</v>
      </c>
      <c r="BP3980" s="118" t="s">
        <v>2983</v>
      </c>
      <c r="BQ3980" s="118" t="s">
        <v>2983</v>
      </c>
      <c r="BW3980" s="118" t="s">
        <v>8430</v>
      </c>
      <c r="BX3980" s="118" t="s">
        <v>2983</v>
      </c>
      <c r="BY3980" s="118" t="s">
        <v>2983</v>
      </c>
    </row>
    <row r="3981" spans="53:77" x14ac:dyDescent="0.3">
      <c r="BA3981" s="169" t="e">
        <f>VLOOKUP(D3981,#REF!, 2,FALSE)</f>
        <v>#REF!</v>
      </c>
      <c r="BO3981" s="118" t="s">
        <v>8431</v>
      </c>
      <c r="BP3981" s="118" t="s">
        <v>2983</v>
      </c>
      <c r="BQ3981" s="118" t="s">
        <v>2983</v>
      </c>
      <c r="BW3981" s="118" t="s">
        <v>8431</v>
      </c>
      <c r="BX3981" s="118" t="s">
        <v>2983</v>
      </c>
      <c r="BY3981" s="118" t="s">
        <v>2983</v>
      </c>
    </row>
    <row r="3982" spans="53:77" x14ac:dyDescent="0.3">
      <c r="BA3982" s="169" t="e">
        <f>VLOOKUP(D3982,#REF!, 2,FALSE)</f>
        <v>#REF!</v>
      </c>
      <c r="BO3982" s="118" t="s">
        <v>8432</v>
      </c>
      <c r="BP3982" s="118" t="s">
        <v>2983</v>
      </c>
      <c r="BQ3982" s="118" t="s">
        <v>770</v>
      </c>
      <c r="BW3982" s="118" t="s">
        <v>8432</v>
      </c>
      <c r="BX3982" s="118" t="s">
        <v>2983</v>
      </c>
      <c r="BY3982" s="118" t="s">
        <v>770</v>
      </c>
    </row>
    <row r="3983" spans="53:77" x14ac:dyDescent="0.3">
      <c r="BA3983" s="169" t="e">
        <f>VLOOKUP(D3983,#REF!, 2,FALSE)</f>
        <v>#REF!</v>
      </c>
      <c r="BO3983" s="118" t="s">
        <v>8433</v>
      </c>
      <c r="BP3983" s="118" t="s">
        <v>2983</v>
      </c>
      <c r="BQ3983" s="118" t="s">
        <v>2983</v>
      </c>
      <c r="BW3983" s="118" t="s">
        <v>8433</v>
      </c>
      <c r="BX3983" s="118" t="s">
        <v>2983</v>
      </c>
      <c r="BY3983" s="118" t="s">
        <v>2983</v>
      </c>
    </row>
    <row r="3984" spans="53:77" x14ac:dyDescent="0.3">
      <c r="BA3984" s="169" t="e">
        <f>VLOOKUP(D3984,#REF!, 2,FALSE)</f>
        <v>#REF!</v>
      </c>
      <c r="BO3984" s="118" t="s">
        <v>8434</v>
      </c>
      <c r="BP3984" s="118" t="s">
        <v>2983</v>
      </c>
      <c r="BQ3984" s="118" t="s">
        <v>8435</v>
      </c>
      <c r="BW3984" s="118" t="s">
        <v>8434</v>
      </c>
      <c r="BX3984" s="118" t="s">
        <v>2983</v>
      </c>
      <c r="BY3984" s="118" t="s">
        <v>8435</v>
      </c>
    </row>
    <row r="3985" spans="53:77" x14ac:dyDescent="0.3">
      <c r="BA3985" s="169" t="e">
        <f>VLOOKUP(D3985,#REF!, 2,FALSE)</f>
        <v>#REF!</v>
      </c>
      <c r="BO3985" s="118" t="s">
        <v>8436</v>
      </c>
      <c r="BP3985" s="118" t="s">
        <v>2983</v>
      </c>
      <c r="BQ3985" s="118" t="s">
        <v>8437</v>
      </c>
      <c r="BW3985" s="118" t="s">
        <v>8436</v>
      </c>
      <c r="BX3985" s="118" t="s">
        <v>2983</v>
      </c>
      <c r="BY3985" s="118" t="s">
        <v>8437</v>
      </c>
    </row>
    <row r="3986" spans="53:77" x14ac:dyDescent="0.3">
      <c r="BA3986" s="169" t="e">
        <f>VLOOKUP(D3986,#REF!, 2,FALSE)</f>
        <v>#REF!</v>
      </c>
      <c r="BO3986" s="118" t="s">
        <v>8438</v>
      </c>
      <c r="BP3986" s="118" t="s">
        <v>2983</v>
      </c>
      <c r="BQ3986" s="118" t="s">
        <v>2983</v>
      </c>
      <c r="BW3986" s="118" t="s">
        <v>8438</v>
      </c>
      <c r="BX3986" s="118" t="s">
        <v>2983</v>
      </c>
      <c r="BY3986" s="118" t="s">
        <v>2983</v>
      </c>
    </row>
    <row r="3987" spans="53:77" x14ac:dyDescent="0.3">
      <c r="BA3987" s="169" t="e">
        <f>VLOOKUP(D3987,#REF!, 2,FALSE)</f>
        <v>#REF!</v>
      </c>
      <c r="BO3987" s="118" t="s">
        <v>8439</v>
      </c>
      <c r="BP3987" s="118" t="s">
        <v>2983</v>
      </c>
      <c r="BQ3987" s="118" t="s">
        <v>2983</v>
      </c>
      <c r="BW3987" s="118" t="s">
        <v>8439</v>
      </c>
      <c r="BX3987" s="118" t="s">
        <v>2983</v>
      </c>
      <c r="BY3987" s="118" t="s">
        <v>2983</v>
      </c>
    </row>
    <row r="3988" spans="53:77" x14ac:dyDescent="0.3">
      <c r="BA3988" s="169" t="e">
        <f>VLOOKUP(D3988,#REF!, 2,FALSE)</f>
        <v>#REF!</v>
      </c>
      <c r="BO3988" s="118" t="s">
        <v>8440</v>
      </c>
      <c r="BP3988" s="118" t="s">
        <v>1342</v>
      </c>
      <c r="BQ3988" s="118" t="s">
        <v>8441</v>
      </c>
      <c r="BW3988" s="118" t="s">
        <v>8440</v>
      </c>
      <c r="BX3988" s="118" t="s">
        <v>1342</v>
      </c>
      <c r="BY3988" s="118" t="s">
        <v>8441</v>
      </c>
    </row>
    <row r="3989" spans="53:77" x14ac:dyDescent="0.3">
      <c r="BA3989" s="169" t="e">
        <f>VLOOKUP(D3989,#REF!, 2,FALSE)</f>
        <v>#REF!</v>
      </c>
      <c r="BO3989" s="118" t="s">
        <v>8442</v>
      </c>
      <c r="BP3989" s="118" t="s">
        <v>2983</v>
      </c>
      <c r="BQ3989" s="118" t="s">
        <v>2983</v>
      </c>
      <c r="BW3989" s="118" t="s">
        <v>8442</v>
      </c>
      <c r="BX3989" s="118" t="s">
        <v>2983</v>
      </c>
      <c r="BY3989" s="118" t="s">
        <v>2983</v>
      </c>
    </row>
    <row r="3990" spans="53:77" x14ac:dyDescent="0.3">
      <c r="BA3990" s="169" t="e">
        <f>VLOOKUP(D3990,#REF!, 2,FALSE)</f>
        <v>#REF!</v>
      </c>
      <c r="BO3990" s="118" t="s">
        <v>8443</v>
      </c>
      <c r="BP3990" s="118" t="s">
        <v>2983</v>
      </c>
      <c r="BQ3990" s="118" t="s">
        <v>2983</v>
      </c>
      <c r="BW3990" s="118" t="s">
        <v>8443</v>
      </c>
      <c r="BX3990" s="118" t="s">
        <v>2983</v>
      </c>
      <c r="BY3990" s="118" t="s">
        <v>2983</v>
      </c>
    </row>
    <row r="3991" spans="53:77" x14ac:dyDescent="0.3">
      <c r="BA3991" s="169" t="e">
        <f>VLOOKUP(D3991,#REF!, 2,FALSE)</f>
        <v>#REF!</v>
      </c>
      <c r="BO3991" s="118" t="s">
        <v>8445</v>
      </c>
      <c r="BP3991" s="118" t="s">
        <v>2983</v>
      </c>
      <c r="BQ3991" s="118" t="s">
        <v>2983</v>
      </c>
      <c r="BW3991" s="118" t="s">
        <v>8445</v>
      </c>
      <c r="BX3991" s="118" t="s">
        <v>2983</v>
      </c>
      <c r="BY3991" s="118" t="s">
        <v>2983</v>
      </c>
    </row>
    <row r="3992" spans="53:77" x14ac:dyDescent="0.3">
      <c r="BA3992" s="169" t="e">
        <f>VLOOKUP(D3992,#REF!, 2,FALSE)</f>
        <v>#REF!</v>
      </c>
      <c r="BO3992" s="118" t="s">
        <v>462</v>
      </c>
      <c r="BP3992" s="118" t="s">
        <v>2983</v>
      </c>
      <c r="BQ3992" s="118" t="s">
        <v>2983</v>
      </c>
      <c r="BW3992" s="118" t="s">
        <v>462</v>
      </c>
      <c r="BX3992" s="118" t="s">
        <v>2983</v>
      </c>
      <c r="BY3992" s="118" t="s">
        <v>2983</v>
      </c>
    </row>
    <row r="3993" spans="53:77" x14ac:dyDescent="0.3">
      <c r="BA3993" s="169" t="e">
        <f>VLOOKUP(D3993,#REF!, 2,FALSE)</f>
        <v>#REF!</v>
      </c>
      <c r="BO3993" s="118" t="s">
        <v>8447</v>
      </c>
      <c r="BP3993" s="118" t="s">
        <v>2983</v>
      </c>
      <c r="BQ3993" s="118" t="s">
        <v>2983</v>
      </c>
      <c r="BW3993" s="118" t="s">
        <v>8447</v>
      </c>
      <c r="BX3993" s="118" t="s">
        <v>2983</v>
      </c>
      <c r="BY3993" s="118" t="s">
        <v>2983</v>
      </c>
    </row>
    <row r="3994" spans="53:77" x14ac:dyDescent="0.3">
      <c r="BA3994" s="169" t="e">
        <f>VLOOKUP(D3994,#REF!, 2,FALSE)</f>
        <v>#REF!</v>
      </c>
      <c r="BO3994" s="118" t="s">
        <v>8448</v>
      </c>
      <c r="BP3994" s="118" t="s">
        <v>2983</v>
      </c>
      <c r="BQ3994" s="118" t="s">
        <v>2983</v>
      </c>
      <c r="BW3994" s="118" t="s">
        <v>8448</v>
      </c>
      <c r="BX3994" s="118" t="s">
        <v>2983</v>
      </c>
      <c r="BY3994" s="118" t="s">
        <v>2983</v>
      </c>
    </row>
    <row r="3995" spans="53:77" x14ac:dyDescent="0.3">
      <c r="BA3995" s="169" t="e">
        <f>VLOOKUP(D3995,#REF!, 2,FALSE)</f>
        <v>#REF!</v>
      </c>
      <c r="BO3995" s="118" t="s">
        <v>8449</v>
      </c>
      <c r="BP3995" s="118" t="s">
        <v>2983</v>
      </c>
      <c r="BQ3995" s="118" t="s">
        <v>2983</v>
      </c>
      <c r="BW3995" s="118" t="s">
        <v>8449</v>
      </c>
      <c r="BX3995" s="118" t="s">
        <v>2983</v>
      </c>
      <c r="BY3995" s="118" t="s">
        <v>2983</v>
      </c>
    </row>
    <row r="3996" spans="53:77" x14ac:dyDescent="0.3">
      <c r="BA3996" s="169" t="e">
        <f>VLOOKUP(D3996,#REF!, 2,FALSE)</f>
        <v>#REF!</v>
      </c>
      <c r="BO3996" s="118" t="s">
        <v>8450</v>
      </c>
      <c r="BP3996" s="118" t="s">
        <v>2983</v>
      </c>
      <c r="BQ3996" s="118" t="s">
        <v>2983</v>
      </c>
      <c r="BW3996" s="118" t="s">
        <v>8450</v>
      </c>
      <c r="BX3996" s="118" t="s">
        <v>2983</v>
      </c>
      <c r="BY3996" s="118" t="s">
        <v>2983</v>
      </c>
    </row>
    <row r="3997" spans="53:77" x14ac:dyDescent="0.3">
      <c r="BA3997" s="169" t="e">
        <f>VLOOKUP(D3997,#REF!, 2,FALSE)</f>
        <v>#REF!</v>
      </c>
      <c r="BO3997" s="118" t="s">
        <v>8451</v>
      </c>
      <c r="BP3997" s="118" t="s">
        <v>2983</v>
      </c>
      <c r="BQ3997" s="118" t="s">
        <v>2983</v>
      </c>
      <c r="BW3997" s="118" t="s">
        <v>8451</v>
      </c>
      <c r="BX3997" s="118" t="s">
        <v>2983</v>
      </c>
      <c r="BY3997" s="118" t="s">
        <v>2983</v>
      </c>
    </row>
    <row r="3998" spans="53:77" x14ac:dyDescent="0.3">
      <c r="BA3998" s="169" t="e">
        <f>VLOOKUP(D3998,#REF!, 2,FALSE)</f>
        <v>#REF!</v>
      </c>
      <c r="BO3998" s="118" t="s">
        <v>1462</v>
      </c>
      <c r="BP3998" s="118" t="s">
        <v>2983</v>
      </c>
      <c r="BQ3998" s="118" t="s">
        <v>2983</v>
      </c>
      <c r="BW3998" s="118" t="s">
        <v>1462</v>
      </c>
      <c r="BX3998" s="118" t="s">
        <v>2983</v>
      </c>
      <c r="BY3998" s="118" t="s">
        <v>2983</v>
      </c>
    </row>
    <row r="3999" spans="53:77" x14ac:dyDescent="0.3">
      <c r="BA3999" s="169" t="e">
        <f>VLOOKUP(D3999,#REF!, 2,FALSE)</f>
        <v>#REF!</v>
      </c>
      <c r="BO3999" s="118" t="s">
        <v>1463</v>
      </c>
      <c r="BP3999" s="118" t="s">
        <v>2983</v>
      </c>
      <c r="BQ3999" s="118" t="s">
        <v>2983</v>
      </c>
      <c r="BW3999" s="118" t="s">
        <v>1463</v>
      </c>
      <c r="BX3999" s="118" t="s">
        <v>2983</v>
      </c>
      <c r="BY3999" s="118" t="s">
        <v>2983</v>
      </c>
    </row>
    <row r="4000" spans="53:77" x14ac:dyDescent="0.3">
      <c r="BA4000" s="169" t="e">
        <f>VLOOKUP(D4000,#REF!, 2,FALSE)</f>
        <v>#REF!</v>
      </c>
      <c r="BO4000" s="118" t="s">
        <v>8453</v>
      </c>
      <c r="BP4000" s="118" t="s">
        <v>2983</v>
      </c>
      <c r="BQ4000" s="118" t="s">
        <v>2983</v>
      </c>
      <c r="BW4000" s="118" t="s">
        <v>8453</v>
      </c>
      <c r="BX4000" s="118" t="s">
        <v>2983</v>
      </c>
      <c r="BY4000" s="118" t="s">
        <v>2983</v>
      </c>
    </row>
    <row r="4001" spans="53:77" x14ac:dyDescent="0.3">
      <c r="BA4001" s="169" t="e">
        <f>VLOOKUP(D4001,#REF!, 2,FALSE)</f>
        <v>#REF!</v>
      </c>
      <c r="BO4001" s="118" t="s">
        <v>8454</v>
      </c>
      <c r="BP4001" s="118" t="s">
        <v>2983</v>
      </c>
      <c r="BQ4001" s="118" t="s">
        <v>8455</v>
      </c>
      <c r="BW4001" s="118" t="s">
        <v>8454</v>
      </c>
      <c r="BX4001" s="118" t="s">
        <v>2983</v>
      </c>
      <c r="BY4001" s="118" t="s">
        <v>8455</v>
      </c>
    </row>
    <row r="4002" spans="53:77" x14ac:dyDescent="0.3">
      <c r="BA4002" s="169" t="e">
        <f>VLOOKUP(D4002,#REF!, 2,FALSE)</f>
        <v>#REF!</v>
      </c>
      <c r="BO4002" s="118" t="s">
        <v>8457</v>
      </c>
      <c r="BP4002" s="118" t="s">
        <v>852</v>
      </c>
      <c r="BQ4002" s="118" t="s">
        <v>8458</v>
      </c>
      <c r="BW4002" s="118" t="s">
        <v>8457</v>
      </c>
      <c r="BX4002" s="118" t="s">
        <v>852</v>
      </c>
      <c r="BY4002" s="118" t="s">
        <v>8458</v>
      </c>
    </row>
    <row r="4003" spans="53:77" x14ac:dyDescent="0.3">
      <c r="BA4003" s="169" t="e">
        <f>VLOOKUP(D4003,#REF!, 2,FALSE)</f>
        <v>#REF!</v>
      </c>
      <c r="BO4003" s="118" t="s">
        <v>8459</v>
      </c>
      <c r="BP4003" s="118" t="s">
        <v>3003</v>
      </c>
      <c r="BQ4003" s="118" t="s">
        <v>2880</v>
      </c>
      <c r="BW4003" s="118" t="s">
        <v>8459</v>
      </c>
      <c r="BX4003" s="118" t="s">
        <v>3003</v>
      </c>
      <c r="BY4003" s="118" t="s">
        <v>2880</v>
      </c>
    </row>
    <row r="4004" spans="53:77" x14ac:dyDescent="0.3">
      <c r="BA4004" s="169" t="e">
        <f>VLOOKUP(D4004,#REF!, 2,FALSE)</f>
        <v>#REF!</v>
      </c>
      <c r="BO4004" s="118" t="s">
        <v>488</v>
      </c>
      <c r="BP4004" s="118" t="s">
        <v>16975</v>
      </c>
      <c r="BQ4004" s="118" t="s">
        <v>1858</v>
      </c>
      <c r="BW4004" s="118" t="s">
        <v>488</v>
      </c>
      <c r="BX4004" s="118" t="s">
        <v>16975</v>
      </c>
      <c r="BY4004" s="118" t="s">
        <v>1858</v>
      </c>
    </row>
    <row r="4005" spans="53:77" x14ac:dyDescent="0.3">
      <c r="BA4005" s="169" t="e">
        <f>VLOOKUP(D4005,#REF!, 2,FALSE)</f>
        <v>#REF!</v>
      </c>
      <c r="BO4005" s="118" t="s">
        <v>8460</v>
      </c>
      <c r="BP4005" s="118" t="s">
        <v>928</v>
      </c>
      <c r="BQ4005" s="118" t="s">
        <v>1341</v>
      </c>
      <c r="BW4005" s="118" t="s">
        <v>8460</v>
      </c>
      <c r="BX4005" s="118" t="s">
        <v>928</v>
      </c>
      <c r="BY4005" s="118" t="s">
        <v>1341</v>
      </c>
    </row>
    <row r="4006" spans="53:77" x14ac:dyDescent="0.3">
      <c r="BA4006" s="169" t="e">
        <f>VLOOKUP(D4006,#REF!, 2,FALSE)</f>
        <v>#REF!</v>
      </c>
      <c r="BO4006" s="118" t="s">
        <v>1464</v>
      </c>
      <c r="BP4006" s="118" t="s">
        <v>923</v>
      </c>
      <c r="BQ4006" s="118" t="s">
        <v>3525</v>
      </c>
      <c r="BW4006" s="118" t="s">
        <v>1464</v>
      </c>
      <c r="BX4006" s="118" t="s">
        <v>923</v>
      </c>
      <c r="BY4006" s="118" t="s">
        <v>3525</v>
      </c>
    </row>
    <row r="4007" spans="53:77" x14ac:dyDescent="0.3">
      <c r="BA4007" s="169" t="e">
        <f>VLOOKUP(D4007,#REF!, 2,FALSE)</f>
        <v>#REF!</v>
      </c>
      <c r="BO4007" s="118" t="s">
        <v>8463</v>
      </c>
      <c r="BP4007" s="118" t="s">
        <v>3000</v>
      </c>
      <c r="BQ4007" s="118" t="s">
        <v>8464</v>
      </c>
      <c r="BW4007" s="118" t="s">
        <v>8463</v>
      </c>
      <c r="BX4007" s="118" t="s">
        <v>3000</v>
      </c>
      <c r="BY4007" s="118" t="s">
        <v>8464</v>
      </c>
    </row>
    <row r="4008" spans="53:77" x14ac:dyDescent="0.3">
      <c r="BA4008" s="169" t="e">
        <f>VLOOKUP(D4008,#REF!, 2,FALSE)</f>
        <v>#REF!</v>
      </c>
      <c r="BO4008" s="118" t="s">
        <v>1465</v>
      </c>
      <c r="BP4008" s="118" t="s">
        <v>16975</v>
      </c>
      <c r="BQ4008" s="118" t="s">
        <v>8465</v>
      </c>
      <c r="BW4008" s="118" t="s">
        <v>1465</v>
      </c>
      <c r="BX4008" s="118" t="s">
        <v>16975</v>
      </c>
      <c r="BY4008" s="118" t="s">
        <v>8465</v>
      </c>
    </row>
    <row r="4009" spans="53:77" x14ac:dyDescent="0.3">
      <c r="BA4009" s="169" t="e">
        <f>VLOOKUP(D4009,#REF!, 2,FALSE)</f>
        <v>#REF!</v>
      </c>
      <c r="BO4009" s="118" t="s">
        <v>479</v>
      </c>
      <c r="BP4009" s="118" t="s">
        <v>3003</v>
      </c>
      <c r="BQ4009" s="118" t="s">
        <v>3661</v>
      </c>
      <c r="BW4009" s="118" t="s">
        <v>479</v>
      </c>
      <c r="BX4009" s="118" t="s">
        <v>3003</v>
      </c>
      <c r="BY4009" s="118" t="s">
        <v>3661</v>
      </c>
    </row>
    <row r="4010" spans="53:77" x14ac:dyDescent="0.3">
      <c r="BA4010" s="169" t="e">
        <f>VLOOKUP(D4010,#REF!, 2,FALSE)</f>
        <v>#REF!</v>
      </c>
      <c r="BO4010" s="118" t="s">
        <v>8466</v>
      </c>
      <c r="BP4010" s="118" t="s">
        <v>3043</v>
      </c>
      <c r="BQ4010" s="118" t="s">
        <v>8467</v>
      </c>
      <c r="BW4010" s="118" t="s">
        <v>8466</v>
      </c>
      <c r="BX4010" s="118" t="s">
        <v>3043</v>
      </c>
      <c r="BY4010" s="118" t="s">
        <v>8467</v>
      </c>
    </row>
    <row r="4011" spans="53:77" x14ac:dyDescent="0.3">
      <c r="BA4011" s="169" t="e">
        <f>VLOOKUP(D4011,#REF!, 2,FALSE)</f>
        <v>#REF!</v>
      </c>
      <c r="BO4011" s="118" t="s">
        <v>1466</v>
      </c>
      <c r="BP4011" s="118" t="s">
        <v>3000</v>
      </c>
      <c r="BQ4011" s="118" t="s">
        <v>8468</v>
      </c>
      <c r="BW4011" s="118" t="s">
        <v>1466</v>
      </c>
      <c r="BX4011" s="118" t="s">
        <v>3000</v>
      </c>
      <c r="BY4011" s="118" t="s">
        <v>8468</v>
      </c>
    </row>
    <row r="4012" spans="53:77" x14ac:dyDescent="0.3">
      <c r="BA4012" s="169" t="e">
        <f>VLOOKUP(D4012,#REF!, 2,FALSE)</f>
        <v>#REF!</v>
      </c>
      <c r="BO4012" s="118" t="s">
        <v>8469</v>
      </c>
      <c r="BP4012" s="118" t="s">
        <v>3243</v>
      </c>
      <c r="BQ4012" s="118" t="s">
        <v>2983</v>
      </c>
      <c r="BW4012" s="118" t="s">
        <v>8469</v>
      </c>
      <c r="BX4012" s="118" t="s">
        <v>3243</v>
      </c>
      <c r="BY4012" s="118" t="s">
        <v>2983</v>
      </c>
    </row>
    <row r="4013" spans="53:77" x14ac:dyDescent="0.3">
      <c r="BA4013" s="169" t="e">
        <f>VLOOKUP(D4013,#REF!, 2,FALSE)</f>
        <v>#REF!</v>
      </c>
      <c r="BO4013" s="118" t="s">
        <v>8471</v>
      </c>
      <c r="BP4013" s="118" t="s">
        <v>3000</v>
      </c>
      <c r="BQ4013" s="118" t="s">
        <v>4758</v>
      </c>
      <c r="BW4013" s="118" t="s">
        <v>8471</v>
      </c>
      <c r="BX4013" s="118" t="s">
        <v>3000</v>
      </c>
      <c r="BY4013" s="118" t="s">
        <v>4758</v>
      </c>
    </row>
    <row r="4014" spans="53:77" x14ac:dyDescent="0.3">
      <c r="BA4014" s="169" t="e">
        <f>VLOOKUP(D4014,#REF!, 2,FALSE)</f>
        <v>#REF!</v>
      </c>
      <c r="BO4014" s="118" t="s">
        <v>8473</v>
      </c>
      <c r="BP4014" s="118" t="s">
        <v>1342</v>
      </c>
      <c r="BQ4014" s="118" t="s">
        <v>2983</v>
      </c>
      <c r="BW4014" s="118" t="s">
        <v>8473</v>
      </c>
      <c r="BX4014" s="118" t="s">
        <v>1342</v>
      </c>
      <c r="BY4014" s="118" t="s">
        <v>2983</v>
      </c>
    </row>
    <row r="4015" spans="53:77" x14ac:dyDescent="0.3">
      <c r="BA4015" s="169" t="e">
        <f>VLOOKUP(D4015,#REF!, 2,FALSE)</f>
        <v>#REF!</v>
      </c>
      <c r="BO4015" s="118" t="s">
        <v>8474</v>
      </c>
      <c r="BP4015" s="118" t="s">
        <v>3003</v>
      </c>
      <c r="BQ4015" s="118" t="s">
        <v>2983</v>
      </c>
      <c r="BW4015" s="118" t="s">
        <v>8474</v>
      </c>
      <c r="BX4015" s="118" t="s">
        <v>3003</v>
      </c>
      <c r="BY4015" s="118" t="s">
        <v>2983</v>
      </c>
    </row>
    <row r="4016" spans="53:77" x14ac:dyDescent="0.3">
      <c r="BA4016" s="169" t="e">
        <f>VLOOKUP(D4016,#REF!, 2,FALSE)</f>
        <v>#REF!</v>
      </c>
      <c r="BO4016" s="118" t="s">
        <v>487</v>
      </c>
      <c r="BP4016" s="118" t="s">
        <v>3003</v>
      </c>
      <c r="BQ4016" s="118" t="s">
        <v>8476</v>
      </c>
      <c r="BW4016" s="118" t="s">
        <v>487</v>
      </c>
      <c r="BX4016" s="118" t="s">
        <v>3003</v>
      </c>
      <c r="BY4016" s="118" t="s">
        <v>8476</v>
      </c>
    </row>
    <row r="4017" spans="53:77" x14ac:dyDescent="0.3">
      <c r="BA4017" s="169" t="e">
        <f>VLOOKUP(D4017,#REF!, 2,FALSE)</f>
        <v>#REF!</v>
      </c>
      <c r="BO4017" s="118" t="s">
        <v>8477</v>
      </c>
      <c r="BP4017" s="118" t="s">
        <v>1342</v>
      </c>
      <c r="BQ4017" s="118" t="s">
        <v>8478</v>
      </c>
      <c r="BW4017" s="118" t="s">
        <v>8477</v>
      </c>
      <c r="BX4017" s="118" t="s">
        <v>1342</v>
      </c>
      <c r="BY4017" s="118" t="s">
        <v>8478</v>
      </c>
    </row>
    <row r="4018" spans="53:77" x14ac:dyDescent="0.3">
      <c r="BA4018" s="169" t="e">
        <f>VLOOKUP(D4018,#REF!, 2,FALSE)</f>
        <v>#REF!</v>
      </c>
      <c r="BO4018" s="118" t="s">
        <v>8479</v>
      </c>
      <c r="BP4018" s="118" t="s">
        <v>2983</v>
      </c>
      <c r="BQ4018" s="118" t="s">
        <v>8480</v>
      </c>
      <c r="BW4018" s="118" t="s">
        <v>8479</v>
      </c>
      <c r="BX4018" s="118" t="s">
        <v>2983</v>
      </c>
      <c r="BY4018" s="118" t="s">
        <v>8480</v>
      </c>
    </row>
    <row r="4019" spans="53:77" x14ac:dyDescent="0.3">
      <c r="BA4019" s="169" t="e">
        <f>VLOOKUP(D4019,#REF!, 2,FALSE)</f>
        <v>#REF!</v>
      </c>
      <c r="BO4019" s="118" t="s">
        <v>8481</v>
      </c>
      <c r="BP4019" s="118" t="s">
        <v>2983</v>
      </c>
      <c r="BQ4019" s="118" t="s">
        <v>8482</v>
      </c>
      <c r="BW4019" s="118" t="s">
        <v>8481</v>
      </c>
      <c r="BX4019" s="118" t="s">
        <v>2983</v>
      </c>
      <c r="BY4019" s="118" t="s">
        <v>8482</v>
      </c>
    </row>
    <row r="4020" spans="53:77" x14ac:dyDescent="0.3">
      <c r="BA4020" s="169" t="e">
        <f>VLOOKUP(D4020,#REF!, 2,FALSE)</f>
        <v>#REF!</v>
      </c>
      <c r="BO4020" s="118" t="s">
        <v>8483</v>
      </c>
      <c r="BP4020" s="118" t="s">
        <v>16975</v>
      </c>
      <c r="BQ4020" s="118" t="s">
        <v>1124</v>
      </c>
      <c r="BW4020" s="118" t="s">
        <v>8483</v>
      </c>
      <c r="BX4020" s="118" t="s">
        <v>16975</v>
      </c>
      <c r="BY4020" s="118" t="s">
        <v>1124</v>
      </c>
    </row>
    <row r="4021" spans="53:77" x14ac:dyDescent="0.3">
      <c r="BA4021" s="169" t="e">
        <f>VLOOKUP(D4021,#REF!, 2,FALSE)</f>
        <v>#REF!</v>
      </c>
      <c r="BO4021" s="118" t="s">
        <v>8484</v>
      </c>
      <c r="BP4021" s="118" t="s">
        <v>16975</v>
      </c>
      <c r="BQ4021" s="118" t="s">
        <v>6660</v>
      </c>
      <c r="BW4021" s="118" t="s">
        <v>8484</v>
      </c>
      <c r="BX4021" s="118" t="s">
        <v>16975</v>
      </c>
      <c r="BY4021" s="118" t="s">
        <v>6660</v>
      </c>
    </row>
    <row r="4022" spans="53:77" x14ac:dyDescent="0.3">
      <c r="BA4022" s="169" t="e">
        <f>VLOOKUP(D4022,#REF!, 2,FALSE)</f>
        <v>#REF!</v>
      </c>
      <c r="BO4022" s="118" t="s">
        <v>1467</v>
      </c>
      <c r="BP4022" s="118" t="s">
        <v>16975</v>
      </c>
      <c r="BQ4022" s="118" t="s">
        <v>8485</v>
      </c>
      <c r="BW4022" s="118" t="s">
        <v>1467</v>
      </c>
      <c r="BX4022" s="118" t="s">
        <v>16975</v>
      </c>
      <c r="BY4022" s="118" t="s">
        <v>8485</v>
      </c>
    </row>
    <row r="4023" spans="53:77" x14ac:dyDescent="0.3">
      <c r="BA4023" s="169" t="e">
        <f>VLOOKUP(D4023,#REF!, 2,FALSE)</f>
        <v>#REF!</v>
      </c>
      <c r="BO4023" s="118" t="s">
        <v>1468</v>
      </c>
      <c r="BP4023" s="118" t="s">
        <v>16975</v>
      </c>
      <c r="BQ4023" s="118" t="s">
        <v>8486</v>
      </c>
      <c r="BW4023" s="118" t="s">
        <v>1468</v>
      </c>
      <c r="BX4023" s="118" t="s">
        <v>16975</v>
      </c>
      <c r="BY4023" s="118" t="s">
        <v>8486</v>
      </c>
    </row>
    <row r="4024" spans="53:77" x14ac:dyDescent="0.3">
      <c r="BA4024" s="169" t="e">
        <f>VLOOKUP(D4024,#REF!, 2,FALSE)</f>
        <v>#REF!</v>
      </c>
      <c r="BO4024" s="118" t="s">
        <v>8487</v>
      </c>
      <c r="BP4024" s="118" t="s">
        <v>703</v>
      </c>
      <c r="BQ4024" s="118" t="s">
        <v>3575</v>
      </c>
      <c r="BW4024" s="118" t="s">
        <v>8487</v>
      </c>
      <c r="BX4024" s="118" t="s">
        <v>703</v>
      </c>
      <c r="BY4024" s="118" t="s">
        <v>3575</v>
      </c>
    </row>
    <row r="4025" spans="53:77" x14ac:dyDescent="0.3">
      <c r="BA4025" s="169" t="e">
        <f>VLOOKUP(D4025,#REF!, 2,FALSE)</f>
        <v>#REF!</v>
      </c>
      <c r="BO4025" s="118" t="s">
        <v>8488</v>
      </c>
      <c r="BP4025" s="118" t="s">
        <v>614</v>
      </c>
      <c r="BQ4025" s="118" t="s">
        <v>2983</v>
      </c>
      <c r="BW4025" s="118" t="s">
        <v>8488</v>
      </c>
      <c r="BX4025" s="118" t="s">
        <v>614</v>
      </c>
      <c r="BY4025" s="118" t="s">
        <v>2983</v>
      </c>
    </row>
    <row r="4026" spans="53:77" x14ac:dyDescent="0.3">
      <c r="BA4026" s="169" t="e">
        <f>VLOOKUP(D4026,#REF!, 2,FALSE)</f>
        <v>#REF!</v>
      </c>
      <c r="BO4026" s="118" t="s">
        <v>472</v>
      </c>
      <c r="BP4026" s="118" t="s">
        <v>926</v>
      </c>
      <c r="BQ4026" s="118" t="s">
        <v>2983</v>
      </c>
      <c r="BW4026" s="118" t="s">
        <v>472</v>
      </c>
      <c r="BX4026" s="118" t="s">
        <v>926</v>
      </c>
      <c r="BY4026" s="118" t="s">
        <v>2983</v>
      </c>
    </row>
    <row r="4027" spans="53:77" x14ac:dyDescent="0.3">
      <c r="BA4027" s="169" t="e">
        <f>VLOOKUP(D4027,#REF!, 2,FALSE)</f>
        <v>#REF!</v>
      </c>
      <c r="BO4027" s="118" t="s">
        <v>8490</v>
      </c>
      <c r="BP4027" s="118" t="s">
        <v>2451</v>
      </c>
      <c r="BQ4027" s="118" t="s">
        <v>8491</v>
      </c>
      <c r="BW4027" s="118" t="s">
        <v>8490</v>
      </c>
      <c r="BX4027" s="118" t="s">
        <v>2451</v>
      </c>
      <c r="BY4027" s="118" t="s">
        <v>8491</v>
      </c>
    </row>
    <row r="4028" spans="53:77" x14ac:dyDescent="0.3">
      <c r="BA4028" s="169" t="e">
        <f>VLOOKUP(D4028,#REF!, 2,FALSE)</f>
        <v>#REF!</v>
      </c>
      <c r="BO4028" s="118" t="s">
        <v>8493</v>
      </c>
      <c r="BP4028" s="118" t="s">
        <v>613</v>
      </c>
      <c r="BQ4028" s="118" t="s">
        <v>2983</v>
      </c>
      <c r="BW4028" s="118" t="s">
        <v>8493</v>
      </c>
      <c r="BX4028" s="118" t="s">
        <v>613</v>
      </c>
      <c r="BY4028" s="118" t="s">
        <v>2983</v>
      </c>
    </row>
    <row r="4029" spans="53:77" x14ac:dyDescent="0.3">
      <c r="BA4029" s="169" t="e">
        <f>VLOOKUP(D4029,#REF!, 2,FALSE)</f>
        <v>#REF!</v>
      </c>
      <c r="BO4029" s="118" t="s">
        <v>8494</v>
      </c>
      <c r="BP4029" s="118" t="s">
        <v>666</v>
      </c>
      <c r="BQ4029" s="118" t="s">
        <v>4432</v>
      </c>
      <c r="BW4029" s="118" t="s">
        <v>8494</v>
      </c>
      <c r="BX4029" s="118" t="s">
        <v>666</v>
      </c>
      <c r="BY4029" s="118" t="s">
        <v>4432</v>
      </c>
    </row>
    <row r="4030" spans="53:77" x14ac:dyDescent="0.3">
      <c r="BA4030" s="169" t="e">
        <f>VLOOKUP(D4030,#REF!, 2,FALSE)</f>
        <v>#REF!</v>
      </c>
      <c r="BO4030" s="118" t="s">
        <v>8495</v>
      </c>
      <c r="BP4030" s="118" t="s">
        <v>666</v>
      </c>
      <c r="BQ4030" s="118" t="s">
        <v>8497</v>
      </c>
      <c r="BW4030" s="118" t="s">
        <v>8495</v>
      </c>
      <c r="BX4030" s="118" t="s">
        <v>666</v>
      </c>
      <c r="BY4030" s="118" t="s">
        <v>8497</v>
      </c>
    </row>
    <row r="4031" spans="53:77" x14ac:dyDescent="0.3">
      <c r="BA4031" s="169" t="e">
        <f>VLOOKUP(D4031,#REF!, 2,FALSE)</f>
        <v>#REF!</v>
      </c>
      <c r="BO4031" s="118" t="s">
        <v>8499</v>
      </c>
      <c r="BP4031" s="118" t="s">
        <v>3085</v>
      </c>
      <c r="BQ4031" s="118" t="s">
        <v>8500</v>
      </c>
      <c r="BW4031" s="118" t="s">
        <v>8499</v>
      </c>
      <c r="BX4031" s="118" t="s">
        <v>3085</v>
      </c>
      <c r="BY4031" s="118" t="s">
        <v>8500</v>
      </c>
    </row>
    <row r="4032" spans="53:77" x14ac:dyDescent="0.3">
      <c r="BA4032" s="169" t="e">
        <f>VLOOKUP(D4032,#REF!, 2,FALSE)</f>
        <v>#REF!</v>
      </c>
      <c r="BO4032" s="118" t="s">
        <v>8501</v>
      </c>
      <c r="BP4032" s="118" t="s">
        <v>613</v>
      </c>
      <c r="BQ4032" s="118" t="s">
        <v>5339</v>
      </c>
      <c r="BW4032" s="118" t="s">
        <v>8501</v>
      </c>
      <c r="BX4032" s="118" t="s">
        <v>613</v>
      </c>
      <c r="BY4032" s="118" t="s">
        <v>5339</v>
      </c>
    </row>
    <row r="4033" spans="53:77" x14ac:dyDescent="0.3">
      <c r="BA4033" s="169" t="e">
        <f>VLOOKUP(D4033,#REF!, 2,FALSE)</f>
        <v>#REF!</v>
      </c>
      <c r="BO4033" s="118" t="s">
        <v>8502</v>
      </c>
      <c r="BP4033" s="118" t="s">
        <v>852</v>
      </c>
      <c r="BQ4033" s="118" t="s">
        <v>3902</v>
      </c>
      <c r="BW4033" s="118" t="s">
        <v>8502</v>
      </c>
      <c r="BX4033" s="118" t="s">
        <v>852</v>
      </c>
      <c r="BY4033" s="118" t="s">
        <v>3902</v>
      </c>
    </row>
    <row r="4034" spans="53:77" x14ac:dyDescent="0.3">
      <c r="BA4034" s="169" t="e">
        <f>VLOOKUP(D4034,#REF!, 2,FALSE)</f>
        <v>#REF!</v>
      </c>
      <c r="BO4034" s="118" t="s">
        <v>8503</v>
      </c>
      <c r="BP4034" s="118" t="s">
        <v>852</v>
      </c>
      <c r="BQ4034" s="118" t="s">
        <v>8504</v>
      </c>
      <c r="BW4034" s="118" t="s">
        <v>8503</v>
      </c>
      <c r="BX4034" s="118" t="s">
        <v>852</v>
      </c>
      <c r="BY4034" s="118" t="s">
        <v>8504</v>
      </c>
    </row>
    <row r="4035" spans="53:77" x14ac:dyDescent="0.3">
      <c r="BA4035" s="169" t="e">
        <f>VLOOKUP(D4035,#REF!, 2,FALSE)</f>
        <v>#REF!</v>
      </c>
      <c r="BO4035" s="118" t="s">
        <v>8505</v>
      </c>
      <c r="BP4035" s="118" t="s">
        <v>3003</v>
      </c>
      <c r="BQ4035" s="118" t="s">
        <v>8506</v>
      </c>
      <c r="BW4035" s="118" t="s">
        <v>8505</v>
      </c>
      <c r="BX4035" s="118" t="s">
        <v>3003</v>
      </c>
      <c r="BY4035" s="118" t="s">
        <v>8506</v>
      </c>
    </row>
    <row r="4036" spans="53:77" x14ac:dyDescent="0.3">
      <c r="BA4036" s="169" t="e">
        <f>VLOOKUP(D4036,#REF!, 2,FALSE)</f>
        <v>#REF!</v>
      </c>
      <c r="BO4036" s="118" t="s">
        <v>8507</v>
      </c>
      <c r="BP4036" s="118" t="s">
        <v>2983</v>
      </c>
      <c r="BQ4036" s="118" t="s">
        <v>2983</v>
      </c>
      <c r="BW4036" s="118" t="s">
        <v>8507</v>
      </c>
      <c r="BX4036" s="118" t="s">
        <v>2983</v>
      </c>
      <c r="BY4036" s="118" t="s">
        <v>2983</v>
      </c>
    </row>
    <row r="4037" spans="53:77" x14ac:dyDescent="0.3">
      <c r="BA4037" s="169" t="e">
        <f>VLOOKUP(D4037,#REF!, 2,FALSE)</f>
        <v>#REF!</v>
      </c>
      <c r="BO4037" s="118" t="s">
        <v>8509</v>
      </c>
      <c r="BP4037" s="118" t="s">
        <v>16975</v>
      </c>
      <c r="BQ4037" s="118" t="s">
        <v>8510</v>
      </c>
      <c r="BW4037" s="118" t="s">
        <v>8509</v>
      </c>
      <c r="BX4037" s="118" t="s">
        <v>16975</v>
      </c>
      <c r="BY4037" s="118" t="s">
        <v>8510</v>
      </c>
    </row>
    <row r="4038" spans="53:77" x14ac:dyDescent="0.3">
      <c r="BA4038" s="169" t="e">
        <f>VLOOKUP(D4038,#REF!, 2,FALSE)</f>
        <v>#REF!</v>
      </c>
      <c r="BO4038" s="118" t="s">
        <v>8511</v>
      </c>
      <c r="BP4038" s="118" t="s">
        <v>2983</v>
      </c>
      <c r="BQ4038" s="118" t="s">
        <v>2983</v>
      </c>
      <c r="BW4038" s="118" t="s">
        <v>8511</v>
      </c>
      <c r="BX4038" s="118" t="s">
        <v>2983</v>
      </c>
      <c r="BY4038" s="118" t="s">
        <v>2983</v>
      </c>
    </row>
    <row r="4039" spans="53:77" x14ac:dyDescent="0.3">
      <c r="BA4039" s="169" t="e">
        <f>VLOOKUP(D4039,#REF!, 2,FALSE)</f>
        <v>#REF!</v>
      </c>
      <c r="BO4039" s="118" t="s">
        <v>8512</v>
      </c>
      <c r="BP4039" s="118" t="s">
        <v>2983</v>
      </c>
      <c r="BQ4039" s="118" t="s">
        <v>2983</v>
      </c>
      <c r="BW4039" s="118" t="s">
        <v>8512</v>
      </c>
      <c r="BX4039" s="118" t="s">
        <v>2983</v>
      </c>
      <c r="BY4039" s="118" t="s">
        <v>2983</v>
      </c>
    </row>
    <row r="4040" spans="53:77" x14ac:dyDescent="0.3">
      <c r="BA4040" s="169" t="e">
        <f>VLOOKUP(D4040,#REF!, 2,FALSE)</f>
        <v>#REF!</v>
      </c>
      <c r="BO4040" s="118" t="s">
        <v>8514</v>
      </c>
      <c r="BP4040" s="118" t="s">
        <v>16975</v>
      </c>
      <c r="BQ4040" s="118" t="s">
        <v>1262</v>
      </c>
      <c r="BW4040" s="118" t="s">
        <v>8514</v>
      </c>
      <c r="BX4040" s="118" t="s">
        <v>16975</v>
      </c>
      <c r="BY4040" s="118" t="s">
        <v>1262</v>
      </c>
    </row>
    <row r="4041" spans="53:77" x14ac:dyDescent="0.3">
      <c r="BA4041" s="169" t="e">
        <f>VLOOKUP(D4041,#REF!, 2,FALSE)</f>
        <v>#REF!</v>
      </c>
      <c r="BO4041" s="118" t="s">
        <v>8515</v>
      </c>
      <c r="BP4041" s="118" t="s">
        <v>2983</v>
      </c>
      <c r="BQ4041" s="118" t="s">
        <v>2983</v>
      </c>
      <c r="BW4041" s="118" t="s">
        <v>8515</v>
      </c>
      <c r="BX4041" s="118" t="s">
        <v>2983</v>
      </c>
      <c r="BY4041" s="118" t="s">
        <v>2983</v>
      </c>
    </row>
    <row r="4042" spans="53:77" x14ac:dyDescent="0.3">
      <c r="BA4042" s="169" t="e">
        <f>VLOOKUP(D4042,#REF!, 2,FALSE)</f>
        <v>#REF!</v>
      </c>
      <c r="BO4042" s="118" t="s">
        <v>8516</v>
      </c>
      <c r="BP4042" s="118" t="s">
        <v>2983</v>
      </c>
      <c r="BQ4042" s="118" t="s">
        <v>2983</v>
      </c>
      <c r="BW4042" s="118" t="s">
        <v>8516</v>
      </c>
      <c r="BX4042" s="118" t="s">
        <v>2983</v>
      </c>
      <c r="BY4042" s="118" t="s">
        <v>2983</v>
      </c>
    </row>
    <row r="4043" spans="53:77" x14ac:dyDescent="0.3">
      <c r="BA4043" s="169" t="e">
        <f>VLOOKUP(D4043,#REF!, 2,FALSE)</f>
        <v>#REF!</v>
      </c>
      <c r="BO4043" s="118" t="s">
        <v>8517</v>
      </c>
      <c r="BP4043" s="118" t="s">
        <v>621</v>
      </c>
      <c r="BQ4043" s="118" t="s">
        <v>2983</v>
      </c>
      <c r="BW4043" s="118" t="s">
        <v>8517</v>
      </c>
      <c r="BX4043" s="118" t="s">
        <v>621</v>
      </c>
      <c r="BY4043" s="118" t="s">
        <v>2983</v>
      </c>
    </row>
    <row r="4044" spans="53:77" x14ac:dyDescent="0.3">
      <c r="BA4044" s="169" t="e">
        <f>VLOOKUP(D4044,#REF!, 2,FALSE)</f>
        <v>#REF!</v>
      </c>
      <c r="BO4044" s="118" t="s">
        <v>8518</v>
      </c>
      <c r="BP4044" s="118" t="s">
        <v>710</v>
      </c>
      <c r="BQ4044" s="118" t="s">
        <v>2983</v>
      </c>
      <c r="BW4044" s="118" t="s">
        <v>8518</v>
      </c>
      <c r="BX4044" s="118" t="s">
        <v>710</v>
      </c>
      <c r="BY4044" s="118" t="s">
        <v>2983</v>
      </c>
    </row>
    <row r="4045" spans="53:77" x14ac:dyDescent="0.3">
      <c r="BA4045" s="169" t="e">
        <f>VLOOKUP(D4045,#REF!, 2,FALSE)</f>
        <v>#REF!</v>
      </c>
      <c r="BO4045" s="118" t="s">
        <v>455</v>
      </c>
      <c r="BP4045" s="118" t="s">
        <v>613</v>
      </c>
      <c r="BQ4045" s="118" t="s">
        <v>8521</v>
      </c>
      <c r="BW4045" s="118" t="s">
        <v>455</v>
      </c>
      <c r="BX4045" s="118" t="s">
        <v>613</v>
      </c>
      <c r="BY4045" s="118" t="s">
        <v>8521</v>
      </c>
    </row>
    <row r="4046" spans="53:77" x14ac:dyDescent="0.3">
      <c r="BA4046" s="169" t="e">
        <f>VLOOKUP(D4046,#REF!, 2,FALSE)</f>
        <v>#REF!</v>
      </c>
      <c r="BO4046" s="118" t="s">
        <v>8522</v>
      </c>
      <c r="BP4046" s="118" t="s">
        <v>1400</v>
      </c>
      <c r="BQ4046" s="118" t="s">
        <v>2983</v>
      </c>
      <c r="BW4046" s="118" t="s">
        <v>8522</v>
      </c>
      <c r="BX4046" s="118" t="s">
        <v>1400</v>
      </c>
      <c r="BY4046" s="118" t="s">
        <v>2983</v>
      </c>
    </row>
    <row r="4047" spans="53:77" x14ac:dyDescent="0.3">
      <c r="BA4047" s="169" t="e">
        <f>VLOOKUP(D4047,#REF!, 2,FALSE)</f>
        <v>#REF!</v>
      </c>
      <c r="BO4047" s="118" t="s">
        <v>8523</v>
      </c>
      <c r="BP4047" s="118" t="s">
        <v>636</v>
      </c>
      <c r="BQ4047" s="118" t="s">
        <v>2983</v>
      </c>
      <c r="BW4047" s="118" t="s">
        <v>8523</v>
      </c>
      <c r="BX4047" s="118" t="s">
        <v>636</v>
      </c>
      <c r="BY4047" s="118" t="s">
        <v>2983</v>
      </c>
    </row>
    <row r="4048" spans="53:77" x14ac:dyDescent="0.3">
      <c r="BA4048" s="169" t="e">
        <f>VLOOKUP(D4048,#REF!, 2,FALSE)</f>
        <v>#REF!</v>
      </c>
      <c r="BO4048" s="118" t="s">
        <v>8524</v>
      </c>
      <c r="BP4048" s="118" t="s">
        <v>2983</v>
      </c>
      <c r="BQ4048" s="118" t="s">
        <v>8525</v>
      </c>
      <c r="BW4048" s="118" t="s">
        <v>8524</v>
      </c>
      <c r="BX4048" s="118" t="s">
        <v>2983</v>
      </c>
      <c r="BY4048" s="118" t="s">
        <v>8525</v>
      </c>
    </row>
    <row r="4049" spans="53:77" x14ac:dyDescent="0.3">
      <c r="BA4049" s="169" t="e">
        <f>VLOOKUP(D4049,#REF!, 2,FALSE)</f>
        <v>#REF!</v>
      </c>
      <c r="BO4049" s="118" t="s">
        <v>8526</v>
      </c>
      <c r="BP4049" s="118" t="s">
        <v>666</v>
      </c>
      <c r="BQ4049" s="118" t="s">
        <v>2983</v>
      </c>
      <c r="BW4049" s="118" t="s">
        <v>8526</v>
      </c>
      <c r="BX4049" s="118" t="s">
        <v>666</v>
      </c>
      <c r="BY4049" s="118" t="s">
        <v>2983</v>
      </c>
    </row>
    <row r="4050" spans="53:77" x14ac:dyDescent="0.3">
      <c r="BA4050" s="169" t="e">
        <f>VLOOKUP(D4050,#REF!, 2,FALSE)</f>
        <v>#REF!</v>
      </c>
      <c r="BO4050" s="118" t="s">
        <v>8527</v>
      </c>
      <c r="BP4050" s="118" t="s">
        <v>3003</v>
      </c>
      <c r="BQ4050" s="118" t="s">
        <v>1262</v>
      </c>
      <c r="BW4050" s="118" t="s">
        <v>8527</v>
      </c>
      <c r="BX4050" s="118" t="s">
        <v>3003</v>
      </c>
      <c r="BY4050" s="118" t="s">
        <v>1262</v>
      </c>
    </row>
    <row r="4051" spans="53:77" x14ac:dyDescent="0.3">
      <c r="BA4051" s="169" t="e">
        <f>VLOOKUP(D4051,#REF!, 2,FALSE)</f>
        <v>#REF!</v>
      </c>
      <c r="BO4051" s="118" t="s">
        <v>8528</v>
      </c>
      <c r="BP4051" s="118" t="s">
        <v>2983</v>
      </c>
      <c r="BQ4051" s="118" t="s">
        <v>2983</v>
      </c>
      <c r="BW4051" s="118" t="s">
        <v>8528</v>
      </c>
      <c r="BX4051" s="118" t="s">
        <v>2983</v>
      </c>
      <c r="BY4051" s="118" t="s">
        <v>2983</v>
      </c>
    </row>
    <row r="4052" spans="53:77" x14ac:dyDescent="0.3">
      <c r="BA4052" s="169" t="e">
        <f>VLOOKUP(D4052,#REF!, 2,FALSE)</f>
        <v>#REF!</v>
      </c>
      <c r="BO4052" s="118" t="s">
        <v>8530</v>
      </c>
      <c r="BP4052" s="118" t="s">
        <v>3085</v>
      </c>
      <c r="BQ4052" s="118" t="s">
        <v>2983</v>
      </c>
      <c r="BW4052" s="118" t="s">
        <v>8530</v>
      </c>
      <c r="BX4052" s="118" t="s">
        <v>3085</v>
      </c>
      <c r="BY4052" s="118" t="s">
        <v>2983</v>
      </c>
    </row>
    <row r="4053" spans="53:77" x14ac:dyDescent="0.3">
      <c r="BA4053" s="169" t="e">
        <f>VLOOKUP(D4053,#REF!, 2,FALSE)</f>
        <v>#REF!</v>
      </c>
      <c r="BO4053" s="118" t="s">
        <v>8532</v>
      </c>
      <c r="BP4053" s="118" t="s">
        <v>1400</v>
      </c>
      <c r="BQ4053" s="118" t="s">
        <v>2983</v>
      </c>
      <c r="BW4053" s="118" t="s">
        <v>8532</v>
      </c>
      <c r="BX4053" s="118" t="s">
        <v>1400</v>
      </c>
      <c r="BY4053" s="118" t="s">
        <v>2983</v>
      </c>
    </row>
    <row r="4054" spans="53:77" x14ac:dyDescent="0.3">
      <c r="BA4054" s="169" t="e">
        <f>VLOOKUP(D4054,#REF!, 2,FALSE)</f>
        <v>#REF!</v>
      </c>
      <c r="BO4054" s="118" t="s">
        <v>8533</v>
      </c>
      <c r="BP4054" s="118" t="s">
        <v>16975</v>
      </c>
      <c r="BQ4054" s="118" t="s">
        <v>8535</v>
      </c>
      <c r="BW4054" s="118" t="s">
        <v>8533</v>
      </c>
      <c r="BX4054" s="118" t="s">
        <v>16975</v>
      </c>
      <c r="BY4054" s="118" t="s">
        <v>8535</v>
      </c>
    </row>
    <row r="4055" spans="53:77" x14ac:dyDescent="0.3">
      <c r="BA4055" s="169" t="e">
        <f>VLOOKUP(D4055,#REF!, 2,FALSE)</f>
        <v>#REF!</v>
      </c>
      <c r="BO4055" s="118" t="s">
        <v>8536</v>
      </c>
      <c r="BP4055" s="118" t="s">
        <v>928</v>
      </c>
      <c r="BQ4055" s="118" t="s">
        <v>737</v>
      </c>
      <c r="BW4055" s="118" t="s">
        <v>8536</v>
      </c>
      <c r="BX4055" s="118" t="s">
        <v>928</v>
      </c>
      <c r="BY4055" s="118" t="s">
        <v>737</v>
      </c>
    </row>
    <row r="4056" spans="53:77" x14ac:dyDescent="0.3">
      <c r="BA4056" s="169" t="e">
        <f>VLOOKUP(D4056,#REF!, 2,FALSE)</f>
        <v>#REF!</v>
      </c>
      <c r="BO4056" s="118" t="s">
        <v>8537</v>
      </c>
      <c r="BP4056" s="118" t="s">
        <v>946</v>
      </c>
      <c r="BQ4056" s="118" t="s">
        <v>2983</v>
      </c>
      <c r="BW4056" s="118" t="s">
        <v>8537</v>
      </c>
      <c r="BX4056" s="118" t="s">
        <v>946</v>
      </c>
      <c r="BY4056" s="118" t="s">
        <v>2983</v>
      </c>
    </row>
    <row r="4057" spans="53:77" x14ac:dyDescent="0.3">
      <c r="BA4057" s="169" t="e">
        <f>VLOOKUP(D4057,#REF!, 2,FALSE)</f>
        <v>#REF!</v>
      </c>
      <c r="BO4057" s="118" t="s">
        <v>8538</v>
      </c>
      <c r="BP4057" s="118" t="s">
        <v>2983</v>
      </c>
      <c r="BQ4057" s="118" t="s">
        <v>2983</v>
      </c>
      <c r="BW4057" s="118" t="s">
        <v>8538</v>
      </c>
      <c r="BX4057" s="118" t="s">
        <v>2983</v>
      </c>
      <c r="BY4057" s="118" t="s">
        <v>2983</v>
      </c>
    </row>
    <row r="4058" spans="53:77" x14ac:dyDescent="0.3">
      <c r="BA4058" s="169" t="e">
        <f>VLOOKUP(D4058,#REF!, 2,FALSE)</f>
        <v>#REF!</v>
      </c>
      <c r="BO4058" s="118" t="s">
        <v>8539</v>
      </c>
      <c r="BP4058" s="118" t="s">
        <v>2983</v>
      </c>
      <c r="BQ4058" s="118" t="s">
        <v>2983</v>
      </c>
      <c r="BW4058" s="118" t="s">
        <v>8539</v>
      </c>
      <c r="BX4058" s="118" t="s">
        <v>2983</v>
      </c>
      <c r="BY4058" s="118" t="s">
        <v>2983</v>
      </c>
    </row>
    <row r="4059" spans="53:77" x14ac:dyDescent="0.3">
      <c r="BA4059" s="169" t="e">
        <f>VLOOKUP(D4059,#REF!, 2,FALSE)</f>
        <v>#REF!</v>
      </c>
      <c r="BO4059" s="118" t="s">
        <v>8540</v>
      </c>
      <c r="BP4059" s="118" t="s">
        <v>803</v>
      </c>
      <c r="BQ4059" s="118" t="s">
        <v>2983</v>
      </c>
      <c r="BW4059" s="118" t="s">
        <v>8540</v>
      </c>
      <c r="BX4059" s="118" t="s">
        <v>803</v>
      </c>
      <c r="BY4059" s="118" t="s">
        <v>2983</v>
      </c>
    </row>
    <row r="4060" spans="53:77" x14ac:dyDescent="0.3">
      <c r="BA4060" s="169" t="e">
        <f>VLOOKUP(D4060,#REF!, 2,FALSE)</f>
        <v>#REF!</v>
      </c>
      <c r="BO4060" s="118" t="s">
        <v>8541</v>
      </c>
      <c r="BP4060" s="118" t="s">
        <v>2983</v>
      </c>
      <c r="BQ4060" s="118" t="s">
        <v>2983</v>
      </c>
      <c r="BW4060" s="118" t="s">
        <v>8541</v>
      </c>
      <c r="BX4060" s="118" t="s">
        <v>2983</v>
      </c>
      <c r="BY4060" s="118" t="s">
        <v>2983</v>
      </c>
    </row>
    <row r="4061" spans="53:77" x14ac:dyDescent="0.3">
      <c r="BA4061" s="169" t="e">
        <f>VLOOKUP(D4061,#REF!, 2,FALSE)</f>
        <v>#REF!</v>
      </c>
      <c r="BO4061" s="118" t="s">
        <v>8542</v>
      </c>
      <c r="BP4061" s="118" t="s">
        <v>2983</v>
      </c>
      <c r="BQ4061" s="118" t="s">
        <v>8543</v>
      </c>
      <c r="BW4061" s="118" t="s">
        <v>8542</v>
      </c>
      <c r="BX4061" s="118" t="s">
        <v>2983</v>
      </c>
      <c r="BY4061" s="118" t="s">
        <v>8543</v>
      </c>
    </row>
    <row r="4062" spans="53:77" x14ac:dyDescent="0.3">
      <c r="BA4062" s="169" t="e">
        <f>VLOOKUP(D4062,#REF!, 2,FALSE)</f>
        <v>#REF!</v>
      </c>
      <c r="BO4062" s="118" t="s">
        <v>8544</v>
      </c>
      <c r="BP4062" s="118" t="s">
        <v>639</v>
      </c>
      <c r="BQ4062" s="118" t="s">
        <v>2983</v>
      </c>
      <c r="BW4062" s="118" t="s">
        <v>8544</v>
      </c>
      <c r="BX4062" s="118" t="s">
        <v>639</v>
      </c>
      <c r="BY4062" s="118" t="s">
        <v>2983</v>
      </c>
    </row>
    <row r="4063" spans="53:77" x14ac:dyDescent="0.3">
      <c r="BA4063" s="169" t="e">
        <f>VLOOKUP(D4063,#REF!, 2,FALSE)</f>
        <v>#REF!</v>
      </c>
      <c r="BO4063" s="118" t="s">
        <v>8545</v>
      </c>
      <c r="BP4063" s="118" t="s">
        <v>2983</v>
      </c>
      <c r="BQ4063" s="118" t="s">
        <v>7221</v>
      </c>
      <c r="BW4063" s="118" t="s">
        <v>8545</v>
      </c>
      <c r="BX4063" s="118" t="s">
        <v>2983</v>
      </c>
      <c r="BY4063" s="118" t="s">
        <v>7221</v>
      </c>
    </row>
    <row r="4064" spans="53:77" x14ac:dyDescent="0.3">
      <c r="BA4064" s="169" t="e">
        <f>VLOOKUP(D4064,#REF!, 2,FALSE)</f>
        <v>#REF!</v>
      </c>
      <c r="BO4064" s="118" t="s">
        <v>8547</v>
      </c>
      <c r="BP4064" s="118" t="s">
        <v>2983</v>
      </c>
      <c r="BQ4064" s="118" t="s">
        <v>4370</v>
      </c>
      <c r="BW4064" s="118" t="s">
        <v>8547</v>
      </c>
      <c r="BX4064" s="118" t="s">
        <v>2983</v>
      </c>
      <c r="BY4064" s="118" t="s">
        <v>4370</v>
      </c>
    </row>
    <row r="4065" spans="53:77" x14ac:dyDescent="0.3">
      <c r="BA4065" s="169" t="e">
        <f>VLOOKUP(D4065,#REF!, 2,FALSE)</f>
        <v>#REF!</v>
      </c>
      <c r="BO4065" s="118" t="s">
        <v>8548</v>
      </c>
      <c r="BP4065" s="118" t="s">
        <v>2983</v>
      </c>
      <c r="BQ4065" s="118" t="s">
        <v>5447</v>
      </c>
      <c r="BW4065" s="118" t="s">
        <v>8548</v>
      </c>
      <c r="BX4065" s="118" t="s">
        <v>2983</v>
      </c>
      <c r="BY4065" s="118" t="s">
        <v>5447</v>
      </c>
    </row>
    <row r="4066" spans="53:77" x14ac:dyDescent="0.3">
      <c r="BA4066" s="169" t="e">
        <f>VLOOKUP(D4066,#REF!, 2,FALSE)</f>
        <v>#REF!</v>
      </c>
      <c r="BO4066" s="118" t="s">
        <v>8549</v>
      </c>
      <c r="BP4066" s="118" t="s">
        <v>2983</v>
      </c>
      <c r="BQ4066" s="118" t="s">
        <v>1955</v>
      </c>
      <c r="BW4066" s="118" t="s">
        <v>8549</v>
      </c>
      <c r="BX4066" s="118" t="s">
        <v>2983</v>
      </c>
      <c r="BY4066" s="118" t="s">
        <v>1955</v>
      </c>
    </row>
    <row r="4067" spans="53:77" x14ac:dyDescent="0.3">
      <c r="BA4067" s="169" t="e">
        <f>VLOOKUP(D4067,#REF!, 2,FALSE)</f>
        <v>#REF!</v>
      </c>
      <c r="BO4067" s="118" t="s">
        <v>8550</v>
      </c>
      <c r="BP4067" s="118" t="s">
        <v>923</v>
      </c>
      <c r="BQ4067" s="118" t="s">
        <v>8551</v>
      </c>
      <c r="BW4067" s="118" t="s">
        <v>8550</v>
      </c>
      <c r="BX4067" s="118" t="s">
        <v>923</v>
      </c>
      <c r="BY4067" s="118" t="s">
        <v>8551</v>
      </c>
    </row>
    <row r="4068" spans="53:77" x14ac:dyDescent="0.3">
      <c r="BA4068" s="169" t="e">
        <f>VLOOKUP(D4068,#REF!, 2,FALSE)</f>
        <v>#REF!</v>
      </c>
      <c r="BO4068" s="118" t="s">
        <v>8552</v>
      </c>
      <c r="BP4068" s="118" t="s">
        <v>2979</v>
      </c>
      <c r="BQ4068" s="118" t="s">
        <v>2371</v>
      </c>
      <c r="BW4068" s="118" t="s">
        <v>8552</v>
      </c>
      <c r="BX4068" s="118" t="s">
        <v>2979</v>
      </c>
      <c r="BY4068" s="118" t="s">
        <v>2371</v>
      </c>
    </row>
    <row r="4069" spans="53:77" x14ac:dyDescent="0.3">
      <c r="BA4069" s="169" t="e">
        <f>VLOOKUP(D4069,#REF!, 2,FALSE)</f>
        <v>#REF!</v>
      </c>
      <c r="BO4069" s="118" t="s">
        <v>8554</v>
      </c>
      <c r="BP4069" s="118" t="s">
        <v>621</v>
      </c>
      <c r="BQ4069" s="118" t="s">
        <v>8555</v>
      </c>
      <c r="BW4069" s="118" t="s">
        <v>8554</v>
      </c>
      <c r="BX4069" s="118" t="s">
        <v>621</v>
      </c>
      <c r="BY4069" s="118" t="s">
        <v>8555</v>
      </c>
    </row>
    <row r="4070" spans="53:77" x14ac:dyDescent="0.3">
      <c r="BA4070" s="169" t="e">
        <f>VLOOKUP(D4070,#REF!, 2,FALSE)</f>
        <v>#REF!</v>
      </c>
      <c r="BO4070" s="118" t="s">
        <v>8556</v>
      </c>
      <c r="BP4070" s="118" t="s">
        <v>2983</v>
      </c>
      <c r="BQ4070" s="118" t="s">
        <v>8557</v>
      </c>
      <c r="BW4070" s="118" t="s">
        <v>8556</v>
      </c>
      <c r="BX4070" s="118" t="s">
        <v>2983</v>
      </c>
      <c r="BY4070" s="118" t="s">
        <v>8557</v>
      </c>
    </row>
    <row r="4071" spans="53:77" x14ac:dyDescent="0.3">
      <c r="BA4071" s="169" t="e">
        <f>VLOOKUP(D4071,#REF!, 2,FALSE)</f>
        <v>#REF!</v>
      </c>
      <c r="BO4071" s="118" t="s">
        <v>8558</v>
      </c>
      <c r="BP4071" s="118" t="s">
        <v>2983</v>
      </c>
      <c r="BQ4071" s="118" t="s">
        <v>6570</v>
      </c>
      <c r="BW4071" s="118" t="s">
        <v>8558</v>
      </c>
      <c r="BX4071" s="118" t="s">
        <v>2983</v>
      </c>
      <c r="BY4071" s="118" t="s">
        <v>6570</v>
      </c>
    </row>
    <row r="4072" spans="53:77" x14ac:dyDescent="0.3">
      <c r="BA4072" s="169" t="e">
        <f>VLOOKUP(D4072,#REF!, 2,FALSE)</f>
        <v>#REF!</v>
      </c>
      <c r="BO4072" s="118" t="s">
        <v>8559</v>
      </c>
      <c r="BP4072" s="118" t="s">
        <v>639</v>
      </c>
      <c r="BQ4072" s="118" t="s">
        <v>2983</v>
      </c>
      <c r="BW4072" s="118" t="s">
        <v>8559</v>
      </c>
      <c r="BX4072" s="118" t="s">
        <v>639</v>
      </c>
      <c r="BY4072" s="118" t="s">
        <v>2983</v>
      </c>
    </row>
    <row r="4073" spans="53:77" x14ac:dyDescent="0.3">
      <c r="BA4073" s="169" t="e">
        <f>VLOOKUP(D4073,#REF!, 2,FALSE)</f>
        <v>#REF!</v>
      </c>
      <c r="BO4073" s="118" t="s">
        <v>8560</v>
      </c>
      <c r="BP4073" s="118" t="s">
        <v>2983</v>
      </c>
      <c r="BQ4073" s="118" t="s">
        <v>2983</v>
      </c>
      <c r="BW4073" s="118" t="s">
        <v>8560</v>
      </c>
      <c r="BX4073" s="118" t="s">
        <v>2983</v>
      </c>
      <c r="BY4073" s="118" t="s">
        <v>2983</v>
      </c>
    </row>
    <row r="4074" spans="53:77" x14ac:dyDescent="0.3">
      <c r="BA4074" s="169" t="e">
        <f>VLOOKUP(D4074,#REF!, 2,FALSE)</f>
        <v>#REF!</v>
      </c>
      <c r="BO4074" s="118" t="s">
        <v>8562</v>
      </c>
      <c r="BP4074" s="118" t="s">
        <v>771</v>
      </c>
      <c r="BQ4074" s="118" t="s">
        <v>8563</v>
      </c>
      <c r="BW4074" s="118" t="s">
        <v>8562</v>
      </c>
      <c r="BX4074" s="118" t="s">
        <v>771</v>
      </c>
      <c r="BY4074" s="118" t="s">
        <v>8563</v>
      </c>
    </row>
    <row r="4075" spans="53:77" x14ac:dyDescent="0.3">
      <c r="BA4075" s="169" t="e">
        <f>VLOOKUP(D4075,#REF!, 2,FALSE)</f>
        <v>#REF!</v>
      </c>
      <c r="BO4075" s="118" t="s">
        <v>8564</v>
      </c>
      <c r="BP4075" s="118" t="s">
        <v>783</v>
      </c>
      <c r="BQ4075" s="118" t="s">
        <v>5651</v>
      </c>
      <c r="BW4075" s="118" t="s">
        <v>8564</v>
      </c>
      <c r="BX4075" s="118" t="s">
        <v>783</v>
      </c>
      <c r="BY4075" s="118" t="s">
        <v>5651</v>
      </c>
    </row>
    <row r="4076" spans="53:77" x14ac:dyDescent="0.3">
      <c r="BA4076" s="169" t="e">
        <f>VLOOKUP(D4076,#REF!, 2,FALSE)</f>
        <v>#REF!</v>
      </c>
      <c r="BO4076" s="118" t="s">
        <v>8565</v>
      </c>
      <c r="BP4076" s="118" t="s">
        <v>780</v>
      </c>
      <c r="BQ4076" s="118" t="s">
        <v>2983</v>
      </c>
      <c r="BW4076" s="118" t="s">
        <v>8565</v>
      </c>
      <c r="BX4076" s="118" t="s">
        <v>780</v>
      </c>
      <c r="BY4076" s="118" t="s">
        <v>2983</v>
      </c>
    </row>
    <row r="4077" spans="53:77" x14ac:dyDescent="0.3">
      <c r="BA4077" s="169" t="e">
        <f>VLOOKUP(D4077,#REF!, 2,FALSE)</f>
        <v>#REF!</v>
      </c>
      <c r="BO4077" s="118" t="s">
        <v>8566</v>
      </c>
      <c r="BP4077" s="118" t="s">
        <v>778</v>
      </c>
      <c r="BQ4077" s="118" t="s">
        <v>8568</v>
      </c>
      <c r="BW4077" s="118" t="s">
        <v>8566</v>
      </c>
      <c r="BX4077" s="118" t="s">
        <v>778</v>
      </c>
      <c r="BY4077" s="118" t="s">
        <v>8568</v>
      </c>
    </row>
    <row r="4078" spans="53:77" x14ac:dyDescent="0.3">
      <c r="BA4078" s="169" t="e">
        <f>VLOOKUP(D4078,#REF!, 2,FALSE)</f>
        <v>#REF!</v>
      </c>
      <c r="BO4078" s="118" t="s">
        <v>8569</v>
      </c>
      <c r="BP4078" s="118" t="s">
        <v>810</v>
      </c>
      <c r="BQ4078" s="118" t="s">
        <v>5750</v>
      </c>
      <c r="BW4078" s="118" t="s">
        <v>8569</v>
      </c>
      <c r="BX4078" s="118" t="s">
        <v>810</v>
      </c>
      <c r="BY4078" s="118" t="s">
        <v>5750</v>
      </c>
    </row>
    <row r="4079" spans="53:77" x14ac:dyDescent="0.3">
      <c r="BA4079" s="169" t="e">
        <f>VLOOKUP(D4079,#REF!, 2,FALSE)</f>
        <v>#REF!</v>
      </c>
      <c r="BO4079" s="118" t="s">
        <v>8570</v>
      </c>
      <c r="BP4079" s="118" t="s">
        <v>617</v>
      </c>
      <c r="BQ4079" s="118" t="s">
        <v>2983</v>
      </c>
      <c r="BW4079" s="118" t="s">
        <v>8570</v>
      </c>
      <c r="BX4079" s="118" t="s">
        <v>617</v>
      </c>
      <c r="BY4079" s="118" t="s">
        <v>2983</v>
      </c>
    </row>
    <row r="4080" spans="53:77" x14ac:dyDescent="0.3">
      <c r="BA4080" s="169" t="e">
        <f>VLOOKUP(D4080,#REF!, 2,FALSE)</f>
        <v>#REF!</v>
      </c>
      <c r="BO4080" s="118" t="s">
        <v>8571</v>
      </c>
      <c r="BP4080" s="118" t="s">
        <v>666</v>
      </c>
      <c r="BQ4080" s="118" t="s">
        <v>8572</v>
      </c>
      <c r="BW4080" s="118" t="s">
        <v>8571</v>
      </c>
      <c r="BX4080" s="118" t="s">
        <v>666</v>
      </c>
      <c r="BY4080" s="118" t="s">
        <v>8572</v>
      </c>
    </row>
    <row r="4081" spans="53:77" x14ac:dyDescent="0.3">
      <c r="BA4081" s="169" t="e">
        <f>VLOOKUP(D4081,#REF!, 2,FALSE)</f>
        <v>#REF!</v>
      </c>
      <c r="BO4081" s="118" t="s">
        <v>8573</v>
      </c>
      <c r="BP4081" s="118" t="s">
        <v>787</v>
      </c>
      <c r="BQ4081" s="118" t="s">
        <v>2983</v>
      </c>
      <c r="BW4081" s="118" t="s">
        <v>8573</v>
      </c>
      <c r="BX4081" s="118" t="s">
        <v>787</v>
      </c>
      <c r="BY4081" s="118" t="s">
        <v>2983</v>
      </c>
    </row>
    <row r="4082" spans="53:77" x14ac:dyDescent="0.3">
      <c r="BA4082" s="169" t="e">
        <f>VLOOKUP(D4082,#REF!, 2,FALSE)</f>
        <v>#REF!</v>
      </c>
      <c r="BO4082" s="118" t="s">
        <v>8574</v>
      </c>
      <c r="BP4082" s="118" t="s">
        <v>802</v>
      </c>
      <c r="BQ4082" s="118" t="s">
        <v>2983</v>
      </c>
      <c r="BW4082" s="118" t="s">
        <v>8574</v>
      </c>
      <c r="BX4082" s="118" t="s">
        <v>802</v>
      </c>
      <c r="BY4082" s="118" t="s">
        <v>2983</v>
      </c>
    </row>
    <row r="4083" spans="53:77" x14ac:dyDescent="0.3">
      <c r="BA4083" s="169" t="e">
        <f>VLOOKUP(D4083,#REF!, 2,FALSE)</f>
        <v>#REF!</v>
      </c>
      <c r="BO4083" s="118" t="s">
        <v>8576</v>
      </c>
      <c r="BP4083" s="118" t="s">
        <v>3003</v>
      </c>
      <c r="BQ4083" s="118" t="s">
        <v>4323</v>
      </c>
      <c r="BW4083" s="118" t="s">
        <v>8576</v>
      </c>
      <c r="BX4083" s="118" t="s">
        <v>3003</v>
      </c>
      <c r="BY4083" s="118" t="s">
        <v>4323</v>
      </c>
    </row>
    <row r="4084" spans="53:77" x14ac:dyDescent="0.3">
      <c r="BA4084" s="169" t="e">
        <f>VLOOKUP(D4084,#REF!, 2,FALSE)</f>
        <v>#REF!</v>
      </c>
      <c r="BO4084" s="118" t="s">
        <v>1471</v>
      </c>
      <c r="BP4084" s="118" t="s">
        <v>2983</v>
      </c>
      <c r="BQ4084" s="118" t="s">
        <v>8577</v>
      </c>
      <c r="BW4084" s="118" t="s">
        <v>1471</v>
      </c>
      <c r="BX4084" s="118" t="s">
        <v>2983</v>
      </c>
      <c r="BY4084" s="118" t="s">
        <v>8577</v>
      </c>
    </row>
    <row r="4085" spans="53:77" x14ac:dyDescent="0.3">
      <c r="BA4085" s="169" t="e">
        <f>VLOOKUP(D4085,#REF!, 2,FALSE)</f>
        <v>#REF!</v>
      </c>
      <c r="BO4085" s="118" t="s">
        <v>8578</v>
      </c>
      <c r="BP4085" s="118" t="s">
        <v>2983</v>
      </c>
      <c r="BQ4085" s="118" t="s">
        <v>8579</v>
      </c>
      <c r="BW4085" s="118" t="s">
        <v>8578</v>
      </c>
      <c r="BX4085" s="118" t="s">
        <v>2983</v>
      </c>
      <c r="BY4085" s="118" t="s">
        <v>8579</v>
      </c>
    </row>
    <row r="4086" spans="53:77" x14ac:dyDescent="0.3">
      <c r="BA4086" s="169" t="e">
        <f>VLOOKUP(D4086,#REF!, 2,FALSE)</f>
        <v>#REF!</v>
      </c>
      <c r="BO4086" s="118" t="s">
        <v>8580</v>
      </c>
      <c r="BP4086" s="118" t="s">
        <v>619</v>
      </c>
      <c r="BQ4086" s="118" t="s">
        <v>3127</v>
      </c>
      <c r="BW4086" s="118" t="s">
        <v>8580</v>
      </c>
      <c r="BX4086" s="118" t="s">
        <v>619</v>
      </c>
      <c r="BY4086" s="118" t="s">
        <v>3127</v>
      </c>
    </row>
    <row r="4087" spans="53:77" x14ac:dyDescent="0.3">
      <c r="BA4087" s="169" t="e">
        <f>VLOOKUP(D4087,#REF!, 2,FALSE)</f>
        <v>#REF!</v>
      </c>
      <c r="BO4087" s="118" t="s">
        <v>8582</v>
      </c>
      <c r="BP4087" s="118" t="s">
        <v>787</v>
      </c>
      <c r="BQ4087" s="118" t="s">
        <v>8583</v>
      </c>
      <c r="BW4087" s="118" t="s">
        <v>8582</v>
      </c>
      <c r="BX4087" s="118" t="s">
        <v>787</v>
      </c>
      <c r="BY4087" s="118" t="s">
        <v>8583</v>
      </c>
    </row>
    <row r="4088" spans="53:77" x14ac:dyDescent="0.3">
      <c r="BA4088" s="169" t="e">
        <f>VLOOKUP(D4088,#REF!, 2,FALSE)</f>
        <v>#REF!</v>
      </c>
      <c r="BO4088" s="118" t="s">
        <v>8584</v>
      </c>
      <c r="BP4088" s="118" t="s">
        <v>775</v>
      </c>
      <c r="BQ4088" s="118" t="s">
        <v>1665</v>
      </c>
      <c r="BW4088" s="118" t="s">
        <v>8584</v>
      </c>
      <c r="BX4088" s="118" t="s">
        <v>775</v>
      </c>
      <c r="BY4088" s="118" t="s">
        <v>1665</v>
      </c>
    </row>
    <row r="4089" spans="53:77" x14ac:dyDescent="0.3">
      <c r="BA4089" s="169" t="e">
        <f>VLOOKUP(D4089,#REF!, 2,FALSE)</f>
        <v>#REF!</v>
      </c>
      <c r="BO4089" s="118" t="s">
        <v>8585</v>
      </c>
      <c r="BP4089" s="118" t="s">
        <v>2979</v>
      </c>
      <c r="BQ4089" s="118" t="s">
        <v>8586</v>
      </c>
      <c r="BW4089" s="118" t="s">
        <v>8585</v>
      </c>
      <c r="BX4089" s="118" t="s">
        <v>2979</v>
      </c>
      <c r="BY4089" s="118" t="s">
        <v>8586</v>
      </c>
    </row>
    <row r="4090" spans="53:77" x14ac:dyDescent="0.3">
      <c r="BA4090" s="169" t="e">
        <f>VLOOKUP(D4090,#REF!, 2,FALSE)</f>
        <v>#REF!</v>
      </c>
      <c r="BO4090" s="118" t="s">
        <v>8587</v>
      </c>
      <c r="BP4090" s="118" t="s">
        <v>666</v>
      </c>
      <c r="BQ4090" s="118" t="s">
        <v>1776</v>
      </c>
      <c r="BW4090" s="118" t="s">
        <v>8587</v>
      </c>
      <c r="BX4090" s="118" t="s">
        <v>666</v>
      </c>
      <c r="BY4090" s="118" t="s">
        <v>1776</v>
      </c>
    </row>
    <row r="4091" spans="53:77" x14ac:dyDescent="0.3">
      <c r="BA4091" s="169" t="e">
        <f>VLOOKUP(D4091,#REF!, 2,FALSE)</f>
        <v>#REF!</v>
      </c>
      <c r="BO4091" s="118" t="s">
        <v>8588</v>
      </c>
      <c r="BP4091" s="118" t="s">
        <v>787</v>
      </c>
      <c r="BQ4091" s="118" t="s">
        <v>8589</v>
      </c>
      <c r="BW4091" s="118" t="s">
        <v>8588</v>
      </c>
      <c r="BX4091" s="118" t="s">
        <v>787</v>
      </c>
      <c r="BY4091" s="118" t="s">
        <v>8589</v>
      </c>
    </row>
    <row r="4092" spans="53:77" x14ac:dyDescent="0.3">
      <c r="BA4092" s="169" t="e">
        <f>VLOOKUP(D4092,#REF!, 2,FALSE)</f>
        <v>#REF!</v>
      </c>
      <c r="BO4092" s="118" t="s">
        <v>8590</v>
      </c>
      <c r="BP4092" s="118" t="s">
        <v>666</v>
      </c>
      <c r="BQ4092" s="118" t="s">
        <v>3790</v>
      </c>
      <c r="BW4092" s="118" t="s">
        <v>8590</v>
      </c>
      <c r="BX4092" s="118" t="s">
        <v>666</v>
      </c>
      <c r="BY4092" s="118" t="s">
        <v>3790</v>
      </c>
    </row>
    <row r="4093" spans="53:77" x14ac:dyDescent="0.3">
      <c r="BA4093" s="169" t="e">
        <f>VLOOKUP(D4093,#REF!, 2,FALSE)</f>
        <v>#REF!</v>
      </c>
      <c r="BO4093" s="118" t="s">
        <v>8591</v>
      </c>
      <c r="BP4093" s="118" t="s">
        <v>3003</v>
      </c>
      <c r="BQ4093" s="118" t="s">
        <v>1776</v>
      </c>
      <c r="BW4093" s="118" t="s">
        <v>8591</v>
      </c>
      <c r="BX4093" s="118" t="s">
        <v>3003</v>
      </c>
      <c r="BY4093" s="118" t="s">
        <v>1776</v>
      </c>
    </row>
    <row r="4094" spans="53:77" x14ac:dyDescent="0.3">
      <c r="BA4094" s="169" t="e">
        <f>VLOOKUP(D4094,#REF!, 2,FALSE)</f>
        <v>#REF!</v>
      </c>
      <c r="BO4094" s="118" t="s">
        <v>8592</v>
      </c>
      <c r="BP4094" s="118" t="s">
        <v>852</v>
      </c>
      <c r="BQ4094" s="118" t="s">
        <v>8593</v>
      </c>
      <c r="BW4094" s="118" t="s">
        <v>8592</v>
      </c>
      <c r="BX4094" s="118" t="s">
        <v>852</v>
      </c>
      <c r="BY4094" s="118" t="s">
        <v>8593</v>
      </c>
    </row>
    <row r="4095" spans="53:77" x14ac:dyDescent="0.3">
      <c r="BA4095" s="169" t="e">
        <f>VLOOKUP(D4095,#REF!, 2,FALSE)</f>
        <v>#REF!</v>
      </c>
      <c r="BO4095" s="118" t="s">
        <v>8594</v>
      </c>
      <c r="BP4095" s="118" t="s">
        <v>780</v>
      </c>
      <c r="BQ4095" s="118" t="s">
        <v>1858</v>
      </c>
      <c r="BW4095" s="118" t="s">
        <v>8594</v>
      </c>
      <c r="BX4095" s="118" t="s">
        <v>780</v>
      </c>
      <c r="BY4095" s="118" t="s">
        <v>1858</v>
      </c>
    </row>
    <row r="4096" spans="53:77" x14ac:dyDescent="0.3">
      <c r="BA4096" s="169" t="e">
        <f>VLOOKUP(D4096,#REF!, 2,FALSE)</f>
        <v>#REF!</v>
      </c>
      <c r="BO4096" s="118" t="s">
        <v>1472</v>
      </c>
      <c r="BP4096" s="118" t="s">
        <v>810</v>
      </c>
      <c r="BQ4096" s="118" t="s">
        <v>8595</v>
      </c>
      <c r="BW4096" s="118" t="s">
        <v>1472</v>
      </c>
      <c r="BX4096" s="118" t="s">
        <v>810</v>
      </c>
      <c r="BY4096" s="118" t="s">
        <v>8595</v>
      </c>
    </row>
    <row r="4097" spans="53:77" x14ac:dyDescent="0.3">
      <c r="BA4097" s="169" t="e">
        <f>VLOOKUP(D4097,#REF!, 2,FALSE)</f>
        <v>#REF!</v>
      </c>
      <c r="BO4097" s="118" t="s">
        <v>8596</v>
      </c>
      <c r="BP4097" s="118" t="s">
        <v>616</v>
      </c>
      <c r="BQ4097" s="118" t="s">
        <v>2983</v>
      </c>
      <c r="BW4097" s="118" t="s">
        <v>8596</v>
      </c>
      <c r="BX4097" s="118" t="s">
        <v>616</v>
      </c>
      <c r="BY4097" s="118" t="s">
        <v>2983</v>
      </c>
    </row>
    <row r="4098" spans="53:77" x14ac:dyDescent="0.3">
      <c r="BA4098" s="169" t="e">
        <f>VLOOKUP(D4098,#REF!, 2,FALSE)</f>
        <v>#REF!</v>
      </c>
      <c r="BO4098" s="118" t="s">
        <v>1473</v>
      </c>
      <c r="BP4098" s="118" t="s">
        <v>666</v>
      </c>
      <c r="BQ4098" s="118" t="s">
        <v>659</v>
      </c>
      <c r="BW4098" s="118" t="s">
        <v>1473</v>
      </c>
      <c r="BX4098" s="118" t="s">
        <v>666</v>
      </c>
      <c r="BY4098" s="118" t="s">
        <v>659</v>
      </c>
    </row>
    <row r="4099" spans="53:77" x14ac:dyDescent="0.3">
      <c r="BA4099" s="169" t="e">
        <f>VLOOKUP(D4099,#REF!, 2,FALSE)</f>
        <v>#REF!</v>
      </c>
      <c r="BO4099" s="118" t="s">
        <v>8597</v>
      </c>
      <c r="BP4099" s="118" t="s">
        <v>852</v>
      </c>
      <c r="BQ4099" s="118" t="s">
        <v>6297</v>
      </c>
      <c r="BW4099" s="118" t="s">
        <v>8597</v>
      </c>
      <c r="BX4099" s="118" t="s">
        <v>852</v>
      </c>
      <c r="BY4099" s="118" t="s">
        <v>6297</v>
      </c>
    </row>
    <row r="4100" spans="53:77" x14ac:dyDescent="0.3">
      <c r="BA4100" s="169" t="e">
        <f>VLOOKUP(D4100,#REF!, 2,FALSE)</f>
        <v>#REF!</v>
      </c>
      <c r="BO4100" s="118" t="s">
        <v>1474</v>
      </c>
      <c r="BP4100" s="118" t="s">
        <v>736</v>
      </c>
      <c r="BQ4100" s="118" t="s">
        <v>8598</v>
      </c>
      <c r="BW4100" s="118" t="s">
        <v>1474</v>
      </c>
      <c r="BX4100" s="118" t="s">
        <v>736</v>
      </c>
      <c r="BY4100" s="118" t="s">
        <v>8598</v>
      </c>
    </row>
    <row r="4101" spans="53:77" x14ac:dyDescent="0.3">
      <c r="BA4101" s="169" t="e">
        <f>VLOOKUP(D4101,#REF!, 2,FALSE)</f>
        <v>#REF!</v>
      </c>
      <c r="BO4101" s="118" t="s">
        <v>8599</v>
      </c>
      <c r="BP4101" s="118" t="s">
        <v>703</v>
      </c>
      <c r="BQ4101" s="118" t="s">
        <v>5519</v>
      </c>
      <c r="BW4101" s="118" t="s">
        <v>8599</v>
      </c>
      <c r="BX4101" s="118" t="s">
        <v>703</v>
      </c>
      <c r="BY4101" s="118" t="s">
        <v>5519</v>
      </c>
    </row>
    <row r="4102" spans="53:77" x14ac:dyDescent="0.3">
      <c r="BA4102" s="169" t="e">
        <f>VLOOKUP(D4102,#REF!, 2,FALSE)</f>
        <v>#REF!</v>
      </c>
      <c r="BO4102" s="118" t="s">
        <v>8600</v>
      </c>
      <c r="BP4102" s="118" t="s">
        <v>705</v>
      </c>
      <c r="BQ4102" s="118" t="s">
        <v>8601</v>
      </c>
      <c r="BW4102" s="118" t="s">
        <v>8600</v>
      </c>
      <c r="BX4102" s="118" t="s">
        <v>705</v>
      </c>
      <c r="BY4102" s="118" t="s">
        <v>8601</v>
      </c>
    </row>
    <row r="4103" spans="53:77" x14ac:dyDescent="0.3">
      <c r="BA4103" s="169" t="e">
        <f>VLOOKUP(D4103,#REF!, 2,FALSE)</f>
        <v>#REF!</v>
      </c>
      <c r="BO4103" s="118" t="s">
        <v>1475</v>
      </c>
      <c r="BP4103" s="118" t="s">
        <v>783</v>
      </c>
      <c r="BQ4103" s="118" t="s">
        <v>8602</v>
      </c>
      <c r="BW4103" s="118" t="s">
        <v>1475</v>
      </c>
      <c r="BX4103" s="118" t="s">
        <v>783</v>
      </c>
      <c r="BY4103" s="118" t="s">
        <v>8602</v>
      </c>
    </row>
    <row r="4104" spans="53:77" x14ac:dyDescent="0.3">
      <c r="BA4104" s="169" t="e">
        <f>VLOOKUP(D4104,#REF!, 2,FALSE)</f>
        <v>#REF!</v>
      </c>
      <c r="BO4104" s="118" t="s">
        <v>8603</v>
      </c>
      <c r="BP4104" s="118" t="s">
        <v>636</v>
      </c>
      <c r="BQ4104" s="118" t="s">
        <v>8604</v>
      </c>
      <c r="BW4104" s="118" t="s">
        <v>8603</v>
      </c>
      <c r="BX4104" s="118" t="s">
        <v>636</v>
      </c>
      <c r="BY4104" s="118" t="s">
        <v>8604</v>
      </c>
    </row>
    <row r="4105" spans="53:77" x14ac:dyDescent="0.3">
      <c r="BA4105" s="169" t="e">
        <f>VLOOKUP(D4105,#REF!, 2,FALSE)</f>
        <v>#REF!</v>
      </c>
      <c r="BO4105" s="118" t="s">
        <v>8605</v>
      </c>
      <c r="BP4105" s="118" t="s">
        <v>3000</v>
      </c>
      <c r="BQ4105" s="118" t="s">
        <v>8606</v>
      </c>
      <c r="BW4105" s="118" t="s">
        <v>8605</v>
      </c>
      <c r="BX4105" s="118" t="s">
        <v>3000</v>
      </c>
      <c r="BY4105" s="118" t="s">
        <v>8606</v>
      </c>
    </row>
    <row r="4106" spans="53:77" x14ac:dyDescent="0.3">
      <c r="BA4106" s="169" t="e">
        <f>VLOOKUP(D4106,#REF!, 2,FALSE)</f>
        <v>#REF!</v>
      </c>
      <c r="BO4106" s="118" t="s">
        <v>8607</v>
      </c>
      <c r="BP4106" s="118" t="s">
        <v>3243</v>
      </c>
      <c r="BQ4106" s="118" t="s">
        <v>3247</v>
      </c>
      <c r="BW4106" s="118" t="s">
        <v>8607</v>
      </c>
      <c r="BX4106" s="118" t="s">
        <v>3243</v>
      </c>
      <c r="BY4106" s="118" t="s">
        <v>3247</v>
      </c>
    </row>
    <row r="4107" spans="53:77" x14ac:dyDescent="0.3">
      <c r="BA4107" s="169" t="e">
        <f>VLOOKUP(D4107,#REF!, 2,FALSE)</f>
        <v>#REF!</v>
      </c>
      <c r="BO4107" s="118" t="s">
        <v>1476</v>
      </c>
      <c r="BP4107" s="118" t="s">
        <v>655</v>
      </c>
      <c r="BQ4107" s="118" t="s">
        <v>8608</v>
      </c>
      <c r="BW4107" s="118" t="s">
        <v>1476</v>
      </c>
      <c r="BX4107" s="118" t="s">
        <v>655</v>
      </c>
      <c r="BY4107" s="118" t="s">
        <v>8608</v>
      </c>
    </row>
    <row r="4108" spans="53:77" x14ac:dyDescent="0.3">
      <c r="BA4108" s="169" t="e">
        <f>VLOOKUP(D4108,#REF!, 2,FALSE)</f>
        <v>#REF!</v>
      </c>
      <c r="BO4108" s="118" t="s">
        <v>8609</v>
      </c>
      <c r="BP4108" s="118" t="s">
        <v>8610</v>
      </c>
      <c r="BQ4108" s="118" t="s">
        <v>8611</v>
      </c>
      <c r="BW4108" s="118" t="s">
        <v>8609</v>
      </c>
      <c r="BX4108" s="118" t="s">
        <v>8610</v>
      </c>
      <c r="BY4108" s="118" t="s">
        <v>8611</v>
      </c>
    </row>
    <row r="4109" spans="53:77" x14ac:dyDescent="0.3">
      <c r="BA4109" s="169" t="e">
        <f>VLOOKUP(D4109,#REF!, 2,FALSE)</f>
        <v>#REF!</v>
      </c>
      <c r="BO4109" s="118" t="s">
        <v>8612</v>
      </c>
      <c r="BP4109" s="118" t="s">
        <v>2983</v>
      </c>
      <c r="BQ4109" s="118" t="s">
        <v>2553</v>
      </c>
      <c r="BW4109" s="118" t="s">
        <v>8612</v>
      </c>
      <c r="BX4109" s="118" t="s">
        <v>2983</v>
      </c>
      <c r="BY4109" s="118" t="s">
        <v>2553</v>
      </c>
    </row>
    <row r="4110" spans="53:77" x14ac:dyDescent="0.3">
      <c r="BA4110" s="169" t="e">
        <f>VLOOKUP(D4110,#REF!, 2,FALSE)</f>
        <v>#REF!</v>
      </c>
      <c r="BO4110" s="118" t="s">
        <v>8613</v>
      </c>
      <c r="BP4110" s="118" t="s">
        <v>810</v>
      </c>
      <c r="BQ4110" s="118" t="s">
        <v>2983</v>
      </c>
      <c r="BW4110" s="118" t="s">
        <v>8613</v>
      </c>
      <c r="BX4110" s="118" t="s">
        <v>810</v>
      </c>
      <c r="BY4110" s="118" t="s">
        <v>2983</v>
      </c>
    </row>
    <row r="4111" spans="53:77" x14ac:dyDescent="0.3">
      <c r="BA4111" s="169" t="e">
        <f>VLOOKUP(D4111,#REF!, 2,FALSE)</f>
        <v>#REF!</v>
      </c>
      <c r="BO4111" s="118" t="s">
        <v>8614</v>
      </c>
      <c r="BP4111" s="118" t="s">
        <v>2979</v>
      </c>
      <c r="BQ4111" s="118" t="s">
        <v>2983</v>
      </c>
      <c r="BW4111" s="118" t="s">
        <v>8614</v>
      </c>
      <c r="BX4111" s="118" t="s">
        <v>2979</v>
      </c>
      <c r="BY4111" s="118" t="s">
        <v>2983</v>
      </c>
    </row>
    <row r="4112" spans="53:77" x14ac:dyDescent="0.3">
      <c r="BA4112" s="169" t="e">
        <f>VLOOKUP(D4112,#REF!, 2,FALSE)</f>
        <v>#REF!</v>
      </c>
      <c r="BO4112" s="118" t="s">
        <v>8615</v>
      </c>
      <c r="BP4112" s="118" t="s">
        <v>803</v>
      </c>
      <c r="BQ4112" s="118" t="s">
        <v>2983</v>
      </c>
      <c r="BW4112" s="118" t="s">
        <v>8615</v>
      </c>
      <c r="BX4112" s="118" t="s">
        <v>803</v>
      </c>
      <c r="BY4112" s="118" t="s">
        <v>2983</v>
      </c>
    </row>
    <row r="4113" spans="53:77" x14ac:dyDescent="0.3">
      <c r="BA4113" s="169" t="e">
        <f>VLOOKUP(D4113,#REF!, 2,FALSE)</f>
        <v>#REF!</v>
      </c>
      <c r="BO4113" s="118" t="s">
        <v>8616</v>
      </c>
      <c r="BP4113" s="118" t="s">
        <v>736</v>
      </c>
      <c r="BQ4113" s="118" t="s">
        <v>8617</v>
      </c>
      <c r="BW4113" s="118" t="s">
        <v>8616</v>
      </c>
      <c r="BX4113" s="118" t="s">
        <v>736</v>
      </c>
      <c r="BY4113" s="118" t="s">
        <v>8617</v>
      </c>
    </row>
    <row r="4114" spans="53:77" x14ac:dyDescent="0.3">
      <c r="BA4114" s="169" t="e">
        <f>VLOOKUP(D4114,#REF!, 2,FALSE)</f>
        <v>#REF!</v>
      </c>
      <c r="BO4114" s="118" t="s">
        <v>8618</v>
      </c>
      <c r="BP4114" s="118" t="s">
        <v>3243</v>
      </c>
      <c r="BQ4114" s="118" t="s">
        <v>7229</v>
      </c>
      <c r="BW4114" s="118" t="s">
        <v>8618</v>
      </c>
      <c r="BX4114" s="118" t="s">
        <v>3243</v>
      </c>
      <c r="BY4114" s="118" t="s">
        <v>7229</v>
      </c>
    </row>
    <row r="4115" spans="53:77" x14ac:dyDescent="0.3">
      <c r="BA4115" s="169" t="e">
        <f>VLOOKUP(D4115,#REF!, 2,FALSE)</f>
        <v>#REF!</v>
      </c>
      <c r="BO4115" s="118" t="s">
        <v>482</v>
      </c>
      <c r="BP4115" s="118" t="s">
        <v>658</v>
      </c>
      <c r="BQ4115" s="118" t="s">
        <v>2983</v>
      </c>
      <c r="BW4115" s="118" t="s">
        <v>482</v>
      </c>
      <c r="BX4115" s="118" t="s">
        <v>658</v>
      </c>
      <c r="BY4115" s="118" t="s">
        <v>2983</v>
      </c>
    </row>
    <row r="4116" spans="53:77" x14ac:dyDescent="0.3">
      <c r="BA4116" s="169" t="e">
        <f>VLOOKUP(D4116,#REF!, 2,FALSE)</f>
        <v>#REF!</v>
      </c>
      <c r="BO4116" s="118" t="s">
        <v>8619</v>
      </c>
      <c r="BP4116" s="118" t="s">
        <v>2979</v>
      </c>
      <c r="BQ4116" s="118" t="s">
        <v>2983</v>
      </c>
      <c r="BW4116" s="118" t="s">
        <v>8619</v>
      </c>
      <c r="BX4116" s="118" t="s">
        <v>2979</v>
      </c>
      <c r="BY4116" s="118" t="s">
        <v>2983</v>
      </c>
    </row>
    <row r="4117" spans="53:77" x14ac:dyDescent="0.3">
      <c r="BA4117" s="169" t="e">
        <f>VLOOKUP(D4117,#REF!, 2,FALSE)</f>
        <v>#REF!</v>
      </c>
      <c r="BO4117" s="118" t="s">
        <v>8620</v>
      </c>
      <c r="BP4117" s="118" t="s">
        <v>666</v>
      </c>
      <c r="BQ4117" s="118" t="s">
        <v>2983</v>
      </c>
      <c r="BW4117" s="118" t="s">
        <v>8620</v>
      </c>
      <c r="BX4117" s="118" t="s">
        <v>666</v>
      </c>
      <c r="BY4117" s="118" t="s">
        <v>2983</v>
      </c>
    </row>
    <row r="4118" spans="53:77" x14ac:dyDescent="0.3">
      <c r="BA4118" s="169" t="e">
        <f>VLOOKUP(D4118,#REF!, 2,FALSE)</f>
        <v>#REF!</v>
      </c>
      <c r="BO4118" s="118" t="s">
        <v>8621</v>
      </c>
      <c r="BP4118" s="118" t="s">
        <v>2979</v>
      </c>
      <c r="BQ4118" s="118" t="s">
        <v>2983</v>
      </c>
      <c r="BW4118" s="118" t="s">
        <v>8621</v>
      </c>
      <c r="BX4118" s="118" t="s">
        <v>2979</v>
      </c>
      <c r="BY4118" s="118" t="s">
        <v>2983</v>
      </c>
    </row>
    <row r="4119" spans="53:77" x14ac:dyDescent="0.3">
      <c r="BA4119" s="169" t="e">
        <f>VLOOKUP(D4119,#REF!, 2,FALSE)</f>
        <v>#REF!</v>
      </c>
      <c r="BO4119" s="118" t="s">
        <v>8622</v>
      </c>
      <c r="BP4119" s="118" t="s">
        <v>2979</v>
      </c>
      <c r="BQ4119" s="118" t="s">
        <v>2983</v>
      </c>
      <c r="BW4119" s="118" t="s">
        <v>8622</v>
      </c>
      <c r="BX4119" s="118" t="s">
        <v>2979</v>
      </c>
      <c r="BY4119" s="118" t="s">
        <v>2983</v>
      </c>
    </row>
    <row r="4120" spans="53:77" x14ac:dyDescent="0.3">
      <c r="BA4120" s="169" t="e">
        <f>VLOOKUP(D4120,#REF!, 2,FALSE)</f>
        <v>#REF!</v>
      </c>
      <c r="BO4120" s="118" t="s">
        <v>8625</v>
      </c>
      <c r="BP4120" s="118" t="s">
        <v>2979</v>
      </c>
      <c r="BQ4120" s="118" t="s">
        <v>2983</v>
      </c>
      <c r="BW4120" s="118" t="s">
        <v>8625</v>
      </c>
      <c r="BX4120" s="118" t="s">
        <v>2979</v>
      </c>
      <c r="BY4120" s="118" t="s">
        <v>2983</v>
      </c>
    </row>
    <row r="4121" spans="53:77" x14ac:dyDescent="0.3">
      <c r="BA4121" s="169" t="e">
        <f>VLOOKUP(D4121,#REF!, 2,FALSE)</f>
        <v>#REF!</v>
      </c>
      <c r="BO4121" s="118" t="s">
        <v>8627</v>
      </c>
      <c r="BP4121" s="118" t="s">
        <v>810</v>
      </c>
      <c r="BQ4121" s="118" t="s">
        <v>2983</v>
      </c>
      <c r="BW4121" s="118" t="s">
        <v>8627</v>
      </c>
      <c r="BX4121" s="118" t="s">
        <v>810</v>
      </c>
      <c r="BY4121" s="118" t="s">
        <v>2983</v>
      </c>
    </row>
    <row r="4122" spans="53:77" x14ac:dyDescent="0.3">
      <c r="BA4122" s="169" t="e">
        <f>VLOOKUP(D4122,#REF!, 2,FALSE)</f>
        <v>#REF!</v>
      </c>
      <c r="BO4122" s="118" t="s">
        <v>1477</v>
      </c>
      <c r="BP4122" s="118" t="s">
        <v>661</v>
      </c>
      <c r="BQ4122" s="118" t="s">
        <v>8628</v>
      </c>
      <c r="BW4122" s="118" t="s">
        <v>1477</v>
      </c>
      <c r="BX4122" s="118" t="s">
        <v>661</v>
      </c>
      <c r="BY4122" s="118" t="s">
        <v>8628</v>
      </c>
    </row>
    <row r="4123" spans="53:77" x14ac:dyDescent="0.3">
      <c r="BA4123" s="169" t="e">
        <f>VLOOKUP(D4123,#REF!, 2,FALSE)</f>
        <v>#REF!</v>
      </c>
      <c r="BO4123" s="118" t="s">
        <v>8629</v>
      </c>
      <c r="BP4123" s="118" t="s">
        <v>771</v>
      </c>
      <c r="BQ4123" s="118" t="s">
        <v>8630</v>
      </c>
      <c r="BW4123" s="118" t="s">
        <v>8629</v>
      </c>
      <c r="BX4123" s="118" t="s">
        <v>771</v>
      </c>
      <c r="BY4123" s="118" t="s">
        <v>8630</v>
      </c>
    </row>
    <row r="4124" spans="53:77" x14ac:dyDescent="0.3">
      <c r="BA4124" s="169" t="e">
        <f>VLOOKUP(D4124,#REF!, 2,FALSE)</f>
        <v>#REF!</v>
      </c>
      <c r="BO4124" s="118" t="s">
        <v>8631</v>
      </c>
      <c r="BP4124" s="118" t="s">
        <v>771</v>
      </c>
      <c r="BQ4124" s="118" t="s">
        <v>8632</v>
      </c>
      <c r="BW4124" s="118" t="s">
        <v>8631</v>
      </c>
      <c r="BX4124" s="118" t="s">
        <v>771</v>
      </c>
      <c r="BY4124" s="118" t="s">
        <v>8632</v>
      </c>
    </row>
    <row r="4125" spans="53:77" x14ac:dyDescent="0.3">
      <c r="BA4125" s="169" t="e">
        <f>VLOOKUP(D4125,#REF!, 2,FALSE)</f>
        <v>#REF!</v>
      </c>
      <c r="BO4125" s="118" t="s">
        <v>8633</v>
      </c>
      <c r="BP4125" s="118" t="s">
        <v>1267</v>
      </c>
      <c r="BQ4125" s="118" t="s">
        <v>8634</v>
      </c>
      <c r="BW4125" s="118" t="s">
        <v>8633</v>
      </c>
      <c r="BX4125" s="118" t="s">
        <v>1267</v>
      </c>
      <c r="BY4125" s="118" t="s">
        <v>8634</v>
      </c>
    </row>
    <row r="4126" spans="53:77" x14ac:dyDescent="0.3">
      <c r="BA4126" s="169" t="e">
        <f>VLOOKUP(D4126,#REF!, 2,FALSE)</f>
        <v>#REF!</v>
      </c>
      <c r="BO4126" s="118" t="s">
        <v>8635</v>
      </c>
      <c r="BP4126" s="118" t="s">
        <v>736</v>
      </c>
      <c r="BQ4126" s="118" t="s">
        <v>2983</v>
      </c>
      <c r="BW4126" s="118" t="s">
        <v>8635</v>
      </c>
      <c r="BX4126" s="118" t="s">
        <v>736</v>
      </c>
      <c r="BY4126" s="118" t="s">
        <v>2983</v>
      </c>
    </row>
    <row r="4127" spans="53:77" x14ac:dyDescent="0.3">
      <c r="BA4127" s="169" t="e">
        <f>VLOOKUP(D4127,#REF!, 2,FALSE)</f>
        <v>#REF!</v>
      </c>
      <c r="BO4127" s="118" t="s">
        <v>8637</v>
      </c>
      <c r="BP4127" s="118" t="s">
        <v>3000</v>
      </c>
      <c r="BQ4127" s="118" t="s">
        <v>2983</v>
      </c>
      <c r="BW4127" s="118" t="s">
        <v>8637</v>
      </c>
      <c r="BX4127" s="118" t="s">
        <v>3000</v>
      </c>
      <c r="BY4127" s="118" t="s">
        <v>2983</v>
      </c>
    </row>
    <row r="4128" spans="53:77" x14ac:dyDescent="0.3">
      <c r="BA4128" s="169" t="e">
        <f>VLOOKUP(D4128,#REF!, 2,FALSE)</f>
        <v>#REF!</v>
      </c>
      <c r="BO4128" s="118" t="s">
        <v>8638</v>
      </c>
      <c r="BP4128" s="118" t="s">
        <v>1013</v>
      </c>
      <c r="BQ4128" s="118" t="s">
        <v>2983</v>
      </c>
      <c r="BW4128" s="118" t="s">
        <v>8638</v>
      </c>
      <c r="BX4128" s="118" t="s">
        <v>1013</v>
      </c>
      <c r="BY4128" s="118" t="s">
        <v>2983</v>
      </c>
    </row>
    <row r="4129" spans="53:77" x14ac:dyDescent="0.3">
      <c r="BA4129" s="169" t="e">
        <f>VLOOKUP(D4129,#REF!, 2,FALSE)</f>
        <v>#REF!</v>
      </c>
      <c r="BO4129" s="118" t="s">
        <v>1478</v>
      </c>
      <c r="BP4129" s="118" t="s">
        <v>731</v>
      </c>
      <c r="BQ4129" s="118" t="s">
        <v>2983</v>
      </c>
      <c r="BW4129" s="118" t="s">
        <v>1478</v>
      </c>
      <c r="BX4129" s="118" t="s">
        <v>731</v>
      </c>
      <c r="BY4129" s="118" t="s">
        <v>2983</v>
      </c>
    </row>
    <row r="4130" spans="53:77" x14ac:dyDescent="0.3">
      <c r="BA4130" s="169" t="e">
        <f>VLOOKUP(D4130,#REF!, 2,FALSE)</f>
        <v>#REF!</v>
      </c>
      <c r="BO4130" s="118" t="s">
        <v>8639</v>
      </c>
      <c r="BP4130" s="118" t="s">
        <v>3000</v>
      </c>
      <c r="BQ4130" s="118" t="s">
        <v>4369</v>
      </c>
      <c r="BW4130" s="118" t="s">
        <v>8639</v>
      </c>
      <c r="BX4130" s="118" t="s">
        <v>3000</v>
      </c>
      <c r="BY4130" s="118" t="s">
        <v>4369</v>
      </c>
    </row>
    <row r="4131" spans="53:77" x14ac:dyDescent="0.3">
      <c r="BA4131" s="169" t="e">
        <f>VLOOKUP(D4131,#REF!, 2,FALSE)</f>
        <v>#REF!</v>
      </c>
      <c r="BO4131" s="118" t="s">
        <v>8642</v>
      </c>
      <c r="BP4131" s="118" t="s">
        <v>639</v>
      </c>
      <c r="BQ4131" s="118" t="s">
        <v>8644</v>
      </c>
      <c r="BW4131" s="118" t="s">
        <v>8642</v>
      </c>
      <c r="BX4131" s="118" t="s">
        <v>639</v>
      </c>
      <c r="BY4131" s="118" t="s">
        <v>8644</v>
      </c>
    </row>
    <row r="4132" spans="53:77" x14ac:dyDescent="0.3">
      <c r="BA4132" s="169" t="e">
        <f>VLOOKUP(D4132,#REF!, 2,FALSE)</f>
        <v>#REF!</v>
      </c>
      <c r="BO4132" s="118" t="s">
        <v>8645</v>
      </c>
      <c r="BP4132" s="118" t="s">
        <v>787</v>
      </c>
      <c r="BQ4132" s="118" t="s">
        <v>8646</v>
      </c>
      <c r="BW4132" s="118" t="s">
        <v>8645</v>
      </c>
      <c r="BX4132" s="118" t="s">
        <v>787</v>
      </c>
      <c r="BY4132" s="118" t="s">
        <v>8646</v>
      </c>
    </row>
    <row r="4133" spans="53:77" x14ac:dyDescent="0.3">
      <c r="BA4133" s="169" t="e">
        <f>VLOOKUP(D4133,#REF!, 2,FALSE)</f>
        <v>#REF!</v>
      </c>
      <c r="BO4133" s="118" t="s">
        <v>8647</v>
      </c>
      <c r="BP4133" s="118" t="s">
        <v>778</v>
      </c>
      <c r="BQ4133" s="118" t="s">
        <v>2983</v>
      </c>
      <c r="BW4133" s="118" t="s">
        <v>8647</v>
      </c>
      <c r="BX4133" s="118" t="s">
        <v>778</v>
      </c>
      <c r="BY4133" s="118" t="s">
        <v>2983</v>
      </c>
    </row>
    <row r="4134" spans="53:77" x14ac:dyDescent="0.3">
      <c r="BA4134" s="169" t="e">
        <f>VLOOKUP(D4134,#REF!, 2,FALSE)</f>
        <v>#REF!</v>
      </c>
      <c r="BO4134" s="118" t="s">
        <v>8648</v>
      </c>
      <c r="BP4134" s="118" t="s">
        <v>803</v>
      </c>
      <c r="BQ4134" s="118" t="s">
        <v>2983</v>
      </c>
      <c r="BW4134" s="118" t="s">
        <v>8648</v>
      </c>
      <c r="BX4134" s="118" t="s">
        <v>803</v>
      </c>
      <c r="BY4134" s="118" t="s">
        <v>2983</v>
      </c>
    </row>
    <row r="4135" spans="53:77" x14ac:dyDescent="0.3">
      <c r="BA4135" s="169" t="e">
        <f>VLOOKUP(D4135,#REF!, 2,FALSE)</f>
        <v>#REF!</v>
      </c>
      <c r="BO4135" s="118" t="s">
        <v>8649</v>
      </c>
      <c r="BP4135" s="118" t="s">
        <v>1013</v>
      </c>
      <c r="BQ4135" s="118" t="s">
        <v>2297</v>
      </c>
      <c r="BW4135" s="118" t="s">
        <v>8649</v>
      </c>
      <c r="BX4135" s="118" t="s">
        <v>1013</v>
      </c>
      <c r="BY4135" s="118" t="s">
        <v>2297</v>
      </c>
    </row>
    <row r="4136" spans="53:77" x14ac:dyDescent="0.3">
      <c r="BA4136" s="169" t="e">
        <f>VLOOKUP(D4136,#REF!, 2,FALSE)</f>
        <v>#REF!</v>
      </c>
      <c r="BO4136" s="118" t="s">
        <v>8650</v>
      </c>
      <c r="BP4136" s="118" t="s">
        <v>1013</v>
      </c>
      <c r="BQ4136" s="118" t="s">
        <v>8651</v>
      </c>
      <c r="BW4136" s="118" t="s">
        <v>8650</v>
      </c>
      <c r="BX4136" s="118" t="s">
        <v>1013</v>
      </c>
      <c r="BY4136" s="118" t="s">
        <v>8651</v>
      </c>
    </row>
    <row r="4137" spans="53:77" x14ac:dyDescent="0.3">
      <c r="BA4137" s="169" t="e">
        <f>VLOOKUP(D4137,#REF!, 2,FALSE)</f>
        <v>#REF!</v>
      </c>
      <c r="BO4137" s="118" t="s">
        <v>8652</v>
      </c>
      <c r="BP4137" s="118" t="s">
        <v>841</v>
      </c>
      <c r="BQ4137" s="118" t="s">
        <v>5121</v>
      </c>
      <c r="BW4137" s="118" t="s">
        <v>8652</v>
      </c>
      <c r="BX4137" s="118" t="s">
        <v>841</v>
      </c>
      <c r="BY4137" s="118" t="s">
        <v>5121</v>
      </c>
    </row>
    <row r="4138" spans="53:77" x14ac:dyDescent="0.3">
      <c r="BA4138" s="169" t="e">
        <f>VLOOKUP(D4138,#REF!, 2,FALSE)</f>
        <v>#REF!</v>
      </c>
      <c r="BO4138" s="118" t="s">
        <v>8654</v>
      </c>
      <c r="BP4138" s="118" t="s">
        <v>771</v>
      </c>
      <c r="BQ4138" s="118" t="s">
        <v>1341</v>
      </c>
      <c r="BW4138" s="118" t="s">
        <v>8654</v>
      </c>
      <c r="BX4138" s="118" t="s">
        <v>771</v>
      </c>
      <c r="BY4138" s="118" t="s">
        <v>1341</v>
      </c>
    </row>
    <row r="4139" spans="53:77" x14ac:dyDescent="0.3">
      <c r="BA4139" s="169" t="e">
        <f>VLOOKUP(D4139,#REF!, 2,FALSE)</f>
        <v>#REF!</v>
      </c>
      <c r="BO4139" s="118" t="s">
        <v>8655</v>
      </c>
      <c r="BP4139" s="118" t="s">
        <v>3243</v>
      </c>
      <c r="BQ4139" s="118" t="s">
        <v>2888</v>
      </c>
      <c r="BW4139" s="118" t="s">
        <v>8655</v>
      </c>
      <c r="BX4139" s="118" t="s">
        <v>3243</v>
      </c>
      <c r="BY4139" s="118" t="s">
        <v>2888</v>
      </c>
    </row>
    <row r="4140" spans="53:77" x14ac:dyDescent="0.3">
      <c r="BA4140" s="169" t="e">
        <f>VLOOKUP(D4140,#REF!, 2,FALSE)</f>
        <v>#REF!</v>
      </c>
      <c r="BO4140" s="118" t="s">
        <v>8657</v>
      </c>
      <c r="BP4140" s="118" t="s">
        <v>631</v>
      </c>
      <c r="BQ4140" s="118" t="s">
        <v>4369</v>
      </c>
      <c r="BW4140" s="118" t="s">
        <v>8657</v>
      </c>
      <c r="BX4140" s="118" t="s">
        <v>631</v>
      </c>
      <c r="BY4140" s="118" t="s">
        <v>4369</v>
      </c>
    </row>
    <row r="4141" spans="53:77" x14ac:dyDescent="0.3">
      <c r="BA4141" s="169" t="e">
        <f>VLOOKUP(D4141,#REF!, 2,FALSE)</f>
        <v>#REF!</v>
      </c>
      <c r="BO4141" s="118" t="s">
        <v>8658</v>
      </c>
      <c r="BP4141" s="118" t="s">
        <v>617</v>
      </c>
      <c r="BQ4141" s="118" t="s">
        <v>8660</v>
      </c>
      <c r="BW4141" s="118" t="s">
        <v>8658</v>
      </c>
      <c r="BX4141" s="118" t="s">
        <v>617</v>
      </c>
      <c r="BY4141" s="118" t="s">
        <v>8660</v>
      </c>
    </row>
    <row r="4142" spans="53:77" x14ac:dyDescent="0.3">
      <c r="BA4142" s="169" t="e">
        <f>VLOOKUP(D4142,#REF!, 2,FALSE)</f>
        <v>#REF!</v>
      </c>
      <c r="BO4142" s="118" t="s">
        <v>8661</v>
      </c>
      <c r="BP4142" s="118" t="s">
        <v>663</v>
      </c>
      <c r="BQ4142" s="118" t="s">
        <v>8662</v>
      </c>
      <c r="BW4142" s="118" t="s">
        <v>8661</v>
      </c>
      <c r="BX4142" s="118" t="s">
        <v>663</v>
      </c>
      <c r="BY4142" s="118" t="s">
        <v>8662</v>
      </c>
    </row>
    <row r="4143" spans="53:77" x14ac:dyDescent="0.3">
      <c r="BA4143" s="169" t="e">
        <f>VLOOKUP(D4143,#REF!, 2,FALSE)</f>
        <v>#REF!</v>
      </c>
      <c r="BO4143" s="118" t="s">
        <v>8663</v>
      </c>
      <c r="BP4143" s="118" t="s">
        <v>1269</v>
      </c>
      <c r="BQ4143" s="118" t="s">
        <v>2983</v>
      </c>
      <c r="BW4143" s="118" t="s">
        <v>8663</v>
      </c>
      <c r="BX4143" s="118" t="s">
        <v>1269</v>
      </c>
      <c r="BY4143" s="118" t="s">
        <v>2983</v>
      </c>
    </row>
    <row r="4144" spans="53:77" x14ac:dyDescent="0.3">
      <c r="BA4144" s="169" t="e">
        <f>VLOOKUP(D4144,#REF!, 2,FALSE)</f>
        <v>#REF!</v>
      </c>
      <c r="BO4144" s="118" t="s">
        <v>8665</v>
      </c>
      <c r="BP4144" s="118" t="s">
        <v>841</v>
      </c>
      <c r="BQ4144" s="118" t="s">
        <v>2983</v>
      </c>
      <c r="BW4144" s="118" t="s">
        <v>8665</v>
      </c>
      <c r="BX4144" s="118" t="s">
        <v>841</v>
      </c>
      <c r="BY4144" s="118" t="s">
        <v>2983</v>
      </c>
    </row>
    <row r="4145" spans="53:77" x14ac:dyDescent="0.3">
      <c r="BA4145" s="169" t="e">
        <f>VLOOKUP(D4145,#REF!, 2,FALSE)</f>
        <v>#REF!</v>
      </c>
      <c r="BO4145" s="118" t="s">
        <v>8666</v>
      </c>
      <c r="BP4145" s="118" t="s">
        <v>803</v>
      </c>
      <c r="BQ4145" s="118" t="s">
        <v>8668</v>
      </c>
      <c r="BW4145" s="118" t="s">
        <v>8666</v>
      </c>
      <c r="BX4145" s="118" t="s">
        <v>803</v>
      </c>
      <c r="BY4145" s="118" t="s">
        <v>8668</v>
      </c>
    </row>
    <row r="4146" spans="53:77" x14ac:dyDescent="0.3">
      <c r="BA4146" s="169" t="e">
        <f>VLOOKUP(D4146,#REF!, 2,FALSE)</f>
        <v>#REF!</v>
      </c>
      <c r="BO4146" s="118" t="s">
        <v>8670</v>
      </c>
      <c r="BP4146" s="118" t="s">
        <v>787</v>
      </c>
      <c r="BQ4146" s="118" t="s">
        <v>8671</v>
      </c>
      <c r="BW4146" s="118" t="s">
        <v>8670</v>
      </c>
      <c r="BX4146" s="118" t="s">
        <v>787</v>
      </c>
      <c r="BY4146" s="118" t="s">
        <v>8671</v>
      </c>
    </row>
    <row r="4147" spans="53:77" x14ac:dyDescent="0.3">
      <c r="BA4147" s="169" t="e">
        <f>VLOOKUP(D4147,#REF!, 2,FALSE)</f>
        <v>#REF!</v>
      </c>
      <c r="BO4147" s="118" t="s">
        <v>8672</v>
      </c>
      <c r="BP4147" s="118" t="s">
        <v>631</v>
      </c>
      <c r="BQ4147" s="118" t="s">
        <v>2983</v>
      </c>
      <c r="BW4147" s="118" t="s">
        <v>8672</v>
      </c>
      <c r="BX4147" s="118" t="s">
        <v>631</v>
      </c>
      <c r="BY4147" s="118" t="s">
        <v>2983</v>
      </c>
    </row>
    <row r="4148" spans="53:77" x14ac:dyDescent="0.3">
      <c r="BA4148" s="169" t="e">
        <f>VLOOKUP(D4148,#REF!, 2,FALSE)</f>
        <v>#REF!</v>
      </c>
      <c r="BO4148" s="118" t="s">
        <v>1479</v>
      </c>
      <c r="BP4148" s="118" t="s">
        <v>3243</v>
      </c>
      <c r="BQ4148" s="118" t="s">
        <v>2652</v>
      </c>
      <c r="BW4148" s="118" t="s">
        <v>1479</v>
      </c>
      <c r="BX4148" s="118" t="s">
        <v>3243</v>
      </c>
      <c r="BY4148" s="118" t="s">
        <v>2652</v>
      </c>
    </row>
    <row r="4149" spans="53:77" x14ac:dyDescent="0.3">
      <c r="BA4149" s="169" t="e">
        <f>VLOOKUP(D4149,#REF!, 2,FALSE)</f>
        <v>#REF!</v>
      </c>
      <c r="BO4149" s="118" t="s">
        <v>8673</v>
      </c>
      <c r="BP4149" s="118" t="s">
        <v>3003</v>
      </c>
      <c r="BQ4149" s="118" t="s">
        <v>2983</v>
      </c>
      <c r="BW4149" s="118" t="s">
        <v>8673</v>
      </c>
      <c r="BX4149" s="118" t="s">
        <v>3003</v>
      </c>
      <c r="BY4149" s="118" t="s">
        <v>2983</v>
      </c>
    </row>
    <row r="4150" spans="53:77" x14ac:dyDescent="0.3">
      <c r="BA4150" s="169" t="e">
        <f>VLOOKUP(D4150,#REF!, 2,FALSE)</f>
        <v>#REF!</v>
      </c>
      <c r="BO4150" s="118" t="s">
        <v>8674</v>
      </c>
      <c r="BP4150" s="118" t="s">
        <v>1269</v>
      </c>
      <c r="BQ4150" s="118" t="s">
        <v>8675</v>
      </c>
      <c r="BW4150" s="118" t="s">
        <v>8674</v>
      </c>
      <c r="BX4150" s="118" t="s">
        <v>1269</v>
      </c>
      <c r="BY4150" s="118" t="s">
        <v>8675</v>
      </c>
    </row>
    <row r="4151" spans="53:77" x14ac:dyDescent="0.3">
      <c r="BA4151" s="169" t="e">
        <f>VLOOKUP(D4151,#REF!, 2,FALSE)</f>
        <v>#REF!</v>
      </c>
      <c r="BO4151" s="118" t="s">
        <v>8676</v>
      </c>
      <c r="BP4151" s="118" t="s">
        <v>780</v>
      </c>
      <c r="BQ4151" s="118" t="s">
        <v>8677</v>
      </c>
      <c r="BW4151" s="118" t="s">
        <v>8676</v>
      </c>
      <c r="BX4151" s="118" t="s">
        <v>780</v>
      </c>
      <c r="BY4151" s="118" t="s">
        <v>8677</v>
      </c>
    </row>
    <row r="4152" spans="53:77" x14ac:dyDescent="0.3">
      <c r="BA4152" s="169" t="e">
        <f>VLOOKUP(D4152,#REF!, 2,FALSE)</f>
        <v>#REF!</v>
      </c>
      <c r="BO4152" s="118" t="s">
        <v>8679</v>
      </c>
      <c r="BP4152" s="118" t="s">
        <v>639</v>
      </c>
      <c r="BQ4152" s="118" t="s">
        <v>8680</v>
      </c>
      <c r="BW4152" s="118" t="s">
        <v>8679</v>
      </c>
      <c r="BX4152" s="118" t="s">
        <v>639</v>
      </c>
      <c r="BY4152" s="118" t="s">
        <v>8680</v>
      </c>
    </row>
    <row r="4153" spans="53:77" x14ac:dyDescent="0.3">
      <c r="BA4153" s="169" t="e">
        <f>VLOOKUP(D4153,#REF!, 2,FALSE)</f>
        <v>#REF!</v>
      </c>
      <c r="BO4153" s="118" t="s">
        <v>8681</v>
      </c>
      <c r="BP4153" s="118" t="s">
        <v>639</v>
      </c>
      <c r="BQ4153" s="118" t="s">
        <v>8683</v>
      </c>
      <c r="BW4153" s="118" t="s">
        <v>8681</v>
      </c>
      <c r="BX4153" s="118" t="s">
        <v>639</v>
      </c>
      <c r="BY4153" s="118" t="s">
        <v>8683</v>
      </c>
    </row>
    <row r="4154" spans="53:77" x14ac:dyDescent="0.3">
      <c r="BA4154" s="169" t="e">
        <f>VLOOKUP(D4154,#REF!, 2,FALSE)</f>
        <v>#REF!</v>
      </c>
      <c r="BO4154" s="118" t="s">
        <v>8685</v>
      </c>
      <c r="BP4154" s="118" t="s">
        <v>613</v>
      </c>
      <c r="BQ4154" s="118" t="s">
        <v>2983</v>
      </c>
      <c r="BW4154" s="118" t="s">
        <v>8685</v>
      </c>
      <c r="BX4154" s="118" t="s">
        <v>613</v>
      </c>
      <c r="BY4154" s="118" t="s">
        <v>2983</v>
      </c>
    </row>
    <row r="4155" spans="53:77" x14ac:dyDescent="0.3">
      <c r="BA4155" s="169" t="e">
        <f>VLOOKUP(D4155,#REF!, 2,FALSE)</f>
        <v>#REF!</v>
      </c>
      <c r="BO4155" s="118" t="s">
        <v>8687</v>
      </c>
      <c r="BP4155" s="118" t="s">
        <v>710</v>
      </c>
      <c r="BQ4155" s="118" t="s">
        <v>2983</v>
      </c>
      <c r="BW4155" s="118" t="s">
        <v>8687</v>
      </c>
      <c r="BX4155" s="118" t="s">
        <v>710</v>
      </c>
      <c r="BY4155" s="118" t="s">
        <v>2983</v>
      </c>
    </row>
    <row r="4156" spans="53:77" x14ac:dyDescent="0.3">
      <c r="BA4156" s="169" t="e">
        <f>VLOOKUP(D4156,#REF!, 2,FALSE)</f>
        <v>#REF!</v>
      </c>
      <c r="BO4156" s="118" t="s">
        <v>8688</v>
      </c>
      <c r="BP4156" s="118" t="s">
        <v>1269</v>
      </c>
      <c r="BQ4156" s="118" t="s">
        <v>2983</v>
      </c>
      <c r="BW4156" s="118" t="s">
        <v>8688</v>
      </c>
      <c r="BX4156" s="118" t="s">
        <v>1269</v>
      </c>
      <c r="BY4156" s="118" t="s">
        <v>2983</v>
      </c>
    </row>
    <row r="4157" spans="53:77" x14ac:dyDescent="0.3">
      <c r="BA4157" s="169" t="e">
        <f>VLOOKUP(D4157,#REF!, 2,FALSE)</f>
        <v>#REF!</v>
      </c>
      <c r="BO4157" s="118" t="s">
        <v>8691</v>
      </c>
      <c r="BP4157" s="118" t="s">
        <v>710</v>
      </c>
      <c r="BQ4157" s="118" t="s">
        <v>2983</v>
      </c>
      <c r="BW4157" s="118" t="s">
        <v>8691</v>
      </c>
      <c r="BX4157" s="118" t="s">
        <v>710</v>
      </c>
      <c r="BY4157" s="118" t="s">
        <v>2983</v>
      </c>
    </row>
    <row r="4158" spans="53:77" x14ac:dyDescent="0.3">
      <c r="BA4158" s="169" t="e">
        <f>VLOOKUP(D4158,#REF!, 2,FALSE)</f>
        <v>#REF!</v>
      </c>
      <c r="BO4158" s="118" t="s">
        <v>8693</v>
      </c>
      <c r="BP4158" s="118" t="s">
        <v>710</v>
      </c>
      <c r="BQ4158" s="118" t="s">
        <v>2983</v>
      </c>
      <c r="BW4158" s="118" t="s">
        <v>8693</v>
      </c>
      <c r="BX4158" s="118" t="s">
        <v>710</v>
      </c>
      <c r="BY4158" s="118" t="s">
        <v>2983</v>
      </c>
    </row>
    <row r="4159" spans="53:77" x14ac:dyDescent="0.3">
      <c r="BA4159" s="169" t="e">
        <f>VLOOKUP(D4159,#REF!, 2,FALSE)</f>
        <v>#REF!</v>
      </c>
      <c r="BO4159" s="118" t="s">
        <v>8694</v>
      </c>
      <c r="BP4159" s="118" t="s">
        <v>710</v>
      </c>
      <c r="BQ4159" s="118" t="s">
        <v>2983</v>
      </c>
      <c r="BW4159" s="118" t="s">
        <v>8694</v>
      </c>
      <c r="BX4159" s="118" t="s">
        <v>710</v>
      </c>
      <c r="BY4159" s="118" t="s">
        <v>2983</v>
      </c>
    </row>
    <row r="4160" spans="53:77" x14ac:dyDescent="0.3">
      <c r="BA4160" s="169" t="e">
        <f>VLOOKUP(D4160,#REF!, 2,FALSE)</f>
        <v>#REF!</v>
      </c>
      <c r="BO4160" s="118" t="s">
        <v>8695</v>
      </c>
      <c r="BP4160" s="118" t="s">
        <v>928</v>
      </c>
      <c r="BQ4160" s="118" t="s">
        <v>2983</v>
      </c>
      <c r="BW4160" s="118" t="s">
        <v>8695</v>
      </c>
      <c r="BX4160" s="118" t="s">
        <v>928</v>
      </c>
      <c r="BY4160" s="118" t="s">
        <v>2983</v>
      </c>
    </row>
    <row r="4161" spans="53:77" x14ac:dyDescent="0.3">
      <c r="BA4161" s="169" t="e">
        <f>VLOOKUP(D4161,#REF!, 2,FALSE)</f>
        <v>#REF!</v>
      </c>
      <c r="BO4161" s="118" t="s">
        <v>8696</v>
      </c>
      <c r="BP4161" s="118" t="s">
        <v>1496</v>
      </c>
      <c r="BQ4161" s="118" t="s">
        <v>2983</v>
      </c>
      <c r="BW4161" s="118" t="s">
        <v>8696</v>
      </c>
      <c r="BX4161" s="118" t="s">
        <v>1496</v>
      </c>
      <c r="BY4161" s="118" t="s">
        <v>2983</v>
      </c>
    </row>
    <row r="4162" spans="53:77" x14ac:dyDescent="0.3">
      <c r="BA4162" s="169" t="e">
        <f>VLOOKUP(D4162,#REF!, 2,FALSE)</f>
        <v>#REF!</v>
      </c>
      <c r="BO4162" s="118" t="s">
        <v>8698</v>
      </c>
      <c r="BP4162" s="118" t="s">
        <v>636</v>
      </c>
      <c r="BQ4162" s="118" t="s">
        <v>8699</v>
      </c>
      <c r="BW4162" s="118" t="s">
        <v>8698</v>
      </c>
      <c r="BX4162" s="118" t="s">
        <v>636</v>
      </c>
      <c r="BY4162" s="118" t="s">
        <v>8699</v>
      </c>
    </row>
    <row r="4163" spans="53:77" x14ac:dyDescent="0.3">
      <c r="BA4163" s="169" t="e">
        <f>VLOOKUP(D4163,#REF!, 2,FALSE)</f>
        <v>#REF!</v>
      </c>
      <c r="BO4163" s="118" t="s">
        <v>8700</v>
      </c>
      <c r="BP4163" s="118" t="s">
        <v>617</v>
      </c>
      <c r="BQ4163" s="118" t="s">
        <v>2983</v>
      </c>
      <c r="BW4163" s="118" t="s">
        <v>8700</v>
      </c>
      <c r="BX4163" s="118" t="s">
        <v>617</v>
      </c>
      <c r="BY4163" s="118" t="s">
        <v>2983</v>
      </c>
    </row>
    <row r="4164" spans="53:77" x14ac:dyDescent="0.3">
      <c r="BA4164" s="169" t="e">
        <f>VLOOKUP(D4164,#REF!, 2,FALSE)</f>
        <v>#REF!</v>
      </c>
      <c r="BO4164" s="118" t="s">
        <v>8701</v>
      </c>
      <c r="BP4164" s="118" t="s">
        <v>639</v>
      </c>
      <c r="BQ4164" s="118" t="s">
        <v>2983</v>
      </c>
      <c r="BW4164" s="118" t="s">
        <v>8701</v>
      </c>
      <c r="BX4164" s="118" t="s">
        <v>639</v>
      </c>
      <c r="BY4164" s="118" t="s">
        <v>2983</v>
      </c>
    </row>
    <row r="4165" spans="53:77" x14ac:dyDescent="0.3">
      <c r="BA4165" s="169" t="e">
        <f>VLOOKUP(D4165,#REF!, 2,FALSE)</f>
        <v>#REF!</v>
      </c>
      <c r="BO4165" s="118" t="s">
        <v>8702</v>
      </c>
      <c r="BP4165" s="118" t="s">
        <v>613</v>
      </c>
      <c r="BQ4165" s="118" t="s">
        <v>2983</v>
      </c>
      <c r="BW4165" s="118" t="s">
        <v>8702</v>
      </c>
      <c r="BX4165" s="118" t="s">
        <v>613</v>
      </c>
      <c r="BY4165" s="118" t="s">
        <v>2983</v>
      </c>
    </row>
    <row r="4166" spans="53:77" x14ac:dyDescent="0.3">
      <c r="BA4166" s="169" t="e">
        <f>VLOOKUP(D4166,#REF!, 2,FALSE)</f>
        <v>#REF!</v>
      </c>
      <c r="BO4166" s="118" t="s">
        <v>8703</v>
      </c>
      <c r="BP4166" s="118" t="s">
        <v>617</v>
      </c>
      <c r="BQ4166" s="118" t="s">
        <v>2983</v>
      </c>
      <c r="BW4166" s="118" t="s">
        <v>8703</v>
      </c>
      <c r="BX4166" s="118" t="s">
        <v>617</v>
      </c>
      <c r="BY4166" s="118" t="s">
        <v>2983</v>
      </c>
    </row>
    <row r="4167" spans="53:77" x14ac:dyDescent="0.3">
      <c r="BA4167" s="169" t="e">
        <f>VLOOKUP(D4167,#REF!, 2,FALSE)</f>
        <v>#REF!</v>
      </c>
      <c r="BO4167" s="118" t="s">
        <v>8705</v>
      </c>
      <c r="BP4167" s="118" t="s">
        <v>710</v>
      </c>
      <c r="BQ4167" s="118" t="s">
        <v>2983</v>
      </c>
      <c r="BW4167" s="118" t="s">
        <v>8705</v>
      </c>
      <c r="BX4167" s="118" t="s">
        <v>710</v>
      </c>
      <c r="BY4167" s="118" t="s">
        <v>2983</v>
      </c>
    </row>
    <row r="4168" spans="53:77" x14ac:dyDescent="0.3">
      <c r="BA4168" s="169" t="e">
        <f>VLOOKUP(D4168,#REF!, 2,FALSE)</f>
        <v>#REF!</v>
      </c>
      <c r="BO4168" s="118" t="s">
        <v>1480</v>
      </c>
      <c r="BP4168" s="118" t="s">
        <v>940</v>
      </c>
      <c r="BQ4168" s="118" t="s">
        <v>2983</v>
      </c>
      <c r="BW4168" s="118" t="s">
        <v>1480</v>
      </c>
      <c r="BX4168" s="118" t="s">
        <v>940</v>
      </c>
      <c r="BY4168" s="118" t="s">
        <v>2983</v>
      </c>
    </row>
    <row r="4169" spans="53:77" x14ac:dyDescent="0.3">
      <c r="BA4169" s="169" t="e">
        <f>VLOOKUP(D4169,#REF!, 2,FALSE)</f>
        <v>#REF!</v>
      </c>
      <c r="BO4169" s="118" t="s">
        <v>1481</v>
      </c>
      <c r="BP4169" s="118" t="s">
        <v>1496</v>
      </c>
      <c r="BQ4169" s="118" t="s">
        <v>2983</v>
      </c>
      <c r="BW4169" s="118" t="s">
        <v>1481</v>
      </c>
      <c r="BX4169" s="118" t="s">
        <v>1496</v>
      </c>
      <c r="BY4169" s="118" t="s">
        <v>2983</v>
      </c>
    </row>
    <row r="4170" spans="53:77" x14ac:dyDescent="0.3">
      <c r="BA4170" s="169" t="e">
        <f>VLOOKUP(D4170,#REF!, 2,FALSE)</f>
        <v>#REF!</v>
      </c>
      <c r="BO4170" s="118" t="s">
        <v>8707</v>
      </c>
      <c r="BP4170" s="118" t="s">
        <v>1496</v>
      </c>
      <c r="BQ4170" s="118" t="s">
        <v>2983</v>
      </c>
      <c r="BW4170" s="118" t="s">
        <v>8707</v>
      </c>
      <c r="BX4170" s="118" t="s">
        <v>1496</v>
      </c>
      <c r="BY4170" s="118" t="s">
        <v>2983</v>
      </c>
    </row>
    <row r="4171" spans="53:77" x14ac:dyDescent="0.3">
      <c r="BA4171" s="169" t="e">
        <f>VLOOKUP(D4171,#REF!, 2,FALSE)</f>
        <v>#REF!</v>
      </c>
      <c r="BO4171" s="118" t="s">
        <v>1482</v>
      </c>
      <c r="BP4171" s="118" t="s">
        <v>2983</v>
      </c>
      <c r="BQ4171" s="118" t="s">
        <v>2983</v>
      </c>
      <c r="BW4171" s="118" t="s">
        <v>1482</v>
      </c>
      <c r="BX4171" s="118" t="s">
        <v>2983</v>
      </c>
      <c r="BY4171" s="118" t="s">
        <v>2983</v>
      </c>
    </row>
    <row r="4172" spans="53:77" x14ac:dyDescent="0.3">
      <c r="BA4172" s="169" t="e">
        <f>VLOOKUP(D4172,#REF!, 2,FALSE)</f>
        <v>#REF!</v>
      </c>
      <c r="BO4172" s="118" t="s">
        <v>1483</v>
      </c>
      <c r="BP4172" s="118" t="s">
        <v>661</v>
      </c>
      <c r="BQ4172" s="118" t="s">
        <v>2983</v>
      </c>
      <c r="BW4172" s="118" t="s">
        <v>1483</v>
      </c>
      <c r="BX4172" s="118" t="s">
        <v>661</v>
      </c>
      <c r="BY4172" s="118" t="s">
        <v>2983</v>
      </c>
    </row>
    <row r="4173" spans="53:77" x14ac:dyDescent="0.3">
      <c r="BA4173" s="169" t="e">
        <f>VLOOKUP(D4173,#REF!, 2,FALSE)</f>
        <v>#REF!</v>
      </c>
      <c r="BO4173" s="118" t="s">
        <v>8708</v>
      </c>
      <c r="BP4173" s="118" t="s">
        <v>614</v>
      </c>
      <c r="BQ4173" s="118" t="s">
        <v>2983</v>
      </c>
      <c r="BW4173" s="118" t="s">
        <v>8708</v>
      </c>
      <c r="BX4173" s="118" t="s">
        <v>614</v>
      </c>
      <c r="BY4173" s="118" t="s">
        <v>2983</v>
      </c>
    </row>
    <row r="4174" spans="53:77" x14ac:dyDescent="0.3">
      <c r="BA4174" s="169" t="e">
        <f>VLOOKUP(D4174,#REF!, 2,FALSE)</f>
        <v>#REF!</v>
      </c>
      <c r="BO4174" s="118" t="s">
        <v>1484</v>
      </c>
      <c r="BP4174" s="118" t="s">
        <v>2983</v>
      </c>
      <c r="BQ4174" s="118" t="s">
        <v>2983</v>
      </c>
      <c r="BW4174" s="118" t="s">
        <v>1484</v>
      </c>
      <c r="BX4174" s="118" t="s">
        <v>2983</v>
      </c>
      <c r="BY4174" s="118" t="s">
        <v>2983</v>
      </c>
    </row>
    <row r="4175" spans="53:77" x14ac:dyDescent="0.3">
      <c r="BA4175" s="169" t="e">
        <f>VLOOKUP(D4175,#REF!, 2,FALSE)</f>
        <v>#REF!</v>
      </c>
      <c r="BO4175" s="118" t="s">
        <v>1485</v>
      </c>
      <c r="BP4175" s="118" t="s">
        <v>923</v>
      </c>
      <c r="BQ4175" s="118" t="s">
        <v>2983</v>
      </c>
      <c r="BW4175" s="118" t="s">
        <v>1485</v>
      </c>
      <c r="BX4175" s="118" t="s">
        <v>923</v>
      </c>
      <c r="BY4175" s="118" t="s">
        <v>2983</v>
      </c>
    </row>
    <row r="4176" spans="53:77" x14ac:dyDescent="0.3">
      <c r="BA4176" s="169" t="e">
        <f>VLOOKUP(D4176,#REF!, 2,FALSE)</f>
        <v>#REF!</v>
      </c>
      <c r="BO4176" s="118" t="s">
        <v>1486</v>
      </c>
      <c r="BP4176" s="118" t="s">
        <v>621</v>
      </c>
      <c r="BQ4176" s="118" t="s">
        <v>2983</v>
      </c>
      <c r="BW4176" s="118" t="s">
        <v>1486</v>
      </c>
      <c r="BX4176" s="118" t="s">
        <v>621</v>
      </c>
      <c r="BY4176" s="118" t="s">
        <v>2983</v>
      </c>
    </row>
    <row r="4177" spans="53:77" x14ac:dyDescent="0.3">
      <c r="BA4177" s="169" t="e">
        <f>VLOOKUP(D4177,#REF!, 2,FALSE)</f>
        <v>#REF!</v>
      </c>
      <c r="BO4177" s="118" t="s">
        <v>8709</v>
      </c>
      <c r="BP4177" s="118" t="s">
        <v>928</v>
      </c>
      <c r="BQ4177" s="118" t="s">
        <v>8710</v>
      </c>
      <c r="BW4177" s="118" t="s">
        <v>8709</v>
      </c>
      <c r="BX4177" s="118" t="s">
        <v>928</v>
      </c>
      <c r="BY4177" s="118" t="s">
        <v>8710</v>
      </c>
    </row>
    <row r="4178" spans="53:77" x14ac:dyDescent="0.3">
      <c r="BA4178" s="169" t="e">
        <f>VLOOKUP(D4178,#REF!, 2,FALSE)</f>
        <v>#REF!</v>
      </c>
      <c r="BO4178" s="118" t="s">
        <v>8711</v>
      </c>
      <c r="BP4178" s="118" t="s">
        <v>923</v>
      </c>
      <c r="BQ4178" s="118" t="s">
        <v>2983</v>
      </c>
      <c r="BW4178" s="118" t="s">
        <v>8711</v>
      </c>
      <c r="BX4178" s="118" t="s">
        <v>923</v>
      </c>
      <c r="BY4178" s="118" t="s">
        <v>2983</v>
      </c>
    </row>
    <row r="4179" spans="53:77" x14ac:dyDescent="0.3">
      <c r="BA4179" s="169" t="e">
        <f>VLOOKUP(D4179,#REF!, 2,FALSE)</f>
        <v>#REF!</v>
      </c>
      <c r="BO4179" s="118" t="s">
        <v>8713</v>
      </c>
      <c r="BP4179" s="118" t="s">
        <v>16975</v>
      </c>
      <c r="BQ4179" s="118" t="s">
        <v>2983</v>
      </c>
      <c r="BW4179" s="118" t="s">
        <v>8713</v>
      </c>
      <c r="BX4179" s="118" t="s">
        <v>16975</v>
      </c>
      <c r="BY4179" s="118" t="s">
        <v>2983</v>
      </c>
    </row>
    <row r="4180" spans="53:77" x14ac:dyDescent="0.3">
      <c r="BA4180" s="169" t="e">
        <f>VLOOKUP(D4180,#REF!, 2,FALSE)</f>
        <v>#REF!</v>
      </c>
      <c r="BO4180" s="118" t="s">
        <v>8714</v>
      </c>
      <c r="BP4180" s="118" t="s">
        <v>16975</v>
      </c>
      <c r="BQ4180" s="118" t="s">
        <v>2983</v>
      </c>
      <c r="BW4180" s="118" t="s">
        <v>8714</v>
      </c>
      <c r="BX4180" s="118" t="s">
        <v>16975</v>
      </c>
      <c r="BY4180" s="118" t="s">
        <v>2983</v>
      </c>
    </row>
    <row r="4181" spans="53:77" x14ac:dyDescent="0.3">
      <c r="BA4181" s="169" t="e">
        <f>VLOOKUP(D4181,#REF!, 2,FALSE)</f>
        <v>#REF!</v>
      </c>
      <c r="BO4181" s="118" t="s">
        <v>481</v>
      </c>
      <c r="BP4181" s="118" t="s">
        <v>16975</v>
      </c>
      <c r="BQ4181" s="118" t="s">
        <v>2983</v>
      </c>
      <c r="BW4181" s="118" t="s">
        <v>481</v>
      </c>
      <c r="BX4181" s="118" t="s">
        <v>16975</v>
      </c>
      <c r="BY4181" s="118" t="s">
        <v>2983</v>
      </c>
    </row>
    <row r="4182" spans="53:77" x14ac:dyDescent="0.3">
      <c r="BA4182" s="169" t="e">
        <f>VLOOKUP(D4182,#REF!, 2,FALSE)</f>
        <v>#REF!</v>
      </c>
      <c r="BO4182" s="118" t="s">
        <v>8715</v>
      </c>
      <c r="BP4182" s="118" t="s">
        <v>3243</v>
      </c>
      <c r="BQ4182" s="118" t="s">
        <v>2983</v>
      </c>
      <c r="BW4182" s="118" t="s">
        <v>8715</v>
      </c>
      <c r="BX4182" s="118" t="s">
        <v>3243</v>
      </c>
      <c r="BY4182" s="118" t="s">
        <v>2983</v>
      </c>
    </row>
    <row r="4183" spans="53:77" x14ac:dyDescent="0.3">
      <c r="BA4183" s="169" t="e">
        <f>VLOOKUP(D4183,#REF!, 2,FALSE)</f>
        <v>#REF!</v>
      </c>
      <c r="BO4183" s="118" t="s">
        <v>1487</v>
      </c>
      <c r="BP4183" s="118" t="s">
        <v>16975</v>
      </c>
      <c r="BQ4183" s="118" t="s">
        <v>2983</v>
      </c>
      <c r="BW4183" s="118" t="s">
        <v>1487</v>
      </c>
      <c r="BX4183" s="118" t="s">
        <v>16975</v>
      </c>
      <c r="BY4183" s="118" t="s">
        <v>2983</v>
      </c>
    </row>
    <row r="4184" spans="53:77" x14ac:dyDescent="0.3">
      <c r="BA4184" s="169" t="e">
        <f>VLOOKUP(D4184,#REF!, 2,FALSE)</f>
        <v>#REF!</v>
      </c>
      <c r="BO4184" s="118" t="s">
        <v>489</v>
      </c>
      <c r="BP4184" s="118" t="s">
        <v>639</v>
      </c>
      <c r="BQ4184" s="118" t="s">
        <v>2983</v>
      </c>
      <c r="BW4184" s="118" t="s">
        <v>489</v>
      </c>
      <c r="BX4184" s="118" t="s">
        <v>639</v>
      </c>
      <c r="BY4184" s="118" t="s">
        <v>2983</v>
      </c>
    </row>
    <row r="4185" spans="53:77" x14ac:dyDescent="0.3">
      <c r="BA4185" s="169" t="e">
        <f>VLOOKUP(D4185,#REF!, 2,FALSE)</f>
        <v>#REF!</v>
      </c>
      <c r="BO4185" s="118" t="s">
        <v>8716</v>
      </c>
      <c r="BP4185" s="118" t="s">
        <v>16975</v>
      </c>
      <c r="BQ4185" s="118" t="s">
        <v>2983</v>
      </c>
      <c r="BW4185" s="118" t="s">
        <v>8716</v>
      </c>
      <c r="BX4185" s="118" t="s">
        <v>16975</v>
      </c>
      <c r="BY4185" s="118" t="s">
        <v>2983</v>
      </c>
    </row>
    <row r="4186" spans="53:77" x14ac:dyDescent="0.3">
      <c r="BA4186" s="169" t="e">
        <f>VLOOKUP(D4186,#REF!, 2,FALSE)</f>
        <v>#REF!</v>
      </c>
      <c r="BO4186" s="118" t="s">
        <v>8717</v>
      </c>
      <c r="BP4186" s="118" t="s">
        <v>16975</v>
      </c>
      <c r="BQ4186" s="118" t="s">
        <v>2983</v>
      </c>
      <c r="BW4186" s="118" t="s">
        <v>8717</v>
      </c>
      <c r="BX4186" s="118" t="s">
        <v>16975</v>
      </c>
      <c r="BY4186" s="118" t="s">
        <v>2983</v>
      </c>
    </row>
    <row r="4187" spans="53:77" x14ac:dyDescent="0.3">
      <c r="BA4187" s="169" t="e">
        <f>VLOOKUP(D4187,#REF!, 2,FALSE)</f>
        <v>#REF!</v>
      </c>
      <c r="BO4187" s="118" t="s">
        <v>470</v>
      </c>
      <c r="BP4187" s="118" t="s">
        <v>16975</v>
      </c>
      <c r="BQ4187" s="118" t="s">
        <v>2983</v>
      </c>
      <c r="BW4187" s="118" t="s">
        <v>470</v>
      </c>
      <c r="BX4187" s="118" t="s">
        <v>16975</v>
      </c>
      <c r="BY4187" s="118" t="s">
        <v>2983</v>
      </c>
    </row>
    <row r="4188" spans="53:77" x14ac:dyDescent="0.3">
      <c r="BA4188" s="169" t="e">
        <f>VLOOKUP(D4188,#REF!, 2,FALSE)</f>
        <v>#REF!</v>
      </c>
      <c r="BO4188" s="118" t="s">
        <v>1488</v>
      </c>
      <c r="BP4188" s="118" t="s">
        <v>16975</v>
      </c>
      <c r="BQ4188" s="118" t="s">
        <v>2983</v>
      </c>
      <c r="BW4188" s="118" t="s">
        <v>1488</v>
      </c>
      <c r="BX4188" s="118" t="s">
        <v>16975</v>
      </c>
      <c r="BY4188" s="118" t="s">
        <v>2983</v>
      </c>
    </row>
    <row r="4189" spans="53:77" x14ac:dyDescent="0.3">
      <c r="BA4189" s="169" t="e">
        <f>VLOOKUP(D4189,#REF!, 2,FALSE)</f>
        <v>#REF!</v>
      </c>
      <c r="BO4189" s="118" t="s">
        <v>1503</v>
      </c>
      <c r="BP4189" s="118" t="s">
        <v>16975</v>
      </c>
      <c r="BQ4189" s="118" t="s">
        <v>2983</v>
      </c>
      <c r="BW4189" s="118" t="s">
        <v>1503</v>
      </c>
      <c r="BX4189" s="118" t="s">
        <v>16975</v>
      </c>
      <c r="BY4189" s="118" t="s">
        <v>2983</v>
      </c>
    </row>
    <row r="4190" spans="53:77" x14ac:dyDescent="0.3">
      <c r="BA4190" s="169" t="e">
        <f>VLOOKUP(D4190,#REF!, 2,FALSE)</f>
        <v>#REF!</v>
      </c>
      <c r="BO4190" s="118" t="s">
        <v>1504</v>
      </c>
      <c r="BP4190" s="118" t="s">
        <v>16975</v>
      </c>
      <c r="BQ4190" s="118" t="s">
        <v>2983</v>
      </c>
      <c r="BW4190" s="118" t="s">
        <v>1504</v>
      </c>
      <c r="BX4190" s="118" t="s">
        <v>16975</v>
      </c>
      <c r="BY4190" s="118" t="s">
        <v>2983</v>
      </c>
    </row>
    <row r="4191" spans="53:77" x14ac:dyDescent="0.3">
      <c r="BA4191" s="169" t="e">
        <f>VLOOKUP(D4191,#REF!, 2,FALSE)</f>
        <v>#REF!</v>
      </c>
      <c r="BO4191" s="118" t="s">
        <v>1505</v>
      </c>
      <c r="BP4191" s="118" t="s">
        <v>16975</v>
      </c>
      <c r="BQ4191" s="118" t="s">
        <v>2983</v>
      </c>
      <c r="BW4191" s="118" t="s">
        <v>1505</v>
      </c>
      <c r="BX4191" s="118" t="s">
        <v>16975</v>
      </c>
      <c r="BY4191" s="118" t="s">
        <v>2983</v>
      </c>
    </row>
    <row r="4192" spans="53:77" x14ac:dyDescent="0.3">
      <c r="BA4192" s="169" t="e">
        <f>VLOOKUP(D4192,#REF!, 2,FALSE)</f>
        <v>#REF!</v>
      </c>
      <c r="BO4192" s="118" t="s">
        <v>8719</v>
      </c>
      <c r="BP4192" s="118" t="s">
        <v>16975</v>
      </c>
      <c r="BQ4192" s="118" t="s">
        <v>2983</v>
      </c>
      <c r="BW4192" s="118" t="s">
        <v>8719</v>
      </c>
      <c r="BX4192" s="118" t="s">
        <v>16975</v>
      </c>
      <c r="BY4192" s="118" t="s">
        <v>2983</v>
      </c>
    </row>
    <row r="4193" spans="53:77" x14ac:dyDescent="0.3">
      <c r="BA4193" s="169" t="e">
        <f>VLOOKUP(D4193,#REF!, 2,FALSE)</f>
        <v>#REF!</v>
      </c>
      <c r="BO4193" s="118" t="s">
        <v>1506</v>
      </c>
      <c r="BP4193" s="118" t="s">
        <v>639</v>
      </c>
      <c r="BQ4193" s="118" t="s">
        <v>2983</v>
      </c>
      <c r="BW4193" s="118" t="s">
        <v>1506</v>
      </c>
      <c r="BX4193" s="118" t="s">
        <v>639</v>
      </c>
      <c r="BY4193" s="118" t="s">
        <v>2983</v>
      </c>
    </row>
    <row r="4194" spans="53:77" x14ac:dyDescent="0.3">
      <c r="BA4194" s="169" t="e">
        <f>VLOOKUP(D4194,#REF!, 2,FALSE)</f>
        <v>#REF!</v>
      </c>
      <c r="BO4194" s="118" t="s">
        <v>8720</v>
      </c>
      <c r="BP4194" s="118" t="s">
        <v>16975</v>
      </c>
      <c r="BQ4194" s="118" t="s">
        <v>2983</v>
      </c>
      <c r="BW4194" s="118" t="s">
        <v>8720</v>
      </c>
      <c r="BX4194" s="118" t="s">
        <v>16975</v>
      </c>
      <c r="BY4194" s="118" t="s">
        <v>2983</v>
      </c>
    </row>
    <row r="4195" spans="53:77" x14ac:dyDescent="0.3">
      <c r="BA4195" s="169" t="e">
        <f>VLOOKUP(D4195,#REF!, 2,FALSE)</f>
        <v>#REF!</v>
      </c>
      <c r="BO4195" s="118" t="s">
        <v>8721</v>
      </c>
      <c r="BP4195" s="118" t="s">
        <v>3003</v>
      </c>
      <c r="BQ4195" s="118" t="s">
        <v>2983</v>
      </c>
      <c r="BW4195" s="118" t="s">
        <v>8721</v>
      </c>
      <c r="BX4195" s="118" t="s">
        <v>3003</v>
      </c>
      <c r="BY4195" s="118" t="s">
        <v>2983</v>
      </c>
    </row>
    <row r="4196" spans="53:77" x14ac:dyDescent="0.3">
      <c r="BA4196" s="169" t="e">
        <f>VLOOKUP(D4196,#REF!, 2,FALSE)</f>
        <v>#REF!</v>
      </c>
      <c r="BO4196" s="118" t="s">
        <v>8722</v>
      </c>
      <c r="BP4196" s="118" t="s">
        <v>16975</v>
      </c>
      <c r="BQ4196" s="118" t="s">
        <v>2983</v>
      </c>
      <c r="BW4196" s="118" t="s">
        <v>8722</v>
      </c>
      <c r="BX4196" s="118" t="s">
        <v>16975</v>
      </c>
      <c r="BY4196" s="118" t="s">
        <v>2983</v>
      </c>
    </row>
    <row r="4197" spans="53:77" x14ac:dyDescent="0.3">
      <c r="BA4197" s="169" t="e">
        <f>VLOOKUP(D4197,#REF!, 2,FALSE)</f>
        <v>#REF!</v>
      </c>
      <c r="BO4197" s="118" t="s">
        <v>8724</v>
      </c>
      <c r="BP4197" s="118" t="s">
        <v>16975</v>
      </c>
      <c r="BQ4197" s="118" t="s">
        <v>2983</v>
      </c>
      <c r="BW4197" s="118" t="s">
        <v>8724</v>
      </c>
      <c r="BX4197" s="118" t="s">
        <v>16975</v>
      </c>
      <c r="BY4197" s="118" t="s">
        <v>2983</v>
      </c>
    </row>
    <row r="4198" spans="53:77" x14ac:dyDescent="0.3">
      <c r="BA4198" s="169" t="e">
        <f>VLOOKUP(D4198,#REF!, 2,FALSE)</f>
        <v>#REF!</v>
      </c>
      <c r="BO4198" s="118" t="s">
        <v>1509</v>
      </c>
      <c r="BP4198" s="118" t="s">
        <v>1445</v>
      </c>
      <c r="BQ4198" s="118" t="s">
        <v>2983</v>
      </c>
      <c r="BW4198" s="118" t="s">
        <v>1509</v>
      </c>
      <c r="BX4198" s="118" t="s">
        <v>1445</v>
      </c>
      <c r="BY4198" s="118" t="s">
        <v>2983</v>
      </c>
    </row>
    <row r="4199" spans="53:77" x14ac:dyDescent="0.3">
      <c r="BA4199" s="169" t="e">
        <f>VLOOKUP(D4199,#REF!, 2,FALSE)</f>
        <v>#REF!</v>
      </c>
      <c r="BO4199" s="118" t="s">
        <v>8725</v>
      </c>
      <c r="BP4199" s="118" t="s">
        <v>1445</v>
      </c>
      <c r="BQ4199" s="118" t="s">
        <v>2983</v>
      </c>
      <c r="BW4199" s="118" t="s">
        <v>8725</v>
      </c>
      <c r="BX4199" s="118" t="s">
        <v>1445</v>
      </c>
      <c r="BY4199" s="118" t="s">
        <v>2983</v>
      </c>
    </row>
    <row r="4200" spans="53:77" x14ac:dyDescent="0.3">
      <c r="BA4200" s="169" t="e">
        <f>VLOOKUP(D4200,#REF!, 2,FALSE)</f>
        <v>#REF!</v>
      </c>
      <c r="BO4200" s="118" t="s">
        <v>8726</v>
      </c>
      <c r="BP4200" s="118" t="s">
        <v>797</v>
      </c>
      <c r="BQ4200" s="118" t="s">
        <v>2983</v>
      </c>
      <c r="BW4200" s="118" t="s">
        <v>8726</v>
      </c>
      <c r="BX4200" s="118" t="s">
        <v>797</v>
      </c>
      <c r="BY4200" s="118" t="s">
        <v>2983</v>
      </c>
    </row>
    <row r="4201" spans="53:77" x14ac:dyDescent="0.3">
      <c r="BA4201" s="169" t="e">
        <f>VLOOKUP(D4201,#REF!, 2,FALSE)</f>
        <v>#REF!</v>
      </c>
      <c r="BO4201" s="118" t="s">
        <v>8728</v>
      </c>
      <c r="BP4201" s="118" t="s">
        <v>2983</v>
      </c>
      <c r="BQ4201" s="118" t="s">
        <v>2983</v>
      </c>
      <c r="BW4201" s="118" t="s">
        <v>8728</v>
      </c>
      <c r="BX4201" s="118" t="s">
        <v>2983</v>
      </c>
      <c r="BY4201" s="118" t="s">
        <v>2983</v>
      </c>
    </row>
    <row r="4202" spans="53:77" x14ac:dyDescent="0.3">
      <c r="BA4202" s="169" t="e">
        <f>VLOOKUP(D4202,#REF!, 2,FALSE)</f>
        <v>#REF!</v>
      </c>
      <c r="BO4202" s="118" t="s">
        <v>8730</v>
      </c>
      <c r="BP4202" s="118" t="s">
        <v>2983</v>
      </c>
      <c r="BQ4202" s="118" t="s">
        <v>2983</v>
      </c>
      <c r="BW4202" s="118" t="s">
        <v>8730</v>
      </c>
      <c r="BX4202" s="118" t="s">
        <v>2983</v>
      </c>
      <c r="BY4202" s="118" t="s">
        <v>2983</v>
      </c>
    </row>
    <row r="4203" spans="53:77" x14ac:dyDescent="0.3">
      <c r="BA4203" s="169" t="e">
        <f>VLOOKUP(D4203,#REF!, 2,FALSE)</f>
        <v>#REF!</v>
      </c>
      <c r="BO4203" s="118" t="s">
        <v>8731</v>
      </c>
      <c r="BP4203" s="118" t="s">
        <v>2983</v>
      </c>
      <c r="BQ4203" s="118" t="s">
        <v>2983</v>
      </c>
      <c r="BW4203" s="118" t="s">
        <v>8731</v>
      </c>
      <c r="BX4203" s="118" t="s">
        <v>2983</v>
      </c>
      <c r="BY4203" s="118" t="s">
        <v>2983</v>
      </c>
    </row>
    <row r="4204" spans="53:77" x14ac:dyDescent="0.3">
      <c r="BA4204" s="169" t="e">
        <f>VLOOKUP(D4204,#REF!, 2,FALSE)</f>
        <v>#REF!</v>
      </c>
      <c r="BO4204" s="118" t="s">
        <v>8732</v>
      </c>
      <c r="BP4204" s="118" t="s">
        <v>16975</v>
      </c>
      <c r="BQ4204" s="118" t="s">
        <v>2983</v>
      </c>
      <c r="BW4204" s="118" t="s">
        <v>8732</v>
      </c>
      <c r="BX4204" s="118" t="s">
        <v>16975</v>
      </c>
      <c r="BY4204" s="118" t="s">
        <v>2983</v>
      </c>
    </row>
    <row r="4205" spans="53:77" x14ac:dyDescent="0.3">
      <c r="BA4205" s="169" t="e">
        <f>VLOOKUP(D4205,#REF!, 2,FALSE)</f>
        <v>#REF!</v>
      </c>
      <c r="BO4205" s="118" t="s">
        <v>8733</v>
      </c>
      <c r="BP4205" s="118" t="s">
        <v>2983</v>
      </c>
      <c r="BQ4205" s="118" t="s">
        <v>2983</v>
      </c>
      <c r="BW4205" s="118" t="s">
        <v>8733</v>
      </c>
      <c r="BX4205" s="118" t="s">
        <v>2983</v>
      </c>
      <c r="BY4205" s="118" t="s">
        <v>2983</v>
      </c>
    </row>
    <row r="4206" spans="53:77" x14ac:dyDescent="0.3">
      <c r="BA4206" s="169" t="e">
        <f>VLOOKUP(D4206,#REF!, 2,FALSE)</f>
        <v>#REF!</v>
      </c>
      <c r="BO4206" s="118" t="s">
        <v>8735</v>
      </c>
      <c r="BP4206" s="118" t="s">
        <v>1013</v>
      </c>
      <c r="BQ4206" s="118" t="s">
        <v>2983</v>
      </c>
      <c r="BW4206" s="118" t="s">
        <v>8735</v>
      </c>
      <c r="BX4206" s="118" t="s">
        <v>1013</v>
      </c>
      <c r="BY4206" s="118" t="s">
        <v>2983</v>
      </c>
    </row>
    <row r="4207" spans="53:77" x14ac:dyDescent="0.3">
      <c r="BA4207" s="169" t="e">
        <f>VLOOKUP(D4207,#REF!, 2,FALSE)</f>
        <v>#REF!</v>
      </c>
      <c r="BO4207" s="118" t="s">
        <v>8736</v>
      </c>
      <c r="BP4207" s="118" t="s">
        <v>16975</v>
      </c>
      <c r="BQ4207" s="118" t="s">
        <v>2983</v>
      </c>
      <c r="BW4207" s="118" t="s">
        <v>8736</v>
      </c>
      <c r="BX4207" s="118" t="s">
        <v>16975</v>
      </c>
      <c r="BY4207" s="118" t="s">
        <v>2983</v>
      </c>
    </row>
    <row r="4208" spans="53:77" x14ac:dyDescent="0.3">
      <c r="BA4208" s="169" t="e">
        <f>VLOOKUP(D4208,#REF!, 2,FALSE)</f>
        <v>#REF!</v>
      </c>
      <c r="BO4208" s="118" t="s">
        <v>8737</v>
      </c>
      <c r="BP4208" s="118" t="s">
        <v>1267</v>
      </c>
      <c r="BQ4208" s="118" t="s">
        <v>8738</v>
      </c>
      <c r="BW4208" s="118" t="s">
        <v>8737</v>
      </c>
      <c r="BX4208" s="118" t="s">
        <v>1267</v>
      </c>
      <c r="BY4208" s="118" t="s">
        <v>8738</v>
      </c>
    </row>
    <row r="4209" spans="53:77" x14ac:dyDescent="0.3">
      <c r="BA4209" s="169" t="e">
        <f>VLOOKUP(D4209,#REF!, 2,FALSE)</f>
        <v>#REF!</v>
      </c>
      <c r="BO4209" s="118" t="s">
        <v>8739</v>
      </c>
      <c r="BP4209" s="118" t="s">
        <v>16975</v>
      </c>
      <c r="BQ4209" s="118" t="s">
        <v>2983</v>
      </c>
      <c r="BW4209" s="118" t="s">
        <v>8739</v>
      </c>
      <c r="BX4209" s="118" t="s">
        <v>16975</v>
      </c>
      <c r="BY4209" s="118" t="s">
        <v>2983</v>
      </c>
    </row>
    <row r="4210" spans="53:77" x14ac:dyDescent="0.3">
      <c r="BA4210" s="169" t="e">
        <f>VLOOKUP(D4210,#REF!, 2,FALSE)</f>
        <v>#REF!</v>
      </c>
      <c r="BO4210" s="118" t="s">
        <v>8740</v>
      </c>
      <c r="BP4210" s="118" t="s">
        <v>791</v>
      </c>
      <c r="BQ4210" s="118" t="s">
        <v>8741</v>
      </c>
      <c r="BW4210" s="118" t="s">
        <v>8740</v>
      </c>
      <c r="BX4210" s="118" t="s">
        <v>791</v>
      </c>
      <c r="BY4210" s="118" t="s">
        <v>8741</v>
      </c>
    </row>
    <row r="4211" spans="53:77" x14ac:dyDescent="0.3">
      <c r="BA4211" s="169" t="e">
        <f>VLOOKUP(D4211,#REF!, 2,FALSE)</f>
        <v>#REF!</v>
      </c>
      <c r="BO4211" s="118" t="s">
        <v>8742</v>
      </c>
      <c r="BP4211" s="118" t="s">
        <v>16975</v>
      </c>
      <c r="BQ4211" s="118" t="s">
        <v>2983</v>
      </c>
      <c r="BW4211" s="118" t="s">
        <v>8742</v>
      </c>
      <c r="BX4211" s="118" t="s">
        <v>16975</v>
      </c>
      <c r="BY4211" s="118" t="s">
        <v>2983</v>
      </c>
    </row>
    <row r="4212" spans="53:77" x14ac:dyDescent="0.3">
      <c r="BA4212" s="169" t="e">
        <f>VLOOKUP(D4212,#REF!, 2,FALSE)</f>
        <v>#REF!</v>
      </c>
      <c r="BO4212" s="118" t="s">
        <v>8744</v>
      </c>
      <c r="BP4212" s="118" t="s">
        <v>16975</v>
      </c>
      <c r="BQ4212" s="118" t="s">
        <v>2983</v>
      </c>
      <c r="BW4212" s="118" t="s">
        <v>8744</v>
      </c>
      <c r="BX4212" s="118" t="s">
        <v>16975</v>
      </c>
      <c r="BY4212" s="118" t="s">
        <v>2983</v>
      </c>
    </row>
    <row r="4213" spans="53:77" x14ac:dyDescent="0.3">
      <c r="BA4213" s="169" t="e">
        <f>VLOOKUP(D4213,#REF!, 2,FALSE)</f>
        <v>#REF!</v>
      </c>
      <c r="BO4213" s="118" t="s">
        <v>490</v>
      </c>
      <c r="BP4213" s="118" t="s">
        <v>2983</v>
      </c>
      <c r="BQ4213" s="118" t="s">
        <v>2983</v>
      </c>
      <c r="BW4213" s="118" t="s">
        <v>490</v>
      </c>
      <c r="BX4213" s="118" t="s">
        <v>2983</v>
      </c>
      <c r="BY4213" s="118" t="s">
        <v>2983</v>
      </c>
    </row>
    <row r="4214" spans="53:77" x14ac:dyDescent="0.3">
      <c r="BA4214" s="169" t="e">
        <f>VLOOKUP(D4214,#REF!, 2,FALSE)</f>
        <v>#REF!</v>
      </c>
      <c r="BO4214" s="118" t="s">
        <v>454</v>
      </c>
      <c r="BP4214" s="118" t="s">
        <v>2983</v>
      </c>
      <c r="BQ4214" s="118" t="s">
        <v>2983</v>
      </c>
      <c r="BW4214" s="118" t="s">
        <v>454</v>
      </c>
      <c r="BX4214" s="118" t="s">
        <v>2983</v>
      </c>
      <c r="BY4214" s="118" t="s">
        <v>2983</v>
      </c>
    </row>
    <row r="4215" spans="53:77" x14ac:dyDescent="0.3">
      <c r="BA4215" s="169" t="e">
        <f>VLOOKUP(D4215,#REF!, 2,FALSE)</f>
        <v>#REF!</v>
      </c>
      <c r="BO4215" s="118" t="s">
        <v>1510</v>
      </c>
      <c r="BP4215" s="118" t="s">
        <v>3243</v>
      </c>
      <c r="BQ4215" s="118" t="s">
        <v>2983</v>
      </c>
      <c r="BW4215" s="118" t="s">
        <v>1510</v>
      </c>
      <c r="BX4215" s="118" t="s">
        <v>3243</v>
      </c>
      <c r="BY4215" s="118" t="s">
        <v>2983</v>
      </c>
    </row>
    <row r="4216" spans="53:77" x14ac:dyDescent="0.3">
      <c r="BA4216" s="169" t="e">
        <f>VLOOKUP(D4216,#REF!, 2,FALSE)</f>
        <v>#REF!</v>
      </c>
      <c r="BO4216" s="118" t="s">
        <v>8747</v>
      </c>
      <c r="BP4216" s="118" t="s">
        <v>16975</v>
      </c>
      <c r="BQ4216" s="118" t="s">
        <v>2983</v>
      </c>
      <c r="BW4216" s="118" t="s">
        <v>8747</v>
      </c>
      <c r="BX4216" s="118" t="s">
        <v>16975</v>
      </c>
      <c r="BY4216" s="118" t="s">
        <v>2983</v>
      </c>
    </row>
    <row r="4217" spans="53:77" x14ac:dyDescent="0.3">
      <c r="BA4217" s="169" t="e">
        <f>VLOOKUP(D4217,#REF!, 2,FALSE)</f>
        <v>#REF!</v>
      </c>
      <c r="BO4217" s="118" t="s">
        <v>8748</v>
      </c>
      <c r="BP4217" s="118" t="s">
        <v>2983</v>
      </c>
      <c r="BQ4217" s="118" t="s">
        <v>2983</v>
      </c>
      <c r="BW4217" s="118" t="s">
        <v>8748</v>
      </c>
      <c r="BX4217" s="118" t="s">
        <v>2983</v>
      </c>
      <c r="BY4217" s="118" t="s">
        <v>2983</v>
      </c>
    </row>
    <row r="4218" spans="53:77" x14ac:dyDescent="0.3">
      <c r="BA4218" s="169" t="e">
        <f>VLOOKUP(D4218,#REF!, 2,FALSE)</f>
        <v>#REF!</v>
      </c>
      <c r="BO4218" s="118" t="s">
        <v>8749</v>
      </c>
      <c r="BP4218" s="118" t="s">
        <v>2983</v>
      </c>
      <c r="BQ4218" s="118" t="s">
        <v>2983</v>
      </c>
      <c r="BW4218" s="118" t="s">
        <v>8749</v>
      </c>
      <c r="BX4218" s="118" t="s">
        <v>2983</v>
      </c>
      <c r="BY4218" s="118" t="s">
        <v>2983</v>
      </c>
    </row>
    <row r="4219" spans="53:77" x14ac:dyDescent="0.3">
      <c r="BA4219" s="169" t="e">
        <f>VLOOKUP(D4219,#REF!, 2,FALSE)</f>
        <v>#REF!</v>
      </c>
      <c r="BO4219" s="118" t="s">
        <v>8750</v>
      </c>
      <c r="BP4219" s="118" t="s">
        <v>2983</v>
      </c>
      <c r="BQ4219" s="118" t="s">
        <v>2983</v>
      </c>
      <c r="BW4219" s="118" t="s">
        <v>8750</v>
      </c>
      <c r="BX4219" s="118" t="s">
        <v>2983</v>
      </c>
      <c r="BY4219" s="118" t="s">
        <v>2983</v>
      </c>
    </row>
    <row r="4220" spans="53:77" x14ac:dyDescent="0.3">
      <c r="BA4220" s="169" t="e">
        <f>VLOOKUP(D4220,#REF!, 2,FALSE)</f>
        <v>#REF!</v>
      </c>
      <c r="BO4220" s="118" t="s">
        <v>8751</v>
      </c>
      <c r="BP4220" s="118" t="s">
        <v>2983</v>
      </c>
      <c r="BQ4220" s="118" t="s">
        <v>2983</v>
      </c>
      <c r="BW4220" s="118" t="s">
        <v>8751</v>
      </c>
      <c r="BX4220" s="118" t="s">
        <v>2983</v>
      </c>
      <c r="BY4220" s="118" t="s">
        <v>2983</v>
      </c>
    </row>
    <row r="4221" spans="53:77" x14ac:dyDescent="0.3">
      <c r="BA4221" s="169" t="e">
        <f>VLOOKUP(D4221,#REF!, 2,FALSE)</f>
        <v>#REF!</v>
      </c>
      <c r="BO4221" s="118" t="s">
        <v>8752</v>
      </c>
      <c r="BP4221" s="118" t="s">
        <v>3243</v>
      </c>
      <c r="BQ4221" s="118" t="s">
        <v>2174</v>
      </c>
      <c r="BW4221" s="118" t="s">
        <v>8752</v>
      </c>
      <c r="BX4221" s="118" t="s">
        <v>3243</v>
      </c>
      <c r="BY4221" s="118" t="s">
        <v>2174</v>
      </c>
    </row>
    <row r="4222" spans="53:77" x14ac:dyDescent="0.3">
      <c r="BA4222" s="169" t="e">
        <f>VLOOKUP(D4222,#REF!, 2,FALSE)</f>
        <v>#REF!</v>
      </c>
      <c r="BO4222" s="118" t="s">
        <v>8753</v>
      </c>
      <c r="BP4222" s="118" t="s">
        <v>731</v>
      </c>
      <c r="BQ4222" s="118" t="s">
        <v>2983</v>
      </c>
      <c r="BW4222" s="118" t="s">
        <v>8753</v>
      </c>
      <c r="BX4222" s="118" t="s">
        <v>731</v>
      </c>
      <c r="BY4222" s="118" t="s">
        <v>2983</v>
      </c>
    </row>
    <row r="4223" spans="53:77" x14ac:dyDescent="0.3">
      <c r="BA4223" s="169" t="e">
        <f>VLOOKUP(D4223,#REF!, 2,FALSE)</f>
        <v>#REF!</v>
      </c>
      <c r="BO4223" s="118" t="s">
        <v>1511</v>
      </c>
      <c r="BP4223" s="118" t="s">
        <v>16975</v>
      </c>
      <c r="BQ4223" s="118" t="s">
        <v>2983</v>
      </c>
      <c r="BW4223" s="118" t="s">
        <v>1511</v>
      </c>
      <c r="BX4223" s="118" t="s">
        <v>16975</v>
      </c>
      <c r="BY4223" s="118" t="s">
        <v>2983</v>
      </c>
    </row>
    <row r="4224" spans="53:77" x14ac:dyDescent="0.3">
      <c r="BA4224" s="169" t="e">
        <f>VLOOKUP(D4224,#REF!, 2,FALSE)</f>
        <v>#REF!</v>
      </c>
      <c r="BO4224" s="118" t="s">
        <v>8754</v>
      </c>
      <c r="BP4224" s="118" t="s">
        <v>3003</v>
      </c>
      <c r="BQ4224" s="118" t="s">
        <v>8755</v>
      </c>
      <c r="BW4224" s="118" t="s">
        <v>8754</v>
      </c>
      <c r="BX4224" s="118" t="s">
        <v>3003</v>
      </c>
      <c r="BY4224" s="118" t="s">
        <v>8755</v>
      </c>
    </row>
    <row r="4225" spans="53:77" x14ac:dyDescent="0.3">
      <c r="BA4225" s="169" t="e">
        <f>VLOOKUP(D4225,#REF!, 2,FALSE)</f>
        <v>#REF!</v>
      </c>
      <c r="BO4225" s="118" t="s">
        <v>8756</v>
      </c>
      <c r="BP4225" s="118" t="s">
        <v>783</v>
      </c>
      <c r="BQ4225" s="118" t="s">
        <v>2983</v>
      </c>
      <c r="BW4225" s="118" t="s">
        <v>8756</v>
      </c>
      <c r="BX4225" s="118" t="s">
        <v>783</v>
      </c>
      <c r="BY4225" s="118" t="s">
        <v>2983</v>
      </c>
    </row>
    <row r="4226" spans="53:77" x14ac:dyDescent="0.3">
      <c r="BA4226" s="169" t="e">
        <f>VLOOKUP(D4226,#REF!, 2,FALSE)</f>
        <v>#REF!</v>
      </c>
      <c r="BO4226" s="118" t="s">
        <v>8757</v>
      </c>
      <c r="BP4226" s="118" t="s">
        <v>16975</v>
      </c>
      <c r="BQ4226" s="118" t="s">
        <v>2983</v>
      </c>
      <c r="BW4226" s="118" t="s">
        <v>8757</v>
      </c>
      <c r="BX4226" s="118" t="s">
        <v>16975</v>
      </c>
      <c r="BY4226" s="118" t="s">
        <v>2983</v>
      </c>
    </row>
    <row r="4227" spans="53:77" x14ac:dyDescent="0.3">
      <c r="BA4227" s="169" t="e">
        <f>VLOOKUP(D4227,#REF!, 2,FALSE)</f>
        <v>#REF!</v>
      </c>
      <c r="BO4227" s="118" t="s">
        <v>8758</v>
      </c>
      <c r="BP4227" s="118" t="s">
        <v>16975</v>
      </c>
      <c r="BQ4227" s="118" t="s">
        <v>2983</v>
      </c>
      <c r="BW4227" s="118" t="s">
        <v>8758</v>
      </c>
      <c r="BX4227" s="118" t="s">
        <v>16975</v>
      </c>
      <c r="BY4227" s="118" t="s">
        <v>2983</v>
      </c>
    </row>
    <row r="4228" spans="53:77" x14ac:dyDescent="0.3">
      <c r="BA4228" s="169" t="e">
        <f>VLOOKUP(D4228,#REF!, 2,FALSE)</f>
        <v>#REF!</v>
      </c>
      <c r="BO4228" s="118" t="s">
        <v>8759</v>
      </c>
      <c r="BP4228" s="118" t="s">
        <v>16975</v>
      </c>
      <c r="BQ4228" s="118" t="s">
        <v>2983</v>
      </c>
      <c r="BW4228" s="118" t="s">
        <v>8759</v>
      </c>
      <c r="BX4228" s="118" t="s">
        <v>16975</v>
      </c>
      <c r="BY4228" s="118" t="s">
        <v>2983</v>
      </c>
    </row>
    <row r="4229" spans="53:77" x14ac:dyDescent="0.3">
      <c r="BA4229" s="169" t="e">
        <f>VLOOKUP(D4229,#REF!, 2,FALSE)</f>
        <v>#REF!</v>
      </c>
      <c r="BO4229" s="118" t="s">
        <v>1512</v>
      </c>
      <c r="BP4229" s="118" t="s">
        <v>16975</v>
      </c>
      <c r="BQ4229" s="118" t="s">
        <v>2983</v>
      </c>
      <c r="BW4229" s="118" t="s">
        <v>1512</v>
      </c>
      <c r="BX4229" s="118" t="s">
        <v>16975</v>
      </c>
      <c r="BY4229" s="118" t="s">
        <v>2983</v>
      </c>
    </row>
    <row r="4230" spans="53:77" x14ac:dyDescent="0.3">
      <c r="BA4230" s="169" t="e">
        <f>VLOOKUP(D4230,#REF!, 2,FALSE)</f>
        <v>#REF!</v>
      </c>
      <c r="BO4230" s="118" t="s">
        <v>8760</v>
      </c>
      <c r="BP4230" s="118" t="s">
        <v>16975</v>
      </c>
      <c r="BQ4230" s="118" t="s">
        <v>2983</v>
      </c>
      <c r="BW4230" s="118" t="s">
        <v>8760</v>
      </c>
      <c r="BX4230" s="118" t="s">
        <v>16975</v>
      </c>
      <c r="BY4230" s="118" t="s">
        <v>2983</v>
      </c>
    </row>
    <row r="4231" spans="53:77" x14ac:dyDescent="0.3">
      <c r="BA4231" s="169" t="e">
        <f>VLOOKUP(D4231,#REF!, 2,FALSE)</f>
        <v>#REF!</v>
      </c>
      <c r="BO4231" s="118" t="s">
        <v>8761</v>
      </c>
      <c r="BP4231" s="118" t="s">
        <v>16975</v>
      </c>
      <c r="BQ4231" s="118" t="s">
        <v>2983</v>
      </c>
      <c r="BW4231" s="118" t="s">
        <v>8761</v>
      </c>
      <c r="BX4231" s="118" t="s">
        <v>16975</v>
      </c>
      <c r="BY4231" s="118" t="s">
        <v>2983</v>
      </c>
    </row>
    <row r="4232" spans="53:77" x14ac:dyDescent="0.3">
      <c r="BA4232" s="169" t="e">
        <f>VLOOKUP(D4232,#REF!, 2,FALSE)</f>
        <v>#REF!</v>
      </c>
      <c r="BO4232" s="118" t="s">
        <v>8762</v>
      </c>
      <c r="BP4232" s="118" t="s">
        <v>662</v>
      </c>
      <c r="BQ4232" s="118" t="s">
        <v>2983</v>
      </c>
      <c r="BW4232" s="118" t="s">
        <v>8762</v>
      </c>
      <c r="BX4232" s="118" t="s">
        <v>662</v>
      </c>
      <c r="BY4232" s="118" t="s">
        <v>2983</v>
      </c>
    </row>
    <row r="4233" spans="53:77" x14ac:dyDescent="0.3">
      <c r="BA4233" s="169" t="e">
        <f>VLOOKUP(D4233,#REF!, 2,FALSE)</f>
        <v>#REF!</v>
      </c>
      <c r="BO4233" s="118" t="s">
        <v>1513</v>
      </c>
      <c r="BP4233" s="118" t="s">
        <v>16975</v>
      </c>
      <c r="BQ4233" s="118" t="s">
        <v>2983</v>
      </c>
      <c r="BW4233" s="118" t="s">
        <v>1513</v>
      </c>
      <c r="BX4233" s="118" t="s">
        <v>16975</v>
      </c>
      <c r="BY4233" s="118" t="s">
        <v>2983</v>
      </c>
    </row>
    <row r="4234" spans="53:77" x14ac:dyDescent="0.3">
      <c r="BA4234" s="169" t="e">
        <f>VLOOKUP(D4234,#REF!, 2,FALSE)</f>
        <v>#REF!</v>
      </c>
      <c r="BO4234" s="118" t="s">
        <v>8765</v>
      </c>
      <c r="BP4234" s="118" t="s">
        <v>16975</v>
      </c>
      <c r="BQ4234" s="118" t="s">
        <v>2983</v>
      </c>
      <c r="BW4234" s="118" t="s">
        <v>8765</v>
      </c>
      <c r="BX4234" s="118" t="s">
        <v>16975</v>
      </c>
      <c r="BY4234" s="118" t="s">
        <v>2983</v>
      </c>
    </row>
    <row r="4235" spans="53:77" x14ac:dyDescent="0.3">
      <c r="BA4235" s="169" t="e">
        <f>VLOOKUP(D4235,#REF!, 2,FALSE)</f>
        <v>#REF!</v>
      </c>
      <c r="BO4235" s="118" t="s">
        <v>8766</v>
      </c>
      <c r="BP4235" s="118" t="s">
        <v>3000</v>
      </c>
      <c r="BQ4235" s="118" t="s">
        <v>2983</v>
      </c>
      <c r="BW4235" s="118" t="s">
        <v>8766</v>
      </c>
      <c r="BX4235" s="118" t="s">
        <v>3000</v>
      </c>
      <c r="BY4235" s="118" t="s">
        <v>2983</v>
      </c>
    </row>
    <row r="4236" spans="53:77" x14ac:dyDescent="0.3">
      <c r="BA4236" s="169" t="e">
        <f>VLOOKUP(D4236,#REF!, 2,FALSE)</f>
        <v>#REF!</v>
      </c>
      <c r="BO4236" s="118" t="s">
        <v>8769</v>
      </c>
      <c r="BP4236" s="118" t="s">
        <v>16975</v>
      </c>
      <c r="BQ4236" s="118" t="s">
        <v>2983</v>
      </c>
      <c r="BW4236" s="118" t="s">
        <v>8769</v>
      </c>
      <c r="BX4236" s="118" t="s">
        <v>16975</v>
      </c>
      <c r="BY4236" s="118" t="s">
        <v>2983</v>
      </c>
    </row>
    <row r="4237" spans="53:77" x14ac:dyDescent="0.3">
      <c r="BA4237" s="169" t="e">
        <f>VLOOKUP(D4237,#REF!, 2,FALSE)</f>
        <v>#REF!</v>
      </c>
      <c r="BO4237" s="118" t="s">
        <v>1514</v>
      </c>
      <c r="BP4237" s="118" t="s">
        <v>16975</v>
      </c>
      <c r="BQ4237" s="118" t="s">
        <v>2983</v>
      </c>
      <c r="BW4237" s="118" t="s">
        <v>1514</v>
      </c>
      <c r="BX4237" s="118" t="s">
        <v>16975</v>
      </c>
      <c r="BY4237" s="118" t="s">
        <v>2983</v>
      </c>
    </row>
    <row r="4238" spans="53:77" x14ac:dyDescent="0.3">
      <c r="BA4238" s="169" t="e">
        <f>VLOOKUP(D4238,#REF!, 2,FALSE)</f>
        <v>#REF!</v>
      </c>
      <c r="BO4238" s="118" t="s">
        <v>1515</v>
      </c>
      <c r="BP4238" s="118" t="s">
        <v>1009</v>
      </c>
      <c r="BQ4238" s="118" t="s">
        <v>2983</v>
      </c>
      <c r="BW4238" s="118" t="s">
        <v>1515</v>
      </c>
      <c r="BX4238" s="118" t="s">
        <v>1009</v>
      </c>
      <c r="BY4238" s="118" t="s">
        <v>2983</v>
      </c>
    </row>
    <row r="4239" spans="53:77" x14ac:dyDescent="0.3">
      <c r="BA4239" s="169" t="e">
        <f>VLOOKUP(D4239,#REF!, 2,FALSE)</f>
        <v>#REF!</v>
      </c>
      <c r="BO4239" s="118" t="s">
        <v>1516</v>
      </c>
      <c r="BP4239" s="118" t="s">
        <v>16975</v>
      </c>
      <c r="BQ4239" s="118" t="s">
        <v>2983</v>
      </c>
      <c r="BW4239" s="118" t="s">
        <v>1516</v>
      </c>
      <c r="BX4239" s="118" t="s">
        <v>16975</v>
      </c>
      <c r="BY4239" s="118" t="s">
        <v>2983</v>
      </c>
    </row>
    <row r="4240" spans="53:77" x14ac:dyDescent="0.3">
      <c r="BA4240" s="169" t="e">
        <f>VLOOKUP(D4240,#REF!, 2,FALSE)</f>
        <v>#REF!</v>
      </c>
      <c r="BO4240" s="118" t="s">
        <v>8771</v>
      </c>
      <c r="BP4240" s="118" t="s">
        <v>3243</v>
      </c>
      <c r="BQ4240" s="118" t="s">
        <v>2983</v>
      </c>
      <c r="BW4240" s="118" t="s">
        <v>8771</v>
      </c>
      <c r="BX4240" s="118" t="s">
        <v>3243</v>
      </c>
      <c r="BY4240" s="118" t="s">
        <v>2983</v>
      </c>
    </row>
    <row r="4241" spans="53:77" x14ac:dyDescent="0.3">
      <c r="BA4241" s="169" t="e">
        <f>VLOOKUP(D4241,#REF!, 2,FALSE)</f>
        <v>#REF!</v>
      </c>
      <c r="BO4241" s="118" t="s">
        <v>8772</v>
      </c>
      <c r="BP4241" s="118" t="s">
        <v>16975</v>
      </c>
      <c r="BQ4241" s="118" t="s">
        <v>2983</v>
      </c>
      <c r="BW4241" s="118" t="s">
        <v>8772</v>
      </c>
      <c r="BX4241" s="118" t="s">
        <v>16975</v>
      </c>
      <c r="BY4241" s="118" t="s">
        <v>2983</v>
      </c>
    </row>
    <row r="4242" spans="53:77" x14ac:dyDescent="0.3">
      <c r="BA4242" s="169" t="e">
        <f>VLOOKUP(D4242,#REF!, 2,FALSE)</f>
        <v>#REF!</v>
      </c>
      <c r="BO4242" s="118" t="s">
        <v>1517</v>
      </c>
      <c r="BP4242" s="118" t="s">
        <v>16975</v>
      </c>
      <c r="BQ4242" s="118" t="s">
        <v>2983</v>
      </c>
      <c r="BW4242" s="118" t="s">
        <v>1517</v>
      </c>
      <c r="BX4242" s="118" t="s">
        <v>16975</v>
      </c>
      <c r="BY4242" s="118" t="s">
        <v>2983</v>
      </c>
    </row>
    <row r="4243" spans="53:77" x14ac:dyDescent="0.3">
      <c r="BA4243" s="169" t="e">
        <f>VLOOKUP(D4243,#REF!, 2,FALSE)</f>
        <v>#REF!</v>
      </c>
      <c r="BO4243" s="118" t="s">
        <v>8773</v>
      </c>
      <c r="BP4243" s="118" t="s">
        <v>2983</v>
      </c>
      <c r="BQ4243" s="118" t="s">
        <v>2983</v>
      </c>
      <c r="BW4243" s="118" t="s">
        <v>8773</v>
      </c>
      <c r="BX4243" s="118" t="s">
        <v>2983</v>
      </c>
      <c r="BY4243" s="118" t="s">
        <v>2983</v>
      </c>
    </row>
    <row r="4244" spans="53:77" x14ac:dyDescent="0.3">
      <c r="BA4244" s="169" t="e">
        <f>VLOOKUP(D4244,#REF!, 2,FALSE)</f>
        <v>#REF!</v>
      </c>
      <c r="BO4244" s="118" t="s">
        <v>8775</v>
      </c>
      <c r="BP4244" s="118" t="s">
        <v>2983</v>
      </c>
      <c r="BQ4244" s="118" t="s">
        <v>2983</v>
      </c>
      <c r="BW4244" s="118" t="s">
        <v>8775</v>
      </c>
      <c r="BX4244" s="118" t="s">
        <v>2983</v>
      </c>
      <c r="BY4244" s="118" t="s">
        <v>2983</v>
      </c>
    </row>
    <row r="4245" spans="53:77" x14ac:dyDescent="0.3">
      <c r="BA4245" s="169" t="e">
        <f>VLOOKUP(D4245,#REF!, 2,FALSE)</f>
        <v>#REF!</v>
      </c>
      <c r="BO4245" s="118" t="s">
        <v>8776</v>
      </c>
      <c r="BP4245" s="118" t="s">
        <v>2983</v>
      </c>
      <c r="BQ4245" s="118" t="s">
        <v>1677</v>
      </c>
      <c r="BW4245" s="118" t="s">
        <v>8776</v>
      </c>
      <c r="BX4245" s="118" t="s">
        <v>2983</v>
      </c>
      <c r="BY4245" s="118" t="s">
        <v>1677</v>
      </c>
    </row>
    <row r="4246" spans="53:77" x14ac:dyDescent="0.3">
      <c r="BA4246" s="169" t="e">
        <f>VLOOKUP(D4246,#REF!, 2,FALSE)</f>
        <v>#REF!</v>
      </c>
      <c r="BO4246" s="118" t="s">
        <v>476</v>
      </c>
      <c r="BP4246" s="118" t="s">
        <v>2983</v>
      </c>
      <c r="BQ4246" s="118" t="s">
        <v>8777</v>
      </c>
      <c r="BW4246" s="118" t="s">
        <v>476</v>
      </c>
      <c r="BX4246" s="118" t="s">
        <v>2983</v>
      </c>
      <c r="BY4246" s="118" t="s">
        <v>8777</v>
      </c>
    </row>
    <row r="4247" spans="53:77" x14ac:dyDescent="0.3">
      <c r="BA4247" s="169" t="e">
        <f>VLOOKUP(D4247,#REF!, 2,FALSE)</f>
        <v>#REF!</v>
      </c>
      <c r="BO4247" s="118" t="s">
        <v>8778</v>
      </c>
      <c r="BP4247" s="118" t="s">
        <v>2983</v>
      </c>
      <c r="BQ4247" s="118" t="s">
        <v>5434</v>
      </c>
      <c r="BW4247" s="118" t="s">
        <v>8778</v>
      </c>
      <c r="BX4247" s="118" t="s">
        <v>2983</v>
      </c>
      <c r="BY4247" s="118" t="s">
        <v>5434</v>
      </c>
    </row>
    <row r="4248" spans="53:77" x14ac:dyDescent="0.3">
      <c r="BA4248" s="169" t="e">
        <f>VLOOKUP(D4248,#REF!, 2,FALSE)</f>
        <v>#REF!</v>
      </c>
      <c r="BO4248" s="118" t="s">
        <v>461</v>
      </c>
      <c r="BP4248" s="118" t="s">
        <v>2983</v>
      </c>
      <c r="BQ4248" s="118" t="s">
        <v>2868</v>
      </c>
      <c r="BW4248" s="118" t="s">
        <v>461</v>
      </c>
      <c r="BX4248" s="118" t="s">
        <v>2983</v>
      </c>
      <c r="BY4248" s="118" t="s">
        <v>2868</v>
      </c>
    </row>
    <row r="4249" spans="53:77" x14ac:dyDescent="0.3">
      <c r="BA4249" s="169" t="e">
        <f>VLOOKUP(D4249,#REF!, 2,FALSE)</f>
        <v>#REF!</v>
      </c>
      <c r="BO4249" s="118" t="s">
        <v>8779</v>
      </c>
      <c r="BP4249" s="118" t="s">
        <v>2983</v>
      </c>
      <c r="BQ4249" s="118" t="s">
        <v>2983</v>
      </c>
      <c r="BW4249" s="118" t="s">
        <v>8779</v>
      </c>
      <c r="BX4249" s="118" t="s">
        <v>2983</v>
      </c>
      <c r="BY4249" s="118" t="s">
        <v>2983</v>
      </c>
    </row>
    <row r="4250" spans="53:77" x14ac:dyDescent="0.3">
      <c r="BA4250" s="169" t="e">
        <f>VLOOKUP(D4250,#REF!, 2,FALSE)</f>
        <v>#REF!</v>
      </c>
      <c r="BO4250" s="118" t="s">
        <v>8780</v>
      </c>
      <c r="BP4250" s="118" t="s">
        <v>2983</v>
      </c>
      <c r="BQ4250" s="118" t="s">
        <v>2983</v>
      </c>
      <c r="BW4250" s="118" t="s">
        <v>8780</v>
      </c>
      <c r="BX4250" s="118" t="s">
        <v>2983</v>
      </c>
      <c r="BY4250" s="118" t="s">
        <v>2983</v>
      </c>
    </row>
    <row r="4251" spans="53:77" x14ac:dyDescent="0.3">
      <c r="BA4251" s="169" t="e">
        <f>VLOOKUP(D4251,#REF!, 2,FALSE)</f>
        <v>#REF!</v>
      </c>
      <c r="BO4251" s="118" t="s">
        <v>8781</v>
      </c>
      <c r="BP4251" s="118" t="s">
        <v>2983</v>
      </c>
      <c r="BQ4251" s="118" t="s">
        <v>2983</v>
      </c>
      <c r="BW4251" s="118" t="s">
        <v>8781</v>
      </c>
      <c r="BX4251" s="118" t="s">
        <v>2983</v>
      </c>
      <c r="BY4251" s="118" t="s">
        <v>2983</v>
      </c>
    </row>
    <row r="4252" spans="53:77" x14ac:dyDescent="0.3">
      <c r="BA4252" s="169" t="e">
        <f>VLOOKUP(D4252,#REF!, 2,FALSE)</f>
        <v>#REF!</v>
      </c>
      <c r="BO4252" s="118" t="s">
        <v>8782</v>
      </c>
      <c r="BP4252" s="118" t="s">
        <v>2983</v>
      </c>
      <c r="BQ4252" s="118" t="s">
        <v>2983</v>
      </c>
      <c r="BW4252" s="118" t="s">
        <v>8782</v>
      </c>
      <c r="BX4252" s="118" t="s">
        <v>2983</v>
      </c>
      <c r="BY4252" s="118" t="s">
        <v>2983</v>
      </c>
    </row>
    <row r="4253" spans="53:77" x14ac:dyDescent="0.3">
      <c r="BA4253" s="169" t="e">
        <f>VLOOKUP(D4253,#REF!, 2,FALSE)</f>
        <v>#REF!</v>
      </c>
      <c r="BO4253" s="118" t="s">
        <v>8783</v>
      </c>
      <c r="BP4253" s="118" t="s">
        <v>2983</v>
      </c>
      <c r="BQ4253" s="118" t="s">
        <v>2983</v>
      </c>
      <c r="BW4253" s="118" t="s">
        <v>8783</v>
      </c>
      <c r="BX4253" s="118" t="s">
        <v>2983</v>
      </c>
      <c r="BY4253" s="118" t="s">
        <v>2983</v>
      </c>
    </row>
    <row r="4254" spans="53:77" x14ac:dyDescent="0.3">
      <c r="BA4254" s="169" t="e">
        <f>VLOOKUP(D4254,#REF!, 2,FALSE)</f>
        <v>#REF!</v>
      </c>
      <c r="BO4254" s="118" t="s">
        <v>1522</v>
      </c>
      <c r="BP4254" s="118" t="s">
        <v>2983</v>
      </c>
      <c r="BQ4254" s="118" t="s">
        <v>2983</v>
      </c>
      <c r="BW4254" s="118" t="s">
        <v>1522</v>
      </c>
      <c r="BX4254" s="118" t="s">
        <v>2983</v>
      </c>
      <c r="BY4254" s="118" t="s">
        <v>2983</v>
      </c>
    </row>
    <row r="4255" spans="53:77" x14ac:dyDescent="0.3">
      <c r="BA4255" s="169" t="e">
        <f>VLOOKUP(D4255,#REF!, 2,FALSE)</f>
        <v>#REF!</v>
      </c>
      <c r="BO4255" s="118" t="s">
        <v>8784</v>
      </c>
      <c r="BP4255" s="118" t="s">
        <v>2983</v>
      </c>
      <c r="BQ4255" s="118" t="s">
        <v>2983</v>
      </c>
      <c r="BW4255" s="118" t="s">
        <v>8784</v>
      </c>
      <c r="BX4255" s="118" t="s">
        <v>2983</v>
      </c>
      <c r="BY4255" s="118" t="s">
        <v>2983</v>
      </c>
    </row>
    <row r="4256" spans="53:77" x14ac:dyDescent="0.3">
      <c r="BA4256" s="169" t="e">
        <f>VLOOKUP(D4256,#REF!, 2,FALSE)</f>
        <v>#REF!</v>
      </c>
      <c r="BO4256" s="118" t="s">
        <v>8785</v>
      </c>
      <c r="BP4256" s="118" t="s">
        <v>2983</v>
      </c>
      <c r="BQ4256" s="118" t="s">
        <v>2983</v>
      </c>
      <c r="BW4256" s="118" t="s">
        <v>8785</v>
      </c>
      <c r="BX4256" s="118" t="s">
        <v>2983</v>
      </c>
      <c r="BY4256" s="118" t="s">
        <v>2983</v>
      </c>
    </row>
    <row r="4257" spans="53:77" x14ac:dyDescent="0.3">
      <c r="BA4257" s="169" t="e">
        <f>VLOOKUP(D4257,#REF!, 2,FALSE)</f>
        <v>#REF!</v>
      </c>
      <c r="BO4257" s="118" t="s">
        <v>8786</v>
      </c>
      <c r="BP4257" s="118" t="s">
        <v>810</v>
      </c>
      <c r="BQ4257" s="118" t="s">
        <v>2983</v>
      </c>
      <c r="BW4257" s="118" t="s">
        <v>8786</v>
      </c>
      <c r="BX4257" s="118" t="s">
        <v>810</v>
      </c>
      <c r="BY4257" s="118" t="s">
        <v>2983</v>
      </c>
    </row>
    <row r="4258" spans="53:77" x14ac:dyDescent="0.3">
      <c r="BA4258" s="169" t="e">
        <f>VLOOKUP(D4258,#REF!, 2,FALSE)</f>
        <v>#REF!</v>
      </c>
      <c r="BO4258" s="118" t="s">
        <v>8788</v>
      </c>
      <c r="BP4258" s="118" t="s">
        <v>2983</v>
      </c>
      <c r="BQ4258" s="118" t="s">
        <v>8789</v>
      </c>
      <c r="BW4258" s="118" t="s">
        <v>8788</v>
      </c>
      <c r="BX4258" s="118" t="s">
        <v>2983</v>
      </c>
      <c r="BY4258" s="118" t="s">
        <v>8789</v>
      </c>
    </row>
    <row r="4259" spans="53:77" x14ac:dyDescent="0.3">
      <c r="BA4259" s="169" t="e">
        <f>VLOOKUP(D4259,#REF!, 2,FALSE)</f>
        <v>#REF!</v>
      </c>
      <c r="BO4259" s="118" t="s">
        <v>8790</v>
      </c>
      <c r="BP4259" s="118" t="s">
        <v>2983</v>
      </c>
      <c r="BQ4259" s="118" t="s">
        <v>8791</v>
      </c>
      <c r="BW4259" s="118" t="s">
        <v>8790</v>
      </c>
      <c r="BX4259" s="118" t="s">
        <v>2983</v>
      </c>
      <c r="BY4259" s="118" t="s">
        <v>8791</v>
      </c>
    </row>
    <row r="4260" spans="53:77" x14ac:dyDescent="0.3">
      <c r="BA4260" s="169" t="e">
        <f>VLOOKUP(D4260,#REF!, 2,FALSE)</f>
        <v>#REF!</v>
      </c>
      <c r="BO4260" s="118" t="s">
        <v>8792</v>
      </c>
      <c r="BP4260" s="118" t="s">
        <v>2983</v>
      </c>
      <c r="BQ4260" s="118" t="s">
        <v>2649</v>
      </c>
      <c r="BW4260" s="118" t="s">
        <v>8792</v>
      </c>
      <c r="BX4260" s="118" t="s">
        <v>2983</v>
      </c>
      <c r="BY4260" s="118" t="s">
        <v>2649</v>
      </c>
    </row>
    <row r="4261" spans="53:77" x14ac:dyDescent="0.3">
      <c r="BA4261" s="169" t="e">
        <f>VLOOKUP(D4261,#REF!, 2,FALSE)</f>
        <v>#REF!</v>
      </c>
      <c r="BO4261" s="118" t="s">
        <v>8793</v>
      </c>
      <c r="BP4261" s="118" t="s">
        <v>2983</v>
      </c>
      <c r="BQ4261" s="118" t="s">
        <v>4337</v>
      </c>
      <c r="BW4261" s="118" t="s">
        <v>8793</v>
      </c>
      <c r="BX4261" s="118" t="s">
        <v>2983</v>
      </c>
      <c r="BY4261" s="118" t="s">
        <v>4337</v>
      </c>
    </row>
    <row r="4262" spans="53:77" x14ac:dyDescent="0.3">
      <c r="BA4262" s="169" t="e">
        <f>VLOOKUP(D4262,#REF!, 2,FALSE)</f>
        <v>#REF!</v>
      </c>
      <c r="BO4262" s="118" t="s">
        <v>1525</v>
      </c>
      <c r="BP4262" s="118" t="s">
        <v>2983</v>
      </c>
      <c r="BQ4262" s="118" t="s">
        <v>8794</v>
      </c>
      <c r="BW4262" s="118" t="s">
        <v>1525</v>
      </c>
      <c r="BX4262" s="118" t="s">
        <v>2983</v>
      </c>
      <c r="BY4262" s="118" t="s">
        <v>8794</v>
      </c>
    </row>
    <row r="4263" spans="53:77" x14ac:dyDescent="0.3">
      <c r="BA4263" s="169" t="e">
        <f>VLOOKUP(D4263,#REF!, 2,FALSE)</f>
        <v>#REF!</v>
      </c>
      <c r="BO4263" s="118" t="s">
        <v>1526</v>
      </c>
      <c r="BP4263" s="118" t="s">
        <v>2983</v>
      </c>
      <c r="BQ4263" s="118" t="s">
        <v>8795</v>
      </c>
      <c r="BW4263" s="118" t="s">
        <v>1526</v>
      </c>
      <c r="BX4263" s="118" t="s">
        <v>2983</v>
      </c>
      <c r="BY4263" s="118" t="s">
        <v>8795</v>
      </c>
    </row>
    <row r="4264" spans="53:77" x14ac:dyDescent="0.3">
      <c r="BA4264" s="169" t="e">
        <f>VLOOKUP(D4264,#REF!, 2,FALSE)</f>
        <v>#REF!</v>
      </c>
      <c r="BO4264" s="118" t="s">
        <v>8796</v>
      </c>
      <c r="BP4264" s="118" t="s">
        <v>2983</v>
      </c>
      <c r="BQ4264" s="118" t="s">
        <v>2983</v>
      </c>
      <c r="BW4264" s="118" t="s">
        <v>8796</v>
      </c>
      <c r="BX4264" s="118" t="s">
        <v>2983</v>
      </c>
      <c r="BY4264" s="118" t="s">
        <v>2983</v>
      </c>
    </row>
    <row r="4265" spans="53:77" x14ac:dyDescent="0.3">
      <c r="BA4265" s="169" t="e">
        <f>VLOOKUP(D4265,#REF!, 2,FALSE)</f>
        <v>#REF!</v>
      </c>
      <c r="BO4265" s="118" t="s">
        <v>8797</v>
      </c>
      <c r="BP4265" s="118" t="s">
        <v>617</v>
      </c>
      <c r="BQ4265" s="118" t="s">
        <v>2983</v>
      </c>
      <c r="BW4265" s="118" t="s">
        <v>8797</v>
      </c>
      <c r="BX4265" s="118" t="s">
        <v>617</v>
      </c>
      <c r="BY4265" s="118" t="s">
        <v>2983</v>
      </c>
    </row>
    <row r="4266" spans="53:77" x14ac:dyDescent="0.3">
      <c r="BA4266" s="169" t="e">
        <f>VLOOKUP(D4266,#REF!, 2,FALSE)</f>
        <v>#REF!</v>
      </c>
      <c r="BO4266" s="118" t="s">
        <v>8800</v>
      </c>
      <c r="BP4266" s="118" t="s">
        <v>841</v>
      </c>
      <c r="BQ4266" s="118" t="s">
        <v>2983</v>
      </c>
      <c r="BW4266" s="118" t="s">
        <v>8800</v>
      </c>
      <c r="BX4266" s="118" t="s">
        <v>841</v>
      </c>
      <c r="BY4266" s="118" t="s">
        <v>2983</v>
      </c>
    </row>
    <row r="4267" spans="53:77" x14ac:dyDescent="0.3">
      <c r="BA4267" s="169" t="e">
        <f>VLOOKUP(D4267,#REF!, 2,FALSE)</f>
        <v>#REF!</v>
      </c>
      <c r="BO4267" s="118" t="s">
        <v>8801</v>
      </c>
      <c r="BP4267" s="118" t="s">
        <v>3003</v>
      </c>
      <c r="BQ4267" s="118" t="s">
        <v>2983</v>
      </c>
      <c r="BW4267" s="118" t="s">
        <v>8801</v>
      </c>
      <c r="BX4267" s="118" t="s">
        <v>3003</v>
      </c>
      <c r="BY4267" s="118" t="s">
        <v>2983</v>
      </c>
    </row>
    <row r="4268" spans="53:77" x14ac:dyDescent="0.3">
      <c r="BA4268" s="169" t="e">
        <f>VLOOKUP(D4268,#REF!, 2,FALSE)</f>
        <v>#REF!</v>
      </c>
      <c r="BO4268" s="118" t="s">
        <v>486</v>
      </c>
      <c r="BP4268" s="118" t="s">
        <v>1267</v>
      </c>
      <c r="BQ4268" s="118" t="s">
        <v>2983</v>
      </c>
      <c r="BW4268" s="118" t="s">
        <v>486</v>
      </c>
      <c r="BX4268" s="118" t="s">
        <v>1267</v>
      </c>
      <c r="BY4268" s="118" t="s">
        <v>2983</v>
      </c>
    </row>
    <row r="4269" spans="53:77" x14ac:dyDescent="0.3">
      <c r="BA4269" s="169" t="e">
        <f>VLOOKUP(D4269,#REF!, 2,FALSE)</f>
        <v>#REF!</v>
      </c>
      <c r="BO4269" s="118" t="s">
        <v>1527</v>
      </c>
      <c r="BP4269" s="118" t="s">
        <v>783</v>
      </c>
      <c r="BQ4269" s="118" t="s">
        <v>2983</v>
      </c>
      <c r="BW4269" s="118" t="s">
        <v>1527</v>
      </c>
      <c r="BX4269" s="118" t="s">
        <v>783</v>
      </c>
      <c r="BY4269" s="118" t="s">
        <v>2983</v>
      </c>
    </row>
    <row r="4270" spans="53:77" x14ac:dyDescent="0.3">
      <c r="BA4270" s="169" t="e">
        <f>VLOOKUP(D4270,#REF!, 2,FALSE)</f>
        <v>#REF!</v>
      </c>
      <c r="BO4270" s="118" t="s">
        <v>1528</v>
      </c>
      <c r="BP4270" s="118" t="s">
        <v>667</v>
      </c>
      <c r="BQ4270" s="118" t="s">
        <v>2983</v>
      </c>
      <c r="BW4270" s="118" t="s">
        <v>1528</v>
      </c>
      <c r="BX4270" s="118" t="s">
        <v>667</v>
      </c>
      <c r="BY4270" s="118" t="s">
        <v>2983</v>
      </c>
    </row>
    <row r="4271" spans="53:77" x14ac:dyDescent="0.3">
      <c r="BA4271" s="169" t="e">
        <f>VLOOKUP(D4271,#REF!, 2,FALSE)</f>
        <v>#REF!</v>
      </c>
      <c r="BO4271" s="118" t="s">
        <v>1529</v>
      </c>
      <c r="BP4271" s="118" t="s">
        <v>637</v>
      </c>
      <c r="BQ4271" s="118" t="s">
        <v>2983</v>
      </c>
      <c r="BW4271" s="118" t="s">
        <v>1529</v>
      </c>
      <c r="BX4271" s="118" t="s">
        <v>637</v>
      </c>
      <c r="BY4271" s="118" t="s">
        <v>2983</v>
      </c>
    </row>
    <row r="4272" spans="53:77" x14ac:dyDescent="0.3">
      <c r="BA4272" s="169" t="e">
        <f>VLOOKUP(D4272,#REF!, 2,FALSE)</f>
        <v>#REF!</v>
      </c>
      <c r="BO4272" s="118" t="s">
        <v>1530</v>
      </c>
      <c r="BP4272" s="118" t="s">
        <v>667</v>
      </c>
      <c r="BQ4272" s="118" t="s">
        <v>2983</v>
      </c>
      <c r="BW4272" s="118" t="s">
        <v>1530</v>
      </c>
      <c r="BX4272" s="118" t="s">
        <v>667</v>
      </c>
      <c r="BY4272" s="118" t="s">
        <v>2983</v>
      </c>
    </row>
    <row r="4273" spans="53:77" x14ac:dyDescent="0.3">
      <c r="BA4273" s="169" t="e">
        <f>VLOOKUP(D4273,#REF!, 2,FALSE)</f>
        <v>#REF!</v>
      </c>
      <c r="BO4273" s="118" t="s">
        <v>8803</v>
      </c>
      <c r="BP4273" s="118" t="s">
        <v>810</v>
      </c>
      <c r="BQ4273" s="118" t="s">
        <v>2983</v>
      </c>
      <c r="BW4273" s="118" t="s">
        <v>8803</v>
      </c>
      <c r="BX4273" s="118" t="s">
        <v>810</v>
      </c>
      <c r="BY4273" s="118" t="s">
        <v>2983</v>
      </c>
    </row>
    <row r="4274" spans="53:77" x14ac:dyDescent="0.3">
      <c r="BA4274" s="169" t="e">
        <f>VLOOKUP(D4274,#REF!, 2,FALSE)</f>
        <v>#REF!</v>
      </c>
      <c r="BO4274" s="118" t="s">
        <v>8804</v>
      </c>
      <c r="BP4274" s="118" t="s">
        <v>810</v>
      </c>
      <c r="BQ4274" s="118" t="s">
        <v>2983</v>
      </c>
      <c r="BW4274" s="118" t="s">
        <v>8804</v>
      </c>
      <c r="BX4274" s="118" t="s">
        <v>810</v>
      </c>
      <c r="BY4274" s="118" t="s">
        <v>2983</v>
      </c>
    </row>
    <row r="4275" spans="53:77" x14ac:dyDescent="0.3">
      <c r="BA4275" s="169" t="e">
        <f>VLOOKUP(D4275,#REF!, 2,FALSE)</f>
        <v>#REF!</v>
      </c>
      <c r="BO4275" s="118" t="s">
        <v>8805</v>
      </c>
      <c r="BP4275" s="118" t="s">
        <v>810</v>
      </c>
      <c r="BQ4275" s="118" t="s">
        <v>4439</v>
      </c>
      <c r="BW4275" s="118" t="s">
        <v>8805</v>
      </c>
      <c r="BX4275" s="118" t="s">
        <v>810</v>
      </c>
      <c r="BY4275" s="118" t="s">
        <v>4439</v>
      </c>
    </row>
    <row r="4276" spans="53:77" x14ac:dyDescent="0.3">
      <c r="BA4276" s="169" t="e">
        <f>VLOOKUP(D4276,#REF!, 2,FALSE)</f>
        <v>#REF!</v>
      </c>
      <c r="BO4276" s="118" t="s">
        <v>8807</v>
      </c>
      <c r="BP4276" s="118" t="s">
        <v>810</v>
      </c>
      <c r="BQ4276" s="118" t="s">
        <v>4439</v>
      </c>
      <c r="BW4276" s="118" t="s">
        <v>8807</v>
      </c>
      <c r="BX4276" s="118" t="s">
        <v>810</v>
      </c>
      <c r="BY4276" s="118" t="s">
        <v>4439</v>
      </c>
    </row>
    <row r="4277" spans="53:77" x14ac:dyDescent="0.3">
      <c r="BA4277" s="169" t="e">
        <f>VLOOKUP(D4277,#REF!, 2,FALSE)</f>
        <v>#REF!</v>
      </c>
      <c r="BO4277" s="118" t="s">
        <v>8808</v>
      </c>
      <c r="BP4277" s="118" t="s">
        <v>2983</v>
      </c>
      <c r="BQ4277" s="118" t="s">
        <v>4439</v>
      </c>
      <c r="BW4277" s="118" t="s">
        <v>8808</v>
      </c>
      <c r="BX4277" s="118" t="s">
        <v>2983</v>
      </c>
      <c r="BY4277" s="118" t="s">
        <v>4439</v>
      </c>
    </row>
    <row r="4278" spans="53:77" x14ac:dyDescent="0.3">
      <c r="BA4278" s="169" t="e">
        <f>VLOOKUP(D4278,#REF!, 2,FALSE)</f>
        <v>#REF!</v>
      </c>
      <c r="BO4278" s="118" t="s">
        <v>8810</v>
      </c>
      <c r="BP4278" s="118" t="s">
        <v>694</v>
      </c>
      <c r="BQ4278" s="118" t="s">
        <v>7888</v>
      </c>
      <c r="BW4278" s="118" t="s">
        <v>8810</v>
      </c>
      <c r="BX4278" s="118" t="s">
        <v>694</v>
      </c>
      <c r="BY4278" s="118" t="s">
        <v>7888</v>
      </c>
    </row>
    <row r="4279" spans="53:77" x14ac:dyDescent="0.3">
      <c r="BA4279" s="169" t="e">
        <f>VLOOKUP(D4279,#REF!, 2,FALSE)</f>
        <v>#REF!</v>
      </c>
      <c r="BO4279" s="118" t="s">
        <v>8812</v>
      </c>
      <c r="BP4279" s="118" t="s">
        <v>16975</v>
      </c>
      <c r="BQ4279" s="118" t="s">
        <v>2983</v>
      </c>
      <c r="BW4279" s="118" t="s">
        <v>8812</v>
      </c>
      <c r="BX4279" s="118" t="s">
        <v>16975</v>
      </c>
      <c r="BY4279" s="118" t="s">
        <v>2983</v>
      </c>
    </row>
    <row r="4280" spans="53:77" x14ac:dyDescent="0.3">
      <c r="BA4280" s="169" t="e">
        <f>VLOOKUP(D4280,#REF!, 2,FALSE)</f>
        <v>#REF!</v>
      </c>
      <c r="BO4280" s="118" t="s">
        <v>8813</v>
      </c>
      <c r="BP4280" s="118" t="s">
        <v>16975</v>
      </c>
      <c r="BQ4280" s="118" t="s">
        <v>2983</v>
      </c>
      <c r="BW4280" s="118" t="s">
        <v>8813</v>
      </c>
      <c r="BX4280" s="118" t="s">
        <v>16975</v>
      </c>
      <c r="BY4280" s="118" t="s">
        <v>2983</v>
      </c>
    </row>
    <row r="4281" spans="53:77" x14ac:dyDescent="0.3">
      <c r="BA4281" s="169" t="e">
        <f>VLOOKUP(D4281,#REF!, 2,FALSE)</f>
        <v>#REF!</v>
      </c>
      <c r="BO4281" s="118" t="s">
        <v>8816</v>
      </c>
      <c r="BP4281" s="118" t="s">
        <v>2983</v>
      </c>
      <c r="BQ4281" s="118" t="s">
        <v>8282</v>
      </c>
      <c r="BW4281" s="118" t="s">
        <v>8816</v>
      </c>
      <c r="BX4281" s="118" t="s">
        <v>2983</v>
      </c>
      <c r="BY4281" s="118" t="s">
        <v>8282</v>
      </c>
    </row>
    <row r="4282" spans="53:77" x14ac:dyDescent="0.3">
      <c r="BA4282" s="169" t="e">
        <f>VLOOKUP(D4282,#REF!, 2,FALSE)</f>
        <v>#REF!</v>
      </c>
      <c r="BO4282" s="118" t="s">
        <v>8817</v>
      </c>
      <c r="BP4282" s="118" t="s">
        <v>2983</v>
      </c>
      <c r="BQ4282" s="118" t="s">
        <v>3589</v>
      </c>
      <c r="BW4282" s="118" t="s">
        <v>8817</v>
      </c>
      <c r="BX4282" s="118" t="s">
        <v>2983</v>
      </c>
      <c r="BY4282" s="118" t="s">
        <v>3589</v>
      </c>
    </row>
    <row r="4283" spans="53:77" x14ac:dyDescent="0.3">
      <c r="BA4283" s="169" t="e">
        <f>VLOOKUP(D4283,#REF!, 2,FALSE)</f>
        <v>#REF!</v>
      </c>
      <c r="BO4283" s="118" t="s">
        <v>8818</v>
      </c>
      <c r="BP4283" s="118" t="s">
        <v>2983</v>
      </c>
      <c r="BQ4283" s="118" t="s">
        <v>8819</v>
      </c>
      <c r="BW4283" s="118" t="s">
        <v>8818</v>
      </c>
      <c r="BX4283" s="118" t="s">
        <v>2983</v>
      </c>
      <c r="BY4283" s="118" t="s">
        <v>8819</v>
      </c>
    </row>
    <row r="4284" spans="53:77" x14ac:dyDescent="0.3">
      <c r="BA4284" s="169" t="e">
        <f>VLOOKUP(D4284,#REF!, 2,FALSE)</f>
        <v>#REF!</v>
      </c>
      <c r="BO4284" s="118" t="s">
        <v>1531</v>
      </c>
      <c r="BP4284" s="118" t="s">
        <v>16975</v>
      </c>
      <c r="BQ4284" s="118" t="s">
        <v>8689</v>
      </c>
      <c r="BW4284" s="118" t="s">
        <v>1531</v>
      </c>
      <c r="BX4284" s="118" t="s">
        <v>16975</v>
      </c>
      <c r="BY4284" s="118" t="s">
        <v>8689</v>
      </c>
    </row>
    <row r="4285" spans="53:77" x14ac:dyDescent="0.3">
      <c r="BA4285" s="169" t="e">
        <f>VLOOKUP(D4285,#REF!, 2,FALSE)</f>
        <v>#REF!</v>
      </c>
      <c r="BO4285" s="118" t="s">
        <v>1532</v>
      </c>
      <c r="BP4285" s="118" t="s">
        <v>16975</v>
      </c>
      <c r="BQ4285" s="118" t="s">
        <v>8686</v>
      </c>
      <c r="BW4285" s="118" t="s">
        <v>1532</v>
      </c>
      <c r="BX4285" s="118" t="s">
        <v>16975</v>
      </c>
      <c r="BY4285" s="118" t="s">
        <v>8686</v>
      </c>
    </row>
    <row r="4286" spans="53:77" x14ac:dyDescent="0.3">
      <c r="BA4286" s="169" t="e">
        <f>VLOOKUP(D4286,#REF!, 2,FALSE)</f>
        <v>#REF!</v>
      </c>
      <c r="BO4286" s="118" t="s">
        <v>8820</v>
      </c>
      <c r="BP4286" s="118" t="s">
        <v>3000</v>
      </c>
      <c r="BQ4286" s="118" t="s">
        <v>4350</v>
      </c>
      <c r="BW4286" s="118" t="s">
        <v>8820</v>
      </c>
      <c r="BX4286" s="118" t="s">
        <v>3000</v>
      </c>
      <c r="BY4286" s="118" t="s">
        <v>4350</v>
      </c>
    </row>
    <row r="4287" spans="53:77" x14ac:dyDescent="0.3">
      <c r="BA4287" s="169" t="e">
        <f>VLOOKUP(D4287,#REF!, 2,FALSE)</f>
        <v>#REF!</v>
      </c>
      <c r="BO4287" s="118" t="s">
        <v>8821</v>
      </c>
      <c r="BP4287" s="118" t="s">
        <v>2983</v>
      </c>
      <c r="BQ4287" s="118" t="s">
        <v>2983</v>
      </c>
      <c r="BW4287" s="118" t="s">
        <v>8821</v>
      </c>
      <c r="BX4287" s="118" t="s">
        <v>2983</v>
      </c>
      <c r="BY4287" s="118" t="s">
        <v>2983</v>
      </c>
    </row>
    <row r="4288" spans="53:77" x14ac:dyDescent="0.3">
      <c r="BA4288" s="169" t="e">
        <f>VLOOKUP(D4288,#REF!, 2,FALSE)</f>
        <v>#REF!</v>
      </c>
      <c r="BO4288" s="118" t="s">
        <v>8822</v>
      </c>
      <c r="BP4288" s="118" t="s">
        <v>710</v>
      </c>
      <c r="BQ4288" s="118" t="s">
        <v>2983</v>
      </c>
      <c r="BW4288" s="118" t="s">
        <v>8822</v>
      </c>
      <c r="BX4288" s="118" t="s">
        <v>710</v>
      </c>
      <c r="BY4288" s="118" t="s">
        <v>2983</v>
      </c>
    </row>
    <row r="4289" spans="53:77" x14ac:dyDescent="0.3">
      <c r="BA4289" s="169" t="e">
        <f>VLOOKUP(D4289,#REF!, 2,FALSE)</f>
        <v>#REF!</v>
      </c>
      <c r="BO4289" s="118" t="s">
        <v>8823</v>
      </c>
      <c r="BP4289" s="118" t="s">
        <v>3243</v>
      </c>
      <c r="BQ4289" s="118" t="s">
        <v>2983</v>
      </c>
      <c r="BW4289" s="118" t="s">
        <v>8823</v>
      </c>
      <c r="BX4289" s="118" t="s">
        <v>3243</v>
      </c>
      <c r="BY4289" s="118" t="s">
        <v>2983</v>
      </c>
    </row>
    <row r="4290" spans="53:77" x14ac:dyDescent="0.3">
      <c r="BA4290" s="169" t="e">
        <f>VLOOKUP(D4290,#REF!, 2,FALSE)</f>
        <v>#REF!</v>
      </c>
      <c r="BO4290" s="118" t="s">
        <v>8826</v>
      </c>
      <c r="BP4290" s="118" t="s">
        <v>16975</v>
      </c>
      <c r="BQ4290" s="118" t="s">
        <v>2983</v>
      </c>
      <c r="BW4290" s="118" t="s">
        <v>8826</v>
      </c>
      <c r="BX4290" s="118" t="s">
        <v>16975</v>
      </c>
      <c r="BY4290" s="118" t="s">
        <v>2983</v>
      </c>
    </row>
    <row r="4291" spans="53:77" x14ac:dyDescent="0.3">
      <c r="BA4291" s="169" t="e">
        <f>VLOOKUP(D4291,#REF!, 2,FALSE)</f>
        <v>#REF!</v>
      </c>
      <c r="BO4291" s="118" t="s">
        <v>8829</v>
      </c>
      <c r="BP4291" s="118" t="s">
        <v>16975</v>
      </c>
      <c r="BQ4291" s="118" t="s">
        <v>2983</v>
      </c>
      <c r="BW4291" s="118" t="s">
        <v>8829</v>
      </c>
      <c r="BX4291" s="118" t="s">
        <v>16975</v>
      </c>
      <c r="BY4291" s="118" t="s">
        <v>2983</v>
      </c>
    </row>
    <row r="4292" spans="53:77" x14ac:dyDescent="0.3">
      <c r="BA4292" s="169" t="e">
        <f>VLOOKUP(D4292,#REF!, 2,FALSE)</f>
        <v>#REF!</v>
      </c>
      <c r="BO4292" s="118" t="s">
        <v>8830</v>
      </c>
      <c r="BP4292" s="118" t="s">
        <v>16975</v>
      </c>
      <c r="BQ4292" s="118" t="s">
        <v>2983</v>
      </c>
      <c r="BW4292" s="118" t="s">
        <v>8830</v>
      </c>
      <c r="BX4292" s="118" t="s">
        <v>16975</v>
      </c>
      <c r="BY4292" s="118" t="s">
        <v>2983</v>
      </c>
    </row>
    <row r="4293" spans="53:77" x14ac:dyDescent="0.3">
      <c r="BA4293" s="169" t="e">
        <f>VLOOKUP(D4293,#REF!, 2,FALSE)</f>
        <v>#REF!</v>
      </c>
      <c r="BO4293" s="118" t="s">
        <v>1533</v>
      </c>
      <c r="BP4293" s="118" t="s">
        <v>16975</v>
      </c>
      <c r="BQ4293" s="118" t="s">
        <v>2983</v>
      </c>
      <c r="BW4293" s="118" t="s">
        <v>1533</v>
      </c>
      <c r="BX4293" s="118" t="s">
        <v>16975</v>
      </c>
      <c r="BY4293" s="118" t="s">
        <v>2983</v>
      </c>
    </row>
    <row r="4294" spans="53:77" x14ac:dyDescent="0.3">
      <c r="BA4294" s="169" t="e">
        <f>VLOOKUP(D4294,#REF!, 2,FALSE)</f>
        <v>#REF!</v>
      </c>
      <c r="BO4294" s="118" t="s">
        <v>8831</v>
      </c>
      <c r="BP4294" s="118" t="s">
        <v>621</v>
      </c>
      <c r="BQ4294" s="118" t="s">
        <v>2983</v>
      </c>
      <c r="BW4294" s="118" t="s">
        <v>8831</v>
      </c>
      <c r="BX4294" s="118" t="s">
        <v>621</v>
      </c>
      <c r="BY4294" s="118" t="s">
        <v>2983</v>
      </c>
    </row>
    <row r="4295" spans="53:77" x14ac:dyDescent="0.3">
      <c r="BA4295" s="169" t="e">
        <f>VLOOKUP(D4295,#REF!, 2,FALSE)</f>
        <v>#REF!</v>
      </c>
      <c r="BO4295" s="118" t="s">
        <v>8833</v>
      </c>
      <c r="BP4295" s="118" t="s">
        <v>16975</v>
      </c>
      <c r="BQ4295" s="118" t="s">
        <v>2983</v>
      </c>
      <c r="BW4295" s="118" t="s">
        <v>8833</v>
      </c>
      <c r="BX4295" s="118" t="s">
        <v>16975</v>
      </c>
      <c r="BY4295" s="118" t="s">
        <v>2983</v>
      </c>
    </row>
    <row r="4296" spans="53:77" x14ac:dyDescent="0.3">
      <c r="BA4296" s="169" t="e">
        <f>VLOOKUP(D4296,#REF!, 2,FALSE)</f>
        <v>#REF!</v>
      </c>
      <c r="BO4296" s="118" t="s">
        <v>8834</v>
      </c>
      <c r="BP4296" s="118" t="s">
        <v>16975</v>
      </c>
      <c r="BQ4296" s="118" t="s">
        <v>2983</v>
      </c>
      <c r="BW4296" s="118" t="s">
        <v>8834</v>
      </c>
      <c r="BX4296" s="118" t="s">
        <v>16975</v>
      </c>
      <c r="BY4296" s="118" t="s">
        <v>2983</v>
      </c>
    </row>
    <row r="4297" spans="53:77" x14ac:dyDescent="0.3">
      <c r="BA4297" s="169" t="e">
        <f>VLOOKUP(D4297,#REF!, 2,FALSE)</f>
        <v>#REF!</v>
      </c>
      <c r="BO4297" s="118" t="s">
        <v>8835</v>
      </c>
      <c r="BP4297" s="118" t="s">
        <v>3003</v>
      </c>
      <c r="BQ4297" s="118" t="s">
        <v>2983</v>
      </c>
      <c r="BW4297" s="118" t="s">
        <v>8835</v>
      </c>
      <c r="BX4297" s="118" t="s">
        <v>3003</v>
      </c>
      <c r="BY4297" s="118" t="s">
        <v>2983</v>
      </c>
    </row>
    <row r="4298" spans="53:77" x14ac:dyDescent="0.3">
      <c r="BA4298" s="169" t="e">
        <f>VLOOKUP(D4298,#REF!, 2,FALSE)</f>
        <v>#REF!</v>
      </c>
      <c r="BO4298" s="118" t="s">
        <v>8836</v>
      </c>
      <c r="BP4298" s="118" t="s">
        <v>2983</v>
      </c>
      <c r="BQ4298" s="118" t="s">
        <v>2983</v>
      </c>
      <c r="BW4298" s="118" t="s">
        <v>8836</v>
      </c>
      <c r="BX4298" s="118" t="s">
        <v>2983</v>
      </c>
      <c r="BY4298" s="118" t="s">
        <v>2983</v>
      </c>
    </row>
    <row r="4299" spans="53:77" x14ac:dyDescent="0.3">
      <c r="BA4299" s="169" t="e">
        <f>VLOOKUP(D4299,#REF!, 2,FALSE)</f>
        <v>#REF!</v>
      </c>
      <c r="BO4299" s="118" t="s">
        <v>1534</v>
      </c>
      <c r="BP4299" s="118" t="s">
        <v>661</v>
      </c>
      <c r="BQ4299" s="118" t="s">
        <v>5327</v>
      </c>
      <c r="BW4299" s="118" t="s">
        <v>1534</v>
      </c>
      <c r="BX4299" s="118" t="s">
        <v>661</v>
      </c>
      <c r="BY4299" s="118" t="s">
        <v>5327</v>
      </c>
    </row>
    <row r="4300" spans="53:77" x14ac:dyDescent="0.3">
      <c r="BA4300" s="169" t="e">
        <f>VLOOKUP(D4300,#REF!, 2,FALSE)</f>
        <v>#REF!</v>
      </c>
      <c r="BO4300" s="118" t="s">
        <v>8838</v>
      </c>
      <c r="BP4300" s="118" t="s">
        <v>810</v>
      </c>
      <c r="BQ4300" s="118" t="s">
        <v>2792</v>
      </c>
      <c r="BW4300" s="118" t="s">
        <v>8838</v>
      </c>
      <c r="BX4300" s="118" t="s">
        <v>810</v>
      </c>
      <c r="BY4300" s="118" t="s">
        <v>2792</v>
      </c>
    </row>
    <row r="4301" spans="53:77" x14ac:dyDescent="0.3">
      <c r="BA4301" s="169" t="e">
        <f>VLOOKUP(D4301,#REF!, 2,FALSE)</f>
        <v>#REF!</v>
      </c>
      <c r="BO4301" s="118" t="s">
        <v>8839</v>
      </c>
      <c r="BP4301" s="118" t="s">
        <v>852</v>
      </c>
      <c r="BQ4301" s="118" t="s">
        <v>7665</v>
      </c>
      <c r="BW4301" s="118" t="s">
        <v>8839</v>
      </c>
      <c r="BX4301" s="118" t="s">
        <v>852</v>
      </c>
      <c r="BY4301" s="118" t="s">
        <v>7665</v>
      </c>
    </row>
    <row r="4302" spans="53:77" x14ac:dyDescent="0.3">
      <c r="BA4302" s="169" t="e">
        <f>VLOOKUP(D4302,#REF!, 2,FALSE)</f>
        <v>#REF!</v>
      </c>
      <c r="BO4302" s="118" t="s">
        <v>8840</v>
      </c>
      <c r="BP4302" s="118" t="s">
        <v>666</v>
      </c>
      <c r="BQ4302" s="118" t="s">
        <v>8841</v>
      </c>
      <c r="BW4302" s="118" t="s">
        <v>8840</v>
      </c>
      <c r="BX4302" s="118" t="s">
        <v>666</v>
      </c>
      <c r="BY4302" s="118" t="s">
        <v>8841</v>
      </c>
    </row>
    <row r="4303" spans="53:77" x14ac:dyDescent="0.3">
      <c r="BA4303" s="169" t="e">
        <f>VLOOKUP(D4303,#REF!, 2,FALSE)</f>
        <v>#REF!</v>
      </c>
      <c r="BO4303" s="118" t="s">
        <v>8842</v>
      </c>
      <c r="BP4303" s="118" t="s">
        <v>803</v>
      </c>
      <c r="BQ4303" s="118" t="s">
        <v>4570</v>
      </c>
      <c r="BW4303" s="118" t="s">
        <v>8842</v>
      </c>
      <c r="BX4303" s="118" t="s">
        <v>803</v>
      </c>
      <c r="BY4303" s="118" t="s">
        <v>4570</v>
      </c>
    </row>
    <row r="4304" spans="53:77" x14ac:dyDescent="0.3">
      <c r="BA4304" s="169" t="e">
        <f>VLOOKUP(D4304,#REF!, 2,FALSE)</f>
        <v>#REF!</v>
      </c>
      <c r="BO4304" s="118" t="s">
        <v>8843</v>
      </c>
      <c r="BP4304" s="118" t="s">
        <v>617</v>
      </c>
      <c r="BQ4304" s="118" t="s">
        <v>8844</v>
      </c>
      <c r="BW4304" s="118" t="s">
        <v>8843</v>
      </c>
      <c r="BX4304" s="118" t="s">
        <v>617</v>
      </c>
      <c r="BY4304" s="118" t="s">
        <v>8844</v>
      </c>
    </row>
    <row r="4305" spans="53:77" x14ac:dyDescent="0.3">
      <c r="BA4305" s="169" t="e">
        <f>VLOOKUP(D4305,#REF!, 2,FALSE)</f>
        <v>#REF!</v>
      </c>
      <c r="BO4305" s="118" t="s">
        <v>8845</v>
      </c>
      <c r="BP4305" s="118" t="s">
        <v>616</v>
      </c>
      <c r="BQ4305" s="118" t="s">
        <v>8846</v>
      </c>
      <c r="BW4305" s="118" t="s">
        <v>8845</v>
      </c>
      <c r="BX4305" s="118" t="s">
        <v>616</v>
      </c>
      <c r="BY4305" s="118" t="s">
        <v>8846</v>
      </c>
    </row>
    <row r="4306" spans="53:77" x14ac:dyDescent="0.3">
      <c r="BA4306" s="169" t="e">
        <f>VLOOKUP(D4306,#REF!, 2,FALSE)</f>
        <v>#REF!</v>
      </c>
      <c r="BO4306" s="118" t="s">
        <v>8847</v>
      </c>
      <c r="BP4306" s="118" t="s">
        <v>16975</v>
      </c>
      <c r="BQ4306" s="118" t="s">
        <v>2983</v>
      </c>
      <c r="BW4306" s="118" t="s">
        <v>8847</v>
      </c>
      <c r="BX4306" s="118" t="s">
        <v>16975</v>
      </c>
      <c r="BY4306" s="118" t="s">
        <v>2983</v>
      </c>
    </row>
    <row r="4307" spans="53:77" x14ac:dyDescent="0.3">
      <c r="BA4307" s="169" t="e">
        <f>VLOOKUP(D4307,#REF!, 2,FALSE)</f>
        <v>#REF!</v>
      </c>
      <c r="BO4307" s="118" t="s">
        <v>8849</v>
      </c>
      <c r="BP4307" s="118" t="s">
        <v>666</v>
      </c>
      <c r="BQ4307" s="118" t="s">
        <v>8850</v>
      </c>
      <c r="BW4307" s="118" t="s">
        <v>8849</v>
      </c>
      <c r="BX4307" s="118" t="s">
        <v>666</v>
      </c>
      <c r="BY4307" s="118" t="s">
        <v>8850</v>
      </c>
    </row>
    <row r="4308" spans="53:77" x14ac:dyDescent="0.3">
      <c r="BA4308" s="169" t="e">
        <f>VLOOKUP(D4308,#REF!, 2,FALSE)</f>
        <v>#REF!</v>
      </c>
      <c r="BO4308" s="118" t="s">
        <v>8851</v>
      </c>
      <c r="BP4308" s="118" t="s">
        <v>3003</v>
      </c>
      <c r="BQ4308" s="118" t="s">
        <v>8852</v>
      </c>
      <c r="BW4308" s="118" t="s">
        <v>8851</v>
      </c>
      <c r="BX4308" s="118" t="s">
        <v>3003</v>
      </c>
      <c r="BY4308" s="118" t="s">
        <v>8852</v>
      </c>
    </row>
    <row r="4309" spans="53:77" x14ac:dyDescent="0.3">
      <c r="BA4309" s="169" t="e">
        <f>VLOOKUP(D4309,#REF!, 2,FALSE)</f>
        <v>#REF!</v>
      </c>
      <c r="BO4309" s="118" t="s">
        <v>8854</v>
      </c>
      <c r="BP4309" s="118" t="s">
        <v>771</v>
      </c>
      <c r="BQ4309" s="118" t="s">
        <v>6608</v>
      </c>
      <c r="BW4309" s="118" t="s">
        <v>8854</v>
      </c>
      <c r="BX4309" s="118" t="s">
        <v>771</v>
      </c>
      <c r="BY4309" s="118" t="s">
        <v>6608</v>
      </c>
    </row>
    <row r="4310" spans="53:77" x14ac:dyDescent="0.3">
      <c r="BA4310" s="169" t="e">
        <f>VLOOKUP(D4310,#REF!, 2,FALSE)</f>
        <v>#REF!</v>
      </c>
      <c r="BO4310" s="118" t="s">
        <v>1535</v>
      </c>
      <c r="BP4310" s="118" t="s">
        <v>783</v>
      </c>
      <c r="BQ4310" s="118" t="s">
        <v>8856</v>
      </c>
      <c r="BW4310" s="118" t="s">
        <v>1535</v>
      </c>
      <c r="BX4310" s="118" t="s">
        <v>783</v>
      </c>
      <c r="BY4310" s="118" t="s">
        <v>8856</v>
      </c>
    </row>
    <row r="4311" spans="53:77" x14ac:dyDescent="0.3">
      <c r="BA4311" s="169" t="e">
        <f>VLOOKUP(D4311,#REF!, 2,FALSE)</f>
        <v>#REF!</v>
      </c>
      <c r="BO4311" s="118" t="s">
        <v>8858</v>
      </c>
      <c r="BP4311" s="118" t="s">
        <v>666</v>
      </c>
      <c r="BQ4311" s="118" t="s">
        <v>8859</v>
      </c>
      <c r="BW4311" s="118" t="s">
        <v>8858</v>
      </c>
      <c r="BX4311" s="118" t="s">
        <v>666</v>
      </c>
      <c r="BY4311" s="118" t="s">
        <v>8859</v>
      </c>
    </row>
    <row r="4312" spans="53:77" x14ac:dyDescent="0.3">
      <c r="BA4312" s="169" t="e">
        <f>VLOOKUP(D4312,#REF!, 2,FALSE)</f>
        <v>#REF!</v>
      </c>
      <c r="BO4312" s="118" t="s">
        <v>8860</v>
      </c>
      <c r="BP4312" s="118" t="s">
        <v>663</v>
      </c>
      <c r="BQ4312" s="118" t="s">
        <v>8678</v>
      </c>
      <c r="BW4312" s="118" t="s">
        <v>8860</v>
      </c>
      <c r="BX4312" s="118" t="s">
        <v>663</v>
      </c>
      <c r="BY4312" s="118" t="s">
        <v>8678</v>
      </c>
    </row>
    <row r="4313" spans="53:77" x14ac:dyDescent="0.3">
      <c r="BA4313" s="169" t="e">
        <f>VLOOKUP(D4313,#REF!, 2,FALSE)</f>
        <v>#REF!</v>
      </c>
      <c r="BO4313" s="118" t="s">
        <v>8861</v>
      </c>
      <c r="BP4313" s="118" t="s">
        <v>2983</v>
      </c>
      <c r="BQ4313" s="118" t="s">
        <v>2983</v>
      </c>
      <c r="BW4313" s="118" t="s">
        <v>8861</v>
      </c>
      <c r="BX4313" s="118" t="s">
        <v>2983</v>
      </c>
      <c r="BY4313" s="118" t="s">
        <v>2983</v>
      </c>
    </row>
    <row r="4314" spans="53:77" x14ac:dyDescent="0.3">
      <c r="BA4314" s="169" t="e">
        <f>VLOOKUP(D4314,#REF!, 2,FALSE)</f>
        <v>#REF!</v>
      </c>
      <c r="BO4314" s="118" t="s">
        <v>8862</v>
      </c>
      <c r="BP4314" s="118" t="s">
        <v>2983</v>
      </c>
      <c r="BQ4314" s="118" t="s">
        <v>2983</v>
      </c>
      <c r="BW4314" s="118" t="s">
        <v>8862</v>
      </c>
      <c r="BX4314" s="118" t="s">
        <v>2983</v>
      </c>
      <c r="BY4314" s="118" t="s">
        <v>2983</v>
      </c>
    </row>
    <row r="4315" spans="53:77" x14ac:dyDescent="0.3">
      <c r="BA4315" s="169" t="e">
        <f>VLOOKUP(D4315,#REF!, 2,FALSE)</f>
        <v>#REF!</v>
      </c>
      <c r="BO4315" s="118" t="s">
        <v>8863</v>
      </c>
      <c r="BP4315" s="118" t="s">
        <v>2983</v>
      </c>
      <c r="BQ4315" s="118" t="s">
        <v>2983</v>
      </c>
      <c r="BW4315" s="118" t="s">
        <v>8863</v>
      </c>
      <c r="BX4315" s="118" t="s">
        <v>2983</v>
      </c>
      <c r="BY4315" s="118" t="s">
        <v>2983</v>
      </c>
    </row>
    <row r="4316" spans="53:77" x14ac:dyDescent="0.3">
      <c r="BA4316" s="169" t="e">
        <f>VLOOKUP(D4316,#REF!, 2,FALSE)</f>
        <v>#REF!</v>
      </c>
      <c r="BO4316" s="118" t="s">
        <v>8864</v>
      </c>
      <c r="BP4316" s="118" t="s">
        <v>3043</v>
      </c>
      <c r="BQ4316" s="118" t="s">
        <v>5053</v>
      </c>
      <c r="BW4316" s="118" t="s">
        <v>8864</v>
      </c>
      <c r="BX4316" s="118" t="s">
        <v>3043</v>
      </c>
      <c r="BY4316" s="118" t="s">
        <v>5053</v>
      </c>
    </row>
    <row r="4317" spans="53:77" x14ac:dyDescent="0.3">
      <c r="BA4317" s="169" t="e">
        <f>VLOOKUP(D4317,#REF!, 2,FALSE)</f>
        <v>#REF!</v>
      </c>
      <c r="BO4317" s="118" t="s">
        <v>478</v>
      </c>
      <c r="BP4317" s="118" t="s">
        <v>3043</v>
      </c>
      <c r="BQ4317" s="118" t="s">
        <v>1064</v>
      </c>
      <c r="BW4317" s="118" t="s">
        <v>478</v>
      </c>
      <c r="BX4317" s="118" t="s">
        <v>3043</v>
      </c>
      <c r="BY4317" s="118" t="s">
        <v>1064</v>
      </c>
    </row>
    <row r="4318" spans="53:77" x14ac:dyDescent="0.3">
      <c r="BA4318" s="169" t="e">
        <f>VLOOKUP(D4318,#REF!, 2,FALSE)</f>
        <v>#REF!</v>
      </c>
      <c r="BO4318" s="118" t="s">
        <v>8865</v>
      </c>
      <c r="BP4318" s="118" t="s">
        <v>1342</v>
      </c>
      <c r="BQ4318" s="118" t="s">
        <v>7099</v>
      </c>
      <c r="BW4318" s="118" t="s">
        <v>8865</v>
      </c>
      <c r="BX4318" s="118" t="s">
        <v>1342</v>
      </c>
      <c r="BY4318" s="118" t="s">
        <v>7099</v>
      </c>
    </row>
    <row r="4319" spans="53:77" x14ac:dyDescent="0.3">
      <c r="BA4319" s="169" t="e">
        <f>VLOOKUP(D4319,#REF!, 2,FALSE)</f>
        <v>#REF!</v>
      </c>
      <c r="BO4319" s="118" t="s">
        <v>8867</v>
      </c>
      <c r="BP4319" s="118" t="s">
        <v>2979</v>
      </c>
      <c r="BQ4319" s="118" t="s">
        <v>8868</v>
      </c>
      <c r="BW4319" s="118" t="s">
        <v>8867</v>
      </c>
      <c r="BX4319" s="118" t="s">
        <v>2979</v>
      </c>
      <c r="BY4319" s="118" t="s">
        <v>8868</v>
      </c>
    </row>
    <row r="4320" spans="53:77" x14ac:dyDescent="0.3">
      <c r="BA4320" s="169" t="e">
        <f>VLOOKUP(D4320,#REF!, 2,FALSE)</f>
        <v>#REF!</v>
      </c>
      <c r="BO4320" s="118" t="s">
        <v>8869</v>
      </c>
      <c r="BP4320" s="118" t="s">
        <v>3043</v>
      </c>
      <c r="BQ4320" s="118" t="s">
        <v>8871</v>
      </c>
      <c r="BW4320" s="118" t="s">
        <v>8869</v>
      </c>
      <c r="BX4320" s="118" t="s">
        <v>3043</v>
      </c>
      <c r="BY4320" s="118" t="s">
        <v>8871</v>
      </c>
    </row>
    <row r="4321" spans="53:77" x14ac:dyDescent="0.3">
      <c r="BA4321" s="169" t="e">
        <f>VLOOKUP(D4321,#REF!, 2,FALSE)</f>
        <v>#REF!</v>
      </c>
      <c r="BO4321" s="118" t="s">
        <v>467</v>
      </c>
      <c r="BP4321" s="118" t="s">
        <v>3043</v>
      </c>
      <c r="BQ4321" s="118" t="s">
        <v>8872</v>
      </c>
      <c r="BW4321" s="118" t="s">
        <v>467</v>
      </c>
      <c r="BX4321" s="118" t="s">
        <v>3043</v>
      </c>
      <c r="BY4321" s="118" t="s">
        <v>8872</v>
      </c>
    </row>
    <row r="4322" spans="53:77" x14ac:dyDescent="0.3">
      <c r="BA4322" s="169" t="e">
        <f>VLOOKUP(D4322,#REF!, 2,FALSE)</f>
        <v>#REF!</v>
      </c>
      <c r="BO4322" s="118" t="s">
        <v>8873</v>
      </c>
      <c r="BP4322" s="118" t="s">
        <v>3043</v>
      </c>
      <c r="BQ4322" s="118" t="s">
        <v>8874</v>
      </c>
      <c r="BW4322" s="118" t="s">
        <v>8873</v>
      </c>
      <c r="BX4322" s="118" t="s">
        <v>3043</v>
      </c>
      <c r="BY4322" s="118" t="s">
        <v>8874</v>
      </c>
    </row>
    <row r="4323" spans="53:77" x14ac:dyDescent="0.3">
      <c r="BA4323" s="169" t="e">
        <f>VLOOKUP(D4323,#REF!, 2,FALSE)</f>
        <v>#REF!</v>
      </c>
      <c r="BO4323" s="118" t="s">
        <v>8876</v>
      </c>
      <c r="BP4323" s="118" t="s">
        <v>3043</v>
      </c>
      <c r="BQ4323" s="118" t="s">
        <v>7911</v>
      </c>
      <c r="BW4323" s="118" t="s">
        <v>8876</v>
      </c>
      <c r="BX4323" s="118" t="s">
        <v>3043</v>
      </c>
      <c r="BY4323" s="118" t="s">
        <v>7911</v>
      </c>
    </row>
    <row r="4324" spans="53:77" x14ac:dyDescent="0.3">
      <c r="BA4324" s="169" t="e">
        <f>VLOOKUP(D4324,#REF!, 2,FALSE)</f>
        <v>#REF!</v>
      </c>
      <c r="BO4324" s="118" t="s">
        <v>8878</v>
      </c>
      <c r="BP4324" s="118" t="s">
        <v>1342</v>
      </c>
      <c r="BQ4324" s="118" t="s">
        <v>4454</v>
      </c>
      <c r="BW4324" s="118" t="s">
        <v>8878</v>
      </c>
      <c r="BX4324" s="118" t="s">
        <v>1342</v>
      </c>
      <c r="BY4324" s="118" t="s">
        <v>4454</v>
      </c>
    </row>
    <row r="4325" spans="53:77" x14ac:dyDescent="0.3">
      <c r="BA4325" s="169" t="e">
        <f>VLOOKUP(D4325,#REF!, 2,FALSE)</f>
        <v>#REF!</v>
      </c>
      <c r="BO4325" s="118" t="s">
        <v>8879</v>
      </c>
      <c r="BP4325" s="118" t="s">
        <v>1342</v>
      </c>
      <c r="BQ4325" s="118" t="s">
        <v>7146</v>
      </c>
      <c r="BW4325" s="118" t="s">
        <v>8879</v>
      </c>
      <c r="BX4325" s="118" t="s">
        <v>1342</v>
      </c>
      <c r="BY4325" s="118" t="s">
        <v>7146</v>
      </c>
    </row>
    <row r="4326" spans="53:77" x14ac:dyDescent="0.3">
      <c r="BA4326" s="169" t="e">
        <f>VLOOKUP(D4326,#REF!, 2,FALSE)</f>
        <v>#REF!</v>
      </c>
      <c r="BO4326" s="118" t="s">
        <v>8880</v>
      </c>
      <c r="BP4326" s="118" t="s">
        <v>3003</v>
      </c>
      <c r="BQ4326" s="118" t="s">
        <v>5343</v>
      </c>
      <c r="BW4326" s="118" t="s">
        <v>8880</v>
      </c>
      <c r="BX4326" s="118" t="s">
        <v>3003</v>
      </c>
      <c r="BY4326" s="118" t="s">
        <v>5343</v>
      </c>
    </row>
    <row r="4327" spans="53:77" x14ac:dyDescent="0.3">
      <c r="BA4327" s="169" t="e">
        <f>VLOOKUP(D4327,#REF!, 2,FALSE)</f>
        <v>#REF!</v>
      </c>
      <c r="BO4327" s="118" t="s">
        <v>8881</v>
      </c>
      <c r="BP4327" s="118" t="s">
        <v>1342</v>
      </c>
      <c r="BQ4327" s="118" t="s">
        <v>8883</v>
      </c>
      <c r="BW4327" s="118" t="s">
        <v>8881</v>
      </c>
      <c r="BX4327" s="118" t="s">
        <v>1342</v>
      </c>
      <c r="BY4327" s="118" t="s">
        <v>8883</v>
      </c>
    </row>
    <row r="4328" spans="53:77" x14ac:dyDescent="0.3">
      <c r="BA4328" s="169" t="e">
        <f>VLOOKUP(D4328,#REF!, 2,FALSE)</f>
        <v>#REF!</v>
      </c>
      <c r="BO4328" s="118" t="s">
        <v>1540</v>
      </c>
      <c r="BP4328" s="118" t="s">
        <v>3043</v>
      </c>
      <c r="BQ4328" s="118" t="s">
        <v>8884</v>
      </c>
      <c r="BW4328" s="118" t="s">
        <v>1540</v>
      </c>
      <c r="BX4328" s="118" t="s">
        <v>3043</v>
      </c>
      <c r="BY4328" s="118" t="s">
        <v>8884</v>
      </c>
    </row>
    <row r="4329" spans="53:77" x14ac:dyDescent="0.3">
      <c r="BA4329" s="169" t="e">
        <f>VLOOKUP(D4329,#REF!, 2,FALSE)</f>
        <v>#REF!</v>
      </c>
      <c r="BO4329" s="118" t="s">
        <v>1541</v>
      </c>
      <c r="BP4329" s="118" t="s">
        <v>1269</v>
      </c>
      <c r="BQ4329" s="118" t="s">
        <v>2880</v>
      </c>
      <c r="BW4329" s="118" t="s">
        <v>1541</v>
      </c>
      <c r="BX4329" s="118" t="s">
        <v>1269</v>
      </c>
      <c r="BY4329" s="118" t="s">
        <v>2880</v>
      </c>
    </row>
    <row r="4330" spans="53:77" x14ac:dyDescent="0.3">
      <c r="BA4330" s="169" t="e">
        <f>VLOOKUP(D4330,#REF!, 2,FALSE)</f>
        <v>#REF!</v>
      </c>
      <c r="BO4330" s="118" t="s">
        <v>1542</v>
      </c>
      <c r="BP4330" s="118" t="s">
        <v>1342</v>
      </c>
      <c r="BQ4330" s="118" t="s">
        <v>5129</v>
      </c>
      <c r="BW4330" s="118" t="s">
        <v>1542</v>
      </c>
      <c r="BX4330" s="118" t="s">
        <v>1342</v>
      </c>
      <c r="BY4330" s="118" t="s">
        <v>5129</v>
      </c>
    </row>
    <row r="4331" spans="53:77" x14ac:dyDescent="0.3">
      <c r="BA4331" s="169" t="e">
        <f>VLOOKUP(D4331,#REF!, 2,FALSE)</f>
        <v>#REF!</v>
      </c>
      <c r="BO4331" s="118" t="s">
        <v>1543</v>
      </c>
      <c r="BP4331" s="118" t="s">
        <v>1342</v>
      </c>
      <c r="BQ4331" s="118" t="s">
        <v>8452</v>
      </c>
      <c r="BW4331" s="118" t="s">
        <v>1543</v>
      </c>
      <c r="BX4331" s="118" t="s">
        <v>1342</v>
      </c>
      <c r="BY4331" s="118" t="s">
        <v>8452</v>
      </c>
    </row>
    <row r="4332" spans="53:77" x14ac:dyDescent="0.3">
      <c r="BA4332" s="169" t="e">
        <f>VLOOKUP(D4332,#REF!, 2,FALSE)</f>
        <v>#REF!</v>
      </c>
      <c r="BO4332" s="118" t="s">
        <v>8885</v>
      </c>
      <c r="BP4332" s="118" t="s">
        <v>1342</v>
      </c>
      <c r="BQ4332" s="118" t="s">
        <v>6766</v>
      </c>
      <c r="BW4332" s="118" t="s">
        <v>8885</v>
      </c>
      <c r="BX4332" s="118" t="s">
        <v>1342</v>
      </c>
      <c r="BY4332" s="118" t="s">
        <v>6766</v>
      </c>
    </row>
    <row r="4333" spans="53:77" x14ac:dyDescent="0.3">
      <c r="BA4333" s="169" t="e">
        <f>VLOOKUP(D4333,#REF!, 2,FALSE)</f>
        <v>#REF!</v>
      </c>
      <c r="BO4333" s="118" t="s">
        <v>8887</v>
      </c>
      <c r="BP4333" s="118" t="s">
        <v>1342</v>
      </c>
      <c r="BQ4333" s="118" t="s">
        <v>2983</v>
      </c>
      <c r="BW4333" s="118" t="s">
        <v>8887</v>
      </c>
      <c r="BX4333" s="118" t="s">
        <v>1342</v>
      </c>
      <c r="BY4333" s="118" t="s">
        <v>2983</v>
      </c>
    </row>
    <row r="4334" spans="53:77" x14ac:dyDescent="0.3">
      <c r="BA4334" s="169" t="e">
        <f>VLOOKUP(D4334,#REF!, 2,FALSE)</f>
        <v>#REF!</v>
      </c>
      <c r="BO4334" s="118" t="s">
        <v>8888</v>
      </c>
      <c r="BP4334" s="118" t="s">
        <v>1342</v>
      </c>
      <c r="BQ4334" s="118" t="s">
        <v>2983</v>
      </c>
      <c r="BW4334" s="118" t="s">
        <v>8888</v>
      </c>
      <c r="BX4334" s="118" t="s">
        <v>1342</v>
      </c>
      <c r="BY4334" s="118" t="s">
        <v>2983</v>
      </c>
    </row>
    <row r="4335" spans="53:77" x14ac:dyDescent="0.3">
      <c r="BA4335" s="169" t="e">
        <f>VLOOKUP(D4335,#REF!, 2,FALSE)</f>
        <v>#REF!</v>
      </c>
      <c r="BO4335" s="118" t="s">
        <v>8889</v>
      </c>
      <c r="BP4335" s="118" t="s">
        <v>2979</v>
      </c>
      <c r="BQ4335" s="118" t="s">
        <v>2983</v>
      </c>
      <c r="BW4335" s="118" t="s">
        <v>8889</v>
      </c>
      <c r="BX4335" s="118" t="s">
        <v>2979</v>
      </c>
      <c r="BY4335" s="118" t="s">
        <v>2983</v>
      </c>
    </row>
    <row r="4336" spans="53:77" x14ac:dyDescent="0.3">
      <c r="BA4336" s="169" t="e">
        <f>VLOOKUP(D4336,#REF!, 2,FALSE)</f>
        <v>#REF!</v>
      </c>
      <c r="BO4336" s="118" t="s">
        <v>1544</v>
      </c>
      <c r="BP4336" s="118" t="s">
        <v>2979</v>
      </c>
      <c r="BQ4336" s="118" t="s">
        <v>2983</v>
      </c>
      <c r="BW4336" s="118" t="s">
        <v>1544</v>
      </c>
      <c r="BX4336" s="118" t="s">
        <v>2979</v>
      </c>
      <c r="BY4336" s="118" t="s">
        <v>2983</v>
      </c>
    </row>
    <row r="4337" spans="53:77" x14ac:dyDescent="0.3">
      <c r="BA4337" s="169" t="e">
        <f>VLOOKUP(D4337,#REF!, 2,FALSE)</f>
        <v>#REF!</v>
      </c>
      <c r="BO4337" s="118" t="s">
        <v>1545</v>
      </c>
      <c r="BP4337" s="118" t="s">
        <v>694</v>
      </c>
      <c r="BQ4337" s="118" t="s">
        <v>2983</v>
      </c>
      <c r="BW4337" s="118" t="s">
        <v>1545</v>
      </c>
      <c r="BX4337" s="118" t="s">
        <v>694</v>
      </c>
      <c r="BY4337" s="118" t="s">
        <v>2983</v>
      </c>
    </row>
    <row r="4338" spans="53:77" x14ac:dyDescent="0.3">
      <c r="BA4338" s="169" t="e">
        <f>VLOOKUP(D4338,#REF!, 2,FALSE)</f>
        <v>#REF!</v>
      </c>
      <c r="BO4338" s="118" t="s">
        <v>8891</v>
      </c>
      <c r="BP4338" s="118" t="s">
        <v>1139</v>
      </c>
      <c r="BQ4338" s="118" t="s">
        <v>8892</v>
      </c>
      <c r="BW4338" s="118" t="s">
        <v>8891</v>
      </c>
      <c r="BX4338" s="118" t="s">
        <v>1139</v>
      </c>
      <c r="BY4338" s="118" t="s">
        <v>8892</v>
      </c>
    </row>
    <row r="4339" spans="53:77" x14ac:dyDescent="0.3">
      <c r="BA4339" s="169" t="e">
        <f>VLOOKUP(D4339,#REF!, 2,FALSE)</f>
        <v>#REF!</v>
      </c>
      <c r="BO4339" s="118" t="s">
        <v>1546</v>
      </c>
      <c r="BP4339" s="118" t="s">
        <v>1342</v>
      </c>
      <c r="BQ4339" s="118" t="s">
        <v>781</v>
      </c>
      <c r="BW4339" s="118" t="s">
        <v>1546</v>
      </c>
      <c r="BX4339" s="118" t="s">
        <v>1342</v>
      </c>
      <c r="BY4339" s="118" t="s">
        <v>781</v>
      </c>
    </row>
    <row r="4340" spans="53:77" x14ac:dyDescent="0.3">
      <c r="BA4340" s="169" t="e">
        <f>VLOOKUP(D4340,#REF!, 2,FALSE)</f>
        <v>#REF!</v>
      </c>
      <c r="BO4340" s="118" t="s">
        <v>8893</v>
      </c>
      <c r="BP4340" s="118" t="s">
        <v>1139</v>
      </c>
      <c r="BQ4340" s="118" t="s">
        <v>8894</v>
      </c>
      <c r="BW4340" s="118" t="s">
        <v>8893</v>
      </c>
      <c r="BX4340" s="118" t="s">
        <v>1139</v>
      </c>
      <c r="BY4340" s="118" t="s">
        <v>8894</v>
      </c>
    </row>
    <row r="4341" spans="53:77" x14ac:dyDescent="0.3">
      <c r="BA4341" s="169" t="e">
        <f>VLOOKUP(D4341,#REF!, 2,FALSE)</f>
        <v>#REF!</v>
      </c>
      <c r="BO4341" s="118" t="s">
        <v>8895</v>
      </c>
      <c r="BP4341" s="118" t="s">
        <v>2983</v>
      </c>
      <c r="BQ4341" s="118" t="s">
        <v>2983</v>
      </c>
      <c r="BW4341" s="118" t="s">
        <v>8895</v>
      </c>
      <c r="BX4341" s="118" t="s">
        <v>2983</v>
      </c>
      <c r="BY4341" s="118" t="s">
        <v>2983</v>
      </c>
    </row>
    <row r="4342" spans="53:77" x14ac:dyDescent="0.3">
      <c r="BA4342" s="169" t="e">
        <f>VLOOKUP(D4342,#REF!, 2,FALSE)</f>
        <v>#REF!</v>
      </c>
      <c r="BO4342" s="118" t="s">
        <v>8897</v>
      </c>
      <c r="BP4342" s="118" t="s">
        <v>636</v>
      </c>
      <c r="BQ4342" s="118" t="s">
        <v>2983</v>
      </c>
      <c r="BW4342" s="118" t="s">
        <v>8897</v>
      </c>
      <c r="BX4342" s="118" t="s">
        <v>636</v>
      </c>
      <c r="BY4342" s="118" t="s">
        <v>2983</v>
      </c>
    </row>
    <row r="4343" spans="53:77" x14ac:dyDescent="0.3">
      <c r="BA4343" s="169" t="e">
        <f>VLOOKUP(D4343,#REF!, 2,FALSE)</f>
        <v>#REF!</v>
      </c>
      <c r="BO4343" s="118" t="s">
        <v>8898</v>
      </c>
      <c r="BP4343" s="118" t="s">
        <v>16975</v>
      </c>
      <c r="BQ4343" s="118" t="s">
        <v>8899</v>
      </c>
      <c r="BW4343" s="118" t="s">
        <v>8898</v>
      </c>
      <c r="BX4343" s="118" t="s">
        <v>16975</v>
      </c>
      <c r="BY4343" s="118" t="s">
        <v>8899</v>
      </c>
    </row>
    <row r="4344" spans="53:77" x14ac:dyDescent="0.3">
      <c r="BA4344" s="169" t="e">
        <f>VLOOKUP(D4344,#REF!, 2,FALSE)</f>
        <v>#REF!</v>
      </c>
      <c r="BO4344" s="118" t="s">
        <v>8900</v>
      </c>
      <c r="BP4344" s="118" t="s">
        <v>16975</v>
      </c>
      <c r="BQ4344" s="118" t="s">
        <v>2983</v>
      </c>
      <c r="BW4344" s="118" t="s">
        <v>8900</v>
      </c>
      <c r="BX4344" s="118" t="s">
        <v>16975</v>
      </c>
      <c r="BY4344" s="118" t="s">
        <v>2983</v>
      </c>
    </row>
    <row r="4345" spans="53:77" x14ac:dyDescent="0.3">
      <c r="BA4345" s="169" t="e">
        <f>VLOOKUP(D4345,#REF!, 2,FALSE)</f>
        <v>#REF!</v>
      </c>
      <c r="BO4345" s="118" t="s">
        <v>1547</v>
      </c>
      <c r="BP4345" s="118" t="s">
        <v>16975</v>
      </c>
      <c r="BQ4345" s="118" t="s">
        <v>2983</v>
      </c>
      <c r="BW4345" s="118" t="s">
        <v>1547</v>
      </c>
      <c r="BX4345" s="118" t="s">
        <v>16975</v>
      </c>
      <c r="BY4345" s="118" t="s">
        <v>2983</v>
      </c>
    </row>
    <row r="4346" spans="53:77" x14ac:dyDescent="0.3">
      <c r="BA4346" s="169" t="e">
        <f>VLOOKUP(D4346,#REF!, 2,FALSE)</f>
        <v>#REF!</v>
      </c>
      <c r="BO4346" s="118" t="s">
        <v>8901</v>
      </c>
      <c r="BP4346" s="118" t="s">
        <v>16975</v>
      </c>
      <c r="BQ4346" s="118" t="s">
        <v>8029</v>
      </c>
      <c r="BW4346" s="118" t="s">
        <v>8901</v>
      </c>
      <c r="BX4346" s="118" t="s">
        <v>16975</v>
      </c>
      <c r="BY4346" s="118" t="s">
        <v>8029</v>
      </c>
    </row>
    <row r="4347" spans="53:77" x14ac:dyDescent="0.3">
      <c r="BA4347" s="169" t="e">
        <f>VLOOKUP(D4347,#REF!, 2,FALSE)</f>
        <v>#REF!</v>
      </c>
      <c r="BO4347" s="118" t="s">
        <v>8902</v>
      </c>
      <c r="BP4347" s="118" t="s">
        <v>16975</v>
      </c>
      <c r="BQ4347" s="118" t="s">
        <v>2983</v>
      </c>
      <c r="BW4347" s="118" t="s">
        <v>8902</v>
      </c>
      <c r="BX4347" s="118" t="s">
        <v>16975</v>
      </c>
      <c r="BY4347" s="118" t="s">
        <v>2983</v>
      </c>
    </row>
    <row r="4348" spans="53:77" x14ac:dyDescent="0.3">
      <c r="BA4348" s="169" t="e">
        <f>VLOOKUP(D4348,#REF!, 2,FALSE)</f>
        <v>#REF!</v>
      </c>
      <c r="BO4348" s="118" t="s">
        <v>8903</v>
      </c>
      <c r="BP4348" s="118" t="s">
        <v>2983</v>
      </c>
      <c r="BQ4348" s="118" t="s">
        <v>2983</v>
      </c>
      <c r="BW4348" s="118" t="s">
        <v>8903</v>
      </c>
      <c r="BX4348" s="118" t="s">
        <v>2983</v>
      </c>
      <c r="BY4348" s="118" t="s">
        <v>2983</v>
      </c>
    </row>
    <row r="4349" spans="53:77" x14ac:dyDescent="0.3">
      <c r="BA4349" s="169" t="e">
        <f>VLOOKUP(D4349,#REF!, 2,FALSE)</f>
        <v>#REF!</v>
      </c>
      <c r="BO4349" s="118" t="s">
        <v>8904</v>
      </c>
      <c r="BP4349" s="118" t="s">
        <v>3000</v>
      </c>
      <c r="BQ4349" s="118" t="s">
        <v>8017</v>
      </c>
      <c r="BW4349" s="118" t="s">
        <v>8904</v>
      </c>
      <c r="BX4349" s="118" t="s">
        <v>3000</v>
      </c>
      <c r="BY4349" s="118" t="s">
        <v>8017</v>
      </c>
    </row>
    <row r="4350" spans="53:77" x14ac:dyDescent="0.3">
      <c r="BA4350" s="169" t="e">
        <f>VLOOKUP(D4350,#REF!, 2,FALSE)</f>
        <v>#REF!</v>
      </c>
      <c r="BO4350" s="118" t="s">
        <v>8906</v>
      </c>
      <c r="BP4350" s="118" t="s">
        <v>841</v>
      </c>
      <c r="BQ4350" s="118" t="s">
        <v>3393</v>
      </c>
      <c r="BW4350" s="118" t="s">
        <v>8906</v>
      </c>
      <c r="BX4350" s="118" t="s">
        <v>841</v>
      </c>
      <c r="BY4350" s="118" t="s">
        <v>3393</v>
      </c>
    </row>
    <row r="4351" spans="53:77" x14ac:dyDescent="0.3">
      <c r="BA4351" s="169" t="e">
        <f>VLOOKUP(D4351,#REF!, 2,FALSE)</f>
        <v>#REF!</v>
      </c>
      <c r="BO4351" s="118" t="s">
        <v>8909</v>
      </c>
      <c r="BP4351" s="118" t="s">
        <v>16975</v>
      </c>
      <c r="BQ4351" s="118" t="s">
        <v>2983</v>
      </c>
      <c r="BW4351" s="118" t="s">
        <v>8909</v>
      </c>
      <c r="BX4351" s="118" t="s">
        <v>16975</v>
      </c>
      <c r="BY4351" s="118" t="s">
        <v>2983</v>
      </c>
    </row>
    <row r="4352" spans="53:77" x14ac:dyDescent="0.3">
      <c r="BA4352" s="169" t="e">
        <f>VLOOKUP(D4352,#REF!, 2,FALSE)</f>
        <v>#REF!</v>
      </c>
      <c r="BO4352" s="118" t="s">
        <v>8911</v>
      </c>
      <c r="BP4352" s="118" t="s">
        <v>16975</v>
      </c>
      <c r="BQ4352" s="118" t="s">
        <v>698</v>
      </c>
      <c r="BW4352" s="118" t="s">
        <v>8911</v>
      </c>
      <c r="BX4352" s="118" t="s">
        <v>16975</v>
      </c>
      <c r="BY4352" s="118" t="s">
        <v>698</v>
      </c>
    </row>
    <row r="4353" spans="53:77" x14ac:dyDescent="0.3">
      <c r="BA4353" s="169" t="e">
        <f>VLOOKUP(D4353,#REF!, 2,FALSE)</f>
        <v>#REF!</v>
      </c>
      <c r="BO4353" s="118" t="s">
        <v>8912</v>
      </c>
      <c r="BP4353" s="118" t="s">
        <v>16975</v>
      </c>
      <c r="BQ4353" s="118" t="s">
        <v>4707</v>
      </c>
      <c r="BW4353" s="118" t="s">
        <v>8912</v>
      </c>
      <c r="BX4353" s="118" t="s">
        <v>16975</v>
      </c>
      <c r="BY4353" s="118" t="s">
        <v>4707</v>
      </c>
    </row>
    <row r="4354" spans="53:77" x14ac:dyDescent="0.3">
      <c r="BA4354" s="169" t="e">
        <f>VLOOKUP(D4354,#REF!, 2,FALSE)</f>
        <v>#REF!</v>
      </c>
      <c r="BO4354" s="118" t="s">
        <v>8913</v>
      </c>
      <c r="BP4354" s="118" t="s">
        <v>16975</v>
      </c>
      <c r="BQ4354" s="118" t="s">
        <v>2983</v>
      </c>
      <c r="BW4354" s="118" t="s">
        <v>8913</v>
      </c>
      <c r="BX4354" s="118" t="s">
        <v>16975</v>
      </c>
      <c r="BY4354" s="118" t="s">
        <v>2983</v>
      </c>
    </row>
    <row r="4355" spans="53:77" x14ac:dyDescent="0.3">
      <c r="BA4355" s="169" t="e">
        <f>VLOOKUP(D4355,#REF!, 2,FALSE)</f>
        <v>#REF!</v>
      </c>
      <c r="BO4355" s="118" t="s">
        <v>8914</v>
      </c>
      <c r="BP4355" s="118" t="s">
        <v>16975</v>
      </c>
      <c r="BQ4355" s="118" t="s">
        <v>2983</v>
      </c>
      <c r="BW4355" s="118" t="s">
        <v>8914</v>
      </c>
      <c r="BX4355" s="118" t="s">
        <v>16975</v>
      </c>
      <c r="BY4355" s="118" t="s">
        <v>2983</v>
      </c>
    </row>
    <row r="4356" spans="53:77" x14ac:dyDescent="0.3">
      <c r="BA4356" s="169" t="e">
        <f>VLOOKUP(D4356,#REF!, 2,FALSE)</f>
        <v>#REF!</v>
      </c>
      <c r="BO4356" s="118" t="s">
        <v>8915</v>
      </c>
      <c r="BP4356" s="118" t="s">
        <v>16975</v>
      </c>
      <c r="BQ4356" s="118" t="s">
        <v>2983</v>
      </c>
      <c r="BW4356" s="118" t="s">
        <v>8915</v>
      </c>
      <c r="BX4356" s="118" t="s">
        <v>16975</v>
      </c>
      <c r="BY4356" s="118" t="s">
        <v>2983</v>
      </c>
    </row>
    <row r="4357" spans="53:77" x14ac:dyDescent="0.3">
      <c r="BA4357" s="169" t="e">
        <f>VLOOKUP(D4357,#REF!, 2,FALSE)</f>
        <v>#REF!</v>
      </c>
      <c r="BO4357" s="118" t="s">
        <v>1548</v>
      </c>
      <c r="BP4357" s="118" t="s">
        <v>16975</v>
      </c>
      <c r="BQ4357" s="118" t="s">
        <v>3325</v>
      </c>
      <c r="BW4357" s="118" t="s">
        <v>1548</v>
      </c>
      <c r="BX4357" s="118" t="s">
        <v>16975</v>
      </c>
      <c r="BY4357" s="118" t="s">
        <v>3325</v>
      </c>
    </row>
    <row r="4358" spans="53:77" x14ac:dyDescent="0.3">
      <c r="BA4358" s="169" t="e">
        <f>VLOOKUP(D4358,#REF!, 2,FALSE)</f>
        <v>#REF!</v>
      </c>
      <c r="BO4358" s="118" t="s">
        <v>1553</v>
      </c>
      <c r="BP4358" s="118" t="s">
        <v>16975</v>
      </c>
      <c r="BQ4358" s="118" t="s">
        <v>2983</v>
      </c>
      <c r="BW4358" s="118" t="s">
        <v>1553</v>
      </c>
      <c r="BX4358" s="118" t="s">
        <v>16975</v>
      </c>
      <c r="BY4358" s="118" t="s">
        <v>2983</v>
      </c>
    </row>
    <row r="4359" spans="53:77" x14ac:dyDescent="0.3">
      <c r="BA4359" s="169" t="e">
        <f>VLOOKUP(D4359,#REF!, 2,FALSE)</f>
        <v>#REF!</v>
      </c>
      <c r="BO4359" s="118" t="s">
        <v>8918</v>
      </c>
      <c r="BP4359" s="118" t="s">
        <v>2983</v>
      </c>
      <c r="BQ4359" s="118" t="s">
        <v>8920</v>
      </c>
      <c r="BW4359" s="118" t="s">
        <v>8918</v>
      </c>
      <c r="BX4359" s="118" t="s">
        <v>2983</v>
      </c>
      <c r="BY4359" s="118" t="s">
        <v>8920</v>
      </c>
    </row>
    <row r="4360" spans="53:77" x14ac:dyDescent="0.3">
      <c r="BA4360" s="169" t="e">
        <f>VLOOKUP(D4360,#REF!, 2,FALSE)</f>
        <v>#REF!</v>
      </c>
      <c r="BO4360" s="118" t="s">
        <v>8921</v>
      </c>
      <c r="BP4360" s="118" t="s">
        <v>2983</v>
      </c>
      <c r="BQ4360" s="118" t="s">
        <v>2983</v>
      </c>
      <c r="BW4360" s="118" t="s">
        <v>8921</v>
      </c>
      <c r="BX4360" s="118" t="s">
        <v>2983</v>
      </c>
      <c r="BY4360" s="118" t="s">
        <v>2983</v>
      </c>
    </row>
    <row r="4361" spans="53:77" x14ac:dyDescent="0.3">
      <c r="BA4361" s="169" t="e">
        <f>VLOOKUP(D4361,#REF!, 2,FALSE)</f>
        <v>#REF!</v>
      </c>
      <c r="BO4361" s="118" t="s">
        <v>8922</v>
      </c>
      <c r="BP4361" s="118" t="s">
        <v>2983</v>
      </c>
      <c r="BQ4361" s="118" t="s">
        <v>8923</v>
      </c>
      <c r="BW4361" s="118" t="s">
        <v>8922</v>
      </c>
      <c r="BX4361" s="118" t="s">
        <v>2983</v>
      </c>
      <c r="BY4361" s="118" t="s">
        <v>8923</v>
      </c>
    </row>
    <row r="4362" spans="53:77" x14ac:dyDescent="0.3">
      <c r="BA4362" s="169" t="e">
        <f>VLOOKUP(D4362,#REF!, 2,FALSE)</f>
        <v>#REF!</v>
      </c>
      <c r="BO4362" s="118" t="s">
        <v>8924</v>
      </c>
      <c r="BP4362" s="118" t="s">
        <v>2983</v>
      </c>
      <c r="BQ4362" s="118" t="s">
        <v>2983</v>
      </c>
      <c r="BW4362" s="118" t="s">
        <v>8924</v>
      </c>
      <c r="BX4362" s="118" t="s">
        <v>2983</v>
      </c>
      <c r="BY4362" s="118" t="s">
        <v>2983</v>
      </c>
    </row>
    <row r="4363" spans="53:77" x14ac:dyDescent="0.3">
      <c r="BA4363" s="169" t="e">
        <f>VLOOKUP(D4363,#REF!, 2,FALSE)</f>
        <v>#REF!</v>
      </c>
      <c r="BO4363" s="118" t="s">
        <v>8925</v>
      </c>
      <c r="BP4363" s="118" t="s">
        <v>2983</v>
      </c>
      <c r="BQ4363" s="118" t="s">
        <v>2983</v>
      </c>
      <c r="BW4363" s="118" t="s">
        <v>8925</v>
      </c>
      <c r="BX4363" s="118" t="s">
        <v>2983</v>
      </c>
      <c r="BY4363" s="118" t="s">
        <v>2983</v>
      </c>
    </row>
    <row r="4364" spans="53:77" x14ac:dyDescent="0.3">
      <c r="BA4364" s="169" t="e">
        <f>VLOOKUP(D4364,#REF!, 2,FALSE)</f>
        <v>#REF!</v>
      </c>
      <c r="BO4364" s="118" t="s">
        <v>8926</v>
      </c>
      <c r="BP4364" s="118" t="s">
        <v>2983</v>
      </c>
      <c r="BQ4364" s="118" t="s">
        <v>8927</v>
      </c>
      <c r="BW4364" s="118" t="s">
        <v>8926</v>
      </c>
      <c r="BX4364" s="118" t="s">
        <v>2983</v>
      </c>
      <c r="BY4364" s="118" t="s">
        <v>8927</v>
      </c>
    </row>
    <row r="4365" spans="53:77" x14ac:dyDescent="0.3">
      <c r="BA4365" s="169" t="e">
        <f>VLOOKUP(D4365,#REF!, 2,FALSE)</f>
        <v>#REF!</v>
      </c>
      <c r="BO4365" s="118" t="s">
        <v>8928</v>
      </c>
      <c r="BP4365" s="118" t="s">
        <v>2983</v>
      </c>
      <c r="BQ4365" s="118" t="s">
        <v>2983</v>
      </c>
      <c r="BW4365" s="118" t="s">
        <v>8928</v>
      </c>
      <c r="BX4365" s="118" t="s">
        <v>2983</v>
      </c>
      <c r="BY4365" s="118" t="s">
        <v>2983</v>
      </c>
    </row>
    <row r="4366" spans="53:77" x14ac:dyDescent="0.3">
      <c r="BA4366" s="169" t="e">
        <f>VLOOKUP(D4366,#REF!, 2,FALSE)</f>
        <v>#REF!</v>
      </c>
      <c r="BO4366" s="118" t="s">
        <v>8929</v>
      </c>
      <c r="BP4366" s="118" t="s">
        <v>2983</v>
      </c>
      <c r="BQ4366" s="118" t="s">
        <v>8930</v>
      </c>
      <c r="BW4366" s="118" t="s">
        <v>8929</v>
      </c>
      <c r="BX4366" s="118" t="s">
        <v>2983</v>
      </c>
      <c r="BY4366" s="118" t="s">
        <v>8930</v>
      </c>
    </row>
    <row r="4367" spans="53:77" x14ac:dyDescent="0.3">
      <c r="BA4367" s="169" t="e">
        <f>VLOOKUP(D4367,#REF!, 2,FALSE)</f>
        <v>#REF!</v>
      </c>
      <c r="BO4367" s="118" t="s">
        <v>1554</v>
      </c>
      <c r="BP4367" s="118" t="s">
        <v>2983</v>
      </c>
      <c r="BQ4367" s="118" t="s">
        <v>2983</v>
      </c>
      <c r="BW4367" s="118" t="s">
        <v>1554</v>
      </c>
      <c r="BX4367" s="118" t="s">
        <v>2983</v>
      </c>
      <c r="BY4367" s="118" t="s">
        <v>2983</v>
      </c>
    </row>
    <row r="4368" spans="53:77" x14ac:dyDescent="0.3">
      <c r="BA4368" s="169" t="e">
        <f>VLOOKUP(D4368,#REF!, 2,FALSE)</f>
        <v>#REF!</v>
      </c>
      <c r="BO4368" s="118" t="s">
        <v>8931</v>
      </c>
      <c r="BP4368" s="118" t="s">
        <v>2983</v>
      </c>
      <c r="BQ4368" s="118" t="s">
        <v>2983</v>
      </c>
      <c r="BW4368" s="118" t="s">
        <v>8931</v>
      </c>
      <c r="BX4368" s="118" t="s">
        <v>2983</v>
      </c>
      <c r="BY4368" s="118" t="s">
        <v>2983</v>
      </c>
    </row>
    <row r="4369" spans="53:77" x14ac:dyDescent="0.3">
      <c r="BA4369" s="169" t="e">
        <f>VLOOKUP(D4369,#REF!, 2,FALSE)</f>
        <v>#REF!</v>
      </c>
      <c r="BO4369" s="118" t="s">
        <v>1556</v>
      </c>
      <c r="BP4369" s="118" t="s">
        <v>2983</v>
      </c>
      <c r="BQ4369" s="118" t="s">
        <v>8932</v>
      </c>
      <c r="BW4369" s="118" t="s">
        <v>1556</v>
      </c>
      <c r="BX4369" s="118" t="s">
        <v>2983</v>
      </c>
      <c r="BY4369" s="118" t="s">
        <v>8932</v>
      </c>
    </row>
    <row r="4370" spans="53:77" x14ac:dyDescent="0.3">
      <c r="BA4370" s="169" t="e">
        <f>VLOOKUP(D4370,#REF!, 2,FALSE)</f>
        <v>#REF!</v>
      </c>
      <c r="BO4370" s="118" t="s">
        <v>8933</v>
      </c>
      <c r="BP4370" s="118" t="s">
        <v>2983</v>
      </c>
      <c r="BQ4370" s="118" t="s">
        <v>2983</v>
      </c>
      <c r="BW4370" s="118" t="s">
        <v>8933</v>
      </c>
      <c r="BX4370" s="118" t="s">
        <v>2983</v>
      </c>
      <c r="BY4370" s="118" t="s">
        <v>2983</v>
      </c>
    </row>
    <row r="4371" spans="53:77" x14ac:dyDescent="0.3">
      <c r="BA4371" s="169" t="e">
        <f>VLOOKUP(D4371,#REF!, 2,FALSE)</f>
        <v>#REF!</v>
      </c>
      <c r="BO4371" s="118" t="s">
        <v>8934</v>
      </c>
      <c r="BP4371" s="118" t="s">
        <v>2983</v>
      </c>
      <c r="BQ4371" s="118" t="s">
        <v>7581</v>
      </c>
      <c r="BW4371" s="118" t="s">
        <v>8934</v>
      </c>
      <c r="BX4371" s="118" t="s">
        <v>2983</v>
      </c>
      <c r="BY4371" s="118" t="s">
        <v>7581</v>
      </c>
    </row>
    <row r="4372" spans="53:77" x14ac:dyDescent="0.3">
      <c r="BA4372" s="169" t="e">
        <f>VLOOKUP(D4372,#REF!, 2,FALSE)</f>
        <v>#REF!</v>
      </c>
      <c r="BO4372" s="118" t="s">
        <v>8935</v>
      </c>
      <c r="BP4372" s="118" t="s">
        <v>2983</v>
      </c>
      <c r="BQ4372" s="118" t="s">
        <v>8936</v>
      </c>
      <c r="BW4372" s="118" t="s">
        <v>8935</v>
      </c>
      <c r="BX4372" s="118" t="s">
        <v>2983</v>
      </c>
      <c r="BY4372" s="118" t="s">
        <v>8936</v>
      </c>
    </row>
    <row r="4373" spans="53:77" x14ac:dyDescent="0.3">
      <c r="BA4373" s="169" t="e">
        <f>VLOOKUP(D4373,#REF!, 2,FALSE)</f>
        <v>#REF!</v>
      </c>
      <c r="BO4373" s="118" t="s">
        <v>8937</v>
      </c>
      <c r="BP4373" s="118" t="s">
        <v>2983</v>
      </c>
      <c r="BQ4373" s="118" t="s">
        <v>2424</v>
      </c>
      <c r="BW4373" s="118" t="s">
        <v>8937</v>
      </c>
      <c r="BX4373" s="118" t="s">
        <v>2983</v>
      </c>
      <c r="BY4373" s="118" t="s">
        <v>2424</v>
      </c>
    </row>
    <row r="4374" spans="53:77" x14ac:dyDescent="0.3">
      <c r="BA4374" s="169" t="e">
        <f>VLOOKUP(D4374,#REF!, 2,FALSE)</f>
        <v>#REF!</v>
      </c>
      <c r="BO4374" s="118" t="s">
        <v>1557</v>
      </c>
      <c r="BP4374" s="118" t="s">
        <v>2983</v>
      </c>
      <c r="BQ4374" s="118" t="s">
        <v>8938</v>
      </c>
      <c r="BW4374" s="118" t="s">
        <v>1557</v>
      </c>
      <c r="BX4374" s="118" t="s">
        <v>2983</v>
      </c>
      <c r="BY4374" s="118" t="s">
        <v>8938</v>
      </c>
    </row>
    <row r="4375" spans="53:77" x14ac:dyDescent="0.3">
      <c r="BA4375" s="169" t="e">
        <f>VLOOKUP(D4375,#REF!, 2,FALSE)</f>
        <v>#REF!</v>
      </c>
      <c r="BO4375" s="118" t="s">
        <v>8939</v>
      </c>
      <c r="BP4375" s="118" t="s">
        <v>2983</v>
      </c>
      <c r="BQ4375" s="118" t="s">
        <v>2983</v>
      </c>
      <c r="BW4375" s="118" t="s">
        <v>8939</v>
      </c>
      <c r="BX4375" s="118" t="s">
        <v>2983</v>
      </c>
      <c r="BY4375" s="118" t="s">
        <v>2983</v>
      </c>
    </row>
    <row r="4376" spans="53:77" x14ac:dyDescent="0.3">
      <c r="BA4376" s="169" t="e">
        <f>VLOOKUP(D4376,#REF!, 2,FALSE)</f>
        <v>#REF!</v>
      </c>
      <c r="BO4376" s="118" t="s">
        <v>8940</v>
      </c>
      <c r="BP4376" s="118" t="s">
        <v>775</v>
      </c>
      <c r="BQ4376" s="118" t="s">
        <v>2983</v>
      </c>
      <c r="BW4376" s="118" t="s">
        <v>8940</v>
      </c>
      <c r="BX4376" s="118" t="s">
        <v>775</v>
      </c>
      <c r="BY4376" s="118" t="s">
        <v>2983</v>
      </c>
    </row>
    <row r="4377" spans="53:77" x14ac:dyDescent="0.3">
      <c r="BA4377" s="169" t="e">
        <f>VLOOKUP(D4377,#REF!, 2,FALSE)</f>
        <v>#REF!</v>
      </c>
      <c r="BO4377" s="118" t="s">
        <v>8941</v>
      </c>
      <c r="BP4377" s="118" t="s">
        <v>810</v>
      </c>
      <c r="BQ4377" s="118" t="s">
        <v>2983</v>
      </c>
      <c r="BW4377" s="118" t="s">
        <v>8941</v>
      </c>
      <c r="BX4377" s="118" t="s">
        <v>810</v>
      </c>
      <c r="BY4377" s="118" t="s">
        <v>2983</v>
      </c>
    </row>
    <row r="4378" spans="53:77" x14ac:dyDescent="0.3">
      <c r="BA4378" s="169" t="e">
        <f>VLOOKUP(D4378,#REF!, 2,FALSE)</f>
        <v>#REF!</v>
      </c>
      <c r="BO4378" s="118" t="s">
        <v>8942</v>
      </c>
      <c r="BP4378" s="118" t="s">
        <v>736</v>
      </c>
      <c r="BQ4378" s="118" t="s">
        <v>2983</v>
      </c>
      <c r="BW4378" s="118" t="s">
        <v>8942</v>
      </c>
      <c r="BX4378" s="118" t="s">
        <v>736</v>
      </c>
      <c r="BY4378" s="118" t="s">
        <v>2983</v>
      </c>
    </row>
    <row r="4379" spans="53:77" x14ac:dyDescent="0.3">
      <c r="BA4379" s="169" t="e">
        <f>VLOOKUP(D4379,#REF!, 2,FALSE)</f>
        <v>#REF!</v>
      </c>
      <c r="BO4379" s="118" t="s">
        <v>8943</v>
      </c>
      <c r="BP4379" s="118" t="s">
        <v>703</v>
      </c>
      <c r="BQ4379" s="118" t="s">
        <v>2983</v>
      </c>
      <c r="BW4379" s="118" t="s">
        <v>8943</v>
      </c>
      <c r="BX4379" s="118" t="s">
        <v>703</v>
      </c>
      <c r="BY4379" s="118" t="s">
        <v>2983</v>
      </c>
    </row>
    <row r="4380" spans="53:77" x14ac:dyDescent="0.3">
      <c r="BA4380" s="169" t="e">
        <f>VLOOKUP(D4380,#REF!, 2,FALSE)</f>
        <v>#REF!</v>
      </c>
      <c r="BO4380" s="118" t="s">
        <v>473</v>
      </c>
      <c r="BP4380" s="118" t="s">
        <v>923</v>
      </c>
      <c r="BQ4380" s="118" t="s">
        <v>3338</v>
      </c>
      <c r="BW4380" s="118" t="s">
        <v>473</v>
      </c>
      <c r="BX4380" s="118" t="s">
        <v>923</v>
      </c>
      <c r="BY4380" s="118" t="s">
        <v>3338</v>
      </c>
    </row>
    <row r="4381" spans="53:77" x14ac:dyDescent="0.3">
      <c r="BA4381" s="169" t="e">
        <f>VLOOKUP(D4381,#REF!, 2,FALSE)</f>
        <v>#REF!</v>
      </c>
      <c r="BO4381" s="118" t="s">
        <v>8944</v>
      </c>
      <c r="BP4381" s="118" t="s">
        <v>2983</v>
      </c>
      <c r="BQ4381" s="118" t="s">
        <v>2983</v>
      </c>
      <c r="BW4381" s="118" t="s">
        <v>8944</v>
      </c>
      <c r="BX4381" s="118" t="s">
        <v>2983</v>
      </c>
      <c r="BY4381" s="118" t="s">
        <v>2983</v>
      </c>
    </row>
    <row r="4382" spans="53:77" x14ac:dyDescent="0.3">
      <c r="BA4382" s="169" t="e">
        <f>VLOOKUP(D4382,#REF!, 2,FALSE)</f>
        <v>#REF!</v>
      </c>
      <c r="BO4382" s="118" t="s">
        <v>8945</v>
      </c>
      <c r="BP4382" s="118" t="s">
        <v>803</v>
      </c>
      <c r="BQ4382" s="118" t="s">
        <v>2983</v>
      </c>
      <c r="BW4382" s="118" t="s">
        <v>8945</v>
      </c>
      <c r="BX4382" s="118" t="s">
        <v>803</v>
      </c>
      <c r="BY4382" s="118" t="s">
        <v>2983</v>
      </c>
    </row>
    <row r="4383" spans="53:77" x14ac:dyDescent="0.3">
      <c r="BA4383" s="169" t="e">
        <f>VLOOKUP(D4383,#REF!, 2,FALSE)</f>
        <v>#REF!</v>
      </c>
      <c r="BO4383" s="118" t="s">
        <v>465</v>
      </c>
      <c r="BP4383" s="118" t="s">
        <v>1267</v>
      </c>
      <c r="BQ4383" s="118" t="s">
        <v>725</v>
      </c>
      <c r="BW4383" s="118" t="s">
        <v>465</v>
      </c>
      <c r="BX4383" s="118" t="s">
        <v>1267</v>
      </c>
      <c r="BY4383" s="118" t="s">
        <v>725</v>
      </c>
    </row>
    <row r="4384" spans="53:77" x14ac:dyDescent="0.3">
      <c r="BA4384" s="169" t="e">
        <f>VLOOKUP(D4384,#REF!, 2,FALSE)</f>
        <v>#REF!</v>
      </c>
      <c r="BO4384" s="118" t="s">
        <v>477</v>
      </c>
      <c r="BP4384" s="118" t="s">
        <v>2983</v>
      </c>
      <c r="BQ4384" s="118" t="s">
        <v>2983</v>
      </c>
      <c r="BW4384" s="118" t="s">
        <v>477</v>
      </c>
      <c r="BX4384" s="118" t="s">
        <v>2983</v>
      </c>
      <c r="BY4384" s="118" t="s">
        <v>2983</v>
      </c>
    </row>
    <row r="4385" spans="53:77" x14ac:dyDescent="0.3">
      <c r="BA4385" s="169" t="e">
        <f>VLOOKUP(D4385,#REF!, 2,FALSE)</f>
        <v>#REF!</v>
      </c>
      <c r="BO4385" s="118" t="s">
        <v>8947</v>
      </c>
      <c r="BP4385" s="118" t="s">
        <v>3003</v>
      </c>
      <c r="BQ4385" s="118" t="s">
        <v>2983</v>
      </c>
      <c r="BW4385" s="118" t="s">
        <v>8947</v>
      </c>
      <c r="BX4385" s="118" t="s">
        <v>3003</v>
      </c>
      <c r="BY4385" s="118" t="s">
        <v>2983</v>
      </c>
    </row>
    <row r="4386" spans="53:77" x14ac:dyDescent="0.3">
      <c r="BA4386" s="169" t="e">
        <f>VLOOKUP(D4386,#REF!, 2,FALSE)</f>
        <v>#REF!</v>
      </c>
      <c r="BO4386" s="118" t="s">
        <v>8949</v>
      </c>
      <c r="BP4386" s="118" t="s">
        <v>1342</v>
      </c>
      <c r="BQ4386" s="118" t="s">
        <v>8072</v>
      </c>
      <c r="BW4386" s="118" t="s">
        <v>8949</v>
      </c>
      <c r="BX4386" s="118" t="s">
        <v>1342</v>
      </c>
      <c r="BY4386" s="118" t="s">
        <v>8072</v>
      </c>
    </row>
    <row r="4387" spans="53:77" x14ac:dyDescent="0.3">
      <c r="BA4387" s="169" t="e">
        <f>VLOOKUP(D4387,#REF!, 2,FALSE)</f>
        <v>#REF!</v>
      </c>
      <c r="BO4387" s="118" t="s">
        <v>8950</v>
      </c>
      <c r="BP4387" s="118" t="s">
        <v>1342</v>
      </c>
      <c r="BQ4387" s="118" t="s">
        <v>8951</v>
      </c>
      <c r="BW4387" s="118" t="s">
        <v>8950</v>
      </c>
      <c r="BX4387" s="118" t="s">
        <v>1342</v>
      </c>
      <c r="BY4387" s="118" t="s">
        <v>8951</v>
      </c>
    </row>
    <row r="4388" spans="53:77" x14ac:dyDescent="0.3">
      <c r="BA4388" s="169" t="e">
        <f>VLOOKUP(D4388,#REF!, 2,FALSE)</f>
        <v>#REF!</v>
      </c>
      <c r="BO4388" s="118" t="s">
        <v>8952</v>
      </c>
      <c r="BP4388" s="118" t="s">
        <v>1342</v>
      </c>
      <c r="BQ4388" s="118" t="s">
        <v>2983</v>
      </c>
      <c r="BW4388" s="118" t="s">
        <v>8952</v>
      </c>
      <c r="BX4388" s="118" t="s">
        <v>1342</v>
      </c>
      <c r="BY4388" s="118" t="s">
        <v>2983</v>
      </c>
    </row>
    <row r="4389" spans="53:77" x14ac:dyDescent="0.3">
      <c r="BA4389" s="169" t="e">
        <f>VLOOKUP(D4389,#REF!, 2,FALSE)</f>
        <v>#REF!</v>
      </c>
      <c r="BO4389" s="118" t="s">
        <v>8953</v>
      </c>
      <c r="BP4389" s="118" t="s">
        <v>3243</v>
      </c>
      <c r="BQ4389" s="118" t="s">
        <v>2983</v>
      </c>
      <c r="BW4389" s="118" t="s">
        <v>8953</v>
      </c>
      <c r="BX4389" s="118" t="s">
        <v>3243</v>
      </c>
      <c r="BY4389" s="118" t="s">
        <v>2983</v>
      </c>
    </row>
    <row r="4390" spans="53:77" x14ac:dyDescent="0.3">
      <c r="BA4390" s="169" t="e">
        <f>VLOOKUP(D4390,#REF!, 2,FALSE)</f>
        <v>#REF!</v>
      </c>
      <c r="BO4390" s="118" t="s">
        <v>8954</v>
      </c>
      <c r="BP4390" s="118" t="s">
        <v>3003</v>
      </c>
      <c r="BQ4390" s="118" t="s">
        <v>2983</v>
      </c>
      <c r="BW4390" s="118" t="s">
        <v>8954</v>
      </c>
      <c r="BX4390" s="118" t="s">
        <v>3003</v>
      </c>
      <c r="BY4390" s="118" t="s">
        <v>2983</v>
      </c>
    </row>
    <row r="4391" spans="53:77" x14ac:dyDescent="0.3">
      <c r="BA4391" s="169" t="e">
        <f>VLOOKUP(D4391,#REF!, 2,FALSE)</f>
        <v>#REF!</v>
      </c>
      <c r="BO4391" s="118" t="s">
        <v>8955</v>
      </c>
      <c r="BP4391" s="118" t="s">
        <v>3000</v>
      </c>
      <c r="BQ4391" s="118" t="s">
        <v>7482</v>
      </c>
      <c r="BW4391" s="118" t="s">
        <v>8955</v>
      </c>
      <c r="BX4391" s="118" t="s">
        <v>3000</v>
      </c>
      <c r="BY4391" s="118" t="s">
        <v>7482</v>
      </c>
    </row>
    <row r="4392" spans="53:77" x14ac:dyDescent="0.3">
      <c r="BA4392" s="169" t="e">
        <f>VLOOKUP(D4392,#REF!, 2,FALSE)</f>
        <v>#REF!</v>
      </c>
      <c r="BO4392" s="118" t="s">
        <v>8956</v>
      </c>
      <c r="BP4392" s="118" t="s">
        <v>3043</v>
      </c>
      <c r="BQ4392" s="118" t="s">
        <v>8957</v>
      </c>
      <c r="BW4392" s="118" t="s">
        <v>8956</v>
      </c>
      <c r="BX4392" s="118" t="s">
        <v>3043</v>
      </c>
      <c r="BY4392" s="118" t="s">
        <v>8957</v>
      </c>
    </row>
    <row r="4393" spans="53:77" x14ac:dyDescent="0.3">
      <c r="BA4393" s="169" t="e">
        <f>VLOOKUP(D4393,#REF!, 2,FALSE)</f>
        <v>#REF!</v>
      </c>
      <c r="BO4393" s="118" t="s">
        <v>8958</v>
      </c>
      <c r="BP4393" s="118" t="s">
        <v>3043</v>
      </c>
      <c r="BQ4393" s="118" t="s">
        <v>8959</v>
      </c>
      <c r="BW4393" s="118" t="s">
        <v>8958</v>
      </c>
      <c r="BX4393" s="118" t="s">
        <v>3043</v>
      </c>
      <c r="BY4393" s="118" t="s">
        <v>8959</v>
      </c>
    </row>
    <row r="4394" spans="53:77" x14ac:dyDescent="0.3">
      <c r="BA4394" s="169" t="e">
        <f>VLOOKUP(D4394,#REF!, 2,FALSE)</f>
        <v>#REF!</v>
      </c>
      <c r="BO4394" s="118" t="s">
        <v>8960</v>
      </c>
      <c r="BP4394" s="118" t="s">
        <v>3043</v>
      </c>
      <c r="BQ4394" s="118" t="s">
        <v>8961</v>
      </c>
      <c r="BW4394" s="118" t="s">
        <v>8960</v>
      </c>
      <c r="BX4394" s="118" t="s">
        <v>3043</v>
      </c>
      <c r="BY4394" s="118" t="s">
        <v>8961</v>
      </c>
    </row>
    <row r="4395" spans="53:77" x14ac:dyDescent="0.3">
      <c r="BA4395" s="169" t="e">
        <f>VLOOKUP(D4395,#REF!, 2,FALSE)</f>
        <v>#REF!</v>
      </c>
      <c r="BO4395" s="118" t="s">
        <v>1558</v>
      </c>
      <c r="BP4395" s="118" t="s">
        <v>3043</v>
      </c>
      <c r="BQ4395" s="118" t="s">
        <v>8962</v>
      </c>
      <c r="BW4395" s="118" t="s">
        <v>1558</v>
      </c>
      <c r="BX4395" s="118" t="s">
        <v>3043</v>
      </c>
      <c r="BY4395" s="118" t="s">
        <v>8962</v>
      </c>
    </row>
    <row r="4396" spans="53:77" x14ac:dyDescent="0.3">
      <c r="BA4396" s="169" t="e">
        <f>VLOOKUP(D4396,#REF!, 2,FALSE)</f>
        <v>#REF!</v>
      </c>
      <c r="BO4396" s="118" t="s">
        <v>1559</v>
      </c>
      <c r="BP4396" s="118" t="s">
        <v>16975</v>
      </c>
      <c r="BQ4396" s="118" t="s">
        <v>8963</v>
      </c>
      <c r="BW4396" s="118" t="s">
        <v>1559</v>
      </c>
      <c r="BX4396" s="118" t="s">
        <v>16975</v>
      </c>
      <c r="BY4396" s="118" t="s">
        <v>8963</v>
      </c>
    </row>
    <row r="4397" spans="53:77" x14ac:dyDescent="0.3">
      <c r="BA4397" s="169" t="e">
        <f>VLOOKUP(D4397,#REF!, 2,FALSE)</f>
        <v>#REF!</v>
      </c>
      <c r="BO4397" s="118" t="s">
        <v>1560</v>
      </c>
      <c r="BP4397" s="118" t="s">
        <v>3043</v>
      </c>
      <c r="BQ4397" s="118" t="s">
        <v>8961</v>
      </c>
      <c r="BW4397" s="118" t="s">
        <v>1560</v>
      </c>
      <c r="BX4397" s="118" t="s">
        <v>3043</v>
      </c>
      <c r="BY4397" s="118" t="s">
        <v>8961</v>
      </c>
    </row>
    <row r="4398" spans="53:77" x14ac:dyDescent="0.3">
      <c r="BA4398" s="169" t="e">
        <f>VLOOKUP(D4398,#REF!, 2,FALSE)</f>
        <v>#REF!</v>
      </c>
      <c r="BO4398" s="118" t="s">
        <v>8964</v>
      </c>
      <c r="BP4398" s="118" t="s">
        <v>2979</v>
      </c>
      <c r="BQ4398" s="118" t="s">
        <v>3760</v>
      </c>
      <c r="BW4398" s="118" t="s">
        <v>8964</v>
      </c>
      <c r="BX4398" s="118" t="s">
        <v>2979</v>
      </c>
      <c r="BY4398" s="118" t="s">
        <v>3760</v>
      </c>
    </row>
    <row r="4399" spans="53:77" x14ac:dyDescent="0.3">
      <c r="BA4399" s="169" t="e">
        <f>VLOOKUP(D4399,#REF!, 2,FALSE)</f>
        <v>#REF!</v>
      </c>
      <c r="BO4399" s="118" t="s">
        <v>1561</v>
      </c>
      <c r="BP4399" s="118" t="s">
        <v>3043</v>
      </c>
      <c r="BQ4399" s="118" t="s">
        <v>1854</v>
      </c>
      <c r="BW4399" s="118" t="s">
        <v>1561</v>
      </c>
      <c r="BX4399" s="118" t="s">
        <v>3043</v>
      </c>
      <c r="BY4399" s="118" t="s">
        <v>1854</v>
      </c>
    </row>
    <row r="4400" spans="53:77" x14ac:dyDescent="0.3">
      <c r="BA4400" s="169" t="e">
        <f>VLOOKUP(D4400,#REF!, 2,FALSE)</f>
        <v>#REF!</v>
      </c>
      <c r="BO4400" s="118" t="s">
        <v>1562</v>
      </c>
      <c r="BP4400" s="118" t="s">
        <v>862</v>
      </c>
      <c r="BQ4400" s="118" t="s">
        <v>8965</v>
      </c>
      <c r="BW4400" s="118" t="s">
        <v>1562</v>
      </c>
      <c r="BX4400" s="118" t="s">
        <v>862</v>
      </c>
      <c r="BY4400" s="118" t="s">
        <v>8965</v>
      </c>
    </row>
    <row r="4401" spans="53:77" x14ac:dyDescent="0.3">
      <c r="BA4401" s="169" t="e">
        <f>VLOOKUP(D4401,#REF!, 2,FALSE)</f>
        <v>#REF!</v>
      </c>
      <c r="BO4401" s="118" t="s">
        <v>8966</v>
      </c>
      <c r="BP4401" s="118" t="s">
        <v>705</v>
      </c>
      <c r="BQ4401" s="118" t="s">
        <v>8967</v>
      </c>
      <c r="BW4401" s="118" t="s">
        <v>8966</v>
      </c>
      <c r="BX4401" s="118" t="s">
        <v>705</v>
      </c>
      <c r="BY4401" s="118" t="s">
        <v>8967</v>
      </c>
    </row>
    <row r="4402" spans="53:77" x14ac:dyDescent="0.3">
      <c r="BA4402" s="169" t="e">
        <f>VLOOKUP(D4402,#REF!, 2,FALSE)</f>
        <v>#REF!</v>
      </c>
      <c r="BO4402" s="118" t="s">
        <v>8968</v>
      </c>
      <c r="BP4402" s="118" t="s">
        <v>666</v>
      </c>
      <c r="BQ4402" s="118" t="s">
        <v>8347</v>
      </c>
      <c r="BW4402" s="118" t="s">
        <v>8968</v>
      </c>
      <c r="BX4402" s="118" t="s">
        <v>666</v>
      </c>
      <c r="BY4402" s="118" t="s">
        <v>8347</v>
      </c>
    </row>
    <row r="4403" spans="53:77" x14ac:dyDescent="0.3">
      <c r="BA4403" s="169" t="e">
        <f>VLOOKUP(D4403,#REF!, 2,FALSE)</f>
        <v>#REF!</v>
      </c>
      <c r="BO4403" s="118" t="s">
        <v>8969</v>
      </c>
      <c r="BP4403" s="118" t="s">
        <v>16975</v>
      </c>
      <c r="BQ4403" s="118" t="s">
        <v>5134</v>
      </c>
      <c r="BW4403" s="118" t="s">
        <v>8969</v>
      </c>
      <c r="BX4403" s="118" t="s">
        <v>16975</v>
      </c>
      <c r="BY4403" s="118" t="s">
        <v>5134</v>
      </c>
    </row>
    <row r="4404" spans="53:77" x14ac:dyDescent="0.3">
      <c r="BA4404" s="169" t="e">
        <f>VLOOKUP(D4404,#REF!, 2,FALSE)</f>
        <v>#REF!</v>
      </c>
      <c r="BO4404" s="118" t="s">
        <v>8971</v>
      </c>
      <c r="BP4404" s="118" t="s">
        <v>778</v>
      </c>
      <c r="BQ4404" s="118" t="s">
        <v>8972</v>
      </c>
      <c r="BW4404" s="118" t="s">
        <v>8971</v>
      </c>
      <c r="BX4404" s="118" t="s">
        <v>778</v>
      </c>
      <c r="BY4404" s="118" t="s">
        <v>8972</v>
      </c>
    </row>
    <row r="4405" spans="53:77" x14ac:dyDescent="0.3">
      <c r="BA4405" s="169" t="e">
        <f>VLOOKUP(D4405,#REF!, 2,FALSE)</f>
        <v>#REF!</v>
      </c>
      <c r="BO4405" s="118" t="s">
        <v>8973</v>
      </c>
      <c r="BP4405" s="118" t="s">
        <v>778</v>
      </c>
      <c r="BQ4405" s="118" t="s">
        <v>8974</v>
      </c>
      <c r="BW4405" s="118" t="s">
        <v>8973</v>
      </c>
      <c r="BX4405" s="118" t="s">
        <v>778</v>
      </c>
      <c r="BY4405" s="118" t="s">
        <v>8974</v>
      </c>
    </row>
    <row r="4406" spans="53:77" x14ac:dyDescent="0.3">
      <c r="BA4406" s="169" t="e">
        <f>VLOOKUP(D4406,#REF!, 2,FALSE)</f>
        <v>#REF!</v>
      </c>
      <c r="BO4406" s="118" t="s">
        <v>8975</v>
      </c>
      <c r="BP4406" s="118" t="s">
        <v>666</v>
      </c>
      <c r="BQ4406" s="118" t="s">
        <v>8976</v>
      </c>
      <c r="BW4406" s="118" t="s">
        <v>8975</v>
      </c>
      <c r="BX4406" s="118" t="s">
        <v>666</v>
      </c>
      <c r="BY4406" s="118" t="s">
        <v>8976</v>
      </c>
    </row>
    <row r="4407" spans="53:77" x14ac:dyDescent="0.3">
      <c r="BA4407" s="169" t="e">
        <f>VLOOKUP(D4407,#REF!, 2,FALSE)</f>
        <v>#REF!</v>
      </c>
      <c r="BO4407" s="118" t="s">
        <v>8978</v>
      </c>
      <c r="BP4407" s="118" t="s">
        <v>3043</v>
      </c>
      <c r="BQ4407" s="118" t="s">
        <v>8210</v>
      </c>
      <c r="BW4407" s="118" t="s">
        <v>8978</v>
      </c>
      <c r="BX4407" s="118" t="s">
        <v>3043</v>
      </c>
      <c r="BY4407" s="118" t="s">
        <v>8210</v>
      </c>
    </row>
    <row r="4408" spans="53:77" x14ac:dyDescent="0.3">
      <c r="BA4408" s="169" t="e">
        <f>VLOOKUP(D4408,#REF!, 2,FALSE)</f>
        <v>#REF!</v>
      </c>
      <c r="BO4408" s="118" t="s">
        <v>8979</v>
      </c>
      <c r="BP4408" s="118" t="s">
        <v>3000</v>
      </c>
      <c r="BQ4408" s="118" t="s">
        <v>5592</v>
      </c>
      <c r="BW4408" s="118" t="s">
        <v>8979</v>
      </c>
      <c r="BX4408" s="118" t="s">
        <v>3000</v>
      </c>
      <c r="BY4408" s="118" t="s">
        <v>5592</v>
      </c>
    </row>
    <row r="4409" spans="53:77" x14ac:dyDescent="0.3">
      <c r="BA4409" s="169" t="e">
        <f>VLOOKUP(D4409,#REF!, 2,FALSE)</f>
        <v>#REF!</v>
      </c>
      <c r="BO4409" s="118" t="s">
        <v>8982</v>
      </c>
      <c r="BP4409" s="118" t="s">
        <v>736</v>
      </c>
      <c r="BQ4409" s="118" t="s">
        <v>7800</v>
      </c>
      <c r="BW4409" s="118" t="s">
        <v>8982</v>
      </c>
      <c r="BX4409" s="118" t="s">
        <v>736</v>
      </c>
      <c r="BY4409" s="118" t="s">
        <v>7800</v>
      </c>
    </row>
    <row r="4410" spans="53:77" x14ac:dyDescent="0.3">
      <c r="BA4410" s="169" t="e">
        <f>VLOOKUP(D4410,#REF!, 2,FALSE)</f>
        <v>#REF!</v>
      </c>
      <c r="BO4410" s="118" t="s">
        <v>8983</v>
      </c>
      <c r="BP4410" s="118" t="s">
        <v>715</v>
      </c>
      <c r="BQ4410" s="118" t="s">
        <v>1223</v>
      </c>
      <c r="BW4410" s="118" t="s">
        <v>8983</v>
      </c>
      <c r="BX4410" s="118" t="s">
        <v>715</v>
      </c>
      <c r="BY4410" s="118" t="s">
        <v>1223</v>
      </c>
    </row>
    <row r="4411" spans="53:77" x14ac:dyDescent="0.3">
      <c r="BA4411" s="169" t="e">
        <f>VLOOKUP(D4411,#REF!, 2,FALSE)</f>
        <v>#REF!</v>
      </c>
      <c r="BO4411" s="118" t="s">
        <v>8984</v>
      </c>
      <c r="BP4411" s="118" t="s">
        <v>715</v>
      </c>
      <c r="BQ4411" s="118" t="s">
        <v>8985</v>
      </c>
      <c r="BW4411" s="118" t="s">
        <v>8984</v>
      </c>
      <c r="BX4411" s="118" t="s">
        <v>715</v>
      </c>
      <c r="BY4411" s="118" t="s">
        <v>8985</v>
      </c>
    </row>
    <row r="4412" spans="53:77" x14ac:dyDescent="0.3">
      <c r="BA4412" s="169" t="e">
        <f>VLOOKUP(D4412,#REF!, 2,FALSE)</f>
        <v>#REF!</v>
      </c>
      <c r="BO4412" s="118" t="s">
        <v>8986</v>
      </c>
      <c r="BP4412" s="118" t="s">
        <v>787</v>
      </c>
      <c r="BQ4412" s="118" t="s">
        <v>3982</v>
      </c>
      <c r="BW4412" s="118" t="s">
        <v>8986</v>
      </c>
      <c r="BX4412" s="118" t="s">
        <v>787</v>
      </c>
      <c r="BY4412" s="118" t="s">
        <v>3982</v>
      </c>
    </row>
    <row r="4413" spans="53:77" x14ac:dyDescent="0.3">
      <c r="BA4413" s="169" t="e">
        <f>VLOOKUP(D4413,#REF!, 2,FALSE)</f>
        <v>#REF!</v>
      </c>
      <c r="BO4413" s="118" t="s">
        <v>8987</v>
      </c>
      <c r="BP4413" s="118" t="s">
        <v>612</v>
      </c>
      <c r="BQ4413" s="118" t="s">
        <v>1066</v>
      </c>
      <c r="BW4413" s="118" t="s">
        <v>8987</v>
      </c>
      <c r="BX4413" s="118" t="s">
        <v>612</v>
      </c>
      <c r="BY4413" s="118" t="s">
        <v>1066</v>
      </c>
    </row>
    <row r="4414" spans="53:77" x14ac:dyDescent="0.3">
      <c r="BA4414" s="169" t="e">
        <f>VLOOKUP(D4414,#REF!, 2,FALSE)</f>
        <v>#REF!</v>
      </c>
      <c r="BO4414" s="118" t="s">
        <v>8988</v>
      </c>
      <c r="BP4414" s="118" t="s">
        <v>1013</v>
      </c>
      <c r="BQ4414" s="118" t="s">
        <v>8288</v>
      </c>
      <c r="BW4414" s="118" t="s">
        <v>8988</v>
      </c>
      <c r="BX4414" s="118" t="s">
        <v>1013</v>
      </c>
      <c r="BY4414" s="118" t="s">
        <v>8288</v>
      </c>
    </row>
    <row r="4415" spans="53:77" x14ac:dyDescent="0.3">
      <c r="BA4415" s="169" t="e">
        <f>VLOOKUP(D4415,#REF!, 2,FALSE)</f>
        <v>#REF!</v>
      </c>
      <c r="BO4415" s="118" t="s">
        <v>8989</v>
      </c>
      <c r="BP4415" s="118" t="s">
        <v>778</v>
      </c>
      <c r="BQ4415" s="118" t="s">
        <v>8991</v>
      </c>
      <c r="BW4415" s="118" t="s">
        <v>8989</v>
      </c>
      <c r="BX4415" s="118" t="s">
        <v>778</v>
      </c>
      <c r="BY4415" s="118" t="s">
        <v>8991</v>
      </c>
    </row>
    <row r="4416" spans="53:77" x14ac:dyDescent="0.3">
      <c r="BA4416" s="169" t="e">
        <f>VLOOKUP(D4416,#REF!, 2,FALSE)</f>
        <v>#REF!</v>
      </c>
      <c r="BO4416" s="118" t="s">
        <v>8992</v>
      </c>
      <c r="BP4416" s="118" t="s">
        <v>787</v>
      </c>
      <c r="BQ4416" s="118" t="s">
        <v>8388</v>
      </c>
      <c r="BW4416" s="118" t="s">
        <v>8992</v>
      </c>
      <c r="BX4416" s="118" t="s">
        <v>787</v>
      </c>
      <c r="BY4416" s="118" t="s">
        <v>8388</v>
      </c>
    </row>
    <row r="4417" spans="53:77" x14ac:dyDescent="0.3">
      <c r="BA4417" s="169" t="e">
        <f>VLOOKUP(D4417,#REF!, 2,FALSE)</f>
        <v>#REF!</v>
      </c>
      <c r="BO4417" s="118" t="s">
        <v>289</v>
      </c>
      <c r="BP4417" s="118" t="s">
        <v>3043</v>
      </c>
      <c r="BQ4417" s="118" t="s">
        <v>8993</v>
      </c>
      <c r="BW4417" s="118" t="s">
        <v>289</v>
      </c>
      <c r="BX4417" s="118" t="s">
        <v>3043</v>
      </c>
      <c r="BY4417" s="118" t="s">
        <v>8993</v>
      </c>
    </row>
    <row r="4418" spans="53:77" x14ac:dyDescent="0.3">
      <c r="BA4418" s="169" t="e">
        <f>VLOOKUP(D4418,#REF!, 2,FALSE)</f>
        <v>#REF!</v>
      </c>
      <c r="BO4418" s="118" t="s">
        <v>8994</v>
      </c>
      <c r="BP4418" s="118" t="s">
        <v>3043</v>
      </c>
      <c r="BQ4418" s="118" t="s">
        <v>8995</v>
      </c>
      <c r="BW4418" s="118" t="s">
        <v>8994</v>
      </c>
      <c r="BX4418" s="118" t="s">
        <v>3043</v>
      </c>
      <c r="BY4418" s="118" t="s">
        <v>8995</v>
      </c>
    </row>
    <row r="4419" spans="53:77" x14ac:dyDescent="0.3">
      <c r="BA4419" s="169" t="e">
        <f>VLOOKUP(D4419,#REF!, 2,FALSE)</f>
        <v>#REF!</v>
      </c>
      <c r="BO4419" s="118" t="s">
        <v>1563</v>
      </c>
      <c r="BP4419" s="118" t="s">
        <v>3043</v>
      </c>
      <c r="BQ4419" s="118" t="s">
        <v>8194</v>
      </c>
      <c r="BW4419" s="118" t="s">
        <v>1563</v>
      </c>
      <c r="BX4419" s="118" t="s">
        <v>3043</v>
      </c>
      <c r="BY4419" s="118" t="s">
        <v>8194</v>
      </c>
    </row>
    <row r="4420" spans="53:77" x14ac:dyDescent="0.3">
      <c r="BA4420" s="169" t="e">
        <f>VLOOKUP(D4420,#REF!, 2,FALSE)</f>
        <v>#REF!</v>
      </c>
      <c r="BO4420" s="118" t="s">
        <v>8996</v>
      </c>
      <c r="BP4420" s="118" t="s">
        <v>787</v>
      </c>
      <c r="BQ4420" s="118" t="s">
        <v>5741</v>
      </c>
      <c r="BW4420" s="118" t="s">
        <v>8996</v>
      </c>
      <c r="BX4420" s="118" t="s">
        <v>787</v>
      </c>
      <c r="BY4420" s="118" t="s">
        <v>5741</v>
      </c>
    </row>
    <row r="4421" spans="53:77" x14ac:dyDescent="0.3">
      <c r="BA4421" s="169" t="e">
        <f>VLOOKUP(D4421,#REF!, 2,FALSE)</f>
        <v>#REF!</v>
      </c>
      <c r="BO4421" s="118" t="s">
        <v>8997</v>
      </c>
      <c r="BP4421" s="118" t="s">
        <v>787</v>
      </c>
      <c r="BQ4421" s="118" t="s">
        <v>8998</v>
      </c>
      <c r="BW4421" s="118" t="s">
        <v>8997</v>
      </c>
      <c r="BX4421" s="118" t="s">
        <v>787</v>
      </c>
      <c r="BY4421" s="118" t="s">
        <v>8998</v>
      </c>
    </row>
    <row r="4422" spans="53:77" x14ac:dyDescent="0.3">
      <c r="BA4422" s="169" t="e">
        <f>VLOOKUP(D4422,#REF!, 2,FALSE)</f>
        <v>#REF!</v>
      </c>
      <c r="BO4422" s="118" t="s">
        <v>8999</v>
      </c>
      <c r="BP4422" s="118" t="s">
        <v>2979</v>
      </c>
      <c r="BQ4422" s="118" t="s">
        <v>9001</v>
      </c>
      <c r="BW4422" s="118" t="s">
        <v>8999</v>
      </c>
      <c r="BX4422" s="118" t="s">
        <v>2979</v>
      </c>
      <c r="BY4422" s="118" t="s">
        <v>9001</v>
      </c>
    </row>
    <row r="4423" spans="53:77" x14ac:dyDescent="0.3">
      <c r="BA4423" s="169" t="e">
        <f>VLOOKUP(D4423,#REF!, 2,FALSE)</f>
        <v>#REF!</v>
      </c>
      <c r="BO4423" s="118" t="s">
        <v>9003</v>
      </c>
      <c r="BP4423" s="118" t="s">
        <v>3197</v>
      </c>
      <c r="BQ4423" s="118" t="s">
        <v>9004</v>
      </c>
      <c r="BW4423" s="118" t="s">
        <v>9003</v>
      </c>
      <c r="BX4423" s="118" t="s">
        <v>3197</v>
      </c>
      <c r="BY4423" s="118" t="s">
        <v>9004</v>
      </c>
    </row>
    <row r="4424" spans="53:77" x14ac:dyDescent="0.3">
      <c r="BA4424" s="169" t="e">
        <f>VLOOKUP(D4424,#REF!, 2,FALSE)</f>
        <v>#REF!</v>
      </c>
      <c r="BO4424" s="118" t="s">
        <v>9005</v>
      </c>
      <c r="BP4424" s="118" t="s">
        <v>2979</v>
      </c>
      <c r="BQ4424" s="118" t="s">
        <v>1604</v>
      </c>
      <c r="BW4424" s="118" t="s">
        <v>9005</v>
      </c>
      <c r="BX4424" s="118" t="s">
        <v>2979</v>
      </c>
      <c r="BY4424" s="118" t="s">
        <v>1604</v>
      </c>
    </row>
    <row r="4425" spans="53:77" x14ac:dyDescent="0.3">
      <c r="BA4425" s="169" t="e">
        <f>VLOOKUP(D4425,#REF!, 2,FALSE)</f>
        <v>#REF!</v>
      </c>
      <c r="BO4425" s="118" t="s">
        <v>9006</v>
      </c>
      <c r="BP4425" s="118" t="s">
        <v>1272</v>
      </c>
      <c r="BQ4425" s="118" t="s">
        <v>6183</v>
      </c>
      <c r="BW4425" s="118" t="s">
        <v>9006</v>
      </c>
      <c r="BX4425" s="118" t="s">
        <v>1272</v>
      </c>
      <c r="BY4425" s="118" t="s">
        <v>6183</v>
      </c>
    </row>
    <row r="4426" spans="53:77" x14ac:dyDescent="0.3">
      <c r="BA4426" s="169" t="e">
        <f>VLOOKUP(D4426,#REF!, 2,FALSE)</f>
        <v>#REF!</v>
      </c>
      <c r="BO4426" s="118" t="s">
        <v>9008</v>
      </c>
      <c r="BP4426" s="118" t="s">
        <v>736</v>
      </c>
      <c r="BQ4426" s="118" t="s">
        <v>2882</v>
      </c>
      <c r="BW4426" s="118" t="s">
        <v>9008</v>
      </c>
      <c r="BX4426" s="118" t="s">
        <v>736</v>
      </c>
      <c r="BY4426" s="118" t="s">
        <v>2882</v>
      </c>
    </row>
    <row r="4427" spans="53:77" x14ac:dyDescent="0.3">
      <c r="BA4427" s="169" t="e">
        <f>VLOOKUP(D4427,#REF!, 2,FALSE)</f>
        <v>#REF!</v>
      </c>
      <c r="BO4427" s="118" t="s">
        <v>9010</v>
      </c>
      <c r="BP4427" s="118" t="s">
        <v>617</v>
      </c>
      <c r="BQ4427" s="118" t="s">
        <v>8977</v>
      </c>
      <c r="BW4427" s="118" t="s">
        <v>9010</v>
      </c>
      <c r="BX4427" s="118" t="s">
        <v>617</v>
      </c>
      <c r="BY4427" s="118" t="s">
        <v>8977</v>
      </c>
    </row>
    <row r="4428" spans="53:77" x14ac:dyDescent="0.3">
      <c r="BA4428" s="169" t="e">
        <f>VLOOKUP(D4428,#REF!, 2,FALSE)</f>
        <v>#REF!</v>
      </c>
      <c r="BO4428" s="118" t="s">
        <v>9012</v>
      </c>
      <c r="BP4428" s="118" t="s">
        <v>3043</v>
      </c>
      <c r="BQ4428" s="118" t="s">
        <v>9013</v>
      </c>
      <c r="BW4428" s="118" t="s">
        <v>9012</v>
      </c>
      <c r="BX4428" s="118" t="s">
        <v>3043</v>
      </c>
      <c r="BY4428" s="118" t="s">
        <v>9013</v>
      </c>
    </row>
    <row r="4429" spans="53:77" x14ac:dyDescent="0.3">
      <c r="BA4429" s="169" t="e">
        <f>VLOOKUP(D4429,#REF!, 2,FALSE)</f>
        <v>#REF!</v>
      </c>
      <c r="BO4429" s="118" t="s">
        <v>9014</v>
      </c>
      <c r="BP4429" s="118" t="s">
        <v>705</v>
      </c>
      <c r="BQ4429" s="118" t="s">
        <v>9015</v>
      </c>
      <c r="BW4429" s="118" t="s">
        <v>9014</v>
      </c>
      <c r="BX4429" s="118" t="s">
        <v>705</v>
      </c>
      <c r="BY4429" s="118" t="s">
        <v>9015</v>
      </c>
    </row>
    <row r="4430" spans="53:77" x14ac:dyDescent="0.3">
      <c r="BA4430" s="169" t="e">
        <f>VLOOKUP(D4430,#REF!, 2,FALSE)</f>
        <v>#REF!</v>
      </c>
      <c r="BO4430" s="118" t="s">
        <v>9016</v>
      </c>
      <c r="BP4430" s="118" t="s">
        <v>658</v>
      </c>
      <c r="BQ4430" s="118" t="s">
        <v>6182</v>
      </c>
      <c r="BW4430" s="118" t="s">
        <v>9016</v>
      </c>
      <c r="BX4430" s="118" t="s">
        <v>658</v>
      </c>
      <c r="BY4430" s="118" t="s">
        <v>6182</v>
      </c>
    </row>
    <row r="4431" spans="53:77" x14ac:dyDescent="0.3">
      <c r="BA4431" s="169" t="e">
        <f>VLOOKUP(D4431,#REF!, 2,FALSE)</f>
        <v>#REF!</v>
      </c>
      <c r="BO4431" s="118" t="s">
        <v>290</v>
      </c>
      <c r="BP4431" s="118" t="s">
        <v>2979</v>
      </c>
      <c r="BQ4431" s="118" t="s">
        <v>9017</v>
      </c>
      <c r="BW4431" s="118" t="s">
        <v>290</v>
      </c>
      <c r="BX4431" s="118" t="s">
        <v>2979</v>
      </c>
      <c r="BY4431" s="118" t="s">
        <v>9017</v>
      </c>
    </row>
    <row r="4432" spans="53:77" x14ac:dyDescent="0.3">
      <c r="BA4432" s="169" t="e">
        <f>VLOOKUP(D4432,#REF!, 2,FALSE)</f>
        <v>#REF!</v>
      </c>
      <c r="BO4432" s="118" t="s">
        <v>9018</v>
      </c>
      <c r="BP4432" s="118" t="s">
        <v>783</v>
      </c>
      <c r="BQ4432" s="118" t="s">
        <v>9019</v>
      </c>
      <c r="BW4432" s="118" t="s">
        <v>9018</v>
      </c>
      <c r="BX4432" s="118" t="s">
        <v>783</v>
      </c>
      <c r="BY4432" s="118" t="s">
        <v>9019</v>
      </c>
    </row>
    <row r="4433" spans="53:77" x14ac:dyDescent="0.3">
      <c r="BA4433" s="169" t="e">
        <f>VLOOKUP(D4433,#REF!, 2,FALSE)</f>
        <v>#REF!</v>
      </c>
      <c r="BO4433" s="118" t="s">
        <v>9020</v>
      </c>
      <c r="BP4433" s="118" t="s">
        <v>736</v>
      </c>
      <c r="BQ4433" s="118" t="s">
        <v>3512</v>
      </c>
      <c r="BW4433" s="118" t="s">
        <v>9020</v>
      </c>
      <c r="BX4433" s="118" t="s">
        <v>736</v>
      </c>
      <c r="BY4433" s="118" t="s">
        <v>3512</v>
      </c>
    </row>
    <row r="4434" spans="53:77" x14ac:dyDescent="0.3">
      <c r="BA4434" s="169" t="e">
        <f>VLOOKUP(D4434,#REF!, 2,FALSE)</f>
        <v>#REF!</v>
      </c>
      <c r="BO4434" s="118" t="s">
        <v>9022</v>
      </c>
      <c r="BP4434" s="118" t="s">
        <v>783</v>
      </c>
      <c r="BQ4434" s="118" t="s">
        <v>698</v>
      </c>
      <c r="BW4434" s="118" t="s">
        <v>9022</v>
      </c>
      <c r="BX4434" s="118" t="s">
        <v>783</v>
      </c>
      <c r="BY4434" s="118" t="s">
        <v>698</v>
      </c>
    </row>
    <row r="4435" spans="53:77" x14ac:dyDescent="0.3">
      <c r="BA4435" s="169" t="e">
        <f>VLOOKUP(D4435,#REF!, 2,FALSE)</f>
        <v>#REF!</v>
      </c>
      <c r="BO4435" s="118" t="s">
        <v>9023</v>
      </c>
      <c r="BP4435" s="118" t="s">
        <v>663</v>
      </c>
      <c r="BQ4435" s="118" t="s">
        <v>9024</v>
      </c>
      <c r="BW4435" s="118" t="s">
        <v>9023</v>
      </c>
      <c r="BX4435" s="118" t="s">
        <v>663</v>
      </c>
      <c r="BY4435" s="118" t="s">
        <v>9024</v>
      </c>
    </row>
    <row r="4436" spans="53:77" x14ac:dyDescent="0.3">
      <c r="BA4436" s="169" t="e">
        <f>VLOOKUP(D4436,#REF!, 2,FALSE)</f>
        <v>#REF!</v>
      </c>
      <c r="BO4436" s="118" t="s">
        <v>302</v>
      </c>
      <c r="BP4436" s="118" t="s">
        <v>787</v>
      </c>
      <c r="BQ4436" s="118" t="s">
        <v>9024</v>
      </c>
      <c r="BW4436" s="118" t="s">
        <v>302</v>
      </c>
      <c r="BX4436" s="118" t="s">
        <v>787</v>
      </c>
      <c r="BY4436" s="118" t="s">
        <v>9024</v>
      </c>
    </row>
    <row r="4437" spans="53:77" x14ac:dyDescent="0.3">
      <c r="BA4437" s="169" t="e">
        <f>VLOOKUP(D4437,#REF!, 2,FALSE)</f>
        <v>#REF!</v>
      </c>
      <c r="BO4437" s="118" t="s">
        <v>9025</v>
      </c>
      <c r="BP4437" s="118" t="s">
        <v>810</v>
      </c>
      <c r="BQ4437" s="118" t="s">
        <v>9024</v>
      </c>
      <c r="BW4437" s="118" t="s">
        <v>9025</v>
      </c>
      <c r="BX4437" s="118" t="s">
        <v>810</v>
      </c>
      <c r="BY4437" s="118" t="s">
        <v>9024</v>
      </c>
    </row>
    <row r="4438" spans="53:77" x14ac:dyDescent="0.3">
      <c r="BA4438" s="169" t="e">
        <f>VLOOKUP(D4438,#REF!, 2,FALSE)</f>
        <v>#REF!</v>
      </c>
      <c r="BO4438" s="118" t="s">
        <v>9026</v>
      </c>
      <c r="BP4438" s="118" t="s">
        <v>3043</v>
      </c>
      <c r="BQ4438" s="118" t="s">
        <v>3892</v>
      </c>
      <c r="BW4438" s="118" t="s">
        <v>9026</v>
      </c>
      <c r="BX4438" s="118" t="s">
        <v>3043</v>
      </c>
      <c r="BY4438" s="118" t="s">
        <v>3892</v>
      </c>
    </row>
    <row r="4439" spans="53:77" x14ac:dyDescent="0.3">
      <c r="BA4439" s="169" t="e">
        <f>VLOOKUP(D4439,#REF!, 2,FALSE)</f>
        <v>#REF!</v>
      </c>
      <c r="BO4439" s="118" t="s">
        <v>9027</v>
      </c>
      <c r="BP4439" s="118" t="s">
        <v>736</v>
      </c>
      <c r="BQ4439" s="118" t="s">
        <v>9028</v>
      </c>
      <c r="BW4439" s="118" t="s">
        <v>9027</v>
      </c>
      <c r="BX4439" s="118" t="s">
        <v>736</v>
      </c>
      <c r="BY4439" s="118" t="s">
        <v>9028</v>
      </c>
    </row>
    <row r="4440" spans="53:77" x14ac:dyDescent="0.3">
      <c r="BA4440" s="169" t="e">
        <f>VLOOKUP(D4440,#REF!, 2,FALSE)</f>
        <v>#REF!</v>
      </c>
      <c r="BO4440" s="118" t="s">
        <v>9029</v>
      </c>
      <c r="BP4440" s="118" t="s">
        <v>612</v>
      </c>
      <c r="BQ4440" s="118" t="s">
        <v>2433</v>
      </c>
      <c r="BW4440" s="118" t="s">
        <v>9029</v>
      </c>
      <c r="BX4440" s="118" t="s">
        <v>612</v>
      </c>
      <c r="BY4440" s="118" t="s">
        <v>2433</v>
      </c>
    </row>
    <row r="4441" spans="53:77" x14ac:dyDescent="0.3">
      <c r="BA4441" s="169" t="e">
        <f>VLOOKUP(D4441,#REF!, 2,FALSE)</f>
        <v>#REF!</v>
      </c>
      <c r="BO4441" s="118" t="s">
        <v>1564</v>
      </c>
      <c r="BP4441" s="118" t="s">
        <v>3043</v>
      </c>
      <c r="BQ4441" s="118" t="s">
        <v>2190</v>
      </c>
      <c r="BW4441" s="118" t="s">
        <v>1564</v>
      </c>
      <c r="BX4441" s="118" t="s">
        <v>3043</v>
      </c>
      <c r="BY4441" s="118" t="s">
        <v>2190</v>
      </c>
    </row>
    <row r="4442" spans="53:77" x14ac:dyDescent="0.3">
      <c r="BA4442" s="169" t="e">
        <f>VLOOKUP(D4442,#REF!, 2,FALSE)</f>
        <v>#REF!</v>
      </c>
      <c r="BO4442" s="118" t="s">
        <v>9030</v>
      </c>
      <c r="BP4442" s="118" t="s">
        <v>3043</v>
      </c>
      <c r="BQ4442" s="118" t="s">
        <v>9031</v>
      </c>
      <c r="BW4442" s="118" t="s">
        <v>9030</v>
      </c>
      <c r="BX4442" s="118" t="s">
        <v>3043</v>
      </c>
      <c r="BY4442" s="118" t="s">
        <v>9031</v>
      </c>
    </row>
    <row r="4443" spans="53:77" x14ac:dyDescent="0.3">
      <c r="BA4443" s="169" t="e">
        <f>VLOOKUP(D4443,#REF!, 2,FALSE)</f>
        <v>#REF!</v>
      </c>
      <c r="BO4443" s="118" t="s">
        <v>1565</v>
      </c>
      <c r="BP4443" s="118" t="s">
        <v>803</v>
      </c>
      <c r="BQ4443" s="118" t="s">
        <v>5212</v>
      </c>
      <c r="BW4443" s="118" t="s">
        <v>1565</v>
      </c>
      <c r="BX4443" s="118" t="s">
        <v>803</v>
      </c>
      <c r="BY4443" s="118" t="s">
        <v>5212</v>
      </c>
    </row>
    <row r="4444" spans="53:77" x14ac:dyDescent="0.3">
      <c r="BA4444" s="169" t="e">
        <f>VLOOKUP(D4444,#REF!, 2,FALSE)</f>
        <v>#REF!</v>
      </c>
      <c r="BO4444" s="118" t="s">
        <v>9032</v>
      </c>
      <c r="BP4444" s="118" t="s">
        <v>3043</v>
      </c>
      <c r="BQ4444" s="118" t="s">
        <v>9033</v>
      </c>
      <c r="BW4444" s="118" t="s">
        <v>9032</v>
      </c>
      <c r="BX4444" s="118" t="s">
        <v>3043</v>
      </c>
      <c r="BY4444" s="118" t="s">
        <v>9033</v>
      </c>
    </row>
    <row r="4445" spans="53:77" x14ac:dyDescent="0.3">
      <c r="BA4445" s="169" t="e">
        <f>VLOOKUP(D4445,#REF!, 2,FALSE)</f>
        <v>#REF!</v>
      </c>
      <c r="BO4445" s="118" t="s">
        <v>1566</v>
      </c>
      <c r="BP4445" s="118" t="s">
        <v>637</v>
      </c>
      <c r="BQ4445" s="118" t="s">
        <v>1613</v>
      </c>
      <c r="BW4445" s="118" t="s">
        <v>1566</v>
      </c>
      <c r="BX4445" s="118" t="s">
        <v>637</v>
      </c>
      <c r="BY4445" s="118" t="s">
        <v>1613</v>
      </c>
    </row>
    <row r="4446" spans="53:77" x14ac:dyDescent="0.3">
      <c r="BA4446" s="169" t="e">
        <f>VLOOKUP(D4446,#REF!, 2,FALSE)</f>
        <v>#REF!</v>
      </c>
      <c r="BO4446" s="118" t="s">
        <v>9034</v>
      </c>
      <c r="BP4446" s="118" t="s">
        <v>783</v>
      </c>
      <c r="BQ4446" s="118" t="s">
        <v>9035</v>
      </c>
      <c r="BW4446" s="118" t="s">
        <v>9034</v>
      </c>
      <c r="BX4446" s="118" t="s">
        <v>783</v>
      </c>
      <c r="BY4446" s="118" t="s">
        <v>9035</v>
      </c>
    </row>
    <row r="4447" spans="53:77" x14ac:dyDescent="0.3">
      <c r="BA4447" s="169" t="e">
        <f>VLOOKUP(D4447,#REF!, 2,FALSE)</f>
        <v>#REF!</v>
      </c>
      <c r="BO4447" s="118" t="s">
        <v>9036</v>
      </c>
      <c r="BP4447" s="118" t="s">
        <v>783</v>
      </c>
      <c r="BQ4447" s="118" t="s">
        <v>9037</v>
      </c>
      <c r="BW4447" s="118" t="s">
        <v>9036</v>
      </c>
      <c r="BX4447" s="118" t="s">
        <v>783</v>
      </c>
      <c r="BY4447" s="118" t="s">
        <v>9037</v>
      </c>
    </row>
    <row r="4448" spans="53:77" x14ac:dyDescent="0.3">
      <c r="BA4448" s="169" t="e">
        <f>VLOOKUP(D4448,#REF!, 2,FALSE)</f>
        <v>#REF!</v>
      </c>
      <c r="BO4448" s="118" t="s">
        <v>1567</v>
      </c>
      <c r="BP4448" s="118" t="s">
        <v>636</v>
      </c>
      <c r="BQ4448" s="118" t="s">
        <v>6737</v>
      </c>
      <c r="BW4448" s="118" t="s">
        <v>1567</v>
      </c>
      <c r="BX4448" s="118" t="s">
        <v>636</v>
      </c>
      <c r="BY4448" s="118" t="s">
        <v>6737</v>
      </c>
    </row>
    <row r="4449" spans="53:77" x14ac:dyDescent="0.3">
      <c r="BA4449" s="169" t="e">
        <f>VLOOKUP(D4449,#REF!, 2,FALSE)</f>
        <v>#REF!</v>
      </c>
      <c r="BO4449" s="118" t="s">
        <v>9039</v>
      </c>
      <c r="BP4449" s="118" t="s">
        <v>3043</v>
      </c>
      <c r="BQ4449" s="118" t="s">
        <v>9040</v>
      </c>
      <c r="BW4449" s="118" t="s">
        <v>9039</v>
      </c>
      <c r="BX4449" s="118" t="s">
        <v>3043</v>
      </c>
      <c r="BY4449" s="118" t="s">
        <v>9040</v>
      </c>
    </row>
    <row r="4450" spans="53:77" x14ac:dyDescent="0.3">
      <c r="BA4450" s="169" t="e">
        <f>VLOOKUP(D4450,#REF!, 2,FALSE)</f>
        <v>#REF!</v>
      </c>
      <c r="BO4450" s="118" t="s">
        <v>9041</v>
      </c>
      <c r="BP4450" s="118" t="s">
        <v>667</v>
      </c>
      <c r="BQ4450" s="118" t="s">
        <v>9042</v>
      </c>
      <c r="BW4450" s="118" t="s">
        <v>9041</v>
      </c>
      <c r="BX4450" s="118" t="s">
        <v>667</v>
      </c>
      <c r="BY4450" s="118" t="s">
        <v>9042</v>
      </c>
    </row>
    <row r="4451" spans="53:77" x14ac:dyDescent="0.3">
      <c r="BA4451" s="169" t="e">
        <f>VLOOKUP(D4451,#REF!, 2,FALSE)</f>
        <v>#REF!</v>
      </c>
      <c r="BO4451" s="118" t="s">
        <v>9043</v>
      </c>
      <c r="BP4451" s="118" t="s">
        <v>1070</v>
      </c>
      <c r="BQ4451" s="118" t="s">
        <v>698</v>
      </c>
      <c r="BW4451" s="118" t="s">
        <v>9043</v>
      </c>
      <c r="BX4451" s="118" t="s">
        <v>1070</v>
      </c>
      <c r="BY4451" s="118" t="s">
        <v>698</v>
      </c>
    </row>
    <row r="4452" spans="53:77" x14ac:dyDescent="0.3">
      <c r="BA4452" s="169" t="e">
        <f>VLOOKUP(D4452,#REF!, 2,FALSE)</f>
        <v>#REF!</v>
      </c>
      <c r="BO4452" s="118" t="s">
        <v>9044</v>
      </c>
      <c r="BP4452" s="118" t="s">
        <v>3043</v>
      </c>
      <c r="BQ4452" s="118" t="s">
        <v>5533</v>
      </c>
      <c r="BW4452" s="118" t="s">
        <v>9044</v>
      </c>
      <c r="BX4452" s="118" t="s">
        <v>3043</v>
      </c>
      <c r="BY4452" s="118" t="s">
        <v>5533</v>
      </c>
    </row>
    <row r="4453" spans="53:77" x14ac:dyDescent="0.3">
      <c r="BA4453" s="169" t="e">
        <f>VLOOKUP(D4453,#REF!, 2,FALSE)</f>
        <v>#REF!</v>
      </c>
      <c r="BO4453" s="118" t="s">
        <v>9045</v>
      </c>
      <c r="BP4453" s="118" t="s">
        <v>1070</v>
      </c>
      <c r="BQ4453" s="118" t="s">
        <v>1686</v>
      </c>
      <c r="BW4453" s="118" t="s">
        <v>9045</v>
      </c>
      <c r="BX4453" s="118" t="s">
        <v>1070</v>
      </c>
      <c r="BY4453" s="118" t="s">
        <v>1686</v>
      </c>
    </row>
    <row r="4454" spans="53:77" x14ac:dyDescent="0.3">
      <c r="BA4454" s="169" t="e">
        <f>VLOOKUP(D4454,#REF!, 2,FALSE)</f>
        <v>#REF!</v>
      </c>
      <c r="BO4454" s="118" t="s">
        <v>292</v>
      </c>
      <c r="BP4454" s="118" t="s">
        <v>614</v>
      </c>
      <c r="BQ4454" s="118" t="s">
        <v>5850</v>
      </c>
      <c r="BW4454" s="118" t="s">
        <v>292</v>
      </c>
      <c r="BX4454" s="118" t="s">
        <v>614</v>
      </c>
      <c r="BY4454" s="118" t="s">
        <v>5850</v>
      </c>
    </row>
    <row r="4455" spans="53:77" x14ac:dyDescent="0.3">
      <c r="BA4455" s="169" t="e">
        <f>VLOOKUP(D4455,#REF!, 2,FALSE)</f>
        <v>#REF!</v>
      </c>
      <c r="BO4455" s="118" t="s">
        <v>9046</v>
      </c>
      <c r="BP4455" s="118" t="s">
        <v>731</v>
      </c>
      <c r="BQ4455" s="118" t="s">
        <v>2498</v>
      </c>
      <c r="BW4455" s="118" t="s">
        <v>9046</v>
      </c>
      <c r="BX4455" s="118" t="s">
        <v>731</v>
      </c>
      <c r="BY4455" s="118" t="s">
        <v>2498</v>
      </c>
    </row>
    <row r="4456" spans="53:77" x14ac:dyDescent="0.3">
      <c r="BA4456" s="169" t="e">
        <f>VLOOKUP(D4456,#REF!, 2,FALSE)</f>
        <v>#REF!</v>
      </c>
      <c r="BO4456" s="118" t="s">
        <v>1568</v>
      </c>
      <c r="BP4456" s="118" t="s">
        <v>637</v>
      </c>
      <c r="BQ4456" s="118" t="s">
        <v>5342</v>
      </c>
      <c r="BW4456" s="118" t="s">
        <v>1568</v>
      </c>
      <c r="BX4456" s="118" t="s">
        <v>637</v>
      </c>
      <c r="BY4456" s="118" t="s">
        <v>5342</v>
      </c>
    </row>
    <row r="4457" spans="53:77" x14ac:dyDescent="0.3">
      <c r="BA4457" s="169" t="e">
        <f>VLOOKUP(D4457,#REF!, 2,FALSE)</f>
        <v>#REF!</v>
      </c>
      <c r="BO4457" s="118" t="s">
        <v>9048</v>
      </c>
      <c r="BP4457" s="118" t="s">
        <v>663</v>
      </c>
      <c r="BQ4457" s="118" t="s">
        <v>6938</v>
      </c>
      <c r="BW4457" s="118" t="s">
        <v>9048</v>
      </c>
      <c r="BX4457" s="118" t="s">
        <v>663</v>
      </c>
      <c r="BY4457" s="118" t="s">
        <v>6938</v>
      </c>
    </row>
    <row r="4458" spans="53:77" x14ac:dyDescent="0.3">
      <c r="BA4458" s="169" t="e">
        <f>VLOOKUP(D4458,#REF!, 2,FALSE)</f>
        <v>#REF!</v>
      </c>
      <c r="BO4458" s="118" t="s">
        <v>9050</v>
      </c>
      <c r="BP4458" s="118" t="s">
        <v>852</v>
      </c>
      <c r="BQ4458" s="118" t="s">
        <v>8811</v>
      </c>
      <c r="BW4458" s="118" t="s">
        <v>9050</v>
      </c>
      <c r="BX4458" s="118" t="s">
        <v>852</v>
      </c>
      <c r="BY4458" s="118" t="s">
        <v>8811</v>
      </c>
    </row>
    <row r="4459" spans="53:77" x14ac:dyDescent="0.3">
      <c r="BA4459" s="169" t="e">
        <f>VLOOKUP(D4459,#REF!, 2,FALSE)</f>
        <v>#REF!</v>
      </c>
      <c r="BO4459" s="118" t="s">
        <v>1569</v>
      </c>
      <c r="BP4459" s="118" t="s">
        <v>3043</v>
      </c>
      <c r="BQ4459" s="118" t="s">
        <v>790</v>
      </c>
      <c r="BW4459" s="118" t="s">
        <v>1569</v>
      </c>
      <c r="BX4459" s="118" t="s">
        <v>3043</v>
      </c>
      <c r="BY4459" s="118" t="s">
        <v>790</v>
      </c>
    </row>
    <row r="4460" spans="53:77" x14ac:dyDescent="0.3">
      <c r="BA4460" s="169" t="e">
        <f>VLOOKUP(D4460,#REF!, 2,FALSE)</f>
        <v>#REF!</v>
      </c>
      <c r="BO4460" s="118" t="s">
        <v>9051</v>
      </c>
      <c r="BP4460" s="118" t="s">
        <v>783</v>
      </c>
      <c r="BQ4460" s="118" t="s">
        <v>6807</v>
      </c>
      <c r="BW4460" s="118" t="s">
        <v>9051</v>
      </c>
      <c r="BX4460" s="118" t="s">
        <v>783</v>
      </c>
      <c r="BY4460" s="118" t="s">
        <v>6807</v>
      </c>
    </row>
    <row r="4461" spans="53:77" x14ac:dyDescent="0.3">
      <c r="BA4461" s="169" t="e">
        <f>VLOOKUP(D4461,#REF!, 2,FALSE)</f>
        <v>#REF!</v>
      </c>
      <c r="BO4461" s="118" t="s">
        <v>9052</v>
      </c>
      <c r="BP4461" s="118" t="s">
        <v>637</v>
      </c>
      <c r="BQ4461" s="118" t="s">
        <v>800</v>
      </c>
      <c r="BW4461" s="118" t="s">
        <v>9052</v>
      </c>
      <c r="BX4461" s="118" t="s">
        <v>637</v>
      </c>
      <c r="BY4461" s="118" t="s">
        <v>800</v>
      </c>
    </row>
    <row r="4462" spans="53:77" x14ac:dyDescent="0.3">
      <c r="BA4462" s="169" t="e">
        <f>VLOOKUP(D4462,#REF!, 2,FALSE)</f>
        <v>#REF!</v>
      </c>
      <c r="BO4462" s="118" t="s">
        <v>1570</v>
      </c>
      <c r="BP4462" s="118" t="s">
        <v>923</v>
      </c>
      <c r="BQ4462" s="118" t="s">
        <v>7852</v>
      </c>
      <c r="BW4462" s="118" t="s">
        <v>1570</v>
      </c>
      <c r="BX4462" s="118" t="s">
        <v>923</v>
      </c>
      <c r="BY4462" s="118" t="s">
        <v>7852</v>
      </c>
    </row>
    <row r="4463" spans="53:77" x14ac:dyDescent="0.3">
      <c r="BA4463" s="169" t="e">
        <f>VLOOKUP(D4463,#REF!, 2,FALSE)</f>
        <v>#REF!</v>
      </c>
      <c r="BO4463" s="118" t="s">
        <v>9053</v>
      </c>
      <c r="BP4463" s="118" t="s">
        <v>810</v>
      </c>
      <c r="BQ4463" s="118" t="s">
        <v>9054</v>
      </c>
      <c r="BW4463" s="118" t="s">
        <v>9053</v>
      </c>
      <c r="BX4463" s="118" t="s">
        <v>810</v>
      </c>
      <c r="BY4463" s="118" t="s">
        <v>9054</v>
      </c>
    </row>
    <row r="4464" spans="53:77" x14ac:dyDescent="0.3">
      <c r="BA4464" s="169" t="e">
        <f>VLOOKUP(D4464,#REF!, 2,FALSE)</f>
        <v>#REF!</v>
      </c>
      <c r="BO4464" s="118" t="s">
        <v>9055</v>
      </c>
      <c r="BP4464" s="118" t="s">
        <v>780</v>
      </c>
      <c r="BQ4464" s="118" t="s">
        <v>7150</v>
      </c>
      <c r="BW4464" s="118" t="s">
        <v>9055</v>
      </c>
      <c r="BX4464" s="118" t="s">
        <v>780</v>
      </c>
      <c r="BY4464" s="118" t="s">
        <v>7150</v>
      </c>
    </row>
    <row r="4465" spans="53:77" x14ac:dyDescent="0.3">
      <c r="BA4465" s="169" t="e">
        <f>VLOOKUP(D4465,#REF!, 2,FALSE)</f>
        <v>#REF!</v>
      </c>
      <c r="BO4465" s="118" t="s">
        <v>296</v>
      </c>
      <c r="BP4465" s="118" t="s">
        <v>852</v>
      </c>
      <c r="BQ4465" s="118" t="s">
        <v>9056</v>
      </c>
      <c r="BW4465" s="118" t="s">
        <v>296</v>
      </c>
      <c r="BX4465" s="118" t="s">
        <v>852</v>
      </c>
      <c r="BY4465" s="118" t="s">
        <v>9056</v>
      </c>
    </row>
    <row r="4466" spans="53:77" x14ac:dyDescent="0.3">
      <c r="BA4466" s="169" t="e">
        <f>VLOOKUP(D4466,#REF!, 2,FALSE)</f>
        <v>#REF!</v>
      </c>
      <c r="BO4466" s="118" t="s">
        <v>9058</v>
      </c>
      <c r="BP4466" s="118" t="s">
        <v>3043</v>
      </c>
      <c r="BQ4466" s="118" t="s">
        <v>1385</v>
      </c>
      <c r="BW4466" s="118" t="s">
        <v>9058</v>
      </c>
      <c r="BX4466" s="118" t="s">
        <v>3043</v>
      </c>
      <c r="BY4466" s="118" t="s">
        <v>1385</v>
      </c>
    </row>
    <row r="4467" spans="53:77" x14ac:dyDescent="0.3">
      <c r="BA4467" s="169" t="e">
        <f>VLOOKUP(D4467,#REF!, 2,FALSE)</f>
        <v>#REF!</v>
      </c>
      <c r="BO4467" s="118" t="s">
        <v>1571</v>
      </c>
      <c r="BP4467" s="118" t="s">
        <v>923</v>
      </c>
      <c r="BQ4467" s="118" t="s">
        <v>8974</v>
      </c>
      <c r="BW4467" s="118" t="s">
        <v>1571</v>
      </c>
      <c r="BX4467" s="118" t="s">
        <v>923</v>
      </c>
      <c r="BY4467" s="118" t="s">
        <v>8974</v>
      </c>
    </row>
    <row r="4468" spans="53:77" x14ac:dyDescent="0.3">
      <c r="BA4468" s="169" t="e">
        <f>VLOOKUP(D4468,#REF!, 2,FALSE)</f>
        <v>#REF!</v>
      </c>
      <c r="BO4468" s="118" t="s">
        <v>9059</v>
      </c>
      <c r="BP4468" s="118" t="s">
        <v>778</v>
      </c>
      <c r="BQ4468" s="118" t="s">
        <v>9060</v>
      </c>
      <c r="BW4468" s="118" t="s">
        <v>9059</v>
      </c>
      <c r="BX4468" s="118" t="s">
        <v>778</v>
      </c>
      <c r="BY4468" s="118" t="s">
        <v>9060</v>
      </c>
    </row>
    <row r="4469" spans="53:77" x14ac:dyDescent="0.3">
      <c r="BA4469" s="169" t="e">
        <f>VLOOKUP(D4469,#REF!, 2,FALSE)</f>
        <v>#REF!</v>
      </c>
      <c r="BO4469" s="118" t="s">
        <v>9061</v>
      </c>
      <c r="BP4469" s="118" t="s">
        <v>3043</v>
      </c>
      <c r="BQ4469" s="118" t="s">
        <v>7133</v>
      </c>
      <c r="BW4469" s="118" t="s">
        <v>9061</v>
      </c>
      <c r="BX4469" s="118" t="s">
        <v>3043</v>
      </c>
      <c r="BY4469" s="118" t="s">
        <v>7133</v>
      </c>
    </row>
    <row r="4470" spans="53:77" x14ac:dyDescent="0.3">
      <c r="BA4470" s="169" t="e">
        <f>VLOOKUP(D4470,#REF!, 2,FALSE)</f>
        <v>#REF!</v>
      </c>
      <c r="BO4470" s="118" t="s">
        <v>9062</v>
      </c>
      <c r="BP4470" s="118" t="s">
        <v>1342</v>
      </c>
      <c r="BQ4470" s="118" t="s">
        <v>4205</v>
      </c>
      <c r="BW4470" s="118" t="s">
        <v>9062</v>
      </c>
      <c r="BX4470" s="118" t="s">
        <v>1342</v>
      </c>
      <c r="BY4470" s="118" t="s">
        <v>4205</v>
      </c>
    </row>
    <row r="4471" spans="53:77" x14ac:dyDescent="0.3">
      <c r="BA4471" s="169" t="e">
        <f>VLOOKUP(D4471,#REF!, 2,FALSE)</f>
        <v>#REF!</v>
      </c>
      <c r="BO4471" s="118" t="s">
        <v>1572</v>
      </c>
      <c r="BP4471" s="118" t="s">
        <v>783</v>
      </c>
      <c r="BQ4471" s="118" t="s">
        <v>1160</v>
      </c>
      <c r="BW4471" s="118" t="s">
        <v>1572</v>
      </c>
      <c r="BX4471" s="118" t="s">
        <v>783</v>
      </c>
      <c r="BY4471" s="118" t="s">
        <v>1160</v>
      </c>
    </row>
    <row r="4472" spans="53:77" x14ac:dyDescent="0.3">
      <c r="BA4472" s="169" t="e">
        <f>VLOOKUP(D4472,#REF!, 2,FALSE)</f>
        <v>#REF!</v>
      </c>
      <c r="BO4472" s="118" t="s">
        <v>9063</v>
      </c>
      <c r="BP4472" s="118" t="s">
        <v>3085</v>
      </c>
      <c r="BQ4472" s="118" t="s">
        <v>9064</v>
      </c>
      <c r="BW4472" s="118" t="s">
        <v>9063</v>
      </c>
      <c r="BX4472" s="118" t="s">
        <v>3085</v>
      </c>
      <c r="BY4472" s="118" t="s">
        <v>9064</v>
      </c>
    </row>
    <row r="4473" spans="53:77" x14ac:dyDescent="0.3">
      <c r="BA4473" s="169" t="e">
        <f>VLOOKUP(D4473,#REF!, 2,FALSE)</f>
        <v>#REF!</v>
      </c>
      <c r="BO4473" s="118" t="s">
        <v>9065</v>
      </c>
      <c r="BP4473" s="118" t="s">
        <v>3085</v>
      </c>
      <c r="BQ4473" s="118" t="s">
        <v>9067</v>
      </c>
      <c r="BW4473" s="118" t="s">
        <v>9065</v>
      </c>
      <c r="BX4473" s="118" t="s">
        <v>3085</v>
      </c>
      <c r="BY4473" s="118" t="s">
        <v>9067</v>
      </c>
    </row>
    <row r="4474" spans="53:77" x14ac:dyDescent="0.3">
      <c r="BA4474" s="169" t="e">
        <f>VLOOKUP(D4474,#REF!, 2,FALSE)</f>
        <v>#REF!</v>
      </c>
      <c r="BO4474" s="118" t="s">
        <v>9068</v>
      </c>
      <c r="BP4474" s="118" t="s">
        <v>942</v>
      </c>
      <c r="BQ4474" s="118" t="s">
        <v>9069</v>
      </c>
      <c r="BW4474" s="118" t="s">
        <v>9068</v>
      </c>
      <c r="BX4474" s="118" t="s">
        <v>942</v>
      </c>
      <c r="BY4474" s="118" t="s">
        <v>9069</v>
      </c>
    </row>
    <row r="4475" spans="53:77" x14ac:dyDescent="0.3">
      <c r="BA4475" s="169" t="e">
        <f>VLOOKUP(D4475,#REF!, 2,FALSE)</f>
        <v>#REF!</v>
      </c>
      <c r="BO4475" s="118" t="s">
        <v>9071</v>
      </c>
      <c r="BP4475" s="118" t="s">
        <v>3243</v>
      </c>
      <c r="BQ4475" s="118" t="s">
        <v>7543</v>
      </c>
      <c r="BW4475" s="118" t="s">
        <v>9071</v>
      </c>
      <c r="BX4475" s="118" t="s">
        <v>3243</v>
      </c>
      <c r="BY4475" s="118" t="s">
        <v>7543</v>
      </c>
    </row>
    <row r="4476" spans="53:77" x14ac:dyDescent="0.3">
      <c r="BA4476" s="169" t="e">
        <f>VLOOKUP(D4476,#REF!, 2,FALSE)</f>
        <v>#REF!</v>
      </c>
      <c r="BO4476" s="118" t="s">
        <v>9072</v>
      </c>
      <c r="BP4476" s="118" t="s">
        <v>628</v>
      </c>
      <c r="BQ4476" s="118" t="s">
        <v>5566</v>
      </c>
      <c r="BW4476" s="118" t="s">
        <v>9072</v>
      </c>
      <c r="BX4476" s="118" t="s">
        <v>628</v>
      </c>
      <c r="BY4476" s="118" t="s">
        <v>5566</v>
      </c>
    </row>
    <row r="4477" spans="53:77" x14ac:dyDescent="0.3">
      <c r="BA4477" s="169" t="e">
        <f>VLOOKUP(D4477,#REF!, 2,FALSE)</f>
        <v>#REF!</v>
      </c>
      <c r="BO4477" s="118" t="s">
        <v>1573</v>
      </c>
      <c r="BP4477" s="118" t="s">
        <v>639</v>
      </c>
      <c r="BQ4477" s="118" t="s">
        <v>1282</v>
      </c>
      <c r="BW4477" s="118" t="s">
        <v>1573</v>
      </c>
      <c r="BX4477" s="118" t="s">
        <v>639</v>
      </c>
      <c r="BY4477" s="118" t="s">
        <v>1282</v>
      </c>
    </row>
    <row r="4478" spans="53:77" x14ac:dyDescent="0.3">
      <c r="BA4478" s="169" t="e">
        <f>VLOOKUP(D4478,#REF!, 2,FALSE)</f>
        <v>#REF!</v>
      </c>
      <c r="BO4478" s="118" t="s">
        <v>1574</v>
      </c>
      <c r="BP4478" s="118" t="s">
        <v>783</v>
      </c>
      <c r="BQ4478" s="118" t="s">
        <v>9074</v>
      </c>
      <c r="BW4478" s="118" t="s">
        <v>1574</v>
      </c>
      <c r="BX4478" s="118" t="s">
        <v>783</v>
      </c>
      <c r="BY4478" s="118" t="s">
        <v>9074</v>
      </c>
    </row>
    <row r="4479" spans="53:77" x14ac:dyDescent="0.3">
      <c r="BA4479" s="169" t="e">
        <f>VLOOKUP(D4479,#REF!, 2,FALSE)</f>
        <v>#REF!</v>
      </c>
      <c r="BO4479" s="118" t="s">
        <v>9075</v>
      </c>
      <c r="BP4479" s="118" t="s">
        <v>3003</v>
      </c>
      <c r="BQ4479" s="118" t="s">
        <v>9076</v>
      </c>
      <c r="BW4479" s="118" t="s">
        <v>9075</v>
      </c>
      <c r="BX4479" s="118" t="s">
        <v>3003</v>
      </c>
      <c r="BY4479" s="118" t="s">
        <v>9076</v>
      </c>
    </row>
    <row r="4480" spans="53:77" x14ac:dyDescent="0.3">
      <c r="BA4480" s="169" t="e">
        <f>VLOOKUP(D4480,#REF!, 2,FALSE)</f>
        <v>#REF!</v>
      </c>
      <c r="BO4480" s="118" t="s">
        <v>9078</v>
      </c>
      <c r="BP4480" s="118" t="s">
        <v>940</v>
      </c>
      <c r="BQ4480" s="118" t="s">
        <v>9079</v>
      </c>
      <c r="BW4480" s="118" t="s">
        <v>9078</v>
      </c>
      <c r="BX4480" s="118" t="s">
        <v>940</v>
      </c>
      <c r="BY4480" s="118" t="s">
        <v>9079</v>
      </c>
    </row>
    <row r="4481" spans="53:77" x14ac:dyDescent="0.3">
      <c r="BA4481" s="169" t="e">
        <f>VLOOKUP(D4481,#REF!, 2,FALSE)</f>
        <v>#REF!</v>
      </c>
      <c r="BO4481" s="118" t="s">
        <v>9080</v>
      </c>
      <c r="BP4481" s="118" t="s">
        <v>810</v>
      </c>
      <c r="BQ4481" s="118" t="s">
        <v>3520</v>
      </c>
      <c r="BW4481" s="118" t="s">
        <v>9080</v>
      </c>
      <c r="BX4481" s="118" t="s">
        <v>810</v>
      </c>
      <c r="BY4481" s="118" t="s">
        <v>3520</v>
      </c>
    </row>
    <row r="4482" spans="53:77" x14ac:dyDescent="0.3">
      <c r="BA4482" s="169" t="e">
        <f>VLOOKUP(D4482,#REF!, 2,FALSE)</f>
        <v>#REF!</v>
      </c>
      <c r="BO4482" s="118" t="s">
        <v>9081</v>
      </c>
      <c r="BP4482" s="118" t="s">
        <v>912</v>
      </c>
      <c r="BQ4482" s="118" t="s">
        <v>5376</v>
      </c>
      <c r="BW4482" s="118" t="s">
        <v>9081</v>
      </c>
      <c r="BX4482" s="118" t="s">
        <v>912</v>
      </c>
      <c r="BY4482" s="118" t="s">
        <v>5376</v>
      </c>
    </row>
    <row r="4483" spans="53:77" x14ac:dyDescent="0.3">
      <c r="BA4483" s="169" t="e">
        <f>VLOOKUP(D4483,#REF!, 2,FALSE)</f>
        <v>#REF!</v>
      </c>
      <c r="BO4483" s="118" t="s">
        <v>9083</v>
      </c>
      <c r="BP4483" s="118" t="s">
        <v>3043</v>
      </c>
      <c r="BQ4483" s="118" t="s">
        <v>5375</v>
      </c>
      <c r="BW4483" s="118" t="s">
        <v>9083</v>
      </c>
      <c r="BX4483" s="118" t="s">
        <v>3043</v>
      </c>
      <c r="BY4483" s="118" t="s">
        <v>5375</v>
      </c>
    </row>
    <row r="4484" spans="53:77" x14ac:dyDescent="0.3">
      <c r="BA4484" s="169" t="e">
        <f>VLOOKUP(D4484,#REF!, 2,FALSE)</f>
        <v>#REF!</v>
      </c>
      <c r="BO4484" s="118" t="s">
        <v>9084</v>
      </c>
      <c r="BP4484" s="118" t="s">
        <v>3043</v>
      </c>
      <c r="BQ4484" s="118" t="s">
        <v>9085</v>
      </c>
      <c r="BW4484" s="118" t="s">
        <v>9084</v>
      </c>
      <c r="BX4484" s="118" t="s">
        <v>3043</v>
      </c>
      <c r="BY4484" s="118" t="s">
        <v>9085</v>
      </c>
    </row>
    <row r="4485" spans="53:77" x14ac:dyDescent="0.3">
      <c r="BA4485" s="169" t="e">
        <f>VLOOKUP(D4485,#REF!, 2,FALSE)</f>
        <v>#REF!</v>
      </c>
      <c r="BO4485" s="118" t="s">
        <v>1575</v>
      </c>
      <c r="BP4485" s="118" t="s">
        <v>614</v>
      </c>
      <c r="BQ4485" s="118" t="s">
        <v>698</v>
      </c>
      <c r="BW4485" s="118" t="s">
        <v>1575</v>
      </c>
      <c r="BX4485" s="118" t="s">
        <v>614</v>
      </c>
      <c r="BY4485" s="118" t="s">
        <v>698</v>
      </c>
    </row>
    <row r="4486" spans="53:77" x14ac:dyDescent="0.3">
      <c r="BA4486" s="169" t="e">
        <f>VLOOKUP(D4486,#REF!, 2,FALSE)</f>
        <v>#REF!</v>
      </c>
      <c r="BO4486" s="118" t="s">
        <v>9086</v>
      </c>
      <c r="BP4486" s="118" t="s">
        <v>3043</v>
      </c>
      <c r="BQ4486" s="118" t="s">
        <v>8671</v>
      </c>
      <c r="BW4486" s="118" t="s">
        <v>9086</v>
      </c>
      <c r="BX4486" s="118" t="s">
        <v>3043</v>
      </c>
      <c r="BY4486" s="118" t="s">
        <v>8671</v>
      </c>
    </row>
    <row r="4487" spans="53:77" x14ac:dyDescent="0.3">
      <c r="BA4487" s="169" t="e">
        <f>VLOOKUP(D4487,#REF!, 2,FALSE)</f>
        <v>#REF!</v>
      </c>
      <c r="BO4487" s="118" t="s">
        <v>9087</v>
      </c>
      <c r="BP4487" s="118" t="s">
        <v>637</v>
      </c>
      <c r="BQ4487" s="118" t="s">
        <v>8397</v>
      </c>
      <c r="BW4487" s="118" t="s">
        <v>9087</v>
      </c>
      <c r="BX4487" s="118" t="s">
        <v>637</v>
      </c>
      <c r="BY4487" s="118" t="s">
        <v>8397</v>
      </c>
    </row>
    <row r="4488" spans="53:77" x14ac:dyDescent="0.3">
      <c r="BA4488" s="169" t="e">
        <f>VLOOKUP(D4488,#REF!, 2,FALSE)</f>
        <v>#REF!</v>
      </c>
      <c r="BO4488" s="118" t="s">
        <v>9088</v>
      </c>
      <c r="BP4488" s="118" t="s">
        <v>3003</v>
      </c>
      <c r="BQ4488" s="118" t="s">
        <v>1051</v>
      </c>
      <c r="BW4488" s="118" t="s">
        <v>9088</v>
      </c>
      <c r="BX4488" s="118" t="s">
        <v>3003</v>
      </c>
      <c r="BY4488" s="118" t="s">
        <v>1051</v>
      </c>
    </row>
    <row r="4489" spans="53:77" x14ac:dyDescent="0.3">
      <c r="BA4489" s="169" t="e">
        <f>VLOOKUP(D4489,#REF!, 2,FALSE)</f>
        <v>#REF!</v>
      </c>
      <c r="BO4489" s="118" t="s">
        <v>1576</v>
      </c>
      <c r="BP4489" s="118" t="s">
        <v>797</v>
      </c>
      <c r="BQ4489" s="118" t="s">
        <v>1789</v>
      </c>
      <c r="BW4489" s="118" t="s">
        <v>1576</v>
      </c>
      <c r="BX4489" s="118" t="s">
        <v>797</v>
      </c>
      <c r="BY4489" s="118" t="s">
        <v>1789</v>
      </c>
    </row>
    <row r="4490" spans="53:77" x14ac:dyDescent="0.3">
      <c r="BA4490" s="169" t="e">
        <f>VLOOKUP(D4490,#REF!, 2,FALSE)</f>
        <v>#REF!</v>
      </c>
      <c r="BO4490" s="118" t="s">
        <v>9089</v>
      </c>
      <c r="BP4490" s="118" t="s">
        <v>3003</v>
      </c>
      <c r="BQ4490" s="118" t="s">
        <v>2395</v>
      </c>
      <c r="BW4490" s="118" t="s">
        <v>9089</v>
      </c>
      <c r="BX4490" s="118" t="s">
        <v>3003</v>
      </c>
      <c r="BY4490" s="118" t="s">
        <v>2395</v>
      </c>
    </row>
    <row r="4491" spans="53:77" x14ac:dyDescent="0.3">
      <c r="BA4491" s="169" t="e">
        <f>VLOOKUP(D4491,#REF!, 2,FALSE)</f>
        <v>#REF!</v>
      </c>
      <c r="BO4491" s="118" t="s">
        <v>9092</v>
      </c>
      <c r="BP4491" s="118" t="s">
        <v>3043</v>
      </c>
      <c r="BQ4491" s="118" t="s">
        <v>9093</v>
      </c>
      <c r="BW4491" s="118" t="s">
        <v>9092</v>
      </c>
      <c r="BX4491" s="118" t="s">
        <v>3043</v>
      </c>
      <c r="BY4491" s="118" t="s">
        <v>9093</v>
      </c>
    </row>
    <row r="4492" spans="53:77" x14ac:dyDescent="0.3">
      <c r="BA4492" s="169" t="e">
        <f>VLOOKUP(D4492,#REF!, 2,FALSE)</f>
        <v>#REF!</v>
      </c>
      <c r="BO4492" s="118" t="s">
        <v>1577</v>
      </c>
      <c r="BP4492" s="118" t="s">
        <v>926</v>
      </c>
      <c r="BQ4492" s="118" t="s">
        <v>7343</v>
      </c>
      <c r="BW4492" s="118" t="s">
        <v>1577</v>
      </c>
      <c r="BX4492" s="118" t="s">
        <v>926</v>
      </c>
      <c r="BY4492" s="118" t="s">
        <v>7343</v>
      </c>
    </row>
    <row r="4493" spans="53:77" x14ac:dyDescent="0.3">
      <c r="BA4493" s="169" t="e">
        <f>VLOOKUP(D4493,#REF!, 2,FALSE)</f>
        <v>#REF!</v>
      </c>
      <c r="BO4493" s="118" t="s">
        <v>9094</v>
      </c>
      <c r="BP4493" s="118" t="s">
        <v>3043</v>
      </c>
      <c r="BQ4493" s="118" t="s">
        <v>9095</v>
      </c>
      <c r="BW4493" s="118" t="s">
        <v>9094</v>
      </c>
      <c r="BX4493" s="118" t="s">
        <v>3043</v>
      </c>
      <c r="BY4493" s="118" t="s">
        <v>9095</v>
      </c>
    </row>
    <row r="4494" spans="53:77" x14ac:dyDescent="0.3">
      <c r="BA4494" s="169" t="e">
        <f>VLOOKUP(D4494,#REF!, 2,FALSE)</f>
        <v>#REF!</v>
      </c>
      <c r="BO4494" s="118" t="s">
        <v>9096</v>
      </c>
      <c r="BP4494" s="118" t="s">
        <v>3043</v>
      </c>
      <c r="BQ4494" s="118" t="s">
        <v>2705</v>
      </c>
      <c r="BW4494" s="118" t="s">
        <v>9096</v>
      </c>
      <c r="BX4494" s="118" t="s">
        <v>3043</v>
      </c>
      <c r="BY4494" s="118" t="s">
        <v>2705</v>
      </c>
    </row>
    <row r="4495" spans="53:77" x14ac:dyDescent="0.3">
      <c r="BA4495" s="169" t="e">
        <f>VLOOKUP(D4495,#REF!, 2,FALSE)</f>
        <v>#REF!</v>
      </c>
      <c r="BO4495" s="118" t="s">
        <v>9097</v>
      </c>
      <c r="BP4495" s="118" t="s">
        <v>658</v>
      </c>
      <c r="BQ4495" s="118" t="s">
        <v>9067</v>
      </c>
      <c r="BW4495" s="118" t="s">
        <v>9097</v>
      </c>
      <c r="BX4495" s="118" t="s">
        <v>658</v>
      </c>
      <c r="BY4495" s="118" t="s">
        <v>9067</v>
      </c>
    </row>
    <row r="4496" spans="53:77" x14ac:dyDescent="0.3">
      <c r="BA4496" s="169" t="e">
        <f>VLOOKUP(D4496,#REF!, 2,FALSE)</f>
        <v>#REF!</v>
      </c>
      <c r="BO4496" s="118" t="s">
        <v>9098</v>
      </c>
      <c r="BP4496" s="118" t="s">
        <v>3243</v>
      </c>
      <c r="BQ4496" s="118" t="s">
        <v>702</v>
      </c>
      <c r="BW4496" s="118" t="s">
        <v>9098</v>
      </c>
      <c r="BX4496" s="118" t="s">
        <v>3243</v>
      </c>
      <c r="BY4496" s="118" t="s">
        <v>702</v>
      </c>
    </row>
    <row r="4497" spans="53:77" x14ac:dyDescent="0.3">
      <c r="BA4497" s="169" t="e">
        <f>VLOOKUP(D4497,#REF!, 2,FALSE)</f>
        <v>#REF!</v>
      </c>
      <c r="BO4497" s="118" t="s">
        <v>9099</v>
      </c>
      <c r="BP4497" s="118" t="s">
        <v>613</v>
      </c>
      <c r="BQ4497" s="118" t="s">
        <v>9042</v>
      </c>
      <c r="BW4497" s="118" t="s">
        <v>9099</v>
      </c>
      <c r="BX4497" s="118" t="s">
        <v>613</v>
      </c>
      <c r="BY4497" s="118" t="s">
        <v>9042</v>
      </c>
    </row>
    <row r="4498" spans="53:77" x14ac:dyDescent="0.3">
      <c r="BA4498" s="169" t="e">
        <f>VLOOKUP(D4498,#REF!, 2,FALSE)</f>
        <v>#REF!</v>
      </c>
      <c r="BO4498" s="118" t="s">
        <v>1578</v>
      </c>
      <c r="BP4498" s="118" t="s">
        <v>783</v>
      </c>
      <c r="BQ4498" s="118" t="s">
        <v>2395</v>
      </c>
      <c r="BW4498" s="118" t="s">
        <v>1578</v>
      </c>
      <c r="BX4498" s="118" t="s">
        <v>783</v>
      </c>
      <c r="BY4498" s="118" t="s">
        <v>2395</v>
      </c>
    </row>
    <row r="4499" spans="53:77" x14ac:dyDescent="0.3">
      <c r="BA4499" s="169" t="e">
        <f>VLOOKUP(D4499,#REF!, 2,FALSE)</f>
        <v>#REF!</v>
      </c>
      <c r="BO4499" s="118" t="s">
        <v>9100</v>
      </c>
      <c r="BP4499" s="118" t="s">
        <v>771</v>
      </c>
      <c r="BQ4499" s="118" t="s">
        <v>2873</v>
      </c>
      <c r="BW4499" s="118" t="s">
        <v>9100</v>
      </c>
      <c r="BX4499" s="118" t="s">
        <v>771</v>
      </c>
      <c r="BY4499" s="118" t="s">
        <v>2873</v>
      </c>
    </row>
    <row r="4500" spans="53:77" x14ac:dyDescent="0.3">
      <c r="BA4500" s="169" t="e">
        <f>VLOOKUP(D4500,#REF!, 2,FALSE)</f>
        <v>#REF!</v>
      </c>
      <c r="BO4500" s="118" t="s">
        <v>9101</v>
      </c>
      <c r="BP4500" s="118" t="s">
        <v>3043</v>
      </c>
      <c r="BQ4500" s="118" t="s">
        <v>943</v>
      </c>
      <c r="BW4500" s="118" t="s">
        <v>9101</v>
      </c>
      <c r="BX4500" s="118" t="s">
        <v>3043</v>
      </c>
      <c r="BY4500" s="118" t="s">
        <v>943</v>
      </c>
    </row>
    <row r="4501" spans="53:77" x14ac:dyDescent="0.3">
      <c r="BA4501" s="169" t="e">
        <f>VLOOKUP(D4501,#REF!, 2,FALSE)</f>
        <v>#REF!</v>
      </c>
      <c r="BO4501" s="118" t="s">
        <v>9103</v>
      </c>
      <c r="BP4501" s="118" t="s">
        <v>3043</v>
      </c>
      <c r="BQ4501" s="118" t="s">
        <v>8980</v>
      </c>
      <c r="BW4501" s="118" t="s">
        <v>9103</v>
      </c>
      <c r="BX4501" s="118" t="s">
        <v>3043</v>
      </c>
      <c r="BY4501" s="118" t="s">
        <v>8980</v>
      </c>
    </row>
    <row r="4502" spans="53:77" x14ac:dyDescent="0.3">
      <c r="BA4502" s="169" t="e">
        <f>VLOOKUP(D4502,#REF!, 2,FALSE)</f>
        <v>#REF!</v>
      </c>
      <c r="BO4502" s="118" t="s">
        <v>1579</v>
      </c>
      <c r="BP4502" s="118" t="s">
        <v>1267</v>
      </c>
      <c r="BQ4502" s="118" t="s">
        <v>7543</v>
      </c>
      <c r="BW4502" s="118" t="s">
        <v>1579</v>
      </c>
      <c r="BX4502" s="118" t="s">
        <v>1267</v>
      </c>
      <c r="BY4502" s="118" t="s">
        <v>7543</v>
      </c>
    </row>
    <row r="4503" spans="53:77" x14ac:dyDescent="0.3">
      <c r="BA4503" s="169" t="e">
        <f>VLOOKUP(D4503,#REF!, 2,FALSE)</f>
        <v>#REF!</v>
      </c>
      <c r="BO4503" s="118" t="s">
        <v>9104</v>
      </c>
      <c r="BP4503" s="118" t="s">
        <v>771</v>
      </c>
      <c r="BQ4503" s="118" t="s">
        <v>3520</v>
      </c>
      <c r="BW4503" s="118" t="s">
        <v>9104</v>
      </c>
      <c r="BX4503" s="118" t="s">
        <v>771</v>
      </c>
      <c r="BY4503" s="118" t="s">
        <v>3520</v>
      </c>
    </row>
    <row r="4504" spans="53:77" x14ac:dyDescent="0.3">
      <c r="BA4504" s="169" t="e">
        <f>VLOOKUP(D4504,#REF!, 2,FALSE)</f>
        <v>#REF!</v>
      </c>
      <c r="BO4504" s="118" t="s">
        <v>9105</v>
      </c>
      <c r="BP4504" s="118" t="s">
        <v>636</v>
      </c>
      <c r="BQ4504" s="118" t="s">
        <v>6000</v>
      </c>
      <c r="BW4504" s="118" t="s">
        <v>9105</v>
      </c>
      <c r="BX4504" s="118" t="s">
        <v>636</v>
      </c>
      <c r="BY4504" s="118" t="s">
        <v>6000</v>
      </c>
    </row>
    <row r="4505" spans="53:77" x14ac:dyDescent="0.3">
      <c r="BA4505" s="169" t="e">
        <f>VLOOKUP(D4505,#REF!, 2,FALSE)</f>
        <v>#REF!</v>
      </c>
      <c r="BO4505" s="118" t="s">
        <v>9106</v>
      </c>
      <c r="BP4505" s="118" t="s">
        <v>1267</v>
      </c>
      <c r="BQ4505" s="118" t="s">
        <v>2395</v>
      </c>
      <c r="BW4505" s="118" t="s">
        <v>9106</v>
      </c>
      <c r="BX4505" s="118" t="s">
        <v>1267</v>
      </c>
      <c r="BY4505" s="118" t="s">
        <v>2395</v>
      </c>
    </row>
    <row r="4506" spans="53:77" x14ac:dyDescent="0.3">
      <c r="BA4506" s="169" t="e">
        <f>VLOOKUP(D4506,#REF!, 2,FALSE)</f>
        <v>#REF!</v>
      </c>
      <c r="BO4506" s="118" t="s">
        <v>9107</v>
      </c>
      <c r="BP4506" s="118" t="s">
        <v>912</v>
      </c>
      <c r="BQ4506" s="118" t="s">
        <v>9108</v>
      </c>
      <c r="BW4506" s="118" t="s">
        <v>9107</v>
      </c>
      <c r="BX4506" s="118" t="s">
        <v>912</v>
      </c>
      <c r="BY4506" s="118" t="s">
        <v>9108</v>
      </c>
    </row>
    <row r="4507" spans="53:77" x14ac:dyDescent="0.3">
      <c r="BA4507" s="169" t="e">
        <f>VLOOKUP(D4507,#REF!, 2,FALSE)</f>
        <v>#REF!</v>
      </c>
      <c r="BO4507" s="118" t="s">
        <v>1580</v>
      </c>
      <c r="BP4507" s="118" t="s">
        <v>1267</v>
      </c>
      <c r="BQ4507" s="118" t="s">
        <v>2445</v>
      </c>
      <c r="BW4507" s="118" t="s">
        <v>1580</v>
      </c>
      <c r="BX4507" s="118" t="s">
        <v>1267</v>
      </c>
      <c r="BY4507" s="118" t="s">
        <v>2445</v>
      </c>
    </row>
    <row r="4508" spans="53:77" x14ac:dyDescent="0.3">
      <c r="BA4508" s="169" t="e">
        <f>VLOOKUP(D4508,#REF!, 2,FALSE)</f>
        <v>#REF!</v>
      </c>
      <c r="BO4508" s="118" t="s">
        <v>9109</v>
      </c>
      <c r="BP4508" s="118" t="s">
        <v>3043</v>
      </c>
      <c r="BQ4508" s="118" t="s">
        <v>9110</v>
      </c>
      <c r="BW4508" s="118" t="s">
        <v>9109</v>
      </c>
      <c r="BX4508" s="118" t="s">
        <v>3043</v>
      </c>
      <c r="BY4508" s="118" t="s">
        <v>9110</v>
      </c>
    </row>
    <row r="4509" spans="53:77" x14ac:dyDescent="0.3">
      <c r="BA4509" s="169" t="e">
        <f>VLOOKUP(D4509,#REF!, 2,FALSE)</f>
        <v>#REF!</v>
      </c>
      <c r="BO4509" s="118" t="s">
        <v>9111</v>
      </c>
      <c r="BP4509" s="118" t="s">
        <v>617</v>
      </c>
      <c r="BQ4509" s="118" t="s">
        <v>9112</v>
      </c>
      <c r="BW4509" s="118" t="s">
        <v>9111</v>
      </c>
      <c r="BX4509" s="118" t="s">
        <v>617</v>
      </c>
      <c r="BY4509" s="118" t="s">
        <v>9112</v>
      </c>
    </row>
    <row r="4510" spans="53:77" x14ac:dyDescent="0.3">
      <c r="BA4510" s="169" t="e">
        <f>VLOOKUP(D4510,#REF!, 2,FALSE)</f>
        <v>#REF!</v>
      </c>
      <c r="BO4510" s="118" t="s">
        <v>9113</v>
      </c>
      <c r="BP4510" s="118" t="s">
        <v>3043</v>
      </c>
      <c r="BQ4510" s="118" t="s">
        <v>9115</v>
      </c>
      <c r="BW4510" s="118" t="s">
        <v>9113</v>
      </c>
      <c r="BX4510" s="118" t="s">
        <v>3043</v>
      </c>
      <c r="BY4510" s="118" t="s">
        <v>9115</v>
      </c>
    </row>
    <row r="4511" spans="53:77" x14ac:dyDescent="0.3">
      <c r="BA4511" s="169" t="e">
        <f>VLOOKUP(D4511,#REF!, 2,FALSE)</f>
        <v>#REF!</v>
      </c>
      <c r="BO4511" s="118" t="s">
        <v>9116</v>
      </c>
      <c r="BP4511" s="118" t="s">
        <v>3043</v>
      </c>
      <c r="BQ4511" s="118" t="s">
        <v>920</v>
      </c>
      <c r="BW4511" s="118" t="s">
        <v>9116</v>
      </c>
      <c r="BX4511" s="118" t="s">
        <v>3043</v>
      </c>
      <c r="BY4511" s="118" t="s">
        <v>920</v>
      </c>
    </row>
    <row r="4512" spans="53:77" x14ac:dyDescent="0.3">
      <c r="BA4512" s="169" t="e">
        <f>VLOOKUP(D4512,#REF!, 2,FALSE)</f>
        <v>#REF!</v>
      </c>
      <c r="BO4512" s="118" t="s">
        <v>294</v>
      </c>
      <c r="BP4512" s="118" t="s">
        <v>3043</v>
      </c>
      <c r="BQ4512" s="118" t="s">
        <v>2054</v>
      </c>
      <c r="BW4512" s="118" t="s">
        <v>294</v>
      </c>
      <c r="BX4512" s="118" t="s">
        <v>3043</v>
      </c>
      <c r="BY4512" s="118" t="s">
        <v>2054</v>
      </c>
    </row>
    <row r="4513" spans="53:77" x14ac:dyDescent="0.3">
      <c r="BA4513" s="169" t="e">
        <f>VLOOKUP(D4513,#REF!, 2,FALSE)</f>
        <v>#REF!</v>
      </c>
      <c r="BO4513" s="118" t="s">
        <v>9117</v>
      </c>
      <c r="BP4513" s="118" t="s">
        <v>3043</v>
      </c>
      <c r="BQ4513" s="118" t="s">
        <v>8809</v>
      </c>
      <c r="BW4513" s="118" t="s">
        <v>9117</v>
      </c>
      <c r="BX4513" s="118" t="s">
        <v>3043</v>
      </c>
      <c r="BY4513" s="118" t="s">
        <v>8809</v>
      </c>
    </row>
    <row r="4514" spans="53:77" x14ac:dyDescent="0.3">
      <c r="BA4514" s="169" t="e">
        <f>VLOOKUP(D4514,#REF!, 2,FALSE)</f>
        <v>#REF!</v>
      </c>
      <c r="BO4514" s="118" t="s">
        <v>9118</v>
      </c>
      <c r="BP4514" s="118" t="s">
        <v>3043</v>
      </c>
      <c r="BQ4514" s="118" t="s">
        <v>9120</v>
      </c>
      <c r="BW4514" s="118" t="s">
        <v>9118</v>
      </c>
      <c r="BX4514" s="118" t="s">
        <v>3043</v>
      </c>
      <c r="BY4514" s="118" t="s">
        <v>9120</v>
      </c>
    </row>
    <row r="4515" spans="53:77" x14ac:dyDescent="0.3">
      <c r="BA4515" s="169" t="e">
        <f>VLOOKUP(D4515,#REF!, 2,FALSE)</f>
        <v>#REF!</v>
      </c>
      <c r="BO4515" s="118" t="s">
        <v>9121</v>
      </c>
      <c r="BP4515" s="118" t="s">
        <v>3043</v>
      </c>
      <c r="BQ4515" s="118" t="s">
        <v>6084</v>
      </c>
      <c r="BW4515" s="118" t="s">
        <v>9121</v>
      </c>
      <c r="BX4515" s="118" t="s">
        <v>3043</v>
      </c>
      <c r="BY4515" s="118" t="s">
        <v>6084</v>
      </c>
    </row>
    <row r="4516" spans="53:77" x14ac:dyDescent="0.3">
      <c r="BA4516" s="169" t="e">
        <f>VLOOKUP(D4516,#REF!, 2,FALSE)</f>
        <v>#REF!</v>
      </c>
      <c r="BO4516" s="118" t="s">
        <v>9122</v>
      </c>
      <c r="BP4516" s="118" t="s">
        <v>623</v>
      </c>
      <c r="BQ4516" s="118" t="s">
        <v>9123</v>
      </c>
      <c r="BW4516" s="118" t="s">
        <v>9122</v>
      </c>
      <c r="BX4516" s="118" t="s">
        <v>623</v>
      </c>
      <c r="BY4516" s="118" t="s">
        <v>9123</v>
      </c>
    </row>
    <row r="4517" spans="53:77" x14ac:dyDescent="0.3">
      <c r="BA4517" s="169" t="e">
        <f>VLOOKUP(D4517,#REF!, 2,FALSE)</f>
        <v>#REF!</v>
      </c>
      <c r="BO4517" s="118" t="s">
        <v>9124</v>
      </c>
      <c r="BP4517" s="118" t="s">
        <v>3243</v>
      </c>
      <c r="BQ4517" s="118" t="s">
        <v>9125</v>
      </c>
      <c r="BW4517" s="118" t="s">
        <v>9124</v>
      </c>
      <c r="BX4517" s="118" t="s">
        <v>3243</v>
      </c>
      <c r="BY4517" s="118" t="s">
        <v>9125</v>
      </c>
    </row>
    <row r="4518" spans="53:77" x14ac:dyDescent="0.3">
      <c r="BA4518" s="169" t="e">
        <f>VLOOKUP(D4518,#REF!, 2,FALSE)</f>
        <v>#REF!</v>
      </c>
      <c r="BO4518" s="118" t="s">
        <v>9126</v>
      </c>
      <c r="BP4518" s="118" t="s">
        <v>1267</v>
      </c>
      <c r="BQ4518" s="118" t="s">
        <v>8669</v>
      </c>
      <c r="BW4518" s="118" t="s">
        <v>9126</v>
      </c>
      <c r="BX4518" s="118" t="s">
        <v>1267</v>
      </c>
      <c r="BY4518" s="118" t="s">
        <v>8669</v>
      </c>
    </row>
    <row r="4519" spans="53:77" x14ac:dyDescent="0.3">
      <c r="BA4519" s="169" t="e">
        <f>VLOOKUP(D4519,#REF!, 2,FALSE)</f>
        <v>#REF!</v>
      </c>
      <c r="BO4519" s="118" t="s">
        <v>9127</v>
      </c>
      <c r="BP4519" s="118" t="s">
        <v>631</v>
      </c>
      <c r="BQ4519" s="118" t="s">
        <v>8575</v>
      </c>
      <c r="BW4519" s="118" t="s">
        <v>9127</v>
      </c>
      <c r="BX4519" s="118" t="s">
        <v>631</v>
      </c>
      <c r="BY4519" s="118" t="s">
        <v>8575</v>
      </c>
    </row>
    <row r="4520" spans="53:77" x14ac:dyDescent="0.3">
      <c r="BA4520" s="169" t="e">
        <f>VLOOKUP(D4520,#REF!, 2,FALSE)</f>
        <v>#REF!</v>
      </c>
      <c r="BO4520" s="118" t="s">
        <v>9128</v>
      </c>
      <c r="BP4520" s="118" t="s">
        <v>771</v>
      </c>
      <c r="BQ4520" s="118" t="s">
        <v>3730</v>
      </c>
      <c r="BW4520" s="118" t="s">
        <v>9128</v>
      </c>
      <c r="BX4520" s="118" t="s">
        <v>771</v>
      </c>
      <c r="BY4520" s="118" t="s">
        <v>3730</v>
      </c>
    </row>
    <row r="4521" spans="53:77" x14ac:dyDescent="0.3">
      <c r="BA4521" s="169" t="e">
        <f>VLOOKUP(D4521,#REF!, 2,FALSE)</f>
        <v>#REF!</v>
      </c>
      <c r="BO4521" s="118" t="s">
        <v>9129</v>
      </c>
      <c r="BP4521" s="118" t="s">
        <v>2979</v>
      </c>
      <c r="BQ4521" s="118" t="s">
        <v>3520</v>
      </c>
      <c r="BW4521" s="118" t="s">
        <v>9129</v>
      </c>
      <c r="BX4521" s="118" t="s">
        <v>2979</v>
      </c>
      <c r="BY4521" s="118" t="s">
        <v>3520</v>
      </c>
    </row>
    <row r="4522" spans="53:77" x14ac:dyDescent="0.3">
      <c r="BA4522" s="169" t="e">
        <f>VLOOKUP(D4522,#REF!, 2,FALSE)</f>
        <v>#REF!</v>
      </c>
      <c r="BO4522" s="118" t="s">
        <v>9130</v>
      </c>
      <c r="BP4522" s="118" t="s">
        <v>852</v>
      </c>
      <c r="BQ4522" s="118" t="s">
        <v>2395</v>
      </c>
      <c r="BW4522" s="118" t="s">
        <v>9130</v>
      </c>
      <c r="BX4522" s="118" t="s">
        <v>852</v>
      </c>
      <c r="BY4522" s="118" t="s">
        <v>2395</v>
      </c>
    </row>
    <row r="4523" spans="53:77" x14ac:dyDescent="0.3">
      <c r="BA4523" s="169" t="e">
        <f>VLOOKUP(D4523,#REF!, 2,FALSE)</f>
        <v>#REF!</v>
      </c>
      <c r="BO4523" s="118" t="s">
        <v>9131</v>
      </c>
      <c r="BP4523" s="118" t="s">
        <v>3043</v>
      </c>
      <c r="BQ4523" s="118" t="s">
        <v>8099</v>
      </c>
      <c r="BW4523" s="118" t="s">
        <v>9131</v>
      </c>
      <c r="BX4523" s="118" t="s">
        <v>3043</v>
      </c>
      <c r="BY4523" s="118" t="s">
        <v>8099</v>
      </c>
    </row>
    <row r="4524" spans="53:77" x14ac:dyDescent="0.3">
      <c r="BA4524" s="169" t="e">
        <f>VLOOKUP(D4524,#REF!, 2,FALSE)</f>
        <v>#REF!</v>
      </c>
      <c r="BO4524" s="118" t="s">
        <v>9132</v>
      </c>
      <c r="BP4524" s="118" t="s">
        <v>3043</v>
      </c>
      <c r="BQ4524" s="118" t="s">
        <v>4675</v>
      </c>
      <c r="BW4524" s="118" t="s">
        <v>9132</v>
      </c>
      <c r="BX4524" s="118" t="s">
        <v>3043</v>
      </c>
      <c r="BY4524" s="118" t="s">
        <v>4675</v>
      </c>
    </row>
    <row r="4525" spans="53:77" x14ac:dyDescent="0.3">
      <c r="BA4525" s="169" t="e">
        <f>VLOOKUP(D4525,#REF!, 2,FALSE)</f>
        <v>#REF!</v>
      </c>
      <c r="BO4525" s="118" t="s">
        <v>9133</v>
      </c>
      <c r="BP4525" s="118" t="s">
        <v>667</v>
      </c>
      <c r="BQ4525" s="118" t="s">
        <v>2750</v>
      </c>
      <c r="BW4525" s="118" t="s">
        <v>9133</v>
      </c>
      <c r="BX4525" s="118" t="s">
        <v>667</v>
      </c>
      <c r="BY4525" s="118" t="s">
        <v>2750</v>
      </c>
    </row>
    <row r="4526" spans="53:77" x14ac:dyDescent="0.3">
      <c r="BA4526" s="169" t="e">
        <f>VLOOKUP(D4526,#REF!, 2,FALSE)</f>
        <v>#REF!</v>
      </c>
      <c r="BO4526" s="118" t="s">
        <v>1581</v>
      </c>
      <c r="BP4526" s="118" t="s">
        <v>928</v>
      </c>
      <c r="BQ4526" s="118" t="s">
        <v>9134</v>
      </c>
      <c r="BW4526" s="118" t="s">
        <v>1581</v>
      </c>
      <c r="BX4526" s="118" t="s">
        <v>928</v>
      </c>
      <c r="BY4526" s="118" t="s">
        <v>9134</v>
      </c>
    </row>
    <row r="4527" spans="53:77" x14ac:dyDescent="0.3">
      <c r="BA4527" s="169" t="e">
        <f>VLOOKUP(D4527,#REF!, 2,FALSE)</f>
        <v>#REF!</v>
      </c>
      <c r="BO4527" s="118" t="s">
        <v>1582</v>
      </c>
      <c r="BP4527" s="118" t="s">
        <v>2979</v>
      </c>
      <c r="BQ4527" s="118" t="s">
        <v>6103</v>
      </c>
      <c r="BW4527" s="118" t="s">
        <v>1582</v>
      </c>
      <c r="BX4527" s="118" t="s">
        <v>2979</v>
      </c>
      <c r="BY4527" s="118" t="s">
        <v>6103</v>
      </c>
    </row>
    <row r="4528" spans="53:77" x14ac:dyDescent="0.3">
      <c r="BA4528" s="169" t="e">
        <f>VLOOKUP(D4528,#REF!, 2,FALSE)</f>
        <v>#REF!</v>
      </c>
      <c r="BO4528" s="118" t="s">
        <v>9135</v>
      </c>
      <c r="BP4528" s="118" t="s">
        <v>613</v>
      </c>
      <c r="BQ4528" s="118" t="s">
        <v>9136</v>
      </c>
      <c r="BW4528" s="118" t="s">
        <v>9135</v>
      </c>
      <c r="BX4528" s="118" t="s">
        <v>613</v>
      </c>
      <c r="BY4528" s="118" t="s">
        <v>9136</v>
      </c>
    </row>
    <row r="4529" spans="53:77" x14ac:dyDescent="0.3">
      <c r="BA4529" s="169" t="e">
        <f>VLOOKUP(D4529,#REF!, 2,FALSE)</f>
        <v>#REF!</v>
      </c>
      <c r="BO4529" s="118" t="s">
        <v>9137</v>
      </c>
      <c r="BP4529" s="118" t="s">
        <v>923</v>
      </c>
      <c r="BQ4529" s="118" t="s">
        <v>8444</v>
      </c>
      <c r="BW4529" s="118" t="s">
        <v>9137</v>
      </c>
      <c r="BX4529" s="118" t="s">
        <v>923</v>
      </c>
      <c r="BY4529" s="118" t="s">
        <v>8444</v>
      </c>
    </row>
    <row r="4530" spans="53:77" x14ac:dyDescent="0.3">
      <c r="BA4530" s="169" t="e">
        <f>VLOOKUP(D4530,#REF!, 2,FALSE)</f>
        <v>#REF!</v>
      </c>
      <c r="BO4530" s="118" t="s">
        <v>9138</v>
      </c>
      <c r="BP4530" s="118" t="s">
        <v>1070</v>
      </c>
      <c r="BQ4530" s="118" t="s">
        <v>7543</v>
      </c>
      <c r="BW4530" s="118" t="s">
        <v>9138</v>
      </c>
      <c r="BX4530" s="118" t="s">
        <v>1070</v>
      </c>
      <c r="BY4530" s="118" t="s">
        <v>7543</v>
      </c>
    </row>
    <row r="4531" spans="53:77" x14ac:dyDescent="0.3">
      <c r="BA4531" s="169" t="e">
        <f>VLOOKUP(D4531,#REF!, 2,FALSE)</f>
        <v>#REF!</v>
      </c>
      <c r="BO4531" s="118" t="s">
        <v>9139</v>
      </c>
      <c r="BP4531" s="118" t="s">
        <v>3043</v>
      </c>
      <c r="BQ4531" s="118" t="s">
        <v>9015</v>
      </c>
      <c r="BW4531" s="118" t="s">
        <v>9139</v>
      </c>
      <c r="BX4531" s="118" t="s">
        <v>3043</v>
      </c>
      <c r="BY4531" s="118" t="s">
        <v>9015</v>
      </c>
    </row>
    <row r="4532" spans="53:77" x14ac:dyDescent="0.3">
      <c r="BA4532" s="169" t="e">
        <f>VLOOKUP(D4532,#REF!, 2,FALSE)</f>
        <v>#REF!</v>
      </c>
      <c r="BO4532" s="118" t="s">
        <v>9140</v>
      </c>
      <c r="BP4532" s="118" t="s">
        <v>3043</v>
      </c>
      <c r="BQ4532" s="118" t="s">
        <v>9141</v>
      </c>
      <c r="BW4532" s="118" t="s">
        <v>9140</v>
      </c>
      <c r="BX4532" s="118" t="s">
        <v>3043</v>
      </c>
      <c r="BY4532" s="118" t="s">
        <v>9141</v>
      </c>
    </row>
    <row r="4533" spans="53:77" x14ac:dyDescent="0.3">
      <c r="BA4533" s="169" t="e">
        <f>VLOOKUP(D4533,#REF!, 2,FALSE)</f>
        <v>#REF!</v>
      </c>
      <c r="BO4533" s="118" t="s">
        <v>1583</v>
      </c>
      <c r="BP4533" s="118" t="s">
        <v>2979</v>
      </c>
      <c r="BQ4533" s="118" t="s">
        <v>5195</v>
      </c>
      <c r="BW4533" s="118" t="s">
        <v>1583</v>
      </c>
      <c r="BX4533" s="118" t="s">
        <v>2979</v>
      </c>
      <c r="BY4533" s="118" t="s">
        <v>5195</v>
      </c>
    </row>
    <row r="4534" spans="53:77" x14ac:dyDescent="0.3">
      <c r="BA4534" s="169" t="e">
        <f>VLOOKUP(D4534,#REF!, 2,FALSE)</f>
        <v>#REF!</v>
      </c>
      <c r="BO4534" s="118" t="s">
        <v>295</v>
      </c>
      <c r="BP4534" s="118" t="s">
        <v>657</v>
      </c>
      <c r="BQ4534" s="118" t="s">
        <v>9142</v>
      </c>
      <c r="BW4534" s="118" t="s">
        <v>295</v>
      </c>
      <c r="BX4534" s="118" t="s">
        <v>657</v>
      </c>
      <c r="BY4534" s="118" t="s">
        <v>9142</v>
      </c>
    </row>
    <row r="4535" spans="53:77" x14ac:dyDescent="0.3">
      <c r="BA4535" s="169" t="e">
        <f>VLOOKUP(D4535,#REF!, 2,FALSE)</f>
        <v>#REF!</v>
      </c>
      <c r="BO4535" s="118" t="s">
        <v>9143</v>
      </c>
      <c r="BP4535" s="118" t="s">
        <v>1342</v>
      </c>
      <c r="BQ4535" s="118" t="s">
        <v>6822</v>
      </c>
      <c r="BW4535" s="118" t="s">
        <v>9143</v>
      </c>
      <c r="BX4535" s="118" t="s">
        <v>1342</v>
      </c>
      <c r="BY4535" s="118" t="s">
        <v>6822</v>
      </c>
    </row>
    <row r="4536" spans="53:77" x14ac:dyDescent="0.3">
      <c r="BA4536" s="169" t="e">
        <f>VLOOKUP(D4536,#REF!, 2,FALSE)</f>
        <v>#REF!</v>
      </c>
      <c r="BO4536" s="118" t="s">
        <v>9144</v>
      </c>
      <c r="BP4536" s="118" t="s">
        <v>666</v>
      </c>
      <c r="BQ4536" s="118" t="s">
        <v>9145</v>
      </c>
      <c r="BW4536" s="118" t="s">
        <v>9144</v>
      </c>
      <c r="BX4536" s="118" t="s">
        <v>666</v>
      </c>
      <c r="BY4536" s="118" t="s">
        <v>9145</v>
      </c>
    </row>
    <row r="4537" spans="53:77" x14ac:dyDescent="0.3">
      <c r="BA4537" s="169" t="e">
        <f>VLOOKUP(D4537,#REF!, 2,FALSE)</f>
        <v>#REF!</v>
      </c>
      <c r="BO4537" s="118" t="s">
        <v>9146</v>
      </c>
      <c r="BP4537" s="118" t="s">
        <v>657</v>
      </c>
      <c r="BQ4537" s="118" t="s">
        <v>2395</v>
      </c>
      <c r="BW4537" s="118" t="s">
        <v>9146</v>
      </c>
      <c r="BX4537" s="118" t="s">
        <v>657</v>
      </c>
      <c r="BY4537" s="118" t="s">
        <v>2395</v>
      </c>
    </row>
    <row r="4538" spans="53:77" x14ac:dyDescent="0.3">
      <c r="BA4538" s="169" t="e">
        <f>VLOOKUP(D4538,#REF!, 2,FALSE)</f>
        <v>#REF!</v>
      </c>
      <c r="BO4538" s="118" t="s">
        <v>9147</v>
      </c>
      <c r="BP4538" s="118" t="s">
        <v>926</v>
      </c>
      <c r="BQ4538" s="118" t="s">
        <v>5342</v>
      </c>
      <c r="BW4538" s="118" t="s">
        <v>9147</v>
      </c>
      <c r="BX4538" s="118" t="s">
        <v>926</v>
      </c>
      <c r="BY4538" s="118" t="s">
        <v>5342</v>
      </c>
    </row>
    <row r="4539" spans="53:77" x14ac:dyDescent="0.3">
      <c r="BA4539" s="169" t="e">
        <f>VLOOKUP(D4539,#REF!, 2,FALSE)</f>
        <v>#REF!</v>
      </c>
      <c r="BO4539" s="118" t="s">
        <v>293</v>
      </c>
      <c r="BP4539" s="118" t="s">
        <v>3043</v>
      </c>
      <c r="BQ4539" s="118" t="s">
        <v>5846</v>
      </c>
      <c r="BW4539" s="118" t="s">
        <v>293</v>
      </c>
      <c r="BX4539" s="118" t="s">
        <v>3043</v>
      </c>
      <c r="BY4539" s="118" t="s">
        <v>5846</v>
      </c>
    </row>
    <row r="4540" spans="53:77" x14ac:dyDescent="0.3">
      <c r="BA4540" s="169" t="e">
        <f>VLOOKUP(D4540,#REF!, 2,FALSE)</f>
        <v>#REF!</v>
      </c>
      <c r="BO4540" s="118" t="s">
        <v>9148</v>
      </c>
      <c r="BP4540" s="118" t="s">
        <v>3043</v>
      </c>
      <c r="BQ4540" s="118" t="s">
        <v>9149</v>
      </c>
      <c r="BW4540" s="118" t="s">
        <v>9148</v>
      </c>
      <c r="BX4540" s="118" t="s">
        <v>3043</v>
      </c>
      <c r="BY4540" s="118" t="s">
        <v>9149</v>
      </c>
    </row>
    <row r="4541" spans="53:77" x14ac:dyDescent="0.3">
      <c r="BA4541" s="169" t="e">
        <f>VLOOKUP(D4541,#REF!, 2,FALSE)</f>
        <v>#REF!</v>
      </c>
      <c r="BO4541" s="118" t="s">
        <v>9150</v>
      </c>
      <c r="BP4541" s="118" t="s">
        <v>1342</v>
      </c>
      <c r="BQ4541" s="118" t="s">
        <v>9151</v>
      </c>
      <c r="BW4541" s="118" t="s">
        <v>9150</v>
      </c>
      <c r="BX4541" s="118" t="s">
        <v>1342</v>
      </c>
      <c r="BY4541" s="118" t="s">
        <v>9151</v>
      </c>
    </row>
    <row r="4542" spans="53:77" x14ac:dyDescent="0.3">
      <c r="BA4542" s="169" t="e">
        <f>VLOOKUP(D4542,#REF!, 2,FALSE)</f>
        <v>#REF!</v>
      </c>
      <c r="BO4542" s="118" t="s">
        <v>1584</v>
      </c>
      <c r="BP4542" s="118" t="s">
        <v>928</v>
      </c>
      <c r="BQ4542" s="118" t="s">
        <v>9152</v>
      </c>
      <c r="BW4542" s="118" t="s">
        <v>1584</v>
      </c>
      <c r="BX4542" s="118" t="s">
        <v>928</v>
      </c>
      <c r="BY4542" s="118" t="s">
        <v>9152</v>
      </c>
    </row>
    <row r="4543" spans="53:77" x14ac:dyDescent="0.3">
      <c r="BA4543" s="169" t="e">
        <f>VLOOKUP(D4543,#REF!, 2,FALSE)</f>
        <v>#REF!</v>
      </c>
      <c r="BO4543" s="118" t="s">
        <v>9153</v>
      </c>
      <c r="BP4543" s="118" t="s">
        <v>778</v>
      </c>
      <c r="BQ4543" s="118" t="s">
        <v>9154</v>
      </c>
      <c r="BW4543" s="118" t="s">
        <v>9153</v>
      </c>
      <c r="BX4543" s="118" t="s">
        <v>778</v>
      </c>
      <c r="BY4543" s="118" t="s">
        <v>9154</v>
      </c>
    </row>
    <row r="4544" spans="53:77" x14ac:dyDescent="0.3">
      <c r="BA4544" s="169" t="e">
        <f>VLOOKUP(D4544,#REF!, 2,FALSE)</f>
        <v>#REF!</v>
      </c>
      <c r="BO4544" s="118" t="s">
        <v>9155</v>
      </c>
      <c r="BP4544" s="118" t="s">
        <v>771</v>
      </c>
      <c r="BQ4544" s="118" t="s">
        <v>2012</v>
      </c>
      <c r="BW4544" s="118" t="s">
        <v>9155</v>
      </c>
      <c r="BX4544" s="118" t="s">
        <v>771</v>
      </c>
      <c r="BY4544" s="118" t="s">
        <v>2012</v>
      </c>
    </row>
    <row r="4545" spans="53:77" x14ac:dyDescent="0.3">
      <c r="BA4545" s="169" t="e">
        <f>VLOOKUP(D4545,#REF!, 2,FALSE)</f>
        <v>#REF!</v>
      </c>
      <c r="BO4545" s="118" t="s">
        <v>9156</v>
      </c>
      <c r="BP4545" s="118" t="s">
        <v>3043</v>
      </c>
      <c r="BQ4545" s="118" t="s">
        <v>9157</v>
      </c>
      <c r="BW4545" s="118" t="s">
        <v>9156</v>
      </c>
      <c r="BX4545" s="118" t="s">
        <v>3043</v>
      </c>
      <c r="BY4545" s="118" t="s">
        <v>9157</v>
      </c>
    </row>
    <row r="4546" spans="53:77" x14ac:dyDescent="0.3">
      <c r="BA4546" s="169" t="e">
        <f>VLOOKUP(D4546,#REF!, 2,FALSE)</f>
        <v>#REF!</v>
      </c>
      <c r="BO4546" s="118" t="s">
        <v>9158</v>
      </c>
      <c r="BP4546" s="118" t="s">
        <v>655</v>
      </c>
      <c r="BQ4546" s="118" t="s">
        <v>2547</v>
      </c>
      <c r="BW4546" s="118" t="s">
        <v>9158</v>
      </c>
      <c r="BX4546" s="118" t="s">
        <v>655</v>
      </c>
      <c r="BY4546" s="118" t="s">
        <v>2547</v>
      </c>
    </row>
    <row r="4547" spans="53:77" x14ac:dyDescent="0.3">
      <c r="BA4547" s="169" t="e">
        <f>VLOOKUP(D4547,#REF!, 2,FALSE)</f>
        <v>#REF!</v>
      </c>
      <c r="BO4547" s="118" t="s">
        <v>9161</v>
      </c>
      <c r="BP4547" s="118" t="s">
        <v>613</v>
      </c>
      <c r="BQ4547" s="118" t="s">
        <v>9163</v>
      </c>
      <c r="BW4547" s="118" t="s">
        <v>9161</v>
      </c>
      <c r="BX4547" s="118" t="s">
        <v>613</v>
      </c>
      <c r="BY4547" s="118" t="s">
        <v>9163</v>
      </c>
    </row>
    <row r="4548" spans="53:77" x14ac:dyDescent="0.3">
      <c r="BA4548" s="169" t="e">
        <f>VLOOKUP(D4548,#REF!, 2,FALSE)</f>
        <v>#REF!</v>
      </c>
      <c r="BO4548" s="118" t="s">
        <v>1585</v>
      </c>
      <c r="BP4548" s="118" t="s">
        <v>661</v>
      </c>
      <c r="BQ4548" s="118" t="s">
        <v>1614</v>
      </c>
      <c r="BW4548" s="118" t="s">
        <v>1585</v>
      </c>
      <c r="BX4548" s="118" t="s">
        <v>661</v>
      </c>
      <c r="BY4548" s="118" t="s">
        <v>1614</v>
      </c>
    </row>
    <row r="4549" spans="53:77" x14ac:dyDescent="0.3">
      <c r="BA4549" s="169" t="e">
        <f>VLOOKUP(D4549,#REF!, 2,FALSE)</f>
        <v>#REF!</v>
      </c>
      <c r="BO4549" s="118" t="s">
        <v>1586</v>
      </c>
      <c r="BP4549" s="118" t="s">
        <v>3043</v>
      </c>
      <c r="BQ4549" s="118" t="s">
        <v>9164</v>
      </c>
      <c r="BW4549" s="118" t="s">
        <v>1586</v>
      </c>
      <c r="BX4549" s="118" t="s">
        <v>3043</v>
      </c>
      <c r="BY4549" s="118" t="s">
        <v>9164</v>
      </c>
    </row>
    <row r="4550" spans="53:77" x14ac:dyDescent="0.3">
      <c r="BA4550" s="169" t="e">
        <f>VLOOKUP(D4550,#REF!, 2,FALSE)</f>
        <v>#REF!</v>
      </c>
      <c r="BO4550" s="118" t="s">
        <v>9165</v>
      </c>
      <c r="BP4550" s="118" t="s">
        <v>736</v>
      </c>
      <c r="BQ4550" s="118" t="s">
        <v>9166</v>
      </c>
      <c r="BW4550" s="118" t="s">
        <v>9165</v>
      </c>
      <c r="BX4550" s="118" t="s">
        <v>736</v>
      </c>
      <c r="BY4550" s="118" t="s">
        <v>9166</v>
      </c>
    </row>
    <row r="4551" spans="53:77" x14ac:dyDescent="0.3">
      <c r="BA4551" s="169" t="e">
        <f>VLOOKUP(D4551,#REF!, 2,FALSE)</f>
        <v>#REF!</v>
      </c>
      <c r="BO4551" s="118" t="s">
        <v>1587</v>
      </c>
      <c r="BP4551" s="118" t="s">
        <v>928</v>
      </c>
      <c r="BQ4551" s="118" t="s">
        <v>1966</v>
      </c>
      <c r="BW4551" s="118" t="s">
        <v>1587</v>
      </c>
      <c r="BX4551" s="118" t="s">
        <v>928</v>
      </c>
      <c r="BY4551" s="118" t="s">
        <v>1966</v>
      </c>
    </row>
    <row r="4552" spans="53:77" x14ac:dyDescent="0.3">
      <c r="BA4552" s="169" t="e">
        <f>VLOOKUP(D4552,#REF!, 2,FALSE)</f>
        <v>#REF!</v>
      </c>
      <c r="BO4552" s="118" t="s">
        <v>1588</v>
      </c>
      <c r="BP4552" s="118" t="s">
        <v>1139</v>
      </c>
      <c r="BQ4552" s="118" t="s">
        <v>3520</v>
      </c>
      <c r="BW4552" s="118" t="s">
        <v>1588</v>
      </c>
      <c r="BX4552" s="118" t="s">
        <v>1139</v>
      </c>
      <c r="BY4552" s="118" t="s">
        <v>3520</v>
      </c>
    </row>
    <row r="4553" spans="53:77" x14ac:dyDescent="0.3">
      <c r="BA4553" s="169" t="e">
        <f>VLOOKUP(D4553,#REF!, 2,FALSE)</f>
        <v>#REF!</v>
      </c>
      <c r="BO4553" s="118" t="s">
        <v>9167</v>
      </c>
      <c r="BP4553" s="118" t="s">
        <v>3043</v>
      </c>
      <c r="BQ4553" s="118" t="s">
        <v>1689</v>
      </c>
      <c r="BW4553" s="118" t="s">
        <v>9167</v>
      </c>
      <c r="BX4553" s="118" t="s">
        <v>3043</v>
      </c>
      <c r="BY4553" s="118" t="s">
        <v>1689</v>
      </c>
    </row>
    <row r="4554" spans="53:77" x14ac:dyDescent="0.3">
      <c r="BA4554" s="169" t="e">
        <f>VLOOKUP(D4554,#REF!, 2,FALSE)</f>
        <v>#REF!</v>
      </c>
      <c r="BO4554" s="118" t="s">
        <v>9168</v>
      </c>
      <c r="BP4554" s="118" t="s">
        <v>780</v>
      </c>
      <c r="BQ4554" s="118" t="s">
        <v>727</v>
      </c>
      <c r="BW4554" s="118" t="s">
        <v>9168</v>
      </c>
      <c r="BX4554" s="118" t="s">
        <v>780</v>
      </c>
      <c r="BY4554" s="118" t="s">
        <v>727</v>
      </c>
    </row>
    <row r="4555" spans="53:77" x14ac:dyDescent="0.3">
      <c r="BA4555" s="169" t="e">
        <f>VLOOKUP(D4555,#REF!, 2,FALSE)</f>
        <v>#REF!</v>
      </c>
      <c r="BO4555" s="118" t="s">
        <v>9170</v>
      </c>
      <c r="BP4555" s="118" t="s">
        <v>3043</v>
      </c>
      <c r="BQ4555" s="118" t="s">
        <v>4725</v>
      </c>
      <c r="BW4555" s="118" t="s">
        <v>9170</v>
      </c>
      <c r="BX4555" s="118" t="s">
        <v>3043</v>
      </c>
      <c r="BY4555" s="118" t="s">
        <v>4725</v>
      </c>
    </row>
    <row r="4556" spans="53:77" x14ac:dyDescent="0.3">
      <c r="BA4556" s="169" t="e">
        <f>VLOOKUP(D4556,#REF!, 2,FALSE)</f>
        <v>#REF!</v>
      </c>
      <c r="BO4556" s="118" t="s">
        <v>1589</v>
      </c>
      <c r="BP4556" s="118" t="s">
        <v>621</v>
      </c>
      <c r="BQ4556" s="118" t="s">
        <v>8219</v>
      </c>
      <c r="BW4556" s="118" t="s">
        <v>1589</v>
      </c>
      <c r="BX4556" s="118" t="s">
        <v>621</v>
      </c>
      <c r="BY4556" s="118" t="s">
        <v>8219</v>
      </c>
    </row>
    <row r="4557" spans="53:77" x14ac:dyDescent="0.3">
      <c r="BA4557" s="169" t="e">
        <f>VLOOKUP(D4557,#REF!, 2,FALSE)</f>
        <v>#REF!</v>
      </c>
      <c r="BO4557" s="118" t="s">
        <v>1617</v>
      </c>
      <c r="BP4557" s="118" t="s">
        <v>667</v>
      </c>
      <c r="BQ4557" s="118" t="s">
        <v>8045</v>
      </c>
      <c r="BW4557" s="118" t="s">
        <v>1617</v>
      </c>
      <c r="BX4557" s="118" t="s">
        <v>667</v>
      </c>
      <c r="BY4557" s="118" t="s">
        <v>8045</v>
      </c>
    </row>
    <row r="4558" spans="53:77" x14ac:dyDescent="0.3">
      <c r="BA4558" s="169" t="e">
        <f>VLOOKUP(D4558,#REF!, 2,FALSE)</f>
        <v>#REF!</v>
      </c>
      <c r="BO4558" s="118" t="s">
        <v>9171</v>
      </c>
      <c r="BP4558" s="118" t="s">
        <v>3043</v>
      </c>
      <c r="BQ4558" s="118" t="s">
        <v>5892</v>
      </c>
      <c r="BW4558" s="118" t="s">
        <v>9171</v>
      </c>
      <c r="BX4558" s="118" t="s">
        <v>3043</v>
      </c>
      <c r="BY4558" s="118" t="s">
        <v>5892</v>
      </c>
    </row>
    <row r="4559" spans="53:77" x14ac:dyDescent="0.3">
      <c r="BA4559" s="169" t="e">
        <f>VLOOKUP(D4559,#REF!, 2,FALSE)</f>
        <v>#REF!</v>
      </c>
      <c r="BO4559" s="118" t="s">
        <v>9172</v>
      </c>
      <c r="BP4559" s="118" t="s">
        <v>778</v>
      </c>
      <c r="BQ4559" s="118" t="s">
        <v>4109</v>
      </c>
      <c r="BW4559" s="118" t="s">
        <v>9172</v>
      </c>
      <c r="BX4559" s="118" t="s">
        <v>778</v>
      </c>
      <c r="BY4559" s="118" t="s">
        <v>4109</v>
      </c>
    </row>
    <row r="4560" spans="53:77" x14ac:dyDescent="0.3">
      <c r="BA4560" s="169" t="e">
        <f>VLOOKUP(D4560,#REF!, 2,FALSE)</f>
        <v>#REF!</v>
      </c>
      <c r="BO4560" s="118" t="s">
        <v>9173</v>
      </c>
      <c r="BP4560" s="118" t="s">
        <v>771</v>
      </c>
      <c r="BQ4560" s="118" t="s">
        <v>9174</v>
      </c>
      <c r="BW4560" s="118" t="s">
        <v>9173</v>
      </c>
      <c r="BX4560" s="118" t="s">
        <v>771</v>
      </c>
      <c r="BY4560" s="118" t="s">
        <v>9174</v>
      </c>
    </row>
    <row r="4561" spans="53:77" x14ac:dyDescent="0.3">
      <c r="BA4561" s="169" t="e">
        <f>VLOOKUP(D4561,#REF!, 2,FALSE)</f>
        <v>#REF!</v>
      </c>
      <c r="BO4561" s="118" t="s">
        <v>9176</v>
      </c>
      <c r="BP4561" s="118" t="s">
        <v>3043</v>
      </c>
      <c r="BQ4561" s="118" t="s">
        <v>9136</v>
      </c>
      <c r="BW4561" s="118" t="s">
        <v>9176</v>
      </c>
      <c r="BX4561" s="118" t="s">
        <v>3043</v>
      </c>
      <c r="BY4561" s="118" t="s">
        <v>9136</v>
      </c>
    </row>
    <row r="4562" spans="53:77" x14ac:dyDescent="0.3">
      <c r="BA4562" s="169" t="e">
        <f>VLOOKUP(D4562,#REF!, 2,FALSE)</f>
        <v>#REF!</v>
      </c>
      <c r="BO4562" s="118" t="s">
        <v>1618</v>
      </c>
      <c r="BP4562" s="118" t="s">
        <v>16975</v>
      </c>
      <c r="BQ4562" s="118" t="s">
        <v>9177</v>
      </c>
      <c r="BW4562" s="118" t="s">
        <v>1618</v>
      </c>
      <c r="BX4562" s="118" t="s">
        <v>16975</v>
      </c>
      <c r="BY4562" s="118" t="s">
        <v>9177</v>
      </c>
    </row>
    <row r="4563" spans="53:77" x14ac:dyDescent="0.3">
      <c r="BA4563" s="169" t="e">
        <f>VLOOKUP(D4563,#REF!, 2,FALSE)</f>
        <v>#REF!</v>
      </c>
      <c r="BO4563" s="118" t="s">
        <v>1619</v>
      </c>
      <c r="BP4563" s="118" t="s">
        <v>923</v>
      </c>
      <c r="BQ4563" s="118" t="s">
        <v>8444</v>
      </c>
      <c r="BW4563" s="118" t="s">
        <v>1619</v>
      </c>
      <c r="BX4563" s="118" t="s">
        <v>923</v>
      </c>
      <c r="BY4563" s="118" t="s">
        <v>8444</v>
      </c>
    </row>
    <row r="4564" spans="53:77" x14ac:dyDescent="0.3">
      <c r="BA4564" s="169" t="e">
        <f>VLOOKUP(D4564,#REF!, 2,FALSE)</f>
        <v>#REF!</v>
      </c>
      <c r="BO4564" s="118" t="s">
        <v>9178</v>
      </c>
      <c r="BP4564" s="118" t="s">
        <v>626</v>
      </c>
      <c r="BQ4564" s="118" t="s">
        <v>8444</v>
      </c>
      <c r="BW4564" s="118" t="s">
        <v>9178</v>
      </c>
      <c r="BX4564" s="118" t="s">
        <v>626</v>
      </c>
      <c r="BY4564" s="118" t="s">
        <v>8444</v>
      </c>
    </row>
    <row r="4565" spans="53:77" x14ac:dyDescent="0.3">
      <c r="BA4565" s="169" t="e">
        <f>VLOOKUP(D4565,#REF!, 2,FALSE)</f>
        <v>#REF!</v>
      </c>
      <c r="BO4565" s="118" t="s">
        <v>9179</v>
      </c>
      <c r="BP4565" s="118" t="s">
        <v>657</v>
      </c>
      <c r="BQ4565" s="118" t="s">
        <v>9180</v>
      </c>
      <c r="BW4565" s="118" t="s">
        <v>9179</v>
      </c>
      <c r="BX4565" s="118" t="s">
        <v>657</v>
      </c>
      <c r="BY4565" s="118" t="s">
        <v>9180</v>
      </c>
    </row>
    <row r="4566" spans="53:77" x14ac:dyDescent="0.3">
      <c r="BA4566" s="169" t="e">
        <f>VLOOKUP(D4566,#REF!, 2,FALSE)</f>
        <v>#REF!</v>
      </c>
      <c r="BO4566" s="118" t="s">
        <v>9182</v>
      </c>
      <c r="BP4566" s="118" t="s">
        <v>623</v>
      </c>
      <c r="BQ4566" s="118" t="s">
        <v>9183</v>
      </c>
      <c r="BW4566" s="118" t="s">
        <v>9182</v>
      </c>
      <c r="BX4566" s="118" t="s">
        <v>623</v>
      </c>
      <c r="BY4566" s="118" t="s">
        <v>9183</v>
      </c>
    </row>
    <row r="4567" spans="53:77" x14ac:dyDescent="0.3">
      <c r="BA4567" s="169" t="e">
        <f>VLOOKUP(D4567,#REF!, 2,FALSE)</f>
        <v>#REF!</v>
      </c>
      <c r="BO4567" s="118" t="s">
        <v>9184</v>
      </c>
      <c r="BP4567" s="118" t="s">
        <v>1070</v>
      </c>
      <c r="BQ4567" s="118" t="s">
        <v>9183</v>
      </c>
      <c r="BW4567" s="118" t="s">
        <v>9184</v>
      </c>
      <c r="BX4567" s="118" t="s">
        <v>1070</v>
      </c>
      <c r="BY4567" s="118" t="s">
        <v>9183</v>
      </c>
    </row>
    <row r="4568" spans="53:77" x14ac:dyDescent="0.3">
      <c r="BA4568" s="169" t="e">
        <f>VLOOKUP(D4568,#REF!, 2,FALSE)</f>
        <v>#REF!</v>
      </c>
      <c r="BO4568" s="118" t="s">
        <v>9185</v>
      </c>
      <c r="BP4568" s="118" t="s">
        <v>715</v>
      </c>
      <c r="BQ4568" s="118" t="s">
        <v>9186</v>
      </c>
      <c r="BW4568" s="118" t="s">
        <v>9185</v>
      </c>
      <c r="BX4568" s="118" t="s">
        <v>715</v>
      </c>
      <c r="BY4568" s="118" t="s">
        <v>9186</v>
      </c>
    </row>
    <row r="4569" spans="53:77" x14ac:dyDescent="0.3">
      <c r="BA4569" s="169" t="e">
        <f>VLOOKUP(D4569,#REF!, 2,FALSE)</f>
        <v>#REF!</v>
      </c>
      <c r="BO4569" s="118" t="s">
        <v>9187</v>
      </c>
      <c r="BP4569" s="118" t="s">
        <v>16975</v>
      </c>
      <c r="BQ4569" s="118" t="s">
        <v>6807</v>
      </c>
      <c r="BW4569" s="118" t="s">
        <v>9187</v>
      </c>
      <c r="BX4569" s="118" t="s">
        <v>16975</v>
      </c>
      <c r="BY4569" s="118" t="s">
        <v>6807</v>
      </c>
    </row>
    <row r="4570" spans="53:77" x14ac:dyDescent="0.3">
      <c r="BA4570" s="169" t="e">
        <f>VLOOKUP(D4570,#REF!, 2,FALSE)</f>
        <v>#REF!</v>
      </c>
      <c r="BO4570" s="118" t="s">
        <v>9188</v>
      </c>
      <c r="BP4570" s="118" t="s">
        <v>3197</v>
      </c>
      <c r="BQ4570" s="118" t="s">
        <v>9189</v>
      </c>
      <c r="BW4570" s="118" t="s">
        <v>9188</v>
      </c>
      <c r="BX4570" s="118" t="s">
        <v>3197</v>
      </c>
      <c r="BY4570" s="118" t="s">
        <v>9189</v>
      </c>
    </row>
    <row r="4571" spans="53:77" x14ac:dyDescent="0.3">
      <c r="BA4571" s="169" t="e">
        <f>VLOOKUP(D4571,#REF!, 2,FALSE)</f>
        <v>#REF!</v>
      </c>
      <c r="BO4571" s="118" t="s">
        <v>9190</v>
      </c>
      <c r="BP4571" s="118" t="s">
        <v>810</v>
      </c>
      <c r="BQ4571" s="118" t="s">
        <v>7158</v>
      </c>
      <c r="BW4571" s="118" t="s">
        <v>9190</v>
      </c>
      <c r="BX4571" s="118" t="s">
        <v>810</v>
      </c>
      <c r="BY4571" s="118" t="s">
        <v>7158</v>
      </c>
    </row>
    <row r="4572" spans="53:77" x14ac:dyDescent="0.3">
      <c r="BA4572" s="169" t="e">
        <f>VLOOKUP(D4572,#REF!, 2,FALSE)</f>
        <v>#REF!</v>
      </c>
      <c r="BO4572" s="118" t="s">
        <v>9192</v>
      </c>
      <c r="BP4572" s="118" t="s">
        <v>16975</v>
      </c>
      <c r="BQ4572" s="118" t="s">
        <v>9193</v>
      </c>
      <c r="BW4572" s="118" t="s">
        <v>9192</v>
      </c>
      <c r="BX4572" s="118" t="s">
        <v>16975</v>
      </c>
      <c r="BY4572" s="118" t="s">
        <v>9193</v>
      </c>
    </row>
    <row r="4573" spans="53:77" x14ac:dyDescent="0.3">
      <c r="BA4573" s="169" t="e">
        <f>VLOOKUP(D4573,#REF!, 2,FALSE)</f>
        <v>#REF!</v>
      </c>
      <c r="BO4573" s="118" t="s">
        <v>9194</v>
      </c>
      <c r="BP4573" s="118" t="s">
        <v>16975</v>
      </c>
      <c r="BQ4573" s="118" t="s">
        <v>8444</v>
      </c>
      <c r="BW4573" s="118" t="s">
        <v>9194</v>
      </c>
      <c r="BX4573" s="118" t="s">
        <v>16975</v>
      </c>
      <c r="BY4573" s="118" t="s">
        <v>8444</v>
      </c>
    </row>
    <row r="4574" spans="53:77" x14ac:dyDescent="0.3">
      <c r="BA4574" s="169" t="e">
        <f>VLOOKUP(D4574,#REF!, 2,FALSE)</f>
        <v>#REF!</v>
      </c>
      <c r="BO4574" s="118" t="s">
        <v>9195</v>
      </c>
      <c r="BP4574" s="118" t="s">
        <v>626</v>
      </c>
      <c r="BQ4574" s="118" t="s">
        <v>9197</v>
      </c>
      <c r="BW4574" s="118" t="s">
        <v>9195</v>
      </c>
      <c r="BX4574" s="118" t="s">
        <v>626</v>
      </c>
      <c r="BY4574" s="118" t="s">
        <v>9197</v>
      </c>
    </row>
    <row r="4575" spans="53:77" x14ac:dyDescent="0.3">
      <c r="BA4575" s="169" t="e">
        <f>VLOOKUP(D4575,#REF!, 2,FALSE)</f>
        <v>#REF!</v>
      </c>
      <c r="BO4575" s="118" t="s">
        <v>9199</v>
      </c>
      <c r="BP4575" s="118" t="s">
        <v>626</v>
      </c>
      <c r="BQ4575" s="118" t="s">
        <v>8019</v>
      </c>
      <c r="BW4575" s="118" t="s">
        <v>9199</v>
      </c>
      <c r="BX4575" s="118" t="s">
        <v>626</v>
      </c>
      <c r="BY4575" s="118" t="s">
        <v>8019</v>
      </c>
    </row>
    <row r="4576" spans="53:77" x14ac:dyDescent="0.3">
      <c r="BA4576" s="169" t="e">
        <f>VLOOKUP(D4576,#REF!, 2,FALSE)</f>
        <v>#REF!</v>
      </c>
      <c r="BO4576" s="118" t="s">
        <v>9200</v>
      </c>
      <c r="BP4576" s="118" t="s">
        <v>1342</v>
      </c>
      <c r="BQ4576" s="118" t="s">
        <v>9201</v>
      </c>
      <c r="BW4576" s="118" t="s">
        <v>9200</v>
      </c>
      <c r="BX4576" s="118" t="s">
        <v>1342</v>
      </c>
      <c r="BY4576" s="118" t="s">
        <v>9201</v>
      </c>
    </row>
    <row r="4577" spans="53:77" x14ac:dyDescent="0.3">
      <c r="BA4577" s="169" t="e">
        <f>VLOOKUP(D4577,#REF!, 2,FALSE)</f>
        <v>#REF!</v>
      </c>
      <c r="BO4577" s="118" t="s">
        <v>9202</v>
      </c>
      <c r="BP4577" s="118" t="s">
        <v>1342</v>
      </c>
      <c r="BQ4577" s="118" t="s">
        <v>9183</v>
      </c>
      <c r="BW4577" s="118" t="s">
        <v>9202</v>
      </c>
      <c r="BX4577" s="118" t="s">
        <v>1342</v>
      </c>
      <c r="BY4577" s="118" t="s">
        <v>9183</v>
      </c>
    </row>
    <row r="4578" spans="53:77" x14ac:dyDescent="0.3">
      <c r="BA4578" s="169" t="e">
        <f>VLOOKUP(D4578,#REF!, 2,FALSE)</f>
        <v>#REF!</v>
      </c>
      <c r="BO4578" s="118" t="s">
        <v>9203</v>
      </c>
      <c r="BP4578" s="118" t="s">
        <v>1342</v>
      </c>
      <c r="BQ4578" s="118" t="s">
        <v>8444</v>
      </c>
      <c r="BW4578" s="118" t="s">
        <v>9203</v>
      </c>
      <c r="BX4578" s="118" t="s">
        <v>1342</v>
      </c>
      <c r="BY4578" s="118" t="s">
        <v>8444</v>
      </c>
    </row>
    <row r="4579" spans="53:77" x14ac:dyDescent="0.3">
      <c r="BA4579" s="169" t="e">
        <f>VLOOKUP(D4579,#REF!, 2,FALSE)</f>
        <v>#REF!</v>
      </c>
      <c r="BO4579" s="118" t="s">
        <v>1620</v>
      </c>
      <c r="BP4579" s="118" t="s">
        <v>16975</v>
      </c>
      <c r="BQ4579" s="118" t="s">
        <v>9205</v>
      </c>
      <c r="BW4579" s="118" t="s">
        <v>1620</v>
      </c>
      <c r="BX4579" s="118" t="s">
        <v>16975</v>
      </c>
      <c r="BY4579" s="118" t="s">
        <v>9205</v>
      </c>
    </row>
    <row r="4580" spans="53:77" x14ac:dyDescent="0.3">
      <c r="BA4580" s="169" t="e">
        <f>VLOOKUP(D4580,#REF!, 2,FALSE)</f>
        <v>#REF!</v>
      </c>
      <c r="BO4580" s="118" t="s">
        <v>1621</v>
      </c>
      <c r="BP4580" s="118" t="s">
        <v>16975</v>
      </c>
      <c r="BQ4580" s="118" t="s">
        <v>2510</v>
      </c>
      <c r="BW4580" s="118" t="s">
        <v>1621</v>
      </c>
      <c r="BX4580" s="118" t="s">
        <v>16975</v>
      </c>
      <c r="BY4580" s="118" t="s">
        <v>2510</v>
      </c>
    </row>
    <row r="4581" spans="53:77" x14ac:dyDescent="0.3">
      <c r="BA4581" s="169" t="e">
        <f>VLOOKUP(D4581,#REF!, 2,FALSE)</f>
        <v>#REF!</v>
      </c>
      <c r="BO4581" s="118" t="s">
        <v>9206</v>
      </c>
      <c r="BP4581" s="118" t="s">
        <v>1272</v>
      </c>
      <c r="BQ4581" s="118" t="s">
        <v>8825</v>
      </c>
      <c r="BW4581" s="118" t="s">
        <v>9206</v>
      </c>
      <c r="BX4581" s="118" t="s">
        <v>1272</v>
      </c>
      <c r="BY4581" s="118" t="s">
        <v>8825</v>
      </c>
    </row>
    <row r="4582" spans="53:77" x14ac:dyDescent="0.3">
      <c r="BA4582" s="169" t="e">
        <f>VLOOKUP(D4582,#REF!, 2,FALSE)</f>
        <v>#REF!</v>
      </c>
      <c r="BO4582" s="118" t="s">
        <v>9207</v>
      </c>
      <c r="BP4582" s="118" t="s">
        <v>3003</v>
      </c>
      <c r="BQ4582" s="118" t="s">
        <v>7850</v>
      </c>
      <c r="BW4582" s="118" t="s">
        <v>9207</v>
      </c>
      <c r="BX4582" s="118" t="s">
        <v>3003</v>
      </c>
      <c r="BY4582" s="118" t="s">
        <v>7850</v>
      </c>
    </row>
    <row r="4583" spans="53:77" x14ac:dyDescent="0.3">
      <c r="BA4583" s="169" t="e">
        <f>VLOOKUP(D4583,#REF!, 2,FALSE)</f>
        <v>#REF!</v>
      </c>
      <c r="BO4583" s="118" t="s">
        <v>9208</v>
      </c>
      <c r="BP4583" s="118" t="s">
        <v>3243</v>
      </c>
      <c r="BQ4583" s="118" t="s">
        <v>788</v>
      </c>
      <c r="BW4583" s="118" t="s">
        <v>9208</v>
      </c>
      <c r="BX4583" s="118" t="s">
        <v>3243</v>
      </c>
      <c r="BY4583" s="118" t="s">
        <v>788</v>
      </c>
    </row>
    <row r="4584" spans="53:77" x14ac:dyDescent="0.3">
      <c r="BA4584" s="169" t="e">
        <f>VLOOKUP(D4584,#REF!, 2,FALSE)</f>
        <v>#REF!</v>
      </c>
      <c r="BO4584" s="118" t="s">
        <v>298</v>
      </c>
      <c r="BP4584" s="118" t="s">
        <v>1272</v>
      </c>
      <c r="BQ4584" s="118" t="s">
        <v>6099</v>
      </c>
      <c r="BW4584" s="118" t="s">
        <v>298</v>
      </c>
      <c r="BX4584" s="118" t="s">
        <v>1272</v>
      </c>
      <c r="BY4584" s="118" t="s">
        <v>6099</v>
      </c>
    </row>
    <row r="4585" spans="53:77" x14ac:dyDescent="0.3">
      <c r="BA4585" s="169" t="e">
        <f>VLOOKUP(D4585,#REF!, 2,FALSE)</f>
        <v>#REF!</v>
      </c>
      <c r="BO4585" s="118" t="s">
        <v>9209</v>
      </c>
      <c r="BP4585" s="118" t="s">
        <v>2983</v>
      </c>
      <c r="BQ4585" s="118" t="s">
        <v>9211</v>
      </c>
      <c r="BW4585" s="118" t="s">
        <v>9209</v>
      </c>
      <c r="BX4585" s="118" t="s">
        <v>2983</v>
      </c>
      <c r="BY4585" s="118" t="s">
        <v>9211</v>
      </c>
    </row>
    <row r="4586" spans="53:77" x14ac:dyDescent="0.3">
      <c r="BA4586" s="169" t="e">
        <f>VLOOKUP(D4586,#REF!, 2,FALSE)</f>
        <v>#REF!</v>
      </c>
      <c r="BO4586" s="118" t="s">
        <v>9212</v>
      </c>
      <c r="BP4586" s="118" t="s">
        <v>16975</v>
      </c>
      <c r="BQ4586" s="118" t="s">
        <v>1099</v>
      </c>
      <c r="BW4586" s="118" t="s">
        <v>9212</v>
      </c>
      <c r="BX4586" s="118" t="s">
        <v>16975</v>
      </c>
      <c r="BY4586" s="118" t="s">
        <v>1099</v>
      </c>
    </row>
    <row r="4587" spans="53:77" x14ac:dyDescent="0.3">
      <c r="BA4587" s="169" t="e">
        <f>VLOOKUP(D4587,#REF!, 2,FALSE)</f>
        <v>#REF!</v>
      </c>
      <c r="BO4587" s="118" t="s">
        <v>9213</v>
      </c>
      <c r="BP4587" s="118" t="s">
        <v>1139</v>
      </c>
      <c r="BQ4587" s="118" t="s">
        <v>4067</v>
      </c>
      <c r="BW4587" s="118" t="s">
        <v>9213</v>
      </c>
      <c r="BX4587" s="118" t="s">
        <v>1139</v>
      </c>
      <c r="BY4587" s="118" t="s">
        <v>4067</v>
      </c>
    </row>
    <row r="4588" spans="53:77" x14ac:dyDescent="0.3">
      <c r="BA4588" s="169" t="e">
        <f>VLOOKUP(D4588,#REF!, 2,FALSE)</f>
        <v>#REF!</v>
      </c>
      <c r="BO4588" s="118" t="s">
        <v>9214</v>
      </c>
      <c r="BP4588" s="118" t="s">
        <v>1272</v>
      </c>
      <c r="BQ4588" s="118" t="s">
        <v>1064</v>
      </c>
      <c r="BW4588" s="118" t="s">
        <v>9214</v>
      </c>
      <c r="BX4588" s="118" t="s">
        <v>1272</v>
      </c>
      <c r="BY4588" s="118" t="s">
        <v>1064</v>
      </c>
    </row>
    <row r="4589" spans="53:77" x14ac:dyDescent="0.3">
      <c r="BA4589" s="169" t="e">
        <f>VLOOKUP(D4589,#REF!, 2,FALSE)</f>
        <v>#REF!</v>
      </c>
      <c r="BO4589" s="118" t="s">
        <v>9215</v>
      </c>
      <c r="BP4589" s="118" t="s">
        <v>16975</v>
      </c>
      <c r="BQ4589" s="118" t="s">
        <v>5450</v>
      </c>
      <c r="BW4589" s="118" t="s">
        <v>9215</v>
      </c>
      <c r="BX4589" s="118" t="s">
        <v>16975</v>
      </c>
      <c r="BY4589" s="118" t="s">
        <v>5450</v>
      </c>
    </row>
    <row r="4590" spans="53:77" x14ac:dyDescent="0.3">
      <c r="BA4590" s="169" t="e">
        <f>VLOOKUP(D4590,#REF!, 2,FALSE)</f>
        <v>#REF!</v>
      </c>
      <c r="BO4590" s="118" t="s">
        <v>9216</v>
      </c>
      <c r="BP4590" s="118" t="s">
        <v>16975</v>
      </c>
      <c r="BQ4590" s="118" t="s">
        <v>9217</v>
      </c>
      <c r="BW4590" s="118" t="s">
        <v>9216</v>
      </c>
      <c r="BX4590" s="118" t="s">
        <v>16975</v>
      </c>
      <c r="BY4590" s="118" t="s">
        <v>9217</v>
      </c>
    </row>
    <row r="4591" spans="53:77" x14ac:dyDescent="0.3">
      <c r="BA4591" s="169" t="e">
        <f>VLOOKUP(D4591,#REF!, 2,FALSE)</f>
        <v>#REF!</v>
      </c>
      <c r="BO4591" s="118" t="s">
        <v>9218</v>
      </c>
      <c r="BP4591" s="118" t="s">
        <v>661</v>
      </c>
      <c r="BQ4591" s="118" t="s">
        <v>8444</v>
      </c>
      <c r="BW4591" s="118" t="s">
        <v>9218</v>
      </c>
      <c r="BX4591" s="118" t="s">
        <v>661</v>
      </c>
      <c r="BY4591" s="118" t="s">
        <v>8444</v>
      </c>
    </row>
    <row r="4592" spans="53:77" x14ac:dyDescent="0.3">
      <c r="BA4592" s="169" t="e">
        <f>VLOOKUP(D4592,#REF!, 2,FALSE)</f>
        <v>#REF!</v>
      </c>
      <c r="BO4592" s="118" t="s">
        <v>9220</v>
      </c>
      <c r="BP4592" s="118" t="s">
        <v>669</v>
      </c>
      <c r="BQ4592" s="118" t="s">
        <v>3154</v>
      </c>
      <c r="BW4592" s="118" t="s">
        <v>9220</v>
      </c>
      <c r="BX4592" s="118" t="s">
        <v>669</v>
      </c>
      <c r="BY4592" s="118" t="s">
        <v>3154</v>
      </c>
    </row>
    <row r="4593" spans="53:77" x14ac:dyDescent="0.3">
      <c r="BA4593" s="169" t="e">
        <f>VLOOKUP(D4593,#REF!, 2,FALSE)</f>
        <v>#REF!</v>
      </c>
      <c r="BO4593" s="118" t="s">
        <v>9221</v>
      </c>
      <c r="BP4593" s="118" t="s">
        <v>1272</v>
      </c>
      <c r="BQ4593" s="118" t="s">
        <v>1967</v>
      </c>
      <c r="BW4593" s="118" t="s">
        <v>9221</v>
      </c>
      <c r="BX4593" s="118" t="s">
        <v>1272</v>
      </c>
      <c r="BY4593" s="118" t="s">
        <v>1967</v>
      </c>
    </row>
    <row r="4594" spans="53:77" x14ac:dyDescent="0.3">
      <c r="BA4594" s="169" t="e">
        <f>VLOOKUP(D4594,#REF!, 2,FALSE)</f>
        <v>#REF!</v>
      </c>
      <c r="BO4594" s="118" t="s">
        <v>1622</v>
      </c>
      <c r="BP4594" s="118" t="s">
        <v>783</v>
      </c>
      <c r="BQ4594" s="118" t="s">
        <v>9197</v>
      </c>
      <c r="BW4594" s="118" t="s">
        <v>1622</v>
      </c>
      <c r="BX4594" s="118" t="s">
        <v>783</v>
      </c>
      <c r="BY4594" s="118" t="s">
        <v>9197</v>
      </c>
    </row>
    <row r="4595" spans="53:77" x14ac:dyDescent="0.3">
      <c r="BA4595" s="169" t="e">
        <f>VLOOKUP(D4595,#REF!, 2,FALSE)</f>
        <v>#REF!</v>
      </c>
      <c r="BO4595" s="118" t="s">
        <v>1623</v>
      </c>
      <c r="BP4595" s="118" t="s">
        <v>1269</v>
      </c>
      <c r="BQ4595" s="118" t="s">
        <v>9197</v>
      </c>
      <c r="BW4595" s="118" t="s">
        <v>1623</v>
      </c>
      <c r="BX4595" s="118" t="s">
        <v>1269</v>
      </c>
      <c r="BY4595" s="118" t="s">
        <v>9197</v>
      </c>
    </row>
    <row r="4596" spans="53:77" x14ac:dyDescent="0.3">
      <c r="BA4596" s="169" t="e">
        <f>VLOOKUP(D4596,#REF!, 2,FALSE)</f>
        <v>#REF!</v>
      </c>
      <c r="BO4596" s="118" t="s">
        <v>1624</v>
      </c>
      <c r="BP4596" s="118" t="s">
        <v>637</v>
      </c>
      <c r="BQ4596" s="118" t="s">
        <v>8217</v>
      </c>
      <c r="BW4596" s="118" t="s">
        <v>1624</v>
      </c>
      <c r="BX4596" s="118" t="s">
        <v>637</v>
      </c>
      <c r="BY4596" s="118" t="s">
        <v>8217</v>
      </c>
    </row>
    <row r="4597" spans="53:77" x14ac:dyDescent="0.3">
      <c r="BA4597" s="169" t="e">
        <f>VLOOKUP(D4597,#REF!, 2,FALSE)</f>
        <v>#REF!</v>
      </c>
      <c r="BO4597" s="118" t="s">
        <v>9222</v>
      </c>
      <c r="BP4597" s="118" t="s">
        <v>16975</v>
      </c>
      <c r="BQ4597" s="118" t="s">
        <v>6836</v>
      </c>
      <c r="BW4597" s="118" t="s">
        <v>9222</v>
      </c>
      <c r="BX4597" s="118" t="s">
        <v>16975</v>
      </c>
      <c r="BY4597" s="118" t="s">
        <v>6836</v>
      </c>
    </row>
    <row r="4598" spans="53:77" x14ac:dyDescent="0.3">
      <c r="BA4598" s="169" t="e">
        <f>VLOOKUP(D4598,#REF!, 2,FALSE)</f>
        <v>#REF!</v>
      </c>
      <c r="BO4598" s="118" t="s">
        <v>9223</v>
      </c>
      <c r="BP4598" s="118" t="s">
        <v>1342</v>
      </c>
      <c r="BQ4598" s="118" t="s">
        <v>2826</v>
      </c>
      <c r="BW4598" s="118" t="s">
        <v>9223</v>
      </c>
      <c r="BX4598" s="118" t="s">
        <v>1342</v>
      </c>
      <c r="BY4598" s="118" t="s">
        <v>2826</v>
      </c>
    </row>
    <row r="4599" spans="53:77" x14ac:dyDescent="0.3">
      <c r="BA4599" s="169" t="e">
        <f>VLOOKUP(D4599,#REF!, 2,FALSE)</f>
        <v>#REF!</v>
      </c>
      <c r="BO4599" s="118" t="s">
        <v>9224</v>
      </c>
      <c r="BP4599" s="118" t="s">
        <v>1342</v>
      </c>
      <c r="BQ4599" s="118" t="s">
        <v>9225</v>
      </c>
      <c r="BW4599" s="118" t="s">
        <v>9224</v>
      </c>
      <c r="BX4599" s="118" t="s">
        <v>1342</v>
      </c>
      <c r="BY4599" s="118" t="s">
        <v>9225</v>
      </c>
    </row>
    <row r="4600" spans="53:77" x14ac:dyDescent="0.3">
      <c r="BA4600" s="169" t="e">
        <f>VLOOKUP(D4600,#REF!, 2,FALSE)</f>
        <v>#REF!</v>
      </c>
      <c r="BO4600" s="118" t="s">
        <v>9226</v>
      </c>
      <c r="BP4600" s="118" t="s">
        <v>1342</v>
      </c>
      <c r="BQ4600" s="118" t="s">
        <v>9204</v>
      </c>
      <c r="BW4600" s="118" t="s">
        <v>9226</v>
      </c>
      <c r="BX4600" s="118" t="s">
        <v>1342</v>
      </c>
      <c r="BY4600" s="118" t="s">
        <v>9204</v>
      </c>
    </row>
    <row r="4601" spans="53:77" x14ac:dyDescent="0.3">
      <c r="BA4601" s="169" t="e">
        <f>VLOOKUP(D4601,#REF!, 2,FALSE)</f>
        <v>#REF!</v>
      </c>
      <c r="BO4601" s="118" t="s">
        <v>1625</v>
      </c>
      <c r="BP4601" s="118" t="s">
        <v>3043</v>
      </c>
      <c r="BQ4601" s="118" t="s">
        <v>9227</v>
      </c>
      <c r="BW4601" s="118" t="s">
        <v>1625</v>
      </c>
      <c r="BX4601" s="118" t="s">
        <v>3043</v>
      </c>
      <c r="BY4601" s="118" t="s">
        <v>9227</v>
      </c>
    </row>
    <row r="4602" spans="53:77" x14ac:dyDescent="0.3">
      <c r="BA4602" s="169" t="e">
        <f>VLOOKUP(D4602,#REF!, 2,FALSE)</f>
        <v>#REF!</v>
      </c>
      <c r="BO4602" s="118" t="s">
        <v>9228</v>
      </c>
      <c r="BP4602" s="118" t="s">
        <v>3043</v>
      </c>
      <c r="BQ4602" s="118" t="s">
        <v>9229</v>
      </c>
      <c r="BW4602" s="118" t="s">
        <v>9228</v>
      </c>
      <c r="BX4602" s="118" t="s">
        <v>3043</v>
      </c>
      <c r="BY4602" s="118" t="s">
        <v>9229</v>
      </c>
    </row>
    <row r="4603" spans="53:77" x14ac:dyDescent="0.3">
      <c r="BA4603" s="169" t="e">
        <f>VLOOKUP(D4603,#REF!, 2,FALSE)</f>
        <v>#REF!</v>
      </c>
      <c r="BO4603" s="118" t="s">
        <v>1626</v>
      </c>
      <c r="BP4603" s="118" t="s">
        <v>1342</v>
      </c>
      <c r="BQ4603" s="118" t="s">
        <v>3132</v>
      </c>
      <c r="BW4603" s="118" t="s">
        <v>1626</v>
      </c>
      <c r="BX4603" s="118" t="s">
        <v>1342</v>
      </c>
      <c r="BY4603" s="118" t="s">
        <v>3132</v>
      </c>
    </row>
    <row r="4604" spans="53:77" x14ac:dyDescent="0.3">
      <c r="BA4604" s="169" t="e">
        <f>VLOOKUP(D4604,#REF!, 2,FALSE)</f>
        <v>#REF!</v>
      </c>
      <c r="BO4604" s="118" t="s">
        <v>9231</v>
      </c>
      <c r="BP4604" s="118" t="s">
        <v>1342</v>
      </c>
      <c r="BQ4604" s="118" t="s">
        <v>9227</v>
      </c>
      <c r="BW4604" s="118" t="s">
        <v>9231</v>
      </c>
      <c r="BX4604" s="118" t="s">
        <v>1342</v>
      </c>
      <c r="BY4604" s="118" t="s">
        <v>9227</v>
      </c>
    </row>
    <row r="4605" spans="53:77" x14ac:dyDescent="0.3">
      <c r="BA4605" s="169" t="e">
        <f>VLOOKUP(D4605,#REF!, 2,FALSE)</f>
        <v>#REF!</v>
      </c>
      <c r="BO4605" s="118" t="s">
        <v>9232</v>
      </c>
      <c r="BP4605" s="118" t="s">
        <v>3197</v>
      </c>
      <c r="BQ4605" s="118" t="s">
        <v>3394</v>
      </c>
      <c r="BW4605" s="118" t="s">
        <v>9232</v>
      </c>
      <c r="BX4605" s="118" t="s">
        <v>3197</v>
      </c>
      <c r="BY4605" s="118" t="s">
        <v>3394</v>
      </c>
    </row>
    <row r="4606" spans="53:77" x14ac:dyDescent="0.3">
      <c r="BA4606" s="169" t="e">
        <f>VLOOKUP(D4606,#REF!, 2,FALSE)</f>
        <v>#REF!</v>
      </c>
      <c r="BO4606" s="118" t="s">
        <v>9233</v>
      </c>
      <c r="BP4606" s="118" t="s">
        <v>16975</v>
      </c>
      <c r="BQ4606" s="118" t="s">
        <v>4217</v>
      </c>
      <c r="BW4606" s="118" t="s">
        <v>9233</v>
      </c>
      <c r="BX4606" s="118" t="s">
        <v>16975</v>
      </c>
      <c r="BY4606" s="118" t="s">
        <v>4217</v>
      </c>
    </row>
    <row r="4607" spans="53:77" x14ac:dyDescent="0.3">
      <c r="BA4607" s="169" t="e">
        <f>VLOOKUP(D4607,#REF!, 2,FALSE)</f>
        <v>#REF!</v>
      </c>
      <c r="BO4607" s="118" t="s">
        <v>9235</v>
      </c>
      <c r="BP4607" s="118" t="s">
        <v>16975</v>
      </c>
      <c r="BQ4607" s="118" t="s">
        <v>8690</v>
      </c>
      <c r="BW4607" s="118" t="s">
        <v>9235</v>
      </c>
      <c r="BX4607" s="118" t="s">
        <v>16975</v>
      </c>
      <c r="BY4607" s="118" t="s">
        <v>8690</v>
      </c>
    </row>
    <row r="4608" spans="53:77" x14ac:dyDescent="0.3">
      <c r="BA4608" s="169" t="e">
        <f>VLOOKUP(D4608,#REF!, 2,FALSE)</f>
        <v>#REF!</v>
      </c>
      <c r="BO4608" s="118" t="s">
        <v>9238</v>
      </c>
      <c r="BP4608" s="118" t="s">
        <v>16975</v>
      </c>
      <c r="BQ4608" s="118" t="s">
        <v>9239</v>
      </c>
      <c r="BW4608" s="118" t="s">
        <v>9238</v>
      </c>
      <c r="BX4608" s="118" t="s">
        <v>16975</v>
      </c>
      <c r="BY4608" s="118" t="s">
        <v>9239</v>
      </c>
    </row>
    <row r="4609" spans="53:77" x14ac:dyDescent="0.3">
      <c r="BA4609" s="169" t="e">
        <f>VLOOKUP(D4609,#REF!, 2,FALSE)</f>
        <v>#REF!</v>
      </c>
      <c r="BO4609" s="118" t="s">
        <v>9240</v>
      </c>
      <c r="BP4609" s="118" t="s">
        <v>3043</v>
      </c>
      <c r="BQ4609" s="118" t="s">
        <v>1127</v>
      </c>
      <c r="BW4609" s="118" t="s">
        <v>9240</v>
      </c>
      <c r="BX4609" s="118" t="s">
        <v>3043</v>
      </c>
      <c r="BY4609" s="118" t="s">
        <v>1127</v>
      </c>
    </row>
    <row r="4610" spans="53:77" x14ac:dyDescent="0.3">
      <c r="BA4610" s="169" t="e">
        <f>VLOOKUP(D4610,#REF!, 2,FALSE)</f>
        <v>#REF!</v>
      </c>
      <c r="BO4610" s="118" t="s">
        <v>9242</v>
      </c>
      <c r="BP4610" s="118" t="s">
        <v>3043</v>
      </c>
      <c r="BQ4610" s="118" t="s">
        <v>9243</v>
      </c>
      <c r="BW4610" s="118" t="s">
        <v>9242</v>
      </c>
      <c r="BX4610" s="118" t="s">
        <v>3043</v>
      </c>
      <c r="BY4610" s="118" t="s">
        <v>9243</v>
      </c>
    </row>
    <row r="4611" spans="53:77" x14ac:dyDescent="0.3">
      <c r="BA4611" s="169" t="e">
        <f>VLOOKUP(D4611,#REF!, 2,FALSE)</f>
        <v>#REF!</v>
      </c>
      <c r="BO4611" s="118" t="s">
        <v>9245</v>
      </c>
      <c r="BP4611" s="118" t="s">
        <v>3043</v>
      </c>
      <c r="BQ4611" s="118" t="s">
        <v>8704</v>
      </c>
      <c r="BW4611" s="118" t="s">
        <v>9245</v>
      </c>
      <c r="BX4611" s="118" t="s">
        <v>3043</v>
      </c>
      <c r="BY4611" s="118" t="s">
        <v>8704</v>
      </c>
    </row>
    <row r="4612" spans="53:77" x14ac:dyDescent="0.3">
      <c r="BA4612" s="169" t="e">
        <f>VLOOKUP(D4612,#REF!, 2,FALSE)</f>
        <v>#REF!</v>
      </c>
      <c r="BO4612" s="118" t="s">
        <v>9246</v>
      </c>
      <c r="BP4612" s="118" t="s">
        <v>3043</v>
      </c>
      <c r="BQ4612" s="118" t="s">
        <v>1673</v>
      </c>
      <c r="BW4612" s="118" t="s">
        <v>9246</v>
      </c>
      <c r="BX4612" s="118" t="s">
        <v>3043</v>
      </c>
      <c r="BY4612" s="118" t="s">
        <v>1673</v>
      </c>
    </row>
    <row r="4613" spans="53:77" x14ac:dyDescent="0.3">
      <c r="BA4613" s="169" t="e">
        <f>VLOOKUP(D4613,#REF!, 2,FALSE)</f>
        <v>#REF!</v>
      </c>
      <c r="BO4613" s="118" t="s">
        <v>9247</v>
      </c>
      <c r="BP4613" s="118" t="s">
        <v>3043</v>
      </c>
      <c r="BQ4613" s="118" t="s">
        <v>8409</v>
      </c>
      <c r="BW4613" s="118" t="s">
        <v>9247</v>
      </c>
      <c r="BX4613" s="118" t="s">
        <v>3043</v>
      </c>
      <c r="BY4613" s="118" t="s">
        <v>8409</v>
      </c>
    </row>
    <row r="4614" spans="53:77" x14ac:dyDescent="0.3">
      <c r="BA4614" s="169" t="e">
        <f>VLOOKUP(D4614,#REF!, 2,FALSE)</f>
        <v>#REF!</v>
      </c>
      <c r="BO4614" s="118" t="s">
        <v>9248</v>
      </c>
      <c r="BP4614" s="118" t="s">
        <v>1342</v>
      </c>
      <c r="BQ4614" s="118" t="s">
        <v>8409</v>
      </c>
      <c r="BW4614" s="118" t="s">
        <v>9248</v>
      </c>
      <c r="BX4614" s="118" t="s">
        <v>1342</v>
      </c>
      <c r="BY4614" s="118" t="s">
        <v>8409</v>
      </c>
    </row>
    <row r="4615" spans="53:77" x14ac:dyDescent="0.3">
      <c r="BA4615" s="169" t="e">
        <f>VLOOKUP(D4615,#REF!, 2,FALSE)</f>
        <v>#REF!</v>
      </c>
      <c r="BO4615" s="118" t="s">
        <v>9250</v>
      </c>
      <c r="BP4615" s="118" t="s">
        <v>3043</v>
      </c>
      <c r="BQ4615" s="118" t="s">
        <v>1338</v>
      </c>
      <c r="BW4615" s="118" t="s">
        <v>9250</v>
      </c>
      <c r="BX4615" s="118" t="s">
        <v>3043</v>
      </c>
      <c r="BY4615" s="118" t="s">
        <v>1338</v>
      </c>
    </row>
    <row r="4616" spans="53:77" x14ac:dyDescent="0.3">
      <c r="BA4616" s="169" t="e">
        <f>VLOOKUP(D4616,#REF!, 2,FALSE)</f>
        <v>#REF!</v>
      </c>
      <c r="BO4616" s="118" t="s">
        <v>9251</v>
      </c>
      <c r="BP4616" s="118" t="s">
        <v>16975</v>
      </c>
      <c r="BQ4616" s="118" t="s">
        <v>9252</v>
      </c>
      <c r="BW4616" s="118" t="s">
        <v>9251</v>
      </c>
      <c r="BX4616" s="118" t="s">
        <v>16975</v>
      </c>
      <c r="BY4616" s="118" t="s">
        <v>9252</v>
      </c>
    </row>
    <row r="4617" spans="53:77" x14ac:dyDescent="0.3">
      <c r="BA4617" s="169" t="e">
        <f>VLOOKUP(D4617,#REF!, 2,FALSE)</f>
        <v>#REF!</v>
      </c>
      <c r="BO4617" s="118" t="s">
        <v>9253</v>
      </c>
      <c r="BP4617" s="118" t="s">
        <v>16975</v>
      </c>
      <c r="BQ4617" s="118" t="s">
        <v>6788</v>
      </c>
      <c r="BW4617" s="118" t="s">
        <v>9253</v>
      </c>
      <c r="BX4617" s="118" t="s">
        <v>16975</v>
      </c>
      <c r="BY4617" s="118" t="s">
        <v>6788</v>
      </c>
    </row>
    <row r="4618" spans="53:77" x14ac:dyDescent="0.3">
      <c r="BA4618" s="169" t="e">
        <f>VLOOKUP(D4618,#REF!, 2,FALSE)</f>
        <v>#REF!</v>
      </c>
      <c r="BO4618" s="118" t="s">
        <v>9254</v>
      </c>
      <c r="BP4618" s="118" t="s">
        <v>16975</v>
      </c>
      <c r="BQ4618" s="118" t="s">
        <v>8011</v>
      </c>
      <c r="BW4618" s="118" t="s">
        <v>9254</v>
      </c>
      <c r="BX4618" s="118" t="s">
        <v>16975</v>
      </c>
      <c r="BY4618" s="118" t="s">
        <v>8011</v>
      </c>
    </row>
    <row r="4619" spans="53:77" x14ac:dyDescent="0.3">
      <c r="BA4619" s="169" t="e">
        <f>VLOOKUP(D4619,#REF!, 2,FALSE)</f>
        <v>#REF!</v>
      </c>
      <c r="BO4619" s="118" t="s">
        <v>9255</v>
      </c>
      <c r="BP4619" s="118" t="s">
        <v>3043</v>
      </c>
      <c r="BQ4619" s="118" t="s">
        <v>2691</v>
      </c>
      <c r="BW4619" s="118" t="s">
        <v>9255</v>
      </c>
      <c r="BX4619" s="118" t="s">
        <v>3043</v>
      </c>
      <c r="BY4619" s="118" t="s">
        <v>2691</v>
      </c>
    </row>
    <row r="4620" spans="53:77" x14ac:dyDescent="0.3">
      <c r="BA4620" s="169" t="e">
        <f>VLOOKUP(D4620,#REF!, 2,FALSE)</f>
        <v>#REF!</v>
      </c>
      <c r="BO4620" s="118" t="s">
        <v>9256</v>
      </c>
      <c r="BP4620" s="118" t="s">
        <v>2983</v>
      </c>
      <c r="BQ4620" s="118" t="s">
        <v>2983</v>
      </c>
      <c r="BW4620" s="118" t="s">
        <v>9256</v>
      </c>
      <c r="BX4620" s="118" t="s">
        <v>2983</v>
      </c>
      <c r="BY4620" s="118" t="s">
        <v>2983</v>
      </c>
    </row>
    <row r="4621" spans="53:77" x14ac:dyDescent="0.3">
      <c r="BA4621" s="169" t="e">
        <f>VLOOKUP(D4621,#REF!, 2,FALSE)</f>
        <v>#REF!</v>
      </c>
      <c r="BO4621" s="118" t="s">
        <v>9258</v>
      </c>
      <c r="BP4621" s="118" t="s">
        <v>1342</v>
      </c>
      <c r="BQ4621" s="118" t="s">
        <v>2691</v>
      </c>
      <c r="BW4621" s="118" t="s">
        <v>9258</v>
      </c>
      <c r="BX4621" s="118" t="s">
        <v>1342</v>
      </c>
      <c r="BY4621" s="118" t="s">
        <v>2691</v>
      </c>
    </row>
    <row r="4622" spans="53:77" x14ac:dyDescent="0.3">
      <c r="BA4622" s="169" t="e">
        <f>VLOOKUP(D4622,#REF!, 2,FALSE)</f>
        <v>#REF!</v>
      </c>
      <c r="BO4622" s="118" t="s">
        <v>9259</v>
      </c>
      <c r="BP4622" s="118" t="s">
        <v>1342</v>
      </c>
      <c r="BQ4622" s="118" t="s">
        <v>2691</v>
      </c>
      <c r="BW4622" s="118" t="s">
        <v>9259</v>
      </c>
      <c r="BX4622" s="118" t="s">
        <v>1342</v>
      </c>
      <c r="BY4622" s="118" t="s">
        <v>2691</v>
      </c>
    </row>
    <row r="4623" spans="53:77" x14ac:dyDescent="0.3">
      <c r="BA4623" s="169" t="e">
        <f>VLOOKUP(D4623,#REF!, 2,FALSE)</f>
        <v>#REF!</v>
      </c>
      <c r="BO4623" s="118" t="s">
        <v>299</v>
      </c>
      <c r="BP4623" s="118" t="s">
        <v>771</v>
      </c>
      <c r="BQ4623" s="118" t="s">
        <v>1278</v>
      </c>
      <c r="BW4623" s="118" t="s">
        <v>299</v>
      </c>
      <c r="BX4623" s="118" t="s">
        <v>771</v>
      </c>
      <c r="BY4623" s="118" t="s">
        <v>1278</v>
      </c>
    </row>
    <row r="4624" spans="53:77" x14ac:dyDescent="0.3">
      <c r="BA4624" s="169" t="e">
        <f>VLOOKUP(D4624,#REF!, 2,FALSE)</f>
        <v>#REF!</v>
      </c>
      <c r="BO4624" s="118" t="s">
        <v>9260</v>
      </c>
      <c r="BP4624" s="118" t="s">
        <v>16975</v>
      </c>
      <c r="BQ4624" s="118" t="s">
        <v>9261</v>
      </c>
      <c r="BW4624" s="118" t="s">
        <v>9260</v>
      </c>
      <c r="BX4624" s="118" t="s">
        <v>16975</v>
      </c>
      <c r="BY4624" s="118" t="s">
        <v>9261</v>
      </c>
    </row>
    <row r="4625" spans="53:77" x14ac:dyDescent="0.3">
      <c r="BA4625" s="169" t="e">
        <f>VLOOKUP(D4625,#REF!, 2,FALSE)</f>
        <v>#REF!</v>
      </c>
      <c r="BO4625" s="118" t="s">
        <v>9262</v>
      </c>
      <c r="BP4625" s="118" t="s">
        <v>16975</v>
      </c>
      <c r="BQ4625" s="118" t="s">
        <v>7901</v>
      </c>
      <c r="BW4625" s="118" t="s">
        <v>9262</v>
      </c>
      <c r="BX4625" s="118" t="s">
        <v>16975</v>
      </c>
      <c r="BY4625" s="118" t="s">
        <v>7901</v>
      </c>
    </row>
    <row r="4626" spans="53:77" x14ac:dyDescent="0.3">
      <c r="BA4626" s="169" t="e">
        <f>VLOOKUP(D4626,#REF!, 2,FALSE)</f>
        <v>#REF!</v>
      </c>
      <c r="BO4626" s="118" t="s">
        <v>9263</v>
      </c>
      <c r="BP4626" s="118" t="s">
        <v>628</v>
      </c>
      <c r="BQ4626" s="118" t="s">
        <v>9264</v>
      </c>
      <c r="BW4626" s="118" t="s">
        <v>9263</v>
      </c>
      <c r="BX4626" s="118" t="s">
        <v>628</v>
      </c>
      <c r="BY4626" s="118" t="s">
        <v>9264</v>
      </c>
    </row>
    <row r="4627" spans="53:77" x14ac:dyDescent="0.3">
      <c r="BA4627" s="169" t="e">
        <f>VLOOKUP(D4627,#REF!, 2,FALSE)</f>
        <v>#REF!</v>
      </c>
      <c r="BO4627" s="118" t="s">
        <v>9265</v>
      </c>
      <c r="BP4627" s="118" t="s">
        <v>810</v>
      </c>
      <c r="BQ4627" s="118" t="s">
        <v>9266</v>
      </c>
      <c r="BW4627" s="118" t="s">
        <v>9265</v>
      </c>
      <c r="BX4627" s="118" t="s">
        <v>810</v>
      </c>
      <c r="BY4627" s="118" t="s">
        <v>9266</v>
      </c>
    </row>
    <row r="4628" spans="53:77" x14ac:dyDescent="0.3">
      <c r="BA4628" s="169" t="e">
        <f>VLOOKUP(D4628,#REF!, 2,FALSE)</f>
        <v>#REF!</v>
      </c>
      <c r="BO4628" s="118" t="s">
        <v>9267</v>
      </c>
      <c r="BP4628" s="118" t="s">
        <v>625</v>
      </c>
      <c r="BQ4628" s="118" t="s">
        <v>9268</v>
      </c>
      <c r="BW4628" s="118" t="s">
        <v>9267</v>
      </c>
      <c r="BX4628" s="118" t="s">
        <v>625</v>
      </c>
      <c r="BY4628" s="118" t="s">
        <v>9268</v>
      </c>
    </row>
    <row r="4629" spans="53:77" x14ac:dyDescent="0.3">
      <c r="BA4629" s="169" t="e">
        <f>VLOOKUP(D4629,#REF!, 2,FALSE)</f>
        <v>#REF!</v>
      </c>
      <c r="BO4629" s="118" t="s">
        <v>9269</v>
      </c>
      <c r="BP4629" s="118" t="s">
        <v>810</v>
      </c>
      <c r="BQ4629" s="118" t="s">
        <v>9162</v>
      </c>
      <c r="BW4629" s="118" t="s">
        <v>9269</v>
      </c>
      <c r="BX4629" s="118" t="s">
        <v>810</v>
      </c>
      <c r="BY4629" s="118" t="s">
        <v>9162</v>
      </c>
    </row>
    <row r="4630" spans="53:77" x14ac:dyDescent="0.3">
      <c r="BA4630" s="169" t="e">
        <f>VLOOKUP(D4630,#REF!, 2,FALSE)</f>
        <v>#REF!</v>
      </c>
      <c r="BO4630" s="118" t="s">
        <v>1627</v>
      </c>
      <c r="BP4630" s="118" t="s">
        <v>1269</v>
      </c>
      <c r="BQ4630" s="118" t="s">
        <v>9264</v>
      </c>
      <c r="BW4630" s="118" t="s">
        <v>1627</v>
      </c>
      <c r="BX4630" s="118" t="s">
        <v>1269</v>
      </c>
      <c r="BY4630" s="118" t="s">
        <v>9264</v>
      </c>
    </row>
    <row r="4631" spans="53:77" x14ac:dyDescent="0.3">
      <c r="BA4631" s="169" t="e">
        <f>VLOOKUP(D4631,#REF!, 2,FALSE)</f>
        <v>#REF!</v>
      </c>
      <c r="BO4631" s="118" t="s">
        <v>9270</v>
      </c>
      <c r="BP4631" s="118" t="s">
        <v>657</v>
      </c>
      <c r="BQ4631" s="118" t="s">
        <v>2172</v>
      </c>
      <c r="BW4631" s="118" t="s">
        <v>9270</v>
      </c>
      <c r="BX4631" s="118" t="s">
        <v>657</v>
      </c>
      <c r="BY4631" s="118" t="s">
        <v>2172</v>
      </c>
    </row>
    <row r="4632" spans="53:77" x14ac:dyDescent="0.3">
      <c r="BA4632" s="169" t="e">
        <f>VLOOKUP(D4632,#REF!, 2,FALSE)</f>
        <v>#REF!</v>
      </c>
      <c r="BO4632" s="118" t="s">
        <v>9271</v>
      </c>
      <c r="BP4632" s="118" t="s">
        <v>625</v>
      </c>
      <c r="BQ4632" s="118" t="s">
        <v>8429</v>
      </c>
      <c r="BW4632" s="118" t="s">
        <v>9271</v>
      </c>
      <c r="BX4632" s="118" t="s">
        <v>625</v>
      </c>
      <c r="BY4632" s="118" t="s">
        <v>8429</v>
      </c>
    </row>
    <row r="4633" spans="53:77" x14ac:dyDescent="0.3">
      <c r="BA4633" s="169" t="e">
        <f>VLOOKUP(D4633,#REF!, 2,FALSE)</f>
        <v>#REF!</v>
      </c>
      <c r="BO4633" s="118" t="s">
        <v>9273</v>
      </c>
      <c r="BP4633" s="118" t="s">
        <v>852</v>
      </c>
      <c r="BQ4633" s="118" t="s">
        <v>8508</v>
      </c>
      <c r="BW4633" s="118" t="s">
        <v>9273</v>
      </c>
      <c r="BX4633" s="118" t="s">
        <v>852</v>
      </c>
      <c r="BY4633" s="118" t="s">
        <v>8508</v>
      </c>
    </row>
    <row r="4634" spans="53:77" x14ac:dyDescent="0.3">
      <c r="BA4634" s="169" t="e">
        <f>VLOOKUP(D4634,#REF!, 2,FALSE)</f>
        <v>#REF!</v>
      </c>
      <c r="BO4634" s="118" t="s">
        <v>9274</v>
      </c>
      <c r="BP4634" s="118" t="s">
        <v>849</v>
      </c>
      <c r="BQ4634" s="118" t="s">
        <v>4481</v>
      </c>
      <c r="BW4634" s="118" t="s">
        <v>9274</v>
      </c>
      <c r="BX4634" s="118" t="s">
        <v>849</v>
      </c>
      <c r="BY4634" s="118" t="s">
        <v>4481</v>
      </c>
    </row>
    <row r="4635" spans="53:77" x14ac:dyDescent="0.3">
      <c r="BA4635" s="169" t="e">
        <f>VLOOKUP(D4635,#REF!, 2,FALSE)</f>
        <v>#REF!</v>
      </c>
      <c r="BO4635" s="118" t="s">
        <v>9276</v>
      </c>
      <c r="BP4635" s="118" t="s">
        <v>16975</v>
      </c>
      <c r="BQ4635" s="118" t="s">
        <v>2510</v>
      </c>
      <c r="BW4635" s="118" t="s">
        <v>9276</v>
      </c>
      <c r="BX4635" s="118" t="s">
        <v>16975</v>
      </c>
      <c r="BY4635" s="118" t="s">
        <v>2510</v>
      </c>
    </row>
    <row r="4636" spans="53:77" x14ac:dyDescent="0.3">
      <c r="BA4636" s="169" t="e">
        <f>VLOOKUP(D4636,#REF!, 2,FALSE)</f>
        <v>#REF!</v>
      </c>
      <c r="BO4636" s="118" t="s">
        <v>9277</v>
      </c>
      <c r="BP4636" s="118" t="s">
        <v>16975</v>
      </c>
      <c r="BQ4636" s="118" t="s">
        <v>1052</v>
      </c>
      <c r="BW4636" s="118" t="s">
        <v>9277</v>
      </c>
      <c r="BX4636" s="118" t="s">
        <v>16975</v>
      </c>
      <c r="BY4636" s="118" t="s">
        <v>1052</v>
      </c>
    </row>
    <row r="4637" spans="53:77" x14ac:dyDescent="0.3">
      <c r="BA4637" s="169" t="e">
        <f>VLOOKUP(D4637,#REF!, 2,FALSE)</f>
        <v>#REF!</v>
      </c>
      <c r="BO4637" s="118" t="s">
        <v>9278</v>
      </c>
      <c r="BP4637" s="118" t="s">
        <v>16975</v>
      </c>
      <c r="BQ4637" s="118" t="s">
        <v>2172</v>
      </c>
      <c r="BW4637" s="118" t="s">
        <v>9278</v>
      </c>
      <c r="BX4637" s="118" t="s">
        <v>16975</v>
      </c>
      <c r="BY4637" s="118" t="s">
        <v>2172</v>
      </c>
    </row>
    <row r="4638" spans="53:77" x14ac:dyDescent="0.3">
      <c r="BA4638" s="169" t="e">
        <f>VLOOKUP(D4638,#REF!, 2,FALSE)</f>
        <v>#REF!</v>
      </c>
      <c r="BO4638" s="118" t="s">
        <v>9280</v>
      </c>
      <c r="BP4638" s="118" t="s">
        <v>775</v>
      </c>
      <c r="BQ4638" s="118" t="s">
        <v>9180</v>
      </c>
      <c r="BW4638" s="118" t="s">
        <v>9280</v>
      </c>
      <c r="BX4638" s="118" t="s">
        <v>775</v>
      </c>
      <c r="BY4638" s="118" t="s">
        <v>9180</v>
      </c>
    </row>
    <row r="4639" spans="53:77" x14ac:dyDescent="0.3">
      <c r="BA4639" s="169" t="e">
        <f>VLOOKUP(D4639,#REF!, 2,FALSE)</f>
        <v>#REF!</v>
      </c>
      <c r="BO4639" s="118" t="s">
        <v>9281</v>
      </c>
      <c r="BP4639" s="118" t="s">
        <v>16975</v>
      </c>
      <c r="BQ4639" s="118" t="s">
        <v>9282</v>
      </c>
      <c r="BW4639" s="118" t="s">
        <v>9281</v>
      </c>
      <c r="BX4639" s="118" t="s">
        <v>16975</v>
      </c>
      <c r="BY4639" s="118" t="s">
        <v>9282</v>
      </c>
    </row>
    <row r="4640" spans="53:77" x14ac:dyDescent="0.3">
      <c r="BA4640" s="169" t="e">
        <f>VLOOKUP(D4640,#REF!, 2,FALSE)</f>
        <v>#REF!</v>
      </c>
      <c r="BO4640" s="118" t="s">
        <v>9283</v>
      </c>
      <c r="BP4640" s="118" t="s">
        <v>16975</v>
      </c>
      <c r="BQ4640" s="118" t="s">
        <v>9236</v>
      </c>
      <c r="BW4640" s="118" t="s">
        <v>9283</v>
      </c>
      <c r="BX4640" s="118" t="s">
        <v>16975</v>
      </c>
      <c r="BY4640" s="118" t="s">
        <v>9236</v>
      </c>
    </row>
    <row r="4641" spans="53:77" x14ac:dyDescent="0.3">
      <c r="BA4641" s="169" t="e">
        <f>VLOOKUP(D4641,#REF!, 2,FALSE)</f>
        <v>#REF!</v>
      </c>
      <c r="BO4641" s="118" t="s">
        <v>9284</v>
      </c>
      <c r="BP4641" s="118" t="s">
        <v>625</v>
      </c>
      <c r="BQ4641" s="118" t="s">
        <v>9285</v>
      </c>
      <c r="BW4641" s="118" t="s">
        <v>9284</v>
      </c>
      <c r="BX4641" s="118" t="s">
        <v>625</v>
      </c>
      <c r="BY4641" s="118" t="s">
        <v>9285</v>
      </c>
    </row>
    <row r="4642" spans="53:77" x14ac:dyDescent="0.3">
      <c r="BA4642" s="169" t="e">
        <f>VLOOKUP(D4642,#REF!, 2,FALSE)</f>
        <v>#REF!</v>
      </c>
      <c r="BO4642" s="118" t="s">
        <v>9286</v>
      </c>
      <c r="BP4642" s="118" t="s">
        <v>1342</v>
      </c>
      <c r="BQ4642" s="118" t="s">
        <v>2691</v>
      </c>
      <c r="BW4642" s="118" t="s">
        <v>9286</v>
      </c>
      <c r="BX4642" s="118" t="s">
        <v>1342</v>
      </c>
      <c r="BY4642" s="118" t="s">
        <v>2691</v>
      </c>
    </row>
    <row r="4643" spans="53:77" x14ac:dyDescent="0.3">
      <c r="BA4643" s="169" t="e">
        <f>VLOOKUP(D4643,#REF!, 2,FALSE)</f>
        <v>#REF!</v>
      </c>
      <c r="BO4643" s="118" t="s">
        <v>9287</v>
      </c>
      <c r="BP4643" s="118" t="s">
        <v>3043</v>
      </c>
      <c r="BQ4643" s="118" t="s">
        <v>8019</v>
      </c>
      <c r="BW4643" s="118" t="s">
        <v>9287</v>
      </c>
      <c r="BX4643" s="118" t="s">
        <v>3043</v>
      </c>
      <c r="BY4643" s="118" t="s">
        <v>8019</v>
      </c>
    </row>
    <row r="4644" spans="53:77" x14ac:dyDescent="0.3">
      <c r="BA4644" s="169" t="e">
        <f>VLOOKUP(D4644,#REF!, 2,FALSE)</f>
        <v>#REF!</v>
      </c>
      <c r="BO4644" s="118" t="s">
        <v>9288</v>
      </c>
      <c r="BP4644" s="118" t="s">
        <v>1269</v>
      </c>
      <c r="BQ4644" s="118" t="s">
        <v>9289</v>
      </c>
      <c r="BW4644" s="118" t="s">
        <v>9288</v>
      </c>
      <c r="BX4644" s="118" t="s">
        <v>1269</v>
      </c>
      <c r="BY4644" s="118" t="s">
        <v>9289</v>
      </c>
    </row>
    <row r="4645" spans="53:77" x14ac:dyDescent="0.3">
      <c r="BA4645" s="169" t="e">
        <f>VLOOKUP(D4645,#REF!, 2,FALSE)</f>
        <v>#REF!</v>
      </c>
      <c r="BO4645" s="118" t="s">
        <v>9290</v>
      </c>
      <c r="BP4645" s="118" t="s">
        <v>16975</v>
      </c>
      <c r="BQ4645" s="118" t="s">
        <v>8825</v>
      </c>
      <c r="BW4645" s="118" t="s">
        <v>9290</v>
      </c>
      <c r="BX4645" s="118" t="s">
        <v>16975</v>
      </c>
      <c r="BY4645" s="118" t="s">
        <v>8825</v>
      </c>
    </row>
    <row r="4646" spans="53:77" x14ac:dyDescent="0.3">
      <c r="BA4646" s="169" t="e">
        <f>VLOOKUP(D4646,#REF!, 2,FALSE)</f>
        <v>#REF!</v>
      </c>
      <c r="BO4646" s="118" t="s">
        <v>9291</v>
      </c>
      <c r="BP4646" s="118" t="s">
        <v>3197</v>
      </c>
      <c r="BQ4646" s="118" t="s">
        <v>9292</v>
      </c>
      <c r="BW4646" s="118" t="s">
        <v>9291</v>
      </c>
      <c r="BX4646" s="118" t="s">
        <v>3197</v>
      </c>
      <c r="BY4646" s="118" t="s">
        <v>9292</v>
      </c>
    </row>
    <row r="4647" spans="53:77" x14ac:dyDescent="0.3">
      <c r="BA4647" s="169" t="e">
        <f>VLOOKUP(D4647,#REF!, 2,FALSE)</f>
        <v>#REF!</v>
      </c>
      <c r="BO4647" s="118" t="s">
        <v>9294</v>
      </c>
      <c r="BP4647" s="118" t="s">
        <v>16975</v>
      </c>
      <c r="BQ4647" s="118" t="s">
        <v>9295</v>
      </c>
      <c r="BW4647" s="118" t="s">
        <v>9294</v>
      </c>
      <c r="BX4647" s="118" t="s">
        <v>16975</v>
      </c>
      <c r="BY4647" s="118" t="s">
        <v>9295</v>
      </c>
    </row>
    <row r="4648" spans="53:77" x14ac:dyDescent="0.3">
      <c r="BA4648" s="169" t="e">
        <f>VLOOKUP(D4648,#REF!, 2,FALSE)</f>
        <v>#REF!</v>
      </c>
      <c r="BO4648" s="118" t="s">
        <v>9296</v>
      </c>
      <c r="BP4648" s="118" t="s">
        <v>3197</v>
      </c>
      <c r="BQ4648" s="118" t="s">
        <v>7615</v>
      </c>
      <c r="BW4648" s="118" t="s">
        <v>9296</v>
      </c>
      <c r="BX4648" s="118" t="s">
        <v>3197</v>
      </c>
      <c r="BY4648" s="118" t="s">
        <v>7615</v>
      </c>
    </row>
    <row r="4649" spans="53:77" x14ac:dyDescent="0.3">
      <c r="BA4649" s="169" t="e">
        <f>VLOOKUP(D4649,#REF!, 2,FALSE)</f>
        <v>#REF!</v>
      </c>
      <c r="BO4649" s="118" t="s">
        <v>9297</v>
      </c>
      <c r="BP4649" s="118" t="s">
        <v>16975</v>
      </c>
      <c r="BQ4649" s="118" t="s">
        <v>7021</v>
      </c>
      <c r="BW4649" s="118" t="s">
        <v>9297</v>
      </c>
      <c r="BX4649" s="118" t="s">
        <v>16975</v>
      </c>
      <c r="BY4649" s="118" t="s">
        <v>7021</v>
      </c>
    </row>
    <row r="4650" spans="53:77" x14ac:dyDescent="0.3">
      <c r="BA4650" s="169" t="e">
        <f>VLOOKUP(D4650,#REF!, 2,FALSE)</f>
        <v>#REF!</v>
      </c>
      <c r="BO4650" s="118" t="s">
        <v>9298</v>
      </c>
      <c r="BP4650" s="118" t="s">
        <v>2983</v>
      </c>
      <c r="BQ4650" s="118" t="s">
        <v>9205</v>
      </c>
      <c r="BW4650" s="118" t="s">
        <v>9298</v>
      </c>
      <c r="BX4650" s="118" t="s">
        <v>2983</v>
      </c>
      <c r="BY4650" s="118" t="s">
        <v>9205</v>
      </c>
    </row>
    <row r="4651" spans="53:77" x14ac:dyDescent="0.3">
      <c r="BA4651" s="169" t="e">
        <f>VLOOKUP(D4651,#REF!, 2,FALSE)</f>
        <v>#REF!</v>
      </c>
      <c r="BO4651" s="118" t="s">
        <v>1628</v>
      </c>
      <c r="BP4651" s="118" t="s">
        <v>1342</v>
      </c>
      <c r="BQ4651" s="118" t="s">
        <v>9162</v>
      </c>
      <c r="BW4651" s="118" t="s">
        <v>1628</v>
      </c>
      <c r="BX4651" s="118" t="s">
        <v>1342</v>
      </c>
      <c r="BY4651" s="118" t="s">
        <v>9162</v>
      </c>
    </row>
    <row r="4652" spans="53:77" x14ac:dyDescent="0.3">
      <c r="BA4652" s="169" t="e">
        <f>VLOOKUP(D4652,#REF!, 2,FALSE)</f>
        <v>#REF!</v>
      </c>
      <c r="BO4652" s="118" t="s">
        <v>9299</v>
      </c>
      <c r="BP4652" s="118" t="s">
        <v>1342</v>
      </c>
      <c r="BQ4652" s="118" t="s">
        <v>9217</v>
      </c>
      <c r="BW4652" s="118" t="s">
        <v>9299</v>
      </c>
      <c r="BX4652" s="118" t="s">
        <v>1342</v>
      </c>
      <c r="BY4652" s="118" t="s">
        <v>9217</v>
      </c>
    </row>
    <row r="4653" spans="53:77" x14ac:dyDescent="0.3">
      <c r="BA4653" s="169" t="e">
        <f>VLOOKUP(D4653,#REF!, 2,FALSE)</f>
        <v>#REF!</v>
      </c>
      <c r="BO4653" s="118" t="s">
        <v>1629</v>
      </c>
      <c r="BP4653" s="118" t="s">
        <v>1342</v>
      </c>
      <c r="BQ4653" s="118" t="s">
        <v>9217</v>
      </c>
      <c r="BW4653" s="118" t="s">
        <v>1629</v>
      </c>
      <c r="BX4653" s="118" t="s">
        <v>1342</v>
      </c>
      <c r="BY4653" s="118" t="s">
        <v>9217</v>
      </c>
    </row>
    <row r="4654" spans="53:77" x14ac:dyDescent="0.3">
      <c r="BA4654" s="169" t="e">
        <f>VLOOKUP(D4654,#REF!, 2,FALSE)</f>
        <v>#REF!</v>
      </c>
      <c r="BO4654" s="118" t="s">
        <v>1630</v>
      </c>
      <c r="BP4654" s="118" t="s">
        <v>3043</v>
      </c>
      <c r="BQ4654" s="118" t="s">
        <v>9301</v>
      </c>
      <c r="BW4654" s="118" t="s">
        <v>1630</v>
      </c>
      <c r="BX4654" s="118" t="s">
        <v>3043</v>
      </c>
      <c r="BY4654" s="118" t="s">
        <v>9301</v>
      </c>
    </row>
    <row r="4655" spans="53:77" x14ac:dyDescent="0.3">
      <c r="BA4655" s="169" t="e">
        <f>VLOOKUP(D4655,#REF!, 2,FALSE)</f>
        <v>#REF!</v>
      </c>
      <c r="BO4655" s="118" t="s">
        <v>9302</v>
      </c>
      <c r="BP4655" s="118" t="s">
        <v>16975</v>
      </c>
      <c r="BQ4655" s="118" t="s">
        <v>4441</v>
      </c>
      <c r="BW4655" s="118" t="s">
        <v>9302</v>
      </c>
      <c r="BX4655" s="118" t="s">
        <v>16975</v>
      </c>
      <c r="BY4655" s="118" t="s">
        <v>4441</v>
      </c>
    </row>
    <row r="4656" spans="53:77" x14ac:dyDescent="0.3">
      <c r="BA4656" s="169" t="e">
        <f>VLOOKUP(D4656,#REF!, 2,FALSE)</f>
        <v>#REF!</v>
      </c>
      <c r="BO4656" s="118" t="s">
        <v>300</v>
      </c>
      <c r="BP4656" s="118" t="s">
        <v>16975</v>
      </c>
      <c r="BQ4656" s="118" t="s">
        <v>2053</v>
      </c>
      <c r="BW4656" s="118" t="s">
        <v>300</v>
      </c>
      <c r="BX4656" s="118" t="s">
        <v>16975</v>
      </c>
      <c r="BY4656" s="118" t="s">
        <v>2053</v>
      </c>
    </row>
    <row r="4657" spans="53:77" x14ac:dyDescent="0.3">
      <c r="BA4657" s="169" t="e">
        <f>VLOOKUP(D4657,#REF!, 2,FALSE)</f>
        <v>#REF!</v>
      </c>
      <c r="BO4657" s="118" t="s">
        <v>301</v>
      </c>
      <c r="BP4657" s="118" t="s">
        <v>16975</v>
      </c>
      <c r="BQ4657" s="118" t="s">
        <v>7158</v>
      </c>
      <c r="BW4657" s="118" t="s">
        <v>301</v>
      </c>
      <c r="BX4657" s="118" t="s">
        <v>16975</v>
      </c>
      <c r="BY4657" s="118" t="s">
        <v>7158</v>
      </c>
    </row>
    <row r="4658" spans="53:77" x14ac:dyDescent="0.3">
      <c r="BA4658" s="169" t="e">
        <f>VLOOKUP(D4658,#REF!, 2,FALSE)</f>
        <v>#REF!</v>
      </c>
      <c r="BO4658" s="118" t="s">
        <v>9303</v>
      </c>
      <c r="BP4658" s="118" t="s">
        <v>16975</v>
      </c>
      <c r="BQ4658" s="118" t="s">
        <v>8668</v>
      </c>
      <c r="BW4658" s="118" t="s">
        <v>9303</v>
      </c>
      <c r="BX4658" s="118" t="s">
        <v>16975</v>
      </c>
      <c r="BY4658" s="118" t="s">
        <v>8668</v>
      </c>
    </row>
    <row r="4659" spans="53:77" x14ac:dyDescent="0.3">
      <c r="BA4659" s="169" t="e">
        <f>VLOOKUP(D4659,#REF!, 2,FALSE)</f>
        <v>#REF!</v>
      </c>
      <c r="BO4659" s="118" t="s">
        <v>9304</v>
      </c>
      <c r="BP4659" s="118" t="s">
        <v>16975</v>
      </c>
      <c r="BQ4659" s="118" t="s">
        <v>9305</v>
      </c>
      <c r="BW4659" s="118" t="s">
        <v>9304</v>
      </c>
      <c r="BX4659" s="118" t="s">
        <v>16975</v>
      </c>
      <c r="BY4659" s="118" t="s">
        <v>9305</v>
      </c>
    </row>
    <row r="4660" spans="53:77" x14ac:dyDescent="0.3">
      <c r="BA4660" s="169" t="e">
        <f>VLOOKUP(D4660,#REF!, 2,FALSE)</f>
        <v>#REF!</v>
      </c>
      <c r="BO4660" s="118" t="s">
        <v>9306</v>
      </c>
      <c r="BP4660" s="118" t="s">
        <v>1342</v>
      </c>
      <c r="BQ4660" s="118" t="s">
        <v>9307</v>
      </c>
      <c r="BW4660" s="118" t="s">
        <v>9306</v>
      </c>
      <c r="BX4660" s="118" t="s">
        <v>1342</v>
      </c>
      <c r="BY4660" s="118" t="s">
        <v>9307</v>
      </c>
    </row>
    <row r="4661" spans="53:77" x14ac:dyDescent="0.3">
      <c r="BA4661" s="169" t="e">
        <f>VLOOKUP(D4661,#REF!, 2,FALSE)</f>
        <v>#REF!</v>
      </c>
      <c r="BO4661" s="118" t="s">
        <v>9308</v>
      </c>
      <c r="BP4661" s="118" t="s">
        <v>1342</v>
      </c>
      <c r="BQ4661" s="118" t="s">
        <v>5976</v>
      </c>
      <c r="BW4661" s="118" t="s">
        <v>9308</v>
      </c>
      <c r="BX4661" s="118" t="s">
        <v>1342</v>
      </c>
      <c r="BY4661" s="118" t="s">
        <v>5976</v>
      </c>
    </row>
    <row r="4662" spans="53:77" x14ac:dyDescent="0.3">
      <c r="BA4662" s="169" t="e">
        <f>VLOOKUP(D4662,#REF!, 2,FALSE)</f>
        <v>#REF!</v>
      </c>
      <c r="BO4662" s="118" t="s">
        <v>9309</v>
      </c>
      <c r="BP4662" s="118" t="s">
        <v>1342</v>
      </c>
      <c r="BQ4662" s="118" t="s">
        <v>9310</v>
      </c>
      <c r="BW4662" s="118" t="s">
        <v>9309</v>
      </c>
      <c r="BX4662" s="118" t="s">
        <v>1342</v>
      </c>
      <c r="BY4662" s="118" t="s">
        <v>9310</v>
      </c>
    </row>
    <row r="4663" spans="53:77" x14ac:dyDescent="0.3">
      <c r="BA4663" s="169" t="e">
        <f>VLOOKUP(D4663,#REF!, 2,FALSE)</f>
        <v>#REF!</v>
      </c>
      <c r="BO4663" s="118" t="s">
        <v>9311</v>
      </c>
      <c r="BP4663" s="118" t="s">
        <v>1342</v>
      </c>
      <c r="BQ4663" s="118" t="s">
        <v>7567</v>
      </c>
      <c r="BW4663" s="118" t="s">
        <v>9311</v>
      </c>
      <c r="BX4663" s="118" t="s">
        <v>1342</v>
      </c>
      <c r="BY4663" s="118" t="s">
        <v>7567</v>
      </c>
    </row>
    <row r="4664" spans="53:77" x14ac:dyDescent="0.3">
      <c r="BA4664" s="169" t="e">
        <f>VLOOKUP(D4664,#REF!, 2,FALSE)</f>
        <v>#REF!</v>
      </c>
      <c r="BO4664" s="118" t="s">
        <v>9312</v>
      </c>
      <c r="BP4664" s="118" t="s">
        <v>1342</v>
      </c>
      <c r="BQ4664" s="118" t="s">
        <v>3584</v>
      </c>
      <c r="BW4664" s="118" t="s">
        <v>9312</v>
      </c>
      <c r="BX4664" s="118" t="s">
        <v>1342</v>
      </c>
      <c r="BY4664" s="118" t="s">
        <v>3584</v>
      </c>
    </row>
    <row r="4665" spans="53:77" x14ac:dyDescent="0.3">
      <c r="BA4665" s="169" t="e">
        <f>VLOOKUP(D4665,#REF!, 2,FALSE)</f>
        <v>#REF!</v>
      </c>
      <c r="BO4665" s="118" t="s">
        <v>9313</v>
      </c>
      <c r="BP4665" s="118" t="s">
        <v>16975</v>
      </c>
      <c r="BQ4665" s="118" t="s">
        <v>9314</v>
      </c>
      <c r="BW4665" s="118" t="s">
        <v>9313</v>
      </c>
      <c r="BX4665" s="118" t="s">
        <v>16975</v>
      </c>
      <c r="BY4665" s="118" t="s">
        <v>9314</v>
      </c>
    </row>
    <row r="4666" spans="53:77" x14ac:dyDescent="0.3">
      <c r="BA4666" s="169" t="e">
        <f>VLOOKUP(D4666,#REF!, 2,FALSE)</f>
        <v>#REF!</v>
      </c>
      <c r="BO4666" s="118" t="s">
        <v>1631</v>
      </c>
      <c r="BP4666" s="118" t="s">
        <v>16975</v>
      </c>
      <c r="BQ4666" s="118" t="s">
        <v>8777</v>
      </c>
      <c r="BW4666" s="118" t="s">
        <v>1631</v>
      </c>
      <c r="BX4666" s="118" t="s">
        <v>16975</v>
      </c>
      <c r="BY4666" s="118" t="s">
        <v>8777</v>
      </c>
    </row>
    <row r="4667" spans="53:77" x14ac:dyDescent="0.3">
      <c r="BA4667" s="169" t="e">
        <f>VLOOKUP(D4667,#REF!, 2,FALSE)</f>
        <v>#REF!</v>
      </c>
      <c r="BO4667" s="118" t="s">
        <v>9315</v>
      </c>
      <c r="BP4667" s="118" t="s">
        <v>16975</v>
      </c>
      <c r="BQ4667" s="118" t="s">
        <v>2510</v>
      </c>
      <c r="BW4667" s="118" t="s">
        <v>9315</v>
      </c>
      <c r="BX4667" s="118" t="s">
        <v>16975</v>
      </c>
      <c r="BY4667" s="118" t="s">
        <v>2510</v>
      </c>
    </row>
    <row r="4668" spans="53:77" x14ac:dyDescent="0.3">
      <c r="BA4668" s="169" t="e">
        <f>VLOOKUP(D4668,#REF!, 2,FALSE)</f>
        <v>#REF!</v>
      </c>
      <c r="BO4668" s="118" t="s">
        <v>9316</v>
      </c>
      <c r="BP4668" s="118" t="s">
        <v>16975</v>
      </c>
      <c r="BQ4668" s="118" t="s">
        <v>7021</v>
      </c>
      <c r="BW4668" s="118" t="s">
        <v>9316</v>
      </c>
      <c r="BX4668" s="118" t="s">
        <v>16975</v>
      </c>
      <c r="BY4668" s="118" t="s">
        <v>7021</v>
      </c>
    </row>
    <row r="4669" spans="53:77" x14ac:dyDescent="0.3">
      <c r="BA4669" s="169" t="e">
        <f>VLOOKUP(D4669,#REF!, 2,FALSE)</f>
        <v>#REF!</v>
      </c>
      <c r="BO4669" s="118" t="s">
        <v>9317</v>
      </c>
      <c r="BP4669" s="118" t="s">
        <v>1342</v>
      </c>
      <c r="BQ4669" s="118" t="s">
        <v>9318</v>
      </c>
      <c r="BW4669" s="118" t="s">
        <v>9317</v>
      </c>
      <c r="BX4669" s="118" t="s">
        <v>1342</v>
      </c>
      <c r="BY4669" s="118" t="s">
        <v>9318</v>
      </c>
    </row>
    <row r="4670" spans="53:77" x14ac:dyDescent="0.3">
      <c r="BA4670" s="169" t="e">
        <f>VLOOKUP(D4670,#REF!, 2,FALSE)</f>
        <v>#REF!</v>
      </c>
      <c r="BO4670" s="118" t="s">
        <v>1632</v>
      </c>
      <c r="BP4670" s="118" t="s">
        <v>3197</v>
      </c>
      <c r="BQ4670" s="118" t="s">
        <v>9319</v>
      </c>
      <c r="BW4670" s="118" t="s">
        <v>1632</v>
      </c>
      <c r="BX4670" s="118" t="s">
        <v>3197</v>
      </c>
      <c r="BY4670" s="118" t="s">
        <v>9319</v>
      </c>
    </row>
    <row r="4671" spans="53:77" x14ac:dyDescent="0.3">
      <c r="BA4671" s="169" t="e">
        <f>VLOOKUP(D4671,#REF!, 2,FALSE)</f>
        <v>#REF!</v>
      </c>
      <c r="BO4671" s="118" t="s">
        <v>9320</v>
      </c>
      <c r="BP4671" s="118" t="s">
        <v>612</v>
      </c>
      <c r="BQ4671" s="118" t="s">
        <v>2445</v>
      </c>
      <c r="BW4671" s="118" t="s">
        <v>9320</v>
      </c>
      <c r="BX4671" s="118" t="s">
        <v>612</v>
      </c>
      <c r="BY4671" s="118" t="s">
        <v>2445</v>
      </c>
    </row>
    <row r="4672" spans="53:77" x14ac:dyDescent="0.3">
      <c r="BA4672" s="169" t="e">
        <f>VLOOKUP(D4672,#REF!, 2,FALSE)</f>
        <v>#REF!</v>
      </c>
      <c r="BO4672" s="118" t="s">
        <v>1633</v>
      </c>
      <c r="BP4672" s="118" t="s">
        <v>3197</v>
      </c>
      <c r="BQ4672" s="118" t="s">
        <v>9321</v>
      </c>
      <c r="BW4672" s="118" t="s">
        <v>1633</v>
      </c>
      <c r="BX4672" s="118" t="s">
        <v>3197</v>
      </c>
      <c r="BY4672" s="118" t="s">
        <v>9321</v>
      </c>
    </row>
    <row r="4673" spans="53:77" x14ac:dyDescent="0.3">
      <c r="BA4673" s="169" t="e">
        <f>VLOOKUP(D4673,#REF!, 2,FALSE)</f>
        <v>#REF!</v>
      </c>
      <c r="BO4673" s="118" t="s">
        <v>9322</v>
      </c>
      <c r="BP4673" s="118" t="s">
        <v>862</v>
      </c>
      <c r="BQ4673" s="118" t="s">
        <v>9323</v>
      </c>
      <c r="BW4673" s="118" t="s">
        <v>9322</v>
      </c>
      <c r="BX4673" s="118" t="s">
        <v>862</v>
      </c>
      <c r="BY4673" s="118" t="s">
        <v>9323</v>
      </c>
    </row>
    <row r="4674" spans="53:77" x14ac:dyDescent="0.3">
      <c r="BA4674" s="169" t="e">
        <f>VLOOKUP(D4674,#REF!, 2,FALSE)</f>
        <v>#REF!</v>
      </c>
      <c r="BO4674" s="118" t="s">
        <v>1634</v>
      </c>
      <c r="BP4674" s="118" t="s">
        <v>1342</v>
      </c>
      <c r="BQ4674" s="118" t="s">
        <v>9175</v>
      </c>
      <c r="BW4674" s="118" t="s">
        <v>1634</v>
      </c>
      <c r="BX4674" s="118" t="s">
        <v>1342</v>
      </c>
      <c r="BY4674" s="118" t="s">
        <v>9175</v>
      </c>
    </row>
    <row r="4675" spans="53:77" x14ac:dyDescent="0.3">
      <c r="BA4675" s="169" t="e">
        <f>VLOOKUP(D4675,#REF!, 2,FALSE)</f>
        <v>#REF!</v>
      </c>
      <c r="BO4675" s="118" t="s">
        <v>9324</v>
      </c>
      <c r="BP4675" s="118" t="s">
        <v>862</v>
      </c>
      <c r="BQ4675" s="118" t="s">
        <v>3917</v>
      </c>
      <c r="BW4675" s="118" t="s">
        <v>9324</v>
      </c>
      <c r="BX4675" s="118" t="s">
        <v>862</v>
      </c>
      <c r="BY4675" s="118" t="s">
        <v>3917</v>
      </c>
    </row>
    <row r="4676" spans="53:77" x14ac:dyDescent="0.3">
      <c r="BA4676" s="169" t="e">
        <f>VLOOKUP(D4676,#REF!, 2,FALSE)</f>
        <v>#REF!</v>
      </c>
      <c r="BO4676" s="118" t="s">
        <v>9325</v>
      </c>
      <c r="BP4676" s="118" t="s">
        <v>619</v>
      </c>
      <c r="BQ4676" s="118" t="s">
        <v>4028</v>
      </c>
      <c r="BW4676" s="118" t="s">
        <v>9325</v>
      </c>
      <c r="BX4676" s="118" t="s">
        <v>619</v>
      </c>
      <c r="BY4676" s="118" t="s">
        <v>4028</v>
      </c>
    </row>
    <row r="4677" spans="53:77" x14ac:dyDescent="0.3">
      <c r="BA4677" s="169" t="e">
        <f>VLOOKUP(D4677,#REF!, 2,FALSE)</f>
        <v>#REF!</v>
      </c>
      <c r="BO4677" s="118" t="s">
        <v>9327</v>
      </c>
      <c r="BP4677" s="118" t="s">
        <v>1342</v>
      </c>
      <c r="BQ4677" s="118" t="s">
        <v>9329</v>
      </c>
      <c r="BW4677" s="118" t="s">
        <v>9327</v>
      </c>
      <c r="BX4677" s="118" t="s">
        <v>1342</v>
      </c>
      <c r="BY4677" s="118" t="s">
        <v>9329</v>
      </c>
    </row>
    <row r="4678" spans="53:77" x14ac:dyDescent="0.3">
      <c r="BA4678" s="169" t="e">
        <f>VLOOKUP(D4678,#REF!, 2,FALSE)</f>
        <v>#REF!</v>
      </c>
      <c r="BO4678" s="118" t="s">
        <v>9330</v>
      </c>
      <c r="BP4678" s="118" t="s">
        <v>616</v>
      </c>
      <c r="BQ4678" s="118" t="s">
        <v>9331</v>
      </c>
      <c r="BW4678" s="118" t="s">
        <v>9330</v>
      </c>
      <c r="BX4678" s="118" t="s">
        <v>616</v>
      </c>
      <c r="BY4678" s="118" t="s">
        <v>9331</v>
      </c>
    </row>
    <row r="4679" spans="53:77" x14ac:dyDescent="0.3">
      <c r="BA4679" s="169" t="e">
        <f>VLOOKUP(D4679,#REF!, 2,FALSE)</f>
        <v>#REF!</v>
      </c>
      <c r="BO4679" s="118" t="s">
        <v>9332</v>
      </c>
      <c r="BP4679" s="118" t="s">
        <v>2979</v>
      </c>
      <c r="BQ4679" s="118" t="s">
        <v>7803</v>
      </c>
      <c r="BW4679" s="118" t="s">
        <v>9332</v>
      </c>
      <c r="BX4679" s="118" t="s">
        <v>2979</v>
      </c>
      <c r="BY4679" s="118" t="s">
        <v>7803</v>
      </c>
    </row>
    <row r="4680" spans="53:77" x14ac:dyDescent="0.3">
      <c r="BA4680" s="169" t="e">
        <f>VLOOKUP(D4680,#REF!, 2,FALSE)</f>
        <v>#REF!</v>
      </c>
      <c r="BO4680" s="118" t="s">
        <v>9333</v>
      </c>
      <c r="BP4680" s="118" t="s">
        <v>2979</v>
      </c>
      <c r="BQ4680" s="118" t="s">
        <v>9334</v>
      </c>
      <c r="BW4680" s="118" t="s">
        <v>9333</v>
      </c>
      <c r="BX4680" s="118" t="s">
        <v>2979</v>
      </c>
      <c r="BY4680" s="118" t="s">
        <v>9334</v>
      </c>
    </row>
    <row r="4681" spans="53:77" x14ac:dyDescent="0.3">
      <c r="BA4681" s="169" t="e">
        <f>VLOOKUP(D4681,#REF!, 2,FALSE)</f>
        <v>#REF!</v>
      </c>
      <c r="BO4681" s="118" t="s">
        <v>9335</v>
      </c>
      <c r="BP4681" s="118" t="s">
        <v>3243</v>
      </c>
      <c r="BQ4681" s="118" t="s">
        <v>3028</v>
      </c>
      <c r="BW4681" s="118" t="s">
        <v>9335</v>
      </c>
      <c r="BX4681" s="118" t="s">
        <v>3243</v>
      </c>
      <c r="BY4681" s="118" t="s">
        <v>3028</v>
      </c>
    </row>
    <row r="4682" spans="53:77" x14ac:dyDescent="0.3">
      <c r="BA4682" s="169" t="e">
        <f>VLOOKUP(D4682,#REF!, 2,FALSE)</f>
        <v>#REF!</v>
      </c>
      <c r="BO4682" s="118" t="s">
        <v>9336</v>
      </c>
      <c r="BP4682" s="118" t="s">
        <v>612</v>
      </c>
      <c r="BQ4682" s="118" t="s">
        <v>3857</v>
      </c>
      <c r="BW4682" s="118" t="s">
        <v>9336</v>
      </c>
      <c r="BX4682" s="118" t="s">
        <v>612</v>
      </c>
      <c r="BY4682" s="118" t="s">
        <v>3857</v>
      </c>
    </row>
    <row r="4683" spans="53:77" x14ac:dyDescent="0.3">
      <c r="BA4683" s="169" t="e">
        <f>VLOOKUP(D4683,#REF!, 2,FALSE)</f>
        <v>#REF!</v>
      </c>
      <c r="BO4683" s="118" t="s">
        <v>9337</v>
      </c>
      <c r="BP4683" s="118" t="s">
        <v>1342</v>
      </c>
      <c r="BQ4683" s="118" t="s">
        <v>1086</v>
      </c>
      <c r="BW4683" s="118" t="s">
        <v>9337</v>
      </c>
      <c r="BX4683" s="118" t="s">
        <v>1342</v>
      </c>
      <c r="BY4683" s="118" t="s">
        <v>1086</v>
      </c>
    </row>
    <row r="4684" spans="53:77" x14ac:dyDescent="0.3">
      <c r="BA4684" s="169" t="e">
        <f>VLOOKUP(D4684,#REF!, 2,FALSE)</f>
        <v>#REF!</v>
      </c>
      <c r="BO4684" s="118" t="s">
        <v>9338</v>
      </c>
      <c r="BP4684" s="118" t="s">
        <v>694</v>
      </c>
      <c r="BQ4684" s="118" t="s">
        <v>9339</v>
      </c>
      <c r="BW4684" s="118" t="s">
        <v>9338</v>
      </c>
      <c r="BX4684" s="118" t="s">
        <v>694</v>
      </c>
      <c r="BY4684" s="118" t="s">
        <v>9339</v>
      </c>
    </row>
    <row r="4685" spans="53:77" x14ac:dyDescent="0.3">
      <c r="BA4685" s="169" t="e">
        <f>VLOOKUP(D4685,#REF!, 2,FALSE)</f>
        <v>#REF!</v>
      </c>
      <c r="BO4685" s="118" t="s">
        <v>9340</v>
      </c>
      <c r="BP4685" s="118" t="s">
        <v>3243</v>
      </c>
      <c r="BQ4685" s="118" t="s">
        <v>9002</v>
      </c>
      <c r="BW4685" s="118" t="s">
        <v>9340</v>
      </c>
      <c r="BX4685" s="118" t="s">
        <v>3243</v>
      </c>
      <c r="BY4685" s="118" t="s">
        <v>9002</v>
      </c>
    </row>
    <row r="4686" spans="53:77" x14ac:dyDescent="0.3">
      <c r="BA4686" s="169" t="e">
        <f>VLOOKUP(D4686,#REF!, 2,FALSE)</f>
        <v>#REF!</v>
      </c>
      <c r="BO4686" s="118" t="s">
        <v>9341</v>
      </c>
      <c r="BP4686" s="118" t="s">
        <v>663</v>
      </c>
      <c r="BQ4686" s="118" t="s">
        <v>9343</v>
      </c>
      <c r="BW4686" s="118" t="s">
        <v>9341</v>
      </c>
      <c r="BX4686" s="118" t="s">
        <v>663</v>
      </c>
      <c r="BY4686" s="118" t="s">
        <v>9343</v>
      </c>
    </row>
    <row r="4687" spans="53:77" x14ac:dyDescent="0.3">
      <c r="BA4687" s="169" t="e">
        <f>VLOOKUP(D4687,#REF!, 2,FALSE)</f>
        <v>#REF!</v>
      </c>
      <c r="BO4687" s="118" t="s">
        <v>578</v>
      </c>
      <c r="BP4687" s="118" t="s">
        <v>787</v>
      </c>
      <c r="BQ4687" s="118" t="s">
        <v>9344</v>
      </c>
      <c r="BW4687" s="118" t="s">
        <v>578</v>
      </c>
      <c r="BX4687" s="118" t="s">
        <v>787</v>
      </c>
      <c r="BY4687" s="118" t="s">
        <v>9344</v>
      </c>
    </row>
    <row r="4688" spans="53:77" x14ac:dyDescent="0.3">
      <c r="BA4688" s="169" t="e">
        <f>VLOOKUP(D4688,#REF!, 2,FALSE)</f>
        <v>#REF!</v>
      </c>
      <c r="BO4688" s="118" t="s">
        <v>569</v>
      </c>
      <c r="BP4688" s="118" t="s">
        <v>778</v>
      </c>
      <c r="BQ4688" s="118" t="s">
        <v>4561</v>
      </c>
      <c r="BW4688" s="118" t="s">
        <v>569</v>
      </c>
      <c r="BX4688" s="118" t="s">
        <v>778</v>
      </c>
      <c r="BY4688" s="118" t="s">
        <v>4561</v>
      </c>
    </row>
    <row r="4689" spans="53:77" x14ac:dyDescent="0.3">
      <c r="BA4689" s="169" t="e">
        <f>VLOOKUP(D4689,#REF!, 2,FALSE)</f>
        <v>#REF!</v>
      </c>
      <c r="BO4689" s="118" t="s">
        <v>9345</v>
      </c>
      <c r="BP4689" s="118" t="s">
        <v>3197</v>
      </c>
      <c r="BQ4689" s="118" t="s">
        <v>9346</v>
      </c>
      <c r="BW4689" s="118" t="s">
        <v>9345</v>
      </c>
      <c r="BX4689" s="118" t="s">
        <v>3197</v>
      </c>
      <c r="BY4689" s="118" t="s">
        <v>9346</v>
      </c>
    </row>
    <row r="4690" spans="53:77" x14ac:dyDescent="0.3">
      <c r="BA4690" s="169" t="e">
        <f>VLOOKUP(D4690,#REF!, 2,FALSE)</f>
        <v>#REF!</v>
      </c>
      <c r="BO4690" s="118" t="s">
        <v>570</v>
      </c>
      <c r="BP4690" s="118" t="s">
        <v>637</v>
      </c>
      <c r="BQ4690" s="118" t="s">
        <v>4540</v>
      </c>
      <c r="BW4690" s="118" t="s">
        <v>570</v>
      </c>
      <c r="BX4690" s="118" t="s">
        <v>637</v>
      </c>
      <c r="BY4690" s="118" t="s">
        <v>4540</v>
      </c>
    </row>
    <row r="4691" spans="53:77" x14ac:dyDescent="0.3">
      <c r="BA4691" s="169" t="e">
        <f>VLOOKUP(D4691,#REF!, 2,FALSE)</f>
        <v>#REF!</v>
      </c>
      <c r="BO4691" s="118" t="s">
        <v>9347</v>
      </c>
      <c r="BP4691" s="118" t="s">
        <v>3043</v>
      </c>
      <c r="BQ4691" s="118" t="s">
        <v>3826</v>
      </c>
      <c r="BW4691" s="118" t="s">
        <v>9347</v>
      </c>
      <c r="BX4691" s="118" t="s">
        <v>3043</v>
      </c>
      <c r="BY4691" s="118" t="s">
        <v>3826</v>
      </c>
    </row>
    <row r="4692" spans="53:77" x14ac:dyDescent="0.3">
      <c r="BA4692" s="169" t="e">
        <f>VLOOKUP(D4692,#REF!, 2,FALSE)</f>
        <v>#REF!</v>
      </c>
      <c r="BO4692" s="118" t="s">
        <v>9349</v>
      </c>
      <c r="BP4692" s="118" t="s">
        <v>862</v>
      </c>
      <c r="BQ4692" s="118" t="s">
        <v>5147</v>
      </c>
      <c r="BW4692" s="118" t="s">
        <v>9349</v>
      </c>
      <c r="BX4692" s="118" t="s">
        <v>862</v>
      </c>
      <c r="BY4692" s="118" t="s">
        <v>5147</v>
      </c>
    </row>
    <row r="4693" spans="53:77" x14ac:dyDescent="0.3">
      <c r="BA4693" s="169" t="e">
        <f>VLOOKUP(D4693,#REF!, 2,FALSE)</f>
        <v>#REF!</v>
      </c>
      <c r="BO4693" s="118" t="s">
        <v>1635</v>
      </c>
      <c r="BP4693" s="118" t="s">
        <v>3197</v>
      </c>
      <c r="BQ4693" s="118" t="s">
        <v>9350</v>
      </c>
      <c r="BW4693" s="118" t="s">
        <v>1635</v>
      </c>
      <c r="BX4693" s="118" t="s">
        <v>3197</v>
      </c>
      <c r="BY4693" s="118" t="s">
        <v>9350</v>
      </c>
    </row>
    <row r="4694" spans="53:77" x14ac:dyDescent="0.3">
      <c r="BA4694" s="169" t="e">
        <f>VLOOKUP(D4694,#REF!, 2,FALSE)</f>
        <v>#REF!</v>
      </c>
      <c r="BO4694" s="118" t="s">
        <v>9351</v>
      </c>
      <c r="BP4694" s="118" t="s">
        <v>2979</v>
      </c>
      <c r="BQ4694" s="118" t="s">
        <v>5593</v>
      </c>
      <c r="BW4694" s="118" t="s">
        <v>9351</v>
      </c>
      <c r="BX4694" s="118" t="s">
        <v>2979</v>
      </c>
      <c r="BY4694" s="118" t="s">
        <v>5593</v>
      </c>
    </row>
    <row r="4695" spans="53:77" x14ac:dyDescent="0.3">
      <c r="BA4695" s="169" t="e">
        <f>VLOOKUP(D4695,#REF!, 2,FALSE)</f>
        <v>#REF!</v>
      </c>
      <c r="BO4695" s="118" t="s">
        <v>9352</v>
      </c>
      <c r="BP4695" s="118" t="s">
        <v>658</v>
      </c>
      <c r="BQ4695" s="118" t="s">
        <v>4742</v>
      </c>
      <c r="BW4695" s="118" t="s">
        <v>9352</v>
      </c>
      <c r="BX4695" s="118" t="s">
        <v>658</v>
      </c>
      <c r="BY4695" s="118" t="s">
        <v>4742</v>
      </c>
    </row>
    <row r="4696" spans="53:77" x14ac:dyDescent="0.3">
      <c r="BA4696" s="169" t="e">
        <f>VLOOKUP(D4696,#REF!, 2,FALSE)</f>
        <v>#REF!</v>
      </c>
      <c r="BO4696" s="118" t="s">
        <v>9354</v>
      </c>
      <c r="BP4696" s="118" t="s">
        <v>2979</v>
      </c>
      <c r="BQ4696" s="118" t="s">
        <v>9355</v>
      </c>
      <c r="BW4696" s="118" t="s">
        <v>9354</v>
      </c>
      <c r="BX4696" s="118" t="s">
        <v>2979</v>
      </c>
      <c r="BY4696" s="118" t="s">
        <v>9355</v>
      </c>
    </row>
    <row r="4697" spans="53:77" x14ac:dyDescent="0.3">
      <c r="BA4697" s="169" t="e">
        <f>VLOOKUP(D4697,#REF!, 2,FALSE)</f>
        <v>#REF!</v>
      </c>
      <c r="BO4697" s="118" t="s">
        <v>9356</v>
      </c>
      <c r="BP4697" s="118" t="s">
        <v>3243</v>
      </c>
      <c r="BQ4697" s="118" t="s">
        <v>3009</v>
      </c>
      <c r="BW4697" s="118" t="s">
        <v>9356</v>
      </c>
      <c r="BX4697" s="118" t="s">
        <v>3243</v>
      </c>
      <c r="BY4697" s="118" t="s">
        <v>3009</v>
      </c>
    </row>
    <row r="4698" spans="53:77" x14ac:dyDescent="0.3">
      <c r="BA4698" s="169" t="e">
        <f>VLOOKUP(D4698,#REF!, 2,FALSE)</f>
        <v>#REF!</v>
      </c>
      <c r="BO4698" s="118" t="s">
        <v>9357</v>
      </c>
      <c r="BP4698" s="118" t="s">
        <v>3243</v>
      </c>
      <c r="BQ4698" s="118" t="s">
        <v>9358</v>
      </c>
      <c r="BW4698" s="118" t="s">
        <v>9357</v>
      </c>
      <c r="BX4698" s="118" t="s">
        <v>3243</v>
      </c>
      <c r="BY4698" s="118" t="s">
        <v>9358</v>
      </c>
    </row>
    <row r="4699" spans="53:77" x14ac:dyDescent="0.3">
      <c r="BA4699" s="169" t="e">
        <f>VLOOKUP(D4699,#REF!, 2,FALSE)</f>
        <v>#REF!</v>
      </c>
      <c r="BO4699" s="118" t="s">
        <v>9359</v>
      </c>
      <c r="BP4699" s="118" t="s">
        <v>736</v>
      </c>
      <c r="BQ4699" s="118" t="s">
        <v>7222</v>
      </c>
      <c r="BW4699" s="118" t="s">
        <v>9359</v>
      </c>
      <c r="BX4699" s="118" t="s">
        <v>736</v>
      </c>
      <c r="BY4699" s="118" t="s">
        <v>7222</v>
      </c>
    </row>
    <row r="4700" spans="53:77" x14ac:dyDescent="0.3">
      <c r="BA4700" s="169" t="e">
        <f>VLOOKUP(D4700,#REF!, 2,FALSE)</f>
        <v>#REF!</v>
      </c>
      <c r="BO4700" s="118" t="s">
        <v>9360</v>
      </c>
      <c r="BP4700" s="118" t="s">
        <v>799</v>
      </c>
      <c r="BQ4700" s="118" t="s">
        <v>5890</v>
      </c>
      <c r="BW4700" s="118" t="s">
        <v>9360</v>
      </c>
      <c r="BX4700" s="118" t="s">
        <v>799</v>
      </c>
      <c r="BY4700" s="118" t="s">
        <v>5890</v>
      </c>
    </row>
    <row r="4701" spans="53:77" x14ac:dyDescent="0.3">
      <c r="BA4701" s="169" t="e">
        <f>VLOOKUP(D4701,#REF!, 2,FALSE)</f>
        <v>#REF!</v>
      </c>
      <c r="BO4701" s="118" t="s">
        <v>1636</v>
      </c>
      <c r="BP4701" s="118" t="s">
        <v>797</v>
      </c>
      <c r="BQ4701" s="118" t="s">
        <v>9361</v>
      </c>
      <c r="BW4701" s="118" t="s">
        <v>1636</v>
      </c>
      <c r="BX4701" s="118" t="s">
        <v>797</v>
      </c>
      <c r="BY4701" s="118" t="s">
        <v>9361</v>
      </c>
    </row>
    <row r="4702" spans="53:77" x14ac:dyDescent="0.3">
      <c r="BA4702" s="169" t="e">
        <f>VLOOKUP(D4702,#REF!, 2,FALSE)</f>
        <v>#REF!</v>
      </c>
      <c r="BO4702" s="118" t="s">
        <v>1637</v>
      </c>
      <c r="BP4702" s="118" t="s">
        <v>1070</v>
      </c>
      <c r="BQ4702" s="118" t="s">
        <v>8653</v>
      </c>
      <c r="BW4702" s="118" t="s">
        <v>1637</v>
      </c>
      <c r="BX4702" s="118" t="s">
        <v>1070</v>
      </c>
      <c r="BY4702" s="118" t="s">
        <v>8653</v>
      </c>
    </row>
    <row r="4703" spans="53:77" x14ac:dyDescent="0.3">
      <c r="BA4703" s="169" t="e">
        <f>VLOOKUP(D4703,#REF!, 2,FALSE)</f>
        <v>#REF!</v>
      </c>
      <c r="BO4703" s="118" t="s">
        <v>9362</v>
      </c>
      <c r="BP4703" s="118" t="s">
        <v>799</v>
      </c>
      <c r="BQ4703" s="118" t="s">
        <v>2983</v>
      </c>
      <c r="BW4703" s="118" t="s">
        <v>9362</v>
      </c>
      <c r="BX4703" s="118" t="s">
        <v>799</v>
      </c>
      <c r="BY4703" s="118" t="s">
        <v>2983</v>
      </c>
    </row>
    <row r="4704" spans="53:77" x14ac:dyDescent="0.3">
      <c r="BA4704" s="169" t="e">
        <f>VLOOKUP(D4704,#REF!, 2,FALSE)</f>
        <v>#REF!</v>
      </c>
      <c r="BO4704" s="118" t="s">
        <v>9363</v>
      </c>
      <c r="BP4704" s="118" t="s">
        <v>797</v>
      </c>
      <c r="BQ4704" s="118" t="s">
        <v>9364</v>
      </c>
      <c r="BW4704" s="118" t="s">
        <v>9363</v>
      </c>
      <c r="BX4704" s="118" t="s">
        <v>797</v>
      </c>
      <c r="BY4704" s="118" t="s">
        <v>9364</v>
      </c>
    </row>
    <row r="4705" spans="53:77" x14ac:dyDescent="0.3">
      <c r="BA4705" s="169" t="e">
        <f>VLOOKUP(D4705,#REF!, 2,FALSE)</f>
        <v>#REF!</v>
      </c>
      <c r="BO4705" s="118" t="s">
        <v>9365</v>
      </c>
      <c r="BP4705" s="118" t="s">
        <v>778</v>
      </c>
      <c r="BQ4705" s="118" t="s">
        <v>8583</v>
      </c>
      <c r="BW4705" s="118" t="s">
        <v>9365</v>
      </c>
      <c r="BX4705" s="118" t="s">
        <v>778</v>
      </c>
      <c r="BY4705" s="118" t="s">
        <v>8583</v>
      </c>
    </row>
    <row r="4706" spans="53:77" x14ac:dyDescent="0.3">
      <c r="BA4706" s="169" t="e">
        <f>VLOOKUP(D4706,#REF!, 2,FALSE)</f>
        <v>#REF!</v>
      </c>
      <c r="BO4706" s="118" t="s">
        <v>9366</v>
      </c>
      <c r="BP4706" s="118" t="s">
        <v>617</v>
      </c>
      <c r="BQ4706" s="118" t="s">
        <v>2720</v>
      </c>
      <c r="BW4706" s="118" t="s">
        <v>9366</v>
      </c>
      <c r="BX4706" s="118" t="s">
        <v>617</v>
      </c>
      <c r="BY4706" s="118" t="s">
        <v>2720</v>
      </c>
    </row>
    <row r="4707" spans="53:77" x14ac:dyDescent="0.3">
      <c r="BA4707" s="169" t="e">
        <f>VLOOKUP(D4707,#REF!, 2,FALSE)</f>
        <v>#REF!</v>
      </c>
      <c r="BO4707" s="118" t="s">
        <v>9367</v>
      </c>
      <c r="BP4707" s="118" t="s">
        <v>617</v>
      </c>
      <c r="BQ4707" s="118" t="s">
        <v>786</v>
      </c>
      <c r="BW4707" s="118" t="s">
        <v>9367</v>
      </c>
      <c r="BX4707" s="118" t="s">
        <v>617</v>
      </c>
      <c r="BY4707" s="118" t="s">
        <v>786</v>
      </c>
    </row>
    <row r="4708" spans="53:77" x14ac:dyDescent="0.3">
      <c r="BA4708" s="169" t="e">
        <f>VLOOKUP(D4708,#REF!, 2,FALSE)</f>
        <v>#REF!</v>
      </c>
      <c r="BO4708" s="118" t="s">
        <v>9368</v>
      </c>
      <c r="BP4708" s="118" t="s">
        <v>616</v>
      </c>
      <c r="BQ4708" s="118" t="s">
        <v>9369</v>
      </c>
      <c r="BW4708" s="118" t="s">
        <v>9368</v>
      </c>
      <c r="BX4708" s="118" t="s">
        <v>616</v>
      </c>
      <c r="BY4708" s="118" t="s">
        <v>9369</v>
      </c>
    </row>
    <row r="4709" spans="53:77" x14ac:dyDescent="0.3">
      <c r="BA4709" s="169" t="e">
        <f>VLOOKUP(D4709,#REF!, 2,FALSE)</f>
        <v>#REF!</v>
      </c>
      <c r="BO4709" s="118" t="s">
        <v>9370</v>
      </c>
      <c r="BP4709" s="118" t="s">
        <v>662</v>
      </c>
      <c r="BQ4709" s="118" t="s">
        <v>5127</v>
      </c>
      <c r="BW4709" s="118" t="s">
        <v>9370</v>
      </c>
      <c r="BX4709" s="118" t="s">
        <v>662</v>
      </c>
      <c r="BY4709" s="118" t="s">
        <v>5127</v>
      </c>
    </row>
    <row r="4710" spans="53:77" x14ac:dyDescent="0.3">
      <c r="BA4710" s="169" t="e">
        <f>VLOOKUP(D4710,#REF!, 2,FALSE)</f>
        <v>#REF!</v>
      </c>
      <c r="BO4710" s="118" t="s">
        <v>9372</v>
      </c>
      <c r="BP4710" s="118" t="s">
        <v>662</v>
      </c>
      <c r="BQ4710" s="118" t="s">
        <v>9204</v>
      </c>
      <c r="BW4710" s="118" t="s">
        <v>9372</v>
      </c>
      <c r="BX4710" s="118" t="s">
        <v>662</v>
      </c>
      <c r="BY4710" s="118" t="s">
        <v>9204</v>
      </c>
    </row>
    <row r="4711" spans="53:77" x14ac:dyDescent="0.3">
      <c r="BA4711" s="169" t="e">
        <f>VLOOKUP(D4711,#REF!, 2,FALSE)</f>
        <v>#REF!</v>
      </c>
      <c r="BO4711" s="118" t="s">
        <v>9373</v>
      </c>
      <c r="BP4711" s="118" t="s">
        <v>696</v>
      </c>
      <c r="BQ4711" s="118" t="s">
        <v>9374</v>
      </c>
      <c r="BW4711" s="118" t="s">
        <v>9373</v>
      </c>
      <c r="BX4711" s="118" t="s">
        <v>696</v>
      </c>
      <c r="BY4711" s="118" t="s">
        <v>9374</v>
      </c>
    </row>
    <row r="4712" spans="53:77" x14ac:dyDescent="0.3">
      <c r="BA4712" s="169" t="e">
        <f>VLOOKUP(D4712,#REF!, 2,FALSE)</f>
        <v>#REF!</v>
      </c>
      <c r="BO4712" s="118" t="s">
        <v>1638</v>
      </c>
      <c r="BP4712" s="118" t="s">
        <v>862</v>
      </c>
      <c r="BQ4712" s="118" t="s">
        <v>9375</v>
      </c>
      <c r="BW4712" s="118" t="s">
        <v>1638</v>
      </c>
      <c r="BX4712" s="118" t="s">
        <v>862</v>
      </c>
      <c r="BY4712" s="118" t="s">
        <v>9375</v>
      </c>
    </row>
    <row r="4713" spans="53:77" x14ac:dyDescent="0.3">
      <c r="BA4713" s="169" t="e">
        <f>VLOOKUP(D4713,#REF!, 2,FALSE)</f>
        <v>#REF!</v>
      </c>
      <c r="BO4713" s="118" t="s">
        <v>9376</v>
      </c>
      <c r="BP4713" s="118" t="s">
        <v>862</v>
      </c>
      <c r="BQ4713" s="118" t="s">
        <v>3132</v>
      </c>
      <c r="BW4713" s="118" t="s">
        <v>9376</v>
      </c>
      <c r="BX4713" s="118" t="s">
        <v>862</v>
      </c>
      <c r="BY4713" s="118" t="s">
        <v>3132</v>
      </c>
    </row>
    <row r="4714" spans="53:77" x14ac:dyDescent="0.3">
      <c r="BA4714" s="169" t="e">
        <f>VLOOKUP(D4714,#REF!, 2,FALSE)</f>
        <v>#REF!</v>
      </c>
      <c r="BO4714" s="118" t="s">
        <v>1639</v>
      </c>
      <c r="BP4714" s="118" t="s">
        <v>862</v>
      </c>
      <c r="BQ4714" s="118" t="s">
        <v>4078</v>
      </c>
      <c r="BW4714" s="118" t="s">
        <v>1639</v>
      </c>
      <c r="BX4714" s="118" t="s">
        <v>862</v>
      </c>
      <c r="BY4714" s="118" t="s">
        <v>4078</v>
      </c>
    </row>
    <row r="4715" spans="53:77" x14ac:dyDescent="0.3">
      <c r="BA4715" s="169" t="e">
        <f>VLOOKUP(D4715,#REF!, 2,FALSE)</f>
        <v>#REF!</v>
      </c>
      <c r="BO4715" s="118" t="s">
        <v>1640</v>
      </c>
      <c r="BP4715" s="118" t="s">
        <v>780</v>
      </c>
      <c r="BQ4715" s="118" t="s">
        <v>2164</v>
      </c>
      <c r="BW4715" s="118" t="s">
        <v>1640</v>
      </c>
      <c r="BX4715" s="118" t="s">
        <v>780</v>
      </c>
      <c r="BY4715" s="118" t="s">
        <v>2164</v>
      </c>
    </row>
    <row r="4716" spans="53:77" x14ac:dyDescent="0.3">
      <c r="BA4716" s="169" t="e">
        <f>VLOOKUP(D4716,#REF!, 2,FALSE)</f>
        <v>#REF!</v>
      </c>
      <c r="BO4716" s="118" t="s">
        <v>9378</v>
      </c>
      <c r="BP4716" s="118" t="s">
        <v>613</v>
      </c>
      <c r="BQ4716" s="118" t="s">
        <v>9379</v>
      </c>
      <c r="BW4716" s="118" t="s">
        <v>9378</v>
      </c>
      <c r="BX4716" s="118" t="s">
        <v>613</v>
      </c>
      <c r="BY4716" s="118" t="s">
        <v>9379</v>
      </c>
    </row>
    <row r="4717" spans="53:77" x14ac:dyDescent="0.3">
      <c r="BA4717" s="169" t="e">
        <f>VLOOKUP(D4717,#REF!, 2,FALSE)</f>
        <v>#REF!</v>
      </c>
      <c r="BO4717" s="118" t="s">
        <v>9380</v>
      </c>
      <c r="BP4717" s="118" t="s">
        <v>1342</v>
      </c>
      <c r="BQ4717" s="118" t="s">
        <v>8482</v>
      </c>
      <c r="BW4717" s="118" t="s">
        <v>9380</v>
      </c>
      <c r="BX4717" s="118" t="s">
        <v>1342</v>
      </c>
      <c r="BY4717" s="118" t="s">
        <v>8482</v>
      </c>
    </row>
    <row r="4718" spans="53:77" x14ac:dyDescent="0.3">
      <c r="BA4718" s="169" t="e">
        <f>VLOOKUP(D4718,#REF!, 2,FALSE)</f>
        <v>#REF!</v>
      </c>
      <c r="BO4718" s="118" t="s">
        <v>580</v>
      </c>
      <c r="BP4718" s="118" t="s">
        <v>666</v>
      </c>
      <c r="BQ4718" s="118" t="s">
        <v>9381</v>
      </c>
      <c r="BW4718" s="118" t="s">
        <v>580</v>
      </c>
      <c r="BX4718" s="118" t="s">
        <v>666</v>
      </c>
      <c r="BY4718" s="118" t="s">
        <v>9381</v>
      </c>
    </row>
    <row r="4719" spans="53:77" x14ac:dyDescent="0.3">
      <c r="BA4719" s="169" t="e">
        <f>VLOOKUP(D4719,#REF!, 2,FALSE)</f>
        <v>#REF!</v>
      </c>
      <c r="BO4719" s="118" t="s">
        <v>9382</v>
      </c>
      <c r="BP4719" s="118" t="s">
        <v>810</v>
      </c>
      <c r="BQ4719" s="118" t="s">
        <v>1598</v>
      </c>
      <c r="BW4719" s="118" t="s">
        <v>9382</v>
      </c>
      <c r="BX4719" s="118" t="s">
        <v>810</v>
      </c>
      <c r="BY4719" s="118" t="s">
        <v>1598</v>
      </c>
    </row>
    <row r="4720" spans="53:77" x14ac:dyDescent="0.3">
      <c r="BA4720" s="169" t="e">
        <f>VLOOKUP(D4720,#REF!, 2,FALSE)</f>
        <v>#REF!</v>
      </c>
      <c r="BO4720" s="118" t="s">
        <v>9383</v>
      </c>
      <c r="BP4720" s="118" t="s">
        <v>619</v>
      </c>
      <c r="BQ4720" s="118" t="s">
        <v>9384</v>
      </c>
      <c r="BW4720" s="118" t="s">
        <v>9383</v>
      </c>
      <c r="BX4720" s="118" t="s">
        <v>619</v>
      </c>
      <c r="BY4720" s="118" t="s">
        <v>9384</v>
      </c>
    </row>
    <row r="4721" spans="53:77" x14ac:dyDescent="0.3">
      <c r="BA4721" s="169" t="e">
        <f>VLOOKUP(D4721,#REF!, 2,FALSE)</f>
        <v>#REF!</v>
      </c>
      <c r="BO4721" s="118" t="s">
        <v>9385</v>
      </c>
      <c r="BP4721" s="118" t="s">
        <v>621</v>
      </c>
      <c r="BQ4721" s="118" t="s">
        <v>3855</v>
      </c>
      <c r="BW4721" s="118" t="s">
        <v>9385</v>
      </c>
      <c r="BX4721" s="118" t="s">
        <v>621</v>
      </c>
      <c r="BY4721" s="118" t="s">
        <v>3855</v>
      </c>
    </row>
    <row r="4722" spans="53:77" x14ac:dyDescent="0.3">
      <c r="BA4722" s="169" t="e">
        <f>VLOOKUP(D4722,#REF!, 2,FALSE)</f>
        <v>#REF!</v>
      </c>
      <c r="BO4722" s="118" t="s">
        <v>9386</v>
      </c>
      <c r="BP4722" s="118" t="s">
        <v>3197</v>
      </c>
      <c r="BQ4722" s="118" t="s">
        <v>5715</v>
      </c>
      <c r="BW4722" s="118" t="s">
        <v>9386</v>
      </c>
      <c r="BX4722" s="118" t="s">
        <v>3197</v>
      </c>
      <c r="BY4722" s="118" t="s">
        <v>5715</v>
      </c>
    </row>
    <row r="4723" spans="53:77" x14ac:dyDescent="0.3">
      <c r="BA4723" s="169" t="e">
        <f>VLOOKUP(D4723,#REF!, 2,FALSE)</f>
        <v>#REF!</v>
      </c>
      <c r="BO4723" s="118" t="s">
        <v>9387</v>
      </c>
      <c r="BP4723" s="118" t="s">
        <v>841</v>
      </c>
      <c r="BQ4723" s="118" t="s">
        <v>6822</v>
      </c>
      <c r="BW4723" s="118" t="s">
        <v>9387</v>
      </c>
      <c r="BX4723" s="118" t="s">
        <v>841</v>
      </c>
      <c r="BY4723" s="118" t="s">
        <v>6822</v>
      </c>
    </row>
    <row r="4724" spans="53:77" x14ac:dyDescent="0.3">
      <c r="BA4724" s="169" t="e">
        <f>VLOOKUP(D4724,#REF!, 2,FALSE)</f>
        <v>#REF!</v>
      </c>
      <c r="BO4724" s="118" t="s">
        <v>9388</v>
      </c>
      <c r="BP4724" s="118" t="s">
        <v>3003</v>
      </c>
      <c r="BQ4724" s="118" t="s">
        <v>8651</v>
      </c>
      <c r="BW4724" s="118" t="s">
        <v>9388</v>
      </c>
      <c r="BX4724" s="118" t="s">
        <v>3003</v>
      </c>
      <c r="BY4724" s="118" t="s">
        <v>8651</v>
      </c>
    </row>
    <row r="4725" spans="53:77" x14ac:dyDescent="0.3">
      <c r="BA4725" s="169" t="e">
        <f>VLOOKUP(D4725,#REF!, 2,FALSE)</f>
        <v>#REF!</v>
      </c>
      <c r="BO4725" s="118" t="s">
        <v>1641</v>
      </c>
      <c r="BP4725" s="118" t="s">
        <v>3197</v>
      </c>
      <c r="BQ4725" s="118" t="s">
        <v>9389</v>
      </c>
      <c r="BW4725" s="118" t="s">
        <v>1641</v>
      </c>
      <c r="BX4725" s="118" t="s">
        <v>3197</v>
      </c>
      <c r="BY4725" s="118" t="s">
        <v>9389</v>
      </c>
    </row>
    <row r="4726" spans="53:77" x14ac:dyDescent="0.3">
      <c r="BA4726" s="169" t="e">
        <f>VLOOKUP(D4726,#REF!, 2,FALSE)</f>
        <v>#REF!</v>
      </c>
      <c r="BO4726" s="118" t="s">
        <v>1642</v>
      </c>
      <c r="BP4726" s="118" t="s">
        <v>787</v>
      </c>
      <c r="BQ4726" s="118" t="s">
        <v>3575</v>
      </c>
      <c r="BW4726" s="118" t="s">
        <v>1642</v>
      </c>
      <c r="BX4726" s="118" t="s">
        <v>787</v>
      </c>
      <c r="BY4726" s="118" t="s">
        <v>3575</v>
      </c>
    </row>
    <row r="4727" spans="53:77" x14ac:dyDescent="0.3">
      <c r="BA4727" s="169" t="e">
        <f>VLOOKUP(D4727,#REF!, 2,FALSE)</f>
        <v>#REF!</v>
      </c>
      <c r="BO4727" s="118" t="s">
        <v>1643</v>
      </c>
      <c r="BP4727" s="118" t="s">
        <v>787</v>
      </c>
      <c r="BQ4727" s="118" t="s">
        <v>9391</v>
      </c>
      <c r="BW4727" s="118" t="s">
        <v>1643</v>
      </c>
      <c r="BX4727" s="118" t="s">
        <v>787</v>
      </c>
      <c r="BY4727" s="118" t="s">
        <v>9391</v>
      </c>
    </row>
    <row r="4728" spans="53:77" x14ac:dyDescent="0.3">
      <c r="BA4728" s="169" t="e">
        <f>VLOOKUP(D4728,#REF!, 2,FALSE)</f>
        <v>#REF!</v>
      </c>
      <c r="BO4728" s="118" t="s">
        <v>9392</v>
      </c>
      <c r="BP4728" s="118" t="s">
        <v>803</v>
      </c>
      <c r="BQ4728" s="118" t="s">
        <v>9393</v>
      </c>
      <c r="BW4728" s="118" t="s">
        <v>9392</v>
      </c>
      <c r="BX4728" s="118" t="s">
        <v>803</v>
      </c>
      <c r="BY4728" s="118" t="s">
        <v>9393</v>
      </c>
    </row>
    <row r="4729" spans="53:77" x14ac:dyDescent="0.3">
      <c r="BA4729" s="169" t="e">
        <f>VLOOKUP(D4729,#REF!, 2,FALSE)</f>
        <v>#REF!</v>
      </c>
      <c r="BO4729" s="118" t="s">
        <v>1644</v>
      </c>
      <c r="BP4729" s="118" t="s">
        <v>3197</v>
      </c>
      <c r="BQ4729" s="118" t="s">
        <v>9394</v>
      </c>
      <c r="BW4729" s="118" t="s">
        <v>1644</v>
      </c>
      <c r="BX4729" s="118" t="s">
        <v>3197</v>
      </c>
      <c r="BY4729" s="118" t="s">
        <v>9394</v>
      </c>
    </row>
    <row r="4730" spans="53:77" x14ac:dyDescent="0.3">
      <c r="BA4730" s="169" t="e">
        <f>VLOOKUP(D4730,#REF!, 2,FALSE)</f>
        <v>#REF!</v>
      </c>
      <c r="BO4730" s="118" t="s">
        <v>9395</v>
      </c>
      <c r="BP4730" s="118" t="s">
        <v>771</v>
      </c>
      <c r="BQ4730" s="118" t="s">
        <v>5682</v>
      </c>
      <c r="BW4730" s="118" t="s">
        <v>9395</v>
      </c>
      <c r="BX4730" s="118" t="s">
        <v>771</v>
      </c>
      <c r="BY4730" s="118" t="s">
        <v>5682</v>
      </c>
    </row>
    <row r="4731" spans="53:77" x14ac:dyDescent="0.3">
      <c r="BA4731" s="169" t="e">
        <f>VLOOKUP(D4731,#REF!, 2,FALSE)</f>
        <v>#REF!</v>
      </c>
      <c r="BO4731" s="118" t="s">
        <v>1645</v>
      </c>
      <c r="BP4731" s="118" t="s">
        <v>3197</v>
      </c>
      <c r="BQ4731" s="118" t="s">
        <v>9396</v>
      </c>
      <c r="BW4731" s="118" t="s">
        <v>1645</v>
      </c>
      <c r="BX4731" s="118" t="s">
        <v>3197</v>
      </c>
      <c r="BY4731" s="118" t="s">
        <v>9396</v>
      </c>
    </row>
    <row r="4732" spans="53:77" x14ac:dyDescent="0.3">
      <c r="BA4732" s="169" t="e">
        <f>VLOOKUP(D4732,#REF!, 2,FALSE)</f>
        <v>#REF!</v>
      </c>
      <c r="BO4732" s="118" t="s">
        <v>581</v>
      </c>
      <c r="BP4732" s="118" t="s">
        <v>928</v>
      </c>
      <c r="BQ4732" s="118" t="s">
        <v>2698</v>
      </c>
      <c r="BW4732" s="118" t="s">
        <v>581</v>
      </c>
      <c r="BX4732" s="118" t="s">
        <v>928</v>
      </c>
      <c r="BY4732" s="118" t="s">
        <v>2698</v>
      </c>
    </row>
    <row r="4733" spans="53:77" x14ac:dyDescent="0.3">
      <c r="BA4733" s="169" t="e">
        <f>VLOOKUP(D4733,#REF!, 2,FALSE)</f>
        <v>#REF!</v>
      </c>
      <c r="BO4733" s="118" t="s">
        <v>9397</v>
      </c>
      <c r="BP4733" s="118" t="s">
        <v>775</v>
      </c>
      <c r="BQ4733" s="118" t="s">
        <v>1729</v>
      </c>
      <c r="BW4733" s="118" t="s">
        <v>9397</v>
      </c>
      <c r="BX4733" s="118" t="s">
        <v>775</v>
      </c>
      <c r="BY4733" s="118" t="s">
        <v>1729</v>
      </c>
    </row>
    <row r="4734" spans="53:77" x14ac:dyDescent="0.3">
      <c r="BA4734" s="169" t="e">
        <f>VLOOKUP(D4734,#REF!, 2,FALSE)</f>
        <v>#REF!</v>
      </c>
      <c r="BO4734" s="118" t="s">
        <v>9398</v>
      </c>
      <c r="BP4734" s="118" t="s">
        <v>2979</v>
      </c>
      <c r="BQ4734" s="118" t="s">
        <v>8520</v>
      </c>
      <c r="BW4734" s="118" t="s">
        <v>9398</v>
      </c>
      <c r="BX4734" s="118" t="s">
        <v>2979</v>
      </c>
      <c r="BY4734" s="118" t="s">
        <v>8520</v>
      </c>
    </row>
    <row r="4735" spans="53:77" x14ac:dyDescent="0.3">
      <c r="BA4735" s="169" t="e">
        <f>VLOOKUP(D4735,#REF!, 2,FALSE)</f>
        <v>#REF!</v>
      </c>
      <c r="BO4735" s="118" t="s">
        <v>9399</v>
      </c>
      <c r="BP4735" s="118" t="s">
        <v>637</v>
      </c>
      <c r="BQ4735" s="118" t="s">
        <v>9400</v>
      </c>
      <c r="BW4735" s="118" t="s">
        <v>9399</v>
      </c>
      <c r="BX4735" s="118" t="s">
        <v>637</v>
      </c>
      <c r="BY4735" s="118" t="s">
        <v>9400</v>
      </c>
    </row>
    <row r="4736" spans="53:77" x14ac:dyDescent="0.3">
      <c r="BA4736" s="169" t="e">
        <f>VLOOKUP(D4736,#REF!, 2,FALSE)</f>
        <v>#REF!</v>
      </c>
      <c r="BO4736" s="118" t="s">
        <v>9401</v>
      </c>
      <c r="BP4736" s="118" t="s">
        <v>736</v>
      </c>
      <c r="BQ4736" s="118" t="s">
        <v>7955</v>
      </c>
      <c r="BW4736" s="118" t="s">
        <v>9401</v>
      </c>
      <c r="BX4736" s="118" t="s">
        <v>736</v>
      </c>
      <c r="BY4736" s="118" t="s">
        <v>7955</v>
      </c>
    </row>
    <row r="4737" spans="53:77" x14ac:dyDescent="0.3">
      <c r="BA4737" s="169" t="e">
        <f>VLOOKUP(D4737,#REF!, 2,FALSE)</f>
        <v>#REF!</v>
      </c>
      <c r="BO4737" s="118" t="s">
        <v>9402</v>
      </c>
      <c r="BP4737" s="118" t="s">
        <v>1267</v>
      </c>
      <c r="BQ4737" s="118" t="s">
        <v>8855</v>
      </c>
      <c r="BW4737" s="118" t="s">
        <v>9402</v>
      </c>
      <c r="BX4737" s="118" t="s">
        <v>1267</v>
      </c>
      <c r="BY4737" s="118" t="s">
        <v>8855</v>
      </c>
    </row>
    <row r="4738" spans="53:77" x14ac:dyDescent="0.3">
      <c r="BA4738" s="169" t="e">
        <f>VLOOKUP(D4738,#REF!, 2,FALSE)</f>
        <v>#REF!</v>
      </c>
      <c r="BO4738" s="118" t="s">
        <v>9403</v>
      </c>
      <c r="BP4738" s="118" t="s">
        <v>852</v>
      </c>
      <c r="BQ4738" s="118" t="s">
        <v>9404</v>
      </c>
      <c r="BW4738" s="118" t="s">
        <v>9403</v>
      </c>
      <c r="BX4738" s="118" t="s">
        <v>852</v>
      </c>
      <c r="BY4738" s="118" t="s">
        <v>9404</v>
      </c>
    </row>
    <row r="4739" spans="53:77" x14ac:dyDescent="0.3">
      <c r="BA4739" s="169" t="e">
        <f>VLOOKUP(D4739,#REF!, 2,FALSE)</f>
        <v>#REF!</v>
      </c>
      <c r="BO4739" s="118" t="s">
        <v>9405</v>
      </c>
      <c r="BP4739" s="118" t="s">
        <v>926</v>
      </c>
      <c r="BQ4739" s="118" t="s">
        <v>944</v>
      </c>
      <c r="BW4739" s="118" t="s">
        <v>9405</v>
      </c>
      <c r="BX4739" s="118" t="s">
        <v>926</v>
      </c>
      <c r="BY4739" s="118" t="s">
        <v>944</v>
      </c>
    </row>
    <row r="4740" spans="53:77" x14ac:dyDescent="0.3">
      <c r="BA4740" s="169" t="e">
        <f>VLOOKUP(D4740,#REF!, 2,FALSE)</f>
        <v>#REF!</v>
      </c>
      <c r="BO4740" s="118" t="s">
        <v>1646</v>
      </c>
      <c r="BP4740" s="118" t="s">
        <v>1013</v>
      </c>
      <c r="BQ4740" s="118" t="s">
        <v>9407</v>
      </c>
      <c r="BW4740" s="118" t="s">
        <v>1646</v>
      </c>
      <c r="BX4740" s="118" t="s">
        <v>1013</v>
      </c>
      <c r="BY4740" s="118" t="s">
        <v>9407</v>
      </c>
    </row>
    <row r="4741" spans="53:77" x14ac:dyDescent="0.3">
      <c r="BA4741" s="169" t="e">
        <f>VLOOKUP(D4741,#REF!, 2,FALSE)</f>
        <v>#REF!</v>
      </c>
      <c r="BO4741" s="118" t="s">
        <v>9408</v>
      </c>
      <c r="BP4741" s="118" t="s">
        <v>926</v>
      </c>
      <c r="BQ4741" s="118" t="s">
        <v>1966</v>
      </c>
      <c r="BW4741" s="118" t="s">
        <v>9408</v>
      </c>
      <c r="BX4741" s="118" t="s">
        <v>926</v>
      </c>
      <c r="BY4741" s="118" t="s">
        <v>1966</v>
      </c>
    </row>
    <row r="4742" spans="53:77" x14ac:dyDescent="0.3">
      <c r="BA4742" s="169" t="e">
        <f>VLOOKUP(D4742,#REF!, 2,FALSE)</f>
        <v>#REF!</v>
      </c>
      <c r="BO4742" s="118" t="s">
        <v>9409</v>
      </c>
      <c r="BP4742" s="118" t="s">
        <v>783</v>
      </c>
      <c r="BQ4742" s="118" t="s">
        <v>9410</v>
      </c>
      <c r="BW4742" s="118" t="s">
        <v>9409</v>
      </c>
      <c r="BX4742" s="118" t="s">
        <v>783</v>
      </c>
      <c r="BY4742" s="118" t="s">
        <v>9410</v>
      </c>
    </row>
    <row r="4743" spans="53:77" x14ac:dyDescent="0.3">
      <c r="BA4743" s="169" t="e">
        <f>VLOOKUP(D4743,#REF!, 2,FALSE)</f>
        <v>#REF!</v>
      </c>
      <c r="BO4743" s="118" t="s">
        <v>9412</v>
      </c>
      <c r="BP4743" s="118" t="s">
        <v>2979</v>
      </c>
      <c r="BQ4743" s="118" t="s">
        <v>9413</v>
      </c>
      <c r="BW4743" s="118" t="s">
        <v>9412</v>
      </c>
      <c r="BX4743" s="118" t="s">
        <v>2979</v>
      </c>
      <c r="BY4743" s="118" t="s">
        <v>9413</v>
      </c>
    </row>
    <row r="4744" spans="53:77" x14ac:dyDescent="0.3">
      <c r="BA4744" s="169" t="e">
        <f>VLOOKUP(D4744,#REF!, 2,FALSE)</f>
        <v>#REF!</v>
      </c>
      <c r="BO4744" s="118" t="s">
        <v>9414</v>
      </c>
      <c r="BP4744" s="118" t="s">
        <v>3197</v>
      </c>
      <c r="BQ4744" s="118" t="s">
        <v>9415</v>
      </c>
      <c r="BW4744" s="118" t="s">
        <v>9414</v>
      </c>
      <c r="BX4744" s="118" t="s">
        <v>3197</v>
      </c>
      <c r="BY4744" s="118" t="s">
        <v>9415</v>
      </c>
    </row>
    <row r="4745" spans="53:77" x14ac:dyDescent="0.3">
      <c r="BA4745" s="169" t="e">
        <f>VLOOKUP(D4745,#REF!, 2,FALSE)</f>
        <v>#REF!</v>
      </c>
      <c r="BO4745" s="118" t="s">
        <v>9416</v>
      </c>
      <c r="BP4745" s="118" t="s">
        <v>946</v>
      </c>
      <c r="BQ4745" s="118" t="s">
        <v>784</v>
      </c>
      <c r="BW4745" s="118" t="s">
        <v>9416</v>
      </c>
      <c r="BX4745" s="118" t="s">
        <v>946</v>
      </c>
      <c r="BY4745" s="118" t="s">
        <v>784</v>
      </c>
    </row>
    <row r="4746" spans="53:77" x14ac:dyDescent="0.3">
      <c r="BA4746" s="169" t="e">
        <f>VLOOKUP(D4746,#REF!, 2,FALSE)</f>
        <v>#REF!</v>
      </c>
      <c r="BO4746" s="118" t="s">
        <v>9417</v>
      </c>
      <c r="BP4746" s="118" t="s">
        <v>841</v>
      </c>
      <c r="BQ4746" s="118" t="s">
        <v>2173</v>
      </c>
      <c r="BW4746" s="118" t="s">
        <v>9417</v>
      </c>
      <c r="BX4746" s="118" t="s">
        <v>841</v>
      </c>
      <c r="BY4746" s="118" t="s">
        <v>2173</v>
      </c>
    </row>
    <row r="4747" spans="53:77" x14ac:dyDescent="0.3">
      <c r="BA4747" s="169" t="e">
        <f>VLOOKUP(D4747,#REF!, 2,FALSE)</f>
        <v>#REF!</v>
      </c>
      <c r="BO4747" s="118" t="s">
        <v>9418</v>
      </c>
      <c r="BP4747" s="118" t="s">
        <v>612</v>
      </c>
      <c r="BQ4747" s="118" t="s">
        <v>4932</v>
      </c>
      <c r="BW4747" s="118" t="s">
        <v>9418</v>
      </c>
      <c r="BX4747" s="118" t="s">
        <v>612</v>
      </c>
      <c r="BY4747" s="118" t="s">
        <v>4932</v>
      </c>
    </row>
    <row r="4748" spans="53:77" x14ac:dyDescent="0.3">
      <c r="BA4748" s="169" t="e">
        <f>VLOOKUP(D4748,#REF!, 2,FALSE)</f>
        <v>#REF!</v>
      </c>
      <c r="BO4748" s="118" t="s">
        <v>9419</v>
      </c>
      <c r="BP4748" s="118" t="s">
        <v>775</v>
      </c>
      <c r="BQ4748" s="118" t="s">
        <v>2299</v>
      </c>
      <c r="BW4748" s="118" t="s">
        <v>9419</v>
      </c>
      <c r="BX4748" s="118" t="s">
        <v>775</v>
      </c>
      <c r="BY4748" s="118" t="s">
        <v>2299</v>
      </c>
    </row>
    <row r="4749" spans="53:77" x14ac:dyDescent="0.3">
      <c r="BA4749" s="169" t="e">
        <f>VLOOKUP(D4749,#REF!, 2,FALSE)</f>
        <v>#REF!</v>
      </c>
      <c r="BO4749" s="118" t="s">
        <v>1647</v>
      </c>
      <c r="BP4749" s="118" t="s">
        <v>1279</v>
      </c>
      <c r="BQ4749" s="118" t="s">
        <v>2091</v>
      </c>
      <c r="BW4749" s="118" t="s">
        <v>1647</v>
      </c>
      <c r="BX4749" s="118" t="s">
        <v>1279</v>
      </c>
      <c r="BY4749" s="118" t="s">
        <v>2091</v>
      </c>
    </row>
    <row r="4750" spans="53:77" x14ac:dyDescent="0.3">
      <c r="BA4750" s="169" t="e">
        <f>VLOOKUP(D4750,#REF!, 2,FALSE)</f>
        <v>#REF!</v>
      </c>
      <c r="BO4750" s="118" t="s">
        <v>9421</v>
      </c>
      <c r="BP4750" s="118" t="s">
        <v>666</v>
      </c>
      <c r="BQ4750" s="118" t="s">
        <v>9422</v>
      </c>
      <c r="BW4750" s="118" t="s">
        <v>9421</v>
      </c>
      <c r="BX4750" s="118" t="s">
        <v>666</v>
      </c>
      <c r="BY4750" s="118" t="s">
        <v>9422</v>
      </c>
    </row>
    <row r="4751" spans="53:77" x14ac:dyDescent="0.3">
      <c r="BA4751" s="169" t="e">
        <f>VLOOKUP(D4751,#REF!, 2,FALSE)</f>
        <v>#REF!</v>
      </c>
      <c r="BO4751" s="118" t="s">
        <v>1648</v>
      </c>
      <c r="BP4751" s="118" t="s">
        <v>940</v>
      </c>
      <c r="BQ4751" s="118" t="s">
        <v>9423</v>
      </c>
      <c r="BW4751" s="118" t="s">
        <v>1648</v>
      </c>
      <c r="BX4751" s="118" t="s">
        <v>940</v>
      </c>
      <c r="BY4751" s="118" t="s">
        <v>9423</v>
      </c>
    </row>
    <row r="4752" spans="53:77" x14ac:dyDescent="0.3">
      <c r="BA4752" s="169" t="e">
        <f>VLOOKUP(D4752,#REF!, 2,FALSE)</f>
        <v>#REF!</v>
      </c>
      <c r="BO4752" s="118" t="s">
        <v>1649</v>
      </c>
      <c r="BP4752" s="118" t="s">
        <v>862</v>
      </c>
      <c r="BQ4752" s="118" t="s">
        <v>1779</v>
      </c>
      <c r="BW4752" s="118" t="s">
        <v>1649</v>
      </c>
      <c r="BX4752" s="118" t="s">
        <v>862</v>
      </c>
      <c r="BY4752" s="118" t="s">
        <v>1779</v>
      </c>
    </row>
    <row r="4753" spans="53:77" x14ac:dyDescent="0.3">
      <c r="BA4753" s="169" t="e">
        <f>VLOOKUP(D4753,#REF!, 2,FALSE)</f>
        <v>#REF!</v>
      </c>
      <c r="BO4753" s="118" t="s">
        <v>9424</v>
      </c>
      <c r="BP4753" s="118" t="s">
        <v>636</v>
      </c>
      <c r="BQ4753" s="118" t="s">
        <v>9425</v>
      </c>
      <c r="BW4753" s="118" t="s">
        <v>9424</v>
      </c>
      <c r="BX4753" s="118" t="s">
        <v>636</v>
      </c>
      <c r="BY4753" s="118" t="s">
        <v>9425</v>
      </c>
    </row>
    <row r="4754" spans="53:77" x14ac:dyDescent="0.3">
      <c r="BA4754" s="169" t="e">
        <f>VLOOKUP(D4754,#REF!, 2,FALSE)</f>
        <v>#REF!</v>
      </c>
      <c r="BO4754" s="118" t="s">
        <v>9427</v>
      </c>
      <c r="BP4754" s="118" t="s">
        <v>1342</v>
      </c>
      <c r="BQ4754" s="118" t="s">
        <v>3811</v>
      </c>
      <c r="BW4754" s="118" t="s">
        <v>9427</v>
      </c>
      <c r="BX4754" s="118" t="s">
        <v>1342</v>
      </c>
      <c r="BY4754" s="118" t="s">
        <v>3811</v>
      </c>
    </row>
    <row r="4755" spans="53:77" x14ac:dyDescent="0.3">
      <c r="BA4755" s="169" t="e">
        <f>VLOOKUP(D4755,#REF!, 2,FALSE)</f>
        <v>#REF!</v>
      </c>
      <c r="BO4755" s="118" t="s">
        <v>9429</v>
      </c>
      <c r="BP4755" s="118" t="s">
        <v>3197</v>
      </c>
      <c r="BQ4755" s="118" t="s">
        <v>6789</v>
      </c>
      <c r="BW4755" s="118" t="s">
        <v>9429</v>
      </c>
      <c r="BX4755" s="118" t="s">
        <v>3197</v>
      </c>
      <c r="BY4755" s="118" t="s">
        <v>6789</v>
      </c>
    </row>
    <row r="4756" spans="53:77" x14ac:dyDescent="0.3">
      <c r="BA4756" s="169" t="e">
        <f>VLOOKUP(D4756,#REF!, 2,FALSE)</f>
        <v>#REF!</v>
      </c>
      <c r="BO4756" s="118" t="s">
        <v>1650</v>
      </c>
      <c r="BP4756" s="118" t="s">
        <v>994</v>
      </c>
      <c r="BQ4756" s="118" t="s">
        <v>9430</v>
      </c>
      <c r="BW4756" s="118" t="s">
        <v>1650</v>
      </c>
      <c r="BX4756" s="118" t="s">
        <v>994</v>
      </c>
      <c r="BY4756" s="118" t="s">
        <v>9430</v>
      </c>
    </row>
    <row r="4757" spans="53:77" x14ac:dyDescent="0.3">
      <c r="BA4757" s="169" t="e">
        <f>VLOOKUP(D4757,#REF!, 2,FALSE)</f>
        <v>#REF!</v>
      </c>
      <c r="BO4757" s="118" t="s">
        <v>582</v>
      </c>
      <c r="BP4757" s="118" t="s">
        <v>661</v>
      </c>
      <c r="BQ4757" s="118" t="s">
        <v>8049</v>
      </c>
      <c r="BW4757" s="118" t="s">
        <v>582</v>
      </c>
      <c r="BX4757" s="118" t="s">
        <v>661</v>
      </c>
      <c r="BY4757" s="118" t="s">
        <v>8049</v>
      </c>
    </row>
    <row r="4758" spans="53:77" x14ac:dyDescent="0.3">
      <c r="BA4758" s="169" t="e">
        <f>VLOOKUP(D4758,#REF!, 2,FALSE)</f>
        <v>#REF!</v>
      </c>
      <c r="BO4758" s="118" t="s">
        <v>577</v>
      </c>
      <c r="BP4758" s="118" t="s">
        <v>696</v>
      </c>
      <c r="BQ4758" s="118" t="s">
        <v>3589</v>
      </c>
      <c r="BW4758" s="118" t="s">
        <v>577</v>
      </c>
      <c r="BX4758" s="118" t="s">
        <v>696</v>
      </c>
      <c r="BY4758" s="118" t="s">
        <v>3589</v>
      </c>
    </row>
    <row r="4759" spans="53:77" x14ac:dyDescent="0.3">
      <c r="BA4759" s="169" t="e">
        <f>VLOOKUP(D4759,#REF!, 2,FALSE)</f>
        <v>#REF!</v>
      </c>
      <c r="BO4759" s="118" t="s">
        <v>9431</v>
      </c>
      <c r="BP4759" s="118" t="s">
        <v>1269</v>
      </c>
      <c r="BQ4759" s="118" t="s">
        <v>9432</v>
      </c>
      <c r="BW4759" s="118" t="s">
        <v>9431</v>
      </c>
      <c r="BX4759" s="118" t="s">
        <v>1269</v>
      </c>
      <c r="BY4759" s="118" t="s">
        <v>9432</v>
      </c>
    </row>
    <row r="4760" spans="53:77" x14ac:dyDescent="0.3">
      <c r="BA4760" s="169" t="e">
        <f>VLOOKUP(D4760,#REF!, 2,FALSE)</f>
        <v>#REF!</v>
      </c>
      <c r="BO4760" s="118" t="s">
        <v>9433</v>
      </c>
      <c r="BP4760" s="118" t="s">
        <v>3243</v>
      </c>
      <c r="BQ4760" s="118" t="s">
        <v>9434</v>
      </c>
      <c r="BW4760" s="118" t="s">
        <v>9433</v>
      </c>
      <c r="BX4760" s="118" t="s">
        <v>3243</v>
      </c>
      <c r="BY4760" s="118" t="s">
        <v>9434</v>
      </c>
    </row>
    <row r="4761" spans="53:77" x14ac:dyDescent="0.3">
      <c r="BA4761" s="169" t="e">
        <f>VLOOKUP(D4761,#REF!, 2,FALSE)</f>
        <v>#REF!</v>
      </c>
      <c r="BO4761" s="118" t="s">
        <v>9435</v>
      </c>
      <c r="BP4761" s="118" t="s">
        <v>3243</v>
      </c>
      <c r="BQ4761" s="118" t="s">
        <v>6309</v>
      </c>
      <c r="BW4761" s="118" t="s">
        <v>9435</v>
      </c>
      <c r="BX4761" s="118" t="s">
        <v>3243</v>
      </c>
      <c r="BY4761" s="118" t="s">
        <v>6309</v>
      </c>
    </row>
    <row r="4762" spans="53:77" x14ac:dyDescent="0.3">
      <c r="BA4762" s="169" t="e">
        <f>VLOOKUP(D4762,#REF!, 2,FALSE)</f>
        <v>#REF!</v>
      </c>
      <c r="BO4762" s="118" t="s">
        <v>9436</v>
      </c>
      <c r="BP4762" s="118" t="s">
        <v>799</v>
      </c>
      <c r="BQ4762" s="118" t="s">
        <v>3874</v>
      </c>
      <c r="BW4762" s="118" t="s">
        <v>9436</v>
      </c>
      <c r="BX4762" s="118" t="s">
        <v>799</v>
      </c>
      <c r="BY4762" s="118" t="s">
        <v>3874</v>
      </c>
    </row>
    <row r="4763" spans="53:77" x14ac:dyDescent="0.3">
      <c r="BA4763" s="169" t="e">
        <f>VLOOKUP(D4763,#REF!, 2,FALSE)</f>
        <v>#REF!</v>
      </c>
      <c r="BO4763" s="118" t="s">
        <v>585</v>
      </c>
      <c r="BP4763" s="118" t="s">
        <v>3197</v>
      </c>
      <c r="BQ4763" s="118" t="s">
        <v>9437</v>
      </c>
      <c r="BW4763" s="118" t="s">
        <v>585</v>
      </c>
      <c r="BX4763" s="118" t="s">
        <v>3197</v>
      </c>
      <c r="BY4763" s="118" t="s">
        <v>9437</v>
      </c>
    </row>
    <row r="4764" spans="53:77" x14ac:dyDescent="0.3">
      <c r="BA4764" s="169" t="e">
        <f>VLOOKUP(D4764,#REF!, 2,FALSE)</f>
        <v>#REF!</v>
      </c>
      <c r="BO4764" s="118" t="s">
        <v>9438</v>
      </c>
      <c r="BP4764" s="118" t="s">
        <v>655</v>
      </c>
      <c r="BQ4764" s="118" t="s">
        <v>9073</v>
      </c>
      <c r="BW4764" s="118" t="s">
        <v>9438</v>
      </c>
      <c r="BX4764" s="118" t="s">
        <v>655</v>
      </c>
      <c r="BY4764" s="118" t="s">
        <v>9073</v>
      </c>
    </row>
    <row r="4765" spans="53:77" x14ac:dyDescent="0.3">
      <c r="BA4765" s="169" t="e">
        <f>VLOOKUP(D4765,#REF!, 2,FALSE)</f>
        <v>#REF!</v>
      </c>
      <c r="BO4765" s="118" t="s">
        <v>9440</v>
      </c>
      <c r="BP4765" s="118" t="s">
        <v>694</v>
      </c>
      <c r="BQ4765" s="118" t="s">
        <v>9442</v>
      </c>
      <c r="BW4765" s="118" t="s">
        <v>9440</v>
      </c>
      <c r="BX4765" s="118" t="s">
        <v>694</v>
      </c>
      <c r="BY4765" s="118" t="s">
        <v>9442</v>
      </c>
    </row>
    <row r="4766" spans="53:77" x14ac:dyDescent="0.3">
      <c r="BA4766" s="169" t="e">
        <f>VLOOKUP(D4766,#REF!, 2,FALSE)</f>
        <v>#REF!</v>
      </c>
      <c r="BO4766" s="118" t="s">
        <v>9443</v>
      </c>
      <c r="BP4766" s="118" t="s">
        <v>799</v>
      </c>
      <c r="BQ4766" s="118" t="s">
        <v>8640</v>
      </c>
      <c r="BW4766" s="118" t="s">
        <v>9443</v>
      </c>
      <c r="BX4766" s="118" t="s">
        <v>799</v>
      </c>
      <c r="BY4766" s="118" t="s">
        <v>8640</v>
      </c>
    </row>
    <row r="4767" spans="53:77" x14ac:dyDescent="0.3">
      <c r="BA4767" s="169" t="e">
        <f>VLOOKUP(D4767,#REF!, 2,FALSE)</f>
        <v>#REF!</v>
      </c>
      <c r="BO4767" s="118" t="s">
        <v>9446</v>
      </c>
      <c r="BP4767" s="118" t="s">
        <v>1445</v>
      </c>
      <c r="BQ4767" s="118" t="s">
        <v>1521</v>
      </c>
      <c r="BW4767" s="118" t="s">
        <v>9446</v>
      </c>
      <c r="BX4767" s="118" t="s">
        <v>1445</v>
      </c>
      <c r="BY4767" s="118" t="s">
        <v>1521</v>
      </c>
    </row>
    <row r="4768" spans="53:77" x14ac:dyDescent="0.3">
      <c r="BA4768" s="169" t="e">
        <f>VLOOKUP(D4768,#REF!, 2,FALSE)</f>
        <v>#REF!</v>
      </c>
      <c r="BO4768" s="118" t="s">
        <v>9447</v>
      </c>
      <c r="BP4768" s="118" t="s">
        <v>703</v>
      </c>
      <c r="BQ4768" s="118" t="s">
        <v>2884</v>
      </c>
      <c r="BW4768" s="118" t="s">
        <v>9447</v>
      </c>
      <c r="BX4768" s="118" t="s">
        <v>703</v>
      </c>
      <c r="BY4768" s="118" t="s">
        <v>2884</v>
      </c>
    </row>
    <row r="4769" spans="53:77" x14ac:dyDescent="0.3">
      <c r="BA4769" s="169" t="e">
        <f>VLOOKUP(D4769,#REF!, 2,FALSE)</f>
        <v>#REF!</v>
      </c>
      <c r="BO4769" s="118" t="s">
        <v>9448</v>
      </c>
      <c r="BP4769" s="118" t="s">
        <v>1342</v>
      </c>
      <c r="BQ4769" s="118" t="s">
        <v>9449</v>
      </c>
      <c r="BW4769" s="118" t="s">
        <v>9448</v>
      </c>
      <c r="BX4769" s="118" t="s">
        <v>1342</v>
      </c>
      <c r="BY4769" s="118" t="s">
        <v>9449</v>
      </c>
    </row>
    <row r="4770" spans="53:77" x14ac:dyDescent="0.3">
      <c r="BA4770" s="169" t="e">
        <f>VLOOKUP(D4770,#REF!, 2,FALSE)</f>
        <v>#REF!</v>
      </c>
      <c r="BO4770" s="118" t="s">
        <v>9450</v>
      </c>
      <c r="BP4770" s="118" t="s">
        <v>700</v>
      </c>
      <c r="BQ4770" s="118" t="s">
        <v>9451</v>
      </c>
      <c r="BW4770" s="118" t="s">
        <v>9450</v>
      </c>
      <c r="BX4770" s="118" t="s">
        <v>700</v>
      </c>
      <c r="BY4770" s="118" t="s">
        <v>9451</v>
      </c>
    </row>
    <row r="4771" spans="53:77" x14ac:dyDescent="0.3">
      <c r="BA4771" s="169" t="e">
        <f>VLOOKUP(D4771,#REF!, 2,FALSE)</f>
        <v>#REF!</v>
      </c>
      <c r="BO4771" s="118" t="s">
        <v>9452</v>
      </c>
      <c r="BP4771" s="118" t="s">
        <v>1342</v>
      </c>
      <c r="BQ4771" s="118" t="s">
        <v>2362</v>
      </c>
      <c r="BW4771" s="118" t="s">
        <v>9452</v>
      </c>
      <c r="BX4771" s="118" t="s">
        <v>1342</v>
      </c>
      <c r="BY4771" s="118" t="s">
        <v>2362</v>
      </c>
    </row>
    <row r="4772" spans="53:77" x14ac:dyDescent="0.3">
      <c r="BA4772" s="169" t="e">
        <f>VLOOKUP(D4772,#REF!, 2,FALSE)</f>
        <v>#REF!</v>
      </c>
      <c r="BO4772" s="118" t="s">
        <v>9453</v>
      </c>
      <c r="BP4772" s="118" t="s">
        <v>3043</v>
      </c>
      <c r="BQ4772" s="118" t="s">
        <v>3829</v>
      </c>
      <c r="BW4772" s="118" t="s">
        <v>9453</v>
      </c>
      <c r="BX4772" s="118" t="s">
        <v>3043</v>
      </c>
      <c r="BY4772" s="118" t="s">
        <v>3829</v>
      </c>
    </row>
    <row r="4773" spans="53:77" x14ac:dyDescent="0.3">
      <c r="BA4773" s="169" t="e">
        <f>VLOOKUP(D4773,#REF!, 2,FALSE)</f>
        <v>#REF!</v>
      </c>
      <c r="BO4773" s="118" t="s">
        <v>9454</v>
      </c>
      <c r="BP4773" s="118" t="s">
        <v>862</v>
      </c>
      <c r="BQ4773" s="118" t="s">
        <v>2983</v>
      </c>
      <c r="BW4773" s="118" t="s">
        <v>9454</v>
      </c>
      <c r="BX4773" s="118" t="s">
        <v>862</v>
      </c>
      <c r="BY4773" s="118" t="s">
        <v>2983</v>
      </c>
    </row>
    <row r="4774" spans="53:77" x14ac:dyDescent="0.3">
      <c r="BA4774" s="169" t="e">
        <f>VLOOKUP(D4774,#REF!, 2,FALSE)</f>
        <v>#REF!</v>
      </c>
      <c r="BO4774" s="118" t="s">
        <v>9455</v>
      </c>
      <c r="BP4774" s="118" t="s">
        <v>1342</v>
      </c>
      <c r="BQ4774" s="118" t="s">
        <v>9456</v>
      </c>
      <c r="BW4774" s="118" t="s">
        <v>9455</v>
      </c>
      <c r="BX4774" s="118" t="s">
        <v>1342</v>
      </c>
      <c r="BY4774" s="118" t="s">
        <v>9456</v>
      </c>
    </row>
    <row r="4775" spans="53:77" x14ac:dyDescent="0.3">
      <c r="BA4775" s="169" t="e">
        <f>VLOOKUP(D4775,#REF!, 2,FALSE)</f>
        <v>#REF!</v>
      </c>
      <c r="BO4775" s="118" t="s">
        <v>9457</v>
      </c>
      <c r="BP4775" s="118" t="s">
        <v>3197</v>
      </c>
      <c r="BQ4775" s="118" t="s">
        <v>4089</v>
      </c>
      <c r="BW4775" s="118" t="s">
        <v>9457</v>
      </c>
      <c r="BX4775" s="118" t="s">
        <v>3197</v>
      </c>
      <c r="BY4775" s="118" t="s">
        <v>4089</v>
      </c>
    </row>
    <row r="4776" spans="53:77" x14ac:dyDescent="0.3">
      <c r="BA4776" s="169" t="e">
        <f>VLOOKUP(D4776,#REF!, 2,FALSE)</f>
        <v>#REF!</v>
      </c>
      <c r="BO4776" s="118" t="s">
        <v>9458</v>
      </c>
      <c r="BP4776" s="118" t="s">
        <v>3243</v>
      </c>
      <c r="BQ4776" s="118" t="s">
        <v>7244</v>
      </c>
      <c r="BW4776" s="118" t="s">
        <v>9458</v>
      </c>
      <c r="BX4776" s="118" t="s">
        <v>3243</v>
      </c>
      <c r="BY4776" s="118" t="s">
        <v>7244</v>
      </c>
    </row>
    <row r="4777" spans="53:77" x14ac:dyDescent="0.3">
      <c r="BA4777" s="169" t="e">
        <f>VLOOKUP(D4777,#REF!, 2,FALSE)</f>
        <v>#REF!</v>
      </c>
      <c r="BO4777" s="118" t="s">
        <v>583</v>
      </c>
      <c r="BP4777" s="118" t="s">
        <v>619</v>
      </c>
      <c r="BQ4777" s="118" t="s">
        <v>9460</v>
      </c>
      <c r="BW4777" s="118" t="s">
        <v>583</v>
      </c>
      <c r="BX4777" s="118" t="s">
        <v>619</v>
      </c>
      <c r="BY4777" s="118" t="s">
        <v>9460</v>
      </c>
    </row>
    <row r="4778" spans="53:77" x14ac:dyDescent="0.3">
      <c r="BA4778" s="169" t="e">
        <f>VLOOKUP(D4778,#REF!, 2,FALSE)</f>
        <v>#REF!</v>
      </c>
      <c r="BO4778" s="118" t="s">
        <v>9461</v>
      </c>
      <c r="BP4778" s="118" t="s">
        <v>628</v>
      </c>
      <c r="BQ4778" s="118" t="s">
        <v>9462</v>
      </c>
      <c r="BW4778" s="118" t="s">
        <v>9461</v>
      </c>
      <c r="BX4778" s="118" t="s">
        <v>628</v>
      </c>
      <c r="BY4778" s="118" t="s">
        <v>9462</v>
      </c>
    </row>
    <row r="4779" spans="53:77" x14ac:dyDescent="0.3">
      <c r="BA4779" s="169" t="e">
        <f>VLOOKUP(D4779,#REF!, 2,FALSE)</f>
        <v>#REF!</v>
      </c>
      <c r="BO4779" s="118" t="s">
        <v>9463</v>
      </c>
      <c r="BP4779" s="118" t="s">
        <v>628</v>
      </c>
      <c r="BQ4779" s="118" t="s">
        <v>8338</v>
      </c>
      <c r="BW4779" s="118" t="s">
        <v>9463</v>
      </c>
      <c r="BX4779" s="118" t="s">
        <v>628</v>
      </c>
      <c r="BY4779" s="118" t="s">
        <v>8338</v>
      </c>
    </row>
    <row r="4780" spans="53:77" x14ac:dyDescent="0.3">
      <c r="BA4780" s="169" t="e">
        <f>VLOOKUP(D4780,#REF!, 2,FALSE)</f>
        <v>#REF!</v>
      </c>
      <c r="BO4780" s="118" t="s">
        <v>9464</v>
      </c>
      <c r="BP4780" s="118" t="s">
        <v>862</v>
      </c>
      <c r="BQ4780" s="118" t="s">
        <v>4353</v>
      </c>
      <c r="BW4780" s="118" t="s">
        <v>9464</v>
      </c>
      <c r="BX4780" s="118" t="s">
        <v>862</v>
      </c>
      <c r="BY4780" s="118" t="s">
        <v>4353</v>
      </c>
    </row>
    <row r="4781" spans="53:77" x14ac:dyDescent="0.3">
      <c r="BA4781" s="169" t="e">
        <f>VLOOKUP(D4781,#REF!, 2,FALSE)</f>
        <v>#REF!</v>
      </c>
      <c r="BO4781" s="118" t="s">
        <v>9465</v>
      </c>
      <c r="BP4781" s="118" t="s">
        <v>662</v>
      </c>
      <c r="BQ4781" s="118" t="s">
        <v>6812</v>
      </c>
      <c r="BW4781" s="118" t="s">
        <v>9465</v>
      </c>
      <c r="BX4781" s="118" t="s">
        <v>662</v>
      </c>
      <c r="BY4781" s="118" t="s">
        <v>6812</v>
      </c>
    </row>
    <row r="4782" spans="53:77" x14ac:dyDescent="0.3">
      <c r="BA4782" s="169" t="e">
        <f>VLOOKUP(D4782,#REF!, 2,FALSE)</f>
        <v>#REF!</v>
      </c>
      <c r="BO4782" s="118" t="s">
        <v>9467</v>
      </c>
      <c r="BP4782" s="118" t="s">
        <v>862</v>
      </c>
      <c r="BQ4782" s="118" t="s">
        <v>9468</v>
      </c>
      <c r="BW4782" s="118" t="s">
        <v>9467</v>
      </c>
      <c r="BX4782" s="118" t="s">
        <v>862</v>
      </c>
      <c r="BY4782" s="118" t="s">
        <v>9468</v>
      </c>
    </row>
    <row r="4783" spans="53:77" x14ac:dyDescent="0.3">
      <c r="BA4783" s="169" t="e">
        <f>VLOOKUP(D4783,#REF!, 2,FALSE)</f>
        <v>#REF!</v>
      </c>
      <c r="BO4783" s="118" t="s">
        <v>9469</v>
      </c>
      <c r="BP4783" s="118" t="s">
        <v>696</v>
      </c>
      <c r="BQ4783" s="118" t="s">
        <v>8498</v>
      </c>
      <c r="BW4783" s="118" t="s">
        <v>9469</v>
      </c>
      <c r="BX4783" s="118" t="s">
        <v>696</v>
      </c>
      <c r="BY4783" s="118" t="s">
        <v>8498</v>
      </c>
    </row>
    <row r="4784" spans="53:77" x14ac:dyDescent="0.3">
      <c r="BA4784" s="169" t="e">
        <f>VLOOKUP(D4784,#REF!, 2,FALSE)</f>
        <v>#REF!</v>
      </c>
      <c r="BO4784" s="118" t="s">
        <v>9470</v>
      </c>
      <c r="BP4784" s="118" t="s">
        <v>3243</v>
      </c>
      <c r="BQ4784" s="118" t="s">
        <v>5482</v>
      </c>
      <c r="BW4784" s="118" t="s">
        <v>9470</v>
      </c>
      <c r="BX4784" s="118" t="s">
        <v>3243</v>
      </c>
      <c r="BY4784" s="118" t="s">
        <v>5482</v>
      </c>
    </row>
    <row r="4785" spans="53:77" x14ac:dyDescent="0.3">
      <c r="BA4785" s="169" t="e">
        <f>VLOOKUP(D4785,#REF!, 2,FALSE)</f>
        <v>#REF!</v>
      </c>
      <c r="BO4785" s="118" t="s">
        <v>9471</v>
      </c>
      <c r="BP4785" s="118" t="s">
        <v>16975</v>
      </c>
      <c r="BQ4785" s="118" t="s">
        <v>6914</v>
      </c>
      <c r="BW4785" s="118" t="s">
        <v>9471</v>
      </c>
      <c r="BX4785" s="118" t="s">
        <v>16975</v>
      </c>
      <c r="BY4785" s="118" t="s">
        <v>6914</v>
      </c>
    </row>
    <row r="4786" spans="53:77" x14ac:dyDescent="0.3">
      <c r="BA4786" s="169" t="e">
        <f>VLOOKUP(D4786,#REF!, 2,FALSE)</f>
        <v>#REF!</v>
      </c>
      <c r="BO4786" s="118" t="s">
        <v>1651</v>
      </c>
      <c r="BP4786" s="118" t="s">
        <v>1070</v>
      </c>
      <c r="BQ4786" s="118" t="s">
        <v>9472</v>
      </c>
      <c r="BW4786" s="118" t="s">
        <v>1651</v>
      </c>
      <c r="BX4786" s="118" t="s">
        <v>1070</v>
      </c>
      <c r="BY4786" s="118" t="s">
        <v>9472</v>
      </c>
    </row>
    <row r="4787" spans="53:77" x14ac:dyDescent="0.3">
      <c r="BA4787" s="169" t="e">
        <f>VLOOKUP(D4787,#REF!, 2,FALSE)</f>
        <v>#REF!</v>
      </c>
      <c r="BO4787" s="118" t="s">
        <v>9474</v>
      </c>
      <c r="BP4787" s="118" t="s">
        <v>636</v>
      </c>
      <c r="BQ4787" s="118" t="s">
        <v>2884</v>
      </c>
      <c r="BW4787" s="118" t="s">
        <v>9474</v>
      </c>
      <c r="BX4787" s="118" t="s">
        <v>636</v>
      </c>
      <c r="BY4787" s="118" t="s">
        <v>2884</v>
      </c>
    </row>
    <row r="4788" spans="53:77" x14ac:dyDescent="0.3">
      <c r="BA4788" s="169" t="e">
        <f>VLOOKUP(D4788,#REF!, 2,FALSE)</f>
        <v>#REF!</v>
      </c>
      <c r="BO4788" s="118" t="s">
        <v>9476</v>
      </c>
      <c r="BP4788" s="118" t="s">
        <v>797</v>
      </c>
      <c r="BQ4788" s="118" t="s">
        <v>7816</v>
      </c>
      <c r="BW4788" s="118" t="s">
        <v>9476</v>
      </c>
      <c r="BX4788" s="118" t="s">
        <v>797</v>
      </c>
      <c r="BY4788" s="118" t="s">
        <v>7816</v>
      </c>
    </row>
    <row r="4789" spans="53:77" x14ac:dyDescent="0.3">
      <c r="BA4789" s="169" t="e">
        <f>VLOOKUP(D4789,#REF!, 2,FALSE)</f>
        <v>#REF!</v>
      </c>
      <c r="BO4789" s="118" t="s">
        <v>9477</v>
      </c>
      <c r="BP4789" s="118" t="s">
        <v>662</v>
      </c>
      <c r="BQ4789" s="118" t="s">
        <v>1693</v>
      </c>
      <c r="BW4789" s="118" t="s">
        <v>9477</v>
      </c>
      <c r="BX4789" s="118" t="s">
        <v>662</v>
      </c>
      <c r="BY4789" s="118" t="s">
        <v>1693</v>
      </c>
    </row>
    <row r="4790" spans="53:77" x14ac:dyDescent="0.3">
      <c r="BA4790" s="169" t="e">
        <f>VLOOKUP(D4790,#REF!, 2,FALSE)</f>
        <v>#REF!</v>
      </c>
      <c r="BO4790" s="118" t="s">
        <v>1652</v>
      </c>
      <c r="BP4790" s="118" t="s">
        <v>666</v>
      </c>
      <c r="BQ4790" s="118" t="s">
        <v>3759</v>
      </c>
      <c r="BW4790" s="118" t="s">
        <v>1652</v>
      </c>
      <c r="BX4790" s="118" t="s">
        <v>666</v>
      </c>
      <c r="BY4790" s="118" t="s">
        <v>3759</v>
      </c>
    </row>
    <row r="4791" spans="53:77" x14ac:dyDescent="0.3">
      <c r="BA4791" s="169" t="e">
        <f>VLOOKUP(D4791,#REF!, 2,FALSE)</f>
        <v>#REF!</v>
      </c>
      <c r="BO4791" s="118" t="s">
        <v>9478</v>
      </c>
      <c r="BP4791" s="118" t="s">
        <v>662</v>
      </c>
      <c r="BQ4791" s="118" t="s">
        <v>2171</v>
      </c>
      <c r="BW4791" s="118" t="s">
        <v>9478</v>
      </c>
      <c r="BX4791" s="118" t="s">
        <v>662</v>
      </c>
      <c r="BY4791" s="118" t="s">
        <v>2171</v>
      </c>
    </row>
    <row r="4792" spans="53:77" x14ac:dyDescent="0.3">
      <c r="BA4792" s="169" t="e">
        <f>VLOOKUP(D4792,#REF!, 2,FALSE)</f>
        <v>#REF!</v>
      </c>
      <c r="BO4792" s="118" t="s">
        <v>1653</v>
      </c>
      <c r="BP4792" s="118" t="s">
        <v>1070</v>
      </c>
      <c r="BQ4792" s="118" t="s">
        <v>5424</v>
      </c>
      <c r="BW4792" s="118" t="s">
        <v>1653</v>
      </c>
      <c r="BX4792" s="118" t="s">
        <v>1070</v>
      </c>
      <c r="BY4792" s="118" t="s">
        <v>5424</v>
      </c>
    </row>
    <row r="4793" spans="53:77" x14ac:dyDescent="0.3">
      <c r="BA4793" s="169" t="e">
        <f>VLOOKUP(D4793,#REF!, 2,FALSE)</f>
        <v>#REF!</v>
      </c>
      <c r="BO4793" s="118" t="s">
        <v>1654</v>
      </c>
      <c r="BP4793" s="118" t="s">
        <v>662</v>
      </c>
      <c r="BQ4793" s="118" t="s">
        <v>9480</v>
      </c>
      <c r="BW4793" s="118" t="s">
        <v>1654</v>
      </c>
      <c r="BX4793" s="118" t="s">
        <v>662</v>
      </c>
      <c r="BY4793" s="118" t="s">
        <v>9480</v>
      </c>
    </row>
    <row r="4794" spans="53:77" x14ac:dyDescent="0.3">
      <c r="BA4794" s="169" t="e">
        <f>VLOOKUP(D4794,#REF!, 2,FALSE)</f>
        <v>#REF!</v>
      </c>
      <c r="BO4794" s="118" t="s">
        <v>9481</v>
      </c>
      <c r="BP4794" s="118" t="s">
        <v>694</v>
      </c>
      <c r="BQ4794" s="118" t="s">
        <v>9197</v>
      </c>
      <c r="BW4794" s="118" t="s">
        <v>9481</v>
      </c>
      <c r="BX4794" s="118" t="s">
        <v>694</v>
      </c>
      <c r="BY4794" s="118" t="s">
        <v>9197</v>
      </c>
    </row>
    <row r="4795" spans="53:77" x14ac:dyDescent="0.3">
      <c r="BA4795" s="169" t="e">
        <f>VLOOKUP(D4795,#REF!, 2,FALSE)</f>
        <v>#REF!</v>
      </c>
      <c r="BO4795" s="118" t="s">
        <v>9482</v>
      </c>
      <c r="BP4795" s="118" t="s">
        <v>1342</v>
      </c>
      <c r="BQ4795" s="118" t="s">
        <v>9483</v>
      </c>
      <c r="BW4795" s="118" t="s">
        <v>9482</v>
      </c>
      <c r="BX4795" s="118" t="s">
        <v>1342</v>
      </c>
      <c r="BY4795" s="118" t="s">
        <v>9483</v>
      </c>
    </row>
    <row r="4796" spans="53:77" x14ac:dyDescent="0.3">
      <c r="BA4796" s="169" t="e">
        <f>VLOOKUP(D4796,#REF!, 2,FALSE)</f>
        <v>#REF!</v>
      </c>
      <c r="BO4796" s="118" t="s">
        <v>568</v>
      </c>
      <c r="BP4796" s="118" t="s">
        <v>666</v>
      </c>
      <c r="BQ4796" s="118" t="s">
        <v>9484</v>
      </c>
      <c r="BW4796" s="118" t="s">
        <v>568</v>
      </c>
      <c r="BX4796" s="118" t="s">
        <v>666</v>
      </c>
      <c r="BY4796" s="118" t="s">
        <v>9484</v>
      </c>
    </row>
    <row r="4797" spans="53:77" x14ac:dyDescent="0.3">
      <c r="BA4797" s="169" t="e">
        <f>VLOOKUP(D4797,#REF!, 2,FALSE)</f>
        <v>#REF!</v>
      </c>
      <c r="BO4797" s="118" t="s">
        <v>9485</v>
      </c>
      <c r="BP4797" s="118" t="s">
        <v>715</v>
      </c>
      <c r="BQ4797" s="118" t="s">
        <v>9487</v>
      </c>
      <c r="BW4797" s="118" t="s">
        <v>9485</v>
      </c>
      <c r="BX4797" s="118" t="s">
        <v>715</v>
      </c>
      <c r="BY4797" s="118" t="s">
        <v>9487</v>
      </c>
    </row>
    <row r="4798" spans="53:77" x14ac:dyDescent="0.3">
      <c r="BA4798" s="169" t="e">
        <f>VLOOKUP(D4798,#REF!, 2,FALSE)</f>
        <v>#REF!</v>
      </c>
      <c r="BO4798" s="118" t="s">
        <v>9488</v>
      </c>
      <c r="BP4798" s="118" t="s">
        <v>3085</v>
      </c>
      <c r="BQ4798" s="118" t="s">
        <v>9489</v>
      </c>
      <c r="BW4798" s="118" t="s">
        <v>9488</v>
      </c>
      <c r="BX4798" s="118" t="s">
        <v>3085</v>
      </c>
      <c r="BY4798" s="118" t="s">
        <v>9489</v>
      </c>
    </row>
    <row r="4799" spans="53:77" x14ac:dyDescent="0.3">
      <c r="BA4799" s="169" t="e">
        <f>VLOOKUP(D4799,#REF!, 2,FALSE)</f>
        <v>#REF!</v>
      </c>
      <c r="BO4799" s="118" t="s">
        <v>9490</v>
      </c>
      <c r="BP4799" s="118" t="s">
        <v>2979</v>
      </c>
      <c r="BQ4799" s="118" t="s">
        <v>9491</v>
      </c>
      <c r="BW4799" s="118" t="s">
        <v>9490</v>
      </c>
      <c r="BX4799" s="118" t="s">
        <v>2979</v>
      </c>
      <c r="BY4799" s="118" t="s">
        <v>9491</v>
      </c>
    </row>
    <row r="4800" spans="53:77" x14ac:dyDescent="0.3">
      <c r="BA4800" s="169" t="e">
        <f>VLOOKUP(D4800,#REF!, 2,FALSE)</f>
        <v>#REF!</v>
      </c>
      <c r="BO4800" s="118" t="s">
        <v>9492</v>
      </c>
      <c r="BP4800" s="118" t="s">
        <v>2979</v>
      </c>
      <c r="BQ4800" s="118" t="s">
        <v>4681</v>
      </c>
      <c r="BW4800" s="118" t="s">
        <v>9492</v>
      </c>
      <c r="BX4800" s="118" t="s">
        <v>2979</v>
      </c>
      <c r="BY4800" s="118" t="s">
        <v>4681</v>
      </c>
    </row>
    <row r="4801" spans="53:77" x14ac:dyDescent="0.3">
      <c r="BA4801" s="169" t="e">
        <f>VLOOKUP(D4801,#REF!, 2,FALSE)</f>
        <v>#REF!</v>
      </c>
      <c r="BO4801" s="118" t="s">
        <v>9493</v>
      </c>
      <c r="BP4801" s="118" t="s">
        <v>852</v>
      </c>
      <c r="BQ4801" s="118" t="s">
        <v>3576</v>
      </c>
      <c r="BW4801" s="118" t="s">
        <v>9493</v>
      </c>
      <c r="BX4801" s="118" t="s">
        <v>852</v>
      </c>
      <c r="BY4801" s="118" t="s">
        <v>3576</v>
      </c>
    </row>
    <row r="4802" spans="53:77" x14ac:dyDescent="0.3">
      <c r="BA4802" s="169" t="e">
        <f>VLOOKUP(D4802,#REF!, 2,FALSE)</f>
        <v>#REF!</v>
      </c>
      <c r="BO4802" s="118" t="s">
        <v>9494</v>
      </c>
      <c r="BP4802" s="118" t="s">
        <v>3003</v>
      </c>
      <c r="BQ4802" s="118" t="s">
        <v>2983</v>
      </c>
      <c r="BW4802" s="118" t="s">
        <v>9494</v>
      </c>
      <c r="BX4802" s="118" t="s">
        <v>3003</v>
      </c>
      <c r="BY4802" s="118" t="s">
        <v>2983</v>
      </c>
    </row>
    <row r="4803" spans="53:77" x14ac:dyDescent="0.3">
      <c r="BA4803" s="169" t="e">
        <f>VLOOKUP(D4803,#REF!, 2,FALSE)</f>
        <v>#REF!</v>
      </c>
      <c r="BO4803" s="118" t="s">
        <v>1655</v>
      </c>
      <c r="BP4803" s="118" t="s">
        <v>3197</v>
      </c>
      <c r="BQ4803" s="118" t="s">
        <v>9495</v>
      </c>
      <c r="BW4803" s="118" t="s">
        <v>1655</v>
      </c>
      <c r="BX4803" s="118" t="s">
        <v>3197</v>
      </c>
      <c r="BY4803" s="118" t="s">
        <v>9495</v>
      </c>
    </row>
    <row r="4804" spans="53:77" x14ac:dyDescent="0.3">
      <c r="BA4804" s="169" t="e">
        <f>VLOOKUP(D4804,#REF!, 2,FALSE)</f>
        <v>#REF!</v>
      </c>
      <c r="BO4804" s="118" t="s">
        <v>9496</v>
      </c>
      <c r="BP4804" s="118" t="s">
        <v>3043</v>
      </c>
      <c r="BQ4804" s="118" t="s">
        <v>8746</v>
      </c>
      <c r="BW4804" s="118" t="s">
        <v>9496</v>
      </c>
      <c r="BX4804" s="118" t="s">
        <v>3043</v>
      </c>
      <c r="BY4804" s="118" t="s">
        <v>8746</v>
      </c>
    </row>
    <row r="4805" spans="53:77" x14ac:dyDescent="0.3">
      <c r="BA4805" s="169" t="e">
        <f>VLOOKUP(D4805,#REF!, 2,FALSE)</f>
        <v>#REF!</v>
      </c>
      <c r="BO4805" s="118" t="s">
        <v>9497</v>
      </c>
      <c r="BP4805" s="118" t="s">
        <v>2979</v>
      </c>
      <c r="BQ4805" s="118" t="s">
        <v>9498</v>
      </c>
      <c r="BW4805" s="118" t="s">
        <v>9497</v>
      </c>
      <c r="BX4805" s="118" t="s">
        <v>2979</v>
      </c>
      <c r="BY4805" s="118" t="s">
        <v>9498</v>
      </c>
    </row>
    <row r="4806" spans="53:77" x14ac:dyDescent="0.3">
      <c r="BA4806" s="169" t="e">
        <f>VLOOKUP(D4806,#REF!, 2,FALSE)</f>
        <v>#REF!</v>
      </c>
      <c r="BO4806" s="118" t="s">
        <v>1679</v>
      </c>
      <c r="BP4806" s="118" t="s">
        <v>1269</v>
      </c>
      <c r="BQ4806" s="118" t="s">
        <v>9499</v>
      </c>
      <c r="BW4806" s="118" t="s">
        <v>1679</v>
      </c>
      <c r="BX4806" s="118" t="s">
        <v>1269</v>
      </c>
      <c r="BY4806" s="118" t="s">
        <v>9499</v>
      </c>
    </row>
    <row r="4807" spans="53:77" x14ac:dyDescent="0.3">
      <c r="BA4807" s="169" t="e">
        <f>VLOOKUP(D4807,#REF!, 2,FALSE)</f>
        <v>#REF!</v>
      </c>
      <c r="BO4807" s="118" t="s">
        <v>9500</v>
      </c>
      <c r="BP4807" s="118" t="s">
        <v>1342</v>
      </c>
      <c r="BQ4807" s="118" t="s">
        <v>9501</v>
      </c>
      <c r="BW4807" s="118" t="s">
        <v>9500</v>
      </c>
      <c r="BX4807" s="118" t="s">
        <v>1342</v>
      </c>
      <c r="BY4807" s="118" t="s">
        <v>9501</v>
      </c>
    </row>
    <row r="4808" spans="53:77" x14ac:dyDescent="0.3">
      <c r="BA4808" s="169" t="e">
        <f>VLOOKUP(D4808,#REF!, 2,FALSE)</f>
        <v>#REF!</v>
      </c>
      <c r="BO4808" s="118" t="s">
        <v>9502</v>
      </c>
      <c r="BP4808" s="118" t="s">
        <v>705</v>
      </c>
      <c r="BQ4808" s="118" t="s">
        <v>9503</v>
      </c>
      <c r="BW4808" s="118" t="s">
        <v>9502</v>
      </c>
      <c r="BX4808" s="118" t="s">
        <v>705</v>
      </c>
      <c r="BY4808" s="118" t="s">
        <v>9503</v>
      </c>
    </row>
    <row r="4809" spans="53:77" x14ac:dyDescent="0.3">
      <c r="BA4809" s="169" t="e">
        <f>VLOOKUP(D4809,#REF!, 2,FALSE)</f>
        <v>#REF!</v>
      </c>
      <c r="BO4809" s="118" t="s">
        <v>9504</v>
      </c>
      <c r="BP4809" s="118" t="s">
        <v>862</v>
      </c>
      <c r="BQ4809" s="118" t="s">
        <v>9505</v>
      </c>
      <c r="BW4809" s="118" t="s">
        <v>9504</v>
      </c>
      <c r="BX4809" s="118" t="s">
        <v>862</v>
      </c>
      <c r="BY4809" s="118" t="s">
        <v>9505</v>
      </c>
    </row>
    <row r="4810" spans="53:77" x14ac:dyDescent="0.3">
      <c r="BA4810" s="169" t="e">
        <f>VLOOKUP(D4810,#REF!, 2,FALSE)</f>
        <v>#REF!</v>
      </c>
      <c r="BO4810" s="118" t="s">
        <v>9506</v>
      </c>
      <c r="BP4810" s="118" t="s">
        <v>3197</v>
      </c>
      <c r="BQ4810" s="118" t="s">
        <v>9507</v>
      </c>
      <c r="BW4810" s="118" t="s">
        <v>9506</v>
      </c>
      <c r="BX4810" s="118" t="s">
        <v>3197</v>
      </c>
      <c r="BY4810" s="118" t="s">
        <v>9507</v>
      </c>
    </row>
    <row r="4811" spans="53:77" x14ac:dyDescent="0.3">
      <c r="BA4811" s="169" t="e">
        <f>VLOOKUP(D4811,#REF!, 2,FALSE)</f>
        <v>#REF!</v>
      </c>
      <c r="BO4811" s="118" t="s">
        <v>1680</v>
      </c>
      <c r="BP4811" s="118" t="s">
        <v>3003</v>
      </c>
      <c r="BQ4811" s="118" t="s">
        <v>4503</v>
      </c>
      <c r="BW4811" s="118" t="s">
        <v>1680</v>
      </c>
      <c r="BX4811" s="118" t="s">
        <v>3003</v>
      </c>
      <c r="BY4811" s="118" t="s">
        <v>4503</v>
      </c>
    </row>
    <row r="4812" spans="53:77" x14ac:dyDescent="0.3">
      <c r="BA4812" s="169" t="e">
        <f>VLOOKUP(D4812,#REF!, 2,FALSE)</f>
        <v>#REF!</v>
      </c>
      <c r="BO4812" s="118" t="s">
        <v>9508</v>
      </c>
      <c r="BP4812" s="118" t="s">
        <v>3197</v>
      </c>
      <c r="BQ4812" s="118" t="s">
        <v>9507</v>
      </c>
      <c r="BW4812" s="118" t="s">
        <v>9508</v>
      </c>
      <c r="BX4812" s="118" t="s">
        <v>3197</v>
      </c>
      <c r="BY4812" s="118" t="s">
        <v>9507</v>
      </c>
    </row>
    <row r="4813" spans="53:77" x14ac:dyDescent="0.3">
      <c r="BA4813" s="169" t="e">
        <f>VLOOKUP(D4813,#REF!, 2,FALSE)</f>
        <v>#REF!</v>
      </c>
      <c r="BO4813" s="118" t="s">
        <v>9509</v>
      </c>
      <c r="BP4813" s="118" t="s">
        <v>862</v>
      </c>
      <c r="BQ4813" s="118" t="s">
        <v>6363</v>
      </c>
      <c r="BW4813" s="118" t="s">
        <v>9509</v>
      </c>
      <c r="BX4813" s="118" t="s">
        <v>862</v>
      </c>
      <c r="BY4813" s="118" t="s">
        <v>6363</v>
      </c>
    </row>
    <row r="4814" spans="53:77" x14ac:dyDescent="0.3">
      <c r="BA4814" s="169" t="e">
        <f>VLOOKUP(D4814,#REF!, 2,FALSE)</f>
        <v>#REF!</v>
      </c>
      <c r="BO4814" s="118" t="s">
        <v>9510</v>
      </c>
      <c r="BP4814" s="118" t="s">
        <v>628</v>
      </c>
      <c r="BQ4814" s="118" t="s">
        <v>770</v>
      </c>
      <c r="BW4814" s="118" t="s">
        <v>9510</v>
      </c>
      <c r="BX4814" s="118" t="s">
        <v>628</v>
      </c>
      <c r="BY4814" s="118" t="s">
        <v>770</v>
      </c>
    </row>
    <row r="4815" spans="53:77" x14ac:dyDescent="0.3">
      <c r="BA4815" s="169" t="e">
        <f>VLOOKUP(D4815,#REF!, 2,FALSE)</f>
        <v>#REF!</v>
      </c>
      <c r="BO4815" s="118" t="s">
        <v>9511</v>
      </c>
      <c r="BP4815" s="118" t="s">
        <v>862</v>
      </c>
      <c r="BQ4815" s="118" t="s">
        <v>9512</v>
      </c>
      <c r="BW4815" s="118" t="s">
        <v>9511</v>
      </c>
      <c r="BX4815" s="118" t="s">
        <v>862</v>
      </c>
      <c r="BY4815" s="118" t="s">
        <v>9512</v>
      </c>
    </row>
    <row r="4816" spans="53:77" x14ac:dyDescent="0.3">
      <c r="BA4816" s="169" t="e">
        <f>VLOOKUP(D4816,#REF!, 2,FALSE)</f>
        <v>#REF!</v>
      </c>
      <c r="BO4816" s="118" t="s">
        <v>9514</v>
      </c>
      <c r="BP4816" s="118" t="s">
        <v>666</v>
      </c>
      <c r="BQ4816" s="118" t="s">
        <v>9516</v>
      </c>
      <c r="BW4816" s="118" t="s">
        <v>9514</v>
      </c>
      <c r="BX4816" s="118" t="s">
        <v>666</v>
      </c>
      <c r="BY4816" s="118" t="s">
        <v>9516</v>
      </c>
    </row>
    <row r="4817" spans="53:77" x14ac:dyDescent="0.3">
      <c r="BA4817" s="169" t="e">
        <f>VLOOKUP(D4817,#REF!, 2,FALSE)</f>
        <v>#REF!</v>
      </c>
      <c r="BO4817" s="118" t="s">
        <v>1681</v>
      </c>
      <c r="BP4817" s="118" t="s">
        <v>3243</v>
      </c>
      <c r="BQ4817" s="118" t="s">
        <v>9517</v>
      </c>
      <c r="BW4817" s="118" t="s">
        <v>1681</v>
      </c>
      <c r="BX4817" s="118" t="s">
        <v>3243</v>
      </c>
      <c r="BY4817" s="118" t="s">
        <v>9517</v>
      </c>
    </row>
    <row r="4818" spans="53:77" x14ac:dyDescent="0.3">
      <c r="BA4818" s="169" t="e">
        <f>VLOOKUP(D4818,#REF!, 2,FALSE)</f>
        <v>#REF!</v>
      </c>
      <c r="BO4818" s="118" t="s">
        <v>9519</v>
      </c>
      <c r="BP4818" s="118" t="s">
        <v>3197</v>
      </c>
      <c r="BQ4818" s="118" t="s">
        <v>7795</v>
      </c>
      <c r="BW4818" s="118" t="s">
        <v>9519</v>
      </c>
      <c r="BX4818" s="118" t="s">
        <v>3197</v>
      </c>
      <c r="BY4818" s="118" t="s">
        <v>7795</v>
      </c>
    </row>
    <row r="4819" spans="53:77" x14ac:dyDescent="0.3">
      <c r="BA4819" s="169" t="e">
        <f>VLOOKUP(D4819,#REF!, 2,FALSE)</f>
        <v>#REF!</v>
      </c>
      <c r="BO4819" s="118" t="s">
        <v>9520</v>
      </c>
      <c r="BP4819" s="118" t="s">
        <v>3003</v>
      </c>
      <c r="BQ4819" s="118" t="s">
        <v>9521</v>
      </c>
      <c r="BW4819" s="118" t="s">
        <v>9520</v>
      </c>
      <c r="BX4819" s="118" t="s">
        <v>3003</v>
      </c>
      <c r="BY4819" s="118" t="s">
        <v>9521</v>
      </c>
    </row>
    <row r="4820" spans="53:77" x14ac:dyDescent="0.3">
      <c r="BA4820" s="169" t="e">
        <f>VLOOKUP(D4820,#REF!, 2,FALSE)</f>
        <v>#REF!</v>
      </c>
      <c r="BO4820" s="118" t="s">
        <v>9522</v>
      </c>
      <c r="BP4820" s="118" t="s">
        <v>3197</v>
      </c>
      <c r="BQ4820" s="118" t="s">
        <v>6534</v>
      </c>
      <c r="BW4820" s="118" t="s">
        <v>9522</v>
      </c>
      <c r="BX4820" s="118" t="s">
        <v>3197</v>
      </c>
      <c r="BY4820" s="118" t="s">
        <v>6534</v>
      </c>
    </row>
    <row r="4821" spans="53:77" x14ac:dyDescent="0.3">
      <c r="BA4821" s="169" t="e">
        <f>VLOOKUP(D4821,#REF!, 2,FALSE)</f>
        <v>#REF!</v>
      </c>
      <c r="BO4821" s="118" t="s">
        <v>9523</v>
      </c>
      <c r="BP4821" s="118" t="s">
        <v>3197</v>
      </c>
      <c r="BQ4821" s="118" t="s">
        <v>9524</v>
      </c>
      <c r="BW4821" s="118" t="s">
        <v>9523</v>
      </c>
      <c r="BX4821" s="118" t="s">
        <v>3197</v>
      </c>
      <c r="BY4821" s="118" t="s">
        <v>9524</v>
      </c>
    </row>
    <row r="4822" spans="53:77" x14ac:dyDescent="0.3">
      <c r="BA4822" s="169" t="e">
        <f>VLOOKUP(D4822,#REF!, 2,FALSE)</f>
        <v>#REF!</v>
      </c>
      <c r="BO4822" s="118" t="s">
        <v>1682</v>
      </c>
      <c r="BP4822" s="118" t="s">
        <v>862</v>
      </c>
      <c r="BQ4822" s="118" t="s">
        <v>8093</v>
      </c>
      <c r="BW4822" s="118" t="s">
        <v>1682</v>
      </c>
      <c r="BX4822" s="118" t="s">
        <v>862</v>
      </c>
      <c r="BY4822" s="118" t="s">
        <v>8093</v>
      </c>
    </row>
    <row r="4823" spans="53:77" x14ac:dyDescent="0.3">
      <c r="BA4823" s="169" t="e">
        <f>VLOOKUP(D4823,#REF!, 2,FALSE)</f>
        <v>#REF!</v>
      </c>
      <c r="BO4823" s="118" t="s">
        <v>9525</v>
      </c>
      <c r="BP4823" s="118" t="s">
        <v>3243</v>
      </c>
      <c r="BQ4823" s="118" t="s">
        <v>9526</v>
      </c>
      <c r="BW4823" s="118" t="s">
        <v>9525</v>
      </c>
      <c r="BX4823" s="118" t="s">
        <v>3243</v>
      </c>
      <c r="BY4823" s="118" t="s">
        <v>9526</v>
      </c>
    </row>
    <row r="4824" spans="53:77" x14ac:dyDescent="0.3">
      <c r="BA4824" s="169" t="e">
        <f>VLOOKUP(D4824,#REF!, 2,FALSE)</f>
        <v>#REF!</v>
      </c>
      <c r="BO4824" s="118" t="s">
        <v>9527</v>
      </c>
      <c r="BP4824" s="118" t="s">
        <v>662</v>
      </c>
      <c r="BQ4824" s="118" t="s">
        <v>9528</v>
      </c>
      <c r="BW4824" s="118" t="s">
        <v>9527</v>
      </c>
      <c r="BX4824" s="118" t="s">
        <v>662</v>
      </c>
      <c r="BY4824" s="118" t="s">
        <v>9528</v>
      </c>
    </row>
    <row r="4825" spans="53:77" x14ac:dyDescent="0.3">
      <c r="BA4825" s="169" t="e">
        <f>VLOOKUP(D4825,#REF!, 2,FALSE)</f>
        <v>#REF!</v>
      </c>
      <c r="BO4825" s="118" t="s">
        <v>9529</v>
      </c>
      <c r="BP4825" s="118" t="s">
        <v>799</v>
      </c>
      <c r="BQ4825" s="118" t="s">
        <v>9181</v>
      </c>
      <c r="BW4825" s="118" t="s">
        <v>9529</v>
      </c>
      <c r="BX4825" s="118" t="s">
        <v>799</v>
      </c>
      <c r="BY4825" s="118" t="s">
        <v>9181</v>
      </c>
    </row>
    <row r="4826" spans="53:77" x14ac:dyDescent="0.3">
      <c r="BA4826" s="169" t="e">
        <f>VLOOKUP(D4826,#REF!, 2,FALSE)</f>
        <v>#REF!</v>
      </c>
      <c r="BO4826" s="118" t="s">
        <v>9530</v>
      </c>
      <c r="BP4826" s="118" t="s">
        <v>862</v>
      </c>
      <c r="BQ4826" s="118" t="s">
        <v>3408</v>
      </c>
      <c r="BW4826" s="118" t="s">
        <v>9530</v>
      </c>
      <c r="BX4826" s="118" t="s">
        <v>862</v>
      </c>
      <c r="BY4826" s="118" t="s">
        <v>3408</v>
      </c>
    </row>
    <row r="4827" spans="53:77" x14ac:dyDescent="0.3">
      <c r="BA4827" s="169" t="e">
        <f>VLOOKUP(D4827,#REF!, 2,FALSE)</f>
        <v>#REF!</v>
      </c>
      <c r="BO4827" s="118" t="s">
        <v>9531</v>
      </c>
      <c r="BP4827" s="118" t="s">
        <v>862</v>
      </c>
      <c r="BQ4827" s="118" t="s">
        <v>4503</v>
      </c>
      <c r="BW4827" s="118" t="s">
        <v>9531</v>
      </c>
      <c r="BX4827" s="118" t="s">
        <v>862</v>
      </c>
      <c r="BY4827" s="118" t="s">
        <v>4503</v>
      </c>
    </row>
    <row r="4828" spans="53:77" x14ac:dyDescent="0.3">
      <c r="BA4828" s="169" t="e">
        <f>VLOOKUP(D4828,#REF!, 2,FALSE)</f>
        <v>#REF!</v>
      </c>
      <c r="BO4828" s="118" t="s">
        <v>9532</v>
      </c>
      <c r="BP4828" s="118" t="s">
        <v>3003</v>
      </c>
      <c r="BQ4828" s="118" t="s">
        <v>9534</v>
      </c>
      <c r="BW4828" s="118" t="s">
        <v>9532</v>
      </c>
      <c r="BX4828" s="118" t="s">
        <v>3003</v>
      </c>
      <c r="BY4828" s="118" t="s">
        <v>9534</v>
      </c>
    </row>
    <row r="4829" spans="53:77" x14ac:dyDescent="0.3">
      <c r="BA4829" s="169" t="e">
        <f>VLOOKUP(D4829,#REF!, 2,FALSE)</f>
        <v>#REF!</v>
      </c>
      <c r="BO4829" s="118" t="s">
        <v>9535</v>
      </c>
      <c r="BP4829" s="118" t="s">
        <v>862</v>
      </c>
      <c r="BQ4829" s="118" t="s">
        <v>9536</v>
      </c>
      <c r="BW4829" s="118" t="s">
        <v>9535</v>
      </c>
      <c r="BX4829" s="118" t="s">
        <v>862</v>
      </c>
      <c r="BY4829" s="118" t="s">
        <v>9536</v>
      </c>
    </row>
    <row r="4830" spans="53:77" x14ac:dyDescent="0.3">
      <c r="BA4830" s="169" t="e">
        <f>VLOOKUP(D4830,#REF!, 2,FALSE)</f>
        <v>#REF!</v>
      </c>
      <c r="BO4830" s="118" t="s">
        <v>9537</v>
      </c>
      <c r="BP4830" s="118" t="s">
        <v>3043</v>
      </c>
      <c r="BQ4830" s="118" t="s">
        <v>1784</v>
      </c>
      <c r="BW4830" s="118" t="s">
        <v>9537</v>
      </c>
      <c r="BX4830" s="118" t="s">
        <v>3043</v>
      </c>
      <c r="BY4830" s="118" t="s">
        <v>1784</v>
      </c>
    </row>
    <row r="4831" spans="53:77" x14ac:dyDescent="0.3">
      <c r="BA4831" s="169" t="e">
        <f>VLOOKUP(D4831,#REF!, 2,FALSE)</f>
        <v>#REF!</v>
      </c>
      <c r="BO4831" s="118" t="s">
        <v>9538</v>
      </c>
      <c r="BP4831" s="118" t="s">
        <v>3197</v>
      </c>
      <c r="BQ4831" s="118" t="s">
        <v>7613</v>
      </c>
      <c r="BW4831" s="118" t="s">
        <v>9538</v>
      </c>
      <c r="BX4831" s="118" t="s">
        <v>3197</v>
      </c>
      <c r="BY4831" s="118" t="s">
        <v>7613</v>
      </c>
    </row>
    <row r="4832" spans="53:77" x14ac:dyDescent="0.3">
      <c r="BA4832" s="169" t="e">
        <f>VLOOKUP(D4832,#REF!, 2,FALSE)</f>
        <v>#REF!</v>
      </c>
      <c r="BO4832" s="118" t="s">
        <v>1683</v>
      </c>
      <c r="BP4832" s="118" t="s">
        <v>3003</v>
      </c>
      <c r="BQ4832" s="118" t="s">
        <v>4559</v>
      </c>
      <c r="BW4832" s="118" t="s">
        <v>1683</v>
      </c>
      <c r="BX4832" s="118" t="s">
        <v>3003</v>
      </c>
      <c r="BY4832" s="118" t="s">
        <v>4559</v>
      </c>
    </row>
    <row r="4833" spans="53:77" x14ac:dyDescent="0.3">
      <c r="BA4833" s="169" t="e">
        <f>VLOOKUP(D4833,#REF!, 2,FALSE)</f>
        <v>#REF!</v>
      </c>
      <c r="BO4833" s="118" t="s">
        <v>9539</v>
      </c>
      <c r="BP4833" s="118" t="s">
        <v>3000</v>
      </c>
      <c r="BQ4833" s="118" t="s">
        <v>9540</v>
      </c>
      <c r="BW4833" s="118" t="s">
        <v>9539</v>
      </c>
      <c r="BX4833" s="118" t="s">
        <v>3000</v>
      </c>
      <c r="BY4833" s="118" t="s">
        <v>9540</v>
      </c>
    </row>
    <row r="4834" spans="53:77" x14ac:dyDescent="0.3">
      <c r="BA4834" s="169" t="e">
        <f>VLOOKUP(D4834,#REF!, 2,FALSE)</f>
        <v>#REF!</v>
      </c>
      <c r="BO4834" s="118" t="s">
        <v>9541</v>
      </c>
      <c r="BP4834" s="118" t="s">
        <v>3197</v>
      </c>
      <c r="BQ4834" s="118" t="s">
        <v>2983</v>
      </c>
      <c r="BW4834" s="118" t="s">
        <v>9541</v>
      </c>
      <c r="BX4834" s="118" t="s">
        <v>3197</v>
      </c>
      <c r="BY4834" s="118" t="s">
        <v>2983</v>
      </c>
    </row>
    <row r="4835" spans="53:77" x14ac:dyDescent="0.3">
      <c r="BA4835" s="169" t="e">
        <f>VLOOKUP(D4835,#REF!, 2,FALSE)</f>
        <v>#REF!</v>
      </c>
      <c r="BO4835" s="118" t="s">
        <v>9542</v>
      </c>
      <c r="BP4835" s="118" t="s">
        <v>3000</v>
      </c>
      <c r="BQ4835" s="118" t="s">
        <v>9543</v>
      </c>
      <c r="BW4835" s="118" t="s">
        <v>9542</v>
      </c>
      <c r="BX4835" s="118" t="s">
        <v>3000</v>
      </c>
      <c r="BY4835" s="118" t="s">
        <v>9543</v>
      </c>
    </row>
    <row r="4836" spans="53:77" x14ac:dyDescent="0.3">
      <c r="BA4836" s="169" t="e">
        <f>VLOOKUP(D4836,#REF!, 2,FALSE)</f>
        <v>#REF!</v>
      </c>
      <c r="BO4836" s="118" t="s">
        <v>9544</v>
      </c>
      <c r="BP4836" s="118" t="s">
        <v>3243</v>
      </c>
      <c r="BQ4836" s="118" t="s">
        <v>3515</v>
      </c>
      <c r="BW4836" s="118" t="s">
        <v>9544</v>
      </c>
      <c r="BX4836" s="118" t="s">
        <v>3243</v>
      </c>
      <c r="BY4836" s="118" t="s">
        <v>3515</v>
      </c>
    </row>
    <row r="4837" spans="53:77" x14ac:dyDescent="0.3">
      <c r="BA4837" s="169" t="e">
        <f>VLOOKUP(D4837,#REF!, 2,FALSE)</f>
        <v>#REF!</v>
      </c>
      <c r="BO4837" s="118" t="s">
        <v>1684</v>
      </c>
      <c r="BP4837" s="118" t="s">
        <v>1139</v>
      </c>
      <c r="BQ4837" s="118" t="s">
        <v>9545</v>
      </c>
      <c r="BW4837" s="118" t="s">
        <v>1684</v>
      </c>
      <c r="BX4837" s="118" t="s">
        <v>1139</v>
      </c>
      <c r="BY4837" s="118" t="s">
        <v>9545</v>
      </c>
    </row>
    <row r="4838" spans="53:77" x14ac:dyDescent="0.3">
      <c r="BA4838" s="169" t="e">
        <f>VLOOKUP(D4838,#REF!, 2,FALSE)</f>
        <v>#REF!</v>
      </c>
      <c r="BO4838" s="118" t="s">
        <v>9546</v>
      </c>
      <c r="BP4838" s="118" t="s">
        <v>3000</v>
      </c>
      <c r="BQ4838" s="118" t="s">
        <v>4878</v>
      </c>
      <c r="BW4838" s="118" t="s">
        <v>9546</v>
      </c>
      <c r="BX4838" s="118" t="s">
        <v>3000</v>
      </c>
      <c r="BY4838" s="118" t="s">
        <v>4878</v>
      </c>
    </row>
    <row r="4839" spans="53:77" x14ac:dyDescent="0.3">
      <c r="BA4839" s="169" t="e">
        <f>VLOOKUP(D4839,#REF!, 2,FALSE)</f>
        <v>#REF!</v>
      </c>
      <c r="BO4839" s="118" t="s">
        <v>567</v>
      </c>
      <c r="BP4839" s="118" t="s">
        <v>3197</v>
      </c>
      <c r="BQ4839" s="118" t="s">
        <v>1163</v>
      </c>
      <c r="BW4839" s="118" t="s">
        <v>567</v>
      </c>
      <c r="BX4839" s="118" t="s">
        <v>3197</v>
      </c>
      <c r="BY4839" s="118" t="s">
        <v>1163</v>
      </c>
    </row>
    <row r="4840" spans="53:77" x14ac:dyDescent="0.3">
      <c r="BA4840" s="169" t="e">
        <f>VLOOKUP(D4840,#REF!, 2,FALSE)</f>
        <v>#REF!</v>
      </c>
      <c r="BO4840" s="118" t="s">
        <v>9548</v>
      </c>
      <c r="BP4840" s="118" t="s">
        <v>1342</v>
      </c>
      <c r="BQ4840" s="118" t="s">
        <v>9549</v>
      </c>
      <c r="BW4840" s="118" t="s">
        <v>9548</v>
      </c>
      <c r="BX4840" s="118" t="s">
        <v>1342</v>
      </c>
      <c r="BY4840" s="118" t="s">
        <v>9549</v>
      </c>
    </row>
    <row r="4841" spans="53:77" x14ac:dyDescent="0.3">
      <c r="BA4841" s="169" t="e">
        <f>VLOOKUP(D4841,#REF!, 2,FALSE)</f>
        <v>#REF!</v>
      </c>
      <c r="BO4841" s="118" t="s">
        <v>1685</v>
      </c>
      <c r="BP4841" s="118" t="s">
        <v>3243</v>
      </c>
      <c r="BQ4841" s="118" t="s">
        <v>9550</v>
      </c>
      <c r="BW4841" s="118" t="s">
        <v>1685</v>
      </c>
      <c r="BX4841" s="118" t="s">
        <v>3243</v>
      </c>
      <c r="BY4841" s="118" t="s">
        <v>9550</v>
      </c>
    </row>
    <row r="4842" spans="53:77" x14ac:dyDescent="0.3">
      <c r="BA4842" s="169" t="e">
        <f>VLOOKUP(D4842,#REF!, 2,FALSE)</f>
        <v>#REF!</v>
      </c>
      <c r="BO4842" s="118" t="s">
        <v>9551</v>
      </c>
      <c r="BP4842" s="118" t="s">
        <v>3003</v>
      </c>
      <c r="BQ4842" s="118" t="s">
        <v>2983</v>
      </c>
      <c r="BW4842" s="118" t="s">
        <v>9551</v>
      </c>
      <c r="BX4842" s="118" t="s">
        <v>3003</v>
      </c>
      <c r="BY4842" s="118" t="s">
        <v>2983</v>
      </c>
    </row>
    <row r="4843" spans="53:77" x14ac:dyDescent="0.3">
      <c r="BA4843" s="169" t="e">
        <f>VLOOKUP(D4843,#REF!, 2,FALSE)</f>
        <v>#REF!</v>
      </c>
      <c r="BO4843" s="118" t="s">
        <v>1694</v>
      </c>
      <c r="BP4843" s="118" t="s">
        <v>1342</v>
      </c>
      <c r="BQ4843" s="118" t="s">
        <v>3441</v>
      </c>
      <c r="BW4843" s="118" t="s">
        <v>1694</v>
      </c>
      <c r="BX4843" s="118" t="s">
        <v>1342</v>
      </c>
      <c r="BY4843" s="118" t="s">
        <v>3441</v>
      </c>
    </row>
    <row r="4844" spans="53:77" x14ac:dyDescent="0.3">
      <c r="BA4844" s="169" t="e">
        <f>VLOOKUP(D4844,#REF!, 2,FALSE)</f>
        <v>#REF!</v>
      </c>
      <c r="BO4844" s="118" t="s">
        <v>9552</v>
      </c>
      <c r="BP4844" s="118" t="s">
        <v>862</v>
      </c>
      <c r="BQ4844" s="118" t="s">
        <v>3180</v>
      </c>
      <c r="BW4844" s="118" t="s">
        <v>9552</v>
      </c>
      <c r="BX4844" s="118" t="s">
        <v>862</v>
      </c>
      <c r="BY4844" s="118" t="s">
        <v>3180</v>
      </c>
    </row>
    <row r="4845" spans="53:77" x14ac:dyDescent="0.3">
      <c r="BA4845" s="169" t="e">
        <f>VLOOKUP(D4845,#REF!, 2,FALSE)</f>
        <v>#REF!</v>
      </c>
      <c r="BO4845" s="118" t="s">
        <v>9553</v>
      </c>
      <c r="BP4845" s="118" t="s">
        <v>862</v>
      </c>
      <c r="BQ4845" s="118" t="s">
        <v>4868</v>
      </c>
      <c r="BW4845" s="118" t="s">
        <v>9553</v>
      </c>
      <c r="BX4845" s="118" t="s">
        <v>862</v>
      </c>
      <c r="BY4845" s="118" t="s">
        <v>4868</v>
      </c>
    </row>
    <row r="4846" spans="53:77" x14ac:dyDescent="0.3">
      <c r="BA4846" s="169" t="e">
        <f>VLOOKUP(D4846,#REF!, 2,FALSE)</f>
        <v>#REF!</v>
      </c>
      <c r="BO4846" s="118" t="s">
        <v>1695</v>
      </c>
      <c r="BP4846" s="118" t="s">
        <v>1342</v>
      </c>
      <c r="BQ4846" s="118" t="s">
        <v>4738</v>
      </c>
      <c r="BW4846" s="118" t="s">
        <v>1695</v>
      </c>
      <c r="BX4846" s="118" t="s">
        <v>1342</v>
      </c>
      <c r="BY4846" s="118" t="s">
        <v>4738</v>
      </c>
    </row>
    <row r="4847" spans="53:77" x14ac:dyDescent="0.3">
      <c r="BA4847" s="169" t="e">
        <f>VLOOKUP(D4847,#REF!, 2,FALSE)</f>
        <v>#REF!</v>
      </c>
      <c r="BO4847" s="118" t="s">
        <v>1696</v>
      </c>
      <c r="BP4847" s="118" t="s">
        <v>1342</v>
      </c>
      <c r="BQ4847" s="118" t="s">
        <v>9293</v>
      </c>
      <c r="BW4847" s="118" t="s">
        <v>1696</v>
      </c>
      <c r="BX4847" s="118" t="s">
        <v>1342</v>
      </c>
      <c r="BY4847" s="118" t="s">
        <v>9293</v>
      </c>
    </row>
    <row r="4848" spans="53:77" x14ac:dyDescent="0.3">
      <c r="BA4848" s="169" t="e">
        <f>VLOOKUP(D4848,#REF!, 2,FALSE)</f>
        <v>#REF!</v>
      </c>
      <c r="BO4848" s="118" t="s">
        <v>9554</v>
      </c>
      <c r="BP4848" s="118" t="s">
        <v>2983</v>
      </c>
      <c r="BQ4848" s="118" t="s">
        <v>2983</v>
      </c>
      <c r="BW4848" s="118" t="s">
        <v>9554</v>
      </c>
      <c r="BX4848" s="118" t="s">
        <v>2983</v>
      </c>
      <c r="BY4848" s="118" t="s">
        <v>2983</v>
      </c>
    </row>
    <row r="4849" spans="53:77" x14ac:dyDescent="0.3">
      <c r="BA4849" s="169" t="e">
        <f>VLOOKUP(D4849,#REF!, 2,FALSE)</f>
        <v>#REF!</v>
      </c>
      <c r="BO4849" s="118" t="s">
        <v>9555</v>
      </c>
      <c r="BP4849" s="118" t="s">
        <v>612</v>
      </c>
      <c r="BQ4849" s="118" t="s">
        <v>9556</v>
      </c>
      <c r="BW4849" s="118" t="s">
        <v>9555</v>
      </c>
      <c r="BX4849" s="118" t="s">
        <v>612</v>
      </c>
      <c r="BY4849" s="118" t="s">
        <v>9556</v>
      </c>
    </row>
    <row r="4850" spans="53:77" x14ac:dyDescent="0.3">
      <c r="BA4850" s="169" t="e">
        <f>VLOOKUP(D4850,#REF!, 2,FALSE)</f>
        <v>#REF!</v>
      </c>
      <c r="BO4850" s="118" t="s">
        <v>1697</v>
      </c>
      <c r="BP4850" s="118" t="s">
        <v>3197</v>
      </c>
      <c r="BQ4850" s="118" t="s">
        <v>9557</v>
      </c>
      <c r="BW4850" s="118" t="s">
        <v>1697</v>
      </c>
      <c r="BX4850" s="118" t="s">
        <v>3197</v>
      </c>
      <c r="BY4850" s="118" t="s">
        <v>9557</v>
      </c>
    </row>
    <row r="4851" spans="53:77" x14ac:dyDescent="0.3">
      <c r="BA4851" s="169" t="e">
        <f>VLOOKUP(D4851,#REF!, 2,FALSE)</f>
        <v>#REF!</v>
      </c>
      <c r="BO4851" s="118" t="s">
        <v>9558</v>
      </c>
      <c r="BP4851" s="118" t="s">
        <v>1691</v>
      </c>
      <c r="BQ4851" s="118" t="s">
        <v>3180</v>
      </c>
      <c r="BW4851" s="118" t="s">
        <v>9558</v>
      </c>
      <c r="BX4851" s="118" t="s">
        <v>1691</v>
      </c>
      <c r="BY4851" s="118" t="s">
        <v>3180</v>
      </c>
    </row>
    <row r="4852" spans="53:77" x14ac:dyDescent="0.3">
      <c r="BA4852" s="169" t="e">
        <f>VLOOKUP(D4852,#REF!, 2,FALSE)</f>
        <v>#REF!</v>
      </c>
      <c r="BO4852" s="118" t="s">
        <v>1698</v>
      </c>
      <c r="BP4852" s="118" t="s">
        <v>16975</v>
      </c>
      <c r="BQ4852" s="118" t="s">
        <v>4670</v>
      </c>
      <c r="BW4852" s="118" t="s">
        <v>1698</v>
      </c>
      <c r="BX4852" s="118" t="s">
        <v>16975</v>
      </c>
      <c r="BY4852" s="118" t="s">
        <v>4670</v>
      </c>
    </row>
    <row r="4853" spans="53:77" x14ac:dyDescent="0.3">
      <c r="BA4853" s="169" t="e">
        <f>VLOOKUP(D4853,#REF!, 2,FALSE)</f>
        <v>#REF!</v>
      </c>
      <c r="BO4853" s="118" t="s">
        <v>9559</v>
      </c>
      <c r="BP4853" s="118" t="s">
        <v>636</v>
      </c>
      <c r="BQ4853" s="118" t="s">
        <v>9314</v>
      </c>
      <c r="BW4853" s="118" t="s">
        <v>9559</v>
      </c>
      <c r="BX4853" s="118" t="s">
        <v>636</v>
      </c>
      <c r="BY4853" s="118" t="s">
        <v>9314</v>
      </c>
    </row>
    <row r="4854" spans="53:77" x14ac:dyDescent="0.3">
      <c r="BA4854" s="169" t="e">
        <f>VLOOKUP(D4854,#REF!, 2,FALSE)</f>
        <v>#REF!</v>
      </c>
      <c r="BO4854" s="118" t="s">
        <v>9561</v>
      </c>
      <c r="BP4854" s="118" t="s">
        <v>614</v>
      </c>
      <c r="BQ4854" s="118" t="s">
        <v>9562</v>
      </c>
      <c r="BW4854" s="118" t="s">
        <v>9561</v>
      </c>
      <c r="BX4854" s="118" t="s">
        <v>614</v>
      </c>
      <c r="BY4854" s="118" t="s">
        <v>9562</v>
      </c>
    </row>
    <row r="4855" spans="53:77" x14ac:dyDescent="0.3">
      <c r="BA4855" s="169" t="e">
        <f>VLOOKUP(D4855,#REF!, 2,FALSE)</f>
        <v>#REF!</v>
      </c>
      <c r="BO4855" s="118" t="s">
        <v>9563</v>
      </c>
      <c r="BP4855" s="118" t="s">
        <v>613</v>
      </c>
      <c r="BQ4855" s="118" t="s">
        <v>3526</v>
      </c>
      <c r="BW4855" s="118" t="s">
        <v>9563</v>
      </c>
      <c r="BX4855" s="118" t="s">
        <v>613</v>
      </c>
      <c r="BY4855" s="118" t="s">
        <v>3526</v>
      </c>
    </row>
    <row r="4856" spans="53:77" x14ac:dyDescent="0.3">
      <c r="BA4856" s="169" t="e">
        <f>VLOOKUP(D4856,#REF!, 2,FALSE)</f>
        <v>#REF!</v>
      </c>
      <c r="BO4856" s="118" t="s">
        <v>1699</v>
      </c>
      <c r="BP4856" s="118" t="s">
        <v>797</v>
      </c>
      <c r="BQ4856" s="118" t="s">
        <v>9564</v>
      </c>
      <c r="BW4856" s="118" t="s">
        <v>1699</v>
      </c>
      <c r="BX4856" s="118" t="s">
        <v>797</v>
      </c>
      <c r="BY4856" s="118" t="s">
        <v>9564</v>
      </c>
    </row>
    <row r="4857" spans="53:77" x14ac:dyDescent="0.3">
      <c r="BA4857" s="169" t="e">
        <f>VLOOKUP(D4857,#REF!, 2,FALSE)</f>
        <v>#REF!</v>
      </c>
      <c r="BO4857" s="118" t="s">
        <v>9565</v>
      </c>
      <c r="BP4857" s="118" t="s">
        <v>862</v>
      </c>
      <c r="BQ4857" s="118" t="s">
        <v>2983</v>
      </c>
      <c r="BW4857" s="118" t="s">
        <v>9565</v>
      </c>
      <c r="BX4857" s="118" t="s">
        <v>862</v>
      </c>
      <c r="BY4857" s="118" t="s">
        <v>2983</v>
      </c>
    </row>
    <row r="4858" spans="53:77" x14ac:dyDescent="0.3">
      <c r="BA4858" s="169" t="e">
        <f>VLOOKUP(D4858,#REF!, 2,FALSE)</f>
        <v>#REF!</v>
      </c>
      <c r="BO4858" s="118" t="s">
        <v>9566</v>
      </c>
      <c r="BP4858" s="118" t="s">
        <v>862</v>
      </c>
      <c r="BQ4858" s="118" t="s">
        <v>9567</v>
      </c>
      <c r="BW4858" s="118" t="s">
        <v>9566</v>
      </c>
      <c r="BX4858" s="118" t="s">
        <v>862</v>
      </c>
      <c r="BY4858" s="118" t="s">
        <v>9567</v>
      </c>
    </row>
    <row r="4859" spans="53:77" x14ac:dyDescent="0.3">
      <c r="BA4859" s="169" t="e">
        <f>VLOOKUP(D4859,#REF!, 2,FALSE)</f>
        <v>#REF!</v>
      </c>
      <c r="BO4859" s="118" t="s">
        <v>9568</v>
      </c>
      <c r="BP4859" s="118" t="s">
        <v>862</v>
      </c>
      <c r="BQ4859" s="118" t="s">
        <v>5898</v>
      </c>
      <c r="BW4859" s="118" t="s">
        <v>9568</v>
      </c>
      <c r="BX4859" s="118" t="s">
        <v>862</v>
      </c>
      <c r="BY4859" s="118" t="s">
        <v>5898</v>
      </c>
    </row>
    <row r="4860" spans="53:77" x14ac:dyDescent="0.3">
      <c r="BA4860" s="169" t="e">
        <f>VLOOKUP(D4860,#REF!, 2,FALSE)</f>
        <v>#REF!</v>
      </c>
      <c r="BO4860" s="118" t="s">
        <v>9569</v>
      </c>
      <c r="BP4860" s="118" t="s">
        <v>862</v>
      </c>
      <c r="BQ4860" s="118" t="s">
        <v>7990</v>
      </c>
      <c r="BW4860" s="118" t="s">
        <v>9569</v>
      </c>
      <c r="BX4860" s="118" t="s">
        <v>862</v>
      </c>
      <c r="BY4860" s="118" t="s">
        <v>7990</v>
      </c>
    </row>
    <row r="4861" spans="53:77" x14ac:dyDescent="0.3">
      <c r="BA4861" s="169" t="e">
        <f>VLOOKUP(D4861,#REF!, 2,FALSE)</f>
        <v>#REF!</v>
      </c>
      <c r="BO4861" s="118" t="s">
        <v>9570</v>
      </c>
      <c r="BP4861" s="118" t="s">
        <v>2979</v>
      </c>
      <c r="BQ4861" s="118" t="s">
        <v>9571</v>
      </c>
      <c r="BW4861" s="118" t="s">
        <v>9570</v>
      </c>
      <c r="BX4861" s="118" t="s">
        <v>2979</v>
      </c>
      <c r="BY4861" s="118" t="s">
        <v>9571</v>
      </c>
    </row>
    <row r="4862" spans="53:77" x14ac:dyDescent="0.3">
      <c r="BA4862" s="169" t="e">
        <f>VLOOKUP(D4862,#REF!, 2,FALSE)</f>
        <v>#REF!</v>
      </c>
      <c r="BO4862" s="118" t="s">
        <v>9572</v>
      </c>
      <c r="BP4862" s="118" t="s">
        <v>771</v>
      </c>
      <c r="BQ4862" s="118" t="s">
        <v>8094</v>
      </c>
      <c r="BW4862" s="118" t="s">
        <v>9572</v>
      </c>
      <c r="BX4862" s="118" t="s">
        <v>771</v>
      </c>
      <c r="BY4862" s="118" t="s">
        <v>8094</v>
      </c>
    </row>
    <row r="4863" spans="53:77" x14ac:dyDescent="0.3">
      <c r="BA4863" s="169" t="e">
        <f>VLOOKUP(D4863,#REF!, 2,FALSE)</f>
        <v>#REF!</v>
      </c>
      <c r="BO4863" s="118" t="s">
        <v>9573</v>
      </c>
      <c r="BP4863" s="118" t="s">
        <v>661</v>
      </c>
      <c r="BQ4863" s="118" t="s">
        <v>9574</v>
      </c>
      <c r="BW4863" s="118" t="s">
        <v>9573</v>
      </c>
      <c r="BX4863" s="118" t="s">
        <v>661</v>
      </c>
      <c r="BY4863" s="118" t="s">
        <v>9574</v>
      </c>
    </row>
    <row r="4864" spans="53:77" x14ac:dyDescent="0.3">
      <c r="BA4864" s="169" t="e">
        <f>VLOOKUP(D4864,#REF!, 2,FALSE)</f>
        <v>#REF!</v>
      </c>
      <c r="BO4864" s="118" t="s">
        <v>9575</v>
      </c>
      <c r="BP4864" s="118" t="s">
        <v>2983</v>
      </c>
      <c r="BQ4864" s="118" t="s">
        <v>2983</v>
      </c>
      <c r="BW4864" s="118" t="s">
        <v>9575</v>
      </c>
      <c r="BX4864" s="118" t="s">
        <v>2983</v>
      </c>
      <c r="BY4864" s="118" t="s">
        <v>2983</v>
      </c>
    </row>
    <row r="4865" spans="53:77" x14ac:dyDescent="0.3">
      <c r="BA4865" s="169" t="e">
        <f>VLOOKUP(D4865,#REF!, 2,FALSE)</f>
        <v>#REF!</v>
      </c>
      <c r="BO4865" s="118" t="s">
        <v>9576</v>
      </c>
      <c r="BP4865" s="118" t="s">
        <v>3081</v>
      </c>
      <c r="BQ4865" s="118" t="s">
        <v>4282</v>
      </c>
      <c r="BW4865" s="118" t="s">
        <v>9576</v>
      </c>
      <c r="BX4865" s="118" t="s">
        <v>3081</v>
      </c>
      <c r="BY4865" s="118" t="s">
        <v>4282</v>
      </c>
    </row>
    <row r="4866" spans="53:77" x14ac:dyDescent="0.3">
      <c r="BA4866" s="169" t="e">
        <f>VLOOKUP(D4866,#REF!, 2,FALSE)</f>
        <v>#REF!</v>
      </c>
      <c r="BO4866" s="118" t="s">
        <v>9577</v>
      </c>
      <c r="BP4866" s="118" t="s">
        <v>1342</v>
      </c>
      <c r="BQ4866" s="118" t="s">
        <v>770</v>
      </c>
      <c r="BW4866" s="118" t="s">
        <v>9577</v>
      </c>
      <c r="BX4866" s="118" t="s">
        <v>1342</v>
      </c>
      <c r="BY4866" s="118" t="s">
        <v>770</v>
      </c>
    </row>
    <row r="4867" spans="53:77" x14ac:dyDescent="0.3">
      <c r="BA4867" s="169" t="e">
        <f>VLOOKUP(D4867,#REF!, 2,FALSE)</f>
        <v>#REF!</v>
      </c>
      <c r="BO4867" s="118" t="s">
        <v>9578</v>
      </c>
      <c r="BP4867" s="118" t="s">
        <v>3003</v>
      </c>
      <c r="BQ4867" s="118" t="s">
        <v>2995</v>
      </c>
      <c r="BW4867" s="118" t="s">
        <v>9578</v>
      </c>
      <c r="BX4867" s="118" t="s">
        <v>3003</v>
      </c>
      <c r="BY4867" s="118" t="s">
        <v>2995</v>
      </c>
    </row>
    <row r="4868" spans="53:77" x14ac:dyDescent="0.3">
      <c r="BA4868" s="169" t="e">
        <f>VLOOKUP(D4868,#REF!, 2,FALSE)</f>
        <v>#REF!</v>
      </c>
      <c r="BO4868" s="118" t="s">
        <v>9579</v>
      </c>
      <c r="BP4868" s="118" t="s">
        <v>1070</v>
      </c>
      <c r="BQ4868" s="118" t="s">
        <v>8579</v>
      </c>
      <c r="BW4868" s="118" t="s">
        <v>9579</v>
      </c>
      <c r="BX4868" s="118" t="s">
        <v>1070</v>
      </c>
      <c r="BY4868" s="118" t="s">
        <v>8579</v>
      </c>
    </row>
    <row r="4869" spans="53:77" x14ac:dyDescent="0.3">
      <c r="BA4869" s="169" t="e">
        <f>VLOOKUP(D4869,#REF!, 2,FALSE)</f>
        <v>#REF!</v>
      </c>
      <c r="BO4869" s="118" t="s">
        <v>9580</v>
      </c>
      <c r="BP4869" s="118" t="s">
        <v>669</v>
      </c>
      <c r="BQ4869" s="118" t="s">
        <v>6514</v>
      </c>
      <c r="BW4869" s="118" t="s">
        <v>9580</v>
      </c>
      <c r="BX4869" s="118" t="s">
        <v>669</v>
      </c>
      <c r="BY4869" s="118" t="s">
        <v>6514</v>
      </c>
    </row>
    <row r="4870" spans="53:77" x14ac:dyDescent="0.3">
      <c r="BA4870" s="169" t="e">
        <f>VLOOKUP(D4870,#REF!, 2,FALSE)</f>
        <v>#REF!</v>
      </c>
      <c r="BO4870" s="118" t="s">
        <v>9582</v>
      </c>
      <c r="BP4870" s="118" t="s">
        <v>3243</v>
      </c>
      <c r="BQ4870" s="118" t="s">
        <v>638</v>
      </c>
      <c r="BW4870" s="118" t="s">
        <v>9582</v>
      </c>
      <c r="BX4870" s="118" t="s">
        <v>3243</v>
      </c>
      <c r="BY4870" s="118" t="s">
        <v>638</v>
      </c>
    </row>
    <row r="4871" spans="53:77" x14ac:dyDescent="0.3">
      <c r="BA4871" s="169" t="e">
        <f>VLOOKUP(D4871,#REF!, 2,FALSE)</f>
        <v>#REF!</v>
      </c>
      <c r="BO4871" s="118" t="s">
        <v>9583</v>
      </c>
      <c r="BP4871" s="118" t="s">
        <v>1342</v>
      </c>
      <c r="BQ4871" s="118" t="s">
        <v>2983</v>
      </c>
      <c r="BW4871" s="118" t="s">
        <v>9583</v>
      </c>
      <c r="BX4871" s="118" t="s">
        <v>1342</v>
      </c>
      <c r="BY4871" s="118" t="s">
        <v>2983</v>
      </c>
    </row>
    <row r="4872" spans="53:77" x14ac:dyDescent="0.3">
      <c r="BA4872" s="169" t="e">
        <f>VLOOKUP(D4872,#REF!, 2,FALSE)</f>
        <v>#REF!</v>
      </c>
      <c r="BO4872" s="118" t="s">
        <v>9584</v>
      </c>
      <c r="BP4872" s="118" t="s">
        <v>3043</v>
      </c>
      <c r="BQ4872" s="118" t="s">
        <v>9585</v>
      </c>
      <c r="BW4872" s="118" t="s">
        <v>9584</v>
      </c>
      <c r="BX4872" s="118" t="s">
        <v>3043</v>
      </c>
      <c r="BY4872" s="118" t="s">
        <v>9585</v>
      </c>
    </row>
    <row r="4873" spans="53:77" x14ac:dyDescent="0.3">
      <c r="BA4873" s="169" t="e">
        <f>VLOOKUP(D4873,#REF!, 2,FALSE)</f>
        <v>#REF!</v>
      </c>
      <c r="BO4873" s="118" t="s">
        <v>9586</v>
      </c>
      <c r="BP4873" s="118" t="s">
        <v>731</v>
      </c>
      <c r="BQ4873" s="118" t="s">
        <v>7552</v>
      </c>
      <c r="BW4873" s="118" t="s">
        <v>9586</v>
      </c>
      <c r="BX4873" s="118" t="s">
        <v>731</v>
      </c>
      <c r="BY4873" s="118" t="s">
        <v>7552</v>
      </c>
    </row>
    <row r="4874" spans="53:77" x14ac:dyDescent="0.3">
      <c r="BA4874" s="169" t="e">
        <f>VLOOKUP(D4874,#REF!, 2,FALSE)</f>
        <v>#REF!</v>
      </c>
      <c r="BO4874" s="118" t="s">
        <v>9587</v>
      </c>
      <c r="BP4874" s="118" t="s">
        <v>3197</v>
      </c>
      <c r="BQ4874" s="118" t="s">
        <v>9588</v>
      </c>
      <c r="BW4874" s="118" t="s">
        <v>9587</v>
      </c>
      <c r="BX4874" s="118" t="s">
        <v>3197</v>
      </c>
      <c r="BY4874" s="118" t="s">
        <v>9588</v>
      </c>
    </row>
    <row r="4875" spans="53:77" x14ac:dyDescent="0.3">
      <c r="BA4875" s="169" t="e">
        <f>VLOOKUP(D4875,#REF!, 2,FALSE)</f>
        <v>#REF!</v>
      </c>
      <c r="BO4875" s="118" t="s">
        <v>9589</v>
      </c>
      <c r="BP4875" s="118" t="s">
        <v>862</v>
      </c>
      <c r="BQ4875" s="118" t="s">
        <v>9225</v>
      </c>
      <c r="BW4875" s="118" t="s">
        <v>9589</v>
      </c>
      <c r="BX4875" s="118" t="s">
        <v>862</v>
      </c>
      <c r="BY4875" s="118" t="s">
        <v>9225</v>
      </c>
    </row>
    <row r="4876" spans="53:77" x14ac:dyDescent="0.3">
      <c r="BA4876" s="169" t="e">
        <f>VLOOKUP(D4876,#REF!, 2,FALSE)</f>
        <v>#REF!</v>
      </c>
      <c r="BO4876" s="118" t="s">
        <v>9590</v>
      </c>
      <c r="BP4876" s="118" t="s">
        <v>862</v>
      </c>
      <c r="BQ4876" s="118" t="s">
        <v>3780</v>
      </c>
      <c r="BW4876" s="118" t="s">
        <v>9590</v>
      </c>
      <c r="BX4876" s="118" t="s">
        <v>862</v>
      </c>
      <c r="BY4876" s="118" t="s">
        <v>3780</v>
      </c>
    </row>
    <row r="4877" spans="53:77" x14ac:dyDescent="0.3">
      <c r="BA4877" s="169" t="e">
        <f>VLOOKUP(D4877,#REF!, 2,FALSE)</f>
        <v>#REF!</v>
      </c>
      <c r="BO4877" s="118" t="s">
        <v>1700</v>
      </c>
      <c r="BP4877" s="118" t="s">
        <v>613</v>
      </c>
      <c r="BQ4877" s="118" t="s">
        <v>2983</v>
      </c>
      <c r="BW4877" s="118" t="s">
        <v>1700</v>
      </c>
      <c r="BX4877" s="118" t="s">
        <v>613</v>
      </c>
      <c r="BY4877" s="118" t="s">
        <v>2983</v>
      </c>
    </row>
    <row r="4878" spans="53:77" x14ac:dyDescent="0.3">
      <c r="BA4878" s="169" t="e">
        <f>VLOOKUP(D4878,#REF!, 2,FALSE)</f>
        <v>#REF!</v>
      </c>
      <c r="BO4878" s="118" t="s">
        <v>1701</v>
      </c>
      <c r="BP4878" s="118" t="s">
        <v>852</v>
      </c>
      <c r="BQ4878" s="118" t="s">
        <v>9591</v>
      </c>
      <c r="BW4878" s="118" t="s">
        <v>1701</v>
      </c>
      <c r="BX4878" s="118" t="s">
        <v>852</v>
      </c>
      <c r="BY4878" s="118" t="s">
        <v>9591</v>
      </c>
    </row>
    <row r="4879" spans="53:77" x14ac:dyDescent="0.3">
      <c r="BA4879" s="169" t="e">
        <f>VLOOKUP(D4879,#REF!, 2,FALSE)</f>
        <v>#REF!</v>
      </c>
      <c r="BO4879" s="118" t="s">
        <v>9592</v>
      </c>
      <c r="BP4879" s="118" t="s">
        <v>771</v>
      </c>
      <c r="BQ4879" s="118" t="s">
        <v>6875</v>
      </c>
      <c r="BW4879" s="118" t="s">
        <v>9592</v>
      </c>
      <c r="BX4879" s="118" t="s">
        <v>771</v>
      </c>
      <c r="BY4879" s="118" t="s">
        <v>6875</v>
      </c>
    </row>
    <row r="4880" spans="53:77" x14ac:dyDescent="0.3">
      <c r="BA4880" s="169" t="e">
        <f>VLOOKUP(D4880,#REF!, 2,FALSE)</f>
        <v>#REF!</v>
      </c>
      <c r="BO4880" s="118" t="s">
        <v>9595</v>
      </c>
      <c r="BP4880" s="118" t="s">
        <v>940</v>
      </c>
      <c r="BQ4880" s="118" t="s">
        <v>1689</v>
      </c>
      <c r="BW4880" s="118" t="s">
        <v>9595</v>
      </c>
      <c r="BX4880" s="118" t="s">
        <v>940</v>
      </c>
      <c r="BY4880" s="118" t="s">
        <v>1689</v>
      </c>
    </row>
    <row r="4881" spans="53:77" x14ac:dyDescent="0.3">
      <c r="BA4881" s="169" t="e">
        <f>VLOOKUP(D4881,#REF!, 2,FALSE)</f>
        <v>#REF!</v>
      </c>
      <c r="BO4881" s="118" t="s">
        <v>9596</v>
      </c>
      <c r="BP4881" s="118" t="s">
        <v>940</v>
      </c>
      <c r="BQ4881" s="118" t="s">
        <v>1605</v>
      </c>
      <c r="BW4881" s="118" t="s">
        <v>9596</v>
      </c>
      <c r="BX4881" s="118" t="s">
        <v>940</v>
      </c>
      <c r="BY4881" s="118" t="s">
        <v>1605</v>
      </c>
    </row>
    <row r="4882" spans="53:77" x14ac:dyDescent="0.3">
      <c r="BA4882" s="169" t="e">
        <f>VLOOKUP(D4882,#REF!, 2,FALSE)</f>
        <v>#REF!</v>
      </c>
      <c r="BO4882" s="118" t="s">
        <v>9597</v>
      </c>
      <c r="BP4882" s="118" t="s">
        <v>3243</v>
      </c>
      <c r="BQ4882" s="118" t="s">
        <v>9598</v>
      </c>
      <c r="BW4882" s="118" t="s">
        <v>9597</v>
      </c>
      <c r="BX4882" s="118" t="s">
        <v>3243</v>
      </c>
      <c r="BY4882" s="118" t="s">
        <v>9598</v>
      </c>
    </row>
    <row r="4883" spans="53:77" x14ac:dyDescent="0.3">
      <c r="BA4883" s="169" t="e">
        <f>VLOOKUP(D4883,#REF!, 2,FALSE)</f>
        <v>#REF!</v>
      </c>
      <c r="BO4883" s="118" t="s">
        <v>9599</v>
      </c>
      <c r="BP4883" s="118" t="s">
        <v>923</v>
      </c>
      <c r="BQ4883" s="118" t="s">
        <v>9600</v>
      </c>
      <c r="BW4883" s="118" t="s">
        <v>9599</v>
      </c>
      <c r="BX4883" s="118" t="s">
        <v>923</v>
      </c>
      <c r="BY4883" s="118" t="s">
        <v>9600</v>
      </c>
    </row>
    <row r="4884" spans="53:77" x14ac:dyDescent="0.3">
      <c r="BA4884" s="169" t="e">
        <f>VLOOKUP(D4884,#REF!, 2,FALSE)</f>
        <v>#REF!</v>
      </c>
      <c r="BO4884" s="118" t="s">
        <v>9601</v>
      </c>
      <c r="BP4884" s="118" t="s">
        <v>1342</v>
      </c>
      <c r="BQ4884" s="118" t="s">
        <v>9602</v>
      </c>
      <c r="BW4884" s="118" t="s">
        <v>9601</v>
      </c>
      <c r="BX4884" s="118" t="s">
        <v>1342</v>
      </c>
      <c r="BY4884" s="118" t="s">
        <v>9602</v>
      </c>
    </row>
    <row r="4885" spans="53:77" x14ac:dyDescent="0.3">
      <c r="BA4885" s="169" t="e">
        <f>VLOOKUP(D4885,#REF!, 2,FALSE)</f>
        <v>#REF!</v>
      </c>
      <c r="BO4885" s="118" t="s">
        <v>9603</v>
      </c>
      <c r="BP4885" s="118" t="s">
        <v>787</v>
      </c>
      <c r="BQ4885" s="118" t="s">
        <v>9604</v>
      </c>
      <c r="BW4885" s="118" t="s">
        <v>9603</v>
      </c>
      <c r="BX4885" s="118" t="s">
        <v>787</v>
      </c>
      <c r="BY4885" s="118" t="s">
        <v>9604</v>
      </c>
    </row>
    <row r="4886" spans="53:77" x14ac:dyDescent="0.3">
      <c r="BA4886" s="169" t="e">
        <f>VLOOKUP(D4886,#REF!, 2,FALSE)</f>
        <v>#REF!</v>
      </c>
      <c r="BO4886" s="118" t="s">
        <v>9605</v>
      </c>
      <c r="BP4886" s="118" t="s">
        <v>3243</v>
      </c>
      <c r="BQ4886" s="118" t="s">
        <v>9606</v>
      </c>
      <c r="BW4886" s="118" t="s">
        <v>9605</v>
      </c>
      <c r="BX4886" s="118" t="s">
        <v>3243</v>
      </c>
      <c r="BY4886" s="118" t="s">
        <v>9606</v>
      </c>
    </row>
    <row r="4887" spans="53:77" x14ac:dyDescent="0.3">
      <c r="BA4887" s="169" t="e">
        <f>VLOOKUP(D4887,#REF!, 2,FALSE)</f>
        <v>#REF!</v>
      </c>
      <c r="BO4887" s="118" t="s">
        <v>9607</v>
      </c>
      <c r="BP4887" s="118" t="s">
        <v>3197</v>
      </c>
      <c r="BQ4887" s="118" t="s">
        <v>6113</v>
      </c>
      <c r="BW4887" s="118" t="s">
        <v>9607</v>
      </c>
      <c r="BX4887" s="118" t="s">
        <v>3197</v>
      </c>
      <c r="BY4887" s="118" t="s">
        <v>6113</v>
      </c>
    </row>
    <row r="4888" spans="53:77" x14ac:dyDescent="0.3">
      <c r="BA4888" s="169" t="e">
        <f>VLOOKUP(D4888,#REF!, 2,FALSE)</f>
        <v>#REF!</v>
      </c>
      <c r="BO4888" s="118" t="s">
        <v>9609</v>
      </c>
      <c r="BP4888" s="118" t="s">
        <v>799</v>
      </c>
      <c r="BQ4888" s="118" t="s">
        <v>7315</v>
      </c>
      <c r="BW4888" s="118" t="s">
        <v>9609</v>
      </c>
      <c r="BX4888" s="118" t="s">
        <v>799</v>
      </c>
      <c r="BY4888" s="118" t="s">
        <v>7315</v>
      </c>
    </row>
    <row r="4889" spans="53:77" x14ac:dyDescent="0.3">
      <c r="BA4889" s="169" t="e">
        <f>VLOOKUP(D4889,#REF!, 2,FALSE)</f>
        <v>#REF!</v>
      </c>
      <c r="BO4889" s="118" t="s">
        <v>1702</v>
      </c>
      <c r="BP4889" s="118" t="s">
        <v>852</v>
      </c>
      <c r="BQ4889" s="118" t="s">
        <v>1287</v>
      </c>
      <c r="BW4889" s="118" t="s">
        <v>1702</v>
      </c>
      <c r="BX4889" s="118" t="s">
        <v>852</v>
      </c>
      <c r="BY4889" s="118" t="s">
        <v>1287</v>
      </c>
    </row>
    <row r="4890" spans="53:77" x14ac:dyDescent="0.3">
      <c r="BA4890" s="169" t="e">
        <f>VLOOKUP(D4890,#REF!, 2,FALSE)</f>
        <v>#REF!</v>
      </c>
      <c r="BO4890" s="118" t="s">
        <v>9611</v>
      </c>
      <c r="BP4890" s="118" t="s">
        <v>862</v>
      </c>
      <c r="BQ4890" s="118" t="s">
        <v>9612</v>
      </c>
      <c r="BW4890" s="118" t="s">
        <v>9611</v>
      </c>
      <c r="BX4890" s="118" t="s">
        <v>862</v>
      </c>
      <c r="BY4890" s="118" t="s">
        <v>9612</v>
      </c>
    </row>
    <row r="4891" spans="53:77" x14ac:dyDescent="0.3">
      <c r="BA4891" s="169" t="e">
        <f>VLOOKUP(D4891,#REF!, 2,FALSE)</f>
        <v>#REF!</v>
      </c>
      <c r="BO4891" s="118" t="s">
        <v>9613</v>
      </c>
      <c r="BP4891" s="118" t="s">
        <v>803</v>
      </c>
      <c r="BQ4891" s="118" t="s">
        <v>9614</v>
      </c>
      <c r="BW4891" s="118" t="s">
        <v>9613</v>
      </c>
      <c r="BX4891" s="118" t="s">
        <v>803</v>
      </c>
      <c r="BY4891" s="118" t="s">
        <v>9614</v>
      </c>
    </row>
    <row r="4892" spans="53:77" x14ac:dyDescent="0.3">
      <c r="BA4892" s="169" t="e">
        <f>VLOOKUP(D4892,#REF!, 2,FALSE)</f>
        <v>#REF!</v>
      </c>
      <c r="BO4892" s="118" t="s">
        <v>1703</v>
      </c>
      <c r="BP4892" s="118" t="s">
        <v>3197</v>
      </c>
      <c r="BQ4892" s="118" t="s">
        <v>2352</v>
      </c>
      <c r="BW4892" s="118" t="s">
        <v>1703</v>
      </c>
      <c r="BX4892" s="118" t="s">
        <v>3197</v>
      </c>
      <c r="BY4892" s="118" t="s">
        <v>2352</v>
      </c>
    </row>
    <row r="4893" spans="53:77" x14ac:dyDescent="0.3">
      <c r="BA4893" s="169" t="e">
        <f>VLOOKUP(D4893,#REF!, 2,FALSE)</f>
        <v>#REF!</v>
      </c>
      <c r="BO4893" s="118" t="s">
        <v>9615</v>
      </c>
      <c r="BP4893" s="118" t="s">
        <v>663</v>
      </c>
      <c r="BQ4893" s="118" t="s">
        <v>9616</v>
      </c>
      <c r="BW4893" s="118" t="s">
        <v>9615</v>
      </c>
      <c r="BX4893" s="118" t="s">
        <v>663</v>
      </c>
      <c r="BY4893" s="118" t="s">
        <v>9616</v>
      </c>
    </row>
    <row r="4894" spans="53:77" x14ac:dyDescent="0.3">
      <c r="BA4894" s="169" t="e">
        <f>VLOOKUP(D4894,#REF!, 2,FALSE)</f>
        <v>#REF!</v>
      </c>
      <c r="BO4894" s="118" t="s">
        <v>9617</v>
      </c>
      <c r="BP4894" s="118" t="s">
        <v>852</v>
      </c>
      <c r="BQ4894" s="118" t="s">
        <v>9608</v>
      </c>
      <c r="BW4894" s="118" t="s">
        <v>9617</v>
      </c>
      <c r="BX4894" s="118" t="s">
        <v>852</v>
      </c>
      <c r="BY4894" s="118" t="s">
        <v>9608</v>
      </c>
    </row>
    <row r="4895" spans="53:77" x14ac:dyDescent="0.3">
      <c r="BA4895" s="169" t="e">
        <f>VLOOKUP(D4895,#REF!, 2,FALSE)</f>
        <v>#REF!</v>
      </c>
      <c r="BO4895" s="118" t="s">
        <v>9618</v>
      </c>
      <c r="BP4895" s="118" t="s">
        <v>862</v>
      </c>
      <c r="BQ4895" s="118" t="s">
        <v>9619</v>
      </c>
      <c r="BW4895" s="118" t="s">
        <v>9618</v>
      </c>
      <c r="BX4895" s="118" t="s">
        <v>862</v>
      </c>
      <c r="BY4895" s="118" t="s">
        <v>9619</v>
      </c>
    </row>
    <row r="4896" spans="53:77" x14ac:dyDescent="0.3">
      <c r="BA4896" s="169" t="e">
        <f>VLOOKUP(D4896,#REF!, 2,FALSE)</f>
        <v>#REF!</v>
      </c>
      <c r="BO4896" s="118" t="s">
        <v>9620</v>
      </c>
      <c r="BP4896" s="118" t="s">
        <v>3043</v>
      </c>
      <c r="BQ4896" s="118" t="s">
        <v>9621</v>
      </c>
      <c r="BW4896" s="118" t="s">
        <v>9620</v>
      </c>
      <c r="BX4896" s="118" t="s">
        <v>3043</v>
      </c>
      <c r="BY4896" s="118" t="s">
        <v>9621</v>
      </c>
    </row>
    <row r="4897" spans="53:77" x14ac:dyDescent="0.3">
      <c r="BA4897" s="169" t="e">
        <f>VLOOKUP(D4897,#REF!, 2,FALSE)</f>
        <v>#REF!</v>
      </c>
      <c r="BO4897" s="118" t="s">
        <v>9622</v>
      </c>
      <c r="BP4897" s="118" t="s">
        <v>3197</v>
      </c>
      <c r="BQ4897" s="118" t="s">
        <v>9623</v>
      </c>
      <c r="BW4897" s="118" t="s">
        <v>9622</v>
      </c>
      <c r="BX4897" s="118" t="s">
        <v>3197</v>
      </c>
      <c r="BY4897" s="118" t="s">
        <v>9623</v>
      </c>
    </row>
    <row r="4898" spans="53:77" x14ac:dyDescent="0.3">
      <c r="BA4898" s="169" t="e">
        <f>VLOOKUP(D4898,#REF!, 2,FALSE)</f>
        <v>#REF!</v>
      </c>
      <c r="BO4898" s="118" t="s">
        <v>1704</v>
      </c>
      <c r="BP4898" s="118" t="s">
        <v>719</v>
      </c>
      <c r="BQ4898" s="118" t="s">
        <v>3382</v>
      </c>
      <c r="BW4898" s="118" t="s">
        <v>1704</v>
      </c>
      <c r="BX4898" s="118" t="s">
        <v>719</v>
      </c>
      <c r="BY4898" s="118" t="s">
        <v>3382</v>
      </c>
    </row>
    <row r="4899" spans="53:77" x14ac:dyDescent="0.3">
      <c r="BA4899" s="169" t="e">
        <f>VLOOKUP(D4899,#REF!, 2,FALSE)</f>
        <v>#REF!</v>
      </c>
      <c r="BO4899" s="118" t="s">
        <v>9624</v>
      </c>
      <c r="BP4899" s="118" t="s">
        <v>3197</v>
      </c>
      <c r="BQ4899" s="118" t="s">
        <v>9625</v>
      </c>
      <c r="BW4899" s="118" t="s">
        <v>9624</v>
      </c>
      <c r="BX4899" s="118" t="s">
        <v>3197</v>
      </c>
      <c r="BY4899" s="118" t="s">
        <v>9625</v>
      </c>
    </row>
    <row r="4900" spans="53:77" x14ac:dyDescent="0.3">
      <c r="BA4900" s="169" t="e">
        <f>VLOOKUP(D4900,#REF!, 2,FALSE)</f>
        <v>#REF!</v>
      </c>
      <c r="BO4900" s="118" t="s">
        <v>1705</v>
      </c>
      <c r="BP4900" s="118" t="s">
        <v>2983</v>
      </c>
      <c r="BQ4900" s="118" t="s">
        <v>2983</v>
      </c>
      <c r="BW4900" s="118" t="s">
        <v>1705</v>
      </c>
      <c r="BX4900" s="118" t="s">
        <v>2983</v>
      </c>
      <c r="BY4900" s="118" t="s">
        <v>2983</v>
      </c>
    </row>
    <row r="4901" spans="53:77" x14ac:dyDescent="0.3">
      <c r="BA4901" s="169" t="e">
        <f>VLOOKUP(D4901,#REF!, 2,FALSE)</f>
        <v>#REF!</v>
      </c>
      <c r="BO4901" s="118" t="s">
        <v>9626</v>
      </c>
      <c r="BP4901" s="118" t="s">
        <v>1139</v>
      </c>
      <c r="BQ4901" s="118" t="s">
        <v>2983</v>
      </c>
      <c r="BW4901" s="118" t="s">
        <v>9626</v>
      </c>
      <c r="BX4901" s="118" t="s">
        <v>1139</v>
      </c>
      <c r="BY4901" s="118" t="s">
        <v>2983</v>
      </c>
    </row>
    <row r="4902" spans="53:77" x14ac:dyDescent="0.3">
      <c r="BA4902" s="169" t="e">
        <f>VLOOKUP(D4902,#REF!, 2,FALSE)</f>
        <v>#REF!</v>
      </c>
      <c r="BO4902" s="118" t="s">
        <v>9627</v>
      </c>
      <c r="BP4902" s="118" t="s">
        <v>3197</v>
      </c>
      <c r="BQ4902" s="118" t="s">
        <v>9628</v>
      </c>
      <c r="BW4902" s="118" t="s">
        <v>9627</v>
      </c>
      <c r="BX4902" s="118" t="s">
        <v>3197</v>
      </c>
      <c r="BY4902" s="118" t="s">
        <v>9628</v>
      </c>
    </row>
    <row r="4903" spans="53:77" x14ac:dyDescent="0.3">
      <c r="BA4903" s="169" t="e">
        <f>VLOOKUP(D4903,#REF!, 2,FALSE)</f>
        <v>#REF!</v>
      </c>
      <c r="BO4903" s="118" t="s">
        <v>9629</v>
      </c>
      <c r="BP4903" s="118" t="s">
        <v>3003</v>
      </c>
      <c r="BQ4903" s="118" t="s">
        <v>9631</v>
      </c>
      <c r="BW4903" s="118" t="s">
        <v>9629</v>
      </c>
      <c r="BX4903" s="118" t="s">
        <v>3003</v>
      </c>
      <c r="BY4903" s="118" t="s">
        <v>9631</v>
      </c>
    </row>
    <row r="4904" spans="53:77" x14ac:dyDescent="0.3">
      <c r="BA4904" s="169" t="e">
        <f>VLOOKUP(D4904,#REF!, 2,FALSE)</f>
        <v>#REF!</v>
      </c>
      <c r="BO4904" s="118" t="s">
        <v>1706</v>
      </c>
      <c r="BP4904" s="118" t="s">
        <v>3243</v>
      </c>
      <c r="BQ4904" s="118" t="s">
        <v>1735</v>
      </c>
      <c r="BW4904" s="118" t="s">
        <v>1706</v>
      </c>
      <c r="BX4904" s="118" t="s">
        <v>3243</v>
      </c>
      <c r="BY4904" s="118" t="s">
        <v>1735</v>
      </c>
    </row>
    <row r="4905" spans="53:77" x14ac:dyDescent="0.3">
      <c r="BA4905" s="169" t="e">
        <f>VLOOKUP(D4905,#REF!, 2,FALSE)</f>
        <v>#REF!</v>
      </c>
      <c r="BO4905" s="118" t="s">
        <v>9632</v>
      </c>
      <c r="BP4905" s="118" t="s">
        <v>3197</v>
      </c>
      <c r="BQ4905" s="118" t="s">
        <v>692</v>
      </c>
      <c r="BW4905" s="118" t="s">
        <v>9632</v>
      </c>
      <c r="BX4905" s="118" t="s">
        <v>3197</v>
      </c>
      <c r="BY4905" s="118" t="s">
        <v>692</v>
      </c>
    </row>
    <row r="4906" spans="53:77" x14ac:dyDescent="0.3">
      <c r="BA4906" s="169" t="e">
        <f>VLOOKUP(D4906,#REF!, 2,FALSE)</f>
        <v>#REF!</v>
      </c>
      <c r="BO4906" s="118" t="s">
        <v>1707</v>
      </c>
      <c r="BP4906" s="118" t="s">
        <v>3243</v>
      </c>
      <c r="BQ4906" s="118" t="s">
        <v>9633</v>
      </c>
      <c r="BW4906" s="118" t="s">
        <v>1707</v>
      </c>
      <c r="BX4906" s="118" t="s">
        <v>3243</v>
      </c>
      <c r="BY4906" s="118" t="s">
        <v>9633</v>
      </c>
    </row>
    <row r="4907" spans="53:77" x14ac:dyDescent="0.3">
      <c r="BA4907" s="169" t="e">
        <f>VLOOKUP(D4907,#REF!, 2,FALSE)</f>
        <v>#REF!</v>
      </c>
      <c r="BO4907" s="118" t="s">
        <v>9634</v>
      </c>
      <c r="BP4907" s="118" t="s">
        <v>3003</v>
      </c>
      <c r="BQ4907" s="118" t="s">
        <v>3053</v>
      </c>
      <c r="BW4907" s="118" t="s">
        <v>9634</v>
      </c>
      <c r="BX4907" s="118" t="s">
        <v>3003</v>
      </c>
      <c r="BY4907" s="118" t="s">
        <v>3053</v>
      </c>
    </row>
    <row r="4908" spans="53:77" x14ac:dyDescent="0.3">
      <c r="BA4908" s="169" t="e">
        <f>VLOOKUP(D4908,#REF!, 2,FALSE)</f>
        <v>#REF!</v>
      </c>
      <c r="BO4908" s="118" t="s">
        <v>9635</v>
      </c>
      <c r="BP4908" s="118" t="s">
        <v>3197</v>
      </c>
      <c r="BQ4908" s="118" t="s">
        <v>4643</v>
      </c>
      <c r="BW4908" s="118" t="s">
        <v>9635</v>
      </c>
      <c r="BX4908" s="118" t="s">
        <v>3197</v>
      </c>
      <c r="BY4908" s="118" t="s">
        <v>4643</v>
      </c>
    </row>
    <row r="4909" spans="53:77" x14ac:dyDescent="0.3">
      <c r="BA4909" s="169" t="e">
        <f>VLOOKUP(D4909,#REF!, 2,FALSE)</f>
        <v>#REF!</v>
      </c>
      <c r="BO4909" s="118" t="s">
        <v>9636</v>
      </c>
      <c r="BP4909" s="118" t="s">
        <v>3003</v>
      </c>
      <c r="BQ4909" s="118" t="s">
        <v>9638</v>
      </c>
      <c r="BW4909" s="118" t="s">
        <v>9636</v>
      </c>
      <c r="BX4909" s="118" t="s">
        <v>3003</v>
      </c>
      <c r="BY4909" s="118" t="s">
        <v>9638</v>
      </c>
    </row>
    <row r="4910" spans="53:77" x14ac:dyDescent="0.3">
      <c r="BA4910" s="169" t="e">
        <f>VLOOKUP(D4910,#REF!, 2,FALSE)</f>
        <v>#REF!</v>
      </c>
      <c r="BO4910" s="118" t="s">
        <v>9639</v>
      </c>
      <c r="BP4910" s="118" t="s">
        <v>621</v>
      </c>
      <c r="BQ4910" s="118" t="s">
        <v>9640</v>
      </c>
      <c r="BW4910" s="118" t="s">
        <v>9639</v>
      </c>
      <c r="BX4910" s="118" t="s">
        <v>621</v>
      </c>
      <c r="BY4910" s="118" t="s">
        <v>9640</v>
      </c>
    </row>
    <row r="4911" spans="53:77" x14ac:dyDescent="0.3">
      <c r="BA4911" s="169" t="e">
        <f>VLOOKUP(D4911,#REF!, 2,FALSE)</f>
        <v>#REF!</v>
      </c>
      <c r="BO4911" s="118" t="s">
        <v>9641</v>
      </c>
      <c r="BP4911" s="118" t="s">
        <v>1445</v>
      </c>
      <c r="BQ4911" s="118" t="s">
        <v>800</v>
      </c>
      <c r="BW4911" s="118" t="s">
        <v>9641</v>
      </c>
      <c r="BX4911" s="118" t="s">
        <v>1445</v>
      </c>
      <c r="BY4911" s="118" t="s">
        <v>800</v>
      </c>
    </row>
    <row r="4912" spans="53:77" x14ac:dyDescent="0.3">
      <c r="BA4912" s="169" t="e">
        <f>VLOOKUP(D4912,#REF!, 2,FALSE)</f>
        <v>#REF!</v>
      </c>
      <c r="BO4912" s="118" t="s">
        <v>9644</v>
      </c>
      <c r="BP4912" s="118" t="s">
        <v>783</v>
      </c>
      <c r="BQ4912" s="118" t="s">
        <v>5683</v>
      </c>
      <c r="BW4912" s="118" t="s">
        <v>9644</v>
      </c>
      <c r="BX4912" s="118" t="s">
        <v>783</v>
      </c>
      <c r="BY4912" s="118" t="s">
        <v>5683</v>
      </c>
    </row>
    <row r="4913" spans="53:77" x14ac:dyDescent="0.3">
      <c r="BA4913" s="169" t="e">
        <f>VLOOKUP(D4913,#REF!, 2,FALSE)</f>
        <v>#REF!</v>
      </c>
      <c r="BO4913" s="118" t="s">
        <v>9645</v>
      </c>
      <c r="BP4913" s="118" t="s">
        <v>3197</v>
      </c>
      <c r="BQ4913" s="118" t="s">
        <v>9646</v>
      </c>
      <c r="BW4913" s="118" t="s">
        <v>9645</v>
      </c>
      <c r="BX4913" s="118" t="s">
        <v>3197</v>
      </c>
      <c r="BY4913" s="118" t="s">
        <v>9646</v>
      </c>
    </row>
    <row r="4914" spans="53:77" x14ac:dyDescent="0.3">
      <c r="BA4914" s="169" t="e">
        <f>VLOOKUP(D4914,#REF!, 2,FALSE)</f>
        <v>#REF!</v>
      </c>
      <c r="BO4914" s="118" t="s">
        <v>9647</v>
      </c>
      <c r="BP4914" s="118" t="s">
        <v>3197</v>
      </c>
      <c r="BQ4914" s="118" t="s">
        <v>774</v>
      </c>
      <c r="BW4914" s="118" t="s">
        <v>9647</v>
      </c>
      <c r="BX4914" s="118" t="s">
        <v>3197</v>
      </c>
      <c r="BY4914" s="118" t="s">
        <v>774</v>
      </c>
    </row>
    <row r="4915" spans="53:77" x14ac:dyDescent="0.3">
      <c r="BA4915" s="169" t="e">
        <f>VLOOKUP(D4915,#REF!, 2,FALSE)</f>
        <v>#REF!</v>
      </c>
      <c r="BO4915" s="118" t="s">
        <v>9648</v>
      </c>
      <c r="BP4915" s="118" t="s">
        <v>3197</v>
      </c>
      <c r="BQ4915" s="118" t="s">
        <v>9649</v>
      </c>
      <c r="BW4915" s="118" t="s">
        <v>9648</v>
      </c>
      <c r="BX4915" s="118" t="s">
        <v>3197</v>
      </c>
      <c r="BY4915" s="118" t="s">
        <v>9649</v>
      </c>
    </row>
    <row r="4916" spans="53:77" x14ac:dyDescent="0.3">
      <c r="BA4916" s="169" t="e">
        <f>VLOOKUP(D4916,#REF!, 2,FALSE)</f>
        <v>#REF!</v>
      </c>
      <c r="BO4916" s="118" t="s">
        <v>9650</v>
      </c>
      <c r="BP4916" s="118" t="s">
        <v>1342</v>
      </c>
      <c r="BQ4916" s="118" t="s">
        <v>9651</v>
      </c>
      <c r="BW4916" s="118" t="s">
        <v>9650</v>
      </c>
      <c r="BX4916" s="118" t="s">
        <v>1342</v>
      </c>
      <c r="BY4916" s="118" t="s">
        <v>9651</v>
      </c>
    </row>
    <row r="4917" spans="53:77" x14ac:dyDescent="0.3">
      <c r="BA4917" s="169" t="e">
        <f>VLOOKUP(D4917,#REF!, 2,FALSE)</f>
        <v>#REF!</v>
      </c>
      <c r="BO4917" s="118" t="s">
        <v>1708</v>
      </c>
      <c r="BP4917" s="118" t="s">
        <v>1342</v>
      </c>
      <c r="BQ4917" s="118" t="s">
        <v>9652</v>
      </c>
      <c r="BW4917" s="118" t="s">
        <v>1708</v>
      </c>
      <c r="BX4917" s="118" t="s">
        <v>1342</v>
      </c>
      <c r="BY4917" s="118" t="s">
        <v>9652</v>
      </c>
    </row>
    <row r="4918" spans="53:77" x14ac:dyDescent="0.3">
      <c r="BA4918" s="169" t="e">
        <f>VLOOKUP(D4918,#REF!, 2,FALSE)</f>
        <v>#REF!</v>
      </c>
      <c r="BO4918" s="118" t="s">
        <v>9653</v>
      </c>
      <c r="BP4918" s="118" t="s">
        <v>3197</v>
      </c>
      <c r="BQ4918" s="118" t="s">
        <v>9654</v>
      </c>
      <c r="BW4918" s="118" t="s">
        <v>9653</v>
      </c>
      <c r="BX4918" s="118" t="s">
        <v>3197</v>
      </c>
      <c r="BY4918" s="118" t="s">
        <v>9654</v>
      </c>
    </row>
    <row r="4919" spans="53:77" x14ac:dyDescent="0.3">
      <c r="BA4919" s="169" t="e">
        <f>VLOOKUP(D4919,#REF!, 2,FALSE)</f>
        <v>#REF!</v>
      </c>
      <c r="BO4919" s="118" t="s">
        <v>1709</v>
      </c>
      <c r="BP4919" s="118" t="s">
        <v>3003</v>
      </c>
      <c r="BQ4919" s="118" t="s">
        <v>9655</v>
      </c>
      <c r="BW4919" s="118" t="s">
        <v>1709</v>
      </c>
      <c r="BX4919" s="118" t="s">
        <v>3003</v>
      </c>
      <c r="BY4919" s="118" t="s">
        <v>9655</v>
      </c>
    </row>
    <row r="4920" spans="53:77" x14ac:dyDescent="0.3">
      <c r="BA4920" s="169" t="e">
        <f>VLOOKUP(D4920,#REF!, 2,FALSE)</f>
        <v>#REF!</v>
      </c>
      <c r="BO4920" s="118" t="s">
        <v>9656</v>
      </c>
      <c r="BP4920" s="118" t="s">
        <v>1342</v>
      </c>
      <c r="BQ4920" s="118" t="s">
        <v>9657</v>
      </c>
      <c r="BW4920" s="118" t="s">
        <v>9656</v>
      </c>
      <c r="BX4920" s="118" t="s">
        <v>1342</v>
      </c>
      <c r="BY4920" s="118" t="s">
        <v>9657</v>
      </c>
    </row>
    <row r="4921" spans="53:77" x14ac:dyDescent="0.3">
      <c r="BA4921" s="169" t="e">
        <f>VLOOKUP(D4921,#REF!, 2,FALSE)</f>
        <v>#REF!</v>
      </c>
      <c r="BO4921" s="118" t="s">
        <v>9658</v>
      </c>
      <c r="BP4921" s="118" t="s">
        <v>3197</v>
      </c>
      <c r="BQ4921" s="118" t="s">
        <v>7071</v>
      </c>
      <c r="BW4921" s="118" t="s">
        <v>9658</v>
      </c>
      <c r="BX4921" s="118" t="s">
        <v>3197</v>
      </c>
      <c r="BY4921" s="118" t="s">
        <v>7071</v>
      </c>
    </row>
    <row r="4922" spans="53:77" x14ac:dyDescent="0.3">
      <c r="BA4922" s="169" t="e">
        <f>VLOOKUP(D4922,#REF!, 2,FALSE)</f>
        <v>#REF!</v>
      </c>
      <c r="BO4922" s="118" t="s">
        <v>9659</v>
      </c>
      <c r="BP4922" s="118" t="s">
        <v>636</v>
      </c>
      <c r="BQ4922" s="118" t="s">
        <v>9660</v>
      </c>
      <c r="BW4922" s="118" t="s">
        <v>9659</v>
      </c>
      <c r="BX4922" s="118" t="s">
        <v>636</v>
      </c>
      <c r="BY4922" s="118" t="s">
        <v>9660</v>
      </c>
    </row>
    <row r="4923" spans="53:77" x14ac:dyDescent="0.3">
      <c r="BA4923" s="169" t="e">
        <f>VLOOKUP(D4923,#REF!, 2,FALSE)</f>
        <v>#REF!</v>
      </c>
      <c r="BO4923" s="118" t="s">
        <v>1710</v>
      </c>
      <c r="BP4923" s="118" t="s">
        <v>636</v>
      </c>
      <c r="BQ4923" s="118" t="s">
        <v>9662</v>
      </c>
      <c r="BW4923" s="118" t="s">
        <v>1710</v>
      </c>
      <c r="BX4923" s="118" t="s">
        <v>636</v>
      </c>
      <c r="BY4923" s="118" t="s">
        <v>9662</v>
      </c>
    </row>
    <row r="4924" spans="53:77" x14ac:dyDescent="0.3">
      <c r="BA4924" s="169" t="e">
        <f>VLOOKUP(D4924,#REF!, 2,FALSE)</f>
        <v>#REF!</v>
      </c>
      <c r="BO4924" s="118" t="s">
        <v>9663</v>
      </c>
      <c r="BP4924" s="118" t="s">
        <v>1342</v>
      </c>
      <c r="BQ4924" s="118" t="s">
        <v>2063</v>
      </c>
      <c r="BW4924" s="118" t="s">
        <v>9663</v>
      </c>
      <c r="BX4924" s="118" t="s">
        <v>1342</v>
      </c>
      <c r="BY4924" s="118" t="s">
        <v>2063</v>
      </c>
    </row>
    <row r="4925" spans="53:77" x14ac:dyDescent="0.3">
      <c r="BA4925" s="169" t="e">
        <f>VLOOKUP(D4925,#REF!, 2,FALSE)</f>
        <v>#REF!</v>
      </c>
      <c r="BO4925" s="118" t="s">
        <v>9664</v>
      </c>
      <c r="BP4925" s="118" t="s">
        <v>3003</v>
      </c>
      <c r="BQ4925" s="118" t="s">
        <v>6034</v>
      </c>
      <c r="BW4925" s="118" t="s">
        <v>9664</v>
      </c>
      <c r="BX4925" s="118" t="s">
        <v>3003</v>
      </c>
      <c r="BY4925" s="118" t="s">
        <v>6034</v>
      </c>
    </row>
    <row r="4926" spans="53:77" x14ac:dyDescent="0.3">
      <c r="BA4926" s="169" t="e">
        <f>VLOOKUP(D4926,#REF!, 2,FALSE)</f>
        <v>#REF!</v>
      </c>
      <c r="BO4926" s="118" t="s">
        <v>9665</v>
      </c>
      <c r="BP4926" s="118" t="s">
        <v>3243</v>
      </c>
      <c r="BQ4926" s="118" t="s">
        <v>9666</v>
      </c>
      <c r="BW4926" s="118" t="s">
        <v>9665</v>
      </c>
      <c r="BX4926" s="118" t="s">
        <v>3243</v>
      </c>
      <c r="BY4926" s="118" t="s">
        <v>9666</v>
      </c>
    </row>
    <row r="4927" spans="53:77" x14ac:dyDescent="0.3">
      <c r="BA4927" s="169" t="e">
        <f>VLOOKUP(D4927,#REF!, 2,FALSE)</f>
        <v>#REF!</v>
      </c>
      <c r="BO4927" s="118" t="s">
        <v>575</v>
      </c>
      <c r="BP4927" s="118" t="s">
        <v>636</v>
      </c>
      <c r="BQ4927" s="118" t="s">
        <v>1161</v>
      </c>
      <c r="BW4927" s="118" t="s">
        <v>575</v>
      </c>
      <c r="BX4927" s="118" t="s">
        <v>636</v>
      </c>
      <c r="BY4927" s="118" t="s">
        <v>1161</v>
      </c>
    </row>
    <row r="4928" spans="53:77" x14ac:dyDescent="0.3">
      <c r="BA4928" s="169" t="e">
        <f>VLOOKUP(D4928,#REF!, 2,FALSE)</f>
        <v>#REF!</v>
      </c>
      <c r="BO4928" s="118" t="s">
        <v>9668</v>
      </c>
      <c r="BP4928" s="118" t="s">
        <v>3197</v>
      </c>
      <c r="BQ4928" s="118" t="s">
        <v>7574</v>
      </c>
      <c r="BW4928" s="118" t="s">
        <v>9668</v>
      </c>
      <c r="BX4928" s="118" t="s">
        <v>3197</v>
      </c>
      <c r="BY4928" s="118" t="s">
        <v>7574</v>
      </c>
    </row>
    <row r="4929" spans="53:77" x14ac:dyDescent="0.3">
      <c r="BA4929" s="169" t="e">
        <f>VLOOKUP(D4929,#REF!, 2,FALSE)</f>
        <v>#REF!</v>
      </c>
      <c r="BO4929" s="118" t="s">
        <v>9669</v>
      </c>
      <c r="BP4929" s="118" t="s">
        <v>3003</v>
      </c>
      <c r="BQ4929" s="118" t="s">
        <v>2373</v>
      </c>
      <c r="BW4929" s="118" t="s">
        <v>9669</v>
      </c>
      <c r="BX4929" s="118" t="s">
        <v>3003</v>
      </c>
      <c r="BY4929" s="118" t="s">
        <v>2373</v>
      </c>
    </row>
    <row r="4930" spans="53:77" x14ac:dyDescent="0.3">
      <c r="BA4930" s="169" t="e">
        <f>VLOOKUP(D4930,#REF!, 2,FALSE)</f>
        <v>#REF!</v>
      </c>
      <c r="BO4930" s="118" t="s">
        <v>9670</v>
      </c>
      <c r="BP4930" s="118" t="s">
        <v>636</v>
      </c>
      <c r="BQ4930" s="118" t="s">
        <v>5396</v>
      </c>
      <c r="BW4930" s="118" t="s">
        <v>9670</v>
      </c>
      <c r="BX4930" s="118" t="s">
        <v>636</v>
      </c>
      <c r="BY4930" s="118" t="s">
        <v>5396</v>
      </c>
    </row>
    <row r="4931" spans="53:77" x14ac:dyDescent="0.3">
      <c r="BA4931" s="169" t="e">
        <f>VLOOKUP(D4931,#REF!, 2,FALSE)</f>
        <v>#REF!</v>
      </c>
      <c r="BO4931" s="118" t="s">
        <v>9671</v>
      </c>
      <c r="BP4931" s="118" t="s">
        <v>3003</v>
      </c>
      <c r="BQ4931" s="118" t="s">
        <v>9672</v>
      </c>
      <c r="BW4931" s="118" t="s">
        <v>9671</v>
      </c>
      <c r="BX4931" s="118" t="s">
        <v>3003</v>
      </c>
      <c r="BY4931" s="118" t="s">
        <v>9672</v>
      </c>
    </row>
    <row r="4932" spans="53:77" x14ac:dyDescent="0.3">
      <c r="BA4932" s="169" t="e">
        <f>VLOOKUP(D4932,#REF!, 2,FALSE)</f>
        <v>#REF!</v>
      </c>
      <c r="BO4932" s="118" t="s">
        <v>9673</v>
      </c>
      <c r="BP4932" s="118" t="s">
        <v>841</v>
      </c>
      <c r="BQ4932" s="118" t="s">
        <v>6361</v>
      </c>
      <c r="BW4932" s="118" t="s">
        <v>9673</v>
      </c>
      <c r="BX4932" s="118" t="s">
        <v>841</v>
      </c>
      <c r="BY4932" s="118" t="s">
        <v>6361</v>
      </c>
    </row>
    <row r="4933" spans="53:77" x14ac:dyDescent="0.3">
      <c r="BA4933" s="169" t="e">
        <f>VLOOKUP(D4933,#REF!, 2,FALSE)</f>
        <v>#REF!</v>
      </c>
      <c r="BO4933" s="118" t="s">
        <v>1711</v>
      </c>
      <c r="BP4933" s="118" t="s">
        <v>631</v>
      </c>
      <c r="BQ4933" s="118" t="s">
        <v>6168</v>
      </c>
      <c r="BW4933" s="118" t="s">
        <v>1711</v>
      </c>
      <c r="BX4933" s="118" t="s">
        <v>631</v>
      </c>
      <c r="BY4933" s="118" t="s">
        <v>6168</v>
      </c>
    </row>
    <row r="4934" spans="53:77" x14ac:dyDescent="0.3">
      <c r="BA4934" s="169" t="e">
        <f>VLOOKUP(D4934,#REF!, 2,FALSE)</f>
        <v>#REF!</v>
      </c>
      <c r="BO4934" s="118" t="s">
        <v>9674</v>
      </c>
      <c r="BP4934" s="118" t="s">
        <v>636</v>
      </c>
      <c r="BQ4934" s="118" t="s">
        <v>7982</v>
      </c>
      <c r="BW4934" s="118" t="s">
        <v>9674</v>
      </c>
      <c r="BX4934" s="118" t="s">
        <v>636</v>
      </c>
      <c r="BY4934" s="118" t="s">
        <v>7982</v>
      </c>
    </row>
    <row r="4935" spans="53:77" x14ac:dyDescent="0.3">
      <c r="BA4935" s="169" t="e">
        <f>VLOOKUP(D4935,#REF!, 2,FALSE)</f>
        <v>#REF!</v>
      </c>
      <c r="BO4935" s="118" t="s">
        <v>9675</v>
      </c>
      <c r="BP4935" s="118" t="s">
        <v>639</v>
      </c>
      <c r="BQ4935" s="118" t="s">
        <v>9676</v>
      </c>
      <c r="BW4935" s="118" t="s">
        <v>9675</v>
      </c>
      <c r="BX4935" s="118" t="s">
        <v>639</v>
      </c>
      <c r="BY4935" s="118" t="s">
        <v>9676</v>
      </c>
    </row>
    <row r="4936" spans="53:77" x14ac:dyDescent="0.3">
      <c r="BA4936" s="169" t="e">
        <f>VLOOKUP(D4936,#REF!, 2,FALSE)</f>
        <v>#REF!</v>
      </c>
      <c r="BO4936" s="118" t="s">
        <v>9677</v>
      </c>
      <c r="BP4936" s="118" t="s">
        <v>3003</v>
      </c>
      <c r="BQ4936" s="118" t="s">
        <v>1859</v>
      </c>
      <c r="BW4936" s="118" t="s">
        <v>9677</v>
      </c>
      <c r="BX4936" s="118" t="s">
        <v>3003</v>
      </c>
      <c r="BY4936" s="118" t="s">
        <v>1859</v>
      </c>
    </row>
    <row r="4937" spans="53:77" x14ac:dyDescent="0.3">
      <c r="BA4937" s="169" t="e">
        <f>VLOOKUP(D4937,#REF!, 2,FALSE)</f>
        <v>#REF!</v>
      </c>
      <c r="BO4937" s="118" t="s">
        <v>1712</v>
      </c>
      <c r="BP4937" s="118" t="s">
        <v>2983</v>
      </c>
      <c r="BQ4937" s="118" t="s">
        <v>9678</v>
      </c>
      <c r="BW4937" s="118" t="s">
        <v>1712</v>
      </c>
      <c r="BX4937" s="118" t="s">
        <v>2983</v>
      </c>
      <c r="BY4937" s="118" t="s">
        <v>9678</v>
      </c>
    </row>
    <row r="4938" spans="53:77" x14ac:dyDescent="0.3">
      <c r="BA4938" s="169" t="e">
        <f>VLOOKUP(D4938,#REF!, 2,FALSE)</f>
        <v>#REF!</v>
      </c>
      <c r="BO4938" s="118" t="s">
        <v>1713</v>
      </c>
      <c r="BP4938" s="118" t="s">
        <v>3197</v>
      </c>
      <c r="BQ4938" s="118" t="s">
        <v>9679</v>
      </c>
      <c r="BW4938" s="118" t="s">
        <v>1713</v>
      </c>
      <c r="BX4938" s="118" t="s">
        <v>3197</v>
      </c>
      <c r="BY4938" s="118" t="s">
        <v>9679</v>
      </c>
    </row>
    <row r="4939" spans="53:77" x14ac:dyDescent="0.3">
      <c r="BA4939" s="169" t="e">
        <f>VLOOKUP(D4939,#REF!, 2,FALSE)</f>
        <v>#REF!</v>
      </c>
      <c r="BO4939" s="118" t="s">
        <v>9680</v>
      </c>
      <c r="BP4939" s="118" t="s">
        <v>616</v>
      </c>
      <c r="BQ4939" s="118" t="s">
        <v>9681</v>
      </c>
      <c r="BW4939" s="118" t="s">
        <v>9680</v>
      </c>
      <c r="BX4939" s="118" t="s">
        <v>616</v>
      </c>
      <c r="BY4939" s="118" t="s">
        <v>9681</v>
      </c>
    </row>
    <row r="4940" spans="53:77" x14ac:dyDescent="0.3">
      <c r="BA4940" s="169" t="e">
        <f>VLOOKUP(D4940,#REF!, 2,FALSE)</f>
        <v>#REF!</v>
      </c>
      <c r="BO4940" s="118" t="s">
        <v>9682</v>
      </c>
      <c r="BP4940" s="118" t="s">
        <v>3197</v>
      </c>
      <c r="BQ4940" s="118" t="s">
        <v>1657</v>
      </c>
      <c r="BW4940" s="118" t="s">
        <v>9682</v>
      </c>
      <c r="BX4940" s="118" t="s">
        <v>3197</v>
      </c>
      <c r="BY4940" s="118" t="s">
        <v>1657</v>
      </c>
    </row>
    <row r="4941" spans="53:77" x14ac:dyDescent="0.3">
      <c r="BA4941" s="169" t="e">
        <f>VLOOKUP(D4941,#REF!, 2,FALSE)</f>
        <v>#REF!</v>
      </c>
      <c r="BO4941" s="118" t="s">
        <v>9683</v>
      </c>
      <c r="BP4941" s="118" t="s">
        <v>636</v>
      </c>
      <c r="BQ4941" s="118" t="s">
        <v>7465</v>
      </c>
      <c r="BW4941" s="118" t="s">
        <v>9683</v>
      </c>
      <c r="BX4941" s="118" t="s">
        <v>636</v>
      </c>
      <c r="BY4941" s="118" t="s">
        <v>7465</v>
      </c>
    </row>
    <row r="4942" spans="53:77" x14ac:dyDescent="0.3">
      <c r="BA4942" s="169" t="e">
        <f>VLOOKUP(D4942,#REF!, 2,FALSE)</f>
        <v>#REF!</v>
      </c>
      <c r="BO4942" s="118" t="s">
        <v>1714</v>
      </c>
      <c r="BP4942" s="118" t="s">
        <v>631</v>
      </c>
      <c r="BQ4942" s="118" t="s">
        <v>5070</v>
      </c>
      <c r="BW4942" s="118" t="s">
        <v>1714</v>
      </c>
      <c r="BX4942" s="118" t="s">
        <v>631</v>
      </c>
      <c r="BY4942" s="118" t="s">
        <v>5070</v>
      </c>
    </row>
    <row r="4943" spans="53:77" x14ac:dyDescent="0.3">
      <c r="BA4943" s="169" t="e">
        <f>VLOOKUP(D4943,#REF!, 2,FALSE)</f>
        <v>#REF!</v>
      </c>
      <c r="BO4943" s="118" t="s">
        <v>9684</v>
      </c>
      <c r="BP4943" s="118" t="s">
        <v>3197</v>
      </c>
      <c r="BQ4943" s="118" t="s">
        <v>2577</v>
      </c>
      <c r="BW4943" s="118" t="s">
        <v>9684</v>
      </c>
      <c r="BX4943" s="118" t="s">
        <v>3197</v>
      </c>
      <c r="BY4943" s="118" t="s">
        <v>2577</v>
      </c>
    </row>
    <row r="4944" spans="53:77" x14ac:dyDescent="0.3">
      <c r="BA4944" s="169" t="e">
        <f>VLOOKUP(D4944,#REF!, 2,FALSE)</f>
        <v>#REF!</v>
      </c>
      <c r="BO4944" s="118" t="s">
        <v>1715</v>
      </c>
      <c r="BP4944" s="118" t="s">
        <v>3197</v>
      </c>
      <c r="BQ4944" s="118" t="s">
        <v>4048</v>
      </c>
      <c r="BW4944" s="118" t="s">
        <v>1715</v>
      </c>
      <c r="BX4944" s="118" t="s">
        <v>3197</v>
      </c>
      <c r="BY4944" s="118" t="s">
        <v>4048</v>
      </c>
    </row>
    <row r="4945" spans="53:77" x14ac:dyDescent="0.3">
      <c r="BA4945" s="169" t="e">
        <f>VLOOKUP(D4945,#REF!, 2,FALSE)</f>
        <v>#REF!</v>
      </c>
      <c r="BO4945" s="118" t="s">
        <v>9685</v>
      </c>
      <c r="BP4945" s="118" t="s">
        <v>617</v>
      </c>
      <c r="BQ4945" s="118" t="s">
        <v>3690</v>
      </c>
      <c r="BW4945" s="118" t="s">
        <v>9685</v>
      </c>
      <c r="BX4945" s="118" t="s">
        <v>617</v>
      </c>
      <c r="BY4945" s="118" t="s">
        <v>3690</v>
      </c>
    </row>
    <row r="4946" spans="53:77" x14ac:dyDescent="0.3">
      <c r="BA4946" s="169" t="e">
        <f>VLOOKUP(D4946,#REF!, 2,FALSE)</f>
        <v>#REF!</v>
      </c>
      <c r="BO4946" s="118" t="s">
        <v>9686</v>
      </c>
      <c r="BP4946" s="118" t="s">
        <v>3197</v>
      </c>
      <c r="BQ4946" s="118" t="s">
        <v>2100</v>
      </c>
      <c r="BW4946" s="118" t="s">
        <v>9686</v>
      </c>
      <c r="BX4946" s="118" t="s">
        <v>3197</v>
      </c>
      <c r="BY4946" s="118" t="s">
        <v>2100</v>
      </c>
    </row>
    <row r="4947" spans="53:77" x14ac:dyDescent="0.3">
      <c r="BA4947" s="169" t="e">
        <f>VLOOKUP(D4947,#REF!, 2,FALSE)</f>
        <v>#REF!</v>
      </c>
      <c r="BO4947" s="118" t="s">
        <v>1716</v>
      </c>
      <c r="BP4947" s="118" t="s">
        <v>3197</v>
      </c>
      <c r="BQ4947" s="118" t="s">
        <v>2373</v>
      </c>
      <c r="BW4947" s="118" t="s">
        <v>1716</v>
      </c>
      <c r="BX4947" s="118" t="s">
        <v>3197</v>
      </c>
      <c r="BY4947" s="118" t="s">
        <v>2373</v>
      </c>
    </row>
    <row r="4948" spans="53:77" x14ac:dyDescent="0.3">
      <c r="BA4948" s="169" t="e">
        <f>VLOOKUP(D4948,#REF!, 2,FALSE)</f>
        <v>#REF!</v>
      </c>
      <c r="BO4948" s="118" t="s">
        <v>9687</v>
      </c>
      <c r="BP4948" s="118" t="s">
        <v>3026</v>
      </c>
      <c r="BQ4948" s="118" t="s">
        <v>2983</v>
      </c>
      <c r="BW4948" s="118" t="s">
        <v>9687</v>
      </c>
      <c r="BX4948" s="118" t="s">
        <v>3026</v>
      </c>
      <c r="BY4948" s="118" t="s">
        <v>2983</v>
      </c>
    </row>
    <row r="4949" spans="53:77" x14ac:dyDescent="0.3">
      <c r="BA4949" s="169" t="e">
        <f>VLOOKUP(D4949,#REF!, 2,FALSE)</f>
        <v>#REF!</v>
      </c>
      <c r="BO4949" s="118" t="s">
        <v>1717</v>
      </c>
      <c r="BP4949" s="118" t="s">
        <v>617</v>
      </c>
      <c r="BQ4949" s="118" t="s">
        <v>1598</v>
      </c>
      <c r="BW4949" s="118" t="s">
        <v>1717</v>
      </c>
      <c r="BX4949" s="118" t="s">
        <v>617</v>
      </c>
      <c r="BY4949" s="118" t="s">
        <v>1598</v>
      </c>
    </row>
    <row r="4950" spans="53:77" x14ac:dyDescent="0.3">
      <c r="BA4950" s="169" t="e">
        <f>VLOOKUP(D4950,#REF!, 2,FALSE)</f>
        <v>#REF!</v>
      </c>
      <c r="BO4950" s="118" t="s">
        <v>9688</v>
      </c>
      <c r="BP4950" s="118" t="s">
        <v>3243</v>
      </c>
      <c r="BQ4950" s="118" t="s">
        <v>1379</v>
      </c>
      <c r="BW4950" s="118" t="s">
        <v>9688</v>
      </c>
      <c r="BX4950" s="118" t="s">
        <v>3243</v>
      </c>
      <c r="BY4950" s="118" t="s">
        <v>1379</v>
      </c>
    </row>
    <row r="4951" spans="53:77" x14ac:dyDescent="0.3">
      <c r="BA4951" s="169" t="e">
        <f>VLOOKUP(D4951,#REF!, 2,FALSE)</f>
        <v>#REF!</v>
      </c>
      <c r="BO4951" s="118" t="s">
        <v>1718</v>
      </c>
      <c r="BP4951" s="118" t="s">
        <v>619</v>
      </c>
      <c r="BQ4951" s="118" t="s">
        <v>9689</v>
      </c>
      <c r="BW4951" s="118" t="s">
        <v>1718</v>
      </c>
      <c r="BX4951" s="118" t="s">
        <v>619</v>
      </c>
      <c r="BY4951" s="118" t="s">
        <v>9689</v>
      </c>
    </row>
    <row r="4952" spans="53:77" x14ac:dyDescent="0.3">
      <c r="BA4952" s="169" t="e">
        <f>VLOOKUP(D4952,#REF!, 2,FALSE)</f>
        <v>#REF!</v>
      </c>
      <c r="BO4952" s="118" t="s">
        <v>1719</v>
      </c>
      <c r="BP4952" s="118" t="s">
        <v>3197</v>
      </c>
      <c r="BQ4952" s="118" t="s">
        <v>9690</v>
      </c>
      <c r="BW4952" s="118" t="s">
        <v>1719</v>
      </c>
      <c r="BX4952" s="118" t="s">
        <v>3197</v>
      </c>
      <c r="BY4952" s="118" t="s">
        <v>9690</v>
      </c>
    </row>
    <row r="4953" spans="53:77" x14ac:dyDescent="0.3">
      <c r="BA4953" s="169" t="e">
        <f>VLOOKUP(D4953,#REF!, 2,FALSE)</f>
        <v>#REF!</v>
      </c>
      <c r="BO4953" s="118" t="s">
        <v>9691</v>
      </c>
      <c r="BP4953" s="118" t="s">
        <v>3197</v>
      </c>
      <c r="BQ4953" s="118" t="s">
        <v>9021</v>
      </c>
      <c r="BW4953" s="118" t="s">
        <v>9691</v>
      </c>
      <c r="BX4953" s="118" t="s">
        <v>3197</v>
      </c>
      <c r="BY4953" s="118" t="s">
        <v>9021</v>
      </c>
    </row>
    <row r="4954" spans="53:77" x14ac:dyDescent="0.3">
      <c r="BA4954" s="169" t="e">
        <f>VLOOKUP(D4954,#REF!, 2,FALSE)</f>
        <v>#REF!</v>
      </c>
      <c r="BO4954" s="118" t="s">
        <v>9692</v>
      </c>
      <c r="BP4954" s="118" t="s">
        <v>3197</v>
      </c>
      <c r="BQ4954" s="118" t="s">
        <v>3722</v>
      </c>
      <c r="BW4954" s="118" t="s">
        <v>9692</v>
      </c>
      <c r="BX4954" s="118" t="s">
        <v>3197</v>
      </c>
      <c r="BY4954" s="118" t="s">
        <v>3722</v>
      </c>
    </row>
    <row r="4955" spans="53:77" x14ac:dyDescent="0.3">
      <c r="BA4955" s="169" t="e">
        <f>VLOOKUP(D4955,#REF!, 2,FALSE)</f>
        <v>#REF!</v>
      </c>
      <c r="BO4955" s="118" t="s">
        <v>9693</v>
      </c>
      <c r="BP4955" s="118" t="s">
        <v>3003</v>
      </c>
      <c r="BQ4955" s="118" t="s">
        <v>6048</v>
      </c>
      <c r="BW4955" s="118" t="s">
        <v>9693</v>
      </c>
      <c r="BX4955" s="118" t="s">
        <v>3003</v>
      </c>
      <c r="BY4955" s="118" t="s">
        <v>6048</v>
      </c>
    </row>
    <row r="4956" spans="53:77" x14ac:dyDescent="0.3">
      <c r="BA4956" s="169" t="e">
        <f>VLOOKUP(D4956,#REF!, 2,FALSE)</f>
        <v>#REF!</v>
      </c>
      <c r="BO4956" s="118" t="s">
        <v>1720</v>
      </c>
      <c r="BP4956" s="118" t="s">
        <v>3197</v>
      </c>
      <c r="BQ4956" s="118" t="s">
        <v>3060</v>
      </c>
      <c r="BW4956" s="118" t="s">
        <v>1720</v>
      </c>
      <c r="BX4956" s="118" t="s">
        <v>3197</v>
      </c>
      <c r="BY4956" s="118" t="s">
        <v>3060</v>
      </c>
    </row>
    <row r="4957" spans="53:77" x14ac:dyDescent="0.3">
      <c r="BA4957" s="169" t="e">
        <f>VLOOKUP(D4957,#REF!, 2,FALSE)</f>
        <v>#REF!</v>
      </c>
      <c r="BO4957" s="118" t="s">
        <v>9694</v>
      </c>
      <c r="BP4957" s="118" t="s">
        <v>1342</v>
      </c>
      <c r="BQ4957" s="118" t="s">
        <v>2983</v>
      </c>
      <c r="BW4957" s="118" t="s">
        <v>9694</v>
      </c>
      <c r="BX4957" s="118" t="s">
        <v>1342</v>
      </c>
      <c r="BY4957" s="118" t="s">
        <v>2983</v>
      </c>
    </row>
    <row r="4958" spans="53:77" x14ac:dyDescent="0.3">
      <c r="BA4958" s="169" t="e">
        <f>VLOOKUP(D4958,#REF!, 2,FALSE)</f>
        <v>#REF!</v>
      </c>
      <c r="BO4958" s="118" t="s">
        <v>1721</v>
      </c>
      <c r="BP4958" s="118" t="s">
        <v>3197</v>
      </c>
      <c r="BQ4958" s="118" t="s">
        <v>2931</v>
      </c>
      <c r="BW4958" s="118" t="s">
        <v>1721</v>
      </c>
      <c r="BX4958" s="118" t="s">
        <v>3197</v>
      </c>
      <c r="BY4958" s="118" t="s">
        <v>2931</v>
      </c>
    </row>
    <row r="4959" spans="53:77" x14ac:dyDescent="0.3">
      <c r="BA4959" s="169" t="e">
        <f>VLOOKUP(D4959,#REF!, 2,FALSE)</f>
        <v>#REF!</v>
      </c>
      <c r="BO4959" s="118" t="s">
        <v>9695</v>
      </c>
      <c r="BP4959" s="118" t="s">
        <v>631</v>
      </c>
      <c r="BQ4959" s="118" t="s">
        <v>9696</v>
      </c>
      <c r="BW4959" s="118" t="s">
        <v>9695</v>
      </c>
      <c r="BX4959" s="118" t="s">
        <v>631</v>
      </c>
      <c r="BY4959" s="118" t="s">
        <v>9696</v>
      </c>
    </row>
    <row r="4960" spans="53:77" x14ac:dyDescent="0.3">
      <c r="BA4960" s="169" t="e">
        <f>VLOOKUP(D4960,#REF!, 2,FALSE)</f>
        <v>#REF!</v>
      </c>
      <c r="BO4960" s="118" t="s">
        <v>9697</v>
      </c>
      <c r="BP4960" s="118" t="s">
        <v>3243</v>
      </c>
      <c r="BQ4960" s="118" t="s">
        <v>9698</v>
      </c>
      <c r="BW4960" s="118" t="s">
        <v>9697</v>
      </c>
      <c r="BX4960" s="118" t="s">
        <v>3243</v>
      </c>
      <c r="BY4960" s="118" t="s">
        <v>9698</v>
      </c>
    </row>
    <row r="4961" spans="53:77" x14ac:dyDescent="0.3">
      <c r="BA4961" s="169" t="e">
        <f>VLOOKUP(D4961,#REF!, 2,FALSE)</f>
        <v>#REF!</v>
      </c>
      <c r="BO4961" s="118" t="s">
        <v>576</v>
      </c>
      <c r="BP4961" s="118" t="s">
        <v>3197</v>
      </c>
      <c r="BQ4961" s="118" t="s">
        <v>6861</v>
      </c>
      <c r="BW4961" s="118" t="s">
        <v>576</v>
      </c>
      <c r="BX4961" s="118" t="s">
        <v>3197</v>
      </c>
      <c r="BY4961" s="118" t="s">
        <v>6861</v>
      </c>
    </row>
    <row r="4962" spans="53:77" x14ac:dyDescent="0.3">
      <c r="BA4962" s="169" t="e">
        <f>VLOOKUP(D4962,#REF!, 2,FALSE)</f>
        <v>#REF!</v>
      </c>
      <c r="BO4962" s="118" t="s">
        <v>9699</v>
      </c>
      <c r="BP4962" s="118" t="s">
        <v>3043</v>
      </c>
      <c r="BQ4962" s="118" t="s">
        <v>2221</v>
      </c>
      <c r="BW4962" s="118" t="s">
        <v>9699</v>
      </c>
      <c r="BX4962" s="118" t="s">
        <v>3043</v>
      </c>
      <c r="BY4962" s="118" t="s">
        <v>2221</v>
      </c>
    </row>
    <row r="4963" spans="53:77" x14ac:dyDescent="0.3">
      <c r="BA4963" s="169" t="e">
        <f>VLOOKUP(D4963,#REF!, 2,FALSE)</f>
        <v>#REF!</v>
      </c>
      <c r="BO4963" s="118" t="s">
        <v>9700</v>
      </c>
      <c r="BP4963" s="118" t="s">
        <v>662</v>
      </c>
      <c r="BQ4963" s="118" t="s">
        <v>9701</v>
      </c>
      <c r="BW4963" s="118" t="s">
        <v>9700</v>
      </c>
      <c r="BX4963" s="118" t="s">
        <v>662</v>
      </c>
      <c r="BY4963" s="118" t="s">
        <v>9701</v>
      </c>
    </row>
    <row r="4964" spans="53:77" x14ac:dyDescent="0.3">
      <c r="BA4964" s="169" t="e">
        <f>VLOOKUP(D4964,#REF!, 2,FALSE)</f>
        <v>#REF!</v>
      </c>
      <c r="BO4964" s="118" t="s">
        <v>9702</v>
      </c>
      <c r="BP4964" s="118" t="s">
        <v>662</v>
      </c>
      <c r="BQ4964" s="118" t="s">
        <v>9703</v>
      </c>
      <c r="BW4964" s="118" t="s">
        <v>9702</v>
      </c>
      <c r="BX4964" s="118" t="s">
        <v>662</v>
      </c>
      <c r="BY4964" s="118" t="s">
        <v>9703</v>
      </c>
    </row>
    <row r="4965" spans="53:77" x14ac:dyDescent="0.3">
      <c r="BA4965" s="169" t="e">
        <f>VLOOKUP(D4965,#REF!, 2,FALSE)</f>
        <v>#REF!</v>
      </c>
      <c r="BO4965" s="118" t="s">
        <v>9704</v>
      </c>
      <c r="BP4965" s="118" t="s">
        <v>655</v>
      </c>
      <c r="BQ4965" s="118" t="s">
        <v>3455</v>
      </c>
      <c r="BW4965" s="118" t="s">
        <v>9704</v>
      </c>
      <c r="BX4965" s="118" t="s">
        <v>655</v>
      </c>
      <c r="BY4965" s="118" t="s">
        <v>3455</v>
      </c>
    </row>
    <row r="4966" spans="53:77" x14ac:dyDescent="0.3">
      <c r="BA4966" s="169" t="e">
        <f>VLOOKUP(D4966,#REF!, 2,FALSE)</f>
        <v>#REF!</v>
      </c>
      <c r="BO4966" s="118" t="s">
        <v>9705</v>
      </c>
      <c r="BP4966" s="118" t="s">
        <v>1342</v>
      </c>
      <c r="BQ4966" s="118" t="s">
        <v>2654</v>
      </c>
      <c r="BW4966" s="118" t="s">
        <v>9705</v>
      </c>
      <c r="BX4966" s="118" t="s">
        <v>1342</v>
      </c>
      <c r="BY4966" s="118" t="s">
        <v>2654</v>
      </c>
    </row>
    <row r="4967" spans="53:77" x14ac:dyDescent="0.3">
      <c r="BA4967" s="169" t="e">
        <f>VLOOKUP(D4967,#REF!, 2,FALSE)</f>
        <v>#REF!</v>
      </c>
      <c r="BO4967" s="118" t="s">
        <v>9706</v>
      </c>
      <c r="BP4967" s="118" t="s">
        <v>1070</v>
      </c>
      <c r="BQ4967" s="118" t="s">
        <v>9707</v>
      </c>
      <c r="BW4967" s="118" t="s">
        <v>9706</v>
      </c>
      <c r="BX4967" s="118" t="s">
        <v>1070</v>
      </c>
      <c r="BY4967" s="118" t="s">
        <v>9707</v>
      </c>
    </row>
    <row r="4968" spans="53:77" x14ac:dyDescent="0.3">
      <c r="BA4968" s="169" t="e">
        <f>VLOOKUP(D4968,#REF!, 2,FALSE)</f>
        <v>#REF!</v>
      </c>
      <c r="BO4968" s="118" t="s">
        <v>9708</v>
      </c>
      <c r="BP4968" s="118" t="s">
        <v>613</v>
      </c>
      <c r="BQ4968" s="118" t="s">
        <v>7383</v>
      </c>
      <c r="BW4968" s="118" t="s">
        <v>9708</v>
      </c>
      <c r="BX4968" s="118" t="s">
        <v>613</v>
      </c>
      <c r="BY4968" s="118" t="s">
        <v>7383</v>
      </c>
    </row>
    <row r="4969" spans="53:77" x14ac:dyDescent="0.3">
      <c r="BA4969" s="169" t="e">
        <f>VLOOKUP(D4969,#REF!, 2,FALSE)</f>
        <v>#REF!</v>
      </c>
      <c r="BO4969" s="118" t="s">
        <v>9709</v>
      </c>
      <c r="BP4969" s="118" t="s">
        <v>1342</v>
      </c>
      <c r="BQ4969" s="118" t="s">
        <v>9710</v>
      </c>
      <c r="BW4969" s="118" t="s">
        <v>9709</v>
      </c>
      <c r="BX4969" s="118" t="s">
        <v>1342</v>
      </c>
      <c r="BY4969" s="118" t="s">
        <v>9710</v>
      </c>
    </row>
    <row r="4970" spans="53:77" x14ac:dyDescent="0.3">
      <c r="BA4970" s="169" t="e">
        <f>VLOOKUP(D4970,#REF!, 2,FALSE)</f>
        <v>#REF!</v>
      </c>
      <c r="BO4970" s="118" t="s">
        <v>9711</v>
      </c>
      <c r="BP4970" s="118" t="s">
        <v>775</v>
      </c>
      <c r="BQ4970" s="118" t="s">
        <v>9712</v>
      </c>
      <c r="BW4970" s="118" t="s">
        <v>9711</v>
      </c>
      <c r="BX4970" s="118" t="s">
        <v>775</v>
      </c>
      <c r="BY4970" s="118" t="s">
        <v>9712</v>
      </c>
    </row>
    <row r="4971" spans="53:77" x14ac:dyDescent="0.3">
      <c r="BA4971" s="169" t="e">
        <f>VLOOKUP(D4971,#REF!, 2,FALSE)</f>
        <v>#REF!</v>
      </c>
      <c r="BO4971" s="118" t="s">
        <v>1722</v>
      </c>
      <c r="BP4971" s="118" t="s">
        <v>3197</v>
      </c>
      <c r="BQ4971" s="118" t="s">
        <v>1263</v>
      </c>
      <c r="BW4971" s="118" t="s">
        <v>1722</v>
      </c>
      <c r="BX4971" s="118" t="s">
        <v>3197</v>
      </c>
      <c r="BY4971" s="118" t="s">
        <v>1263</v>
      </c>
    </row>
    <row r="4972" spans="53:77" x14ac:dyDescent="0.3">
      <c r="BA4972" s="169" t="e">
        <f>VLOOKUP(D4972,#REF!, 2,FALSE)</f>
        <v>#REF!</v>
      </c>
      <c r="BO4972" s="118" t="s">
        <v>9713</v>
      </c>
      <c r="BP4972" s="118" t="s">
        <v>2983</v>
      </c>
      <c r="BQ4972" s="118" t="s">
        <v>2983</v>
      </c>
      <c r="BW4972" s="118" t="s">
        <v>9713</v>
      </c>
      <c r="BX4972" s="118" t="s">
        <v>2983</v>
      </c>
      <c r="BY4972" s="118" t="s">
        <v>2983</v>
      </c>
    </row>
    <row r="4973" spans="53:77" x14ac:dyDescent="0.3">
      <c r="BA4973" s="169" t="e">
        <f>VLOOKUP(D4973,#REF!, 2,FALSE)</f>
        <v>#REF!</v>
      </c>
      <c r="BO4973" s="118" t="s">
        <v>9714</v>
      </c>
      <c r="BP4973" s="118" t="s">
        <v>1445</v>
      </c>
      <c r="BQ4973" s="118" t="s">
        <v>9715</v>
      </c>
      <c r="BW4973" s="118" t="s">
        <v>9714</v>
      </c>
      <c r="BX4973" s="118" t="s">
        <v>1445</v>
      </c>
      <c r="BY4973" s="118" t="s">
        <v>9715</v>
      </c>
    </row>
    <row r="4974" spans="53:77" x14ac:dyDescent="0.3">
      <c r="BA4974" s="169" t="e">
        <f>VLOOKUP(D4974,#REF!, 2,FALSE)</f>
        <v>#REF!</v>
      </c>
      <c r="BO4974" s="118" t="s">
        <v>9716</v>
      </c>
      <c r="BP4974" s="118" t="s">
        <v>940</v>
      </c>
      <c r="BQ4974" s="118" t="s">
        <v>770</v>
      </c>
      <c r="BW4974" s="118" t="s">
        <v>9716</v>
      </c>
      <c r="BX4974" s="118" t="s">
        <v>940</v>
      </c>
      <c r="BY4974" s="118" t="s">
        <v>770</v>
      </c>
    </row>
    <row r="4975" spans="53:77" x14ac:dyDescent="0.3">
      <c r="BA4975" s="169" t="e">
        <f>VLOOKUP(D4975,#REF!, 2,FALSE)</f>
        <v>#REF!</v>
      </c>
      <c r="BO4975" s="118" t="s">
        <v>9717</v>
      </c>
      <c r="BP4975" s="118" t="s">
        <v>3197</v>
      </c>
      <c r="BQ4975" s="118" t="s">
        <v>9718</v>
      </c>
      <c r="BW4975" s="118" t="s">
        <v>9717</v>
      </c>
      <c r="BX4975" s="118" t="s">
        <v>3197</v>
      </c>
      <c r="BY4975" s="118" t="s">
        <v>9718</v>
      </c>
    </row>
    <row r="4976" spans="53:77" x14ac:dyDescent="0.3">
      <c r="BA4976" s="169" t="e">
        <f>VLOOKUP(D4976,#REF!, 2,FALSE)</f>
        <v>#REF!</v>
      </c>
      <c r="BO4976" s="118" t="s">
        <v>9719</v>
      </c>
      <c r="BP4976" s="118" t="s">
        <v>631</v>
      </c>
      <c r="BQ4976" s="118" t="s">
        <v>1599</v>
      </c>
      <c r="BW4976" s="118" t="s">
        <v>9719</v>
      </c>
      <c r="BX4976" s="118" t="s">
        <v>631</v>
      </c>
      <c r="BY4976" s="118" t="s">
        <v>1599</v>
      </c>
    </row>
    <row r="4977" spans="53:77" x14ac:dyDescent="0.3">
      <c r="BA4977" s="169" t="e">
        <f>VLOOKUP(D4977,#REF!, 2,FALSE)</f>
        <v>#REF!</v>
      </c>
      <c r="BO4977" s="118" t="s">
        <v>9721</v>
      </c>
      <c r="BP4977" s="118" t="s">
        <v>1342</v>
      </c>
      <c r="BQ4977" s="118" t="s">
        <v>8010</v>
      </c>
      <c r="BW4977" s="118" t="s">
        <v>9721</v>
      </c>
      <c r="BX4977" s="118" t="s">
        <v>1342</v>
      </c>
      <c r="BY4977" s="118" t="s">
        <v>8010</v>
      </c>
    </row>
    <row r="4978" spans="53:77" x14ac:dyDescent="0.3">
      <c r="BA4978" s="169" t="e">
        <f>VLOOKUP(D4978,#REF!, 2,FALSE)</f>
        <v>#REF!</v>
      </c>
      <c r="BO4978" s="118" t="s">
        <v>9722</v>
      </c>
      <c r="BP4978" s="118" t="s">
        <v>639</v>
      </c>
      <c r="BQ4978" s="118" t="s">
        <v>6113</v>
      </c>
      <c r="BW4978" s="118" t="s">
        <v>9722</v>
      </c>
      <c r="BX4978" s="118" t="s">
        <v>639</v>
      </c>
      <c r="BY4978" s="118" t="s">
        <v>6113</v>
      </c>
    </row>
    <row r="4979" spans="53:77" x14ac:dyDescent="0.3">
      <c r="BA4979" s="169" t="e">
        <f>VLOOKUP(D4979,#REF!, 2,FALSE)</f>
        <v>#REF!</v>
      </c>
      <c r="BO4979" s="118" t="s">
        <v>9723</v>
      </c>
      <c r="BP4979" s="118" t="s">
        <v>631</v>
      </c>
      <c r="BQ4979" s="118" t="s">
        <v>2927</v>
      </c>
      <c r="BW4979" s="118" t="s">
        <v>9723</v>
      </c>
      <c r="BX4979" s="118" t="s">
        <v>631</v>
      </c>
      <c r="BY4979" s="118" t="s">
        <v>2927</v>
      </c>
    </row>
    <row r="4980" spans="53:77" x14ac:dyDescent="0.3">
      <c r="BA4980" s="169" t="e">
        <f>VLOOKUP(D4980,#REF!, 2,FALSE)</f>
        <v>#REF!</v>
      </c>
      <c r="BO4980" s="118" t="s">
        <v>1723</v>
      </c>
      <c r="BP4980" s="118" t="s">
        <v>3043</v>
      </c>
      <c r="BQ4980" s="118" t="s">
        <v>770</v>
      </c>
      <c r="BW4980" s="118" t="s">
        <v>1723</v>
      </c>
      <c r="BX4980" s="118" t="s">
        <v>3043</v>
      </c>
      <c r="BY4980" s="118" t="s">
        <v>770</v>
      </c>
    </row>
    <row r="4981" spans="53:77" x14ac:dyDescent="0.3">
      <c r="BA4981" s="169" t="e">
        <f>VLOOKUP(D4981,#REF!, 2,FALSE)</f>
        <v>#REF!</v>
      </c>
      <c r="BO4981" s="118" t="s">
        <v>9725</v>
      </c>
      <c r="BP4981" s="118" t="s">
        <v>3081</v>
      </c>
      <c r="BQ4981" s="118" t="s">
        <v>3540</v>
      </c>
      <c r="BW4981" s="118" t="s">
        <v>9725</v>
      </c>
      <c r="BX4981" s="118" t="s">
        <v>3081</v>
      </c>
      <c r="BY4981" s="118" t="s">
        <v>3540</v>
      </c>
    </row>
    <row r="4982" spans="53:77" x14ac:dyDescent="0.3">
      <c r="BA4982" s="169" t="e">
        <f>VLOOKUP(D4982,#REF!, 2,FALSE)</f>
        <v>#REF!</v>
      </c>
      <c r="BO4982" s="118" t="s">
        <v>9726</v>
      </c>
      <c r="BP4982" s="118" t="s">
        <v>3085</v>
      </c>
      <c r="BQ4982" s="118" t="s">
        <v>3690</v>
      </c>
      <c r="BW4982" s="118" t="s">
        <v>9726</v>
      </c>
      <c r="BX4982" s="118" t="s">
        <v>3085</v>
      </c>
      <c r="BY4982" s="118" t="s">
        <v>3690</v>
      </c>
    </row>
    <row r="4983" spans="53:77" x14ac:dyDescent="0.3">
      <c r="BA4983" s="169" t="e">
        <f>VLOOKUP(D4983,#REF!, 2,FALSE)</f>
        <v>#REF!</v>
      </c>
      <c r="BO4983" s="118" t="s">
        <v>9727</v>
      </c>
      <c r="BP4983" s="118" t="s">
        <v>862</v>
      </c>
      <c r="BQ4983" s="118" t="s">
        <v>4396</v>
      </c>
      <c r="BW4983" s="118" t="s">
        <v>9727</v>
      </c>
      <c r="BX4983" s="118" t="s">
        <v>862</v>
      </c>
      <c r="BY4983" s="118" t="s">
        <v>4396</v>
      </c>
    </row>
    <row r="4984" spans="53:77" x14ac:dyDescent="0.3">
      <c r="BA4984" s="169" t="e">
        <f>VLOOKUP(D4984,#REF!, 2,FALSE)</f>
        <v>#REF!</v>
      </c>
      <c r="BO4984" s="118" t="s">
        <v>9728</v>
      </c>
      <c r="BP4984" s="118" t="s">
        <v>3003</v>
      </c>
      <c r="BQ4984" s="118" t="s">
        <v>9729</v>
      </c>
      <c r="BW4984" s="118" t="s">
        <v>9728</v>
      </c>
      <c r="BX4984" s="118" t="s">
        <v>3003</v>
      </c>
      <c r="BY4984" s="118" t="s">
        <v>9729</v>
      </c>
    </row>
    <row r="4985" spans="53:77" x14ac:dyDescent="0.3">
      <c r="BA4985" s="169" t="e">
        <f>VLOOKUP(D4985,#REF!, 2,FALSE)</f>
        <v>#REF!</v>
      </c>
      <c r="BO4985" s="118" t="s">
        <v>9730</v>
      </c>
      <c r="BP4985" s="118" t="s">
        <v>1342</v>
      </c>
      <c r="BQ4985" s="118" t="s">
        <v>9731</v>
      </c>
      <c r="BW4985" s="118" t="s">
        <v>9730</v>
      </c>
      <c r="BX4985" s="118" t="s">
        <v>1342</v>
      </c>
      <c r="BY4985" s="118" t="s">
        <v>9731</v>
      </c>
    </row>
    <row r="4986" spans="53:77" x14ac:dyDescent="0.3">
      <c r="BA4986" s="169" t="e">
        <f>VLOOKUP(D4986,#REF!, 2,FALSE)</f>
        <v>#REF!</v>
      </c>
      <c r="BO4986" s="118" t="s">
        <v>9732</v>
      </c>
      <c r="BP4986" s="118" t="s">
        <v>16975</v>
      </c>
      <c r="BQ4986" s="118" t="s">
        <v>9733</v>
      </c>
      <c r="BW4986" s="118" t="s">
        <v>9732</v>
      </c>
      <c r="BX4986" s="118" t="s">
        <v>16975</v>
      </c>
      <c r="BY4986" s="118" t="s">
        <v>9733</v>
      </c>
    </row>
    <row r="4987" spans="53:77" x14ac:dyDescent="0.3">
      <c r="BA4987" s="169" t="e">
        <f>VLOOKUP(D4987,#REF!, 2,FALSE)</f>
        <v>#REF!</v>
      </c>
      <c r="BO4987" s="118" t="s">
        <v>1724</v>
      </c>
      <c r="BP4987" s="118" t="s">
        <v>1342</v>
      </c>
      <c r="BQ4987" s="118" t="s">
        <v>9734</v>
      </c>
      <c r="BW4987" s="118" t="s">
        <v>1724</v>
      </c>
      <c r="BX4987" s="118" t="s">
        <v>1342</v>
      </c>
      <c r="BY4987" s="118" t="s">
        <v>9734</v>
      </c>
    </row>
    <row r="4988" spans="53:77" x14ac:dyDescent="0.3">
      <c r="BA4988" s="169" t="e">
        <f>VLOOKUP(D4988,#REF!, 2,FALSE)</f>
        <v>#REF!</v>
      </c>
      <c r="BO4988" s="118" t="s">
        <v>9735</v>
      </c>
      <c r="BP4988" s="118" t="s">
        <v>3243</v>
      </c>
      <c r="BQ4988" s="118" t="s">
        <v>2983</v>
      </c>
      <c r="BW4988" s="118" t="s">
        <v>9735</v>
      </c>
      <c r="BX4988" s="118" t="s">
        <v>3243</v>
      </c>
      <c r="BY4988" s="118" t="s">
        <v>2983</v>
      </c>
    </row>
    <row r="4989" spans="53:77" x14ac:dyDescent="0.3">
      <c r="BA4989" s="169" t="e">
        <f>VLOOKUP(D4989,#REF!, 2,FALSE)</f>
        <v>#REF!</v>
      </c>
      <c r="BO4989" s="118" t="s">
        <v>9736</v>
      </c>
      <c r="BP4989" s="118" t="s">
        <v>778</v>
      </c>
      <c r="BQ4989" s="118" t="s">
        <v>2068</v>
      </c>
      <c r="BW4989" s="118" t="s">
        <v>9736</v>
      </c>
      <c r="BX4989" s="118" t="s">
        <v>778</v>
      </c>
      <c r="BY4989" s="118" t="s">
        <v>2068</v>
      </c>
    </row>
    <row r="4990" spans="53:77" x14ac:dyDescent="0.3">
      <c r="BA4990" s="169" t="e">
        <f>VLOOKUP(D4990,#REF!, 2,FALSE)</f>
        <v>#REF!</v>
      </c>
      <c r="BO4990" s="118" t="s">
        <v>9737</v>
      </c>
      <c r="BP4990" s="118" t="s">
        <v>787</v>
      </c>
      <c r="BQ4990" s="118" t="s">
        <v>3864</v>
      </c>
      <c r="BW4990" s="118" t="s">
        <v>9737</v>
      </c>
      <c r="BX4990" s="118" t="s">
        <v>787</v>
      </c>
      <c r="BY4990" s="118" t="s">
        <v>3864</v>
      </c>
    </row>
    <row r="4991" spans="53:77" x14ac:dyDescent="0.3">
      <c r="BA4991" s="169" t="e">
        <f>VLOOKUP(D4991,#REF!, 2,FALSE)</f>
        <v>#REF!</v>
      </c>
      <c r="BO4991" s="118" t="s">
        <v>9738</v>
      </c>
      <c r="BP4991" s="118" t="s">
        <v>3197</v>
      </c>
      <c r="BQ4991" s="118" t="s">
        <v>9739</v>
      </c>
      <c r="BW4991" s="118" t="s">
        <v>9738</v>
      </c>
      <c r="BX4991" s="118" t="s">
        <v>3197</v>
      </c>
      <c r="BY4991" s="118" t="s">
        <v>9739</v>
      </c>
    </row>
    <row r="4992" spans="53:77" x14ac:dyDescent="0.3">
      <c r="BA4992" s="169" t="e">
        <f>VLOOKUP(D4992,#REF!, 2,FALSE)</f>
        <v>#REF!</v>
      </c>
      <c r="BO4992" s="118" t="s">
        <v>9740</v>
      </c>
      <c r="BP4992" s="118" t="s">
        <v>3243</v>
      </c>
      <c r="BQ4992" s="118" t="s">
        <v>5856</v>
      </c>
      <c r="BW4992" s="118" t="s">
        <v>9740</v>
      </c>
      <c r="BX4992" s="118" t="s">
        <v>3243</v>
      </c>
      <c r="BY4992" s="118" t="s">
        <v>5856</v>
      </c>
    </row>
    <row r="4993" spans="53:77" x14ac:dyDescent="0.3">
      <c r="BA4993" s="169" t="e">
        <f>VLOOKUP(D4993,#REF!, 2,FALSE)</f>
        <v>#REF!</v>
      </c>
      <c r="BO4993" s="118" t="s">
        <v>9742</v>
      </c>
      <c r="BP4993" s="118" t="s">
        <v>862</v>
      </c>
      <c r="BQ4993" s="118" t="s">
        <v>9743</v>
      </c>
      <c r="BW4993" s="118" t="s">
        <v>9742</v>
      </c>
      <c r="BX4993" s="118" t="s">
        <v>862</v>
      </c>
      <c r="BY4993" s="118" t="s">
        <v>9743</v>
      </c>
    </row>
    <row r="4994" spans="53:77" x14ac:dyDescent="0.3">
      <c r="BA4994" s="169" t="e">
        <f>VLOOKUP(D4994,#REF!, 2,FALSE)</f>
        <v>#REF!</v>
      </c>
      <c r="BO4994" s="118" t="s">
        <v>9744</v>
      </c>
      <c r="BP4994" s="118" t="s">
        <v>852</v>
      </c>
      <c r="BQ4994" s="118" t="s">
        <v>5948</v>
      </c>
      <c r="BW4994" s="118" t="s">
        <v>9744</v>
      </c>
      <c r="BX4994" s="118" t="s">
        <v>852</v>
      </c>
      <c r="BY4994" s="118" t="s">
        <v>5948</v>
      </c>
    </row>
    <row r="4995" spans="53:77" x14ac:dyDescent="0.3">
      <c r="BA4995" s="169" t="e">
        <f>VLOOKUP(D4995,#REF!, 2,FALSE)</f>
        <v>#REF!</v>
      </c>
      <c r="BO4995" s="118" t="s">
        <v>9745</v>
      </c>
      <c r="BP4995" s="118" t="s">
        <v>937</v>
      </c>
      <c r="BQ4995" s="118" t="s">
        <v>9746</v>
      </c>
      <c r="BW4995" s="118" t="s">
        <v>9745</v>
      </c>
      <c r="BX4995" s="118" t="s">
        <v>937</v>
      </c>
      <c r="BY4995" s="118" t="s">
        <v>9746</v>
      </c>
    </row>
    <row r="4996" spans="53:77" x14ac:dyDescent="0.3">
      <c r="BA4996" s="169" t="e">
        <f>VLOOKUP(D4996,#REF!, 2,FALSE)</f>
        <v>#REF!</v>
      </c>
      <c r="BO4996" s="118" t="s">
        <v>9747</v>
      </c>
      <c r="BP4996" s="118" t="s">
        <v>3197</v>
      </c>
      <c r="BQ4996" s="118" t="s">
        <v>8221</v>
      </c>
      <c r="BW4996" s="118" t="s">
        <v>9747</v>
      </c>
      <c r="BX4996" s="118" t="s">
        <v>3197</v>
      </c>
      <c r="BY4996" s="118" t="s">
        <v>8221</v>
      </c>
    </row>
    <row r="4997" spans="53:77" x14ac:dyDescent="0.3">
      <c r="BA4997" s="169" t="e">
        <f>VLOOKUP(D4997,#REF!, 2,FALSE)</f>
        <v>#REF!</v>
      </c>
      <c r="BO4997" s="118" t="s">
        <v>9748</v>
      </c>
      <c r="BP4997" s="118" t="s">
        <v>3043</v>
      </c>
      <c r="BQ4997" s="118" t="s">
        <v>2983</v>
      </c>
      <c r="BW4997" s="118" t="s">
        <v>9748</v>
      </c>
      <c r="BX4997" s="118" t="s">
        <v>3043</v>
      </c>
      <c r="BY4997" s="118" t="s">
        <v>2983</v>
      </c>
    </row>
    <row r="4998" spans="53:77" x14ac:dyDescent="0.3">
      <c r="BA4998" s="169" t="e">
        <f>VLOOKUP(D4998,#REF!, 2,FALSE)</f>
        <v>#REF!</v>
      </c>
      <c r="BO4998" s="118" t="s">
        <v>9750</v>
      </c>
      <c r="BP4998" s="118" t="s">
        <v>797</v>
      </c>
      <c r="BQ4998" s="118" t="s">
        <v>8464</v>
      </c>
      <c r="BW4998" s="118" t="s">
        <v>9750</v>
      </c>
      <c r="BX4998" s="118" t="s">
        <v>797</v>
      </c>
      <c r="BY4998" s="118" t="s">
        <v>8464</v>
      </c>
    </row>
    <row r="4999" spans="53:77" x14ac:dyDescent="0.3">
      <c r="BA4999" s="169" t="e">
        <f>VLOOKUP(D4999,#REF!, 2,FALSE)</f>
        <v>#REF!</v>
      </c>
      <c r="BO4999" s="118" t="s">
        <v>9751</v>
      </c>
      <c r="BP4999" s="118" t="s">
        <v>3043</v>
      </c>
      <c r="BQ4999" s="118" t="s">
        <v>9752</v>
      </c>
      <c r="BW4999" s="118" t="s">
        <v>9751</v>
      </c>
      <c r="BX4999" s="118" t="s">
        <v>3043</v>
      </c>
      <c r="BY4999" s="118" t="s">
        <v>9752</v>
      </c>
    </row>
    <row r="5000" spans="53:77" x14ac:dyDescent="0.3">
      <c r="BA5000" s="169" t="e">
        <f>VLOOKUP(D5000,#REF!, 2,FALSE)</f>
        <v>#REF!</v>
      </c>
      <c r="BO5000" s="118" t="s">
        <v>1725</v>
      </c>
      <c r="BP5000" s="118" t="s">
        <v>2983</v>
      </c>
      <c r="BQ5000" s="118" t="s">
        <v>9753</v>
      </c>
      <c r="BW5000" s="118" t="s">
        <v>1725</v>
      </c>
      <c r="BX5000" s="118" t="s">
        <v>2983</v>
      </c>
      <c r="BY5000" s="118" t="s">
        <v>9753</v>
      </c>
    </row>
    <row r="5001" spans="53:77" x14ac:dyDescent="0.3">
      <c r="BA5001" s="169" t="e">
        <f>VLOOKUP(D5001,#REF!, 2,FALSE)</f>
        <v>#REF!</v>
      </c>
      <c r="BO5001" s="118" t="s">
        <v>9754</v>
      </c>
      <c r="BP5001" s="118" t="s">
        <v>3043</v>
      </c>
      <c r="BQ5001" s="118" t="s">
        <v>2705</v>
      </c>
      <c r="BW5001" s="118" t="s">
        <v>9754</v>
      </c>
      <c r="BX5001" s="118" t="s">
        <v>3043</v>
      </c>
      <c r="BY5001" s="118" t="s">
        <v>2705</v>
      </c>
    </row>
    <row r="5002" spans="53:77" x14ac:dyDescent="0.3">
      <c r="BA5002" s="169" t="e">
        <f>VLOOKUP(D5002,#REF!, 2,FALSE)</f>
        <v>#REF!</v>
      </c>
      <c r="BO5002" s="118" t="s">
        <v>9755</v>
      </c>
      <c r="BP5002" s="118" t="s">
        <v>3243</v>
      </c>
      <c r="BQ5002" s="118" t="s">
        <v>9756</v>
      </c>
      <c r="BW5002" s="118" t="s">
        <v>9755</v>
      </c>
      <c r="BX5002" s="118" t="s">
        <v>3243</v>
      </c>
      <c r="BY5002" s="118" t="s">
        <v>9756</v>
      </c>
    </row>
    <row r="5003" spans="53:77" x14ac:dyDescent="0.3">
      <c r="BA5003" s="169" t="e">
        <f>VLOOKUP(D5003,#REF!, 2,FALSE)</f>
        <v>#REF!</v>
      </c>
      <c r="BO5003" s="118" t="s">
        <v>9757</v>
      </c>
      <c r="BP5003" s="118" t="s">
        <v>3243</v>
      </c>
      <c r="BQ5003" s="118" t="s">
        <v>3714</v>
      </c>
      <c r="BW5003" s="118" t="s">
        <v>9757</v>
      </c>
      <c r="BX5003" s="118" t="s">
        <v>3243</v>
      </c>
      <c r="BY5003" s="118" t="s">
        <v>3714</v>
      </c>
    </row>
    <row r="5004" spans="53:77" x14ac:dyDescent="0.3">
      <c r="BA5004" s="169" t="e">
        <f>VLOOKUP(D5004,#REF!, 2,FALSE)</f>
        <v>#REF!</v>
      </c>
      <c r="BO5004" s="118" t="s">
        <v>1751</v>
      </c>
      <c r="BP5004" s="118" t="s">
        <v>797</v>
      </c>
      <c r="BQ5004" s="118" t="s">
        <v>4359</v>
      </c>
      <c r="BW5004" s="118" t="s">
        <v>1751</v>
      </c>
      <c r="BX5004" s="118" t="s">
        <v>797</v>
      </c>
      <c r="BY5004" s="118" t="s">
        <v>4359</v>
      </c>
    </row>
    <row r="5005" spans="53:77" x14ac:dyDescent="0.3">
      <c r="BA5005" s="169" t="e">
        <f>VLOOKUP(D5005,#REF!, 2,FALSE)</f>
        <v>#REF!</v>
      </c>
      <c r="BO5005" s="118" t="s">
        <v>9758</v>
      </c>
      <c r="BP5005" s="118" t="s">
        <v>3197</v>
      </c>
      <c r="BQ5005" s="118" t="s">
        <v>5858</v>
      </c>
      <c r="BW5005" s="118" t="s">
        <v>9758</v>
      </c>
      <c r="BX5005" s="118" t="s">
        <v>3197</v>
      </c>
      <c r="BY5005" s="118" t="s">
        <v>5858</v>
      </c>
    </row>
    <row r="5006" spans="53:77" x14ac:dyDescent="0.3">
      <c r="BA5006" s="169" t="e">
        <f>VLOOKUP(D5006,#REF!, 2,FALSE)</f>
        <v>#REF!</v>
      </c>
      <c r="BO5006" s="118" t="s">
        <v>9759</v>
      </c>
      <c r="BP5006" s="118" t="s">
        <v>3197</v>
      </c>
      <c r="BQ5006" s="118" t="s">
        <v>7293</v>
      </c>
      <c r="BW5006" s="118" t="s">
        <v>9759</v>
      </c>
      <c r="BX5006" s="118" t="s">
        <v>3197</v>
      </c>
      <c r="BY5006" s="118" t="s">
        <v>7293</v>
      </c>
    </row>
    <row r="5007" spans="53:77" x14ac:dyDescent="0.3">
      <c r="BA5007" s="169" t="e">
        <f>VLOOKUP(D5007,#REF!, 2,FALSE)</f>
        <v>#REF!</v>
      </c>
      <c r="BO5007" s="118" t="s">
        <v>9760</v>
      </c>
      <c r="BP5007" s="118" t="s">
        <v>3197</v>
      </c>
      <c r="BQ5007" s="118" t="s">
        <v>8172</v>
      </c>
      <c r="BW5007" s="118" t="s">
        <v>9760</v>
      </c>
      <c r="BX5007" s="118" t="s">
        <v>3197</v>
      </c>
      <c r="BY5007" s="118" t="s">
        <v>8172</v>
      </c>
    </row>
    <row r="5008" spans="53:77" x14ac:dyDescent="0.3">
      <c r="BA5008" s="169" t="e">
        <f>VLOOKUP(D5008,#REF!, 2,FALSE)</f>
        <v>#REF!</v>
      </c>
      <c r="BO5008" s="118" t="s">
        <v>9761</v>
      </c>
      <c r="BP5008" s="118" t="s">
        <v>1342</v>
      </c>
      <c r="BQ5008" s="118" t="s">
        <v>770</v>
      </c>
      <c r="BW5008" s="118" t="s">
        <v>9761</v>
      </c>
      <c r="BX5008" s="118" t="s">
        <v>1342</v>
      </c>
      <c r="BY5008" s="118" t="s">
        <v>770</v>
      </c>
    </row>
    <row r="5009" spans="53:77" x14ac:dyDescent="0.3">
      <c r="BA5009" s="169" t="e">
        <f>VLOOKUP(D5009,#REF!, 2,FALSE)</f>
        <v>#REF!</v>
      </c>
      <c r="BO5009" s="118" t="s">
        <v>9762</v>
      </c>
      <c r="BP5009" s="118" t="s">
        <v>663</v>
      </c>
      <c r="BQ5009" s="118" t="s">
        <v>635</v>
      </c>
      <c r="BW5009" s="118" t="s">
        <v>9762</v>
      </c>
      <c r="BX5009" s="118" t="s">
        <v>663</v>
      </c>
      <c r="BY5009" s="118" t="s">
        <v>635</v>
      </c>
    </row>
    <row r="5010" spans="53:77" x14ac:dyDescent="0.3">
      <c r="BA5010" s="169" t="e">
        <f>VLOOKUP(D5010,#REF!, 2,FALSE)</f>
        <v>#REF!</v>
      </c>
      <c r="BO5010" s="118" t="s">
        <v>1752</v>
      </c>
      <c r="BP5010" s="118" t="s">
        <v>3197</v>
      </c>
      <c r="BQ5010" s="118" t="s">
        <v>5283</v>
      </c>
      <c r="BW5010" s="118" t="s">
        <v>1752</v>
      </c>
      <c r="BX5010" s="118" t="s">
        <v>3197</v>
      </c>
      <c r="BY5010" s="118" t="s">
        <v>5283</v>
      </c>
    </row>
    <row r="5011" spans="53:77" x14ac:dyDescent="0.3">
      <c r="BA5011" s="169" t="e">
        <f>VLOOKUP(D5011,#REF!, 2,FALSE)</f>
        <v>#REF!</v>
      </c>
      <c r="BO5011" s="118" t="s">
        <v>1753</v>
      </c>
      <c r="BP5011" s="118" t="s">
        <v>3197</v>
      </c>
      <c r="BQ5011" s="118" t="s">
        <v>7582</v>
      </c>
      <c r="BW5011" s="118" t="s">
        <v>1753</v>
      </c>
      <c r="BX5011" s="118" t="s">
        <v>3197</v>
      </c>
      <c r="BY5011" s="118" t="s">
        <v>7582</v>
      </c>
    </row>
    <row r="5012" spans="53:77" x14ac:dyDescent="0.3">
      <c r="BA5012" s="169" t="e">
        <f>VLOOKUP(D5012,#REF!, 2,FALSE)</f>
        <v>#REF!</v>
      </c>
      <c r="BO5012" s="118" t="s">
        <v>9763</v>
      </c>
      <c r="BP5012" s="118" t="s">
        <v>3003</v>
      </c>
      <c r="BQ5012" s="118" t="s">
        <v>5092</v>
      </c>
      <c r="BW5012" s="118" t="s">
        <v>9763</v>
      </c>
      <c r="BX5012" s="118" t="s">
        <v>3003</v>
      </c>
      <c r="BY5012" s="118" t="s">
        <v>5092</v>
      </c>
    </row>
    <row r="5013" spans="53:77" x14ac:dyDescent="0.3">
      <c r="BA5013" s="169" t="e">
        <f>VLOOKUP(D5013,#REF!, 2,FALSE)</f>
        <v>#REF!</v>
      </c>
      <c r="BO5013" s="118" t="s">
        <v>9765</v>
      </c>
      <c r="BP5013" s="118" t="s">
        <v>3243</v>
      </c>
      <c r="BQ5013" s="118" t="s">
        <v>2983</v>
      </c>
      <c r="BW5013" s="118" t="s">
        <v>9765</v>
      </c>
      <c r="BX5013" s="118" t="s">
        <v>3243</v>
      </c>
      <c r="BY5013" s="118" t="s">
        <v>2983</v>
      </c>
    </row>
    <row r="5014" spans="53:77" x14ac:dyDescent="0.3">
      <c r="BA5014" s="169" t="e">
        <f>VLOOKUP(D5014,#REF!, 2,FALSE)</f>
        <v>#REF!</v>
      </c>
      <c r="BO5014" s="118" t="s">
        <v>9767</v>
      </c>
      <c r="BP5014" s="118" t="s">
        <v>3000</v>
      </c>
      <c r="BQ5014" s="118" t="s">
        <v>9768</v>
      </c>
      <c r="BW5014" s="118" t="s">
        <v>9767</v>
      </c>
      <c r="BX5014" s="118" t="s">
        <v>3000</v>
      </c>
      <c r="BY5014" s="118" t="s">
        <v>9768</v>
      </c>
    </row>
    <row r="5015" spans="53:77" x14ac:dyDescent="0.3">
      <c r="BA5015" s="169" t="e">
        <f>VLOOKUP(D5015,#REF!, 2,FALSE)</f>
        <v>#REF!</v>
      </c>
      <c r="BO5015" s="118" t="s">
        <v>9769</v>
      </c>
      <c r="BP5015" s="118" t="s">
        <v>862</v>
      </c>
      <c r="BQ5015" s="118" t="s">
        <v>2118</v>
      </c>
      <c r="BW5015" s="118" t="s">
        <v>9769</v>
      </c>
      <c r="BX5015" s="118" t="s">
        <v>862</v>
      </c>
      <c r="BY5015" s="118" t="s">
        <v>2118</v>
      </c>
    </row>
    <row r="5016" spans="53:77" x14ac:dyDescent="0.3">
      <c r="BA5016" s="169" t="e">
        <f>VLOOKUP(D5016,#REF!, 2,FALSE)</f>
        <v>#REF!</v>
      </c>
      <c r="BO5016" s="118" t="s">
        <v>9770</v>
      </c>
      <c r="BP5016" s="118" t="s">
        <v>862</v>
      </c>
      <c r="BQ5016" s="118" t="s">
        <v>9771</v>
      </c>
      <c r="BW5016" s="118" t="s">
        <v>9770</v>
      </c>
      <c r="BX5016" s="118" t="s">
        <v>862</v>
      </c>
      <c r="BY5016" s="118" t="s">
        <v>9771</v>
      </c>
    </row>
    <row r="5017" spans="53:77" x14ac:dyDescent="0.3">
      <c r="BA5017" s="169" t="e">
        <f>VLOOKUP(D5017,#REF!, 2,FALSE)</f>
        <v>#REF!</v>
      </c>
      <c r="BO5017" s="118" t="s">
        <v>9772</v>
      </c>
      <c r="BP5017" s="118" t="s">
        <v>694</v>
      </c>
      <c r="BQ5017" s="118" t="s">
        <v>8520</v>
      </c>
      <c r="BW5017" s="118" t="s">
        <v>9772</v>
      </c>
      <c r="BX5017" s="118" t="s">
        <v>694</v>
      </c>
      <c r="BY5017" s="118" t="s">
        <v>8520</v>
      </c>
    </row>
    <row r="5018" spans="53:77" x14ac:dyDescent="0.3">
      <c r="BA5018" s="169" t="e">
        <f>VLOOKUP(D5018,#REF!, 2,FALSE)</f>
        <v>#REF!</v>
      </c>
      <c r="BO5018" s="118" t="s">
        <v>9774</v>
      </c>
      <c r="BP5018" s="118" t="s">
        <v>3197</v>
      </c>
      <c r="BQ5018" s="118" t="s">
        <v>9473</v>
      </c>
      <c r="BW5018" s="118" t="s">
        <v>9774</v>
      </c>
      <c r="BX5018" s="118" t="s">
        <v>3197</v>
      </c>
      <c r="BY5018" s="118" t="s">
        <v>9473</v>
      </c>
    </row>
    <row r="5019" spans="53:77" x14ac:dyDescent="0.3">
      <c r="BA5019" s="169" t="e">
        <f>VLOOKUP(D5019,#REF!, 2,FALSE)</f>
        <v>#REF!</v>
      </c>
      <c r="BO5019" s="118" t="s">
        <v>9775</v>
      </c>
      <c r="BP5019" s="118" t="s">
        <v>715</v>
      </c>
      <c r="BQ5019" s="118" t="s">
        <v>9776</v>
      </c>
      <c r="BW5019" s="118" t="s">
        <v>9775</v>
      </c>
      <c r="BX5019" s="118" t="s">
        <v>715</v>
      </c>
      <c r="BY5019" s="118" t="s">
        <v>9776</v>
      </c>
    </row>
    <row r="5020" spans="53:77" x14ac:dyDescent="0.3">
      <c r="BA5020" s="169" t="e">
        <f>VLOOKUP(D5020,#REF!, 2,FALSE)</f>
        <v>#REF!</v>
      </c>
      <c r="BO5020" s="118" t="s">
        <v>9778</v>
      </c>
      <c r="BP5020" s="118" t="s">
        <v>862</v>
      </c>
      <c r="BQ5020" s="118" t="s">
        <v>9779</v>
      </c>
      <c r="BW5020" s="118" t="s">
        <v>9778</v>
      </c>
      <c r="BX5020" s="118" t="s">
        <v>862</v>
      </c>
      <c r="BY5020" s="118" t="s">
        <v>9779</v>
      </c>
    </row>
    <row r="5021" spans="53:77" x14ac:dyDescent="0.3">
      <c r="BA5021" s="169" t="e">
        <f>VLOOKUP(D5021,#REF!, 2,FALSE)</f>
        <v>#REF!</v>
      </c>
      <c r="BO5021" s="118" t="s">
        <v>9780</v>
      </c>
      <c r="BP5021" s="118" t="s">
        <v>667</v>
      </c>
      <c r="BQ5021" s="118" t="s">
        <v>1804</v>
      </c>
      <c r="BW5021" s="118" t="s">
        <v>9780</v>
      </c>
      <c r="BX5021" s="118" t="s">
        <v>667</v>
      </c>
      <c r="BY5021" s="118" t="s">
        <v>1804</v>
      </c>
    </row>
    <row r="5022" spans="53:77" x14ac:dyDescent="0.3">
      <c r="BA5022" s="169" t="e">
        <f>VLOOKUP(D5022,#REF!, 2,FALSE)</f>
        <v>#REF!</v>
      </c>
      <c r="BO5022" s="118" t="s">
        <v>9781</v>
      </c>
      <c r="BP5022" s="118" t="s">
        <v>662</v>
      </c>
      <c r="BQ5022" s="118" t="s">
        <v>6558</v>
      </c>
      <c r="BW5022" s="118" t="s">
        <v>9781</v>
      </c>
      <c r="BX5022" s="118" t="s">
        <v>662</v>
      </c>
      <c r="BY5022" s="118" t="s">
        <v>6558</v>
      </c>
    </row>
    <row r="5023" spans="53:77" x14ac:dyDescent="0.3">
      <c r="BA5023" s="169" t="e">
        <f>VLOOKUP(D5023,#REF!, 2,FALSE)</f>
        <v>#REF!</v>
      </c>
      <c r="BO5023" s="118" t="s">
        <v>9782</v>
      </c>
      <c r="BP5023" s="118" t="s">
        <v>16975</v>
      </c>
      <c r="BQ5023" s="118" t="s">
        <v>8225</v>
      </c>
      <c r="BW5023" s="118" t="s">
        <v>9782</v>
      </c>
      <c r="BX5023" s="118" t="s">
        <v>16975</v>
      </c>
      <c r="BY5023" s="118" t="s">
        <v>8225</v>
      </c>
    </row>
    <row r="5024" spans="53:77" x14ac:dyDescent="0.3">
      <c r="BA5024" s="169" t="e">
        <f>VLOOKUP(D5024,#REF!, 2,FALSE)</f>
        <v>#REF!</v>
      </c>
      <c r="BO5024" s="118" t="s">
        <v>584</v>
      </c>
      <c r="BP5024" s="118" t="s">
        <v>862</v>
      </c>
      <c r="BQ5024" s="118" t="s">
        <v>8197</v>
      </c>
      <c r="BW5024" s="118" t="s">
        <v>584</v>
      </c>
      <c r="BX5024" s="118" t="s">
        <v>862</v>
      </c>
      <c r="BY5024" s="118" t="s">
        <v>8197</v>
      </c>
    </row>
    <row r="5025" spans="53:77" x14ac:dyDescent="0.3">
      <c r="BA5025" s="169" t="e">
        <f>VLOOKUP(D5025,#REF!, 2,FALSE)</f>
        <v>#REF!</v>
      </c>
      <c r="BO5025" s="118" t="s">
        <v>9784</v>
      </c>
      <c r="BP5025" s="118" t="s">
        <v>639</v>
      </c>
      <c r="BQ5025" s="118" t="s">
        <v>2311</v>
      </c>
      <c r="BW5025" s="118" t="s">
        <v>9784</v>
      </c>
      <c r="BX5025" s="118" t="s">
        <v>639</v>
      </c>
      <c r="BY5025" s="118" t="s">
        <v>2311</v>
      </c>
    </row>
    <row r="5026" spans="53:77" x14ac:dyDescent="0.3">
      <c r="BA5026" s="169" t="e">
        <f>VLOOKUP(D5026,#REF!, 2,FALSE)</f>
        <v>#REF!</v>
      </c>
      <c r="BO5026" s="118" t="s">
        <v>9785</v>
      </c>
      <c r="BP5026" s="118" t="s">
        <v>1342</v>
      </c>
      <c r="BQ5026" s="118" t="s">
        <v>9786</v>
      </c>
      <c r="BW5026" s="118" t="s">
        <v>9785</v>
      </c>
      <c r="BX5026" s="118" t="s">
        <v>1342</v>
      </c>
      <c r="BY5026" s="118" t="s">
        <v>9786</v>
      </c>
    </row>
    <row r="5027" spans="53:77" x14ac:dyDescent="0.3">
      <c r="BA5027" s="169" t="e">
        <f>VLOOKUP(D5027,#REF!, 2,FALSE)</f>
        <v>#REF!</v>
      </c>
      <c r="BO5027" s="118" t="s">
        <v>9787</v>
      </c>
      <c r="BP5027" s="118" t="s">
        <v>862</v>
      </c>
      <c r="BQ5027" s="118" t="s">
        <v>9788</v>
      </c>
      <c r="BW5027" s="118" t="s">
        <v>9787</v>
      </c>
      <c r="BX5027" s="118" t="s">
        <v>862</v>
      </c>
      <c r="BY5027" s="118" t="s">
        <v>9788</v>
      </c>
    </row>
    <row r="5028" spans="53:77" x14ac:dyDescent="0.3">
      <c r="BA5028" s="169" t="e">
        <f>VLOOKUP(D5028,#REF!, 2,FALSE)</f>
        <v>#REF!</v>
      </c>
      <c r="BO5028" s="118" t="s">
        <v>9789</v>
      </c>
      <c r="BP5028" s="118" t="s">
        <v>639</v>
      </c>
      <c r="BQ5028" s="118" t="s">
        <v>9790</v>
      </c>
      <c r="BW5028" s="118" t="s">
        <v>9789</v>
      </c>
      <c r="BX5028" s="118" t="s">
        <v>639</v>
      </c>
      <c r="BY5028" s="118" t="s">
        <v>9790</v>
      </c>
    </row>
    <row r="5029" spans="53:77" x14ac:dyDescent="0.3">
      <c r="BA5029" s="169" t="e">
        <f>VLOOKUP(D5029,#REF!, 2,FALSE)</f>
        <v>#REF!</v>
      </c>
      <c r="BO5029" s="118" t="s">
        <v>1754</v>
      </c>
      <c r="BP5029" s="118" t="s">
        <v>803</v>
      </c>
      <c r="BQ5029" s="118" t="s">
        <v>4722</v>
      </c>
      <c r="BW5029" s="118" t="s">
        <v>1754</v>
      </c>
      <c r="BX5029" s="118" t="s">
        <v>803</v>
      </c>
      <c r="BY5029" s="118" t="s">
        <v>4722</v>
      </c>
    </row>
    <row r="5030" spans="53:77" x14ac:dyDescent="0.3">
      <c r="BA5030" s="169" t="e">
        <f>VLOOKUP(D5030,#REF!, 2,FALSE)</f>
        <v>#REF!</v>
      </c>
      <c r="BO5030" s="118" t="s">
        <v>9791</v>
      </c>
      <c r="BP5030" s="118" t="s">
        <v>862</v>
      </c>
      <c r="BQ5030" s="118" t="s">
        <v>9792</v>
      </c>
      <c r="BW5030" s="118" t="s">
        <v>9791</v>
      </c>
      <c r="BX5030" s="118" t="s">
        <v>862</v>
      </c>
      <c r="BY5030" s="118" t="s">
        <v>9792</v>
      </c>
    </row>
    <row r="5031" spans="53:77" x14ac:dyDescent="0.3">
      <c r="BA5031" s="169" t="e">
        <f>VLOOKUP(D5031,#REF!, 2,FALSE)</f>
        <v>#REF!</v>
      </c>
      <c r="BO5031" s="118" t="s">
        <v>9793</v>
      </c>
      <c r="BP5031" s="118" t="s">
        <v>862</v>
      </c>
      <c r="BQ5031" s="118" t="s">
        <v>6760</v>
      </c>
      <c r="BW5031" s="118" t="s">
        <v>9793</v>
      </c>
      <c r="BX5031" s="118" t="s">
        <v>862</v>
      </c>
      <c r="BY5031" s="118" t="s">
        <v>6760</v>
      </c>
    </row>
    <row r="5032" spans="53:77" x14ac:dyDescent="0.3">
      <c r="BA5032" s="169" t="e">
        <f>VLOOKUP(D5032,#REF!, 2,FALSE)</f>
        <v>#REF!</v>
      </c>
      <c r="BO5032" s="118" t="s">
        <v>1755</v>
      </c>
      <c r="BP5032" s="118" t="s">
        <v>3197</v>
      </c>
      <c r="BQ5032" s="118" t="s">
        <v>1787</v>
      </c>
      <c r="BW5032" s="118" t="s">
        <v>1755</v>
      </c>
      <c r="BX5032" s="118" t="s">
        <v>3197</v>
      </c>
      <c r="BY5032" s="118" t="s">
        <v>1787</v>
      </c>
    </row>
    <row r="5033" spans="53:77" x14ac:dyDescent="0.3">
      <c r="BA5033" s="169" t="e">
        <f>VLOOKUP(D5033,#REF!, 2,FALSE)</f>
        <v>#REF!</v>
      </c>
      <c r="BO5033" s="118" t="s">
        <v>9794</v>
      </c>
      <c r="BP5033" s="118" t="s">
        <v>780</v>
      </c>
      <c r="BQ5033" s="118" t="s">
        <v>2433</v>
      </c>
      <c r="BW5033" s="118" t="s">
        <v>9794</v>
      </c>
      <c r="BX5033" s="118" t="s">
        <v>780</v>
      </c>
      <c r="BY5033" s="118" t="s">
        <v>2433</v>
      </c>
    </row>
    <row r="5034" spans="53:77" x14ac:dyDescent="0.3">
      <c r="BA5034" s="169" t="e">
        <f>VLOOKUP(D5034,#REF!, 2,FALSE)</f>
        <v>#REF!</v>
      </c>
      <c r="BO5034" s="118" t="s">
        <v>9795</v>
      </c>
      <c r="BP5034" s="118" t="s">
        <v>3197</v>
      </c>
      <c r="BQ5034" s="118" t="s">
        <v>9796</v>
      </c>
      <c r="BW5034" s="118" t="s">
        <v>9795</v>
      </c>
      <c r="BX5034" s="118" t="s">
        <v>3197</v>
      </c>
      <c r="BY5034" s="118" t="s">
        <v>9796</v>
      </c>
    </row>
    <row r="5035" spans="53:77" x14ac:dyDescent="0.3">
      <c r="BA5035" s="169" t="e">
        <f>VLOOKUP(D5035,#REF!, 2,FALSE)</f>
        <v>#REF!</v>
      </c>
      <c r="BO5035" s="118" t="s">
        <v>9797</v>
      </c>
      <c r="BP5035" s="118" t="s">
        <v>736</v>
      </c>
      <c r="BQ5035" s="118" t="s">
        <v>9798</v>
      </c>
      <c r="BW5035" s="118" t="s">
        <v>9797</v>
      </c>
      <c r="BX5035" s="118" t="s">
        <v>736</v>
      </c>
      <c r="BY5035" s="118" t="s">
        <v>9798</v>
      </c>
    </row>
    <row r="5036" spans="53:77" x14ac:dyDescent="0.3">
      <c r="BA5036" s="169" t="e">
        <f>VLOOKUP(D5036,#REF!, 2,FALSE)</f>
        <v>#REF!</v>
      </c>
      <c r="BO5036" s="118" t="s">
        <v>9799</v>
      </c>
      <c r="BP5036" s="118" t="s">
        <v>613</v>
      </c>
      <c r="BQ5036" s="118" t="s">
        <v>6716</v>
      </c>
      <c r="BW5036" s="118" t="s">
        <v>9799</v>
      </c>
      <c r="BX5036" s="118" t="s">
        <v>613</v>
      </c>
      <c r="BY5036" s="118" t="s">
        <v>6716</v>
      </c>
    </row>
    <row r="5037" spans="53:77" x14ac:dyDescent="0.3">
      <c r="BA5037" s="169" t="e">
        <f>VLOOKUP(D5037,#REF!, 2,FALSE)</f>
        <v>#REF!</v>
      </c>
      <c r="BO5037" s="118" t="s">
        <v>9800</v>
      </c>
      <c r="BP5037" s="118" t="s">
        <v>928</v>
      </c>
      <c r="BQ5037" s="118" t="s">
        <v>2548</v>
      </c>
      <c r="BW5037" s="118" t="s">
        <v>9800</v>
      </c>
      <c r="BX5037" s="118" t="s">
        <v>928</v>
      </c>
      <c r="BY5037" s="118" t="s">
        <v>2548</v>
      </c>
    </row>
    <row r="5038" spans="53:77" x14ac:dyDescent="0.3">
      <c r="BA5038" s="169" t="e">
        <f>VLOOKUP(D5038,#REF!, 2,FALSE)</f>
        <v>#REF!</v>
      </c>
      <c r="BO5038" s="118" t="s">
        <v>9801</v>
      </c>
      <c r="BP5038" s="118" t="s">
        <v>657</v>
      </c>
      <c r="BQ5038" s="118" t="s">
        <v>9047</v>
      </c>
      <c r="BW5038" s="118" t="s">
        <v>9801</v>
      </c>
      <c r="BX5038" s="118" t="s">
        <v>657</v>
      </c>
      <c r="BY5038" s="118" t="s">
        <v>9047</v>
      </c>
    </row>
    <row r="5039" spans="53:77" x14ac:dyDescent="0.3">
      <c r="BA5039" s="169" t="e">
        <f>VLOOKUP(D5039,#REF!, 2,FALSE)</f>
        <v>#REF!</v>
      </c>
      <c r="BO5039" s="118" t="s">
        <v>9802</v>
      </c>
      <c r="BP5039" s="118" t="s">
        <v>3197</v>
      </c>
      <c r="BQ5039" s="118" t="s">
        <v>4173</v>
      </c>
      <c r="BW5039" s="118" t="s">
        <v>9802</v>
      </c>
      <c r="BX5039" s="118" t="s">
        <v>3197</v>
      </c>
      <c r="BY5039" s="118" t="s">
        <v>4173</v>
      </c>
    </row>
    <row r="5040" spans="53:77" x14ac:dyDescent="0.3">
      <c r="BA5040" s="169" t="e">
        <f>VLOOKUP(D5040,#REF!, 2,FALSE)</f>
        <v>#REF!</v>
      </c>
      <c r="BO5040" s="118" t="s">
        <v>9803</v>
      </c>
      <c r="BP5040" s="118" t="s">
        <v>3000</v>
      </c>
      <c r="BQ5040" s="118" t="s">
        <v>9804</v>
      </c>
      <c r="BW5040" s="118" t="s">
        <v>9803</v>
      </c>
      <c r="BX5040" s="118" t="s">
        <v>3000</v>
      </c>
      <c r="BY5040" s="118" t="s">
        <v>9804</v>
      </c>
    </row>
    <row r="5041" spans="53:77" x14ac:dyDescent="0.3">
      <c r="BA5041" s="169" t="e">
        <f>VLOOKUP(D5041,#REF!, 2,FALSE)</f>
        <v>#REF!</v>
      </c>
      <c r="BO5041" s="118" t="s">
        <v>1756</v>
      </c>
      <c r="BP5041" s="118" t="s">
        <v>841</v>
      </c>
      <c r="BQ5041" s="118" t="s">
        <v>9805</v>
      </c>
      <c r="BW5041" s="118" t="s">
        <v>1756</v>
      </c>
      <c r="BX5041" s="118" t="s">
        <v>841</v>
      </c>
      <c r="BY5041" s="118" t="s">
        <v>9805</v>
      </c>
    </row>
    <row r="5042" spans="53:77" x14ac:dyDescent="0.3">
      <c r="BA5042" s="169" t="e">
        <f>VLOOKUP(D5042,#REF!, 2,FALSE)</f>
        <v>#REF!</v>
      </c>
      <c r="BO5042" s="118" t="s">
        <v>9806</v>
      </c>
      <c r="BP5042" s="118" t="s">
        <v>862</v>
      </c>
      <c r="BQ5042" s="118" t="s">
        <v>2983</v>
      </c>
      <c r="BW5042" s="118" t="s">
        <v>9806</v>
      </c>
      <c r="BX5042" s="118" t="s">
        <v>862</v>
      </c>
      <c r="BY5042" s="118" t="s">
        <v>2983</v>
      </c>
    </row>
    <row r="5043" spans="53:77" x14ac:dyDescent="0.3">
      <c r="BA5043" s="169" t="e">
        <f>VLOOKUP(D5043,#REF!, 2,FALSE)</f>
        <v>#REF!</v>
      </c>
      <c r="BO5043" s="118" t="s">
        <v>9807</v>
      </c>
      <c r="BP5043" s="118" t="s">
        <v>780</v>
      </c>
      <c r="BQ5043" s="118" t="s">
        <v>2983</v>
      </c>
      <c r="BW5043" s="118" t="s">
        <v>9807</v>
      </c>
      <c r="BX5043" s="118" t="s">
        <v>780</v>
      </c>
      <c r="BY5043" s="118" t="s">
        <v>2983</v>
      </c>
    </row>
    <row r="5044" spans="53:77" x14ac:dyDescent="0.3">
      <c r="BA5044" s="169" t="e">
        <f>VLOOKUP(D5044,#REF!, 2,FALSE)</f>
        <v>#REF!</v>
      </c>
      <c r="BO5044" s="118" t="s">
        <v>9808</v>
      </c>
      <c r="BP5044" s="118" t="s">
        <v>3197</v>
      </c>
      <c r="BQ5044" s="118" t="s">
        <v>5640</v>
      </c>
      <c r="BW5044" s="118" t="s">
        <v>9808</v>
      </c>
      <c r="BX5044" s="118" t="s">
        <v>3197</v>
      </c>
      <c r="BY5044" s="118" t="s">
        <v>5640</v>
      </c>
    </row>
    <row r="5045" spans="53:77" x14ac:dyDescent="0.3">
      <c r="BA5045" s="169" t="e">
        <f>VLOOKUP(D5045,#REF!, 2,FALSE)</f>
        <v>#REF!</v>
      </c>
      <c r="BO5045" s="118" t="s">
        <v>9809</v>
      </c>
      <c r="BP5045" s="118" t="s">
        <v>841</v>
      </c>
      <c r="BQ5045" s="118" t="s">
        <v>8919</v>
      </c>
      <c r="BW5045" s="118" t="s">
        <v>9809</v>
      </c>
      <c r="BX5045" s="118" t="s">
        <v>841</v>
      </c>
      <c r="BY5045" s="118" t="s">
        <v>8919</v>
      </c>
    </row>
    <row r="5046" spans="53:77" x14ac:dyDescent="0.3">
      <c r="BA5046" s="169" t="e">
        <f>VLOOKUP(D5046,#REF!, 2,FALSE)</f>
        <v>#REF!</v>
      </c>
      <c r="BO5046" s="118" t="s">
        <v>9810</v>
      </c>
      <c r="BP5046" s="118" t="s">
        <v>799</v>
      </c>
      <c r="BQ5046" s="118" t="s">
        <v>3926</v>
      </c>
      <c r="BW5046" s="118" t="s">
        <v>9810</v>
      </c>
      <c r="BX5046" s="118" t="s">
        <v>799</v>
      </c>
      <c r="BY5046" s="118" t="s">
        <v>3926</v>
      </c>
    </row>
    <row r="5047" spans="53:77" x14ac:dyDescent="0.3">
      <c r="BA5047" s="169" t="e">
        <f>VLOOKUP(D5047,#REF!, 2,FALSE)</f>
        <v>#REF!</v>
      </c>
      <c r="BO5047" s="118" t="s">
        <v>9811</v>
      </c>
      <c r="BP5047" s="118" t="s">
        <v>3197</v>
      </c>
      <c r="BQ5047" s="118" t="s">
        <v>7343</v>
      </c>
      <c r="BW5047" s="118" t="s">
        <v>9811</v>
      </c>
      <c r="BX5047" s="118" t="s">
        <v>3197</v>
      </c>
      <c r="BY5047" s="118" t="s">
        <v>7343</v>
      </c>
    </row>
    <row r="5048" spans="53:77" x14ac:dyDescent="0.3">
      <c r="BA5048" s="169" t="e">
        <f>VLOOKUP(D5048,#REF!, 2,FALSE)</f>
        <v>#REF!</v>
      </c>
      <c r="BO5048" s="118" t="s">
        <v>574</v>
      </c>
      <c r="BP5048" s="118" t="s">
        <v>3197</v>
      </c>
      <c r="BQ5048" s="118" t="s">
        <v>9812</v>
      </c>
      <c r="BW5048" s="118" t="s">
        <v>574</v>
      </c>
      <c r="BX5048" s="118" t="s">
        <v>3197</v>
      </c>
      <c r="BY5048" s="118" t="s">
        <v>9812</v>
      </c>
    </row>
    <row r="5049" spans="53:77" x14ac:dyDescent="0.3">
      <c r="BA5049" s="169" t="e">
        <f>VLOOKUP(D5049,#REF!, 2,FALSE)</f>
        <v>#REF!</v>
      </c>
      <c r="BO5049" s="118" t="s">
        <v>9813</v>
      </c>
      <c r="BP5049" s="118" t="s">
        <v>3003</v>
      </c>
      <c r="BQ5049" s="118" t="s">
        <v>9814</v>
      </c>
      <c r="BW5049" s="118" t="s">
        <v>9813</v>
      </c>
      <c r="BX5049" s="118" t="s">
        <v>3003</v>
      </c>
      <c r="BY5049" s="118" t="s">
        <v>9814</v>
      </c>
    </row>
    <row r="5050" spans="53:77" x14ac:dyDescent="0.3">
      <c r="BA5050" s="169" t="e">
        <f>VLOOKUP(D5050,#REF!, 2,FALSE)</f>
        <v>#REF!</v>
      </c>
      <c r="BO5050" s="118" t="s">
        <v>1757</v>
      </c>
      <c r="BP5050" s="118" t="s">
        <v>3003</v>
      </c>
      <c r="BQ5050" s="118" t="s">
        <v>9815</v>
      </c>
      <c r="BW5050" s="118" t="s">
        <v>1757</v>
      </c>
      <c r="BX5050" s="118" t="s">
        <v>3003</v>
      </c>
      <c r="BY5050" s="118" t="s">
        <v>9815</v>
      </c>
    </row>
    <row r="5051" spans="53:77" x14ac:dyDescent="0.3">
      <c r="BA5051" s="169" t="e">
        <f>VLOOKUP(D5051,#REF!, 2,FALSE)</f>
        <v>#REF!</v>
      </c>
      <c r="BO5051" s="118" t="s">
        <v>9816</v>
      </c>
      <c r="BP5051" s="118" t="s">
        <v>3003</v>
      </c>
      <c r="BQ5051" s="118" t="s">
        <v>9817</v>
      </c>
      <c r="BW5051" s="118" t="s">
        <v>9816</v>
      </c>
      <c r="BX5051" s="118" t="s">
        <v>3003</v>
      </c>
      <c r="BY5051" s="118" t="s">
        <v>9817</v>
      </c>
    </row>
    <row r="5052" spans="53:77" x14ac:dyDescent="0.3">
      <c r="BA5052" s="169" t="e">
        <f>VLOOKUP(D5052,#REF!, 2,FALSE)</f>
        <v>#REF!</v>
      </c>
      <c r="BO5052" s="118" t="s">
        <v>9818</v>
      </c>
      <c r="BP5052" s="118" t="s">
        <v>1269</v>
      </c>
      <c r="BQ5052" s="118" t="s">
        <v>9819</v>
      </c>
      <c r="BW5052" s="118" t="s">
        <v>9818</v>
      </c>
      <c r="BX5052" s="118" t="s">
        <v>1269</v>
      </c>
      <c r="BY5052" s="118" t="s">
        <v>9819</v>
      </c>
    </row>
    <row r="5053" spans="53:77" x14ac:dyDescent="0.3">
      <c r="BA5053" s="169" t="e">
        <f>VLOOKUP(D5053,#REF!, 2,FALSE)</f>
        <v>#REF!</v>
      </c>
      <c r="BO5053" s="118" t="s">
        <v>9820</v>
      </c>
      <c r="BP5053" s="118" t="s">
        <v>862</v>
      </c>
      <c r="BQ5053" s="118" t="s">
        <v>1838</v>
      </c>
      <c r="BW5053" s="118" t="s">
        <v>9820</v>
      </c>
      <c r="BX5053" s="118" t="s">
        <v>862</v>
      </c>
      <c r="BY5053" s="118" t="s">
        <v>1838</v>
      </c>
    </row>
    <row r="5054" spans="53:77" x14ac:dyDescent="0.3">
      <c r="BA5054" s="169" t="e">
        <f>VLOOKUP(D5054,#REF!, 2,FALSE)</f>
        <v>#REF!</v>
      </c>
      <c r="BO5054" s="118" t="s">
        <v>9821</v>
      </c>
      <c r="BP5054" s="118" t="s">
        <v>3197</v>
      </c>
      <c r="BQ5054" s="118" t="s">
        <v>9822</v>
      </c>
      <c r="BW5054" s="118" t="s">
        <v>9821</v>
      </c>
      <c r="BX5054" s="118" t="s">
        <v>3197</v>
      </c>
      <c r="BY5054" s="118" t="s">
        <v>9822</v>
      </c>
    </row>
    <row r="5055" spans="53:77" x14ac:dyDescent="0.3">
      <c r="BA5055" s="169" t="e">
        <f>VLOOKUP(D5055,#REF!, 2,FALSE)</f>
        <v>#REF!</v>
      </c>
      <c r="BO5055" s="118" t="s">
        <v>9823</v>
      </c>
      <c r="BP5055" s="118" t="s">
        <v>3197</v>
      </c>
      <c r="BQ5055" s="118" t="s">
        <v>9824</v>
      </c>
      <c r="BW5055" s="118" t="s">
        <v>9823</v>
      </c>
      <c r="BX5055" s="118" t="s">
        <v>3197</v>
      </c>
      <c r="BY5055" s="118" t="s">
        <v>9824</v>
      </c>
    </row>
    <row r="5056" spans="53:77" x14ac:dyDescent="0.3">
      <c r="BA5056" s="169" t="e">
        <f>VLOOKUP(D5056,#REF!, 2,FALSE)</f>
        <v>#REF!</v>
      </c>
      <c r="BO5056" s="118" t="s">
        <v>9825</v>
      </c>
      <c r="BP5056" s="118" t="s">
        <v>3003</v>
      </c>
      <c r="BQ5056" s="118" t="s">
        <v>9826</v>
      </c>
      <c r="BW5056" s="118" t="s">
        <v>9825</v>
      </c>
      <c r="BX5056" s="118" t="s">
        <v>3003</v>
      </c>
      <c r="BY5056" s="118" t="s">
        <v>9826</v>
      </c>
    </row>
    <row r="5057" spans="53:77" x14ac:dyDescent="0.3">
      <c r="BA5057" s="169" t="e">
        <f>VLOOKUP(D5057,#REF!, 2,FALSE)</f>
        <v>#REF!</v>
      </c>
      <c r="BO5057" s="118" t="s">
        <v>9827</v>
      </c>
      <c r="BP5057" s="118" t="s">
        <v>3043</v>
      </c>
      <c r="BQ5057" s="118" t="s">
        <v>5875</v>
      </c>
      <c r="BW5057" s="118" t="s">
        <v>9827</v>
      </c>
      <c r="BX5057" s="118" t="s">
        <v>3043</v>
      </c>
      <c r="BY5057" s="118" t="s">
        <v>5875</v>
      </c>
    </row>
    <row r="5058" spans="53:77" x14ac:dyDescent="0.3">
      <c r="BA5058" s="169" t="e">
        <f>VLOOKUP(D5058,#REF!, 2,FALSE)</f>
        <v>#REF!</v>
      </c>
      <c r="BO5058" s="118" t="s">
        <v>9828</v>
      </c>
      <c r="BP5058" s="118" t="s">
        <v>3003</v>
      </c>
      <c r="BQ5058" s="118" t="s">
        <v>2983</v>
      </c>
      <c r="BW5058" s="118" t="s">
        <v>9828</v>
      </c>
      <c r="BX5058" s="118" t="s">
        <v>3003</v>
      </c>
      <c r="BY5058" s="118" t="s">
        <v>2983</v>
      </c>
    </row>
    <row r="5059" spans="53:77" x14ac:dyDescent="0.3">
      <c r="BA5059" s="169" t="e">
        <f>VLOOKUP(D5059,#REF!, 2,FALSE)</f>
        <v>#REF!</v>
      </c>
      <c r="BO5059" s="118" t="s">
        <v>9829</v>
      </c>
      <c r="BP5059" s="118" t="s">
        <v>1139</v>
      </c>
      <c r="BQ5059" s="118" t="s">
        <v>9830</v>
      </c>
      <c r="BW5059" s="118" t="s">
        <v>9829</v>
      </c>
      <c r="BX5059" s="118" t="s">
        <v>1139</v>
      </c>
      <c r="BY5059" s="118" t="s">
        <v>9830</v>
      </c>
    </row>
    <row r="5060" spans="53:77" x14ac:dyDescent="0.3">
      <c r="BA5060" s="169" t="e">
        <f>VLOOKUP(D5060,#REF!, 2,FALSE)</f>
        <v>#REF!</v>
      </c>
      <c r="BO5060" s="118" t="s">
        <v>9831</v>
      </c>
      <c r="BP5060" s="118" t="s">
        <v>715</v>
      </c>
      <c r="BQ5060" s="118" t="s">
        <v>9832</v>
      </c>
      <c r="BW5060" s="118" t="s">
        <v>9831</v>
      </c>
      <c r="BX5060" s="118" t="s">
        <v>715</v>
      </c>
      <c r="BY5060" s="118" t="s">
        <v>9832</v>
      </c>
    </row>
    <row r="5061" spans="53:77" x14ac:dyDescent="0.3">
      <c r="BA5061" s="169" t="e">
        <f>VLOOKUP(D5061,#REF!, 2,FALSE)</f>
        <v>#REF!</v>
      </c>
      <c r="BO5061" s="118" t="s">
        <v>9834</v>
      </c>
      <c r="BP5061" s="118" t="s">
        <v>862</v>
      </c>
      <c r="BQ5061" s="118" t="s">
        <v>3241</v>
      </c>
      <c r="BW5061" s="118" t="s">
        <v>9834</v>
      </c>
      <c r="BX5061" s="118" t="s">
        <v>862</v>
      </c>
      <c r="BY5061" s="118" t="s">
        <v>3241</v>
      </c>
    </row>
    <row r="5062" spans="53:77" x14ac:dyDescent="0.3">
      <c r="BA5062" s="169" t="e">
        <f>VLOOKUP(D5062,#REF!, 2,FALSE)</f>
        <v>#REF!</v>
      </c>
      <c r="BO5062" s="118" t="s">
        <v>9835</v>
      </c>
      <c r="BP5062" s="118" t="s">
        <v>862</v>
      </c>
      <c r="BQ5062" s="118" t="s">
        <v>3091</v>
      </c>
      <c r="BW5062" s="118" t="s">
        <v>9835</v>
      </c>
      <c r="BX5062" s="118" t="s">
        <v>862</v>
      </c>
      <c r="BY5062" s="118" t="s">
        <v>3091</v>
      </c>
    </row>
    <row r="5063" spans="53:77" x14ac:dyDescent="0.3">
      <c r="BA5063" s="169" t="e">
        <f>VLOOKUP(D5063,#REF!, 2,FALSE)</f>
        <v>#REF!</v>
      </c>
      <c r="BO5063" s="118" t="s">
        <v>9836</v>
      </c>
      <c r="BP5063" s="118" t="s">
        <v>862</v>
      </c>
      <c r="BQ5063" s="118" t="s">
        <v>9837</v>
      </c>
      <c r="BW5063" s="118" t="s">
        <v>9836</v>
      </c>
      <c r="BX5063" s="118" t="s">
        <v>862</v>
      </c>
      <c r="BY5063" s="118" t="s">
        <v>9837</v>
      </c>
    </row>
    <row r="5064" spans="53:77" x14ac:dyDescent="0.3">
      <c r="BA5064" s="169" t="e">
        <f>VLOOKUP(D5064,#REF!, 2,FALSE)</f>
        <v>#REF!</v>
      </c>
      <c r="BO5064" s="118" t="s">
        <v>9838</v>
      </c>
      <c r="BP5064" s="118" t="s">
        <v>862</v>
      </c>
      <c r="BQ5064" s="118" t="s">
        <v>4073</v>
      </c>
      <c r="BW5064" s="118" t="s">
        <v>9838</v>
      </c>
      <c r="BX5064" s="118" t="s">
        <v>862</v>
      </c>
      <c r="BY5064" s="118" t="s">
        <v>4073</v>
      </c>
    </row>
    <row r="5065" spans="53:77" x14ac:dyDescent="0.3">
      <c r="BA5065" s="169" t="e">
        <f>VLOOKUP(D5065,#REF!, 2,FALSE)</f>
        <v>#REF!</v>
      </c>
      <c r="BO5065" s="118" t="s">
        <v>9839</v>
      </c>
      <c r="BP5065" s="118" t="s">
        <v>862</v>
      </c>
      <c r="BQ5065" s="118" t="s">
        <v>3492</v>
      </c>
      <c r="BW5065" s="118" t="s">
        <v>9839</v>
      </c>
      <c r="BX5065" s="118" t="s">
        <v>862</v>
      </c>
      <c r="BY5065" s="118" t="s">
        <v>3492</v>
      </c>
    </row>
    <row r="5066" spans="53:77" x14ac:dyDescent="0.3">
      <c r="BA5066" s="169" t="e">
        <f>VLOOKUP(D5066,#REF!, 2,FALSE)</f>
        <v>#REF!</v>
      </c>
      <c r="BO5066" s="118" t="s">
        <v>9840</v>
      </c>
      <c r="BP5066" s="118" t="s">
        <v>662</v>
      </c>
      <c r="BQ5066" s="118" t="s">
        <v>9841</v>
      </c>
      <c r="BW5066" s="118" t="s">
        <v>9840</v>
      </c>
      <c r="BX5066" s="118" t="s">
        <v>662</v>
      </c>
      <c r="BY5066" s="118" t="s">
        <v>9841</v>
      </c>
    </row>
    <row r="5067" spans="53:77" x14ac:dyDescent="0.3">
      <c r="BA5067" s="169" t="e">
        <f>VLOOKUP(D5067,#REF!, 2,FALSE)</f>
        <v>#REF!</v>
      </c>
      <c r="BO5067" s="118" t="s">
        <v>9842</v>
      </c>
      <c r="BP5067" s="118" t="s">
        <v>3197</v>
      </c>
      <c r="BQ5067" s="118" t="s">
        <v>2983</v>
      </c>
      <c r="BW5067" s="118" t="s">
        <v>9842</v>
      </c>
      <c r="BX5067" s="118" t="s">
        <v>3197</v>
      </c>
      <c r="BY5067" s="118" t="s">
        <v>2983</v>
      </c>
    </row>
    <row r="5068" spans="53:77" x14ac:dyDescent="0.3">
      <c r="BA5068" s="169" t="e">
        <f>VLOOKUP(D5068,#REF!, 2,FALSE)</f>
        <v>#REF!</v>
      </c>
      <c r="BO5068" s="118" t="s">
        <v>9843</v>
      </c>
      <c r="BP5068" s="118" t="s">
        <v>3197</v>
      </c>
      <c r="BQ5068" s="118" t="s">
        <v>5453</v>
      </c>
      <c r="BW5068" s="118" t="s">
        <v>9843</v>
      </c>
      <c r="BX5068" s="118" t="s">
        <v>3197</v>
      </c>
      <c r="BY5068" s="118" t="s">
        <v>5453</v>
      </c>
    </row>
    <row r="5069" spans="53:77" x14ac:dyDescent="0.3">
      <c r="BA5069" s="169" t="e">
        <f>VLOOKUP(D5069,#REF!, 2,FALSE)</f>
        <v>#REF!</v>
      </c>
      <c r="BO5069" s="118" t="s">
        <v>9844</v>
      </c>
      <c r="BP5069" s="118" t="s">
        <v>862</v>
      </c>
      <c r="BQ5069" s="118" t="s">
        <v>3988</v>
      </c>
      <c r="BW5069" s="118" t="s">
        <v>9844</v>
      </c>
      <c r="BX5069" s="118" t="s">
        <v>862</v>
      </c>
      <c r="BY5069" s="118" t="s">
        <v>3988</v>
      </c>
    </row>
    <row r="5070" spans="53:77" x14ac:dyDescent="0.3">
      <c r="BA5070" s="169" t="e">
        <f>VLOOKUP(D5070,#REF!, 2,FALSE)</f>
        <v>#REF!</v>
      </c>
      <c r="BO5070" s="118" t="s">
        <v>9846</v>
      </c>
      <c r="BP5070" s="118" t="s">
        <v>621</v>
      </c>
      <c r="BQ5070" s="118" t="s">
        <v>2063</v>
      </c>
      <c r="BW5070" s="118" t="s">
        <v>9846</v>
      </c>
      <c r="BX5070" s="118" t="s">
        <v>621</v>
      </c>
      <c r="BY5070" s="118" t="s">
        <v>2063</v>
      </c>
    </row>
    <row r="5071" spans="53:77" x14ac:dyDescent="0.3">
      <c r="BA5071" s="169" t="e">
        <f>VLOOKUP(D5071,#REF!, 2,FALSE)</f>
        <v>#REF!</v>
      </c>
      <c r="BO5071" s="118" t="s">
        <v>9847</v>
      </c>
      <c r="BP5071" s="118" t="s">
        <v>661</v>
      </c>
      <c r="BQ5071" s="118" t="s">
        <v>4888</v>
      </c>
      <c r="BW5071" s="118" t="s">
        <v>9847</v>
      </c>
      <c r="BX5071" s="118" t="s">
        <v>661</v>
      </c>
      <c r="BY5071" s="118" t="s">
        <v>4888</v>
      </c>
    </row>
    <row r="5072" spans="53:77" x14ac:dyDescent="0.3">
      <c r="BA5072" s="169" t="e">
        <f>VLOOKUP(D5072,#REF!, 2,FALSE)</f>
        <v>#REF!</v>
      </c>
      <c r="BO5072" s="118" t="s">
        <v>9848</v>
      </c>
      <c r="BP5072" s="118" t="s">
        <v>1272</v>
      </c>
      <c r="BQ5072" s="118" t="s">
        <v>9849</v>
      </c>
      <c r="BW5072" s="118" t="s">
        <v>9848</v>
      </c>
      <c r="BX5072" s="118" t="s">
        <v>1272</v>
      </c>
      <c r="BY5072" s="118" t="s">
        <v>9849</v>
      </c>
    </row>
    <row r="5073" spans="53:77" x14ac:dyDescent="0.3">
      <c r="BA5073" s="169" t="e">
        <f>VLOOKUP(D5073,#REF!, 2,FALSE)</f>
        <v>#REF!</v>
      </c>
      <c r="BO5073" s="118" t="s">
        <v>1758</v>
      </c>
      <c r="BP5073" s="118" t="s">
        <v>1342</v>
      </c>
      <c r="BQ5073" s="118" t="s">
        <v>9850</v>
      </c>
      <c r="BW5073" s="118" t="s">
        <v>1758</v>
      </c>
      <c r="BX5073" s="118" t="s">
        <v>1342</v>
      </c>
      <c r="BY5073" s="118" t="s">
        <v>9850</v>
      </c>
    </row>
    <row r="5074" spans="53:77" x14ac:dyDescent="0.3">
      <c r="BA5074" s="169" t="e">
        <f>VLOOKUP(D5074,#REF!, 2,FALSE)</f>
        <v>#REF!</v>
      </c>
      <c r="BO5074" s="118" t="s">
        <v>9851</v>
      </c>
      <c r="BP5074" s="118" t="s">
        <v>612</v>
      </c>
      <c r="BQ5074" s="118" t="s">
        <v>8231</v>
      </c>
      <c r="BW5074" s="118" t="s">
        <v>9851</v>
      </c>
      <c r="BX5074" s="118" t="s">
        <v>612</v>
      </c>
      <c r="BY5074" s="118" t="s">
        <v>8231</v>
      </c>
    </row>
    <row r="5075" spans="53:77" x14ac:dyDescent="0.3">
      <c r="BA5075" s="169" t="e">
        <f>VLOOKUP(D5075,#REF!, 2,FALSE)</f>
        <v>#REF!</v>
      </c>
      <c r="BO5075" s="118" t="s">
        <v>9853</v>
      </c>
      <c r="BP5075" s="118" t="s">
        <v>2979</v>
      </c>
      <c r="BQ5075" s="118" t="s">
        <v>1130</v>
      </c>
      <c r="BW5075" s="118" t="s">
        <v>9853</v>
      </c>
      <c r="BX5075" s="118" t="s">
        <v>2979</v>
      </c>
      <c r="BY5075" s="118" t="s">
        <v>1130</v>
      </c>
    </row>
    <row r="5076" spans="53:77" x14ac:dyDescent="0.3">
      <c r="BA5076" s="169" t="e">
        <f>VLOOKUP(D5076,#REF!, 2,FALSE)</f>
        <v>#REF!</v>
      </c>
      <c r="BO5076" s="118" t="s">
        <v>9854</v>
      </c>
      <c r="BP5076" s="118" t="s">
        <v>1139</v>
      </c>
      <c r="BQ5076" s="118" t="s">
        <v>9855</v>
      </c>
      <c r="BW5076" s="118" t="s">
        <v>9854</v>
      </c>
      <c r="BX5076" s="118" t="s">
        <v>1139</v>
      </c>
      <c r="BY5076" s="118" t="s">
        <v>9855</v>
      </c>
    </row>
    <row r="5077" spans="53:77" x14ac:dyDescent="0.3">
      <c r="BA5077" s="169" t="e">
        <f>VLOOKUP(D5077,#REF!, 2,FALSE)</f>
        <v>#REF!</v>
      </c>
      <c r="BO5077" s="118" t="s">
        <v>9856</v>
      </c>
      <c r="BP5077" s="118" t="s">
        <v>3000</v>
      </c>
      <c r="BQ5077" s="118" t="s">
        <v>9857</v>
      </c>
      <c r="BW5077" s="118" t="s">
        <v>9856</v>
      </c>
      <c r="BX5077" s="118" t="s">
        <v>3000</v>
      </c>
      <c r="BY5077" s="118" t="s">
        <v>9857</v>
      </c>
    </row>
    <row r="5078" spans="53:77" x14ac:dyDescent="0.3">
      <c r="BA5078" s="169" t="e">
        <f>VLOOKUP(D5078,#REF!, 2,FALSE)</f>
        <v>#REF!</v>
      </c>
      <c r="BO5078" s="118" t="s">
        <v>9858</v>
      </c>
      <c r="BP5078" s="118" t="s">
        <v>2983</v>
      </c>
      <c r="BQ5078" s="118" t="s">
        <v>2983</v>
      </c>
      <c r="BW5078" s="118" t="s">
        <v>9858</v>
      </c>
      <c r="BX5078" s="118" t="s">
        <v>2983</v>
      </c>
      <c r="BY5078" s="118" t="s">
        <v>2983</v>
      </c>
    </row>
    <row r="5079" spans="53:77" x14ac:dyDescent="0.3">
      <c r="BA5079" s="169" t="e">
        <f>VLOOKUP(D5079,#REF!, 2,FALSE)</f>
        <v>#REF!</v>
      </c>
      <c r="BO5079" s="118" t="s">
        <v>9859</v>
      </c>
      <c r="BP5079" s="118" t="s">
        <v>3197</v>
      </c>
      <c r="BQ5079" s="118" t="s">
        <v>3985</v>
      </c>
      <c r="BW5079" s="118" t="s">
        <v>9859</v>
      </c>
      <c r="BX5079" s="118" t="s">
        <v>3197</v>
      </c>
      <c r="BY5079" s="118" t="s">
        <v>3985</v>
      </c>
    </row>
    <row r="5080" spans="53:77" x14ac:dyDescent="0.3">
      <c r="BA5080" s="169" t="e">
        <f>VLOOKUP(D5080,#REF!, 2,FALSE)</f>
        <v>#REF!</v>
      </c>
      <c r="BO5080" s="118" t="s">
        <v>9860</v>
      </c>
      <c r="BP5080" s="118" t="s">
        <v>2983</v>
      </c>
      <c r="BQ5080" s="118" t="s">
        <v>2983</v>
      </c>
      <c r="BW5080" s="118" t="s">
        <v>9860</v>
      </c>
      <c r="BX5080" s="118" t="s">
        <v>2983</v>
      </c>
      <c r="BY5080" s="118" t="s">
        <v>2983</v>
      </c>
    </row>
    <row r="5081" spans="53:77" x14ac:dyDescent="0.3">
      <c r="BA5081" s="169" t="e">
        <f>VLOOKUP(D5081,#REF!, 2,FALSE)</f>
        <v>#REF!</v>
      </c>
      <c r="BO5081" s="118" t="s">
        <v>1759</v>
      </c>
      <c r="BP5081" s="118" t="s">
        <v>1342</v>
      </c>
      <c r="BQ5081" s="118" t="s">
        <v>9861</v>
      </c>
      <c r="BW5081" s="118" t="s">
        <v>1759</v>
      </c>
      <c r="BX5081" s="118" t="s">
        <v>1342</v>
      </c>
      <c r="BY5081" s="118" t="s">
        <v>9861</v>
      </c>
    </row>
    <row r="5082" spans="53:77" x14ac:dyDescent="0.3">
      <c r="BA5082" s="169" t="e">
        <f>VLOOKUP(D5082,#REF!, 2,FALSE)</f>
        <v>#REF!</v>
      </c>
      <c r="BO5082" s="118" t="s">
        <v>1760</v>
      </c>
      <c r="BP5082" s="118" t="s">
        <v>16989</v>
      </c>
      <c r="BQ5082" s="118" t="s">
        <v>9862</v>
      </c>
      <c r="BW5082" s="118" t="s">
        <v>1760</v>
      </c>
      <c r="BX5082" s="118" t="s">
        <v>16989</v>
      </c>
      <c r="BY5082" s="118" t="s">
        <v>9862</v>
      </c>
    </row>
    <row r="5083" spans="53:77" x14ac:dyDescent="0.3">
      <c r="BA5083" s="169" t="e">
        <f>VLOOKUP(D5083,#REF!, 2,FALSE)</f>
        <v>#REF!</v>
      </c>
      <c r="BO5083" s="118" t="s">
        <v>9863</v>
      </c>
      <c r="BP5083" s="118" t="s">
        <v>3043</v>
      </c>
      <c r="BQ5083" s="118" t="s">
        <v>4062</v>
      </c>
      <c r="BW5083" s="118" t="s">
        <v>9863</v>
      </c>
      <c r="BX5083" s="118" t="s">
        <v>3043</v>
      </c>
      <c r="BY5083" s="118" t="s">
        <v>4062</v>
      </c>
    </row>
    <row r="5084" spans="53:77" x14ac:dyDescent="0.3">
      <c r="BA5084" s="169" t="e">
        <f>VLOOKUP(D5084,#REF!, 2,FALSE)</f>
        <v>#REF!</v>
      </c>
      <c r="BO5084" s="118" t="s">
        <v>9864</v>
      </c>
      <c r="BP5084" s="118" t="s">
        <v>731</v>
      </c>
      <c r="BQ5084" s="118" t="s">
        <v>5620</v>
      </c>
      <c r="BW5084" s="118" t="s">
        <v>9864</v>
      </c>
      <c r="BX5084" s="118" t="s">
        <v>731</v>
      </c>
      <c r="BY5084" s="118" t="s">
        <v>5620</v>
      </c>
    </row>
    <row r="5085" spans="53:77" x14ac:dyDescent="0.3">
      <c r="BA5085" s="169" t="e">
        <f>VLOOKUP(D5085,#REF!, 2,FALSE)</f>
        <v>#REF!</v>
      </c>
      <c r="BO5085" s="118" t="s">
        <v>573</v>
      </c>
      <c r="BP5085" s="118" t="s">
        <v>2979</v>
      </c>
      <c r="BQ5085" s="118" t="s">
        <v>9866</v>
      </c>
      <c r="BW5085" s="118" t="s">
        <v>573</v>
      </c>
      <c r="BX5085" s="118" t="s">
        <v>2979</v>
      </c>
      <c r="BY5085" s="118" t="s">
        <v>9866</v>
      </c>
    </row>
    <row r="5086" spans="53:77" x14ac:dyDescent="0.3">
      <c r="BA5086" s="169" t="e">
        <f>VLOOKUP(D5086,#REF!, 2,FALSE)</f>
        <v>#REF!</v>
      </c>
      <c r="BO5086" s="118" t="s">
        <v>1761</v>
      </c>
      <c r="BP5086" s="118" t="s">
        <v>3197</v>
      </c>
      <c r="BQ5086" s="118" t="s">
        <v>2547</v>
      </c>
      <c r="BW5086" s="118" t="s">
        <v>1761</v>
      </c>
      <c r="BX5086" s="118" t="s">
        <v>3197</v>
      </c>
      <c r="BY5086" s="118" t="s">
        <v>2547</v>
      </c>
    </row>
    <row r="5087" spans="53:77" x14ac:dyDescent="0.3">
      <c r="BA5087" s="169" t="e">
        <f>VLOOKUP(D5087,#REF!, 2,FALSE)</f>
        <v>#REF!</v>
      </c>
      <c r="BO5087" s="118" t="s">
        <v>571</v>
      </c>
      <c r="BP5087" s="118" t="s">
        <v>1342</v>
      </c>
      <c r="BQ5087" s="118" t="s">
        <v>770</v>
      </c>
      <c r="BW5087" s="118" t="s">
        <v>571</v>
      </c>
      <c r="BX5087" s="118" t="s">
        <v>1342</v>
      </c>
      <c r="BY5087" s="118" t="s">
        <v>770</v>
      </c>
    </row>
    <row r="5088" spans="53:77" x14ac:dyDescent="0.3">
      <c r="BA5088" s="169" t="e">
        <f>VLOOKUP(D5088,#REF!, 2,FALSE)</f>
        <v>#REF!</v>
      </c>
      <c r="BO5088" s="118" t="s">
        <v>9867</v>
      </c>
      <c r="BP5088" s="118" t="s">
        <v>3197</v>
      </c>
      <c r="BQ5088" s="118" t="s">
        <v>3734</v>
      </c>
      <c r="BW5088" s="118" t="s">
        <v>9867</v>
      </c>
      <c r="BX5088" s="118" t="s">
        <v>3197</v>
      </c>
      <c r="BY5088" s="118" t="s">
        <v>3734</v>
      </c>
    </row>
    <row r="5089" spans="53:77" x14ac:dyDescent="0.3">
      <c r="BA5089" s="169" t="e">
        <f>VLOOKUP(D5089,#REF!, 2,FALSE)</f>
        <v>#REF!</v>
      </c>
      <c r="BO5089" s="118" t="s">
        <v>9868</v>
      </c>
      <c r="BP5089" s="118" t="s">
        <v>655</v>
      </c>
      <c r="BQ5089" s="118" t="s">
        <v>6531</v>
      </c>
      <c r="BW5089" s="118" t="s">
        <v>9868</v>
      </c>
      <c r="BX5089" s="118" t="s">
        <v>655</v>
      </c>
      <c r="BY5089" s="118" t="s">
        <v>6531</v>
      </c>
    </row>
    <row r="5090" spans="53:77" x14ac:dyDescent="0.3">
      <c r="BA5090" s="169" t="e">
        <f>VLOOKUP(D5090,#REF!, 2,FALSE)</f>
        <v>#REF!</v>
      </c>
      <c r="BO5090" s="118" t="s">
        <v>1762</v>
      </c>
      <c r="BP5090" s="118" t="s">
        <v>3197</v>
      </c>
      <c r="BQ5090" s="118" t="s">
        <v>2983</v>
      </c>
      <c r="BW5090" s="118" t="s">
        <v>1762</v>
      </c>
      <c r="BX5090" s="118" t="s">
        <v>3197</v>
      </c>
      <c r="BY5090" s="118" t="s">
        <v>2983</v>
      </c>
    </row>
    <row r="5091" spans="53:77" x14ac:dyDescent="0.3">
      <c r="BA5091" s="169" t="e">
        <f>VLOOKUP(D5091,#REF!, 2,FALSE)</f>
        <v>#REF!</v>
      </c>
      <c r="BO5091" s="118" t="s">
        <v>579</v>
      </c>
      <c r="BP5091" s="118" t="s">
        <v>1267</v>
      </c>
      <c r="BQ5091" s="118" t="s">
        <v>654</v>
      </c>
      <c r="BW5091" s="118" t="s">
        <v>579</v>
      </c>
      <c r="BX5091" s="118" t="s">
        <v>1267</v>
      </c>
      <c r="BY5091" s="118" t="s">
        <v>654</v>
      </c>
    </row>
    <row r="5092" spans="53:77" x14ac:dyDescent="0.3">
      <c r="BA5092" s="169" t="e">
        <f>VLOOKUP(D5092,#REF!, 2,FALSE)</f>
        <v>#REF!</v>
      </c>
      <c r="BO5092" s="118" t="s">
        <v>9869</v>
      </c>
      <c r="BP5092" s="118" t="s">
        <v>3197</v>
      </c>
      <c r="BQ5092" s="118" t="s">
        <v>9870</v>
      </c>
      <c r="BW5092" s="118" t="s">
        <v>9869</v>
      </c>
      <c r="BX5092" s="118" t="s">
        <v>3197</v>
      </c>
      <c r="BY5092" s="118" t="s">
        <v>9870</v>
      </c>
    </row>
    <row r="5093" spans="53:77" x14ac:dyDescent="0.3">
      <c r="BA5093" s="169" t="e">
        <f>VLOOKUP(D5093,#REF!, 2,FALSE)</f>
        <v>#REF!</v>
      </c>
      <c r="BO5093" s="118" t="s">
        <v>572</v>
      </c>
      <c r="BP5093" s="118" t="s">
        <v>3197</v>
      </c>
      <c r="BQ5093" s="118" t="s">
        <v>9479</v>
      </c>
      <c r="BW5093" s="118" t="s">
        <v>572</v>
      </c>
      <c r="BX5093" s="118" t="s">
        <v>3197</v>
      </c>
      <c r="BY5093" s="118" t="s">
        <v>9479</v>
      </c>
    </row>
    <row r="5094" spans="53:77" x14ac:dyDescent="0.3">
      <c r="BA5094" s="169" t="e">
        <f>VLOOKUP(D5094,#REF!, 2,FALSE)</f>
        <v>#REF!</v>
      </c>
      <c r="BO5094" s="118" t="s">
        <v>9871</v>
      </c>
      <c r="BP5094" s="118" t="s">
        <v>1267</v>
      </c>
      <c r="BQ5094" s="118" t="s">
        <v>3417</v>
      </c>
      <c r="BW5094" s="118" t="s">
        <v>9871</v>
      </c>
      <c r="BX5094" s="118" t="s">
        <v>1267</v>
      </c>
      <c r="BY5094" s="118" t="s">
        <v>3417</v>
      </c>
    </row>
    <row r="5095" spans="53:77" x14ac:dyDescent="0.3">
      <c r="BA5095" s="169" t="e">
        <f>VLOOKUP(D5095,#REF!, 2,FALSE)</f>
        <v>#REF!</v>
      </c>
      <c r="BO5095" s="118" t="s">
        <v>1763</v>
      </c>
      <c r="BP5095" s="118" t="s">
        <v>862</v>
      </c>
      <c r="BQ5095" s="118" t="s">
        <v>8692</v>
      </c>
      <c r="BW5095" s="118" t="s">
        <v>1763</v>
      </c>
      <c r="BX5095" s="118" t="s">
        <v>862</v>
      </c>
      <c r="BY5095" s="118" t="s">
        <v>8692</v>
      </c>
    </row>
    <row r="5096" spans="53:77" x14ac:dyDescent="0.3">
      <c r="BA5096" s="169" t="e">
        <f>VLOOKUP(D5096,#REF!, 2,FALSE)</f>
        <v>#REF!</v>
      </c>
      <c r="BO5096" s="118" t="s">
        <v>9873</v>
      </c>
      <c r="BP5096" s="118" t="s">
        <v>862</v>
      </c>
      <c r="BQ5096" s="118" t="s">
        <v>9874</v>
      </c>
      <c r="BW5096" s="118" t="s">
        <v>9873</v>
      </c>
      <c r="BX5096" s="118" t="s">
        <v>862</v>
      </c>
      <c r="BY5096" s="118" t="s">
        <v>9874</v>
      </c>
    </row>
    <row r="5097" spans="53:77" x14ac:dyDescent="0.3">
      <c r="BA5097" s="169" t="e">
        <f>VLOOKUP(D5097,#REF!, 2,FALSE)</f>
        <v>#REF!</v>
      </c>
      <c r="BO5097" s="118" t="s">
        <v>9875</v>
      </c>
      <c r="BP5097" s="118" t="s">
        <v>3197</v>
      </c>
      <c r="BQ5097" s="118" t="s">
        <v>9876</v>
      </c>
      <c r="BW5097" s="118" t="s">
        <v>9875</v>
      </c>
      <c r="BX5097" s="118" t="s">
        <v>3197</v>
      </c>
      <c r="BY5097" s="118" t="s">
        <v>9876</v>
      </c>
    </row>
    <row r="5098" spans="53:77" x14ac:dyDescent="0.3">
      <c r="BA5098" s="169" t="e">
        <f>VLOOKUP(D5098,#REF!, 2,FALSE)</f>
        <v>#REF!</v>
      </c>
      <c r="BO5098" s="118" t="s">
        <v>9877</v>
      </c>
      <c r="BP5098" s="118" t="s">
        <v>862</v>
      </c>
      <c r="BQ5098" s="118" t="s">
        <v>3122</v>
      </c>
      <c r="BW5098" s="118" t="s">
        <v>9877</v>
      </c>
      <c r="BX5098" s="118" t="s">
        <v>862</v>
      </c>
      <c r="BY5098" s="118" t="s">
        <v>3122</v>
      </c>
    </row>
    <row r="5099" spans="53:77" x14ac:dyDescent="0.3">
      <c r="BA5099" s="169" t="e">
        <f>VLOOKUP(D5099,#REF!, 2,FALSE)</f>
        <v>#REF!</v>
      </c>
      <c r="BO5099" s="118" t="s">
        <v>9878</v>
      </c>
      <c r="BP5099" s="118" t="s">
        <v>862</v>
      </c>
      <c r="BQ5099" s="118" t="s">
        <v>9879</v>
      </c>
      <c r="BW5099" s="118" t="s">
        <v>9878</v>
      </c>
      <c r="BX5099" s="118" t="s">
        <v>862</v>
      </c>
      <c r="BY5099" s="118" t="s">
        <v>9879</v>
      </c>
    </row>
    <row r="5100" spans="53:77" x14ac:dyDescent="0.3">
      <c r="BA5100" s="169" t="e">
        <f>VLOOKUP(D5100,#REF!, 2,FALSE)</f>
        <v>#REF!</v>
      </c>
      <c r="BO5100" s="118" t="s">
        <v>9880</v>
      </c>
      <c r="BP5100" s="118" t="s">
        <v>862</v>
      </c>
      <c r="BQ5100" s="118" t="s">
        <v>9881</v>
      </c>
      <c r="BW5100" s="118" t="s">
        <v>9880</v>
      </c>
      <c r="BX5100" s="118" t="s">
        <v>862</v>
      </c>
      <c r="BY5100" s="118" t="s">
        <v>9881</v>
      </c>
    </row>
    <row r="5101" spans="53:77" x14ac:dyDescent="0.3">
      <c r="BA5101" s="169" t="e">
        <f>VLOOKUP(D5101,#REF!, 2,FALSE)</f>
        <v>#REF!</v>
      </c>
      <c r="BO5101" s="118" t="s">
        <v>9882</v>
      </c>
      <c r="BP5101" s="118" t="s">
        <v>3003</v>
      </c>
      <c r="BQ5101" s="118" t="s">
        <v>9883</v>
      </c>
      <c r="BW5101" s="118" t="s">
        <v>9882</v>
      </c>
      <c r="BX5101" s="118" t="s">
        <v>3003</v>
      </c>
      <c r="BY5101" s="118" t="s">
        <v>9883</v>
      </c>
    </row>
    <row r="5102" spans="53:77" x14ac:dyDescent="0.3">
      <c r="BA5102" s="169" t="e">
        <f>VLOOKUP(D5102,#REF!, 2,FALSE)</f>
        <v>#REF!</v>
      </c>
      <c r="BO5102" s="118" t="s">
        <v>9884</v>
      </c>
      <c r="BP5102" s="118" t="s">
        <v>1139</v>
      </c>
      <c r="BQ5102" s="118" t="s">
        <v>9885</v>
      </c>
      <c r="BW5102" s="118" t="s">
        <v>9884</v>
      </c>
      <c r="BX5102" s="118" t="s">
        <v>1139</v>
      </c>
      <c r="BY5102" s="118" t="s">
        <v>9885</v>
      </c>
    </row>
    <row r="5103" spans="53:77" x14ac:dyDescent="0.3">
      <c r="BA5103" s="169" t="e">
        <f>VLOOKUP(D5103,#REF!, 2,FALSE)</f>
        <v>#REF!</v>
      </c>
      <c r="BO5103" s="118" t="s">
        <v>9886</v>
      </c>
      <c r="BP5103" s="118" t="s">
        <v>3043</v>
      </c>
      <c r="BQ5103" s="118" t="s">
        <v>2983</v>
      </c>
      <c r="BW5103" s="118" t="s">
        <v>9886</v>
      </c>
      <c r="BX5103" s="118" t="s">
        <v>3043</v>
      </c>
      <c r="BY5103" s="118" t="s">
        <v>2983</v>
      </c>
    </row>
    <row r="5104" spans="53:77" x14ac:dyDescent="0.3">
      <c r="BA5104" s="169" t="e">
        <f>VLOOKUP(D5104,#REF!, 2,FALSE)</f>
        <v>#REF!</v>
      </c>
      <c r="BO5104" s="118" t="s">
        <v>9887</v>
      </c>
      <c r="BP5104" s="118" t="s">
        <v>2983</v>
      </c>
      <c r="BQ5104" s="118" t="s">
        <v>2983</v>
      </c>
      <c r="BW5104" s="118" t="s">
        <v>9887</v>
      </c>
      <c r="BX5104" s="118" t="s">
        <v>2983</v>
      </c>
      <c r="BY5104" s="118" t="s">
        <v>2983</v>
      </c>
    </row>
    <row r="5105" spans="53:77" x14ac:dyDescent="0.3">
      <c r="BA5105" s="169" t="e">
        <f>VLOOKUP(D5105,#REF!, 2,FALSE)</f>
        <v>#REF!</v>
      </c>
      <c r="BO5105" s="118" t="s">
        <v>9888</v>
      </c>
      <c r="BP5105" s="118" t="s">
        <v>3243</v>
      </c>
      <c r="BQ5105" s="118" t="s">
        <v>7779</v>
      </c>
      <c r="BW5105" s="118" t="s">
        <v>9888</v>
      </c>
      <c r="BX5105" s="118" t="s">
        <v>3243</v>
      </c>
      <c r="BY5105" s="118" t="s">
        <v>7779</v>
      </c>
    </row>
    <row r="5106" spans="53:77" x14ac:dyDescent="0.3">
      <c r="BA5106" s="169" t="e">
        <f>VLOOKUP(D5106,#REF!, 2,FALSE)</f>
        <v>#REF!</v>
      </c>
      <c r="BO5106" s="118" t="s">
        <v>1764</v>
      </c>
      <c r="BP5106" s="118" t="s">
        <v>3197</v>
      </c>
      <c r="BQ5106" s="118" t="s">
        <v>2983</v>
      </c>
      <c r="BW5106" s="118" t="s">
        <v>1764</v>
      </c>
      <c r="BX5106" s="118" t="s">
        <v>3197</v>
      </c>
      <c r="BY5106" s="118" t="s">
        <v>2983</v>
      </c>
    </row>
    <row r="5107" spans="53:77" x14ac:dyDescent="0.3">
      <c r="BA5107" s="169" t="e">
        <f>VLOOKUP(D5107,#REF!, 2,FALSE)</f>
        <v>#REF!</v>
      </c>
      <c r="BO5107" s="118" t="s">
        <v>1765</v>
      </c>
      <c r="BP5107" s="118" t="s">
        <v>625</v>
      </c>
      <c r="BQ5107" s="118" t="s">
        <v>9889</v>
      </c>
      <c r="BW5107" s="118" t="s">
        <v>1765</v>
      </c>
      <c r="BX5107" s="118" t="s">
        <v>625</v>
      </c>
      <c r="BY5107" s="118" t="s">
        <v>9889</v>
      </c>
    </row>
    <row r="5108" spans="53:77" x14ac:dyDescent="0.3">
      <c r="BA5108" s="169" t="e">
        <f>VLOOKUP(D5108,#REF!, 2,FALSE)</f>
        <v>#REF!</v>
      </c>
      <c r="BO5108" s="118" t="s">
        <v>9890</v>
      </c>
      <c r="BP5108" s="118" t="s">
        <v>2983</v>
      </c>
      <c r="BQ5108" s="118" t="s">
        <v>2983</v>
      </c>
      <c r="BW5108" s="118" t="s">
        <v>9890</v>
      </c>
      <c r="BX5108" s="118" t="s">
        <v>2983</v>
      </c>
      <c r="BY5108" s="118" t="s">
        <v>2983</v>
      </c>
    </row>
    <row r="5109" spans="53:77" x14ac:dyDescent="0.3">
      <c r="BA5109" s="169" t="e">
        <f>VLOOKUP(D5109,#REF!, 2,FALSE)</f>
        <v>#REF!</v>
      </c>
      <c r="BO5109" s="118" t="s">
        <v>9891</v>
      </c>
      <c r="BP5109" s="118" t="s">
        <v>862</v>
      </c>
      <c r="BQ5109" s="118" t="s">
        <v>6228</v>
      </c>
      <c r="BW5109" s="118" t="s">
        <v>9891</v>
      </c>
      <c r="BX5109" s="118" t="s">
        <v>862</v>
      </c>
      <c r="BY5109" s="118" t="s">
        <v>6228</v>
      </c>
    </row>
    <row r="5110" spans="53:77" x14ac:dyDescent="0.3">
      <c r="BA5110" s="169" t="e">
        <f>VLOOKUP(D5110,#REF!, 2,FALSE)</f>
        <v>#REF!</v>
      </c>
      <c r="BO5110" s="118" t="s">
        <v>9892</v>
      </c>
      <c r="BP5110" s="118" t="s">
        <v>3243</v>
      </c>
      <c r="BQ5110" s="118" t="s">
        <v>2983</v>
      </c>
      <c r="BW5110" s="118" t="s">
        <v>9892</v>
      </c>
      <c r="BX5110" s="118" t="s">
        <v>3243</v>
      </c>
      <c r="BY5110" s="118" t="s">
        <v>2983</v>
      </c>
    </row>
    <row r="5111" spans="53:77" x14ac:dyDescent="0.3">
      <c r="BA5111" s="169" t="e">
        <f>VLOOKUP(D5111,#REF!, 2,FALSE)</f>
        <v>#REF!</v>
      </c>
      <c r="BO5111" s="118" t="s">
        <v>9893</v>
      </c>
      <c r="BP5111" s="118" t="s">
        <v>1342</v>
      </c>
      <c r="BQ5111" s="118" t="s">
        <v>9894</v>
      </c>
      <c r="BW5111" s="118" t="s">
        <v>9893</v>
      </c>
      <c r="BX5111" s="118" t="s">
        <v>1342</v>
      </c>
      <c r="BY5111" s="118" t="s">
        <v>9894</v>
      </c>
    </row>
    <row r="5112" spans="53:77" x14ac:dyDescent="0.3">
      <c r="BA5112" s="169" t="e">
        <f>VLOOKUP(D5112,#REF!, 2,FALSE)</f>
        <v>#REF!</v>
      </c>
      <c r="BO5112" s="118" t="s">
        <v>9895</v>
      </c>
      <c r="BP5112" s="118" t="s">
        <v>3197</v>
      </c>
      <c r="BQ5112" s="118" t="s">
        <v>4025</v>
      </c>
      <c r="BW5112" s="118" t="s">
        <v>9895</v>
      </c>
      <c r="BX5112" s="118" t="s">
        <v>3197</v>
      </c>
      <c r="BY5112" s="118" t="s">
        <v>4025</v>
      </c>
    </row>
    <row r="5113" spans="53:77" x14ac:dyDescent="0.3">
      <c r="BA5113" s="169" t="e">
        <f>VLOOKUP(D5113,#REF!, 2,FALSE)</f>
        <v>#REF!</v>
      </c>
      <c r="BO5113" s="118" t="s">
        <v>1766</v>
      </c>
      <c r="BP5113" s="118" t="s">
        <v>1342</v>
      </c>
      <c r="BQ5113" s="118" t="s">
        <v>4068</v>
      </c>
      <c r="BW5113" s="118" t="s">
        <v>1766</v>
      </c>
      <c r="BX5113" s="118" t="s">
        <v>1342</v>
      </c>
      <c r="BY5113" s="118" t="s">
        <v>4068</v>
      </c>
    </row>
    <row r="5114" spans="53:77" x14ac:dyDescent="0.3">
      <c r="BA5114" s="169" t="e">
        <f>VLOOKUP(D5114,#REF!, 2,FALSE)</f>
        <v>#REF!</v>
      </c>
      <c r="BO5114" s="118" t="s">
        <v>1767</v>
      </c>
      <c r="BP5114" s="118" t="s">
        <v>3197</v>
      </c>
      <c r="BQ5114" s="118" t="s">
        <v>9896</v>
      </c>
      <c r="BW5114" s="118" t="s">
        <v>1767</v>
      </c>
      <c r="BX5114" s="118" t="s">
        <v>3197</v>
      </c>
      <c r="BY5114" s="118" t="s">
        <v>9896</v>
      </c>
    </row>
    <row r="5115" spans="53:77" x14ac:dyDescent="0.3">
      <c r="BA5115" s="169" t="e">
        <f>VLOOKUP(D5115,#REF!, 2,FALSE)</f>
        <v>#REF!</v>
      </c>
      <c r="BO5115" s="118" t="s">
        <v>9897</v>
      </c>
      <c r="BP5115" s="118" t="s">
        <v>2979</v>
      </c>
      <c r="BQ5115" s="118" t="s">
        <v>9898</v>
      </c>
      <c r="BW5115" s="118" t="s">
        <v>9897</v>
      </c>
      <c r="BX5115" s="118" t="s">
        <v>2979</v>
      </c>
      <c r="BY5115" s="118" t="s">
        <v>9898</v>
      </c>
    </row>
    <row r="5116" spans="53:77" x14ac:dyDescent="0.3">
      <c r="BA5116" s="169" t="e">
        <f>VLOOKUP(D5116,#REF!, 2,FALSE)</f>
        <v>#REF!</v>
      </c>
      <c r="BO5116" s="118" t="s">
        <v>9899</v>
      </c>
      <c r="BP5116" s="118" t="s">
        <v>2983</v>
      </c>
      <c r="BQ5116" s="118" t="s">
        <v>9900</v>
      </c>
      <c r="BW5116" s="118" t="s">
        <v>9899</v>
      </c>
      <c r="BX5116" s="118" t="s">
        <v>2983</v>
      </c>
      <c r="BY5116" s="118" t="s">
        <v>9900</v>
      </c>
    </row>
    <row r="5117" spans="53:77" x14ac:dyDescent="0.3">
      <c r="BA5117" s="169" t="e">
        <f>VLOOKUP(D5117,#REF!, 2,FALSE)</f>
        <v>#REF!</v>
      </c>
      <c r="BO5117" s="118" t="s">
        <v>1768</v>
      </c>
      <c r="BP5117" s="118" t="s">
        <v>3197</v>
      </c>
      <c r="BQ5117" s="118" t="s">
        <v>9901</v>
      </c>
      <c r="BW5117" s="118" t="s">
        <v>1768</v>
      </c>
      <c r="BX5117" s="118" t="s">
        <v>3197</v>
      </c>
      <c r="BY5117" s="118" t="s">
        <v>9901</v>
      </c>
    </row>
    <row r="5118" spans="53:77" x14ac:dyDescent="0.3">
      <c r="BA5118" s="169" t="e">
        <f>VLOOKUP(D5118,#REF!, 2,FALSE)</f>
        <v>#REF!</v>
      </c>
      <c r="BO5118" s="118" t="s">
        <v>9902</v>
      </c>
      <c r="BP5118" s="118" t="s">
        <v>3197</v>
      </c>
      <c r="BQ5118" s="118" t="s">
        <v>4609</v>
      </c>
      <c r="BW5118" s="118" t="s">
        <v>9902</v>
      </c>
      <c r="BX5118" s="118" t="s">
        <v>3197</v>
      </c>
      <c r="BY5118" s="118" t="s">
        <v>4609</v>
      </c>
    </row>
    <row r="5119" spans="53:77" x14ac:dyDescent="0.3">
      <c r="BA5119" s="169" t="e">
        <f>VLOOKUP(D5119,#REF!, 2,FALSE)</f>
        <v>#REF!</v>
      </c>
      <c r="BO5119" s="118" t="s">
        <v>9903</v>
      </c>
      <c r="BP5119" s="118" t="s">
        <v>16975</v>
      </c>
      <c r="BQ5119" s="118" t="s">
        <v>4458</v>
      </c>
      <c r="BW5119" s="118" t="s">
        <v>9903</v>
      </c>
      <c r="BX5119" s="118" t="s">
        <v>16975</v>
      </c>
      <c r="BY5119" s="118" t="s">
        <v>4458</v>
      </c>
    </row>
    <row r="5120" spans="53:77" x14ac:dyDescent="0.3">
      <c r="BA5120" s="169" t="e">
        <f>VLOOKUP(D5120,#REF!, 2,FALSE)</f>
        <v>#REF!</v>
      </c>
      <c r="BO5120" s="118" t="s">
        <v>1769</v>
      </c>
      <c r="BP5120" s="118" t="s">
        <v>1342</v>
      </c>
      <c r="BQ5120" s="118" t="s">
        <v>9904</v>
      </c>
      <c r="BW5120" s="118" t="s">
        <v>1769</v>
      </c>
      <c r="BX5120" s="118" t="s">
        <v>1342</v>
      </c>
      <c r="BY5120" s="118" t="s">
        <v>9904</v>
      </c>
    </row>
    <row r="5121" spans="53:77" x14ac:dyDescent="0.3">
      <c r="BA5121" s="169" t="e">
        <f>VLOOKUP(D5121,#REF!, 2,FALSE)</f>
        <v>#REF!</v>
      </c>
      <c r="BO5121" s="118" t="s">
        <v>9905</v>
      </c>
      <c r="BP5121" s="118" t="s">
        <v>628</v>
      </c>
      <c r="BQ5121" s="118" t="s">
        <v>2983</v>
      </c>
      <c r="BW5121" s="118" t="s">
        <v>9905</v>
      </c>
      <c r="BX5121" s="118" t="s">
        <v>628</v>
      </c>
      <c r="BY5121" s="118" t="s">
        <v>2983</v>
      </c>
    </row>
    <row r="5122" spans="53:77" x14ac:dyDescent="0.3">
      <c r="BA5122" s="169" t="e">
        <f>VLOOKUP(D5122,#REF!, 2,FALSE)</f>
        <v>#REF!</v>
      </c>
      <c r="BO5122" s="118" t="s">
        <v>9906</v>
      </c>
      <c r="BP5122" s="118" t="s">
        <v>2979</v>
      </c>
      <c r="BQ5122" s="118" t="s">
        <v>9907</v>
      </c>
      <c r="BW5122" s="118" t="s">
        <v>9906</v>
      </c>
      <c r="BX5122" s="118" t="s">
        <v>2979</v>
      </c>
      <c r="BY5122" s="118" t="s">
        <v>9907</v>
      </c>
    </row>
    <row r="5123" spans="53:77" x14ac:dyDescent="0.3">
      <c r="BA5123" s="169" t="e">
        <f>VLOOKUP(D5123,#REF!, 2,FALSE)</f>
        <v>#REF!</v>
      </c>
      <c r="BO5123" s="118" t="s">
        <v>9908</v>
      </c>
      <c r="BP5123" s="118" t="s">
        <v>3243</v>
      </c>
      <c r="BQ5123" s="118" t="s">
        <v>7400</v>
      </c>
      <c r="BW5123" s="118" t="s">
        <v>9908</v>
      </c>
      <c r="BX5123" s="118" t="s">
        <v>3243</v>
      </c>
      <c r="BY5123" s="118" t="s">
        <v>7400</v>
      </c>
    </row>
    <row r="5124" spans="53:77" x14ac:dyDescent="0.3">
      <c r="BA5124" s="169" t="e">
        <f>VLOOKUP(D5124,#REF!, 2,FALSE)</f>
        <v>#REF!</v>
      </c>
      <c r="BO5124" s="118" t="s">
        <v>9909</v>
      </c>
      <c r="BP5124" s="118" t="s">
        <v>2979</v>
      </c>
      <c r="BQ5124" s="118" t="s">
        <v>2983</v>
      </c>
      <c r="BW5124" s="118" t="s">
        <v>9909</v>
      </c>
      <c r="BX5124" s="118" t="s">
        <v>2979</v>
      </c>
      <c r="BY5124" s="118" t="s">
        <v>2983</v>
      </c>
    </row>
    <row r="5125" spans="53:77" x14ac:dyDescent="0.3">
      <c r="BA5125" s="169" t="e">
        <f>VLOOKUP(D5125,#REF!, 2,FALSE)</f>
        <v>#REF!</v>
      </c>
      <c r="BO5125" s="118" t="s">
        <v>9910</v>
      </c>
      <c r="BP5125" s="118" t="s">
        <v>2979</v>
      </c>
      <c r="BQ5125" s="118" t="s">
        <v>2983</v>
      </c>
      <c r="BW5125" s="118" t="s">
        <v>9910</v>
      </c>
      <c r="BX5125" s="118" t="s">
        <v>2979</v>
      </c>
      <c r="BY5125" s="118" t="s">
        <v>2983</v>
      </c>
    </row>
    <row r="5126" spans="53:77" x14ac:dyDescent="0.3">
      <c r="BA5126" s="169" t="e">
        <f>VLOOKUP(D5126,#REF!, 2,FALSE)</f>
        <v>#REF!</v>
      </c>
      <c r="BO5126" s="118" t="s">
        <v>1770</v>
      </c>
      <c r="BP5126" s="118" t="s">
        <v>1342</v>
      </c>
      <c r="BQ5126" s="118" t="s">
        <v>9911</v>
      </c>
      <c r="BW5126" s="118" t="s">
        <v>1770</v>
      </c>
      <c r="BX5126" s="118" t="s">
        <v>1342</v>
      </c>
      <c r="BY5126" s="118" t="s">
        <v>9911</v>
      </c>
    </row>
    <row r="5127" spans="53:77" x14ac:dyDescent="0.3">
      <c r="BA5127" s="169" t="e">
        <f>VLOOKUP(D5127,#REF!, 2,FALSE)</f>
        <v>#REF!</v>
      </c>
      <c r="BO5127" s="118" t="s">
        <v>9912</v>
      </c>
      <c r="BP5127" s="118" t="s">
        <v>3243</v>
      </c>
      <c r="BQ5127" s="118" t="s">
        <v>9913</v>
      </c>
      <c r="BW5127" s="118" t="s">
        <v>9912</v>
      </c>
      <c r="BX5127" s="118" t="s">
        <v>3243</v>
      </c>
      <c r="BY5127" s="118" t="s">
        <v>9913</v>
      </c>
    </row>
    <row r="5128" spans="53:77" x14ac:dyDescent="0.3">
      <c r="BA5128" s="169" t="e">
        <f>VLOOKUP(D5128,#REF!, 2,FALSE)</f>
        <v>#REF!</v>
      </c>
      <c r="BO5128" s="118" t="s">
        <v>1771</v>
      </c>
      <c r="BP5128" s="118" t="s">
        <v>3243</v>
      </c>
      <c r="BQ5128" s="118" t="s">
        <v>9914</v>
      </c>
      <c r="BW5128" s="118" t="s">
        <v>1771</v>
      </c>
      <c r="BX5128" s="118" t="s">
        <v>3243</v>
      </c>
      <c r="BY5128" s="118" t="s">
        <v>9914</v>
      </c>
    </row>
    <row r="5129" spans="53:77" x14ac:dyDescent="0.3">
      <c r="BA5129" s="169" t="e">
        <f>VLOOKUP(D5129,#REF!, 2,FALSE)</f>
        <v>#REF!</v>
      </c>
      <c r="BO5129" s="118" t="s">
        <v>9915</v>
      </c>
      <c r="BP5129" s="118" t="s">
        <v>3003</v>
      </c>
      <c r="BQ5129" s="118" t="s">
        <v>2983</v>
      </c>
      <c r="BW5129" s="118" t="s">
        <v>9915</v>
      </c>
      <c r="BX5129" s="118" t="s">
        <v>3003</v>
      </c>
      <c r="BY5129" s="118" t="s">
        <v>2983</v>
      </c>
    </row>
    <row r="5130" spans="53:77" x14ac:dyDescent="0.3">
      <c r="BA5130" s="169" t="e">
        <f>VLOOKUP(D5130,#REF!, 2,FALSE)</f>
        <v>#REF!</v>
      </c>
      <c r="BO5130" s="118" t="s">
        <v>9916</v>
      </c>
      <c r="BP5130" s="118" t="s">
        <v>2983</v>
      </c>
      <c r="BQ5130" s="118" t="s">
        <v>1667</v>
      </c>
      <c r="BW5130" s="118" t="s">
        <v>9916</v>
      </c>
      <c r="BX5130" s="118" t="s">
        <v>2983</v>
      </c>
      <c r="BY5130" s="118" t="s">
        <v>1667</v>
      </c>
    </row>
    <row r="5131" spans="53:77" x14ac:dyDescent="0.3">
      <c r="BA5131" s="169" t="e">
        <f>VLOOKUP(D5131,#REF!, 2,FALSE)</f>
        <v>#REF!</v>
      </c>
      <c r="BO5131" s="118" t="s">
        <v>9917</v>
      </c>
      <c r="BP5131" s="118" t="s">
        <v>2983</v>
      </c>
      <c r="BQ5131" s="118" t="s">
        <v>2983</v>
      </c>
      <c r="BW5131" s="118" t="s">
        <v>9917</v>
      </c>
      <c r="BX5131" s="118" t="s">
        <v>2983</v>
      </c>
      <c r="BY5131" s="118" t="s">
        <v>2983</v>
      </c>
    </row>
    <row r="5132" spans="53:77" x14ac:dyDescent="0.3">
      <c r="BA5132" s="169" t="e">
        <f>VLOOKUP(D5132,#REF!, 2,FALSE)</f>
        <v>#REF!</v>
      </c>
      <c r="BO5132" s="118" t="s">
        <v>9918</v>
      </c>
      <c r="BP5132" s="118" t="s">
        <v>3197</v>
      </c>
      <c r="BQ5132" s="118" t="s">
        <v>9919</v>
      </c>
      <c r="BW5132" s="118" t="s">
        <v>9918</v>
      </c>
      <c r="BX5132" s="118" t="s">
        <v>3197</v>
      </c>
      <c r="BY5132" s="118" t="s">
        <v>9919</v>
      </c>
    </row>
    <row r="5133" spans="53:77" x14ac:dyDescent="0.3">
      <c r="BA5133" s="169" t="e">
        <f>VLOOKUP(D5133,#REF!, 2,FALSE)</f>
        <v>#REF!</v>
      </c>
      <c r="BO5133" s="118" t="s">
        <v>9920</v>
      </c>
      <c r="BP5133" s="118" t="s">
        <v>3197</v>
      </c>
      <c r="BQ5133" s="118" t="s">
        <v>1002</v>
      </c>
      <c r="BW5133" s="118" t="s">
        <v>9920</v>
      </c>
      <c r="BX5133" s="118" t="s">
        <v>3197</v>
      </c>
      <c r="BY5133" s="118" t="s">
        <v>1002</v>
      </c>
    </row>
    <row r="5134" spans="53:77" x14ac:dyDescent="0.3">
      <c r="BA5134" s="169" t="e">
        <f>VLOOKUP(D5134,#REF!, 2,FALSE)</f>
        <v>#REF!</v>
      </c>
      <c r="BO5134" s="118" t="s">
        <v>9921</v>
      </c>
      <c r="BP5134" s="118" t="s">
        <v>719</v>
      </c>
      <c r="BQ5134" s="118" t="s">
        <v>1551</v>
      </c>
      <c r="BW5134" s="118" t="s">
        <v>9921</v>
      </c>
      <c r="BX5134" s="118" t="s">
        <v>719</v>
      </c>
      <c r="BY5134" s="118" t="s">
        <v>1551</v>
      </c>
    </row>
    <row r="5135" spans="53:77" x14ac:dyDescent="0.3">
      <c r="BA5135" s="169" t="e">
        <f>VLOOKUP(D5135,#REF!, 2,FALSE)</f>
        <v>#REF!</v>
      </c>
      <c r="BO5135" s="118" t="s">
        <v>9922</v>
      </c>
      <c r="BP5135" s="118" t="s">
        <v>719</v>
      </c>
      <c r="BQ5135" s="118" t="s">
        <v>1551</v>
      </c>
      <c r="BW5135" s="118" t="s">
        <v>9922</v>
      </c>
      <c r="BX5135" s="118" t="s">
        <v>719</v>
      </c>
      <c r="BY5135" s="118" t="s">
        <v>1551</v>
      </c>
    </row>
    <row r="5136" spans="53:77" x14ac:dyDescent="0.3">
      <c r="BA5136" s="169" t="e">
        <f>VLOOKUP(D5136,#REF!, 2,FALSE)</f>
        <v>#REF!</v>
      </c>
      <c r="BO5136" s="118" t="s">
        <v>1772</v>
      </c>
      <c r="BP5136" s="118" t="s">
        <v>3197</v>
      </c>
      <c r="BQ5136" s="118" t="s">
        <v>9923</v>
      </c>
      <c r="BW5136" s="118" t="s">
        <v>1772</v>
      </c>
      <c r="BX5136" s="118" t="s">
        <v>3197</v>
      </c>
      <c r="BY5136" s="118" t="s">
        <v>9923</v>
      </c>
    </row>
    <row r="5137" spans="53:77" x14ac:dyDescent="0.3">
      <c r="BA5137" s="169" t="e">
        <f>VLOOKUP(D5137,#REF!, 2,FALSE)</f>
        <v>#REF!</v>
      </c>
      <c r="BO5137" s="118" t="s">
        <v>9924</v>
      </c>
      <c r="BP5137" s="118" t="s">
        <v>3197</v>
      </c>
      <c r="BQ5137" s="118" t="s">
        <v>2983</v>
      </c>
      <c r="BW5137" s="118" t="s">
        <v>9924</v>
      </c>
      <c r="BX5137" s="118" t="s">
        <v>3197</v>
      </c>
      <c r="BY5137" s="118" t="s">
        <v>2983</v>
      </c>
    </row>
    <row r="5138" spans="53:77" x14ac:dyDescent="0.3">
      <c r="BA5138" s="169" t="e">
        <f>VLOOKUP(D5138,#REF!, 2,FALSE)</f>
        <v>#REF!</v>
      </c>
      <c r="BO5138" s="118" t="s">
        <v>9925</v>
      </c>
      <c r="BP5138" s="118" t="s">
        <v>669</v>
      </c>
      <c r="BQ5138" s="118" t="s">
        <v>9927</v>
      </c>
      <c r="BW5138" s="118" t="s">
        <v>9925</v>
      </c>
      <c r="BX5138" s="118" t="s">
        <v>669</v>
      </c>
      <c r="BY5138" s="118" t="s">
        <v>9927</v>
      </c>
    </row>
    <row r="5139" spans="53:77" x14ac:dyDescent="0.3">
      <c r="BA5139" s="169" t="e">
        <f>VLOOKUP(D5139,#REF!, 2,FALSE)</f>
        <v>#REF!</v>
      </c>
      <c r="BO5139" s="118" t="s">
        <v>9928</v>
      </c>
      <c r="BP5139" s="118" t="s">
        <v>3003</v>
      </c>
      <c r="BQ5139" s="118" t="s">
        <v>1096</v>
      </c>
      <c r="BW5139" s="118" t="s">
        <v>9928</v>
      </c>
      <c r="BX5139" s="118" t="s">
        <v>3003</v>
      </c>
      <c r="BY5139" s="118" t="s">
        <v>1096</v>
      </c>
    </row>
    <row r="5140" spans="53:77" x14ac:dyDescent="0.3">
      <c r="BA5140" s="169" t="e">
        <f>VLOOKUP(D5140,#REF!, 2,FALSE)</f>
        <v>#REF!</v>
      </c>
      <c r="BO5140" s="118" t="s">
        <v>9929</v>
      </c>
      <c r="BP5140" s="118" t="s">
        <v>1267</v>
      </c>
      <c r="BQ5140" s="118" t="s">
        <v>2983</v>
      </c>
      <c r="BW5140" s="118" t="s">
        <v>9929</v>
      </c>
      <c r="BX5140" s="118" t="s">
        <v>1267</v>
      </c>
      <c r="BY5140" s="118" t="s">
        <v>2983</v>
      </c>
    </row>
    <row r="5141" spans="53:77" x14ac:dyDescent="0.3">
      <c r="BA5141" s="169" t="e">
        <f>VLOOKUP(D5141,#REF!, 2,FALSE)</f>
        <v>#REF!</v>
      </c>
      <c r="BO5141" s="118" t="s">
        <v>9930</v>
      </c>
      <c r="BP5141" s="118" t="s">
        <v>621</v>
      </c>
      <c r="BQ5141" s="118" t="s">
        <v>9931</v>
      </c>
      <c r="BW5141" s="118" t="s">
        <v>9930</v>
      </c>
      <c r="BX5141" s="118" t="s">
        <v>621</v>
      </c>
      <c r="BY5141" s="118" t="s">
        <v>9931</v>
      </c>
    </row>
    <row r="5142" spans="53:77" x14ac:dyDescent="0.3">
      <c r="BA5142" s="169" t="e">
        <f>VLOOKUP(D5142,#REF!, 2,FALSE)</f>
        <v>#REF!</v>
      </c>
      <c r="BO5142" s="118" t="s">
        <v>9932</v>
      </c>
      <c r="BP5142" s="118" t="s">
        <v>3243</v>
      </c>
      <c r="BQ5142" s="118" t="s">
        <v>4940</v>
      </c>
      <c r="BW5142" s="118" t="s">
        <v>9932</v>
      </c>
      <c r="BX5142" s="118" t="s">
        <v>3243</v>
      </c>
      <c r="BY5142" s="118" t="s">
        <v>4940</v>
      </c>
    </row>
    <row r="5143" spans="53:77" x14ac:dyDescent="0.3">
      <c r="BA5143" s="169" t="e">
        <f>VLOOKUP(D5143,#REF!, 2,FALSE)</f>
        <v>#REF!</v>
      </c>
      <c r="BO5143" s="118" t="s">
        <v>9933</v>
      </c>
      <c r="BP5143" s="118" t="s">
        <v>3243</v>
      </c>
      <c r="BQ5143" s="118" t="s">
        <v>4940</v>
      </c>
      <c r="BW5143" s="118" t="s">
        <v>9933</v>
      </c>
      <c r="BX5143" s="118" t="s">
        <v>3243</v>
      </c>
      <c r="BY5143" s="118" t="s">
        <v>4940</v>
      </c>
    </row>
    <row r="5144" spans="53:77" x14ac:dyDescent="0.3">
      <c r="BA5144" s="169" t="e">
        <f>VLOOKUP(D5144,#REF!, 2,FALSE)</f>
        <v>#REF!</v>
      </c>
      <c r="BO5144" s="118" t="s">
        <v>9934</v>
      </c>
      <c r="BP5144" s="118" t="s">
        <v>3000</v>
      </c>
      <c r="BQ5144" s="118" t="s">
        <v>9857</v>
      </c>
      <c r="BW5144" s="118" t="s">
        <v>9934</v>
      </c>
      <c r="BX5144" s="118" t="s">
        <v>3000</v>
      </c>
      <c r="BY5144" s="118" t="s">
        <v>9857</v>
      </c>
    </row>
    <row r="5145" spans="53:77" x14ac:dyDescent="0.3">
      <c r="BA5145" s="169" t="e">
        <f>VLOOKUP(D5145,#REF!, 2,FALSE)</f>
        <v>#REF!</v>
      </c>
      <c r="BO5145" s="118" t="s">
        <v>9935</v>
      </c>
      <c r="BP5145" s="118" t="s">
        <v>3197</v>
      </c>
      <c r="BQ5145" s="118" t="s">
        <v>2983</v>
      </c>
      <c r="BW5145" s="118" t="s">
        <v>9935</v>
      </c>
      <c r="BX5145" s="118" t="s">
        <v>3197</v>
      </c>
      <c r="BY5145" s="118" t="s">
        <v>2983</v>
      </c>
    </row>
    <row r="5146" spans="53:77" x14ac:dyDescent="0.3">
      <c r="BA5146" s="169" t="e">
        <f>VLOOKUP(D5146,#REF!, 2,FALSE)</f>
        <v>#REF!</v>
      </c>
      <c r="BO5146" s="118" t="s">
        <v>9936</v>
      </c>
      <c r="BP5146" s="118" t="s">
        <v>3003</v>
      </c>
      <c r="BQ5146" s="118" t="s">
        <v>9937</v>
      </c>
      <c r="BW5146" s="118" t="s">
        <v>9936</v>
      </c>
      <c r="BX5146" s="118" t="s">
        <v>3003</v>
      </c>
      <c r="BY5146" s="118" t="s">
        <v>9937</v>
      </c>
    </row>
    <row r="5147" spans="53:77" x14ac:dyDescent="0.3">
      <c r="BA5147" s="169" t="e">
        <f>VLOOKUP(D5147,#REF!, 2,FALSE)</f>
        <v>#REF!</v>
      </c>
      <c r="BO5147" s="118" t="s">
        <v>9938</v>
      </c>
      <c r="BP5147" s="118" t="s">
        <v>928</v>
      </c>
      <c r="BQ5147" s="118" t="s">
        <v>9939</v>
      </c>
      <c r="BW5147" s="118" t="s">
        <v>9938</v>
      </c>
      <c r="BX5147" s="118" t="s">
        <v>928</v>
      </c>
      <c r="BY5147" s="118" t="s">
        <v>9939</v>
      </c>
    </row>
    <row r="5148" spans="53:77" x14ac:dyDescent="0.3">
      <c r="BA5148" s="169" t="e">
        <f>VLOOKUP(D5148,#REF!, 2,FALSE)</f>
        <v>#REF!</v>
      </c>
      <c r="BO5148" s="118" t="s">
        <v>9940</v>
      </c>
      <c r="BP5148" s="118" t="s">
        <v>1342</v>
      </c>
      <c r="BQ5148" s="118" t="s">
        <v>9941</v>
      </c>
      <c r="BW5148" s="118" t="s">
        <v>9940</v>
      </c>
      <c r="BX5148" s="118" t="s">
        <v>1342</v>
      </c>
      <c r="BY5148" s="118" t="s">
        <v>9941</v>
      </c>
    </row>
    <row r="5149" spans="53:77" x14ac:dyDescent="0.3">
      <c r="BA5149" s="169" t="e">
        <f>VLOOKUP(D5149,#REF!, 2,FALSE)</f>
        <v>#REF!</v>
      </c>
      <c r="BO5149" s="118" t="s">
        <v>9942</v>
      </c>
      <c r="BP5149" s="118" t="s">
        <v>16975</v>
      </c>
      <c r="BQ5149" s="118" t="s">
        <v>9943</v>
      </c>
      <c r="BW5149" s="118" t="s">
        <v>9942</v>
      </c>
      <c r="BX5149" s="118" t="s">
        <v>16975</v>
      </c>
      <c r="BY5149" s="118" t="s">
        <v>9943</v>
      </c>
    </row>
    <row r="5150" spans="53:77" x14ac:dyDescent="0.3">
      <c r="BA5150" s="169" t="e">
        <f>VLOOKUP(D5150,#REF!, 2,FALSE)</f>
        <v>#REF!</v>
      </c>
      <c r="BO5150" s="118" t="s">
        <v>9944</v>
      </c>
      <c r="BP5150" s="118" t="s">
        <v>3000</v>
      </c>
      <c r="BQ5150" s="118" t="s">
        <v>9945</v>
      </c>
      <c r="BW5150" s="118" t="s">
        <v>9944</v>
      </c>
      <c r="BX5150" s="118" t="s">
        <v>3000</v>
      </c>
      <c r="BY5150" s="118" t="s">
        <v>9945</v>
      </c>
    </row>
    <row r="5151" spans="53:77" x14ac:dyDescent="0.3">
      <c r="BA5151" s="169" t="e">
        <f>VLOOKUP(D5151,#REF!, 2,FALSE)</f>
        <v>#REF!</v>
      </c>
      <c r="BO5151" s="118" t="s">
        <v>9946</v>
      </c>
      <c r="BP5151" s="118" t="s">
        <v>3243</v>
      </c>
      <c r="BQ5151" s="118" t="s">
        <v>2983</v>
      </c>
      <c r="BW5151" s="118" t="s">
        <v>9946</v>
      </c>
      <c r="BX5151" s="118" t="s">
        <v>3243</v>
      </c>
      <c r="BY5151" s="118" t="s">
        <v>2983</v>
      </c>
    </row>
    <row r="5152" spans="53:77" x14ac:dyDescent="0.3">
      <c r="BA5152" s="169" t="e">
        <f>VLOOKUP(D5152,#REF!, 2,FALSE)</f>
        <v>#REF!</v>
      </c>
      <c r="BO5152" s="118" t="s">
        <v>9947</v>
      </c>
      <c r="BP5152" s="118" t="s">
        <v>3000</v>
      </c>
      <c r="BQ5152" s="118" t="s">
        <v>2983</v>
      </c>
      <c r="BW5152" s="118" t="s">
        <v>9947</v>
      </c>
      <c r="BX5152" s="118" t="s">
        <v>3000</v>
      </c>
      <c r="BY5152" s="118" t="s">
        <v>2983</v>
      </c>
    </row>
    <row r="5153" spans="53:77" x14ac:dyDescent="0.3">
      <c r="BA5153" s="169" t="e">
        <f>VLOOKUP(D5153,#REF!, 2,FALSE)</f>
        <v>#REF!</v>
      </c>
      <c r="BO5153" s="118" t="s">
        <v>9948</v>
      </c>
      <c r="BP5153" s="118" t="s">
        <v>3003</v>
      </c>
      <c r="BQ5153" s="118" t="s">
        <v>2983</v>
      </c>
      <c r="BW5153" s="118" t="s">
        <v>9948</v>
      </c>
      <c r="BX5153" s="118" t="s">
        <v>3003</v>
      </c>
      <c r="BY5153" s="118" t="s">
        <v>2983</v>
      </c>
    </row>
    <row r="5154" spans="53:77" x14ac:dyDescent="0.3">
      <c r="BA5154" s="169" t="e">
        <f>VLOOKUP(D5154,#REF!, 2,FALSE)</f>
        <v>#REF!</v>
      </c>
      <c r="BO5154" s="118" t="s">
        <v>9949</v>
      </c>
      <c r="BP5154" s="118" t="s">
        <v>3197</v>
      </c>
      <c r="BQ5154" s="118" t="s">
        <v>3987</v>
      </c>
      <c r="BW5154" s="118" t="s">
        <v>9949</v>
      </c>
      <c r="BX5154" s="118" t="s">
        <v>3197</v>
      </c>
      <c r="BY5154" s="118" t="s">
        <v>3987</v>
      </c>
    </row>
    <row r="5155" spans="53:77" x14ac:dyDescent="0.3">
      <c r="BA5155" s="169" t="e">
        <f>VLOOKUP(D5155,#REF!, 2,FALSE)</f>
        <v>#REF!</v>
      </c>
      <c r="BO5155" s="118" t="s">
        <v>9950</v>
      </c>
      <c r="BP5155" s="118" t="s">
        <v>1013</v>
      </c>
      <c r="BQ5155" s="118" t="s">
        <v>4839</v>
      </c>
      <c r="BW5155" s="118" t="s">
        <v>9950</v>
      </c>
      <c r="BX5155" s="118" t="s">
        <v>1013</v>
      </c>
      <c r="BY5155" s="118" t="s">
        <v>4839</v>
      </c>
    </row>
    <row r="5156" spans="53:77" x14ac:dyDescent="0.3">
      <c r="BA5156" s="169" t="e">
        <f>VLOOKUP(D5156,#REF!, 2,FALSE)</f>
        <v>#REF!</v>
      </c>
      <c r="BO5156" s="118" t="s">
        <v>9951</v>
      </c>
      <c r="BP5156" s="118" t="s">
        <v>3197</v>
      </c>
      <c r="BQ5156" s="118" t="s">
        <v>2983</v>
      </c>
      <c r="BW5156" s="118" t="s">
        <v>9951</v>
      </c>
      <c r="BX5156" s="118" t="s">
        <v>3197</v>
      </c>
      <c r="BY5156" s="118" t="s">
        <v>2983</v>
      </c>
    </row>
    <row r="5157" spans="53:77" x14ac:dyDescent="0.3">
      <c r="BA5157" s="169" t="e">
        <f>VLOOKUP(D5157,#REF!, 2,FALSE)</f>
        <v>#REF!</v>
      </c>
      <c r="BO5157" s="118" t="s">
        <v>1773</v>
      </c>
      <c r="BP5157" s="118" t="s">
        <v>3197</v>
      </c>
      <c r="BQ5157" s="118" t="s">
        <v>4341</v>
      </c>
      <c r="BW5157" s="118" t="s">
        <v>1773</v>
      </c>
      <c r="BX5157" s="118" t="s">
        <v>3197</v>
      </c>
      <c r="BY5157" s="118" t="s">
        <v>4341</v>
      </c>
    </row>
    <row r="5158" spans="53:77" x14ac:dyDescent="0.3">
      <c r="BA5158" s="169" t="e">
        <f>VLOOKUP(D5158,#REF!, 2,FALSE)</f>
        <v>#REF!</v>
      </c>
      <c r="BO5158" s="118" t="s">
        <v>9952</v>
      </c>
      <c r="BP5158" s="118" t="s">
        <v>1342</v>
      </c>
      <c r="BQ5158" s="118" t="s">
        <v>9953</v>
      </c>
      <c r="BW5158" s="118" t="s">
        <v>9952</v>
      </c>
      <c r="BX5158" s="118" t="s">
        <v>1342</v>
      </c>
      <c r="BY5158" s="118" t="s">
        <v>9953</v>
      </c>
    </row>
    <row r="5159" spans="53:77" x14ac:dyDescent="0.3">
      <c r="BA5159" s="169" t="e">
        <f>VLOOKUP(D5159,#REF!, 2,FALSE)</f>
        <v>#REF!</v>
      </c>
      <c r="BO5159" s="118" t="s">
        <v>9954</v>
      </c>
      <c r="BP5159" s="118" t="s">
        <v>1269</v>
      </c>
      <c r="BQ5159" s="118" t="s">
        <v>9955</v>
      </c>
      <c r="BW5159" s="118" t="s">
        <v>9954</v>
      </c>
      <c r="BX5159" s="118" t="s">
        <v>1269</v>
      </c>
      <c r="BY5159" s="118" t="s">
        <v>9955</v>
      </c>
    </row>
    <row r="5160" spans="53:77" x14ac:dyDescent="0.3">
      <c r="BA5160" s="169" t="e">
        <f>VLOOKUP(D5160,#REF!, 2,FALSE)</f>
        <v>#REF!</v>
      </c>
      <c r="BO5160" s="118" t="s">
        <v>9956</v>
      </c>
      <c r="BP5160" s="118" t="s">
        <v>619</v>
      </c>
      <c r="BQ5160" s="118" t="s">
        <v>2371</v>
      </c>
      <c r="BW5160" s="118" t="s">
        <v>9956</v>
      </c>
      <c r="BX5160" s="118" t="s">
        <v>619</v>
      </c>
      <c r="BY5160" s="118" t="s">
        <v>2371</v>
      </c>
    </row>
    <row r="5161" spans="53:77" x14ac:dyDescent="0.3">
      <c r="BA5161" s="169" t="e">
        <f>VLOOKUP(D5161,#REF!, 2,FALSE)</f>
        <v>#REF!</v>
      </c>
      <c r="BO5161" s="118" t="s">
        <v>9957</v>
      </c>
      <c r="BP5161" s="118" t="s">
        <v>1445</v>
      </c>
      <c r="BQ5161" s="118" t="s">
        <v>2547</v>
      </c>
      <c r="BW5161" s="118" t="s">
        <v>9957</v>
      </c>
      <c r="BX5161" s="118" t="s">
        <v>1445</v>
      </c>
      <c r="BY5161" s="118" t="s">
        <v>2547</v>
      </c>
    </row>
    <row r="5162" spans="53:77" x14ac:dyDescent="0.3">
      <c r="BA5162" s="169" t="e">
        <f>VLOOKUP(D5162,#REF!, 2,FALSE)</f>
        <v>#REF!</v>
      </c>
      <c r="BO5162" s="118" t="s">
        <v>1774</v>
      </c>
      <c r="BP5162" s="118" t="s">
        <v>662</v>
      </c>
      <c r="BQ5162" s="118" t="s">
        <v>9958</v>
      </c>
      <c r="BW5162" s="118" t="s">
        <v>1774</v>
      </c>
      <c r="BX5162" s="118" t="s">
        <v>662</v>
      </c>
      <c r="BY5162" s="118" t="s">
        <v>9958</v>
      </c>
    </row>
    <row r="5163" spans="53:77" x14ac:dyDescent="0.3">
      <c r="BA5163" s="169" t="e">
        <f>VLOOKUP(D5163,#REF!, 2,FALSE)</f>
        <v>#REF!</v>
      </c>
      <c r="BO5163" s="118" t="s">
        <v>1775</v>
      </c>
      <c r="BP5163" s="118" t="s">
        <v>636</v>
      </c>
      <c r="BQ5163" s="118" t="s">
        <v>9959</v>
      </c>
      <c r="BW5163" s="118" t="s">
        <v>1775</v>
      </c>
      <c r="BX5163" s="118" t="s">
        <v>636</v>
      </c>
      <c r="BY5163" s="118" t="s">
        <v>9959</v>
      </c>
    </row>
    <row r="5164" spans="53:77" x14ac:dyDescent="0.3">
      <c r="BA5164" s="169" t="e">
        <f>VLOOKUP(D5164,#REF!, 2,FALSE)</f>
        <v>#REF!</v>
      </c>
      <c r="BO5164" s="118" t="s">
        <v>9961</v>
      </c>
      <c r="BP5164" s="118" t="s">
        <v>3000</v>
      </c>
      <c r="BQ5164" s="118" t="s">
        <v>6580</v>
      </c>
      <c r="BW5164" s="118" t="s">
        <v>9961</v>
      </c>
      <c r="BX5164" s="118" t="s">
        <v>3000</v>
      </c>
      <c r="BY5164" s="118" t="s">
        <v>6580</v>
      </c>
    </row>
    <row r="5165" spans="53:77" x14ac:dyDescent="0.3">
      <c r="BA5165" s="169" t="e">
        <f>VLOOKUP(D5165,#REF!, 2,FALSE)</f>
        <v>#REF!</v>
      </c>
      <c r="BO5165" s="118" t="s">
        <v>9962</v>
      </c>
      <c r="BP5165" s="118" t="s">
        <v>2979</v>
      </c>
      <c r="BQ5165" s="118" t="s">
        <v>9963</v>
      </c>
      <c r="BW5165" s="118" t="s">
        <v>9962</v>
      </c>
      <c r="BX5165" s="118" t="s">
        <v>2979</v>
      </c>
      <c r="BY5165" s="118" t="s">
        <v>9963</v>
      </c>
    </row>
    <row r="5166" spans="53:77" x14ac:dyDescent="0.3">
      <c r="BA5166" s="169" t="e">
        <f>VLOOKUP(D5166,#REF!, 2,FALSE)</f>
        <v>#REF!</v>
      </c>
      <c r="BO5166" s="118" t="s">
        <v>9964</v>
      </c>
      <c r="BP5166" s="118" t="s">
        <v>799</v>
      </c>
      <c r="BQ5166" s="118" t="s">
        <v>8006</v>
      </c>
      <c r="BW5166" s="118" t="s">
        <v>9964</v>
      </c>
      <c r="BX5166" s="118" t="s">
        <v>799</v>
      </c>
      <c r="BY5166" s="118" t="s">
        <v>8006</v>
      </c>
    </row>
    <row r="5167" spans="53:77" x14ac:dyDescent="0.3">
      <c r="BA5167" s="169" t="e">
        <f>VLOOKUP(D5167,#REF!, 2,FALSE)</f>
        <v>#REF!</v>
      </c>
      <c r="BO5167" s="118" t="s">
        <v>1795</v>
      </c>
      <c r="BP5167" s="118" t="s">
        <v>617</v>
      </c>
      <c r="BQ5167" s="118" t="s">
        <v>3695</v>
      </c>
      <c r="BW5167" s="118" t="s">
        <v>1795</v>
      </c>
      <c r="BX5167" s="118" t="s">
        <v>617</v>
      </c>
      <c r="BY5167" s="118" t="s">
        <v>3695</v>
      </c>
    </row>
    <row r="5168" spans="53:77" x14ac:dyDescent="0.3">
      <c r="BA5168" s="169" t="e">
        <f>VLOOKUP(D5168,#REF!, 2,FALSE)</f>
        <v>#REF!</v>
      </c>
      <c r="BO5168" s="118" t="s">
        <v>9965</v>
      </c>
      <c r="BP5168" s="118" t="s">
        <v>663</v>
      </c>
      <c r="BQ5168" s="118" t="s">
        <v>4498</v>
      </c>
      <c r="BW5168" s="118" t="s">
        <v>9965</v>
      </c>
      <c r="BX5168" s="118" t="s">
        <v>663</v>
      </c>
      <c r="BY5168" s="118" t="s">
        <v>4498</v>
      </c>
    </row>
    <row r="5169" spans="53:77" x14ac:dyDescent="0.3">
      <c r="BA5169" s="169" t="e">
        <f>VLOOKUP(D5169,#REF!, 2,FALSE)</f>
        <v>#REF!</v>
      </c>
      <c r="BO5169" s="118" t="s">
        <v>9966</v>
      </c>
      <c r="BP5169" s="118" t="s">
        <v>631</v>
      </c>
      <c r="BQ5169" s="118" t="s">
        <v>6635</v>
      </c>
      <c r="BW5169" s="118" t="s">
        <v>9966</v>
      </c>
      <c r="BX5169" s="118" t="s">
        <v>631</v>
      </c>
      <c r="BY5169" s="118" t="s">
        <v>6635</v>
      </c>
    </row>
    <row r="5170" spans="53:77" x14ac:dyDescent="0.3">
      <c r="BA5170" s="169" t="e">
        <f>VLOOKUP(D5170,#REF!, 2,FALSE)</f>
        <v>#REF!</v>
      </c>
      <c r="BO5170" s="118" t="s">
        <v>1796</v>
      </c>
      <c r="BP5170" s="118" t="s">
        <v>3197</v>
      </c>
      <c r="BQ5170" s="118" t="s">
        <v>9967</v>
      </c>
      <c r="BW5170" s="118" t="s">
        <v>1796</v>
      </c>
      <c r="BX5170" s="118" t="s">
        <v>3197</v>
      </c>
      <c r="BY5170" s="118" t="s">
        <v>9967</v>
      </c>
    </row>
    <row r="5171" spans="53:77" x14ac:dyDescent="0.3">
      <c r="BA5171" s="169" t="e">
        <f>VLOOKUP(D5171,#REF!, 2,FALSE)</f>
        <v>#REF!</v>
      </c>
      <c r="BO5171" s="118" t="s">
        <v>9968</v>
      </c>
      <c r="BP5171" s="118" t="s">
        <v>667</v>
      </c>
      <c r="BQ5171" s="118" t="s">
        <v>9969</v>
      </c>
      <c r="BW5171" s="118" t="s">
        <v>9968</v>
      </c>
      <c r="BX5171" s="118" t="s">
        <v>667</v>
      </c>
      <c r="BY5171" s="118" t="s">
        <v>9969</v>
      </c>
    </row>
    <row r="5172" spans="53:77" x14ac:dyDescent="0.3">
      <c r="BA5172" s="169" t="e">
        <f>VLOOKUP(D5172,#REF!, 2,FALSE)</f>
        <v>#REF!</v>
      </c>
      <c r="BO5172" s="118" t="s">
        <v>1797</v>
      </c>
      <c r="BP5172" s="118" t="s">
        <v>3197</v>
      </c>
      <c r="BQ5172" s="118" t="s">
        <v>9970</v>
      </c>
      <c r="BW5172" s="118" t="s">
        <v>1797</v>
      </c>
      <c r="BX5172" s="118" t="s">
        <v>3197</v>
      </c>
      <c r="BY5172" s="118" t="s">
        <v>9970</v>
      </c>
    </row>
    <row r="5173" spans="53:77" x14ac:dyDescent="0.3">
      <c r="BA5173" s="169" t="e">
        <f>VLOOKUP(D5173,#REF!, 2,FALSE)</f>
        <v>#REF!</v>
      </c>
      <c r="BO5173" s="118" t="s">
        <v>9971</v>
      </c>
      <c r="BP5173" s="118" t="s">
        <v>3243</v>
      </c>
      <c r="BQ5173" s="118" t="s">
        <v>9972</v>
      </c>
      <c r="BW5173" s="118" t="s">
        <v>9971</v>
      </c>
      <c r="BX5173" s="118" t="s">
        <v>3243</v>
      </c>
      <c r="BY5173" s="118" t="s">
        <v>9972</v>
      </c>
    </row>
    <row r="5174" spans="53:77" x14ac:dyDescent="0.3">
      <c r="BA5174" s="169" t="e">
        <f>VLOOKUP(D5174,#REF!, 2,FALSE)</f>
        <v>#REF!</v>
      </c>
      <c r="BO5174" s="118" t="s">
        <v>9973</v>
      </c>
      <c r="BP5174" s="118" t="s">
        <v>3197</v>
      </c>
      <c r="BQ5174" s="118" t="s">
        <v>6526</v>
      </c>
      <c r="BW5174" s="118" t="s">
        <v>9973</v>
      </c>
      <c r="BX5174" s="118" t="s">
        <v>3197</v>
      </c>
      <c r="BY5174" s="118" t="s">
        <v>6526</v>
      </c>
    </row>
    <row r="5175" spans="53:77" x14ac:dyDescent="0.3">
      <c r="BA5175" s="169" t="e">
        <f>VLOOKUP(D5175,#REF!, 2,FALSE)</f>
        <v>#REF!</v>
      </c>
      <c r="BO5175" s="118" t="s">
        <v>9974</v>
      </c>
      <c r="BP5175" s="118" t="s">
        <v>1272</v>
      </c>
      <c r="BQ5175" s="118" t="s">
        <v>8147</v>
      </c>
      <c r="BW5175" s="118" t="s">
        <v>9974</v>
      </c>
      <c r="BX5175" s="118" t="s">
        <v>1272</v>
      </c>
      <c r="BY5175" s="118" t="s">
        <v>8147</v>
      </c>
    </row>
    <row r="5176" spans="53:77" x14ac:dyDescent="0.3">
      <c r="BA5176" s="169" t="e">
        <f>VLOOKUP(D5176,#REF!, 2,FALSE)</f>
        <v>#REF!</v>
      </c>
      <c r="BO5176" s="118" t="s">
        <v>1798</v>
      </c>
      <c r="BP5176" s="118" t="s">
        <v>3003</v>
      </c>
      <c r="BQ5176" s="118" t="s">
        <v>9975</v>
      </c>
      <c r="BW5176" s="118" t="s">
        <v>1798</v>
      </c>
      <c r="BX5176" s="118" t="s">
        <v>3003</v>
      </c>
      <c r="BY5176" s="118" t="s">
        <v>9975</v>
      </c>
    </row>
    <row r="5177" spans="53:77" x14ac:dyDescent="0.3">
      <c r="BA5177" s="169" t="e">
        <f>VLOOKUP(D5177,#REF!, 2,FALSE)</f>
        <v>#REF!</v>
      </c>
      <c r="BO5177" s="118" t="s">
        <v>9976</v>
      </c>
      <c r="BP5177" s="118" t="s">
        <v>3197</v>
      </c>
      <c r="BQ5177" s="118" t="s">
        <v>1327</v>
      </c>
      <c r="BW5177" s="118" t="s">
        <v>9976</v>
      </c>
      <c r="BX5177" s="118" t="s">
        <v>3197</v>
      </c>
      <c r="BY5177" s="118" t="s">
        <v>1327</v>
      </c>
    </row>
    <row r="5178" spans="53:77" x14ac:dyDescent="0.3">
      <c r="BA5178" s="169" t="e">
        <f>VLOOKUP(D5178,#REF!, 2,FALSE)</f>
        <v>#REF!</v>
      </c>
      <c r="BO5178" s="118" t="s">
        <v>1799</v>
      </c>
      <c r="BP5178" s="118" t="s">
        <v>3000</v>
      </c>
      <c r="BQ5178" s="118" t="s">
        <v>2096</v>
      </c>
      <c r="BW5178" s="118" t="s">
        <v>1799</v>
      </c>
      <c r="BX5178" s="118" t="s">
        <v>3000</v>
      </c>
      <c r="BY5178" s="118" t="s">
        <v>2096</v>
      </c>
    </row>
    <row r="5179" spans="53:77" x14ac:dyDescent="0.3">
      <c r="BA5179" s="169" t="e">
        <f>VLOOKUP(D5179,#REF!, 2,FALSE)</f>
        <v>#REF!</v>
      </c>
      <c r="BO5179" s="118" t="s">
        <v>9977</v>
      </c>
      <c r="BP5179" s="118" t="s">
        <v>3197</v>
      </c>
      <c r="BQ5179" s="118" t="s">
        <v>2983</v>
      </c>
      <c r="BW5179" s="118" t="s">
        <v>9977</v>
      </c>
      <c r="BX5179" s="118" t="s">
        <v>3197</v>
      </c>
      <c r="BY5179" s="118" t="s">
        <v>2983</v>
      </c>
    </row>
    <row r="5180" spans="53:77" x14ac:dyDescent="0.3">
      <c r="BA5180" s="169" t="e">
        <f>VLOOKUP(D5180,#REF!, 2,FALSE)</f>
        <v>#REF!</v>
      </c>
      <c r="BO5180" s="118" t="s">
        <v>9978</v>
      </c>
      <c r="BP5180" s="118" t="s">
        <v>1279</v>
      </c>
      <c r="BQ5180" s="118" t="s">
        <v>9979</v>
      </c>
      <c r="BW5180" s="118" t="s">
        <v>9978</v>
      </c>
      <c r="BX5180" s="118" t="s">
        <v>1279</v>
      </c>
      <c r="BY5180" s="118" t="s">
        <v>9979</v>
      </c>
    </row>
    <row r="5181" spans="53:77" x14ac:dyDescent="0.3">
      <c r="BA5181" s="169" t="e">
        <f>VLOOKUP(D5181,#REF!, 2,FALSE)</f>
        <v>#REF!</v>
      </c>
      <c r="BO5181" s="118" t="s">
        <v>9980</v>
      </c>
      <c r="BP5181" s="118" t="s">
        <v>3003</v>
      </c>
      <c r="BQ5181" s="118" t="s">
        <v>9981</v>
      </c>
      <c r="BW5181" s="118" t="s">
        <v>9980</v>
      </c>
      <c r="BX5181" s="118" t="s">
        <v>3003</v>
      </c>
      <c r="BY5181" s="118" t="s">
        <v>9981</v>
      </c>
    </row>
    <row r="5182" spans="53:77" x14ac:dyDescent="0.3">
      <c r="BA5182" s="169" t="e">
        <f>VLOOKUP(D5182,#REF!, 2,FALSE)</f>
        <v>#REF!</v>
      </c>
      <c r="BO5182" s="118" t="s">
        <v>9982</v>
      </c>
      <c r="BP5182" s="118" t="s">
        <v>802</v>
      </c>
      <c r="BQ5182" s="118" t="s">
        <v>6161</v>
      </c>
      <c r="BW5182" s="118" t="s">
        <v>9982</v>
      </c>
      <c r="BX5182" s="118" t="s">
        <v>802</v>
      </c>
      <c r="BY5182" s="118" t="s">
        <v>6161</v>
      </c>
    </row>
    <row r="5183" spans="53:77" x14ac:dyDescent="0.3">
      <c r="BA5183" s="169" t="e">
        <f>VLOOKUP(D5183,#REF!, 2,FALSE)</f>
        <v>#REF!</v>
      </c>
      <c r="BO5183" s="118" t="s">
        <v>9983</v>
      </c>
      <c r="BP5183" s="118" t="s">
        <v>639</v>
      </c>
      <c r="BQ5183" s="118" t="s">
        <v>9984</v>
      </c>
      <c r="BW5183" s="118" t="s">
        <v>9983</v>
      </c>
      <c r="BX5183" s="118" t="s">
        <v>639</v>
      </c>
      <c r="BY5183" s="118" t="s">
        <v>9984</v>
      </c>
    </row>
    <row r="5184" spans="53:77" x14ac:dyDescent="0.3">
      <c r="BA5184" s="169" t="e">
        <f>VLOOKUP(D5184,#REF!, 2,FALSE)</f>
        <v>#REF!</v>
      </c>
      <c r="BO5184" s="118" t="s">
        <v>9985</v>
      </c>
      <c r="BP5184" s="118" t="s">
        <v>1496</v>
      </c>
      <c r="BQ5184" s="118" t="s">
        <v>3076</v>
      </c>
      <c r="BW5184" s="118" t="s">
        <v>9985</v>
      </c>
      <c r="BX5184" s="118" t="s">
        <v>1496</v>
      </c>
      <c r="BY5184" s="118" t="s">
        <v>3076</v>
      </c>
    </row>
    <row r="5185" spans="53:77" x14ac:dyDescent="0.3">
      <c r="BA5185" s="169" t="e">
        <f>VLOOKUP(D5185,#REF!, 2,FALSE)</f>
        <v>#REF!</v>
      </c>
      <c r="BO5185" s="118" t="s">
        <v>9986</v>
      </c>
      <c r="BP5185" s="118" t="s">
        <v>803</v>
      </c>
      <c r="BQ5185" s="118" t="s">
        <v>9987</v>
      </c>
      <c r="BW5185" s="118" t="s">
        <v>9986</v>
      </c>
      <c r="BX5185" s="118" t="s">
        <v>803</v>
      </c>
      <c r="BY5185" s="118" t="s">
        <v>9987</v>
      </c>
    </row>
    <row r="5186" spans="53:77" x14ac:dyDescent="0.3">
      <c r="BA5186" s="169" t="e">
        <f>VLOOKUP(D5186,#REF!, 2,FALSE)</f>
        <v>#REF!</v>
      </c>
      <c r="BO5186" s="118" t="s">
        <v>9988</v>
      </c>
      <c r="BP5186" s="118" t="s">
        <v>780</v>
      </c>
      <c r="BQ5186" s="118" t="s">
        <v>638</v>
      </c>
      <c r="BW5186" s="118" t="s">
        <v>9988</v>
      </c>
      <c r="BX5186" s="118" t="s">
        <v>780</v>
      </c>
      <c r="BY5186" s="118" t="s">
        <v>638</v>
      </c>
    </row>
    <row r="5187" spans="53:77" x14ac:dyDescent="0.3">
      <c r="BA5187" s="169" t="e">
        <f>VLOOKUP(D5187,#REF!, 2,FALSE)</f>
        <v>#REF!</v>
      </c>
      <c r="BO5187" s="118" t="s">
        <v>9989</v>
      </c>
      <c r="BP5187" s="118" t="s">
        <v>1070</v>
      </c>
      <c r="BQ5187" s="118" t="s">
        <v>1448</v>
      </c>
      <c r="BW5187" s="118" t="s">
        <v>9989</v>
      </c>
      <c r="BX5187" s="118" t="s">
        <v>1070</v>
      </c>
      <c r="BY5187" s="118" t="s">
        <v>1448</v>
      </c>
    </row>
    <row r="5188" spans="53:77" x14ac:dyDescent="0.3">
      <c r="BA5188" s="169" t="e">
        <f>VLOOKUP(D5188,#REF!, 2,FALSE)</f>
        <v>#REF!</v>
      </c>
      <c r="BO5188" s="118" t="s">
        <v>9990</v>
      </c>
      <c r="BP5188" s="118" t="s">
        <v>661</v>
      </c>
      <c r="BQ5188" s="118" t="s">
        <v>9991</v>
      </c>
      <c r="BW5188" s="118" t="s">
        <v>9990</v>
      </c>
      <c r="BX5188" s="118" t="s">
        <v>661</v>
      </c>
      <c r="BY5188" s="118" t="s">
        <v>9991</v>
      </c>
    </row>
    <row r="5189" spans="53:77" x14ac:dyDescent="0.3">
      <c r="BA5189" s="169" t="e">
        <f>VLOOKUP(D5189,#REF!, 2,FALSE)</f>
        <v>#REF!</v>
      </c>
      <c r="BO5189" s="118" t="s">
        <v>9992</v>
      </c>
      <c r="BP5189" s="118" t="s">
        <v>667</v>
      </c>
      <c r="BQ5189" s="118" t="s">
        <v>6802</v>
      </c>
      <c r="BW5189" s="118" t="s">
        <v>9992</v>
      </c>
      <c r="BX5189" s="118" t="s">
        <v>667</v>
      </c>
      <c r="BY5189" s="118" t="s">
        <v>6802</v>
      </c>
    </row>
    <row r="5190" spans="53:77" x14ac:dyDescent="0.3">
      <c r="BA5190" s="169" t="e">
        <f>VLOOKUP(D5190,#REF!, 2,FALSE)</f>
        <v>#REF!</v>
      </c>
      <c r="BO5190" s="118" t="s">
        <v>9993</v>
      </c>
      <c r="BP5190" s="118" t="s">
        <v>16975</v>
      </c>
      <c r="BQ5190" s="118" t="s">
        <v>9994</v>
      </c>
      <c r="BW5190" s="118" t="s">
        <v>9993</v>
      </c>
      <c r="BX5190" s="118" t="s">
        <v>16975</v>
      </c>
      <c r="BY5190" s="118" t="s">
        <v>9994</v>
      </c>
    </row>
    <row r="5191" spans="53:77" x14ac:dyDescent="0.3">
      <c r="BA5191" s="169" t="e">
        <f>VLOOKUP(D5191,#REF!, 2,FALSE)</f>
        <v>#REF!</v>
      </c>
      <c r="BO5191" s="118" t="s">
        <v>9996</v>
      </c>
      <c r="BP5191" s="118" t="s">
        <v>631</v>
      </c>
      <c r="BQ5191" s="118" t="s">
        <v>2063</v>
      </c>
      <c r="BW5191" s="118" t="s">
        <v>9996</v>
      </c>
      <c r="BX5191" s="118" t="s">
        <v>631</v>
      </c>
      <c r="BY5191" s="118" t="s">
        <v>2063</v>
      </c>
    </row>
    <row r="5192" spans="53:77" x14ac:dyDescent="0.3">
      <c r="BA5192" s="169" t="e">
        <f>VLOOKUP(D5192,#REF!, 2,FALSE)</f>
        <v>#REF!</v>
      </c>
      <c r="BO5192" s="118" t="s">
        <v>330</v>
      </c>
      <c r="BP5192" s="118" t="s">
        <v>2983</v>
      </c>
      <c r="BQ5192" s="118" t="s">
        <v>2983</v>
      </c>
      <c r="BW5192" s="118" t="s">
        <v>330</v>
      </c>
      <c r="BX5192" s="118" t="s">
        <v>2983</v>
      </c>
      <c r="BY5192" s="118" t="s">
        <v>2983</v>
      </c>
    </row>
    <row r="5193" spans="53:77" x14ac:dyDescent="0.3">
      <c r="BA5193" s="169" t="e">
        <f>VLOOKUP(D5193,#REF!, 2,FALSE)</f>
        <v>#REF!</v>
      </c>
      <c r="BO5193" s="118" t="s">
        <v>9997</v>
      </c>
      <c r="BP5193" s="118" t="s">
        <v>2983</v>
      </c>
      <c r="BQ5193" s="118" t="s">
        <v>1062</v>
      </c>
      <c r="BW5193" s="118" t="s">
        <v>9997</v>
      </c>
      <c r="BX5193" s="118" t="s">
        <v>2983</v>
      </c>
      <c r="BY5193" s="118" t="s">
        <v>1062</v>
      </c>
    </row>
    <row r="5194" spans="53:77" x14ac:dyDescent="0.3">
      <c r="BA5194" s="169" t="e">
        <f>VLOOKUP(D5194,#REF!, 2,FALSE)</f>
        <v>#REF!</v>
      </c>
      <c r="BO5194" s="118" t="s">
        <v>9998</v>
      </c>
      <c r="BP5194" s="118" t="s">
        <v>16975</v>
      </c>
      <c r="BQ5194" s="118" t="s">
        <v>2874</v>
      </c>
      <c r="BW5194" s="118" t="s">
        <v>9998</v>
      </c>
      <c r="BX5194" s="118" t="s">
        <v>16975</v>
      </c>
      <c r="BY5194" s="118" t="s">
        <v>2874</v>
      </c>
    </row>
    <row r="5195" spans="53:77" x14ac:dyDescent="0.3">
      <c r="BA5195" s="169" t="e">
        <f>VLOOKUP(D5195,#REF!, 2,FALSE)</f>
        <v>#REF!</v>
      </c>
      <c r="BO5195" s="118" t="s">
        <v>9999</v>
      </c>
      <c r="BP5195" s="118" t="s">
        <v>2983</v>
      </c>
      <c r="BQ5195" s="118" t="s">
        <v>2983</v>
      </c>
      <c r="BW5195" s="118" t="s">
        <v>9999</v>
      </c>
      <c r="BX5195" s="118" t="s">
        <v>2983</v>
      </c>
      <c r="BY5195" s="118" t="s">
        <v>2983</v>
      </c>
    </row>
    <row r="5196" spans="53:77" x14ac:dyDescent="0.3">
      <c r="BA5196" s="169" t="e">
        <f>VLOOKUP(D5196,#REF!, 2,FALSE)</f>
        <v>#REF!</v>
      </c>
      <c r="BO5196" s="118" t="s">
        <v>10000</v>
      </c>
      <c r="BP5196" s="118" t="s">
        <v>16975</v>
      </c>
      <c r="BQ5196" s="118" t="s">
        <v>10001</v>
      </c>
      <c r="BW5196" s="118" t="s">
        <v>10000</v>
      </c>
      <c r="BX5196" s="118" t="s">
        <v>16975</v>
      </c>
      <c r="BY5196" s="118" t="s">
        <v>10001</v>
      </c>
    </row>
    <row r="5197" spans="53:77" x14ac:dyDescent="0.3">
      <c r="BA5197" s="169" t="e">
        <f>VLOOKUP(D5197,#REF!, 2,FALSE)</f>
        <v>#REF!</v>
      </c>
      <c r="BO5197" s="118" t="s">
        <v>10002</v>
      </c>
      <c r="BP5197" s="118" t="s">
        <v>2983</v>
      </c>
      <c r="BQ5197" s="118" t="s">
        <v>10003</v>
      </c>
      <c r="BW5197" s="118" t="s">
        <v>10002</v>
      </c>
      <c r="BX5197" s="118" t="s">
        <v>2983</v>
      </c>
      <c r="BY5197" s="118" t="s">
        <v>10003</v>
      </c>
    </row>
    <row r="5198" spans="53:77" x14ac:dyDescent="0.3">
      <c r="BA5198" s="169" t="e">
        <f>VLOOKUP(D5198,#REF!, 2,FALSE)</f>
        <v>#REF!</v>
      </c>
      <c r="BO5198" s="118" t="s">
        <v>10004</v>
      </c>
      <c r="BP5198" s="118" t="s">
        <v>2983</v>
      </c>
      <c r="BQ5198" s="118" t="s">
        <v>1791</v>
      </c>
      <c r="BW5198" s="118" t="s">
        <v>10004</v>
      </c>
      <c r="BX5198" s="118" t="s">
        <v>2983</v>
      </c>
      <c r="BY5198" s="118" t="s">
        <v>1791</v>
      </c>
    </row>
    <row r="5199" spans="53:77" x14ac:dyDescent="0.3">
      <c r="BA5199" s="169" t="e">
        <f>VLOOKUP(D5199,#REF!, 2,FALSE)</f>
        <v>#REF!</v>
      </c>
      <c r="BO5199" s="118" t="s">
        <v>10005</v>
      </c>
      <c r="BP5199" s="118" t="s">
        <v>841</v>
      </c>
      <c r="BQ5199" s="118" t="s">
        <v>1386</v>
      </c>
      <c r="BW5199" s="118" t="s">
        <v>10005</v>
      </c>
      <c r="BX5199" s="118" t="s">
        <v>841</v>
      </c>
      <c r="BY5199" s="118" t="s">
        <v>1386</v>
      </c>
    </row>
    <row r="5200" spans="53:77" x14ac:dyDescent="0.3">
      <c r="BA5200" s="169" t="e">
        <f>VLOOKUP(D5200,#REF!, 2,FALSE)</f>
        <v>#REF!</v>
      </c>
      <c r="BO5200" s="118" t="s">
        <v>10006</v>
      </c>
      <c r="BP5200" s="118" t="s">
        <v>928</v>
      </c>
      <c r="BQ5200" s="118" t="s">
        <v>2296</v>
      </c>
      <c r="BW5200" s="118" t="s">
        <v>10006</v>
      </c>
      <c r="BX5200" s="118" t="s">
        <v>928</v>
      </c>
      <c r="BY5200" s="118" t="s">
        <v>2296</v>
      </c>
    </row>
    <row r="5201" spans="53:77" x14ac:dyDescent="0.3">
      <c r="BA5201" s="169" t="e">
        <f>VLOOKUP(D5201,#REF!, 2,FALSE)</f>
        <v>#REF!</v>
      </c>
      <c r="BO5201" s="118" t="s">
        <v>10007</v>
      </c>
      <c r="BP5201" s="118" t="s">
        <v>2983</v>
      </c>
      <c r="BQ5201" s="118" t="s">
        <v>2983</v>
      </c>
      <c r="BW5201" s="118" t="s">
        <v>10007</v>
      </c>
      <c r="BX5201" s="118" t="s">
        <v>2983</v>
      </c>
      <c r="BY5201" s="118" t="s">
        <v>2983</v>
      </c>
    </row>
    <row r="5202" spans="53:77" x14ac:dyDescent="0.3">
      <c r="BA5202" s="169" t="e">
        <f>VLOOKUP(D5202,#REF!, 2,FALSE)</f>
        <v>#REF!</v>
      </c>
      <c r="BO5202" s="118" t="s">
        <v>10008</v>
      </c>
      <c r="BP5202" s="118" t="s">
        <v>2983</v>
      </c>
      <c r="BQ5202" s="118" t="s">
        <v>914</v>
      </c>
      <c r="BW5202" s="118" t="s">
        <v>10008</v>
      </c>
      <c r="BX5202" s="118" t="s">
        <v>2983</v>
      </c>
      <c r="BY5202" s="118" t="s">
        <v>914</v>
      </c>
    </row>
    <row r="5203" spans="53:77" x14ac:dyDescent="0.3">
      <c r="BA5203" s="169" t="e">
        <f>VLOOKUP(D5203,#REF!, 2,FALSE)</f>
        <v>#REF!</v>
      </c>
      <c r="BO5203" s="118" t="s">
        <v>1802</v>
      </c>
      <c r="BP5203" s="118" t="s">
        <v>2983</v>
      </c>
      <c r="BQ5203" s="118" t="s">
        <v>6766</v>
      </c>
      <c r="BW5203" s="118" t="s">
        <v>1802</v>
      </c>
      <c r="BX5203" s="118" t="s">
        <v>2983</v>
      </c>
      <c r="BY5203" s="118" t="s">
        <v>6766</v>
      </c>
    </row>
    <row r="5204" spans="53:77" x14ac:dyDescent="0.3">
      <c r="BA5204" s="169" t="e">
        <f>VLOOKUP(D5204,#REF!, 2,FALSE)</f>
        <v>#REF!</v>
      </c>
      <c r="BO5204" s="118" t="s">
        <v>10009</v>
      </c>
      <c r="BP5204" s="118" t="s">
        <v>2983</v>
      </c>
      <c r="BQ5204" s="118" t="s">
        <v>10010</v>
      </c>
      <c r="BW5204" s="118" t="s">
        <v>10009</v>
      </c>
      <c r="BX5204" s="118" t="s">
        <v>2983</v>
      </c>
      <c r="BY5204" s="118" t="s">
        <v>10010</v>
      </c>
    </row>
    <row r="5205" spans="53:77" x14ac:dyDescent="0.3">
      <c r="BA5205" s="169" t="e">
        <f>VLOOKUP(D5205,#REF!, 2,FALSE)</f>
        <v>#REF!</v>
      </c>
      <c r="BO5205" s="118" t="s">
        <v>10012</v>
      </c>
      <c r="BP5205" s="118" t="s">
        <v>2983</v>
      </c>
      <c r="BQ5205" s="118" t="s">
        <v>10013</v>
      </c>
      <c r="BW5205" s="118" t="s">
        <v>10012</v>
      </c>
      <c r="BX5205" s="118" t="s">
        <v>2983</v>
      </c>
      <c r="BY5205" s="118" t="s">
        <v>10013</v>
      </c>
    </row>
    <row r="5206" spans="53:77" x14ac:dyDescent="0.3">
      <c r="BA5206" s="169" t="e">
        <f>VLOOKUP(D5206,#REF!, 2,FALSE)</f>
        <v>#REF!</v>
      </c>
      <c r="BO5206" s="118" t="s">
        <v>1803</v>
      </c>
      <c r="BP5206" s="118" t="s">
        <v>2983</v>
      </c>
      <c r="BQ5206" s="118" t="s">
        <v>2983</v>
      </c>
      <c r="BW5206" s="118" t="s">
        <v>1803</v>
      </c>
      <c r="BX5206" s="118" t="s">
        <v>2983</v>
      </c>
      <c r="BY5206" s="118" t="s">
        <v>2983</v>
      </c>
    </row>
    <row r="5207" spans="53:77" x14ac:dyDescent="0.3">
      <c r="BA5207" s="169" t="e">
        <f>VLOOKUP(D5207,#REF!, 2,FALSE)</f>
        <v>#REF!</v>
      </c>
      <c r="BO5207" s="118" t="s">
        <v>1807</v>
      </c>
      <c r="BP5207" s="118" t="s">
        <v>2983</v>
      </c>
      <c r="BQ5207" s="118" t="s">
        <v>10014</v>
      </c>
      <c r="BW5207" s="118" t="s">
        <v>1807</v>
      </c>
      <c r="BX5207" s="118" t="s">
        <v>2983</v>
      </c>
      <c r="BY5207" s="118" t="s">
        <v>10014</v>
      </c>
    </row>
    <row r="5208" spans="53:77" x14ac:dyDescent="0.3">
      <c r="BA5208" s="169" t="e">
        <f>VLOOKUP(D5208,#REF!, 2,FALSE)</f>
        <v>#REF!</v>
      </c>
      <c r="BO5208" s="118" t="s">
        <v>10015</v>
      </c>
      <c r="BP5208" s="118" t="s">
        <v>2983</v>
      </c>
      <c r="BQ5208" s="118" t="s">
        <v>9517</v>
      </c>
      <c r="BW5208" s="118" t="s">
        <v>10015</v>
      </c>
      <c r="BX5208" s="118" t="s">
        <v>2983</v>
      </c>
      <c r="BY5208" s="118" t="s">
        <v>9517</v>
      </c>
    </row>
    <row r="5209" spans="53:77" x14ac:dyDescent="0.3">
      <c r="BA5209" s="169" t="e">
        <f>VLOOKUP(D5209,#REF!, 2,FALSE)</f>
        <v>#REF!</v>
      </c>
      <c r="BO5209" s="118" t="s">
        <v>10018</v>
      </c>
      <c r="BP5209" s="118" t="s">
        <v>2983</v>
      </c>
      <c r="BQ5209" s="118" t="s">
        <v>9517</v>
      </c>
      <c r="BW5209" s="118" t="s">
        <v>10018</v>
      </c>
      <c r="BX5209" s="118" t="s">
        <v>2983</v>
      </c>
      <c r="BY5209" s="118" t="s">
        <v>9517</v>
      </c>
    </row>
    <row r="5210" spans="53:77" x14ac:dyDescent="0.3">
      <c r="BA5210" s="169" t="e">
        <f>VLOOKUP(D5210,#REF!, 2,FALSE)</f>
        <v>#REF!</v>
      </c>
      <c r="BO5210" s="118" t="s">
        <v>10019</v>
      </c>
      <c r="BP5210" s="118" t="s">
        <v>2983</v>
      </c>
      <c r="BQ5210" s="118" t="s">
        <v>10020</v>
      </c>
      <c r="BW5210" s="118" t="s">
        <v>10019</v>
      </c>
      <c r="BX5210" s="118" t="s">
        <v>2983</v>
      </c>
      <c r="BY5210" s="118" t="s">
        <v>10020</v>
      </c>
    </row>
    <row r="5211" spans="53:77" x14ac:dyDescent="0.3">
      <c r="BA5211" s="169" t="e">
        <f>VLOOKUP(D5211,#REF!, 2,FALSE)</f>
        <v>#REF!</v>
      </c>
      <c r="BO5211" s="118" t="s">
        <v>10021</v>
      </c>
      <c r="BP5211" s="118" t="s">
        <v>2983</v>
      </c>
      <c r="BQ5211" s="118" t="s">
        <v>4870</v>
      </c>
      <c r="BW5211" s="118" t="s">
        <v>10021</v>
      </c>
      <c r="BX5211" s="118" t="s">
        <v>2983</v>
      </c>
      <c r="BY5211" s="118" t="s">
        <v>4870</v>
      </c>
    </row>
    <row r="5212" spans="53:77" x14ac:dyDescent="0.3">
      <c r="BA5212" s="169" t="e">
        <f>VLOOKUP(D5212,#REF!, 2,FALSE)</f>
        <v>#REF!</v>
      </c>
      <c r="BO5212" s="118" t="s">
        <v>10022</v>
      </c>
      <c r="BP5212" s="118" t="s">
        <v>2983</v>
      </c>
      <c r="BQ5212" s="118" t="s">
        <v>10023</v>
      </c>
      <c r="BW5212" s="118" t="s">
        <v>10022</v>
      </c>
      <c r="BX5212" s="118" t="s">
        <v>2983</v>
      </c>
      <c r="BY5212" s="118" t="s">
        <v>10023</v>
      </c>
    </row>
    <row r="5213" spans="53:77" x14ac:dyDescent="0.3">
      <c r="BA5213" s="169" t="e">
        <f>VLOOKUP(D5213,#REF!, 2,FALSE)</f>
        <v>#REF!</v>
      </c>
      <c r="BO5213" s="118" t="s">
        <v>10024</v>
      </c>
      <c r="BP5213" s="118" t="s">
        <v>621</v>
      </c>
      <c r="BQ5213" s="118" t="s">
        <v>10025</v>
      </c>
      <c r="BW5213" s="118" t="s">
        <v>10024</v>
      </c>
      <c r="BX5213" s="118" t="s">
        <v>621</v>
      </c>
      <c r="BY5213" s="118" t="s">
        <v>10025</v>
      </c>
    </row>
    <row r="5214" spans="53:77" x14ac:dyDescent="0.3">
      <c r="BA5214" s="169" t="e">
        <f>VLOOKUP(D5214,#REF!, 2,FALSE)</f>
        <v>#REF!</v>
      </c>
      <c r="BO5214" s="118" t="s">
        <v>10026</v>
      </c>
      <c r="BP5214" s="118" t="s">
        <v>637</v>
      </c>
      <c r="BQ5214" s="118" t="s">
        <v>7463</v>
      </c>
      <c r="BW5214" s="118" t="s">
        <v>10026</v>
      </c>
      <c r="BX5214" s="118" t="s">
        <v>637</v>
      </c>
      <c r="BY5214" s="118" t="s">
        <v>7463</v>
      </c>
    </row>
    <row r="5215" spans="53:77" x14ac:dyDescent="0.3">
      <c r="BA5215" s="169" t="e">
        <f>VLOOKUP(D5215,#REF!, 2,FALSE)</f>
        <v>#REF!</v>
      </c>
      <c r="BO5215" s="118" t="s">
        <v>10027</v>
      </c>
      <c r="BP5215" s="118" t="s">
        <v>667</v>
      </c>
      <c r="BQ5215" s="118" t="s">
        <v>10028</v>
      </c>
      <c r="BW5215" s="118" t="s">
        <v>10027</v>
      </c>
      <c r="BX5215" s="118" t="s">
        <v>667</v>
      </c>
      <c r="BY5215" s="118" t="s">
        <v>10028</v>
      </c>
    </row>
    <row r="5216" spans="53:77" x14ac:dyDescent="0.3">
      <c r="BA5216" s="169" t="e">
        <f>VLOOKUP(D5216,#REF!, 2,FALSE)</f>
        <v>#REF!</v>
      </c>
      <c r="BO5216" s="118" t="s">
        <v>10029</v>
      </c>
      <c r="BP5216" s="118" t="s">
        <v>623</v>
      </c>
      <c r="BQ5216" s="118" t="s">
        <v>7663</v>
      </c>
      <c r="BW5216" s="118" t="s">
        <v>10029</v>
      </c>
      <c r="BX5216" s="118" t="s">
        <v>623</v>
      </c>
      <c r="BY5216" s="118" t="s">
        <v>7663</v>
      </c>
    </row>
    <row r="5217" spans="53:77" x14ac:dyDescent="0.3">
      <c r="BA5217" s="169" t="e">
        <f>VLOOKUP(D5217,#REF!, 2,FALSE)</f>
        <v>#REF!</v>
      </c>
      <c r="BO5217" s="118" t="s">
        <v>1808</v>
      </c>
      <c r="BP5217" s="118" t="s">
        <v>655</v>
      </c>
      <c r="BQ5217" s="118" t="s">
        <v>10030</v>
      </c>
      <c r="BW5217" s="118" t="s">
        <v>1808</v>
      </c>
      <c r="BX5217" s="118" t="s">
        <v>655</v>
      </c>
      <c r="BY5217" s="118" t="s">
        <v>10030</v>
      </c>
    </row>
    <row r="5218" spans="53:77" x14ac:dyDescent="0.3">
      <c r="BA5218" s="169" t="e">
        <f>VLOOKUP(D5218,#REF!, 2,FALSE)</f>
        <v>#REF!</v>
      </c>
      <c r="BO5218" s="118" t="s">
        <v>10031</v>
      </c>
      <c r="BP5218" s="118" t="s">
        <v>2983</v>
      </c>
      <c r="BQ5218" s="118" t="s">
        <v>2983</v>
      </c>
      <c r="BW5218" s="118" t="s">
        <v>10031</v>
      </c>
      <c r="BX5218" s="118" t="s">
        <v>2983</v>
      </c>
      <c r="BY5218" s="118" t="s">
        <v>2983</v>
      </c>
    </row>
    <row r="5219" spans="53:77" x14ac:dyDescent="0.3">
      <c r="BA5219" s="169" t="e">
        <f>VLOOKUP(D5219,#REF!, 2,FALSE)</f>
        <v>#REF!</v>
      </c>
      <c r="BO5219" s="118" t="s">
        <v>10032</v>
      </c>
      <c r="BP5219" s="118" t="s">
        <v>2983</v>
      </c>
      <c r="BQ5219" s="118" t="s">
        <v>2983</v>
      </c>
      <c r="BW5219" s="118" t="s">
        <v>10032</v>
      </c>
      <c r="BX5219" s="118" t="s">
        <v>2983</v>
      </c>
      <c r="BY5219" s="118" t="s">
        <v>2983</v>
      </c>
    </row>
    <row r="5220" spans="53:77" x14ac:dyDescent="0.3">
      <c r="BA5220" s="169" t="e">
        <f>VLOOKUP(D5220,#REF!, 2,FALSE)</f>
        <v>#REF!</v>
      </c>
      <c r="BO5220" s="118" t="s">
        <v>10033</v>
      </c>
      <c r="BP5220" s="118" t="s">
        <v>2983</v>
      </c>
      <c r="BQ5220" s="118" t="s">
        <v>1054</v>
      </c>
      <c r="BW5220" s="118" t="s">
        <v>10033</v>
      </c>
      <c r="BX5220" s="118" t="s">
        <v>2983</v>
      </c>
      <c r="BY5220" s="118" t="s">
        <v>1054</v>
      </c>
    </row>
    <row r="5221" spans="53:77" x14ac:dyDescent="0.3">
      <c r="BA5221" s="169" t="e">
        <f>VLOOKUP(D5221,#REF!, 2,FALSE)</f>
        <v>#REF!</v>
      </c>
      <c r="BO5221" s="118" t="s">
        <v>10035</v>
      </c>
      <c r="BP5221" s="118" t="s">
        <v>2983</v>
      </c>
      <c r="BQ5221" s="118" t="s">
        <v>8908</v>
      </c>
      <c r="BW5221" s="118" t="s">
        <v>10035</v>
      </c>
      <c r="BX5221" s="118" t="s">
        <v>2983</v>
      </c>
      <c r="BY5221" s="118" t="s">
        <v>8908</v>
      </c>
    </row>
    <row r="5222" spans="53:77" x14ac:dyDescent="0.3">
      <c r="BA5222" s="169" t="e">
        <f>VLOOKUP(D5222,#REF!, 2,FALSE)</f>
        <v>#REF!</v>
      </c>
      <c r="BO5222" s="118" t="s">
        <v>10036</v>
      </c>
      <c r="BP5222" s="118" t="s">
        <v>2983</v>
      </c>
      <c r="BQ5222" s="118" t="s">
        <v>1054</v>
      </c>
      <c r="BW5222" s="118" t="s">
        <v>10036</v>
      </c>
      <c r="BX5222" s="118" t="s">
        <v>2983</v>
      </c>
      <c r="BY5222" s="118" t="s">
        <v>1054</v>
      </c>
    </row>
    <row r="5223" spans="53:77" x14ac:dyDescent="0.3">
      <c r="BA5223" s="169" t="e">
        <f>VLOOKUP(D5223,#REF!, 2,FALSE)</f>
        <v>#REF!</v>
      </c>
      <c r="BO5223" s="118" t="s">
        <v>10037</v>
      </c>
      <c r="BP5223" s="118" t="s">
        <v>2983</v>
      </c>
      <c r="BQ5223" s="118" t="s">
        <v>2983</v>
      </c>
      <c r="BW5223" s="118" t="s">
        <v>10037</v>
      </c>
      <c r="BX5223" s="118" t="s">
        <v>2983</v>
      </c>
      <c r="BY5223" s="118" t="s">
        <v>2983</v>
      </c>
    </row>
    <row r="5224" spans="53:77" x14ac:dyDescent="0.3">
      <c r="BA5224" s="169" t="e">
        <f>VLOOKUP(D5224,#REF!, 2,FALSE)</f>
        <v>#REF!</v>
      </c>
      <c r="BO5224" s="118" t="s">
        <v>1809</v>
      </c>
      <c r="BP5224" s="118" t="s">
        <v>2983</v>
      </c>
      <c r="BQ5224" s="118" t="s">
        <v>10038</v>
      </c>
      <c r="BW5224" s="118" t="s">
        <v>1809</v>
      </c>
      <c r="BX5224" s="118" t="s">
        <v>2983</v>
      </c>
      <c r="BY5224" s="118" t="s">
        <v>10038</v>
      </c>
    </row>
    <row r="5225" spans="53:77" x14ac:dyDescent="0.3">
      <c r="BA5225" s="169" t="e">
        <f>VLOOKUP(D5225,#REF!, 2,FALSE)</f>
        <v>#REF!</v>
      </c>
      <c r="BO5225" s="118" t="s">
        <v>337</v>
      </c>
      <c r="BP5225" s="118" t="s">
        <v>2983</v>
      </c>
      <c r="BQ5225" s="118" t="s">
        <v>10039</v>
      </c>
      <c r="BW5225" s="118" t="s">
        <v>337</v>
      </c>
      <c r="BX5225" s="118" t="s">
        <v>2983</v>
      </c>
      <c r="BY5225" s="118" t="s">
        <v>10039</v>
      </c>
    </row>
    <row r="5226" spans="53:77" x14ac:dyDescent="0.3">
      <c r="BA5226" s="169" t="e">
        <f>VLOOKUP(D5226,#REF!, 2,FALSE)</f>
        <v>#REF!</v>
      </c>
      <c r="BO5226" s="118" t="s">
        <v>10040</v>
      </c>
      <c r="BP5226" s="118" t="s">
        <v>862</v>
      </c>
      <c r="BQ5226" s="118" t="s">
        <v>8241</v>
      </c>
      <c r="BW5226" s="118" t="s">
        <v>10040</v>
      </c>
      <c r="BX5226" s="118" t="s">
        <v>862</v>
      </c>
      <c r="BY5226" s="118" t="s">
        <v>8241</v>
      </c>
    </row>
    <row r="5227" spans="53:77" x14ac:dyDescent="0.3">
      <c r="BA5227" s="169" t="e">
        <f>VLOOKUP(D5227,#REF!, 2,FALSE)</f>
        <v>#REF!</v>
      </c>
      <c r="BO5227" s="118" t="s">
        <v>10041</v>
      </c>
      <c r="BP5227" s="118" t="s">
        <v>2983</v>
      </c>
      <c r="BQ5227" s="118" t="s">
        <v>9348</v>
      </c>
      <c r="BW5227" s="118" t="s">
        <v>10041</v>
      </c>
      <c r="BX5227" s="118" t="s">
        <v>2983</v>
      </c>
      <c r="BY5227" s="118" t="s">
        <v>9348</v>
      </c>
    </row>
    <row r="5228" spans="53:77" x14ac:dyDescent="0.3">
      <c r="BA5228" s="169" t="e">
        <f>VLOOKUP(D5228,#REF!, 2,FALSE)</f>
        <v>#REF!</v>
      </c>
      <c r="BO5228" s="118" t="s">
        <v>10042</v>
      </c>
      <c r="BP5228" s="118" t="s">
        <v>2983</v>
      </c>
      <c r="BQ5228" s="118" t="s">
        <v>10043</v>
      </c>
      <c r="BW5228" s="118" t="s">
        <v>10042</v>
      </c>
      <c r="BX5228" s="118" t="s">
        <v>2983</v>
      </c>
      <c r="BY5228" s="118" t="s">
        <v>10043</v>
      </c>
    </row>
    <row r="5229" spans="53:77" x14ac:dyDescent="0.3">
      <c r="BA5229" s="169" t="e">
        <f>VLOOKUP(D5229,#REF!, 2,FALSE)</f>
        <v>#REF!</v>
      </c>
      <c r="BO5229" s="118" t="s">
        <v>1810</v>
      </c>
      <c r="BP5229" s="118" t="s">
        <v>2983</v>
      </c>
      <c r="BQ5229" s="118" t="s">
        <v>10044</v>
      </c>
      <c r="BW5229" s="118" t="s">
        <v>1810</v>
      </c>
      <c r="BX5229" s="118" t="s">
        <v>2983</v>
      </c>
      <c r="BY5229" s="118" t="s">
        <v>10044</v>
      </c>
    </row>
    <row r="5230" spans="53:77" x14ac:dyDescent="0.3">
      <c r="BA5230" s="169" t="e">
        <f>VLOOKUP(D5230,#REF!, 2,FALSE)</f>
        <v>#REF!</v>
      </c>
      <c r="BO5230" s="118" t="s">
        <v>10045</v>
      </c>
      <c r="BP5230" s="118" t="s">
        <v>2983</v>
      </c>
      <c r="BQ5230" s="118" t="s">
        <v>9000</v>
      </c>
      <c r="BW5230" s="118" t="s">
        <v>10045</v>
      </c>
      <c r="BX5230" s="118" t="s">
        <v>2983</v>
      </c>
      <c r="BY5230" s="118" t="s">
        <v>9000</v>
      </c>
    </row>
    <row r="5231" spans="53:77" x14ac:dyDescent="0.3">
      <c r="BA5231" s="169" t="e">
        <f>VLOOKUP(D5231,#REF!, 2,FALSE)</f>
        <v>#REF!</v>
      </c>
      <c r="BO5231" s="118" t="s">
        <v>10046</v>
      </c>
      <c r="BP5231" s="118" t="s">
        <v>2983</v>
      </c>
      <c r="BQ5231" s="118" t="s">
        <v>7338</v>
      </c>
      <c r="BW5231" s="118" t="s">
        <v>10046</v>
      </c>
      <c r="BX5231" s="118" t="s">
        <v>2983</v>
      </c>
      <c r="BY5231" s="118" t="s">
        <v>7338</v>
      </c>
    </row>
    <row r="5232" spans="53:77" x14ac:dyDescent="0.3">
      <c r="BA5232" s="169" t="e">
        <f>VLOOKUP(D5232,#REF!, 2,FALSE)</f>
        <v>#REF!</v>
      </c>
      <c r="BO5232" s="118" t="s">
        <v>10047</v>
      </c>
      <c r="BP5232" s="118" t="s">
        <v>2983</v>
      </c>
      <c r="BQ5232" s="118" t="s">
        <v>1047</v>
      </c>
      <c r="BW5232" s="118" t="s">
        <v>10047</v>
      </c>
      <c r="BX5232" s="118" t="s">
        <v>2983</v>
      </c>
      <c r="BY5232" s="118" t="s">
        <v>1047</v>
      </c>
    </row>
    <row r="5233" spans="53:77" x14ac:dyDescent="0.3">
      <c r="BA5233" s="169" t="e">
        <f>VLOOKUP(D5233,#REF!, 2,FALSE)</f>
        <v>#REF!</v>
      </c>
      <c r="BO5233" s="118" t="s">
        <v>10048</v>
      </c>
      <c r="BP5233" s="118" t="s">
        <v>3003</v>
      </c>
      <c r="BQ5233" s="118" t="s">
        <v>3247</v>
      </c>
      <c r="BW5233" s="118" t="s">
        <v>10048</v>
      </c>
      <c r="BX5233" s="118" t="s">
        <v>3003</v>
      </c>
      <c r="BY5233" s="118" t="s">
        <v>3247</v>
      </c>
    </row>
    <row r="5234" spans="53:77" x14ac:dyDescent="0.3">
      <c r="BA5234" s="169" t="e">
        <f>VLOOKUP(D5234,#REF!, 2,FALSE)</f>
        <v>#REF!</v>
      </c>
      <c r="BO5234" s="118" t="s">
        <v>329</v>
      </c>
      <c r="BP5234" s="118" t="s">
        <v>2983</v>
      </c>
      <c r="BQ5234" s="118" t="s">
        <v>2983</v>
      </c>
      <c r="BW5234" s="118" t="s">
        <v>329</v>
      </c>
      <c r="BX5234" s="118" t="s">
        <v>2983</v>
      </c>
      <c r="BY5234" s="118" t="s">
        <v>2983</v>
      </c>
    </row>
    <row r="5235" spans="53:77" x14ac:dyDescent="0.3">
      <c r="BA5235" s="169" t="e">
        <f>VLOOKUP(D5235,#REF!, 2,FALSE)</f>
        <v>#REF!</v>
      </c>
      <c r="BO5235" s="118" t="s">
        <v>10049</v>
      </c>
      <c r="BP5235" s="118" t="s">
        <v>3000</v>
      </c>
      <c r="BQ5235" s="118" t="s">
        <v>2983</v>
      </c>
      <c r="BW5235" s="118" t="s">
        <v>10049</v>
      </c>
      <c r="BX5235" s="118" t="s">
        <v>3000</v>
      </c>
      <c r="BY5235" s="118" t="s">
        <v>2983</v>
      </c>
    </row>
    <row r="5236" spans="53:77" x14ac:dyDescent="0.3">
      <c r="BA5236" s="169" t="e">
        <f>VLOOKUP(D5236,#REF!, 2,FALSE)</f>
        <v>#REF!</v>
      </c>
      <c r="BO5236" s="118" t="s">
        <v>10050</v>
      </c>
      <c r="BP5236" s="118" t="s">
        <v>1139</v>
      </c>
      <c r="BQ5236" s="118" t="s">
        <v>5002</v>
      </c>
      <c r="BW5236" s="118" t="s">
        <v>10050</v>
      </c>
      <c r="BX5236" s="118" t="s">
        <v>1139</v>
      </c>
      <c r="BY5236" s="118" t="s">
        <v>5002</v>
      </c>
    </row>
    <row r="5237" spans="53:77" x14ac:dyDescent="0.3">
      <c r="BA5237" s="169" t="e">
        <f>VLOOKUP(D5237,#REF!, 2,FALSE)</f>
        <v>#REF!</v>
      </c>
      <c r="BO5237" s="118" t="s">
        <v>10051</v>
      </c>
      <c r="BP5237" s="118" t="s">
        <v>2983</v>
      </c>
      <c r="BQ5237" s="118" t="s">
        <v>9724</v>
      </c>
      <c r="BW5237" s="118" t="s">
        <v>10051</v>
      </c>
      <c r="BX5237" s="118" t="s">
        <v>2983</v>
      </c>
      <c r="BY5237" s="118" t="s">
        <v>9724</v>
      </c>
    </row>
    <row r="5238" spans="53:77" x14ac:dyDescent="0.3">
      <c r="BA5238" s="169" t="e">
        <f>VLOOKUP(D5238,#REF!, 2,FALSE)</f>
        <v>#REF!</v>
      </c>
      <c r="BO5238" s="118" t="s">
        <v>10052</v>
      </c>
      <c r="BP5238" s="118" t="s">
        <v>2983</v>
      </c>
      <c r="BQ5238" s="118" t="s">
        <v>10053</v>
      </c>
      <c r="BW5238" s="118" t="s">
        <v>10052</v>
      </c>
      <c r="BX5238" s="118" t="s">
        <v>2983</v>
      </c>
      <c r="BY5238" s="118" t="s">
        <v>10053</v>
      </c>
    </row>
    <row r="5239" spans="53:77" x14ac:dyDescent="0.3">
      <c r="BA5239" s="169" t="e">
        <f>VLOOKUP(D5239,#REF!, 2,FALSE)</f>
        <v>#REF!</v>
      </c>
      <c r="BO5239" s="118" t="s">
        <v>10054</v>
      </c>
      <c r="BP5239" s="118" t="s">
        <v>2983</v>
      </c>
      <c r="BQ5239" s="118" t="s">
        <v>7363</v>
      </c>
      <c r="BW5239" s="118" t="s">
        <v>10054</v>
      </c>
      <c r="BX5239" s="118" t="s">
        <v>2983</v>
      </c>
      <c r="BY5239" s="118" t="s">
        <v>7363</v>
      </c>
    </row>
    <row r="5240" spans="53:77" x14ac:dyDescent="0.3">
      <c r="BA5240" s="169" t="e">
        <f>VLOOKUP(D5240,#REF!, 2,FALSE)</f>
        <v>#REF!</v>
      </c>
      <c r="BO5240" s="118" t="s">
        <v>10055</v>
      </c>
      <c r="BP5240" s="118" t="s">
        <v>2983</v>
      </c>
      <c r="BQ5240" s="118" t="s">
        <v>4615</v>
      </c>
      <c r="BW5240" s="118" t="s">
        <v>10055</v>
      </c>
      <c r="BX5240" s="118" t="s">
        <v>2983</v>
      </c>
      <c r="BY5240" s="118" t="s">
        <v>4615</v>
      </c>
    </row>
    <row r="5241" spans="53:77" x14ac:dyDescent="0.3">
      <c r="BA5241" s="169" t="e">
        <f>VLOOKUP(D5241,#REF!, 2,FALSE)</f>
        <v>#REF!</v>
      </c>
      <c r="BO5241" s="118" t="s">
        <v>10056</v>
      </c>
      <c r="BP5241" s="118" t="s">
        <v>780</v>
      </c>
      <c r="BQ5241" s="118" t="s">
        <v>996</v>
      </c>
      <c r="BW5241" s="118" t="s">
        <v>10056</v>
      </c>
      <c r="BX5241" s="118" t="s">
        <v>780</v>
      </c>
      <c r="BY5241" s="118" t="s">
        <v>996</v>
      </c>
    </row>
    <row r="5242" spans="53:77" x14ac:dyDescent="0.3">
      <c r="BA5242" s="169" t="e">
        <f>VLOOKUP(D5242,#REF!, 2,FALSE)</f>
        <v>#REF!</v>
      </c>
      <c r="BO5242" s="118" t="s">
        <v>10057</v>
      </c>
      <c r="BP5242" s="118" t="s">
        <v>655</v>
      </c>
      <c r="BQ5242" s="118" t="s">
        <v>8877</v>
      </c>
      <c r="BW5242" s="118" t="s">
        <v>10057</v>
      </c>
      <c r="BX5242" s="118" t="s">
        <v>655</v>
      </c>
      <c r="BY5242" s="118" t="s">
        <v>8877</v>
      </c>
    </row>
    <row r="5243" spans="53:77" x14ac:dyDescent="0.3">
      <c r="BA5243" s="169" t="e">
        <f>VLOOKUP(D5243,#REF!, 2,FALSE)</f>
        <v>#REF!</v>
      </c>
      <c r="BO5243" s="118" t="s">
        <v>1813</v>
      </c>
      <c r="BP5243" s="118" t="s">
        <v>852</v>
      </c>
      <c r="BQ5243" s="118" t="s">
        <v>3993</v>
      </c>
      <c r="BW5243" s="118" t="s">
        <v>1813</v>
      </c>
      <c r="BX5243" s="118" t="s">
        <v>852</v>
      </c>
      <c r="BY5243" s="118" t="s">
        <v>3993</v>
      </c>
    </row>
    <row r="5244" spans="53:77" x14ac:dyDescent="0.3">
      <c r="BA5244" s="169" t="e">
        <f>VLOOKUP(D5244,#REF!, 2,FALSE)</f>
        <v>#REF!</v>
      </c>
      <c r="BO5244" s="118" t="s">
        <v>10058</v>
      </c>
      <c r="BP5244" s="118" t="s">
        <v>661</v>
      </c>
      <c r="BQ5244" s="118" t="s">
        <v>10059</v>
      </c>
      <c r="BW5244" s="118" t="s">
        <v>10058</v>
      </c>
      <c r="BX5244" s="118" t="s">
        <v>661</v>
      </c>
      <c r="BY5244" s="118" t="s">
        <v>10059</v>
      </c>
    </row>
    <row r="5245" spans="53:77" x14ac:dyDescent="0.3">
      <c r="BA5245" s="169" t="e">
        <f>VLOOKUP(D5245,#REF!, 2,FALSE)</f>
        <v>#REF!</v>
      </c>
      <c r="BO5245" s="118" t="s">
        <v>10061</v>
      </c>
      <c r="BP5245" s="118" t="s">
        <v>655</v>
      </c>
      <c r="BQ5245" s="118" t="s">
        <v>10062</v>
      </c>
      <c r="BW5245" s="118" t="s">
        <v>10061</v>
      </c>
      <c r="BX5245" s="118" t="s">
        <v>655</v>
      </c>
      <c r="BY5245" s="118" t="s">
        <v>10062</v>
      </c>
    </row>
    <row r="5246" spans="53:77" x14ac:dyDescent="0.3">
      <c r="BA5246" s="169" t="e">
        <f>VLOOKUP(D5246,#REF!, 2,FALSE)</f>
        <v>#REF!</v>
      </c>
      <c r="BO5246" s="118" t="s">
        <v>10064</v>
      </c>
      <c r="BP5246" s="118" t="s">
        <v>637</v>
      </c>
      <c r="BQ5246" s="118" t="s">
        <v>8064</v>
      </c>
      <c r="BW5246" s="118" t="s">
        <v>10064</v>
      </c>
      <c r="BX5246" s="118" t="s">
        <v>637</v>
      </c>
      <c r="BY5246" s="118" t="s">
        <v>8064</v>
      </c>
    </row>
    <row r="5247" spans="53:77" x14ac:dyDescent="0.3">
      <c r="BA5247" s="169" t="e">
        <f>VLOOKUP(D5247,#REF!, 2,FALSE)</f>
        <v>#REF!</v>
      </c>
      <c r="BO5247" s="118" t="s">
        <v>10065</v>
      </c>
      <c r="BP5247" s="118" t="s">
        <v>614</v>
      </c>
      <c r="BQ5247" s="118" t="s">
        <v>2008</v>
      </c>
      <c r="BW5247" s="118" t="s">
        <v>10065</v>
      </c>
      <c r="BX5247" s="118" t="s">
        <v>614</v>
      </c>
      <c r="BY5247" s="118" t="s">
        <v>2008</v>
      </c>
    </row>
    <row r="5248" spans="53:77" x14ac:dyDescent="0.3">
      <c r="BA5248" s="169" t="e">
        <f>VLOOKUP(D5248,#REF!, 2,FALSE)</f>
        <v>#REF!</v>
      </c>
      <c r="BO5248" s="118" t="s">
        <v>10066</v>
      </c>
      <c r="BP5248" s="118" t="s">
        <v>631</v>
      </c>
      <c r="BQ5248" s="118" t="s">
        <v>10067</v>
      </c>
      <c r="BW5248" s="118" t="s">
        <v>10066</v>
      </c>
      <c r="BX5248" s="118" t="s">
        <v>631</v>
      </c>
      <c r="BY5248" s="118" t="s">
        <v>10067</v>
      </c>
    </row>
    <row r="5249" spans="53:77" x14ac:dyDescent="0.3">
      <c r="BA5249" s="169" t="e">
        <f>VLOOKUP(D5249,#REF!, 2,FALSE)</f>
        <v>#REF!</v>
      </c>
      <c r="BO5249" s="118" t="s">
        <v>10068</v>
      </c>
      <c r="BP5249" s="118" t="s">
        <v>3085</v>
      </c>
      <c r="BQ5249" s="118" t="s">
        <v>10069</v>
      </c>
      <c r="BW5249" s="118" t="s">
        <v>10068</v>
      </c>
      <c r="BX5249" s="118" t="s">
        <v>3085</v>
      </c>
      <c r="BY5249" s="118" t="s">
        <v>10069</v>
      </c>
    </row>
    <row r="5250" spans="53:77" x14ac:dyDescent="0.3">
      <c r="BA5250" s="169" t="e">
        <f>VLOOKUP(D5250,#REF!, 2,FALSE)</f>
        <v>#REF!</v>
      </c>
      <c r="BO5250" s="118" t="s">
        <v>10070</v>
      </c>
      <c r="BP5250" s="118" t="s">
        <v>810</v>
      </c>
      <c r="BQ5250" s="118" t="s">
        <v>10071</v>
      </c>
      <c r="BW5250" s="118" t="s">
        <v>10070</v>
      </c>
      <c r="BX5250" s="118" t="s">
        <v>810</v>
      </c>
      <c r="BY5250" s="118" t="s">
        <v>10071</v>
      </c>
    </row>
    <row r="5251" spans="53:77" x14ac:dyDescent="0.3">
      <c r="BA5251" s="169" t="e">
        <f>VLOOKUP(D5251,#REF!, 2,FALSE)</f>
        <v>#REF!</v>
      </c>
      <c r="BO5251" s="118" t="s">
        <v>10072</v>
      </c>
      <c r="BP5251" s="118" t="s">
        <v>2983</v>
      </c>
      <c r="BQ5251" s="118" t="s">
        <v>2983</v>
      </c>
      <c r="BW5251" s="118" t="s">
        <v>10072</v>
      </c>
      <c r="BX5251" s="118" t="s">
        <v>2983</v>
      </c>
      <c r="BY5251" s="118" t="s">
        <v>2983</v>
      </c>
    </row>
    <row r="5252" spans="53:77" x14ac:dyDescent="0.3">
      <c r="BA5252" s="169" t="e">
        <f>VLOOKUP(D5252,#REF!, 2,FALSE)</f>
        <v>#REF!</v>
      </c>
      <c r="BO5252" s="118" t="s">
        <v>10074</v>
      </c>
      <c r="BP5252" s="118" t="s">
        <v>2983</v>
      </c>
      <c r="BQ5252" s="118" t="s">
        <v>2983</v>
      </c>
      <c r="BW5252" s="118" t="s">
        <v>10074</v>
      </c>
      <c r="BX5252" s="118" t="s">
        <v>2983</v>
      </c>
      <c r="BY5252" s="118" t="s">
        <v>2983</v>
      </c>
    </row>
    <row r="5253" spans="53:77" x14ac:dyDescent="0.3">
      <c r="BA5253" s="169" t="e">
        <f>VLOOKUP(D5253,#REF!, 2,FALSE)</f>
        <v>#REF!</v>
      </c>
      <c r="BO5253" s="118" t="s">
        <v>10075</v>
      </c>
      <c r="BP5253" s="118" t="s">
        <v>2983</v>
      </c>
      <c r="BQ5253" s="118" t="s">
        <v>2983</v>
      </c>
      <c r="BW5253" s="118" t="s">
        <v>10075</v>
      </c>
      <c r="BX5253" s="118" t="s">
        <v>2983</v>
      </c>
      <c r="BY5253" s="118" t="s">
        <v>2983</v>
      </c>
    </row>
    <row r="5254" spans="53:77" x14ac:dyDescent="0.3">
      <c r="BA5254" s="169" t="e">
        <f>VLOOKUP(D5254,#REF!, 2,FALSE)</f>
        <v>#REF!</v>
      </c>
      <c r="BO5254" s="118" t="s">
        <v>10077</v>
      </c>
      <c r="BP5254" s="118" t="s">
        <v>2983</v>
      </c>
      <c r="BQ5254" s="118" t="s">
        <v>2983</v>
      </c>
      <c r="BW5254" s="118" t="s">
        <v>10077</v>
      </c>
      <c r="BX5254" s="118" t="s">
        <v>2983</v>
      </c>
      <c r="BY5254" s="118" t="s">
        <v>2983</v>
      </c>
    </row>
    <row r="5255" spans="53:77" x14ac:dyDescent="0.3">
      <c r="BA5255" s="169" t="e">
        <f>VLOOKUP(D5255,#REF!, 2,FALSE)</f>
        <v>#REF!</v>
      </c>
      <c r="BO5255" s="118" t="s">
        <v>10078</v>
      </c>
      <c r="BP5255" s="118" t="s">
        <v>2983</v>
      </c>
      <c r="BQ5255" s="118" t="s">
        <v>2983</v>
      </c>
      <c r="BW5255" s="118" t="s">
        <v>10078</v>
      </c>
      <c r="BX5255" s="118" t="s">
        <v>2983</v>
      </c>
      <c r="BY5255" s="118" t="s">
        <v>2983</v>
      </c>
    </row>
    <row r="5256" spans="53:77" x14ac:dyDescent="0.3">
      <c r="BA5256" s="169" t="e">
        <f>VLOOKUP(D5256,#REF!, 2,FALSE)</f>
        <v>#REF!</v>
      </c>
      <c r="BO5256" s="118" t="s">
        <v>10079</v>
      </c>
      <c r="BP5256" s="118" t="s">
        <v>2983</v>
      </c>
      <c r="BQ5256" s="118" t="s">
        <v>2983</v>
      </c>
      <c r="BW5256" s="118" t="s">
        <v>10079</v>
      </c>
      <c r="BX5256" s="118" t="s">
        <v>2983</v>
      </c>
      <c r="BY5256" s="118" t="s">
        <v>2983</v>
      </c>
    </row>
    <row r="5257" spans="53:77" x14ac:dyDescent="0.3">
      <c r="BA5257" s="169" t="e">
        <f>VLOOKUP(D5257,#REF!, 2,FALSE)</f>
        <v>#REF!</v>
      </c>
      <c r="BO5257" s="118" t="s">
        <v>10080</v>
      </c>
      <c r="BP5257" s="118" t="s">
        <v>2983</v>
      </c>
      <c r="BQ5257" s="118" t="s">
        <v>2983</v>
      </c>
      <c r="BW5257" s="118" t="s">
        <v>10080</v>
      </c>
      <c r="BX5257" s="118" t="s">
        <v>2983</v>
      </c>
      <c r="BY5257" s="118" t="s">
        <v>2983</v>
      </c>
    </row>
    <row r="5258" spans="53:77" x14ac:dyDescent="0.3">
      <c r="BA5258" s="169" t="e">
        <f>VLOOKUP(D5258,#REF!, 2,FALSE)</f>
        <v>#REF!</v>
      </c>
      <c r="BO5258" s="118" t="s">
        <v>10081</v>
      </c>
      <c r="BP5258" s="118" t="s">
        <v>2983</v>
      </c>
      <c r="BQ5258" s="118" t="s">
        <v>2983</v>
      </c>
      <c r="BW5258" s="118" t="s">
        <v>10081</v>
      </c>
      <c r="BX5258" s="118" t="s">
        <v>2983</v>
      </c>
      <c r="BY5258" s="118" t="s">
        <v>2983</v>
      </c>
    </row>
    <row r="5259" spans="53:77" x14ac:dyDescent="0.3">
      <c r="BA5259" s="169" t="e">
        <f>VLOOKUP(D5259,#REF!, 2,FALSE)</f>
        <v>#REF!</v>
      </c>
      <c r="BO5259" s="118" t="s">
        <v>10082</v>
      </c>
      <c r="BP5259" s="118" t="s">
        <v>3197</v>
      </c>
      <c r="BQ5259" s="118" t="s">
        <v>3059</v>
      </c>
      <c r="BW5259" s="118" t="s">
        <v>10082</v>
      </c>
      <c r="BX5259" s="118" t="s">
        <v>3197</v>
      </c>
      <c r="BY5259" s="118" t="s">
        <v>3059</v>
      </c>
    </row>
    <row r="5260" spans="53:77" x14ac:dyDescent="0.3">
      <c r="BA5260" s="169" t="e">
        <f>VLOOKUP(D5260,#REF!, 2,FALSE)</f>
        <v>#REF!</v>
      </c>
      <c r="BO5260" s="118" t="s">
        <v>1814</v>
      </c>
      <c r="BP5260" s="118" t="s">
        <v>862</v>
      </c>
      <c r="BQ5260" s="118" t="s">
        <v>6652</v>
      </c>
      <c r="BW5260" s="118" t="s">
        <v>1814</v>
      </c>
      <c r="BX5260" s="118" t="s">
        <v>862</v>
      </c>
      <c r="BY5260" s="118" t="s">
        <v>6652</v>
      </c>
    </row>
    <row r="5261" spans="53:77" x14ac:dyDescent="0.3">
      <c r="BA5261" s="169" t="e">
        <f>VLOOKUP(D5261,#REF!, 2,FALSE)</f>
        <v>#REF!</v>
      </c>
      <c r="BO5261" s="118" t="s">
        <v>1815</v>
      </c>
      <c r="BP5261" s="118" t="s">
        <v>862</v>
      </c>
      <c r="BQ5261" s="118" t="s">
        <v>10084</v>
      </c>
      <c r="BW5261" s="118" t="s">
        <v>1815</v>
      </c>
      <c r="BX5261" s="118" t="s">
        <v>862</v>
      </c>
      <c r="BY5261" s="118" t="s">
        <v>10084</v>
      </c>
    </row>
    <row r="5262" spans="53:77" x14ac:dyDescent="0.3">
      <c r="BA5262" s="169" t="e">
        <f>VLOOKUP(D5262,#REF!, 2,FALSE)</f>
        <v>#REF!</v>
      </c>
      <c r="BO5262" s="118" t="s">
        <v>10085</v>
      </c>
      <c r="BP5262" s="118" t="s">
        <v>3197</v>
      </c>
      <c r="BQ5262" s="118" t="s">
        <v>5705</v>
      </c>
      <c r="BW5262" s="118" t="s">
        <v>10085</v>
      </c>
      <c r="BX5262" s="118" t="s">
        <v>3197</v>
      </c>
      <c r="BY5262" s="118" t="s">
        <v>5705</v>
      </c>
    </row>
    <row r="5263" spans="53:77" x14ac:dyDescent="0.3">
      <c r="BA5263" s="169" t="e">
        <f>VLOOKUP(D5263,#REF!, 2,FALSE)</f>
        <v>#REF!</v>
      </c>
      <c r="BO5263" s="118" t="s">
        <v>10086</v>
      </c>
      <c r="BP5263" s="118" t="s">
        <v>862</v>
      </c>
      <c r="BQ5263" s="118" t="s">
        <v>4086</v>
      </c>
      <c r="BW5263" s="118" t="s">
        <v>10086</v>
      </c>
      <c r="BX5263" s="118" t="s">
        <v>862</v>
      </c>
      <c r="BY5263" s="118" t="s">
        <v>4086</v>
      </c>
    </row>
    <row r="5264" spans="53:77" x14ac:dyDescent="0.3">
      <c r="BA5264" s="169" t="e">
        <f>VLOOKUP(D5264,#REF!, 2,FALSE)</f>
        <v>#REF!</v>
      </c>
      <c r="BO5264" s="118" t="s">
        <v>10088</v>
      </c>
      <c r="BP5264" s="118" t="s">
        <v>2983</v>
      </c>
      <c r="BQ5264" s="118" t="s">
        <v>2983</v>
      </c>
      <c r="BW5264" s="118" t="s">
        <v>10088</v>
      </c>
      <c r="BX5264" s="118" t="s">
        <v>2983</v>
      </c>
      <c r="BY5264" s="118" t="s">
        <v>2983</v>
      </c>
    </row>
    <row r="5265" spans="53:77" x14ac:dyDescent="0.3">
      <c r="BA5265" s="169" t="e">
        <f>VLOOKUP(D5265,#REF!, 2,FALSE)</f>
        <v>#REF!</v>
      </c>
      <c r="BO5265" s="118" t="s">
        <v>10089</v>
      </c>
      <c r="BP5265" s="118" t="s">
        <v>3000</v>
      </c>
      <c r="BQ5265" s="118" t="s">
        <v>10090</v>
      </c>
      <c r="BW5265" s="118" t="s">
        <v>10089</v>
      </c>
      <c r="BX5265" s="118" t="s">
        <v>3000</v>
      </c>
      <c r="BY5265" s="118" t="s">
        <v>10090</v>
      </c>
    </row>
    <row r="5266" spans="53:77" x14ac:dyDescent="0.3">
      <c r="BA5266" s="169" t="e">
        <f>VLOOKUP(D5266,#REF!, 2,FALSE)</f>
        <v>#REF!</v>
      </c>
      <c r="BO5266" s="118" t="s">
        <v>10091</v>
      </c>
      <c r="BP5266" s="118" t="s">
        <v>2979</v>
      </c>
      <c r="BQ5266" s="118" t="s">
        <v>6165</v>
      </c>
      <c r="BW5266" s="118" t="s">
        <v>10091</v>
      </c>
      <c r="BX5266" s="118" t="s">
        <v>2979</v>
      </c>
      <c r="BY5266" s="118" t="s">
        <v>6165</v>
      </c>
    </row>
    <row r="5267" spans="53:77" x14ac:dyDescent="0.3">
      <c r="BA5267" s="169" t="e">
        <f>VLOOKUP(D5267,#REF!, 2,FALSE)</f>
        <v>#REF!</v>
      </c>
      <c r="BO5267" s="118" t="s">
        <v>10092</v>
      </c>
      <c r="BP5267" s="118" t="s">
        <v>862</v>
      </c>
      <c r="BQ5267" s="118" t="s">
        <v>1281</v>
      </c>
      <c r="BW5267" s="118" t="s">
        <v>10092</v>
      </c>
      <c r="BX5267" s="118" t="s">
        <v>862</v>
      </c>
      <c r="BY5267" s="118" t="s">
        <v>1281</v>
      </c>
    </row>
    <row r="5268" spans="53:77" x14ac:dyDescent="0.3">
      <c r="BA5268" s="169" t="e">
        <f>VLOOKUP(D5268,#REF!, 2,FALSE)</f>
        <v>#REF!</v>
      </c>
      <c r="BO5268" s="118" t="s">
        <v>10093</v>
      </c>
      <c r="BP5268" s="118" t="s">
        <v>3197</v>
      </c>
      <c r="BQ5268" s="118" t="s">
        <v>5217</v>
      </c>
      <c r="BW5268" s="118" t="s">
        <v>10093</v>
      </c>
      <c r="BX5268" s="118" t="s">
        <v>3197</v>
      </c>
      <c r="BY5268" s="118" t="s">
        <v>5217</v>
      </c>
    </row>
    <row r="5269" spans="53:77" x14ac:dyDescent="0.3">
      <c r="BA5269" s="169" t="e">
        <f>VLOOKUP(D5269,#REF!, 2,FALSE)</f>
        <v>#REF!</v>
      </c>
      <c r="BO5269" s="118" t="s">
        <v>1816</v>
      </c>
      <c r="BP5269" s="118" t="s">
        <v>862</v>
      </c>
      <c r="BQ5269" s="118" t="s">
        <v>6736</v>
      </c>
      <c r="BW5269" s="118" t="s">
        <v>1816</v>
      </c>
      <c r="BX5269" s="118" t="s">
        <v>862</v>
      </c>
      <c r="BY5269" s="118" t="s">
        <v>6736</v>
      </c>
    </row>
    <row r="5270" spans="53:77" x14ac:dyDescent="0.3">
      <c r="BA5270" s="169" t="e">
        <f>VLOOKUP(D5270,#REF!, 2,FALSE)</f>
        <v>#REF!</v>
      </c>
      <c r="BO5270" s="118" t="s">
        <v>10094</v>
      </c>
      <c r="BP5270" s="118" t="s">
        <v>862</v>
      </c>
      <c r="BQ5270" s="118" t="s">
        <v>5162</v>
      </c>
      <c r="BW5270" s="118" t="s">
        <v>10094</v>
      </c>
      <c r="BX5270" s="118" t="s">
        <v>862</v>
      </c>
      <c r="BY5270" s="118" t="s">
        <v>5162</v>
      </c>
    </row>
    <row r="5271" spans="53:77" x14ac:dyDescent="0.3">
      <c r="BA5271" s="169" t="e">
        <f>VLOOKUP(D5271,#REF!, 2,FALSE)</f>
        <v>#REF!</v>
      </c>
      <c r="BO5271" s="118" t="s">
        <v>10095</v>
      </c>
      <c r="BP5271" s="118" t="s">
        <v>862</v>
      </c>
      <c r="BQ5271" s="118" t="s">
        <v>856</v>
      </c>
      <c r="BW5271" s="118" t="s">
        <v>10095</v>
      </c>
      <c r="BX5271" s="118" t="s">
        <v>862</v>
      </c>
      <c r="BY5271" s="118" t="s">
        <v>856</v>
      </c>
    </row>
    <row r="5272" spans="53:77" x14ac:dyDescent="0.3">
      <c r="BA5272" s="169" t="e">
        <f>VLOOKUP(D5272,#REF!, 2,FALSE)</f>
        <v>#REF!</v>
      </c>
      <c r="BO5272" s="118" t="s">
        <v>10096</v>
      </c>
      <c r="BP5272" s="118" t="s">
        <v>862</v>
      </c>
      <c r="BQ5272" s="118" t="s">
        <v>1266</v>
      </c>
      <c r="BW5272" s="118" t="s">
        <v>10096</v>
      </c>
      <c r="BX5272" s="118" t="s">
        <v>862</v>
      </c>
      <c r="BY5272" s="118" t="s">
        <v>1266</v>
      </c>
    </row>
    <row r="5273" spans="53:77" x14ac:dyDescent="0.3">
      <c r="BA5273" s="169" t="e">
        <f>VLOOKUP(D5273,#REF!, 2,FALSE)</f>
        <v>#REF!</v>
      </c>
      <c r="BO5273" s="118" t="s">
        <v>1817</v>
      </c>
      <c r="BP5273" s="118" t="s">
        <v>862</v>
      </c>
      <c r="BQ5273" s="118" t="s">
        <v>3707</v>
      </c>
      <c r="BW5273" s="118" t="s">
        <v>1817</v>
      </c>
      <c r="BX5273" s="118" t="s">
        <v>862</v>
      </c>
      <c r="BY5273" s="118" t="s">
        <v>3707</v>
      </c>
    </row>
    <row r="5274" spans="53:77" x14ac:dyDescent="0.3">
      <c r="BA5274" s="169" t="e">
        <f>VLOOKUP(D5274,#REF!, 2,FALSE)</f>
        <v>#REF!</v>
      </c>
      <c r="BO5274" s="118" t="s">
        <v>10097</v>
      </c>
      <c r="BP5274" s="118" t="s">
        <v>862</v>
      </c>
      <c r="BQ5274" s="118" t="s">
        <v>3740</v>
      </c>
      <c r="BW5274" s="118" t="s">
        <v>10097</v>
      </c>
      <c r="BX5274" s="118" t="s">
        <v>862</v>
      </c>
      <c r="BY5274" s="118" t="s">
        <v>3740</v>
      </c>
    </row>
    <row r="5275" spans="53:77" x14ac:dyDescent="0.3">
      <c r="BA5275" s="169" t="e">
        <f>VLOOKUP(D5275,#REF!, 2,FALSE)</f>
        <v>#REF!</v>
      </c>
      <c r="BO5275" s="118" t="s">
        <v>10098</v>
      </c>
      <c r="BP5275" s="118" t="s">
        <v>3197</v>
      </c>
      <c r="BQ5275" s="118" t="s">
        <v>7855</v>
      </c>
      <c r="BW5275" s="118" t="s">
        <v>10098</v>
      </c>
      <c r="BX5275" s="118" t="s">
        <v>3197</v>
      </c>
      <c r="BY5275" s="118" t="s">
        <v>7855</v>
      </c>
    </row>
    <row r="5276" spans="53:77" x14ac:dyDescent="0.3">
      <c r="BA5276" s="169" t="e">
        <f>VLOOKUP(D5276,#REF!, 2,FALSE)</f>
        <v>#REF!</v>
      </c>
      <c r="BO5276" s="118" t="s">
        <v>1818</v>
      </c>
      <c r="BP5276" s="118" t="s">
        <v>862</v>
      </c>
      <c r="BQ5276" s="118" t="s">
        <v>5987</v>
      </c>
      <c r="BW5276" s="118" t="s">
        <v>1818</v>
      </c>
      <c r="BX5276" s="118" t="s">
        <v>862</v>
      </c>
      <c r="BY5276" s="118" t="s">
        <v>5987</v>
      </c>
    </row>
    <row r="5277" spans="53:77" x14ac:dyDescent="0.3">
      <c r="BA5277" s="169" t="e">
        <f>VLOOKUP(D5277,#REF!, 2,FALSE)</f>
        <v>#REF!</v>
      </c>
      <c r="BO5277" s="118" t="s">
        <v>10099</v>
      </c>
      <c r="BP5277" s="118" t="s">
        <v>3197</v>
      </c>
      <c r="BQ5277" s="118" t="s">
        <v>9501</v>
      </c>
      <c r="BW5277" s="118" t="s">
        <v>10099</v>
      </c>
      <c r="BX5277" s="118" t="s">
        <v>3197</v>
      </c>
      <c r="BY5277" s="118" t="s">
        <v>9501</v>
      </c>
    </row>
    <row r="5278" spans="53:77" x14ac:dyDescent="0.3">
      <c r="BA5278" s="169" t="e">
        <f>VLOOKUP(D5278,#REF!, 2,FALSE)</f>
        <v>#REF!</v>
      </c>
      <c r="BO5278" s="118" t="s">
        <v>10100</v>
      </c>
      <c r="BP5278" s="118" t="s">
        <v>2979</v>
      </c>
      <c r="BQ5278" s="118" t="s">
        <v>5059</v>
      </c>
      <c r="BW5278" s="118" t="s">
        <v>10100</v>
      </c>
      <c r="BX5278" s="118" t="s">
        <v>2979</v>
      </c>
      <c r="BY5278" s="118" t="s">
        <v>5059</v>
      </c>
    </row>
    <row r="5279" spans="53:77" x14ac:dyDescent="0.3">
      <c r="BA5279" s="169" t="e">
        <f>VLOOKUP(D5279,#REF!, 2,FALSE)</f>
        <v>#REF!</v>
      </c>
      <c r="BO5279" s="118" t="s">
        <v>10101</v>
      </c>
      <c r="BP5279" s="118" t="s">
        <v>2979</v>
      </c>
      <c r="BQ5279" s="118" t="s">
        <v>2883</v>
      </c>
      <c r="BW5279" s="118" t="s">
        <v>10101</v>
      </c>
      <c r="BX5279" s="118" t="s">
        <v>2979</v>
      </c>
      <c r="BY5279" s="118" t="s">
        <v>2883</v>
      </c>
    </row>
    <row r="5280" spans="53:77" x14ac:dyDescent="0.3">
      <c r="BA5280" s="169" t="e">
        <f>VLOOKUP(D5280,#REF!, 2,FALSE)</f>
        <v>#REF!</v>
      </c>
      <c r="BO5280" s="118" t="s">
        <v>10102</v>
      </c>
      <c r="BP5280" s="118" t="s">
        <v>1269</v>
      </c>
      <c r="BQ5280" s="118" t="s">
        <v>2430</v>
      </c>
      <c r="BW5280" s="118" t="s">
        <v>10102</v>
      </c>
      <c r="BX5280" s="118" t="s">
        <v>1269</v>
      </c>
      <c r="BY5280" s="118" t="s">
        <v>2430</v>
      </c>
    </row>
    <row r="5281" spans="53:77" x14ac:dyDescent="0.3">
      <c r="BA5281" s="169" t="e">
        <f>VLOOKUP(D5281,#REF!, 2,FALSE)</f>
        <v>#REF!</v>
      </c>
      <c r="BO5281" s="118" t="s">
        <v>1819</v>
      </c>
      <c r="BP5281" s="118" t="s">
        <v>2979</v>
      </c>
      <c r="BQ5281" s="118" t="s">
        <v>2297</v>
      </c>
      <c r="BW5281" s="118" t="s">
        <v>1819</v>
      </c>
      <c r="BX5281" s="118" t="s">
        <v>2979</v>
      </c>
      <c r="BY5281" s="118" t="s">
        <v>2297</v>
      </c>
    </row>
    <row r="5282" spans="53:77" x14ac:dyDescent="0.3">
      <c r="BA5282" s="169" t="e">
        <f>VLOOKUP(D5282,#REF!, 2,FALSE)</f>
        <v>#REF!</v>
      </c>
      <c r="BO5282" s="118" t="s">
        <v>10103</v>
      </c>
      <c r="BP5282" s="118" t="s">
        <v>1269</v>
      </c>
      <c r="BQ5282" s="118" t="s">
        <v>10104</v>
      </c>
      <c r="BW5282" s="118" t="s">
        <v>10103</v>
      </c>
      <c r="BX5282" s="118" t="s">
        <v>1269</v>
      </c>
      <c r="BY5282" s="118" t="s">
        <v>10104</v>
      </c>
    </row>
    <row r="5283" spans="53:77" x14ac:dyDescent="0.3">
      <c r="BA5283" s="169" t="e">
        <f>VLOOKUP(D5283,#REF!, 2,FALSE)</f>
        <v>#REF!</v>
      </c>
      <c r="BO5283" s="118" t="s">
        <v>10105</v>
      </c>
      <c r="BP5283" s="118" t="s">
        <v>3243</v>
      </c>
      <c r="BQ5283" s="118" t="s">
        <v>6229</v>
      </c>
      <c r="BW5283" s="118" t="s">
        <v>10105</v>
      </c>
      <c r="BX5283" s="118" t="s">
        <v>3243</v>
      </c>
      <c r="BY5283" s="118" t="s">
        <v>6229</v>
      </c>
    </row>
    <row r="5284" spans="53:77" x14ac:dyDescent="0.3">
      <c r="BA5284" s="169" t="e">
        <f>VLOOKUP(D5284,#REF!, 2,FALSE)</f>
        <v>#REF!</v>
      </c>
      <c r="BO5284" s="118" t="s">
        <v>1820</v>
      </c>
      <c r="BP5284" s="118" t="s">
        <v>666</v>
      </c>
      <c r="BQ5284" s="118" t="s">
        <v>10107</v>
      </c>
      <c r="BW5284" s="118" t="s">
        <v>1820</v>
      </c>
      <c r="BX5284" s="118" t="s">
        <v>666</v>
      </c>
      <c r="BY5284" s="118" t="s">
        <v>10107</v>
      </c>
    </row>
    <row r="5285" spans="53:77" x14ac:dyDescent="0.3">
      <c r="BA5285" s="169" t="e">
        <f>VLOOKUP(D5285,#REF!, 2,FALSE)</f>
        <v>#REF!</v>
      </c>
      <c r="BO5285" s="118" t="s">
        <v>10108</v>
      </c>
      <c r="BP5285" s="118" t="s">
        <v>621</v>
      </c>
      <c r="BQ5285" s="118" t="s">
        <v>10109</v>
      </c>
      <c r="BW5285" s="118" t="s">
        <v>10108</v>
      </c>
      <c r="BX5285" s="118" t="s">
        <v>621</v>
      </c>
      <c r="BY5285" s="118" t="s">
        <v>10109</v>
      </c>
    </row>
    <row r="5286" spans="53:77" x14ac:dyDescent="0.3">
      <c r="BA5286" s="169" t="e">
        <f>VLOOKUP(D5286,#REF!, 2,FALSE)</f>
        <v>#REF!</v>
      </c>
      <c r="BO5286" s="118" t="s">
        <v>1821</v>
      </c>
      <c r="BP5286" s="118" t="s">
        <v>923</v>
      </c>
      <c r="BQ5286" s="118" t="s">
        <v>1839</v>
      </c>
      <c r="BW5286" s="118" t="s">
        <v>1821</v>
      </c>
      <c r="BX5286" s="118" t="s">
        <v>923</v>
      </c>
      <c r="BY5286" s="118" t="s">
        <v>1839</v>
      </c>
    </row>
    <row r="5287" spans="53:77" x14ac:dyDescent="0.3">
      <c r="BA5287" s="169" t="e">
        <f>VLOOKUP(D5287,#REF!, 2,FALSE)</f>
        <v>#REF!</v>
      </c>
      <c r="BO5287" s="118" t="s">
        <v>334</v>
      </c>
      <c r="BP5287" s="118" t="s">
        <v>636</v>
      </c>
      <c r="BQ5287" s="118" t="s">
        <v>3609</v>
      </c>
      <c r="BW5287" s="118" t="s">
        <v>334</v>
      </c>
      <c r="BX5287" s="118" t="s">
        <v>636</v>
      </c>
      <c r="BY5287" s="118" t="s">
        <v>3609</v>
      </c>
    </row>
    <row r="5288" spans="53:77" x14ac:dyDescent="0.3">
      <c r="BA5288" s="169" t="e">
        <f>VLOOKUP(D5288,#REF!, 2,FALSE)</f>
        <v>#REF!</v>
      </c>
      <c r="BO5288" s="118" t="s">
        <v>10110</v>
      </c>
      <c r="BP5288" s="118" t="s">
        <v>631</v>
      </c>
      <c r="BQ5288" s="118" t="s">
        <v>789</v>
      </c>
      <c r="BW5288" s="118" t="s">
        <v>10110</v>
      </c>
      <c r="BX5288" s="118" t="s">
        <v>631</v>
      </c>
      <c r="BY5288" s="118" t="s">
        <v>789</v>
      </c>
    </row>
    <row r="5289" spans="53:77" x14ac:dyDescent="0.3">
      <c r="BA5289" s="169" t="e">
        <f>VLOOKUP(D5289,#REF!, 2,FALSE)</f>
        <v>#REF!</v>
      </c>
      <c r="BO5289" s="118" t="s">
        <v>1822</v>
      </c>
      <c r="BP5289" s="118" t="s">
        <v>928</v>
      </c>
      <c r="BQ5289" s="118" t="s">
        <v>10113</v>
      </c>
      <c r="BW5289" s="118" t="s">
        <v>1822</v>
      </c>
      <c r="BX5289" s="118" t="s">
        <v>928</v>
      </c>
      <c r="BY5289" s="118" t="s">
        <v>10113</v>
      </c>
    </row>
    <row r="5290" spans="53:77" x14ac:dyDescent="0.3">
      <c r="BA5290" s="169" t="e">
        <f>VLOOKUP(D5290,#REF!, 2,FALSE)</f>
        <v>#REF!</v>
      </c>
      <c r="BO5290" s="118" t="s">
        <v>10114</v>
      </c>
      <c r="BP5290" s="118" t="s">
        <v>703</v>
      </c>
      <c r="BQ5290" s="118" t="s">
        <v>10115</v>
      </c>
      <c r="BW5290" s="118" t="s">
        <v>10114</v>
      </c>
      <c r="BX5290" s="118" t="s">
        <v>703</v>
      </c>
      <c r="BY5290" s="118" t="s">
        <v>10115</v>
      </c>
    </row>
    <row r="5291" spans="53:77" x14ac:dyDescent="0.3">
      <c r="BA5291" s="169" t="e">
        <f>VLOOKUP(D5291,#REF!, 2,FALSE)</f>
        <v>#REF!</v>
      </c>
      <c r="BO5291" s="118" t="s">
        <v>10116</v>
      </c>
      <c r="BP5291" s="118" t="s">
        <v>928</v>
      </c>
      <c r="BQ5291" s="118" t="s">
        <v>4316</v>
      </c>
      <c r="BW5291" s="118" t="s">
        <v>10116</v>
      </c>
      <c r="BX5291" s="118" t="s">
        <v>928</v>
      </c>
      <c r="BY5291" s="118" t="s">
        <v>4316</v>
      </c>
    </row>
    <row r="5292" spans="53:77" x14ac:dyDescent="0.3">
      <c r="BA5292" s="169" t="e">
        <f>VLOOKUP(D5292,#REF!, 2,FALSE)</f>
        <v>#REF!</v>
      </c>
      <c r="BO5292" s="118" t="s">
        <v>10117</v>
      </c>
      <c r="BP5292" s="118" t="s">
        <v>3197</v>
      </c>
      <c r="BQ5292" s="118" t="s">
        <v>10118</v>
      </c>
      <c r="BW5292" s="118" t="s">
        <v>10117</v>
      </c>
      <c r="BX5292" s="118" t="s">
        <v>3197</v>
      </c>
      <c r="BY5292" s="118" t="s">
        <v>10118</v>
      </c>
    </row>
    <row r="5293" spans="53:77" x14ac:dyDescent="0.3">
      <c r="BA5293" s="169" t="e">
        <f>VLOOKUP(D5293,#REF!, 2,FALSE)</f>
        <v>#REF!</v>
      </c>
      <c r="BO5293" s="118" t="s">
        <v>10119</v>
      </c>
      <c r="BP5293" s="118" t="s">
        <v>2983</v>
      </c>
      <c r="BQ5293" s="118" t="s">
        <v>2983</v>
      </c>
      <c r="BW5293" s="118" t="s">
        <v>10119</v>
      </c>
      <c r="BX5293" s="118" t="s">
        <v>2983</v>
      </c>
      <c r="BY5293" s="118" t="s">
        <v>2983</v>
      </c>
    </row>
    <row r="5294" spans="53:77" x14ac:dyDescent="0.3">
      <c r="BA5294" s="169" t="e">
        <f>VLOOKUP(D5294,#REF!, 2,FALSE)</f>
        <v>#REF!</v>
      </c>
      <c r="BO5294" s="118" t="s">
        <v>10121</v>
      </c>
      <c r="BP5294" s="118" t="s">
        <v>2983</v>
      </c>
      <c r="BQ5294" s="118" t="s">
        <v>2983</v>
      </c>
      <c r="BW5294" s="118" t="s">
        <v>10121</v>
      </c>
      <c r="BX5294" s="118" t="s">
        <v>2983</v>
      </c>
      <c r="BY5294" s="118" t="s">
        <v>2983</v>
      </c>
    </row>
    <row r="5295" spans="53:77" x14ac:dyDescent="0.3">
      <c r="BA5295" s="169" t="e">
        <f>VLOOKUP(D5295,#REF!, 2,FALSE)</f>
        <v>#REF!</v>
      </c>
      <c r="BO5295" s="118" t="s">
        <v>10123</v>
      </c>
      <c r="BP5295" s="118" t="s">
        <v>2983</v>
      </c>
      <c r="BQ5295" s="118" t="s">
        <v>2983</v>
      </c>
      <c r="BW5295" s="118" t="s">
        <v>10123</v>
      </c>
      <c r="BX5295" s="118" t="s">
        <v>2983</v>
      </c>
      <c r="BY5295" s="118" t="s">
        <v>2983</v>
      </c>
    </row>
    <row r="5296" spans="53:77" x14ac:dyDescent="0.3">
      <c r="BA5296" s="169" t="e">
        <f>VLOOKUP(D5296,#REF!, 2,FALSE)</f>
        <v>#REF!</v>
      </c>
      <c r="BO5296" s="118" t="s">
        <v>338</v>
      </c>
      <c r="BP5296" s="118" t="s">
        <v>2983</v>
      </c>
      <c r="BQ5296" s="118" t="s">
        <v>2983</v>
      </c>
      <c r="BW5296" s="118" t="s">
        <v>338</v>
      </c>
      <c r="BX5296" s="118" t="s">
        <v>2983</v>
      </c>
      <c r="BY5296" s="118" t="s">
        <v>2983</v>
      </c>
    </row>
    <row r="5297" spans="53:77" x14ac:dyDescent="0.3">
      <c r="BA5297" s="169" t="e">
        <f>VLOOKUP(D5297,#REF!, 2,FALSE)</f>
        <v>#REF!</v>
      </c>
      <c r="BO5297" s="118" t="s">
        <v>1823</v>
      </c>
      <c r="BP5297" s="118" t="s">
        <v>2983</v>
      </c>
      <c r="BQ5297" s="118" t="s">
        <v>2983</v>
      </c>
      <c r="BW5297" s="118" t="s">
        <v>1823</v>
      </c>
      <c r="BX5297" s="118" t="s">
        <v>2983</v>
      </c>
      <c r="BY5297" s="118" t="s">
        <v>2983</v>
      </c>
    </row>
    <row r="5298" spans="53:77" x14ac:dyDescent="0.3">
      <c r="BA5298" s="169" t="e">
        <f>VLOOKUP(D5298,#REF!, 2,FALSE)</f>
        <v>#REF!</v>
      </c>
      <c r="BO5298" s="118" t="s">
        <v>10124</v>
      </c>
      <c r="BP5298" s="118" t="s">
        <v>2983</v>
      </c>
      <c r="BQ5298" s="118" t="s">
        <v>2983</v>
      </c>
      <c r="BW5298" s="118" t="s">
        <v>10124</v>
      </c>
      <c r="BX5298" s="118" t="s">
        <v>2983</v>
      </c>
      <c r="BY5298" s="118" t="s">
        <v>2983</v>
      </c>
    </row>
    <row r="5299" spans="53:77" x14ac:dyDescent="0.3">
      <c r="BA5299" s="169" t="e">
        <f>VLOOKUP(D5299,#REF!, 2,FALSE)</f>
        <v>#REF!</v>
      </c>
      <c r="BO5299" s="118" t="s">
        <v>10125</v>
      </c>
      <c r="BP5299" s="118" t="s">
        <v>2983</v>
      </c>
      <c r="BQ5299" s="118" t="s">
        <v>5373</v>
      </c>
      <c r="BW5299" s="118" t="s">
        <v>10125</v>
      </c>
      <c r="BX5299" s="118" t="s">
        <v>2983</v>
      </c>
      <c r="BY5299" s="118" t="s">
        <v>5373</v>
      </c>
    </row>
    <row r="5300" spans="53:77" x14ac:dyDescent="0.3">
      <c r="BA5300" s="169" t="e">
        <f>VLOOKUP(D5300,#REF!, 2,FALSE)</f>
        <v>#REF!</v>
      </c>
      <c r="BO5300" s="118" t="s">
        <v>10126</v>
      </c>
      <c r="BP5300" s="118" t="s">
        <v>2983</v>
      </c>
      <c r="BQ5300" s="118" t="s">
        <v>2983</v>
      </c>
      <c r="BW5300" s="118" t="s">
        <v>10126</v>
      </c>
      <c r="BX5300" s="118" t="s">
        <v>2983</v>
      </c>
      <c r="BY5300" s="118" t="s">
        <v>2983</v>
      </c>
    </row>
    <row r="5301" spans="53:77" x14ac:dyDescent="0.3">
      <c r="BA5301" s="169" t="e">
        <f>VLOOKUP(D5301,#REF!, 2,FALSE)</f>
        <v>#REF!</v>
      </c>
      <c r="BO5301" s="118" t="s">
        <v>10127</v>
      </c>
      <c r="BP5301" s="118" t="s">
        <v>2983</v>
      </c>
      <c r="BQ5301" s="118" t="s">
        <v>2983</v>
      </c>
      <c r="BW5301" s="118" t="s">
        <v>10127</v>
      </c>
      <c r="BX5301" s="118" t="s">
        <v>2983</v>
      </c>
      <c r="BY5301" s="118" t="s">
        <v>2983</v>
      </c>
    </row>
    <row r="5302" spans="53:77" x14ac:dyDescent="0.3">
      <c r="BA5302" s="169" t="e">
        <f>VLOOKUP(D5302,#REF!, 2,FALSE)</f>
        <v>#REF!</v>
      </c>
      <c r="BO5302" s="118" t="s">
        <v>10128</v>
      </c>
      <c r="BP5302" s="118" t="s">
        <v>2983</v>
      </c>
      <c r="BQ5302" s="118" t="s">
        <v>2983</v>
      </c>
      <c r="BW5302" s="118" t="s">
        <v>10128</v>
      </c>
      <c r="BX5302" s="118" t="s">
        <v>2983</v>
      </c>
      <c r="BY5302" s="118" t="s">
        <v>2983</v>
      </c>
    </row>
    <row r="5303" spans="53:77" x14ac:dyDescent="0.3">
      <c r="BA5303" s="169" t="e">
        <f>VLOOKUP(D5303,#REF!, 2,FALSE)</f>
        <v>#REF!</v>
      </c>
      <c r="BO5303" s="118" t="s">
        <v>10129</v>
      </c>
      <c r="BP5303" s="118" t="s">
        <v>2983</v>
      </c>
      <c r="BQ5303" s="118" t="s">
        <v>2983</v>
      </c>
      <c r="BW5303" s="118" t="s">
        <v>10129</v>
      </c>
      <c r="BX5303" s="118" t="s">
        <v>2983</v>
      </c>
      <c r="BY5303" s="118" t="s">
        <v>2983</v>
      </c>
    </row>
    <row r="5304" spans="53:77" x14ac:dyDescent="0.3">
      <c r="BA5304" s="169" t="e">
        <f>VLOOKUP(D5304,#REF!, 2,FALSE)</f>
        <v>#REF!</v>
      </c>
      <c r="BO5304" s="118" t="s">
        <v>10130</v>
      </c>
      <c r="BP5304" s="118" t="s">
        <v>2983</v>
      </c>
      <c r="BQ5304" s="118" t="s">
        <v>2983</v>
      </c>
      <c r="BW5304" s="118" t="s">
        <v>10130</v>
      </c>
      <c r="BX5304" s="118" t="s">
        <v>2983</v>
      </c>
      <c r="BY5304" s="118" t="s">
        <v>2983</v>
      </c>
    </row>
    <row r="5305" spans="53:77" x14ac:dyDescent="0.3">
      <c r="BA5305" s="169" t="e">
        <f>VLOOKUP(D5305,#REF!, 2,FALSE)</f>
        <v>#REF!</v>
      </c>
      <c r="BO5305" s="118" t="s">
        <v>10131</v>
      </c>
      <c r="BP5305" s="118" t="s">
        <v>2983</v>
      </c>
      <c r="BQ5305" s="118" t="s">
        <v>2983</v>
      </c>
      <c r="BW5305" s="118" t="s">
        <v>10131</v>
      </c>
      <c r="BX5305" s="118" t="s">
        <v>2983</v>
      </c>
      <c r="BY5305" s="118" t="s">
        <v>2983</v>
      </c>
    </row>
    <row r="5306" spans="53:77" x14ac:dyDescent="0.3">
      <c r="BA5306" s="169" t="e">
        <f>VLOOKUP(D5306,#REF!, 2,FALSE)</f>
        <v>#REF!</v>
      </c>
      <c r="BO5306" s="118" t="s">
        <v>10132</v>
      </c>
      <c r="BP5306" s="118" t="s">
        <v>2983</v>
      </c>
      <c r="BQ5306" s="118" t="s">
        <v>2983</v>
      </c>
      <c r="BW5306" s="118" t="s">
        <v>10132</v>
      </c>
      <c r="BX5306" s="118" t="s">
        <v>2983</v>
      </c>
      <c r="BY5306" s="118" t="s">
        <v>2983</v>
      </c>
    </row>
    <row r="5307" spans="53:77" x14ac:dyDescent="0.3">
      <c r="BA5307" s="169" t="e">
        <f>VLOOKUP(D5307,#REF!, 2,FALSE)</f>
        <v>#REF!</v>
      </c>
      <c r="BO5307" s="118" t="s">
        <v>10133</v>
      </c>
      <c r="BP5307" s="118" t="s">
        <v>2983</v>
      </c>
      <c r="BQ5307" s="118" t="s">
        <v>2983</v>
      </c>
      <c r="BW5307" s="118" t="s">
        <v>10133</v>
      </c>
      <c r="BX5307" s="118" t="s">
        <v>2983</v>
      </c>
      <c r="BY5307" s="118" t="s">
        <v>2983</v>
      </c>
    </row>
    <row r="5308" spans="53:77" x14ac:dyDescent="0.3">
      <c r="BA5308" s="169" t="e">
        <f>VLOOKUP(D5308,#REF!, 2,FALSE)</f>
        <v>#REF!</v>
      </c>
      <c r="BO5308" s="118" t="s">
        <v>10134</v>
      </c>
      <c r="BP5308" s="118" t="s">
        <v>2983</v>
      </c>
      <c r="BQ5308" s="118" t="s">
        <v>8886</v>
      </c>
      <c r="BW5308" s="118" t="s">
        <v>10134</v>
      </c>
      <c r="BX5308" s="118" t="s">
        <v>2983</v>
      </c>
      <c r="BY5308" s="118" t="s">
        <v>8886</v>
      </c>
    </row>
    <row r="5309" spans="53:77" x14ac:dyDescent="0.3">
      <c r="BA5309" s="169" t="e">
        <f>VLOOKUP(D5309,#REF!, 2,FALSE)</f>
        <v>#REF!</v>
      </c>
      <c r="BO5309" s="118" t="s">
        <v>10135</v>
      </c>
      <c r="BP5309" s="118" t="s">
        <v>2983</v>
      </c>
      <c r="BQ5309" s="118" t="s">
        <v>6128</v>
      </c>
      <c r="BW5309" s="118" t="s">
        <v>10135</v>
      </c>
      <c r="BX5309" s="118" t="s">
        <v>2983</v>
      </c>
      <c r="BY5309" s="118" t="s">
        <v>6128</v>
      </c>
    </row>
    <row r="5310" spans="53:77" x14ac:dyDescent="0.3">
      <c r="BA5310" s="169" t="e">
        <f>VLOOKUP(D5310,#REF!, 2,FALSE)</f>
        <v>#REF!</v>
      </c>
      <c r="BO5310" s="118" t="s">
        <v>10137</v>
      </c>
      <c r="BP5310" s="118" t="s">
        <v>2979</v>
      </c>
      <c r="BQ5310" s="118" t="s">
        <v>9865</v>
      </c>
      <c r="BW5310" s="118" t="s">
        <v>10137</v>
      </c>
      <c r="BX5310" s="118" t="s">
        <v>2979</v>
      </c>
      <c r="BY5310" s="118" t="s">
        <v>9865</v>
      </c>
    </row>
    <row r="5311" spans="53:77" x14ac:dyDescent="0.3">
      <c r="BA5311" s="169" t="e">
        <f>VLOOKUP(D5311,#REF!, 2,FALSE)</f>
        <v>#REF!</v>
      </c>
      <c r="BO5311" s="118" t="s">
        <v>10138</v>
      </c>
      <c r="BP5311" s="118" t="s">
        <v>2983</v>
      </c>
      <c r="BQ5311" s="118" t="s">
        <v>7648</v>
      </c>
      <c r="BW5311" s="118" t="s">
        <v>10138</v>
      </c>
      <c r="BX5311" s="118" t="s">
        <v>2983</v>
      </c>
      <c r="BY5311" s="118" t="s">
        <v>7648</v>
      </c>
    </row>
    <row r="5312" spans="53:77" x14ac:dyDescent="0.3">
      <c r="BA5312" s="169" t="e">
        <f>VLOOKUP(D5312,#REF!, 2,FALSE)</f>
        <v>#REF!</v>
      </c>
      <c r="BO5312" s="118" t="s">
        <v>10139</v>
      </c>
      <c r="BP5312" s="118" t="s">
        <v>2983</v>
      </c>
      <c r="BQ5312" s="118" t="s">
        <v>1376</v>
      </c>
      <c r="BW5312" s="118" t="s">
        <v>10139</v>
      </c>
      <c r="BX5312" s="118" t="s">
        <v>2983</v>
      </c>
      <c r="BY5312" s="118" t="s">
        <v>1376</v>
      </c>
    </row>
    <row r="5313" spans="53:77" x14ac:dyDescent="0.3">
      <c r="BA5313" s="169" t="e">
        <f>VLOOKUP(D5313,#REF!, 2,FALSE)</f>
        <v>#REF!</v>
      </c>
      <c r="BO5313" s="118" t="s">
        <v>10140</v>
      </c>
      <c r="BP5313" s="118" t="s">
        <v>2983</v>
      </c>
      <c r="BQ5313" s="118" t="s">
        <v>10141</v>
      </c>
      <c r="BW5313" s="118" t="s">
        <v>10140</v>
      </c>
      <c r="BX5313" s="118" t="s">
        <v>2983</v>
      </c>
      <c r="BY5313" s="118" t="s">
        <v>10141</v>
      </c>
    </row>
    <row r="5314" spans="53:77" x14ac:dyDescent="0.3">
      <c r="BA5314" s="169" t="e">
        <f>VLOOKUP(D5314,#REF!, 2,FALSE)</f>
        <v>#REF!</v>
      </c>
      <c r="BO5314" s="118" t="s">
        <v>10142</v>
      </c>
      <c r="BP5314" s="118" t="s">
        <v>3243</v>
      </c>
      <c r="BQ5314" s="118" t="s">
        <v>3730</v>
      </c>
      <c r="BW5314" s="118" t="s">
        <v>10142</v>
      </c>
      <c r="BX5314" s="118" t="s">
        <v>3243</v>
      </c>
      <c r="BY5314" s="118" t="s">
        <v>3730</v>
      </c>
    </row>
    <row r="5315" spans="53:77" x14ac:dyDescent="0.3">
      <c r="BA5315" s="169" t="e">
        <f>VLOOKUP(D5315,#REF!, 2,FALSE)</f>
        <v>#REF!</v>
      </c>
      <c r="BO5315" s="118" t="s">
        <v>10143</v>
      </c>
      <c r="BP5315" s="118" t="s">
        <v>2983</v>
      </c>
      <c r="BQ5315" s="118" t="s">
        <v>4359</v>
      </c>
      <c r="BW5315" s="118" t="s">
        <v>10143</v>
      </c>
      <c r="BX5315" s="118" t="s">
        <v>2983</v>
      </c>
      <c r="BY5315" s="118" t="s">
        <v>4359</v>
      </c>
    </row>
    <row r="5316" spans="53:77" x14ac:dyDescent="0.3">
      <c r="BA5316" s="169" t="e">
        <f>VLOOKUP(D5316,#REF!, 2,FALSE)</f>
        <v>#REF!</v>
      </c>
      <c r="BO5316" s="118" t="s">
        <v>1824</v>
      </c>
      <c r="BP5316" s="118" t="s">
        <v>2983</v>
      </c>
      <c r="BQ5316" s="118" t="s">
        <v>9019</v>
      </c>
      <c r="BW5316" s="118" t="s">
        <v>1824</v>
      </c>
      <c r="BX5316" s="118" t="s">
        <v>2983</v>
      </c>
      <c r="BY5316" s="118" t="s">
        <v>9019</v>
      </c>
    </row>
    <row r="5317" spans="53:77" x14ac:dyDescent="0.3">
      <c r="BA5317" s="169" t="e">
        <f>VLOOKUP(D5317,#REF!, 2,FALSE)</f>
        <v>#REF!</v>
      </c>
      <c r="BO5317" s="118" t="s">
        <v>10144</v>
      </c>
      <c r="BP5317" s="118" t="s">
        <v>2983</v>
      </c>
      <c r="BQ5317" s="118" t="s">
        <v>4058</v>
      </c>
      <c r="BW5317" s="118" t="s">
        <v>10144</v>
      </c>
      <c r="BX5317" s="118" t="s">
        <v>2983</v>
      </c>
      <c r="BY5317" s="118" t="s">
        <v>4058</v>
      </c>
    </row>
    <row r="5318" spans="53:77" x14ac:dyDescent="0.3">
      <c r="BA5318" s="169" t="e">
        <f>VLOOKUP(D5318,#REF!, 2,FALSE)</f>
        <v>#REF!</v>
      </c>
      <c r="BO5318" s="118" t="s">
        <v>10145</v>
      </c>
      <c r="BP5318" s="118" t="s">
        <v>2983</v>
      </c>
      <c r="BQ5318" s="118" t="s">
        <v>2068</v>
      </c>
      <c r="BW5318" s="118" t="s">
        <v>10145</v>
      </c>
      <c r="BX5318" s="118" t="s">
        <v>2983</v>
      </c>
      <c r="BY5318" s="118" t="s">
        <v>2068</v>
      </c>
    </row>
    <row r="5319" spans="53:77" x14ac:dyDescent="0.3">
      <c r="BA5319" s="169" t="e">
        <f>VLOOKUP(D5319,#REF!, 2,FALSE)</f>
        <v>#REF!</v>
      </c>
      <c r="BO5319" s="118" t="s">
        <v>1825</v>
      </c>
      <c r="BP5319" s="118" t="s">
        <v>2983</v>
      </c>
      <c r="BQ5319" s="118" t="s">
        <v>3995</v>
      </c>
      <c r="BW5319" s="118" t="s">
        <v>1825</v>
      </c>
      <c r="BX5319" s="118" t="s">
        <v>2983</v>
      </c>
      <c r="BY5319" s="118" t="s">
        <v>3995</v>
      </c>
    </row>
    <row r="5320" spans="53:77" x14ac:dyDescent="0.3">
      <c r="BA5320" s="169" t="e">
        <f>VLOOKUP(D5320,#REF!, 2,FALSE)</f>
        <v>#REF!</v>
      </c>
      <c r="BO5320" s="118" t="s">
        <v>10146</v>
      </c>
      <c r="BP5320" s="118" t="s">
        <v>2983</v>
      </c>
      <c r="BQ5320" s="118" t="s">
        <v>2983</v>
      </c>
      <c r="BW5320" s="118" t="s">
        <v>10146</v>
      </c>
      <c r="BX5320" s="118" t="s">
        <v>2983</v>
      </c>
      <c r="BY5320" s="118" t="s">
        <v>2983</v>
      </c>
    </row>
    <row r="5321" spans="53:77" x14ac:dyDescent="0.3">
      <c r="BA5321" s="169" t="e">
        <f>VLOOKUP(D5321,#REF!, 2,FALSE)</f>
        <v>#REF!</v>
      </c>
      <c r="BO5321" s="118" t="s">
        <v>10147</v>
      </c>
      <c r="BP5321" s="118" t="s">
        <v>2983</v>
      </c>
      <c r="BQ5321" s="118" t="s">
        <v>1595</v>
      </c>
      <c r="BW5321" s="118" t="s">
        <v>10147</v>
      </c>
      <c r="BX5321" s="118" t="s">
        <v>2983</v>
      </c>
      <c r="BY5321" s="118" t="s">
        <v>1595</v>
      </c>
    </row>
    <row r="5322" spans="53:77" x14ac:dyDescent="0.3">
      <c r="BA5322" s="169" t="e">
        <f>VLOOKUP(D5322,#REF!, 2,FALSE)</f>
        <v>#REF!</v>
      </c>
      <c r="BO5322" s="118" t="s">
        <v>10148</v>
      </c>
      <c r="BP5322" s="118" t="s">
        <v>2983</v>
      </c>
      <c r="BQ5322" s="118" t="s">
        <v>1523</v>
      </c>
      <c r="BW5322" s="118" t="s">
        <v>10148</v>
      </c>
      <c r="BX5322" s="118" t="s">
        <v>2983</v>
      </c>
      <c r="BY5322" s="118" t="s">
        <v>1523</v>
      </c>
    </row>
    <row r="5323" spans="53:77" x14ac:dyDescent="0.3">
      <c r="BA5323" s="169" t="e">
        <f>VLOOKUP(D5323,#REF!, 2,FALSE)</f>
        <v>#REF!</v>
      </c>
      <c r="BO5323" s="118" t="s">
        <v>10150</v>
      </c>
      <c r="BP5323" s="118" t="s">
        <v>2983</v>
      </c>
      <c r="BQ5323" s="118" t="s">
        <v>2983</v>
      </c>
      <c r="BW5323" s="118" t="s">
        <v>10150</v>
      </c>
      <c r="BX5323" s="118" t="s">
        <v>2983</v>
      </c>
      <c r="BY5323" s="118" t="s">
        <v>2983</v>
      </c>
    </row>
    <row r="5324" spans="53:77" x14ac:dyDescent="0.3">
      <c r="BA5324" s="169" t="e">
        <f>VLOOKUP(D5324,#REF!, 2,FALSE)</f>
        <v>#REF!</v>
      </c>
      <c r="BO5324" s="118" t="s">
        <v>10152</v>
      </c>
      <c r="BP5324" s="118" t="s">
        <v>2983</v>
      </c>
      <c r="BQ5324" s="118" t="s">
        <v>3748</v>
      </c>
      <c r="BW5324" s="118" t="s">
        <v>10152</v>
      </c>
      <c r="BX5324" s="118" t="s">
        <v>2983</v>
      </c>
      <c r="BY5324" s="118" t="s">
        <v>3748</v>
      </c>
    </row>
    <row r="5325" spans="53:77" x14ac:dyDescent="0.3">
      <c r="BA5325" s="169" t="e">
        <f>VLOOKUP(D5325,#REF!, 2,FALSE)</f>
        <v>#REF!</v>
      </c>
      <c r="BO5325" s="118" t="s">
        <v>10153</v>
      </c>
      <c r="BP5325" s="118" t="s">
        <v>2983</v>
      </c>
      <c r="BQ5325" s="118" t="s">
        <v>5183</v>
      </c>
      <c r="BW5325" s="118" t="s">
        <v>10153</v>
      </c>
      <c r="BX5325" s="118" t="s">
        <v>2983</v>
      </c>
      <c r="BY5325" s="118" t="s">
        <v>5183</v>
      </c>
    </row>
    <row r="5326" spans="53:77" x14ac:dyDescent="0.3">
      <c r="BA5326" s="169" t="e">
        <f>VLOOKUP(D5326,#REF!, 2,FALSE)</f>
        <v>#REF!</v>
      </c>
      <c r="BO5326" s="118" t="s">
        <v>10155</v>
      </c>
      <c r="BP5326" s="118" t="s">
        <v>2983</v>
      </c>
      <c r="BQ5326" s="118" t="s">
        <v>2983</v>
      </c>
      <c r="BW5326" s="118" t="s">
        <v>10155</v>
      </c>
      <c r="BX5326" s="118" t="s">
        <v>2983</v>
      </c>
      <c r="BY5326" s="118" t="s">
        <v>2983</v>
      </c>
    </row>
    <row r="5327" spans="53:77" x14ac:dyDescent="0.3">
      <c r="BA5327" s="169" t="e">
        <f>VLOOKUP(D5327,#REF!, 2,FALSE)</f>
        <v>#REF!</v>
      </c>
      <c r="BO5327" s="118" t="s">
        <v>10156</v>
      </c>
      <c r="BP5327" s="118" t="s">
        <v>2983</v>
      </c>
      <c r="BQ5327" s="118" t="s">
        <v>3524</v>
      </c>
      <c r="BW5327" s="118" t="s">
        <v>10156</v>
      </c>
      <c r="BX5327" s="118" t="s">
        <v>2983</v>
      </c>
      <c r="BY5327" s="118" t="s">
        <v>3524</v>
      </c>
    </row>
    <row r="5328" spans="53:77" x14ac:dyDescent="0.3">
      <c r="BA5328" s="169" t="e">
        <f>VLOOKUP(D5328,#REF!, 2,FALSE)</f>
        <v>#REF!</v>
      </c>
      <c r="BO5328" s="118" t="s">
        <v>10157</v>
      </c>
      <c r="BP5328" s="118" t="s">
        <v>862</v>
      </c>
      <c r="BQ5328" s="118" t="s">
        <v>1402</v>
      </c>
      <c r="BW5328" s="118" t="s">
        <v>10157</v>
      </c>
      <c r="BX5328" s="118" t="s">
        <v>862</v>
      </c>
      <c r="BY5328" s="118" t="s">
        <v>1402</v>
      </c>
    </row>
    <row r="5329" spans="53:77" x14ac:dyDescent="0.3">
      <c r="BA5329" s="169" t="e">
        <f>VLOOKUP(D5329,#REF!, 2,FALSE)</f>
        <v>#REF!</v>
      </c>
      <c r="BO5329" s="118" t="s">
        <v>10158</v>
      </c>
      <c r="BP5329" s="118" t="s">
        <v>2983</v>
      </c>
      <c r="BQ5329" s="118" t="s">
        <v>2983</v>
      </c>
      <c r="BW5329" s="118" t="s">
        <v>10158</v>
      </c>
      <c r="BX5329" s="118" t="s">
        <v>2983</v>
      </c>
      <c r="BY5329" s="118" t="s">
        <v>2983</v>
      </c>
    </row>
    <row r="5330" spans="53:77" x14ac:dyDescent="0.3">
      <c r="BA5330" s="169" t="e">
        <f>VLOOKUP(D5330,#REF!, 2,FALSE)</f>
        <v>#REF!</v>
      </c>
      <c r="BO5330" s="118" t="s">
        <v>333</v>
      </c>
      <c r="BP5330" s="118" t="s">
        <v>2983</v>
      </c>
      <c r="BQ5330" s="118" t="s">
        <v>3995</v>
      </c>
      <c r="BW5330" s="118" t="s">
        <v>333</v>
      </c>
      <c r="BX5330" s="118" t="s">
        <v>2983</v>
      </c>
      <c r="BY5330" s="118" t="s">
        <v>3995</v>
      </c>
    </row>
    <row r="5331" spans="53:77" x14ac:dyDescent="0.3">
      <c r="BA5331" s="169" t="e">
        <f>VLOOKUP(D5331,#REF!, 2,FALSE)</f>
        <v>#REF!</v>
      </c>
      <c r="BO5331" s="118" t="s">
        <v>10159</v>
      </c>
      <c r="BP5331" s="118" t="s">
        <v>1139</v>
      </c>
      <c r="BQ5331" s="118" t="s">
        <v>2983</v>
      </c>
      <c r="BW5331" s="118" t="s">
        <v>10159</v>
      </c>
      <c r="BX5331" s="118" t="s">
        <v>1139</v>
      </c>
      <c r="BY5331" s="118" t="s">
        <v>2983</v>
      </c>
    </row>
    <row r="5332" spans="53:77" x14ac:dyDescent="0.3">
      <c r="BA5332" s="169" t="e">
        <f>VLOOKUP(D5332,#REF!, 2,FALSE)</f>
        <v>#REF!</v>
      </c>
      <c r="BO5332" s="118" t="s">
        <v>10160</v>
      </c>
      <c r="BP5332" s="118" t="s">
        <v>3243</v>
      </c>
      <c r="BQ5332" s="118" t="s">
        <v>4319</v>
      </c>
      <c r="BW5332" s="118" t="s">
        <v>10160</v>
      </c>
      <c r="BX5332" s="118" t="s">
        <v>3243</v>
      </c>
      <c r="BY5332" s="118" t="s">
        <v>4319</v>
      </c>
    </row>
    <row r="5333" spans="53:77" x14ac:dyDescent="0.3">
      <c r="BA5333" s="169" t="e">
        <f>VLOOKUP(D5333,#REF!, 2,FALSE)</f>
        <v>#REF!</v>
      </c>
      <c r="BO5333" s="118" t="s">
        <v>10162</v>
      </c>
      <c r="BP5333" s="118" t="s">
        <v>862</v>
      </c>
      <c r="BQ5333" s="118" t="s">
        <v>638</v>
      </c>
      <c r="BW5333" s="118" t="s">
        <v>10162</v>
      </c>
      <c r="BX5333" s="118" t="s">
        <v>862</v>
      </c>
      <c r="BY5333" s="118" t="s">
        <v>638</v>
      </c>
    </row>
    <row r="5334" spans="53:77" x14ac:dyDescent="0.3">
      <c r="BA5334" s="169" t="e">
        <f>VLOOKUP(D5334,#REF!, 2,FALSE)</f>
        <v>#REF!</v>
      </c>
      <c r="BO5334" s="118" t="s">
        <v>10163</v>
      </c>
      <c r="BP5334" s="118" t="s">
        <v>2983</v>
      </c>
      <c r="BQ5334" s="118" t="s">
        <v>1228</v>
      </c>
      <c r="BW5334" s="118" t="s">
        <v>10163</v>
      </c>
      <c r="BX5334" s="118" t="s">
        <v>2983</v>
      </c>
      <c r="BY5334" s="118" t="s">
        <v>1228</v>
      </c>
    </row>
    <row r="5335" spans="53:77" x14ac:dyDescent="0.3">
      <c r="BA5335" s="169" t="e">
        <f>VLOOKUP(D5335,#REF!, 2,FALSE)</f>
        <v>#REF!</v>
      </c>
      <c r="BO5335" s="118" t="s">
        <v>10164</v>
      </c>
      <c r="BP5335" s="118" t="s">
        <v>3000</v>
      </c>
      <c r="BQ5335" s="118" t="s">
        <v>4543</v>
      </c>
      <c r="BW5335" s="118" t="s">
        <v>10164</v>
      </c>
      <c r="BX5335" s="118" t="s">
        <v>3000</v>
      </c>
      <c r="BY5335" s="118" t="s">
        <v>4543</v>
      </c>
    </row>
    <row r="5336" spans="53:77" x14ac:dyDescent="0.3">
      <c r="BA5336" s="169" t="e">
        <f>VLOOKUP(D5336,#REF!, 2,FALSE)</f>
        <v>#REF!</v>
      </c>
      <c r="BO5336" s="118" t="s">
        <v>10165</v>
      </c>
      <c r="BP5336" s="118" t="s">
        <v>2983</v>
      </c>
      <c r="BQ5336" s="118" t="s">
        <v>1384</v>
      </c>
      <c r="BW5336" s="118" t="s">
        <v>10165</v>
      </c>
      <c r="BX5336" s="118" t="s">
        <v>2983</v>
      </c>
      <c r="BY5336" s="118" t="s">
        <v>1384</v>
      </c>
    </row>
    <row r="5337" spans="53:77" x14ac:dyDescent="0.3">
      <c r="BA5337" s="169" t="e">
        <f>VLOOKUP(D5337,#REF!, 2,FALSE)</f>
        <v>#REF!</v>
      </c>
      <c r="BO5337" s="118" t="s">
        <v>10166</v>
      </c>
      <c r="BP5337" s="118" t="s">
        <v>2983</v>
      </c>
      <c r="BQ5337" s="118" t="s">
        <v>2983</v>
      </c>
      <c r="BW5337" s="118" t="s">
        <v>10166</v>
      </c>
      <c r="BX5337" s="118" t="s">
        <v>2983</v>
      </c>
      <c r="BY5337" s="118" t="s">
        <v>2983</v>
      </c>
    </row>
    <row r="5338" spans="53:77" x14ac:dyDescent="0.3">
      <c r="BA5338" s="169" t="e">
        <f>VLOOKUP(D5338,#REF!, 2,FALSE)</f>
        <v>#REF!</v>
      </c>
      <c r="BO5338" s="118" t="s">
        <v>10167</v>
      </c>
      <c r="BP5338" s="118" t="s">
        <v>2983</v>
      </c>
      <c r="BQ5338" s="118" t="s">
        <v>1781</v>
      </c>
      <c r="BW5338" s="118" t="s">
        <v>10167</v>
      </c>
      <c r="BX5338" s="118" t="s">
        <v>2983</v>
      </c>
      <c r="BY5338" s="118" t="s">
        <v>1781</v>
      </c>
    </row>
    <row r="5339" spans="53:77" x14ac:dyDescent="0.3">
      <c r="BA5339" s="169" t="e">
        <f>VLOOKUP(D5339,#REF!, 2,FALSE)</f>
        <v>#REF!</v>
      </c>
      <c r="BO5339" s="118" t="s">
        <v>10168</v>
      </c>
      <c r="BP5339" s="118" t="s">
        <v>2983</v>
      </c>
      <c r="BQ5339" s="118" t="s">
        <v>10169</v>
      </c>
      <c r="BW5339" s="118" t="s">
        <v>10168</v>
      </c>
      <c r="BX5339" s="118" t="s">
        <v>2983</v>
      </c>
      <c r="BY5339" s="118" t="s">
        <v>10169</v>
      </c>
    </row>
    <row r="5340" spans="53:77" x14ac:dyDescent="0.3">
      <c r="BA5340" s="169" t="e">
        <f>VLOOKUP(D5340,#REF!, 2,FALSE)</f>
        <v>#REF!</v>
      </c>
      <c r="BO5340" s="118" t="s">
        <v>10170</v>
      </c>
      <c r="BP5340" s="118" t="s">
        <v>2983</v>
      </c>
      <c r="BQ5340" s="118" t="s">
        <v>2974</v>
      </c>
      <c r="BW5340" s="118" t="s">
        <v>10170</v>
      </c>
      <c r="BX5340" s="118" t="s">
        <v>2983</v>
      </c>
      <c r="BY5340" s="118" t="s">
        <v>2974</v>
      </c>
    </row>
    <row r="5341" spans="53:77" x14ac:dyDescent="0.3">
      <c r="BA5341" s="169" t="e">
        <f>VLOOKUP(D5341,#REF!, 2,FALSE)</f>
        <v>#REF!</v>
      </c>
      <c r="BO5341" s="118" t="s">
        <v>10171</v>
      </c>
      <c r="BP5341" s="118" t="s">
        <v>2983</v>
      </c>
      <c r="BQ5341" s="118" t="s">
        <v>8745</v>
      </c>
      <c r="BW5341" s="118" t="s">
        <v>10171</v>
      </c>
      <c r="BX5341" s="118" t="s">
        <v>2983</v>
      </c>
      <c r="BY5341" s="118" t="s">
        <v>8745</v>
      </c>
    </row>
    <row r="5342" spans="53:77" x14ac:dyDescent="0.3">
      <c r="BA5342" s="169" t="e">
        <f>VLOOKUP(D5342,#REF!, 2,FALSE)</f>
        <v>#REF!</v>
      </c>
      <c r="BO5342" s="118" t="s">
        <v>10172</v>
      </c>
      <c r="BP5342" s="118" t="s">
        <v>2983</v>
      </c>
      <c r="BQ5342" s="118" t="s">
        <v>10173</v>
      </c>
      <c r="BW5342" s="118" t="s">
        <v>10172</v>
      </c>
      <c r="BX5342" s="118" t="s">
        <v>2983</v>
      </c>
      <c r="BY5342" s="118" t="s">
        <v>10173</v>
      </c>
    </row>
    <row r="5343" spans="53:77" x14ac:dyDescent="0.3">
      <c r="BA5343" s="169" t="e">
        <f>VLOOKUP(D5343,#REF!, 2,FALSE)</f>
        <v>#REF!</v>
      </c>
      <c r="BO5343" s="118" t="s">
        <v>10174</v>
      </c>
      <c r="BP5343" s="118" t="s">
        <v>862</v>
      </c>
      <c r="BQ5343" s="118" t="s">
        <v>2173</v>
      </c>
      <c r="BW5343" s="118" t="s">
        <v>10174</v>
      </c>
      <c r="BX5343" s="118" t="s">
        <v>862</v>
      </c>
      <c r="BY5343" s="118" t="s">
        <v>2173</v>
      </c>
    </row>
    <row r="5344" spans="53:77" x14ac:dyDescent="0.3">
      <c r="BA5344" s="169" t="e">
        <f>VLOOKUP(D5344,#REF!, 2,FALSE)</f>
        <v>#REF!</v>
      </c>
      <c r="BO5344" s="118" t="s">
        <v>1826</v>
      </c>
      <c r="BP5344" s="118" t="s">
        <v>2983</v>
      </c>
      <c r="BQ5344" s="118" t="s">
        <v>3131</v>
      </c>
      <c r="BW5344" s="118" t="s">
        <v>1826</v>
      </c>
      <c r="BX5344" s="118" t="s">
        <v>2983</v>
      </c>
      <c r="BY5344" s="118" t="s">
        <v>3131</v>
      </c>
    </row>
    <row r="5345" spans="53:77" x14ac:dyDescent="0.3">
      <c r="BA5345" s="169" t="e">
        <f>VLOOKUP(D5345,#REF!, 2,FALSE)</f>
        <v>#REF!</v>
      </c>
      <c r="BO5345" s="118" t="s">
        <v>10175</v>
      </c>
      <c r="BP5345" s="118" t="s">
        <v>2983</v>
      </c>
      <c r="BQ5345" s="118" t="s">
        <v>4181</v>
      </c>
      <c r="BW5345" s="118" t="s">
        <v>10175</v>
      </c>
      <c r="BX5345" s="118" t="s">
        <v>2983</v>
      </c>
      <c r="BY5345" s="118" t="s">
        <v>4181</v>
      </c>
    </row>
    <row r="5346" spans="53:77" x14ac:dyDescent="0.3">
      <c r="BA5346" s="169" t="e">
        <f>VLOOKUP(D5346,#REF!, 2,FALSE)</f>
        <v>#REF!</v>
      </c>
      <c r="BO5346" s="118" t="s">
        <v>10176</v>
      </c>
      <c r="BP5346" s="118" t="s">
        <v>2983</v>
      </c>
      <c r="BQ5346" s="118" t="s">
        <v>854</v>
      </c>
      <c r="BW5346" s="118" t="s">
        <v>10176</v>
      </c>
      <c r="BX5346" s="118" t="s">
        <v>2983</v>
      </c>
      <c r="BY5346" s="118" t="s">
        <v>854</v>
      </c>
    </row>
    <row r="5347" spans="53:77" x14ac:dyDescent="0.3">
      <c r="BA5347" s="169" t="e">
        <f>VLOOKUP(D5347,#REF!, 2,FALSE)</f>
        <v>#REF!</v>
      </c>
      <c r="BO5347" s="118" t="s">
        <v>10177</v>
      </c>
      <c r="BP5347" s="118" t="s">
        <v>2983</v>
      </c>
      <c r="BQ5347" s="118" t="s">
        <v>1054</v>
      </c>
      <c r="BW5347" s="118" t="s">
        <v>10177</v>
      </c>
      <c r="BX5347" s="118" t="s">
        <v>2983</v>
      </c>
      <c r="BY5347" s="118" t="s">
        <v>1054</v>
      </c>
    </row>
    <row r="5348" spans="53:77" x14ac:dyDescent="0.3">
      <c r="BA5348" s="169" t="e">
        <f>VLOOKUP(D5348,#REF!, 2,FALSE)</f>
        <v>#REF!</v>
      </c>
      <c r="BO5348" s="118" t="s">
        <v>10178</v>
      </c>
      <c r="BP5348" s="118" t="s">
        <v>2983</v>
      </c>
      <c r="BQ5348" s="118" t="s">
        <v>1508</v>
      </c>
      <c r="BW5348" s="118" t="s">
        <v>10178</v>
      </c>
      <c r="BX5348" s="118" t="s">
        <v>2983</v>
      </c>
      <c r="BY5348" s="118" t="s">
        <v>1508</v>
      </c>
    </row>
    <row r="5349" spans="53:77" x14ac:dyDescent="0.3">
      <c r="BA5349" s="169" t="e">
        <f>VLOOKUP(D5349,#REF!, 2,FALSE)</f>
        <v>#REF!</v>
      </c>
      <c r="BO5349" s="118" t="s">
        <v>10179</v>
      </c>
      <c r="BP5349" s="118" t="s">
        <v>778</v>
      </c>
      <c r="BQ5349" s="118" t="s">
        <v>1374</v>
      </c>
      <c r="BW5349" s="118" t="s">
        <v>10179</v>
      </c>
      <c r="BX5349" s="118" t="s">
        <v>778</v>
      </c>
      <c r="BY5349" s="118" t="s">
        <v>1374</v>
      </c>
    </row>
    <row r="5350" spans="53:77" x14ac:dyDescent="0.3">
      <c r="BA5350" s="169" t="e">
        <f>VLOOKUP(D5350,#REF!, 2,FALSE)</f>
        <v>#REF!</v>
      </c>
      <c r="BO5350" s="118" t="s">
        <v>1827</v>
      </c>
      <c r="BP5350" s="118" t="s">
        <v>2983</v>
      </c>
      <c r="BQ5350" s="118" t="s">
        <v>10180</v>
      </c>
      <c r="BW5350" s="118" t="s">
        <v>1827</v>
      </c>
      <c r="BX5350" s="118" t="s">
        <v>2983</v>
      </c>
      <c r="BY5350" s="118" t="s">
        <v>10180</v>
      </c>
    </row>
    <row r="5351" spans="53:77" x14ac:dyDescent="0.3">
      <c r="BA5351" s="169" t="e">
        <f>VLOOKUP(D5351,#REF!, 2,FALSE)</f>
        <v>#REF!</v>
      </c>
      <c r="BO5351" s="118" t="s">
        <v>10181</v>
      </c>
      <c r="BP5351" s="118" t="s">
        <v>661</v>
      </c>
      <c r="BQ5351" s="118" t="s">
        <v>10182</v>
      </c>
      <c r="BW5351" s="118" t="s">
        <v>10181</v>
      </c>
      <c r="BX5351" s="118" t="s">
        <v>661</v>
      </c>
      <c r="BY5351" s="118" t="s">
        <v>10182</v>
      </c>
    </row>
    <row r="5352" spans="53:77" x14ac:dyDescent="0.3">
      <c r="BA5352" s="169" t="e">
        <f>VLOOKUP(D5352,#REF!, 2,FALSE)</f>
        <v>#REF!</v>
      </c>
      <c r="BO5352" s="118" t="s">
        <v>10183</v>
      </c>
      <c r="BP5352" s="118" t="s">
        <v>639</v>
      </c>
      <c r="BQ5352" s="118" t="s">
        <v>2927</v>
      </c>
      <c r="BW5352" s="118" t="s">
        <v>10183</v>
      </c>
      <c r="BX5352" s="118" t="s">
        <v>639</v>
      </c>
      <c r="BY5352" s="118" t="s">
        <v>2927</v>
      </c>
    </row>
    <row r="5353" spans="53:77" x14ac:dyDescent="0.3">
      <c r="BA5353" s="169" t="e">
        <f>VLOOKUP(D5353,#REF!, 2,FALSE)</f>
        <v>#REF!</v>
      </c>
      <c r="BO5353" s="118" t="s">
        <v>10184</v>
      </c>
      <c r="BP5353" s="118" t="s">
        <v>2983</v>
      </c>
      <c r="BQ5353" s="118" t="s">
        <v>10185</v>
      </c>
      <c r="BW5353" s="118" t="s">
        <v>10184</v>
      </c>
      <c r="BX5353" s="118" t="s">
        <v>2983</v>
      </c>
      <c r="BY5353" s="118" t="s">
        <v>10185</v>
      </c>
    </row>
    <row r="5354" spans="53:77" x14ac:dyDescent="0.3">
      <c r="BA5354" s="169" t="e">
        <f>VLOOKUP(D5354,#REF!, 2,FALSE)</f>
        <v>#REF!</v>
      </c>
      <c r="BO5354" s="118" t="s">
        <v>10186</v>
      </c>
      <c r="BP5354" s="118" t="s">
        <v>2983</v>
      </c>
      <c r="BQ5354" s="118" t="s">
        <v>2462</v>
      </c>
      <c r="BW5354" s="118" t="s">
        <v>10186</v>
      </c>
      <c r="BX5354" s="118" t="s">
        <v>2983</v>
      </c>
      <c r="BY5354" s="118" t="s">
        <v>2462</v>
      </c>
    </row>
    <row r="5355" spans="53:77" x14ac:dyDescent="0.3">
      <c r="BA5355" s="169" t="e">
        <f>VLOOKUP(D5355,#REF!, 2,FALSE)</f>
        <v>#REF!</v>
      </c>
      <c r="BO5355" s="118" t="s">
        <v>10187</v>
      </c>
      <c r="BP5355" s="118" t="s">
        <v>2983</v>
      </c>
      <c r="BQ5355" s="118" t="s">
        <v>1263</v>
      </c>
      <c r="BW5355" s="118" t="s">
        <v>10187</v>
      </c>
      <c r="BX5355" s="118" t="s">
        <v>2983</v>
      </c>
      <c r="BY5355" s="118" t="s">
        <v>1263</v>
      </c>
    </row>
    <row r="5356" spans="53:77" x14ac:dyDescent="0.3">
      <c r="BA5356" s="169" t="e">
        <f>VLOOKUP(D5356,#REF!, 2,FALSE)</f>
        <v>#REF!</v>
      </c>
      <c r="BO5356" s="118" t="s">
        <v>10188</v>
      </c>
      <c r="BP5356" s="118" t="s">
        <v>2983</v>
      </c>
      <c r="BQ5356" s="118" t="s">
        <v>1405</v>
      </c>
      <c r="BW5356" s="118" t="s">
        <v>10188</v>
      </c>
      <c r="BX5356" s="118" t="s">
        <v>2983</v>
      </c>
      <c r="BY5356" s="118" t="s">
        <v>1405</v>
      </c>
    </row>
    <row r="5357" spans="53:77" x14ac:dyDescent="0.3">
      <c r="BA5357" s="169" t="e">
        <f>VLOOKUP(D5357,#REF!, 2,FALSE)</f>
        <v>#REF!</v>
      </c>
      <c r="BO5357" s="118" t="s">
        <v>1828</v>
      </c>
      <c r="BP5357" s="118" t="s">
        <v>3243</v>
      </c>
      <c r="BQ5357" s="118" t="s">
        <v>10189</v>
      </c>
      <c r="BW5357" s="118" t="s">
        <v>1828</v>
      </c>
      <c r="BX5357" s="118" t="s">
        <v>3243</v>
      </c>
      <c r="BY5357" s="118" t="s">
        <v>10189</v>
      </c>
    </row>
    <row r="5358" spans="53:77" x14ac:dyDescent="0.3">
      <c r="BA5358" s="169" t="e">
        <f>VLOOKUP(D5358,#REF!, 2,FALSE)</f>
        <v>#REF!</v>
      </c>
      <c r="BO5358" s="118" t="s">
        <v>10190</v>
      </c>
      <c r="BP5358" s="118" t="s">
        <v>669</v>
      </c>
      <c r="BQ5358" s="118" t="s">
        <v>770</v>
      </c>
      <c r="BW5358" s="118" t="s">
        <v>10190</v>
      </c>
      <c r="BX5358" s="118" t="s">
        <v>669</v>
      </c>
      <c r="BY5358" s="118" t="s">
        <v>770</v>
      </c>
    </row>
    <row r="5359" spans="53:77" x14ac:dyDescent="0.3">
      <c r="BA5359" s="169" t="e">
        <f>VLOOKUP(D5359,#REF!, 2,FALSE)</f>
        <v>#REF!</v>
      </c>
      <c r="BO5359" s="118" t="s">
        <v>10191</v>
      </c>
      <c r="BP5359" s="118" t="s">
        <v>2983</v>
      </c>
      <c r="BQ5359" s="118" t="s">
        <v>2983</v>
      </c>
      <c r="BW5359" s="118" t="s">
        <v>10191</v>
      </c>
      <c r="BX5359" s="118" t="s">
        <v>2983</v>
      </c>
      <c r="BY5359" s="118" t="s">
        <v>2983</v>
      </c>
    </row>
    <row r="5360" spans="53:77" x14ac:dyDescent="0.3">
      <c r="BA5360" s="169" t="e">
        <f>VLOOKUP(D5360,#REF!, 2,FALSE)</f>
        <v>#REF!</v>
      </c>
      <c r="BO5360" s="118" t="s">
        <v>10192</v>
      </c>
      <c r="BP5360" s="118" t="s">
        <v>2983</v>
      </c>
      <c r="BQ5360" s="118" t="s">
        <v>2983</v>
      </c>
      <c r="BW5360" s="118" t="s">
        <v>10192</v>
      </c>
      <c r="BX5360" s="118" t="s">
        <v>2983</v>
      </c>
      <c r="BY5360" s="118" t="s">
        <v>2983</v>
      </c>
    </row>
    <row r="5361" spans="53:77" x14ac:dyDescent="0.3">
      <c r="BA5361" s="169" t="e">
        <f>VLOOKUP(D5361,#REF!, 2,FALSE)</f>
        <v>#REF!</v>
      </c>
      <c r="BO5361" s="118" t="s">
        <v>10193</v>
      </c>
      <c r="BP5361" s="118" t="s">
        <v>2983</v>
      </c>
      <c r="BQ5361" s="118" t="s">
        <v>2983</v>
      </c>
      <c r="BW5361" s="118" t="s">
        <v>10193</v>
      </c>
      <c r="BX5361" s="118" t="s">
        <v>2983</v>
      </c>
      <c r="BY5361" s="118" t="s">
        <v>2983</v>
      </c>
    </row>
    <row r="5362" spans="53:77" x14ac:dyDescent="0.3">
      <c r="BA5362" s="169" t="e">
        <f>VLOOKUP(D5362,#REF!, 2,FALSE)</f>
        <v>#REF!</v>
      </c>
      <c r="BO5362" s="118" t="s">
        <v>10194</v>
      </c>
      <c r="BP5362" s="118" t="s">
        <v>2983</v>
      </c>
      <c r="BQ5362" s="118" t="s">
        <v>9210</v>
      </c>
      <c r="BW5362" s="118" t="s">
        <v>10194</v>
      </c>
      <c r="BX5362" s="118" t="s">
        <v>2983</v>
      </c>
      <c r="BY5362" s="118" t="s">
        <v>9210</v>
      </c>
    </row>
    <row r="5363" spans="53:77" x14ac:dyDescent="0.3">
      <c r="BA5363" s="169" t="e">
        <f>VLOOKUP(D5363,#REF!, 2,FALSE)</f>
        <v>#REF!</v>
      </c>
      <c r="BO5363" s="118" t="s">
        <v>1829</v>
      </c>
      <c r="BP5363" s="118" t="s">
        <v>2983</v>
      </c>
      <c r="BQ5363" s="118" t="s">
        <v>2983</v>
      </c>
      <c r="BW5363" s="118" t="s">
        <v>1829</v>
      </c>
      <c r="BX5363" s="118" t="s">
        <v>2983</v>
      </c>
      <c r="BY5363" s="118" t="s">
        <v>2983</v>
      </c>
    </row>
    <row r="5364" spans="53:77" x14ac:dyDescent="0.3">
      <c r="BA5364" s="169" t="e">
        <f>VLOOKUP(D5364,#REF!, 2,FALSE)</f>
        <v>#REF!</v>
      </c>
      <c r="BO5364" s="118" t="s">
        <v>10195</v>
      </c>
      <c r="BP5364" s="118" t="s">
        <v>2983</v>
      </c>
      <c r="BQ5364" s="118" t="s">
        <v>2983</v>
      </c>
      <c r="BW5364" s="118" t="s">
        <v>10195</v>
      </c>
      <c r="BX5364" s="118" t="s">
        <v>2983</v>
      </c>
      <c r="BY5364" s="118" t="s">
        <v>2983</v>
      </c>
    </row>
    <row r="5365" spans="53:77" x14ac:dyDescent="0.3">
      <c r="BA5365" s="169" t="e">
        <f>VLOOKUP(D5365,#REF!, 2,FALSE)</f>
        <v>#REF!</v>
      </c>
      <c r="BO5365" s="118" t="s">
        <v>10196</v>
      </c>
      <c r="BP5365" s="118" t="s">
        <v>2983</v>
      </c>
      <c r="BQ5365" s="118" t="s">
        <v>2983</v>
      </c>
      <c r="BW5365" s="118" t="s">
        <v>10196</v>
      </c>
      <c r="BX5365" s="118" t="s">
        <v>2983</v>
      </c>
      <c r="BY5365" s="118" t="s">
        <v>2983</v>
      </c>
    </row>
    <row r="5366" spans="53:77" x14ac:dyDescent="0.3">
      <c r="BA5366" s="169" t="e">
        <f>VLOOKUP(D5366,#REF!, 2,FALSE)</f>
        <v>#REF!</v>
      </c>
      <c r="BO5366" s="118" t="s">
        <v>10197</v>
      </c>
      <c r="BP5366" s="118" t="s">
        <v>2983</v>
      </c>
      <c r="BQ5366" s="118" t="s">
        <v>1128</v>
      </c>
      <c r="BW5366" s="118" t="s">
        <v>10197</v>
      </c>
      <c r="BX5366" s="118" t="s">
        <v>2983</v>
      </c>
      <c r="BY5366" s="118" t="s">
        <v>1128</v>
      </c>
    </row>
    <row r="5367" spans="53:77" x14ac:dyDescent="0.3">
      <c r="BA5367" s="169" t="e">
        <f>VLOOKUP(D5367,#REF!, 2,FALSE)</f>
        <v>#REF!</v>
      </c>
      <c r="BO5367" s="118" t="s">
        <v>10199</v>
      </c>
      <c r="BP5367" s="118" t="s">
        <v>2983</v>
      </c>
      <c r="BQ5367" s="118" t="s">
        <v>10200</v>
      </c>
      <c r="BW5367" s="118" t="s">
        <v>10199</v>
      </c>
      <c r="BX5367" s="118" t="s">
        <v>2983</v>
      </c>
      <c r="BY5367" s="118" t="s">
        <v>10200</v>
      </c>
    </row>
    <row r="5368" spans="53:77" x14ac:dyDescent="0.3">
      <c r="BA5368" s="169" t="e">
        <f>VLOOKUP(D5368,#REF!, 2,FALSE)</f>
        <v>#REF!</v>
      </c>
      <c r="BO5368" s="118" t="s">
        <v>10201</v>
      </c>
      <c r="BP5368" s="118" t="s">
        <v>2983</v>
      </c>
      <c r="BQ5368" s="118" t="s">
        <v>1376</v>
      </c>
      <c r="BW5368" s="118" t="s">
        <v>10201</v>
      </c>
      <c r="BX5368" s="118" t="s">
        <v>2983</v>
      </c>
      <c r="BY5368" s="118" t="s">
        <v>1376</v>
      </c>
    </row>
    <row r="5369" spans="53:77" x14ac:dyDescent="0.3">
      <c r="BA5369" s="169" t="e">
        <f>VLOOKUP(D5369,#REF!, 2,FALSE)</f>
        <v>#REF!</v>
      </c>
      <c r="BO5369" s="118" t="s">
        <v>10202</v>
      </c>
      <c r="BP5369" s="118" t="s">
        <v>2983</v>
      </c>
      <c r="BQ5369" s="118" t="s">
        <v>4244</v>
      </c>
      <c r="BW5369" s="118" t="s">
        <v>10202</v>
      </c>
      <c r="BX5369" s="118" t="s">
        <v>2983</v>
      </c>
      <c r="BY5369" s="118" t="s">
        <v>4244</v>
      </c>
    </row>
    <row r="5370" spans="53:77" x14ac:dyDescent="0.3">
      <c r="BA5370" s="169" t="e">
        <f>VLOOKUP(D5370,#REF!, 2,FALSE)</f>
        <v>#REF!</v>
      </c>
      <c r="BO5370" s="118" t="s">
        <v>10203</v>
      </c>
      <c r="BP5370" s="118" t="s">
        <v>2983</v>
      </c>
      <c r="BQ5370" s="118" t="s">
        <v>10204</v>
      </c>
      <c r="BW5370" s="118" t="s">
        <v>10203</v>
      </c>
      <c r="BX5370" s="118" t="s">
        <v>2983</v>
      </c>
      <c r="BY5370" s="118" t="s">
        <v>10204</v>
      </c>
    </row>
    <row r="5371" spans="53:77" x14ac:dyDescent="0.3">
      <c r="BA5371" s="169" t="e">
        <f>VLOOKUP(D5371,#REF!, 2,FALSE)</f>
        <v>#REF!</v>
      </c>
      <c r="BO5371" s="118" t="s">
        <v>10205</v>
      </c>
      <c r="BP5371" s="118" t="s">
        <v>3000</v>
      </c>
      <c r="BQ5371" s="118" t="s">
        <v>7273</v>
      </c>
      <c r="BW5371" s="118" t="s">
        <v>10205</v>
      </c>
      <c r="BX5371" s="118" t="s">
        <v>3000</v>
      </c>
      <c r="BY5371" s="118" t="s">
        <v>7273</v>
      </c>
    </row>
    <row r="5372" spans="53:77" x14ac:dyDescent="0.3">
      <c r="BA5372" s="169" t="e">
        <f>VLOOKUP(D5372,#REF!, 2,FALSE)</f>
        <v>#REF!</v>
      </c>
      <c r="BO5372" s="118" t="s">
        <v>10206</v>
      </c>
      <c r="BP5372" s="118" t="s">
        <v>2983</v>
      </c>
      <c r="BQ5372" s="118" t="s">
        <v>2983</v>
      </c>
      <c r="BW5372" s="118" t="s">
        <v>10206</v>
      </c>
      <c r="BX5372" s="118" t="s">
        <v>2983</v>
      </c>
      <c r="BY5372" s="118" t="s">
        <v>2983</v>
      </c>
    </row>
    <row r="5373" spans="53:77" x14ac:dyDescent="0.3">
      <c r="BA5373" s="169" t="e">
        <f>VLOOKUP(D5373,#REF!, 2,FALSE)</f>
        <v>#REF!</v>
      </c>
      <c r="BO5373" s="118" t="s">
        <v>10207</v>
      </c>
      <c r="BP5373" s="118" t="s">
        <v>2983</v>
      </c>
      <c r="BQ5373" s="118" t="s">
        <v>2983</v>
      </c>
      <c r="BW5373" s="118" t="s">
        <v>10207</v>
      </c>
      <c r="BX5373" s="118" t="s">
        <v>2983</v>
      </c>
      <c r="BY5373" s="118" t="s">
        <v>2983</v>
      </c>
    </row>
    <row r="5374" spans="53:77" x14ac:dyDescent="0.3">
      <c r="BA5374" s="169" t="e">
        <f>VLOOKUP(D5374,#REF!, 2,FALSE)</f>
        <v>#REF!</v>
      </c>
      <c r="BO5374" s="118" t="s">
        <v>10208</v>
      </c>
      <c r="BP5374" s="118" t="s">
        <v>2983</v>
      </c>
      <c r="BQ5374" s="118" t="s">
        <v>691</v>
      </c>
      <c r="BW5374" s="118" t="s">
        <v>10208</v>
      </c>
      <c r="BX5374" s="118" t="s">
        <v>2983</v>
      </c>
      <c r="BY5374" s="118" t="s">
        <v>691</v>
      </c>
    </row>
    <row r="5375" spans="53:77" x14ac:dyDescent="0.3">
      <c r="BA5375" s="169" t="e">
        <f>VLOOKUP(D5375,#REF!, 2,FALSE)</f>
        <v>#REF!</v>
      </c>
      <c r="BO5375" s="118" t="s">
        <v>10210</v>
      </c>
      <c r="BP5375" s="118" t="s">
        <v>2983</v>
      </c>
      <c r="BQ5375" s="118" t="s">
        <v>2983</v>
      </c>
      <c r="BW5375" s="118" t="s">
        <v>10210</v>
      </c>
      <c r="BX5375" s="118" t="s">
        <v>2983</v>
      </c>
      <c r="BY5375" s="118" t="s">
        <v>2983</v>
      </c>
    </row>
    <row r="5376" spans="53:77" x14ac:dyDescent="0.3">
      <c r="BA5376" s="169" t="e">
        <f>VLOOKUP(D5376,#REF!, 2,FALSE)</f>
        <v>#REF!</v>
      </c>
      <c r="BO5376" s="118" t="s">
        <v>10211</v>
      </c>
      <c r="BP5376" s="118" t="s">
        <v>2983</v>
      </c>
      <c r="BQ5376" s="118" t="s">
        <v>10212</v>
      </c>
      <c r="BW5376" s="118" t="s">
        <v>10211</v>
      </c>
      <c r="BX5376" s="118" t="s">
        <v>2983</v>
      </c>
      <c r="BY5376" s="118" t="s">
        <v>10212</v>
      </c>
    </row>
    <row r="5377" spans="53:77" x14ac:dyDescent="0.3">
      <c r="BA5377" s="169" t="e">
        <f>VLOOKUP(D5377,#REF!, 2,FALSE)</f>
        <v>#REF!</v>
      </c>
      <c r="BO5377" s="118" t="s">
        <v>10213</v>
      </c>
      <c r="BP5377" s="118" t="s">
        <v>2983</v>
      </c>
      <c r="BQ5377" s="118" t="s">
        <v>2983</v>
      </c>
      <c r="BW5377" s="118" t="s">
        <v>10213</v>
      </c>
      <c r="BX5377" s="118" t="s">
        <v>2983</v>
      </c>
      <c r="BY5377" s="118" t="s">
        <v>2983</v>
      </c>
    </row>
    <row r="5378" spans="53:77" x14ac:dyDescent="0.3">
      <c r="BA5378" s="169" t="e">
        <f>VLOOKUP(D5378,#REF!, 2,FALSE)</f>
        <v>#REF!</v>
      </c>
      <c r="BO5378" s="118" t="s">
        <v>10215</v>
      </c>
      <c r="BP5378" s="118" t="s">
        <v>3243</v>
      </c>
      <c r="BQ5378" s="118" t="s">
        <v>8706</v>
      </c>
      <c r="BW5378" s="118" t="s">
        <v>10215</v>
      </c>
      <c r="BX5378" s="118" t="s">
        <v>3243</v>
      </c>
      <c r="BY5378" s="118" t="s">
        <v>8706</v>
      </c>
    </row>
    <row r="5379" spans="53:77" x14ac:dyDescent="0.3">
      <c r="BA5379" s="169" t="e">
        <f>VLOOKUP(D5379,#REF!, 2,FALSE)</f>
        <v>#REF!</v>
      </c>
      <c r="BO5379" s="118" t="s">
        <v>10216</v>
      </c>
      <c r="BP5379" s="118" t="s">
        <v>2983</v>
      </c>
      <c r="BQ5379" s="118" t="s">
        <v>2983</v>
      </c>
      <c r="BW5379" s="118" t="s">
        <v>10216</v>
      </c>
      <c r="BX5379" s="118" t="s">
        <v>2983</v>
      </c>
      <c r="BY5379" s="118" t="s">
        <v>2983</v>
      </c>
    </row>
    <row r="5380" spans="53:77" x14ac:dyDescent="0.3">
      <c r="BA5380" s="169" t="e">
        <f>VLOOKUP(D5380,#REF!, 2,FALSE)</f>
        <v>#REF!</v>
      </c>
      <c r="BO5380" s="118" t="s">
        <v>10217</v>
      </c>
      <c r="BP5380" s="118" t="s">
        <v>2983</v>
      </c>
      <c r="BQ5380" s="118" t="s">
        <v>1689</v>
      </c>
      <c r="BW5380" s="118" t="s">
        <v>10217</v>
      </c>
      <c r="BX5380" s="118" t="s">
        <v>2983</v>
      </c>
      <c r="BY5380" s="118" t="s">
        <v>1689</v>
      </c>
    </row>
    <row r="5381" spans="53:77" x14ac:dyDescent="0.3">
      <c r="BA5381" s="169" t="e">
        <f>VLOOKUP(D5381,#REF!, 2,FALSE)</f>
        <v>#REF!</v>
      </c>
      <c r="BO5381" s="118" t="s">
        <v>10218</v>
      </c>
      <c r="BP5381" s="118" t="s">
        <v>2983</v>
      </c>
      <c r="BQ5381" s="118" t="s">
        <v>2983</v>
      </c>
      <c r="BW5381" s="118" t="s">
        <v>10218</v>
      </c>
      <c r="BX5381" s="118" t="s">
        <v>2983</v>
      </c>
      <c r="BY5381" s="118" t="s">
        <v>2983</v>
      </c>
    </row>
    <row r="5382" spans="53:77" x14ac:dyDescent="0.3">
      <c r="BA5382" s="169" t="e">
        <f>VLOOKUP(D5382,#REF!, 2,FALSE)</f>
        <v>#REF!</v>
      </c>
      <c r="BO5382" s="118" t="s">
        <v>10219</v>
      </c>
      <c r="BP5382" s="118" t="s">
        <v>778</v>
      </c>
      <c r="BQ5382" s="118" t="s">
        <v>10221</v>
      </c>
      <c r="BW5382" s="118" t="s">
        <v>10219</v>
      </c>
      <c r="BX5382" s="118" t="s">
        <v>778</v>
      </c>
      <c r="BY5382" s="118" t="s">
        <v>10221</v>
      </c>
    </row>
    <row r="5383" spans="53:77" x14ac:dyDescent="0.3">
      <c r="BA5383" s="169" t="e">
        <f>VLOOKUP(D5383,#REF!, 2,FALSE)</f>
        <v>#REF!</v>
      </c>
      <c r="BO5383" s="118" t="s">
        <v>10223</v>
      </c>
      <c r="BP5383" s="118" t="s">
        <v>2983</v>
      </c>
      <c r="BQ5383" s="118" t="s">
        <v>2983</v>
      </c>
      <c r="BW5383" s="118" t="s">
        <v>10223</v>
      </c>
      <c r="BX5383" s="118" t="s">
        <v>2983</v>
      </c>
      <c r="BY5383" s="118" t="s">
        <v>2983</v>
      </c>
    </row>
    <row r="5384" spans="53:77" x14ac:dyDescent="0.3">
      <c r="BA5384" s="169" t="e">
        <f>VLOOKUP(D5384,#REF!, 2,FALSE)</f>
        <v>#REF!</v>
      </c>
      <c r="BO5384" s="118" t="s">
        <v>10224</v>
      </c>
      <c r="BP5384" s="118" t="s">
        <v>3000</v>
      </c>
      <c r="BQ5384" s="118" t="s">
        <v>10225</v>
      </c>
      <c r="BW5384" s="118" t="s">
        <v>10224</v>
      </c>
      <c r="BX5384" s="118" t="s">
        <v>3000</v>
      </c>
      <c r="BY5384" s="118" t="s">
        <v>10225</v>
      </c>
    </row>
    <row r="5385" spans="53:77" x14ac:dyDescent="0.3">
      <c r="BA5385" s="169" t="e">
        <f>VLOOKUP(D5385,#REF!, 2,FALSE)</f>
        <v>#REF!</v>
      </c>
      <c r="BO5385" s="118" t="s">
        <v>10226</v>
      </c>
      <c r="BP5385" s="118" t="s">
        <v>2983</v>
      </c>
      <c r="BQ5385" s="118" t="s">
        <v>10227</v>
      </c>
      <c r="BW5385" s="118" t="s">
        <v>10226</v>
      </c>
      <c r="BX5385" s="118" t="s">
        <v>2983</v>
      </c>
      <c r="BY5385" s="118" t="s">
        <v>10227</v>
      </c>
    </row>
    <row r="5386" spans="53:77" x14ac:dyDescent="0.3">
      <c r="BA5386" s="169" t="e">
        <f>VLOOKUP(D5386,#REF!, 2,FALSE)</f>
        <v>#REF!</v>
      </c>
      <c r="BO5386" s="118" t="s">
        <v>10228</v>
      </c>
      <c r="BP5386" s="118" t="s">
        <v>2983</v>
      </c>
      <c r="BQ5386" s="118" t="s">
        <v>10229</v>
      </c>
      <c r="BW5386" s="118" t="s">
        <v>10228</v>
      </c>
      <c r="BX5386" s="118" t="s">
        <v>2983</v>
      </c>
      <c r="BY5386" s="118" t="s">
        <v>10229</v>
      </c>
    </row>
    <row r="5387" spans="53:77" x14ac:dyDescent="0.3">
      <c r="BA5387" s="169" t="e">
        <f>VLOOKUP(D5387,#REF!, 2,FALSE)</f>
        <v>#REF!</v>
      </c>
      <c r="BO5387" s="118" t="s">
        <v>10230</v>
      </c>
      <c r="BP5387" s="118" t="s">
        <v>2983</v>
      </c>
      <c r="BQ5387" s="118" t="s">
        <v>10231</v>
      </c>
      <c r="BW5387" s="118" t="s">
        <v>10230</v>
      </c>
      <c r="BX5387" s="118" t="s">
        <v>2983</v>
      </c>
      <c r="BY5387" s="118" t="s">
        <v>10231</v>
      </c>
    </row>
    <row r="5388" spans="53:77" x14ac:dyDescent="0.3">
      <c r="BA5388" s="169" t="e">
        <f>VLOOKUP(D5388,#REF!, 2,FALSE)</f>
        <v>#REF!</v>
      </c>
      <c r="BO5388" s="118" t="s">
        <v>10232</v>
      </c>
      <c r="BP5388" s="118" t="s">
        <v>2983</v>
      </c>
      <c r="BQ5388" s="118" t="s">
        <v>10233</v>
      </c>
      <c r="BW5388" s="118" t="s">
        <v>10232</v>
      </c>
      <c r="BX5388" s="118" t="s">
        <v>2983</v>
      </c>
      <c r="BY5388" s="118" t="s">
        <v>10233</v>
      </c>
    </row>
    <row r="5389" spans="53:77" x14ac:dyDescent="0.3">
      <c r="BA5389" s="169" t="e">
        <f>VLOOKUP(D5389,#REF!, 2,FALSE)</f>
        <v>#REF!</v>
      </c>
      <c r="BO5389" s="118" t="s">
        <v>10234</v>
      </c>
      <c r="BP5389" s="118" t="s">
        <v>2983</v>
      </c>
      <c r="BQ5389" s="118" t="s">
        <v>6156</v>
      </c>
      <c r="BW5389" s="118" t="s">
        <v>10234</v>
      </c>
      <c r="BX5389" s="118" t="s">
        <v>2983</v>
      </c>
      <c r="BY5389" s="118" t="s">
        <v>6156</v>
      </c>
    </row>
    <row r="5390" spans="53:77" x14ac:dyDescent="0.3">
      <c r="BA5390" s="169" t="e">
        <f>VLOOKUP(D5390,#REF!, 2,FALSE)</f>
        <v>#REF!</v>
      </c>
      <c r="BO5390" s="118" t="s">
        <v>10236</v>
      </c>
      <c r="BP5390" s="118" t="s">
        <v>2983</v>
      </c>
      <c r="BQ5390" s="118" t="s">
        <v>4707</v>
      </c>
      <c r="BW5390" s="118" t="s">
        <v>10236</v>
      </c>
      <c r="BX5390" s="118" t="s">
        <v>2983</v>
      </c>
      <c r="BY5390" s="118" t="s">
        <v>4707</v>
      </c>
    </row>
    <row r="5391" spans="53:77" x14ac:dyDescent="0.3">
      <c r="BA5391" s="169" t="e">
        <f>VLOOKUP(D5391,#REF!, 2,FALSE)</f>
        <v>#REF!</v>
      </c>
      <c r="BO5391" s="118" t="s">
        <v>10237</v>
      </c>
      <c r="BP5391" s="118" t="s">
        <v>2983</v>
      </c>
      <c r="BQ5391" s="118" t="s">
        <v>2983</v>
      </c>
      <c r="BW5391" s="118" t="s">
        <v>10237</v>
      </c>
      <c r="BX5391" s="118" t="s">
        <v>2983</v>
      </c>
      <c r="BY5391" s="118" t="s">
        <v>2983</v>
      </c>
    </row>
    <row r="5392" spans="53:77" x14ac:dyDescent="0.3">
      <c r="BA5392" s="169" t="e">
        <f>VLOOKUP(D5392,#REF!, 2,FALSE)</f>
        <v>#REF!</v>
      </c>
      <c r="BO5392" s="118" t="s">
        <v>10238</v>
      </c>
      <c r="BP5392" s="118" t="s">
        <v>2983</v>
      </c>
      <c r="BQ5392" s="118" t="s">
        <v>2168</v>
      </c>
      <c r="BW5392" s="118" t="s">
        <v>10238</v>
      </c>
      <c r="BX5392" s="118" t="s">
        <v>2983</v>
      </c>
      <c r="BY5392" s="118" t="s">
        <v>2168</v>
      </c>
    </row>
    <row r="5393" spans="53:77" x14ac:dyDescent="0.3">
      <c r="BA5393" s="169" t="e">
        <f>VLOOKUP(D5393,#REF!, 2,FALSE)</f>
        <v>#REF!</v>
      </c>
      <c r="BO5393" s="118" t="s">
        <v>10239</v>
      </c>
      <c r="BP5393" s="118" t="s">
        <v>2983</v>
      </c>
      <c r="BQ5393" s="118" t="s">
        <v>1595</v>
      </c>
      <c r="BW5393" s="118" t="s">
        <v>10239</v>
      </c>
      <c r="BX5393" s="118" t="s">
        <v>2983</v>
      </c>
      <c r="BY5393" s="118" t="s">
        <v>1595</v>
      </c>
    </row>
    <row r="5394" spans="53:77" x14ac:dyDescent="0.3">
      <c r="BA5394" s="169" t="e">
        <f>VLOOKUP(D5394,#REF!, 2,FALSE)</f>
        <v>#REF!</v>
      </c>
      <c r="BO5394" s="118" t="s">
        <v>10240</v>
      </c>
      <c r="BP5394" s="118" t="s">
        <v>2983</v>
      </c>
      <c r="BQ5394" s="118" t="s">
        <v>1693</v>
      </c>
      <c r="BW5394" s="118" t="s">
        <v>10240</v>
      </c>
      <c r="BX5394" s="118" t="s">
        <v>2983</v>
      </c>
      <c r="BY5394" s="118" t="s">
        <v>1693</v>
      </c>
    </row>
    <row r="5395" spans="53:77" x14ac:dyDescent="0.3">
      <c r="BA5395" s="169" t="e">
        <f>VLOOKUP(D5395,#REF!, 2,FALSE)</f>
        <v>#REF!</v>
      </c>
      <c r="BO5395" s="118" t="s">
        <v>1830</v>
      </c>
      <c r="BP5395" s="118" t="s">
        <v>2983</v>
      </c>
      <c r="BQ5395" s="118" t="s">
        <v>7990</v>
      </c>
      <c r="BW5395" s="118" t="s">
        <v>1830</v>
      </c>
      <c r="BX5395" s="118" t="s">
        <v>2983</v>
      </c>
      <c r="BY5395" s="118" t="s">
        <v>7990</v>
      </c>
    </row>
    <row r="5396" spans="53:77" x14ac:dyDescent="0.3">
      <c r="BA5396" s="169" t="e">
        <f>VLOOKUP(D5396,#REF!, 2,FALSE)</f>
        <v>#REF!</v>
      </c>
      <c r="BO5396" s="118" t="s">
        <v>1831</v>
      </c>
      <c r="BP5396" s="118" t="s">
        <v>2983</v>
      </c>
      <c r="BQ5396" s="118" t="s">
        <v>4324</v>
      </c>
      <c r="BW5396" s="118" t="s">
        <v>1831</v>
      </c>
      <c r="BX5396" s="118" t="s">
        <v>2983</v>
      </c>
      <c r="BY5396" s="118" t="s">
        <v>4324</v>
      </c>
    </row>
    <row r="5397" spans="53:77" x14ac:dyDescent="0.3">
      <c r="BA5397" s="169" t="e">
        <f>VLOOKUP(D5397,#REF!, 2,FALSE)</f>
        <v>#REF!</v>
      </c>
      <c r="BO5397" s="118" t="s">
        <v>1832</v>
      </c>
      <c r="BP5397" s="118" t="s">
        <v>2983</v>
      </c>
      <c r="BQ5397" s="118" t="s">
        <v>10231</v>
      </c>
      <c r="BW5397" s="118" t="s">
        <v>1832</v>
      </c>
      <c r="BX5397" s="118" t="s">
        <v>2983</v>
      </c>
      <c r="BY5397" s="118" t="s">
        <v>10231</v>
      </c>
    </row>
    <row r="5398" spans="53:77" x14ac:dyDescent="0.3">
      <c r="BA5398" s="169" t="e">
        <f>VLOOKUP(D5398,#REF!, 2,FALSE)</f>
        <v>#REF!</v>
      </c>
      <c r="BO5398" s="118" t="s">
        <v>10241</v>
      </c>
      <c r="BP5398" s="118" t="s">
        <v>2983</v>
      </c>
      <c r="BQ5398" s="118" t="s">
        <v>3987</v>
      </c>
      <c r="BW5398" s="118" t="s">
        <v>10241</v>
      </c>
      <c r="BX5398" s="118" t="s">
        <v>2983</v>
      </c>
      <c r="BY5398" s="118" t="s">
        <v>3987</v>
      </c>
    </row>
    <row r="5399" spans="53:77" x14ac:dyDescent="0.3">
      <c r="BA5399" s="169" t="e">
        <f>VLOOKUP(D5399,#REF!, 2,FALSE)</f>
        <v>#REF!</v>
      </c>
      <c r="BO5399" s="118" t="s">
        <v>10242</v>
      </c>
      <c r="BP5399" s="118" t="s">
        <v>2983</v>
      </c>
      <c r="BQ5399" s="118" t="s">
        <v>2983</v>
      </c>
      <c r="BW5399" s="118" t="s">
        <v>10242</v>
      </c>
      <c r="BX5399" s="118" t="s">
        <v>2983</v>
      </c>
      <c r="BY5399" s="118" t="s">
        <v>2983</v>
      </c>
    </row>
    <row r="5400" spans="53:77" x14ac:dyDescent="0.3">
      <c r="BA5400" s="169" t="e">
        <f>VLOOKUP(D5400,#REF!, 2,FALSE)</f>
        <v>#REF!</v>
      </c>
      <c r="BO5400" s="118" t="s">
        <v>10245</v>
      </c>
      <c r="BP5400" s="118" t="s">
        <v>2983</v>
      </c>
      <c r="BQ5400" s="118" t="s">
        <v>2983</v>
      </c>
      <c r="BW5400" s="118" t="s">
        <v>10245</v>
      </c>
      <c r="BX5400" s="118" t="s">
        <v>2983</v>
      </c>
      <c r="BY5400" s="118" t="s">
        <v>2983</v>
      </c>
    </row>
    <row r="5401" spans="53:77" x14ac:dyDescent="0.3">
      <c r="BA5401" s="169" t="e">
        <f>VLOOKUP(D5401,#REF!, 2,FALSE)</f>
        <v>#REF!</v>
      </c>
      <c r="BO5401" s="118" t="s">
        <v>10246</v>
      </c>
      <c r="BP5401" s="118" t="s">
        <v>3000</v>
      </c>
      <c r="BQ5401" s="118" t="s">
        <v>2352</v>
      </c>
      <c r="BW5401" s="118" t="s">
        <v>10246</v>
      </c>
      <c r="BX5401" s="118" t="s">
        <v>3000</v>
      </c>
      <c r="BY5401" s="118" t="s">
        <v>2352</v>
      </c>
    </row>
    <row r="5402" spans="53:77" x14ac:dyDescent="0.3">
      <c r="BA5402" s="169" t="e">
        <f>VLOOKUP(D5402,#REF!, 2,FALSE)</f>
        <v>#REF!</v>
      </c>
      <c r="BO5402" s="118" t="s">
        <v>10248</v>
      </c>
      <c r="BP5402" s="118" t="s">
        <v>852</v>
      </c>
      <c r="BQ5402" s="118" t="s">
        <v>10249</v>
      </c>
      <c r="BW5402" s="118" t="s">
        <v>10248</v>
      </c>
      <c r="BX5402" s="118" t="s">
        <v>852</v>
      </c>
      <c r="BY5402" s="118" t="s">
        <v>10249</v>
      </c>
    </row>
    <row r="5403" spans="53:77" x14ac:dyDescent="0.3">
      <c r="BA5403" s="169" t="e">
        <f>VLOOKUP(D5403,#REF!, 2,FALSE)</f>
        <v>#REF!</v>
      </c>
      <c r="BO5403" s="118" t="s">
        <v>10251</v>
      </c>
      <c r="BP5403" s="118" t="s">
        <v>852</v>
      </c>
      <c r="BQ5403" s="118" t="s">
        <v>7254</v>
      </c>
      <c r="BW5403" s="118" t="s">
        <v>10251</v>
      </c>
      <c r="BX5403" s="118" t="s">
        <v>852</v>
      </c>
      <c r="BY5403" s="118" t="s">
        <v>7254</v>
      </c>
    </row>
    <row r="5404" spans="53:77" x14ac:dyDescent="0.3">
      <c r="BA5404" s="169" t="e">
        <f>VLOOKUP(D5404,#REF!, 2,FALSE)</f>
        <v>#REF!</v>
      </c>
      <c r="BO5404" s="118" t="s">
        <v>10252</v>
      </c>
      <c r="BP5404" s="118" t="s">
        <v>2983</v>
      </c>
      <c r="BQ5404" s="118" t="s">
        <v>7373</v>
      </c>
      <c r="BW5404" s="118" t="s">
        <v>10252</v>
      </c>
      <c r="BX5404" s="118" t="s">
        <v>2983</v>
      </c>
      <c r="BY5404" s="118" t="s">
        <v>7373</v>
      </c>
    </row>
    <row r="5405" spans="53:77" x14ac:dyDescent="0.3">
      <c r="BA5405" s="169" t="e">
        <f>VLOOKUP(D5405,#REF!, 2,FALSE)</f>
        <v>#REF!</v>
      </c>
      <c r="BO5405" s="118" t="s">
        <v>10253</v>
      </c>
      <c r="BP5405" s="118" t="s">
        <v>2983</v>
      </c>
      <c r="BQ5405" s="118" t="s">
        <v>2983</v>
      </c>
      <c r="BW5405" s="118" t="s">
        <v>10253</v>
      </c>
      <c r="BX5405" s="118" t="s">
        <v>2983</v>
      </c>
      <c r="BY5405" s="118" t="s">
        <v>2983</v>
      </c>
    </row>
    <row r="5406" spans="53:77" x14ac:dyDescent="0.3">
      <c r="BA5406" s="169" t="e">
        <f>VLOOKUP(D5406,#REF!, 2,FALSE)</f>
        <v>#REF!</v>
      </c>
      <c r="BO5406" s="118" t="s">
        <v>10254</v>
      </c>
      <c r="BP5406" s="118" t="s">
        <v>2983</v>
      </c>
      <c r="BQ5406" s="118" t="s">
        <v>2983</v>
      </c>
      <c r="BW5406" s="118" t="s">
        <v>10254</v>
      </c>
      <c r="BX5406" s="118" t="s">
        <v>2983</v>
      </c>
      <c r="BY5406" s="118" t="s">
        <v>2983</v>
      </c>
    </row>
    <row r="5407" spans="53:77" x14ac:dyDescent="0.3">
      <c r="BA5407" s="169" t="e">
        <f>VLOOKUP(D5407,#REF!, 2,FALSE)</f>
        <v>#REF!</v>
      </c>
      <c r="BO5407" s="118" t="s">
        <v>10255</v>
      </c>
      <c r="BP5407" s="118" t="s">
        <v>2983</v>
      </c>
      <c r="BQ5407" s="118" t="s">
        <v>2983</v>
      </c>
      <c r="BW5407" s="118" t="s">
        <v>10255</v>
      </c>
      <c r="BX5407" s="118" t="s">
        <v>2983</v>
      </c>
      <c r="BY5407" s="118" t="s">
        <v>2983</v>
      </c>
    </row>
    <row r="5408" spans="53:77" x14ac:dyDescent="0.3">
      <c r="BA5408" s="169" t="e">
        <f>VLOOKUP(D5408,#REF!, 2,FALSE)</f>
        <v>#REF!</v>
      </c>
      <c r="BO5408" s="118" t="s">
        <v>10256</v>
      </c>
      <c r="BP5408" s="118" t="s">
        <v>1013</v>
      </c>
      <c r="BQ5408" s="118" t="s">
        <v>10257</v>
      </c>
      <c r="BW5408" s="118" t="s">
        <v>10256</v>
      </c>
      <c r="BX5408" s="118" t="s">
        <v>1013</v>
      </c>
      <c r="BY5408" s="118" t="s">
        <v>10257</v>
      </c>
    </row>
    <row r="5409" spans="53:77" x14ac:dyDescent="0.3">
      <c r="BA5409" s="169" t="e">
        <f>VLOOKUP(D5409,#REF!, 2,FALSE)</f>
        <v>#REF!</v>
      </c>
      <c r="BO5409" s="118" t="s">
        <v>10258</v>
      </c>
      <c r="BP5409" s="118" t="s">
        <v>2983</v>
      </c>
      <c r="BQ5409" s="118" t="s">
        <v>2983</v>
      </c>
      <c r="BW5409" s="118" t="s">
        <v>10258</v>
      </c>
      <c r="BX5409" s="118" t="s">
        <v>2983</v>
      </c>
      <c r="BY5409" s="118" t="s">
        <v>2983</v>
      </c>
    </row>
    <row r="5410" spans="53:77" x14ac:dyDescent="0.3">
      <c r="BA5410" s="169" t="e">
        <f>VLOOKUP(D5410,#REF!, 2,FALSE)</f>
        <v>#REF!</v>
      </c>
      <c r="BO5410" s="118" t="s">
        <v>10259</v>
      </c>
      <c r="BP5410" s="118" t="s">
        <v>2983</v>
      </c>
      <c r="BQ5410" s="118" t="s">
        <v>2983</v>
      </c>
      <c r="BW5410" s="118" t="s">
        <v>10259</v>
      </c>
      <c r="BX5410" s="118" t="s">
        <v>2983</v>
      </c>
      <c r="BY5410" s="118" t="s">
        <v>2983</v>
      </c>
    </row>
    <row r="5411" spans="53:77" x14ac:dyDescent="0.3">
      <c r="BA5411" s="169" t="e">
        <f>VLOOKUP(D5411,#REF!, 2,FALSE)</f>
        <v>#REF!</v>
      </c>
      <c r="BO5411" s="118" t="s">
        <v>10260</v>
      </c>
      <c r="BP5411" s="118" t="s">
        <v>662</v>
      </c>
      <c r="BQ5411" s="118" t="s">
        <v>10261</v>
      </c>
      <c r="BW5411" s="118" t="s">
        <v>10260</v>
      </c>
      <c r="BX5411" s="118" t="s">
        <v>662</v>
      </c>
      <c r="BY5411" s="118" t="s">
        <v>10261</v>
      </c>
    </row>
    <row r="5412" spans="53:77" x14ac:dyDescent="0.3">
      <c r="BA5412" s="169" t="e">
        <f>VLOOKUP(D5412,#REF!, 2,FALSE)</f>
        <v>#REF!</v>
      </c>
      <c r="BO5412" s="118" t="s">
        <v>10262</v>
      </c>
      <c r="BP5412" s="118" t="s">
        <v>797</v>
      </c>
      <c r="BQ5412" s="118" t="s">
        <v>3858</v>
      </c>
      <c r="BW5412" s="118" t="s">
        <v>10262</v>
      </c>
      <c r="BX5412" s="118" t="s">
        <v>797</v>
      </c>
      <c r="BY5412" s="118" t="s">
        <v>3858</v>
      </c>
    </row>
    <row r="5413" spans="53:77" x14ac:dyDescent="0.3">
      <c r="BA5413" s="169" t="e">
        <f>VLOOKUP(D5413,#REF!, 2,FALSE)</f>
        <v>#REF!</v>
      </c>
      <c r="BO5413" s="118" t="s">
        <v>1842</v>
      </c>
      <c r="BP5413" s="118" t="s">
        <v>662</v>
      </c>
      <c r="BQ5413" s="118" t="s">
        <v>2983</v>
      </c>
      <c r="BW5413" s="118" t="s">
        <v>1842</v>
      </c>
      <c r="BX5413" s="118" t="s">
        <v>662</v>
      </c>
      <c r="BY5413" s="118" t="s">
        <v>2983</v>
      </c>
    </row>
    <row r="5414" spans="53:77" x14ac:dyDescent="0.3">
      <c r="BA5414" s="169" t="e">
        <f>VLOOKUP(D5414,#REF!, 2,FALSE)</f>
        <v>#REF!</v>
      </c>
      <c r="BO5414" s="118" t="s">
        <v>10263</v>
      </c>
      <c r="BP5414" s="118" t="s">
        <v>775</v>
      </c>
      <c r="BQ5414" s="118" t="s">
        <v>10264</v>
      </c>
      <c r="BW5414" s="118" t="s">
        <v>10263</v>
      </c>
      <c r="BX5414" s="118" t="s">
        <v>775</v>
      </c>
      <c r="BY5414" s="118" t="s">
        <v>10264</v>
      </c>
    </row>
    <row r="5415" spans="53:77" x14ac:dyDescent="0.3">
      <c r="BA5415" s="169" t="e">
        <f>VLOOKUP(D5415,#REF!, 2,FALSE)</f>
        <v>#REF!</v>
      </c>
      <c r="BO5415" s="118" t="s">
        <v>10265</v>
      </c>
      <c r="BP5415" s="118" t="s">
        <v>636</v>
      </c>
      <c r="BQ5415" s="118" t="s">
        <v>10266</v>
      </c>
      <c r="BW5415" s="118" t="s">
        <v>10265</v>
      </c>
      <c r="BX5415" s="118" t="s">
        <v>636</v>
      </c>
      <c r="BY5415" s="118" t="s">
        <v>10266</v>
      </c>
    </row>
    <row r="5416" spans="53:77" x14ac:dyDescent="0.3">
      <c r="BA5416" s="169" t="e">
        <f>VLOOKUP(D5416,#REF!, 2,FALSE)</f>
        <v>#REF!</v>
      </c>
      <c r="BO5416" s="118" t="s">
        <v>10267</v>
      </c>
      <c r="BP5416" s="118" t="s">
        <v>694</v>
      </c>
      <c r="BQ5416" s="118" t="s">
        <v>10268</v>
      </c>
      <c r="BW5416" s="118" t="s">
        <v>10267</v>
      </c>
      <c r="BX5416" s="118" t="s">
        <v>694</v>
      </c>
      <c r="BY5416" s="118" t="s">
        <v>10268</v>
      </c>
    </row>
    <row r="5417" spans="53:77" x14ac:dyDescent="0.3">
      <c r="BA5417" s="169" t="e">
        <f>VLOOKUP(D5417,#REF!, 2,FALSE)</f>
        <v>#REF!</v>
      </c>
      <c r="BO5417" s="118" t="s">
        <v>328</v>
      </c>
      <c r="BP5417" s="118" t="s">
        <v>666</v>
      </c>
      <c r="BQ5417" s="118" t="s">
        <v>10269</v>
      </c>
      <c r="BW5417" s="118" t="s">
        <v>328</v>
      </c>
      <c r="BX5417" s="118" t="s">
        <v>666</v>
      </c>
      <c r="BY5417" s="118" t="s">
        <v>10269</v>
      </c>
    </row>
    <row r="5418" spans="53:77" x14ac:dyDescent="0.3">
      <c r="BA5418" s="169" t="e">
        <f>VLOOKUP(D5418,#REF!, 2,FALSE)</f>
        <v>#REF!</v>
      </c>
      <c r="BO5418" s="118" t="s">
        <v>10270</v>
      </c>
      <c r="BP5418" s="118" t="s">
        <v>2983</v>
      </c>
      <c r="BQ5418" s="118" t="s">
        <v>8763</v>
      </c>
      <c r="BW5418" s="118" t="s">
        <v>10270</v>
      </c>
      <c r="BX5418" s="118" t="s">
        <v>2983</v>
      </c>
      <c r="BY5418" s="118" t="s">
        <v>8763</v>
      </c>
    </row>
    <row r="5419" spans="53:77" x14ac:dyDescent="0.3">
      <c r="BA5419" s="169" t="e">
        <f>VLOOKUP(D5419,#REF!, 2,FALSE)</f>
        <v>#REF!</v>
      </c>
      <c r="BO5419" s="118" t="s">
        <v>10271</v>
      </c>
      <c r="BP5419" s="118" t="s">
        <v>661</v>
      </c>
      <c r="BQ5419" s="118" t="s">
        <v>4528</v>
      </c>
      <c r="BW5419" s="118" t="s">
        <v>10271</v>
      </c>
      <c r="BX5419" s="118" t="s">
        <v>661</v>
      </c>
      <c r="BY5419" s="118" t="s">
        <v>4528</v>
      </c>
    </row>
    <row r="5420" spans="53:77" x14ac:dyDescent="0.3">
      <c r="BA5420" s="169" t="e">
        <f>VLOOKUP(D5420,#REF!, 2,FALSE)</f>
        <v>#REF!</v>
      </c>
      <c r="BO5420" s="118" t="s">
        <v>10272</v>
      </c>
      <c r="BP5420" s="118" t="s">
        <v>787</v>
      </c>
      <c r="BQ5420" s="118" t="s">
        <v>10273</v>
      </c>
      <c r="BW5420" s="118" t="s">
        <v>10272</v>
      </c>
      <c r="BX5420" s="118" t="s">
        <v>787</v>
      </c>
      <c r="BY5420" s="118" t="s">
        <v>10273</v>
      </c>
    </row>
    <row r="5421" spans="53:77" x14ac:dyDescent="0.3">
      <c r="BA5421" s="169" t="e">
        <f>VLOOKUP(D5421,#REF!, 2,FALSE)</f>
        <v>#REF!</v>
      </c>
      <c r="BO5421" s="118" t="s">
        <v>1843</v>
      </c>
      <c r="BP5421" s="118" t="s">
        <v>923</v>
      </c>
      <c r="BQ5421" s="118" t="s">
        <v>1962</v>
      </c>
      <c r="BW5421" s="118" t="s">
        <v>1843</v>
      </c>
      <c r="BX5421" s="118" t="s">
        <v>923</v>
      </c>
      <c r="BY5421" s="118" t="s">
        <v>1962</v>
      </c>
    </row>
    <row r="5422" spans="53:77" x14ac:dyDescent="0.3">
      <c r="BA5422" s="169" t="e">
        <f>VLOOKUP(D5422,#REF!, 2,FALSE)</f>
        <v>#REF!</v>
      </c>
      <c r="BO5422" s="118" t="s">
        <v>1844</v>
      </c>
      <c r="BP5422" s="118" t="s">
        <v>923</v>
      </c>
      <c r="BQ5422" s="118" t="s">
        <v>1962</v>
      </c>
      <c r="BW5422" s="118" t="s">
        <v>1844</v>
      </c>
      <c r="BX5422" s="118" t="s">
        <v>923</v>
      </c>
      <c r="BY5422" s="118" t="s">
        <v>1962</v>
      </c>
    </row>
    <row r="5423" spans="53:77" x14ac:dyDescent="0.3">
      <c r="BA5423" s="169" t="e">
        <f>VLOOKUP(D5423,#REF!, 2,FALSE)</f>
        <v>#REF!</v>
      </c>
      <c r="BO5423" s="118" t="s">
        <v>1845</v>
      </c>
      <c r="BP5423" s="118" t="s">
        <v>923</v>
      </c>
      <c r="BQ5423" s="118" t="s">
        <v>1962</v>
      </c>
      <c r="BW5423" s="118" t="s">
        <v>1845</v>
      </c>
      <c r="BX5423" s="118" t="s">
        <v>923</v>
      </c>
      <c r="BY5423" s="118" t="s">
        <v>1962</v>
      </c>
    </row>
    <row r="5424" spans="53:77" x14ac:dyDescent="0.3">
      <c r="BA5424" s="169" t="e">
        <f>VLOOKUP(D5424,#REF!, 2,FALSE)</f>
        <v>#REF!</v>
      </c>
      <c r="BO5424" s="118" t="s">
        <v>10274</v>
      </c>
      <c r="BP5424" s="118" t="s">
        <v>923</v>
      </c>
      <c r="BQ5424" s="118" t="s">
        <v>1962</v>
      </c>
      <c r="BW5424" s="118" t="s">
        <v>10274</v>
      </c>
      <c r="BX5424" s="118" t="s">
        <v>923</v>
      </c>
      <c r="BY5424" s="118" t="s">
        <v>1962</v>
      </c>
    </row>
    <row r="5425" spans="53:77" x14ac:dyDescent="0.3">
      <c r="BA5425" s="169" t="e">
        <f>VLOOKUP(D5425,#REF!, 2,FALSE)</f>
        <v>#REF!</v>
      </c>
      <c r="BO5425" s="118" t="s">
        <v>10275</v>
      </c>
      <c r="BP5425" s="118" t="s">
        <v>2983</v>
      </c>
      <c r="BQ5425" s="118" t="s">
        <v>770</v>
      </c>
      <c r="BW5425" s="118" t="s">
        <v>10275</v>
      </c>
      <c r="BX5425" s="118" t="s">
        <v>2983</v>
      </c>
      <c r="BY5425" s="118" t="s">
        <v>770</v>
      </c>
    </row>
    <row r="5426" spans="53:77" x14ac:dyDescent="0.3">
      <c r="BA5426" s="169" t="e">
        <f>VLOOKUP(D5426,#REF!, 2,FALSE)</f>
        <v>#REF!</v>
      </c>
      <c r="BO5426" s="118" t="s">
        <v>10276</v>
      </c>
      <c r="BP5426" s="118" t="s">
        <v>16975</v>
      </c>
      <c r="BQ5426" s="118" t="s">
        <v>4628</v>
      </c>
      <c r="BW5426" s="118" t="s">
        <v>10276</v>
      </c>
      <c r="BX5426" s="118" t="s">
        <v>16975</v>
      </c>
      <c r="BY5426" s="118" t="s">
        <v>4628</v>
      </c>
    </row>
    <row r="5427" spans="53:77" x14ac:dyDescent="0.3">
      <c r="BA5427" s="169" t="e">
        <f>VLOOKUP(D5427,#REF!, 2,FALSE)</f>
        <v>#REF!</v>
      </c>
      <c r="BO5427" s="118" t="s">
        <v>10277</v>
      </c>
      <c r="BP5427" s="118" t="s">
        <v>16975</v>
      </c>
      <c r="BQ5427" s="118" t="s">
        <v>2983</v>
      </c>
      <c r="BW5427" s="118" t="s">
        <v>10277</v>
      </c>
      <c r="BX5427" s="118" t="s">
        <v>16975</v>
      </c>
      <c r="BY5427" s="118" t="s">
        <v>2983</v>
      </c>
    </row>
    <row r="5428" spans="53:77" x14ac:dyDescent="0.3">
      <c r="BA5428" s="169" t="e">
        <f>VLOOKUP(D5428,#REF!, 2,FALSE)</f>
        <v>#REF!</v>
      </c>
      <c r="BO5428" s="118" t="s">
        <v>10278</v>
      </c>
      <c r="BP5428" s="118" t="s">
        <v>862</v>
      </c>
      <c r="BQ5428" s="118" t="s">
        <v>2983</v>
      </c>
      <c r="BW5428" s="118" t="s">
        <v>10278</v>
      </c>
      <c r="BX5428" s="118" t="s">
        <v>862</v>
      </c>
      <c r="BY5428" s="118" t="s">
        <v>2983</v>
      </c>
    </row>
    <row r="5429" spans="53:77" x14ac:dyDescent="0.3">
      <c r="BA5429" s="169" t="e">
        <f>VLOOKUP(D5429,#REF!, 2,FALSE)</f>
        <v>#REF!</v>
      </c>
      <c r="BO5429" s="118" t="s">
        <v>1846</v>
      </c>
      <c r="BP5429" s="118" t="s">
        <v>2983</v>
      </c>
      <c r="BQ5429" s="118" t="s">
        <v>2983</v>
      </c>
      <c r="BW5429" s="118" t="s">
        <v>1846</v>
      </c>
      <c r="BX5429" s="118" t="s">
        <v>2983</v>
      </c>
      <c r="BY5429" s="118" t="s">
        <v>2983</v>
      </c>
    </row>
    <row r="5430" spans="53:77" x14ac:dyDescent="0.3">
      <c r="BA5430" s="169" t="e">
        <f>VLOOKUP(D5430,#REF!, 2,FALSE)</f>
        <v>#REF!</v>
      </c>
      <c r="BO5430" s="118" t="s">
        <v>10279</v>
      </c>
      <c r="BP5430" s="118" t="s">
        <v>2983</v>
      </c>
      <c r="BQ5430" s="118" t="s">
        <v>2983</v>
      </c>
      <c r="BW5430" s="118" t="s">
        <v>10279</v>
      </c>
      <c r="BX5430" s="118" t="s">
        <v>2983</v>
      </c>
      <c r="BY5430" s="118" t="s">
        <v>2983</v>
      </c>
    </row>
    <row r="5431" spans="53:77" x14ac:dyDescent="0.3">
      <c r="BA5431" s="169" t="e">
        <f>VLOOKUP(D5431,#REF!, 2,FALSE)</f>
        <v>#REF!</v>
      </c>
      <c r="BO5431" s="118" t="s">
        <v>10280</v>
      </c>
      <c r="BP5431" s="118" t="s">
        <v>16975</v>
      </c>
      <c r="BQ5431" s="118" t="s">
        <v>10281</v>
      </c>
      <c r="BW5431" s="118" t="s">
        <v>10280</v>
      </c>
      <c r="BX5431" s="118" t="s">
        <v>16975</v>
      </c>
      <c r="BY5431" s="118" t="s">
        <v>10281</v>
      </c>
    </row>
    <row r="5432" spans="53:77" x14ac:dyDescent="0.3">
      <c r="BA5432" s="169" t="e">
        <f>VLOOKUP(D5432,#REF!, 2,FALSE)</f>
        <v>#REF!</v>
      </c>
      <c r="BO5432" s="118" t="s">
        <v>10282</v>
      </c>
      <c r="BP5432" s="118" t="s">
        <v>16975</v>
      </c>
      <c r="BQ5432" s="118" t="s">
        <v>10283</v>
      </c>
      <c r="BW5432" s="118" t="s">
        <v>10282</v>
      </c>
      <c r="BX5432" s="118" t="s">
        <v>16975</v>
      </c>
      <c r="BY5432" s="118" t="s">
        <v>10283</v>
      </c>
    </row>
    <row r="5433" spans="53:77" x14ac:dyDescent="0.3">
      <c r="BA5433" s="169" t="e">
        <f>VLOOKUP(D5433,#REF!, 2,FALSE)</f>
        <v>#REF!</v>
      </c>
      <c r="BO5433" s="118" t="s">
        <v>10284</v>
      </c>
      <c r="BP5433" s="118" t="s">
        <v>2983</v>
      </c>
      <c r="BQ5433" s="118" t="s">
        <v>2983</v>
      </c>
      <c r="BW5433" s="118" t="s">
        <v>10284</v>
      </c>
      <c r="BX5433" s="118" t="s">
        <v>2983</v>
      </c>
      <c r="BY5433" s="118" t="s">
        <v>2983</v>
      </c>
    </row>
    <row r="5434" spans="53:77" x14ac:dyDescent="0.3">
      <c r="BA5434" s="169" t="e">
        <f>VLOOKUP(D5434,#REF!, 2,FALSE)</f>
        <v>#REF!</v>
      </c>
      <c r="BO5434" s="118" t="s">
        <v>10285</v>
      </c>
      <c r="BP5434" s="118" t="s">
        <v>2983</v>
      </c>
      <c r="BQ5434" s="118" t="s">
        <v>2983</v>
      </c>
      <c r="BW5434" s="118" t="s">
        <v>10285</v>
      </c>
      <c r="BX5434" s="118" t="s">
        <v>2983</v>
      </c>
      <c r="BY5434" s="118" t="s">
        <v>2983</v>
      </c>
    </row>
    <row r="5435" spans="53:77" x14ac:dyDescent="0.3">
      <c r="BA5435" s="169" t="e">
        <f>VLOOKUP(D5435,#REF!, 2,FALSE)</f>
        <v>#REF!</v>
      </c>
      <c r="BO5435" s="118" t="s">
        <v>10286</v>
      </c>
      <c r="BP5435" s="118" t="s">
        <v>16975</v>
      </c>
      <c r="BQ5435" s="118" t="s">
        <v>2983</v>
      </c>
      <c r="BW5435" s="118" t="s">
        <v>10286</v>
      </c>
      <c r="BX5435" s="118" t="s">
        <v>16975</v>
      </c>
      <c r="BY5435" s="118" t="s">
        <v>2983</v>
      </c>
    </row>
    <row r="5436" spans="53:77" x14ac:dyDescent="0.3">
      <c r="BA5436" s="169" t="e">
        <f>VLOOKUP(D5436,#REF!, 2,FALSE)</f>
        <v>#REF!</v>
      </c>
      <c r="BO5436" s="118" t="s">
        <v>10287</v>
      </c>
      <c r="BP5436" s="118" t="s">
        <v>16975</v>
      </c>
      <c r="BQ5436" s="118" t="s">
        <v>2983</v>
      </c>
      <c r="BW5436" s="118" t="s">
        <v>10287</v>
      </c>
      <c r="BX5436" s="118" t="s">
        <v>16975</v>
      </c>
      <c r="BY5436" s="118" t="s">
        <v>2983</v>
      </c>
    </row>
    <row r="5437" spans="53:77" x14ac:dyDescent="0.3">
      <c r="BA5437" s="169" t="e">
        <f>VLOOKUP(D5437,#REF!, 2,FALSE)</f>
        <v>#REF!</v>
      </c>
      <c r="BO5437" s="118" t="s">
        <v>10288</v>
      </c>
      <c r="BP5437" s="118" t="s">
        <v>2983</v>
      </c>
      <c r="BQ5437" s="118" t="s">
        <v>10289</v>
      </c>
      <c r="BW5437" s="118" t="s">
        <v>10288</v>
      </c>
      <c r="BX5437" s="118" t="s">
        <v>2983</v>
      </c>
      <c r="BY5437" s="118" t="s">
        <v>10289</v>
      </c>
    </row>
    <row r="5438" spans="53:77" x14ac:dyDescent="0.3">
      <c r="BA5438" s="169" t="e">
        <f>VLOOKUP(D5438,#REF!, 2,FALSE)</f>
        <v>#REF!</v>
      </c>
      <c r="BO5438" s="118" t="s">
        <v>10290</v>
      </c>
      <c r="BP5438" s="118" t="s">
        <v>2983</v>
      </c>
      <c r="BQ5438" s="118" t="s">
        <v>2983</v>
      </c>
      <c r="BW5438" s="118" t="s">
        <v>10290</v>
      </c>
      <c r="BX5438" s="118" t="s">
        <v>2983</v>
      </c>
      <c r="BY5438" s="118" t="s">
        <v>2983</v>
      </c>
    </row>
    <row r="5439" spans="53:77" x14ac:dyDescent="0.3">
      <c r="BA5439" s="169" t="e">
        <f>VLOOKUP(D5439,#REF!, 2,FALSE)</f>
        <v>#REF!</v>
      </c>
      <c r="BO5439" s="118" t="s">
        <v>10292</v>
      </c>
      <c r="BP5439" s="118" t="s">
        <v>2983</v>
      </c>
      <c r="BQ5439" s="118" t="s">
        <v>10293</v>
      </c>
      <c r="BW5439" s="118" t="s">
        <v>10292</v>
      </c>
      <c r="BX5439" s="118" t="s">
        <v>2983</v>
      </c>
      <c r="BY5439" s="118" t="s">
        <v>10293</v>
      </c>
    </row>
    <row r="5440" spans="53:77" x14ac:dyDescent="0.3">
      <c r="BA5440" s="169" t="e">
        <f>VLOOKUP(D5440,#REF!, 2,FALSE)</f>
        <v>#REF!</v>
      </c>
      <c r="BO5440" s="118" t="s">
        <v>1847</v>
      </c>
      <c r="BP5440" s="118" t="s">
        <v>613</v>
      </c>
      <c r="BQ5440" s="118" t="s">
        <v>7867</v>
      </c>
      <c r="BW5440" s="118" t="s">
        <v>1847</v>
      </c>
      <c r="BX5440" s="118" t="s">
        <v>613</v>
      </c>
      <c r="BY5440" s="118" t="s">
        <v>7867</v>
      </c>
    </row>
    <row r="5441" spans="53:77" x14ac:dyDescent="0.3">
      <c r="BA5441" s="169" t="e">
        <f>VLOOKUP(D5441,#REF!, 2,FALSE)</f>
        <v>#REF!</v>
      </c>
      <c r="BO5441" s="118" t="s">
        <v>1848</v>
      </c>
      <c r="BP5441" s="118" t="s">
        <v>2983</v>
      </c>
      <c r="BQ5441" s="118" t="s">
        <v>8356</v>
      </c>
      <c r="BW5441" s="118" t="s">
        <v>1848</v>
      </c>
      <c r="BX5441" s="118" t="s">
        <v>2983</v>
      </c>
      <c r="BY5441" s="118" t="s">
        <v>8356</v>
      </c>
    </row>
    <row r="5442" spans="53:77" x14ac:dyDescent="0.3">
      <c r="BA5442" s="169" t="e">
        <f>VLOOKUP(D5442,#REF!, 2,FALSE)</f>
        <v>#REF!</v>
      </c>
      <c r="BO5442" s="118" t="s">
        <v>1849</v>
      </c>
      <c r="BP5442" s="118" t="s">
        <v>16975</v>
      </c>
      <c r="BQ5442" s="118" t="s">
        <v>8249</v>
      </c>
      <c r="BW5442" s="118" t="s">
        <v>1849</v>
      </c>
      <c r="BX5442" s="118" t="s">
        <v>16975</v>
      </c>
      <c r="BY5442" s="118" t="s">
        <v>8249</v>
      </c>
    </row>
    <row r="5443" spans="53:77" x14ac:dyDescent="0.3">
      <c r="BA5443" s="169" t="e">
        <f>VLOOKUP(D5443,#REF!, 2,FALSE)</f>
        <v>#REF!</v>
      </c>
      <c r="BO5443" s="118" t="s">
        <v>10295</v>
      </c>
      <c r="BP5443" s="118" t="s">
        <v>3197</v>
      </c>
      <c r="BQ5443" s="118" t="s">
        <v>770</v>
      </c>
      <c r="BW5443" s="118" t="s">
        <v>10295</v>
      </c>
      <c r="BX5443" s="118" t="s">
        <v>3197</v>
      </c>
      <c r="BY5443" s="118" t="s">
        <v>770</v>
      </c>
    </row>
    <row r="5444" spans="53:77" x14ac:dyDescent="0.3">
      <c r="BA5444" s="169" t="e">
        <f>VLOOKUP(D5444,#REF!, 2,FALSE)</f>
        <v>#REF!</v>
      </c>
      <c r="BO5444" s="118" t="s">
        <v>10296</v>
      </c>
      <c r="BP5444" s="118" t="s">
        <v>2983</v>
      </c>
      <c r="BQ5444" s="118" t="s">
        <v>770</v>
      </c>
      <c r="BW5444" s="118" t="s">
        <v>10296</v>
      </c>
      <c r="BX5444" s="118" t="s">
        <v>2983</v>
      </c>
      <c r="BY5444" s="118" t="s">
        <v>770</v>
      </c>
    </row>
    <row r="5445" spans="53:77" x14ac:dyDescent="0.3">
      <c r="BA5445" s="169" t="e">
        <f>VLOOKUP(D5445,#REF!, 2,FALSE)</f>
        <v>#REF!</v>
      </c>
      <c r="BO5445" s="118" t="s">
        <v>10297</v>
      </c>
      <c r="BP5445" s="118" t="s">
        <v>696</v>
      </c>
      <c r="BQ5445" s="118" t="s">
        <v>1838</v>
      </c>
      <c r="BW5445" s="118" t="s">
        <v>10297</v>
      </c>
      <c r="BX5445" s="118" t="s">
        <v>696</v>
      </c>
      <c r="BY5445" s="118" t="s">
        <v>1838</v>
      </c>
    </row>
    <row r="5446" spans="53:77" x14ac:dyDescent="0.3">
      <c r="BA5446" s="169" t="e">
        <f>VLOOKUP(D5446,#REF!, 2,FALSE)</f>
        <v>#REF!</v>
      </c>
      <c r="BO5446" s="118" t="s">
        <v>10299</v>
      </c>
      <c r="BP5446" s="118" t="s">
        <v>661</v>
      </c>
      <c r="BQ5446" s="118" t="s">
        <v>1380</v>
      </c>
      <c r="BW5446" s="118" t="s">
        <v>10299</v>
      </c>
      <c r="BX5446" s="118" t="s">
        <v>661</v>
      </c>
      <c r="BY5446" s="118" t="s">
        <v>1380</v>
      </c>
    </row>
    <row r="5447" spans="53:77" x14ac:dyDescent="0.3">
      <c r="BA5447" s="169" t="e">
        <f>VLOOKUP(D5447,#REF!, 2,FALSE)</f>
        <v>#REF!</v>
      </c>
      <c r="BO5447" s="118" t="s">
        <v>10300</v>
      </c>
      <c r="BP5447" s="118" t="s">
        <v>663</v>
      </c>
      <c r="BQ5447" s="118" t="s">
        <v>1730</v>
      </c>
      <c r="BW5447" s="118" t="s">
        <v>10300</v>
      </c>
      <c r="BX5447" s="118" t="s">
        <v>663</v>
      </c>
      <c r="BY5447" s="118" t="s">
        <v>1730</v>
      </c>
    </row>
    <row r="5448" spans="53:77" x14ac:dyDescent="0.3">
      <c r="BA5448" s="169" t="e">
        <f>VLOOKUP(D5448,#REF!, 2,FALSE)</f>
        <v>#REF!</v>
      </c>
      <c r="BO5448" s="118" t="s">
        <v>10301</v>
      </c>
      <c r="BP5448" s="118" t="s">
        <v>661</v>
      </c>
      <c r="BQ5448" s="118" t="s">
        <v>10302</v>
      </c>
      <c r="BW5448" s="118" t="s">
        <v>10301</v>
      </c>
      <c r="BX5448" s="118" t="s">
        <v>661</v>
      </c>
      <c r="BY5448" s="118" t="s">
        <v>10302</v>
      </c>
    </row>
    <row r="5449" spans="53:77" x14ac:dyDescent="0.3">
      <c r="BA5449" s="169" t="e">
        <f>VLOOKUP(D5449,#REF!, 2,FALSE)</f>
        <v>#REF!</v>
      </c>
      <c r="BO5449" s="118" t="s">
        <v>10304</v>
      </c>
      <c r="BP5449" s="118" t="s">
        <v>2983</v>
      </c>
      <c r="BQ5449" s="118" t="s">
        <v>2983</v>
      </c>
      <c r="BW5449" s="118" t="s">
        <v>10304</v>
      </c>
      <c r="BX5449" s="118" t="s">
        <v>2983</v>
      </c>
      <c r="BY5449" s="118" t="s">
        <v>2983</v>
      </c>
    </row>
    <row r="5450" spans="53:77" x14ac:dyDescent="0.3">
      <c r="BA5450" s="169" t="e">
        <f>VLOOKUP(D5450,#REF!, 2,FALSE)</f>
        <v>#REF!</v>
      </c>
      <c r="BO5450" s="118" t="s">
        <v>10306</v>
      </c>
      <c r="BP5450" s="118" t="s">
        <v>849</v>
      </c>
      <c r="BQ5450" s="118" t="s">
        <v>2983</v>
      </c>
      <c r="BW5450" s="118" t="s">
        <v>10306</v>
      </c>
      <c r="BX5450" s="118" t="s">
        <v>849</v>
      </c>
      <c r="BY5450" s="118" t="s">
        <v>2983</v>
      </c>
    </row>
    <row r="5451" spans="53:77" x14ac:dyDescent="0.3">
      <c r="BA5451" s="169" t="e">
        <f>VLOOKUP(D5451,#REF!, 2,FALSE)</f>
        <v>#REF!</v>
      </c>
      <c r="BO5451" s="118" t="s">
        <v>10307</v>
      </c>
      <c r="BP5451" s="118" t="s">
        <v>16975</v>
      </c>
      <c r="BQ5451" s="118" t="s">
        <v>770</v>
      </c>
      <c r="BW5451" s="118" t="s">
        <v>10307</v>
      </c>
      <c r="BX5451" s="118" t="s">
        <v>16975</v>
      </c>
      <c r="BY5451" s="118" t="s">
        <v>770</v>
      </c>
    </row>
    <row r="5452" spans="53:77" x14ac:dyDescent="0.3">
      <c r="BA5452" s="169" t="e">
        <f>VLOOKUP(D5452,#REF!, 2,FALSE)</f>
        <v>#REF!</v>
      </c>
      <c r="BO5452" s="118" t="s">
        <v>10308</v>
      </c>
      <c r="BP5452" s="118" t="s">
        <v>2983</v>
      </c>
      <c r="BQ5452" s="118" t="s">
        <v>2983</v>
      </c>
      <c r="BW5452" s="118" t="s">
        <v>10308</v>
      </c>
      <c r="BX5452" s="118" t="s">
        <v>2983</v>
      </c>
      <c r="BY5452" s="118" t="s">
        <v>2983</v>
      </c>
    </row>
    <row r="5453" spans="53:77" x14ac:dyDescent="0.3">
      <c r="BA5453" s="169" t="e">
        <f>VLOOKUP(D5453,#REF!, 2,FALSE)</f>
        <v>#REF!</v>
      </c>
      <c r="BO5453" s="118" t="s">
        <v>10309</v>
      </c>
      <c r="BP5453" s="118" t="s">
        <v>614</v>
      </c>
      <c r="BQ5453" s="118" t="s">
        <v>2983</v>
      </c>
      <c r="BW5453" s="118" t="s">
        <v>10309</v>
      </c>
      <c r="BX5453" s="118" t="s">
        <v>614</v>
      </c>
      <c r="BY5453" s="118" t="s">
        <v>2983</v>
      </c>
    </row>
    <row r="5454" spans="53:77" x14ac:dyDescent="0.3">
      <c r="BA5454" s="169" t="e">
        <f>VLOOKUP(D5454,#REF!, 2,FALSE)</f>
        <v>#REF!</v>
      </c>
      <c r="BO5454" s="118" t="s">
        <v>10310</v>
      </c>
      <c r="BP5454" s="118" t="s">
        <v>667</v>
      </c>
      <c r="BQ5454" s="118" t="s">
        <v>2983</v>
      </c>
      <c r="BW5454" s="118" t="s">
        <v>10310</v>
      </c>
      <c r="BX5454" s="118" t="s">
        <v>667</v>
      </c>
      <c r="BY5454" s="118" t="s">
        <v>2983</v>
      </c>
    </row>
    <row r="5455" spans="53:77" x14ac:dyDescent="0.3">
      <c r="BA5455" s="169" t="e">
        <f>VLOOKUP(D5455,#REF!, 2,FALSE)</f>
        <v>#REF!</v>
      </c>
      <c r="BO5455" s="118" t="s">
        <v>10311</v>
      </c>
      <c r="BP5455" s="118" t="s">
        <v>637</v>
      </c>
      <c r="BQ5455" s="118" t="s">
        <v>2400</v>
      </c>
      <c r="BW5455" s="118" t="s">
        <v>10311</v>
      </c>
      <c r="BX5455" s="118" t="s">
        <v>637</v>
      </c>
      <c r="BY5455" s="118" t="s">
        <v>2400</v>
      </c>
    </row>
    <row r="5456" spans="53:77" x14ac:dyDescent="0.3">
      <c r="BA5456" s="169" t="e">
        <f>VLOOKUP(D5456,#REF!, 2,FALSE)</f>
        <v>#REF!</v>
      </c>
      <c r="BO5456" s="118" t="s">
        <v>1850</v>
      </c>
      <c r="BP5456" s="118" t="s">
        <v>658</v>
      </c>
      <c r="BQ5456" s="118" t="s">
        <v>2983</v>
      </c>
      <c r="BW5456" s="118" t="s">
        <v>1850</v>
      </c>
      <c r="BX5456" s="118" t="s">
        <v>658</v>
      </c>
      <c r="BY5456" s="118" t="s">
        <v>2983</v>
      </c>
    </row>
    <row r="5457" spans="53:77" x14ac:dyDescent="0.3">
      <c r="BA5457" s="169" t="e">
        <f>VLOOKUP(D5457,#REF!, 2,FALSE)</f>
        <v>#REF!</v>
      </c>
      <c r="BO5457" s="118" t="s">
        <v>10312</v>
      </c>
      <c r="BP5457" s="118" t="s">
        <v>694</v>
      </c>
      <c r="BQ5457" s="118" t="s">
        <v>3377</v>
      </c>
      <c r="BW5457" s="118" t="s">
        <v>10312</v>
      </c>
      <c r="BX5457" s="118" t="s">
        <v>694</v>
      </c>
      <c r="BY5457" s="118" t="s">
        <v>3377</v>
      </c>
    </row>
    <row r="5458" spans="53:77" x14ac:dyDescent="0.3">
      <c r="BA5458" s="169" t="e">
        <f>VLOOKUP(D5458,#REF!, 2,FALSE)</f>
        <v>#REF!</v>
      </c>
      <c r="BO5458" s="118" t="s">
        <v>10314</v>
      </c>
      <c r="BP5458" s="118" t="s">
        <v>1342</v>
      </c>
      <c r="BQ5458" s="118" t="s">
        <v>3739</v>
      </c>
      <c r="BW5458" s="118" t="s">
        <v>10314</v>
      </c>
      <c r="BX5458" s="118" t="s">
        <v>1342</v>
      </c>
      <c r="BY5458" s="118" t="s">
        <v>3739</v>
      </c>
    </row>
    <row r="5459" spans="53:77" x14ac:dyDescent="0.3">
      <c r="BA5459" s="169" t="e">
        <f>VLOOKUP(D5459,#REF!, 2,FALSE)</f>
        <v>#REF!</v>
      </c>
      <c r="BO5459" s="118" t="s">
        <v>10315</v>
      </c>
      <c r="BP5459" s="118" t="s">
        <v>810</v>
      </c>
      <c r="BQ5459" s="118" t="s">
        <v>2138</v>
      </c>
      <c r="BW5459" s="118" t="s">
        <v>10315</v>
      </c>
      <c r="BX5459" s="118" t="s">
        <v>810</v>
      </c>
      <c r="BY5459" s="118" t="s">
        <v>2138</v>
      </c>
    </row>
    <row r="5460" spans="53:77" x14ac:dyDescent="0.3">
      <c r="BA5460" s="169" t="e">
        <f>VLOOKUP(D5460,#REF!, 2,FALSE)</f>
        <v>#REF!</v>
      </c>
      <c r="BO5460" s="118" t="s">
        <v>10316</v>
      </c>
      <c r="BP5460" s="118" t="s">
        <v>2979</v>
      </c>
      <c r="BQ5460" s="118" t="s">
        <v>10317</v>
      </c>
      <c r="BW5460" s="118" t="s">
        <v>10316</v>
      </c>
      <c r="BX5460" s="118" t="s">
        <v>2979</v>
      </c>
      <c r="BY5460" s="118" t="s">
        <v>10317</v>
      </c>
    </row>
    <row r="5461" spans="53:77" x14ac:dyDescent="0.3">
      <c r="BA5461" s="169" t="e">
        <f>VLOOKUP(D5461,#REF!, 2,FALSE)</f>
        <v>#REF!</v>
      </c>
      <c r="BO5461" s="118" t="s">
        <v>10318</v>
      </c>
      <c r="BP5461" s="118" t="s">
        <v>637</v>
      </c>
      <c r="BQ5461" s="118" t="s">
        <v>943</v>
      </c>
      <c r="BW5461" s="118" t="s">
        <v>10318</v>
      </c>
      <c r="BX5461" s="118" t="s">
        <v>637</v>
      </c>
      <c r="BY5461" s="118" t="s">
        <v>943</v>
      </c>
    </row>
    <row r="5462" spans="53:77" x14ac:dyDescent="0.3">
      <c r="BA5462" s="169" t="e">
        <f>VLOOKUP(D5462,#REF!, 2,FALSE)</f>
        <v>#REF!</v>
      </c>
      <c r="BO5462" s="118" t="s">
        <v>10319</v>
      </c>
      <c r="BP5462" s="118" t="s">
        <v>657</v>
      </c>
      <c r="BQ5462" s="118" t="s">
        <v>925</v>
      </c>
      <c r="BW5462" s="118" t="s">
        <v>10319</v>
      </c>
      <c r="BX5462" s="118" t="s">
        <v>657</v>
      </c>
      <c r="BY5462" s="118" t="s">
        <v>925</v>
      </c>
    </row>
    <row r="5463" spans="53:77" x14ac:dyDescent="0.3">
      <c r="BA5463" s="169" t="e">
        <f>VLOOKUP(D5463,#REF!, 2,FALSE)</f>
        <v>#REF!</v>
      </c>
      <c r="BO5463" s="118" t="s">
        <v>10320</v>
      </c>
      <c r="BP5463" s="118" t="s">
        <v>783</v>
      </c>
      <c r="BQ5463" s="118" t="s">
        <v>10321</v>
      </c>
      <c r="BW5463" s="118" t="s">
        <v>10320</v>
      </c>
      <c r="BX5463" s="118" t="s">
        <v>783</v>
      </c>
      <c r="BY5463" s="118" t="s">
        <v>10321</v>
      </c>
    </row>
    <row r="5464" spans="53:77" x14ac:dyDescent="0.3">
      <c r="BA5464" s="169" t="e">
        <f>VLOOKUP(D5464,#REF!, 2,FALSE)</f>
        <v>#REF!</v>
      </c>
      <c r="BO5464" s="118" t="s">
        <v>10322</v>
      </c>
      <c r="BP5464" s="118" t="s">
        <v>775</v>
      </c>
      <c r="BQ5464" s="118" t="s">
        <v>6959</v>
      </c>
      <c r="BW5464" s="118" t="s">
        <v>10322</v>
      </c>
      <c r="BX5464" s="118" t="s">
        <v>775</v>
      </c>
      <c r="BY5464" s="118" t="s">
        <v>6959</v>
      </c>
    </row>
    <row r="5465" spans="53:77" x14ac:dyDescent="0.3">
      <c r="BA5465" s="169" t="e">
        <f>VLOOKUP(D5465,#REF!, 2,FALSE)</f>
        <v>#REF!</v>
      </c>
      <c r="BO5465" s="118" t="s">
        <v>10323</v>
      </c>
      <c r="BP5465" s="118" t="s">
        <v>771</v>
      </c>
      <c r="BQ5465" s="118" t="s">
        <v>1283</v>
      </c>
      <c r="BW5465" s="118" t="s">
        <v>10323</v>
      </c>
      <c r="BX5465" s="118" t="s">
        <v>771</v>
      </c>
      <c r="BY5465" s="118" t="s">
        <v>1283</v>
      </c>
    </row>
    <row r="5466" spans="53:77" x14ac:dyDescent="0.3">
      <c r="BA5466" s="169" t="e">
        <f>VLOOKUP(D5466,#REF!, 2,FALSE)</f>
        <v>#REF!</v>
      </c>
      <c r="BO5466" s="118" t="s">
        <v>1851</v>
      </c>
      <c r="BP5466" s="118" t="s">
        <v>3043</v>
      </c>
      <c r="BQ5466" s="118" t="s">
        <v>10324</v>
      </c>
      <c r="BW5466" s="118" t="s">
        <v>1851</v>
      </c>
      <c r="BX5466" s="118" t="s">
        <v>3043</v>
      </c>
      <c r="BY5466" s="118" t="s">
        <v>10324</v>
      </c>
    </row>
    <row r="5467" spans="53:77" x14ac:dyDescent="0.3">
      <c r="BA5467" s="169" t="e">
        <f>VLOOKUP(D5467,#REF!, 2,FALSE)</f>
        <v>#REF!</v>
      </c>
      <c r="BO5467" s="118" t="s">
        <v>10326</v>
      </c>
      <c r="BP5467" s="118" t="s">
        <v>658</v>
      </c>
      <c r="BQ5467" s="118" t="s">
        <v>2941</v>
      </c>
      <c r="BW5467" s="118" t="s">
        <v>10326</v>
      </c>
      <c r="BX5467" s="118" t="s">
        <v>658</v>
      </c>
      <c r="BY5467" s="118" t="s">
        <v>2941</v>
      </c>
    </row>
    <row r="5468" spans="53:77" x14ac:dyDescent="0.3">
      <c r="BA5468" s="169" t="e">
        <f>VLOOKUP(D5468,#REF!, 2,FALSE)</f>
        <v>#REF!</v>
      </c>
      <c r="BO5468" s="118" t="s">
        <v>10327</v>
      </c>
      <c r="BP5468" s="118" t="s">
        <v>715</v>
      </c>
      <c r="BQ5468" s="118" t="s">
        <v>2983</v>
      </c>
      <c r="BW5468" s="118" t="s">
        <v>10327</v>
      </c>
      <c r="BX5468" s="118" t="s">
        <v>715</v>
      </c>
      <c r="BY5468" s="118" t="s">
        <v>2983</v>
      </c>
    </row>
    <row r="5469" spans="53:77" x14ac:dyDescent="0.3">
      <c r="BA5469" s="169" t="e">
        <f>VLOOKUP(D5469,#REF!, 2,FALSE)</f>
        <v>#REF!</v>
      </c>
      <c r="BO5469" s="118" t="s">
        <v>10328</v>
      </c>
      <c r="BP5469" s="118" t="s">
        <v>617</v>
      </c>
      <c r="BQ5469" s="118" t="s">
        <v>1262</v>
      </c>
      <c r="BW5469" s="118" t="s">
        <v>10328</v>
      </c>
      <c r="BX5469" s="118" t="s">
        <v>617</v>
      </c>
      <c r="BY5469" s="118" t="s">
        <v>1262</v>
      </c>
    </row>
    <row r="5470" spans="53:77" x14ac:dyDescent="0.3">
      <c r="BA5470" s="169" t="e">
        <f>VLOOKUP(D5470,#REF!, 2,FALSE)</f>
        <v>#REF!</v>
      </c>
      <c r="BO5470" s="118" t="s">
        <v>10329</v>
      </c>
      <c r="BP5470" s="118" t="s">
        <v>787</v>
      </c>
      <c r="BQ5470" s="118" t="s">
        <v>911</v>
      </c>
      <c r="BW5470" s="118" t="s">
        <v>10329</v>
      </c>
      <c r="BX5470" s="118" t="s">
        <v>787</v>
      </c>
      <c r="BY5470" s="118" t="s">
        <v>911</v>
      </c>
    </row>
    <row r="5471" spans="53:77" x14ac:dyDescent="0.3">
      <c r="BA5471" s="169" t="e">
        <f>VLOOKUP(D5471,#REF!, 2,FALSE)</f>
        <v>#REF!</v>
      </c>
      <c r="BO5471" s="118" t="s">
        <v>10330</v>
      </c>
      <c r="BP5471" s="118" t="s">
        <v>703</v>
      </c>
      <c r="BQ5471" s="118" t="s">
        <v>2983</v>
      </c>
      <c r="BW5471" s="118" t="s">
        <v>10330</v>
      </c>
      <c r="BX5471" s="118" t="s">
        <v>703</v>
      </c>
      <c r="BY5471" s="118" t="s">
        <v>2983</v>
      </c>
    </row>
    <row r="5472" spans="53:77" x14ac:dyDescent="0.3">
      <c r="BA5472" s="169" t="e">
        <f>VLOOKUP(D5472,#REF!, 2,FALSE)</f>
        <v>#REF!</v>
      </c>
      <c r="BO5472" s="118" t="s">
        <v>10331</v>
      </c>
      <c r="BP5472" s="118" t="s">
        <v>736</v>
      </c>
      <c r="BQ5472" s="118" t="s">
        <v>4064</v>
      </c>
      <c r="BW5472" s="118" t="s">
        <v>10331</v>
      </c>
      <c r="BX5472" s="118" t="s">
        <v>736</v>
      </c>
      <c r="BY5472" s="118" t="s">
        <v>4064</v>
      </c>
    </row>
    <row r="5473" spans="53:77" x14ac:dyDescent="0.3">
      <c r="BA5473" s="169" t="e">
        <f>VLOOKUP(D5473,#REF!, 2,FALSE)</f>
        <v>#REF!</v>
      </c>
      <c r="BO5473" s="118" t="s">
        <v>10332</v>
      </c>
      <c r="BP5473" s="118" t="s">
        <v>616</v>
      </c>
      <c r="BQ5473" s="118" t="s">
        <v>2993</v>
      </c>
      <c r="BW5473" s="118" t="s">
        <v>10332</v>
      </c>
      <c r="BX5473" s="118" t="s">
        <v>616</v>
      </c>
      <c r="BY5473" s="118" t="s">
        <v>2993</v>
      </c>
    </row>
    <row r="5474" spans="53:77" x14ac:dyDescent="0.3">
      <c r="BA5474" s="169" t="e">
        <f>VLOOKUP(D5474,#REF!, 2,FALSE)</f>
        <v>#REF!</v>
      </c>
      <c r="BO5474" s="118" t="s">
        <v>10333</v>
      </c>
      <c r="BP5474" s="118" t="s">
        <v>810</v>
      </c>
      <c r="BQ5474" s="118" t="s">
        <v>3255</v>
      </c>
      <c r="BW5474" s="118" t="s">
        <v>10333</v>
      </c>
      <c r="BX5474" s="118" t="s">
        <v>810</v>
      </c>
      <c r="BY5474" s="118" t="s">
        <v>3255</v>
      </c>
    </row>
    <row r="5475" spans="53:77" x14ac:dyDescent="0.3">
      <c r="BA5475" s="169" t="e">
        <f>VLOOKUP(D5475,#REF!, 2,FALSE)</f>
        <v>#REF!</v>
      </c>
      <c r="BO5475" s="118" t="s">
        <v>1852</v>
      </c>
      <c r="BP5475" s="118" t="s">
        <v>636</v>
      </c>
      <c r="BQ5475" s="118" t="s">
        <v>2395</v>
      </c>
      <c r="BW5475" s="118" t="s">
        <v>1852</v>
      </c>
      <c r="BX5475" s="118" t="s">
        <v>636</v>
      </c>
      <c r="BY5475" s="118" t="s">
        <v>2395</v>
      </c>
    </row>
    <row r="5476" spans="53:77" x14ac:dyDescent="0.3">
      <c r="BA5476" s="169" t="e">
        <f>VLOOKUP(D5476,#REF!, 2,FALSE)</f>
        <v>#REF!</v>
      </c>
      <c r="BO5476" s="118" t="s">
        <v>1853</v>
      </c>
      <c r="BP5476" s="118" t="s">
        <v>639</v>
      </c>
      <c r="BQ5476" s="118" t="s">
        <v>1274</v>
      </c>
      <c r="BW5476" s="118" t="s">
        <v>1853</v>
      </c>
      <c r="BX5476" s="118" t="s">
        <v>639</v>
      </c>
      <c r="BY5476" s="118" t="s">
        <v>1274</v>
      </c>
    </row>
    <row r="5477" spans="53:77" x14ac:dyDescent="0.3">
      <c r="BA5477" s="169" t="e">
        <f>VLOOKUP(D5477,#REF!, 2,FALSE)</f>
        <v>#REF!</v>
      </c>
      <c r="BO5477" s="118" t="s">
        <v>10334</v>
      </c>
      <c r="BP5477" s="118" t="s">
        <v>3043</v>
      </c>
      <c r="BQ5477" s="118" t="s">
        <v>10335</v>
      </c>
      <c r="BW5477" s="118" t="s">
        <v>10334</v>
      </c>
      <c r="BX5477" s="118" t="s">
        <v>3043</v>
      </c>
      <c r="BY5477" s="118" t="s">
        <v>10335</v>
      </c>
    </row>
    <row r="5478" spans="53:77" x14ac:dyDescent="0.3">
      <c r="BA5478" s="169" t="e">
        <f>VLOOKUP(D5478,#REF!, 2,FALSE)</f>
        <v>#REF!</v>
      </c>
      <c r="BO5478" s="118" t="s">
        <v>10336</v>
      </c>
      <c r="BP5478" s="118" t="s">
        <v>1342</v>
      </c>
      <c r="BQ5478" s="118" t="s">
        <v>10337</v>
      </c>
      <c r="BW5478" s="118" t="s">
        <v>10336</v>
      </c>
      <c r="BX5478" s="118" t="s">
        <v>1342</v>
      </c>
      <c r="BY5478" s="118" t="s">
        <v>10337</v>
      </c>
    </row>
    <row r="5479" spans="53:77" x14ac:dyDescent="0.3">
      <c r="BA5479" s="169" t="e">
        <f>VLOOKUP(D5479,#REF!, 2,FALSE)</f>
        <v>#REF!</v>
      </c>
      <c r="BO5479" s="118" t="s">
        <v>10338</v>
      </c>
      <c r="BP5479" s="118" t="s">
        <v>787</v>
      </c>
      <c r="BQ5479" s="118" t="s">
        <v>2983</v>
      </c>
      <c r="BW5479" s="118" t="s">
        <v>10338</v>
      </c>
      <c r="BX5479" s="118" t="s">
        <v>787</v>
      </c>
      <c r="BY5479" s="118" t="s">
        <v>2983</v>
      </c>
    </row>
    <row r="5480" spans="53:77" x14ac:dyDescent="0.3">
      <c r="BA5480" s="169" t="e">
        <f>VLOOKUP(D5480,#REF!, 2,FALSE)</f>
        <v>#REF!</v>
      </c>
      <c r="BO5480" s="118" t="s">
        <v>1860</v>
      </c>
      <c r="BP5480" s="118" t="s">
        <v>639</v>
      </c>
      <c r="BQ5480" s="118" t="s">
        <v>3887</v>
      </c>
      <c r="BW5480" s="118" t="s">
        <v>1860</v>
      </c>
      <c r="BX5480" s="118" t="s">
        <v>639</v>
      </c>
      <c r="BY5480" s="118" t="s">
        <v>3887</v>
      </c>
    </row>
    <row r="5481" spans="53:77" x14ac:dyDescent="0.3">
      <c r="BA5481" s="169" t="e">
        <f>VLOOKUP(D5481,#REF!, 2,FALSE)</f>
        <v>#REF!</v>
      </c>
      <c r="BO5481" s="118" t="s">
        <v>10339</v>
      </c>
      <c r="BP5481" s="118" t="s">
        <v>1342</v>
      </c>
      <c r="BQ5481" s="118" t="s">
        <v>1138</v>
      </c>
      <c r="BW5481" s="118" t="s">
        <v>10339</v>
      </c>
      <c r="BX5481" s="118" t="s">
        <v>1342</v>
      </c>
      <c r="BY5481" s="118" t="s">
        <v>1138</v>
      </c>
    </row>
    <row r="5482" spans="53:77" x14ac:dyDescent="0.3">
      <c r="BA5482" s="169" t="e">
        <f>VLOOKUP(D5482,#REF!, 2,FALSE)</f>
        <v>#REF!</v>
      </c>
      <c r="BO5482" s="118" t="s">
        <v>10340</v>
      </c>
      <c r="BP5482" s="118" t="s">
        <v>637</v>
      </c>
      <c r="BQ5482" s="118" t="s">
        <v>697</v>
      </c>
      <c r="BW5482" s="118" t="s">
        <v>10340</v>
      </c>
      <c r="BX5482" s="118" t="s">
        <v>637</v>
      </c>
      <c r="BY5482" s="118" t="s">
        <v>697</v>
      </c>
    </row>
    <row r="5483" spans="53:77" x14ac:dyDescent="0.3">
      <c r="BA5483" s="169" t="e">
        <f>VLOOKUP(D5483,#REF!, 2,FALSE)</f>
        <v>#REF!</v>
      </c>
      <c r="BO5483" s="118" t="s">
        <v>10341</v>
      </c>
      <c r="BP5483" s="118" t="s">
        <v>803</v>
      </c>
      <c r="BQ5483" s="118" t="s">
        <v>8932</v>
      </c>
      <c r="BW5483" s="118" t="s">
        <v>10341</v>
      </c>
      <c r="BX5483" s="118" t="s">
        <v>803</v>
      </c>
      <c r="BY5483" s="118" t="s">
        <v>8932</v>
      </c>
    </row>
    <row r="5484" spans="53:77" x14ac:dyDescent="0.3">
      <c r="BA5484" s="169" t="e">
        <f>VLOOKUP(D5484,#REF!, 2,FALSE)</f>
        <v>#REF!</v>
      </c>
      <c r="BO5484" s="118" t="s">
        <v>10342</v>
      </c>
      <c r="BP5484" s="118" t="s">
        <v>628</v>
      </c>
      <c r="BQ5484" s="118" t="s">
        <v>10343</v>
      </c>
      <c r="BW5484" s="118" t="s">
        <v>10342</v>
      </c>
      <c r="BX5484" s="118" t="s">
        <v>628</v>
      </c>
      <c r="BY5484" s="118" t="s">
        <v>10343</v>
      </c>
    </row>
    <row r="5485" spans="53:77" x14ac:dyDescent="0.3">
      <c r="BA5485" s="169" t="e">
        <f>VLOOKUP(D5485,#REF!, 2,FALSE)</f>
        <v>#REF!</v>
      </c>
      <c r="BO5485" s="118" t="s">
        <v>10344</v>
      </c>
      <c r="BP5485" s="118" t="s">
        <v>667</v>
      </c>
      <c r="BQ5485" s="118" t="s">
        <v>660</v>
      </c>
      <c r="BW5485" s="118" t="s">
        <v>10344</v>
      </c>
      <c r="BX5485" s="118" t="s">
        <v>667</v>
      </c>
      <c r="BY5485" s="118" t="s">
        <v>660</v>
      </c>
    </row>
    <row r="5486" spans="53:77" x14ac:dyDescent="0.3">
      <c r="BA5486" s="169" t="e">
        <f>VLOOKUP(D5486,#REF!, 2,FALSE)</f>
        <v>#REF!</v>
      </c>
      <c r="BO5486" s="118" t="s">
        <v>10345</v>
      </c>
      <c r="BP5486" s="118" t="s">
        <v>928</v>
      </c>
      <c r="BQ5486" s="118" t="s">
        <v>792</v>
      </c>
      <c r="BW5486" s="118" t="s">
        <v>10345</v>
      </c>
      <c r="BX5486" s="118" t="s">
        <v>928</v>
      </c>
      <c r="BY5486" s="118" t="s">
        <v>792</v>
      </c>
    </row>
    <row r="5487" spans="53:77" x14ac:dyDescent="0.3">
      <c r="BA5487" s="169" t="e">
        <f>VLOOKUP(D5487,#REF!, 2,FALSE)</f>
        <v>#REF!</v>
      </c>
      <c r="BO5487" s="118" t="s">
        <v>10346</v>
      </c>
      <c r="BP5487" s="118" t="s">
        <v>1267</v>
      </c>
      <c r="BQ5487" s="118" t="s">
        <v>844</v>
      </c>
      <c r="BW5487" s="118" t="s">
        <v>10346</v>
      </c>
      <c r="BX5487" s="118" t="s">
        <v>1267</v>
      </c>
      <c r="BY5487" s="118" t="s">
        <v>844</v>
      </c>
    </row>
    <row r="5488" spans="53:77" x14ac:dyDescent="0.3">
      <c r="BA5488" s="169" t="e">
        <f>VLOOKUP(D5488,#REF!, 2,FALSE)</f>
        <v>#REF!</v>
      </c>
      <c r="BO5488" s="118" t="s">
        <v>10347</v>
      </c>
      <c r="BP5488" s="118" t="s">
        <v>621</v>
      </c>
      <c r="BQ5488" s="118" t="s">
        <v>1905</v>
      </c>
      <c r="BW5488" s="118" t="s">
        <v>10347</v>
      </c>
      <c r="BX5488" s="118" t="s">
        <v>621</v>
      </c>
      <c r="BY5488" s="118" t="s">
        <v>1905</v>
      </c>
    </row>
    <row r="5489" spans="53:77" x14ac:dyDescent="0.3">
      <c r="BA5489" s="169" t="e">
        <f>VLOOKUP(D5489,#REF!, 2,FALSE)</f>
        <v>#REF!</v>
      </c>
      <c r="BO5489" s="118" t="s">
        <v>10348</v>
      </c>
      <c r="BP5489" s="118" t="s">
        <v>637</v>
      </c>
      <c r="BQ5489" s="118" t="s">
        <v>2983</v>
      </c>
      <c r="BW5489" s="118" t="s">
        <v>10348</v>
      </c>
      <c r="BX5489" s="118" t="s">
        <v>637</v>
      </c>
      <c r="BY5489" s="118" t="s">
        <v>2983</v>
      </c>
    </row>
    <row r="5490" spans="53:77" x14ac:dyDescent="0.3">
      <c r="BA5490" s="169" t="e">
        <f>VLOOKUP(D5490,#REF!, 2,FALSE)</f>
        <v>#REF!</v>
      </c>
      <c r="BO5490" s="118" t="s">
        <v>10349</v>
      </c>
      <c r="BP5490" s="118" t="s">
        <v>667</v>
      </c>
      <c r="BQ5490" s="118" t="s">
        <v>2983</v>
      </c>
      <c r="BW5490" s="118" t="s">
        <v>10349</v>
      </c>
      <c r="BX5490" s="118" t="s">
        <v>667</v>
      </c>
      <c r="BY5490" s="118" t="s">
        <v>2983</v>
      </c>
    </row>
    <row r="5491" spans="53:77" x14ac:dyDescent="0.3">
      <c r="BA5491" s="169" t="e">
        <f>VLOOKUP(D5491,#REF!, 2,FALSE)</f>
        <v>#REF!</v>
      </c>
      <c r="BO5491" s="118" t="s">
        <v>10350</v>
      </c>
      <c r="BP5491" s="118" t="s">
        <v>637</v>
      </c>
      <c r="BQ5491" s="118" t="s">
        <v>2933</v>
      </c>
      <c r="BW5491" s="118" t="s">
        <v>10350</v>
      </c>
      <c r="BX5491" s="118" t="s">
        <v>637</v>
      </c>
      <c r="BY5491" s="118" t="s">
        <v>2933</v>
      </c>
    </row>
    <row r="5492" spans="53:77" x14ac:dyDescent="0.3">
      <c r="BA5492" s="169" t="e">
        <f>VLOOKUP(D5492,#REF!, 2,FALSE)</f>
        <v>#REF!</v>
      </c>
      <c r="BO5492" s="118" t="s">
        <v>10351</v>
      </c>
      <c r="BP5492" s="118" t="s">
        <v>621</v>
      </c>
      <c r="BQ5492" s="118" t="s">
        <v>3722</v>
      </c>
      <c r="BW5492" s="118" t="s">
        <v>10351</v>
      </c>
      <c r="BX5492" s="118" t="s">
        <v>621</v>
      </c>
      <c r="BY5492" s="118" t="s">
        <v>3722</v>
      </c>
    </row>
    <row r="5493" spans="53:77" x14ac:dyDescent="0.3">
      <c r="BA5493" s="169" t="e">
        <f>VLOOKUP(D5493,#REF!, 2,FALSE)</f>
        <v>#REF!</v>
      </c>
      <c r="BO5493" s="118" t="s">
        <v>1861</v>
      </c>
      <c r="BP5493" s="118" t="s">
        <v>669</v>
      </c>
      <c r="BQ5493" s="118" t="s">
        <v>1428</v>
      </c>
      <c r="BW5493" s="118" t="s">
        <v>1861</v>
      </c>
      <c r="BX5493" s="118" t="s">
        <v>669</v>
      </c>
      <c r="BY5493" s="118" t="s">
        <v>1428</v>
      </c>
    </row>
    <row r="5494" spans="53:77" x14ac:dyDescent="0.3">
      <c r="BA5494" s="169" t="e">
        <f>VLOOKUP(D5494,#REF!, 2,FALSE)</f>
        <v>#REF!</v>
      </c>
      <c r="BO5494" s="118" t="s">
        <v>1862</v>
      </c>
      <c r="BP5494" s="118" t="s">
        <v>3197</v>
      </c>
      <c r="BQ5494" s="118" t="s">
        <v>2190</v>
      </c>
      <c r="BW5494" s="118" t="s">
        <v>1862</v>
      </c>
      <c r="BX5494" s="118" t="s">
        <v>3197</v>
      </c>
      <c r="BY5494" s="118" t="s">
        <v>2190</v>
      </c>
    </row>
    <row r="5495" spans="53:77" x14ac:dyDescent="0.3">
      <c r="BA5495" s="169" t="e">
        <f>VLOOKUP(D5495,#REF!, 2,FALSE)</f>
        <v>#REF!</v>
      </c>
      <c r="BO5495" s="118" t="s">
        <v>1863</v>
      </c>
      <c r="BP5495" s="118" t="s">
        <v>780</v>
      </c>
      <c r="BQ5495" s="118" t="s">
        <v>10352</v>
      </c>
      <c r="BW5495" s="118" t="s">
        <v>1863</v>
      </c>
      <c r="BX5495" s="118" t="s">
        <v>780</v>
      </c>
      <c r="BY5495" s="118" t="s">
        <v>10352</v>
      </c>
    </row>
    <row r="5496" spans="53:77" x14ac:dyDescent="0.3">
      <c r="BA5496" s="169" t="e">
        <f>VLOOKUP(D5496,#REF!, 2,FALSE)</f>
        <v>#REF!</v>
      </c>
      <c r="BO5496" s="118" t="s">
        <v>10353</v>
      </c>
      <c r="BP5496" s="118" t="s">
        <v>703</v>
      </c>
      <c r="BQ5496" s="118" t="s">
        <v>10354</v>
      </c>
      <c r="BW5496" s="118" t="s">
        <v>10353</v>
      </c>
      <c r="BX5496" s="118" t="s">
        <v>703</v>
      </c>
      <c r="BY5496" s="118" t="s">
        <v>10354</v>
      </c>
    </row>
    <row r="5497" spans="53:77" x14ac:dyDescent="0.3">
      <c r="BA5497" s="169" t="e">
        <f>VLOOKUP(D5497,#REF!, 2,FALSE)</f>
        <v>#REF!</v>
      </c>
      <c r="BO5497" s="118" t="s">
        <v>10355</v>
      </c>
      <c r="BP5497" s="118" t="s">
        <v>736</v>
      </c>
      <c r="BQ5497" s="118" t="s">
        <v>801</v>
      </c>
      <c r="BW5497" s="118" t="s">
        <v>10355</v>
      </c>
      <c r="BX5497" s="118" t="s">
        <v>736</v>
      </c>
      <c r="BY5497" s="118" t="s">
        <v>801</v>
      </c>
    </row>
    <row r="5498" spans="53:77" x14ac:dyDescent="0.3">
      <c r="BA5498" s="169" t="e">
        <f>VLOOKUP(D5498,#REF!, 2,FALSE)</f>
        <v>#REF!</v>
      </c>
      <c r="BO5498" s="118" t="s">
        <v>10356</v>
      </c>
      <c r="BP5498" s="118" t="s">
        <v>667</v>
      </c>
      <c r="BQ5498" s="118" t="s">
        <v>10357</v>
      </c>
      <c r="BW5498" s="118" t="s">
        <v>10356</v>
      </c>
      <c r="BX5498" s="118" t="s">
        <v>667</v>
      </c>
      <c r="BY5498" s="118" t="s">
        <v>10357</v>
      </c>
    </row>
    <row r="5499" spans="53:77" x14ac:dyDescent="0.3">
      <c r="BA5499" s="169" t="e">
        <f>VLOOKUP(D5499,#REF!, 2,FALSE)</f>
        <v>#REF!</v>
      </c>
      <c r="BO5499" s="118" t="s">
        <v>356</v>
      </c>
      <c r="BP5499" s="118" t="s">
        <v>703</v>
      </c>
      <c r="BQ5499" s="118" t="s">
        <v>2265</v>
      </c>
      <c r="BW5499" s="118" t="s">
        <v>356</v>
      </c>
      <c r="BX5499" s="118" t="s">
        <v>703</v>
      </c>
      <c r="BY5499" s="118" t="s">
        <v>2265</v>
      </c>
    </row>
    <row r="5500" spans="53:77" x14ac:dyDescent="0.3">
      <c r="BA5500" s="169" t="e">
        <f>VLOOKUP(D5500,#REF!, 2,FALSE)</f>
        <v>#REF!</v>
      </c>
      <c r="BO5500" s="118" t="s">
        <v>10358</v>
      </c>
      <c r="BP5500" s="118" t="s">
        <v>803</v>
      </c>
      <c r="BQ5500" s="118" t="s">
        <v>2372</v>
      </c>
      <c r="BW5500" s="118" t="s">
        <v>10358</v>
      </c>
      <c r="BX5500" s="118" t="s">
        <v>803</v>
      </c>
      <c r="BY5500" s="118" t="s">
        <v>2372</v>
      </c>
    </row>
    <row r="5501" spans="53:77" x14ac:dyDescent="0.3">
      <c r="BA5501" s="169" t="e">
        <f>VLOOKUP(D5501,#REF!, 2,FALSE)</f>
        <v>#REF!</v>
      </c>
      <c r="BO5501" s="118" t="s">
        <v>10359</v>
      </c>
      <c r="BP5501" s="118" t="s">
        <v>923</v>
      </c>
      <c r="BQ5501" s="118" t="s">
        <v>2983</v>
      </c>
      <c r="BW5501" s="118" t="s">
        <v>10359</v>
      </c>
      <c r="BX5501" s="118" t="s">
        <v>923</v>
      </c>
      <c r="BY5501" s="118" t="s">
        <v>2983</v>
      </c>
    </row>
    <row r="5502" spans="53:77" x14ac:dyDescent="0.3">
      <c r="BA5502" s="169" t="e">
        <f>VLOOKUP(D5502,#REF!, 2,FALSE)</f>
        <v>#REF!</v>
      </c>
      <c r="BO5502" s="118" t="s">
        <v>10360</v>
      </c>
      <c r="BP5502" s="118" t="s">
        <v>783</v>
      </c>
      <c r="BQ5502" s="118" t="s">
        <v>2983</v>
      </c>
      <c r="BW5502" s="118" t="s">
        <v>10360</v>
      </c>
      <c r="BX5502" s="118" t="s">
        <v>783</v>
      </c>
      <c r="BY5502" s="118" t="s">
        <v>2983</v>
      </c>
    </row>
    <row r="5503" spans="53:77" x14ac:dyDescent="0.3">
      <c r="BA5503" s="169" t="e">
        <f>VLOOKUP(D5503,#REF!, 2,FALSE)</f>
        <v>#REF!</v>
      </c>
      <c r="BO5503" s="118" t="s">
        <v>10361</v>
      </c>
      <c r="BP5503" s="118" t="s">
        <v>703</v>
      </c>
      <c r="BQ5503" s="118" t="s">
        <v>10362</v>
      </c>
      <c r="BW5503" s="118" t="s">
        <v>10361</v>
      </c>
      <c r="BX5503" s="118" t="s">
        <v>703</v>
      </c>
      <c r="BY5503" s="118" t="s">
        <v>10362</v>
      </c>
    </row>
    <row r="5504" spans="53:77" x14ac:dyDescent="0.3">
      <c r="BA5504" s="169" t="e">
        <f>VLOOKUP(D5504,#REF!, 2,FALSE)</f>
        <v>#REF!</v>
      </c>
      <c r="BO5504" s="118" t="s">
        <v>10363</v>
      </c>
      <c r="BP5504" s="118" t="s">
        <v>771</v>
      </c>
      <c r="BQ5504" s="118" t="s">
        <v>1054</v>
      </c>
      <c r="BW5504" s="118" t="s">
        <v>10363</v>
      </c>
      <c r="BX5504" s="118" t="s">
        <v>771</v>
      </c>
      <c r="BY5504" s="118" t="s">
        <v>1054</v>
      </c>
    </row>
    <row r="5505" spans="53:77" x14ac:dyDescent="0.3">
      <c r="BA5505" s="169" t="e">
        <f>VLOOKUP(D5505,#REF!, 2,FALSE)</f>
        <v>#REF!</v>
      </c>
      <c r="BO5505" s="118" t="s">
        <v>10365</v>
      </c>
      <c r="BP5505" s="118" t="s">
        <v>703</v>
      </c>
      <c r="BQ5505" s="118" t="s">
        <v>1729</v>
      </c>
      <c r="BW5505" s="118" t="s">
        <v>10365</v>
      </c>
      <c r="BX5505" s="118" t="s">
        <v>703</v>
      </c>
      <c r="BY5505" s="118" t="s">
        <v>1729</v>
      </c>
    </row>
    <row r="5506" spans="53:77" x14ac:dyDescent="0.3">
      <c r="BA5506" s="169" t="e">
        <f>VLOOKUP(D5506,#REF!, 2,FALSE)</f>
        <v>#REF!</v>
      </c>
      <c r="BO5506" s="118" t="s">
        <v>10367</v>
      </c>
      <c r="BP5506" s="118" t="s">
        <v>783</v>
      </c>
      <c r="BQ5506" s="118" t="s">
        <v>5183</v>
      </c>
      <c r="BW5506" s="118" t="s">
        <v>10367</v>
      </c>
      <c r="BX5506" s="118" t="s">
        <v>783</v>
      </c>
      <c r="BY5506" s="118" t="s">
        <v>5183</v>
      </c>
    </row>
    <row r="5507" spans="53:77" x14ac:dyDescent="0.3">
      <c r="BA5507" s="169" t="e">
        <f>VLOOKUP(D5507,#REF!, 2,FALSE)</f>
        <v>#REF!</v>
      </c>
      <c r="BO5507" s="118" t="s">
        <v>1864</v>
      </c>
      <c r="BP5507" s="118" t="s">
        <v>614</v>
      </c>
      <c r="BQ5507" s="118" t="s">
        <v>2068</v>
      </c>
      <c r="BW5507" s="118" t="s">
        <v>1864</v>
      </c>
      <c r="BX5507" s="118" t="s">
        <v>614</v>
      </c>
      <c r="BY5507" s="118" t="s">
        <v>2068</v>
      </c>
    </row>
    <row r="5508" spans="53:77" x14ac:dyDescent="0.3">
      <c r="BA5508" s="169" t="e">
        <f>VLOOKUP(D5508,#REF!, 2,FALSE)</f>
        <v>#REF!</v>
      </c>
      <c r="BO5508" s="118" t="s">
        <v>10368</v>
      </c>
      <c r="BP5508" s="118" t="s">
        <v>3000</v>
      </c>
      <c r="BQ5508" s="118" t="s">
        <v>2992</v>
      </c>
      <c r="BW5508" s="118" t="s">
        <v>10368</v>
      </c>
      <c r="BX5508" s="118" t="s">
        <v>3000</v>
      </c>
      <c r="BY5508" s="118" t="s">
        <v>2992</v>
      </c>
    </row>
    <row r="5509" spans="53:77" x14ac:dyDescent="0.3">
      <c r="BA5509" s="169" t="e">
        <f>VLOOKUP(D5509,#REF!, 2,FALSE)</f>
        <v>#REF!</v>
      </c>
      <c r="BO5509" s="118" t="s">
        <v>10369</v>
      </c>
      <c r="BP5509" s="118" t="s">
        <v>3243</v>
      </c>
      <c r="BQ5509" s="118" t="s">
        <v>770</v>
      </c>
      <c r="BW5509" s="118" t="s">
        <v>10369</v>
      </c>
      <c r="BX5509" s="118" t="s">
        <v>3243</v>
      </c>
      <c r="BY5509" s="118" t="s">
        <v>770</v>
      </c>
    </row>
    <row r="5510" spans="53:77" x14ac:dyDescent="0.3">
      <c r="BA5510" s="169" t="e">
        <f>VLOOKUP(D5510,#REF!, 2,FALSE)</f>
        <v>#REF!</v>
      </c>
      <c r="BO5510" s="118" t="s">
        <v>10370</v>
      </c>
      <c r="BP5510" s="118" t="s">
        <v>797</v>
      </c>
      <c r="BQ5510" s="118" t="s">
        <v>2509</v>
      </c>
      <c r="BW5510" s="118" t="s">
        <v>10370</v>
      </c>
      <c r="BX5510" s="118" t="s">
        <v>797</v>
      </c>
      <c r="BY5510" s="118" t="s">
        <v>2509</v>
      </c>
    </row>
    <row r="5511" spans="53:77" x14ac:dyDescent="0.3">
      <c r="BA5511" s="169" t="e">
        <f>VLOOKUP(D5511,#REF!, 2,FALSE)</f>
        <v>#REF!</v>
      </c>
      <c r="BO5511" s="118" t="s">
        <v>10371</v>
      </c>
      <c r="BP5511" s="118" t="s">
        <v>3243</v>
      </c>
      <c r="BQ5511" s="118" t="s">
        <v>770</v>
      </c>
      <c r="BW5511" s="118" t="s">
        <v>10371</v>
      </c>
      <c r="BX5511" s="118" t="s">
        <v>3243</v>
      </c>
      <c r="BY5511" s="118" t="s">
        <v>770</v>
      </c>
    </row>
    <row r="5512" spans="53:77" x14ac:dyDescent="0.3">
      <c r="BA5512" s="169" t="e">
        <f>VLOOKUP(D5512,#REF!, 2,FALSE)</f>
        <v>#REF!</v>
      </c>
      <c r="BO5512" s="118" t="s">
        <v>10372</v>
      </c>
      <c r="BP5512" s="118" t="s">
        <v>619</v>
      </c>
      <c r="BQ5512" s="118" t="s">
        <v>717</v>
      </c>
      <c r="BW5512" s="118" t="s">
        <v>10372</v>
      </c>
      <c r="BX5512" s="118" t="s">
        <v>619</v>
      </c>
      <c r="BY5512" s="118" t="s">
        <v>717</v>
      </c>
    </row>
    <row r="5513" spans="53:77" x14ac:dyDescent="0.3">
      <c r="BA5513" s="169" t="e">
        <f>VLOOKUP(D5513,#REF!, 2,FALSE)</f>
        <v>#REF!</v>
      </c>
      <c r="BO5513" s="118" t="s">
        <v>10373</v>
      </c>
      <c r="BP5513" s="118" t="s">
        <v>1342</v>
      </c>
      <c r="BQ5513" s="118" t="s">
        <v>10374</v>
      </c>
      <c r="BW5513" s="118" t="s">
        <v>10373</v>
      </c>
      <c r="BX5513" s="118" t="s">
        <v>1342</v>
      </c>
      <c r="BY5513" s="118" t="s">
        <v>10374</v>
      </c>
    </row>
    <row r="5514" spans="53:77" x14ac:dyDescent="0.3">
      <c r="BA5514" s="169" t="e">
        <f>VLOOKUP(D5514,#REF!, 2,FALSE)</f>
        <v>#REF!</v>
      </c>
      <c r="BO5514" s="118" t="s">
        <v>10375</v>
      </c>
      <c r="BP5514" s="118" t="s">
        <v>617</v>
      </c>
      <c r="BQ5514" s="118" t="s">
        <v>1454</v>
      </c>
      <c r="BW5514" s="118" t="s">
        <v>10375</v>
      </c>
      <c r="BX5514" s="118" t="s">
        <v>617</v>
      </c>
      <c r="BY5514" s="118" t="s">
        <v>1454</v>
      </c>
    </row>
    <row r="5515" spans="53:77" x14ac:dyDescent="0.3">
      <c r="BA5515" s="169" t="e">
        <f>VLOOKUP(D5515,#REF!, 2,FALSE)</f>
        <v>#REF!</v>
      </c>
      <c r="BO5515" s="118" t="s">
        <v>10376</v>
      </c>
      <c r="BP5515" s="118" t="s">
        <v>3197</v>
      </c>
      <c r="BQ5515" s="118" t="s">
        <v>2983</v>
      </c>
      <c r="BW5515" s="118" t="s">
        <v>10376</v>
      </c>
      <c r="BX5515" s="118" t="s">
        <v>3197</v>
      </c>
      <c r="BY5515" s="118" t="s">
        <v>2983</v>
      </c>
    </row>
    <row r="5516" spans="53:77" x14ac:dyDescent="0.3">
      <c r="BA5516" s="169" t="e">
        <f>VLOOKUP(D5516,#REF!, 2,FALSE)</f>
        <v>#REF!</v>
      </c>
      <c r="BO5516" s="118" t="s">
        <v>10377</v>
      </c>
      <c r="BP5516" s="118" t="s">
        <v>3081</v>
      </c>
      <c r="BQ5516" s="118" t="s">
        <v>10379</v>
      </c>
      <c r="BW5516" s="118" t="s">
        <v>10377</v>
      </c>
      <c r="BX5516" s="118" t="s">
        <v>3081</v>
      </c>
      <c r="BY5516" s="118" t="s">
        <v>10379</v>
      </c>
    </row>
    <row r="5517" spans="53:77" x14ac:dyDescent="0.3">
      <c r="BA5517" s="169" t="e">
        <f>VLOOKUP(D5517,#REF!, 2,FALSE)</f>
        <v>#REF!</v>
      </c>
      <c r="BO5517" s="118" t="s">
        <v>355</v>
      </c>
      <c r="BP5517" s="118" t="s">
        <v>775</v>
      </c>
      <c r="BQ5517" s="118" t="s">
        <v>9689</v>
      </c>
      <c r="BW5517" s="118" t="s">
        <v>355</v>
      </c>
      <c r="BX5517" s="118" t="s">
        <v>775</v>
      </c>
      <c r="BY5517" s="118" t="s">
        <v>9689</v>
      </c>
    </row>
    <row r="5518" spans="53:77" x14ac:dyDescent="0.3">
      <c r="BA5518" s="169" t="e">
        <f>VLOOKUP(D5518,#REF!, 2,FALSE)</f>
        <v>#REF!</v>
      </c>
      <c r="BO5518" s="118" t="s">
        <v>10380</v>
      </c>
      <c r="BP5518" s="118" t="s">
        <v>626</v>
      </c>
      <c r="BQ5518" s="118" t="s">
        <v>1274</v>
      </c>
      <c r="BW5518" s="118" t="s">
        <v>10380</v>
      </c>
      <c r="BX5518" s="118" t="s">
        <v>626</v>
      </c>
      <c r="BY5518" s="118" t="s">
        <v>1274</v>
      </c>
    </row>
    <row r="5519" spans="53:77" x14ac:dyDescent="0.3">
      <c r="BA5519" s="169" t="e">
        <f>VLOOKUP(D5519,#REF!, 2,FALSE)</f>
        <v>#REF!</v>
      </c>
      <c r="BO5519" s="118" t="s">
        <v>1865</v>
      </c>
      <c r="BP5519" s="118" t="s">
        <v>780</v>
      </c>
      <c r="BQ5519" s="118" t="s">
        <v>6285</v>
      </c>
      <c r="BW5519" s="118" t="s">
        <v>1865</v>
      </c>
      <c r="BX5519" s="118" t="s">
        <v>780</v>
      </c>
      <c r="BY5519" s="118" t="s">
        <v>6285</v>
      </c>
    </row>
    <row r="5520" spans="53:77" x14ac:dyDescent="0.3">
      <c r="BA5520" s="169" t="e">
        <f>VLOOKUP(D5520,#REF!, 2,FALSE)</f>
        <v>#REF!</v>
      </c>
      <c r="BO5520" s="118" t="s">
        <v>10381</v>
      </c>
      <c r="BP5520" s="118" t="s">
        <v>862</v>
      </c>
      <c r="BQ5520" s="118" t="s">
        <v>10382</v>
      </c>
      <c r="BW5520" s="118" t="s">
        <v>10381</v>
      </c>
      <c r="BX5520" s="118" t="s">
        <v>862</v>
      </c>
      <c r="BY5520" s="118" t="s">
        <v>10382</v>
      </c>
    </row>
    <row r="5521" spans="53:77" x14ac:dyDescent="0.3">
      <c r="BA5521" s="169" t="e">
        <f>VLOOKUP(D5521,#REF!, 2,FALSE)</f>
        <v>#REF!</v>
      </c>
      <c r="BO5521" s="118" t="s">
        <v>1866</v>
      </c>
      <c r="BP5521" s="118" t="s">
        <v>614</v>
      </c>
      <c r="BQ5521" s="118" t="s">
        <v>10383</v>
      </c>
      <c r="BW5521" s="118" t="s">
        <v>1866</v>
      </c>
      <c r="BX5521" s="118" t="s">
        <v>614</v>
      </c>
      <c r="BY5521" s="118" t="s">
        <v>10383</v>
      </c>
    </row>
    <row r="5522" spans="53:77" x14ac:dyDescent="0.3">
      <c r="BA5522" s="169" t="e">
        <f>VLOOKUP(D5522,#REF!, 2,FALSE)</f>
        <v>#REF!</v>
      </c>
      <c r="BO5522" s="118" t="s">
        <v>10384</v>
      </c>
      <c r="BP5522" s="118" t="s">
        <v>780</v>
      </c>
      <c r="BQ5522" s="118" t="s">
        <v>10385</v>
      </c>
      <c r="BW5522" s="118" t="s">
        <v>10384</v>
      </c>
      <c r="BX5522" s="118" t="s">
        <v>780</v>
      </c>
      <c r="BY5522" s="118" t="s">
        <v>10385</v>
      </c>
    </row>
    <row r="5523" spans="53:77" x14ac:dyDescent="0.3">
      <c r="BA5523" s="169" t="e">
        <f>VLOOKUP(D5523,#REF!, 2,FALSE)</f>
        <v>#REF!</v>
      </c>
      <c r="BO5523" s="118" t="s">
        <v>10386</v>
      </c>
      <c r="BP5523" s="118" t="s">
        <v>637</v>
      </c>
      <c r="BQ5523" s="118" t="s">
        <v>2054</v>
      </c>
      <c r="BW5523" s="118" t="s">
        <v>10386</v>
      </c>
      <c r="BX5523" s="118" t="s">
        <v>637</v>
      </c>
      <c r="BY5523" s="118" t="s">
        <v>2054</v>
      </c>
    </row>
    <row r="5524" spans="53:77" x14ac:dyDescent="0.3">
      <c r="BA5524" s="169" t="e">
        <f>VLOOKUP(D5524,#REF!, 2,FALSE)</f>
        <v>#REF!</v>
      </c>
      <c r="BO5524" s="118" t="s">
        <v>10388</v>
      </c>
      <c r="BP5524" s="118" t="s">
        <v>1267</v>
      </c>
      <c r="BQ5524" s="118" t="s">
        <v>2983</v>
      </c>
      <c r="BW5524" s="118" t="s">
        <v>10388</v>
      </c>
      <c r="BX5524" s="118" t="s">
        <v>1267</v>
      </c>
      <c r="BY5524" s="118" t="s">
        <v>2983</v>
      </c>
    </row>
    <row r="5525" spans="53:77" x14ac:dyDescent="0.3">
      <c r="BA5525" s="169" t="e">
        <f>VLOOKUP(D5525,#REF!, 2,FALSE)</f>
        <v>#REF!</v>
      </c>
      <c r="BO5525" s="118" t="s">
        <v>10389</v>
      </c>
      <c r="BP5525" s="118" t="s">
        <v>923</v>
      </c>
      <c r="BQ5525" s="118" t="s">
        <v>2194</v>
      </c>
      <c r="BW5525" s="118" t="s">
        <v>10389</v>
      </c>
      <c r="BX5525" s="118" t="s">
        <v>923</v>
      </c>
      <c r="BY5525" s="118" t="s">
        <v>2194</v>
      </c>
    </row>
    <row r="5526" spans="53:77" x14ac:dyDescent="0.3">
      <c r="BA5526" s="169" t="e">
        <f>VLOOKUP(D5526,#REF!, 2,FALSE)</f>
        <v>#REF!</v>
      </c>
      <c r="BO5526" s="118" t="s">
        <v>10390</v>
      </c>
      <c r="BP5526" s="118" t="s">
        <v>614</v>
      </c>
      <c r="BQ5526" s="118" t="s">
        <v>7808</v>
      </c>
      <c r="BW5526" s="118" t="s">
        <v>10390</v>
      </c>
      <c r="BX5526" s="118" t="s">
        <v>614</v>
      </c>
      <c r="BY5526" s="118" t="s">
        <v>7808</v>
      </c>
    </row>
    <row r="5527" spans="53:77" x14ac:dyDescent="0.3">
      <c r="BA5527" s="169" t="e">
        <f>VLOOKUP(D5527,#REF!, 2,FALSE)</f>
        <v>#REF!</v>
      </c>
      <c r="BO5527" s="118" t="s">
        <v>10391</v>
      </c>
      <c r="BP5527" s="118" t="s">
        <v>803</v>
      </c>
      <c r="BQ5527" s="118" t="s">
        <v>4109</v>
      </c>
      <c r="BW5527" s="118" t="s">
        <v>10391</v>
      </c>
      <c r="BX5527" s="118" t="s">
        <v>803</v>
      </c>
      <c r="BY5527" s="118" t="s">
        <v>4109</v>
      </c>
    </row>
    <row r="5528" spans="53:77" x14ac:dyDescent="0.3">
      <c r="BA5528" s="169" t="e">
        <f>VLOOKUP(D5528,#REF!, 2,FALSE)</f>
        <v>#REF!</v>
      </c>
      <c r="BO5528" s="118" t="s">
        <v>10392</v>
      </c>
      <c r="BP5528" s="118" t="s">
        <v>703</v>
      </c>
      <c r="BQ5528" s="118" t="s">
        <v>1428</v>
      </c>
      <c r="BW5528" s="118" t="s">
        <v>10392</v>
      </c>
      <c r="BX5528" s="118" t="s">
        <v>703</v>
      </c>
      <c r="BY5528" s="118" t="s">
        <v>1428</v>
      </c>
    </row>
    <row r="5529" spans="53:77" x14ac:dyDescent="0.3">
      <c r="BA5529" s="169" t="e">
        <f>VLOOKUP(D5529,#REF!, 2,FALSE)</f>
        <v>#REF!</v>
      </c>
      <c r="BO5529" s="118" t="s">
        <v>10393</v>
      </c>
      <c r="BP5529" s="118" t="s">
        <v>926</v>
      </c>
      <c r="BQ5529" s="118" t="s">
        <v>10394</v>
      </c>
      <c r="BW5529" s="118" t="s">
        <v>10393</v>
      </c>
      <c r="BX5529" s="118" t="s">
        <v>926</v>
      </c>
      <c r="BY5529" s="118" t="s">
        <v>10394</v>
      </c>
    </row>
    <row r="5530" spans="53:77" x14ac:dyDescent="0.3">
      <c r="BA5530" s="169" t="e">
        <f>VLOOKUP(D5530,#REF!, 2,FALSE)</f>
        <v>#REF!</v>
      </c>
      <c r="BO5530" s="118" t="s">
        <v>10395</v>
      </c>
      <c r="BP5530" s="118" t="s">
        <v>783</v>
      </c>
      <c r="BQ5530" s="118" t="s">
        <v>4281</v>
      </c>
      <c r="BW5530" s="118" t="s">
        <v>10395</v>
      </c>
      <c r="BX5530" s="118" t="s">
        <v>783</v>
      </c>
      <c r="BY5530" s="118" t="s">
        <v>4281</v>
      </c>
    </row>
    <row r="5531" spans="53:77" x14ac:dyDescent="0.3">
      <c r="BA5531" s="169" t="e">
        <f>VLOOKUP(D5531,#REF!, 2,FALSE)</f>
        <v>#REF!</v>
      </c>
      <c r="BO5531" s="118" t="s">
        <v>10396</v>
      </c>
      <c r="BP5531" s="118" t="s">
        <v>1342</v>
      </c>
      <c r="BQ5531" s="118" t="s">
        <v>2983</v>
      </c>
      <c r="BW5531" s="118" t="s">
        <v>10396</v>
      </c>
      <c r="BX5531" s="118" t="s">
        <v>1342</v>
      </c>
      <c r="BY5531" s="118" t="s">
        <v>2983</v>
      </c>
    </row>
    <row r="5532" spans="53:77" x14ac:dyDescent="0.3">
      <c r="BA5532" s="169" t="e">
        <f>VLOOKUP(D5532,#REF!, 2,FALSE)</f>
        <v>#REF!</v>
      </c>
      <c r="BO5532" s="118" t="s">
        <v>10397</v>
      </c>
      <c r="BP5532" s="118" t="s">
        <v>1342</v>
      </c>
      <c r="BQ5532" s="118" t="s">
        <v>2983</v>
      </c>
      <c r="BW5532" s="118" t="s">
        <v>10397</v>
      </c>
      <c r="BX5532" s="118" t="s">
        <v>1342</v>
      </c>
      <c r="BY5532" s="118" t="s">
        <v>2983</v>
      </c>
    </row>
    <row r="5533" spans="53:77" x14ac:dyDescent="0.3">
      <c r="BA5533" s="169" t="e">
        <f>VLOOKUP(D5533,#REF!, 2,FALSE)</f>
        <v>#REF!</v>
      </c>
      <c r="BO5533" s="118" t="s">
        <v>10398</v>
      </c>
      <c r="BP5533" s="118" t="s">
        <v>731</v>
      </c>
      <c r="BQ5533" s="118" t="s">
        <v>2099</v>
      </c>
      <c r="BW5533" s="118" t="s">
        <v>10398</v>
      </c>
      <c r="BX5533" s="118" t="s">
        <v>731</v>
      </c>
      <c r="BY5533" s="118" t="s">
        <v>2099</v>
      </c>
    </row>
    <row r="5534" spans="53:77" x14ac:dyDescent="0.3">
      <c r="BA5534" s="169" t="e">
        <f>VLOOKUP(D5534,#REF!, 2,FALSE)</f>
        <v>#REF!</v>
      </c>
      <c r="BO5534" s="118" t="s">
        <v>10399</v>
      </c>
      <c r="BP5534" s="118" t="s">
        <v>780</v>
      </c>
      <c r="BQ5534" s="118" t="s">
        <v>1550</v>
      </c>
      <c r="BW5534" s="118" t="s">
        <v>10399</v>
      </c>
      <c r="BX5534" s="118" t="s">
        <v>780</v>
      </c>
      <c r="BY5534" s="118" t="s">
        <v>1550</v>
      </c>
    </row>
    <row r="5535" spans="53:77" x14ac:dyDescent="0.3">
      <c r="BA5535" s="169" t="e">
        <f>VLOOKUP(D5535,#REF!, 2,FALSE)</f>
        <v>#REF!</v>
      </c>
      <c r="BO5535" s="118" t="s">
        <v>1870</v>
      </c>
      <c r="BP5535" s="118" t="s">
        <v>810</v>
      </c>
      <c r="BQ5535" s="118" t="s">
        <v>2644</v>
      </c>
      <c r="BW5535" s="118" t="s">
        <v>1870</v>
      </c>
      <c r="BX5535" s="118" t="s">
        <v>810</v>
      </c>
      <c r="BY5535" s="118" t="s">
        <v>2644</v>
      </c>
    </row>
    <row r="5536" spans="53:77" x14ac:dyDescent="0.3">
      <c r="BA5536" s="169" t="e">
        <f>VLOOKUP(D5536,#REF!, 2,FALSE)</f>
        <v>#REF!</v>
      </c>
      <c r="BO5536" s="118" t="s">
        <v>10400</v>
      </c>
      <c r="BP5536" s="118" t="s">
        <v>1139</v>
      </c>
      <c r="BQ5536" s="118" t="s">
        <v>10401</v>
      </c>
      <c r="BW5536" s="118" t="s">
        <v>10400</v>
      </c>
      <c r="BX5536" s="118" t="s">
        <v>1139</v>
      </c>
      <c r="BY5536" s="118" t="s">
        <v>10401</v>
      </c>
    </row>
    <row r="5537" spans="53:77" x14ac:dyDescent="0.3">
      <c r="BA5537" s="169" t="e">
        <f>VLOOKUP(D5537,#REF!, 2,FALSE)</f>
        <v>#REF!</v>
      </c>
      <c r="BO5537" s="118" t="s">
        <v>10402</v>
      </c>
      <c r="BP5537" s="118" t="s">
        <v>2983</v>
      </c>
      <c r="BQ5537" s="118" t="s">
        <v>2983</v>
      </c>
      <c r="BW5537" s="118" t="s">
        <v>10402</v>
      </c>
      <c r="BX5537" s="118" t="s">
        <v>2983</v>
      </c>
      <c r="BY5537" s="118" t="s">
        <v>2983</v>
      </c>
    </row>
    <row r="5538" spans="53:77" x14ac:dyDescent="0.3">
      <c r="BA5538" s="169" t="e">
        <f>VLOOKUP(D5538,#REF!, 2,FALSE)</f>
        <v>#REF!</v>
      </c>
      <c r="BO5538" s="118" t="s">
        <v>10403</v>
      </c>
      <c r="BP5538" s="118" t="s">
        <v>3000</v>
      </c>
      <c r="BQ5538" s="118" t="s">
        <v>2752</v>
      </c>
      <c r="BW5538" s="118" t="s">
        <v>10403</v>
      </c>
      <c r="BX5538" s="118" t="s">
        <v>3000</v>
      </c>
      <c r="BY5538" s="118" t="s">
        <v>2752</v>
      </c>
    </row>
    <row r="5539" spans="53:77" x14ac:dyDescent="0.3">
      <c r="BA5539" s="169" t="e">
        <f>VLOOKUP(D5539,#REF!, 2,FALSE)</f>
        <v>#REF!</v>
      </c>
      <c r="BO5539" s="118" t="s">
        <v>10404</v>
      </c>
      <c r="BP5539" s="118" t="s">
        <v>2983</v>
      </c>
      <c r="BQ5539" s="118" t="s">
        <v>2983</v>
      </c>
      <c r="BW5539" s="118" t="s">
        <v>10404</v>
      </c>
      <c r="BX5539" s="118" t="s">
        <v>2983</v>
      </c>
      <c r="BY5539" s="118" t="s">
        <v>2983</v>
      </c>
    </row>
    <row r="5540" spans="53:77" x14ac:dyDescent="0.3">
      <c r="BA5540" s="169" t="e">
        <f>VLOOKUP(D5540,#REF!, 2,FALSE)</f>
        <v>#REF!</v>
      </c>
      <c r="BO5540" s="118" t="s">
        <v>10405</v>
      </c>
      <c r="BP5540" s="118" t="s">
        <v>616</v>
      </c>
      <c r="BQ5540" s="118" t="s">
        <v>717</v>
      </c>
      <c r="BW5540" s="118" t="s">
        <v>10405</v>
      </c>
      <c r="BX5540" s="118" t="s">
        <v>616</v>
      </c>
      <c r="BY5540" s="118" t="s">
        <v>717</v>
      </c>
    </row>
    <row r="5541" spans="53:77" x14ac:dyDescent="0.3">
      <c r="BA5541" s="169" t="e">
        <f>VLOOKUP(D5541,#REF!, 2,FALSE)</f>
        <v>#REF!</v>
      </c>
      <c r="BO5541" s="118" t="s">
        <v>1871</v>
      </c>
      <c r="BP5541" s="118" t="s">
        <v>616</v>
      </c>
      <c r="BQ5541" s="118" t="s">
        <v>7326</v>
      </c>
      <c r="BW5541" s="118" t="s">
        <v>1871</v>
      </c>
      <c r="BX5541" s="118" t="s">
        <v>616</v>
      </c>
      <c r="BY5541" s="118" t="s">
        <v>7326</v>
      </c>
    </row>
    <row r="5542" spans="53:77" x14ac:dyDescent="0.3">
      <c r="BA5542" s="169" t="e">
        <f>VLOOKUP(D5542,#REF!, 2,FALSE)</f>
        <v>#REF!</v>
      </c>
      <c r="BO5542" s="118" t="s">
        <v>10406</v>
      </c>
      <c r="BP5542" s="118" t="s">
        <v>614</v>
      </c>
      <c r="BQ5542" s="118" t="s">
        <v>3657</v>
      </c>
      <c r="BW5542" s="118" t="s">
        <v>10406</v>
      </c>
      <c r="BX5542" s="118" t="s">
        <v>614</v>
      </c>
      <c r="BY5542" s="118" t="s">
        <v>3657</v>
      </c>
    </row>
    <row r="5543" spans="53:77" x14ac:dyDescent="0.3">
      <c r="BA5543" s="169" t="e">
        <f>VLOOKUP(D5543,#REF!, 2,FALSE)</f>
        <v>#REF!</v>
      </c>
      <c r="BO5543" s="118" t="s">
        <v>10407</v>
      </c>
      <c r="BP5543" s="118" t="s">
        <v>803</v>
      </c>
      <c r="BQ5543" s="118" t="s">
        <v>9701</v>
      </c>
      <c r="BW5543" s="118" t="s">
        <v>10407</v>
      </c>
      <c r="BX5543" s="118" t="s">
        <v>803</v>
      </c>
      <c r="BY5543" s="118" t="s">
        <v>9701</v>
      </c>
    </row>
    <row r="5544" spans="53:77" x14ac:dyDescent="0.3">
      <c r="BA5544" s="169" t="e">
        <f>VLOOKUP(D5544,#REF!, 2,FALSE)</f>
        <v>#REF!</v>
      </c>
      <c r="BO5544" s="118" t="s">
        <v>10408</v>
      </c>
      <c r="BP5544" s="118" t="s">
        <v>852</v>
      </c>
      <c r="BQ5544" s="118" t="s">
        <v>10409</v>
      </c>
      <c r="BW5544" s="118" t="s">
        <v>10408</v>
      </c>
      <c r="BX5544" s="118" t="s">
        <v>852</v>
      </c>
      <c r="BY5544" s="118" t="s">
        <v>10409</v>
      </c>
    </row>
    <row r="5545" spans="53:77" x14ac:dyDescent="0.3">
      <c r="BA5545" s="169" t="e">
        <f>VLOOKUP(D5545,#REF!, 2,FALSE)</f>
        <v>#REF!</v>
      </c>
      <c r="BO5545" s="118" t="s">
        <v>10410</v>
      </c>
      <c r="BP5545" s="118" t="s">
        <v>736</v>
      </c>
      <c r="BQ5545" s="118" t="s">
        <v>957</v>
      </c>
      <c r="BW5545" s="118" t="s">
        <v>10410</v>
      </c>
      <c r="BX5545" s="118" t="s">
        <v>736</v>
      </c>
      <c r="BY5545" s="118" t="s">
        <v>957</v>
      </c>
    </row>
    <row r="5546" spans="53:77" x14ac:dyDescent="0.3">
      <c r="BA5546" s="169" t="e">
        <f>VLOOKUP(D5546,#REF!, 2,FALSE)</f>
        <v>#REF!</v>
      </c>
      <c r="BO5546" s="118" t="s">
        <v>10411</v>
      </c>
      <c r="BP5546" s="118" t="s">
        <v>3243</v>
      </c>
      <c r="BQ5546" s="118" t="s">
        <v>10409</v>
      </c>
      <c r="BW5546" s="118" t="s">
        <v>10411</v>
      </c>
      <c r="BX5546" s="118" t="s">
        <v>3243</v>
      </c>
      <c r="BY5546" s="118" t="s">
        <v>10409</v>
      </c>
    </row>
    <row r="5547" spans="53:77" x14ac:dyDescent="0.3">
      <c r="BA5547" s="169" t="e">
        <f>VLOOKUP(D5547,#REF!, 2,FALSE)</f>
        <v>#REF!</v>
      </c>
      <c r="BO5547" s="118" t="s">
        <v>10412</v>
      </c>
      <c r="BP5547" s="118" t="s">
        <v>778</v>
      </c>
      <c r="BQ5547" s="118" t="s">
        <v>9152</v>
      </c>
      <c r="BW5547" s="118" t="s">
        <v>10412</v>
      </c>
      <c r="BX5547" s="118" t="s">
        <v>778</v>
      </c>
      <c r="BY5547" s="118" t="s">
        <v>9152</v>
      </c>
    </row>
    <row r="5548" spans="53:77" x14ac:dyDescent="0.3">
      <c r="BA5548" s="169" t="e">
        <f>VLOOKUP(D5548,#REF!, 2,FALSE)</f>
        <v>#REF!</v>
      </c>
      <c r="BO5548" s="118" t="s">
        <v>10413</v>
      </c>
      <c r="BP5548" s="118" t="s">
        <v>803</v>
      </c>
      <c r="BQ5548" s="118" t="s">
        <v>2069</v>
      </c>
      <c r="BW5548" s="118" t="s">
        <v>10413</v>
      </c>
      <c r="BX5548" s="118" t="s">
        <v>803</v>
      </c>
      <c r="BY5548" s="118" t="s">
        <v>2069</v>
      </c>
    </row>
    <row r="5549" spans="53:77" x14ac:dyDescent="0.3">
      <c r="BA5549" s="169" t="e">
        <f>VLOOKUP(D5549,#REF!, 2,FALSE)</f>
        <v>#REF!</v>
      </c>
      <c r="BO5549" s="118" t="s">
        <v>10414</v>
      </c>
      <c r="BP5549" s="118" t="s">
        <v>3197</v>
      </c>
      <c r="BQ5549" s="118" t="s">
        <v>697</v>
      </c>
      <c r="BW5549" s="118" t="s">
        <v>10414</v>
      </c>
      <c r="BX5549" s="118" t="s">
        <v>3197</v>
      </c>
      <c r="BY5549" s="118" t="s">
        <v>697</v>
      </c>
    </row>
    <row r="5550" spans="53:77" x14ac:dyDescent="0.3">
      <c r="BA5550" s="169" t="e">
        <f>VLOOKUP(D5550,#REF!, 2,FALSE)</f>
        <v>#REF!</v>
      </c>
      <c r="BO5550" s="118" t="s">
        <v>10415</v>
      </c>
      <c r="BP5550" s="118" t="s">
        <v>923</v>
      </c>
      <c r="BQ5550" s="118" t="s">
        <v>811</v>
      </c>
      <c r="BW5550" s="118" t="s">
        <v>10415</v>
      </c>
      <c r="BX5550" s="118" t="s">
        <v>923</v>
      </c>
      <c r="BY5550" s="118" t="s">
        <v>811</v>
      </c>
    </row>
    <row r="5551" spans="53:77" x14ac:dyDescent="0.3">
      <c r="BA5551" s="169" t="e">
        <f>VLOOKUP(D5551,#REF!, 2,FALSE)</f>
        <v>#REF!</v>
      </c>
      <c r="BO5551" s="118" t="s">
        <v>10416</v>
      </c>
      <c r="BP5551" s="118" t="s">
        <v>613</v>
      </c>
      <c r="BQ5551" s="118" t="s">
        <v>7152</v>
      </c>
      <c r="BW5551" s="118" t="s">
        <v>10416</v>
      </c>
      <c r="BX5551" s="118" t="s">
        <v>613</v>
      </c>
      <c r="BY5551" s="118" t="s">
        <v>7152</v>
      </c>
    </row>
    <row r="5552" spans="53:77" x14ac:dyDescent="0.3">
      <c r="BA5552" s="169" t="e">
        <f>VLOOKUP(D5552,#REF!, 2,FALSE)</f>
        <v>#REF!</v>
      </c>
      <c r="BO5552" s="118" t="s">
        <v>10417</v>
      </c>
      <c r="BP5552" s="118" t="s">
        <v>780</v>
      </c>
      <c r="BQ5552" s="118" t="s">
        <v>2260</v>
      </c>
      <c r="BW5552" s="118" t="s">
        <v>10417</v>
      </c>
      <c r="BX5552" s="118" t="s">
        <v>780</v>
      </c>
      <c r="BY5552" s="118" t="s">
        <v>2260</v>
      </c>
    </row>
    <row r="5553" spans="53:77" x14ac:dyDescent="0.3">
      <c r="BA5553" s="169" t="e">
        <f>VLOOKUP(D5553,#REF!, 2,FALSE)</f>
        <v>#REF!</v>
      </c>
      <c r="BO5553" s="118" t="s">
        <v>10418</v>
      </c>
      <c r="BP5553" s="118" t="s">
        <v>667</v>
      </c>
      <c r="BQ5553" s="118" t="s">
        <v>10419</v>
      </c>
      <c r="BW5553" s="118" t="s">
        <v>10418</v>
      </c>
      <c r="BX5553" s="118" t="s">
        <v>667</v>
      </c>
      <c r="BY5553" s="118" t="s">
        <v>10419</v>
      </c>
    </row>
    <row r="5554" spans="53:77" x14ac:dyDescent="0.3">
      <c r="BA5554" s="169" t="e">
        <f>VLOOKUP(D5554,#REF!, 2,FALSE)</f>
        <v>#REF!</v>
      </c>
      <c r="BO5554" s="118" t="s">
        <v>10420</v>
      </c>
      <c r="BP5554" s="118" t="s">
        <v>1139</v>
      </c>
      <c r="BQ5554" s="118" t="s">
        <v>2983</v>
      </c>
      <c r="BW5554" s="118" t="s">
        <v>10420</v>
      </c>
      <c r="BX5554" s="118" t="s">
        <v>1139</v>
      </c>
      <c r="BY5554" s="118" t="s">
        <v>2983</v>
      </c>
    </row>
    <row r="5555" spans="53:77" x14ac:dyDescent="0.3">
      <c r="BA5555" s="169" t="e">
        <f>VLOOKUP(D5555,#REF!, 2,FALSE)</f>
        <v>#REF!</v>
      </c>
      <c r="BO5555" s="118" t="s">
        <v>1872</v>
      </c>
      <c r="BP5555" s="118" t="s">
        <v>3197</v>
      </c>
      <c r="BQ5555" s="118" t="s">
        <v>5610</v>
      </c>
      <c r="BW5555" s="118" t="s">
        <v>1872</v>
      </c>
      <c r="BX5555" s="118" t="s">
        <v>3197</v>
      </c>
      <c r="BY5555" s="118" t="s">
        <v>5610</v>
      </c>
    </row>
    <row r="5556" spans="53:77" x14ac:dyDescent="0.3">
      <c r="BA5556" s="169" t="e">
        <f>VLOOKUP(D5556,#REF!, 2,FALSE)</f>
        <v>#REF!</v>
      </c>
      <c r="BO5556" s="118" t="s">
        <v>10421</v>
      </c>
      <c r="BP5556" s="118" t="s">
        <v>731</v>
      </c>
      <c r="BQ5556" s="118" t="s">
        <v>10422</v>
      </c>
      <c r="BW5556" s="118" t="s">
        <v>10421</v>
      </c>
      <c r="BX5556" s="118" t="s">
        <v>731</v>
      </c>
      <c r="BY5556" s="118" t="s">
        <v>10422</v>
      </c>
    </row>
    <row r="5557" spans="53:77" x14ac:dyDescent="0.3">
      <c r="BA5557" s="169" t="e">
        <f>VLOOKUP(D5557,#REF!, 2,FALSE)</f>
        <v>#REF!</v>
      </c>
      <c r="BO5557" s="118" t="s">
        <v>10423</v>
      </c>
      <c r="BP5557" s="118" t="s">
        <v>783</v>
      </c>
      <c r="BQ5557" s="118" t="s">
        <v>10424</v>
      </c>
      <c r="BW5557" s="118" t="s">
        <v>10423</v>
      </c>
      <c r="BX5557" s="118" t="s">
        <v>783</v>
      </c>
      <c r="BY5557" s="118" t="s">
        <v>10424</v>
      </c>
    </row>
    <row r="5558" spans="53:77" x14ac:dyDescent="0.3">
      <c r="BA5558" s="169" t="e">
        <f>VLOOKUP(D5558,#REF!, 2,FALSE)</f>
        <v>#REF!</v>
      </c>
      <c r="BO5558" s="118" t="s">
        <v>10425</v>
      </c>
      <c r="BP5558" s="118" t="s">
        <v>3243</v>
      </c>
      <c r="BQ5558" s="118" t="s">
        <v>2983</v>
      </c>
      <c r="BW5558" s="118" t="s">
        <v>10425</v>
      </c>
      <c r="BX5558" s="118" t="s">
        <v>3243</v>
      </c>
      <c r="BY5558" s="118" t="s">
        <v>2983</v>
      </c>
    </row>
    <row r="5559" spans="53:77" x14ac:dyDescent="0.3">
      <c r="BA5559" s="169" t="e">
        <f>VLOOKUP(D5559,#REF!, 2,FALSE)</f>
        <v>#REF!</v>
      </c>
      <c r="BO5559" s="118" t="s">
        <v>10427</v>
      </c>
      <c r="BP5559" s="118" t="s">
        <v>3043</v>
      </c>
      <c r="BQ5559" s="118" t="s">
        <v>10428</v>
      </c>
      <c r="BW5559" s="118" t="s">
        <v>10427</v>
      </c>
      <c r="BX5559" s="118" t="s">
        <v>3043</v>
      </c>
      <c r="BY5559" s="118" t="s">
        <v>10428</v>
      </c>
    </row>
    <row r="5560" spans="53:77" x14ac:dyDescent="0.3">
      <c r="BA5560" s="169" t="e">
        <f>VLOOKUP(D5560,#REF!, 2,FALSE)</f>
        <v>#REF!</v>
      </c>
      <c r="BO5560" s="118" t="s">
        <v>10429</v>
      </c>
      <c r="BP5560" s="118" t="s">
        <v>2979</v>
      </c>
      <c r="BQ5560" s="118" t="s">
        <v>4679</v>
      </c>
      <c r="BW5560" s="118" t="s">
        <v>10429</v>
      </c>
      <c r="BX5560" s="118" t="s">
        <v>2979</v>
      </c>
      <c r="BY5560" s="118" t="s">
        <v>4679</v>
      </c>
    </row>
    <row r="5561" spans="53:77" x14ac:dyDescent="0.3">
      <c r="BA5561" s="169" t="e">
        <f>VLOOKUP(D5561,#REF!, 2,FALSE)</f>
        <v>#REF!</v>
      </c>
      <c r="BO5561" s="118" t="s">
        <v>10430</v>
      </c>
      <c r="BP5561" s="118" t="s">
        <v>614</v>
      </c>
      <c r="BQ5561" s="118" t="s">
        <v>8768</v>
      </c>
      <c r="BW5561" s="118" t="s">
        <v>10430</v>
      </c>
      <c r="BX5561" s="118" t="s">
        <v>614</v>
      </c>
      <c r="BY5561" s="118" t="s">
        <v>8768</v>
      </c>
    </row>
    <row r="5562" spans="53:77" x14ac:dyDescent="0.3">
      <c r="BA5562" s="169" t="e">
        <f>VLOOKUP(D5562,#REF!, 2,FALSE)</f>
        <v>#REF!</v>
      </c>
      <c r="BO5562" s="118" t="s">
        <v>10431</v>
      </c>
      <c r="BP5562" s="118" t="s">
        <v>614</v>
      </c>
      <c r="BQ5562" s="118" t="s">
        <v>2983</v>
      </c>
      <c r="BW5562" s="118" t="s">
        <v>10431</v>
      </c>
      <c r="BX5562" s="118" t="s">
        <v>614</v>
      </c>
      <c r="BY5562" s="118" t="s">
        <v>2983</v>
      </c>
    </row>
    <row r="5563" spans="53:77" x14ac:dyDescent="0.3">
      <c r="BA5563" s="169" t="e">
        <f>VLOOKUP(D5563,#REF!, 2,FALSE)</f>
        <v>#REF!</v>
      </c>
      <c r="BO5563" s="118" t="s">
        <v>10432</v>
      </c>
      <c r="BP5563" s="118" t="s">
        <v>657</v>
      </c>
      <c r="BQ5563" s="118" t="s">
        <v>4312</v>
      </c>
      <c r="BW5563" s="118" t="s">
        <v>10432</v>
      </c>
      <c r="BX5563" s="118" t="s">
        <v>657</v>
      </c>
      <c r="BY5563" s="118" t="s">
        <v>4312</v>
      </c>
    </row>
    <row r="5564" spans="53:77" x14ac:dyDescent="0.3">
      <c r="BA5564" s="169" t="e">
        <f>VLOOKUP(D5564,#REF!, 2,FALSE)</f>
        <v>#REF!</v>
      </c>
      <c r="BO5564" s="118" t="s">
        <v>10433</v>
      </c>
      <c r="BP5564" s="118" t="s">
        <v>3043</v>
      </c>
      <c r="BQ5564" s="118" t="s">
        <v>10434</v>
      </c>
      <c r="BW5564" s="118" t="s">
        <v>10433</v>
      </c>
      <c r="BX5564" s="118" t="s">
        <v>3043</v>
      </c>
      <c r="BY5564" s="118" t="s">
        <v>10434</v>
      </c>
    </row>
    <row r="5565" spans="53:77" x14ac:dyDescent="0.3">
      <c r="BA5565" s="169" t="e">
        <f>VLOOKUP(D5565,#REF!, 2,FALSE)</f>
        <v>#REF!</v>
      </c>
      <c r="BO5565" s="118" t="s">
        <v>10435</v>
      </c>
      <c r="BP5565" s="118" t="s">
        <v>928</v>
      </c>
      <c r="BQ5565" s="118" t="s">
        <v>697</v>
      </c>
      <c r="BW5565" s="118" t="s">
        <v>10435</v>
      </c>
      <c r="BX5565" s="118" t="s">
        <v>928</v>
      </c>
      <c r="BY5565" s="118" t="s">
        <v>697</v>
      </c>
    </row>
    <row r="5566" spans="53:77" x14ac:dyDescent="0.3">
      <c r="BA5566" s="169" t="e">
        <f>VLOOKUP(D5566,#REF!, 2,FALSE)</f>
        <v>#REF!</v>
      </c>
      <c r="BO5566" s="118" t="s">
        <v>10436</v>
      </c>
      <c r="BP5566" s="118" t="s">
        <v>2979</v>
      </c>
      <c r="BQ5566" s="118" t="s">
        <v>2983</v>
      </c>
      <c r="BW5566" s="118" t="s">
        <v>10436</v>
      </c>
      <c r="BX5566" s="118" t="s">
        <v>2979</v>
      </c>
      <c r="BY5566" s="118" t="s">
        <v>2983</v>
      </c>
    </row>
    <row r="5567" spans="53:77" x14ac:dyDescent="0.3">
      <c r="BA5567" s="169" t="e">
        <f>VLOOKUP(D5567,#REF!, 2,FALSE)</f>
        <v>#REF!</v>
      </c>
      <c r="BO5567" s="118" t="s">
        <v>10437</v>
      </c>
      <c r="BP5567" s="118" t="s">
        <v>2979</v>
      </c>
      <c r="BQ5567" s="118" t="s">
        <v>2983</v>
      </c>
      <c r="BW5567" s="118" t="s">
        <v>10437</v>
      </c>
      <c r="BX5567" s="118" t="s">
        <v>2979</v>
      </c>
      <c r="BY5567" s="118" t="s">
        <v>2983</v>
      </c>
    </row>
    <row r="5568" spans="53:77" x14ac:dyDescent="0.3">
      <c r="BA5568" s="169" t="e">
        <f>VLOOKUP(D5568,#REF!, 2,FALSE)</f>
        <v>#REF!</v>
      </c>
      <c r="BO5568" s="118" t="s">
        <v>10438</v>
      </c>
      <c r="BP5568" s="118" t="s">
        <v>3000</v>
      </c>
      <c r="BQ5568" s="118" t="s">
        <v>2791</v>
      </c>
      <c r="BW5568" s="118" t="s">
        <v>10438</v>
      </c>
      <c r="BX5568" s="118" t="s">
        <v>3000</v>
      </c>
      <c r="BY5568" s="118" t="s">
        <v>2791</v>
      </c>
    </row>
    <row r="5569" spans="53:77" x14ac:dyDescent="0.3">
      <c r="BA5569" s="169" t="e">
        <f>VLOOKUP(D5569,#REF!, 2,FALSE)</f>
        <v>#REF!</v>
      </c>
      <c r="BO5569" s="118" t="s">
        <v>1873</v>
      </c>
      <c r="BP5569" s="118" t="s">
        <v>3003</v>
      </c>
      <c r="BQ5569" s="118" t="s">
        <v>8381</v>
      </c>
      <c r="BW5569" s="118" t="s">
        <v>1873</v>
      </c>
      <c r="BX5569" s="118" t="s">
        <v>3003</v>
      </c>
      <c r="BY5569" s="118" t="s">
        <v>8381</v>
      </c>
    </row>
    <row r="5570" spans="53:77" x14ac:dyDescent="0.3">
      <c r="BA5570" s="169" t="e">
        <f>VLOOKUP(D5570,#REF!, 2,FALSE)</f>
        <v>#REF!</v>
      </c>
      <c r="BO5570" s="118" t="s">
        <v>360</v>
      </c>
      <c r="BP5570" s="118" t="s">
        <v>841</v>
      </c>
      <c r="BQ5570" s="118" t="s">
        <v>2983</v>
      </c>
      <c r="BW5570" s="118" t="s">
        <v>360</v>
      </c>
      <c r="BX5570" s="118" t="s">
        <v>841</v>
      </c>
      <c r="BY5570" s="118" t="s">
        <v>2983</v>
      </c>
    </row>
    <row r="5571" spans="53:77" x14ac:dyDescent="0.3">
      <c r="BA5571" s="169" t="e">
        <f>VLOOKUP(D5571,#REF!, 2,FALSE)</f>
        <v>#REF!</v>
      </c>
      <c r="BO5571" s="118" t="s">
        <v>10439</v>
      </c>
      <c r="BP5571" s="118" t="s">
        <v>803</v>
      </c>
      <c r="BQ5571" s="118" t="s">
        <v>10087</v>
      </c>
      <c r="BW5571" s="118" t="s">
        <v>10439</v>
      </c>
      <c r="BX5571" s="118" t="s">
        <v>803</v>
      </c>
      <c r="BY5571" s="118" t="s">
        <v>10087</v>
      </c>
    </row>
    <row r="5572" spans="53:77" x14ac:dyDescent="0.3">
      <c r="BA5572" s="169" t="e">
        <f>VLOOKUP(D5572,#REF!, 2,FALSE)</f>
        <v>#REF!</v>
      </c>
      <c r="BO5572" s="118" t="s">
        <v>10440</v>
      </c>
      <c r="BP5572" s="118" t="s">
        <v>803</v>
      </c>
      <c r="BQ5572" s="118" t="s">
        <v>9426</v>
      </c>
      <c r="BW5572" s="118" t="s">
        <v>10440</v>
      </c>
      <c r="BX5572" s="118" t="s">
        <v>803</v>
      </c>
      <c r="BY5572" s="118" t="s">
        <v>9426</v>
      </c>
    </row>
    <row r="5573" spans="53:77" x14ac:dyDescent="0.3">
      <c r="BA5573" s="169" t="e">
        <f>VLOOKUP(D5573,#REF!, 2,FALSE)</f>
        <v>#REF!</v>
      </c>
      <c r="BO5573" s="118" t="s">
        <v>10441</v>
      </c>
      <c r="BP5573" s="118" t="s">
        <v>3243</v>
      </c>
      <c r="BQ5573" s="118" t="s">
        <v>2983</v>
      </c>
      <c r="BW5573" s="118" t="s">
        <v>10441</v>
      </c>
      <c r="BX5573" s="118" t="s">
        <v>3243</v>
      </c>
      <c r="BY5573" s="118" t="s">
        <v>2983</v>
      </c>
    </row>
    <row r="5574" spans="53:77" x14ac:dyDescent="0.3">
      <c r="BA5574" s="169" t="e">
        <f>VLOOKUP(D5574,#REF!, 2,FALSE)</f>
        <v>#REF!</v>
      </c>
      <c r="BO5574" s="118" t="s">
        <v>10442</v>
      </c>
      <c r="BP5574" s="118" t="s">
        <v>3243</v>
      </c>
      <c r="BQ5574" s="118" t="s">
        <v>708</v>
      </c>
      <c r="BW5574" s="118" t="s">
        <v>10442</v>
      </c>
      <c r="BX5574" s="118" t="s">
        <v>3243</v>
      </c>
      <c r="BY5574" s="118" t="s">
        <v>708</v>
      </c>
    </row>
    <row r="5575" spans="53:77" x14ac:dyDescent="0.3">
      <c r="BA5575" s="169" t="e">
        <f>VLOOKUP(D5575,#REF!, 2,FALSE)</f>
        <v>#REF!</v>
      </c>
      <c r="BO5575" s="118" t="s">
        <v>10443</v>
      </c>
      <c r="BP5575" s="118" t="s">
        <v>3003</v>
      </c>
      <c r="BQ5575" s="118" t="s">
        <v>10303</v>
      </c>
      <c r="BW5575" s="118" t="s">
        <v>10443</v>
      </c>
      <c r="BX5575" s="118" t="s">
        <v>3003</v>
      </c>
      <c r="BY5575" s="118" t="s">
        <v>10303</v>
      </c>
    </row>
    <row r="5576" spans="53:77" x14ac:dyDescent="0.3">
      <c r="BA5576" s="169" t="e">
        <f>VLOOKUP(D5576,#REF!, 2,FALSE)</f>
        <v>#REF!</v>
      </c>
      <c r="BO5576" s="118" t="s">
        <v>10444</v>
      </c>
      <c r="BP5576" s="118" t="s">
        <v>3000</v>
      </c>
      <c r="BQ5576" s="118" t="s">
        <v>10445</v>
      </c>
      <c r="BW5576" s="118" t="s">
        <v>10444</v>
      </c>
      <c r="BX5576" s="118" t="s">
        <v>3000</v>
      </c>
      <c r="BY5576" s="118" t="s">
        <v>10445</v>
      </c>
    </row>
    <row r="5577" spans="53:77" x14ac:dyDescent="0.3">
      <c r="BA5577" s="169" t="e">
        <f>VLOOKUP(D5577,#REF!, 2,FALSE)</f>
        <v>#REF!</v>
      </c>
      <c r="BO5577" s="118" t="s">
        <v>10446</v>
      </c>
      <c r="BP5577" s="118" t="s">
        <v>3000</v>
      </c>
      <c r="BQ5577" s="118" t="s">
        <v>2983</v>
      </c>
      <c r="BW5577" s="118" t="s">
        <v>10446</v>
      </c>
      <c r="BX5577" s="118" t="s">
        <v>3000</v>
      </c>
      <c r="BY5577" s="118" t="s">
        <v>2983</v>
      </c>
    </row>
    <row r="5578" spans="53:77" x14ac:dyDescent="0.3">
      <c r="BA5578" s="169" t="e">
        <f>VLOOKUP(D5578,#REF!, 2,FALSE)</f>
        <v>#REF!</v>
      </c>
      <c r="BO5578" s="118" t="s">
        <v>10447</v>
      </c>
      <c r="BP5578" s="118" t="s">
        <v>803</v>
      </c>
      <c r="BQ5578" s="118" t="s">
        <v>10448</v>
      </c>
      <c r="BW5578" s="118" t="s">
        <v>10447</v>
      </c>
      <c r="BX5578" s="118" t="s">
        <v>803</v>
      </c>
      <c r="BY5578" s="118" t="s">
        <v>10448</v>
      </c>
    </row>
    <row r="5579" spans="53:77" x14ac:dyDescent="0.3">
      <c r="BA5579" s="169" t="e">
        <f>VLOOKUP(D5579,#REF!, 2,FALSE)</f>
        <v>#REF!</v>
      </c>
      <c r="BO5579" s="118" t="s">
        <v>10449</v>
      </c>
      <c r="BP5579" s="118" t="s">
        <v>2983</v>
      </c>
      <c r="BQ5579" s="118" t="s">
        <v>2827</v>
      </c>
      <c r="BW5579" s="118" t="s">
        <v>10449</v>
      </c>
      <c r="BX5579" s="118" t="s">
        <v>2983</v>
      </c>
      <c r="BY5579" s="118" t="s">
        <v>2827</v>
      </c>
    </row>
    <row r="5580" spans="53:77" x14ac:dyDescent="0.3">
      <c r="BA5580" s="169" t="e">
        <f>VLOOKUP(D5580,#REF!, 2,FALSE)</f>
        <v>#REF!</v>
      </c>
      <c r="BO5580" s="118" t="s">
        <v>10450</v>
      </c>
      <c r="BP5580" s="118" t="s">
        <v>2983</v>
      </c>
      <c r="BQ5580" s="118" t="s">
        <v>10451</v>
      </c>
      <c r="BW5580" s="118" t="s">
        <v>10450</v>
      </c>
      <c r="BX5580" s="118" t="s">
        <v>2983</v>
      </c>
      <c r="BY5580" s="118" t="s">
        <v>10451</v>
      </c>
    </row>
    <row r="5581" spans="53:77" x14ac:dyDescent="0.3">
      <c r="BA5581" s="169" t="e">
        <f>VLOOKUP(D5581,#REF!, 2,FALSE)</f>
        <v>#REF!</v>
      </c>
      <c r="BO5581" s="118" t="s">
        <v>10452</v>
      </c>
      <c r="BP5581" s="118" t="s">
        <v>2983</v>
      </c>
      <c r="BQ5581" s="118" t="s">
        <v>10453</v>
      </c>
      <c r="BW5581" s="118" t="s">
        <v>10452</v>
      </c>
      <c r="BX5581" s="118" t="s">
        <v>2983</v>
      </c>
      <c r="BY5581" s="118" t="s">
        <v>10453</v>
      </c>
    </row>
    <row r="5582" spans="53:77" x14ac:dyDescent="0.3">
      <c r="BA5582" s="169" t="e">
        <f>VLOOKUP(D5582,#REF!, 2,FALSE)</f>
        <v>#REF!</v>
      </c>
      <c r="BO5582" s="118" t="s">
        <v>10454</v>
      </c>
      <c r="BP5582" s="118" t="s">
        <v>2983</v>
      </c>
      <c r="BQ5582" s="118" t="s">
        <v>10455</v>
      </c>
      <c r="BW5582" s="118" t="s">
        <v>10454</v>
      </c>
      <c r="BX5582" s="118" t="s">
        <v>2983</v>
      </c>
      <c r="BY5582" s="118" t="s">
        <v>10455</v>
      </c>
    </row>
    <row r="5583" spans="53:77" x14ac:dyDescent="0.3">
      <c r="BA5583" s="169" t="e">
        <f>VLOOKUP(D5583,#REF!, 2,FALSE)</f>
        <v>#REF!</v>
      </c>
      <c r="BO5583" s="118" t="s">
        <v>10456</v>
      </c>
      <c r="BP5583" s="118" t="s">
        <v>2983</v>
      </c>
      <c r="BQ5583" s="118" t="s">
        <v>8927</v>
      </c>
      <c r="BW5583" s="118" t="s">
        <v>10456</v>
      </c>
      <c r="BX5583" s="118" t="s">
        <v>2983</v>
      </c>
      <c r="BY5583" s="118" t="s">
        <v>8927</v>
      </c>
    </row>
    <row r="5584" spans="53:77" x14ac:dyDescent="0.3">
      <c r="BA5584" s="169" t="e">
        <f>VLOOKUP(D5584,#REF!, 2,FALSE)</f>
        <v>#REF!</v>
      </c>
      <c r="BO5584" s="118" t="s">
        <v>10457</v>
      </c>
      <c r="BP5584" s="118" t="s">
        <v>2983</v>
      </c>
      <c r="BQ5584" s="118" t="s">
        <v>2827</v>
      </c>
      <c r="BW5584" s="118" t="s">
        <v>10457</v>
      </c>
      <c r="BX5584" s="118" t="s">
        <v>2983</v>
      </c>
      <c r="BY5584" s="118" t="s">
        <v>2827</v>
      </c>
    </row>
    <row r="5585" spans="53:77" x14ac:dyDescent="0.3">
      <c r="BA5585" s="169" t="e">
        <f>VLOOKUP(D5585,#REF!, 2,FALSE)</f>
        <v>#REF!</v>
      </c>
      <c r="BO5585" s="118" t="s">
        <v>10458</v>
      </c>
      <c r="BP5585" s="118" t="s">
        <v>2983</v>
      </c>
      <c r="BQ5585" s="118" t="s">
        <v>7372</v>
      </c>
      <c r="BW5585" s="118" t="s">
        <v>10458</v>
      </c>
      <c r="BX5585" s="118" t="s">
        <v>2983</v>
      </c>
      <c r="BY5585" s="118" t="s">
        <v>7372</v>
      </c>
    </row>
    <row r="5586" spans="53:77" x14ac:dyDescent="0.3">
      <c r="BA5586" s="169" t="e">
        <f>VLOOKUP(D5586,#REF!, 2,FALSE)</f>
        <v>#REF!</v>
      </c>
      <c r="BO5586" s="118" t="s">
        <v>361</v>
      </c>
      <c r="BP5586" s="118" t="s">
        <v>2983</v>
      </c>
      <c r="BQ5586" s="118" t="s">
        <v>1599</v>
      </c>
      <c r="BW5586" s="118" t="s">
        <v>361</v>
      </c>
      <c r="BX5586" s="118" t="s">
        <v>2983</v>
      </c>
      <c r="BY5586" s="118" t="s">
        <v>1599</v>
      </c>
    </row>
    <row r="5587" spans="53:77" x14ac:dyDescent="0.3">
      <c r="BA5587" s="169" t="e">
        <f>VLOOKUP(D5587,#REF!, 2,FALSE)</f>
        <v>#REF!</v>
      </c>
      <c r="BO5587" s="118" t="s">
        <v>10459</v>
      </c>
      <c r="BP5587" s="118" t="s">
        <v>1342</v>
      </c>
      <c r="BQ5587" s="118" t="s">
        <v>10460</v>
      </c>
      <c r="BW5587" s="118" t="s">
        <v>10459</v>
      </c>
      <c r="BX5587" s="118" t="s">
        <v>1342</v>
      </c>
      <c r="BY5587" s="118" t="s">
        <v>10460</v>
      </c>
    </row>
    <row r="5588" spans="53:77" x14ac:dyDescent="0.3">
      <c r="BA5588" s="169" t="e">
        <f>VLOOKUP(D5588,#REF!, 2,FALSE)</f>
        <v>#REF!</v>
      </c>
      <c r="BO5588" s="118" t="s">
        <v>10461</v>
      </c>
      <c r="BP5588" s="118" t="s">
        <v>783</v>
      </c>
      <c r="BQ5588" s="118" t="s">
        <v>4023</v>
      </c>
      <c r="BW5588" s="118" t="s">
        <v>10461</v>
      </c>
      <c r="BX5588" s="118" t="s">
        <v>783</v>
      </c>
      <c r="BY5588" s="118" t="s">
        <v>4023</v>
      </c>
    </row>
    <row r="5589" spans="53:77" x14ac:dyDescent="0.3">
      <c r="BA5589" s="169" t="e">
        <f>VLOOKUP(D5589,#REF!, 2,FALSE)</f>
        <v>#REF!</v>
      </c>
      <c r="BO5589" s="118" t="s">
        <v>10462</v>
      </c>
      <c r="BP5589" s="118" t="s">
        <v>703</v>
      </c>
      <c r="BQ5589" s="118" t="s">
        <v>5964</v>
      </c>
      <c r="BW5589" s="118" t="s">
        <v>10462</v>
      </c>
      <c r="BX5589" s="118" t="s">
        <v>703</v>
      </c>
      <c r="BY5589" s="118" t="s">
        <v>5964</v>
      </c>
    </row>
    <row r="5590" spans="53:77" x14ac:dyDescent="0.3">
      <c r="BA5590" s="169" t="e">
        <f>VLOOKUP(D5590,#REF!, 2,FALSE)</f>
        <v>#REF!</v>
      </c>
      <c r="BO5590" s="118" t="s">
        <v>10463</v>
      </c>
      <c r="BP5590" s="118" t="s">
        <v>628</v>
      </c>
      <c r="BQ5590" s="118" t="s">
        <v>10464</v>
      </c>
      <c r="BW5590" s="118" t="s">
        <v>10463</v>
      </c>
      <c r="BX5590" s="118" t="s">
        <v>628</v>
      </c>
      <c r="BY5590" s="118" t="s">
        <v>10464</v>
      </c>
    </row>
    <row r="5591" spans="53:77" x14ac:dyDescent="0.3">
      <c r="BA5591" s="169" t="e">
        <f>VLOOKUP(D5591,#REF!, 2,FALSE)</f>
        <v>#REF!</v>
      </c>
      <c r="BO5591" s="118" t="s">
        <v>10465</v>
      </c>
      <c r="BP5591" s="118" t="s">
        <v>1139</v>
      </c>
      <c r="BQ5591" s="118" t="s">
        <v>10466</v>
      </c>
      <c r="BW5591" s="118" t="s">
        <v>10465</v>
      </c>
      <c r="BX5591" s="118" t="s">
        <v>1139</v>
      </c>
      <c r="BY5591" s="118" t="s">
        <v>10466</v>
      </c>
    </row>
    <row r="5592" spans="53:77" x14ac:dyDescent="0.3">
      <c r="BA5592" s="169" t="e">
        <f>VLOOKUP(D5592,#REF!, 2,FALSE)</f>
        <v>#REF!</v>
      </c>
      <c r="BO5592" s="118" t="s">
        <v>10467</v>
      </c>
      <c r="BP5592" s="118" t="s">
        <v>928</v>
      </c>
      <c r="BQ5592" s="118" t="s">
        <v>10468</v>
      </c>
      <c r="BW5592" s="118" t="s">
        <v>10467</v>
      </c>
      <c r="BX5592" s="118" t="s">
        <v>928</v>
      </c>
      <c r="BY5592" s="118" t="s">
        <v>10468</v>
      </c>
    </row>
    <row r="5593" spans="53:77" x14ac:dyDescent="0.3">
      <c r="BA5593" s="169" t="e">
        <f>VLOOKUP(D5593,#REF!, 2,FALSE)</f>
        <v>#REF!</v>
      </c>
      <c r="BO5593" s="118" t="s">
        <v>10469</v>
      </c>
      <c r="BP5593" s="118" t="s">
        <v>1342</v>
      </c>
      <c r="BQ5593" s="118" t="s">
        <v>5145</v>
      </c>
      <c r="BW5593" s="118" t="s">
        <v>10469</v>
      </c>
      <c r="BX5593" s="118" t="s">
        <v>1342</v>
      </c>
      <c r="BY5593" s="118" t="s">
        <v>5145</v>
      </c>
    </row>
    <row r="5594" spans="53:77" x14ac:dyDescent="0.3">
      <c r="BA5594" s="169" t="e">
        <f>VLOOKUP(D5594,#REF!, 2,FALSE)</f>
        <v>#REF!</v>
      </c>
      <c r="BO5594" s="118" t="s">
        <v>1874</v>
      </c>
      <c r="BP5594" s="118" t="s">
        <v>3197</v>
      </c>
      <c r="BQ5594" s="118" t="s">
        <v>10470</v>
      </c>
      <c r="BW5594" s="118" t="s">
        <v>1874</v>
      </c>
      <c r="BX5594" s="118" t="s">
        <v>3197</v>
      </c>
      <c r="BY5594" s="118" t="s">
        <v>10470</v>
      </c>
    </row>
    <row r="5595" spans="53:77" x14ac:dyDescent="0.3">
      <c r="BA5595" s="169" t="e">
        <f>VLOOKUP(D5595,#REF!, 2,FALSE)</f>
        <v>#REF!</v>
      </c>
      <c r="BO5595" s="118" t="s">
        <v>10471</v>
      </c>
      <c r="BP5595" s="118" t="s">
        <v>2979</v>
      </c>
      <c r="BQ5595" s="118" t="s">
        <v>3987</v>
      </c>
      <c r="BW5595" s="118" t="s">
        <v>10471</v>
      </c>
      <c r="BX5595" s="118" t="s">
        <v>2979</v>
      </c>
      <c r="BY5595" s="118" t="s">
        <v>3987</v>
      </c>
    </row>
    <row r="5596" spans="53:77" x14ac:dyDescent="0.3">
      <c r="BA5596" s="169" t="e">
        <f>VLOOKUP(D5596,#REF!, 2,FALSE)</f>
        <v>#REF!</v>
      </c>
      <c r="BO5596" s="118" t="s">
        <v>10472</v>
      </c>
      <c r="BP5596" s="118" t="s">
        <v>2979</v>
      </c>
      <c r="BQ5596" s="118" t="s">
        <v>996</v>
      </c>
      <c r="BW5596" s="118" t="s">
        <v>10472</v>
      </c>
      <c r="BX5596" s="118" t="s">
        <v>2979</v>
      </c>
      <c r="BY5596" s="118" t="s">
        <v>996</v>
      </c>
    </row>
    <row r="5597" spans="53:77" x14ac:dyDescent="0.3">
      <c r="BA5597" s="169" t="e">
        <f>VLOOKUP(D5597,#REF!, 2,FALSE)</f>
        <v>#REF!</v>
      </c>
      <c r="BO5597" s="118" t="s">
        <v>1875</v>
      </c>
      <c r="BP5597" s="118" t="s">
        <v>3197</v>
      </c>
      <c r="BQ5597" s="118" t="s">
        <v>4807</v>
      </c>
      <c r="BW5597" s="118" t="s">
        <v>1875</v>
      </c>
      <c r="BX5597" s="118" t="s">
        <v>3197</v>
      </c>
      <c r="BY5597" s="118" t="s">
        <v>4807</v>
      </c>
    </row>
    <row r="5598" spans="53:77" x14ac:dyDescent="0.3">
      <c r="BA5598" s="169" t="e">
        <f>VLOOKUP(D5598,#REF!, 2,FALSE)</f>
        <v>#REF!</v>
      </c>
      <c r="BO5598" s="118" t="s">
        <v>1876</v>
      </c>
      <c r="BP5598" s="118" t="s">
        <v>16975</v>
      </c>
      <c r="BQ5598" s="118" t="s">
        <v>10473</v>
      </c>
      <c r="BW5598" s="118" t="s">
        <v>1876</v>
      </c>
      <c r="BX5598" s="118" t="s">
        <v>16975</v>
      </c>
      <c r="BY5598" s="118" t="s">
        <v>10473</v>
      </c>
    </row>
    <row r="5599" spans="53:77" x14ac:dyDescent="0.3">
      <c r="BA5599" s="169" t="e">
        <f>VLOOKUP(D5599,#REF!, 2,FALSE)</f>
        <v>#REF!</v>
      </c>
      <c r="BO5599" s="118" t="s">
        <v>10474</v>
      </c>
      <c r="BP5599" s="118" t="s">
        <v>3243</v>
      </c>
      <c r="BQ5599" s="118" t="s">
        <v>10475</v>
      </c>
      <c r="BW5599" s="118" t="s">
        <v>10474</v>
      </c>
      <c r="BX5599" s="118" t="s">
        <v>3243</v>
      </c>
      <c r="BY5599" s="118" t="s">
        <v>10475</v>
      </c>
    </row>
    <row r="5600" spans="53:77" x14ac:dyDescent="0.3">
      <c r="BA5600" s="169" t="e">
        <f>VLOOKUP(D5600,#REF!, 2,FALSE)</f>
        <v>#REF!</v>
      </c>
      <c r="BO5600" s="118" t="s">
        <v>1877</v>
      </c>
      <c r="BP5600" s="118" t="s">
        <v>3243</v>
      </c>
      <c r="BQ5600" s="118" t="s">
        <v>10476</v>
      </c>
      <c r="BW5600" s="118" t="s">
        <v>1877</v>
      </c>
      <c r="BX5600" s="118" t="s">
        <v>3243</v>
      </c>
      <c r="BY5600" s="118" t="s">
        <v>10476</v>
      </c>
    </row>
    <row r="5601" spans="53:77" x14ac:dyDescent="0.3">
      <c r="BA5601" s="169" t="e">
        <f>VLOOKUP(D5601,#REF!, 2,FALSE)</f>
        <v>#REF!</v>
      </c>
      <c r="BO5601" s="118" t="s">
        <v>10477</v>
      </c>
      <c r="BP5601" s="118" t="s">
        <v>1342</v>
      </c>
      <c r="BQ5601" s="118" t="s">
        <v>6935</v>
      </c>
      <c r="BW5601" s="118" t="s">
        <v>10477</v>
      </c>
      <c r="BX5601" s="118" t="s">
        <v>1342</v>
      </c>
      <c r="BY5601" s="118" t="s">
        <v>6935</v>
      </c>
    </row>
    <row r="5602" spans="53:77" x14ac:dyDescent="0.3">
      <c r="BA5602" s="169" t="e">
        <f>VLOOKUP(D5602,#REF!, 2,FALSE)</f>
        <v>#REF!</v>
      </c>
      <c r="BO5602" s="118" t="s">
        <v>10478</v>
      </c>
      <c r="BP5602" s="118" t="s">
        <v>1139</v>
      </c>
      <c r="BQ5602" s="118" t="s">
        <v>10479</v>
      </c>
      <c r="BW5602" s="118" t="s">
        <v>10478</v>
      </c>
      <c r="BX5602" s="118" t="s">
        <v>1139</v>
      </c>
      <c r="BY5602" s="118" t="s">
        <v>10479</v>
      </c>
    </row>
    <row r="5603" spans="53:77" x14ac:dyDescent="0.3">
      <c r="BA5603" s="169" t="e">
        <f>VLOOKUP(D5603,#REF!, 2,FALSE)</f>
        <v>#REF!</v>
      </c>
      <c r="BO5603" s="118" t="s">
        <v>10480</v>
      </c>
      <c r="BP5603" s="118" t="s">
        <v>803</v>
      </c>
      <c r="BQ5603" s="118" t="s">
        <v>9257</v>
      </c>
      <c r="BW5603" s="118" t="s">
        <v>10480</v>
      </c>
      <c r="BX5603" s="118" t="s">
        <v>803</v>
      </c>
      <c r="BY5603" s="118" t="s">
        <v>9257</v>
      </c>
    </row>
    <row r="5604" spans="53:77" x14ac:dyDescent="0.3">
      <c r="BA5604" s="169" t="e">
        <f>VLOOKUP(D5604,#REF!, 2,FALSE)</f>
        <v>#REF!</v>
      </c>
      <c r="BO5604" s="118" t="s">
        <v>1878</v>
      </c>
      <c r="BP5604" s="118" t="s">
        <v>3197</v>
      </c>
      <c r="BQ5604" s="118" t="s">
        <v>5153</v>
      </c>
      <c r="BW5604" s="118" t="s">
        <v>1878</v>
      </c>
      <c r="BX5604" s="118" t="s">
        <v>3197</v>
      </c>
      <c r="BY5604" s="118" t="s">
        <v>5153</v>
      </c>
    </row>
    <row r="5605" spans="53:77" x14ac:dyDescent="0.3">
      <c r="BA5605" s="169" t="e">
        <f>VLOOKUP(D5605,#REF!, 2,FALSE)</f>
        <v>#REF!</v>
      </c>
      <c r="BO5605" s="118" t="s">
        <v>10481</v>
      </c>
      <c r="BP5605" s="118" t="s">
        <v>3243</v>
      </c>
      <c r="BQ5605" s="118" t="s">
        <v>3048</v>
      </c>
      <c r="BW5605" s="118" t="s">
        <v>10481</v>
      </c>
      <c r="BX5605" s="118" t="s">
        <v>3243</v>
      </c>
      <c r="BY5605" s="118" t="s">
        <v>3048</v>
      </c>
    </row>
    <row r="5606" spans="53:77" x14ac:dyDescent="0.3">
      <c r="BA5606" s="169" t="e">
        <f>VLOOKUP(D5606,#REF!, 2,FALSE)</f>
        <v>#REF!</v>
      </c>
      <c r="BO5606" s="118" t="s">
        <v>10482</v>
      </c>
      <c r="BP5606" s="118" t="s">
        <v>3243</v>
      </c>
      <c r="BQ5606" s="118" t="s">
        <v>3603</v>
      </c>
      <c r="BW5606" s="118" t="s">
        <v>10482</v>
      </c>
      <c r="BX5606" s="118" t="s">
        <v>3243</v>
      </c>
      <c r="BY5606" s="118" t="s">
        <v>3603</v>
      </c>
    </row>
    <row r="5607" spans="53:77" x14ac:dyDescent="0.3">
      <c r="BA5607" s="169" t="e">
        <f>VLOOKUP(D5607,#REF!, 2,FALSE)</f>
        <v>#REF!</v>
      </c>
      <c r="BO5607" s="118" t="s">
        <v>10484</v>
      </c>
      <c r="BP5607" s="118" t="s">
        <v>3003</v>
      </c>
      <c r="BQ5607" s="118" t="s">
        <v>5599</v>
      </c>
      <c r="BW5607" s="118" t="s">
        <v>10484</v>
      </c>
      <c r="BX5607" s="118" t="s">
        <v>3003</v>
      </c>
      <c r="BY5607" s="118" t="s">
        <v>5599</v>
      </c>
    </row>
    <row r="5608" spans="53:77" x14ac:dyDescent="0.3">
      <c r="BA5608" s="169" t="e">
        <f>VLOOKUP(D5608,#REF!, 2,FALSE)</f>
        <v>#REF!</v>
      </c>
      <c r="BO5608" s="118" t="s">
        <v>10485</v>
      </c>
      <c r="BP5608" s="118" t="s">
        <v>731</v>
      </c>
      <c r="BQ5608" s="118" t="s">
        <v>10486</v>
      </c>
      <c r="BW5608" s="118" t="s">
        <v>10485</v>
      </c>
      <c r="BX5608" s="118" t="s">
        <v>731</v>
      </c>
      <c r="BY5608" s="118" t="s">
        <v>10486</v>
      </c>
    </row>
    <row r="5609" spans="53:77" x14ac:dyDescent="0.3">
      <c r="BA5609" s="169" t="e">
        <f>VLOOKUP(D5609,#REF!, 2,FALSE)</f>
        <v>#REF!</v>
      </c>
      <c r="BO5609" s="118" t="s">
        <v>10487</v>
      </c>
      <c r="BP5609" s="118" t="s">
        <v>3003</v>
      </c>
      <c r="BQ5609" s="118" t="s">
        <v>4762</v>
      </c>
      <c r="BW5609" s="118" t="s">
        <v>10487</v>
      </c>
      <c r="BX5609" s="118" t="s">
        <v>3003</v>
      </c>
      <c r="BY5609" s="118" t="s">
        <v>4762</v>
      </c>
    </row>
    <row r="5610" spans="53:77" x14ac:dyDescent="0.3">
      <c r="BA5610" s="169" t="e">
        <f>VLOOKUP(D5610,#REF!, 2,FALSE)</f>
        <v>#REF!</v>
      </c>
      <c r="BO5610" s="118" t="s">
        <v>10488</v>
      </c>
      <c r="BP5610" s="118" t="s">
        <v>661</v>
      </c>
      <c r="BQ5610" s="118" t="s">
        <v>6937</v>
      </c>
      <c r="BW5610" s="118" t="s">
        <v>10488</v>
      </c>
      <c r="BX5610" s="118" t="s">
        <v>661</v>
      </c>
      <c r="BY5610" s="118" t="s">
        <v>6937</v>
      </c>
    </row>
    <row r="5611" spans="53:77" x14ac:dyDescent="0.3">
      <c r="BA5611" s="169" t="e">
        <f>VLOOKUP(D5611,#REF!, 2,FALSE)</f>
        <v>#REF!</v>
      </c>
      <c r="BO5611" s="118" t="s">
        <v>10489</v>
      </c>
      <c r="BP5611" s="118" t="s">
        <v>1342</v>
      </c>
      <c r="BQ5611" s="118" t="s">
        <v>10490</v>
      </c>
      <c r="BW5611" s="118" t="s">
        <v>10489</v>
      </c>
      <c r="BX5611" s="118" t="s">
        <v>1342</v>
      </c>
      <c r="BY5611" s="118" t="s">
        <v>10490</v>
      </c>
    </row>
    <row r="5612" spans="53:77" x14ac:dyDescent="0.3">
      <c r="BA5612" s="169" t="e">
        <f>VLOOKUP(D5612,#REF!, 2,FALSE)</f>
        <v>#REF!</v>
      </c>
      <c r="BO5612" s="118" t="s">
        <v>10491</v>
      </c>
      <c r="BP5612" s="118" t="s">
        <v>1139</v>
      </c>
      <c r="BQ5612" s="118" t="s">
        <v>3490</v>
      </c>
      <c r="BW5612" s="118" t="s">
        <v>10491</v>
      </c>
      <c r="BX5612" s="118" t="s">
        <v>1139</v>
      </c>
      <c r="BY5612" s="118" t="s">
        <v>3490</v>
      </c>
    </row>
    <row r="5613" spans="53:77" x14ac:dyDescent="0.3">
      <c r="BA5613" s="169" t="e">
        <f>VLOOKUP(D5613,#REF!, 2,FALSE)</f>
        <v>#REF!</v>
      </c>
      <c r="BO5613" s="118" t="s">
        <v>10492</v>
      </c>
      <c r="BP5613" s="118" t="s">
        <v>2979</v>
      </c>
      <c r="BQ5613" s="118" t="s">
        <v>8697</v>
      </c>
      <c r="BW5613" s="118" t="s">
        <v>10492</v>
      </c>
      <c r="BX5613" s="118" t="s">
        <v>2979</v>
      </c>
      <c r="BY5613" s="118" t="s">
        <v>8697</v>
      </c>
    </row>
    <row r="5614" spans="53:77" x14ac:dyDescent="0.3">
      <c r="BA5614" s="169" t="e">
        <f>VLOOKUP(D5614,#REF!, 2,FALSE)</f>
        <v>#REF!</v>
      </c>
      <c r="BO5614" s="118" t="s">
        <v>10493</v>
      </c>
      <c r="BP5614" s="118" t="s">
        <v>663</v>
      </c>
      <c r="BQ5614" s="118" t="s">
        <v>9594</v>
      </c>
      <c r="BW5614" s="118" t="s">
        <v>10493</v>
      </c>
      <c r="BX5614" s="118" t="s">
        <v>663</v>
      </c>
      <c r="BY5614" s="118" t="s">
        <v>9594</v>
      </c>
    </row>
    <row r="5615" spans="53:77" x14ac:dyDescent="0.3">
      <c r="BA5615" s="169" t="e">
        <f>VLOOKUP(D5615,#REF!, 2,FALSE)</f>
        <v>#REF!</v>
      </c>
      <c r="BO5615" s="118" t="s">
        <v>10494</v>
      </c>
      <c r="BP5615" s="118" t="s">
        <v>775</v>
      </c>
      <c r="BQ5615" s="118" t="s">
        <v>3794</v>
      </c>
      <c r="BW5615" s="118" t="s">
        <v>10494</v>
      </c>
      <c r="BX5615" s="118" t="s">
        <v>775</v>
      </c>
      <c r="BY5615" s="118" t="s">
        <v>3794</v>
      </c>
    </row>
    <row r="5616" spans="53:77" x14ac:dyDescent="0.3">
      <c r="BA5616" s="169" t="e">
        <f>VLOOKUP(D5616,#REF!, 2,FALSE)</f>
        <v>#REF!</v>
      </c>
      <c r="BO5616" s="118" t="s">
        <v>10495</v>
      </c>
      <c r="BP5616" s="118" t="s">
        <v>731</v>
      </c>
      <c r="BQ5616" s="118" t="s">
        <v>3334</v>
      </c>
      <c r="BW5616" s="118" t="s">
        <v>10495</v>
      </c>
      <c r="BX5616" s="118" t="s">
        <v>731</v>
      </c>
      <c r="BY5616" s="118" t="s">
        <v>3334</v>
      </c>
    </row>
    <row r="5617" spans="53:77" x14ac:dyDescent="0.3">
      <c r="BA5617" s="169" t="e">
        <f>VLOOKUP(D5617,#REF!, 2,FALSE)</f>
        <v>#REF!</v>
      </c>
      <c r="BO5617" s="118" t="s">
        <v>10496</v>
      </c>
      <c r="BP5617" s="118" t="s">
        <v>994</v>
      </c>
      <c r="BQ5617" s="118" t="s">
        <v>3422</v>
      </c>
      <c r="BW5617" s="118" t="s">
        <v>10496</v>
      </c>
      <c r="BX5617" s="118" t="s">
        <v>994</v>
      </c>
      <c r="BY5617" s="118" t="s">
        <v>3422</v>
      </c>
    </row>
    <row r="5618" spans="53:77" x14ac:dyDescent="0.3">
      <c r="BA5618" s="169" t="e">
        <f>VLOOKUP(D5618,#REF!, 2,FALSE)</f>
        <v>#REF!</v>
      </c>
      <c r="BO5618" s="118" t="s">
        <v>10497</v>
      </c>
      <c r="BP5618" s="118" t="s">
        <v>862</v>
      </c>
      <c r="BQ5618" s="118" t="s">
        <v>9411</v>
      </c>
      <c r="BW5618" s="118" t="s">
        <v>10497</v>
      </c>
      <c r="BX5618" s="118" t="s">
        <v>862</v>
      </c>
      <c r="BY5618" s="118" t="s">
        <v>9411</v>
      </c>
    </row>
    <row r="5619" spans="53:77" x14ac:dyDescent="0.3">
      <c r="BA5619" s="169" t="e">
        <f>VLOOKUP(D5619,#REF!, 2,FALSE)</f>
        <v>#REF!</v>
      </c>
      <c r="BO5619" s="118" t="s">
        <v>1879</v>
      </c>
      <c r="BP5619" s="118" t="s">
        <v>1269</v>
      </c>
      <c r="BQ5619" s="118" t="s">
        <v>10498</v>
      </c>
      <c r="BW5619" s="118" t="s">
        <v>1879</v>
      </c>
      <c r="BX5619" s="118" t="s">
        <v>1269</v>
      </c>
      <c r="BY5619" s="118" t="s">
        <v>10498</v>
      </c>
    </row>
    <row r="5620" spans="53:77" x14ac:dyDescent="0.3">
      <c r="BA5620" s="169" t="e">
        <f>VLOOKUP(D5620,#REF!, 2,FALSE)</f>
        <v>#REF!</v>
      </c>
      <c r="BO5620" s="118" t="s">
        <v>10499</v>
      </c>
      <c r="BP5620" s="118" t="s">
        <v>16975</v>
      </c>
      <c r="BQ5620" s="118" t="s">
        <v>9004</v>
      </c>
      <c r="BW5620" s="118" t="s">
        <v>10499</v>
      </c>
      <c r="BX5620" s="118" t="s">
        <v>16975</v>
      </c>
      <c r="BY5620" s="118" t="s">
        <v>9004</v>
      </c>
    </row>
    <row r="5621" spans="53:77" x14ac:dyDescent="0.3">
      <c r="BA5621" s="169" t="e">
        <f>VLOOKUP(D5621,#REF!, 2,FALSE)</f>
        <v>#REF!</v>
      </c>
      <c r="BO5621" s="118" t="s">
        <v>1880</v>
      </c>
      <c r="BP5621" s="118" t="s">
        <v>1269</v>
      </c>
      <c r="BQ5621" s="118" t="s">
        <v>10500</v>
      </c>
      <c r="BW5621" s="118" t="s">
        <v>1880</v>
      </c>
      <c r="BX5621" s="118" t="s">
        <v>1269</v>
      </c>
      <c r="BY5621" s="118" t="s">
        <v>10500</v>
      </c>
    </row>
    <row r="5622" spans="53:77" x14ac:dyDescent="0.3">
      <c r="BA5622" s="169" t="e">
        <f>VLOOKUP(D5622,#REF!, 2,FALSE)</f>
        <v>#REF!</v>
      </c>
      <c r="BO5622" s="118" t="s">
        <v>10501</v>
      </c>
      <c r="BP5622" s="118" t="s">
        <v>623</v>
      </c>
      <c r="BQ5622" s="118" t="s">
        <v>10502</v>
      </c>
      <c r="BW5622" s="118" t="s">
        <v>10501</v>
      </c>
      <c r="BX5622" s="118" t="s">
        <v>623</v>
      </c>
      <c r="BY5622" s="118" t="s">
        <v>10502</v>
      </c>
    </row>
    <row r="5623" spans="53:77" x14ac:dyDescent="0.3">
      <c r="BA5623" s="169" t="e">
        <f>VLOOKUP(D5623,#REF!, 2,FALSE)</f>
        <v>#REF!</v>
      </c>
      <c r="BO5623" s="118" t="s">
        <v>10503</v>
      </c>
      <c r="BP5623" s="118" t="s">
        <v>667</v>
      </c>
      <c r="BQ5623" s="118" t="s">
        <v>1406</v>
      </c>
      <c r="BW5623" s="118" t="s">
        <v>10503</v>
      </c>
      <c r="BX5623" s="118" t="s">
        <v>667</v>
      </c>
      <c r="BY5623" s="118" t="s">
        <v>1406</v>
      </c>
    </row>
    <row r="5624" spans="53:77" x14ac:dyDescent="0.3">
      <c r="BA5624" s="169" t="e">
        <f>VLOOKUP(D5624,#REF!, 2,FALSE)</f>
        <v>#REF!</v>
      </c>
      <c r="BO5624" s="118" t="s">
        <v>10504</v>
      </c>
      <c r="BP5624" s="118" t="s">
        <v>661</v>
      </c>
      <c r="BQ5624" s="118" t="s">
        <v>9459</v>
      </c>
      <c r="BW5624" s="118" t="s">
        <v>10504</v>
      </c>
      <c r="BX5624" s="118" t="s">
        <v>661</v>
      </c>
      <c r="BY5624" s="118" t="s">
        <v>9459</v>
      </c>
    </row>
    <row r="5625" spans="53:77" x14ac:dyDescent="0.3">
      <c r="BA5625" s="169" t="e">
        <f>VLOOKUP(D5625,#REF!, 2,FALSE)</f>
        <v>#REF!</v>
      </c>
      <c r="BO5625" s="118" t="s">
        <v>10505</v>
      </c>
      <c r="BP5625" s="118" t="s">
        <v>616</v>
      </c>
      <c r="BQ5625" s="118" t="s">
        <v>10506</v>
      </c>
      <c r="BW5625" s="118" t="s">
        <v>10505</v>
      </c>
      <c r="BX5625" s="118" t="s">
        <v>616</v>
      </c>
      <c r="BY5625" s="118" t="s">
        <v>10506</v>
      </c>
    </row>
    <row r="5626" spans="53:77" x14ac:dyDescent="0.3">
      <c r="BA5626" s="169" t="e">
        <f>VLOOKUP(D5626,#REF!, 2,FALSE)</f>
        <v>#REF!</v>
      </c>
      <c r="BO5626" s="118" t="s">
        <v>10507</v>
      </c>
      <c r="BP5626" s="118" t="s">
        <v>841</v>
      </c>
      <c r="BQ5626" s="118" t="s">
        <v>7486</v>
      </c>
      <c r="BW5626" s="118" t="s">
        <v>10507</v>
      </c>
      <c r="BX5626" s="118" t="s">
        <v>841</v>
      </c>
      <c r="BY5626" s="118" t="s">
        <v>7486</v>
      </c>
    </row>
    <row r="5627" spans="53:77" x14ac:dyDescent="0.3">
      <c r="BA5627" s="169" t="e">
        <f>VLOOKUP(D5627,#REF!, 2,FALSE)</f>
        <v>#REF!</v>
      </c>
      <c r="BO5627" s="118" t="s">
        <v>1881</v>
      </c>
      <c r="BP5627" s="118" t="s">
        <v>669</v>
      </c>
      <c r="BQ5627" s="118" t="s">
        <v>3247</v>
      </c>
      <c r="BW5627" s="118" t="s">
        <v>1881</v>
      </c>
      <c r="BX5627" s="118" t="s">
        <v>669</v>
      </c>
      <c r="BY5627" s="118" t="s">
        <v>3247</v>
      </c>
    </row>
    <row r="5628" spans="53:77" x14ac:dyDescent="0.3">
      <c r="BA5628" s="169" t="e">
        <f>VLOOKUP(D5628,#REF!, 2,FALSE)</f>
        <v>#REF!</v>
      </c>
      <c r="BO5628" s="118" t="s">
        <v>1882</v>
      </c>
      <c r="BP5628" s="118" t="s">
        <v>862</v>
      </c>
      <c r="BQ5628" s="118" t="s">
        <v>2878</v>
      </c>
      <c r="BW5628" s="118" t="s">
        <v>1882</v>
      </c>
      <c r="BX5628" s="118" t="s">
        <v>862</v>
      </c>
      <c r="BY5628" s="118" t="s">
        <v>2878</v>
      </c>
    </row>
    <row r="5629" spans="53:77" x14ac:dyDescent="0.3">
      <c r="BA5629" s="169" t="e">
        <f>VLOOKUP(D5629,#REF!, 2,FALSE)</f>
        <v>#REF!</v>
      </c>
      <c r="BO5629" s="118" t="s">
        <v>1883</v>
      </c>
      <c r="BP5629" s="118" t="s">
        <v>628</v>
      </c>
      <c r="BQ5629" s="118" t="s">
        <v>863</v>
      </c>
      <c r="BW5629" s="118" t="s">
        <v>1883</v>
      </c>
      <c r="BX5629" s="118" t="s">
        <v>628</v>
      </c>
      <c r="BY5629" s="118" t="s">
        <v>863</v>
      </c>
    </row>
    <row r="5630" spans="53:77" x14ac:dyDescent="0.3">
      <c r="BA5630" s="169" t="e">
        <f>VLOOKUP(D5630,#REF!, 2,FALSE)</f>
        <v>#REF!</v>
      </c>
      <c r="BO5630" s="118" t="s">
        <v>1884</v>
      </c>
      <c r="BP5630" s="118" t="s">
        <v>3243</v>
      </c>
      <c r="BQ5630" s="118" t="s">
        <v>10508</v>
      </c>
      <c r="BW5630" s="118" t="s">
        <v>1884</v>
      </c>
      <c r="BX5630" s="118" t="s">
        <v>3243</v>
      </c>
      <c r="BY5630" s="118" t="s">
        <v>10508</v>
      </c>
    </row>
    <row r="5631" spans="53:77" x14ac:dyDescent="0.3">
      <c r="BA5631" s="169" t="e">
        <f>VLOOKUP(D5631,#REF!, 2,FALSE)</f>
        <v>#REF!</v>
      </c>
      <c r="BO5631" s="118" t="s">
        <v>10509</v>
      </c>
      <c r="BP5631" s="118" t="s">
        <v>1342</v>
      </c>
      <c r="BQ5631" s="118" t="s">
        <v>1387</v>
      </c>
      <c r="BW5631" s="118" t="s">
        <v>10509</v>
      </c>
      <c r="BX5631" s="118" t="s">
        <v>1342</v>
      </c>
      <c r="BY5631" s="118" t="s">
        <v>1387</v>
      </c>
    </row>
    <row r="5632" spans="53:77" x14ac:dyDescent="0.3">
      <c r="BA5632" s="169" t="e">
        <f>VLOOKUP(D5632,#REF!, 2,FALSE)</f>
        <v>#REF!</v>
      </c>
      <c r="BO5632" s="118" t="s">
        <v>1885</v>
      </c>
      <c r="BP5632" s="118" t="s">
        <v>3197</v>
      </c>
      <c r="BQ5632" s="118" t="s">
        <v>10510</v>
      </c>
      <c r="BW5632" s="118" t="s">
        <v>1885</v>
      </c>
      <c r="BX5632" s="118" t="s">
        <v>3197</v>
      </c>
      <c r="BY5632" s="118" t="s">
        <v>10510</v>
      </c>
    </row>
    <row r="5633" spans="53:77" x14ac:dyDescent="0.3">
      <c r="BA5633" s="169" t="e">
        <f>VLOOKUP(D5633,#REF!, 2,FALSE)</f>
        <v>#REF!</v>
      </c>
      <c r="BO5633" s="118" t="s">
        <v>10511</v>
      </c>
      <c r="BP5633" s="118" t="s">
        <v>862</v>
      </c>
      <c r="BQ5633" s="118" t="s">
        <v>10512</v>
      </c>
      <c r="BW5633" s="118" t="s">
        <v>10511</v>
      </c>
      <c r="BX5633" s="118" t="s">
        <v>862</v>
      </c>
      <c r="BY5633" s="118" t="s">
        <v>10512</v>
      </c>
    </row>
    <row r="5634" spans="53:77" x14ac:dyDescent="0.3">
      <c r="BA5634" s="169" t="e">
        <f>VLOOKUP(D5634,#REF!, 2,FALSE)</f>
        <v>#REF!</v>
      </c>
      <c r="BO5634" s="118" t="s">
        <v>10513</v>
      </c>
      <c r="BP5634" s="118" t="s">
        <v>3043</v>
      </c>
      <c r="BQ5634" s="118" t="s">
        <v>4783</v>
      </c>
      <c r="BW5634" s="118" t="s">
        <v>10513</v>
      </c>
      <c r="BX5634" s="118" t="s">
        <v>3043</v>
      </c>
      <c r="BY5634" s="118" t="s">
        <v>4783</v>
      </c>
    </row>
    <row r="5635" spans="53:77" x14ac:dyDescent="0.3">
      <c r="BA5635" s="169" t="e">
        <f>VLOOKUP(D5635,#REF!, 2,FALSE)</f>
        <v>#REF!</v>
      </c>
      <c r="BO5635" s="118" t="s">
        <v>10514</v>
      </c>
      <c r="BP5635" s="118" t="s">
        <v>3243</v>
      </c>
      <c r="BQ5635" s="118" t="s">
        <v>10515</v>
      </c>
      <c r="BW5635" s="118" t="s">
        <v>10514</v>
      </c>
      <c r="BX5635" s="118" t="s">
        <v>3243</v>
      </c>
      <c r="BY5635" s="118" t="s">
        <v>10515</v>
      </c>
    </row>
    <row r="5636" spans="53:77" x14ac:dyDescent="0.3">
      <c r="BA5636" s="169" t="e">
        <f>VLOOKUP(D5636,#REF!, 2,FALSE)</f>
        <v>#REF!</v>
      </c>
      <c r="BO5636" s="118" t="s">
        <v>10516</v>
      </c>
      <c r="BP5636" s="118" t="s">
        <v>3043</v>
      </c>
      <c r="BQ5636" s="118" t="s">
        <v>10517</v>
      </c>
      <c r="BW5636" s="118" t="s">
        <v>10516</v>
      </c>
      <c r="BX5636" s="118" t="s">
        <v>3043</v>
      </c>
      <c r="BY5636" s="118" t="s">
        <v>10517</v>
      </c>
    </row>
    <row r="5637" spans="53:77" x14ac:dyDescent="0.3">
      <c r="BA5637" s="169" t="e">
        <f>VLOOKUP(D5637,#REF!, 2,FALSE)</f>
        <v>#REF!</v>
      </c>
      <c r="BO5637" s="118" t="s">
        <v>10518</v>
      </c>
      <c r="BP5637" s="118" t="s">
        <v>3197</v>
      </c>
      <c r="BQ5637" s="118" t="s">
        <v>10519</v>
      </c>
      <c r="BW5637" s="118" t="s">
        <v>10518</v>
      </c>
      <c r="BX5637" s="118" t="s">
        <v>3197</v>
      </c>
      <c r="BY5637" s="118" t="s">
        <v>10519</v>
      </c>
    </row>
    <row r="5638" spans="53:77" x14ac:dyDescent="0.3">
      <c r="BA5638" s="169" t="e">
        <f>VLOOKUP(D5638,#REF!, 2,FALSE)</f>
        <v>#REF!</v>
      </c>
      <c r="BO5638" s="118" t="s">
        <v>10520</v>
      </c>
      <c r="BP5638" s="118" t="s">
        <v>3003</v>
      </c>
      <c r="BQ5638" s="118" t="s">
        <v>5365</v>
      </c>
      <c r="BW5638" s="118" t="s">
        <v>10520</v>
      </c>
      <c r="BX5638" s="118" t="s">
        <v>3003</v>
      </c>
      <c r="BY5638" s="118" t="s">
        <v>5365</v>
      </c>
    </row>
    <row r="5639" spans="53:77" x14ac:dyDescent="0.3">
      <c r="BA5639" s="169" t="e">
        <f>VLOOKUP(D5639,#REF!, 2,FALSE)</f>
        <v>#REF!</v>
      </c>
      <c r="BO5639" s="118" t="s">
        <v>10521</v>
      </c>
      <c r="BP5639" s="118" t="s">
        <v>3003</v>
      </c>
      <c r="BQ5639" s="118" t="s">
        <v>2983</v>
      </c>
      <c r="BW5639" s="118" t="s">
        <v>10521</v>
      </c>
      <c r="BX5639" s="118" t="s">
        <v>3003</v>
      </c>
      <c r="BY5639" s="118" t="s">
        <v>2983</v>
      </c>
    </row>
    <row r="5640" spans="53:77" x14ac:dyDescent="0.3">
      <c r="BA5640" s="169" t="e">
        <f>VLOOKUP(D5640,#REF!, 2,FALSE)</f>
        <v>#REF!</v>
      </c>
      <c r="BO5640" s="118" t="s">
        <v>10522</v>
      </c>
      <c r="BP5640" s="118" t="s">
        <v>731</v>
      </c>
      <c r="BQ5640" s="118" t="s">
        <v>10523</v>
      </c>
      <c r="BW5640" s="118" t="s">
        <v>10522</v>
      </c>
      <c r="BX5640" s="118" t="s">
        <v>731</v>
      </c>
      <c r="BY5640" s="118" t="s">
        <v>10523</v>
      </c>
    </row>
    <row r="5641" spans="53:77" x14ac:dyDescent="0.3">
      <c r="BA5641" s="169" t="e">
        <f>VLOOKUP(D5641,#REF!, 2,FALSE)</f>
        <v>#REF!</v>
      </c>
      <c r="BO5641" s="118" t="s">
        <v>1886</v>
      </c>
      <c r="BP5641" s="118" t="s">
        <v>731</v>
      </c>
      <c r="BQ5641" s="118" t="s">
        <v>1019</v>
      </c>
      <c r="BW5641" s="118" t="s">
        <v>1886</v>
      </c>
      <c r="BX5641" s="118" t="s">
        <v>731</v>
      </c>
      <c r="BY5641" s="118" t="s">
        <v>1019</v>
      </c>
    </row>
    <row r="5642" spans="53:77" x14ac:dyDescent="0.3">
      <c r="BA5642" s="169" t="e">
        <f>VLOOKUP(D5642,#REF!, 2,FALSE)</f>
        <v>#REF!</v>
      </c>
      <c r="BO5642" s="118" t="s">
        <v>10525</v>
      </c>
      <c r="BP5642" s="118" t="s">
        <v>637</v>
      </c>
      <c r="BQ5642" s="118" t="s">
        <v>2983</v>
      </c>
      <c r="BW5642" s="118" t="s">
        <v>10525</v>
      </c>
      <c r="BX5642" s="118" t="s">
        <v>637</v>
      </c>
      <c r="BY5642" s="118" t="s">
        <v>2983</v>
      </c>
    </row>
    <row r="5643" spans="53:77" x14ac:dyDescent="0.3">
      <c r="BA5643" s="169" t="e">
        <f>VLOOKUP(D5643,#REF!, 2,FALSE)</f>
        <v>#REF!</v>
      </c>
      <c r="BO5643" s="118" t="s">
        <v>10526</v>
      </c>
      <c r="BP5643" s="118" t="s">
        <v>778</v>
      </c>
      <c r="BQ5643" s="118" t="s">
        <v>944</v>
      </c>
      <c r="BW5643" s="118" t="s">
        <v>10526</v>
      </c>
      <c r="BX5643" s="118" t="s">
        <v>778</v>
      </c>
      <c r="BY5643" s="118" t="s">
        <v>944</v>
      </c>
    </row>
    <row r="5644" spans="53:77" x14ac:dyDescent="0.3">
      <c r="BA5644" s="169" t="e">
        <f>VLOOKUP(D5644,#REF!, 2,FALSE)</f>
        <v>#REF!</v>
      </c>
      <c r="BO5644" s="118" t="s">
        <v>10527</v>
      </c>
      <c r="BP5644" s="118" t="s">
        <v>703</v>
      </c>
      <c r="BQ5644" s="118" t="s">
        <v>10528</v>
      </c>
      <c r="BW5644" s="118" t="s">
        <v>10527</v>
      </c>
      <c r="BX5644" s="118" t="s">
        <v>703</v>
      </c>
      <c r="BY5644" s="118" t="s">
        <v>10528</v>
      </c>
    </row>
    <row r="5645" spans="53:77" x14ac:dyDescent="0.3">
      <c r="BA5645" s="169" t="e">
        <f>VLOOKUP(D5645,#REF!, 2,FALSE)</f>
        <v>#REF!</v>
      </c>
      <c r="BO5645" s="118" t="s">
        <v>10529</v>
      </c>
      <c r="BP5645" s="118" t="s">
        <v>3000</v>
      </c>
      <c r="BQ5645" s="118" t="s">
        <v>10530</v>
      </c>
      <c r="BW5645" s="118" t="s">
        <v>10529</v>
      </c>
      <c r="BX5645" s="118" t="s">
        <v>3000</v>
      </c>
      <c r="BY5645" s="118" t="s">
        <v>10530</v>
      </c>
    </row>
    <row r="5646" spans="53:77" x14ac:dyDescent="0.3">
      <c r="BA5646" s="169" t="e">
        <f>VLOOKUP(D5646,#REF!, 2,FALSE)</f>
        <v>#REF!</v>
      </c>
      <c r="BO5646" s="118" t="s">
        <v>10531</v>
      </c>
      <c r="BP5646" s="118" t="s">
        <v>2979</v>
      </c>
      <c r="BQ5646" s="118" t="s">
        <v>10532</v>
      </c>
      <c r="BW5646" s="118" t="s">
        <v>10531</v>
      </c>
      <c r="BX5646" s="118" t="s">
        <v>2979</v>
      </c>
      <c r="BY5646" s="118" t="s">
        <v>10532</v>
      </c>
    </row>
    <row r="5647" spans="53:77" x14ac:dyDescent="0.3">
      <c r="BA5647" s="169" t="e">
        <f>VLOOKUP(D5647,#REF!, 2,FALSE)</f>
        <v>#REF!</v>
      </c>
      <c r="BO5647" s="118" t="s">
        <v>10533</v>
      </c>
      <c r="BP5647" s="118" t="s">
        <v>3000</v>
      </c>
      <c r="BQ5647" s="118" t="s">
        <v>847</v>
      </c>
      <c r="BW5647" s="118" t="s">
        <v>10533</v>
      </c>
      <c r="BX5647" s="118" t="s">
        <v>3000</v>
      </c>
      <c r="BY5647" s="118" t="s">
        <v>847</v>
      </c>
    </row>
    <row r="5648" spans="53:77" x14ac:dyDescent="0.3">
      <c r="BA5648" s="169" t="e">
        <f>VLOOKUP(D5648,#REF!, 2,FALSE)</f>
        <v>#REF!</v>
      </c>
      <c r="BO5648" s="118" t="s">
        <v>10535</v>
      </c>
      <c r="BP5648" s="118" t="s">
        <v>703</v>
      </c>
      <c r="BQ5648" s="118" t="s">
        <v>2983</v>
      </c>
      <c r="BW5648" s="118" t="s">
        <v>10535</v>
      </c>
      <c r="BX5648" s="118" t="s">
        <v>703</v>
      </c>
      <c r="BY5648" s="118" t="s">
        <v>2983</v>
      </c>
    </row>
    <row r="5649" spans="53:77" x14ac:dyDescent="0.3">
      <c r="BA5649" s="169" t="e">
        <f>VLOOKUP(D5649,#REF!, 2,FALSE)</f>
        <v>#REF!</v>
      </c>
      <c r="BO5649" s="118" t="s">
        <v>10536</v>
      </c>
      <c r="BP5649" s="118" t="s">
        <v>637</v>
      </c>
      <c r="BQ5649" s="118" t="s">
        <v>2983</v>
      </c>
      <c r="BW5649" s="118" t="s">
        <v>10536</v>
      </c>
      <c r="BX5649" s="118" t="s">
        <v>637</v>
      </c>
      <c r="BY5649" s="118" t="s">
        <v>2983</v>
      </c>
    </row>
    <row r="5650" spans="53:77" x14ac:dyDescent="0.3">
      <c r="BA5650" s="169" t="e">
        <f>VLOOKUP(D5650,#REF!, 2,FALSE)</f>
        <v>#REF!</v>
      </c>
      <c r="BO5650" s="118" t="s">
        <v>10537</v>
      </c>
      <c r="BP5650" s="118" t="s">
        <v>637</v>
      </c>
      <c r="BQ5650" s="118" t="s">
        <v>2983</v>
      </c>
      <c r="BW5650" s="118" t="s">
        <v>10537</v>
      </c>
      <c r="BX5650" s="118" t="s">
        <v>637</v>
      </c>
      <c r="BY5650" s="118" t="s">
        <v>2983</v>
      </c>
    </row>
    <row r="5651" spans="53:77" x14ac:dyDescent="0.3">
      <c r="BA5651" s="169" t="e">
        <f>VLOOKUP(D5651,#REF!, 2,FALSE)</f>
        <v>#REF!</v>
      </c>
      <c r="BO5651" s="118" t="s">
        <v>10539</v>
      </c>
      <c r="BP5651" s="118" t="s">
        <v>3243</v>
      </c>
      <c r="BQ5651" s="118" t="s">
        <v>2983</v>
      </c>
      <c r="BW5651" s="118" t="s">
        <v>10539</v>
      </c>
      <c r="BX5651" s="118" t="s">
        <v>3243</v>
      </c>
      <c r="BY5651" s="118" t="s">
        <v>2983</v>
      </c>
    </row>
    <row r="5652" spans="53:77" x14ac:dyDescent="0.3">
      <c r="BA5652" s="169" t="e">
        <f>VLOOKUP(D5652,#REF!, 2,FALSE)</f>
        <v>#REF!</v>
      </c>
      <c r="BO5652" s="118" t="s">
        <v>10541</v>
      </c>
      <c r="BP5652" s="118" t="s">
        <v>3243</v>
      </c>
      <c r="BQ5652" s="118" t="s">
        <v>2983</v>
      </c>
      <c r="BW5652" s="118" t="s">
        <v>10541</v>
      </c>
      <c r="BX5652" s="118" t="s">
        <v>3243</v>
      </c>
      <c r="BY5652" s="118" t="s">
        <v>2983</v>
      </c>
    </row>
    <row r="5653" spans="53:77" x14ac:dyDescent="0.3">
      <c r="BA5653" s="169" t="e">
        <f>VLOOKUP(D5653,#REF!, 2,FALSE)</f>
        <v>#REF!</v>
      </c>
      <c r="BO5653" s="118" t="s">
        <v>10542</v>
      </c>
      <c r="BP5653" s="118" t="s">
        <v>3243</v>
      </c>
      <c r="BQ5653" s="118" t="s">
        <v>2983</v>
      </c>
      <c r="BW5653" s="118" t="s">
        <v>10542</v>
      </c>
      <c r="BX5653" s="118" t="s">
        <v>3243</v>
      </c>
      <c r="BY5653" s="118" t="s">
        <v>2983</v>
      </c>
    </row>
    <row r="5654" spans="53:77" x14ac:dyDescent="0.3">
      <c r="BA5654" s="169" t="e">
        <f>VLOOKUP(D5654,#REF!, 2,FALSE)</f>
        <v>#REF!</v>
      </c>
      <c r="BO5654" s="118" t="s">
        <v>10543</v>
      </c>
      <c r="BP5654" s="118" t="s">
        <v>661</v>
      </c>
      <c r="BQ5654" s="118" t="s">
        <v>3223</v>
      </c>
      <c r="BW5654" s="118" t="s">
        <v>10543</v>
      </c>
      <c r="BX5654" s="118" t="s">
        <v>661</v>
      </c>
      <c r="BY5654" s="118" t="s">
        <v>3223</v>
      </c>
    </row>
    <row r="5655" spans="53:77" x14ac:dyDescent="0.3">
      <c r="BA5655" s="169" t="e">
        <f>VLOOKUP(D5655,#REF!, 2,FALSE)</f>
        <v>#REF!</v>
      </c>
      <c r="BO5655" s="118" t="s">
        <v>10544</v>
      </c>
      <c r="BP5655" s="118" t="s">
        <v>1013</v>
      </c>
      <c r="BQ5655" s="118" t="s">
        <v>2983</v>
      </c>
      <c r="BW5655" s="118" t="s">
        <v>10544</v>
      </c>
      <c r="BX5655" s="118" t="s">
        <v>1013</v>
      </c>
      <c r="BY5655" s="118" t="s">
        <v>2983</v>
      </c>
    </row>
    <row r="5656" spans="53:77" x14ac:dyDescent="0.3">
      <c r="BA5656" s="169" t="e">
        <f>VLOOKUP(D5656,#REF!, 2,FALSE)</f>
        <v>#REF!</v>
      </c>
      <c r="BO5656" s="118" t="s">
        <v>10545</v>
      </c>
      <c r="BP5656" s="118" t="s">
        <v>3043</v>
      </c>
      <c r="BQ5656" s="118" t="s">
        <v>8220</v>
      </c>
      <c r="BW5656" s="118" t="s">
        <v>10545</v>
      </c>
      <c r="BX5656" s="118" t="s">
        <v>3043</v>
      </c>
      <c r="BY5656" s="118" t="s">
        <v>8220</v>
      </c>
    </row>
    <row r="5657" spans="53:77" x14ac:dyDescent="0.3">
      <c r="BA5657" s="169" t="e">
        <f>VLOOKUP(D5657,#REF!, 2,FALSE)</f>
        <v>#REF!</v>
      </c>
      <c r="BO5657" s="118" t="s">
        <v>10546</v>
      </c>
      <c r="BP5657" s="118" t="s">
        <v>666</v>
      </c>
      <c r="BQ5657" s="118" t="s">
        <v>1904</v>
      </c>
      <c r="BW5657" s="118" t="s">
        <v>10546</v>
      </c>
      <c r="BX5657" s="118" t="s">
        <v>666</v>
      </c>
      <c r="BY5657" s="118" t="s">
        <v>1904</v>
      </c>
    </row>
    <row r="5658" spans="53:77" x14ac:dyDescent="0.3">
      <c r="BA5658" s="169" t="e">
        <f>VLOOKUP(D5658,#REF!, 2,FALSE)</f>
        <v>#REF!</v>
      </c>
      <c r="BO5658" s="118" t="s">
        <v>10547</v>
      </c>
      <c r="BP5658" s="118" t="s">
        <v>3000</v>
      </c>
      <c r="BQ5658" s="118" t="s">
        <v>10548</v>
      </c>
      <c r="BW5658" s="118" t="s">
        <v>10547</v>
      </c>
      <c r="BX5658" s="118" t="s">
        <v>3000</v>
      </c>
      <c r="BY5658" s="118" t="s">
        <v>10548</v>
      </c>
    </row>
    <row r="5659" spans="53:77" x14ac:dyDescent="0.3">
      <c r="BA5659" s="169" t="e">
        <f>VLOOKUP(D5659,#REF!, 2,FALSE)</f>
        <v>#REF!</v>
      </c>
      <c r="BO5659" s="118" t="s">
        <v>10549</v>
      </c>
      <c r="BP5659" s="118" t="s">
        <v>3000</v>
      </c>
      <c r="BQ5659" s="118" t="s">
        <v>10550</v>
      </c>
      <c r="BW5659" s="118" t="s">
        <v>10549</v>
      </c>
      <c r="BX5659" s="118" t="s">
        <v>3000</v>
      </c>
      <c r="BY5659" s="118" t="s">
        <v>10550</v>
      </c>
    </row>
    <row r="5660" spans="53:77" x14ac:dyDescent="0.3">
      <c r="BA5660" s="169" t="e">
        <f>VLOOKUP(D5660,#REF!, 2,FALSE)</f>
        <v>#REF!</v>
      </c>
      <c r="BO5660" s="118" t="s">
        <v>10551</v>
      </c>
      <c r="BP5660" s="118" t="s">
        <v>3000</v>
      </c>
      <c r="BQ5660" s="118" t="s">
        <v>4096</v>
      </c>
      <c r="BW5660" s="118" t="s">
        <v>10551</v>
      </c>
      <c r="BX5660" s="118" t="s">
        <v>3000</v>
      </c>
      <c r="BY5660" s="118" t="s">
        <v>4096</v>
      </c>
    </row>
    <row r="5661" spans="53:77" x14ac:dyDescent="0.3">
      <c r="BA5661" s="169" t="e">
        <f>VLOOKUP(D5661,#REF!, 2,FALSE)</f>
        <v>#REF!</v>
      </c>
      <c r="BO5661" s="118" t="s">
        <v>10552</v>
      </c>
      <c r="BP5661" s="118" t="s">
        <v>852</v>
      </c>
      <c r="BQ5661" s="118" t="s">
        <v>717</v>
      </c>
      <c r="BW5661" s="118" t="s">
        <v>10552</v>
      </c>
      <c r="BX5661" s="118" t="s">
        <v>852</v>
      </c>
      <c r="BY5661" s="118" t="s">
        <v>717</v>
      </c>
    </row>
    <row r="5662" spans="53:77" x14ac:dyDescent="0.3">
      <c r="BA5662" s="169" t="e">
        <f>VLOOKUP(D5662,#REF!, 2,FALSE)</f>
        <v>#REF!</v>
      </c>
      <c r="BO5662" s="118" t="s">
        <v>10553</v>
      </c>
      <c r="BP5662" s="118" t="s">
        <v>3000</v>
      </c>
      <c r="BQ5662" s="118" t="s">
        <v>2983</v>
      </c>
      <c r="BW5662" s="118" t="s">
        <v>10553</v>
      </c>
      <c r="BX5662" s="118" t="s">
        <v>3000</v>
      </c>
      <c r="BY5662" s="118" t="s">
        <v>2983</v>
      </c>
    </row>
    <row r="5663" spans="53:77" x14ac:dyDescent="0.3">
      <c r="BA5663" s="169" t="e">
        <f>VLOOKUP(D5663,#REF!, 2,FALSE)</f>
        <v>#REF!</v>
      </c>
      <c r="BO5663" s="118" t="s">
        <v>10554</v>
      </c>
      <c r="BP5663" s="118" t="s">
        <v>780</v>
      </c>
      <c r="BQ5663" s="118" t="s">
        <v>709</v>
      </c>
      <c r="BW5663" s="118" t="s">
        <v>10554</v>
      </c>
      <c r="BX5663" s="118" t="s">
        <v>780</v>
      </c>
      <c r="BY5663" s="118" t="s">
        <v>709</v>
      </c>
    </row>
    <row r="5664" spans="53:77" x14ac:dyDescent="0.3">
      <c r="BA5664" s="169" t="e">
        <f>VLOOKUP(D5664,#REF!, 2,FALSE)</f>
        <v>#REF!</v>
      </c>
      <c r="BO5664" s="118" t="s">
        <v>10555</v>
      </c>
      <c r="BP5664" s="118" t="s">
        <v>3000</v>
      </c>
      <c r="BQ5664" s="118" t="s">
        <v>2983</v>
      </c>
      <c r="BW5664" s="118" t="s">
        <v>10555</v>
      </c>
      <c r="BX5664" s="118" t="s">
        <v>3000</v>
      </c>
      <c r="BY5664" s="118" t="s">
        <v>2983</v>
      </c>
    </row>
    <row r="5665" spans="53:77" x14ac:dyDescent="0.3">
      <c r="BA5665" s="169" t="e">
        <f>VLOOKUP(D5665,#REF!, 2,FALSE)</f>
        <v>#REF!</v>
      </c>
      <c r="BO5665" s="118" t="s">
        <v>10557</v>
      </c>
      <c r="BP5665" s="118" t="s">
        <v>3243</v>
      </c>
      <c r="BQ5665" s="118" t="s">
        <v>2983</v>
      </c>
      <c r="BW5665" s="118" t="s">
        <v>10557</v>
      </c>
      <c r="BX5665" s="118" t="s">
        <v>3243</v>
      </c>
      <c r="BY5665" s="118" t="s">
        <v>2983</v>
      </c>
    </row>
    <row r="5666" spans="53:77" x14ac:dyDescent="0.3">
      <c r="BA5666" s="169" t="e">
        <f>VLOOKUP(D5666,#REF!, 2,FALSE)</f>
        <v>#REF!</v>
      </c>
      <c r="BO5666" s="118" t="s">
        <v>10558</v>
      </c>
      <c r="BP5666" s="118" t="s">
        <v>736</v>
      </c>
      <c r="BQ5666" s="118" t="s">
        <v>2983</v>
      </c>
      <c r="BW5666" s="118" t="s">
        <v>10558</v>
      </c>
      <c r="BX5666" s="118" t="s">
        <v>736</v>
      </c>
      <c r="BY5666" s="118" t="s">
        <v>2983</v>
      </c>
    </row>
    <row r="5667" spans="53:77" x14ac:dyDescent="0.3">
      <c r="BA5667" s="169" t="e">
        <f>VLOOKUP(D5667,#REF!, 2,FALSE)</f>
        <v>#REF!</v>
      </c>
      <c r="BO5667" s="118" t="s">
        <v>10559</v>
      </c>
      <c r="BP5667" s="118" t="s">
        <v>736</v>
      </c>
      <c r="BQ5667" s="118" t="s">
        <v>2983</v>
      </c>
      <c r="BW5667" s="118" t="s">
        <v>10559</v>
      </c>
      <c r="BX5667" s="118" t="s">
        <v>736</v>
      </c>
      <c r="BY5667" s="118" t="s">
        <v>2983</v>
      </c>
    </row>
    <row r="5668" spans="53:77" x14ac:dyDescent="0.3">
      <c r="BA5668" s="169" t="e">
        <f>VLOOKUP(D5668,#REF!, 2,FALSE)</f>
        <v>#REF!</v>
      </c>
      <c r="BO5668" s="118" t="s">
        <v>10560</v>
      </c>
      <c r="BP5668" s="118" t="s">
        <v>1342</v>
      </c>
      <c r="BQ5668" s="118" t="s">
        <v>9314</v>
      </c>
      <c r="BW5668" s="118" t="s">
        <v>10560</v>
      </c>
      <c r="BX5668" s="118" t="s">
        <v>1342</v>
      </c>
      <c r="BY5668" s="118" t="s">
        <v>9314</v>
      </c>
    </row>
    <row r="5669" spans="53:77" x14ac:dyDescent="0.3">
      <c r="BA5669" s="169" t="e">
        <f>VLOOKUP(D5669,#REF!, 2,FALSE)</f>
        <v>#REF!</v>
      </c>
      <c r="BO5669" s="118" t="s">
        <v>1887</v>
      </c>
      <c r="BP5669" s="118" t="s">
        <v>639</v>
      </c>
      <c r="BQ5669" s="118" t="s">
        <v>770</v>
      </c>
      <c r="BW5669" s="118" t="s">
        <v>1887</v>
      </c>
      <c r="BX5669" s="118" t="s">
        <v>639</v>
      </c>
      <c r="BY5669" s="118" t="s">
        <v>770</v>
      </c>
    </row>
    <row r="5670" spans="53:77" x14ac:dyDescent="0.3">
      <c r="BA5670" s="169" t="e">
        <f>VLOOKUP(D5670,#REF!, 2,FALSE)</f>
        <v>#REF!</v>
      </c>
      <c r="BO5670" s="118" t="s">
        <v>1888</v>
      </c>
      <c r="BP5670" s="118" t="s">
        <v>3085</v>
      </c>
      <c r="BQ5670" s="118" t="s">
        <v>7208</v>
      </c>
      <c r="BW5670" s="118" t="s">
        <v>1888</v>
      </c>
      <c r="BX5670" s="118" t="s">
        <v>3085</v>
      </c>
      <c r="BY5670" s="118" t="s">
        <v>7208</v>
      </c>
    </row>
    <row r="5671" spans="53:77" x14ac:dyDescent="0.3">
      <c r="BA5671" s="169" t="e">
        <f>VLOOKUP(D5671,#REF!, 2,FALSE)</f>
        <v>#REF!</v>
      </c>
      <c r="BO5671" s="118" t="s">
        <v>1889</v>
      </c>
      <c r="BP5671" s="118" t="s">
        <v>3243</v>
      </c>
      <c r="BQ5671" s="118" t="s">
        <v>4451</v>
      </c>
      <c r="BW5671" s="118" t="s">
        <v>1889</v>
      </c>
      <c r="BX5671" s="118" t="s">
        <v>3243</v>
      </c>
      <c r="BY5671" s="118" t="s">
        <v>4451</v>
      </c>
    </row>
    <row r="5672" spans="53:77" x14ac:dyDescent="0.3">
      <c r="BA5672" s="169" t="e">
        <f>VLOOKUP(D5672,#REF!, 2,FALSE)</f>
        <v>#REF!</v>
      </c>
      <c r="BO5672" s="118" t="s">
        <v>10561</v>
      </c>
      <c r="BP5672" s="118" t="s">
        <v>3197</v>
      </c>
      <c r="BQ5672" s="118" t="s">
        <v>3459</v>
      </c>
      <c r="BW5672" s="118" t="s">
        <v>10561</v>
      </c>
      <c r="BX5672" s="118" t="s">
        <v>3197</v>
      </c>
      <c r="BY5672" s="118" t="s">
        <v>3459</v>
      </c>
    </row>
    <row r="5673" spans="53:77" x14ac:dyDescent="0.3">
      <c r="BA5673" s="169" t="e">
        <f>VLOOKUP(D5673,#REF!, 2,FALSE)</f>
        <v>#REF!</v>
      </c>
      <c r="BO5673" s="118" t="s">
        <v>10562</v>
      </c>
      <c r="BP5673" s="118" t="s">
        <v>8610</v>
      </c>
      <c r="BQ5673" s="118" t="s">
        <v>8643</v>
      </c>
      <c r="BW5673" s="118" t="s">
        <v>10562</v>
      </c>
      <c r="BX5673" s="118" t="s">
        <v>8610</v>
      </c>
      <c r="BY5673" s="118" t="s">
        <v>8643</v>
      </c>
    </row>
    <row r="5674" spans="53:77" x14ac:dyDescent="0.3">
      <c r="BA5674" s="169" t="e">
        <f>VLOOKUP(D5674,#REF!, 2,FALSE)</f>
        <v>#REF!</v>
      </c>
      <c r="BO5674" s="118" t="s">
        <v>1890</v>
      </c>
      <c r="BP5674" s="118" t="s">
        <v>3243</v>
      </c>
      <c r="BQ5674" s="118" t="s">
        <v>10563</v>
      </c>
      <c r="BW5674" s="118" t="s">
        <v>1890</v>
      </c>
      <c r="BX5674" s="118" t="s">
        <v>3243</v>
      </c>
      <c r="BY5674" s="118" t="s">
        <v>10563</v>
      </c>
    </row>
    <row r="5675" spans="53:77" x14ac:dyDescent="0.3">
      <c r="BA5675" s="169" t="e">
        <f>VLOOKUP(D5675,#REF!, 2,FALSE)</f>
        <v>#REF!</v>
      </c>
      <c r="BO5675" s="118" t="s">
        <v>357</v>
      </c>
      <c r="BP5675" s="118" t="s">
        <v>16975</v>
      </c>
      <c r="BQ5675" s="118" t="s">
        <v>10564</v>
      </c>
      <c r="BW5675" s="118" t="s">
        <v>357</v>
      </c>
      <c r="BX5675" s="118" t="s">
        <v>16975</v>
      </c>
      <c r="BY5675" s="118" t="s">
        <v>10564</v>
      </c>
    </row>
    <row r="5676" spans="53:77" x14ac:dyDescent="0.3">
      <c r="BA5676" s="169" t="e">
        <f>VLOOKUP(D5676,#REF!, 2,FALSE)</f>
        <v>#REF!</v>
      </c>
      <c r="BO5676" s="118" t="s">
        <v>10565</v>
      </c>
      <c r="BP5676" s="118" t="s">
        <v>787</v>
      </c>
      <c r="BQ5676" s="118" t="s">
        <v>6999</v>
      </c>
      <c r="BW5676" s="118" t="s">
        <v>10565</v>
      </c>
      <c r="BX5676" s="118" t="s">
        <v>787</v>
      </c>
      <c r="BY5676" s="118" t="s">
        <v>6999</v>
      </c>
    </row>
    <row r="5677" spans="53:77" x14ac:dyDescent="0.3">
      <c r="BA5677" s="169" t="e">
        <f>VLOOKUP(D5677,#REF!, 2,FALSE)</f>
        <v>#REF!</v>
      </c>
      <c r="BO5677" s="118" t="s">
        <v>1891</v>
      </c>
      <c r="BP5677" s="118" t="s">
        <v>1269</v>
      </c>
      <c r="BQ5677" s="118" t="s">
        <v>2457</v>
      </c>
      <c r="BW5677" s="118" t="s">
        <v>1891</v>
      </c>
      <c r="BX5677" s="118" t="s">
        <v>1269</v>
      </c>
      <c r="BY5677" s="118" t="s">
        <v>2457</v>
      </c>
    </row>
    <row r="5678" spans="53:77" x14ac:dyDescent="0.3">
      <c r="BA5678" s="169" t="e">
        <f>VLOOKUP(D5678,#REF!, 2,FALSE)</f>
        <v>#REF!</v>
      </c>
      <c r="BO5678" s="118" t="s">
        <v>10566</v>
      </c>
      <c r="BP5678" s="118" t="s">
        <v>16975</v>
      </c>
      <c r="BQ5678" s="118" t="s">
        <v>10567</v>
      </c>
      <c r="BW5678" s="118" t="s">
        <v>10566</v>
      </c>
      <c r="BX5678" s="118" t="s">
        <v>16975</v>
      </c>
      <c r="BY5678" s="118" t="s">
        <v>10567</v>
      </c>
    </row>
    <row r="5679" spans="53:77" x14ac:dyDescent="0.3">
      <c r="BA5679" s="169" t="e">
        <f>VLOOKUP(D5679,#REF!, 2,FALSE)</f>
        <v>#REF!</v>
      </c>
      <c r="BO5679" s="118" t="s">
        <v>1892</v>
      </c>
      <c r="BP5679" s="118" t="s">
        <v>1269</v>
      </c>
      <c r="BQ5679" s="118" t="s">
        <v>10568</v>
      </c>
      <c r="BW5679" s="118" t="s">
        <v>1892</v>
      </c>
      <c r="BX5679" s="118" t="s">
        <v>1269</v>
      </c>
      <c r="BY5679" s="118" t="s">
        <v>10568</v>
      </c>
    </row>
    <row r="5680" spans="53:77" x14ac:dyDescent="0.3">
      <c r="BA5680" s="169" t="e">
        <f>VLOOKUP(D5680,#REF!, 2,FALSE)</f>
        <v>#REF!</v>
      </c>
      <c r="BO5680" s="118" t="s">
        <v>1893</v>
      </c>
      <c r="BP5680" s="118" t="s">
        <v>16975</v>
      </c>
      <c r="BQ5680" s="118" t="s">
        <v>2932</v>
      </c>
      <c r="BW5680" s="118" t="s">
        <v>1893</v>
      </c>
      <c r="BX5680" s="118" t="s">
        <v>16975</v>
      </c>
      <c r="BY5680" s="118" t="s">
        <v>2932</v>
      </c>
    </row>
    <row r="5681" spans="53:77" x14ac:dyDescent="0.3">
      <c r="BA5681" s="169" t="e">
        <f>VLOOKUP(D5681,#REF!, 2,FALSE)</f>
        <v>#REF!</v>
      </c>
      <c r="BO5681" s="118" t="s">
        <v>10569</v>
      </c>
      <c r="BP5681" s="118" t="s">
        <v>731</v>
      </c>
      <c r="BQ5681" s="118" t="s">
        <v>10570</v>
      </c>
      <c r="BW5681" s="118" t="s">
        <v>10569</v>
      </c>
      <c r="BX5681" s="118" t="s">
        <v>731</v>
      </c>
      <c r="BY5681" s="118" t="s">
        <v>10570</v>
      </c>
    </row>
    <row r="5682" spans="53:77" x14ac:dyDescent="0.3">
      <c r="BA5682" s="169" t="e">
        <f>VLOOKUP(D5682,#REF!, 2,FALSE)</f>
        <v>#REF!</v>
      </c>
      <c r="BO5682" s="118" t="s">
        <v>1894</v>
      </c>
      <c r="BP5682" s="118" t="s">
        <v>705</v>
      </c>
      <c r="BQ5682" s="118" t="s">
        <v>10571</v>
      </c>
      <c r="BW5682" s="118" t="s">
        <v>1894</v>
      </c>
      <c r="BX5682" s="118" t="s">
        <v>705</v>
      </c>
      <c r="BY5682" s="118" t="s">
        <v>10571</v>
      </c>
    </row>
    <row r="5683" spans="53:77" x14ac:dyDescent="0.3">
      <c r="BA5683" s="169" t="e">
        <f>VLOOKUP(D5683,#REF!, 2,FALSE)</f>
        <v>#REF!</v>
      </c>
      <c r="BO5683" s="118" t="s">
        <v>10572</v>
      </c>
      <c r="BP5683" s="118" t="s">
        <v>3243</v>
      </c>
      <c r="BQ5683" s="118" t="s">
        <v>9564</v>
      </c>
      <c r="BW5683" s="118" t="s">
        <v>10572</v>
      </c>
      <c r="BX5683" s="118" t="s">
        <v>3243</v>
      </c>
      <c r="BY5683" s="118" t="s">
        <v>9564</v>
      </c>
    </row>
    <row r="5684" spans="53:77" x14ac:dyDescent="0.3">
      <c r="BA5684" s="169" t="e">
        <f>VLOOKUP(D5684,#REF!, 2,FALSE)</f>
        <v>#REF!</v>
      </c>
      <c r="BO5684" s="118" t="s">
        <v>10573</v>
      </c>
      <c r="BP5684" s="118" t="s">
        <v>1139</v>
      </c>
      <c r="BQ5684" s="118" t="s">
        <v>2983</v>
      </c>
      <c r="BW5684" s="118" t="s">
        <v>10573</v>
      </c>
      <c r="BX5684" s="118" t="s">
        <v>1139</v>
      </c>
      <c r="BY5684" s="118" t="s">
        <v>2983</v>
      </c>
    </row>
    <row r="5685" spans="53:77" x14ac:dyDescent="0.3">
      <c r="BA5685" s="169" t="e">
        <f>VLOOKUP(D5685,#REF!, 2,FALSE)</f>
        <v>#REF!</v>
      </c>
      <c r="BO5685" s="118" t="s">
        <v>10575</v>
      </c>
      <c r="BP5685" s="118" t="s">
        <v>2979</v>
      </c>
      <c r="BQ5685" s="118" t="s">
        <v>2983</v>
      </c>
      <c r="BW5685" s="118" t="s">
        <v>10575</v>
      </c>
      <c r="BX5685" s="118" t="s">
        <v>2979</v>
      </c>
      <c r="BY5685" s="118" t="s">
        <v>2983</v>
      </c>
    </row>
    <row r="5686" spans="53:77" x14ac:dyDescent="0.3">
      <c r="BA5686" s="169" t="e">
        <f>VLOOKUP(D5686,#REF!, 2,FALSE)</f>
        <v>#REF!</v>
      </c>
      <c r="BO5686" s="118" t="s">
        <v>10576</v>
      </c>
      <c r="BP5686" s="118" t="s">
        <v>3243</v>
      </c>
      <c r="BQ5686" s="118" t="s">
        <v>2983</v>
      </c>
      <c r="BW5686" s="118" t="s">
        <v>10576</v>
      </c>
      <c r="BX5686" s="118" t="s">
        <v>3243</v>
      </c>
      <c r="BY5686" s="118" t="s">
        <v>2983</v>
      </c>
    </row>
    <row r="5687" spans="53:77" x14ac:dyDescent="0.3">
      <c r="BA5687" s="169" t="e">
        <f>VLOOKUP(D5687,#REF!, 2,FALSE)</f>
        <v>#REF!</v>
      </c>
      <c r="BO5687" s="118" t="s">
        <v>10577</v>
      </c>
      <c r="BP5687" s="118" t="s">
        <v>3000</v>
      </c>
      <c r="BQ5687" s="118" t="s">
        <v>2983</v>
      </c>
      <c r="BW5687" s="118" t="s">
        <v>10577</v>
      </c>
      <c r="BX5687" s="118" t="s">
        <v>3000</v>
      </c>
      <c r="BY5687" s="118" t="s">
        <v>2983</v>
      </c>
    </row>
    <row r="5688" spans="53:77" x14ac:dyDescent="0.3">
      <c r="BA5688" s="169" t="e">
        <f>VLOOKUP(D5688,#REF!, 2,FALSE)</f>
        <v>#REF!</v>
      </c>
      <c r="BO5688" s="118" t="s">
        <v>10578</v>
      </c>
      <c r="BP5688" s="118" t="s">
        <v>1139</v>
      </c>
      <c r="BQ5688" s="118" t="s">
        <v>2983</v>
      </c>
      <c r="BW5688" s="118" t="s">
        <v>10578</v>
      </c>
      <c r="BX5688" s="118" t="s">
        <v>1139</v>
      </c>
      <c r="BY5688" s="118" t="s">
        <v>2983</v>
      </c>
    </row>
    <row r="5689" spans="53:77" x14ac:dyDescent="0.3">
      <c r="BA5689" s="169" t="e">
        <f>VLOOKUP(D5689,#REF!, 2,FALSE)</f>
        <v>#REF!</v>
      </c>
      <c r="BO5689" s="118" t="s">
        <v>10580</v>
      </c>
      <c r="BP5689" s="118" t="s">
        <v>1139</v>
      </c>
      <c r="BQ5689" s="118" t="s">
        <v>2983</v>
      </c>
      <c r="BW5689" s="118" t="s">
        <v>10580</v>
      </c>
      <c r="BX5689" s="118" t="s">
        <v>1139</v>
      </c>
      <c r="BY5689" s="118" t="s">
        <v>2983</v>
      </c>
    </row>
    <row r="5690" spans="53:77" x14ac:dyDescent="0.3">
      <c r="BA5690" s="169" t="e">
        <f>VLOOKUP(D5690,#REF!, 2,FALSE)</f>
        <v>#REF!</v>
      </c>
      <c r="BO5690" s="118" t="s">
        <v>10581</v>
      </c>
      <c r="BP5690" s="118" t="s">
        <v>1139</v>
      </c>
      <c r="BQ5690" s="118" t="s">
        <v>2983</v>
      </c>
      <c r="BW5690" s="118" t="s">
        <v>10581</v>
      </c>
      <c r="BX5690" s="118" t="s">
        <v>1139</v>
      </c>
      <c r="BY5690" s="118" t="s">
        <v>2983</v>
      </c>
    </row>
    <row r="5691" spans="53:77" x14ac:dyDescent="0.3">
      <c r="BA5691" s="169" t="e">
        <f>VLOOKUP(D5691,#REF!, 2,FALSE)</f>
        <v>#REF!</v>
      </c>
      <c r="BO5691" s="118" t="s">
        <v>10582</v>
      </c>
      <c r="BP5691" s="118" t="s">
        <v>1139</v>
      </c>
      <c r="BQ5691" s="118" t="s">
        <v>2983</v>
      </c>
      <c r="BW5691" s="118" t="s">
        <v>10582</v>
      </c>
      <c r="BX5691" s="118" t="s">
        <v>1139</v>
      </c>
      <c r="BY5691" s="118" t="s">
        <v>2983</v>
      </c>
    </row>
    <row r="5692" spans="53:77" x14ac:dyDescent="0.3">
      <c r="BA5692" s="169" t="e">
        <f>VLOOKUP(D5692,#REF!, 2,FALSE)</f>
        <v>#REF!</v>
      </c>
      <c r="BO5692" s="118" t="s">
        <v>10583</v>
      </c>
      <c r="BP5692" s="118" t="s">
        <v>3043</v>
      </c>
      <c r="BQ5692" s="118" t="s">
        <v>3455</v>
      </c>
      <c r="BW5692" s="118" t="s">
        <v>10583</v>
      </c>
      <c r="BX5692" s="118" t="s">
        <v>3043</v>
      </c>
      <c r="BY5692" s="118" t="s">
        <v>3455</v>
      </c>
    </row>
    <row r="5693" spans="53:77" x14ac:dyDescent="0.3">
      <c r="BA5693" s="169" t="e">
        <f>VLOOKUP(D5693,#REF!, 2,FALSE)</f>
        <v>#REF!</v>
      </c>
      <c r="BO5693" s="118" t="s">
        <v>1895</v>
      </c>
      <c r="BP5693" s="118" t="s">
        <v>3197</v>
      </c>
      <c r="BQ5693" s="118" t="s">
        <v>10584</v>
      </c>
      <c r="BW5693" s="118" t="s">
        <v>1895</v>
      </c>
      <c r="BX5693" s="118" t="s">
        <v>3197</v>
      </c>
      <c r="BY5693" s="118" t="s">
        <v>10584</v>
      </c>
    </row>
    <row r="5694" spans="53:77" x14ac:dyDescent="0.3">
      <c r="BA5694" s="169" t="e">
        <f>VLOOKUP(D5694,#REF!, 2,FALSE)</f>
        <v>#REF!</v>
      </c>
      <c r="BO5694" s="118" t="s">
        <v>10585</v>
      </c>
      <c r="BP5694" s="118" t="s">
        <v>2979</v>
      </c>
      <c r="BQ5694" s="118" t="s">
        <v>8142</v>
      </c>
      <c r="BW5694" s="118" t="s">
        <v>10585</v>
      </c>
      <c r="BX5694" s="118" t="s">
        <v>2979</v>
      </c>
      <c r="BY5694" s="118" t="s">
        <v>8142</v>
      </c>
    </row>
    <row r="5695" spans="53:77" x14ac:dyDescent="0.3">
      <c r="BA5695" s="169" t="e">
        <f>VLOOKUP(D5695,#REF!, 2,FALSE)</f>
        <v>#REF!</v>
      </c>
      <c r="BO5695" s="118" t="s">
        <v>10586</v>
      </c>
      <c r="BP5695" s="118" t="s">
        <v>669</v>
      </c>
      <c r="BQ5695" s="118" t="s">
        <v>770</v>
      </c>
      <c r="BW5695" s="118" t="s">
        <v>10586</v>
      </c>
      <c r="BX5695" s="118" t="s">
        <v>669</v>
      </c>
      <c r="BY5695" s="118" t="s">
        <v>770</v>
      </c>
    </row>
    <row r="5696" spans="53:77" x14ac:dyDescent="0.3">
      <c r="BA5696" s="169" t="e">
        <f>VLOOKUP(D5696,#REF!, 2,FALSE)</f>
        <v>#REF!</v>
      </c>
      <c r="BO5696" s="118" t="s">
        <v>10587</v>
      </c>
      <c r="BP5696" s="118" t="s">
        <v>797</v>
      </c>
      <c r="BQ5696" s="118" t="s">
        <v>10588</v>
      </c>
      <c r="BW5696" s="118" t="s">
        <v>10587</v>
      </c>
      <c r="BX5696" s="118" t="s">
        <v>797</v>
      </c>
      <c r="BY5696" s="118" t="s">
        <v>10588</v>
      </c>
    </row>
    <row r="5697" spans="53:77" x14ac:dyDescent="0.3">
      <c r="BA5697" s="169" t="e">
        <f>VLOOKUP(D5697,#REF!, 2,FALSE)</f>
        <v>#REF!</v>
      </c>
      <c r="BO5697" s="118" t="s">
        <v>1896</v>
      </c>
      <c r="BP5697" s="118" t="s">
        <v>619</v>
      </c>
      <c r="BQ5697" s="118" t="s">
        <v>8832</v>
      </c>
      <c r="BW5697" s="118" t="s">
        <v>1896</v>
      </c>
      <c r="BX5697" s="118" t="s">
        <v>619</v>
      </c>
      <c r="BY5697" s="118" t="s">
        <v>8832</v>
      </c>
    </row>
    <row r="5698" spans="53:77" x14ac:dyDescent="0.3">
      <c r="BA5698" s="169" t="e">
        <f>VLOOKUP(D5698,#REF!, 2,FALSE)</f>
        <v>#REF!</v>
      </c>
      <c r="BO5698" s="118" t="s">
        <v>10589</v>
      </c>
      <c r="BP5698" s="118" t="s">
        <v>616</v>
      </c>
      <c r="BQ5698" s="118" t="s">
        <v>10590</v>
      </c>
      <c r="BW5698" s="118" t="s">
        <v>10589</v>
      </c>
      <c r="BX5698" s="118" t="s">
        <v>616</v>
      </c>
      <c r="BY5698" s="118" t="s">
        <v>10590</v>
      </c>
    </row>
    <row r="5699" spans="53:77" x14ac:dyDescent="0.3">
      <c r="BA5699" s="169" t="e">
        <f>VLOOKUP(D5699,#REF!, 2,FALSE)</f>
        <v>#REF!</v>
      </c>
      <c r="BO5699" s="118" t="s">
        <v>10591</v>
      </c>
      <c r="BP5699" s="118" t="s">
        <v>923</v>
      </c>
      <c r="BQ5699" s="118" t="s">
        <v>939</v>
      </c>
      <c r="BW5699" s="118" t="s">
        <v>10591</v>
      </c>
      <c r="BX5699" s="118" t="s">
        <v>923</v>
      </c>
      <c r="BY5699" s="118" t="s">
        <v>939</v>
      </c>
    </row>
    <row r="5700" spans="53:77" x14ac:dyDescent="0.3">
      <c r="BA5700" s="169" t="e">
        <f>VLOOKUP(D5700,#REF!, 2,FALSE)</f>
        <v>#REF!</v>
      </c>
      <c r="BO5700" s="118" t="s">
        <v>10592</v>
      </c>
      <c r="BP5700" s="118" t="s">
        <v>655</v>
      </c>
      <c r="BQ5700" s="118" t="s">
        <v>10593</v>
      </c>
      <c r="BW5700" s="118" t="s">
        <v>10592</v>
      </c>
      <c r="BX5700" s="118" t="s">
        <v>655</v>
      </c>
      <c r="BY5700" s="118" t="s">
        <v>10593</v>
      </c>
    </row>
    <row r="5701" spans="53:77" x14ac:dyDescent="0.3">
      <c r="BA5701" s="169" t="e">
        <f>VLOOKUP(D5701,#REF!, 2,FALSE)</f>
        <v>#REF!</v>
      </c>
      <c r="BO5701" s="118" t="s">
        <v>10594</v>
      </c>
      <c r="BP5701" s="118" t="s">
        <v>658</v>
      </c>
      <c r="BQ5701" s="118" t="s">
        <v>770</v>
      </c>
      <c r="BW5701" s="118" t="s">
        <v>10594</v>
      </c>
      <c r="BX5701" s="118" t="s">
        <v>658</v>
      </c>
      <c r="BY5701" s="118" t="s">
        <v>770</v>
      </c>
    </row>
    <row r="5702" spans="53:77" x14ac:dyDescent="0.3">
      <c r="BA5702" s="169" t="e">
        <f>VLOOKUP(D5702,#REF!, 2,FALSE)</f>
        <v>#REF!</v>
      </c>
      <c r="BO5702" s="118" t="s">
        <v>10595</v>
      </c>
      <c r="BP5702" s="118" t="s">
        <v>617</v>
      </c>
      <c r="BQ5702" s="118" t="s">
        <v>10596</v>
      </c>
      <c r="BW5702" s="118" t="s">
        <v>10595</v>
      </c>
      <c r="BX5702" s="118" t="s">
        <v>617</v>
      </c>
      <c r="BY5702" s="118" t="s">
        <v>10596</v>
      </c>
    </row>
    <row r="5703" spans="53:77" x14ac:dyDescent="0.3">
      <c r="BA5703" s="169" t="e">
        <f>VLOOKUP(D5703,#REF!, 2,FALSE)</f>
        <v>#REF!</v>
      </c>
      <c r="BO5703" s="118" t="s">
        <v>10597</v>
      </c>
      <c r="BP5703" s="118" t="s">
        <v>636</v>
      </c>
      <c r="BQ5703" s="118" t="s">
        <v>10598</v>
      </c>
      <c r="BW5703" s="118" t="s">
        <v>10597</v>
      </c>
      <c r="BX5703" s="118" t="s">
        <v>636</v>
      </c>
      <c r="BY5703" s="118" t="s">
        <v>10598</v>
      </c>
    </row>
    <row r="5704" spans="53:77" x14ac:dyDescent="0.3">
      <c r="BA5704" s="169" t="e">
        <f>VLOOKUP(D5704,#REF!, 2,FALSE)</f>
        <v>#REF!</v>
      </c>
      <c r="BO5704" s="118" t="s">
        <v>10599</v>
      </c>
      <c r="BP5704" s="118" t="s">
        <v>3003</v>
      </c>
      <c r="BQ5704" s="118" t="s">
        <v>10600</v>
      </c>
      <c r="BW5704" s="118" t="s">
        <v>10599</v>
      </c>
      <c r="BX5704" s="118" t="s">
        <v>3003</v>
      </c>
      <c r="BY5704" s="118" t="s">
        <v>10600</v>
      </c>
    </row>
    <row r="5705" spans="53:77" x14ac:dyDescent="0.3">
      <c r="BA5705" s="169" t="e">
        <f>VLOOKUP(D5705,#REF!, 2,FALSE)</f>
        <v>#REF!</v>
      </c>
      <c r="BO5705" s="118" t="s">
        <v>1897</v>
      </c>
      <c r="BP5705" s="118" t="s">
        <v>662</v>
      </c>
      <c r="BQ5705" s="118" t="s">
        <v>6667</v>
      </c>
      <c r="BW5705" s="118" t="s">
        <v>1897</v>
      </c>
      <c r="BX5705" s="118" t="s">
        <v>662</v>
      </c>
      <c r="BY5705" s="118" t="s">
        <v>6667</v>
      </c>
    </row>
    <row r="5706" spans="53:77" x14ac:dyDescent="0.3">
      <c r="BA5706" s="169" t="e">
        <f>VLOOKUP(D5706,#REF!, 2,FALSE)</f>
        <v>#REF!</v>
      </c>
      <c r="BO5706" s="118" t="s">
        <v>10601</v>
      </c>
      <c r="BP5706" s="118" t="s">
        <v>778</v>
      </c>
      <c r="BQ5706" s="118" t="s">
        <v>10378</v>
      </c>
      <c r="BW5706" s="118" t="s">
        <v>10601</v>
      </c>
      <c r="BX5706" s="118" t="s">
        <v>778</v>
      </c>
      <c r="BY5706" s="118" t="s">
        <v>10378</v>
      </c>
    </row>
    <row r="5707" spans="53:77" x14ac:dyDescent="0.3">
      <c r="BA5707" s="169" t="e">
        <f>VLOOKUP(D5707,#REF!, 2,FALSE)</f>
        <v>#REF!</v>
      </c>
      <c r="BO5707" s="118" t="s">
        <v>10602</v>
      </c>
      <c r="BP5707" s="118" t="s">
        <v>780</v>
      </c>
      <c r="BQ5707" s="118" t="s">
        <v>10603</v>
      </c>
      <c r="BW5707" s="118" t="s">
        <v>10602</v>
      </c>
      <c r="BX5707" s="118" t="s">
        <v>780</v>
      </c>
      <c r="BY5707" s="118" t="s">
        <v>10603</v>
      </c>
    </row>
    <row r="5708" spans="53:77" x14ac:dyDescent="0.3">
      <c r="BA5708" s="169" t="e">
        <f>VLOOKUP(D5708,#REF!, 2,FALSE)</f>
        <v>#REF!</v>
      </c>
      <c r="BO5708" s="118" t="s">
        <v>10604</v>
      </c>
      <c r="BP5708" s="118" t="s">
        <v>669</v>
      </c>
      <c r="BQ5708" s="118" t="s">
        <v>10605</v>
      </c>
      <c r="BW5708" s="118" t="s">
        <v>10604</v>
      </c>
      <c r="BX5708" s="118" t="s">
        <v>669</v>
      </c>
      <c r="BY5708" s="118" t="s">
        <v>10605</v>
      </c>
    </row>
    <row r="5709" spans="53:77" x14ac:dyDescent="0.3">
      <c r="BA5709" s="169" t="e">
        <f>VLOOKUP(D5709,#REF!, 2,FALSE)</f>
        <v>#REF!</v>
      </c>
      <c r="BO5709" s="118" t="s">
        <v>10606</v>
      </c>
      <c r="BP5709" s="118" t="s">
        <v>666</v>
      </c>
      <c r="BQ5709" s="118" t="s">
        <v>6532</v>
      </c>
      <c r="BW5709" s="118" t="s">
        <v>10606</v>
      </c>
      <c r="BX5709" s="118" t="s">
        <v>666</v>
      </c>
      <c r="BY5709" s="118" t="s">
        <v>6532</v>
      </c>
    </row>
    <row r="5710" spans="53:77" x14ac:dyDescent="0.3">
      <c r="BA5710" s="169" t="e">
        <f>VLOOKUP(D5710,#REF!, 2,FALSE)</f>
        <v>#REF!</v>
      </c>
      <c r="BO5710" s="118" t="s">
        <v>10607</v>
      </c>
      <c r="BP5710" s="118" t="s">
        <v>662</v>
      </c>
      <c r="BQ5710" s="118" t="s">
        <v>10608</v>
      </c>
      <c r="BW5710" s="118" t="s">
        <v>10607</v>
      </c>
      <c r="BX5710" s="118" t="s">
        <v>662</v>
      </c>
      <c r="BY5710" s="118" t="s">
        <v>10608</v>
      </c>
    </row>
    <row r="5711" spans="53:77" x14ac:dyDescent="0.3">
      <c r="BA5711" s="169" t="e">
        <f>VLOOKUP(D5711,#REF!, 2,FALSE)</f>
        <v>#REF!</v>
      </c>
      <c r="BO5711" s="118" t="s">
        <v>10609</v>
      </c>
      <c r="BP5711" s="118" t="s">
        <v>705</v>
      </c>
      <c r="BQ5711" s="118" t="s">
        <v>10610</v>
      </c>
      <c r="BW5711" s="118" t="s">
        <v>10609</v>
      </c>
      <c r="BX5711" s="118" t="s">
        <v>705</v>
      </c>
      <c r="BY5711" s="118" t="s">
        <v>10610</v>
      </c>
    </row>
    <row r="5712" spans="53:77" x14ac:dyDescent="0.3">
      <c r="BA5712" s="169" t="e">
        <f>VLOOKUP(D5712,#REF!, 2,FALSE)</f>
        <v>#REF!</v>
      </c>
      <c r="BO5712" s="118" t="s">
        <v>10611</v>
      </c>
      <c r="BP5712" s="118" t="s">
        <v>657</v>
      </c>
      <c r="BQ5712" s="118" t="s">
        <v>2366</v>
      </c>
      <c r="BW5712" s="118" t="s">
        <v>10611</v>
      </c>
      <c r="BX5712" s="118" t="s">
        <v>657</v>
      </c>
      <c r="BY5712" s="118" t="s">
        <v>2366</v>
      </c>
    </row>
    <row r="5713" spans="53:77" x14ac:dyDescent="0.3">
      <c r="BA5713" s="169" t="e">
        <f>VLOOKUP(D5713,#REF!, 2,FALSE)</f>
        <v>#REF!</v>
      </c>
      <c r="BO5713" s="118" t="s">
        <v>10612</v>
      </c>
      <c r="BP5713" s="118" t="s">
        <v>16975</v>
      </c>
      <c r="BQ5713" s="118" t="s">
        <v>6501</v>
      </c>
      <c r="BW5713" s="118" t="s">
        <v>10612</v>
      </c>
      <c r="BX5713" s="118" t="s">
        <v>16975</v>
      </c>
      <c r="BY5713" s="118" t="s">
        <v>6501</v>
      </c>
    </row>
    <row r="5714" spans="53:77" x14ac:dyDescent="0.3">
      <c r="BA5714" s="169" t="e">
        <f>VLOOKUP(D5714,#REF!, 2,FALSE)</f>
        <v>#REF!</v>
      </c>
      <c r="BO5714" s="118" t="s">
        <v>1898</v>
      </c>
      <c r="BP5714" s="118" t="s">
        <v>16975</v>
      </c>
      <c r="BQ5714" s="118" t="s">
        <v>4064</v>
      </c>
      <c r="BW5714" s="118" t="s">
        <v>1898</v>
      </c>
      <c r="BX5714" s="118" t="s">
        <v>16975</v>
      </c>
      <c r="BY5714" s="118" t="s">
        <v>4064</v>
      </c>
    </row>
    <row r="5715" spans="53:77" x14ac:dyDescent="0.3">
      <c r="BA5715" s="169" t="e">
        <f>VLOOKUP(D5715,#REF!, 2,FALSE)</f>
        <v>#REF!</v>
      </c>
      <c r="BO5715" s="118" t="s">
        <v>10613</v>
      </c>
      <c r="BP5715" s="118" t="s">
        <v>1070</v>
      </c>
      <c r="BQ5715" s="118" t="s">
        <v>10556</v>
      </c>
      <c r="BW5715" s="118" t="s">
        <v>10613</v>
      </c>
      <c r="BX5715" s="118" t="s">
        <v>1070</v>
      </c>
      <c r="BY5715" s="118" t="s">
        <v>10556</v>
      </c>
    </row>
    <row r="5716" spans="53:77" x14ac:dyDescent="0.3">
      <c r="BA5716" s="169" t="e">
        <f>VLOOKUP(D5716,#REF!, 2,FALSE)</f>
        <v>#REF!</v>
      </c>
      <c r="BO5716" s="118" t="s">
        <v>10614</v>
      </c>
      <c r="BP5716" s="118" t="s">
        <v>787</v>
      </c>
      <c r="BQ5716" s="118" t="s">
        <v>770</v>
      </c>
      <c r="BW5716" s="118" t="s">
        <v>10614</v>
      </c>
      <c r="BX5716" s="118" t="s">
        <v>787</v>
      </c>
      <c r="BY5716" s="118" t="s">
        <v>770</v>
      </c>
    </row>
    <row r="5717" spans="53:77" x14ac:dyDescent="0.3">
      <c r="BA5717" s="169" t="e">
        <f>VLOOKUP(D5717,#REF!, 2,FALSE)</f>
        <v>#REF!</v>
      </c>
      <c r="BO5717" s="118" t="s">
        <v>10615</v>
      </c>
      <c r="BP5717" s="118" t="s">
        <v>3000</v>
      </c>
      <c r="BQ5717" s="118" t="s">
        <v>4101</v>
      </c>
      <c r="BW5717" s="118" t="s">
        <v>10615</v>
      </c>
      <c r="BX5717" s="118" t="s">
        <v>3000</v>
      </c>
      <c r="BY5717" s="118" t="s">
        <v>4101</v>
      </c>
    </row>
    <row r="5718" spans="53:77" x14ac:dyDescent="0.3">
      <c r="BA5718" s="169" t="e">
        <f>VLOOKUP(D5718,#REF!, 2,FALSE)</f>
        <v>#REF!</v>
      </c>
      <c r="BO5718" s="118" t="s">
        <v>10616</v>
      </c>
      <c r="BP5718" s="118" t="s">
        <v>631</v>
      </c>
      <c r="BQ5718" s="118" t="s">
        <v>4357</v>
      </c>
      <c r="BW5718" s="118" t="s">
        <v>10616</v>
      </c>
      <c r="BX5718" s="118" t="s">
        <v>631</v>
      </c>
      <c r="BY5718" s="118" t="s">
        <v>4357</v>
      </c>
    </row>
    <row r="5719" spans="53:77" x14ac:dyDescent="0.3">
      <c r="BA5719" s="169" t="e">
        <f>VLOOKUP(D5719,#REF!, 2,FALSE)</f>
        <v>#REF!</v>
      </c>
      <c r="BO5719" s="118" t="s">
        <v>10617</v>
      </c>
      <c r="BP5719" s="118" t="s">
        <v>614</v>
      </c>
      <c r="BQ5719" s="118" t="s">
        <v>1197</v>
      </c>
      <c r="BW5719" s="118" t="s">
        <v>10617</v>
      </c>
      <c r="BX5719" s="118" t="s">
        <v>614</v>
      </c>
      <c r="BY5719" s="118" t="s">
        <v>1197</v>
      </c>
    </row>
    <row r="5720" spans="53:77" x14ac:dyDescent="0.3">
      <c r="BA5720" s="169" t="e">
        <f>VLOOKUP(D5720,#REF!, 2,FALSE)</f>
        <v>#REF!</v>
      </c>
      <c r="BO5720" s="118" t="s">
        <v>10618</v>
      </c>
      <c r="BP5720" s="118" t="s">
        <v>862</v>
      </c>
      <c r="BQ5720" s="118" t="s">
        <v>1867</v>
      </c>
      <c r="BW5720" s="118" t="s">
        <v>10618</v>
      </c>
      <c r="BX5720" s="118" t="s">
        <v>862</v>
      </c>
      <c r="BY5720" s="118" t="s">
        <v>1867</v>
      </c>
    </row>
    <row r="5721" spans="53:77" x14ac:dyDescent="0.3">
      <c r="BA5721" s="169" t="e">
        <f>VLOOKUP(D5721,#REF!, 2,FALSE)</f>
        <v>#REF!</v>
      </c>
      <c r="BO5721" s="118" t="s">
        <v>10619</v>
      </c>
      <c r="BP5721" s="118" t="s">
        <v>16975</v>
      </c>
      <c r="BQ5721" s="118" t="s">
        <v>10620</v>
      </c>
      <c r="BW5721" s="118" t="s">
        <v>10619</v>
      </c>
      <c r="BX5721" s="118" t="s">
        <v>16975</v>
      </c>
      <c r="BY5721" s="118" t="s">
        <v>10620</v>
      </c>
    </row>
    <row r="5722" spans="53:77" x14ac:dyDescent="0.3">
      <c r="BA5722" s="169" t="e">
        <f>VLOOKUP(D5722,#REF!, 2,FALSE)</f>
        <v>#REF!</v>
      </c>
      <c r="BO5722" s="118" t="s">
        <v>10621</v>
      </c>
      <c r="BP5722" s="118" t="s">
        <v>655</v>
      </c>
      <c r="BQ5722" s="118" t="s">
        <v>7528</v>
      </c>
      <c r="BW5722" s="118" t="s">
        <v>10621</v>
      </c>
      <c r="BX5722" s="118" t="s">
        <v>655</v>
      </c>
      <c r="BY5722" s="118" t="s">
        <v>7528</v>
      </c>
    </row>
    <row r="5723" spans="53:77" x14ac:dyDescent="0.3">
      <c r="BA5723" s="169" t="e">
        <f>VLOOKUP(D5723,#REF!, 2,FALSE)</f>
        <v>#REF!</v>
      </c>
      <c r="BO5723" s="118" t="s">
        <v>1899</v>
      </c>
      <c r="BP5723" s="118" t="s">
        <v>736</v>
      </c>
      <c r="BQ5723" s="118" t="s">
        <v>1262</v>
      </c>
      <c r="BW5723" s="118" t="s">
        <v>1899</v>
      </c>
      <c r="BX5723" s="118" t="s">
        <v>736</v>
      </c>
      <c r="BY5723" s="118" t="s">
        <v>1262</v>
      </c>
    </row>
    <row r="5724" spans="53:77" x14ac:dyDescent="0.3">
      <c r="BA5724" s="169" t="e">
        <f>VLOOKUP(D5724,#REF!, 2,FALSE)</f>
        <v>#REF!</v>
      </c>
      <c r="BO5724" s="118" t="s">
        <v>10622</v>
      </c>
      <c r="BP5724" s="118" t="s">
        <v>862</v>
      </c>
      <c r="BQ5724" s="118" t="s">
        <v>10623</v>
      </c>
      <c r="BW5724" s="118" t="s">
        <v>10622</v>
      </c>
      <c r="BX5724" s="118" t="s">
        <v>862</v>
      </c>
      <c r="BY5724" s="118" t="s">
        <v>10623</v>
      </c>
    </row>
    <row r="5725" spans="53:77" x14ac:dyDescent="0.3">
      <c r="BA5725" s="169" t="e">
        <f>VLOOKUP(D5725,#REF!, 2,FALSE)</f>
        <v>#REF!</v>
      </c>
      <c r="BO5725" s="118" t="s">
        <v>10625</v>
      </c>
      <c r="BP5725" s="118" t="s">
        <v>700</v>
      </c>
      <c r="BQ5725" s="118" t="s">
        <v>5352</v>
      </c>
      <c r="BW5725" s="118" t="s">
        <v>10625</v>
      </c>
      <c r="BX5725" s="118" t="s">
        <v>700</v>
      </c>
      <c r="BY5725" s="118" t="s">
        <v>5352</v>
      </c>
    </row>
    <row r="5726" spans="53:77" x14ac:dyDescent="0.3">
      <c r="BA5726" s="169" t="e">
        <f>VLOOKUP(D5726,#REF!, 2,FALSE)</f>
        <v>#REF!</v>
      </c>
      <c r="BO5726" s="118" t="s">
        <v>10626</v>
      </c>
      <c r="BP5726" s="118" t="s">
        <v>625</v>
      </c>
      <c r="BQ5726" s="118" t="s">
        <v>10627</v>
      </c>
      <c r="BW5726" s="118" t="s">
        <v>10626</v>
      </c>
      <c r="BX5726" s="118" t="s">
        <v>625</v>
      </c>
      <c r="BY5726" s="118" t="s">
        <v>10627</v>
      </c>
    </row>
    <row r="5727" spans="53:77" x14ac:dyDescent="0.3">
      <c r="BA5727" s="169" t="e">
        <f>VLOOKUP(D5727,#REF!, 2,FALSE)</f>
        <v>#REF!</v>
      </c>
      <c r="BO5727" s="118" t="s">
        <v>1900</v>
      </c>
      <c r="BP5727" s="118" t="s">
        <v>719</v>
      </c>
      <c r="BQ5727" s="118" t="s">
        <v>8243</v>
      </c>
      <c r="BW5727" s="118" t="s">
        <v>1900</v>
      </c>
      <c r="BX5727" s="118" t="s">
        <v>719</v>
      </c>
      <c r="BY5727" s="118" t="s">
        <v>8243</v>
      </c>
    </row>
    <row r="5728" spans="53:77" x14ac:dyDescent="0.3">
      <c r="BA5728" s="169" t="e">
        <f>VLOOKUP(D5728,#REF!, 2,FALSE)</f>
        <v>#REF!</v>
      </c>
      <c r="BO5728" s="118" t="s">
        <v>10628</v>
      </c>
      <c r="BP5728" s="118" t="s">
        <v>625</v>
      </c>
      <c r="BQ5728" s="118" t="s">
        <v>1455</v>
      </c>
      <c r="BW5728" s="118" t="s">
        <v>10628</v>
      </c>
      <c r="BX5728" s="118" t="s">
        <v>625</v>
      </c>
      <c r="BY5728" s="118" t="s">
        <v>1455</v>
      </c>
    </row>
    <row r="5729" spans="53:77" x14ac:dyDescent="0.3">
      <c r="BA5729" s="169" t="e">
        <f>VLOOKUP(D5729,#REF!, 2,FALSE)</f>
        <v>#REF!</v>
      </c>
      <c r="BO5729" s="118" t="s">
        <v>10629</v>
      </c>
      <c r="BP5729" s="118" t="s">
        <v>3081</v>
      </c>
      <c r="BQ5729" s="118" t="s">
        <v>10630</v>
      </c>
      <c r="BW5729" s="118" t="s">
        <v>10629</v>
      </c>
      <c r="BX5729" s="118" t="s">
        <v>3081</v>
      </c>
      <c r="BY5729" s="118" t="s">
        <v>10630</v>
      </c>
    </row>
    <row r="5730" spans="53:77" x14ac:dyDescent="0.3">
      <c r="BA5730" s="169" t="e">
        <f>VLOOKUP(D5730,#REF!, 2,FALSE)</f>
        <v>#REF!</v>
      </c>
      <c r="BO5730" s="118" t="s">
        <v>10631</v>
      </c>
      <c r="BP5730" s="118" t="s">
        <v>780</v>
      </c>
      <c r="BQ5730" s="118" t="s">
        <v>10632</v>
      </c>
      <c r="BW5730" s="118" t="s">
        <v>10631</v>
      </c>
      <c r="BX5730" s="118" t="s">
        <v>780</v>
      </c>
      <c r="BY5730" s="118" t="s">
        <v>10632</v>
      </c>
    </row>
    <row r="5731" spans="53:77" x14ac:dyDescent="0.3">
      <c r="BA5731" s="169" t="e">
        <f>VLOOKUP(D5731,#REF!, 2,FALSE)</f>
        <v>#REF!</v>
      </c>
      <c r="BO5731" s="118" t="s">
        <v>1901</v>
      </c>
      <c r="BP5731" s="118" t="s">
        <v>783</v>
      </c>
      <c r="BQ5731" s="118" t="s">
        <v>10633</v>
      </c>
      <c r="BW5731" s="118" t="s">
        <v>1901</v>
      </c>
      <c r="BX5731" s="118" t="s">
        <v>783</v>
      </c>
      <c r="BY5731" s="118" t="s">
        <v>10633</v>
      </c>
    </row>
    <row r="5732" spans="53:77" x14ac:dyDescent="0.3">
      <c r="BA5732" s="169" t="e">
        <f>VLOOKUP(D5732,#REF!, 2,FALSE)</f>
        <v>#REF!</v>
      </c>
      <c r="BO5732" s="118" t="s">
        <v>10634</v>
      </c>
      <c r="BP5732" s="118" t="s">
        <v>614</v>
      </c>
      <c r="BQ5732" s="118" t="s">
        <v>2165</v>
      </c>
      <c r="BW5732" s="118" t="s">
        <v>10634</v>
      </c>
      <c r="BX5732" s="118" t="s">
        <v>614</v>
      </c>
      <c r="BY5732" s="118" t="s">
        <v>2165</v>
      </c>
    </row>
    <row r="5733" spans="53:77" x14ac:dyDescent="0.3">
      <c r="BA5733" s="169" t="e">
        <f>VLOOKUP(D5733,#REF!, 2,FALSE)</f>
        <v>#REF!</v>
      </c>
      <c r="BO5733" s="118" t="s">
        <v>10635</v>
      </c>
      <c r="BP5733" s="118" t="s">
        <v>926</v>
      </c>
      <c r="BQ5733" s="118" t="s">
        <v>1337</v>
      </c>
      <c r="BW5733" s="118" t="s">
        <v>10635</v>
      </c>
      <c r="BX5733" s="118" t="s">
        <v>926</v>
      </c>
      <c r="BY5733" s="118" t="s">
        <v>1337</v>
      </c>
    </row>
    <row r="5734" spans="53:77" x14ac:dyDescent="0.3">
      <c r="BA5734" s="169" t="e">
        <f>VLOOKUP(D5734,#REF!, 2,FALSE)</f>
        <v>#REF!</v>
      </c>
      <c r="BO5734" s="118" t="s">
        <v>10637</v>
      </c>
      <c r="BP5734" s="118" t="s">
        <v>841</v>
      </c>
      <c r="BQ5734" s="118" t="s">
        <v>7886</v>
      </c>
      <c r="BW5734" s="118" t="s">
        <v>10637</v>
      </c>
      <c r="BX5734" s="118" t="s">
        <v>841</v>
      </c>
      <c r="BY5734" s="118" t="s">
        <v>7886</v>
      </c>
    </row>
    <row r="5735" spans="53:77" x14ac:dyDescent="0.3">
      <c r="BA5735" s="169" t="e">
        <f>VLOOKUP(D5735,#REF!, 2,FALSE)</f>
        <v>#REF!</v>
      </c>
      <c r="BO5735" s="118" t="s">
        <v>10638</v>
      </c>
      <c r="BP5735" s="118" t="s">
        <v>926</v>
      </c>
      <c r="BQ5735" s="118" t="s">
        <v>10639</v>
      </c>
      <c r="BW5735" s="118" t="s">
        <v>10638</v>
      </c>
      <c r="BX5735" s="118" t="s">
        <v>926</v>
      </c>
      <c r="BY5735" s="118" t="s">
        <v>10639</v>
      </c>
    </row>
    <row r="5736" spans="53:77" x14ac:dyDescent="0.3">
      <c r="BA5736" s="169" t="e">
        <f>VLOOKUP(D5736,#REF!, 2,FALSE)</f>
        <v>#REF!</v>
      </c>
      <c r="BO5736" s="118" t="s">
        <v>10640</v>
      </c>
      <c r="BP5736" s="118" t="s">
        <v>3243</v>
      </c>
      <c r="BQ5736" s="118" t="s">
        <v>10641</v>
      </c>
      <c r="BW5736" s="118" t="s">
        <v>10640</v>
      </c>
      <c r="BX5736" s="118" t="s">
        <v>3243</v>
      </c>
      <c r="BY5736" s="118" t="s">
        <v>10641</v>
      </c>
    </row>
    <row r="5737" spans="53:77" x14ac:dyDescent="0.3">
      <c r="BA5737" s="169" t="e">
        <f>VLOOKUP(D5737,#REF!, 2,FALSE)</f>
        <v>#REF!</v>
      </c>
      <c r="BO5737" s="118" t="s">
        <v>10642</v>
      </c>
      <c r="BP5737" s="118" t="s">
        <v>940</v>
      </c>
      <c r="BQ5737" s="118" t="s">
        <v>2717</v>
      </c>
      <c r="BW5737" s="118" t="s">
        <v>10642</v>
      </c>
      <c r="BX5737" s="118" t="s">
        <v>940</v>
      </c>
      <c r="BY5737" s="118" t="s">
        <v>2717</v>
      </c>
    </row>
    <row r="5738" spans="53:77" x14ac:dyDescent="0.3">
      <c r="BA5738" s="169" t="e">
        <f>VLOOKUP(D5738,#REF!, 2,FALSE)</f>
        <v>#REF!</v>
      </c>
      <c r="BO5738" s="118" t="s">
        <v>10643</v>
      </c>
      <c r="BP5738" s="118" t="s">
        <v>787</v>
      </c>
      <c r="BQ5738" s="118" t="s">
        <v>10644</v>
      </c>
      <c r="BW5738" s="118" t="s">
        <v>10643</v>
      </c>
      <c r="BX5738" s="118" t="s">
        <v>787</v>
      </c>
      <c r="BY5738" s="118" t="s">
        <v>10644</v>
      </c>
    </row>
    <row r="5739" spans="53:77" x14ac:dyDescent="0.3">
      <c r="BA5739" s="169" t="e">
        <f>VLOOKUP(D5739,#REF!, 2,FALSE)</f>
        <v>#REF!</v>
      </c>
      <c r="BO5739" s="118" t="s">
        <v>10646</v>
      </c>
      <c r="BP5739" s="118" t="s">
        <v>3243</v>
      </c>
      <c r="BQ5739" s="118" t="s">
        <v>4446</v>
      </c>
      <c r="BW5739" s="118" t="s">
        <v>10646</v>
      </c>
      <c r="BX5739" s="118" t="s">
        <v>3243</v>
      </c>
      <c r="BY5739" s="118" t="s">
        <v>4446</v>
      </c>
    </row>
    <row r="5740" spans="53:77" x14ac:dyDescent="0.3">
      <c r="BA5740" s="169" t="e">
        <f>VLOOKUP(D5740,#REF!, 2,FALSE)</f>
        <v>#REF!</v>
      </c>
      <c r="BO5740" s="118" t="s">
        <v>10647</v>
      </c>
      <c r="BP5740" s="118" t="s">
        <v>636</v>
      </c>
      <c r="BQ5740" s="118" t="s">
        <v>7524</v>
      </c>
      <c r="BW5740" s="118" t="s">
        <v>10647</v>
      </c>
      <c r="BX5740" s="118" t="s">
        <v>636</v>
      </c>
      <c r="BY5740" s="118" t="s">
        <v>7524</v>
      </c>
    </row>
    <row r="5741" spans="53:77" x14ac:dyDescent="0.3">
      <c r="BA5741" s="169" t="e">
        <f>VLOOKUP(D5741,#REF!, 2,FALSE)</f>
        <v>#REF!</v>
      </c>
      <c r="BO5741" s="118" t="s">
        <v>10648</v>
      </c>
      <c r="BP5741" s="118" t="s">
        <v>655</v>
      </c>
      <c r="BQ5741" s="118" t="s">
        <v>10649</v>
      </c>
      <c r="BW5741" s="118" t="s">
        <v>10648</v>
      </c>
      <c r="BX5741" s="118" t="s">
        <v>655</v>
      </c>
      <c r="BY5741" s="118" t="s">
        <v>10649</v>
      </c>
    </row>
    <row r="5742" spans="53:77" x14ac:dyDescent="0.3">
      <c r="BA5742" s="169" t="e">
        <f>VLOOKUP(D5742,#REF!, 2,FALSE)</f>
        <v>#REF!</v>
      </c>
      <c r="BO5742" s="118" t="s">
        <v>10650</v>
      </c>
      <c r="BP5742" s="118" t="s">
        <v>637</v>
      </c>
      <c r="BQ5742" s="118" t="s">
        <v>770</v>
      </c>
      <c r="BW5742" s="118" t="s">
        <v>10650</v>
      </c>
      <c r="BX5742" s="118" t="s">
        <v>637</v>
      </c>
      <c r="BY5742" s="118" t="s">
        <v>770</v>
      </c>
    </row>
    <row r="5743" spans="53:77" x14ac:dyDescent="0.3">
      <c r="BA5743" s="169" t="e">
        <f>VLOOKUP(D5743,#REF!, 2,FALSE)</f>
        <v>#REF!</v>
      </c>
      <c r="BO5743" s="118" t="s">
        <v>10651</v>
      </c>
      <c r="BP5743" s="118" t="s">
        <v>3243</v>
      </c>
      <c r="BQ5743" s="118" t="s">
        <v>10281</v>
      </c>
      <c r="BW5743" s="118" t="s">
        <v>10651</v>
      </c>
      <c r="BX5743" s="118" t="s">
        <v>3243</v>
      </c>
      <c r="BY5743" s="118" t="s">
        <v>10281</v>
      </c>
    </row>
    <row r="5744" spans="53:77" x14ac:dyDescent="0.3">
      <c r="BA5744" s="169" t="e">
        <f>VLOOKUP(D5744,#REF!, 2,FALSE)</f>
        <v>#REF!</v>
      </c>
      <c r="BO5744" s="118" t="s">
        <v>10653</v>
      </c>
      <c r="BP5744" s="118" t="s">
        <v>612</v>
      </c>
      <c r="BQ5744" s="118" t="s">
        <v>9756</v>
      </c>
      <c r="BW5744" s="118" t="s">
        <v>10653</v>
      </c>
      <c r="BX5744" s="118" t="s">
        <v>612</v>
      </c>
      <c r="BY5744" s="118" t="s">
        <v>9756</v>
      </c>
    </row>
    <row r="5745" spans="53:77" x14ac:dyDescent="0.3">
      <c r="BA5745" s="169" t="e">
        <f>VLOOKUP(D5745,#REF!, 2,FALSE)</f>
        <v>#REF!</v>
      </c>
      <c r="BO5745" s="118" t="s">
        <v>10654</v>
      </c>
      <c r="BP5745" s="118" t="s">
        <v>612</v>
      </c>
      <c r="BQ5745" s="118" t="s">
        <v>770</v>
      </c>
      <c r="BW5745" s="118" t="s">
        <v>10654</v>
      </c>
      <c r="BX5745" s="118" t="s">
        <v>612</v>
      </c>
      <c r="BY5745" s="118" t="s">
        <v>770</v>
      </c>
    </row>
    <row r="5746" spans="53:77" x14ac:dyDescent="0.3">
      <c r="BA5746" s="169" t="e">
        <f>VLOOKUP(D5746,#REF!, 2,FALSE)</f>
        <v>#REF!</v>
      </c>
      <c r="BO5746" s="118" t="s">
        <v>10656</v>
      </c>
      <c r="BP5746" s="118" t="s">
        <v>619</v>
      </c>
      <c r="BQ5746" s="118" t="s">
        <v>3010</v>
      </c>
      <c r="BW5746" s="118" t="s">
        <v>10656</v>
      </c>
      <c r="BX5746" s="118" t="s">
        <v>619</v>
      </c>
      <c r="BY5746" s="118" t="s">
        <v>3010</v>
      </c>
    </row>
    <row r="5747" spans="53:77" x14ac:dyDescent="0.3">
      <c r="BA5747" s="169" t="e">
        <f>VLOOKUP(D5747,#REF!, 2,FALSE)</f>
        <v>#REF!</v>
      </c>
      <c r="BO5747" s="118" t="s">
        <v>10657</v>
      </c>
      <c r="BP5747" s="118" t="s">
        <v>663</v>
      </c>
      <c r="BQ5747" s="118" t="s">
        <v>992</v>
      </c>
      <c r="BW5747" s="118" t="s">
        <v>10657</v>
      </c>
      <c r="BX5747" s="118" t="s">
        <v>663</v>
      </c>
      <c r="BY5747" s="118" t="s">
        <v>992</v>
      </c>
    </row>
    <row r="5748" spans="53:77" x14ac:dyDescent="0.3">
      <c r="BA5748" s="169" t="e">
        <f>VLOOKUP(D5748,#REF!, 2,FALSE)</f>
        <v>#REF!</v>
      </c>
      <c r="BO5748" s="118" t="s">
        <v>10658</v>
      </c>
      <c r="BP5748" s="118" t="s">
        <v>841</v>
      </c>
      <c r="BQ5748" s="118" t="s">
        <v>10659</v>
      </c>
      <c r="BW5748" s="118" t="s">
        <v>10658</v>
      </c>
      <c r="BX5748" s="118" t="s">
        <v>841</v>
      </c>
      <c r="BY5748" s="118" t="s">
        <v>10659</v>
      </c>
    </row>
    <row r="5749" spans="53:77" x14ac:dyDescent="0.3">
      <c r="BA5749" s="169" t="e">
        <f>VLOOKUP(D5749,#REF!, 2,FALSE)</f>
        <v>#REF!</v>
      </c>
      <c r="BO5749" s="118" t="s">
        <v>10660</v>
      </c>
      <c r="BP5749" s="118" t="s">
        <v>666</v>
      </c>
      <c r="BQ5749" s="118" t="s">
        <v>10661</v>
      </c>
      <c r="BW5749" s="118" t="s">
        <v>10660</v>
      </c>
      <c r="BX5749" s="118" t="s">
        <v>666</v>
      </c>
      <c r="BY5749" s="118" t="s">
        <v>10661</v>
      </c>
    </row>
    <row r="5750" spans="53:77" x14ac:dyDescent="0.3">
      <c r="BA5750" s="169" t="e">
        <f>VLOOKUP(D5750,#REF!, 2,FALSE)</f>
        <v>#REF!</v>
      </c>
      <c r="BO5750" s="118" t="s">
        <v>2960</v>
      </c>
      <c r="BP5750" s="118" t="s">
        <v>1070</v>
      </c>
      <c r="BQ5750" s="118" t="s">
        <v>10662</v>
      </c>
      <c r="BW5750" s="118" t="s">
        <v>2960</v>
      </c>
      <c r="BX5750" s="118" t="s">
        <v>1070</v>
      </c>
      <c r="BY5750" s="118" t="s">
        <v>10662</v>
      </c>
    </row>
    <row r="5751" spans="53:77" x14ac:dyDescent="0.3">
      <c r="BA5751" s="169" t="e">
        <f>VLOOKUP(D5751,#REF!, 2,FALSE)</f>
        <v>#REF!</v>
      </c>
      <c r="BO5751" s="118" t="s">
        <v>1914</v>
      </c>
      <c r="BP5751" s="118" t="s">
        <v>1070</v>
      </c>
      <c r="BQ5751" s="118" t="s">
        <v>10663</v>
      </c>
      <c r="BW5751" s="118" t="s">
        <v>1914</v>
      </c>
      <c r="BX5751" s="118" t="s">
        <v>1070</v>
      </c>
      <c r="BY5751" s="118" t="s">
        <v>10663</v>
      </c>
    </row>
    <row r="5752" spans="53:77" x14ac:dyDescent="0.3">
      <c r="BA5752" s="169" t="e">
        <f>VLOOKUP(D5752,#REF!, 2,FALSE)</f>
        <v>#REF!</v>
      </c>
      <c r="BO5752" s="118" t="s">
        <v>10664</v>
      </c>
      <c r="BP5752" s="118" t="s">
        <v>1070</v>
      </c>
      <c r="BQ5752" s="118" t="s">
        <v>8595</v>
      </c>
      <c r="BW5752" s="118" t="s">
        <v>10664</v>
      </c>
      <c r="BX5752" s="118" t="s">
        <v>1070</v>
      </c>
      <c r="BY5752" s="118" t="s">
        <v>8595</v>
      </c>
    </row>
    <row r="5753" spans="53:77" x14ac:dyDescent="0.3">
      <c r="BA5753" s="169" t="e">
        <f>VLOOKUP(D5753,#REF!, 2,FALSE)</f>
        <v>#REF!</v>
      </c>
      <c r="BO5753" s="118" t="s">
        <v>10665</v>
      </c>
      <c r="BP5753" s="118" t="s">
        <v>636</v>
      </c>
      <c r="BQ5753" s="118" t="s">
        <v>10666</v>
      </c>
      <c r="BW5753" s="118" t="s">
        <v>10665</v>
      </c>
      <c r="BX5753" s="118" t="s">
        <v>636</v>
      </c>
      <c r="BY5753" s="118" t="s">
        <v>10666</v>
      </c>
    </row>
    <row r="5754" spans="53:77" x14ac:dyDescent="0.3">
      <c r="BA5754" s="169" t="e">
        <f>VLOOKUP(D5754,#REF!, 2,FALSE)</f>
        <v>#REF!</v>
      </c>
      <c r="BO5754" s="118" t="s">
        <v>10667</v>
      </c>
      <c r="BP5754" s="118" t="s">
        <v>3043</v>
      </c>
      <c r="BQ5754" s="118" t="s">
        <v>10668</v>
      </c>
      <c r="BW5754" s="118" t="s">
        <v>10667</v>
      </c>
      <c r="BX5754" s="118" t="s">
        <v>3043</v>
      </c>
      <c r="BY5754" s="118" t="s">
        <v>10668</v>
      </c>
    </row>
    <row r="5755" spans="53:77" x14ac:dyDescent="0.3">
      <c r="BA5755" s="169" t="e">
        <f>VLOOKUP(D5755,#REF!, 2,FALSE)</f>
        <v>#REF!</v>
      </c>
      <c r="BO5755" s="118" t="s">
        <v>10670</v>
      </c>
      <c r="BP5755" s="118" t="s">
        <v>3043</v>
      </c>
      <c r="BQ5755" s="118" t="s">
        <v>10671</v>
      </c>
      <c r="BW5755" s="118" t="s">
        <v>10670</v>
      </c>
      <c r="BX5755" s="118" t="s">
        <v>3043</v>
      </c>
      <c r="BY5755" s="118" t="s">
        <v>10671</v>
      </c>
    </row>
    <row r="5756" spans="53:77" x14ac:dyDescent="0.3">
      <c r="BA5756" s="169" t="e">
        <f>VLOOKUP(D5756,#REF!, 2,FALSE)</f>
        <v>#REF!</v>
      </c>
      <c r="BO5756" s="118" t="s">
        <v>10672</v>
      </c>
      <c r="BP5756" s="118" t="s">
        <v>703</v>
      </c>
      <c r="BQ5756" s="118" t="s">
        <v>10632</v>
      </c>
      <c r="BW5756" s="118" t="s">
        <v>10672</v>
      </c>
      <c r="BX5756" s="118" t="s">
        <v>703</v>
      </c>
      <c r="BY5756" s="118" t="s">
        <v>10632</v>
      </c>
    </row>
    <row r="5757" spans="53:77" x14ac:dyDescent="0.3">
      <c r="BA5757" s="169" t="e">
        <f>VLOOKUP(D5757,#REF!, 2,FALSE)</f>
        <v>#REF!</v>
      </c>
      <c r="BO5757" s="118" t="s">
        <v>10673</v>
      </c>
      <c r="BP5757" s="118" t="s">
        <v>625</v>
      </c>
      <c r="BQ5757" s="118" t="s">
        <v>10674</v>
      </c>
      <c r="BW5757" s="118" t="s">
        <v>10673</v>
      </c>
      <c r="BX5757" s="118" t="s">
        <v>625</v>
      </c>
      <c r="BY5757" s="118" t="s">
        <v>10674</v>
      </c>
    </row>
    <row r="5758" spans="53:77" x14ac:dyDescent="0.3">
      <c r="BA5758" s="169" t="e">
        <f>VLOOKUP(D5758,#REF!, 2,FALSE)</f>
        <v>#REF!</v>
      </c>
      <c r="BO5758" s="118" t="s">
        <v>2950</v>
      </c>
      <c r="BP5758" s="118" t="s">
        <v>803</v>
      </c>
      <c r="BQ5758" s="118" t="s">
        <v>6398</v>
      </c>
      <c r="BW5758" s="118" t="s">
        <v>2950</v>
      </c>
      <c r="BX5758" s="118" t="s">
        <v>803</v>
      </c>
      <c r="BY5758" s="118" t="s">
        <v>6398</v>
      </c>
    </row>
    <row r="5759" spans="53:77" x14ac:dyDescent="0.3">
      <c r="BA5759" s="169" t="e">
        <f>VLOOKUP(D5759,#REF!, 2,FALSE)</f>
        <v>#REF!</v>
      </c>
      <c r="BO5759" s="118" t="s">
        <v>10675</v>
      </c>
      <c r="BP5759" s="118" t="s">
        <v>771</v>
      </c>
      <c r="BQ5759" s="118" t="s">
        <v>10676</v>
      </c>
      <c r="BW5759" s="118" t="s">
        <v>10675</v>
      </c>
      <c r="BX5759" s="118" t="s">
        <v>771</v>
      </c>
      <c r="BY5759" s="118" t="s">
        <v>10676</v>
      </c>
    </row>
    <row r="5760" spans="53:77" x14ac:dyDescent="0.3">
      <c r="BA5760" s="169" t="e">
        <f>VLOOKUP(D5760,#REF!, 2,FALSE)</f>
        <v>#REF!</v>
      </c>
      <c r="BO5760" s="118" t="s">
        <v>10677</v>
      </c>
      <c r="BP5760" s="118" t="s">
        <v>736</v>
      </c>
      <c r="BQ5760" s="118" t="s">
        <v>770</v>
      </c>
      <c r="BW5760" s="118" t="s">
        <v>10677</v>
      </c>
      <c r="BX5760" s="118" t="s">
        <v>736</v>
      </c>
      <c r="BY5760" s="118" t="s">
        <v>770</v>
      </c>
    </row>
    <row r="5761" spans="53:77" x14ac:dyDescent="0.3">
      <c r="BA5761" s="169" t="e">
        <f>VLOOKUP(D5761,#REF!, 2,FALSE)</f>
        <v>#REF!</v>
      </c>
      <c r="BO5761" s="118" t="s">
        <v>10678</v>
      </c>
      <c r="BP5761" s="118" t="s">
        <v>1013</v>
      </c>
      <c r="BQ5761" s="118" t="s">
        <v>10679</v>
      </c>
      <c r="BW5761" s="118" t="s">
        <v>10678</v>
      </c>
      <c r="BX5761" s="118" t="s">
        <v>1013</v>
      </c>
      <c r="BY5761" s="118" t="s">
        <v>10679</v>
      </c>
    </row>
    <row r="5762" spans="53:77" x14ac:dyDescent="0.3">
      <c r="BA5762" s="169" t="e">
        <f>VLOOKUP(D5762,#REF!, 2,FALSE)</f>
        <v>#REF!</v>
      </c>
      <c r="BO5762" s="118" t="s">
        <v>10680</v>
      </c>
      <c r="BP5762" s="118" t="s">
        <v>657</v>
      </c>
      <c r="BQ5762" s="118" t="s">
        <v>10681</v>
      </c>
      <c r="BW5762" s="118" t="s">
        <v>10680</v>
      </c>
      <c r="BX5762" s="118" t="s">
        <v>657</v>
      </c>
      <c r="BY5762" s="118" t="s">
        <v>10681</v>
      </c>
    </row>
    <row r="5763" spans="53:77" x14ac:dyDescent="0.3">
      <c r="BA5763" s="169" t="e">
        <f>VLOOKUP(D5763,#REF!, 2,FALSE)</f>
        <v>#REF!</v>
      </c>
      <c r="BO5763" s="118" t="s">
        <v>10682</v>
      </c>
      <c r="BP5763" s="118" t="s">
        <v>928</v>
      </c>
      <c r="BQ5763" s="118" t="s">
        <v>10683</v>
      </c>
      <c r="BW5763" s="118" t="s">
        <v>10682</v>
      </c>
      <c r="BX5763" s="118" t="s">
        <v>928</v>
      </c>
      <c r="BY5763" s="118" t="s">
        <v>10683</v>
      </c>
    </row>
    <row r="5764" spans="53:77" x14ac:dyDescent="0.3">
      <c r="BA5764" s="169" t="e">
        <f>VLOOKUP(D5764,#REF!, 2,FALSE)</f>
        <v>#REF!</v>
      </c>
      <c r="BO5764" s="118" t="s">
        <v>10684</v>
      </c>
      <c r="BP5764" s="118" t="s">
        <v>731</v>
      </c>
      <c r="BQ5764" s="118" t="s">
        <v>6183</v>
      </c>
      <c r="BW5764" s="118" t="s">
        <v>10684</v>
      </c>
      <c r="BX5764" s="118" t="s">
        <v>731</v>
      </c>
      <c r="BY5764" s="118" t="s">
        <v>6183</v>
      </c>
    </row>
    <row r="5765" spans="53:77" x14ac:dyDescent="0.3">
      <c r="BA5765" s="169" t="e">
        <f>VLOOKUP(D5765,#REF!, 2,FALSE)</f>
        <v>#REF!</v>
      </c>
      <c r="BO5765" s="118" t="s">
        <v>10686</v>
      </c>
      <c r="BP5765" s="118" t="s">
        <v>16975</v>
      </c>
      <c r="BQ5765" s="118" t="s">
        <v>8770</v>
      </c>
      <c r="BW5765" s="118" t="s">
        <v>10686</v>
      </c>
      <c r="BX5765" s="118" t="s">
        <v>16975</v>
      </c>
      <c r="BY5765" s="118" t="s">
        <v>8770</v>
      </c>
    </row>
    <row r="5766" spans="53:77" x14ac:dyDescent="0.3">
      <c r="BA5766" s="169" t="e">
        <f>VLOOKUP(D5766,#REF!, 2,FALSE)</f>
        <v>#REF!</v>
      </c>
      <c r="BO5766" s="118" t="s">
        <v>10687</v>
      </c>
      <c r="BP5766" s="118" t="s">
        <v>771</v>
      </c>
      <c r="BQ5766" s="118" t="s">
        <v>2967</v>
      </c>
      <c r="BW5766" s="118" t="s">
        <v>10687</v>
      </c>
      <c r="BX5766" s="118" t="s">
        <v>771</v>
      </c>
      <c r="BY5766" s="118" t="s">
        <v>2967</v>
      </c>
    </row>
    <row r="5767" spans="53:77" x14ac:dyDescent="0.3">
      <c r="BA5767" s="169" t="e">
        <f>VLOOKUP(D5767,#REF!, 2,FALSE)</f>
        <v>#REF!</v>
      </c>
      <c r="BO5767" s="118" t="s">
        <v>10688</v>
      </c>
      <c r="BP5767" s="118" t="s">
        <v>663</v>
      </c>
      <c r="BQ5767" s="118" t="s">
        <v>770</v>
      </c>
      <c r="BW5767" s="118" t="s">
        <v>10688</v>
      </c>
      <c r="BX5767" s="118" t="s">
        <v>663</v>
      </c>
      <c r="BY5767" s="118" t="s">
        <v>770</v>
      </c>
    </row>
    <row r="5768" spans="53:77" x14ac:dyDescent="0.3">
      <c r="BA5768" s="169" t="e">
        <f>VLOOKUP(D5768,#REF!, 2,FALSE)</f>
        <v>#REF!</v>
      </c>
      <c r="BO5768" s="118" t="s">
        <v>10689</v>
      </c>
      <c r="BP5768" s="118" t="s">
        <v>1070</v>
      </c>
      <c r="BQ5768" s="118" t="s">
        <v>10690</v>
      </c>
      <c r="BW5768" s="118" t="s">
        <v>10689</v>
      </c>
      <c r="BX5768" s="118" t="s">
        <v>1070</v>
      </c>
      <c r="BY5768" s="118" t="s">
        <v>10690</v>
      </c>
    </row>
    <row r="5769" spans="53:77" x14ac:dyDescent="0.3">
      <c r="BA5769" s="169" t="e">
        <f>VLOOKUP(D5769,#REF!, 2,FALSE)</f>
        <v>#REF!</v>
      </c>
      <c r="BO5769" s="118" t="s">
        <v>10691</v>
      </c>
      <c r="BP5769" s="118" t="s">
        <v>778</v>
      </c>
      <c r="BQ5769" s="118" t="s">
        <v>10692</v>
      </c>
      <c r="BW5769" s="118" t="s">
        <v>10691</v>
      </c>
      <c r="BX5769" s="118" t="s">
        <v>778</v>
      </c>
      <c r="BY5769" s="118" t="s">
        <v>10692</v>
      </c>
    </row>
    <row r="5770" spans="53:77" x14ac:dyDescent="0.3">
      <c r="BA5770" s="169" t="e">
        <f>VLOOKUP(D5770,#REF!, 2,FALSE)</f>
        <v>#REF!</v>
      </c>
      <c r="BO5770" s="118" t="s">
        <v>10693</v>
      </c>
      <c r="BP5770" s="118" t="s">
        <v>1070</v>
      </c>
      <c r="BQ5770" s="118" t="s">
        <v>10694</v>
      </c>
      <c r="BW5770" s="118" t="s">
        <v>10693</v>
      </c>
      <c r="BX5770" s="118" t="s">
        <v>1070</v>
      </c>
      <c r="BY5770" s="118" t="s">
        <v>10694</v>
      </c>
    </row>
    <row r="5771" spans="53:77" x14ac:dyDescent="0.3">
      <c r="BA5771" s="169" t="e">
        <f>VLOOKUP(D5771,#REF!, 2,FALSE)</f>
        <v>#REF!</v>
      </c>
      <c r="BO5771" s="118" t="s">
        <v>10695</v>
      </c>
      <c r="BP5771" s="118" t="s">
        <v>2979</v>
      </c>
      <c r="BQ5771" s="118" t="s">
        <v>10696</v>
      </c>
      <c r="BW5771" s="118" t="s">
        <v>10695</v>
      </c>
      <c r="BX5771" s="118" t="s">
        <v>2979</v>
      </c>
      <c r="BY5771" s="118" t="s">
        <v>10696</v>
      </c>
    </row>
    <row r="5772" spans="53:77" x14ac:dyDescent="0.3">
      <c r="BA5772" s="169" t="e">
        <f>VLOOKUP(D5772,#REF!, 2,FALSE)</f>
        <v>#REF!</v>
      </c>
      <c r="BO5772" s="118" t="s">
        <v>10697</v>
      </c>
      <c r="BP5772" s="118" t="s">
        <v>2979</v>
      </c>
      <c r="BQ5772" s="118" t="s">
        <v>1376</v>
      </c>
      <c r="BW5772" s="118" t="s">
        <v>10697</v>
      </c>
      <c r="BX5772" s="118" t="s">
        <v>2979</v>
      </c>
      <c r="BY5772" s="118" t="s">
        <v>1376</v>
      </c>
    </row>
    <row r="5773" spans="53:77" x14ac:dyDescent="0.3">
      <c r="BA5773" s="169" t="e">
        <f>VLOOKUP(D5773,#REF!, 2,FALSE)</f>
        <v>#REF!</v>
      </c>
      <c r="BO5773" s="118" t="s">
        <v>10698</v>
      </c>
      <c r="BP5773" s="118" t="s">
        <v>7810</v>
      </c>
      <c r="BQ5773" s="118" t="s">
        <v>5446</v>
      </c>
      <c r="BW5773" s="118" t="s">
        <v>10698</v>
      </c>
      <c r="BX5773" s="118" t="s">
        <v>7810</v>
      </c>
      <c r="BY5773" s="118" t="s">
        <v>5446</v>
      </c>
    </row>
    <row r="5774" spans="53:77" x14ac:dyDescent="0.3">
      <c r="BA5774" s="169" t="e">
        <f>VLOOKUP(D5774,#REF!, 2,FALSE)</f>
        <v>#REF!</v>
      </c>
      <c r="BO5774" s="118" t="s">
        <v>10699</v>
      </c>
      <c r="BP5774" s="118" t="s">
        <v>942</v>
      </c>
      <c r="BQ5774" s="118" t="s">
        <v>993</v>
      </c>
      <c r="BW5774" s="118" t="s">
        <v>10699</v>
      </c>
      <c r="BX5774" s="118" t="s">
        <v>942</v>
      </c>
      <c r="BY5774" s="118" t="s">
        <v>993</v>
      </c>
    </row>
    <row r="5775" spans="53:77" x14ac:dyDescent="0.3">
      <c r="BA5775" s="169" t="e">
        <f>VLOOKUP(D5775,#REF!, 2,FALSE)</f>
        <v>#REF!</v>
      </c>
      <c r="BO5775" s="118" t="s">
        <v>10700</v>
      </c>
      <c r="BP5775" s="118" t="s">
        <v>849</v>
      </c>
      <c r="BQ5775" s="118" t="s">
        <v>5099</v>
      </c>
      <c r="BW5775" s="118" t="s">
        <v>10700</v>
      </c>
      <c r="BX5775" s="118" t="s">
        <v>849</v>
      </c>
      <c r="BY5775" s="118" t="s">
        <v>5099</v>
      </c>
    </row>
    <row r="5776" spans="53:77" x14ac:dyDescent="0.3">
      <c r="BA5776" s="169" t="e">
        <f>VLOOKUP(D5776,#REF!, 2,FALSE)</f>
        <v>#REF!</v>
      </c>
      <c r="BO5776" s="118" t="s">
        <v>10701</v>
      </c>
      <c r="BP5776" s="118" t="s">
        <v>626</v>
      </c>
      <c r="BQ5776" s="118" t="s">
        <v>2983</v>
      </c>
      <c r="BW5776" s="118" t="s">
        <v>10701</v>
      </c>
      <c r="BX5776" s="118" t="s">
        <v>626</v>
      </c>
      <c r="BY5776" s="118" t="s">
        <v>2983</v>
      </c>
    </row>
    <row r="5777" spans="53:77" x14ac:dyDescent="0.3">
      <c r="BA5777" s="169" t="e">
        <f>VLOOKUP(D5777,#REF!, 2,FALSE)</f>
        <v>#REF!</v>
      </c>
      <c r="BO5777" s="118" t="s">
        <v>10703</v>
      </c>
      <c r="BP5777" s="118" t="s">
        <v>1267</v>
      </c>
      <c r="BQ5777" s="118" t="s">
        <v>10704</v>
      </c>
      <c r="BW5777" s="118" t="s">
        <v>10703</v>
      </c>
      <c r="BX5777" s="118" t="s">
        <v>1267</v>
      </c>
      <c r="BY5777" s="118" t="s">
        <v>10704</v>
      </c>
    </row>
    <row r="5778" spans="53:77" x14ac:dyDescent="0.3">
      <c r="BA5778" s="169" t="e">
        <f>VLOOKUP(D5778,#REF!, 2,FALSE)</f>
        <v>#REF!</v>
      </c>
      <c r="BO5778" s="118" t="s">
        <v>10705</v>
      </c>
      <c r="BP5778" s="118" t="s">
        <v>787</v>
      </c>
      <c r="BQ5778" s="118" t="s">
        <v>1287</v>
      </c>
      <c r="BW5778" s="118" t="s">
        <v>10705</v>
      </c>
      <c r="BX5778" s="118" t="s">
        <v>787</v>
      </c>
      <c r="BY5778" s="118" t="s">
        <v>1287</v>
      </c>
    </row>
    <row r="5779" spans="53:77" x14ac:dyDescent="0.3">
      <c r="BA5779" s="169" t="e">
        <f>VLOOKUP(D5779,#REF!, 2,FALSE)</f>
        <v>#REF!</v>
      </c>
      <c r="BO5779" s="118" t="s">
        <v>2961</v>
      </c>
      <c r="BP5779" s="118" t="s">
        <v>787</v>
      </c>
      <c r="BQ5779" s="118" t="s">
        <v>10706</v>
      </c>
      <c r="BW5779" s="118" t="s">
        <v>2961</v>
      </c>
      <c r="BX5779" s="118" t="s">
        <v>787</v>
      </c>
      <c r="BY5779" s="118" t="s">
        <v>10706</v>
      </c>
    </row>
    <row r="5780" spans="53:77" x14ac:dyDescent="0.3">
      <c r="BA5780" s="169" t="e">
        <f>VLOOKUP(D5780,#REF!, 2,FALSE)</f>
        <v>#REF!</v>
      </c>
      <c r="BO5780" s="118" t="s">
        <v>10707</v>
      </c>
      <c r="BP5780" s="118" t="s">
        <v>614</v>
      </c>
      <c r="BQ5780" s="118" t="s">
        <v>10708</v>
      </c>
      <c r="BW5780" s="118" t="s">
        <v>10707</v>
      </c>
      <c r="BX5780" s="118" t="s">
        <v>614</v>
      </c>
      <c r="BY5780" s="118" t="s">
        <v>10708</v>
      </c>
    </row>
    <row r="5781" spans="53:77" x14ac:dyDescent="0.3">
      <c r="BA5781" s="169" t="e">
        <f>VLOOKUP(D5781,#REF!, 2,FALSE)</f>
        <v>#REF!</v>
      </c>
      <c r="BO5781" s="118" t="s">
        <v>10709</v>
      </c>
      <c r="BP5781" s="118" t="s">
        <v>669</v>
      </c>
      <c r="BQ5781" s="118" t="s">
        <v>10710</v>
      </c>
      <c r="BW5781" s="118" t="s">
        <v>10709</v>
      </c>
      <c r="BX5781" s="118" t="s">
        <v>669</v>
      </c>
      <c r="BY5781" s="118" t="s">
        <v>10710</v>
      </c>
    </row>
    <row r="5782" spans="53:77" x14ac:dyDescent="0.3">
      <c r="BA5782" s="169" t="e">
        <f>VLOOKUP(D5782,#REF!, 2,FALSE)</f>
        <v>#REF!</v>
      </c>
      <c r="BO5782" s="118" t="s">
        <v>10711</v>
      </c>
      <c r="BP5782" s="118" t="s">
        <v>1342</v>
      </c>
      <c r="BQ5782" s="118" t="s">
        <v>10712</v>
      </c>
      <c r="BW5782" s="118" t="s">
        <v>10711</v>
      </c>
      <c r="BX5782" s="118" t="s">
        <v>1342</v>
      </c>
      <c r="BY5782" s="118" t="s">
        <v>10712</v>
      </c>
    </row>
    <row r="5783" spans="53:77" x14ac:dyDescent="0.3">
      <c r="BA5783" s="169" t="e">
        <f>VLOOKUP(D5783,#REF!, 2,FALSE)</f>
        <v>#REF!</v>
      </c>
      <c r="BO5783" s="118" t="s">
        <v>10713</v>
      </c>
      <c r="BP5783" s="118" t="s">
        <v>655</v>
      </c>
      <c r="BQ5783" s="118" t="s">
        <v>1161</v>
      </c>
      <c r="BW5783" s="118" t="s">
        <v>10713</v>
      </c>
      <c r="BX5783" s="118" t="s">
        <v>655</v>
      </c>
      <c r="BY5783" s="118" t="s">
        <v>1161</v>
      </c>
    </row>
    <row r="5784" spans="53:77" x14ac:dyDescent="0.3">
      <c r="BA5784" s="169" t="e">
        <f>VLOOKUP(D5784,#REF!, 2,FALSE)</f>
        <v>#REF!</v>
      </c>
      <c r="BO5784" s="118" t="s">
        <v>10714</v>
      </c>
      <c r="BP5784" s="118" t="s">
        <v>626</v>
      </c>
      <c r="BQ5784" s="118" t="s">
        <v>2983</v>
      </c>
      <c r="BW5784" s="118" t="s">
        <v>10714</v>
      </c>
      <c r="BX5784" s="118" t="s">
        <v>626</v>
      </c>
      <c r="BY5784" s="118" t="s">
        <v>2983</v>
      </c>
    </row>
    <row r="5785" spans="53:77" x14ac:dyDescent="0.3">
      <c r="BA5785" s="169" t="e">
        <f>VLOOKUP(D5785,#REF!, 2,FALSE)</f>
        <v>#REF!</v>
      </c>
      <c r="BO5785" s="118" t="s">
        <v>10715</v>
      </c>
      <c r="BP5785" s="118" t="s">
        <v>810</v>
      </c>
      <c r="BQ5785" s="118" t="s">
        <v>8837</v>
      </c>
      <c r="BW5785" s="118" t="s">
        <v>10715</v>
      </c>
      <c r="BX5785" s="118" t="s">
        <v>810</v>
      </c>
      <c r="BY5785" s="118" t="s">
        <v>8837</v>
      </c>
    </row>
    <row r="5786" spans="53:77" x14ac:dyDescent="0.3">
      <c r="BA5786" s="169" t="e">
        <f>VLOOKUP(D5786,#REF!, 2,FALSE)</f>
        <v>#REF!</v>
      </c>
      <c r="BO5786" s="118" t="s">
        <v>10716</v>
      </c>
      <c r="BP5786" s="118" t="s">
        <v>637</v>
      </c>
      <c r="BQ5786" s="118" t="s">
        <v>4033</v>
      </c>
      <c r="BW5786" s="118" t="s">
        <v>10716</v>
      </c>
      <c r="BX5786" s="118" t="s">
        <v>637</v>
      </c>
      <c r="BY5786" s="118" t="s">
        <v>4033</v>
      </c>
    </row>
    <row r="5787" spans="53:77" x14ac:dyDescent="0.3">
      <c r="BA5787" s="169" t="e">
        <f>VLOOKUP(D5787,#REF!, 2,FALSE)</f>
        <v>#REF!</v>
      </c>
      <c r="BO5787" s="118" t="s">
        <v>10717</v>
      </c>
      <c r="BP5787" s="118" t="s">
        <v>731</v>
      </c>
      <c r="BQ5787" s="118" t="s">
        <v>7755</v>
      </c>
      <c r="BW5787" s="118" t="s">
        <v>10717</v>
      </c>
      <c r="BX5787" s="118" t="s">
        <v>731</v>
      </c>
      <c r="BY5787" s="118" t="s">
        <v>7755</v>
      </c>
    </row>
    <row r="5788" spans="53:77" x14ac:dyDescent="0.3">
      <c r="BA5788" s="169" t="e">
        <f>VLOOKUP(D5788,#REF!, 2,FALSE)</f>
        <v>#REF!</v>
      </c>
      <c r="BO5788" s="118" t="s">
        <v>10718</v>
      </c>
      <c r="BP5788" s="118" t="s">
        <v>849</v>
      </c>
      <c r="BQ5788" s="118" t="s">
        <v>4319</v>
      </c>
      <c r="BW5788" s="118" t="s">
        <v>10718</v>
      </c>
      <c r="BX5788" s="118" t="s">
        <v>849</v>
      </c>
      <c r="BY5788" s="118" t="s">
        <v>4319</v>
      </c>
    </row>
    <row r="5789" spans="53:77" x14ac:dyDescent="0.3">
      <c r="BA5789" s="169" t="e">
        <f>VLOOKUP(D5789,#REF!, 2,FALSE)</f>
        <v>#REF!</v>
      </c>
      <c r="BO5789" s="118" t="s">
        <v>10719</v>
      </c>
      <c r="BP5789" s="118" t="s">
        <v>623</v>
      </c>
      <c r="BQ5789" s="118" t="s">
        <v>2983</v>
      </c>
      <c r="BW5789" s="118" t="s">
        <v>10719</v>
      </c>
      <c r="BX5789" s="118" t="s">
        <v>623</v>
      </c>
      <c r="BY5789" s="118" t="s">
        <v>2983</v>
      </c>
    </row>
    <row r="5790" spans="53:77" x14ac:dyDescent="0.3">
      <c r="BA5790" s="169" t="e">
        <f>VLOOKUP(D5790,#REF!, 2,FALSE)</f>
        <v>#REF!</v>
      </c>
      <c r="BO5790" s="118" t="s">
        <v>10720</v>
      </c>
      <c r="BP5790" s="118" t="s">
        <v>771</v>
      </c>
      <c r="BQ5790" s="118" t="s">
        <v>10721</v>
      </c>
      <c r="BW5790" s="118" t="s">
        <v>10720</v>
      </c>
      <c r="BX5790" s="118" t="s">
        <v>771</v>
      </c>
      <c r="BY5790" s="118" t="s">
        <v>10721</v>
      </c>
    </row>
    <row r="5791" spans="53:77" x14ac:dyDescent="0.3">
      <c r="BA5791" s="169" t="e">
        <f>VLOOKUP(D5791,#REF!, 2,FALSE)</f>
        <v>#REF!</v>
      </c>
      <c r="BO5791" s="118" t="s">
        <v>10723</v>
      </c>
      <c r="BP5791" s="118" t="s">
        <v>923</v>
      </c>
      <c r="BQ5791" s="118" t="s">
        <v>3418</v>
      </c>
      <c r="BW5791" s="118" t="s">
        <v>10723</v>
      </c>
      <c r="BX5791" s="118" t="s">
        <v>923</v>
      </c>
      <c r="BY5791" s="118" t="s">
        <v>3418</v>
      </c>
    </row>
    <row r="5792" spans="53:77" x14ac:dyDescent="0.3">
      <c r="BA5792" s="169" t="e">
        <f>VLOOKUP(D5792,#REF!, 2,FALSE)</f>
        <v>#REF!</v>
      </c>
      <c r="BO5792" s="118" t="s">
        <v>10724</v>
      </c>
      <c r="BP5792" s="118" t="s">
        <v>778</v>
      </c>
      <c r="BQ5792" s="118" t="s">
        <v>7927</v>
      </c>
      <c r="BW5792" s="118" t="s">
        <v>10724</v>
      </c>
      <c r="BX5792" s="118" t="s">
        <v>778</v>
      </c>
      <c r="BY5792" s="118" t="s">
        <v>7927</v>
      </c>
    </row>
    <row r="5793" spans="53:77" x14ac:dyDescent="0.3">
      <c r="BA5793" s="169" t="e">
        <f>VLOOKUP(D5793,#REF!, 2,FALSE)</f>
        <v>#REF!</v>
      </c>
      <c r="BO5793" s="118" t="s">
        <v>10725</v>
      </c>
      <c r="BP5793" s="118" t="s">
        <v>628</v>
      </c>
      <c r="BQ5793" s="118" t="s">
        <v>10726</v>
      </c>
      <c r="BW5793" s="118" t="s">
        <v>10725</v>
      </c>
      <c r="BX5793" s="118" t="s">
        <v>628</v>
      </c>
      <c r="BY5793" s="118" t="s">
        <v>10726</v>
      </c>
    </row>
    <row r="5794" spans="53:77" x14ac:dyDescent="0.3">
      <c r="BA5794" s="169" t="e">
        <f>VLOOKUP(D5794,#REF!, 2,FALSE)</f>
        <v>#REF!</v>
      </c>
      <c r="BO5794" s="118" t="s">
        <v>1915</v>
      </c>
      <c r="BP5794" s="118" t="s">
        <v>637</v>
      </c>
      <c r="BQ5794" s="118" t="s">
        <v>7578</v>
      </c>
      <c r="BW5794" s="118" t="s">
        <v>1915</v>
      </c>
      <c r="BX5794" s="118" t="s">
        <v>637</v>
      </c>
      <c r="BY5794" s="118" t="s">
        <v>7578</v>
      </c>
    </row>
    <row r="5795" spans="53:77" x14ac:dyDescent="0.3">
      <c r="BA5795" s="169" t="e">
        <f>VLOOKUP(D5795,#REF!, 2,FALSE)</f>
        <v>#REF!</v>
      </c>
      <c r="BO5795" s="118" t="s">
        <v>10728</v>
      </c>
      <c r="BP5795" s="118" t="s">
        <v>780</v>
      </c>
      <c r="BQ5795" s="118" t="s">
        <v>8090</v>
      </c>
      <c r="BW5795" s="118" t="s">
        <v>10728</v>
      </c>
      <c r="BX5795" s="118" t="s">
        <v>780</v>
      </c>
      <c r="BY5795" s="118" t="s">
        <v>8090</v>
      </c>
    </row>
    <row r="5796" spans="53:77" x14ac:dyDescent="0.3">
      <c r="BA5796" s="169" t="e">
        <f>VLOOKUP(D5796,#REF!, 2,FALSE)</f>
        <v>#REF!</v>
      </c>
      <c r="BO5796" s="118" t="s">
        <v>2942</v>
      </c>
      <c r="BP5796" s="118" t="s">
        <v>810</v>
      </c>
      <c r="BQ5796" s="118" t="s">
        <v>10729</v>
      </c>
      <c r="BW5796" s="118" t="s">
        <v>2942</v>
      </c>
      <c r="BX5796" s="118" t="s">
        <v>810</v>
      </c>
      <c r="BY5796" s="118" t="s">
        <v>10729</v>
      </c>
    </row>
    <row r="5797" spans="53:77" x14ac:dyDescent="0.3">
      <c r="BA5797" s="169" t="e">
        <f>VLOOKUP(D5797,#REF!, 2,FALSE)</f>
        <v>#REF!</v>
      </c>
      <c r="BO5797" s="118" t="s">
        <v>10730</v>
      </c>
      <c r="BP5797" s="118" t="s">
        <v>810</v>
      </c>
      <c r="BQ5797" s="118" t="s">
        <v>7813</v>
      </c>
      <c r="BW5797" s="118" t="s">
        <v>10730</v>
      </c>
      <c r="BX5797" s="118" t="s">
        <v>810</v>
      </c>
      <c r="BY5797" s="118" t="s">
        <v>7813</v>
      </c>
    </row>
    <row r="5798" spans="53:77" x14ac:dyDescent="0.3">
      <c r="BA5798" s="169" t="e">
        <f>VLOOKUP(D5798,#REF!, 2,FALSE)</f>
        <v>#REF!</v>
      </c>
      <c r="BO5798" s="118" t="s">
        <v>10731</v>
      </c>
      <c r="BP5798" s="118" t="s">
        <v>810</v>
      </c>
      <c r="BQ5798" s="118" t="s">
        <v>10732</v>
      </c>
      <c r="BW5798" s="118" t="s">
        <v>10731</v>
      </c>
      <c r="BX5798" s="118" t="s">
        <v>810</v>
      </c>
      <c r="BY5798" s="118" t="s">
        <v>10732</v>
      </c>
    </row>
    <row r="5799" spans="53:77" x14ac:dyDescent="0.3">
      <c r="BA5799" s="169" t="e">
        <f>VLOOKUP(D5799,#REF!, 2,FALSE)</f>
        <v>#REF!</v>
      </c>
      <c r="BO5799" s="118" t="s">
        <v>10733</v>
      </c>
      <c r="BP5799" s="118" t="s">
        <v>926</v>
      </c>
      <c r="BQ5799" s="118" t="s">
        <v>2788</v>
      </c>
      <c r="BW5799" s="118" t="s">
        <v>10733</v>
      </c>
      <c r="BX5799" s="118" t="s">
        <v>926</v>
      </c>
      <c r="BY5799" s="118" t="s">
        <v>2788</v>
      </c>
    </row>
    <row r="5800" spans="53:77" x14ac:dyDescent="0.3">
      <c r="BA5800" s="169" t="e">
        <f>VLOOKUP(D5800,#REF!, 2,FALSE)</f>
        <v>#REF!</v>
      </c>
      <c r="BO5800" s="118" t="s">
        <v>10735</v>
      </c>
      <c r="BP5800" s="118" t="s">
        <v>661</v>
      </c>
      <c r="BQ5800" s="118" t="s">
        <v>10736</v>
      </c>
      <c r="BW5800" s="118" t="s">
        <v>10735</v>
      </c>
      <c r="BX5800" s="118" t="s">
        <v>661</v>
      </c>
      <c r="BY5800" s="118" t="s">
        <v>10736</v>
      </c>
    </row>
    <row r="5801" spans="53:77" x14ac:dyDescent="0.3">
      <c r="BA5801" s="169" t="e">
        <f>VLOOKUP(D5801,#REF!, 2,FALSE)</f>
        <v>#REF!</v>
      </c>
      <c r="BO5801" s="118" t="s">
        <v>10737</v>
      </c>
      <c r="BP5801" s="118" t="s">
        <v>928</v>
      </c>
      <c r="BQ5801" s="118" t="s">
        <v>10738</v>
      </c>
      <c r="BW5801" s="118" t="s">
        <v>10737</v>
      </c>
      <c r="BX5801" s="118" t="s">
        <v>928</v>
      </c>
      <c r="BY5801" s="118" t="s">
        <v>10738</v>
      </c>
    </row>
    <row r="5802" spans="53:77" x14ac:dyDescent="0.3">
      <c r="BA5802" s="169" t="e">
        <f>VLOOKUP(D5802,#REF!, 2,FALSE)</f>
        <v>#REF!</v>
      </c>
      <c r="BO5802" s="118" t="s">
        <v>2958</v>
      </c>
      <c r="BP5802" s="118" t="s">
        <v>617</v>
      </c>
      <c r="BQ5802" s="118" t="s">
        <v>10739</v>
      </c>
      <c r="BW5802" s="118" t="s">
        <v>2958</v>
      </c>
      <c r="BX5802" s="118" t="s">
        <v>617</v>
      </c>
      <c r="BY5802" s="118" t="s">
        <v>10739</v>
      </c>
    </row>
    <row r="5803" spans="53:77" x14ac:dyDescent="0.3">
      <c r="BA5803" s="169" t="e">
        <f>VLOOKUP(D5803,#REF!, 2,FALSE)</f>
        <v>#REF!</v>
      </c>
      <c r="BO5803" s="118" t="s">
        <v>10740</v>
      </c>
      <c r="BP5803" s="118" t="s">
        <v>616</v>
      </c>
      <c r="BQ5803" s="118" t="s">
        <v>10741</v>
      </c>
      <c r="BW5803" s="118" t="s">
        <v>10740</v>
      </c>
      <c r="BX5803" s="118" t="s">
        <v>616</v>
      </c>
      <c r="BY5803" s="118" t="s">
        <v>10741</v>
      </c>
    </row>
    <row r="5804" spans="53:77" x14ac:dyDescent="0.3">
      <c r="BA5804" s="169" t="e">
        <f>VLOOKUP(D5804,#REF!, 2,FALSE)</f>
        <v>#REF!</v>
      </c>
      <c r="BO5804" s="118" t="s">
        <v>2962</v>
      </c>
      <c r="BP5804" s="118" t="s">
        <v>616</v>
      </c>
      <c r="BQ5804" s="118" t="s">
        <v>10742</v>
      </c>
      <c r="BW5804" s="118" t="s">
        <v>2962</v>
      </c>
      <c r="BX5804" s="118" t="s">
        <v>616</v>
      </c>
      <c r="BY5804" s="118" t="s">
        <v>10742</v>
      </c>
    </row>
    <row r="5805" spans="53:77" x14ac:dyDescent="0.3">
      <c r="BA5805" s="169" t="e">
        <f>VLOOKUP(D5805,#REF!, 2,FALSE)</f>
        <v>#REF!</v>
      </c>
      <c r="BO5805" s="118" t="s">
        <v>10743</v>
      </c>
      <c r="BP5805" s="118" t="s">
        <v>658</v>
      </c>
      <c r="BQ5805" s="118" t="s">
        <v>10744</v>
      </c>
      <c r="BW5805" s="118" t="s">
        <v>10743</v>
      </c>
      <c r="BX5805" s="118" t="s">
        <v>658</v>
      </c>
      <c r="BY5805" s="118" t="s">
        <v>10744</v>
      </c>
    </row>
    <row r="5806" spans="53:77" x14ac:dyDescent="0.3">
      <c r="BA5806" s="169" t="e">
        <f>VLOOKUP(D5806,#REF!, 2,FALSE)</f>
        <v>#REF!</v>
      </c>
      <c r="BO5806" s="118" t="s">
        <v>10745</v>
      </c>
      <c r="BP5806" s="118" t="s">
        <v>771</v>
      </c>
      <c r="BQ5806" s="118" t="s">
        <v>6949</v>
      </c>
      <c r="BW5806" s="118" t="s">
        <v>10745</v>
      </c>
      <c r="BX5806" s="118" t="s">
        <v>771</v>
      </c>
      <c r="BY5806" s="118" t="s">
        <v>6949</v>
      </c>
    </row>
    <row r="5807" spans="53:77" x14ac:dyDescent="0.3">
      <c r="BA5807" s="169" t="e">
        <f>VLOOKUP(D5807,#REF!, 2,FALSE)</f>
        <v>#REF!</v>
      </c>
      <c r="BO5807" s="118" t="s">
        <v>10747</v>
      </c>
      <c r="BP5807" s="118" t="s">
        <v>703</v>
      </c>
      <c r="BQ5807" s="118" t="s">
        <v>1014</v>
      </c>
      <c r="BW5807" s="118" t="s">
        <v>10747</v>
      </c>
      <c r="BX5807" s="118" t="s">
        <v>703</v>
      </c>
      <c r="BY5807" s="118" t="s">
        <v>1014</v>
      </c>
    </row>
    <row r="5808" spans="53:77" x14ac:dyDescent="0.3">
      <c r="BA5808" s="169" t="e">
        <f>VLOOKUP(D5808,#REF!, 2,FALSE)</f>
        <v>#REF!</v>
      </c>
      <c r="BO5808" s="118" t="s">
        <v>10748</v>
      </c>
      <c r="BP5808" s="118" t="s">
        <v>780</v>
      </c>
      <c r="BQ5808" s="118" t="s">
        <v>10749</v>
      </c>
      <c r="BW5808" s="118" t="s">
        <v>10748</v>
      </c>
      <c r="BX5808" s="118" t="s">
        <v>780</v>
      </c>
      <c r="BY5808" s="118" t="s">
        <v>10749</v>
      </c>
    </row>
    <row r="5809" spans="53:77" x14ac:dyDescent="0.3">
      <c r="BA5809" s="169" t="e">
        <f>VLOOKUP(D5809,#REF!, 2,FALSE)</f>
        <v>#REF!</v>
      </c>
      <c r="BO5809" s="118" t="s">
        <v>10750</v>
      </c>
      <c r="BP5809" s="118" t="s">
        <v>3197</v>
      </c>
      <c r="BQ5809" s="118" t="s">
        <v>5195</v>
      </c>
      <c r="BW5809" s="118" t="s">
        <v>10750</v>
      </c>
      <c r="BX5809" s="118" t="s">
        <v>3197</v>
      </c>
      <c r="BY5809" s="118" t="s">
        <v>5195</v>
      </c>
    </row>
    <row r="5810" spans="53:77" x14ac:dyDescent="0.3">
      <c r="BA5810" s="169" t="e">
        <f>VLOOKUP(D5810,#REF!, 2,FALSE)</f>
        <v>#REF!</v>
      </c>
      <c r="BO5810" s="118" t="s">
        <v>10751</v>
      </c>
      <c r="BP5810" s="118" t="s">
        <v>3197</v>
      </c>
      <c r="BQ5810" s="118" t="s">
        <v>10752</v>
      </c>
      <c r="BW5810" s="118" t="s">
        <v>10751</v>
      </c>
      <c r="BX5810" s="118" t="s">
        <v>3197</v>
      </c>
      <c r="BY5810" s="118" t="s">
        <v>10752</v>
      </c>
    </row>
    <row r="5811" spans="53:77" x14ac:dyDescent="0.3">
      <c r="BA5811" s="169" t="e">
        <f>VLOOKUP(D5811,#REF!, 2,FALSE)</f>
        <v>#REF!</v>
      </c>
      <c r="BO5811" s="118" t="s">
        <v>10753</v>
      </c>
      <c r="BP5811" s="118" t="s">
        <v>3043</v>
      </c>
      <c r="BQ5811" s="118" t="s">
        <v>10754</v>
      </c>
      <c r="BW5811" s="118" t="s">
        <v>10753</v>
      </c>
      <c r="BX5811" s="118" t="s">
        <v>3043</v>
      </c>
      <c r="BY5811" s="118" t="s">
        <v>10754</v>
      </c>
    </row>
    <row r="5812" spans="53:77" x14ac:dyDescent="0.3">
      <c r="BA5812" s="169" t="e">
        <f>VLOOKUP(D5812,#REF!, 2,FALSE)</f>
        <v>#REF!</v>
      </c>
      <c r="BO5812" s="118" t="s">
        <v>10755</v>
      </c>
      <c r="BP5812" s="118" t="s">
        <v>3043</v>
      </c>
      <c r="BQ5812" s="118" t="s">
        <v>10756</v>
      </c>
      <c r="BW5812" s="118" t="s">
        <v>10755</v>
      </c>
      <c r="BX5812" s="118" t="s">
        <v>3043</v>
      </c>
      <c r="BY5812" s="118" t="s">
        <v>10756</v>
      </c>
    </row>
    <row r="5813" spans="53:77" x14ac:dyDescent="0.3">
      <c r="BA5813" s="169" t="e">
        <f>VLOOKUP(D5813,#REF!, 2,FALSE)</f>
        <v>#REF!</v>
      </c>
      <c r="BO5813" s="118" t="s">
        <v>10757</v>
      </c>
      <c r="BP5813" s="118" t="s">
        <v>625</v>
      </c>
      <c r="BQ5813" s="118" t="s">
        <v>9310</v>
      </c>
      <c r="BW5813" s="118" t="s">
        <v>10757</v>
      </c>
      <c r="BX5813" s="118" t="s">
        <v>625</v>
      </c>
      <c r="BY5813" s="118" t="s">
        <v>9310</v>
      </c>
    </row>
    <row r="5814" spans="53:77" x14ac:dyDescent="0.3">
      <c r="BA5814" s="169" t="e">
        <f>VLOOKUP(D5814,#REF!, 2,FALSE)</f>
        <v>#REF!</v>
      </c>
      <c r="BO5814" s="118" t="s">
        <v>10758</v>
      </c>
      <c r="BP5814" s="118" t="s">
        <v>705</v>
      </c>
      <c r="BQ5814" s="118" t="s">
        <v>5099</v>
      </c>
      <c r="BW5814" s="118" t="s">
        <v>10758</v>
      </c>
      <c r="BX5814" s="118" t="s">
        <v>705</v>
      </c>
      <c r="BY5814" s="118" t="s">
        <v>5099</v>
      </c>
    </row>
    <row r="5815" spans="53:77" x14ac:dyDescent="0.3">
      <c r="BA5815" s="169" t="e">
        <f>VLOOKUP(D5815,#REF!, 2,FALSE)</f>
        <v>#REF!</v>
      </c>
      <c r="BO5815" s="118" t="s">
        <v>10759</v>
      </c>
      <c r="BP5815" s="118" t="s">
        <v>669</v>
      </c>
      <c r="BQ5815" s="118" t="s">
        <v>10760</v>
      </c>
      <c r="BW5815" s="118" t="s">
        <v>10759</v>
      </c>
      <c r="BX5815" s="118" t="s">
        <v>669</v>
      </c>
      <c r="BY5815" s="118" t="s">
        <v>10760</v>
      </c>
    </row>
    <row r="5816" spans="53:77" x14ac:dyDescent="0.3">
      <c r="BA5816" s="169" t="e">
        <f>VLOOKUP(D5816,#REF!, 2,FALSE)</f>
        <v>#REF!</v>
      </c>
      <c r="BO5816" s="118" t="s">
        <v>10761</v>
      </c>
      <c r="BP5816" s="118" t="s">
        <v>662</v>
      </c>
      <c r="BQ5816" s="118" t="s">
        <v>10762</v>
      </c>
      <c r="BW5816" s="118" t="s">
        <v>10761</v>
      </c>
      <c r="BX5816" s="118" t="s">
        <v>662</v>
      </c>
      <c r="BY5816" s="118" t="s">
        <v>10762</v>
      </c>
    </row>
    <row r="5817" spans="53:77" x14ac:dyDescent="0.3">
      <c r="BA5817" s="169" t="e">
        <f>VLOOKUP(D5817,#REF!, 2,FALSE)</f>
        <v>#REF!</v>
      </c>
      <c r="BO5817" s="118" t="s">
        <v>10763</v>
      </c>
      <c r="BP5817" s="118" t="s">
        <v>797</v>
      </c>
      <c r="BQ5817" s="118" t="s">
        <v>10764</v>
      </c>
      <c r="BW5817" s="118" t="s">
        <v>10763</v>
      </c>
      <c r="BX5817" s="118" t="s">
        <v>797</v>
      </c>
      <c r="BY5817" s="118" t="s">
        <v>10764</v>
      </c>
    </row>
    <row r="5818" spans="53:77" x14ac:dyDescent="0.3">
      <c r="BA5818" s="169" t="e">
        <f>VLOOKUP(D5818,#REF!, 2,FALSE)</f>
        <v>#REF!</v>
      </c>
      <c r="BO5818" s="118" t="s">
        <v>1916</v>
      </c>
      <c r="BP5818" s="118" t="s">
        <v>613</v>
      </c>
      <c r="BQ5818" s="118" t="s">
        <v>10765</v>
      </c>
      <c r="BW5818" s="118" t="s">
        <v>1916</v>
      </c>
      <c r="BX5818" s="118" t="s">
        <v>613</v>
      </c>
      <c r="BY5818" s="118" t="s">
        <v>10765</v>
      </c>
    </row>
    <row r="5819" spans="53:77" x14ac:dyDescent="0.3">
      <c r="BA5819" s="169" t="e">
        <f>VLOOKUP(D5819,#REF!, 2,FALSE)</f>
        <v>#REF!</v>
      </c>
      <c r="BO5819" s="118" t="s">
        <v>10766</v>
      </c>
      <c r="BP5819" s="118" t="s">
        <v>631</v>
      </c>
      <c r="BQ5819" s="118" t="s">
        <v>708</v>
      </c>
      <c r="BW5819" s="118" t="s">
        <v>10766</v>
      </c>
      <c r="BX5819" s="118" t="s">
        <v>631</v>
      </c>
      <c r="BY5819" s="118" t="s">
        <v>708</v>
      </c>
    </row>
    <row r="5820" spans="53:77" x14ac:dyDescent="0.3">
      <c r="BA5820" s="169" t="e">
        <f>VLOOKUP(D5820,#REF!, 2,FALSE)</f>
        <v>#REF!</v>
      </c>
      <c r="BO5820" s="118" t="s">
        <v>1917</v>
      </c>
      <c r="BP5820" s="118" t="s">
        <v>639</v>
      </c>
      <c r="BQ5820" s="118" t="s">
        <v>10767</v>
      </c>
      <c r="BW5820" s="118" t="s">
        <v>1917</v>
      </c>
      <c r="BX5820" s="118" t="s">
        <v>639</v>
      </c>
      <c r="BY5820" s="118" t="s">
        <v>10767</v>
      </c>
    </row>
    <row r="5821" spans="53:77" x14ac:dyDescent="0.3">
      <c r="BA5821" s="169" t="e">
        <f>VLOOKUP(D5821,#REF!, 2,FALSE)</f>
        <v>#REF!</v>
      </c>
      <c r="BO5821" s="118" t="s">
        <v>10768</v>
      </c>
      <c r="BP5821" s="118" t="s">
        <v>619</v>
      </c>
      <c r="BQ5821" s="118" t="s">
        <v>10769</v>
      </c>
      <c r="BW5821" s="118" t="s">
        <v>10768</v>
      </c>
      <c r="BX5821" s="118" t="s">
        <v>619</v>
      </c>
      <c r="BY5821" s="118" t="s">
        <v>10769</v>
      </c>
    </row>
    <row r="5822" spans="53:77" x14ac:dyDescent="0.3">
      <c r="BA5822" s="169" t="e">
        <f>VLOOKUP(D5822,#REF!, 2,FALSE)</f>
        <v>#REF!</v>
      </c>
      <c r="BO5822" s="118" t="s">
        <v>10770</v>
      </c>
      <c r="BP5822" s="118" t="s">
        <v>636</v>
      </c>
      <c r="BQ5822" s="118" t="s">
        <v>10772</v>
      </c>
      <c r="BW5822" s="118" t="s">
        <v>10770</v>
      </c>
      <c r="BX5822" s="118" t="s">
        <v>636</v>
      </c>
      <c r="BY5822" s="118" t="s">
        <v>10772</v>
      </c>
    </row>
    <row r="5823" spans="53:77" x14ac:dyDescent="0.3">
      <c r="BA5823" s="169" t="e">
        <f>VLOOKUP(D5823,#REF!, 2,FALSE)</f>
        <v>#REF!</v>
      </c>
      <c r="BO5823" s="118" t="s">
        <v>10773</v>
      </c>
      <c r="BP5823" s="118" t="s">
        <v>619</v>
      </c>
      <c r="BQ5823" s="118" t="s">
        <v>10774</v>
      </c>
      <c r="BW5823" s="118" t="s">
        <v>10773</v>
      </c>
      <c r="BX5823" s="118" t="s">
        <v>619</v>
      </c>
      <c r="BY5823" s="118" t="s">
        <v>10774</v>
      </c>
    </row>
    <row r="5824" spans="53:77" x14ac:dyDescent="0.3">
      <c r="BA5824" s="169" t="e">
        <f>VLOOKUP(D5824,#REF!, 2,FALSE)</f>
        <v>#REF!</v>
      </c>
      <c r="BO5824" s="118" t="s">
        <v>10775</v>
      </c>
      <c r="BP5824" s="118" t="s">
        <v>636</v>
      </c>
      <c r="BQ5824" s="118" t="s">
        <v>10777</v>
      </c>
      <c r="BW5824" s="118" t="s">
        <v>10775</v>
      </c>
      <c r="BX5824" s="118" t="s">
        <v>636</v>
      </c>
      <c r="BY5824" s="118" t="s">
        <v>10777</v>
      </c>
    </row>
    <row r="5825" spans="53:77" x14ac:dyDescent="0.3">
      <c r="BA5825" s="169" t="e">
        <f>VLOOKUP(D5825,#REF!, 2,FALSE)</f>
        <v>#REF!</v>
      </c>
      <c r="BO5825" s="118" t="s">
        <v>10778</v>
      </c>
      <c r="BP5825" s="118" t="s">
        <v>3000</v>
      </c>
      <c r="BQ5825" s="118" t="s">
        <v>8206</v>
      </c>
      <c r="BW5825" s="118" t="s">
        <v>10778</v>
      </c>
      <c r="BX5825" s="118" t="s">
        <v>3000</v>
      </c>
      <c r="BY5825" s="118" t="s">
        <v>8206</v>
      </c>
    </row>
    <row r="5826" spans="53:77" x14ac:dyDescent="0.3">
      <c r="BA5826" s="169" t="e">
        <f>VLOOKUP(D5826,#REF!, 2,FALSE)</f>
        <v>#REF!</v>
      </c>
      <c r="BO5826" s="118" t="s">
        <v>10780</v>
      </c>
      <c r="BP5826" s="118" t="s">
        <v>771</v>
      </c>
      <c r="BQ5826" s="118" t="s">
        <v>7459</v>
      </c>
      <c r="BW5826" s="118" t="s">
        <v>10780</v>
      </c>
      <c r="BX5826" s="118" t="s">
        <v>771</v>
      </c>
      <c r="BY5826" s="118" t="s">
        <v>7459</v>
      </c>
    </row>
    <row r="5827" spans="53:77" x14ac:dyDescent="0.3">
      <c r="BA5827" s="169" t="e">
        <f>VLOOKUP(D5827,#REF!, 2,FALSE)</f>
        <v>#REF!</v>
      </c>
      <c r="BO5827" s="118" t="s">
        <v>10781</v>
      </c>
      <c r="BP5827" s="118" t="s">
        <v>810</v>
      </c>
      <c r="BQ5827" s="118" t="s">
        <v>9394</v>
      </c>
      <c r="BW5827" s="118" t="s">
        <v>10781</v>
      </c>
      <c r="BX5827" s="118" t="s">
        <v>810</v>
      </c>
      <c r="BY5827" s="118" t="s">
        <v>9394</v>
      </c>
    </row>
    <row r="5828" spans="53:77" x14ac:dyDescent="0.3">
      <c r="BA5828" s="169" t="e">
        <f>VLOOKUP(D5828,#REF!, 2,FALSE)</f>
        <v>#REF!</v>
      </c>
      <c r="BO5828" s="118" t="s">
        <v>10783</v>
      </c>
      <c r="BP5828" s="118" t="s">
        <v>736</v>
      </c>
      <c r="BQ5828" s="118" t="s">
        <v>10784</v>
      </c>
      <c r="BW5828" s="118" t="s">
        <v>10783</v>
      </c>
      <c r="BX5828" s="118" t="s">
        <v>736</v>
      </c>
      <c r="BY5828" s="118" t="s">
        <v>10784</v>
      </c>
    </row>
    <row r="5829" spans="53:77" x14ac:dyDescent="0.3">
      <c r="BA5829" s="169" t="e">
        <f>VLOOKUP(D5829,#REF!, 2,FALSE)</f>
        <v>#REF!</v>
      </c>
      <c r="BO5829" s="118" t="s">
        <v>10785</v>
      </c>
      <c r="BP5829" s="118" t="s">
        <v>787</v>
      </c>
      <c r="BQ5829" s="118" t="s">
        <v>10063</v>
      </c>
      <c r="BW5829" s="118" t="s">
        <v>10785</v>
      </c>
      <c r="BX5829" s="118" t="s">
        <v>787</v>
      </c>
      <c r="BY5829" s="118" t="s">
        <v>10063</v>
      </c>
    </row>
    <row r="5830" spans="53:77" x14ac:dyDescent="0.3">
      <c r="BA5830" s="169" t="e">
        <f>VLOOKUP(D5830,#REF!, 2,FALSE)</f>
        <v>#REF!</v>
      </c>
      <c r="BO5830" s="118" t="s">
        <v>10786</v>
      </c>
      <c r="BP5830" s="118" t="s">
        <v>617</v>
      </c>
      <c r="BQ5830" s="118" t="s">
        <v>10787</v>
      </c>
      <c r="BW5830" s="118" t="s">
        <v>10786</v>
      </c>
      <c r="BX5830" s="118" t="s">
        <v>617</v>
      </c>
      <c r="BY5830" s="118" t="s">
        <v>10787</v>
      </c>
    </row>
    <row r="5831" spans="53:77" x14ac:dyDescent="0.3">
      <c r="BA5831" s="169" t="e">
        <f>VLOOKUP(D5831,#REF!, 2,FALSE)</f>
        <v>#REF!</v>
      </c>
      <c r="BO5831" s="118" t="s">
        <v>1918</v>
      </c>
      <c r="BP5831" s="118" t="s">
        <v>616</v>
      </c>
      <c r="BQ5831" s="118" t="s">
        <v>10788</v>
      </c>
      <c r="BW5831" s="118" t="s">
        <v>1918</v>
      </c>
      <c r="BX5831" s="118" t="s">
        <v>616</v>
      </c>
      <c r="BY5831" s="118" t="s">
        <v>10788</v>
      </c>
    </row>
    <row r="5832" spans="53:77" x14ac:dyDescent="0.3">
      <c r="BA5832" s="169" t="e">
        <f>VLOOKUP(D5832,#REF!, 2,FALSE)</f>
        <v>#REF!</v>
      </c>
      <c r="BO5832" s="118" t="s">
        <v>10789</v>
      </c>
      <c r="BP5832" s="118" t="s">
        <v>787</v>
      </c>
      <c r="BQ5832" s="118" t="s">
        <v>8743</v>
      </c>
      <c r="BW5832" s="118" t="s">
        <v>10789</v>
      </c>
      <c r="BX5832" s="118" t="s">
        <v>787</v>
      </c>
      <c r="BY5832" s="118" t="s">
        <v>8743</v>
      </c>
    </row>
    <row r="5833" spans="53:77" x14ac:dyDescent="0.3">
      <c r="BA5833" s="169" t="e">
        <f>VLOOKUP(D5833,#REF!, 2,FALSE)</f>
        <v>#REF!</v>
      </c>
      <c r="BO5833" s="118" t="s">
        <v>10790</v>
      </c>
      <c r="BP5833" s="118" t="s">
        <v>1272</v>
      </c>
      <c r="BQ5833" s="118" t="s">
        <v>5099</v>
      </c>
      <c r="BW5833" s="118" t="s">
        <v>10790</v>
      </c>
      <c r="BX5833" s="118" t="s">
        <v>1272</v>
      </c>
      <c r="BY5833" s="118" t="s">
        <v>5099</v>
      </c>
    </row>
    <row r="5834" spans="53:77" x14ac:dyDescent="0.3">
      <c r="BA5834" s="169" t="e">
        <f>VLOOKUP(D5834,#REF!, 2,FALSE)</f>
        <v>#REF!</v>
      </c>
      <c r="BO5834" s="118" t="s">
        <v>10792</v>
      </c>
      <c r="BP5834" s="118" t="s">
        <v>658</v>
      </c>
      <c r="BQ5834" s="118" t="s">
        <v>10793</v>
      </c>
      <c r="BW5834" s="118" t="s">
        <v>10792</v>
      </c>
      <c r="BX5834" s="118" t="s">
        <v>658</v>
      </c>
      <c r="BY5834" s="118" t="s">
        <v>10793</v>
      </c>
    </row>
    <row r="5835" spans="53:77" x14ac:dyDescent="0.3">
      <c r="BA5835" s="169" t="e">
        <f>VLOOKUP(D5835,#REF!, 2,FALSE)</f>
        <v>#REF!</v>
      </c>
      <c r="BO5835" s="118" t="s">
        <v>1919</v>
      </c>
      <c r="BP5835" s="118" t="s">
        <v>621</v>
      </c>
      <c r="BQ5835" s="118" t="s">
        <v>9798</v>
      </c>
      <c r="BW5835" s="118" t="s">
        <v>1919</v>
      </c>
      <c r="BX5835" s="118" t="s">
        <v>621</v>
      </c>
      <c r="BY5835" s="118" t="s">
        <v>9798</v>
      </c>
    </row>
    <row r="5836" spans="53:77" x14ac:dyDescent="0.3">
      <c r="BA5836" s="169" t="e">
        <f>VLOOKUP(D5836,#REF!, 2,FALSE)</f>
        <v>#REF!</v>
      </c>
      <c r="BO5836" s="118" t="s">
        <v>10794</v>
      </c>
      <c r="BP5836" s="118" t="s">
        <v>783</v>
      </c>
      <c r="BQ5836" s="118" t="s">
        <v>10795</v>
      </c>
      <c r="BW5836" s="118" t="s">
        <v>10794</v>
      </c>
      <c r="BX5836" s="118" t="s">
        <v>783</v>
      </c>
      <c r="BY5836" s="118" t="s">
        <v>10795</v>
      </c>
    </row>
    <row r="5837" spans="53:77" x14ac:dyDescent="0.3">
      <c r="BA5837" s="169" t="e">
        <f>VLOOKUP(D5837,#REF!, 2,FALSE)</f>
        <v>#REF!</v>
      </c>
      <c r="BO5837" s="118" t="s">
        <v>10796</v>
      </c>
      <c r="BP5837" s="118" t="s">
        <v>736</v>
      </c>
      <c r="BQ5837" s="118" t="s">
        <v>10149</v>
      </c>
      <c r="BW5837" s="118" t="s">
        <v>10796</v>
      </c>
      <c r="BX5837" s="118" t="s">
        <v>736</v>
      </c>
      <c r="BY5837" s="118" t="s">
        <v>10149</v>
      </c>
    </row>
    <row r="5838" spans="53:77" x14ac:dyDescent="0.3">
      <c r="BA5838" s="169" t="e">
        <f>VLOOKUP(D5838,#REF!, 2,FALSE)</f>
        <v>#REF!</v>
      </c>
      <c r="BO5838" s="118" t="s">
        <v>10797</v>
      </c>
      <c r="BP5838" s="118" t="s">
        <v>1013</v>
      </c>
      <c r="BQ5838" s="118" t="s">
        <v>10798</v>
      </c>
      <c r="BW5838" s="118" t="s">
        <v>10797</v>
      </c>
      <c r="BX5838" s="118" t="s">
        <v>1013</v>
      </c>
      <c r="BY5838" s="118" t="s">
        <v>10798</v>
      </c>
    </row>
    <row r="5839" spans="53:77" x14ac:dyDescent="0.3">
      <c r="BA5839" s="169" t="e">
        <f>VLOOKUP(D5839,#REF!, 2,FALSE)</f>
        <v>#REF!</v>
      </c>
      <c r="BO5839" s="118" t="s">
        <v>1920</v>
      </c>
      <c r="BP5839" s="118" t="s">
        <v>783</v>
      </c>
      <c r="BQ5839" s="118" t="s">
        <v>1063</v>
      </c>
      <c r="BW5839" s="118" t="s">
        <v>1920</v>
      </c>
      <c r="BX5839" s="118" t="s">
        <v>783</v>
      </c>
      <c r="BY5839" s="118" t="s">
        <v>1063</v>
      </c>
    </row>
    <row r="5840" spans="53:77" x14ac:dyDescent="0.3">
      <c r="BA5840" s="169" t="e">
        <f>VLOOKUP(D5840,#REF!, 2,FALSE)</f>
        <v>#REF!</v>
      </c>
      <c r="BO5840" s="118" t="s">
        <v>10799</v>
      </c>
      <c r="BP5840" s="118" t="s">
        <v>771</v>
      </c>
      <c r="BQ5840" s="118" t="s">
        <v>7270</v>
      </c>
      <c r="BW5840" s="118" t="s">
        <v>10799</v>
      </c>
      <c r="BX5840" s="118" t="s">
        <v>771</v>
      </c>
      <c r="BY5840" s="118" t="s">
        <v>7270</v>
      </c>
    </row>
    <row r="5841" spans="53:77" x14ac:dyDescent="0.3">
      <c r="BA5841" s="169" t="e">
        <f>VLOOKUP(D5841,#REF!, 2,FALSE)</f>
        <v>#REF!</v>
      </c>
      <c r="BO5841" s="118" t="s">
        <v>10800</v>
      </c>
      <c r="BP5841" s="118" t="s">
        <v>703</v>
      </c>
      <c r="BQ5841" s="118" t="s">
        <v>10801</v>
      </c>
      <c r="BW5841" s="118" t="s">
        <v>10800</v>
      </c>
      <c r="BX5841" s="118" t="s">
        <v>703</v>
      </c>
      <c r="BY5841" s="118" t="s">
        <v>10801</v>
      </c>
    </row>
    <row r="5842" spans="53:77" x14ac:dyDescent="0.3">
      <c r="BA5842" s="169" t="e">
        <f>VLOOKUP(D5842,#REF!, 2,FALSE)</f>
        <v>#REF!</v>
      </c>
      <c r="BO5842" s="118" t="s">
        <v>10802</v>
      </c>
      <c r="BP5842" s="118" t="s">
        <v>703</v>
      </c>
      <c r="BQ5842" s="118" t="s">
        <v>2877</v>
      </c>
      <c r="BW5842" s="118" t="s">
        <v>10802</v>
      </c>
      <c r="BX5842" s="118" t="s">
        <v>703</v>
      </c>
      <c r="BY5842" s="118" t="s">
        <v>2877</v>
      </c>
    </row>
    <row r="5843" spans="53:77" x14ac:dyDescent="0.3">
      <c r="BA5843" s="169" t="e">
        <f>VLOOKUP(D5843,#REF!, 2,FALSE)</f>
        <v>#REF!</v>
      </c>
      <c r="BO5843" s="118" t="s">
        <v>1921</v>
      </c>
      <c r="BP5843" s="118" t="s">
        <v>621</v>
      </c>
      <c r="BQ5843" s="118" t="s">
        <v>1498</v>
      </c>
      <c r="BW5843" s="118" t="s">
        <v>1921</v>
      </c>
      <c r="BX5843" s="118" t="s">
        <v>621</v>
      </c>
      <c r="BY5843" s="118" t="s">
        <v>1498</v>
      </c>
    </row>
    <row r="5844" spans="53:77" x14ac:dyDescent="0.3">
      <c r="BA5844" s="169" t="e">
        <f>VLOOKUP(D5844,#REF!, 2,FALSE)</f>
        <v>#REF!</v>
      </c>
      <c r="BO5844" s="118" t="s">
        <v>1922</v>
      </c>
      <c r="BP5844" s="118" t="s">
        <v>637</v>
      </c>
      <c r="BQ5844" s="118" t="s">
        <v>9610</v>
      </c>
      <c r="BW5844" s="118" t="s">
        <v>1922</v>
      </c>
      <c r="BX5844" s="118" t="s">
        <v>637</v>
      </c>
      <c r="BY5844" s="118" t="s">
        <v>9610</v>
      </c>
    </row>
    <row r="5845" spans="53:77" x14ac:dyDescent="0.3">
      <c r="BA5845" s="169" t="e">
        <f>VLOOKUP(D5845,#REF!, 2,FALSE)</f>
        <v>#REF!</v>
      </c>
      <c r="BO5845" s="118" t="s">
        <v>1923</v>
      </c>
      <c r="BP5845" s="118" t="s">
        <v>783</v>
      </c>
      <c r="BQ5845" s="118" t="s">
        <v>3457</v>
      </c>
      <c r="BW5845" s="118" t="s">
        <v>1923</v>
      </c>
      <c r="BX5845" s="118" t="s">
        <v>783</v>
      </c>
      <c r="BY5845" s="118" t="s">
        <v>3457</v>
      </c>
    </row>
    <row r="5846" spans="53:77" x14ac:dyDescent="0.3">
      <c r="BA5846" s="169" t="e">
        <f>VLOOKUP(D5846,#REF!, 2,FALSE)</f>
        <v>#REF!</v>
      </c>
      <c r="BO5846" s="118" t="s">
        <v>1924</v>
      </c>
      <c r="BP5846" s="118" t="s">
        <v>637</v>
      </c>
      <c r="BQ5846" s="118" t="s">
        <v>2094</v>
      </c>
      <c r="BW5846" s="118" t="s">
        <v>1924</v>
      </c>
      <c r="BX5846" s="118" t="s">
        <v>637</v>
      </c>
      <c r="BY5846" s="118" t="s">
        <v>2094</v>
      </c>
    </row>
    <row r="5847" spans="53:77" x14ac:dyDescent="0.3">
      <c r="BA5847" s="169" t="e">
        <f>VLOOKUP(D5847,#REF!, 2,FALSE)</f>
        <v>#REF!</v>
      </c>
      <c r="BO5847" s="118" t="s">
        <v>1925</v>
      </c>
      <c r="BP5847" s="118" t="s">
        <v>617</v>
      </c>
      <c r="BQ5847" s="118" t="s">
        <v>10803</v>
      </c>
      <c r="BW5847" s="118" t="s">
        <v>1925</v>
      </c>
      <c r="BX5847" s="118" t="s">
        <v>617</v>
      </c>
      <c r="BY5847" s="118" t="s">
        <v>10803</v>
      </c>
    </row>
    <row r="5848" spans="53:77" x14ac:dyDescent="0.3">
      <c r="BA5848" s="169" t="e">
        <f>VLOOKUP(D5848,#REF!, 2,FALSE)</f>
        <v>#REF!</v>
      </c>
      <c r="BO5848" s="118" t="s">
        <v>1926</v>
      </c>
      <c r="BP5848" s="118" t="s">
        <v>613</v>
      </c>
      <c r="BQ5848" s="118" t="s">
        <v>10804</v>
      </c>
      <c r="BW5848" s="118" t="s">
        <v>1926</v>
      </c>
      <c r="BX5848" s="118" t="s">
        <v>613</v>
      </c>
      <c r="BY5848" s="118" t="s">
        <v>10804</v>
      </c>
    </row>
    <row r="5849" spans="53:77" x14ac:dyDescent="0.3">
      <c r="BA5849" s="169" t="e">
        <f>VLOOKUP(D5849,#REF!, 2,FALSE)</f>
        <v>#REF!</v>
      </c>
      <c r="BO5849" s="118" t="s">
        <v>10805</v>
      </c>
      <c r="BP5849" s="118" t="s">
        <v>619</v>
      </c>
      <c r="BQ5849" s="118" t="s">
        <v>10806</v>
      </c>
      <c r="BW5849" s="118" t="s">
        <v>10805</v>
      </c>
      <c r="BX5849" s="118" t="s">
        <v>619</v>
      </c>
      <c r="BY5849" s="118" t="s">
        <v>10806</v>
      </c>
    </row>
    <row r="5850" spans="53:77" x14ac:dyDescent="0.3">
      <c r="BA5850" s="169" t="e">
        <f>VLOOKUP(D5850,#REF!, 2,FALSE)</f>
        <v>#REF!</v>
      </c>
      <c r="BO5850" s="118" t="s">
        <v>10807</v>
      </c>
      <c r="BP5850" s="118" t="s">
        <v>636</v>
      </c>
      <c r="BQ5850" s="118" t="s">
        <v>10808</v>
      </c>
      <c r="BW5850" s="118" t="s">
        <v>10807</v>
      </c>
      <c r="BX5850" s="118" t="s">
        <v>636</v>
      </c>
      <c r="BY5850" s="118" t="s">
        <v>10808</v>
      </c>
    </row>
    <row r="5851" spans="53:77" x14ac:dyDescent="0.3">
      <c r="BA5851" s="169" t="e">
        <f>VLOOKUP(D5851,#REF!, 2,FALSE)</f>
        <v>#REF!</v>
      </c>
      <c r="BO5851" s="118" t="s">
        <v>1927</v>
      </c>
      <c r="BP5851" s="118" t="s">
        <v>639</v>
      </c>
      <c r="BQ5851" s="118" t="s">
        <v>6416</v>
      </c>
      <c r="BW5851" s="118" t="s">
        <v>1927</v>
      </c>
      <c r="BX5851" s="118" t="s">
        <v>639</v>
      </c>
      <c r="BY5851" s="118" t="s">
        <v>6416</v>
      </c>
    </row>
    <row r="5852" spans="53:77" x14ac:dyDescent="0.3">
      <c r="BA5852" s="169" t="e">
        <f>VLOOKUP(D5852,#REF!, 2,FALSE)</f>
        <v>#REF!</v>
      </c>
      <c r="BO5852" s="118" t="s">
        <v>10809</v>
      </c>
      <c r="BP5852" s="118" t="s">
        <v>803</v>
      </c>
      <c r="BQ5852" s="118" t="s">
        <v>1004</v>
      </c>
      <c r="BW5852" s="118" t="s">
        <v>10809</v>
      </c>
      <c r="BX5852" s="118" t="s">
        <v>803</v>
      </c>
      <c r="BY5852" s="118" t="s">
        <v>1004</v>
      </c>
    </row>
    <row r="5853" spans="53:77" x14ac:dyDescent="0.3">
      <c r="BA5853" s="169" t="e">
        <f>VLOOKUP(D5853,#REF!, 2,FALSE)</f>
        <v>#REF!</v>
      </c>
      <c r="BO5853" s="118" t="s">
        <v>1928</v>
      </c>
      <c r="BP5853" s="118" t="s">
        <v>663</v>
      </c>
      <c r="BQ5853" s="118" t="s">
        <v>10810</v>
      </c>
      <c r="BW5853" s="118" t="s">
        <v>1928</v>
      </c>
      <c r="BX5853" s="118" t="s">
        <v>663</v>
      </c>
      <c r="BY5853" s="118" t="s">
        <v>10810</v>
      </c>
    </row>
    <row r="5854" spans="53:77" x14ac:dyDescent="0.3">
      <c r="BA5854" s="169" t="e">
        <f>VLOOKUP(D5854,#REF!, 2,FALSE)</f>
        <v>#REF!</v>
      </c>
      <c r="BO5854" s="118" t="s">
        <v>10811</v>
      </c>
      <c r="BP5854" s="118" t="s">
        <v>787</v>
      </c>
      <c r="BQ5854" s="118" t="s">
        <v>6614</v>
      </c>
      <c r="BW5854" s="118" t="s">
        <v>10811</v>
      </c>
      <c r="BX5854" s="118" t="s">
        <v>787</v>
      </c>
      <c r="BY5854" s="118" t="s">
        <v>6614</v>
      </c>
    </row>
    <row r="5855" spans="53:77" x14ac:dyDescent="0.3">
      <c r="BA5855" s="169" t="e">
        <f>VLOOKUP(D5855,#REF!, 2,FALSE)</f>
        <v>#REF!</v>
      </c>
      <c r="BO5855" s="118" t="s">
        <v>10812</v>
      </c>
      <c r="BP5855" s="118" t="s">
        <v>663</v>
      </c>
      <c r="BQ5855" s="118" t="s">
        <v>10813</v>
      </c>
      <c r="BW5855" s="118" t="s">
        <v>10812</v>
      </c>
      <c r="BX5855" s="118" t="s">
        <v>663</v>
      </c>
      <c r="BY5855" s="118" t="s">
        <v>10813</v>
      </c>
    </row>
    <row r="5856" spans="53:77" x14ac:dyDescent="0.3">
      <c r="BA5856" s="169" t="e">
        <f>VLOOKUP(D5856,#REF!, 2,FALSE)</f>
        <v>#REF!</v>
      </c>
      <c r="BO5856" s="118" t="s">
        <v>10814</v>
      </c>
      <c r="BP5856" s="118" t="s">
        <v>1139</v>
      </c>
      <c r="BQ5856" s="118" t="s">
        <v>10815</v>
      </c>
      <c r="BW5856" s="118" t="s">
        <v>10814</v>
      </c>
      <c r="BX5856" s="118" t="s">
        <v>1139</v>
      </c>
      <c r="BY5856" s="118" t="s">
        <v>10815</v>
      </c>
    </row>
    <row r="5857" spans="53:77" x14ac:dyDescent="0.3">
      <c r="BA5857" s="169" t="e">
        <f>VLOOKUP(D5857,#REF!, 2,FALSE)</f>
        <v>#REF!</v>
      </c>
      <c r="BO5857" s="118" t="s">
        <v>10816</v>
      </c>
      <c r="BP5857" s="118" t="s">
        <v>617</v>
      </c>
      <c r="BQ5857" s="118" t="s">
        <v>800</v>
      </c>
      <c r="BW5857" s="118" t="s">
        <v>10816</v>
      </c>
      <c r="BX5857" s="118" t="s">
        <v>617</v>
      </c>
      <c r="BY5857" s="118" t="s">
        <v>800</v>
      </c>
    </row>
    <row r="5858" spans="53:77" x14ac:dyDescent="0.3">
      <c r="BA5858" s="169" t="e">
        <f>VLOOKUP(D5858,#REF!, 2,FALSE)</f>
        <v>#REF!</v>
      </c>
      <c r="BO5858" s="118" t="s">
        <v>10818</v>
      </c>
      <c r="BP5858" s="118" t="s">
        <v>912</v>
      </c>
      <c r="BQ5858" s="118" t="s">
        <v>1750</v>
      </c>
      <c r="BW5858" s="118" t="s">
        <v>10818</v>
      </c>
      <c r="BX5858" s="118" t="s">
        <v>912</v>
      </c>
      <c r="BY5858" s="118" t="s">
        <v>1750</v>
      </c>
    </row>
    <row r="5859" spans="53:77" x14ac:dyDescent="0.3">
      <c r="BA5859" s="169" t="e">
        <f>VLOOKUP(D5859,#REF!, 2,FALSE)</f>
        <v>#REF!</v>
      </c>
      <c r="BO5859" s="118" t="s">
        <v>10819</v>
      </c>
      <c r="BP5859" s="118" t="s">
        <v>841</v>
      </c>
      <c r="BQ5859" s="118" t="s">
        <v>3514</v>
      </c>
      <c r="BW5859" s="118" t="s">
        <v>10819</v>
      </c>
      <c r="BX5859" s="118" t="s">
        <v>841</v>
      </c>
      <c r="BY5859" s="118" t="s">
        <v>3514</v>
      </c>
    </row>
    <row r="5860" spans="53:77" x14ac:dyDescent="0.3">
      <c r="BA5860" s="169" t="e">
        <f>VLOOKUP(D5860,#REF!, 2,FALSE)</f>
        <v>#REF!</v>
      </c>
      <c r="BO5860" s="118" t="s">
        <v>10820</v>
      </c>
      <c r="BP5860" s="118" t="s">
        <v>841</v>
      </c>
      <c r="BQ5860" s="118" t="s">
        <v>10821</v>
      </c>
      <c r="BW5860" s="118" t="s">
        <v>10820</v>
      </c>
      <c r="BX5860" s="118" t="s">
        <v>841</v>
      </c>
      <c r="BY5860" s="118" t="s">
        <v>10821</v>
      </c>
    </row>
    <row r="5861" spans="53:77" x14ac:dyDescent="0.3">
      <c r="BA5861" s="169" t="e">
        <f>VLOOKUP(D5861,#REF!, 2,FALSE)</f>
        <v>#REF!</v>
      </c>
      <c r="BO5861" s="118" t="s">
        <v>10822</v>
      </c>
      <c r="BP5861" s="118" t="s">
        <v>1445</v>
      </c>
      <c r="BQ5861" s="118" t="s">
        <v>10823</v>
      </c>
      <c r="BW5861" s="118" t="s">
        <v>10822</v>
      </c>
      <c r="BX5861" s="118" t="s">
        <v>1445</v>
      </c>
      <c r="BY5861" s="118" t="s">
        <v>10823</v>
      </c>
    </row>
    <row r="5862" spans="53:77" x14ac:dyDescent="0.3">
      <c r="BA5862" s="169" t="e">
        <f>VLOOKUP(D5862,#REF!, 2,FALSE)</f>
        <v>#REF!</v>
      </c>
      <c r="BO5862" s="118" t="s">
        <v>10824</v>
      </c>
      <c r="BP5862" s="118" t="s">
        <v>803</v>
      </c>
      <c r="BQ5862" s="118" t="s">
        <v>10825</v>
      </c>
      <c r="BW5862" s="118" t="s">
        <v>10824</v>
      </c>
      <c r="BX5862" s="118" t="s">
        <v>803</v>
      </c>
      <c r="BY5862" s="118" t="s">
        <v>10825</v>
      </c>
    </row>
    <row r="5863" spans="53:77" x14ac:dyDescent="0.3">
      <c r="BA5863" s="169" t="e">
        <f>VLOOKUP(D5863,#REF!, 2,FALSE)</f>
        <v>#REF!</v>
      </c>
      <c r="BO5863" s="118" t="s">
        <v>10826</v>
      </c>
      <c r="BP5863" s="118" t="s">
        <v>780</v>
      </c>
      <c r="BQ5863" s="118" t="s">
        <v>10782</v>
      </c>
      <c r="BW5863" s="118" t="s">
        <v>10826</v>
      </c>
      <c r="BX5863" s="118" t="s">
        <v>780</v>
      </c>
      <c r="BY5863" s="118" t="s">
        <v>10782</v>
      </c>
    </row>
    <row r="5864" spans="53:77" x14ac:dyDescent="0.3">
      <c r="BA5864" s="169" t="e">
        <f>VLOOKUP(D5864,#REF!, 2,FALSE)</f>
        <v>#REF!</v>
      </c>
      <c r="BO5864" s="118" t="s">
        <v>10827</v>
      </c>
      <c r="BP5864" s="118" t="s">
        <v>3081</v>
      </c>
      <c r="BQ5864" s="118" t="s">
        <v>10828</v>
      </c>
      <c r="BW5864" s="118" t="s">
        <v>10827</v>
      </c>
      <c r="BX5864" s="118" t="s">
        <v>3081</v>
      </c>
      <c r="BY5864" s="118" t="s">
        <v>10828</v>
      </c>
    </row>
    <row r="5865" spans="53:77" x14ac:dyDescent="0.3">
      <c r="BA5865" s="169" t="e">
        <f>VLOOKUP(D5865,#REF!, 2,FALSE)</f>
        <v>#REF!</v>
      </c>
      <c r="BO5865" s="118" t="s">
        <v>10829</v>
      </c>
      <c r="BP5865" s="118" t="s">
        <v>780</v>
      </c>
      <c r="BQ5865" s="118" t="s">
        <v>10830</v>
      </c>
      <c r="BW5865" s="118" t="s">
        <v>10829</v>
      </c>
      <c r="BX5865" s="118" t="s">
        <v>780</v>
      </c>
      <c r="BY5865" s="118" t="s">
        <v>10830</v>
      </c>
    </row>
    <row r="5866" spans="53:77" x14ac:dyDescent="0.3">
      <c r="BA5866" s="169" t="e">
        <f>VLOOKUP(D5866,#REF!, 2,FALSE)</f>
        <v>#REF!</v>
      </c>
      <c r="BO5866" s="118" t="s">
        <v>10831</v>
      </c>
      <c r="BP5866" s="118" t="s">
        <v>778</v>
      </c>
      <c r="BQ5866" s="118" t="s">
        <v>10832</v>
      </c>
      <c r="BW5866" s="118" t="s">
        <v>10831</v>
      </c>
      <c r="BX5866" s="118" t="s">
        <v>778</v>
      </c>
      <c r="BY5866" s="118" t="s">
        <v>10832</v>
      </c>
    </row>
    <row r="5867" spans="53:77" x14ac:dyDescent="0.3">
      <c r="BA5867" s="169" t="e">
        <f>VLOOKUP(D5867,#REF!, 2,FALSE)</f>
        <v>#REF!</v>
      </c>
      <c r="BO5867" s="118" t="s">
        <v>10833</v>
      </c>
      <c r="BP5867" s="118" t="s">
        <v>780</v>
      </c>
      <c r="BQ5867" s="118" t="s">
        <v>10835</v>
      </c>
      <c r="BW5867" s="118" t="s">
        <v>10833</v>
      </c>
      <c r="BX5867" s="118" t="s">
        <v>780</v>
      </c>
      <c r="BY5867" s="118" t="s">
        <v>10835</v>
      </c>
    </row>
    <row r="5868" spans="53:77" x14ac:dyDescent="0.3">
      <c r="BA5868" s="169" t="e">
        <f>VLOOKUP(D5868,#REF!, 2,FALSE)</f>
        <v>#REF!</v>
      </c>
      <c r="BO5868" s="118" t="s">
        <v>10836</v>
      </c>
      <c r="BP5868" s="118" t="s">
        <v>3085</v>
      </c>
      <c r="BQ5868" s="118" t="s">
        <v>9057</v>
      </c>
      <c r="BW5868" s="118" t="s">
        <v>10836</v>
      </c>
      <c r="BX5868" s="118" t="s">
        <v>3085</v>
      </c>
      <c r="BY5868" s="118" t="s">
        <v>9057</v>
      </c>
    </row>
    <row r="5869" spans="53:77" x14ac:dyDescent="0.3">
      <c r="BA5869" s="169" t="e">
        <f>VLOOKUP(D5869,#REF!, 2,FALSE)</f>
        <v>#REF!</v>
      </c>
      <c r="BO5869" s="118" t="s">
        <v>10837</v>
      </c>
      <c r="BP5869" s="118" t="s">
        <v>778</v>
      </c>
      <c r="BQ5869" s="118" t="s">
        <v>10830</v>
      </c>
      <c r="BW5869" s="118" t="s">
        <v>10837</v>
      </c>
      <c r="BX5869" s="118" t="s">
        <v>778</v>
      </c>
      <c r="BY5869" s="118" t="s">
        <v>10830</v>
      </c>
    </row>
    <row r="5870" spans="53:77" x14ac:dyDescent="0.3">
      <c r="BA5870" s="169" t="e">
        <f>VLOOKUP(D5870,#REF!, 2,FALSE)</f>
        <v>#REF!</v>
      </c>
      <c r="BO5870" s="118" t="s">
        <v>10838</v>
      </c>
      <c r="BP5870" s="118" t="s">
        <v>3003</v>
      </c>
      <c r="BQ5870" s="118" t="s">
        <v>9244</v>
      </c>
      <c r="BW5870" s="118" t="s">
        <v>10838</v>
      </c>
      <c r="BX5870" s="118" t="s">
        <v>3003</v>
      </c>
      <c r="BY5870" s="118" t="s">
        <v>9244</v>
      </c>
    </row>
    <row r="5871" spans="53:77" x14ac:dyDescent="0.3">
      <c r="BA5871" s="169" t="e">
        <f>VLOOKUP(D5871,#REF!, 2,FALSE)</f>
        <v>#REF!</v>
      </c>
      <c r="BO5871" s="118" t="s">
        <v>10839</v>
      </c>
      <c r="BP5871" s="118" t="s">
        <v>1013</v>
      </c>
      <c r="BQ5871" s="118" t="s">
        <v>10840</v>
      </c>
      <c r="BW5871" s="118" t="s">
        <v>10839</v>
      </c>
      <c r="BX5871" s="118" t="s">
        <v>1013</v>
      </c>
      <c r="BY5871" s="118" t="s">
        <v>10840</v>
      </c>
    </row>
    <row r="5872" spans="53:77" x14ac:dyDescent="0.3">
      <c r="BA5872" s="169" t="e">
        <f>VLOOKUP(D5872,#REF!, 2,FALSE)</f>
        <v>#REF!</v>
      </c>
      <c r="BO5872" s="118" t="s">
        <v>10841</v>
      </c>
      <c r="BP5872" s="118" t="s">
        <v>1267</v>
      </c>
      <c r="BQ5872" s="118" t="s">
        <v>10842</v>
      </c>
      <c r="BW5872" s="118" t="s">
        <v>10841</v>
      </c>
      <c r="BX5872" s="118" t="s">
        <v>1267</v>
      </c>
      <c r="BY5872" s="118" t="s">
        <v>10842</v>
      </c>
    </row>
    <row r="5873" spans="53:77" x14ac:dyDescent="0.3">
      <c r="BA5873" s="169" t="e">
        <f>VLOOKUP(D5873,#REF!, 2,FALSE)</f>
        <v>#REF!</v>
      </c>
      <c r="BO5873" s="118" t="s">
        <v>10844</v>
      </c>
      <c r="BP5873" s="118" t="s">
        <v>631</v>
      </c>
      <c r="BQ5873" s="118" t="s">
        <v>10845</v>
      </c>
      <c r="BW5873" s="118" t="s">
        <v>10844</v>
      </c>
      <c r="BX5873" s="118" t="s">
        <v>631</v>
      </c>
      <c r="BY5873" s="118" t="s">
        <v>10845</v>
      </c>
    </row>
    <row r="5874" spans="53:77" x14ac:dyDescent="0.3">
      <c r="BA5874" s="169" t="e">
        <f>VLOOKUP(D5874,#REF!, 2,FALSE)</f>
        <v>#REF!</v>
      </c>
      <c r="BO5874" s="118" t="s">
        <v>2948</v>
      </c>
      <c r="BP5874" s="118" t="s">
        <v>775</v>
      </c>
      <c r="BQ5874" s="118" t="s">
        <v>801</v>
      </c>
      <c r="BW5874" s="118" t="s">
        <v>2948</v>
      </c>
      <c r="BX5874" s="118" t="s">
        <v>775</v>
      </c>
      <c r="BY5874" s="118" t="s">
        <v>801</v>
      </c>
    </row>
    <row r="5875" spans="53:77" x14ac:dyDescent="0.3">
      <c r="BA5875" s="169" t="e">
        <f>VLOOKUP(D5875,#REF!, 2,FALSE)</f>
        <v>#REF!</v>
      </c>
      <c r="BO5875" s="118" t="s">
        <v>1929</v>
      </c>
      <c r="BP5875" s="118" t="s">
        <v>661</v>
      </c>
      <c r="BQ5875" s="118" t="s">
        <v>10846</v>
      </c>
      <c r="BW5875" s="118" t="s">
        <v>1929</v>
      </c>
      <c r="BX5875" s="118" t="s">
        <v>661</v>
      </c>
      <c r="BY5875" s="118" t="s">
        <v>10846</v>
      </c>
    </row>
    <row r="5876" spans="53:77" x14ac:dyDescent="0.3">
      <c r="BA5876" s="169" t="e">
        <f>VLOOKUP(D5876,#REF!, 2,FALSE)</f>
        <v>#REF!</v>
      </c>
      <c r="BO5876" s="118" t="s">
        <v>10847</v>
      </c>
      <c r="BP5876" s="118" t="s">
        <v>636</v>
      </c>
      <c r="BQ5876" s="118" t="s">
        <v>10848</v>
      </c>
      <c r="BW5876" s="118" t="s">
        <v>10847</v>
      </c>
      <c r="BX5876" s="118" t="s">
        <v>636</v>
      </c>
      <c r="BY5876" s="118" t="s">
        <v>10848</v>
      </c>
    </row>
    <row r="5877" spans="53:77" x14ac:dyDescent="0.3">
      <c r="BA5877" s="169" t="e">
        <f>VLOOKUP(D5877,#REF!, 2,FALSE)</f>
        <v>#REF!</v>
      </c>
      <c r="BO5877" s="118" t="s">
        <v>1930</v>
      </c>
      <c r="BP5877" s="118" t="s">
        <v>662</v>
      </c>
      <c r="BQ5877" s="118" t="s">
        <v>2932</v>
      </c>
      <c r="BW5877" s="118" t="s">
        <v>1930</v>
      </c>
      <c r="BX5877" s="118" t="s">
        <v>662</v>
      </c>
      <c r="BY5877" s="118" t="s">
        <v>2932</v>
      </c>
    </row>
    <row r="5878" spans="53:77" x14ac:dyDescent="0.3">
      <c r="BA5878" s="169" t="e">
        <f>VLOOKUP(D5878,#REF!, 2,FALSE)</f>
        <v>#REF!</v>
      </c>
      <c r="BO5878" s="118" t="s">
        <v>10849</v>
      </c>
      <c r="BP5878" s="118" t="s">
        <v>3243</v>
      </c>
      <c r="BQ5878" s="118" t="s">
        <v>2424</v>
      </c>
      <c r="BW5878" s="118" t="s">
        <v>10849</v>
      </c>
      <c r="BX5878" s="118" t="s">
        <v>3243</v>
      </c>
      <c r="BY5878" s="118" t="s">
        <v>2424</v>
      </c>
    </row>
    <row r="5879" spans="53:77" x14ac:dyDescent="0.3">
      <c r="BA5879" s="169" t="e">
        <f>VLOOKUP(D5879,#REF!, 2,FALSE)</f>
        <v>#REF!</v>
      </c>
      <c r="BO5879" s="118" t="s">
        <v>10850</v>
      </c>
      <c r="BP5879" s="118" t="s">
        <v>2983</v>
      </c>
      <c r="BQ5879" s="118" t="s">
        <v>2499</v>
      </c>
      <c r="BW5879" s="118" t="s">
        <v>10850</v>
      </c>
      <c r="BX5879" s="118" t="s">
        <v>2983</v>
      </c>
      <c r="BY5879" s="118" t="s">
        <v>2499</v>
      </c>
    </row>
    <row r="5880" spans="53:77" x14ac:dyDescent="0.3">
      <c r="BA5880" s="169" t="e">
        <f>VLOOKUP(D5880,#REF!, 2,FALSE)</f>
        <v>#REF!</v>
      </c>
      <c r="BO5880" s="118" t="s">
        <v>10851</v>
      </c>
      <c r="BP5880" s="118" t="s">
        <v>661</v>
      </c>
      <c r="BQ5880" s="118" t="s">
        <v>2983</v>
      </c>
      <c r="BW5880" s="118" t="s">
        <v>10851</v>
      </c>
      <c r="BX5880" s="118" t="s">
        <v>661</v>
      </c>
      <c r="BY5880" s="118" t="s">
        <v>2983</v>
      </c>
    </row>
    <row r="5881" spans="53:77" x14ac:dyDescent="0.3">
      <c r="BA5881" s="169" t="e">
        <f>VLOOKUP(D5881,#REF!, 2,FALSE)</f>
        <v>#REF!</v>
      </c>
      <c r="BO5881" s="118" t="s">
        <v>1931</v>
      </c>
      <c r="BP5881" s="118" t="s">
        <v>1342</v>
      </c>
      <c r="BQ5881" s="118" t="s">
        <v>905</v>
      </c>
      <c r="BW5881" s="118" t="s">
        <v>1931</v>
      </c>
      <c r="BX5881" s="118" t="s">
        <v>1342</v>
      </c>
      <c r="BY5881" s="118" t="s">
        <v>905</v>
      </c>
    </row>
    <row r="5882" spans="53:77" x14ac:dyDescent="0.3">
      <c r="BA5882" s="169" t="e">
        <f>VLOOKUP(D5882,#REF!, 2,FALSE)</f>
        <v>#REF!</v>
      </c>
      <c r="BO5882" s="118" t="s">
        <v>1932</v>
      </c>
      <c r="BP5882" s="118" t="s">
        <v>703</v>
      </c>
      <c r="BQ5882" s="118" t="s">
        <v>9198</v>
      </c>
      <c r="BW5882" s="118" t="s">
        <v>1932</v>
      </c>
      <c r="BX5882" s="118" t="s">
        <v>703</v>
      </c>
      <c r="BY5882" s="118" t="s">
        <v>9198</v>
      </c>
    </row>
    <row r="5883" spans="53:77" x14ac:dyDescent="0.3">
      <c r="BA5883" s="169" t="e">
        <f>VLOOKUP(D5883,#REF!, 2,FALSE)</f>
        <v>#REF!</v>
      </c>
      <c r="BO5883" s="118" t="s">
        <v>10852</v>
      </c>
      <c r="BP5883" s="118" t="s">
        <v>657</v>
      </c>
      <c r="BQ5883" s="118" t="s">
        <v>620</v>
      </c>
      <c r="BW5883" s="118" t="s">
        <v>10852</v>
      </c>
      <c r="BX5883" s="118" t="s">
        <v>657</v>
      </c>
      <c r="BY5883" s="118" t="s">
        <v>620</v>
      </c>
    </row>
    <row r="5884" spans="53:77" x14ac:dyDescent="0.3">
      <c r="BA5884" s="169" t="e">
        <f>VLOOKUP(D5884,#REF!, 2,FALSE)</f>
        <v>#REF!</v>
      </c>
      <c r="BO5884" s="118" t="s">
        <v>10853</v>
      </c>
      <c r="BP5884" s="118" t="s">
        <v>1342</v>
      </c>
      <c r="BQ5884" s="118" t="s">
        <v>4039</v>
      </c>
      <c r="BW5884" s="118" t="s">
        <v>10853</v>
      </c>
      <c r="BX5884" s="118" t="s">
        <v>1342</v>
      </c>
      <c r="BY5884" s="118" t="s">
        <v>4039</v>
      </c>
    </row>
    <row r="5885" spans="53:77" x14ac:dyDescent="0.3">
      <c r="BA5885" s="169" t="e">
        <f>VLOOKUP(D5885,#REF!, 2,FALSE)</f>
        <v>#REF!</v>
      </c>
      <c r="BO5885" s="118" t="s">
        <v>10854</v>
      </c>
      <c r="BP5885" s="118" t="s">
        <v>775</v>
      </c>
      <c r="BQ5885" s="118" t="s">
        <v>10593</v>
      </c>
      <c r="BW5885" s="118" t="s">
        <v>10854</v>
      </c>
      <c r="BX5885" s="118" t="s">
        <v>775</v>
      </c>
      <c r="BY5885" s="118" t="s">
        <v>10593</v>
      </c>
    </row>
    <row r="5886" spans="53:77" x14ac:dyDescent="0.3">
      <c r="BA5886" s="169" t="e">
        <f>VLOOKUP(D5886,#REF!, 2,FALSE)</f>
        <v>#REF!</v>
      </c>
      <c r="BO5886" s="118" t="s">
        <v>2952</v>
      </c>
      <c r="BP5886" s="118" t="s">
        <v>928</v>
      </c>
      <c r="BQ5886" s="118" t="s">
        <v>10855</v>
      </c>
      <c r="BW5886" s="118" t="s">
        <v>2952</v>
      </c>
      <c r="BX5886" s="118" t="s">
        <v>928</v>
      </c>
      <c r="BY5886" s="118" t="s">
        <v>10855</v>
      </c>
    </row>
    <row r="5887" spans="53:77" x14ac:dyDescent="0.3">
      <c r="BA5887" s="169" t="e">
        <f>VLOOKUP(D5887,#REF!, 2,FALSE)</f>
        <v>#REF!</v>
      </c>
      <c r="BO5887" s="118" t="s">
        <v>10856</v>
      </c>
      <c r="BP5887" s="118" t="s">
        <v>3243</v>
      </c>
      <c r="BQ5887" s="118" t="s">
        <v>10857</v>
      </c>
      <c r="BW5887" s="118" t="s">
        <v>10856</v>
      </c>
      <c r="BX5887" s="118" t="s">
        <v>3243</v>
      </c>
      <c r="BY5887" s="118" t="s">
        <v>10857</v>
      </c>
    </row>
    <row r="5888" spans="53:77" x14ac:dyDescent="0.3">
      <c r="BA5888" s="169" t="e">
        <f>VLOOKUP(D5888,#REF!, 2,FALSE)</f>
        <v>#REF!</v>
      </c>
      <c r="BO5888" s="118" t="s">
        <v>10858</v>
      </c>
      <c r="BP5888" s="118" t="s">
        <v>3243</v>
      </c>
      <c r="BQ5888" s="118" t="s">
        <v>5638</v>
      </c>
      <c r="BW5888" s="118" t="s">
        <v>10858</v>
      </c>
      <c r="BX5888" s="118" t="s">
        <v>3243</v>
      </c>
      <c r="BY5888" s="118" t="s">
        <v>5638</v>
      </c>
    </row>
    <row r="5889" spans="53:77" x14ac:dyDescent="0.3">
      <c r="BA5889" s="169" t="e">
        <f>VLOOKUP(D5889,#REF!, 2,FALSE)</f>
        <v>#REF!</v>
      </c>
      <c r="BO5889" s="118" t="s">
        <v>1933</v>
      </c>
      <c r="BP5889" s="118" t="s">
        <v>637</v>
      </c>
      <c r="BQ5889" s="118" t="s">
        <v>4975</v>
      </c>
      <c r="BW5889" s="118" t="s">
        <v>1933</v>
      </c>
      <c r="BX5889" s="118" t="s">
        <v>637</v>
      </c>
      <c r="BY5889" s="118" t="s">
        <v>4975</v>
      </c>
    </row>
    <row r="5890" spans="53:77" x14ac:dyDescent="0.3">
      <c r="BA5890" s="169" t="e">
        <f>VLOOKUP(D5890,#REF!, 2,FALSE)</f>
        <v>#REF!</v>
      </c>
      <c r="BO5890" s="118" t="s">
        <v>10859</v>
      </c>
      <c r="BP5890" s="118" t="s">
        <v>862</v>
      </c>
      <c r="BQ5890" s="118" t="s">
        <v>958</v>
      </c>
      <c r="BW5890" s="118" t="s">
        <v>10859</v>
      </c>
      <c r="BX5890" s="118" t="s">
        <v>862</v>
      </c>
      <c r="BY5890" s="118" t="s">
        <v>958</v>
      </c>
    </row>
    <row r="5891" spans="53:77" x14ac:dyDescent="0.3">
      <c r="BA5891" s="169" t="e">
        <f>VLOOKUP(D5891,#REF!, 2,FALSE)</f>
        <v>#REF!</v>
      </c>
      <c r="BO5891" s="118" t="s">
        <v>10860</v>
      </c>
      <c r="BP5891" s="118" t="s">
        <v>771</v>
      </c>
      <c r="BQ5891" s="118" t="s">
        <v>7876</v>
      </c>
      <c r="BW5891" s="118" t="s">
        <v>10860</v>
      </c>
      <c r="BX5891" s="118" t="s">
        <v>771</v>
      </c>
      <c r="BY5891" s="118" t="s">
        <v>7876</v>
      </c>
    </row>
    <row r="5892" spans="53:77" x14ac:dyDescent="0.3">
      <c r="BA5892" s="169" t="e">
        <f>VLOOKUP(D5892,#REF!, 2,FALSE)</f>
        <v>#REF!</v>
      </c>
      <c r="BO5892" s="118" t="s">
        <v>10861</v>
      </c>
      <c r="BP5892" s="118" t="s">
        <v>616</v>
      </c>
      <c r="BQ5892" s="118" t="s">
        <v>770</v>
      </c>
      <c r="BW5892" s="118" t="s">
        <v>10861</v>
      </c>
      <c r="BX5892" s="118" t="s">
        <v>616</v>
      </c>
      <c r="BY5892" s="118" t="s">
        <v>770</v>
      </c>
    </row>
    <row r="5893" spans="53:77" x14ac:dyDescent="0.3">
      <c r="BA5893" s="169" t="e">
        <f>VLOOKUP(D5893,#REF!, 2,FALSE)</f>
        <v>#REF!</v>
      </c>
      <c r="BO5893" s="118" t="s">
        <v>10862</v>
      </c>
      <c r="BP5893" s="118" t="s">
        <v>802</v>
      </c>
      <c r="BQ5893" s="118" t="s">
        <v>2983</v>
      </c>
      <c r="BW5893" s="118" t="s">
        <v>10862</v>
      </c>
      <c r="BX5893" s="118" t="s">
        <v>802</v>
      </c>
      <c r="BY5893" s="118" t="s">
        <v>2983</v>
      </c>
    </row>
    <row r="5894" spans="53:77" x14ac:dyDescent="0.3">
      <c r="BA5894" s="169" t="e">
        <f>VLOOKUP(D5894,#REF!, 2,FALSE)</f>
        <v>#REF!</v>
      </c>
      <c r="BO5894" s="118" t="s">
        <v>10863</v>
      </c>
      <c r="BP5894" s="118" t="s">
        <v>780</v>
      </c>
      <c r="BQ5894" s="118" t="s">
        <v>10864</v>
      </c>
      <c r="BW5894" s="118" t="s">
        <v>10863</v>
      </c>
      <c r="BX5894" s="118" t="s">
        <v>780</v>
      </c>
      <c r="BY5894" s="118" t="s">
        <v>10864</v>
      </c>
    </row>
    <row r="5895" spans="53:77" x14ac:dyDescent="0.3">
      <c r="BA5895" s="169" t="e">
        <f>VLOOKUP(D5895,#REF!, 2,FALSE)</f>
        <v>#REF!</v>
      </c>
      <c r="BO5895" s="118" t="s">
        <v>1934</v>
      </c>
      <c r="BP5895" s="118" t="s">
        <v>780</v>
      </c>
      <c r="BQ5895" s="118" t="s">
        <v>857</v>
      </c>
      <c r="BW5895" s="118" t="s">
        <v>1934</v>
      </c>
      <c r="BX5895" s="118" t="s">
        <v>780</v>
      </c>
      <c r="BY5895" s="118" t="s">
        <v>857</v>
      </c>
    </row>
    <row r="5896" spans="53:77" x14ac:dyDescent="0.3">
      <c r="BA5896" s="169" t="e">
        <f>VLOOKUP(D5896,#REF!, 2,FALSE)</f>
        <v>#REF!</v>
      </c>
      <c r="BO5896" s="118" t="s">
        <v>10865</v>
      </c>
      <c r="BP5896" s="118" t="s">
        <v>923</v>
      </c>
      <c r="BQ5896" s="118" t="s">
        <v>709</v>
      </c>
      <c r="BW5896" s="118" t="s">
        <v>10865</v>
      </c>
      <c r="BX5896" s="118" t="s">
        <v>923</v>
      </c>
      <c r="BY5896" s="118" t="s">
        <v>709</v>
      </c>
    </row>
    <row r="5897" spans="53:77" x14ac:dyDescent="0.3">
      <c r="BA5897" s="169" t="e">
        <f>VLOOKUP(D5897,#REF!, 2,FALSE)</f>
        <v>#REF!</v>
      </c>
      <c r="BO5897" s="118" t="s">
        <v>10867</v>
      </c>
      <c r="BP5897" s="118" t="s">
        <v>661</v>
      </c>
      <c r="BQ5897" s="118" t="s">
        <v>10868</v>
      </c>
      <c r="BW5897" s="118" t="s">
        <v>10867</v>
      </c>
      <c r="BX5897" s="118" t="s">
        <v>661</v>
      </c>
      <c r="BY5897" s="118" t="s">
        <v>10868</v>
      </c>
    </row>
    <row r="5898" spans="53:77" x14ac:dyDescent="0.3">
      <c r="BA5898" s="169" t="e">
        <f>VLOOKUP(D5898,#REF!, 2,FALSE)</f>
        <v>#REF!</v>
      </c>
      <c r="BO5898" s="118" t="s">
        <v>2943</v>
      </c>
      <c r="BP5898" s="118" t="s">
        <v>787</v>
      </c>
      <c r="BQ5898" s="118" t="s">
        <v>1776</v>
      </c>
      <c r="BW5898" s="118" t="s">
        <v>2943</v>
      </c>
      <c r="BX5898" s="118" t="s">
        <v>787</v>
      </c>
      <c r="BY5898" s="118" t="s">
        <v>1776</v>
      </c>
    </row>
    <row r="5899" spans="53:77" x14ac:dyDescent="0.3">
      <c r="BA5899" s="169" t="e">
        <f>VLOOKUP(D5899,#REF!, 2,FALSE)</f>
        <v>#REF!</v>
      </c>
      <c r="BO5899" s="118" t="s">
        <v>10870</v>
      </c>
      <c r="BP5899" s="118" t="s">
        <v>926</v>
      </c>
      <c r="BQ5899" s="118" t="s">
        <v>3479</v>
      </c>
      <c r="BW5899" s="118" t="s">
        <v>10870</v>
      </c>
      <c r="BX5899" s="118" t="s">
        <v>926</v>
      </c>
      <c r="BY5899" s="118" t="s">
        <v>3479</v>
      </c>
    </row>
    <row r="5900" spans="53:77" x14ac:dyDescent="0.3">
      <c r="BA5900" s="169" t="e">
        <f>VLOOKUP(D5900,#REF!, 2,FALSE)</f>
        <v>#REF!</v>
      </c>
      <c r="BO5900" s="118" t="s">
        <v>10871</v>
      </c>
      <c r="BP5900" s="118" t="s">
        <v>1070</v>
      </c>
      <c r="BQ5900" s="118" t="s">
        <v>10872</v>
      </c>
      <c r="BW5900" s="118" t="s">
        <v>10871</v>
      </c>
      <c r="BX5900" s="118" t="s">
        <v>1070</v>
      </c>
      <c r="BY5900" s="118" t="s">
        <v>10872</v>
      </c>
    </row>
    <row r="5901" spans="53:77" x14ac:dyDescent="0.3">
      <c r="BA5901" s="169" t="e">
        <f>VLOOKUP(D5901,#REF!, 2,FALSE)</f>
        <v>#REF!</v>
      </c>
      <c r="BO5901" s="118" t="s">
        <v>2951</v>
      </c>
      <c r="BP5901" s="118" t="s">
        <v>662</v>
      </c>
      <c r="BQ5901" s="118" t="s">
        <v>10873</v>
      </c>
      <c r="BW5901" s="118" t="s">
        <v>2951</v>
      </c>
      <c r="BX5901" s="118" t="s">
        <v>662</v>
      </c>
      <c r="BY5901" s="118" t="s">
        <v>10873</v>
      </c>
    </row>
    <row r="5902" spans="53:77" x14ac:dyDescent="0.3">
      <c r="BA5902" s="169" t="e">
        <f>VLOOKUP(D5902,#REF!, 2,FALSE)</f>
        <v>#REF!</v>
      </c>
      <c r="BO5902" s="118" t="s">
        <v>10874</v>
      </c>
      <c r="BP5902" s="118" t="s">
        <v>849</v>
      </c>
      <c r="BQ5902" s="118" t="s">
        <v>8623</v>
      </c>
      <c r="BW5902" s="118" t="s">
        <v>10874</v>
      </c>
      <c r="BX5902" s="118" t="s">
        <v>849</v>
      </c>
      <c r="BY5902" s="118" t="s">
        <v>8623</v>
      </c>
    </row>
    <row r="5903" spans="53:77" x14ac:dyDescent="0.3">
      <c r="BA5903" s="169" t="e">
        <f>VLOOKUP(D5903,#REF!, 2,FALSE)</f>
        <v>#REF!</v>
      </c>
      <c r="BO5903" s="118" t="s">
        <v>1935</v>
      </c>
      <c r="BP5903" s="118" t="s">
        <v>923</v>
      </c>
      <c r="BQ5903" s="118" t="s">
        <v>1728</v>
      </c>
      <c r="BW5903" s="118" t="s">
        <v>1935</v>
      </c>
      <c r="BX5903" s="118" t="s">
        <v>923</v>
      </c>
      <c r="BY5903" s="118" t="s">
        <v>1728</v>
      </c>
    </row>
    <row r="5904" spans="53:77" x14ac:dyDescent="0.3">
      <c r="BA5904" s="169" t="e">
        <f>VLOOKUP(D5904,#REF!, 2,FALSE)</f>
        <v>#REF!</v>
      </c>
      <c r="BO5904" s="118" t="s">
        <v>10875</v>
      </c>
      <c r="BP5904" s="118" t="s">
        <v>937</v>
      </c>
      <c r="BQ5904" s="118" t="s">
        <v>2983</v>
      </c>
      <c r="BW5904" s="118" t="s">
        <v>10875</v>
      </c>
      <c r="BX5904" s="118" t="s">
        <v>937</v>
      </c>
      <c r="BY5904" s="118" t="s">
        <v>2983</v>
      </c>
    </row>
    <row r="5905" spans="53:77" x14ac:dyDescent="0.3">
      <c r="BA5905" s="169" t="e">
        <f>VLOOKUP(D5905,#REF!, 2,FALSE)</f>
        <v>#REF!</v>
      </c>
      <c r="BO5905" s="118" t="s">
        <v>1936</v>
      </c>
      <c r="BP5905" s="118" t="s">
        <v>621</v>
      </c>
      <c r="BQ5905" s="118" t="s">
        <v>10876</v>
      </c>
      <c r="BW5905" s="118" t="s">
        <v>1936</v>
      </c>
      <c r="BX5905" s="118" t="s">
        <v>621</v>
      </c>
      <c r="BY5905" s="118" t="s">
        <v>10876</v>
      </c>
    </row>
    <row r="5906" spans="53:77" x14ac:dyDescent="0.3">
      <c r="BA5906" s="169" t="e">
        <f>VLOOKUP(D5906,#REF!, 2,FALSE)</f>
        <v>#REF!</v>
      </c>
      <c r="BO5906" s="118" t="s">
        <v>10877</v>
      </c>
      <c r="BP5906" s="118" t="s">
        <v>841</v>
      </c>
      <c r="BQ5906" s="118" t="s">
        <v>1126</v>
      </c>
      <c r="BW5906" s="118" t="s">
        <v>10877</v>
      </c>
      <c r="BX5906" s="118" t="s">
        <v>841</v>
      </c>
      <c r="BY5906" s="118" t="s">
        <v>1126</v>
      </c>
    </row>
    <row r="5907" spans="53:77" x14ac:dyDescent="0.3">
      <c r="BA5907" s="169" t="e">
        <f>VLOOKUP(D5907,#REF!, 2,FALSE)</f>
        <v>#REF!</v>
      </c>
      <c r="BO5907" s="118" t="s">
        <v>1937</v>
      </c>
      <c r="BP5907" s="118" t="s">
        <v>923</v>
      </c>
      <c r="BQ5907" s="118" t="s">
        <v>5236</v>
      </c>
      <c r="BW5907" s="118" t="s">
        <v>1937</v>
      </c>
      <c r="BX5907" s="118" t="s">
        <v>923</v>
      </c>
      <c r="BY5907" s="118" t="s">
        <v>5236</v>
      </c>
    </row>
    <row r="5908" spans="53:77" x14ac:dyDescent="0.3">
      <c r="BA5908" s="169" t="e">
        <f>VLOOKUP(D5908,#REF!, 2,FALSE)</f>
        <v>#REF!</v>
      </c>
      <c r="BO5908" s="118" t="s">
        <v>1938</v>
      </c>
      <c r="BP5908" s="118" t="s">
        <v>3003</v>
      </c>
      <c r="BQ5908" s="118" t="s">
        <v>10878</v>
      </c>
      <c r="BW5908" s="118" t="s">
        <v>1938</v>
      </c>
      <c r="BX5908" s="118" t="s">
        <v>3003</v>
      </c>
      <c r="BY5908" s="118" t="s">
        <v>10878</v>
      </c>
    </row>
    <row r="5909" spans="53:77" x14ac:dyDescent="0.3">
      <c r="BA5909" s="169" t="e">
        <f>VLOOKUP(D5909,#REF!, 2,FALSE)</f>
        <v>#REF!</v>
      </c>
      <c r="BO5909" s="118" t="s">
        <v>10879</v>
      </c>
      <c r="BP5909" s="118" t="s">
        <v>612</v>
      </c>
      <c r="BQ5909" s="118" t="s">
        <v>10880</v>
      </c>
      <c r="BW5909" s="118" t="s">
        <v>10879</v>
      </c>
      <c r="BX5909" s="118" t="s">
        <v>612</v>
      </c>
      <c r="BY5909" s="118" t="s">
        <v>10880</v>
      </c>
    </row>
    <row r="5910" spans="53:77" x14ac:dyDescent="0.3">
      <c r="BA5910" s="169" t="e">
        <f>VLOOKUP(D5910,#REF!, 2,FALSE)</f>
        <v>#REF!</v>
      </c>
      <c r="BO5910" s="118" t="s">
        <v>10881</v>
      </c>
      <c r="BP5910" s="118" t="s">
        <v>3000</v>
      </c>
      <c r="BQ5910" s="118" t="s">
        <v>1333</v>
      </c>
      <c r="BW5910" s="118" t="s">
        <v>10881</v>
      </c>
      <c r="BX5910" s="118" t="s">
        <v>3000</v>
      </c>
      <c r="BY5910" s="118" t="s">
        <v>1333</v>
      </c>
    </row>
    <row r="5911" spans="53:77" x14ac:dyDescent="0.3">
      <c r="BA5911" s="169" t="e">
        <f>VLOOKUP(D5911,#REF!, 2,FALSE)</f>
        <v>#REF!</v>
      </c>
      <c r="BO5911" s="118" t="s">
        <v>1939</v>
      </c>
      <c r="BP5911" s="118" t="s">
        <v>661</v>
      </c>
      <c r="BQ5911" s="118" t="s">
        <v>10222</v>
      </c>
      <c r="BW5911" s="118" t="s">
        <v>1939</v>
      </c>
      <c r="BX5911" s="118" t="s">
        <v>661</v>
      </c>
      <c r="BY5911" s="118" t="s">
        <v>10222</v>
      </c>
    </row>
    <row r="5912" spans="53:77" x14ac:dyDescent="0.3">
      <c r="BA5912" s="169" t="e">
        <f>VLOOKUP(D5912,#REF!, 2,FALSE)</f>
        <v>#REF!</v>
      </c>
      <c r="BO5912" s="118" t="s">
        <v>10882</v>
      </c>
      <c r="BP5912" s="118" t="s">
        <v>623</v>
      </c>
      <c r="BQ5912" s="118" t="s">
        <v>10883</v>
      </c>
      <c r="BW5912" s="118" t="s">
        <v>10882</v>
      </c>
      <c r="BX5912" s="118" t="s">
        <v>623</v>
      </c>
      <c r="BY5912" s="118" t="s">
        <v>10883</v>
      </c>
    </row>
    <row r="5913" spans="53:77" x14ac:dyDescent="0.3">
      <c r="BA5913" s="169" t="e">
        <f>VLOOKUP(D5913,#REF!, 2,FALSE)</f>
        <v>#REF!</v>
      </c>
      <c r="BO5913" s="118" t="s">
        <v>10884</v>
      </c>
      <c r="BP5913" s="118" t="s">
        <v>3243</v>
      </c>
      <c r="BQ5913" s="118" t="s">
        <v>1012</v>
      </c>
      <c r="BW5913" s="118" t="s">
        <v>10884</v>
      </c>
      <c r="BX5913" s="118" t="s">
        <v>3243</v>
      </c>
      <c r="BY5913" s="118" t="s">
        <v>1012</v>
      </c>
    </row>
    <row r="5914" spans="53:77" x14ac:dyDescent="0.3">
      <c r="BA5914" s="169" t="e">
        <f>VLOOKUP(D5914,#REF!, 2,FALSE)</f>
        <v>#REF!</v>
      </c>
      <c r="BO5914" s="118" t="s">
        <v>1940</v>
      </c>
      <c r="BP5914" s="118" t="s">
        <v>3243</v>
      </c>
      <c r="BQ5914" s="118" t="s">
        <v>4789</v>
      </c>
      <c r="BW5914" s="118" t="s">
        <v>1940</v>
      </c>
      <c r="BX5914" s="118" t="s">
        <v>3243</v>
      </c>
      <c r="BY5914" s="118" t="s">
        <v>4789</v>
      </c>
    </row>
    <row r="5915" spans="53:77" x14ac:dyDescent="0.3">
      <c r="BA5915" s="169" t="e">
        <f>VLOOKUP(D5915,#REF!, 2,FALSE)</f>
        <v>#REF!</v>
      </c>
      <c r="BO5915" s="118" t="s">
        <v>10885</v>
      </c>
      <c r="BP5915" s="118" t="s">
        <v>3085</v>
      </c>
      <c r="BQ5915" s="118" t="s">
        <v>10886</v>
      </c>
      <c r="BW5915" s="118" t="s">
        <v>10885</v>
      </c>
      <c r="BX5915" s="118" t="s">
        <v>3085</v>
      </c>
      <c r="BY5915" s="118" t="s">
        <v>10886</v>
      </c>
    </row>
    <row r="5916" spans="53:77" x14ac:dyDescent="0.3">
      <c r="BA5916" s="169" t="e">
        <f>VLOOKUP(D5916,#REF!, 2,FALSE)</f>
        <v>#REF!</v>
      </c>
      <c r="BO5916" s="118" t="s">
        <v>10887</v>
      </c>
      <c r="BP5916" s="118" t="s">
        <v>3085</v>
      </c>
      <c r="BQ5916" s="118" t="s">
        <v>10888</v>
      </c>
      <c r="BW5916" s="118" t="s">
        <v>10887</v>
      </c>
      <c r="BX5916" s="118" t="s">
        <v>3085</v>
      </c>
      <c r="BY5916" s="118" t="s">
        <v>10888</v>
      </c>
    </row>
    <row r="5917" spans="53:77" x14ac:dyDescent="0.3">
      <c r="BA5917" s="169" t="e">
        <f>VLOOKUP(D5917,#REF!, 2,FALSE)</f>
        <v>#REF!</v>
      </c>
      <c r="BO5917" s="118" t="s">
        <v>10889</v>
      </c>
      <c r="BP5917" s="118" t="s">
        <v>669</v>
      </c>
      <c r="BQ5917" s="118" t="s">
        <v>7787</v>
      </c>
      <c r="BW5917" s="118" t="s">
        <v>10889</v>
      </c>
      <c r="BX5917" s="118" t="s">
        <v>669</v>
      </c>
      <c r="BY5917" s="118" t="s">
        <v>7787</v>
      </c>
    </row>
    <row r="5918" spans="53:77" x14ac:dyDescent="0.3">
      <c r="BA5918" s="169" t="e">
        <f>VLOOKUP(D5918,#REF!, 2,FALSE)</f>
        <v>#REF!</v>
      </c>
      <c r="BO5918" s="118" t="s">
        <v>10890</v>
      </c>
      <c r="BP5918" s="118" t="s">
        <v>1013</v>
      </c>
      <c r="BQ5918" s="118" t="s">
        <v>10891</v>
      </c>
      <c r="BW5918" s="118" t="s">
        <v>10890</v>
      </c>
      <c r="BX5918" s="118" t="s">
        <v>1013</v>
      </c>
      <c r="BY5918" s="118" t="s">
        <v>10891</v>
      </c>
    </row>
    <row r="5919" spans="53:77" x14ac:dyDescent="0.3">
      <c r="BA5919" s="169" t="e">
        <f>VLOOKUP(D5919,#REF!, 2,FALSE)</f>
        <v>#REF!</v>
      </c>
      <c r="BO5919" s="118" t="s">
        <v>2959</v>
      </c>
      <c r="BP5919" s="118" t="s">
        <v>614</v>
      </c>
      <c r="BQ5919" s="118" t="s">
        <v>10892</v>
      </c>
      <c r="BW5919" s="118" t="s">
        <v>2959</v>
      </c>
      <c r="BX5919" s="118" t="s">
        <v>614</v>
      </c>
      <c r="BY5919" s="118" t="s">
        <v>10892</v>
      </c>
    </row>
    <row r="5920" spans="53:77" x14ac:dyDescent="0.3">
      <c r="BA5920" s="169" t="e">
        <f>VLOOKUP(D5920,#REF!, 2,FALSE)</f>
        <v>#REF!</v>
      </c>
      <c r="BO5920" s="118" t="s">
        <v>2957</v>
      </c>
      <c r="BP5920" s="118" t="s">
        <v>852</v>
      </c>
      <c r="BQ5920" s="118" t="s">
        <v>10893</v>
      </c>
      <c r="BW5920" s="118" t="s">
        <v>2957</v>
      </c>
      <c r="BX5920" s="118" t="s">
        <v>852</v>
      </c>
      <c r="BY5920" s="118" t="s">
        <v>10893</v>
      </c>
    </row>
    <row r="5921" spans="53:77" x14ac:dyDescent="0.3">
      <c r="BA5921" s="169" t="e">
        <f>VLOOKUP(D5921,#REF!, 2,FALSE)</f>
        <v>#REF!</v>
      </c>
      <c r="BO5921" s="118" t="s">
        <v>10895</v>
      </c>
      <c r="BP5921" s="118" t="s">
        <v>3081</v>
      </c>
      <c r="BQ5921" s="118" t="s">
        <v>1011</v>
      </c>
      <c r="BW5921" s="118" t="s">
        <v>10895</v>
      </c>
      <c r="BX5921" s="118" t="s">
        <v>3081</v>
      </c>
      <c r="BY5921" s="118" t="s">
        <v>1011</v>
      </c>
    </row>
    <row r="5922" spans="53:77" x14ac:dyDescent="0.3">
      <c r="BA5922" s="169" t="e">
        <f>VLOOKUP(D5922,#REF!, 2,FALSE)</f>
        <v>#REF!</v>
      </c>
      <c r="BO5922" s="118" t="s">
        <v>10896</v>
      </c>
      <c r="BP5922" s="118" t="s">
        <v>852</v>
      </c>
      <c r="BQ5922" s="118" t="s">
        <v>4394</v>
      </c>
      <c r="BW5922" s="118" t="s">
        <v>10896</v>
      </c>
      <c r="BX5922" s="118" t="s">
        <v>852</v>
      </c>
      <c r="BY5922" s="118" t="s">
        <v>4394</v>
      </c>
    </row>
    <row r="5923" spans="53:77" x14ac:dyDescent="0.3">
      <c r="BA5923" s="169" t="e">
        <f>VLOOKUP(D5923,#REF!, 2,FALSE)</f>
        <v>#REF!</v>
      </c>
      <c r="BO5923" s="118" t="s">
        <v>10897</v>
      </c>
      <c r="BP5923" s="118" t="s">
        <v>775</v>
      </c>
      <c r="BQ5923" s="118" t="s">
        <v>10898</v>
      </c>
      <c r="BW5923" s="118" t="s">
        <v>10897</v>
      </c>
      <c r="BX5923" s="118" t="s">
        <v>775</v>
      </c>
      <c r="BY5923" s="118" t="s">
        <v>10898</v>
      </c>
    </row>
    <row r="5924" spans="53:77" x14ac:dyDescent="0.3">
      <c r="BA5924" s="169" t="e">
        <f>VLOOKUP(D5924,#REF!, 2,FALSE)</f>
        <v>#REF!</v>
      </c>
      <c r="BO5924" s="118" t="s">
        <v>10899</v>
      </c>
      <c r="BP5924" s="118" t="s">
        <v>736</v>
      </c>
      <c r="BQ5924" s="118" t="s">
        <v>10900</v>
      </c>
      <c r="BW5924" s="118" t="s">
        <v>10899</v>
      </c>
      <c r="BX5924" s="118" t="s">
        <v>736</v>
      </c>
      <c r="BY5924" s="118" t="s">
        <v>10900</v>
      </c>
    </row>
    <row r="5925" spans="53:77" x14ac:dyDescent="0.3">
      <c r="BA5925" s="169" t="e">
        <f>VLOOKUP(D5925,#REF!, 2,FALSE)</f>
        <v>#REF!</v>
      </c>
      <c r="BO5925" s="118" t="s">
        <v>10901</v>
      </c>
      <c r="BP5925" s="118" t="s">
        <v>803</v>
      </c>
      <c r="BQ5925" s="118" t="s">
        <v>10902</v>
      </c>
      <c r="BW5925" s="118" t="s">
        <v>10901</v>
      </c>
      <c r="BX5925" s="118" t="s">
        <v>803</v>
      </c>
      <c r="BY5925" s="118" t="s">
        <v>10902</v>
      </c>
    </row>
    <row r="5926" spans="53:77" x14ac:dyDescent="0.3">
      <c r="BA5926" s="169" t="e">
        <f>VLOOKUP(D5926,#REF!, 2,FALSE)</f>
        <v>#REF!</v>
      </c>
      <c r="BO5926" s="118" t="s">
        <v>10903</v>
      </c>
      <c r="BP5926" s="118" t="s">
        <v>852</v>
      </c>
      <c r="BQ5926" s="118" t="s">
        <v>2983</v>
      </c>
      <c r="BW5926" s="118" t="s">
        <v>10903</v>
      </c>
      <c r="BX5926" s="118" t="s">
        <v>852</v>
      </c>
      <c r="BY5926" s="118" t="s">
        <v>2983</v>
      </c>
    </row>
    <row r="5927" spans="53:77" x14ac:dyDescent="0.3">
      <c r="BA5927" s="169" t="e">
        <f>VLOOKUP(D5927,#REF!, 2,FALSE)</f>
        <v>#REF!</v>
      </c>
      <c r="BO5927" s="118" t="s">
        <v>10904</v>
      </c>
      <c r="BP5927" s="118" t="s">
        <v>3243</v>
      </c>
      <c r="BQ5927" s="118" t="s">
        <v>8641</v>
      </c>
      <c r="BW5927" s="118" t="s">
        <v>10904</v>
      </c>
      <c r="BX5927" s="118" t="s">
        <v>3243</v>
      </c>
      <c r="BY5927" s="118" t="s">
        <v>8641</v>
      </c>
    </row>
    <row r="5928" spans="53:77" x14ac:dyDescent="0.3">
      <c r="BA5928" s="169" t="e">
        <f>VLOOKUP(D5928,#REF!, 2,FALSE)</f>
        <v>#REF!</v>
      </c>
      <c r="BO5928" s="118" t="s">
        <v>10905</v>
      </c>
      <c r="BP5928" s="118" t="s">
        <v>852</v>
      </c>
      <c r="BQ5928" s="118" t="s">
        <v>2983</v>
      </c>
      <c r="BW5928" s="118" t="s">
        <v>10905</v>
      </c>
      <c r="BX5928" s="118" t="s">
        <v>852</v>
      </c>
      <c r="BY5928" s="118" t="s">
        <v>2983</v>
      </c>
    </row>
    <row r="5929" spans="53:77" x14ac:dyDescent="0.3">
      <c r="BA5929" s="169" t="e">
        <f>VLOOKUP(D5929,#REF!, 2,FALSE)</f>
        <v>#REF!</v>
      </c>
      <c r="BO5929" s="118" t="s">
        <v>10906</v>
      </c>
      <c r="BP5929" s="118" t="s">
        <v>3003</v>
      </c>
      <c r="BQ5929" s="118" t="s">
        <v>1597</v>
      </c>
      <c r="BW5929" s="118" t="s">
        <v>10906</v>
      </c>
      <c r="BX5929" s="118" t="s">
        <v>3003</v>
      </c>
      <c r="BY5929" s="118" t="s">
        <v>1597</v>
      </c>
    </row>
    <row r="5930" spans="53:77" x14ac:dyDescent="0.3">
      <c r="BA5930" s="169" t="e">
        <f>VLOOKUP(D5930,#REF!, 2,FALSE)</f>
        <v>#REF!</v>
      </c>
      <c r="BO5930" s="118" t="s">
        <v>10907</v>
      </c>
      <c r="BP5930" s="118" t="s">
        <v>1342</v>
      </c>
      <c r="BQ5930" s="118" t="s">
        <v>3310</v>
      </c>
      <c r="BW5930" s="118" t="s">
        <v>10907</v>
      </c>
      <c r="BX5930" s="118" t="s">
        <v>1342</v>
      </c>
      <c r="BY5930" s="118" t="s">
        <v>3310</v>
      </c>
    </row>
    <row r="5931" spans="53:77" x14ac:dyDescent="0.3">
      <c r="BA5931" s="169" t="e">
        <f>VLOOKUP(D5931,#REF!, 2,FALSE)</f>
        <v>#REF!</v>
      </c>
      <c r="BO5931" s="118" t="s">
        <v>10908</v>
      </c>
      <c r="BP5931" s="118" t="s">
        <v>617</v>
      </c>
      <c r="BQ5931" s="118" t="s">
        <v>10909</v>
      </c>
      <c r="BW5931" s="118" t="s">
        <v>10908</v>
      </c>
      <c r="BX5931" s="118" t="s">
        <v>617</v>
      </c>
      <c r="BY5931" s="118" t="s">
        <v>10909</v>
      </c>
    </row>
    <row r="5932" spans="53:77" x14ac:dyDescent="0.3">
      <c r="BA5932" s="169" t="e">
        <f>VLOOKUP(D5932,#REF!, 2,FALSE)</f>
        <v>#REF!</v>
      </c>
      <c r="BO5932" s="118" t="s">
        <v>10910</v>
      </c>
      <c r="BP5932" s="118" t="s">
        <v>3243</v>
      </c>
      <c r="BQ5932" s="118" t="s">
        <v>4101</v>
      </c>
      <c r="BW5932" s="118" t="s">
        <v>10910</v>
      </c>
      <c r="BX5932" s="118" t="s">
        <v>3243</v>
      </c>
      <c r="BY5932" s="118" t="s">
        <v>4101</v>
      </c>
    </row>
    <row r="5933" spans="53:77" x14ac:dyDescent="0.3">
      <c r="BA5933" s="169" t="e">
        <f>VLOOKUP(D5933,#REF!, 2,FALSE)</f>
        <v>#REF!</v>
      </c>
      <c r="BO5933" s="118" t="s">
        <v>10911</v>
      </c>
      <c r="BP5933" s="118" t="s">
        <v>617</v>
      </c>
      <c r="BQ5933" s="118" t="s">
        <v>10912</v>
      </c>
      <c r="BW5933" s="118" t="s">
        <v>10911</v>
      </c>
      <c r="BX5933" s="118" t="s">
        <v>617</v>
      </c>
      <c r="BY5933" s="118" t="s">
        <v>10912</v>
      </c>
    </row>
    <row r="5934" spans="53:77" x14ac:dyDescent="0.3">
      <c r="BA5934" s="169" t="e">
        <f>VLOOKUP(D5934,#REF!, 2,FALSE)</f>
        <v>#REF!</v>
      </c>
      <c r="BO5934" s="118" t="s">
        <v>1941</v>
      </c>
      <c r="BP5934" s="118" t="s">
        <v>926</v>
      </c>
      <c r="BQ5934" s="118" t="s">
        <v>2774</v>
      </c>
      <c r="BW5934" s="118" t="s">
        <v>1941</v>
      </c>
      <c r="BX5934" s="118" t="s">
        <v>926</v>
      </c>
      <c r="BY5934" s="118" t="s">
        <v>2774</v>
      </c>
    </row>
    <row r="5935" spans="53:77" x14ac:dyDescent="0.3">
      <c r="BA5935" s="169" t="e">
        <f>VLOOKUP(D5935,#REF!, 2,FALSE)</f>
        <v>#REF!</v>
      </c>
      <c r="BO5935" s="118" t="s">
        <v>10913</v>
      </c>
      <c r="BP5935" s="118" t="s">
        <v>625</v>
      </c>
      <c r="BQ5935" s="118" t="s">
        <v>4745</v>
      </c>
      <c r="BW5935" s="118" t="s">
        <v>10913</v>
      </c>
      <c r="BX5935" s="118" t="s">
        <v>625</v>
      </c>
      <c r="BY5935" s="118" t="s">
        <v>4745</v>
      </c>
    </row>
    <row r="5936" spans="53:77" x14ac:dyDescent="0.3">
      <c r="BA5936" s="169" t="e">
        <f>VLOOKUP(D5936,#REF!, 2,FALSE)</f>
        <v>#REF!</v>
      </c>
      <c r="BO5936" s="118" t="s">
        <v>10914</v>
      </c>
      <c r="BP5936" s="118" t="s">
        <v>810</v>
      </c>
      <c r="BQ5936" s="118" t="s">
        <v>10915</v>
      </c>
      <c r="BW5936" s="118" t="s">
        <v>10914</v>
      </c>
      <c r="BX5936" s="118" t="s">
        <v>810</v>
      </c>
      <c r="BY5936" s="118" t="s">
        <v>10915</v>
      </c>
    </row>
    <row r="5937" spans="53:77" x14ac:dyDescent="0.3">
      <c r="BA5937" s="169" t="e">
        <f>VLOOKUP(D5937,#REF!, 2,FALSE)</f>
        <v>#REF!</v>
      </c>
      <c r="BO5937" s="118" t="s">
        <v>1942</v>
      </c>
      <c r="BP5937" s="118" t="s">
        <v>803</v>
      </c>
      <c r="BQ5937" s="118" t="s">
        <v>10916</v>
      </c>
      <c r="BW5937" s="118" t="s">
        <v>1942</v>
      </c>
      <c r="BX5937" s="118" t="s">
        <v>803</v>
      </c>
      <c r="BY5937" s="118" t="s">
        <v>10916</v>
      </c>
    </row>
    <row r="5938" spans="53:77" x14ac:dyDescent="0.3">
      <c r="BA5938" s="169" t="e">
        <f>VLOOKUP(D5938,#REF!, 2,FALSE)</f>
        <v>#REF!</v>
      </c>
      <c r="BO5938" s="118" t="s">
        <v>10917</v>
      </c>
      <c r="BP5938" s="118" t="s">
        <v>637</v>
      </c>
      <c r="BQ5938" s="118" t="s">
        <v>9512</v>
      </c>
      <c r="BW5938" s="118" t="s">
        <v>10917</v>
      </c>
      <c r="BX5938" s="118" t="s">
        <v>637</v>
      </c>
      <c r="BY5938" s="118" t="s">
        <v>9512</v>
      </c>
    </row>
    <row r="5939" spans="53:77" x14ac:dyDescent="0.3">
      <c r="BA5939" s="169" t="e">
        <f>VLOOKUP(D5939,#REF!, 2,FALSE)</f>
        <v>#REF!</v>
      </c>
      <c r="BO5939" s="118" t="s">
        <v>10918</v>
      </c>
      <c r="BP5939" s="118" t="s">
        <v>3243</v>
      </c>
      <c r="BQ5939" s="118" t="s">
        <v>2877</v>
      </c>
      <c r="BW5939" s="118" t="s">
        <v>10918</v>
      </c>
      <c r="BX5939" s="118" t="s">
        <v>3243</v>
      </c>
      <c r="BY5939" s="118" t="s">
        <v>2877</v>
      </c>
    </row>
    <row r="5940" spans="53:77" x14ac:dyDescent="0.3">
      <c r="BA5940" s="169" t="e">
        <f>VLOOKUP(D5940,#REF!, 2,FALSE)</f>
        <v>#REF!</v>
      </c>
      <c r="BO5940" s="118" t="s">
        <v>10919</v>
      </c>
      <c r="BP5940" s="118" t="s">
        <v>3085</v>
      </c>
      <c r="BQ5940" s="118" t="s">
        <v>10920</v>
      </c>
      <c r="BW5940" s="118" t="s">
        <v>10919</v>
      </c>
      <c r="BX5940" s="118" t="s">
        <v>3085</v>
      </c>
      <c r="BY5940" s="118" t="s">
        <v>10920</v>
      </c>
    </row>
    <row r="5941" spans="53:77" x14ac:dyDescent="0.3">
      <c r="BA5941" s="169" t="e">
        <f>VLOOKUP(D5941,#REF!, 2,FALSE)</f>
        <v>#REF!</v>
      </c>
      <c r="BO5941" s="118" t="s">
        <v>1943</v>
      </c>
      <c r="BP5941" s="118" t="s">
        <v>667</v>
      </c>
      <c r="BQ5941" s="118" t="s">
        <v>10921</v>
      </c>
      <c r="BW5941" s="118" t="s">
        <v>1943</v>
      </c>
      <c r="BX5941" s="118" t="s">
        <v>667</v>
      </c>
      <c r="BY5941" s="118" t="s">
        <v>10921</v>
      </c>
    </row>
    <row r="5942" spans="53:77" x14ac:dyDescent="0.3">
      <c r="BA5942" s="169" t="e">
        <f>VLOOKUP(D5942,#REF!, 2,FALSE)</f>
        <v>#REF!</v>
      </c>
      <c r="BO5942" s="118" t="s">
        <v>10922</v>
      </c>
      <c r="BP5942" s="118" t="s">
        <v>780</v>
      </c>
      <c r="BQ5942" s="118" t="s">
        <v>8583</v>
      </c>
      <c r="BW5942" s="118" t="s">
        <v>10922</v>
      </c>
      <c r="BX5942" s="118" t="s">
        <v>780</v>
      </c>
      <c r="BY5942" s="118" t="s">
        <v>8583</v>
      </c>
    </row>
    <row r="5943" spans="53:77" x14ac:dyDescent="0.3">
      <c r="BA5943" s="169" t="e">
        <f>VLOOKUP(D5943,#REF!, 2,FALSE)</f>
        <v>#REF!</v>
      </c>
      <c r="BO5943" s="118" t="s">
        <v>10923</v>
      </c>
      <c r="BP5943" s="118" t="s">
        <v>1267</v>
      </c>
      <c r="BQ5943" s="118" t="s">
        <v>10151</v>
      </c>
      <c r="BW5943" s="118" t="s">
        <v>10923</v>
      </c>
      <c r="BX5943" s="118" t="s">
        <v>1267</v>
      </c>
      <c r="BY5943" s="118" t="s">
        <v>10151</v>
      </c>
    </row>
    <row r="5944" spans="53:77" x14ac:dyDescent="0.3">
      <c r="BA5944" s="169" t="e">
        <f>VLOOKUP(D5944,#REF!, 2,FALSE)</f>
        <v>#REF!</v>
      </c>
      <c r="BO5944" s="118" t="s">
        <v>10924</v>
      </c>
      <c r="BP5944" s="118" t="s">
        <v>803</v>
      </c>
      <c r="BQ5944" s="118" t="s">
        <v>8976</v>
      </c>
      <c r="BW5944" s="118" t="s">
        <v>10924</v>
      </c>
      <c r="BX5944" s="118" t="s">
        <v>803</v>
      </c>
      <c r="BY5944" s="118" t="s">
        <v>8976</v>
      </c>
    </row>
    <row r="5945" spans="53:77" x14ac:dyDescent="0.3">
      <c r="BA5945" s="169" t="e">
        <f>VLOOKUP(D5945,#REF!, 2,FALSE)</f>
        <v>#REF!</v>
      </c>
      <c r="BO5945" s="118" t="s">
        <v>10925</v>
      </c>
      <c r="BP5945" s="118" t="s">
        <v>16975</v>
      </c>
      <c r="BQ5945" s="118" t="s">
        <v>1776</v>
      </c>
      <c r="BW5945" s="118" t="s">
        <v>10925</v>
      </c>
      <c r="BX5945" s="118" t="s">
        <v>16975</v>
      </c>
      <c r="BY5945" s="118" t="s">
        <v>1776</v>
      </c>
    </row>
    <row r="5946" spans="53:77" x14ac:dyDescent="0.3">
      <c r="BA5946" s="169" t="e">
        <f>VLOOKUP(D5946,#REF!, 2,FALSE)</f>
        <v>#REF!</v>
      </c>
      <c r="BO5946" s="118" t="s">
        <v>10926</v>
      </c>
      <c r="BP5946" s="118" t="s">
        <v>810</v>
      </c>
      <c r="BQ5946" s="118" t="s">
        <v>10927</v>
      </c>
      <c r="BW5946" s="118" t="s">
        <v>10926</v>
      </c>
      <c r="BX5946" s="118" t="s">
        <v>810</v>
      </c>
      <c r="BY5946" s="118" t="s">
        <v>10927</v>
      </c>
    </row>
    <row r="5947" spans="53:77" x14ac:dyDescent="0.3">
      <c r="BA5947" s="169" t="e">
        <f>VLOOKUP(D5947,#REF!, 2,FALSE)</f>
        <v>#REF!</v>
      </c>
      <c r="BO5947" s="118" t="s">
        <v>10928</v>
      </c>
      <c r="BP5947" s="118" t="s">
        <v>639</v>
      </c>
      <c r="BQ5947" s="118" t="s">
        <v>10929</v>
      </c>
      <c r="BW5947" s="118" t="s">
        <v>10928</v>
      </c>
      <c r="BX5947" s="118" t="s">
        <v>639</v>
      </c>
      <c r="BY5947" s="118" t="s">
        <v>10929</v>
      </c>
    </row>
    <row r="5948" spans="53:77" x14ac:dyDescent="0.3">
      <c r="BA5948" s="169" t="e">
        <f>VLOOKUP(D5948,#REF!, 2,FALSE)</f>
        <v>#REF!</v>
      </c>
      <c r="BO5948" s="118" t="s">
        <v>10930</v>
      </c>
      <c r="BP5948" s="118" t="s">
        <v>639</v>
      </c>
      <c r="BQ5948" s="118" t="s">
        <v>10931</v>
      </c>
      <c r="BW5948" s="118" t="s">
        <v>10930</v>
      </c>
      <c r="BX5948" s="118" t="s">
        <v>639</v>
      </c>
      <c r="BY5948" s="118" t="s">
        <v>10931</v>
      </c>
    </row>
    <row r="5949" spans="53:77" x14ac:dyDescent="0.3">
      <c r="BA5949" s="169" t="e">
        <f>VLOOKUP(D5949,#REF!, 2,FALSE)</f>
        <v>#REF!</v>
      </c>
      <c r="BO5949" s="118" t="s">
        <v>10932</v>
      </c>
      <c r="BP5949" s="118" t="s">
        <v>617</v>
      </c>
      <c r="BQ5949" s="118" t="s">
        <v>3223</v>
      </c>
      <c r="BW5949" s="118" t="s">
        <v>10932</v>
      </c>
      <c r="BX5949" s="118" t="s">
        <v>617</v>
      </c>
      <c r="BY5949" s="118" t="s">
        <v>3223</v>
      </c>
    </row>
    <row r="5950" spans="53:77" x14ac:dyDescent="0.3">
      <c r="BA5950" s="169" t="e">
        <f>VLOOKUP(D5950,#REF!, 2,FALSE)</f>
        <v>#REF!</v>
      </c>
      <c r="BO5950" s="118" t="s">
        <v>10933</v>
      </c>
      <c r="BP5950" s="118" t="s">
        <v>639</v>
      </c>
      <c r="BQ5950" s="118" t="s">
        <v>10934</v>
      </c>
      <c r="BW5950" s="118" t="s">
        <v>10933</v>
      </c>
      <c r="BX5950" s="118" t="s">
        <v>639</v>
      </c>
      <c r="BY5950" s="118" t="s">
        <v>10934</v>
      </c>
    </row>
    <row r="5951" spans="53:77" x14ac:dyDescent="0.3">
      <c r="BA5951" s="169" t="e">
        <f>VLOOKUP(D5951,#REF!, 2,FALSE)</f>
        <v>#REF!</v>
      </c>
      <c r="BO5951" s="118" t="s">
        <v>10935</v>
      </c>
      <c r="BP5951" s="118" t="s">
        <v>736</v>
      </c>
      <c r="BQ5951" s="118" t="s">
        <v>2704</v>
      </c>
      <c r="BW5951" s="118" t="s">
        <v>10935</v>
      </c>
      <c r="BX5951" s="118" t="s">
        <v>736</v>
      </c>
      <c r="BY5951" s="118" t="s">
        <v>2704</v>
      </c>
    </row>
    <row r="5952" spans="53:77" x14ac:dyDescent="0.3">
      <c r="BA5952" s="169" t="e">
        <f>VLOOKUP(D5952,#REF!, 2,FALSE)</f>
        <v>#REF!</v>
      </c>
      <c r="BO5952" s="118" t="s">
        <v>1944</v>
      </c>
      <c r="BP5952" s="118" t="s">
        <v>621</v>
      </c>
      <c r="BQ5952" s="118" t="s">
        <v>10936</v>
      </c>
      <c r="BW5952" s="118" t="s">
        <v>1944</v>
      </c>
      <c r="BX5952" s="118" t="s">
        <v>621</v>
      </c>
      <c r="BY5952" s="118" t="s">
        <v>10936</v>
      </c>
    </row>
    <row r="5953" spans="53:77" x14ac:dyDescent="0.3">
      <c r="BA5953" s="169" t="e">
        <f>VLOOKUP(D5953,#REF!, 2,FALSE)</f>
        <v>#REF!</v>
      </c>
      <c r="BO5953" s="118" t="s">
        <v>10937</v>
      </c>
      <c r="BP5953" s="118" t="s">
        <v>3081</v>
      </c>
      <c r="BQ5953" s="118" t="s">
        <v>10938</v>
      </c>
      <c r="BW5953" s="118" t="s">
        <v>10937</v>
      </c>
      <c r="BX5953" s="118" t="s">
        <v>3081</v>
      </c>
      <c r="BY5953" s="118" t="s">
        <v>10938</v>
      </c>
    </row>
    <row r="5954" spans="53:77" x14ac:dyDescent="0.3">
      <c r="BA5954" s="169" t="e">
        <f>VLOOKUP(D5954,#REF!, 2,FALSE)</f>
        <v>#REF!</v>
      </c>
      <c r="BO5954" s="118" t="s">
        <v>10939</v>
      </c>
      <c r="BP5954" s="118" t="s">
        <v>1013</v>
      </c>
      <c r="BQ5954" s="118" t="s">
        <v>6165</v>
      </c>
      <c r="BW5954" s="118" t="s">
        <v>10939</v>
      </c>
      <c r="BX5954" s="118" t="s">
        <v>1013</v>
      </c>
      <c r="BY5954" s="118" t="s">
        <v>6165</v>
      </c>
    </row>
    <row r="5955" spans="53:77" x14ac:dyDescent="0.3">
      <c r="BA5955" s="169" t="e">
        <f>VLOOKUP(D5955,#REF!, 2,FALSE)</f>
        <v>#REF!</v>
      </c>
      <c r="BO5955" s="118" t="s">
        <v>10940</v>
      </c>
      <c r="BP5955" s="118" t="s">
        <v>799</v>
      </c>
      <c r="BQ5955" s="118" t="s">
        <v>7811</v>
      </c>
      <c r="BW5955" s="118" t="s">
        <v>10940</v>
      </c>
      <c r="BX5955" s="118" t="s">
        <v>799</v>
      </c>
      <c r="BY5955" s="118" t="s">
        <v>7811</v>
      </c>
    </row>
    <row r="5956" spans="53:77" x14ac:dyDescent="0.3">
      <c r="BA5956" s="169" t="e">
        <f>VLOOKUP(D5956,#REF!, 2,FALSE)</f>
        <v>#REF!</v>
      </c>
      <c r="BO5956" s="118" t="s">
        <v>10941</v>
      </c>
      <c r="BP5956" s="118" t="s">
        <v>799</v>
      </c>
      <c r="BQ5956" s="118" t="s">
        <v>10942</v>
      </c>
      <c r="BW5956" s="118" t="s">
        <v>10941</v>
      </c>
      <c r="BX5956" s="118" t="s">
        <v>799</v>
      </c>
      <c r="BY5956" s="118" t="s">
        <v>10942</v>
      </c>
    </row>
    <row r="5957" spans="53:77" x14ac:dyDescent="0.3">
      <c r="BA5957" s="169" t="e">
        <f>VLOOKUP(D5957,#REF!, 2,FALSE)</f>
        <v>#REF!</v>
      </c>
      <c r="BO5957" s="118" t="s">
        <v>10943</v>
      </c>
      <c r="BP5957" s="118" t="s">
        <v>928</v>
      </c>
      <c r="BQ5957" s="118" t="s">
        <v>10944</v>
      </c>
      <c r="BW5957" s="118" t="s">
        <v>10943</v>
      </c>
      <c r="BX5957" s="118" t="s">
        <v>928</v>
      </c>
      <c r="BY5957" s="118" t="s">
        <v>10944</v>
      </c>
    </row>
    <row r="5958" spans="53:77" x14ac:dyDescent="0.3">
      <c r="BA5958" s="169" t="e">
        <f>VLOOKUP(D5958,#REF!, 2,FALSE)</f>
        <v>#REF!</v>
      </c>
      <c r="BO5958" s="118" t="s">
        <v>10945</v>
      </c>
      <c r="BP5958" s="118" t="s">
        <v>669</v>
      </c>
      <c r="BQ5958" s="118" t="s">
        <v>2136</v>
      </c>
      <c r="BW5958" s="118" t="s">
        <v>10945</v>
      </c>
      <c r="BX5958" s="118" t="s">
        <v>669</v>
      </c>
      <c r="BY5958" s="118" t="s">
        <v>2136</v>
      </c>
    </row>
    <row r="5959" spans="53:77" x14ac:dyDescent="0.3">
      <c r="BA5959" s="169" t="e">
        <f>VLOOKUP(D5959,#REF!, 2,FALSE)</f>
        <v>#REF!</v>
      </c>
      <c r="BO5959" s="118" t="s">
        <v>10946</v>
      </c>
      <c r="BP5959" s="118" t="s">
        <v>666</v>
      </c>
      <c r="BQ5959" s="118" t="s">
        <v>3364</v>
      </c>
      <c r="BW5959" s="118" t="s">
        <v>10946</v>
      </c>
      <c r="BX5959" s="118" t="s">
        <v>666</v>
      </c>
      <c r="BY5959" s="118" t="s">
        <v>3364</v>
      </c>
    </row>
    <row r="5960" spans="53:77" x14ac:dyDescent="0.3">
      <c r="BA5960" s="169" t="e">
        <f>VLOOKUP(D5960,#REF!, 2,FALSE)</f>
        <v>#REF!</v>
      </c>
      <c r="BO5960" s="118" t="s">
        <v>10947</v>
      </c>
      <c r="BP5960" s="118" t="s">
        <v>617</v>
      </c>
      <c r="BQ5960" s="118" t="s">
        <v>8472</v>
      </c>
      <c r="BW5960" s="118" t="s">
        <v>10947</v>
      </c>
      <c r="BX5960" s="118" t="s">
        <v>617</v>
      </c>
      <c r="BY5960" s="118" t="s">
        <v>8472</v>
      </c>
    </row>
    <row r="5961" spans="53:77" x14ac:dyDescent="0.3">
      <c r="BA5961" s="169" t="e">
        <f>VLOOKUP(D5961,#REF!, 2,FALSE)</f>
        <v>#REF!</v>
      </c>
      <c r="BO5961" s="118" t="s">
        <v>10948</v>
      </c>
      <c r="BP5961" s="118" t="s">
        <v>797</v>
      </c>
      <c r="BQ5961" s="118" t="s">
        <v>2983</v>
      </c>
      <c r="BW5961" s="118" t="s">
        <v>10948</v>
      </c>
      <c r="BX5961" s="118" t="s">
        <v>797</v>
      </c>
      <c r="BY5961" s="118" t="s">
        <v>2983</v>
      </c>
    </row>
    <row r="5962" spans="53:77" x14ac:dyDescent="0.3">
      <c r="BA5962" s="169" t="e">
        <f>VLOOKUP(D5962,#REF!, 2,FALSE)</f>
        <v>#REF!</v>
      </c>
      <c r="BO5962" s="118" t="s">
        <v>1945</v>
      </c>
      <c r="BP5962" s="118" t="s">
        <v>669</v>
      </c>
      <c r="BQ5962" s="118" t="s">
        <v>10949</v>
      </c>
      <c r="BW5962" s="118" t="s">
        <v>1945</v>
      </c>
      <c r="BX5962" s="118" t="s">
        <v>669</v>
      </c>
      <c r="BY5962" s="118" t="s">
        <v>10949</v>
      </c>
    </row>
    <row r="5963" spans="53:77" x14ac:dyDescent="0.3">
      <c r="BA5963" s="169" t="e">
        <f>VLOOKUP(D5963,#REF!, 2,FALSE)</f>
        <v>#REF!</v>
      </c>
      <c r="BO5963" s="118" t="s">
        <v>10950</v>
      </c>
      <c r="BP5963" s="118" t="s">
        <v>663</v>
      </c>
      <c r="BQ5963" s="118" t="s">
        <v>3364</v>
      </c>
      <c r="BW5963" s="118" t="s">
        <v>10950</v>
      </c>
      <c r="BX5963" s="118" t="s">
        <v>663</v>
      </c>
      <c r="BY5963" s="118" t="s">
        <v>3364</v>
      </c>
    </row>
    <row r="5964" spans="53:77" x14ac:dyDescent="0.3">
      <c r="BA5964" s="169" t="e">
        <f>VLOOKUP(D5964,#REF!, 2,FALSE)</f>
        <v>#REF!</v>
      </c>
      <c r="BO5964" s="118" t="s">
        <v>10951</v>
      </c>
      <c r="BP5964" s="118" t="s">
        <v>778</v>
      </c>
      <c r="BQ5964" s="118" t="s">
        <v>10952</v>
      </c>
      <c r="BW5964" s="118" t="s">
        <v>10951</v>
      </c>
      <c r="BX5964" s="118" t="s">
        <v>778</v>
      </c>
      <c r="BY5964" s="118" t="s">
        <v>10952</v>
      </c>
    </row>
    <row r="5965" spans="53:77" x14ac:dyDescent="0.3">
      <c r="BA5965" s="169" t="e">
        <f>VLOOKUP(D5965,#REF!, 2,FALSE)</f>
        <v>#REF!</v>
      </c>
      <c r="BO5965" s="118" t="s">
        <v>10953</v>
      </c>
      <c r="BP5965" s="118" t="s">
        <v>703</v>
      </c>
      <c r="BQ5965" s="118" t="s">
        <v>2355</v>
      </c>
      <c r="BW5965" s="118" t="s">
        <v>10953</v>
      </c>
      <c r="BX5965" s="118" t="s">
        <v>703</v>
      </c>
      <c r="BY5965" s="118" t="s">
        <v>2355</v>
      </c>
    </row>
    <row r="5966" spans="53:77" x14ac:dyDescent="0.3">
      <c r="BA5966" s="169" t="e">
        <f>VLOOKUP(D5966,#REF!, 2,FALSE)</f>
        <v>#REF!</v>
      </c>
      <c r="BO5966" s="118" t="s">
        <v>1946</v>
      </c>
      <c r="BP5966" s="118" t="s">
        <v>621</v>
      </c>
      <c r="BQ5966" s="118" t="s">
        <v>3972</v>
      </c>
      <c r="BW5966" s="118" t="s">
        <v>1946</v>
      </c>
      <c r="BX5966" s="118" t="s">
        <v>621</v>
      </c>
      <c r="BY5966" s="118" t="s">
        <v>3972</v>
      </c>
    </row>
    <row r="5967" spans="53:77" x14ac:dyDescent="0.3">
      <c r="BA5967" s="169" t="e">
        <f>VLOOKUP(D5967,#REF!, 2,FALSE)</f>
        <v>#REF!</v>
      </c>
      <c r="BO5967" s="118" t="s">
        <v>1947</v>
      </c>
      <c r="BP5967" s="118" t="s">
        <v>783</v>
      </c>
      <c r="BQ5967" s="118" t="s">
        <v>10955</v>
      </c>
      <c r="BW5967" s="118" t="s">
        <v>1947</v>
      </c>
      <c r="BX5967" s="118" t="s">
        <v>783</v>
      </c>
      <c r="BY5967" s="118" t="s">
        <v>10955</v>
      </c>
    </row>
    <row r="5968" spans="53:77" x14ac:dyDescent="0.3">
      <c r="BA5968" s="169" t="e">
        <f>VLOOKUP(D5968,#REF!, 2,FALSE)</f>
        <v>#REF!</v>
      </c>
      <c r="BO5968" s="118" t="s">
        <v>10956</v>
      </c>
      <c r="BP5968" s="118" t="s">
        <v>662</v>
      </c>
      <c r="BQ5968" s="118" t="s">
        <v>6525</v>
      </c>
      <c r="BW5968" s="118" t="s">
        <v>10956</v>
      </c>
      <c r="BX5968" s="118" t="s">
        <v>662</v>
      </c>
      <c r="BY5968" s="118" t="s">
        <v>6525</v>
      </c>
    </row>
    <row r="5969" spans="53:77" x14ac:dyDescent="0.3">
      <c r="BA5969" s="169" t="e">
        <f>VLOOKUP(D5969,#REF!, 2,FALSE)</f>
        <v>#REF!</v>
      </c>
      <c r="BO5969" s="118" t="s">
        <v>10958</v>
      </c>
      <c r="BP5969" s="118" t="s">
        <v>669</v>
      </c>
      <c r="BQ5969" s="118" t="s">
        <v>9720</v>
      </c>
      <c r="BW5969" s="118" t="s">
        <v>10958</v>
      </c>
      <c r="BX5969" s="118" t="s">
        <v>669</v>
      </c>
      <c r="BY5969" s="118" t="s">
        <v>9720</v>
      </c>
    </row>
    <row r="5970" spans="53:77" x14ac:dyDescent="0.3">
      <c r="BA5970" s="169" t="e">
        <f>VLOOKUP(D5970,#REF!, 2,FALSE)</f>
        <v>#REF!</v>
      </c>
      <c r="BO5970" s="118" t="s">
        <v>10959</v>
      </c>
      <c r="BP5970" s="118" t="s">
        <v>700</v>
      </c>
      <c r="BQ5970" s="118" t="s">
        <v>3924</v>
      </c>
      <c r="BW5970" s="118" t="s">
        <v>10959</v>
      </c>
      <c r="BX5970" s="118" t="s">
        <v>700</v>
      </c>
      <c r="BY5970" s="118" t="s">
        <v>3924</v>
      </c>
    </row>
    <row r="5971" spans="53:77" x14ac:dyDescent="0.3">
      <c r="BA5971" s="169" t="e">
        <f>VLOOKUP(D5971,#REF!, 2,FALSE)</f>
        <v>#REF!</v>
      </c>
      <c r="BO5971" s="118" t="s">
        <v>10960</v>
      </c>
      <c r="BP5971" s="118" t="s">
        <v>614</v>
      </c>
      <c r="BQ5971" s="118" t="s">
        <v>2983</v>
      </c>
      <c r="BW5971" s="118" t="s">
        <v>10960</v>
      </c>
      <c r="BX5971" s="118" t="s">
        <v>614</v>
      </c>
      <c r="BY5971" s="118" t="s">
        <v>2983</v>
      </c>
    </row>
    <row r="5972" spans="53:77" x14ac:dyDescent="0.3">
      <c r="BA5972" s="169" t="e">
        <f>VLOOKUP(D5972,#REF!, 2,FALSE)</f>
        <v>#REF!</v>
      </c>
      <c r="BO5972" s="118" t="s">
        <v>10961</v>
      </c>
      <c r="BP5972" s="118" t="s">
        <v>3081</v>
      </c>
      <c r="BQ5972" s="118" t="s">
        <v>5499</v>
      </c>
      <c r="BW5972" s="118" t="s">
        <v>10961</v>
      </c>
      <c r="BX5972" s="118" t="s">
        <v>3081</v>
      </c>
      <c r="BY5972" s="118" t="s">
        <v>5499</v>
      </c>
    </row>
    <row r="5973" spans="53:77" x14ac:dyDescent="0.3">
      <c r="BA5973" s="169" t="e">
        <f>VLOOKUP(D5973,#REF!, 2,FALSE)</f>
        <v>#REF!</v>
      </c>
      <c r="BO5973" s="118" t="s">
        <v>10962</v>
      </c>
      <c r="BP5973" s="118" t="s">
        <v>775</v>
      </c>
      <c r="BQ5973" s="118" t="s">
        <v>2459</v>
      </c>
      <c r="BW5973" s="118" t="s">
        <v>10962</v>
      </c>
      <c r="BX5973" s="118" t="s">
        <v>775</v>
      </c>
      <c r="BY5973" s="118" t="s">
        <v>2459</v>
      </c>
    </row>
    <row r="5974" spans="53:77" x14ac:dyDescent="0.3">
      <c r="BA5974" s="169" t="e">
        <f>VLOOKUP(D5974,#REF!, 2,FALSE)</f>
        <v>#REF!</v>
      </c>
      <c r="BO5974" s="118" t="s">
        <v>10963</v>
      </c>
      <c r="BP5974" s="118" t="s">
        <v>852</v>
      </c>
      <c r="BQ5974" s="118" t="s">
        <v>2788</v>
      </c>
      <c r="BW5974" s="118" t="s">
        <v>10963</v>
      </c>
      <c r="BX5974" s="118" t="s">
        <v>852</v>
      </c>
      <c r="BY5974" s="118" t="s">
        <v>2788</v>
      </c>
    </row>
    <row r="5975" spans="53:77" x14ac:dyDescent="0.3">
      <c r="BA5975" s="169" t="e">
        <f>VLOOKUP(D5975,#REF!, 2,FALSE)</f>
        <v>#REF!</v>
      </c>
      <c r="BO5975" s="118" t="s">
        <v>2949</v>
      </c>
      <c r="BP5975" s="118" t="s">
        <v>926</v>
      </c>
      <c r="BQ5975" s="118" t="s">
        <v>9564</v>
      </c>
      <c r="BW5975" s="118" t="s">
        <v>2949</v>
      </c>
      <c r="BX5975" s="118" t="s">
        <v>926</v>
      </c>
      <c r="BY5975" s="118" t="s">
        <v>9564</v>
      </c>
    </row>
    <row r="5976" spans="53:77" x14ac:dyDescent="0.3">
      <c r="BA5976" s="169" t="e">
        <f>VLOOKUP(D5976,#REF!, 2,FALSE)</f>
        <v>#REF!</v>
      </c>
      <c r="BO5976" s="118" t="s">
        <v>10964</v>
      </c>
      <c r="BP5976" s="118" t="s">
        <v>1013</v>
      </c>
      <c r="BQ5976" s="118" t="s">
        <v>10965</v>
      </c>
      <c r="BW5976" s="118" t="s">
        <v>10964</v>
      </c>
      <c r="BX5976" s="118" t="s">
        <v>1013</v>
      </c>
      <c r="BY5976" s="118" t="s">
        <v>10965</v>
      </c>
    </row>
    <row r="5977" spans="53:77" x14ac:dyDescent="0.3">
      <c r="BA5977" s="169" t="e">
        <f>VLOOKUP(D5977,#REF!, 2,FALSE)</f>
        <v>#REF!</v>
      </c>
      <c r="BO5977" s="118" t="s">
        <v>1948</v>
      </c>
      <c r="BP5977" s="118" t="s">
        <v>3003</v>
      </c>
      <c r="BQ5977" s="118" t="s">
        <v>10966</v>
      </c>
      <c r="BW5977" s="118" t="s">
        <v>1948</v>
      </c>
      <c r="BX5977" s="118" t="s">
        <v>3003</v>
      </c>
      <c r="BY5977" s="118" t="s">
        <v>10966</v>
      </c>
    </row>
    <row r="5978" spans="53:77" x14ac:dyDescent="0.3">
      <c r="BA5978" s="169" t="e">
        <f>VLOOKUP(D5978,#REF!, 2,FALSE)</f>
        <v>#REF!</v>
      </c>
      <c r="BO5978" s="118" t="s">
        <v>10967</v>
      </c>
      <c r="BP5978" s="118" t="s">
        <v>669</v>
      </c>
      <c r="BQ5978" s="118" t="s">
        <v>10966</v>
      </c>
      <c r="BW5978" s="118" t="s">
        <v>10967</v>
      </c>
      <c r="BX5978" s="118" t="s">
        <v>669</v>
      </c>
      <c r="BY5978" s="118" t="s">
        <v>10966</v>
      </c>
    </row>
    <row r="5979" spans="53:77" x14ac:dyDescent="0.3">
      <c r="BA5979" s="169" t="e">
        <f>VLOOKUP(D5979,#REF!, 2,FALSE)</f>
        <v>#REF!</v>
      </c>
      <c r="BO5979" s="118" t="s">
        <v>10968</v>
      </c>
      <c r="BP5979" s="118" t="s">
        <v>2983</v>
      </c>
      <c r="BQ5979" s="118" t="s">
        <v>2826</v>
      </c>
      <c r="BW5979" s="118" t="s">
        <v>10968</v>
      </c>
      <c r="BX5979" s="118" t="s">
        <v>2983</v>
      </c>
      <c r="BY5979" s="118" t="s">
        <v>2826</v>
      </c>
    </row>
    <row r="5980" spans="53:77" x14ac:dyDescent="0.3">
      <c r="BA5980" s="169" t="e">
        <f>VLOOKUP(D5980,#REF!, 2,FALSE)</f>
        <v>#REF!</v>
      </c>
      <c r="BO5980" s="118" t="s">
        <v>10969</v>
      </c>
      <c r="BP5980" s="118" t="s">
        <v>617</v>
      </c>
      <c r="BQ5980" s="118" t="s">
        <v>10970</v>
      </c>
      <c r="BW5980" s="118" t="s">
        <v>10969</v>
      </c>
      <c r="BX5980" s="118" t="s">
        <v>617</v>
      </c>
      <c r="BY5980" s="118" t="s">
        <v>10970</v>
      </c>
    </row>
    <row r="5981" spans="53:77" x14ac:dyDescent="0.3">
      <c r="BA5981" s="169" t="e">
        <f>VLOOKUP(D5981,#REF!, 2,FALSE)</f>
        <v>#REF!</v>
      </c>
      <c r="BO5981" s="118" t="s">
        <v>10971</v>
      </c>
      <c r="BP5981" s="118" t="s">
        <v>1070</v>
      </c>
      <c r="BQ5981" s="118" t="s">
        <v>10972</v>
      </c>
      <c r="BW5981" s="118" t="s">
        <v>10971</v>
      </c>
      <c r="BX5981" s="118" t="s">
        <v>1070</v>
      </c>
      <c r="BY5981" s="118" t="s">
        <v>10972</v>
      </c>
    </row>
    <row r="5982" spans="53:77" x14ac:dyDescent="0.3">
      <c r="BA5982" s="169" t="e">
        <f>VLOOKUP(D5982,#REF!, 2,FALSE)</f>
        <v>#REF!</v>
      </c>
      <c r="BO5982" s="118" t="s">
        <v>10973</v>
      </c>
      <c r="BP5982" s="118" t="s">
        <v>3000</v>
      </c>
      <c r="BQ5982" s="118" t="s">
        <v>1052</v>
      </c>
      <c r="BW5982" s="118" t="s">
        <v>10973</v>
      </c>
      <c r="BX5982" s="118" t="s">
        <v>3000</v>
      </c>
      <c r="BY5982" s="118" t="s">
        <v>1052</v>
      </c>
    </row>
    <row r="5983" spans="53:77" x14ac:dyDescent="0.3">
      <c r="BA5983" s="169" t="e">
        <f>VLOOKUP(D5983,#REF!, 2,FALSE)</f>
        <v>#REF!</v>
      </c>
      <c r="BO5983" s="118" t="s">
        <v>10974</v>
      </c>
      <c r="BP5983" s="118" t="s">
        <v>3003</v>
      </c>
      <c r="BQ5983" s="118" t="s">
        <v>5855</v>
      </c>
      <c r="BW5983" s="118" t="s">
        <v>10974</v>
      </c>
      <c r="BX5983" s="118" t="s">
        <v>3003</v>
      </c>
      <c r="BY5983" s="118" t="s">
        <v>5855</v>
      </c>
    </row>
    <row r="5984" spans="53:77" x14ac:dyDescent="0.3">
      <c r="BA5984" s="169" t="e">
        <f>VLOOKUP(D5984,#REF!, 2,FALSE)</f>
        <v>#REF!</v>
      </c>
      <c r="BO5984" s="118" t="s">
        <v>10975</v>
      </c>
      <c r="BP5984" s="118" t="s">
        <v>783</v>
      </c>
      <c r="BQ5984" s="118" t="s">
        <v>5394</v>
      </c>
      <c r="BW5984" s="118" t="s">
        <v>10975</v>
      </c>
      <c r="BX5984" s="118" t="s">
        <v>783</v>
      </c>
      <c r="BY5984" s="118" t="s">
        <v>5394</v>
      </c>
    </row>
    <row r="5985" spans="53:77" x14ac:dyDescent="0.3">
      <c r="BA5985" s="169" t="e">
        <f>VLOOKUP(D5985,#REF!, 2,FALSE)</f>
        <v>#REF!</v>
      </c>
      <c r="BO5985" s="118" t="s">
        <v>10976</v>
      </c>
      <c r="BP5985" s="118" t="s">
        <v>3003</v>
      </c>
      <c r="BQ5985" s="118" t="s">
        <v>10977</v>
      </c>
      <c r="BW5985" s="118" t="s">
        <v>10976</v>
      </c>
      <c r="BX5985" s="118" t="s">
        <v>3003</v>
      </c>
      <c r="BY5985" s="118" t="s">
        <v>10977</v>
      </c>
    </row>
    <row r="5986" spans="53:77" x14ac:dyDescent="0.3">
      <c r="BA5986" s="169" t="e">
        <f>VLOOKUP(D5986,#REF!, 2,FALSE)</f>
        <v>#REF!</v>
      </c>
      <c r="BO5986" s="118" t="s">
        <v>1949</v>
      </c>
      <c r="BP5986" s="118" t="s">
        <v>780</v>
      </c>
      <c r="BQ5986" s="118" t="s">
        <v>5855</v>
      </c>
      <c r="BW5986" s="118" t="s">
        <v>1949</v>
      </c>
      <c r="BX5986" s="118" t="s">
        <v>780</v>
      </c>
      <c r="BY5986" s="118" t="s">
        <v>5855</v>
      </c>
    </row>
    <row r="5987" spans="53:77" x14ac:dyDescent="0.3">
      <c r="BA5987" s="169" t="e">
        <f>VLOOKUP(D5987,#REF!, 2,FALSE)</f>
        <v>#REF!</v>
      </c>
      <c r="BO5987" s="118" t="s">
        <v>10978</v>
      </c>
      <c r="BP5987" s="118" t="s">
        <v>3000</v>
      </c>
      <c r="BQ5987" s="118" t="s">
        <v>10979</v>
      </c>
      <c r="BW5987" s="118" t="s">
        <v>10978</v>
      </c>
      <c r="BX5987" s="118" t="s">
        <v>3000</v>
      </c>
      <c r="BY5987" s="118" t="s">
        <v>10979</v>
      </c>
    </row>
    <row r="5988" spans="53:77" x14ac:dyDescent="0.3">
      <c r="BA5988" s="169" t="e">
        <f>VLOOKUP(D5988,#REF!, 2,FALSE)</f>
        <v>#REF!</v>
      </c>
      <c r="BO5988" s="118" t="s">
        <v>10980</v>
      </c>
      <c r="BP5988" s="118" t="s">
        <v>3003</v>
      </c>
      <c r="BQ5988" s="118" t="s">
        <v>5022</v>
      </c>
      <c r="BW5988" s="118" t="s">
        <v>10980</v>
      </c>
      <c r="BX5988" s="118" t="s">
        <v>3003</v>
      </c>
      <c r="BY5988" s="118" t="s">
        <v>5022</v>
      </c>
    </row>
    <row r="5989" spans="53:77" x14ac:dyDescent="0.3">
      <c r="BA5989" s="169" t="e">
        <f>VLOOKUP(D5989,#REF!, 2,FALSE)</f>
        <v>#REF!</v>
      </c>
      <c r="BO5989" s="118" t="s">
        <v>10981</v>
      </c>
      <c r="BP5989" s="118" t="s">
        <v>775</v>
      </c>
      <c r="BQ5989" s="118" t="s">
        <v>1434</v>
      </c>
      <c r="BW5989" s="118" t="s">
        <v>10981</v>
      </c>
      <c r="BX5989" s="118" t="s">
        <v>775</v>
      </c>
      <c r="BY5989" s="118" t="s">
        <v>1434</v>
      </c>
    </row>
    <row r="5990" spans="53:77" x14ac:dyDescent="0.3">
      <c r="BA5990" s="169" t="e">
        <f>VLOOKUP(D5990,#REF!, 2,FALSE)</f>
        <v>#REF!</v>
      </c>
      <c r="BO5990" s="118" t="s">
        <v>10982</v>
      </c>
      <c r="BP5990" s="118" t="s">
        <v>928</v>
      </c>
      <c r="BQ5990" s="118" t="s">
        <v>10106</v>
      </c>
      <c r="BW5990" s="118" t="s">
        <v>10982</v>
      </c>
      <c r="BX5990" s="118" t="s">
        <v>928</v>
      </c>
      <c r="BY5990" s="118" t="s">
        <v>10106</v>
      </c>
    </row>
    <row r="5991" spans="53:77" x14ac:dyDescent="0.3">
      <c r="BA5991" s="169" t="e">
        <f>VLOOKUP(D5991,#REF!, 2,FALSE)</f>
        <v>#REF!</v>
      </c>
      <c r="BO5991" s="118" t="s">
        <v>10983</v>
      </c>
      <c r="BP5991" s="118" t="s">
        <v>1267</v>
      </c>
      <c r="BQ5991" s="118" t="s">
        <v>10892</v>
      </c>
      <c r="BW5991" s="118" t="s">
        <v>10983</v>
      </c>
      <c r="BX5991" s="118" t="s">
        <v>1267</v>
      </c>
      <c r="BY5991" s="118" t="s">
        <v>10892</v>
      </c>
    </row>
    <row r="5992" spans="53:77" x14ac:dyDescent="0.3">
      <c r="BA5992" s="169" t="e">
        <f>VLOOKUP(D5992,#REF!, 2,FALSE)</f>
        <v>#REF!</v>
      </c>
      <c r="BO5992" s="118" t="s">
        <v>1950</v>
      </c>
      <c r="BP5992" s="118" t="s">
        <v>783</v>
      </c>
      <c r="BQ5992" s="118" t="s">
        <v>10843</v>
      </c>
      <c r="BW5992" s="118" t="s">
        <v>1950</v>
      </c>
      <c r="BX5992" s="118" t="s">
        <v>783</v>
      </c>
      <c r="BY5992" s="118" t="s">
        <v>10843</v>
      </c>
    </row>
    <row r="5993" spans="53:77" x14ac:dyDescent="0.3">
      <c r="BA5993" s="169" t="e">
        <f>VLOOKUP(D5993,#REF!, 2,FALSE)</f>
        <v>#REF!</v>
      </c>
      <c r="BO5993" s="118" t="s">
        <v>10985</v>
      </c>
      <c r="BP5993" s="118" t="s">
        <v>3243</v>
      </c>
      <c r="BQ5993" s="118" t="s">
        <v>10986</v>
      </c>
      <c r="BW5993" s="118" t="s">
        <v>10985</v>
      </c>
      <c r="BX5993" s="118" t="s">
        <v>3243</v>
      </c>
      <c r="BY5993" s="118" t="s">
        <v>10986</v>
      </c>
    </row>
    <row r="5994" spans="53:77" x14ac:dyDescent="0.3">
      <c r="BA5994" s="169" t="e">
        <f>VLOOKUP(D5994,#REF!, 2,FALSE)</f>
        <v>#REF!</v>
      </c>
      <c r="BO5994" s="118" t="s">
        <v>10987</v>
      </c>
      <c r="BP5994" s="118" t="s">
        <v>3000</v>
      </c>
      <c r="BQ5994" s="118" t="s">
        <v>10988</v>
      </c>
      <c r="BW5994" s="118" t="s">
        <v>10987</v>
      </c>
      <c r="BX5994" s="118" t="s">
        <v>3000</v>
      </c>
      <c r="BY5994" s="118" t="s">
        <v>10988</v>
      </c>
    </row>
    <row r="5995" spans="53:77" x14ac:dyDescent="0.3">
      <c r="BA5995" s="169" t="e">
        <f>VLOOKUP(D5995,#REF!, 2,FALSE)</f>
        <v>#REF!</v>
      </c>
      <c r="BO5995" s="118" t="s">
        <v>10989</v>
      </c>
      <c r="BP5995" s="118" t="s">
        <v>2983</v>
      </c>
      <c r="BQ5995" s="118" t="s">
        <v>2983</v>
      </c>
      <c r="BW5995" s="118" t="s">
        <v>10989</v>
      </c>
      <c r="BX5995" s="118" t="s">
        <v>2983</v>
      </c>
      <c r="BY5995" s="118" t="s">
        <v>2983</v>
      </c>
    </row>
    <row r="5996" spans="53:77" x14ac:dyDescent="0.3">
      <c r="BA5996" s="169" t="e">
        <f>VLOOKUP(D5996,#REF!, 2,FALSE)</f>
        <v>#REF!</v>
      </c>
      <c r="BO5996" s="118" t="s">
        <v>2954</v>
      </c>
      <c r="BP5996" s="118" t="s">
        <v>621</v>
      </c>
      <c r="BQ5996" s="118" t="s">
        <v>5396</v>
      </c>
      <c r="BW5996" s="118" t="s">
        <v>2954</v>
      </c>
      <c r="BX5996" s="118" t="s">
        <v>621</v>
      </c>
      <c r="BY5996" s="118" t="s">
        <v>5396</v>
      </c>
    </row>
    <row r="5997" spans="53:77" x14ac:dyDescent="0.3">
      <c r="BA5997" s="169" t="e">
        <f>VLOOKUP(D5997,#REF!, 2,FALSE)</f>
        <v>#REF!</v>
      </c>
      <c r="BO5997" s="118" t="s">
        <v>10990</v>
      </c>
      <c r="BP5997" s="118" t="s">
        <v>16975</v>
      </c>
      <c r="BQ5997" s="118" t="s">
        <v>10991</v>
      </c>
      <c r="BW5997" s="118" t="s">
        <v>10990</v>
      </c>
      <c r="BX5997" s="118" t="s">
        <v>16975</v>
      </c>
      <c r="BY5997" s="118" t="s">
        <v>10991</v>
      </c>
    </row>
    <row r="5998" spans="53:77" x14ac:dyDescent="0.3">
      <c r="BA5998" s="169" t="e">
        <f>VLOOKUP(D5998,#REF!, 2,FALSE)</f>
        <v>#REF!</v>
      </c>
      <c r="BO5998" s="118" t="s">
        <v>10992</v>
      </c>
      <c r="BP5998" s="118" t="s">
        <v>3243</v>
      </c>
      <c r="BQ5998" s="118" t="s">
        <v>842</v>
      </c>
      <c r="BW5998" s="118" t="s">
        <v>10992</v>
      </c>
      <c r="BX5998" s="118" t="s">
        <v>3243</v>
      </c>
      <c r="BY5998" s="118" t="s">
        <v>842</v>
      </c>
    </row>
    <row r="5999" spans="53:77" x14ac:dyDescent="0.3">
      <c r="BA5999" s="169" t="e">
        <f>VLOOKUP(D5999,#REF!, 2,FALSE)</f>
        <v>#REF!</v>
      </c>
      <c r="BO5999" s="118" t="s">
        <v>10993</v>
      </c>
      <c r="BP5999" s="118" t="s">
        <v>2979</v>
      </c>
      <c r="BQ5999" s="118" t="s">
        <v>10394</v>
      </c>
      <c r="BW5999" s="118" t="s">
        <v>10993</v>
      </c>
      <c r="BX5999" s="118" t="s">
        <v>2979</v>
      </c>
      <c r="BY5999" s="118" t="s">
        <v>10394</v>
      </c>
    </row>
    <row r="6000" spans="53:77" x14ac:dyDescent="0.3">
      <c r="BA6000" s="169" t="e">
        <f>VLOOKUP(D6000,#REF!, 2,FALSE)</f>
        <v>#REF!</v>
      </c>
      <c r="BO6000" s="118" t="s">
        <v>10994</v>
      </c>
      <c r="BP6000" s="118" t="s">
        <v>2979</v>
      </c>
      <c r="BQ6000" s="118" t="s">
        <v>5143</v>
      </c>
      <c r="BW6000" s="118" t="s">
        <v>10994</v>
      </c>
      <c r="BX6000" s="118" t="s">
        <v>2979</v>
      </c>
      <c r="BY6000" s="118" t="s">
        <v>5143</v>
      </c>
    </row>
    <row r="6001" spans="53:77" x14ac:dyDescent="0.3">
      <c r="BA6001" s="169" t="e">
        <f>VLOOKUP(D6001,#REF!, 2,FALSE)</f>
        <v>#REF!</v>
      </c>
      <c r="BO6001" s="118" t="s">
        <v>10995</v>
      </c>
      <c r="BP6001" s="118" t="s">
        <v>2979</v>
      </c>
      <c r="BQ6001" s="118" t="s">
        <v>1287</v>
      </c>
      <c r="BW6001" s="118" t="s">
        <v>10995</v>
      </c>
      <c r="BX6001" s="118" t="s">
        <v>2979</v>
      </c>
      <c r="BY6001" s="118" t="s">
        <v>1287</v>
      </c>
    </row>
    <row r="6002" spans="53:77" x14ac:dyDescent="0.3">
      <c r="BA6002" s="169" t="e">
        <f>VLOOKUP(D6002,#REF!, 2,FALSE)</f>
        <v>#REF!</v>
      </c>
      <c r="BO6002" s="118" t="s">
        <v>10996</v>
      </c>
      <c r="BP6002" s="118" t="s">
        <v>771</v>
      </c>
      <c r="BQ6002" s="118" t="s">
        <v>2983</v>
      </c>
      <c r="BW6002" s="118" t="s">
        <v>10996</v>
      </c>
      <c r="BX6002" s="118" t="s">
        <v>771</v>
      </c>
      <c r="BY6002" s="118" t="s">
        <v>2983</v>
      </c>
    </row>
    <row r="6003" spans="53:77" x14ac:dyDescent="0.3">
      <c r="BA6003" s="169" t="e">
        <f>VLOOKUP(D6003,#REF!, 2,FALSE)</f>
        <v>#REF!</v>
      </c>
      <c r="BO6003" s="118" t="s">
        <v>10997</v>
      </c>
      <c r="BP6003" s="118" t="s">
        <v>2983</v>
      </c>
      <c r="BQ6003" s="118" t="s">
        <v>2983</v>
      </c>
      <c r="BW6003" s="118" t="s">
        <v>10997</v>
      </c>
      <c r="BX6003" s="118" t="s">
        <v>2983</v>
      </c>
      <c r="BY6003" s="118" t="s">
        <v>2983</v>
      </c>
    </row>
    <row r="6004" spans="53:77" x14ac:dyDescent="0.3">
      <c r="BA6004" s="169" t="e">
        <f>VLOOKUP(D6004,#REF!, 2,FALSE)</f>
        <v>#REF!</v>
      </c>
      <c r="BO6004" s="118" t="s">
        <v>10998</v>
      </c>
      <c r="BP6004" s="118" t="s">
        <v>2983</v>
      </c>
      <c r="BQ6004" s="118" t="s">
        <v>2983</v>
      </c>
      <c r="BW6004" s="118" t="s">
        <v>10998</v>
      </c>
      <c r="BX6004" s="118" t="s">
        <v>2983</v>
      </c>
      <c r="BY6004" s="118" t="s">
        <v>2983</v>
      </c>
    </row>
    <row r="6005" spans="53:77" x14ac:dyDescent="0.3">
      <c r="BA6005" s="169" t="e">
        <f>VLOOKUP(D6005,#REF!, 2,FALSE)</f>
        <v>#REF!</v>
      </c>
      <c r="BO6005" s="118" t="s">
        <v>10999</v>
      </c>
      <c r="BP6005" s="118" t="s">
        <v>2983</v>
      </c>
      <c r="BQ6005" s="118" t="s">
        <v>2983</v>
      </c>
      <c r="BW6005" s="118" t="s">
        <v>10999</v>
      </c>
      <c r="BX6005" s="118" t="s">
        <v>2983</v>
      </c>
      <c r="BY6005" s="118" t="s">
        <v>2983</v>
      </c>
    </row>
    <row r="6006" spans="53:77" x14ac:dyDescent="0.3">
      <c r="BA6006" s="169" t="e">
        <f>VLOOKUP(D6006,#REF!, 2,FALSE)</f>
        <v>#REF!</v>
      </c>
      <c r="BO6006" s="118" t="s">
        <v>11000</v>
      </c>
      <c r="BP6006" s="118" t="s">
        <v>2983</v>
      </c>
      <c r="BQ6006" s="118" t="s">
        <v>2983</v>
      </c>
      <c r="BW6006" s="118" t="s">
        <v>11000</v>
      </c>
      <c r="BX6006" s="118" t="s">
        <v>2983</v>
      </c>
      <c r="BY6006" s="118" t="s">
        <v>2983</v>
      </c>
    </row>
    <row r="6007" spans="53:77" x14ac:dyDescent="0.3">
      <c r="BA6007" s="169" t="e">
        <f>VLOOKUP(D6007,#REF!, 2,FALSE)</f>
        <v>#REF!</v>
      </c>
      <c r="BO6007" s="118" t="s">
        <v>11001</v>
      </c>
      <c r="BP6007" s="118" t="s">
        <v>2983</v>
      </c>
      <c r="BQ6007" s="118" t="s">
        <v>2983</v>
      </c>
      <c r="BW6007" s="118" t="s">
        <v>11001</v>
      </c>
      <c r="BX6007" s="118" t="s">
        <v>2983</v>
      </c>
      <c r="BY6007" s="118" t="s">
        <v>2983</v>
      </c>
    </row>
    <row r="6008" spans="53:77" x14ac:dyDescent="0.3">
      <c r="BA6008" s="169" t="e">
        <f>VLOOKUP(D6008,#REF!, 2,FALSE)</f>
        <v>#REF!</v>
      </c>
      <c r="BO6008" s="118" t="s">
        <v>11002</v>
      </c>
      <c r="BP6008" s="118" t="s">
        <v>2983</v>
      </c>
      <c r="BQ6008" s="118" t="s">
        <v>2983</v>
      </c>
      <c r="BW6008" s="118" t="s">
        <v>11002</v>
      </c>
      <c r="BX6008" s="118" t="s">
        <v>2983</v>
      </c>
      <c r="BY6008" s="118" t="s">
        <v>2983</v>
      </c>
    </row>
    <row r="6009" spans="53:77" x14ac:dyDescent="0.3">
      <c r="BA6009" s="169" t="e">
        <f>VLOOKUP(D6009,#REF!, 2,FALSE)</f>
        <v>#REF!</v>
      </c>
      <c r="BO6009" s="118" t="s">
        <v>11003</v>
      </c>
      <c r="BP6009" s="118" t="s">
        <v>2983</v>
      </c>
      <c r="BQ6009" s="118" t="s">
        <v>2983</v>
      </c>
      <c r="BW6009" s="118" t="s">
        <v>11003</v>
      </c>
      <c r="BX6009" s="118" t="s">
        <v>2983</v>
      </c>
      <c r="BY6009" s="118" t="s">
        <v>2983</v>
      </c>
    </row>
    <row r="6010" spans="53:77" x14ac:dyDescent="0.3">
      <c r="BA6010" s="169" t="e">
        <f>VLOOKUP(D6010,#REF!, 2,FALSE)</f>
        <v>#REF!</v>
      </c>
      <c r="BO6010" s="118" t="s">
        <v>11004</v>
      </c>
      <c r="BP6010" s="118" t="s">
        <v>2983</v>
      </c>
      <c r="BQ6010" s="118" t="s">
        <v>2983</v>
      </c>
      <c r="BW6010" s="118" t="s">
        <v>11004</v>
      </c>
      <c r="BX6010" s="118" t="s">
        <v>2983</v>
      </c>
      <c r="BY6010" s="118" t="s">
        <v>2983</v>
      </c>
    </row>
    <row r="6011" spans="53:77" x14ac:dyDescent="0.3">
      <c r="BA6011" s="169" t="e">
        <f>VLOOKUP(D6011,#REF!, 2,FALSE)</f>
        <v>#REF!</v>
      </c>
      <c r="BO6011" s="118" t="s">
        <v>11005</v>
      </c>
      <c r="BP6011" s="118" t="s">
        <v>2983</v>
      </c>
      <c r="BQ6011" s="118" t="s">
        <v>2983</v>
      </c>
      <c r="BW6011" s="118" t="s">
        <v>11005</v>
      </c>
      <c r="BX6011" s="118" t="s">
        <v>2983</v>
      </c>
      <c r="BY6011" s="118" t="s">
        <v>2983</v>
      </c>
    </row>
    <row r="6012" spans="53:77" x14ac:dyDescent="0.3">
      <c r="BA6012" s="169" t="e">
        <f>VLOOKUP(D6012,#REF!, 2,FALSE)</f>
        <v>#REF!</v>
      </c>
      <c r="BO6012" s="118" t="s">
        <v>11006</v>
      </c>
      <c r="BP6012" s="118" t="s">
        <v>2983</v>
      </c>
      <c r="BQ6012" s="118" t="s">
        <v>2983</v>
      </c>
      <c r="BW6012" s="118" t="s">
        <v>11006</v>
      </c>
      <c r="BX6012" s="118" t="s">
        <v>2983</v>
      </c>
      <c r="BY6012" s="118" t="s">
        <v>2983</v>
      </c>
    </row>
    <row r="6013" spans="53:77" x14ac:dyDescent="0.3">
      <c r="BA6013" s="169" t="e">
        <f>VLOOKUP(D6013,#REF!, 2,FALSE)</f>
        <v>#REF!</v>
      </c>
      <c r="BO6013" s="118" t="s">
        <v>11007</v>
      </c>
      <c r="BP6013" s="118" t="s">
        <v>2983</v>
      </c>
      <c r="BQ6013" s="118" t="s">
        <v>2983</v>
      </c>
      <c r="BW6013" s="118" t="s">
        <v>11007</v>
      </c>
      <c r="BX6013" s="118" t="s">
        <v>2983</v>
      </c>
      <c r="BY6013" s="118" t="s">
        <v>2983</v>
      </c>
    </row>
    <row r="6014" spans="53:77" x14ac:dyDescent="0.3">
      <c r="BA6014" s="169" t="e">
        <f>VLOOKUP(D6014,#REF!, 2,FALSE)</f>
        <v>#REF!</v>
      </c>
      <c r="BO6014" s="118" t="s">
        <v>11008</v>
      </c>
      <c r="BP6014" s="118" t="s">
        <v>2983</v>
      </c>
      <c r="BQ6014" s="118" t="s">
        <v>2983</v>
      </c>
      <c r="BW6014" s="118" t="s">
        <v>11008</v>
      </c>
      <c r="BX6014" s="118" t="s">
        <v>2983</v>
      </c>
      <c r="BY6014" s="118" t="s">
        <v>2983</v>
      </c>
    </row>
    <row r="6015" spans="53:77" x14ac:dyDescent="0.3">
      <c r="BA6015" s="169" t="e">
        <f>VLOOKUP(D6015,#REF!, 2,FALSE)</f>
        <v>#REF!</v>
      </c>
      <c r="BO6015" s="118" t="s">
        <v>11009</v>
      </c>
      <c r="BP6015" s="118" t="s">
        <v>2983</v>
      </c>
      <c r="BQ6015" s="118" t="s">
        <v>2983</v>
      </c>
      <c r="BW6015" s="118" t="s">
        <v>11009</v>
      </c>
      <c r="BX6015" s="118" t="s">
        <v>2983</v>
      </c>
      <c r="BY6015" s="118" t="s">
        <v>2983</v>
      </c>
    </row>
    <row r="6016" spans="53:77" x14ac:dyDescent="0.3">
      <c r="BA6016" s="169" t="e">
        <f>VLOOKUP(D6016,#REF!, 2,FALSE)</f>
        <v>#REF!</v>
      </c>
      <c r="BO6016" s="118" t="s">
        <v>11010</v>
      </c>
      <c r="BP6016" s="118" t="s">
        <v>2983</v>
      </c>
      <c r="BQ6016" s="118" t="s">
        <v>2983</v>
      </c>
      <c r="BW6016" s="118" t="s">
        <v>11010</v>
      </c>
      <c r="BX6016" s="118" t="s">
        <v>2983</v>
      </c>
      <c r="BY6016" s="118" t="s">
        <v>2983</v>
      </c>
    </row>
    <row r="6017" spans="53:77" x14ac:dyDescent="0.3">
      <c r="BA6017" s="169" t="e">
        <f>VLOOKUP(D6017,#REF!, 2,FALSE)</f>
        <v>#REF!</v>
      </c>
      <c r="BO6017" s="118" t="s">
        <v>11011</v>
      </c>
      <c r="BP6017" s="118" t="s">
        <v>2983</v>
      </c>
      <c r="BQ6017" s="118" t="s">
        <v>2983</v>
      </c>
      <c r="BW6017" s="118" t="s">
        <v>11011</v>
      </c>
      <c r="BX6017" s="118" t="s">
        <v>2983</v>
      </c>
      <c r="BY6017" s="118" t="s">
        <v>2983</v>
      </c>
    </row>
    <row r="6018" spans="53:77" x14ac:dyDescent="0.3">
      <c r="BA6018" s="169" t="e">
        <f>VLOOKUP(D6018,#REF!, 2,FALSE)</f>
        <v>#REF!</v>
      </c>
      <c r="BO6018" s="118" t="s">
        <v>11012</v>
      </c>
      <c r="BP6018" s="118" t="s">
        <v>2983</v>
      </c>
      <c r="BQ6018" s="118" t="s">
        <v>2983</v>
      </c>
      <c r="BW6018" s="118" t="s">
        <v>11012</v>
      </c>
      <c r="BX6018" s="118" t="s">
        <v>2983</v>
      </c>
      <c r="BY6018" s="118" t="s">
        <v>2983</v>
      </c>
    </row>
    <row r="6019" spans="53:77" x14ac:dyDescent="0.3">
      <c r="BA6019" s="169" t="e">
        <f>VLOOKUP(D6019,#REF!, 2,FALSE)</f>
        <v>#REF!</v>
      </c>
      <c r="BO6019" s="118" t="s">
        <v>11013</v>
      </c>
      <c r="BP6019" s="118" t="s">
        <v>2983</v>
      </c>
      <c r="BQ6019" s="118" t="s">
        <v>2983</v>
      </c>
      <c r="BW6019" s="118" t="s">
        <v>11013</v>
      </c>
      <c r="BX6019" s="118" t="s">
        <v>2983</v>
      </c>
      <c r="BY6019" s="118" t="s">
        <v>2983</v>
      </c>
    </row>
    <row r="6020" spans="53:77" x14ac:dyDescent="0.3">
      <c r="BA6020" s="169" t="e">
        <f>VLOOKUP(D6020,#REF!, 2,FALSE)</f>
        <v>#REF!</v>
      </c>
      <c r="BO6020" s="118" t="s">
        <v>11014</v>
      </c>
      <c r="BP6020" s="118" t="s">
        <v>2983</v>
      </c>
      <c r="BQ6020" s="118" t="s">
        <v>2983</v>
      </c>
      <c r="BW6020" s="118" t="s">
        <v>11014</v>
      </c>
      <c r="BX6020" s="118" t="s">
        <v>2983</v>
      </c>
      <c r="BY6020" s="118" t="s">
        <v>2983</v>
      </c>
    </row>
    <row r="6021" spans="53:77" x14ac:dyDescent="0.3">
      <c r="BA6021" s="169" t="e">
        <f>VLOOKUP(D6021,#REF!, 2,FALSE)</f>
        <v>#REF!</v>
      </c>
      <c r="BO6021" s="118" t="s">
        <v>11015</v>
      </c>
      <c r="BP6021" s="118" t="s">
        <v>16975</v>
      </c>
      <c r="BQ6021" s="118" t="s">
        <v>1071</v>
      </c>
      <c r="BW6021" s="118" t="s">
        <v>11015</v>
      </c>
      <c r="BX6021" s="118" t="s">
        <v>16975</v>
      </c>
      <c r="BY6021" s="118" t="s">
        <v>1071</v>
      </c>
    </row>
    <row r="6022" spans="53:77" x14ac:dyDescent="0.3">
      <c r="BA6022" s="169" t="e">
        <f>VLOOKUP(D6022,#REF!, 2,FALSE)</f>
        <v>#REF!</v>
      </c>
      <c r="BO6022" s="118" t="s">
        <v>11016</v>
      </c>
      <c r="BP6022" s="118" t="s">
        <v>16975</v>
      </c>
      <c r="BQ6022" s="118" t="s">
        <v>2358</v>
      </c>
      <c r="BW6022" s="118" t="s">
        <v>11016</v>
      </c>
      <c r="BX6022" s="118" t="s">
        <v>16975</v>
      </c>
      <c r="BY6022" s="118" t="s">
        <v>2358</v>
      </c>
    </row>
    <row r="6023" spans="53:77" x14ac:dyDescent="0.3">
      <c r="BA6023" s="169" t="e">
        <f>VLOOKUP(D6023,#REF!, 2,FALSE)</f>
        <v>#REF!</v>
      </c>
      <c r="BO6023" s="118" t="s">
        <v>11017</v>
      </c>
      <c r="BP6023" s="118" t="s">
        <v>16975</v>
      </c>
      <c r="BQ6023" s="118" t="s">
        <v>992</v>
      </c>
      <c r="BW6023" s="118" t="s">
        <v>11017</v>
      </c>
      <c r="BX6023" s="118" t="s">
        <v>16975</v>
      </c>
      <c r="BY6023" s="118" t="s">
        <v>992</v>
      </c>
    </row>
    <row r="6024" spans="53:77" x14ac:dyDescent="0.3">
      <c r="BA6024" s="169" t="e">
        <f>VLOOKUP(D6024,#REF!, 2,FALSE)</f>
        <v>#REF!</v>
      </c>
      <c r="BO6024" s="118" t="s">
        <v>11018</v>
      </c>
      <c r="BP6024" s="118" t="s">
        <v>16975</v>
      </c>
      <c r="BQ6024" s="118" t="s">
        <v>1262</v>
      </c>
      <c r="BW6024" s="118" t="s">
        <v>11018</v>
      </c>
      <c r="BX6024" s="118" t="s">
        <v>16975</v>
      </c>
      <c r="BY6024" s="118" t="s">
        <v>1262</v>
      </c>
    </row>
    <row r="6025" spans="53:77" x14ac:dyDescent="0.3">
      <c r="BA6025" s="169" t="e">
        <f>VLOOKUP(D6025,#REF!, 2,FALSE)</f>
        <v>#REF!</v>
      </c>
      <c r="BO6025" s="118" t="s">
        <v>11020</v>
      </c>
      <c r="BP6025" s="118" t="s">
        <v>16975</v>
      </c>
      <c r="BQ6025" s="118" t="s">
        <v>11021</v>
      </c>
      <c r="BW6025" s="118" t="s">
        <v>11020</v>
      </c>
      <c r="BX6025" s="118" t="s">
        <v>16975</v>
      </c>
      <c r="BY6025" s="118" t="s">
        <v>11021</v>
      </c>
    </row>
    <row r="6026" spans="53:77" x14ac:dyDescent="0.3">
      <c r="BA6026" s="169" t="e">
        <f>VLOOKUP(D6026,#REF!, 2,FALSE)</f>
        <v>#REF!</v>
      </c>
      <c r="BO6026" s="118" t="s">
        <v>11022</v>
      </c>
      <c r="BP6026" s="118" t="s">
        <v>3243</v>
      </c>
      <c r="BQ6026" s="118" t="s">
        <v>5339</v>
      </c>
      <c r="BW6026" s="118" t="s">
        <v>11022</v>
      </c>
      <c r="BX6026" s="118" t="s">
        <v>3243</v>
      </c>
      <c r="BY6026" s="118" t="s">
        <v>5339</v>
      </c>
    </row>
    <row r="6027" spans="53:77" x14ac:dyDescent="0.3">
      <c r="BA6027" s="169" t="e">
        <f>VLOOKUP(D6027,#REF!, 2,FALSE)</f>
        <v>#REF!</v>
      </c>
      <c r="BO6027" s="118" t="s">
        <v>11023</v>
      </c>
      <c r="BP6027" s="118" t="s">
        <v>16975</v>
      </c>
      <c r="BQ6027" s="118" t="s">
        <v>1608</v>
      </c>
      <c r="BW6027" s="118" t="s">
        <v>11023</v>
      </c>
      <c r="BX6027" s="118" t="s">
        <v>16975</v>
      </c>
      <c r="BY6027" s="118" t="s">
        <v>1608</v>
      </c>
    </row>
    <row r="6028" spans="53:77" x14ac:dyDescent="0.3">
      <c r="BA6028" s="169" t="e">
        <f>VLOOKUP(D6028,#REF!, 2,FALSE)</f>
        <v>#REF!</v>
      </c>
      <c r="BO6028" s="118" t="s">
        <v>2944</v>
      </c>
      <c r="BP6028" s="118" t="s">
        <v>16975</v>
      </c>
      <c r="BQ6028" s="118" t="s">
        <v>11024</v>
      </c>
      <c r="BW6028" s="118" t="s">
        <v>2944</v>
      </c>
      <c r="BX6028" s="118" t="s">
        <v>16975</v>
      </c>
      <c r="BY6028" s="118" t="s">
        <v>11024</v>
      </c>
    </row>
    <row r="6029" spans="53:77" x14ac:dyDescent="0.3">
      <c r="BA6029" s="169" t="e">
        <f>VLOOKUP(D6029,#REF!, 2,FALSE)</f>
        <v>#REF!</v>
      </c>
      <c r="BO6029" s="118" t="s">
        <v>11025</v>
      </c>
      <c r="BP6029" s="118" t="s">
        <v>16975</v>
      </c>
      <c r="BQ6029" s="118" t="s">
        <v>8534</v>
      </c>
      <c r="BW6029" s="118" t="s">
        <v>11025</v>
      </c>
      <c r="BX6029" s="118" t="s">
        <v>16975</v>
      </c>
      <c r="BY6029" s="118" t="s">
        <v>8534</v>
      </c>
    </row>
    <row r="6030" spans="53:77" x14ac:dyDescent="0.3">
      <c r="BA6030" s="169" t="e">
        <f>VLOOKUP(D6030,#REF!, 2,FALSE)</f>
        <v>#REF!</v>
      </c>
      <c r="BO6030" s="118" t="s">
        <v>11026</v>
      </c>
      <c r="BP6030" s="118" t="s">
        <v>16975</v>
      </c>
      <c r="BQ6030" s="118" t="s">
        <v>11027</v>
      </c>
      <c r="BW6030" s="118" t="s">
        <v>11026</v>
      </c>
      <c r="BX6030" s="118" t="s">
        <v>16975</v>
      </c>
      <c r="BY6030" s="118" t="s">
        <v>11027</v>
      </c>
    </row>
    <row r="6031" spans="53:77" x14ac:dyDescent="0.3">
      <c r="BA6031" s="169" t="e">
        <f>VLOOKUP(D6031,#REF!, 2,FALSE)</f>
        <v>#REF!</v>
      </c>
      <c r="BO6031" s="118" t="s">
        <v>11029</v>
      </c>
      <c r="BP6031" s="118" t="s">
        <v>16975</v>
      </c>
      <c r="BQ6031" s="118" t="s">
        <v>11030</v>
      </c>
      <c r="BW6031" s="118" t="s">
        <v>11029</v>
      </c>
      <c r="BX6031" s="118" t="s">
        <v>16975</v>
      </c>
      <c r="BY6031" s="118" t="s">
        <v>11030</v>
      </c>
    </row>
    <row r="6032" spans="53:77" x14ac:dyDescent="0.3">
      <c r="BA6032" s="169" t="e">
        <f>VLOOKUP(D6032,#REF!, 2,FALSE)</f>
        <v>#REF!</v>
      </c>
      <c r="BO6032" s="118" t="s">
        <v>11031</v>
      </c>
      <c r="BP6032" s="118" t="s">
        <v>16975</v>
      </c>
      <c r="BQ6032" s="118" t="s">
        <v>11032</v>
      </c>
      <c r="BW6032" s="118" t="s">
        <v>11031</v>
      </c>
      <c r="BX6032" s="118" t="s">
        <v>16975</v>
      </c>
      <c r="BY6032" s="118" t="s">
        <v>11032</v>
      </c>
    </row>
    <row r="6033" spans="53:77" x14ac:dyDescent="0.3">
      <c r="BA6033" s="169" t="e">
        <f>VLOOKUP(D6033,#REF!, 2,FALSE)</f>
        <v>#REF!</v>
      </c>
      <c r="BO6033" s="118" t="s">
        <v>1951</v>
      </c>
      <c r="BP6033" s="118" t="s">
        <v>16975</v>
      </c>
      <c r="BQ6033" s="118" t="s">
        <v>11033</v>
      </c>
      <c r="BW6033" s="118" t="s">
        <v>1951</v>
      </c>
      <c r="BX6033" s="118" t="s">
        <v>16975</v>
      </c>
      <c r="BY6033" s="118" t="s">
        <v>11033</v>
      </c>
    </row>
    <row r="6034" spans="53:77" x14ac:dyDescent="0.3">
      <c r="BA6034" s="169" t="e">
        <f>VLOOKUP(D6034,#REF!, 2,FALSE)</f>
        <v>#REF!</v>
      </c>
      <c r="BO6034" s="118" t="s">
        <v>11034</v>
      </c>
      <c r="BP6034" s="118" t="s">
        <v>16975</v>
      </c>
      <c r="BQ6034" s="118" t="s">
        <v>3742</v>
      </c>
      <c r="BW6034" s="118" t="s">
        <v>11034</v>
      </c>
      <c r="BX6034" s="118" t="s">
        <v>16975</v>
      </c>
      <c r="BY6034" s="118" t="s">
        <v>3742</v>
      </c>
    </row>
    <row r="6035" spans="53:77" x14ac:dyDescent="0.3">
      <c r="BA6035" s="169" t="e">
        <f>VLOOKUP(D6035,#REF!, 2,FALSE)</f>
        <v>#REF!</v>
      </c>
      <c r="BO6035" s="118" t="s">
        <v>1952</v>
      </c>
      <c r="BP6035" s="118" t="s">
        <v>16975</v>
      </c>
      <c r="BQ6035" s="118" t="s">
        <v>1730</v>
      </c>
      <c r="BW6035" s="118" t="s">
        <v>1952</v>
      </c>
      <c r="BX6035" s="118" t="s">
        <v>16975</v>
      </c>
      <c r="BY6035" s="118" t="s">
        <v>1730</v>
      </c>
    </row>
    <row r="6036" spans="53:77" x14ac:dyDescent="0.3">
      <c r="BA6036" s="169" t="e">
        <f>VLOOKUP(D6036,#REF!, 2,FALSE)</f>
        <v>#REF!</v>
      </c>
      <c r="BO6036" s="118" t="s">
        <v>1953</v>
      </c>
      <c r="BP6036" s="118" t="s">
        <v>16975</v>
      </c>
      <c r="BQ6036" s="118" t="s">
        <v>1443</v>
      </c>
      <c r="BW6036" s="118" t="s">
        <v>1953</v>
      </c>
      <c r="BX6036" s="118" t="s">
        <v>16975</v>
      </c>
      <c r="BY6036" s="118" t="s">
        <v>1443</v>
      </c>
    </row>
    <row r="6037" spans="53:77" x14ac:dyDescent="0.3">
      <c r="BA6037" s="169" t="e">
        <f>VLOOKUP(D6037,#REF!, 2,FALSE)</f>
        <v>#REF!</v>
      </c>
      <c r="BO6037" s="118" t="s">
        <v>11035</v>
      </c>
      <c r="BP6037" s="118" t="s">
        <v>16975</v>
      </c>
      <c r="BQ6037" s="118" t="s">
        <v>1443</v>
      </c>
      <c r="BW6037" s="118" t="s">
        <v>11035</v>
      </c>
      <c r="BX6037" s="118" t="s">
        <v>16975</v>
      </c>
      <c r="BY6037" s="118" t="s">
        <v>1443</v>
      </c>
    </row>
    <row r="6038" spans="53:77" x14ac:dyDescent="0.3">
      <c r="BA6038" s="169" t="e">
        <f>VLOOKUP(D6038,#REF!, 2,FALSE)</f>
        <v>#REF!</v>
      </c>
      <c r="BO6038" s="118" t="s">
        <v>11037</v>
      </c>
      <c r="BP6038" s="118" t="s">
        <v>2983</v>
      </c>
      <c r="BQ6038" s="118" t="s">
        <v>4426</v>
      </c>
      <c r="BW6038" s="118" t="s">
        <v>11037</v>
      </c>
      <c r="BX6038" s="118" t="s">
        <v>2983</v>
      </c>
      <c r="BY6038" s="118" t="s">
        <v>4426</v>
      </c>
    </row>
    <row r="6039" spans="53:77" x14ac:dyDescent="0.3">
      <c r="BA6039" s="169" t="e">
        <f>VLOOKUP(D6039,#REF!, 2,FALSE)</f>
        <v>#REF!</v>
      </c>
      <c r="BO6039" s="118" t="s">
        <v>11038</v>
      </c>
      <c r="BP6039" s="118" t="s">
        <v>1269</v>
      </c>
      <c r="BQ6039" s="118" t="s">
        <v>3215</v>
      </c>
      <c r="BW6039" s="118" t="s">
        <v>11038</v>
      </c>
      <c r="BX6039" s="118" t="s">
        <v>1269</v>
      </c>
      <c r="BY6039" s="118" t="s">
        <v>3215</v>
      </c>
    </row>
    <row r="6040" spans="53:77" x14ac:dyDescent="0.3">
      <c r="BA6040" s="169" t="e">
        <f>VLOOKUP(D6040,#REF!, 2,FALSE)</f>
        <v>#REF!</v>
      </c>
      <c r="BO6040" s="118" t="s">
        <v>1969</v>
      </c>
      <c r="BP6040" s="118" t="s">
        <v>2983</v>
      </c>
      <c r="BQ6040" s="118" t="s">
        <v>11039</v>
      </c>
      <c r="BW6040" s="118" t="s">
        <v>1969</v>
      </c>
      <c r="BX6040" s="118" t="s">
        <v>2983</v>
      </c>
      <c r="BY6040" s="118" t="s">
        <v>11039</v>
      </c>
    </row>
    <row r="6041" spans="53:77" x14ac:dyDescent="0.3">
      <c r="BA6041" s="169" t="e">
        <f>VLOOKUP(D6041,#REF!, 2,FALSE)</f>
        <v>#REF!</v>
      </c>
      <c r="BO6041" s="118" t="s">
        <v>1970</v>
      </c>
      <c r="BP6041" s="118" t="s">
        <v>2983</v>
      </c>
      <c r="BQ6041" s="118" t="s">
        <v>1536</v>
      </c>
      <c r="BW6041" s="118" t="s">
        <v>1970</v>
      </c>
      <c r="BX6041" s="118" t="s">
        <v>2983</v>
      </c>
      <c r="BY6041" s="118" t="s">
        <v>1536</v>
      </c>
    </row>
    <row r="6042" spans="53:77" x14ac:dyDescent="0.3">
      <c r="BA6042" s="169" t="e">
        <f>VLOOKUP(D6042,#REF!, 2,FALSE)</f>
        <v>#REF!</v>
      </c>
      <c r="BO6042" s="118" t="s">
        <v>11040</v>
      </c>
      <c r="BP6042" s="118" t="s">
        <v>3043</v>
      </c>
      <c r="BQ6042" s="118" t="s">
        <v>1402</v>
      </c>
      <c r="BW6042" s="118" t="s">
        <v>11040</v>
      </c>
      <c r="BX6042" s="118" t="s">
        <v>3043</v>
      </c>
      <c r="BY6042" s="118" t="s">
        <v>1402</v>
      </c>
    </row>
    <row r="6043" spans="53:77" x14ac:dyDescent="0.3">
      <c r="BA6043" s="169" t="e">
        <f>VLOOKUP(D6043,#REF!, 2,FALSE)</f>
        <v>#REF!</v>
      </c>
      <c r="BO6043" s="118" t="s">
        <v>11041</v>
      </c>
      <c r="BP6043" s="118" t="s">
        <v>2983</v>
      </c>
      <c r="BQ6043" s="118" t="s">
        <v>1402</v>
      </c>
      <c r="BW6043" s="118" t="s">
        <v>11041</v>
      </c>
      <c r="BX6043" s="118" t="s">
        <v>2983</v>
      </c>
      <c r="BY6043" s="118" t="s">
        <v>1402</v>
      </c>
    </row>
    <row r="6044" spans="53:77" x14ac:dyDescent="0.3">
      <c r="BA6044" s="169" t="e">
        <f>VLOOKUP(D6044,#REF!, 2,FALSE)</f>
        <v>#REF!</v>
      </c>
      <c r="BO6044" s="118" t="s">
        <v>11042</v>
      </c>
      <c r="BP6044" s="118" t="s">
        <v>16975</v>
      </c>
      <c r="BQ6044" s="118" t="s">
        <v>2595</v>
      </c>
      <c r="BW6044" s="118" t="s">
        <v>11042</v>
      </c>
      <c r="BX6044" s="118" t="s">
        <v>16975</v>
      </c>
      <c r="BY6044" s="118" t="s">
        <v>2595</v>
      </c>
    </row>
    <row r="6045" spans="53:77" x14ac:dyDescent="0.3">
      <c r="BA6045" s="169" t="e">
        <f>VLOOKUP(D6045,#REF!, 2,FALSE)</f>
        <v>#REF!</v>
      </c>
      <c r="BO6045" s="118" t="s">
        <v>11043</v>
      </c>
      <c r="BP6045" s="118" t="s">
        <v>16975</v>
      </c>
      <c r="BQ6045" s="118" t="s">
        <v>11044</v>
      </c>
      <c r="BW6045" s="118" t="s">
        <v>11043</v>
      </c>
      <c r="BX6045" s="118" t="s">
        <v>16975</v>
      </c>
      <c r="BY6045" s="118" t="s">
        <v>11044</v>
      </c>
    </row>
    <row r="6046" spans="53:77" x14ac:dyDescent="0.3">
      <c r="BA6046" s="169" t="e">
        <f>VLOOKUP(D6046,#REF!, 2,FALSE)</f>
        <v>#REF!</v>
      </c>
      <c r="BO6046" s="118" t="s">
        <v>11045</v>
      </c>
      <c r="BP6046" s="118" t="s">
        <v>16975</v>
      </c>
      <c r="BQ6046" s="118" t="s">
        <v>3360</v>
      </c>
      <c r="BW6046" s="118" t="s">
        <v>11045</v>
      </c>
      <c r="BX6046" s="118" t="s">
        <v>16975</v>
      </c>
      <c r="BY6046" s="118" t="s">
        <v>3360</v>
      </c>
    </row>
    <row r="6047" spans="53:77" x14ac:dyDescent="0.3">
      <c r="BA6047" s="169" t="e">
        <f>VLOOKUP(D6047,#REF!, 2,FALSE)</f>
        <v>#REF!</v>
      </c>
      <c r="BO6047" s="118" t="s">
        <v>11046</v>
      </c>
      <c r="BP6047" s="118" t="s">
        <v>16975</v>
      </c>
      <c r="BQ6047" s="118" t="s">
        <v>8236</v>
      </c>
      <c r="BW6047" s="118" t="s">
        <v>11046</v>
      </c>
      <c r="BX6047" s="118" t="s">
        <v>16975</v>
      </c>
      <c r="BY6047" s="118" t="s">
        <v>8236</v>
      </c>
    </row>
    <row r="6048" spans="53:77" x14ac:dyDescent="0.3">
      <c r="BA6048" s="169" t="e">
        <f>VLOOKUP(D6048,#REF!, 2,FALSE)</f>
        <v>#REF!</v>
      </c>
      <c r="BO6048" s="118" t="s">
        <v>1971</v>
      </c>
      <c r="BP6048" s="118" t="s">
        <v>2983</v>
      </c>
      <c r="BQ6048" s="118" t="s">
        <v>2983</v>
      </c>
      <c r="BW6048" s="118" t="s">
        <v>1971</v>
      </c>
      <c r="BX6048" s="118" t="s">
        <v>2983</v>
      </c>
      <c r="BY6048" s="118" t="s">
        <v>2983</v>
      </c>
    </row>
    <row r="6049" spans="53:77" x14ac:dyDescent="0.3">
      <c r="BA6049" s="169" t="e">
        <f>VLOOKUP(D6049,#REF!, 2,FALSE)</f>
        <v>#REF!</v>
      </c>
      <c r="BO6049" s="118" t="s">
        <v>11048</v>
      </c>
      <c r="BP6049" s="118" t="s">
        <v>2983</v>
      </c>
      <c r="BQ6049" s="118" t="s">
        <v>2983</v>
      </c>
      <c r="BW6049" s="118" t="s">
        <v>11048</v>
      </c>
      <c r="BX6049" s="118" t="s">
        <v>2983</v>
      </c>
      <c r="BY6049" s="118" t="s">
        <v>2983</v>
      </c>
    </row>
    <row r="6050" spans="53:77" x14ac:dyDescent="0.3">
      <c r="BA6050" s="169" t="e">
        <f>VLOOKUP(D6050,#REF!, 2,FALSE)</f>
        <v>#REF!</v>
      </c>
      <c r="BO6050" s="118" t="s">
        <v>11049</v>
      </c>
      <c r="BP6050" s="118" t="s">
        <v>2983</v>
      </c>
      <c r="BQ6050" s="118" t="s">
        <v>2983</v>
      </c>
      <c r="BW6050" s="118" t="s">
        <v>11049</v>
      </c>
      <c r="BX6050" s="118" t="s">
        <v>2983</v>
      </c>
      <c r="BY6050" s="118" t="s">
        <v>2983</v>
      </c>
    </row>
    <row r="6051" spans="53:77" x14ac:dyDescent="0.3">
      <c r="BA6051" s="169" t="e">
        <f>VLOOKUP(D6051,#REF!, 2,FALSE)</f>
        <v>#REF!</v>
      </c>
      <c r="BO6051" s="118" t="s">
        <v>11050</v>
      </c>
      <c r="BP6051" s="118" t="s">
        <v>2983</v>
      </c>
      <c r="BQ6051" s="118" t="s">
        <v>2983</v>
      </c>
      <c r="BW6051" s="118" t="s">
        <v>11050</v>
      </c>
      <c r="BX6051" s="118" t="s">
        <v>2983</v>
      </c>
      <c r="BY6051" s="118" t="s">
        <v>2983</v>
      </c>
    </row>
    <row r="6052" spans="53:77" x14ac:dyDescent="0.3">
      <c r="BA6052" s="169" t="e">
        <f>VLOOKUP(D6052,#REF!, 2,FALSE)</f>
        <v>#REF!</v>
      </c>
      <c r="BO6052" s="118" t="s">
        <v>1972</v>
      </c>
      <c r="BP6052" s="118" t="s">
        <v>2983</v>
      </c>
      <c r="BQ6052" s="118" t="s">
        <v>2983</v>
      </c>
      <c r="BW6052" s="118" t="s">
        <v>1972</v>
      </c>
      <c r="BX6052" s="118" t="s">
        <v>2983</v>
      </c>
      <c r="BY6052" s="118" t="s">
        <v>2983</v>
      </c>
    </row>
    <row r="6053" spans="53:77" x14ac:dyDescent="0.3">
      <c r="BA6053" s="169" t="e">
        <f>VLOOKUP(D6053,#REF!, 2,FALSE)</f>
        <v>#REF!</v>
      </c>
      <c r="BO6053" s="118" t="s">
        <v>11051</v>
      </c>
      <c r="BP6053" s="118" t="s">
        <v>2983</v>
      </c>
      <c r="BQ6053" s="118" t="s">
        <v>2983</v>
      </c>
      <c r="BW6053" s="118" t="s">
        <v>11051</v>
      </c>
      <c r="BX6053" s="118" t="s">
        <v>2983</v>
      </c>
      <c r="BY6053" s="118" t="s">
        <v>2983</v>
      </c>
    </row>
    <row r="6054" spans="53:77" x14ac:dyDescent="0.3">
      <c r="BA6054" s="169" t="e">
        <f>VLOOKUP(D6054,#REF!, 2,FALSE)</f>
        <v>#REF!</v>
      </c>
      <c r="BO6054" s="118" t="s">
        <v>2963</v>
      </c>
      <c r="BP6054" s="118" t="s">
        <v>2983</v>
      </c>
      <c r="BQ6054" s="118" t="s">
        <v>2983</v>
      </c>
      <c r="BW6054" s="118" t="s">
        <v>2963</v>
      </c>
      <c r="BX6054" s="118" t="s">
        <v>2983</v>
      </c>
      <c r="BY6054" s="118" t="s">
        <v>2983</v>
      </c>
    </row>
    <row r="6055" spans="53:77" x14ac:dyDescent="0.3">
      <c r="BA6055" s="169" t="e">
        <f>VLOOKUP(D6055,#REF!, 2,FALSE)</f>
        <v>#REF!</v>
      </c>
      <c r="BO6055" s="118" t="s">
        <v>11052</v>
      </c>
      <c r="BP6055" s="118" t="s">
        <v>2983</v>
      </c>
      <c r="BQ6055" s="118" t="s">
        <v>2983</v>
      </c>
      <c r="BW6055" s="118" t="s">
        <v>11052</v>
      </c>
      <c r="BX6055" s="118" t="s">
        <v>2983</v>
      </c>
      <c r="BY6055" s="118" t="s">
        <v>2983</v>
      </c>
    </row>
    <row r="6056" spans="53:77" x14ac:dyDescent="0.3">
      <c r="BA6056" s="169" t="e">
        <f>VLOOKUP(D6056,#REF!, 2,FALSE)</f>
        <v>#REF!</v>
      </c>
      <c r="BO6056" s="118" t="s">
        <v>1974</v>
      </c>
      <c r="BP6056" s="118" t="s">
        <v>16975</v>
      </c>
      <c r="BQ6056" s="118" t="s">
        <v>2296</v>
      </c>
      <c r="BW6056" s="118" t="s">
        <v>1974</v>
      </c>
      <c r="BX6056" s="118" t="s">
        <v>16975</v>
      </c>
      <c r="BY6056" s="118" t="s">
        <v>2296</v>
      </c>
    </row>
    <row r="6057" spans="53:77" x14ac:dyDescent="0.3">
      <c r="BA6057" s="169" t="e">
        <f>VLOOKUP(D6057,#REF!, 2,FALSE)</f>
        <v>#REF!</v>
      </c>
      <c r="BO6057" s="118" t="s">
        <v>11053</v>
      </c>
      <c r="BP6057" s="118" t="s">
        <v>2979</v>
      </c>
      <c r="BQ6057" s="118" t="s">
        <v>11054</v>
      </c>
      <c r="BW6057" s="118" t="s">
        <v>11053</v>
      </c>
      <c r="BX6057" s="118" t="s">
        <v>2979</v>
      </c>
      <c r="BY6057" s="118" t="s">
        <v>11054</v>
      </c>
    </row>
    <row r="6058" spans="53:77" x14ac:dyDescent="0.3">
      <c r="BA6058" s="169" t="e">
        <f>VLOOKUP(D6058,#REF!, 2,FALSE)</f>
        <v>#REF!</v>
      </c>
      <c r="BO6058" s="118" t="s">
        <v>11055</v>
      </c>
      <c r="BP6058" s="118" t="s">
        <v>1267</v>
      </c>
      <c r="BQ6058" s="118" t="s">
        <v>2644</v>
      </c>
      <c r="BW6058" s="118" t="s">
        <v>11055</v>
      </c>
      <c r="BX6058" s="118" t="s">
        <v>1267</v>
      </c>
      <c r="BY6058" s="118" t="s">
        <v>2644</v>
      </c>
    </row>
    <row r="6059" spans="53:77" x14ac:dyDescent="0.3">
      <c r="BA6059" s="169" t="e">
        <f>VLOOKUP(D6059,#REF!, 2,FALSE)</f>
        <v>#REF!</v>
      </c>
      <c r="BO6059" s="118" t="s">
        <v>11056</v>
      </c>
      <c r="BP6059" s="118" t="s">
        <v>2979</v>
      </c>
      <c r="BQ6059" s="118" t="s">
        <v>11057</v>
      </c>
      <c r="BW6059" s="118" t="s">
        <v>11056</v>
      </c>
      <c r="BX6059" s="118" t="s">
        <v>2979</v>
      </c>
      <c r="BY6059" s="118" t="s">
        <v>11057</v>
      </c>
    </row>
    <row r="6060" spans="53:77" x14ac:dyDescent="0.3">
      <c r="BA6060" s="169" t="e">
        <f>VLOOKUP(D6060,#REF!, 2,FALSE)</f>
        <v>#REF!</v>
      </c>
      <c r="BO6060" s="118" t="s">
        <v>11058</v>
      </c>
      <c r="BP6060" s="118" t="s">
        <v>923</v>
      </c>
      <c r="BQ6060" s="118" t="s">
        <v>2644</v>
      </c>
      <c r="BW6060" s="118" t="s">
        <v>11058</v>
      </c>
      <c r="BX6060" s="118" t="s">
        <v>923</v>
      </c>
      <c r="BY6060" s="118" t="s">
        <v>2644</v>
      </c>
    </row>
    <row r="6061" spans="53:77" x14ac:dyDescent="0.3">
      <c r="BA6061" s="169" t="e">
        <f>VLOOKUP(D6061,#REF!, 2,FALSE)</f>
        <v>#REF!</v>
      </c>
      <c r="BO6061" s="118" t="s">
        <v>11059</v>
      </c>
      <c r="BP6061" s="118" t="s">
        <v>3243</v>
      </c>
      <c r="BQ6061" s="118" t="s">
        <v>4051</v>
      </c>
      <c r="BW6061" s="118" t="s">
        <v>11059</v>
      </c>
      <c r="BX6061" s="118" t="s">
        <v>3243</v>
      </c>
      <c r="BY6061" s="118" t="s">
        <v>4051</v>
      </c>
    </row>
    <row r="6062" spans="53:77" x14ac:dyDescent="0.3">
      <c r="BA6062" s="169" t="e">
        <f>VLOOKUP(D6062,#REF!, 2,FALSE)</f>
        <v>#REF!</v>
      </c>
      <c r="BO6062" s="118" t="s">
        <v>2964</v>
      </c>
      <c r="BP6062" s="118" t="s">
        <v>940</v>
      </c>
      <c r="BQ6062" s="118" t="s">
        <v>4051</v>
      </c>
      <c r="BW6062" s="118" t="s">
        <v>2964</v>
      </c>
      <c r="BX6062" s="118" t="s">
        <v>940</v>
      </c>
      <c r="BY6062" s="118" t="s">
        <v>4051</v>
      </c>
    </row>
    <row r="6063" spans="53:77" x14ac:dyDescent="0.3">
      <c r="BA6063" s="169" t="e">
        <f>VLOOKUP(D6063,#REF!, 2,FALSE)</f>
        <v>#REF!</v>
      </c>
      <c r="BO6063" s="118" t="s">
        <v>11060</v>
      </c>
      <c r="BP6063" s="118" t="s">
        <v>940</v>
      </c>
      <c r="BQ6063" s="118" t="s">
        <v>4051</v>
      </c>
      <c r="BW6063" s="118" t="s">
        <v>11060</v>
      </c>
      <c r="BX6063" s="118" t="s">
        <v>940</v>
      </c>
      <c r="BY6063" s="118" t="s">
        <v>4051</v>
      </c>
    </row>
    <row r="6064" spans="53:77" x14ac:dyDescent="0.3">
      <c r="BA6064" s="169" t="e">
        <f>VLOOKUP(D6064,#REF!, 2,FALSE)</f>
        <v>#REF!</v>
      </c>
      <c r="BO6064" s="118" t="s">
        <v>2945</v>
      </c>
      <c r="BP6064" s="118" t="s">
        <v>2983</v>
      </c>
      <c r="BQ6064" s="118" t="s">
        <v>2983</v>
      </c>
      <c r="BW6064" s="118" t="s">
        <v>2945</v>
      </c>
      <c r="BX6064" s="118" t="s">
        <v>2983</v>
      </c>
      <c r="BY6064" s="118" t="s">
        <v>2983</v>
      </c>
    </row>
    <row r="6065" spans="53:77" x14ac:dyDescent="0.3">
      <c r="BA6065" s="169" t="e">
        <f>VLOOKUP(D6065,#REF!, 2,FALSE)</f>
        <v>#REF!</v>
      </c>
      <c r="BO6065" s="118" t="s">
        <v>2953</v>
      </c>
      <c r="BP6065" s="118" t="s">
        <v>2983</v>
      </c>
      <c r="BQ6065" s="118" t="s">
        <v>2983</v>
      </c>
      <c r="BW6065" s="118" t="s">
        <v>2953</v>
      </c>
      <c r="BX6065" s="118" t="s">
        <v>2983</v>
      </c>
      <c r="BY6065" s="118" t="s">
        <v>2983</v>
      </c>
    </row>
    <row r="6066" spans="53:77" x14ac:dyDescent="0.3">
      <c r="BA6066" s="169" t="e">
        <f>VLOOKUP(D6066,#REF!, 2,FALSE)</f>
        <v>#REF!</v>
      </c>
      <c r="BO6066" s="118" t="s">
        <v>11061</v>
      </c>
      <c r="BP6066" s="118" t="s">
        <v>2983</v>
      </c>
      <c r="BQ6066" s="118" t="s">
        <v>2983</v>
      </c>
      <c r="BW6066" s="118" t="s">
        <v>11061</v>
      </c>
      <c r="BX6066" s="118" t="s">
        <v>2983</v>
      </c>
      <c r="BY6066" s="118" t="s">
        <v>2983</v>
      </c>
    </row>
    <row r="6067" spans="53:77" x14ac:dyDescent="0.3">
      <c r="BA6067" s="169" t="e">
        <f>VLOOKUP(D6067,#REF!, 2,FALSE)</f>
        <v>#REF!</v>
      </c>
      <c r="BO6067" s="118" t="s">
        <v>1975</v>
      </c>
      <c r="BP6067" s="118" t="s">
        <v>2983</v>
      </c>
      <c r="BQ6067" s="118" t="s">
        <v>2983</v>
      </c>
      <c r="BW6067" s="118" t="s">
        <v>1975</v>
      </c>
      <c r="BX6067" s="118" t="s">
        <v>2983</v>
      </c>
      <c r="BY6067" s="118" t="s">
        <v>2983</v>
      </c>
    </row>
    <row r="6068" spans="53:77" x14ac:dyDescent="0.3">
      <c r="BA6068" s="169" t="e">
        <f>VLOOKUP(D6068,#REF!, 2,FALSE)</f>
        <v>#REF!</v>
      </c>
      <c r="BO6068" s="118" t="s">
        <v>11062</v>
      </c>
      <c r="BP6068" s="118" t="s">
        <v>2983</v>
      </c>
      <c r="BQ6068" s="118" t="s">
        <v>2930</v>
      </c>
      <c r="BW6068" s="118" t="s">
        <v>11062</v>
      </c>
      <c r="BX6068" s="118" t="s">
        <v>2983</v>
      </c>
      <c r="BY6068" s="118" t="s">
        <v>2930</v>
      </c>
    </row>
    <row r="6069" spans="53:77" x14ac:dyDescent="0.3">
      <c r="BA6069" s="169" t="e">
        <f>VLOOKUP(D6069,#REF!, 2,FALSE)</f>
        <v>#REF!</v>
      </c>
      <c r="BO6069" s="118" t="s">
        <v>11063</v>
      </c>
      <c r="BP6069" s="118" t="s">
        <v>2983</v>
      </c>
      <c r="BQ6069" s="118" t="s">
        <v>2827</v>
      </c>
      <c r="BW6069" s="118" t="s">
        <v>11063</v>
      </c>
      <c r="BX6069" s="118" t="s">
        <v>2983</v>
      </c>
      <c r="BY6069" s="118" t="s">
        <v>2827</v>
      </c>
    </row>
    <row r="6070" spans="53:77" x14ac:dyDescent="0.3">
      <c r="BA6070" s="169" t="e">
        <f>VLOOKUP(D6070,#REF!, 2,FALSE)</f>
        <v>#REF!</v>
      </c>
      <c r="BO6070" s="118" t="s">
        <v>11064</v>
      </c>
      <c r="BP6070" s="118" t="s">
        <v>928</v>
      </c>
      <c r="BQ6070" s="118" t="s">
        <v>2983</v>
      </c>
      <c r="BW6070" s="118" t="s">
        <v>11064</v>
      </c>
      <c r="BX6070" s="118" t="s">
        <v>928</v>
      </c>
      <c r="BY6070" s="118" t="s">
        <v>2983</v>
      </c>
    </row>
    <row r="6071" spans="53:77" x14ac:dyDescent="0.3">
      <c r="BA6071" s="169" t="e">
        <f>VLOOKUP(D6071,#REF!, 2,FALSE)</f>
        <v>#REF!</v>
      </c>
      <c r="BO6071" s="118" t="s">
        <v>11065</v>
      </c>
      <c r="BP6071" s="118" t="s">
        <v>2983</v>
      </c>
      <c r="BQ6071" s="118" t="s">
        <v>11066</v>
      </c>
      <c r="BW6071" s="118" t="s">
        <v>11065</v>
      </c>
      <c r="BX6071" s="118" t="s">
        <v>2983</v>
      </c>
      <c r="BY6071" s="118" t="s">
        <v>11066</v>
      </c>
    </row>
    <row r="6072" spans="53:77" x14ac:dyDescent="0.3">
      <c r="BA6072" s="169" t="e">
        <f>VLOOKUP(D6072,#REF!, 2,FALSE)</f>
        <v>#REF!</v>
      </c>
      <c r="BO6072" s="118" t="s">
        <v>11068</v>
      </c>
      <c r="BP6072" s="118" t="s">
        <v>2983</v>
      </c>
      <c r="BQ6072" s="118" t="s">
        <v>2983</v>
      </c>
      <c r="BW6072" s="118" t="s">
        <v>11068</v>
      </c>
      <c r="BX6072" s="118" t="s">
        <v>2983</v>
      </c>
      <c r="BY6072" s="118" t="s">
        <v>2983</v>
      </c>
    </row>
    <row r="6073" spans="53:77" x14ac:dyDescent="0.3">
      <c r="BA6073" s="169" t="e">
        <f>VLOOKUP(D6073,#REF!, 2,FALSE)</f>
        <v>#REF!</v>
      </c>
      <c r="BO6073" s="118" t="s">
        <v>11069</v>
      </c>
      <c r="BP6073" s="118" t="s">
        <v>783</v>
      </c>
      <c r="BQ6073" s="118" t="s">
        <v>2983</v>
      </c>
      <c r="BW6073" s="118" t="s">
        <v>11069</v>
      </c>
      <c r="BX6073" s="118" t="s">
        <v>783</v>
      </c>
      <c r="BY6073" s="118" t="s">
        <v>2983</v>
      </c>
    </row>
    <row r="6074" spans="53:77" x14ac:dyDescent="0.3">
      <c r="BA6074" s="169" t="e">
        <f>VLOOKUP(D6074,#REF!, 2,FALSE)</f>
        <v>#REF!</v>
      </c>
      <c r="BO6074" s="118" t="s">
        <v>11070</v>
      </c>
      <c r="BP6074" s="118" t="s">
        <v>2983</v>
      </c>
      <c r="BQ6074" s="118" t="s">
        <v>1858</v>
      </c>
      <c r="BW6074" s="118" t="s">
        <v>11070</v>
      </c>
      <c r="BX6074" s="118" t="s">
        <v>2983</v>
      </c>
      <c r="BY6074" s="118" t="s">
        <v>1858</v>
      </c>
    </row>
    <row r="6075" spans="53:77" x14ac:dyDescent="0.3">
      <c r="BA6075" s="169" t="e">
        <f>VLOOKUP(D6075,#REF!, 2,FALSE)</f>
        <v>#REF!</v>
      </c>
      <c r="BO6075" s="118" t="s">
        <v>11071</v>
      </c>
      <c r="BP6075" s="118" t="s">
        <v>2983</v>
      </c>
      <c r="BQ6075" s="118" t="s">
        <v>1858</v>
      </c>
      <c r="BW6075" s="118" t="s">
        <v>11071</v>
      </c>
      <c r="BX6075" s="118" t="s">
        <v>2983</v>
      </c>
      <c r="BY6075" s="118" t="s">
        <v>1858</v>
      </c>
    </row>
    <row r="6076" spans="53:77" x14ac:dyDescent="0.3">
      <c r="BA6076" s="169" t="e">
        <f>VLOOKUP(D6076,#REF!, 2,FALSE)</f>
        <v>#REF!</v>
      </c>
      <c r="BO6076" s="118" t="s">
        <v>11072</v>
      </c>
      <c r="BP6076" s="118" t="s">
        <v>2983</v>
      </c>
      <c r="BQ6076" s="118" t="s">
        <v>11073</v>
      </c>
      <c r="BW6076" s="118" t="s">
        <v>11072</v>
      </c>
      <c r="BX6076" s="118" t="s">
        <v>2983</v>
      </c>
      <c r="BY6076" s="118" t="s">
        <v>11073</v>
      </c>
    </row>
    <row r="6077" spans="53:77" x14ac:dyDescent="0.3">
      <c r="BA6077" s="169" t="e">
        <f>VLOOKUP(D6077,#REF!, 2,FALSE)</f>
        <v>#REF!</v>
      </c>
      <c r="BO6077" s="118" t="s">
        <v>11074</v>
      </c>
      <c r="BP6077" s="118" t="s">
        <v>2979</v>
      </c>
      <c r="BQ6077" s="118" t="s">
        <v>4463</v>
      </c>
      <c r="BW6077" s="118" t="s">
        <v>11074</v>
      </c>
      <c r="BX6077" s="118" t="s">
        <v>2979</v>
      </c>
      <c r="BY6077" s="118" t="s">
        <v>4463</v>
      </c>
    </row>
    <row r="6078" spans="53:77" x14ac:dyDescent="0.3">
      <c r="BA6078" s="169" t="e">
        <f>VLOOKUP(D6078,#REF!, 2,FALSE)</f>
        <v>#REF!</v>
      </c>
      <c r="BO6078" s="118" t="s">
        <v>11075</v>
      </c>
      <c r="BP6078" s="118" t="s">
        <v>1342</v>
      </c>
      <c r="BQ6078" s="118" t="s">
        <v>11076</v>
      </c>
      <c r="BW6078" s="118" t="s">
        <v>11075</v>
      </c>
      <c r="BX6078" s="118" t="s">
        <v>1342</v>
      </c>
      <c r="BY6078" s="118" t="s">
        <v>11076</v>
      </c>
    </row>
    <row r="6079" spans="53:77" x14ac:dyDescent="0.3">
      <c r="BA6079" s="169" t="e">
        <f>VLOOKUP(D6079,#REF!, 2,FALSE)</f>
        <v>#REF!</v>
      </c>
      <c r="BO6079" s="118" t="s">
        <v>11077</v>
      </c>
      <c r="BP6079" s="118" t="s">
        <v>2979</v>
      </c>
      <c r="BQ6079" s="118" t="s">
        <v>1204</v>
      </c>
      <c r="BW6079" s="118" t="s">
        <v>11077</v>
      </c>
      <c r="BX6079" s="118" t="s">
        <v>2979</v>
      </c>
      <c r="BY6079" s="118" t="s">
        <v>1204</v>
      </c>
    </row>
    <row r="6080" spans="53:77" x14ac:dyDescent="0.3">
      <c r="BA6080" s="169" t="e">
        <f>VLOOKUP(D6080,#REF!, 2,FALSE)</f>
        <v>#REF!</v>
      </c>
      <c r="BO6080" s="118" t="s">
        <v>11078</v>
      </c>
      <c r="BP6080" s="118" t="s">
        <v>2983</v>
      </c>
      <c r="BQ6080" s="118" t="s">
        <v>8402</v>
      </c>
      <c r="BW6080" s="118" t="s">
        <v>11078</v>
      </c>
      <c r="BX6080" s="118" t="s">
        <v>2983</v>
      </c>
      <c r="BY6080" s="118" t="s">
        <v>8402</v>
      </c>
    </row>
    <row r="6081" spans="53:77" x14ac:dyDescent="0.3">
      <c r="BA6081" s="169" t="e">
        <f>VLOOKUP(D6081,#REF!, 2,FALSE)</f>
        <v>#REF!</v>
      </c>
      <c r="BO6081" s="118" t="s">
        <v>1977</v>
      </c>
      <c r="BP6081" s="118" t="s">
        <v>626</v>
      </c>
      <c r="BQ6081" s="118" t="s">
        <v>7930</v>
      </c>
      <c r="BW6081" s="118" t="s">
        <v>1977</v>
      </c>
      <c r="BX6081" s="118" t="s">
        <v>626</v>
      </c>
      <c r="BY6081" s="118" t="s">
        <v>7930</v>
      </c>
    </row>
    <row r="6082" spans="53:77" x14ac:dyDescent="0.3">
      <c r="BA6082" s="169" t="e">
        <f>VLOOKUP(D6082,#REF!, 2,FALSE)</f>
        <v>#REF!</v>
      </c>
      <c r="BO6082" s="118" t="s">
        <v>11079</v>
      </c>
      <c r="BP6082" s="118" t="s">
        <v>3003</v>
      </c>
      <c r="BQ6082" s="118" t="s">
        <v>5356</v>
      </c>
      <c r="BW6082" s="118" t="s">
        <v>11079</v>
      </c>
      <c r="BX6082" s="118" t="s">
        <v>3003</v>
      </c>
      <c r="BY6082" s="118" t="s">
        <v>5356</v>
      </c>
    </row>
    <row r="6083" spans="53:77" x14ac:dyDescent="0.3">
      <c r="BA6083" s="169" t="e">
        <f>VLOOKUP(D6083,#REF!, 2,FALSE)</f>
        <v>#REF!</v>
      </c>
      <c r="BO6083" s="118" t="s">
        <v>1978</v>
      </c>
      <c r="BP6083" s="118" t="s">
        <v>626</v>
      </c>
      <c r="BQ6083" s="118" t="s">
        <v>7930</v>
      </c>
      <c r="BW6083" s="118" t="s">
        <v>1978</v>
      </c>
      <c r="BX6083" s="118" t="s">
        <v>626</v>
      </c>
      <c r="BY6083" s="118" t="s">
        <v>7930</v>
      </c>
    </row>
    <row r="6084" spans="53:77" x14ac:dyDescent="0.3">
      <c r="BA6084" s="169" t="e">
        <f>VLOOKUP(D6084,#REF!, 2,FALSE)</f>
        <v>#REF!</v>
      </c>
      <c r="BO6084" s="118" t="s">
        <v>11080</v>
      </c>
      <c r="BP6084" s="118" t="s">
        <v>623</v>
      </c>
      <c r="BQ6084" s="118" t="s">
        <v>11081</v>
      </c>
      <c r="BW6084" s="118" t="s">
        <v>11080</v>
      </c>
      <c r="BX6084" s="118" t="s">
        <v>623</v>
      </c>
      <c r="BY6084" s="118" t="s">
        <v>11081</v>
      </c>
    </row>
    <row r="6085" spans="53:77" x14ac:dyDescent="0.3">
      <c r="BA6085" s="169" t="e">
        <f>VLOOKUP(D6085,#REF!, 2,FALSE)</f>
        <v>#REF!</v>
      </c>
      <c r="BO6085" s="118" t="s">
        <v>1979</v>
      </c>
      <c r="BP6085" s="118" t="s">
        <v>849</v>
      </c>
      <c r="BQ6085" s="118" t="s">
        <v>5606</v>
      </c>
      <c r="BW6085" s="118" t="s">
        <v>1979</v>
      </c>
      <c r="BX6085" s="118" t="s">
        <v>849</v>
      </c>
      <c r="BY6085" s="118" t="s">
        <v>5606</v>
      </c>
    </row>
    <row r="6086" spans="53:77" x14ac:dyDescent="0.3">
      <c r="BA6086" s="169" t="e">
        <f>VLOOKUP(D6086,#REF!, 2,FALSE)</f>
        <v>#REF!</v>
      </c>
      <c r="BO6086" s="118" t="s">
        <v>11082</v>
      </c>
      <c r="BP6086" s="118" t="s">
        <v>3243</v>
      </c>
      <c r="BQ6086" s="118" t="s">
        <v>11083</v>
      </c>
      <c r="BW6086" s="118" t="s">
        <v>11082</v>
      </c>
      <c r="BX6086" s="118" t="s">
        <v>3243</v>
      </c>
      <c r="BY6086" s="118" t="s">
        <v>11083</v>
      </c>
    </row>
    <row r="6087" spans="53:77" x14ac:dyDescent="0.3">
      <c r="BA6087" s="169" t="e">
        <f>VLOOKUP(D6087,#REF!, 2,FALSE)</f>
        <v>#REF!</v>
      </c>
      <c r="BO6087" s="118" t="s">
        <v>11084</v>
      </c>
      <c r="BP6087" s="118" t="s">
        <v>1269</v>
      </c>
      <c r="BQ6087" s="118" t="s">
        <v>11085</v>
      </c>
      <c r="BW6087" s="118" t="s">
        <v>11084</v>
      </c>
      <c r="BX6087" s="118" t="s">
        <v>1269</v>
      </c>
      <c r="BY6087" s="118" t="s">
        <v>11085</v>
      </c>
    </row>
    <row r="6088" spans="53:77" x14ac:dyDescent="0.3">
      <c r="BA6088" s="169" t="e">
        <f>VLOOKUP(D6088,#REF!, 2,FALSE)</f>
        <v>#REF!</v>
      </c>
      <c r="BO6088" s="118" t="s">
        <v>11086</v>
      </c>
      <c r="BP6088" s="118" t="s">
        <v>2983</v>
      </c>
      <c r="BQ6088" s="118" t="s">
        <v>11087</v>
      </c>
      <c r="BW6088" s="118" t="s">
        <v>11086</v>
      </c>
      <c r="BX6088" s="118" t="s">
        <v>2983</v>
      </c>
      <c r="BY6088" s="118" t="s">
        <v>11087</v>
      </c>
    </row>
    <row r="6089" spans="53:77" x14ac:dyDescent="0.3">
      <c r="BA6089" s="169" t="e">
        <f>VLOOKUP(D6089,#REF!, 2,FALSE)</f>
        <v>#REF!</v>
      </c>
      <c r="BO6089" s="118" t="s">
        <v>11088</v>
      </c>
      <c r="BP6089" s="118" t="s">
        <v>1269</v>
      </c>
      <c r="BQ6089" s="118" t="s">
        <v>5026</v>
      </c>
      <c r="BW6089" s="118" t="s">
        <v>11088</v>
      </c>
      <c r="BX6089" s="118" t="s">
        <v>1269</v>
      </c>
      <c r="BY6089" s="118" t="s">
        <v>5026</v>
      </c>
    </row>
    <row r="6090" spans="53:77" x14ac:dyDescent="0.3">
      <c r="BA6090" s="169" t="e">
        <f>VLOOKUP(D6090,#REF!, 2,FALSE)</f>
        <v>#REF!</v>
      </c>
      <c r="BO6090" s="118" t="s">
        <v>11089</v>
      </c>
      <c r="BP6090" s="118" t="s">
        <v>3197</v>
      </c>
      <c r="BQ6090" s="118" t="s">
        <v>7125</v>
      </c>
      <c r="BW6090" s="118" t="s">
        <v>11089</v>
      </c>
      <c r="BX6090" s="118" t="s">
        <v>3197</v>
      </c>
      <c r="BY6090" s="118" t="s">
        <v>7125</v>
      </c>
    </row>
    <row r="6091" spans="53:77" x14ac:dyDescent="0.3">
      <c r="BA6091" s="169" t="e">
        <f>VLOOKUP(D6091,#REF!, 2,FALSE)</f>
        <v>#REF!</v>
      </c>
      <c r="BO6091" s="118" t="s">
        <v>11090</v>
      </c>
      <c r="BP6091" s="118" t="s">
        <v>3197</v>
      </c>
      <c r="BQ6091" s="118" t="s">
        <v>5026</v>
      </c>
      <c r="BW6091" s="118" t="s">
        <v>11090</v>
      </c>
      <c r="BX6091" s="118" t="s">
        <v>3197</v>
      </c>
      <c r="BY6091" s="118" t="s">
        <v>5026</v>
      </c>
    </row>
    <row r="6092" spans="53:77" x14ac:dyDescent="0.3">
      <c r="BA6092" s="169" t="e">
        <f>VLOOKUP(D6092,#REF!, 2,FALSE)</f>
        <v>#REF!</v>
      </c>
      <c r="BO6092" s="118" t="s">
        <v>11091</v>
      </c>
      <c r="BP6092" s="118" t="s">
        <v>3243</v>
      </c>
      <c r="BQ6092" s="118" t="s">
        <v>702</v>
      </c>
      <c r="BW6092" s="118" t="s">
        <v>11091</v>
      </c>
      <c r="BX6092" s="118" t="s">
        <v>3243</v>
      </c>
      <c r="BY6092" s="118" t="s">
        <v>702</v>
      </c>
    </row>
    <row r="6093" spans="53:77" x14ac:dyDescent="0.3">
      <c r="BA6093" s="169" t="e">
        <f>VLOOKUP(D6093,#REF!, 2,FALSE)</f>
        <v>#REF!</v>
      </c>
      <c r="BO6093" s="118" t="s">
        <v>11092</v>
      </c>
      <c r="BP6093" s="118" t="s">
        <v>3243</v>
      </c>
      <c r="BQ6093" s="118" t="s">
        <v>11093</v>
      </c>
      <c r="BW6093" s="118" t="s">
        <v>11092</v>
      </c>
      <c r="BX6093" s="118" t="s">
        <v>3243</v>
      </c>
      <c r="BY6093" s="118" t="s">
        <v>11093</v>
      </c>
    </row>
    <row r="6094" spans="53:77" x14ac:dyDescent="0.3">
      <c r="BA6094" s="169" t="e">
        <f>VLOOKUP(D6094,#REF!, 2,FALSE)</f>
        <v>#REF!</v>
      </c>
      <c r="BO6094" s="118" t="s">
        <v>11094</v>
      </c>
      <c r="BP6094" s="118" t="s">
        <v>2983</v>
      </c>
      <c r="BQ6094" s="118" t="s">
        <v>2297</v>
      </c>
      <c r="BW6094" s="118" t="s">
        <v>11094</v>
      </c>
      <c r="BX6094" s="118" t="s">
        <v>2983</v>
      </c>
      <c r="BY6094" s="118" t="s">
        <v>2297</v>
      </c>
    </row>
    <row r="6095" spans="53:77" x14ac:dyDescent="0.3">
      <c r="BA6095" s="169" t="e">
        <f>VLOOKUP(D6095,#REF!, 2,FALSE)</f>
        <v>#REF!</v>
      </c>
      <c r="BO6095" s="118" t="s">
        <v>11095</v>
      </c>
      <c r="BP6095" s="118" t="s">
        <v>2983</v>
      </c>
      <c r="BQ6095" s="118" t="s">
        <v>2983</v>
      </c>
      <c r="BW6095" s="118" t="s">
        <v>11095</v>
      </c>
      <c r="BX6095" s="118" t="s">
        <v>2983</v>
      </c>
      <c r="BY6095" s="118" t="s">
        <v>2983</v>
      </c>
    </row>
    <row r="6096" spans="53:77" x14ac:dyDescent="0.3">
      <c r="BA6096" s="169" t="e">
        <f>VLOOKUP(D6096,#REF!, 2,FALSE)</f>
        <v>#REF!</v>
      </c>
      <c r="BO6096" s="118" t="s">
        <v>11096</v>
      </c>
      <c r="BP6096" s="118" t="s">
        <v>2983</v>
      </c>
      <c r="BQ6096" s="118" t="s">
        <v>2983</v>
      </c>
      <c r="BW6096" s="118" t="s">
        <v>11096</v>
      </c>
      <c r="BX6096" s="118" t="s">
        <v>2983</v>
      </c>
      <c r="BY6096" s="118" t="s">
        <v>2983</v>
      </c>
    </row>
    <row r="6097" spans="53:77" x14ac:dyDescent="0.3">
      <c r="BA6097" s="169" t="e">
        <f>VLOOKUP(D6097,#REF!, 2,FALSE)</f>
        <v>#REF!</v>
      </c>
      <c r="BO6097" s="118" t="s">
        <v>11097</v>
      </c>
      <c r="BP6097" s="118" t="s">
        <v>1269</v>
      </c>
      <c r="BQ6097" s="118" t="s">
        <v>8641</v>
      </c>
      <c r="BW6097" s="118" t="s">
        <v>11097</v>
      </c>
      <c r="BX6097" s="118" t="s">
        <v>1269</v>
      </c>
      <c r="BY6097" s="118" t="s">
        <v>8641</v>
      </c>
    </row>
    <row r="6098" spans="53:77" x14ac:dyDescent="0.3">
      <c r="BA6098" s="169" t="e">
        <f>VLOOKUP(D6098,#REF!, 2,FALSE)</f>
        <v>#REF!</v>
      </c>
      <c r="BO6098" s="118" t="s">
        <v>11098</v>
      </c>
      <c r="BP6098" s="118" t="s">
        <v>803</v>
      </c>
      <c r="BQ6098" s="118" t="s">
        <v>11099</v>
      </c>
      <c r="BW6098" s="118" t="s">
        <v>11098</v>
      </c>
      <c r="BX6098" s="118" t="s">
        <v>803</v>
      </c>
      <c r="BY6098" s="118" t="s">
        <v>11099</v>
      </c>
    </row>
    <row r="6099" spans="53:77" x14ac:dyDescent="0.3">
      <c r="BA6099" s="169" t="e">
        <f>VLOOKUP(D6099,#REF!, 2,FALSE)</f>
        <v>#REF!</v>
      </c>
      <c r="BO6099" s="118" t="s">
        <v>1980</v>
      </c>
      <c r="BP6099" s="118" t="s">
        <v>923</v>
      </c>
      <c r="BQ6099" s="118" t="s">
        <v>3749</v>
      </c>
      <c r="BW6099" s="118" t="s">
        <v>1980</v>
      </c>
      <c r="BX6099" s="118" t="s">
        <v>923</v>
      </c>
      <c r="BY6099" s="118" t="s">
        <v>3749</v>
      </c>
    </row>
    <row r="6100" spans="53:77" x14ac:dyDescent="0.3">
      <c r="BA6100" s="169" t="e">
        <f>VLOOKUP(D6100,#REF!, 2,FALSE)</f>
        <v>#REF!</v>
      </c>
      <c r="BO6100" s="118" t="s">
        <v>11100</v>
      </c>
      <c r="BP6100" s="118" t="s">
        <v>623</v>
      </c>
      <c r="BQ6100" s="118" t="s">
        <v>11101</v>
      </c>
      <c r="BW6100" s="118" t="s">
        <v>11100</v>
      </c>
      <c r="BX6100" s="118" t="s">
        <v>623</v>
      </c>
      <c r="BY6100" s="118" t="s">
        <v>11101</v>
      </c>
    </row>
    <row r="6101" spans="53:77" x14ac:dyDescent="0.3">
      <c r="BA6101" s="169" t="e">
        <f>VLOOKUP(D6101,#REF!, 2,FALSE)</f>
        <v>#REF!</v>
      </c>
      <c r="BO6101" s="118" t="s">
        <v>11102</v>
      </c>
      <c r="BP6101" s="118" t="s">
        <v>661</v>
      </c>
      <c r="BQ6101" s="118" t="s">
        <v>11103</v>
      </c>
      <c r="BW6101" s="118" t="s">
        <v>11102</v>
      </c>
      <c r="BX6101" s="118" t="s">
        <v>661</v>
      </c>
      <c r="BY6101" s="118" t="s">
        <v>11103</v>
      </c>
    </row>
    <row r="6102" spans="53:77" x14ac:dyDescent="0.3">
      <c r="BA6102" s="169" t="e">
        <f>VLOOKUP(D6102,#REF!, 2,FALSE)</f>
        <v>#REF!</v>
      </c>
      <c r="BO6102" s="118" t="s">
        <v>11104</v>
      </c>
      <c r="BP6102" s="118" t="s">
        <v>923</v>
      </c>
      <c r="BQ6102" s="118" t="s">
        <v>11105</v>
      </c>
      <c r="BW6102" s="118" t="s">
        <v>11104</v>
      </c>
      <c r="BX6102" s="118" t="s">
        <v>923</v>
      </c>
      <c r="BY6102" s="118" t="s">
        <v>11105</v>
      </c>
    </row>
    <row r="6103" spans="53:77" x14ac:dyDescent="0.3">
      <c r="BA6103" s="169" t="e">
        <f>VLOOKUP(D6103,#REF!, 2,FALSE)</f>
        <v>#REF!</v>
      </c>
      <c r="BO6103" s="118" t="s">
        <v>1981</v>
      </c>
      <c r="BP6103" s="118" t="s">
        <v>700</v>
      </c>
      <c r="BQ6103" s="118" t="s">
        <v>3188</v>
      </c>
      <c r="BW6103" s="118" t="s">
        <v>1981</v>
      </c>
      <c r="BX6103" s="118" t="s">
        <v>700</v>
      </c>
      <c r="BY6103" s="118" t="s">
        <v>3188</v>
      </c>
    </row>
    <row r="6104" spans="53:77" x14ac:dyDescent="0.3">
      <c r="BA6104" s="169" t="e">
        <f>VLOOKUP(D6104,#REF!, 2,FALSE)</f>
        <v>#REF!</v>
      </c>
      <c r="BO6104" s="118" t="s">
        <v>1982</v>
      </c>
      <c r="BP6104" s="118" t="s">
        <v>623</v>
      </c>
      <c r="BQ6104" s="118" t="s">
        <v>11106</v>
      </c>
      <c r="BW6104" s="118" t="s">
        <v>1982</v>
      </c>
      <c r="BX6104" s="118" t="s">
        <v>623</v>
      </c>
      <c r="BY6104" s="118" t="s">
        <v>11106</v>
      </c>
    </row>
    <row r="6105" spans="53:77" x14ac:dyDescent="0.3">
      <c r="BA6105" s="169" t="e">
        <f>VLOOKUP(D6105,#REF!, 2,FALSE)</f>
        <v>#REF!</v>
      </c>
      <c r="BO6105" s="118" t="s">
        <v>11107</v>
      </c>
      <c r="BP6105" s="118" t="s">
        <v>2983</v>
      </c>
      <c r="BQ6105" s="118" t="s">
        <v>5939</v>
      </c>
      <c r="BW6105" s="118" t="s">
        <v>11107</v>
      </c>
      <c r="BX6105" s="118" t="s">
        <v>2983</v>
      </c>
      <c r="BY6105" s="118" t="s">
        <v>5939</v>
      </c>
    </row>
    <row r="6106" spans="53:77" x14ac:dyDescent="0.3">
      <c r="BA6106" s="169" t="e">
        <f>VLOOKUP(D6106,#REF!, 2,FALSE)</f>
        <v>#REF!</v>
      </c>
      <c r="BO6106" s="118" t="s">
        <v>11108</v>
      </c>
      <c r="BP6106" s="118" t="s">
        <v>639</v>
      </c>
      <c r="BQ6106" s="118" t="s">
        <v>7998</v>
      </c>
      <c r="BW6106" s="118" t="s">
        <v>11108</v>
      </c>
      <c r="BX6106" s="118" t="s">
        <v>639</v>
      </c>
      <c r="BY6106" s="118" t="s">
        <v>7998</v>
      </c>
    </row>
    <row r="6107" spans="53:77" x14ac:dyDescent="0.3">
      <c r="BA6107" s="169" t="e">
        <f>VLOOKUP(D6107,#REF!, 2,FALSE)</f>
        <v>#REF!</v>
      </c>
      <c r="BO6107" s="118" t="s">
        <v>11109</v>
      </c>
      <c r="BP6107" s="118" t="s">
        <v>694</v>
      </c>
      <c r="BQ6107" s="118" t="s">
        <v>993</v>
      </c>
      <c r="BW6107" s="118" t="s">
        <v>11109</v>
      </c>
      <c r="BX6107" s="118" t="s">
        <v>694</v>
      </c>
      <c r="BY6107" s="118" t="s">
        <v>993</v>
      </c>
    </row>
    <row r="6108" spans="53:77" x14ac:dyDescent="0.3">
      <c r="BA6108" s="169" t="e">
        <f>VLOOKUP(D6108,#REF!, 2,FALSE)</f>
        <v>#REF!</v>
      </c>
      <c r="BO6108" s="118" t="s">
        <v>11110</v>
      </c>
      <c r="BP6108" s="118" t="s">
        <v>694</v>
      </c>
      <c r="BQ6108" s="118" t="s">
        <v>11111</v>
      </c>
      <c r="BW6108" s="118" t="s">
        <v>11110</v>
      </c>
      <c r="BX6108" s="118" t="s">
        <v>694</v>
      </c>
      <c r="BY6108" s="118" t="s">
        <v>11111</v>
      </c>
    </row>
    <row r="6109" spans="53:77" x14ac:dyDescent="0.3">
      <c r="BA6109" s="169" t="e">
        <f>VLOOKUP(D6109,#REF!, 2,FALSE)</f>
        <v>#REF!</v>
      </c>
      <c r="BO6109" s="118" t="s">
        <v>11112</v>
      </c>
      <c r="BP6109" s="118" t="s">
        <v>612</v>
      </c>
      <c r="BQ6109" s="118" t="s">
        <v>1663</v>
      </c>
      <c r="BW6109" s="118" t="s">
        <v>11112</v>
      </c>
      <c r="BX6109" s="118" t="s">
        <v>612</v>
      </c>
      <c r="BY6109" s="118" t="s">
        <v>1663</v>
      </c>
    </row>
    <row r="6110" spans="53:77" x14ac:dyDescent="0.3">
      <c r="BA6110" s="169" t="e">
        <f>VLOOKUP(D6110,#REF!, 2,FALSE)</f>
        <v>#REF!</v>
      </c>
      <c r="BO6110" s="118" t="s">
        <v>11113</v>
      </c>
      <c r="BP6110" s="118" t="s">
        <v>994</v>
      </c>
      <c r="BQ6110" s="118" t="s">
        <v>993</v>
      </c>
      <c r="BW6110" s="118" t="s">
        <v>11113</v>
      </c>
      <c r="BX6110" s="118" t="s">
        <v>994</v>
      </c>
      <c r="BY6110" s="118" t="s">
        <v>993</v>
      </c>
    </row>
    <row r="6111" spans="53:77" x14ac:dyDescent="0.3">
      <c r="BA6111" s="169" t="e">
        <f>VLOOKUP(D6111,#REF!, 2,FALSE)</f>
        <v>#REF!</v>
      </c>
      <c r="BO6111" s="118" t="s">
        <v>11114</v>
      </c>
      <c r="BP6111" s="118" t="s">
        <v>1445</v>
      </c>
      <c r="BQ6111" s="118" t="s">
        <v>6507</v>
      </c>
      <c r="BW6111" s="118" t="s">
        <v>11114</v>
      </c>
      <c r="BX6111" s="118" t="s">
        <v>1445</v>
      </c>
      <c r="BY6111" s="118" t="s">
        <v>6507</v>
      </c>
    </row>
    <row r="6112" spans="53:77" x14ac:dyDescent="0.3">
      <c r="BA6112" s="169" t="e">
        <f>VLOOKUP(D6112,#REF!, 2,FALSE)</f>
        <v>#REF!</v>
      </c>
      <c r="BO6112" s="118" t="s">
        <v>425</v>
      </c>
      <c r="BP6112" s="118" t="s">
        <v>631</v>
      </c>
      <c r="BQ6112" s="118" t="s">
        <v>2983</v>
      </c>
      <c r="BW6112" s="118" t="s">
        <v>425</v>
      </c>
      <c r="BX6112" s="118" t="s">
        <v>631</v>
      </c>
      <c r="BY6112" s="118" t="s">
        <v>2983</v>
      </c>
    </row>
    <row r="6113" spans="53:77" x14ac:dyDescent="0.3">
      <c r="BA6113" s="169" t="e">
        <f>VLOOKUP(D6113,#REF!, 2,FALSE)</f>
        <v>#REF!</v>
      </c>
      <c r="BO6113" s="118" t="s">
        <v>11115</v>
      </c>
      <c r="BP6113" s="118" t="s">
        <v>631</v>
      </c>
      <c r="BQ6113" s="118" t="s">
        <v>8358</v>
      </c>
      <c r="BW6113" s="118" t="s">
        <v>11115</v>
      </c>
      <c r="BX6113" s="118" t="s">
        <v>631</v>
      </c>
      <c r="BY6113" s="118" t="s">
        <v>8358</v>
      </c>
    </row>
    <row r="6114" spans="53:77" x14ac:dyDescent="0.3">
      <c r="BA6114" s="169" t="e">
        <f>VLOOKUP(D6114,#REF!, 2,FALSE)</f>
        <v>#REF!</v>
      </c>
      <c r="BO6114" s="118" t="s">
        <v>11116</v>
      </c>
      <c r="BP6114" s="118" t="s">
        <v>3243</v>
      </c>
      <c r="BQ6114" s="118" t="s">
        <v>11117</v>
      </c>
      <c r="BW6114" s="118" t="s">
        <v>11116</v>
      </c>
      <c r="BX6114" s="118" t="s">
        <v>3243</v>
      </c>
      <c r="BY6114" s="118" t="s">
        <v>11117</v>
      </c>
    </row>
    <row r="6115" spans="53:77" x14ac:dyDescent="0.3">
      <c r="BA6115" s="169" t="e">
        <f>VLOOKUP(D6115,#REF!, 2,FALSE)</f>
        <v>#REF!</v>
      </c>
      <c r="BO6115" s="118" t="s">
        <v>11118</v>
      </c>
      <c r="BP6115" s="118" t="s">
        <v>613</v>
      </c>
      <c r="BQ6115" s="118" t="s">
        <v>2983</v>
      </c>
      <c r="BW6115" s="118" t="s">
        <v>11118</v>
      </c>
      <c r="BX6115" s="118" t="s">
        <v>613</v>
      </c>
      <c r="BY6115" s="118" t="s">
        <v>2983</v>
      </c>
    </row>
    <row r="6116" spans="53:77" x14ac:dyDescent="0.3">
      <c r="BA6116" s="169" t="e">
        <f>VLOOKUP(D6116,#REF!, 2,FALSE)</f>
        <v>#REF!</v>
      </c>
      <c r="BO6116" s="118" t="s">
        <v>11121</v>
      </c>
      <c r="BP6116" s="118" t="s">
        <v>639</v>
      </c>
      <c r="BQ6116" s="118" t="s">
        <v>2011</v>
      </c>
      <c r="BW6116" s="118" t="s">
        <v>11121</v>
      </c>
      <c r="BX6116" s="118" t="s">
        <v>639</v>
      </c>
      <c r="BY6116" s="118" t="s">
        <v>2011</v>
      </c>
    </row>
    <row r="6117" spans="53:77" x14ac:dyDescent="0.3">
      <c r="BA6117" s="169" t="e">
        <f>VLOOKUP(D6117,#REF!, 2,FALSE)</f>
        <v>#REF!</v>
      </c>
      <c r="BO6117" s="118" t="s">
        <v>11122</v>
      </c>
      <c r="BP6117" s="118" t="s">
        <v>1279</v>
      </c>
      <c r="BQ6117" s="118" t="s">
        <v>773</v>
      </c>
      <c r="BW6117" s="118" t="s">
        <v>11122</v>
      </c>
      <c r="BX6117" s="118" t="s">
        <v>1279</v>
      </c>
      <c r="BY6117" s="118" t="s">
        <v>773</v>
      </c>
    </row>
    <row r="6118" spans="53:77" x14ac:dyDescent="0.3">
      <c r="BA6118" s="169" t="e">
        <f>VLOOKUP(D6118,#REF!, 2,FALSE)</f>
        <v>#REF!</v>
      </c>
      <c r="BO6118" s="118" t="s">
        <v>11123</v>
      </c>
      <c r="BP6118" s="118" t="s">
        <v>637</v>
      </c>
      <c r="BQ6118" s="118" t="s">
        <v>936</v>
      </c>
      <c r="BW6118" s="118" t="s">
        <v>11123</v>
      </c>
      <c r="BX6118" s="118" t="s">
        <v>637</v>
      </c>
      <c r="BY6118" s="118" t="s">
        <v>936</v>
      </c>
    </row>
    <row r="6119" spans="53:77" x14ac:dyDescent="0.3">
      <c r="BA6119" s="169" t="e">
        <f>VLOOKUP(D6119,#REF!, 2,FALSE)</f>
        <v>#REF!</v>
      </c>
      <c r="BO6119" s="118" t="s">
        <v>11124</v>
      </c>
      <c r="BP6119" s="118" t="s">
        <v>783</v>
      </c>
      <c r="BQ6119" s="118" t="s">
        <v>11125</v>
      </c>
      <c r="BW6119" s="118" t="s">
        <v>11124</v>
      </c>
      <c r="BX6119" s="118" t="s">
        <v>783</v>
      </c>
      <c r="BY6119" s="118" t="s">
        <v>11125</v>
      </c>
    </row>
    <row r="6120" spans="53:77" x14ac:dyDescent="0.3">
      <c r="BA6120" s="169" t="e">
        <f>VLOOKUP(D6120,#REF!, 2,FALSE)</f>
        <v>#REF!</v>
      </c>
      <c r="BO6120" s="118" t="s">
        <v>11126</v>
      </c>
      <c r="BP6120" s="118" t="s">
        <v>3197</v>
      </c>
      <c r="BQ6120" s="118" t="s">
        <v>3649</v>
      </c>
      <c r="BW6120" s="118" t="s">
        <v>11126</v>
      </c>
      <c r="BX6120" s="118" t="s">
        <v>3197</v>
      </c>
      <c r="BY6120" s="118" t="s">
        <v>3649</v>
      </c>
    </row>
    <row r="6121" spans="53:77" x14ac:dyDescent="0.3">
      <c r="BA6121" s="169" t="e">
        <f>VLOOKUP(D6121,#REF!, 2,FALSE)</f>
        <v>#REF!</v>
      </c>
      <c r="BO6121" s="118" t="s">
        <v>11127</v>
      </c>
      <c r="BP6121" s="118" t="s">
        <v>2983</v>
      </c>
      <c r="BQ6121" s="118" t="s">
        <v>2983</v>
      </c>
      <c r="BW6121" s="118" t="s">
        <v>11127</v>
      </c>
      <c r="BX6121" s="118" t="s">
        <v>2983</v>
      </c>
      <c r="BY6121" s="118" t="s">
        <v>2983</v>
      </c>
    </row>
    <row r="6122" spans="53:77" x14ac:dyDescent="0.3">
      <c r="BA6122" s="169" t="e">
        <f>VLOOKUP(D6122,#REF!, 2,FALSE)</f>
        <v>#REF!</v>
      </c>
      <c r="BO6122" s="118" t="s">
        <v>11128</v>
      </c>
      <c r="BP6122" s="118" t="s">
        <v>658</v>
      </c>
      <c r="BQ6122" s="118" t="s">
        <v>11129</v>
      </c>
      <c r="BW6122" s="118" t="s">
        <v>11128</v>
      </c>
      <c r="BX6122" s="118" t="s">
        <v>658</v>
      </c>
      <c r="BY6122" s="118" t="s">
        <v>11129</v>
      </c>
    </row>
    <row r="6123" spans="53:77" x14ac:dyDescent="0.3">
      <c r="BA6123" s="169" t="e">
        <f>VLOOKUP(D6123,#REF!, 2,FALSE)</f>
        <v>#REF!</v>
      </c>
      <c r="BO6123" s="118" t="s">
        <v>1983</v>
      </c>
      <c r="BP6123" s="118" t="s">
        <v>614</v>
      </c>
      <c r="BQ6123" s="118" t="s">
        <v>2424</v>
      </c>
      <c r="BW6123" s="118" t="s">
        <v>1983</v>
      </c>
      <c r="BX6123" s="118" t="s">
        <v>614</v>
      </c>
      <c r="BY6123" s="118" t="s">
        <v>2424</v>
      </c>
    </row>
    <row r="6124" spans="53:77" x14ac:dyDescent="0.3">
      <c r="BA6124" s="169" t="e">
        <f>VLOOKUP(D6124,#REF!, 2,FALSE)</f>
        <v>#REF!</v>
      </c>
      <c r="BO6124" s="118" t="s">
        <v>11130</v>
      </c>
      <c r="BP6124" s="118" t="s">
        <v>810</v>
      </c>
      <c r="BQ6124" s="118" t="s">
        <v>9390</v>
      </c>
      <c r="BW6124" s="118" t="s">
        <v>11130</v>
      </c>
      <c r="BX6124" s="118" t="s">
        <v>810</v>
      </c>
      <c r="BY6124" s="118" t="s">
        <v>9390</v>
      </c>
    </row>
    <row r="6125" spans="53:77" x14ac:dyDescent="0.3">
      <c r="BA6125" s="169" t="e">
        <f>VLOOKUP(D6125,#REF!, 2,FALSE)</f>
        <v>#REF!</v>
      </c>
      <c r="BO6125" s="118" t="s">
        <v>11131</v>
      </c>
      <c r="BP6125" s="118" t="s">
        <v>663</v>
      </c>
      <c r="BQ6125" s="118" t="s">
        <v>1143</v>
      </c>
      <c r="BW6125" s="118" t="s">
        <v>11131</v>
      </c>
      <c r="BX6125" s="118" t="s">
        <v>663</v>
      </c>
      <c r="BY6125" s="118" t="s">
        <v>1143</v>
      </c>
    </row>
    <row r="6126" spans="53:77" x14ac:dyDescent="0.3">
      <c r="BA6126" s="169" t="e">
        <f>VLOOKUP(D6126,#REF!, 2,FALSE)</f>
        <v>#REF!</v>
      </c>
      <c r="BO6126" s="118" t="s">
        <v>1984</v>
      </c>
      <c r="BP6126" s="118" t="s">
        <v>942</v>
      </c>
      <c r="BQ6126" s="118" t="s">
        <v>11132</v>
      </c>
      <c r="BW6126" s="118" t="s">
        <v>1984</v>
      </c>
      <c r="BX6126" s="118" t="s">
        <v>942</v>
      </c>
      <c r="BY6126" s="118" t="s">
        <v>11132</v>
      </c>
    </row>
    <row r="6127" spans="53:77" x14ac:dyDescent="0.3">
      <c r="BA6127" s="169" t="e">
        <f>VLOOKUP(D6127,#REF!, 2,FALSE)</f>
        <v>#REF!</v>
      </c>
      <c r="BO6127" s="118" t="s">
        <v>11133</v>
      </c>
      <c r="BP6127" s="118" t="s">
        <v>617</v>
      </c>
      <c r="BQ6127" s="118" t="s">
        <v>772</v>
      </c>
      <c r="BW6127" s="118" t="s">
        <v>11133</v>
      </c>
      <c r="BX6127" s="118" t="s">
        <v>617</v>
      </c>
      <c r="BY6127" s="118" t="s">
        <v>772</v>
      </c>
    </row>
    <row r="6128" spans="53:77" x14ac:dyDescent="0.3">
      <c r="BA6128" s="169" t="e">
        <f>VLOOKUP(D6128,#REF!, 2,FALSE)</f>
        <v>#REF!</v>
      </c>
      <c r="BO6128" s="118" t="s">
        <v>11134</v>
      </c>
      <c r="BP6128" s="118" t="s">
        <v>616</v>
      </c>
      <c r="BQ6128" s="118" t="s">
        <v>1444</v>
      </c>
      <c r="BW6128" s="118" t="s">
        <v>11134</v>
      </c>
      <c r="BX6128" s="118" t="s">
        <v>616</v>
      </c>
      <c r="BY6128" s="118" t="s">
        <v>1444</v>
      </c>
    </row>
    <row r="6129" spans="53:77" x14ac:dyDescent="0.3">
      <c r="BA6129" s="169" t="e">
        <f>VLOOKUP(D6129,#REF!, 2,FALSE)</f>
        <v>#REF!</v>
      </c>
      <c r="BO6129" s="118" t="s">
        <v>11135</v>
      </c>
      <c r="BP6129" s="118" t="s">
        <v>1267</v>
      </c>
      <c r="BQ6129" s="118" t="s">
        <v>11136</v>
      </c>
      <c r="BW6129" s="118" t="s">
        <v>11135</v>
      </c>
      <c r="BX6129" s="118" t="s">
        <v>1267</v>
      </c>
      <c r="BY6129" s="118" t="s">
        <v>11136</v>
      </c>
    </row>
    <row r="6130" spans="53:77" x14ac:dyDescent="0.3">
      <c r="BA6130" s="169" t="e">
        <f>VLOOKUP(D6130,#REF!, 2,FALSE)</f>
        <v>#REF!</v>
      </c>
      <c r="BO6130" s="118" t="s">
        <v>1985</v>
      </c>
      <c r="BP6130" s="118" t="s">
        <v>1013</v>
      </c>
      <c r="BQ6130" s="118" t="s">
        <v>2355</v>
      </c>
      <c r="BW6130" s="118" t="s">
        <v>1985</v>
      </c>
      <c r="BX6130" s="118" t="s">
        <v>1013</v>
      </c>
      <c r="BY6130" s="118" t="s">
        <v>2355</v>
      </c>
    </row>
    <row r="6131" spans="53:77" x14ac:dyDescent="0.3">
      <c r="BA6131" s="169" t="e">
        <f>VLOOKUP(D6131,#REF!, 2,FALSE)</f>
        <v>#REF!</v>
      </c>
      <c r="BO6131" s="118" t="s">
        <v>11137</v>
      </c>
      <c r="BP6131" s="118" t="s">
        <v>736</v>
      </c>
      <c r="BQ6131" s="118" t="s">
        <v>5927</v>
      </c>
      <c r="BW6131" s="118" t="s">
        <v>11137</v>
      </c>
      <c r="BX6131" s="118" t="s">
        <v>736</v>
      </c>
      <c r="BY6131" s="118" t="s">
        <v>5927</v>
      </c>
    </row>
    <row r="6132" spans="53:77" x14ac:dyDescent="0.3">
      <c r="BA6132" s="169" t="e">
        <f>VLOOKUP(D6132,#REF!, 2,FALSE)</f>
        <v>#REF!</v>
      </c>
      <c r="BO6132" s="118" t="s">
        <v>1986</v>
      </c>
      <c r="BP6132" s="118" t="s">
        <v>736</v>
      </c>
      <c r="BQ6132" s="118" t="s">
        <v>11138</v>
      </c>
      <c r="BW6132" s="118" t="s">
        <v>1986</v>
      </c>
      <c r="BX6132" s="118" t="s">
        <v>736</v>
      </c>
      <c r="BY6132" s="118" t="s">
        <v>11138</v>
      </c>
    </row>
    <row r="6133" spans="53:77" x14ac:dyDescent="0.3">
      <c r="BA6133" s="169" t="e">
        <f>VLOOKUP(D6133,#REF!, 2,FALSE)</f>
        <v>#REF!</v>
      </c>
      <c r="BO6133" s="118" t="s">
        <v>1987</v>
      </c>
      <c r="BP6133" s="118" t="s">
        <v>803</v>
      </c>
      <c r="BQ6133" s="118" t="s">
        <v>10645</v>
      </c>
      <c r="BW6133" s="118" t="s">
        <v>1987</v>
      </c>
      <c r="BX6133" s="118" t="s">
        <v>803</v>
      </c>
      <c r="BY6133" s="118" t="s">
        <v>10645</v>
      </c>
    </row>
    <row r="6134" spans="53:77" x14ac:dyDescent="0.3">
      <c r="BA6134" s="169" t="e">
        <f>VLOOKUP(D6134,#REF!, 2,FALSE)</f>
        <v>#REF!</v>
      </c>
      <c r="BO6134" s="118" t="s">
        <v>379</v>
      </c>
      <c r="BP6134" s="118" t="s">
        <v>780</v>
      </c>
      <c r="BQ6134" s="118" t="s">
        <v>8022</v>
      </c>
      <c r="BW6134" s="118" t="s">
        <v>379</v>
      </c>
      <c r="BX6134" s="118" t="s">
        <v>780</v>
      </c>
      <c r="BY6134" s="118" t="s">
        <v>8022</v>
      </c>
    </row>
    <row r="6135" spans="53:77" x14ac:dyDescent="0.3">
      <c r="BA6135" s="169" t="e">
        <f>VLOOKUP(D6135,#REF!, 2,FALSE)</f>
        <v>#REF!</v>
      </c>
      <c r="BO6135" s="118" t="s">
        <v>11139</v>
      </c>
      <c r="BP6135" s="118" t="s">
        <v>1782</v>
      </c>
      <c r="BQ6135" s="118" t="s">
        <v>3707</v>
      </c>
      <c r="BW6135" s="118" t="s">
        <v>11139</v>
      </c>
      <c r="BX6135" s="118" t="s">
        <v>1782</v>
      </c>
      <c r="BY6135" s="118" t="s">
        <v>3707</v>
      </c>
    </row>
    <row r="6136" spans="53:77" x14ac:dyDescent="0.3">
      <c r="BA6136" s="169" t="e">
        <f>VLOOKUP(D6136,#REF!, 2,FALSE)</f>
        <v>#REF!</v>
      </c>
      <c r="BO6136" s="118" t="s">
        <v>11140</v>
      </c>
      <c r="BP6136" s="118" t="s">
        <v>1733</v>
      </c>
      <c r="BQ6136" s="118" t="s">
        <v>2983</v>
      </c>
      <c r="BW6136" s="118" t="s">
        <v>11140</v>
      </c>
      <c r="BX6136" s="118" t="s">
        <v>1733</v>
      </c>
      <c r="BY6136" s="118" t="s">
        <v>2983</v>
      </c>
    </row>
    <row r="6137" spans="53:77" x14ac:dyDescent="0.3">
      <c r="BA6137" s="169" t="e">
        <f>VLOOKUP(D6137,#REF!, 2,FALSE)</f>
        <v>#REF!</v>
      </c>
      <c r="BO6137" s="118" t="s">
        <v>11141</v>
      </c>
      <c r="BP6137" s="118" t="s">
        <v>802</v>
      </c>
      <c r="BQ6137" s="118" t="s">
        <v>11142</v>
      </c>
      <c r="BW6137" s="118" t="s">
        <v>11141</v>
      </c>
      <c r="BX6137" s="118" t="s">
        <v>802</v>
      </c>
      <c r="BY6137" s="118" t="s">
        <v>11142</v>
      </c>
    </row>
    <row r="6138" spans="53:77" x14ac:dyDescent="0.3">
      <c r="BA6138" s="169" t="e">
        <f>VLOOKUP(D6138,#REF!, 2,FALSE)</f>
        <v>#REF!</v>
      </c>
      <c r="BO6138" s="118" t="s">
        <v>1988</v>
      </c>
      <c r="BP6138" s="118" t="s">
        <v>942</v>
      </c>
      <c r="BQ6138" s="118" t="s">
        <v>2983</v>
      </c>
      <c r="BW6138" s="118" t="s">
        <v>1988</v>
      </c>
      <c r="BX6138" s="118" t="s">
        <v>942</v>
      </c>
      <c r="BY6138" s="118" t="s">
        <v>2983</v>
      </c>
    </row>
    <row r="6139" spans="53:77" x14ac:dyDescent="0.3">
      <c r="BA6139" s="169" t="e">
        <f>VLOOKUP(D6139,#REF!, 2,FALSE)</f>
        <v>#REF!</v>
      </c>
      <c r="BO6139" s="118" t="s">
        <v>11143</v>
      </c>
      <c r="BP6139" s="118" t="s">
        <v>928</v>
      </c>
      <c r="BQ6139" s="118" t="s">
        <v>2983</v>
      </c>
      <c r="BW6139" s="118" t="s">
        <v>11143</v>
      </c>
      <c r="BX6139" s="118" t="s">
        <v>928</v>
      </c>
      <c r="BY6139" s="118" t="s">
        <v>2983</v>
      </c>
    </row>
    <row r="6140" spans="53:77" x14ac:dyDescent="0.3">
      <c r="BA6140" s="169" t="e">
        <f>VLOOKUP(D6140,#REF!, 2,FALSE)</f>
        <v>#REF!</v>
      </c>
      <c r="BO6140" s="118" t="s">
        <v>1989</v>
      </c>
      <c r="BP6140" s="118" t="s">
        <v>942</v>
      </c>
      <c r="BQ6140" s="118" t="s">
        <v>11144</v>
      </c>
      <c r="BW6140" s="118" t="s">
        <v>1989</v>
      </c>
      <c r="BX6140" s="118" t="s">
        <v>942</v>
      </c>
      <c r="BY6140" s="118" t="s">
        <v>11144</v>
      </c>
    </row>
    <row r="6141" spans="53:77" x14ac:dyDescent="0.3">
      <c r="BA6141" s="169" t="e">
        <f>VLOOKUP(D6141,#REF!, 2,FALSE)</f>
        <v>#REF!</v>
      </c>
      <c r="BO6141" s="118" t="s">
        <v>11145</v>
      </c>
      <c r="BP6141" s="118" t="s">
        <v>657</v>
      </c>
      <c r="BQ6141" s="118" t="s">
        <v>11146</v>
      </c>
      <c r="BW6141" s="118" t="s">
        <v>11145</v>
      </c>
      <c r="BX6141" s="118" t="s">
        <v>657</v>
      </c>
      <c r="BY6141" s="118" t="s">
        <v>11146</v>
      </c>
    </row>
    <row r="6142" spans="53:77" x14ac:dyDescent="0.3">
      <c r="BA6142" s="169" t="e">
        <f>VLOOKUP(D6142,#REF!, 2,FALSE)</f>
        <v>#REF!</v>
      </c>
      <c r="BO6142" s="118" t="s">
        <v>11147</v>
      </c>
      <c r="BP6142" s="118" t="s">
        <v>771</v>
      </c>
      <c r="BQ6142" s="118" t="s">
        <v>11148</v>
      </c>
      <c r="BW6142" s="118" t="s">
        <v>11147</v>
      </c>
      <c r="BX6142" s="118" t="s">
        <v>771</v>
      </c>
      <c r="BY6142" s="118" t="s">
        <v>11148</v>
      </c>
    </row>
    <row r="6143" spans="53:77" x14ac:dyDescent="0.3">
      <c r="BA6143" s="169" t="e">
        <f>VLOOKUP(D6143,#REF!, 2,FALSE)</f>
        <v>#REF!</v>
      </c>
      <c r="BO6143" s="118" t="s">
        <v>11149</v>
      </c>
      <c r="BP6143" s="118" t="s">
        <v>3243</v>
      </c>
      <c r="BQ6143" s="118" t="s">
        <v>4463</v>
      </c>
      <c r="BW6143" s="118" t="s">
        <v>11149</v>
      </c>
      <c r="BX6143" s="118" t="s">
        <v>3243</v>
      </c>
      <c r="BY6143" s="118" t="s">
        <v>4463</v>
      </c>
    </row>
    <row r="6144" spans="53:77" x14ac:dyDescent="0.3">
      <c r="BA6144" s="169" t="e">
        <f>VLOOKUP(D6144,#REF!, 2,FALSE)</f>
        <v>#REF!</v>
      </c>
      <c r="BO6144" s="118" t="s">
        <v>11150</v>
      </c>
      <c r="BP6144" s="118" t="s">
        <v>1841</v>
      </c>
      <c r="BQ6144" s="118" t="s">
        <v>2983</v>
      </c>
      <c r="BW6144" s="118" t="s">
        <v>11150</v>
      </c>
      <c r="BX6144" s="118" t="s">
        <v>1841</v>
      </c>
      <c r="BY6144" s="118" t="s">
        <v>2983</v>
      </c>
    </row>
    <row r="6145" spans="53:77" x14ac:dyDescent="0.3">
      <c r="BA6145" s="169" t="e">
        <f>VLOOKUP(D6145,#REF!, 2,FALSE)</f>
        <v>#REF!</v>
      </c>
      <c r="BO6145" s="118" t="s">
        <v>11151</v>
      </c>
      <c r="BP6145" s="118" t="s">
        <v>942</v>
      </c>
      <c r="BQ6145" s="118" t="s">
        <v>11152</v>
      </c>
      <c r="BW6145" s="118" t="s">
        <v>11151</v>
      </c>
      <c r="BX6145" s="118" t="s">
        <v>942</v>
      </c>
      <c r="BY6145" s="118" t="s">
        <v>11152</v>
      </c>
    </row>
    <row r="6146" spans="53:77" x14ac:dyDescent="0.3">
      <c r="BA6146" s="169" t="e">
        <f>VLOOKUP(D6146,#REF!, 2,FALSE)</f>
        <v>#REF!</v>
      </c>
      <c r="BO6146" s="118" t="s">
        <v>11153</v>
      </c>
      <c r="BP6146" s="118" t="s">
        <v>705</v>
      </c>
      <c r="BQ6146" s="118" t="s">
        <v>2983</v>
      </c>
      <c r="BW6146" s="118" t="s">
        <v>11153</v>
      </c>
      <c r="BX6146" s="118" t="s">
        <v>705</v>
      </c>
      <c r="BY6146" s="118" t="s">
        <v>2983</v>
      </c>
    </row>
    <row r="6147" spans="53:77" x14ac:dyDescent="0.3">
      <c r="BA6147" s="169" t="e">
        <f>VLOOKUP(D6147,#REF!, 2,FALSE)</f>
        <v>#REF!</v>
      </c>
      <c r="BO6147" s="118" t="s">
        <v>1990</v>
      </c>
      <c r="BP6147" s="118" t="s">
        <v>942</v>
      </c>
      <c r="BQ6147" s="118" t="s">
        <v>2983</v>
      </c>
      <c r="BW6147" s="118" t="s">
        <v>1990</v>
      </c>
      <c r="BX6147" s="118" t="s">
        <v>942</v>
      </c>
      <c r="BY6147" s="118" t="s">
        <v>2983</v>
      </c>
    </row>
    <row r="6148" spans="53:77" x14ac:dyDescent="0.3">
      <c r="BA6148" s="169" t="e">
        <f>VLOOKUP(D6148,#REF!, 2,FALSE)</f>
        <v>#REF!</v>
      </c>
      <c r="BO6148" s="118" t="s">
        <v>1991</v>
      </c>
      <c r="BP6148" s="118" t="s">
        <v>613</v>
      </c>
      <c r="BQ6148" s="118" t="s">
        <v>9505</v>
      </c>
      <c r="BW6148" s="118" t="s">
        <v>1991</v>
      </c>
      <c r="BX6148" s="118" t="s">
        <v>613</v>
      </c>
      <c r="BY6148" s="118" t="s">
        <v>9505</v>
      </c>
    </row>
    <row r="6149" spans="53:77" x14ac:dyDescent="0.3">
      <c r="BA6149" s="169" t="e">
        <f>VLOOKUP(D6149,#REF!, 2,FALSE)</f>
        <v>#REF!</v>
      </c>
      <c r="BO6149" s="118" t="s">
        <v>11154</v>
      </c>
      <c r="BP6149" s="118" t="s">
        <v>942</v>
      </c>
      <c r="BQ6149" s="118" t="s">
        <v>6265</v>
      </c>
      <c r="BW6149" s="118" t="s">
        <v>11154</v>
      </c>
      <c r="BX6149" s="118" t="s">
        <v>942</v>
      </c>
      <c r="BY6149" s="118" t="s">
        <v>6265</v>
      </c>
    </row>
    <row r="6150" spans="53:77" x14ac:dyDescent="0.3">
      <c r="BA6150" s="169" t="e">
        <f>VLOOKUP(D6150,#REF!, 2,FALSE)</f>
        <v>#REF!</v>
      </c>
      <c r="BO6150" s="118" t="s">
        <v>11155</v>
      </c>
      <c r="BP6150" s="118" t="s">
        <v>946</v>
      </c>
      <c r="BQ6150" s="118" t="s">
        <v>11156</v>
      </c>
      <c r="BW6150" s="118" t="s">
        <v>11155</v>
      </c>
      <c r="BX6150" s="118" t="s">
        <v>946</v>
      </c>
      <c r="BY6150" s="118" t="s">
        <v>11156</v>
      </c>
    </row>
    <row r="6151" spans="53:77" x14ac:dyDescent="0.3">
      <c r="BA6151" s="169" t="e">
        <f>VLOOKUP(D6151,#REF!, 2,FALSE)</f>
        <v>#REF!</v>
      </c>
      <c r="BO6151" s="118" t="s">
        <v>11157</v>
      </c>
      <c r="BP6151" s="118" t="s">
        <v>942</v>
      </c>
      <c r="BQ6151" s="118" t="s">
        <v>2983</v>
      </c>
      <c r="BW6151" s="118" t="s">
        <v>11157</v>
      </c>
      <c r="BX6151" s="118" t="s">
        <v>942</v>
      </c>
      <c r="BY6151" s="118" t="s">
        <v>2983</v>
      </c>
    </row>
    <row r="6152" spans="53:77" x14ac:dyDescent="0.3">
      <c r="BA6152" s="169" t="e">
        <f>VLOOKUP(D6152,#REF!, 2,FALSE)</f>
        <v>#REF!</v>
      </c>
      <c r="BO6152" s="118" t="s">
        <v>1992</v>
      </c>
      <c r="BP6152" s="118" t="s">
        <v>942</v>
      </c>
      <c r="BQ6152" s="118" t="s">
        <v>2644</v>
      </c>
      <c r="BW6152" s="118" t="s">
        <v>1992</v>
      </c>
      <c r="BX6152" s="118" t="s">
        <v>942</v>
      </c>
      <c r="BY6152" s="118" t="s">
        <v>2644</v>
      </c>
    </row>
    <row r="6153" spans="53:77" x14ac:dyDescent="0.3">
      <c r="BA6153" s="169" t="e">
        <f>VLOOKUP(D6153,#REF!, 2,FALSE)</f>
        <v>#REF!</v>
      </c>
      <c r="BO6153" s="118" t="s">
        <v>11159</v>
      </c>
      <c r="BP6153" s="118" t="s">
        <v>942</v>
      </c>
      <c r="BQ6153" s="118" t="s">
        <v>906</v>
      </c>
      <c r="BW6153" s="118" t="s">
        <v>11159</v>
      </c>
      <c r="BX6153" s="118" t="s">
        <v>942</v>
      </c>
      <c r="BY6153" s="118" t="s">
        <v>906</v>
      </c>
    </row>
    <row r="6154" spans="53:77" x14ac:dyDescent="0.3">
      <c r="BA6154" s="169" t="e">
        <f>VLOOKUP(D6154,#REF!, 2,FALSE)</f>
        <v>#REF!</v>
      </c>
      <c r="BO6154" s="118" t="s">
        <v>11160</v>
      </c>
      <c r="BP6154" s="118" t="s">
        <v>612</v>
      </c>
      <c r="BQ6154" s="118" t="s">
        <v>2983</v>
      </c>
      <c r="BW6154" s="118" t="s">
        <v>11160</v>
      </c>
      <c r="BX6154" s="118" t="s">
        <v>612</v>
      </c>
      <c r="BY6154" s="118" t="s">
        <v>2983</v>
      </c>
    </row>
    <row r="6155" spans="53:77" x14ac:dyDescent="0.3">
      <c r="BA6155" s="169" t="e">
        <f>VLOOKUP(D6155,#REF!, 2,FALSE)</f>
        <v>#REF!</v>
      </c>
      <c r="BO6155" s="118" t="s">
        <v>1993</v>
      </c>
      <c r="BP6155" s="118" t="s">
        <v>942</v>
      </c>
      <c r="BQ6155" s="118" t="s">
        <v>6807</v>
      </c>
      <c r="BW6155" s="118" t="s">
        <v>1993</v>
      </c>
      <c r="BX6155" s="118" t="s">
        <v>942</v>
      </c>
      <c r="BY6155" s="118" t="s">
        <v>6807</v>
      </c>
    </row>
    <row r="6156" spans="53:77" x14ac:dyDescent="0.3">
      <c r="BA6156" s="169" t="e">
        <f>VLOOKUP(D6156,#REF!, 2,FALSE)</f>
        <v>#REF!</v>
      </c>
      <c r="BO6156" s="118" t="s">
        <v>11161</v>
      </c>
      <c r="BP6156" s="118" t="s">
        <v>2222</v>
      </c>
      <c r="BQ6156" s="118" t="s">
        <v>8824</v>
      </c>
      <c r="BW6156" s="118" t="s">
        <v>11161</v>
      </c>
      <c r="BX6156" s="118" t="s">
        <v>2222</v>
      </c>
      <c r="BY6156" s="118" t="s">
        <v>8824</v>
      </c>
    </row>
    <row r="6157" spans="53:77" x14ac:dyDescent="0.3">
      <c r="BA6157" s="169" t="e">
        <f>VLOOKUP(D6157,#REF!, 2,FALSE)</f>
        <v>#REF!</v>
      </c>
      <c r="BO6157" s="118" t="s">
        <v>11162</v>
      </c>
      <c r="BP6157" s="118" t="s">
        <v>715</v>
      </c>
      <c r="BQ6157" s="118" t="s">
        <v>9581</v>
      </c>
      <c r="BW6157" s="118" t="s">
        <v>11162</v>
      </c>
      <c r="BX6157" s="118" t="s">
        <v>715</v>
      </c>
      <c r="BY6157" s="118" t="s">
        <v>9581</v>
      </c>
    </row>
    <row r="6158" spans="53:77" x14ac:dyDescent="0.3">
      <c r="BA6158" s="169" t="e">
        <f>VLOOKUP(D6158,#REF!, 2,FALSE)</f>
        <v>#REF!</v>
      </c>
      <c r="BO6158" s="118" t="s">
        <v>11163</v>
      </c>
      <c r="BP6158" s="118" t="s">
        <v>841</v>
      </c>
      <c r="BQ6158" s="118" t="s">
        <v>9249</v>
      </c>
      <c r="BW6158" s="118" t="s">
        <v>11163</v>
      </c>
      <c r="BX6158" s="118" t="s">
        <v>841</v>
      </c>
      <c r="BY6158" s="118" t="s">
        <v>9249</v>
      </c>
    </row>
    <row r="6159" spans="53:77" x14ac:dyDescent="0.3">
      <c r="BA6159" s="169" t="e">
        <f>VLOOKUP(D6159,#REF!, 2,FALSE)</f>
        <v>#REF!</v>
      </c>
      <c r="BO6159" s="118" t="s">
        <v>11164</v>
      </c>
      <c r="BP6159" s="118" t="s">
        <v>3085</v>
      </c>
      <c r="BQ6159" s="118" t="s">
        <v>9282</v>
      </c>
      <c r="BW6159" s="118" t="s">
        <v>11164</v>
      </c>
      <c r="BX6159" s="118" t="s">
        <v>3085</v>
      </c>
      <c r="BY6159" s="118" t="s">
        <v>9282</v>
      </c>
    </row>
    <row r="6160" spans="53:77" x14ac:dyDescent="0.3">
      <c r="BA6160" s="169" t="e">
        <f>VLOOKUP(D6160,#REF!, 2,FALSE)</f>
        <v>#REF!</v>
      </c>
      <c r="BO6160" s="118" t="s">
        <v>11165</v>
      </c>
      <c r="BP6160" s="118" t="s">
        <v>715</v>
      </c>
      <c r="BQ6160" s="118" t="s">
        <v>6602</v>
      </c>
      <c r="BW6160" s="118" t="s">
        <v>11165</v>
      </c>
      <c r="BX6160" s="118" t="s">
        <v>715</v>
      </c>
      <c r="BY6160" s="118" t="s">
        <v>6602</v>
      </c>
    </row>
    <row r="6161" spans="53:77" x14ac:dyDescent="0.3">
      <c r="BA6161" s="169" t="e">
        <f>VLOOKUP(D6161,#REF!, 2,FALSE)</f>
        <v>#REF!</v>
      </c>
      <c r="BO6161" s="118" t="s">
        <v>11166</v>
      </c>
      <c r="BP6161" s="118" t="s">
        <v>1496</v>
      </c>
      <c r="BQ6161" s="118" t="s">
        <v>2993</v>
      </c>
      <c r="BW6161" s="118" t="s">
        <v>11166</v>
      </c>
      <c r="BX6161" s="118" t="s">
        <v>1496</v>
      </c>
      <c r="BY6161" s="118" t="s">
        <v>2993</v>
      </c>
    </row>
    <row r="6162" spans="53:77" x14ac:dyDescent="0.3">
      <c r="BA6162" s="169" t="e">
        <f>VLOOKUP(D6162,#REF!, 2,FALSE)</f>
        <v>#REF!</v>
      </c>
      <c r="BO6162" s="118" t="s">
        <v>11167</v>
      </c>
      <c r="BP6162" s="118" t="s">
        <v>628</v>
      </c>
      <c r="BQ6162" s="118" t="s">
        <v>3899</v>
      </c>
      <c r="BW6162" s="118" t="s">
        <v>11167</v>
      </c>
      <c r="BX6162" s="118" t="s">
        <v>628</v>
      </c>
      <c r="BY6162" s="118" t="s">
        <v>3899</v>
      </c>
    </row>
    <row r="6163" spans="53:77" x14ac:dyDescent="0.3">
      <c r="BA6163" s="169" t="e">
        <f>VLOOKUP(D6163,#REF!, 2,FALSE)</f>
        <v>#REF!</v>
      </c>
      <c r="BO6163" s="118" t="s">
        <v>380</v>
      </c>
      <c r="BP6163" s="118" t="s">
        <v>626</v>
      </c>
      <c r="BQ6163" s="118" t="s">
        <v>1268</v>
      </c>
      <c r="BW6163" s="118" t="s">
        <v>380</v>
      </c>
      <c r="BX6163" s="118" t="s">
        <v>626</v>
      </c>
      <c r="BY6163" s="118" t="s">
        <v>1268</v>
      </c>
    </row>
    <row r="6164" spans="53:77" x14ac:dyDescent="0.3">
      <c r="BA6164" s="169" t="e">
        <f>VLOOKUP(D6164,#REF!, 2,FALSE)</f>
        <v>#REF!</v>
      </c>
      <c r="BO6164" s="118" t="s">
        <v>11168</v>
      </c>
      <c r="BP6164" s="118" t="s">
        <v>1269</v>
      </c>
      <c r="BQ6164" s="118" t="s">
        <v>2379</v>
      </c>
      <c r="BW6164" s="118" t="s">
        <v>11168</v>
      </c>
      <c r="BX6164" s="118" t="s">
        <v>1269</v>
      </c>
      <c r="BY6164" s="118" t="s">
        <v>2379</v>
      </c>
    </row>
    <row r="6165" spans="53:77" x14ac:dyDescent="0.3">
      <c r="BA6165" s="169" t="e">
        <f>VLOOKUP(D6165,#REF!, 2,FALSE)</f>
        <v>#REF!</v>
      </c>
      <c r="BO6165" s="118" t="s">
        <v>1994</v>
      </c>
      <c r="BP6165" s="118" t="s">
        <v>771</v>
      </c>
      <c r="BQ6165" s="118" t="s">
        <v>2462</v>
      </c>
      <c r="BW6165" s="118" t="s">
        <v>1994</v>
      </c>
      <c r="BX6165" s="118" t="s">
        <v>771</v>
      </c>
      <c r="BY6165" s="118" t="s">
        <v>2462</v>
      </c>
    </row>
    <row r="6166" spans="53:77" x14ac:dyDescent="0.3">
      <c r="BA6166" s="169" t="e">
        <f>VLOOKUP(D6166,#REF!, 2,FALSE)</f>
        <v>#REF!</v>
      </c>
      <c r="BO6166" s="118" t="s">
        <v>11169</v>
      </c>
      <c r="BP6166" s="118" t="s">
        <v>771</v>
      </c>
      <c r="BQ6166" s="118" t="s">
        <v>3061</v>
      </c>
      <c r="BW6166" s="118" t="s">
        <v>11169</v>
      </c>
      <c r="BX6166" s="118" t="s">
        <v>771</v>
      </c>
      <c r="BY6166" s="118" t="s">
        <v>3061</v>
      </c>
    </row>
    <row r="6167" spans="53:77" x14ac:dyDescent="0.3">
      <c r="BA6167" s="169" t="e">
        <f>VLOOKUP(D6167,#REF!, 2,FALSE)</f>
        <v>#REF!</v>
      </c>
      <c r="BO6167" s="118" t="s">
        <v>1995</v>
      </c>
      <c r="BP6167" s="118" t="s">
        <v>942</v>
      </c>
      <c r="BQ6167" s="118" t="s">
        <v>2641</v>
      </c>
      <c r="BW6167" s="118" t="s">
        <v>1995</v>
      </c>
      <c r="BX6167" s="118" t="s">
        <v>942</v>
      </c>
      <c r="BY6167" s="118" t="s">
        <v>2641</v>
      </c>
    </row>
    <row r="6168" spans="53:77" x14ac:dyDescent="0.3">
      <c r="BA6168" s="169" t="e">
        <f>VLOOKUP(D6168,#REF!, 2,FALSE)</f>
        <v>#REF!</v>
      </c>
      <c r="BO6168" s="118" t="s">
        <v>11170</v>
      </c>
      <c r="BP6168" s="118" t="s">
        <v>639</v>
      </c>
      <c r="BQ6168" s="118" t="s">
        <v>9660</v>
      </c>
      <c r="BW6168" s="118" t="s">
        <v>11170</v>
      </c>
      <c r="BX6168" s="118" t="s">
        <v>639</v>
      </c>
      <c r="BY6168" s="118" t="s">
        <v>9660</v>
      </c>
    </row>
    <row r="6169" spans="53:77" x14ac:dyDescent="0.3">
      <c r="BA6169" s="169" t="e">
        <f>VLOOKUP(D6169,#REF!, 2,FALSE)</f>
        <v>#REF!</v>
      </c>
      <c r="BO6169" s="118" t="s">
        <v>11171</v>
      </c>
      <c r="BP6169" s="118" t="s">
        <v>631</v>
      </c>
      <c r="BQ6169" s="118" t="s">
        <v>11172</v>
      </c>
      <c r="BW6169" s="118" t="s">
        <v>11171</v>
      </c>
      <c r="BX6169" s="118" t="s">
        <v>631</v>
      </c>
      <c r="BY6169" s="118" t="s">
        <v>11172</v>
      </c>
    </row>
    <row r="6170" spans="53:77" x14ac:dyDescent="0.3">
      <c r="BA6170" s="169" t="e">
        <f>VLOOKUP(D6170,#REF!, 2,FALSE)</f>
        <v>#REF!</v>
      </c>
      <c r="BO6170" s="118" t="s">
        <v>11173</v>
      </c>
      <c r="BP6170" s="118" t="s">
        <v>771</v>
      </c>
      <c r="BQ6170" s="118" t="s">
        <v>11174</v>
      </c>
      <c r="BW6170" s="118" t="s">
        <v>11173</v>
      </c>
      <c r="BX6170" s="118" t="s">
        <v>771</v>
      </c>
      <c r="BY6170" s="118" t="s">
        <v>11174</v>
      </c>
    </row>
    <row r="6171" spans="53:77" x14ac:dyDescent="0.3">
      <c r="BA6171" s="169" t="e">
        <f>VLOOKUP(D6171,#REF!, 2,FALSE)</f>
        <v>#REF!</v>
      </c>
      <c r="BO6171" s="118" t="s">
        <v>11175</v>
      </c>
      <c r="BP6171" s="118" t="s">
        <v>937</v>
      </c>
      <c r="BQ6171" s="118" t="s">
        <v>6912</v>
      </c>
      <c r="BW6171" s="118" t="s">
        <v>11175</v>
      </c>
      <c r="BX6171" s="118" t="s">
        <v>937</v>
      </c>
      <c r="BY6171" s="118" t="s">
        <v>6912</v>
      </c>
    </row>
    <row r="6172" spans="53:77" x14ac:dyDescent="0.3">
      <c r="BA6172" s="169" t="e">
        <f>VLOOKUP(D6172,#REF!, 2,FALSE)</f>
        <v>#REF!</v>
      </c>
      <c r="BO6172" s="118" t="s">
        <v>11176</v>
      </c>
      <c r="BP6172" s="118" t="s">
        <v>631</v>
      </c>
      <c r="BQ6172" s="118" t="s">
        <v>2240</v>
      </c>
      <c r="BW6172" s="118" t="s">
        <v>11176</v>
      </c>
      <c r="BX6172" s="118" t="s">
        <v>631</v>
      </c>
      <c r="BY6172" s="118" t="s">
        <v>2240</v>
      </c>
    </row>
    <row r="6173" spans="53:77" x14ac:dyDescent="0.3">
      <c r="BA6173" s="169" t="e">
        <f>VLOOKUP(D6173,#REF!, 2,FALSE)</f>
        <v>#REF!</v>
      </c>
      <c r="BO6173" s="118" t="s">
        <v>11177</v>
      </c>
      <c r="BP6173" s="118" t="s">
        <v>619</v>
      </c>
      <c r="BQ6173" s="118" t="s">
        <v>2163</v>
      </c>
      <c r="BW6173" s="118" t="s">
        <v>11177</v>
      </c>
      <c r="BX6173" s="118" t="s">
        <v>619</v>
      </c>
      <c r="BY6173" s="118" t="s">
        <v>2163</v>
      </c>
    </row>
    <row r="6174" spans="53:77" x14ac:dyDescent="0.3">
      <c r="BA6174" s="169" t="e">
        <f>VLOOKUP(D6174,#REF!, 2,FALSE)</f>
        <v>#REF!</v>
      </c>
      <c r="BO6174" s="118" t="s">
        <v>381</v>
      </c>
      <c r="BP6174" s="118" t="s">
        <v>667</v>
      </c>
      <c r="BQ6174" s="118" t="s">
        <v>1804</v>
      </c>
      <c r="BW6174" s="118" t="s">
        <v>381</v>
      </c>
      <c r="BX6174" s="118" t="s">
        <v>667</v>
      </c>
      <c r="BY6174" s="118" t="s">
        <v>1804</v>
      </c>
    </row>
    <row r="6175" spans="53:77" x14ac:dyDescent="0.3">
      <c r="BA6175" s="169" t="e">
        <f>VLOOKUP(D6175,#REF!, 2,FALSE)</f>
        <v>#REF!</v>
      </c>
      <c r="BO6175" s="118" t="s">
        <v>11179</v>
      </c>
      <c r="BP6175" s="118" t="s">
        <v>797</v>
      </c>
      <c r="BQ6175" s="118" t="s">
        <v>4309</v>
      </c>
      <c r="BW6175" s="118" t="s">
        <v>11179</v>
      </c>
      <c r="BX6175" s="118" t="s">
        <v>797</v>
      </c>
      <c r="BY6175" s="118" t="s">
        <v>4309</v>
      </c>
    </row>
    <row r="6176" spans="53:77" x14ac:dyDescent="0.3">
      <c r="BA6176" s="169" t="e">
        <f>VLOOKUP(D6176,#REF!, 2,FALSE)</f>
        <v>#REF!</v>
      </c>
      <c r="BO6176" s="118" t="s">
        <v>11181</v>
      </c>
      <c r="BP6176" s="118" t="s">
        <v>771</v>
      </c>
      <c r="BQ6176" s="118" t="s">
        <v>2983</v>
      </c>
      <c r="BW6176" s="118" t="s">
        <v>11181</v>
      </c>
      <c r="BX6176" s="118" t="s">
        <v>771</v>
      </c>
      <c r="BY6176" s="118" t="s">
        <v>2983</v>
      </c>
    </row>
    <row r="6177" spans="53:77" x14ac:dyDescent="0.3">
      <c r="BA6177" s="169" t="e">
        <f>VLOOKUP(D6177,#REF!, 2,FALSE)</f>
        <v>#REF!</v>
      </c>
      <c r="BO6177" s="118" t="s">
        <v>11182</v>
      </c>
      <c r="BP6177" s="118" t="s">
        <v>736</v>
      </c>
      <c r="BQ6177" s="118" t="s">
        <v>8916</v>
      </c>
      <c r="BW6177" s="118" t="s">
        <v>11182</v>
      </c>
      <c r="BX6177" s="118" t="s">
        <v>736</v>
      </c>
      <c r="BY6177" s="118" t="s">
        <v>8916</v>
      </c>
    </row>
    <row r="6178" spans="53:77" x14ac:dyDescent="0.3">
      <c r="BA6178" s="169" t="e">
        <f>VLOOKUP(D6178,#REF!, 2,FALSE)</f>
        <v>#REF!</v>
      </c>
      <c r="BO6178" s="118" t="s">
        <v>11183</v>
      </c>
      <c r="BP6178" s="118" t="s">
        <v>946</v>
      </c>
      <c r="BQ6178" s="118" t="s">
        <v>2983</v>
      </c>
      <c r="BW6178" s="118" t="s">
        <v>11183</v>
      </c>
      <c r="BX6178" s="118" t="s">
        <v>946</v>
      </c>
      <c r="BY6178" s="118" t="s">
        <v>2983</v>
      </c>
    </row>
    <row r="6179" spans="53:77" x14ac:dyDescent="0.3">
      <c r="BA6179" s="169" t="e">
        <f>VLOOKUP(D6179,#REF!, 2,FALSE)</f>
        <v>#REF!</v>
      </c>
      <c r="BO6179" s="118" t="s">
        <v>11184</v>
      </c>
      <c r="BP6179" s="118" t="s">
        <v>771</v>
      </c>
      <c r="BQ6179" s="118" t="s">
        <v>9037</v>
      </c>
      <c r="BW6179" s="118" t="s">
        <v>11184</v>
      </c>
      <c r="BX6179" s="118" t="s">
        <v>771</v>
      </c>
      <c r="BY6179" s="118" t="s">
        <v>9037</v>
      </c>
    </row>
    <row r="6180" spans="53:77" x14ac:dyDescent="0.3">
      <c r="BA6180" s="169" t="e">
        <f>VLOOKUP(D6180,#REF!, 2,FALSE)</f>
        <v>#REF!</v>
      </c>
      <c r="BO6180" s="118" t="s">
        <v>11185</v>
      </c>
      <c r="BP6180" s="118" t="s">
        <v>662</v>
      </c>
      <c r="BQ6180" s="118" t="s">
        <v>770</v>
      </c>
      <c r="BW6180" s="118" t="s">
        <v>11185</v>
      </c>
      <c r="BX6180" s="118" t="s">
        <v>662</v>
      </c>
      <c r="BY6180" s="118" t="s">
        <v>770</v>
      </c>
    </row>
    <row r="6181" spans="53:77" x14ac:dyDescent="0.3">
      <c r="BA6181" s="169" t="e">
        <f>VLOOKUP(D6181,#REF!, 2,FALSE)</f>
        <v>#REF!</v>
      </c>
      <c r="BO6181" s="118" t="s">
        <v>11186</v>
      </c>
      <c r="BP6181" s="118" t="s">
        <v>940</v>
      </c>
      <c r="BQ6181" s="118" t="s">
        <v>11187</v>
      </c>
      <c r="BW6181" s="118" t="s">
        <v>11186</v>
      </c>
      <c r="BX6181" s="118" t="s">
        <v>940</v>
      </c>
      <c r="BY6181" s="118" t="s">
        <v>11187</v>
      </c>
    </row>
    <row r="6182" spans="53:77" x14ac:dyDescent="0.3">
      <c r="BA6182" s="169" t="e">
        <f>VLOOKUP(D6182,#REF!, 2,FALSE)</f>
        <v>#REF!</v>
      </c>
      <c r="BO6182" s="118" t="s">
        <v>11188</v>
      </c>
      <c r="BP6182" s="118" t="s">
        <v>3243</v>
      </c>
      <c r="BQ6182" s="118" t="s">
        <v>11189</v>
      </c>
      <c r="BW6182" s="118" t="s">
        <v>11188</v>
      </c>
      <c r="BX6182" s="118" t="s">
        <v>3243</v>
      </c>
      <c r="BY6182" s="118" t="s">
        <v>11189</v>
      </c>
    </row>
    <row r="6183" spans="53:77" x14ac:dyDescent="0.3">
      <c r="BA6183" s="169" t="e">
        <f>VLOOKUP(D6183,#REF!, 2,FALSE)</f>
        <v>#REF!</v>
      </c>
      <c r="BO6183" s="118" t="s">
        <v>11190</v>
      </c>
      <c r="BP6183" s="118" t="s">
        <v>3085</v>
      </c>
      <c r="BQ6183" s="118" t="s">
        <v>11191</v>
      </c>
      <c r="BW6183" s="118" t="s">
        <v>11190</v>
      </c>
      <c r="BX6183" s="118" t="s">
        <v>3085</v>
      </c>
      <c r="BY6183" s="118" t="s">
        <v>11191</v>
      </c>
    </row>
    <row r="6184" spans="53:77" x14ac:dyDescent="0.3">
      <c r="BA6184" s="169" t="e">
        <f>VLOOKUP(D6184,#REF!, 2,FALSE)</f>
        <v>#REF!</v>
      </c>
      <c r="BO6184" s="118" t="s">
        <v>11192</v>
      </c>
      <c r="BP6184" s="118" t="s">
        <v>3081</v>
      </c>
      <c r="BQ6184" s="118" t="s">
        <v>2983</v>
      </c>
      <c r="BW6184" s="118" t="s">
        <v>11192</v>
      </c>
      <c r="BX6184" s="118" t="s">
        <v>3081</v>
      </c>
      <c r="BY6184" s="118" t="s">
        <v>2983</v>
      </c>
    </row>
    <row r="6185" spans="53:77" x14ac:dyDescent="0.3">
      <c r="BA6185" s="169" t="e">
        <f>VLOOKUP(D6185,#REF!, 2,FALSE)</f>
        <v>#REF!</v>
      </c>
      <c r="BO6185" s="118" t="s">
        <v>1996</v>
      </c>
      <c r="BP6185" s="118" t="s">
        <v>771</v>
      </c>
      <c r="BQ6185" s="118" t="s">
        <v>2983</v>
      </c>
      <c r="BW6185" s="118" t="s">
        <v>1996</v>
      </c>
      <c r="BX6185" s="118" t="s">
        <v>771</v>
      </c>
      <c r="BY6185" s="118" t="s">
        <v>2983</v>
      </c>
    </row>
    <row r="6186" spans="53:77" x14ac:dyDescent="0.3">
      <c r="BA6186" s="169" t="e">
        <f>VLOOKUP(D6186,#REF!, 2,FALSE)</f>
        <v>#REF!</v>
      </c>
      <c r="BO6186" s="118" t="s">
        <v>11193</v>
      </c>
      <c r="BP6186" s="118" t="s">
        <v>1139</v>
      </c>
      <c r="BQ6186" s="118" t="s">
        <v>4401</v>
      </c>
      <c r="BW6186" s="118" t="s">
        <v>11193</v>
      </c>
      <c r="BX6186" s="118" t="s">
        <v>1139</v>
      </c>
      <c r="BY6186" s="118" t="s">
        <v>4401</v>
      </c>
    </row>
    <row r="6187" spans="53:77" x14ac:dyDescent="0.3">
      <c r="BA6187" s="169" t="e">
        <f>VLOOKUP(D6187,#REF!, 2,FALSE)</f>
        <v>#REF!</v>
      </c>
      <c r="BO6187" s="118" t="s">
        <v>11194</v>
      </c>
      <c r="BP6187" s="118" t="s">
        <v>3197</v>
      </c>
      <c r="BQ6187" s="118" t="s">
        <v>11195</v>
      </c>
      <c r="BW6187" s="118" t="s">
        <v>11194</v>
      </c>
      <c r="BX6187" s="118" t="s">
        <v>3197</v>
      </c>
      <c r="BY6187" s="118" t="s">
        <v>11195</v>
      </c>
    </row>
    <row r="6188" spans="53:77" x14ac:dyDescent="0.3">
      <c r="BA6188" s="169" t="e">
        <f>VLOOKUP(D6188,#REF!, 2,FALSE)</f>
        <v>#REF!</v>
      </c>
      <c r="BO6188" s="118" t="s">
        <v>11196</v>
      </c>
      <c r="BP6188" s="118" t="s">
        <v>1009</v>
      </c>
      <c r="BQ6188" s="118" t="s">
        <v>11197</v>
      </c>
      <c r="BW6188" s="118" t="s">
        <v>11196</v>
      </c>
      <c r="BX6188" s="118" t="s">
        <v>1009</v>
      </c>
      <c r="BY6188" s="118" t="s">
        <v>11197</v>
      </c>
    </row>
    <row r="6189" spans="53:77" x14ac:dyDescent="0.3">
      <c r="BA6189" s="169" t="e">
        <f>VLOOKUP(D6189,#REF!, 2,FALSE)</f>
        <v>#REF!</v>
      </c>
      <c r="BO6189" s="118" t="s">
        <v>11198</v>
      </c>
      <c r="BP6189" s="118" t="s">
        <v>994</v>
      </c>
      <c r="BQ6189" s="118" t="s">
        <v>7911</v>
      </c>
      <c r="BW6189" s="118" t="s">
        <v>11198</v>
      </c>
      <c r="BX6189" s="118" t="s">
        <v>994</v>
      </c>
      <c r="BY6189" s="118" t="s">
        <v>7911</v>
      </c>
    </row>
    <row r="6190" spans="53:77" x14ac:dyDescent="0.3">
      <c r="BA6190" s="169" t="e">
        <f>VLOOKUP(D6190,#REF!, 2,FALSE)</f>
        <v>#REF!</v>
      </c>
      <c r="BO6190" s="118" t="s">
        <v>1997</v>
      </c>
      <c r="BP6190" s="118" t="s">
        <v>1269</v>
      </c>
      <c r="BQ6190" s="118" t="s">
        <v>2983</v>
      </c>
      <c r="BW6190" s="118" t="s">
        <v>1997</v>
      </c>
      <c r="BX6190" s="118" t="s">
        <v>1269</v>
      </c>
      <c r="BY6190" s="118" t="s">
        <v>2983</v>
      </c>
    </row>
    <row r="6191" spans="53:77" x14ac:dyDescent="0.3">
      <c r="BA6191" s="169" t="e">
        <f>VLOOKUP(D6191,#REF!, 2,FALSE)</f>
        <v>#REF!</v>
      </c>
      <c r="BO6191" s="118" t="s">
        <v>11199</v>
      </c>
      <c r="BP6191" s="118" t="s">
        <v>1009</v>
      </c>
      <c r="BQ6191" s="118" t="s">
        <v>910</v>
      </c>
      <c r="BW6191" s="118" t="s">
        <v>11199</v>
      </c>
      <c r="BX6191" s="118" t="s">
        <v>1009</v>
      </c>
      <c r="BY6191" s="118" t="s">
        <v>910</v>
      </c>
    </row>
    <row r="6192" spans="53:77" x14ac:dyDescent="0.3">
      <c r="BA6192" s="169" t="e">
        <f>VLOOKUP(D6192,#REF!, 2,FALSE)</f>
        <v>#REF!</v>
      </c>
      <c r="BO6192" s="118" t="s">
        <v>11200</v>
      </c>
      <c r="BP6192" s="118" t="s">
        <v>7061</v>
      </c>
      <c r="BQ6192" s="118" t="s">
        <v>2983</v>
      </c>
      <c r="BW6192" s="118" t="s">
        <v>11200</v>
      </c>
      <c r="BX6192" s="118" t="s">
        <v>7061</v>
      </c>
      <c r="BY6192" s="118" t="s">
        <v>2983</v>
      </c>
    </row>
    <row r="6193" spans="53:77" x14ac:dyDescent="0.3">
      <c r="BA6193" s="169" t="e">
        <f>VLOOKUP(D6193,#REF!, 2,FALSE)</f>
        <v>#REF!</v>
      </c>
      <c r="BO6193" s="118" t="s">
        <v>11201</v>
      </c>
      <c r="BP6193" s="118" t="s">
        <v>3003</v>
      </c>
      <c r="BQ6193" s="118" t="s">
        <v>11202</v>
      </c>
      <c r="BW6193" s="118" t="s">
        <v>11201</v>
      </c>
      <c r="BX6193" s="118" t="s">
        <v>3003</v>
      </c>
      <c r="BY6193" s="118" t="s">
        <v>11202</v>
      </c>
    </row>
    <row r="6194" spans="53:77" x14ac:dyDescent="0.3">
      <c r="BA6194" s="169" t="e">
        <f>VLOOKUP(D6194,#REF!, 2,FALSE)</f>
        <v>#REF!</v>
      </c>
      <c r="BO6194" s="118" t="s">
        <v>11203</v>
      </c>
      <c r="BP6194" s="118" t="s">
        <v>912</v>
      </c>
      <c r="BQ6194" s="118" t="s">
        <v>2380</v>
      </c>
      <c r="BW6194" s="118" t="s">
        <v>11203</v>
      </c>
      <c r="BX6194" s="118" t="s">
        <v>912</v>
      </c>
      <c r="BY6194" s="118" t="s">
        <v>2380</v>
      </c>
    </row>
    <row r="6195" spans="53:77" x14ac:dyDescent="0.3">
      <c r="BA6195" s="169" t="e">
        <f>VLOOKUP(D6195,#REF!, 2,FALSE)</f>
        <v>#REF!</v>
      </c>
      <c r="BO6195" s="118" t="s">
        <v>11204</v>
      </c>
      <c r="BP6195" s="118" t="s">
        <v>3003</v>
      </c>
      <c r="BQ6195" s="118" t="s">
        <v>5134</v>
      </c>
      <c r="BW6195" s="118" t="s">
        <v>11204</v>
      </c>
      <c r="BX6195" s="118" t="s">
        <v>3003</v>
      </c>
      <c r="BY6195" s="118" t="s">
        <v>5134</v>
      </c>
    </row>
    <row r="6196" spans="53:77" x14ac:dyDescent="0.3">
      <c r="BA6196" s="169" t="e">
        <f>VLOOKUP(D6196,#REF!, 2,FALSE)</f>
        <v>#REF!</v>
      </c>
      <c r="BO6196" s="118" t="s">
        <v>11205</v>
      </c>
      <c r="BP6196" s="118" t="s">
        <v>1342</v>
      </c>
      <c r="BQ6196" s="118" t="s">
        <v>627</v>
      </c>
      <c r="BW6196" s="118" t="s">
        <v>11205</v>
      </c>
      <c r="BX6196" s="118" t="s">
        <v>1342</v>
      </c>
      <c r="BY6196" s="118" t="s">
        <v>627</v>
      </c>
    </row>
    <row r="6197" spans="53:77" x14ac:dyDescent="0.3">
      <c r="BA6197" s="169" t="e">
        <f>VLOOKUP(D6197,#REF!, 2,FALSE)</f>
        <v>#REF!</v>
      </c>
      <c r="BO6197" s="118" t="s">
        <v>11207</v>
      </c>
      <c r="BP6197" s="118" t="s">
        <v>657</v>
      </c>
      <c r="BQ6197" s="118" t="s">
        <v>6104</v>
      </c>
      <c r="BW6197" s="118" t="s">
        <v>11207</v>
      </c>
      <c r="BX6197" s="118" t="s">
        <v>657</v>
      </c>
      <c r="BY6197" s="118" t="s">
        <v>6104</v>
      </c>
    </row>
    <row r="6198" spans="53:77" x14ac:dyDescent="0.3">
      <c r="BA6198" s="169" t="e">
        <f>VLOOKUP(D6198,#REF!, 2,FALSE)</f>
        <v>#REF!</v>
      </c>
      <c r="BO6198" s="118" t="s">
        <v>1998</v>
      </c>
      <c r="BP6198" s="118" t="s">
        <v>705</v>
      </c>
      <c r="BQ6198" s="118" t="s">
        <v>4276</v>
      </c>
      <c r="BW6198" s="118" t="s">
        <v>1998</v>
      </c>
      <c r="BX6198" s="118" t="s">
        <v>705</v>
      </c>
      <c r="BY6198" s="118" t="s">
        <v>4276</v>
      </c>
    </row>
    <row r="6199" spans="53:77" x14ac:dyDescent="0.3">
      <c r="BA6199" s="169" t="e">
        <f>VLOOKUP(D6199,#REF!, 2,FALSE)</f>
        <v>#REF!</v>
      </c>
      <c r="BO6199" s="118" t="s">
        <v>11208</v>
      </c>
      <c r="BP6199" s="118" t="s">
        <v>3003</v>
      </c>
      <c r="BQ6199" s="118" t="s">
        <v>10366</v>
      </c>
      <c r="BW6199" s="118" t="s">
        <v>11208</v>
      </c>
      <c r="BX6199" s="118" t="s">
        <v>3003</v>
      </c>
      <c r="BY6199" s="118" t="s">
        <v>10366</v>
      </c>
    </row>
    <row r="6200" spans="53:77" x14ac:dyDescent="0.3">
      <c r="BA6200" s="169" t="e">
        <f>VLOOKUP(D6200,#REF!, 2,FALSE)</f>
        <v>#REF!</v>
      </c>
      <c r="BO6200" s="118" t="s">
        <v>382</v>
      </c>
      <c r="BP6200" s="118" t="s">
        <v>1272</v>
      </c>
      <c r="BQ6200" s="118" t="s">
        <v>11209</v>
      </c>
      <c r="BW6200" s="118" t="s">
        <v>382</v>
      </c>
      <c r="BX6200" s="118" t="s">
        <v>1272</v>
      </c>
      <c r="BY6200" s="118" t="s">
        <v>11209</v>
      </c>
    </row>
    <row r="6201" spans="53:77" x14ac:dyDescent="0.3">
      <c r="BA6201" s="169" t="e">
        <f>VLOOKUP(D6201,#REF!, 2,FALSE)</f>
        <v>#REF!</v>
      </c>
      <c r="BO6201" s="118" t="s">
        <v>11210</v>
      </c>
      <c r="BP6201" s="118" t="s">
        <v>16975</v>
      </c>
      <c r="BQ6201" s="118" t="s">
        <v>11211</v>
      </c>
      <c r="BW6201" s="118" t="s">
        <v>11210</v>
      </c>
      <c r="BX6201" s="118" t="s">
        <v>16975</v>
      </c>
      <c r="BY6201" s="118" t="s">
        <v>11211</v>
      </c>
    </row>
    <row r="6202" spans="53:77" x14ac:dyDescent="0.3">
      <c r="BA6202" s="169" t="e">
        <f>VLOOKUP(D6202,#REF!, 2,FALSE)</f>
        <v>#REF!</v>
      </c>
      <c r="BO6202" s="118" t="s">
        <v>11212</v>
      </c>
      <c r="BP6202" s="118" t="s">
        <v>16975</v>
      </c>
      <c r="BQ6202" s="118" t="s">
        <v>2983</v>
      </c>
      <c r="BW6202" s="118" t="s">
        <v>11212</v>
      </c>
      <c r="BX6202" s="118" t="s">
        <v>16975</v>
      </c>
      <c r="BY6202" s="118" t="s">
        <v>2983</v>
      </c>
    </row>
    <row r="6203" spans="53:77" x14ac:dyDescent="0.3">
      <c r="BA6203" s="169" t="e">
        <f>VLOOKUP(D6203,#REF!, 2,FALSE)</f>
        <v>#REF!</v>
      </c>
      <c r="BO6203" s="118" t="s">
        <v>11213</v>
      </c>
      <c r="BP6203" s="118" t="s">
        <v>16975</v>
      </c>
      <c r="BQ6203" s="118" t="s">
        <v>4760</v>
      </c>
      <c r="BW6203" s="118" t="s">
        <v>11213</v>
      </c>
      <c r="BX6203" s="118" t="s">
        <v>16975</v>
      </c>
      <c r="BY6203" s="118" t="s">
        <v>4760</v>
      </c>
    </row>
    <row r="6204" spans="53:77" x14ac:dyDescent="0.3">
      <c r="BA6204" s="169" t="e">
        <f>VLOOKUP(D6204,#REF!, 2,FALSE)</f>
        <v>#REF!</v>
      </c>
      <c r="BO6204" s="118" t="s">
        <v>11214</v>
      </c>
      <c r="BP6204" s="118" t="s">
        <v>636</v>
      </c>
      <c r="BQ6204" s="118" t="s">
        <v>2983</v>
      </c>
      <c r="BW6204" s="118" t="s">
        <v>11214</v>
      </c>
      <c r="BX6204" s="118" t="s">
        <v>636</v>
      </c>
      <c r="BY6204" s="118" t="s">
        <v>2983</v>
      </c>
    </row>
    <row r="6205" spans="53:77" x14ac:dyDescent="0.3">
      <c r="BA6205" s="169" t="e">
        <f>VLOOKUP(D6205,#REF!, 2,FALSE)</f>
        <v>#REF!</v>
      </c>
      <c r="BO6205" s="118" t="s">
        <v>1999</v>
      </c>
      <c r="BP6205" s="118" t="s">
        <v>636</v>
      </c>
      <c r="BQ6205" s="118" t="s">
        <v>1127</v>
      </c>
      <c r="BW6205" s="118" t="s">
        <v>1999</v>
      </c>
      <c r="BX6205" s="118" t="s">
        <v>636</v>
      </c>
      <c r="BY6205" s="118" t="s">
        <v>1127</v>
      </c>
    </row>
    <row r="6206" spans="53:77" x14ac:dyDescent="0.3">
      <c r="BA6206" s="169" t="e">
        <f>VLOOKUP(D6206,#REF!, 2,FALSE)</f>
        <v>#REF!</v>
      </c>
      <c r="BO6206" s="118" t="s">
        <v>11215</v>
      </c>
      <c r="BP6206" s="118" t="s">
        <v>636</v>
      </c>
      <c r="BQ6206" s="118" t="s">
        <v>844</v>
      </c>
      <c r="BW6206" s="118" t="s">
        <v>11215</v>
      </c>
      <c r="BX6206" s="118" t="s">
        <v>636</v>
      </c>
      <c r="BY6206" s="118" t="s">
        <v>844</v>
      </c>
    </row>
    <row r="6207" spans="53:77" x14ac:dyDescent="0.3">
      <c r="BA6207" s="169" t="e">
        <f>VLOOKUP(D6207,#REF!, 2,FALSE)</f>
        <v>#REF!</v>
      </c>
      <c r="BO6207" s="118" t="s">
        <v>383</v>
      </c>
      <c r="BP6207" s="118" t="s">
        <v>841</v>
      </c>
      <c r="BQ6207" s="118" t="s">
        <v>2884</v>
      </c>
      <c r="BW6207" s="118" t="s">
        <v>383</v>
      </c>
      <c r="BX6207" s="118" t="s">
        <v>841</v>
      </c>
      <c r="BY6207" s="118" t="s">
        <v>2884</v>
      </c>
    </row>
    <row r="6208" spans="53:77" x14ac:dyDescent="0.3">
      <c r="BA6208" s="169" t="e">
        <f>VLOOKUP(D6208,#REF!, 2,FALSE)</f>
        <v>#REF!</v>
      </c>
      <c r="BO6208" s="118" t="s">
        <v>384</v>
      </c>
      <c r="BP6208" s="118" t="s">
        <v>662</v>
      </c>
      <c r="BQ6208" s="118" t="s">
        <v>3072</v>
      </c>
      <c r="BW6208" s="118" t="s">
        <v>384</v>
      </c>
      <c r="BX6208" s="118" t="s">
        <v>662</v>
      </c>
      <c r="BY6208" s="118" t="s">
        <v>3072</v>
      </c>
    </row>
    <row r="6209" spans="53:77" x14ac:dyDescent="0.3">
      <c r="BA6209" s="169" t="e">
        <f>VLOOKUP(D6209,#REF!, 2,FALSE)</f>
        <v>#REF!</v>
      </c>
      <c r="BO6209" s="118" t="s">
        <v>11217</v>
      </c>
      <c r="BP6209" s="118" t="s">
        <v>662</v>
      </c>
      <c r="BQ6209" s="118" t="s">
        <v>7954</v>
      </c>
      <c r="BW6209" s="118" t="s">
        <v>11217</v>
      </c>
      <c r="BX6209" s="118" t="s">
        <v>662</v>
      </c>
      <c r="BY6209" s="118" t="s">
        <v>7954</v>
      </c>
    </row>
    <row r="6210" spans="53:77" x14ac:dyDescent="0.3">
      <c r="BA6210" s="169" t="e">
        <f>VLOOKUP(D6210,#REF!, 2,FALSE)</f>
        <v>#REF!</v>
      </c>
      <c r="BO6210" s="118" t="s">
        <v>11219</v>
      </c>
      <c r="BP6210" s="118" t="s">
        <v>662</v>
      </c>
      <c r="BQ6210" s="118" t="s">
        <v>11220</v>
      </c>
      <c r="BW6210" s="118" t="s">
        <v>11219</v>
      </c>
      <c r="BX6210" s="118" t="s">
        <v>662</v>
      </c>
      <c r="BY6210" s="118" t="s">
        <v>11220</v>
      </c>
    </row>
    <row r="6211" spans="53:77" x14ac:dyDescent="0.3">
      <c r="BA6211" s="169" t="e">
        <f>VLOOKUP(D6211,#REF!, 2,FALSE)</f>
        <v>#REF!</v>
      </c>
      <c r="BO6211" s="118" t="s">
        <v>11221</v>
      </c>
      <c r="BP6211" s="118" t="s">
        <v>613</v>
      </c>
      <c r="BQ6211" s="118" t="s">
        <v>6914</v>
      </c>
      <c r="BW6211" s="118" t="s">
        <v>11221</v>
      </c>
      <c r="BX6211" s="118" t="s">
        <v>613</v>
      </c>
      <c r="BY6211" s="118" t="s">
        <v>6914</v>
      </c>
    </row>
    <row r="6212" spans="53:77" x14ac:dyDescent="0.3">
      <c r="BA6212" s="169" t="e">
        <f>VLOOKUP(D6212,#REF!, 2,FALSE)</f>
        <v>#REF!</v>
      </c>
      <c r="BO6212" s="118" t="s">
        <v>426</v>
      </c>
      <c r="BP6212" s="118" t="s">
        <v>639</v>
      </c>
      <c r="BQ6212" s="118" t="s">
        <v>3524</v>
      </c>
      <c r="BW6212" s="118" t="s">
        <v>426</v>
      </c>
      <c r="BX6212" s="118" t="s">
        <v>639</v>
      </c>
      <c r="BY6212" s="118" t="s">
        <v>3524</v>
      </c>
    </row>
    <row r="6213" spans="53:77" x14ac:dyDescent="0.3">
      <c r="BA6213" s="169" t="e">
        <f>VLOOKUP(D6213,#REF!, 2,FALSE)</f>
        <v>#REF!</v>
      </c>
      <c r="BO6213" s="118" t="s">
        <v>2000</v>
      </c>
      <c r="BP6213" s="118" t="s">
        <v>626</v>
      </c>
      <c r="BQ6213" s="118" t="s">
        <v>1381</v>
      </c>
      <c r="BW6213" s="118" t="s">
        <v>2000</v>
      </c>
      <c r="BX6213" s="118" t="s">
        <v>626</v>
      </c>
      <c r="BY6213" s="118" t="s">
        <v>1381</v>
      </c>
    </row>
    <row r="6214" spans="53:77" x14ac:dyDescent="0.3">
      <c r="BA6214" s="169" t="e">
        <f>VLOOKUP(D6214,#REF!, 2,FALSE)</f>
        <v>#REF!</v>
      </c>
      <c r="BO6214" s="118" t="s">
        <v>11222</v>
      </c>
      <c r="BP6214" s="118" t="s">
        <v>2983</v>
      </c>
      <c r="BQ6214" s="118" t="s">
        <v>2983</v>
      </c>
      <c r="BW6214" s="118" t="s">
        <v>11222</v>
      </c>
      <c r="BX6214" s="118" t="s">
        <v>2983</v>
      </c>
      <c r="BY6214" s="118" t="s">
        <v>2983</v>
      </c>
    </row>
    <row r="6215" spans="53:77" x14ac:dyDescent="0.3">
      <c r="BA6215" s="169" t="e">
        <f>VLOOKUP(D6215,#REF!, 2,FALSE)</f>
        <v>#REF!</v>
      </c>
      <c r="BO6215" s="118" t="s">
        <v>11223</v>
      </c>
      <c r="BP6215" s="118" t="s">
        <v>849</v>
      </c>
      <c r="BQ6215" s="118" t="s">
        <v>11224</v>
      </c>
      <c r="BW6215" s="118" t="s">
        <v>11223</v>
      </c>
      <c r="BX6215" s="118" t="s">
        <v>849</v>
      </c>
      <c r="BY6215" s="118" t="s">
        <v>11224</v>
      </c>
    </row>
    <row r="6216" spans="53:77" x14ac:dyDescent="0.3">
      <c r="BA6216" s="169" t="e">
        <f>VLOOKUP(D6216,#REF!, 2,FALSE)</f>
        <v>#REF!</v>
      </c>
      <c r="BO6216" s="118" t="s">
        <v>11225</v>
      </c>
      <c r="BP6216" s="118" t="s">
        <v>3003</v>
      </c>
      <c r="BQ6216" s="118" t="s">
        <v>11226</v>
      </c>
      <c r="BW6216" s="118" t="s">
        <v>11225</v>
      </c>
      <c r="BX6216" s="118" t="s">
        <v>3003</v>
      </c>
      <c r="BY6216" s="118" t="s">
        <v>11226</v>
      </c>
    </row>
    <row r="6217" spans="53:77" x14ac:dyDescent="0.3">
      <c r="BA6217" s="169" t="e">
        <f>VLOOKUP(D6217,#REF!, 2,FALSE)</f>
        <v>#REF!</v>
      </c>
      <c r="BO6217" s="118" t="s">
        <v>11227</v>
      </c>
      <c r="BP6217" s="118" t="s">
        <v>849</v>
      </c>
      <c r="BQ6217" s="118" t="s">
        <v>3912</v>
      </c>
      <c r="BW6217" s="118" t="s">
        <v>11227</v>
      </c>
      <c r="BX6217" s="118" t="s">
        <v>849</v>
      </c>
      <c r="BY6217" s="118" t="s">
        <v>3912</v>
      </c>
    </row>
    <row r="6218" spans="53:77" x14ac:dyDescent="0.3">
      <c r="BA6218" s="169" t="e">
        <f>VLOOKUP(D6218,#REF!, 2,FALSE)</f>
        <v>#REF!</v>
      </c>
      <c r="BO6218" s="118" t="s">
        <v>11228</v>
      </c>
      <c r="BP6218" s="118" t="s">
        <v>16975</v>
      </c>
      <c r="BQ6218" s="118" t="s">
        <v>11229</v>
      </c>
      <c r="BW6218" s="118" t="s">
        <v>11228</v>
      </c>
      <c r="BX6218" s="118" t="s">
        <v>16975</v>
      </c>
      <c r="BY6218" s="118" t="s">
        <v>11229</v>
      </c>
    </row>
    <row r="6219" spans="53:77" x14ac:dyDescent="0.3">
      <c r="BA6219" s="169" t="e">
        <f>VLOOKUP(D6219,#REF!, 2,FALSE)</f>
        <v>#REF!</v>
      </c>
      <c r="BO6219" s="118" t="s">
        <v>11230</v>
      </c>
      <c r="BP6219" s="118" t="s">
        <v>2979</v>
      </c>
      <c r="BQ6219" s="118" t="s">
        <v>1591</v>
      </c>
      <c r="BW6219" s="118" t="s">
        <v>11230</v>
      </c>
      <c r="BX6219" s="118" t="s">
        <v>2979</v>
      </c>
      <c r="BY6219" s="118" t="s">
        <v>1591</v>
      </c>
    </row>
    <row r="6220" spans="53:77" x14ac:dyDescent="0.3">
      <c r="BA6220" s="169" t="e">
        <f>VLOOKUP(D6220,#REF!, 2,FALSE)</f>
        <v>#REF!</v>
      </c>
      <c r="BO6220" s="118" t="s">
        <v>11231</v>
      </c>
      <c r="BP6220" s="118" t="s">
        <v>1139</v>
      </c>
      <c r="BQ6220" s="118" t="s">
        <v>4856</v>
      </c>
      <c r="BW6220" s="118" t="s">
        <v>11231</v>
      </c>
      <c r="BX6220" s="118" t="s">
        <v>1139</v>
      </c>
      <c r="BY6220" s="118" t="s">
        <v>4856</v>
      </c>
    </row>
    <row r="6221" spans="53:77" x14ac:dyDescent="0.3">
      <c r="BA6221" s="169" t="e">
        <f>VLOOKUP(D6221,#REF!, 2,FALSE)</f>
        <v>#REF!</v>
      </c>
      <c r="BO6221" s="118" t="s">
        <v>11232</v>
      </c>
      <c r="BP6221" s="118" t="s">
        <v>771</v>
      </c>
      <c r="BQ6221" s="118" t="s">
        <v>11233</v>
      </c>
      <c r="BW6221" s="118" t="s">
        <v>11232</v>
      </c>
      <c r="BX6221" s="118" t="s">
        <v>771</v>
      </c>
      <c r="BY6221" s="118" t="s">
        <v>11233</v>
      </c>
    </row>
    <row r="6222" spans="53:77" x14ac:dyDescent="0.3">
      <c r="BA6222" s="169" t="e">
        <f>VLOOKUP(D6222,#REF!, 2,FALSE)</f>
        <v>#REF!</v>
      </c>
      <c r="BO6222" s="118" t="s">
        <v>11234</v>
      </c>
      <c r="BP6222" s="118" t="s">
        <v>16975</v>
      </c>
      <c r="BQ6222" s="118" t="s">
        <v>11235</v>
      </c>
      <c r="BW6222" s="118" t="s">
        <v>11234</v>
      </c>
      <c r="BX6222" s="118" t="s">
        <v>16975</v>
      </c>
      <c r="BY6222" s="118" t="s">
        <v>11235</v>
      </c>
    </row>
    <row r="6223" spans="53:77" x14ac:dyDescent="0.3">
      <c r="BA6223" s="169" t="e">
        <f>VLOOKUP(D6223,#REF!, 2,FALSE)</f>
        <v>#REF!</v>
      </c>
      <c r="BO6223" s="118" t="s">
        <v>11236</v>
      </c>
      <c r="BP6223" s="118" t="s">
        <v>612</v>
      </c>
      <c r="BQ6223" s="118" t="s">
        <v>11237</v>
      </c>
      <c r="BW6223" s="118" t="s">
        <v>11236</v>
      </c>
      <c r="BX6223" s="118" t="s">
        <v>612</v>
      </c>
      <c r="BY6223" s="118" t="s">
        <v>11237</v>
      </c>
    </row>
    <row r="6224" spans="53:77" x14ac:dyDescent="0.3">
      <c r="BA6224" s="169" t="e">
        <f>VLOOKUP(D6224,#REF!, 2,FALSE)</f>
        <v>#REF!</v>
      </c>
      <c r="BO6224" s="118" t="s">
        <v>11238</v>
      </c>
      <c r="BP6224" s="118" t="s">
        <v>631</v>
      </c>
      <c r="BQ6224" s="118" t="s">
        <v>770</v>
      </c>
      <c r="BW6224" s="118" t="s">
        <v>11238</v>
      </c>
      <c r="BX6224" s="118" t="s">
        <v>631</v>
      </c>
      <c r="BY6224" s="118" t="s">
        <v>770</v>
      </c>
    </row>
    <row r="6225" spans="53:77" x14ac:dyDescent="0.3">
      <c r="BA6225" s="169" t="e">
        <f>VLOOKUP(D6225,#REF!, 2,FALSE)</f>
        <v>#REF!</v>
      </c>
      <c r="BO6225" s="118" t="s">
        <v>11239</v>
      </c>
      <c r="BP6225" s="118" t="s">
        <v>775</v>
      </c>
      <c r="BQ6225" s="118" t="s">
        <v>10409</v>
      </c>
      <c r="BW6225" s="118" t="s">
        <v>11239</v>
      </c>
      <c r="BX6225" s="118" t="s">
        <v>775</v>
      </c>
      <c r="BY6225" s="118" t="s">
        <v>10409</v>
      </c>
    </row>
    <row r="6226" spans="53:77" x14ac:dyDescent="0.3">
      <c r="BA6226" s="169" t="e">
        <f>VLOOKUP(D6226,#REF!, 2,FALSE)</f>
        <v>#REF!</v>
      </c>
      <c r="BO6226" s="118" t="s">
        <v>2001</v>
      </c>
      <c r="BP6226" s="118" t="s">
        <v>803</v>
      </c>
      <c r="BQ6226" s="118" t="s">
        <v>7172</v>
      </c>
      <c r="BW6226" s="118" t="s">
        <v>2001</v>
      </c>
      <c r="BX6226" s="118" t="s">
        <v>803</v>
      </c>
      <c r="BY6226" s="118" t="s">
        <v>7172</v>
      </c>
    </row>
    <row r="6227" spans="53:77" x14ac:dyDescent="0.3">
      <c r="BA6227" s="169" t="e">
        <f>VLOOKUP(D6227,#REF!, 2,FALSE)</f>
        <v>#REF!</v>
      </c>
      <c r="BO6227" s="118" t="s">
        <v>11240</v>
      </c>
      <c r="BP6227" s="118" t="s">
        <v>621</v>
      </c>
      <c r="BQ6227" s="118" t="s">
        <v>718</v>
      </c>
      <c r="BW6227" s="118" t="s">
        <v>11240</v>
      </c>
      <c r="BX6227" s="118" t="s">
        <v>621</v>
      </c>
      <c r="BY6227" s="118" t="s">
        <v>718</v>
      </c>
    </row>
    <row r="6228" spans="53:77" x14ac:dyDescent="0.3">
      <c r="BA6228" s="169" t="e">
        <f>VLOOKUP(D6228,#REF!, 2,FALSE)</f>
        <v>#REF!</v>
      </c>
      <c r="BO6228" s="118" t="s">
        <v>11241</v>
      </c>
      <c r="BP6228" s="118" t="s">
        <v>631</v>
      </c>
      <c r="BQ6228" s="118" t="s">
        <v>770</v>
      </c>
      <c r="BW6228" s="118" t="s">
        <v>11241</v>
      </c>
      <c r="BX6228" s="118" t="s">
        <v>631</v>
      </c>
      <c r="BY6228" s="118" t="s">
        <v>770</v>
      </c>
    </row>
    <row r="6229" spans="53:77" x14ac:dyDescent="0.3">
      <c r="BA6229" s="169" t="e">
        <f>VLOOKUP(D6229,#REF!, 2,FALSE)</f>
        <v>#REF!</v>
      </c>
      <c r="BO6229" s="118" t="s">
        <v>11242</v>
      </c>
      <c r="BP6229" s="118" t="s">
        <v>696</v>
      </c>
      <c r="BQ6229" s="118" t="s">
        <v>1201</v>
      </c>
      <c r="BW6229" s="118" t="s">
        <v>11242</v>
      </c>
      <c r="BX6229" s="118" t="s">
        <v>696</v>
      </c>
      <c r="BY6229" s="118" t="s">
        <v>1201</v>
      </c>
    </row>
    <row r="6230" spans="53:77" x14ac:dyDescent="0.3">
      <c r="BA6230" s="169" t="e">
        <f>VLOOKUP(D6230,#REF!, 2,FALSE)</f>
        <v>#REF!</v>
      </c>
      <c r="BO6230" s="118" t="s">
        <v>11243</v>
      </c>
      <c r="BP6230" s="118" t="s">
        <v>631</v>
      </c>
      <c r="BQ6230" s="118" t="s">
        <v>770</v>
      </c>
      <c r="BW6230" s="118" t="s">
        <v>11243</v>
      </c>
      <c r="BX6230" s="118" t="s">
        <v>631</v>
      </c>
      <c r="BY6230" s="118" t="s">
        <v>770</v>
      </c>
    </row>
    <row r="6231" spans="53:77" x14ac:dyDescent="0.3">
      <c r="BA6231" s="169" t="e">
        <f>VLOOKUP(D6231,#REF!, 2,FALSE)</f>
        <v>#REF!</v>
      </c>
      <c r="BO6231" s="118" t="s">
        <v>11244</v>
      </c>
      <c r="BP6231" s="118" t="s">
        <v>631</v>
      </c>
      <c r="BQ6231" s="118" t="s">
        <v>770</v>
      </c>
      <c r="BW6231" s="118" t="s">
        <v>11244</v>
      </c>
      <c r="BX6231" s="118" t="s">
        <v>631</v>
      </c>
      <c r="BY6231" s="118" t="s">
        <v>770</v>
      </c>
    </row>
    <row r="6232" spans="53:77" x14ac:dyDescent="0.3">
      <c r="BA6232" s="169" t="e">
        <f>VLOOKUP(D6232,#REF!, 2,FALSE)</f>
        <v>#REF!</v>
      </c>
      <c r="BO6232" s="118" t="s">
        <v>11246</v>
      </c>
      <c r="BP6232" s="118" t="s">
        <v>613</v>
      </c>
      <c r="BQ6232" s="118" t="s">
        <v>1201</v>
      </c>
      <c r="BW6232" s="118" t="s">
        <v>11246</v>
      </c>
      <c r="BX6232" s="118" t="s">
        <v>613</v>
      </c>
      <c r="BY6232" s="118" t="s">
        <v>1201</v>
      </c>
    </row>
    <row r="6233" spans="53:77" x14ac:dyDescent="0.3">
      <c r="BA6233" s="169" t="e">
        <f>VLOOKUP(D6233,#REF!, 2,FALSE)</f>
        <v>#REF!</v>
      </c>
      <c r="BO6233" s="118" t="s">
        <v>11247</v>
      </c>
      <c r="BP6233" s="118" t="s">
        <v>631</v>
      </c>
      <c r="BQ6233" s="118" t="s">
        <v>9353</v>
      </c>
      <c r="BW6233" s="118" t="s">
        <v>11247</v>
      </c>
      <c r="BX6233" s="118" t="s">
        <v>631</v>
      </c>
      <c r="BY6233" s="118" t="s">
        <v>9353</v>
      </c>
    </row>
    <row r="6234" spans="53:77" x14ac:dyDescent="0.3">
      <c r="BA6234" s="169" t="e">
        <f>VLOOKUP(D6234,#REF!, 2,FALSE)</f>
        <v>#REF!</v>
      </c>
      <c r="BO6234" s="118" t="s">
        <v>11248</v>
      </c>
      <c r="BP6234" s="118" t="s">
        <v>771</v>
      </c>
      <c r="BQ6234" s="118" t="s">
        <v>11249</v>
      </c>
      <c r="BW6234" s="118" t="s">
        <v>11248</v>
      </c>
      <c r="BX6234" s="118" t="s">
        <v>771</v>
      </c>
      <c r="BY6234" s="118" t="s">
        <v>11249</v>
      </c>
    </row>
    <row r="6235" spans="53:77" x14ac:dyDescent="0.3">
      <c r="BA6235" s="169" t="e">
        <f>VLOOKUP(D6235,#REF!, 2,FALSE)</f>
        <v>#REF!</v>
      </c>
      <c r="BO6235" s="118" t="s">
        <v>11250</v>
      </c>
      <c r="BP6235" s="118" t="s">
        <v>639</v>
      </c>
      <c r="BQ6235" s="118" t="s">
        <v>7740</v>
      </c>
      <c r="BW6235" s="118" t="s">
        <v>11250</v>
      </c>
      <c r="BX6235" s="118" t="s">
        <v>639</v>
      </c>
      <c r="BY6235" s="118" t="s">
        <v>7740</v>
      </c>
    </row>
    <row r="6236" spans="53:77" x14ac:dyDescent="0.3">
      <c r="BA6236" s="169" t="e">
        <f>VLOOKUP(D6236,#REF!, 2,FALSE)</f>
        <v>#REF!</v>
      </c>
      <c r="BO6236" s="118" t="s">
        <v>2002</v>
      </c>
      <c r="BP6236" s="118" t="s">
        <v>731</v>
      </c>
      <c r="BQ6236" s="118" t="s">
        <v>1492</v>
      </c>
      <c r="BW6236" s="118" t="s">
        <v>2002</v>
      </c>
      <c r="BX6236" s="118" t="s">
        <v>731</v>
      </c>
      <c r="BY6236" s="118" t="s">
        <v>1492</v>
      </c>
    </row>
    <row r="6237" spans="53:77" x14ac:dyDescent="0.3">
      <c r="BA6237" s="169" t="e">
        <f>VLOOKUP(D6237,#REF!, 2,FALSE)</f>
        <v>#REF!</v>
      </c>
      <c r="BO6237" s="118" t="s">
        <v>11251</v>
      </c>
      <c r="BP6237" s="118" t="s">
        <v>1139</v>
      </c>
      <c r="BQ6237" s="118" t="s">
        <v>2983</v>
      </c>
      <c r="BW6237" s="118" t="s">
        <v>11251</v>
      </c>
      <c r="BX6237" s="118" t="s">
        <v>1139</v>
      </c>
      <c r="BY6237" s="118" t="s">
        <v>2983</v>
      </c>
    </row>
    <row r="6238" spans="53:77" x14ac:dyDescent="0.3">
      <c r="BA6238" s="169" t="e">
        <f>VLOOKUP(D6238,#REF!, 2,FALSE)</f>
        <v>#REF!</v>
      </c>
      <c r="BO6238" s="118" t="s">
        <v>11252</v>
      </c>
      <c r="BP6238" s="118" t="s">
        <v>16975</v>
      </c>
      <c r="BQ6238" s="118" t="s">
        <v>7692</v>
      </c>
      <c r="BW6238" s="118" t="s">
        <v>11252</v>
      </c>
      <c r="BX6238" s="118" t="s">
        <v>16975</v>
      </c>
      <c r="BY6238" s="118" t="s">
        <v>7692</v>
      </c>
    </row>
    <row r="6239" spans="53:77" x14ac:dyDescent="0.3">
      <c r="BA6239" s="169" t="e">
        <f>VLOOKUP(D6239,#REF!, 2,FALSE)</f>
        <v>#REF!</v>
      </c>
      <c r="BO6239" s="118" t="s">
        <v>11253</v>
      </c>
      <c r="BP6239" s="118" t="s">
        <v>658</v>
      </c>
      <c r="BQ6239" s="118" t="s">
        <v>6294</v>
      </c>
      <c r="BW6239" s="118" t="s">
        <v>11253</v>
      </c>
      <c r="BX6239" s="118" t="s">
        <v>658</v>
      </c>
      <c r="BY6239" s="118" t="s">
        <v>6294</v>
      </c>
    </row>
    <row r="6240" spans="53:77" x14ac:dyDescent="0.3">
      <c r="BA6240" s="169" t="e">
        <f>VLOOKUP(D6240,#REF!, 2,FALSE)</f>
        <v>#REF!</v>
      </c>
      <c r="BO6240" s="118" t="s">
        <v>11254</v>
      </c>
      <c r="BP6240" s="118" t="s">
        <v>3003</v>
      </c>
      <c r="BQ6240" s="118" t="s">
        <v>6698</v>
      </c>
      <c r="BW6240" s="118" t="s">
        <v>11254</v>
      </c>
      <c r="BX6240" s="118" t="s">
        <v>3003</v>
      </c>
      <c r="BY6240" s="118" t="s">
        <v>6698</v>
      </c>
    </row>
    <row r="6241" spans="53:77" x14ac:dyDescent="0.3">
      <c r="BA6241" s="169" t="e">
        <f>VLOOKUP(D6241,#REF!, 2,FALSE)</f>
        <v>#REF!</v>
      </c>
      <c r="BO6241" s="118" t="s">
        <v>2003</v>
      </c>
      <c r="BP6241" s="118" t="s">
        <v>16975</v>
      </c>
      <c r="BQ6241" s="118" t="s">
        <v>1748</v>
      </c>
      <c r="BW6241" s="118" t="s">
        <v>2003</v>
      </c>
      <c r="BX6241" s="118" t="s">
        <v>16975</v>
      </c>
      <c r="BY6241" s="118" t="s">
        <v>1748</v>
      </c>
    </row>
    <row r="6242" spans="53:77" x14ac:dyDescent="0.3">
      <c r="BA6242" s="169" t="e">
        <f>VLOOKUP(D6242,#REF!, 2,FALSE)</f>
        <v>#REF!</v>
      </c>
      <c r="BO6242" s="118" t="s">
        <v>11255</v>
      </c>
      <c r="BP6242" s="118" t="s">
        <v>631</v>
      </c>
      <c r="BQ6242" s="118" t="s">
        <v>770</v>
      </c>
      <c r="BW6242" s="118" t="s">
        <v>11255</v>
      </c>
      <c r="BX6242" s="118" t="s">
        <v>631</v>
      </c>
      <c r="BY6242" s="118" t="s">
        <v>770</v>
      </c>
    </row>
    <row r="6243" spans="53:77" x14ac:dyDescent="0.3">
      <c r="BA6243" s="169" t="e">
        <f>VLOOKUP(D6243,#REF!, 2,FALSE)</f>
        <v>#REF!</v>
      </c>
      <c r="BO6243" s="118" t="s">
        <v>11256</v>
      </c>
      <c r="BP6243" s="118" t="s">
        <v>1272</v>
      </c>
      <c r="BQ6243" s="118" t="s">
        <v>4526</v>
      </c>
      <c r="BW6243" s="118" t="s">
        <v>11256</v>
      </c>
      <c r="BX6243" s="118" t="s">
        <v>1272</v>
      </c>
      <c r="BY6243" s="118" t="s">
        <v>4526</v>
      </c>
    </row>
    <row r="6244" spans="53:77" x14ac:dyDescent="0.3">
      <c r="BA6244" s="169" t="e">
        <f>VLOOKUP(D6244,#REF!, 2,FALSE)</f>
        <v>#REF!</v>
      </c>
      <c r="BO6244" s="118" t="s">
        <v>11257</v>
      </c>
      <c r="BP6244" s="118" t="s">
        <v>778</v>
      </c>
      <c r="BQ6244" s="118" t="s">
        <v>2983</v>
      </c>
      <c r="BW6244" s="118" t="s">
        <v>11257</v>
      </c>
      <c r="BX6244" s="118" t="s">
        <v>778</v>
      </c>
      <c r="BY6244" s="118" t="s">
        <v>2983</v>
      </c>
    </row>
    <row r="6245" spans="53:77" x14ac:dyDescent="0.3">
      <c r="BA6245" s="169" t="e">
        <f>VLOOKUP(D6245,#REF!, 2,FALSE)</f>
        <v>#REF!</v>
      </c>
      <c r="BO6245" s="118" t="s">
        <v>427</v>
      </c>
      <c r="BP6245" s="118" t="s">
        <v>2423</v>
      </c>
      <c r="BQ6245" s="118" t="s">
        <v>1397</v>
      </c>
      <c r="BW6245" s="118" t="s">
        <v>427</v>
      </c>
      <c r="BX6245" s="118" t="s">
        <v>2423</v>
      </c>
      <c r="BY6245" s="118" t="s">
        <v>1397</v>
      </c>
    </row>
    <row r="6246" spans="53:77" x14ac:dyDescent="0.3">
      <c r="BA6246" s="169" t="e">
        <f>VLOOKUP(D6246,#REF!, 2,FALSE)</f>
        <v>#REF!</v>
      </c>
      <c r="BO6246" s="118" t="s">
        <v>11259</v>
      </c>
      <c r="BP6246" s="118" t="s">
        <v>636</v>
      </c>
      <c r="BQ6246" s="118" t="s">
        <v>770</v>
      </c>
      <c r="BW6246" s="118" t="s">
        <v>11259</v>
      </c>
      <c r="BX6246" s="118" t="s">
        <v>636</v>
      </c>
      <c r="BY6246" s="118" t="s">
        <v>770</v>
      </c>
    </row>
    <row r="6247" spans="53:77" x14ac:dyDescent="0.3">
      <c r="BA6247" s="169" t="e">
        <f>VLOOKUP(D6247,#REF!, 2,FALSE)</f>
        <v>#REF!</v>
      </c>
      <c r="BO6247" s="118" t="s">
        <v>11260</v>
      </c>
      <c r="BP6247" s="118" t="s">
        <v>810</v>
      </c>
      <c r="BQ6247" s="118" t="s">
        <v>3768</v>
      </c>
      <c r="BW6247" s="118" t="s">
        <v>11260</v>
      </c>
      <c r="BX6247" s="118" t="s">
        <v>810</v>
      </c>
      <c r="BY6247" s="118" t="s">
        <v>3768</v>
      </c>
    </row>
    <row r="6248" spans="53:77" x14ac:dyDescent="0.3">
      <c r="BA6248" s="169" t="e">
        <f>VLOOKUP(D6248,#REF!, 2,FALSE)</f>
        <v>#REF!</v>
      </c>
      <c r="BO6248" s="118" t="s">
        <v>11261</v>
      </c>
      <c r="BP6248" s="118" t="s">
        <v>631</v>
      </c>
      <c r="BQ6248" s="118" t="s">
        <v>770</v>
      </c>
      <c r="BW6248" s="118" t="s">
        <v>11261</v>
      </c>
      <c r="BX6248" s="118" t="s">
        <v>631</v>
      </c>
      <c r="BY6248" s="118" t="s">
        <v>770</v>
      </c>
    </row>
    <row r="6249" spans="53:77" x14ac:dyDescent="0.3">
      <c r="BA6249" s="169" t="e">
        <f>VLOOKUP(D6249,#REF!, 2,FALSE)</f>
        <v>#REF!</v>
      </c>
      <c r="BO6249" s="118" t="s">
        <v>11262</v>
      </c>
      <c r="BP6249" s="118" t="s">
        <v>794</v>
      </c>
      <c r="BQ6249" s="118" t="s">
        <v>2360</v>
      </c>
      <c r="BW6249" s="118" t="s">
        <v>11262</v>
      </c>
      <c r="BX6249" s="118" t="s">
        <v>794</v>
      </c>
      <c r="BY6249" s="118" t="s">
        <v>2360</v>
      </c>
    </row>
    <row r="6250" spans="53:77" x14ac:dyDescent="0.3">
      <c r="BA6250" s="169" t="e">
        <f>VLOOKUP(D6250,#REF!, 2,FALSE)</f>
        <v>#REF!</v>
      </c>
      <c r="BO6250" s="118" t="s">
        <v>385</v>
      </c>
      <c r="BP6250" s="118" t="s">
        <v>940</v>
      </c>
      <c r="BQ6250" s="118" t="s">
        <v>1904</v>
      </c>
      <c r="BW6250" s="118" t="s">
        <v>385</v>
      </c>
      <c r="BX6250" s="118" t="s">
        <v>940</v>
      </c>
      <c r="BY6250" s="118" t="s">
        <v>1904</v>
      </c>
    </row>
    <row r="6251" spans="53:77" x14ac:dyDescent="0.3">
      <c r="BA6251" s="169" t="e">
        <f>VLOOKUP(D6251,#REF!, 2,FALSE)</f>
        <v>#REF!</v>
      </c>
      <c r="BO6251" s="118" t="s">
        <v>11264</v>
      </c>
      <c r="BP6251" s="118" t="s">
        <v>631</v>
      </c>
      <c r="BQ6251" s="118" t="s">
        <v>770</v>
      </c>
      <c r="BW6251" s="118" t="s">
        <v>11264</v>
      </c>
      <c r="BX6251" s="118" t="s">
        <v>631</v>
      </c>
      <c r="BY6251" s="118" t="s">
        <v>770</v>
      </c>
    </row>
    <row r="6252" spans="53:77" x14ac:dyDescent="0.3">
      <c r="BA6252" s="169" t="e">
        <f>VLOOKUP(D6252,#REF!, 2,FALSE)</f>
        <v>#REF!</v>
      </c>
      <c r="BO6252" s="118" t="s">
        <v>11266</v>
      </c>
      <c r="BP6252" s="118" t="s">
        <v>1139</v>
      </c>
      <c r="BQ6252" s="118" t="s">
        <v>11267</v>
      </c>
      <c r="BW6252" s="118" t="s">
        <v>11266</v>
      </c>
      <c r="BX6252" s="118" t="s">
        <v>1139</v>
      </c>
      <c r="BY6252" s="118" t="s">
        <v>11267</v>
      </c>
    </row>
    <row r="6253" spans="53:77" x14ac:dyDescent="0.3">
      <c r="BA6253" s="169" t="e">
        <f>VLOOKUP(D6253,#REF!, 2,FALSE)</f>
        <v>#REF!</v>
      </c>
      <c r="BO6253" s="118" t="s">
        <v>11268</v>
      </c>
      <c r="BP6253" s="118" t="s">
        <v>803</v>
      </c>
      <c r="BQ6253" s="118" t="s">
        <v>2983</v>
      </c>
      <c r="BW6253" s="118" t="s">
        <v>11268</v>
      </c>
      <c r="BX6253" s="118" t="s">
        <v>803</v>
      </c>
      <c r="BY6253" s="118" t="s">
        <v>2983</v>
      </c>
    </row>
    <row r="6254" spans="53:77" x14ac:dyDescent="0.3">
      <c r="BA6254" s="169" t="e">
        <f>VLOOKUP(D6254,#REF!, 2,FALSE)</f>
        <v>#REF!</v>
      </c>
      <c r="BO6254" s="118" t="s">
        <v>11269</v>
      </c>
      <c r="BP6254" s="118" t="s">
        <v>783</v>
      </c>
      <c r="BQ6254" s="118" t="s">
        <v>11270</v>
      </c>
      <c r="BW6254" s="118" t="s">
        <v>11269</v>
      </c>
      <c r="BX6254" s="118" t="s">
        <v>783</v>
      </c>
      <c r="BY6254" s="118" t="s">
        <v>11270</v>
      </c>
    </row>
    <row r="6255" spans="53:77" x14ac:dyDescent="0.3">
      <c r="BA6255" s="169" t="e">
        <f>VLOOKUP(D6255,#REF!, 2,FALSE)</f>
        <v>#REF!</v>
      </c>
      <c r="BO6255" s="118" t="s">
        <v>11271</v>
      </c>
      <c r="BP6255" s="118" t="s">
        <v>696</v>
      </c>
      <c r="BQ6255" s="118" t="s">
        <v>660</v>
      </c>
      <c r="BW6255" s="118" t="s">
        <v>11271</v>
      </c>
      <c r="BX6255" s="118" t="s">
        <v>696</v>
      </c>
      <c r="BY6255" s="118" t="s">
        <v>660</v>
      </c>
    </row>
    <row r="6256" spans="53:77" x14ac:dyDescent="0.3">
      <c r="BA6256" s="169" t="e">
        <f>VLOOKUP(D6256,#REF!, 2,FALSE)</f>
        <v>#REF!</v>
      </c>
      <c r="BO6256" s="118" t="s">
        <v>11272</v>
      </c>
      <c r="BP6256" s="118" t="s">
        <v>631</v>
      </c>
      <c r="BQ6256" s="118" t="s">
        <v>2983</v>
      </c>
      <c r="BW6256" s="118" t="s">
        <v>11272</v>
      </c>
      <c r="BX6256" s="118" t="s">
        <v>631</v>
      </c>
      <c r="BY6256" s="118" t="s">
        <v>2983</v>
      </c>
    </row>
    <row r="6257" spans="53:77" x14ac:dyDescent="0.3">
      <c r="BA6257" s="169" t="e">
        <f>VLOOKUP(D6257,#REF!, 2,FALSE)</f>
        <v>#REF!</v>
      </c>
      <c r="BO6257" s="118" t="s">
        <v>2004</v>
      </c>
      <c r="BP6257" s="118" t="s">
        <v>810</v>
      </c>
      <c r="BQ6257" s="118" t="s">
        <v>11273</v>
      </c>
      <c r="BW6257" s="118" t="s">
        <v>2004</v>
      </c>
      <c r="BX6257" s="118" t="s">
        <v>810</v>
      </c>
      <c r="BY6257" s="118" t="s">
        <v>11273</v>
      </c>
    </row>
    <row r="6258" spans="53:77" x14ac:dyDescent="0.3">
      <c r="BA6258" s="169" t="e">
        <f>VLOOKUP(D6258,#REF!, 2,FALSE)</f>
        <v>#REF!</v>
      </c>
      <c r="BO6258" s="118" t="s">
        <v>11274</v>
      </c>
      <c r="BP6258" s="118" t="s">
        <v>787</v>
      </c>
      <c r="BQ6258" s="118" t="s">
        <v>11275</v>
      </c>
      <c r="BW6258" s="118" t="s">
        <v>11274</v>
      </c>
      <c r="BX6258" s="118" t="s">
        <v>787</v>
      </c>
      <c r="BY6258" s="118" t="s">
        <v>11275</v>
      </c>
    </row>
    <row r="6259" spans="53:77" x14ac:dyDescent="0.3">
      <c r="BA6259" s="169" t="e">
        <f>VLOOKUP(D6259,#REF!, 2,FALSE)</f>
        <v>#REF!</v>
      </c>
      <c r="BO6259" s="118" t="s">
        <v>11276</v>
      </c>
      <c r="BP6259" s="118" t="s">
        <v>780</v>
      </c>
      <c r="BQ6259" s="118" t="s">
        <v>2983</v>
      </c>
      <c r="BW6259" s="118" t="s">
        <v>11276</v>
      </c>
      <c r="BX6259" s="118" t="s">
        <v>780</v>
      </c>
      <c r="BY6259" s="118" t="s">
        <v>2983</v>
      </c>
    </row>
    <row r="6260" spans="53:77" x14ac:dyDescent="0.3">
      <c r="BA6260" s="169" t="e">
        <f>VLOOKUP(D6260,#REF!, 2,FALSE)</f>
        <v>#REF!</v>
      </c>
      <c r="BO6260" s="118" t="s">
        <v>11278</v>
      </c>
      <c r="BP6260" s="118" t="s">
        <v>3197</v>
      </c>
      <c r="BQ6260" s="118" t="s">
        <v>11279</v>
      </c>
      <c r="BW6260" s="118" t="s">
        <v>11278</v>
      </c>
      <c r="BX6260" s="118" t="s">
        <v>3197</v>
      </c>
      <c r="BY6260" s="118" t="s">
        <v>11279</v>
      </c>
    </row>
    <row r="6261" spans="53:77" x14ac:dyDescent="0.3">
      <c r="BA6261" s="169" t="e">
        <f>VLOOKUP(D6261,#REF!, 2,FALSE)</f>
        <v>#REF!</v>
      </c>
      <c r="BO6261" s="118" t="s">
        <v>11280</v>
      </c>
      <c r="BP6261" s="118" t="s">
        <v>3197</v>
      </c>
      <c r="BQ6261" s="118" t="s">
        <v>10034</v>
      </c>
      <c r="BW6261" s="118" t="s">
        <v>11280</v>
      </c>
      <c r="BX6261" s="118" t="s">
        <v>3197</v>
      </c>
      <c r="BY6261" s="118" t="s">
        <v>10034</v>
      </c>
    </row>
    <row r="6262" spans="53:77" x14ac:dyDescent="0.3">
      <c r="BA6262" s="169" t="e">
        <f>VLOOKUP(D6262,#REF!, 2,FALSE)</f>
        <v>#REF!</v>
      </c>
      <c r="BO6262" s="118" t="s">
        <v>11281</v>
      </c>
      <c r="BP6262" s="118" t="s">
        <v>787</v>
      </c>
      <c r="BQ6262" s="118" t="s">
        <v>2983</v>
      </c>
      <c r="BW6262" s="118" t="s">
        <v>11281</v>
      </c>
      <c r="BX6262" s="118" t="s">
        <v>787</v>
      </c>
      <c r="BY6262" s="118" t="s">
        <v>2983</v>
      </c>
    </row>
    <row r="6263" spans="53:77" x14ac:dyDescent="0.3">
      <c r="BA6263" s="169" t="e">
        <f>VLOOKUP(D6263,#REF!, 2,FALSE)</f>
        <v>#REF!</v>
      </c>
      <c r="BO6263" s="118" t="s">
        <v>11282</v>
      </c>
      <c r="BP6263" s="118" t="s">
        <v>780</v>
      </c>
      <c r="BQ6263" s="118" t="s">
        <v>11283</v>
      </c>
      <c r="BW6263" s="118" t="s">
        <v>11282</v>
      </c>
      <c r="BX6263" s="118" t="s">
        <v>780</v>
      </c>
      <c r="BY6263" s="118" t="s">
        <v>11283</v>
      </c>
    </row>
    <row r="6264" spans="53:77" x14ac:dyDescent="0.3">
      <c r="BA6264" s="169" t="e">
        <f>VLOOKUP(D6264,#REF!, 2,FALSE)</f>
        <v>#REF!</v>
      </c>
      <c r="BO6264" s="118" t="s">
        <v>11284</v>
      </c>
      <c r="BP6264" s="118" t="s">
        <v>16975</v>
      </c>
      <c r="BQ6264" s="118" t="s">
        <v>10722</v>
      </c>
      <c r="BW6264" s="118" t="s">
        <v>11284</v>
      </c>
      <c r="BX6264" s="118" t="s">
        <v>16975</v>
      </c>
      <c r="BY6264" s="118" t="s">
        <v>10722</v>
      </c>
    </row>
    <row r="6265" spans="53:77" x14ac:dyDescent="0.3">
      <c r="BA6265" s="169" t="e">
        <f>VLOOKUP(D6265,#REF!, 2,FALSE)</f>
        <v>#REF!</v>
      </c>
      <c r="BO6265" s="118" t="s">
        <v>11285</v>
      </c>
      <c r="BP6265" s="118" t="s">
        <v>852</v>
      </c>
      <c r="BQ6265" s="118" t="s">
        <v>9547</v>
      </c>
      <c r="BW6265" s="118" t="s">
        <v>11285</v>
      </c>
      <c r="BX6265" s="118" t="s">
        <v>852</v>
      </c>
      <c r="BY6265" s="118" t="s">
        <v>9547</v>
      </c>
    </row>
    <row r="6266" spans="53:77" x14ac:dyDescent="0.3">
      <c r="BA6266" s="169" t="e">
        <f>VLOOKUP(D6266,#REF!, 2,FALSE)</f>
        <v>#REF!</v>
      </c>
      <c r="BO6266" s="118" t="s">
        <v>11286</v>
      </c>
      <c r="BP6266" s="118" t="s">
        <v>1139</v>
      </c>
      <c r="BQ6266" s="118" t="s">
        <v>11287</v>
      </c>
      <c r="BW6266" s="118" t="s">
        <v>11286</v>
      </c>
      <c r="BX6266" s="118" t="s">
        <v>1139</v>
      </c>
      <c r="BY6266" s="118" t="s">
        <v>11287</v>
      </c>
    </row>
    <row r="6267" spans="53:77" x14ac:dyDescent="0.3">
      <c r="BA6267" s="169" t="e">
        <f>VLOOKUP(D6267,#REF!, 2,FALSE)</f>
        <v>#REF!</v>
      </c>
      <c r="BO6267" s="118" t="s">
        <v>11288</v>
      </c>
      <c r="BP6267" s="118" t="s">
        <v>803</v>
      </c>
      <c r="BQ6267" s="118" t="s">
        <v>2983</v>
      </c>
      <c r="BW6267" s="118" t="s">
        <v>11288</v>
      </c>
      <c r="BX6267" s="118" t="s">
        <v>803</v>
      </c>
      <c r="BY6267" s="118" t="s">
        <v>2983</v>
      </c>
    </row>
    <row r="6268" spans="53:77" x14ac:dyDescent="0.3">
      <c r="BA6268" s="169" t="e">
        <f>VLOOKUP(D6268,#REF!, 2,FALSE)</f>
        <v>#REF!</v>
      </c>
      <c r="BO6268" s="118" t="s">
        <v>2005</v>
      </c>
      <c r="BP6268" s="118" t="s">
        <v>780</v>
      </c>
      <c r="BQ6268" s="118" t="s">
        <v>2983</v>
      </c>
      <c r="BW6268" s="118" t="s">
        <v>2005</v>
      </c>
      <c r="BX6268" s="118" t="s">
        <v>780</v>
      </c>
      <c r="BY6268" s="118" t="s">
        <v>2983</v>
      </c>
    </row>
    <row r="6269" spans="53:77" x14ac:dyDescent="0.3">
      <c r="BA6269" s="169" t="e">
        <f>VLOOKUP(D6269,#REF!, 2,FALSE)</f>
        <v>#REF!</v>
      </c>
      <c r="BO6269" s="118" t="s">
        <v>11289</v>
      </c>
      <c r="BP6269" s="118" t="s">
        <v>625</v>
      </c>
      <c r="BQ6269" s="118" t="s">
        <v>11290</v>
      </c>
      <c r="BW6269" s="118" t="s">
        <v>11289</v>
      </c>
      <c r="BX6269" s="118" t="s">
        <v>625</v>
      </c>
      <c r="BY6269" s="118" t="s">
        <v>11290</v>
      </c>
    </row>
    <row r="6270" spans="53:77" x14ac:dyDescent="0.3">
      <c r="BA6270" s="169" t="e">
        <f>VLOOKUP(D6270,#REF!, 2,FALSE)</f>
        <v>#REF!</v>
      </c>
      <c r="BO6270" s="118" t="s">
        <v>11291</v>
      </c>
      <c r="BP6270" s="118" t="s">
        <v>803</v>
      </c>
      <c r="BQ6270" s="118" t="s">
        <v>2983</v>
      </c>
      <c r="BW6270" s="118" t="s">
        <v>11291</v>
      </c>
      <c r="BX6270" s="118" t="s">
        <v>803</v>
      </c>
      <c r="BY6270" s="118" t="s">
        <v>2983</v>
      </c>
    </row>
    <row r="6271" spans="53:77" x14ac:dyDescent="0.3">
      <c r="BA6271" s="169" t="e">
        <f>VLOOKUP(D6271,#REF!, 2,FALSE)</f>
        <v>#REF!</v>
      </c>
      <c r="BO6271" s="118" t="s">
        <v>386</v>
      </c>
      <c r="BP6271" s="118" t="s">
        <v>631</v>
      </c>
      <c r="BQ6271" s="118" t="s">
        <v>4540</v>
      </c>
      <c r="BW6271" s="118" t="s">
        <v>386</v>
      </c>
      <c r="BX6271" s="118" t="s">
        <v>631</v>
      </c>
      <c r="BY6271" s="118" t="s">
        <v>4540</v>
      </c>
    </row>
    <row r="6272" spans="53:77" x14ac:dyDescent="0.3">
      <c r="BA6272" s="169" t="e">
        <f>VLOOKUP(D6272,#REF!, 2,FALSE)</f>
        <v>#REF!</v>
      </c>
      <c r="BO6272" s="118" t="s">
        <v>11292</v>
      </c>
      <c r="BP6272" s="118" t="s">
        <v>16975</v>
      </c>
      <c r="BQ6272" s="118" t="s">
        <v>4966</v>
      </c>
      <c r="BW6272" s="118" t="s">
        <v>11292</v>
      </c>
      <c r="BX6272" s="118" t="s">
        <v>16975</v>
      </c>
      <c r="BY6272" s="118" t="s">
        <v>4966</v>
      </c>
    </row>
    <row r="6273" spans="53:77" x14ac:dyDescent="0.3">
      <c r="BA6273" s="169" t="e">
        <f>VLOOKUP(D6273,#REF!, 2,FALSE)</f>
        <v>#REF!</v>
      </c>
      <c r="BO6273" s="118" t="s">
        <v>11293</v>
      </c>
      <c r="BP6273" s="118" t="s">
        <v>16975</v>
      </c>
      <c r="BQ6273" s="118" t="s">
        <v>2928</v>
      </c>
      <c r="BW6273" s="118" t="s">
        <v>11293</v>
      </c>
      <c r="BX6273" s="118" t="s">
        <v>16975</v>
      </c>
      <c r="BY6273" s="118" t="s">
        <v>2928</v>
      </c>
    </row>
    <row r="6274" spans="53:77" x14ac:dyDescent="0.3">
      <c r="BA6274" s="169" t="e">
        <f>VLOOKUP(D6274,#REF!, 2,FALSE)</f>
        <v>#REF!</v>
      </c>
      <c r="BO6274" s="118" t="s">
        <v>11295</v>
      </c>
      <c r="BP6274" s="118" t="s">
        <v>787</v>
      </c>
      <c r="BQ6274" s="118" t="s">
        <v>2983</v>
      </c>
      <c r="BW6274" s="118" t="s">
        <v>11295</v>
      </c>
      <c r="BX6274" s="118" t="s">
        <v>787</v>
      </c>
      <c r="BY6274" s="118" t="s">
        <v>2983</v>
      </c>
    </row>
    <row r="6275" spans="53:77" x14ac:dyDescent="0.3">
      <c r="BA6275" s="169" t="e">
        <f>VLOOKUP(D6275,#REF!, 2,FALSE)</f>
        <v>#REF!</v>
      </c>
      <c r="BO6275" s="118" t="s">
        <v>11296</v>
      </c>
      <c r="BP6275" s="118" t="s">
        <v>3243</v>
      </c>
      <c r="BQ6275" s="118" t="s">
        <v>11298</v>
      </c>
      <c r="BW6275" s="118" t="s">
        <v>11296</v>
      </c>
      <c r="BX6275" s="118" t="s">
        <v>3243</v>
      </c>
      <c r="BY6275" s="118" t="s">
        <v>11298</v>
      </c>
    </row>
    <row r="6276" spans="53:77" x14ac:dyDescent="0.3">
      <c r="BA6276" s="169" t="e">
        <f>VLOOKUP(D6276,#REF!, 2,FALSE)</f>
        <v>#REF!</v>
      </c>
      <c r="BO6276" s="118" t="s">
        <v>11299</v>
      </c>
      <c r="BP6276" s="118" t="s">
        <v>2979</v>
      </c>
      <c r="BQ6276" s="118" t="s">
        <v>4384</v>
      </c>
      <c r="BW6276" s="118" t="s">
        <v>11299</v>
      </c>
      <c r="BX6276" s="118" t="s">
        <v>2979</v>
      </c>
      <c r="BY6276" s="118" t="s">
        <v>4384</v>
      </c>
    </row>
    <row r="6277" spans="53:77" x14ac:dyDescent="0.3">
      <c r="BA6277" s="169" t="e">
        <f>VLOOKUP(D6277,#REF!, 2,FALSE)</f>
        <v>#REF!</v>
      </c>
      <c r="BO6277" s="118" t="s">
        <v>11300</v>
      </c>
      <c r="BP6277" s="118" t="s">
        <v>16975</v>
      </c>
      <c r="BQ6277" s="118" t="s">
        <v>7961</v>
      </c>
      <c r="BW6277" s="118" t="s">
        <v>11300</v>
      </c>
      <c r="BX6277" s="118" t="s">
        <v>16975</v>
      </c>
      <c r="BY6277" s="118" t="s">
        <v>7961</v>
      </c>
    </row>
    <row r="6278" spans="53:77" x14ac:dyDescent="0.3">
      <c r="BA6278" s="169" t="e">
        <f>VLOOKUP(D6278,#REF!, 2,FALSE)</f>
        <v>#REF!</v>
      </c>
      <c r="BO6278" s="118" t="s">
        <v>2006</v>
      </c>
      <c r="BP6278" s="118" t="s">
        <v>667</v>
      </c>
      <c r="BQ6278" s="118" t="s">
        <v>7423</v>
      </c>
      <c r="BW6278" s="118" t="s">
        <v>2006</v>
      </c>
      <c r="BX6278" s="118" t="s">
        <v>667</v>
      </c>
      <c r="BY6278" s="118" t="s">
        <v>7423</v>
      </c>
    </row>
    <row r="6279" spans="53:77" x14ac:dyDescent="0.3">
      <c r="BA6279" s="169" t="e">
        <f>VLOOKUP(D6279,#REF!, 2,FALSE)</f>
        <v>#REF!</v>
      </c>
      <c r="BO6279" s="118" t="s">
        <v>11301</v>
      </c>
      <c r="BP6279" s="118" t="s">
        <v>703</v>
      </c>
      <c r="BQ6279" s="118" t="s">
        <v>11302</v>
      </c>
      <c r="BW6279" s="118" t="s">
        <v>11301</v>
      </c>
      <c r="BX6279" s="118" t="s">
        <v>703</v>
      </c>
      <c r="BY6279" s="118" t="s">
        <v>11302</v>
      </c>
    </row>
    <row r="6280" spans="53:77" x14ac:dyDescent="0.3">
      <c r="BA6280" s="169" t="e">
        <f>VLOOKUP(D6280,#REF!, 2,FALSE)</f>
        <v>#REF!</v>
      </c>
      <c r="BO6280" s="118" t="s">
        <v>11303</v>
      </c>
      <c r="BP6280" s="118" t="s">
        <v>696</v>
      </c>
      <c r="BQ6280" s="118" t="s">
        <v>9783</v>
      </c>
      <c r="BW6280" s="118" t="s">
        <v>11303</v>
      </c>
      <c r="BX6280" s="118" t="s">
        <v>696</v>
      </c>
      <c r="BY6280" s="118" t="s">
        <v>9783</v>
      </c>
    </row>
    <row r="6281" spans="53:77" x14ac:dyDescent="0.3">
      <c r="BA6281" s="169" t="e">
        <f>VLOOKUP(D6281,#REF!, 2,FALSE)</f>
        <v>#REF!</v>
      </c>
      <c r="BO6281" s="118" t="s">
        <v>2007</v>
      </c>
      <c r="BP6281" s="118" t="s">
        <v>715</v>
      </c>
      <c r="BQ6281" s="118" t="s">
        <v>2983</v>
      </c>
      <c r="BW6281" s="118" t="s">
        <v>2007</v>
      </c>
      <c r="BX6281" s="118" t="s">
        <v>715</v>
      </c>
      <c r="BY6281" s="118" t="s">
        <v>2983</v>
      </c>
    </row>
    <row r="6282" spans="53:77" x14ac:dyDescent="0.3">
      <c r="BA6282" s="169" t="e">
        <f>VLOOKUP(D6282,#REF!, 2,FALSE)</f>
        <v>#REF!</v>
      </c>
      <c r="BO6282" s="118" t="s">
        <v>387</v>
      </c>
      <c r="BP6282" s="118" t="s">
        <v>667</v>
      </c>
      <c r="BQ6282" s="118" t="s">
        <v>6492</v>
      </c>
      <c r="BW6282" s="118" t="s">
        <v>387</v>
      </c>
      <c r="BX6282" s="118" t="s">
        <v>667</v>
      </c>
      <c r="BY6282" s="118" t="s">
        <v>6492</v>
      </c>
    </row>
    <row r="6283" spans="53:77" x14ac:dyDescent="0.3">
      <c r="BA6283" s="169" t="e">
        <f>VLOOKUP(D6283,#REF!, 2,FALSE)</f>
        <v>#REF!</v>
      </c>
      <c r="BO6283" s="118" t="s">
        <v>11304</v>
      </c>
      <c r="BP6283" s="118" t="s">
        <v>771</v>
      </c>
      <c r="BQ6283" s="118" t="s">
        <v>6657</v>
      </c>
      <c r="BW6283" s="118" t="s">
        <v>11304</v>
      </c>
      <c r="BX6283" s="118" t="s">
        <v>771</v>
      </c>
      <c r="BY6283" s="118" t="s">
        <v>6657</v>
      </c>
    </row>
    <row r="6284" spans="53:77" x14ac:dyDescent="0.3">
      <c r="BA6284" s="169" t="e">
        <f>VLOOKUP(D6284,#REF!, 2,FALSE)</f>
        <v>#REF!</v>
      </c>
      <c r="BO6284" s="118" t="s">
        <v>2013</v>
      </c>
      <c r="BP6284" s="118" t="s">
        <v>639</v>
      </c>
      <c r="BQ6284" s="118" t="s">
        <v>11305</v>
      </c>
      <c r="BW6284" s="118" t="s">
        <v>2013</v>
      </c>
      <c r="BX6284" s="118" t="s">
        <v>639</v>
      </c>
      <c r="BY6284" s="118" t="s">
        <v>11305</v>
      </c>
    </row>
    <row r="6285" spans="53:77" x14ac:dyDescent="0.3">
      <c r="BA6285" s="169" t="e">
        <f>VLOOKUP(D6285,#REF!, 2,FALSE)</f>
        <v>#REF!</v>
      </c>
      <c r="BO6285" s="118" t="s">
        <v>11306</v>
      </c>
      <c r="BP6285" s="118" t="s">
        <v>631</v>
      </c>
      <c r="BQ6285" s="118" t="s">
        <v>11307</v>
      </c>
      <c r="BW6285" s="118" t="s">
        <v>11306</v>
      </c>
      <c r="BX6285" s="118" t="s">
        <v>631</v>
      </c>
      <c r="BY6285" s="118" t="s">
        <v>11307</v>
      </c>
    </row>
    <row r="6286" spans="53:77" x14ac:dyDescent="0.3">
      <c r="BA6286" s="169" t="e">
        <f>VLOOKUP(D6286,#REF!, 2,FALSE)</f>
        <v>#REF!</v>
      </c>
      <c r="BO6286" s="118" t="s">
        <v>2014</v>
      </c>
      <c r="BP6286" s="118" t="s">
        <v>926</v>
      </c>
      <c r="BQ6286" s="118" t="s">
        <v>11308</v>
      </c>
      <c r="BW6286" s="118" t="s">
        <v>2014</v>
      </c>
      <c r="BX6286" s="118" t="s">
        <v>926</v>
      </c>
      <c r="BY6286" s="118" t="s">
        <v>11308</v>
      </c>
    </row>
    <row r="6287" spans="53:77" x14ac:dyDescent="0.3">
      <c r="BA6287" s="169" t="e">
        <f>VLOOKUP(D6287,#REF!, 2,FALSE)</f>
        <v>#REF!</v>
      </c>
      <c r="BO6287" s="118" t="s">
        <v>11309</v>
      </c>
      <c r="BP6287" s="118" t="s">
        <v>778</v>
      </c>
      <c r="BQ6287" s="118" t="s">
        <v>11310</v>
      </c>
      <c r="BW6287" s="118" t="s">
        <v>11309</v>
      </c>
      <c r="BX6287" s="118" t="s">
        <v>778</v>
      </c>
      <c r="BY6287" s="118" t="s">
        <v>11310</v>
      </c>
    </row>
    <row r="6288" spans="53:77" x14ac:dyDescent="0.3">
      <c r="BA6288" s="169" t="e">
        <f>VLOOKUP(D6288,#REF!, 2,FALSE)</f>
        <v>#REF!</v>
      </c>
      <c r="BO6288" s="118" t="s">
        <v>11311</v>
      </c>
      <c r="BP6288" s="118" t="s">
        <v>803</v>
      </c>
      <c r="BQ6288" s="118" t="s">
        <v>11313</v>
      </c>
      <c r="BW6288" s="118" t="s">
        <v>11311</v>
      </c>
      <c r="BX6288" s="118" t="s">
        <v>803</v>
      </c>
      <c r="BY6288" s="118" t="s">
        <v>11313</v>
      </c>
    </row>
    <row r="6289" spans="53:77" x14ac:dyDescent="0.3">
      <c r="BA6289" s="169" t="e">
        <f>VLOOKUP(D6289,#REF!, 2,FALSE)</f>
        <v>#REF!</v>
      </c>
      <c r="BO6289" s="118" t="s">
        <v>11314</v>
      </c>
      <c r="BP6289" s="118" t="s">
        <v>719</v>
      </c>
      <c r="BQ6289" s="118" t="s">
        <v>1329</v>
      </c>
      <c r="BW6289" s="118" t="s">
        <v>11314</v>
      </c>
      <c r="BX6289" s="118" t="s">
        <v>719</v>
      </c>
      <c r="BY6289" s="118" t="s">
        <v>1329</v>
      </c>
    </row>
    <row r="6290" spans="53:77" x14ac:dyDescent="0.3">
      <c r="BA6290" s="169" t="e">
        <f>VLOOKUP(D6290,#REF!, 2,FALSE)</f>
        <v>#REF!</v>
      </c>
      <c r="BO6290" s="118" t="s">
        <v>11315</v>
      </c>
      <c r="BP6290" s="118" t="s">
        <v>669</v>
      </c>
      <c r="BQ6290" s="118" t="s">
        <v>11316</v>
      </c>
      <c r="BW6290" s="118" t="s">
        <v>11315</v>
      </c>
      <c r="BX6290" s="118" t="s">
        <v>669</v>
      </c>
      <c r="BY6290" s="118" t="s">
        <v>11316</v>
      </c>
    </row>
    <row r="6291" spans="53:77" x14ac:dyDescent="0.3">
      <c r="BA6291" s="169" t="e">
        <f>VLOOKUP(D6291,#REF!, 2,FALSE)</f>
        <v>#REF!</v>
      </c>
      <c r="BO6291" s="118" t="s">
        <v>11317</v>
      </c>
      <c r="BP6291" s="118" t="s">
        <v>669</v>
      </c>
      <c r="BQ6291" s="118" t="s">
        <v>11318</v>
      </c>
      <c r="BW6291" s="118" t="s">
        <v>11317</v>
      </c>
      <c r="BX6291" s="118" t="s">
        <v>669</v>
      </c>
      <c r="BY6291" s="118" t="s">
        <v>11318</v>
      </c>
    </row>
    <row r="6292" spans="53:77" x14ac:dyDescent="0.3">
      <c r="BA6292" s="169" t="e">
        <f>VLOOKUP(D6292,#REF!, 2,FALSE)</f>
        <v>#REF!</v>
      </c>
      <c r="BO6292" s="118" t="s">
        <v>11319</v>
      </c>
      <c r="BP6292" s="118" t="s">
        <v>661</v>
      </c>
      <c r="BQ6292" s="118" t="s">
        <v>11320</v>
      </c>
      <c r="BW6292" s="118" t="s">
        <v>11319</v>
      </c>
      <c r="BX6292" s="118" t="s">
        <v>661</v>
      </c>
      <c r="BY6292" s="118" t="s">
        <v>11320</v>
      </c>
    </row>
    <row r="6293" spans="53:77" x14ac:dyDescent="0.3">
      <c r="BA6293" s="169" t="e">
        <f>VLOOKUP(D6293,#REF!, 2,FALSE)</f>
        <v>#REF!</v>
      </c>
      <c r="BO6293" s="118" t="s">
        <v>11321</v>
      </c>
      <c r="BP6293" s="118" t="s">
        <v>810</v>
      </c>
      <c r="BQ6293" s="118" t="s">
        <v>11322</v>
      </c>
      <c r="BW6293" s="118" t="s">
        <v>11321</v>
      </c>
      <c r="BX6293" s="118" t="s">
        <v>810</v>
      </c>
      <c r="BY6293" s="118" t="s">
        <v>11322</v>
      </c>
    </row>
    <row r="6294" spans="53:77" x14ac:dyDescent="0.3">
      <c r="BA6294" s="169" t="e">
        <f>VLOOKUP(D6294,#REF!, 2,FALSE)</f>
        <v>#REF!</v>
      </c>
      <c r="BO6294" s="118" t="s">
        <v>11323</v>
      </c>
      <c r="BP6294" s="118" t="s">
        <v>666</v>
      </c>
      <c r="BQ6294" s="118" t="s">
        <v>1373</v>
      </c>
      <c r="BW6294" s="118" t="s">
        <v>11323</v>
      </c>
      <c r="BX6294" s="118" t="s">
        <v>666</v>
      </c>
      <c r="BY6294" s="118" t="s">
        <v>1373</v>
      </c>
    </row>
    <row r="6295" spans="53:77" x14ac:dyDescent="0.3">
      <c r="BA6295" s="169" t="e">
        <f>VLOOKUP(D6295,#REF!, 2,FALSE)</f>
        <v>#REF!</v>
      </c>
      <c r="BO6295" s="118" t="s">
        <v>11324</v>
      </c>
      <c r="BP6295" s="118" t="s">
        <v>666</v>
      </c>
      <c r="BQ6295" s="118" t="s">
        <v>11325</v>
      </c>
      <c r="BW6295" s="118" t="s">
        <v>11324</v>
      </c>
      <c r="BX6295" s="118" t="s">
        <v>666</v>
      </c>
      <c r="BY6295" s="118" t="s">
        <v>11325</v>
      </c>
    </row>
    <row r="6296" spans="53:77" x14ac:dyDescent="0.3">
      <c r="BA6296" s="169" t="e">
        <f>VLOOKUP(D6296,#REF!, 2,FALSE)</f>
        <v>#REF!</v>
      </c>
      <c r="BO6296" s="118" t="s">
        <v>11326</v>
      </c>
      <c r="BP6296" s="118" t="s">
        <v>799</v>
      </c>
      <c r="BQ6296" s="118" t="s">
        <v>10016</v>
      </c>
      <c r="BW6296" s="118" t="s">
        <v>11326</v>
      </c>
      <c r="BX6296" s="118" t="s">
        <v>799</v>
      </c>
      <c r="BY6296" s="118" t="s">
        <v>10016</v>
      </c>
    </row>
    <row r="6297" spans="53:77" x14ac:dyDescent="0.3">
      <c r="BA6297" s="169" t="e">
        <f>VLOOKUP(D6297,#REF!, 2,FALSE)</f>
        <v>#REF!</v>
      </c>
      <c r="BO6297" s="118" t="s">
        <v>11328</v>
      </c>
      <c r="BP6297" s="118" t="s">
        <v>799</v>
      </c>
      <c r="BQ6297" s="118" t="s">
        <v>11329</v>
      </c>
      <c r="BW6297" s="118" t="s">
        <v>11328</v>
      </c>
      <c r="BX6297" s="118" t="s">
        <v>799</v>
      </c>
      <c r="BY6297" s="118" t="s">
        <v>11329</v>
      </c>
    </row>
    <row r="6298" spans="53:77" x14ac:dyDescent="0.3">
      <c r="BA6298" s="169" t="e">
        <f>VLOOKUP(D6298,#REF!, 2,FALSE)</f>
        <v>#REF!</v>
      </c>
      <c r="BO6298" s="118" t="s">
        <v>11330</v>
      </c>
      <c r="BP6298" s="118" t="s">
        <v>799</v>
      </c>
      <c r="BQ6298" s="118" t="s">
        <v>11331</v>
      </c>
      <c r="BW6298" s="118" t="s">
        <v>11330</v>
      </c>
      <c r="BX6298" s="118" t="s">
        <v>799</v>
      </c>
      <c r="BY6298" s="118" t="s">
        <v>11331</v>
      </c>
    </row>
    <row r="6299" spans="53:77" x14ac:dyDescent="0.3">
      <c r="BA6299" s="169" t="e">
        <f>VLOOKUP(D6299,#REF!, 2,FALSE)</f>
        <v>#REF!</v>
      </c>
      <c r="BO6299" s="118" t="s">
        <v>2015</v>
      </c>
      <c r="BP6299" s="118" t="s">
        <v>628</v>
      </c>
      <c r="BQ6299" s="118" t="s">
        <v>11332</v>
      </c>
      <c r="BW6299" s="118" t="s">
        <v>2015</v>
      </c>
      <c r="BX6299" s="118" t="s">
        <v>628</v>
      </c>
      <c r="BY6299" s="118" t="s">
        <v>11332</v>
      </c>
    </row>
    <row r="6300" spans="53:77" x14ac:dyDescent="0.3">
      <c r="BA6300" s="169" t="e">
        <f>VLOOKUP(D6300,#REF!, 2,FALSE)</f>
        <v>#REF!</v>
      </c>
      <c r="BO6300" s="118" t="s">
        <v>11333</v>
      </c>
      <c r="BP6300" s="118" t="s">
        <v>3085</v>
      </c>
      <c r="BQ6300" s="118" t="s">
        <v>1326</v>
      </c>
      <c r="BW6300" s="118" t="s">
        <v>11333</v>
      </c>
      <c r="BX6300" s="118" t="s">
        <v>3085</v>
      </c>
      <c r="BY6300" s="118" t="s">
        <v>1326</v>
      </c>
    </row>
    <row r="6301" spans="53:77" x14ac:dyDescent="0.3">
      <c r="BA6301" s="169" t="e">
        <f>VLOOKUP(D6301,#REF!, 2,FALSE)</f>
        <v>#REF!</v>
      </c>
      <c r="BO6301" s="118" t="s">
        <v>11334</v>
      </c>
      <c r="BP6301" s="118" t="s">
        <v>799</v>
      </c>
      <c r="BQ6301" s="118" t="s">
        <v>5004</v>
      </c>
      <c r="BW6301" s="118" t="s">
        <v>11334</v>
      </c>
      <c r="BX6301" s="118" t="s">
        <v>799</v>
      </c>
      <c r="BY6301" s="118" t="s">
        <v>5004</v>
      </c>
    </row>
    <row r="6302" spans="53:77" x14ac:dyDescent="0.3">
      <c r="BA6302" s="169" t="e">
        <f>VLOOKUP(D6302,#REF!, 2,FALSE)</f>
        <v>#REF!</v>
      </c>
      <c r="BO6302" s="118" t="s">
        <v>11335</v>
      </c>
      <c r="BP6302" s="118" t="s">
        <v>797</v>
      </c>
      <c r="BQ6302" s="118" t="s">
        <v>2983</v>
      </c>
      <c r="BW6302" s="118" t="s">
        <v>11335</v>
      </c>
      <c r="BX6302" s="118" t="s">
        <v>797</v>
      </c>
      <c r="BY6302" s="118" t="s">
        <v>2983</v>
      </c>
    </row>
    <row r="6303" spans="53:77" x14ac:dyDescent="0.3">
      <c r="BA6303" s="169" t="e">
        <f>VLOOKUP(D6303,#REF!, 2,FALSE)</f>
        <v>#REF!</v>
      </c>
      <c r="BO6303" s="118" t="s">
        <v>11336</v>
      </c>
      <c r="BP6303" s="118" t="s">
        <v>797</v>
      </c>
      <c r="BQ6303" s="118" t="s">
        <v>2983</v>
      </c>
      <c r="BW6303" s="118" t="s">
        <v>11336</v>
      </c>
      <c r="BX6303" s="118" t="s">
        <v>797</v>
      </c>
      <c r="BY6303" s="118" t="s">
        <v>2983</v>
      </c>
    </row>
    <row r="6304" spans="53:77" x14ac:dyDescent="0.3">
      <c r="BA6304" s="169" t="e">
        <f>VLOOKUP(D6304,#REF!, 2,FALSE)</f>
        <v>#REF!</v>
      </c>
      <c r="BO6304" s="118" t="s">
        <v>11337</v>
      </c>
      <c r="BP6304" s="118" t="s">
        <v>662</v>
      </c>
      <c r="BQ6304" s="118" t="s">
        <v>10016</v>
      </c>
      <c r="BW6304" s="118" t="s">
        <v>11337</v>
      </c>
      <c r="BX6304" s="118" t="s">
        <v>662</v>
      </c>
      <c r="BY6304" s="118" t="s">
        <v>10016</v>
      </c>
    </row>
    <row r="6305" spans="53:77" x14ac:dyDescent="0.3">
      <c r="BA6305" s="169" t="e">
        <f>VLOOKUP(D6305,#REF!, 2,FALSE)</f>
        <v>#REF!</v>
      </c>
      <c r="BO6305" s="118" t="s">
        <v>11339</v>
      </c>
      <c r="BP6305" s="118" t="s">
        <v>797</v>
      </c>
      <c r="BQ6305" s="118" t="s">
        <v>10016</v>
      </c>
      <c r="BW6305" s="118" t="s">
        <v>11339</v>
      </c>
      <c r="BX6305" s="118" t="s">
        <v>797</v>
      </c>
      <c r="BY6305" s="118" t="s">
        <v>10016</v>
      </c>
    </row>
    <row r="6306" spans="53:77" x14ac:dyDescent="0.3">
      <c r="BA6306" s="169" t="e">
        <f>VLOOKUP(D6306,#REF!, 2,FALSE)</f>
        <v>#REF!</v>
      </c>
      <c r="BO6306" s="118" t="s">
        <v>11340</v>
      </c>
      <c r="BP6306" s="118" t="s">
        <v>662</v>
      </c>
      <c r="BQ6306" s="118" t="s">
        <v>8112</v>
      </c>
      <c r="BW6306" s="118" t="s">
        <v>11340</v>
      </c>
      <c r="BX6306" s="118" t="s">
        <v>662</v>
      </c>
      <c r="BY6306" s="118" t="s">
        <v>8112</v>
      </c>
    </row>
    <row r="6307" spans="53:77" x14ac:dyDescent="0.3">
      <c r="BA6307" s="169" t="e">
        <f>VLOOKUP(D6307,#REF!, 2,FALSE)</f>
        <v>#REF!</v>
      </c>
      <c r="BO6307" s="118" t="s">
        <v>11341</v>
      </c>
      <c r="BP6307" s="118" t="s">
        <v>662</v>
      </c>
      <c r="BQ6307" s="118" t="s">
        <v>2983</v>
      </c>
      <c r="BW6307" s="118" t="s">
        <v>11341</v>
      </c>
      <c r="BX6307" s="118" t="s">
        <v>662</v>
      </c>
      <c r="BY6307" s="118" t="s">
        <v>2983</v>
      </c>
    </row>
    <row r="6308" spans="53:77" x14ac:dyDescent="0.3">
      <c r="BA6308" s="169" t="e">
        <f>VLOOKUP(D6308,#REF!, 2,FALSE)</f>
        <v>#REF!</v>
      </c>
      <c r="BO6308" s="118" t="s">
        <v>11342</v>
      </c>
      <c r="BP6308" s="118" t="s">
        <v>662</v>
      </c>
      <c r="BQ6308" s="118" t="s">
        <v>8034</v>
      </c>
      <c r="BW6308" s="118" t="s">
        <v>11342</v>
      </c>
      <c r="BX6308" s="118" t="s">
        <v>662</v>
      </c>
      <c r="BY6308" s="118" t="s">
        <v>8034</v>
      </c>
    </row>
    <row r="6309" spans="53:77" x14ac:dyDescent="0.3">
      <c r="BA6309" s="169" t="e">
        <f>VLOOKUP(D6309,#REF!, 2,FALSE)</f>
        <v>#REF!</v>
      </c>
      <c r="BO6309" s="118" t="s">
        <v>11343</v>
      </c>
      <c r="BP6309" s="118" t="s">
        <v>613</v>
      </c>
      <c r="BQ6309" s="118" t="s">
        <v>4074</v>
      </c>
      <c r="BW6309" s="118" t="s">
        <v>11343</v>
      </c>
      <c r="BX6309" s="118" t="s">
        <v>613</v>
      </c>
      <c r="BY6309" s="118" t="s">
        <v>4074</v>
      </c>
    </row>
    <row r="6310" spans="53:77" x14ac:dyDescent="0.3">
      <c r="BA6310" s="169" t="e">
        <f>VLOOKUP(D6310,#REF!, 2,FALSE)</f>
        <v>#REF!</v>
      </c>
      <c r="BO6310" s="118" t="s">
        <v>11344</v>
      </c>
      <c r="BP6310" s="118" t="s">
        <v>637</v>
      </c>
      <c r="BQ6310" s="118" t="s">
        <v>2983</v>
      </c>
      <c r="BW6310" s="118" t="s">
        <v>11344</v>
      </c>
      <c r="BX6310" s="118" t="s">
        <v>637</v>
      </c>
      <c r="BY6310" s="118" t="s">
        <v>2983</v>
      </c>
    </row>
    <row r="6311" spans="53:77" x14ac:dyDescent="0.3">
      <c r="BA6311" s="169" t="e">
        <f>VLOOKUP(D6311,#REF!, 2,FALSE)</f>
        <v>#REF!</v>
      </c>
      <c r="BO6311" s="118" t="s">
        <v>11345</v>
      </c>
      <c r="BP6311" s="118" t="s">
        <v>783</v>
      </c>
      <c r="BQ6311" s="118" t="s">
        <v>2983</v>
      </c>
      <c r="BW6311" s="118" t="s">
        <v>11345</v>
      </c>
      <c r="BX6311" s="118" t="s">
        <v>783</v>
      </c>
      <c r="BY6311" s="118" t="s">
        <v>2983</v>
      </c>
    </row>
    <row r="6312" spans="53:77" x14ac:dyDescent="0.3">
      <c r="BA6312" s="169" t="e">
        <f>VLOOKUP(D6312,#REF!, 2,FALSE)</f>
        <v>#REF!</v>
      </c>
      <c r="BO6312" s="118" t="s">
        <v>11346</v>
      </c>
      <c r="BP6312" s="118" t="s">
        <v>621</v>
      </c>
      <c r="BQ6312" s="118" t="s">
        <v>2983</v>
      </c>
      <c r="BW6312" s="118" t="s">
        <v>11346</v>
      </c>
      <c r="BX6312" s="118" t="s">
        <v>621</v>
      </c>
      <c r="BY6312" s="118" t="s">
        <v>2983</v>
      </c>
    </row>
    <row r="6313" spans="53:77" x14ac:dyDescent="0.3">
      <c r="BA6313" s="169" t="e">
        <f>VLOOKUP(D6313,#REF!, 2,FALSE)</f>
        <v>#REF!</v>
      </c>
      <c r="BO6313" s="118" t="s">
        <v>2016</v>
      </c>
      <c r="BP6313" s="118" t="s">
        <v>923</v>
      </c>
      <c r="BQ6313" s="118" t="s">
        <v>11347</v>
      </c>
      <c r="BW6313" s="118" t="s">
        <v>2016</v>
      </c>
      <c r="BX6313" s="118" t="s">
        <v>923</v>
      </c>
      <c r="BY6313" s="118" t="s">
        <v>11347</v>
      </c>
    </row>
    <row r="6314" spans="53:77" x14ac:dyDescent="0.3">
      <c r="BA6314" s="169" t="e">
        <f>VLOOKUP(D6314,#REF!, 2,FALSE)</f>
        <v>#REF!</v>
      </c>
      <c r="BO6314" s="118" t="s">
        <v>2017</v>
      </c>
      <c r="BP6314" s="118" t="s">
        <v>613</v>
      </c>
      <c r="BQ6314" s="118" t="s">
        <v>2983</v>
      </c>
      <c r="BW6314" s="118" t="s">
        <v>2017</v>
      </c>
      <c r="BX6314" s="118" t="s">
        <v>613</v>
      </c>
      <c r="BY6314" s="118" t="s">
        <v>2983</v>
      </c>
    </row>
    <row r="6315" spans="53:77" x14ac:dyDescent="0.3">
      <c r="BA6315" s="169" t="e">
        <f>VLOOKUP(D6315,#REF!, 2,FALSE)</f>
        <v>#REF!</v>
      </c>
      <c r="BO6315" s="118" t="s">
        <v>11348</v>
      </c>
      <c r="BP6315" s="118" t="s">
        <v>613</v>
      </c>
      <c r="BQ6315" s="118" t="s">
        <v>3384</v>
      </c>
      <c r="BW6315" s="118" t="s">
        <v>11348</v>
      </c>
      <c r="BX6315" s="118" t="s">
        <v>613</v>
      </c>
      <c r="BY6315" s="118" t="s">
        <v>3384</v>
      </c>
    </row>
    <row r="6316" spans="53:77" x14ac:dyDescent="0.3">
      <c r="BA6316" s="169" t="e">
        <f>VLOOKUP(D6316,#REF!, 2,FALSE)</f>
        <v>#REF!</v>
      </c>
      <c r="BO6316" s="118" t="s">
        <v>2018</v>
      </c>
      <c r="BP6316" s="118" t="s">
        <v>639</v>
      </c>
      <c r="BQ6316" s="118" t="s">
        <v>2871</v>
      </c>
      <c r="BW6316" s="118" t="s">
        <v>2018</v>
      </c>
      <c r="BX6316" s="118" t="s">
        <v>639</v>
      </c>
      <c r="BY6316" s="118" t="s">
        <v>2871</v>
      </c>
    </row>
    <row r="6317" spans="53:77" x14ac:dyDescent="0.3">
      <c r="BA6317" s="169" t="e">
        <f>VLOOKUP(D6317,#REF!, 2,FALSE)</f>
        <v>#REF!</v>
      </c>
      <c r="BO6317" s="118" t="s">
        <v>11351</v>
      </c>
      <c r="BP6317" s="118" t="s">
        <v>923</v>
      </c>
      <c r="BQ6317" s="118" t="s">
        <v>2983</v>
      </c>
      <c r="BW6317" s="118" t="s">
        <v>11351</v>
      </c>
      <c r="BX6317" s="118" t="s">
        <v>923</v>
      </c>
      <c r="BY6317" s="118" t="s">
        <v>2983</v>
      </c>
    </row>
    <row r="6318" spans="53:77" x14ac:dyDescent="0.3">
      <c r="BA6318" s="169" t="e">
        <f>VLOOKUP(D6318,#REF!, 2,FALSE)</f>
        <v>#REF!</v>
      </c>
      <c r="BO6318" s="118" t="s">
        <v>11352</v>
      </c>
      <c r="BP6318" s="118" t="s">
        <v>639</v>
      </c>
      <c r="BQ6318" s="118" t="s">
        <v>7998</v>
      </c>
      <c r="BW6318" s="118" t="s">
        <v>11352</v>
      </c>
      <c r="BX6318" s="118" t="s">
        <v>639</v>
      </c>
      <c r="BY6318" s="118" t="s">
        <v>7998</v>
      </c>
    </row>
    <row r="6319" spans="53:77" x14ac:dyDescent="0.3">
      <c r="BA6319" s="169" t="e">
        <f>VLOOKUP(D6319,#REF!, 2,FALSE)</f>
        <v>#REF!</v>
      </c>
      <c r="BO6319" s="118" t="s">
        <v>11353</v>
      </c>
      <c r="BP6319" s="118" t="s">
        <v>639</v>
      </c>
      <c r="BQ6319" s="118" t="s">
        <v>2545</v>
      </c>
      <c r="BW6319" s="118" t="s">
        <v>11353</v>
      </c>
      <c r="BX6319" s="118" t="s">
        <v>639</v>
      </c>
      <c r="BY6319" s="118" t="s">
        <v>2545</v>
      </c>
    </row>
    <row r="6320" spans="53:77" x14ac:dyDescent="0.3">
      <c r="BA6320" s="169" t="e">
        <f>VLOOKUP(D6320,#REF!, 2,FALSE)</f>
        <v>#REF!</v>
      </c>
      <c r="BO6320" s="118" t="s">
        <v>388</v>
      </c>
      <c r="BP6320" s="118" t="s">
        <v>775</v>
      </c>
      <c r="BQ6320" s="118" t="s">
        <v>3414</v>
      </c>
      <c r="BW6320" s="118" t="s">
        <v>388</v>
      </c>
      <c r="BX6320" s="118" t="s">
        <v>775</v>
      </c>
      <c r="BY6320" s="118" t="s">
        <v>3414</v>
      </c>
    </row>
    <row r="6321" spans="53:77" x14ac:dyDescent="0.3">
      <c r="BA6321" s="169" t="e">
        <f>VLOOKUP(D6321,#REF!, 2,FALSE)</f>
        <v>#REF!</v>
      </c>
      <c r="BO6321" s="118" t="s">
        <v>11354</v>
      </c>
      <c r="BP6321" s="118" t="s">
        <v>1267</v>
      </c>
      <c r="BQ6321" s="118" t="s">
        <v>5262</v>
      </c>
      <c r="BW6321" s="118" t="s">
        <v>11354</v>
      </c>
      <c r="BX6321" s="118" t="s">
        <v>1267</v>
      </c>
      <c r="BY6321" s="118" t="s">
        <v>5262</v>
      </c>
    </row>
    <row r="6322" spans="53:77" x14ac:dyDescent="0.3">
      <c r="BA6322" s="169" t="e">
        <f>VLOOKUP(D6322,#REF!, 2,FALSE)</f>
        <v>#REF!</v>
      </c>
      <c r="BO6322" s="118" t="s">
        <v>11355</v>
      </c>
      <c r="BP6322" s="118" t="s">
        <v>731</v>
      </c>
      <c r="BQ6322" s="118" t="s">
        <v>11356</v>
      </c>
      <c r="BW6322" s="118" t="s">
        <v>11355</v>
      </c>
      <c r="BX6322" s="118" t="s">
        <v>731</v>
      </c>
      <c r="BY6322" s="118" t="s">
        <v>11356</v>
      </c>
    </row>
    <row r="6323" spans="53:77" x14ac:dyDescent="0.3">
      <c r="BA6323" s="169" t="e">
        <f>VLOOKUP(D6323,#REF!, 2,FALSE)</f>
        <v>#REF!</v>
      </c>
      <c r="BO6323" s="118" t="s">
        <v>11357</v>
      </c>
      <c r="BP6323" s="118" t="s">
        <v>16975</v>
      </c>
      <c r="BQ6323" s="118" t="s">
        <v>11358</v>
      </c>
      <c r="BW6323" s="118" t="s">
        <v>11357</v>
      </c>
      <c r="BX6323" s="118" t="s">
        <v>16975</v>
      </c>
      <c r="BY6323" s="118" t="s">
        <v>11358</v>
      </c>
    </row>
    <row r="6324" spans="53:77" x14ac:dyDescent="0.3">
      <c r="BA6324" s="169" t="e">
        <f>VLOOKUP(D6324,#REF!, 2,FALSE)</f>
        <v>#REF!</v>
      </c>
      <c r="BO6324" s="118" t="s">
        <v>11359</v>
      </c>
      <c r="BP6324" s="118" t="s">
        <v>780</v>
      </c>
      <c r="BQ6324" s="118" t="s">
        <v>4286</v>
      </c>
      <c r="BW6324" s="118" t="s">
        <v>11359</v>
      </c>
      <c r="BX6324" s="118" t="s">
        <v>780</v>
      </c>
      <c r="BY6324" s="118" t="s">
        <v>4286</v>
      </c>
    </row>
    <row r="6325" spans="53:77" x14ac:dyDescent="0.3">
      <c r="BA6325" s="169" t="e">
        <f>VLOOKUP(D6325,#REF!, 2,FALSE)</f>
        <v>#REF!</v>
      </c>
      <c r="BO6325" s="118" t="s">
        <v>11360</v>
      </c>
      <c r="BP6325" s="118" t="s">
        <v>787</v>
      </c>
      <c r="BQ6325" s="118" t="s">
        <v>11362</v>
      </c>
      <c r="BW6325" s="118" t="s">
        <v>11360</v>
      </c>
      <c r="BX6325" s="118" t="s">
        <v>787</v>
      </c>
      <c r="BY6325" s="118" t="s">
        <v>11362</v>
      </c>
    </row>
    <row r="6326" spans="53:77" x14ac:dyDescent="0.3">
      <c r="BA6326" s="169" t="e">
        <f>VLOOKUP(D6326,#REF!, 2,FALSE)</f>
        <v>#REF!</v>
      </c>
      <c r="BO6326" s="118" t="s">
        <v>11363</v>
      </c>
      <c r="BP6326" s="118" t="s">
        <v>771</v>
      </c>
      <c r="BQ6326" s="118" t="s">
        <v>11364</v>
      </c>
      <c r="BW6326" s="118" t="s">
        <v>11363</v>
      </c>
      <c r="BX6326" s="118" t="s">
        <v>771</v>
      </c>
      <c r="BY6326" s="118" t="s">
        <v>11364</v>
      </c>
    </row>
    <row r="6327" spans="53:77" x14ac:dyDescent="0.3">
      <c r="BA6327" s="169" t="e">
        <f>VLOOKUP(D6327,#REF!, 2,FALSE)</f>
        <v>#REF!</v>
      </c>
      <c r="BO6327" s="118" t="s">
        <v>2019</v>
      </c>
      <c r="BP6327" s="118" t="s">
        <v>778</v>
      </c>
      <c r="BQ6327" s="118" t="s">
        <v>11365</v>
      </c>
      <c r="BW6327" s="118" t="s">
        <v>2019</v>
      </c>
      <c r="BX6327" s="118" t="s">
        <v>778</v>
      </c>
      <c r="BY6327" s="118" t="s">
        <v>11365</v>
      </c>
    </row>
    <row r="6328" spans="53:77" x14ac:dyDescent="0.3">
      <c r="BA6328" s="169" t="e">
        <f>VLOOKUP(D6328,#REF!, 2,FALSE)</f>
        <v>#REF!</v>
      </c>
      <c r="BO6328" s="118" t="s">
        <v>11366</v>
      </c>
      <c r="BP6328" s="118" t="s">
        <v>803</v>
      </c>
      <c r="BQ6328" s="118" t="s">
        <v>2983</v>
      </c>
      <c r="BW6328" s="118" t="s">
        <v>11366</v>
      </c>
      <c r="BX6328" s="118" t="s">
        <v>803</v>
      </c>
      <c r="BY6328" s="118" t="s">
        <v>2983</v>
      </c>
    </row>
    <row r="6329" spans="53:77" x14ac:dyDescent="0.3">
      <c r="BA6329" s="169" t="e">
        <f>VLOOKUP(D6329,#REF!, 2,FALSE)</f>
        <v>#REF!</v>
      </c>
      <c r="BO6329" s="118" t="s">
        <v>2020</v>
      </c>
      <c r="BP6329" s="118" t="s">
        <v>778</v>
      </c>
      <c r="BQ6329" s="118" t="s">
        <v>8678</v>
      </c>
      <c r="BW6329" s="118" t="s">
        <v>2020</v>
      </c>
      <c r="BX6329" s="118" t="s">
        <v>778</v>
      </c>
      <c r="BY6329" s="118" t="s">
        <v>8678</v>
      </c>
    </row>
    <row r="6330" spans="53:77" x14ac:dyDescent="0.3">
      <c r="BA6330" s="169" t="e">
        <f>VLOOKUP(D6330,#REF!, 2,FALSE)</f>
        <v>#REF!</v>
      </c>
      <c r="BO6330" s="118" t="s">
        <v>389</v>
      </c>
      <c r="BP6330" s="118" t="s">
        <v>1691</v>
      </c>
      <c r="BQ6330" s="118" t="s">
        <v>1793</v>
      </c>
      <c r="BW6330" s="118" t="s">
        <v>389</v>
      </c>
      <c r="BX6330" s="118" t="s">
        <v>1691</v>
      </c>
      <c r="BY6330" s="118" t="s">
        <v>1793</v>
      </c>
    </row>
    <row r="6331" spans="53:77" x14ac:dyDescent="0.3">
      <c r="BA6331" s="169" t="e">
        <f>VLOOKUP(D6331,#REF!, 2,FALSE)</f>
        <v>#REF!</v>
      </c>
      <c r="BO6331" s="118" t="s">
        <v>2021</v>
      </c>
      <c r="BP6331" s="118" t="s">
        <v>926</v>
      </c>
      <c r="BQ6331" s="118" t="s">
        <v>4797</v>
      </c>
      <c r="BW6331" s="118" t="s">
        <v>2021</v>
      </c>
      <c r="BX6331" s="118" t="s">
        <v>926</v>
      </c>
      <c r="BY6331" s="118" t="s">
        <v>4797</v>
      </c>
    </row>
    <row r="6332" spans="53:77" x14ac:dyDescent="0.3">
      <c r="BA6332" s="169" t="e">
        <f>VLOOKUP(D6332,#REF!, 2,FALSE)</f>
        <v>#REF!</v>
      </c>
      <c r="BO6332" s="118" t="s">
        <v>11367</v>
      </c>
      <c r="BP6332" s="118" t="s">
        <v>1691</v>
      </c>
      <c r="BQ6332" s="118" t="s">
        <v>8660</v>
      </c>
      <c r="BW6332" s="118" t="s">
        <v>11367</v>
      </c>
      <c r="BX6332" s="118" t="s">
        <v>1691</v>
      </c>
      <c r="BY6332" s="118" t="s">
        <v>8660</v>
      </c>
    </row>
    <row r="6333" spans="53:77" x14ac:dyDescent="0.3">
      <c r="BA6333" s="169" t="e">
        <f>VLOOKUP(D6333,#REF!, 2,FALSE)</f>
        <v>#REF!</v>
      </c>
      <c r="BO6333" s="118" t="s">
        <v>11368</v>
      </c>
      <c r="BP6333" s="118" t="s">
        <v>625</v>
      </c>
      <c r="BQ6333" s="118" t="s">
        <v>11369</v>
      </c>
      <c r="BW6333" s="118" t="s">
        <v>11368</v>
      </c>
      <c r="BX6333" s="118" t="s">
        <v>625</v>
      </c>
      <c r="BY6333" s="118" t="s">
        <v>11369</v>
      </c>
    </row>
    <row r="6334" spans="53:77" x14ac:dyDescent="0.3">
      <c r="BA6334" s="169" t="e">
        <f>VLOOKUP(D6334,#REF!, 2,FALSE)</f>
        <v>#REF!</v>
      </c>
      <c r="BO6334" s="118" t="s">
        <v>11371</v>
      </c>
      <c r="BP6334" s="118" t="s">
        <v>1139</v>
      </c>
      <c r="BQ6334" s="118" t="s">
        <v>5355</v>
      </c>
      <c r="BW6334" s="118" t="s">
        <v>11371</v>
      </c>
      <c r="BX6334" s="118" t="s">
        <v>1139</v>
      </c>
      <c r="BY6334" s="118" t="s">
        <v>5355</v>
      </c>
    </row>
    <row r="6335" spans="53:77" x14ac:dyDescent="0.3">
      <c r="BA6335" s="169" t="e">
        <f>VLOOKUP(D6335,#REF!, 2,FALSE)</f>
        <v>#REF!</v>
      </c>
      <c r="BO6335" s="118" t="s">
        <v>11372</v>
      </c>
      <c r="BP6335" s="118" t="s">
        <v>616</v>
      </c>
      <c r="BQ6335" s="118" t="s">
        <v>2983</v>
      </c>
      <c r="BW6335" s="118" t="s">
        <v>11372</v>
      </c>
      <c r="BX6335" s="118" t="s">
        <v>616</v>
      </c>
      <c r="BY6335" s="118" t="s">
        <v>2983</v>
      </c>
    </row>
    <row r="6336" spans="53:77" x14ac:dyDescent="0.3">
      <c r="BA6336" s="169" t="e">
        <f>VLOOKUP(D6336,#REF!, 2,FALSE)</f>
        <v>#REF!</v>
      </c>
      <c r="BO6336" s="118" t="s">
        <v>11373</v>
      </c>
      <c r="BP6336" s="118" t="s">
        <v>3197</v>
      </c>
      <c r="BQ6336" s="118" t="s">
        <v>1335</v>
      </c>
      <c r="BW6336" s="118" t="s">
        <v>11373</v>
      </c>
      <c r="BX6336" s="118" t="s">
        <v>3197</v>
      </c>
      <c r="BY6336" s="118" t="s">
        <v>1335</v>
      </c>
    </row>
    <row r="6337" spans="53:77" x14ac:dyDescent="0.3">
      <c r="BA6337" s="169" t="e">
        <f>VLOOKUP(D6337,#REF!, 2,FALSE)</f>
        <v>#REF!</v>
      </c>
      <c r="BO6337" s="118" t="s">
        <v>11374</v>
      </c>
      <c r="BP6337" s="118" t="s">
        <v>1342</v>
      </c>
      <c r="BQ6337" s="118" t="s">
        <v>9093</v>
      </c>
      <c r="BW6337" s="118" t="s">
        <v>11374</v>
      </c>
      <c r="BX6337" s="118" t="s">
        <v>1342</v>
      </c>
      <c r="BY6337" s="118" t="s">
        <v>9093</v>
      </c>
    </row>
    <row r="6338" spans="53:77" x14ac:dyDescent="0.3">
      <c r="BA6338" s="169" t="e">
        <f>VLOOKUP(D6338,#REF!, 2,FALSE)</f>
        <v>#REF!</v>
      </c>
      <c r="BO6338" s="118" t="s">
        <v>11375</v>
      </c>
      <c r="BP6338" s="118" t="s">
        <v>3243</v>
      </c>
      <c r="BQ6338" s="118" t="s">
        <v>11376</v>
      </c>
      <c r="BW6338" s="118" t="s">
        <v>11375</v>
      </c>
      <c r="BX6338" s="118" t="s">
        <v>3243</v>
      </c>
      <c r="BY6338" s="118" t="s">
        <v>11376</v>
      </c>
    </row>
    <row r="6339" spans="53:77" x14ac:dyDescent="0.3">
      <c r="BA6339" s="169" t="e">
        <f>VLOOKUP(D6339,#REF!, 2,FALSE)</f>
        <v>#REF!</v>
      </c>
      <c r="BO6339" s="118" t="s">
        <v>11377</v>
      </c>
      <c r="BP6339" s="118" t="s">
        <v>625</v>
      </c>
      <c r="BQ6339" s="118" t="s">
        <v>11119</v>
      </c>
      <c r="BW6339" s="118" t="s">
        <v>11377</v>
      </c>
      <c r="BX6339" s="118" t="s">
        <v>625</v>
      </c>
      <c r="BY6339" s="118" t="s">
        <v>11119</v>
      </c>
    </row>
    <row r="6340" spans="53:77" x14ac:dyDescent="0.3">
      <c r="BA6340" s="169" t="e">
        <f>VLOOKUP(D6340,#REF!, 2,FALSE)</f>
        <v>#REF!</v>
      </c>
      <c r="BO6340" s="118" t="s">
        <v>11378</v>
      </c>
      <c r="BP6340" s="118" t="s">
        <v>3003</v>
      </c>
      <c r="BQ6340" s="118" t="s">
        <v>11119</v>
      </c>
      <c r="BW6340" s="118" t="s">
        <v>11378</v>
      </c>
      <c r="BX6340" s="118" t="s">
        <v>3003</v>
      </c>
      <c r="BY6340" s="118" t="s">
        <v>11119</v>
      </c>
    </row>
    <row r="6341" spans="53:77" x14ac:dyDescent="0.3">
      <c r="BA6341" s="169" t="e">
        <f>VLOOKUP(D6341,#REF!, 2,FALSE)</f>
        <v>#REF!</v>
      </c>
      <c r="BO6341" s="118" t="s">
        <v>11379</v>
      </c>
      <c r="BP6341" s="118" t="s">
        <v>3003</v>
      </c>
      <c r="BQ6341" s="118" t="s">
        <v>6113</v>
      </c>
      <c r="BW6341" s="118" t="s">
        <v>11379</v>
      </c>
      <c r="BX6341" s="118" t="s">
        <v>3003</v>
      </c>
      <c r="BY6341" s="118" t="s">
        <v>6113</v>
      </c>
    </row>
    <row r="6342" spans="53:77" x14ac:dyDescent="0.3">
      <c r="BA6342" s="169" t="e">
        <f>VLOOKUP(D6342,#REF!, 2,FALSE)</f>
        <v>#REF!</v>
      </c>
      <c r="BO6342" s="118" t="s">
        <v>11380</v>
      </c>
      <c r="BP6342" s="118" t="s">
        <v>1269</v>
      </c>
      <c r="BQ6342" s="118" t="s">
        <v>10161</v>
      </c>
      <c r="BW6342" s="118" t="s">
        <v>11380</v>
      </c>
      <c r="BX6342" s="118" t="s">
        <v>1269</v>
      </c>
      <c r="BY6342" s="118" t="s">
        <v>10161</v>
      </c>
    </row>
    <row r="6343" spans="53:77" x14ac:dyDescent="0.3">
      <c r="BA6343" s="169" t="e">
        <f>VLOOKUP(D6343,#REF!, 2,FALSE)</f>
        <v>#REF!</v>
      </c>
      <c r="BO6343" s="118" t="s">
        <v>11381</v>
      </c>
      <c r="BP6343" s="118" t="s">
        <v>1013</v>
      </c>
      <c r="BQ6343" s="118" t="s">
        <v>2983</v>
      </c>
      <c r="BW6343" s="118" t="s">
        <v>11381</v>
      </c>
      <c r="BX6343" s="118" t="s">
        <v>1013</v>
      </c>
      <c r="BY6343" s="118" t="s">
        <v>2983</v>
      </c>
    </row>
    <row r="6344" spans="53:77" x14ac:dyDescent="0.3">
      <c r="BA6344" s="169" t="e">
        <f>VLOOKUP(D6344,#REF!, 2,FALSE)</f>
        <v>#REF!</v>
      </c>
      <c r="BO6344" s="118" t="s">
        <v>11382</v>
      </c>
      <c r="BP6344" s="118" t="s">
        <v>663</v>
      </c>
      <c r="BQ6344" s="118" t="s">
        <v>2983</v>
      </c>
      <c r="BW6344" s="118" t="s">
        <v>11382</v>
      </c>
      <c r="BX6344" s="118" t="s">
        <v>663</v>
      </c>
      <c r="BY6344" s="118" t="s">
        <v>2983</v>
      </c>
    </row>
    <row r="6345" spans="53:77" x14ac:dyDescent="0.3">
      <c r="BA6345" s="169" t="e">
        <f>VLOOKUP(D6345,#REF!, 2,FALSE)</f>
        <v>#REF!</v>
      </c>
      <c r="BO6345" s="118" t="s">
        <v>11384</v>
      </c>
      <c r="BP6345" s="118" t="s">
        <v>619</v>
      </c>
      <c r="BQ6345" s="118" t="s">
        <v>1006</v>
      </c>
      <c r="BW6345" s="118" t="s">
        <v>11384</v>
      </c>
      <c r="BX6345" s="118" t="s">
        <v>619</v>
      </c>
      <c r="BY6345" s="118" t="s">
        <v>1006</v>
      </c>
    </row>
    <row r="6346" spans="53:77" x14ac:dyDescent="0.3">
      <c r="BA6346" s="169" t="e">
        <f>VLOOKUP(D6346,#REF!, 2,FALSE)</f>
        <v>#REF!</v>
      </c>
      <c r="BO6346" s="118" t="s">
        <v>11385</v>
      </c>
      <c r="BP6346" s="118" t="s">
        <v>613</v>
      </c>
      <c r="BQ6346" s="118" t="s">
        <v>2983</v>
      </c>
      <c r="BW6346" s="118" t="s">
        <v>11385</v>
      </c>
      <c r="BX6346" s="118" t="s">
        <v>613</v>
      </c>
      <c r="BY6346" s="118" t="s">
        <v>2983</v>
      </c>
    </row>
    <row r="6347" spans="53:77" x14ac:dyDescent="0.3">
      <c r="BA6347" s="169" t="e">
        <f>VLOOKUP(D6347,#REF!, 2,FALSE)</f>
        <v>#REF!</v>
      </c>
      <c r="BO6347" s="118" t="s">
        <v>11386</v>
      </c>
      <c r="BP6347" s="118" t="s">
        <v>923</v>
      </c>
      <c r="BQ6347" s="118" t="s">
        <v>11387</v>
      </c>
      <c r="BW6347" s="118" t="s">
        <v>11386</v>
      </c>
      <c r="BX6347" s="118" t="s">
        <v>923</v>
      </c>
      <c r="BY6347" s="118" t="s">
        <v>11387</v>
      </c>
    </row>
    <row r="6348" spans="53:77" x14ac:dyDescent="0.3">
      <c r="BA6348" s="169" t="e">
        <f>VLOOKUP(D6348,#REF!, 2,FALSE)</f>
        <v>#REF!</v>
      </c>
      <c r="BO6348" s="118" t="s">
        <v>11388</v>
      </c>
      <c r="BP6348" s="118" t="s">
        <v>16975</v>
      </c>
      <c r="BQ6348" s="118" t="s">
        <v>11307</v>
      </c>
      <c r="BW6348" s="118" t="s">
        <v>11388</v>
      </c>
      <c r="BX6348" s="118" t="s">
        <v>16975</v>
      </c>
      <c r="BY6348" s="118" t="s">
        <v>11307</v>
      </c>
    </row>
    <row r="6349" spans="53:77" x14ac:dyDescent="0.3">
      <c r="BA6349" s="169" t="e">
        <f>VLOOKUP(D6349,#REF!, 2,FALSE)</f>
        <v>#REF!</v>
      </c>
      <c r="BO6349" s="118" t="s">
        <v>11389</v>
      </c>
      <c r="BP6349" s="118" t="s">
        <v>636</v>
      </c>
      <c r="BQ6349" s="118" t="s">
        <v>2117</v>
      </c>
      <c r="BW6349" s="118" t="s">
        <v>11389</v>
      </c>
      <c r="BX6349" s="118" t="s">
        <v>636</v>
      </c>
      <c r="BY6349" s="118" t="s">
        <v>2117</v>
      </c>
    </row>
    <row r="6350" spans="53:77" x14ac:dyDescent="0.3">
      <c r="BA6350" s="169" t="e">
        <f>VLOOKUP(D6350,#REF!, 2,FALSE)</f>
        <v>#REF!</v>
      </c>
      <c r="BO6350" s="118" t="s">
        <v>11390</v>
      </c>
      <c r="BP6350" s="118" t="s">
        <v>841</v>
      </c>
      <c r="BQ6350" s="118" t="s">
        <v>11307</v>
      </c>
      <c r="BW6350" s="118" t="s">
        <v>11390</v>
      </c>
      <c r="BX6350" s="118" t="s">
        <v>841</v>
      </c>
      <c r="BY6350" s="118" t="s">
        <v>11307</v>
      </c>
    </row>
    <row r="6351" spans="53:77" x14ac:dyDescent="0.3">
      <c r="BA6351" s="169" t="e">
        <f>VLOOKUP(D6351,#REF!, 2,FALSE)</f>
        <v>#REF!</v>
      </c>
      <c r="BO6351" s="118" t="s">
        <v>11391</v>
      </c>
      <c r="BP6351" s="118" t="s">
        <v>3085</v>
      </c>
      <c r="BQ6351" s="118" t="s">
        <v>7126</v>
      </c>
      <c r="BW6351" s="118" t="s">
        <v>11391</v>
      </c>
      <c r="BX6351" s="118" t="s">
        <v>3085</v>
      </c>
      <c r="BY6351" s="118" t="s">
        <v>7126</v>
      </c>
    </row>
    <row r="6352" spans="53:77" x14ac:dyDescent="0.3">
      <c r="BA6352" s="169" t="e">
        <f>VLOOKUP(D6352,#REF!, 2,FALSE)</f>
        <v>#REF!</v>
      </c>
      <c r="BO6352" s="118" t="s">
        <v>11392</v>
      </c>
      <c r="BP6352" s="118" t="s">
        <v>658</v>
      </c>
      <c r="BQ6352" s="118" t="s">
        <v>5944</v>
      </c>
      <c r="BW6352" s="118" t="s">
        <v>11392</v>
      </c>
      <c r="BX6352" s="118" t="s">
        <v>658</v>
      </c>
      <c r="BY6352" s="118" t="s">
        <v>5944</v>
      </c>
    </row>
    <row r="6353" spans="53:77" x14ac:dyDescent="0.3">
      <c r="BA6353" s="169" t="e">
        <f>VLOOKUP(D6353,#REF!, 2,FALSE)</f>
        <v>#REF!</v>
      </c>
      <c r="BO6353" s="118" t="s">
        <v>2022</v>
      </c>
      <c r="BP6353" s="118" t="s">
        <v>658</v>
      </c>
      <c r="BQ6353" s="118" t="s">
        <v>11393</v>
      </c>
      <c r="BW6353" s="118" t="s">
        <v>2022</v>
      </c>
      <c r="BX6353" s="118" t="s">
        <v>658</v>
      </c>
      <c r="BY6353" s="118" t="s">
        <v>11393</v>
      </c>
    </row>
    <row r="6354" spans="53:77" x14ac:dyDescent="0.3">
      <c r="BA6354" s="169" t="e">
        <f>VLOOKUP(D6354,#REF!, 2,FALSE)</f>
        <v>#REF!</v>
      </c>
      <c r="BO6354" s="118" t="s">
        <v>2023</v>
      </c>
      <c r="BP6354" s="118" t="s">
        <v>657</v>
      </c>
      <c r="BQ6354" s="118" t="s">
        <v>11394</v>
      </c>
      <c r="BW6354" s="118" t="s">
        <v>2023</v>
      </c>
      <c r="BX6354" s="118" t="s">
        <v>657</v>
      </c>
      <c r="BY6354" s="118" t="s">
        <v>11394</v>
      </c>
    </row>
    <row r="6355" spans="53:77" x14ac:dyDescent="0.3">
      <c r="BA6355" s="169" t="e">
        <f>VLOOKUP(D6355,#REF!, 2,FALSE)</f>
        <v>#REF!</v>
      </c>
      <c r="BO6355" s="118" t="s">
        <v>11395</v>
      </c>
      <c r="BP6355" s="118" t="s">
        <v>3000</v>
      </c>
      <c r="BQ6355" s="118" t="s">
        <v>11396</v>
      </c>
      <c r="BW6355" s="118" t="s">
        <v>11395</v>
      </c>
      <c r="BX6355" s="118" t="s">
        <v>3000</v>
      </c>
      <c r="BY6355" s="118" t="s">
        <v>11396</v>
      </c>
    </row>
    <row r="6356" spans="53:77" x14ac:dyDescent="0.3">
      <c r="BA6356" s="169" t="e">
        <f>VLOOKUP(D6356,#REF!, 2,FALSE)</f>
        <v>#REF!</v>
      </c>
      <c r="BO6356" s="118" t="s">
        <v>11397</v>
      </c>
      <c r="BP6356" s="118" t="s">
        <v>3000</v>
      </c>
      <c r="BQ6356" s="118" t="s">
        <v>11396</v>
      </c>
      <c r="BW6356" s="118" t="s">
        <v>11397</v>
      </c>
      <c r="BX6356" s="118" t="s">
        <v>3000</v>
      </c>
      <c r="BY6356" s="118" t="s">
        <v>11396</v>
      </c>
    </row>
    <row r="6357" spans="53:77" x14ac:dyDescent="0.3">
      <c r="BA6357" s="169" t="e">
        <f>VLOOKUP(D6357,#REF!, 2,FALSE)</f>
        <v>#REF!</v>
      </c>
      <c r="BO6357" s="118" t="s">
        <v>11398</v>
      </c>
      <c r="BP6357" s="118" t="s">
        <v>3000</v>
      </c>
      <c r="BQ6357" s="118" t="s">
        <v>11399</v>
      </c>
      <c r="BW6357" s="118" t="s">
        <v>11398</v>
      </c>
      <c r="BX6357" s="118" t="s">
        <v>3000</v>
      </c>
      <c r="BY6357" s="118" t="s">
        <v>11399</v>
      </c>
    </row>
    <row r="6358" spans="53:77" x14ac:dyDescent="0.3">
      <c r="BA6358" s="169" t="e">
        <f>VLOOKUP(D6358,#REF!, 2,FALSE)</f>
        <v>#REF!</v>
      </c>
      <c r="BO6358" s="118" t="s">
        <v>11400</v>
      </c>
      <c r="BP6358" s="118" t="s">
        <v>661</v>
      </c>
      <c r="BQ6358" s="118" t="s">
        <v>7435</v>
      </c>
      <c r="BW6358" s="118" t="s">
        <v>11400</v>
      </c>
      <c r="BX6358" s="118" t="s">
        <v>661</v>
      </c>
      <c r="BY6358" s="118" t="s">
        <v>7435</v>
      </c>
    </row>
    <row r="6359" spans="53:77" x14ac:dyDescent="0.3">
      <c r="BA6359" s="169" t="e">
        <f>VLOOKUP(D6359,#REF!, 2,FALSE)</f>
        <v>#REF!</v>
      </c>
      <c r="BO6359" s="118" t="s">
        <v>11401</v>
      </c>
      <c r="BP6359" s="118" t="s">
        <v>926</v>
      </c>
      <c r="BQ6359" s="118" t="s">
        <v>856</v>
      </c>
      <c r="BW6359" s="118" t="s">
        <v>11401</v>
      </c>
      <c r="BX6359" s="118" t="s">
        <v>926</v>
      </c>
      <c r="BY6359" s="118" t="s">
        <v>856</v>
      </c>
    </row>
    <row r="6360" spans="53:77" x14ac:dyDescent="0.3">
      <c r="BA6360" s="169" t="e">
        <f>VLOOKUP(D6360,#REF!, 2,FALSE)</f>
        <v>#REF!</v>
      </c>
      <c r="BO6360" s="118" t="s">
        <v>11402</v>
      </c>
      <c r="BP6360" s="118" t="s">
        <v>1139</v>
      </c>
      <c r="BQ6360" s="118" t="s">
        <v>2983</v>
      </c>
      <c r="BW6360" s="118" t="s">
        <v>11402</v>
      </c>
      <c r="BX6360" s="118" t="s">
        <v>1139</v>
      </c>
      <c r="BY6360" s="118" t="s">
        <v>2983</v>
      </c>
    </row>
    <row r="6361" spans="53:77" x14ac:dyDescent="0.3">
      <c r="BA6361" s="169" t="e">
        <f>VLOOKUP(D6361,#REF!, 2,FALSE)</f>
        <v>#REF!</v>
      </c>
      <c r="BO6361" s="118" t="s">
        <v>11403</v>
      </c>
      <c r="BP6361" s="118" t="s">
        <v>614</v>
      </c>
      <c r="BQ6361" s="118" t="s">
        <v>11404</v>
      </c>
      <c r="BW6361" s="118" t="s">
        <v>11403</v>
      </c>
      <c r="BX6361" s="118" t="s">
        <v>614</v>
      </c>
      <c r="BY6361" s="118" t="s">
        <v>11404</v>
      </c>
    </row>
    <row r="6362" spans="53:77" x14ac:dyDescent="0.3">
      <c r="BA6362" s="169" t="e">
        <f>VLOOKUP(D6362,#REF!, 2,FALSE)</f>
        <v>#REF!</v>
      </c>
      <c r="BO6362" s="118" t="s">
        <v>2024</v>
      </c>
      <c r="BP6362" s="118" t="s">
        <v>703</v>
      </c>
      <c r="BQ6362" s="118" t="s">
        <v>11405</v>
      </c>
      <c r="BW6362" s="118" t="s">
        <v>2024</v>
      </c>
      <c r="BX6362" s="118" t="s">
        <v>703</v>
      </c>
      <c r="BY6362" s="118" t="s">
        <v>11405</v>
      </c>
    </row>
    <row r="6363" spans="53:77" x14ac:dyDescent="0.3">
      <c r="BA6363" s="169" t="e">
        <f>VLOOKUP(D6363,#REF!, 2,FALSE)</f>
        <v>#REF!</v>
      </c>
      <c r="BO6363" s="118" t="s">
        <v>2025</v>
      </c>
      <c r="BP6363" s="118" t="s">
        <v>928</v>
      </c>
      <c r="BQ6363" s="118" t="s">
        <v>4381</v>
      </c>
      <c r="BW6363" s="118" t="s">
        <v>2025</v>
      </c>
      <c r="BX6363" s="118" t="s">
        <v>928</v>
      </c>
      <c r="BY6363" s="118" t="s">
        <v>4381</v>
      </c>
    </row>
    <row r="6364" spans="53:77" x14ac:dyDescent="0.3">
      <c r="BA6364" s="169" t="e">
        <f>VLOOKUP(D6364,#REF!, 2,FALSE)</f>
        <v>#REF!</v>
      </c>
      <c r="BO6364" s="118" t="s">
        <v>2026</v>
      </c>
      <c r="BP6364" s="118" t="s">
        <v>926</v>
      </c>
      <c r="BQ6364" s="118" t="s">
        <v>769</v>
      </c>
      <c r="BW6364" s="118" t="s">
        <v>2026</v>
      </c>
      <c r="BX6364" s="118" t="s">
        <v>926</v>
      </c>
      <c r="BY6364" s="118" t="s">
        <v>769</v>
      </c>
    </row>
    <row r="6365" spans="53:77" x14ac:dyDescent="0.3">
      <c r="BA6365" s="169" t="e">
        <f>VLOOKUP(D6365,#REF!, 2,FALSE)</f>
        <v>#REF!</v>
      </c>
      <c r="BO6365" s="118" t="s">
        <v>2027</v>
      </c>
      <c r="BP6365" s="118" t="s">
        <v>926</v>
      </c>
      <c r="BQ6365" s="118" t="s">
        <v>8217</v>
      </c>
      <c r="BW6365" s="118" t="s">
        <v>2027</v>
      </c>
      <c r="BX6365" s="118" t="s">
        <v>926</v>
      </c>
      <c r="BY6365" s="118" t="s">
        <v>8217</v>
      </c>
    </row>
    <row r="6366" spans="53:77" x14ac:dyDescent="0.3">
      <c r="BA6366" s="169" t="e">
        <f>VLOOKUP(D6366,#REF!, 2,FALSE)</f>
        <v>#REF!</v>
      </c>
      <c r="BO6366" s="118" t="s">
        <v>428</v>
      </c>
      <c r="BP6366" s="118" t="s">
        <v>923</v>
      </c>
      <c r="BQ6366" s="118" t="s">
        <v>5357</v>
      </c>
      <c r="BW6366" s="118" t="s">
        <v>428</v>
      </c>
      <c r="BX6366" s="118" t="s">
        <v>923</v>
      </c>
      <c r="BY6366" s="118" t="s">
        <v>5357</v>
      </c>
    </row>
    <row r="6367" spans="53:77" x14ac:dyDescent="0.3">
      <c r="BA6367" s="169" t="e">
        <f>VLOOKUP(D6367,#REF!, 2,FALSE)</f>
        <v>#REF!</v>
      </c>
      <c r="BO6367" s="118" t="s">
        <v>446</v>
      </c>
      <c r="BP6367" s="118" t="s">
        <v>923</v>
      </c>
      <c r="BQ6367" s="118" t="s">
        <v>4924</v>
      </c>
      <c r="BW6367" s="118" t="s">
        <v>446</v>
      </c>
      <c r="BX6367" s="118" t="s">
        <v>923</v>
      </c>
      <c r="BY6367" s="118" t="s">
        <v>4924</v>
      </c>
    </row>
    <row r="6368" spans="53:77" x14ac:dyDescent="0.3">
      <c r="BA6368" s="169" t="e">
        <f>VLOOKUP(D6368,#REF!, 2,FALSE)</f>
        <v>#REF!</v>
      </c>
      <c r="BO6368" s="118" t="s">
        <v>2028</v>
      </c>
      <c r="BP6368" s="118" t="s">
        <v>783</v>
      </c>
      <c r="BQ6368" s="118" t="s">
        <v>11406</v>
      </c>
      <c r="BW6368" s="118" t="s">
        <v>2028</v>
      </c>
      <c r="BX6368" s="118" t="s">
        <v>783</v>
      </c>
      <c r="BY6368" s="118" t="s">
        <v>11406</v>
      </c>
    </row>
    <row r="6369" spans="53:77" x14ac:dyDescent="0.3">
      <c r="BA6369" s="169" t="e">
        <f>VLOOKUP(D6369,#REF!, 2,FALSE)</f>
        <v>#REF!</v>
      </c>
      <c r="BO6369" s="118" t="s">
        <v>2029</v>
      </c>
      <c r="BP6369" s="118" t="s">
        <v>621</v>
      </c>
      <c r="BQ6369" s="118" t="s">
        <v>2058</v>
      </c>
      <c r="BW6369" s="118" t="s">
        <v>2029</v>
      </c>
      <c r="BX6369" s="118" t="s">
        <v>621</v>
      </c>
      <c r="BY6369" s="118" t="s">
        <v>2058</v>
      </c>
    </row>
    <row r="6370" spans="53:77" x14ac:dyDescent="0.3">
      <c r="BA6370" s="169" t="e">
        <f>VLOOKUP(D6370,#REF!, 2,FALSE)</f>
        <v>#REF!</v>
      </c>
      <c r="BO6370" s="118" t="s">
        <v>11407</v>
      </c>
      <c r="BP6370" s="118" t="s">
        <v>667</v>
      </c>
      <c r="BQ6370" s="118" t="s">
        <v>7992</v>
      </c>
      <c r="BW6370" s="118" t="s">
        <v>11407</v>
      </c>
      <c r="BX6370" s="118" t="s">
        <v>667</v>
      </c>
      <c r="BY6370" s="118" t="s">
        <v>7992</v>
      </c>
    </row>
    <row r="6371" spans="53:77" x14ac:dyDescent="0.3">
      <c r="BA6371" s="169" t="e">
        <f>VLOOKUP(D6371,#REF!, 2,FALSE)</f>
        <v>#REF!</v>
      </c>
      <c r="BO6371" s="118" t="s">
        <v>11408</v>
      </c>
      <c r="BP6371" s="118" t="s">
        <v>703</v>
      </c>
      <c r="BQ6371" s="118" t="s">
        <v>2059</v>
      </c>
      <c r="BW6371" s="118" t="s">
        <v>11408</v>
      </c>
      <c r="BX6371" s="118" t="s">
        <v>703</v>
      </c>
      <c r="BY6371" s="118" t="s">
        <v>2059</v>
      </c>
    </row>
    <row r="6372" spans="53:77" x14ac:dyDescent="0.3">
      <c r="BA6372" s="169" t="e">
        <f>VLOOKUP(D6372,#REF!, 2,FALSE)</f>
        <v>#REF!</v>
      </c>
      <c r="BO6372" s="118" t="s">
        <v>11409</v>
      </c>
      <c r="BP6372" s="118" t="s">
        <v>3003</v>
      </c>
      <c r="BQ6372" s="118" t="s">
        <v>2983</v>
      </c>
      <c r="BW6372" s="118" t="s">
        <v>11409</v>
      </c>
      <c r="BX6372" s="118" t="s">
        <v>3003</v>
      </c>
      <c r="BY6372" s="118" t="s">
        <v>2983</v>
      </c>
    </row>
    <row r="6373" spans="53:77" x14ac:dyDescent="0.3">
      <c r="BA6373" s="169" t="e">
        <f>VLOOKUP(D6373,#REF!, 2,FALSE)</f>
        <v>#REF!</v>
      </c>
      <c r="BO6373" s="118" t="s">
        <v>11410</v>
      </c>
      <c r="BP6373" s="118" t="s">
        <v>3000</v>
      </c>
      <c r="BQ6373" s="118" t="s">
        <v>1910</v>
      </c>
      <c r="BW6373" s="118" t="s">
        <v>11410</v>
      </c>
      <c r="BX6373" s="118" t="s">
        <v>3000</v>
      </c>
      <c r="BY6373" s="118" t="s">
        <v>1910</v>
      </c>
    </row>
    <row r="6374" spans="53:77" x14ac:dyDescent="0.3">
      <c r="BA6374" s="169" t="e">
        <f>VLOOKUP(D6374,#REF!, 2,FALSE)</f>
        <v>#REF!</v>
      </c>
      <c r="BO6374" s="118" t="s">
        <v>11411</v>
      </c>
      <c r="BP6374" s="118" t="s">
        <v>657</v>
      </c>
      <c r="BQ6374" s="118" t="s">
        <v>11412</v>
      </c>
      <c r="BW6374" s="118" t="s">
        <v>11411</v>
      </c>
      <c r="BX6374" s="118" t="s">
        <v>657</v>
      </c>
      <c r="BY6374" s="118" t="s">
        <v>11412</v>
      </c>
    </row>
    <row r="6375" spans="53:77" x14ac:dyDescent="0.3">
      <c r="BA6375" s="169" t="e">
        <f>VLOOKUP(D6375,#REF!, 2,FALSE)</f>
        <v>#REF!</v>
      </c>
      <c r="BO6375" s="118" t="s">
        <v>2030</v>
      </c>
      <c r="BP6375" s="118" t="s">
        <v>667</v>
      </c>
      <c r="BQ6375" s="118" t="s">
        <v>1373</v>
      </c>
      <c r="BW6375" s="118" t="s">
        <v>2030</v>
      </c>
      <c r="BX6375" s="118" t="s">
        <v>667</v>
      </c>
      <c r="BY6375" s="118" t="s">
        <v>1373</v>
      </c>
    </row>
    <row r="6376" spans="53:77" x14ac:dyDescent="0.3">
      <c r="BA6376" s="169" t="e">
        <f>VLOOKUP(D6376,#REF!, 2,FALSE)</f>
        <v>#REF!</v>
      </c>
      <c r="BO6376" s="118" t="s">
        <v>11413</v>
      </c>
      <c r="BP6376" s="118" t="s">
        <v>3085</v>
      </c>
      <c r="BQ6376" s="118" t="s">
        <v>2983</v>
      </c>
      <c r="BW6376" s="118" t="s">
        <v>11413</v>
      </c>
      <c r="BX6376" s="118" t="s">
        <v>3085</v>
      </c>
      <c r="BY6376" s="118" t="s">
        <v>2983</v>
      </c>
    </row>
    <row r="6377" spans="53:77" x14ac:dyDescent="0.3">
      <c r="BA6377" s="169" t="e">
        <f>VLOOKUP(D6377,#REF!, 2,FALSE)</f>
        <v>#REF!</v>
      </c>
      <c r="BO6377" s="118" t="s">
        <v>11414</v>
      </c>
      <c r="BP6377" s="118" t="s">
        <v>3081</v>
      </c>
      <c r="BQ6377" s="118" t="s">
        <v>2983</v>
      </c>
      <c r="BW6377" s="118" t="s">
        <v>11414</v>
      </c>
      <c r="BX6377" s="118" t="s">
        <v>3081</v>
      </c>
      <c r="BY6377" s="118" t="s">
        <v>2983</v>
      </c>
    </row>
    <row r="6378" spans="53:77" x14ac:dyDescent="0.3">
      <c r="BA6378" s="169" t="e">
        <f>VLOOKUP(D6378,#REF!, 2,FALSE)</f>
        <v>#REF!</v>
      </c>
      <c r="BO6378" s="118" t="s">
        <v>11415</v>
      </c>
      <c r="BP6378" s="118" t="s">
        <v>623</v>
      </c>
      <c r="BQ6378" s="118" t="s">
        <v>11416</v>
      </c>
      <c r="BW6378" s="118" t="s">
        <v>11415</v>
      </c>
      <c r="BX6378" s="118" t="s">
        <v>623</v>
      </c>
      <c r="BY6378" s="118" t="s">
        <v>11416</v>
      </c>
    </row>
    <row r="6379" spans="53:77" x14ac:dyDescent="0.3">
      <c r="BA6379" s="169" t="e">
        <f>VLOOKUP(D6379,#REF!, 2,FALSE)</f>
        <v>#REF!</v>
      </c>
      <c r="BO6379" s="118" t="s">
        <v>11417</v>
      </c>
      <c r="BP6379" s="118" t="s">
        <v>657</v>
      </c>
      <c r="BQ6379" s="118" t="s">
        <v>916</v>
      </c>
      <c r="BW6379" s="118" t="s">
        <v>11417</v>
      </c>
      <c r="BX6379" s="118" t="s">
        <v>657</v>
      </c>
      <c r="BY6379" s="118" t="s">
        <v>916</v>
      </c>
    </row>
    <row r="6380" spans="53:77" x14ac:dyDescent="0.3">
      <c r="BA6380" s="169" t="e">
        <f>VLOOKUP(D6380,#REF!, 2,FALSE)</f>
        <v>#REF!</v>
      </c>
      <c r="BO6380" s="118" t="s">
        <v>11418</v>
      </c>
      <c r="BP6380" s="118" t="s">
        <v>669</v>
      </c>
      <c r="BQ6380" s="118" t="s">
        <v>2694</v>
      </c>
      <c r="BW6380" s="118" t="s">
        <v>11418</v>
      </c>
      <c r="BX6380" s="118" t="s">
        <v>669</v>
      </c>
      <c r="BY6380" s="118" t="s">
        <v>2694</v>
      </c>
    </row>
    <row r="6381" spans="53:77" x14ac:dyDescent="0.3">
      <c r="BA6381" s="169" t="e">
        <f>VLOOKUP(D6381,#REF!, 2,FALSE)</f>
        <v>#REF!</v>
      </c>
      <c r="BO6381" s="118" t="s">
        <v>390</v>
      </c>
      <c r="BP6381" s="118" t="s">
        <v>3003</v>
      </c>
      <c r="BQ6381" s="118" t="s">
        <v>11419</v>
      </c>
      <c r="BW6381" s="118" t="s">
        <v>390</v>
      </c>
      <c r="BX6381" s="118" t="s">
        <v>3003</v>
      </c>
      <c r="BY6381" s="118" t="s">
        <v>11419</v>
      </c>
    </row>
    <row r="6382" spans="53:77" x14ac:dyDescent="0.3">
      <c r="BA6382" s="169" t="e">
        <f>VLOOKUP(D6382,#REF!, 2,FALSE)</f>
        <v>#REF!</v>
      </c>
      <c r="BO6382" s="118" t="s">
        <v>11420</v>
      </c>
      <c r="BP6382" s="118" t="s">
        <v>3243</v>
      </c>
      <c r="BQ6382" s="118" t="s">
        <v>2983</v>
      </c>
      <c r="BW6382" s="118" t="s">
        <v>11420</v>
      </c>
      <c r="BX6382" s="118" t="s">
        <v>3243</v>
      </c>
      <c r="BY6382" s="118" t="s">
        <v>2983</v>
      </c>
    </row>
    <row r="6383" spans="53:77" x14ac:dyDescent="0.3">
      <c r="BA6383" s="169" t="e">
        <f>VLOOKUP(D6383,#REF!, 2,FALSE)</f>
        <v>#REF!</v>
      </c>
      <c r="BO6383" s="118" t="s">
        <v>11421</v>
      </c>
      <c r="BP6383" s="118" t="s">
        <v>616</v>
      </c>
      <c r="BQ6383" s="118" t="s">
        <v>7148</v>
      </c>
      <c r="BW6383" s="118" t="s">
        <v>11421</v>
      </c>
      <c r="BX6383" s="118" t="s">
        <v>616</v>
      </c>
      <c r="BY6383" s="118" t="s">
        <v>7148</v>
      </c>
    </row>
    <row r="6384" spans="53:77" x14ac:dyDescent="0.3">
      <c r="BA6384" s="169" t="e">
        <f>VLOOKUP(D6384,#REF!, 2,FALSE)</f>
        <v>#REF!</v>
      </c>
      <c r="BO6384" s="118" t="s">
        <v>11422</v>
      </c>
      <c r="BP6384" s="118" t="s">
        <v>841</v>
      </c>
      <c r="BQ6384" s="118" t="s">
        <v>11275</v>
      </c>
      <c r="BW6384" s="118" t="s">
        <v>11422</v>
      </c>
      <c r="BX6384" s="118" t="s">
        <v>841</v>
      </c>
      <c r="BY6384" s="118" t="s">
        <v>11275</v>
      </c>
    </row>
    <row r="6385" spans="53:77" x14ac:dyDescent="0.3">
      <c r="BA6385" s="169" t="e">
        <f>VLOOKUP(D6385,#REF!, 2,FALSE)</f>
        <v>#REF!</v>
      </c>
      <c r="BO6385" s="118" t="s">
        <v>11423</v>
      </c>
      <c r="BP6385" s="118" t="s">
        <v>841</v>
      </c>
      <c r="BQ6385" s="118" t="s">
        <v>2983</v>
      </c>
      <c r="BW6385" s="118" t="s">
        <v>11423</v>
      </c>
      <c r="BX6385" s="118" t="s">
        <v>841</v>
      </c>
      <c r="BY6385" s="118" t="s">
        <v>2983</v>
      </c>
    </row>
    <row r="6386" spans="53:77" x14ac:dyDescent="0.3">
      <c r="BA6386" s="169" t="e">
        <f>VLOOKUP(D6386,#REF!, 2,FALSE)</f>
        <v>#REF!</v>
      </c>
      <c r="BO6386" s="118" t="s">
        <v>11424</v>
      </c>
      <c r="BP6386" s="118" t="s">
        <v>626</v>
      </c>
      <c r="BQ6386" s="118" t="s">
        <v>2983</v>
      </c>
      <c r="BW6386" s="118" t="s">
        <v>11424</v>
      </c>
      <c r="BX6386" s="118" t="s">
        <v>626</v>
      </c>
      <c r="BY6386" s="118" t="s">
        <v>2983</v>
      </c>
    </row>
    <row r="6387" spans="53:77" x14ac:dyDescent="0.3">
      <c r="BA6387" s="169" t="e">
        <f>VLOOKUP(D6387,#REF!, 2,FALSE)</f>
        <v>#REF!</v>
      </c>
      <c r="BO6387" s="118" t="s">
        <v>11425</v>
      </c>
      <c r="BP6387" s="118" t="s">
        <v>3043</v>
      </c>
      <c r="BQ6387" s="118" t="s">
        <v>6446</v>
      </c>
      <c r="BW6387" s="118" t="s">
        <v>11425</v>
      </c>
      <c r="BX6387" s="118" t="s">
        <v>3043</v>
      </c>
      <c r="BY6387" s="118" t="s">
        <v>6446</v>
      </c>
    </row>
    <row r="6388" spans="53:77" x14ac:dyDescent="0.3">
      <c r="BA6388" s="169" t="e">
        <f>VLOOKUP(D6388,#REF!, 2,FALSE)</f>
        <v>#REF!</v>
      </c>
      <c r="BO6388" s="118" t="s">
        <v>11426</v>
      </c>
      <c r="BP6388" s="118" t="s">
        <v>621</v>
      </c>
      <c r="BQ6388" s="118" t="s">
        <v>2983</v>
      </c>
      <c r="BW6388" s="118" t="s">
        <v>11426</v>
      </c>
      <c r="BX6388" s="118" t="s">
        <v>621</v>
      </c>
      <c r="BY6388" s="118" t="s">
        <v>2983</v>
      </c>
    </row>
    <row r="6389" spans="53:77" x14ac:dyDescent="0.3">
      <c r="BA6389" s="169" t="e">
        <f>VLOOKUP(D6389,#REF!, 2,FALSE)</f>
        <v>#REF!</v>
      </c>
      <c r="BO6389" s="118" t="s">
        <v>11427</v>
      </c>
      <c r="BP6389" s="118" t="s">
        <v>2979</v>
      </c>
      <c r="BQ6389" s="118" t="s">
        <v>11428</v>
      </c>
      <c r="BW6389" s="118" t="s">
        <v>11427</v>
      </c>
      <c r="BX6389" s="118" t="s">
        <v>2979</v>
      </c>
      <c r="BY6389" s="118" t="s">
        <v>11428</v>
      </c>
    </row>
    <row r="6390" spans="53:77" x14ac:dyDescent="0.3">
      <c r="BA6390" s="169" t="e">
        <f>VLOOKUP(D6390,#REF!, 2,FALSE)</f>
        <v>#REF!</v>
      </c>
      <c r="BO6390" s="118" t="s">
        <v>11429</v>
      </c>
      <c r="BP6390" s="118" t="s">
        <v>771</v>
      </c>
      <c r="BQ6390" s="118" t="s">
        <v>11430</v>
      </c>
      <c r="BW6390" s="118" t="s">
        <v>11429</v>
      </c>
      <c r="BX6390" s="118" t="s">
        <v>771</v>
      </c>
      <c r="BY6390" s="118" t="s">
        <v>11430</v>
      </c>
    </row>
    <row r="6391" spans="53:77" x14ac:dyDescent="0.3">
      <c r="BA6391" s="169" t="e">
        <f>VLOOKUP(D6391,#REF!, 2,FALSE)</f>
        <v>#REF!</v>
      </c>
      <c r="BO6391" s="118" t="s">
        <v>11431</v>
      </c>
      <c r="BP6391" s="118" t="s">
        <v>775</v>
      </c>
      <c r="BQ6391" s="118" t="s">
        <v>11432</v>
      </c>
      <c r="BW6391" s="118" t="s">
        <v>11431</v>
      </c>
      <c r="BX6391" s="118" t="s">
        <v>775</v>
      </c>
      <c r="BY6391" s="118" t="s">
        <v>11432</v>
      </c>
    </row>
    <row r="6392" spans="53:77" x14ac:dyDescent="0.3">
      <c r="BA6392" s="169" t="e">
        <f>VLOOKUP(D6392,#REF!, 2,FALSE)</f>
        <v>#REF!</v>
      </c>
      <c r="BO6392" s="118" t="s">
        <v>11433</v>
      </c>
      <c r="BP6392" s="118" t="s">
        <v>852</v>
      </c>
      <c r="BQ6392" s="118" t="s">
        <v>1265</v>
      </c>
      <c r="BW6392" s="118" t="s">
        <v>11433</v>
      </c>
      <c r="BX6392" s="118" t="s">
        <v>852</v>
      </c>
      <c r="BY6392" s="118" t="s">
        <v>1265</v>
      </c>
    </row>
    <row r="6393" spans="53:77" x14ac:dyDescent="0.3">
      <c r="BA6393" s="169" t="e">
        <f>VLOOKUP(D6393,#REF!, 2,FALSE)</f>
        <v>#REF!</v>
      </c>
      <c r="BO6393" s="118" t="s">
        <v>2031</v>
      </c>
      <c r="BP6393" s="118" t="s">
        <v>1139</v>
      </c>
      <c r="BQ6393" s="118" t="s">
        <v>9766</v>
      </c>
      <c r="BW6393" s="118" t="s">
        <v>2031</v>
      </c>
      <c r="BX6393" s="118" t="s">
        <v>1139</v>
      </c>
      <c r="BY6393" s="118" t="s">
        <v>9766</v>
      </c>
    </row>
    <row r="6394" spans="53:77" x14ac:dyDescent="0.3">
      <c r="BA6394" s="169" t="e">
        <f>VLOOKUP(D6394,#REF!, 2,FALSE)</f>
        <v>#REF!</v>
      </c>
      <c r="BO6394" s="118" t="s">
        <v>447</v>
      </c>
      <c r="BP6394" s="118" t="s">
        <v>780</v>
      </c>
      <c r="BQ6394" s="118" t="s">
        <v>11434</v>
      </c>
      <c r="BW6394" s="118" t="s">
        <v>447</v>
      </c>
      <c r="BX6394" s="118" t="s">
        <v>780</v>
      </c>
      <c r="BY6394" s="118" t="s">
        <v>11434</v>
      </c>
    </row>
    <row r="6395" spans="53:77" x14ac:dyDescent="0.3">
      <c r="BA6395" s="169" t="e">
        <f>VLOOKUP(D6395,#REF!, 2,FALSE)</f>
        <v>#REF!</v>
      </c>
      <c r="BO6395" s="118" t="s">
        <v>11435</v>
      </c>
      <c r="BP6395" s="118" t="s">
        <v>703</v>
      </c>
      <c r="BQ6395" s="118" t="s">
        <v>5617</v>
      </c>
      <c r="BW6395" s="118" t="s">
        <v>11435</v>
      </c>
      <c r="BX6395" s="118" t="s">
        <v>703</v>
      </c>
      <c r="BY6395" s="118" t="s">
        <v>5617</v>
      </c>
    </row>
    <row r="6396" spans="53:77" x14ac:dyDescent="0.3">
      <c r="BA6396" s="169" t="e">
        <f>VLOOKUP(D6396,#REF!, 2,FALSE)</f>
        <v>#REF!</v>
      </c>
      <c r="BO6396" s="118" t="s">
        <v>11436</v>
      </c>
      <c r="BP6396" s="118" t="s">
        <v>1013</v>
      </c>
      <c r="BQ6396" s="118" t="s">
        <v>1727</v>
      </c>
      <c r="BW6396" s="118" t="s">
        <v>11436</v>
      </c>
      <c r="BX6396" s="118" t="s">
        <v>1013</v>
      </c>
      <c r="BY6396" s="118" t="s">
        <v>1727</v>
      </c>
    </row>
    <row r="6397" spans="53:77" x14ac:dyDescent="0.3">
      <c r="BA6397" s="169" t="e">
        <f>VLOOKUP(D6397,#REF!, 2,FALSE)</f>
        <v>#REF!</v>
      </c>
      <c r="BO6397" s="118" t="s">
        <v>11437</v>
      </c>
      <c r="BP6397" s="118" t="s">
        <v>778</v>
      </c>
      <c r="BQ6397" s="118" t="s">
        <v>2983</v>
      </c>
      <c r="BW6397" s="118" t="s">
        <v>11437</v>
      </c>
      <c r="BX6397" s="118" t="s">
        <v>778</v>
      </c>
      <c r="BY6397" s="118" t="s">
        <v>2983</v>
      </c>
    </row>
    <row r="6398" spans="53:77" x14ac:dyDescent="0.3">
      <c r="BA6398" s="169" t="e">
        <f>VLOOKUP(D6398,#REF!, 2,FALSE)</f>
        <v>#REF!</v>
      </c>
      <c r="BO6398" s="118" t="s">
        <v>11438</v>
      </c>
      <c r="BP6398" s="118" t="s">
        <v>778</v>
      </c>
      <c r="BQ6398" s="118" t="s">
        <v>2983</v>
      </c>
      <c r="BW6398" s="118" t="s">
        <v>11438</v>
      </c>
      <c r="BX6398" s="118" t="s">
        <v>778</v>
      </c>
      <c r="BY6398" s="118" t="s">
        <v>2983</v>
      </c>
    </row>
    <row r="6399" spans="53:77" x14ac:dyDescent="0.3">
      <c r="BA6399" s="169" t="e">
        <f>VLOOKUP(D6399,#REF!, 2,FALSE)</f>
        <v>#REF!</v>
      </c>
      <c r="BO6399" s="118" t="s">
        <v>11439</v>
      </c>
      <c r="BP6399" s="118" t="s">
        <v>614</v>
      </c>
      <c r="BQ6399" s="118" t="s">
        <v>2983</v>
      </c>
      <c r="BW6399" s="118" t="s">
        <v>11439</v>
      </c>
      <c r="BX6399" s="118" t="s">
        <v>614</v>
      </c>
      <c r="BY6399" s="118" t="s">
        <v>2983</v>
      </c>
    </row>
    <row r="6400" spans="53:77" x14ac:dyDescent="0.3">
      <c r="BA6400" s="169" t="e">
        <f>VLOOKUP(D6400,#REF!, 2,FALSE)</f>
        <v>#REF!</v>
      </c>
      <c r="BO6400" s="118" t="s">
        <v>11440</v>
      </c>
      <c r="BP6400" s="118" t="s">
        <v>926</v>
      </c>
      <c r="BQ6400" s="118" t="s">
        <v>1490</v>
      </c>
      <c r="BW6400" s="118" t="s">
        <v>11440</v>
      </c>
      <c r="BX6400" s="118" t="s">
        <v>926</v>
      </c>
      <c r="BY6400" s="118" t="s">
        <v>1490</v>
      </c>
    </row>
    <row r="6401" spans="53:77" x14ac:dyDescent="0.3">
      <c r="BA6401" s="169" t="e">
        <f>VLOOKUP(D6401,#REF!, 2,FALSE)</f>
        <v>#REF!</v>
      </c>
      <c r="BO6401" s="118" t="s">
        <v>11441</v>
      </c>
      <c r="BP6401" s="118" t="s">
        <v>703</v>
      </c>
      <c r="BQ6401" s="118" t="s">
        <v>11442</v>
      </c>
      <c r="BW6401" s="118" t="s">
        <v>11441</v>
      </c>
      <c r="BX6401" s="118" t="s">
        <v>703</v>
      </c>
      <c r="BY6401" s="118" t="s">
        <v>11442</v>
      </c>
    </row>
    <row r="6402" spans="53:77" x14ac:dyDescent="0.3">
      <c r="BA6402" s="169" t="e">
        <f>VLOOKUP(D6402,#REF!, 2,FALSE)</f>
        <v>#REF!</v>
      </c>
      <c r="BO6402" s="118" t="s">
        <v>11443</v>
      </c>
      <c r="BP6402" s="118" t="s">
        <v>1267</v>
      </c>
      <c r="BQ6402" s="118" t="s">
        <v>4098</v>
      </c>
      <c r="BW6402" s="118" t="s">
        <v>11443</v>
      </c>
      <c r="BX6402" s="118" t="s">
        <v>1267</v>
      </c>
      <c r="BY6402" s="118" t="s">
        <v>4098</v>
      </c>
    </row>
    <row r="6403" spans="53:77" x14ac:dyDescent="0.3">
      <c r="BA6403" s="169" t="e">
        <f>VLOOKUP(D6403,#REF!, 2,FALSE)</f>
        <v>#REF!</v>
      </c>
      <c r="BO6403" s="118" t="s">
        <v>11444</v>
      </c>
      <c r="BP6403" s="118" t="s">
        <v>662</v>
      </c>
      <c r="BQ6403" s="118" t="s">
        <v>11445</v>
      </c>
      <c r="BW6403" s="118" t="s">
        <v>11444</v>
      </c>
      <c r="BX6403" s="118" t="s">
        <v>662</v>
      </c>
      <c r="BY6403" s="118" t="s">
        <v>11445</v>
      </c>
    </row>
    <row r="6404" spans="53:77" x14ac:dyDescent="0.3">
      <c r="BA6404" s="169" t="e">
        <f>VLOOKUP(D6404,#REF!, 2,FALSE)</f>
        <v>#REF!</v>
      </c>
      <c r="BO6404" s="118" t="s">
        <v>11446</v>
      </c>
      <c r="BP6404" s="118" t="s">
        <v>613</v>
      </c>
      <c r="BQ6404" s="118" t="s">
        <v>7483</v>
      </c>
      <c r="BW6404" s="118" t="s">
        <v>11446</v>
      </c>
      <c r="BX6404" s="118" t="s">
        <v>613</v>
      </c>
      <c r="BY6404" s="118" t="s">
        <v>7483</v>
      </c>
    </row>
    <row r="6405" spans="53:77" x14ac:dyDescent="0.3">
      <c r="BA6405" s="169" t="e">
        <f>VLOOKUP(D6405,#REF!, 2,FALSE)</f>
        <v>#REF!</v>
      </c>
      <c r="BO6405" s="118" t="s">
        <v>11447</v>
      </c>
      <c r="BP6405" s="118" t="s">
        <v>613</v>
      </c>
      <c r="BQ6405" s="118" t="s">
        <v>8114</v>
      </c>
      <c r="BW6405" s="118" t="s">
        <v>11447</v>
      </c>
      <c r="BX6405" s="118" t="s">
        <v>613</v>
      </c>
      <c r="BY6405" s="118" t="s">
        <v>8114</v>
      </c>
    </row>
    <row r="6406" spans="53:77" x14ac:dyDescent="0.3">
      <c r="BA6406" s="169" t="e">
        <f>VLOOKUP(D6406,#REF!, 2,FALSE)</f>
        <v>#REF!</v>
      </c>
      <c r="BO6406" s="118" t="s">
        <v>11448</v>
      </c>
      <c r="BP6406" s="118" t="s">
        <v>662</v>
      </c>
      <c r="BQ6406" s="118" t="s">
        <v>8112</v>
      </c>
      <c r="BW6406" s="118" t="s">
        <v>11448</v>
      </c>
      <c r="BX6406" s="118" t="s">
        <v>662</v>
      </c>
      <c r="BY6406" s="118" t="s">
        <v>8112</v>
      </c>
    </row>
    <row r="6407" spans="53:77" x14ac:dyDescent="0.3">
      <c r="BA6407" s="169" t="e">
        <f>VLOOKUP(D6407,#REF!, 2,FALSE)</f>
        <v>#REF!</v>
      </c>
      <c r="BO6407" s="118" t="s">
        <v>11449</v>
      </c>
      <c r="BP6407" s="118" t="s">
        <v>662</v>
      </c>
      <c r="BQ6407" s="118" t="s">
        <v>2983</v>
      </c>
      <c r="BW6407" s="118" t="s">
        <v>11449</v>
      </c>
      <c r="BX6407" s="118" t="s">
        <v>662</v>
      </c>
      <c r="BY6407" s="118" t="s">
        <v>2983</v>
      </c>
    </row>
    <row r="6408" spans="53:77" x14ac:dyDescent="0.3">
      <c r="BA6408" s="169" t="e">
        <f>VLOOKUP(D6408,#REF!, 2,FALSE)</f>
        <v>#REF!</v>
      </c>
      <c r="BO6408" s="118" t="s">
        <v>11450</v>
      </c>
      <c r="BP6408" s="118" t="s">
        <v>621</v>
      </c>
      <c r="BQ6408" s="118" t="s">
        <v>11451</v>
      </c>
      <c r="BW6408" s="118" t="s">
        <v>11450</v>
      </c>
      <c r="BX6408" s="118" t="s">
        <v>621</v>
      </c>
      <c r="BY6408" s="118" t="s">
        <v>11451</v>
      </c>
    </row>
    <row r="6409" spans="53:77" x14ac:dyDescent="0.3">
      <c r="BA6409" s="169" t="e">
        <f>VLOOKUP(D6409,#REF!, 2,FALSE)</f>
        <v>#REF!</v>
      </c>
      <c r="BO6409" s="118" t="s">
        <v>391</v>
      </c>
      <c r="BP6409" s="118" t="s">
        <v>661</v>
      </c>
      <c r="BQ6409" s="118" t="s">
        <v>11452</v>
      </c>
      <c r="BW6409" s="118" t="s">
        <v>391</v>
      </c>
      <c r="BX6409" s="118" t="s">
        <v>661</v>
      </c>
      <c r="BY6409" s="118" t="s">
        <v>11452</v>
      </c>
    </row>
    <row r="6410" spans="53:77" x14ac:dyDescent="0.3">
      <c r="BA6410" s="169" t="e">
        <f>VLOOKUP(D6410,#REF!, 2,FALSE)</f>
        <v>#REF!</v>
      </c>
      <c r="BO6410" s="118" t="s">
        <v>11453</v>
      </c>
      <c r="BP6410" s="118" t="s">
        <v>625</v>
      </c>
      <c r="BQ6410" s="118" t="s">
        <v>1736</v>
      </c>
      <c r="BW6410" s="118" t="s">
        <v>11453</v>
      </c>
      <c r="BX6410" s="118" t="s">
        <v>625</v>
      </c>
      <c r="BY6410" s="118" t="s">
        <v>1736</v>
      </c>
    </row>
    <row r="6411" spans="53:77" x14ac:dyDescent="0.3">
      <c r="BA6411" s="169" t="e">
        <f>VLOOKUP(D6411,#REF!, 2,FALSE)</f>
        <v>#REF!</v>
      </c>
      <c r="BO6411" s="118" t="s">
        <v>11454</v>
      </c>
      <c r="BP6411" s="118" t="s">
        <v>923</v>
      </c>
      <c r="BQ6411" s="118" t="s">
        <v>11451</v>
      </c>
      <c r="BW6411" s="118" t="s">
        <v>11454</v>
      </c>
      <c r="BX6411" s="118" t="s">
        <v>923</v>
      </c>
      <c r="BY6411" s="118" t="s">
        <v>11451</v>
      </c>
    </row>
    <row r="6412" spans="53:77" x14ac:dyDescent="0.3">
      <c r="BA6412" s="169" t="e">
        <f>VLOOKUP(D6412,#REF!, 2,FALSE)</f>
        <v>#REF!</v>
      </c>
      <c r="BO6412" s="118" t="s">
        <v>11455</v>
      </c>
      <c r="BP6412" s="118" t="s">
        <v>810</v>
      </c>
      <c r="BQ6412" s="118" t="s">
        <v>11456</v>
      </c>
      <c r="BW6412" s="118" t="s">
        <v>11455</v>
      </c>
      <c r="BX6412" s="118" t="s">
        <v>810</v>
      </c>
      <c r="BY6412" s="118" t="s">
        <v>11456</v>
      </c>
    </row>
    <row r="6413" spans="53:77" x14ac:dyDescent="0.3">
      <c r="BA6413" s="169" t="e">
        <f>VLOOKUP(D6413,#REF!, 2,FALSE)</f>
        <v>#REF!</v>
      </c>
      <c r="BO6413" s="118" t="s">
        <v>392</v>
      </c>
      <c r="BP6413" s="118" t="s">
        <v>621</v>
      </c>
      <c r="BQ6413" s="118" t="s">
        <v>11457</v>
      </c>
      <c r="BW6413" s="118" t="s">
        <v>392</v>
      </c>
      <c r="BX6413" s="118" t="s">
        <v>621</v>
      </c>
      <c r="BY6413" s="118" t="s">
        <v>11457</v>
      </c>
    </row>
    <row r="6414" spans="53:77" x14ac:dyDescent="0.3">
      <c r="BA6414" s="169" t="e">
        <f>VLOOKUP(D6414,#REF!, 2,FALSE)</f>
        <v>#REF!</v>
      </c>
      <c r="BO6414" s="118" t="s">
        <v>393</v>
      </c>
      <c r="BP6414" s="118" t="s">
        <v>667</v>
      </c>
      <c r="BQ6414" s="118" t="s">
        <v>8352</v>
      </c>
      <c r="BW6414" s="118" t="s">
        <v>393</v>
      </c>
      <c r="BX6414" s="118" t="s">
        <v>667</v>
      </c>
      <c r="BY6414" s="118" t="s">
        <v>8352</v>
      </c>
    </row>
    <row r="6415" spans="53:77" x14ac:dyDescent="0.3">
      <c r="BA6415" s="169" t="e">
        <f>VLOOKUP(D6415,#REF!, 2,FALSE)</f>
        <v>#REF!</v>
      </c>
      <c r="BO6415" s="118" t="s">
        <v>11458</v>
      </c>
      <c r="BP6415" s="118" t="s">
        <v>783</v>
      </c>
      <c r="BQ6415" s="118" t="s">
        <v>8202</v>
      </c>
      <c r="BW6415" s="118" t="s">
        <v>11458</v>
      </c>
      <c r="BX6415" s="118" t="s">
        <v>783</v>
      </c>
      <c r="BY6415" s="118" t="s">
        <v>8202</v>
      </c>
    </row>
    <row r="6416" spans="53:77" x14ac:dyDescent="0.3">
      <c r="BA6416" s="169" t="e">
        <f>VLOOKUP(D6416,#REF!, 2,FALSE)</f>
        <v>#REF!</v>
      </c>
      <c r="BO6416" s="118" t="s">
        <v>394</v>
      </c>
      <c r="BP6416" s="118" t="s">
        <v>662</v>
      </c>
      <c r="BQ6416" s="118" t="s">
        <v>2983</v>
      </c>
      <c r="BW6416" s="118" t="s">
        <v>394</v>
      </c>
      <c r="BX6416" s="118" t="s">
        <v>662</v>
      </c>
      <c r="BY6416" s="118" t="s">
        <v>2983</v>
      </c>
    </row>
    <row r="6417" spans="53:77" x14ac:dyDescent="0.3">
      <c r="BA6417" s="169" t="e">
        <f>VLOOKUP(D6417,#REF!, 2,FALSE)</f>
        <v>#REF!</v>
      </c>
      <c r="BO6417" s="118" t="s">
        <v>11459</v>
      </c>
      <c r="BP6417" s="118" t="s">
        <v>797</v>
      </c>
      <c r="BQ6417" s="118" t="s">
        <v>11460</v>
      </c>
      <c r="BW6417" s="118" t="s">
        <v>11459</v>
      </c>
      <c r="BX6417" s="118" t="s">
        <v>797</v>
      </c>
      <c r="BY6417" s="118" t="s">
        <v>11460</v>
      </c>
    </row>
    <row r="6418" spans="53:77" x14ac:dyDescent="0.3">
      <c r="BA6418" s="169" t="e">
        <f>VLOOKUP(D6418,#REF!, 2,FALSE)</f>
        <v>#REF!</v>
      </c>
      <c r="BO6418" s="118" t="s">
        <v>11461</v>
      </c>
      <c r="BP6418" s="118" t="s">
        <v>662</v>
      </c>
      <c r="BQ6418" s="118" t="s">
        <v>2983</v>
      </c>
      <c r="BW6418" s="118" t="s">
        <v>11461</v>
      </c>
      <c r="BX6418" s="118" t="s">
        <v>662</v>
      </c>
      <c r="BY6418" s="118" t="s">
        <v>2983</v>
      </c>
    </row>
    <row r="6419" spans="53:77" x14ac:dyDescent="0.3">
      <c r="BA6419" s="169" t="e">
        <f>VLOOKUP(D6419,#REF!, 2,FALSE)</f>
        <v>#REF!</v>
      </c>
      <c r="BO6419" s="118" t="s">
        <v>395</v>
      </c>
      <c r="BP6419" s="118" t="s">
        <v>662</v>
      </c>
      <c r="BQ6419" s="118" t="s">
        <v>11462</v>
      </c>
      <c r="BW6419" s="118" t="s">
        <v>395</v>
      </c>
      <c r="BX6419" s="118" t="s">
        <v>662</v>
      </c>
      <c r="BY6419" s="118" t="s">
        <v>11462</v>
      </c>
    </row>
    <row r="6420" spans="53:77" x14ac:dyDescent="0.3">
      <c r="BA6420" s="169" t="e">
        <f>VLOOKUP(D6420,#REF!, 2,FALSE)</f>
        <v>#REF!</v>
      </c>
      <c r="BO6420" s="118" t="s">
        <v>11464</v>
      </c>
      <c r="BP6420" s="118" t="s">
        <v>626</v>
      </c>
      <c r="BQ6420" s="118" t="s">
        <v>5408</v>
      </c>
      <c r="BW6420" s="118" t="s">
        <v>11464</v>
      </c>
      <c r="BX6420" s="118" t="s">
        <v>626</v>
      </c>
      <c r="BY6420" s="118" t="s">
        <v>5408</v>
      </c>
    </row>
    <row r="6421" spans="53:77" x14ac:dyDescent="0.3">
      <c r="BA6421" s="169" t="e">
        <f>VLOOKUP(D6421,#REF!, 2,FALSE)</f>
        <v>#REF!</v>
      </c>
      <c r="BO6421" s="118" t="s">
        <v>11465</v>
      </c>
      <c r="BP6421" s="118" t="s">
        <v>780</v>
      </c>
      <c r="BQ6421" s="118" t="s">
        <v>3788</v>
      </c>
      <c r="BW6421" s="118" t="s">
        <v>11465</v>
      </c>
      <c r="BX6421" s="118" t="s">
        <v>780</v>
      </c>
      <c r="BY6421" s="118" t="s">
        <v>3788</v>
      </c>
    </row>
    <row r="6422" spans="53:77" x14ac:dyDescent="0.3">
      <c r="BA6422" s="169" t="e">
        <f>VLOOKUP(D6422,#REF!, 2,FALSE)</f>
        <v>#REF!</v>
      </c>
      <c r="BO6422" s="118" t="s">
        <v>11466</v>
      </c>
      <c r="BP6422" s="118" t="s">
        <v>666</v>
      </c>
      <c r="BQ6422" s="118" t="s">
        <v>11467</v>
      </c>
      <c r="BW6422" s="118" t="s">
        <v>11466</v>
      </c>
      <c r="BX6422" s="118" t="s">
        <v>666</v>
      </c>
      <c r="BY6422" s="118" t="s">
        <v>11467</v>
      </c>
    </row>
    <row r="6423" spans="53:77" x14ac:dyDescent="0.3">
      <c r="BA6423" s="169" t="e">
        <f>VLOOKUP(D6423,#REF!, 2,FALSE)</f>
        <v>#REF!</v>
      </c>
      <c r="BO6423" s="118" t="s">
        <v>11468</v>
      </c>
      <c r="BP6423" s="118" t="s">
        <v>787</v>
      </c>
      <c r="BQ6423" s="118" t="s">
        <v>7019</v>
      </c>
      <c r="BW6423" s="118" t="s">
        <v>11468</v>
      </c>
      <c r="BX6423" s="118" t="s">
        <v>787</v>
      </c>
      <c r="BY6423" s="118" t="s">
        <v>7019</v>
      </c>
    </row>
    <row r="6424" spans="53:77" x14ac:dyDescent="0.3">
      <c r="BA6424" s="169" t="e">
        <f>VLOOKUP(D6424,#REF!, 2,FALSE)</f>
        <v>#REF!</v>
      </c>
      <c r="BO6424" s="118" t="s">
        <v>2032</v>
      </c>
      <c r="BP6424" s="118" t="s">
        <v>928</v>
      </c>
      <c r="BQ6424" s="118" t="s">
        <v>11469</v>
      </c>
      <c r="BW6424" s="118" t="s">
        <v>2032</v>
      </c>
      <c r="BX6424" s="118" t="s">
        <v>928</v>
      </c>
      <c r="BY6424" s="118" t="s">
        <v>11469</v>
      </c>
    </row>
    <row r="6425" spans="53:77" x14ac:dyDescent="0.3">
      <c r="BA6425" s="169" t="e">
        <f>VLOOKUP(D6425,#REF!, 2,FALSE)</f>
        <v>#REF!</v>
      </c>
      <c r="BO6425" s="118" t="s">
        <v>11470</v>
      </c>
      <c r="BP6425" s="118" t="s">
        <v>928</v>
      </c>
      <c r="BQ6425" s="118" t="s">
        <v>9114</v>
      </c>
      <c r="BW6425" s="118" t="s">
        <v>11470</v>
      </c>
      <c r="BX6425" s="118" t="s">
        <v>928</v>
      </c>
      <c r="BY6425" s="118" t="s">
        <v>9114</v>
      </c>
    </row>
    <row r="6426" spans="53:77" x14ac:dyDescent="0.3">
      <c r="BA6426" s="169" t="e">
        <f>VLOOKUP(D6426,#REF!, 2,FALSE)</f>
        <v>#REF!</v>
      </c>
      <c r="BO6426" s="118" t="s">
        <v>11471</v>
      </c>
      <c r="BP6426" s="118" t="s">
        <v>926</v>
      </c>
      <c r="BQ6426" s="118" t="s">
        <v>8270</v>
      </c>
      <c r="BW6426" s="118" t="s">
        <v>11471</v>
      </c>
      <c r="BX6426" s="118" t="s">
        <v>926</v>
      </c>
      <c r="BY6426" s="118" t="s">
        <v>8270</v>
      </c>
    </row>
    <row r="6427" spans="53:77" x14ac:dyDescent="0.3">
      <c r="BA6427" s="169" t="e">
        <f>VLOOKUP(D6427,#REF!, 2,FALSE)</f>
        <v>#REF!</v>
      </c>
      <c r="BO6427" s="118" t="s">
        <v>11472</v>
      </c>
      <c r="BP6427" s="118" t="s">
        <v>928</v>
      </c>
      <c r="BQ6427" s="118" t="s">
        <v>11394</v>
      </c>
      <c r="BW6427" s="118" t="s">
        <v>11472</v>
      </c>
      <c r="BX6427" s="118" t="s">
        <v>928</v>
      </c>
      <c r="BY6427" s="118" t="s">
        <v>11394</v>
      </c>
    </row>
    <row r="6428" spans="53:77" x14ac:dyDescent="0.3">
      <c r="BA6428" s="169" t="e">
        <f>VLOOKUP(D6428,#REF!, 2,FALSE)</f>
        <v>#REF!</v>
      </c>
      <c r="BO6428" s="118" t="s">
        <v>11473</v>
      </c>
      <c r="BP6428" s="118" t="s">
        <v>3243</v>
      </c>
      <c r="BQ6428" s="118" t="s">
        <v>11474</v>
      </c>
      <c r="BW6428" s="118" t="s">
        <v>11473</v>
      </c>
      <c r="BX6428" s="118" t="s">
        <v>3243</v>
      </c>
      <c r="BY6428" s="118" t="s">
        <v>11474</v>
      </c>
    </row>
    <row r="6429" spans="53:77" x14ac:dyDescent="0.3">
      <c r="BA6429" s="169" t="e">
        <f>VLOOKUP(D6429,#REF!, 2,FALSE)</f>
        <v>#REF!</v>
      </c>
      <c r="BO6429" s="118" t="s">
        <v>11475</v>
      </c>
      <c r="BP6429" s="118" t="s">
        <v>1003</v>
      </c>
      <c r="BQ6429" s="118" t="s">
        <v>11476</v>
      </c>
      <c r="BW6429" s="118" t="s">
        <v>11475</v>
      </c>
      <c r="BX6429" s="118" t="s">
        <v>1003</v>
      </c>
      <c r="BY6429" s="118" t="s">
        <v>11476</v>
      </c>
    </row>
    <row r="6430" spans="53:77" x14ac:dyDescent="0.3">
      <c r="BA6430" s="169" t="e">
        <f>VLOOKUP(D6430,#REF!, 2,FALSE)</f>
        <v>#REF!</v>
      </c>
      <c r="BO6430" s="118" t="s">
        <v>11477</v>
      </c>
      <c r="BP6430" s="118" t="s">
        <v>1003</v>
      </c>
      <c r="BQ6430" s="118" t="s">
        <v>11479</v>
      </c>
      <c r="BW6430" s="118" t="s">
        <v>11477</v>
      </c>
      <c r="BX6430" s="118" t="s">
        <v>1003</v>
      </c>
      <c r="BY6430" s="118" t="s">
        <v>11479</v>
      </c>
    </row>
    <row r="6431" spans="53:77" x14ac:dyDescent="0.3">
      <c r="BA6431" s="169" t="e">
        <f>VLOOKUP(D6431,#REF!, 2,FALSE)</f>
        <v>#REF!</v>
      </c>
      <c r="BO6431" s="118" t="s">
        <v>11480</v>
      </c>
      <c r="BP6431" s="118" t="s">
        <v>1003</v>
      </c>
      <c r="BQ6431" s="118" t="s">
        <v>2983</v>
      </c>
      <c r="BW6431" s="118" t="s">
        <v>11480</v>
      </c>
      <c r="BX6431" s="118" t="s">
        <v>1003</v>
      </c>
      <c r="BY6431" s="118" t="s">
        <v>2983</v>
      </c>
    </row>
    <row r="6432" spans="53:77" x14ac:dyDescent="0.3">
      <c r="BA6432" s="169" t="e">
        <f>VLOOKUP(D6432,#REF!, 2,FALSE)</f>
        <v>#REF!</v>
      </c>
      <c r="BO6432" s="118" t="s">
        <v>11481</v>
      </c>
      <c r="BP6432" s="118" t="s">
        <v>1519</v>
      </c>
      <c r="BQ6432" s="118" t="s">
        <v>2983</v>
      </c>
      <c r="BW6432" s="118" t="s">
        <v>11481</v>
      </c>
      <c r="BX6432" s="118" t="s">
        <v>1519</v>
      </c>
      <c r="BY6432" s="118" t="s">
        <v>2983</v>
      </c>
    </row>
    <row r="6433" spans="53:77" x14ac:dyDescent="0.3">
      <c r="BA6433" s="169" t="e">
        <f>VLOOKUP(D6433,#REF!, 2,FALSE)</f>
        <v>#REF!</v>
      </c>
      <c r="BO6433" s="118" t="s">
        <v>11482</v>
      </c>
      <c r="BP6433" s="118" t="s">
        <v>1269</v>
      </c>
      <c r="BQ6433" s="118" t="s">
        <v>9119</v>
      </c>
      <c r="BW6433" s="118" t="s">
        <v>11482</v>
      </c>
      <c r="BX6433" s="118" t="s">
        <v>1269</v>
      </c>
      <c r="BY6433" s="118" t="s">
        <v>9119</v>
      </c>
    </row>
    <row r="6434" spans="53:77" x14ac:dyDescent="0.3">
      <c r="BA6434" s="169" t="e">
        <f>VLOOKUP(D6434,#REF!, 2,FALSE)</f>
        <v>#REF!</v>
      </c>
      <c r="BO6434" s="118" t="s">
        <v>11483</v>
      </c>
      <c r="BP6434" s="118" t="s">
        <v>1519</v>
      </c>
      <c r="BQ6434" s="118" t="s">
        <v>8667</v>
      </c>
      <c r="BW6434" s="118" t="s">
        <v>11483</v>
      </c>
      <c r="BX6434" s="118" t="s">
        <v>1519</v>
      </c>
      <c r="BY6434" s="118" t="s">
        <v>8667</v>
      </c>
    </row>
    <row r="6435" spans="53:77" x14ac:dyDescent="0.3">
      <c r="BA6435" s="169" t="e">
        <f>VLOOKUP(D6435,#REF!, 2,FALSE)</f>
        <v>#REF!</v>
      </c>
      <c r="BO6435" s="118" t="s">
        <v>11485</v>
      </c>
      <c r="BP6435" s="118" t="s">
        <v>862</v>
      </c>
      <c r="BQ6435" s="118" t="s">
        <v>6810</v>
      </c>
      <c r="BW6435" s="118" t="s">
        <v>11485</v>
      </c>
      <c r="BX6435" s="118" t="s">
        <v>862</v>
      </c>
      <c r="BY6435" s="118" t="s">
        <v>6810</v>
      </c>
    </row>
    <row r="6436" spans="53:77" x14ac:dyDescent="0.3">
      <c r="BA6436" s="169" t="e">
        <f>VLOOKUP(D6436,#REF!, 2,FALSE)</f>
        <v>#REF!</v>
      </c>
      <c r="BO6436" s="118" t="s">
        <v>11486</v>
      </c>
      <c r="BP6436" s="118" t="s">
        <v>862</v>
      </c>
      <c r="BQ6436" s="118" t="s">
        <v>1604</v>
      </c>
      <c r="BW6436" s="118" t="s">
        <v>11486</v>
      </c>
      <c r="BX6436" s="118" t="s">
        <v>862</v>
      </c>
      <c r="BY6436" s="118" t="s">
        <v>1604</v>
      </c>
    </row>
    <row r="6437" spans="53:77" x14ac:dyDescent="0.3">
      <c r="BA6437" s="169" t="e">
        <f>VLOOKUP(D6437,#REF!, 2,FALSE)</f>
        <v>#REF!</v>
      </c>
      <c r="BO6437" s="118" t="s">
        <v>11487</v>
      </c>
      <c r="BP6437" s="118" t="s">
        <v>715</v>
      </c>
      <c r="BQ6437" s="118" t="s">
        <v>7787</v>
      </c>
      <c r="BW6437" s="118" t="s">
        <v>11487</v>
      </c>
      <c r="BX6437" s="118" t="s">
        <v>715</v>
      </c>
      <c r="BY6437" s="118" t="s">
        <v>7787</v>
      </c>
    </row>
    <row r="6438" spans="53:77" x14ac:dyDescent="0.3">
      <c r="BA6438" s="169" t="e">
        <f>VLOOKUP(D6438,#REF!, 2,FALSE)</f>
        <v>#REF!</v>
      </c>
      <c r="BO6438" s="118" t="s">
        <v>11488</v>
      </c>
      <c r="BP6438" s="118" t="s">
        <v>862</v>
      </c>
      <c r="BQ6438" s="118" t="s">
        <v>3565</v>
      </c>
      <c r="BW6438" s="118" t="s">
        <v>11488</v>
      </c>
      <c r="BX6438" s="118" t="s">
        <v>862</v>
      </c>
      <c r="BY6438" s="118" t="s">
        <v>3565</v>
      </c>
    </row>
    <row r="6439" spans="53:77" x14ac:dyDescent="0.3">
      <c r="BA6439" s="169" t="e">
        <f>VLOOKUP(D6439,#REF!, 2,FALSE)</f>
        <v>#REF!</v>
      </c>
      <c r="BO6439" s="118" t="s">
        <v>11489</v>
      </c>
      <c r="BP6439" s="118" t="s">
        <v>1003</v>
      </c>
      <c r="BQ6439" s="118" t="s">
        <v>2983</v>
      </c>
      <c r="BW6439" s="118" t="s">
        <v>11489</v>
      </c>
      <c r="BX6439" s="118" t="s">
        <v>1003</v>
      </c>
      <c r="BY6439" s="118" t="s">
        <v>2983</v>
      </c>
    </row>
    <row r="6440" spans="53:77" x14ac:dyDescent="0.3">
      <c r="BA6440" s="169" t="e">
        <f>VLOOKUP(D6440,#REF!, 2,FALSE)</f>
        <v>#REF!</v>
      </c>
      <c r="BO6440" s="118" t="s">
        <v>11490</v>
      </c>
      <c r="BP6440" s="118" t="s">
        <v>1003</v>
      </c>
      <c r="BQ6440" s="118" t="s">
        <v>2983</v>
      </c>
      <c r="BW6440" s="118" t="s">
        <v>11490</v>
      </c>
      <c r="BX6440" s="118" t="s">
        <v>1003</v>
      </c>
      <c r="BY6440" s="118" t="s">
        <v>2983</v>
      </c>
    </row>
    <row r="6441" spans="53:77" x14ac:dyDescent="0.3">
      <c r="BA6441" s="169" t="e">
        <f>VLOOKUP(D6441,#REF!, 2,FALSE)</f>
        <v>#REF!</v>
      </c>
      <c r="BO6441" s="118" t="s">
        <v>11491</v>
      </c>
      <c r="BP6441" s="118" t="s">
        <v>619</v>
      </c>
      <c r="BQ6441" s="118" t="s">
        <v>2983</v>
      </c>
      <c r="BW6441" s="118" t="s">
        <v>11491</v>
      </c>
      <c r="BX6441" s="118" t="s">
        <v>619</v>
      </c>
      <c r="BY6441" s="118" t="s">
        <v>2983</v>
      </c>
    </row>
    <row r="6442" spans="53:77" x14ac:dyDescent="0.3">
      <c r="BA6442" s="169" t="e">
        <f>VLOOKUP(D6442,#REF!, 2,FALSE)</f>
        <v>#REF!</v>
      </c>
      <c r="BO6442" s="118" t="s">
        <v>11492</v>
      </c>
      <c r="BP6442" s="118" t="s">
        <v>661</v>
      </c>
      <c r="BQ6442" s="118" t="s">
        <v>1499</v>
      </c>
      <c r="BW6442" s="118" t="s">
        <v>11492</v>
      </c>
      <c r="BX6442" s="118" t="s">
        <v>661</v>
      </c>
      <c r="BY6442" s="118" t="s">
        <v>1499</v>
      </c>
    </row>
    <row r="6443" spans="53:77" x14ac:dyDescent="0.3">
      <c r="BA6443" s="169" t="e">
        <f>VLOOKUP(D6443,#REF!, 2,FALSE)</f>
        <v>#REF!</v>
      </c>
      <c r="BO6443" s="118" t="s">
        <v>11494</v>
      </c>
      <c r="BP6443" s="118" t="s">
        <v>613</v>
      </c>
      <c r="BQ6443" s="118" t="s">
        <v>5286</v>
      </c>
      <c r="BW6443" s="118" t="s">
        <v>11494</v>
      </c>
      <c r="BX6443" s="118" t="s">
        <v>613</v>
      </c>
      <c r="BY6443" s="118" t="s">
        <v>5286</v>
      </c>
    </row>
    <row r="6444" spans="53:77" x14ac:dyDescent="0.3">
      <c r="BA6444" s="169" t="e">
        <f>VLOOKUP(D6444,#REF!, 2,FALSE)</f>
        <v>#REF!</v>
      </c>
      <c r="BO6444" s="118" t="s">
        <v>2033</v>
      </c>
      <c r="BP6444" s="118" t="s">
        <v>661</v>
      </c>
      <c r="BQ6444" s="118" t="s">
        <v>2983</v>
      </c>
      <c r="BW6444" s="118" t="s">
        <v>2033</v>
      </c>
      <c r="BX6444" s="118" t="s">
        <v>661</v>
      </c>
      <c r="BY6444" s="118" t="s">
        <v>2983</v>
      </c>
    </row>
    <row r="6445" spans="53:77" x14ac:dyDescent="0.3">
      <c r="BA6445" s="169" t="e">
        <f>VLOOKUP(D6445,#REF!, 2,FALSE)</f>
        <v>#REF!</v>
      </c>
      <c r="BO6445" s="118" t="s">
        <v>2034</v>
      </c>
      <c r="BP6445" s="118" t="s">
        <v>639</v>
      </c>
      <c r="BQ6445" s="118" t="s">
        <v>2983</v>
      </c>
      <c r="BW6445" s="118" t="s">
        <v>2034</v>
      </c>
      <c r="BX6445" s="118" t="s">
        <v>639</v>
      </c>
      <c r="BY6445" s="118" t="s">
        <v>2983</v>
      </c>
    </row>
    <row r="6446" spans="53:77" x14ac:dyDescent="0.3">
      <c r="BA6446" s="169" t="e">
        <f>VLOOKUP(D6446,#REF!, 2,FALSE)</f>
        <v>#REF!</v>
      </c>
      <c r="BO6446" s="118" t="s">
        <v>11495</v>
      </c>
      <c r="BP6446" s="118" t="s">
        <v>636</v>
      </c>
      <c r="BQ6446" s="118" t="s">
        <v>11496</v>
      </c>
      <c r="BW6446" s="118" t="s">
        <v>11495</v>
      </c>
      <c r="BX6446" s="118" t="s">
        <v>636</v>
      </c>
      <c r="BY6446" s="118" t="s">
        <v>11496</v>
      </c>
    </row>
    <row r="6447" spans="53:77" x14ac:dyDescent="0.3">
      <c r="BA6447" s="169" t="e">
        <f>VLOOKUP(D6447,#REF!, 2,FALSE)</f>
        <v>#REF!</v>
      </c>
      <c r="BO6447" s="118" t="s">
        <v>11497</v>
      </c>
      <c r="BP6447" s="118" t="s">
        <v>636</v>
      </c>
      <c r="BQ6447" s="118" t="s">
        <v>2983</v>
      </c>
      <c r="BW6447" s="118" t="s">
        <v>11497</v>
      </c>
      <c r="BX6447" s="118" t="s">
        <v>636</v>
      </c>
      <c r="BY6447" s="118" t="s">
        <v>2983</v>
      </c>
    </row>
    <row r="6448" spans="53:77" x14ac:dyDescent="0.3">
      <c r="BA6448" s="169" t="e">
        <f>VLOOKUP(D6448,#REF!, 2,FALSE)</f>
        <v>#REF!</v>
      </c>
      <c r="BO6448" s="118" t="s">
        <v>429</v>
      </c>
      <c r="BP6448" s="118" t="s">
        <v>625</v>
      </c>
      <c r="BQ6448" s="118" t="s">
        <v>11498</v>
      </c>
      <c r="BW6448" s="118" t="s">
        <v>429</v>
      </c>
      <c r="BX6448" s="118" t="s">
        <v>625</v>
      </c>
      <c r="BY6448" s="118" t="s">
        <v>11498</v>
      </c>
    </row>
    <row r="6449" spans="53:77" x14ac:dyDescent="0.3">
      <c r="BA6449" s="169" t="e">
        <f>VLOOKUP(D6449,#REF!, 2,FALSE)</f>
        <v>#REF!</v>
      </c>
      <c r="BO6449" s="118" t="s">
        <v>11499</v>
      </c>
      <c r="BP6449" s="118" t="s">
        <v>631</v>
      </c>
      <c r="BQ6449" s="118" t="s">
        <v>2825</v>
      </c>
      <c r="BW6449" s="118" t="s">
        <v>11499</v>
      </c>
      <c r="BX6449" s="118" t="s">
        <v>631</v>
      </c>
      <c r="BY6449" s="118" t="s">
        <v>2825</v>
      </c>
    </row>
    <row r="6450" spans="53:77" x14ac:dyDescent="0.3">
      <c r="BA6450" s="169" t="e">
        <f>VLOOKUP(D6450,#REF!, 2,FALSE)</f>
        <v>#REF!</v>
      </c>
      <c r="BO6450" s="118" t="s">
        <v>11500</v>
      </c>
      <c r="BP6450" s="118" t="s">
        <v>625</v>
      </c>
      <c r="BQ6450" s="118" t="s">
        <v>2097</v>
      </c>
      <c r="BW6450" s="118" t="s">
        <v>11500</v>
      </c>
      <c r="BX6450" s="118" t="s">
        <v>625</v>
      </c>
      <c r="BY6450" s="118" t="s">
        <v>2097</v>
      </c>
    </row>
    <row r="6451" spans="53:77" x14ac:dyDescent="0.3">
      <c r="BA6451" s="169" t="e">
        <f>VLOOKUP(D6451,#REF!, 2,FALSE)</f>
        <v>#REF!</v>
      </c>
      <c r="BO6451" s="118" t="s">
        <v>11501</v>
      </c>
      <c r="BP6451" s="118" t="s">
        <v>1269</v>
      </c>
      <c r="BQ6451" s="118" t="s">
        <v>919</v>
      </c>
      <c r="BW6451" s="118" t="s">
        <v>11501</v>
      </c>
      <c r="BX6451" s="118" t="s">
        <v>1269</v>
      </c>
      <c r="BY6451" s="118" t="s">
        <v>919</v>
      </c>
    </row>
    <row r="6452" spans="53:77" x14ac:dyDescent="0.3">
      <c r="BA6452" s="169" t="e">
        <f>VLOOKUP(D6452,#REF!, 2,FALSE)</f>
        <v>#REF!</v>
      </c>
      <c r="BO6452" s="118" t="s">
        <v>11502</v>
      </c>
      <c r="BP6452" s="118" t="s">
        <v>661</v>
      </c>
      <c r="BQ6452" s="118" t="s">
        <v>4055</v>
      </c>
      <c r="BW6452" s="118" t="s">
        <v>11502</v>
      </c>
      <c r="BX6452" s="118" t="s">
        <v>661</v>
      </c>
      <c r="BY6452" s="118" t="s">
        <v>4055</v>
      </c>
    </row>
    <row r="6453" spans="53:77" x14ac:dyDescent="0.3">
      <c r="BA6453" s="169" t="e">
        <f>VLOOKUP(D6453,#REF!, 2,FALSE)</f>
        <v>#REF!</v>
      </c>
      <c r="BO6453" s="118" t="s">
        <v>11503</v>
      </c>
      <c r="BP6453" s="118" t="s">
        <v>783</v>
      </c>
      <c r="BQ6453" s="118" t="s">
        <v>725</v>
      </c>
      <c r="BW6453" s="118" t="s">
        <v>11503</v>
      </c>
      <c r="BX6453" s="118" t="s">
        <v>783</v>
      </c>
      <c r="BY6453" s="118" t="s">
        <v>725</v>
      </c>
    </row>
    <row r="6454" spans="53:77" x14ac:dyDescent="0.3">
      <c r="BA6454" s="169" t="e">
        <f>VLOOKUP(D6454,#REF!, 2,FALSE)</f>
        <v>#REF!</v>
      </c>
      <c r="BO6454" s="118" t="s">
        <v>11504</v>
      </c>
      <c r="BP6454" s="118" t="s">
        <v>1003</v>
      </c>
      <c r="BQ6454" s="118" t="s">
        <v>2983</v>
      </c>
      <c r="BW6454" s="118" t="s">
        <v>11504</v>
      </c>
      <c r="BX6454" s="118" t="s">
        <v>1003</v>
      </c>
      <c r="BY6454" s="118" t="s">
        <v>2983</v>
      </c>
    </row>
    <row r="6455" spans="53:77" x14ac:dyDescent="0.3">
      <c r="BA6455" s="169" t="e">
        <f>VLOOKUP(D6455,#REF!, 2,FALSE)</f>
        <v>#REF!</v>
      </c>
      <c r="BO6455" s="118" t="s">
        <v>11505</v>
      </c>
      <c r="BP6455" s="118" t="s">
        <v>1003</v>
      </c>
      <c r="BQ6455" s="118" t="s">
        <v>2983</v>
      </c>
      <c r="BW6455" s="118" t="s">
        <v>11505</v>
      </c>
      <c r="BX6455" s="118" t="s">
        <v>1003</v>
      </c>
      <c r="BY6455" s="118" t="s">
        <v>2983</v>
      </c>
    </row>
    <row r="6456" spans="53:77" x14ac:dyDescent="0.3">
      <c r="BA6456" s="169" t="e">
        <f>VLOOKUP(D6456,#REF!, 2,FALSE)</f>
        <v>#REF!</v>
      </c>
      <c r="BO6456" s="118" t="s">
        <v>11506</v>
      </c>
      <c r="BP6456" s="118" t="s">
        <v>715</v>
      </c>
      <c r="BQ6456" s="118" t="s">
        <v>1403</v>
      </c>
      <c r="BW6456" s="118" t="s">
        <v>11506</v>
      </c>
      <c r="BX6456" s="118" t="s">
        <v>715</v>
      </c>
      <c r="BY6456" s="118" t="s">
        <v>1403</v>
      </c>
    </row>
    <row r="6457" spans="53:77" x14ac:dyDescent="0.3">
      <c r="BA6457" s="169" t="e">
        <f>VLOOKUP(D6457,#REF!, 2,FALSE)</f>
        <v>#REF!</v>
      </c>
      <c r="BO6457" s="118" t="s">
        <v>11507</v>
      </c>
      <c r="BP6457" s="118" t="s">
        <v>1003</v>
      </c>
      <c r="BQ6457" s="118" t="s">
        <v>2983</v>
      </c>
      <c r="BW6457" s="118" t="s">
        <v>11507</v>
      </c>
      <c r="BX6457" s="118" t="s">
        <v>1003</v>
      </c>
      <c r="BY6457" s="118" t="s">
        <v>2983</v>
      </c>
    </row>
    <row r="6458" spans="53:77" x14ac:dyDescent="0.3">
      <c r="BA6458" s="169" t="e">
        <f>VLOOKUP(D6458,#REF!, 2,FALSE)</f>
        <v>#REF!</v>
      </c>
      <c r="BO6458" s="118" t="s">
        <v>11508</v>
      </c>
      <c r="BP6458" s="118" t="s">
        <v>16975</v>
      </c>
      <c r="BQ6458" s="118" t="s">
        <v>3064</v>
      </c>
      <c r="BW6458" s="118" t="s">
        <v>11508</v>
      </c>
      <c r="BX6458" s="118" t="s">
        <v>16975</v>
      </c>
      <c r="BY6458" s="118" t="s">
        <v>3064</v>
      </c>
    </row>
    <row r="6459" spans="53:77" x14ac:dyDescent="0.3">
      <c r="BA6459" s="169" t="e">
        <f>VLOOKUP(D6459,#REF!, 2,FALSE)</f>
        <v>#REF!</v>
      </c>
      <c r="BO6459" s="118" t="s">
        <v>11509</v>
      </c>
      <c r="BP6459" s="118" t="s">
        <v>625</v>
      </c>
      <c r="BQ6459" s="118" t="s">
        <v>11510</v>
      </c>
      <c r="BW6459" s="118" t="s">
        <v>11509</v>
      </c>
      <c r="BX6459" s="118" t="s">
        <v>625</v>
      </c>
      <c r="BY6459" s="118" t="s">
        <v>11510</v>
      </c>
    </row>
    <row r="6460" spans="53:77" x14ac:dyDescent="0.3">
      <c r="BA6460" s="169" t="e">
        <f>VLOOKUP(D6460,#REF!, 2,FALSE)</f>
        <v>#REF!</v>
      </c>
      <c r="BO6460" s="118" t="s">
        <v>11511</v>
      </c>
      <c r="BP6460" s="118" t="s">
        <v>3000</v>
      </c>
      <c r="BQ6460" s="118" t="s">
        <v>11512</v>
      </c>
      <c r="BW6460" s="118" t="s">
        <v>11511</v>
      </c>
      <c r="BX6460" s="118" t="s">
        <v>3000</v>
      </c>
      <c r="BY6460" s="118" t="s">
        <v>11512</v>
      </c>
    </row>
    <row r="6461" spans="53:77" x14ac:dyDescent="0.3">
      <c r="BA6461" s="169" t="e">
        <f>VLOOKUP(D6461,#REF!, 2,FALSE)</f>
        <v>#REF!</v>
      </c>
      <c r="BO6461" s="118" t="s">
        <v>2035</v>
      </c>
      <c r="BP6461" s="118" t="s">
        <v>778</v>
      </c>
      <c r="BQ6461" s="118" t="s">
        <v>11513</v>
      </c>
      <c r="BW6461" s="118" t="s">
        <v>2035</v>
      </c>
      <c r="BX6461" s="118" t="s">
        <v>778</v>
      </c>
      <c r="BY6461" s="118" t="s">
        <v>11513</v>
      </c>
    </row>
    <row r="6462" spans="53:77" x14ac:dyDescent="0.3">
      <c r="BA6462" s="169" t="e">
        <f>VLOOKUP(D6462,#REF!, 2,FALSE)</f>
        <v>#REF!</v>
      </c>
      <c r="BO6462" s="118" t="s">
        <v>11514</v>
      </c>
      <c r="BP6462" s="118" t="s">
        <v>700</v>
      </c>
      <c r="BQ6462" s="118" t="s">
        <v>5511</v>
      </c>
      <c r="BW6462" s="118" t="s">
        <v>11514</v>
      </c>
      <c r="BX6462" s="118" t="s">
        <v>700</v>
      </c>
      <c r="BY6462" s="118" t="s">
        <v>5511</v>
      </c>
    </row>
    <row r="6463" spans="53:77" x14ac:dyDescent="0.3">
      <c r="BA6463" s="169" t="e">
        <f>VLOOKUP(D6463,#REF!, 2,FALSE)</f>
        <v>#REF!</v>
      </c>
      <c r="BO6463" s="118" t="s">
        <v>2036</v>
      </c>
      <c r="BP6463" s="118" t="s">
        <v>1013</v>
      </c>
      <c r="BQ6463" s="118" t="s">
        <v>11515</v>
      </c>
      <c r="BW6463" s="118" t="s">
        <v>2036</v>
      </c>
      <c r="BX6463" s="118" t="s">
        <v>1013</v>
      </c>
      <c r="BY6463" s="118" t="s">
        <v>11515</v>
      </c>
    </row>
    <row r="6464" spans="53:77" x14ac:dyDescent="0.3">
      <c r="BA6464" s="169" t="e">
        <f>VLOOKUP(D6464,#REF!, 2,FALSE)</f>
        <v>#REF!</v>
      </c>
      <c r="BO6464" s="118" t="s">
        <v>11516</v>
      </c>
      <c r="BP6464" s="118" t="s">
        <v>926</v>
      </c>
      <c r="BQ6464" s="118" t="s">
        <v>11517</v>
      </c>
      <c r="BW6464" s="118" t="s">
        <v>11516</v>
      </c>
      <c r="BX6464" s="118" t="s">
        <v>926</v>
      </c>
      <c r="BY6464" s="118" t="s">
        <v>11517</v>
      </c>
    </row>
    <row r="6465" spans="53:77" x14ac:dyDescent="0.3">
      <c r="BA6465" s="169" t="e">
        <f>VLOOKUP(D6465,#REF!, 2,FALSE)</f>
        <v>#REF!</v>
      </c>
      <c r="BO6465" s="118" t="s">
        <v>11518</v>
      </c>
      <c r="BP6465" s="118" t="s">
        <v>1267</v>
      </c>
      <c r="BQ6465" s="118" t="s">
        <v>1229</v>
      </c>
      <c r="BW6465" s="118" t="s">
        <v>11518</v>
      </c>
      <c r="BX6465" s="118" t="s">
        <v>1267</v>
      </c>
      <c r="BY6465" s="118" t="s">
        <v>1229</v>
      </c>
    </row>
    <row r="6466" spans="53:77" x14ac:dyDescent="0.3">
      <c r="BA6466" s="169" t="e">
        <f>VLOOKUP(D6466,#REF!, 2,FALSE)</f>
        <v>#REF!</v>
      </c>
      <c r="BO6466" s="118" t="s">
        <v>11519</v>
      </c>
      <c r="BP6466" s="118" t="s">
        <v>783</v>
      </c>
      <c r="BQ6466" s="118" t="s">
        <v>11520</v>
      </c>
      <c r="BW6466" s="118" t="s">
        <v>11519</v>
      </c>
      <c r="BX6466" s="118" t="s">
        <v>783</v>
      </c>
      <c r="BY6466" s="118" t="s">
        <v>11520</v>
      </c>
    </row>
    <row r="6467" spans="53:77" x14ac:dyDescent="0.3">
      <c r="BA6467" s="169" t="e">
        <f>VLOOKUP(D6467,#REF!, 2,FALSE)</f>
        <v>#REF!</v>
      </c>
      <c r="BO6467" s="118" t="s">
        <v>11521</v>
      </c>
      <c r="BP6467" s="118" t="s">
        <v>637</v>
      </c>
      <c r="BQ6467" s="118" t="s">
        <v>11522</v>
      </c>
      <c r="BW6467" s="118" t="s">
        <v>11521</v>
      </c>
      <c r="BX6467" s="118" t="s">
        <v>637</v>
      </c>
      <c r="BY6467" s="118" t="s">
        <v>11522</v>
      </c>
    </row>
    <row r="6468" spans="53:77" x14ac:dyDescent="0.3">
      <c r="BA6468" s="169" t="e">
        <f>VLOOKUP(D6468,#REF!, 2,FALSE)</f>
        <v>#REF!</v>
      </c>
      <c r="BO6468" s="118" t="s">
        <v>11523</v>
      </c>
      <c r="BP6468" s="118" t="s">
        <v>661</v>
      </c>
      <c r="BQ6468" s="118" t="s">
        <v>1740</v>
      </c>
      <c r="BW6468" s="118" t="s">
        <v>11523</v>
      </c>
      <c r="BX6468" s="118" t="s">
        <v>661</v>
      </c>
      <c r="BY6468" s="118" t="s">
        <v>1740</v>
      </c>
    </row>
    <row r="6469" spans="53:77" x14ac:dyDescent="0.3">
      <c r="BA6469" s="169" t="e">
        <f>VLOOKUP(D6469,#REF!, 2,FALSE)</f>
        <v>#REF!</v>
      </c>
      <c r="BO6469" s="118" t="s">
        <v>11524</v>
      </c>
      <c r="BP6469" s="118" t="s">
        <v>613</v>
      </c>
      <c r="BQ6469" s="118" t="s">
        <v>6108</v>
      </c>
      <c r="BW6469" s="118" t="s">
        <v>11524</v>
      </c>
      <c r="BX6469" s="118" t="s">
        <v>613</v>
      </c>
      <c r="BY6469" s="118" t="s">
        <v>6108</v>
      </c>
    </row>
    <row r="6470" spans="53:77" x14ac:dyDescent="0.3">
      <c r="BA6470" s="169" t="e">
        <f>VLOOKUP(D6470,#REF!, 2,FALSE)</f>
        <v>#REF!</v>
      </c>
      <c r="BO6470" s="118" t="s">
        <v>396</v>
      </c>
      <c r="BP6470" s="118" t="s">
        <v>639</v>
      </c>
      <c r="BQ6470" s="118" t="s">
        <v>11525</v>
      </c>
      <c r="BW6470" s="118" t="s">
        <v>396</v>
      </c>
      <c r="BX6470" s="118" t="s">
        <v>639</v>
      </c>
      <c r="BY6470" s="118" t="s">
        <v>11525</v>
      </c>
    </row>
    <row r="6471" spans="53:77" x14ac:dyDescent="0.3">
      <c r="BA6471" s="169" t="e">
        <f>VLOOKUP(D6471,#REF!, 2,FALSE)</f>
        <v>#REF!</v>
      </c>
      <c r="BO6471" s="118" t="s">
        <v>11526</v>
      </c>
      <c r="BP6471" s="118" t="s">
        <v>658</v>
      </c>
      <c r="BQ6471" s="118" t="s">
        <v>8718</v>
      </c>
      <c r="BW6471" s="118" t="s">
        <v>11526</v>
      </c>
      <c r="BX6471" s="118" t="s">
        <v>658</v>
      </c>
      <c r="BY6471" s="118" t="s">
        <v>8718</v>
      </c>
    </row>
    <row r="6472" spans="53:77" x14ac:dyDescent="0.3">
      <c r="BA6472" s="169" t="e">
        <f>VLOOKUP(D6472,#REF!, 2,FALSE)</f>
        <v>#REF!</v>
      </c>
      <c r="BO6472" s="118" t="s">
        <v>11527</v>
      </c>
      <c r="BP6472" s="118" t="s">
        <v>787</v>
      </c>
      <c r="BQ6472" s="118" t="s">
        <v>3314</v>
      </c>
      <c r="BW6472" s="118" t="s">
        <v>11527</v>
      </c>
      <c r="BX6472" s="118" t="s">
        <v>787</v>
      </c>
      <c r="BY6472" s="118" t="s">
        <v>3314</v>
      </c>
    </row>
    <row r="6473" spans="53:77" x14ac:dyDescent="0.3">
      <c r="BA6473" s="169" t="e">
        <f>VLOOKUP(D6473,#REF!, 2,FALSE)</f>
        <v>#REF!</v>
      </c>
      <c r="BO6473" s="118" t="s">
        <v>11528</v>
      </c>
      <c r="BP6473" s="118" t="s">
        <v>636</v>
      </c>
      <c r="BQ6473" s="118" t="s">
        <v>3314</v>
      </c>
      <c r="BW6473" s="118" t="s">
        <v>11528</v>
      </c>
      <c r="BX6473" s="118" t="s">
        <v>636</v>
      </c>
      <c r="BY6473" s="118" t="s">
        <v>3314</v>
      </c>
    </row>
    <row r="6474" spans="53:77" x14ac:dyDescent="0.3">
      <c r="BA6474" s="169" t="e">
        <f>VLOOKUP(D6474,#REF!, 2,FALSE)</f>
        <v>#REF!</v>
      </c>
      <c r="BO6474" s="118" t="s">
        <v>11529</v>
      </c>
      <c r="BP6474" s="118" t="s">
        <v>802</v>
      </c>
      <c r="BQ6474" s="118" t="s">
        <v>7945</v>
      </c>
      <c r="BW6474" s="118" t="s">
        <v>11529</v>
      </c>
      <c r="BX6474" s="118" t="s">
        <v>802</v>
      </c>
      <c r="BY6474" s="118" t="s">
        <v>7945</v>
      </c>
    </row>
    <row r="6475" spans="53:77" x14ac:dyDescent="0.3">
      <c r="BA6475" s="169" t="e">
        <f>VLOOKUP(D6475,#REF!, 2,FALSE)</f>
        <v>#REF!</v>
      </c>
      <c r="BO6475" s="118" t="s">
        <v>397</v>
      </c>
      <c r="BP6475" s="118" t="s">
        <v>617</v>
      </c>
      <c r="BQ6475" s="118" t="s">
        <v>6466</v>
      </c>
      <c r="BW6475" s="118" t="s">
        <v>397</v>
      </c>
      <c r="BX6475" s="118" t="s">
        <v>617</v>
      </c>
      <c r="BY6475" s="118" t="s">
        <v>6466</v>
      </c>
    </row>
    <row r="6476" spans="53:77" x14ac:dyDescent="0.3">
      <c r="BA6476" s="169" t="e">
        <f>VLOOKUP(D6476,#REF!, 2,FALSE)</f>
        <v>#REF!</v>
      </c>
      <c r="BO6476" s="118" t="s">
        <v>11530</v>
      </c>
      <c r="BP6476" s="118" t="s">
        <v>16975</v>
      </c>
      <c r="BQ6476" s="118" t="s">
        <v>11531</v>
      </c>
      <c r="BW6476" s="118" t="s">
        <v>11530</v>
      </c>
      <c r="BX6476" s="118" t="s">
        <v>16975</v>
      </c>
      <c r="BY6476" s="118" t="s">
        <v>11531</v>
      </c>
    </row>
    <row r="6477" spans="53:77" x14ac:dyDescent="0.3">
      <c r="BA6477" s="169" t="e">
        <f>VLOOKUP(D6477,#REF!, 2,FALSE)</f>
        <v>#REF!</v>
      </c>
      <c r="BO6477" s="118" t="s">
        <v>11532</v>
      </c>
      <c r="BP6477" s="118" t="s">
        <v>787</v>
      </c>
      <c r="BQ6477" s="118" t="s">
        <v>6360</v>
      </c>
      <c r="BW6477" s="118" t="s">
        <v>11532</v>
      </c>
      <c r="BX6477" s="118" t="s">
        <v>787</v>
      </c>
      <c r="BY6477" s="118" t="s">
        <v>6360</v>
      </c>
    </row>
    <row r="6478" spans="53:77" x14ac:dyDescent="0.3">
      <c r="BA6478" s="169" t="e">
        <f>VLOOKUP(D6478,#REF!, 2,FALSE)</f>
        <v>#REF!</v>
      </c>
      <c r="BO6478" s="118" t="s">
        <v>11533</v>
      </c>
      <c r="BP6478" s="118" t="s">
        <v>810</v>
      </c>
      <c r="BQ6478" s="118" t="s">
        <v>1340</v>
      </c>
      <c r="BW6478" s="118" t="s">
        <v>11533</v>
      </c>
      <c r="BX6478" s="118" t="s">
        <v>810</v>
      </c>
      <c r="BY6478" s="118" t="s">
        <v>1340</v>
      </c>
    </row>
    <row r="6479" spans="53:77" x14ac:dyDescent="0.3">
      <c r="BA6479" s="169" t="e">
        <f>VLOOKUP(D6479,#REF!, 2,FALSE)</f>
        <v>#REF!</v>
      </c>
      <c r="BO6479" s="118" t="s">
        <v>11534</v>
      </c>
      <c r="BP6479" s="118" t="s">
        <v>780</v>
      </c>
      <c r="BQ6479" s="118" t="s">
        <v>1340</v>
      </c>
      <c r="BW6479" s="118" t="s">
        <v>11534</v>
      </c>
      <c r="BX6479" s="118" t="s">
        <v>780</v>
      </c>
      <c r="BY6479" s="118" t="s">
        <v>1340</v>
      </c>
    </row>
    <row r="6480" spans="53:77" x14ac:dyDescent="0.3">
      <c r="BA6480" s="169" t="e">
        <f>VLOOKUP(D6480,#REF!, 2,FALSE)</f>
        <v>#REF!</v>
      </c>
      <c r="BO6480" s="118" t="s">
        <v>11535</v>
      </c>
      <c r="BP6480" s="118" t="s">
        <v>16975</v>
      </c>
      <c r="BQ6480" s="118" t="s">
        <v>8200</v>
      </c>
      <c r="BW6480" s="118" t="s">
        <v>11535</v>
      </c>
      <c r="BX6480" s="118" t="s">
        <v>16975</v>
      </c>
      <c r="BY6480" s="118" t="s">
        <v>8200</v>
      </c>
    </row>
    <row r="6481" spans="53:77" x14ac:dyDescent="0.3">
      <c r="BA6481" s="169" t="e">
        <f>VLOOKUP(D6481,#REF!, 2,FALSE)</f>
        <v>#REF!</v>
      </c>
      <c r="BO6481" s="118" t="s">
        <v>11536</v>
      </c>
      <c r="BP6481" s="118" t="s">
        <v>16975</v>
      </c>
      <c r="BQ6481" s="118" t="s">
        <v>6221</v>
      </c>
      <c r="BW6481" s="118" t="s">
        <v>11536</v>
      </c>
      <c r="BX6481" s="118" t="s">
        <v>16975</v>
      </c>
      <c r="BY6481" s="118" t="s">
        <v>6221</v>
      </c>
    </row>
    <row r="6482" spans="53:77" x14ac:dyDescent="0.3">
      <c r="BA6482" s="169" t="e">
        <f>VLOOKUP(D6482,#REF!, 2,FALSE)</f>
        <v>#REF!</v>
      </c>
      <c r="BO6482" s="118" t="s">
        <v>11537</v>
      </c>
      <c r="BP6482" s="118" t="s">
        <v>736</v>
      </c>
      <c r="BQ6482" s="118" t="s">
        <v>1903</v>
      </c>
      <c r="BW6482" s="118" t="s">
        <v>11537</v>
      </c>
      <c r="BX6482" s="118" t="s">
        <v>736</v>
      </c>
      <c r="BY6482" s="118" t="s">
        <v>1903</v>
      </c>
    </row>
    <row r="6483" spans="53:77" x14ac:dyDescent="0.3">
      <c r="BA6483" s="169" t="e">
        <f>VLOOKUP(D6483,#REF!, 2,FALSE)</f>
        <v>#REF!</v>
      </c>
      <c r="BO6483" s="118" t="s">
        <v>11538</v>
      </c>
      <c r="BP6483" s="118" t="s">
        <v>771</v>
      </c>
      <c r="BQ6483" s="118" t="s">
        <v>2983</v>
      </c>
      <c r="BW6483" s="118" t="s">
        <v>11538</v>
      </c>
      <c r="BX6483" s="118" t="s">
        <v>771</v>
      </c>
      <c r="BY6483" s="118" t="s">
        <v>2983</v>
      </c>
    </row>
    <row r="6484" spans="53:77" x14ac:dyDescent="0.3">
      <c r="BA6484" s="169" t="e">
        <f>VLOOKUP(D6484,#REF!, 2,FALSE)</f>
        <v>#REF!</v>
      </c>
      <c r="BO6484" s="118" t="s">
        <v>11539</v>
      </c>
      <c r="BP6484" s="118" t="s">
        <v>771</v>
      </c>
      <c r="BQ6484" s="118" t="s">
        <v>11540</v>
      </c>
      <c r="BW6484" s="118" t="s">
        <v>11539</v>
      </c>
      <c r="BX6484" s="118" t="s">
        <v>771</v>
      </c>
      <c r="BY6484" s="118" t="s">
        <v>11540</v>
      </c>
    </row>
    <row r="6485" spans="53:77" x14ac:dyDescent="0.3">
      <c r="BA6485" s="169" t="e">
        <f>VLOOKUP(D6485,#REF!, 2,FALSE)</f>
        <v>#REF!</v>
      </c>
      <c r="BO6485" s="118" t="s">
        <v>2037</v>
      </c>
      <c r="BP6485" s="118" t="s">
        <v>787</v>
      </c>
      <c r="BQ6485" s="118" t="s">
        <v>7945</v>
      </c>
      <c r="BW6485" s="118" t="s">
        <v>2037</v>
      </c>
      <c r="BX6485" s="118" t="s">
        <v>787</v>
      </c>
      <c r="BY6485" s="118" t="s">
        <v>7945</v>
      </c>
    </row>
    <row r="6486" spans="53:77" x14ac:dyDescent="0.3">
      <c r="BA6486" s="169" t="e">
        <f>VLOOKUP(D6486,#REF!, 2,FALSE)</f>
        <v>#REF!</v>
      </c>
      <c r="BO6486" s="118" t="s">
        <v>11541</v>
      </c>
      <c r="BP6486" s="118" t="s">
        <v>16975</v>
      </c>
      <c r="BQ6486" s="118" t="s">
        <v>5286</v>
      </c>
      <c r="BW6486" s="118" t="s">
        <v>11541</v>
      </c>
      <c r="BX6486" s="118" t="s">
        <v>16975</v>
      </c>
      <c r="BY6486" s="118" t="s">
        <v>5286</v>
      </c>
    </row>
    <row r="6487" spans="53:77" x14ac:dyDescent="0.3">
      <c r="BA6487" s="169" t="e">
        <f>VLOOKUP(D6487,#REF!, 2,FALSE)</f>
        <v>#REF!</v>
      </c>
      <c r="BO6487" s="118" t="s">
        <v>11543</v>
      </c>
      <c r="BP6487" s="118" t="s">
        <v>797</v>
      </c>
      <c r="BQ6487" s="118" t="s">
        <v>2983</v>
      </c>
      <c r="BW6487" s="118" t="s">
        <v>11543</v>
      </c>
      <c r="BX6487" s="118" t="s">
        <v>797</v>
      </c>
      <c r="BY6487" s="118" t="s">
        <v>2983</v>
      </c>
    </row>
    <row r="6488" spans="53:77" x14ac:dyDescent="0.3">
      <c r="BA6488" s="169" t="e">
        <f>VLOOKUP(D6488,#REF!, 2,FALSE)</f>
        <v>#REF!</v>
      </c>
      <c r="BO6488" s="118" t="s">
        <v>11545</v>
      </c>
      <c r="BP6488" s="118" t="s">
        <v>797</v>
      </c>
      <c r="BQ6488" s="118" t="s">
        <v>10574</v>
      </c>
      <c r="BW6488" s="118" t="s">
        <v>11545</v>
      </c>
      <c r="BX6488" s="118" t="s">
        <v>797</v>
      </c>
      <c r="BY6488" s="118" t="s">
        <v>10574</v>
      </c>
    </row>
    <row r="6489" spans="53:77" x14ac:dyDescent="0.3">
      <c r="BA6489" s="169" t="e">
        <f>VLOOKUP(D6489,#REF!, 2,FALSE)</f>
        <v>#REF!</v>
      </c>
      <c r="BO6489" s="118" t="s">
        <v>11546</v>
      </c>
      <c r="BP6489" s="118" t="s">
        <v>797</v>
      </c>
      <c r="BQ6489" s="118" t="s">
        <v>10574</v>
      </c>
      <c r="BW6489" s="118" t="s">
        <v>11546</v>
      </c>
      <c r="BX6489" s="118" t="s">
        <v>797</v>
      </c>
      <c r="BY6489" s="118" t="s">
        <v>10574</v>
      </c>
    </row>
    <row r="6490" spans="53:77" x14ac:dyDescent="0.3">
      <c r="BA6490" s="169" t="e">
        <f>VLOOKUP(D6490,#REF!, 2,FALSE)</f>
        <v>#REF!</v>
      </c>
      <c r="BO6490" s="118" t="s">
        <v>11547</v>
      </c>
      <c r="BP6490" s="118" t="s">
        <v>797</v>
      </c>
      <c r="BQ6490" s="118" t="s">
        <v>10574</v>
      </c>
      <c r="BW6490" s="118" t="s">
        <v>11547</v>
      </c>
      <c r="BX6490" s="118" t="s">
        <v>797</v>
      </c>
      <c r="BY6490" s="118" t="s">
        <v>10574</v>
      </c>
    </row>
    <row r="6491" spans="53:77" x14ac:dyDescent="0.3">
      <c r="BA6491" s="169" t="e">
        <f>VLOOKUP(D6491,#REF!, 2,FALSE)</f>
        <v>#REF!</v>
      </c>
      <c r="BO6491" s="118" t="s">
        <v>11548</v>
      </c>
      <c r="BP6491" s="118" t="s">
        <v>662</v>
      </c>
      <c r="BQ6491" s="118" t="s">
        <v>10574</v>
      </c>
      <c r="BW6491" s="118" t="s">
        <v>11548</v>
      </c>
      <c r="BX6491" s="118" t="s">
        <v>662</v>
      </c>
      <c r="BY6491" s="118" t="s">
        <v>10574</v>
      </c>
    </row>
    <row r="6492" spans="53:77" x14ac:dyDescent="0.3">
      <c r="BA6492" s="169" t="e">
        <f>VLOOKUP(D6492,#REF!, 2,FALSE)</f>
        <v>#REF!</v>
      </c>
      <c r="BO6492" s="118" t="s">
        <v>11550</v>
      </c>
      <c r="BP6492" s="118" t="s">
        <v>862</v>
      </c>
      <c r="BQ6492" s="118" t="s">
        <v>2983</v>
      </c>
      <c r="BW6492" s="118" t="s">
        <v>11550</v>
      </c>
      <c r="BX6492" s="118" t="s">
        <v>862</v>
      </c>
      <c r="BY6492" s="118" t="s">
        <v>2983</v>
      </c>
    </row>
    <row r="6493" spans="53:77" x14ac:dyDescent="0.3">
      <c r="BA6493" s="169" t="e">
        <f>VLOOKUP(D6493,#REF!, 2,FALSE)</f>
        <v>#REF!</v>
      </c>
      <c r="BO6493" s="118" t="s">
        <v>11551</v>
      </c>
      <c r="BP6493" s="118" t="s">
        <v>802</v>
      </c>
      <c r="BQ6493" s="118" t="s">
        <v>1327</v>
      </c>
      <c r="BW6493" s="118" t="s">
        <v>11551</v>
      </c>
      <c r="BX6493" s="118" t="s">
        <v>802</v>
      </c>
      <c r="BY6493" s="118" t="s">
        <v>1327</v>
      </c>
    </row>
    <row r="6494" spans="53:77" x14ac:dyDescent="0.3">
      <c r="BA6494" s="169" t="e">
        <f>VLOOKUP(D6494,#REF!, 2,FALSE)</f>
        <v>#REF!</v>
      </c>
      <c r="BO6494" s="118" t="s">
        <v>11552</v>
      </c>
      <c r="BP6494" s="118" t="s">
        <v>637</v>
      </c>
      <c r="BQ6494" s="118" t="s">
        <v>2983</v>
      </c>
      <c r="BW6494" s="118" t="s">
        <v>11552</v>
      </c>
      <c r="BX6494" s="118" t="s">
        <v>637</v>
      </c>
      <c r="BY6494" s="118" t="s">
        <v>2983</v>
      </c>
    </row>
    <row r="6495" spans="53:77" x14ac:dyDescent="0.3">
      <c r="BA6495" s="169" t="e">
        <f>VLOOKUP(D6495,#REF!, 2,FALSE)</f>
        <v>#REF!</v>
      </c>
      <c r="BO6495" s="118" t="s">
        <v>11553</v>
      </c>
      <c r="BP6495" s="118" t="s">
        <v>696</v>
      </c>
      <c r="BQ6495" s="118" t="s">
        <v>777</v>
      </c>
      <c r="BW6495" s="118" t="s">
        <v>11553</v>
      </c>
      <c r="BX6495" s="118" t="s">
        <v>696</v>
      </c>
      <c r="BY6495" s="118" t="s">
        <v>777</v>
      </c>
    </row>
    <row r="6496" spans="53:77" x14ac:dyDescent="0.3">
      <c r="BA6496" s="169" t="e">
        <f>VLOOKUP(D6496,#REF!, 2,FALSE)</f>
        <v>#REF!</v>
      </c>
      <c r="BO6496" s="118" t="s">
        <v>11554</v>
      </c>
      <c r="BP6496" s="118" t="s">
        <v>16975</v>
      </c>
      <c r="BQ6496" s="118" t="s">
        <v>7793</v>
      </c>
      <c r="BW6496" s="118" t="s">
        <v>11554</v>
      </c>
      <c r="BX6496" s="118" t="s">
        <v>16975</v>
      </c>
      <c r="BY6496" s="118" t="s">
        <v>7793</v>
      </c>
    </row>
    <row r="6497" spans="53:77" x14ac:dyDescent="0.3">
      <c r="BA6497" s="169" t="e">
        <f>VLOOKUP(D6497,#REF!, 2,FALSE)</f>
        <v>#REF!</v>
      </c>
      <c r="BO6497" s="118" t="s">
        <v>11555</v>
      </c>
      <c r="BP6497" s="118" t="s">
        <v>662</v>
      </c>
      <c r="BQ6497" s="118" t="s">
        <v>11021</v>
      </c>
      <c r="BW6497" s="118" t="s">
        <v>11555</v>
      </c>
      <c r="BX6497" s="118" t="s">
        <v>662</v>
      </c>
      <c r="BY6497" s="118" t="s">
        <v>11021</v>
      </c>
    </row>
    <row r="6498" spans="53:77" x14ac:dyDescent="0.3">
      <c r="BA6498" s="169" t="e">
        <f>VLOOKUP(D6498,#REF!, 2,FALSE)</f>
        <v>#REF!</v>
      </c>
      <c r="BO6498" s="118" t="s">
        <v>11556</v>
      </c>
      <c r="BP6498" s="118" t="s">
        <v>613</v>
      </c>
      <c r="BQ6498" s="118" t="s">
        <v>6660</v>
      </c>
      <c r="BW6498" s="118" t="s">
        <v>11556</v>
      </c>
      <c r="BX6498" s="118" t="s">
        <v>613</v>
      </c>
      <c r="BY6498" s="118" t="s">
        <v>6660</v>
      </c>
    </row>
    <row r="6499" spans="53:77" x14ac:dyDescent="0.3">
      <c r="BA6499" s="169" t="e">
        <f>VLOOKUP(D6499,#REF!, 2,FALSE)</f>
        <v>#REF!</v>
      </c>
      <c r="BO6499" s="118" t="s">
        <v>11557</v>
      </c>
      <c r="BP6499" s="118" t="s">
        <v>2983</v>
      </c>
      <c r="BQ6499" s="118" t="s">
        <v>7885</v>
      </c>
      <c r="BW6499" s="118" t="s">
        <v>11557</v>
      </c>
      <c r="BX6499" s="118" t="s">
        <v>2983</v>
      </c>
      <c r="BY6499" s="118" t="s">
        <v>7885</v>
      </c>
    </row>
    <row r="6500" spans="53:77" x14ac:dyDescent="0.3">
      <c r="BA6500" s="169" t="e">
        <f>VLOOKUP(D6500,#REF!, 2,FALSE)</f>
        <v>#REF!</v>
      </c>
      <c r="BO6500" s="118" t="s">
        <v>2038</v>
      </c>
      <c r="BP6500" s="118" t="s">
        <v>16975</v>
      </c>
      <c r="BQ6500" s="118" t="s">
        <v>3364</v>
      </c>
      <c r="BW6500" s="118" t="s">
        <v>2038</v>
      </c>
      <c r="BX6500" s="118" t="s">
        <v>16975</v>
      </c>
      <c r="BY6500" s="118" t="s">
        <v>3364</v>
      </c>
    </row>
    <row r="6501" spans="53:77" x14ac:dyDescent="0.3">
      <c r="BA6501" s="169" t="e">
        <f>VLOOKUP(D6501,#REF!, 2,FALSE)</f>
        <v>#REF!</v>
      </c>
      <c r="BO6501" s="118" t="s">
        <v>2039</v>
      </c>
      <c r="BP6501" s="118" t="s">
        <v>1139</v>
      </c>
      <c r="BQ6501" s="118" t="s">
        <v>1907</v>
      </c>
      <c r="BW6501" s="118" t="s">
        <v>2039</v>
      </c>
      <c r="BX6501" s="118" t="s">
        <v>1139</v>
      </c>
      <c r="BY6501" s="118" t="s">
        <v>1907</v>
      </c>
    </row>
    <row r="6502" spans="53:77" x14ac:dyDescent="0.3">
      <c r="BA6502" s="169" t="e">
        <f>VLOOKUP(D6502,#REF!, 2,FALSE)</f>
        <v>#REF!</v>
      </c>
      <c r="BO6502" s="118" t="s">
        <v>11559</v>
      </c>
      <c r="BP6502" s="118" t="s">
        <v>666</v>
      </c>
      <c r="BQ6502" s="118" t="s">
        <v>5224</v>
      </c>
      <c r="BW6502" s="118" t="s">
        <v>11559</v>
      </c>
      <c r="BX6502" s="118" t="s">
        <v>666</v>
      </c>
      <c r="BY6502" s="118" t="s">
        <v>5224</v>
      </c>
    </row>
    <row r="6503" spans="53:77" x14ac:dyDescent="0.3">
      <c r="BA6503" s="169" t="e">
        <f>VLOOKUP(D6503,#REF!, 2,FALSE)</f>
        <v>#REF!</v>
      </c>
      <c r="BO6503" s="118" t="s">
        <v>2040</v>
      </c>
      <c r="BP6503" s="118" t="s">
        <v>783</v>
      </c>
      <c r="BQ6503" s="118" t="s">
        <v>2983</v>
      </c>
      <c r="BW6503" s="118" t="s">
        <v>2040</v>
      </c>
      <c r="BX6503" s="118" t="s">
        <v>783</v>
      </c>
      <c r="BY6503" s="118" t="s">
        <v>2983</v>
      </c>
    </row>
    <row r="6504" spans="53:77" x14ac:dyDescent="0.3">
      <c r="BA6504" s="169" t="e">
        <f>VLOOKUP(D6504,#REF!, 2,FALSE)</f>
        <v>#REF!</v>
      </c>
      <c r="BO6504" s="118" t="s">
        <v>11560</v>
      </c>
      <c r="BP6504" s="118" t="s">
        <v>1139</v>
      </c>
      <c r="BQ6504" s="118" t="s">
        <v>11561</v>
      </c>
      <c r="BW6504" s="118" t="s">
        <v>11560</v>
      </c>
      <c r="BX6504" s="118" t="s">
        <v>1139</v>
      </c>
      <c r="BY6504" s="118" t="s">
        <v>11561</v>
      </c>
    </row>
    <row r="6505" spans="53:77" x14ac:dyDescent="0.3">
      <c r="BA6505" s="169" t="e">
        <f>VLOOKUP(D6505,#REF!, 2,FALSE)</f>
        <v>#REF!</v>
      </c>
      <c r="BO6505" s="118" t="s">
        <v>11562</v>
      </c>
      <c r="BP6505" s="118" t="s">
        <v>783</v>
      </c>
      <c r="BQ6505" s="118" t="s">
        <v>11563</v>
      </c>
      <c r="BW6505" s="118" t="s">
        <v>11562</v>
      </c>
      <c r="BX6505" s="118" t="s">
        <v>783</v>
      </c>
      <c r="BY6505" s="118" t="s">
        <v>11563</v>
      </c>
    </row>
    <row r="6506" spans="53:77" x14ac:dyDescent="0.3">
      <c r="BA6506" s="169" t="e">
        <f>VLOOKUP(D6506,#REF!, 2,FALSE)</f>
        <v>#REF!</v>
      </c>
      <c r="BO6506" s="118" t="s">
        <v>11564</v>
      </c>
      <c r="BP6506" s="118" t="s">
        <v>669</v>
      </c>
      <c r="BQ6506" s="118" t="s">
        <v>2983</v>
      </c>
      <c r="BW6506" s="118" t="s">
        <v>11564</v>
      </c>
      <c r="BX6506" s="118" t="s">
        <v>669</v>
      </c>
      <c r="BY6506" s="118" t="s">
        <v>2983</v>
      </c>
    </row>
    <row r="6507" spans="53:77" x14ac:dyDescent="0.3">
      <c r="BA6507" s="169" t="e">
        <f>VLOOKUP(D6507,#REF!, 2,FALSE)</f>
        <v>#REF!</v>
      </c>
      <c r="BO6507" s="118" t="s">
        <v>11565</v>
      </c>
      <c r="BP6507" s="118" t="s">
        <v>778</v>
      </c>
      <c r="BQ6507" s="118" t="s">
        <v>11566</v>
      </c>
      <c r="BW6507" s="118" t="s">
        <v>11565</v>
      </c>
      <c r="BX6507" s="118" t="s">
        <v>778</v>
      </c>
      <c r="BY6507" s="118" t="s">
        <v>11566</v>
      </c>
    </row>
    <row r="6508" spans="53:77" x14ac:dyDescent="0.3">
      <c r="BA6508" s="169" t="e">
        <f>VLOOKUP(D6508,#REF!, 2,FALSE)</f>
        <v>#REF!</v>
      </c>
      <c r="BO6508" s="118" t="s">
        <v>11567</v>
      </c>
      <c r="BP6508" s="118" t="s">
        <v>1782</v>
      </c>
      <c r="BQ6508" s="118" t="s">
        <v>11568</v>
      </c>
      <c r="BW6508" s="118" t="s">
        <v>11567</v>
      </c>
      <c r="BX6508" s="118" t="s">
        <v>1782</v>
      </c>
      <c r="BY6508" s="118" t="s">
        <v>11568</v>
      </c>
    </row>
    <row r="6509" spans="53:77" x14ac:dyDescent="0.3">
      <c r="BA6509" s="169" t="e">
        <f>VLOOKUP(D6509,#REF!, 2,FALSE)</f>
        <v>#REF!</v>
      </c>
      <c r="BO6509" s="118" t="s">
        <v>11569</v>
      </c>
      <c r="BP6509" s="118" t="s">
        <v>1782</v>
      </c>
      <c r="BQ6509" s="118" t="s">
        <v>11570</v>
      </c>
      <c r="BW6509" s="118" t="s">
        <v>11569</v>
      </c>
      <c r="BX6509" s="118" t="s">
        <v>1782</v>
      </c>
      <c r="BY6509" s="118" t="s">
        <v>11570</v>
      </c>
    </row>
    <row r="6510" spans="53:77" x14ac:dyDescent="0.3">
      <c r="BA6510" s="169" t="e">
        <f>VLOOKUP(D6510,#REF!, 2,FALSE)</f>
        <v>#REF!</v>
      </c>
      <c r="BO6510" s="118" t="s">
        <v>11571</v>
      </c>
      <c r="BP6510" s="118" t="s">
        <v>1782</v>
      </c>
      <c r="BQ6510" s="118" t="s">
        <v>11572</v>
      </c>
      <c r="BW6510" s="118" t="s">
        <v>11571</v>
      </c>
      <c r="BX6510" s="118" t="s">
        <v>1782</v>
      </c>
      <c r="BY6510" s="118" t="s">
        <v>11572</v>
      </c>
    </row>
    <row r="6511" spans="53:77" x14ac:dyDescent="0.3">
      <c r="BA6511" s="169" t="e">
        <f>VLOOKUP(D6511,#REF!, 2,FALSE)</f>
        <v>#REF!</v>
      </c>
      <c r="BO6511" s="118" t="s">
        <v>11574</v>
      </c>
      <c r="BP6511" s="118" t="s">
        <v>797</v>
      </c>
      <c r="BQ6511" s="118" t="s">
        <v>2192</v>
      </c>
      <c r="BW6511" s="118" t="s">
        <v>11574</v>
      </c>
      <c r="BX6511" s="118" t="s">
        <v>797</v>
      </c>
      <c r="BY6511" s="118" t="s">
        <v>2192</v>
      </c>
    </row>
    <row r="6512" spans="53:77" x14ac:dyDescent="0.3">
      <c r="BA6512" s="169" t="e">
        <f>VLOOKUP(D6512,#REF!, 2,FALSE)</f>
        <v>#REF!</v>
      </c>
      <c r="BO6512" s="118" t="s">
        <v>11575</v>
      </c>
      <c r="BP6512" s="118" t="s">
        <v>657</v>
      </c>
      <c r="BQ6512" s="118" t="s">
        <v>2983</v>
      </c>
      <c r="BW6512" s="118" t="s">
        <v>11575</v>
      </c>
      <c r="BX6512" s="118" t="s">
        <v>657</v>
      </c>
      <c r="BY6512" s="118" t="s">
        <v>2983</v>
      </c>
    </row>
    <row r="6513" spans="53:77" x14ac:dyDescent="0.3">
      <c r="BA6513" s="169" t="e">
        <f>VLOOKUP(D6513,#REF!, 2,FALSE)</f>
        <v>#REF!</v>
      </c>
      <c r="BO6513" s="118" t="s">
        <v>11576</v>
      </c>
      <c r="BP6513" s="118" t="s">
        <v>1070</v>
      </c>
      <c r="BQ6513" s="118" t="s">
        <v>1748</v>
      </c>
      <c r="BW6513" s="118" t="s">
        <v>11576</v>
      </c>
      <c r="BX6513" s="118" t="s">
        <v>1070</v>
      </c>
      <c r="BY6513" s="118" t="s">
        <v>1748</v>
      </c>
    </row>
    <row r="6514" spans="53:77" x14ac:dyDescent="0.3">
      <c r="BA6514" s="169" t="e">
        <f>VLOOKUP(D6514,#REF!, 2,FALSE)</f>
        <v>#REF!</v>
      </c>
      <c r="BO6514" s="118" t="s">
        <v>398</v>
      </c>
      <c r="BP6514" s="118" t="s">
        <v>657</v>
      </c>
      <c r="BQ6514" s="118" t="s">
        <v>11577</v>
      </c>
      <c r="BW6514" s="118" t="s">
        <v>398</v>
      </c>
      <c r="BX6514" s="118" t="s">
        <v>657</v>
      </c>
      <c r="BY6514" s="118" t="s">
        <v>11577</v>
      </c>
    </row>
    <row r="6515" spans="53:77" x14ac:dyDescent="0.3">
      <c r="BA6515" s="169" t="e">
        <f>VLOOKUP(D6515,#REF!, 2,FALSE)</f>
        <v>#REF!</v>
      </c>
      <c r="BO6515" s="118" t="s">
        <v>11578</v>
      </c>
      <c r="BP6515" s="118" t="s">
        <v>3085</v>
      </c>
      <c r="BQ6515" s="118" t="s">
        <v>2983</v>
      </c>
      <c r="BW6515" s="118" t="s">
        <v>11578</v>
      </c>
      <c r="BX6515" s="118" t="s">
        <v>3085</v>
      </c>
      <c r="BY6515" s="118" t="s">
        <v>2983</v>
      </c>
    </row>
    <row r="6516" spans="53:77" x14ac:dyDescent="0.3">
      <c r="BA6516" s="169" t="e">
        <f>VLOOKUP(D6516,#REF!, 2,FALSE)</f>
        <v>#REF!</v>
      </c>
      <c r="BO6516" s="118" t="s">
        <v>2041</v>
      </c>
      <c r="BP6516" s="118" t="s">
        <v>852</v>
      </c>
      <c r="BQ6516" s="118" t="s">
        <v>2983</v>
      </c>
      <c r="BW6516" s="118" t="s">
        <v>2041</v>
      </c>
      <c r="BX6516" s="118" t="s">
        <v>852</v>
      </c>
      <c r="BY6516" s="118" t="s">
        <v>2983</v>
      </c>
    </row>
    <row r="6517" spans="53:77" x14ac:dyDescent="0.3">
      <c r="BA6517" s="169" t="e">
        <f>VLOOKUP(D6517,#REF!, 2,FALSE)</f>
        <v>#REF!</v>
      </c>
      <c r="BO6517" s="118" t="s">
        <v>11579</v>
      </c>
      <c r="BP6517" s="118" t="s">
        <v>3243</v>
      </c>
      <c r="BQ6517" s="118" t="s">
        <v>2983</v>
      </c>
      <c r="BW6517" s="118" t="s">
        <v>11579</v>
      </c>
      <c r="BX6517" s="118" t="s">
        <v>3243</v>
      </c>
      <c r="BY6517" s="118" t="s">
        <v>2983</v>
      </c>
    </row>
    <row r="6518" spans="53:77" x14ac:dyDescent="0.3">
      <c r="BA6518" s="169" t="e">
        <f>VLOOKUP(D6518,#REF!, 2,FALSE)</f>
        <v>#REF!</v>
      </c>
      <c r="BO6518" s="118" t="s">
        <v>11580</v>
      </c>
      <c r="BP6518" s="118" t="s">
        <v>3197</v>
      </c>
      <c r="BQ6518" s="118" t="s">
        <v>11581</v>
      </c>
      <c r="BW6518" s="118" t="s">
        <v>11580</v>
      </c>
      <c r="BX6518" s="118" t="s">
        <v>3197</v>
      </c>
      <c r="BY6518" s="118" t="s">
        <v>11581</v>
      </c>
    </row>
    <row r="6519" spans="53:77" x14ac:dyDescent="0.3">
      <c r="BA6519" s="169" t="e">
        <f>VLOOKUP(D6519,#REF!, 2,FALSE)</f>
        <v>#REF!</v>
      </c>
      <c r="BO6519" s="118" t="s">
        <v>11582</v>
      </c>
      <c r="BP6519" s="118" t="s">
        <v>841</v>
      </c>
      <c r="BQ6519" s="118" t="s">
        <v>2983</v>
      </c>
      <c r="BW6519" s="118" t="s">
        <v>11582</v>
      </c>
      <c r="BX6519" s="118" t="s">
        <v>841</v>
      </c>
      <c r="BY6519" s="118" t="s">
        <v>2983</v>
      </c>
    </row>
    <row r="6520" spans="53:77" x14ac:dyDescent="0.3">
      <c r="BA6520" s="169" t="e">
        <f>VLOOKUP(D6520,#REF!, 2,FALSE)</f>
        <v>#REF!</v>
      </c>
      <c r="BO6520" s="118" t="s">
        <v>11583</v>
      </c>
      <c r="BP6520" s="118" t="s">
        <v>787</v>
      </c>
      <c r="BQ6520" s="118" t="s">
        <v>9486</v>
      </c>
      <c r="BW6520" s="118" t="s">
        <v>11583</v>
      </c>
      <c r="BX6520" s="118" t="s">
        <v>787</v>
      </c>
      <c r="BY6520" s="118" t="s">
        <v>9486</v>
      </c>
    </row>
    <row r="6521" spans="53:77" x14ac:dyDescent="0.3">
      <c r="BA6521" s="169" t="e">
        <f>VLOOKUP(D6521,#REF!, 2,FALSE)</f>
        <v>#REF!</v>
      </c>
      <c r="BO6521" s="118" t="s">
        <v>11584</v>
      </c>
      <c r="BP6521" s="118" t="s">
        <v>862</v>
      </c>
      <c r="BQ6521" s="118" t="s">
        <v>4957</v>
      </c>
      <c r="BW6521" s="118" t="s">
        <v>11584</v>
      </c>
      <c r="BX6521" s="118" t="s">
        <v>862</v>
      </c>
      <c r="BY6521" s="118" t="s">
        <v>4957</v>
      </c>
    </row>
    <row r="6522" spans="53:77" x14ac:dyDescent="0.3">
      <c r="BA6522" s="169" t="e">
        <f>VLOOKUP(D6522,#REF!, 2,FALSE)</f>
        <v>#REF!</v>
      </c>
      <c r="BO6522" s="118" t="s">
        <v>11585</v>
      </c>
      <c r="BP6522" s="118" t="s">
        <v>617</v>
      </c>
      <c r="BQ6522" s="118" t="s">
        <v>2983</v>
      </c>
      <c r="BW6522" s="118" t="s">
        <v>11585</v>
      </c>
      <c r="BX6522" s="118" t="s">
        <v>617</v>
      </c>
      <c r="BY6522" s="118" t="s">
        <v>2983</v>
      </c>
    </row>
    <row r="6523" spans="53:77" x14ac:dyDescent="0.3">
      <c r="BA6523" s="169" t="e">
        <f>VLOOKUP(D6523,#REF!, 2,FALSE)</f>
        <v>#REF!</v>
      </c>
      <c r="BO6523" s="118" t="s">
        <v>11586</v>
      </c>
      <c r="BP6523" s="118" t="s">
        <v>617</v>
      </c>
      <c r="BQ6523" s="118" t="s">
        <v>2983</v>
      </c>
      <c r="BW6523" s="118" t="s">
        <v>11586</v>
      </c>
      <c r="BX6523" s="118" t="s">
        <v>617</v>
      </c>
      <c r="BY6523" s="118" t="s">
        <v>2983</v>
      </c>
    </row>
    <row r="6524" spans="53:77" x14ac:dyDescent="0.3">
      <c r="BA6524" s="169" t="e">
        <f>VLOOKUP(D6524,#REF!, 2,FALSE)</f>
        <v>#REF!</v>
      </c>
      <c r="BO6524" s="118" t="s">
        <v>11587</v>
      </c>
      <c r="BP6524" s="118" t="s">
        <v>1342</v>
      </c>
      <c r="BQ6524" s="118" t="s">
        <v>3632</v>
      </c>
      <c r="BW6524" s="118" t="s">
        <v>11587</v>
      </c>
      <c r="BX6524" s="118" t="s">
        <v>1342</v>
      </c>
      <c r="BY6524" s="118" t="s">
        <v>3632</v>
      </c>
    </row>
    <row r="6525" spans="53:77" x14ac:dyDescent="0.3">
      <c r="BA6525" s="169" t="e">
        <f>VLOOKUP(D6525,#REF!, 2,FALSE)</f>
        <v>#REF!</v>
      </c>
      <c r="BO6525" s="118" t="s">
        <v>11588</v>
      </c>
      <c r="BP6525" s="118" t="s">
        <v>663</v>
      </c>
      <c r="BQ6525" s="118" t="s">
        <v>2983</v>
      </c>
      <c r="BW6525" s="118" t="s">
        <v>11588</v>
      </c>
      <c r="BX6525" s="118" t="s">
        <v>663</v>
      </c>
      <c r="BY6525" s="118" t="s">
        <v>2983</v>
      </c>
    </row>
    <row r="6526" spans="53:77" x14ac:dyDescent="0.3">
      <c r="BA6526" s="169" t="e">
        <f>VLOOKUP(D6526,#REF!, 2,FALSE)</f>
        <v>#REF!</v>
      </c>
      <c r="BO6526" s="118" t="s">
        <v>11589</v>
      </c>
      <c r="BP6526" s="118" t="s">
        <v>663</v>
      </c>
      <c r="BQ6526" s="118" t="s">
        <v>2983</v>
      </c>
      <c r="BW6526" s="118" t="s">
        <v>11589</v>
      </c>
      <c r="BX6526" s="118" t="s">
        <v>663</v>
      </c>
      <c r="BY6526" s="118" t="s">
        <v>2983</v>
      </c>
    </row>
    <row r="6527" spans="53:77" x14ac:dyDescent="0.3">
      <c r="BA6527" s="169" t="e">
        <f>VLOOKUP(D6527,#REF!, 2,FALSE)</f>
        <v>#REF!</v>
      </c>
      <c r="BO6527" s="118" t="s">
        <v>11590</v>
      </c>
      <c r="BP6527" s="118" t="s">
        <v>663</v>
      </c>
      <c r="BQ6527" s="118" t="s">
        <v>11591</v>
      </c>
      <c r="BW6527" s="118" t="s">
        <v>11590</v>
      </c>
      <c r="BX6527" s="118" t="s">
        <v>663</v>
      </c>
      <c r="BY6527" s="118" t="s">
        <v>11591</v>
      </c>
    </row>
    <row r="6528" spans="53:77" x14ac:dyDescent="0.3">
      <c r="BA6528" s="169" t="e">
        <f>VLOOKUP(D6528,#REF!, 2,FALSE)</f>
        <v>#REF!</v>
      </c>
      <c r="BO6528" s="118" t="s">
        <v>11592</v>
      </c>
      <c r="BP6528" s="118" t="s">
        <v>862</v>
      </c>
      <c r="BQ6528" s="118" t="s">
        <v>11593</v>
      </c>
      <c r="BW6528" s="118" t="s">
        <v>11592</v>
      </c>
      <c r="BX6528" s="118" t="s">
        <v>862</v>
      </c>
      <c r="BY6528" s="118" t="s">
        <v>11593</v>
      </c>
    </row>
    <row r="6529" spans="53:77" x14ac:dyDescent="0.3">
      <c r="BA6529" s="169" t="e">
        <f>VLOOKUP(D6529,#REF!, 2,FALSE)</f>
        <v>#REF!</v>
      </c>
      <c r="BO6529" s="118" t="s">
        <v>2042</v>
      </c>
      <c r="BP6529" s="118" t="s">
        <v>623</v>
      </c>
      <c r="BQ6529" s="118" t="s">
        <v>11594</v>
      </c>
      <c r="BW6529" s="118" t="s">
        <v>2042</v>
      </c>
      <c r="BX6529" s="118" t="s">
        <v>623</v>
      </c>
      <c r="BY6529" s="118" t="s">
        <v>11594</v>
      </c>
    </row>
    <row r="6530" spans="53:77" x14ac:dyDescent="0.3">
      <c r="BA6530" s="169" t="e">
        <f>VLOOKUP(D6530,#REF!, 2,FALSE)</f>
        <v>#REF!</v>
      </c>
      <c r="BO6530" s="118" t="s">
        <v>11595</v>
      </c>
      <c r="BP6530" s="118" t="s">
        <v>3085</v>
      </c>
      <c r="BQ6530" s="118" t="s">
        <v>2983</v>
      </c>
      <c r="BW6530" s="118" t="s">
        <v>11595</v>
      </c>
      <c r="BX6530" s="118" t="s">
        <v>3085</v>
      </c>
      <c r="BY6530" s="118" t="s">
        <v>2983</v>
      </c>
    </row>
    <row r="6531" spans="53:77" x14ac:dyDescent="0.3">
      <c r="BA6531" s="169" t="e">
        <f>VLOOKUP(D6531,#REF!, 2,FALSE)</f>
        <v>#REF!</v>
      </c>
      <c r="BO6531" s="118" t="s">
        <v>11596</v>
      </c>
      <c r="BP6531" s="118" t="s">
        <v>658</v>
      </c>
      <c r="BQ6531" s="118" t="s">
        <v>1334</v>
      </c>
      <c r="BW6531" s="118" t="s">
        <v>11596</v>
      </c>
      <c r="BX6531" s="118" t="s">
        <v>658</v>
      </c>
      <c r="BY6531" s="118" t="s">
        <v>1334</v>
      </c>
    </row>
    <row r="6532" spans="53:77" x14ac:dyDescent="0.3">
      <c r="BA6532" s="169" t="e">
        <f>VLOOKUP(D6532,#REF!, 2,FALSE)</f>
        <v>#REF!</v>
      </c>
      <c r="BO6532" s="118" t="s">
        <v>11597</v>
      </c>
      <c r="BP6532" s="118" t="s">
        <v>658</v>
      </c>
      <c r="BQ6532" s="118" t="s">
        <v>6481</v>
      </c>
      <c r="BW6532" s="118" t="s">
        <v>11597</v>
      </c>
      <c r="BX6532" s="118" t="s">
        <v>658</v>
      </c>
      <c r="BY6532" s="118" t="s">
        <v>6481</v>
      </c>
    </row>
    <row r="6533" spans="53:77" x14ac:dyDescent="0.3">
      <c r="BA6533" s="169" t="e">
        <f>VLOOKUP(D6533,#REF!, 2,FALSE)</f>
        <v>#REF!</v>
      </c>
      <c r="BO6533" s="118" t="s">
        <v>11598</v>
      </c>
      <c r="BP6533" s="118" t="s">
        <v>731</v>
      </c>
      <c r="BQ6533" s="118" t="s">
        <v>2642</v>
      </c>
      <c r="BW6533" s="118" t="s">
        <v>11598</v>
      </c>
      <c r="BX6533" s="118" t="s">
        <v>731</v>
      </c>
      <c r="BY6533" s="118" t="s">
        <v>2642</v>
      </c>
    </row>
    <row r="6534" spans="53:77" x14ac:dyDescent="0.3">
      <c r="BA6534" s="169" t="e">
        <f>VLOOKUP(D6534,#REF!, 2,FALSE)</f>
        <v>#REF!</v>
      </c>
      <c r="BO6534" s="118" t="s">
        <v>11599</v>
      </c>
      <c r="BP6534" s="118" t="s">
        <v>631</v>
      </c>
      <c r="BQ6534" s="118" t="s">
        <v>11307</v>
      </c>
      <c r="BW6534" s="118" t="s">
        <v>11599</v>
      </c>
      <c r="BX6534" s="118" t="s">
        <v>631</v>
      </c>
      <c r="BY6534" s="118" t="s">
        <v>11307</v>
      </c>
    </row>
    <row r="6535" spans="53:77" x14ac:dyDescent="0.3">
      <c r="BA6535" s="169" t="e">
        <f>VLOOKUP(D6535,#REF!, 2,FALSE)</f>
        <v>#REF!</v>
      </c>
      <c r="BO6535" s="118" t="s">
        <v>11600</v>
      </c>
      <c r="BP6535" s="118" t="s">
        <v>780</v>
      </c>
      <c r="BQ6535" s="118" t="s">
        <v>11601</v>
      </c>
      <c r="BW6535" s="118" t="s">
        <v>11600</v>
      </c>
      <c r="BX6535" s="118" t="s">
        <v>780</v>
      </c>
      <c r="BY6535" s="118" t="s">
        <v>11601</v>
      </c>
    </row>
    <row r="6536" spans="53:77" x14ac:dyDescent="0.3">
      <c r="BA6536" s="169" t="e">
        <f>VLOOKUP(D6536,#REF!, 2,FALSE)</f>
        <v>#REF!</v>
      </c>
      <c r="BO6536" s="118" t="s">
        <v>2043</v>
      </c>
      <c r="BP6536" s="118" t="s">
        <v>852</v>
      </c>
      <c r="BQ6536" s="118" t="s">
        <v>9926</v>
      </c>
      <c r="BW6536" s="118" t="s">
        <v>2043</v>
      </c>
      <c r="BX6536" s="118" t="s">
        <v>852</v>
      </c>
      <c r="BY6536" s="118" t="s">
        <v>9926</v>
      </c>
    </row>
    <row r="6537" spans="53:77" x14ac:dyDescent="0.3">
      <c r="BA6537" s="169" t="e">
        <f>VLOOKUP(D6537,#REF!, 2,FALSE)</f>
        <v>#REF!</v>
      </c>
      <c r="BO6537" s="118" t="s">
        <v>11602</v>
      </c>
      <c r="BP6537" s="118" t="s">
        <v>778</v>
      </c>
      <c r="BQ6537" s="118" t="s">
        <v>10834</v>
      </c>
      <c r="BW6537" s="118" t="s">
        <v>11602</v>
      </c>
      <c r="BX6537" s="118" t="s">
        <v>778</v>
      </c>
      <c r="BY6537" s="118" t="s">
        <v>10834</v>
      </c>
    </row>
    <row r="6538" spans="53:77" x14ac:dyDescent="0.3">
      <c r="BA6538" s="169" t="e">
        <f>VLOOKUP(D6538,#REF!, 2,FALSE)</f>
        <v>#REF!</v>
      </c>
      <c r="BO6538" s="118" t="s">
        <v>11603</v>
      </c>
      <c r="BP6538" s="118" t="s">
        <v>928</v>
      </c>
      <c r="BQ6538" s="118" t="s">
        <v>5311</v>
      </c>
      <c r="BW6538" s="118" t="s">
        <v>11603</v>
      </c>
      <c r="BX6538" s="118" t="s">
        <v>928</v>
      </c>
      <c r="BY6538" s="118" t="s">
        <v>5311</v>
      </c>
    </row>
    <row r="6539" spans="53:77" x14ac:dyDescent="0.3">
      <c r="BA6539" s="169" t="e">
        <f>VLOOKUP(D6539,#REF!, 2,FALSE)</f>
        <v>#REF!</v>
      </c>
      <c r="BO6539" s="118" t="s">
        <v>11604</v>
      </c>
      <c r="BP6539" s="118" t="s">
        <v>778</v>
      </c>
      <c r="BQ6539" s="118" t="s">
        <v>11605</v>
      </c>
      <c r="BW6539" s="118" t="s">
        <v>11604</v>
      </c>
      <c r="BX6539" s="118" t="s">
        <v>778</v>
      </c>
      <c r="BY6539" s="118" t="s">
        <v>11605</v>
      </c>
    </row>
    <row r="6540" spans="53:77" x14ac:dyDescent="0.3">
      <c r="BA6540" s="169" t="e">
        <f>VLOOKUP(D6540,#REF!, 2,FALSE)</f>
        <v>#REF!</v>
      </c>
      <c r="BO6540" s="118" t="s">
        <v>11606</v>
      </c>
      <c r="BP6540" s="118" t="s">
        <v>736</v>
      </c>
      <c r="BQ6540" s="118" t="s">
        <v>11607</v>
      </c>
      <c r="BW6540" s="118" t="s">
        <v>11606</v>
      </c>
      <c r="BX6540" s="118" t="s">
        <v>736</v>
      </c>
      <c r="BY6540" s="118" t="s">
        <v>11607</v>
      </c>
    </row>
    <row r="6541" spans="53:77" x14ac:dyDescent="0.3">
      <c r="BA6541" s="169" t="e">
        <f>VLOOKUP(D6541,#REF!, 2,FALSE)</f>
        <v>#REF!</v>
      </c>
      <c r="BO6541" s="118" t="s">
        <v>11608</v>
      </c>
      <c r="BP6541" s="118" t="s">
        <v>736</v>
      </c>
      <c r="BQ6541" s="118" t="s">
        <v>2983</v>
      </c>
      <c r="BW6541" s="118" t="s">
        <v>11608</v>
      </c>
      <c r="BX6541" s="118" t="s">
        <v>736</v>
      </c>
      <c r="BY6541" s="118" t="s">
        <v>2983</v>
      </c>
    </row>
    <row r="6542" spans="53:77" x14ac:dyDescent="0.3">
      <c r="BA6542" s="169" t="e">
        <f>VLOOKUP(D6542,#REF!, 2,FALSE)</f>
        <v>#REF!</v>
      </c>
      <c r="BO6542" s="118" t="s">
        <v>11609</v>
      </c>
      <c r="BP6542" s="118" t="s">
        <v>2979</v>
      </c>
      <c r="BQ6542" s="118" t="s">
        <v>2010</v>
      </c>
      <c r="BW6542" s="118" t="s">
        <v>11609</v>
      </c>
      <c r="BX6542" s="118" t="s">
        <v>2979</v>
      </c>
      <c r="BY6542" s="118" t="s">
        <v>2010</v>
      </c>
    </row>
    <row r="6543" spans="53:77" x14ac:dyDescent="0.3">
      <c r="BA6543" s="169" t="e">
        <f>VLOOKUP(D6543,#REF!, 2,FALSE)</f>
        <v>#REF!</v>
      </c>
      <c r="BO6543" s="118" t="s">
        <v>11610</v>
      </c>
      <c r="BP6543" s="118" t="s">
        <v>1139</v>
      </c>
      <c r="BQ6543" s="118" t="s">
        <v>11611</v>
      </c>
      <c r="BW6543" s="118" t="s">
        <v>11610</v>
      </c>
      <c r="BX6543" s="118" t="s">
        <v>1139</v>
      </c>
      <c r="BY6543" s="118" t="s">
        <v>11611</v>
      </c>
    </row>
    <row r="6544" spans="53:77" x14ac:dyDescent="0.3">
      <c r="BA6544" s="169" t="e">
        <f>VLOOKUP(D6544,#REF!, 2,FALSE)</f>
        <v>#REF!</v>
      </c>
      <c r="BO6544" s="118" t="s">
        <v>11612</v>
      </c>
      <c r="BP6544" s="118" t="s">
        <v>778</v>
      </c>
      <c r="BQ6544" s="118" t="s">
        <v>11613</v>
      </c>
      <c r="BW6544" s="118" t="s">
        <v>11612</v>
      </c>
      <c r="BX6544" s="118" t="s">
        <v>778</v>
      </c>
      <c r="BY6544" s="118" t="s">
        <v>11613</v>
      </c>
    </row>
    <row r="6545" spans="53:77" x14ac:dyDescent="0.3">
      <c r="BA6545" s="169" t="e">
        <f>VLOOKUP(D6545,#REF!, 2,FALSE)</f>
        <v>#REF!</v>
      </c>
      <c r="BO6545" s="118" t="s">
        <v>11614</v>
      </c>
      <c r="BP6545" s="118" t="s">
        <v>787</v>
      </c>
      <c r="BQ6545" s="118" t="s">
        <v>11615</v>
      </c>
      <c r="BW6545" s="118" t="s">
        <v>11614</v>
      </c>
      <c r="BX6545" s="118" t="s">
        <v>787</v>
      </c>
      <c r="BY6545" s="118" t="s">
        <v>11615</v>
      </c>
    </row>
    <row r="6546" spans="53:77" x14ac:dyDescent="0.3">
      <c r="BA6546" s="169" t="e">
        <f>VLOOKUP(D6546,#REF!, 2,FALSE)</f>
        <v>#REF!</v>
      </c>
      <c r="BO6546" s="118" t="s">
        <v>11616</v>
      </c>
      <c r="BP6546" s="118" t="s">
        <v>775</v>
      </c>
      <c r="BQ6546" s="118" t="s">
        <v>5705</v>
      </c>
      <c r="BW6546" s="118" t="s">
        <v>11616</v>
      </c>
      <c r="BX6546" s="118" t="s">
        <v>775</v>
      </c>
      <c r="BY6546" s="118" t="s">
        <v>5705</v>
      </c>
    </row>
    <row r="6547" spans="53:77" x14ac:dyDescent="0.3">
      <c r="BA6547" s="169" t="e">
        <f>VLOOKUP(D6547,#REF!, 2,FALSE)</f>
        <v>#REF!</v>
      </c>
      <c r="BO6547" s="118" t="s">
        <v>11617</v>
      </c>
      <c r="BP6547" s="118" t="s">
        <v>803</v>
      </c>
      <c r="BQ6547" s="118" t="s">
        <v>1086</v>
      </c>
      <c r="BW6547" s="118" t="s">
        <v>11617</v>
      </c>
      <c r="BX6547" s="118" t="s">
        <v>803</v>
      </c>
      <c r="BY6547" s="118" t="s">
        <v>1086</v>
      </c>
    </row>
    <row r="6548" spans="53:77" x14ac:dyDescent="0.3">
      <c r="BA6548" s="169" t="e">
        <f>VLOOKUP(D6548,#REF!, 2,FALSE)</f>
        <v>#REF!</v>
      </c>
      <c r="BO6548" s="118" t="s">
        <v>11618</v>
      </c>
      <c r="BP6548" s="118" t="s">
        <v>852</v>
      </c>
      <c r="BQ6548" s="118" t="s">
        <v>3611</v>
      </c>
      <c r="BW6548" s="118" t="s">
        <v>11618</v>
      </c>
      <c r="BX6548" s="118" t="s">
        <v>852</v>
      </c>
      <c r="BY6548" s="118" t="s">
        <v>3611</v>
      </c>
    </row>
    <row r="6549" spans="53:77" x14ac:dyDescent="0.3">
      <c r="BA6549" s="169" t="e">
        <f>VLOOKUP(D6549,#REF!, 2,FALSE)</f>
        <v>#REF!</v>
      </c>
      <c r="BO6549" s="118" t="s">
        <v>11619</v>
      </c>
      <c r="BP6549" s="118" t="s">
        <v>775</v>
      </c>
      <c r="BQ6549" s="118" t="s">
        <v>6101</v>
      </c>
      <c r="BW6549" s="118" t="s">
        <v>11619</v>
      </c>
      <c r="BX6549" s="118" t="s">
        <v>775</v>
      </c>
      <c r="BY6549" s="118" t="s">
        <v>6101</v>
      </c>
    </row>
    <row r="6550" spans="53:77" x14ac:dyDescent="0.3">
      <c r="BA6550" s="169" t="e">
        <f>VLOOKUP(D6550,#REF!, 2,FALSE)</f>
        <v>#REF!</v>
      </c>
      <c r="BO6550" s="118" t="s">
        <v>11620</v>
      </c>
      <c r="BP6550" s="118" t="s">
        <v>631</v>
      </c>
      <c r="BQ6550" s="118" t="s">
        <v>11307</v>
      </c>
      <c r="BW6550" s="118" t="s">
        <v>11620</v>
      </c>
      <c r="BX6550" s="118" t="s">
        <v>631</v>
      </c>
      <c r="BY6550" s="118" t="s">
        <v>11307</v>
      </c>
    </row>
    <row r="6551" spans="53:77" x14ac:dyDescent="0.3">
      <c r="BA6551" s="169" t="e">
        <f>VLOOKUP(D6551,#REF!, 2,FALSE)</f>
        <v>#REF!</v>
      </c>
      <c r="BO6551" s="118" t="s">
        <v>11621</v>
      </c>
      <c r="BP6551" s="118" t="s">
        <v>616</v>
      </c>
      <c r="BQ6551" s="118" t="s">
        <v>11307</v>
      </c>
      <c r="BW6551" s="118" t="s">
        <v>11621</v>
      </c>
      <c r="BX6551" s="118" t="s">
        <v>616</v>
      </c>
      <c r="BY6551" s="118" t="s">
        <v>11307</v>
      </c>
    </row>
    <row r="6552" spans="53:77" x14ac:dyDescent="0.3">
      <c r="BA6552" s="169" t="e">
        <f>VLOOKUP(D6552,#REF!, 2,FALSE)</f>
        <v>#REF!</v>
      </c>
      <c r="BO6552" s="118" t="s">
        <v>11622</v>
      </c>
      <c r="BP6552" s="118" t="s">
        <v>1733</v>
      </c>
      <c r="BQ6552" s="118" t="s">
        <v>11623</v>
      </c>
      <c r="BW6552" s="118" t="s">
        <v>11622</v>
      </c>
      <c r="BX6552" s="118" t="s">
        <v>1733</v>
      </c>
      <c r="BY6552" s="118" t="s">
        <v>11623</v>
      </c>
    </row>
    <row r="6553" spans="53:77" x14ac:dyDescent="0.3">
      <c r="BA6553" s="169" t="e">
        <f>VLOOKUP(D6553,#REF!, 2,FALSE)</f>
        <v>#REF!</v>
      </c>
      <c r="BO6553" s="118" t="s">
        <v>11624</v>
      </c>
      <c r="BP6553" s="118" t="s">
        <v>1733</v>
      </c>
      <c r="BQ6553" s="118" t="s">
        <v>2983</v>
      </c>
      <c r="BW6553" s="118" t="s">
        <v>11624</v>
      </c>
      <c r="BX6553" s="118" t="s">
        <v>1733</v>
      </c>
      <c r="BY6553" s="118" t="s">
        <v>2983</v>
      </c>
    </row>
    <row r="6554" spans="53:77" x14ac:dyDescent="0.3">
      <c r="BA6554" s="169" t="e">
        <f>VLOOKUP(D6554,#REF!, 2,FALSE)</f>
        <v>#REF!</v>
      </c>
      <c r="BO6554" s="118" t="s">
        <v>11625</v>
      </c>
      <c r="BP6554" s="118" t="s">
        <v>628</v>
      </c>
      <c r="BQ6554" s="118" t="s">
        <v>7692</v>
      </c>
      <c r="BW6554" s="118" t="s">
        <v>11625</v>
      </c>
      <c r="BX6554" s="118" t="s">
        <v>628</v>
      </c>
      <c r="BY6554" s="118" t="s">
        <v>7692</v>
      </c>
    </row>
    <row r="6555" spans="53:77" x14ac:dyDescent="0.3">
      <c r="BA6555" s="169" t="e">
        <f>VLOOKUP(D6555,#REF!, 2,FALSE)</f>
        <v>#REF!</v>
      </c>
      <c r="BO6555" s="118" t="s">
        <v>11626</v>
      </c>
      <c r="BP6555" s="118" t="s">
        <v>1733</v>
      </c>
      <c r="BQ6555" s="118" t="s">
        <v>11627</v>
      </c>
      <c r="BW6555" s="118" t="s">
        <v>11626</v>
      </c>
      <c r="BX6555" s="118" t="s">
        <v>1733</v>
      </c>
      <c r="BY6555" s="118" t="s">
        <v>11627</v>
      </c>
    </row>
    <row r="6556" spans="53:77" x14ac:dyDescent="0.3">
      <c r="BA6556" s="169" t="e">
        <f>VLOOKUP(D6556,#REF!, 2,FALSE)</f>
        <v>#REF!</v>
      </c>
      <c r="BO6556" s="118" t="s">
        <v>11628</v>
      </c>
      <c r="BP6556" s="118" t="s">
        <v>1733</v>
      </c>
      <c r="BQ6556" s="118" t="s">
        <v>11629</v>
      </c>
      <c r="BW6556" s="118" t="s">
        <v>11628</v>
      </c>
      <c r="BX6556" s="118" t="s">
        <v>1733</v>
      </c>
      <c r="BY6556" s="118" t="s">
        <v>11629</v>
      </c>
    </row>
    <row r="6557" spans="53:77" x14ac:dyDescent="0.3">
      <c r="BA6557" s="169" t="e">
        <f>VLOOKUP(D6557,#REF!, 2,FALSE)</f>
        <v>#REF!</v>
      </c>
      <c r="BO6557" s="118" t="s">
        <v>430</v>
      </c>
      <c r="BP6557" s="118" t="s">
        <v>1733</v>
      </c>
      <c r="BQ6557" s="118" t="s">
        <v>2983</v>
      </c>
      <c r="BW6557" s="118" t="s">
        <v>430</v>
      </c>
      <c r="BX6557" s="118" t="s">
        <v>1733</v>
      </c>
      <c r="BY6557" s="118" t="s">
        <v>2983</v>
      </c>
    </row>
    <row r="6558" spans="53:77" x14ac:dyDescent="0.3">
      <c r="BA6558" s="169" t="e">
        <f>VLOOKUP(D6558,#REF!, 2,FALSE)</f>
        <v>#REF!</v>
      </c>
      <c r="BO6558" s="118" t="s">
        <v>11630</v>
      </c>
      <c r="BP6558" s="118" t="s">
        <v>662</v>
      </c>
      <c r="BQ6558" s="118" t="s">
        <v>1210</v>
      </c>
      <c r="BW6558" s="118" t="s">
        <v>11630</v>
      </c>
      <c r="BX6558" s="118" t="s">
        <v>662</v>
      </c>
      <c r="BY6558" s="118" t="s">
        <v>1210</v>
      </c>
    </row>
    <row r="6559" spans="53:77" x14ac:dyDescent="0.3">
      <c r="BA6559" s="169" t="e">
        <f>VLOOKUP(D6559,#REF!, 2,FALSE)</f>
        <v>#REF!</v>
      </c>
      <c r="BO6559" s="118" t="s">
        <v>2044</v>
      </c>
      <c r="BP6559" s="118" t="s">
        <v>926</v>
      </c>
      <c r="BQ6559" s="118" t="s">
        <v>11631</v>
      </c>
      <c r="BW6559" s="118" t="s">
        <v>2044</v>
      </c>
      <c r="BX6559" s="118" t="s">
        <v>926</v>
      </c>
      <c r="BY6559" s="118" t="s">
        <v>11631</v>
      </c>
    </row>
    <row r="6560" spans="53:77" x14ac:dyDescent="0.3">
      <c r="BA6560" s="169" t="e">
        <f>VLOOKUP(D6560,#REF!, 2,FALSE)</f>
        <v>#REF!</v>
      </c>
      <c r="BO6560" s="118" t="s">
        <v>11632</v>
      </c>
      <c r="BP6560" s="118" t="s">
        <v>797</v>
      </c>
      <c r="BQ6560" s="118" t="s">
        <v>2983</v>
      </c>
      <c r="BW6560" s="118" t="s">
        <v>11632</v>
      </c>
      <c r="BX6560" s="118" t="s">
        <v>797</v>
      </c>
      <c r="BY6560" s="118" t="s">
        <v>2983</v>
      </c>
    </row>
    <row r="6561" spans="53:77" x14ac:dyDescent="0.3">
      <c r="BA6561" s="169" t="e">
        <f>VLOOKUP(D6561,#REF!, 2,FALSE)</f>
        <v>#REF!</v>
      </c>
      <c r="BO6561" s="118" t="s">
        <v>11633</v>
      </c>
      <c r="BP6561" s="118" t="s">
        <v>799</v>
      </c>
      <c r="BQ6561" s="118" t="s">
        <v>11460</v>
      </c>
      <c r="BW6561" s="118" t="s">
        <v>11633</v>
      </c>
      <c r="BX6561" s="118" t="s">
        <v>799</v>
      </c>
      <c r="BY6561" s="118" t="s">
        <v>11460</v>
      </c>
    </row>
    <row r="6562" spans="53:77" x14ac:dyDescent="0.3">
      <c r="BA6562" s="169" t="e">
        <f>VLOOKUP(D6562,#REF!, 2,FALSE)</f>
        <v>#REF!</v>
      </c>
      <c r="BO6562" s="118" t="s">
        <v>11634</v>
      </c>
      <c r="BP6562" s="118" t="s">
        <v>799</v>
      </c>
      <c r="BQ6562" s="118" t="s">
        <v>3341</v>
      </c>
      <c r="BW6562" s="118" t="s">
        <v>11634</v>
      </c>
      <c r="BX6562" s="118" t="s">
        <v>799</v>
      </c>
      <c r="BY6562" s="118" t="s">
        <v>3341</v>
      </c>
    </row>
    <row r="6563" spans="53:77" x14ac:dyDescent="0.3">
      <c r="BA6563" s="169" t="e">
        <f>VLOOKUP(D6563,#REF!, 2,FALSE)</f>
        <v>#REF!</v>
      </c>
      <c r="BO6563" s="118" t="s">
        <v>11635</v>
      </c>
      <c r="BP6563" s="118" t="s">
        <v>661</v>
      </c>
      <c r="BQ6563" s="118" t="s">
        <v>1537</v>
      </c>
      <c r="BW6563" s="118" t="s">
        <v>11635</v>
      </c>
      <c r="BX6563" s="118" t="s">
        <v>661</v>
      </c>
      <c r="BY6563" s="118" t="s">
        <v>1537</v>
      </c>
    </row>
    <row r="6564" spans="53:77" x14ac:dyDescent="0.3">
      <c r="BA6564" s="169" t="e">
        <f>VLOOKUP(D6564,#REF!, 2,FALSE)</f>
        <v>#REF!</v>
      </c>
      <c r="BO6564" s="118" t="s">
        <v>11636</v>
      </c>
      <c r="BP6564" s="118" t="s">
        <v>799</v>
      </c>
      <c r="BQ6564" s="118" t="s">
        <v>6134</v>
      </c>
      <c r="BW6564" s="118" t="s">
        <v>11636</v>
      </c>
      <c r="BX6564" s="118" t="s">
        <v>799</v>
      </c>
      <c r="BY6564" s="118" t="s">
        <v>6134</v>
      </c>
    </row>
    <row r="6565" spans="53:77" x14ac:dyDescent="0.3">
      <c r="BA6565" s="169" t="e">
        <f>VLOOKUP(D6565,#REF!, 2,FALSE)</f>
        <v>#REF!</v>
      </c>
      <c r="BO6565" s="118" t="s">
        <v>11637</v>
      </c>
      <c r="BP6565" s="118" t="s">
        <v>3000</v>
      </c>
      <c r="BQ6565" s="118" t="s">
        <v>11638</v>
      </c>
      <c r="BW6565" s="118" t="s">
        <v>11637</v>
      </c>
      <c r="BX6565" s="118" t="s">
        <v>3000</v>
      </c>
      <c r="BY6565" s="118" t="s">
        <v>11638</v>
      </c>
    </row>
    <row r="6566" spans="53:77" x14ac:dyDescent="0.3">
      <c r="BA6566" s="169" t="e">
        <f>VLOOKUP(D6566,#REF!, 2,FALSE)</f>
        <v>#REF!</v>
      </c>
      <c r="BO6566" s="118" t="s">
        <v>11639</v>
      </c>
      <c r="BP6566" s="118" t="s">
        <v>1139</v>
      </c>
      <c r="BQ6566" s="118" t="s">
        <v>11640</v>
      </c>
      <c r="BW6566" s="118" t="s">
        <v>11639</v>
      </c>
      <c r="BX6566" s="118" t="s">
        <v>1139</v>
      </c>
      <c r="BY6566" s="118" t="s">
        <v>11640</v>
      </c>
    </row>
    <row r="6567" spans="53:77" x14ac:dyDescent="0.3">
      <c r="BA6567" s="169" t="e">
        <f>VLOOKUP(D6567,#REF!, 2,FALSE)</f>
        <v>#REF!</v>
      </c>
      <c r="BO6567" s="118" t="s">
        <v>11641</v>
      </c>
      <c r="BP6567" s="118" t="s">
        <v>928</v>
      </c>
      <c r="BQ6567" s="118" t="s">
        <v>2983</v>
      </c>
      <c r="BW6567" s="118" t="s">
        <v>11641</v>
      </c>
      <c r="BX6567" s="118" t="s">
        <v>928</v>
      </c>
      <c r="BY6567" s="118" t="s">
        <v>2983</v>
      </c>
    </row>
    <row r="6568" spans="53:77" x14ac:dyDescent="0.3">
      <c r="BA6568" s="169" t="e">
        <f>VLOOKUP(D6568,#REF!, 2,FALSE)</f>
        <v>#REF!</v>
      </c>
      <c r="BO6568" s="118" t="s">
        <v>11642</v>
      </c>
      <c r="BP6568" s="118" t="s">
        <v>1267</v>
      </c>
      <c r="BQ6568" s="118" t="s">
        <v>2983</v>
      </c>
      <c r="BW6568" s="118" t="s">
        <v>11642</v>
      </c>
      <c r="BX6568" s="118" t="s">
        <v>1267</v>
      </c>
      <c r="BY6568" s="118" t="s">
        <v>2983</v>
      </c>
    </row>
    <row r="6569" spans="53:77" x14ac:dyDescent="0.3">
      <c r="BA6569" s="169" t="e">
        <f>VLOOKUP(D6569,#REF!, 2,FALSE)</f>
        <v>#REF!</v>
      </c>
      <c r="BO6569" s="118" t="s">
        <v>11643</v>
      </c>
      <c r="BP6569" s="118" t="s">
        <v>3003</v>
      </c>
      <c r="BQ6569" s="118" t="s">
        <v>5858</v>
      </c>
      <c r="BW6569" s="118" t="s">
        <v>11643</v>
      </c>
      <c r="BX6569" s="118" t="s">
        <v>3003</v>
      </c>
      <c r="BY6569" s="118" t="s">
        <v>5858</v>
      </c>
    </row>
    <row r="6570" spans="53:77" x14ac:dyDescent="0.3">
      <c r="BA6570" s="169" t="e">
        <f>VLOOKUP(D6570,#REF!, 2,FALSE)</f>
        <v>#REF!</v>
      </c>
      <c r="BO6570" s="118" t="s">
        <v>11644</v>
      </c>
      <c r="BP6570" s="118" t="s">
        <v>16975</v>
      </c>
      <c r="BQ6570" s="118" t="s">
        <v>6989</v>
      </c>
      <c r="BW6570" s="118" t="s">
        <v>11644</v>
      </c>
      <c r="BX6570" s="118" t="s">
        <v>16975</v>
      </c>
      <c r="BY6570" s="118" t="s">
        <v>6989</v>
      </c>
    </row>
    <row r="6571" spans="53:77" x14ac:dyDescent="0.3">
      <c r="BA6571" s="169" t="e">
        <f>VLOOKUP(D6571,#REF!, 2,FALSE)</f>
        <v>#REF!</v>
      </c>
      <c r="BO6571" s="118" t="s">
        <v>11645</v>
      </c>
      <c r="BP6571" s="118" t="s">
        <v>1267</v>
      </c>
      <c r="BQ6571" s="118" t="s">
        <v>11646</v>
      </c>
      <c r="BW6571" s="118" t="s">
        <v>11645</v>
      </c>
      <c r="BX6571" s="118" t="s">
        <v>1267</v>
      </c>
      <c r="BY6571" s="118" t="s">
        <v>11646</v>
      </c>
    </row>
    <row r="6572" spans="53:77" x14ac:dyDescent="0.3">
      <c r="BA6572" s="169" t="e">
        <f>VLOOKUP(D6572,#REF!, 2,FALSE)</f>
        <v>#REF!</v>
      </c>
      <c r="BO6572" s="118" t="s">
        <v>11647</v>
      </c>
      <c r="BP6572" s="118" t="s">
        <v>1139</v>
      </c>
      <c r="BQ6572" s="118" t="s">
        <v>615</v>
      </c>
      <c r="BW6572" s="118" t="s">
        <v>11647</v>
      </c>
      <c r="BX6572" s="118" t="s">
        <v>1139</v>
      </c>
      <c r="BY6572" s="118" t="s">
        <v>615</v>
      </c>
    </row>
    <row r="6573" spans="53:77" x14ac:dyDescent="0.3">
      <c r="BA6573" s="169" t="e">
        <f>VLOOKUP(D6573,#REF!, 2,FALSE)</f>
        <v>#REF!</v>
      </c>
      <c r="BO6573" s="118" t="s">
        <v>11648</v>
      </c>
      <c r="BP6573" s="118" t="s">
        <v>1267</v>
      </c>
      <c r="BQ6573" s="118" t="s">
        <v>2983</v>
      </c>
      <c r="BW6573" s="118" t="s">
        <v>11648</v>
      </c>
      <c r="BX6573" s="118" t="s">
        <v>1267</v>
      </c>
      <c r="BY6573" s="118" t="s">
        <v>2983</v>
      </c>
    </row>
    <row r="6574" spans="53:77" x14ac:dyDescent="0.3">
      <c r="BA6574" s="169" t="e">
        <f>VLOOKUP(D6574,#REF!, 2,FALSE)</f>
        <v>#REF!</v>
      </c>
      <c r="BO6574" s="118" t="s">
        <v>11649</v>
      </c>
      <c r="BP6574" s="118" t="s">
        <v>3003</v>
      </c>
      <c r="BQ6574" s="118" t="s">
        <v>615</v>
      </c>
      <c r="BW6574" s="118" t="s">
        <v>11649</v>
      </c>
      <c r="BX6574" s="118" t="s">
        <v>3003</v>
      </c>
      <c r="BY6574" s="118" t="s">
        <v>615</v>
      </c>
    </row>
    <row r="6575" spans="53:77" x14ac:dyDescent="0.3">
      <c r="BA6575" s="169" t="e">
        <f>VLOOKUP(D6575,#REF!, 2,FALSE)</f>
        <v>#REF!</v>
      </c>
      <c r="BO6575" s="118" t="s">
        <v>11650</v>
      </c>
      <c r="BP6575" s="118" t="s">
        <v>715</v>
      </c>
      <c r="BQ6575" s="118" t="s">
        <v>3794</v>
      </c>
      <c r="BW6575" s="118" t="s">
        <v>11650</v>
      </c>
      <c r="BX6575" s="118" t="s">
        <v>715</v>
      </c>
      <c r="BY6575" s="118" t="s">
        <v>3794</v>
      </c>
    </row>
    <row r="6576" spans="53:77" x14ac:dyDescent="0.3">
      <c r="BA6576" s="169" t="e">
        <f>VLOOKUP(D6576,#REF!, 2,FALSE)</f>
        <v>#REF!</v>
      </c>
      <c r="BO6576" s="118" t="s">
        <v>11651</v>
      </c>
      <c r="BP6576" s="118" t="s">
        <v>614</v>
      </c>
      <c r="BQ6576" s="118" t="s">
        <v>11652</v>
      </c>
      <c r="BW6576" s="118" t="s">
        <v>11651</v>
      </c>
      <c r="BX6576" s="118" t="s">
        <v>614</v>
      </c>
      <c r="BY6576" s="118" t="s">
        <v>11652</v>
      </c>
    </row>
    <row r="6577" spans="53:77" x14ac:dyDescent="0.3">
      <c r="BA6577" s="169" t="e">
        <f>VLOOKUP(D6577,#REF!, 2,FALSE)</f>
        <v>#REF!</v>
      </c>
      <c r="BO6577" s="118" t="s">
        <v>11653</v>
      </c>
      <c r="BP6577" s="118" t="s">
        <v>16975</v>
      </c>
      <c r="BQ6577" s="118" t="s">
        <v>11654</v>
      </c>
      <c r="BW6577" s="118" t="s">
        <v>11653</v>
      </c>
      <c r="BX6577" s="118" t="s">
        <v>16975</v>
      </c>
      <c r="BY6577" s="118" t="s">
        <v>11654</v>
      </c>
    </row>
    <row r="6578" spans="53:77" x14ac:dyDescent="0.3">
      <c r="BA6578" s="169" t="e">
        <f>VLOOKUP(D6578,#REF!, 2,FALSE)</f>
        <v>#REF!</v>
      </c>
      <c r="BO6578" s="118" t="s">
        <v>11655</v>
      </c>
      <c r="BP6578" s="118" t="s">
        <v>636</v>
      </c>
      <c r="BQ6578" s="118" t="s">
        <v>947</v>
      </c>
      <c r="BW6578" s="118" t="s">
        <v>11655</v>
      </c>
      <c r="BX6578" s="118" t="s">
        <v>636</v>
      </c>
      <c r="BY6578" s="118" t="s">
        <v>947</v>
      </c>
    </row>
    <row r="6579" spans="53:77" x14ac:dyDescent="0.3">
      <c r="BA6579" s="169" t="e">
        <f>VLOOKUP(D6579,#REF!, 2,FALSE)</f>
        <v>#REF!</v>
      </c>
      <c r="BO6579" s="118" t="s">
        <v>11656</v>
      </c>
      <c r="BP6579" s="118" t="s">
        <v>16975</v>
      </c>
      <c r="BQ6579" s="118" t="s">
        <v>3885</v>
      </c>
      <c r="BW6579" s="118" t="s">
        <v>11656</v>
      </c>
      <c r="BX6579" s="118" t="s">
        <v>16975</v>
      </c>
      <c r="BY6579" s="118" t="s">
        <v>3885</v>
      </c>
    </row>
    <row r="6580" spans="53:77" x14ac:dyDescent="0.3">
      <c r="BA6580" s="169" t="e">
        <f>VLOOKUP(D6580,#REF!, 2,FALSE)</f>
        <v>#REF!</v>
      </c>
      <c r="BO6580" s="118" t="s">
        <v>11657</v>
      </c>
      <c r="BP6580" s="118" t="s">
        <v>797</v>
      </c>
      <c r="BQ6580" s="118" t="s">
        <v>3572</v>
      </c>
      <c r="BW6580" s="118" t="s">
        <v>11657</v>
      </c>
      <c r="BX6580" s="118" t="s">
        <v>797</v>
      </c>
      <c r="BY6580" s="118" t="s">
        <v>3572</v>
      </c>
    </row>
    <row r="6581" spans="53:77" x14ac:dyDescent="0.3">
      <c r="BA6581" s="169" t="e">
        <f>VLOOKUP(D6581,#REF!, 2,FALSE)</f>
        <v>#REF!</v>
      </c>
      <c r="BO6581" s="118" t="s">
        <v>11658</v>
      </c>
      <c r="BP6581" s="118" t="s">
        <v>636</v>
      </c>
      <c r="BQ6581" s="118" t="s">
        <v>11659</v>
      </c>
      <c r="BW6581" s="118" t="s">
        <v>11658</v>
      </c>
      <c r="BX6581" s="118" t="s">
        <v>636</v>
      </c>
      <c r="BY6581" s="118" t="s">
        <v>11659</v>
      </c>
    </row>
    <row r="6582" spans="53:77" x14ac:dyDescent="0.3">
      <c r="BA6582" s="169" t="e">
        <f>VLOOKUP(D6582,#REF!, 2,FALSE)</f>
        <v>#REF!</v>
      </c>
      <c r="BO6582" s="118" t="s">
        <v>11660</v>
      </c>
      <c r="BP6582" s="118" t="s">
        <v>636</v>
      </c>
      <c r="BQ6582" s="118" t="s">
        <v>5307</v>
      </c>
      <c r="BW6582" s="118" t="s">
        <v>11660</v>
      </c>
      <c r="BX6582" s="118" t="s">
        <v>636</v>
      </c>
      <c r="BY6582" s="118" t="s">
        <v>5307</v>
      </c>
    </row>
    <row r="6583" spans="53:77" x14ac:dyDescent="0.3">
      <c r="BA6583" s="169" t="e">
        <f>VLOOKUP(D6583,#REF!, 2,FALSE)</f>
        <v>#REF!</v>
      </c>
      <c r="BO6583" s="118" t="s">
        <v>11661</v>
      </c>
      <c r="BP6583" s="118" t="s">
        <v>3000</v>
      </c>
      <c r="BQ6583" s="118" t="s">
        <v>1776</v>
      </c>
      <c r="BW6583" s="118" t="s">
        <v>11661</v>
      </c>
      <c r="BX6583" s="118" t="s">
        <v>3000</v>
      </c>
      <c r="BY6583" s="118" t="s">
        <v>1776</v>
      </c>
    </row>
    <row r="6584" spans="53:77" x14ac:dyDescent="0.3">
      <c r="BA6584" s="169" t="e">
        <f>VLOOKUP(D6584,#REF!, 2,FALSE)</f>
        <v>#REF!</v>
      </c>
      <c r="BO6584" s="118" t="s">
        <v>431</v>
      </c>
      <c r="BP6584" s="118" t="s">
        <v>636</v>
      </c>
      <c r="BQ6584" s="118" t="s">
        <v>2983</v>
      </c>
      <c r="BW6584" s="118" t="s">
        <v>431</v>
      </c>
      <c r="BX6584" s="118" t="s">
        <v>636</v>
      </c>
      <c r="BY6584" s="118" t="s">
        <v>2983</v>
      </c>
    </row>
    <row r="6585" spans="53:77" x14ac:dyDescent="0.3">
      <c r="BA6585" s="169" t="e">
        <f>VLOOKUP(D6585,#REF!, 2,FALSE)</f>
        <v>#REF!</v>
      </c>
      <c r="BO6585" s="118" t="s">
        <v>11662</v>
      </c>
      <c r="BP6585" s="118" t="s">
        <v>636</v>
      </c>
      <c r="BQ6585" s="118" t="s">
        <v>908</v>
      </c>
      <c r="BW6585" s="118" t="s">
        <v>11662</v>
      </c>
      <c r="BX6585" s="118" t="s">
        <v>636</v>
      </c>
      <c r="BY6585" s="118" t="s">
        <v>908</v>
      </c>
    </row>
    <row r="6586" spans="53:77" x14ac:dyDescent="0.3">
      <c r="BA6586" s="169" t="e">
        <f>VLOOKUP(D6586,#REF!, 2,FALSE)</f>
        <v>#REF!</v>
      </c>
      <c r="BO6586" s="118" t="s">
        <v>11663</v>
      </c>
      <c r="BP6586" s="118" t="s">
        <v>1445</v>
      </c>
      <c r="BQ6586" s="118" t="s">
        <v>635</v>
      </c>
      <c r="BW6586" s="118" t="s">
        <v>11663</v>
      </c>
      <c r="BX6586" s="118" t="s">
        <v>1445</v>
      </c>
      <c r="BY6586" s="118" t="s">
        <v>635</v>
      </c>
    </row>
    <row r="6587" spans="53:77" x14ac:dyDescent="0.3">
      <c r="BA6587" s="169" t="e">
        <f>VLOOKUP(D6587,#REF!, 2,FALSE)</f>
        <v>#REF!</v>
      </c>
      <c r="BO6587" s="118" t="s">
        <v>406</v>
      </c>
      <c r="BP6587" s="118" t="s">
        <v>1691</v>
      </c>
      <c r="BQ6587" s="118" t="s">
        <v>5122</v>
      </c>
      <c r="BW6587" s="118" t="s">
        <v>406</v>
      </c>
      <c r="BX6587" s="118" t="s">
        <v>1691</v>
      </c>
      <c r="BY6587" s="118" t="s">
        <v>5122</v>
      </c>
    </row>
    <row r="6588" spans="53:77" x14ac:dyDescent="0.3">
      <c r="BA6588" s="169" t="e">
        <f>VLOOKUP(D6588,#REF!, 2,FALSE)</f>
        <v>#REF!</v>
      </c>
      <c r="BO6588" s="118" t="s">
        <v>11664</v>
      </c>
      <c r="BP6588" s="118" t="s">
        <v>940</v>
      </c>
      <c r="BQ6588" s="118" t="s">
        <v>6312</v>
      </c>
      <c r="BW6588" s="118" t="s">
        <v>11664</v>
      </c>
      <c r="BX6588" s="118" t="s">
        <v>940</v>
      </c>
      <c r="BY6588" s="118" t="s">
        <v>6312</v>
      </c>
    </row>
    <row r="6589" spans="53:77" x14ac:dyDescent="0.3">
      <c r="BA6589" s="169" t="e">
        <f>VLOOKUP(D6589,#REF!, 2,FALSE)</f>
        <v>#REF!</v>
      </c>
      <c r="BO6589" s="118" t="s">
        <v>11665</v>
      </c>
      <c r="BP6589" s="118" t="s">
        <v>3003</v>
      </c>
      <c r="BQ6589" s="118" t="s">
        <v>4203</v>
      </c>
      <c r="BW6589" s="118" t="s">
        <v>11665</v>
      </c>
      <c r="BX6589" s="118" t="s">
        <v>3003</v>
      </c>
      <c r="BY6589" s="118" t="s">
        <v>4203</v>
      </c>
    </row>
    <row r="6590" spans="53:77" x14ac:dyDescent="0.3">
      <c r="BA6590" s="169" t="e">
        <f>VLOOKUP(D6590,#REF!, 2,FALSE)</f>
        <v>#REF!</v>
      </c>
      <c r="BO6590" s="118" t="s">
        <v>11666</v>
      </c>
      <c r="BP6590" s="118" t="s">
        <v>1691</v>
      </c>
      <c r="BQ6590" s="118" t="s">
        <v>11667</v>
      </c>
      <c r="BW6590" s="118" t="s">
        <v>11666</v>
      </c>
      <c r="BX6590" s="118" t="s">
        <v>1691</v>
      </c>
      <c r="BY6590" s="118" t="s">
        <v>11667</v>
      </c>
    </row>
    <row r="6591" spans="53:77" x14ac:dyDescent="0.3">
      <c r="BA6591" s="169" t="e">
        <f>VLOOKUP(D6591,#REF!, 2,FALSE)</f>
        <v>#REF!</v>
      </c>
      <c r="BO6591" s="118" t="s">
        <v>2045</v>
      </c>
      <c r="BP6591" s="118" t="s">
        <v>631</v>
      </c>
      <c r="BQ6591" s="118" t="s">
        <v>2137</v>
      </c>
      <c r="BW6591" s="118" t="s">
        <v>2045</v>
      </c>
      <c r="BX6591" s="118" t="s">
        <v>631</v>
      </c>
      <c r="BY6591" s="118" t="s">
        <v>2137</v>
      </c>
    </row>
    <row r="6592" spans="53:77" x14ac:dyDescent="0.3">
      <c r="BA6592" s="169" t="e">
        <f>VLOOKUP(D6592,#REF!, 2,FALSE)</f>
        <v>#REF!</v>
      </c>
      <c r="BO6592" s="118" t="s">
        <v>11668</v>
      </c>
      <c r="BP6592" s="118" t="s">
        <v>928</v>
      </c>
      <c r="BQ6592" s="118" t="s">
        <v>2983</v>
      </c>
      <c r="BW6592" s="118" t="s">
        <v>11668</v>
      </c>
      <c r="BX6592" s="118" t="s">
        <v>928</v>
      </c>
      <c r="BY6592" s="118" t="s">
        <v>2983</v>
      </c>
    </row>
    <row r="6593" spans="53:77" x14ac:dyDescent="0.3">
      <c r="BA6593" s="169" t="e">
        <f>VLOOKUP(D6593,#REF!, 2,FALSE)</f>
        <v>#REF!</v>
      </c>
      <c r="BO6593" s="118" t="s">
        <v>2046</v>
      </c>
      <c r="BP6593" s="118" t="s">
        <v>700</v>
      </c>
      <c r="BQ6593" s="118" t="s">
        <v>2983</v>
      </c>
      <c r="BW6593" s="118" t="s">
        <v>2046</v>
      </c>
      <c r="BX6593" s="118" t="s">
        <v>700</v>
      </c>
      <c r="BY6593" s="118" t="s">
        <v>2983</v>
      </c>
    </row>
    <row r="6594" spans="53:77" x14ac:dyDescent="0.3">
      <c r="BA6594" s="169" t="e">
        <f>VLOOKUP(D6594,#REF!, 2,FALSE)</f>
        <v>#REF!</v>
      </c>
      <c r="BO6594" s="118" t="s">
        <v>11669</v>
      </c>
      <c r="BP6594" s="118" t="s">
        <v>16975</v>
      </c>
      <c r="BQ6594" s="118" t="s">
        <v>5248</v>
      </c>
      <c r="BW6594" s="118" t="s">
        <v>11669</v>
      </c>
      <c r="BX6594" s="118" t="s">
        <v>16975</v>
      </c>
      <c r="BY6594" s="118" t="s">
        <v>5248</v>
      </c>
    </row>
    <row r="6595" spans="53:77" x14ac:dyDescent="0.3">
      <c r="BA6595" s="169" t="e">
        <f>VLOOKUP(D6595,#REF!, 2,FALSE)</f>
        <v>#REF!</v>
      </c>
      <c r="BO6595" s="118" t="s">
        <v>11670</v>
      </c>
      <c r="BP6595" s="118" t="s">
        <v>631</v>
      </c>
      <c r="BQ6595" s="118" t="s">
        <v>930</v>
      </c>
      <c r="BW6595" s="118" t="s">
        <v>11670</v>
      </c>
      <c r="BX6595" s="118" t="s">
        <v>631</v>
      </c>
      <c r="BY6595" s="118" t="s">
        <v>930</v>
      </c>
    </row>
    <row r="6596" spans="53:77" x14ac:dyDescent="0.3">
      <c r="BA6596" s="169" t="e">
        <f>VLOOKUP(D6596,#REF!, 2,FALSE)</f>
        <v>#REF!</v>
      </c>
      <c r="BO6596" s="118" t="s">
        <v>11671</v>
      </c>
      <c r="BP6596" s="118" t="s">
        <v>694</v>
      </c>
      <c r="BQ6596" s="118" t="s">
        <v>2983</v>
      </c>
      <c r="BW6596" s="118" t="s">
        <v>11671</v>
      </c>
      <c r="BX6596" s="118" t="s">
        <v>694</v>
      </c>
      <c r="BY6596" s="118" t="s">
        <v>2983</v>
      </c>
    </row>
    <row r="6597" spans="53:77" x14ac:dyDescent="0.3">
      <c r="BA6597" s="169" t="e">
        <f>VLOOKUP(D6597,#REF!, 2,FALSE)</f>
        <v>#REF!</v>
      </c>
      <c r="BO6597" s="118" t="s">
        <v>2047</v>
      </c>
      <c r="BP6597" s="118" t="s">
        <v>636</v>
      </c>
      <c r="BQ6597" s="118" t="s">
        <v>6256</v>
      </c>
      <c r="BW6597" s="118" t="s">
        <v>2047</v>
      </c>
      <c r="BX6597" s="118" t="s">
        <v>636</v>
      </c>
      <c r="BY6597" s="118" t="s">
        <v>6256</v>
      </c>
    </row>
    <row r="6598" spans="53:77" x14ac:dyDescent="0.3">
      <c r="BA6598" s="169" t="e">
        <f>VLOOKUP(D6598,#REF!, 2,FALSE)</f>
        <v>#REF!</v>
      </c>
      <c r="BO6598" s="118" t="s">
        <v>11672</v>
      </c>
      <c r="BP6598" s="118" t="s">
        <v>3000</v>
      </c>
      <c r="BQ6598" s="118" t="s">
        <v>11673</v>
      </c>
      <c r="BW6598" s="118" t="s">
        <v>11672</v>
      </c>
      <c r="BX6598" s="118" t="s">
        <v>3000</v>
      </c>
      <c r="BY6598" s="118" t="s">
        <v>11673</v>
      </c>
    </row>
    <row r="6599" spans="53:77" x14ac:dyDescent="0.3">
      <c r="BA6599" s="169" t="e">
        <f>VLOOKUP(D6599,#REF!, 2,FALSE)</f>
        <v>#REF!</v>
      </c>
      <c r="BO6599" s="118" t="s">
        <v>11674</v>
      </c>
      <c r="BP6599" s="118" t="s">
        <v>3003</v>
      </c>
      <c r="BQ6599" s="118" t="s">
        <v>4995</v>
      </c>
      <c r="BW6599" s="118" t="s">
        <v>11674</v>
      </c>
      <c r="BX6599" s="118" t="s">
        <v>3003</v>
      </c>
      <c r="BY6599" s="118" t="s">
        <v>4995</v>
      </c>
    </row>
    <row r="6600" spans="53:77" x14ac:dyDescent="0.3">
      <c r="BA6600" s="169" t="e">
        <f>VLOOKUP(D6600,#REF!, 2,FALSE)</f>
        <v>#REF!</v>
      </c>
      <c r="BO6600" s="118" t="s">
        <v>11675</v>
      </c>
      <c r="BP6600" s="118" t="s">
        <v>3243</v>
      </c>
      <c r="BQ6600" s="118" t="s">
        <v>8254</v>
      </c>
      <c r="BW6600" s="118" t="s">
        <v>11675</v>
      </c>
      <c r="BX6600" s="118" t="s">
        <v>3243</v>
      </c>
      <c r="BY6600" s="118" t="s">
        <v>8254</v>
      </c>
    </row>
    <row r="6601" spans="53:77" x14ac:dyDescent="0.3">
      <c r="BA6601" s="169" t="e">
        <f>VLOOKUP(D6601,#REF!, 2,FALSE)</f>
        <v>#REF!</v>
      </c>
      <c r="BO6601" s="118" t="s">
        <v>11676</v>
      </c>
      <c r="BP6601" s="118" t="s">
        <v>613</v>
      </c>
      <c r="BQ6601" s="118" t="s">
        <v>1857</v>
      </c>
      <c r="BW6601" s="118" t="s">
        <v>11676</v>
      </c>
      <c r="BX6601" s="118" t="s">
        <v>613</v>
      </c>
      <c r="BY6601" s="118" t="s">
        <v>1857</v>
      </c>
    </row>
    <row r="6602" spans="53:77" x14ac:dyDescent="0.3">
      <c r="BA6602" s="169" t="e">
        <f>VLOOKUP(D6602,#REF!, 2,FALSE)</f>
        <v>#REF!</v>
      </c>
      <c r="BO6602" s="118" t="s">
        <v>11677</v>
      </c>
      <c r="BP6602" s="118" t="s">
        <v>3243</v>
      </c>
      <c r="BQ6602" s="118" t="s">
        <v>3903</v>
      </c>
      <c r="BW6602" s="118" t="s">
        <v>11677</v>
      </c>
      <c r="BX6602" s="118" t="s">
        <v>3243</v>
      </c>
      <c r="BY6602" s="118" t="s">
        <v>3903</v>
      </c>
    </row>
    <row r="6603" spans="53:77" x14ac:dyDescent="0.3">
      <c r="BA6603" s="169" t="e">
        <f>VLOOKUP(D6603,#REF!, 2,FALSE)</f>
        <v>#REF!</v>
      </c>
      <c r="BO6603" s="118" t="s">
        <v>11678</v>
      </c>
      <c r="BP6603" s="118" t="s">
        <v>3243</v>
      </c>
      <c r="BQ6603" s="118" t="s">
        <v>6154</v>
      </c>
      <c r="BW6603" s="118" t="s">
        <v>11678</v>
      </c>
      <c r="BX6603" s="118" t="s">
        <v>3243</v>
      </c>
      <c r="BY6603" s="118" t="s">
        <v>6154</v>
      </c>
    </row>
    <row r="6604" spans="53:77" x14ac:dyDescent="0.3">
      <c r="BA6604" s="169" t="e">
        <f>VLOOKUP(D6604,#REF!, 2,FALSE)</f>
        <v>#REF!</v>
      </c>
      <c r="BO6604" s="118" t="s">
        <v>11679</v>
      </c>
      <c r="BP6604" s="118" t="s">
        <v>705</v>
      </c>
      <c r="BQ6604" s="118" t="s">
        <v>11680</v>
      </c>
      <c r="BW6604" s="118" t="s">
        <v>11679</v>
      </c>
      <c r="BX6604" s="118" t="s">
        <v>705</v>
      </c>
      <c r="BY6604" s="118" t="s">
        <v>11680</v>
      </c>
    </row>
    <row r="6605" spans="53:77" x14ac:dyDescent="0.3">
      <c r="BA6605" s="169" t="e">
        <f>VLOOKUP(D6605,#REF!, 2,FALSE)</f>
        <v>#REF!</v>
      </c>
      <c r="BO6605" s="118" t="s">
        <v>11681</v>
      </c>
      <c r="BP6605" s="118" t="s">
        <v>667</v>
      </c>
      <c r="BQ6605" s="118" t="s">
        <v>2983</v>
      </c>
      <c r="BW6605" s="118" t="s">
        <v>11681</v>
      </c>
      <c r="BX6605" s="118" t="s">
        <v>667</v>
      </c>
      <c r="BY6605" s="118" t="s">
        <v>2983</v>
      </c>
    </row>
    <row r="6606" spans="53:77" x14ac:dyDescent="0.3">
      <c r="BA6606" s="169" t="e">
        <f>VLOOKUP(D6606,#REF!, 2,FALSE)</f>
        <v>#REF!</v>
      </c>
      <c r="BO6606" s="118" t="s">
        <v>11682</v>
      </c>
      <c r="BP6606" s="118" t="s">
        <v>16975</v>
      </c>
      <c r="BQ6606" s="118" t="s">
        <v>11683</v>
      </c>
      <c r="BW6606" s="118" t="s">
        <v>11682</v>
      </c>
      <c r="BX6606" s="118" t="s">
        <v>16975</v>
      </c>
      <c r="BY6606" s="118" t="s">
        <v>11683</v>
      </c>
    </row>
    <row r="6607" spans="53:77" x14ac:dyDescent="0.3">
      <c r="BA6607" s="169" t="e">
        <f>VLOOKUP(D6607,#REF!, 2,FALSE)</f>
        <v>#REF!</v>
      </c>
      <c r="BO6607" s="118" t="s">
        <v>11684</v>
      </c>
      <c r="BP6607" s="118" t="s">
        <v>940</v>
      </c>
      <c r="BQ6607" s="118" t="s">
        <v>11685</v>
      </c>
      <c r="BW6607" s="118" t="s">
        <v>11684</v>
      </c>
      <c r="BX6607" s="118" t="s">
        <v>940</v>
      </c>
      <c r="BY6607" s="118" t="s">
        <v>11685</v>
      </c>
    </row>
    <row r="6608" spans="53:77" x14ac:dyDescent="0.3">
      <c r="BA6608" s="169" t="e">
        <f>VLOOKUP(D6608,#REF!, 2,FALSE)</f>
        <v>#REF!</v>
      </c>
      <c r="BO6608" s="118" t="s">
        <v>11686</v>
      </c>
      <c r="BP6608" s="118" t="s">
        <v>16975</v>
      </c>
      <c r="BQ6608" s="118" t="s">
        <v>11687</v>
      </c>
      <c r="BW6608" s="118" t="s">
        <v>11686</v>
      </c>
      <c r="BX6608" s="118" t="s">
        <v>16975</v>
      </c>
      <c r="BY6608" s="118" t="s">
        <v>11687</v>
      </c>
    </row>
    <row r="6609" spans="53:77" x14ac:dyDescent="0.3">
      <c r="BA6609" s="169" t="e">
        <f>VLOOKUP(D6609,#REF!, 2,FALSE)</f>
        <v>#REF!</v>
      </c>
      <c r="BO6609" s="118" t="s">
        <v>11688</v>
      </c>
      <c r="BP6609" s="118" t="s">
        <v>3003</v>
      </c>
      <c r="BQ6609" s="118" t="s">
        <v>2983</v>
      </c>
      <c r="BW6609" s="118" t="s">
        <v>11688</v>
      </c>
      <c r="BX6609" s="118" t="s">
        <v>3003</v>
      </c>
      <c r="BY6609" s="118" t="s">
        <v>2983</v>
      </c>
    </row>
    <row r="6610" spans="53:77" x14ac:dyDescent="0.3">
      <c r="BA6610" s="169" t="e">
        <f>VLOOKUP(D6610,#REF!, 2,FALSE)</f>
        <v>#REF!</v>
      </c>
      <c r="BO6610" s="118" t="s">
        <v>11689</v>
      </c>
      <c r="BP6610" s="118" t="s">
        <v>940</v>
      </c>
      <c r="BQ6610" s="118" t="s">
        <v>8066</v>
      </c>
      <c r="BW6610" s="118" t="s">
        <v>11689</v>
      </c>
      <c r="BX6610" s="118" t="s">
        <v>940</v>
      </c>
      <c r="BY6610" s="118" t="s">
        <v>8066</v>
      </c>
    </row>
    <row r="6611" spans="53:77" x14ac:dyDescent="0.3">
      <c r="BA6611" s="169" t="e">
        <f>VLOOKUP(D6611,#REF!, 2,FALSE)</f>
        <v>#REF!</v>
      </c>
      <c r="BO6611" s="118" t="s">
        <v>11690</v>
      </c>
      <c r="BP6611" s="118" t="s">
        <v>3243</v>
      </c>
      <c r="BQ6611" s="118" t="s">
        <v>1973</v>
      </c>
      <c r="BW6611" s="118" t="s">
        <v>11690</v>
      </c>
      <c r="BX6611" s="118" t="s">
        <v>3243</v>
      </c>
      <c r="BY6611" s="118" t="s">
        <v>1973</v>
      </c>
    </row>
    <row r="6612" spans="53:77" x14ac:dyDescent="0.3">
      <c r="BA6612" s="169" t="e">
        <f>VLOOKUP(D6612,#REF!, 2,FALSE)</f>
        <v>#REF!</v>
      </c>
      <c r="BO6612" s="118" t="s">
        <v>11691</v>
      </c>
      <c r="BP6612" s="118" t="s">
        <v>3243</v>
      </c>
      <c r="BQ6612" s="118" t="s">
        <v>4795</v>
      </c>
      <c r="BW6612" s="118" t="s">
        <v>11691</v>
      </c>
      <c r="BX6612" s="118" t="s">
        <v>3243</v>
      </c>
      <c r="BY6612" s="118" t="s">
        <v>4795</v>
      </c>
    </row>
    <row r="6613" spans="53:77" x14ac:dyDescent="0.3">
      <c r="BA6613" s="169" t="e">
        <f>VLOOKUP(D6613,#REF!, 2,FALSE)</f>
        <v>#REF!</v>
      </c>
      <c r="BO6613" s="118" t="s">
        <v>11692</v>
      </c>
      <c r="BP6613" s="118" t="s">
        <v>3003</v>
      </c>
      <c r="BQ6613" s="118" t="s">
        <v>1672</v>
      </c>
      <c r="BW6613" s="118" t="s">
        <v>11692</v>
      </c>
      <c r="BX6613" s="118" t="s">
        <v>3003</v>
      </c>
      <c r="BY6613" s="118" t="s">
        <v>1672</v>
      </c>
    </row>
    <row r="6614" spans="53:77" x14ac:dyDescent="0.3">
      <c r="BA6614" s="169" t="e">
        <f>VLOOKUP(D6614,#REF!, 2,FALSE)</f>
        <v>#REF!</v>
      </c>
      <c r="BO6614" s="118" t="s">
        <v>2048</v>
      </c>
      <c r="BP6614" s="118" t="s">
        <v>694</v>
      </c>
      <c r="BQ6614" s="118" t="s">
        <v>11693</v>
      </c>
      <c r="BW6614" s="118" t="s">
        <v>2048</v>
      </c>
      <c r="BX6614" s="118" t="s">
        <v>694</v>
      </c>
      <c r="BY6614" s="118" t="s">
        <v>11693</v>
      </c>
    </row>
    <row r="6615" spans="53:77" x14ac:dyDescent="0.3">
      <c r="BA6615" s="169" t="e">
        <f>VLOOKUP(D6615,#REF!, 2,FALSE)</f>
        <v>#REF!</v>
      </c>
      <c r="BO6615" s="118" t="s">
        <v>11694</v>
      </c>
      <c r="BP6615" s="118" t="s">
        <v>3003</v>
      </c>
      <c r="BQ6615" s="118" t="s">
        <v>2983</v>
      </c>
      <c r="BW6615" s="118" t="s">
        <v>11694</v>
      </c>
      <c r="BX6615" s="118" t="s">
        <v>3003</v>
      </c>
      <c r="BY6615" s="118" t="s">
        <v>2983</v>
      </c>
    </row>
    <row r="6616" spans="53:77" x14ac:dyDescent="0.3">
      <c r="BA6616" s="169" t="e">
        <f>VLOOKUP(D6616,#REF!, 2,FALSE)</f>
        <v>#REF!</v>
      </c>
      <c r="BO6616" s="118" t="s">
        <v>11695</v>
      </c>
      <c r="BP6616" s="118" t="s">
        <v>3243</v>
      </c>
      <c r="BQ6616" s="118" t="s">
        <v>1419</v>
      </c>
      <c r="BW6616" s="118" t="s">
        <v>11695</v>
      </c>
      <c r="BX6616" s="118" t="s">
        <v>3243</v>
      </c>
      <c r="BY6616" s="118" t="s">
        <v>1419</v>
      </c>
    </row>
    <row r="6617" spans="53:77" x14ac:dyDescent="0.3">
      <c r="BA6617" s="169" t="e">
        <f>VLOOKUP(D6617,#REF!, 2,FALSE)</f>
        <v>#REF!</v>
      </c>
      <c r="BO6617" s="118" t="s">
        <v>11696</v>
      </c>
      <c r="BP6617" s="118" t="s">
        <v>1139</v>
      </c>
      <c r="BQ6617" s="118" t="s">
        <v>6944</v>
      </c>
      <c r="BW6617" s="118" t="s">
        <v>11696</v>
      </c>
      <c r="BX6617" s="118" t="s">
        <v>1139</v>
      </c>
      <c r="BY6617" s="118" t="s">
        <v>6944</v>
      </c>
    </row>
    <row r="6618" spans="53:77" x14ac:dyDescent="0.3">
      <c r="BA6618" s="169" t="e">
        <f>VLOOKUP(D6618,#REF!, 2,FALSE)</f>
        <v>#REF!</v>
      </c>
      <c r="BO6618" s="118" t="s">
        <v>11697</v>
      </c>
      <c r="BP6618" s="118" t="s">
        <v>663</v>
      </c>
      <c r="BQ6618" s="118" t="s">
        <v>11698</v>
      </c>
      <c r="BW6618" s="118" t="s">
        <v>11697</v>
      </c>
      <c r="BX6618" s="118" t="s">
        <v>663</v>
      </c>
      <c r="BY6618" s="118" t="s">
        <v>11698</v>
      </c>
    </row>
    <row r="6619" spans="53:77" x14ac:dyDescent="0.3">
      <c r="BA6619" s="169" t="e">
        <f>VLOOKUP(D6619,#REF!, 2,FALSE)</f>
        <v>#REF!</v>
      </c>
      <c r="BO6619" s="118" t="s">
        <v>11699</v>
      </c>
      <c r="BP6619" s="118" t="s">
        <v>3197</v>
      </c>
      <c r="BQ6619" s="118" t="s">
        <v>11277</v>
      </c>
      <c r="BW6619" s="118" t="s">
        <v>11699</v>
      </c>
      <c r="BX6619" s="118" t="s">
        <v>3197</v>
      </c>
      <c r="BY6619" s="118" t="s">
        <v>11277</v>
      </c>
    </row>
    <row r="6620" spans="53:77" x14ac:dyDescent="0.3">
      <c r="BA6620" s="169" t="e">
        <f>VLOOKUP(D6620,#REF!, 2,FALSE)</f>
        <v>#REF!</v>
      </c>
      <c r="BO6620" s="118" t="s">
        <v>11700</v>
      </c>
      <c r="BP6620" s="118" t="s">
        <v>1070</v>
      </c>
      <c r="BQ6620" s="118" t="s">
        <v>11701</v>
      </c>
      <c r="BW6620" s="118" t="s">
        <v>11700</v>
      </c>
      <c r="BX6620" s="118" t="s">
        <v>1070</v>
      </c>
      <c r="BY6620" s="118" t="s">
        <v>11701</v>
      </c>
    </row>
    <row r="6621" spans="53:77" x14ac:dyDescent="0.3">
      <c r="BA6621" s="169" t="e">
        <f>VLOOKUP(D6621,#REF!, 2,FALSE)</f>
        <v>#REF!</v>
      </c>
      <c r="BO6621" s="118" t="s">
        <v>11702</v>
      </c>
      <c r="BP6621" s="118" t="s">
        <v>657</v>
      </c>
      <c r="BQ6621" s="118" t="s">
        <v>2983</v>
      </c>
      <c r="BW6621" s="118" t="s">
        <v>11702</v>
      </c>
      <c r="BX6621" s="118" t="s">
        <v>657</v>
      </c>
      <c r="BY6621" s="118" t="s">
        <v>2983</v>
      </c>
    </row>
    <row r="6622" spans="53:77" x14ac:dyDescent="0.3">
      <c r="BA6622" s="169" t="e">
        <f>VLOOKUP(D6622,#REF!, 2,FALSE)</f>
        <v>#REF!</v>
      </c>
      <c r="BO6622" s="118" t="s">
        <v>11703</v>
      </c>
      <c r="BP6622" s="118" t="s">
        <v>1496</v>
      </c>
      <c r="BQ6622" s="118" t="s">
        <v>3901</v>
      </c>
      <c r="BW6622" s="118" t="s">
        <v>11703</v>
      </c>
      <c r="BX6622" s="118" t="s">
        <v>1496</v>
      </c>
      <c r="BY6622" s="118" t="s">
        <v>3901</v>
      </c>
    </row>
    <row r="6623" spans="53:77" x14ac:dyDescent="0.3">
      <c r="BA6623" s="169" t="e">
        <f>VLOOKUP(D6623,#REF!, 2,FALSE)</f>
        <v>#REF!</v>
      </c>
      <c r="BO6623" s="118" t="s">
        <v>2049</v>
      </c>
      <c r="BP6623" s="118" t="s">
        <v>625</v>
      </c>
      <c r="BQ6623" s="118" t="s">
        <v>2983</v>
      </c>
      <c r="BW6623" s="118" t="s">
        <v>2049</v>
      </c>
      <c r="BX6623" s="118" t="s">
        <v>625</v>
      </c>
      <c r="BY6623" s="118" t="s">
        <v>2983</v>
      </c>
    </row>
    <row r="6624" spans="53:77" x14ac:dyDescent="0.3">
      <c r="BA6624" s="169" t="e">
        <f>VLOOKUP(D6624,#REF!, 2,FALSE)</f>
        <v>#REF!</v>
      </c>
      <c r="BO6624" s="118" t="s">
        <v>11705</v>
      </c>
      <c r="BP6624" s="118" t="s">
        <v>639</v>
      </c>
      <c r="BQ6624" s="118" t="s">
        <v>9505</v>
      </c>
      <c r="BW6624" s="118" t="s">
        <v>11705</v>
      </c>
      <c r="BX6624" s="118" t="s">
        <v>639</v>
      </c>
      <c r="BY6624" s="118" t="s">
        <v>9505</v>
      </c>
    </row>
    <row r="6625" spans="53:77" x14ac:dyDescent="0.3">
      <c r="BA6625" s="169" t="e">
        <f>VLOOKUP(D6625,#REF!, 2,FALSE)</f>
        <v>#REF!</v>
      </c>
      <c r="BO6625" s="118" t="s">
        <v>11706</v>
      </c>
      <c r="BP6625" s="118" t="s">
        <v>3003</v>
      </c>
      <c r="BQ6625" s="118" t="s">
        <v>7740</v>
      </c>
      <c r="BW6625" s="118" t="s">
        <v>11706</v>
      </c>
      <c r="BX6625" s="118" t="s">
        <v>3003</v>
      </c>
      <c r="BY6625" s="118" t="s">
        <v>7740</v>
      </c>
    </row>
    <row r="6626" spans="53:77" x14ac:dyDescent="0.3">
      <c r="BA6626" s="169" t="e">
        <f>VLOOKUP(D6626,#REF!, 2,FALSE)</f>
        <v>#REF!</v>
      </c>
      <c r="BO6626" s="118" t="s">
        <v>11707</v>
      </c>
      <c r="BP6626" s="118" t="s">
        <v>613</v>
      </c>
      <c r="BQ6626" s="118" t="s">
        <v>6871</v>
      </c>
      <c r="BW6626" s="118" t="s">
        <v>11707</v>
      </c>
      <c r="BX6626" s="118" t="s">
        <v>613</v>
      </c>
      <c r="BY6626" s="118" t="s">
        <v>6871</v>
      </c>
    </row>
    <row r="6627" spans="53:77" x14ac:dyDescent="0.3">
      <c r="BA6627" s="169" t="e">
        <f>VLOOKUP(D6627,#REF!, 2,FALSE)</f>
        <v>#REF!</v>
      </c>
      <c r="BO6627" s="118" t="s">
        <v>2050</v>
      </c>
      <c r="BP6627" s="118" t="s">
        <v>639</v>
      </c>
      <c r="BQ6627" s="118" t="s">
        <v>1657</v>
      </c>
      <c r="BW6627" s="118" t="s">
        <v>2050</v>
      </c>
      <c r="BX6627" s="118" t="s">
        <v>639</v>
      </c>
      <c r="BY6627" s="118" t="s">
        <v>1657</v>
      </c>
    </row>
    <row r="6628" spans="53:77" x14ac:dyDescent="0.3">
      <c r="BA6628" s="169" t="e">
        <f>VLOOKUP(D6628,#REF!, 2,FALSE)</f>
        <v>#REF!</v>
      </c>
      <c r="BO6628" s="118" t="s">
        <v>11708</v>
      </c>
      <c r="BP6628" s="118" t="s">
        <v>16975</v>
      </c>
      <c r="BQ6628" s="118" t="s">
        <v>11709</v>
      </c>
      <c r="BW6628" s="118" t="s">
        <v>11708</v>
      </c>
      <c r="BX6628" s="118" t="s">
        <v>16975</v>
      </c>
      <c r="BY6628" s="118" t="s">
        <v>11709</v>
      </c>
    </row>
    <row r="6629" spans="53:77" x14ac:dyDescent="0.3">
      <c r="BA6629" s="169" t="e">
        <f>VLOOKUP(D6629,#REF!, 2,FALSE)</f>
        <v>#REF!</v>
      </c>
      <c r="BO6629" s="118" t="s">
        <v>11710</v>
      </c>
      <c r="BP6629" s="118" t="s">
        <v>662</v>
      </c>
      <c r="BQ6629" s="118" t="s">
        <v>2983</v>
      </c>
      <c r="BW6629" s="118" t="s">
        <v>11710</v>
      </c>
      <c r="BX6629" s="118" t="s">
        <v>662</v>
      </c>
      <c r="BY6629" s="118" t="s">
        <v>2983</v>
      </c>
    </row>
    <row r="6630" spans="53:77" x14ac:dyDescent="0.3">
      <c r="BA6630" s="169" t="e">
        <f>VLOOKUP(D6630,#REF!, 2,FALSE)</f>
        <v>#REF!</v>
      </c>
      <c r="BO6630" s="118" t="s">
        <v>11711</v>
      </c>
      <c r="BP6630" s="118" t="s">
        <v>696</v>
      </c>
      <c r="BQ6630" s="118" t="s">
        <v>864</v>
      </c>
      <c r="BW6630" s="118" t="s">
        <v>11711</v>
      </c>
      <c r="BX6630" s="118" t="s">
        <v>696</v>
      </c>
      <c r="BY6630" s="118" t="s">
        <v>864</v>
      </c>
    </row>
    <row r="6631" spans="53:77" x14ac:dyDescent="0.3">
      <c r="BA6631" s="169" t="e">
        <f>VLOOKUP(D6631,#REF!, 2,FALSE)</f>
        <v>#REF!</v>
      </c>
      <c r="BO6631" s="118" t="s">
        <v>432</v>
      </c>
      <c r="BP6631" s="118" t="s">
        <v>940</v>
      </c>
      <c r="BQ6631" s="118" t="s">
        <v>2983</v>
      </c>
      <c r="BW6631" s="118" t="s">
        <v>432</v>
      </c>
      <c r="BX6631" s="118" t="s">
        <v>940</v>
      </c>
      <c r="BY6631" s="118" t="s">
        <v>2983</v>
      </c>
    </row>
    <row r="6632" spans="53:77" x14ac:dyDescent="0.3">
      <c r="BA6632" s="169" t="e">
        <f>VLOOKUP(D6632,#REF!, 2,FALSE)</f>
        <v>#REF!</v>
      </c>
      <c r="BO6632" s="118" t="s">
        <v>11712</v>
      </c>
      <c r="BP6632" s="118" t="s">
        <v>1139</v>
      </c>
      <c r="BQ6632" s="118" t="s">
        <v>3100</v>
      </c>
      <c r="BW6632" s="118" t="s">
        <v>11712</v>
      </c>
      <c r="BX6632" s="118" t="s">
        <v>1139</v>
      </c>
      <c r="BY6632" s="118" t="s">
        <v>3100</v>
      </c>
    </row>
    <row r="6633" spans="53:77" x14ac:dyDescent="0.3">
      <c r="BA6633" s="169" t="e">
        <f>VLOOKUP(D6633,#REF!, 2,FALSE)</f>
        <v>#REF!</v>
      </c>
      <c r="BO6633" s="118" t="s">
        <v>11713</v>
      </c>
      <c r="BP6633" s="118" t="s">
        <v>2222</v>
      </c>
      <c r="BQ6633" s="118" t="s">
        <v>2983</v>
      </c>
      <c r="BW6633" s="118" t="s">
        <v>11713</v>
      </c>
      <c r="BX6633" s="118" t="s">
        <v>2222</v>
      </c>
      <c r="BY6633" s="118" t="s">
        <v>2983</v>
      </c>
    </row>
    <row r="6634" spans="53:77" x14ac:dyDescent="0.3">
      <c r="BA6634" s="169" t="e">
        <f>VLOOKUP(D6634,#REF!, 2,FALSE)</f>
        <v>#REF!</v>
      </c>
      <c r="BO6634" s="118" t="s">
        <v>11714</v>
      </c>
      <c r="BP6634" s="118" t="s">
        <v>1782</v>
      </c>
      <c r="BQ6634" s="118" t="s">
        <v>11715</v>
      </c>
      <c r="BW6634" s="118" t="s">
        <v>11714</v>
      </c>
      <c r="BX6634" s="118" t="s">
        <v>1782</v>
      </c>
      <c r="BY6634" s="118" t="s">
        <v>11715</v>
      </c>
    </row>
    <row r="6635" spans="53:77" x14ac:dyDescent="0.3">
      <c r="BA6635" s="169" t="e">
        <f>VLOOKUP(D6635,#REF!, 2,FALSE)</f>
        <v>#REF!</v>
      </c>
      <c r="BO6635" s="118" t="s">
        <v>11716</v>
      </c>
      <c r="BP6635" s="118" t="s">
        <v>1733</v>
      </c>
      <c r="BQ6635" s="118" t="s">
        <v>2890</v>
      </c>
      <c r="BW6635" s="118" t="s">
        <v>11716</v>
      </c>
      <c r="BX6635" s="118" t="s">
        <v>1733</v>
      </c>
      <c r="BY6635" s="118" t="s">
        <v>2890</v>
      </c>
    </row>
    <row r="6636" spans="53:77" x14ac:dyDescent="0.3">
      <c r="BA6636" s="169" t="e">
        <f>VLOOKUP(D6636,#REF!, 2,FALSE)</f>
        <v>#REF!</v>
      </c>
      <c r="BO6636" s="118" t="s">
        <v>11717</v>
      </c>
      <c r="BP6636" s="118" t="s">
        <v>1733</v>
      </c>
      <c r="BQ6636" s="118" t="s">
        <v>11307</v>
      </c>
      <c r="BW6636" s="118" t="s">
        <v>11717</v>
      </c>
      <c r="BX6636" s="118" t="s">
        <v>1733</v>
      </c>
      <c r="BY6636" s="118" t="s">
        <v>11307</v>
      </c>
    </row>
    <row r="6637" spans="53:77" x14ac:dyDescent="0.3">
      <c r="BA6637" s="169" t="e">
        <f>VLOOKUP(D6637,#REF!, 2,FALSE)</f>
        <v>#REF!</v>
      </c>
      <c r="BO6637" s="118" t="s">
        <v>11718</v>
      </c>
      <c r="BP6637" s="118" t="s">
        <v>797</v>
      </c>
      <c r="BQ6637" s="118" t="s">
        <v>11307</v>
      </c>
      <c r="BW6637" s="118" t="s">
        <v>11718</v>
      </c>
      <c r="BX6637" s="118" t="s">
        <v>797</v>
      </c>
      <c r="BY6637" s="118" t="s">
        <v>11307</v>
      </c>
    </row>
    <row r="6638" spans="53:77" x14ac:dyDescent="0.3">
      <c r="BA6638" s="169" t="e">
        <f>VLOOKUP(D6638,#REF!, 2,FALSE)</f>
        <v>#REF!</v>
      </c>
      <c r="BO6638" s="118" t="s">
        <v>11719</v>
      </c>
      <c r="BP6638" s="118" t="s">
        <v>797</v>
      </c>
      <c r="BQ6638" s="118" t="s">
        <v>4720</v>
      </c>
      <c r="BW6638" s="118" t="s">
        <v>11719</v>
      </c>
      <c r="BX6638" s="118" t="s">
        <v>797</v>
      </c>
      <c r="BY6638" s="118" t="s">
        <v>4720</v>
      </c>
    </row>
    <row r="6639" spans="53:77" x14ac:dyDescent="0.3">
      <c r="BA6639" s="169" t="e">
        <f>VLOOKUP(D6639,#REF!, 2,FALSE)</f>
        <v>#REF!</v>
      </c>
      <c r="BO6639" s="118" t="s">
        <v>11720</v>
      </c>
      <c r="BP6639" s="118" t="s">
        <v>663</v>
      </c>
      <c r="BQ6639" s="118" t="s">
        <v>11721</v>
      </c>
      <c r="BW6639" s="118" t="s">
        <v>11720</v>
      </c>
      <c r="BX6639" s="118" t="s">
        <v>663</v>
      </c>
      <c r="BY6639" s="118" t="s">
        <v>11721</v>
      </c>
    </row>
    <row r="6640" spans="53:77" x14ac:dyDescent="0.3">
      <c r="BA6640" s="169" t="e">
        <f>VLOOKUP(D6640,#REF!, 2,FALSE)</f>
        <v>#REF!</v>
      </c>
      <c r="BO6640" s="118" t="s">
        <v>11722</v>
      </c>
      <c r="BP6640" s="118" t="s">
        <v>797</v>
      </c>
      <c r="BQ6640" s="118" t="s">
        <v>4546</v>
      </c>
      <c r="BW6640" s="118" t="s">
        <v>11722</v>
      </c>
      <c r="BX6640" s="118" t="s">
        <v>797</v>
      </c>
      <c r="BY6640" s="118" t="s">
        <v>4546</v>
      </c>
    </row>
    <row r="6641" spans="53:77" x14ac:dyDescent="0.3">
      <c r="BA6641" s="169" t="e">
        <f>VLOOKUP(D6641,#REF!, 2,FALSE)</f>
        <v>#REF!</v>
      </c>
      <c r="BO6641" s="118" t="s">
        <v>11723</v>
      </c>
      <c r="BP6641" s="118" t="s">
        <v>797</v>
      </c>
      <c r="BQ6641" s="118" t="s">
        <v>773</v>
      </c>
      <c r="BW6641" s="118" t="s">
        <v>11723</v>
      </c>
      <c r="BX6641" s="118" t="s">
        <v>797</v>
      </c>
      <c r="BY6641" s="118" t="s">
        <v>773</v>
      </c>
    </row>
    <row r="6642" spans="53:77" x14ac:dyDescent="0.3">
      <c r="BA6642" s="169" t="e">
        <f>VLOOKUP(D6642,#REF!, 2,FALSE)</f>
        <v>#REF!</v>
      </c>
      <c r="BO6642" s="118" t="s">
        <v>11724</v>
      </c>
      <c r="BP6642" s="118" t="s">
        <v>797</v>
      </c>
      <c r="BQ6642" s="118" t="s">
        <v>2053</v>
      </c>
      <c r="BW6642" s="118" t="s">
        <v>11724</v>
      </c>
      <c r="BX6642" s="118" t="s">
        <v>797</v>
      </c>
      <c r="BY6642" s="118" t="s">
        <v>2053</v>
      </c>
    </row>
    <row r="6643" spans="53:77" x14ac:dyDescent="0.3">
      <c r="BA6643" s="169" t="e">
        <f>VLOOKUP(D6643,#REF!, 2,FALSE)</f>
        <v>#REF!</v>
      </c>
      <c r="BO6643" s="118" t="s">
        <v>11725</v>
      </c>
      <c r="BP6643" s="118" t="s">
        <v>2979</v>
      </c>
      <c r="BQ6643" s="118" t="s">
        <v>11726</v>
      </c>
      <c r="BW6643" s="118" t="s">
        <v>11725</v>
      </c>
      <c r="BX6643" s="118" t="s">
        <v>2979</v>
      </c>
      <c r="BY6643" s="118" t="s">
        <v>11726</v>
      </c>
    </row>
    <row r="6644" spans="53:77" x14ac:dyDescent="0.3">
      <c r="BA6644" s="169" t="e">
        <f>VLOOKUP(D6644,#REF!, 2,FALSE)</f>
        <v>#REF!</v>
      </c>
      <c r="BO6644" s="118" t="s">
        <v>448</v>
      </c>
      <c r="BP6644" s="118" t="s">
        <v>2979</v>
      </c>
      <c r="BQ6644" s="118" t="s">
        <v>1283</v>
      </c>
      <c r="BW6644" s="118" t="s">
        <v>448</v>
      </c>
      <c r="BX6644" s="118" t="s">
        <v>2979</v>
      </c>
      <c r="BY6644" s="118" t="s">
        <v>1283</v>
      </c>
    </row>
    <row r="6645" spans="53:77" x14ac:dyDescent="0.3">
      <c r="BA6645" s="169" t="e">
        <f>VLOOKUP(D6645,#REF!, 2,FALSE)</f>
        <v>#REF!</v>
      </c>
      <c r="BO6645" s="118" t="s">
        <v>11727</v>
      </c>
      <c r="BP6645" s="118" t="s">
        <v>797</v>
      </c>
      <c r="BQ6645" s="118" t="s">
        <v>2983</v>
      </c>
      <c r="BW6645" s="118" t="s">
        <v>11727</v>
      </c>
      <c r="BX6645" s="118" t="s">
        <v>797</v>
      </c>
      <c r="BY6645" s="118" t="s">
        <v>2983</v>
      </c>
    </row>
    <row r="6646" spans="53:77" x14ac:dyDescent="0.3">
      <c r="BA6646" s="169" t="e">
        <f>VLOOKUP(D6646,#REF!, 2,FALSE)</f>
        <v>#REF!</v>
      </c>
      <c r="BO6646" s="118" t="s">
        <v>11728</v>
      </c>
      <c r="BP6646" s="118" t="s">
        <v>797</v>
      </c>
      <c r="BQ6646" s="118" t="s">
        <v>11479</v>
      </c>
      <c r="BW6646" s="118" t="s">
        <v>11728</v>
      </c>
      <c r="BX6646" s="118" t="s">
        <v>797</v>
      </c>
      <c r="BY6646" s="118" t="s">
        <v>11479</v>
      </c>
    </row>
    <row r="6647" spans="53:77" x14ac:dyDescent="0.3">
      <c r="BA6647" s="169" t="e">
        <f>VLOOKUP(D6647,#REF!, 2,FALSE)</f>
        <v>#REF!</v>
      </c>
      <c r="BO6647" s="118" t="s">
        <v>11729</v>
      </c>
      <c r="BP6647" s="118" t="s">
        <v>799</v>
      </c>
      <c r="BQ6647" s="118" t="s">
        <v>11623</v>
      </c>
      <c r="BW6647" s="118" t="s">
        <v>11729</v>
      </c>
      <c r="BX6647" s="118" t="s">
        <v>799</v>
      </c>
      <c r="BY6647" s="118" t="s">
        <v>11623</v>
      </c>
    </row>
    <row r="6648" spans="53:77" x14ac:dyDescent="0.3">
      <c r="BA6648" s="169" t="e">
        <f>VLOOKUP(D6648,#REF!, 2,FALSE)</f>
        <v>#REF!</v>
      </c>
      <c r="BO6648" s="118" t="s">
        <v>11730</v>
      </c>
      <c r="BP6648" s="118" t="s">
        <v>797</v>
      </c>
      <c r="BQ6648" s="118" t="s">
        <v>2983</v>
      </c>
      <c r="BW6648" s="118" t="s">
        <v>11730</v>
      </c>
      <c r="BX6648" s="118" t="s">
        <v>797</v>
      </c>
      <c r="BY6648" s="118" t="s">
        <v>2983</v>
      </c>
    </row>
    <row r="6649" spans="53:77" x14ac:dyDescent="0.3">
      <c r="BA6649" s="169" t="e">
        <f>VLOOKUP(D6649,#REF!, 2,FALSE)</f>
        <v>#REF!</v>
      </c>
      <c r="BO6649" s="118" t="s">
        <v>11731</v>
      </c>
      <c r="BP6649" s="118" t="s">
        <v>797</v>
      </c>
      <c r="BQ6649" s="118" t="s">
        <v>2445</v>
      </c>
      <c r="BW6649" s="118" t="s">
        <v>11731</v>
      </c>
      <c r="BX6649" s="118" t="s">
        <v>797</v>
      </c>
      <c r="BY6649" s="118" t="s">
        <v>2445</v>
      </c>
    </row>
    <row r="6650" spans="53:77" x14ac:dyDescent="0.3">
      <c r="BA6650" s="169" t="e">
        <f>VLOOKUP(D6650,#REF!, 2,FALSE)</f>
        <v>#REF!</v>
      </c>
      <c r="BO6650" s="118" t="s">
        <v>11732</v>
      </c>
      <c r="BP6650" s="118" t="s">
        <v>662</v>
      </c>
      <c r="BQ6650" s="118" t="s">
        <v>11733</v>
      </c>
      <c r="BW6650" s="118" t="s">
        <v>11732</v>
      </c>
      <c r="BX6650" s="118" t="s">
        <v>662</v>
      </c>
      <c r="BY6650" s="118" t="s">
        <v>11733</v>
      </c>
    </row>
    <row r="6651" spans="53:77" x14ac:dyDescent="0.3">
      <c r="BA6651" s="169" t="e">
        <f>VLOOKUP(D6651,#REF!, 2,FALSE)</f>
        <v>#REF!</v>
      </c>
      <c r="BO6651" s="118" t="s">
        <v>11734</v>
      </c>
      <c r="BP6651" s="118" t="s">
        <v>662</v>
      </c>
      <c r="BQ6651" s="118" t="s">
        <v>11733</v>
      </c>
      <c r="BW6651" s="118" t="s">
        <v>11734</v>
      </c>
      <c r="BX6651" s="118" t="s">
        <v>662</v>
      </c>
      <c r="BY6651" s="118" t="s">
        <v>11733</v>
      </c>
    </row>
    <row r="6652" spans="53:77" x14ac:dyDescent="0.3">
      <c r="BA6652" s="169" t="e">
        <f>VLOOKUP(D6652,#REF!, 2,FALSE)</f>
        <v>#REF!</v>
      </c>
      <c r="BO6652" s="118" t="s">
        <v>11735</v>
      </c>
      <c r="BP6652" s="118" t="s">
        <v>662</v>
      </c>
      <c r="BQ6652" s="118" t="s">
        <v>7486</v>
      </c>
      <c r="BW6652" s="118" t="s">
        <v>11735</v>
      </c>
      <c r="BX6652" s="118" t="s">
        <v>662</v>
      </c>
      <c r="BY6652" s="118" t="s">
        <v>7486</v>
      </c>
    </row>
    <row r="6653" spans="53:77" x14ac:dyDescent="0.3">
      <c r="BA6653" s="169" t="e">
        <f>VLOOKUP(D6653,#REF!, 2,FALSE)</f>
        <v>#REF!</v>
      </c>
      <c r="BO6653" s="118" t="s">
        <v>11736</v>
      </c>
      <c r="BP6653" s="118" t="s">
        <v>662</v>
      </c>
      <c r="BQ6653" s="118" t="s">
        <v>11549</v>
      </c>
      <c r="BW6653" s="118" t="s">
        <v>11736</v>
      </c>
      <c r="BX6653" s="118" t="s">
        <v>662</v>
      </c>
      <c r="BY6653" s="118" t="s">
        <v>11549</v>
      </c>
    </row>
    <row r="6654" spans="53:77" x14ac:dyDescent="0.3">
      <c r="BA6654" s="169" t="e">
        <f>VLOOKUP(D6654,#REF!, 2,FALSE)</f>
        <v>#REF!</v>
      </c>
      <c r="BO6654" s="118" t="s">
        <v>399</v>
      </c>
      <c r="BP6654" s="118" t="s">
        <v>736</v>
      </c>
      <c r="BQ6654" s="118" t="s">
        <v>11737</v>
      </c>
      <c r="BW6654" s="118" t="s">
        <v>399</v>
      </c>
      <c r="BX6654" s="118" t="s">
        <v>736</v>
      </c>
      <c r="BY6654" s="118" t="s">
        <v>11737</v>
      </c>
    </row>
    <row r="6655" spans="53:77" x14ac:dyDescent="0.3">
      <c r="BA6655" s="169" t="e">
        <f>VLOOKUP(D6655,#REF!, 2,FALSE)</f>
        <v>#REF!</v>
      </c>
      <c r="BO6655" s="118" t="s">
        <v>11738</v>
      </c>
      <c r="BP6655" s="118" t="s">
        <v>928</v>
      </c>
      <c r="BQ6655" s="118" t="s">
        <v>11739</v>
      </c>
      <c r="BW6655" s="118" t="s">
        <v>11738</v>
      </c>
      <c r="BX6655" s="118" t="s">
        <v>928</v>
      </c>
      <c r="BY6655" s="118" t="s">
        <v>11739</v>
      </c>
    </row>
    <row r="6656" spans="53:77" x14ac:dyDescent="0.3">
      <c r="BA6656" s="169" t="e">
        <f>VLOOKUP(D6656,#REF!, 2,FALSE)</f>
        <v>#REF!</v>
      </c>
      <c r="BO6656" s="118" t="s">
        <v>2051</v>
      </c>
      <c r="BP6656" s="118" t="s">
        <v>639</v>
      </c>
      <c r="BQ6656" s="118" t="s">
        <v>1398</v>
      </c>
      <c r="BW6656" s="118" t="s">
        <v>2051</v>
      </c>
      <c r="BX6656" s="118" t="s">
        <v>639</v>
      </c>
      <c r="BY6656" s="118" t="s">
        <v>1398</v>
      </c>
    </row>
    <row r="6657" spans="53:77" x14ac:dyDescent="0.3">
      <c r="BA6657" s="169" t="e">
        <f>VLOOKUP(D6657,#REF!, 2,FALSE)</f>
        <v>#REF!</v>
      </c>
      <c r="BO6657" s="118" t="s">
        <v>11740</v>
      </c>
      <c r="BP6657" s="118" t="s">
        <v>639</v>
      </c>
      <c r="BQ6657" s="118" t="s">
        <v>4210</v>
      </c>
      <c r="BW6657" s="118" t="s">
        <v>11740</v>
      </c>
      <c r="BX6657" s="118" t="s">
        <v>639</v>
      </c>
      <c r="BY6657" s="118" t="s">
        <v>4210</v>
      </c>
    </row>
    <row r="6658" spans="53:77" x14ac:dyDescent="0.3">
      <c r="BA6658" s="169" t="e">
        <f>VLOOKUP(D6658,#REF!, 2,FALSE)</f>
        <v>#REF!</v>
      </c>
      <c r="BO6658" s="118" t="s">
        <v>11741</v>
      </c>
      <c r="BP6658" s="118" t="s">
        <v>613</v>
      </c>
      <c r="BQ6658" s="118" t="s">
        <v>3418</v>
      </c>
      <c r="BW6658" s="118" t="s">
        <v>11741</v>
      </c>
      <c r="BX6658" s="118" t="s">
        <v>613</v>
      </c>
      <c r="BY6658" s="118" t="s">
        <v>3418</v>
      </c>
    </row>
    <row r="6659" spans="53:77" x14ac:dyDescent="0.3">
      <c r="BA6659" s="169" t="e">
        <f>VLOOKUP(D6659,#REF!, 2,FALSE)</f>
        <v>#REF!</v>
      </c>
      <c r="BO6659" s="118" t="s">
        <v>11742</v>
      </c>
      <c r="BP6659" s="118" t="s">
        <v>639</v>
      </c>
      <c r="BQ6659" s="118" t="s">
        <v>2654</v>
      </c>
      <c r="BW6659" s="118" t="s">
        <v>11742</v>
      </c>
      <c r="BX6659" s="118" t="s">
        <v>639</v>
      </c>
      <c r="BY6659" s="118" t="s">
        <v>2654</v>
      </c>
    </row>
    <row r="6660" spans="53:77" x14ac:dyDescent="0.3">
      <c r="BA6660" s="169" t="e">
        <f>VLOOKUP(D6660,#REF!, 2,FALSE)</f>
        <v>#REF!</v>
      </c>
      <c r="BO6660" s="118" t="s">
        <v>11743</v>
      </c>
      <c r="BP6660" s="118" t="s">
        <v>639</v>
      </c>
      <c r="BQ6660" s="118" t="s">
        <v>1019</v>
      </c>
      <c r="BW6660" s="118" t="s">
        <v>11743</v>
      </c>
      <c r="BX6660" s="118" t="s">
        <v>639</v>
      </c>
      <c r="BY6660" s="118" t="s">
        <v>1019</v>
      </c>
    </row>
    <row r="6661" spans="53:77" x14ac:dyDescent="0.3">
      <c r="BA6661" s="169" t="e">
        <f>VLOOKUP(D6661,#REF!, 2,FALSE)</f>
        <v>#REF!</v>
      </c>
      <c r="BO6661" s="118" t="s">
        <v>2052</v>
      </c>
      <c r="BP6661" s="118" t="s">
        <v>619</v>
      </c>
      <c r="BQ6661" s="118" t="s">
        <v>2545</v>
      </c>
      <c r="BW6661" s="118" t="s">
        <v>2052</v>
      </c>
      <c r="BX6661" s="118" t="s">
        <v>619</v>
      </c>
      <c r="BY6661" s="118" t="s">
        <v>2545</v>
      </c>
    </row>
    <row r="6662" spans="53:77" x14ac:dyDescent="0.3">
      <c r="BA6662" s="169" t="e">
        <f>VLOOKUP(D6662,#REF!, 2,FALSE)</f>
        <v>#REF!</v>
      </c>
      <c r="BO6662" s="118" t="s">
        <v>11744</v>
      </c>
      <c r="BP6662" s="118" t="s">
        <v>636</v>
      </c>
      <c r="BQ6662" s="118" t="s">
        <v>842</v>
      </c>
      <c r="BW6662" s="118" t="s">
        <v>11744</v>
      </c>
      <c r="BX6662" s="118" t="s">
        <v>636</v>
      </c>
      <c r="BY6662" s="118" t="s">
        <v>842</v>
      </c>
    </row>
    <row r="6663" spans="53:77" x14ac:dyDescent="0.3">
      <c r="BA6663" s="169" t="e">
        <f>VLOOKUP(D6663,#REF!, 2,FALSE)</f>
        <v>#REF!</v>
      </c>
      <c r="BO6663" s="118" t="s">
        <v>11745</v>
      </c>
      <c r="BP6663" s="118" t="s">
        <v>3243</v>
      </c>
      <c r="BQ6663" s="118" t="s">
        <v>2567</v>
      </c>
      <c r="BW6663" s="118" t="s">
        <v>11745</v>
      </c>
      <c r="BX6663" s="118" t="s">
        <v>3243</v>
      </c>
      <c r="BY6663" s="118" t="s">
        <v>2567</v>
      </c>
    </row>
    <row r="6664" spans="53:77" x14ac:dyDescent="0.3">
      <c r="BA6664" s="169" t="e">
        <f>VLOOKUP(D6664,#REF!, 2,FALSE)</f>
        <v>#REF!</v>
      </c>
      <c r="BO6664" s="118" t="s">
        <v>11746</v>
      </c>
      <c r="BP6664" s="118" t="s">
        <v>1272</v>
      </c>
      <c r="BQ6664" s="118" t="s">
        <v>2638</v>
      </c>
      <c r="BW6664" s="118" t="s">
        <v>11746</v>
      </c>
      <c r="BX6664" s="118" t="s">
        <v>1272</v>
      </c>
      <c r="BY6664" s="118" t="s">
        <v>2638</v>
      </c>
    </row>
    <row r="6665" spans="53:77" x14ac:dyDescent="0.3">
      <c r="BA6665" s="169" t="e">
        <f>VLOOKUP(D6665,#REF!, 2,FALSE)</f>
        <v>#REF!</v>
      </c>
      <c r="BO6665" s="118" t="s">
        <v>11747</v>
      </c>
      <c r="BP6665" s="118" t="s">
        <v>802</v>
      </c>
      <c r="BQ6665" s="118" t="s">
        <v>10685</v>
      </c>
      <c r="BW6665" s="118" t="s">
        <v>11747</v>
      </c>
      <c r="BX6665" s="118" t="s">
        <v>802</v>
      </c>
      <c r="BY6665" s="118" t="s">
        <v>10685</v>
      </c>
    </row>
    <row r="6666" spans="53:77" x14ac:dyDescent="0.3">
      <c r="BA6666" s="169" t="e">
        <f>VLOOKUP(D6666,#REF!, 2,FALSE)</f>
        <v>#REF!</v>
      </c>
      <c r="BO6666" s="118" t="s">
        <v>2071</v>
      </c>
      <c r="BP6666" s="118" t="s">
        <v>1782</v>
      </c>
      <c r="BQ6666" s="118" t="s">
        <v>2983</v>
      </c>
      <c r="BW6666" s="118" t="s">
        <v>2071</v>
      </c>
      <c r="BX6666" s="118" t="s">
        <v>1782</v>
      </c>
      <c r="BY6666" s="118" t="s">
        <v>2983</v>
      </c>
    </row>
    <row r="6667" spans="53:77" x14ac:dyDescent="0.3">
      <c r="BA6667" s="169" t="e">
        <f>VLOOKUP(D6667,#REF!, 2,FALSE)</f>
        <v>#REF!</v>
      </c>
      <c r="BO6667" s="118" t="s">
        <v>11748</v>
      </c>
      <c r="BP6667" s="118" t="s">
        <v>657</v>
      </c>
      <c r="BQ6667" s="118" t="s">
        <v>2756</v>
      </c>
      <c r="BW6667" s="118" t="s">
        <v>11748</v>
      </c>
      <c r="BX6667" s="118" t="s">
        <v>657</v>
      </c>
      <c r="BY6667" s="118" t="s">
        <v>2756</v>
      </c>
    </row>
    <row r="6668" spans="53:77" x14ac:dyDescent="0.3">
      <c r="BA6668" s="169" t="e">
        <f>VLOOKUP(D6668,#REF!, 2,FALSE)</f>
        <v>#REF!</v>
      </c>
      <c r="BO6668" s="118" t="s">
        <v>2072</v>
      </c>
      <c r="BP6668" s="118" t="s">
        <v>661</v>
      </c>
      <c r="BQ6668" s="118" t="s">
        <v>1341</v>
      </c>
      <c r="BW6668" s="118" t="s">
        <v>2072</v>
      </c>
      <c r="BX6668" s="118" t="s">
        <v>661</v>
      </c>
      <c r="BY6668" s="118" t="s">
        <v>1341</v>
      </c>
    </row>
    <row r="6669" spans="53:77" x14ac:dyDescent="0.3">
      <c r="BA6669" s="169" t="e">
        <f>VLOOKUP(D6669,#REF!, 2,FALSE)</f>
        <v>#REF!</v>
      </c>
      <c r="BO6669" s="118" t="s">
        <v>11749</v>
      </c>
      <c r="BP6669" s="118" t="s">
        <v>621</v>
      </c>
      <c r="BQ6669" s="118" t="s">
        <v>2983</v>
      </c>
      <c r="BW6669" s="118" t="s">
        <v>11749</v>
      </c>
      <c r="BX6669" s="118" t="s">
        <v>621</v>
      </c>
      <c r="BY6669" s="118" t="s">
        <v>2983</v>
      </c>
    </row>
    <row r="6670" spans="53:77" x14ac:dyDescent="0.3">
      <c r="BA6670" s="169" t="e">
        <f>VLOOKUP(D6670,#REF!, 2,FALSE)</f>
        <v>#REF!</v>
      </c>
      <c r="BO6670" s="118" t="s">
        <v>2073</v>
      </c>
      <c r="BP6670" s="118" t="s">
        <v>667</v>
      </c>
      <c r="BQ6670" s="118" t="s">
        <v>6330</v>
      </c>
      <c r="BW6670" s="118" t="s">
        <v>2073</v>
      </c>
      <c r="BX6670" s="118" t="s">
        <v>667</v>
      </c>
      <c r="BY6670" s="118" t="s">
        <v>6330</v>
      </c>
    </row>
    <row r="6671" spans="53:77" x14ac:dyDescent="0.3">
      <c r="BA6671" s="169" t="e">
        <f>VLOOKUP(D6671,#REF!, 2,FALSE)</f>
        <v>#REF!</v>
      </c>
      <c r="BO6671" s="118" t="s">
        <v>11750</v>
      </c>
      <c r="BP6671" s="118" t="s">
        <v>3085</v>
      </c>
      <c r="BQ6671" s="118" t="s">
        <v>9637</v>
      </c>
      <c r="BW6671" s="118" t="s">
        <v>11750</v>
      </c>
      <c r="BX6671" s="118" t="s">
        <v>3085</v>
      </c>
      <c r="BY6671" s="118" t="s">
        <v>9637</v>
      </c>
    </row>
    <row r="6672" spans="53:77" x14ac:dyDescent="0.3">
      <c r="BA6672" s="169" t="e">
        <f>VLOOKUP(D6672,#REF!, 2,FALSE)</f>
        <v>#REF!</v>
      </c>
      <c r="BO6672" s="118" t="s">
        <v>11751</v>
      </c>
      <c r="BP6672" s="118" t="s">
        <v>797</v>
      </c>
      <c r="BQ6672" s="118" t="s">
        <v>2983</v>
      </c>
      <c r="BW6672" s="118" t="s">
        <v>11751</v>
      </c>
      <c r="BX6672" s="118" t="s">
        <v>797</v>
      </c>
      <c r="BY6672" s="118" t="s">
        <v>2983</v>
      </c>
    </row>
    <row r="6673" spans="53:77" x14ac:dyDescent="0.3">
      <c r="BA6673" s="169" t="e">
        <f>VLOOKUP(D6673,#REF!, 2,FALSE)</f>
        <v>#REF!</v>
      </c>
      <c r="BO6673" s="118" t="s">
        <v>11752</v>
      </c>
      <c r="BP6673" s="118" t="s">
        <v>797</v>
      </c>
      <c r="BQ6673" s="118" t="s">
        <v>11753</v>
      </c>
      <c r="BW6673" s="118" t="s">
        <v>11752</v>
      </c>
      <c r="BX6673" s="118" t="s">
        <v>797</v>
      </c>
      <c r="BY6673" s="118" t="s">
        <v>11753</v>
      </c>
    </row>
    <row r="6674" spans="53:77" x14ac:dyDescent="0.3">
      <c r="BA6674" s="169" t="e">
        <f>VLOOKUP(D6674,#REF!, 2,FALSE)</f>
        <v>#REF!</v>
      </c>
      <c r="BO6674" s="118" t="s">
        <v>11754</v>
      </c>
      <c r="BP6674" s="118" t="s">
        <v>662</v>
      </c>
      <c r="BQ6674" s="118" t="s">
        <v>11756</v>
      </c>
      <c r="BW6674" s="118" t="s">
        <v>11754</v>
      </c>
      <c r="BX6674" s="118" t="s">
        <v>662</v>
      </c>
      <c r="BY6674" s="118" t="s">
        <v>11756</v>
      </c>
    </row>
    <row r="6675" spans="53:77" x14ac:dyDescent="0.3">
      <c r="BA6675" s="169" t="e">
        <f>VLOOKUP(D6675,#REF!, 2,FALSE)</f>
        <v>#REF!</v>
      </c>
      <c r="BO6675" s="118" t="s">
        <v>11757</v>
      </c>
      <c r="BP6675" s="118" t="s">
        <v>662</v>
      </c>
      <c r="BQ6675" s="118" t="s">
        <v>2983</v>
      </c>
      <c r="BW6675" s="118" t="s">
        <v>11757</v>
      </c>
      <c r="BX6675" s="118" t="s">
        <v>662</v>
      </c>
      <c r="BY6675" s="118" t="s">
        <v>2983</v>
      </c>
    </row>
    <row r="6676" spans="53:77" x14ac:dyDescent="0.3">
      <c r="BA6676" s="169" t="e">
        <f>VLOOKUP(D6676,#REF!, 2,FALSE)</f>
        <v>#REF!</v>
      </c>
      <c r="BO6676" s="118" t="s">
        <v>407</v>
      </c>
      <c r="BP6676" s="118" t="s">
        <v>662</v>
      </c>
      <c r="BQ6676" s="118" t="s">
        <v>11307</v>
      </c>
      <c r="BW6676" s="118" t="s">
        <v>407</v>
      </c>
      <c r="BX6676" s="118" t="s">
        <v>662</v>
      </c>
      <c r="BY6676" s="118" t="s">
        <v>11307</v>
      </c>
    </row>
    <row r="6677" spans="53:77" x14ac:dyDescent="0.3">
      <c r="BA6677" s="169" t="e">
        <f>VLOOKUP(D6677,#REF!, 2,FALSE)</f>
        <v>#REF!</v>
      </c>
      <c r="BO6677" s="118" t="s">
        <v>11758</v>
      </c>
      <c r="BP6677" s="118" t="s">
        <v>666</v>
      </c>
      <c r="BQ6677" s="118" t="s">
        <v>11640</v>
      </c>
      <c r="BW6677" s="118" t="s">
        <v>11758</v>
      </c>
      <c r="BX6677" s="118" t="s">
        <v>666</v>
      </c>
      <c r="BY6677" s="118" t="s">
        <v>11640</v>
      </c>
    </row>
    <row r="6678" spans="53:77" x14ac:dyDescent="0.3">
      <c r="BA6678" s="169" t="e">
        <f>VLOOKUP(D6678,#REF!, 2,FALSE)</f>
        <v>#REF!</v>
      </c>
      <c r="BO6678" s="118" t="s">
        <v>11759</v>
      </c>
      <c r="BP6678" s="118" t="s">
        <v>787</v>
      </c>
      <c r="BQ6678" s="118" t="s">
        <v>11640</v>
      </c>
      <c r="BW6678" s="118" t="s">
        <v>11759</v>
      </c>
      <c r="BX6678" s="118" t="s">
        <v>787</v>
      </c>
      <c r="BY6678" s="118" t="s">
        <v>11640</v>
      </c>
    </row>
    <row r="6679" spans="53:77" x14ac:dyDescent="0.3">
      <c r="BA6679" s="169" t="e">
        <f>VLOOKUP(D6679,#REF!, 2,FALSE)</f>
        <v>#REF!</v>
      </c>
      <c r="BO6679" s="118" t="s">
        <v>11760</v>
      </c>
      <c r="BP6679" s="118" t="s">
        <v>810</v>
      </c>
      <c r="BQ6679" s="118" t="s">
        <v>930</v>
      </c>
      <c r="BW6679" s="118" t="s">
        <v>11760</v>
      </c>
      <c r="BX6679" s="118" t="s">
        <v>810</v>
      </c>
      <c r="BY6679" s="118" t="s">
        <v>930</v>
      </c>
    </row>
    <row r="6680" spans="53:77" x14ac:dyDescent="0.3">
      <c r="BA6680" s="169" t="e">
        <f>VLOOKUP(D6680,#REF!, 2,FALSE)</f>
        <v>#REF!</v>
      </c>
      <c r="BO6680" s="118" t="s">
        <v>11761</v>
      </c>
      <c r="BP6680" s="118" t="s">
        <v>810</v>
      </c>
      <c r="BQ6680" s="118" t="s">
        <v>5116</v>
      </c>
      <c r="BW6680" s="118" t="s">
        <v>11761</v>
      </c>
      <c r="BX6680" s="118" t="s">
        <v>810</v>
      </c>
      <c r="BY6680" s="118" t="s">
        <v>5116</v>
      </c>
    </row>
    <row r="6681" spans="53:77" x14ac:dyDescent="0.3">
      <c r="BA6681" s="169" t="e">
        <f>VLOOKUP(D6681,#REF!, 2,FALSE)</f>
        <v>#REF!</v>
      </c>
      <c r="BO6681" s="118" t="s">
        <v>11762</v>
      </c>
      <c r="BP6681" s="118" t="s">
        <v>3003</v>
      </c>
      <c r="BQ6681" s="118" t="s">
        <v>11763</v>
      </c>
      <c r="BW6681" s="118" t="s">
        <v>11762</v>
      </c>
      <c r="BX6681" s="118" t="s">
        <v>3003</v>
      </c>
      <c r="BY6681" s="118" t="s">
        <v>11763</v>
      </c>
    </row>
    <row r="6682" spans="53:77" x14ac:dyDescent="0.3">
      <c r="BA6682" s="169" t="e">
        <f>VLOOKUP(D6682,#REF!, 2,FALSE)</f>
        <v>#REF!</v>
      </c>
      <c r="BO6682" s="118" t="s">
        <v>11764</v>
      </c>
      <c r="BP6682" s="118" t="s">
        <v>16975</v>
      </c>
      <c r="BQ6682" s="118" t="s">
        <v>2983</v>
      </c>
      <c r="BW6682" s="118" t="s">
        <v>11764</v>
      </c>
      <c r="BX6682" s="118" t="s">
        <v>16975</v>
      </c>
      <c r="BY6682" s="118" t="s">
        <v>2983</v>
      </c>
    </row>
    <row r="6683" spans="53:77" x14ac:dyDescent="0.3">
      <c r="BA6683" s="169" t="e">
        <f>VLOOKUP(D6683,#REF!, 2,FALSE)</f>
        <v>#REF!</v>
      </c>
      <c r="BO6683" s="118" t="s">
        <v>11765</v>
      </c>
      <c r="BP6683" s="118" t="s">
        <v>16975</v>
      </c>
      <c r="BQ6683" s="118" t="s">
        <v>2983</v>
      </c>
      <c r="BW6683" s="118" t="s">
        <v>11765</v>
      </c>
      <c r="BX6683" s="118" t="s">
        <v>16975</v>
      </c>
      <c r="BY6683" s="118" t="s">
        <v>2983</v>
      </c>
    </row>
    <row r="6684" spans="53:77" x14ac:dyDescent="0.3">
      <c r="BA6684" s="169" t="e">
        <f>VLOOKUP(D6684,#REF!, 2,FALSE)</f>
        <v>#REF!</v>
      </c>
      <c r="BO6684" s="118" t="s">
        <v>11766</v>
      </c>
      <c r="BP6684" s="118" t="s">
        <v>1013</v>
      </c>
      <c r="BQ6684" s="118" t="s">
        <v>2983</v>
      </c>
      <c r="BW6684" s="118" t="s">
        <v>11766</v>
      </c>
      <c r="BX6684" s="118" t="s">
        <v>1013</v>
      </c>
      <c r="BY6684" s="118" t="s">
        <v>2983</v>
      </c>
    </row>
    <row r="6685" spans="53:77" x14ac:dyDescent="0.3">
      <c r="BA6685" s="169" t="e">
        <f>VLOOKUP(D6685,#REF!, 2,FALSE)</f>
        <v>#REF!</v>
      </c>
      <c r="BO6685" s="118" t="s">
        <v>11767</v>
      </c>
      <c r="BP6685" s="118" t="s">
        <v>3243</v>
      </c>
      <c r="BQ6685" s="118" t="s">
        <v>2983</v>
      </c>
      <c r="BW6685" s="118" t="s">
        <v>11767</v>
      </c>
      <c r="BX6685" s="118" t="s">
        <v>3243</v>
      </c>
      <c r="BY6685" s="118" t="s">
        <v>2983</v>
      </c>
    </row>
    <row r="6686" spans="53:77" x14ac:dyDescent="0.3">
      <c r="BA6686" s="169" t="e">
        <f>VLOOKUP(D6686,#REF!, 2,FALSE)</f>
        <v>#REF!</v>
      </c>
      <c r="BO6686" s="118" t="s">
        <v>2074</v>
      </c>
      <c r="BP6686" s="118" t="s">
        <v>616</v>
      </c>
      <c r="BQ6686" s="118" t="s">
        <v>11768</v>
      </c>
      <c r="BW6686" s="118" t="s">
        <v>2074</v>
      </c>
      <c r="BX6686" s="118" t="s">
        <v>616</v>
      </c>
      <c r="BY6686" s="118" t="s">
        <v>11768</v>
      </c>
    </row>
    <row r="6687" spans="53:77" x14ac:dyDescent="0.3">
      <c r="BA6687" s="169" t="e">
        <f>VLOOKUP(D6687,#REF!, 2,FALSE)</f>
        <v>#REF!</v>
      </c>
      <c r="BO6687" s="118" t="s">
        <v>11769</v>
      </c>
      <c r="BP6687" s="118" t="s">
        <v>3003</v>
      </c>
      <c r="BQ6687" s="118" t="s">
        <v>6116</v>
      </c>
      <c r="BW6687" s="118" t="s">
        <v>11769</v>
      </c>
      <c r="BX6687" s="118" t="s">
        <v>3003</v>
      </c>
      <c r="BY6687" s="118" t="s">
        <v>6116</v>
      </c>
    </row>
    <row r="6688" spans="53:77" x14ac:dyDescent="0.3">
      <c r="BA6688" s="169" t="e">
        <f>VLOOKUP(D6688,#REF!, 2,FALSE)</f>
        <v>#REF!</v>
      </c>
      <c r="BO6688" s="118" t="s">
        <v>449</v>
      </c>
      <c r="BP6688" s="118" t="s">
        <v>663</v>
      </c>
      <c r="BQ6688" s="118" t="s">
        <v>11770</v>
      </c>
      <c r="BW6688" s="118" t="s">
        <v>449</v>
      </c>
      <c r="BX6688" s="118" t="s">
        <v>663</v>
      </c>
      <c r="BY6688" s="118" t="s">
        <v>11770</v>
      </c>
    </row>
    <row r="6689" spans="53:77" x14ac:dyDescent="0.3">
      <c r="BA6689" s="169" t="e">
        <f>VLOOKUP(D6689,#REF!, 2,FALSE)</f>
        <v>#REF!</v>
      </c>
      <c r="BO6689" s="118" t="s">
        <v>450</v>
      </c>
      <c r="BP6689" s="118" t="s">
        <v>663</v>
      </c>
      <c r="BQ6689" s="118" t="s">
        <v>2983</v>
      </c>
      <c r="BW6689" s="118" t="s">
        <v>450</v>
      </c>
      <c r="BX6689" s="118" t="s">
        <v>663</v>
      </c>
      <c r="BY6689" s="118" t="s">
        <v>2983</v>
      </c>
    </row>
    <row r="6690" spans="53:77" x14ac:dyDescent="0.3">
      <c r="BA6690" s="169" t="e">
        <f>VLOOKUP(D6690,#REF!, 2,FALSE)</f>
        <v>#REF!</v>
      </c>
      <c r="BO6690" s="118" t="s">
        <v>433</v>
      </c>
      <c r="BP6690" s="118" t="s">
        <v>7061</v>
      </c>
      <c r="BQ6690" s="118" t="s">
        <v>2983</v>
      </c>
      <c r="BW6690" s="118" t="s">
        <v>433</v>
      </c>
      <c r="BX6690" s="118" t="s">
        <v>7061</v>
      </c>
      <c r="BY6690" s="118" t="s">
        <v>2983</v>
      </c>
    </row>
    <row r="6691" spans="53:77" x14ac:dyDescent="0.3">
      <c r="BA6691" s="169" t="e">
        <f>VLOOKUP(D6691,#REF!, 2,FALSE)</f>
        <v>#REF!</v>
      </c>
      <c r="BO6691" s="118" t="s">
        <v>11771</v>
      </c>
      <c r="BP6691" s="118" t="s">
        <v>794</v>
      </c>
      <c r="BQ6691" s="118" t="s">
        <v>8103</v>
      </c>
      <c r="BW6691" s="118" t="s">
        <v>11771</v>
      </c>
      <c r="BX6691" s="118" t="s">
        <v>794</v>
      </c>
      <c r="BY6691" s="118" t="s">
        <v>8103</v>
      </c>
    </row>
    <row r="6692" spans="53:77" x14ac:dyDescent="0.3">
      <c r="BA6692" s="169" t="e">
        <f>VLOOKUP(D6692,#REF!, 2,FALSE)</f>
        <v>#REF!</v>
      </c>
      <c r="BO6692" s="118" t="s">
        <v>434</v>
      </c>
      <c r="BP6692" s="118" t="s">
        <v>736</v>
      </c>
      <c r="BQ6692" s="118" t="s">
        <v>11772</v>
      </c>
      <c r="BW6692" s="118" t="s">
        <v>434</v>
      </c>
      <c r="BX6692" s="118" t="s">
        <v>736</v>
      </c>
      <c r="BY6692" s="118" t="s">
        <v>11772</v>
      </c>
    </row>
    <row r="6693" spans="53:77" x14ac:dyDescent="0.3">
      <c r="BA6693" s="169" t="e">
        <f>VLOOKUP(D6693,#REF!, 2,FALSE)</f>
        <v>#REF!</v>
      </c>
      <c r="BO6693" s="118" t="s">
        <v>11774</v>
      </c>
      <c r="BP6693" s="118" t="s">
        <v>3003</v>
      </c>
      <c r="BQ6693" s="118" t="s">
        <v>11775</v>
      </c>
      <c r="BW6693" s="118" t="s">
        <v>11774</v>
      </c>
      <c r="BX6693" s="118" t="s">
        <v>3003</v>
      </c>
      <c r="BY6693" s="118" t="s">
        <v>11775</v>
      </c>
    </row>
    <row r="6694" spans="53:77" x14ac:dyDescent="0.3">
      <c r="BA6694" s="169" t="e">
        <f>VLOOKUP(D6694,#REF!, 2,FALSE)</f>
        <v>#REF!</v>
      </c>
      <c r="BO6694" s="118" t="s">
        <v>11776</v>
      </c>
      <c r="BP6694" s="118" t="s">
        <v>3003</v>
      </c>
      <c r="BQ6694" s="118" t="s">
        <v>11775</v>
      </c>
      <c r="BW6694" s="118" t="s">
        <v>11776</v>
      </c>
      <c r="BX6694" s="118" t="s">
        <v>3003</v>
      </c>
      <c r="BY6694" s="118" t="s">
        <v>11775</v>
      </c>
    </row>
    <row r="6695" spans="53:77" x14ac:dyDescent="0.3">
      <c r="BA6695" s="169" t="e">
        <f>VLOOKUP(D6695,#REF!, 2,FALSE)</f>
        <v>#REF!</v>
      </c>
      <c r="BO6695" s="118" t="s">
        <v>11777</v>
      </c>
      <c r="BP6695" s="118" t="s">
        <v>710</v>
      </c>
      <c r="BQ6695" s="118" t="s">
        <v>2983</v>
      </c>
      <c r="BW6695" s="118" t="s">
        <v>11777</v>
      </c>
      <c r="BX6695" s="118" t="s">
        <v>710</v>
      </c>
      <c r="BY6695" s="118" t="s">
        <v>2983</v>
      </c>
    </row>
    <row r="6696" spans="53:77" x14ac:dyDescent="0.3">
      <c r="BA6696" s="169" t="e">
        <f>VLOOKUP(D6696,#REF!, 2,FALSE)</f>
        <v>#REF!</v>
      </c>
      <c r="BO6696" s="118" t="s">
        <v>11778</v>
      </c>
      <c r="BP6696" s="118" t="s">
        <v>802</v>
      </c>
      <c r="BQ6696" s="118" t="s">
        <v>11156</v>
      </c>
      <c r="BW6696" s="118" t="s">
        <v>11778</v>
      </c>
      <c r="BX6696" s="118" t="s">
        <v>802</v>
      </c>
      <c r="BY6696" s="118" t="s">
        <v>11156</v>
      </c>
    </row>
    <row r="6697" spans="53:77" x14ac:dyDescent="0.3">
      <c r="BA6697" s="169" t="e">
        <f>VLOOKUP(D6697,#REF!, 2,FALSE)</f>
        <v>#REF!</v>
      </c>
      <c r="BO6697" s="118" t="s">
        <v>11779</v>
      </c>
      <c r="BP6697" s="118" t="s">
        <v>802</v>
      </c>
      <c r="BQ6697" s="118" t="s">
        <v>11156</v>
      </c>
      <c r="BW6697" s="118" t="s">
        <v>11779</v>
      </c>
      <c r="BX6697" s="118" t="s">
        <v>802</v>
      </c>
      <c r="BY6697" s="118" t="s">
        <v>11156</v>
      </c>
    </row>
    <row r="6698" spans="53:77" x14ac:dyDescent="0.3">
      <c r="BA6698" s="169" t="e">
        <f>VLOOKUP(D6698,#REF!, 2,FALSE)</f>
        <v>#REF!</v>
      </c>
      <c r="BO6698" s="118" t="s">
        <v>11780</v>
      </c>
      <c r="BP6698" s="118" t="s">
        <v>3003</v>
      </c>
      <c r="BQ6698" s="118" t="s">
        <v>857</v>
      </c>
      <c r="BW6698" s="118" t="s">
        <v>11780</v>
      </c>
      <c r="BX6698" s="118" t="s">
        <v>3003</v>
      </c>
      <c r="BY6698" s="118" t="s">
        <v>857</v>
      </c>
    </row>
    <row r="6699" spans="53:77" x14ac:dyDescent="0.3">
      <c r="BA6699" s="169" t="e">
        <f>VLOOKUP(D6699,#REF!, 2,FALSE)</f>
        <v>#REF!</v>
      </c>
      <c r="BO6699" s="118" t="s">
        <v>11781</v>
      </c>
      <c r="BP6699" s="118" t="s">
        <v>3243</v>
      </c>
      <c r="BQ6699" s="118" t="s">
        <v>857</v>
      </c>
      <c r="BW6699" s="118" t="s">
        <v>11781</v>
      </c>
      <c r="BX6699" s="118" t="s">
        <v>3243</v>
      </c>
      <c r="BY6699" s="118" t="s">
        <v>857</v>
      </c>
    </row>
    <row r="6700" spans="53:77" x14ac:dyDescent="0.3">
      <c r="BA6700" s="169" t="e">
        <f>VLOOKUP(D6700,#REF!, 2,FALSE)</f>
        <v>#REF!</v>
      </c>
      <c r="BO6700" s="118" t="s">
        <v>11782</v>
      </c>
      <c r="BP6700" s="118" t="s">
        <v>16975</v>
      </c>
      <c r="BQ6700" s="118" t="s">
        <v>2366</v>
      </c>
      <c r="BW6700" s="118" t="s">
        <v>11782</v>
      </c>
      <c r="BX6700" s="118" t="s">
        <v>16975</v>
      </c>
      <c r="BY6700" s="118" t="s">
        <v>2366</v>
      </c>
    </row>
    <row r="6701" spans="53:77" x14ac:dyDescent="0.3">
      <c r="BA6701" s="169" t="e">
        <f>VLOOKUP(D6701,#REF!, 2,FALSE)</f>
        <v>#REF!</v>
      </c>
      <c r="BO6701" s="118" t="s">
        <v>11783</v>
      </c>
      <c r="BP6701" s="118" t="s">
        <v>16975</v>
      </c>
      <c r="BQ6701" s="118" t="s">
        <v>2366</v>
      </c>
      <c r="BW6701" s="118" t="s">
        <v>11783</v>
      </c>
      <c r="BX6701" s="118" t="s">
        <v>16975</v>
      </c>
      <c r="BY6701" s="118" t="s">
        <v>2366</v>
      </c>
    </row>
    <row r="6702" spans="53:77" x14ac:dyDescent="0.3">
      <c r="BA6702" s="169" t="e">
        <f>VLOOKUP(D6702,#REF!, 2,FALSE)</f>
        <v>#REF!</v>
      </c>
      <c r="BO6702" s="118" t="s">
        <v>11784</v>
      </c>
      <c r="BP6702" s="118" t="s">
        <v>16975</v>
      </c>
      <c r="BQ6702" s="118" t="s">
        <v>2366</v>
      </c>
      <c r="BW6702" s="118" t="s">
        <v>11784</v>
      </c>
      <c r="BX6702" s="118" t="s">
        <v>16975</v>
      </c>
      <c r="BY6702" s="118" t="s">
        <v>2366</v>
      </c>
    </row>
    <row r="6703" spans="53:77" x14ac:dyDescent="0.3">
      <c r="BA6703" s="169" t="e">
        <f>VLOOKUP(D6703,#REF!, 2,FALSE)</f>
        <v>#REF!</v>
      </c>
      <c r="BO6703" s="118" t="s">
        <v>11785</v>
      </c>
      <c r="BP6703" s="118" t="s">
        <v>16975</v>
      </c>
      <c r="BQ6703" s="118" t="s">
        <v>2366</v>
      </c>
      <c r="BW6703" s="118" t="s">
        <v>11785</v>
      </c>
      <c r="BX6703" s="118" t="s">
        <v>16975</v>
      </c>
      <c r="BY6703" s="118" t="s">
        <v>2366</v>
      </c>
    </row>
    <row r="6704" spans="53:77" x14ac:dyDescent="0.3">
      <c r="BA6704" s="169" t="e">
        <f>VLOOKUP(D6704,#REF!, 2,FALSE)</f>
        <v>#REF!</v>
      </c>
      <c r="BO6704" s="118" t="s">
        <v>11786</v>
      </c>
      <c r="BP6704" s="118" t="s">
        <v>16975</v>
      </c>
      <c r="BQ6704" s="118" t="s">
        <v>2366</v>
      </c>
      <c r="BW6704" s="118" t="s">
        <v>11786</v>
      </c>
      <c r="BX6704" s="118" t="s">
        <v>16975</v>
      </c>
      <c r="BY6704" s="118" t="s">
        <v>2366</v>
      </c>
    </row>
    <row r="6705" spans="53:77" x14ac:dyDescent="0.3">
      <c r="BA6705" s="169" t="e">
        <f>VLOOKUP(D6705,#REF!, 2,FALSE)</f>
        <v>#REF!</v>
      </c>
      <c r="BO6705" s="118" t="s">
        <v>11787</v>
      </c>
      <c r="BP6705" s="118" t="s">
        <v>16975</v>
      </c>
      <c r="BQ6705" s="118" t="s">
        <v>2366</v>
      </c>
      <c r="BW6705" s="118" t="s">
        <v>11787</v>
      </c>
      <c r="BX6705" s="118" t="s">
        <v>16975</v>
      </c>
      <c r="BY6705" s="118" t="s">
        <v>2366</v>
      </c>
    </row>
    <row r="6706" spans="53:77" x14ac:dyDescent="0.3">
      <c r="BA6706" s="169" t="e">
        <f>VLOOKUP(D6706,#REF!, 2,FALSE)</f>
        <v>#REF!</v>
      </c>
      <c r="BO6706" s="118" t="s">
        <v>11788</v>
      </c>
      <c r="BP6706" s="118" t="s">
        <v>16975</v>
      </c>
      <c r="BQ6706" s="118" t="s">
        <v>2366</v>
      </c>
      <c r="BW6706" s="118" t="s">
        <v>11788</v>
      </c>
      <c r="BX6706" s="118" t="s">
        <v>16975</v>
      </c>
      <c r="BY6706" s="118" t="s">
        <v>2366</v>
      </c>
    </row>
    <row r="6707" spans="53:77" x14ac:dyDescent="0.3">
      <c r="BA6707" s="169" t="e">
        <f>VLOOKUP(D6707,#REF!, 2,FALSE)</f>
        <v>#REF!</v>
      </c>
      <c r="BO6707" s="118" t="s">
        <v>11789</v>
      </c>
      <c r="BP6707" s="118" t="s">
        <v>636</v>
      </c>
      <c r="BQ6707" s="118" t="s">
        <v>2366</v>
      </c>
      <c r="BW6707" s="118" t="s">
        <v>11789</v>
      </c>
      <c r="BX6707" s="118" t="s">
        <v>636</v>
      </c>
      <c r="BY6707" s="118" t="s">
        <v>2366</v>
      </c>
    </row>
    <row r="6708" spans="53:77" x14ac:dyDescent="0.3">
      <c r="BA6708" s="169" t="e">
        <f>VLOOKUP(D6708,#REF!, 2,FALSE)</f>
        <v>#REF!</v>
      </c>
      <c r="BO6708" s="118" t="s">
        <v>11790</v>
      </c>
      <c r="BP6708" s="118" t="s">
        <v>783</v>
      </c>
      <c r="BQ6708" s="118" t="s">
        <v>2983</v>
      </c>
      <c r="BW6708" s="118" t="s">
        <v>11790</v>
      </c>
      <c r="BX6708" s="118" t="s">
        <v>783</v>
      </c>
      <c r="BY6708" s="118" t="s">
        <v>2983</v>
      </c>
    </row>
    <row r="6709" spans="53:77" x14ac:dyDescent="0.3">
      <c r="BA6709" s="169" t="e">
        <f>VLOOKUP(D6709,#REF!, 2,FALSE)</f>
        <v>#REF!</v>
      </c>
      <c r="BO6709" s="118" t="s">
        <v>11791</v>
      </c>
      <c r="BP6709" s="118" t="s">
        <v>731</v>
      </c>
      <c r="BQ6709" s="118" t="s">
        <v>2983</v>
      </c>
      <c r="BW6709" s="118" t="s">
        <v>11791</v>
      </c>
      <c r="BX6709" s="118" t="s">
        <v>731</v>
      </c>
      <c r="BY6709" s="118" t="s">
        <v>2983</v>
      </c>
    </row>
    <row r="6710" spans="53:77" x14ac:dyDescent="0.3">
      <c r="BA6710" s="169" t="e">
        <f>VLOOKUP(D6710,#REF!, 2,FALSE)</f>
        <v>#REF!</v>
      </c>
      <c r="BO6710" s="118" t="s">
        <v>11792</v>
      </c>
      <c r="BP6710" s="118" t="s">
        <v>658</v>
      </c>
      <c r="BQ6710" s="118" t="s">
        <v>2983</v>
      </c>
      <c r="BW6710" s="118" t="s">
        <v>11792</v>
      </c>
      <c r="BX6710" s="118" t="s">
        <v>658</v>
      </c>
      <c r="BY6710" s="118" t="s">
        <v>2983</v>
      </c>
    </row>
    <row r="6711" spans="53:77" x14ac:dyDescent="0.3">
      <c r="BA6711" s="169" t="e">
        <f>VLOOKUP(D6711,#REF!, 2,FALSE)</f>
        <v>#REF!</v>
      </c>
      <c r="BO6711" s="118" t="s">
        <v>451</v>
      </c>
      <c r="BP6711" s="118" t="s">
        <v>841</v>
      </c>
      <c r="BQ6711" s="118" t="s">
        <v>2983</v>
      </c>
      <c r="BW6711" s="118" t="s">
        <v>451</v>
      </c>
      <c r="BX6711" s="118" t="s">
        <v>841</v>
      </c>
      <c r="BY6711" s="118" t="s">
        <v>2983</v>
      </c>
    </row>
    <row r="6712" spans="53:77" x14ac:dyDescent="0.3">
      <c r="BA6712" s="169" t="e">
        <f>VLOOKUP(D6712,#REF!, 2,FALSE)</f>
        <v>#REF!</v>
      </c>
      <c r="BO6712" s="118" t="s">
        <v>11793</v>
      </c>
      <c r="BP6712" s="118" t="s">
        <v>2983</v>
      </c>
      <c r="BQ6712" s="118" t="s">
        <v>2983</v>
      </c>
      <c r="BW6712" s="118" t="s">
        <v>11793</v>
      </c>
      <c r="BX6712" s="118" t="s">
        <v>2983</v>
      </c>
      <c r="BY6712" s="118" t="s">
        <v>2983</v>
      </c>
    </row>
    <row r="6713" spans="53:77" x14ac:dyDescent="0.3">
      <c r="BA6713" s="169" t="e">
        <f>VLOOKUP(D6713,#REF!, 2,FALSE)</f>
        <v>#REF!</v>
      </c>
      <c r="BO6713" s="118" t="s">
        <v>11794</v>
      </c>
      <c r="BP6713" s="118" t="s">
        <v>3081</v>
      </c>
      <c r="BQ6713" s="118" t="s">
        <v>2983</v>
      </c>
      <c r="BW6713" s="118" t="s">
        <v>11794</v>
      </c>
      <c r="BX6713" s="118" t="s">
        <v>3081</v>
      </c>
      <c r="BY6713" s="118" t="s">
        <v>2983</v>
      </c>
    </row>
    <row r="6714" spans="53:77" x14ac:dyDescent="0.3">
      <c r="BA6714" s="169" t="e">
        <f>VLOOKUP(D6714,#REF!, 2,FALSE)</f>
        <v>#REF!</v>
      </c>
      <c r="BO6714" s="118" t="s">
        <v>11795</v>
      </c>
      <c r="BP6714" s="118" t="s">
        <v>2983</v>
      </c>
      <c r="BQ6714" s="118" t="s">
        <v>2983</v>
      </c>
      <c r="BW6714" s="118" t="s">
        <v>11795</v>
      </c>
      <c r="BX6714" s="118" t="s">
        <v>2983</v>
      </c>
      <c r="BY6714" s="118" t="s">
        <v>2983</v>
      </c>
    </row>
    <row r="6715" spans="53:77" x14ac:dyDescent="0.3">
      <c r="BA6715" s="169" t="e">
        <f>VLOOKUP(D6715,#REF!, 2,FALSE)</f>
        <v>#REF!</v>
      </c>
      <c r="BO6715" s="118" t="s">
        <v>11796</v>
      </c>
      <c r="BP6715" s="118" t="s">
        <v>3085</v>
      </c>
      <c r="BQ6715" s="118" t="s">
        <v>11797</v>
      </c>
      <c r="BW6715" s="118" t="s">
        <v>11796</v>
      </c>
      <c r="BX6715" s="118" t="s">
        <v>3085</v>
      </c>
      <c r="BY6715" s="118" t="s">
        <v>11797</v>
      </c>
    </row>
    <row r="6716" spans="53:77" x14ac:dyDescent="0.3">
      <c r="BA6716" s="169" t="e">
        <f>VLOOKUP(D6716,#REF!, 2,FALSE)</f>
        <v>#REF!</v>
      </c>
      <c r="BO6716" s="118" t="s">
        <v>11798</v>
      </c>
      <c r="BP6716" s="118" t="s">
        <v>667</v>
      </c>
      <c r="BQ6716" s="118" t="s">
        <v>843</v>
      </c>
      <c r="BW6716" s="118" t="s">
        <v>11798</v>
      </c>
      <c r="BX6716" s="118" t="s">
        <v>667</v>
      </c>
      <c r="BY6716" s="118" t="s">
        <v>843</v>
      </c>
    </row>
    <row r="6717" spans="53:77" x14ac:dyDescent="0.3">
      <c r="BA6717" s="169" t="e">
        <f>VLOOKUP(D6717,#REF!, 2,FALSE)</f>
        <v>#REF!</v>
      </c>
      <c r="BO6717" s="118" t="s">
        <v>11799</v>
      </c>
      <c r="BP6717" s="118" t="s">
        <v>631</v>
      </c>
      <c r="BQ6717" s="118" t="s">
        <v>770</v>
      </c>
      <c r="BW6717" s="118" t="s">
        <v>11799</v>
      </c>
      <c r="BX6717" s="118" t="s">
        <v>631</v>
      </c>
      <c r="BY6717" s="118" t="s">
        <v>770</v>
      </c>
    </row>
    <row r="6718" spans="53:77" x14ac:dyDescent="0.3">
      <c r="BA6718" s="169" t="e">
        <f>VLOOKUP(D6718,#REF!, 2,FALSE)</f>
        <v>#REF!</v>
      </c>
      <c r="BO6718" s="118" t="s">
        <v>11800</v>
      </c>
      <c r="BP6718" s="118" t="s">
        <v>928</v>
      </c>
      <c r="BQ6718" s="118" t="s">
        <v>859</v>
      </c>
      <c r="BW6718" s="118" t="s">
        <v>11800</v>
      </c>
      <c r="BX6718" s="118" t="s">
        <v>928</v>
      </c>
      <c r="BY6718" s="118" t="s">
        <v>859</v>
      </c>
    </row>
    <row r="6719" spans="53:77" x14ac:dyDescent="0.3">
      <c r="BA6719" s="169" t="e">
        <f>VLOOKUP(D6719,#REF!, 2,FALSE)</f>
        <v>#REF!</v>
      </c>
      <c r="BO6719" s="118" t="s">
        <v>11801</v>
      </c>
      <c r="BP6719" s="118" t="s">
        <v>1013</v>
      </c>
      <c r="BQ6719" s="118" t="s">
        <v>692</v>
      </c>
      <c r="BW6719" s="118" t="s">
        <v>11801</v>
      </c>
      <c r="BX6719" s="118" t="s">
        <v>1013</v>
      </c>
      <c r="BY6719" s="118" t="s">
        <v>692</v>
      </c>
    </row>
    <row r="6720" spans="53:77" x14ac:dyDescent="0.3">
      <c r="BA6720" s="169" t="e">
        <f>VLOOKUP(D6720,#REF!, 2,FALSE)</f>
        <v>#REF!</v>
      </c>
      <c r="BO6720" s="118" t="s">
        <v>11802</v>
      </c>
      <c r="BP6720" s="118" t="s">
        <v>16975</v>
      </c>
      <c r="BQ6720" s="118" t="s">
        <v>6786</v>
      </c>
      <c r="BW6720" s="118" t="s">
        <v>11802</v>
      </c>
      <c r="BX6720" s="118" t="s">
        <v>16975</v>
      </c>
      <c r="BY6720" s="118" t="s">
        <v>6786</v>
      </c>
    </row>
    <row r="6721" spans="53:77" x14ac:dyDescent="0.3">
      <c r="BA6721" s="169" t="e">
        <f>VLOOKUP(D6721,#REF!, 2,FALSE)</f>
        <v>#REF!</v>
      </c>
      <c r="BO6721" s="118" t="s">
        <v>400</v>
      </c>
      <c r="BP6721" s="118" t="s">
        <v>1267</v>
      </c>
      <c r="BQ6721" s="118" t="s">
        <v>2983</v>
      </c>
      <c r="BW6721" s="118" t="s">
        <v>400</v>
      </c>
      <c r="BX6721" s="118" t="s">
        <v>1267</v>
      </c>
      <c r="BY6721" s="118" t="s">
        <v>2983</v>
      </c>
    </row>
    <row r="6722" spans="53:77" x14ac:dyDescent="0.3">
      <c r="BA6722" s="169" t="e">
        <f>VLOOKUP(D6722,#REF!, 2,FALSE)</f>
        <v>#REF!</v>
      </c>
      <c r="BO6722" s="118" t="s">
        <v>2075</v>
      </c>
      <c r="BP6722" s="118" t="s">
        <v>783</v>
      </c>
      <c r="BQ6722" s="118" t="s">
        <v>11803</v>
      </c>
      <c r="BW6722" s="118" t="s">
        <v>2075</v>
      </c>
      <c r="BX6722" s="118" t="s">
        <v>783</v>
      </c>
      <c r="BY6722" s="118" t="s">
        <v>11803</v>
      </c>
    </row>
    <row r="6723" spans="53:77" x14ac:dyDescent="0.3">
      <c r="BA6723" s="169" t="e">
        <f>VLOOKUP(D6723,#REF!, 2,FALSE)</f>
        <v>#REF!</v>
      </c>
      <c r="BO6723" s="118" t="s">
        <v>11804</v>
      </c>
      <c r="BP6723" s="118" t="s">
        <v>928</v>
      </c>
      <c r="BQ6723" s="118" t="s">
        <v>5150</v>
      </c>
      <c r="BW6723" s="118" t="s">
        <v>11804</v>
      </c>
      <c r="BX6723" s="118" t="s">
        <v>928</v>
      </c>
      <c r="BY6723" s="118" t="s">
        <v>5150</v>
      </c>
    </row>
    <row r="6724" spans="53:77" x14ac:dyDescent="0.3">
      <c r="BA6724" s="169" t="e">
        <f>VLOOKUP(D6724,#REF!, 2,FALSE)</f>
        <v>#REF!</v>
      </c>
      <c r="BO6724" s="118" t="s">
        <v>11805</v>
      </c>
      <c r="BP6724" s="118" t="s">
        <v>926</v>
      </c>
      <c r="BQ6724" s="118" t="s">
        <v>5355</v>
      </c>
      <c r="BW6724" s="118" t="s">
        <v>11805</v>
      </c>
      <c r="BX6724" s="118" t="s">
        <v>926</v>
      </c>
      <c r="BY6724" s="118" t="s">
        <v>5355</v>
      </c>
    </row>
    <row r="6725" spans="53:77" x14ac:dyDescent="0.3">
      <c r="BA6725" s="169" t="e">
        <f>VLOOKUP(D6725,#REF!, 2,FALSE)</f>
        <v>#REF!</v>
      </c>
      <c r="BO6725" s="118" t="s">
        <v>11806</v>
      </c>
      <c r="BP6725" s="118" t="s">
        <v>3003</v>
      </c>
      <c r="BQ6725" s="118" t="s">
        <v>2983</v>
      </c>
      <c r="BW6725" s="118" t="s">
        <v>11806</v>
      </c>
      <c r="BX6725" s="118" t="s">
        <v>3003</v>
      </c>
      <c r="BY6725" s="118" t="s">
        <v>2983</v>
      </c>
    </row>
    <row r="6726" spans="53:77" x14ac:dyDescent="0.3">
      <c r="BA6726" s="169" t="e">
        <f>VLOOKUP(D6726,#REF!, 2,FALSE)</f>
        <v>#REF!</v>
      </c>
      <c r="BO6726" s="118" t="s">
        <v>11807</v>
      </c>
      <c r="BP6726" s="118" t="s">
        <v>1013</v>
      </c>
      <c r="BQ6726" s="118" t="s">
        <v>11808</v>
      </c>
      <c r="BW6726" s="118" t="s">
        <v>11807</v>
      </c>
      <c r="BX6726" s="118" t="s">
        <v>1013</v>
      </c>
      <c r="BY6726" s="118" t="s">
        <v>11808</v>
      </c>
    </row>
    <row r="6727" spans="53:77" x14ac:dyDescent="0.3">
      <c r="BA6727" s="169" t="e">
        <f>VLOOKUP(D6727,#REF!, 2,FALSE)</f>
        <v>#REF!</v>
      </c>
      <c r="BO6727" s="118" t="s">
        <v>11809</v>
      </c>
      <c r="BP6727" s="118" t="s">
        <v>771</v>
      </c>
      <c r="BQ6727" s="118" t="s">
        <v>11810</v>
      </c>
      <c r="BW6727" s="118" t="s">
        <v>11809</v>
      </c>
      <c r="BX6727" s="118" t="s">
        <v>771</v>
      </c>
      <c r="BY6727" s="118" t="s">
        <v>11810</v>
      </c>
    </row>
    <row r="6728" spans="53:77" x14ac:dyDescent="0.3">
      <c r="BA6728" s="169" t="e">
        <f>VLOOKUP(D6728,#REF!, 2,FALSE)</f>
        <v>#REF!</v>
      </c>
      <c r="BO6728" s="118" t="s">
        <v>11811</v>
      </c>
      <c r="BP6728" s="118" t="s">
        <v>3043</v>
      </c>
      <c r="BQ6728" s="118" t="s">
        <v>7538</v>
      </c>
      <c r="BW6728" s="118" t="s">
        <v>11811</v>
      </c>
      <c r="BX6728" s="118" t="s">
        <v>3043</v>
      </c>
      <c r="BY6728" s="118" t="s">
        <v>7538</v>
      </c>
    </row>
    <row r="6729" spans="53:77" x14ac:dyDescent="0.3">
      <c r="BA6729" s="169" t="e">
        <f>VLOOKUP(D6729,#REF!, 2,FALSE)</f>
        <v>#REF!</v>
      </c>
      <c r="BO6729" s="118" t="s">
        <v>2076</v>
      </c>
      <c r="BP6729" s="118" t="s">
        <v>1342</v>
      </c>
      <c r="BQ6729" s="118" t="s">
        <v>11812</v>
      </c>
      <c r="BW6729" s="118" t="s">
        <v>2076</v>
      </c>
      <c r="BX6729" s="118" t="s">
        <v>1342</v>
      </c>
      <c r="BY6729" s="118" t="s">
        <v>11812</v>
      </c>
    </row>
    <row r="6730" spans="53:77" x14ac:dyDescent="0.3">
      <c r="BA6730" s="169" t="e">
        <f>VLOOKUP(D6730,#REF!, 2,FALSE)</f>
        <v>#REF!</v>
      </c>
      <c r="BO6730" s="118" t="s">
        <v>2077</v>
      </c>
      <c r="BP6730" s="118" t="s">
        <v>3197</v>
      </c>
      <c r="BQ6730" s="118" t="s">
        <v>709</v>
      </c>
      <c r="BW6730" s="118" t="s">
        <v>2077</v>
      </c>
      <c r="BX6730" s="118" t="s">
        <v>3197</v>
      </c>
      <c r="BY6730" s="118" t="s">
        <v>709</v>
      </c>
    </row>
    <row r="6731" spans="53:77" x14ac:dyDescent="0.3">
      <c r="BA6731" s="169" t="e">
        <f>VLOOKUP(D6731,#REF!, 2,FALSE)</f>
        <v>#REF!</v>
      </c>
      <c r="BO6731" s="118" t="s">
        <v>2078</v>
      </c>
      <c r="BP6731" s="118" t="s">
        <v>639</v>
      </c>
      <c r="BQ6731" s="118" t="s">
        <v>11813</v>
      </c>
      <c r="BW6731" s="118" t="s">
        <v>2078</v>
      </c>
      <c r="BX6731" s="118" t="s">
        <v>639</v>
      </c>
      <c r="BY6731" s="118" t="s">
        <v>11813</v>
      </c>
    </row>
    <row r="6732" spans="53:77" x14ac:dyDescent="0.3">
      <c r="BA6732" s="169" t="e">
        <f>VLOOKUP(D6732,#REF!, 2,FALSE)</f>
        <v>#REF!</v>
      </c>
      <c r="BO6732" s="118" t="s">
        <v>2079</v>
      </c>
      <c r="BP6732" s="118" t="s">
        <v>1269</v>
      </c>
      <c r="BQ6732" s="118" t="s">
        <v>11814</v>
      </c>
      <c r="BW6732" s="118" t="s">
        <v>2079</v>
      </c>
      <c r="BX6732" s="118" t="s">
        <v>1269</v>
      </c>
      <c r="BY6732" s="118" t="s">
        <v>11814</v>
      </c>
    </row>
    <row r="6733" spans="53:77" x14ac:dyDescent="0.3">
      <c r="BA6733" s="169" t="e">
        <f>VLOOKUP(D6733,#REF!, 2,FALSE)</f>
        <v>#REF!</v>
      </c>
      <c r="BO6733" s="118" t="s">
        <v>2080</v>
      </c>
      <c r="BP6733" s="118" t="s">
        <v>669</v>
      </c>
      <c r="BQ6733" s="118" t="s">
        <v>5606</v>
      </c>
      <c r="BW6733" s="118" t="s">
        <v>2080</v>
      </c>
      <c r="BX6733" s="118" t="s">
        <v>669</v>
      </c>
      <c r="BY6733" s="118" t="s">
        <v>5606</v>
      </c>
    </row>
    <row r="6734" spans="53:77" x14ac:dyDescent="0.3">
      <c r="BA6734" s="169" t="e">
        <f>VLOOKUP(D6734,#REF!, 2,FALSE)</f>
        <v>#REF!</v>
      </c>
      <c r="BO6734" s="118" t="s">
        <v>2081</v>
      </c>
      <c r="BP6734" s="118" t="s">
        <v>625</v>
      </c>
      <c r="BQ6734" s="118" t="s">
        <v>7824</v>
      </c>
      <c r="BW6734" s="118" t="s">
        <v>2081</v>
      </c>
      <c r="BX6734" s="118" t="s">
        <v>625</v>
      </c>
      <c r="BY6734" s="118" t="s">
        <v>7824</v>
      </c>
    </row>
    <row r="6735" spans="53:77" x14ac:dyDescent="0.3">
      <c r="BA6735" s="169" t="e">
        <f>VLOOKUP(D6735,#REF!, 2,FALSE)</f>
        <v>#REF!</v>
      </c>
      <c r="BO6735" s="118" t="s">
        <v>11815</v>
      </c>
      <c r="BP6735" s="118" t="s">
        <v>2979</v>
      </c>
      <c r="BQ6735" s="118" t="s">
        <v>11816</v>
      </c>
      <c r="BW6735" s="118" t="s">
        <v>11815</v>
      </c>
      <c r="BX6735" s="118" t="s">
        <v>2979</v>
      </c>
      <c r="BY6735" s="118" t="s">
        <v>11816</v>
      </c>
    </row>
    <row r="6736" spans="53:77" x14ac:dyDescent="0.3">
      <c r="BA6736" s="169" t="e">
        <f>VLOOKUP(D6736,#REF!, 2,FALSE)</f>
        <v>#REF!</v>
      </c>
      <c r="BO6736" s="118" t="s">
        <v>11817</v>
      </c>
      <c r="BP6736" s="118" t="s">
        <v>667</v>
      </c>
      <c r="BQ6736" s="118" t="s">
        <v>2983</v>
      </c>
      <c r="BW6736" s="118" t="s">
        <v>11817</v>
      </c>
      <c r="BX6736" s="118" t="s">
        <v>667</v>
      </c>
      <c r="BY6736" s="118" t="s">
        <v>2983</v>
      </c>
    </row>
    <row r="6737" spans="53:77" x14ac:dyDescent="0.3">
      <c r="BA6737" s="169" t="e">
        <f>VLOOKUP(D6737,#REF!, 2,FALSE)</f>
        <v>#REF!</v>
      </c>
      <c r="BO6737" s="118" t="s">
        <v>11818</v>
      </c>
      <c r="BP6737" s="118" t="s">
        <v>637</v>
      </c>
      <c r="BQ6737" s="118" t="s">
        <v>2983</v>
      </c>
      <c r="BW6737" s="118" t="s">
        <v>11818</v>
      </c>
      <c r="BX6737" s="118" t="s">
        <v>637</v>
      </c>
      <c r="BY6737" s="118" t="s">
        <v>2983</v>
      </c>
    </row>
    <row r="6738" spans="53:77" x14ac:dyDescent="0.3">
      <c r="BA6738" s="169" t="e">
        <f>VLOOKUP(D6738,#REF!, 2,FALSE)</f>
        <v>#REF!</v>
      </c>
      <c r="BO6738" s="118" t="s">
        <v>11819</v>
      </c>
      <c r="BP6738" s="118" t="s">
        <v>669</v>
      </c>
      <c r="BQ6738" s="118" t="s">
        <v>1056</v>
      </c>
      <c r="BW6738" s="118" t="s">
        <v>11819</v>
      </c>
      <c r="BX6738" s="118" t="s">
        <v>669</v>
      </c>
      <c r="BY6738" s="118" t="s">
        <v>1056</v>
      </c>
    </row>
    <row r="6739" spans="53:77" x14ac:dyDescent="0.3">
      <c r="BA6739" s="169" t="e">
        <f>VLOOKUP(D6739,#REF!, 2,FALSE)</f>
        <v>#REF!</v>
      </c>
      <c r="BO6739" s="118" t="s">
        <v>11820</v>
      </c>
      <c r="BP6739" s="118" t="s">
        <v>669</v>
      </c>
      <c r="BQ6739" s="118" t="s">
        <v>2983</v>
      </c>
      <c r="BW6739" s="118" t="s">
        <v>11820</v>
      </c>
      <c r="BX6739" s="118" t="s">
        <v>669</v>
      </c>
      <c r="BY6739" s="118" t="s">
        <v>2983</v>
      </c>
    </row>
    <row r="6740" spans="53:77" x14ac:dyDescent="0.3">
      <c r="BA6740" s="169" t="e">
        <f>VLOOKUP(D6740,#REF!, 2,FALSE)</f>
        <v>#REF!</v>
      </c>
      <c r="BO6740" s="118" t="s">
        <v>11821</v>
      </c>
      <c r="BP6740" s="118" t="s">
        <v>862</v>
      </c>
      <c r="BQ6740" s="118" t="s">
        <v>11350</v>
      </c>
      <c r="BW6740" s="118" t="s">
        <v>11821</v>
      </c>
      <c r="BX6740" s="118" t="s">
        <v>862</v>
      </c>
      <c r="BY6740" s="118" t="s">
        <v>11350</v>
      </c>
    </row>
    <row r="6741" spans="53:77" x14ac:dyDescent="0.3">
      <c r="BA6741" s="169" t="e">
        <f>VLOOKUP(D6741,#REF!, 2,FALSE)</f>
        <v>#REF!</v>
      </c>
      <c r="BO6741" s="118" t="s">
        <v>11822</v>
      </c>
      <c r="BP6741" s="118" t="s">
        <v>1139</v>
      </c>
      <c r="BQ6741" s="118" t="s">
        <v>11823</v>
      </c>
      <c r="BW6741" s="118" t="s">
        <v>11822</v>
      </c>
      <c r="BX6741" s="118" t="s">
        <v>1139</v>
      </c>
      <c r="BY6741" s="118" t="s">
        <v>11823</v>
      </c>
    </row>
    <row r="6742" spans="53:77" x14ac:dyDescent="0.3">
      <c r="BA6742" s="169" t="e">
        <f>VLOOKUP(D6742,#REF!, 2,FALSE)</f>
        <v>#REF!</v>
      </c>
      <c r="BO6742" s="118" t="s">
        <v>11824</v>
      </c>
      <c r="BP6742" s="118" t="s">
        <v>2979</v>
      </c>
      <c r="BQ6742" s="118" t="s">
        <v>11825</v>
      </c>
      <c r="BW6742" s="118" t="s">
        <v>11824</v>
      </c>
      <c r="BX6742" s="118" t="s">
        <v>2979</v>
      </c>
      <c r="BY6742" s="118" t="s">
        <v>11825</v>
      </c>
    </row>
    <row r="6743" spans="53:77" x14ac:dyDescent="0.3">
      <c r="BA6743" s="169" t="e">
        <f>VLOOKUP(D6743,#REF!, 2,FALSE)</f>
        <v>#REF!</v>
      </c>
      <c r="BO6743" s="118" t="s">
        <v>2082</v>
      </c>
      <c r="BP6743" s="118" t="s">
        <v>3197</v>
      </c>
      <c r="BQ6743" s="118" t="s">
        <v>6095</v>
      </c>
      <c r="BW6743" s="118" t="s">
        <v>2082</v>
      </c>
      <c r="BX6743" s="118" t="s">
        <v>3197</v>
      </c>
      <c r="BY6743" s="118" t="s">
        <v>6095</v>
      </c>
    </row>
    <row r="6744" spans="53:77" x14ac:dyDescent="0.3">
      <c r="BA6744" s="169" t="e">
        <f>VLOOKUP(D6744,#REF!, 2,FALSE)</f>
        <v>#REF!</v>
      </c>
      <c r="BO6744" s="118" t="s">
        <v>435</v>
      </c>
      <c r="BP6744" s="118" t="s">
        <v>1691</v>
      </c>
      <c r="BQ6744" s="118" t="s">
        <v>2372</v>
      </c>
      <c r="BW6744" s="118" t="s">
        <v>435</v>
      </c>
      <c r="BX6744" s="118" t="s">
        <v>1691</v>
      </c>
      <c r="BY6744" s="118" t="s">
        <v>2372</v>
      </c>
    </row>
    <row r="6745" spans="53:77" x14ac:dyDescent="0.3">
      <c r="BA6745" s="169" t="e">
        <f>VLOOKUP(D6745,#REF!, 2,FALSE)</f>
        <v>#REF!</v>
      </c>
      <c r="BO6745" s="118" t="s">
        <v>11826</v>
      </c>
      <c r="BP6745" s="118" t="s">
        <v>1691</v>
      </c>
      <c r="BQ6745" s="118" t="s">
        <v>5339</v>
      </c>
      <c r="BW6745" s="118" t="s">
        <v>11826</v>
      </c>
      <c r="BX6745" s="118" t="s">
        <v>1691</v>
      </c>
      <c r="BY6745" s="118" t="s">
        <v>5339</v>
      </c>
    </row>
    <row r="6746" spans="53:77" x14ac:dyDescent="0.3">
      <c r="BA6746" s="169" t="e">
        <f>VLOOKUP(D6746,#REF!, 2,FALSE)</f>
        <v>#REF!</v>
      </c>
      <c r="BO6746" s="118" t="s">
        <v>11827</v>
      </c>
      <c r="BP6746" s="118" t="s">
        <v>1691</v>
      </c>
      <c r="BQ6746" s="118" t="s">
        <v>7888</v>
      </c>
      <c r="BW6746" s="118" t="s">
        <v>11827</v>
      </c>
      <c r="BX6746" s="118" t="s">
        <v>1691</v>
      </c>
      <c r="BY6746" s="118" t="s">
        <v>7888</v>
      </c>
    </row>
    <row r="6747" spans="53:77" x14ac:dyDescent="0.3">
      <c r="BA6747" s="169" t="e">
        <f>VLOOKUP(D6747,#REF!, 2,FALSE)</f>
        <v>#REF!</v>
      </c>
      <c r="BO6747" s="118" t="s">
        <v>11828</v>
      </c>
      <c r="BP6747" s="118" t="s">
        <v>1691</v>
      </c>
      <c r="BQ6747" s="118" t="s">
        <v>7888</v>
      </c>
      <c r="BW6747" s="118" t="s">
        <v>11828</v>
      </c>
      <c r="BX6747" s="118" t="s">
        <v>1691</v>
      </c>
      <c r="BY6747" s="118" t="s">
        <v>7888</v>
      </c>
    </row>
    <row r="6748" spans="53:77" x14ac:dyDescent="0.3">
      <c r="BA6748" s="169" t="e">
        <f>VLOOKUP(D6748,#REF!, 2,FALSE)</f>
        <v>#REF!</v>
      </c>
      <c r="BO6748" s="118" t="s">
        <v>11830</v>
      </c>
      <c r="BP6748" s="118" t="s">
        <v>1691</v>
      </c>
      <c r="BQ6748" s="118" t="s">
        <v>2983</v>
      </c>
      <c r="BW6748" s="118" t="s">
        <v>11830</v>
      </c>
      <c r="BX6748" s="118" t="s">
        <v>1691</v>
      </c>
      <c r="BY6748" s="118" t="s">
        <v>2983</v>
      </c>
    </row>
    <row r="6749" spans="53:77" x14ac:dyDescent="0.3">
      <c r="BA6749" s="169" t="e">
        <f>VLOOKUP(D6749,#REF!, 2,FALSE)</f>
        <v>#REF!</v>
      </c>
      <c r="BO6749" s="118" t="s">
        <v>11831</v>
      </c>
      <c r="BP6749" s="118" t="s">
        <v>783</v>
      </c>
      <c r="BQ6749" s="118" t="s">
        <v>6408</v>
      </c>
      <c r="BW6749" s="118" t="s">
        <v>11831</v>
      </c>
      <c r="BX6749" s="118" t="s">
        <v>783</v>
      </c>
      <c r="BY6749" s="118" t="s">
        <v>6408</v>
      </c>
    </row>
    <row r="6750" spans="53:77" x14ac:dyDescent="0.3">
      <c r="BA6750" s="169" t="e">
        <f>VLOOKUP(D6750,#REF!, 2,FALSE)</f>
        <v>#REF!</v>
      </c>
      <c r="BO6750" s="118" t="s">
        <v>408</v>
      </c>
      <c r="BP6750" s="118" t="s">
        <v>3003</v>
      </c>
      <c r="BQ6750" s="118" t="s">
        <v>2066</v>
      </c>
      <c r="BW6750" s="118" t="s">
        <v>408</v>
      </c>
      <c r="BX6750" s="118" t="s">
        <v>3003</v>
      </c>
      <c r="BY6750" s="118" t="s">
        <v>2066</v>
      </c>
    </row>
    <row r="6751" spans="53:77" x14ac:dyDescent="0.3">
      <c r="BA6751" s="169" t="e">
        <f>VLOOKUP(D6751,#REF!, 2,FALSE)</f>
        <v>#REF!</v>
      </c>
      <c r="BO6751" s="118" t="s">
        <v>11832</v>
      </c>
      <c r="BP6751" s="118" t="s">
        <v>657</v>
      </c>
      <c r="BQ6751" s="118" t="s">
        <v>11833</v>
      </c>
      <c r="BW6751" s="118" t="s">
        <v>11832</v>
      </c>
      <c r="BX6751" s="118" t="s">
        <v>657</v>
      </c>
      <c r="BY6751" s="118" t="s">
        <v>11833</v>
      </c>
    </row>
    <row r="6752" spans="53:77" x14ac:dyDescent="0.3">
      <c r="BA6752" s="169" t="e">
        <f>VLOOKUP(D6752,#REF!, 2,FALSE)</f>
        <v>#REF!</v>
      </c>
      <c r="BO6752" s="118" t="s">
        <v>11834</v>
      </c>
      <c r="BP6752" s="118" t="s">
        <v>797</v>
      </c>
      <c r="BQ6752" s="118" t="s">
        <v>638</v>
      </c>
      <c r="BW6752" s="118" t="s">
        <v>11834</v>
      </c>
      <c r="BX6752" s="118" t="s">
        <v>797</v>
      </c>
      <c r="BY6752" s="118" t="s">
        <v>638</v>
      </c>
    </row>
    <row r="6753" spans="53:77" x14ac:dyDescent="0.3">
      <c r="BA6753" s="169" t="e">
        <f>VLOOKUP(D6753,#REF!, 2,FALSE)</f>
        <v>#REF!</v>
      </c>
      <c r="BO6753" s="118" t="s">
        <v>11835</v>
      </c>
      <c r="BP6753" s="118" t="s">
        <v>631</v>
      </c>
      <c r="BQ6753" s="118" t="s">
        <v>11836</v>
      </c>
      <c r="BW6753" s="118" t="s">
        <v>11835</v>
      </c>
      <c r="BX6753" s="118" t="s">
        <v>631</v>
      </c>
      <c r="BY6753" s="118" t="s">
        <v>11836</v>
      </c>
    </row>
    <row r="6754" spans="53:77" x14ac:dyDescent="0.3">
      <c r="BA6754" s="169" t="e">
        <f>VLOOKUP(D6754,#REF!, 2,FALSE)</f>
        <v>#REF!</v>
      </c>
      <c r="BO6754" s="118" t="s">
        <v>11837</v>
      </c>
      <c r="BP6754" s="118" t="s">
        <v>694</v>
      </c>
      <c r="BQ6754" s="118" t="s">
        <v>697</v>
      </c>
      <c r="BW6754" s="118" t="s">
        <v>11837</v>
      </c>
      <c r="BX6754" s="118" t="s">
        <v>694</v>
      </c>
      <c r="BY6754" s="118" t="s">
        <v>697</v>
      </c>
    </row>
    <row r="6755" spans="53:77" x14ac:dyDescent="0.3">
      <c r="BA6755" s="169" t="e">
        <f>VLOOKUP(D6755,#REF!, 2,FALSE)</f>
        <v>#REF!</v>
      </c>
      <c r="BO6755" s="118" t="s">
        <v>11838</v>
      </c>
      <c r="BP6755" s="118" t="s">
        <v>631</v>
      </c>
      <c r="BQ6755" s="118" t="s">
        <v>11839</v>
      </c>
      <c r="BW6755" s="118" t="s">
        <v>11838</v>
      </c>
      <c r="BX6755" s="118" t="s">
        <v>631</v>
      </c>
      <c r="BY6755" s="118" t="s">
        <v>11839</v>
      </c>
    </row>
    <row r="6756" spans="53:77" x14ac:dyDescent="0.3">
      <c r="BA6756" s="169" t="e">
        <f>VLOOKUP(D6756,#REF!, 2,FALSE)</f>
        <v>#REF!</v>
      </c>
      <c r="BO6756" s="118" t="s">
        <v>11840</v>
      </c>
      <c r="BP6756" s="118" t="s">
        <v>613</v>
      </c>
      <c r="BQ6756" s="118" t="s">
        <v>5329</v>
      </c>
      <c r="BW6756" s="118" t="s">
        <v>11840</v>
      </c>
      <c r="BX6756" s="118" t="s">
        <v>613</v>
      </c>
      <c r="BY6756" s="118" t="s">
        <v>5329</v>
      </c>
    </row>
    <row r="6757" spans="53:77" x14ac:dyDescent="0.3">
      <c r="BA6757" s="169" t="e">
        <f>VLOOKUP(D6757,#REF!, 2,FALSE)</f>
        <v>#REF!</v>
      </c>
      <c r="BO6757" s="118" t="s">
        <v>401</v>
      </c>
      <c r="BP6757" s="118" t="s">
        <v>662</v>
      </c>
      <c r="BQ6757" s="118" t="s">
        <v>697</v>
      </c>
      <c r="BW6757" s="118" t="s">
        <v>401</v>
      </c>
      <c r="BX6757" s="118" t="s">
        <v>662</v>
      </c>
      <c r="BY6757" s="118" t="s">
        <v>697</v>
      </c>
    </row>
    <row r="6758" spans="53:77" x14ac:dyDescent="0.3">
      <c r="BA6758" s="169" t="e">
        <f>VLOOKUP(D6758,#REF!, 2,FALSE)</f>
        <v>#REF!</v>
      </c>
      <c r="BO6758" s="118" t="s">
        <v>402</v>
      </c>
      <c r="BP6758" s="118" t="s">
        <v>639</v>
      </c>
      <c r="BQ6758" s="118" t="s">
        <v>993</v>
      </c>
      <c r="BW6758" s="118" t="s">
        <v>402</v>
      </c>
      <c r="BX6758" s="118" t="s">
        <v>639</v>
      </c>
      <c r="BY6758" s="118" t="s">
        <v>993</v>
      </c>
    </row>
    <row r="6759" spans="53:77" x14ac:dyDescent="0.3">
      <c r="BA6759" s="169" t="e">
        <f>VLOOKUP(D6759,#REF!, 2,FALSE)</f>
        <v>#REF!</v>
      </c>
      <c r="BO6759" s="118" t="s">
        <v>11841</v>
      </c>
      <c r="BP6759" s="118" t="s">
        <v>639</v>
      </c>
      <c r="BQ6759" s="118" t="s">
        <v>11631</v>
      </c>
      <c r="BW6759" s="118" t="s">
        <v>11841</v>
      </c>
      <c r="BX6759" s="118" t="s">
        <v>639</v>
      </c>
      <c r="BY6759" s="118" t="s">
        <v>11631</v>
      </c>
    </row>
    <row r="6760" spans="53:77" x14ac:dyDescent="0.3">
      <c r="BA6760" s="169" t="e">
        <f>VLOOKUP(D6760,#REF!, 2,FALSE)</f>
        <v>#REF!</v>
      </c>
      <c r="BO6760" s="118" t="s">
        <v>11842</v>
      </c>
      <c r="BP6760" s="118" t="s">
        <v>616</v>
      </c>
      <c r="BQ6760" s="118" t="s">
        <v>2983</v>
      </c>
      <c r="BW6760" s="118" t="s">
        <v>11842</v>
      </c>
      <c r="BX6760" s="118" t="s">
        <v>616</v>
      </c>
      <c r="BY6760" s="118" t="s">
        <v>2983</v>
      </c>
    </row>
    <row r="6761" spans="53:77" x14ac:dyDescent="0.3">
      <c r="BA6761" s="169" t="e">
        <f>VLOOKUP(D6761,#REF!, 2,FALSE)</f>
        <v>#REF!</v>
      </c>
      <c r="BO6761" s="118" t="s">
        <v>11843</v>
      </c>
      <c r="BP6761" s="118" t="s">
        <v>616</v>
      </c>
      <c r="BQ6761" s="118" t="s">
        <v>2983</v>
      </c>
      <c r="BW6761" s="118" t="s">
        <v>11843</v>
      </c>
      <c r="BX6761" s="118" t="s">
        <v>616</v>
      </c>
      <c r="BY6761" s="118" t="s">
        <v>2983</v>
      </c>
    </row>
    <row r="6762" spans="53:77" x14ac:dyDescent="0.3">
      <c r="BA6762" s="169" t="e">
        <f>VLOOKUP(D6762,#REF!, 2,FALSE)</f>
        <v>#REF!</v>
      </c>
      <c r="BO6762" s="118" t="s">
        <v>11844</v>
      </c>
      <c r="BP6762" s="118" t="s">
        <v>797</v>
      </c>
      <c r="BQ6762" s="118" t="s">
        <v>2360</v>
      </c>
      <c r="BW6762" s="118" t="s">
        <v>11844</v>
      </c>
      <c r="BX6762" s="118" t="s">
        <v>797</v>
      </c>
      <c r="BY6762" s="118" t="s">
        <v>2360</v>
      </c>
    </row>
    <row r="6763" spans="53:77" x14ac:dyDescent="0.3">
      <c r="BA6763" s="169" t="e">
        <f>VLOOKUP(D6763,#REF!, 2,FALSE)</f>
        <v>#REF!</v>
      </c>
      <c r="BO6763" s="118" t="s">
        <v>11845</v>
      </c>
      <c r="BP6763" s="118" t="s">
        <v>797</v>
      </c>
      <c r="BQ6763" s="118" t="s">
        <v>1284</v>
      </c>
      <c r="BW6763" s="118" t="s">
        <v>11845</v>
      </c>
      <c r="BX6763" s="118" t="s">
        <v>797</v>
      </c>
      <c r="BY6763" s="118" t="s">
        <v>1284</v>
      </c>
    </row>
    <row r="6764" spans="53:77" x14ac:dyDescent="0.3">
      <c r="BA6764" s="169" t="e">
        <f>VLOOKUP(D6764,#REF!, 2,FALSE)</f>
        <v>#REF!</v>
      </c>
      <c r="BO6764" s="118" t="s">
        <v>436</v>
      </c>
      <c r="BP6764" s="118" t="s">
        <v>797</v>
      </c>
      <c r="BQ6764" s="118" t="s">
        <v>7998</v>
      </c>
      <c r="BW6764" s="118" t="s">
        <v>436</v>
      </c>
      <c r="BX6764" s="118" t="s">
        <v>797</v>
      </c>
      <c r="BY6764" s="118" t="s">
        <v>7998</v>
      </c>
    </row>
    <row r="6765" spans="53:77" x14ac:dyDescent="0.3">
      <c r="BA6765" s="169" t="e">
        <f>VLOOKUP(D6765,#REF!, 2,FALSE)</f>
        <v>#REF!</v>
      </c>
      <c r="BO6765" s="118" t="s">
        <v>11847</v>
      </c>
      <c r="BP6765" s="118" t="s">
        <v>797</v>
      </c>
      <c r="BQ6765" s="118" t="s">
        <v>1284</v>
      </c>
      <c r="BW6765" s="118" t="s">
        <v>11847</v>
      </c>
      <c r="BX6765" s="118" t="s">
        <v>797</v>
      </c>
      <c r="BY6765" s="118" t="s">
        <v>1284</v>
      </c>
    </row>
    <row r="6766" spans="53:77" x14ac:dyDescent="0.3">
      <c r="BA6766" s="169" t="e">
        <f>VLOOKUP(D6766,#REF!, 2,FALSE)</f>
        <v>#REF!</v>
      </c>
      <c r="BO6766" s="118" t="s">
        <v>11848</v>
      </c>
      <c r="BP6766" s="118" t="s">
        <v>797</v>
      </c>
      <c r="BQ6766" s="118" t="s">
        <v>1126</v>
      </c>
      <c r="BW6766" s="118" t="s">
        <v>11848</v>
      </c>
      <c r="BX6766" s="118" t="s">
        <v>797</v>
      </c>
      <c r="BY6766" s="118" t="s">
        <v>1126</v>
      </c>
    </row>
    <row r="6767" spans="53:77" x14ac:dyDescent="0.3">
      <c r="BA6767" s="169" t="e">
        <f>VLOOKUP(D6767,#REF!, 2,FALSE)</f>
        <v>#REF!</v>
      </c>
      <c r="BO6767" s="118" t="s">
        <v>11849</v>
      </c>
      <c r="BP6767" s="118" t="s">
        <v>2979</v>
      </c>
      <c r="BQ6767" s="118" t="s">
        <v>11850</v>
      </c>
      <c r="BW6767" s="118" t="s">
        <v>11849</v>
      </c>
      <c r="BX6767" s="118" t="s">
        <v>2979</v>
      </c>
      <c r="BY6767" s="118" t="s">
        <v>11850</v>
      </c>
    </row>
    <row r="6768" spans="53:77" x14ac:dyDescent="0.3">
      <c r="BA6768" s="169" t="e">
        <f>VLOOKUP(D6768,#REF!, 2,FALSE)</f>
        <v>#REF!</v>
      </c>
      <c r="BO6768" s="118" t="s">
        <v>11851</v>
      </c>
      <c r="BP6768" s="118" t="s">
        <v>1342</v>
      </c>
      <c r="BQ6768" s="118" t="s">
        <v>11852</v>
      </c>
      <c r="BW6768" s="118" t="s">
        <v>11851</v>
      </c>
      <c r="BX6768" s="118" t="s">
        <v>1342</v>
      </c>
      <c r="BY6768" s="118" t="s">
        <v>11852</v>
      </c>
    </row>
    <row r="6769" spans="53:77" x14ac:dyDescent="0.3">
      <c r="BA6769" s="169" t="e">
        <f>VLOOKUP(D6769,#REF!, 2,FALSE)</f>
        <v>#REF!</v>
      </c>
      <c r="BO6769" s="118" t="s">
        <v>11853</v>
      </c>
      <c r="BP6769" s="118" t="s">
        <v>1269</v>
      </c>
      <c r="BQ6769" s="118" t="s">
        <v>11854</v>
      </c>
      <c r="BW6769" s="118" t="s">
        <v>11853</v>
      </c>
      <c r="BX6769" s="118" t="s">
        <v>1269</v>
      </c>
      <c r="BY6769" s="118" t="s">
        <v>11854</v>
      </c>
    </row>
    <row r="6770" spans="53:77" x14ac:dyDescent="0.3">
      <c r="BA6770" s="169" t="e">
        <f>VLOOKUP(D6770,#REF!, 2,FALSE)</f>
        <v>#REF!</v>
      </c>
      <c r="BO6770" s="118" t="s">
        <v>11855</v>
      </c>
      <c r="BP6770" s="118" t="s">
        <v>1267</v>
      </c>
      <c r="BQ6770" s="118" t="s">
        <v>9513</v>
      </c>
      <c r="BW6770" s="118" t="s">
        <v>11855</v>
      </c>
      <c r="BX6770" s="118" t="s">
        <v>1267</v>
      </c>
      <c r="BY6770" s="118" t="s">
        <v>9513</v>
      </c>
    </row>
    <row r="6771" spans="53:77" x14ac:dyDescent="0.3">
      <c r="BA6771" s="169" t="e">
        <f>VLOOKUP(D6771,#REF!, 2,FALSE)</f>
        <v>#REF!</v>
      </c>
      <c r="BO6771" s="118" t="s">
        <v>11856</v>
      </c>
      <c r="BP6771" s="118" t="s">
        <v>1342</v>
      </c>
      <c r="BQ6771" s="118" t="s">
        <v>11857</v>
      </c>
      <c r="BW6771" s="118" t="s">
        <v>11856</v>
      </c>
      <c r="BX6771" s="118" t="s">
        <v>1342</v>
      </c>
      <c r="BY6771" s="118" t="s">
        <v>11857</v>
      </c>
    </row>
    <row r="6772" spans="53:77" x14ac:dyDescent="0.3">
      <c r="BA6772" s="169" t="e">
        <f>VLOOKUP(D6772,#REF!, 2,FALSE)</f>
        <v>#REF!</v>
      </c>
      <c r="BO6772" s="118" t="s">
        <v>11858</v>
      </c>
      <c r="BP6772" s="118" t="s">
        <v>637</v>
      </c>
      <c r="BQ6772" s="118" t="s">
        <v>11859</v>
      </c>
      <c r="BW6772" s="118" t="s">
        <v>11858</v>
      </c>
      <c r="BX6772" s="118" t="s">
        <v>637</v>
      </c>
      <c r="BY6772" s="118" t="s">
        <v>11859</v>
      </c>
    </row>
    <row r="6773" spans="53:77" x14ac:dyDescent="0.3">
      <c r="BA6773" s="169" t="e">
        <f>VLOOKUP(D6773,#REF!, 2,FALSE)</f>
        <v>#REF!</v>
      </c>
      <c r="BO6773" s="118" t="s">
        <v>11860</v>
      </c>
      <c r="BP6773" s="118" t="s">
        <v>621</v>
      </c>
      <c r="BQ6773" s="118" t="s">
        <v>11861</v>
      </c>
      <c r="BW6773" s="118" t="s">
        <v>11860</v>
      </c>
      <c r="BX6773" s="118" t="s">
        <v>621</v>
      </c>
      <c r="BY6773" s="118" t="s">
        <v>11861</v>
      </c>
    </row>
    <row r="6774" spans="53:77" x14ac:dyDescent="0.3">
      <c r="BA6774" s="169" t="e">
        <f>VLOOKUP(D6774,#REF!, 2,FALSE)</f>
        <v>#REF!</v>
      </c>
      <c r="BO6774" s="118" t="s">
        <v>11862</v>
      </c>
      <c r="BP6774" s="118" t="s">
        <v>780</v>
      </c>
      <c r="BQ6774" s="118" t="s">
        <v>11863</v>
      </c>
      <c r="BW6774" s="118" t="s">
        <v>11862</v>
      </c>
      <c r="BX6774" s="118" t="s">
        <v>780</v>
      </c>
      <c r="BY6774" s="118" t="s">
        <v>11863</v>
      </c>
    </row>
    <row r="6775" spans="53:77" x14ac:dyDescent="0.3">
      <c r="BA6775" s="169" t="e">
        <f>VLOOKUP(D6775,#REF!, 2,FALSE)</f>
        <v>#REF!</v>
      </c>
      <c r="BO6775" s="118" t="s">
        <v>11864</v>
      </c>
      <c r="BP6775" s="118" t="s">
        <v>787</v>
      </c>
      <c r="BQ6775" s="118" t="s">
        <v>6156</v>
      </c>
      <c r="BW6775" s="118" t="s">
        <v>11864</v>
      </c>
      <c r="BX6775" s="118" t="s">
        <v>787</v>
      </c>
      <c r="BY6775" s="118" t="s">
        <v>6156</v>
      </c>
    </row>
    <row r="6776" spans="53:77" x14ac:dyDescent="0.3">
      <c r="BA6776" s="169" t="e">
        <f>VLOOKUP(D6776,#REF!, 2,FALSE)</f>
        <v>#REF!</v>
      </c>
      <c r="BO6776" s="118" t="s">
        <v>11865</v>
      </c>
      <c r="BP6776" s="118" t="s">
        <v>780</v>
      </c>
      <c r="BQ6776" s="118" t="s">
        <v>2983</v>
      </c>
      <c r="BW6776" s="118" t="s">
        <v>11865</v>
      </c>
      <c r="BX6776" s="118" t="s">
        <v>780</v>
      </c>
      <c r="BY6776" s="118" t="s">
        <v>2983</v>
      </c>
    </row>
    <row r="6777" spans="53:77" x14ac:dyDescent="0.3">
      <c r="BA6777" s="169" t="e">
        <f>VLOOKUP(D6777,#REF!, 2,FALSE)</f>
        <v>#REF!</v>
      </c>
      <c r="BO6777" s="118" t="s">
        <v>11866</v>
      </c>
      <c r="BP6777" s="118" t="s">
        <v>994</v>
      </c>
      <c r="BQ6777" s="118" t="s">
        <v>2983</v>
      </c>
      <c r="BW6777" s="118" t="s">
        <v>11866</v>
      </c>
      <c r="BX6777" s="118" t="s">
        <v>994</v>
      </c>
      <c r="BY6777" s="118" t="s">
        <v>2983</v>
      </c>
    </row>
    <row r="6778" spans="53:77" x14ac:dyDescent="0.3">
      <c r="BA6778" s="169" t="e">
        <f>VLOOKUP(D6778,#REF!, 2,FALSE)</f>
        <v>#REF!</v>
      </c>
      <c r="BO6778" s="118" t="s">
        <v>11867</v>
      </c>
      <c r="BP6778" s="118" t="s">
        <v>810</v>
      </c>
      <c r="BQ6778" s="118" t="s">
        <v>2983</v>
      </c>
      <c r="BW6778" s="118" t="s">
        <v>11867</v>
      </c>
      <c r="BX6778" s="118" t="s">
        <v>810</v>
      </c>
      <c r="BY6778" s="118" t="s">
        <v>2983</v>
      </c>
    </row>
    <row r="6779" spans="53:77" x14ac:dyDescent="0.3">
      <c r="BA6779" s="169" t="e">
        <f>VLOOKUP(D6779,#REF!, 2,FALSE)</f>
        <v>#REF!</v>
      </c>
      <c r="BO6779" s="118" t="s">
        <v>11868</v>
      </c>
      <c r="BP6779" s="118" t="s">
        <v>613</v>
      </c>
      <c r="BQ6779" s="118" t="s">
        <v>5427</v>
      </c>
      <c r="BW6779" s="118" t="s">
        <v>11868</v>
      </c>
      <c r="BX6779" s="118" t="s">
        <v>613</v>
      </c>
      <c r="BY6779" s="118" t="s">
        <v>5427</v>
      </c>
    </row>
    <row r="6780" spans="53:77" x14ac:dyDescent="0.3">
      <c r="BA6780" s="169" t="e">
        <f>VLOOKUP(D6780,#REF!, 2,FALSE)</f>
        <v>#REF!</v>
      </c>
      <c r="BO6780" s="118" t="s">
        <v>11869</v>
      </c>
      <c r="BP6780" s="118" t="s">
        <v>636</v>
      </c>
      <c r="BQ6780" s="118" t="s">
        <v>9849</v>
      </c>
      <c r="BW6780" s="118" t="s">
        <v>11869</v>
      </c>
      <c r="BX6780" s="118" t="s">
        <v>636</v>
      </c>
      <c r="BY6780" s="118" t="s">
        <v>9849</v>
      </c>
    </row>
    <row r="6781" spans="53:77" x14ac:dyDescent="0.3">
      <c r="BA6781" s="169" t="e">
        <f>VLOOKUP(D6781,#REF!, 2,FALSE)</f>
        <v>#REF!</v>
      </c>
      <c r="BO6781" s="118" t="s">
        <v>11870</v>
      </c>
      <c r="BP6781" s="118" t="s">
        <v>631</v>
      </c>
      <c r="BQ6781" s="118" t="s">
        <v>11307</v>
      </c>
      <c r="BW6781" s="118" t="s">
        <v>11870</v>
      </c>
      <c r="BX6781" s="118" t="s">
        <v>631</v>
      </c>
      <c r="BY6781" s="118" t="s">
        <v>11307</v>
      </c>
    </row>
    <row r="6782" spans="53:77" x14ac:dyDescent="0.3">
      <c r="BA6782" s="169" t="e">
        <f>VLOOKUP(D6782,#REF!, 2,FALSE)</f>
        <v>#REF!</v>
      </c>
      <c r="BO6782" s="118" t="s">
        <v>11871</v>
      </c>
      <c r="BP6782" s="118" t="s">
        <v>631</v>
      </c>
      <c r="BQ6782" s="118" t="s">
        <v>11307</v>
      </c>
      <c r="BW6782" s="118" t="s">
        <v>11871</v>
      </c>
      <c r="BX6782" s="118" t="s">
        <v>631</v>
      </c>
      <c r="BY6782" s="118" t="s">
        <v>11307</v>
      </c>
    </row>
    <row r="6783" spans="53:77" x14ac:dyDescent="0.3">
      <c r="BA6783" s="169" t="e">
        <f>VLOOKUP(D6783,#REF!, 2,FALSE)</f>
        <v>#REF!</v>
      </c>
      <c r="BO6783" s="118" t="s">
        <v>11872</v>
      </c>
      <c r="BP6783" s="118" t="s">
        <v>639</v>
      </c>
      <c r="BQ6783" s="118" t="s">
        <v>11307</v>
      </c>
      <c r="BW6783" s="118" t="s">
        <v>11872</v>
      </c>
      <c r="BX6783" s="118" t="s">
        <v>639</v>
      </c>
      <c r="BY6783" s="118" t="s">
        <v>11307</v>
      </c>
    </row>
    <row r="6784" spans="53:77" x14ac:dyDescent="0.3">
      <c r="BA6784" s="169" t="e">
        <f>VLOOKUP(D6784,#REF!, 2,FALSE)</f>
        <v>#REF!</v>
      </c>
      <c r="BO6784" s="118" t="s">
        <v>11873</v>
      </c>
      <c r="BP6784" s="118" t="s">
        <v>631</v>
      </c>
      <c r="BQ6784" s="118" t="s">
        <v>11307</v>
      </c>
      <c r="BW6784" s="118" t="s">
        <v>11873</v>
      </c>
      <c r="BX6784" s="118" t="s">
        <v>631</v>
      </c>
      <c r="BY6784" s="118" t="s">
        <v>11307</v>
      </c>
    </row>
    <row r="6785" spans="53:77" x14ac:dyDescent="0.3">
      <c r="BA6785" s="169" t="e">
        <f>VLOOKUP(D6785,#REF!, 2,FALSE)</f>
        <v>#REF!</v>
      </c>
      <c r="BO6785" s="118" t="s">
        <v>11874</v>
      </c>
      <c r="BP6785" s="118" t="s">
        <v>803</v>
      </c>
      <c r="BQ6785" s="118" t="s">
        <v>11875</v>
      </c>
      <c r="BW6785" s="118" t="s">
        <v>11874</v>
      </c>
      <c r="BX6785" s="118" t="s">
        <v>803</v>
      </c>
      <c r="BY6785" s="118" t="s">
        <v>11875</v>
      </c>
    </row>
    <row r="6786" spans="53:77" x14ac:dyDescent="0.3">
      <c r="BA6786" s="169" t="e">
        <f>VLOOKUP(D6786,#REF!, 2,FALSE)</f>
        <v>#REF!</v>
      </c>
      <c r="BO6786" s="118" t="s">
        <v>11876</v>
      </c>
      <c r="BP6786" s="118" t="s">
        <v>775</v>
      </c>
      <c r="BQ6786" s="118" t="s">
        <v>3255</v>
      </c>
      <c r="BW6786" s="118" t="s">
        <v>11876</v>
      </c>
      <c r="BX6786" s="118" t="s">
        <v>775</v>
      </c>
      <c r="BY6786" s="118" t="s">
        <v>3255</v>
      </c>
    </row>
    <row r="6787" spans="53:77" x14ac:dyDescent="0.3">
      <c r="BA6787" s="169" t="e">
        <f>VLOOKUP(D6787,#REF!, 2,FALSE)</f>
        <v>#REF!</v>
      </c>
      <c r="BO6787" s="118" t="s">
        <v>11877</v>
      </c>
      <c r="BP6787" s="118" t="s">
        <v>803</v>
      </c>
      <c r="BQ6787" s="118" t="s">
        <v>11878</v>
      </c>
      <c r="BW6787" s="118" t="s">
        <v>11877</v>
      </c>
      <c r="BX6787" s="118" t="s">
        <v>803</v>
      </c>
      <c r="BY6787" s="118" t="s">
        <v>11878</v>
      </c>
    </row>
    <row r="6788" spans="53:77" x14ac:dyDescent="0.3">
      <c r="BA6788" s="169" t="e">
        <f>VLOOKUP(D6788,#REF!, 2,FALSE)</f>
        <v>#REF!</v>
      </c>
      <c r="BO6788" s="118" t="s">
        <v>11879</v>
      </c>
      <c r="BP6788" s="118" t="s">
        <v>852</v>
      </c>
      <c r="BQ6788" s="118" t="s">
        <v>5283</v>
      </c>
      <c r="BW6788" s="118" t="s">
        <v>11879</v>
      </c>
      <c r="BX6788" s="118" t="s">
        <v>852</v>
      </c>
      <c r="BY6788" s="118" t="s">
        <v>5283</v>
      </c>
    </row>
    <row r="6789" spans="53:77" x14ac:dyDescent="0.3">
      <c r="BA6789" s="169" t="e">
        <f>VLOOKUP(D6789,#REF!, 2,FALSE)</f>
        <v>#REF!</v>
      </c>
      <c r="BO6789" s="118" t="s">
        <v>11880</v>
      </c>
      <c r="BP6789" s="118" t="s">
        <v>614</v>
      </c>
      <c r="BQ6789" s="118" t="s">
        <v>11881</v>
      </c>
      <c r="BW6789" s="118" t="s">
        <v>11880</v>
      </c>
      <c r="BX6789" s="118" t="s">
        <v>614</v>
      </c>
      <c r="BY6789" s="118" t="s">
        <v>11881</v>
      </c>
    </row>
    <row r="6790" spans="53:77" x14ac:dyDescent="0.3">
      <c r="BA6790" s="169" t="e">
        <f>VLOOKUP(D6790,#REF!, 2,FALSE)</f>
        <v>#REF!</v>
      </c>
      <c r="BO6790" s="118" t="s">
        <v>11882</v>
      </c>
      <c r="BP6790" s="118" t="s">
        <v>16975</v>
      </c>
      <c r="BQ6790" s="118" t="s">
        <v>11883</v>
      </c>
      <c r="BW6790" s="118" t="s">
        <v>11882</v>
      </c>
      <c r="BX6790" s="118" t="s">
        <v>16975</v>
      </c>
      <c r="BY6790" s="118" t="s">
        <v>11883</v>
      </c>
    </row>
    <row r="6791" spans="53:77" x14ac:dyDescent="0.3">
      <c r="BA6791" s="169" t="e">
        <f>VLOOKUP(D6791,#REF!, 2,FALSE)</f>
        <v>#REF!</v>
      </c>
      <c r="BO6791" s="118" t="s">
        <v>11884</v>
      </c>
      <c r="BP6791" s="118" t="s">
        <v>803</v>
      </c>
      <c r="BQ6791" s="118" t="s">
        <v>11885</v>
      </c>
      <c r="BW6791" s="118" t="s">
        <v>11884</v>
      </c>
      <c r="BX6791" s="118" t="s">
        <v>803</v>
      </c>
      <c r="BY6791" s="118" t="s">
        <v>11885</v>
      </c>
    </row>
    <row r="6792" spans="53:77" x14ac:dyDescent="0.3">
      <c r="BA6792" s="169" t="e">
        <f>VLOOKUP(D6792,#REF!, 2,FALSE)</f>
        <v>#REF!</v>
      </c>
      <c r="BO6792" s="118" t="s">
        <v>403</v>
      </c>
      <c r="BP6792" s="118" t="s">
        <v>636</v>
      </c>
      <c r="BQ6792" s="118" t="s">
        <v>2063</v>
      </c>
      <c r="BW6792" s="118" t="s">
        <v>403</v>
      </c>
      <c r="BX6792" s="118" t="s">
        <v>636</v>
      </c>
      <c r="BY6792" s="118" t="s">
        <v>2063</v>
      </c>
    </row>
    <row r="6793" spans="53:77" x14ac:dyDescent="0.3">
      <c r="BA6793" s="169" t="e">
        <f>VLOOKUP(D6793,#REF!, 2,FALSE)</f>
        <v>#REF!</v>
      </c>
      <c r="BO6793" s="118" t="s">
        <v>11886</v>
      </c>
      <c r="BP6793" s="118" t="s">
        <v>636</v>
      </c>
      <c r="BQ6793" s="118" t="s">
        <v>11307</v>
      </c>
      <c r="BW6793" s="118" t="s">
        <v>11886</v>
      </c>
      <c r="BX6793" s="118" t="s">
        <v>636</v>
      </c>
      <c r="BY6793" s="118" t="s">
        <v>11307</v>
      </c>
    </row>
    <row r="6794" spans="53:77" x14ac:dyDescent="0.3">
      <c r="BA6794" s="169" t="e">
        <f>VLOOKUP(D6794,#REF!, 2,FALSE)</f>
        <v>#REF!</v>
      </c>
      <c r="BO6794" s="118" t="s">
        <v>11887</v>
      </c>
      <c r="BP6794" s="118" t="s">
        <v>636</v>
      </c>
      <c r="BQ6794" s="118" t="s">
        <v>11307</v>
      </c>
      <c r="BW6794" s="118" t="s">
        <v>11887</v>
      </c>
      <c r="BX6794" s="118" t="s">
        <v>636</v>
      </c>
      <c r="BY6794" s="118" t="s">
        <v>11307</v>
      </c>
    </row>
    <row r="6795" spans="53:77" x14ac:dyDescent="0.3">
      <c r="BA6795" s="169" t="e">
        <f>VLOOKUP(D6795,#REF!, 2,FALSE)</f>
        <v>#REF!</v>
      </c>
      <c r="BO6795" s="118" t="s">
        <v>11888</v>
      </c>
      <c r="BP6795" s="118" t="s">
        <v>631</v>
      </c>
      <c r="BQ6795" s="118" t="s">
        <v>11307</v>
      </c>
      <c r="BW6795" s="118" t="s">
        <v>11888</v>
      </c>
      <c r="BX6795" s="118" t="s">
        <v>631</v>
      </c>
      <c r="BY6795" s="118" t="s">
        <v>11307</v>
      </c>
    </row>
    <row r="6796" spans="53:77" x14ac:dyDescent="0.3">
      <c r="BA6796" s="169" t="e">
        <f>VLOOKUP(D6796,#REF!, 2,FALSE)</f>
        <v>#REF!</v>
      </c>
      <c r="BO6796" s="118" t="s">
        <v>11889</v>
      </c>
      <c r="BP6796" s="118" t="s">
        <v>639</v>
      </c>
      <c r="BQ6796" s="118" t="s">
        <v>11890</v>
      </c>
      <c r="BW6796" s="118" t="s">
        <v>11889</v>
      </c>
      <c r="BX6796" s="118" t="s">
        <v>639</v>
      </c>
      <c r="BY6796" s="118" t="s">
        <v>11890</v>
      </c>
    </row>
    <row r="6797" spans="53:77" x14ac:dyDescent="0.3">
      <c r="BA6797" s="169" t="e">
        <f>VLOOKUP(D6797,#REF!, 2,FALSE)</f>
        <v>#REF!</v>
      </c>
      <c r="BO6797" s="118" t="s">
        <v>2083</v>
      </c>
      <c r="BP6797" s="118" t="s">
        <v>636</v>
      </c>
      <c r="BQ6797" s="118" t="s">
        <v>4302</v>
      </c>
      <c r="BW6797" s="118" t="s">
        <v>2083</v>
      </c>
      <c r="BX6797" s="118" t="s">
        <v>636</v>
      </c>
      <c r="BY6797" s="118" t="s">
        <v>4302</v>
      </c>
    </row>
    <row r="6798" spans="53:77" x14ac:dyDescent="0.3">
      <c r="BA6798" s="169" t="e">
        <f>VLOOKUP(D6798,#REF!, 2,FALSE)</f>
        <v>#REF!</v>
      </c>
      <c r="BO6798" s="118" t="s">
        <v>11891</v>
      </c>
      <c r="BP6798" s="118" t="s">
        <v>613</v>
      </c>
      <c r="BQ6798" s="118" t="s">
        <v>8394</v>
      </c>
      <c r="BW6798" s="118" t="s">
        <v>11891</v>
      </c>
      <c r="BX6798" s="118" t="s">
        <v>613</v>
      </c>
      <c r="BY6798" s="118" t="s">
        <v>8394</v>
      </c>
    </row>
    <row r="6799" spans="53:77" x14ac:dyDescent="0.3">
      <c r="BA6799" s="169" t="e">
        <f>VLOOKUP(D6799,#REF!, 2,FALSE)</f>
        <v>#REF!</v>
      </c>
      <c r="BO6799" s="118" t="s">
        <v>2084</v>
      </c>
      <c r="BP6799" s="118" t="s">
        <v>636</v>
      </c>
      <c r="BQ6799" s="118" t="s">
        <v>2983</v>
      </c>
      <c r="BW6799" s="118" t="s">
        <v>2084</v>
      </c>
      <c r="BX6799" s="118" t="s">
        <v>636</v>
      </c>
      <c r="BY6799" s="118" t="s">
        <v>2983</v>
      </c>
    </row>
    <row r="6800" spans="53:77" x14ac:dyDescent="0.3">
      <c r="BA6800" s="169" t="e">
        <f>VLOOKUP(D6800,#REF!, 2,FALSE)</f>
        <v>#REF!</v>
      </c>
      <c r="BO6800" s="118" t="s">
        <v>2085</v>
      </c>
      <c r="BP6800" s="118" t="s">
        <v>639</v>
      </c>
      <c r="BQ6800" s="118" t="s">
        <v>1454</v>
      </c>
      <c r="BW6800" s="118" t="s">
        <v>2085</v>
      </c>
      <c r="BX6800" s="118" t="s">
        <v>639</v>
      </c>
      <c r="BY6800" s="118" t="s">
        <v>1454</v>
      </c>
    </row>
    <row r="6801" spans="53:77" x14ac:dyDescent="0.3">
      <c r="BA6801" s="169" t="e">
        <f>VLOOKUP(D6801,#REF!, 2,FALSE)</f>
        <v>#REF!</v>
      </c>
      <c r="BO6801" s="118" t="s">
        <v>11892</v>
      </c>
      <c r="BP6801" s="118" t="s">
        <v>636</v>
      </c>
      <c r="BQ6801" s="118" t="s">
        <v>3956</v>
      </c>
      <c r="BW6801" s="118" t="s">
        <v>11892</v>
      </c>
      <c r="BX6801" s="118" t="s">
        <v>636</v>
      </c>
      <c r="BY6801" s="118" t="s">
        <v>3956</v>
      </c>
    </row>
    <row r="6802" spans="53:77" x14ac:dyDescent="0.3">
      <c r="BA6802" s="169" t="e">
        <f>VLOOKUP(D6802,#REF!, 2,FALSE)</f>
        <v>#REF!</v>
      </c>
      <c r="BO6802" s="118" t="s">
        <v>11893</v>
      </c>
      <c r="BP6802" s="118" t="s">
        <v>631</v>
      </c>
      <c r="BQ6802" s="118" t="s">
        <v>11894</v>
      </c>
      <c r="BW6802" s="118" t="s">
        <v>11893</v>
      </c>
      <c r="BX6802" s="118" t="s">
        <v>631</v>
      </c>
      <c r="BY6802" s="118" t="s">
        <v>11894</v>
      </c>
    </row>
    <row r="6803" spans="53:77" x14ac:dyDescent="0.3">
      <c r="BA6803" s="169" t="e">
        <f>VLOOKUP(D6803,#REF!, 2,FALSE)</f>
        <v>#REF!</v>
      </c>
      <c r="BO6803" s="118" t="s">
        <v>11895</v>
      </c>
      <c r="BP6803" s="118" t="s">
        <v>1519</v>
      </c>
      <c r="BQ6803" s="118" t="s">
        <v>2983</v>
      </c>
      <c r="BW6803" s="118" t="s">
        <v>11895</v>
      </c>
      <c r="BX6803" s="118" t="s">
        <v>1519</v>
      </c>
      <c r="BY6803" s="118" t="s">
        <v>2983</v>
      </c>
    </row>
    <row r="6804" spans="53:77" x14ac:dyDescent="0.3">
      <c r="BA6804" s="169" t="e">
        <f>VLOOKUP(D6804,#REF!, 2,FALSE)</f>
        <v>#REF!</v>
      </c>
      <c r="BO6804" s="118" t="s">
        <v>2086</v>
      </c>
      <c r="BP6804" s="118" t="s">
        <v>3003</v>
      </c>
      <c r="BQ6804" s="118" t="s">
        <v>772</v>
      </c>
      <c r="BW6804" s="118" t="s">
        <v>2086</v>
      </c>
      <c r="BX6804" s="118" t="s">
        <v>3003</v>
      </c>
      <c r="BY6804" s="118" t="s">
        <v>772</v>
      </c>
    </row>
    <row r="6805" spans="53:77" x14ac:dyDescent="0.3">
      <c r="BA6805" s="169" t="e">
        <f>VLOOKUP(D6805,#REF!, 2,FALSE)</f>
        <v>#REF!</v>
      </c>
      <c r="BO6805" s="118" t="s">
        <v>11896</v>
      </c>
      <c r="BP6805" s="118" t="s">
        <v>3243</v>
      </c>
      <c r="BQ6805" s="118" t="s">
        <v>11773</v>
      </c>
      <c r="BW6805" s="118" t="s">
        <v>11896</v>
      </c>
      <c r="BX6805" s="118" t="s">
        <v>3243</v>
      </c>
      <c r="BY6805" s="118" t="s">
        <v>11773</v>
      </c>
    </row>
    <row r="6806" spans="53:77" x14ac:dyDescent="0.3">
      <c r="BA6806" s="169" t="e">
        <f>VLOOKUP(D6806,#REF!, 2,FALSE)</f>
        <v>#REF!</v>
      </c>
      <c r="BO6806" s="118" t="s">
        <v>11897</v>
      </c>
      <c r="BP6806" s="118" t="s">
        <v>661</v>
      </c>
      <c r="BQ6806" s="118" t="s">
        <v>1493</v>
      </c>
      <c r="BW6806" s="118" t="s">
        <v>11897</v>
      </c>
      <c r="BX6806" s="118" t="s">
        <v>661</v>
      </c>
      <c r="BY6806" s="118" t="s">
        <v>1493</v>
      </c>
    </row>
    <row r="6807" spans="53:77" x14ac:dyDescent="0.3">
      <c r="BA6807" s="169" t="e">
        <f>VLOOKUP(D6807,#REF!, 2,FALSE)</f>
        <v>#REF!</v>
      </c>
      <c r="BO6807" s="118" t="s">
        <v>11898</v>
      </c>
      <c r="BP6807" s="118" t="s">
        <v>631</v>
      </c>
      <c r="BQ6807" s="118" t="s">
        <v>2983</v>
      </c>
      <c r="BW6807" s="118" t="s">
        <v>11898</v>
      </c>
      <c r="BX6807" s="118" t="s">
        <v>631</v>
      </c>
      <c r="BY6807" s="118" t="s">
        <v>2983</v>
      </c>
    </row>
    <row r="6808" spans="53:77" x14ac:dyDescent="0.3">
      <c r="BA6808" s="169" t="e">
        <f>VLOOKUP(D6808,#REF!, 2,FALSE)</f>
        <v>#REF!</v>
      </c>
      <c r="BO6808" s="118" t="s">
        <v>11899</v>
      </c>
      <c r="BP6808" s="118" t="s">
        <v>3243</v>
      </c>
      <c r="BQ6808" s="118" t="s">
        <v>9937</v>
      </c>
      <c r="BW6808" s="118" t="s">
        <v>11899</v>
      </c>
      <c r="BX6808" s="118" t="s">
        <v>3243</v>
      </c>
      <c r="BY6808" s="118" t="s">
        <v>9937</v>
      </c>
    </row>
    <row r="6809" spans="53:77" x14ac:dyDescent="0.3">
      <c r="BA6809" s="169" t="e">
        <f>VLOOKUP(D6809,#REF!, 2,FALSE)</f>
        <v>#REF!</v>
      </c>
      <c r="BO6809" s="118" t="s">
        <v>11900</v>
      </c>
      <c r="BP6809" s="118" t="s">
        <v>771</v>
      </c>
      <c r="BQ6809" s="118" t="s">
        <v>2983</v>
      </c>
      <c r="BW6809" s="118" t="s">
        <v>11900</v>
      </c>
      <c r="BX6809" s="118" t="s">
        <v>771</v>
      </c>
      <c r="BY6809" s="118" t="s">
        <v>2983</v>
      </c>
    </row>
    <row r="6810" spans="53:77" x14ac:dyDescent="0.3">
      <c r="BA6810" s="169" t="e">
        <f>VLOOKUP(D6810,#REF!, 2,FALSE)</f>
        <v>#REF!</v>
      </c>
      <c r="BO6810" s="118" t="s">
        <v>11901</v>
      </c>
      <c r="BP6810" s="118" t="s">
        <v>3003</v>
      </c>
      <c r="BQ6810" s="118" t="s">
        <v>2140</v>
      </c>
      <c r="BW6810" s="118" t="s">
        <v>11901</v>
      </c>
      <c r="BX6810" s="118" t="s">
        <v>3003</v>
      </c>
      <c r="BY6810" s="118" t="s">
        <v>2140</v>
      </c>
    </row>
    <row r="6811" spans="53:77" x14ac:dyDescent="0.3">
      <c r="BA6811" s="169" t="e">
        <f>VLOOKUP(D6811,#REF!, 2,FALSE)</f>
        <v>#REF!</v>
      </c>
      <c r="BO6811" s="118" t="s">
        <v>11902</v>
      </c>
      <c r="BP6811" s="118" t="s">
        <v>803</v>
      </c>
      <c r="BQ6811" s="118" t="s">
        <v>2983</v>
      </c>
      <c r="BW6811" s="118" t="s">
        <v>11902</v>
      </c>
      <c r="BX6811" s="118" t="s">
        <v>803</v>
      </c>
      <c r="BY6811" s="118" t="s">
        <v>2983</v>
      </c>
    </row>
    <row r="6812" spans="53:77" x14ac:dyDescent="0.3">
      <c r="BA6812" s="169" t="e">
        <f>VLOOKUP(D6812,#REF!, 2,FALSE)</f>
        <v>#REF!</v>
      </c>
      <c r="BO6812" s="118" t="s">
        <v>11903</v>
      </c>
      <c r="BP6812" s="118" t="s">
        <v>1139</v>
      </c>
      <c r="BQ6812" s="118" t="s">
        <v>1422</v>
      </c>
      <c r="BW6812" s="118" t="s">
        <v>11903</v>
      </c>
      <c r="BX6812" s="118" t="s">
        <v>1139</v>
      </c>
      <c r="BY6812" s="118" t="s">
        <v>1422</v>
      </c>
    </row>
    <row r="6813" spans="53:77" x14ac:dyDescent="0.3">
      <c r="BA6813" s="169" t="e">
        <f>VLOOKUP(D6813,#REF!, 2,FALSE)</f>
        <v>#REF!</v>
      </c>
      <c r="BO6813" s="118" t="s">
        <v>11904</v>
      </c>
      <c r="BP6813" s="118" t="s">
        <v>1139</v>
      </c>
      <c r="BQ6813" s="118" t="s">
        <v>935</v>
      </c>
      <c r="BW6813" s="118" t="s">
        <v>11904</v>
      </c>
      <c r="BX6813" s="118" t="s">
        <v>1139</v>
      </c>
      <c r="BY6813" s="118" t="s">
        <v>935</v>
      </c>
    </row>
    <row r="6814" spans="53:77" x14ac:dyDescent="0.3">
      <c r="BA6814" s="169" t="e">
        <f>VLOOKUP(D6814,#REF!, 2,FALSE)</f>
        <v>#REF!</v>
      </c>
      <c r="BO6814" s="118" t="s">
        <v>11905</v>
      </c>
      <c r="BP6814" s="118" t="s">
        <v>778</v>
      </c>
      <c r="BQ6814" s="118" t="s">
        <v>2694</v>
      </c>
      <c r="BW6814" s="118" t="s">
        <v>11905</v>
      </c>
      <c r="BX6814" s="118" t="s">
        <v>778</v>
      </c>
      <c r="BY6814" s="118" t="s">
        <v>2694</v>
      </c>
    </row>
    <row r="6815" spans="53:77" x14ac:dyDescent="0.3">
      <c r="BA6815" s="169" t="e">
        <f>VLOOKUP(D6815,#REF!, 2,FALSE)</f>
        <v>#REF!</v>
      </c>
      <c r="BO6815" s="118" t="s">
        <v>11906</v>
      </c>
      <c r="BP6815" s="118" t="s">
        <v>780</v>
      </c>
      <c r="BQ6815" s="118" t="s">
        <v>9499</v>
      </c>
      <c r="BW6815" s="118" t="s">
        <v>11906</v>
      </c>
      <c r="BX6815" s="118" t="s">
        <v>780</v>
      </c>
      <c r="BY6815" s="118" t="s">
        <v>9499</v>
      </c>
    </row>
    <row r="6816" spans="53:77" x14ac:dyDescent="0.3">
      <c r="BA6816" s="169" t="e">
        <f>VLOOKUP(D6816,#REF!, 2,FALSE)</f>
        <v>#REF!</v>
      </c>
      <c r="BO6816" s="118" t="s">
        <v>11907</v>
      </c>
      <c r="BP6816" s="118" t="s">
        <v>3000</v>
      </c>
      <c r="BQ6816" s="118" t="s">
        <v>11908</v>
      </c>
      <c r="BW6816" s="118" t="s">
        <v>11907</v>
      </c>
      <c r="BX6816" s="118" t="s">
        <v>3000</v>
      </c>
      <c r="BY6816" s="118" t="s">
        <v>11908</v>
      </c>
    </row>
    <row r="6817" spans="53:77" x14ac:dyDescent="0.3">
      <c r="BA6817" s="169" t="e">
        <f>VLOOKUP(D6817,#REF!, 2,FALSE)</f>
        <v>#REF!</v>
      </c>
      <c r="BO6817" s="118" t="s">
        <v>11909</v>
      </c>
      <c r="BP6817" s="118" t="s">
        <v>780</v>
      </c>
      <c r="BQ6817" s="118" t="s">
        <v>9533</v>
      </c>
      <c r="BW6817" s="118" t="s">
        <v>11909</v>
      </c>
      <c r="BX6817" s="118" t="s">
        <v>780</v>
      </c>
      <c r="BY6817" s="118" t="s">
        <v>9533</v>
      </c>
    </row>
    <row r="6818" spans="53:77" x14ac:dyDescent="0.3">
      <c r="BA6818" s="169" t="e">
        <f>VLOOKUP(D6818,#REF!, 2,FALSE)</f>
        <v>#REF!</v>
      </c>
      <c r="BO6818" s="118" t="s">
        <v>11910</v>
      </c>
      <c r="BP6818" s="118" t="s">
        <v>3000</v>
      </c>
      <c r="BQ6818" s="118" t="s">
        <v>11911</v>
      </c>
      <c r="BW6818" s="118" t="s">
        <v>11910</v>
      </c>
      <c r="BX6818" s="118" t="s">
        <v>3000</v>
      </c>
      <c r="BY6818" s="118" t="s">
        <v>11911</v>
      </c>
    </row>
    <row r="6819" spans="53:77" x14ac:dyDescent="0.3">
      <c r="BA6819" s="169" t="e">
        <f>VLOOKUP(D6819,#REF!, 2,FALSE)</f>
        <v>#REF!</v>
      </c>
      <c r="BO6819" s="118" t="s">
        <v>11912</v>
      </c>
      <c r="BP6819" s="118" t="s">
        <v>771</v>
      </c>
      <c r="BQ6819" s="118" t="s">
        <v>2983</v>
      </c>
      <c r="BW6819" s="118" t="s">
        <v>11912</v>
      </c>
      <c r="BX6819" s="118" t="s">
        <v>771</v>
      </c>
      <c r="BY6819" s="118" t="s">
        <v>2983</v>
      </c>
    </row>
    <row r="6820" spans="53:77" x14ac:dyDescent="0.3">
      <c r="BA6820" s="169" t="e">
        <f>VLOOKUP(D6820,#REF!, 2,FALSE)</f>
        <v>#REF!</v>
      </c>
      <c r="BO6820" s="118" t="s">
        <v>11913</v>
      </c>
      <c r="BP6820" s="118" t="s">
        <v>926</v>
      </c>
      <c r="BQ6820" s="118" t="s">
        <v>2983</v>
      </c>
      <c r="BW6820" s="118" t="s">
        <v>11913</v>
      </c>
      <c r="BX6820" s="118" t="s">
        <v>926</v>
      </c>
      <c r="BY6820" s="118" t="s">
        <v>2983</v>
      </c>
    </row>
    <row r="6821" spans="53:77" x14ac:dyDescent="0.3">
      <c r="BA6821" s="169" t="e">
        <f>VLOOKUP(D6821,#REF!, 2,FALSE)</f>
        <v>#REF!</v>
      </c>
      <c r="BO6821" s="118" t="s">
        <v>11914</v>
      </c>
      <c r="BP6821" s="118" t="s">
        <v>625</v>
      </c>
      <c r="BQ6821" s="118" t="s">
        <v>11915</v>
      </c>
      <c r="BW6821" s="118" t="s">
        <v>11914</v>
      </c>
      <c r="BX6821" s="118" t="s">
        <v>625</v>
      </c>
      <c r="BY6821" s="118" t="s">
        <v>11915</v>
      </c>
    </row>
    <row r="6822" spans="53:77" x14ac:dyDescent="0.3">
      <c r="BA6822" s="169" t="e">
        <f>VLOOKUP(D6822,#REF!, 2,FALSE)</f>
        <v>#REF!</v>
      </c>
      <c r="BO6822" s="118" t="s">
        <v>11916</v>
      </c>
      <c r="BP6822" s="118" t="s">
        <v>616</v>
      </c>
      <c r="BQ6822" s="118" t="s">
        <v>2983</v>
      </c>
      <c r="BW6822" s="118" t="s">
        <v>11916</v>
      </c>
      <c r="BX6822" s="118" t="s">
        <v>616</v>
      </c>
      <c r="BY6822" s="118" t="s">
        <v>2983</v>
      </c>
    </row>
    <row r="6823" spans="53:77" x14ac:dyDescent="0.3">
      <c r="BA6823" s="169" t="e">
        <f>VLOOKUP(D6823,#REF!, 2,FALSE)</f>
        <v>#REF!</v>
      </c>
      <c r="BO6823" s="118" t="s">
        <v>2087</v>
      </c>
      <c r="BP6823" s="118" t="s">
        <v>636</v>
      </c>
      <c r="BQ6823" s="118" t="s">
        <v>2983</v>
      </c>
      <c r="BW6823" s="118" t="s">
        <v>2087</v>
      </c>
      <c r="BX6823" s="118" t="s">
        <v>636</v>
      </c>
      <c r="BY6823" s="118" t="s">
        <v>2983</v>
      </c>
    </row>
    <row r="6824" spans="53:77" x14ac:dyDescent="0.3">
      <c r="BA6824" s="169" t="e">
        <f>VLOOKUP(D6824,#REF!, 2,FALSE)</f>
        <v>#REF!</v>
      </c>
      <c r="BO6824" s="118" t="s">
        <v>11918</v>
      </c>
      <c r="BP6824" s="118" t="s">
        <v>1519</v>
      </c>
      <c r="BQ6824" s="118" t="s">
        <v>2983</v>
      </c>
      <c r="BW6824" s="118" t="s">
        <v>11918</v>
      </c>
      <c r="BX6824" s="118" t="s">
        <v>1519</v>
      </c>
      <c r="BY6824" s="118" t="s">
        <v>2983</v>
      </c>
    </row>
    <row r="6825" spans="53:77" x14ac:dyDescent="0.3">
      <c r="BA6825" s="169" t="e">
        <f>VLOOKUP(D6825,#REF!, 2,FALSE)</f>
        <v>#REF!</v>
      </c>
      <c r="BO6825" s="118" t="s">
        <v>11919</v>
      </c>
      <c r="BP6825" s="118" t="s">
        <v>1003</v>
      </c>
      <c r="BQ6825" s="118" t="s">
        <v>2983</v>
      </c>
      <c r="BW6825" s="118" t="s">
        <v>11919</v>
      </c>
      <c r="BX6825" s="118" t="s">
        <v>1003</v>
      </c>
      <c r="BY6825" s="118" t="s">
        <v>2983</v>
      </c>
    </row>
    <row r="6826" spans="53:77" x14ac:dyDescent="0.3">
      <c r="BA6826" s="169" t="e">
        <f>VLOOKUP(D6826,#REF!, 2,FALSE)</f>
        <v>#REF!</v>
      </c>
      <c r="BO6826" s="118" t="s">
        <v>11921</v>
      </c>
      <c r="BP6826" s="118" t="s">
        <v>1519</v>
      </c>
      <c r="BQ6826" s="118" t="s">
        <v>11922</v>
      </c>
      <c r="BW6826" s="118" t="s">
        <v>11921</v>
      </c>
      <c r="BX6826" s="118" t="s">
        <v>1519</v>
      </c>
      <c r="BY6826" s="118" t="s">
        <v>11922</v>
      </c>
    </row>
    <row r="6827" spans="53:77" x14ac:dyDescent="0.3">
      <c r="BA6827" s="169" t="e">
        <f>VLOOKUP(D6827,#REF!, 2,FALSE)</f>
        <v>#REF!</v>
      </c>
      <c r="BO6827" s="118" t="s">
        <v>11923</v>
      </c>
      <c r="BP6827" s="118" t="s">
        <v>1003</v>
      </c>
      <c r="BQ6827" s="118" t="s">
        <v>11922</v>
      </c>
      <c r="BW6827" s="118" t="s">
        <v>11923</v>
      </c>
      <c r="BX6827" s="118" t="s">
        <v>1003</v>
      </c>
      <c r="BY6827" s="118" t="s">
        <v>11922</v>
      </c>
    </row>
    <row r="6828" spans="53:77" x14ac:dyDescent="0.3">
      <c r="BA6828" s="169" t="e">
        <f>VLOOKUP(D6828,#REF!, 2,FALSE)</f>
        <v>#REF!</v>
      </c>
      <c r="BO6828" s="118" t="s">
        <v>11924</v>
      </c>
      <c r="BP6828" s="118" t="s">
        <v>1519</v>
      </c>
      <c r="BQ6828" s="118" t="s">
        <v>10633</v>
      </c>
      <c r="BW6828" s="118" t="s">
        <v>11924</v>
      </c>
      <c r="BX6828" s="118" t="s">
        <v>1519</v>
      </c>
      <c r="BY6828" s="118" t="s">
        <v>10633</v>
      </c>
    </row>
    <row r="6829" spans="53:77" x14ac:dyDescent="0.3">
      <c r="BA6829" s="169" t="e">
        <f>VLOOKUP(D6829,#REF!, 2,FALSE)</f>
        <v>#REF!</v>
      </c>
      <c r="BO6829" s="118" t="s">
        <v>409</v>
      </c>
      <c r="BP6829" s="118" t="s">
        <v>1003</v>
      </c>
      <c r="BQ6829" s="118" t="s">
        <v>2983</v>
      </c>
      <c r="BW6829" s="118" t="s">
        <v>409</v>
      </c>
      <c r="BX6829" s="118" t="s">
        <v>1003</v>
      </c>
      <c r="BY6829" s="118" t="s">
        <v>2983</v>
      </c>
    </row>
    <row r="6830" spans="53:77" x14ac:dyDescent="0.3">
      <c r="BA6830" s="169" t="e">
        <f>VLOOKUP(D6830,#REF!, 2,FALSE)</f>
        <v>#REF!</v>
      </c>
      <c r="BO6830" s="118" t="s">
        <v>11925</v>
      </c>
      <c r="BP6830" s="118" t="s">
        <v>1519</v>
      </c>
      <c r="BQ6830" s="118" t="s">
        <v>11307</v>
      </c>
      <c r="BW6830" s="118" t="s">
        <v>11925</v>
      </c>
      <c r="BX6830" s="118" t="s">
        <v>1519</v>
      </c>
      <c r="BY6830" s="118" t="s">
        <v>11307</v>
      </c>
    </row>
    <row r="6831" spans="53:77" x14ac:dyDescent="0.3">
      <c r="BA6831" s="169" t="e">
        <f>VLOOKUP(D6831,#REF!, 2,FALSE)</f>
        <v>#REF!</v>
      </c>
      <c r="BO6831" s="118" t="s">
        <v>2088</v>
      </c>
      <c r="BP6831" s="118" t="s">
        <v>731</v>
      </c>
      <c r="BQ6831" s="118" t="s">
        <v>2983</v>
      </c>
      <c r="BW6831" s="118" t="s">
        <v>2088</v>
      </c>
      <c r="BX6831" s="118" t="s">
        <v>731</v>
      </c>
      <c r="BY6831" s="118" t="s">
        <v>2983</v>
      </c>
    </row>
    <row r="6832" spans="53:77" x14ac:dyDescent="0.3">
      <c r="BA6832" s="169" t="e">
        <f>VLOOKUP(D6832,#REF!, 2,FALSE)</f>
        <v>#REF!</v>
      </c>
      <c r="BO6832" s="118" t="s">
        <v>11926</v>
      </c>
      <c r="BP6832" s="118" t="s">
        <v>11927</v>
      </c>
      <c r="BQ6832" s="118" t="s">
        <v>7655</v>
      </c>
      <c r="BW6832" s="118" t="s">
        <v>11926</v>
      </c>
      <c r="BX6832" s="118" t="s">
        <v>11927</v>
      </c>
      <c r="BY6832" s="118" t="s">
        <v>7655</v>
      </c>
    </row>
    <row r="6833" spans="53:77" x14ac:dyDescent="0.3">
      <c r="BA6833" s="169" t="e">
        <f>VLOOKUP(D6833,#REF!, 2,FALSE)</f>
        <v>#REF!</v>
      </c>
      <c r="BO6833" s="118" t="s">
        <v>11928</v>
      </c>
      <c r="BP6833" s="118" t="s">
        <v>841</v>
      </c>
      <c r="BQ6833" s="118" t="s">
        <v>2983</v>
      </c>
      <c r="BW6833" s="118" t="s">
        <v>11928</v>
      </c>
      <c r="BX6833" s="118" t="s">
        <v>841</v>
      </c>
      <c r="BY6833" s="118" t="s">
        <v>2983</v>
      </c>
    </row>
    <row r="6834" spans="53:77" x14ac:dyDescent="0.3">
      <c r="BA6834" s="169" t="e">
        <f>VLOOKUP(D6834,#REF!, 2,FALSE)</f>
        <v>#REF!</v>
      </c>
      <c r="BO6834" s="118" t="s">
        <v>437</v>
      </c>
      <c r="BP6834" s="118" t="s">
        <v>942</v>
      </c>
      <c r="BQ6834" s="118" t="s">
        <v>2983</v>
      </c>
      <c r="BW6834" s="118" t="s">
        <v>437</v>
      </c>
      <c r="BX6834" s="118" t="s">
        <v>942</v>
      </c>
      <c r="BY6834" s="118" t="s">
        <v>2983</v>
      </c>
    </row>
    <row r="6835" spans="53:77" x14ac:dyDescent="0.3">
      <c r="BA6835" s="169" t="e">
        <f>VLOOKUP(D6835,#REF!, 2,FALSE)</f>
        <v>#REF!</v>
      </c>
      <c r="BO6835" s="118" t="s">
        <v>11929</v>
      </c>
      <c r="BP6835" s="118" t="s">
        <v>771</v>
      </c>
      <c r="BQ6835" s="118" t="s">
        <v>11275</v>
      </c>
      <c r="BW6835" s="118" t="s">
        <v>11929</v>
      </c>
      <c r="BX6835" s="118" t="s">
        <v>771</v>
      </c>
      <c r="BY6835" s="118" t="s">
        <v>11275</v>
      </c>
    </row>
    <row r="6836" spans="53:77" x14ac:dyDescent="0.3">
      <c r="BA6836" s="169" t="e">
        <f>VLOOKUP(D6836,#REF!, 2,FALSE)</f>
        <v>#REF!</v>
      </c>
      <c r="BO6836" s="118" t="s">
        <v>2089</v>
      </c>
      <c r="BP6836" s="118" t="s">
        <v>658</v>
      </c>
      <c r="BQ6836" s="118" t="s">
        <v>4907</v>
      </c>
      <c r="BW6836" s="118" t="s">
        <v>2089</v>
      </c>
      <c r="BX6836" s="118" t="s">
        <v>658</v>
      </c>
      <c r="BY6836" s="118" t="s">
        <v>4907</v>
      </c>
    </row>
    <row r="6837" spans="53:77" x14ac:dyDescent="0.3">
      <c r="BA6837" s="169" t="e">
        <f>VLOOKUP(D6837,#REF!, 2,FALSE)</f>
        <v>#REF!</v>
      </c>
      <c r="BO6837" s="118" t="s">
        <v>11930</v>
      </c>
      <c r="BP6837" s="118" t="s">
        <v>1421</v>
      </c>
      <c r="BQ6837" s="118" t="s">
        <v>10476</v>
      </c>
      <c r="BW6837" s="118" t="s">
        <v>11930</v>
      </c>
      <c r="BX6837" s="118" t="s">
        <v>1421</v>
      </c>
      <c r="BY6837" s="118" t="s">
        <v>10476</v>
      </c>
    </row>
    <row r="6838" spans="53:77" x14ac:dyDescent="0.3">
      <c r="BA6838" s="169" t="e">
        <f>VLOOKUP(D6838,#REF!, 2,FALSE)</f>
        <v>#REF!</v>
      </c>
      <c r="BO6838" s="118" t="s">
        <v>11931</v>
      </c>
      <c r="BP6838" s="118" t="s">
        <v>1421</v>
      </c>
      <c r="BQ6838" s="118" t="s">
        <v>8339</v>
      </c>
      <c r="BW6838" s="118" t="s">
        <v>11931</v>
      </c>
      <c r="BX6838" s="118" t="s">
        <v>1421</v>
      </c>
      <c r="BY6838" s="118" t="s">
        <v>8339</v>
      </c>
    </row>
    <row r="6839" spans="53:77" x14ac:dyDescent="0.3">
      <c r="BA6839" s="169" t="e">
        <f>VLOOKUP(D6839,#REF!, 2,FALSE)</f>
        <v>#REF!</v>
      </c>
      <c r="BO6839" s="118" t="s">
        <v>11932</v>
      </c>
      <c r="BP6839" s="118" t="s">
        <v>1421</v>
      </c>
      <c r="BQ6839" s="118" t="s">
        <v>11933</v>
      </c>
      <c r="BW6839" s="118" t="s">
        <v>11932</v>
      </c>
      <c r="BX6839" s="118" t="s">
        <v>1421</v>
      </c>
      <c r="BY6839" s="118" t="s">
        <v>11933</v>
      </c>
    </row>
    <row r="6840" spans="53:77" x14ac:dyDescent="0.3">
      <c r="BA6840" s="169" t="e">
        <f>VLOOKUP(D6840,#REF!, 2,FALSE)</f>
        <v>#REF!</v>
      </c>
      <c r="BO6840" s="118" t="s">
        <v>11934</v>
      </c>
      <c r="BP6840" s="118" t="s">
        <v>1445</v>
      </c>
      <c r="BQ6840" s="118" t="s">
        <v>2983</v>
      </c>
      <c r="BW6840" s="118" t="s">
        <v>11934</v>
      </c>
      <c r="BX6840" s="118" t="s">
        <v>1445</v>
      </c>
      <c r="BY6840" s="118" t="s">
        <v>2983</v>
      </c>
    </row>
    <row r="6841" spans="53:77" x14ac:dyDescent="0.3">
      <c r="BA6841" s="169" t="e">
        <f>VLOOKUP(D6841,#REF!, 2,FALSE)</f>
        <v>#REF!</v>
      </c>
      <c r="BO6841" s="118" t="s">
        <v>11935</v>
      </c>
      <c r="BP6841" s="118" t="s">
        <v>1691</v>
      </c>
      <c r="BQ6841" s="118" t="s">
        <v>2871</v>
      </c>
      <c r="BW6841" s="118" t="s">
        <v>11935</v>
      </c>
      <c r="BX6841" s="118" t="s">
        <v>1691</v>
      </c>
      <c r="BY6841" s="118" t="s">
        <v>2871</v>
      </c>
    </row>
    <row r="6842" spans="53:77" x14ac:dyDescent="0.3">
      <c r="BA6842" s="169" t="e">
        <f>VLOOKUP(D6842,#REF!, 2,FALSE)</f>
        <v>#REF!</v>
      </c>
      <c r="BO6842" s="118" t="s">
        <v>11936</v>
      </c>
      <c r="BP6842" s="118" t="s">
        <v>1421</v>
      </c>
      <c r="BQ6842" s="118" t="s">
        <v>2983</v>
      </c>
      <c r="BW6842" s="118" t="s">
        <v>11936</v>
      </c>
      <c r="BX6842" s="118" t="s">
        <v>1421</v>
      </c>
      <c r="BY6842" s="118" t="s">
        <v>2983</v>
      </c>
    </row>
    <row r="6843" spans="53:77" x14ac:dyDescent="0.3">
      <c r="BA6843" s="169" t="e">
        <f>VLOOKUP(D6843,#REF!, 2,FALSE)</f>
        <v>#REF!</v>
      </c>
      <c r="BO6843" s="118" t="s">
        <v>11937</v>
      </c>
      <c r="BP6843" s="118" t="s">
        <v>2139</v>
      </c>
      <c r="BQ6843" s="118" t="s">
        <v>2983</v>
      </c>
      <c r="BW6843" s="118" t="s">
        <v>11937</v>
      </c>
      <c r="BX6843" s="118" t="s">
        <v>2139</v>
      </c>
      <c r="BY6843" s="118" t="s">
        <v>2983</v>
      </c>
    </row>
    <row r="6844" spans="53:77" x14ac:dyDescent="0.3">
      <c r="BA6844" s="169" t="e">
        <f>VLOOKUP(D6844,#REF!, 2,FALSE)</f>
        <v>#REF!</v>
      </c>
      <c r="BO6844" s="118" t="s">
        <v>11940</v>
      </c>
      <c r="BP6844" s="118" t="s">
        <v>2139</v>
      </c>
      <c r="BQ6844" s="118" t="s">
        <v>2983</v>
      </c>
      <c r="BW6844" s="118" t="s">
        <v>11940</v>
      </c>
      <c r="BX6844" s="118" t="s">
        <v>2139</v>
      </c>
      <c r="BY6844" s="118" t="s">
        <v>2983</v>
      </c>
    </row>
    <row r="6845" spans="53:77" x14ac:dyDescent="0.3">
      <c r="BA6845" s="169" t="e">
        <f>VLOOKUP(D6845,#REF!, 2,FALSE)</f>
        <v>#REF!</v>
      </c>
      <c r="BO6845" s="118" t="s">
        <v>11941</v>
      </c>
      <c r="BP6845" s="118" t="s">
        <v>1445</v>
      </c>
      <c r="BQ6845" s="118" t="s">
        <v>11942</v>
      </c>
      <c r="BW6845" s="118" t="s">
        <v>11941</v>
      </c>
      <c r="BX6845" s="118" t="s">
        <v>1445</v>
      </c>
      <c r="BY6845" s="118" t="s">
        <v>11942</v>
      </c>
    </row>
    <row r="6846" spans="53:77" x14ac:dyDescent="0.3">
      <c r="BA6846" s="169" t="e">
        <f>VLOOKUP(D6846,#REF!, 2,FALSE)</f>
        <v>#REF!</v>
      </c>
      <c r="BO6846" s="118" t="s">
        <v>11943</v>
      </c>
      <c r="BP6846" s="118" t="s">
        <v>1445</v>
      </c>
      <c r="BQ6846" s="118" t="s">
        <v>11942</v>
      </c>
      <c r="BW6846" s="118" t="s">
        <v>11943</v>
      </c>
      <c r="BX6846" s="118" t="s">
        <v>1445</v>
      </c>
      <c r="BY6846" s="118" t="s">
        <v>11942</v>
      </c>
    </row>
    <row r="6847" spans="53:77" x14ac:dyDescent="0.3">
      <c r="BA6847" s="169" t="e">
        <f>VLOOKUP(D6847,#REF!, 2,FALSE)</f>
        <v>#REF!</v>
      </c>
      <c r="BO6847" s="118" t="s">
        <v>11944</v>
      </c>
      <c r="BP6847" s="118" t="s">
        <v>942</v>
      </c>
      <c r="BQ6847" s="118" t="s">
        <v>1833</v>
      </c>
      <c r="BW6847" s="118" t="s">
        <v>11944</v>
      </c>
      <c r="BX6847" s="118" t="s">
        <v>942</v>
      </c>
      <c r="BY6847" s="118" t="s">
        <v>1833</v>
      </c>
    </row>
    <row r="6848" spans="53:77" x14ac:dyDescent="0.3">
      <c r="BA6848" s="169" t="e">
        <f>VLOOKUP(D6848,#REF!, 2,FALSE)</f>
        <v>#REF!</v>
      </c>
      <c r="BO6848" s="118" t="s">
        <v>11945</v>
      </c>
      <c r="BP6848" s="118" t="s">
        <v>663</v>
      </c>
      <c r="BQ6848" s="118" t="s">
        <v>2983</v>
      </c>
      <c r="BW6848" s="118" t="s">
        <v>11945</v>
      </c>
      <c r="BX6848" s="118" t="s">
        <v>663</v>
      </c>
      <c r="BY6848" s="118" t="s">
        <v>2983</v>
      </c>
    </row>
    <row r="6849" spans="53:77" x14ac:dyDescent="0.3">
      <c r="BA6849" s="169" t="e">
        <f>VLOOKUP(D6849,#REF!, 2,FALSE)</f>
        <v>#REF!</v>
      </c>
      <c r="BO6849" s="118" t="s">
        <v>11946</v>
      </c>
      <c r="BP6849" s="118" t="s">
        <v>3003</v>
      </c>
      <c r="BQ6849" s="118" t="s">
        <v>2983</v>
      </c>
      <c r="BW6849" s="118" t="s">
        <v>11946</v>
      </c>
      <c r="BX6849" s="118" t="s">
        <v>3003</v>
      </c>
      <c r="BY6849" s="118" t="s">
        <v>2983</v>
      </c>
    </row>
    <row r="6850" spans="53:77" x14ac:dyDescent="0.3">
      <c r="BA6850" s="169" t="e">
        <f>VLOOKUP(D6850,#REF!, 2,FALSE)</f>
        <v>#REF!</v>
      </c>
      <c r="BO6850" s="118" t="s">
        <v>11947</v>
      </c>
      <c r="BP6850" s="118" t="s">
        <v>3003</v>
      </c>
      <c r="BQ6850" s="118" t="s">
        <v>2983</v>
      </c>
      <c r="BW6850" s="118" t="s">
        <v>11947</v>
      </c>
      <c r="BX6850" s="118" t="s">
        <v>3003</v>
      </c>
      <c r="BY6850" s="118" t="s">
        <v>2983</v>
      </c>
    </row>
    <row r="6851" spans="53:77" x14ac:dyDescent="0.3">
      <c r="BA6851" s="169" t="e">
        <f>VLOOKUP(D6851,#REF!, 2,FALSE)</f>
        <v>#REF!</v>
      </c>
      <c r="BO6851" s="118" t="s">
        <v>11948</v>
      </c>
      <c r="BP6851" s="118" t="s">
        <v>3000</v>
      </c>
      <c r="BQ6851" s="118" t="s">
        <v>5199</v>
      </c>
      <c r="BW6851" s="118" t="s">
        <v>11948</v>
      </c>
      <c r="BX6851" s="118" t="s">
        <v>3000</v>
      </c>
      <c r="BY6851" s="118" t="s">
        <v>5199</v>
      </c>
    </row>
    <row r="6852" spans="53:77" x14ac:dyDescent="0.3">
      <c r="BA6852" s="169" t="e">
        <f>VLOOKUP(D6852,#REF!, 2,FALSE)</f>
        <v>#REF!</v>
      </c>
      <c r="BO6852" s="118" t="s">
        <v>11949</v>
      </c>
      <c r="BP6852" s="118" t="s">
        <v>3003</v>
      </c>
      <c r="BQ6852" s="118" t="s">
        <v>2983</v>
      </c>
      <c r="BW6852" s="118" t="s">
        <v>11949</v>
      </c>
      <c r="BX6852" s="118" t="s">
        <v>3003</v>
      </c>
      <c r="BY6852" s="118" t="s">
        <v>2983</v>
      </c>
    </row>
    <row r="6853" spans="53:77" x14ac:dyDescent="0.3">
      <c r="BA6853" s="169" t="e">
        <f>VLOOKUP(D6853,#REF!, 2,FALSE)</f>
        <v>#REF!</v>
      </c>
      <c r="BO6853" s="118" t="s">
        <v>2101</v>
      </c>
      <c r="BP6853" s="118" t="s">
        <v>849</v>
      </c>
      <c r="BQ6853" s="118" t="s">
        <v>2983</v>
      </c>
      <c r="BW6853" s="118" t="s">
        <v>2101</v>
      </c>
      <c r="BX6853" s="118" t="s">
        <v>849</v>
      </c>
      <c r="BY6853" s="118" t="s">
        <v>2983</v>
      </c>
    </row>
    <row r="6854" spans="53:77" x14ac:dyDescent="0.3">
      <c r="BA6854" s="169" t="e">
        <f>VLOOKUP(D6854,#REF!, 2,FALSE)</f>
        <v>#REF!</v>
      </c>
      <c r="BO6854" s="118" t="s">
        <v>11950</v>
      </c>
      <c r="BP6854" s="118" t="s">
        <v>16975</v>
      </c>
      <c r="BQ6854" s="118" t="s">
        <v>11951</v>
      </c>
      <c r="BW6854" s="118" t="s">
        <v>11950</v>
      </c>
      <c r="BX6854" s="118" t="s">
        <v>16975</v>
      </c>
      <c r="BY6854" s="118" t="s">
        <v>11951</v>
      </c>
    </row>
    <row r="6855" spans="53:77" x14ac:dyDescent="0.3">
      <c r="BA6855" s="169" t="e">
        <f>VLOOKUP(D6855,#REF!, 2,FALSE)</f>
        <v>#REF!</v>
      </c>
      <c r="BO6855" s="118" t="s">
        <v>438</v>
      </c>
      <c r="BP6855" s="118" t="s">
        <v>662</v>
      </c>
      <c r="BQ6855" s="118" t="s">
        <v>4741</v>
      </c>
      <c r="BW6855" s="118" t="s">
        <v>438</v>
      </c>
      <c r="BX6855" s="118" t="s">
        <v>662</v>
      </c>
      <c r="BY6855" s="118" t="s">
        <v>4741</v>
      </c>
    </row>
    <row r="6856" spans="53:77" x14ac:dyDescent="0.3">
      <c r="BA6856" s="169" t="e">
        <f>VLOOKUP(D6856,#REF!, 2,FALSE)</f>
        <v>#REF!</v>
      </c>
      <c r="BO6856" s="118" t="s">
        <v>11953</v>
      </c>
      <c r="BP6856" s="118" t="s">
        <v>613</v>
      </c>
      <c r="BQ6856" s="118" t="s">
        <v>6301</v>
      </c>
      <c r="BW6856" s="118" t="s">
        <v>11953</v>
      </c>
      <c r="BX6856" s="118" t="s">
        <v>613</v>
      </c>
      <c r="BY6856" s="118" t="s">
        <v>6301</v>
      </c>
    </row>
    <row r="6857" spans="53:77" x14ac:dyDescent="0.3">
      <c r="BA6857" s="169" t="e">
        <f>VLOOKUP(D6857,#REF!, 2,FALSE)</f>
        <v>#REF!</v>
      </c>
      <c r="BO6857" s="118" t="s">
        <v>11955</v>
      </c>
      <c r="BP6857" s="118" t="s">
        <v>662</v>
      </c>
      <c r="BQ6857" s="118" t="s">
        <v>2302</v>
      </c>
      <c r="BW6857" s="118" t="s">
        <v>11955</v>
      </c>
      <c r="BX6857" s="118" t="s">
        <v>662</v>
      </c>
      <c r="BY6857" s="118" t="s">
        <v>2302</v>
      </c>
    </row>
    <row r="6858" spans="53:77" x14ac:dyDescent="0.3">
      <c r="BA6858" s="169" t="e">
        <f>VLOOKUP(D6858,#REF!, 2,FALSE)</f>
        <v>#REF!</v>
      </c>
      <c r="BO6858" s="118" t="s">
        <v>2102</v>
      </c>
      <c r="BP6858" s="118" t="s">
        <v>639</v>
      </c>
      <c r="BQ6858" s="118" t="s">
        <v>2825</v>
      </c>
      <c r="BW6858" s="118" t="s">
        <v>2102</v>
      </c>
      <c r="BX6858" s="118" t="s">
        <v>639</v>
      </c>
      <c r="BY6858" s="118" t="s">
        <v>2825</v>
      </c>
    </row>
    <row r="6859" spans="53:77" x14ac:dyDescent="0.3">
      <c r="BA6859" s="169" t="e">
        <f>VLOOKUP(D6859,#REF!, 2,FALSE)</f>
        <v>#REF!</v>
      </c>
      <c r="BO6859" s="118" t="s">
        <v>11956</v>
      </c>
      <c r="BP6859" s="118" t="s">
        <v>662</v>
      </c>
      <c r="BQ6859" s="118" t="s">
        <v>1284</v>
      </c>
      <c r="BW6859" s="118" t="s">
        <v>11956</v>
      </c>
      <c r="BX6859" s="118" t="s">
        <v>662</v>
      </c>
      <c r="BY6859" s="118" t="s">
        <v>1284</v>
      </c>
    </row>
    <row r="6860" spans="53:77" x14ac:dyDescent="0.3">
      <c r="BA6860" s="169" t="e">
        <f>VLOOKUP(D6860,#REF!, 2,FALSE)</f>
        <v>#REF!</v>
      </c>
      <c r="BO6860" s="118" t="s">
        <v>11957</v>
      </c>
      <c r="BP6860" s="118" t="s">
        <v>631</v>
      </c>
      <c r="BQ6860" s="118" t="s">
        <v>2054</v>
      </c>
      <c r="BW6860" s="118" t="s">
        <v>11957</v>
      </c>
      <c r="BX6860" s="118" t="s">
        <v>631</v>
      </c>
      <c r="BY6860" s="118" t="s">
        <v>2054</v>
      </c>
    </row>
    <row r="6861" spans="53:77" x14ac:dyDescent="0.3">
      <c r="BA6861" s="169" t="e">
        <f>VLOOKUP(D6861,#REF!, 2,FALSE)</f>
        <v>#REF!</v>
      </c>
      <c r="BO6861" s="118" t="s">
        <v>11958</v>
      </c>
      <c r="BP6861" s="118" t="s">
        <v>631</v>
      </c>
      <c r="BQ6861" s="118" t="s">
        <v>2296</v>
      </c>
      <c r="BW6861" s="118" t="s">
        <v>11958</v>
      </c>
      <c r="BX6861" s="118" t="s">
        <v>631</v>
      </c>
      <c r="BY6861" s="118" t="s">
        <v>2296</v>
      </c>
    </row>
    <row r="6862" spans="53:77" x14ac:dyDescent="0.3">
      <c r="BA6862" s="169" t="e">
        <f>VLOOKUP(D6862,#REF!, 2,FALSE)</f>
        <v>#REF!</v>
      </c>
      <c r="BO6862" s="118" t="s">
        <v>11959</v>
      </c>
      <c r="BP6862" s="118" t="s">
        <v>797</v>
      </c>
      <c r="BQ6862" s="118" t="s">
        <v>2302</v>
      </c>
      <c r="BW6862" s="118" t="s">
        <v>11959</v>
      </c>
      <c r="BX6862" s="118" t="s">
        <v>797</v>
      </c>
      <c r="BY6862" s="118" t="s">
        <v>2302</v>
      </c>
    </row>
    <row r="6863" spans="53:77" x14ac:dyDescent="0.3">
      <c r="BA6863" s="169" t="e">
        <f>VLOOKUP(D6863,#REF!, 2,FALSE)</f>
        <v>#REF!</v>
      </c>
      <c r="BO6863" s="118" t="s">
        <v>11960</v>
      </c>
      <c r="BP6863" s="118" t="s">
        <v>631</v>
      </c>
      <c r="BQ6863" s="118" t="s">
        <v>11307</v>
      </c>
      <c r="BW6863" s="118" t="s">
        <v>11960</v>
      </c>
      <c r="BX6863" s="118" t="s">
        <v>631</v>
      </c>
      <c r="BY6863" s="118" t="s">
        <v>11307</v>
      </c>
    </row>
    <row r="6864" spans="53:77" x14ac:dyDescent="0.3">
      <c r="BA6864" s="169" t="e">
        <f>VLOOKUP(D6864,#REF!, 2,FALSE)</f>
        <v>#REF!</v>
      </c>
      <c r="BO6864" s="118" t="s">
        <v>11961</v>
      </c>
      <c r="BP6864" s="118" t="s">
        <v>613</v>
      </c>
      <c r="BQ6864" s="118" t="s">
        <v>8202</v>
      </c>
      <c r="BW6864" s="118" t="s">
        <v>11961</v>
      </c>
      <c r="BX6864" s="118" t="s">
        <v>613</v>
      </c>
      <c r="BY6864" s="118" t="s">
        <v>8202</v>
      </c>
    </row>
    <row r="6865" spans="53:77" x14ac:dyDescent="0.3">
      <c r="BA6865" s="169" t="e">
        <f>VLOOKUP(D6865,#REF!, 2,FALSE)</f>
        <v>#REF!</v>
      </c>
      <c r="BO6865" s="118" t="s">
        <v>410</v>
      </c>
      <c r="BP6865" s="118" t="s">
        <v>613</v>
      </c>
      <c r="BQ6865" s="118" t="s">
        <v>2983</v>
      </c>
      <c r="BW6865" s="118" t="s">
        <v>410</v>
      </c>
      <c r="BX6865" s="118" t="s">
        <v>613</v>
      </c>
      <c r="BY6865" s="118" t="s">
        <v>2983</v>
      </c>
    </row>
    <row r="6866" spans="53:77" x14ac:dyDescent="0.3">
      <c r="BA6866" s="169" t="e">
        <f>VLOOKUP(D6866,#REF!, 2,FALSE)</f>
        <v>#REF!</v>
      </c>
      <c r="BO6866" s="118" t="s">
        <v>11962</v>
      </c>
      <c r="BP6866" s="118" t="s">
        <v>613</v>
      </c>
      <c r="BQ6866" s="118" t="s">
        <v>4477</v>
      </c>
      <c r="BW6866" s="118" t="s">
        <v>11962</v>
      </c>
      <c r="BX6866" s="118" t="s">
        <v>613</v>
      </c>
      <c r="BY6866" s="118" t="s">
        <v>4477</v>
      </c>
    </row>
    <row r="6867" spans="53:77" x14ac:dyDescent="0.3">
      <c r="BA6867" s="169" t="e">
        <f>VLOOKUP(D6867,#REF!, 2,FALSE)</f>
        <v>#REF!</v>
      </c>
      <c r="BO6867" s="118" t="s">
        <v>11963</v>
      </c>
      <c r="BP6867" s="118" t="s">
        <v>613</v>
      </c>
      <c r="BQ6867" s="118" t="s">
        <v>1284</v>
      </c>
      <c r="BW6867" s="118" t="s">
        <v>11963</v>
      </c>
      <c r="BX6867" s="118" t="s">
        <v>613</v>
      </c>
      <c r="BY6867" s="118" t="s">
        <v>1284</v>
      </c>
    </row>
    <row r="6868" spans="53:77" x14ac:dyDescent="0.3">
      <c r="BA6868" s="169" t="e">
        <f>VLOOKUP(D6868,#REF!, 2,FALSE)</f>
        <v>#REF!</v>
      </c>
      <c r="BO6868" s="118" t="s">
        <v>11964</v>
      </c>
      <c r="BP6868" s="118" t="s">
        <v>639</v>
      </c>
      <c r="BQ6868" s="118" t="s">
        <v>11965</v>
      </c>
      <c r="BW6868" s="118" t="s">
        <v>11964</v>
      </c>
      <c r="BX6868" s="118" t="s">
        <v>639</v>
      </c>
      <c r="BY6868" s="118" t="s">
        <v>11965</v>
      </c>
    </row>
    <row r="6869" spans="53:77" x14ac:dyDescent="0.3">
      <c r="BA6869" s="169" t="e">
        <f>VLOOKUP(D6869,#REF!, 2,FALSE)</f>
        <v>#REF!</v>
      </c>
      <c r="BO6869" s="118" t="s">
        <v>11966</v>
      </c>
      <c r="BP6869" s="118" t="s">
        <v>613</v>
      </c>
      <c r="BQ6869" s="118" t="s">
        <v>2983</v>
      </c>
      <c r="BW6869" s="118" t="s">
        <v>11966</v>
      </c>
      <c r="BX6869" s="118" t="s">
        <v>613</v>
      </c>
      <c r="BY6869" s="118" t="s">
        <v>2983</v>
      </c>
    </row>
    <row r="6870" spans="53:77" x14ac:dyDescent="0.3">
      <c r="BA6870" s="169" t="e">
        <f>VLOOKUP(D6870,#REF!, 2,FALSE)</f>
        <v>#REF!</v>
      </c>
      <c r="BO6870" s="118" t="s">
        <v>11967</v>
      </c>
      <c r="BP6870" s="118" t="s">
        <v>613</v>
      </c>
      <c r="BQ6870" s="118" t="s">
        <v>11297</v>
      </c>
      <c r="BW6870" s="118" t="s">
        <v>11967</v>
      </c>
      <c r="BX6870" s="118" t="s">
        <v>613</v>
      </c>
      <c r="BY6870" s="118" t="s">
        <v>11297</v>
      </c>
    </row>
    <row r="6871" spans="53:77" x14ac:dyDescent="0.3">
      <c r="BA6871" s="169" t="e">
        <f>VLOOKUP(D6871,#REF!, 2,FALSE)</f>
        <v>#REF!</v>
      </c>
      <c r="BO6871" s="118" t="s">
        <v>11968</v>
      </c>
      <c r="BP6871" s="118" t="s">
        <v>3085</v>
      </c>
      <c r="BQ6871" s="118" t="s">
        <v>11797</v>
      </c>
      <c r="BW6871" s="118" t="s">
        <v>11968</v>
      </c>
      <c r="BX6871" s="118" t="s">
        <v>3085</v>
      </c>
      <c r="BY6871" s="118" t="s">
        <v>11797</v>
      </c>
    </row>
    <row r="6872" spans="53:77" x14ac:dyDescent="0.3">
      <c r="BA6872" s="169" t="e">
        <f>VLOOKUP(D6872,#REF!, 2,FALSE)</f>
        <v>#REF!</v>
      </c>
      <c r="BO6872" s="118" t="s">
        <v>11969</v>
      </c>
      <c r="BP6872" s="118" t="s">
        <v>780</v>
      </c>
      <c r="BQ6872" s="118" t="s">
        <v>2983</v>
      </c>
      <c r="BW6872" s="118" t="s">
        <v>11969</v>
      </c>
      <c r="BX6872" s="118" t="s">
        <v>780</v>
      </c>
      <c r="BY6872" s="118" t="s">
        <v>2983</v>
      </c>
    </row>
    <row r="6873" spans="53:77" x14ac:dyDescent="0.3">
      <c r="BA6873" s="169" t="e">
        <f>VLOOKUP(D6873,#REF!, 2,FALSE)</f>
        <v>#REF!</v>
      </c>
      <c r="BO6873" s="118" t="s">
        <v>11970</v>
      </c>
      <c r="BP6873" s="118" t="s">
        <v>663</v>
      </c>
      <c r="BQ6873" s="118" t="s">
        <v>5914</v>
      </c>
      <c r="BW6873" s="118" t="s">
        <v>11970</v>
      </c>
      <c r="BX6873" s="118" t="s">
        <v>663</v>
      </c>
      <c r="BY6873" s="118" t="s">
        <v>5914</v>
      </c>
    </row>
    <row r="6874" spans="53:77" x14ac:dyDescent="0.3">
      <c r="BA6874" s="169" t="e">
        <f>VLOOKUP(D6874,#REF!, 2,FALSE)</f>
        <v>#REF!</v>
      </c>
      <c r="BO6874" s="118" t="s">
        <v>2103</v>
      </c>
      <c r="BP6874" s="118" t="s">
        <v>3003</v>
      </c>
      <c r="BQ6874" s="118" t="s">
        <v>11972</v>
      </c>
      <c r="BW6874" s="118" t="s">
        <v>2103</v>
      </c>
      <c r="BX6874" s="118" t="s">
        <v>3003</v>
      </c>
      <c r="BY6874" s="118" t="s">
        <v>11972</v>
      </c>
    </row>
    <row r="6875" spans="53:77" x14ac:dyDescent="0.3">
      <c r="BA6875" s="169" t="e">
        <f>VLOOKUP(D6875,#REF!, 2,FALSE)</f>
        <v>#REF!</v>
      </c>
      <c r="BO6875" s="118" t="s">
        <v>11973</v>
      </c>
      <c r="BP6875" s="118" t="s">
        <v>719</v>
      </c>
      <c r="BQ6875" s="118" t="s">
        <v>2983</v>
      </c>
      <c r="BW6875" s="118" t="s">
        <v>11973</v>
      </c>
      <c r="BX6875" s="118" t="s">
        <v>719</v>
      </c>
      <c r="BY6875" s="118" t="s">
        <v>2983</v>
      </c>
    </row>
    <row r="6876" spans="53:77" x14ac:dyDescent="0.3">
      <c r="BA6876" s="169" t="e">
        <f>VLOOKUP(D6876,#REF!, 2,FALSE)</f>
        <v>#REF!</v>
      </c>
      <c r="BO6876" s="118" t="s">
        <v>2104</v>
      </c>
      <c r="BP6876" s="118" t="s">
        <v>2979</v>
      </c>
      <c r="BQ6876" s="118" t="s">
        <v>8764</v>
      </c>
      <c r="BW6876" s="118" t="s">
        <v>2104</v>
      </c>
      <c r="BX6876" s="118" t="s">
        <v>2979</v>
      </c>
      <c r="BY6876" s="118" t="s">
        <v>8764</v>
      </c>
    </row>
    <row r="6877" spans="53:77" x14ac:dyDescent="0.3">
      <c r="BA6877" s="169" t="e">
        <f>VLOOKUP(D6877,#REF!, 2,FALSE)</f>
        <v>#REF!</v>
      </c>
      <c r="BO6877" s="118" t="s">
        <v>11974</v>
      </c>
      <c r="BP6877" s="118" t="s">
        <v>3003</v>
      </c>
      <c r="BQ6877" s="118" t="s">
        <v>11975</v>
      </c>
      <c r="BW6877" s="118" t="s">
        <v>11974</v>
      </c>
      <c r="BX6877" s="118" t="s">
        <v>3003</v>
      </c>
      <c r="BY6877" s="118" t="s">
        <v>11975</v>
      </c>
    </row>
    <row r="6878" spans="53:77" x14ac:dyDescent="0.3">
      <c r="BA6878" s="169" t="e">
        <f>VLOOKUP(D6878,#REF!, 2,FALSE)</f>
        <v>#REF!</v>
      </c>
      <c r="BO6878" s="118" t="s">
        <v>11976</v>
      </c>
      <c r="BP6878" s="118" t="s">
        <v>1139</v>
      </c>
      <c r="BQ6878" s="118" t="s">
        <v>2645</v>
      </c>
      <c r="BW6878" s="118" t="s">
        <v>11976</v>
      </c>
      <c r="BX6878" s="118" t="s">
        <v>1139</v>
      </c>
      <c r="BY6878" s="118" t="s">
        <v>2645</v>
      </c>
    </row>
    <row r="6879" spans="53:77" x14ac:dyDescent="0.3">
      <c r="BA6879" s="169" t="e">
        <f>VLOOKUP(D6879,#REF!, 2,FALSE)</f>
        <v>#REF!</v>
      </c>
      <c r="BO6879" s="118" t="s">
        <v>11977</v>
      </c>
      <c r="BP6879" s="118" t="s">
        <v>1139</v>
      </c>
      <c r="BQ6879" s="118" t="s">
        <v>921</v>
      </c>
      <c r="BW6879" s="118" t="s">
        <v>11977</v>
      </c>
      <c r="BX6879" s="118" t="s">
        <v>1139</v>
      </c>
      <c r="BY6879" s="118" t="s">
        <v>921</v>
      </c>
    </row>
    <row r="6880" spans="53:77" x14ac:dyDescent="0.3">
      <c r="BA6880" s="169" t="e">
        <f>VLOOKUP(D6880,#REF!, 2,FALSE)</f>
        <v>#REF!</v>
      </c>
      <c r="BO6880" s="118" t="s">
        <v>2105</v>
      </c>
      <c r="BP6880" s="118" t="s">
        <v>1139</v>
      </c>
      <c r="BQ6880" s="118" t="s">
        <v>4471</v>
      </c>
      <c r="BW6880" s="118" t="s">
        <v>2105</v>
      </c>
      <c r="BX6880" s="118" t="s">
        <v>1139</v>
      </c>
      <c r="BY6880" s="118" t="s">
        <v>4471</v>
      </c>
    </row>
    <row r="6881" spans="53:77" x14ac:dyDescent="0.3">
      <c r="BA6881" s="169" t="e">
        <f>VLOOKUP(D6881,#REF!, 2,FALSE)</f>
        <v>#REF!</v>
      </c>
      <c r="BO6881" s="118" t="s">
        <v>11978</v>
      </c>
      <c r="BP6881" s="118" t="s">
        <v>1269</v>
      </c>
      <c r="BQ6881" s="118" t="s">
        <v>3034</v>
      </c>
      <c r="BW6881" s="118" t="s">
        <v>11978</v>
      </c>
      <c r="BX6881" s="118" t="s">
        <v>1269</v>
      </c>
      <c r="BY6881" s="118" t="s">
        <v>3034</v>
      </c>
    </row>
    <row r="6882" spans="53:77" x14ac:dyDescent="0.3">
      <c r="BA6882" s="169" t="e">
        <f>VLOOKUP(D6882,#REF!, 2,FALSE)</f>
        <v>#REF!</v>
      </c>
      <c r="BO6882" s="118" t="s">
        <v>11979</v>
      </c>
      <c r="BP6882" s="118" t="s">
        <v>663</v>
      </c>
      <c r="BQ6882" s="118" t="s">
        <v>2983</v>
      </c>
      <c r="BW6882" s="118" t="s">
        <v>11979</v>
      </c>
      <c r="BX6882" s="118" t="s">
        <v>663</v>
      </c>
      <c r="BY6882" s="118" t="s">
        <v>2983</v>
      </c>
    </row>
    <row r="6883" spans="53:77" x14ac:dyDescent="0.3">
      <c r="BA6883" s="169" t="e">
        <f>VLOOKUP(D6883,#REF!, 2,FALSE)</f>
        <v>#REF!</v>
      </c>
      <c r="BO6883" s="118" t="s">
        <v>11980</v>
      </c>
      <c r="BP6883" s="118" t="s">
        <v>661</v>
      </c>
      <c r="BQ6883" s="118" t="s">
        <v>8768</v>
      </c>
      <c r="BW6883" s="118" t="s">
        <v>11980</v>
      </c>
      <c r="BX6883" s="118" t="s">
        <v>661</v>
      </c>
      <c r="BY6883" s="118" t="s">
        <v>8768</v>
      </c>
    </row>
    <row r="6884" spans="53:77" x14ac:dyDescent="0.3">
      <c r="BA6884" s="169" t="e">
        <f>VLOOKUP(D6884,#REF!, 2,FALSE)</f>
        <v>#REF!</v>
      </c>
      <c r="BO6884" s="118" t="s">
        <v>11982</v>
      </c>
      <c r="BP6884" s="118" t="s">
        <v>703</v>
      </c>
      <c r="BQ6884" s="118" t="s">
        <v>11983</v>
      </c>
      <c r="BW6884" s="118" t="s">
        <v>11982</v>
      </c>
      <c r="BX6884" s="118" t="s">
        <v>703</v>
      </c>
      <c r="BY6884" s="118" t="s">
        <v>11983</v>
      </c>
    </row>
    <row r="6885" spans="53:77" x14ac:dyDescent="0.3">
      <c r="BA6885" s="169" t="e">
        <f>VLOOKUP(D6885,#REF!, 2,FALSE)</f>
        <v>#REF!</v>
      </c>
      <c r="BO6885" s="118" t="s">
        <v>11984</v>
      </c>
      <c r="BP6885" s="118" t="s">
        <v>16975</v>
      </c>
      <c r="BQ6885" s="118" t="s">
        <v>9070</v>
      </c>
      <c r="BW6885" s="118" t="s">
        <v>11984</v>
      </c>
      <c r="BX6885" s="118" t="s">
        <v>16975</v>
      </c>
      <c r="BY6885" s="118" t="s">
        <v>9070</v>
      </c>
    </row>
    <row r="6886" spans="53:77" x14ac:dyDescent="0.3">
      <c r="BA6886" s="169" t="e">
        <f>VLOOKUP(D6886,#REF!, 2,FALSE)</f>
        <v>#REF!</v>
      </c>
      <c r="BO6886" s="118" t="s">
        <v>2106</v>
      </c>
      <c r="BP6886" s="118" t="s">
        <v>942</v>
      </c>
      <c r="BQ6886" s="118" t="s">
        <v>2357</v>
      </c>
      <c r="BW6886" s="118" t="s">
        <v>2106</v>
      </c>
      <c r="BX6886" s="118" t="s">
        <v>942</v>
      </c>
      <c r="BY6886" s="118" t="s">
        <v>2357</v>
      </c>
    </row>
    <row r="6887" spans="53:77" x14ac:dyDescent="0.3">
      <c r="BA6887" s="169" t="e">
        <f>VLOOKUP(D6887,#REF!, 2,FALSE)</f>
        <v>#REF!</v>
      </c>
      <c r="BO6887" s="118" t="s">
        <v>11985</v>
      </c>
      <c r="BP6887" s="118" t="s">
        <v>1733</v>
      </c>
      <c r="BQ6887" s="118" t="s">
        <v>9272</v>
      </c>
      <c r="BW6887" s="118" t="s">
        <v>11985</v>
      </c>
      <c r="BX6887" s="118" t="s">
        <v>1733</v>
      </c>
      <c r="BY6887" s="118" t="s">
        <v>9272</v>
      </c>
    </row>
    <row r="6888" spans="53:77" x14ac:dyDescent="0.3">
      <c r="BA6888" s="169" t="e">
        <f>VLOOKUP(D6888,#REF!, 2,FALSE)</f>
        <v>#REF!</v>
      </c>
      <c r="BO6888" s="118" t="s">
        <v>411</v>
      </c>
      <c r="BP6888" s="118" t="s">
        <v>731</v>
      </c>
      <c r="BQ6888" s="118" t="s">
        <v>9960</v>
      </c>
      <c r="BW6888" s="118" t="s">
        <v>411</v>
      </c>
      <c r="BX6888" s="118" t="s">
        <v>731</v>
      </c>
      <c r="BY6888" s="118" t="s">
        <v>9960</v>
      </c>
    </row>
    <row r="6889" spans="53:77" x14ac:dyDescent="0.3">
      <c r="BA6889" s="169" t="e">
        <f>VLOOKUP(D6889,#REF!, 2,FALSE)</f>
        <v>#REF!</v>
      </c>
      <c r="BO6889" s="118" t="s">
        <v>11986</v>
      </c>
      <c r="BP6889" s="118" t="s">
        <v>810</v>
      </c>
      <c r="BQ6889" s="118" t="s">
        <v>4499</v>
      </c>
      <c r="BW6889" s="118" t="s">
        <v>11986</v>
      </c>
      <c r="BX6889" s="118" t="s">
        <v>810</v>
      </c>
      <c r="BY6889" s="118" t="s">
        <v>4499</v>
      </c>
    </row>
    <row r="6890" spans="53:77" x14ac:dyDescent="0.3">
      <c r="BA6890" s="169" t="e">
        <f>VLOOKUP(D6890,#REF!, 2,FALSE)</f>
        <v>#REF!</v>
      </c>
      <c r="BO6890" s="118" t="s">
        <v>11987</v>
      </c>
      <c r="BP6890" s="118" t="s">
        <v>16975</v>
      </c>
      <c r="BQ6890" s="118" t="s">
        <v>1964</v>
      </c>
      <c r="BW6890" s="118" t="s">
        <v>11987</v>
      </c>
      <c r="BX6890" s="118" t="s">
        <v>16975</v>
      </c>
      <c r="BY6890" s="118" t="s">
        <v>1964</v>
      </c>
    </row>
    <row r="6891" spans="53:77" x14ac:dyDescent="0.3">
      <c r="BA6891" s="169" t="e">
        <f>VLOOKUP(D6891,#REF!, 2,FALSE)</f>
        <v>#REF!</v>
      </c>
      <c r="BO6891" s="118" t="s">
        <v>11988</v>
      </c>
      <c r="BP6891" s="118" t="s">
        <v>862</v>
      </c>
      <c r="BQ6891" s="118" t="s">
        <v>3277</v>
      </c>
      <c r="BW6891" s="118" t="s">
        <v>11988</v>
      </c>
      <c r="BX6891" s="118" t="s">
        <v>862</v>
      </c>
      <c r="BY6891" s="118" t="s">
        <v>3277</v>
      </c>
    </row>
    <row r="6892" spans="53:77" x14ac:dyDescent="0.3">
      <c r="BA6892" s="169" t="e">
        <f>VLOOKUP(D6892,#REF!, 2,FALSE)</f>
        <v>#REF!</v>
      </c>
      <c r="BO6892" s="118" t="s">
        <v>11989</v>
      </c>
      <c r="BP6892" s="118" t="s">
        <v>771</v>
      </c>
      <c r="BQ6892" s="118" t="s">
        <v>11990</v>
      </c>
      <c r="BW6892" s="118" t="s">
        <v>11989</v>
      </c>
      <c r="BX6892" s="118" t="s">
        <v>771</v>
      </c>
      <c r="BY6892" s="118" t="s">
        <v>11990</v>
      </c>
    </row>
    <row r="6893" spans="53:77" x14ac:dyDescent="0.3">
      <c r="BA6893" s="169" t="e">
        <f>VLOOKUP(D6893,#REF!, 2,FALSE)</f>
        <v>#REF!</v>
      </c>
      <c r="BO6893" s="118" t="s">
        <v>11991</v>
      </c>
      <c r="BP6893" s="118" t="s">
        <v>799</v>
      </c>
      <c r="BQ6893" s="118" t="s">
        <v>2188</v>
      </c>
      <c r="BW6893" s="118" t="s">
        <v>11991</v>
      </c>
      <c r="BX6893" s="118" t="s">
        <v>799</v>
      </c>
      <c r="BY6893" s="118" t="s">
        <v>2188</v>
      </c>
    </row>
    <row r="6894" spans="53:77" x14ac:dyDescent="0.3">
      <c r="BA6894" s="169" t="e">
        <f>VLOOKUP(D6894,#REF!, 2,FALSE)</f>
        <v>#REF!</v>
      </c>
      <c r="BO6894" s="118" t="s">
        <v>11992</v>
      </c>
      <c r="BP6894" s="118" t="s">
        <v>1269</v>
      </c>
      <c r="BQ6894" s="118" t="s">
        <v>11993</v>
      </c>
      <c r="BW6894" s="118" t="s">
        <v>11992</v>
      </c>
      <c r="BX6894" s="118" t="s">
        <v>1269</v>
      </c>
      <c r="BY6894" s="118" t="s">
        <v>11993</v>
      </c>
    </row>
    <row r="6895" spans="53:77" x14ac:dyDescent="0.3">
      <c r="BA6895" s="169" t="e">
        <f>VLOOKUP(D6895,#REF!, 2,FALSE)</f>
        <v>#REF!</v>
      </c>
      <c r="BO6895" s="118" t="s">
        <v>11994</v>
      </c>
      <c r="BP6895" s="118" t="s">
        <v>2979</v>
      </c>
      <c r="BQ6895" s="118" t="s">
        <v>5227</v>
      </c>
      <c r="BW6895" s="118" t="s">
        <v>11994</v>
      </c>
      <c r="BX6895" s="118" t="s">
        <v>2979</v>
      </c>
      <c r="BY6895" s="118" t="s">
        <v>5227</v>
      </c>
    </row>
    <row r="6896" spans="53:77" x14ac:dyDescent="0.3">
      <c r="BA6896" s="169" t="e">
        <f>VLOOKUP(D6896,#REF!, 2,FALSE)</f>
        <v>#REF!</v>
      </c>
      <c r="BO6896" s="118" t="s">
        <v>11995</v>
      </c>
      <c r="BP6896" s="118" t="s">
        <v>2979</v>
      </c>
      <c r="BQ6896" s="118" t="s">
        <v>5136</v>
      </c>
      <c r="BW6896" s="118" t="s">
        <v>11995</v>
      </c>
      <c r="BX6896" s="118" t="s">
        <v>2979</v>
      </c>
      <c r="BY6896" s="118" t="s">
        <v>5136</v>
      </c>
    </row>
    <row r="6897" spans="53:77" x14ac:dyDescent="0.3">
      <c r="BA6897" s="169" t="e">
        <f>VLOOKUP(D6897,#REF!, 2,FALSE)</f>
        <v>#REF!</v>
      </c>
      <c r="BO6897" s="118" t="s">
        <v>11996</v>
      </c>
      <c r="BP6897" s="118" t="s">
        <v>715</v>
      </c>
      <c r="BQ6897" s="118" t="s">
        <v>11997</v>
      </c>
      <c r="BW6897" s="118" t="s">
        <v>11996</v>
      </c>
      <c r="BX6897" s="118" t="s">
        <v>715</v>
      </c>
      <c r="BY6897" s="118" t="s">
        <v>11997</v>
      </c>
    </row>
    <row r="6898" spans="53:77" x14ac:dyDescent="0.3">
      <c r="BA6898" s="169" t="e">
        <f>VLOOKUP(D6898,#REF!, 2,FALSE)</f>
        <v>#REF!</v>
      </c>
      <c r="BO6898" s="118" t="s">
        <v>11998</v>
      </c>
      <c r="BP6898" s="118" t="s">
        <v>736</v>
      </c>
      <c r="BQ6898" s="118" t="s">
        <v>2983</v>
      </c>
      <c r="BW6898" s="118" t="s">
        <v>11998</v>
      </c>
      <c r="BX6898" s="118" t="s">
        <v>736</v>
      </c>
      <c r="BY6898" s="118" t="s">
        <v>2983</v>
      </c>
    </row>
    <row r="6899" spans="53:77" x14ac:dyDescent="0.3">
      <c r="BA6899" s="169" t="e">
        <f>VLOOKUP(D6899,#REF!, 2,FALSE)</f>
        <v>#REF!</v>
      </c>
      <c r="BO6899" s="118" t="s">
        <v>404</v>
      </c>
      <c r="BP6899" s="118" t="s">
        <v>2979</v>
      </c>
      <c r="BQ6899" s="118" t="s">
        <v>1397</v>
      </c>
      <c r="BW6899" s="118" t="s">
        <v>404</v>
      </c>
      <c r="BX6899" s="118" t="s">
        <v>2979</v>
      </c>
      <c r="BY6899" s="118" t="s">
        <v>1397</v>
      </c>
    </row>
    <row r="6900" spans="53:77" x14ac:dyDescent="0.3">
      <c r="BA6900" s="169" t="e">
        <f>VLOOKUP(D6900,#REF!, 2,FALSE)</f>
        <v>#REF!</v>
      </c>
      <c r="BO6900" s="118" t="s">
        <v>11999</v>
      </c>
      <c r="BP6900" s="118" t="s">
        <v>912</v>
      </c>
      <c r="BQ6900" s="118" t="s">
        <v>2983</v>
      </c>
      <c r="BW6900" s="118" t="s">
        <v>11999</v>
      </c>
      <c r="BX6900" s="118" t="s">
        <v>912</v>
      </c>
      <c r="BY6900" s="118" t="s">
        <v>2983</v>
      </c>
    </row>
    <row r="6901" spans="53:77" x14ac:dyDescent="0.3">
      <c r="BA6901" s="169" t="e">
        <f>VLOOKUP(D6901,#REF!, 2,FALSE)</f>
        <v>#REF!</v>
      </c>
      <c r="BO6901" s="118" t="s">
        <v>12000</v>
      </c>
      <c r="BP6901" s="118" t="s">
        <v>2979</v>
      </c>
      <c r="BQ6901" s="118" t="s">
        <v>12001</v>
      </c>
      <c r="BW6901" s="118" t="s">
        <v>12000</v>
      </c>
      <c r="BX6901" s="118" t="s">
        <v>2979</v>
      </c>
      <c r="BY6901" s="118" t="s">
        <v>12001</v>
      </c>
    </row>
    <row r="6902" spans="53:77" x14ac:dyDescent="0.3">
      <c r="BA6902" s="169" t="e">
        <f>VLOOKUP(D6902,#REF!, 2,FALSE)</f>
        <v>#REF!</v>
      </c>
      <c r="BO6902" s="118" t="s">
        <v>12002</v>
      </c>
      <c r="BP6902" s="118" t="s">
        <v>661</v>
      </c>
      <c r="BQ6902" s="118" t="s">
        <v>12003</v>
      </c>
      <c r="BW6902" s="118" t="s">
        <v>12002</v>
      </c>
      <c r="BX6902" s="118" t="s">
        <v>661</v>
      </c>
      <c r="BY6902" s="118" t="s">
        <v>12003</v>
      </c>
    </row>
    <row r="6903" spans="53:77" x14ac:dyDescent="0.3">
      <c r="BA6903" s="169" t="e">
        <f>VLOOKUP(D6903,#REF!, 2,FALSE)</f>
        <v>#REF!</v>
      </c>
      <c r="BO6903" s="118" t="s">
        <v>452</v>
      </c>
      <c r="BP6903" s="118" t="s">
        <v>3000</v>
      </c>
      <c r="BQ6903" s="118" t="s">
        <v>3494</v>
      </c>
      <c r="BW6903" s="118" t="s">
        <v>452</v>
      </c>
      <c r="BX6903" s="118" t="s">
        <v>3000</v>
      </c>
      <c r="BY6903" s="118" t="s">
        <v>3494</v>
      </c>
    </row>
    <row r="6904" spans="53:77" x14ac:dyDescent="0.3">
      <c r="BA6904" s="169" t="e">
        <f>VLOOKUP(D6904,#REF!, 2,FALSE)</f>
        <v>#REF!</v>
      </c>
      <c r="BO6904" s="118" t="s">
        <v>12004</v>
      </c>
      <c r="BP6904" s="118" t="s">
        <v>994</v>
      </c>
      <c r="BQ6904" s="118" t="s">
        <v>2983</v>
      </c>
      <c r="BW6904" s="118" t="s">
        <v>12004</v>
      </c>
      <c r="BX6904" s="118" t="s">
        <v>994</v>
      </c>
      <c r="BY6904" s="118" t="s">
        <v>2983</v>
      </c>
    </row>
    <row r="6905" spans="53:77" x14ac:dyDescent="0.3">
      <c r="BA6905" s="169" t="e">
        <f>VLOOKUP(D6905,#REF!, 2,FALSE)</f>
        <v>#REF!</v>
      </c>
      <c r="BO6905" s="118" t="s">
        <v>439</v>
      </c>
      <c r="BP6905" s="118" t="s">
        <v>661</v>
      </c>
      <c r="BQ6905" s="118" t="s">
        <v>3720</v>
      </c>
      <c r="BW6905" s="118" t="s">
        <v>439</v>
      </c>
      <c r="BX6905" s="118" t="s">
        <v>661</v>
      </c>
      <c r="BY6905" s="118" t="s">
        <v>3720</v>
      </c>
    </row>
    <row r="6906" spans="53:77" x14ac:dyDescent="0.3">
      <c r="BA6906" s="169" t="e">
        <f>VLOOKUP(D6906,#REF!, 2,FALSE)</f>
        <v>#REF!</v>
      </c>
      <c r="BO6906" s="118" t="s">
        <v>12005</v>
      </c>
      <c r="BP6906" s="118" t="s">
        <v>787</v>
      </c>
      <c r="BQ6906" s="118" t="s">
        <v>2983</v>
      </c>
      <c r="BW6906" s="118" t="s">
        <v>12005</v>
      </c>
      <c r="BX6906" s="118" t="s">
        <v>787</v>
      </c>
      <c r="BY6906" s="118" t="s">
        <v>2983</v>
      </c>
    </row>
    <row r="6907" spans="53:77" x14ac:dyDescent="0.3">
      <c r="BA6907" s="169" t="e">
        <f>VLOOKUP(D6907,#REF!, 2,FALSE)</f>
        <v>#REF!</v>
      </c>
      <c r="BO6907" s="118" t="s">
        <v>12006</v>
      </c>
      <c r="BP6907" s="118" t="s">
        <v>3197</v>
      </c>
      <c r="BQ6907" s="118" t="s">
        <v>12007</v>
      </c>
      <c r="BW6907" s="118" t="s">
        <v>12006</v>
      </c>
      <c r="BX6907" s="118" t="s">
        <v>3197</v>
      </c>
      <c r="BY6907" s="118" t="s">
        <v>12007</v>
      </c>
    </row>
    <row r="6908" spans="53:77" x14ac:dyDescent="0.3">
      <c r="BA6908" s="169" t="e">
        <f>VLOOKUP(D6908,#REF!, 2,FALSE)</f>
        <v>#REF!</v>
      </c>
      <c r="BO6908" s="118" t="s">
        <v>12008</v>
      </c>
      <c r="BP6908" s="118" t="s">
        <v>2979</v>
      </c>
      <c r="BQ6908" s="118" t="s">
        <v>8492</v>
      </c>
      <c r="BW6908" s="118" t="s">
        <v>12008</v>
      </c>
      <c r="BX6908" s="118" t="s">
        <v>2979</v>
      </c>
      <c r="BY6908" s="118" t="s">
        <v>8492</v>
      </c>
    </row>
    <row r="6909" spans="53:77" x14ac:dyDescent="0.3">
      <c r="BA6909" s="169" t="e">
        <f>VLOOKUP(D6909,#REF!, 2,FALSE)</f>
        <v>#REF!</v>
      </c>
      <c r="BO6909" s="118" t="s">
        <v>12009</v>
      </c>
      <c r="BP6909" s="118" t="s">
        <v>1269</v>
      </c>
      <c r="BQ6909" s="118" t="s">
        <v>3916</v>
      </c>
      <c r="BW6909" s="118" t="s">
        <v>12009</v>
      </c>
      <c r="BX6909" s="118" t="s">
        <v>1269</v>
      </c>
      <c r="BY6909" s="118" t="s">
        <v>3916</v>
      </c>
    </row>
    <row r="6910" spans="53:77" x14ac:dyDescent="0.3">
      <c r="BA6910" s="169" t="e">
        <f>VLOOKUP(D6910,#REF!, 2,FALSE)</f>
        <v>#REF!</v>
      </c>
      <c r="BO6910" s="118" t="s">
        <v>12010</v>
      </c>
      <c r="BP6910" s="118" t="s">
        <v>1003</v>
      </c>
      <c r="BQ6910" s="118" t="s">
        <v>2983</v>
      </c>
      <c r="BW6910" s="118" t="s">
        <v>12010</v>
      </c>
      <c r="BX6910" s="118" t="s">
        <v>1003</v>
      </c>
      <c r="BY6910" s="118" t="s">
        <v>2983</v>
      </c>
    </row>
    <row r="6911" spans="53:77" x14ac:dyDescent="0.3">
      <c r="BA6911" s="169" t="e">
        <f>VLOOKUP(D6911,#REF!, 2,FALSE)</f>
        <v>#REF!</v>
      </c>
      <c r="BO6911" s="118" t="s">
        <v>12011</v>
      </c>
      <c r="BP6911" s="118" t="s">
        <v>771</v>
      </c>
      <c r="BQ6911" s="118" t="s">
        <v>8470</v>
      </c>
      <c r="BW6911" s="118" t="s">
        <v>12011</v>
      </c>
      <c r="BX6911" s="118" t="s">
        <v>771</v>
      </c>
      <c r="BY6911" s="118" t="s">
        <v>8470</v>
      </c>
    </row>
    <row r="6912" spans="53:77" x14ac:dyDescent="0.3">
      <c r="BA6912" s="169" t="e">
        <f>VLOOKUP(D6912,#REF!, 2,FALSE)</f>
        <v>#REF!</v>
      </c>
      <c r="BO6912" s="118" t="s">
        <v>12012</v>
      </c>
      <c r="BP6912" s="118" t="s">
        <v>1139</v>
      </c>
      <c r="BQ6912" s="118" t="s">
        <v>3901</v>
      </c>
      <c r="BW6912" s="118" t="s">
        <v>12012</v>
      </c>
      <c r="BX6912" s="118" t="s">
        <v>1139</v>
      </c>
      <c r="BY6912" s="118" t="s">
        <v>3901</v>
      </c>
    </row>
    <row r="6913" spans="53:77" x14ac:dyDescent="0.3">
      <c r="BA6913" s="169" t="e">
        <f>VLOOKUP(D6913,#REF!, 2,FALSE)</f>
        <v>#REF!</v>
      </c>
      <c r="BO6913" s="118" t="s">
        <v>12013</v>
      </c>
      <c r="BP6913" s="118" t="s">
        <v>1003</v>
      </c>
      <c r="BQ6913" s="118" t="s">
        <v>2983</v>
      </c>
      <c r="BW6913" s="118" t="s">
        <v>12013</v>
      </c>
      <c r="BX6913" s="118" t="s">
        <v>1003</v>
      </c>
      <c r="BY6913" s="118" t="s">
        <v>2983</v>
      </c>
    </row>
    <row r="6914" spans="53:77" x14ac:dyDescent="0.3">
      <c r="BA6914" s="169" t="e">
        <f>VLOOKUP(D6914,#REF!, 2,FALSE)</f>
        <v>#REF!</v>
      </c>
      <c r="BO6914" s="118" t="s">
        <v>12014</v>
      </c>
      <c r="BP6914" s="118" t="s">
        <v>3243</v>
      </c>
      <c r="BQ6914" s="118" t="s">
        <v>3853</v>
      </c>
      <c r="BW6914" s="118" t="s">
        <v>12014</v>
      </c>
      <c r="BX6914" s="118" t="s">
        <v>3243</v>
      </c>
      <c r="BY6914" s="118" t="s">
        <v>3853</v>
      </c>
    </row>
    <row r="6915" spans="53:77" x14ac:dyDescent="0.3">
      <c r="BA6915" s="169" t="e">
        <f>VLOOKUP(D6915,#REF!, 2,FALSE)</f>
        <v>#REF!</v>
      </c>
      <c r="BO6915" s="118" t="s">
        <v>12015</v>
      </c>
      <c r="BP6915" s="118" t="s">
        <v>3243</v>
      </c>
      <c r="BQ6915" s="118" t="s">
        <v>2651</v>
      </c>
      <c r="BW6915" s="118" t="s">
        <v>12015</v>
      </c>
      <c r="BX6915" s="118" t="s">
        <v>3243</v>
      </c>
      <c r="BY6915" s="118" t="s">
        <v>2651</v>
      </c>
    </row>
    <row r="6916" spans="53:77" x14ac:dyDescent="0.3">
      <c r="BA6916" s="169" t="e">
        <f>VLOOKUP(D6916,#REF!, 2,FALSE)</f>
        <v>#REF!</v>
      </c>
      <c r="BO6916" s="118" t="s">
        <v>12017</v>
      </c>
      <c r="BP6916" s="118" t="s">
        <v>1342</v>
      </c>
      <c r="BQ6916" s="118" t="s">
        <v>9662</v>
      </c>
      <c r="BW6916" s="118" t="s">
        <v>12017</v>
      </c>
      <c r="BX6916" s="118" t="s">
        <v>1342</v>
      </c>
      <c r="BY6916" s="118" t="s">
        <v>9662</v>
      </c>
    </row>
    <row r="6917" spans="53:77" x14ac:dyDescent="0.3">
      <c r="BA6917" s="169" t="e">
        <f>VLOOKUP(D6917,#REF!, 2,FALSE)</f>
        <v>#REF!</v>
      </c>
      <c r="BO6917" s="118" t="s">
        <v>12018</v>
      </c>
      <c r="BP6917" s="118" t="s">
        <v>3043</v>
      </c>
      <c r="BQ6917" s="118" t="s">
        <v>709</v>
      </c>
      <c r="BW6917" s="118" t="s">
        <v>12018</v>
      </c>
      <c r="BX6917" s="118" t="s">
        <v>3043</v>
      </c>
      <c r="BY6917" s="118" t="s">
        <v>709</v>
      </c>
    </row>
    <row r="6918" spans="53:77" x14ac:dyDescent="0.3">
      <c r="BA6918" s="169" t="e">
        <f>VLOOKUP(D6918,#REF!, 2,FALSE)</f>
        <v>#REF!</v>
      </c>
      <c r="BO6918" s="118" t="s">
        <v>12019</v>
      </c>
      <c r="BP6918" s="118" t="s">
        <v>619</v>
      </c>
      <c r="BQ6918" s="118" t="s">
        <v>2983</v>
      </c>
      <c r="BW6918" s="118" t="s">
        <v>12019</v>
      </c>
      <c r="BX6918" s="118" t="s">
        <v>619</v>
      </c>
      <c r="BY6918" s="118" t="s">
        <v>2983</v>
      </c>
    </row>
    <row r="6919" spans="53:77" x14ac:dyDescent="0.3">
      <c r="BA6919" s="169" t="e">
        <f>VLOOKUP(D6919,#REF!, 2,FALSE)</f>
        <v>#REF!</v>
      </c>
      <c r="BO6919" s="118" t="s">
        <v>12021</v>
      </c>
      <c r="BP6919" s="118" t="s">
        <v>1269</v>
      </c>
      <c r="BQ6919" s="118" t="s">
        <v>7017</v>
      </c>
      <c r="BW6919" s="118" t="s">
        <v>12021</v>
      </c>
      <c r="BX6919" s="118" t="s">
        <v>1269</v>
      </c>
      <c r="BY6919" s="118" t="s">
        <v>7017</v>
      </c>
    </row>
    <row r="6920" spans="53:77" x14ac:dyDescent="0.3">
      <c r="BA6920" s="169" t="e">
        <f>VLOOKUP(D6920,#REF!, 2,FALSE)</f>
        <v>#REF!</v>
      </c>
      <c r="BO6920" s="118" t="s">
        <v>12022</v>
      </c>
      <c r="BP6920" s="118" t="s">
        <v>1342</v>
      </c>
      <c r="BQ6920" s="118" t="s">
        <v>7125</v>
      </c>
      <c r="BW6920" s="118" t="s">
        <v>12022</v>
      </c>
      <c r="BX6920" s="118" t="s">
        <v>1342</v>
      </c>
      <c r="BY6920" s="118" t="s">
        <v>7125</v>
      </c>
    </row>
    <row r="6921" spans="53:77" x14ac:dyDescent="0.3">
      <c r="BA6921" s="169" t="e">
        <f>VLOOKUP(D6921,#REF!, 2,FALSE)</f>
        <v>#REF!</v>
      </c>
      <c r="BO6921" s="118" t="s">
        <v>12023</v>
      </c>
      <c r="BP6921" s="118" t="s">
        <v>1139</v>
      </c>
      <c r="BQ6921" s="118" t="s">
        <v>1020</v>
      </c>
      <c r="BW6921" s="118" t="s">
        <v>12023</v>
      </c>
      <c r="BX6921" s="118" t="s">
        <v>1139</v>
      </c>
      <c r="BY6921" s="118" t="s">
        <v>1020</v>
      </c>
    </row>
    <row r="6922" spans="53:77" x14ac:dyDescent="0.3">
      <c r="BA6922" s="169" t="e">
        <f>VLOOKUP(D6922,#REF!, 2,FALSE)</f>
        <v>#REF!</v>
      </c>
      <c r="BO6922" s="118" t="s">
        <v>2110</v>
      </c>
      <c r="BP6922" s="118" t="s">
        <v>1269</v>
      </c>
      <c r="BQ6922" s="118" t="s">
        <v>934</v>
      </c>
      <c r="BW6922" s="118" t="s">
        <v>2110</v>
      </c>
      <c r="BX6922" s="118" t="s">
        <v>1269</v>
      </c>
      <c r="BY6922" s="118" t="s">
        <v>934</v>
      </c>
    </row>
    <row r="6923" spans="53:77" x14ac:dyDescent="0.3">
      <c r="BA6923" s="169" t="e">
        <f>VLOOKUP(D6923,#REF!, 2,FALSE)</f>
        <v>#REF!</v>
      </c>
      <c r="BO6923" s="118" t="s">
        <v>12024</v>
      </c>
      <c r="BP6923" s="118" t="s">
        <v>719</v>
      </c>
      <c r="BQ6923" s="118" t="s">
        <v>2099</v>
      </c>
      <c r="BW6923" s="118" t="s">
        <v>12024</v>
      </c>
      <c r="BX6923" s="118" t="s">
        <v>719</v>
      </c>
      <c r="BY6923" s="118" t="s">
        <v>2099</v>
      </c>
    </row>
    <row r="6924" spans="53:77" x14ac:dyDescent="0.3">
      <c r="BA6924" s="169" t="e">
        <f>VLOOKUP(D6924,#REF!, 2,FALSE)</f>
        <v>#REF!</v>
      </c>
      <c r="BO6924" s="118" t="s">
        <v>12025</v>
      </c>
      <c r="BP6924" s="118" t="s">
        <v>625</v>
      </c>
      <c r="BQ6924" s="118" t="s">
        <v>1060</v>
      </c>
      <c r="BW6924" s="118" t="s">
        <v>12025</v>
      </c>
      <c r="BX6924" s="118" t="s">
        <v>625</v>
      </c>
      <c r="BY6924" s="118" t="s">
        <v>1060</v>
      </c>
    </row>
    <row r="6925" spans="53:77" x14ac:dyDescent="0.3">
      <c r="BA6925" s="169" t="e">
        <f>VLOOKUP(D6925,#REF!, 2,FALSE)</f>
        <v>#REF!</v>
      </c>
      <c r="BO6925" s="118" t="s">
        <v>12026</v>
      </c>
      <c r="BP6925" s="118" t="s">
        <v>661</v>
      </c>
      <c r="BQ6925" s="118" t="s">
        <v>12027</v>
      </c>
      <c r="BW6925" s="118" t="s">
        <v>12026</v>
      </c>
      <c r="BX6925" s="118" t="s">
        <v>661</v>
      </c>
      <c r="BY6925" s="118" t="s">
        <v>12027</v>
      </c>
    </row>
    <row r="6926" spans="53:77" x14ac:dyDescent="0.3">
      <c r="BA6926" s="169" t="e">
        <f>VLOOKUP(D6926,#REF!, 2,FALSE)</f>
        <v>#REF!</v>
      </c>
      <c r="BO6926" s="118" t="s">
        <v>12028</v>
      </c>
      <c r="BP6926" s="118" t="s">
        <v>1342</v>
      </c>
      <c r="BQ6926" s="118" t="s">
        <v>12029</v>
      </c>
      <c r="BW6926" s="118" t="s">
        <v>12028</v>
      </c>
      <c r="BX6926" s="118" t="s">
        <v>1342</v>
      </c>
      <c r="BY6926" s="118" t="s">
        <v>12029</v>
      </c>
    </row>
    <row r="6927" spans="53:77" x14ac:dyDescent="0.3">
      <c r="BA6927" s="169" t="e">
        <f>VLOOKUP(D6927,#REF!, 2,FALSE)</f>
        <v>#REF!</v>
      </c>
      <c r="BO6927" s="118" t="s">
        <v>12030</v>
      </c>
      <c r="BP6927" s="118" t="s">
        <v>661</v>
      </c>
      <c r="BQ6927" s="118" t="s">
        <v>10034</v>
      </c>
      <c r="BW6927" s="118" t="s">
        <v>12030</v>
      </c>
      <c r="BX6927" s="118" t="s">
        <v>661</v>
      </c>
      <c r="BY6927" s="118" t="s">
        <v>10034</v>
      </c>
    </row>
    <row r="6928" spans="53:77" x14ac:dyDescent="0.3">
      <c r="BA6928" s="169" t="e">
        <f>VLOOKUP(D6928,#REF!, 2,FALSE)</f>
        <v>#REF!</v>
      </c>
      <c r="BO6928" s="118" t="s">
        <v>2111</v>
      </c>
      <c r="BP6928" s="118" t="s">
        <v>2009</v>
      </c>
      <c r="BQ6928" s="118" t="s">
        <v>2983</v>
      </c>
      <c r="BW6928" s="118" t="s">
        <v>2111</v>
      </c>
      <c r="BX6928" s="118" t="s">
        <v>2009</v>
      </c>
      <c r="BY6928" s="118" t="s">
        <v>2983</v>
      </c>
    </row>
    <row r="6929" spans="53:77" x14ac:dyDescent="0.3">
      <c r="BA6929" s="169" t="e">
        <f>VLOOKUP(D6929,#REF!, 2,FALSE)</f>
        <v>#REF!</v>
      </c>
      <c r="BO6929" s="118" t="s">
        <v>12031</v>
      </c>
      <c r="BP6929" s="118" t="s">
        <v>731</v>
      </c>
      <c r="BQ6929" s="118" t="s">
        <v>2983</v>
      </c>
      <c r="BW6929" s="118" t="s">
        <v>12031</v>
      </c>
      <c r="BX6929" s="118" t="s">
        <v>731</v>
      </c>
      <c r="BY6929" s="118" t="s">
        <v>2983</v>
      </c>
    </row>
    <row r="6930" spans="53:77" x14ac:dyDescent="0.3">
      <c r="BA6930" s="169" t="e">
        <f>VLOOKUP(D6930,#REF!, 2,FALSE)</f>
        <v>#REF!</v>
      </c>
      <c r="BO6930" s="118" t="s">
        <v>12032</v>
      </c>
      <c r="BP6930" s="118" t="s">
        <v>614</v>
      </c>
      <c r="BQ6930" s="118" t="s">
        <v>9066</v>
      </c>
      <c r="BW6930" s="118" t="s">
        <v>12032</v>
      </c>
      <c r="BX6930" s="118" t="s">
        <v>614</v>
      </c>
      <c r="BY6930" s="118" t="s">
        <v>9066</v>
      </c>
    </row>
    <row r="6931" spans="53:77" x14ac:dyDescent="0.3">
      <c r="BA6931" s="169" t="e">
        <f>VLOOKUP(D6931,#REF!, 2,FALSE)</f>
        <v>#REF!</v>
      </c>
      <c r="BO6931" s="118" t="s">
        <v>12033</v>
      </c>
      <c r="BP6931" s="118" t="s">
        <v>16975</v>
      </c>
      <c r="BQ6931" s="118" t="s">
        <v>3887</v>
      </c>
      <c r="BW6931" s="118" t="s">
        <v>12033</v>
      </c>
      <c r="BX6931" s="118" t="s">
        <v>16975</v>
      </c>
      <c r="BY6931" s="118" t="s">
        <v>3887</v>
      </c>
    </row>
    <row r="6932" spans="53:77" x14ac:dyDescent="0.3">
      <c r="BA6932" s="169" t="e">
        <f>VLOOKUP(D6932,#REF!, 2,FALSE)</f>
        <v>#REF!</v>
      </c>
      <c r="BO6932" s="118" t="s">
        <v>12035</v>
      </c>
      <c r="BP6932" s="118" t="s">
        <v>797</v>
      </c>
      <c r="BQ6932" s="118" t="s">
        <v>2366</v>
      </c>
      <c r="BW6932" s="118" t="s">
        <v>12035</v>
      </c>
      <c r="BX6932" s="118" t="s">
        <v>797</v>
      </c>
      <c r="BY6932" s="118" t="s">
        <v>2366</v>
      </c>
    </row>
    <row r="6933" spans="53:77" x14ac:dyDescent="0.3">
      <c r="BA6933" s="169" t="e">
        <f>VLOOKUP(D6933,#REF!, 2,FALSE)</f>
        <v>#REF!</v>
      </c>
      <c r="BO6933" s="118" t="s">
        <v>2112</v>
      </c>
      <c r="BP6933" s="118" t="s">
        <v>1070</v>
      </c>
      <c r="BQ6933" s="118" t="s">
        <v>1668</v>
      </c>
      <c r="BW6933" s="118" t="s">
        <v>2112</v>
      </c>
      <c r="BX6933" s="118" t="s">
        <v>1070</v>
      </c>
      <c r="BY6933" s="118" t="s">
        <v>1668</v>
      </c>
    </row>
    <row r="6934" spans="53:77" x14ac:dyDescent="0.3">
      <c r="BA6934" s="169" t="e">
        <f>VLOOKUP(D6934,#REF!, 2,FALSE)</f>
        <v>#REF!</v>
      </c>
      <c r="BO6934" s="118" t="s">
        <v>12036</v>
      </c>
      <c r="BP6934" s="118" t="s">
        <v>657</v>
      </c>
      <c r="BQ6934" s="118" t="s">
        <v>4992</v>
      </c>
      <c r="BW6934" s="118" t="s">
        <v>12036</v>
      </c>
      <c r="BX6934" s="118" t="s">
        <v>657</v>
      </c>
      <c r="BY6934" s="118" t="s">
        <v>4992</v>
      </c>
    </row>
    <row r="6935" spans="53:77" x14ac:dyDescent="0.3">
      <c r="BA6935" s="169" t="e">
        <f>VLOOKUP(D6935,#REF!, 2,FALSE)</f>
        <v>#REF!</v>
      </c>
      <c r="BO6935" s="118" t="s">
        <v>405</v>
      </c>
      <c r="BP6935" s="118" t="s">
        <v>661</v>
      </c>
      <c r="BQ6935" s="118" t="s">
        <v>916</v>
      </c>
      <c r="BW6935" s="118" t="s">
        <v>405</v>
      </c>
      <c r="BX6935" s="118" t="s">
        <v>661</v>
      </c>
      <c r="BY6935" s="118" t="s">
        <v>916</v>
      </c>
    </row>
    <row r="6936" spans="53:77" x14ac:dyDescent="0.3">
      <c r="BA6936" s="169" t="e">
        <f>VLOOKUP(D6936,#REF!, 2,FALSE)</f>
        <v>#REF!</v>
      </c>
      <c r="BO6936" s="118" t="s">
        <v>12037</v>
      </c>
      <c r="BP6936" s="118" t="s">
        <v>619</v>
      </c>
      <c r="BQ6936" s="118" t="s">
        <v>7270</v>
      </c>
      <c r="BW6936" s="118" t="s">
        <v>12037</v>
      </c>
      <c r="BX6936" s="118" t="s">
        <v>619</v>
      </c>
      <c r="BY6936" s="118" t="s">
        <v>7270</v>
      </c>
    </row>
    <row r="6937" spans="53:77" x14ac:dyDescent="0.3">
      <c r="BA6937" s="169" t="e">
        <f>VLOOKUP(D6937,#REF!, 2,FALSE)</f>
        <v>#REF!</v>
      </c>
      <c r="BO6937" s="118" t="s">
        <v>12038</v>
      </c>
      <c r="BP6937" s="118" t="s">
        <v>619</v>
      </c>
      <c r="BQ6937" s="118" t="s">
        <v>2983</v>
      </c>
      <c r="BW6937" s="118" t="s">
        <v>12038</v>
      </c>
      <c r="BX6937" s="118" t="s">
        <v>619</v>
      </c>
      <c r="BY6937" s="118" t="s">
        <v>2983</v>
      </c>
    </row>
    <row r="6938" spans="53:77" x14ac:dyDescent="0.3">
      <c r="BA6938" s="169" t="e">
        <f>VLOOKUP(D6938,#REF!, 2,FALSE)</f>
        <v>#REF!</v>
      </c>
      <c r="BO6938" s="118" t="s">
        <v>12039</v>
      </c>
      <c r="BP6938" s="118" t="s">
        <v>639</v>
      </c>
      <c r="BQ6938" s="118" t="s">
        <v>2983</v>
      </c>
      <c r="BW6938" s="118" t="s">
        <v>12039</v>
      </c>
      <c r="BX6938" s="118" t="s">
        <v>639</v>
      </c>
      <c r="BY6938" s="118" t="s">
        <v>2983</v>
      </c>
    </row>
    <row r="6939" spans="53:77" x14ac:dyDescent="0.3">
      <c r="BA6939" s="169" t="e">
        <f>VLOOKUP(D6939,#REF!, 2,FALSE)</f>
        <v>#REF!</v>
      </c>
      <c r="BO6939" s="118" t="s">
        <v>2113</v>
      </c>
      <c r="BP6939" s="118" t="s">
        <v>636</v>
      </c>
      <c r="BQ6939" s="118" t="s">
        <v>3748</v>
      </c>
      <c r="BW6939" s="118" t="s">
        <v>2113</v>
      </c>
      <c r="BX6939" s="118" t="s">
        <v>636</v>
      </c>
      <c r="BY6939" s="118" t="s">
        <v>3748</v>
      </c>
    </row>
    <row r="6940" spans="53:77" x14ac:dyDescent="0.3">
      <c r="BA6940" s="169" t="e">
        <f>VLOOKUP(D6940,#REF!, 2,FALSE)</f>
        <v>#REF!</v>
      </c>
      <c r="BO6940" s="118" t="s">
        <v>12040</v>
      </c>
      <c r="BP6940" s="118" t="s">
        <v>639</v>
      </c>
      <c r="BQ6940" s="118" t="s">
        <v>2983</v>
      </c>
      <c r="BW6940" s="118" t="s">
        <v>12040</v>
      </c>
      <c r="BX6940" s="118" t="s">
        <v>639</v>
      </c>
      <c r="BY6940" s="118" t="s">
        <v>2983</v>
      </c>
    </row>
    <row r="6941" spans="53:77" x14ac:dyDescent="0.3">
      <c r="BA6941" s="169" t="e">
        <f>VLOOKUP(D6941,#REF!, 2,FALSE)</f>
        <v>#REF!</v>
      </c>
      <c r="BO6941" s="118" t="s">
        <v>12041</v>
      </c>
      <c r="BP6941" s="118" t="s">
        <v>631</v>
      </c>
      <c r="BQ6941" s="118" t="s">
        <v>2983</v>
      </c>
      <c r="BW6941" s="118" t="s">
        <v>12041</v>
      </c>
      <c r="BX6941" s="118" t="s">
        <v>631</v>
      </c>
      <c r="BY6941" s="118" t="s">
        <v>2983</v>
      </c>
    </row>
    <row r="6942" spans="53:77" x14ac:dyDescent="0.3">
      <c r="BA6942" s="169" t="e">
        <f>VLOOKUP(D6942,#REF!, 2,FALSE)</f>
        <v>#REF!</v>
      </c>
      <c r="BO6942" s="118" t="s">
        <v>12042</v>
      </c>
      <c r="BP6942" s="118" t="s">
        <v>631</v>
      </c>
      <c r="BQ6942" s="118" t="s">
        <v>2983</v>
      </c>
      <c r="BW6942" s="118" t="s">
        <v>12042</v>
      </c>
      <c r="BX6942" s="118" t="s">
        <v>631</v>
      </c>
      <c r="BY6942" s="118" t="s">
        <v>2983</v>
      </c>
    </row>
    <row r="6943" spans="53:77" x14ac:dyDescent="0.3">
      <c r="BA6943" s="169" t="e">
        <f>VLOOKUP(D6943,#REF!, 2,FALSE)</f>
        <v>#REF!</v>
      </c>
      <c r="BO6943" s="118" t="s">
        <v>12043</v>
      </c>
      <c r="BP6943" s="118" t="s">
        <v>631</v>
      </c>
      <c r="BQ6943" s="118" t="s">
        <v>2983</v>
      </c>
      <c r="BW6943" s="118" t="s">
        <v>12043</v>
      </c>
      <c r="BX6943" s="118" t="s">
        <v>631</v>
      </c>
      <c r="BY6943" s="118" t="s">
        <v>2983</v>
      </c>
    </row>
    <row r="6944" spans="53:77" x14ac:dyDescent="0.3">
      <c r="BA6944" s="169" t="e">
        <f>VLOOKUP(D6944,#REF!, 2,FALSE)</f>
        <v>#REF!</v>
      </c>
      <c r="BO6944" s="118" t="s">
        <v>12044</v>
      </c>
      <c r="BP6944" s="118" t="s">
        <v>631</v>
      </c>
      <c r="BQ6944" s="118" t="s">
        <v>2983</v>
      </c>
      <c r="BW6944" s="118" t="s">
        <v>12044</v>
      </c>
      <c r="BX6944" s="118" t="s">
        <v>631</v>
      </c>
      <c r="BY6944" s="118" t="s">
        <v>2983</v>
      </c>
    </row>
    <row r="6945" spans="53:77" x14ac:dyDescent="0.3">
      <c r="BA6945" s="169" t="e">
        <f>VLOOKUP(D6945,#REF!, 2,FALSE)</f>
        <v>#REF!</v>
      </c>
      <c r="BO6945" s="118" t="s">
        <v>12045</v>
      </c>
      <c r="BP6945" s="118" t="s">
        <v>3003</v>
      </c>
      <c r="BQ6945" s="118" t="s">
        <v>12046</v>
      </c>
      <c r="BW6945" s="118" t="s">
        <v>12045</v>
      </c>
      <c r="BX6945" s="118" t="s">
        <v>3003</v>
      </c>
      <c r="BY6945" s="118" t="s">
        <v>12046</v>
      </c>
    </row>
    <row r="6946" spans="53:77" x14ac:dyDescent="0.3">
      <c r="BA6946" s="169" t="e">
        <f>VLOOKUP(D6946,#REF!, 2,FALSE)</f>
        <v>#REF!</v>
      </c>
      <c r="BO6946" s="118" t="s">
        <v>12047</v>
      </c>
      <c r="BP6946" s="118" t="s">
        <v>3003</v>
      </c>
      <c r="BQ6946" s="118" t="s">
        <v>7584</v>
      </c>
      <c r="BW6946" s="118" t="s">
        <v>12047</v>
      </c>
      <c r="BX6946" s="118" t="s">
        <v>3003</v>
      </c>
      <c r="BY6946" s="118" t="s">
        <v>7584</v>
      </c>
    </row>
    <row r="6947" spans="53:77" x14ac:dyDescent="0.3">
      <c r="BA6947" s="169" t="e">
        <f>VLOOKUP(D6947,#REF!, 2,FALSE)</f>
        <v>#REF!</v>
      </c>
      <c r="BO6947" s="118" t="s">
        <v>12048</v>
      </c>
      <c r="BP6947" s="118" t="s">
        <v>797</v>
      </c>
      <c r="BQ6947" s="118" t="s">
        <v>857</v>
      </c>
      <c r="BW6947" s="118" t="s">
        <v>12048</v>
      </c>
      <c r="BX6947" s="118" t="s">
        <v>797</v>
      </c>
      <c r="BY6947" s="118" t="s">
        <v>857</v>
      </c>
    </row>
    <row r="6948" spans="53:77" x14ac:dyDescent="0.3">
      <c r="BA6948" s="169" t="e">
        <f>VLOOKUP(D6948,#REF!, 2,FALSE)</f>
        <v>#REF!</v>
      </c>
      <c r="BO6948" s="118" t="s">
        <v>412</v>
      </c>
      <c r="BP6948" s="118" t="s">
        <v>662</v>
      </c>
      <c r="BQ6948" s="118" t="s">
        <v>2547</v>
      </c>
      <c r="BW6948" s="118" t="s">
        <v>412</v>
      </c>
      <c r="BX6948" s="118" t="s">
        <v>662</v>
      </c>
      <c r="BY6948" s="118" t="s">
        <v>2547</v>
      </c>
    </row>
    <row r="6949" spans="53:77" x14ac:dyDescent="0.3">
      <c r="BA6949" s="169" t="e">
        <f>VLOOKUP(D6949,#REF!, 2,FALSE)</f>
        <v>#REF!</v>
      </c>
      <c r="BO6949" s="118" t="s">
        <v>12049</v>
      </c>
      <c r="BP6949" s="118" t="s">
        <v>1279</v>
      </c>
      <c r="BQ6949" s="118" t="s">
        <v>2983</v>
      </c>
      <c r="BW6949" s="118" t="s">
        <v>12049</v>
      </c>
      <c r="BX6949" s="118" t="s">
        <v>1279</v>
      </c>
      <c r="BY6949" s="118" t="s">
        <v>2983</v>
      </c>
    </row>
    <row r="6950" spans="53:77" x14ac:dyDescent="0.3">
      <c r="BA6950" s="169" t="e">
        <f>VLOOKUP(D6950,#REF!, 2,FALSE)</f>
        <v>#REF!</v>
      </c>
      <c r="BO6950" s="118" t="s">
        <v>12050</v>
      </c>
      <c r="BP6950" s="118" t="s">
        <v>1279</v>
      </c>
      <c r="BQ6950" s="118" t="s">
        <v>12051</v>
      </c>
      <c r="BW6950" s="118" t="s">
        <v>12050</v>
      </c>
      <c r="BX6950" s="118" t="s">
        <v>1279</v>
      </c>
      <c r="BY6950" s="118" t="s">
        <v>12051</v>
      </c>
    </row>
    <row r="6951" spans="53:77" x14ac:dyDescent="0.3">
      <c r="BA6951" s="169" t="e">
        <f>VLOOKUP(D6951,#REF!, 2,FALSE)</f>
        <v>#REF!</v>
      </c>
      <c r="BO6951" s="118" t="s">
        <v>12052</v>
      </c>
      <c r="BP6951" s="118" t="s">
        <v>613</v>
      </c>
      <c r="BQ6951" s="118" t="s">
        <v>3748</v>
      </c>
      <c r="BW6951" s="118" t="s">
        <v>12052</v>
      </c>
      <c r="BX6951" s="118" t="s">
        <v>613</v>
      </c>
      <c r="BY6951" s="118" t="s">
        <v>3748</v>
      </c>
    </row>
    <row r="6952" spans="53:77" x14ac:dyDescent="0.3">
      <c r="BA6952" s="169" t="e">
        <f>VLOOKUP(D6952,#REF!, 2,FALSE)</f>
        <v>#REF!</v>
      </c>
      <c r="BO6952" s="118" t="s">
        <v>12053</v>
      </c>
      <c r="BP6952" s="118" t="s">
        <v>3243</v>
      </c>
      <c r="BQ6952" s="118" t="s">
        <v>8228</v>
      </c>
      <c r="BW6952" s="118" t="s">
        <v>12053</v>
      </c>
      <c r="BX6952" s="118" t="s">
        <v>3243</v>
      </c>
      <c r="BY6952" s="118" t="s">
        <v>8228</v>
      </c>
    </row>
    <row r="6953" spans="53:77" x14ac:dyDescent="0.3">
      <c r="BA6953" s="169" t="e">
        <f>VLOOKUP(D6953,#REF!, 2,FALSE)</f>
        <v>#REF!</v>
      </c>
      <c r="BO6953" s="118" t="s">
        <v>2114</v>
      </c>
      <c r="BP6953" s="118" t="s">
        <v>613</v>
      </c>
      <c r="BQ6953" s="118" t="s">
        <v>3748</v>
      </c>
      <c r="BW6953" s="118" t="s">
        <v>2114</v>
      </c>
      <c r="BX6953" s="118" t="s">
        <v>613</v>
      </c>
      <c r="BY6953" s="118" t="s">
        <v>3748</v>
      </c>
    </row>
    <row r="6954" spans="53:77" x14ac:dyDescent="0.3">
      <c r="BA6954" s="169" t="e">
        <f>VLOOKUP(D6954,#REF!, 2,FALSE)</f>
        <v>#REF!</v>
      </c>
      <c r="BO6954" s="118" t="s">
        <v>12054</v>
      </c>
      <c r="BP6954" s="118" t="s">
        <v>1013</v>
      </c>
      <c r="BQ6954" s="118" t="s">
        <v>12055</v>
      </c>
      <c r="BW6954" s="118" t="s">
        <v>12054</v>
      </c>
      <c r="BX6954" s="118" t="s">
        <v>1013</v>
      </c>
      <c r="BY6954" s="118" t="s">
        <v>12055</v>
      </c>
    </row>
    <row r="6955" spans="53:77" x14ac:dyDescent="0.3">
      <c r="BA6955" s="169" t="e">
        <f>VLOOKUP(D6955,#REF!, 2,FALSE)</f>
        <v>#REF!</v>
      </c>
      <c r="BO6955" s="118" t="s">
        <v>12056</v>
      </c>
      <c r="BP6955" s="118" t="s">
        <v>617</v>
      </c>
      <c r="BQ6955" s="118" t="s">
        <v>12057</v>
      </c>
      <c r="BW6955" s="118" t="s">
        <v>12056</v>
      </c>
      <c r="BX6955" s="118" t="s">
        <v>617</v>
      </c>
      <c r="BY6955" s="118" t="s">
        <v>12057</v>
      </c>
    </row>
    <row r="6956" spans="53:77" x14ac:dyDescent="0.3">
      <c r="BA6956" s="169" t="e">
        <f>VLOOKUP(D6956,#REF!, 2,FALSE)</f>
        <v>#REF!</v>
      </c>
      <c r="BO6956" s="118" t="s">
        <v>12058</v>
      </c>
      <c r="BP6956" s="118" t="s">
        <v>926</v>
      </c>
      <c r="BQ6956" s="118" t="s">
        <v>2983</v>
      </c>
      <c r="BW6956" s="118" t="s">
        <v>12058</v>
      </c>
      <c r="BX6956" s="118" t="s">
        <v>926</v>
      </c>
      <c r="BY6956" s="118" t="s">
        <v>2983</v>
      </c>
    </row>
    <row r="6957" spans="53:77" x14ac:dyDescent="0.3">
      <c r="BA6957" s="169" t="e">
        <f>VLOOKUP(D6957,#REF!, 2,FALSE)</f>
        <v>#REF!</v>
      </c>
      <c r="BO6957" s="118" t="s">
        <v>12059</v>
      </c>
      <c r="BP6957" s="118" t="s">
        <v>636</v>
      </c>
      <c r="BQ6957" s="118" t="s">
        <v>2983</v>
      </c>
      <c r="BW6957" s="118" t="s">
        <v>12059</v>
      </c>
      <c r="BX6957" s="118" t="s">
        <v>636</v>
      </c>
      <c r="BY6957" s="118" t="s">
        <v>2983</v>
      </c>
    </row>
    <row r="6958" spans="53:77" x14ac:dyDescent="0.3">
      <c r="BA6958" s="169" t="e">
        <f>VLOOKUP(D6958,#REF!, 2,FALSE)</f>
        <v>#REF!</v>
      </c>
      <c r="BO6958" s="118" t="s">
        <v>12060</v>
      </c>
      <c r="BP6958" s="118" t="s">
        <v>703</v>
      </c>
      <c r="BQ6958" s="118" t="s">
        <v>6203</v>
      </c>
      <c r="BW6958" s="118" t="s">
        <v>12060</v>
      </c>
      <c r="BX6958" s="118" t="s">
        <v>703</v>
      </c>
      <c r="BY6958" s="118" t="s">
        <v>6203</v>
      </c>
    </row>
    <row r="6959" spans="53:77" x14ac:dyDescent="0.3">
      <c r="BA6959" s="169" t="e">
        <f>VLOOKUP(D6959,#REF!, 2,FALSE)</f>
        <v>#REF!</v>
      </c>
      <c r="BO6959" s="118" t="s">
        <v>12061</v>
      </c>
      <c r="BP6959" s="118" t="s">
        <v>926</v>
      </c>
      <c r="BQ6959" s="118" t="s">
        <v>2983</v>
      </c>
      <c r="BW6959" s="118" t="s">
        <v>12061</v>
      </c>
      <c r="BX6959" s="118" t="s">
        <v>926</v>
      </c>
      <c r="BY6959" s="118" t="s">
        <v>2983</v>
      </c>
    </row>
    <row r="6960" spans="53:77" x14ac:dyDescent="0.3">
      <c r="BA6960" s="169" t="e">
        <f>VLOOKUP(D6960,#REF!, 2,FALSE)</f>
        <v>#REF!</v>
      </c>
      <c r="BO6960" s="118" t="s">
        <v>12062</v>
      </c>
      <c r="BP6960" s="118" t="s">
        <v>1139</v>
      </c>
      <c r="BQ6960" s="118" t="s">
        <v>12063</v>
      </c>
      <c r="BW6960" s="118" t="s">
        <v>12062</v>
      </c>
      <c r="BX6960" s="118" t="s">
        <v>1139</v>
      </c>
      <c r="BY6960" s="118" t="s">
        <v>12063</v>
      </c>
    </row>
    <row r="6961" spans="53:77" x14ac:dyDescent="0.3">
      <c r="BA6961" s="169" t="e">
        <f>VLOOKUP(D6961,#REF!, 2,FALSE)</f>
        <v>#REF!</v>
      </c>
      <c r="BO6961" s="118" t="s">
        <v>12064</v>
      </c>
      <c r="BP6961" s="118" t="s">
        <v>1139</v>
      </c>
      <c r="BQ6961" s="118" t="s">
        <v>2459</v>
      </c>
      <c r="BW6961" s="118" t="s">
        <v>12064</v>
      </c>
      <c r="BX6961" s="118" t="s">
        <v>1139</v>
      </c>
      <c r="BY6961" s="118" t="s">
        <v>2459</v>
      </c>
    </row>
    <row r="6962" spans="53:77" x14ac:dyDescent="0.3">
      <c r="BA6962" s="169" t="e">
        <f>VLOOKUP(D6962,#REF!, 2,FALSE)</f>
        <v>#REF!</v>
      </c>
      <c r="BO6962" s="118" t="s">
        <v>2115</v>
      </c>
      <c r="BP6962" s="118" t="s">
        <v>1139</v>
      </c>
      <c r="BQ6962" s="118" t="s">
        <v>8910</v>
      </c>
      <c r="BW6962" s="118" t="s">
        <v>2115</v>
      </c>
      <c r="BX6962" s="118" t="s">
        <v>1139</v>
      </c>
      <c r="BY6962" s="118" t="s">
        <v>8910</v>
      </c>
    </row>
    <row r="6963" spans="53:77" x14ac:dyDescent="0.3">
      <c r="BA6963" s="169" t="e">
        <f>VLOOKUP(D6963,#REF!, 2,FALSE)</f>
        <v>#REF!</v>
      </c>
      <c r="BO6963" s="118" t="s">
        <v>12065</v>
      </c>
      <c r="BP6963" s="118" t="s">
        <v>3243</v>
      </c>
      <c r="BQ6963" s="118" t="s">
        <v>1199</v>
      </c>
      <c r="BW6963" s="118" t="s">
        <v>12065</v>
      </c>
      <c r="BX6963" s="118" t="s">
        <v>3243</v>
      </c>
      <c r="BY6963" s="118" t="s">
        <v>1199</v>
      </c>
    </row>
    <row r="6964" spans="53:77" x14ac:dyDescent="0.3">
      <c r="BA6964" s="169" t="e">
        <f>VLOOKUP(D6964,#REF!, 2,FALSE)</f>
        <v>#REF!</v>
      </c>
      <c r="BO6964" s="118" t="s">
        <v>12066</v>
      </c>
      <c r="BP6964" s="118" t="s">
        <v>937</v>
      </c>
      <c r="BQ6964" s="118" t="s">
        <v>1337</v>
      </c>
      <c r="BW6964" s="118" t="s">
        <v>12066</v>
      </c>
      <c r="BX6964" s="118" t="s">
        <v>937</v>
      </c>
      <c r="BY6964" s="118" t="s">
        <v>1337</v>
      </c>
    </row>
    <row r="6965" spans="53:77" x14ac:dyDescent="0.3">
      <c r="BA6965" s="169" t="e">
        <f>VLOOKUP(D6965,#REF!, 2,FALSE)</f>
        <v>#REF!</v>
      </c>
      <c r="BO6965" s="118" t="s">
        <v>12067</v>
      </c>
      <c r="BP6965" s="118" t="s">
        <v>946</v>
      </c>
      <c r="BQ6965" s="118" t="s">
        <v>993</v>
      </c>
      <c r="BW6965" s="118" t="s">
        <v>12067</v>
      </c>
      <c r="BX6965" s="118" t="s">
        <v>946</v>
      </c>
      <c r="BY6965" s="118" t="s">
        <v>993</v>
      </c>
    </row>
    <row r="6966" spans="53:77" x14ac:dyDescent="0.3">
      <c r="BA6966" s="169" t="e">
        <f>VLOOKUP(D6966,#REF!, 2,FALSE)</f>
        <v>#REF!</v>
      </c>
      <c r="BO6966" s="118" t="s">
        <v>12068</v>
      </c>
      <c r="BP6966" s="118" t="s">
        <v>810</v>
      </c>
      <c r="BQ6966" s="118" t="s">
        <v>1071</v>
      </c>
      <c r="BW6966" s="118" t="s">
        <v>12068</v>
      </c>
      <c r="BX6966" s="118" t="s">
        <v>810</v>
      </c>
      <c r="BY6966" s="118" t="s">
        <v>1071</v>
      </c>
    </row>
    <row r="6967" spans="53:77" x14ac:dyDescent="0.3">
      <c r="BA6967" s="169" t="e">
        <f>VLOOKUP(D6967,#REF!, 2,FALSE)</f>
        <v>#REF!</v>
      </c>
      <c r="BO6967" s="118" t="s">
        <v>12069</v>
      </c>
      <c r="BP6967" s="118" t="s">
        <v>946</v>
      </c>
      <c r="BQ6967" s="118" t="s">
        <v>993</v>
      </c>
      <c r="BW6967" s="118" t="s">
        <v>12069</v>
      </c>
      <c r="BX6967" s="118" t="s">
        <v>946</v>
      </c>
      <c r="BY6967" s="118" t="s">
        <v>993</v>
      </c>
    </row>
    <row r="6968" spans="53:77" x14ac:dyDescent="0.3">
      <c r="BA6968" s="169" t="e">
        <f>VLOOKUP(D6968,#REF!, 2,FALSE)</f>
        <v>#REF!</v>
      </c>
      <c r="BO6968" s="118" t="s">
        <v>12070</v>
      </c>
      <c r="BP6968" s="118" t="s">
        <v>1496</v>
      </c>
      <c r="BQ6968" s="118" t="s">
        <v>1337</v>
      </c>
      <c r="BW6968" s="118" t="s">
        <v>12070</v>
      </c>
      <c r="BX6968" s="118" t="s">
        <v>1496</v>
      </c>
      <c r="BY6968" s="118" t="s">
        <v>1337</v>
      </c>
    </row>
    <row r="6969" spans="53:77" x14ac:dyDescent="0.3">
      <c r="BA6969" s="169" t="e">
        <f>VLOOKUP(D6969,#REF!, 2,FALSE)</f>
        <v>#REF!</v>
      </c>
      <c r="BO6969" s="118" t="s">
        <v>12071</v>
      </c>
      <c r="BP6969" s="118" t="s">
        <v>926</v>
      </c>
      <c r="BQ6969" s="118" t="s">
        <v>2983</v>
      </c>
      <c r="BW6969" s="118" t="s">
        <v>12071</v>
      </c>
      <c r="BX6969" s="118" t="s">
        <v>926</v>
      </c>
      <c r="BY6969" s="118" t="s">
        <v>2983</v>
      </c>
    </row>
    <row r="6970" spans="53:77" x14ac:dyDescent="0.3">
      <c r="BA6970" s="169" t="e">
        <f>VLOOKUP(D6970,#REF!, 2,FALSE)</f>
        <v>#REF!</v>
      </c>
      <c r="BO6970" s="118" t="s">
        <v>12072</v>
      </c>
      <c r="BP6970" s="118" t="s">
        <v>3243</v>
      </c>
      <c r="BQ6970" s="118" t="s">
        <v>2983</v>
      </c>
      <c r="BW6970" s="118" t="s">
        <v>12072</v>
      </c>
      <c r="BX6970" s="118" t="s">
        <v>3243</v>
      </c>
      <c r="BY6970" s="118" t="s">
        <v>2983</v>
      </c>
    </row>
    <row r="6971" spans="53:77" x14ac:dyDescent="0.3">
      <c r="BA6971" s="169" t="e">
        <f>VLOOKUP(D6971,#REF!, 2,FALSE)</f>
        <v>#REF!</v>
      </c>
      <c r="BO6971" s="118" t="s">
        <v>12073</v>
      </c>
      <c r="BP6971" s="118" t="s">
        <v>637</v>
      </c>
      <c r="BQ6971" s="118" t="s">
        <v>5217</v>
      </c>
      <c r="BW6971" s="118" t="s">
        <v>12073</v>
      </c>
      <c r="BX6971" s="118" t="s">
        <v>637</v>
      </c>
      <c r="BY6971" s="118" t="s">
        <v>5217</v>
      </c>
    </row>
    <row r="6972" spans="53:77" x14ac:dyDescent="0.3">
      <c r="BA6972" s="169" t="e">
        <f>VLOOKUP(D6972,#REF!, 2,FALSE)</f>
        <v>#REF!</v>
      </c>
      <c r="BO6972" s="118" t="s">
        <v>12074</v>
      </c>
      <c r="BP6972" s="118" t="s">
        <v>613</v>
      </c>
      <c r="BQ6972" s="118" t="s">
        <v>8024</v>
      </c>
      <c r="BW6972" s="118" t="s">
        <v>12074</v>
      </c>
      <c r="BX6972" s="118" t="s">
        <v>613</v>
      </c>
      <c r="BY6972" s="118" t="s">
        <v>8024</v>
      </c>
    </row>
    <row r="6973" spans="53:77" x14ac:dyDescent="0.3">
      <c r="BA6973" s="169" t="e">
        <f>VLOOKUP(D6973,#REF!, 2,FALSE)</f>
        <v>#REF!</v>
      </c>
      <c r="BO6973" s="118" t="s">
        <v>12075</v>
      </c>
      <c r="BP6973" s="118" t="s">
        <v>636</v>
      </c>
      <c r="BQ6973" s="118" t="s">
        <v>12077</v>
      </c>
      <c r="BW6973" s="118" t="s">
        <v>12075</v>
      </c>
      <c r="BX6973" s="118" t="s">
        <v>636</v>
      </c>
      <c r="BY6973" s="118" t="s">
        <v>12077</v>
      </c>
    </row>
    <row r="6974" spans="53:77" x14ac:dyDescent="0.3">
      <c r="BA6974" s="169" t="e">
        <f>VLOOKUP(D6974,#REF!, 2,FALSE)</f>
        <v>#REF!</v>
      </c>
      <c r="BO6974" s="118" t="s">
        <v>2116</v>
      </c>
      <c r="BP6974" s="118" t="s">
        <v>666</v>
      </c>
      <c r="BQ6974" s="118" t="s">
        <v>2507</v>
      </c>
      <c r="BW6974" s="118" t="s">
        <v>2116</v>
      </c>
      <c r="BX6974" s="118" t="s">
        <v>666</v>
      </c>
      <c r="BY6974" s="118" t="s">
        <v>2507</v>
      </c>
    </row>
    <row r="6975" spans="53:77" x14ac:dyDescent="0.3">
      <c r="BA6975" s="169" t="e">
        <f>VLOOKUP(D6975,#REF!, 2,FALSE)</f>
        <v>#REF!</v>
      </c>
      <c r="BO6975" s="118" t="s">
        <v>12079</v>
      </c>
      <c r="BP6975" s="118" t="s">
        <v>946</v>
      </c>
      <c r="BQ6975" s="118" t="s">
        <v>10298</v>
      </c>
      <c r="BW6975" s="118" t="s">
        <v>12079</v>
      </c>
      <c r="BX6975" s="118" t="s">
        <v>946</v>
      </c>
      <c r="BY6975" s="118" t="s">
        <v>10298</v>
      </c>
    </row>
    <row r="6976" spans="53:77" x14ac:dyDescent="0.3">
      <c r="BA6976" s="169" t="e">
        <f>VLOOKUP(D6976,#REF!, 2,FALSE)</f>
        <v>#REF!</v>
      </c>
      <c r="BO6976" s="118" t="s">
        <v>443</v>
      </c>
      <c r="BP6976" s="118" t="s">
        <v>696</v>
      </c>
      <c r="BQ6976" s="118" t="s">
        <v>4053</v>
      </c>
      <c r="BW6976" s="118" t="s">
        <v>443</v>
      </c>
      <c r="BX6976" s="118" t="s">
        <v>696</v>
      </c>
      <c r="BY6976" s="118" t="s">
        <v>4053</v>
      </c>
    </row>
    <row r="6977" spans="53:77" x14ac:dyDescent="0.3">
      <c r="BA6977" s="169" t="e">
        <f>VLOOKUP(D6977,#REF!, 2,FALSE)</f>
        <v>#REF!</v>
      </c>
      <c r="BO6977" s="118" t="s">
        <v>12080</v>
      </c>
      <c r="BP6977" s="118" t="s">
        <v>658</v>
      </c>
      <c r="BQ6977" s="118" t="s">
        <v>2983</v>
      </c>
      <c r="BW6977" s="118" t="s">
        <v>12080</v>
      </c>
      <c r="BX6977" s="118" t="s">
        <v>658</v>
      </c>
      <c r="BY6977" s="118" t="s">
        <v>2983</v>
      </c>
    </row>
    <row r="6978" spans="53:77" x14ac:dyDescent="0.3">
      <c r="BA6978" s="169" t="e">
        <f>VLOOKUP(D6978,#REF!, 2,FALSE)</f>
        <v>#REF!</v>
      </c>
      <c r="BO6978" s="118" t="s">
        <v>12081</v>
      </c>
      <c r="BP6978" s="118" t="s">
        <v>778</v>
      </c>
      <c r="BQ6978" s="118" t="s">
        <v>2447</v>
      </c>
      <c r="BW6978" s="118" t="s">
        <v>12081</v>
      </c>
      <c r="BX6978" s="118" t="s">
        <v>778</v>
      </c>
      <c r="BY6978" s="118" t="s">
        <v>2447</v>
      </c>
    </row>
    <row r="6979" spans="53:77" x14ac:dyDescent="0.3">
      <c r="BA6979" s="169" t="e">
        <f>VLOOKUP(D6979,#REF!, 2,FALSE)</f>
        <v>#REF!</v>
      </c>
      <c r="BO6979" s="118" t="s">
        <v>413</v>
      </c>
      <c r="BP6979" s="118" t="s">
        <v>771</v>
      </c>
      <c r="BQ6979" s="118" t="s">
        <v>5409</v>
      </c>
      <c r="BW6979" s="118" t="s">
        <v>413</v>
      </c>
      <c r="BX6979" s="118" t="s">
        <v>771</v>
      </c>
      <c r="BY6979" s="118" t="s">
        <v>5409</v>
      </c>
    </row>
    <row r="6980" spans="53:77" x14ac:dyDescent="0.3">
      <c r="BA6980" s="169" t="e">
        <f>VLOOKUP(D6980,#REF!, 2,FALSE)</f>
        <v>#REF!</v>
      </c>
      <c r="BO6980" s="118" t="s">
        <v>12082</v>
      </c>
      <c r="BP6980" s="118" t="s">
        <v>616</v>
      </c>
      <c r="BQ6980" s="118" t="s">
        <v>8774</v>
      </c>
      <c r="BW6980" s="118" t="s">
        <v>12082</v>
      </c>
      <c r="BX6980" s="118" t="s">
        <v>616</v>
      </c>
      <c r="BY6980" s="118" t="s">
        <v>8774</v>
      </c>
    </row>
    <row r="6981" spans="53:77" x14ac:dyDescent="0.3">
      <c r="BA6981" s="169" t="e">
        <f>VLOOKUP(D6981,#REF!, 2,FALSE)</f>
        <v>#REF!</v>
      </c>
      <c r="BO6981" s="118" t="s">
        <v>12083</v>
      </c>
      <c r="BP6981" s="118" t="s">
        <v>616</v>
      </c>
      <c r="BQ6981" s="118" t="s">
        <v>12084</v>
      </c>
      <c r="BW6981" s="118" t="s">
        <v>12083</v>
      </c>
      <c r="BX6981" s="118" t="s">
        <v>616</v>
      </c>
      <c r="BY6981" s="118" t="s">
        <v>12084</v>
      </c>
    </row>
    <row r="6982" spans="53:77" x14ac:dyDescent="0.3">
      <c r="BA6982" s="169" t="e">
        <f>VLOOKUP(D6982,#REF!, 2,FALSE)</f>
        <v>#REF!</v>
      </c>
      <c r="BO6982" s="118" t="s">
        <v>12085</v>
      </c>
      <c r="BP6982" s="118" t="s">
        <v>942</v>
      </c>
      <c r="BQ6982" s="118" t="s">
        <v>2983</v>
      </c>
      <c r="BW6982" s="118" t="s">
        <v>12085</v>
      </c>
      <c r="BX6982" s="118" t="s">
        <v>942</v>
      </c>
      <c r="BY6982" s="118" t="s">
        <v>2983</v>
      </c>
    </row>
    <row r="6983" spans="53:77" x14ac:dyDescent="0.3">
      <c r="BA6983" s="169" t="e">
        <f>VLOOKUP(D6983,#REF!, 2,FALSE)</f>
        <v>#REF!</v>
      </c>
      <c r="BO6983" s="118" t="s">
        <v>12086</v>
      </c>
      <c r="BP6983" s="118" t="s">
        <v>662</v>
      </c>
      <c r="BQ6983" s="118" t="s">
        <v>5733</v>
      </c>
      <c r="BW6983" s="118" t="s">
        <v>12086</v>
      </c>
      <c r="BX6983" s="118" t="s">
        <v>662</v>
      </c>
      <c r="BY6983" s="118" t="s">
        <v>5733</v>
      </c>
    </row>
    <row r="6984" spans="53:77" x14ac:dyDescent="0.3">
      <c r="BA6984" s="169" t="e">
        <f>VLOOKUP(D6984,#REF!, 2,FALSE)</f>
        <v>#REF!</v>
      </c>
      <c r="BO6984" s="118" t="s">
        <v>12087</v>
      </c>
      <c r="BP6984" s="118" t="s">
        <v>797</v>
      </c>
      <c r="BQ6984" s="118" t="s">
        <v>4255</v>
      </c>
      <c r="BW6984" s="118" t="s">
        <v>12087</v>
      </c>
      <c r="BX6984" s="118" t="s">
        <v>797</v>
      </c>
      <c r="BY6984" s="118" t="s">
        <v>4255</v>
      </c>
    </row>
    <row r="6985" spans="53:77" x14ac:dyDescent="0.3">
      <c r="BA6985" s="169" t="e">
        <f>VLOOKUP(D6985,#REF!, 2,FALSE)</f>
        <v>#REF!</v>
      </c>
      <c r="BO6985" s="118" t="s">
        <v>12088</v>
      </c>
      <c r="BP6985" s="118" t="s">
        <v>662</v>
      </c>
      <c r="BQ6985" s="118" t="s">
        <v>1406</v>
      </c>
      <c r="BW6985" s="118" t="s">
        <v>12088</v>
      </c>
      <c r="BX6985" s="118" t="s">
        <v>662</v>
      </c>
      <c r="BY6985" s="118" t="s">
        <v>1406</v>
      </c>
    </row>
    <row r="6986" spans="53:77" x14ac:dyDescent="0.3">
      <c r="BA6986" s="169" t="e">
        <f>VLOOKUP(D6986,#REF!, 2,FALSE)</f>
        <v>#REF!</v>
      </c>
      <c r="BO6986" s="118" t="s">
        <v>12089</v>
      </c>
      <c r="BP6986" s="118" t="s">
        <v>613</v>
      </c>
      <c r="BQ6986" s="118" t="s">
        <v>7958</v>
      </c>
      <c r="BW6986" s="118" t="s">
        <v>12089</v>
      </c>
      <c r="BX6986" s="118" t="s">
        <v>613</v>
      </c>
      <c r="BY6986" s="118" t="s">
        <v>7958</v>
      </c>
    </row>
    <row r="6987" spans="53:77" x14ac:dyDescent="0.3">
      <c r="BA6987" s="169" t="e">
        <f>VLOOKUP(D6987,#REF!, 2,FALSE)</f>
        <v>#REF!</v>
      </c>
      <c r="BO6987" s="118" t="s">
        <v>12090</v>
      </c>
      <c r="BP6987" s="118" t="s">
        <v>778</v>
      </c>
      <c r="BQ6987" s="118" t="s">
        <v>2983</v>
      </c>
      <c r="BW6987" s="118" t="s">
        <v>12090</v>
      </c>
      <c r="BX6987" s="118" t="s">
        <v>778</v>
      </c>
      <c r="BY6987" s="118" t="s">
        <v>2983</v>
      </c>
    </row>
    <row r="6988" spans="53:77" x14ac:dyDescent="0.3">
      <c r="BA6988" s="169" t="e">
        <f>VLOOKUP(D6988,#REF!, 2,FALSE)</f>
        <v>#REF!</v>
      </c>
      <c r="BO6988" s="118" t="s">
        <v>12091</v>
      </c>
      <c r="BP6988" s="118" t="s">
        <v>16975</v>
      </c>
      <c r="BQ6988" s="118" t="s">
        <v>1906</v>
      </c>
      <c r="BW6988" s="118" t="s">
        <v>12091</v>
      </c>
      <c r="BX6988" s="118" t="s">
        <v>16975</v>
      </c>
      <c r="BY6988" s="118" t="s">
        <v>1906</v>
      </c>
    </row>
    <row r="6989" spans="53:77" x14ac:dyDescent="0.3">
      <c r="BA6989" s="169" t="e">
        <f>VLOOKUP(D6989,#REF!, 2,FALSE)</f>
        <v>#REF!</v>
      </c>
      <c r="BO6989" s="118" t="s">
        <v>444</v>
      </c>
      <c r="BP6989" s="118" t="s">
        <v>810</v>
      </c>
      <c r="BQ6989" s="118" t="s">
        <v>12092</v>
      </c>
      <c r="BW6989" s="118" t="s">
        <v>444</v>
      </c>
      <c r="BX6989" s="118" t="s">
        <v>810</v>
      </c>
      <c r="BY6989" s="118" t="s">
        <v>12092</v>
      </c>
    </row>
    <row r="6990" spans="53:77" x14ac:dyDescent="0.3">
      <c r="BA6990" s="169" t="e">
        <f>VLOOKUP(D6990,#REF!, 2,FALSE)</f>
        <v>#REF!</v>
      </c>
      <c r="BO6990" s="118" t="s">
        <v>12093</v>
      </c>
      <c r="BP6990" s="118" t="s">
        <v>16975</v>
      </c>
      <c r="BQ6990" s="118" t="s">
        <v>660</v>
      </c>
      <c r="BW6990" s="118" t="s">
        <v>12093</v>
      </c>
      <c r="BX6990" s="118" t="s">
        <v>16975</v>
      </c>
      <c r="BY6990" s="118" t="s">
        <v>660</v>
      </c>
    </row>
    <row r="6991" spans="53:77" x14ac:dyDescent="0.3">
      <c r="BA6991" s="169" t="e">
        <f>VLOOKUP(D6991,#REF!, 2,FALSE)</f>
        <v>#REF!</v>
      </c>
      <c r="BO6991" s="118" t="s">
        <v>12094</v>
      </c>
      <c r="BP6991" s="118" t="s">
        <v>783</v>
      </c>
      <c r="BQ6991" s="118" t="s">
        <v>2983</v>
      </c>
      <c r="BW6991" s="118" t="s">
        <v>12094</v>
      </c>
      <c r="BX6991" s="118" t="s">
        <v>783</v>
      </c>
      <c r="BY6991" s="118" t="s">
        <v>2983</v>
      </c>
    </row>
    <row r="6992" spans="53:77" x14ac:dyDescent="0.3">
      <c r="BA6992" s="169" t="e">
        <f>VLOOKUP(D6992,#REF!, 2,FALSE)</f>
        <v>#REF!</v>
      </c>
      <c r="BO6992" s="118" t="s">
        <v>12095</v>
      </c>
      <c r="BP6992" s="118" t="s">
        <v>926</v>
      </c>
      <c r="BQ6992" s="118" t="s">
        <v>2983</v>
      </c>
      <c r="BW6992" s="118" t="s">
        <v>12095</v>
      </c>
      <c r="BX6992" s="118" t="s">
        <v>926</v>
      </c>
      <c r="BY6992" s="118" t="s">
        <v>2983</v>
      </c>
    </row>
    <row r="6993" spans="53:77" x14ac:dyDescent="0.3">
      <c r="BA6993" s="169" t="e">
        <f>VLOOKUP(D6993,#REF!, 2,FALSE)</f>
        <v>#REF!</v>
      </c>
      <c r="BO6993" s="118" t="s">
        <v>12096</v>
      </c>
      <c r="BP6993" s="118" t="s">
        <v>3081</v>
      </c>
      <c r="BQ6993" s="118" t="s">
        <v>2983</v>
      </c>
      <c r="BW6993" s="118" t="s">
        <v>12096</v>
      </c>
      <c r="BX6993" s="118" t="s">
        <v>3081</v>
      </c>
      <c r="BY6993" s="118" t="s">
        <v>2983</v>
      </c>
    </row>
    <row r="6994" spans="53:77" x14ac:dyDescent="0.3">
      <c r="BA6994" s="169" t="e">
        <f>VLOOKUP(D6994,#REF!, 2,FALSE)</f>
        <v>#REF!</v>
      </c>
      <c r="BO6994" s="118" t="s">
        <v>414</v>
      </c>
      <c r="BP6994" s="118" t="s">
        <v>2979</v>
      </c>
      <c r="BQ6994" s="118" t="s">
        <v>11917</v>
      </c>
      <c r="BW6994" s="118" t="s">
        <v>414</v>
      </c>
      <c r="BX6994" s="118" t="s">
        <v>2979</v>
      </c>
      <c r="BY6994" s="118" t="s">
        <v>11917</v>
      </c>
    </row>
    <row r="6995" spans="53:77" x14ac:dyDescent="0.3">
      <c r="BA6995" s="169" t="e">
        <f>VLOOKUP(D6995,#REF!, 2,FALSE)</f>
        <v>#REF!</v>
      </c>
      <c r="BO6995" s="118" t="s">
        <v>12098</v>
      </c>
      <c r="BP6995" s="118" t="s">
        <v>657</v>
      </c>
      <c r="BQ6995" s="118" t="s">
        <v>1206</v>
      </c>
      <c r="BW6995" s="118" t="s">
        <v>12098</v>
      </c>
      <c r="BX6995" s="118" t="s">
        <v>657</v>
      </c>
      <c r="BY6995" s="118" t="s">
        <v>1206</v>
      </c>
    </row>
    <row r="6996" spans="53:77" x14ac:dyDescent="0.3">
      <c r="BA6996" s="169" t="e">
        <f>VLOOKUP(D6996,#REF!, 2,FALSE)</f>
        <v>#REF!</v>
      </c>
      <c r="BO6996" s="118" t="s">
        <v>12099</v>
      </c>
      <c r="BP6996" s="118" t="s">
        <v>1272</v>
      </c>
      <c r="BQ6996" s="118" t="s">
        <v>2983</v>
      </c>
      <c r="BW6996" s="118" t="s">
        <v>12099</v>
      </c>
      <c r="BX6996" s="118" t="s">
        <v>1272</v>
      </c>
      <c r="BY6996" s="118" t="s">
        <v>2983</v>
      </c>
    </row>
    <row r="6997" spans="53:77" x14ac:dyDescent="0.3">
      <c r="BA6997" s="169" t="e">
        <f>VLOOKUP(D6997,#REF!, 2,FALSE)</f>
        <v>#REF!</v>
      </c>
      <c r="BO6997" s="118" t="s">
        <v>12100</v>
      </c>
      <c r="BP6997" s="118" t="s">
        <v>912</v>
      </c>
      <c r="BQ6997" s="118" t="s">
        <v>1596</v>
      </c>
      <c r="BW6997" s="118" t="s">
        <v>12100</v>
      </c>
      <c r="BX6997" s="118" t="s">
        <v>912</v>
      </c>
      <c r="BY6997" s="118" t="s">
        <v>1596</v>
      </c>
    </row>
    <row r="6998" spans="53:77" x14ac:dyDescent="0.3">
      <c r="BA6998" s="169" t="e">
        <f>VLOOKUP(D6998,#REF!, 2,FALSE)</f>
        <v>#REF!</v>
      </c>
      <c r="BO6998" s="118" t="s">
        <v>415</v>
      </c>
      <c r="BP6998" s="118" t="s">
        <v>942</v>
      </c>
      <c r="BQ6998" s="118" t="s">
        <v>2983</v>
      </c>
      <c r="BW6998" s="118" t="s">
        <v>415</v>
      </c>
      <c r="BX6998" s="118" t="s">
        <v>942</v>
      </c>
      <c r="BY6998" s="118" t="s">
        <v>2983</v>
      </c>
    </row>
    <row r="6999" spans="53:77" x14ac:dyDescent="0.3">
      <c r="BA6999" s="169" t="e">
        <f>VLOOKUP(D6999,#REF!, 2,FALSE)</f>
        <v>#REF!</v>
      </c>
      <c r="BO6999" s="118" t="s">
        <v>12101</v>
      </c>
      <c r="BP6999" s="118" t="s">
        <v>731</v>
      </c>
      <c r="BQ6999" s="118" t="s">
        <v>717</v>
      </c>
      <c r="BW6999" s="118" t="s">
        <v>12101</v>
      </c>
      <c r="BX6999" s="118" t="s">
        <v>731</v>
      </c>
      <c r="BY6999" s="118" t="s">
        <v>717</v>
      </c>
    </row>
    <row r="7000" spans="53:77" x14ac:dyDescent="0.3">
      <c r="BA7000" s="169" t="e">
        <f>VLOOKUP(D7000,#REF!, 2,FALSE)</f>
        <v>#REF!</v>
      </c>
      <c r="BO7000" s="118" t="s">
        <v>12102</v>
      </c>
      <c r="BP7000" s="118" t="s">
        <v>696</v>
      </c>
      <c r="BQ7000" s="118" t="s">
        <v>2983</v>
      </c>
      <c r="BW7000" s="118" t="s">
        <v>12102</v>
      </c>
      <c r="BX7000" s="118" t="s">
        <v>696</v>
      </c>
      <c r="BY7000" s="118" t="s">
        <v>2983</v>
      </c>
    </row>
    <row r="7001" spans="53:77" x14ac:dyDescent="0.3">
      <c r="BA7001" s="169" t="e">
        <f>VLOOKUP(D7001,#REF!, 2,FALSE)</f>
        <v>#REF!</v>
      </c>
      <c r="BO7001" s="118" t="s">
        <v>12103</v>
      </c>
      <c r="BP7001" s="118" t="s">
        <v>661</v>
      </c>
      <c r="BQ7001" s="118" t="s">
        <v>6190</v>
      </c>
      <c r="BW7001" s="118" t="s">
        <v>12103</v>
      </c>
      <c r="BX7001" s="118" t="s">
        <v>661</v>
      </c>
      <c r="BY7001" s="118" t="s">
        <v>6190</v>
      </c>
    </row>
    <row r="7002" spans="53:77" x14ac:dyDescent="0.3">
      <c r="BA7002" s="169" t="e">
        <f>VLOOKUP(D7002,#REF!, 2,FALSE)</f>
        <v>#REF!</v>
      </c>
      <c r="BO7002" s="118" t="s">
        <v>12104</v>
      </c>
      <c r="BP7002" s="118" t="s">
        <v>661</v>
      </c>
      <c r="BQ7002" s="118" t="s">
        <v>12105</v>
      </c>
      <c r="BW7002" s="118" t="s">
        <v>12104</v>
      </c>
      <c r="BX7002" s="118" t="s">
        <v>661</v>
      </c>
      <c r="BY7002" s="118" t="s">
        <v>12105</v>
      </c>
    </row>
    <row r="7003" spans="53:77" x14ac:dyDescent="0.3">
      <c r="BA7003" s="169" t="e">
        <f>VLOOKUP(D7003,#REF!, 2,FALSE)</f>
        <v>#REF!</v>
      </c>
      <c r="BO7003" s="118" t="s">
        <v>12106</v>
      </c>
      <c r="BP7003" s="118" t="s">
        <v>616</v>
      </c>
      <c r="BQ7003" s="118" t="s">
        <v>2983</v>
      </c>
      <c r="BW7003" s="118" t="s">
        <v>12106</v>
      </c>
      <c r="BX7003" s="118" t="s">
        <v>616</v>
      </c>
      <c r="BY7003" s="118" t="s">
        <v>2983</v>
      </c>
    </row>
    <row r="7004" spans="53:77" x14ac:dyDescent="0.3">
      <c r="BA7004" s="169" t="e">
        <f>VLOOKUP(D7004,#REF!, 2,FALSE)</f>
        <v>#REF!</v>
      </c>
      <c r="BO7004" s="118" t="s">
        <v>12107</v>
      </c>
      <c r="BP7004" s="118" t="s">
        <v>3043</v>
      </c>
      <c r="BQ7004" s="118" t="s">
        <v>12108</v>
      </c>
      <c r="BW7004" s="118" t="s">
        <v>12107</v>
      </c>
      <c r="BX7004" s="118" t="s">
        <v>3043</v>
      </c>
      <c r="BY7004" s="118" t="s">
        <v>12108</v>
      </c>
    </row>
    <row r="7005" spans="53:77" x14ac:dyDescent="0.3">
      <c r="BA7005" s="169" t="e">
        <f>VLOOKUP(D7005,#REF!, 2,FALSE)</f>
        <v>#REF!</v>
      </c>
      <c r="BO7005" s="118" t="s">
        <v>12109</v>
      </c>
      <c r="BP7005" s="118" t="s">
        <v>617</v>
      </c>
      <c r="BQ7005" s="118" t="s">
        <v>2983</v>
      </c>
      <c r="BW7005" s="118" t="s">
        <v>12109</v>
      </c>
      <c r="BX7005" s="118" t="s">
        <v>617</v>
      </c>
      <c r="BY7005" s="118" t="s">
        <v>2983</v>
      </c>
    </row>
    <row r="7006" spans="53:77" x14ac:dyDescent="0.3">
      <c r="BA7006" s="169" t="e">
        <f>VLOOKUP(D7006,#REF!, 2,FALSE)</f>
        <v>#REF!</v>
      </c>
      <c r="BO7006" s="118" t="s">
        <v>12110</v>
      </c>
      <c r="BP7006" s="118" t="s">
        <v>3003</v>
      </c>
      <c r="BQ7006" s="118" t="s">
        <v>8103</v>
      </c>
      <c r="BW7006" s="118" t="s">
        <v>12110</v>
      </c>
      <c r="BX7006" s="118" t="s">
        <v>3003</v>
      </c>
      <c r="BY7006" s="118" t="s">
        <v>8103</v>
      </c>
    </row>
    <row r="7007" spans="53:77" x14ac:dyDescent="0.3">
      <c r="BA7007" s="169" t="e">
        <f>VLOOKUP(D7007,#REF!, 2,FALSE)</f>
        <v>#REF!</v>
      </c>
      <c r="BO7007" s="118" t="s">
        <v>12111</v>
      </c>
      <c r="BP7007" s="118" t="s">
        <v>3000</v>
      </c>
      <c r="BQ7007" s="118" t="s">
        <v>11265</v>
      </c>
      <c r="BW7007" s="118" t="s">
        <v>12111</v>
      </c>
      <c r="BX7007" s="118" t="s">
        <v>3000</v>
      </c>
      <c r="BY7007" s="118" t="s">
        <v>11265</v>
      </c>
    </row>
    <row r="7008" spans="53:77" x14ac:dyDescent="0.3">
      <c r="BA7008" s="169" t="e">
        <f>VLOOKUP(D7008,#REF!, 2,FALSE)</f>
        <v>#REF!</v>
      </c>
      <c r="BO7008" s="118" t="s">
        <v>12112</v>
      </c>
      <c r="BP7008" s="118" t="s">
        <v>3243</v>
      </c>
      <c r="BQ7008" s="118" t="s">
        <v>12113</v>
      </c>
      <c r="BW7008" s="118" t="s">
        <v>12112</v>
      </c>
      <c r="BX7008" s="118" t="s">
        <v>3243</v>
      </c>
      <c r="BY7008" s="118" t="s">
        <v>12113</v>
      </c>
    </row>
    <row r="7009" spans="53:77" x14ac:dyDescent="0.3">
      <c r="BA7009" s="169" t="e">
        <f>VLOOKUP(D7009,#REF!, 2,FALSE)</f>
        <v>#REF!</v>
      </c>
      <c r="BO7009" s="118" t="s">
        <v>12114</v>
      </c>
      <c r="BP7009" s="118" t="s">
        <v>862</v>
      </c>
      <c r="BQ7009" s="118" t="s">
        <v>11573</v>
      </c>
      <c r="BW7009" s="118" t="s">
        <v>12114</v>
      </c>
      <c r="BX7009" s="118" t="s">
        <v>862</v>
      </c>
      <c r="BY7009" s="118" t="s">
        <v>11573</v>
      </c>
    </row>
    <row r="7010" spans="53:77" x14ac:dyDescent="0.3">
      <c r="BA7010" s="169" t="e">
        <f>VLOOKUP(D7010,#REF!, 2,FALSE)</f>
        <v>#REF!</v>
      </c>
      <c r="BO7010" s="118" t="s">
        <v>12115</v>
      </c>
      <c r="BP7010" s="118" t="s">
        <v>923</v>
      </c>
      <c r="BQ7010" s="118" t="s">
        <v>2983</v>
      </c>
      <c r="BW7010" s="118" t="s">
        <v>12115</v>
      </c>
      <c r="BX7010" s="118" t="s">
        <v>923</v>
      </c>
      <c r="BY7010" s="118" t="s">
        <v>2983</v>
      </c>
    </row>
    <row r="7011" spans="53:77" x14ac:dyDescent="0.3">
      <c r="BA7011" s="169" t="e">
        <f>VLOOKUP(D7011,#REF!, 2,FALSE)</f>
        <v>#REF!</v>
      </c>
      <c r="BO7011" s="118" t="s">
        <v>416</v>
      </c>
      <c r="BP7011" s="118" t="s">
        <v>2979</v>
      </c>
      <c r="BQ7011" s="118" t="s">
        <v>12116</v>
      </c>
      <c r="BW7011" s="118" t="s">
        <v>416</v>
      </c>
      <c r="BX7011" s="118" t="s">
        <v>2979</v>
      </c>
      <c r="BY7011" s="118" t="s">
        <v>12116</v>
      </c>
    </row>
    <row r="7012" spans="53:77" x14ac:dyDescent="0.3">
      <c r="BA7012" s="169" t="e">
        <f>VLOOKUP(D7012,#REF!, 2,FALSE)</f>
        <v>#REF!</v>
      </c>
      <c r="BO7012" s="118" t="s">
        <v>12117</v>
      </c>
      <c r="BP7012" s="118" t="s">
        <v>3003</v>
      </c>
      <c r="BQ7012" s="118" t="s">
        <v>2928</v>
      </c>
      <c r="BW7012" s="118" t="s">
        <v>12117</v>
      </c>
      <c r="BX7012" s="118" t="s">
        <v>3003</v>
      </c>
      <c r="BY7012" s="118" t="s">
        <v>2928</v>
      </c>
    </row>
    <row r="7013" spans="53:77" x14ac:dyDescent="0.3">
      <c r="BA7013" s="169" t="e">
        <f>VLOOKUP(D7013,#REF!, 2,FALSE)</f>
        <v>#REF!</v>
      </c>
      <c r="BO7013" s="118" t="s">
        <v>12118</v>
      </c>
      <c r="BP7013" s="118" t="s">
        <v>2979</v>
      </c>
      <c r="BQ7013" s="118" t="s">
        <v>12003</v>
      </c>
      <c r="BW7013" s="118" t="s">
        <v>12118</v>
      </c>
      <c r="BX7013" s="118" t="s">
        <v>2979</v>
      </c>
      <c r="BY7013" s="118" t="s">
        <v>12003</v>
      </c>
    </row>
    <row r="7014" spans="53:77" x14ac:dyDescent="0.3">
      <c r="BA7014" s="169" t="e">
        <f>VLOOKUP(D7014,#REF!, 2,FALSE)</f>
        <v>#REF!</v>
      </c>
      <c r="BO7014" s="118" t="s">
        <v>12119</v>
      </c>
      <c r="BP7014" s="118" t="s">
        <v>1342</v>
      </c>
      <c r="BQ7014" s="118" t="s">
        <v>5764</v>
      </c>
      <c r="BW7014" s="118" t="s">
        <v>12119</v>
      </c>
      <c r="BX7014" s="118" t="s">
        <v>1342</v>
      </c>
      <c r="BY7014" s="118" t="s">
        <v>5764</v>
      </c>
    </row>
    <row r="7015" spans="53:77" x14ac:dyDescent="0.3">
      <c r="BA7015" s="169" t="e">
        <f>VLOOKUP(D7015,#REF!, 2,FALSE)</f>
        <v>#REF!</v>
      </c>
      <c r="BO7015" s="118" t="s">
        <v>12120</v>
      </c>
      <c r="BP7015" s="118" t="s">
        <v>1139</v>
      </c>
      <c r="BQ7015" s="118" t="s">
        <v>6101</v>
      </c>
      <c r="BW7015" s="118" t="s">
        <v>12120</v>
      </c>
      <c r="BX7015" s="118" t="s">
        <v>1139</v>
      </c>
      <c r="BY7015" s="118" t="s">
        <v>6101</v>
      </c>
    </row>
    <row r="7016" spans="53:77" x14ac:dyDescent="0.3">
      <c r="BA7016" s="169" t="e">
        <f>VLOOKUP(D7016,#REF!, 2,FALSE)</f>
        <v>#REF!</v>
      </c>
      <c r="BO7016" s="118" t="s">
        <v>12121</v>
      </c>
      <c r="BP7016" s="118" t="s">
        <v>2979</v>
      </c>
      <c r="BQ7016" s="118" t="s">
        <v>3010</v>
      </c>
      <c r="BW7016" s="118" t="s">
        <v>12121</v>
      </c>
      <c r="BX7016" s="118" t="s">
        <v>2979</v>
      </c>
      <c r="BY7016" s="118" t="s">
        <v>3010</v>
      </c>
    </row>
    <row r="7017" spans="53:77" x14ac:dyDescent="0.3">
      <c r="BA7017" s="169" t="e">
        <f>VLOOKUP(D7017,#REF!, 2,FALSE)</f>
        <v>#REF!</v>
      </c>
      <c r="BO7017" s="118" t="s">
        <v>12122</v>
      </c>
      <c r="BP7017" s="118" t="s">
        <v>862</v>
      </c>
      <c r="BQ7017" s="118" t="s">
        <v>12123</v>
      </c>
      <c r="BW7017" s="118" t="s">
        <v>12122</v>
      </c>
      <c r="BX7017" s="118" t="s">
        <v>862</v>
      </c>
      <c r="BY7017" s="118" t="s">
        <v>12123</v>
      </c>
    </row>
    <row r="7018" spans="53:77" x14ac:dyDescent="0.3">
      <c r="BA7018" s="169" t="e">
        <f>VLOOKUP(D7018,#REF!, 2,FALSE)</f>
        <v>#REF!</v>
      </c>
      <c r="BO7018" s="118" t="s">
        <v>12124</v>
      </c>
      <c r="BP7018" s="118" t="s">
        <v>994</v>
      </c>
      <c r="BQ7018" s="118" t="s">
        <v>2983</v>
      </c>
      <c r="BW7018" s="118" t="s">
        <v>12124</v>
      </c>
      <c r="BX7018" s="118" t="s">
        <v>994</v>
      </c>
      <c r="BY7018" s="118" t="s">
        <v>2983</v>
      </c>
    </row>
    <row r="7019" spans="53:77" x14ac:dyDescent="0.3">
      <c r="BA7019" s="169" t="e">
        <f>VLOOKUP(D7019,#REF!, 2,FALSE)</f>
        <v>#REF!</v>
      </c>
      <c r="BO7019" s="118" t="s">
        <v>12125</v>
      </c>
      <c r="BP7019" s="118" t="s">
        <v>705</v>
      </c>
      <c r="BQ7019" s="118" t="s">
        <v>3630</v>
      </c>
      <c r="BW7019" s="118" t="s">
        <v>12125</v>
      </c>
      <c r="BX7019" s="118" t="s">
        <v>705</v>
      </c>
      <c r="BY7019" s="118" t="s">
        <v>3630</v>
      </c>
    </row>
    <row r="7020" spans="53:77" x14ac:dyDescent="0.3">
      <c r="BA7020" s="169" t="e">
        <f>VLOOKUP(D7020,#REF!, 2,FALSE)</f>
        <v>#REF!</v>
      </c>
      <c r="BO7020" s="118" t="s">
        <v>12126</v>
      </c>
      <c r="BP7020" s="118" t="s">
        <v>3085</v>
      </c>
      <c r="BQ7020" s="118" t="s">
        <v>7982</v>
      </c>
      <c r="BW7020" s="118" t="s">
        <v>12126</v>
      </c>
      <c r="BX7020" s="118" t="s">
        <v>3085</v>
      </c>
      <c r="BY7020" s="118" t="s">
        <v>7982</v>
      </c>
    </row>
    <row r="7021" spans="53:77" x14ac:dyDescent="0.3">
      <c r="BA7021" s="169" t="e">
        <f>VLOOKUP(D7021,#REF!, 2,FALSE)</f>
        <v>#REF!</v>
      </c>
      <c r="BO7021" s="118" t="s">
        <v>12127</v>
      </c>
      <c r="BP7021" s="118" t="s">
        <v>994</v>
      </c>
      <c r="BQ7021" s="118" t="s">
        <v>5895</v>
      </c>
      <c r="BW7021" s="118" t="s">
        <v>12127</v>
      </c>
      <c r="BX7021" s="118" t="s">
        <v>994</v>
      </c>
      <c r="BY7021" s="118" t="s">
        <v>5895</v>
      </c>
    </row>
    <row r="7022" spans="53:77" x14ac:dyDescent="0.3">
      <c r="BA7022" s="169" t="e">
        <f>VLOOKUP(D7022,#REF!, 2,FALSE)</f>
        <v>#REF!</v>
      </c>
      <c r="BO7022" s="118" t="s">
        <v>12128</v>
      </c>
      <c r="BP7022" s="118" t="s">
        <v>940</v>
      </c>
      <c r="BQ7022" s="118" t="s">
        <v>2983</v>
      </c>
      <c r="BW7022" s="118" t="s">
        <v>12128</v>
      </c>
      <c r="BX7022" s="118" t="s">
        <v>940</v>
      </c>
      <c r="BY7022" s="118" t="s">
        <v>2983</v>
      </c>
    </row>
    <row r="7023" spans="53:77" x14ac:dyDescent="0.3">
      <c r="BA7023" s="169" t="e">
        <f>VLOOKUP(D7023,#REF!, 2,FALSE)</f>
        <v>#REF!</v>
      </c>
      <c r="BO7023" s="118" t="s">
        <v>12129</v>
      </c>
      <c r="BP7023" s="118" t="s">
        <v>940</v>
      </c>
      <c r="BQ7023" s="118" t="s">
        <v>2983</v>
      </c>
      <c r="BW7023" s="118" t="s">
        <v>12129</v>
      </c>
      <c r="BX7023" s="118" t="s">
        <v>940</v>
      </c>
      <c r="BY7023" s="118" t="s">
        <v>2983</v>
      </c>
    </row>
    <row r="7024" spans="53:77" x14ac:dyDescent="0.3">
      <c r="BA7024" s="169" t="e">
        <f>VLOOKUP(D7024,#REF!, 2,FALSE)</f>
        <v>#REF!</v>
      </c>
      <c r="BO7024" s="118" t="s">
        <v>12130</v>
      </c>
      <c r="BP7024" s="118" t="s">
        <v>3243</v>
      </c>
      <c r="BQ7024" s="118" t="s">
        <v>12131</v>
      </c>
      <c r="BW7024" s="118" t="s">
        <v>12130</v>
      </c>
      <c r="BX7024" s="118" t="s">
        <v>3243</v>
      </c>
      <c r="BY7024" s="118" t="s">
        <v>12131</v>
      </c>
    </row>
    <row r="7025" spans="53:77" x14ac:dyDescent="0.3">
      <c r="BA7025" s="169" t="e">
        <f>VLOOKUP(D7025,#REF!, 2,FALSE)</f>
        <v>#REF!</v>
      </c>
      <c r="BO7025" s="118" t="s">
        <v>12132</v>
      </c>
      <c r="BP7025" s="118" t="s">
        <v>703</v>
      </c>
      <c r="BQ7025" s="118" t="s">
        <v>2983</v>
      </c>
      <c r="BW7025" s="118" t="s">
        <v>12132</v>
      </c>
      <c r="BX7025" s="118" t="s">
        <v>703</v>
      </c>
      <c r="BY7025" s="118" t="s">
        <v>2983</v>
      </c>
    </row>
    <row r="7026" spans="53:77" x14ac:dyDescent="0.3">
      <c r="BA7026" s="169" t="e">
        <f>VLOOKUP(D7026,#REF!, 2,FALSE)</f>
        <v>#REF!</v>
      </c>
      <c r="BO7026" s="118" t="s">
        <v>2120</v>
      </c>
      <c r="BP7026" s="118" t="s">
        <v>3000</v>
      </c>
      <c r="BQ7026" s="118" t="s">
        <v>3061</v>
      </c>
      <c r="BW7026" s="118" t="s">
        <v>2120</v>
      </c>
      <c r="BX7026" s="118" t="s">
        <v>3000</v>
      </c>
      <c r="BY7026" s="118" t="s">
        <v>3061</v>
      </c>
    </row>
    <row r="7027" spans="53:77" x14ac:dyDescent="0.3">
      <c r="BA7027" s="169" t="e">
        <f>VLOOKUP(D7027,#REF!, 2,FALSE)</f>
        <v>#REF!</v>
      </c>
      <c r="BO7027" s="118" t="s">
        <v>12133</v>
      </c>
      <c r="BP7027" s="118" t="s">
        <v>783</v>
      </c>
      <c r="BQ7027" s="118" t="s">
        <v>2983</v>
      </c>
      <c r="BW7027" s="118" t="s">
        <v>12133</v>
      </c>
      <c r="BX7027" s="118" t="s">
        <v>783</v>
      </c>
      <c r="BY7027" s="118" t="s">
        <v>2983</v>
      </c>
    </row>
    <row r="7028" spans="53:77" x14ac:dyDescent="0.3">
      <c r="BA7028" s="169" t="e">
        <f>VLOOKUP(D7028,#REF!, 2,FALSE)</f>
        <v>#REF!</v>
      </c>
      <c r="BO7028" s="118" t="s">
        <v>2121</v>
      </c>
      <c r="BP7028" s="118" t="s">
        <v>3003</v>
      </c>
      <c r="BQ7028" s="118" t="s">
        <v>1742</v>
      </c>
      <c r="BW7028" s="118" t="s">
        <v>2121</v>
      </c>
      <c r="BX7028" s="118" t="s">
        <v>3003</v>
      </c>
      <c r="BY7028" s="118" t="s">
        <v>1742</v>
      </c>
    </row>
    <row r="7029" spans="53:77" x14ac:dyDescent="0.3">
      <c r="BA7029" s="169" t="e">
        <f>VLOOKUP(D7029,#REF!, 2,FALSE)</f>
        <v>#REF!</v>
      </c>
      <c r="BO7029" s="118" t="s">
        <v>12134</v>
      </c>
      <c r="BP7029" s="118" t="s">
        <v>3243</v>
      </c>
      <c r="BQ7029" s="118" t="s">
        <v>3965</v>
      </c>
      <c r="BW7029" s="118" t="s">
        <v>12134</v>
      </c>
      <c r="BX7029" s="118" t="s">
        <v>3243</v>
      </c>
      <c r="BY7029" s="118" t="s">
        <v>3965</v>
      </c>
    </row>
    <row r="7030" spans="53:77" x14ac:dyDescent="0.3">
      <c r="BA7030" s="169" t="e">
        <f>VLOOKUP(D7030,#REF!, 2,FALSE)</f>
        <v>#REF!</v>
      </c>
      <c r="BO7030" s="118" t="s">
        <v>12135</v>
      </c>
      <c r="BP7030" s="118" t="s">
        <v>1691</v>
      </c>
      <c r="BQ7030" s="118" t="s">
        <v>2983</v>
      </c>
      <c r="BW7030" s="118" t="s">
        <v>12135</v>
      </c>
      <c r="BX7030" s="118" t="s">
        <v>1691</v>
      </c>
      <c r="BY7030" s="118" t="s">
        <v>2983</v>
      </c>
    </row>
    <row r="7031" spans="53:77" x14ac:dyDescent="0.3">
      <c r="BA7031" s="169" t="e">
        <f>VLOOKUP(D7031,#REF!, 2,FALSE)</f>
        <v>#REF!</v>
      </c>
      <c r="BO7031" s="118" t="s">
        <v>12136</v>
      </c>
      <c r="BP7031" s="118" t="s">
        <v>778</v>
      </c>
      <c r="BQ7031" s="118" t="s">
        <v>5139</v>
      </c>
      <c r="BW7031" s="118" t="s">
        <v>12136</v>
      </c>
      <c r="BX7031" s="118" t="s">
        <v>778</v>
      </c>
      <c r="BY7031" s="118" t="s">
        <v>5139</v>
      </c>
    </row>
    <row r="7032" spans="53:77" x14ac:dyDescent="0.3">
      <c r="BA7032" s="169" t="e">
        <f>VLOOKUP(D7032,#REF!, 2,FALSE)</f>
        <v>#REF!</v>
      </c>
      <c r="BO7032" s="118" t="s">
        <v>12137</v>
      </c>
      <c r="BP7032" s="118" t="s">
        <v>3243</v>
      </c>
      <c r="BQ7032" s="118" t="s">
        <v>2770</v>
      </c>
      <c r="BW7032" s="118" t="s">
        <v>12137</v>
      </c>
      <c r="BX7032" s="118" t="s">
        <v>3243</v>
      </c>
      <c r="BY7032" s="118" t="s">
        <v>2770</v>
      </c>
    </row>
    <row r="7033" spans="53:77" x14ac:dyDescent="0.3">
      <c r="BA7033" s="169" t="e">
        <f>VLOOKUP(D7033,#REF!, 2,FALSE)</f>
        <v>#REF!</v>
      </c>
      <c r="BO7033" s="118" t="s">
        <v>12138</v>
      </c>
      <c r="BP7033" s="118" t="s">
        <v>3003</v>
      </c>
      <c r="BQ7033" s="118" t="s">
        <v>2770</v>
      </c>
      <c r="BW7033" s="118" t="s">
        <v>12138</v>
      </c>
      <c r="BX7033" s="118" t="s">
        <v>3003</v>
      </c>
      <c r="BY7033" s="118" t="s">
        <v>2770</v>
      </c>
    </row>
    <row r="7034" spans="53:77" x14ac:dyDescent="0.3">
      <c r="BA7034" s="169" t="e">
        <f>VLOOKUP(D7034,#REF!, 2,FALSE)</f>
        <v>#REF!</v>
      </c>
      <c r="BO7034" s="118" t="s">
        <v>12139</v>
      </c>
      <c r="BP7034" s="118" t="s">
        <v>940</v>
      </c>
      <c r="BQ7034" s="118" t="s">
        <v>10250</v>
      </c>
      <c r="BW7034" s="118" t="s">
        <v>12139</v>
      </c>
      <c r="BX7034" s="118" t="s">
        <v>940</v>
      </c>
      <c r="BY7034" s="118" t="s">
        <v>10250</v>
      </c>
    </row>
    <row r="7035" spans="53:77" x14ac:dyDescent="0.3">
      <c r="BA7035" s="169" t="e">
        <f>VLOOKUP(D7035,#REF!, 2,FALSE)</f>
        <v>#REF!</v>
      </c>
      <c r="BO7035" s="118" t="s">
        <v>12140</v>
      </c>
      <c r="BP7035" s="118" t="s">
        <v>16975</v>
      </c>
      <c r="BQ7035" s="118" t="s">
        <v>8802</v>
      </c>
      <c r="BW7035" s="118" t="s">
        <v>12140</v>
      </c>
      <c r="BX7035" s="118" t="s">
        <v>16975</v>
      </c>
      <c r="BY7035" s="118" t="s">
        <v>8802</v>
      </c>
    </row>
    <row r="7036" spans="53:77" x14ac:dyDescent="0.3">
      <c r="BA7036" s="169" t="e">
        <f>VLOOKUP(D7036,#REF!, 2,FALSE)</f>
        <v>#REF!</v>
      </c>
      <c r="BO7036" s="118" t="s">
        <v>12141</v>
      </c>
      <c r="BP7036" s="118" t="s">
        <v>1139</v>
      </c>
      <c r="BQ7036" s="118" t="s">
        <v>9090</v>
      </c>
      <c r="BW7036" s="118" t="s">
        <v>12141</v>
      </c>
      <c r="BX7036" s="118" t="s">
        <v>1139</v>
      </c>
      <c r="BY7036" s="118" t="s">
        <v>9090</v>
      </c>
    </row>
    <row r="7037" spans="53:77" x14ac:dyDescent="0.3">
      <c r="BA7037" s="169" t="e">
        <f>VLOOKUP(D7037,#REF!, 2,FALSE)</f>
        <v>#REF!</v>
      </c>
      <c r="BO7037" s="118" t="s">
        <v>2122</v>
      </c>
      <c r="BP7037" s="118" t="s">
        <v>731</v>
      </c>
      <c r="BQ7037" s="118" t="s">
        <v>2983</v>
      </c>
      <c r="BW7037" s="118" t="s">
        <v>2122</v>
      </c>
      <c r="BX7037" s="118" t="s">
        <v>731</v>
      </c>
      <c r="BY7037" s="118" t="s">
        <v>2983</v>
      </c>
    </row>
    <row r="7038" spans="53:77" x14ac:dyDescent="0.3">
      <c r="BA7038" s="169" t="e">
        <f>VLOOKUP(D7038,#REF!, 2,FALSE)</f>
        <v>#REF!</v>
      </c>
      <c r="BO7038" s="118" t="s">
        <v>12142</v>
      </c>
      <c r="BP7038" s="118" t="s">
        <v>3197</v>
      </c>
      <c r="BQ7038" s="118" t="s">
        <v>3223</v>
      </c>
      <c r="BW7038" s="118" t="s">
        <v>12142</v>
      </c>
      <c r="BX7038" s="118" t="s">
        <v>3197</v>
      </c>
      <c r="BY7038" s="118" t="s">
        <v>3223</v>
      </c>
    </row>
    <row r="7039" spans="53:77" x14ac:dyDescent="0.3">
      <c r="BA7039" s="169" t="e">
        <f>VLOOKUP(D7039,#REF!, 2,FALSE)</f>
        <v>#REF!</v>
      </c>
      <c r="BO7039" s="118" t="s">
        <v>12143</v>
      </c>
      <c r="BP7039" s="118" t="s">
        <v>3085</v>
      </c>
      <c r="BQ7039" s="118" t="s">
        <v>2983</v>
      </c>
      <c r="BW7039" s="118" t="s">
        <v>12143</v>
      </c>
      <c r="BX7039" s="118" t="s">
        <v>3085</v>
      </c>
      <c r="BY7039" s="118" t="s">
        <v>2983</v>
      </c>
    </row>
    <row r="7040" spans="53:77" x14ac:dyDescent="0.3">
      <c r="BA7040" s="169" t="e">
        <f>VLOOKUP(D7040,#REF!, 2,FALSE)</f>
        <v>#REF!</v>
      </c>
      <c r="BO7040" s="118" t="s">
        <v>12144</v>
      </c>
      <c r="BP7040" s="118" t="s">
        <v>1139</v>
      </c>
      <c r="BQ7040" s="118" t="s">
        <v>12145</v>
      </c>
      <c r="BW7040" s="118" t="s">
        <v>12144</v>
      </c>
      <c r="BX7040" s="118" t="s">
        <v>1139</v>
      </c>
      <c r="BY7040" s="118" t="s">
        <v>12145</v>
      </c>
    </row>
    <row r="7041" spans="53:77" x14ac:dyDescent="0.3">
      <c r="BA7041" s="169" t="e">
        <f>VLOOKUP(D7041,#REF!, 2,FALSE)</f>
        <v>#REF!</v>
      </c>
      <c r="BO7041" s="118" t="s">
        <v>12146</v>
      </c>
      <c r="BP7041" s="118" t="s">
        <v>3085</v>
      </c>
      <c r="BQ7041" s="118" t="s">
        <v>2983</v>
      </c>
      <c r="BW7041" s="118" t="s">
        <v>12146</v>
      </c>
      <c r="BX7041" s="118" t="s">
        <v>3085</v>
      </c>
      <c r="BY7041" s="118" t="s">
        <v>2983</v>
      </c>
    </row>
    <row r="7042" spans="53:77" x14ac:dyDescent="0.3">
      <c r="BA7042" s="169" t="e">
        <f>VLOOKUP(D7042,#REF!, 2,FALSE)</f>
        <v>#REF!</v>
      </c>
      <c r="BO7042" s="118" t="s">
        <v>12147</v>
      </c>
      <c r="BP7042" s="118" t="s">
        <v>625</v>
      </c>
      <c r="BQ7042" s="118" t="s">
        <v>2642</v>
      </c>
      <c r="BW7042" s="118" t="s">
        <v>12147</v>
      </c>
      <c r="BX7042" s="118" t="s">
        <v>625</v>
      </c>
      <c r="BY7042" s="118" t="s">
        <v>2642</v>
      </c>
    </row>
    <row r="7043" spans="53:77" x14ac:dyDescent="0.3">
      <c r="BA7043" s="169" t="e">
        <f>VLOOKUP(D7043,#REF!, 2,FALSE)</f>
        <v>#REF!</v>
      </c>
      <c r="BO7043" s="118" t="s">
        <v>12148</v>
      </c>
      <c r="BP7043" s="118" t="s">
        <v>852</v>
      </c>
      <c r="BQ7043" s="118" t="s">
        <v>2983</v>
      </c>
      <c r="BW7043" s="118" t="s">
        <v>12148</v>
      </c>
      <c r="BX7043" s="118" t="s">
        <v>852</v>
      </c>
      <c r="BY7043" s="118" t="s">
        <v>2983</v>
      </c>
    </row>
    <row r="7044" spans="53:77" x14ac:dyDescent="0.3">
      <c r="BA7044" s="169" t="e">
        <f>VLOOKUP(D7044,#REF!, 2,FALSE)</f>
        <v>#REF!</v>
      </c>
      <c r="BO7044" s="118" t="s">
        <v>12149</v>
      </c>
      <c r="BP7044" s="118" t="s">
        <v>3043</v>
      </c>
      <c r="BQ7044" s="118" t="s">
        <v>2983</v>
      </c>
      <c r="BW7044" s="118" t="s">
        <v>12149</v>
      </c>
      <c r="BX7044" s="118" t="s">
        <v>3043</v>
      </c>
      <c r="BY7044" s="118" t="s">
        <v>2983</v>
      </c>
    </row>
    <row r="7045" spans="53:77" x14ac:dyDescent="0.3">
      <c r="BA7045" s="169" t="e">
        <f>VLOOKUP(D7045,#REF!, 2,FALSE)</f>
        <v>#REF!</v>
      </c>
      <c r="BO7045" s="118" t="s">
        <v>12150</v>
      </c>
      <c r="BP7045" s="118" t="s">
        <v>1139</v>
      </c>
      <c r="BQ7045" s="118" t="s">
        <v>2983</v>
      </c>
      <c r="BW7045" s="118" t="s">
        <v>12150</v>
      </c>
      <c r="BX7045" s="118" t="s">
        <v>1139</v>
      </c>
      <c r="BY7045" s="118" t="s">
        <v>2983</v>
      </c>
    </row>
    <row r="7046" spans="53:77" x14ac:dyDescent="0.3">
      <c r="BA7046" s="169" t="e">
        <f>VLOOKUP(D7046,#REF!, 2,FALSE)</f>
        <v>#REF!</v>
      </c>
      <c r="BO7046" s="118" t="s">
        <v>12151</v>
      </c>
      <c r="BP7046" s="118" t="s">
        <v>625</v>
      </c>
      <c r="BQ7046" s="118" t="s">
        <v>12152</v>
      </c>
      <c r="BW7046" s="118" t="s">
        <v>12151</v>
      </c>
      <c r="BX7046" s="118" t="s">
        <v>625</v>
      </c>
      <c r="BY7046" s="118" t="s">
        <v>12152</v>
      </c>
    </row>
    <row r="7047" spans="53:77" x14ac:dyDescent="0.3">
      <c r="BA7047" s="169" t="e">
        <f>VLOOKUP(D7047,#REF!, 2,FALSE)</f>
        <v>#REF!</v>
      </c>
      <c r="BO7047" s="118" t="s">
        <v>12153</v>
      </c>
      <c r="BP7047" s="118" t="s">
        <v>614</v>
      </c>
      <c r="BQ7047" s="118" t="s">
        <v>2983</v>
      </c>
      <c r="BW7047" s="118" t="s">
        <v>12153</v>
      </c>
      <c r="BX7047" s="118" t="s">
        <v>614</v>
      </c>
      <c r="BY7047" s="118" t="s">
        <v>2983</v>
      </c>
    </row>
    <row r="7048" spans="53:77" x14ac:dyDescent="0.3">
      <c r="BA7048" s="169" t="e">
        <f>VLOOKUP(D7048,#REF!, 2,FALSE)</f>
        <v>#REF!</v>
      </c>
      <c r="BO7048" s="118" t="s">
        <v>12154</v>
      </c>
      <c r="BP7048" s="118" t="s">
        <v>1013</v>
      </c>
      <c r="BQ7048" s="118" t="s">
        <v>2983</v>
      </c>
      <c r="BW7048" s="118" t="s">
        <v>12154</v>
      </c>
      <c r="BX7048" s="118" t="s">
        <v>1013</v>
      </c>
      <c r="BY7048" s="118" t="s">
        <v>2983</v>
      </c>
    </row>
    <row r="7049" spans="53:77" x14ac:dyDescent="0.3">
      <c r="BA7049" s="169" t="e">
        <f>VLOOKUP(D7049,#REF!, 2,FALSE)</f>
        <v>#REF!</v>
      </c>
      <c r="BO7049" s="118" t="s">
        <v>12155</v>
      </c>
      <c r="BP7049" s="118" t="s">
        <v>1139</v>
      </c>
      <c r="BQ7049" s="118" t="s">
        <v>12156</v>
      </c>
      <c r="BW7049" s="118" t="s">
        <v>12155</v>
      </c>
      <c r="BX7049" s="118" t="s">
        <v>1139</v>
      </c>
      <c r="BY7049" s="118" t="s">
        <v>12156</v>
      </c>
    </row>
    <row r="7050" spans="53:77" x14ac:dyDescent="0.3">
      <c r="BA7050" s="169" t="e">
        <f>VLOOKUP(D7050,#REF!, 2,FALSE)</f>
        <v>#REF!</v>
      </c>
      <c r="BO7050" s="118" t="s">
        <v>12157</v>
      </c>
      <c r="BP7050" s="118" t="s">
        <v>669</v>
      </c>
      <c r="BQ7050" s="118" t="s">
        <v>5549</v>
      </c>
      <c r="BW7050" s="118" t="s">
        <v>12157</v>
      </c>
      <c r="BX7050" s="118" t="s">
        <v>669</v>
      </c>
      <c r="BY7050" s="118" t="s">
        <v>5549</v>
      </c>
    </row>
    <row r="7051" spans="53:77" x14ac:dyDescent="0.3">
      <c r="BA7051" s="169" t="e">
        <f>VLOOKUP(D7051,#REF!, 2,FALSE)</f>
        <v>#REF!</v>
      </c>
      <c r="BO7051" s="118" t="s">
        <v>12158</v>
      </c>
      <c r="BP7051" s="118" t="s">
        <v>658</v>
      </c>
      <c r="BQ7051" s="118" t="s">
        <v>12159</v>
      </c>
      <c r="BW7051" s="118" t="s">
        <v>12158</v>
      </c>
      <c r="BX7051" s="118" t="s">
        <v>658</v>
      </c>
      <c r="BY7051" s="118" t="s">
        <v>12159</v>
      </c>
    </row>
    <row r="7052" spans="53:77" x14ac:dyDescent="0.3">
      <c r="BA7052" s="169" t="e">
        <f>VLOOKUP(D7052,#REF!, 2,FALSE)</f>
        <v>#REF!</v>
      </c>
      <c r="BO7052" s="118" t="s">
        <v>12160</v>
      </c>
      <c r="BP7052" s="118" t="s">
        <v>658</v>
      </c>
      <c r="BQ7052" s="118" t="s">
        <v>12161</v>
      </c>
      <c r="BW7052" s="118" t="s">
        <v>12160</v>
      </c>
      <c r="BX7052" s="118" t="s">
        <v>658</v>
      </c>
      <c r="BY7052" s="118" t="s">
        <v>12161</v>
      </c>
    </row>
    <row r="7053" spans="53:77" x14ac:dyDescent="0.3">
      <c r="BA7053" s="169" t="e">
        <f>VLOOKUP(D7053,#REF!, 2,FALSE)</f>
        <v>#REF!</v>
      </c>
      <c r="BO7053" s="118" t="s">
        <v>12162</v>
      </c>
      <c r="BP7053" s="118" t="s">
        <v>655</v>
      </c>
      <c r="BQ7053" s="118" t="s">
        <v>2647</v>
      </c>
      <c r="BW7053" s="118" t="s">
        <v>12162</v>
      </c>
      <c r="BX7053" s="118" t="s">
        <v>655</v>
      </c>
      <c r="BY7053" s="118" t="s">
        <v>2647</v>
      </c>
    </row>
    <row r="7054" spans="53:77" x14ac:dyDescent="0.3">
      <c r="BA7054" s="169" t="e">
        <f>VLOOKUP(D7054,#REF!, 2,FALSE)</f>
        <v>#REF!</v>
      </c>
      <c r="BO7054" s="118" t="s">
        <v>417</v>
      </c>
      <c r="BP7054" s="118" t="s">
        <v>669</v>
      </c>
      <c r="BQ7054" s="118" t="s">
        <v>12097</v>
      </c>
      <c r="BW7054" s="118" t="s">
        <v>417</v>
      </c>
      <c r="BX7054" s="118" t="s">
        <v>669</v>
      </c>
      <c r="BY7054" s="118" t="s">
        <v>12097</v>
      </c>
    </row>
    <row r="7055" spans="53:77" x14ac:dyDescent="0.3">
      <c r="BA7055" s="169" t="e">
        <f>VLOOKUP(D7055,#REF!, 2,FALSE)</f>
        <v>#REF!</v>
      </c>
      <c r="BO7055" s="118" t="s">
        <v>12163</v>
      </c>
      <c r="BP7055" s="118" t="s">
        <v>3003</v>
      </c>
      <c r="BQ7055" s="118" t="s">
        <v>12164</v>
      </c>
      <c r="BW7055" s="118" t="s">
        <v>12163</v>
      </c>
      <c r="BX7055" s="118" t="s">
        <v>3003</v>
      </c>
      <c r="BY7055" s="118" t="s">
        <v>12164</v>
      </c>
    </row>
    <row r="7056" spans="53:77" x14ac:dyDescent="0.3">
      <c r="BA7056" s="169" t="e">
        <f>VLOOKUP(D7056,#REF!, 2,FALSE)</f>
        <v>#REF!</v>
      </c>
      <c r="BO7056" s="118" t="s">
        <v>2125</v>
      </c>
      <c r="BP7056" s="118" t="s">
        <v>655</v>
      </c>
      <c r="BQ7056" s="118" t="s">
        <v>3068</v>
      </c>
      <c r="BW7056" s="118" t="s">
        <v>2125</v>
      </c>
      <c r="BX7056" s="118" t="s">
        <v>655</v>
      </c>
      <c r="BY7056" s="118" t="s">
        <v>3068</v>
      </c>
    </row>
    <row r="7057" spans="53:77" x14ac:dyDescent="0.3">
      <c r="BA7057" s="169" t="e">
        <f>VLOOKUP(D7057,#REF!, 2,FALSE)</f>
        <v>#REF!</v>
      </c>
      <c r="BO7057" s="118" t="s">
        <v>12165</v>
      </c>
      <c r="BP7057" s="118" t="s">
        <v>3003</v>
      </c>
      <c r="BQ7057" s="118" t="s">
        <v>12166</v>
      </c>
      <c r="BW7057" s="118" t="s">
        <v>12165</v>
      </c>
      <c r="BX7057" s="118" t="s">
        <v>3003</v>
      </c>
      <c r="BY7057" s="118" t="s">
        <v>12166</v>
      </c>
    </row>
    <row r="7058" spans="53:77" x14ac:dyDescent="0.3">
      <c r="BA7058" s="169" t="e">
        <f>VLOOKUP(D7058,#REF!, 2,FALSE)</f>
        <v>#REF!</v>
      </c>
      <c r="BO7058" s="118" t="s">
        <v>12167</v>
      </c>
      <c r="BP7058" s="118" t="s">
        <v>3243</v>
      </c>
      <c r="BQ7058" s="118" t="s">
        <v>12168</v>
      </c>
      <c r="BW7058" s="118" t="s">
        <v>12167</v>
      </c>
      <c r="BX7058" s="118" t="s">
        <v>3243</v>
      </c>
      <c r="BY7058" s="118" t="s">
        <v>12168</v>
      </c>
    </row>
    <row r="7059" spans="53:77" x14ac:dyDescent="0.3">
      <c r="BA7059" s="169" t="e">
        <f>VLOOKUP(D7059,#REF!, 2,FALSE)</f>
        <v>#REF!</v>
      </c>
      <c r="BO7059" s="118" t="s">
        <v>12169</v>
      </c>
      <c r="BP7059" s="118" t="s">
        <v>3243</v>
      </c>
      <c r="BQ7059" s="118" t="s">
        <v>12170</v>
      </c>
      <c r="BW7059" s="118" t="s">
        <v>12169</v>
      </c>
      <c r="BX7059" s="118" t="s">
        <v>3243</v>
      </c>
      <c r="BY7059" s="118" t="s">
        <v>12170</v>
      </c>
    </row>
    <row r="7060" spans="53:77" x14ac:dyDescent="0.3">
      <c r="BA7060" s="169" t="e">
        <f>VLOOKUP(D7060,#REF!, 2,FALSE)</f>
        <v>#REF!</v>
      </c>
      <c r="BO7060" s="118" t="s">
        <v>12171</v>
      </c>
      <c r="BP7060" s="118" t="s">
        <v>3243</v>
      </c>
      <c r="BQ7060" s="118" t="s">
        <v>2983</v>
      </c>
      <c r="BW7060" s="118" t="s">
        <v>12171</v>
      </c>
      <c r="BX7060" s="118" t="s">
        <v>3243</v>
      </c>
      <c r="BY7060" s="118" t="s">
        <v>2983</v>
      </c>
    </row>
    <row r="7061" spans="53:77" x14ac:dyDescent="0.3">
      <c r="BA7061" s="169" t="e">
        <f>VLOOKUP(D7061,#REF!, 2,FALSE)</f>
        <v>#REF!</v>
      </c>
      <c r="BO7061" s="118" t="s">
        <v>12172</v>
      </c>
      <c r="BP7061" s="118" t="s">
        <v>3043</v>
      </c>
      <c r="BQ7061" s="118" t="s">
        <v>2983</v>
      </c>
      <c r="BW7061" s="118" t="s">
        <v>12172</v>
      </c>
      <c r="BX7061" s="118" t="s">
        <v>3043</v>
      </c>
      <c r="BY7061" s="118" t="s">
        <v>2983</v>
      </c>
    </row>
    <row r="7062" spans="53:77" x14ac:dyDescent="0.3">
      <c r="BA7062" s="169" t="e">
        <f>VLOOKUP(D7062,#REF!, 2,FALSE)</f>
        <v>#REF!</v>
      </c>
      <c r="BO7062" s="118" t="s">
        <v>12173</v>
      </c>
      <c r="BP7062" s="118" t="s">
        <v>1139</v>
      </c>
      <c r="BQ7062" s="118" t="s">
        <v>7125</v>
      </c>
      <c r="BW7062" s="118" t="s">
        <v>12173</v>
      </c>
      <c r="BX7062" s="118" t="s">
        <v>1139</v>
      </c>
      <c r="BY7062" s="118" t="s">
        <v>7125</v>
      </c>
    </row>
    <row r="7063" spans="53:77" x14ac:dyDescent="0.3">
      <c r="BA7063" s="169" t="e">
        <f>VLOOKUP(D7063,#REF!, 2,FALSE)</f>
        <v>#REF!</v>
      </c>
      <c r="BO7063" s="118" t="s">
        <v>12174</v>
      </c>
      <c r="BP7063" s="118" t="s">
        <v>669</v>
      </c>
      <c r="BQ7063" s="118" t="s">
        <v>1334</v>
      </c>
      <c r="BW7063" s="118" t="s">
        <v>12174</v>
      </c>
      <c r="BX7063" s="118" t="s">
        <v>669</v>
      </c>
      <c r="BY7063" s="118" t="s">
        <v>1334</v>
      </c>
    </row>
    <row r="7064" spans="53:77" x14ac:dyDescent="0.3">
      <c r="BA7064" s="169" t="e">
        <f>VLOOKUP(D7064,#REF!, 2,FALSE)</f>
        <v>#REF!</v>
      </c>
      <c r="BO7064" s="118" t="s">
        <v>12175</v>
      </c>
      <c r="BP7064" s="118" t="s">
        <v>862</v>
      </c>
      <c r="BQ7064" s="118" t="s">
        <v>2983</v>
      </c>
      <c r="BW7064" s="118" t="s">
        <v>12175</v>
      </c>
      <c r="BX7064" s="118" t="s">
        <v>862</v>
      </c>
      <c r="BY7064" s="118" t="s">
        <v>2983</v>
      </c>
    </row>
    <row r="7065" spans="53:77" x14ac:dyDescent="0.3">
      <c r="BA7065" s="169" t="e">
        <f>VLOOKUP(D7065,#REF!, 2,FALSE)</f>
        <v>#REF!</v>
      </c>
      <c r="BO7065" s="118" t="s">
        <v>12176</v>
      </c>
      <c r="BP7065" s="118" t="s">
        <v>3197</v>
      </c>
      <c r="BQ7065" s="118" t="s">
        <v>12177</v>
      </c>
      <c r="BW7065" s="118" t="s">
        <v>12176</v>
      </c>
      <c r="BX7065" s="118" t="s">
        <v>3197</v>
      </c>
      <c r="BY7065" s="118" t="s">
        <v>12177</v>
      </c>
    </row>
    <row r="7066" spans="53:77" x14ac:dyDescent="0.3">
      <c r="BA7066" s="169" t="e">
        <f>VLOOKUP(D7066,#REF!, 2,FALSE)</f>
        <v>#REF!</v>
      </c>
      <c r="BO7066" s="118" t="s">
        <v>12178</v>
      </c>
      <c r="BP7066" s="118" t="s">
        <v>625</v>
      </c>
      <c r="BQ7066" s="118" t="s">
        <v>2983</v>
      </c>
      <c r="BW7066" s="118" t="s">
        <v>12178</v>
      </c>
      <c r="BX7066" s="118" t="s">
        <v>625</v>
      </c>
      <c r="BY7066" s="118" t="s">
        <v>2983</v>
      </c>
    </row>
    <row r="7067" spans="53:77" x14ac:dyDescent="0.3">
      <c r="BA7067" s="169" t="e">
        <f>VLOOKUP(D7067,#REF!, 2,FALSE)</f>
        <v>#REF!</v>
      </c>
      <c r="BO7067" s="118" t="s">
        <v>12179</v>
      </c>
      <c r="BP7067" s="118" t="s">
        <v>661</v>
      </c>
      <c r="BQ7067" s="118" t="s">
        <v>4442</v>
      </c>
      <c r="BW7067" s="118" t="s">
        <v>12179</v>
      </c>
      <c r="BX7067" s="118" t="s">
        <v>661</v>
      </c>
      <c r="BY7067" s="118" t="s">
        <v>4442</v>
      </c>
    </row>
    <row r="7068" spans="53:77" x14ac:dyDescent="0.3">
      <c r="BA7068" s="169" t="e">
        <f>VLOOKUP(D7068,#REF!, 2,FALSE)</f>
        <v>#REF!</v>
      </c>
      <c r="BO7068" s="118" t="s">
        <v>12180</v>
      </c>
      <c r="BP7068" s="118" t="s">
        <v>623</v>
      </c>
      <c r="BQ7068" s="118" t="s">
        <v>2642</v>
      </c>
      <c r="BW7068" s="118" t="s">
        <v>12180</v>
      </c>
      <c r="BX7068" s="118" t="s">
        <v>623</v>
      </c>
      <c r="BY7068" s="118" t="s">
        <v>2642</v>
      </c>
    </row>
    <row r="7069" spans="53:77" x14ac:dyDescent="0.3">
      <c r="BA7069" s="169" t="e">
        <f>VLOOKUP(D7069,#REF!, 2,FALSE)</f>
        <v>#REF!</v>
      </c>
      <c r="BO7069" s="118" t="s">
        <v>12181</v>
      </c>
      <c r="BP7069" s="118" t="s">
        <v>705</v>
      </c>
      <c r="BQ7069" s="118" t="s">
        <v>1748</v>
      </c>
      <c r="BW7069" s="118" t="s">
        <v>12181</v>
      </c>
      <c r="BX7069" s="118" t="s">
        <v>705</v>
      </c>
      <c r="BY7069" s="118" t="s">
        <v>1748</v>
      </c>
    </row>
    <row r="7070" spans="53:77" x14ac:dyDescent="0.3">
      <c r="BA7070" s="169" t="e">
        <f>VLOOKUP(D7070,#REF!, 2,FALSE)</f>
        <v>#REF!</v>
      </c>
      <c r="BO7070" s="118" t="s">
        <v>12182</v>
      </c>
      <c r="BP7070" s="118" t="s">
        <v>705</v>
      </c>
      <c r="BQ7070" s="118" t="s">
        <v>2647</v>
      </c>
      <c r="BW7070" s="118" t="s">
        <v>12182</v>
      </c>
      <c r="BX7070" s="118" t="s">
        <v>705</v>
      </c>
      <c r="BY7070" s="118" t="s">
        <v>2647</v>
      </c>
    </row>
    <row r="7071" spans="53:77" x14ac:dyDescent="0.3">
      <c r="BA7071" s="169" t="e">
        <f>VLOOKUP(D7071,#REF!, 2,FALSE)</f>
        <v>#REF!</v>
      </c>
      <c r="BO7071" s="118" t="s">
        <v>12183</v>
      </c>
      <c r="BP7071" s="118" t="s">
        <v>657</v>
      </c>
      <c r="BQ7071" s="118" t="s">
        <v>629</v>
      </c>
      <c r="BW7071" s="118" t="s">
        <v>12183</v>
      </c>
      <c r="BX7071" s="118" t="s">
        <v>657</v>
      </c>
      <c r="BY7071" s="118" t="s">
        <v>629</v>
      </c>
    </row>
    <row r="7072" spans="53:77" x14ac:dyDescent="0.3">
      <c r="BA7072" s="169" t="e">
        <f>VLOOKUP(D7072,#REF!, 2,FALSE)</f>
        <v>#REF!</v>
      </c>
      <c r="BO7072" s="118" t="s">
        <v>12184</v>
      </c>
      <c r="BP7072" s="118" t="s">
        <v>2983</v>
      </c>
      <c r="BQ7072" s="118" t="s">
        <v>2983</v>
      </c>
      <c r="BW7072" s="118" t="s">
        <v>12184</v>
      </c>
      <c r="BX7072" s="118" t="s">
        <v>2983</v>
      </c>
      <c r="BY7072" s="118" t="s">
        <v>2983</v>
      </c>
    </row>
    <row r="7073" spans="53:77" x14ac:dyDescent="0.3">
      <c r="BA7073" s="169" t="e">
        <f>VLOOKUP(D7073,#REF!, 2,FALSE)</f>
        <v>#REF!</v>
      </c>
      <c r="BO7073" s="118" t="s">
        <v>12185</v>
      </c>
      <c r="BP7073" s="118" t="s">
        <v>661</v>
      </c>
      <c r="BQ7073" s="118" t="s">
        <v>2983</v>
      </c>
      <c r="BW7073" s="118" t="s">
        <v>12185</v>
      </c>
      <c r="BX7073" s="118" t="s">
        <v>661</v>
      </c>
      <c r="BY7073" s="118" t="s">
        <v>2983</v>
      </c>
    </row>
    <row r="7074" spans="53:77" x14ac:dyDescent="0.3">
      <c r="BA7074" s="169" t="e">
        <f>VLOOKUP(D7074,#REF!, 2,FALSE)</f>
        <v>#REF!</v>
      </c>
      <c r="BO7074" s="118" t="s">
        <v>12186</v>
      </c>
      <c r="BP7074" s="118" t="s">
        <v>736</v>
      </c>
      <c r="BQ7074" s="118" t="s">
        <v>2983</v>
      </c>
      <c r="BW7074" s="118" t="s">
        <v>12186</v>
      </c>
      <c r="BX7074" s="118" t="s">
        <v>736</v>
      </c>
      <c r="BY7074" s="118" t="s">
        <v>2983</v>
      </c>
    </row>
    <row r="7075" spans="53:77" x14ac:dyDescent="0.3">
      <c r="BA7075" s="169" t="e">
        <f>VLOOKUP(D7075,#REF!, 2,FALSE)</f>
        <v>#REF!</v>
      </c>
      <c r="BO7075" s="118" t="s">
        <v>12187</v>
      </c>
      <c r="BP7075" s="118" t="s">
        <v>715</v>
      </c>
      <c r="BQ7075" s="118" t="s">
        <v>12188</v>
      </c>
      <c r="BW7075" s="118" t="s">
        <v>12187</v>
      </c>
      <c r="BX7075" s="118" t="s">
        <v>715</v>
      </c>
      <c r="BY7075" s="118" t="s">
        <v>12188</v>
      </c>
    </row>
    <row r="7076" spans="53:77" x14ac:dyDescent="0.3">
      <c r="BA7076" s="169" t="e">
        <f>VLOOKUP(D7076,#REF!, 2,FALSE)</f>
        <v>#REF!</v>
      </c>
      <c r="BO7076" s="118" t="s">
        <v>12189</v>
      </c>
      <c r="BP7076" s="118" t="s">
        <v>942</v>
      </c>
      <c r="BQ7076" s="118" t="s">
        <v>2983</v>
      </c>
      <c r="BW7076" s="118" t="s">
        <v>12189</v>
      </c>
      <c r="BX7076" s="118" t="s">
        <v>942</v>
      </c>
      <c r="BY7076" s="118" t="s">
        <v>2983</v>
      </c>
    </row>
    <row r="7077" spans="53:77" x14ac:dyDescent="0.3">
      <c r="BA7077" s="169" t="e">
        <f>VLOOKUP(D7077,#REF!, 2,FALSE)</f>
        <v>#REF!</v>
      </c>
      <c r="BO7077" s="118" t="s">
        <v>12190</v>
      </c>
      <c r="BP7077" s="118" t="s">
        <v>16975</v>
      </c>
      <c r="BQ7077" s="118" t="s">
        <v>6405</v>
      </c>
      <c r="BW7077" s="118" t="s">
        <v>12190</v>
      </c>
      <c r="BX7077" s="118" t="s">
        <v>16975</v>
      </c>
      <c r="BY7077" s="118" t="s">
        <v>6405</v>
      </c>
    </row>
    <row r="7078" spans="53:77" x14ac:dyDescent="0.3">
      <c r="BA7078" s="169" t="e">
        <f>VLOOKUP(D7078,#REF!, 2,FALSE)</f>
        <v>#REF!</v>
      </c>
      <c r="BO7078" s="118" t="s">
        <v>12191</v>
      </c>
      <c r="BP7078" s="118" t="s">
        <v>16975</v>
      </c>
      <c r="BQ7078" s="118" t="s">
        <v>12192</v>
      </c>
      <c r="BW7078" s="118" t="s">
        <v>12191</v>
      </c>
      <c r="BX7078" s="118" t="s">
        <v>16975</v>
      </c>
      <c r="BY7078" s="118" t="s">
        <v>12192</v>
      </c>
    </row>
    <row r="7079" spans="53:77" x14ac:dyDescent="0.3">
      <c r="BA7079" s="169" t="e">
        <f>VLOOKUP(D7079,#REF!, 2,FALSE)</f>
        <v>#REF!</v>
      </c>
      <c r="BO7079" s="118" t="s">
        <v>12193</v>
      </c>
      <c r="BP7079" s="118" t="s">
        <v>16975</v>
      </c>
      <c r="BQ7079" s="118" t="s">
        <v>3743</v>
      </c>
      <c r="BW7079" s="118" t="s">
        <v>12193</v>
      </c>
      <c r="BX7079" s="118" t="s">
        <v>16975</v>
      </c>
      <c r="BY7079" s="118" t="s">
        <v>3743</v>
      </c>
    </row>
    <row r="7080" spans="53:77" x14ac:dyDescent="0.3">
      <c r="BA7080" s="169" t="e">
        <f>VLOOKUP(D7080,#REF!, 2,FALSE)</f>
        <v>#REF!</v>
      </c>
      <c r="BO7080" s="118" t="s">
        <v>12194</v>
      </c>
      <c r="BP7080" s="118" t="s">
        <v>3000</v>
      </c>
      <c r="BQ7080" s="118" t="s">
        <v>770</v>
      </c>
      <c r="BW7080" s="118" t="s">
        <v>12194</v>
      </c>
      <c r="BX7080" s="118" t="s">
        <v>3000</v>
      </c>
      <c r="BY7080" s="118" t="s">
        <v>770</v>
      </c>
    </row>
    <row r="7081" spans="53:77" x14ac:dyDescent="0.3">
      <c r="BA7081" s="169" t="e">
        <f>VLOOKUP(D7081,#REF!, 2,FALSE)</f>
        <v>#REF!</v>
      </c>
      <c r="BO7081" s="118" t="s">
        <v>12195</v>
      </c>
      <c r="BP7081" s="118" t="s">
        <v>3243</v>
      </c>
      <c r="BQ7081" s="118" t="s">
        <v>2983</v>
      </c>
      <c r="BW7081" s="118" t="s">
        <v>12195</v>
      </c>
      <c r="BX7081" s="118" t="s">
        <v>3243</v>
      </c>
      <c r="BY7081" s="118" t="s">
        <v>2983</v>
      </c>
    </row>
    <row r="7082" spans="53:77" x14ac:dyDescent="0.3">
      <c r="BA7082" s="169" t="e">
        <f>VLOOKUP(D7082,#REF!, 2,FALSE)</f>
        <v>#REF!</v>
      </c>
      <c r="BO7082" s="118" t="s">
        <v>2126</v>
      </c>
      <c r="BP7082" s="118" t="s">
        <v>658</v>
      </c>
      <c r="BQ7082" s="118" t="s">
        <v>12196</v>
      </c>
      <c r="BW7082" s="118" t="s">
        <v>2126</v>
      </c>
      <c r="BX7082" s="118" t="s">
        <v>658</v>
      </c>
      <c r="BY7082" s="118" t="s">
        <v>12196</v>
      </c>
    </row>
    <row r="7083" spans="53:77" x14ac:dyDescent="0.3">
      <c r="BA7083" s="169" t="e">
        <f>VLOOKUP(D7083,#REF!, 2,FALSE)</f>
        <v>#REF!</v>
      </c>
      <c r="BO7083" s="118" t="s">
        <v>12197</v>
      </c>
      <c r="BP7083" s="118" t="s">
        <v>1782</v>
      </c>
      <c r="BQ7083" s="118" t="s">
        <v>12198</v>
      </c>
      <c r="BW7083" s="118" t="s">
        <v>12197</v>
      </c>
      <c r="BX7083" s="118" t="s">
        <v>1782</v>
      </c>
      <c r="BY7083" s="118" t="s">
        <v>12198</v>
      </c>
    </row>
    <row r="7084" spans="53:77" x14ac:dyDescent="0.3">
      <c r="BA7084" s="169" t="e">
        <f>VLOOKUP(D7084,#REF!, 2,FALSE)</f>
        <v>#REF!</v>
      </c>
      <c r="BO7084" s="118" t="s">
        <v>12199</v>
      </c>
      <c r="BP7084" s="118" t="s">
        <v>1782</v>
      </c>
      <c r="BQ7084" s="118" t="s">
        <v>2983</v>
      </c>
      <c r="BW7084" s="118" t="s">
        <v>12199</v>
      </c>
      <c r="BX7084" s="118" t="s">
        <v>1782</v>
      </c>
      <c r="BY7084" s="118" t="s">
        <v>2983</v>
      </c>
    </row>
    <row r="7085" spans="53:77" x14ac:dyDescent="0.3">
      <c r="BA7085" s="169" t="e">
        <f>VLOOKUP(D7085,#REF!, 2,FALSE)</f>
        <v>#REF!</v>
      </c>
      <c r="BO7085" s="118" t="s">
        <v>12200</v>
      </c>
      <c r="BP7085" s="118" t="s">
        <v>1733</v>
      </c>
      <c r="BQ7085" s="118" t="s">
        <v>12201</v>
      </c>
      <c r="BW7085" s="118" t="s">
        <v>12200</v>
      </c>
      <c r="BX7085" s="118" t="s">
        <v>1733</v>
      </c>
      <c r="BY7085" s="118" t="s">
        <v>12201</v>
      </c>
    </row>
    <row r="7086" spans="53:77" x14ac:dyDescent="0.3">
      <c r="BA7086" s="169" t="e">
        <f>VLOOKUP(D7086,#REF!, 2,FALSE)</f>
        <v>#REF!</v>
      </c>
      <c r="BO7086" s="118" t="s">
        <v>12202</v>
      </c>
      <c r="BP7086" s="118" t="s">
        <v>1782</v>
      </c>
      <c r="BQ7086" s="118" t="s">
        <v>12203</v>
      </c>
      <c r="BW7086" s="118" t="s">
        <v>12202</v>
      </c>
      <c r="BX7086" s="118" t="s">
        <v>1782</v>
      </c>
      <c r="BY7086" s="118" t="s">
        <v>12203</v>
      </c>
    </row>
    <row r="7087" spans="53:77" x14ac:dyDescent="0.3">
      <c r="BA7087" s="169" t="e">
        <f>VLOOKUP(D7087,#REF!, 2,FALSE)</f>
        <v>#REF!</v>
      </c>
      <c r="BO7087" s="118" t="s">
        <v>12204</v>
      </c>
      <c r="BP7087" s="118" t="s">
        <v>1733</v>
      </c>
      <c r="BQ7087" s="118" t="s">
        <v>2983</v>
      </c>
      <c r="BW7087" s="118" t="s">
        <v>12204</v>
      </c>
      <c r="BX7087" s="118" t="s">
        <v>1733</v>
      </c>
      <c r="BY7087" s="118" t="s">
        <v>2983</v>
      </c>
    </row>
    <row r="7088" spans="53:77" x14ac:dyDescent="0.3">
      <c r="BA7088" s="169" t="e">
        <f>VLOOKUP(D7088,#REF!, 2,FALSE)</f>
        <v>#REF!</v>
      </c>
      <c r="BO7088" s="118" t="s">
        <v>12205</v>
      </c>
      <c r="BP7088" s="118" t="s">
        <v>1782</v>
      </c>
      <c r="BQ7088" s="118" t="s">
        <v>12206</v>
      </c>
      <c r="BW7088" s="118" t="s">
        <v>12205</v>
      </c>
      <c r="BX7088" s="118" t="s">
        <v>1782</v>
      </c>
      <c r="BY7088" s="118" t="s">
        <v>12206</v>
      </c>
    </row>
    <row r="7089" spans="53:77" x14ac:dyDescent="0.3">
      <c r="BA7089" s="169" t="e">
        <f>VLOOKUP(D7089,#REF!, 2,FALSE)</f>
        <v>#REF!</v>
      </c>
      <c r="BO7089" s="118" t="s">
        <v>445</v>
      </c>
      <c r="BP7089" s="118" t="s">
        <v>928</v>
      </c>
      <c r="BQ7089" s="118" t="s">
        <v>10298</v>
      </c>
      <c r="BW7089" s="118" t="s">
        <v>445</v>
      </c>
      <c r="BX7089" s="118" t="s">
        <v>928</v>
      </c>
      <c r="BY7089" s="118" t="s">
        <v>10298</v>
      </c>
    </row>
    <row r="7090" spans="53:77" x14ac:dyDescent="0.3">
      <c r="BA7090" s="169" t="e">
        <f>VLOOKUP(D7090,#REF!, 2,FALSE)</f>
        <v>#REF!</v>
      </c>
      <c r="BO7090" s="118" t="s">
        <v>12207</v>
      </c>
      <c r="BP7090" s="118" t="s">
        <v>3003</v>
      </c>
      <c r="BQ7090" s="118" t="s">
        <v>727</v>
      </c>
      <c r="BW7090" s="118" t="s">
        <v>12207</v>
      </c>
      <c r="BX7090" s="118" t="s">
        <v>3003</v>
      </c>
      <c r="BY7090" s="118" t="s">
        <v>727</v>
      </c>
    </row>
    <row r="7091" spans="53:77" x14ac:dyDescent="0.3">
      <c r="BA7091" s="169" t="e">
        <f>VLOOKUP(D7091,#REF!, 2,FALSE)</f>
        <v>#REF!</v>
      </c>
      <c r="BO7091" s="118" t="s">
        <v>418</v>
      </c>
      <c r="BP7091" s="118" t="s">
        <v>1733</v>
      </c>
      <c r="BQ7091" s="118" t="s">
        <v>2983</v>
      </c>
      <c r="BW7091" s="118" t="s">
        <v>418</v>
      </c>
      <c r="BX7091" s="118" t="s">
        <v>1733</v>
      </c>
      <c r="BY7091" s="118" t="s">
        <v>2983</v>
      </c>
    </row>
    <row r="7092" spans="53:77" x14ac:dyDescent="0.3">
      <c r="BA7092" s="169" t="e">
        <f>VLOOKUP(D7092,#REF!, 2,FALSE)</f>
        <v>#REF!</v>
      </c>
      <c r="BO7092" s="118" t="s">
        <v>12208</v>
      </c>
      <c r="BP7092" s="118" t="s">
        <v>667</v>
      </c>
      <c r="BQ7092" s="118" t="s">
        <v>2983</v>
      </c>
      <c r="BW7092" s="118" t="s">
        <v>12208</v>
      </c>
      <c r="BX7092" s="118" t="s">
        <v>667</v>
      </c>
      <c r="BY7092" s="118" t="s">
        <v>2983</v>
      </c>
    </row>
    <row r="7093" spans="53:77" x14ac:dyDescent="0.3">
      <c r="BA7093" s="169" t="e">
        <f>VLOOKUP(D7093,#REF!, 2,FALSE)</f>
        <v>#REF!</v>
      </c>
      <c r="BO7093" s="118" t="s">
        <v>12209</v>
      </c>
      <c r="BP7093" s="118" t="s">
        <v>1733</v>
      </c>
      <c r="BQ7093" s="118" t="s">
        <v>9715</v>
      </c>
      <c r="BW7093" s="118" t="s">
        <v>12209</v>
      </c>
      <c r="BX7093" s="118" t="s">
        <v>1733</v>
      </c>
      <c r="BY7093" s="118" t="s">
        <v>9715</v>
      </c>
    </row>
    <row r="7094" spans="53:77" x14ac:dyDescent="0.3">
      <c r="BA7094" s="169" t="e">
        <f>VLOOKUP(D7094,#REF!, 2,FALSE)</f>
        <v>#REF!</v>
      </c>
      <c r="BO7094" s="118" t="s">
        <v>12210</v>
      </c>
      <c r="BP7094" s="118" t="s">
        <v>16975</v>
      </c>
      <c r="BQ7094" s="118" t="s">
        <v>10483</v>
      </c>
      <c r="BW7094" s="118" t="s">
        <v>12210</v>
      </c>
      <c r="BX7094" s="118" t="s">
        <v>16975</v>
      </c>
      <c r="BY7094" s="118" t="s">
        <v>10483</v>
      </c>
    </row>
    <row r="7095" spans="53:77" x14ac:dyDescent="0.3">
      <c r="BA7095" s="169" t="e">
        <f>VLOOKUP(D7095,#REF!, 2,FALSE)</f>
        <v>#REF!</v>
      </c>
      <c r="BO7095" s="118" t="s">
        <v>12211</v>
      </c>
      <c r="BP7095" s="118" t="s">
        <v>617</v>
      </c>
      <c r="BQ7095" s="118" t="s">
        <v>2803</v>
      </c>
      <c r="BW7095" s="118" t="s">
        <v>12211</v>
      </c>
      <c r="BX7095" s="118" t="s">
        <v>617</v>
      </c>
      <c r="BY7095" s="118" t="s">
        <v>2803</v>
      </c>
    </row>
    <row r="7096" spans="53:77" x14ac:dyDescent="0.3">
      <c r="BA7096" s="169" t="e">
        <f>VLOOKUP(D7096,#REF!, 2,FALSE)</f>
        <v>#REF!</v>
      </c>
      <c r="BO7096" s="118" t="s">
        <v>12212</v>
      </c>
      <c r="BP7096" s="118" t="s">
        <v>3003</v>
      </c>
      <c r="BQ7096" s="118" t="s">
        <v>12213</v>
      </c>
      <c r="BW7096" s="118" t="s">
        <v>12212</v>
      </c>
      <c r="BX7096" s="118" t="s">
        <v>3003</v>
      </c>
      <c r="BY7096" s="118" t="s">
        <v>12213</v>
      </c>
    </row>
    <row r="7097" spans="53:77" x14ac:dyDescent="0.3">
      <c r="BA7097" s="169" t="e">
        <f>VLOOKUP(D7097,#REF!, 2,FALSE)</f>
        <v>#REF!</v>
      </c>
      <c r="BO7097" s="118" t="s">
        <v>12214</v>
      </c>
      <c r="BP7097" s="118" t="s">
        <v>799</v>
      </c>
      <c r="BQ7097" s="118" t="s">
        <v>1443</v>
      </c>
      <c r="BW7097" s="118" t="s">
        <v>12214</v>
      </c>
      <c r="BX7097" s="118" t="s">
        <v>799</v>
      </c>
      <c r="BY7097" s="118" t="s">
        <v>1443</v>
      </c>
    </row>
    <row r="7098" spans="53:77" x14ac:dyDescent="0.3">
      <c r="BA7098" s="169" t="e">
        <f>VLOOKUP(D7098,#REF!, 2,FALSE)</f>
        <v>#REF!</v>
      </c>
      <c r="BO7098" s="118" t="s">
        <v>12215</v>
      </c>
      <c r="BP7098" s="118" t="s">
        <v>787</v>
      </c>
      <c r="BQ7098" s="118" t="s">
        <v>3053</v>
      </c>
      <c r="BW7098" s="118" t="s">
        <v>12215</v>
      </c>
      <c r="BX7098" s="118" t="s">
        <v>787</v>
      </c>
      <c r="BY7098" s="118" t="s">
        <v>3053</v>
      </c>
    </row>
    <row r="7099" spans="53:77" x14ac:dyDescent="0.3">
      <c r="BA7099" s="169" t="e">
        <f>VLOOKUP(D7099,#REF!, 2,FALSE)</f>
        <v>#REF!</v>
      </c>
      <c r="BO7099" s="118" t="s">
        <v>12216</v>
      </c>
      <c r="BP7099" s="118" t="s">
        <v>639</v>
      </c>
      <c r="BQ7099" s="118" t="s">
        <v>1904</v>
      </c>
      <c r="BW7099" s="118" t="s">
        <v>12216</v>
      </c>
      <c r="BX7099" s="118" t="s">
        <v>639</v>
      </c>
      <c r="BY7099" s="118" t="s">
        <v>1904</v>
      </c>
    </row>
    <row r="7100" spans="53:77" x14ac:dyDescent="0.3">
      <c r="BA7100" s="169" t="e">
        <f>VLOOKUP(D7100,#REF!, 2,FALSE)</f>
        <v>#REF!</v>
      </c>
      <c r="BO7100" s="118" t="s">
        <v>12217</v>
      </c>
      <c r="BP7100" s="118" t="s">
        <v>736</v>
      </c>
      <c r="BQ7100" s="118" t="s">
        <v>12218</v>
      </c>
      <c r="BW7100" s="118" t="s">
        <v>12217</v>
      </c>
      <c r="BX7100" s="118" t="s">
        <v>736</v>
      </c>
      <c r="BY7100" s="118" t="s">
        <v>12218</v>
      </c>
    </row>
    <row r="7101" spans="53:77" x14ac:dyDescent="0.3">
      <c r="BA7101" s="169" t="e">
        <f>VLOOKUP(D7101,#REF!, 2,FALSE)</f>
        <v>#REF!</v>
      </c>
      <c r="BO7101" s="118" t="s">
        <v>12219</v>
      </c>
      <c r="BP7101" s="118" t="s">
        <v>797</v>
      </c>
      <c r="BQ7101" s="118" t="s">
        <v>1126</v>
      </c>
      <c r="BW7101" s="118" t="s">
        <v>12219</v>
      </c>
      <c r="BX7101" s="118" t="s">
        <v>797</v>
      </c>
      <c r="BY7101" s="118" t="s">
        <v>1126</v>
      </c>
    </row>
    <row r="7102" spans="53:77" x14ac:dyDescent="0.3">
      <c r="BA7102" s="169" t="e">
        <f>VLOOKUP(D7102,#REF!, 2,FALSE)</f>
        <v>#REF!</v>
      </c>
      <c r="BO7102" s="118" t="s">
        <v>2127</v>
      </c>
      <c r="BP7102" s="118" t="s">
        <v>614</v>
      </c>
      <c r="BQ7102" s="118" t="s">
        <v>12220</v>
      </c>
      <c r="BW7102" s="118" t="s">
        <v>2127</v>
      </c>
      <c r="BX7102" s="118" t="s">
        <v>614</v>
      </c>
      <c r="BY7102" s="118" t="s">
        <v>12220</v>
      </c>
    </row>
    <row r="7103" spans="53:77" x14ac:dyDescent="0.3">
      <c r="BA7103" s="169" t="e">
        <f>VLOOKUP(D7103,#REF!, 2,FALSE)</f>
        <v>#REF!</v>
      </c>
      <c r="BO7103" s="118" t="s">
        <v>12221</v>
      </c>
      <c r="BP7103" s="118" t="s">
        <v>797</v>
      </c>
      <c r="BQ7103" s="118" t="s">
        <v>1126</v>
      </c>
      <c r="BW7103" s="118" t="s">
        <v>12221</v>
      </c>
      <c r="BX7103" s="118" t="s">
        <v>797</v>
      </c>
      <c r="BY7103" s="118" t="s">
        <v>1126</v>
      </c>
    </row>
    <row r="7104" spans="53:77" x14ac:dyDescent="0.3">
      <c r="BA7104" s="169" t="e">
        <f>VLOOKUP(D7104,#REF!, 2,FALSE)</f>
        <v>#REF!</v>
      </c>
      <c r="BO7104" s="118" t="s">
        <v>440</v>
      </c>
      <c r="BP7104" s="118" t="s">
        <v>797</v>
      </c>
      <c r="BQ7104" s="118" t="s">
        <v>1126</v>
      </c>
      <c r="BW7104" s="118" t="s">
        <v>440</v>
      </c>
      <c r="BX7104" s="118" t="s">
        <v>797</v>
      </c>
      <c r="BY7104" s="118" t="s">
        <v>1126</v>
      </c>
    </row>
    <row r="7105" spans="53:77" x14ac:dyDescent="0.3">
      <c r="BA7105" s="169" t="e">
        <f>VLOOKUP(D7105,#REF!, 2,FALSE)</f>
        <v>#REF!</v>
      </c>
      <c r="BO7105" s="118" t="s">
        <v>12222</v>
      </c>
      <c r="BP7105" s="118" t="s">
        <v>797</v>
      </c>
      <c r="BQ7105" s="118" t="s">
        <v>1126</v>
      </c>
      <c r="BW7105" s="118" t="s">
        <v>12222</v>
      </c>
      <c r="BX7105" s="118" t="s">
        <v>797</v>
      </c>
      <c r="BY7105" s="118" t="s">
        <v>1126</v>
      </c>
    </row>
    <row r="7106" spans="53:77" x14ac:dyDescent="0.3">
      <c r="BA7106" s="169" t="e">
        <f>VLOOKUP(D7106,#REF!, 2,FALSE)</f>
        <v>#REF!</v>
      </c>
      <c r="BO7106" s="118" t="s">
        <v>12223</v>
      </c>
      <c r="BP7106" s="118" t="s">
        <v>797</v>
      </c>
      <c r="BQ7106" s="118" t="s">
        <v>1126</v>
      </c>
      <c r="BW7106" s="118" t="s">
        <v>12223</v>
      </c>
      <c r="BX7106" s="118" t="s">
        <v>797</v>
      </c>
      <c r="BY7106" s="118" t="s">
        <v>1126</v>
      </c>
    </row>
    <row r="7107" spans="53:77" x14ac:dyDescent="0.3">
      <c r="BA7107" s="169" t="e">
        <f>VLOOKUP(D7107,#REF!, 2,FALSE)</f>
        <v>#REF!</v>
      </c>
      <c r="BO7107" s="118" t="s">
        <v>12224</v>
      </c>
      <c r="BP7107" s="118" t="s">
        <v>621</v>
      </c>
      <c r="BQ7107" s="118" t="s">
        <v>3533</v>
      </c>
      <c r="BW7107" s="118" t="s">
        <v>12224</v>
      </c>
      <c r="BX7107" s="118" t="s">
        <v>621</v>
      </c>
      <c r="BY7107" s="118" t="s">
        <v>3533</v>
      </c>
    </row>
    <row r="7108" spans="53:77" x14ac:dyDescent="0.3">
      <c r="BA7108" s="169" t="e">
        <f>VLOOKUP(D7108,#REF!, 2,FALSE)</f>
        <v>#REF!</v>
      </c>
      <c r="BO7108" s="118" t="s">
        <v>12225</v>
      </c>
      <c r="BP7108" s="118" t="s">
        <v>636</v>
      </c>
      <c r="BQ7108" s="118" t="s">
        <v>5342</v>
      </c>
      <c r="BW7108" s="118" t="s">
        <v>12225</v>
      </c>
      <c r="BX7108" s="118" t="s">
        <v>636</v>
      </c>
      <c r="BY7108" s="118" t="s">
        <v>5342</v>
      </c>
    </row>
    <row r="7109" spans="53:77" x14ac:dyDescent="0.3">
      <c r="BA7109" s="169" t="e">
        <f>VLOOKUP(D7109,#REF!, 2,FALSE)</f>
        <v>#REF!</v>
      </c>
      <c r="BO7109" s="118" t="s">
        <v>2128</v>
      </c>
      <c r="BP7109" s="118" t="s">
        <v>780</v>
      </c>
      <c r="BQ7109" s="118" t="s">
        <v>933</v>
      </c>
      <c r="BW7109" s="118" t="s">
        <v>2128</v>
      </c>
      <c r="BX7109" s="118" t="s">
        <v>780</v>
      </c>
      <c r="BY7109" s="118" t="s">
        <v>933</v>
      </c>
    </row>
    <row r="7110" spans="53:77" x14ac:dyDescent="0.3">
      <c r="BA7110" s="169" t="e">
        <f>VLOOKUP(D7110,#REF!, 2,FALSE)</f>
        <v>#REF!</v>
      </c>
      <c r="BO7110" s="118" t="s">
        <v>12226</v>
      </c>
      <c r="BP7110" s="118" t="s">
        <v>3085</v>
      </c>
      <c r="BQ7110" s="118" t="s">
        <v>2983</v>
      </c>
      <c r="BW7110" s="118" t="s">
        <v>12226</v>
      </c>
      <c r="BX7110" s="118" t="s">
        <v>3085</v>
      </c>
      <c r="BY7110" s="118" t="s">
        <v>2983</v>
      </c>
    </row>
    <row r="7111" spans="53:77" x14ac:dyDescent="0.3">
      <c r="BA7111" s="169" t="e">
        <f>VLOOKUP(D7111,#REF!, 2,FALSE)</f>
        <v>#REF!</v>
      </c>
      <c r="BO7111" s="118" t="s">
        <v>12227</v>
      </c>
      <c r="BP7111" s="118" t="s">
        <v>797</v>
      </c>
      <c r="BQ7111" s="118" t="s">
        <v>1904</v>
      </c>
      <c r="BW7111" s="118" t="s">
        <v>12227</v>
      </c>
      <c r="BX7111" s="118" t="s">
        <v>797</v>
      </c>
      <c r="BY7111" s="118" t="s">
        <v>1904</v>
      </c>
    </row>
    <row r="7112" spans="53:77" x14ac:dyDescent="0.3">
      <c r="BA7112" s="169" t="e">
        <f>VLOOKUP(D7112,#REF!, 2,FALSE)</f>
        <v>#REF!</v>
      </c>
      <c r="BO7112" s="118" t="s">
        <v>12228</v>
      </c>
      <c r="BP7112" s="118" t="s">
        <v>797</v>
      </c>
      <c r="BQ7112" s="118" t="s">
        <v>1904</v>
      </c>
      <c r="BW7112" s="118" t="s">
        <v>12228</v>
      </c>
      <c r="BX7112" s="118" t="s">
        <v>797</v>
      </c>
      <c r="BY7112" s="118" t="s">
        <v>1904</v>
      </c>
    </row>
    <row r="7113" spans="53:77" x14ac:dyDescent="0.3">
      <c r="BA7113" s="169" t="e">
        <f>VLOOKUP(D7113,#REF!, 2,FALSE)</f>
        <v>#REF!</v>
      </c>
      <c r="BO7113" s="118" t="s">
        <v>2129</v>
      </c>
      <c r="BP7113" s="118" t="s">
        <v>617</v>
      </c>
      <c r="BQ7113" s="118" t="s">
        <v>2188</v>
      </c>
      <c r="BW7113" s="118" t="s">
        <v>2129</v>
      </c>
      <c r="BX7113" s="118" t="s">
        <v>617</v>
      </c>
      <c r="BY7113" s="118" t="s">
        <v>2188</v>
      </c>
    </row>
    <row r="7114" spans="53:77" x14ac:dyDescent="0.3">
      <c r="BA7114" s="169" t="e">
        <f>VLOOKUP(D7114,#REF!, 2,FALSE)</f>
        <v>#REF!</v>
      </c>
      <c r="BO7114" s="118" t="s">
        <v>12229</v>
      </c>
      <c r="BP7114" s="118" t="s">
        <v>797</v>
      </c>
      <c r="BQ7114" s="118" t="s">
        <v>1284</v>
      </c>
      <c r="BW7114" s="118" t="s">
        <v>12229</v>
      </c>
      <c r="BX7114" s="118" t="s">
        <v>797</v>
      </c>
      <c r="BY7114" s="118" t="s">
        <v>1284</v>
      </c>
    </row>
    <row r="7115" spans="53:77" x14ac:dyDescent="0.3">
      <c r="BA7115" s="169" t="e">
        <f>VLOOKUP(D7115,#REF!, 2,FALSE)</f>
        <v>#REF!</v>
      </c>
      <c r="BO7115" s="118" t="s">
        <v>12230</v>
      </c>
      <c r="BP7115" s="118" t="s">
        <v>619</v>
      </c>
      <c r="BQ7115" s="118" t="s">
        <v>1738</v>
      </c>
      <c r="BW7115" s="118" t="s">
        <v>12230</v>
      </c>
      <c r="BX7115" s="118" t="s">
        <v>619</v>
      </c>
      <c r="BY7115" s="118" t="s">
        <v>1738</v>
      </c>
    </row>
    <row r="7116" spans="53:77" x14ac:dyDescent="0.3">
      <c r="BA7116" s="169" t="e">
        <f>VLOOKUP(D7116,#REF!, 2,FALSE)</f>
        <v>#REF!</v>
      </c>
      <c r="BO7116" s="118" t="s">
        <v>2130</v>
      </c>
      <c r="BP7116" s="118" t="s">
        <v>841</v>
      </c>
      <c r="BQ7116" s="118" t="s">
        <v>931</v>
      </c>
      <c r="BW7116" s="118" t="s">
        <v>2130</v>
      </c>
      <c r="BX7116" s="118" t="s">
        <v>841</v>
      </c>
      <c r="BY7116" s="118" t="s">
        <v>931</v>
      </c>
    </row>
    <row r="7117" spans="53:77" x14ac:dyDescent="0.3">
      <c r="BA7117" s="169" t="e">
        <f>VLOOKUP(D7117,#REF!, 2,FALSE)</f>
        <v>#REF!</v>
      </c>
      <c r="BO7117" s="118" t="s">
        <v>12231</v>
      </c>
      <c r="BP7117" s="118" t="s">
        <v>783</v>
      </c>
      <c r="BQ7117" s="118" t="s">
        <v>2366</v>
      </c>
      <c r="BW7117" s="118" t="s">
        <v>12231</v>
      </c>
      <c r="BX7117" s="118" t="s">
        <v>783</v>
      </c>
      <c r="BY7117" s="118" t="s">
        <v>2366</v>
      </c>
    </row>
    <row r="7118" spans="53:77" x14ac:dyDescent="0.3">
      <c r="BA7118" s="169" t="e">
        <f>VLOOKUP(D7118,#REF!, 2,FALSE)</f>
        <v>#REF!</v>
      </c>
      <c r="BO7118" s="118" t="s">
        <v>12232</v>
      </c>
      <c r="BP7118" s="118" t="s">
        <v>16975</v>
      </c>
      <c r="BQ7118" s="118" t="s">
        <v>12233</v>
      </c>
      <c r="BW7118" s="118" t="s">
        <v>12232</v>
      </c>
      <c r="BX7118" s="118" t="s">
        <v>16975</v>
      </c>
      <c r="BY7118" s="118" t="s">
        <v>12233</v>
      </c>
    </row>
    <row r="7119" spans="53:77" x14ac:dyDescent="0.3">
      <c r="BA7119" s="169" t="e">
        <f>VLOOKUP(D7119,#REF!, 2,FALSE)</f>
        <v>#REF!</v>
      </c>
      <c r="BO7119" s="118" t="s">
        <v>12234</v>
      </c>
      <c r="BP7119" s="118" t="s">
        <v>810</v>
      </c>
      <c r="BQ7119" s="118" t="s">
        <v>4165</v>
      </c>
      <c r="BW7119" s="118" t="s">
        <v>12234</v>
      </c>
      <c r="BX7119" s="118" t="s">
        <v>810</v>
      </c>
      <c r="BY7119" s="118" t="s">
        <v>4165</v>
      </c>
    </row>
    <row r="7120" spans="53:77" x14ac:dyDescent="0.3">
      <c r="BA7120" s="169" t="e">
        <f>VLOOKUP(D7120,#REF!, 2,FALSE)</f>
        <v>#REF!</v>
      </c>
      <c r="BO7120" s="118" t="s">
        <v>441</v>
      </c>
      <c r="BP7120" s="118" t="s">
        <v>639</v>
      </c>
      <c r="BQ7120" s="118" t="s">
        <v>2983</v>
      </c>
      <c r="BW7120" s="118" t="s">
        <v>441</v>
      </c>
      <c r="BX7120" s="118" t="s">
        <v>639</v>
      </c>
      <c r="BY7120" s="118" t="s">
        <v>2983</v>
      </c>
    </row>
    <row r="7121" spans="53:77" x14ac:dyDescent="0.3">
      <c r="BA7121" s="169" t="e">
        <f>VLOOKUP(D7121,#REF!, 2,FALSE)</f>
        <v>#REF!</v>
      </c>
      <c r="BO7121" s="118" t="s">
        <v>12235</v>
      </c>
      <c r="BP7121" s="118" t="s">
        <v>631</v>
      </c>
      <c r="BQ7121" s="118" t="s">
        <v>2983</v>
      </c>
      <c r="BW7121" s="118" t="s">
        <v>12235</v>
      </c>
      <c r="BX7121" s="118" t="s">
        <v>631</v>
      </c>
      <c r="BY7121" s="118" t="s">
        <v>2983</v>
      </c>
    </row>
    <row r="7122" spans="53:77" x14ac:dyDescent="0.3">
      <c r="BA7122" s="169" t="e">
        <f>VLOOKUP(D7122,#REF!, 2,FALSE)</f>
        <v>#REF!</v>
      </c>
      <c r="BO7122" s="118" t="s">
        <v>12236</v>
      </c>
      <c r="BP7122" s="118" t="s">
        <v>3243</v>
      </c>
      <c r="BQ7122" s="118" t="s">
        <v>2792</v>
      </c>
      <c r="BW7122" s="118" t="s">
        <v>12236</v>
      </c>
      <c r="BX7122" s="118" t="s">
        <v>3243</v>
      </c>
      <c r="BY7122" s="118" t="s">
        <v>2792</v>
      </c>
    </row>
    <row r="7123" spans="53:77" x14ac:dyDescent="0.3">
      <c r="BA7123" s="169" t="e">
        <f>VLOOKUP(D7123,#REF!, 2,FALSE)</f>
        <v>#REF!</v>
      </c>
      <c r="BO7123" s="118" t="s">
        <v>12237</v>
      </c>
      <c r="BP7123" s="118" t="s">
        <v>940</v>
      </c>
      <c r="BQ7123" s="118" t="s">
        <v>2983</v>
      </c>
      <c r="BW7123" s="118" t="s">
        <v>12237</v>
      </c>
      <c r="BX7123" s="118" t="s">
        <v>940</v>
      </c>
      <c r="BY7123" s="118" t="s">
        <v>2983</v>
      </c>
    </row>
    <row r="7124" spans="53:77" x14ac:dyDescent="0.3">
      <c r="BA7124" s="169" t="e">
        <f>VLOOKUP(D7124,#REF!, 2,FALSE)</f>
        <v>#REF!</v>
      </c>
      <c r="BO7124" s="118" t="s">
        <v>12239</v>
      </c>
      <c r="BP7124" s="118" t="s">
        <v>625</v>
      </c>
      <c r="BQ7124" s="118" t="s">
        <v>12240</v>
      </c>
      <c r="BW7124" s="118" t="s">
        <v>12239</v>
      </c>
      <c r="BX7124" s="118" t="s">
        <v>625</v>
      </c>
      <c r="BY7124" s="118" t="s">
        <v>12240</v>
      </c>
    </row>
    <row r="7125" spans="53:77" x14ac:dyDescent="0.3">
      <c r="BA7125" s="169" t="e">
        <f>VLOOKUP(D7125,#REF!, 2,FALSE)</f>
        <v>#REF!</v>
      </c>
      <c r="BO7125" s="118" t="s">
        <v>419</v>
      </c>
      <c r="BP7125" s="118" t="s">
        <v>16975</v>
      </c>
      <c r="BQ7125" s="118" t="s">
        <v>7864</v>
      </c>
      <c r="BW7125" s="118" t="s">
        <v>419</v>
      </c>
      <c r="BX7125" s="118" t="s">
        <v>16975</v>
      </c>
      <c r="BY7125" s="118" t="s">
        <v>7864</v>
      </c>
    </row>
    <row r="7126" spans="53:77" x14ac:dyDescent="0.3">
      <c r="BA7126" s="169" t="e">
        <f>VLOOKUP(D7126,#REF!, 2,FALSE)</f>
        <v>#REF!</v>
      </c>
      <c r="BO7126" s="118" t="s">
        <v>12241</v>
      </c>
      <c r="BP7126" s="118" t="s">
        <v>639</v>
      </c>
      <c r="BQ7126" s="118" t="s">
        <v>12243</v>
      </c>
      <c r="BW7126" s="118" t="s">
        <v>12241</v>
      </c>
      <c r="BX7126" s="118" t="s">
        <v>639</v>
      </c>
      <c r="BY7126" s="118" t="s">
        <v>12243</v>
      </c>
    </row>
    <row r="7127" spans="53:77" x14ac:dyDescent="0.3">
      <c r="BA7127" s="169" t="e">
        <f>VLOOKUP(D7127,#REF!, 2,FALSE)</f>
        <v>#REF!</v>
      </c>
      <c r="BO7127" s="118" t="s">
        <v>12244</v>
      </c>
      <c r="BP7127" s="118" t="s">
        <v>16975</v>
      </c>
      <c r="BQ7127" s="118" t="s">
        <v>12245</v>
      </c>
      <c r="BW7127" s="118" t="s">
        <v>12244</v>
      </c>
      <c r="BX7127" s="118" t="s">
        <v>16975</v>
      </c>
      <c r="BY7127" s="118" t="s">
        <v>12245</v>
      </c>
    </row>
    <row r="7128" spans="53:77" x14ac:dyDescent="0.3">
      <c r="BA7128" s="169" t="e">
        <f>VLOOKUP(D7128,#REF!, 2,FALSE)</f>
        <v>#REF!</v>
      </c>
      <c r="BO7128" s="118" t="s">
        <v>12246</v>
      </c>
      <c r="BP7128" s="118" t="s">
        <v>1342</v>
      </c>
      <c r="BQ7128" s="118" t="s">
        <v>12247</v>
      </c>
      <c r="BW7128" s="118" t="s">
        <v>12246</v>
      </c>
      <c r="BX7128" s="118" t="s">
        <v>1342</v>
      </c>
      <c r="BY7128" s="118" t="s">
        <v>12247</v>
      </c>
    </row>
    <row r="7129" spans="53:77" x14ac:dyDescent="0.3">
      <c r="BA7129" s="169" t="e">
        <f>VLOOKUP(D7129,#REF!, 2,FALSE)</f>
        <v>#REF!</v>
      </c>
      <c r="BO7129" s="118" t="s">
        <v>12248</v>
      </c>
      <c r="BP7129" s="118" t="s">
        <v>3000</v>
      </c>
      <c r="BQ7129" s="118" t="s">
        <v>12249</v>
      </c>
      <c r="BW7129" s="118" t="s">
        <v>12248</v>
      </c>
      <c r="BX7129" s="118" t="s">
        <v>3000</v>
      </c>
      <c r="BY7129" s="118" t="s">
        <v>12249</v>
      </c>
    </row>
    <row r="7130" spans="53:77" x14ac:dyDescent="0.3">
      <c r="BA7130" s="169" t="e">
        <f>VLOOKUP(D7130,#REF!, 2,FALSE)</f>
        <v>#REF!</v>
      </c>
      <c r="BO7130" s="118" t="s">
        <v>421</v>
      </c>
      <c r="BP7130" s="118" t="s">
        <v>667</v>
      </c>
      <c r="BQ7130" s="118" t="s">
        <v>2983</v>
      </c>
      <c r="BW7130" s="118" t="s">
        <v>421</v>
      </c>
      <c r="BX7130" s="118" t="s">
        <v>667</v>
      </c>
      <c r="BY7130" s="118" t="s">
        <v>2983</v>
      </c>
    </row>
    <row r="7131" spans="53:77" x14ac:dyDescent="0.3">
      <c r="BA7131" s="169" t="e">
        <f>VLOOKUP(D7131,#REF!, 2,FALSE)</f>
        <v>#REF!</v>
      </c>
      <c r="BO7131" s="118" t="s">
        <v>12250</v>
      </c>
      <c r="BP7131" s="118" t="s">
        <v>3000</v>
      </c>
      <c r="BQ7131" s="118" t="s">
        <v>2983</v>
      </c>
      <c r="BW7131" s="118" t="s">
        <v>12250</v>
      </c>
      <c r="BX7131" s="118" t="s">
        <v>3000</v>
      </c>
      <c r="BY7131" s="118" t="s">
        <v>2983</v>
      </c>
    </row>
    <row r="7132" spans="53:77" x14ac:dyDescent="0.3">
      <c r="BA7132" s="169" t="e">
        <f>VLOOKUP(D7132,#REF!, 2,FALSE)</f>
        <v>#REF!</v>
      </c>
      <c r="BO7132" s="118" t="s">
        <v>12251</v>
      </c>
      <c r="BP7132" s="118" t="s">
        <v>1013</v>
      </c>
      <c r="BQ7132" s="118" t="s">
        <v>4707</v>
      </c>
      <c r="BW7132" s="118" t="s">
        <v>12251</v>
      </c>
      <c r="BX7132" s="118" t="s">
        <v>1013</v>
      </c>
      <c r="BY7132" s="118" t="s">
        <v>4707</v>
      </c>
    </row>
    <row r="7133" spans="53:77" x14ac:dyDescent="0.3">
      <c r="BA7133" s="169" t="e">
        <f>VLOOKUP(D7133,#REF!, 2,FALSE)</f>
        <v>#REF!</v>
      </c>
      <c r="BO7133" s="118" t="s">
        <v>12252</v>
      </c>
      <c r="BP7133" s="118" t="s">
        <v>16975</v>
      </c>
      <c r="BQ7133" s="118" t="s">
        <v>10652</v>
      </c>
      <c r="BW7133" s="118" t="s">
        <v>12252</v>
      </c>
      <c r="BX7133" s="118" t="s">
        <v>16975</v>
      </c>
      <c r="BY7133" s="118" t="s">
        <v>10652</v>
      </c>
    </row>
    <row r="7134" spans="53:77" x14ac:dyDescent="0.3">
      <c r="BA7134" s="169" t="e">
        <f>VLOOKUP(D7134,#REF!, 2,FALSE)</f>
        <v>#REF!</v>
      </c>
      <c r="BO7134" s="118" t="s">
        <v>2131</v>
      </c>
      <c r="BP7134" s="118" t="s">
        <v>803</v>
      </c>
      <c r="BQ7134" s="118" t="s">
        <v>12253</v>
      </c>
      <c r="BW7134" s="118" t="s">
        <v>2131</v>
      </c>
      <c r="BX7134" s="118" t="s">
        <v>803</v>
      </c>
      <c r="BY7134" s="118" t="s">
        <v>12253</v>
      </c>
    </row>
    <row r="7135" spans="53:77" x14ac:dyDescent="0.3">
      <c r="BA7135" s="169" t="e">
        <f>VLOOKUP(D7135,#REF!, 2,FALSE)</f>
        <v>#REF!</v>
      </c>
      <c r="BO7135" s="118" t="s">
        <v>12254</v>
      </c>
      <c r="BP7135" s="118" t="s">
        <v>1267</v>
      </c>
      <c r="BQ7135" s="118" t="s">
        <v>1615</v>
      </c>
      <c r="BW7135" s="118" t="s">
        <v>12254</v>
      </c>
      <c r="BX7135" s="118" t="s">
        <v>1267</v>
      </c>
      <c r="BY7135" s="118" t="s">
        <v>1615</v>
      </c>
    </row>
    <row r="7136" spans="53:77" x14ac:dyDescent="0.3">
      <c r="BA7136" s="169" t="e">
        <f>VLOOKUP(D7136,#REF!, 2,FALSE)</f>
        <v>#REF!</v>
      </c>
      <c r="BO7136" s="118" t="s">
        <v>12255</v>
      </c>
      <c r="BP7136" s="118" t="s">
        <v>928</v>
      </c>
      <c r="BQ7136" s="118" t="s">
        <v>12256</v>
      </c>
      <c r="BW7136" s="118" t="s">
        <v>12255</v>
      </c>
      <c r="BX7136" s="118" t="s">
        <v>928</v>
      </c>
      <c r="BY7136" s="118" t="s">
        <v>12256</v>
      </c>
    </row>
    <row r="7137" spans="53:77" x14ac:dyDescent="0.3">
      <c r="BA7137" s="169" t="e">
        <f>VLOOKUP(D7137,#REF!, 2,FALSE)</f>
        <v>#REF!</v>
      </c>
      <c r="BO7137" s="118" t="s">
        <v>420</v>
      </c>
      <c r="BP7137" s="118" t="s">
        <v>703</v>
      </c>
      <c r="BQ7137" s="118" t="s">
        <v>12257</v>
      </c>
      <c r="BW7137" s="118" t="s">
        <v>420</v>
      </c>
      <c r="BX7137" s="118" t="s">
        <v>703</v>
      </c>
      <c r="BY7137" s="118" t="s">
        <v>12257</v>
      </c>
    </row>
    <row r="7138" spans="53:77" x14ac:dyDescent="0.3">
      <c r="BA7138" s="169" t="e">
        <f>VLOOKUP(D7138,#REF!, 2,FALSE)</f>
        <v>#REF!</v>
      </c>
      <c r="BO7138" s="118" t="s">
        <v>12258</v>
      </c>
      <c r="BP7138" s="118" t="s">
        <v>621</v>
      </c>
      <c r="BQ7138" s="118" t="s">
        <v>2983</v>
      </c>
      <c r="BW7138" s="118" t="s">
        <v>12258</v>
      </c>
      <c r="BX7138" s="118" t="s">
        <v>621</v>
      </c>
      <c r="BY7138" s="118" t="s">
        <v>2983</v>
      </c>
    </row>
    <row r="7139" spans="53:77" x14ac:dyDescent="0.3">
      <c r="BA7139" s="169" t="e">
        <f>VLOOKUP(D7139,#REF!, 2,FALSE)</f>
        <v>#REF!</v>
      </c>
      <c r="BO7139" s="118" t="s">
        <v>12259</v>
      </c>
      <c r="BP7139" s="118" t="s">
        <v>852</v>
      </c>
      <c r="BQ7139" s="118" t="s">
        <v>1904</v>
      </c>
      <c r="BW7139" s="118" t="s">
        <v>12259</v>
      </c>
      <c r="BX7139" s="118" t="s">
        <v>852</v>
      </c>
      <c r="BY7139" s="118" t="s">
        <v>1904</v>
      </c>
    </row>
    <row r="7140" spans="53:77" x14ac:dyDescent="0.3">
      <c r="BA7140" s="169" t="e">
        <f>VLOOKUP(D7140,#REF!, 2,FALSE)</f>
        <v>#REF!</v>
      </c>
      <c r="BO7140" s="118" t="s">
        <v>12260</v>
      </c>
      <c r="BP7140" s="118" t="s">
        <v>736</v>
      </c>
      <c r="BQ7140" s="118" t="s">
        <v>1736</v>
      </c>
      <c r="BW7140" s="118" t="s">
        <v>12260</v>
      </c>
      <c r="BX7140" s="118" t="s">
        <v>736</v>
      </c>
      <c r="BY7140" s="118" t="s">
        <v>1736</v>
      </c>
    </row>
    <row r="7141" spans="53:77" x14ac:dyDescent="0.3">
      <c r="BA7141" s="169" t="e">
        <f>VLOOKUP(D7141,#REF!, 2,FALSE)</f>
        <v>#REF!</v>
      </c>
      <c r="BO7141" s="118" t="s">
        <v>12261</v>
      </c>
      <c r="BP7141" s="118" t="s">
        <v>1009</v>
      </c>
      <c r="BQ7141" s="118" t="s">
        <v>1443</v>
      </c>
      <c r="BW7141" s="118" t="s">
        <v>12261</v>
      </c>
      <c r="BX7141" s="118" t="s">
        <v>1009</v>
      </c>
      <c r="BY7141" s="118" t="s">
        <v>1443</v>
      </c>
    </row>
    <row r="7142" spans="53:77" x14ac:dyDescent="0.3">
      <c r="BA7142" s="169" t="e">
        <f>VLOOKUP(D7142,#REF!, 2,FALSE)</f>
        <v>#REF!</v>
      </c>
      <c r="BO7142" s="118" t="s">
        <v>12262</v>
      </c>
      <c r="BP7142" s="118" t="s">
        <v>797</v>
      </c>
      <c r="BQ7142" s="118" t="s">
        <v>3018</v>
      </c>
      <c r="BW7142" s="118" t="s">
        <v>12262</v>
      </c>
      <c r="BX7142" s="118" t="s">
        <v>797</v>
      </c>
      <c r="BY7142" s="118" t="s">
        <v>3018</v>
      </c>
    </row>
    <row r="7143" spans="53:77" x14ac:dyDescent="0.3">
      <c r="BA7143" s="169" t="e">
        <f>VLOOKUP(D7143,#REF!, 2,FALSE)</f>
        <v>#REF!</v>
      </c>
      <c r="BO7143" s="118" t="s">
        <v>12263</v>
      </c>
      <c r="BP7143" s="118" t="s">
        <v>797</v>
      </c>
      <c r="BQ7143" s="118" t="s">
        <v>11631</v>
      </c>
      <c r="BW7143" s="118" t="s">
        <v>12263</v>
      </c>
      <c r="BX7143" s="118" t="s">
        <v>797</v>
      </c>
      <c r="BY7143" s="118" t="s">
        <v>11631</v>
      </c>
    </row>
    <row r="7144" spans="53:77" x14ac:dyDescent="0.3">
      <c r="BA7144" s="169" t="e">
        <f>VLOOKUP(D7144,#REF!, 2,FALSE)</f>
        <v>#REF!</v>
      </c>
      <c r="BO7144" s="118" t="s">
        <v>12264</v>
      </c>
      <c r="BP7144" s="118" t="s">
        <v>797</v>
      </c>
      <c r="BQ7144" s="118" t="s">
        <v>11631</v>
      </c>
      <c r="BW7144" s="118" t="s">
        <v>12264</v>
      </c>
      <c r="BX7144" s="118" t="s">
        <v>797</v>
      </c>
      <c r="BY7144" s="118" t="s">
        <v>11631</v>
      </c>
    </row>
    <row r="7145" spans="53:77" x14ac:dyDescent="0.3">
      <c r="BA7145" s="169" t="e">
        <f>VLOOKUP(D7145,#REF!, 2,FALSE)</f>
        <v>#REF!</v>
      </c>
      <c r="BO7145" s="118" t="s">
        <v>12265</v>
      </c>
      <c r="BP7145" s="118" t="s">
        <v>797</v>
      </c>
      <c r="BQ7145" s="118" t="s">
        <v>11631</v>
      </c>
      <c r="BW7145" s="118" t="s">
        <v>12265</v>
      </c>
      <c r="BX7145" s="118" t="s">
        <v>797</v>
      </c>
      <c r="BY7145" s="118" t="s">
        <v>11631</v>
      </c>
    </row>
    <row r="7146" spans="53:77" x14ac:dyDescent="0.3">
      <c r="BA7146" s="169" t="e">
        <f>VLOOKUP(D7146,#REF!, 2,FALSE)</f>
        <v>#REF!</v>
      </c>
      <c r="BO7146" s="118" t="s">
        <v>12267</v>
      </c>
      <c r="BP7146" s="118" t="s">
        <v>852</v>
      </c>
      <c r="BQ7146" s="118" t="s">
        <v>4530</v>
      </c>
      <c r="BW7146" s="118" t="s">
        <v>12267</v>
      </c>
      <c r="BX7146" s="118" t="s">
        <v>852</v>
      </c>
      <c r="BY7146" s="118" t="s">
        <v>4530</v>
      </c>
    </row>
    <row r="7147" spans="53:77" x14ac:dyDescent="0.3">
      <c r="BA7147" s="169" t="e">
        <f>VLOOKUP(D7147,#REF!, 2,FALSE)</f>
        <v>#REF!</v>
      </c>
      <c r="BO7147" s="118" t="s">
        <v>12268</v>
      </c>
      <c r="BP7147" s="118" t="s">
        <v>787</v>
      </c>
      <c r="BQ7147" s="118" t="s">
        <v>12269</v>
      </c>
      <c r="BW7147" s="118" t="s">
        <v>12268</v>
      </c>
      <c r="BX7147" s="118" t="s">
        <v>787</v>
      </c>
      <c r="BY7147" s="118" t="s">
        <v>12269</v>
      </c>
    </row>
    <row r="7148" spans="53:77" x14ac:dyDescent="0.3">
      <c r="BA7148" s="169" t="e">
        <f>VLOOKUP(D7148,#REF!, 2,FALSE)</f>
        <v>#REF!</v>
      </c>
      <c r="BO7148" s="118" t="s">
        <v>12270</v>
      </c>
      <c r="BP7148" s="118" t="s">
        <v>663</v>
      </c>
      <c r="BQ7148" s="118" t="s">
        <v>12271</v>
      </c>
      <c r="BW7148" s="118" t="s">
        <v>12270</v>
      </c>
      <c r="BX7148" s="118" t="s">
        <v>663</v>
      </c>
      <c r="BY7148" s="118" t="s">
        <v>12271</v>
      </c>
    </row>
    <row r="7149" spans="53:77" x14ac:dyDescent="0.3">
      <c r="BA7149" s="169" t="e">
        <f>VLOOKUP(D7149,#REF!, 2,FALSE)</f>
        <v>#REF!</v>
      </c>
      <c r="BO7149" s="118" t="s">
        <v>12272</v>
      </c>
      <c r="BP7149" s="118" t="s">
        <v>1009</v>
      </c>
      <c r="BQ7149" s="118" t="s">
        <v>1443</v>
      </c>
      <c r="BW7149" s="118" t="s">
        <v>12272</v>
      </c>
      <c r="BX7149" s="118" t="s">
        <v>1009</v>
      </c>
      <c r="BY7149" s="118" t="s">
        <v>1443</v>
      </c>
    </row>
    <row r="7150" spans="53:77" x14ac:dyDescent="0.3">
      <c r="BA7150" s="169" t="e">
        <f>VLOOKUP(D7150,#REF!, 2,FALSE)</f>
        <v>#REF!</v>
      </c>
      <c r="BO7150" s="118" t="s">
        <v>12273</v>
      </c>
      <c r="BP7150" s="118" t="s">
        <v>787</v>
      </c>
      <c r="BQ7150" s="118" t="s">
        <v>1277</v>
      </c>
      <c r="BW7150" s="118" t="s">
        <v>12273</v>
      </c>
      <c r="BX7150" s="118" t="s">
        <v>787</v>
      </c>
      <c r="BY7150" s="118" t="s">
        <v>1277</v>
      </c>
    </row>
    <row r="7151" spans="53:77" x14ac:dyDescent="0.3">
      <c r="BA7151" s="169" t="e">
        <f>VLOOKUP(D7151,#REF!, 2,FALSE)</f>
        <v>#REF!</v>
      </c>
      <c r="BO7151" s="118" t="s">
        <v>422</v>
      </c>
      <c r="BP7151" s="118" t="s">
        <v>1009</v>
      </c>
      <c r="BQ7151" s="118" t="s">
        <v>7822</v>
      </c>
      <c r="BW7151" s="118" t="s">
        <v>422</v>
      </c>
      <c r="BX7151" s="118" t="s">
        <v>1009</v>
      </c>
      <c r="BY7151" s="118" t="s">
        <v>7822</v>
      </c>
    </row>
    <row r="7152" spans="53:77" x14ac:dyDescent="0.3">
      <c r="BA7152" s="169" t="e">
        <f>VLOOKUP(D7152,#REF!, 2,FALSE)</f>
        <v>#REF!</v>
      </c>
      <c r="BO7152" s="118" t="s">
        <v>12274</v>
      </c>
      <c r="BP7152" s="118" t="s">
        <v>787</v>
      </c>
      <c r="BQ7152" s="118" t="s">
        <v>2983</v>
      </c>
      <c r="BW7152" s="118" t="s">
        <v>12274</v>
      </c>
      <c r="BX7152" s="118" t="s">
        <v>787</v>
      </c>
      <c r="BY7152" s="118" t="s">
        <v>2983</v>
      </c>
    </row>
    <row r="7153" spans="53:77" x14ac:dyDescent="0.3">
      <c r="BA7153" s="169" t="e">
        <f>VLOOKUP(D7153,#REF!, 2,FALSE)</f>
        <v>#REF!</v>
      </c>
      <c r="BO7153" s="118" t="s">
        <v>12275</v>
      </c>
      <c r="BP7153" s="118" t="s">
        <v>803</v>
      </c>
      <c r="BQ7153" s="118" t="s">
        <v>1198</v>
      </c>
      <c r="BW7153" s="118" t="s">
        <v>12275</v>
      </c>
      <c r="BX7153" s="118" t="s">
        <v>803</v>
      </c>
      <c r="BY7153" s="118" t="s">
        <v>1198</v>
      </c>
    </row>
    <row r="7154" spans="53:77" x14ac:dyDescent="0.3">
      <c r="BA7154" s="169" t="e">
        <f>VLOOKUP(D7154,#REF!, 2,FALSE)</f>
        <v>#REF!</v>
      </c>
      <c r="BO7154" s="118" t="s">
        <v>12276</v>
      </c>
      <c r="BP7154" s="118" t="s">
        <v>778</v>
      </c>
      <c r="BQ7154" s="118" t="s">
        <v>6387</v>
      </c>
      <c r="BW7154" s="118" t="s">
        <v>12276</v>
      </c>
      <c r="BX7154" s="118" t="s">
        <v>778</v>
      </c>
      <c r="BY7154" s="118" t="s">
        <v>6387</v>
      </c>
    </row>
    <row r="7155" spans="53:77" x14ac:dyDescent="0.3">
      <c r="BA7155" s="169" t="e">
        <f>VLOOKUP(D7155,#REF!, 2,FALSE)</f>
        <v>#REF!</v>
      </c>
      <c r="BO7155" s="118" t="s">
        <v>12277</v>
      </c>
      <c r="BP7155" s="118" t="s">
        <v>778</v>
      </c>
      <c r="BQ7155" s="118" t="s">
        <v>2983</v>
      </c>
      <c r="BW7155" s="118" t="s">
        <v>12277</v>
      </c>
      <c r="BX7155" s="118" t="s">
        <v>778</v>
      </c>
      <c r="BY7155" s="118" t="s">
        <v>2983</v>
      </c>
    </row>
    <row r="7156" spans="53:77" x14ac:dyDescent="0.3">
      <c r="BA7156" s="169" t="e">
        <f>VLOOKUP(D7156,#REF!, 2,FALSE)</f>
        <v>#REF!</v>
      </c>
      <c r="BO7156" s="118" t="s">
        <v>12278</v>
      </c>
      <c r="BP7156" s="118" t="s">
        <v>775</v>
      </c>
      <c r="BQ7156" s="118" t="s">
        <v>2983</v>
      </c>
      <c r="BW7156" s="118" t="s">
        <v>12278</v>
      </c>
      <c r="BX7156" s="118" t="s">
        <v>775</v>
      </c>
      <c r="BY7156" s="118" t="s">
        <v>2983</v>
      </c>
    </row>
    <row r="7157" spans="53:77" x14ac:dyDescent="0.3">
      <c r="BA7157" s="169" t="e">
        <f>VLOOKUP(D7157,#REF!, 2,FALSE)</f>
        <v>#REF!</v>
      </c>
      <c r="BO7157" s="118" t="s">
        <v>12279</v>
      </c>
      <c r="BP7157" s="118" t="s">
        <v>3243</v>
      </c>
      <c r="BQ7157" s="118" t="s">
        <v>11558</v>
      </c>
      <c r="BW7157" s="118" t="s">
        <v>12279</v>
      </c>
      <c r="BX7157" s="118" t="s">
        <v>3243</v>
      </c>
      <c r="BY7157" s="118" t="s">
        <v>11558</v>
      </c>
    </row>
    <row r="7158" spans="53:77" x14ac:dyDescent="0.3">
      <c r="BA7158" s="169" t="e">
        <f>VLOOKUP(D7158,#REF!, 2,FALSE)</f>
        <v>#REF!</v>
      </c>
      <c r="BO7158" s="118" t="s">
        <v>12280</v>
      </c>
      <c r="BP7158" s="118" t="s">
        <v>841</v>
      </c>
      <c r="BQ7158" s="118" t="s">
        <v>1002</v>
      </c>
      <c r="BW7158" s="118" t="s">
        <v>12280</v>
      </c>
      <c r="BX7158" s="118" t="s">
        <v>841</v>
      </c>
      <c r="BY7158" s="118" t="s">
        <v>1002</v>
      </c>
    </row>
    <row r="7159" spans="53:77" x14ac:dyDescent="0.3">
      <c r="BA7159" s="169" t="e">
        <f>VLOOKUP(D7159,#REF!, 2,FALSE)</f>
        <v>#REF!</v>
      </c>
      <c r="BO7159" s="118" t="s">
        <v>12281</v>
      </c>
      <c r="BP7159" s="118" t="s">
        <v>614</v>
      </c>
      <c r="BQ7159" s="118" t="s">
        <v>4076</v>
      </c>
      <c r="BW7159" s="118" t="s">
        <v>12281</v>
      </c>
      <c r="BX7159" s="118" t="s">
        <v>614</v>
      </c>
      <c r="BY7159" s="118" t="s">
        <v>4076</v>
      </c>
    </row>
    <row r="7160" spans="53:77" x14ac:dyDescent="0.3">
      <c r="BA7160" s="169" t="e">
        <f>VLOOKUP(D7160,#REF!, 2,FALSE)</f>
        <v>#REF!</v>
      </c>
      <c r="BO7160" s="118" t="s">
        <v>12282</v>
      </c>
      <c r="BP7160" s="118" t="s">
        <v>619</v>
      </c>
      <c r="BQ7160" s="118" t="s">
        <v>2983</v>
      </c>
      <c r="BW7160" s="118" t="s">
        <v>12282</v>
      </c>
      <c r="BX7160" s="118" t="s">
        <v>619</v>
      </c>
      <c r="BY7160" s="118" t="s">
        <v>2983</v>
      </c>
    </row>
    <row r="7161" spans="53:77" x14ac:dyDescent="0.3">
      <c r="BA7161" s="169" t="e">
        <f>VLOOKUP(D7161,#REF!, 2,FALSE)</f>
        <v>#REF!</v>
      </c>
      <c r="BO7161" s="118" t="s">
        <v>12283</v>
      </c>
      <c r="BP7161" s="118" t="s">
        <v>617</v>
      </c>
      <c r="BQ7161" s="118" t="s">
        <v>2983</v>
      </c>
      <c r="BW7161" s="118" t="s">
        <v>12283</v>
      </c>
      <c r="BX7161" s="118" t="s">
        <v>617</v>
      </c>
      <c r="BY7161" s="118" t="s">
        <v>2983</v>
      </c>
    </row>
    <row r="7162" spans="53:77" x14ac:dyDescent="0.3">
      <c r="BA7162" s="169" t="e">
        <f>VLOOKUP(D7162,#REF!, 2,FALSE)</f>
        <v>#REF!</v>
      </c>
      <c r="BO7162" s="118" t="s">
        <v>12284</v>
      </c>
      <c r="BP7162" s="118" t="s">
        <v>614</v>
      </c>
      <c r="BQ7162" s="118" t="s">
        <v>12285</v>
      </c>
      <c r="BW7162" s="118" t="s">
        <v>12284</v>
      </c>
      <c r="BX7162" s="118" t="s">
        <v>614</v>
      </c>
      <c r="BY7162" s="118" t="s">
        <v>12285</v>
      </c>
    </row>
    <row r="7163" spans="53:77" x14ac:dyDescent="0.3">
      <c r="BA7163" s="169" t="e">
        <f>VLOOKUP(D7163,#REF!, 2,FALSE)</f>
        <v>#REF!</v>
      </c>
      <c r="BO7163" s="118" t="s">
        <v>12286</v>
      </c>
      <c r="BP7163" s="118" t="s">
        <v>862</v>
      </c>
      <c r="BQ7163" s="118" t="s">
        <v>2983</v>
      </c>
      <c r="BW7163" s="118" t="s">
        <v>12286</v>
      </c>
      <c r="BX7163" s="118" t="s">
        <v>862</v>
      </c>
      <c r="BY7163" s="118" t="s">
        <v>2983</v>
      </c>
    </row>
    <row r="7164" spans="53:77" x14ac:dyDescent="0.3">
      <c r="BA7164" s="169" t="e">
        <f>VLOOKUP(D7164,#REF!, 2,FALSE)</f>
        <v>#REF!</v>
      </c>
      <c r="BO7164" s="118" t="s">
        <v>12287</v>
      </c>
      <c r="BP7164" s="118" t="s">
        <v>803</v>
      </c>
      <c r="BQ7164" s="118" t="s">
        <v>4399</v>
      </c>
      <c r="BW7164" s="118" t="s">
        <v>12287</v>
      </c>
      <c r="BX7164" s="118" t="s">
        <v>803</v>
      </c>
      <c r="BY7164" s="118" t="s">
        <v>4399</v>
      </c>
    </row>
    <row r="7165" spans="53:77" x14ac:dyDescent="0.3">
      <c r="BA7165" s="169" t="e">
        <f>VLOOKUP(D7165,#REF!, 2,FALSE)</f>
        <v>#REF!</v>
      </c>
      <c r="BO7165" s="118" t="s">
        <v>423</v>
      </c>
      <c r="BP7165" s="118" t="s">
        <v>667</v>
      </c>
      <c r="BQ7165" s="118" t="s">
        <v>12288</v>
      </c>
      <c r="BW7165" s="118" t="s">
        <v>423</v>
      </c>
      <c r="BX7165" s="118" t="s">
        <v>667</v>
      </c>
      <c r="BY7165" s="118" t="s">
        <v>12288</v>
      </c>
    </row>
    <row r="7166" spans="53:77" x14ac:dyDescent="0.3">
      <c r="BA7166" s="169" t="e">
        <f>VLOOKUP(D7166,#REF!, 2,FALSE)</f>
        <v>#REF!</v>
      </c>
      <c r="BO7166" s="118" t="s">
        <v>12289</v>
      </c>
      <c r="BP7166" s="118" t="s">
        <v>16975</v>
      </c>
      <c r="BQ7166" s="118" t="s">
        <v>12291</v>
      </c>
      <c r="BW7166" s="118" t="s">
        <v>12289</v>
      </c>
      <c r="BX7166" s="118" t="s">
        <v>16975</v>
      </c>
      <c r="BY7166" s="118" t="s">
        <v>12291</v>
      </c>
    </row>
    <row r="7167" spans="53:77" x14ac:dyDescent="0.3">
      <c r="BA7167" s="169" t="e">
        <f>VLOOKUP(D7167,#REF!, 2,FALSE)</f>
        <v>#REF!</v>
      </c>
      <c r="BO7167" s="118" t="s">
        <v>12292</v>
      </c>
      <c r="BP7167" s="118" t="s">
        <v>3003</v>
      </c>
      <c r="BQ7167" s="118" t="s">
        <v>2983</v>
      </c>
      <c r="BW7167" s="118" t="s">
        <v>12292</v>
      </c>
      <c r="BX7167" s="118" t="s">
        <v>3003</v>
      </c>
      <c r="BY7167" s="118" t="s">
        <v>2983</v>
      </c>
    </row>
    <row r="7168" spans="53:77" x14ac:dyDescent="0.3">
      <c r="BA7168" s="169" t="e">
        <f>VLOOKUP(D7168,#REF!, 2,FALSE)</f>
        <v>#REF!</v>
      </c>
      <c r="BO7168" s="118" t="s">
        <v>12293</v>
      </c>
      <c r="BP7168" s="118" t="s">
        <v>12294</v>
      </c>
      <c r="BQ7168" s="118" t="s">
        <v>1500</v>
      </c>
      <c r="BW7168" s="118" t="s">
        <v>12293</v>
      </c>
      <c r="BX7168" s="118" t="s">
        <v>12294</v>
      </c>
      <c r="BY7168" s="118" t="s">
        <v>1500</v>
      </c>
    </row>
    <row r="7169" spans="53:77" x14ac:dyDescent="0.3">
      <c r="BA7169" s="169" t="e">
        <f>VLOOKUP(D7169,#REF!, 2,FALSE)</f>
        <v>#REF!</v>
      </c>
      <c r="BO7169" s="118" t="s">
        <v>12295</v>
      </c>
      <c r="BP7169" s="118" t="s">
        <v>662</v>
      </c>
      <c r="BQ7169" s="118" t="s">
        <v>2983</v>
      </c>
      <c r="BW7169" s="118" t="s">
        <v>12295</v>
      </c>
      <c r="BX7169" s="118" t="s">
        <v>662</v>
      </c>
      <c r="BY7169" s="118" t="s">
        <v>2983</v>
      </c>
    </row>
    <row r="7170" spans="53:77" x14ac:dyDescent="0.3">
      <c r="BA7170" s="169" t="e">
        <f>VLOOKUP(D7170,#REF!, 2,FALSE)</f>
        <v>#REF!</v>
      </c>
      <c r="BO7170" s="118" t="s">
        <v>12296</v>
      </c>
      <c r="BP7170" s="118" t="s">
        <v>631</v>
      </c>
      <c r="BQ7170" s="118" t="s">
        <v>8660</v>
      </c>
      <c r="BW7170" s="118" t="s">
        <v>12296</v>
      </c>
      <c r="BX7170" s="118" t="s">
        <v>631</v>
      </c>
      <c r="BY7170" s="118" t="s">
        <v>8660</v>
      </c>
    </row>
    <row r="7171" spans="53:77" x14ac:dyDescent="0.3">
      <c r="BA7171" s="169" t="e">
        <f>VLOOKUP(D7171,#REF!, 2,FALSE)</f>
        <v>#REF!</v>
      </c>
      <c r="BO7171" s="118" t="s">
        <v>12297</v>
      </c>
      <c r="BP7171" s="118" t="s">
        <v>942</v>
      </c>
      <c r="BQ7171" s="118" t="s">
        <v>2983</v>
      </c>
      <c r="BW7171" s="118" t="s">
        <v>12297</v>
      </c>
      <c r="BX7171" s="118" t="s">
        <v>942</v>
      </c>
      <c r="BY7171" s="118" t="s">
        <v>2983</v>
      </c>
    </row>
    <row r="7172" spans="53:77" x14ac:dyDescent="0.3">
      <c r="BA7172" s="169" t="e">
        <f>VLOOKUP(D7172,#REF!, 2,FALSE)</f>
        <v>#REF!</v>
      </c>
      <c r="BO7172" s="118" t="s">
        <v>12298</v>
      </c>
      <c r="BP7172" s="118" t="s">
        <v>616</v>
      </c>
      <c r="BQ7172" s="118" t="s">
        <v>2983</v>
      </c>
      <c r="BW7172" s="118" t="s">
        <v>12298</v>
      </c>
      <c r="BX7172" s="118" t="s">
        <v>616</v>
      </c>
      <c r="BY7172" s="118" t="s">
        <v>2983</v>
      </c>
    </row>
    <row r="7173" spans="53:77" x14ac:dyDescent="0.3">
      <c r="BA7173" s="169" t="e">
        <f>VLOOKUP(D7173,#REF!, 2,FALSE)</f>
        <v>#REF!</v>
      </c>
      <c r="BO7173" s="118" t="s">
        <v>12299</v>
      </c>
      <c r="BP7173" s="118" t="s">
        <v>928</v>
      </c>
      <c r="BQ7173" s="118" t="s">
        <v>11484</v>
      </c>
      <c r="BW7173" s="118" t="s">
        <v>12299</v>
      </c>
      <c r="BX7173" s="118" t="s">
        <v>928</v>
      </c>
      <c r="BY7173" s="118" t="s">
        <v>11484</v>
      </c>
    </row>
    <row r="7174" spans="53:77" x14ac:dyDescent="0.3">
      <c r="BA7174" s="169" t="e">
        <f>VLOOKUP(D7174,#REF!, 2,FALSE)</f>
        <v>#REF!</v>
      </c>
      <c r="BO7174" s="118" t="s">
        <v>2132</v>
      </c>
      <c r="BP7174" s="118" t="s">
        <v>3085</v>
      </c>
      <c r="BQ7174" s="118" t="s">
        <v>5119</v>
      </c>
      <c r="BW7174" s="118" t="s">
        <v>2132</v>
      </c>
      <c r="BX7174" s="118" t="s">
        <v>3085</v>
      </c>
      <c r="BY7174" s="118" t="s">
        <v>5119</v>
      </c>
    </row>
    <row r="7175" spans="53:77" x14ac:dyDescent="0.3">
      <c r="BA7175" s="169" t="e">
        <f>VLOOKUP(D7175,#REF!, 2,FALSE)</f>
        <v>#REF!</v>
      </c>
      <c r="BO7175" s="118" t="s">
        <v>12300</v>
      </c>
      <c r="BP7175" s="118" t="s">
        <v>1267</v>
      </c>
      <c r="BQ7175" s="118" t="s">
        <v>2983</v>
      </c>
      <c r="BW7175" s="118" t="s">
        <v>12300</v>
      </c>
      <c r="BX7175" s="118" t="s">
        <v>1267</v>
      </c>
      <c r="BY7175" s="118" t="s">
        <v>2983</v>
      </c>
    </row>
    <row r="7176" spans="53:77" x14ac:dyDescent="0.3">
      <c r="BA7176" s="169" t="e">
        <f>VLOOKUP(D7176,#REF!, 2,FALSE)</f>
        <v>#REF!</v>
      </c>
      <c r="BO7176" s="118" t="s">
        <v>2133</v>
      </c>
      <c r="BP7176" s="118" t="s">
        <v>628</v>
      </c>
      <c r="BQ7176" s="118" t="s">
        <v>2983</v>
      </c>
      <c r="BW7176" s="118" t="s">
        <v>2133</v>
      </c>
      <c r="BX7176" s="118" t="s">
        <v>628</v>
      </c>
      <c r="BY7176" s="118" t="s">
        <v>2983</v>
      </c>
    </row>
    <row r="7177" spans="53:77" x14ac:dyDescent="0.3">
      <c r="BA7177" s="169" t="e">
        <f>VLOOKUP(D7177,#REF!, 2,FALSE)</f>
        <v>#REF!</v>
      </c>
      <c r="BO7177" s="118" t="s">
        <v>2134</v>
      </c>
      <c r="BP7177" s="118" t="s">
        <v>612</v>
      </c>
      <c r="BQ7177" s="118" t="s">
        <v>2983</v>
      </c>
      <c r="BW7177" s="118" t="s">
        <v>2134</v>
      </c>
      <c r="BX7177" s="118" t="s">
        <v>612</v>
      </c>
      <c r="BY7177" s="118" t="s">
        <v>2983</v>
      </c>
    </row>
    <row r="7178" spans="53:77" x14ac:dyDescent="0.3">
      <c r="BA7178" s="169" t="e">
        <f>VLOOKUP(D7178,#REF!, 2,FALSE)</f>
        <v>#REF!</v>
      </c>
      <c r="BO7178" s="118" t="s">
        <v>12301</v>
      </c>
      <c r="BP7178" s="118" t="s">
        <v>1013</v>
      </c>
      <c r="BQ7178" s="118" t="s">
        <v>12302</v>
      </c>
      <c r="BW7178" s="118" t="s">
        <v>12301</v>
      </c>
      <c r="BX7178" s="118" t="s">
        <v>1013</v>
      </c>
      <c r="BY7178" s="118" t="s">
        <v>12302</v>
      </c>
    </row>
    <row r="7179" spans="53:77" x14ac:dyDescent="0.3">
      <c r="BA7179" s="169" t="e">
        <f>VLOOKUP(D7179,#REF!, 2,FALSE)</f>
        <v>#REF!</v>
      </c>
      <c r="BO7179" s="118" t="s">
        <v>12303</v>
      </c>
      <c r="BP7179" s="118" t="s">
        <v>3003</v>
      </c>
      <c r="BQ7179" s="118" t="s">
        <v>5327</v>
      </c>
      <c r="BW7179" s="118" t="s">
        <v>12303</v>
      </c>
      <c r="BX7179" s="118" t="s">
        <v>3003</v>
      </c>
      <c r="BY7179" s="118" t="s">
        <v>5327</v>
      </c>
    </row>
    <row r="7180" spans="53:77" x14ac:dyDescent="0.3">
      <c r="BA7180" s="169" t="e">
        <f>VLOOKUP(D7180,#REF!, 2,FALSE)</f>
        <v>#REF!</v>
      </c>
      <c r="BO7180" s="118" t="s">
        <v>12304</v>
      </c>
      <c r="BP7180" s="118" t="s">
        <v>3085</v>
      </c>
      <c r="BQ7180" s="118" t="s">
        <v>1344</v>
      </c>
      <c r="BW7180" s="118" t="s">
        <v>12304</v>
      </c>
      <c r="BX7180" s="118" t="s">
        <v>3085</v>
      </c>
      <c r="BY7180" s="118" t="s">
        <v>1344</v>
      </c>
    </row>
    <row r="7181" spans="53:77" x14ac:dyDescent="0.3">
      <c r="BA7181" s="169" t="e">
        <f>VLOOKUP(D7181,#REF!, 2,FALSE)</f>
        <v>#REF!</v>
      </c>
      <c r="BO7181" s="118" t="s">
        <v>12305</v>
      </c>
      <c r="BP7181" s="118" t="s">
        <v>736</v>
      </c>
      <c r="BQ7181" s="118" t="s">
        <v>2983</v>
      </c>
      <c r="BW7181" s="118" t="s">
        <v>12305</v>
      </c>
      <c r="BX7181" s="118" t="s">
        <v>736</v>
      </c>
      <c r="BY7181" s="118" t="s">
        <v>2983</v>
      </c>
    </row>
    <row r="7182" spans="53:77" x14ac:dyDescent="0.3">
      <c r="BA7182" s="169" t="e">
        <f>VLOOKUP(D7182,#REF!, 2,FALSE)</f>
        <v>#REF!</v>
      </c>
      <c r="BO7182" s="118" t="s">
        <v>12306</v>
      </c>
      <c r="BP7182" s="118" t="s">
        <v>3085</v>
      </c>
      <c r="BQ7182" s="118" t="s">
        <v>12307</v>
      </c>
      <c r="BW7182" s="118" t="s">
        <v>12306</v>
      </c>
      <c r="BX7182" s="118" t="s">
        <v>3085</v>
      </c>
      <c r="BY7182" s="118" t="s">
        <v>12307</v>
      </c>
    </row>
    <row r="7183" spans="53:77" x14ac:dyDescent="0.3">
      <c r="BA7183" s="169" t="e">
        <f>VLOOKUP(D7183,#REF!, 2,FALSE)</f>
        <v>#REF!</v>
      </c>
      <c r="BO7183" s="118" t="s">
        <v>12308</v>
      </c>
      <c r="BP7183" s="118" t="s">
        <v>1782</v>
      </c>
      <c r="BQ7183" s="118" t="s">
        <v>2983</v>
      </c>
      <c r="BW7183" s="118" t="s">
        <v>12308</v>
      </c>
      <c r="BX7183" s="118" t="s">
        <v>1782</v>
      </c>
      <c r="BY7183" s="118" t="s">
        <v>2983</v>
      </c>
    </row>
    <row r="7184" spans="53:77" x14ac:dyDescent="0.3">
      <c r="BA7184" s="169" t="e">
        <f>VLOOKUP(D7184,#REF!, 2,FALSE)</f>
        <v>#REF!</v>
      </c>
      <c r="BO7184" s="118" t="s">
        <v>12309</v>
      </c>
      <c r="BP7184" s="118" t="s">
        <v>1782</v>
      </c>
      <c r="BQ7184" s="118" t="s">
        <v>2983</v>
      </c>
      <c r="BW7184" s="118" t="s">
        <v>12309</v>
      </c>
      <c r="BX7184" s="118" t="s">
        <v>1782</v>
      </c>
      <c r="BY7184" s="118" t="s">
        <v>2983</v>
      </c>
    </row>
    <row r="7185" spans="53:77" x14ac:dyDescent="0.3">
      <c r="BA7185" s="169" t="e">
        <f>VLOOKUP(D7185,#REF!, 2,FALSE)</f>
        <v>#REF!</v>
      </c>
      <c r="BO7185" s="118" t="s">
        <v>12310</v>
      </c>
      <c r="BP7185" s="118" t="s">
        <v>3003</v>
      </c>
      <c r="BQ7185" s="118" t="s">
        <v>3635</v>
      </c>
      <c r="BW7185" s="118" t="s">
        <v>12310</v>
      </c>
      <c r="BX7185" s="118" t="s">
        <v>3003</v>
      </c>
      <c r="BY7185" s="118" t="s">
        <v>3635</v>
      </c>
    </row>
    <row r="7186" spans="53:77" x14ac:dyDescent="0.3">
      <c r="BA7186" s="169" t="e">
        <f>VLOOKUP(D7186,#REF!, 2,FALSE)</f>
        <v>#REF!</v>
      </c>
      <c r="BO7186" s="118" t="s">
        <v>12311</v>
      </c>
      <c r="BP7186" s="118" t="s">
        <v>613</v>
      </c>
      <c r="BQ7186" s="118" t="s">
        <v>712</v>
      </c>
      <c r="BW7186" s="118" t="s">
        <v>12311</v>
      </c>
      <c r="BX7186" s="118" t="s">
        <v>613</v>
      </c>
      <c r="BY7186" s="118" t="s">
        <v>712</v>
      </c>
    </row>
    <row r="7187" spans="53:77" x14ac:dyDescent="0.3">
      <c r="BA7187" s="169" t="e">
        <f>VLOOKUP(D7187,#REF!, 2,FALSE)</f>
        <v>#REF!</v>
      </c>
      <c r="BO7187" s="118" t="s">
        <v>12312</v>
      </c>
      <c r="BP7187" s="118" t="s">
        <v>631</v>
      </c>
      <c r="BQ7187" s="118" t="s">
        <v>1741</v>
      </c>
      <c r="BW7187" s="118" t="s">
        <v>12312</v>
      </c>
      <c r="BX7187" s="118" t="s">
        <v>631</v>
      </c>
      <c r="BY7187" s="118" t="s">
        <v>1741</v>
      </c>
    </row>
    <row r="7188" spans="53:77" x14ac:dyDescent="0.3">
      <c r="BA7188" s="169" t="e">
        <f>VLOOKUP(D7188,#REF!, 2,FALSE)</f>
        <v>#REF!</v>
      </c>
      <c r="BO7188" s="118" t="s">
        <v>12313</v>
      </c>
      <c r="BP7188" s="118" t="s">
        <v>658</v>
      </c>
      <c r="BQ7188" s="118" t="s">
        <v>2983</v>
      </c>
      <c r="BW7188" s="118" t="s">
        <v>12313</v>
      </c>
      <c r="BX7188" s="118" t="s">
        <v>658</v>
      </c>
      <c r="BY7188" s="118" t="s">
        <v>2983</v>
      </c>
    </row>
    <row r="7189" spans="53:77" x14ac:dyDescent="0.3">
      <c r="BA7189" s="169" t="e">
        <f>VLOOKUP(D7189,#REF!, 2,FALSE)</f>
        <v>#REF!</v>
      </c>
      <c r="BO7189" s="118" t="s">
        <v>12314</v>
      </c>
      <c r="BP7189" s="118" t="s">
        <v>783</v>
      </c>
      <c r="BQ7189" s="118" t="s">
        <v>12315</v>
      </c>
      <c r="BW7189" s="118" t="s">
        <v>12314</v>
      </c>
      <c r="BX7189" s="118" t="s">
        <v>783</v>
      </c>
      <c r="BY7189" s="118" t="s">
        <v>12315</v>
      </c>
    </row>
    <row r="7190" spans="53:77" x14ac:dyDescent="0.3">
      <c r="BA7190" s="169" t="e">
        <f>VLOOKUP(D7190,#REF!, 2,FALSE)</f>
        <v>#REF!</v>
      </c>
      <c r="BO7190" s="118" t="s">
        <v>12316</v>
      </c>
      <c r="BP7190" s="118" t="s">
        <v>16975</v>
      </c>
      <c r="BQ7190" s="118" t="s">
        <v>11364</v>
      </c>
      <c r="BW7190" s="118" t="s">
        <v>12316</v>
      </c>
      <c r="BX7190" s="118" t="s">
        <v>16975</v>
      </c>
      <c r="BY7190" s="118" t="s">
        <v>11364</v>
      </c>
    </row>
    <row r="7191" spans="53:77" x14ac:dyDescent="0.3">
      <c r="BA7191" s="169" t="e">
        <f>VLOOKUP(D7191,#REF!, 2,FALSE)</f>
        <v>#REF!</v>
      </c>
      <c r="BO7191" s="118" t="s">
        <v>12317</v>
      </c>
      <c r="BP7191" s="118" t="s">
        <v>636</v>
      </c>
      <c r="BQ7191" s="118" t="s">
        <v>3112</v>
      </c>
      <c r="BW7191" s="118" t="s">
        <v>12317</v>
      </c>
      <c r="BX7191" s="118" t="s">
        <v>636</v>
      </c>
      <c r="BY7191" s="118" t="s">
        <v>3112</v>
      </c>
    </row>
    <row r="7192" spans="53:77" x14ac:dyDescent="0.3">
      <c r="BA7192" s="169" t="e">
        <f>VLOOKUP(D7192,#REF!, 2,FALSE)</f>
        <v>#REF!</v>
      </c>
      <c r="BO7192" s="118" t="s">
        <v>442</v>
      </c>
      <c r="BP7192" s="118" t="s">
        <v>636</v>
      </c>
      <c r="BQ7192" s="118" t="s">
        <v>2983</v>
      </c>
      <c r="BW7192" s="118" t="s">
        <v>442</v>
      </c>
      <c r="BX7192" s="118" t="s">
        <v>636</v>
      </c>
      <c r="BY7192" s="118" t="s">
        <v>2983</v>
      </c>
    </row>
    <row r="7193" spans="53:77" x14ac:dyDescent="0.3">
      <c r="BA7193" s="169" t="e">
        <f>VLOOKUP(D7193,#REF!, 2,FALSE)</f>
        <v>#REF!</v>
      </c>
      <c r="BO7193" s="118" t="s">
        <v>12318</v>
      </c>
      <c r="BP7193" s="118" t="s">
        <v>783</v>
      </c>
      <c r="BQ7193" s="118" t="s">
        <v>2983</v>
      </c>
      <c r="BW7193" s="118" t="s">
        <v>12318</v>
      </c>
      <c r="BX7193" s="118" t="s">
        <v>783</v>
      </c>
      <c r="BY7193" s="118" t="s">
        <v>2983</v>
      </c>
    </row>
    <row r="7194" spans="53:77" x14ac:dyDescent="0.3">
      <c r="BA7194" s="169" t="e">
        <f>VLOOKUP(D7194,#REF!, 2,FALSE)</f>
        <v>#REF!</v>
      </c>
      <c r="BO7194" s="118" t="s">
        <v>424</v>
      </c>
      <c r="BP7194" s="118" t="s">
        <v>771</v>
      </c>
      <c r="BQ7194" s="118" t="s">
        <v>3783</v>
      </c>
      <c r="BW7194" s="118" t="s">
        <v>424</v>
      </c>
      <c r="BX7194" s="118" t="s">
        <v>771</v>
      </c>
      <c r="BY7194" s="118" t="s">
        <v>3783</v>
      </c>
    </row>
    <row r="7195" spans="53:77" x14ac:dyDescent="0.3">
      <c r="BA7195" s="169" t="e">
        <f>VLOOKUP(D7195,#REF!, 2,FALSE)</f>
        <v>#REF!</v>
      </c>
      <c r="BO7195" s="118" t="s">
        <v>2135</v>
      </c>
      <c r="BP7195" s="118" t="s">
        <v>658</v>
      </c>
      <c r="BQ7195" s="118" t="s">
        <v>5099</v>
      </c>
      <c r="BW7195" s="118" t="s">
        <v>2135</v>
      </c>
      <c r="BX7195" s="118" t="s">
        <v>658</v>
      </c>
      <c r="BY7195" s="118" t="s">
        <v>5099</v>
      </c>
    </row>
    <row r="7196" spans="53:77" x14ac:dyDescent="0.3">
      <c r="BA7196" s="169" t="e">
        <f>VLOOKUP(D7196,#REF!, 2,FALSE)</f>
        <v>#REF!</v>
      </c>
      <c r="BO7196" s="118" t="s">
        <v>12319</v>
      </c>
      <c r="BP7196" s="118" t="s">
        <v>1342</v>
      </c>
      <c r="BQ7196" s="118" t="s">
        <v>660</v>
      </c>
      <c r="BW7196" s="118" t="s">
        <v>12319</v>
      </c>
      <c r="BX7196" s="118" t="s">
        <v>1342</v>
      </c>
      <c r="BY7196" s="118" t="s">
        <v>660</v>
      </c>
    </row>
    <row r="7197" spans="53:77" x14ac:dyDescent="0.3">
      <c r="BA7197" s="169" t="e">
        <f>VLOOKUP(D7197,#REF!, 2,FALSE)</f>
        <v>#REF!</v>
      </c>
      <c r="BO7197" s="118" t="s">
        <v>12320</v>
      </c>
      <c r="BP7197" s="118" t="s">
        <v>942</v>
      </c>
      <c r="BQ7197" s="118" t="s">
        <v>2983</v>
      </c>
      <c r="BW7197" s="118" t="s">
        <v>12320</v>
      </c>
      <c r="BX7197" s="118" t="s">
        <v>942</v>
      </c>
      <c r="BY7197" s="118" t="s">
        <v>2983</v>
      </c>
    </row>
    <row r="7198" spans="53:77" x14ac:dyDescent="0.3">
      <c r="BA7198" s="169" t="e">
        <f>VLOOKUP(D7198,#REF!, 2,FALSE)</f>
        <v>#REF!</v>
      </c>
      <c r="BO7198" s="118" t="s">
        <v>12321</v>
      </c>
      <c r="BP7198" s="118" t="s">
        <v>2983</v>
      </c>
      <c r="BQ7198" s="118" t="s">
        <v>12322</v>
      </c>
      <c r="BW7198" s="118" t="s">
        <v>12321</v>
      </c>
      <c r="BX7198" s="118" t="s">
        <v>2983</v>
      </c>
      <c r="BY7198" s="118" t="s">
        <v>12322</v>
      </c>
    </row>
    <row r="7199" spans="53:77" x14ac:dyDescent="0.3">
      <c r="BA7199" s="169" t="e">
        <f>VLOOKUP(D7199,#REF!, 2,FALSE)</f>
        <v>#REF!</v>
      </c>
      <c r="BO7199" s="118" t="s">
        <v>12323</v>
      </c>
      <c r="BP7199" s="118" t="s">
        <v>636</v>
      </c>
      <c r="BQ7199" s="118" t="s">
        <v>12324</v>
      </c>
      <c r="BW7199" s="118" t="s">
        <v>12323</v>
      </c>
      <c r="BX7199" s="118" t="s">
        <v>636</v>
      </c>
      <c r="BY7199" s="118" t="s">
        <v>12324</v>
      </c>
    </row>
    <row r="7200" spans="53:77" x14ac:dyDescent="0.3">
      <c r="BA7200" s="169" t="e">
        <f>VLOOKUP(D7200,#REF!, 2,FALSE)</f>
        <v>#REF!</v>
      </c>
      <c r="BO7200" s="118" t="s">
        <v>12325</v>
      </c>
      <c r="BP7200" s="118" t="s">
        <v>16975</v>
      </c>
      <c r="BQ7200" s="118" t="s">
        <v>2363</v>
      </c>
      <c r="BW7200" s="118" t="s">
        <v>12325</v>
      </c>
      <c r="BX7200" s="118" t="s">
        <v>16975</v>
      </c>
      <c r="BY7200" s="118" t="s">
        <v>2363</v>
      </c>
    </row>
    <row r="7201" spans="53:77" x14ac:dyDescent="0.3">
      <c r="BA7201" s="169" t="e">
        <f>VLOOKUP(D7201,#REF!, 2,FALSE)</f>
        <v>#REF!</v>
      </c>
      <c r="BO7201" s="118" t="s">
        <v>12326</v>
      </c>
      <c r="BP7201" s="118" t="s">
        <v>2983</v>
      </c>
      <c r="BQ7201" s="118" t="s">
        <v>7158</v>
      </c>
      <c r="BW7201" s="118" t="s">
        <v>12326</v>
      </c>
      <c r="BX7201" s="118" t="s">
        <v>2983</v>
      </c>
      <c r="BY7201" s="118" t="s">
        <v>7158</v>
      </c>
    </row>
    <row r="7202" spans="53:77" x14ac:dyDescent="0.3">
      <c r="BA7202" s="169" t="e">
        <f>VLOOKUP(D7202,#REF!, 2,FALSE)</f>
        <v>#REF!</v>
      </c>
      <c r="BO7202" s="118" t="s">
        <v>12327</v>
      </c>
      <c r="BP7202" s="118" t="s">
        <v>787</v>
      </c>
      <c r="BQ7202" s="118" t="s">
        <v>10073</v>
      </c>
      <c r="BW7202" s="118" t="s">
        <v>12327</v>
      </c>
      <c r="BX7202" s="118" t="s">
        <v>787</v>
      </c>
      <c r="BY7202" s="118" t="s">
        <v>10073</v>
      </c>
    </row>
    <row r="7203" spans="53:77" x14ac:dyDescent="0.3">
      <c r="BA7203" s="169" t="e">
        <f>VLOOKUP(D7203,#REF!, 2,FALSE)</f>
        <v>#REF!</v>
      </c>
      <c r="BO7203" s="118" t="s">
        <v>12328</v>
      </c>
      <c r="BP7203" s="118" t="s">
        <v>16975</v>
      </c>
      <c r="BQ7203" s="118" t="s">
        <v>8723</v>
      </c>
      <c r="BW7203" s="118" t="s">
        <v>12328</v>
      </c>
      <c r="BX7203" s="118" t="s">
        <v>16975</v>
      </c>
      <c r="BY7203" s="118" t="s">
        <v>8723</v>
      </c>
    </row>
    <row r="7204" spans="53:77" x14ac:dyDescent="0.3">
      <c r="BA7204" s="169" t="e">
        <f>VLOOKUP(D7204,#REF!, 2,FALSE)</f>
        <v>#REF!</v>
      </c>
      <c r="BO7204" s="118" t="s">
        <v>12329</v>
      </c>
      <c r="BP7204" s="118" t="s">
        <v>16975</v>
      </c>
      <c r="BQ7204" s="118" t="s">
        <v>12322</v>
      </c>
      <c r="BW7204" s="118" t="s">
        <v>12329</v>
      </c>
      <c r="BX7204" s="118" t="s">
        <v>16975</v>
      </c>
      <c r="BY7204" s="118" t="s">
        <v>12322</v>
      </c>
    </row>
    <row r="7205" spans="53:77" x14ac:dyDescent="0.3">
      <c r="BA7205" s="169" t="e">
        <f>VLOOKUP(D7205,#REF!, 2,FALSE)</f>
        <v>#REF!</v>
      </c>
      <c r="BO7205" s="118" t="s">
        <v>12330</v>
      </c>
      <c r="BP7205" s="118" t="s">
        <v>16975</v>
      </c>
      <c r="BQ7205" s="118" t="s">
        <v>6911</v>
      </c>
      <c r="BW7205" s="118" t="s">
        <v>12330</v>
      </c>
      <c r="BX7205" s="118" t="s">
        <v>16975</v>
      </c>
      <c r="BY7205" s="118" t="s">
        <v>6911</v>
      </c>
    </row>
    <row r="7206" spans="53:77" x14ac:dyDescent="0.3">
      <c r="BA7206" s="169" t="e">
        <f>VLOOKUP(D7206,#REF!, 2,FALSE)</f>
        <v>#REF!</v>
      </c>
      <c r="BO7206" s="118" t="s">
        <v>12331</v>
      </c>
      <c r="BP7206" s="118" t="s">
        <v>16975</v>
      </c>
      <c r="BQ7206" s="118" t="s">
        <v>2378</v>
      </c>
      <c r="BW7206" s="118" t="s">
        <v>12331</v>
      </c>
      <c r="BX7206" s="118" t="s">
        <v>16975</v>
      </c>
      <c r="BY7206" s="118" t="s">
        <v>2378</v>
      </c>
    </row>
    <row r="7207" spans="53:77" x14ac:dyDescent="0.3">
      <c r="BA7207" s="169" t="e">
        <f>VLOOKUP(D7207,#REF!, 2,FALSE)</f>
        <v>#REF!</v>
      </c>
      <c r="BO7207" s="118" t="s">
        <v>12332</v>
      </c>
      <c r="BP7207" s="118" t="s">
        <v>16975</v>
      </c>
      <c r="BQ7207" s="118" t="s">
        <v>4823</v>
      </c>
      <c r="BW7207" s="118" t="s">
        <v>12332</v>
      </c>
      <c r="BX7207" s="118" t="s">
        <v>16975</v>
      </c>
      <c r="BY7207" s="118" t="s">
        <v>4823</v>
      </c>
    </row>
    <row r="7208" spans="53:77" x14ac:dyDescent="0.3">
      <c r="BA7208" s="169" t="e">
        <f>VLOOKUP(D7208,#REF!, 2,FALSE)</f>
        <v>#REF!</v>
      </c>
      <c r="BO7208" s="118" t="s">
        <v>12333</v>
      </c>
      <c r="BP7208" s="118" t="s">
        <v>2983</v>
      </c>
      <c r="BQ7208" s="118" t="s">
        <v>1598</v>
      </c>
      <c r="BW7208" s="118" t="s">
        <v>12333</v>
      </c>
      <c r="BX7208" s="118" t="s">
        <v>2983</v>
      </c>
      <c r="BY7208" s="118" t="s">
        <v>1598</v>
      </c>
    </row>
    <row r="7209" spans="53:77" x14ac:dyDescent="0.3">
      <c r="BA7209" s="169" t="e">
        <f>VLOOKUP(D7209,#REF!, 2,FALSE)</f>
        <v>#REF!</v>
      </c>
      <c r="BO7209" s="118" t="s">
        <v>12334</v>
      </c>
      <c r="BP7209" s="118" t="s">
        <v>2983</v>
      </c>
      <c r="BQ7209" s="118" t="s">
        <v>2354</v>
      </c>
      <c r="BW7209" s="118" t="s">
        <v>12334</v>
      </c>
      <c r="BX7209" s="118" t="s">
        <v>2983</v>
      </c>
      <c r="BY7209" s="118" t="s">
        <v>2354</v>
      </c>
    </row>
    <row r="7210" spans="53:77" x14ac:dyDescent="0.3">
      <c r="BA7210" s="169" t="e">
        <f>VLOOKUP(D7210,#REF!, 2,FALSE)</f>
        <v>#REF!</v>
      </c>
      <c r="BO7210" s="118" t="s">
        <v>43</v>
      </c>
      <c r="BP7210" s="118" t="s">
        <v>803</v>
      </c>
      <c r="BQ7210" s="118" t="s">
        <v>3704</v>
      </c>
      <c r="BW7210" s="118" t="s">
        <v>43</v>
      </c>
      <c r="BX7210" s="118" t="s">
        <v>803</v>
      </c>
      <c r="BY7210" s="118" t="s">
        <v>3704</v>
      </c>
    </row>
    <row r="7211" spans="53:77" x14ac:dyDescent="0.3">
      <c r="BA7211" s="169" t="e">
        <f>VLOOKUP(D7211,#REF!, 2,FALSE)</f>
        <v>#REF!</v>
      </c>
      <c r="BO7211" s="118" t="s">
        <v>12335</v>
      </c>
      <c r="BP7211" s="118" t="s">
        <v>2983</v>
      </c>
      <c r="BQ7211" s="118" t="s">
        <v>12336</v>
      </c>
      <c r="BW7211" s="118" t="s">
        <v>12335</v>
      </c>
      <c r="BX7211" s="118" t="s">
        <v>2983</v>
      </c>
      <c r="BY7211" s="118" t="s">
        <v>12336</v>
      </c>
    </row>
    <row r="7212" spans="53:77" x14ac:dyDescent="0.3">
      <c r="BA7212" s="169" t="e">
        <f>VLOOKUP(D7212,#REF!, 2,FALSE)</f>
        <v>#REF!</v>
      </c>
      <c r="BO7212" s="118" t="s">
        <v>12337</v>
      </c>
      <c r="BP7212" s="118" t="s">
        <v>2983</v>
      </c>
      <c r="BQ7212" s="118" t="s">
        <v>12338</v>
      </c>
      <c r="BW7212" s="118" t="s">
        <v>12337</v>
      </c>
      <c r="BX7212" s="118" t="s">
        <v>2983</v>
      </c>
      <c r="BY7212" s="118" t="s">
        <v>12338</v>
      </c>
    </row>
    <row r="7213" spans="53:77" x14ac:dyDescent="0.3">
      <c r="BA7213" s="169" t="e">
        <f>VLOOKUP(D7213,#REF!, 2,FALSE)</f>
        <v>#REF!</v>
      </c>
      <c r="BO7213" s="118" t="s">
        <v>42</v>
      </c>
      <c r="BP7213" s="118" t="s">
        <v>2983</v>
      </c>
      <c r="BQ7213" s="118" t="s">
        <v>12339</v>
      </c>
      <c r="BW7213" s="118" t="s">
        <v>42</v>
      </c>
      <c r="BX7213" s="118" t="s">
        <v>2983</v>
      </c>
      <c r="BY7213" s="118" t="s">
        <v>12339</v>
      </c>
    </row>
    <row r="7214" spans="53:77" x14ac:dyDescent="0.3">
      <c r="BA7214" s="169" t="e">
        <f>VLOOKUP(D7214,#REF!, 2,FALSE)</f>
        <v>#REF!</v>
      </c>
      <c r="BO7214" s="118" t="s">
        <v>12341</v>
      </c>
      <c r="BP7214" s="118" t="s">
        <v>2983</v>
      </c>
      <c r="BQ7214" s="118" t="s">
        <v>1912</v>
      </c>
      <c r="BW7214" s="118" t="s">
        <v>12341</v>
      </c>
      <c r="BX7214" s="118" t="s">
        <v>2983</v>
      </c>
      <c r="BY7214" s="118" t="s">
        <v>1912</v>
      </c>
    </row>
    <row r="7215" spans="53:77" x14ac:dyDescent="0.3">
      <c r="BA7215" s="169" t="e">
        <f>VLOOKUP(D7215,#REF!, 2,FALSE)</f>
        <v>#REF!</v>
      </c>
      <c r="BO7215" s="118" t="s">
        <v>12342</v>
      </c>
      <c r="BP7215" s="118" t="s">
        <v>2983</v>
      </c>
      <c r="BQ7215" s="118" t="s">
        <v>7806</v>
      </c>
      <c r="BW7215" s="118" t="s">
        <v>12342</v>
      </c>
      <c r="BX7215" s="118" t="s">
        <v>2983</v>
      </c>
      <c r="BY7215" s="118" t="s">
        <v>7806</v>
      </c>
    </row>
    <row r="7216" spans="53:77" x14ac:dyDescent="0.3">
      <c r="BA7216" s="169" t="e">
        <f>VLOOKUP(D7216,#REF!, 2,FALSE)</f>
        <v>#REF!</v>
      </c>
      <c r="BO7216" s="118" t="s">
        <v>12343</v>
      </c>
      <c r="BP7216" s="118" t="s">
        <v>2983</v>
      </c>
      <c r="BQ7216" s="118" t="s">
        <v>2983</v>
      </c>
      <c r="BW7216" s="118" t="s">
        <v>12343</v>
      </c>
      <c r="BX7216" s="118" t="s">
        <v>2983</v>
      </c>
      <c r="BY7216" s="118" t="s">
        <v>2983</v>
      </c>
    </row>
    <row r="7217" spans="53:77" x14ac:dyDescent="0.3">
      <c r="BA7217" s="169" t="e">
        <f>VLOOKUP(D7217,#REF!, 2,FALSE)</f>
        <v>#REF!</v>
      </c>
      <c r="BO7217" s="118" t="s">
        <v>12344</v>
      </c>
      <c r="BP7217" s="118" t="s">
        <v>2983</v>
      </c>
      <c r="BQ7217" s="118" t="s">
        <v>2983</v>
      </c>
      <c r="BW7217" s="118" t="s">
        <v>12344</v>
      </c>
      <c r="BX7217" s="118" t="s">
        <v>2983</v>
      </c>
      <c r="BY7217" s="118" t="s">
        <v>2983</v>
      </c>
    </row>
    <row r="7218" spans="53:77" x14ac:dyDescent="0.3">
      <c r="BA7218" s="169" t="e">
        <f>VLOOKUP(D7218,#REF!, 2,FALSE)</f>
        <v>#REF!</v>
      </c>
      <c r="BO7218" s="118" t="s">
        <v>12345</v>
      </c>
      <c r="BP7218" s="118" t="s">
        <v>2983</v>
      </c>
      <c r="BQ7218" s="118" t="s">
        <v>2983</v>
      </c>
      <c r="BW7218" s="118" t="s">
        <v>12345</v>
      </c>
      <c r="BX7218" s="118" t="s">
        <v>2983</v>
      </c>
      <c r="BY7218" s="118" t="s">
        <v>2983</v>
      </c>
    </row>
    <row r="7219" spans="53:77" x14ac:dyDescent="0.3">
      <c r="BA7219" s="169" t="e">
        <f>VLOOKUP(D7219,#REF!, 2,FALSE)</f>
        <v>#REF!</v>
      </c>
      <c r="BO7219" s="118" t="s">
        <v>12346</v>
      </c>
      <c r="BP7219" s="118" t="s">
        <v>2983</v>
      </c>
      <c r="BQ7219" s="118" t="s">
        <v>9931</v>
      </c>
      <c r="BW7219" s="118" t="s">
        <v>12346</v>
      </c>
      <c r="BX7219" s="118" t="s">
        <v>2983</v>
      </c>
      <c r="BY7219" s="118" t="s">
        <v>9931</v>
      </c>
    </row>
    <row r="7220" spans="53:77" x14ac:dyDescent="0.3">
      <c r="BA7220" s="169" t="e">
        <f>VLOOKUP(D7220,#REF!, 2,FALSE)</f>
        <v>#REF!</v>
      </c>
      <c r="BO7220" s="118" t="s">
        <v>12347</v>
      </c>
      <c r="BP7220" s="118" t="s">
        <v>2983</v>
      </c>
      <c r="BQ7220" s="118" t="s">
        <v>2983</v>
      </c>
      <c r="BW7220" s="118" t="s">
        <v>12347</v>
      </c>
      <c r="BX7220" s="118" t="s">
        <v>2983</v>
      </c>
      <c r="BY7220" s="118" t="s">
        <v>2983</v>
      </c>
    </row>
    <row r="7221" spans="53:77" x14ac:dyDescent="0.3">
      <c r="BA7221" s="169" t="e">
        <f>VLOOKUP(D7221,#REF!, 2,FALSE)</f>
        <v>#REF!</v>
      </c>
      <c r="BO7221" s="118" t="s">
        <v>37</v>
      </c>
      <c r="BP7221" s="118" t="s">
        <v>2983</v>
      </c>
      <c r="BQ7221" s="118" t="s">
        <v>2391</v>
      </c>
      <c r="BW7221" s="118" t="s">
        <v>37</v>
      </c>
      <c r="BX7221" s="118" t="s">
        <v>2983</v>
      </c>
      <c r="BY7221" s="118" t="s">
        <v>2391</v>
      </c>
    </row>
    <row r="7222" spans="53:77" x14ac:dyDescent="0.3">
      <c r="BA7222" s="169" t="e">
        <f>VLOOKUP(D7222,#REF!, 2,FALSE)</f>
        <v>#REF!</v>
      </c>
      <c r="BO7222" s="118" t="s">
        <v>2142</v>
      </c>
      <c r="BP7222" s="118" t="s">
        <v>2983</v>
      </c>
      <c r="BQ7222" s="118" t="s">
        <v>6296</v>
      </c>
      <c r="BW7222" s="118" t="s">
        <v>2142</v>
      </c>
      <c r="BX7222" s="118" t="s">
        <v>2983</v>
      </c>
      <c r="BY7222" s="118" t="s">
        <v>6296</v>
      </c>
    </row>
    <row r="7223" spans="53:77" x14ac:dyDescent="0.3">
      <c r="BA7223" s="169" t="e">
        <f>VLOOKUP(D7223,#REF!, 2,FALSE)</f>
        <v>#REF!</v>
      </c>
      <c r="BO7223" s="118" t="s">
        <v>12348</v>
      </c>
      <c r="BP7223" s="118" t="s">
        <v>2983</v>
      </c>
      <c r="BQ7223" s="118" t="s">
        <v>10954</v>
      </c>
      <c r="BW7223" s="118" t="s">
        <v>12348</v>
      </c>
      <c r="BX7223" s="118" t="s">
        <v>2983</v>
      </c>
      <c r="BY7223" s="118" t="s">
        <v>10954</v>
      </c>
    </row>
    <row r="7224" spans="53:77" x14ac:dyDescent="0.3">
      <c r="BA7224" s="169" t="e">
        <f>VLOOKUP(D7224,#REF!, 2,FALSE)</f>
        <v>#REF!</v>
      </c>
      <c r="BO7224" s="118" t="s">
        <v>12349</v>
      </c>
      <c r="BP7224" s="118" t="s">
        <v>2983</v>
      </c>
      <c r="BQ7224" s="118" t="s">
        <v>2575</v>
      </c>
      <c r="BW7224" s="118" t="s">
        <v>12349</v>
      </c>
      <c r="BX7224" s="118" t="s">
        <v>2983</v>
      </c>
      <c r="BY7224" s="118" t="s">
        <v>2575</v>
      </c>
    </row>
    <row r="7225" spans="53:77" x14ac:dyDescent="0.3">
      <c r="BA7225" s="169" t="e">
        <f>VLOOKUP(D7225,#REF!, 2,FALSE)</f>
        <v>#REF!</v>
      </c>
      <c r="BO7225" s="118" t="s">
        <v>12350</v>
      </c>
      <c r="BP7225" s="118" t="s">
        <v>2979</v>
      </c>
      <c r="BQ7225" s="118" t="s">
        <v>1226</v>
      </c>
      <c r="BW7225" s="118" t="s">
        <v>12350</v>
      </c>
      <c r="BX7225" s="118" t="s">
        <v>2979</v>
      </c>
      <c r="BY7225" s="118" t="s">
        <v>1226</v>
      </c>
    </row>
    <row r="7226" spans="53:77" x14ac:dyDescent="0.3">
      <c r="BA7226" s="169" t="e">
        <f>VLOOKUP(D7226,#REF!, 2,FALSE)</f>
        <v>#REF!</v>
      </c>
      <c r="BO7226" s="118" t="s">
        <v>12351</v>
      </c>
      <c r="BP7226" s="118" t="s">
        <v>2983</v>
      </c>
      <c r="BQ7226" s="118" t="s">
        <v>12352</v>
      </c>
      <c r="BW7226" s="118" t="s">
        <v>12351</v>
      </c>
      <c r="BX7226" s="118" t="s">
        <v>2983</v>
      </c>
      <c r="BY7226" s="118" t="s">
        <v>12352</v>
      </c>
    </row>
    <row r="7227" spans="53:77" x14ac:dyDescent="0.3">
      <c r="BA7227" s="169" t="e">
        <f>VLOOKUP(D7227,#REF!, 2,FALSE)</f>
        <v>#REF!</v>
      </c>
      <c r="BO7227" s="118" t="s">
        <v>12353</v>
      </c>
      <c r="BP7227" s="118" t="s">
        <v>2983</v>
      </c>
      <c r="BQ7227" s="118" t="s">
        <v>2935</v>
      </c>
      <c r="BW7227" s="118" t="s">
        <v>12353</v>
      </c>
      <c r="BX7227" s="118" t="s">
        <v>2983</v>
      </c>
      <c r="BY7227" s="118" t="s">
        <v>2935</v>
      </c>
    </row>
    <row r="7228" spans="53:77" x14ac:dyDescent="0.3">
      <c r="BA7228" s="169" t="e">
        <f>VLOOKUP(D7228,#REF!, 2,FALSE)</f>
        <v>#REF!</v>
      </c>
      <c r="BO7228" s="118" t="s">
        <v>49</v>
      </c>
      <c r="BP7228" s="118" t="s">
        <v>2979</v>
      </c>
      <c r="BQ7228" s="118" t="s">
        <v>1611</v>
      </c>
      <c r="BW7228" s="118" t="s">
        <v>49</v>
      </c>
      <c r="BX7228" s="118" t="s">
        <v>2979</v>
      </c>
      <c r="BY7228" s="118" t="s">
        <v>1611</v>
      </c>
    </row>
    <row r="7229" spans="53:77" x14ac:dyDescent="0.3">
      <c r="BA7229" s="169" t="e">
        <f>VLOOKUP(D7229,#REF!, 2,FALSE)</f>
        <v>#REF!</v>
      </c>
      <c r="BO7229" s="118" t="s">
        <v>2143</v>
      </c>
      <c r="BP7229" s="118" t="s">
        <v>1139</v>
      </c>
      <c r="BQ7229" s="118" t="s">
        <v>2447</v>
      </c>
      <c r="BW7229" s="118" t="s">
        <v>2143</v>
      </c>
      <c r="BX7229" s="118" t="s">
        <v>1139</v>
      </c>
      <c r="BY7229" s="118" t="s">
        <v>2447</v>
      </c>
    </row>
    <row r="7230" spans="53:77" x14ac:dyDescent="0.3">
      <c r="BA7230" s="169" t="e">
        <f>VLOOKUP(D7230,#REF!, 2,FALSE)</f>
        <v>#REF!</v>
      </c>
      <c r="BO7230" s="118" t="s">
        <v>12354</v>
      </c>
      <c r="BP7230" s="118" t="s">
        <v>694</v>
      </c>
      <c r="BQ7230" s="118" t="s">
        <v>8236</v>
      </c>
      <c r="BW7230" s="118" t="s">
        <v>12354</v>
      </c>
      <c r="BX7230" s="118" t="s">
        <v>694</v>
      </c>
      <c r="BY7230" s="118" t="s">
        <v>8236</v>
      </c>
    </row>
    <row r="7231" spans="53:77" x14ac:dyDescent="0.3">
      <c r="BA7231" s="169" t="e">
        <f>VLOOKUP(D7231,#REF!, 2,FALSE)</f>
        <v>#REF!</v>
      </c>
      <c r="BO7231" s="118" t="s">
        <v>12355</v>
      </c>
      <c r="BP7231" s="118" t="s">
        <v>928</v>
      </c>
      <c r="BQ7231" s="118" t="s">
        <v>4557</v>
      </c>
      <c r="BW7231" s="118" t="s">
        <v>12355</v>
      </c>
      <c r="BX7231" s="118" t="s">
        <v>928</v>
      </c>
      <c r="BY7231" s="118" t="s">
        <v>4557</v>
      </c>
    </row>
    <row r="7232" spans="53:77" x14ac:dyDescent="0.3">
      <c r="BA7232" s="169" t="e">
        <f>VLOOKUP(D7232,#REF!, 2,FALSE)</f>
        <v>#REF!</v>
      </c>
      <c r="BO7232" s="118" t="s">
        <v>35</v>
      </c>
      <c r="BP7232" s="118" t="s">
        <v>1139</v>
      </c>
      <c r="BQ7232" s="118" t="s">
        <v>12356</v>
      </c>
      <c r="BW7232" s="118" t="s">
        <v>35</v>
      </c>
      <c r="BX7232" s="118" t="s">
        <v>1139</v>
      </c>
      <c r="BY7232" s="118" t="s">
        <v>12356</v>
      </c>
    </row>
    <row r="7233" spans="53:77" x14ac:dyDescent="0.3">
      <c r="BA7233" s="169" t="e">
        <f>VLOOKUP(D7233,#REF!, 2,FALSE)</f>
        <v>#REF!</v>
      </c>
      <c r="BO7233" s="118" t="s">
        <v>50</v>
      </c>
      <c r="BP7233" s="118" t="s">
        <v>614</v>
      </c>
      <c r="BQ7233" s="118" t="s">
        <v>1611</v>
      </c>
      <c r="BW7233" s="118" t="s">
        <v>50</v>
      </c>
      <c r="BX7233" s="118" t="s">
        <v>614</v>
      </c>
      <c r="BY7233" s="118" t="s">
        <v>1611</v>
      </c>
    </row>
    <row r="7234" spans="53:77" x14ac:dyDescent="0.3">
      <c r="BA7234" s="169" t="e">
        <f>VLOOKUP(D7234,#REF!, 2,FALSE)</f>
        <v>#REF!</v>
      </c>
      <c r="BO7234" s="118" t="s">
        <v>12357</v>
      </c>
      <c r="BP7234" s="118" t="s">
        <v>2983</v>
      </c>
      <c r="BQ7234" s="118" t="s">
        <v>1833</v>
      </c>
      <c r="BW7234" s="118" t="s">
        <v>12357</v>
      </c>
      <c r="BX7234" s="118" t="s">
        <v>2983</v>
      </c>
      <c r="BY7234" s="118" t="s">
        <v>1833</v>
      </c>
    </row>
    <row r="7235" spans="53:77" x14ac:dyDescent="0.3">
      <c r="BA7235" s="169" t="e">
        <f>VLOOKUP(D7235,#REF!, 2,FALSE)</f>
        <v>#REF!</v>
      </c>
      <c r="BO7235" s="118" t="s">
        <v>12358</v>
      </c>
      <c r="BP7235" s="118" t="s">
        <v>2983</v>
      </c>
      <c r="BQ7235" s="118" t="s">
        <v>8337</v>
      </c>
      <c r="BW7235" s="118" t="s">
        <v>12358</v>
      </c>
      <c r="BX7235" s="118" t="s">
        <v>2983</v>
      </c>
      <c r="BY7235" s="118" t="s">
        <v>8337</v>
      </c>
    </row>
    <row r="7236" spans="53:77" x14ac:dyDescent="0.3">
      <c r="BA7236" s="169" t="e">
        <f>VLOOKUP(D7236,#REF!, 2,FALSE)</f>
        <v>#REF!</v>
      </c>
      <c r="BO7236" s="118" t="s">
        <v>12359</v>
      </c>
      <c r="BP7236" s="118" t="s">
        <v>2983</v>
      </c>
      <c r="BQ7236" s="118" t="s">
        <v>6902</v>
      </c>
      <c r="BW7236" s="118" t="s">
        <v>12359</v>
      </c>
      <c r="BX7236" s="118" t="s">
        <v>2983</v>
      </c>
      <c r="BY7236" s="118" t="s">
        <v>6902</v>
      </c>
    </row>
    <row r="7237" spans="53:77" x14ac:dyDescent="0.3">
      <c r="BA7237" s="169" t="e">
        <f>VLOOKUP(D7237,#REF!, 2,FALSE)</f>
        <v>#REF!</v>
      </c>
      <c r="BO7237" s="118" t="s">
        <v>12360</v>
      </c>
      <c r="BP7237" s="118" t="s">
        <v>780</v>
      </c>
      <c r="BQ7237" s="118" t="s">
        <v>11922</v>
      </c>
      <c r="BW7237" s="118" t="s">
        <v>12360</v>
      </c>
      <c r="BX7237" s="118" t="s">
        <v>780</v>
      </c>
      <c r="BY7237" s="118" t="s">
        <v>11922</v>
      </c>
    </row>
    <row r="7238" spans="53:77" x14ac:dyDescent="0.3">
      <c r="BA7238" s="169" t="e">
        <f>VLOOKUP(D7238,#REF!, 2,FALSE)</f>
        <v>#REF!</v>
      </c>
      <c r="BO7238" s="118" t="s">
        <v>12361</v>
      </c>
      <c r="BP7238" s="118" t="s">
        <v>2983</v>
      </c>
      <c r="BQ7238" s="118" t="s">
        <v>2983</v>
      </c>
      <c r="BW7238" s="118" t="s">
        <v>12361</v>
      </c>
      <c r="BX7238" s="118" t="s">
        <v>2983</v>
      </c>
      <c r="BY7238" s="118" t="s">
        <v>2983</v>
      </c>
    </row>
    <row r="7239" spans="53:77" x14ac:dyDescent="0.3">
      <c r="BA7239" s="169" t="e">
        <f>VLOOKUP(D7239,#REF!, 2,FALSE)</f>
        <v>#REF!</v>
      </c>
      <c r="BO7239" s="118" t="s">
        <v>2144</v>
      </c>
      <c r="BP7239" s="118" t="s">
        <v>666</v>
      </c>
      <c r="BQ7239" s="118" t="s">
        <v>2983</v>
      </c>
      <c r="BW7239" s="118" t="s">
        <v>2144</v>
      </c>
      <c r="BX7239" s="118" t="s">
        <v>666</v>
      </c>
      <c r="BY7239" s="118" t="s">
        <v>2983</v>
      </c>
    </row>
    <row r="7240" spans="53:77" x14ac:dyDescent="0.3">
      <c r="BA7240" s="169" t="e">
        <f>VLOOKUP(D7240,#REF!, 2,FALSE)</f>
        <v>#REF!</v>
      </c>
      <c r="BO7240" s="118" t="s">
        <v>12362</v>
      </c>
      <c r="BP7240" s="118" t="s">
        <v>778</v>
      </c>
      <c r="BQ7240" s="118" t="s">
        <v>2983</v>
      </c>
      <c r="BW7240" s="118" t="s">
        <v>12362</v>
      </c>
      <c r="BX7240" s="118" t="s">
        <v>778</v>
      </c>
      <c r="BY7240" s="118" t="s">
        <v>2983</v>
      </c>
    </row>
    <row r="7241" spans="53:77" x14ac:dyDescent="0.3">
      <c r="BA7241" s="169" t="e">
        <f>VLOOKUP(D7241,#REF!, 2,FALSE)</f>
        <v>#REF!</v>
      </c>
      <c r="BO7241" s="118" t="s">
        <v>12363</v>
      </c>
      <c r="BP7241" s="118" t="s">
        <v>614</v>
      </c>
      <c r="BQ7241" s="118" t="s">
        <v>2983</v>
      </c>
      <c r="BW7241" s="118" t="s">
        <v>12363</v>
      </c>
      <c r="BX7241" s="118" t="s">
        <v>614</v>
      </c>
      <c r="BY7241" s="118" t="s">
        <v>2983</v>
      </c>
    </row>
    <row r="7242" spans="53:77" x14ac:dyDescent="0.3">
      <c r="BA7242" s="169" t="e">
        <f>VLOOKUP(D7242,#REF!, 2,FALSE)</f>
        <v>#REF!</v>
      </c>
      <c r="BO7242" s="118" t="s">
        <v>12364</v>
      </c>
      <c r="BP7242" s="118" t="s">
        <v>1013</v>
      </c>
      <c r="BQ7242" s="118" t="s">
        <v>2983</v>
      </c>
      <c r="BW7242" s="118" t="s">
        <v>12364</v>
      </c>
      <c r="BX7242" s="118" t="s">
        <v>1013</v>
      </c>
      <c r="BY7242" s="118" t="s">
        <v>2983</v>
      </c>
    </row>
    <row r="7243" spans="53:77" x14ac:dyDescent="0.3">
      <c r="BA7243" s="169" t="e">
        <f>VLOOKUP(D7243,#REF!, 2,FALSE)</f>
        <v>#REF!</v>
      </c>
      <c r="BO7243" s="118" t="s">
        <v>12365</v>
      </c>
      <c r="BP7243" s="118" t="s">
        <v>667</v>
      </c>
      <c r="BQ7243" s="118" t="s">
        <v>2983</v>
      </c>
      <c r="BW7243" s="118" t="s">
        <v>12365</v>
      </c>
      <c r="BX7243" s="118" t="s">
        <v>667</v>
      </c>
      <c r="BY7243" s="118" t="s">
        <v>2983</v>
      </c>
    </row>
    <row r="7244" spans="53:77" x14ac:dyDescent="0.3">
      <c r="BA7244" s="169" t="e">
        <f>VLOOKUP(D7244,#REF!, 2,FALSE)</f>
        <v>#REF!</v>
      </c>
      <c r="BO7244" s="118" t="s">
        <v>12366</v>
      </c>
      <c r="BP7244" s="118" t="s">
        <v>2983</v>
      </c>
      <c r="BQ7244" s="118" t="s">
        <v>2983</v>
      </c>
      <c r="BW7244" s="118" t="s">
        <v>12366</v>
      </c>
      <c r="BX7244" s="118" t="s">
        <v>2983</v>
      </c>
      <c r="BY7244" s="118" t="s">
        <v>2983</v>
      </c>
    </row>
    <row r="7245" spans="53:77" x14ac:dyDescent="0.3">
      <c r="BA7245" s="169" t="e">
        <f>VLOOKUP(D7245,#REF!, 2,FALSE)</f>
        <v>#REF!</v>
      </c>
      <c r="BO7245" s="118" t="s">
        <v>12367</v>
      </c>
      <c r="BP7245" s="118" t="s">
        <v>2983</v>
      </c>
      <c r="BQ7245" s="118" t="s">
        <v>2983</v>
      </c>
      <c r="BW7245" s="118" t="s">
        <v>12367</v>
      </c>
      <c r="BX7245" s="118" t="s">
        <v>2983</v>
      </c>
      <c r="BY7245" s="118" t="s">
        <v>2983</v>
      </c>
    </row>
    <row r="7246" spans="53:77" x14ac:dyDescent="0.3">
      <c r="BA7246" s="169" t="e">
        <f>VLOOKUP(D7246,#REF!, 2,FALSE)</f>
        <v>#REF!</v>
      </c>
      <c r="BO7246" s="118" t="s">
        <v>12368</v>
      </c>
      <c r="BP7246" s="118" t="s">
        <v>1070</v>
      </c>
      <c r="BQ7246" s="118" t="s">
        <v>2983</v>
      </c>
      <c r="BW7246" s="118" t="s">
        <v>12368</v>
      </c>
      <c r="BX7246" s="118" t="s">
        <v>1070</v>
      </c>
      <c r="BY7246" s="118" t="s">
        <v>2983</v>
      </c>
    </row>
    <row r="7247" spans="53:77" x14ac:dyDescent="0.3">
      <c r="BA7247" s="169" t="e">
        <f>VLOOKUP(D7247,#REF!, 2,FALSE)</f>
        <v>#REF!</v>
      </c>
      <c r="BO7247" s="118" t="s">
        <v>12369</v>
      </c>
      <c r="BP7247" s="118" t="s">
        <v>2983</v>
      </c>
      <c r="BQ7247" s="118" t="s">
        <v>2983</v>
      </c>
      <c r="BW7247" s="118" t="s">
        <v>12369</v>
      </c>
      <c r="BX7247" s="118" t="s">
        <v>2983</v>
      </c>
      <c r="BY7247" s="118" t="s">
        <v>2983</v>
      </c>
    </row>
    <row r="7248" spans="53:77" x14ac:dyDescent="0.3">
      <c r="BA7248" s="169" t="e">
        <f>VLOOKUP(D7248,#REF!, 2,FALSE)</f>
        <v>#REF!</v>
      </c>
      <c r="BO7248" s="118" t="s">
        <v>12370</v>
      </c>
      <c r="BP7248" s="118" t="s">
        <v>3043</v>
      </c>
      <c r="BQ7248" s="118" t="s">
        <v>2353</v>
      </c>
      <c r="BW7248" s="118" t="s">
        <v>12370</v>
      </c>
      <c r="BX7248" s="118" t="s">
        <v>3043</v>
      </c>
      <c r="BY7248" s="118" t="s">
        <v>2353</v>
      </c>
    </row>
    <row r="7249" spans="53:77" x14ac:dyDescent="0.3">
      <c r="BA7249" s="169" t="e">
        <f>VLOOKUP(D7249,#REF!, 2,FALSE)</f>
        <v>#REF!</v>
      </c>
      <c r="BO7249" s="118" t="s">
        <v>12371</v>
      </c>
      <c r="BP7249" s="118" t="s">
        <v>2983</v>
      </c>
      <c r="BQ7249" s="118" t="s">
        <v>12372</v>
      </c>
      <c r="BW7249" s="118" t="s">
        <v>12371</v>
      </c>
      <c r="BX7249" s="118" t="s">
        <v>2983</v>
      </c>
      <c r="BY7249" s="118" t="s">
        <v>12372</v>
      </c>
    </row>
    <row r="7250" spans="53:77" x14ac:dyDescent="0.3">
      <c r="BA7250" s="169" t="e">
        <f>VLOOKUP(D7250,#REF!, 2,FALSE)</f>
        <v>#REF!</v>
      </c>
      <c r="BO7250" s="118" t="s">
        <v>12373</v>
      </c>
      <c r="BP7250" s="118" t="s">
        <v>2983</v>
      </c>
      <c r="BQ7250" s="118" t="s">
        <v>2542</v>
      </c>
      <c r="BW7250" s="118" t="s">
        <v>12373</v>
      </c>
      <c r="BX7250" s="118" t="s">
        <v>2983</v>
      </c>
      <c r="BY7250" s="118" t="s">
        <v>2542</v>
      </c>
    </row>
    <row r="7251" spans="53:77" x14ac:dyDescent="0.3">
      <c r="BA7251" s="169" t="e">
        <f>VLOOKUP(D7251,#REF!, 2,FALSE)</f>
        <v>#REF!</v>
      </c>
      <c r="BO7251" s="118" t="s">
        <v>12374</v>
      </c>
      <c r="BP7251" s="118" t="s">
        <v>2983</v>
      </c>
      <c r="BQ7251" s="118" t="s">
        <v>10244</v>
      </c>
      <c r="BW7251" s="118" t="s">
        <v>12374</v>
      </c>
      <c r="BX7251" s="118" t="s">
        <v>2983</v>
      </c>
      <c r="BY7251" s="118" t="s">
        <v>10244</v>
      </c>
    </row>
    <row r="7252" spans="53:77" x14ac:dyDescent="0.3">
      <c r="BA7252" s="169" t="e">
        <f>VLOOKUP(D7252,#REF!, 2,FALSE)</f>
        <v>#REF!</v>
      </c>
      <c r="BO7252" s="118" t="s">
        <v>12375</v>
      </c>
      <c r="BP7252" s="118" t="s">
        <v>2983</v>
      </c>
      <c r="BQ7252" s="118" t="s">
        <v>4407</v>
      </c>
      <c r="BW7252" s="118" t="s">
        <v>12375</v>
      </c>
      <c r="BX7252" s="118" t="s">
        <v>2983</v>
      </c>
      <c r="BY7252" s="118" t="s">
        <v>4407</v>
      </c>
    </row>
    <row r="7253" spans="53:77" x14ac:dyDescent="0.3">
      <c r="BA7253" s="169" t="e">
        <f>VLOOKUP(D7253,#REF!, 2,FALSE)</f>
        <v>#REF!</v>
      </c>
      <c r="BO7253" s="118" t="s">
        <v>12377</v>
      </c>
      <c r="BP7253" s="118" t="s">
        <v>2983</v>
      </c>
      <c r="BQ7253" s="118" t="s">
        <v>6803</v>
      </c>
      <c r="BW7253" s="118" t="s">
        <v>12377</v>
      </c>
      <c r="BX7253" s="118" t="s">
        <v>2983</v>
      </c>
      <c r="BY7253" s="118" t="s">
        <v>6803</v>
      </c>
    </row>
    <row r="7254" spans="53:77" x14ac:dyDescent="0.3">
      <c r="BA7254" s="169" t="e">
        <f>VLOOKUP(D7254,#REF!, 2,FALSE)</f>
        <v>#REF!</v>
      </c>
      <c r="BO7254" s="118" t="s">
        <v>2145</v>
      </c>
      <c r="BP7254" s="118" t="s">
        <v>696</v>
      </c>
      <c r="BQ7254" s="118" t="s">
        <v>12378</v>
      </c>
      <c r="BW7254" s="118" t="s">
        <v>2145</v>
      </c>
      <c r="BX7254" s="118" t="s">
        <v>696</v>
      </c>
      <c r="BY7254" s="118" t="s">
        <v>12378</v>
      </c>
    </row>
    <row r="7255" spans="53:77" x14ac:dyDescent="0.3">
      <c r="BA7255" s="169" t="e">
        <f>VLOOKUP(D7255,#REF!, 2,FALSE)</f>
        <v>#REF!</v>
      </c>
      <c r="BO7255" s="118" t="s">
        <v>12379</v>
      </c>
      <c r="BP7255" s="118" t="s">
        <v>2983</v>
      </c>
      <c r="BQ7255" s="118" t="s">
        <v>2303</v>
      </c>
      <c r="BW7255" s="118" t="s">
        <v>12379</v>
      </c>
      <c r="BX7255" s="118" t="s">
        <v>2983</v>
      </c>
      <c r="BY7255" s="118" t="s">
        <v>2303</v>
      </c>
    </row>
    <row r="7256" spans="53:77" x14ac:dyDescent="0.3">
      <c r="BA7256" s="169" t="e">
        <f>VLOOKUP(D7256,#REF!, 2,FALSE)</f>
        <v>#REF!</v>
      </c>
      <c r="BO7256" s="118" t="s">
        <v>2146</v>
      </c>
      <c r="BP7256" s="118" t="s">
        <v>2983</v>
      </c>
      <c r="BQ7256" s="118" t="s">
        <v>9160</v>
      </c>
      <c r="BW7256" s="118" t="s">
        <v>2146</v>
      </c>
      <c r="BX7256" s="118" t="s">
        <v>2983</v>
      </c>
      <c r="BY7256" s="118" t="s">
        <v>9160</v>
      </c>
    </row>
    <row r="7257" spans="53:77" x14ac:dyDescent="0.3">
      <c r="BA7257" s="169" t="e">
        <f>VLOOKUP(D7257,#REF!, 2,FALSE)</f>
        <v>#REF!</v>
      </c>
      <c r="BO7257" s="118" t="s">
        <v>12380</v>
      </c>
      <c r="BP7257" s="118" t="s">
        <v>2983</v>
      </c>
      <c r="BQ7257" s="118" t="s">
        <v>3324</v>
      </c>
      <c r="BW7257" s="118" t="s">
        <v>12380</v>
      </c>
      <c r="BX7257" s="118" t="s">
        <v>2983</v>
      </c>
      <c r="BY7257" s="118" t="s">
        <v>3324</v>
      </c>
    </row>
    <row r="7258" spans="53:77" x14ac:dyDescent="0.3">
      <c r="BA7258" s="169" t="e">
        <f>VLOOKUP(D7258,#REF!, 2,FALSE)</f>
        <v>#REF!</v>
      </c>
      <c r="BO7258" s="118" t="s">
        <v>12381</v>
      </c>
      <c r="BP7258" s="118" t="s">
        <v>2983</v>
      </c>
      <c r="BQ7258" s="118" t="s">
        <v>12382</v>
      </c>
      <c r="BW7258" s="118" t="s">
        <v>12381</v>
      </c>
      <c r="BX7258" s="118" t="s">
        <v>2983</v>
      </c>
      <c r="BY7258" s="118" t="s">
        <v>12382</v>
      </c>
    </row>
    <row r="7259" spans="53:77" x14ac:dyDescent="0.3">
      <c r="BA7259" s="169" t="e">
        <f>VLOOKUP(D7259,#REF!, 2,FALSE)</f>
        <v>#REF!</v>
      </c>
      <c r="BO7259" s="118" t="s">
        <v>12383</v>
      </c>
      <c r="BP7259" s="118" t="s">
        <v>2983</v>
      </c>
      <c r="BQ7259" s="118" t="s">
        <v>12384</v>
      </c>
      <c r="BW7259" s="118" t="s">
        <v>12383</v>
      </c>
      <c r="BX7259" s="118" t="s">
        <v>2983</v>
      </c>
      <c r="BY7259" s="118" t="s">
        <v>12384</v>
      </c>
    </row>
    <row r="7260" spans="53:77" x14ac:dyDescent="0.3">
      <c r="BA7260" s="169" t="e">
        <f>VLOOKUP(D7260,#REF!, 2,FALSE)</f>
        <v>#REF!</v>
      </c>
      <c r="BO7260" s="118" t="s">
        <v>12385</v>
      </c>
      <c r="BP7260" s="118" t="s">
        <v>2983</v>
      </c>
      <c r="BQ7260" s="118" t="s">
        <v>8659</v>
      </c>
      <c r="BW7260" s="118" t="s">
        <v>12385</v>
      </c>
      <c r="BX7260" s="118" t="s">
        <v>2983</v>
      </c>
      <c r="BY7260" s="118" t="s">
        <v>8659</v>
      </c>
    </row>
    <row r="7261" spans="53:77" x14ac:dyDescent="0.3">
      <c r="BA7261" s="169" t="e">
        <f>VLOOKUP(D7261,#REF!, 2,FALSE)</f>
        <v>#REF!</v>
      </c>
      <c r="BO7261" s="118" t="s">
        <v>12386</v>
      </c>
      <c r="BP7261" s="118" t="s">
        <v>2983</v>
      </c>
      <c r="BQ7261" s="118" t="s">
        <v>5145</v>
      </c>
      <c r="BW7261" s="118" t="s">
        <v>12386</v>
      </c>
      <c r="BX7261" s="118" t="s">
        <v>2983</v>
      </c>
      <c r="BY7261" s="118" t="s">
        <v>5145</v>
      </c>
    </row>
    <row r="7262" spans="53:77" x14ac:dyDescent="0.3">
      <c r="BA7262" s="169" t="e">
        <f>VLOOKUP(D7262,#REF!, 2,FALSE)</f>
        <v>#REF!</v>
      </c>
      <c r="BO7262" s="118" t="s">
        <v>12387</v>
      </c>
      <c r="BP7262" s="118" t="s">
        <v>2983</v>
      </c>
      <c r="BQ7262" s="118" t="s">
        <v>12388</v>
      </c>
      <c r="BW7262" s="118" t="s">
        <v>12387</v>
      </c>
      <c r="BX7262" s="118" t="s">
        <v>2983</v>
      </c>
      <c r="BY7262" s="118" t="s">
        <v>12388</v>
      </c>
    </row>
    <row r="7263" spans="53:77" x14ac:dyDescent="0.3">
      <c r="BA7263" s="169" t="e">
        <f>VLOOKUP(D7263,#REF!, 2,FALSE)</f>
        <v>#REF!</v>
      </c>
      <c r="BO7263" s="118" t="s">
        <v>2147</v>
      </c>
      <c r="BP7263" s="118" t="s">
        <v>2983</v>
      </c>
      <c r="BQ7263" s="118" t="s">
        <v>2983</v>
      </c>
      <c r="BW7263" s="118" t="s">
        <v>2147</v>
      </c>
      <c r="BX7263" s="118" t="s">
        <v>2983</v>
      </c>
      <c r="BY7263" s="118" t="s">
        <v>2983</v>
      </c>
    </row>
    <row r="7264" spans="53:77" x14ac:dyDescent="0.3">
      <c r="BA7264" s="169" t="e">
        <f>VLOOKUP(D7264,#REF!, 2,FALSE)</f>
        <v>#REF!</v>
      </c>
      <c r="BO7264" s="118" t="s">
        <v>12389</v>
      </c>
      <c r="BP7264" s="118" t="s">
        <v>775</v>
      </c>
      <c r="BQ7264" s="118" t="s">
        <v>3304</v>
      </c>
      <c r="BW7264" s="118" t="s">
        <v>12389</v>
      </c>
      <c r="BX7264" s="118" t="s">
        <v>775</v>
      </c>
      <c r="BY7264" s="118" t="s">
        <v>3304</v>
      </c>
    </row>
    <row r="7265" spans="53:77" x14ac:dyDescent="0.3">
      <c r="BA7265" s="169" t="e">
        <f>VLOOKUP(D7265,#REF!, 2,FALSE)</f>
        <v>#REF!</v>
      </c>
      <c r="BO7265" s="118" t="s">
        <v>12390</v>
      </c>
      <c r="BP7265" s="118" t="s">
        <v>2983</v>
      </c>
      <c r="BQ7265" s="118" t="s">
        <v>2983</v>
      </c>
      <c r="BW7265" s="118" t="s">
        <v>12390</v>
      </c>
      <c r="BX7265" s="118" t="s">
        <v>2983</v>
      </c>
      <c r="BY7265" s="118" t="s">
        <v>2983</v>
      </c>
    </row>
    <row r="7266" spans="53:77" x14ac:dyDescent="0.3">
      <c r="BA7266" s="169" t="e">
        <f>VLOOKUP(D7266,#REF!, 2,FALSE)</f>
        <v>#REF!</v>
      </c>
      <c r="BO7266" s="118" t="s">
        <v>12391</v>
      </c>
      <c r="BP7266" s="118" t="s">
        <v>2983</v>
      </c>
      <c r="BQ7266" s="118" t="s">
        <v>2983</v>
      </c>
      <c r="BW7266" s="118" t="s">
        <v>12391</v>
      </c>
      <c r="BX7266" s="118" t="s">
        <v>2983</v>
      </c>
      <c r="BY7266" s="118" t="s">
        <v>2983</v>
      </c>
    </row>
    <row r="7267" spans="53:77" x14ac:dyDescent="0.3">
      <c r="BA7267" s="169" t="e">
        <f>VLOOKUP(D7267,#REF!, 2,FALSE)</f>
        <v>#REF!</v>
      </c>
      <c r="BO7267" s="118" t="s">
        <v>12392</v>
      </c>
      <c r="BP7267" s="118" t="s">
        <v>3000</v>
      </c>
      <c r="BQ7267" s="118" t="s">
        <v>12393</v>
      </c>
      <c r="BW7267" s="118" t="s">
        <v>12392</v>
      </c>
      <c r="BX7267" s="118" t="s">
        <v>3000</v>
      </c>
      <c r="BY7267" s="118" t="s">
        <v>12393</v>
      </c>
    </row>
    <row r="7268" spans="53:77" x14ac:dyDescent="0.3">
      <c r="BA7268" s="169" t="e">
        <f>VLOOKUP(D7268,#REF!, 2,FALSE)</f>
        <v>#REF!</v>
      </c>
      <c r="BO7268" s="118" t="s">
        <v>12394</v>
      </c>
      <c r="BP7268" s="118" t="s">
        <v>2983</v>
      </c>
      <c r="BQ7268" s="118" t="s">
        <v>2983</v>
      </c>
      <c r="BW7268" s="118" t="s">
        <v>12394</v>
      </c>
      <c r="BX7268" s="118" t="s">
        <v>2983</v>
      </c>
      <c r="BY7268" s="118" t="s">
        <v>2983</v>
      </c>
    </row>
    <row r="7269" spans="53:77" x14ac:dyDescent="0.3">
      <c r="BA7269" s="169" t="e">
        <f>VLOOKUP(D7269,#REF!, 2,FALSE)</f>
        <v>#REF!</v>
      </c>
      <c r="BO7269" s="118" t="s">
        <v>12395</v>
      </c>
      <c r="BP7269" s="118" t="s">
        <v>612</v>
      </c>
      <c r="BQ7269" s="118" t="s">
        <v>8010</v>
      </c>
      <c r="BW7269" s="118" t="s">
        <v>12395</v>
      </c>
      <c r="BX7269" s="118" t="s">
        <v>612</v>
      </c>
      <c r="BY7269" s="118" t="s">
        <v>8010</v>
      </c>
    </row>
    <row r="7270" spans="53:77" x14ac:dyDescent="0.3">
      <c r="BA7270" s="169" t="e">
        <f>VLOOKUP(D7270,#REF!, 2,FALSE)</f>
        <v>#REF!</v>
      </c>
      <c r="BO7270" s="118" t="s">
        <v>2148</v>
      </c>
      <c r="BP7270" s="118" t="s">
        <v>2983</v>
      </c>
      <c r="BQ7270" s="118" t="s">
        <v>1402</v>
      </c>
      <c r="BW7270" s="118" t="s">
        <v>2148</v>
      </c>
      <c r="BX7270" s="118" t="s">
        <v>2983</v>
      </c>
      <c r="BY7270" s="118" t="s">
        <v>1402</v>
      </c>
    </row>
    <row r="7271" spans="53:77" x14ac:dyDescent="0.3">
      <c r="BA7271" s="169" t="e">
        <f>VLOOKUP(D7271,#REF!, 2,FALSE)</f>
        <v>#REF!</v>
      </c>
      <c r="BO7271" s="118" t="s">
        <v>41</v>
      </c>
      <c r="BP7271" s="118" t="s">
        <v>619</v>
      </c>
      <c r="BQ7271" s="118" t="s">
        <v>855</v>
      </c>
      <c r="BW7271" s="118" t="s">
        <v>41</v>
      </c>
      <c r="BX7271" s="118" t="s">
        <v>619</v>
      </c>
      <c r="BY7271" s="118" t="s">
        <v>855</v>
      </c>
    </row>
    <row r="7272" spans="53:77" x14ac:dyDescent="0.3">
      <c r="BA7272" s="169" t="e">
        <f>VLOOKUP(D7272,#REF!, 2,FALSE)</f>
        <v>#REF!</v>
      </c>
      <c r="BO7272" s="118" t="s">
        <v>12398</v>
      </c>
      <c r="BP7272" s="118" t="s">
        <v>16975</v>
      </c>
      <c r="BQ7272" s="118" t="s">
        <v>4053</v>
      </c>
      <c r="BW7272" s="118" t="s">
        <v>12398</v>
      </c>
      <c r="BX7272" s="118" t="s">
        <v>16975</v>
      </c>
      <c r="BY7272" s="118" t="s">
        <v>4053</v>
      </c>
    </row>
    <row r="7273" spans="53:77" x14ac:dyDescent="0.3">
      <c r="BA7273" s="169" t="e">
        <f>VLOOKUP(D7273,#REF!, 2,FALSE)</f>
        <v>#REF!</v>
      </c>
      <c r="BO7273" s="118" t="s">
        <v>12399</v>
      </c>
      <c r="BP7273" s="118" t="s">
        <v>16975</v>
      </c>
      <c r="BQ7273" s="118" t="s">
        <v>784</v>
      </c>
      <c r="BW7273" s="118" t="s">
        <v>12399</v>
      </c>
      <c r="BX7273" s="118" t="s">
        <v>16975</v>
      </c>
      <c r="BY7273" s="118" t="s">
        <v>784</v>
      </c>
    </row>
    <row r="7274" spans="53:77" x14ac:dyDescent="0.3">
      <c r="BA7274" s="169" t="e">
        <f>VLOOKUP(D7274,#REF!, 2,FALSE)</f>
        <v>#REF!</v>
      </c>
      <c r="BO7274" s="118" t="s">
        <v>44</v>
      </c>
      <c r="BP7274" s="118" t="s">
        <v>16975</v>
      </c>
      <c r="BQ7274" s="118" t="s">
        <v>5895</v>
      </c>
      <c r="BW7274" s="118" t="s">
        <v>44</v>
      </c>
      <c r="BX7274" s="118" t="s">
        <v>16975</v>
      </c>
      <c r="BY7274" s="118" t="s">
        <v>5895</v>
      </c>
    </row>
    <row r="7275" spans="53:77" x14ac:dyDescent="0.3">
      <c r="BA7275" s="169" t="e">
        <f>VLOOKUP(D7275,#REF!, 2,FALSE)</f>
        <v>#REF!</v>
      </c>
      <c r="BO7275" s="118" t="s">
        <v>12400</v>
      </c>
      <c r="BP7275" s="118" t="s">
        <v>810</v>
      </c>
      <c r="BQ7275" s="118" t="s">
        <v>660</v>
      </c>
      <c r="BW7275" s="118" t="s">
        <v>12400</v>
      </c>
      <c r="BX7275" s="118" t="s">
        <v>810</v>
      </c>
      <c r="BY7275" s="118" t="s">
        <v>660</v>
      </c>
    </row>
    <row r="7276" spans="53:77" x14ac:dyDescent="0.3">
      <c r="BA7276" s="169" t="e">
        <f>VLOOKUP(D7276,#REF!, 2,FALSE)</f>
        <v>#REF!</v>
      </c>
      <c r="BO7276" s="118" t="s">
        <v>12401</v>
      </c>
      <c r="BP7276" s="118" t="s">
        <v>667</v>
      </c>
      <c r="BQ7276" s="118" t="s">
        <v>12402</v>
      </c>
      <c r="BW7276" s="118" t="s">
        <v>12401</v>
      </c>
      <c r="BX7276" s="118" t="s">
        <v>667</v>
      </c>
      <c r="BY7276" s="118" t="s">
        <v>12402</v>
      </c>
    </row>
    <row r="7277" spans="53:77" x14ac:dyDescent="0.3">
      <c r="BA7277" s="169" t="e">
        <f>VLOOKUP(D7277,#REF!, 2,FALSE)</f>
        <v>#REF!</v>
      </c>
      <c r="BO7277" s="118" t="s">
        <v>12403</v>
      </c>
      <c r="BP7277" s="118" t="s">
        <v>696</v>
      </c>
      <c r="BQ7277" s="118" t="s">
        <v>4353</v>
      </c>
      <c r="BW7277" s="118" t="s">
        <v>12403</v>
      </c>
      <c r="BX7277" s="118" t="s">
        <v>696</v>
      </c>
      <c r="BY7277" s="118" t="s">
        <v>4353</v>
      </c>
    </row>
    <row r="7278" spans="53:77" x14ac:dyDescent="0.3">
      <c r="BA7278" s="169" t="e">
        <f>VLOOKUP(D7278,#REF!, 2,FALSE)</f>
        <v>#REF!</v>
      </c>
      <c r="BO7278" s="118" t="s">
        <v>12404</v>
      </c>
      <c r="BP7278" s="118" t="s">
        <v>612</v>
      </c>
      <c r="BQ7278" s="118" t="s">
        <v>784</v>
      </c>
      <c r="BW7278" s="118" t="s">
        <v>12404</v>
      </c>
      <c r="BX7278" s="118" t="s">
        <v>612</v>
      </c>
      <c r="BY7278" s="118" t="s">
        <v>784</v>
      </c>
    </row>
    <row r="7279" spans="53:77" x14ac:dyDescent="0.3">
      <c r="BA7279" s="169" t="e">
        <f>VLOOKUP(D7279,#REF!, 2,FALSE)</f>
        <v>#REF!</v>
      </c>
      <c r="BO7279" s="118" t="s">
        <v>2149</v>
      </c>
      <c r="BP7279" s="118" t="s">
        <v>841</v>
      </c>
      <c r="BQ7279" s="118" t="s">
        <v>2983</v>
      </c>
      <c r="BW7279" s="118" t="s">
        <v>2149</v>
      </c>
      <c r="BX7279" s="118" t="s">
        <v>841</v>
      </c>
      <c r="BY7279" s="118" t="s">
        <v>2983</v>
      </c>
    </row>
    <row r="7280" spans="53:77" x14ac:dyDescent="0.3">
      <c r="BA7280" s="169" t="e">
        <f>VLOOKUP(D7280,#REF!, 2,FALSE)</f>
        <v>#REF!</v>
      </c>
      <c r="BO7280" s="118" t="s">
        <v>12405</v>
      </c>
      <c r="BP7280" s="118" t="s">
        <v>612</v>
      </c>
      <c r="BQ7280" s="118" t="s">
        <v>7906</v>
      </c>
      <c r="BW7280" s="118" t="s">
        <v>12405</v>
      </c>
      <c r="BX7280" s="118" t="s">
        <v>612</v>
      </c>
      <c r="BY7280" s="118" t="s">
        <v>7906</v>
      </c>
    </row>
    <row r="7281" spans="53:77" x14ac:dyDescent="0.3">
      <c r="BA7281" s="169" t="e">
        <f>VLOOKUP(D7281,#REF!, 2,FALSE)</f>
        <v>#REF!</v>
      </c>
      <c r="BO7281" s="118" t="s">
        <v>12406</v>
      </c>
      <c r="BP7281" s="118" t="s">
        <v>16975</v>
      </c>
      <c r="BQ7281" s="118" t="s">
        <v>7906</v>
      </c>
      <c r="BW7281" s="118" t="s">
        <v>12406</v>
      </c>
      <c r="BX7281" s="118" t="s">
        <v>16975</v>
      </c>
      <c r="BY7281" s="118" t="s">
        <v>7906</v>
      </c>
    </row>
    <row r="7282" spans="53:77" x14ac:dyDescent="0.3">
      <c r="BA7282" s="169" t="e">
        <f>VLOOKUP(D7282,#REF!, 2,FALSE)</f>
        <v>#REF!</v>
      </c>
      <c r="BO7282" s="118" t="s">
        <v>12407</v>
      </c>
      <c r="BP7282" s="118" t="s">
        <v>16975</v>
      </c>
      <c r="BQ7282" s="118" t="s">
        <v>4353</v>
      </c>
      <c r="BW7282" s="118" t="s">
        <v>12407</v>
      </c>
      <c r="BX7282" s="118" t="s">
        <v>16975</v>
      </c>
      <c r="BY7282" s="118" t="s">
        <v>4353</v>
      </c>
    </row>
    <row r="7283" spans="53:77" x14ac:dyDescent="0.3">
      <c r="BA7283" s="169" t="e">
        <f>VLOOKUP(D7283,#REF!, 2,FALSE)</f>
        <v>#REF!</v>
      </c>
      <c r="BO7283" s="118" t="s">
        <v>12408</v>
      </c>
      <c r="BP7283" s="118" t="s">
        <v>3003</v>
      </c>
      <c r="BQ7283" s="118" t="s">
        <v>1283</v>
      </c>
      <c r="BW7283" s="118" t="s">
        <v>12408</v>
      </c>
      <c r="BX7283" s="118" t="s">
        <v>3003</v>
      </c>
      <c r="BY7283" s="118" t="s">
        <v>1283</v>
      </c>
    </row>
    <row r="7284" spans="53:77" x14ac:dyDescent="0.3">
      <c r="BA7284" s="169" t="e">
        <f>VLOOKUP(D7284,#REF!, 2,FALSE)</f>
        <v>#REF!</v>
      </c>
      <c r="BO7284" s="118" t="s">
        <v>12409</v>
      </c>
      <c r="BP7284" s="118" t="s">
        <v>3003</v>
      </c>
      <c r="BQ7284" s="118" t="s">
        <v>6323</v>
      </c>
      <c r="BW7284" s="118" t="s">
        <v>12409</v>
      </c>
      <c r="BX7284" s="118" t="s">
        <v>3003</v>
      </c>
      <c r="BY7284" s="118" t="s">
        <v>6323</v>
      </c>
    </row>
    <row r="7285" spans="53:77" x14ac:dyDescent="0.3">
      <c r="BA7285" s="169" t="e">
        <f>VLOOKUP(D7285,#REF!, 2,FALSE)</f>
        <v>#REF!</v>
      </c>
      <c r="BO7285" s="118" t="s">
        <v>12410</v>
      </c>
      <c r="BP7285" s="118" t="s">
        <v>3243</v>
      </c>
      <c r="BQ7285" s="118" t="s">
        <v>12411</v>
      </c>
      <c r="BW7285" s="118" t="s">
        <v>12410</v>
      </c>
      <c r="BX7285" s="118" t="s">
        <v>3243</v>
      </c>
      <c r="BY7285" s="118" t="s">
        <v>12411</v>
      </c>
    </row>
    <row r="7286" spans="53:77" x14ac:dyDescent="0.3">
      <c r="BA7286" s="169" t="e">
        <f>VLOOKUP(D7286,#REF!, 2,FALSE)</f>
        <v>#REF!</v>
      </c>
      <c r="BO7286" s="118" t="s">
        <v>12412</v>
      </c>
      <c r="BP7286" s="118" t="s">
        <v>3243</v>
      </c>
      <c r="BQ7286" s="118" t="s">
        <v>12413</v>
      </c>
      <c r="BW7286" s="118" t="s">
        <v>12412</v>
      </c>
      <c r="BX7286" s="118" t="s">
        <v>3243</v>
      </c>
      <c r="BY7286" s="118" t="s">
        <v>12413</v>
      </c>
    </row>
    <row r="7287" spans="53:77" x14ac:dyDescent="0.3">
      <c r="BA7287" s="169" t="e">
        <f>VLOOKUP(D7287,#REF!, 2,FALSE)</f>
        <v>#REF!</v>
      </c>
      <c r="BO7287" s="118" t="s">
        <v>12414</v>
      </c>
      <c r="BP7287" s="118" t="s">
        <v>2983</v>
      </c>
      <c r="BQ7287" s="118" t="s">
        <v>5449</v>
      </c>
      <c r="BW7287" s="118" t="s">
        <v>12414</v>
      </c>
      <c r="BX7287" s="118" t="s">
        <v>2983</v>
      </c>
      <c r="BY7287" s="118" t="s">
        <v>5449</v>
      </c>
    </row>
    <row r="7288" spans="53:77" x14ac:dyDescent="0.3">
      <c r="BA7288" s="169" t="e">
        <f>VLOOKUP(D7288,#REF!, 2,FALSE)</f>
        <v>#REF!</v>
      </c>
      <c r="BO7288" s="118" t="s">
        <v>12415</v>
      </c>
      <c r="BP7288" s="118" t="s">
        <v>2983</v>
      </c>
      <c r="BQ7288" s="118" t="s">
        <v>12416</v>
      </c>
      <c r="BW7288" s="118" t="s">
        <v>12415</v>
      </c>
      <c r="BX7288" s="118" t="s">
        <v>2983</v>
      </c>
      <c r="BY7288" s="118" t="s">
        <v>12416</v>
      </c>
    </row>
    <row r="7289" spans="53:77" x14ac:dyDescent="0.3">
      <c r="BA7289" s="169" t="e">
        <f>VLOOKUP(D7289,#REF!, 2,FALSE)</f>
        <v>#REF!</v>
      </c>
      <c r="BO7289" s="118" t="s">
        <v>12417</v>
      </c>
      <c r="BP7289" s="118" t="s">
        <v>2983</v>
      </c>
      <c r="BQ7289" s="118" t="s">
        <v>5601</v>
      </c>
      <c r="BW7289" s="118" t="s">
        <v>12417</v>
      </c>
      <c r="BX7289" s="118" t="s">
        <v>2983</v>
      </c>
      <c r="BY7289" s="118" t="s">
        <v>5601</v>
      </c>
    </row>
    <row r="7290" spans="53:77" x14ac:dyDescent="0.3">
      <c r="BA7290" s="169" t="e">
        <f>VLOOKUP(D7290,#REF!, 2,FALSE)</f>
        <v>#REF!</v>
      </c>
      <c r="BO7290" s="118" t="s">
        <v>12418</v>
      </c>
      <c r="BP7290" s="118" t="s">
        <v>2983</v>
      </c>
      <c r="BQ7290" s="118" t="s">
        <v>4092</v>
      </c>
      <c r="BW7290" s="118" t="s">
        <v>12418</v>
      </c>
      <c r="BX7290" s="118" t="s">
        <v>2983</v>
      </c>
      <c r="BY7290" s="118" t="s">
        <v>4092</v>
      </c>
    </row>
    <row r="7291" spans="53:77" x14ac:dyDescent="0.3">
      <c r="BA7291" s="169" t="e">
        <f>VLOOKUP(D7291,#REF!, 2,FALSE)</f>
        <v>#REF!</v>
      </c>
      <c r="BO7291" s="118" t="s">
        <v>12419</v>
      </c>
      <c r="BP7291" s="118" t="s">
        <v>2983</v>
      </c>
      <c r="BQ7291" s="118" t="s">
        <v>9475</v>
      </c>
      <c r="BW7291" s="118" t="s">
        <v>12419</v>
      </c>
      <c r="BX7291" s="118" t="s">
        <v>2983</v>
      </c>
      <c r="BY7291" s="118" t="s">
        <v>9475</v>
      </c>
    </row>
    <row r="7292" spans="53:77" x14ac:dyDescent="0.3">
      <c r="BA7292" s="169" t="e">
        <f>VLOOKUP(D7292,#REF!, 2,FALSE)</f>
        <v>#REF!</v>
      </c>
      <c r="BO7292" s="118" t="s">
        <v>12420</v>
      </c>
      <c r="BP7292" s="118" t="s">
        <v>2983</v>
      </c>
      <c r="BQ7292" s="118" t="s">
        <v>7331</v>
      </c>
      <c r="BW7292" s="118" t="s">
        <v>12420</v>
      </c>
      <c r="BX7292" s="118" t="s">
        <v>2983</v>
      </c>
      <c r="BY7292" s="118" t="s">
        <v>7331</v>
      </c>
    </row>
    <row r="7293" spans="53:77" x14ac:dyDescent="0.3">
      <c r="BA7293" s="169" t="e">
        <f>VLOOKUP(D7293,#REF!, 2,FALSE)</f>
        <v>#REF!</v>
      </c>
      <c r="BO7293" s="118" t="s">
        <v>12421</v>
      </c>
      <c r="BP7293" s="118" t="s">
        <v>2983</v>
      </c>
      <c r="BQ7293" s="118" t="s">
        <v>2069</v>
      </c>
      <c r="BW7293" s="118" t="s">
        <v>12421</v>
      </c>
      <c r="BX7293" s="118" t="s">
        <v>2983</v>
      </c>
      <c r="BY7293" s="118" t="s">
        <v>2069</v>
      </c>
    </row>
    <row r="7294" spans="53:77" x14ac:dyDescent="0.3">
      <c r="BA7294" s="169" t="e">
        <f>VLOOKUP(D7294,#REF!, 2,FALSE)</f>
        <v>#REF!</v>
      </c>
      <c r="BO7294" s="118" t="s">
        <v>12422</v>
      </c>
      <c r="BP7294" s="118" t="s">
        <v>2983</v>
      </c>
      <c r="BQ7294" s="118" t="s">
        <v>11952</v>
      </c>
      <c r="BW7294" s="118" t="s">
        <v>12422</v>
      </c>
      <c r="BX7294" s="118" t="s">
        <v>2983</v>
      </c>
      <c r="BY7294" s="118" t="s">
        <v>11952</v>
      </c>
    </row>
    <row r="7295" spans="53:77" x14ac:dyDescent="0.3">
      <c r="BA7295" s="169" t="e">
        <f>VLOOKUP(D7295,#REF!, 2,FALSE)</f>
        <v>#REF!</v>
      </c>
      <c r="BO7295" s="118" t="s">
        <v>12423</v>
      </c>
      <c r="BP7295" s="118" t="s">
        <v>2983</v>
      </c>
      <c r="BQ7295" s="118" t="s">
        <v>2751</v>
      </c>
      <c r="BW7295" s="118" t="s">
        <v>12423</v>
      </c>
      <c r="BX7295" s="118" t="s">
        <v>2983</v>
      </c>
      <c r="BY7295" s="118" t="s">
        <v>2751</v>
      </c>
    </row>
    <row r="7296" spans="53:77" x14ac:dyDescent="0.3">
      <c r="BA7296" s="169" t="e">
        <f>VLOOKUP(D7296,#REF!, 2,FALSE)</f>
        <v>#REF!</v>
      </c>
      <c r="BO7296" s="118" t="s">
        <v>12424</v>
      </c>
      <c r="BP7296" s="118" t="s">
        <v>2983</v>
      </c>
      <c r="BQ7296" s="118" t="s">
        <v>698</v>
      </c>
      <c r="BW7296" s="118" t="s">
        <v>12424</v>
      </c>
      <c r="BX7296" s="118" t="s">
        <v>2983</v>
      </c>
      <c r="BY7296" s="118" t="s">
        <v>698</v>
      </c>
    </row>
    <row r="7297" spans="53:77" x14ac:dyDescent="0.3">
      <c r="BA7297" s="169" t="e">
        <f>VLOOKUP(D7297,#REF!, 2,FALSE)</f>
        <v>#REF!</v>
      </c>
      <c r="BO7297" s="118" t="s">
        <v>12425</v>
      </c>
      <c r="BP7297" s="118" t="s">
        <v>2983</v>
      </c>
      <c r="BQ7297" s="118" t="s">
        <v>12426</v>
      </c>
      <c r="BW7297" s="118" t="s">
        <v>12425</v>
      </c>
      <c r="BX7297" s="118" t="s">
        <v>2983</v>
      </c>
      <c r="BY7297" s="118" t="s">
        <v>12426</v>
      </c>
    </row>
    <row r="7298" spans="53:77" x14ac:dyDescent="0.3">
      <c r="BA7298" s="169" t="e">
        <f>VLOOKUP(D7298,#REF!, 2,FALSE)</f>
        <v>#REF!</v>
      </c>
      <c r="BO7298" s="118" t="s">
        <v>12427</v>
      </c>
      <c r="BP7298" s="118" t="s">
        <v>2983</v>
      </c>
      <c r="BQ7298" s="118" t="s">
        <v>12428</v>
      </c>
      <c r="BW7298" s="118" t="s">
        <v>12427</v>
      </c>
      <c r="BX7298" s="118" t="s">
        <v>2983</v>
      </c>
      <c r="BY7298" s="118" t="s">
        <v>12428</v>
      </c>
    </row>
    <row r="7299" spans="53:77" x14ac:dyDescent="0.3">
      <c r="BA7299" s="169" t="e">
        <f>VLOOKUP(D7299,#REF!, 2,FALSE)</f>
        <v>#REF!</v>
      </c>
      <c r="BO7299" s="118" t="s">
        <v>12430</v>
      </c>
      <c r="BP7299" s="118" t="s">
        <v>2983</v>
      </c>
      <c r="BQ7299" s="118" t="s">
        <v>4382</v>
      </c>
      <c r="BW7299" s="118" t="s">
        <v>12430</v>
      </c>
      <c r="BX7299" s="118" t="s">
        <v>2983</v>
      </c>
      <c r="BY7299" s="118" t="s">
        <v>4382</v>
      </c>
    </row>
    <row r="7300" spans="53:77" x14ac:dyDescent="0.3">
      <c r="BA7300" s="169" t="e">
        <f>VLOOKUP(D7300,#REF!, 2,FALSE)</f>
        <v>#REF!</v>
      </c>
      <c r="BO7300" s="118" t="s">
        <v>12432</v>
      </c>
      <c r="BP7300" s="118" t="s">
        <v>2983</v>
      </c>
      <c r="BQ7300" s="118" t="s">
        <v>2068</v>
      </c>
      <c r="BW7300" s="118" t="s">
        <v>12432</v>
      </c>
      <c r="BX7300" s="118" t="s">
        <v>2983</v>
      </c>
      <c r="BY7300" s="118" t="s">
        <v>2068</v>
      </c>
    </row>
    <row r="7301" spans="53:77" x14ac:dyDescent="0.3">
      <c r="BA7301" s="169" t="e">
        <f>VLOOKUP(D7301,#REF!, 2,FALSE)</f>
        <v>#REF!</v>
      </c>
      <c r="BO7301" s="118" t="s">
        <v>12433</v>
      </c>
      <c r="BP7301" s="118" t="s">
        <v>2983</v>
      </c>
      <c r="BQ7301" s="118" t="s">
        <v>12434</v>
      </c>
      <c r="BW7301" s="118" t="s">
        <v>12433</v>
      </c>
      <c r="BX7301" s="118" t="s">
        <v>2983</v>
      </c>
      <c r="BY7301" s="118" t="s">
        <v>12434</v>
      </c>
    </row>
    <row r="7302" spans="53:77" x14ac:dyDescent="0.3">
      <c r="BA7302" s="169" t="e">
        <f>VLOOKUP(D7302,#REF!, 2,FALSE)</f>
        <v>#REF!</v>
      </c>
      <c r="BO7302" s="118" t="s">
        <v>12435</v>
      </c>
      <c r="BP7302" s="118" t="s">
        <v>2983</v>
      </c>
      <c r="BQ7302" s="118" t="s">
        <v>8458</v>
      </c>
      <c r="BW7302" s="118" t="s">
        <v>12435</v>
      </c>
      <c r="BX7302" s="118" t="s">
        <v>2983</v>
      </c>
      <c r="BY7302" s="118" t="s">
        <v>8458</v>
      </c>
    </row>
    <row r="7303" spans="53:77" x14ac:dyDescent="0.3">
      <c r="BA7303" s="169" t="e">
        <f>VLOOKUP(D7303,#REF!, 2,FALSE)</f>
        <v>#REF!</v>
      </c>
      <c r="BO7303" s="118" t="s">
        <v>2150</v>
      </c>
      <c r="BP7303" s="118" t="s">
        <v>2983</v>
      </c>
      <c r="BQ7303" s="118" t="s">
        <v>10154</v>
      </c>
      <c r="BW7303" s="118" t="s">
        <v>2150</v>
      </c>
      <c r="BX7303" s="118" t="s">
        <v>2983</v>
      </c>
      <c r="BY7303" s="118" t="s">
        <v>10154</v>
      </c>
    </row>
    <row r="7304" spans="53:77" x14ac:dyDescent="0.3">
      <c r="BA7304" s="169" t="e">
        <f>VLOOKUP(D7304,#REF!, 2,FALSE)</f>
        <v>#REF!</v>
      </c>
      <c r="BO7304" s="118" t="s">
        <v>12436</v>
      </c>
      <c r="BP7304" s="118" t="s">
        <v>2983</v>
      </c>
      <c r="BQ7304" s="118" t="s">
        <v>7946</v>
      </c>
      <c r="BW7304" s="118" t="s">
        <v>12436</v>
      </c>
      <c r="BX7304" s="118" t="s">
        <v>2983</v>
      </c>
      <c r="BY7304" s="118" t="s">
        <v>7946</v>
      </c>
    </row>
    <row r="7305" spans="53:77" x14ac:dyDescent="0.3">
      <c r="BA7305" s="169" t="e">
        <f>VLOOKUP(D7305,#REF!, 2,FALSE)</f>
        <v>#REF!</v>
      </c>
      <c r="BO7305" s="118" t="s">
        <v>12437</v>
      </c>
      <c r="BP7305" s="118" t="s">
        <v>2983</v>
      </c>
      <c r="BQ7305" s="118" t="s">
        <v>8391</v>
      </c>
      <c r="BW7305" s="118" t="s">
        <v>12437</v>
      </c>
      <c r="BX7305" s="118" t="s">
        <v>2983</v>
      </c>
      <c r="BY7305" s="118" t="s">
        <v>8391</v>
      </c>
    </row>
    <row r="7306" spans="53:77" x14ac:dyDescent="0.3">
      <c r="BA7306" s="169" t="e">
        <f>VLOOKUP(D7306,#REF!, 2,FALSE)</f>
        <v>#REF!</v>
      </c>
      <c r="BO7306" s="118" t="s">
        <v>12438</v>
      </c>
      <c r="BP7306" s="118" t="s">
        <v>2983</v>
      </c>
      <c r="BQ7306" s="118" t="s">
        <v>12439</v>
      </c>
      <c r="BW7306" s="118" t="s">
        <v>12438</v>
      </c>
      <c r="BX7306" s="118" t="s">
        <v>2983</v>
      </c>
      <c r="BY7306" s="118" t="s">
        <v>12439</v>
      </c>
    </row>
    <row r="7307" spans="53:77" x14ac:dyDescent="0.3">
      <c r="BA7307" s="169" t="e">
        <f>VLOOKUP(D7307,#REF!, 2,FALSE)</f>
        <v>#REF!</v>
      </c>
      <c r="BO7307" s="118" t="s">
        <v>2151</v>
      </c>
      <c r="BP7307" s="118" t="s">
        <v>2983</v>
      </c>
      <c r="BQ7307" s="118" t="s">
        <v>12440</v>
      </c>
      <c r="BW7307" s="118" t="s">
        <v>2151</v>
      </c>
      <c r="BX7307" s="118" t="s">
        <v>2983</v>
      </c>
      <c r="BY7307" s="118" t="s">
        <v>12440</v>
      </c>
    </row>
    <row r="7308" spans="53:77" x14ac:dyDescent="0.3">
      <c r="BA7308" s="169" t="e">
        <f>VLOOKUP(D7308,#REF!, 2,FALSE)</f>
        <v>#REF!</v>
      </c>
      <c r="BO7308" s="118" t="s">
        <v>12441</v>
      </c>
      <c r="BP7308" s="118" t="s">
        <v>2983</v>
      </c>
      <c r="BQ7308" s="118" t="s">
        <v>3676</v>
      </c>
      <c r="BW7308" s="118" t="s">
        <v>12441</v>
      </c>
      <c r="BX7308" s="118" t="s">
        <v>2983</v>
      </c>
      <c r="BY7308" s="118" t="s">
        <v>3676</v>
      </c>
    </row>
    <row r="7309" spans="53:77" x14ac:dyDescent="0.3">
      <c r="BA7309" s="169" t="e">
        <f>VLOOKUP(D7309,#REF!, 2,FALSE)</f>
        <v>#REF!</v>
      </c>
      <c r="BO7309" s="118" t="s">
        <v>12442</v>
      </c>
      <c r="BP7309" s="118" t="s">
        <v>2983</v>
      </c>
      <c r="BQ7309" s="118" t="s">
        <v>12443</v>
      </c>
      <c r="BW7309" s="118" t="s">
        <v>12442</v>
      </c>
      <c r="BX7309" s="118" t="s">
        <v>2983</v>
      </c>
      <c r="BY7309" s="118" t="s">
        <v>12443</v>
      </c>
    </row>
    <row r="7310" spans="53:77" x14ac:dyDescent="0.3">
      <c r="BA7310" s="169" t="e">
        <f>VLOOKUP(D7310,#REF!, 2,FALSE)</f>
        <v>#REF!</v>
      </c>
      <c r="BO7310" s="118" t="s">
        <v>12444</v>
      </c>
      <c r="BP7310" s="118" t="s">
        <v>2983</v>
      </c>
      <c r="BQ7310" s="118" t="s">
        <v>12445</v>
      </c>
      <c r="BW7310" s="118" t="s">
        <v>12444</v>
      </c>
      <c r="BX7310" s="118" t="s">
        <v>2983</v>
      </c>
      <c r="BY7310" s="118" t="s">
        <v>12445</v>
      </c>
    </row>
    <row r="7311" spans="53:77" x14ac:dyDescent="0.3">
      <c r="BA7311" s="169" t="e">
        <f>VLOOKUP(D7311,#REF!, 2,FALSE)</f>
        <v>#REF!</v>
      </c>
      <c r="BO7311" s="118" t="s">
        <v>12446</v>
      </c>
      <c r="BP7311" s="118" t="s">
        <v>2983</v>
      </c>
      <c r="BQ7311" s="118" t="s">
        <v>920</v>
      </c>
      <c r="BW7311" s="118" t="s">
        <v>12446</v>
      </c>
      <c r="BX7311" s="118" t="s">
        <v>2983</v>
      </c>
      <c r="BY7311" s="118" t="s">
        <v>920</v>
      </c>
    </row>
    <row r="7312" spans="53:77" x14ac:dyDescent="0.3">
      <c r="BA7312" s="169" t="e">
        <f>VLOOKUP(D7312,#REF!, 2,FALSE)</f>
        <v>#REF!</v>
      </c>
      <c r="BO7312" s="118" t="s">
        <v>12447</v>
      </c>
      <c r="BP7312" s="118" t="s">
        <v>2983</v>
      </c>
      <c r="BQ7312" s="118" t="s">
        <v>2983</v>
      </c>
      <c r="BW7312" s="118" t="s">
        <v>12447</v>
      </c>
      <c r="BX7312" s="118" t="s">
        <v>2983</v>
      </c>
      <c r="BY7312" s="118" t="s">
        <v>2983</v>
      </c>
    </row>
    <row r="7313" spans="53:77" x14ac:dyDescent="0.3">
      <c r="BA7313" s="169" t="e">
        <f>VLOOKUP(D7313,#REF!, 2,FALSE)</f>
        <v>#REF!</v>
      </c>
      <c r="BO7313" s="118" t="s">
        <v>12448</v>
      </c>
      <c r="BP7313" s="118" t="s">
        <v>2983</v>
      </c>
      <c r="BQ7313" s="118" t="s">
        <v>7890</v>
      </c>
      <c r="BW7313" s="118" t="s">
        <v>12448</v>
      </c>
      <c r="BX7313" s="118" t="s">
        <v>2983</v>
      </c>
      <c r="BY7313" s="118" t="s">
        <v>7890</v>
      </c>
    </row>
    <row r="7314" spans="53:77" x14ac:dyDescent="0.3">
      <c r="BA7314" s="169" t="e">
        <f>VLOOKUP(D7314,#REF!, 2,FALSE)</f>
        <v>#REF!</v>
      </c>
      <c r="BO7314" s="118" t="s">
        <v>12449</v>
      </c>
      <c r="BP7314" s="118" t="s">
        <v>2983</v>
      </c>
      <c r="BQ7314" s="118" t="s">
        <v>12450</v>
      </c>
      <c r="BW7314" s="118" t="s">
        <v>12449</v>
      </c>
      <c r="BX7314" s="118" t="s">
        <v>2983</v>
      </c>
      <c r="BY7314" s="118" t="s">
        <v>12450</v>
      </c>
    </row>
    <row r="7315" spans="53:77" x14ac:dyDescent="0.3">
      <c r="BA7315" s="169" t="e">
        <f>VLOOKUP(D7315,#REF!, 2,FALSE)</f>
        <v>#REF!</v>
      </c>
      <c r="BO7315" s="118" t="s">
        <v>12451</v>
      </c>
      <c r="BP7315" s="118" t="s">
        <v>2983</v>
      </c>
      <c r="BQ7315" s="118" t="s">
        <v>8877</v>
      </c>
      <c r="BW7315" s="118" t="s">
        <v>12451</v>
      </c>
      <c r="BX7315" s="118" t="s">
        <v>2983</v>
      </c>
      <c r="BY7315" s="118" t="s">
        <v>8877</v>
      </c>
    </row>
    <row r="7316" spans="53:77" x14ac:dyDescent="0.3">
      <c r="BA7316" s="169" t="e">
        <f>VLOOKUP(D7316,#REF!, 2,FALSE)</f>
        <v>#REF!</v>
      </c>
      <c r="BO7316" s="118" t="s">
        <v>2152</v>
      </c>
      <c r="BP7316" s="118" t="s">
        <v>2983</v>
      </c>
      <c r="BQ7316" s="118" t="s">
        <v>5911</v>
      </c>
      <c r="BW7316" s="118" t="s">
        <v>2152</v>
      </c>
      <c r="BX7316" s="118" t="s">
        <v>2983</v>
      </c>
      <c r="BY7316" s="118" t="s">
        <v>5911</v>
      </c>
    </row>
    <row r="7317" spans="53:77" x14ac:dyDescent="0.3">
      <c r="BA7317" s="169" t="e">
        <f>VLOOKUP(D7317,#REF!, 2,FALSE)</f>
        <v>#REF!</v>
      </c>
      <c r="BO7317" s="118" t="s">
        <v>12452</v>
      </c>
      <c r="BP7317" s="118" t="s">
        <v>2983</v>
      </c>
      <c r="BQ7317" s="118" t="s">
        <v>7610</v>
      </c>
      <c r="BW7317" s="118" t="s">
        <v>12452</v>
      </c>
      <c r="BX7317" s="118" t="s">
        <v>2983</v>
      </c>
      <c r="BY7317" s="118" t="s">
        <v>7610</v>
      </c>
    </row>
    <row r="7318" spans="53:77" x14ac:dyDescent="0.3">
      <c r="BA7318" s="169" t="e">
        <f>VLOOKUP(D7318,#REF!, 2,FALSE)</f>
        <v>#REF!</v>
      </c>
      <c r="BO7318" s="118" t="s">
        <v>12453</v>
      </c>
      <c r="BP7318" s="118" t="s">
        <v>2983</v>
      </c>
      <c r="BQ7318" s="118" t="s">
        <v>12454</v>
      </c>
      <c r="BW7318" s="118" t="s">
        <v>12453</v>
      </c>
      <c r="BX7318" s="118" t="s">
        <v>2983</v>
      </c>
      <c r="BY7318" s="118" t="s">
        <v>12454</v>
      </c>
    </row>
    <row r="7319" spans="53:77" x14ac:dyDescent="0.3">
      <c r="BA7319" s="169" t="e">
        <f>VLOOKUP(D7319,#REF!, 2,FALSE)</f>
        <v>#REF!</v>
      </c>
      <c r="BO7319" s="118" t="s">
        <v>12455</v>
      </c>
      <c r="BP7319" s="118" t="s">
        <v>2983</v>
      </c>
      <c r="BQ7319" s="118" t="s">
        <v>10702</v>
      </c>
      <c r="BW7319" s="118" t="s">
        <v>12455</v>
      </c>
      <c r="BX7319" s="118" t="s">
        <v>2983</v>
      </c>
      <c r="BY7319" s="118" t="s">
        <v>10702</v>
      </c>
    </row>
    <row r="7320" spans="53:77" x14ac:dyDescent="0.3">
      <c r="BA7320" s="169" t="e">
        <f>VLOOKUP(D7320,#REF!, 2,FALSE)</f>
        <v>#REF!</v>
      </c>
      <c r="BO7320" s="118" t="s">
        <v>12456</v>
      </c>
      <c r="BP7320" s="118" t="s">
        <v>802</v>
      </c>
      <c r="BQ7320" s="118" t="s">
        <v>8664</v>
      </c>
      <c r="BW7320" s="118" t="s">
        <v>12456</v>
      </c>
      <c r="BX7320" s="118" t="s">
        <v>802</v>
      </c>
      <c r="BY7320" s="118" t="s">
        <v>8664</v>
      </c>
    </row>
    <row r="7321" spans="53:77" x14ac:dyDescent="0.3">
      <c r="BA7321" s="169" t="e">
        <f>VLOOKUP(D7321,#REF!, 2,FALSE)</f>
        <v>#REF!</v>
      </c>
      <c r="BO7321" s="118" t="s">
        <v>12457</v>
      </c>
      <c r="BP7321" s="118" t="s">
        <v>799</v>
      </c>
      <c r="BQ7321" s="118" t="s">
        <v>9564</v>
      </c>
      <c r="BW7321" s="118" t="s">
        <v>12457</v>
      </c>
      <c r="BX7321" s="118" t="s">
        <v>799</v>
      </c>
      <c r="BY7321" s="118" t="s">
        <v>9564</v>
      </c>
    </row>
    <row r="7322" spans="53:77" x14ac:dyDescent="0.3">
      <c r="BA7322" s="169" t="e">
        <f>VLOOKUP(D7322,#REF!, 2,FALSE)</f>
        <v>#REF!</v>
      </c>
      <c r="BO7322" s="118" t="s">
        <v>12458</v>
      </c>
      <c r="BP7322" s="118" t="s">
        <v>2983</v>
      </c>
      <c r="BQ7322" s="118" t="s">
        <v>1834</v>
      </c>
      <c r="BW7322" s="118" t="s">
        <v>12458</v>
      </c>
      <c r="BX7322" s="118" t="s">
        <v>2983</v>
      </c>
      <c r="BY7322" s="118" t="s">
        <v>1834</v>
      </c>
    </row>
    <row r="7323" spans="53:77" x14ac:dyDescent="0.3">
      <c r="BA7323" s="169" t="e">
        <f>VLOOKUP(D7323,#REF!, 2,FALSE)</f>
        <v>#REF!</v>
      </c>
      <c r="BO7323" s="118" t="s">
        <v>12459</v>
      </c>
      <c r="BP7323" s="118" t="s">
        <v>2983</v>
      </c>
      <c r="BQ7323" s="118" t="s">
        <v>12460</v>
      </c>
      <c r="BW7323" s="118" t="s">
        <v>12459</v>
      </c>
      <c r="BX7323" s="118" t="s">
        <v>2983</v>
      </c>
      <c r="BY7323" s="118" t="s">
        <v>12460</v>
      </c>
    </row>
    <row r="7324" spans="53:77" x14ac:dyDescent="0.3">
      <c r="BA7324" s="169" t="e">
        <f>VLOOKUP(D7324,#REF!, 2,FALSE)</f>
        <v>#REF!</v>
      </c>
      <c r="BO7324" s="118" t="s">
        <v>12461</v>
      </c>
      <c r="BP7324" s="118" t="s">
        <v>2983</v>
      </c>
      <c r="BQ7324" s="118" t="s">
        <v>1442</v>
      </c>
      <c r="BW7324" s="118" t="s">
        <v>12461</v>
      </c>
      <c r="BX7324" s="118" t="s">
        <v>2983</v>
      </c>
      <c r="BY7324" s="118" t="s">
        <v>1442</v>
      </c>
    </row>
    <row r="7325" spans="53:77" x14ac:dyDescent="0.3">
      <c r="BA7325" s="169" t="e">
        <f>VLOOKUP(D7325,#REF!, 2,FALSE)</f>
        <v>#REF!</v>
      </c>
      <c r="BO7325" s="118" t="s">
        <v>12462</v>
      </c>
      <c r="BP7325" s="118" t="s">
        <v>2983</v>
      </c>
      <c r="BQ7325" s="118" t="s">
        <v>12463</v>
      </c>
      <c r="BW7325" s="118" t="s">
        <v>12462</v>
      </c>
      <c r="BX7325" s="118" t="s">
        <v>2983</v>
      </c>
      <c r="BY7325" s="118" t="s">
        <v>12463</v>
      </c>
    </row>
    <row r="7326" spans="53:77" x14ac:dyDescent="0.3">
      <c r="BA7326" s="169" t="e">
        <f>VLOOKUP(D7326,#REF!, 2,FALSE)</f>
        <v>#REF!</v>
      </c>
      <c r="BO7326" s="118" t="s">
        <v>12464</v>
      </c>
      <c r="BP7326" s="118" t="s">
        <v>2983</v>
      </c>
      <c r="BQ7326" s="118" t="s">
        <v>12465</v>
      </c>
      <c r="BW7326" s="118" t="s">
        <v>12464</v>
      </c>
      <c r="BX7326" s="118" t="s">
        <v>2983</v>
      </c>
      <c r="BY7326" s="118" t="s">
        <v>12465</v>
      </c>
    </row>
    <row r="7327" spans="53:77" x14ac:dyDescent="0.3">
      <c r="BA7327" s="169" t="e">
        <f>VLOOKUP(D7327,#REF!, 2,FALSE)</f>
        <v>#REF!</v>
      </c>
      <c r="BO7327" s="118" t="s">
        <v>12466</v>
      </c>
      <c r="BP7327" s="118" t="s">
        <v>2983</v>
      </c>
      <c r="BQ7327" s="118" t="s">
        <v>938</v>
      </c>
      <c r="BW7327" s="118" t="s">
        <v>12466</v>
      </c>
      <c r="BX7327" s="118" t="s">
        <v>2983</v>
      </c>
      <c r="BY7327" s="118" t="s">
        <v>938</v>
      </c>
    </row>
    <row r="7328" spans="53:77" x14ac:dyDescent="0.3">
      <c r="BA7328" s="169" t="e">
        <f>VLOOKUP(D7328,#REF!, 2,FALSE)</f>
        <v>#REF!</v>
      </c>
      <c r="BO7328" s="118" t="s">
        <v>12467</v>
      </c>
      <c r="BP7328" s="118" t="s">
        <v>2983</v>
      </c>
      <c r="BQ7328" s="118" t="s">
        <v>1200</v>
      </c>
      <c r="BW7328" s="118" t="s">
        <v>12467</v>
      </c>
      <c r="BX7328" s="118" t="s">
        <v>2983</v>
      </c>
      <c r="BY7328" s="118" t="s">
        <v>1200</v>
      </c>
    </row>
    <row r="7329" spans="53:77" x14ac:dyDescent="0.3">
      <c r="BA7329" s="169" t="e">
        <f>VLOOKUP(D7329,#REF!, 2,FALSE)</f>
        <v>#REF!</v>
      </c>
      <c r="BO7329" s="118" t="s">
        <v>12468</v>
      </c>
      <c r="BP7329" s="118" t="s">
        <v>2983</v>
      </c>
      <c r="BQ7329" s="118" t="s">
        <v>2067</v>
      </c>
      <c r="BW7329" s="118" t="s">
        <v>12468</v>
      </c>
      <c r="BX7329" s="118" t="s">
        <v>2983</v>
      </c>
      <c r="BY7329" s="118" t="s">
        <v>2067</v>
      </c>
    </row>
    <row r="7330" spans="53:77" x14ac:dyDescent="0.3">
      <c r="BA7330" s="169" t="e">
        <f>VLOOKUP(D7330,#REF!, 2,FALSE)</f>
        <v>#REF!</v>
      </c>
      <c r="BO7330" s="118" t="s">
        <v>2153</v>
      </c>
      <c r="BP7330" s="118" t="s">
        <v>2983</v>
      </c>
      <c r="BQ7330" s="118" t="s">
        <v>12469</v>
      </c>
      <c r="BW7330" s="118" t="s">
        <v>2153</v>
      </c>
      <c r="BX7330" s="118" t="s">
        <v>2983</v>
      </c>
      <c r="BY7330" s="118" t="s">
        <v>12469</v>
      </c>
    </row>
    <row r="7331" spans="53:77" x14ac:dyDescent="0.3">
      <c r="BA7331" s="169" t="e">
        <f>VLOOKUP(D7331,#REF!, 2,FALSE)</f>
        <v>#REF!</v>
      </c>
      <c r="BO7331" s="118" t="s">
        <v>12470</v>
      </c>
      <c r="BP7331" s="118" t="s">
        <v>3003</v>
      </c>
      <c r="BQ7331" s="118" t="s">
        <v>2137</v>
      </c>
      <c r="BW7331" s="118" t="s">
        <v>12470</v>
      </c>
      <c r="BX7331" s="118" t="s">
        <v>3003</v>
      </c>
      <c r="BY7331" s="118" t="s">
        <v>2137</v>
      </c>
    </row>
    <row r="7332" spans="53:77" x14ac:dyDescent="0.3">
      <c r="BA7332" s="169" t="e">
        <f>VLOOKUP(D7332,#REF!, 2,FALSE)</f>
        <v>#REF!</v>
      </c>
      <c r="BO7332" s="118" t="s">
        <v>12471</v>
      </c>
      <c r="BP7332" s="118" t="s">
        <v>2983</v>
      </c>
      <c r="BQ7332" s="118" t="s">
        <v>5067</v>
      </c>
      <c r="BW7332" s="118" t="s">
        <v>12471</v>
      </c>
      <c r="BX7332" s="118" t="s">
        <v>2983</v>
      </c>
      <c r="BY7332" s="118" t="s">
        <v>5067</v>
      </c>
    </row>
    <row r="7333" spans="53:77" x14ac:dyDescent="0.3">
      <c r="BA7333" s="169" t="e">
        <f>VLOOKUP(D7333,#REF!, 2,FALSE)</f>
        <v>#REF!</v>
      </c>
      <c r="BO7333" s="118" t="s">
        <v>12472</v>
      </c>
      <c r="BP7333" s="118" t="s">
        <v>2983</v>
      </c>
      <c r="BQ7333" s="118" t="s">
        <v>7305</v>
      </c>
      <c r="BW7333" s="118" t="s">
        <v>12472</v>
      </c>
      <c r="BX7333" s="118" t="s">
        <v>2983</v>
      </c>
      <c r="BY7333" s="118" t="s">
        <v>7305</v>
      </c>
    </row>
    <row r="7334" spans="53:77" x14ac:dyDescent="0.3">
      <c r="BA7334" s="169" t="e">
        <f>VLOOKUP(D7334,#REF!, 2,FALSE)</f>
        <v>#REF!</v>
      </c>
      <c r="BO7334" s="118" t="s">
        <v>12473</v>
      </c>
      <c r="BP7334" s="118" t="s">
        <v>2983</v>
      </c>
      <c r="BQ7334" s="118" t="s">
        <v>2983</v>
      </c>
      <c r="BW7334" s="118" t="s">
        <v>12473</v>
      </c>
      <c r="BX7334" s="118" t="s">
        <v>2983</v>
      </c>
      <c r="BY7334" s="118" t="s">
        <v>2983</v>
      </c>
    </row>
    <row r="7335" spans="53:77" x14ac:dyDescent="0.3">
      <c r="BA7335" s="169" t="e">
        <f>VLOOKUP(D7335,#REF!, 2,FALSE)</f>
        <v>#REF!</v>
      </c>
      <c r="BO7335" s="118" t="s">
        <v>2154</v>
      </c>
      <c r="BP7335" s="118" t="s">
        <v>2983</v>
      </c>
      <c r="BQ7335" s="118" t="s">
        <v>3514</v>
      </c>
      <c r="BW7335" s="118" t="s">
        <v>2154</v>
      </c>
      <c r="BX7335" s="118" t="s">
        <v>2983</v>
      </c>
      <c r="BY7335" s="118" t="s">
        <v>3514</v>
      </c>
    </row>
    <row r="7336" spans="53:77" x14ac:dyDescent="0.3">
      <c r="BA7336" s="169" t="e">
        <f>VLOOKUP(D7336,#REF!, 2,FALSE)</f>
        <v>#REF!</v>
      </c>
      <c r="BO7336" s="118" t="s">
        <v>2155</v>
      </c>
      <c r="BP7336" s="118" t="s">
        <v>736</v>
      </c>
      <c r="BQ7336" s="118" t="s">
        <v>12474</v>
      </c>
      <c r="BW7336" s="118" t="s">
        <v>2155</v>
      </c>
      <c r="BX7336" s="118" t="s">
        <v>736</v>
      </c>
      <c r="BY7336" s="118" t="s">
        <v>12474</v>
      </c>
    </row>
    <row r="7337" spans="53:77" x14ac:dyDescent="0.3">
      <c r="BA7337" s="169" t="e">
        <f>VLOOKUP(D7337,#REF!, 2,FALSE)</f>
        <v>#REF!</v>
      </c>
      <c r="BO7337" s="118" t="s">
        <v>12475</v>
      </c>
      <c r="BP7337" s="118" t="s">
        <v>2983</v>
      </c>
      <c r="BQ7337" s="118" t="s">
        <v>12476</v>
      </c>
      <c r="BW7337" s="118" t="s">
        <v>12475</v>
      </c>
      <c r="BX7337" s="118" t="s">
        <v>2983</v>
      </c>
      <c r="BY7337" s="118" t="s">
        <v>12476</v>
      </c>
    </row>
    <row r="7338" spans="53:77" x14ac:dyDescent="0.3">
      <c r="BA7338" s="169" t="e">
        <f>VLOOKUP(D7338,#REF!, 2,FALSE)</f>
        <v>#REF!</v>
      </c>
      <c r="BO7338" s="118" t="s">
        <v>12477</v>
      </c>
      <c r="BP7338" s="118" t="s">
        <v>636</v>
      </c>
      <c r="BQ7338" s="118" t="s">
        <v>11846</v>
      </c>
      <c r="BW7338" s="118" t="s">
        <v>12477</v>
      </c>
      <c r="BX7338" s="118" t="s">
        <v>636</v>
      </c>
      <c r="BY7338" s="118" t="s">
        <v>11846</v>
      </c>
    </row>
    <row r="7339" spans="53:77" x14ac:dyDescent="0.3">
      <c r="BA7339" s="169" t="e">
        <f>VLOOKUP(D7339,#REF!, 2,FALSE)</f>
        <v>#REF!</v>
      </c>
      <c r="BO7339" s="118" t="s">
        <v>47</v>
      </c>
      <c r="BP7339" s="118" t="s">
        <v>2983</v>
      </c>
      <c r="BQ7339" s="118" t="s">
        <v>11445</v>
      </c>
      <c r="BW7339" s="118" t="s">
        <v>47</v>
      </c>
      <c r="BX7339" s="118" t="s">
        <v>2983</v>
      </c>
      <c r="BY7339" s="118" t="s">
        <v>11445</v>
      </c>
    </row>
    <row r="7340" spans="53:77" x14ac:dyDescent="0.3">
      <c r="BA7340" s="169" t="e">
        <f>VLOOKUP(D7340,#REF!, 2,FALSE)</f>
        <v>#REF!</v>
      </c>
      <c r="BO7340" s="118" t="s">
        <v>12478</v>
      </c>
      <c r="BP7340" s="118" t="s">
        <v>2983</v>
      </c>
      <c r="BQ7340" s="118" t="s">
        <v>2188</v>
      </c>
      <c r="BW7340" s="118" t="s">
        <v>12478</v>
      </c>
      <c r="BX7340" s="118" t="s">
        <v>2983</v>
      </c>
      <c r="BY7340" s="118" t="s">
        <v>2188</v>
      </c>
    </row>
    <row r="7341" spans="53:77" x14ac:dyDescent="0.3">
      <c r="BA7341" s="169" t="e">
        <f>VLOOKUP(D7341,#REF!, 2,FALSE)</f>
        <v>#REF!</v>
      </c>
      <c r="BO7341" s="118" t="s">
        <v>12479</v>
      </c>
      <c r="BP7341" s="118" t="s">
        <v>2983</v>
      </c>
      <c r="BQ7341" s="118" t="s">
        <v>8301</v>
      </c>
      <c r="BW7341" s="118" t="s">
        <v>12479</v>
      </c>
      <c r="BX7341" s="118" t="s">
        <v>2983</v>
      </c>
      <c r="BY7341" s="118" t="s">
        <v>8301</v>
      </c>
    </row>
    <row r="7342" spans="53:77" x14ac:dyDescent="0.3">
      <c r="BA7342" s="169" t="e">
        <f>VLOOKUP(D7342,#REF!, 2,FALSE)</f>
        <v>#REF!</v>
      </c>
      <c r="BO7342" s="118" t="s">
        <v>12480</v>
      </c>
      <c r="BP7342" s="118" t="s">
        <v>2983</v>
      </c>
      <c r="BQ7342" s="118" t="s">
        <v>5149</v>
      </c>
      <c r="BW7342" s="118" t="s">
        <v>12480</v>
      </c>
      <c r="BX7342" s="118" t="s">
        <v>2983</v>
      </c>
      <c r="BY7342" s="118" t="s">
        <v>5149</v>
      </c>
    </row>
    <row r="7343" spans="53:77" x14ac:dyDescent="0.3">
      <c r="BA7343" s="169" t="e">
        <f>VLOOKUP(D7343,#REF!, 2,FALSE)</f>
        <v>#REF!</v>
      </c>
      <c r="BO7343" s="118" t="s">
        <v>2156</v>
      </c>
      <c r="BP7343" s="118" t="s">
        <v>2983</v>
      </c>
      <c r="BQ7343" s="118" t="s">
        <v>5626</v>
      </c>
      <c r="BW7343" s="118" t="s">
        <v>2156</v>
      </c>
      <c r="BX7343" s="118" t="s">
        <v>2983</v>
      </c>
      <c r="BY7343" s="118" t="s">
        <v>5626</v>
      </c>
    </row>
    <row r="7344" spans="53:77" x14ac:dyDescent="0.3">
      <c r="BA7344" s="169" t="e">
        <f>VLOOKUP(D7344,#REF!, 2,FALSE)</f>
        <v>#REF!</v>
      </c>
      <c r="BO7344" s="118" t="s">
        <v>12481</v>
      </c>
      <c r="BP7344" s="118" t="s">
        <v>2983</v>
      </c>
      <c r="BQ7344" s="118" t="s">
        <v>8789</v>
      </c>
      <c r="BW7344" s="118" t="s">
        <v>12481</v>
      </c>
      <c r="BX7344" s="118" t="s">
        <v>2983</v>
      </c>
      <c r="BY7344" s="118" t="s">
        <v>8789</v>
      </c>
    </row>
    <row r="7345" spans="53:77" x14ac:dyDescent="0.3">
      <c r="BA7345" s="169" t="e">
        <f>VLOOKUP(D7345,#REF!, 2,FALSE)</f>
        <v>#REF!</v>
      </c>
      <c r="BO7345" s="118" t="s">
        <v>12482</v>
      </c>
      <c r="BP7345" s="118" t="s">
        <v>2983</v>
      </c>
      <c r="BQ7345" s="118" t="s">
        <v>10243</v>
      </c>
      <c r="BW7345" s="118" t="s">
        <v>12482</v>
      </c>
      <c r="BX7345" s="118" t="s">
        <v>2983</v>
      </c>
      <c r="BY7345" s="118" t="s">
        <v>10243</v>
      </c>
    </row>
    <row r="7346" spans="53:77" x14ac:dyDescent="0.3">
      <c r="BA7346" s="169" t="e">
        <f>VLOOKUP(D7346,#REF!, 2,FALSE)</f>
        <v>#REF!</v>
      </c>
      <c r="BO7346" s="118" t="s">
        <v>12483</v>
      </c>
      <c r="BP7346" s="118" t="s">
        <v>2983</v>
      </c>
      <c r="BQ7346" s="118" t="s">
        <v>12078</v>
      </c>
      <c r="BW7346" s="118" t="s">
        <v>12483</v>
      </c>
      <c r="BX7346" s="118" t="s">
        <v>2983</v>
      </c>
      <c r="BY7346" s="118" t="s">
        <v>12078</v>
      </c>
    </row>
    <row r="7347" spans="53:77" x14ac:dyDescent="0.3">
      <c r="BA7347" s="169" t="e">
        <f>VLOOKUP(D7347,#REF!, 2,FALSE)</f>
        <v>#REF!</v>
      </c>
      <c r="BO7347" s="118" t="s">
        <v>12484</v>
      </c>
      <c r="BP7347" s="118" t="s">
        <v>2983</v>
      </c>
      <c r="BQ7347" s="118" t="s">
        <v>7363</v>
      </c>
      <c r="BW7347" s="118" t="s">
        <v>12484</v>
      </c>
      <c r="BX7347" s="118" t="s">
        <v>2983</v>
      </c>
      <c r="BY7347" s="118" t="s">
        <v>7363</v>
      </c>
    </row>
    <row r="7348" spans="53:77" x14ac:dyDescent="0.3">
      <c r="BA7348" s="169" t="e">
        <f>VLOOKUP(D7348,#REF!, 2,FALSE)</f>
        <v>#REF!</v>
      </c>
      <c r="BO7348" s="118" t="s">
        <v>12485</v>
      </c>
      <c r="BP7348" s="118" t="s">
        <v>2983</v>
      </c>
      <c r="BQ7348" s="118" t="s">
        <v>12486</v>
      </c>
      <c r="BW7348" s="118" t="s">
        <v>12485</v>
      </c>
      <c r="BX7348" s="118" t="s">
        <v>2983</v>
      </c>
      <c r="BY7348" s="118" t="s">
        <v>12486</v>
      </c>
    </row>
    <row r="7349" spans="53:77" x14ac:dyDescent="0.3">
      <c r="BA7349" s="169" t="e">
        <f>VLOOKUP(D7349,#REF!, 2,FALSE)</f>
        <v>#REF!</v>
      </c>
      <c r="BO7349" s="118" t="s">
        <v>12487</v>
      </c>
      <c r="BP7349" s="118" t="s">
        <v>2983</v>
      </c>
      <c r="BQ7349" s="118" t="s">
        <v>12488</v>
      </c>
      <c r="BW7349" s="118" t="s">
        <v>12487</v>
      </c>
      <c r="BX7349" s="118" t="s">
        <v>2983</v>
      </c>
      <c r="BY7349" s="118" t="s">
        <v>12488</v>
      </c>
    </row>
    <row r="7350" spans="53:77" x14ac:dyDescent="0.3">
      <c r="BA7350" s="169" t="e">
        <f>VLOOKUP(D7350,#REF!, 2,FALSE)</f>
        <v>#REF!</v>
      </c>
      <c r="BO7350" s="118" t="s">
        <v>12489</v>
      </c>
      <c r="BP7350" s="118" t="s">
        <v>2983</v>
      </c>
      <c r="BQ7350" s="118" t="s">
        <v>9466</v>
      </c>
      <c r="BW7350" s="118" t="s">
        <v>12489</v>
      </c>
      <c r="BX7350" s="118" t="s">
        <v>2983</v>
      </c>
      <c r="BY7350" s="118" t="s">
        <v>9466</v>
      </c>
    </row>
    <row r="7351" spans="53:77" x14ac:dyDescent="0.3">
      <c r="BA7351" s="169" t="e">
        <f>VLOOKUP(D7351,#REF!, 2,FALSE)</f>
        <v>#REF!</v>
      </c>
      <c r="BO7351" s="118" t="s">
        <v>39</v>
      </c>
      <c r="BP7351" s="118" t="s">
        <v>2983</v>
      </c>
      <c r="BQ7351" s="118" t="s">
        <v>4340</v>
      </c>
      <c r="BW7351" s="118" t="s">
        <v>39</v>
      </c>
      <c r="BX7351" s="118" t="s">
        <v>2983</v>
      </c>
      <c r="BY7351" s="118" t="s">
        <v>4340</v>
      </c>
    </row>
    <row r="7352" spans="53:77" x14ac:dyDescent="0.3">
      <c r="BA7352" s="169" t="e">
        <f>VLOOKUP(D7352,#REF!, 2,FALSE)</f>
        <v>#REF!</v>
      </c>
      <c r="BO7352" s="118" t="s">
        <v>12490</v>
      </c>
      <c r="BP7352" s="118" t="s">
        <v>2983</v>
      </c>
      <c r="BQ7352" s="118" t="s">
        <v>2803</v>
      </c>
      <c r="BW7352" s="118" t="s">
        <v>12490</v>
      </c>
      <c r="BX7352" s="118" t="s">
        <v>2983</v>
      </c>
      <c r="BY7352" s="118" t="s">
        <v>2803</v>
      </c>
    </row>
    <row r="7353" spans="53:77" x14ac:dyDescent="0.3">
      <c r="BA7353" s="169" t="e">
        <f>VLOOKUP(D7353,#REF!, 2,FALSE)</f>
        <v>#REF!</v>
      </c>
      <c r="BO7353" s="118" t="s">
        <v>2157</v>
      </c>
      <c r="BP7353" s="118" t="s">
        <v>2983</v>
      </c>
      <c r="BQ7353" s="118" t="s">
        <v>8446</v>
      </c>
      <c r="BW7353" s="118" t="s">
        <v>2157</v>
      </c>
      <c r="BX7353" s="118" t="s">
        <v>2983</v>
      </c>
      <c r="BY7353" s="118" t="s">
        <v>8446</v>
      </c>
    </row>
    <row r="7354" spans="53:77" x14ac:dyDescent="0.3">
      <c r="BA7354" s="169" t="e">
        <f>VLOOKUP(D7354,#REF!, 2,FALSE)</f>
        <v>#REF!</v>
      </c>
      <c r="BO7354" s="118" t="s">
        <v>12491</v>
      </c>
      <c r="BP7354" s="118" t="s">
        <v>2983</v>
      </c>
      <c r="BQ7354" s="118" t="s">
        <v>8875</v>
      </c>
      <c r="BW7354" s="118" t="s">
        <v>12491</v>
      </c>
      <c r="BX7354" s="118" t="s">
        <v>2983</v>
      </c>
      <c r="BY7354" s="118" t="s">
        <v>8875</v>
      </c>
    </row>
    <row r="7355" spans="53:77" x14ac:dyDescent="0.3">
      <c r="BA7355" s="169" t="e">
        <f>VLOOKUP(D7355,#REF!, 2,FALSE)</f>
        <v>#REF!</v>
      </c>
      <c r="BO7355" s="118" t="s">
        <v>12492</v>
      </c>
      <c r="BP7355" s="118" t="s">
        <v>2983</v>
      </c>
      <c r="BQ7355" s="118" t="s">
        <v>7895</v>
      </c>
      <c r="BW7355" s="118" t="s">
        <v>12492</v>
      </c>
      <c r="BX7355" s="118" t="s">
        <v>2983</v>
      </c>
      <c r="BY7355" s="118" t="s">
        <v>7895</v>
      </c>
    </row>
    <row r="7356" spans="53:77" x14ac:dyDescent="0.3">
      <c r="BA7356" s="169" t="e">
        <f>VLOOKUP(D7356,#REF!, 2,FALSE)</f>
        <v>#REF!</v>
      </c>
      <c r="BO7356" s="118" t="s">
        <v>12493</v>
      </c>
      <c r="BP7356" s="118" t="s">
        <v>2983</v>
      </c>
      <c r="BQ7356" s="118" t="s">
        <v>11938</v>
      </c>
      <c r="BW7356" s="118" t="s">
        <v>12493</v>
      </c>
      <c r="BX7356" s="118" t="s">
        <v>2983</v>
      </c>
      <c r="BY7356" s="118" t="s">
        <v>11938</v>
      </c>
    </row>
    <row r="7357" spans="53:77" x14ac:dyDescent="0.3">
      <c r="BA7357" s="169" t="e">
        <f>VLOOKUP(D7357,#REF!, 2,FALSE)</f>
        <v>#REF!</v>
      </c>
      <c r="BO7357" s="118" t="s">
        <v>12494</v>
      </c>
      <c r="BP7357" s="118" t="s">
        <v>2983</v>
      </c>
      <c r="BQ7357" s="118" t="s">
        <v>12495</v>
      </c>
      <c r="BW7357" s="118" t="s">
        <v>12494</v>
      </c>
      <c r="BX7357" s="118" t="s">
        <v>2983</v>
      </c>
      <c r="BY7357" s="118" t="s">
        <v>12495</v>
      </c>
    </row>
    <row r="7358" spans="53:77" x14ac:dyDescent="0.3">
      <c r="BA7358" s="169" t="e">
        <f>VLOOKUP(D7358,#REF!, 2,FALSE)</f>
        <v>#REF!</v>
      </c>
      <c r="BO7358" s="118" t="s">
        <v>12496</v>
      </c>
      <c r="BP7358" s="118" t="s">
        <v>2983</v>
      </c>
      <c r="BQ7358" s="118" t="s">
        <v>6126</v>
      </c>
      <c r="BW7358" s="118" t="s">
        <v>12496</v>
      </c>
      <c r="BX7358" s="118" t="s">
        <v>2983</v>
      </c>
      <c r="BY7358" s="118" t="s">
        <v>6126</v>
      </c>
    </row>
    <row r="7359" spans="53:77" x14ac:dyDescent="0.3">
      <c r="BA7359" s="169" t="e">
        <f>VLOOKUP(D7359,#REF!, 2,FALSE)</f>
        <v>#REF!</v>
      </c>
      <c r="BO7359" s="118" t="s">
        <v>12497</v>
      </c>
      <c r="BP7359" s="118" t="s">
        <v>2983</v>
      </c>
      <c r="BQ7359" s="118" t="s">
        <v>5248</v>
      </c>
      <c r="BW7359" s="118" t="s">
        <v>12497</v>
      </c>
      <c r="BX7359" s="118" t="s">
        <v>2983</v>
      </c>
      <c r="BY7359" s="118" t="s">
        <v>5248</v>
      </c>
    </row>
    <row r="7360" spans="53:77" x14ac:dyDescent="0.3">
      <c r="BA7360" s="169" t="e">
        <f>VLOOKUP(D7360,#REF!, 2,FALSE)</f>
        <v>#REF!</v>
      </c>
      <c r="BO7360" s="118" t="s">
        <v>12498</v>
      </c>
      <c r="BP7360" s="118" t="s">
        <v>2983</v>
      </c>
      <c r="BQ7360" s="118" t="s">
        <v>8727</v>
      </c>
      <c r="BW7360" s="118" t="s">
        <v>12498</v>
      </c>
      <c r="BX7360" s="118" t="s">
        <v>2983</v>
      </c>
      <c r="BY7360" s="118" t="s">
        <v>8727</v>
      </c>
    </row>
    <row r="7361" spans="53:77" x14ac:dyDescent="0.3">
      <c r="BA7361" s="169" t="e">
        <f>VLOOKUP(D7361,#REF!, 2,FALSE)</f>
        <v>#REF!</v>
      </c>
      <c r="BO7361" s="118" t="s">
        <v>12499</v>
      </c>
      <c r="BP7361" s="118" t="s">
        <v>2983</v>
      </c>
      <c r="BQ7361" s="118" t="s">
        <v>1442</v>
      </c>
      <c r="BW7361" s="118" t="s">
        <v>12499</v>
      </c>
      <c r="BX7361" s="118" t="s">
        <v>2983</v>
      </c>
      <c r="BY7361" s="118" t="s">
        <v>1442</v>
      </c>
    </row>
    <row r="7362" spans="53:77" x14ac:dyDescent="0.3">
      <c r="BA7362" s="169" t="e">
        <f>VLOOKUP(D7362,#REF!, 2,FALSE)</f>
        <v>#REF!</v>
      </c>
      <c r="BO7362" s="118" t="s">
        <v>46</v>
      </c>
      <c r="BP7362" s="118" t="s">
        <v>2983</v>
      </c>
      <c r="BQ7362" s="118" t="s">
        <v>1489</v>
      </c>
      <c r="BW7362" s="118" t="s">
        <v>46</v>
      </c>
      <c r="BX7362" s="118" t="s">
        <v>2983</v>
      </c>
      <c r="BY7362" s="118" t="s">
        <v>1489</v>
      </c>
    </row>
    <row r="7363" spans="53:77" x14ac:dyDescent="0.3">
      <c r="BA7363" s="169" t="e">
        <f>VLOOKUP(D7363,#REF!, 2,FALSE)</f>
        <v>#REF!</v>
      </c>
      <c r="BO7363" s="118" t="s">
        <v>12500</v>
      </c>
      <c r="BP7363" s="118" t="s">
        <v>2983</v>
      </c>
      <c r="BQ7363" s="118" t="s">
        <v>8139</v>
      </c>
      <c r="BW7363" s="118" t="s">
        <v>12500</v>
      </c>
      <c r="BX7363" s="118" t="s">
        <v>2983</v>
      </c>
      <c r="BY7363" s="118" t="s">
        <v>8139</v>
      </c>
    </row>
    <row r="7364" spans="53:77" x14ac:dyDescent="0.3">
      <c r="BA7364" s="169" t="e">
        <f>VLOOKUP(D7364,#REF!, 2,FALSE)</f>
        <v>#REF!</v>
      </c>
      <c r="BO7364" s="118" t="s">
        <v>12501</v>
      </c>
      <c r="BP7364" s="118" t="s">
        <v>2983</v>
      </c>
      <c r="BQ7364" s="118" t="s">
        <v>2983</v>
      </c>
      <c r="BW7364" s="118" t="s">
        <v>12501</v>
      </c>
      <c r="BX7364" s="118" t="s">
        <v>2983</v>
      </c>
      <c r="BY7364" s="118" t="s">
        <v>2983</v>
      </c>
    </row>
    <row r="7365" spans="53:77" x14ac:dyDescent="0.3">
      <c r="BA7365" s="169" t="e">
        <f>VLOOKUP(D7365,#REF!, 2,FALSE)</f>
        <v>#REF!</v>
      </c>
      <c r="BO7365" s="118" t="s">
        <v>12502</v>
      </c>
      <c r="BP7365" s="118" t="s">
        <v>2983</v>
      </c>
      <c r="BQ7365" s="118" t="s">
        <v>660</v>
      </c>
      <c r="BW7365" s="118" t="s">
        <v>12502</v>
      </c>
      <c r="BX7365" s="118" t="s">
        <v>2983</v>
      </c>
      <c r="BY7365" s="118" t="s">
        <v>660</v>
      </c>
    </row>
    <row r="7366" spans="53:77" x14ac:dyDescent="0.3">
      <c r="BA7366" s="169" t="e">
        <f>VLOOKUP(D7366,#REF!, 2,FALSE)</f>
        <v>#REF!</v>
      </c>
      <c r="BO7366" s="118" t="s">
        <v>12503</v>
      </c>
      <c r="BP7366" s="118" t="s">
        <v>2983</v>
      </c>
      <c r="BQ7366" s="118" t="s">
        <v>1690</v>
      </c>
      <c r="BW7366" s="118" t="s">
        <v>12503</v>
      </c>
      <c r="BX7366" s="118" t="s">
        <v>2983</v>
      </c>
      <c r="BY7366" s="118" t="s">
        <v>1690</v>
      </c>
    </row>
    <row r="7367" spans="53:77" x14ac:dyDescent="0.3">
      <c r="BA7367" s="169" t="e">
        <f>VLOOKUP(D7367,#REF!, 2,FALSE)</f>
        <v>#REF!</v>
      </c>
      <c r="BO7367" s="118" t="s">
        <v>12504</v>
      </c>
      <c r="BP7367" s="118" t="s">
        <v>2983</v>
      </c>
      <c r="BQ7367" s="118" t="s">
        <v>12505</v>
      </c>
      <c r="BW7367" s="118" t="s">
        <v>12504</v>
      </c>
      <c r="BX7367" s="118" t="s">
        <v>2983</v>
      </c>
      <c r="BY7367" s="118" t="s">
        <v>12505</v>
      </c>
    </row>
    <row r="7368" spans="53:77" x14ac:dyDescent="0.3">
      <c r="BA7368" s="169" t="e">
        <f>VLOOKUP(D7368,#REF!, 2,FALSE)</f>
        <v>#REF!</v>
      </c>
      <c r="BO7368" s="118" t="s">
        <v>12506</v>
      </c>
      <c r="BP7368" s="118" t="s">
        <v>2983</v>
      </c>
      <c r="BQ7368" s="118" t="s">
        <v>12507</v>
      </c>
      <c r="BW7368" s="118" t="s">
        <v>12506</v>
      </c>
      <c r="BX7368" s="118" t="s">
        <v>2983</v>
      </c>
      <c r="BY7368" s="118" t="s">
        <v>12507</v>
      </c>
    </row>
    <row r="7369" spans="53:77" x14ac:dyDescent="0.3">
      <c r="BA7369" s="169" t="e">
        <f>VLOOKUP(D7369,#REF!, 2,FALSE)</f>
        <v>#REF!</v>
      </c>
      <c r="BO7369" s="118" t="s">
        <v>12508</v>
      </c>
      <c r="BP7369" s="118" t="s">
        <v>2983</v>
      </c>
      <c r="BQ7369" s="118" t="s">
        <v>2983</v>
      </c>
      <c r="BW7369" s="118" t="s">
        <v>12508</v>
      </c>
      <c r="BX7369" s="118" t="s">
        <v>2983</v>
      </c>
      <c r="BY7369" s="118" t="s">
        <v>2983</v>
      </c>
    </row>
    <row r="7370" spans="53:77" x14ac:dyDescent="0.3">
      <c r="BA7370" s="169" t="e">
        <f>VLOOKUP(D7370,#REF!, 2,FALSE)</f>
        <v>#REF!</v>
      </c>
      <c r="BO7370" s="118" t="s">
        <v>12509</v>
      </c>
      <c r="BP7370" s="118" t="s">
        <v>2983</v>
      </c>
      <c r="BQ7370" s="118" t="s">
        <v>4349</v>
      </c>
      <c r="BW7370" s="118" t="s">
        <v>12509</v>
      </c>
      <c r="BX7370" s="118" t="s">
        <v>2983</v>
      </c>
      <c r="BY7370" s="118" t="s">
        <v>4349</v>
      </c>
    </row>
    <row r="7371" spans="53:77" x14ac:dyDescent="0.3">
      <c r="BA7371" s="169" t="e">
        <f>VLOOKUP(D7371,#REF!, 2,FALSE)</f>
        <v>#REF!</v>
      </c>
      <c r="BO7371" s="118" t="s">
        <v>12510</v>
      </c>
      <c r="BP7371" s="118" t="s">
        <v>2983</v>
      </c>
      <c r="BQ7371" s="118" t="s">
        <v>792</v>
      </c>
      <c r="BW7371" s="118" t="s">
        <v>12510</v>
      </c>
      <c r="BX7371" s="118" t="s">
        <v>2983</v>
      </c>
      <c r="BY7371" s="118" t="s">
        <v>792</v>
      </c>
    </row>
    <row r="7372" spans="53:77" x14ac:dyDescent="0.3">
      <c r="BA7372" s="169" t="e">
        <f>VLOOKUP(D7372,#REF!, 2,FALSE)</f>
        <v>#REF!</v>
      </c>
      <c r="BO7372" s="118" t="s">
        <v>12511</v>
      </c>
      <c r="BP7372" s="118" t="s">
        <v>2983</v>
      </c>
      <c r="BQ7372" s="118" t="s">
        <v>3697</v>
      </c>
      <c r="BW7372" s="118" t="s">
        <v>12511</v>
      </c>
      <c r="BX7372" s="118" t="s">
        <v>2983</v>
      </c>
      <c r="BY7372" s="118" t="s">
        <v>3697</v>
      </c>
    </row>
    <row r="7373" spans="53:77" x14ac:dyDescent="0.3">
      <c r="BA7373" s="169" t="e">
        <f>VLOOKUP(D7373,#REF!, 2,FALSE)</f>
        <v>#REF!</v>
      </c>
      <c r="BO7373" s="118" t="s">
        <v>12512</v>
      </c>
      <c r="BP7373" s="118" t="s">
        <v>2983</v>
      </c>
      <c r="BQ7373" s="118" t="s">
        <v>12513</v>
      </c>
      <c r="BW7373" s="118" t="s">
        <v>12512</v>
      </c>
      <c r="BX7373" s="118" t="s">
        <v>2983</v>
      </c>
      <c r="BY7373" s="118" t="s">
        <v>12513</v>
      </c>
    </row>
    <row r="7374" spans="53:77" x14ac:dyDescent="0.3">
      <c r="BA7374" s="169" t="e">
        <f>VLOOKUP(D7374,#REF!, 2,FALSE)</f>
        <v>#REF!</v>
      </c>
      <c r="BO7374" s="118" t="s">
        <v>12514</v>
      </c>
      <c r="BP7374" s="118" t="s">
        <v>2983</v>
      </c>
      <c r="BQ7374" s="118" t="s">
        <v>10538</v>
      </c>
      <c r="BW7374" s="118" t="s">
        <v>12514</v>
      </c>
      <c r="BX7374" s="118" t="s">
        <v>2983</v>
      </c>
      <c r="BY7374" s="118" t="s">
        <v>10538</v>
      </c>
    </row>
    <row r="7375" spans="53:77" x14ac:dyDescent="0.3">
      <c r="BA7375" s="169" t="e">
        <f>VLOOKUP(D7375,#REF!, 2,FALSE)</f>
        <v>#REF!</v>
      </c>
      <c r="BO7375" s="118" t="s">
        <v>2158</v>
      </c>
      <c r="BP7375" s="118" t="s">
        <v>2983</v>
      </c>
      <c r="BQ7375" s="118" t="s">
        <v>9560</v>
      </c>
      <c r="BW7375" s="118" t="s">
        <v>2158</v>
      </c>
      <c r="BX7375" s="118" t="s">
        <v>2983</v>
      </c>
      <c r="BY7375" s="118" t="s">
        <v>9560</v>
      </c>
    </row>
    <row r="7376" spans="53:77" x14ac:dyDescent="0.3">
      <c r="BA7376" s="169" t="e">
        <f>VLOOKUP(D7376,#REF!, 2,FALSE)</f>
        <v>#REF!</v>
      </c>
      <c r="BO7376" s="118" t="s">
        <v>12515</v>
      </c>
      <c r="BP7376" s="118" t="s">
        <v>2983</v>
      </c>
      <c r="BQ7376" s="118" t="s">
        <v>2069</v>
      </c>
      <c r="BW7376" s="118" t="s">
        <v>12515</v>
      </c>
      <c r="BX7376" s="118" t="s">
        <v>2983</v>
      </c>
      <c r="BY7376" s="118" t="s">
        <v>2069</v>
      </c>
    </row>
    <row r="7377" spans="53:77" x14ac:dyDescent="0.3">
      <c r="BA7377" s="169" t="e">
        <f>VLOOKUP(D7377,#REF!, 2,FALSE)</f>
        <v>#REF!</v>
      </c>
      <c r="BO7377" s="118" t="s">
        <v>12516</v>
      </c>
      <c r="BP7377" s="118" t="s">
        <v>2983</v>
      </c>
      <c r="BQ7377" s="118" t="s">
        <v>12517</v>
      </c>
      <c r="BW7377" s="118" t="s">
        <v>12516</v>
      </c>
      <c r="BX7377" s="118" t="s">
        <v>2983</v>
      </c>
      <c r="BY7377" s="118" t="s">
        <v>12517</v>
      </c>
    </row>
    <row r="7378" spans="53:77" x14ac:dyDescent="0.3">
      <c r="BA7378" s="169" t="e">
        <f>VLOOKUP(D7378,#REF!, 2,FALSE)</f>
        <v>#REF!</v>
      </c>
      <c r="BO7378" s="118" t="s">
        <v>12518</v>
      </c>
      <c r="BP7378" s="118" t="s">
        <v>2983</v>
      </c>
      <c r="BQ7378" s="118" t="s">
        <v>11216</v>
      </c>
      <c r="BW7378" s="118" t="s">
        <v>12518</v>
      </c>
      <c r="BX7378" s="118" t="s">
        <v>2983</v>
      </c>
      <c r="BY7378" s="118" t="s">
        <v>11216</v>
      </c>
    </row>
    <row r="7379" spans="53:77" x14ac:dyDescent="0.3">
      <c r="BA7379" s="169" t="e">
        <f>VLOOKUP(D7379,#REF!, 2,FALSE)</f>
        <v>#REF!</v>
      </c>
      <c r="BO7379" s="118" t="s">
        <v>12519</v>
      </c>
      <c r="BP7379" s="118" t="s">
        <v>2983</v>
      </c>
      <c r="BQ7379" s="118" t="s">
        <v>6910</v>
      </c>
      <c r="BW7379" s="118" t="s">
        <v>12519</v>
      </c>
      <c r="BX7379" s="118" t="s">
        <v>2983</v>
      </c>
      <c r="BY7379" s="118" t="s">
        <v>6910</v>
      </c>
    </row>
    <row r="7380" spans="53:77" x14ac:dyDescent="0.3">
      <c r="BA7380" s="169" t="e">
        <f>VLOOKUP(D7380,#REF!, 2,FALSE)</f>
        <v>#REF!</v>
      </c>
      <c r="BO7380" s="118" t="s">
        <v>12520</v>
      </c>
      <c r="BP7380" s="118" t="s">
        <v>2983</v>
      </c>
      <c r="BQ7380" s="118" t="s">
        <v>5416</v>
      </c>
      <c r="BW7380" s="118" t="s">
        <v>12520</v>
      </c>
      <c r="BX7380" s="118" t="s">
        <v>2983</v>
      </c>
      <c r="BY7380" s="118" t="s">
        <v>5416</v>
      </c>
    </row>
    <row r="7381" spans="53:77" x14ac:dyDescent="0.3">
      <c r="BA7381" s="169" t="e">
        <f>VLOOKUP(D7381,#REF!, 2,FALSE)</f>
        <v>#REF!</v>
      </c>
      <c r="BO7381" s="118" t="s">
        <v>12521</v>
      </c>
      <c r="BP7381" s="118" t="s">
        <v>2983</v>
      </c>
      <c r="BQ7381" s="118" t="s">
        <v>2374</v>
      </c>
      <c r="BW7381" s="118" t="s">
        <v>12521</v>
      </c>
      <c r="BX7381" s="118" t="s">
        <v>2983</v>
      </c>
      <c r="BY7381" s="118" t="s">
        <v>2374</v>
      </c>
    </row>
    <row r="7382" spans="53:77" x14ac:dyDescent="0.3">
      <c r="BA7382" s="169" t="e">
        <f>VLOOKUP(D7382,#REF!, 2,FALSE)</f>
        <v>#REF!</v>
      </c>
      <c r="BO7382" s="118" t="s">
        <v>12522</v>
      </c>
      <c r="BP7382" s="118" t="s">
        <v>2983</v>
      </c>
      <c r="BQ7382" s="118" t="s">
        <v>3012</v>
      </c>
      <c r="BW7382" s="118" t="s">
        <v>12522</v>
      </c>
      <c r="BX7382" s="118" t="s">
        <v>2983</v>
      </c>
      <c r="BY7382" s="118" t="s">
        <v>3012</v>
      </c>
    </row>
    <row r="7383" spans="53:77" x14ac:dyDescent="0.3">
      <c r="BA7383" s="169" t="e">
        <f>VLOOKUP(D7383,#REF!, 2,FALSE)</f>
        <v>#REF!</v>
      </c>
      <c r="BO7383" s="118" t="s">
        <v>12523</v>
      </c>
      <c r="BP7383" s="118" t="s">
        <v>2983</v>
      </c>
      <c r="BQ7383" s="118" t="s">
        <v>8894</v>
      </c>
      <c r="BW7383" s="118" t="s">
        <v>12523</v>
      </c>
      <c r="BX7383" s="118" t="s">
        <v>2983</v>
      </c>
      <c r="BY7383" s="118" t="s">
        <v>8894</v>
      </c>
    </row>
    <row r="7384" spans="53:77" x14ac:dyDescent="0.3">
      <c r="BA7384" s="169" t="e">
        <f>VLOOKUP(D7384,#REF!, 2,FALSE)</f>
        <v>#REF!</v>
      </c>
      <c r="BO7384" s="118" t="s">
        <v>2159</v>
      </c>
      <c r="BP7384" s="118" t="s">
        <v>2983</v>
      </c>
      <c r="BQ7384" s="118" t="s">
        <v>11265</v>
      </c>
      <c r="BW7384" s="118" t="s">
        <v>2159</v>
      </c>
      <c r="BX7384" s="118" t="s">
        <v>2983</v>
      </c>
      <c r="BY7384" s="118" t="s">
        <v>11265</v>
      </c>
    </row>
    <row r="7385" spans="53:77" x14ac:dyDescent="0.3">
      <c r="BA7385" s="169" t="e">
        <f>VLOOKUP(D7385,#REF!, 2,FALSE)</f>
        <v>#REF!</v>
      </c>
      <c r="BO7385" s="118" t="s">
        <v>12525</v>
      </c>
      <c r="BP7385" s="118" t="s">
        <v>2983</v>
      </c>
      <c r="BQ7385" s="118" t="s">
        <v>11775</v>
      </c>
      <c r="BW7385" s="118" t="s">
        <v>12525</v>
      </c>
      <c r="BX7385" s="118" t="s">
        <v>2983</v>
      </c>
      <c r="BY7385" s="118" t="s">
        <v>11775</v>
      </c>
    </row>
    <row r="7386" spans="53:77" x14ac:dyDescent="0.3">
      <c r="BA7386" s="169" t="e">
        <f>VLOOKUP(D7386,#REF!, 2,FALSE)</f>
        <v>#REF!</v>
      </c>
      <c r="BO7386" s="118" t="s">
        <v>12526</v>
      </c>
      <c r="BP7386" s="118" t="s">
        <v>2983</v>
      </c>
      <c r="BQ7386" s="118" t="s">
        <v>2983</v>
      </c>
      <c r="BW7386" s="118" t="s">
        <v>12526</v>
      </c>
      <c r="BX7386" s="118" t="s">
        <v>2983</v>
      </c>
      <c r="BY7386" s="118" t="s">
        <v>2983</v>
      </c>
    </row>
    <row r="7387" spans="53:77" x14ac:dyDescent="0.3">
      <c r="BA7387" s="169" t="e">
        <f>VLOOKUP(D7387,#REF!, 2,FALSE)</f>
        <v>#REF!</v>
      </c>
      <c r="BO7387" s="118" t="s">
        <v>12527</v>
      </c>
      <c r="BP7387" s="118" t="s">
        <v>2983</v>
      </c>
      <c r="BQ7387" s="118" t="s">
        <v>3476</v>
      </c>
      <c r="BW7387" s="118" t="s">
        <v>12527</v>
      </c>
      <c r="BX7387" s="118" t="s">
        <v>2983</v>
      </c>
      <c r="BY7387" s="118" t="s">
        <v>3476</v>
      </c>
    </row>
    <row r="7388" spans="53:77" x14ac:dyDescent="0.3">
      <c r="BA7388" s="169" t="e">
        <f>VLOOKUP(D7388,#REF!, 2,FALSE)</f>
        <v>#REF!</v>
      </c>
      <c r="BO7388" s="118" t="s">
        <v>12528</v>
      </c>
      <c r="BP7388" s="118" t="s">
        <v>2983</v>
      </c>
      <c r="BQ7388" s="118" t="s">
        <v>12529</v>
      </c>
      <c r="BW7388" s="118" t="s">
        <v>12528</v>
      </c>
      <c r="BX7388" s="118" t="s">
        <v>2983</v>
      </c>
      <c r="BY7388" s="118" t="s">
        <v>12529</v>
      </c>
    </row>
    <row r="7389" spans="53:77" x14ac:dyDescent="0.3">
      <c r="BA7389" s="169" t="e">
        <f>VLOOKUP(D7389,#REF!, 2,FALSE)</f>
        <v>#REF!</v>
      </c>
      <c r="BO7389" s="118" t="s">
        <v>12530</v>
      </c>
      <c r="BP7389" s="118" t="s">
        <v>2983</v>
      </c>
      <c r="BQ7389" s="118" t="s">
        <v>1066</v>
      </c>
      <c r="BW7389" s="118" t="s">
        <v>12530</v>
      </c>
      <c r="BX7389" s="118" t="s">
        <v>2983</v>
      </c>
      <c r="BY7389" s="118" t="s">
        <v>1066</v>
      </c>
    </row>
    <row r="7390" spans="53:77" x14ac:dyDescent="0.3">
      <c r="BA7390" s="169" t="e">
        <f>VLOOKUP(D7390,#REF!, 2,FALSE)</f>
        <v>#REF!</v>
      </c>
      <c r="BO7390" s="118" t="s">
        <v>12531</v>
      </c>
      <c r="BP7390" s="118" t="s">
        <v>2983</v>
      </c>
      <c r="BQ7390" s="118" t="s">
        <v>2983</v>
      </c>
      <c r="BW7390" s="118" t="s">
        <v>12531</v>
      </c>
      <c r="BX7390" s="118" t="s">
        <v>2983</v>
      </c>
      <c r="BY7390" s="118" t="s">
        <v>2983</v>
      </c>
    </row>
    <row r="7391" spans="53:77" x14ac:dyDescent="0.3">
      <c r="BA7391" s="169" t="e">
        <f>VLOOKUP(D7391,#REF!, 2,FALSE)</f>
        <v>#REF!</v>
      </c>
      <c r="BO7391" s="118" t="s">
        <v>12532</v>
      </c>
      <c r="BP7391" s="118" t="s">
        <v>2983</v>
      </c>
      <c r="BQ7391" s="118" t="s">
        <v>2653</v>
      </c>
      <c r="BW7391" s="118" t="s">
        <v>12532</v>
      </c>
      <c r="BX7391" s="118" t="s">
        <v>2983</v>
      </c>
      <c r="BY7391" s="118" t="s">
        <v>2653</v>
      </c>
    </row>
    <row r="7392" spans="53:77" x14ac:dyDescent="0.3">
      <c r="BA7392" s="169" t="e">
        <f>VLOOKUP(D7392,#REF!, 2,FALSE)</f>
        <v>#REF!</v>
      </c>
      <c r="BO7392" s="118" t="s">
        <v>12533</v>
      </c>
      <c r="BP7392" s="118" t="s">
        <v>736</v>
      </c>
      <c r="BQ7392" s="118" t="s">
        <v>7379</v>
      </c>
      <c r="BW7392" s="118" t="s">
        <v>12533</v>
      </c>
      <c r="BX7392" s="118" t="s">
        <v>736</v>
      </c>
      <c r="BY7392" s="118" t="s">
        <v>7379</v>
      </c>
    </row>
    <row r="7393" spans="53:77" x14ac:dyDescent="0.3">
      <c r="BA7393" s="169" t="e">
        <f>VLOOKUP(D7393,#REF!, 2,FALSE)</f>
        <v>#REF!</v>
      </c>
      <c r="BO7393" s="118" t="s">
        <v>12534</v>
      </c>
      <c r="BP7393" s="118" t="s">
        <v>1267</v>
      </c>
      <c r="BQ7393" s="118" t="s">
        <v>3482</v>
      </c>
      <c r="BW7393" s="118" t="s">
        <v>12534</v>
      </c>
      <c r="BX7393" s="118" t="s">
        <v>1267</v>
      </c>
      <c r="BY7393" s="118" t="s">
        <v>3482</v>
      </c>
    </row>
    <row r="7394" spans="53:77" x14ac:dyDescent="0.3">
      <c r="BA7394" s="169" t="e">
        <f>VLOOKUP(D7394,#REF!, 2,FALSE)</f>
        <v>#REF!</v>
      </c>
      <c r="BO7394" s="118" t="s">
        <v>12535</v>
      </c>
      <c r="BP7394" s="118" t="s">
        <v>771</v>
      </c>
      <c r="BQ7394" s="118" t="s">
        <v>9661</v>
      </c>
      <c r="BW7394" s="118" t="s">
        <v>12535</v>
      </c>
      <c r="BX7394" s="118" t="s">
        <v>771</v>
      </c>
      <c r="BY7394" s="118" t="s">
        <v>9661</v>
      </c>
    </row>
    <row r="7395" spans="53:77" x14ac:dyDescent="0.3">
      <c r="BA7395" s="169" t="e">
        <f>VLOOKUP(D7395,#REF!, 2,FALSE)</f>
        <v>#REF!</v>
      </c>
      <c r="BO7395" s="118" t="s">
        <v>12536</v>
      </c>
      <c r="BP7395" s="118" t="s">
        <v>667</v>
      </c>
      <c r="BQ7395" s="118" t="s">
        <v>11939</v>
      </c>
      <c r="BW7395" s="118" t="s">
        <v>12536</v>
      </c>
      <c r="BX7395" s="118" t="s">
        <v>667</v>
      </c>
      <c r="BY7395" s="118" t="s">
        <v>11939</v>
      </c>
    </row>
    <row r="7396" spans="53:77" x14ac:dyDescent="0.3">
      <c r="BA7396" s="169" t="e">
        <f>VLOOKUP(D7396,#REF!, 2,FALSE)</f>
        <v>#REF!</v>
      </c>
      <c r="BO7396" s="118" t="s">
        <v>12537</v>
      </c>
      <c r="BP7396" s="118" t="s">
        <v>617</v>
      </c>
      <c r="BQ7396" s="118" t="s">
        <v>5895</v>
      </c>
      <c r="BW7396" s="118" t="s">
        <v>12537</v>
      </c>
      <c r="BX7396" s="118" t="s">
        <v>617</v>
      </c>
      <c r="BY7396" s="118" t="s">
        <v>5895</v>
      </c>
    </row>
    <row r="7397" spans="53:77" x14ac:dyDescent="0.3">
      <c r="BA7397" s="169" t="e">
        <f>VLOOKUP(D7397,#REF!, 2,FALSE)</f>
        <v>#REF!</v>
      </c>
      <c r="BO7397" s="118" t="s">
        <v>12538</v>
      </c>
      <c r="BP7397" s="118" t="s">
        <v>2983</v>
      </c>
      <c r="BQ7397" s="118" t="s">
        <v>10214</v>
      </c>
      <c r="BW7397" s="118" t="s">
        <v>12538</v>
      </c>
      <c r="BX7397" s="118" t="s">
        <v>2983</v>
      </c>
      <c r="BY7397" s="118" t="s">
        <v>10214</v>
      </c>
    </row>
    <row r="7398" spans="53:77" x14ac:dyDescent="0.3">
      <c r="BA7398" s="169" t="e">
        <f>VLOOKUP(D7398,#REF!, 2,FALSE)</f>
        <v>#REF!</v>
      </c>
      <c r="BO7398" s="118" t="s">
        <v>12539</v>
      </c>
      <c r="BP7398" s="118" t="s">
        <v>617</v>
      </c>
      <c r="BQ7398" s="118" t="s">
        <v>2983</v>
      </c>
      <c r="BW7398" s="118" t="s">
        <v>12539</v>
      </c>
      <c r="BX7398" s="118" t="s">
        <v>617</v>
      </c>
      <c r="BY7398" s="118" t="s">
        <v>2983</v>
      </c>
    </row>
    <row r="7399" spans="53:77" x14ac:dyDescent="0.3">
      <c r="BA7399" s="169" t="e">
        <f>VLOOKUP(D7399,#REF!, 2,FALSE)</f>
        <v>#REF!</v>
      </c>
      <c r="BO7399" s="118" t="s">
        <v>2160</v>
      </c>
      <c r="BP7399" s="118" t="s">
        <v>2983</v>
      </c>
      <c r="BQ7399" s="118" t="s">
        <v>2788</v>
      </c>
      <c r="BW7399" s="118" t="s">
        <v>2160</v>
      </c>
      <c r="BX7399" s="118" t="s">
        <v>2983</v>
      </c>
      <c r="BY7399" s="118" t="s">
        <v>2788</v>
      </c>
    </row>
    <row r="7400" spans="53:77" x14ac:dyDescent="0.3">
      <c r="BA7400" s="169" t="e">
        <f>VLOOKUP(D7400,#REF!, 2,FALSE)</f>
        <v>#REF!</v>
      </c>
      <c r="BO7400" s="118" t="s">
        <v>2161</v>
      </c>
      <c r="BP7400" s="118" t="s">
        <v>810</v>
      </c>
      <c r="BQ7400" s="118" t="s">
        <v>3988</v>
      </c>
      <c r="BW7400" s="118" t="s">
        <v>2161</v>
      </c>
      <c r="BX7400" s="118" t="s">
        <v>810</v>
      </c>
      <c r="BY7400" s="118" t="s">
        <v>3988</v>
      </c>
    </row>
    <row r="7401" spans="53:77" x14ac:dyDescent="0.3">
      <c r="BA7401" s="169" t="e">
        <f>VLOOKUP(D7401,#REF!, 2,FALSE)</f>
        <v>#REF!</v>
      </c>
      <c r="BO7401" s="118" t="s">
        <v>12540</v>
      </c>
      <c r="BP7401" s="118" t="s">
        <v>912</v>
      </c>
      <c r="BQ7401" s="118" t="s">
        <v>12541</v>
      </c>
      <c r="BW7401" s="118" t="s">
        <v>12540</v>
      </c>
      <c r="BX7401" s="118" t="s">
        <v>912</v>
      </c>
      <c r="BY7401" s="118" t="s">
        <v>12541</v>
      </c>
    </row>
    <row r="7402" spans="53:77" x14ac:dyDescent="0.3">
      <c r="BA7402" s="169" t="e">
        <f>VLOOKUP(D7402,#REF!, 2,FALSE)</f>
        <v>#REF!</v>
      </c>
      <c r="BO7402" s="118" t="s">
        <v>12542</v>
      </c>
      <c r="BP7402" s="118" t="s">
        <v>912</v>
      </c>
      <c r="BQ7402" s="118" t="s">
        <v>12543</v>
      </c>
      <c r="BW7402" s="118" t="s">
        <v>12542</v>
      </c>
      <c r="BX7402" s="118" t="s">
        <v>912</v>
      </c>
      <c r="BY7402" s="118" t="s">
        <v>12543</v>
      </c>
    </row>
    <row r="7403" spans="53:77" x14ac:dyDescent="0.3">
      <c r="BA7403" s="169" t="e">
        <f>VLOOKUP(D7403,#REF!, 2,FALSE)</f>
        <v>#REF!</v>
      </c>
      <c r="BO7403" s="118" t="s">
        <v>12544</v>
      </c>
      <c r="BP7403" s="118" t="s">
        <v>852</v>
      </c>
      <c r="BQ7403" s="118" t="s">
        <v>7147</v>
      </c>
      <c r="BW7403" s="118" t="s">
        <v>12544</v>
      </c>
      <c r="BX7403" s="118" t="s">
        <v>852</v>
      </c>
      <c r="BY7403" s="118" t="s">
        <v>7147</v>
      </c>
    </row>
    <row r="7404" spans="53:77" x14ac:dyDescent="0.3">
      <c r="BA7404" s="169" t="e">
        <f>VLOOKUP(D7404,#REF!, 2,FALSE)</f>
        <v>#REF!</v>
      </c>
      <c r="BO7404" s="118" t="s">
        <v>12545</v>
      </c>
      <c r="BP7404" s="118" t="s">
        <v>662</v>
      </c>
      <c r="BQ7404" s="118" t="s">
        <v>1855</v>
      </c>
      <c r="BW7404" s="118" t="s">
        <v>12545</v>
      </c>
      <c r="BX7404" s="118" t="s">
        <v>662</v>
      </c>
      <c r="BY7404" s="118" t="s">
        <v>1855</v>
      </c>
    </row>
    <row r="7405" spans="53:77" x14ac:dyDescent="0.3">
      <c r="BA7405" s="169" t="e">
        <f>VLOOKUP(D7405,#REF!, 2,FALSE)</f>
        <v>#REF!</v>
      </c>
      <c r="BO7405" s="118" t="s">
        <v>12546</v>
      </c>
      <c r="BP7405" s="118" t="s">
        <v>2983</v>
      </c>
      <c r="BQ7405" s="118" t="s">
        <v>2983</v>
      </c>
      <c r="BW7405" s="118" t="s">
        <v>12546</v>
      </c>
      <c r="BX7405" s="118" t="s">
        <v>2983</v>
      </c>
      <c r="BY7405" s="118" t="s">
        <v>2983</v>
      </c>
    </row>
    <row r="7406" spans="53:77" x14ac:dyDescent="0.3">
      <c r="BA7406" s="169" t="e">
        <f>VLOOKUP(D7406,#REF!, 2,FALSE)</f>
        <v>#REF!</v>
      </c>
      <c r="BO7406" s="118" t="s">
        <v>12547</v>
      </c>
      <c r="BP7406" s="118" t="s">
        <v>2983</v>
      </c>
      <c r="BQ7406" s="118" t="s">
        <v>2983</v>
      </c>
      <c r="BW7406" s="118" t="s">
        <v>12547</v>
      </c>
      <c r="BX7406" s="118" t="s">
        <v>2983</v>
      </c>
      <c r="BY7406" s="118" t="s">
        <v>2983</v>
      </c>
    </row>
    <row r="7407" spans="53:77" x14ac:dyDescent="0.3">
      <c r="BA7407" s="169" t="e">
        <f>VLOOKUP(D7407,#REF!, 2,FALSE)</f>
        <v>#REF!</v>
      </c>
      <c r="BO7407" s="118" t="s">
        <v>12548</v>
      </c>
      <c r="BP7407" s="118" t="s">
        <v>2983</v>
      </c>
      <c r="BQ7407" s="118" t="s">
        <v>2433</v>
      </c>
      <c r="BW7407" s="118" t="s">
        <v>12548</v>
      </c>
      <c r="BX7407" s="118" t="s">
        <v>2983</v>
      </c>
      <c r="BY7407" s="118" t="s">
        <v>2433</v>
      </c>
    </row>
    <row r="7408" spans="53:77" x14ac:dyDescent="0.3">
      <c r="BA7408" s="169" t="e">
        <f>VLOOKUP(D7408,#REF!, 2,FALSE)</f>
        <v>#REF!</v>
      </c>
      <c r="BO7408" s="118" t="s">
        <v>2162</v>
      </c>
      <c r="BP7408" s="118" t="s">
        <v>2983</v>
      </c>
      <c r="BQ7408" s="118" t="s">
        <v>1596</v>
      </c>
      <c r="BW7408" s="118" t="s">
        <v>2162</v>
      </c>
      <c r="BX7408" s="118" t="s">
        <v>2983</v>
      </c>
      <c r="BY7408" s="118" t="s">
        <v>1596</v>
      </c>
    </row>
    <row r="7409" spans="53:77" x14ac:dyDescent="0.3">
      <c r="BA7409" s="169" t="e">
        <f>VLOOKUP(D7409,#REF!, 2,FALSE)</f>
        <v>#REF!</v>
      </c>
      <c r="BO7409" s="118" t="s">
        <v>2176</v>
      </c>
      <c r="BP7409" s="118" t="s">
        <v>2983</v>
      </c>
      <c r="BQ7409" s="118" t="s">
        <v>2355</v>
      </c>
      <c r="BW7409" s="118" t="s">
        <v>2176</v>
      </c>
      <c r="BX7409" s="118" t="s">
        <v>2983</v>
      </c>
      <c r="BY7409" s="118" t="s">
        <v>2355</v>
      </c>
    </row>
    <row r="7410" spans="53:77" x14ac:dyDescent="0.3">
      <c r="BA7410" s="169" t="e">
        <f>VLOOKUP(D7410,#REF!, 2,FALSE)</f>
        <v>#REF!</v>
      </c>
      <c r="BO7410" s="118" t="s">
        <v>2177</v>
      </c>
      <c r="BP7410" s="118" t="s">
        <v>2983</v>
      </c>
      <c r="BQ7410" s="118" t="s">
        <v>10364</v>
      </c>
      <c r="BW7410" s="118" t="s">
        <v>2177</v>
      </c>
      <c r="BX7410" s="118" t="s">
        <v>2983</v>
      </c>
      <c r="BY7410" s="118" t="s">
        <v>10364</v>
      </c>
    </row>
    <row r="7411" spans="53:77" x14ac:dyDescent="0.3">
      <c r="BA7411" s="169" t="e">
        <f>VLOOKUP(D7411,#REF!, 2,FALSE)</f>
        <v>#REF!</v>
      </c>
      <c r="BO7411" s="118" t="s">
        <v>2178</v>
      </c>
      <c r="BP7411" s="118" t="s">
        <v>2983</v>
      </c>
      <c r="BQ7411" s="118" t="s">
        <v>2983</v>
      </c>
      <c r="BW7411" s="118" t="s">
        <v>2178</v>
      </c>
      <c r="BX7411" s="118" t="s">
        <v>2983</v>
      </c>
      <c r="BY7411" s="118" t="s">
        <v>2983</v>
      </c>
    </row>
    <row r="7412" spans="53:77" x14ac:dyDescent="0.3">
      <c r="BA7412" s="169" t="e">
        <f>VLOOKUP(D7412,#REF!, 2,FALSE)</f>
        <v>#REF!</v>
      </c>
      <c r="BO7412" s="118" t="s">
        <v>12549</v>
      </c>
      <c r="BP7412" s="118" t="s">
        <v>2983</v>
      </c>
      <c r="BQ7412" s="118" t="s">
        <v>1502</v>
      </c>
      <c r="BW7412" s="118" t="s">
        <v>12549</v>
      </c>
      <c r="BX7412" s="118" t="s">
        <v>2983</v>
      </c>
      <c r="BY7412" s="118" t="s">
        <v>1502</v>
      </c>
    </row>
    <row r="7413" spans="53:77" x14ac:dyDescent="0.3">
      <c r="BA7413" s="169" t="e">
        <f>VLOOKUP(D7413,#REF!, 2,FALSE)</f>
        <v>#REF!</v>
      </c>
      <c r="BO7413" s="118" t="s">
        <v>12550</v>
      </c>
      <c r="BP7413" s="118" t="s">
        <v>2983</v>
      </c>
      <c r="BQ7413" s="118" t="s">
        <v>1227</v>
      </c>
      <c r="BW7413" s="118" t="s">
        <v>12550</v>
      </c>
      <c r="BX7413" s="118" t="s">
        <v>2983</v>
      </c>
      <c r="BY7413" s="118" t="s">
        <v>1227</v>
      </c>
    </row>
    <row r="7414" spans="53:77" x14ac:dyDescent="0.3">
      <c r="BA7414" s="169" t="e">
        <f>VLOOKUP(D7414,#REF!, 2,FALSE)</f>
        <v>#REF!</v>
      </c>
      <c r="BO7414" s="118" t="s">
        <v>12551</v>
      </c>
      <c r="BP7414" s="118" t="s">
        <v>2983</v>
      </c>
      <c r="BQ7414" s="118" t="s">
        <v>12552</v>
      </c>
      <c r="BW7414" s="118" t="s">
        <v>12551</v>
      </c>
      <c r="BX7414" s="118" t="s">
        <v>2983</v>
      </c>
      <c r="BY7414" s="118" t="s">
        <v>12552</v>
      </c>
    </row>
    <row r="7415" spans="53:77" x14ac:dyDescent="0.3">
      <c r="BA7415" s="169" t="e">
        <f>VLOOKUP(D7415,#REF!, 2,FALSE)</f>
        <v>#REF!</v>
      </c>
      <c r="BO7415" s="118" t="s">
        <v>12553</v>
      </c>
      <c r="BP7415" s="118" t="s">
        <v>2983</v>
      </c>
      <c r="BQ7415" s="118" t="s">
        <v>11067</v>
      </c>
      <c r="BW7415" s="118" t="s">
        <v>12553</v>
      </c>
      <c r="BX7415" s="118" t="s">
        <v>2983</v>
      </c>
      <c r="BY7415" s="118" t="s">
        <v>11067</v>
      </c>
    </row>
    <row r="7416" spans="53:77" x14ac:dyDescent="0.3">
      <c r="BA7416" s="169" t="e">
        <f>VLOOKUP(D7416,#REF!, 2,FALSE)</f>
        <v>#REF!</v>
      </c>
      <c r="BO7416" s="118" t="s">
        <v>12554</v>
      </c>
      <c r="BP7416" s="118" t="s">
        <v>2983</v>
      </c>
      <c r="BQ7416" s="118" t="s">
        <v>12555</v>
      </c>
      <c r="BW7416" s="118" t="s">
        <v>12554</v>
      </c>
      <c r="BX7416" s="118" t="s">
        <v>2983</v>
      </c>
      <c r="BY7416" s="118" t="s">
        <v>12555</v>
      </c>
    </row>
    <row r="7417" spans="53:77" x14ac:dyDescent="0.3">
      <c r="BA7417" s="169" t="e">
        <f>VLOOKUP(D7417,#REF!, 2,FALSE)</f>
        <v>#REF!</v>
      </c>
      <c r="BO7417" s="118" t="s">
        <v>12556</v>
      </c>
      <c r="BP7417" s="118" t="s">
        <v>2983</v>
      </c>
      <c r="BQ7417" s="118" t="s">
        <v>2983</v>
      </c>
      <c r="BW7417" s="118" t="s">
        <v>12556</v>
      </c>
      <c r="BX7417" s="118" t="s">
        <v>2983</v>
      </c>
      <c r="BY7417" s="118" t="s">
        <v>2983</v>
      </c>
    </row>
    <row r="7418" spans="53:77" x14ac:dyDescent="0.3">
      <c r="BA7418" s="169" t="e">
        <f>VLOOKUP(D7418,#REF!, 2,FALSE)</f>
        <v>#REF!</v>
      </c>
      <c r="BO7418" s="118" t="s">
        <v>12557</v>
      </c>
      <c r="BP7418" s="118" t="s">
        <v>2983</v>
      </c>
      <c r="BQ7418" s="118" t="s">
        <v>2433</v>
      </c>
      <c r="BW7418" s="118" t="s">
        <v>12557</v>
      </c>
      <c r="BX7418" s="118" t="s">
        <v>2983</v>
      </c>
      <c r="BY7418" s="118" t="s">
        <v>2433</v>
      </c>
    </row>
    <row r="7419" spans="53:77" x14ac:dyDescent="0.3">
      <c r="BA7419" s="169" t="e">
        <f>VLOOKUP(D7419,#REF!, 2,FALSE)</f>
        <v>#REF!</v>
      </c>
      <c r="BO7419" s="118" t="s">
        <v>12558</v>
      </c>
      <c r="BP7419" s="118" t="s">
        <v>2983</v>
      </c>
      <c r="BQ7419" s="118" t="s">
        <v>1857</v>
      </c>
      <c r="BW7419" s="118" t="s">
        <v>12558</v>
      </c>
      <c r="BX7419" s="118" t="s">
        <v>2983</v>
      </c>
      <c r="BY7419" s="118" t="s">
        <v>1857</v>
      </c>
    </row>
    <row r="7420" spans="53:77" x14ac:dyDescent="0.3">
      <c r="BA7420" s="169" t="e">
        <f>VLOOKUP(D7420,#REF!, 2,FALSE)</f>
        <v>#REF!</v>
      </c>
      <c r="BO7420" s="118" t="s">
        <v>12559</v>
      </c>
      <c r="BP7420" s="118" t="s">
        <v>2983</v>
      </c>
      <c r="BQ7420" s="118" t="s">
        <v>2191</v>
      </c>
      <c r="BW7420" s="118" t="s">
        <v>12559</v>
      </c>
      <c r="BX7420" s="118" t="s">
        <v>2983</v>
      </c>
      <c r="BY7420" s="118" t="s">
        <v>2191</v>
      </c>
    </row>
    <row r="7421" spans="53:77" x14ac:dyDescent="0.3">
      <c r="BA7421" s="169" t="e">
        <f>VLOOKUP(D7421,#REF!, 2,FALSE)</f>
        <v>#REF!</v>
      </c>
      <c r="BO7421" s="118" t="s">
        <v>2179</v>
      </c>
      <c r="BP7421" s="118" t="s">
        <v>2983</v>
      </c>
      <c r="BQ7421" s="118" t="s">
        <v>1287</v>
      </c>
      <c r="BW7421" s="118" t="s">
        <v>2179</v>
      </c>
      <c r="BX7421" s="118" t="s">
        <v>2983</v>
      </c>
      <c r="BY7421" s="118" t="s">
        <v>1287</v>
      </c>
    </row>
    <row r="7422" spans="53:77" x14ac:dyDescent="0.3">
      <c r="BA7422" s="169" t="e">
        <f>VLOOKUP(D7422,#REF!, 2,FALSE)</f>
        <v>#REF!</v>
      </c>
      <c r="BO7422" s="118" t="s">
        <v>12560</v>
      </c>
      <c r="BP7422" s="118" t="s">
        <v>2983</v>
      </c>
      <c r="BQ7422" s="118" t="s">
        <v>1656</v>
      </c>
      <c r="BW7422" s="118" t="s">
        <v>12560</v>
      </c>
      <c r="BX7422" s="118" t="s">
        <v>2983</v>
      </c>
      <c r="BY7422" s="118" t="s">
        <v>1656</v>
      </c>
    </row>
    <row r="7423" spans="53:77" x14ac:dyDescent="0.3">
      <c r="BA7423" s="169" t="e">
        <f>VLOOKUP(D7423,#REF!, 2,FALSE)</f>
        <v>#REF!</v>
      </c>
      <c r="BO7423" s="118" t="s">
        <v>12561</v>
      </c>
      <c r="BP7423" s="118" t="s">
        <v>2983</v>
      </c>
      <c r="BQ7423" s="118" t="s">
        <v>6873</v>
      </c>
      <c r="BW7423" s="118" t="s">
        <v>12561</v>
      </c>
      <c r="BX7423" s="118" t="s">
        <v>2983</v>
      </c>
      <c r="BY7423" s="118" t="s">
        <v>6873</v>
      </c>
    </row>
    <row r="7424" spans="53:77" x14ac:dyDescent="0.3">
      <c r="BA7424" s="169" t="e">
        <f>VLOOKUP(D7424,#REF!, 2,FALSE)</f>
        <v>#REF!</v>
      </c>
      <c r="BO7424" s="118" t="s">
        <v>51</v>
      </c>
      <c r="BP7424" s="118" t="s">
        <v>2983</v>
      </c>
      <c r="BQ7424" s="118" t="s">
        <v>4092</v>
      </c>
      <c r="BW7424" s="118" t="s">
        <v>51</v>
      </c>
      <c r="BX7424" s="118" t="s">
        <v>2983</v>
      </c>
      <c r="BY7424" s="118" t="s">
        <v>4092</v>
      </c>
    </row>
    <row r="7425" spans="53:77" x14ac:dyDescent="0.3">
      <c r="BA7425" s="169" t="e">
        <f>VLOOKUP(D7425,#REF!, 2,FALSE)</f>
        <v>#REF!</v>
      </c>
      <c r="BO7425" s="118" t="s">
        <v>12562</v>
      </c>
      <c r="BP7425" s="118" t="s">
        <v>2983</v>
      </c>
      <c r="BQ7425" s="118" t="s">
        <v>12563</v>
      </c>
      <c r="BW7425" s="118" t="s">
        <v>12562</v>
      </c>
      <c r="BX7425" s="118" t="s">
        <v>2983</v>
      </c>
      <c r="BY7425" s="118" t="s">
        <v>12563</v>
      </c>
    </row>
    <row r="7426" spans="53:77" x14ac:dyDescent="0.3">
      <c r="BA7426" s="169" t="e">
        <f>VLOOKUP(D7426,#REF!, 2,FALSE)</f>
        <v>#REF!</v>
      </c>
      <c r="BO7426" s="118" t="s">
        <v>2180</v>
      </c>
      <c r="BP7426" s="118" t="s">
        <v>2983</v>
      </c>
      <c r="BQ7426" s="118" t="s">
        <v>12564</v>
      </c>
      <c r="BW7426" s="118" t="s">
        <v>2180</v>
      </c>
      <c r="BX7426" s="118" t="s">
        <v>2983</v>
      </c>
      <c r="BY7426" s="118" t="s">
        <v>12564</v>
      </c>
    </row>
    <row r="7427" spans="53:77" x14ac:dyDescent="0.3">
      <c r="BA7427" s="169" t="e">
        <f>VLOOKUP(D7427,#REF!, 2,FALSE)</f>
        <v>#REF!</v>
      </c>
      <c r="BO7427" s="118" t="s">
        <v>2181</v>
      </c>
      <c r="BP7427" s="118" t="s">
        <v>2983</v>
      </c>
      <c r="BQ7427" s="118" t="s">
        <v>7899</v>
      </c>
      <c r="BW7427" s="118" t="s">
        <v>2181</v>
      </c>
      <c r="BX7427" s="118" t="s">
        <v>2983</v>
      </c>
      <c r="BY7427" s="118" t="s">
        <v>7899</v>
      </c>
    </row>
    <row r="7428" spans="53:77" x14ac:dyDescent="0.3">
      <c r="BA7428" s="169" t="e">
        <f>VLOOKUP(D7428,#REF!, 2,FALSE)</f>
        <v>#REF!</v>
      </c>
      <c r="BO7428" s="118" t="s">
        <v>2182</v>
      </c>
      <c r="BP7428" s="118" t="s">
        <v>2983</v>
      </c>
      <c r="BQ7428" s="118" t="s">
        <v>12566</v>
      </c>
      <c r="BW7428" s="118" t="s">
        <v>2182</v>
      </c>
      <c r="BX7428" s="118" t="s">
        <v>2983</v>
      </c>
      <c r="BY7428" s="118" t="s">
        <v>12566</v>
      </c>
    </row>
    <row r="7429" spans="53:77" x14ac:dyDescent="0.3">
      <c r="BA7429" s="169" t="e">
        <f>VLOOKUP(D7429,#REF!, 2,FALSE)</f>
        <v>#REF!</v>
      </c>
      <c r="BO7429" s="118" t="s">
        <v>48</v>
      </c>
      <c r="BP7429" s="118" t="s">
        <v>2983</v>
      </c>
      <c r="BQ7429" s="118" t="s">
        <v>2983</v>
      </c>
      <c r="BW7429" s="118" t="s">
        <v>48</v>
      </c>
      <c r="BX7429" s="118" t="s">
        <v>2983</v>
      </c>
      <c r="BY7429" s="118" t="s">
        <v>2983</v>
      </c>
    </row>
    <row r="7430" spans="53:77" x14ac:dyDescent="0.3">
      <c r="BA7430" s="169" t="e">
        <f>VLOOKUP(D7430,#REF!, 2,FALSE)</f>
        <v>#REF!</v>
      </c>
      <c r="BO7430" s="118" t="s">
        <v>12567</v>
      </c>
      <c r="BP7430" s="118" t="s">
        <v>2983</v>
      </c>
      <c r="BQ7430" s="118" t="s">
        <v>2983</v>
      </c>
      <c r="BW7430" s="118" t="s">
        <v>12567</v>
      </c>
      <c r="BX7430" s="118" t="s">
        <v>2983</v>
      </c>
      <c r="BY7430" s="118" t="s">
        <v>2983</v>
      </c>
    </row>
    <row r="7431" spans="53:77" x14ac:dyDescent="0.3">
      <c r="BA7431" s="169" t="e">
        <f>VLOOKUP(D7431,#REF!, 2,FALSE)</f>
        <v>#REF!</v>
      </c>
      <c r="BO7431" s="118" t="s">
        <v>12568</v>
      </c>
      <c r="BP7431" s="118" t="s">
        <v>2983</v>
      </c>
      <c r="BQ7431" s="118" t="s">
        <v>2983</v>
      </c>
      <c r="BW7431" s="118" t="s">
        <v>12568</v>
      </c>
      <c r="BX7431" s="118" t="s">
        <v>2983</v>
      </c>
      <c r="BY7431" s="118" t="s">
        <v>2983</v>
      </c>
    </row>
    <row r="7432" spans="53:77" x14ac:dyDescent="0.3">
      <c r="BA7432" s="169" t="e">
        <f>VLOOKUP(D7432,#REF!, 2,FALSE)</f>
        <v>#REF!</v>
      </c>
      <c r="BO7432" s="118" t="s">
        <v>12569</v>
      </c>
      <c r="BP7432" s="118" t="s">
        <v>2983</v>
      </c>
      <c r="BQ7432" s="118" t="s">
        <v>12570</v>
      </c>
      <c r="BW7432" s="118" t="s">
        <v>12569</v>
      </c>
      <c r="BX7432" s="118" t="s">
        <v>2983</v>
      </c>
      <c r="BY7432" s="118" t="s">
        <v>12570</v>
      </c>
    </row>
    <row r="7433" spans="53:77" x14ac:dyDescent="0.3">
      <c r="BA7433" s="169" t="e">
        <f>VLOOKUP(D7433,#REF!, 2,FALSE)</f>
        <v>#REF!</v>
      </c>
      <c r="BO7433" s="118" t="s">
        <v>2183</v>
      </c>
      <c r="BP7433" s="118" t="s">
        <v>2983</v>
      </c>
      <c r="BQ7433" s="118" t="s">
        <v>2983</v>
      </c>
      <c r="BW7433" s="118" t="s">
        <v>2183</v>
      </c>
      <c r="BX7433" s="118" t="s">
        <v>2983</v>
      </c>
      <c r="BY7433" s="118" t="s">
        <v>2983</v>
      </c>
    </row>
    <row r="7434" spans="53:77" x14ac:dyDescent="0.3">
      <c r="BA7434" s="169" t="e">
        <f>VLOOKUP(D7434,#REF!, 2,FALSE)</f>
        <v>#REF!</v>
      </c>
      <c r="BO7434" s="118" t="s">
        <v>2184</v>
      </c>
      <c r="BP7434" s="118" t="s">
        <v>2983</v>
      </c>
      <c r="BQ7434" s="118" t="s">
        <v>10120</v>
      </c>
      <c r="BW7434" s="118" t="s">
        <v>2184</v>
      </c>
      <c r="BX7434" s="118" t="s">
        <v>2983</v>
      </c>
      <c r="BY7434" s="118" t="s">
        <v>10120</v>
      </c>
    </row>
    <row r="7435" spans="53:77" x14ac:dyDescent="0.3">
      <c r="BA7435" s="169" t="e">
        <f>VLOOKUP(D7435,#REF!, 2,FALSE)</f>
        <v>#REF!</v>
      </c>
      <c r="BO7435" s="118" t="s">
        <v>12571</v>
      </c>
      <c r="BP7435" s="118" t="s">
        <v>2983</v>
      </c>
      <c r="BQ7435" s="118" t="s">
        <v>12572</v>
      </c>
      <c r="BW7435" s="118" t="s">
        <v>12571</v>
      </c>
      <c r="BX7435" s="118" t="s">
        <v>2983</v>
      </c>
      <c r="BY7435" s="118" t="s">
        <v>12572</v>
      </c>
    </row>
    <row r="7436" spans="53:77" x14ac:dyDescent="0.3">
      <c r="BA7436" s="169" t="e">
        <f>VLOOKUP(D7436,#REF!, 2,FALSE)</f>
        <v>#REF!</v>
      </c>
      <c r="BO7436" s="118" t="s">
        <v>12573</v>
      </c>
      <c r="BP7436" s="118" t="s">
        <v>2983</v>
      </c>
      <c r="BQ7436" s="118" t="s">
        <v>924</v>
      </c>
      <c r="BW7436" s="118" t="s">
        <v>12573</v>
      </c>
      <c r="BX7436" s="118" t="s">
        <v>2983</v>
      </c>
      <c r="BY7436" s="118" t="s">
        <v>924</v>
      </c>
    </row>
    <row r="7437" spans="53:77" x14ac:dyDescent="0.3">
      <c r="BA7437" s="169" t="e">
        <f>VLOOKUP(D7437,#REF!, 2,FALSE)</f>
        <v>#REF!</v>
      </c>
      <c r="BO7437" s="118" t="s">
        <v>12574</v>
      </c>
      <c r="BP7437" s="118" t="s">
        <v>2983</v>
      </c>
      <c r="BQ7437" s="118" t="s">
        <v>2983</v>
      </c>
      <c r="BW7437" s="118" t="s">
        <v>12574</v>
      </c>
      <c r="BX7437" s="118" t="s">
        <v>2983</v>
      </c>
      <c r="BY7437" s="118" t="s">
        <v>2983</v>
      </c>
    </row>
    <row r="7438" spans="53:77" x14ac:dyDescent="0.3">
      <c r="BA7438" s="169" t="e">
        <f>VLOOKUP(D7438,#REF!, 2,FALSE)</f>
        <v>#REF!</v>
      </c>
      <c r="BO7438" s="118" t="s">
        <v>12575</v>
      </c>
      <c r="BP7438" s="118" t="s">
        <v>771</v>
      </c>
      <c r="BQ7438" s="118" t="s">
        <v>12576</v>
      </c>
      <c r="BW7438" s="118" t="s">
        <v>12575</v>
      </c>
      <c r="BX7438" s="118" t="s">
        <v>771</v>
      </c>
      <c r="BY7438" s="118" t="s">
        <v>12576</v>
      </c>
    </row>
    <row r="7439" spans="53:77" x14ac:dyDescent="0.3">
      <c r="BA7439" s="169" t="e">
        <f>VLOOKUP(D7439,#REF!, 2,FALSE)</f>
        <v>#REF!</v>
      </c>
      <c r="BO7439" s="118" t="s">
        <v>12577</v>
      </c>
      <c r="BP7439" s="118" t="s">
        <v>703</v>
      </c>
      <c r="BQ7439" s="118" t="s">
        <v>2069</v>
      </c>
      <c r="BW7439" s="118" t="s">
        <v>12577</v>
      </c>
      <c r="BX7439" s="118" t="s">
        <v>703</v>
      </c>
      <c r="BY7439" s="118" t="s">
        <v>2069</v>
      </c>
    </row>
    <row r="7440" spans="53:77" x14ac:dyDescent="0.3">
      <c r="BA7440" s="169" t="e">
        <f>VLOOKUP(D7440,#REF!, 2,FALSE)</f>
        <v>#REF!</v>
      </c>
      <c r="BO7440" s="118" t="s">
        <v>2185</v>
      </c>
      <c r="BP7440" s="118" t="s">
        <v>703</v>
      </c>
      <c r="BQ7440" s="118" t="s">
        <v>3704</v>
      </c>
      <c r="BW7440" s="118" t="s">
        <v>2185</v>
      </c>
      <c r="BX7440" s="118" t="s">
        <v>703</v>
      </c>
      <c r="BY7440" s="118" t="s">
        <v>3704</v>
      </c>
    </row>
    <row r="7441" spans="53:77" x14ac:dyDescent="0.3">
      <c r="BA7441" s="169" t="e">
        <f>VLOOKUP(D7441,#REF!, 2,FALSE)</f>
        <v>#REF!</v>
      </c>
      <c r="BO7441" s="118" t="s">
        <v>12578</v>
      </c>
      <c r="BP7441" s="118" t="s">
        <v>1267</v>
      </c>
      <c r="BQ7441" s="118" t="s">
        <v>10866</v>
      </c>
      <c r="BW7441" s="118" t="s">
        <v>12578</v>
      </c>
      <c r="BX7441" s="118" t="s">
        <v>1267</v>
      </c>
      <c r="BY7441" s="118" t="s">
        <v>10866</v>
      </c>
    </row>
    <row r="7442" spans="53:77" x14ac:dyDescent="0.3">
      <c r="BA7442" s="169" t="e">
        <f>VLOOKUP(D7442,#REF!, 2,FALSE)</f>
        <v>#REF!</v>
      </c>
      <c r="BO7442" s="118" t="s">
        <v>12579</v>
      </c>
      <c r="BP7442" s="118" t="s">
        <v>2983</v>
      </c>
      <c r="BQ7442" s="118" t="s">
        <v>10136</v>
      </c>
      <c r="BW7442" s="118" t="s">
        <v>12579</v>
      </c>
      <c r="BX7442" s="118" t="s">
        <v>2983</v>
      </c>
      <c r="BY7442" s="118" t="s">
        <v>10136</v>
      </c>
    </row>
    <row r="7443" spans="53:77" x14ac:dyDescent="0.3">
      <c r="BA7443" s="169" t="e">
        <f>VLOOKUP(D7443,#REF!, 2,FALSE)</f>
        <v>#REF!</v>
      </c>
      <c r="BO7443" s="118" t="s">
        <v>12580</v>
      </c>
      <c r="BP7443" s="118" t="s">
        <v>2983</v>
      </c>
      <c r="BQ7443" s="118" t="s">
        <v>2983</v>
      </c>
      <c r="BW7443" s="118" t="s">
        <v>12580</v>
      </c>
      <c r="BX7443" s="118" t="s">
        <v>2983</v>
      </c>
      <c r="BY7443" s="118" t="s">
        <v>2983</v>
      </c>
    </row>
    <row r="7444" spans="53:77" x14ac:dyDescent="0.3">
      <c r="BA7444" s="169" t="e">
        <f>VLOOKUP(D7444,#REF!, 2,FALSE)</f>
        <v>#REF!</v>
      </c>
      <c r="BO7444" s="118" t="s">
        <v>12581</v>
      </c>
      <c r="BP7444" s="118" t="s">
        <v>2983</v>
      </c>
      <c r="BQ7444" s="118" t="s">
        <v>3972</v>
      </c>
      <c r="BW7444" s="118" t="s">
        <v>12581</v>
      </c>
      <c r="BX7444" s="118" t="s">
        <v>2983</v>
      </c>
      <c r="BY7444" s="118" t="s">
        <v>3972</v>
      </c>
    </row>
    <row r="7445" spans="53:77" x14ac:dyDescent="0.3">
      <c r="BA7445" s="169" t="e">
        <f>VLOOKUP(D7445,#REF!, 2,FALSE)</f>
        <v>#REF!</v>
      </c>
      <c r="BO7445" s="118" t="s">
        <v>12582</v>
      </c>
      <c r="BP7445" s="118" t="s">
        <v>1267</v>
      </c>
      <c r="BQ7445" s="118" t="s">
        <v>12376</v>
      </c>
      <c r="BW7445" s="118" t="s">
        <v>12582</v>
      </c>
      <c r="BX7445" s="118" t="s">
        <v>1267</v>
      </c>
      <c r="BY7445" s="118" t="s">
        <v>12376</v>
      </c>
    </row>
    <row r="7446" spans="53:77" x14ac:dyDescent="0.3">
      <c r="BA7446" s="169" t="e">
        <f>VLOOKUP(D7446,#REF!, 2,FALSE)</f>
        <v>#REF!</v>
      </c>
      <c r="BO7446" s="118" t="s">
        <v>12583</v>
      </c>
      <c r="BP7446" s="118" t="s">
        <v>2983</v>
      </c>
      <c r="BQ7446" s="118" t="s">
        <v>2983</v>
      </c>
      <c r="BW7446" s="118" t="s">
        <v>12583</v>
      </c>
      <c r="BX7446" s="118" t="s">
        <v>2983</v>
      </c>
      <c r="BY7446" s="118" t="s">
        <v>2983</v>
      </c>
    </row>
    <row r="7447" spans="53:77" x14ac:dyDescent="0.3">
      <c r="BA7447" s="169" t="e">
        <f>VLOOKUP(D7447,#REF!, 2,FALSE)</f>
        <v>#REF!</v>
      </c>
      <c r="BO7447" s="118" t="s">
        <v>12584</v>
      </c>
      <c r="BP7447" s="118" t="s">
        <v>2983</v>
      </c>
      <c r="BQ7447" s="118" t="s">
        <v>801</v>
      </c>
      <c r="BW7447" s="118" t="s">
        <v>12584</v>
      </c>
      <c r="BX7447" s="118" t="s">
        <v>2983</v>
      </c>
      <c r="BY7447" s="118" t="s">
        <v>801</v>
      </c>
    </row>
    <row r="7448" spans="53:77" x14ac:dyDescent="0.3">
      <c r="BA7448" s="169" t="e">
        <f>VLOOKUP(D7448,#REF!, 2,FALSE)</f>
        <v>#REF!</v>
      </c>
      <c r="BO7448" s="118" t="s">
        <v>12585</v>
      </c>
      <c r="BP7448" s="118" t="s">
        <v>2983</v>
      </c>
      <c r="BQ7448" s="118" t="s">
        <v>4795</v>
      </c>
      <c r="BW7448" s="118" t="s">
        <v>12585</v>
      </c>
      <c r="BX7448" s="118" t="s">
        <v>2983</v>
      </c>
      <c r="BY7448" s="118" t="s">
        <v>4795</v>
      </c>
    </row>
    <row r="7449" spans="53:77" x14ac:dyDescent="0.3">
      <c r="BA7449" s="169" t="e">
        <f>VLOOKUP(D7449,#REF!, 2,FALSE)</f>
        <v>#REF!</v>
      </c>
      <c r="BO7449" s="118" t="s">
        <v>12586</v>
      </c>
      <c r="BP7449" s="118" t="s">
        <v>2983</v>
      </c>
      <c r="BQ7449" s="118" t="s">
        <v>2983</v>
      </c>
      <c r="BW7449" s="118" t="s">
        <v>12586</v>
      </c>
      <c r="BX7449" s="118" t="s">
        <v>2983</v>
      </c>
      <c r="BY7449" s="118" t="s">
        <v>2983</v>
      </c>
    </row>
    <row r="7450" spans="53:77" x14ac:dyDescent="0.3">
      <c r="BA7450" s="169" t="e">
        <f>VLOOKUP(D7450,#REF!, 2,FALSE)</f>
        <v>#REF!</v>
      </c>
      <c r="BO7450" s="118" t="s">
        <v>12587</v>
      </c>
      <c r="BP7450" s="118" t="s">
        <v>2983</v>
      </c>
      <c r="BQ7450" s="118" t="s">
        <v>2983</v>
      </c>
      <c r="BW7450" s="118" t="s">
        <v>12587</v>
      </c>
      <c r="BX7450" s="118" t="s">
        <v>2983</v>
      </c>
      <c r="BY7450" s="118" t="s">
        <v>2983</v>
      </c>
    </row>
    <row r="7451" spans="53:77" x14ac:dyDescent="0.3">
      <c r="BA7451" s="169" t="e">
        <f>VLOOKUP(D7451,#REF!, 2,FALSE)</f>
        <v>#REF!</v>
      </c>
      <c r="BO7451" s="118" t="s">
        <v>12588</v>
      </c>
      <c r="BP7451" s="118" t="s">
        <v>2983</v>
      </c>
      <c r="BQ7451" s="118" t="s">
        <v>2983</v>
      </c>
      <c r="BW7451" s="118" t="s">
        <v>12588</v>
      </c>
      <c r="BX7451" s="118" t="s">
        <v>2983</v>
      </c>
      <c r="BY7451" s="118" t="s">
        <v>2983</v>
      </c>
    </row>
    <row r="7452" spans="53:77" x14ac:dyDescent="0.3">
      <c r="BA7452" s="169" t="e">
        <f>VLOOKUP(D7452,#REF!, 2,FALSE)</f>
        <v>#REF!</v>
      </c>
      <c r="BO7452" s="118" t="s">
        <v>12589</v>
      </c>
      <c r="BP7452" s="118" t="s">
        <v>3000</v>
      </c>
      <c r="BQ7452" s="118" t="s">
        <v>2983</v>
      </c>
      <c r="BW7452" s="118" t="s">
        <v>12589</v>
      </c>
      <c r="BX7452" s="118" t="s">
        <v>3000</v>
      </c>
      <c r="BY7452" s="118" t="s">
        <v>2983</v>
      </c>
    </row>
    <row r="7453" spans="53:77" x14ac:dyDescent="0.3">
      <c r="BA7453" s="169" t="e">
        <f>VLOOKUP(D7453,#REF!, 2,FALSE)</f>
        <v>#REF!</v>
      </c>
      <c r="BO7453" s="118" t="s">
        <v>12590</v>
      </c>
      <c r="BP7453" s="118" t="s">
        <v>3003</v>
      </c>
      <c r="BQ7453" s="118" t="s">
        <v>2983</v>
      </c>
      <c r="BW7453" s="118" t="s">
        <v>12590</v>
      </c>
      <c r="BX7453" s="118" t="s">
        <v>3003</v>
      </c>
      <c r="BY7453" s="118" t="s">
        <v>2983</v>
      </c>
    </row>
    <row r="7454" spans="53:77" x14ac:dyDescent="0.3">
      <c r="BA7454" s="169" t="e">
        <f>VLOOKUP(D7454,#REF!, 2,FALSE)</f>
        <v>#REF!</v>
      </c>
      <c r="BO7454" s="118" t="s">
        <v>12591</v>
      </c>
      <c r="BP7454" s="118" t="s">
        <v>2979</v>
      </c>
      <c r="BQ7454" s="118" t="s">
        <v>12592</v>
      </c>
      <c r="BW7454" s="118" t="s">
        <v>12591</v>
      </c>
      <c r="BX7454" s="118" t="s">
        <v>2979</v>
      </c>
      <c r="BY7454" s="118" t="s">
        <v>12592</v>
      </c>
    </row>
    <row r="7455" spans="53:77" x14ac:dyDescent="0.3">
      <c r="BA7455" s="169" t="e">
        <f>VLOOKUP(D7455,#REF!, 2,FALSE)</f>
        <v>#REF!</v>
      </c>
      <c r="BO7455" s="118" t="s">
        <v>2186</v>
      </c>
      <c r="BP7455" s="118" t="s">
        <v>3095</v>
      </c>
      <c r="BQ7455" s="118" t="s">
        <v>3878</v>
      </c>
      <c r="BW7455" s="118" t="s">
        <v>2186</v>
      </c>
      <c r="BX7455" s="118" t="s">
        <v>3095</v>
      </c>
      <c r="BY7455" s="118" t="s">
        <v>3878</v>
      </c>
    </row>
    <row r="7456" spans="53:77" x14ac:dyDescent="0.3">
      <c r="BA7456" s="169" t="e">
        <f>VLOOKUP(D7456,#REF!, 2,FALSE)</f>
        <v>#REF!</v>
      </c>
      <c r="BO7456" s="118" t="s">
        <v>12593</v>
      </c>
      <c r="BP7456" s="118" t="s">
        <v>3000</v>
      </c>
      <c r="BQ7456" s="118" t="s">
        <v>2983</v>
      </c>
      <c r="BW7456" s="118" t="s">
        <v>12593</v>
      </c>
      <c r="BX7456" s="118" t="s">
        <v>3000</v>
      </c>
      <c r="BY7456" s="118" t="s">
        <v>2983</v>
      </c>
    </row>
    <row r="7457" spans="53:77" x14ac:dyDescent="0.3">
      <c r="BA7457" s="169" t="e">
        <f>VLOOKUP(D7457,#REF!, 2,FALSE)</f>
        <v>#REF!</v>
      </c>
      <c r="BO7457" s="118" t="s">
        <v>12594</v>
      </c>
      <c r="BP7457" s="118" t="s">
        <v>3000</v>
      </c>
      <c r="BQ7457" s="118" t="s">
        <v>2983</v>
      </c>
      <c r="BW7457" s="118" t="s">
        <v>12594</v>
      </c>
      <c r="BX7457" s="118" t="s">
        <v>3000</v>
      </c>
      <c r="BY7457" s="118" t="s">
        <v>2983</v>
      </c>
    </row>
    <row r="7458" spans="53:77" x14ac:dyDescent="0.3">
      <c r="BA7458" s="169" t="e">
        <f>VLOOKUP(D7458,#REF!, 2,FALSE)</f>
        <v>#REF!</v>
      </c>
      <c r="BO7458" s="118" t="s">
        <v>12595</v>
      </c>
      <c r="BP7458" s="118" t="s">
        <v>3003</v>
      </c>
      <c r="BQ7458" s="118" t="s">
        <v>12596</v>
      </c>
      <c r="BW7458" s="118" t="s">
        <v>12595</v>
      </c>
      <c r="BX7458" s="118" t="s">
        <v>3003</v>
      </c>
      <c r="BY7458" s="118" t="s">
        <v>12596</v>
      </c>
    </row>
    <row r="7459" spans="53:77" x14ac:dyDescent="0.3">
      <c r="BA7459" s="169" t="e">
        <f>VLOOKUP(D7459,#REF!, 2,FALSE)</f>
        <v>#REF!</v>
      </c>
      <c r="BO7459" s="118" t="s">
        <v>12597</v>
      </c>
      <c r="BP7459" s="118" t="s">
        <v>3003</v>
      </c>
      <c r="BQ7459" s="118" t="s">
        <v>12598</v>
      </c>
      <c r="BW7459" s="118" t="s">
        <v>12597</v>
      </c>
      <c r="BX7459" s="118" t="s">
        <v>3003</v>
      </c>
      <c r="BY7459" s="118" t="s">
        <v>12598</v>
      </c>
    </row>
    <row r="7460" spans="53:77" x14ac:dyDescent="0.3">
      <c r="BA7460" s="169" t="e">
        <f>VLOOKUP(D7460,#REF!, 2,FALSE)</f>
        <v>#REF!</v>
      </c>
      <c r="BO7460" s="118" t="s">
        <v>12599</v>
      </c>
      <c r="BP7460" s="118" t="s">
        <v>2979</v>
      </c>
      <c r="BQ7460" s="118" t="s">
        <v>12600</v>
      </c>
      <c r="BW7460" s="118" t="s">
        <v>12599</v>
      </c>
      <c r="BX7460" s="118" t="s">
        <v>2979</v>
      </c>
      <c r="BY7460" s="118" t="s">
        <v>12600</v>
      </c>
    </row>
    <row r="7461" spans="53:77" x14ac:dyDescent="0.3">
      <c r="BA7461" s="169" t="e">
        <f>VLOOKUP(D7461,#REF!, 2,FALSE)</f>
        <v>#REF!</v>
      </c>
      <c r="BO7461" s="118" t="s">
        <v>12601</v>
      </c>
      <c r="BP7461" s="118" t="s">
        <v>2979</v>
      </c>
      <c r="BQ7461" s="118" t="s">
        <v>2983</v>
      </c>
      <c r="BW7461" s="118" t="s">
        <v>12601</v>
      </c>
      <c r="BX7461" s="118" t="s">
        <v>2979</v>
      </c>
      <c r="BY7461" s="118" t="s">
        <v>2983</v>
      </c>
    </row>
    <row r="7462" spans="53:77" x14ac:dyDescent="0.3">
      <c r="BA7462" s="169" t="e">
        <f>VLOOKUP(D7462,#REF!, 2,FALSE)</f>
        <v>#REF!</v>
      </c>
      <c r="BO7462" s="118" t="s">
        <v>12602</v>
      </c>
      <c r="BP7462" s="118" t="s">
        <v>2979</v>
      </c>
      <c r="BQ7462" s="118" t="s">
        <v>12603</v>
      </c>
      <c r="BW7462" s="118" t="s">
        <v>12602</v>
      </c>
      <c r="BX7462" s="118" t="s">
        <v>2979</v>
      </c>
      <c r="BY7462" s="118" t="s">
        <v>12603</v>
      </c>
    </row>
    <row r="7463" spans="53:77" x14ac:dyDescent="0.3">
      <c r="BA7463" s="169" t="e">
        <f>VLOOKUP(D7463,#REF!, 2,FALSE)</f>
        <v>#REF!</v>
      </c>
      <c r="BO7463" s="118" t="s">
        <v>12604</v>
      </c>
      <c r="BP7463" s="118" t="s">
        <v>3243</v>
      </c>
      <c r="BQ7463" s="118" t="s">
        <v>10364</v>
      </c>
      <c r="BW7463" s="118" t="s">
        <v>12604</v>
      </c>
      <c r="BX7463" s="118" t="s">
        <v>3243</v>
      </c>
      <c r="BY7463" s="118" t="s">
        <v>10364</v>
      </c>
    </row>
    <row r="7464" spans="53:77" x14ac:dyDescent="0.3">
      <c r="BA7464" s="169" t="e">
        <f>VLOOKUP(D7464,#REF!, 2,FALSE)</f>
        <v>#REF!</v>
      </c>
      <c r="BO7464" s="118" t="s">
        <v>12605</v>
      </c>
      <c r="BP7464" s="118" t="s">
        <v>613</v>
      </c>
      <c r="BQ7464" s="118" t="s">
        <v>2983</v>
      </c>
      <c r="BW7464" s="118" t="s">
        <v>12605</v>
      </c>
      <c r="BX7464" s="118" t="s">
        <v>613</v>
      </c>
      <c r="BY7464" s="118" t="s">
        <v>2983</v>
      </c>
    </row>
    <row r="7465" spans="53:77" x14ac:dyDescent="0.3">
      <c r="BA7465" s="169" t="e">
        <f>VLOOKUP(D7465,#REF!, 2,FALSE)</f>
        <v>#REF!</v>
      </c>
      <c r="BO7465" s="118" t="s">
        <v>12606</v>
      </c>
      <c r="BP7465" s="118" t="s">
        <v>3085</v>
      </c>
      <c r="BQ7465" s="118" t="s">
        <v>2646</v>
      </c>
      <c r="BW7465" s="118" t="s">
        <v>12606</v>
      </c>
      <c r="BX7465" s="118" t="s">
        <v>3085</v>
      </c>
      <c r="BY7465" s="118" t="s">
        <v>2646</v>
      </c>
    </row>
    <row r="7466" spans="53:77" x14ac:dyDescent="0.3">
      <c r="BA7466" s="169" t="e">
        <f>VLOOKUP(D7466,#REF!, 2,FALSE)</f>
        <v>#REF!</v>
      </c>
      <c r="BO7466" s="118" t="s">
        <v>12607</v>
      </c>
      <c r="BP7466" s="118" t="s">
        <v>1496</v>
      </c>
      <c r="BQ7466" s="118" t="s">
        <v>2983</v>
      </c>
      <c r="BW7466" s="118" t="s">
        <v>12607</v>
      </c>
      <c r="BX7466" s="118" t="s">
        <v>1496</v>
      </c>
      <c r="BY7466" s="118" t="s">
        <v>2983</v>
      </c>
    </row>
    <row r="7467" spans="53:77" x14ac:dyDescent="0.3">
      <c r="BA7467" s="169" t="e">
        <f>VLOOKUP(D7467,#REF!, 2,FALSE)</f>
        <v>#REF!</v>
      </c>
      <c r="BO7467" s="118" t="s">
        <v>12608</v>
      </c>
      <c r="BP7467" s="118" t="s">
        <v>1733</v>
      </c>
      <c r="BQ7467" s="118" t="s">
        <v>2983</v>
      </c>
      <c r="BW7467" s="118" t="s">
        <v>12608</v>
      </c>
      <c r="BX7467" s="118" t="s">
        <v>1733</v>
      </c>
      <c r="BY7467" s="118" t="s">
        <v>2983</v>
      </c>
    </row>
    <row r="7468" spans="53:77" x14ac:dyDescent="0.3">
      <c r="BA7468" s="169" t="e">
        <f>VLOOKUP(D7468,#REF!, 2,FALSE)</f>
        <v>#REF!</v>
      </c>
      <c r="BO7468" s="118" t="s">
        <v>12609</v>
      </c>
      <c r="BP7468" s="118" t="s">
        <v>1782</v>
      </c>
      <c r="BQ7468" s="118" t="s">
        <v>2983</v>
      </c>
      <c r="BW7468" s="118" t="s">
        <v>12609</v>
      </c>
      <c r="BX7468" s="118" t="s">
        <v>1782</v>
      </c>
      <c r="BY7468" s="118" t="s">
        <v>2983</v>
      </c>
    </row>
    <row r="7469" spans="53:77" x14ac:dyDescent="0.3">
      <c r="BA7469" s="169" t="e">
        <f>VLOOKUP(D7469,#REF!, 2,FALSE)</f>
        <v>#REF!</v>
      </c>
      <c r="BO7469" s="118" t="s">
        <v>12610</v>
      </c>
      <c r="BP7469" s="118" t="s">
        <v>616</v>
      </c>
      <c r="BQ7469" s="118" t="s">
        <v>811</v>
      </c>
      <c r="BW7469" s="118" t="s">
        <v>12610</v>
      </c>
      <c r="BX7469" s="118" t="s">
        <v>616</v>
      </c>
      <c r="BY7469" s="118" t="s">
        <v>811</v>
      </c>
    </row>
    <row r="7470" spans="53:77" x14ac:dyDescent="0.3">
      <c r="BA7470" s="169" t="e">
        <f>VLOOKUP(D7470,#REF!, 2,FALSE)</f>
        <v>#REF!</v>
      </c>
      <c r="BO7470" s="118" t="s">
        <v>2187</v>
      </c>
      <c r="BP7470" s="118" t="s">
        <v>926</v>
      </c>
      <c r="BQ7470" s="118" t="s">
        <v>2983</v>
      </c>
      <c r="BW7470" s="118" t="s">
        <v>2187</v>
      </c>
      <c r="BX7470" s="118" t="s">
        <v>926</v>
      </c>
      <c r="BY7470" s="118" t="s">
        <v>2983</v>
      </c>
    </row>
    <row r="7471" spans="53:77" x14ac:dyDescent="0.3">
      <c r="BA7471" s="169" t="e">
        <f>VLOOKUP(D7471,#REF!, 2,FALSE)</f>
        <v>#REF!</v>
      </c>
      <c r="BO7471" s="118" t="s">
        <v>12612</v>
      </c>
      <c r="BP7471" s="118" t="s">
        <v>787</v>
      </c>
      <c r="BQ7471" s="118" t="s">
        <v>12613</v>
      </c>
      <c r="BW7471" s="118" t="s">
        <v>12612</v>
      </c>
      <c r="BX7471" s="118" t="s">
        <v>787</v>
      </c>
      <c r="BY7471" s="118" t="s">
        <v>12613</v>
      </c>
    </row>
    <row r="7472" spans="53:77" x14ac:dyDescent="0.3">
      <c r="BA7472" s="169" t="e">
        <f>VLOOKUP(D7472,#REF!, 2,FALSE)</f>
        <v>#REF!</v>
      </c>
      <c r="BO7472" s="118" t="s">
        <v>12614</v>
      </c>
      <c r="BP7472" s="118" t="s">
        <v>1421</v>
      </c>
      <c r="BQ7472" s="118" t="s">
        <v>2983</v>
      </c>
      <c r="BW7472" s="118" t="s">
        <v>12614</v>
      </c>
      <c r="BX7472" s="118" t="s">
        <v>1421</v>
      </c>
      <c r="BY7472" s="118" t="s">
        <v>2983</v>
      </c>
    </row>
    <row r="7473" spans="53:77" x14ac:dyDescent="0.3">
      <c r="BA7473" s="169" t="e">
        <f>VLOOKUP(D7473,#REF!, 2,FALSE)</f>
        <v>#REF!</v>
      </c>
      <c r="BO7473" s="118" t="s">
        <v>12615</v>
      </c>
      <c r="BP7473" s="118" t="s">
        <v>1421</v>
      </c>
      <c r="BQ7473" s="118" t="s">
        <v>2983</v>
      </c>
      <c r="BW7473" s="118" t="s">
        <v>12615</v>
      </c>
      <c r="BX7473" s="118" t="s">
        <v>1421</v>
      </c>
      <c r="BY7473" s="118" t="s">
        <v>2983</v>
      </c>
    </row>
    <row r="7474" spans="53:77" x14ac:dyDescent="0.3">
      <c r="BA7474" s="169" t="e">
        <f>VLOOKUP(D7474,#REF!, 2,FALSE)</f>
        <v>#REF!</v>
      </c>
      <c r="BO7474" s="118" t="s">
        <v>353</v>
      </c>
      <c r="BP7474" s="118" t="s">
        <v>912</v>
      </c>
      <c r="BQ7474" s="118" t="s">
        <v>2983</v>
      </c>
      <c r="BW7474" s="118" t="s">
        <v>353</v>
      </c>
      <c r="BX7474" s="118" t="s">
        <v>912</v>
      </c>
      <c r="BY7474" s="118" t="s">
        <v>2983</v>
      </c>
    </row>
    <row r="7475" spans="53:77" x14ac:dyDescent="0.3">
      <c r="BA7475" s="169" t="e">
        <f>VLOOKUP(D7475,#REF!, 2,FALSE)</f>
        <v>#REF!</v>
      </c>
      <c r="BO7475" s="118" t="s">
        <v>12617</v>
      </c>
      <c r="BP7475" s="118" t="s">
        <v>1691</v>
      </c>
      <c r="BQ7475" s="118" t="s">
        <v>2983</v>
      </c>
      <c r="BW7475" s="118" t="s">
        <v>12617</v>
      </c>
      <c r="BX7475" s="118" t="s">
        <v>1691</v>
      </c>
      <c r="BY7475" s="118" t="s">
        <v>2983</v>
      </c>
    </row>
    <row r="7476" spans="53:77" x14ac:dyDescent="0.3">
      <c r="BA7476" s="169" t="e">
        <f>VLOOKUP(D7476,#REF!, 2,FALSE)</f>
        <v>#REF!</v>
      </c>
      <c r="BO7476" s="118" t="s">
        <v>12618</v>
      </c>
      <c r="BP7476" s="118" t="s">
        <v>616</v>
      </c>
      <c r="BQ7476" s="118" t="s">
        <v>2983</v>
      </c>
      <c r="BW7476" s="118" t="s">
        <v>12618</v>
      </c>
      <c r="BX7476" s="118" t="s">
        <v>616</v>
      </c>
      <c r="BY7476" s="118" t="s">
        <v>2983</v>
      </c>
    </row>
    <row r="7477" spans="53:77" x14ac:dyDescent="0.3">
      <c r="BA7477" s="169" t="e">
        <f>VLOOKUP(D7477,#REF!, 2,FALSE)</f>
        <v>#REF!</v>
      </c>
      <c r="BO7477" s="118" t="s">
        <v>12619</v>
      </c>
      <c r="BP7477" s="118" t="s">
        <v>3243</v>
      </c>
      <c r="BQ7477" s="118" t="s">
        <v>4630</v>
      </c>
      <c r="BW7477" s="118" t="s">
        <v>12619</v>
      </c>
      <c r="BX7477" s="118" t="s">
        <v>3243</v>
      </c>
      <c r="BY7477" s="118" t="s">
        <v>4630</v>
      </c>
    </row>
    <row r="7478" spans="53:77" x14ac:dyDescent="0.3">
      <c r="BA7478" s="169" t="e">
        <f>VLOOKUP(D7478,#REF!, 2,FALSE)</f>
        <v>#REF!</v>
      </c>
      <c r="BO7478" s="118" t="s">
        <v>12620</v>
      </c>
      <c r="BP7478" s="118" t="s">
        <v>912</v>
      </c>
      <c r="BQ7478" s="118" t="s">
        <v>12621</v>
      </c>
      <c r="BW7478" s="118" t="s">
        <v>12620</v>
      </c>
      <c r="BX7478" s="118" t="s">
        <v>912</v>
      </c>
      <c r="BY7478" s="118" t="s">
        <v>12621</v>
      </c>
    </row>
    <row r="7479" spans="53:77" x14ac:dyDescent="0.3">
      <c r="BA7479" s="169" t="e">
        <f>VLOOKUP(D7479,#REF!, 2,FALSE)</f>
        <v>#REF!</v>
      </c>
      <c r="BO7479" s="118" t="s">
        <v>340</v>
      </c>
      <c r="BP7479" s="118" t="s">
        <v>1421</v>
      </c>
      <c r="BQ7479" s="118" t="s">
        <v>2983</v>
      </c>
      <c r="BW7479" s="118" t="s">
        <v>340</v>
      </c>
      <c r="BX7479" s="118" t="s">
        <v>1421</v>
      </c>
      <c r="BY7479" s="118" t="s">
        <v>2983</v>
      </c>
    </row>
    <row r="7480" spans="53:77" x14ac:dyDescent="0.3">
      <c r="BA7480" s="169" t="e">
        <f>VLOOKUP(D7480,#REF!, 2,FALSE)</f>
        <v>#REF!</v>
      </c>
      <c r="BO7480" s="118" t="s">
        <v>339</v>
      </c>
      <c r="BP7480" s="118" t="s">
        <v>1445</v>
      </c>
      <c r="BQ7480" s="118" t="s">
        <v>2983</v>
      </c>
      <c r="BW7480" s="118" t="s">
        <v>339</v>
      </c>
      <c r="BX7480" s="118" t="s">
        <v>1445</v>
      </c>
      <c r="BY7480" s="118" t="s">
        <v>2983</v>
      </c>
    </row>
    <row r="7481" spans="53:77" x14ac:dyDescent="0.3">
      <c r="BA7481" s="169" t="e">
        <f>VLOOKUP(D7481,#REF!, 2,FALSE)</f>
        <v>#REF!</v>
      </c>
      <c r="BO7481" s="118" t="s">
        <v>12622</v>
      </c>
      <c r="BP7481" s="118" t="s">
        <v>631</v>
      </c>
      <c r="BQ7481" s="118" t="s">
        <v>2983</v>
      </c>
      <c r="BW7481" s="118" t="s">
        <v>12622</v>
      </c>
      <c r="BX7481" s="118" t="s">
        <v>631</v>
      </c>
      <c r="BY7481" s="118" t="s">
        <v>2983</v>
      </c>
    </row>
    <row r="7482" spans="53:77" x14ac:dyDescent="0.3">
      <c r="BA7482" s="169" t="e">
        <f>VLOOKUP(D7482,#REF!, 2,FALSE)</f>
        <v>#REF!</v>
      </c>
      <c r="BO7482" s="118" t="s">
        <v>12623</v>
      </c>
      <c r="BP7482" s="118" t="s">
        <v>631</v>
      </c>
      <c r="BQ7482" s="118" t="s">
        <v>2983</v>
      </c>
      <c r="BW7482" s="118" t="s">
        <v>12623</v>
      </c>
      <c r="BX7482" s="118" t="s">
        <v>631</v>
      </c>
      <c r="BY7482" s="118" t="s">
        <v>2983</v>
      </c>
    </row>
    <row r="7483" spans="53:77" x14ac:dyDescent="0.3">
      <c r="BA7483" s="169" t="e">
        <f>VLOOKUP(D7483,#REF!, 2,FALSE)</f>
        <v>#REF!</v>
      </c>
      <c r="BO7483" s="118" t="s">
        <v>12625</v>
      </c>
      <c r="BP7483" s="118" t="s">
        <v>636</v>
      </c>
      <c r="BQ7483" s="118" t="s">
        <v>2983</v>
      </c>
      <c r="BW7483" s="118" t="s">
        <v>12625</v>
      </c>
      <c r="BX7483" s="118" t="s">
        <v>636</v>
      </c>
      <c r="BY7483" s="118" t="s">
        <v>2983</v>
      </c>
    </row>
    <row r="7484" spans="53:77" x14ac:dyDescent="0.3">
      <c r="BA7484" s="169" t="e">
        <f>VLOOKUP(D7484,#REF!, 2,FALSE)</f>
        <v>#REF!</v>
      </c>
      <c r="BO7484" s="118" t="s">
        <v>12626</v>
      </c>
      <c r="BP7484" s="118" t="s">
        <v>3081</v>
      </c>
      <c r="BQ7484" s="118" t="s">
        <v>1259</v>
      </c>
      <c r="BW7484" s="118" t="s">
        <v>12626</v>
      </c>
      <c r="BX7484" s="118" t="s">
        <v>3081</v>
      </c>
      <c r="BY7484" s="118" t="s">
        <v>1259</v>
      </c>
    </row>
    <row r="7485" spans="53:77" x14ac:dyDescent="0.3">
      <c r="BA7485" s="169" t="e">
        <f>VLOOKUP(D7485,#REF!, 2,FALSE)</f>
        <v>#REF!</v>
      </c>
      <c r="BO7485" s="118" t="s">
        <v>12627</v>
      </c>
      <c r="BP7485" s="118" t="s">
        <v>1013</v>
      </c>
      <c r="BQ7485" s="118" t="s">
        <v>12628</v>
      </c>
      <c r="BW7485" s="118" t="s">
        <v>12627</v>
      </c>
      <c r="BX7485" s="118" t="s">
        <v>1013</v>
      </c>
      <c r="BY7485" s="118" t="s">
        <v>12628</v>
      </c>
    </row>
    <row r="7486" spans="53:77" x14ac:dyDescent="0.3">
      <c r="BA7486" s="169" t="e">
        <f>VLOOKUP(D7486,#REF!, 2,FALSE)</f>
        <v>#REF!</v>
      </c>
      <c r="BO7486" s="118" t="s">
        <v>12629</v>
      </c>
      <c r="BP7486" s="118" t="s">
        <v>3085</v>
      </c>
      <c r="BQ7486" s="118" t="s">
        <v>2765</v>
      </c>
      <c r="BW7486" s="118" t="s">
        <v>12629</v>
      </c>
      <c r="BX7486" s="118" t="s">
        <v>3085</v>
      </c>
      <c r="BY7486" s="118" t="s">
        <v>2765</v>
      </c>
    </row>
    <row r="7487" spans="53:77" x14ac:dyDescent="0.3">
      <c r="BA7487" s="169" t="e">
        <f>VLOOKUP(D7487,#REF!, 2,FALSE)</f>
        <v>#REF!</v>
      </c>
      <c r="BO7487" s="118" t="s">
        <v>12630</v>
      </c>
      <c r="BP7487" s="118" t="s">
        <v>841</v>
      </c>
      <c r="BQ7487" s="118" t="s">
        <v>2983</v>
      </c>
      <c r="BW7487" s="118" t="s">
        <v>12630</v>
      </c>
      <c r="BX7487" s="118" t="s">
        <v>841</v>
      </c>
      <c r="BY7487" s="118" t="s">
        <v>2983</v>
      </c>
    </row>
    <row r="7488" spans="53:77" x14ac:dyDescent="0.3">
      <c r="BA7488" s="169" t="e">
        <f>VLOOKUP(D7488,#REF!, 2,FALSE)</f>
        <v>#REF!</v>
      </c>
      <c r="BO7488" s="118" t="s">
        <v>12631</v>
      </c>
      <c r="BP7488" s="118" t="s">
        <v>778</v>
      </c>
      <c r="BQ7488" s="118" t="s">
        <v>856</v>
      </c>
      <c r="BW7488" s="118" t="s">
        <v>12631</v>
      </c>
      <c r="BX7488" s="118" t="s">
        <v>778</v>
      </c>
      <c r="BY7488" s="118" t="s">
        <v>856</v>
      </c>
    </row>
    <row r="7489" spans="53:77" x14ac:dyDescent="0.3">
      <c r="BA7489" s="169" t="e">
        <f>VLOOKUP(D7489,#REF!, 2,FALSE)</f>
        <v>#REF!</v>
      </c>
      <c r="BO7489" s="118" t="s">
        <v>12632</v>
      </c>
      <c r="BP7489" s="118" t="s">
        <v>1342</v>
      </c>
      <c r="BQ7489" s="118" t="s">
        <v>12633</v>
      </c>
      <c r="BW7489" s="118" t="s">
        <v>12632</v>
      </c>
      <c r="BX7489" s="118" t="s">
        <v>1342</v>
      </c>
      <c r="BY7489" s="118" t="s">
        <v>12633</v>
      </c>
    </row>
    <row r="7490" spans="53:77" x14ac:dyDescent="0.3">
      <c r="BA7490" s="169" t="e">
        <f>VLOOKUP(D7490,#REF!, 2,FALSE)</f>
        <v>#REF!</v>
      </c>
      <c r="BO7490" s="118" t="s">
        <v>12634</v>
      </c>
      <c r="BP7490" s="118" t="s">
        <v>780</v>
      </c>
      <c r="BQ7490" s="118" t="s">
        <v>2983</v>
      </c>
      <c r="BW7490" s="118" t="s">
        <v>12634</v>
      </c>
      <c r="BX7490" s="118" t="s">
        <v>780</v>
      </c>
      <c r="BY7490" s="118" t="s">
        <v>2983</v>
      </c>
    </row>
    <row r="7491" spans="53:77" x14ac:dyDescent="0.3">
      <c r="BA7491" s="169" t="e">
        <f>VLOOKUP(D7491,#REF!, 2,FALSE)</f>
        <v>#REF!</v>
      </c>
      <c r="BO7491" s="118" t="s">
        <v>12635</v>
      </c>
      <c r="BP7491" s="118" t="s">
        <v>2979</v>
      </c>
      <c r="BQ7491" s="118" t="s">
        <v>2983</v>
      </c>
      <c r="BW7491" s="118" t="s">
        <v>12635</v>
      </c>
      <c r="BX7491" s="118" t="s">
        <v>2979</v>
      </c>
      <c r="BY7491" s="118" t="s">
        <v>2983</v>
      </c>
    </row>
    <row r="7492" spans="53:77" x14ac:dyDescent="0.3">
      <c r="BA7492" s="169" t="e">
        <f>VLOOKUP(D7492,#REF!, 2,FALSE)</f>
        <v>#REF!</v>
      </c>
      <c r="BO7492" s="118" t="s">
        <v>12636</v>
      </c>
      <c r="BP7492" s="118" t="s">
        <v>3000</v>
      </c>
      <c r="BQ7492" s="118" t="s">
        <v>2983</v>
      </c>
      <c r="BW7492" s="118" t="s">
        <v>12636</v>
      </c>
      <c r="BX7492" s="118" t="s">
        <v>3000</v>
      </c>
      <c r="BY7492" s="118" t="s">
        <v>2983</v>
      </c>
    </row>
    <row r="7493" spans="53:77" x14ac:dyDescent="0.3">
      <c r="BA7493" s="169" t="e">
        <f>VLOOKUP(D7493,#REF!, 2,FALSE)</f>
        <v>#REF!</v>
      </c>
      <c r="BO7493" s="118" t="s">
        <v>12637</v>
      </c>
      <c r="BP7493" s="118" t="s">
        <v>631</v>
      </c>
      <c r="BQ7493" s="118" t="s">
        <v>2092</v>
      </c>
      <c r="BW7493" s="118" t="s">
        <v>12637</v>
      </c>
      <c r="BX7493" s="118" t="s">
        <v>631</v>
      </c>
      <c r="BY7493" s="118" t="s">
        <v>2092</v>
      </c>
    </row>
    <row r="7494" spans="53:77" x14ac:dyDescent="0.3">
      <c r="BA7494" s="169" t="e">
        <f>VLOOKUP(D7494,#REF!, 2,FALSE)</f>
        <v>#REF!</v>
      </c>
      <c r="BO7494" s="118" t="s">
        <v>2197</v>
      </c>
      <c r="BP7494" s="118" t="s">
        <v>2983</v>
      </c>
      <c r="BQ7494" s="118" t="s">
        <v>5782</v>
      </c>
      <c r="BW7494" s="118" t="s">
        <v>2197</v>
      </c>
      <c r="BX7494" s="118" t="s">
        <v>2983</v>
      </c>
      <c r="BY7494" s="118" t="s">
        <v>5782</v>
      </c>
    </row>
    <row r="7495" spans="53:77" x14ac:dyDescent="0.3">
      <c r="BA7495" s="169" t="e">
        <f>VLOOKUP(D7495,#REF!, 2,FALSE)</f>
        <v>#REF!</v>
      </c>
      <c r="BO7495" s="118" t="s">
        <v>12638</v>
      </c>
      <c r="BP7495" s="118" t="s">
        <v>780</v>
      </c>
      <c r="BQ7495" s="118" t="s">
        <v>2375</v>
      </c>
      <c r="BW7495" s="118" t="s">
        <v>12638</v>
      </c>
      <c r="BX7495" s="118" t="s">
        <v>780</v>
      </c>
      <c r="BY7495" s="118" t="s">
        <v>2375</v>
      </c>
    </row>
    <row r="7496" spans="53:77" x14ac:dyDescent="0.3">
      <c r="BA7496" s="169" t="e">
        <f>VLOOKUP(D7496,#REF!, 2,FALSE)</f>
        <v>#REF!</v>
      </c>
      <c r="BO7496" s="118" t="s">
        <v>12639</v>
      </c>
      <c r="BP7496" s="118" t="s">
        <v>810</v>
      </c>
      <c r="BQ7496" s="118" t="s">
        <v>2983</v>
      </c>
      <c r="BW7496" s="118" t="s">
        <v>12639</v>
      </c>
      <c r="BX7496" s="118" t="s">
        <v>810</v>
      </c>
      <c r="BY7496" s="118" t="s">
        <v>2983</v>
      </c>
    </row>
    <row r="7497" spans="53:77" x14ac:dyDescent="0.3">
      <c r="BA7497" s="169" t="e">
        <f>VLOOKUP(D7497,#REF!, 2,FALSE)</f>
        <v>#REF!</v>
      </c>
      <c r="BO7497" s="118" t="s">
        <v>12640</v>
      </c>
      <c r="BP7497" s="118" t="s">
        <v>3003</v>
      </c>
      <c r="BQ7497" s="118" t="s">
        <v>2983</v>
      </c>
      <c r="BW7497" s="118" t="s">
        <v>12640</v>
      </c>
      <c r="BX7497" s="118" t="s">
        <v>3003</v>
      </c>
      <c r="BY7497" s="118" t="s">
        <v>2983</v>
      </c>
    </row>
    <row r="7498" spans="53:77" x14ac:dyDescent="0.3">
      <c r="BA7498" s="169" t="e">
        <f>VLOOKUP(D7498,#REF!, 2,FALSE)</f>
        <v>#REF!</v>
      </c>
      <c r="BO7498" s="118" t="s">
        <v>12641</v>
      </c>
      <c r="BP7498" s="118" t="s">
        <v>3003</v>
      </c>
      <c r="BQ7498" s="118" t="s">
        <v>5267</v>
      </c>
      <c r="BW7498" s="118" t="s">
        <v>12641</v>
      </c>
      <c r="BX7498" s="118" t="s">
        <v>3003</v>
      </c>
      <c r="BY7498" s="118" t="s">
        <v>5267</v>
      </c>
    </row>
    <row r="7499" spans="53:77" x14ac:dyDescent="0.3">
      <c r="BA7499" s="169" t="e">
        <f>VLOOKUP(D7499,#REF!, 2,FALSE)</f>
        <v>#REF!</v>
      </c>
      <c r="BO7499" s="118" t="s">
        <v>2198</v>
      </c>
      <c r="BP7499" s="118" t="s">
        <v>3197</v>
      </c>
      <c r="BQ7499" s="118" t="s">
        <v>2983</v>
      </c>
      <c r="BW7499" s="118" t="s">
        <v>2198</v>
      </c>
      <c r="BX7499" s="118" t="s">
        <v>3197</v>
      </c>
      <c r="BY7499" s="118" t="s">
        <v>2983</v>
      </c>
    </row>
    <row r="7500" spans="53:77" x14ac:dyDescent="0.3">
      <c r="BA7500" s="169" t="e">
        <f>VLOOKUP(D7500,#REF!, 2,FALSE)</f>
        <v>#REF!</v>
      </c>
      <c r="BO7500" s="118" t="s">
        <v>12642</v>
      </c>
      <c r="BP7500" s="118" t="s">
        <v>771</v>
      </c>
      <c r="BQ7500" s="118" t="s">
        <v>2983</v>
      </c>
      <c r="BW7500" s="118" t="s">
        <v>12642</v>
      </c>
      <c r="BX7500" s="118" t="s">
        <v>771</v>
      </c>
      <c r="BY7500" s="118" t="s">
        <v>2983</v>
      </c>
    </row>
    <row r="7501" spans="53:77" x14ac:dyDescent="0.3">
      <c r="BA7501" s="169" t="e">
        <f>VLOOKUP(D7501,#REF!, 2,FALSE)</f>
        <v>#REF!</v>
      </c>
      <c r="BO7501" s="118" t="s">
        <v>2199</v>
      </c>
      <c r="BP7501" s="118" t="s">
        <v>3003</v>
      </c>
      <c r="BQ7501" s="118" t="s">
        <v>2983</v>
      </c>
      <c r="BW7501" s="118" t="s">
        <v>2199</v>
      </c>
      <c r="BX7501" s="118" t="s">
        <v>3003</v>
      </c>
      <c r="BY7501" s="118" t="s">
        <v>2983</v>
      </c>
    </row>
    <row r="7502" spans="53:77" x14ac:dyDescent="0.3">
      <c r="BA7502" s="169" t="e">
        <f>VLOOKUP(D7502,#REF!, 2,FALSE)</f>
        <v>#REF!</v>
      </c>
      <c r="BO7502" s="118" t="s">
        <v>12643</v>
      </c>
      <c r="BP7502" s="118" t="s">
        <v>3003</v>
      </c>
      <c r="BQ7502" s="118" t="s">
        <v>2983</v>
      </c>
      <c r="BW7502" s="118" t="s">
        <v>12643</v>
      </c>
      <c r="BX7502" s="118" t="s">
        <v>3003</v>
      </c>
      <c r="BY7502" s="118" t="s">
        <v>2983</v>
      </c>
    </row>
    <row r="7503" spans="53:77" x14ac:dyDescent="0.3">
      <c r="BA7503" s="169" t="e">
        <f>VLOOKUP(D7503,#REF!, 2,FALSE)</f>
        <v>#REF!</v>
      </c>
      <c r="BO7503" s="118" t="s">
        <v>12644</v>
      </c>
      <c r="BP7503" s="118" t="s">
        <v>3003</v>
      </c>
      <c r="BQ7503" s="118" t="s">
        <v>2983</v>
      </c>
      <c r="BW7503" s="118" t="s">
        <v>12644</v>
      </c>
      <c r="BX7503" s="118" t="s">
        <v>3003</v>
      </c>
      <c r="BY7503" s="118" t="s">
        <v>2983</v>
      </c>
    </row>
    <row r="7504" spans="53:77" x14ac:dyDescent="0.3">
      <c r="BA7504" s="169" t="e">
        <f>VLOOKUP(D7504,#REF!, 2,FALSE)</f>
        <v>#REF!</v>
      </c>
      <c r="BO7504" s="118" t="s">
        <v>12645</v>
      </c>
      <c r="BP7504" s="118" t="s">
        <v>1269</v>
      </c>
      <c r="BQ7504" s="118" t="s">
        <v>2983</v>
      </c>
      <c r="BW7504" s="118" t="s">
        <v>12645</v>
      </c>
      <c r="BX7504" s="118" t="s">
        <v>1269</v>
      </c>
      <c r="BY7504" s="118" t="s">
        <v>2983</v>
      </c>
    </row>
    <row r="7505" spans="53:77" x14ac:dyDescent="0.3">
      <c r="BA7505" s="169" t="e">
        <f>VLOOKUP(D7505,#REF!, 2,FALSE)</f>
        <v>#REF!</v>
      </c>
      <c r="BO7505" s="118" t="s">
        <v>12646</v>
      </c>
      <c r="BP7505" s="118" t="s">
        <v>2222</v>
      </c>
      <c r="BQ7505" s="118" t="s">
        <v>2983</v>
      </c>
      <c r="BW7505" s="118" t="s">
        <v>12646</v>
      </c>
      <c r="BX7505" s="118" t="s">
        <v>2222</v>
      </c>
      <c r="BY7505" s="118" t="s">
        <v>2983</v>
      </c>
    </row>
    <row r="7506" spans="53:77" x14ac:dyDescent="0.3">
      <c r="BA7506" s="169" t="e">
        <f>VLOOKUP(D7506,#REF!, 2,FALSE)</f>
        <v>#REF!</v>
      </c>
      <c r="BO7506" s="118" t="s">
        <v>12647</v>
      </c>
      <c r="BP7506" s="118" t="s">
        <v>636</v>
      </c>
      <c r="BQ7506" s="118" t="s">
        <v>2983</v>
      </c>
      <c r="BW7506" s="118" t="s">
        <v>12647</v>
      </c>
      <c r="BX7506" s="118" t="s">
        <v>636</v>
      </c>
      <c r="BY7506" s="118" t="s">
        <v>2983</v>
      </c>
    </row>
    <row r="7507" spans="53:77" x14ac:dyDescent="0.3">
      <c r="BA7507" s="169" t="e">
        <f>VLOOKUP(D7507,#REF!, 2,FALSE)</f>
        <v>#REF!</v>
      </c>
      <c r="BO7507" s="118" t="s">
        <v>12648</v>
      </c>
      <c r="BP7507" s="118" t="s">
        <v>613</v>
      </c>
      <c r="BQ7507" s="118" t="s">
        <v>3223</v>
      </c>
      <c r="BW7507" s="118" t="s">
        <v>12648</v>
      </c>
      <c r="BX7507" s="118" t="s">
        <v>613</v>
      </c>
      <c r="BY7507" s="118" t="s">
        <v>3223</v>
      </c>
    </row>
    <row r="7508" spans="53:77" x14ac:dyDescent="0.3">
      <c r="BA7508" s="169" t="e">
        <f>VLOOKUP(D7508,#REF!, 2,FALSE)</f>
        <v>#REF!</v>
      </c>
      <c r="BO7508" s="118" t="s">
        <v>2200</v>
      </c>
      <c r="BP7508" s="118" t="s">
        <v>1400</v>
      </c>
      <c r="BQ7508" s="118" t="s">
        <v>2983</v>
      </c>
      <c r="BW7508" s="118" t="s">
        <v>2200</v>
      </c>
      <c r="BX7508" s="118" t="s">
        <v>1400</v>
      </c>
      <c r="BY7508" s="118" t="s">
        <v>2983</v>
      </c>
    </row>
    <row r="7509" spans="53:77" x14ac:dyDescent="0.3">
      <c r="BA7509" s="169" t="e">
        <f>VLOOKUP(D7509,#REF!, 2,FALSE)</f>
        <v>#REF!</v>
      </c>
      <c r="BO7509" s="118" t="s">
        <v>12649</v>
      </c>
      <c r="BP7509" s="118" t="s">
        <v>923</v>
      </c>
      <c r="BQ7509" s="118" t="s">
        <v>1749</v>
      </c>
      <c r="BW7509" s="118" t="s">
        <v>12649</v>
      </c>
      <c r="BX7509" s="118" t="s">
        <v>923</v>
      </c>
      <c r="BY7509" s="118" t="s">
        <v>1749</v>
      </c>
    </row>
    <row r="7510" spans="53:77" x14ac:dyDescent="0.3">
      <c r="BA7510" s="169" t="e">
        <f>VLOOKUP(D7510,#REF!, 2,FALSE)</f>
        <v>#REF!</v>
      </c>
      <c r="BO7510" s="118" t="s">
        <v>12650</v>
      </c>
      <c r="BP7510" s="118" t="s">
        <v>661</v>
      </c>
      <c r="BQ7510" s="118" t="s">
        <v>1749</v>
      </c>
      <c r="BW7510" s="118" t="s">
        <v>12650</v>
      </c>
      <c r="BX7510" s="118" t="s">
        <v>661</v>
      </c>
      <c r="BY7510" s="118" t="s">
        <v>1749</v>
      </c>
    </row>
    <row r="7511" spans="53:77" x14ac:dyDescent="0.3">
      <c r="BA7511" s="169" t="e">
        <f>VLOOKUP(D7511,#REF!, 2,FALSE)</f>
        <v>#REF!</v>
      </c>
      <c r="BO7511" s="118" t="s">
        <v>12651</v>
      </c>
      <c r="BP7511" s="118" t="s">
        <v>923</v>
      </c>
      <c r="BQ7511" s="118" t="s">
        <v>2983</v>
      </c>
      <c r="BW7511" s="118" t="s">
        <v>12651</v>
      </c>
      <c r="BX7511" s="118" t="s">
        <v>923</v>
      </c>
      <c r="BY7511" s="118" t="s">
        <v>2983</v>
      </c>
    </row>
    <row r="7512" spans="53:77" x14ac:dyDescent="0.3">
      <c r="BA7512" s="169" t="e">
        <f>VLOOKUP(D7512,#REF!, 2,FALSE)</f>
        <v>#REF!</v>
      </c>
      <c r="BO7512" s="118" t="s">
        <v>12652</v>
      </c>
      <c r="BP7512" s="118" t="s">
        <v>637</v>
      </c>
      <c r="BQ7512" s="118" t="s">
        <v>2983</v>
      </c>
      <c r="BW7512" s="118" t="s">
        <v>12652</v>
      </c>
      <c r="BX7512" s="118" t="s">
        <v>637</v>
      </c>
      <c r="BY7512" s="118" t="s">
        <v>2983</v>
      </c>
    </row>
    <row r="7513" spans="53:77" x14ac:dyDescent="0.3">
      <c r="BA7513" s="169" t="e">
        <f>VLOOKUP(D7513,#REF!, 2,FALSE)</f>
        <v>#REF!</v>
      </c>
      <c r="BO7513" s="118" t="s">
        <v>12653</v>
      </c>
      <c r="BP7513" s="118" t="s">
        <v>731</v>
      </c>
      <c r="BQ7513" s="118" t="s">
        <v>2983</v>
      </c>
      <c r="BW7513" s="118" t="s">
        <v>12653</v>
      </c>
      <c r="BX7513" s="118" t="s">
        <v>731</v>
      </c>
      <c r="BY7513" s="118" t="s">
        <v>2983</v>
      </c>
    </row>
    <row r="7514" spans="53:77" x14ac:dyDescent="0.3">
      <c r="BA7514" s="169" t="e">
        <f>VLOOKUP(D7514,#REF!, 2,FALSE)</f>
        <v>#REF!</v>
      </c>
      <c r="BO7514" s="118" t="s">
        <v>12654</v>
      </c>
      <c r="BP7514" s="118" t="s">
        <v>849</v>
      </c>
      <c r="BQ7514" s="118" t="s">
        <v>2983</v>
      </c>
      <c r="BW7514" s="118" t="s">
        <v>12654</v>
      </c>
      <c r="BX7514" s="118" t="s">
        <v>849</v>
      </c>
      <c r="BY7514" s="118" t="s">
        <v>2983</v>
      </c>
    </row>
    <row r="7515" spans="53:77" x14ac:dyDescent="0.3">
      <c r="BA7515" s="169" t="e">
        <f>VLOOKUP(D7515,#REF!, 2,FALSE)</f>
        <v>#REF!</v>
      </c>
      <c r="BO7515" s="118" t="s">
        <v>12655</v>
      </c>
      <c r="BP7515" s="118" t="s">
        <v>3081</v>
      </c>
      <c r="BQ7515" s="118" t="s">
        <v>2983</v>
      </c>
      <c r="BW7515" s="118" t="s">
        <v>12655</v>
      </c>
      <c r="BX7515" s="118" t="s">
        <v>3081</v>
      </c>
      <c r="BY7515" s="118" t="s">
        <v>2983</v>
      </c>
    </row>
    <row r="7516" spans="53:77" x14ac:dyDescent="0.3">
      <c r="BA7516" s="169" t="e">
        <f>VLOOKUP(D7516,#REF!, 2,FALSE)</f>
        <v>#REF!</v>
      </c>
      <c r="BO7516" s="118" t="s">
        <v>2201</v>
      </c>
      <c r="BP7516" s="118" t="s">
        <v>3081</v>
      </c>
      <c r="BQ7516" s="118" t="s">
        <v>12656</v>
      </c>
      <c r="BW7516" s="118" t="s">
        <v>2201</v>
      </c>
      <c r="BX7516" s="118" t="s">
        <v>3081</v>
      </c>
      <c r="BY7516" s="118" t="s">
        <v>12656</v>
      </c>
    </row>
    <row r="7517" spans="53:77" x14ac:dyDescent="0.3">
      <c r="BA7517" s="169" t="e">
        <f>VLOOKUP(D7517,#REF!, 2,FALSE)</f>
        <v>#REF!</v>
      </c>
      <c r="BO7517" s="118" t="s">
        <v>12657</v>
      </c>
      <c r="BP7517" s="118" t="s">
        <v>2983</v>
      </c>
      <c r="BQ7517" s="118" t="s">
        <v>4477</v>
      </c>
      <c r="BW7517" s="118" t="s">
        <v>12657</v>
      </c>
      <c r="BX7517" s="118" t="s">
        <v>2983</v>
      </c>
      <c r="BY7517" s="118" t="s">
        <v>4477</v>
      </c>
    </row>
    <row r="7518" spans="53:77" x14ac:dyDescent="0.3">
      <c r="BA7518" s="169" t="e">
        <f>VLOOKUP(D7518,#REF!, 2,FALSE)</f>
        <v>#REF!</v>
      </c>
      <c r="BO7518" s="118" t="s">
        <v>12658</v>
      </c>
      <c r="BP7518" s="118" t="s">
        <v>661</v>
      </c>
      <c r="BQ7518" s="118" t="s">
        <v>2983</v>
      </c>
      <c r="BW7518" s="118" t="s">
        <v>12658</v>
      </c>
      <c r="BX7518" s="118" t="s">
        <v>661</v>
      </c>
      <c r="BY7518" s="118" t="s">
        <v>2983</v>
      </c>
    </row>
    <row r="7519" spans="53:77" x14ac:dyDescent="0.3">
      <c r="BA7519" s="169" t="e">
        <f>VLOOKUP(D7519,#REF!, 2,FALSE)</f>
        <v>#REF!</v>
      </c>
      <c r="BO7519" s="118" t="s">
        <v>12659</v>
      </c>
      <c r="BP7519" s="118" t="s">
        <v>1445</v>
      </c>
      <c r="BQ7519" s="118" t="s">
        <v>2983</v>
      </c>
      <c r="BW7519" s="118" t="s">
        <v>12659</v>
      </c>
      <c r="BX7519" s="118" t="s">
        <v>1445</v>
      </c>
      <c r="BY7519" s="118" t="s">
        <v>2983</v>
      </c>
    </row>
    <row r="7520" spans="53:77" x14ac:dyDescent="0.3">
      <c r="BA7520" s="169" t="e">
        <f>VLOOKUP(D7520,#REF!, 2,FALSE)</f>
        <v>#REF!</v>
      </c>
      <c r="BO7520" s="118" t="s">
        <v>12660</v>
      </c>
      <c r="BP7520" s="118" t="s">
        <v>623</v>
      </c>
      <c r="BQ7520" s="118" t="s">
        <v>2983</v>
      </c>
      <c r="BW7520" s="118" t="s">
        <v>12660</v>
      </c>
      <c r="BX7520" s="118" t="s">
        <v>623</v>
      </c>
      <c r="BY7520" s="118" t="s">
        <v>2983</v>
      </c>
    </row>
    <row r="7521" spans="53:77" x14ac:dyDescent="0.3">
      <c r="BA7521" s="169" t="e">
        <f>VLOOKUP(D7521,#REF!, 2,FALSE)</f>
        <v>#REF!</v>
      </c>
      <c r="BO7521" s="118" t="s">
        <v>12661</v>
      </c>
      <c r="BP7521" s="118" t="s">
        <v>631</v>
      </c>
      <c r="BQ7521" s="118" t="s">
        <v>2983</v>
      </c>
      <c r="BW7521" s="118" t="s">
        <v>12661</v>
      </c>
      <c r="BX7521" s="118" t="s">
        <v>631</v>
      </c>
      <c r="BY7521" s="118" t="s">
        <v>2983</v>
      </c>
    </row>
    <row r="7522" spans="53:77" x14ac:dyDescent="0.3">
      <c r="BA7522" s="169" t="e">
        <f>VLOOKUP(D7522,#REF!, 2,FALSE)</f>
        <v>#REF!</v>
      </c>
      <c r="BO7522" s="118" t="s">
        <v>12662</v>
      </c>
      <c r="BP7522" s="118" t="s">
        <v>2979</v>
      </c>
      <c r="BQ7522" s="118" t="s">
        <v>2983</v>
      </c>
      <c r="BW7522" s="118" t="s">
        <v>12662</v>
      </c>
      <c r="BX7522" s="118" t="s">
        <v>2979</v>
      </c>
      <c r="BY7522" s="118" t="s">
        <v>2983</v>
      </c>
    </row>
    <row r="7523" spans="53:77" x14ac:dyDescent="0.3">
      <c r="BA7523" s="169" t="e">
        <f>VLOOKUP(D7523,#REF!, 2,FALSE)</f>
        <v>#REF!</v>
      </c>
      <c r="BO7523" s="118" t="s">
        <v>12663</v>
      </c>
      <c r="BP7523" s="118" t="s">
        <v>619</v>
      </c>
      <c r="BQ7523" s="118" t="s">
        <v>12324</v>
      </c>
      <c r="BW7523" s="118" t="s">
        <v>12663</v>
      </c>
      <c r="BX7523" s="118" t="s">
        <v>619</v>
      </c>
      <c r="BY7523" s="118" t="s">
        <v>12324</v>
      </c>
    </row>
    <row r="7524" spans="53:77" x14ac:dyDescent="0.3">
      <c r="BA7524" s="169" t="e">
        <f>VLOOKUP(D7524,#REF!, 2,FALSE)</f>
        <v>#REF!</v>
      </c>
      <c r="BO7524" s="118" t="s">
        <v>12664</v>
      </c>
      <c r="BP7524" s="118" t="s">
        <v>619</v>
      </c>
      <c r="BQ7524" s="118" t="s">
        <v>2983</v>
      </c>
      <c r="BW7524" s="118" t="s">
        <v>12664</v>
      </c>
      <c r="BX7524" s="118" t="s">
        <v>619</v>
      </c>
      <c r="BY7524" s="118" t="s">
        <v>2983</v>
      </c>
    </row>
    <row r="7525" spans="53:77" x14ac:dyDescent="0.3">
      <c r="BA7525" s="169" t="e">
        <f>VLOOKUP(D7525,#REF!, 2,FALSE)</f>
        <v>#REF!</v>
      </c>
      <c r="BO7525" s="118" t="s">
        <v>12665</v>
      </c>
      <c r="BP7525" s="118" t="s">
        <v>810</v>
      </c>
      <c r="BQ7525" s="118" t="s">
        <v>2983</v>
      </c>
      <c r="BW7525" s="118" t="s">
        <v>12665</v>
      </c>
      <c r="BX7525" s="118" t="s">
        <v>810</v>
      </c>
      <c r="BY7525" s="118" t="s">
        <v>2983</v>
      </c>
    </row>
    <row r="7526" spans="53:77" x14ac:dyDescent="0.3">
      <c r="BA7526" s="169" t="e">
        <f>VLOOKUP(D7526,#REF!, 2,FALSE)</f>
        <v>#REF!</v>
      </c>
      <c r="BO7526" s="118" t="s">
        <v>12666</v>
      </c>
      <c r="BP7526" s="118" t="s">
        <v>666</v>
      </c>
      <c r="BQ7526" s="118" t="s">
        <v>2983</v>
      </c>
      <c r="BW7526" s="118" t="s">
        <v>12666</v>
      </c>
      <c r="BX7526" s="118" t="s">
        <v>666</v>
      </c>
      <c r="BY7526" s="118" t="s">
        <v>2983</v>
      </c>
    </row>
    <row r="7527" spans="53:77" x14ac:dyDescent="0.3">
      <c r="BA7527" s="169" t="e">
        <f>VLOOKUP(D7527,#REF!, 2,FALSE)</f>
        <v>#REF!</v>
      </c>
      <c r="BO7527" s="118" t="s">
        <v>12667</v>
      </c>
      <c r="BP7527" s="118" t="s">
        <v>3003</v>
      </c>
      <c r="BQ7527" s="118" t="s">
        <v>2983</v>
      </c>
      <c r="BW7527" s="118" t="s">
        <v>12667</v>
      </c>
      <c r="BX7527" s="118" t="s">
        <v>3003</v>
      </c>
      <c r="BY7527" s="118" t="s">
        <v>2983</v>
      </c>
    </row>
    <row r="7528" spans="53:77" x14ac:dyDescent="0.3">
      <c r="BA7528" s="169" t="e">
        <f>VLOOKUP(D7528,#REF!, 2,FALSE)</f>
        <v>#REF!</v>
      </c>
      <c r="BO7528" s="118" t="s">
        <v>12668</v>
      </c>
      <c r="BP7528" s="118" t="s">
        <v>3000</v>
      </c>
      <c r="BQ7528" s="118" t="s">
        <v>2983</v>
      </c>
      <c r="BW7528" s="118" t="s">
        <v>12668</v>
      </c>
      <c r="BX7528" s="118" t="s">
        <v>3000</v>
      </c>
      <c r="BY7528" s="118" t="s">
        <v>2983</v>
      </c>
    </row>
    <row r="7529" spans="53:77" x14ac:dyDescent="0.3">
      <c r="BA7529" s="169" t="e">
        <f>VLOOKUP(D7529,#REF!, 2,FALSE)</f>
        <v>#REF!</v>
      </c>
      <c r="BO7529" s="118" t="s">
        <v>2202</v>
      </c>
      <c r="BP7529" s="118" t="s">
        <v>637</v>
      </c>
      <c r="BQ7529" s="118" t="s">
        <v>2983</v>
      </c>
      <c r="BW7529" s="118" t="s">
        <v>2202</v>
      </c>
      <c r="BX7529" s="118" t="s">
        <v>637</v>
      </c>
      <c r="BY7529" s="118" t="s">
        <v>2983</v>
      </c>
    </row>
    <row r="7530" spans="53:77" x14ac:dyDescent="0.3">
      <c r="BA7530" s="169" t="e">
        <f>VLOOKUP(D7530,#REF!, 2,FALSE)</f>
        <v>#REF!</v>
      </c>
      <c r="BO7530" s="118" t="s">
        <v>12669</v>
      </c>
      <c r="BP7530" s="118" t="s">
        <v>3003</v>
      </c>
      <c r="BQ7530" s="118" t="s">
        <v>2983</v>
      </c>
      <c r="BW7530" s="118" t="s">
        <v>12669</v>
      </c>
      <c r="BX7530" s="118" t="s">
        <v>3003</v>
      </c>
      <c r="BY7530" s="118" t="s">
        <v>2983</v>
      </c>
    </row>
    <row r="7531" spans="53:77" x14ac:dyDescent="0.3">
      <c r="BA7531" s="169" t="e">
        <f>VLOOKUP(D7531,#REF!, 2,FALSE)</f>
        <v>#REF!</v>
      </c>
      <c r="BO7531" s="118" t="s">
        <v>12670</v>
      </c>
      <c r="BP7531" s="118" t="s">
        <v>3003</v>
      </c>
      <c r="BQ7531" s="118" t="s">
        <v>2983</v>
      </c>
      <c r="BW7531" s="118" t="s">
        <v>12670</v>
      </c>
      <c r="BX7531" s="118" t="s">
        <v>3003</v>
      </c>
      <c r="BY7531" s="118" t="s">
        <v>2983</v>
      </c>
    </row>
    <row r="7532" spans="53:77" x14ac:dyDescent="0.3">
      <c r="BA7532" s="169" t="e">
        <f>VLOOKUP(D7532,#REF!, 2,FALSE)</f>
        <v>#REF!</v>
      </c>
      <c r="BO7532" s="118" t="s">
        <v>12671</v>
      </c>
      <c r="BP7532" s="118" t="s">
        <v>705</v>
      </c>
      <c r="BQ7532" s="118" t="s">
        <v>2983</v>
      </c>
      <c r="BW7532" s="118" t="s">
        <v>12671</v>
      </c>
      <c r="BX7532" s="118" t="s">
        <v>705</v>
      </c>
      <c r="BY7532" s="118" t="s">
        <v>2983</v>
      </c>
    </row>
    <row r="7533" spans="53:77" x14ac:dyDescent="0.3">
      <c r="BA7533" s="169" t="e">
        <f>VLOOKUP(D7533,#REF!, 2,FALSE)</f>
        <v>#REF!</v>
      </c>
      <c r="BO7533" s="118" t="s">
        <v>346</v>
      </c>
      <c r="BP7533" s="118" t="s">
        <v>736</v>
      </c>
      <c r="BQ7533" s="118" t="s">
        <v>2983</v>
      </c>
      <c r="BW7533" s="118" t="s">
        <v>346</v>
      </c>
      <c r="BX7533" s="118" t="s">
        <v>736</v>
      </c>
      <c r="BY7533" s="118" t="s">
        <v>2983</v>
      </c>
    </row>
    <row r="7534" spans="53:77" x14ac:dyDescent="0.3">
      <c r="BA7534" s="169" t="e">
        <f>VLOOKUP(D7534,#REF!, 2,FALSE)</f>
        <v>#REF!</v>
      </c>
      <c r="BO7534" s="118" t="s">
        <v>12672</v>
      </c>
      <c r="BP7534" s="118" t="s">
        <v>3243</v>
      </c>
      <c r="BQ7534" s="118" t="s">
        <v>4463</v>
      </c>
      <c r="BW7534" s="118" t="s">
        <v>12672</v>
      </c>
      <c r="BX7534" s="118" t="s">
        <v>3243</v>
      </c>
      <c r="BY7534" s="118" t="s">
        <v>4463</v>
      </c>
    </row>
    <row r="7535" spans="53:77" x14ac:dyDescent="0.3">
      <c r="BA7535" s="169" t="e">
        <f>VLOOKUP(D7535,#REF!, 2,FALSE)</f>
        <v>#REF!</v>
      </c>
      <c r="BO7535" s="118" t="s">
        <v>12673</v>
      </c>
      <c r="BP7535" s="118" t="s">
        <v>771</v>
      </c>
      <c r="BQ7535" s="118" t="s">
        <v>2983</v>
      </c>
      <c r="BW7535" s="118" t="s">
        <v>12673</v>
      </c>
      <c r="BX7535" s="118" t="s">
        <v>771</v>
      </c>
      <c r="BY7535" s="118" t="s">
        <v>2983</v>
      </c>
    </row>
    <row r="7536" spans="53:77" x14ac:dyDescent="0.3">
      <c r="BA7536" s="169" t="e">
        <f>VLOOKUP(D7536,#REF!, 2,FALSE)</f>
        <v>#REF!</v>
      </c>
      <c r="BO7536" s="118" t="s">
        <v>12674</v>
      </c>
      <c r="BP7536" s="118" t="s">
        <v>852</v>
      </c>
      <c r="BQ7536" s="118" t="s">
        <v>2983</v>
      </c>
      <c r="BW7536" s="118" t="s">
        <v>12674</v>
      </c>
      <c r="BX7536" s="118" t="s">
        <v>852</v>
      </c>
      <c r="BY7536" s="118" t="s">
        <v>2983</v>
      </c>
    </row>
    <row r="7537" spans="53:77" x14ac:dyDescent="0.3">
      <c r="BA7537" s="169" t="e">
        <f>VLOOKUP(D7537,#REF!, 2,FALSE)</f>
        <v>#REF!</v>
      </c>
      <c r="BO7537" s="118" t="s">
        <v>12675</v>
      </c>
      <c r="BP7537" s="118" t="s">
        <v>928</v>
      </c>
      <c r="BQ7537" s="118" t="s">
        <v>2983</v>
      </c>
      <c r="BW7537" s="118" t="s">
        <v>12675</v>
      </c>
      <c r="BX7537" s="118" t="s">
        <v>928</v>
      </c>
      <c r="BY7537" s="118" t="s">
        <v>2983</v>
      </c>
    </row>
    <row r="7538" spans="53:77" x14ac:dyDescent="0.3">
      <c r="BA7538" s="169" t="e">
        <f>VLOOKUP(D7538,#REF!, 2,FALSE)</f>
        <v>#REF!</v>
      </c>
      <c r="BO7538" s="118" t="s">
        <v>12676</v>
      </c>
      <c r="BP7538" s="118" t="s">
        <v>783</v>
      </c>
      <c r="BQ7538" s="118" t="s">
        <v>2983</v>
      </c>
      <c r="BW7538" s="118" t="s">
        <v>12676</v>
      </c>
      <c r="BX7538" s="118" t="s">
        <v>783</v>
      </c>
      <c r="BY7538" s="118" t="s">
        <v>2983</v>
      </c>
    </row>
    <row r="7539" spans="53:77" x14ac:dyDescent="0.3">
      <c r="BA7539" s="169" t="e">
        <f>VLOOKUP(D7539,#REF!, 2,FALSE)</f>
        <v>#REF!</v>
      </c>
      <c r="BO7539" s="118" t="s">
        <v>12677</v>
      </c>
      <c r="BP7539" s="118" t="s">
        <v>1342</v>
      </c>
      <c r="BQ7539" s="118" t="s">
        <v>2983</v>
      </c>
      <c r="BW7539" s="118" t="s">
        <v>12677</v>
      </c>
      <c r="BX7539" s="118" t="s">
        <v>1342</v>
      </c>
      <c r="BY7539" s="118" t="s">
        <v>2983</v>
      </c>
    </row>
    <row r="7540" spans="53:77" x14ac:dyDescent="0.3">
      <c r="BA7540" s="169" t="e">
        <f>VLOOKUP(D7540,#REF!, 2,FALSE)</f>
        <v>#REF!</v>
      </c>
      <c r="BO7540" s="118" t="s">
        <v>12679</v>
      </c>
      <c r="BP7540" s="118" t="s">
        <v>614</v>
      </c>
      <c r="BQ7540" s="118" t="s">
        <v>2983</v>
      </c>
      <c r="BW7540" s="118" t="s">
        <v>12679</v>
      </c>
      <c r="BX7540" s="118" t="s">
        <v>614</v>
      </c>
      <c r="BY7540" s="118" t="s">
        <v>2983</v>
      </c>
    </row>
    <row r="7541" spans="53:77" x14ac:dyDescent="0.3">
      <c r="BA7541" s="169" t="e">
        <f>VLOOKUP(D7541,#REF!, 2,FALSE)</f>
        <v>#REF!</v>
      </c>
      <c r="BO7541" s="118" t="s">
        <v>12680</v>
      </c>
      <c r="BP7541" s="118" t="s">
        <v>658</v>
      </c>
      <c r="BQ7541" s="118" t="s">
        <v>2983</v>
      </c>
      <c r="BW7541" s="118" t="s">
        <v>12680</v>
      </c>
      <c r="BX7541" s="118" t="s">
        <v>658</v>
      </c>
      <c r="BY7541" s="118" t="s">
        <v>2983</v>
      </c>
    </row>
    <row r="7542" spans="53:77" x14ac:dyDescent="0.3">
      <c r="BA7542" s="169" t="e">
        <f>VLOOKUP(D7542,#REF!, 2,FALSE)</f>
        <v>#REF!</v>
      </c>
      <c r="BO7542" s="118" t="s">
        <v>2203</v>
      </c>
      <c r="BP7542" s="118" t="s">
        <v>1267</v>
      </c>
      <c r="BQ7542" s="118" t="s">
        <v>2983</v>
      </c>
      <c r="BW7542" s="118" t="s">
        <v>2203</v>
      </c>
      <c r="BX7542" s="118" t="s">
        <v>1267</v>
      </c>
      <c r="BY7542" s="118" t="s">
        <v>2983</v>
      </c>
    </row>
    <row r="7543" spans="53:77" x14ac:dyDescent="0.3">
      <c r="BA7543" s="169" t="e">
        <f>VLOOKUP(D7543,#REF!, 2,FALSE)</f>
        <v>#REF!</v>
      </c>
      <c r="BO7543" s="118" t="s">
        <v>12681</v>
      </c>
      <c r="BP7543" s="118" t="s">
        <v>803</v>
      </c>
      <c r="BQ7543" s="118" t="s">
        <v>2983</v>
      </c>
      <c r="BW7543" s="118" t="s">
        <v>12681</v>
      </c>
      <c r="BX7543" s="118" t="s">
        <v>803</v>
      </c>
      <c r="BY7543" s="118" t="s">
        <v>2983</v>
      </c>
    </row>
    <row r="7544" spans="53:77" x14ac:dyDescent="0.3">
      <c r="BA7544" s="169" t="e">
        <f>VLOOKUP(D7544,#REF!, 2,FALSE)</f>
        <v>#REF!</v>
      </c>
      <c r="BO7544" s="118" t="s">
        <v>12682</v>
      </c>
      <c r="BP7544" s="118" t="s">
        <v>852</v>
      </c>
      <c r="BQ7544" s="118" t="s">
        <v>2983</v>
      </c>
      <c r="BW7544" s="118" t="s">
        <v>12682</v>
      </c>
      <c r="BX7544" s="118" t="s">
        <v>852</v>
      </c>
      <c r="BY7544" s="118" t="s">
        <v>2983</v>
      </c>
    </row>
    <row r="7545" spans="53:77" x14ac:dyDescent="0.3">
      <c r="BA7545" s="169" t="e">
        <f>VLOOKUP(D7545,#REF!, 2,FALSE)</f>
        <v>#REF!</v>
      </c>
      <c r="BO7545" s="118" t="s">
        <v>2204</v>
      </c>
      <c r="BP7545" s="118" t="s">
        <v>3085</v>
      </c>
      <c r="BQ7545" s="118" t="s">
        <v>2983</v>
      </c>
      <c r="BW7545" s="118" t="s">
        <v>2204</v>
      </c>
      <c r="BX7545" s="118" t="s">
        <v>3085</v>
      </c>
      <c r="BY7545" s="118" t="s">
        <v>2983</v>
      </c>
    </row>
    <row r="7546" spans="53:77" x14ac:dyDescent="0.3">
      <c r="BA7546" s="169" t="e">
        <f>VLOOKUP(D7546,#REF!, 2,FALSE)</f>
        <v>#REF!</v>
      </c>
      <c r="BO7546" s="118" t="s">
        <v>12683</v>
      </c>
      <c r="BP7546" s="118" t="s">
        <v>3000</v>
      </c>
      <c r="BQ7546" s="118" t="s">
        <v>2983</v>
      </c>
      <c r="BW7546" s="118" t="s">
        <v>12683</v>
      </c>
      <c r="BX7546" s="118" t="s">
        <v>3000</v>
      </c>
      <c r="BY7546" s="118" t="s">
        <v>2983</v>
      </c>
    </row>
    <row r="7547" spans="53:77" x14ac:dyDescent="0.3">
      <c r="BA7547" s="169" t="e">
        <f>VLOOKUP(D7547,#REF!, 2,FALSE)</f>
        <v>#REF!</v>
      </c>
      <c r="BO7547" s="118" t="s">
        <v>12684</v>
      </c>
      <c r="BP7547" s="118" t="s">
        <v>731</v>
      </c>
      <c r="BQ7547" s="118" t="s">
        <v>2983</v>
      </c>
      <c r="BW7547" s="118" t="s">
        <v>12684</v>
      </c>
      <c r="BX7547" s="118" t="s">
        <v>731</v>
      </c>
      <c r="BY7547" s="118" t="s">
        <v>2983</v>
      </c>
    </row>
    <row r="7548" spans="53:77" x14ac:dyDescent="0.3">
      <c r="BA7548" s="169" t="e">
        <f>VLOOKUP(D7548,#REF!, 2,FALSE)</f>
        <v>#REF!</v>
      </c>
      <c r="BO7548" s="118" t="s">
        <v>350</v>
      </c>
      <c r="BP7548" s="118" t="s">
        <v>780</v>
      </c>
      <c r="BQ7548" s="118" t="s">
        <v>2983</v>
      </c>
      <c r="BW7548" s="118" t="s">
        <v>350</v>
      </c>
      <c r="BX7548" s="118" t="s">
        <v>780</v>
      </c>
      <c r="BY7548" s="118" t="s">
        <v>2983</v>
      </c>
    </row>
    <row r="7549" spans="53:77" x14ac:dyDescent="0.3">
      <c r="BA7549" s="169" t="e">
        <f>VLOOKUP(D7549,#REF!, 2,FALSE)</f>
        <v>#REF!</v>
      </c>
      <c r="BO7549" s="118" t="s">
        <v>12685</v>
      </c>
      <c r="BP7549" s="118" t="s">
        <v>775</v>
      </c>
      <c r="BQ7549" s="118" t="s">
        <v>2983</v>
      </c>
      <c r="BW7549" s="118" t="s">
        <v>12685</v>
      </c>
      <c r="BX7549" s="118" t="s">
        <v>775</v>
      </c>
      <c r="BY7549" s="118" t="s">
        <v>2983</v>
      </c>
    </row>
    <row r="7550" spans="53:77" x14ac:dyDescent="0.3">
      <c r="BA7550" s="169" t="e">
        <f>VLOOKUP(D7550,#REF!, 2,FALSE)</f>
        <v>#REF!</v>
      </c>
      <c r="BO7550" s="118" t="s">
        <v>12686</v>
      </c>
      <c r="BP7550" s="118" t="s">
        <v>3085</v>
      </c>
      <c r="BQ7550" s="118" t="s">
        <v>2983</v>
      </c>
      <c r="BW7550" s="118" t="s">
        <v>12686</v>
      </c>
      <c r="BX7550" s="118" t="s">
        <v>3085</v>
      </c>
      <c r="BY7550" s="118" t="s">
        <v>2983</v>
      </c>
    </row>
    <row r="7551" spans="53:77" x14ac:dyDescent="0.3">
      <c r="BA7551" s="169" t="e">
        <f>VLOOKUP(D7551,#REF!, 2,FALSE)</f>
        <v>#REF!</v>
      </c>
      <c r="BO7551" s="118" t="s">
        <v>12687</v>
      </c>
      <c r="BP7551" s="118" t="s">
        <v>778</v>
      </c>
      <c r="BQ7551" s="118" t="s">
        <v>2983</v>
      </c>
      <c r="BW7551" s="118" t="s">
        <v>12687</v>
      </c>
      <c r="BX7551" s="118" t="s">
        <v>778</v>
      </c>
      <c r="BY7551" s="118" t="s">
        <v>2983</v>
      </c>
    </row>
    <row r="7552" spans="53:77" x14ac:dyDescent="0.3">
      <c r="BA7552" s="169" t="e">
        <f>VLOOKUP(D7552,#REF!, 2,FALSE)</f>
        <v>#REF!</v>
      </c>
      <c r="BO7552" s="118" t="s">
        <v>2205</v>
      </c>
      <c r="BP7552" s="118" t="s">
        <v>3003</v>
      </c>
      <c r="BQ7552" s="118" t="s">
        <v>2983</v>
      </c>
      <c r="BW7552" s="118" t="s">
        <v>2205</v>
      </c>
      <c r="BX7552" s="118" t="s">
        <v>3003</v>
      </c>
      <c r="BY7552" s="118" t="s">
        <v>2983</v>
      </c>
    </row>
    <row r="7553" spans="53:77" x14ac:dyDescent="0.3">
      <c r="BA7553" s="169" t="e">
        <f>VLOOKUP(D7553,#REF!, 2,FALSE)</f>
        <v>#REF!</v>
      </c>
      <c r="BO7553" s="118" t="s">
        <v>12688</v>
      </c>
      <c r="BP7553" s="118" t="s">
        <v>3081</v>
      </c>
      <c r="BQ7553" s="118" t="s">
        <v>12689</v>
      </c>
      <c r="BW7553" s="118" t="s">
        <v>12688</v>
      </c>
      <c r="BX7553" s="118" t="s">
        <v>3081</v>
      </c>
      <c r="BY7553" s="118" t="s">
        <v>12689</v>
      </c>
    </row>
    <row r="7554" spans="53:77" x14ac:dyDescent="0.3">
      <c r="BA7554" s="169" t="e">
        <f>VLOOKUP(D7554,#REF!, 2,FALSE)</f>
        <v>#REF!</v>
      </c>
      <c r="BO7554" s="118" t="s">
        <v>12690</v>
      </c>
      <c r="BP7554" s="118" t="s">
        <v>2983</v>
      </c>
      <c r="BQ7554" s="118" t="s">
        <v>12691</v>
      </c>
      <c r="BW7554" s="118" t="s">
        <v>12690</v>
      </c>
      <c r="BX7554" s="118" t="s">
        <v>2983</v>
      </c>
      <c r="BY7554" s="118" t="s">
        <v>12691</v>
      </c>
    </row>
    <row r="7555" spans="53:77" x14ac:dyDescent="0.3">
      <c r="BA7555" s="169" t="e">
        <f>VLOOKUP(D7555,#REF!, 2,FALSE)</f>
        <v>#REF!</v>
      </c>
      <c r="BO7555" s="118" t="s">
        <v>12692</v>
      </c>
      <c r="BP7555" s="118" t="s">
        <v>731</v>
      </c>
      <c r="BQ7555" s="118" t="s">
        <v>921</v>
      </c>
      <c r="BW7555" s="118" t="s">
        <v>12692</v>
      </c>
      <c r="BX7555" s="118" t="s">
        <v>731</v>
      </c>
      <c r="BY7555" s="118" t="s">
        <v>921</v>
      </c>
    </row>
    <row r="7556" spans="53:77" x14ac:dyDescent="0.3">
      <c r="BA7556" s="169" t="e">
        <f>VLOOKUP(D7556,#REF!, 2,FALSE)</f>
        <v>#REF!</v>
      </c>
      <c r="BO7556" s="118" t="s">
        <v>12693</v>
      </c>
      <c r="BP7556" s="118" t="s">
        <v>669</v>
      </c>
      <c r="BQ7556" s="118" t="s">
        <v>5262</v>
      </c>
      <c r="BW7556" s="118" t="s">
        <v>12693</v>
      </c>
      <c r="BX7556" s="118" t="s">
        <v>669</v>
      </c>
      <c r="BY7556" s="118" t="s">
        <v>5262</v>
      </c>
    </row>
    <row r="7557" spans="53:77" x14ac:dyDescent="0.3">
      <c r="BA7557" s="169" t="e">
        <f>VLOOKUP(D7557,#REF!, 2,FALSE)</f>
        <v>#REF!</v>
      </c>
      <c r="BO7557" s="118" t="s">
        <v>2206</v>
      </c>
      <c r="BP7557" s="118" t="s">
        <v>3003</v>
      </c>
      <c r="BQ7557" s="118" t="s">
        <v>12694</v>
      </c>
      <c r="BW7557" s="118" t="s">
        <v>2206</v>
      </c>
      <c r="BX7557" s="118" t="s">
        <v>3003</v>
      </c>
      <c r="BY7557" s="118" t="s">
        <v>12694</v>
      </c>
    </row>
    <row r="7558" spans="53:77" x14ac:dyDescent="0.3">
      <c r="BA7558" s="169" t="e">
        <f>VLOOKUP(D7558,#REF!, 2,FALSE)</f>
        <v>#REF!</v>
      </c>
      <c r="BO7558" s="118" t="s">
        <v>2207</v>
      </c>
      <c r="BP7558" s="118" t="s">
        <v>3003</v>
      </c>
      <c r="BQ7558" s="118" t="s">
        <v>845</v>
      </c>
      <c r="BW7558" s="118" t="s">
        <v>2207</v>
      </c>
      <c r="BX7558" s="118" t="s">
        <v>3003</v>
      </c>
      <c r="BY7558" s="118" t="s">
        <v>845</v>
      </c>
    </row>
    <row r="7559" spans="53:77" x14ac:dyDescent="0.3">
      <c r="BA7559" s="169" t="e">
        <f>VLOOKUP(D7559,#REF!, 2,FALSE)</f>
        <v>#REF!</v>
      </c>
      <c r="BO7559" s="118" t="s">
        <v>12695</v>
      </c>
      <c r="BP7559" s="118" t="s">
        <v>3085</v>
      </c>
      <c r="BQ7559" s="118" t="s">
        <v>12696</v>
      </c>
      <c r="BW7559" s="118" t="s">
        <v>12695</v>
      </c>
      <c r="BX7559" s="118" t="s">
        <v>3085</v>
      </c>
      <c r="BY7559" s="118" t="s">
        <v>12696</v>
      </c>
    </row>
    <row r="7560" spans="53:77" x14ac:dyDescent="0.3">
      <c r="BA7560" s="169" t="e">
        <f>VLOOKUP(D7560,#REF!, 2,FALSE)</f>
        <v>#REF!</v>
      </c>
      <c r="BO7560" s="118" t="s">
        <v>12697</v>
      </c>
      <c r="BP7560" s="118" t="s">
        <v>3003</v>
      </c>
      <c r="BQ7560" s="118" t="s">
        <v>12698</v>
      </c>
      <c r="BW7560" s="118" t="s">
        <v>12697</v>
      </c>
      <c r="BX7560" s="118" t="s">
        <v>3003</v>
      </c>
      <c r="BY7560" s="118" t="s">
        <v>12698</v>
      </c>
    </row>
    <row r="7561" spans="53:77" x14ac:dyDescent="0.3">
      <c r="BA7561" s="169" t="e">
        <f>VLOOKUP(D7561,#REF!, 2,FALSE)</f>
        <v>#REF!</v>
      </c>
      <c r="BO7561" s="118" t="s">
        <v>2208</v>
      </c>
      <c r="BP7561" s="118" t="s">
        <v>3081</v>
      </c>
      <c r="BQ7561" s="118" t="s">
        <v>12699</v>
      </c>
      <c r="BW7561" s="118" t="s">
        <v>2208</v>
      </c>
      <c r="BX7561" s="118" t="s">
        <v>3081</v>
      </c>
      <c r="BY7561" s="118" t="s">
        <v>12699</v>
      </c>
    </row>
    <row r="7562" spans="53:77" x14ac:dyDescent="0.3">
      <c r="BA7562" s="169" t="e">
        <f>VLOOKUP(D7562,#REF!, 2,FALSE)</f>
        <v>#REF!</v>
      </c>
      <c r="BO7562" s="118" t="s">
        <v>12700</v>
      </c>
      <c r="BP7562" s="118" t="s">
        <v>16975</v>
      </c>
      <c r="BQ7562" s="118" t="s">
        <v>12701</v>
      </c>
      <c r="BW7562" s="118" t="s">
        <v>12700</v>
      </c>
      <c r="BX7562" s="118" t="s">
        <v>16975</v>
      </c>
      <c r="BY7562" s="118" t="s">
        <v>12701</v>
      </c>
    </row>
    <row r="7563" spans="53:77" x14ac:dyDescent="0.3">
      <c r="BA7563" s="169" t="e">
        <f>VLOOKUP(D7563,#REF!, 2,FALSE)</f>
        <v>#REF!</v>
      </c>
      <c r="BO7563" s="118" t="s">
        <v>12702</v>
      </c>
      <c r="BP7563" s="118" t="s">
        <v>3085</v>
      </c>
      <c r="BQ7563" s="118" t="s">
        <v>12703</v>
      </c>
      <c r="BW7563" s="118" t="s">
        <v>12702</v>
      </c>
      <c r="BX7563" s="118" t="s">
        <v>3085</v>
      </c>
      <c r="BY7563" s="118" t="s">
        <v>12703</v>
      </c>
    </row>
    <row r="7564" spans="53:77" x14ac:dyDescent="0.3">
      <c r="BA7564" s="169" t="e">
        <f>VLOOKUP(D7564,#REF!, 2,FALSE)</f>
        <v>#REF!</v>
      </c>
      <c r="BO7564" s="118" t="s">
        <v>2209</v>
      </c>
      <c r="BP7564" s="118" t="s">
        <v>3085</v>
      </c>
      <c r="BQ7564" s="118" t="s">
        <v>12704</v>
      </c>
      <c r="BW7564" s="118" t="s">
        <v>2209</v>
      </c>
      <c r="BX7564" s="118" t="s">
        <v>3085</v>
      </c>
      <c r="BY7564" s="118" t="s">
        <v>12704</v>
      </c>
    </row>
    <row r="7565" spans="53:77" x14ac:dyDescent="0.3">
      <c r="BA7565" s="169" t="e">
        <f>VLOOKUP(D7565,#REF!, 2,FALSE)</f>
        <v>#REF!</v>
      </c>
      <c r="BO7565" s="118" t="s">
        <v>12705</v>
      </c>
      <c r="BP7565" s="118" t="s">
        <v>3081</v>
      </c>
      <c r="BQ7565" s="118" t="s">
        <v>1386</v>
      </c>
      <c r="BW7565" s="118" t="s">
        <v>12705</v>
      </c>
      <c r="BX7565" s="118" t="s">
        <v>3081</v>
      </c>
      <c r="BY7565" s="118" t="s">
        <v>1386</v>
      </c>
    </row>
    <row r="7566" spans="53:77" x14ac:dyDescent="0.3">
      <c r="BA7566" s="169" t="e">
        <f>VLOOKUP(D7566,#REF!, 2,FALSE)</f>
        <v>#REF!</v>
      </c>
      <c r="BO7566" s="118" t="s">
        <v>12706</v>
      </c>
      <c r="BP7566" s="118" t="s">
        <v>3085</v>
      </c>
      <c r="BQ7566" s="118" t="s">
        <v>10023</v>
      </c>
      <c r="BW7566" s="118" t="s">
        <v>12706</v>
      </c>
      <c r="BX7566" s="118" t="s">
        <v>3085</v>
      </c>
      <c r="BY7566" s="118" t="s">
        <v>10023</v>
      </c>
    </row>
    <row r="7567" spans="53:77" x14ac:dyDescent="0.3">
      <c r="BA7567" s="169" t="e">
        <f>VLOOKUP(D7567,#REF!, 2,FALSE)</f>
        <v>#REF!</v>
      </c>
      <c r="BO7567" s="118" t="s">
        <v>12707</v>
      </c>
      <c r="BP7567" s="118" t="s">
        <v>783</v>
      </c>
      <c r="BQ7567" s="118" t="s">
        <v>2983</v>
      </c>
      <c r="BW7567" s="118" t="s">
        <v>12707</v>
      </c>
      <c r="BX7567" s="118" t="s">
        <v>783</v>
      </c>
      <c r="BY7567" s="118" t="s">
        <v>2983</v>
      </c>
    </row>
    <row r="7568" spans="53:77" x14ac:dyDescent="0.3">
      <c r="BA7568" s="169" t="e">
        <f>VLOOKUP(D7568,#REF!, 2,FALSE)</f>
        <v>#REF!</v>
      </c>
      <c r="BO7568" s="118" t="s">
        <v>12708</v>
      </c>
      <c r="BP7568" s="118" t="s">
        <v>799</v>
      </c>
      <c r="BQ7568" s="118" t="s">
        <v>2983</v>
      </c>
      <c r="BW7568" s="118" t="s">
        <v>12708</v>
      </c>
      <c r="BX7568" s="118" t="s">
        <v>799</v>
      </c>
      <c r="BY7568" s="118" t="s">
        <v>2983</v>
      </c>
    </row>
    <row r="7569" spans="53:77" x14ac:dyDescent="0.3">
      <c r="BA7569" s="169" t="e">
        <f>VLOOKUP(D7569,#REF!, 2,FALSE)</f>
        <v>#REF!</v>
      </c>
      <c r="BO7569" s="118" t="s">
        <v>12709</v>
      </c>
      <c r="BP7569" s="118" t="s">
        <v>3081</v>
      </c>
      <c r="BQ7569" s="118" t="s">
        <v>2370</v>
      </c>
      <c r="BW7569" s="118" t="s">
        <v>12709</v>
      </c>
      <c r="BX7569" s="118" t="s">
        <v>3081</v>
      </c>
      <c r="BY7569" s="118" t="s">
        <v>2370</v>
      </c>
    </row>
    <row r="7570" spans="53:77" x14ac:dyDescent="0.3">
      <c r="BA7570" s="169" t="e">
        <f>VLOOKUP(D7570,#REF!, 2,FALSE)</f>
        <v>#REF!</v>
      </c>
      <c r="BO7570" s="118" t="s">
        <v>12710</v>
      </c>
      <c r="BP7570" s="118" t="s">
        <v>626</v>
      </c>
      <c r="BQ7570" s="118" t="s">
        <v>2983</v>
      </c>
      <c r="BW7570" s="118" t="s">
        <v>12710</v>
      </c>
      <c r="BX7570" s="118" t="s">
        <v>626</v>
      </c>
      <c r="BY7570" s="118" t="s">
        <v>2983</v>
      </c>
    </row>
    <row r="7571" spans="53:77" x14ac:dyDescent="0.3">
      <c r="BA7571" s="169" t="e">
        <f>VLOOKUP(D7571,#REF!, 2,FALSE)</f>
        <v>#REF!</v>
      </c>
      <c r="BO7571" s="118" t="s">
        <v>12712</v>
      </c>
      <c r="BP7571" s="118" t="s">
        <v>799</v>
      </c>
      <c r="BQ7571" s="118" t="s">
        <v>9472</v>
      </c>
      <c r="BW7571" s="118" t="s">
        <v>12712</v>
      </c>
      <c r="BX7571" s="118" t="s">
        <v>799</v>
      </c>
      <c r="BY7571" s="118" t="s">
        <v>9472</v>
      </c>
    </row>
    <row r="7572" spans="53:77" x14ac:dyDescent="0.3">
      <c r="BA7572" s="169" t="e">
        <f>VLOOKUP(D7572,#REF!, 2,FALSE)</f>
        <v>#REF!</v>
      </c>
      <c r="BO7572" s="118" t="s">
        <v>12713</v>
      </c>
      <c r="BP7572" s="118" t="s">
        <v>3003</v>
      </c>
      <c r="BQ7572" s="118" t="s">
        <v>7778</v>
      </c>
      <c r="BW7572" s="118" t="s">
        <v>12713</v>
      </c>
      <c r="BX7572" s="118" t="s">
        <v>3003</v>
      </c>
      <c r="BY7572" s="118" t="s">
        <v>7778</v>
      </c>
    </row>
    <row r="7573" spans="53:77" x14ac:dyDescent="0.3">
      <c r="BA7573" s="169" t="e">
        <f>VLOOKUP(D7573,#REF!, 2,FALSE)</f>
        <v>#REF!</v>
      </c>
      <c r="BO7573" s="118" t="s">
        <v>12714</v>
      </c>
      <c r="BP7573" s="118" t="s">
        <v>2979</v>
      </c>
      <c r="BQ7573" s="118" t="s">
        <v>2983</v>
      </c>
      <c r="BW7573" s="118" t="s">
        <v>12714</v>
      </c>
      <c r="BX7573" s="118" t="s">
        <v>2979</v>
      </c>
      <c r="BY7573" s="118" t="s">
        <v>2983</v>
      </c>
    </row>
    <row r="7574" spans="53:77" x14ac:dyDescent="0.3">
      <c r="BA7574" s="169" t="e">
        <f>VLOOKUP(D7574,#REF!, 2,FALSE)</f>
        <v>#REF!</v>
      </c>
      <c r="BO7574" s="118" t="s">
        <v>12715</v>
      </c>
      <c r="BP7574" s="118" t="s">
        <v>1139</v>
      </c>
      <c r="BQ7574" s="118" t="s">
        <v>4780</v>
      </c>
      <c r="BW7574" s="118" t="s">
        <v>12715</v>
      </c>
      <c r="BX7574" s="118" t="s">
        <v>1139</v>
      </c>
      <c r="BY7574" s="118" t="s">
        <v>4780</v>
      </c>
    </row>
    <row r="7575" spans="53:77" x14ac:dyDescent="0.3">
      <c r="BA7575" s="169" t="e">
        <f>VLOOKUP(D7575,#REF!, 2,FALSE)</f>
        <v>#REF!</v>
      </c>
      <c r="BO7575" s="118" t="s">
        <v>12716</v>
      </c>
      <c r="BP7575" s="118" t="s">
        <v>3085</v>
      </c>
      <c r="BQ7575" s="118" t="s">
        <v>12717</v>
      </c>
      <c r="BW7575" s="118" t="s">
        <v>12716</v>
      </c>
      <c r="BX7575" s="118" t="s">
        <v>3085</v>
      </c>
      <c r="BY7575" s="118" t="s">
        <v>12717</v>
      </c>
    </row>
    <row r="7576" spans="53:77" x14ac:dyDescent="0.3">
      <c r="BA7576" s="169" t="e">
        <f>VLOOKUP(D7576,#REF!, 2,FALSE)</f>
        <v>#REF!</v>
      </c>
      <c r="BO7576" s="118" t="s">
        <v>12718</v>
      </c>
      <c r="BP7576" s="118" t="s">
        <v>3003</v>
      </c>
      <c r="BQ7576" s="118" t="s">
        <v>10584</v>
      </c>
      <c r="BW7576" s="118" t="s">
        <v>12718</v>
      </c>
      <c r="BX7576" s="118" t="s">
        <v>3003</v>
      </c>
      <c r="BY7576" s="118" t="s">
        <v>10584</v>
      </c>
    </row>
    <row r="7577" spans="53:77" x14ac:dyDescent="0.3">
      <c r="BA7577" s="169" t="e">
        <f>VLOOKUP(D7577,#REF!, 2,FALSE)</f>
        <v>#REF!</v>
      </c>
      <c r="BO7577" s="118" t="s">
        <v>12719</v>
      </c>
      <c r="BP7577" s="118" t="s">
        <v>3003</v>
      </c>
      <c r="BQ7577" s="118" t="s">
        <v>10584</v>
      </c>
      <c r="BW7577" s="118" t="s">
        <v>12719</v>
      </c>
      <c r="BX7577" s="118" t="s">
        <v>3003</v>
      </c>
      <c r="BY7577" s="118" t="s">
        <v>10584</v>
      </c>
    </row>
    <row r="7578" spans="53:77" x14ac:dyDescent="0.3">
      <c r="BA7578" s="169" t="e">
        <f>VLOOKUP(D7578,#REF!, 2,FALSE)</f>
        <v>#REF!</v>
      </c>
      <c r="BO7578" s="118" t="s">
        <v>12720</v>
      </c>
      <c r="BP7578" s="118" t="s">
        <v>3043</v>
      </c>
      <c r="BQ7578" s="118" t="s">
        <v>12721</v>
      </c>
      <c r="BW7578" s="118" t="s">
        <v>12720</v>
      </c>
      <c r="BX7578" s="118" t="s">
        <v>3043</v>
      </c>
      <c r="BY7578" s="118" t="s">
        <v>12721</v>
      </c>
    </row>
    <row r="7579" spans="53:77" x14ac:dyDescent="0.3">
      <c r="BA7579" s="169" t="e">
        <f>VLOOKUP(D7579,#REF!, 2,FALSE)</f>
        <v>#REF!</v>
      </c>
      <c r="BO7579" s="118" t="s">
        <v>12722</v>
      </c>
      <c r="BP7579" s="118" t="s">
        <v>3081</v>
      </c>
      <c r="BQ7579" s="118" t="s">
        <v>6369</v>
      </c>
      <c r="BW7579" s="118" t="s">
        <v>12722</v>
      </c>
      <c r="BX7579" s="118" t="s">
        <v>3081</v>
      </c>
      <c r="BY7579" s="118" t="s">
        <v>6369</v>
      </c>
    </row>
    <row r="7580" spans="53:77" x14ac:dyDescent="0.3">
      <c r="BA7580" s="169" t="e">
        <f>VLOOKUP(D7580,#REF!, 2,FALSE)</f>
        <v>#REF!</v>
      </c>
      <c r="BO7580" s="118" t="s">
        <v>12723</v>
      </c>
      <c r="BP7580" s="118" t="s">
        <v>3081</v>
      </c>
      <c r="BQ7580" s="118" t="s">
        <v>1962</v>
      </c>
      <c r="BW7580" s="118" t="s">
        <v>12723</v>
      </c>
      <c r="BX7580" s="118" t="s">
        <v>3081</v>
      </c>
      <c r="BY7580" s="118" t="s">
        <v>1962</v>
      </c>
    </row>
    <row r="7581" spans="53:77" x14ac:dyDescent="0.3">
      <c r="BA7581" s="169" t="e">
        <f>VLOOKUP(D7581,#REF!, 2,FALSE)</f>
        <v>#REF!</v>
      </c>
      <c r="BO7581" s="118" t="s">
        <v>12724</v>
      </c>
      <c r="BP7581" s="118" t="s">
        <v>783</v>
      </c>
      <c r="BQ7581" s="118" t="s">
        <v>2983</v>
      </c>
      <c r="BW7581" s="118" t="s">
        <v>12724</v>
      </c>
      <c r="BX7581" s="118" t="s">
        <v>783</v>
      </c>
      <c r="BY7581" s="118" t="s">
        <v>2983</v>
      </c>
    </row>
    <row r="7582" spans="53:77" x14ac:dyDescent="0.3">
      <c r="BA7582" s="169" t="e">
        <f>VLOOKUP(D7582,#REF!, 2,FALSE)</f>
        <v>#REF!</v>
      </c>
      <c r="BO7582" s="118" t="s">
        <v>12725</v>
      </c>
      <c r="BP7582" s="118" t="s">
        <v>3003</v>
      </c>
      <c r="BQ7582" s="118" t="s">
        <v>2174</v>
      </c>
      <c r="BW7582" s="118" t="s">
        <v>12725</v>
      </c>
      <c r="BX7582" s="118" t="s">
        <v>3003</v>
      </c>
      <c r="BY7582" s="118" t="s">
        <v>2174</v>
      </c>
    </row>
    <row r="7583" spans="53:77" x14ac:dyDescent="0.3">
      <c r="BA7583" s="169" t="e">
        <f>VLOOKUP(D7583,#REF!, 2,FALSE)</f>
        <v>#REF!</v>
      </c>
      <c r="BO7583" s="118" t="s">
        <v>12726</v>
      </c>
      <c r="BP7583" s="118" t="s">
        <v>3085</v>
      </c>
      <c r="BQ7583" s="118" t="s">
        <v>12727</v>
      </c>
      <c r="BW7583" s="118" t="s">
        <v>12726</v>
      </c>
      <c r="BX7583" s="118" t="s">
        <v>3085</v>
      </c>
      <c r="BY7583" s="118" t="s">
        <v>12727</v>
      </c>
    </row>
    <row r="7584" spans="53:77" x14ac:dyDescent="0.3">
      <c r="BA7584" s="169" t="e">
        <f>VLOOKUP(D7584,#REF!, 2,FALSE)</f>
        <v>#REF!</v>
      </c>
      <c r="BO7584" s="118" t="s">
        <v>12728</v>
      </c>
      <c r="BP7584" s="118" t="s">
        <v>3003</v>
      </c>
      <c r="BQ7584" s="118" t="s">
        <v>12727</v>
      </c>
      <c r="BW7584" s="118" t="s">
        <v>12728</v>
      </c>
      <c r="BX7584" s="118" t="s">
        <v>3003</v>
      </c>
      <c r="BY7584" s="118" t="s">
        <v>12727</v>
      </c>
    </row>
    <row r="7585" spans="53:77" x14ac:dyDescent="0.3">
      <c r="BA7585" s="169" t="e">
        <f>VLOOKUP(D7585,#REF!, 2,FALSE)</f>
        <v>#REF!</v>
      </c>
      <c r="BO7585" s="118" t="s">
        <v>12729</v>
      </c>
      <c r="BP7585" s="118" t="s">
        <v>3003</v>
      </c>
      <c r="BQ7585" s="118" t="s">
        <v>1384</v>
      </c>
      <c r="BW7585" s="118" t="s">
        <v>12729</v>
      </c>
      <c r="BX7585" s="118" t="s">
        <v>3003</v>
      </c>
      <c r="BY7585" s="118" t="s">
        <v>1384</v>
      </c>
    </row>
    <row r="7586" spans="53:77" x14ac:dyDescent="0.3">
      <c r="BA7586" s="169" t="e">
        <f>VLOOKUP(D7586,#REF!, 2,FALSE)</f>
        <v>#REF!</v>
      </c>
      <c r="BO7586" s="118" t="s">
        <v>12730</v>
      </c>
      <c r="BP7586" s="118" t="s">
        <v>3085</v>
      </c>
      <c r="BQ7586" s="118" t="s">
        <v>9533</v>
      </c>
      <c r="BW7586" s="118" t="s">
        <v>12730</v>
      </c>
      <c r="BX7586" s="118" t="s">
        <v>3085</v>
      </c>
      <c r="BY7586" s="118" t="s">
        <v>9533</v>
      </c>
    </row>
    <row r="7587" spans="53:77" x14ac:dyDescent="0.3">
      <c r="BA7587" s="169" t="e">
        <f>VLOOKUP(D7587,#REF!, 2,FALSE)</f>
        <v>#REF!</v>
      </c>
      <c r="BO7587" s="118" t="s">
        <v>12731</v>
      </c>
      <c r="BP7587" s="118" t="s">
        <v>3000</v>
      </c>
      <c r="BQ7587" s="118" t="s">
        <v>2983</v>
      </c>
      <c r="BW7587" s="118" t="s">
        <v>12731</v>
      </c>
      <c r="BX7587" s="118" t="s">
        <v>3000</v>
      </c>
      <c r="BY7587" s="118" t="s">
        <v>2983</v>
      </c>
    </row>
    <row r="7588" spans="53:77" x14ac:dyDescent="0.3">
      <c r="BA7588" s="169" t="e">
        <f>VLOOKUP(D7588,#REF!, 2,FALSE)</f>
        <v>#REF!</v>
      </c>
      <c r="BO7588" s="118" t="s">
        <v>12732</v>
      </c>
      <c r="BP7588" s="118" t="s">
        <v>3243</v>
      </c>
      <c r="BQ7588" s="118" t="s">
        <v>1379</v>
      </c>
      <c r="BW7588" s="118" t="s">
        <v>12732</v>
      </c>
      <c r="BX7588" s="118" t="s">
        <v>3243</v>
      </c>
      <c r="BY7588" s="118" t="s">
        <v>1379</v>
      </c>
    </row>
    <row r="7589" spans="53:77" x14ac:dyDescent="0.3">
      <c r="BA7589" s="169" t="e">
        <f>VLOOKUP(D7589,#REF!, 2,FALSE)</f>
        <v>#REF!</v>
      </c>
      <c r="BO7589" s="118" t="s">
        <v>12733</v>
      </c>
      <c r="BP7589" s="118" t="s">
        <v>3003</v>
      </c>
      <c r="BQ7589" s="118" t="s">
        <v>2983</v>
      </c>
      <c r="BW7589" s="118" t="s">
        <v>12733</v>
      </c>
      <c r="BX7589" s="118" t="s">
        <v>3003</v>
      </c>
      <c r="BY7589" s="118" t="s">
        <v>2983</v>
      </c>
    </row>
    <row r="7590" spans="53:77" x14ac:dyDescent="0.3">
      <c r="BA7590" s="169" t="e">
        <f>VLOOKUP(D7590,#REF!, 2,FALSE)</f>
        <v>#REF!</v>
      </c>
      <c r="BO7590" s="118" t="s">
        <v>12734</v>
      </c>
      <c r="BP7590" s="118" t="s">
        <v>617</v>
      </c>
      <c r="BQ7590" s="118" t="s">
        <v>2983</v>
      </c>
      <c r="BW7590" s="118" t="s">
        <v>12734</v>
      </c>
      <c r="BX7590" s="118" t="s">
        <v>617</v>
      </c>
      <c r="BY7590" s="118" t="s">
        <v>2983</v>
      </c>
    </row>
    <row r="7591" spans="53:77" x14ac:dyDescent="0.3">
      <c r="BA7591" s="169" t="e">
        <f>VLOOKUP(D7591,#REF!, 2,FALSE)</f>
        <v>#REF!</v>
      </c>
      <c r="BO7591" s="118" t="s">
        <v>12735</v>
      </c>
      <c r="BP7591" s="118" t="s">
        <v>3003</v>
      </c>
      <c r="BQ7591" s="118" t="s">
        <v>1609</v>
      </c>
      <c r="BW7591" s="118" t="s">
        <v>12735</v>
      </c>
      <c r="BX7591" s="118" t="s">
        <v>3003</v>
      </c>
      <c r="BY7591" s="118" t="s">
        <v>1609</v>
      </c>
    </row>
    <row r="7592" spans="53:77" x14ac:dyDescent="0.3">
      <c r="BA7592" s="169" t="e">
        <f>VLOOKUP(D7592,#REF!, 2,FALSE)</f>
        <v>#REF!</v>
      </c>
      <c r="BO7592" s="118" t="s">
        <v>12736</v>
      </c>
      <c r="BP7592" s="118" t="s">
        <v>3081</v>
      </c>
      <c r="BQ7592" s="118" t="s">
        <v>2876</v>
      </c>
      <c r="BW7592" s="118" t="s">
        <v>12736</v>
      </c>
      <c r="BX7592" s="118" t="s">
        <v>3081</v>
      </c>
      <c r="BY7592" s="118" t="s">
        <v>2876</v>
      </c>
    </row>
    <row r="7593" spans="53:77" x14ac:dyDescent="0.3">
      <c r="BA7593" s="169" t="e">
        <f>VLOOKUP(D7593,#REF!, 2,FALSE)</f>
        <v>#REF!</v>
      </c>
      <c r="BO7593" s="118" t="s">
        <v>12737</v>
      </c>
      <c r="BP7593" s="118" t="s">
        <v>3085</v>
      </c>
      <c r="BQ7593" s="118" t="s">
        <v>7227</v>
      </c>
      <c r="BW7593" s="118" t="s">
        <v>12737</v>
      </c>
      <c r="BX7593" s="118" t="s">
        <v>3085</v>
      </c>
      <c r="BY7593" s="118" t="s">
        <v>7227</v>
      </c>
    </row>
    <row r="7594" spans="53:77" x14ac:dyDescent="0.3">
      <c r="BA7594" s="169" t="e">
        <f>VLOOKUP(D7594,#REF!, 2,FALSE)</f>
        <v>#REF!</v>
      </c>
      <c r="BO7594" s="118" t="s">
        <v>12738</v>
      </c>
      <c r="BP7594" s="118" t="s">
        <v>3000</v>
      </c>
      <c r="BQ7594" s="118" t="s">
        <v>12739</v>
      </c>
      <c r="BW7594" s="118" t="s">
        <v>12738</v>
      </c>
      <c r="BX7594" s="118" t="s">
        <v>3000</v>
      </c>
      <c r="BY7594" s="118" t="s">
        <v>12739</v>
      </c>
    </row>
    <row r="7595" spans="53:77" x14ac:dyDescent="0.3">
      <c r="BA7595" s="169" t="e">
        <f>VLOOKUP(D7595,#REF!, 2,FALSE)</f>
        <v>#REF!</v>
      </c>
      <c r="BO7595" s="118" t="s">
        <v>12740</v>
      </c>
      <c r="BP7595" s="118" t="s">
        <v>3081</v>
      </c>
      <c r="BQ7595" s="118" t="s">
        <v>6693</v>
      </c>
      <c r="BW7595" s="118" t="s">
        <v>12740</v>
      </c>
      <c r="BX7595" s="118" t="s">
        <v>3081</v>
      </c>
      <c r="BY7595" s="118" t="s">
        <v>6693</v>
      </c>
    </row>
    <row r="7596" spans="53:77" x14ac:dyDescent="0.3">
      <c r="BA7596" s="169" t="e">
        <f>VLOOKUP(D7596,#REF!, 2,FALSE)</f>
        <v>#REF!</v>
      </c>
      <c r="BO7596" s="118" t="s">
        <v>12741</v>
      </c>
      <c r="BP7596" s="118" t="s">
        <v>803</v>
      </c>
      <c r="BQ7596" s="118" t="s">
        <v>2983</v>
      </c>
      <c r="BW7596" s="118" t="s">
        <v>12741</v>
      </c>
      <c r="BX7596" s="118" t="s">
        <v>803</v>
      </c>
      <c r="BY7596" s="118" t="s">
        <v>2983</v>
      </c>
    </row>
    <row r="7597" spans="53:77" x14ac:dyDescent="0.3">
      <c r="BA7597" s="169" t="e">
        <f>VLOOKUP(D7597,#REF!, 2,FALSE)</f>
        <v>#REF!</v>
      </c>
      <c r="BO7597" s="118" t="s">
        <v>12742</v>
      </c>
      <c r="BP7597" s="118" t="s">
        <v>3000</v>
      </c>
      <c r="BQ7597" s="118" t="s">
        <v>12743</v>
      </c>
      <c r="BW7597" s="118" t="s">
        <v>12742</v>
      </c>
      <c r="BX7597" s="118" t="s">
        <v>3000</v>
      </c>
      <c r="BY7597" s="118" t="s">
        <v>12743</v>
      </c>
    </row>
    <row r="7598" spans="53:77" x14ac:dyDescent="0.3">
      <c r="BA7598" s="169" t="e">
        <f>VLOOKUP(D7598,#REF!, 2,FALSE)</f>
        <v>#REF!</v>
      </c>
      <c r="BO7598" s="118" t="s">
        <v>12744</v>
      </c>
      <c r="BP7598" s="118" t="s">
        <v>3003</v>
      </c>
      <c r="BQ7598" s="118" t="s">
        <v>2983</v>
      </c>
      <c r="BW7598" s="118" t="s">
        <v>12744</v>
      </c>
      <c r="BX7598" s="118" t="s">
        <v>3003</v>
      </c>
      <c r="BY7598" s="118" t="s">
        <v>2983</v>
      </c>
    </row>
    <row r="7599" spans="53:77" x14ac:dyDescent="0.3">
      <c r="BA7599" s="169" t="e">
        <f>VLOOKUP(D7599,#REF!, 2,FALSE)</f>
        <v>#REF!</v>
      </c>
      <c r="BO7599" s="118" t="s">
        <v>12745</v>
      </c>
      <c r="BP7599" s="118" t="s">
        <v>639</v>
      </c>
      <c r="BQ7599" s="118" t="s">
        <v>2983</v>
      </c>
      <c r="BW7599" s="118" t="s">
        <v>12745</v>
      </c>
      <c r="BX7599" s="118" t="s">
        <v>639</v>
      </c>
      <c r="BY7599" s="118" t="s">
        <v>2983</v>
      </c>
    </row>
    <row r="7600" spans="53:77" x14ac:dyDescent="0.3">
      <c r="BA7600" s="169" t="e">
        <f>VLOOKUP(D7600,#REF!, 2,FALSE)</f>
        <v>#REF!</v>
      </c>
      <c r="BO7600" s="118" t="s">
        <v>12746</v>
      </c>
      <c r="BP7600" s="118" t="s">
        <v>3081</v>
      </c>
      <c r="BQ7600" s="118" t="s">
        <v>2983</v>
      </c>
      <c r="BW7600" s="118" t="s">
        <v>12746</v>
      </c>
      <c r="BX7600" s="118" t="s">
        <v>3081</v>
      </c>
      <c r="BY7600" s="118" t="s">
        <v>2983</v>
      </c>
    </row>
    <row r="7601" spans="53:77" x14ac:dyDescent="0.3">
      <c r="BA7601" s="169" t="e">
        <f>VLOOKUP(D7601,#REF!, 2,FALSE)</f>
        <v>#REF!</v>
      </c>
      <c r="BO7601" s="118" t="s">
        <v>12747</v>
      </c>
      <c r="BP7601" s="118" t="s">
        <v>3043</v>
      </c>
      <c r="BQ7601" s="118" t="s">
        <v>2983</v>
      </c>
      <c r="BW7601" s="118" t="s">
        <v>12747</v>
      </c>
      <c r="BX7601" s="118" t="s">
        <v>3043</v>
      </c>
      <c r="BY7601" s="118" t="s">
        <v>2983</v>
      </c>
    </row>
    <row r="7602" spans="53:77" x14ac:dyDescent="0.3">
      <c r="BA7602" s="169" t="e">
        <f>VLOOKUP(D7602,#REF!, 2,FALSE)</f>
        <v>#REF!</v>
      </c>
      <c r="BO7602" s="118" t="s">
        <v>12748</v>
      </c>
      <c r="BP7602" s="118" t="s">
        <v>3081</v>
      </c>
      <c r="BQ7602" s="118" t="s">
        <v>6156</v>
      </c>
      <c r="BW7602" s="118" t="s">
        <v>12748</v>
      </c>
      <c r="BX7602" s="118" t="s">
        <v>3081</v>
      </c>
      <c r="BY7602" s="118" t="s">
        <v>6156</v>
      </c>
    </row>
    <row r="7603" spans="53:77" x14ac:dyDescent="0.3">
      <c r="BA7603" s="169" t="e">
        <f>VLOOKUP(D7603,#REF!, 2,FALSE)</f>
        <v>#REF!</v>
      </c>
      <c r="BO7603" s="118" t="s">
        <v>12749</v>
      </c>
      <c r="BP7603" s="118" t="s">
        <v>3000</v>
      </c>
      <c r="BQ7603" s="118" t="s">
        <v>2983</v>
      </c>
      <c r="BW7603" s="118" t="s">
        <v>12749</v>
      </c>
      <c r="BX7603" s="118" t="s">
        <v>3000</v>
      </c>
      <c r="BY7603" s="118" t="s">
        <v>2983</v>
      </c>
    </row>
    <row r="7604" spans="53:77" x14ac:dyDescent="0.3">
      <c r="BA7604" s="169" t="e">
        <f>VLOOKUP(D7604,#REF!, 2,FALSE)</f>
        <v>#REF!</v>
      </c>
      <c r="BO7604" s="118" t="s">
        <v>12750</v>
      </c>
      <c r="BP7604" s="118" t="s">
        <v>3081</v>
      </c>
      <c r="BQ7604" s="118" t="s">
        <v>2012</v>
      </c>
      <c r="BW7604" s="118" t="s">
        <v>12750</v>
      </c>
      <c r="BX7604" s="118" t="s">
        <v>3081</v>
      </c>
      <c r="BY7604" s="118" t="s">
        <v>2012</v>
      </c>
    </row>
    <row r="7605" spans="53:77" x14ac:dyDescent="0.3">
      <c r="BA7605" s="169" t="e">
        <f>VLOOKUP(D7605,#REF!, 2,FALSE)</f>
        <v>#REF!</v>
      </c>
      <c r="BO7605" s="118" t="s">
        <v>12751</v>
      </c>
      <c r="BP7605" s="118" t="s">
        <v>1342</v>
      </c>
      <c r="BQ7605" s="118" t="s">
        <v>7229</v>
      </c>
      <c r="BW7605" s="118" t="s">
        <v>12751</v>
      </c>
      <c r="BX7605" s="118" t="s">
        <v>1342</v>
      </c>
      <c r="BY7605" s="118" t="s">
        <v>7229</v>
      </c>
    </row>
    <row r="7606" spans="53:77" x14ac:dyDescent="0.3">
      <c r="BA7606" s="169" t="e">
        <f>VLOOKUP(D7606,#REF!, 2,FALSE)</f>
        <v>#REF!</v>
      </c>
      <c r="BO7606" s="118" t="s">
        <v>12752</v>
      </c>
      <c r="BP7606" s="118" t="s">
        <v>628</v>
      </c>
      <c r="BQ7606" s="118" t="s">
        <v>2983</v>
      </c>
      <c r="BW7606" s="118" t="s">
        <v>12752</v>
      </c>
      <c r="BX7606" s="118" t="s">
        <v>628</v>
      </c>
      <c r="BY7606" s="118" t="s">
        <v>2983</v>
      </c>
    </row>
    <row r="7607" spans="53:77" x14ac:dyDescent="0.3">
      <c r="BA7607" s="169" t="e">
        <f>VLOOKUP(D7607,#REF!, 2,FALSE)</f>
        <v>#REF!</v>
      </c>
      <c r="BO7607" s="118" t="s">
        <v>12753</v>
      </c>
      <c r="BP7607" s="118" t="s">
        <v>1139</v>
      </c>
      <c r="BQ7607" s="118" t="s">
        <v>12596</v>
      </c>
      <c r="BW7607" s="118" t="s">
        <v>12753</v>
      </c>
      <c r="BX7607" s="118" t="s">
        <v>1139</v>
      </c>
      <c r="BY7607" s="118" t="s">
        <v>12596</v>
      </c>
    </row>
    <row r="7608" spans="53:77" x14ac:dyDescent="0.3">
      <c r="BA7608" s="169" t="e">
        <f>VLOOKUP(D7608,#REF!, 2,FALSE)</f>
        <v>#REF!</v>
      </c>
      <c r="BO7608" s="118" t="s">
        <v>12755</v>
      </c>
      <c r="BP7608" s="118" t="s">
        <v>703</v>
      </c>
      <c r="BQ7608" s="118" t="s">
        <v>12756</v>
      </c>
      <c r="BW7608" s="118" t="s">
        <v>12755</v>
      </c>
      <c r="BX7608" s="118" t="s">
        <v>703</v>
      </c>
      <c r="BY7608" s="118" t="s">
        <v>12756</v>
      </c>
    </row>
    <row r="7609" spans="53:77" x14ac:dyDescent="0.3">
      <c r="BA7609" s="169" t="e">
        <f>VLOOKUP(D7609,#REF!, 2,FALSE)</f>
        <v>#REF!</v>
      </c>
      <c r="BO7609" s="118" t="s">
        <v>12757</v>
      </c>
      <c r="BP7609" s="118" t="s">
        <v>3003</v>
      </c>
      <c r="BQ7609" s="118" t="s">
        <v>11542</v>
      </c>
      <c r="BW7609" s="118" t="s">
        <v>12757</v>
      </c>
      <c r="BX7609" s="118" t="s">
        <v>3003</v>
      </c>
      <c r="BY7609" s="118" t="s">
        <v>11542</v>
      </c>
    </row>
    <row r="7610" spans="53:77" x14ac:dyDescent="0.3">
      <c r="BA7610" s="169" t="e">
        <f>VLOOKUP(D7610,#REF!, 2,FALSE)</f>
        <v>#REF!</v>
      </c>
      <c r="BO7610" s="118" t="s">
        <v>12758</v>
      </c>
      <c r="BP7610" s="118" t="s">
        <v>3095</v>
      </c>
      <c r="BQ7610" s="118" t="s">
        <v>1060</v>
      </c>
      <c r="BW7610" s="118" t="s">
        <v>12758</v>
      </c>
      <c r="BX7610" s="118" t="s">
        <v>3095</v>
      </c>
      <c r="BY7610" s="118" t="s">
        <v>1060</v>
      </c>
    </row>
    <row r="7611" spans="53:77" x14ac:dyDescent="0.3">
      <c r="BA7611" s="169" t="e">
        <f>VLOOKUP(D7611,#REF!, 2,FALSE)</f>
        <v>#REF!</v>
      </c>
      <c r="BO7611" s="118" t="s">
        <v>12759</v>
      </c>
      <c r="BP7611" s="118" t="s">
        <v>771</v>
      </c>
      <c r="BQ7611" s="118" t="s">
        <v>10378</v>
      </c>
      <c r="BW7611" s="118" t="s">
        <v>12759</v>
      </c>
      <c r="BX7611" s="118" t="s">
        <v>771</v>
      </c>
      <c r="BY7611" s="118" t="s">
        <v>10378</v>
      </c>
    </row>
    <row r="7612" spans="53:77" x14ac:dyDescent="0.3">
      <c r="BA7612" s="169" t="e">
        <f>VLOOKUP(D7612,#REF!, 2,FALSE)</f>
        <v>#REF!</v>
      </c>
      <c r="BO7612" s="118" t="s">
        <v>12760</v>
      </c>
      <c r="BP7612" s="118" t="s">
        <v>3000</v>
      </c>
      <c r="BQ7612" s="118" t="s">
        <v>2983</v>
      </c>
      <c r="BW7612" s="118" t="s">
        <v>12760</v>
      </c>
      <c r="BX7612" s="118" t="s">
        <v>3000</v>
      </c>
      <c r="BY7612" s="118" t="s">
        <v>2983</v>
      </c>
    </row>
    <row r="7613" spans="53:77" x14ac:dyDescent="0.3">
      <c r="BA7613" s="169" t="e">
        <f>VLOOKUP(D7613,#REF!, 2,FALSE)</f>
        <v>#REF!</v>
      </c>
      <c r="BO7613" s="118" t="s">
        <v>12761</v>
      </c>
      <c r="BP7613" s="118" t="s">
        <v>3000</v>
      </c>
      <c r="BQ7613" s="118" t="s">
        <v>12762</v>
      </c>
      <c r="BW7613" s="118" t="s">
        <v>12761</v>
      </c>
      <c r="BX7613" s="118" t="s">
        <v>3000</v>
      </c>
      <c r="BY7613" s="118" t="s">
        <v>12762</v>
      </c>
    </row>
    <row r="7614" spans="53:77" x14ac:dyDescent="0.3">
      <c r="BA7614" s="169" t="e">
        <f>VLOOKUP(D7614,#REF!, 2,FALSE)</f>
        <v>#REF!</v>
      </c>
      <c r="BO7614" s="118" t="s">
        <v>12763</v>
      </c>
      <c r="BP7614" s="118" t="s">
        <v>663</v>
      </c>
      <c r="BQ7614" s="118" t="s">
        <v>2983</v>
      </c>
      <c r="BW7614" s="118" t="s">
        <v>12763</v>
      </c>
      <c r="BX7614" s="118" t="s">
        <v>663</v>
      </c>
      <c r="BY7614" s="118" t="s">
        <v>2983</v>
      </c>
    </row>
    <row r="7615" spans="53:77" x14ac:dyDescent="0.3">
      <c r="BA7615" s="169" t="e">
        <f>VLOOKUP(D7615,#REF!, 2,FALSE)</f>
        <v>#REF!</v>
      </c>
      <c r="BO7615" s="118" t="s">
        <v>12764</v>
      </c>
      <c r="BP7615" s="118" t="s">
        <v>3000</v>
      </c>
      <c r="BQ7615" s="118" t="s">
        <v>1011</v>
      </c>
      <c r="BW7615" s="118" t="s">
        <v>12764</v>
      </c>
      <c r="BX7615" s="118" t="s">
        <v>3000</v>
      </c>
      <c r="BY7615" s="118" t="s">
        <v>1011</v>
      </c>
    </row>
    <row r="7616" spans="53:77" x14ac:dyDescent="0.3">
      <c r="BA7616" s="169" t="e">
        <f>VLOOKUP(D7616,#REF!, 2,FALSE)</f>
        <v>#REF!</v>
      </c>
      <c r="BO7616" s="118" t="s">
        <v>2210</v>
      </c>
      <c r="BP7616" s="118" t="s">
        <v>1267</v>
      </c>
      <c r="BQ7616" s="118" t="s">
        <v>2983</v>
      </c>
      <c r="BW7616" s="118" t="s">
        <v>2210</v>
      </c>
      <c r="BX7616" s="118" t="s">
        <v>1267</v>
      </c>
      <c r="BY7616" s="118" t="s">
        <v>2983</v>
      </c>
    </row>
    <row r="7617" spans="53:77" x14ac:dyDescent="0.3">
      <c r="BA7617" s="169" t="e">
        <f>VLOOKUP(D7617,#REF!, 2,FALSE)</f>
        <v>#REF!</v>
      </c>
      <c r="BO7617" s="118" t="s">
        <v>12765</v>
      </c>
      <c r="BP7617" s="118" t="s">
        <v>2983</v>
      </c>
      <c r="BQ7617" s="118" t="s">
        <v>8917</v>
      </c>
      <c r="BW7617" s="118" t="s">
        <v>12765</v>
      </c>
      <c r="BX7617" s="118" t="s">
        <v>2983</v>
      </c>
      <c r="BY7617" s="118" t="s">
        <v>8917</v>
      </c>
    </row>
    <row r="7618" spans="53:77" x14ac:dyDescent="0.3">
      <c r="BA7618" s="169" t="e">
        <f>VLOOKUP(D7618,#REF!, 2,FALSE)</f>
        <v>#REF!</v>
      </c>
      <c r="BO7618" s="118" t="s">
        <v>12766</v>
      </c>
      <c r="BP7618" s="118" t="s">
        <v>655</v>
      </c>
      <c r="BQ7618" s="118" t="s">
        <v>856</v>
      </c>
      <c r="BW7618" s="118" t="s">
        <v>12766</v>
      </c>
      <c r="BX7618" s="118" t="s">
        <v>655</v>
      </c>
      <c r="BY7618" s="118" t="s">
        <v>856</v>
      </c>
    </row>
    <row r="7619" spans="53:77" x14ac:dyDescent="0.3">
      <c r="BA7619" s="169" t="e">
        <f>VLOOKUP(D7619,#REF!, 2,FALSE)</f>
        <v>#REF!</v>
      </c>
      <c r="BO7619" s="118" t="s">
        <v>12767</v>
      </c>
      <c r="BP7619" s="118" t="s">
        <v>3085</v>
      </c>
      <c r="BQ7619" s="118" t="s">
        <v>12768</v>
      </c>
      <c r="BW7619" s="118" t="s">
        <v>12767</v>
      </c>
      <c r="BX7619" s="118" t="s">
        <v>3085</v>
      </c>
      <c r="BY7619" s="118" t="s">
        <v>12768</v>
      </c>
    </row>
    <row r="7620" spans="53:77" x14ac:dyDescent="0.3">
      <c r="BA7620" s="169" t="e">
        <f>VLOOKUP(D7620,#REF!, 2,FALSE)</f>
        <v>#REF!</v>
      </c>
      <c r="BO7620" s="118" t="s">
        <v>12769</v>
      </c>
      <c r="BP7620" s="118" t="s">
        <v>3085</v>
      </c>
      <c r="BQ7620" s="118" t="s">
        <v>12768</v>
      </c>
      <c r="BW7620" s="118" t="s">
        <v>12769</v>
      </c>
      <c r="BX7620" s="118" t="s">
        <v>3085</v>
      </c>
      <c r="BY7620" s="118" t="s">
        <v>12768</v>
      </c>
    </row>
    <row r="7621" spans="53:77" x14ac:dyDescent="0.3">
      <c r="BA7621" s="169" t="e">
        <f>VLOOKUP(D7621,#REF!, 2,FALSE)</f>
        <v>#REF!</v>
      </c>
      <c r="BO7621" s="118" t="s">
        <v>12770</v>
      </c>
      <c r="BP7621" s="118" t="s">
        <v>3081</v>
      </c>
      <c r="BQ7621" s="118" t="s">
        <v>11478</v>
      </c>
      <c r="BW7621" s="118" t="s">
        <v>12770</v>
      </c>
      <c r="BX7621" s="118" t="s">
        <v>3081</v>
      </c>
      <c r="BY7621" s="118" t="s">
        <v>11478</v>
      </c>
    </row>
    <row r="7622" spans="53:77" x14ac:dyDescent="0.3">
      <c r="BA7622" s="169" t="e">
        <f>VLOOKUP(D7622,#REF!, 2,FALSE)</f>
        <v>#REF!</v>
      </c>
      <c r="BO7622" s="118" t="s">
        <v>12771</v>
      </c>
      <c r="BP7622" s="118" t="s">
        <v>3085</v>
      </c>
      <c r="BQ7622" s="118" t="s">
        <v>1788</v>
      </c>
      <c r="BW7622" s="118" t="s">
        <v>12771</v>
      </c>
      <c r="BX7622" s="118" t="s">
        <v>3085</v>
      </c>
      <c r="BY7622" s="118" t="s">
        <v>1788</v>
      </c>
    </row>
    <row r="7623" spans="53:77" x14ac:dyDescent="0.3">
      <c r="BA7623" s="169" t="e">
        <f>VLOOKUP(D7623,#REF!, 2,FALSE)</f>
        <v>#REF!</v>
      </c>
      <c r="BO7623" s="118" t="s">
        <v>12772</v>
      </c>
      <c r="BP7623" s="118" t="s">
        <v>3081</v>
      </c>
      <c r="BQ7623" s="118" t="s">
        <v>12773</v>
      </c>
      <c r="BW7623" s="118" t="s">
        <v>12772</v>
      </c>
      <c r="BX7623" s="118" t="s">
        <v>3081</v>
      </c>
      <c r="BY7623" s="118" t="s">
        <v>12773</v>
      </c>
    </row>
    <row r="7624" spans="53:77" x14ac:dyDescent="0.3">
      <c r="BA7624" s="169" t="e">
        <f>VLOOKUP(D7624,#REF!, 2,FALSE)</f>
        <v>#REF!</v>
      </c>
      <c r="BO7624" s="118" t="s">
        <v>12774</v>
      </c>
      <c r="BP7624" s="118" t="s">
        <v>2983</v>
      </c>
      <c r="BQ7624" s="118" t="s">
        <v>2770</v>
      </c>
      <c r="BW7624" s="118" t="s">
        <v>12774</v>
      </c>
      <c r="BX7624" s="118" t="s">
        <v>2983</v>
      </c>
      <c r="BY7624" s="118" t="s">
        <v>2770</v>
      </c>
    </row>
    <row r="7625" spans="53:77" x14ac:dyDescent="0.3">
      <c r="BA7625" s="169" t="e">
        <f>VLOOKUP(D7625,#REF!, 2,FALSE)</f>
        <v>#REF!</v>
      </c>
      <c r="BO7625" s="118" t="s">
        <v>12775</v>
      </c>
      <c r="BP7625" s="118" t="s">
        <v>3081</v>
      </c>
      <c r="BQ7625" s="118" t="s">
        <v>12776</v>
      </c>
      <c r="BW7625" s="118" t="s">
        <v>12775</v>
      </c>
      <c r="BX7625" s="118" t="s">
        <v>3081</v>
      </c>
      <c r="BY7625" s="118" t="s">
        <v>12776</v>
      </c>
    </row>
    <row r="7626" spans="53:77" x14ac:dyDescent="0.3">
      <c r="BA7626" s="169" t="e">
        <f>VLOOKUP(D7626,#REF!, 2,FALSE)</f>
        <v>#REF!</v>
      </c>
      <c r="BO7626" s="118" t="s">
        <v>12777</v>
      </c>
      <c r="BP7626" s="118" t="s">
        <v>662</v>
      </c>
      <c r="BQ7626" s="118" t="s">
        <v>2983</v>
      </c>
      <c r="BW7626" s="118" t="s">
        <v>12777</v>
      </c>
      <c r="BX7626" s="118" t="s">
        <v>662</v>
      </c>
      <c r="BY7626" s="118" t="s">
        <v>2983</v>
      </c>
    </row>
    <row r="7627" spans="53:77" x14ac:dyDescent="0.3">
      <c r="BA7627" s="169" t="e">
        <f>VLOOKUP(D7627,#REF!, 2,FALSE)</f>
        <v>#REF!</v>
      </c>
      <c r="BO7627" s="118" t="s">
        <v>2211</v>
      </c>
      <c r="BP7627" s="118" t="s">
        <v>696</v>
      </c>
      <c r="BQ7627" s="118" t="s">
        <v>2983</v>
      </c>
      <c r="BW7627" s="118" t="s">
        <v>2211</v>
      </c>
      <c r="BX7627" s="118" t="s">
        <v>696</v>
      </c>
      <c r="BY7627" s="118" t="s">
        <v>2983</v>
      </c>
    </row>
    <row r="7628" spans="53:77" x14ac:dyDescent="0.3">
      <c r="BA7628" s="169" t="e">
        <f>VLOOKUP(D7628,#REF!, 2,FALSE)</f>
        <v>#REF!</v>
      </c>
      <c r="BO7628" s="118" t="s">
        <v>2212</v>
      </c>
      <c r="BP7628" s="118" t="s">
        <v>696</v>
      </c>
      <c r="BQ7628" s="118" t="s">
        <v>2983</v>
      </c>
      <c r="BW7628" s="118" t="s">
        <v>2212</v>
      </c>
      <c r="BX7628" s="118" t="s">
        <v>696</v>
      </c>
      <c r="BY7628" s="118" t="s">
        <v>2983</v>
      </c>
    </row>
    <row r="7629" spans="53:77" x14ac:dyDescent="0.3">
      <c r="BA7629" s="169" t="e">
        <f>VLOOKUP(D7629,#REF!, 2,FALSE)</f>
        <v>#REF!</v>
      </c>
      <c r="BO7629" s="118" t="s">
        <v>12778</v>
      </c>
      <c r="BP7629" s="118" t="s">
        <v>994</v>
      </c>
      <c r="BQ7629" s="118" t="s">
        <v>2983</v>
      </c>
      <c r="BW7629" s="118" t="s">
        <v>12778</v>
      </c>
      <c r="BX7629" s="118" t="s">
        <v>994</v>
      </c>
      <c r="BY7629" s="118" t="s">
        <v>2983</v>
      </c>
    </row>
    <row r="7630" spans="53:77" x14ac:dyDescent="0.3">
      <c r="BA7630" s="169" t="e">
        <f>VLOOKUP(D7630,#REF!, 2,FALSE)</f>
        <v>#REF!</v>
      </c>
      <c r="BO7630" s="118" t="s">
        <v>2213</v>
      </c>
      <c r="BP7630" s="118" t="s">
        <v>694</v>
      </c>
      <c r="BQ7630" s="118" t="s">
        <v>2983</v>
      </c>
      <c r="BW7630" s="118" t="s">
        <v>2213</v>
      </c>
      <c r="BX7630" s="118" t="s">
        <v>694</v>
      </c>
      <c r="BY7630" s="118" t="s">
        <v>2983</v>
      </c>
    </row>
    <row r="7631" spans="53:77" x14ac:dyDescent="0.3">
      <c r="BA7631" s="169" t="e">
        <f>VLOOKUP(D7631,#REF!, 2,FALSE)</f>
        <v>#REF!</v>
      </c>
      <c r="BO7631" s="118" t="s">
        <v>12779</v>
      </c>
      <c r="BP7631" s="118" t="s">
        <v>994</v>
      </c>
      <c r="BQ7631" s="118" t="s">
        <v>2983</v>
      </c>
      <c r="BW7631" s="118" t="s">
        <v>12779</v>
      </c>
      <c r="BX7631" s="118" t="s">
        <v>994</v>
      </c>
      <c r="BY7631" s="118" t="s">
        <v>2983</v>
      </c>
    </row>
    <row r="7632" spans="53:77" x14ac:dyDescent="0.3">
      <c r="BA7632" s="169" t="e">
        <f>VLOOKUP(D7632,#REF!, 2,FALSE)</f>
        <v>#REF!</v>
      </c>
      <c r="BO7632" s="118" t="s">
        <v>2214</v>
      </c>
      <c r="BP7632" s="118" t="s">
        <v>694</v>
      </c>
      <c r="BQ7632" s="118" t="s">
        <v>2983</v>
      </c>
      <c r="BW7632" s="118" t="s">
        <v>2214</v>
      </c>
      <c r="BX7632" s="118" t="s">
        <v>694</v>
      </c>
      <c r="BY7632" s="118" t="s">
        <v>2983</v>
      </c>
    </row>
    <row r="7633" spans="53:77" x14ac:dyDescent="0.3">
      <c r="BA7633" s="169" t="e">
        <f>VLOOKUP(D7633,#REF!, 2,FALSE)</f>
        <v>#REF!</v>
      </c>
      <c r="BO7633" s="118" t="s">
        <v>12780</v>
      </c>
      <c r="BP7633" s="118" t="s">
        <v>994</v>
      </c>
      <c r="BQ7633" s="118" t="s">
        <v>2983</v>
      </c>
      <c r="BW7633" s="118" t="s">
        <v>12780</v>
      </c>
      <c r="BX7633" s="118" t="s">
        <v>994</v>
      </c>
      <c r="BY7633" s="118" t="s">
        <v>2983</v>
      </c>
    </row>
    <row r="7634" spans="53:77" x14ac:dyDescent="0.3">
      <c r="BA7634" s="169" t="e">
        <f>VLOOKUP(D7634,#REF!, 2,FALSE)</f>
        <v>#REF!</v>
      </c>
      <c r="BO7634" s="118" t="s">
        <v>12781</v>
      </c>
      <c r="BP7634" s="118" t="s">
        <v>994</v>
      </c>
      <c r="BQ7634" s="118" t="s">
        <v>2983</v>
      </c>
      <c r="BW7634" s="118" t="s">
        <v>12781</v>
      </c>
      <c r="BX7634" s="118" t="s">
        <v>994</v>
      </c>
      <c r="BY7634" s="118" t="s">
        <v>2983</v>
      </c>
    </row>
    <row r="7635" spans="53:77" x14ac:dyDescent="0.3">
      <c r="BA7635" s="169" t="e">
        <f>VLOOKUP(D7635,#REF!, 2,FALSE)</f>
        <v>#REF!</v>
      </c>
      <c r="BO7635" s="118" t="s">
        <v>12782</v>
      </c>
      <c r="BP7635" s="118" t="s">
        <v>2979</v>
      </c>
      <c r="BQ7635" s="118" t="s">
        <v>2983</v>
      </c>
      <c r="BW7635" s="118" t="s">
        <v>12782</v>
      </c>
      <c r="BX7635" s="118" t="s">
        <v>2979</v>
      </c>
      <c r="BY7635" s="118" t="s">
        <v>2983</v>
      </c>
    </row>
    <row r="7636" spans="53:77" x14ac:dyDescent="0.3">
      <c r="BA7636" s="169" t="e">
        <f>VLOOKUP(D7636,#REF!, 2,FALSE)</f>
        <v>#REF!</v>
      </c>
      <c r="BO7636" s="118" t="s">
        <v>349</v>
      </c>
      <c r="BP7636" s="118" t="s">
        <v>940</v>
      </c>
      <c r="BQ7636" s="118" t="s">
        <v>2983</v>
      </c>
      <c r="BW7636" s="118" t="s">
        <v>349</v>
      </c>
      <c r="BX7636" s="118" t="s">
        <v>940</v>
      </c>
      <c r="BY7636" s="118" t="s">
        <v>2983</v>
      </c>
    </row>
    <row r="7637" spans="53:77" x14ac:dyDescent="0.3">
      <c r="BA7637" s="169" t="e">
        <f>VLOOKUP(D7637,#REF!, 2,FALSE)</f>
        <v>#REF!</v>
      </c>
      <c r="BO7637" s="118" t="s">
        <v>12783</v>
      </c>
      <c r="BP7637" s="118" t="s">
        <v>940</v>
      </c>
      <c r="BQ7637" s="118" t="s">
        <v>2983</v>
      </c>
      <c r="BW7637" s="118" t="s">
        <v>12783</v>
      </c>
      <c r="BX7637" s="118" t="s">
        <v>940</v>
      </c>
      <c r="BY7637" s="118" t="s">
        <v>2983</v>
      </c>
    </row>
    <row r="7638" spans="53:77" x14ac:dyDescent="0.3">
      <c r="BA7638" s="169" t="e">
        <f>VLOOKUP(D7638,#REF!, 2,FALSE)</f>
        <v>#REF!</v>
      </c>
      <c r="BO7638" s="118" t="s">
        <v>12784</v>
      </c>
      <c r="BP7638" s="118" t="s">
        <v>775</v>
      </c>
      <c r="BQ7638" s="118" t="s">
        <v>2983</v>
      </c>
      <c r="BW7638" s="118" t="s">
        <v>12784</v>
      </c>
      <c r="BX7638" s="118" t="s">
        <v>775</v>
      </c>
      <c r="BY7638" s="118" t="s">
        <v>2983</v>
      </c>
    </row>
    <row r="7639" spans="53:77" x14ac:dyDescent="0.3">
      <c r="BA7639" s="169" t="e">
        <f>VLOOKUP(D7639,#REF!, 2,FALSE)</f>
        <v>#REF!</v>
      </c>
      <c r="BO7639" s="118" t="s">
        <v>12785</v>
      </c>
      <c r="BP7639" s="118" t="s">
        <v>3081</v>
      </c>
      <c r="BQ7639" s="118" t="s">
        <v>943</v>
      </c>
      <c r="BW7639" s="118" t="s">
        <v>12785</v>
      </c>
      <c r="BX7639" s="118" t="s">
        <v>3081</v>
      </c>
      <c r="BY7639" s="118" t="s">
        <v>943</v>
      </c>
    </row>
    <row r="7640" spans="53:77" x14ac:dyDescent="0.3">
      <c r="BA7640" s="169" t="e">
        <f>VLOOKUP(D7640,#REF!, 2,FALSE)</f>
        <v>#REF!</v>
      </c>
      <c r="BO7640" s="118" t="s">
        <v>12786</v>
      </c>
      <c r="BP7640" s="118" t="s">
        <v>3003</v>
      </c>
      <c r="BQ7640" s="118" t="s">
        <v>3053</v>
      </c>
      <c r="BW7640" s="118" t="s">
        <v>12786</v>
      </c>
      <c r="BX7640" s="118" t="s">
        <v>3003</v>
      </c>
      <c r="BY7640" s="118" t="s">
        <v>3053</v>
      </c>
    </row>
    <row r="7641" spans="53:77" x14ac:dyDescent="0.3">
      <c r="BA7641" s="169" t="e">
        <f>VLOOKUP(D7641,#REF!, 2,FALSE)</f>
        <v>#REF!</v>
      </c>
      <c r="BO7641" s="118" t="s">
        <v>12787</v>
      </c>
      <c r="BP7641" s="118" t="s">
        <v>3003</v>
      </c>
      <c r="BQ7641" s="118" t="s">
        <v>2983</v>
      </c>
      <c r="BW7641" s="118" t="s">
        <v>12787</v>
      </c>
      <c r="BX7641" s="118" t="s">
        <v>3003</v>
      </c>
      <c r="BY7641" s="118" t="s">
        <v>2983</v>
      </c>
    </row>
    <row r="7642" spans="53:77" x14ac:dyDescent="0.3">
      <c r="BA7642" s="169" t="e">
        <f>VLOOKUP(D7642,#REF!, 2,FALSE)</f>
        <v>#REF!</v>
      </c>
      <c r="BO7642" s="118" t="s">
        <v>2215</v>
      </c>
      <c r="BP7642" s="118" t="s">
        <v>928</v>
      </c>
      <c r="BQ7642" s="118" t="s">
        <v>3028</v>
      </c>
      <c r="BW7642" s="118" t="s">
        <v>2215</v>
      </c>
      <c r="BX7642" s="118" t="s">
        <v>928</v>
      </c>
      <c r="BY7642" s="118" t="s">
        <v>3028</v>
      </c>
    </row>
    <row r="7643" spans="53:77" x14ac:dyDescent="0.3">
      <c r="BA7643" s="169" t="e">
        <f>VLOOKUP(D7643,#REF!, 2,FALSE)</f>
        <v>#REF!</v>
      </c>
      <c r="BO7643" s="118" t="s">
        <v>12788</v>
      </c>
      <c r="BP7643" s="118" t="s">
        <v>3081</v>
      </c>
      <c r="BQ7643" s="118" t="s">
        <v>615</v>
      </c>
      <c r="BW7643" s="118" t="s">
        <v>12788</v>
      </c>
      <c r="BX7643" s="118" t="s">
        <v>3081</v>
      </c>
      <c r="BY7643" s="118" t="s">
        <v>615</v>
      </c>
    </row>
    <row r="7644" spans="53:77" x14ac:dyDescent="0.3">
      <c r="BA7644" s="169" t="e">
        <f>VLOOKUP(D7644,#REF!, 2,FALSE)</f>
        <v>#REF!</v>
      </c>
      <c r="BO7644" s="118" t="s">
        <v>12789</v>
      </c>
      <c r="BP7644" s="118" t="s">
        <v>3243</v>
      </c>
      <c r="BQ7644" s="118" t="s">
        <v>1867</v>
      </c>
      <c r="BW7644" s="118" t="s">
        <v>12789</v>
      </c>
      <c r="BX7644" s="118" t="s">
        <v>3243</v>
      </c>
      <c r="BY7644" s="118" t="s">
        <v>1867</v>
      </c>
    </row>
    <row r="7645" spans="53:77" x14ac:dyDescent="0.3">
      <c r="BA7645" s="169" t="e">
        <f>VLOOKUP(D7645,#REF!, 2,FALSE)</f>
        <v>#REF!</v>
      </c>
      <c r="BO7645" s="118" t="s">
        <v>12790</v>
      </c>
      <c r="BP7645" s="118" t="s">
        <v>613</v>
      </c>
      <c r="BQ7645" s="118" t="s">
        <v>2983</v>
      </c>
      <c r="BW7645" s="118" t="s">
        <v>12790</v>
      </c>
      <c r="BX7645" s="118" t="s">
        <v>613</v>
      </c>
      <c r="BY7645" s="118" t="s">
        <v>2983</v>
      </c>
    </row>
    <row r="7646" spans="53:77" x14ac:dyDescent="0.3">
      <c r="BA7646" s="169" t="e">
        <f>VLOOKUP(D7646,#REF!, 2,FALSE)</f>
        <v>#REF!</v>
      </c>
      <c r="BO7646" s="118" t="s">
        <v>12791</v>
      </c>
      <c r="BP7646" s="118" t="s">
        <v>797</v>
      </c>
      <c r="BQ7646" s="118" t="s">
        <v>2983</v>
      </c>
      <c r="BW7646" s="118" t="s">
        <v>12791</v>
      </c>
      <c r="BX7646" s="118" t="s">
        <v>797</v>
      </c>
      <c r="BY7646" s="118" t="s">
        <v>2983</v>
      </c>
    </row>
    <row r="7647" spans="53:77" x14ac:dyDescent="0.3">
      <c r="BA7647" s="169" t="e">
        <f>VLOOKUP(D7647,#REF!, 2,FALSE)</f>
        <v>#REF!</v>
      </c>
      <c r="BO7647" s="118" t="s">
        <v>12792</v>
      </c>
      <c r="BP7647" s="118" t="s">
        <v>700</v>
      </c>
      <c r="BQ7647" s="118" t="s">
        <v>6762</v>
      </c>
      <c r="BW7647" s="118" t="s">
        <v>12792</v>
      </c>
      <c r="BX7647" s="118" t="s">
        <v>700</v>
      </c>
      <c r="BY7647" s="118" t="s">
        <v>6762</v>
      </c>
    </row>
    <row r="7648" spans="53:77" x14ac:dyDescent="0.3">
      <c r="BA7648" s="169" t="e">
        <f>VLOOKUP(D7648,#REF!, 2,FALSE)</f>
        <v>#REF!</v>
      </c>
      <c r="BO7648" s="118" t="s">
        <v>12793</v>
      </c>
      <c r="BP7648" s="118" t="s">
        <v>700</v>
      </c>
      <c r="BQ7648" s="118" t="s">
        <v>2983</v>
      </c>
      <c r="BW7648" s="118" t="s">
        <v>12793</v>
      </c>
      <c r="BX7648" s="118" t="s">
        <v>700</v>
      </c>
      <c r="BY7648" s="118" t="s">
        <v>2983</v>
      </c>
    </row>
    <row r="7649" spans="53:77" x14ac:dyDescent="0.3">
      <c r="BA7649" s="169" t="e">
        <f>VLOOKUP(D7649,#REF!, 2,FALSE)</f>
        <v>#REF!</v>
      </c>
      <c r="BO7649" s="118" t="s">
        <v>12794</v>
      </c>
      <c r="BP7649" s="118" t="s">
        <v>626</v>
      </c>
      <c r="BQ7649" s="118" t="s">
        <v>2983</v>
      </c>
      <c r="BW7649" s="118" t="s">
        <v>12794</v>
      </c>
      <c r="BX7649" s="118" t="s">
        <v>626</v>
      </c>
      <c r="BY7649" s="118" t="s">
        <v>2983</v>
      </c>
    </row>
    <row r="7650" spans="53:77" x14ac:dyDescent="0.3">
      <c r="BA7650" s="169" t="e">
        <f>VLOOKUP(D7650,#REF!, 2,FALSE)</f>
        <v>#REF!</v>
      </c>
      <c r="BO7650" s="118" t="s">
        <v>12795</v>
      </c>
      <c r="BP7650" s="118" t="s">
        <v>1272</v>
      </c>
      <c r="BQ7650" s="118" t="s">
        <v>654</v>
      </c>
      <c r="BW7650" s="118" t="s">
        <v>12795</v>
      </c>
      <c r="BX7650" s="118" t="s">
        <v>1272</v>
      </c>
      <c r="BY7650" s="118" t="s">
        <v>654</v>
      </c>
    </row>
    <row r="7651" spans="53:77" x14ac:dyDescent="0.3">
      <c r="BA7651" s="169" t="e">
        <f>VLOOKUP(D7651,#REF!, 2,FALSE)</f>
        <v>#REF!</v>
      </c>
      <c r="BO7651" s="118" t="s">
        <v>12796</v>
      </c>
      <c r="BP7651" s="118" t="s">
        <v>626</v>
      </c>
      <c r="BQ7651" s="118" t="s">
        <v>2983</v>
      </c>
      <c r="BW7651" s="118" t="s">
        <v>12796</v>
      </c>
      <c r="BX7651" s="118" t="s">
        <v>626</v>
      </c>
      <c r="BY7651" s="118" t="s">
        <v>2983</v>
      </c>
    </row>
    <row r="7652" spans="53:77" x14ac:dyDescent="0.3">
      <c r="BA7652" s="169" t="e">
        <f>VLOOKUP(D7652,#REF!, 2,FALSE)</f>
        <v>#REF!</v>
      </c>
      <c r="BO7652" s="118" t="s">
        <v>12797</v>
      </c>
      <c r="BP7652" s="118" t="s">
        <v>700</v>
      </c>
      <c r="BQ7652" s="118" t="s">
        <v>654</v>
      </c>
      <c r="BW7652" s="118" t="s">
        <v>12797</v>
      </c>
      <c r="BX7652" s="118" t="s">
        <v>700</v>
      </c>
      <c r="BY7652" s="118" t="s">
        <v>654</v>
      </c>
    </row>
    <row r="7653" spans="53:77" x14ac:dyDescent="0.3">
      <c r="BA7653" s="169" t="e">
        <f>VLOOKUP(D7653,#REF!, 2,FALSE)</f>
        <v>#REF!</v>
      </c>
      <c r="BO7653" s="118" t="s">
        <v>2216</v>
      </c>
      <c r="BP7653" s="118" t="s">
        <v>700</v>
      </c>
      <c r="BQ7653" s="118" t="s">
        <v>2983</v>
      </c>
      <c r="BW7653" s="118" t="s">
        <v>2216</v>
      </c>
      <c r="BX7653" s="118" t="s">
        <v>700</v>
      </c>
      <c r="BY7653" s="118" t="s">
        <v>2983</v>
      </c>
    </row>
    <row r="7654" spans="53:77" x14ac:dyDescent="0.3">
      <c r="BA7654" s="169" t="e">
        <f>VLOOKUP(D7654,#REF!, 2,FALSE)</f>
        <v>#REF!</v>
      </c>
      <c r="BO7654" s="118" t="s">
        <v>12798</v>
      </c>
      <c r="BP7654" s="118" t="s">
        <v>3081</v>
      </c>
      <c r="BQ7654" s="118" t="s">
        <v>2720</v>
      </c>
      <c r="BW7654" s="118" t="s">
        <v>12798</v>
      </c>
      <c r="BX7654" s="118" t="s">
        <v>3081</v>
      </c>
      <c r="BY7654" s="118" t="s">
        <v>2720</v>
      </c>
    </row>
    <row r="7655" spans="53:77" x14ac:dyDescent="0.3">
      <c r="BA7655" s="169" t="e">
        <f>VLOOKUP(D7655,#REF!, 2,FALSE)</f>
        <v>#REF!</v>
      </c>
      <c r="BO7655" s="118" t="s">
        <v>12799</v>
      </c>
      <c r="BP7655" s="118" t="s">
        <v>623</v>
      </c>
      <c r="BQ7655" s="118" t="s">
        <v>2983</v>
      </c>
      <c r="BW7655" s="118" t="s">
        <v>12799</v>
      </c>
      <c r="BX7655" s="118" t="s">
        <v>623</v>
      </c>
      <c r="BY7655" s="118" t="s">
        <v>2983</v>
      </c>
    </row>
    <row r="7656" spans="53:77" x14ac:dyDescent="0.3">
      <c r="BA7656" s="169" t="e">
        <f>VLOOKUP(D7656,#REF!, 2,FALSE)</f>
        <v>#REF!</v>
      </c>
      <c r="BO7656" s="118" t="s">
        <v>12800</v>
      </c>
      <c r="BP7656" s="118" t="s">
        <v>3081</v>
      </c>
      <c r="BQ7656" s="118" t="s">
        <v>12801</v>
      </c>
      <c r="BW7656" s="118" t="s">
        <v>12800</v>
      </c>
      <c r="BX7656" s="118" t="s">
        <v>3081</v>
      </c>
      <c r="BY7656" s="118" t="s">
        <v>12801</v>
      </c>
    </row>
    <row r="7657" spans="53:77" x14ac:dyDescent="0.3">
      <c r="BA7657" s="169" t="e">
        <f>VLOOKUP(D7657,#REF!, 2,FALSE)</f>
        <v>#REF!</v>
      </c>
      <c r="BO7657" s="118" t="s">
        <v>12802</v>
      </c>
      <c r="BP7657" s="118" t="s">
        <v>2983</v>
      </c>
      <c r="BQ7657" s="118" t="s">
        <v>9305</v>
      </c>
      <c r="BW7657" s="118" t="s">
        <v>12802</v>
      </c>
      <c r="BX7657" s="118" t="s">
        <v>2983</v>
      </c>
      <c r="BY7657" s="118" t="s">
        <v>9305</v>
      </c>
    </row>
    <row r="7658" spans="53:77" x14ac:dyDescent="0.3">
      <c r="BA7658" s="169" t="e">
        <f>VLOOKUP(D7658,#REF!, 2,FALSE)</f>
        <v>#REF!</v>
      </c>
      <c r="BO7658" s="118" t="s">
        <v>12803</v>
      </c>
      <c r="BP7658" s="118" t="s">
        <v>3000</v>
      </c>
      <c r="BQ7658" s="118" t="s">
        <v>2872</v>
      </c>
      <c r="BW7658" s="118" t="s">
        <v>12803</v>
      </c>
      <c r="BX7658" s="118" t="s">
        <v>3000</v>
      </c>
      <c r="BY7658" s="118" t="s">
        <v>2872</v>
      </c>
    </row>
    <row r="7659" spans="53:77" x14ac:dyDescent="0.3">
      <c r="BA7659" s="169" t="e">
        <f>VLOOKUP(D7659,#REF!, 2,FALSE)</f>
        <v>#REF!</v>
      </c>
      <c r="BO7659" s="118" t="s">
        <v>12804</v>
      </c>
      <c r="BP7659" s="118" t="s">
        <v>3081</v>
      </c>
      <c r="BQ7659" s="118" t="s">
        <v>3891</v>
      </c>
      <c r="BW7659" s="118" t="s">
        <v>12804</v>
      </c>
      <c r="BX7659" s="118" t="s">
        <v>3081</v>
      </c>
      <c r="BY7659" s="118" t="s">
        <v>3891</v>
      </c>
    </row>
    <row r="7660" spans="53:77" x14ac:dyDescent="0.3">
      <c r="BA7660" s="169" t="e">
        <f>VLOOKUP(D7660,#REF!, 2,FALSE)</f>
        <v>#REF!</v>
      </c>
      <c r="BO7660" s="118" t="s">
        <v>12805</v>
      </c>
      <c r="BP7660" s="118" t="s">
        <v>3003</v>
      </c>
      <c r="BQ7660" s="118" t="s">
        <v>2983</v>
      </c>
      <c r="BW7660" s="118" t="s">
        <v>12805</v>
      </c>
      <c r="BX7660" s="118" t="s">
        <v>3003</v>
      </c>
      <c r="BY7660" s="118" t="s">
        <v>2983</v>
      </c>
    </row>
    <row r="7661" spans="53:77" x14ac:dyDescent="0.3">
      <c r="BA7661" s="169" t="e">
        <f>VLOOKUP(D7661,#REF!, 2,FALSE)</f>
        <v>#REF!</v>
      </c>
      <c r="BO7661" s="118" t="s">
        <v>12806</v>
      </c>
      <c r="BP7661" s="118" t="s">
        <v>3003</v>
      </c>
      <c r="BQ7661" s="118" t="s">
        <v>2983</v>
      </c>
      <c r="BW7661" s="118" t="s">
        <v>12806</v>
      </c>
      <c r="BX7661" s="118" t="s">
        <v>3003</v>
      </c>
      <c r="BY7661" s="118" t="s">
        <v>2983</v>
      </c>
    </row>
    <row r="7662" spans="53:77" x14ac:dyDescent="0.3">
      <c r="BA7662" s="169" t="e">
        <f>VLOOKUP(D7662,#REF!, 2,FALSE)</f>
        <v>#REF!</v>
      </c>
      <c r="BO7662" s="118" t="s">
        <v>12807</v>
      </c>
      <c r="BP7662" s="118" t="s">
        <v>637</v>
      </c>
      <c r="BQ7662" s="118" t="s">
        <v>2983</v>
      </c>
      <c r="BW7662" s="118" t="s">
        <v>12807</v>
      </c>
      <c r="BX7662" s="118" t="s">
        <v>637</v>
      </c>
      <c r="BY7662" s="118" t="s">
        <v>2983</v>
      </c>
    </row>
    <row r="7663" spans="53:77" x14ac:dyDescent="0.3">
      <c r="BA7663" s="169" t="e">
        <f>VLOOKUP(D7663,#REF!, 2,FALSE)</f>
        <v>#REF!</v>
      </c>
      <c r="BO7663" s="118" t="s">
        <v>12808</v>
      </c>
      <c r="BP7663" s="118" t="s">
        <v>3003</v>
      </c>
      <c r="BQ7663" s="118" t="s">
        <v>2983</v>
      </c>
      <c r="BW7663" s="118" t="s">
        <v>12808</v>
      </c>
      <c r="BX7663" s="118" t="s">
        <v>3003</v>
      </c>
      <c r="BY7663" s="118" t="s">
        <v>2983</v>
      </c>
    </row>
    <row r="7664" spans="53:77" x14ac:dyDescent="0.3">
      <c r="BA7664" s="169" t="e">
        <f>VLOOKUP(D7664,#REF!, 2,FALSE)</f>
        <v>#REF!</v>
      </c>
      <c r="BO7664" s="118" t="s">
        <v>12809</v>
      </c>
      <c r="BP7664" s="118" t="s">
        <v>3003</v>
      </c>
      <c r="BQ7664" s="118" t="s">
        <v>4506</v>
      </c>
      <c r="BW7664" s="118" t="s">
        <v>12809</v>
      </c>
      <c r="BX7664" s="118" t="s">
        <v>3003</v>
      </c>
      <c r="BY7664" s="118" t="s">
        <v>4506</v>
      </c>
    </row>
    <row r="7665" spans="53:77" x14ac:dyDescent="0.3">
      <c r="BA7665" s="169" t="e">
        <f>VLOOKUP(D7665,#REF!, 2,FALSE)</f>
        <v>#REF!</v>
      </c>
      <c r="BO7665" s="118" t="s">
        <v>12810</v>
      </c>
      <c r="BP7665" s="118" t="s">
        <v>997</v>
      </c>
      <c r="BQ7665" s="118" t="s">
        <v>1787</v>
      </c>
      <c r="BW7665" s="118" t="s">
        <v>12810</v>
      </c>
      <c r="BX7665" s="118" t="s">
        <v>997</v>
      </c>
      <c r="BY7665" s="118" t="s">
        <v>1787</v>
      </c>
    </row>
    <row r="7666" spans="53:77" x14ac:dyDescent="0.3">
      <c r="BA7666" s="169" t="e">
        <f>VLOOKUP(D7666,#REF!, 2,FALSE)</f>
        <v>#REF!</v>
      </c>
      <c r="BO7666" s="118" t="s">
        <v>12811</v>
      </c>
      <c r="BP7666" s="118" t="s">
        <v>3085</v>
      </c>
      <c r="BQ7666" s="118" t="s">
        <v>692</v>
      </c>
      <c r="BW7666" s="118" t="s">
        <v>12811</v>
      </c>
      <c r="BX7666" s="118" t="s">
        <v>3085</v>
      </c>
      <c r="BY7666" s="118" t="s">
        <v>692</v>
      </c>
    </row>
    <row r="7667" spans="53:77" x14ac:dyDescent="0.3">
      <c r="BA7667" s="169" t="e">
        <f>VLOOKUP(D7667,#REF!, 2,FALSE)</f>
        <v>#REF!</v>
      </c>
      <c r="BO7667" s="118" t="s">
        <v>2217</v>
      </c>
      <c r="BP7667" s="118" t="s">
        <v>2983</v>
      </c>
      <c r="BQ7667" s="118" t="s">
        <v>2934</v>
      </c>
      <c r="BW7667" s="118" t="s">
        <v>2217</v>
      </c>
      <c r="BX7667" s="118" t="s">
        <v>2983</v>
      </c>
      <c r="BY7667" s="118" t="s">
        <v>2934</v>
      </c>
    </row>
    <row r="7668" spans="53:77" x14ac:dyDescent="0.3">
      <c r="BA7668" s="169" t="e">
        <f>VLOOKUP(D7668,#REF!, 2,FALSE)</f>
        <v>#REF!</v>
      </c>
      <c r="BO7668" s="118" t="s">
        <v>12812</v>
      </c>
      <c r="BP7668" s="118" t="s">
        <v>1496</v>
      </c>
      <c r="BQ7668" s="118" t="s">
        <v>12813</v>
      </c>
      <c r="BW7668" s="118" t="s">
        <v>12812</v>
      </c>
      <c r="BX7668" s="118" t="s">
        <v>1496</v>
      </c>
      <c r="BY7668" s="118" t="s">
        <v>12813</v>
      </c>
    </row>
    <row r="7669" spans="53:77" x14ac:dyDescent="0.3">
      <c r="BA7669" s="169" t="e">
        <f>VLOOKUP(D7669,#REF!, 2,FALSE)</f>
        <v>#REF!</v>
      </c>
      <c r="BO7669" s="118" t="s">
        <v>12814</v>
      </c>
      <c r="BP7669" s="118" t="s">
        <v>16975</v>
      </c>
      <c r="BQ7669" s="118" t="s">
        <v>660</v>
      </c>
      <c r="BW7669" s="118" t="s">
        <v>12814</v>
      </c>
      <c r="BX7669" s="118" t="s">
        <v>16975</v>
      </c>
      <c r="BY7669" s="118" t="s">
        <v>660</v>
      </c>
    </row>
    <row r="7670" spans="53:77" x14ac:dyDescent="0.3">
      <c r="BA7670" s="169" t="e">
        <f>VLOOKUP(D7670,#REF!, 2,FALSE)</f>
        <v>#REF!</v>
      </c>
      <c r="BO7670" s="118" t="s">
        <v>12815</v>
      </c>
      <c r="BP7670" s="118" t="s">
        <v>1733</v>
      </c>
      <c r="BQ7670" s="118" t="s">
        <v>4055</v>
      </c>
      <c r="BW7670" s="118" t="s">
        <v>12815</v>
      </c>
      <c r="BX7670" s="118" t="s">
        <v>1733</v>
      </c>
      <c r="BY7670" s="118" t="s">
        <v>4055</v>
      </c>
    </row>
    <row r="7671" spans="53:77" x14ac:dyDescent="0.3">
      <c r="BA7671" s="169" t="e">
        <f>VLOOKUP(D7671,#REF!, 2,FALSE)</f>
        <v>#REF!</v>
      </c>
      <c r="BO7671" s="118" t="s">
        <v>12816</v>
      </c>
      <c r="BP7671" s="118" t="s">
        <v>12817</v>
      </c>
      <c r="BQ7671" s="118" t="s">
        <v>622</v>
      </c>
      <c r="BW7671" s="118" t="s">
        <v>12816</v>
      </c>
      <c r="BX7671" s="118" t="s">
        <v>12817</v>
      </c>
      <c r="BY7671" s="118" t="s">
        <v>622</v>
      </c>
    </row>
    <row r="7672" spans="53:77" x14ac:dyDescent="0.3">
      <c r="BA7672" s="169" t="e">
        <f>VLOOKUP(D7672,#REF!, 2,FALSE)</f>
        <v>#REF!</v>
      </c>
      <c r="BO7672" s="118" t="s">
        <v>12818</v>
      </c>
      <c r="BP7672" s="118" t="s">
        <v>3085</v>
      </c>
      <c r="BQ7672" s="118" t="s">
        <v>3718</v>
      </c>
      <c r="BW7672" s="118" t="s">
        <v>12818</v>
      </c>
      <c r="BX7672" s="118" t="s">
        <v>3085</v>
      </c>
      <c r="BY7672" s="118" t="s">
        <v>3718</v>
      </c>
    </row>
    <row r="7673" spans="53:77" x14ac:dyDescent="0.3">
      <c r="BA7673" s="169" t="e">
        <f>VLOOKUP(D7673,#REF!, 2,FALSE)</f>
        <v>#REF!</v>
      </c>
      <c r="BO7673" s="118" t="s">
        <v>12819</v>
      </c>
      <c r="BP7673" s="118" t="s">
        <v>794</v>
      </c>
      <c r="BQ7673" s="118" t="s">
        <v>1332</v>
      </c>
      <c r="BW7673" s="118" t="s">
        <v>12819</v>
      </c>
      <c r="BX7673" s="118" t="s">
        <v>794</v>
      </c>
      <c r="BY7673" s="118" t="s">
        <v>1332</v>
      </c>
    </row>
    <row r="7674" spans="53:77" x14ac:dyDescent="0.3">
      <c r="BA7674" s="169" t="e">
        <f>VLOOKUP(D7674,#REF!, 2,FALSE)</f>
        <v>#REF!</v>
      </c>
      <c r="BO7674" s="118" t="s">
        <v>12820</v>
      </c>
      <c r="BP7674" s="118" t="s">
        <v>3081</v>
      </c>
      <c r="BQ7674" s="118" t="s">
        <v>2933</v>
      </c>
      <c r="BW7674" s="118" t="s">
        <v>12820</v>
      </c>
      <c r="BX7674" s="118" t="s">
        <v>3081</v>
      </c>
      <c r="BY7674" s="118" t="s">
        <v>2933</v>
      </c>
    </row>
    <row r="7675" spans="53:77" x14ac:dyDescent="0.3">
      <c r="BA7675" s="169" t="e">
        <f>VLOOKUP(D7675,#REF!, 2,FALSE)</f>
        <v>#REF!</v>
      </c>
      <c r="BO7675" s="118" t="s">
        <v>12821</v>
      </c>
      <c r="BP7675" s="118" t="s">
        <v>3085</v>
      </c>
      <c r="BQ7675" s="118" t="s">
        <v>1332</v>
      </c>
      <c r="BW7675" s="118" t="s">
        <v>12821</v>
      </c>
      <c r="BX7675" s="118" t="s">
        <v>3085</v>
      </c>
      <c r="BY7675" s="118" t="s">
        <v>1332</v>
      </c>
    </row>
    <row r="7676" spans="53:77" x14ac:dyDescent="0.3">
      <c r="BA7676" s="169" t="e">
        <f>VLOOKUP(D7676,#REF!, 2,FALSE)</f>
        <v>#REF!</v>
      </c>
      <c r="BO7676" s="118" t="s">
        <v>12822</v>
      </c>
      <c r="BP7676" s="118" t="s">
        <v>3085</v>
      </c>
      <c r="BQ7676" s="118" t="s">
        <v>2168</v>
      </c>
      <c r="BW7676" s="118" t="s">
        <v>12822</v>
      </c>
      <c r="BX7676" s="118" t="s">
        <v>3085</v>
      </c>
      <c r="BY7676" s="118" t="s">
        <v>2168</v>
      </c>
    </row>
    <row r="7677" spans="53:77" x14ac:dyDescent="0.3">
      <c r="BA7677" s="169" t="e">
        <f>VLOOKUP(D7677,#REF!, 2,FALSE)</f>
        <v>#REF!</v>
      </c>
      <c r="BO7677" s="118" t="s">
        <v>12823</v>
      </c>
      <c r="BP7677" s="118" t="s">
        <v>639</v>
      </c>
      <c r="BQ7677" s="118" t="s">
        <v>12824</v>
      </c>
      <c r="BW7677" s="118" t="s">
        <v>12823</v>
      </c>
      <c r="BX7677" s="118" t="s">
        <v>639</v>
      </c>
      <c r="BY7677" s="118" t="s">
        <v>12824</v>
      </c>
    </row>
    <row r="7678" spans="53:77" x14ac:dyDescent="0.3">
      <c r="BA7678" s="169" t="e">
        <f>VLOOKUP(D7678,#REF!, 2,FALSE)</f>
        <v>#REF!</v>
      </c>
      <c r="BO7678" s="118" t="s">
        <v>12825</v>
      </c>
      <c r="BP7678" s="118" t="s">
        <v>3081</v>
      </c>
      <c r="BQ7678" s="118" t="s">
        <v>6051</v>
      </c>
      <c r="BW7678" s="118" t="s">
        <v>12825</v>
      </c>
      <c r="BX7678" s="118" t="s">
        <v>3081</v>
      </c>
      <c r="BY7678" s="118" t="s">
        <v>6051</v>
      </c>
    </row>
    <row r="7679" spans="53:77" x14ac:dyDescent="0.3">
      <c r="BA7679" s="169" t="e">
        <f>VLOOKUP(D7679,#REF!, 2,FALSE)</f>
        <v>#REF!</v>
      </c>
      <c r="BO7679" s="118" t="s">
        <v>12826</v>
      </c>
      <c r="BP7679" s="118" t="s">
        <v>639</v>
      </c>
      <c r="BQ7679" s="118" t="s">
        <v>2168</v>
      </c>
      <c r="BW7679" s="118" t="s">
        <v>12826</v>
      </c>
      <c r="BX7679" s="118" t="s">
        <v>639</v>
      </c>
      <c r="BY7679" s="118" t="s">
        <v>2168</v>
      </c>
    </row>
    <row r="7680" spans="53:77" x14ac:dyDescent="0.3">
      <c r="BA7680" s="169" t="e">
        <f>VLOOKUP(D7680,#REF!, 2,FALSE)</f>
        <v>#REF!</v>
      </c>
      <c r="BO7680" s="118" t="s">
        <v>12827</v>
      </c>
      <c r="BP7680" s="118" t="s">
        <v>797</v>
      </c>
      <c r="BQ7680" s="118" t="s">
        <v>6051</v>
      </c>
      <c r="BW7680" s="118" t="s">
        <v>12827</v>
      </c>
      <c r="BX7680" s="118" t="s">
        <v>797</v>
      </c>
      <c r="BY7680" s="118" t="s">
        <v>6051</v>
      </c>
    </row>
    <row r="7681" spans="53:77" x14ac:dyDescent="0.3">
      <c r="BA7681" s="169" t="e">
        <f>VLOOKUP(D7681,#REF!, 2,FALSE)</f>
        <v>#REF!</v>
      </c>
      <c r="BO7681" s="118" t="s">
        <v>12828</v>
      </c>
      <c r="BP7681" s="118" t="s">
        <v>623</v>
      </c>
      <c r="BQ7681" s="118" t="s">
        <v>2983</v>
      </c>
      <c r="BW7681" s="118" t="s">
        <v>12828</v>
      </c>
      <c r="BX7681" s="118" t="s">
        <v>623</v>
      </c>
      <c r="BY7681" s="118" t="s">
        <v>2983</v>
      </c>
    </row>
    <row r="7682" spans="53:77" x14ac:dyDescent="0.3">
      <c r="BA7682" s="169" t="e">
        <f>VLOOKUP(D7682,#REF!, 2,FALSE)</f>
        <v>#REF!</v>
      </c>
      <c r="BO7682" s="118" t="s">
        <v>12829</v>
      </c>
      <c r="BP7682" s="118" t="s">
        <v>626</v>
      </c>
      <c r="BQ7682" s="118" t="s">
        <v>2983</v>
      </c>
      <c r="BW7682" s="118" t="s">
        <v>12829</v>
      </c>
      <c r="BX7682" s="118" t="s">
        <v>626</v>
      </c>
      <c r="BY7682" s="118" t="s">
        <v>2983</v>
      </c>
    </row>
    <row r="7683" spans="53:77" x14ac:dyDescent="0.3">
      <c r="BA7683" s="169" t="e">
        <f>VLOOKUP(D7683,#REF!, 2,FALSE)</f>
        <v>#REF!</v>
      </c>
      <c r="BO7683" s="118" t="s">
        <v>2218</v>
      </c>
      <c r="BP7683" s="118" t="s">
        <v>928</v>
      </c>
      <c r="BQ7683" s="118" t="s">
        <v>2983</v>
      </c>
      <c r="BW7683" s="118" t="s">
        <v>2218</v>
      </c>
      <c r="BX7683" s="118" t="s">
        <v>928</v>
      </c>
      <c r="BY7683" s="118" t="s">
        <v>2983</v>
      </c>
    </row>
    <row r="7684" spans="53:77" x14ac:dyDescent="0.3">
      <c r="BA7684" s="169" t="e">
        <f>VLOOKUP(D7684,#REF!, 2,FALSE)</f>
        <v>#REF!</v>
      </c>
      <c r="BO7684" s="118" t="s">
        <v>2219</v>
      </c>
      <c r="BP7684" s="118" t="s">
        <v>926</v>
      </c>
      <c r="BQ7684" s="118" t="s">
        <v>2983</v>
      </c>
      <c r="BW7684" s="118" t="s">
        <v>2219</v>
      </c>
      <c r="BX7684" s="118" t="s">
        <v>926</v>
      </c>
      <c r="BY7684" s="118" t="s">
        <v>2983</v>
      </c>
    </row>
    <row r="7685" spans="53:77" x14ac:dyDescent="0.3">
      <c r="BA7685" s="169" t="e">
        <f>VLOOKUP(D7685,#REF!, 2,FALSE)</f>
        <v>#REF!</v>
      </c>
      <c r="BO7685" s="118" t="s">
        <v>12830</v>
      </c>
      <c r="BP7685" s="118" t="s">
        <v>783</v>
      </c>
      <c r="BQ7685" s="118" t="s">
        <v>2983</v>
      </c>
      <c r="BW7685" s="118" t="s">
        <v>12830</v>
      </c>
      <c r="BX7685" s="118" t="s">
        <v>783</v>
      </c>
      <c r="BY7685" s="118" t="s">
        <v>2983</v>
      </c>
    </row>
    <row r="7686" spans="53:77" x14ac:dyDescent="0.3">
      <c r="BA7686" s="169" t="e">
        <f>VLOOKUP(D7686,#REF!, 2,FALSE)</f>
        <v>#REF!</v>
      </c>
      <c r="BO7686" s="118" t="s">
        <v>12831</v>
      </c>
      <c r="BP7686" s="118" t="s">
        <v>3000</v>
      </c>
      <c r="BQ7686" s="118" t="s">
        <v>2983</v>
      </c>
      <c r="BW7686" s="118" t="s">
        <v>12831</v>
      </c>
      <c r="BX7686" s="118" t="s">
        <v>3000</v>
      </c>
      <c r="BY7686" s="118" t="s">
        <v>2983</v>
      </c>
    </row>
    <row r="7687" spans="53:77" x14ac:dyDescent="0.3">
      <c r="BA7687" s="169" t="e">
        <f>VLOOKUP(D7687,#REF!, 2,FALSE)</f>
        <v>#REF!</v>
      </c>
      <c r="BO7687" s="118" t="s">
        <v>2220</v>
      </c>
      <c r="BP7687" s="118" t="s">
        <v>3003</v>
      </c>
      <c r="BQ7687" s="118" t="s">
        <v>2983</v>
      </c>
      <c r="BW7687" s="118" t="s">
        <v>2220</v>
      </c>
      <c r="BX7687" s="118" t="s">
        <v>3003</v>
      </c>
      <c r="BY7687" s="118" t="s">
        <v>2983</v>
      </c>
    </row>
    <row r="7688" spans="53:77" x14ac:dyDescent="0.3">
      <c r="BA7688" s="169" t="e">
        <f>VLOOKUP(D7688,#REF!, 2,FALSE)</f>
        <v>#REF!</v>
      </c>
      <c r="BO7688" s="118" t="s">
        <v>12832</v>
      </c>
      <c r="BP7688" s="118" t="s">
        <v>2983</v>
      </c>
      <c r="BQ7688" s="118" t="s">
        <v>5579</v>
      </c>
      <c r="BW7688" s="118" t="s">
        <v>12832</v>
      </c>
      <c r="BX7688" s="118" t="s">
        <v>2983</v>
      </c>
      <c r="BY7688" s="118" t="s">
        <v>5579</v>
      </c>
    </row>
    <row r="7689" spans="53:77" x14ac:dyDescent="0.3">
      <c r="BA7689" s="169" t="e">
        <f>VLOOKUP(D7689,#REF!, 2,FALSE)</f>
        <v>#REF!</v>
      </c>
      <c r="BO7689" s="118" t="s">
        <v>12833</v>
      </c>
      <c r="BP7689" s="118" t="s">
        <v>3081</v>
      </c>
      <c r="BQ7689" s="118" t="s">
        <v>12834</v>
      </c>
      <c r="BW7689" s="118" t="s">
        <v>12833</v>
      </c>
      <c r="BX7689" s="118" t="s">
        <v>3081</v>
      </c>
      <c r="BY7689" s="118" t="s">
        <v>12834</v>
      </c>
    </row>
    <row r="7690" spans="53:77" x14ac:dyDescent="0.3">
      <c r="BA7690" s="169" t="e">
        <f>VLOOKUP(D7690,#REF!, 2,FALSE)</f>
        <v>#REF!</v>
      </c>
      <c r="BO7690" s="118" t="s">
        <v>12835</v>
      </c>
      <c r="BP7690" s="118" t="s">
        <v>1269</v>
      </c>
      <c r="BQ7690" s="118" t="s">
        <v>2983</v>
      </c>
      <c r="BW7690" s="118" t="s">
        <v>12835</v>
      </c>
      <c r="BX7690" s="118" t="s">
        <v>1269</v>
      </c>
      <c r="BY7690" s="118" t="s">
        <v>2983</v>
      </c>
    </row>
    <row r="7691" spans="53:77" x14ac:dyDescent="0.3">
      <c r="BA7691" s="169" t="e">
        <f>VLOOKUP(D7691,#REF!, 2,FALSE)</f>
        <v>#REF!</v>
      </c>
      <c r="BO7691" s="118" t="s">
        <v>12836</v>
      </c>
      <c r="BP7691" s="118" t="s">
        <v>3000</v>
      </c>
      <c r="BQ7691" s="118" t="s">
        <v>2983</v>
      </c>
      <c r="BW7691" s="118" t="s">
        <v>12836</v>
      </c>
      <c r="BX7691" s="118" t="s">
        <v>3000</v>
      </c>
      <c r="BY7691" s="118" t="s">
        <v>2983</v>
      </c>
    </row>
    <row r="7692" spans="53:77" x14ac:dyDescent="0.3">
      <c r="BA7692" s="169" t="e">
        <f>VLOOKUP(D7692,#REF!, 2,FALSE)</f>
        <v>#REF!</v>
      </c>
      <c r="BO7692" s="118" t="s">
        <v>12837</v>
      </c>
      <c r="BP7692" s="118" t="s">
        <v>3000</v>
      </c>
      <c r="BQ7692" s="118" t="s">
        <v>12838</v>
      </c>
      <c r="BW7692" s="118" t="s">
        <v>12837</v>
      </c>
      <c r="BX7692" s="118" t="s">
        <v>3000</v>
      </c>
      <c r="BY7692" s="118" t="s">
        <v>12838</v>
      </c>
    </row>
    <row r="7693" spans="53:77" x14ac:dyDescent="0.3">
      <c r="BA7693" s="169" t="e">
        <f>VLOOKUP(D7693,#REF!, 2,FALSE)</f>
        <v>#REF!</v>
      </c>
      <c r="BO7693" s="118" t="s">
        <v>12839</v>
      </c>
      <c r="BP7693" s="118" t="s">
        <v>1342</v>
      </c>
      <c r="BQ7693" s="118" t="s">
        <v>2983</v>
      </c>
      <c r="BW7693" s="118" t="s">
        <v>12839</v>
      </c>
      <c r="BX7693" s="118" t="s">
        <v>1342</v>
      </c>
      <c r="BY7693" s="118" t="s">
        <v>2983</v>
      </c>
    </row>
    <row r="7694" spans="53:77" x14ac:dyDescent="0.3">
      <c r="BA7694" s="169" t="e">
        <f>VLOOKUP(D7694,#REF!, 2,FALSE)</f>
        <v>#REF!</v>
      </c>
      <c r="BO7694" s="118" t="s">
        <v>12840</v>
      </c>
      <c r="BP7694" s="118" t="s">
        <v>3000</v>
      </c>
      <c r="BQ7694" s="118" t="s">
        <v>12841</v>
      </c>
      <c r="BW7694" s="118" t="s">
        <v>12840</v>
      </c>
      <c r="BX7694" s="118" t="s">
        <v>3000</v>
      </c>
      <c r="BY7694" s="118" t="s">
        <v>12841</v>
      </c>
    </row>
    <row r="7695" spans="53:77" x14ac:dyDescent="0.3">
      <c r="BA7695" s="169" t="e">
        <f>VLOOKUP(D7695,#REF!, 2,FALSE)</f>
        <v>#REF!</v>
      </c>
      <c r="BO7695" s="118" t="s">
        <v>12842</v>
      </c>
      <c r="BP7695" s="118" t="s">
        <v>2983</v>
      </c>
      <c r="BQ7695" s="118" t="s">
        <v>2983</v>
      </c>
      <c r="BW7695" s="118" t="s">
        <v>12842</v>
      </c>
      <c r="BX7695" s="118" t="s">
        <v>2983</v>
      </c>
      <c r="BY7695" s="118" t="s">
        <v>2983</v>
      </c>
    </row>
    <row r="7696" spans="53:77" x14ac:dyDescent="0.3">
      <c r="BA7696" s="169" t="e">
        <f>VLOOKUP(D7696,#REF!, 2,FALSE)</f>
        <v>#REF!</v>
      </c>
      <c r="BO7696" s="118" t="s">
        <v>12843</v>
      </c>
      <c r="BP7696" s="118" t="s">
        <v>810</v>
      </c>
      <c r="BQ7696" s="118" t="s">
        <v>2983</v>
      </c>
      <c r="BW7696" s="118" t="s">
        <v>12843</v>
      </c>
      <c r="BX7696" s="118" t="s">
        <v>810</v>
      </c>
      <c r="BY7696" s="118" t="s">
        <v>2983</v>
      </c>
    </row>
    <row r="7697" spans="53:77" x14ac:dyDescent="0.3">
      <c r="BA7697" s="169" t="e">
        <f>VLOOKUP(D7697,#REF!, 2,FALSE)</f>
        <v>#REF!</v>
      </c>
      <c r="BO7697" s="118" t="s">
        <v>12844</v>
      </c>
      <c r="BP7697" s="118" t="s">
        <v>658</v>
      </c>
      <c r="BQ7697" s="118" t="s">
        <v>2983</v>
      </c>
      <c r="BW7697" s="118" t="s">
        <v>12844</v>
      </c>
      <c r="BX7697" s="118" t="s">
        <v>658</v>
      </c>
      <c r="BY7697" s="118" t="s">
        <v>2983</v>
      </c>
    </row>
    <row r="7698" spans="53:77" x14ac:dyDescent="0.3">
      <c r="BA7698" s="169" t="e">
        <f>VLOOKUP(D7698,#REF!, 2,FALSE)</f>
        <v>#REF!</v>
      </c>
      <c r="BO7698" s="118" t="s">
        <v>12845</v>
      </c>
      <c r="BP7698" s="118" t="s">
        <v>3243</v>
      </c>
      <c r="BQ7698" s="118" t="s">
        <v>1195</v>
      </c>
      <c r="BW7698" s="118" t="s">
        <v>12845</v>
      </c>
      <c r="BX7698" s="118" t="s">
        <v>3243</v>
      </c>
      <c r="BY7698" s="118" t="s">
        <v>1195</v>
      </c>
    </row>
    <row r="7699" spans="53:77" x14ac:dyDescent="0.3">
      <c r="BA7699" s="169" t="e">
        <f>VLOOKUP(D7699,#REF!, 2,FALSE)</f>
        <v>#REF!</v>
      </c>
      <c r="BO7699" s="118" t="s">
        <v>12846</v>
      </c>
      <c r="BP7699" s="118" t="s">
        <v>797</v>
      </c>
      <c r="BQ7699" s="118" t="s">
        <v>2983</v>
      </c>
      <c r="BW7699" s="118" t="s">
        <v>12846</v>
      </c>
      <c r="BX7699" s="118" t="s">
        <v>797</v>
      </c>
      <c r="BY7699" s="118" t="s">
        <v>2983</v>
      </c>
    </row>
    <row r="7700" spans="53:77" x14ac:dyDescent="0.3">
      <c r="BA7700" s="169" t="e">
        <f>VLOOKUP(D7700,#REF!, 2,FALSE)</f>
        <v>#REF!</v>
      </c>
      <c r="BO7700" s="118" t="s">
        <v>12848</v>
      </c>
      <c r="BP7700" s="118" t="s">
        <v>662</v>
      </c>
      <c r="BQ7700" s="118" t="s">
        <v>2983</v>
      </c>
      <c r="BW7700" s="118" t="s">
        <v>12848</v>
      </c>
      <c r="BX7700" s="118" t="s">
        <v>662</v>
      </c>
      <c r="BY7700" s="118" t="s">
        <v>2983</v>
      </c>
    </row>
    <row r="7701" spans="53:77" x14ac:dyDescent="0.3">
      <c r="BA7701" s="169" t="e">
        <f>VLOOKUP(D7701,#REF!, 2,FALSE)</f>
        <v>#REF!</v>
      </c>
      <c r="BO7701" s="118" t="s">
        <v>2223</v>
      </c>
      <c r="BP7701" s="118" t="s">
        <v>928</v>
      </c>
      <c r="BQ7701" s="118" t="s">
        <v>2983</v>
      </c>
      <c r="BW7701" s="118" t="s">
        <v>2223</v>
      </c>
      <c r="BX7701" s="118" t="s">
        <v>928</v>
      </c>
      <c r="BY7701" s="118" t="s">
        <v>2983</v>
      </c>
    </row>
    <row r="7702" spans="53:77" x14ac:dyDescent="0.3">
      <c r="BA7702" s="169" t="e">
        <f>VLOOKUP(D7702,#REF!, 2,FALSE)</f>
        <v>#REF!</v>
      </c>
      <c r="BO7702" s="118" t="s">
        <v>2224</v>
      </c>
      <c r="BP7702" s="118" t="s">
        <v>3003</v>
      </c>
      <c r="BQ7702" s="118" t="s">
        <v>2983</v>
      </c>
      <c r="BW7702" s="118" t="s">
        <v>2224</v>
      </c>
      <c r="BX7702" s="118" t="s">
        <v>3003</v>
      </c>
      <c r="BY7702" s="118" t="s">
        <v>2983</v>
      </c>
    </row>
    <row r="7703" spans="53:77" x14ac:dyDescent="0.3">
      <c r="BA7703" s="169" t="e">
        <f>VLOOKUP(D7703,#REF!, 2,FALSE)</f>
        <v>#REF!</v>
      </c>
      <c r="BO7703" s="118" t="s">
        <v>12849</v>
      </c>
      <c r="BP7703" s="118" t="s">
        <v>3003</v>
      </c>
      <c r="BQ7703" s="118" t="s">
        <v>2983</v>
      </c>
      <c r="BW7703" s="118" t="s">
        <v>12849</v>
      </c>
      <c r="BX7703" s="118" t="s">
        <v>3003</v>
      </c>
      <c r="BY7703" s="118" t="s">
        <v>2983</v>
      </c>
    </row>
    <row r="7704" spans="53:77" x14ac:dyDescent="0.3">
      <c r="BA7704" s="169" t="e">
        <f>VLOOKUP(D7704,#REF!, 2,FALSE)</f>
        <v>#REF!</v>
      </c>
      <c r="BO7704" s="118" t="s">
        <v>12850</v>
      </c>
      <c r="BP7704" s="118" t="s">
        <v>3081</v>
      </c>
      <c r="BQ7704" s="118" t="s">
        <v>936</v>
      </c>
      <c r="BW7704" s="118" t="s">
        <v>12850</v>
      </c>
      <c r="BX7704" s="118" t="s">
        <v>3081</v>
      </c>
      <c r="BY7704" s="118" t="s">
        <v>936</v>
      </c>
    </row>
    <row r="7705" spans="53:77" x14ac:dyDescent="0.3">
      <c r="BA7705" s="169" t="e">
        <f>VLOOKUP(D7705,#REF!, 2,FALSE)</f>
        <v>#REF!</v>
      </c>
      <c r="BO7705" s="118" t="s">
        <v>12851</v>
      </c>
      <c r="BP7705" s="118" t="s">
        <v>3081</v>
      </c>
      <c r="BQ7705" s="118" t="s">
        <v>8828</v>
      </c>
      <c r="BW7705" s="118" t="s">
        <v>12851</v>
      </c>
      <c r="BX7705" s="118" t="s">
        <v>3081</v>
      </c>
      <c r="BY7705" s="118" t="s">
        <v>8828</v>
      </c>
    </row>
    <row r="7706" spans="53:77" x14ac:dyDescent="0.3">
      <c r="BA7706" s="169" t="e">
        <f>VLOOKUP(D7706,#REF!, 2,FALSE)</f>
        <v>#REF!</v>
      </c>
      <c r="BO7706" s="118" t="s">
        <v>12852</v>
      </c>
      <c r="BP7706" s="118" t="s">
        <v>3085</v>
      </c>
      <c r="BQ7706" s="118" t="s">
        <v>6693</v>
      </c>
      <c r="BW7706" s="118" t="s">
        <v>12852</v>
      </c>
      <c r="BX7706" s="118" t="s">
        <v>3085</v>
      </c>
      <c r="BY7706" s="118" t="s">
        <v>6693</v>
      </c>
    </row>
    <row r="7707" spans="53:77" x14ac:dyDescent="0.3">
      <c r="BA7707" s="169" t="e">
        <f>VLOOKUP(D7707,#REF!, 2,FALSE)</f>
        <v>#REF!</v>
      </c>
      <c r="BO7707" s="118" t="s">
        <v>12853</v>
      </c>
      <c r="BP7707" s="118" t="s">
        <v>3081</v>
      </c>
      <c r="BQ7707" s="118" t="s">
        <v>6288</v>
      </c>
      <c r="BW7707" s="118" t="s">
        <v>12853</v>
      </c>
      <c r="BX7707" s="118" t="s">
        <v>3081</v>
      </c>
      <c r="BY7707" s="118" t="s">
        <v>6288</v>
      </c>
    </row>
    <row r="7708" spans="53:77" x14ac:dyDescent="0.3">
      <c r="BA7708" s="169" t="e">
        <f>VLOOKUP(D7708,#REF!, 2,FALSE)</f>
        <v>#REF!</v>
      </c>
      <c r="BO7708" s="118" t="s">
        <v>12854</v>
      </c>
      <c r="BP7708" s="118" t="s">
        <v>2983</v>
      </c>
      <c r="BQ7708" s="118" t="s">
        <v>12855</v>
      </c>
      <c r="BW7708" s="118" t="s">
        <v>12854</v>
      </c>
      <c r="BX7708" s="118" t="s">
        <v>2983</v>
      </c>
      <c r="BY7708" s="118" t="s">
        <v>12855</v>
      </c>
    </row>
    <row r="7709" spans="53:77" x14ac:dyDescent="0.3">
      <c r="BA7709" s="169" t="e">
        <f>VLOOKUP(D7709,#REF!, 2,FALSE)</f>
        <v>#REF!</v>
      </c>
      <c r="BO7709" s="118" t="s">
        <v>12856</v>
      </c>
      <c r="BP7709" s="118" t="s">
        <v>2983</v>
      </c>
      <c r="BQ7709" s="118" t="s">
        <v>12857</v>
      </c>
      <c r="BW7709" s="118" t="s">
        <v>12856</v>
      </c>
      <c r="BX7709" s="118" t="s">
        <v>2983</v>
      </c>
      <c r="BY7709" s="118" t="s">
        <v>12857</v>
      </c>
    </row>
    <row r="7710" spans="53:77" x14ac:dyDescent="0.3">
      <c r="BA7710" s="169" t="e">
        <f>VLOOKUP(D7710,#REF!, 2,FALSE)</f>
        <v>#REF!</v>
      </c>
      <c r="BO7710" s="118" t="s">
        <v>12858</v>
      </c>
      <c r="BP7710" s="118" t="s">
        <v>669</v>
      </c>
      <c r="BQ7710" s="118" t="s">
        <v>3540</v>
      </c>
      <c r="BW7710" s="118" t="s">
        <v>12858</v>
      </c>
      <c r="BX7710" s="118" t="s">
        <v>669</v>
      </c>
      <c r="BY7710" s="118" t="s">
        <v>3540</v>
      </c>
    </row>
    <row r="7711" spans="53:77" x14ac:dyDescent="0.3">
      <c r="BA7711" s="169" t="e">
        <f>VLOOKUP(D7711,#REF!, 2,FALSE)</f>
        <v>#REF!</v>
      </c>
      <c r="BO7711" s="118" t="s">
        <v>12859</v>
      </c>
      <c r="BP7711" s="118" t="s">
        <v>3003</v>
      </c>
      <c r="BQ7711" s="118" t="s">
        <v>12860</v>
      </c>
      <c r="BW7711" s="118" t="s">
        <v>12859</v>
      </c>
      <c r="BX7711" s="118" t="s">
        <v>3003</v>
      </c>
      <c r="BY7711" s="118" t="s">
        <v>12860</v>
      </c>
    </row>
    <row r="7712" spans="53:77" x14ac:dyDescent="0.3">
      <c r="BA7712" s="169" t="e">
        <f>VLOOKUP(D7712,#REF!, 2,FALSE)</f>
        <v>#REF!</v>
      </c>
      <c r="BO7712" s="118" t="s">
        <v>12861</v>
      </c>
      <c r="BP7712" s="118" t="s">
        <v>3000</v>
      </c>
      <c r="BQ7712" s="118" t="s">
        <v>1489</v>
      </c>
      <c r="BW7712" s="118" t="s">
        <v>12861</v>
      </c>
      <c r="BX7712" s="118" t="s">
        <v>3000</v>
      </c>
      <c r="BY7712" s="118" t="s">
        <v>1489</v>
      </c>
    </row>
    <row r="7713" spans="53:77" x14ac:dyDescent="0.3">
      <c r="BA7713" s="169" t="e">
        <f>VLOOKUP(D7713,#REF!, 2,FALSE)</f>
        <v>#REF!</v>
      </c>
      <c r="BO7713" s="118" t="s">
        <v>12862</v>
      </c>
      <c r="BP7713" s="118" t="s">
        <v>994</v>
      </c>
      <c r="BQ7713" s="118" t="s">
        <v>2983</v>
      </c>
      <c r="BW7713" s="118" t="s">
        <v>12862</v>
      </c>
      <c r="BX7713" s="118" t="s">
        <v>994</v>
      </c>
      <c r="BY7713" s="118" t="s">
        <v>2983</v>
      </c>
    </row>
    <row r="7714" spans="53:77" x14ac:dyDescent="0.3">
      <c r="BA7714" s="169" t="e">
        <f>VLOOKUP(D7714,#REF!, 2,FALSE)</f>
        <v>#REF!</v>
      </c>
      <c r="BO7714" s="118" t="s">
        <v>12863</v>
      </c>
      <c r="BP7714" s="118" t="s">
        <v>994</v>
      </c>
      <c r="BQ7714" s="118" t="s">
        <v>2983</v>
      </c>
      <c r="BW7714" s="118" t="s">
        <v>12863</v>
      </c>
      <c r="BX7714" s="118" t="s">
        <v>994</v>
      </c>
      <c r="BY7714" s="118" t="s">
        <v>2983</v>
      </c>
    </row>
    <row r="7715" spans="53:77" x14ac:dyDescent="0.3">
      <c r="BA7715" s="169" t="e">
        <f>VLOOKUP(D7715,#REF!, 2,FALSE)</f>
        <v>#REF!</v>
      </c>
      <c r="BO7715" s="118" t="s">
        <v>12864</v>
      </c>
      <c r="BP7715" s="118" t="s">
        <v>783</v>
      </c>
      <c r="BQ7715" s="118" t="s">
        <v>9515</v>
      </c>
      <c r="BW7715" s="118" t="s">
        <v>12864</v>
      </c>
      <c r="BX7715" s="118" t="s">
        <v>783</v>
      </c>
      <c r="BY7715" s="118" t="s">
        <v>9515</v>
      </c>
    </row>
    <row r="7716" spans="53:77" x14ac:dyDescent="0.3">
      <c r="BA7716" s="169" t="e">
        <f>VLOOKUP(D7716,#REF!, 2,FALSE)</f>
        <v>#REF!</v>
      </c>
      <c r="BO7716" s="118" t="s">
        <v>2225</v>
      </c>
      <c r="BP7716" s="118" t="s">
        <v>994</v>
      </c>
      <c r="BQ7716" s="118" t="s">
        <v>9630</v>
      </c>
      <c r="BW7716" s="118" t="s">
        <v>2225</v>
      </c>
      <c r="BX7716" s="118" t="s">
        <v>994</v>
      </c>
      <c r="BY7716" s="118" t="s">
        <v>9630</v>
      </c>
    </row>
    <row r="7717" spans="53:77" x14ac:dyDescent="0.3">
      <c r="BA7717" s="169" t="e">
        <f>VLOOKUP(D7717,#REF!, 2,FALSE)</f>
        <v>#REF!</v>
      </c>
      <c r="BO7717" s="118" t="s">
        <v>12865</v>
      </c>
      <c r="BP7717" s="118" t="s">
        <v>636</v>
      </c>
      <c r="BQ7717" s="118" t="s">
        <v>2983</v>
      </c>
      <c r="BW7717" s="118" t="s">
        <v>12865</v>
      </c>
      <c r="BX7717" s="118" t="s">
        <v>636</v>
      </c>
      <c r="BY7717" s="118" t="s">
        <v>2983</v>
      </c>
    </row>
    <row r="7718" spans="53:77" x14ac:dyDescent="0.3">
      <c r="BA7718" s="169" t="e">
        <f>VLOOKUP(D7718,#REF!, 2,FALSE)</f>
        <v>#REF!</v>
      </c>
      <c r="BO7718" s="118" t="s">
        <v>12866</v>
      </c>
      <c r="BP7718" s="118" t="s">
        <v>639</v>
      </c>
      <c r="BQ7718" s="118" t="s">
        <v>2983</v>
      </c>
      <c r="BW7718" s="118" t="s">
        <v>12866</v>
      </c>
      <c r="BX7718" s="118" t="s">
        <v>639</v>
      </c>
      <c r="BY7718" s="118" t="s">
        <v>2983</v>
      </c>
    </row>
    <row r="7719" spans="53:77" x14ac:dyDescent="0.3">
      <c r="BA7719" s="169" t="e">
        <f>VLOOKUP(D7719,#REF!, 2,FALSE)</f>
        <v>#REF!</v>
      </c>
      <c r="BO7719" s="118" t="s">
        <v>12867</v>
      </c>
      <c r="BP7719" s="118" t="s">
        <v>3043</v>
      </c>
      <c r="BQ7719" s="118" t="s">
        <v>12868</v>
      </c>
      <c r="BW7719" s="118" t="s">
        <v>12867</v>
      </c>
      <c r="BX7719" s="118" t="s">
        <v>3043</v>
      </c>
      <c r="BY7719" s="118" t="s">
        <v>12868</v>
      </c>
    </row>
    <row r="7720" spans="53:77" x14ac:dyDescent="0.3">
      <c r="BA7720" s="169" t="e">
        <f>VLOOKUP(D7720,#REF!, 2,FALSE)</f>
        <v>#REF!</v>
      </c>
      <c r="BO7720" s="118" t="s">
        <v>12869</v>
      </c>
      <c r="BP7720" s="118" t="s">
        <v>3003</v>
      </c>
      <c r="BQ7720" s="118" t="s">
        <v>2983</v>
      </c>
      <c r="BW7720" s="118" t="s">
        <v>12869</v>
      </c>
      <c r="BX7720" s="118" t="s">
        <v>3003</v>
      </c>
      <c r="BY7720" s="118" t="s">
        <v>2983</v>
      </c>
    </row>
    <row r="7721" spans="53:77" x14ac:dyDescent="0.3">
      <c r="BA7721" s="169" t="e">
        <f>VLOOKUP(D7721,#REF!, 2,FALSE)</f>
        <v>#REF!</v>
      </c>
      <c r="BO7721" s="118" t="s">
        <v>12870</v>
      </c>
      <c r="BP7721" s="118" t="s">
        <v>2983</v>
      </c>
      <c r="BQ7721" s="118" t="s">
        <v>2254</v>
      </c>
      <c r="BW7721" s="118" t="s">
        <v>12870</v>
      </c>
      <c r="BX7721" s="118" t="s">
        <v>2983</v>
      </c>
      <c r="BY7721" s="118" t="s">
        <v>2254</v>
      </c>
    </row>
    <row r="7722" spans="53:77" x14ac:dyDescent="0.3">
      <c r="BA7722" s="169" t="e">
        <f>VLOOKUP(D7722,#REF!, 2,FALSE)</f>
        <v>#REF!</v>
      </c>
      <c r="BO7722" s="118" t="s">
        <v>12871</v>
      </c>
      <c r="BP7722" s="118" t="s">
        <v>631</v>
      </c>
      <c r="BQ7722" s="118" t="s">
        <v>2983</v>
      </c>
      <c r="BW7722" s="118" t="s">
        <v>12871</v>
      </c>
      <c r="BX7722" s="118" t="s">
        <v>631</v>
      </c>
      <c r="BY7722" s="118" t="s">
        <v>2983</v>
      </c>
    </row>
    <row r="7723" spans="53:77" x14ac:dyDescent="0.3">
      <c r="BA7723" s="169" t="e">
        <f>VLOOKUP(D7723,#REF!, 2,FALSE)</f>
        <v>#REF!</v>
      </c>
      <c r="BO7723" s="118" t="s">
        <v>12872</v>
      </c>
      <c r="BP7723" s="118" t="s">
        <v>1267</v>
      </c>
      <c r="BQ7723" s="118" t="s">
        <v>2983</v>
      </c>
      <c r="BW7723" s="118" t="s">
        <v>12872</v>
      </c>
      <c r="BX7723" s="118" t="s">
        <v>1267</v>
      </c>
      <c r="BY7723" s="118" t="s">
        <v>2983</v>
      </c>
    </row>
    <row r="7724" spans="53:77" x14ac:dyDescent="0.3">
      <c r="BA7724" s="169" t="e">
        <f>VLOOKUP(D7724,#REF!, 2,FALSE)</f>
        <v>#REF!</v>
      </c>
      <c r="BO7724" s="118" t="s">
        <v>12873</v>
      </c>
      <c r="BP7724" s="118" t="s">
        <v>1461</v>
      </c>
      <c r="BQ7724" s="118" t="s">
        <v>2983</v>
      </c>
      <c r="BW7724" s="118" t="s">
        <v>12873</v>
      </c>
      <c r="BX7724" s="118" t="s">
        <v>1461</v>
      </c>
      <c r="BY7724" s="118" t="s">
        <v>2983</v>
      </c>
    </row>
    <row r="7725" spans="53:77" x14ac:dyDescent="0.3">
      <c r="BA7725" s="169" t="e">
        <f>VLOOKUP(D7725,#REF!, 2,FALSE)</f>
        <v>#REF!</v>
      </c>
      <c r="BO7725" s="118" t="s">
        <v>12874</v>
      </c>
      <c r="BP7725" s="118" t="s">
        <v>700</v>
      </c>
      <c r="BQ7725" s="118" t="s">
        <v>9515</v>
      </c>
      <c r="BW7725" s="118" t="s">
        <v>12874</v>
      </c>
      <c r="BX7725" s="118" t="s">
        <v>700</v>
      </c>
      <c r="BY7725" s="118" t="s">
        <v>9515</v>
      </c>
    </row>
    <row r="7726" spans="53:77" x14ac:dyDescent="0.3">
      <c r="BA7726" s="169" t="e">
        <f>VLOOKUP(D7726,#REF!, 2,FALSE)</f>
        <v>#REF!</v>
      </c>
      <c r="BO7726" s="118" t="s">
        <v>2226</v>
      </c>
      <c r="BP7726" s="118" t="s">
        <v>771</v>
      </c>
      <c r="BQ7726" s="118" t="s">
        <v>2983</v>
      </c>
      <c r="BW7726" s="118" t="s">
        <v>2226</v>
      </c>
      <c r="BX7726" s="118" t="s">
        <v>771</v>
      </c>
      <c r="BY7726" s="118" t="s">
        <v>2983</v>
      </c>
    </row>
    <row r="7727" spans="53:77" x14ac:dyDescent="0.3">
      <c r="BA7727" s="169" t="e">
        <f>VLOOKUP(D7727,#REF!, 2,FALSE)</f>
        <v>#REF!</v>
      </c>
      <c r="BO7727" s="118" t="s">
        <v>12875</v>
      </c>
      <c r="BP7727" s="118" t="s">
        <v>700</v>
      </c>
      <c r="BQ7727" s="118" t="s">
        <v>2983</v>
      </c>
      <c r="BW7727" s="118" t="s">
        <v>12875</v>
      </c>
      <c r="BX7727" s="118" t="s">
        <v>700</v>
      </c>
      <c r="BY7727" s="118" t="s">
        <v>2983</v>
      </c>
    </row>
    <row r="7728" spans="53:77" x14ac:dyDescent="0.3">
      <c r="BA7728" s="169" t="e">
        <f>VLOOKUP(D7728,#REF!, 2,FALSE)</f>
        <v>#REF!</v>
      </c>
      <c r="BO7728" s="118" t="s">
        <v>12876</v>
      </c>
      <c r="BP7728" s="118" t="s">
        <v>700</v>
      </c>
      <c r="BQ7728" s="118" t="s">
        <v>2983</v>
      </c>
      <c r="BW7728" s="118" t="s">
        <v>12876</v>
      </c>
      <c r="BX7728" s="118" t="s">
        <v>700</v>
      </c>
      <c r="BY7728" s="118" t="s">
        <v>2983</v>
      </c>
    </row>
    <row r="7729" spans="53:77" x14ac:dyDescent="0.3">
      <c r="BA7729" s="169" t="e">
        <f>VLOOKUP(D7729,#REF!, 2,FALSE)</f>
        <v>#REF!</v>
      </c>
      <c r="BO7729" s="118" t="s">
        <v>12877</v>
      </c>
      <c r="BP7729" s="118" t="s">
        <v>3197</v>
      </c>
      <c r="BQ7729" s="118" t="s">
        <v>2983</v>
      </c>
      <c r="BW7729" s="118" t="s">
        <v>12877</v>
      </c>
      <c r="BX7729" s="118" t="s">
        <v>3197</v>
      </c>
      <c r="BY7729" s="118" t="s">
        <v>2983</v>
      </c>
    </row>
    <row r="7730" spans="53:77" x14ac:dyDescent="0.3">
      <c r="BA7730" s="169" t="e">
        <f>VLOOKUP(D7730,#REF!, 2,FALSE)</f>
        <v>#REF!</v>
      </c>
      <c r="BO7730" s="118" t="s">
        <v>12878</v>
      </c>
      <c r="BP7730" s="118" t="s">
        <v>3243</v>
      </c>
      <c r="BQ7730" s="118" t="s">
        <v>2983</v>
      </c>
      <c r="BW7730" s="118" t="s">
        <v>12878</v>
      </c>
      <c r="BX7730" s="118" t="s">
        <v>3243</v>
      </c>
      <c r="BY7730" s="118" t="s">
        <v>2983</v>
      </c>
    </row>
    <row r="7731" spans="53:77" x14ac:dyDescent="0.3">
      <c r="BA7731" s="169" t="e">
        <f>VLOOKUP(D7731,#REF!, 2,FALSE)</f>
        <v>#REF!</v>
      </c>
      <c r="BO7731" s="118" t="s">
        <v>12879</v>
      </c>
      <c r="BP7731" s="118" t="s">
        <v>639</v>
      </c>
      <c r="BQ7731" s="118" t="s">
        <v>2983</v>
      </c>
      <c r="BW7731" s="118" t="s">
        <v>12879</v>
      </c>
      <c r="BX7731" s="118" t="s">
        <v>639</v>
      </c>
      <c r="BY7731" s="118" t="s">
        <v>2983</v>
      </c>
    </row>
    <row r="7732" spans="53:77" x14ac:dyDescent="0.3">
      <c r="BA7732" s="169" t="e">
        <f>VLOOKUP(D7732,#REF!, 2,FALSE)</f>
        <v>#REF!</v>
      </c>
      <c r="BO7732" s="118" t="s">
        <v>12880</v>
      </c>
      <c r="BP7732" s="118" t="s">
        <v>923</v>
      </c>
      <c r="BQ7732" s="118" t="s">
        <v>2983</v>
      </c>
      <c r="BW7732" s="118" t="s">
        <v>12880</v>
      </c>
      <c r="BX7732" s="118" t="s">
        <v>923</v>
      </c>
      <c r="BY7732" s="118" t="s">
        <v>2983</v>
      </c>
    </row>
    <row r="7733" spans="53:77" x14ac:dyDescent="0.3">
      <c r="BA7733" s="169" t="e">
        <f>VLOOKUP(D7733,#REF!, 2,FALSE)</f>
        <v>#REF!</v>
      </c>
      <c r="BO7733" s="118" t="s">
        <v>12881</v>
      </c>
      <c r="BP7733" s="118" t="s">
        <v>3003</v>
      </c>
      <c r="BQ7733" s="118" t="s">
        <v>2983</v>
      </c>
      <c r="BW7733" s="118" t="s">
        <v>12881</v>
      </c>
      <c r="BX7733" s="118" t="s">
        <v>3003</v>
      </c>
      <c r="BY7733" s="118" t="s">
        <v>2983</v>
      </c>
    </row>
    <row r="7734" spans="53:77" x14ac:dyDescent="0.3">
      <c r="BA7734" s="169" t="e">
        <f>VLOOKUP(D7734,#REF!, 2,FALSE)</f>
        <v>#REF!</v>
      </c>
      <c r="BO7734" s="118" t="s">
        <v>2227</v>
      </c>
      <c r="BP7734" s="118" t="s">
        <v>694</v>
      </c>
      <c r="BQ7734" s="118" t="s">
        <v>2983</v>
      </c>
      <c r="BW7734" s="118" t="s">
        <v>2227</v>
      </c>
      <c r="BX7734" s="118" t="s">
        <v>694</v>
      </c>
      <c r="BY7734" s="118" t="s">
        <v>2983</v>
      </c>
    </row>
    <row r="7735" spans="53:77" x14ac:dyDescent="0.3">
      <c r="BA7735" s="169" t="e">
        <f>VLOOKUP(D7735,#REF!, 2,FALSE)</f>
        <v>#REF!</v>
      </c>
      <c r="BO7735" s="118" t="s">
        <v>12883</v>
      </c>
      <c r="BP7735" s="118" t="s">
        <v>3081</v>
      </c>
      <c r="BQ7735" s="118" t="s">
        <v>9056</v>
      </c>
      <c r="BW7735" s="118" t="s">
        <v>12883</v>
      </c>
      <c r="BX7735" s="118" t="s">
        <v>3081</v>
      </c>
      <c r="BY7735" s="118" t="s">
        <v>9056</v>
      </c>
    </row>
    <row r="7736" spans="53:77" x14ac:dyDescent="0.3">
      <c r="BA7736" s="169" t="e">
        <f>VLOOKUP(D7736,#REF!, 2,FALSE)</f>
        <v>#REF!</v>
      </c>
      <c r="BO7736" s="118" t="s">
        <v>12884</v>
      </c>
      <c r="BP7736" s="118" t="s">
        <v>3081</v>
      </c>
      <c r="BQ7736" s="118" t="s">
        <v>12885</v>
      </c>
      <c r="BW7736" s="118" t="s">
        <v>12884</v>
      </c>
      <c r="BX7736" s="118" t="s">
        <v>3081</v>
      </c>
      <c r="BY7736" s="118" t="s">
        <v>12885</v>
      </c>
    </row>
    <row r="7737" spans="53:77" x14ac:dyDescent="0.3">
      <c r="BA7737" s="169" t="e">
        <f>VLOOKUP(D7737,#REF!, 2,FALSE)</f>
        <v>#REF!</v>
      </c>
      <c r="BO7737" s="118" t="s">
        <v>12886</v>
      </c>
      <c r="BP7737" s="118" t="s">
        <v>3003</v>
      </c>
      <c r="BQ7737" s="118" t="s">
        <v>5467</v>
      </c>
      <c r="BW7737" s="118" t="s">
        <v>12886</v>
      </c>
      <c r="BX7737" s="118" t="s">
        <v>3003</v>
      </c>
      <c r="BY7737" s="118" t="s">
        <v>5467</v>
      </c>
    </row>
    <row r="7738" spans="53:77" x14ac:dyDescent="0.3">
      <c r="BA7738" s="169" t="e">
        <f>VLOOKUP(D7738,#REF!, 2,FALSE)</f>
        <v>#REF!</v>
      </c>
      <c r="BO7738" s="118" t="s">
        <v>12887</v>
      </c>
      <c r="BP7738" s="118" t="s">
        <v>923</v>
      </c>
      <c r="BQ7738" s="118" t="s">
        <v>4662</v>
      </c>
      <c r="BW7738" s="118" t="s">
        <v>12887</v>
      </c>
      <c r="BX7738" s="118" t="s">
        <v>923</v>
      </c>
      <c r="BY7738" s="118" t="s">
        <v>4662</v>
      </c>
    </row>
    <row r="7739" spans="53:77" x14ac:dyDescent="0.3">
      <c r="BA7739" s="169" t="e">
        <f>VLOOKUP(D7739,#REF!, 2,FALSE)</f>
        <v>#REF!</v>
      </c>
      <c r="BO7739" s="118" t="s">
        <v>12888</v>
      </c>
      <c r="BP7739" s="118" t="s">
        <v>3081</v>
      </c>
      <c r="BQ7739" s="118" t="s">
        <v>11312</v>
      </c>
      <c r="BW7739" s="118" t="s">
        <v>12888</v>
      </c>
      <c r="BX7739" s="118" t="s">
        <v>3081</v>
      </c>
      <c r="BY7739" s="118" t="s">
        <v>11312</v>
      </c>
    </row>
    <row r="7740" spans="53:77" x14ac:dyDescent="0.3">
      <c r="BA7740" s="169" t="e">
        <f>VLOOKUP(D7740,#REF!, 2,FALSE)</f>
        <v>#REF!</v>
      </c>
      <c r="BO7740" s="118" t="s">
        <v>12889</v>
      </c>
      <c r="BP7740" s="118" t="s">
        <v>1269</v>
      </c>
      <c r="BQ7740" s="118" t="s">
        <v>3402</v>
      </c>
      <c r="BW7740" s="118" t="s">
        <v>12889</v>
      </c>
      <c r="BX7740" s="118" t="s">
        <v>1269</v>
      </c>
      <c r="BY7740" s="118" t="s">
        <v>3402</v>
      </c>
    </row>
    <row r="7741" spans="53:77" x14ac:dyDescent="0.3">
      <c r="BA7741" s="169" t="e">
        <f>VLOOKUP(D7741,#REF!, 2,FALSE)</f>
        <v>#REF!</v>
      </c>
      <c r="BO7741" s="118" t="s">
        <v>12890</v>
      </c>
      <c r="BP7741" s="118" t="s">
        <v>2983</v>
      </c>
      <c r="BQ7741" s="118" t="s">
        <v>2754</v>
      </c>
      <c r="BW7741" s="118" t="s">
        <v>12890</v>
      </c>
      <c r="BX7741" s="118" t="s">
        <v>2983</v>
      </c>
      <c r="BY7741" s="118" t="s">
        <v>2754</v>
      </c>
    </row>
    <row r="7742" spans="53:77" x14ac:dyDescent="0.3">
      <c r="BA7742" s="169" t="e">
        <f>VLOOKUP(D7742,#REF!, 2,FALSE)</f>
        <v>#REF!</v>
      </c>
      <c r="BO7742" s="118" t="s">
        <v>12891</v>
      </c>
      <c r="BP7742" s="118" t="s">
        <v>3197</v>
      </c>
      <c r="BQ7742" s="118" t="s">
        <v>2303</v>
      </c>
      <c r="BW7742" s="118" t="s">
        <v>12891</v>
      </c>
      <c r="BX7742" s="118" t="s">
        <v>3197</v>
      </c>
      <c r="BY7742" s="118" t="s">
        <v>2303</v>
      </c>
    </row>
    <row r="7743" spans="53:77" x14ac:dyDescent="0.3">
      <c r="BA7743" s="169" t="e">
        <f>VLOOKUP(D7743,#REF!, 2,FALSE)</f>
        <v>#REF!</v>
      </c>
      <c r="BO7743" s="118" t="s">
        <v>12892</v>
      </c>
      <c r="BP7743" s="118" t="s">
        <v>3197</v>
      </c>
      <c r="BQ7743" s="118" t="s">
        <v>4266</v>
      </c>
      <c r="BW7743" s="118" t="s">
        <v>12892</v>
      </c>
      <c r="BX7743" s="118" t="s">
        <v>3197</v>
      </c>
      <c r="BY7743" s="118" t="s">
        <v>4266</v>
      </c>
    </row>
    <row r="7744" spans="53:77" x14ac:dyDescent="0.3">
      <c r="BA7744" s="169" t="e">
        <f>VLOOKUP(D7744,#REF!, 2,FALSE)</f>
        <v>#REF!</v>
      </c>
      <c r="BO7744" s="118" t="s">
        <v>12893</v>
      </c>
      <c r="BP7744" s="118" t="s">
        <v>3000</v>
      </c>
      <c r="BQ7744" s="118" t="s">
        <v>1277</v>
      </c>
      <c r="BW7744" s="118" t="s">
        <v>12893</v>
      </c>
      <c r="BX7744" s="118" t="s">
        <v>3000</v>
      </c>
      <c r="BY7744" s="118" t="s">
        <v>1277</v>
      </c>
    </row>
    <row r="7745" spans="53:77" x14ac:dyDescent="0.3">
      <c r="BA7745" s="169" t="e">
        <f>VLOOKUP(D7745,#REF!, 2,FALSE)</f>
        <v>#REF!</v>
      </c>
      <c r="BO7745" s="118" t="s">
        <v>12894</v>
      </c>
      <c r="BP7745" s="118" t="s">
        <v>669</v>
      </c>
      <c r="BQ7745" s="118" t="s">
        <v>2983</v>
      </c>
      <c r="BW7745" s="118" t="s">
        <v>12894</v>
      </c>
      <c r="BX7745" s="118" t="s">
        <v>669</v>
      </c>
      <c r="BY7745" s="118" t="s">
        <v>2983</v>
      </c>
    </row>
    <row r="7746" spans="53:77" x14ac:dyDescent="0.3">
      <c r="BA7746" s="169" t="e">
        <f>VLOOKUP(D7746,#REF!, 2,FALSE)</f>
        <v>#REF!</v>
      </c>
      <c r="BO7746" s="118" t="s">
        <v>12895</v>
      </c>
      <c r="BP7746" s="118" t="s">
        <v>623</v>
      </c>
      <c r="BQ7746" s="118" t="s">
        <v>2983</v>
      </c>
      <c r="BW7746" s="118" t="s">
        <v>12895</v>
      </c>
      <c r="BX7746" s="118" t="s">
        <v>623</v>
      </c>
      <c r="BY7746" s="118" t="s">
        <v>2983</v>
      </c>
    </row>
    <row r="7747" spans="53:77" x14ac:dyDescent="0.3">
      <c r="BA7747" s="169" t="e">
        <f>VLOOKUP(D7747,#REF!, 2,FALSE)</f>
        <v>#REF!</v>
      </c>
      <c r="BO7747" s="118" t="s">
        <v>12896</v>
      </c>
      <c r="BP7747" s="118" t="s">
        <v>994</v>
      </c>
      <c r="BQ7747" s="118" t="s">
        <v>2983</v>
      </c>
      <c r="BW7747" s="118" t="s">
        <v>12896</v>
      </c>
      <c r="BX7747" s="118" t="s">
        <v>994</v>
      </c>
      <c r="BY7747" s="118" t="s">
        <v>2983</v>
      </c>
    </row>
    <row r="7748" spans="53:77" x14ac:dyDescent="0.3">
      <c r="BA7748" s="169" t="e">
        <f>VLOOKUP(D7748,#REF!, 2,FALSE)</f>
        <v>#REF!</v>
      </c>
      <c r="BO7748" s="118" t="s">
        <v>12898</v>
      </c>
      <c r="BP7748" s="118" t="s">
        <v>940</v>
      </c>
      <c r="BQ7748" s="118" t="s">
        <v>2983</v>
      </c>
      <c r="BW7748" s="118" t="s">
        <v>12898</v>
      </c>
      <c r="BX7748" s="118" t="s">
        <v>940</v>
      </c>
      <c r="BY7748" s="118" t="s">
        <v>2983</v>
      </c>
    </row>
    <row r="7749" spans="53:77" x14ac:dyDescent="0.3">
      <c r="BA7749" s="169" t="e">
        <f>VLOOKUP(D7749,#REF!, 2,FALSE)</f>
        <v>#REF!</v>
      </c>
      <c r="BO7749" s="118" t="s">
        <v>12899</v>
      </c>
      <c r="BP7749" s="118" t="s">
        <v>3003</v>
      </c>
      <c r="BQ7749" s="118" t="s">
        <v>2167</v>
      </c>
      <c r="BW7749" s="118" t="s">
        <v>12899</v>
      </c>
      <c r="BX7749" s="118" t="s">
        <v>3003</v>
      </c>
      <c r="BY7749" s="118" t="s">
        <v>2167</v>
      </c>
    </row>
    <row r="7750" spans="53:77" x14ac:dyDescent="0.3">
      <c r="BA7750" s="169" t="e">
        <f>VLOOKUP(D7750,#REF!, 2,FALSE)</f>
        <v>#REF!</v>
      </c>
      <c r="BO7750" s="118" t="s">
        <v>12900</v>
      </c>
      <c r="BP7750" s="118" t="s">
        <v>3085</v>
      </c>
      <c r="BQ7750" s="118" t="s">
        <v>2983</v>
      </c>
      <c r="BW7750" s="118" t="s">
        <v>12900</v>
      </c>
      <c r="BX7750" s="118" t="s">
        <v>3085</v>
      </c>
      <c r="BY7750" s="118" t="s">
        <v>2983</v>
      </c>
    </row>
    <row r="7751" spans="53:77" x14ac:dyDescent="0.3">
      <c r="BA7751" s="169" t="e">
        <f>VLOOKUP(D7751,#REF!, 2,FALSE)</f>
        <v>#REF!</v>
      </c>
      <c r="BO7751" s="118" t="s">
        <v>12901</v>
      </c>
      <c r="BP7751" s="118" t="s">
        <v>1445</v>
      </c>
      <c r="BQ7751" s="118" t="s">
        <v>2983</v>
      </c>
      <c r="BW7751" s="118" t="s">
        <v>12901</v>
      </c>
      <c r="BX7751" s="118" t="s">
        <v>1445</v>
      </c>
      <c r="BY7751" s="118" t="s">
        <v>2983</v>
      </c>
    </row>
    <row r="7752" spans="53:77" x14ac:dyDescent="0.3">
      <c r="BA7752" s="169" t="e">
        <f>VLOOKUP(D7752,#REF!, 2,FALSE)</f>
        <v>#REF!</v>
      </c>
      <c r="BO7752" s="118" t="s">
        <v>12903</v>
      </c>
      <c r="BP7752" s="118" t="s">
        <v>2979</v>
      </c>
      <c r="BQ7752" s="118" t="s">
        <v>12904</v>
      </c>
      <c r="BW7752" s="118" t="s">
        <v>12903</v>
      </c>
      <c r="BX7752" s="118" t="s">
        <v>2979</v>
      </c>
      <c r="BY7752" s="118" t="s">
        <v>12904</v>
      </c>
    </row>
    <row r="7753" spans="53:77" x14ac:dyDescent="0.3">
      <c r="BA7753" s="169" t="e">
        <f>VLOOKUP(D7753,#REF!, 2,FALSE)</f>
        <v>#REF!</v>
      </c>
      <c r="BO7753" s="118" t="s">
        <v>12905</v>
      </c>
      <c r="BP7753" s="118" t="s">
        <v>3003</v>
      </c>
      <c r="BQ7753" s="118" t="s">
        <v>12906</v>
      </c>
      <c r="BW7753" s="118" t="s">
        <v>12905</v>
      </c>
      <c r="BX7753" s="118" t="s">
        <v>3003</v>
      </c>
      <c r="BY7753" s="118" t="s">
        <v>12906</v>
      </c>
    </row>
    <row r="7754" spans="53:77" x14ac:dyDescent="0.3">
      <c r="BA7754" s="169" t="e">
        <f>VLOOKUP(D7754,#REF!, 2,FALSE)</f>
        <v>#REF!</v>
      </c>
      <c r="BO7754" s="118" t="s">
        <v>2228</v>
      </c>
      <c r="BP7754" s="118" t="s">
        <v>1267</v>
      </c>
      <c r="BQ7754" s="118" t="s">
        <v>2983</v>
      </c>
      <c r="BW7754" s="118" t="s">
        <v>2228</v>
      </c>
      <c r="BX7754" s="118" t="s">
        <v>1267</v>
      </c>
      <c r="BY7754" s="118" t="s">
        <v>2983</v>
      </c>
    </row>
    <row r="7755" spans="53:77" x14ac:dyDescent="0.3">
      <c r="BA7755" s="169" t="e">
        <f>VLOOKUP(D7755,#REF!, 2,FALSE)</f>
        <v>#REF!</v>
      </c>
      <c r="BO7755" s="118" t="s">
        <v>12907</v>
      </c>
      <c r="BP7755" s="118" t="s">
        <v>3000</v>
      </c>
      <c r="BQ7755" s="118" t="s">
        <v>2983</v>
      </c>
      <c r="BW7755" s="118" t="s">
        <v>12907</v>
      </c>
      <c r="BX7755" s="118" t="s">
        <v>3000</v>
      </c>
      <c r="BY7755" s="118" t="s">
        <v>2983</v>
      </c>
    </row>
    <row r="7756" spans="53:77" x14ac:dyDescent="0.3">
      <c r="BA7756" s="169" t="e">
        <f>VLOOKUP(D7756,#REF!, 2,FALSE)</f>
        <v>#REF!</v>
      </c>
      <c r="BO7756" s="118" t="s">
        <v>12908</v>
      </c>
      <c r="BP7756" s="118" t="s">
        <v>3000</v>
      </c>
      <c r="BQ7756" s="118" t="s">
        <v>2983</v>
      </c>
      <c r="BW7756" s="118" t="s">
        <v>12908</v>
      </c>
      <c r="BX7756" s="118" t="s">
        <v>3000</v>
      </c>
      <c r="BY7756" s="118" t="s">
        <v>2983</v>
      </c>
    </row>
    <row r="7757" spans="53:77" x14ac:dyDescent="0.3">
      <c r="BA7757" s="169" t="e">
        <f>VLOOKUP(D7757,#REF!, 2,FALSE)</f>
        <v>#REF!</v>
      </c>
      <c r="BO7757" s="118" t="s">
        <v>2229</v>
      </c>
      <c r="BP7757" s="118" t="s">
        <v>1841</v>
      </c>
      <c r="BQ7757" s="118" t="s">
        <v>4074</v>
      </c>
      <c r="BW7757" s="118" t="s">
        <v>2229</v>
      </c>
      <c r="BX7757" s="118" t="s">
        <v>1841</v>
      </c>
      <c r="BY7757" s="118" t="s">
        <v>4074</v>
      </c>
    </row>
    <row r="7758" spans="53:77" x14ac:dyDescent="0.3">
      <c r="BA7758" s="169" t="e">
        <f>VLOOKUP(D7758,#REF!, 2,FALSE)</f>
        <v>#REF!</v>
      </c>
      <c r="BO7758" s="118" t="s">
        <v>2230</v>
      </c>
      <c r="BP7758" s="118" t="s">
        <v>719</v>
      </c>
      <c r="BQ7758" s="118" t="s">
        <v>2983</v>
      </c>
      <c r="BW7758" s="118" t="s">
        <v>2230</v>
      </c>
      <c r="BX7758" s="118" t="s">
        <v>719</v>
      </c>
      <c r="BY7758" s="118" t="s">
        <v>2983</v>
      </c>
    </row>
    <row r="7759" spans="53:77" x14ac:dyDescent="0.3">
      <c r="BA7759" s="169" t="e">
        <f>VLOOKUP(D7759,#REF!, 2,FALSE)</f>
        <v>#REF!</v>
      </c>
      <c r="BO7759" s="118" t="s">
        <v>12909</v>
      </c>
      <c r="BP7759" s="118" t="s">
        <v>719</v>
      </c>
      <c r="BQ7759" s="118" t="s">
        <v>2983</v>
      </c>
      <c r="BW7759" s="118" t="s">
        <v>12909</v>
      </c>
      <c r="BX7759" s="118" t="s">
        <v>719</v>
      </c>
      <c r="BY7759" s="118" t="s">
        <v>2983</v>
      </c>
    </row>
    <row r="7760" spans="53:77" x14ac:dyDescent="0.3">
      <c r="BA7760" s="169" t="e">
        <f>VLOOKUP(D7760,#REF!, 2,FALSE)</f>
        <v>#REF!</v>
      </c>
      <c r="BO7760" s="118" t="s">
        <v>12910</v>
      </c>
      <c r="BP7760" s="118" t="s">
        <v>1272</v>
      </c>
      <c r="BQ7760" s="118" t="s">
        <v>2983</v>
      </c>
      <c r="BW7760" s="118" t="s">
        <v>12910</v>
      </c>
      <c r="BX7760" s="118" t="s">
        <v>1272</v>
      </c>
      <c r="BY7760" s="118" t="s">
        <v>2983</v>
      </c>
    </row>
    <row r="7761" spans="53:77" x14ac:dyDescent="0.3">
      <c r="BA7761" s="169" t="e">
        <f>VLOOKUP(D7761,#REF!, 2,FALSE)</f>
        <v>#REF!</v>
      </c>
      <c r="BO7761" s="118" t="s">
        <v>12911</v>
      </c>
      <c r="BP7761" s="118" t="s">
        <v>1139</v>
      </c>
      <c r="BQ7761" s="118" t="s">
        <v>2983</v>
      </c>
      <c r="BW7761" s="118" t="s">
        <v>12911</v>
      </c>
      <c r="BX7761" s="118" t="s">
        <v>1139</v>
      </c>
      <c r="BY7761" s="118" t="s">
        <v>2983</v>
      </c>
    </row>
    <row r="7762" spans="53:77" x14ac:dyDescent="0.3">
      <c r="BA7762" s="169" t="e">
        <f>VLOOKUP(D7762,#REF!, 2,FALSE)</f>
        <v>#REF!</v>
      </c>
      <c r="BO7762" s="118" t="s">
        <v>12912</v>
      </c>
      <c r="BP7762" s="118" t="s">
        <v>3000</v>
      </c>
      <c r="BQ7762" s="118" t="s">
        <v>6408</v>
      </c>
      <c r="BW7762" s="118" t="s">
        <v>12912</v>
      </c>
      <c r="BX7762" s="118" t="s">
        <v>3000</v>
      </c>
      <c r="BY7762" s="118" t="s">
        <v>6408</v>
      </c>
    </row>
    <row r="7763" spans="53:77" x14ac:dyDescent="0.3">
      <c r="BA7763" s="169" t="e">
        <f>VLOOKUP(D7763,#REF!, 2,FALSE)</f>
        <v>#REF!</v>
      </c>
      <c r="BO7763" s="118" t="s">
        <v>12913</v>
      </c>
      <c r="BP7763" s="118" t="s">
        <v>3003</v>
      </c>
      <c r="BQ7763" s="118" t="s">
        <v>12914</v>
      </c>
      <c r="BW7763" s="118" t="s">
        <v>12913</v>
      </c>
      <c r="BX7763" s="118" t="s">
        <v>3003</v>
      </c>
      <c r="BY7763" s="118" t="s">
        <v>12914</v>
      </c>
    </row>
    <row r="7764" spans="53:77" x14ac:dyDescent="0.3">
      <c r="BA7764" s="169" t="e">
        <f>VLOOKUP(D7764,#REF!, 2,FALSE)</f>
        <v>#REF!</v>
      </c>
      <c r="BO7764" s="118" t="s">
        <v>12915</v>
      </c>
      <c r="BP7764" s="118" t="s">
        <v>616</v>
      </c>
      <c r="BQ7764" s="118" t="s">
        <v>2983</v>
      </c>
      <c r="BW7764" s="118" t="s">
        <v>12915</v>
      </c>
      <c r="BX7764" s="118" t="s">
        <v>616</v>
      </c>
      <c r="BY7764" s="118" t="s">
        <v>2983</v>
      </c>
    </row>
    <row r="7765" spans="53:77" x14ac:dyDescent="0.3">
      <c r="BA7765" s="169" t="e">
        <f>VLOOKUP(D7765,#REF!, 2,FALSE)</f>
        <v>#REF!</v>
      </c>
      <c r="BO7765" s="118" t="s">
        <v>12916</v>
      </c>
      <c r="BP7765" s="118" t="s">
        <v>2222</v>
      </c>
      <c r="BQ7765" s="118" t="s">
        <v>2983</v>
      </c>
      <c r="BW7765" s="118" t="s">
        <v>12916</v>
      </c>
      <c r="BX7765" s="118" t="s">
        <v>2222</v>
      </c>
      <c r="BY7765" s="118" t="s">
        <v>2983</v>
      </c>
    </row>
    <row r="7766" spans="53:77" x14ac:dyDescent="0.3">
      <c r="BA7766" s="169" t="e">
        <f>VLOOKUP(D7766,#REF!, 2,FALSE)</f>
        <v>#REF!</v>
      </c>
      <c r="BO7766" s="118" t="s">
        <v>351</v>
      </c>
      <c r="BP7766" s="118" t="s">
        <v>794</v>
      </c>
      <c r="BQ7766" s="118" t="s">
        <v>2983</v>
      </c>
      <c r="BW7766" s="118" t="s">
        <v>351</v>
      </c>
      <c r="BX7766" s="118" t="s">
        <v>794</v>
      </c>
      <c r="BY7766" s="118" t="s">
        <v>2983</v>
      </c>
    </row>
    <row r="7767" spans="53:77" x14ac:dyDescent="0.3">
      <c r="BA7767" s="169" t="e">
        <f>VLOOKUP(D7767,#REF!, 2,FALSE)</f>
        <v>#REF!</v>
      </c>
      <c r="BO7767" s="118" t="s">
        <v>352</v>
      </c>
      <c r="BP7767" s="118" t="s">
        <v>794</v>
      </c>
      <c r="BQ7767" s="118" t="s">
        <v>2983</v>
      </c>
      <c r="BW7767" s="118" t="s">
        <v>352</v>
      </c>
      <c r="BX7767" s="118" t="s">
        <v>794</v>
      </c>
      <c r="BY7767" s="118" t="s">
        <v>2983</v>
      </c>
    </row>
    <row r="7768" spans="53:77" x14ac:dyDescent="0.3">
      <c r="BA7768" s="169" t="e">
        <f>VLOOKUP(D7768,#REF!, 2,FALSE)</f>
        <v>#REF!</v>
      </c>
      <c r="BO7768" s="118" t="s">
        <v>12918</v>
      </c>
      <c r="BP7768" s="118" t="s">
        <v>637</v>
      </c>
      <c r="BQ7768" s="118" t="s">
        <v>4044</v>
      </c>
      <c r="BW7768" s="118" t="s">
        <v>12918</v>
      </c>
      <c r="BX7768" s="118" t="s">
        <v>637</v>
      </c>
      <c r="BY7768" s="118" t="s">
        <v>4044</v>
      </c>
    </row>
    <row r="7769" spans="53:77" x14ac:dyDescent="0.3">
      <c r="BA7769" s="169" t="e">
        <f>VLOOKUP(D7769,#REF!, 2,FALSE)</f>
        <v>#REF!</v>
      </c>
      <c r="BO7769" s="118" t="s">
        <v>12919</v>
      </c>
      <c r="BP7769" s="118" t="s">
        <v>783</v>
      </c>
      <c r="BQ7769" s="118" t="s">
        <v>1601</v>
      </c>
      <c r="BW7769" s="118" t="s">
        <v>12919</v>
      </c>
      <c r="BX7769" s="118" t="s">
        <v>783</v>
      </c>
      <c r="BY7769" s="118" t="s">
        <v>1601</v>
      </c>
    </row>
    <row r="7770" spans="53:77" x14ac:dyDescent="0.3">
      <c r="BA7770" s="169" t="e">
        <f>VLOOKUP(D7770,#REF!, 2,FALSE)</f>
        <v>#REF!</v>
      </c>
      <c r="BO7770" s="118" t="s">
        <v>12920</v>
      </c>
      <c r="BP7770" s="118" t="s">
        <v>705</v>
      </c>
      <c r="BQ7770" s="118" t="s">
        <v>2983</v>
      </c>
      <c r="BW7770" s="118" t="s">
        <v>12920</v>
      </c>
      <c r="BX7770" s="118" t="s">
        <v>705</v>
      </c>
      <c r="BY7770" s="118" t="s">
        <v>2983</v>
      </c>
    </row>
    <row r="7771" spans="53:77" x14ac:dyDescent="0.3">
      <c r="BA7771" s="169" t="e">
        <f>VLOOKUP(D7771,#REF!, 2,FALSE)</f>
        <v>#REF!</v>
      </c>
      <c r="BO7771" s="118" t="s">
        <v>2231</v>
      </c>
      <c r="BP7771" s="118" t="s">
        <v>2979</v>
      </c>
      <c r="BQ7771" s="118" t="s">
        <v>2983</v>
      </c>
      <c r="BW7771" s="118" t="s">
        <v>2231</v>
      </c>
      <c r="BX7771" s="118" t="s">
        <v>2979</v>
      </c>
      <c r="BY7771" s="118" t="s">
        <v>2983</v>
      </c>
    </row>
    <row r="7772" spans="53:77" x14ac:dyDescent="0.3">
      <c r="BA7772" s="169" t="e">
        <f>VLOOKUP(D7772,#REF!, 2,FALSE)</f>
        <v>#REF!</v>
      </c>
      <c r="BO7772" s="118" t="s">
        <v>12921</v>
      </c>
      <c r="BP7772" s="118" t="s">
        <v>3085</v>
      </c>
      <c r="BQ7772" s="118" t="s">
        <v>622</v>
      </c>
      <c r="BW7772" s="118" t="s">
        <v>12921</v>
      </c>
      <c r="BX7772" s="118" t="s">
        <v>3085</v>
      </c>
      <c r="BY7772" s="118" t="s">
        <v>622</v>
      </c>
    </row>
    <row r="7773" spans="53:77" x14ac:dyDescent="0.3">
      <c r="BA7773" s="169" t="e">
        <f>VLOOKUP(D7773,#REF!, 2,FALSE)</f>
        <v>#REF!</v>
      </c>
      <c r="BO7773" s="118" t="s">
        <v>12922</v>
      </c>
      <c r="BP7773" s="118" t="s">
        <v>841</v>
      </c>
      <c r="BQ7773" s="118" t="s">
        <v>2983</v>
      </c>
      <c r="BW7773" s="118" t="s">
        <v>12922</v>
      </c>
      <c r="BX7773" s="118" t="s">
        <v>841</v>
      </c>
      <c r="BY7773" s="118" t="s">
        <v>2983</v>
      </c>
    </row>
    <row r="7774" spans="53:77" x14ac:dyDescent="0.3">
      <c r="BA7774" s="169" t="e">
        <f>VLOOKUP(D7774,#REF!, 2,FALSE)</f>
        <v>#REF!</v>
      </c>
      <c r="BO7774" s="118" t="s">
        <v>12923</v>
      </c>
      <c r="BP7774" s="118" t="s">
        <v>3000</v>
      </c>
      <c r="BQ7774" s="118" t="s">
        <v>12924</v>
      </c>
      <c r="BW7774" s="118" t="s">
        <v>12923</v>
      </c>
      <c r="BX7774" s="118" t="s">
        <v>3000</v>
      </c>
      <c r="BY7774" s="118" t="s">
        <v>12924</v>
      </c>
    </row>
    <row r="7775" spans="53:77" x14ac:dyDescent="0.3">
      <c r="BA7775" s="169" t="e">
        <f>VLOOKUP(D7775,#REF!, 2,FALSE)</f>
        <v>#REF!</v>
      </c>
      <c r="BO7775" s="118" t="s">
        <v>2232</v>
      </c>
      <c r="BP7775" s="118" t="s">
        <v>614</v>
      </c>
      <c r="BQ7775" s="118" t="s">
        <v>2983</v>
      </c>
      <c r="BW7775" s="118" t="s">
        <v>2232</v>
      </c>
      <c r="BX7775" s="118" t="s">
        <v>614</v>
      </c>
      <c r="BY7775" s="118" t="s">
        <v>2983</v>
      </c>
    </row>
    <row r="7776" spans="53:77" x14ac:dyDescent="0.3">
      <c r="BA7776" s="169" t="e">
        <f>VLOOKUP(D7776,#REF!, 2,FALSE)</f>
        <v>#REF!</v>
      </c>
      <c r="BO7776" s="118" t="s">
        <v>12925</v>
      </c>
      <c r="BP7776" s="118" t="s">
        <v>1445</v>
      </c>
      <c r="BQ7776" s="118" t="s">
        <v>2983</v>
      </c>
      <c r="BW7776" s="118" t="s">
        <v>12925</v>
      </c>
      <c r="BX7776" s="118" t="s">
        <v>1445</v>
      </c>
      <c r="BY7776" s="118" t="s">
        <v>2983</v>
      </c>
    </row>
    <row r="7777" spans="53:77" x14ac:dyDescent="0.3">
      <c r="BA7777" s="169" t="e">
        <f>VLOOKUP(D7777,#REF!, 2,FALSE)</f>
        <v>#REF!</v>
      </c>
      <c r="BO7777" s="118" t="s">
        <v>2233</v>
      </c>
      <c r="BP7777" s="118" t="s">
        <v>696</v>
      </c>
      <c r="BQ7777" s="118" t="s">
        <v>2983</v>
      </c>
      <c r="BW7777" s="118" t="s">
        <v>2233</v>
      </c>
      <c r="BX7777" s="118" t="s">
        <v>696</v>
      </c>
      <c r="BY7777" s="118" t="s">
        <v>2983</v>
      </c>
    </row>
    <row r="7778" spans="53:77" x14ac:dyDescent="0.3">
      <c r="BA7778" s="169" t="e">
        <f>VLOOKUP(D7778,#REF!, 2,FALSE)</f>
        <v>#REF!</v>
      </c>
      <c r="BO7778" s="118" t="s">
        <v>2234</v>
      </c>
      <c r="BP7778" s="118" t="s">
        <v>694</v>
      </c>
      <c r="BQ7778" s="118" t="s">
        <v>2983</v>
      </c>
      <c r="BW7778" s="118" t="s">
        <v>2234</v>
      </c>
      <c r="BX7778" s="118" t="s">
        <v>694</v>
      </c>
      <c r="BY7778" s="118" t="s">
        <v>2983</v>
      </c>
    </row>
    <row r="7779" spans="53:77" x14ac:dyDescent="0.3">
      <c r="BA7779" s="169" t="e">
        <f>VLOOKUP(D7779,#REF!, 2,FALSE)</f>
        <v>#REF!</v>
      </c>
      <c r="BO7779" s="118" t="s">
        <v>12926</v>
      </c>
      <c r="BP7779" s="118" t="s">
        <v>1445</v>
      </c>
      <c r="BQ7779" s="118" t="s">
        <v>2983</v>
      </c>
      <c r="BW7779" s="118" t="s">
        <v>12926</v>
      </c>
      <c r="BX7779" s="118" t="s">
        <v>1445</v>
      </c>
      <c r="BY7779" s="118" t="s">
        <v>2983</v>
      </c>
    </row>
    <row r="7780" spans="53:77" x14ac:dyDescent="0.3">
      <c r="BA7780" s="169" t="e">
        <f>VLOOKUP(D7780,#REF!, 2,FALSE)</f>
        <v>#REF!</v>
      </c>
      <c r="BO7780" s="118" t="s">
        <v>12927</v>
      </c>
      <c r="BP7780" s="118" t="s">
        <v>623</v>
      </c>
      <c r="BQ7780" s="118" t="s">
        <v>1410</v>
      </c>
      <c r="BW7780" s="118" t="s">
        <v>12927</v>
      </c>
      <c r="BX7780" s="118" t="s">
        <v>623</v>
      </c>
      <c r="BY7780" s="118" t="s">
        <v>1410</v>
      </c>
    </row>
    <row r="7781" spans="53:77" x14ac:dyDescent="0.3">
      <c r="BA7781" s="169" t="e">
        <f>VLOOKUP(D7781,#REF!, 2,FALSE)</f>
        <v>#REF!</v>
      </c>
      <c r="BO7781" s="118" t="s">
        <v>12928</v>
      </c>
      <c r="BP7781" s="118" t="s">
        <v>787</v>
      </c>
      <c r="BQ7781" s="118" t="s">
        <v>2983</v>
      </c>
      <c r="BW7781" s="118" t="s">
        <v>12928</v>
      </c>
      <c r="BX7781" s="118" t="s">
        <v>787</v>
      </c>
      <c r="BY7781" s="118" t="s">
        <v>2983</v>
      </c>
    </row>
    <row r="7782" spans="53:77" x14ac:dyDescent="0.3">
      <c r="BA7782" s="169" t="e">
        <f>VLOOKUP(D7782,#REF!, 2,FALSE)</f>
        <v>#REF!</v>
      </c>
      <c r="BO7782" s="118" t="s">
        <v>12929</v>
      </c>
      <c r="BP7782" s="118" t="s">
        <v>613</v>
      </c>
      <c r="BQ7782" s="118" t="s">
        <v>2983</v>
      </c>
      <c r="BW7782" s="118" t="s">
        <v>12929</v>
      </c>
      <c r="BX7782" s="118" t="s">
        <v>613</v>
      </c>
      <c r="BY7782" s="118" t="s">
        <v>2983</v>
      </c>
    </row>
    <row r="7783" spans="53:77" x14ac:dyDescent="0.3">
      <c r="BA7783" s="169" t="e">
        <f>VLOOKUP(D7783,#REF!, 2,FALSE)</f>
        <v>#REF!</v>
      </c>
      <c r="BO7783" s="118" t="s">
        <v>12930</v>
      </c>
      <c r="BP7783" s="118" t="s">
        <v>2983</v>
      </c>
      <c r="BQ7783" s="118" t="s">
        <v>2447</v>
      </c>
      <c r="BW7783" s="118" t="s">
        <v>12930</v>
      </c>
      <c r="BX7783" s="118" t="s">
        <v>2983</v>
      </c>
      <c r="BY7783" s="118" t="s">
        <v>2447</v>
      </c>
    </row>
    <row r="7784" spans="53:77" x14ac:dyDescent="0.3">
      <c r="BA7784" s="169" t="e">
        <f>VLOOKUP(D7784,#REF!, 2,FALSE)</f>
        <v>#REF!</v>
      </c>
      <c r="BO7784" s="118" t="s">
        <v>12931</v>
      </c>
      <c r="BP7784" s="118" t="s">
        <v>2983</v>
      </c>
      <c r="BQ7784" s="118" t="s">
        <v>2983</v>
      </c>
      <c r="BW7784" s="118" t="s">
        <v>12931</v>
      </c>
      <c r="BX7784" s="118" t="s">
        <v>2983</v>
      </c>
      <c r="BY7784" s="118" t="s">
        <v>2983</v>
      </c>
    </row>
    <row r="7785" spans="53:77" x14ac:dyDescent="0.3">
      <c r="BA7785" s="169" t="e">
        <f>VLOOKUP(D7785,#REF!, 2,FALSE)</f>
        <v>#REF!</v>
      </c>
      <c r="BO7785" s="118" t="s">
        <v>12932</v>
      </c>
      <c r="BP7785" s="118" t="s">
        <v>639</v>
      </c>
      <c r="BQ7785" s="118" t="s">
        <v>2983</v>
      </c>
      <c r="BW7785" s="118" t="s">
        <v>12932</v>
      </c>
      <c r="BX7785" s="118" t="s">
        <v>639</v>
      </c>
      <c r="BY7785" s="118" t="s">
        <v>2983</v>
      </c>
    </row>
    <row r="7786" spans="53:77" x14ac:dyDescent="0.3">
      <c r="BA7786" s="169" t="e">
        <f>VLOOKUP(D7786,#REF!, 2,FALSE)</f>
        <v>#REF!</v>
      </c>
      <c r="BO7786" s="118" t="s">
        <v>12933</v>
      </c>
      <c r="BP7786" s="118" t="s">
        <v>803</v>
      </c>
      <c r="BQ7786" s="118" t="s">
        <v>660</v>
      </c>
      <c r="BW7786" s="118" t="s">
        <v>12933</v>
      </c>
      <c r="BX7786" s="118" t="s">
        <v>803</v>
      </c>
      <c r="BY7786" s="118" t="s">
        <v>660</v>
      </c>
    </row>
    <row r="7787" spans="53:77" x14ac:dyDescent="0.3">
      <c r="BA7787" s="169" t="e">
        <f>VLOOKUP(D7787,#REF!, 2,FALSE)</f>
        <v>#REF!</v>
      </c>
      <c r="BO7787" s="118" t="s">
        <v>12934</v>
      </c>
      <c r="BP7787" s="118" t="s">
        <v>787</v>
      </c>
      <c r="BQ7787" s="118" t="s">
        <v>2983</v>
      </c>
      <c r="BW7787" s="118" t="s">
        <v>12934</v>
      </c>
      <c r="BX7787" s="118" t="s">
        <v>787</v>
      </c>
      <c r="BY7787" s="118" t="s">
        <v>2983</v>
      </c>
    </row>
    <row r="7788" spans="53:77" x14ac:dyDescent="0.3">
      <c r="BA7788" s="169" t="e">
        <f>VLOOKUP(D7788,#REF!, 2,FALSE)</f>
        <v>#REF!</v>
      </c>
      <c r="BO7788" s="118" t="s">
        <v>12935</v>
      </c>
      <c r="BP7788" s="118" t="s">
        <v>661</v>
      </c>
      <c r="BQ7788" s="118" t="s">
        <v>3110</v>
      </c>
      <c r="BW7788" s="118" t="s">
        <v>12935</v>
      </c>
      <c r="BX7788" s="118" t="s">
        <v>661</v>
      </c>
      <c r="BY7788" s="118" t="s">
        <v>3110</v>
      </c>
    </row>
    <row r="7789" spans="53:77" x14ac:dyDescent="0.3">
      <c r="BA7789" s="169" t="e">
        <f>VLOOKUP(D7789,#REF!, 2,FALSE)</f>
        <v>#REF!</v>
      </c>
      <c r="BO7789" s="118" t="s">
        <v>12936</v>
      </c>
      <c r="BP7789" s="118" t="s">
        <v>2983</v>
      </c>
      <c r="BQ7789" s="118" t="s">
        <v>12937</v>
      </c>
      <c r="BW7789" s="118" t="s">
        <v>12936</v>
      </c>
      <c r="BX7789" s="118" t="s">
        <v>2983</v>
      </c>
      <c r="BY7789" s="118" t="s">
        <v>12937</v>
      </c>
    </row>
    <row r="7790" spans="53:77" x14ac:dyDescent="0.3">
      <c r="BA7790" s="169" t="e">
        <f>VLOOKUP(D7790,#REF!, 2,FALSE)</f>
        <v>#REF!</v>
      </c>
      <c r="BO7790" s="118" t="s">
        <v>12938</v>
      </c>
      <c r="BP7790" s="118" t="s">
        <v>3003</v>
      </c>
      <c r="BQ7790" s="118" t="s">
        <v>2983</v>
      </c>
      <c r="BW7790" s="118" t="s">
        <v>12938</v>
      </c>
      <c r="BX7790" s="118" t="s">
        <v>3003</v>
      </c>
      <c r="BY7790" s="118" t="s">
        <v>2983</v>
      </c>
    </row>
    <row r="7791" spans="53:77" x14ac:dyDescent="0.3">
      <c r="BA7791" s="169" t="e">
        <f>VLOOKUP(D7791,#REF!, 2,FALSE)</f>
        <v>#REF!</v>
      </c>
      <c r="BO7791" s="118" t="s">
        <v>12939</v>
      </c>
      <c r="BP7791" s="118" t="s">
        <v>3081</v>
      </c>
      <c r="BQ7791" s="118" t="s">
        <v>12940</v>
      </c>
      <c r="BW7791" s="118" t="s">
        <v>12939</v>
      </c>
      <c r="BX7791" s="118" t="s">
        <v>3081</v>
      </c>
      <c r="BY7791" s="118" t="s">
        <v>12940</v>
      </c>
    </row>
    <row r="7792" spans="53:77" x14ac:dyDescent="0.3">
      <c r="BA7792" s="169" t="e">
        <f>VLOOKUP(D7792,#REF!, 2,FALSE)</f>
        <v>#REF!</v>
      </c>
      <c r="BO7792" s="118" t="s">
        <v>2235</v>
      </c>
      <c r="BP7792" s="118" t="s">
        <v>655</v>
      </c>
      <c r="BQ7792" s="118" t="s">
        <v>12941</v>
      </c>
      <c r="BW7792" s="118" t="s">
        <v>2235</v>
      </c>
      <c r="BX7792" s="118" t="s">
        <v>655</v>
      </c>
      <c r="BY7792" s="118" t="s">
        <v>12941</v>
      </c>
    </row>
    <row r="7793" spans="53:77" x14ac:dyDescent="0.3">
      <c r="BA7793" s="169" t="e">
        <f>VLOOKUP(D7793,#REF!, 2,FALSE)</f>
        <v>#REF!</v>
      </c>
      <c r="BO7793" s="118" t="s">
        <v>2236</v>
      </c>
      <c r="BP7793" s="118" t="s">
        <v>1272</v>
      </c>
      <c r="BQ7793" s="118" t="s">
        <v>2983</v>
      </c>
      <c r="BW7793" s="118" t="s">
        <v>2236</v>
      </c>
      <c r="BX7793" s="118" t="s">
        <v>1272</v>
      </c>
      <c r="BY7793" s="118" t="s">
        <v>2983</v>
      </c>
    </row>
    <row r="7794" spans="53:77" x14ac:dyDescent="0.3">
      <c r="BA7794" s="169" t="e">
        <f>VLOOKUP(D7794,#REF!, 2,FALSE)</f>
        <v>#REF!</v>
      </c>
      <c r="BO7794" s="118" t="s">
        <v>2237</v>
      </c>
      <c r="BP7794" s="118" t="s">
        <v>3003</v>
      </c>
      <c r="BQ7794" s="118" t="s">
        <v>12942</v>
      </c>
      <c r="BW7794" s="118" t="s">
        <v>2237</v>
      </c>
      <c r="BX7794" s="118" t="s">
        <v>3003</v>
      </c>
      <c r="BY7794" s="118" t="s">
        <v>12942</v>
      </c>
    </row>
    <row r="7795" spans="53:77" x14ac:dyDescent="0.3">
      <c r="BA7795" s="169" t="e">
        <f>VLOOKUP(D7795,#REF!, 2,FALSE)</f>
        <v>#REF!</v>
      </c>
      <c r="BO7795" s="118" t="s">
        <v>12943</v>
      </c>
      <c r="BP7795" s="118" t="s">
        <v>3085</v>
      </c>
      <c r="BQ7795" s="118" t="s">
        <v>12944</v>
      </c>
      <c r="BW7795" s="118" t="s">
        <v>12943</v>
      </c>
      <c r="BX7795" s="118" t="s">
        <v>3085</v>
      </c>
      <c r="BY7795" s="118" t="s">
        <v>12944</v>
      </c>
    </row>
    <row r="7796" spans="53:77" x14ac:dyDescent="0.3">
      <c r="BA7796" s="169" t="e">
        <f>VLOOKUP(D7796,#REF!, 2,FALSE)</f>
        <v>#REF!</v>
      </c>
      <c r="BO7796" s="118" t="s">
        <v>12945</v>
      </c>
      <c r="BP7796" s="118" t="s">
        <v>669</v>
      </c>
      <c r="BQ7796" s="118" t="s">
        <v>12944</v>
      </c>
      <c r="BW7796" s="118" t="s">
        <v>12945</v>
      </c>
      <c r="BX7796" s="118" t="s">
        <v>669</v>
      </c>
      <c r="BY7796" s="118" t="s">
        <v>12944</v>
      </c>
    </row>
    <row r="7797" spans="53:77" x14ac:dyDescent="0.3">
      <c r="BA7797" s="169" t="e">
        <f>VLOOKUP(D7797,#REF!, 2,FALSE)</f>
        <v>#REF!</v>
      </c>
      <c r="BO7797" s="118" t="s">
        <v>2238</v>
      </c>
      <c r="BP7797" s="118" t="s">
        <v>3081</v>
      </c>
      <c r="BQ7797" s="118" t="s">
        <v>12946</v>
      </c>
      <c r="BW7797" s="118" t="s">
        <v>2238</v>
      </c>
      <c r="BX7797" s="118" t="s">
        <v>3081</v>
      </c>
      <c r="BY7797" s="118" t="s">
        <v>12946</v>
      </c>
    </row>
    <row r="7798" spans="53:77" x14ac:dyDescent="0.3">
      <c r="BA7798" s="169" t="e">
        <f>VLOOKUP(D7798,#REF!, 2,FALSE)</f>
        <v>#REF!</v>
      </c>
      <c r="BO7798" s="118" t="s">
        <v>12947</v>
      </c>
      <c r="BP7798" s="118" t="s">
        <v>3003</v>
      </c>
      <c r="BQ7798" s="118" t="s">
        <v>12948</v>
      </c>
      <c r="BW7798" s="118" t="s">
        <v>12947</v>
      </c>
      <c r="BX7798" s="118" t="s">
        <v>3003</v>
      </c>
      <c r="BY7798" s="118" t="s">
        <v>12948</v>
      </c>
    </row>
    <row r="7799" spans="53:77" x14ac:dyDescent="0.3">
      <c r="BA7799" s="169" t="e">
        <f>VLOOKUP(D7799,#REF!, 2,FALSE)</f>
        <v>#REF!</v>
      </c>
      <c r="BO7799" s="118" t="s">
        <v>12949</v>
      </c>
      <c r="BP7799" s="118" t="s">
        <v>3081</v>
      </c>
      <c r="BQ7799" s="118" t="s">
        <v>12950</v>
      </c>
      <c r="BW7799" s="118" t="s">
        <v>12949</v>
      </c>
      <c r="BX7799" s="118" t="s">
        <v>3081</v>
      </c>
      <c r="BY7799" s="118" t="s">
        <v>12950</v>
      </c>
    </row>
    <row r="7800" spans="53:77" x14ac:dyDescent="0.3">
      <c r="BA7800" s="169" t="e">
        <f>VLOOKUP(D7800,#REF!, 2,FALSE)</f>
        <v>#REF!</v>
      </c>
      <c r="BO7800" s="118" t="s">
        <v>2239</v>
      </c>
      <c r="BP7800" s="118" t="s">
        <v>3081</v>
      </c>
      <c r="BQ7800" s="118" t="s">
        <v>7745</v>
      </c>
      <c r="BW7800" s="118" t="s">
        <v>2239</v>
      </c>
      <c r="BX7800" s="118" t="s">
        <v>3081</v>
      </c>
      <c r="BY7800" s="118" t="s">
        <v>7745</v>
      </c>
    </row>
    <row r="7801" spans="53:77" x14ac:dyDescent="0.3">
      <c r="BA7801" s="169" t="e">
        <f>VLOOKUP(D7801,#REF!, 2,FALSE)</f>
        <v>#REF!</v>
      </c>
      <c r="BO7801" s="118" t="s">
        <v>12951</v>
      </c>
      <c r="BP7801" s="118" t="s">
        <v>3081</v>
      </c>
      <c r="BQ7801" s="118" t="s">
        <v>12524</v>
      </c>
      <c r="BW7801" s="118" t="s">
        <v>12951</v>
      </c>
      <c r="BX7801" s="118" t="s">
        <v>3081</v>
      </c>
      <c r="BY7801" s="118" t="s">
        <v>12524</v>
      </c>
    </row>
    <row r="7802" spans="53:77" x14ac:dyDescent="0.3">
      <c r="BA7802" s="169" t="e">
        <f>VLOOKUP(D7802,#REF!, 2,FALSE)</f>
        <v>#REF!</v>
      </c>
      <c r="BO7802" s="118" t="s">
        <v>12952</v>
      </c>
      <c r="BP7802" s="118" t="s">
        <v>3085</v>
      </c>
      <c r="BQ7802" s="118" t="s">
        <v>12953</v>
      </c>
      <c r="BW7802" s="118" t="s">
        <v>12952</v>
      </c>
      <c r="BX7802" s="118" t="s">
        <v>3085</v>
      </c>
      <c r="BY7802" s="118" t="s">
        <v>12953</v>
      </c>
    </row>
    <row r="7803" spans="53:77" x14ac:dyDescent="0.3">
      <c r="BA7803" s="169" t="e">
        <f>VLOOKUP(D7803,#REF!, 2,FALSE)</f>
        <v>#REF!</v>
      </c>
      <c r="BO7803" s="118" t="s">
        <v>12954</v>
      </c>
      <c r="BP7803" s="118" t="s">
        <v>1445</v>
      </c>
      <c r="BQ7803" s="118" t="s">
        <v>2983</v>
      </c>
      <c r="BW7803" s="118" t="s">
        <v>12954</v>
      </c>
      <c r="BX7803" s="118" t="s">
        <v>1445</v>
      </c>
      <c r="BY7803" s="118" t="s">
        <v>2983</v>
      </c>
    </row>
    <row r="7804" spans="53:77" x14ac:dyDescent="0.3">
      <c r="BA7804" s="169" t="e">
        <f>VLOOKUP(D7804,#REF!, 2,FALSE)</f>
        <v>#REF!</v>
      </c>
      <c r="BO7804" s="118" t="s">
        <v>12955</v>
      </c>
      <c r="BP7804" s="118" t="s">
        <v>3003</v>
      </c>
      <c r="BQ7804" s="118" t="s">
        <v>2983</v>
      </c>
      <c r="BW7804" s="118" t="s">
        <v>12955</v>
      </c>
      <c r="BX7804" s="118" t="s">
        <v>3003</v>
      </c>
      <c r="BY7804" s="118" t="s">
        <v>2983</v>
      </c>
    </row>
    <row r="7805" spans="53:77" x14ac:dyDescent="0.3">
      <c r="BA7805" s="169" t="e">
        <f>VLOOKUP(D7805,#REF!, 2,FALSE)</f>
        <v>#REF!</v>
      </c>
      <c r="BO7805" s="118" t="s">
        <v>12956</v>
      </c>
      <c r="BP7805" s="118" t="s">
        <v>3197</v>
      </c>
      <c r="BQ7805" s="118" t="s">
        <v>2983</v>
      </c>
      <c r="BW7805" s="118" t="s">
        <v>12956</v>
      </c>
      <c r="BX7805" s="118" t="s">
        <v>3197</v>
      </c>
      <c r="BY7805" s="118" t="s">
        <v>2983</v>
      </c>
    </row>
    <row r="7806" spans="53:77" x14ac:dyDescent="0.3">
      <c r="BA7806" s="169" t="e">
        <f>VLOOKUP(D7806,#REF!, 2,FALSE)</f>
        <v>#REF!</v>
      </c>
      <c r="BO7806" s="118" t="s">
        <v>12957</v>
      </c>
      <c r="BP7806" s="118" t="s">
        <v>16975</v>
      </c>
      <c r="BQ7806" s="118" t="s">
        <v>2983</v>
      </c>
      <c r="BW7806" s="118" t="s">
        <v>12957</v>
      </c>
      <c r="BX7806" s="118" t="s">
        <v>16975</v>
      </c>
      <c r="BY7806" s="118" t="s">
        <v>2983</v>
      </c>
    </row>
    <row r="7807" spans="53:77" x14ac:dyDescent="0.3">
      <c r="BA7807" s="169" t="e">
        <f>VLOOKUP(D7807,#REF!, 2,FALSE)</f>
        <v>#REF!</v>
      </c>
      <c r="BO7807" s="118" t="s">
        <v>2242</v>
      </c>
      <c r="BP7807" s="118" t="s">
        <v>626</v>
      </c>
      <c r="BQ7807" s="118" t="s">
        <v>2983</v>
      </c>
      <c r="BW7807" s="118" t="s">
        <v>2242</v>
      </c>
      <c r="BX7807" s="118" t="s">
        <v>626</v>
      </c>
      <c r="BY7807" s="118" t="s">
        <v>2983</v>
      </c>
    </row>
    <row r="7808" spans="53:77" x14ac:dyDescent="0.3">
      <c r="BA7808" s="169" t="e">
        <f>VLOOKUP(D7808,#REF!, 2,FALSE)</f>
        <v>#REF!</v>
      </c>
      <c r="BO7808" s="118" t="s">
        <v>2243</v>
      </c>
      <c r="BP7808" s="118" t="s">
        <v>700</v>
      </c>
      <c r="BQ7808" s="118" t="s">
        <v>2983</v>
      </c>
      <c r="BW7808" s="118" t="s">
        <v>2243</v>
      </c>
      <c r="BX7808" s="118" t="s">
        <v>700</v>
      </c>
      <c r="BY7808" s="118" t="s">
        <v>2983</v>
      </c>
    </row>
    <row r="7809" spans="53:77" x14ac:dyDescent="0.3">
      <c r="BA7809" s="169" t="e">
        <f>VLOOKUP(D7809,#REF!, 2,FALSE)</f>
        <v>#REF!</v>
      </c>
      <c r="BO7809" s="118" t="s">
        <v>2244</v>
      </c>
      <c r="BP7809" s="118" t="s">
        <v>719</v>
      </c>
      <c r="BQ7809" s="118" t="s">
        <v>2983</v>
      </c>
      <c r="BW7809" s="118" t="s">
        <v>2244</v>
      </c>
      <c r="BX7809" s="118" t="s">
        <v>719</v>
      </c>
      <c r="BY7809" s="118" t="s">
        <v>2983</v>
      </c>
    </row>
    <row r="7810" spans="53:77" x14ac:dyDescent="0.3">
      <c r="BA7810" s="169" t="e">
        <f>VLOOKUP(D7810,#REF!, 2,FALSE)</f>
        <v>#REF!</v>
      </c>
      <c r="BO7810" s="118" t="s">
        <v>347</v>
      </c>
      <c r="BP7810" s="118" t="s">
        <v>623</v>
      </c>
      <c r="BQ7810" s="118" t="s">
        <v>2983</v>
      </c>
      <c r="BW7810" s="118" t="s">
        <v>347</v>
      </c>
      <c r="BX7810" s="118" t="s">
        <v>623</v>
      </c>
      <c r="BY7810" s="118" t="s">
        <v>2983</v>
      </c>
    </row>
    <row r="7811" spans="53:77" x14ac:dyDescent="0.3">
      <c r="BA7811" s="169" t="e">
        <f>VLOOKUP(D7811,#REF!, 2,FALSE)</f>
        <v>#REF!</v>
      </c>
      <c r="BO7811" s="118" t="s">
        <v>12959</v>
      </c>
      <c r="BP7811" s="118" t="s">
        <v>3085</v>
      </c>
      <c r="BQ7811" s="118" t="s">
        <v>2983</v>
      </c>
      <c r="BW7811" s="118" t="s">
        <v>12959</v>
      </c>
      <c r="BX7811" s="118" t="s">
        <v>3085</v>
      </c>
      <c r="BY7811" s="118" t="s">
        <v>2983</v>
      </c>
    </row>
    <row r="7812" spans="53:77" x14ac:dyDescent="0.3">
      <c r="BA7812" s="169" t="e">
        <f>VLOOKUP(D7812,#REF!, 2,FALSE)</f>
        <v>#REF!</v>
      </c>
      <c r="BO7812" s="118" t="s">
        <v>12960</v>
      </c>
      <c r="BP7812" s="118" t="s">
        <v>631</v>
      </c>
      <c r="BQ7812" s="118" t="s">
        <v>2983</v>
      </c>
      <c r="BW7812" s="118" t="s">
        <v>12960</v>
      </c>
      <c r="BX7812" s="118" t="s">
        <v>631</v>
      </c>
      <c r="BY7812" s="118" t="s">
        <v>2983</v>
      </c>
    </row>
    <row r="7813" spans="53:77" x14ac:dyDescent="0.3">
      <c r="BA7813" s="169" t="e">
        <f>VLOOKUP(D7813,#REF!, 2,FALSE)</f>
        <v>#REF!</v>
      </c>
      <c r="BO7813" s="118" t="s">
        <v>12961</v>
      </c>
      <c r="BP7813" s="118" t="s">
        <v>3243</v>
      </c>
      <c r="BQ7813" s="118" t="s">
        <v>2983</v>
      </c>
      <c r="BW7813" s="118" t="s">
        <v>12961</v>
      </c>
      <c r="BX7813" s="118" t="s">
        <v>3243</v>
      </c>
      <c r="BY7813" s="118" t="s">
        <v>2983</v>
      </c>
    </row>
    <row r="7814" spans="53:77" x14ac:dyDescent="0.3">
      <c r="BA7814" s="169" t="e">
        <f>VLOOKUP(D7814,#REF!, 2,FALSE)</f>
        <v>#REF!</v>
      </c>
      <c r="BO7814" s="118" t="s">
        <v>12962</v>
      </c>
      <c r="BP7814" s="118" t="s">
        <v>613</v>
      </c>
      <c r="BQ7814" s="118" t="s">
        <v>2983</v>
      </c>
      <c r="BW7814" s="118" t="s">
        <v>12962</v>
      </c>
      <c r="BX7814" s="118" t="s">
        <v>613</v>
      </c>
      <c r="BY7814" s="118" t="s">
        <v>2983</v>
      </c>
    </row>
    <row r="7815" spans="53:77" x14ac:dyDescent="0.3">
      <c r="BA7815" s="169" t="e">
        <f>VLOOKUP(D7815,#REF!, 2,FALSE)</f>
        <v>#REF!</v>
      </c>
      <c r="BO7815" s="118" t="s">
        <v>12963</v>
      </c>
      <c r="BP7815" s="118" t="s">
        <v>700</v>
      </c>
      <c r="BQ7815" s="118" t="s">
        <v>2983</v>
      </c>
      <c r="BW7815" s="118" t="s">
        <v>12963</v>
      </c>
      <c r="BX7815" s="118" t="s">
        <v>700</v>
      </c>
      <c r="BY7815" s="118" t="s">
        <v>2983</v>
      </c>
    </row>
    <row r="7816" spans="53:77" x14ac:dyDescent="0.3">
      <c r="BA7816" s="169" t="e">
        <f>VLOOKUP(D7816,#REF!, 2,FALSE)</f>
        <v>#REF!</v>
      </c>
      <c r="BO7816" s="118" t="s">
        <v>12964</v>
      </c>
      <c r="BP7816" s="118" t="s">
        <v>636</v>
      </c>
      <c r="BQ7816" s="118" t="s">
        <v>2983</v>
      </c>
      <c r="BW7816" s="118" t="s">
        <v>12964</v>
      </c>
      <c r="BX7816" s="118" t="s">
        <v>636</v>
      </c>
      <c r="BY7816" s="118" t="s">
        <v>2983</v>
      </c>
    </row>
    <row r="7817" spans="53:77" x14ac:dyDescent="0.3">
      <c r="BA7817" s="169" t="e">
        <f>VLOOKUP(D7817,#REF!, 2,FALSE)</f>
        <v>#REF!</v>
      </c>
      <c r="BO7817" s="118" t="s">
        <v>12965</v>
      </c>
      <c r="BP7817" s="118" t="s">
        <v>700</v>
      </c>
      <c r="BQ7817" s="118" t="s">
        <v>2983</v>
      </c>
      <c r="BW7817" s="118" t="s">
        <v>12965</v>
      </c>
      <c r="BX7817" s="118" t="s">
        <v>700</v>
      </c>
      <c r="BY7817" s="118" t="s">
        <v>2983</v>
      </c>
    </row>
    <row r="7818" spans="53:77" x14ac:dyDescent="0.3">
      <c r="BA7818" s="169" t="e">
        <f>VLOOKUP(D7818,#REF!, 2,FALSE)</f>
        <v>#REF!</v>
      </c>
      <c r="BO7818" s="118" t="s">
        <v>12967</v>
      </c>
      <c r="BP7818" s="118" t="s">
        <v>631</v>
      </c>
      <c r="BQ7818" s="118" t="s">
        <v>2983</v>
      </c>
      <c r="BW7818" s="118" t="s">
        <v>12967</v>
      </c>
      <c r="BX7818" s="118" t="s">
        <v>631</v>
      </c>
      <c r="BY7818" s="118" t="s">
        <v>2983</v>
      </c>
    </row>
    <row r="7819" spans="53:77" x14ac:dyDescent="0.3">
      <c r="BA7819" s="169" t="e">
        <f>VLOOKUP(D7819,#REF!, 2,FALSE)</f>
        <v>#REF!</v>
      </c>
      <c r="BO7819" s="118" t="s">
        <v>12968</v>
      </c>
      <c r="BP7819" s="118" t="s">
        <v>623</v>
      </c>
      <c r="BQ7819" s="118" t="s">
        <v>2983</v>
      </c>
      <c r="BW7819" s="118" t="s">
        <v>12968</v>
      </c>
      <c r="BX7819" s="118" t="s">
        <v>623</v>
      </c>
      <c r="BY7819" s="118" t="s">
        <v>2983</v>
      </c>
    </row>
    <row r="7820" spans="53:77" x14ac:dyDescent="0.3">
      <c r="BA7820" s="169" t="e">
        <f>VLOOKUP(D7820,#REF!, 2,FALSE)</f>
        <v>#REF!</v>
      </c>
      <c r="BO7820" s="118" t="s">
        <v>2245</v>
      </c>
      <c r="BP7820" s="118" t="s">
        <v>623</v>
      </c>
      <c r="BQ7820" s="118" t="s">
        <v>2983</v>
      </c>
      <c r="BW7820" s="118" t="s">
        <v>2245</v>
      </c>
      <c r="BX7820" s="118" t="s">
        <v>623</v>
      </c>
      <c r="BY7820" s="118" t="s">
        <v>2983</v>
      </c>
    </row>
    <row r="7821" spans="53:77" x14ac:dyDescent="0.3">
      <c r="BA7821" s="169" t="e">
        <f>VLOOKUP(D7821,#REF!, 2,FALSE)</f>
        <v>#REF!</v>
      </c>
      <c r="BO7821" s="118" t="s">
        <v>12969</v>
      </c>
      <c r="BP7821" s="118" t="s">
        <v>3000</v>
      </c>
      <c r="BQ7821" s="118" t="s">
        <v>1613</v>
      </c>
      <c r="BW7821" s="118" t="s">
        <v>12969</v>
      </c>
      <c r="BX7821" s="118" t="s">
        <v>3000</v>
      </c>
      <c r="BY7821" s="118" t="s">
        <v>1613</v>
      </c>
    </row>
    <row r="7822" spans="53:77" x14ac:dyDescent="0.3">
      <c r="BA7822" s="169" t="e">
        <f>VLOOKUP(D7822,#REF!, 2,FALSE)</f>
        <v>#REF!</v>
      </c>
      <c r="BO7822" s="118" t="s">
        <v>12970</v>
      </c>
      <c r="BP7822" s="118" t="s">
        <v>16975</v>
      </c>
      <c r="BQ7822" s="118" t="s">
        <v>770</v>
      </c>
      <c r="BW7822" s="118" t="s">
        <v>12970</v>
      </c>
      <c r="BX7822" s="118" t="s">
        <v>16975</v>
      </c>
      <c r="BY7822" s="118" t="s">
        <v>770</v>
      </c>
    </row>
    <row r="7823" spans="53:77" x14ac:dyDescent="0.3">
      <c r="BA7823" s="169" t="e">
        <f>VLOOKUP(D7823,#REF!, 2,FALSE)</f>
        <v>#REF!</v>
      </c>
      <c r="BO7823" s="118" t="s">
        <v>12971</v>
      </c>
      <c r="BP7823" s="118" t="s">
        <v>636</v>
      </c>
      <c r="BQ7823" s="118" t="s">
        <v>12972</v>
      </c>
      <c r="BW7823" s="118" t="s">
        <v>12971</v>
      </c>
      <c r="BX7823" s="118" t="s">
        <v>636</v>
      </c>
      <c r="BY7823" s="118" t="s">
        <v>12972</v>
      </c>
    </row>
    <row r="7824" spans="53:77" x14ac:dyDescent="0.3">
      <c r="BA7824" s="169" t="e">
        <f>VLOOKUP(D7824,#REF!, 2,FALSE)</f>
        <v>#REF!</v>
      </c>
      <c r="BO7824" s="118" t="s">
        <v>12973</v>
      </c>
      <c r="BP7824" s="118" t="s">
        <v>3000</v>
      </c>
      <c r="BQ7824" s="118" t="s">
        <v>8617</v>
      </c>
      <c r="BW7824" s="118" t="s">
        <v>12973</v>
      </c>
      <c r="BX7824" s="118" t="s">
        <v>3000</v>
      </c>
      <c r="BY7824" s="118" t="s">
        <v>8617</v>
      </c>
    </row>
    <row r="7825" spans="53:77" x14ac:dyDescent="0.3">
      <c r="BA7825" s="169" t="e">
        <f>VLOOKUP(D7825,#REF!, 2,FALSE)</f>
        <v>#REF!</v>
      </c>
      <c r="BO7825" s="118" t="s">
        <v>12974</v>
      </c>
      <c r="BP7825" s="118" t="s">
        <v>3243</v>
      </c>
      <c r="BQ7825" s="118" t="s">
        <v>770</v>
      </c>
      <c r="BW7825" s="118" t="s">
        <v>12974</v>
      </c>
      <c r="BX7825" s="118" t="s">
        <v>3243</v>
      </c>
      <c r="BY7825" s="118" t="s">
        <v>770</v>
      </c>
    </row>
    <row r="7826" spans="53:77" x14ac:dyDescent="0.3">
      <c r="BA7826" s="169" t="e">
        <f>VLOOKUP(D7826,#REF!, 2,FALSE)</f>
        <v>#REF!</v>
      </c>
      <c r="BO7826" s="118" t="s">
        <v>12975</v>
      </c>
      <c r="BP7826" s="118" t="s">
        <v>16975</v>
      </c>
      <c r="BQ7826" s="118" t="s">
        <v>855</v>
      </c>
      <c r="BW7826" s="118" t="s">
        <v>12975</v>
      </c>
      <c r="BX7826" s="118" t="s">
        <v>16975</v>
      </c>
      <c r="BY7826" s="118" t="s">
        <v>855</v>
      </c>
    </row>
    <row r="7827" spans="53:77" x14ac:dyDescent="0.3">
      <c r="BA7827" s="169" t="e">
        <f>VLOOKUP(D7827,#REF!, 2,FALSE)</f>
        <v>#REF!</v>
      </c>
      <c r="BO7827" s="118" t="s">
        <v>12976</v>
      </c>
      <c r="BP7827" s="118" t="s">
        <v>16975</v>
      </c>
      <c r="BQ7827" s="118" t="s">
        <v>2818</v>
      </c>
      <c r="BW7827" s="118" t="s">
        <v>12976</v>
      </c>
      <c r="BX7827" s="118" t="s">
        <v>16975</v>
      </c>
      <c r="BY7827" s="118" t="s">
        <v>2818</v>
      </c>
    </row>
    <row r="7828" spans="53:77" x14ac:dyDescent="0.3">
      <c r="BA7828" s="169" t="e">
        <f>VLOOKUP(D7828,#REF!, 2,FALSE)</f>
        <v>#REF!</v>
      </c>
      <c r="BO7828" s="118" t="s">
        <v>12977</v>
      </c>
      <c r="BP7828" s="118" t="s">
        <v>16975</v>
      </c>
      <c r="BQ7828" s="118" t="s">
        <v>770</v>
      </c>
      <c r="BW7828" s="118" t="s">
        <v>12977</v>
      </c>
      <c r="BX7828" s="118" t="s">
        <v>16975</v>
      </c>
      <c r="BY7828" s="118" t="s">
        <v>770</v>
      </c>
    </row>
    <row r="7829" spans="53:77" x14ac:dyDescent="0.3">
      <c r="BA7829" s="169" t="e">
        <f>VLOOKUP(D7829,#REF!, 2,FALSE)</f>
        <v>#REF!</v>
      </c>
      <c r="BO7829" s="118" t="s">
        <v>12978</v>
      </c>
      <c r="BP7829" s="118" t="s">
        <v>3000</v>
      </c>
      <c r="BQ7829" s="118" t="s">
        <v>3826</v>
      </c>
      <c r="BW7829" s="118" t="s">
        <v>12978</v>
      </c>
      <c r="BX7829" s="118" t="s">
        <v>3000</v>
      </c>
      <c r="BY7829" s="118" t="s">
        <v>3826</v>
      </c>
    </row>
    <row r="7830" spans="53:77" x14ac:dyDescent="0.3">
      <c r="BA7830" s="169" t="e">
        <f>VLOOKUP(D7830,#REF!, 2,FALSE)</f>
        <v>#REF!</v>
      </c>
      <c r="BO7830" s="118" t="s">
        <v>12979</v>
      </c>
      <c r="BP7830" s="118" t="s">
        <v>16975</v>
      </c>
      <c r="BQ7830" s="118" t="s">
        <v>770</v>
      </c>
      <c r="BW7830" s="118" t="s">
        <v>12979</v>
      </c>
      <c r="BX7830" s="118" t="s">
        <v>16975</v>
      </c>
      <c r="BY7830" s="118" t="s">
        <v>770</v>
      </c>
    </row>
    <row r="7831" spans="53:77" x14ac:dyDescent="0.3">
      <c r="BA7831" s="169" t="e">
        <f>VLOOKUP(D7831,#REF!, 2,FALSE)</f>
        <v>#REF!</v>
      </c>
      <c r="BO7831" s="118" t="s">
        <v>12980</v>
      </c>
      <c r="BP7831" s="118" t="s">
        <v>775</v>
      </c>
      <c r="BQ7831" s="118" t="s">
        <v>2983</v>
      </c>
      <c r="BW7831" s="118" t="s">
        <v>12980</v>
      </c>
      <c r="BX7831" s="118" t="s">
        <v>775</v>
      </c>
      <c r="BY7831" s="118" t="s">
        <v>2983</v>
      </c>
    </row>
    <row r="7832" spans="53:77" x14ac:dyDescent="0.3">
      <c r="BA7832" s="169" t="e">
        <f>VLOOKUP(D7832,#REF!, 2,FALSE)</f>
        <v>#REF!</v>
      </c>
      <c r="BO7832" s="118" t="s">
        <v>2246</v>
      </c>
      <c r="BP7832" s="118" t="s">
        <v>16975</v>
      </c>
      <c r="BQ7832" s="118" t="s">
        <v>1195</v>
      </c>
      <c r="BW7832" s="118" t="s">
        <v>2246</v>
      </c>
      <c r="BX7832" s="118" t="s">
        <v>16975</v>
      </c>
      <c r="BY7832" s="118" t="s">
        <v>1195</v>
      </c>
    </row>
    <row r="7833" spans="53:77" x14ac:dyDescent="0.3">
      <c r="BA7833" s="169" t="e">
        <f>VLOOKUP(D7833,#REF!, 2,FALSE)</f>
        <v>#REF!</v>
      </c>
      <c r="BO7833" s="118" t="s">
        <v>12981</v>
      </c>
      <c r="BP7833" s="118" t="s">
        <v>16975</v>
      </c>
      <c r="BQ7833" s="118" t="s">
        <v>2983</v>
      </c>
      <c r="BW7833" s="118" t="s">
        <v>12981</v>
      </c>
      <c r="BX7833" s="118" t="s">
        <v>16975</v>
      </c>
      <c r="BY7833" s="118" t="s">
        <v>2983</v>
      </c>
    </row>
    <row r="7834" spans="53:77" x14ac:dyDescent="0.3">
      <c r="BA7834" s="169" t="e">
        <f>VLOOKUP(D7834,#REF!, 2,FALSE)</f>
        <v>#REF!</v>
      </c>
      <c r="BO7834" s="118" t="s">
        <v>12982</v>
      </c>
      <c r="BP7834" s="118" t="s">
        <v>3000</v>
      </c>
      <c r="BQ7834" s="118" t="s">
        <v>5750</v>
      </c>
      <c r="BW7834" s="118" t="s">
        <v>12982</v>
      </c>
      <c r="BX7834" s="118" t="s">
        <v>3000</v>
      </c>
      <c r="BY7834" s="118" t="s">
        <v>5750</v>
      </c>
    </row>
    <row r="7835" spans="53:77" x14ac:dyDescent="0.3">
      <c r="BA7835" s="169" t="e">
        <f>VLOOKUP(D7835,#REF!, 2,FALSE)</f>
        <v>#REF!</v>
      </c>
      <c r="BO7835" s="118" t="s">
        <v>2247</v>
      </c>
      <c r="BP7835" s="118" t="s">
        <v>3095</v>
      </c>
      <c r="BQ7835" s="118" t="s">
        <v>709</v>
      </c>
      <c r="BW7835" s="118" t="s">
        <v>2247</v>
      </c>
      <c r="BX7835" s="118" t="s">
        <v>3095</v>
      </c>
      <c r="BY7835" s="118" t="s">
        <v>709</v>
      </c>
    </row>
    <row r="7836" spans="53:77" x14ac:dyDescent="0.3">
      <c r="BA7836" s="169" t="e">
        <f>VLOOKUP(D7836,#REF!, 2,FALSE)</f>
        <v>#REF!</v>
      </c>
      <c r="BO7836" s="118" t="s">
        <v>12983</v>
      </c>
      <c r="BP7836" s="118" t="s">
        <v>3243</v>
      </c>
      <c r="BQ7836" s="118" t="s">
        <v>2983</v>
      </c>
      <c r="BW7836" s="118" t="s">
        <v>12983</v>
      </c>
      <c r="BX7836" s="118" t="s">
        <v>3243</v>
      </c>
      <c r="BY7836" s="118" t="s">
        <v>2983</v>
      </c>
    </row>
    <row r="7837" spans="53:77" x14ac:dyDescent="0.3">
      <c r="BA7837" s="169" t="e">
        <f>VLOOKUP(D7837,#REF!, 2,FALSE)</f>
        <v>#REF!</v>
      </c>
      <c r="BO7837" s="118" t="s">
        <v>12984</v>
      </c>
      <c r="BP7837" s="118" t="s">
        <v>923</v>
      </c>
      <c r="BQ7837" s="118" t="s">
        <v>1959</v>
      </c>
      <c r="BW7837" s="118" t="s">
        <v>12984</v>
      </c>
      <c r="BX7837" s="118" t="s">
        <v>923</v>
      </c>
      <c r="BY7837" s="118" t="s">
        <v>1959</v>
      </c>
    </row>
    <row r="7838" spans="53:77" x14ac:dyDescent="0.3">
      <c r="BA7838" s="169" t="e">
        <f>VLOOKUP(D7838,#REF!, 2,FALSE)</f>
        <v>#REF!</v>
      </c>
      <c r="BO7838" s="118" t="s">
        <v>2248</v>
      </c>
      <c r="BP7838" s="118" t="s">
        <v>661</v>
      </c>
      <c r="BQ7838" s="118" t="s">
        <v>1083</v>
      </c>
      <c r="BW7838" s="118" t="s">
        <v>2248</v>
      </c>
      <c r="BX7838" s="118" t="s">
        <v>661</v>
      </c>
      <c r="BY7838" s="118" t="s">
        <v>1083</v>
      </c>
    </row>
    <row r="7839" spans="53:77" x14ac:dyDescent="0.3">
      <c r="BA7839" s="169" t="e">
        <f>VLOOKUP(D7839,#REF!, 2,FALSE)</f>
        <v>#REF!</v>
      </c>
      <c r="BO7839" s="118" t="s">
        <v>12985</v>
      </c>
      <c r="BP7839" s="118" t="s">
        <v>16975</v>
      </c>
      <c r="BQ7839" s="118" t="s">
        <v>12986</v>
      </c>
      <c r="BW7839" s="118" t="s">
        <v>12985</v>
      </c>
      <c r="BX7839" s="118" t="s">
        <v>16975</v>
      </c>
      <c r="BY7839" s="118" t="s">
        <v>12986</v>
      </c>
    </row>
    <row r="7840" spans="53:77" x14ac:dyDescent="0.3">
      <c r="BA7840" s="169" t="e">
        <f>VLOOKUP(D7840,#REF!, 2,FALSE)</f>
        <v>#REF!</v>
      </c>
      <c r="BO7840" s="118" t="s">
        <v>12987</v>
      </c>
      <c r="BP7840" s="118" t="s">
        <v>700</v>
      </c>
      <c r="BQ7840" s="118" t="s">
        <v>2983</v>
      </c>
      <c r="BW7840" s="118" t="s">
        <v>12987</v>
      </c>
      <c r="BX7840" s="118" t="s">
        <v>700</v>
      </c>
      <c r="BY7840" s="118" t="s">
        <v>2983</v>
      </c>
    </row>
    <row r="7841" spans="53:77" x14ac:dyDescent="0.3">
      <c r="BA7841" s="169" t="e">
        <f>VLOOKUP(D7841,#REF!, 2,FALSE)</f>
        <v>#REF!</v>
      </c>
      <c r="BO7841" s="118" t="s">
        <v>12988</v>
      </c>
      <c r="BP7841" s="118" t="s">
        <v>16975</v>
      </c>
      <c r="BQ7841" s="118" t="s">
        <v>2983</v>
      </c>
      <c r="BW7841" s="118" t="s">
        <v>12988</v>
      </c>
      <c r="BX7841" s="118" t="s">
        <v>16975</v>
      </c>
      <c r="BY7841" s="118" t="s">
        <v>2983</v>
      </c>
    </row>
    <row r="7842" spans="53:77" x14ac:dyDescent="0.3">
      <c r="BA7842" s="169" t="e">
        <f>VLOOKUP(D7842,#REF!, 2,FALSE)</f>
        <v>#REF!</v>
      </c>
      <c r="BO7842" s="118" t="s">
        <v>12989</v>
      </c>
      <c r="BP7842" s="118" t="s">
        <v>16975</v>
      </c>
      <c r="BQ7842" s="118" t="s">
        <v>11036</v>
      </c>
      <c r="BW7842" s="118" t="s">
        <v>12989</v>
      </c>
      <c r="BX7842" s="118" t="s">
        <v>16975</v>
      </c>
      <c r="BY7842" s="118" t="s">
        <v>11036</v>
      </c>
    </row>
    <row r="7843" spans="53:77" x14ac:dyDescent="0.3">
      <c r="BA7843" s="169" t="e">
        <f>VLOOKUP(D7843,#REF!, 2,FALSE)</f>
        <v>#REF!</v>
      </c>
      <c r="BO7843" s="118" t="s">
        <v>12990</v>
      </c>
      <c r="BP7843" s="118" t="s">
        <v>16975</v>
      </c>
      <c r="BQ7843" s="118" t="s">
        <v>2983</v>
      </c>
      <c r="BW7843" s="118" t="s">
        <v>12990</v>
      </c>
      <c r="BX7843" s="118" t="s">
        <v>16975</v>
      </c>
      <c r="BY7843" s="118" t="s">
        <v>2983</v>
      </c>
    </row>
    <row r="7844" spans="53:77" x14ac:dyDescent="0.3">
      <c r="BA7844" s="169" t="e">
        <f>VLOOKUP(D7844,#REF!, 2,FALSE)</f>
        <v>#REF!</v>
      </c>
      <c r="BO7844" s="118" t="s">
        <v>12991</v>
      </c>
      <c r="BP7844" s="118" t="s">
        <v>16975</v>
      </c>
      <c r="BQ7844" s="118" t="s">
        <v>12992</v>
      </c>
      <c r="BW7844" s="118" t="s">
        <v>12991</v>
      </c>
      <c r="BX7844" s="118" t="s">
        <v>16975</v>
      </c>
      <c r="BY7844" s="118" t="s">
        <v>12992</v>
      </c>
    </row>
    <row r="7845" spans="53:77" x14ac:dyDescent="0.3">
      <c r="BA7845" s="169" t="e">
        <f>VLOOKUP(D7845,#REF!, 2,FALSE)</f>
        <v>#REF!</v>
      </c>
      <c r="BO7845" s="118" t="s">
        <v>12993</v>
      </c>
      <c r="BP7845" s="118" t="s">
        <v>658</v>
      </c>
      <c r="BQ7845" s="118" t="s">
        <v>10424</v>
      </c>
      <c r="BW7845" s="118" t="s">
        <v>12993</v>
      </c>
      <c r="BX7845" s="118" t="s">
        <v>658</v>
      </c>
      <c r="BY7845" s="118" t="s">
        <v>10424</v>
      </c>
    </row>
    <row r="7846" spans="53:77" x14ac:dyDescent="0.3">
      <c r="BA7846" s="169" t="e">
        <f>VLOOKUP(D7846,#REF!, 2,FALSE)</f>
        <v>#REF!</v>
      </c>
      <c r="BO7846" s="118" t="s">
        <v>12994</v>
      </c>
      <c r="BP7846" s="118" t="s">
        <v>16975</v>
      </c>
      <c r="BQ7846" s="118" t="s">
        <v>7235</v>
      </c>
      <c r="BW7846" s="118" t="s">
        <v>12994</v>
      </c>
      <c r="BX7846" s="118" t="s">
        <v>16975</v>
      </c>
      <c r="BY7846" s="118" t="s">
        <v>7235</v>
      </c>
    </row>
    <row r="7847" spans="53:77" x14ac:dyDescent="0.3">
      <c r="BA7847" s="169" t="e">
        <f>VLOOKUP(D7847,#REF!, 2,FALSE)</f>
        <v>#REF!</v>
      </c>
      <c r="BO7847" s="118" t="s">
        <v>12995</v>
      </c>
      <c r="BP7847" s="118" t="s">
        <v>16975</v>
      </c>
      <c r="BQ7847" s="118" t="s">
        <v>2983</v>
      </c>
      <c r="BW7847" s="118" t="s">
        <v>12995</v>
      </c>
      <c r="BX7847" s="118" t="s">
        <v>16975</v>
      </c>
      <c r="BY7847" s="118" t="s">
        <v>2983</v>
      </c>
    </row>
    <row r="7848" spans="53:77" x14ac:dyDescent="0.3">
      <c r="BA7848" s="169" t="e">
        <f>VLOOKUP(D7848,#REF!, 2,FALSE)</f>
        <v>#REF!</v>
      </c>
      <c r="BO7848" s="118" t="s">
        <v>12996</v>
      </c>
      <c r="BP7848" s="118" t="s">
        <v>2983</v>
      </c>
      <c r="BQ7848" s="118" t="s">
        <v>2296</v>
      </c>
      <c r="BW7848" s="118" t="s">
        <v>12996</v>
      </c>
      <c r="BX7848" s="118" t="s">
        <v>2983</v>
      </c>
      <c r="BY7848" s="118" t="s">
        <v>2296</v>
      </c>
    </row>
    <row r="7849" spans="53:77" x14ac:dyDescent="0.3">
      <c r="BA7849" s="169" t="e">
        <f>VLOOKUP(D7849,#REF!, 2,FALSE)</f>
        <v>#REF!</v>
      </c>
      <c r="BO7849" s="118" t="s">
        <v>12997</v>
      </c>
      <c r="BP7849" s="118" t="s">
        <v>16975</v>
      </c>
      <c r="BQ7849" s="118" t="s">
        <v>770</v>
      </c>
      <c r="BW7849" s="118" t="s">
        <v>12997</v>
      </c>
      <c r="BX7849" s="118" t="s">
        <v>16975</v>
      </c>
      <c r="BY7849" s="118" t="s">
        <v>770</v>
      </c>
    </row>
    <row r="7850" spans="53:77" x14ac:dyDescent="0.3">
      <c r="BA7850" s="169" t="e">
        <f>VLOOKUP(D7850,#REF!, 2,FALSE)</f>
        <v>#REF!</v>
      </c>
      <c r="BO7850" s="118" t="s">
        <v>12998</v>
      </c>
      <c r="BP7850" s="118" t="s">
        <v>1269</v>
      </c>
      <c r="BQ7850" s="118" t="s">
        <v>8848</v>
      </c>
      <c r="BW7850" s="118" t="s">
        <v>12998</v>
      </c>
      <c r="BX7850" s="118" t="s">
        <v>1269</v>
      </c>
      <c r="BY7850" s="118" t="s">
        <v>8848</v>
      </c>
    </row>
    <row r="7851" spans="53:77" x14ac:dyDescent="0.3">
      <c r="BA7851" s="169" t="e">
        <f>VLOOKUP(D7851,#REF!, 2,FALSE)</f>
        <v>#REF!</v>
      </c>
      <c r="BO7851" s="118" t="s">
        <v>12999</v>
      </c>
      <c r="BP7851" s="118" t="s">
        <v>780</v>
      </c>
      <c r="BQ7851" s="118" t="s">
        <v>11981</v>
      </c>
      <c r="BW7851" s="118" t="s">
        <v>12999</v>
      </c>
      <c r="BX7851" s="118" t="s">
        <v>780</v>
      </c>
      <c r="BY7851" s="118" t="s">
        <v>11981</v>
      </c>
    </row>
    <row r="7852" spans="53:77" x14ac:dyDescent="0.3">
      <c r="BA7852" s="169" t="e">
        <f>VLOOKUP(D7852,#REF!, 2,FALSE)</f>
        <v>#REF!</v>
      </c>
      <c r="BO7852" s="118" t="s">
        <v>13000</v>
      </c>
      <c r="BP7852" s="118" t="s">
        <v>16975</v>
      </c>
      <c r="BQ7852" s="118" t="s">
        <v>13001</v>
      </c>
      <c r="BW7852" s="118" t="s">
        <v>13000</v>
      </c>
      <c r="BX7852" s="118" t="s">
        <v>16975</v>
      </c>
      <c r="BY7852" s="118" t="s">
        <v>13001</v>
      </c>
    </row>
    <row r="7853" spans="53:77" x14ac:dyDescent="0.3">
      <c r="BA7853" s="169" t="e">
        <f>VLOOKUP(D7853,#REF!, 2,FALSE)</f>
        <v>#REF!</v>
      </c>
      <c r="BO7853" s="118" t="s">
        <v>343</v>
      </c>
      <c r="BP7853" s="118" t="s">
        <v>16975</v>
      </c>
      <c r="BQ7853" s="118" t="s">
        <v>3388</v>
      </c>
      <c r="BW7853" s="118" t="s">
        <v>343</v>
      </c>
      <c r="BX7853" s="118" t="s">
        <v>16975</v>
      </c>
      <c r="BY7853" s="118" t="s">
        <v>3388</v>
      </c>
    </row>
    <row r="7854" spans="53:77" x14ac:dyDescent="0.3">
      <c r="BA7854" s="169" t="e">
        <f>VLOOKUP(D7854,#REF!, 2,FALSE)</f>
        <v>#REF!</v>
      </c>
      <c r="BO7854" s="118" t="s">
        <v>13002</v>
      </c>
      <c r="BP7854" s="118" t="s">
        <v>3000</v>
      </c>
      <c r="BQ7854" s="118" t="s">
        <v>3375</v>
      </c>
      <c r="BW7854" s="118" t="s">
        <v>13002</v>
      </c>
      <c r="BX7854" s="118" t="s">
        <v>3000</v>
      </c>
      <c r="BY7854" s="118" t="s">
        <v>3375</v>
      </c>
    </row>
    <row r="7855" spans="53:77" x14ac:dyDescent="0.3">
      <c r="BA7855" s="169" t="e">
        <f>VLOOKUP(D7855,#REF!, 2,FALSE)</f>
        <v>#REF!</v>
      </c>
      <c r="BO7855" s="118" t="s">
        <v>13004</v>
      </c>
      <c r="BP7855" s="118" t="s">
        <v>3197</v>
      </c>
      <c r="BQ7855" s="118" t="s">
        <v>10524</v>
      </c>
      <c r="BW7855" s="118" t="s">
        <v>13004</v>
      </c>
      <c r="BX7855" s="118" t="s">
        <v>3197</v>
      </c>
      <c r="BY7855" s="118" t="s">
        <v>10524</v>
      </c>
    </row>
    <row r="7856" spans="53:77" x14ac:dyDescent="0.3">
      <c r="BA7856" s="169" t="e">
        <f>VLOOKUP(D7856,#REF!, 2,FALSE)</f>
        <v>#REF!</v>
      </c>
      <c r="BO7856" s="118" t="s">
        <v>2250</v>
      </c>
      <c r="BP7856" s="118" t="s">
        <v>2983</v>
      </c>
      <c r="BQ7856" s="118" t="s">
        <v>2983</v>
      </c>
      <c r="BW7856" s="118" t="s">
        <v>2250</v>
      </c>
      <c r="BX7856" s="118" t="s">
        <v>2983</v>
      </c>
      <c r="BY7856" s="118" t="s">
        <v>2983</v>
      </c>
    </row>
    <row r="7857" spans="53:77" x14ac:dyDescent="0.3">
      <c r="BA7857" s="169" t="e">
        <f>VLOOKUP(D7857,#REF!, 2,FALSE)</f>
        <v>#REF!</v>
      </c>
      <c r="BO7857" s="118" t="s">
        <v>2251</v>
      </c>
      <c r="BP7857" s="118" t="s">
        <v>616</v>
      </c>
      <c r="BQ7857" s="118" t="s">
        <v>1126</v>
      </c>
      <c r="BW7857" s="118" t="s">
        <v>2251</v>
      </c>
      <c r="BX7857" s="118" t="s">
        <v>616</v>
      </c>
      <c r="BY7857" s="118" t="s">
        <v>1126</v>
      </c>
    </row>
    <row r="7858" spans="53:77" x14ac:dyDescent="0.3">
      <c r="BA7858" s="169" t="e">
        <f>VLOOKUP(D7858,#REF!, 2,FALSE)</f>
        <v>#REF!</v>
      </c>
      <c r="BO7858" s="118" t="s">
        <v>13005</v>
      </c>
      <c r="BP7858" s="118" t="s">
        <v>16975</v>
      </c>
      <c r="BQ7858" s="118" t="s">
        <v>13007</v>
      </c>
      <c r="BW7858" s="118" t="s">
        <v>13005</v>
      </c>
      <c r="BX7858" s="118" t="s">
        <v>16975</v>
      </c>
      <c r="BY7858" s="118" t="s">
        <v>13007</v>
      </c>
    </row>
    <row r="7859" spans="53:77" x14ac:dyDescent="0.3">
      <c r="BA7859" s="169" t="e">
        <f>VLOOKUP(D7859,#REF!, 2,FALSE)</f>
        <v>#REF!</v>
      </c>
      <c r="BO7859" s="118" t="s">
        <v>13008</v>
      </c>
      <c r="BP7859" s="118" t="s">
        <v>16975</v>
      </c>
      <c r="BQ7859" s="118" t="s">
        <v>13009</v>
      </c>
      <c r="BW7859" s="118" t="s">
        <v>13008</v>
      </c>
      <c r="BX7859" s="118" t="s">
        <v>16975</v>
      </c>
      <c r="BY7859" s="118" t="s">
        <v>13009</v>
      </c>
    </row>
    <row r="7860" spans="53:77" x14ac:dyDescent="0.3">
      <c r="BA7860" s="169" t="e">
        <f>VLOOKUP(D7860,#REF!, 2,FALSE)</f>
        <v>#REF!</v>
      </c>
      <c r="BO7860" s="118" t="s">
        <v>13010</v>
      </c>
      <c r="BP7860" s="118" t="s">
        <v>16975</v>
      </c>
      <c r="BQ7860" s="118" t="s">
        <v>2545</v>
      </c>
      <c r="BW7860" s="118" t="s">
        <v>13010</v>
      </c>
      <c r="BX7860" s="118" t="s">
        <v>16975</v>
      </c>
      <c r="BY7860" s="118" t="s">
        <v>2545</v>
      </c>
    </row>
    <row r="7861" spans="53:77" x14ac:dyDescent="0.3">
      <c r="BA7861" s="169" t="e">
        <f>VLOOKUP(D7861,#REF!, 2,FALSE)</f>
        <v>#REF!</v>
      </c>
      <c r="BO7861" s="118" t="s">
        <v>13011</v>
      </c>
      <c r="BP7861" s="118" t="s">
        <v>16975</v>
      </c>
      <c r="BQ7861" s="118" t="s">
        <v>13012</v>
      </c>
      <c r="BW7861" s="118" t="s">
        <v>13011</v>
      </c>
      <c r="BX7861" s="118" t="s">
        <v>16975</v>
      </c>
      <c r="BY7861" s="118" t="s">
        <v>13012</v>
      </c>
    </row>
    <row r="7862" spans="53:77" x14ac:dyDescent="0.3">
      <c r="BA7862" s="169" t="e">
        <f>VLOOKUP(D7862,#REF!, 2,FALSE)</f>
        <v>#REF!</v>
      </c>
      <c r="BO7862" s="118" t="s">
        <v>13013</v>
      </c>
      <c r="BP7862" s="118" t="s">
        <v>2983</v>
      </c>
      <c r="BQ7862" s="118" t="s">
        <v>770</v>
      </c>
      <c r="BW7862" s="118" t="s">
        <v>13013</v>
      </c>
      <c r="BX7862" s="118" t="s">
        <v>2983</v>
      </c>
      <c r="BY7862" s="118" t="s">
        <v>770</v>
      </c>
    </row>
    <row r="7863" spans="53:77" x14ac:dyDescent="0.3">
      <c r="BA7863" s="169" t="e">
        <f>VLOOKUP(D7863,#REF!, 2,FALSE)</f>
        <v>#REF!</v>
      </c>
      <c r="BO7863" s="118" t="s">
        <v>13014</v>
      </c>
      <c r="BP7863" s="118" t="s">
        <v>666</v>
      </c>
      <c r="BQ7863" s="118" t="s">
        <v>7073</v>
      </c>
      <c r="BW7863" s="118" t="s">
        <v>13014</v>
      </c>
      <c r="BX7863" s="118" t="s">
        <v>666</v>
      </c>
      <c r="BY7863" s="118" t="s">
        <v>7073</v>
      </c>
    </row>
    <row r="7864" spans="53:77" x14ac:dyDescent="0.3">
      <c r="BA7864" s="169" t="e">
        <f>VLOOKUP(D7864,#REF!, 2,FALSE)</f>
        <v>#REF!</v>
      </c>
      <c r="BO7864" s="118" t="s">
        <v>13015</v>
      </c>
      <c r="BP7864" s="118" t="s">
        <v>852</v>
      </c>
      <c r="BQ7864" s="118" t="s">
        <v>10801</v>
      </c>
      <c r="BW7864" s="118" t="s">
        <v>13015</v>
      </c>
      <c r="BX7864" s="118" t="s">
        <v>852</v>
      </c>
      <c r="BY7864" s="118" t="s">
        <v>10801</v>
      </c>
    </row>
    <row r="7865" spans="53:77" x14ac:dyDescent="0.3">
      <c r="BA7865" s="169" t="e">
        <f>VLOOKUP(D7865,#REF!, 2,FALSE)</f>
        <v>#REF!</v>
      </c>
      <c r="BO7865" s="118" t="s">
        <v>2252</v>
      </c>
      <c r="BP7865" s="118" t="s">
        <v>16975</v>
      </c>
      <c r="BQ7865" s="118" t="s">
        <v>2395</v>
      </c>
      <c r="BW7865" s="118" t="s">
        <v>2252</v>
      </c>
      <c r="BX7865" s="118" t="s">
        <v>16975</v>
      </c>
      <c r="BY7865" s="118" t="s">
        <v>2395</v>
      </c>
    </row>
    <row r="7866" spans="53:77" x14ac:dyDescent="0.3">
      <c r="BA7866" s="169" t="e">
        <f>VLOOKUP(D7866,#REF!, 2,FALSE)</f>
        <v>#REF!</v>
      </c>
      <c r="BO7866" s="118" t="s">
        <v>2253</v>
      </c>
      <c r="BP7866" s="118" t="s">
        <v>731</v>
      </c>
      <c r="BQ7866" s="118" t="s">
        <v>2983</v>
      </c>
      <c r="BW7866" s="118" t="s">
        <v>2253</v>
      </c>
      <c r="BX7866" s="118" t="s">
        <v>731</v>
      </c>
      <c r="BY7866" s="118" t="s">
        <v>2983</v>
      </c>
    </row>
    <row r="7867" spans="53:77" x14ac:dyDescent="0.3">
      <c r="BA7867" s="169" t="e">
        <f>VLOOKUP(D7867,#REF!, 2,FALSE)</f>
        <v>#REF!</v>
      </c>
      <c r="BO7867" s="118" t="s">
        <v>13016</v>
      </c>
      <c r="BP7867" s="118" t="s">
        <v>3000</v>
      </c>
      <c r="BQ7867" s="118" t="s">
        <v>2983</v>
      </c>
      <c r="BW7867" s="118" t="s">
        <v>13016</v>
      </c>
      <c r="BX7867" s="118" t="s">
        <v>3000</v>
      </c>
      <c r="BY7867" s="118" t="s">
        <v>2983</v>
      </c>
    </row>
    <row r="7868" spans="53:77" x14ac:dyDescent="0.3">
      <c r="BA7868" s="169" t="e">
        <f>VLOOKUP(D7868,#REF!, 2,FALSE)</f>
        <v>#REF!</v>
      </c>
      <c r="BO7868" s="118" t="s">
        <v>13017</v>
      </c>
      <c r="BP7868" s="118" t="s">
        <v>619</v>
      </c>
      <c r="BQ7868" s="118" t="s">
        <v>2983</v>
      </c>
      <c r="BW7868" s="118" t="s">
        <v>13017</v>
      </c>
      <c r="BX7868" s="118" t="s">
        <v>619</v>
      </c>
      <c r="BY7868" s="118" t="s">
        <v>2983</v>
      </c>
    </row>
    <row r="7869" spans="53:77" x14ac:dyDescent="0.3">
      <c r="BA7869" s="169" t="e">
        <f>VLOOKUP(D7869,#REF!, 2,FALSE)</f>
        <v>#REF!</v>
      </c>
      <c r="BO7869" s="118" t="s">
        <v>13018</v>
      </c>
      <c r="BP7869" s="118" t="s">
        <v>3243</v>
      </c>
      <c r="BQ7869" s="118" t="s">
        <v>1594</v>
      </c>
      <c r="BW7869" s="118" t="s">
        <v>13018</v>
      </c>
      <c r="BX7869" s="118" t="s">
        <v>3243</v>
      </c>
      <c r="BY7869" s="118" t="s">
        <v>1594</v>
      </c>
    </row>
    <row r="7870" spans="53:77" x14ac:dyDescent="0.3">
      <c r="BA7870" s="169" t="e">
        <f>VLOOKUP(D7870,#REF!, 2,FALSE)</f>
        <v>#REF!</v>
      </c>
      <c r="BO7870" s="118" t="s">
        <v>13019</v>
      </c>
      <c r="BP7870" s="118" t="s">
        <v>619</v>
      </c>
      <c r="BQ7870" s="118" t="s">
        <v>2983</v>
      </c>
      <c r="BW7870" s="118" t="s">
        <v>13019</v>
      </c>
      <c r="BX7870" s="118" t="s">
        <v>619</v>
      </c>
      <c r="BY7870" s="118" t="s">
        <v>2983</v>
      </c>
    </row>
    <row r="7871" spans="53:77" x14ac:dyDescent="0.3">
      <c r="BA7871" s="169" t="e">
        <f>VLOOKUP(D7871,#REF!, 2,FALSE)</f>
        <v>#REF!</v>
      </c>
      <c r="BO7871" s="118" t="s">
        <v>13020</v>
      </c>
      <c r="BP7871" s="118" t="s">
        <v>3003</v>
      </c>
      <c r="BQ7871" s="118" t="s">
        <v>7331</v>
      </c>
      <c r="BW7871" s="118" t="s">
        <v>13020</v>
      </c>
      <c r="BX7871" s="118" t="s">
        <v>3003</v>
      </c>
      <c r="BY7871" s="118" t="s">
        <v>7331</v>
      </c>
    </row>
    <row r="7872" spans="53:77" x14ac:dyDescent="0.3">
      <c r="BA7872" s="169" t="e">
        <f>VLOOKUP(D7872,#REF!, 2,FALSE)</f>
        <v>#REF!</v>
      </c>
      <c r="BO7872" s="118" t="s">
        <v>13021</v>
      </c>
      <c r="BP7872" s="118" t="s">
        <v>3243</v>
      </c>
      <c r="BQ7872" s="118" t="s">
        <v>4109</v>
      </c>
      <c r="BW7872" s="118" t="s">
        <v>13021</v>
      </c>
      <c r="BX7872" s="118" t="s">
        <v>3243</v>
      </c>
      <c r="BY7872" s="118" t="s">
        <v>4109</v>
      </c>
    </row>
    <row r="7873" spans="53:77" x14ac:dyDescent="0.3">
      <c r="BA7873" s="169" t="e">
        <f>VLOOKUP(D7873,#REF!, 2,FALSE)</f>
        <v>#REF!</v>
      </c>
      <c r="BO7873" s="118" t="s">
        <v>13022</v>
      </c>
      <c r="BP7873" s="118" t="s">
        <v>16975</v>
      </c>
      <c r="BQ7873" s="118" t="s">
        <v>2983</v>
      </c>
      <c r="BW7873" s="118" t="s">
        <v>13022</v>
      </c>
      <c r="BX7873" s="118" t="s">
        <v>16975</v>
      </c>
      <c r="BY7873" s="118" t="s">
        <v>2983</v>
      </c>
    </row>
    <row r="7874" spans="53:77" x14ac:dyDescent="0.3">
      <c r="BA7874" s="169" t="e">
        <f>VLOOKUP(D7874,#REF!, 2,FALSE)</f>
        <v>#REF!</v>
      </c>
      <c r="BO7874" s="118" t="s">
        <v>13023</v>
      </c>
      <c r="BP7874" s="118" t="s">
        <v>16975</v>
      </c>
      <c r="BQ7874" s="118" t="s">
        <v>13024</v>
      </c>
      <c r="BW7874" s="118" t="s">
        <v>13023</v>
      </c>
      <c r="BX7874" s="118" t="s">
        <v>16975</v>
      </c>
      <c r="BY7874" s="118" t="s">
        <v>13024</v>
      </c>
    </row>
    <row r="7875" spans="53:77" x14ac:dyDescent="0.3">
      <c r="BA7875" s="169" t="e">
        <f>VLOOKUP(D7875,#REF!, 2,FALSE)</f>
        <v>#REF!</v>
      </c>
      <c r="BO7875" s="118" t="s">
        <v>13025</v>
      </c>
      <c r="BP7875" s="118" t="s">
        <v>703</v>
      </c>
      <c r="BQ7875" s="118" t="s">
        <v>4018</v>
      </c>
      <c r="BW7875" s="118" t="s">
        <v>13025</v>
      </c>
      <c r="BX7875" s="118" t="s">
        <v>703</v>
      </c>
      <c r="BY7875" s="118" t="s">
        <v>4018</v>
      </c>
    </row>
    <row r="7876" spans="53:77" x14ac:dyDescent="0.3">
      <c r="BA7876" s="169" t="e">
        <f>VLOOKUP(D7876,#REF!, 2,FALSE)</f>
        <v>#REF!</v>
      </c>
      <c r="BO7876" s="118" t="s">
        <v>13026</v>
      </c>
      <c r="BP7876" s="118" t="s">
        <v>703</v>
      </c>
      <c r="BQ7876" s="118" t="s">
        <v>2983</v>
      </c>
      <c r="BW7876" s="118" t="s">
        <v>13026</v>
      </c>
      <c r="BX7876" s="118" t="s">
        <v>703</v>
      </c>
      <c r="BY7876" s="118" t="s">
        <v>2983</v>
      </c>
    </row>
    <row r="7877" spans="53:77" x14ac:dyDescent="0.3">
      <c r="BA7877" s="169" t="e">
        <f>VLOOKUP(D7877,#REF!, 2,FALSE)</f>
        <v>#REF!</v>
      </c>
      <c r="BO7877" s="118" t="s">
        <v>13027</v>
      </c>
      <c r="BP7877" s="118" t="s">
        <v>16975</v>
      </c>
      <c r="BQ7877" s="118" t="s">
        <v>2450</v>
      </c>
      <c r="BW7877" s="118" t="s">
        <v>13027</v>
      </c>
      <c r="BX7877" s="118" t="s">
        <v>16975</v>
      </c>
      <c r="BY7877" s="118" t="s">
        <v>2450</v>
      </c>
    </row>
    <row r="7878" spans="53:77" x14ac:dyDescent="0.3">
      <c r="BA7878" s="169" t="e">
        <f>VLOOKUP(D7878,#REF!, 2,FALSE)</f>
        <v>#REF!</v>
      </c>
      <c r="BO7878" s="118" t="s">
        <v>13029</v>
      </c>
      <c r="BP7878" s="118" t="s">
        <v>16975</v>
      </c>
      <c r="BQ7878" s="118" t="s">
        <v>1608</v>
      </c>
      <c r="BW7878" s="118" t="s">
        <v>13029</v>
      </c>
      <c r="BX7878" s="118" t="s">
        <v>16975</v>
      </c>
      <c r="BY7878" s="118" t="s">
        <v>1608</v>
      </c>
    </row>
    <row r="7879" spans="53:77" x14ac:dyDescent="0.3">
      <c r="BA7879" s="169" t="e">
        <f>VLOOKUP(D7879,#REF!, 2,FALSE)</f>
        <v>#REF!</v>
      </c>
      <c r="BO7879" s="118" t="s">
        <v>13030</v>
      </c>
      <c r="BP7879" s="118" t="s">
        <v>16975</v>
      </c>
      <c r="BQ7879" s="118" t="s">
        <v>8121</v>
      </c>
      <c r="BW7879" s="118" t="s">
        <v>13030</v>
      </c>
      <c r="BX7879" s="118" t="s">
        <v>16975</v>
      </c>
      <c r="BY7879" s="118" t="s">
        <v>8121</v>
      </c>
    </row>
    <row r="7880" spans="53:77" x14ac:dyDescent="0.3">
      <c r="BA7880" s="169" t="e">
        <f>VLOOKUP(D7880,#REF!, 2,FALSE)</f>
        <v>#REF!</v>
      </c>
      <c r="BO7880" s="118" t="s">
        <v>13031</v>
      </c>
      <c r="BP7880" s="118" t="s">
        <v>16975</v>
      </c>
      <c r="BQ7880" s="118" t="s">
        <v>919</v>
      </c>
      <c r="BW7880" s="118" t="s">
        <v>13031</v>
      </c>
      <c r="BX7880" s="118" t="s">
        <v>16975</v>
      </c>
      <c r="BY7880" s="118" t="s">
        <v>919</v>
      </c>
    </row>
    <row r="7881" spans="53:77" x14ac:dyDescent="0.3">
      <c r="BA7881" s="169" t="e">
        <f>VLOOKUP(D7881,#REF!, 2,FALSE)</f>
        <v>#REF!</v>
      </c>
      <c r="BO7881" s="118" t="s">
        <v>13033</v>
      </c>
      <c r="BP7881" s="118" t="s">
        <v>16975</v>
      </c>
      <c r="BQ7881" s="118" t="s">
        <v>2124</v>
      </c>
      <c r="BW7881" s="118" t="s">
        <v>13033</v>
      </c>
      <c r="BX7881" s="118" t="s">
        <v>16975</v>
      </c>
      <c r="BY7881" s="118" t="s">
        <v>2124</v>
      </c>
    </row>
    <row r="7882" spans="53:77" x14ac:dyDescent="0.3">
      <c r="BA7882" s="169" t="e">
        <f>VLOOKUP(D7882,#REF!, 2,FALSE)</f>
        <v>#REF!</v>
      </c>
      <c r="BO7882" s="118" t="s">
        <v>13034</v>
      </c>
      <c r="BP7882" s="118" t="s">
        <v>16975</v>
      </c>
      <c r="BQ7882" s="118" t="s">
        <v>844</v>
      </c>
      <c r="BW7882" s="118" t="s">
        <v>13034</v>
      </c>
      <c r="BX7882" s="118" t="s">
        <v>16975</v>
      </c>
      <c r="BY7882" s="118" t="s">
        <v>844</v>
      </c>
    </row>
    <row r="7883" spans="53:77" x14ac:dyDescent="0.3">
      <c r="BA7883" s="169" t="e">
        <f>VLOOKUP(D7883,#REF!, 2,FALSE)</f>
        <v>#REF!</v>
      </c>
      <c r="BO7883" s="118" t="s">
        <v>13035</v>
      </c>
      <c r="BP7883" s="118" t="s">
        <v>616</v>
      </c>
      <c r="BQ7883" s="118" t="s">
        <v>13006</v>
      </c>
      <c r="BW7883" s="118" t="s">
        <v>13035</v>
      </c>
      <c r="BX7883" s="118" t="s">
        <v>616</v>
      </c>
      <c r="BY7883" s="118" t="s">
        <v>13006</v>
      </c>
    </row>
    <row r="7884" spans="53:77" x14ac:dyDescent="0.3">
      <c r="BA7884" s="169" t="e">
        <f>VLOOKUP(D7884,#REF!, 2,FALSE)</f>
        <v>#REF!</v>
      </c>
      <c r="BO7884" s="118" t="s">
        <v>13036</v>
      </c>
      <c r="BP7884" s="118" t="s">
        <v>16975</v>
      </c>
      <c r="BQ7884" s="118" t="s">
        <v>1068</v>
      </c>
      <c r="BW7884" s="118" t="s">
        <v>13036</v>
      </c>
      <c r="BX7884" s="118" t="s">
        <v>16975</v>
      </c>
      <c r="BY7884" s="118" t="s">
        <v>1068</v>
      </c>
    </row>
    <row r="7885" spans="53:77" x14ac:dyDescent="0.3">
      <c r="BA7885" s="169" t="e">
        <f>VLOOKUP(D7885,#REF!, 2,FALSE)</f>
        <v>#REF!</v>
      </c>
      <c r="BO7885" s="118" t="s">
        <v>13037</v>
      </c>
      <c r="BP7885" s="118" t="s">
        <v>663</v>
      </c>
      <c r="BQ7885" s="118" t="s">
        <v>3018</v>
      </c>
      <c r="BW7885" s="118" t="s">
        <v>13037</v>
      </c>
      <c r="BX7885" s="118" t="s">
        <v>663</v>
      </c>
      <c r="BY7885" s="118" t="s">
        <v>3018</v>
      </c>
    </row>
    <row r="7886" spans="53:77" x14ac:dyDescent="0.3">
      <c r="BA7886" s="169" t="e">
        <f>VLOOKUP(D7886,#REF!, 2,FALSE)</f>
        <v>#REF!</v>
      </c>
      <c r="BO7886" s="118" t="s">
        <v>13038</v>
      </c>
      <c r="BP7886" s="118" t="s">
        <v>771</v>
      </c>
      <c r="BQ7886" s="118" t="s">
        <v>624</v>
      </c>
      <c r="BW7886" s="118" t="s">
        <v>13038</v>
      </c>
      <c r="BX7886" s="118" t="s">
        <v>771</v>
      </c>
      <c r="BY7886" s="118" t="s">
        <v>624</v>
      </c>
    </row>
    <row r="7887" spans="53:77" x14ac:dyDescent="0.3">
      <c r="BA7887" s="169" t="e">
        <f>VLOOKUP(D7887,#REF!, 2,FALSE)</f>
        <v>#REF!</v>
      </c>
      <c r="BO7887" s="118" t="s">
        <v>13039</v>
      </c>
      <c r="BP7887" s="118" t="s">
        <v>663</v>
      </c>
      <c r="BQ7887" s="118" t="s">
        <v>2255</v>
      </c>
      <c r="BW7887" s="118" t="s">
        <v>13039</v>
      </c>
      <c r="BX7887" s="118" t="s">
        <v>663</v>
      </c>
      <c r="BY7887" s="118" t="s">
        <v>2255</v>
      </c>
    </row>
    <row r="7888" spans="53:77" x14ac:dyDescent="0.3">
      <c r="BA7888" s="169" t="e">
        <f>VLOOKUP(D7888,#REF!, 2,FALSE)</f>
        <v>#REF!</v>
      </c>
      <c r="BO7888" s="118" t="s">
        <v>13040</v>
      </c>
      <c r="BP7888" s="118" t="s">
        <v>661</v>
      </c>
      <c r="BQ7888" s="118" t="s">
        <v>1068</v>
      </c>
      <c r="BW7888" s="118" t="s">
        <v>13040</v>
      </c>
      <c r="BX7888" s="118" t="s">
        <v>661</v>
      </c>
      <c r="BY7888" s="118" t="s">
        <v>1068</v>
      </c>
    </row>
    <row r="7889" spans="53:77" x14ac:dyDescent="0.3">
      <c r="BA7889" s="169" t="e">
        <f>VLOOKUP(D7889,#REF!, 2,FALSE)</f>
        <v>#REF!</v>
      </c>
      <c r="BO7889" s="118" t="s">
        <v>13041</v>
      </c>
      <c r="BP7889" s="118" t="s">
        <v>666</v>
      </c>
      <c r="BQ7889" s="118" t="s">
        <v>1336</v>
      </c>
      <c r="BW7889" s="118" t="s">
        <v>13041</v>
      </c>
      <c r="BX7889" s="118" t="s">
        <v>666</v>
      </c>
      <c r="BY7889" s="118" t="s">
        <v>1336</v>
      </c>
    </row>
    <row r="7890" spans="53:77" x14ac:dyDescent="0.3">
      <c r="BA7890" s="169" t="e">
        <f>VLOOKUP(D7890,#REF!, 2,FALSE)</f>
        <v>#REF!</v>
      </c>
      <c r="BO7890" s="118" t="s">
        <v>13042</v>
      </c>
      <c r="BP7890" s="118" t="s">
        <v>614</v>
      </c>
      <c r="BQ7890" s="118" t="s">
        <v>2296</v>
      </c>
      <c r="BW7890" s="118" t="s">
        <v>13042</v>
      </c>
      <c r="BX7890" s="118" t="s">
        <v>614</v>
      </c>
      <c r="BY7890" s="118" t="s">
        <v>2296</v>
      </c>
    </row>
    <row r="7891" spans="53:77" x14ac:dyDescent="0.3">
      <c r="BA7891" s="169" t="e">
        <f>VLOOKUP(D7891,#REF!, 2,FALSE)</f>
        <v>#REF!</v>
      </c>
      <c r="BO7891" s="118" t="s">
        <v>13043</v>
      </c>
      <c r="BP7891" s="118" t="s">
        <v>16990</v>
      </c>
      <c r="BQ7891" s="118" t="s">
        <v>992</v>
      </c>
      <c r="BW7891" s="118" t="s">
        <v>13043</v>
      </c>
      <c r="BX7891" s="118" t="s">
        <v>16990</v>
      </c>
      <c r="BY7891" s="118" t="s">
        <v>992</v>
      </c>
    </row>
    <row r="7892" spans="53:77" x14ac:dyDescent="0.3">
      <c r="BA7892" s="169" t="e">
        <f>VLOOKUP(D7892,#REF!, 2,FALSE)</f>
        <v>#REF!</v>
      </c>
      <c r="BO7892" s="118" t="s">
        <v>13044</v>
      </c>
      <c r="BP7892" s="118" t="s">
        <v>616</v>
      </c>
      <c r="BQ7892" s="118" t="s">
        <v>2255</v>
      </c>
      <c r="BW7892" s="118" t="s">
        <v>13044</v>
      </c>
      <c r="BX7892" s="118" t="s">
        <v>616</v>
      </c>
      <c r="BY7892" s="118" t="s">
        <v>2255</v>
      </c>
    </row>
    <row r="7893" spans="53:77" x14ac:dyDescent="0.3">
      <c r="BA7893" s="169" t="e">
        <f>VLOOKUP(D7893,#REF!, 2,FALSE)</f>
        <v>#REF!</v>
      </c>
      <c r="BO7893" s="118" t="s">
        <v>13046</v>
      </c>
      <c r="BP7893" s="118" t="s">
        <v>3243</v>
      </c>
      <c r="BQ7893" s="118" t="s">
        <v>2983</v>
      </c>
      <c r="BW7893" s="118" t="s">
        <v>13046</v>
      </c>
      <c r="BX7893" s="118" t="s">
        <v>3243</v>
      </c>
      <c r="BY7893" s="118" t="s">
        <v>2983</v>
      </c>
    </row>
    <row r="7894" spans="53:77" x14ac:dyDescent="0.3">
      <c r="BA7894" s="169" t="e">
        <f>VLOOKUP(D7894,#REF!, 2,FALSE)</f>
        <v>#REF!</v>
      </c>
      <c r="BO7894" s="118" t="s">
        <v>13047</v>
      </c>
      <c r="BP7894" s="118" t="s">
        <v>619</v>
      </c>
      <c r="BQ7894" s="118" t="s">
        <v>2983</v>
      </c>
      <c r="BW7894" s="118" t="s">
        <v>13047</v>
      </c>
      <c r="BX7894" s="118" t="s">
        <v>619</v>
      </c>
      <c r="BY7894" s="118" t="s">
        <v>2983</v>
      </c>
    </row>
    <row r="7895" spans="53:77" x14ac:dyDescent="0.3">
      <c r="BA7895" s="169" t="e">
        <f>VLOOKUP(D7895,#REF!, 2,FALSE)</f>
        <v>#REF!</v>
      </c>
      <c r="BO7895" s="118" t="s">
        <v>13048</v>
      </c>
      <c r="BP7895" s="118" t="s">
        <v>852</v>
      </c>
      <c r="BQ7895" s="118" t="s">
        <v>2983</v>
      </c>
      <c r="BW7895" s="118" t="s">
        <v>13048</v>
      </c>
      <c r="BX7895" s="118" t="s">
        <v>852</v>
      </c>
      <c r="BY7895" s="118" t="s">
        <v>2983</v>
      </c>
    </row>
    <row r="7896" spans="53:77" x14ac:dyDescent="0.3">
      <c r="BA7896" s="169" t="e">
        <f>VLOOKUP(D7896,#REF!, 2,FALSE)</f>
        <v>#REF!</v>
      </c>
      <c r="BO7896" s="118" t="s">
        <v>13049</v>
      </c>
      <c r="BP7896" s="118" t="s">
        <v>923</v>
      </c>
      <c r="BQ7896" s="118" t="s">
        <v>2983</v>
      </c>
      <c r="BW7896" s="118" t="s">
        <v>13049</v>
      </c>
      <c r="BX7896" s="118" t="s">
        <v>923</v>
      </c>
      <c r="BY7896" s="118" t="s">
        <v>2983</v>
      </c>
    </row>
    <row r="7897" spans="53:77" x14ac:dyDescent="0.3">
      <c r="BA7897" s="169" t="e">
        <f>VLOOKUP(D7897,#REF!, 2,FALSE)</f>
        <v>#REF!</v>
      </c>
      <c r="BO7897" s="118" t="s">
        <v>2257</v>
      </c>
      <c r="BP7897" s="118" t="s">
        <v>2983</v>
      </c>
      <c r="BQ7897" s="118" t="s">
        <v>2983</v>
      </c>
      <c r="BW7897" s="118" t="s">
        <v>2257</v>
      </c>
      <c r="BX7897" s="118" t="s">
        <v>2983</v>
      </c>
      <c r="BY7897" s="118" t="s">
        <v>2983</v>
      </c>
    </row>
    <row r="7898" spans="53:77" x14ac:dyDescent="0.3">
      <c r="BA7898" s="169" t="e">
        <f>VLOOKUP(D7898,#REF!, 2,FALSE)</f>
        <v>#REF!</v>
      </c>
      <c r="BO7898" s="118" t="s">
        <v>13050</v>
      </c>
      <c r="BP7898" s="118" t="s">
        <v>2983</v>
      </c>
      <c r="BQ7898" s="118" t="s">
        <v>2983</v>
      </c>
      <c r="BW7898" s="118" t="s">
        <v>13050</v>
      </c>
      <c r="BX7898" s="118" t="s">
        <v>2983</v>
      </c>
      <c r="BY7898" s="118" t="s">
        <v>2983</v>
      </c>
    </row>
    <row r="7899" spans="53:77" x14ac:dyDescent="0.3">
      <c r="BA7899" s="169" t="e">
        <f>VLOOKUP(D7899,#REF!, 2,FALSE)</f>
        <v>#REF!</v>
      </c>
      <c r="BO7899" s="118" t="s">
        <v>13051</v>
      </c>
      <c r="BP7899" s="118" t="s">
        <v>2983</v>
      </c>
      <c r="BQ7899" s="118" t="s">
        <v>1397</v>
      </c>
      <c r="BW7899" s="118" t="s">
        <v>13051</v>
      </c>
      <c r="BX7899" s="118" t="s">
        <v>2983</v>
      </c>
      <c r="BY7899" s="118" t="s">
        <v>1397</v>
      </c>
    </row>
    <row r="7900" spans="53:77" x14ac:dyDescent="0.3">
      <c r="BA7900" s="169" t="e">
        <f>VLOOKUP(D7900,#REF!, 2,FALSE)</f>
        <v>#REF!</v>
      </c>
      <c r="BO7900" s="118" t="s">
        <v>2258</v>
      </c>
      <c r="BP7900" s="118" t="s">
        <v>2983</v>
      </c>
      <c r="BQ7900" s="118" t="s">
        <v>3887</v>
      </c>
      <c r="BW7900" s="118" t="s">
        <v>2258</v>
      </c>
      <c r="BX7900" s="118" t="s">
        <v>2983</v>
      </c>
      <c r="BY7900" s="118" t="s">
        <v>3887</v>
      </c>
    </row>
    <row r="7901" spans="53:77" x14ac:dyDescent="0.3">
      <c r="BA7901" s="169" t="e">
        <f>VLOOKUP(D7901,#REF!, 2,FALSE)</f>
        <v>#REF!</v>
      </c>
      <c r="BO7901" s="118" t="s">
        <v>2259</v>
      </c>
      <c r="BP7901" s="118" t="s">
        <v>2983</v>
      </c>
      <c r="BQ7901" s="118" t="s">
        <v>11474</v>
      </c>
      <c r="BW7901" s="118" t="s">
        <v>2259</v>
      </c>
      <c r="BX7901" s="118" t="s">
        <v>2983</v>
      </c>
      <c r="BY7901" s="118" t="s">
        <v>11474</v>
      </c>
    </row>
    <row r="7902" spans="53:77" x14ac:dyDescent="0.3">
      <c r="BA7902" s="169" t="e">
        <f>VLOOKUP(D7902,#REF!, 2,FALSE)</f>
        <v>#REF!</v>
      </c>
      <c r="BO7902" s="118" t="s">
        <v>2261</v>
      </c>
      <c r="BP7902" s="118" t="s">
        <v>2983</v>
      </c>
      <c r="BQ7902" s="118" t="s">
        <v>1222</v>
      </c>
      <c r="BW7902" s="118" t="s">
        <v>2261</v>
      </c>
      <c r="BX7902" s="118" t="s">
        <v>2983</v>
      </c>
      <c r="BY7902" s="118" t="s">
        <v>1222</v>
      </c>
    </row>
    <row r="7903" spans="53:77" x14ac:dyDescent="0.3">
      <c r="BA7903" s="169" t="e">
        <f>VLOOKUP(D7903,#REF!, 2,FALSE)</f>
        <v>#REF!</v>
      </c>
      <c r="BO7903" s="118" t="s">
        <v>13052</v>
      </c>
      <c r="BP7903" s="118" t="s">
        <v>2983</v>
      </c>
      <c r="BQ7903" s="118" t="s">
        <v>2927</v>
      </c>
      <c r="BW7903" s="118" t="s">
        <v>13052</v>
      </c>
      <c r="BX7903" s="118" t="s">
        <v>2983</v>
      </c>
      <c r="BY7903" s="118" t="s">
        <v>2927</v>
      </c>
    </row>
    <row r="7904" spans="53:77" x14ac:dyDescent="0.3">
      <c r="BA7904" s="169" t="e">
        <f>VLOOKUP(D7904,#REF!, 2,FALSE)</f>
        <v>#REF!</v>
      </c>
      <c r="BO7904" s="118" t="s">
        <v>2262</v>
      </c>
      <c r="BP7904" s="118" t="s">
        <v>2983</v>
      </c>
      <c r="BQ7904" s="118" t="s">
        <v>10325</v>
      </c>
      <c r="BW7904" s="118" t="s">
        <v>2262</v>
      </c>
      <c r="BX7904" s="118" t="s">
        <v>2983</v>
      </c>
      <c r="BY7904" s="118" t="s">
        <v>10325</v>
      </c>
    </row>
    <row r="7905" spans="53:77" x14ac:dyDescent="0.3">
      <c r="BA7905" s="169" t="e">
        <f>VLOOKUP(D7905,#REF!, 2,FALSE)</f>
        <v>#REF!</v>
      </c>
      <c r="BO7905" s="118" t="s">
        <v>2263</v>
      </c>
      <c r="BP7905" s="118" t="s">
        <v>2983</v>
      </c>
      <c r="BQ7905" s="118" t="s">
        <v>8815</v>
      </c>
      <c r="BW7905" s="118" t="s">
        <v>2263</v>
      </c>
      <c r="BX7905" s="118" t="s">
        <v>2983</v>
      </c>
      <c r="BY7905" s="118" t="s">
        <v>8815</v>
      </c>
    </row>
    <row r="7906" spans="53:77" x14ac:dyDescent="0.3">
      <c r="BA7906" s="169" t="e">
        <f>VLOOKUP(D7906,#REF!, 2,FALSE)</f>
        <v>#REF!</v>
      </c>
      <c r="BO7906" s="118" t="s">
        <v>2264</v>
      </c>
      <c r="BP7906" s="118" t="s">
        <v>16975</v>
      </c>
      <c r="BQ7906" s="118" t="s">
        <v>13054</v>
      </c>
      <c r="BW7906" s="118" t="s">
        <v>2264</v>
      </c>
      <c r="BX7906" s="118" t="s">
        <v>16975</v>
      </c>
      <c r="BY7906" s="118" t="s">
        <v>13054</v>
      </c>
    </row>
    <row r="7907" spans="53:77" x14ac:dyDescent="0.3">
      <c r="BA7907" s="169" t="e">
        <f>VLOOKUP(D7907,#REF!, 2,FALSE)</f>
        <v>#REF!</v>
      </c>
      <c r="BO7907" s="118" t="s">
        <v>13055</v>
      </c>
      <c r="BP7907" s="118" t="s">
        <v>2983</v>
      </c>
      <c r="BQ7907" s="118" t="s">
        <v>1776</v>
      </c>
      <c r="BW7907" s="118" t="s">
        <v>13055</v>
      </c>
      <c r="BX7907" s="118" t="s">
        <v>2983</v>
      </c>
      <c r="BY7907" s="118" t="s">
        <v>1776</v>
      </c>
    </row>
    <row r="7908" spans="53:77" x14ac:dyDescent="0.3">
      <c r="BA7908" s="169" t="e">
        <f>VLOOKUP(D7908,#REF!, 2,FALSE)</f>
        <v>#REF!</v>
      </c>
      <c r="BO7908" s="118" t="s">
        <v>13056</v>
      </c>
      <c r="BP7908" s="118" t="s">
        <v>2983</v>
      </c>
      <c r="BQ7908" s="118" t="s">
        <v>13057</v>
      </c>
      <c r="BW7908" s="118" t="s">
        <v>13056</v>
      </c>
      <c r="BX7908" s="118" t="s">
        <v>2983</v>
      </c>
      <c r="BY7908" s="118" t="s">
        <v>13057</v>
      </c>
    </row>
    <row r="7909" spans="53:77" x14ac:dyDescent="0.3">
      <c r="BA7909" s="169" t="e">
        <f>VLOOKUP(D7909,#REF!, 2,FALSE)</f>
        <v>#REF!</v>
      </c>
      <c r="BO7909" s="118" t="s">
        <v>13058</v>
      </c>
      <c r="BP7909" s="118" t="s">
        <v>2983</v>
      </c>
      <c r="BQ7909" s="118" t="s">
        <v>1401</v>
      </c>
      <c r="BW7909" s="118" t="s">
        <v>13058</v>
      </c>
      <c r="BX7909" s="118" t="s">
        <v>2983</v>
      </c>
      <c r="BY7909" s="118" t="s">
        <v>1401</v>
      </c>
    </row>
    <row r="7910" spans="53:77" x14ac:dyDescent="0.3">
      <c r="BA7910" s="169" t="e">
        <f>VLOOKUP(D7910,#REF!, 2,FALSE)</f>
        <v>#REF!</v>
      </c>
      <c r="BO7910" s="118" t="s">
        <v>13059</v>
      </c>
      <c r="BP7910" s="118" t="s">
        <v>3000</v>
      </c>
      <c r="BQ7910" s="118" t="s">
        <v>2983</v>
      </c>
      <c r="BW7910" s="118" t="s">
        <v>13059</v>
      </c>
      <c r="BX7910" s="118" t="s">
        <v>3000</v>
      </c>
      <c r="BY7910" s="118" t="s">
        <v>2983</v>
      </c>
    </row>
    <row r="7911" spans="53:77" x14ac:dyDescent="0.3">
      <c r="BA7911" s="169" t="e">
        <f>VLOOKUP(D7911,#REF!, 2,FALSE)</f>
        <v>#REF!</v>
      </c>
      <c r="BO7911" s="118" t="s">
        <v>13060</v>
      </c>
      <c r="BP7911" s="118" t="s">
        <v>657</v>
      </c>
      <c r="BQ7911" s="118" t="s">
        <v>1068</v>
      </c>
      <c r="BW7911" s="118" t="s">
        <v>13060</v>
      </c>
      <c r="BX7911" s="118" t="s">
        <v>657</v>
      </c>
      <c r="BY7911" s="118" t="s">
        <v>1068</v>
      </c>
    </row>
    <row r="7912" spans="53:77" x14ac:dyDescent="0.3">
      <c r="BA7912" s="169" t="e">
        <f>VLOOKUP(D7912,#REF!, 2,FALSE)</f>
        <v>#REF!</v>
      </c>
      <c r="BO7912" s="118" t="s">
        <v>13061</v>
      </c>
      <c r="BP7912" s="118" t="s">
        <v>923</v>
      </c>
      <c r="BQ7912" s="118" t="s">
        <v>1068</v>
      </c>
      <c r="BW7912" s="118" t="s">
        <v>13061</v>
      </c>
      <c r="BX7912" s="118" t="s">
        <v>923</v>
      </c>
      <c r="BY7912" s="118" t="s">
        <v>1068</v>
      </c>
    </row>
    <row r="7913" spans="53:77" x14ac:dyDescent="0.3">
      <c r="BA7913" s="169" t="e">
        <f>VLOOKUP(D7913,#REF!, 2,FALSE)</f>
        <v>#REF!</v>
      </c>
      <c r="BO7913" s="118" t="s">
        <v>2266</v>
      </c>
      <c r="BP7913" s="118" t="s">
        <v>926</v>
      </c>
      <c r="BQ7913" s="118" t="s">
        <v>1068</v>
      </c>
      <c r="BW7913" s="118" t="s">
        <v>2266</v>
      </c>
      <c r="BX7913" s="118" t="s">
        <v>926</v>
      </c>
      <c r="BY7913" s="118" t="s">
        <v>1068</v>
      </c>
    </row>
    <row r="7914" spans="53:77" x14ac:dyDescent="0.3">
      <c r="BA7914" s="169" t="e">
        <f>VLOOKUP(D7914,#REF!, 2,FALSE)</f>
        <v>#REF!</v>
      </c>
      <c r="BO7914" s="118" t="s">
        <v>13062</v>
      </c>
      <c r="BP7914" s="118" t="s">
        <v>1267</v>
      </c>
      <c r="BQ7914" s="118" t="s">
        <v>1068</v>
      </c>
      <c r="BW7914" s="118" t="s">
        <v>13062</v>
      </c>
      <c r="BX7914" s="118" t="s">
        <v>1267</v>
      </c>
      <c r="BY7914" s="118" t="s">
        <v>1068</v>
      </c>
    </row>
    <row r="7915" spans="53:77" x14ac:dyDescent="0.3">
      <c r="BA7915" s="169" t="e">
        <f>VLOOKUP(D7915,#REF!, 2,FALSE)</f>
        <v>#REF!</v>
      </c>
      <c r="BO7915" s="118" t="s">
        <v>2267</v>
      </c>
      <c r="BP7915" s="118" t="s">
        <v>923</v>
      </c>
      <c r="BQ7915" s="118" t="s">
        <v>1068</v>
      </c>
      <c r="BW7915" s="118" t="s">
        <v>2267</v>
      </c>
      <c r="BX7915" s="118" t="s">
        <v>923</v>
      </c>
      <c r="BY7915" s="118" t="s">
        <v>1068</v>
      </c>
    </row>
    <row r="7916" spans="53:77" x14ac:dyDescent="0.3">
      <c r="BA7916" s="169" t="e">
        <f>VLOOKUP(D7916,#REF!, 2,FALSE)</f>
        <v>#REF!</v>
      </c>
      <c r="BO7916" s="118" t="s">
        <v>345</v>
      </c>
      <c r="BP7916" s="118" t="s">
        <v>775</v>
      </c>
      <c r="BQ7916" s="118" t="s">
        <v>3891</v>
      </c>
      <c r="BW7916" s="118" t="s">
        <v>345</v>
      </c>
      <c r="BX7916" s="118" t="s">
        <v>775</v>
      </c>
      <c r="BY7916" s="118" t="s">
        <v>3891</v>
      </c>
    </row>
    <row r="7917" spans="53:77" x14ac:dyDescent="0.3">
      <c r="BA7917" s="169" t="e">
        <f>VLOOKUP(D7917,#REF!, 2,FALSE)</f>
        <v>#REF!</v>
      </c>
      <c r="BO7917" s="118" t="s">
        <v>13063</v>
      </c>
      <c r="BP7917" s="118" t="s">
        <v>810</v>
      </c>
      <c r="BQ7917" s="118" t="s">
        <v>1049</v>
      </c>
      <c r="BW7917" s="118" t="s">
        <v>13063</v>
      </c>
      <c r="BX7917" s="118" t="s">
        <v>810</v>
      </c>
      <c r="BY7917" s="118" t="s">
        <v>1049</v>
      </c>
    </row>
    <row r="7918" spans="53:77" x14ac:dyDescent="0.3">
      <c r="BA7918" s="169" t="e">
        <f>VLOOKUP(D7918,#REF!, 2,FALSE)</f>
        <v>#REF!</v>
      </c>
      <c r="BO7918" s="118" t="s">
        <v>13064</v>
      </c>
      <c r="BP7918" s="118" t="s">
        <v>666</v>
      </c>
      <c r="BQ7918" s="118" t="s">
        <v>1336</v>
      </c>
      <c r="BW7918" s="118" t="s">
        <v>13064</v>
      </c>
      <c r="BX7918" s="118" t="s">
        <v>666</v>
      </c>
      <c r="BY7918" s="118" t="s">
        <v>1336</v>
      </c>
    </row>
    <row r="7919" spans="53:77" x14ac:dyDescent="0.3">
      <c r="BA7919" s="169" t="e">
        <f>VLOOKUP(D7919,#REF!, 2,FALSE)</f>
        <v>#REF!</v>
      </c>
      <c r="BO7919" s="118" t="s">
        <v>13065</v>
      </c>
      <c r="BP7919" s="118" t="s">
        <v>637</v>
      </c>
      <c r="BQ7919" s="118" t="s">
        <v>1663</v>
      </c>
      <c r="BW7919" s="118" t="s">
        <v>13065</v>
      </c>
      <c r="BX7919" s="118" t="s">
        <v>637</v>
      </c>
      <c r="BY7919" s="118" t="s">
        <v>1663</v>
      </c>
    </row>
    <row r="7920" spans="53:77" x14ac:dyDescent="0.3">
      <c r="BA7920" s="169" t="e">
        <f>VLOOKUP(D7920,#REF!, 2,FALSE)</f>
        <v>#REF!</v>
      </c>
      <c r="BO7920" s="118" t="s">
        <v>2268</v>
      </c>
      <c r="BP7920" s="118" t="s">
        <v>16975</v>
      </c>
      <c r="BQ7920" s="118" t="s">
        <v>9300</v>
      </c>
      <c r="BW7920" s="118" t="s">
        <v>2268</v>
      </c>
      <c r="BX7920" s="118" t="s">
        <v>16975</v>
      </c>
      <c r="BY7920" s="118" t="s">
        <v>9300</v>
      </c>
    </row>
    <row r="7921" spans="53:77" x14ac:dyDescent="0.3">
      <c r="BA7921" s="169" t="e">
        <f>VLOOKUP(D7921,#REF!, 2,FALSE)</f>
        <v>#REF!</v>
      </c>
      <c r="BO7921" s="118" t="s">
        <v>2269</v>
      </c>
      <c r="BP7921" s="118" t="s">
        <v>16975</v>
      </c>
      <c r="BQ7921" s="118" t="s">
        <v>1663</v>
      </c>
      <c r="BW7921" s="118" t="s">
        <v>2269</v>
      </c>
      <c r="BX7921" s="118" t="s">
        <v>16975</v>
      </c>
      <c r="BY7921" s="118" t="s">
        <v>1663</v>
      </c>
    </row>
    <row r="7922" spans="53:77" x14ac:dyDescent="0.3">
      <c r="BA7922" s="169" t="e">
        <f>VLOOKUP(D7922,#REF!, 2,FALSE)</f>
        <v>#REF!</v>
      </c>
      <c r="BO7922" s="118" t="s">
        <v>13066</v>
      </c>
      <c r="BP7922" s="118" t="s">
        <v>783</v>
      </c>
      <c r="BQ7922" s="118" t="s">
        <v>1068</v>
      </c>
      <c r="BW7922" s="118" t="s">
        <v>13066</v>
      </c>
      <c r="BX7922" s="118" t="s">
        <v>783</v>
      </c>
      <c r="BY7922" s="118" t="s">
        <v>1068</v>
      </c>
    </row>
    <row r="7923" spans="53:77" x14ac:dyDescent="0.3">
      <c r="BA7923" s="169" t="e">
        <f>VLOOKUP(D7923,#REF!, 2,FALSE)</f>
        <v>#REF!</v>
      </c>
      <c r="BO7923" s="118" t="s">
        <v>13067</v>
      </c>
      <c r="BP7923" s="118" t="s">
        <v>783</v>
      </c>
      <c r="BQ7923" s="118" t="s">
        <v>1068</v>
      </c>
      <c r="BW7923" s="118" t="s">
        <v>13067</v>
      </c>
      <c r="BX7923" s="118" t="s">
        <v>783</v>
      </c>
      <c r="BY7923" s="118" t="s">
        <v>1068</v>
      </c>
    </row>
    <row r="7924" spans="53:77" x14ac:dyDescent="0.3">
      <c r="BA7924" s="169" t="e">
        <f>VLOOKUP(D7924,#REF!, 2,FALSE)</f>
        <v>#REF!</v>
      </c>
      <c r="BO7924" s="118" t="s">
        <v>13068</v>
      </c>
      <c r="BP7924" s="118" t="s">
        <v>617</v>
      </c>
      <c r="BQ7924" s="118" t="s">
        <v>1068</v>
      </c>
      <c r="BW7924" s="118" t="s">
        <v>13068</v>
      </c>
      <c r="BX7924" s="118" t="s">
        <v>617</v>
      </c>
      <c r="BY7924" s="118" t="s">
        <v>1068</v>
      </c>
    </row>
    <row r="7925" spans="53:77" x14ac:dyDescent="0.3">
      <c r="BA7925" s="169" t="e">
        <f>VLOOKUP(D7925,#REF!, 2,FALSE)</f>
        <v>#REF!</v>
      </c>
      <c r="BO7925" s="118" t="s">
        <v>13069</v>
      </c>
      <c r="BP7925" s="118" t="s">
        <v>663</v>
      </c>
      <c r="BQ7925" s="118" t="s">
        <v>1068</v>
      </c>
      <c r="BW7925" s="118" t="s">
        <v>13069</v>
      </c>
      <c r="BX7925" s="118" t="s">
        <v>663</v>
      </c>
      <c r="BY7925" s="118" t="s">
        <v>1068</v>
      </c>
    </row>
    <row r="7926" spans="53:77" x14ac:dyDescent="0.3">
      <c r="BA7926" s="169" t="e">
        <f>VLOOKUP(D7926,#REF!, 2,FALSE)</f>
        <v>#REF!</v>
      </c>
      <c r="BO7926" s="118" t="s">
        <v>13070</v>
      </c>
      <c r="BP7926" s="118" t="s">
        <v>787</v>
      </c>
      <c r="BQ7926" s="118" t="s">
        <v>1068</v>
      </c>
      <c r="BW7926" s="118" t="s">
        <v>13070</v>
      </c>
      <c r="BX7926" s="118" t="s">
        <v>787</v>
      </c>
      <c r="BY7926" s="118" t="s">
        <v>1068</v>
      </c>
    </row>
    <row r="7927" spans="53:77" x14ac:dyDescent="0.3">
      <c r="BA7927" s="169" t="e">
        <f>VLOOKUP(D7927,#REF!, 2,FALSE)</f>
        <v>#REF!</v>
      </c>
      <c r="BO7927" s="118" t="s">
        <v>13071</v>
      </c>
      <c r="BP7927" s="118" t="s">
        <v>666</v>
      </c>
      <c r="BQ7927" s="118" t="s">
        <v>1071</v>
      </c>
      <c r="BW7927" s="118" t="s">
        <v>13071</v>
      </c>
      <c r="BX7927" s="118" t="s">
        <v>666</v>
      </c>
      <c r="BY7927" s="118" t="s">
        <v>1071</v>
      </c>
    </row>
    <row r="7928" spans="53:77" x14ac:dyDescent="0.3">
      <c r="BA7928" s="169" t="e">
        <f>VLOOKUP(D7928,#REF!, 2,FALSE)</f>
        <v>#REF!</v>
      </c>
      <c r="BO7928" s="118" t="s">
        <v>13072</v>
      </c>
      <c r="BP7928" s="118" t="s">
        <v>810</v>
      </c>
      <c r="BQ7928" s="118" t="s">
        <v>4745</v>
      </c>
      <c r="BW7928" s="118" t="s">
        <v>13072</v>
      </c>
      <c r="BX7928" s="118" t="s">
        <v>810</v>
      </c>
      <c r="BY7928" s="118" t="s">
        <v>4745</v>
      </c>
    </row>
    <row r="7929" spans="53:77" x14ac:dyDescent="0.3">
      <c r="BA7929" s="169" t="e">
        <f>VLOOKUP(D7929,#REF!, 2,FALSE)</f>
        <v>#REF!</v>
      </c>
      <c r="BO7929" s="118" t="s">
        <v>2270</v>
      </c>
      <c r="BP7929" s="118" t="s">
        <v>16975</v>
      </c>
      <c r="BQ7929" s="118" t="s">
        <v>1663</v>
      </c>
      <c r="BW7929" s="118" t="s">
        <v>2270</v>
      </c>
      <c r="BX7929" s="118" t="s">
        <v>16975</v>
      </c>
      <c r="BY7929" s="118" t="s">
        <v>1663</v>
      </c>
    </row>
    <row r="7930" spans="53:77" x14ac:dyDescent="0.3">
      <c r="BA7930" s="169" t="e">
        <f>VLOOKUP(D7930,#REF!, 2,FALSE)</f>
        <v>#REF!</v>
      </c>
      <c r="BO7930" s="118" t="s">
        <v>2271</v>
      </c>
      <c r="BP7930" s="118" t="s">
        <v>703</v>
      </c>
      <c r="BQ7930" s="118" t="s">
        <v>1663</v>
      </c>
      <c r="BW7930" s="118" t="s">
        <v>2271</v>
      </c>
      <c r="BX7930" s="118" t="s">
        <v>703</v>
      </c>
      <c r="BY7930" s="118" t="s">
        <v>1663</v>
      </c>
    </row>
    <row r="7931" spans="53:77" x14ac:dyDescent="0.3">
      <c r="BA7931" s="169" t="e">
        <f>VLOOKUP(D7931,#REF!, 2,FALSE)</f>
        <v>#REF!</v>
      </c>
      <c r="BO7931" s="118" t="s">
        <v>2272</v>
      </c>
      <c r="BP7931" s="118" t="s">
        <v>703</v>
      </c>
      <c r="BQ7931" s="118" t="s">
        <v>8534</v>
      </c>
      <c r="BW7931" s="118" t="s">
        <v>2272</v>
      </c>
      <c r="BX7931" s="118" t="s">
        <v>703</v>
      </c>
      <c r="BY7931" s="118" t="s">
        <v>8534</v>
      </c>
    </row>
    <row r="7932" spans="53:77" x14ac:dyDescent="0.3">
      <c r="BA7932" s="169" t="e">
        <f>VLOOKUP(D7932,#REF!, 2,FALSE)</f>
        <v>#REF!</v>
      </c>
      <c r="BO7932" s="118" t="s">
        <v>13073</v>
      </c>
      <c r="BP7932" s="118" t="s">
        <v>928</v>
      </c>
      <c r="BQ7932" s="118" t="s">
        <v>1663</v>
      </c>
      <c r="BW7932" s="118" t="s">
        <v>13073</v>
      </c>
      <c r="BX7932" s="118" t="s">
        <v>928</v>
      </c>
      <c r="BY7932" s="118" t="s">
        <v>1663</v>
      </c>
    </row>
    <row r="7933" spans="53:77" x14ac:dyDescent="0.3">
      <c r="BA7933" s="169" t="e">
        <f>VLOOKUP(D7933,#REF!, 2,FALSE)</f>
        <v>#REF!</v>
      </c>
      <c r="BO7933" s="118" t="s">
        <v>13074</v>
      </c>
      <c r="BP7933" s="118" t="s">
        <v>926</v>
      </c>
      <c r="BQ7933" s="118" t="s">
        <v>993</v>
      </c>
      <c r="BW7933" s="118" t="s">
        <v>13074</v>
      </c>
      <c r="BX7933" s="118" t="s">
        <v>926</v>
      </c>
      <c r="BY7933" s="118" t="s">
        <v>993</v>
      </c>
    </row>
    <row r="7934" spans="53:77" x14ac:dyDescent="0.3">
      <c r="BA7934" s="169" t="e">
        <f>VLOOKUP(D7934,#REF!, 2,FALSE)</f>
        <v>#REF!</v>
      </c>
      <c r="BO7934" s="118" t="s">
        <v>13075</v>
      </c>
      <c r="BP7934" s="118" t="s">
        <v>810</v>
      </c>
      <c r="BQ7934" s="118" t="s">
        <v>1071</v>
      </c>
      <c r="BW7934" s="118" t="s">
        <v>13075</v>
      </c>
      <c r="BX7934" s="118" t="s">
        <v>810</v>
      </c>
      <c r="BY7934" s="118" t="s">
        <v>1071</v>
      </c>
    </row>
    <row r="7935" spans="53:77" x14ac:dyDescent="0.3">
      <c r="BA7935" s="169" t="e">
        <f>VLOOKUP(D7935,#REF!, 2,FALSE)</f>
        <v>#REF!</v>
      </c>
      <c r="BO7935" s="118" t="s">
        <v>13076</v>
      </c>
      <c r="BP7935" s="118" t="s">
        <v>778</v>
      </c>
      <c r="BQ7935" s="118" t="s">
        <v>1663</v>
      </c>
      <c r="BW7935" s="118" t="s">
        <v>13076</v>
      </c>
      <c r="BX7935" s="118" t="s">
        <v>778</v>
      </c>
      <c r="BY7935" s="118" t="s">
        <v>1663</v>
      </c>
    </row>
    <row r="7936" spans="53:77" x14ac:dyDescent="0.3">
      <c r="BA7936" s="169" t="e">
        <f>VLOOKUP(D7936,#REF!, 2,FALSE)</f>
        <v>#REF!</v>
      </c>
      <c r="BO7936" s="118" t="s">
        <v>2273</v>
      </c>
      <c r="BP7936" s="118" t="s">
        <v>926</v>
      </c>
      <c r="BQ7936" s="118" t="s">
        <v>1607</v>
      </c>
      <c r="BW7936" s="118" t="s">
        <v>2273</v>
      </c>
      <c r="BX7936" s="118" t="s">
        <v>926</v>
      </c>
      <c r="BY7936" s="118" t="s">
        <v>1607</v>
      </c>
    </row>
    <row r="7937" spans="53:77" x14ac:dyDescent="0.3">
      <c r="BA7937" s="169" t="e">
        <f>VLOOKUP(D7937,#REF!, 2,FALSE)</f>
        <v>#REF!</v>
      </c>
      <c r="BO7937" s="118" t="s">
        <v>13077</v>
      </c>
      <c r="BP7937" s="118" t="s">
        <v>1267</v>
      </c>
      <c r="BQ7937" s="118" t="s">
        <v>4011</v>
      </c>
      <c r="BW7937" s="118" t="s">
        <v>13077</v>
      </c>
      <c r="BX7937" s="118" t="s">
        <v>1267</v>
      </c>
      <c r="BY7937" s="118" t="s">
        <v>4011</v>
      </c>
    </row>
    <row r="7938" spans="53:77" x14ac:dyDescent="0.3">
      <c r="BA7938" s="169" t="e">
        <f>VLOOKUP(D7938,#REF!, 2,FALSE)</f>
        <v>#REF!</v>
      </c>
      <c r="BO7938" s="118" t="s">
        <v>2274</v>
      </c>
      <c r="BP7938" s="118" t="s">
        <v>666</v>
      </c>
      <c r="BQ7938" s="118" t="s">
        <v>8010</v>
      </c>
      <c r="BW7938" s="118" t="s">
        <v>2274</v>
      </c>
      <c r="BX7938" s="118" t="s">
        <v>666</v>
      </c>
      <c r="BY7938" s="118" t="s">
        <v>8010</v>
      </c>
    </row>
    <row r="7939" spans="53:77" x14ac:dyDescent="0.3">
      <c r="BA7939" s="169" t="e">
        <f>VLOOKUP(D7939,#REF!, 2,FALSE)</f>
        <v>#REF!</v>
      </c>
      <c r="BO7939" s="118" t="s">
        <v>13078</v>
      </c>
      <c r="BP7939" s="118" t="s">
        <v>1269</v>
      </c>
      <c r="BQ7939" s="118" t="s">
        <v>6342</v>
      </c>
      <c r="BW7939" s="118" t="s">
        <v>13078</v>
      </c>
      <c r="BX7939" s="118" t="s">
        <v>1269</v>
      </c>
      <c r="BY7939" s="118" t="s">
        <v>6342</v>
      </c>
    </row>
    <row r="7940" spans="53:77" x14ac:dyDescent="0.3">
      <c r="BA7940" s="169" t="e">
        <f>VLOOKUP(D7940,#REF!, 2,FALSE)</f>
        <v>#REF!</v>
      </c>
      <c r="BO7940" s="118" t="s">
        <v>13079</v>
      </c>
      <c r="BP7940" s="118" t="s">
        <v>803</v>
      </c>
      <c r="BQ7940" s="118" t="s">
        <v>13080</v>
      </c>
      <c r="BW7940" s="118" t="s">
        <v>13079</v>
      </c>
      <c r="BX7940" s="118" t="s">
        <v>803</v>
      </c>
      <c r="BY7940" s="118" t="s">
        <v>13080</v>
      </c>
    </row>
    <row r="7941" spans="53:77" x14ac:dyDescent="0.3">
      <c r="BA7941" s="169" t="e">
        <f>VLOOKUP(D7941,#REF!, 2,FALSE)</f>
        <v>#REF!</v>
      </c>
      <c r="BO7941" s="118" t="s">
        <v>13081</v>
      </c>
      <c r="BP7941" s="118" t="s">
        <v>3003</v>
      </c>
      <c r="BQ7941" s="118" t="s">
        <v>13082</v>
      </c>
      <c r="BW7941" s="118" t="s">
        <v>13081</v>
      </c>
      <c r="BX7941" s="118" t="s">
        <v>3003</v>
      </c>
      <c r="BY7941" s="118" t="s">
        <v>13082</v>
      </c>
    </row>
    <row r="7942" spans="53:77" x14ac:dyDescent="0.3">
      <c r="BA7942" s="169" t="e">
        <f>VLOOKUP(D7942,#REF!, 2,FALSE)</f>
        <v>#REF!</v>
      </c>
      <c r="BO7942" s="118" t="s">
        <v>13083</v>
      </c>
      <c r="BP7942" s="118" t="s">
        <v>663</v>
      </c>
      <c r="BQ7942" s="118" t="s">
        <v>13082</v>
      </c>
      <c r="BW7942" s="118" t="s">
        <v>13083</v>
      </c>
      <c r="BX7942" s="118" t="s">
        <v>663</v>
      </c>
      <c r="BY7942" s="118" t="s">
        <v>13082</v>
      </c>
    </row>
    <row r="7943" spans="53:77" x14ac:dyDescent="0.3">
      <c r="BA7943" s="169" t="e">
        <f>VLOOKUP(D7943,#REF!, 2,FALSE)</f>
        <v>#REF!</v>
      </c>
      <c r="BO7943" s="118" t="s">
        <v>13084</v>
      </c>
      <c r="BP7943" s="118" t="s">
        <v>3000</v>
      </c>
      <c r="BQ7943" s="118" t="s">
        <v>13085</v>
      </c>
      <c r="BW7943" s="118" t="s">
        <v>13084</v>
      </c>
      <c r="BX7943" s="118" t="s">
        <v>3000</v>
      </c>
      <c r="BY7943" s="118" t="s">
        <v>13085</v>
      </c>
    </row>
    <row r="7944" spans="53:77" x14ac:dyDescent="0.3">
      <c r="BA7944" s="169" t="e">
        <f>VLOOKUP(D7944,#REF!, 2,FALSE)</f>
        <v>#REF!</v>
      </c>
      <c r="BO7944" s="118" t="s">
        <v>13086</v>
      </c>
      <c r="BP7944" s="118" t="s">
        <v>3043</v>
      </c>
      <c r="BQ7944" s="118" t="s">
        <v>2694</v>
      </c>
      <c r="BW7944" s="118" t="s">
        <v>13086</v>
      </c>
      <c r="BX7944" s="118" t="s">
        <v>3043</v>
      </c>
      <c r="BY7944" s="118" t="s">
        <v>2694</v>
      </c>
    </row>
    <row r="7945" spans="53:77" x14ac:dyDescent="0.3">
      <c r="BA7945" s="169" t="e">
        <f>VLOOKUP(D7945,#REF!, 2,FALSE)</f>
        <v>#REF!</v>
      </c>
      <c r="BO7945" s="118" t="s">
        <v>13087</v>
      </c>
      <c r="BP7945" s="118" t="s">
        <v>3243</v>
      </c>
      <c r="BQ7945" s="118" t="s">
        <v>10291</v>
      </c>
      <c r="BW7945" s="118" t="s">
        <v>13087</v>
      </c>
      <c r="BX7945" s="118" t="s">
        <v>3243</v>
      </c>
      <c r="BY7945" s="118" t="s">
        <v>10291</v>
      </c>
    </row>
    <row r="7946" spans="53:77" x14ac:dyDescent="0.3">
      <c r="BA7946" s="169" t="e">
        <f>VLOOKUP(D7946,#REF!, 2,FALSE)</f>
        <v>#REF!</v>
      </c>
      <c r="BO7946" s="118" t="s">
        <v>13088</v>
      </c>
      <c r="BP7946" s="118" t="s">
        <v>1269</v>
      </c>
      <c r="BQ7946" s="118" t="s">
        <v>3740</v>
      </c>
      <c r="BW7946" s="118" t="s">
        <v>13088</v>
      </c>
      <c r="BX7946" s="118" t="s">
        <v>1269</v>
      </c>
      <c r="BY7946" s="118" t="s">
        <v>3740</v>
      </c>
    </row>
    <row r="7947" spans="53:77" x14ac:dyDescent="0.3">
      <c r="BA7947" s="169" t="e">
        <f>VLOOKUP(D7947,#REF!, 2,FALSE)</f>
        <v>#REF!</v>
      </c>
      <c r="BO7947" s="118" t="s">
        <v>13089</v>
      </c>
      <c r="BP7947" s="118" t="s">
        <v>1269</v>
      </c>
      <c r="BQ7947" s="118" t="s">
        <v>1379</v>
      </c>
      <c r="BW7947" s="118" t="s">
        <v>13089</v>
      </c>
      <c r="BX7947" s="118" t="s">
        <v>1269</v>
      </c>
      <c r="BY7947" s="118" t="s">
        <v>1379</v>
      </c>
    </row>
    <row r="7948" spans="53:77" x14ac:dyDescent="0.3">
      <c r="BA7948" s="169" t="e">
        <f>VLOOKUP(D7948,#REF!, 2,FALSE)</f>
        <v>#REF!</v>
      </c>
      <c r="BO7948" s="118" t="s">
        <v>377</v>
      </c>
      <c r="BP7948" s="118" t="s">
        <v>636</v>
      </c>
      <c r="BQ7948" s="118" t="s">
        <v>13090</v>
      </c>
      <c r="BW7948" s="118" t="s">
        <v>377</v>
      </c>
      <c r="BX7948" s="118" t="s">
        <v>636</v>
      </c>
      <c r="BY7948" s="118" t="s">
        <v>13090</v>
      </c>
    </row>
    <row r="7949" spans="53:77" x14ac:dyDescent="0.3">
      <c r="BA7949" s="169" t="e">
        <f>VLOOKUP(D7949,#REF!, 2,FALSE)</f>
        <v>#REF!</v>
      </c>
      <c r="BO7949" s="118" t="s">
        <v>13091</v>
      </c>
      <c r="BP7949" s="118" t="s">
        <v>657</v>
      </c>
      <c r="BQ7949" s="118" t="s">
        <v>1489</v>
      </c>
      <c r="BW7949" s="118" t="s">
        <v>13091</v>
      </c>
      <c r="BX7949" s="118" t="s">
        <v>657</v>
      </c>
      <c r="BY7949" s="118" t="s">
        <v>1489</v>
      </c>
    </row>
    <row r="7950" spans="53:77" x14ac:dyDescent="0.3">
      <c r="BA7950" s="169" t="e">
        <f>VLOOKUP(D7950,#REF!, 2,FALSE)</f>
        <v>#REF!</v>
      </c>
      <c r="BO7950" s="118" t="s">
        <v>13092</v>
      </c>
      <c r="BP7950" s="118" t="s">
        <v>1342</v>
      </c>
      <c r="BQ7950" s="118" t="s">
        <v>13093</v>
      </c>
      <c r="BW7950" s="118" t="s">
        <v>13092</v>
      </c>
      <c r="BX7950" s="118" t="s">
        <v>1342</v>
      </c>
      <c r="BY7950" s="118" t="s">
        <v>13093</v>
      </c>
    </row>
    <row r="7951" spans="53:77" x14ac:dyDescent="0.3">
      <c r="BA7951" s="169" t="e">
        <f>VLOOKUP(D7951,#REF!, 2,FALSE)</f>
        <v>#REF!</v>
      </c>
      <c r="BO7951" s="118" t="s">
        <v>2275</v>
      </c>
      <c r="BP7951" s="118" t="s">
        <v>2979</v>
      </c>
      <c r="BQ7951" s="118" t="s">
        <v>1337</v>
      </c>
      <c r="BW7951" s="118" t="s">
        <v>2275</v>
      </c>
      <c r="BX7951" s="118" t="s">
        <v>2979</v>
      </c>
      <c r="BY7951" s="118" t="s">
        <v>1337</v>
      </c>
    </row>
    <row r="7952" spans="53:77" x14ac:dyDescent="0.3">
      <c r="BA7952" s="169" t="e">
        <f>VLOOKUP(D7952,#REF!, 2,FALSE)</f>
        <v>#REF!</v>
      </c>
      <c r="BO7952" s="118" t="s">
        <v>2276</v>
      </c>
      <c r="BP7952" s="118" t="s">
        <v>1269</v>
      </c>
      <c r="BQ7952" s="118" t="s">
        <v>9021</v>
      </c>
      <c r="BW7952" s="118" t="s">
        <v>2276</v>
      </c>
      <c r="BX7952" s="118" t="s">
        <v>1269</v>
      </c>
      <c r="BY7952" s="118" t="s">
        <v>9021</v>
      </c>
    </row>
    <row r="7953" spans="53:77" x14ac:dyDescent="0.3">
      <c r="BA7953" s="169" t="e">
        <f>VLOOKUP(D7953,#REF!, 2,FALSE)</f>
        <v>#REF!</v>
      </c>
      <c r="BO7953" s="118" t="s">
        <v>13094</v>
      </c>
      <c r="BP7953" s="118" t="s">
        <v>3197</v>
      </c>
      <c r="BQ7953" s="118" t="s">
        <v>4463</v>
      </c>
      <c r="BW7953" s="118" t="s">
        <v>13094</v>
      </c>
      <c r="BX7953" s="118" t="s">
        <v>3197</v>
      </c>
      <c r="BY7953" s="118" t="s">
        <v>4463</v>
      </c>
    </row>
    <row r="7954" spans="53:77" x14ac:dyDescent="0.3">
      <c r="BA7954" s="169" t="e">
        <f>VLOOKUP(D7954,#REF!, 2,FALSE)</f>
        <v>#REF!</v>
      </c>
      <c r="BO7954" s="118" t="s">
        <v>13095</v>
      </c>
      <c r="BP7954" s="118" t="s">
        <v>1342</v>
      </c>
      <c r="BQ7954" s="118" t="s">
        <v>3793</v>
      </c>
      <c r="BW7954" s="118" t="s">
        <v>13095</v>
      </c>
      <c r="BX7954" s="118" t="s">
        <v>1342</v>
      </c>
      <c r="BY7954" s="118" t="s">
        <v>3793</v>
      </c>
    </row>
    <row r="7955" spans="53:77" x14ac:dyDescent="0.3">
      <c r="BA7955" s="169" t="e">
        <f>VLOOKUP(D7955,#REF!, 2,FALSE)</f>
        <v>#REF!</v>
      </c>
      <c r="BO7955" s="118" t="s">
        <v>13096</v>
      </c>
      <c r="BP7955" s="118" t="s">
        <v>803</v>
      </c>
      <c r="BQ7955" s="118" t="s">
        <v>13097</v>
      </c>
      <c r="BW7955" s="118" t="s">
        <v>13096</v>
      </c>
      <c r="BX7955" s="118" t="s">
        <v>803</v>
      </c>
      <c r="BY7955" s="118" t="s">
        <v>13097</v>
      </c>
    </row>
    <row r="7956" spans="53:77" x14ac:dyDescent="0.3">
      <c r="BA7956" s="169" t="e">
        <f>VLOOKUP(D7956,#REF!, 2,FALSE)</f>
        <v>#REF!</v>
      </c>
      <c r="BO7956" s="118" t="s">
        <v>374</v>
      </c>
      <c r="BP7956" s="118" t="s">
        <v>621</v>
      </c>
      <c r="BQ7956" s="118" t="s">
        <v>13098</v>
      </c>
      <c r="BW7956" s="118" t="s">
        <v>374</v>
      </c>
      <c r="BX7956" s="118" t="s">
        <v>621</v>
      </c>
      <c r="BY7956" s="118" t="s">
        <v>13098</v>
      </c>
    </row>
    <row r="7957" spans="53:77" x14ac:dyDescent="0.3">
      <c r="BA7957" s="169" t="e">
        <f>VLOOKUP(D7957,#REF!, 2,FALSE)</f>
        <v>#REF!</v>
      </c>
      <c r="BO7957" s="118" t="s">
        <v>13099</v>
      </c>
      <c r="BP7957" s="118" t="s">
        <v>663</v>
      </c>
      <c r="BQ7957" s="118" t="s">
        <v>1344</v>
      </c>
      <c r="BW7957" s="118" t="s">
        <v>13099</v>
      </c>
      <c r="BX7957" s="118" t="s">
        <v>663</v>
      </c>
      <c r="BY7957" s="118" t="s">
        <v>1344</v>
      </c>
    </row>
    <row r="7958" spans="53:77" x14ac:dyDescent="0.3">
      <c r="BA7958" s="169" t="e">
        <f>VLOOKUP(D7958,#REF!, 2,FALSE)</f>
        <v>#REF!</v>
      </c>
      <c r="BO7958" s="118" t="s">
        <v>13100</v>
      </c>
      <c r="BP7958" s="118" t="s">
        <v>736</v>
      </c>
      <c r="BQ7958" s="118" t="s">
        <v>10662</v>
      </c>
      <c r="BW7958" s="118" t="s">
        <v>13100</v>
      </c>
      <c r="BX7958" s="118" t="s">
        <v>736</v>
      </c>
      <c r="BY7958" s="118" t="s">
        <v>10662</v>
      </c>
    </row>
    <row r="7959" spans="53:77" x14ac:dyDescent="0.3">
      <c r="BA7959" s="169" t="e">
        <f>VLOOKUP(D7959,#REF!, 2,FALSE)</f>
        <v>#REF!</v>
      </c>
      <c r="BO7959" s="118" t="s">
        <v>13101</v>
      </c>
      <c r="BP7959" s="118" t="s">
        <v>3197</v>
      </c>
      <c r="BQ7959" s="118" t="s">
        <v>6930</v>
      </c>
      <c r="BW7959" s="118" t="s">
        <v>13101</v>
      </c>
      <c r="BX7959" s="118" t="s">
        <v>3197</v>
      </c>
      <c r="BY7959" s="118" t="s">
        <v>6930</v>
      </c>
    </row>
    <row r="7960" spans="53:77" x14ac:dyDescent="0.3">
      <c r="BA7960" s="169" t="e">
        <f>VLOOKUP(D7960,#REF!, 2,FALSE)</f>
        <v>#REF!</v>
      </c>
      <c r="BO7960" s="118" t="s">
        <v>13102</v>
      </c>
      <c r="BP7960" s="118" t="s">
        <v>631</v>
      </c>
      <c r="BQ7960" s="118" t="s">
        <v>1913</v>
      </c>
      <c r="BW7960" s="118" t="s">
        <v>13102</v>
      </c>
      <c r="BX7960" s="118" t="s">
        <v>631</v>
      </c>
      <c r="BY7960" s="118" t="s">
        <v>1913</v>
      </c>
    </row>
    <row r="7961" spans="53:77" x14ac:dyDescent="0.3">
      <c r="BA7961" s="169" t="e">
        <f>VLOOKUP(D7961,#REF!, 2,FALSE)</f>
        <v>#REF!</v>
      </c>
      <c r="BO7961" s="118" t="s">
        <v>13103</v>
      </c>
      <c r="BP7961" s="118" t="s">
        <v>3243</v>
      </c>
      <c r="BQ7961" s="118" t="s">
        <v>1913</v>
      </c>
      <c r="BW7961" s="118" t="s">
        <v>13103</v>
      </c>
      <c r="BX7961" s="118" t="s">
        <v>3243</v>
      </c>
      <c r="BY7961" s="118" t="s">
        <v>1913</v>
      </c>
    </row>
    <row r="7962" spans="53:77" x14ac:dyDescent="0.3">
      <c r="BA7962" s="169" t="e">
        <f>VLOOKUP(D7962,#REF!, 2,FALSE)</f>
        <v>#REF!</v>
      </c>
      <c r="BO7962" s="118" t="s">
        <v>2277</v>
      </c>
      <c r="BP7962" s="118" t="s">
        <v>926</v>
      </c>
      <c r="BQ7962" s="118" t="s">
        <v>13104</v>
      </c>
      <c r="BW7962" s="118" t="s">
        <v>2277</v>
      </c>
      <c r="BX7962" s="118" t="s">
        <v>926</v>
      </c>
      <c r="BY7962" s="118" t="s">
        <v>13104</v>
      </c>
    </row>
    <row r="7963" spans="53:77" x14ac:dyDescent="0.3">
      <c r="BA7963" s="169" t="e">
        <f>VLOOKUP(D7963,#REF!, 2,FALSE)</f>
        <v>#REF!</v>
      </c>
      <c r="BO7963" s="118" t="s">
        <v>13105</v>
      </c>
      <c r="BP7963" s="118" t="s">
        <v>3197</v>
      </c>
      <c r="BQ7963" s="118" t="s">
        <v>3310</v>
      </c>
      <c r="BW7963" s="118" t="s">
        <v>13105</v>
      </c>
      <c r="BX7963" s="118" t="s">
        <v>3197</v>
      </c>
      <c r="BY7963" s="118" t="s">
        <v>3310</v>
      </c>
    </row>
    <row r="7964" spans="53:77" x14ac:dyDescent="0.3">
      <c r="BA7964" s="169" t="e">
        <f>VLOOKUP(D7964,#REF!, 2,FALSE)</f>
        <v>#REF!</v>
      </c>
      <c r="BO7964" s="118" t="s">
        <v>13106</v>
      </c>
      <c r="BP7964" s="118" t="s">
        <v>3197</v>
      </c>
      <c r="BQ7964" s="118" t="s">
        <v>13107</v>
      </c>
      <c r="BW7964" s="118" t="s">
        <v>13106</v>
      </c>
      <c r="BX7964" s="118" t="s">
        <v>3197</v>
      </c>
      <c r="BY7964" s="118" t="s">
        <v>13107</v>
      </c>
    </row>
    <row r="7965" spans="53:77" x14ac:dyDescent="0.3">
      <c r="BA7965" s="169" t="e">
        <f>VLOOKUP(D7965,#REF!, 2,FALSE)</f>
        <v>#REF!</v>
      </c>
      <c r="BO7965" s="118" t="s">
        <v>13108</v>
      </c>
      <c r="BP7965" s="118" t="s">
        <v>1342</v>
      </c>
      <c r="BQ7965" s="118" t="s">
        <v>3296</v>
      </c>
      <c r="BW7965" s="118" t="s">
        <v>13108</v>
      </c>
      <c r="BX7965" s="118" t="s">
        <v>1342</v>
      </c>
      <c r="BY7965" s="118" t="s">
        <v>3296</v>
      </c>
    </row>
    <row r="7966" spans="53:77" x14ac:dyDescent="0.3">
      <c r="BA7966" s="169" t="e">
        <f>VLOOKUP(D7966,#REF!, 2,FALSE)</f>
        <v>#REF!</v>
      </c>
      <c r="BO7966" s="118" t="s">
        <v>2278</v>
      </c>
      <c r="BP7966" s="118" t="s">
        <v>1342</v>
      </c>
      <c r="BQ7966" s="118" t="s">
        <v>13109</v>
      </c>
      <c r="BW7966" s="118" t="s">
        <v>2278</v>
      </c>
      <c r="BX7966" s="118" t="s">
        <v>1342</v>
      </c>
      <c r="BY7966" s="118" t="s">
        <v>13109</v>
      </c>
    </row>
    <row r="7967" spans="53:77" x14ac:dyDescent="0.3">
      <c r="BA7967" s="169" t="e">
        <f>VLOOKUP(D7967,#REF!, 2,FALSE)</f>
        <v>#REF!</v>
      </c>
      <c r="BO7967" s="118" t="s">
        <v>13110</v>
      </c>
      <c r="BP7967" s="118" t="s">
        <v>1342</v>
      </c>
      <c r="BQ7967" s="118" t="s">
        <v>13111</v>
      </c>
      <c r="BW7967" s="118" t="s">
        <v>13110</v>
      </c>
      <c r="BX7967" s="118" t="s">
        <v>1342</v>
      </c>
      <c r="BY7967" s="118" t="s">
        <v>13111</v>
      </c>
    </row>
    <row r="7968" spans="53:77" x14ac:dyDescent="0.3">
      <c r="BA7968" s="169" t="e">
        <f>VLOOKUP(D7968,#REF!, 2,FALSE)</f>
        <v>#REF!</v>
      </c>
      <c r="BO7968" s="118" t="s">
        <v>13112</v>
      </c>
      <c r="BP7968" s="118" t="s">
        <v>736</v>
      </c>
      <c r="BQ7968" s="118" t="s">
        <v>4139</v>
      </c>
      <c r="BW7968" s="118" t="s">
        <v>13112</v>
      </c>
      <c r="BX7968" s="118" t="s">
        <v>736</v>
      </c>
      <c r="BY7968" s="118" t="s">
        <v>4139</v>
      </c>
    </row>
    <row r="7969" spans="53:77" x14ac:dyDescent="0.3">
      <c r="BA7969" s="169" t="e">
        <f>VLOOKUP(D7969,#REF!, 2,FALSE)</f>
        <v>#REF!</v>
      </c>
      <c r="BO7969" s="118" t="s">
        <v>13113</v>
      </c>
      <c r="BP7969" s="118" t="s">
        <v>619</v>
      </c>
      <c r="BQ7969" s="118" t="s">
        <v>13114</v>
      </c>
      <c r="BW7969" s="118" t="s">
        <v>13113</v>
      </c>
      <c r="BX7969" s="118" t="s">
        <v>619</v>
      </c>
      <c r="BY7969" s="118" t="s">
        <v>13114</v>
      </c>
    </row>
    <row r="7970" spans="53:77" x14ac:dyDescent="0.3">
      <c r="BA7970" s="169" t="e">
        <f>VLOOKUP(D7970,#REF!, 2,FALSE)</f>
        <v>#REF!</v>
      </c>
      <c r="BO7970" s="118" t="s">
        <v>13115</v>
      </c>
      <c r="BP7970" s="118" t="s">
        <v>3243</v>
      </c>
      <c r="BQ7970" s="118" t="s">
        <v>13116</v>
      </c>
      <c r="BW7970" s="118" t="s">
        <v>13115</v>
      </c>
      <c r="BX7970" s="118" t="s">
        <v>3243</v>
      </c>
      <c r="BY7970" s="118" t="s">
        <v>13116</v>
      </c>
    </row>
    <row r="7971" spans="53:77" x14ac:dyDescent="0.3">
      <c r="BA7971" s="169" t="e">
        <f>VLOOKUP(D7971,#REF!, 2,FALSE)</f>
        <v>#REF!</v>
      </c>
      <c r="BO7971" s="118" t="s">
        <v>13117</v>
      </c>
      <c r="BP7971" s="118" t="s">
        <v>803</v>
      </c>
      <c r="BQ7971" s="118" t="s">
        <v>4055</v>
      </c>
      <c r="BW7971" s="118" t="s">
        <v>13117</v>
      </c>
      <c r="BX7971" s="118" t="s">
        <v>803</v>
      </c>
      <c r="BY7971" s="118" t="s">
        <v>4055</v>
      </c>
    </row>
    <row r="7972" spans="53:77" x14ac:dyDescent="0.3">
      <c r="BA7972" s="169" t="e">
        <f>VLOOKUP(D7972,#REF!, 2,FALSE)</f>
        <v>#REF!</v>
      </c>
      <c r="BO7972" s="118" t="s">
        <v>13118</v>
      </c>
      <c r="BP7972" s="118" t="s">
        <v>997</v>
      </c>
      <c r="BQ7972" s="118" t="s">
        <v>9145</v>
      </c>
      <c r="BW7972" s="118" t="s">
        <v>13118</v>
      </c>
      <c r="BX7972" s="118" t="s">
        <v>997</v>
      </c>
      <c r="BY7972" s="118" t="s">
        <v>9145</v>
      </c>
    </row>
    <row r="7973" spans="53:77" x14ac:dyDescent="0.3">
      <c r="BA7973" s="169" t="e">
        <f>VLOOKUP(D7973,#REF!, 2,FALSE)</f>
        <v>#REF!</v>
      </c>
      <c r="BO7973" s="118" t="s">
        <v>13119</v>
      </c>
      <c r="BP7973" s="118" t="s">
        <v>3197</v>
      </c>
      <c r="BQ7973" s="118" t="s">
        <v>13120</v>
      </c>
      <c r="BW7973" s="118" t="s">
        <v>13119</v>
      </c>
      <c r="BX7973" s="118" t="s">
        <v>3197</v>
      </c>
      <c r="BY7973" s="118" t="s">
        <v>13120</v>
      </c>
    </row>
    <row r="7974" spans="53:77" x14ac:dyDescent="0.3">
      <c r="BA7974" s="169" t="e">
        <f>VLOOKUP(D7974,#REF!, 2,FALSE)</f>
        <v>#REF!</v>
      </c>
      <c r="BO7974" s="118" t="s">
        <v>13121</v>
      </c>
      <c r="BP7974" s="118" t="s">
        <v>700</v>
      </c>
      <c r="BQ7974" s="118" t="s">
        <v>11028</v>
      </c>
      <c r="BW7974" s="118" t="s">
        <v>13121</v>
      </c>
      <c r="BX7974" s="118" t="s">
        <v>700</v>
      </c>
      <c r="BY7974" s="118" t="s">
        <v>11028</v>
      </c>
    </row>
    <row r="7975" spans="53:77" x14ac:dyDescent="0.3">
      <c r="BA7975" s="169" t="e">
        <f>VLOOKUP(D7975,#REF!, 2,FALSE)</f>
        <v>#REF!</v>
      </c>
      <c r="BO7975" s="118" t="s">
        <v>13122</v>
      </c>
      <c r="BP7975" s="118" t="s">
        <v>1342</v>
      </c>
      <c r="BQ7975" s="118" t="s">
        <v>13123</v>
      </c>
      <c r="BW7975" s="118" t="s">
        <v>13122</v>
      </c>
      <c r="BX7975" s="118" t="s">
        <v>1342</v>
      </c>
      <c r="BY7975" s="118" t="s">
        <v>13123</v>
      </c>
    </row>
    <row r="7976" spans="53:77" x14ac:dyDescent="0.3">
      <c r="BA7976" s="169" t="e">
        <f>VLOOKUP(D7976,#REF!, 2,FALSE)</f>
        <v>#REF!</v>
      </c>
      <c r="BO7976" s="118" t="s">
        <v>13124</v>
      </c>
      <c r="BP7976" s="118" t="s">
        <v>1342</v>
      </c>
      <c r="BQ7976" s="118" t="s">
        <v>1325</v>
      </c>
      <c r="BW7976" s="118" t="s">
        <v>13124</v>
      </c>
      <c r="BX7976" s="118" t="s">
        <v>1342</v>
      </c>
      <c r="BY7976" s="118" t="s">
        <v>1325</v>
      </c>
    </row>
    <row r="7977" spans="53:77" x14ac:dyDescent="0.3">
      <c r="BA7977" s="169" t="e">
        <f>VLOOKUP(D7977,#REF!, 2,FALSE)</f>
        <v>#REF!</v>
      </c>
      <c r="BO7977" s="118" t="s">
        <v>13125</v>
      </c>
      <c r="BP7977" s="118" t="s">
        <v>3043</v>
      </c>
      <c r="BQ7977" s="118" t="s">
        <v>2983</v>
      </c>
      <c r="BW7977" s="118" t="s">
        <v>13125</v>
      </c>
      <c r="BX7977" s="118" t="s">
        <v>3043</v>
      </c>
      <c r="BY7977" s="118" t="s">
        <v>2983</v>
      </c>
    </row>
    <row r="7978" spans="53:77" x14ac:dyDescent="0.3">
      <c r="BA7978" s="169" t="e">
        <f>VLOOKUP(D7978,#REF!, 2,FALSE)</f>
        <v>#REF!</v>
      </c>
      <c r="BO7978" s="118" t="s">
        <v>13126</v>
      </c>
      <c r="BP7978" s="118" t="s">
        <v>940</v>
      </c>
      <c r="BQ7978" s="118" t="s">
        <v>13127</v>
      </c>
      <c r="BW7978" s="118" t="s">
        <v>13126</v>
      </c>
      <c r="BX7978" s="118" t="s">
        <v>940</v>
      </c>
      <c r="BY7978" s="118" t="s">
        <v>13127</v>
      </c>
    </row>
    <row r="7979" spans="53:77" x14ac:dyDescent="0.3">
      <c r="BA7979" s="169" t="e">
        <f>VLOOKUP(D7979,#REF!, 2,FALSE)</f>
        <v>#REF!</v>
      </c>
      <c r="BO7979" s="118" t="s">
        <v>13129</v>
      </c>
      <c r="BP7979" s="118" t="s">
        <v>940</v>
      </c>
      <c r="BQ7979" s="118" t="s">
        <v>13127</v>
      </c>
      <c r="BW7979" s="118" t="s">
        <v>13129</v>
      </c>
      <c r="BX7979" s="118" t="s">
        <v>940</v>
      </c>
      <c r="BY7979" s="118" t="s">
        <v>13127</v>
      </c>
    </row>
    <row r="7980" spans="53:77" x14ac:dyDescent="0.3">
      <c r="BA7980" s="169" t="e">
        <f>VLOOKUP(D7980,#REF!, 2,FALSE)</f>
        <v>#REF!</v>
      </c>
      <c r="BO7980" s="118" t="s">
        <v>13130</v>
      </c>
      <c r="BP7980" s="118" t="s">
        <v>928</v>
      </c>
      <c r="BQ7980" s="118" t="s">
        <v>8962</v>
      </c>
      <c r="BW7980" s="118" t="s">
        <v>13130</v>
      </c>
      <c r="BX7980" s="118" t="s">
        <v>928</v>
      </c>
      <c r="BY7980" s="118" t="s">
        <v>8962</v>
      </c>
    </row>
    <row r="7981" spans="53:77" x14ac:dyDescent="0.3">
      <c r="BA7981" s="169" t="e">
        <f>VLOOKUP(D7981,#REF!, 2,FALSE)</f>
        <v>#REF!</v>
      </c>
      <c r="BO7981" s="118" t="s">
        <v>2279</v>
      </c>
      <c r="BP7981" s="118" t="s">
        <v>783</v>
      </c>
      <c r="BQ7981" s="118" t="s">
        <v>2983</v>
      </c>
      <c r="BW7981" s="118" t="s">
        <v>2279</v>
      </c>
      <c r="BX7981" s="118" t="s">
        <v>783</v>
      </c>
      <c r="BY7981" s="118" t="s">
        <v>2983</v>
      </c>
    </row>
    <row r="7982" spans="53:77" x14ac:dyDescent="0.3">
      <c r="BA7982" s="169" t="e">
        <f>VLOOKUP(D7982,#REF!, 2,FALSE)</f>
        <v>#REF!</v>
      </c>
      <c r="BO7982" s="118" t="s">
        <v>13131</v>
      </c>
      <c r="BP7982" s="118" t="s">
        <v>3197</v>
      </c>
      <c r="BQ7982" s="118" t="s">
        <v>8626</v>
      </c>
      <c r="BW7982" s="118" t="s">
        <v>13131</v>
      </c>
      <c r="BX7982" s="118" t="s">
        <v>3197</v>
      </c>
      <c r="BY7982" s="118" t="s">
        <v>8626</v>
      </c>
    </row>
    <row r="7983" spans="53:77" x14ac:dyDescent="0.3">
      <c r="BA7983" s="169" t="e">
        <f>VLOOKUP(D7983,#REF!, 2,FALSE)</f>
        <v>#REF!</v>
      </c>
      <c r="BO7983" s="118" t="s">
        <v>13132</v>
      </c>
      <c r="BP7983" s="118" t="s">
        <v>1342</v>
      </c>
      <c r="BQ7983" s="118" t="s">
        <v>13133</v>
      </c>
      <c r="BW7983" s="118" t="s">
        <v>13132</v>
      </c>
      <c r="BX7983" s="118" t="s">
        <v>1342</v>
      </c>
      <c r="BY7983" s="118" t="s">
        <v>13133</v>
      </c>
    </row>
    <row r="7984" spans="53:77" x14ac:dyDescent="0.3">
      <c r="BA7984" s="169" t="e">
        <f>VLOOKUP(D7984,#REF!, 2,FALSE)</f>
        <v>#REF!</v>
      </c>
      <c r="BO7984" s="118" t="s">
        <v>13134</v>
      </c>
      <c r="BP7984" s="118" t="s">
        <v>614</v>
      </c>
      <c r="BQ7984" s="118" t="s">
        <v>13135</v>
      </c>
      <c r="BW7984" s="118" t="s">
        <v>13134</v>
      </c>
      <c r="BX7984" s="118" t="s">
        <v>614</v>
      </c>
      <c r="BY7984" s="118" t="s">
        <v>13135</v>
      </c>
    </row>
    <row r="7985" spans="53:77" x14ac:dyDescent="0.3">
      <c r="BA7985" s="169" t="e">
        <f>VLOOKUP(D7985,#REF!, 2,FALSE)</f>
        <v>#REF!</v>
      </c>
      <c r="BO7985" s="118" t="s">
        <v>13136</v>
      </c>
      <c r="BP7985" s="118" t="s">
        <v>1691</v>
      </c>
      <c r="BQ7985" s="118" t="s">
        <v>13137</v>
      </c>
      <c r="BW7985" s="118" t="s">
        <v>13136</v>
      </c>
      <c r="BX7985" s="118" t="s">
        <v>1691</v>
      </c>
      <c r="BY7985" s="118" t="s">
        <v>13137</v>
      </c>
    </row>
    <row r="7986" spans="53:77" x14ac:dyDescent="0.3">
      <c r="BA7986" s="169" t="e">
        <f>VLOOKUP(D7986,#REF!, 2,FALSE)</f>
        <v>#REF!</v>
      </c>
      <c r="BO7986" s="118" t="s">
        <v>2280</v>
      </c>
      <c r="BP7986" s="118" t="s">
        <v>1342</v>
      </c>
      <c r="BQ7986" s="118" t="s">
        <v>13138</v>
      </c>
      <c r="BW7986" s="118" t="s">
        <v>2280</v>
      </c>
      <c r="BX7986" s="118" t="s">
        <v>1342</v>
      </c>
      <c r="BY7986" s="118" t="s">
        <v>13138</v>
      </c>
    </row>
    <row r="7987" spans="53:77" x14ac:dyDescent="0.3">
      <c r="BA7987" s="169" t="e">
        <f>VLOOKUP(D7987,#REF!, 2,FALSE)</f>
        <v>#REF!</v>
      </c>
      <c r="BO7987" s="118" t="s">
        <v>2281</v>
      </c>
      <c r="BP7987" s="118" t="s">
        <v>1342</v>
      </c>
      <c r="BQ7987" s="118" t="s">
        <v>1670</v>
      </c>
      <c r="BW7987" s="118" t="s">
        <v>2281</v>
      </c>
      <c r="BX7987" s="118" t="s">
        <v>1342</v>
      </c>
      <c r="BY7987" s="118" t="s">
        <v>1670</v>
      </c>
    </row>
    <row r="7988" spans="53:77" x14ac:dyDescent="0.3">
      <c r="BA7988" s="169" t="e">
        <f>VLOOKUP(D7988,#REF!, 2,FALSE)</f>
        <v>#REF!</v>
      </c>
      <c r="BO7988" s="118" t="s">
        <v>13139</v>
      </c>
      <c r="BP7988" s="118" t="s">
        <v>636</v>
      </c>
      <c r="BQ7988" s="118" t="s">
        <v>8326</v>
      </c>
      <c r="BW7988" s="118" t="s">
        <v>13139</v>
      </c>
      <c r="BX7988" s="118" t="s">
        <v>636</v>
      </c>
      <c r="BY7988" s="118" t="s">
        <v>8326</v>
      </c>
    </row>
    <row r="7989" spans="53:77" x14ac:dyDescent="0.3">
      <c r="BA7989" s="169" t="e">
        <f>VLOOKUP(D7989,#REF!, 2,FALSE)</f>
        <v>#REF!</v>
      </c>
      <c r="BO7989" s="118" t="s">
        <v>13140</v>
      </c>
      <c r="BP7989" s="118" t="s">
        <v>1342</v>
      </c>
      <c r="BQ7989" s="118" t="s">
        <v>1337</v>
      </c>
      <c r="BW7989" s="118" t="s">
        <v>13140</v>
      </c>
      <c r="BX7989" s="118" t="s">
        <v>1342</v>
      </c>
      <c r="BY7989" s="118" t="s">
        <v>1337</v>
      </c>
    </row>
    <row r="7990" spans="53:77" x14ac:dyDescent="0.3">
      <c r="BA7990" s="169" t="e">
        <f>VLOOKUP(D7990,#REF!, 2,FALSE)</f>
        <v>#REF!</v>
      </c>
      <c r="BO7990" s="118" t="s">
        <v>13141</v>
      </c>
      <c r="BP7990" s="118" t="s">
        <v>1342</v>
      </c>
      <c r="BQ7990" s="118" t="s">
        <v>1337</v>
      </c>
      <c r="BW7990" s="118" t="s">
        <v>13141</v>
      </c>
      <c r="BX7990" s="118" t="s">
        <v>1342</v>
      </c>
      <c r="BY7990" s="118" t="s">
        <v>1337</v>
      </c>
    </row>
    <row r="7991" spans="53:77" x14ac:dyDescent="0.3">
      <c r="BA7991" s="169" t="e">
        <f>VLOOKUP(D7991,#REF!, 2,FALSE)</f>
        <v>#REF!</v>
      </c>
      <c r="BO7991" s="118" t="s">
        <v>2282</v>
      </c>
      <c r="BP7991" s="118" t="s">
        <v>1342</v>
      </c>
      <c r="BQ7991" s="118" t="s">
        <v>13142</v>
      </c>
      <c r="BW7991" s="118" t="s">
        <v>2282</v>
      </c>
      <c r="BX7991" s="118" t="s">
        <v>1342</v>
      </c>
      <c r="BY7991" s="118" t="s">
        <v>13142</v>
      </c>
    </row>
    <row r="7992" spans="53:77" x14ac:dyDescent="0.3">
      <c r="BA7992" s="169" t="e">
        <f>VLOOKUP(D7992,#REF!, 2,FALSE)</f>
        <v>#REF!</v>
      </c>
      <c r="BO7992" s="118" t="s">
        <v>13143</v>
      </c>
      <c r="BP7992" s="118" t="s">
        <v>3085</v>
      </c>
      <c r="BQ7992" s="118" t="s">
        <v>13144</v>
      </c>
      <c r="BW7992" s="118" t="s">
        <v>13143</v>
      </c>
      <c r="BX7992" s="118" t="s">
        <v>3085</v>
      </c>
      <c r="BY7992" s="118" t="s">
        <v>13144</v>
      </c>
    </row>
    <row r="7993" spans="53:77" x14ac:dyDescent="0.3">
      <c r="BA7993" s="169" t="e">
        <f>VLOOKUP(D7993,#REF!, 2,FALSE)</f>
        <v>#REF!</v>
      </c>
      <c r="BO7993" s="118" t="s">
        <v>13145</v>
      </c>
      <c r="BP7993" s="118" t="s">
        <v>3197</v>
      </c>
      <c r="BQ7993" s="118" t="s">
        <v>1964</v>
      </c>
      <c r="BW7993" s="118" t="s">
        <v>13145</v>
      </c>
      <c r="BX7993" s="118" t="s">
        <v>3197</v>
      </c>
      <c r="BY7993" s="118" t="s">
        <v>1964</v>
      </c>
    </row>
    <row r="7994" spans="53:77" x14ac:dyDescent="0.3">
      <c r="BA7994" s="169" t="e">
        <f>VLOOKUP(D7994,#REF!, 2,FALSE)</f>
        <v>#REF!</v>
      </c>
      <c r="BO7994" s="118" t="s">
        <v>13146</v>
      </c>
      <c r="BP7994" s="118" t="s">
        <v>1342</v>
      </c>
      <c r="BQ7994" s="118" t="s">
        <v>2983</v>
      </c>
      <c r="BW7994" s="118" t="s">
        <v>13146</v>
      </c>
      <c r="BX7994" s="118" t="s">
        <v>1342</v>
      </c>
      <c r="BY7994" s="118" t="s">
        <v>2983</v>
      </c>
    </row>
    <row r="7995" spans="53:77" x14ac:dyDescent="0.3">
      <c r="BA7995" s="169" t="e">
        <f>VLOOKUP(D7995,#REF!, 2,FALSE)</f>
        <v>#REF!</v>
      </c>
      <c r="BO7995" s="118" t="s">
        <v>13147</v>
      </c>
      <c r="BP7995" s="118" t="s">
        <v>1342</v>
      </c>
      <c r="BQ7995" s="118" t="s">
        <v>3348</v>
      </c>
      <c r="BW7995" s="118" t="s">
        <v>13147</v>
      </c>
      <c r="BX7995" s="118" t="s">
        <v>1342</v>
      </c>
      <c r="BY7995" s="118" t="s">
        <v>3348</v>
      </c>
    </row>
    <row r="7996" spans="53:77" x14ac:dyDescent="0.3">
      <c r="BA7996" s="169" t="e">
        <f>VLOOKUP(D7996,#REF!, 2,FALSE)</f>
        <v>#REF!</v>
      </c>
      <c r="BO7996" s="118" t="s">
        <v>13149</v>
      </c>
      <c r="BP7996" s="118" t="s">
        <v>1342</v>
      </c>
      <c r="BQ7996" s="118" t="s">
        <v>1599</v>
      </c>
      <c r="BW7996" s="118" t="s">
        <v>13149</v>
      </c>
      <c r="BX7996" s="118" t="s">
        <v>1342</v>
      </c>
      <c r="BY7996" s="118" t="s">
        <v>1599</v>
      </c>
    </row>
    <row r="7997" spans="53:77" x14ac:dyDescent="0.3">
      <c r="BA7997" s="169" t="e">
        <f>VLOOKUP(D7997,#REF!, 2,FALSE)</f>
        <v>#REF!</v>
      </c>
      <c r="BO7997" s="118" t="s">
        <v>13150</v>
      </c>
      <c r="BP7997" s="118" t="s">
        <v>1342</v>
      </c>
      <c r="BQ7997" s="118" t="s">
        <v>1592</v>
      </c>
      <c r="BW7997" s="118" t="s">
        <v>13150</v>
      </c>
      <c r="BX7997" s="118" t="s">
        <v>1342</v>
      </c>
      <c r="BY7997" s="118" t="s">
        <v>1592</v>
      </c>
    </row>
    <row r="7998" spans="53:77" x14ac:dyDescent="0.3">
      <c r="BA7998" s="169" t="e">
        <f>VLOOKUP(D7998,#REF!, 2,FALSE)</f>
        <v>#REF!</v>
      </c>
      <c r="BO7998" s="118" t="s">
        <v>376</v>
      </c>
      <c r="BP7998" s="118" t="s">
        <v>1342</v>
      </c>
      <c r="BQ7998" s="118" t="s">
        <v>920</v>
      </c>
      <c r="BW7998" s="118" t="s">
        <v>376</v>
      </c>
      <c r="BX7998" s="118" t="s">
        <v>1342</v>
      </c>
      <c r="BY7998" s="118" t="s">
        <v>920</v>
      </c>
    </row>
    <row r="7999" spans="53:77" x14ac:dyDescent="0.3">
      <c r="BA7999" s="169" t="e">
        <f>VLOOKUP(D7999,#REF!, 2,FALSE)</f>
        <v>#REF!</v>
      </c>
      <c r="BO7999" s="118" t="s">
        <v>372</v>
      </c>
      <c r="BP7999" s="118" t="s">
        <v>736</v>
      </c>
      <c r="BQ7999" s="118" t="s">
        <v>2638</v>
      </c>
      <c r="BW7999" s="118" t="s">
        <v>372</v>
      </c>
      <c r="BX7999" s="118" t="s">
        <v>736</v>
      </c>
      <c r="BY7999" s="118" t="s">
        <v>2638</v>
      </c>
    </row>
    <row r="8000" spans="53:77" x14ac:dyDescent="0.3">
      <c r="BA8000" s="169" t="e">
        <f>VLOOKUP(D8000,#REF!, 2,FALSE)</f>
        <v>#REF!</v>
      </c>
      <c r="BO8000" s="118" t="s">
        <v>13151</v>
      </c>
      <c r="BP8000" s="118" t="s">
        <v>1342</v>
      </c>
      <c r="BQ8000" s="118" t="s">
        <v>13152</v>
      </c>
      <c r="BW8000" s="118" t="s">
        <v>13151</v>
      </c>
      <c r="BX8000" s="118" t="s">
        <v>1342</v>
      </c>
      <c r="BY8000" s="118" t="s">
        <v>13152</v>
      </c>
    </row>
    <row r="8001" spans="53:77" x14ac:dyDescent="0.3">
      <c r="BA8001" s="169" t="e">
        <f>VLOOKUP(D8001,#REF!, 2,FALSE)</f>
        <v>#REF!</v>
      </c>
      <c r="BO8001" s="118" t="s">
        <v>13153</v>
      </c>
      <c r="BP8001" s="118" t="s">
        <v>2979</v>
      </c>
      <c r="BQ8001" s="118" t="s">
        <v>13154</v>
      </c>
      <c r="BW8001" s="118" t="s">
        <v>13153</v>
      </c>
      <c r="BX8001" s="118" t="s">
        <v>2979</v>
      </c>
      <c r="BY8001" s="118" t="s">
        <v>13154</v>
      </c>
    </row>
    <row r="8002" spans="53:77" x14ac:dyDescent="0.3">
      <c r="BA8002" s="169" t="e">
        <f>VLOOKUP(D8002,#REF!, 2,FALSE)</f>
        <v>#REF!</v>
      </c>
      <c r="BO8002" s="118" t="s">
        <v>13155</v>
      </c>
      <c r="BP8002" s="118" t="s">
        <v>3000</v>
      </c>
      <c r="BQ8002" s="118" t="s">
        <v>13156</v>
      </c>
      <c r="BW8002" s="118" t="s">
        <v>13155</v>
      </c>
      <c r="BX8002" s="118" t="s">
        <v>3000</v>
      </c>
      <c r="BY8002" s="118" t="s">
        <v>13156</v>
      </c>
    </row>
    <row r="8003" spans="53:77" x14ac:dyDescent="0.3">
      <c r="BA8003" s="169" t="e">
        <f>VLOOKUP(D8003,#REF!, 2,FALSE)</f>
        <v>#REF!</v>
      </c>
      <c r="BO8003" s="118" t="s">
        <v>2283</v>
      </c>
      <c r="BP8003" s="118" t="s">
        <v>3197</v>
      </c>
      <c r="BQ8003" s="118" t="s">
        <v>4039</v>
      </c>
      <c r="BW8003" s="118" t="s">
        <v>2283</v>
      </c>
      <c r="BX8003" s="118" t="s">
        <v>3197</v>
      </c>
      <c r="BY8003" s="118" t="s">
        <v>4039</v>
      </c>
    </row>
    <row r="8004" spans="53:77" x14ac:dyDescent="0.3">
      <c r="BA8004" s="169" t="e">
        <f>VLOOKUP(D8004,#REF!, 2,FALSE)</f>
        <v>#REF!</v>
      </c>
      <c r="BO8004" s="118" t="s">
        <v>13157</v>
      </c>
      <c r="BP8004" s="118" t="s">
        <v>614</v>
      </c>
      <c r="BQ8004" s="118" t="s">
        <v>2553</v>
      </c>
      <c r="BW8004" s="118" t="s">
        <v>13157</v>
      </c>
      <c r="BX8004" s="118" t="s">
        <v>614</v>
      </c>
      <c r="BY8004" s="118" t="s">
        <v>2553</v>
      </c>
    </row>
    <row r="8005" spans="53:77" x14ac:dyDescent="0.3">
      <c r="BA8005" s="169" t="e">
        <f>VLOOKUP(D8005,#REF!, 2,FALSE)</f>
        <v>#REF!</v>
      </c>
      <c r="BO8005" s="118" t="s">
        <v>13158</v>
      </c>
      <c r="BP8005" s="118" t="s">
        <v>946</v>
      </c>
      <c r="BQ8005" s="118" t="s">
        <v>13159</v>
      </c>
      <c r="BW8005" s="118" t="s">
        <v>13158</v>
      </c>
      <c r="BX8005" s="118" t="s">
        <v>946</v>
      </c>
      <c r="BY8005" s="118" t="s">
        <v>13159</v>
      </c>
    </row>
    <row r="8006" spans="53:77" x14ac:dyDescent="0.3">
      <c r="BA8006" s="169" t="e">
        <f>VLOOKUP(D8006,#REF!, 2,FALSE)</f>
        <v>#REF!</v>
      </c>
      <c r="BO8006" s="118" t="s">
        <v>13160</v>
      </c>
      <c r="BP8006" s="118" t="s">
        <v>862</v>
      </c>
      <c r="BQ8006" s="118" t="s">
        <v>1687</v>
      </c>
      <c r="BW8006" s="118" t="s">
        <v>13160</v>
      </c>
      <c r="BX8006" s="118" t="s">
        <v>862</v>
      </c>
      <c r="BY8006" s="118" t="s">
        <v>1687</v>
      </c>
    </row>
    <row r="8007" spans="53:77" x14ac:dyDescent="0.3">
      <c r="BA8007" s="169" t="e">
        <f>VLOOKUP(D8007,#REF!, 2,FALSE)</f>
        <v>#REF!</v>
      </c>
      <c r="BO8007" s="118" t="s">
        <v>13161</v>
      </c>
      <c r="BP8007" s="118" t="s">
        <v>658</v>
      </c>
      <c r="BQ8007" s="118" t="s">
        <v>2983</v>
      </c>
      <c r="BW8007" s="118" t="s">
        <v>13161</v>
      </c>
      <c r="BX8007" s="118" t="s">
        <v>658</v>
      </c>
      <c r="BY8007" s="118" t="s">
        <v>2983</v>
      </c>
    </row>
    <row r="8008" spans="53:77" x14ac:dyDescent="0.3">
      <c r="BA8008" s="169" t="e">
        <f>VLOOKUP(D8008,#REF!, 2,FALSE)</f>
        <v>#REF!</v>
      </c>
      <c r="BO8008" s="118" t="s">
        <v>13162</v>
      </c>
      <c r="BP8008" s="118" t="s">
        <v>1342</v>
      </c>
      <c r="BQ8008" s="118" t="s">
        <v>2983</v>
      </c>
      <c r="BW8008" s="118" t="s">
        <v>13162</v>
      </c>
      <c r="BX8008" s="118" t="s">
        <v>1342</v>
      </c>
      <c r="BY8008" s="118" t="s">
        <v>2983</v>
      </c>
    </row>
    <row r="8009" spans="53:77" x14ac:dyDescent="0.3">
      <c r="BA8009" s="169" t="e">
        <f>VLOOKUP(D8009,#REF!, 2,FALSE)</f>
        <v>#REF!</v>
      </c>
      <c r="BO8009" s="118" t="s">
        <v>13163</v>
      </c>
      <c r="BP8009" s="118" t="s">
        <v>3197</v>
      </c>
      <c r="BQ8009" s="118" t="s">
        <v>13164</v>
      </c>
      <c r="BW8009" s="118" t="s">
        <v>13163</v>
      </c>
      <c r="BX8009" s="118" t="s">
        <v>3197</v>
      </c>
      <c r="BY8009" s="118" t="s">
        <v>13164</v>
      </c>
    </row>
    <row r="8010" spans="53:77" x14ac:dyDescent="0.3">
      <c r="BA8010" s="169" t="e">
        <f>VLOOKUP(D8010,#REF!, 2,FALSE)</f>
        <v>#REF!</v>
      </c>
      <c r="BO8010" s="118" t="s">
        <v>13165</v>
      </c>
      <c r="BP8010" s="118" t="s">
        <v>3043</v>
      </c>
      <c r="BQ8010" s="118" t="s">
        <v>13166</v>
      </c>
      <c r="BW8010" s="118" t="s">
        <v>13165</v>
      </c>
      <c r="BX8010" s="118" t="s">
        <v>3043</v>
      </c>
      <c r="BY8010" s="118" t="s">
        <v>13166</v>
      </c>
    </row>
    <row r="8011" spans="53:77" x14ac:dyDescent="0.3">
      <c r="BA8011" s="169" t="e">
        <f>VLOOKUP(D8011,#REF!, 2,FALSE)</f>
        <v>#REF!</v>
      </c>
      <c r="BO8011" s="118" t="s">
        <v>13167</v>
      </c>
      <c r="BP8011" s="118" t="s">
        <v>1342</v>
      </c>
      <c r="BQ8011" s="118" t="s">
        <v>6403</v>
      </c>
      <c r="BW8011" s="118" t="s">
        <v>13167</v>
      </c>
      <c r="BX8011" s="118" t="s">
        <v>1342</v>
      </c>
      <c r="BY8011" s="118" t="s">
        <v>6403</v>
      </c>
    </row>
    <row r="8012" spans="53:77" x14ac:dyDescent="0.3">
      <c r="BA8012" s="169" t="e">
        <f>VLOOKUP(D8012,#REF!, 2,FALSE)</f>
        <v>#REF!</v>
      </c>
      <c r="BO8012" s="118" t="s">
        <v>13168</v>
      </c>
      <c r="BP8012" s="118" t="s">
        <v>1342</v>
      </c>
      <c r="BQ8012" s="118" t="s">
        <v>6403</v>
      </c>
      <c r="BW8012" s="118" t="s">
        <v>13168</v>
      </c>
      <c r="BX8012" s="118" t="s">
        <v>1342</v>
      </c>
      <c r="BY8012" s="118" t="s">
        <v>6403</v>
      </c>
    </row>
    <row r="8013" spans="53:77" x14ac:dyDescent="0.3">
      <c r="BA8013" s="169" t="e">
        <f>VLOOKUP(D8013,#REF!, 2,FALSE)</f>
        <v>#REF!</v>
      </c>
      <c r="BO8013" s="118" t="s">
        <v>13169</v>
      </c>
      <c r="BP8013" s="118" t="s">
        <v>3000</v>
      </c>
      <c r="BQ8013" s="118" t="s">
        <v>6861</v>
      </c>
      <c r="BW8013" s="118" t="s">
        <v>13169</v>
      </c>
      <c r="BX8013" s="118" t="s">
        <v>3000</v>
      </c>
      <c r="BY8013" s="118" t="s">
        <v>6861</v>
      </c>
    </row>
    <row r="8014" spans="53:77" x14ac:dyDescent="0.3">
      <c r="BA8014" s="169" t="e">
        <f>VLOOKUP(D8014,#REF!, 2,FALSE)</f>
        <v>#REF!</v>
      </c>
      <c r="BO8014" s="118" t="s">
        <v>13170</v>
      </c>
      <c r="BP8014" s="118" t="s">
        <v>1342</v>
      </c>
      <c r="BQ8014" s="118" t="s">
        <v>6403</v>
      </c>
      <c r="BW8014" s="118" t="s">
        <v>13170</v>
      </c>
      <c r="BX8014" s="118" t="s">
        <v>1342</v>
      </c>
      <c r="BY8014" s="118" t="s">
        <v>6403</v>
      </c>
    </row>
    <row r="8015" spans="53:77" x14ac:dyDescent="0.3">
      <c r="BA8015" s="169" t="e">
        <f>VLOOKUP(D8015,#REF!, 2,FALSE)</f>
        <v>#REF!</v>
      </c>
      <c r="BO8015" s="118" t="s">
        <v>13171</v>
      </c>
      <c r="BP8015" s="118" t="s">
        <v>1269</v>
      </c>
      <c r="BQ8015" s="118" t="s">
        <v>13172</v>
      </c>
      <c r="BW8015" s="118" t="s">
        <v>13171</v>
      </c>
      <c r="BX8015" s="118" t="s">
        <v>1269</v>
      </c>
      <c r="BY8015" s="118" t="s">
        <v>13172</v>
      </c>
    </row>
    <row r="8016" spans="53:77" x14ac:dyDescent="0.3">
      <c r="BA8016" s="169" t="e">
        <f>VLOOKUP(D8016,#REF!, 2,FALSE)</f>
        <v>#REF!</v>
      </c>
      <c r="BO8016" s="118" t="s">
        <v>13173</v>
      </c>
      <c r="BP8016" s="118" t="s">
        <v>3085</v>
      </c>
      <c r="BQ8016" s="118" t="s">
        <v>920</v>
      </c>
      <c r="BW8016" s="118" t="s">
        <v>13173</v>
      </c>
      <c r="BX8016" s="118" t="s">
        <v>3085</v>
      </c>
      <c r="BY8016" s="118" t="s">
        <v>920</v>
      </c>
    </row>
    <row r="8017" spans="53:77" x14ac:dyDescent="0.3">
      <c r="BA8017" s="169" t="e">
        <f>VLOOKUP(D8017,#REF!, 2,FALSE)</f>
        <v>#REF!</v>
      </c>
      <c r="BO8017" s="118" t="s">
        <v>13174</v>
      </c>
      <c r="BP8017" s="118" t="s">
        <v>1013</v>
      </c>
      <c r="BQ8017" s="118" t="s">
        <v>4742</v>
      </c>
      <c r="BW8017" s="118" t="s">
        <v>13174</v>
      </c>
      <c r="BX8017" s="118" t="s">
        <v>1013</v>
      </c>
      <c r="BY8017" s="118" t="s">
        <v>4742</v>
      </c>
    </row>
    <row r="8018" spans="53:77" x14ac:dyDescent="0.3">
      <c r="BA8018" s="169" t="e">
        <f>VLOOKUP(D8018,#REF!, 2,FALSE)</f>
        <v>#REF!</v>
      </c>
      <c r="BO8018" s="118" t="s">
        <v>2284</v>
      </c>
      <c r="BP8018" s="118" t="s">
        <v>926</v>
      </c>
      <c r="BQ8018" s="118" t="s">
        <v>13175</v>
      </c>
      <c r="BW8018" s="118" t="s">
        <v>2284</v>
      </c>
      <c r="BX8018" s="118" t="s">
        <v>926</v>
      </c>
      <c r="BY8018" s="118" t="s">
        <v>13175</v>
      </c>
    </row>
    <row r="8019" spans="53:77" x14ac:dyDescent="0.3">
      <c r="BA8019" s="169" t="e">
        <f>VLOOKUP(D8019,#REF!, 2,FALSE)</f>
        <v>#REF!</v>
      </c>
      <c r="BO8019" s="118" t="s">
        <v>13176</v>
      </c>
      <c r="BP8019" s="118" t="s">
        <v>3197</v>
      </c>
      <c r="BQ8019" s="118" t="s">
        <v>4463</v>
      </c>
      <c r="BW8019" s="118" t="s">
        <v>13176</v>
      </c>
      <c r="BX8019" s="118" t="s">
        <v>3197</v>
      </c>
      <c r="BY8019" s="118" t="s">
        <v>4463</v>
      </c>
    </row>
    <row r="8020" spans="53:77" x14ac:dyDescent="0.3">
      <c r="BA8020" s="169" t="e">
        <f>VLOOKUP(D8020,#REF!, 2,FALSE)</f>
        <v>#REF!</v>
      </c>
      <c r="BO8020" s="118" t="s">
        <v>13177</v>
      </c>
      <c r="BP8020" s="118" t="s">
        <v>1013</v>
      </c>
      <c r="BQ8020" s="118" t="s">
        <v>4742</v>
      </c>
      <c r="BW8020" s="118" t="s">
        <v>13177</v>
      </c>
      <c r="BX8020" s="118" t="s">
        <v>1013</v>
      </c>
      <c r="BY8020" s="118" t="s">
        <v>4742</v>
      </c>
    </row>
    <row r="8021" spans="53:77" x14ac:dyDescent="0.3">
      <c r="BA8021" s="169" t="e">
        <f>VLOOKUP(D8021,#REF!, 2,FALSE)</f>
        <v>#REF!</v>
      </c>
      <c r="BO8021" s="118" t="s">
        <v>13178</v>
      </c>
      <c r="BP8021" s="118" t="s">
        <v>3243</v>
      </c>
      <c r="BQ8021" s="118" t="s">
        <v>1676</v>
      </c>
      <c r="BW8021" s="118" t="s">
        <v>13178</v>
      </c>
      <c r="BX8021" s="118" t="s">
        <v>3243</v>
      </c>
      <c r="BY8021" s="118" t="s">
        <v>1676</v>
      </c>
    </row>
    <row r="8022" spans="53:77" x14ac:dyDescent="0.3">
      <c r="BA8022" s="169" t="e">
        <f>VLOOKUP(D8022,#REF!, 2,FALSE)</f>
        <v>#REF!</v>
      </c>
      <c r="BO8022" s="118" t="s">
        <v>13179</v>
      </c>
      <c r="BP8022" s="118" t="s">
        <v>3197</v>
      </c>
      <c r="BQ8022" s="118" t="s">
        <v>13180</v>
      </c>
      <c r="BW8022" s="118" t="s">
        <v>13179</v>
      </c>
      <c r="BX8022" s="118" t="s">
        <v>3197</v>
      </c>
      <c r="BY8022" s="118" t="s">
        <v>13180</v>
      </c>
    </row>
    <row r="8023" spans="53:77" x14ac:dyDescent="0.3">
      <c r="BA8023" s="169" t="e">
        <f>VLOOKUP(D8023,#REF!, 2,FALSE)</f>
        <v>#REF!</v>
      </c>
      <c r="BO8023" s="118" t="s">
        <v>13181</v>
      </c>
      <c r="BP8023" s="118" t="s">
        <v>3197</v>
      </c>
      <c r="BQ8023" s="118" t="s">
        <v>7588</v>
      </c>
      <c r="BW8023" s="118" t="s">
        <v>13181</v>
      </c>
      <c r="BX8023" s="118" t="s">
        <v>3197</v>
      </c>
      <c r="BY8023" s="118" t="s">
        <v>7588</v>
      </c>
    </row>
    <row r="8024" spans="53:77" x14ac:dyDescent="0.3">
      <c r="BA8024" s="169" t="e">
        <f>VLOOKUP(D8024,#REF!, 2,FALSE)</f>
        <v>#REF!</v>
      </c>
      <c r="BO8024" s="118" t="s">
        <v>13182</v>
      </c>
      <c r="BP8024" s="118" t="s">
        <v>1342</v>
      </c>
      <c r="BQ8024" s="118" t="s">
        <v>2070</v>
      </c>
      <c r="BW8024" s="118" t="s">
        <v>13182</v>
      </c>
      <c r="BX8024" s="118" t="s">
        <v>1342</v>
      </c>
      <c r="BY8024" s="118" t="s">
        <v>2070</v>
      </c>
    </row>
    <row r="8025" spans="53:77" x14ac:dyDescent="0.3">
      <c r="BA8025" s="169" t="e">
        <f>VLOOKUP(D8025,#REF!, 2,FALSE)</f>
        <v>#REF!</v>
      </c>
      <c r="BO8025" s="118" t="s">
        <v>13183</v>
      </c>
      <c r="BP8025" s="118" t="s">
        <v>787</v>
      </c>
      <c r="BQ8025" s="118" t="s">
        <v>11349</v>
      </c>
      <c r="BW8025" s="118" t="s">
        <v>13183</v>
      </c>
      <c r="BX8025" s="118" t="s">
        <v>787</v>
      </c>
      <c r="BY8025" s="118" t="s">
        <v>11349</v>
      </c>
    </row>
    <row r="8026" spans="53:77" x14ac:dyDescent="0.3">
      <c r="BA8026" s="169" t="e">
        <f>VLOOKUP(D8026,#REF!, 2,FALSE)</f>
        <v>#REF!</v>
      </c>
      <c r="BO8026" s="118" t="s">
        <v>13184</v>
      </c>
      <c r="BP8026" s="118" t="s">
        <v>3197</v>
      </c>
      <c r="BQ8026" s="118" t="s">
        <v>13185</v>
      </c>
      <c r="BW8026" s="118" t="s">
        <v>13184</v>
      </c>
      <c r="BX8026" s="118" t="s">
        <v>3197</v>
      </c>
      <c r="BY8026" s="118" t="s">
        <v>13185</v>
      </c>
    </row>
    <row r="8027" spans="53:77" x14ac:dyDescent="0.3">
      <c r="BA8027" s="169" t="e">
        <f>VLOOKUP(D8027,#REF!, 2,FALSE)</f>
        <v>#REF!</v>
      </c>
      <c r="BO8027" s="118" t="s">
        <v>2285</v>
      </c>
      <c r="BP8027" s="118" t="s">
        <v>3197</v>
      </c>
      <c r="BQ8027" s="118" t="s">
        <v>2391</v>
      </c>
      <c r="BW8027" s="118" t="s">
        <v>2285</v>
      </c>
      <c r="BX8027" s="118" t="s">
        <v>3197</v>
      </c>
      <c r="BY8027" s="118" t="s">
        <v>2391</v>
      </c>
    </row>
    <row r="8028" spans="53:77" x14ac:dyDescent="0.3">
      <c r="BA8028" s="169" t="e">
        <f>VLOOKUP(D8028,#REF!, 2,FALSE)</f>
        <v>#REF!</v>
      </c>
      <c r="BO8028" s="118" t="s">
        <v>13186</v>
      </c>
      <c r="BP8028" s="118" t="s">
        <v>841</v>
      </c>
      <c r="BQ8028" s="118" t="s">
        <v>9011</v>
      </c>
      <c r="BW8028" s="118" t="s">
        <v>13186</v>
      </c>
      <c r="BX8028" s="118" t="s">
        <v>841</v>
      </c>
      <c r="BY8028" s="118" t="s">
        <v>9011</v>
      </c>
    </row>
    <row r="8029" spans="53:77" x14ac:dyDescent="0.3">
      <c r="BA8029" s="169" t="e">
        <f>VLOOKUP(D8029,#REF!, 2,FALSE)</f>
        <v>#REF!</v>
      </c>
      <c r="BO8029" s="118" t="s">
        <v>13187</v>
      </c>
      <c r="BP8029" s="118" t="s">
        <v>16975</v>
      </c>
      <c r="BQ8029" s="118" t="s">
        <v>1064</v>
      </c>
      <c r="BW8029" s="118" t="s">
        <v>13187</v>
      </c>
      <c r="BX8029" s="118" t="s">
        <v>16975</v>
      </c>
      <c r="BY8029" s="118" t="s">
        <v>1064</v>
      </c>
    </row>
    <row r="8030" spans="53:77" x14ac:dyDescent="0.3">
      <c r="BA8030" s="169" t="e">
        <f>VLOOKUP(D8030,#REF!, 2,FALSE)</f>
        <v>#REF!</v>
      </c>
      <c r="BO8030" s="118" t="s">
        <v>13188</v>
      </c>
      <c r="BP8030" s="118" t="s">
        <v>16975</v>
      </c>
      <c r="BQ8030" s="118" t="s">
        <v>10915</v>
      </c>
      <c r="BW8030" s="118" t="s">
        <v>13188</v>
      </c>
      <c r="BX8030" s="118" t="s">
        <v>16975</v>
      </c>
      <c r="BY8030" s="118" t="s">
        <v>10915</v>
      </c>
    </row>
    <row r="8031" spans="53:77" x14ac:dyDescent="0.3">
      <c r="BA8031" s="169" t="e">
        <f>VLOOKUP(D8031,#REF!, 2,FALSE)</f>
        <v>#REF!</v>
      </c>
      <c r="BO8031" s="118" t="s">
        <v>2286</v>
      </c>
      <c r="BP8031" s="118" t="s">
        <v>16975</v>
      </c>
      <c r="BQ8031" s="118" t="s">
        <v>2792</v>
      </c>
      <c r="BW8031" s="118" t="s">
        <v>2286</v>
      </c>
      <c r="BX8031" s="118" t="s">
        <v>16975</v>
      </c>
      <c r="BY8031" s="118" t="s">
        <v>2792</v>
      </c>
    </row>
    <row r="8032" spans="53:77" x14ac:dyDescent="0.3">
      <c r="BA8032" s="169" t="e">
        <f>VLOOKUP(D8032,#REF!, 2,FALSE)</f>
        <v>#REF!</v>
      </c>
      <c r="BO8032" s="118" t="s">
        <v>13189</v>
      </c>
      <c r="BP8032" s="118" t="s">
        <v>1342</v>
      </c>
      <c r="BQ8032" s="118" t="s">
        <v>10011</v>
      </c>
      <c r="BW8032" s="118" t="s">
        <v>13189</v>
      </c>
      <c r="BX8032" s="118" t="s">
        <v>1342</v>
      </c>
      <c r="BY8032" s="118" t="s">
        <v>10011</v>
      </c>
    </row>
    <row r="8033" spans="53:77" x14ac:dyDescent="0.3">
      <c r="BA8033" s="169" t="e">
        <f>VLOOKUP(D8033,#REF!, 2,FALSE)</f>
        <v>#REF!</v>
      </c>
      <c r="BO8033" s="118" t="s">
        <v>2287</v>
      </c>
      <c r="BP8033" s="118" t="s">
        <v>923</v>
      </c>
      <c r="BQ8033" s="118" t="s">
        <v>13190</v>
      </c>
      <c r="BW8033" s="118" t="s">
        <v>2287</v>
      </c>
      <c r="BX8033" s="118" t="s">
        <v>923</v>
      </c>
      <c r="BY8033" s="118" t="s">
        <v>13190</v>
      </c>
    </row>
    <row r="8034" spans="53:77" x14ac:dyDescent="0.3">
      <c r="BA8034" s="169" t="e">
        <f>VLOOKUP(D8034,#REF!, 2,FALSE)</f>
        <v>#REF!</v>
      </c>
      <c r="BO8034" s="118" t="s">
        <v>2288</v>
      </c>
      <c r="BP8034" s="118" t="s">
        <v>926</v>
      </c>
      <c r="BQ8034" s="118" t="s">
        <v>2983</v>
      </c>
      <c r="BW8034" s="118" t="s">
        <v>2288</v>
      </c>
      <c r="BX8034" s="118" t="s">
        <v>926</v>
      </c>
      <c r="BY8034" s="118" t="s">
        <v>2983</v>
      </c>
    </row>
    <row r="8035" spans="53:77" x14ac:dyDescent="0.3">
      <c r="BA8035" s="169" t="e">
        <f>VLOOKUP(D8035,#REF!, 2,FALSE)</f>
        <v>#REF!</v>
      </c>
      <c r="BO8035" s="118" t="s">
        <v>2289</v>
      </c>
      <c r="BP8035" s="118" t="s">
        <v>926</v>
      </c>
      <c r="BQ8035" s="118" t="s">
        <v>2983</v>
      </c>
      <c r="BW8035" s="118" t="s">
        <v>2289</v>
      </c>
      <c r="BX8035" s="118" t="s">
        <v>926</v>
      </c>
      <c r="BY8035" s="118" t="s">
        <v>2983</v>
      </c>
    </row>
    <row r="8036" spans="53:77" x14ac:dyDescent="0.3">
      <c r="BA8036" s="169" t="e">
        <f>VLOOKUP(D8036,#REF!, 2,FALSE)</f>
        <v>#REF!</v>
      </c>
      <c r="BO8036" s="118" t="s">
        <v>13192</v>
      </c>
      <c r="BP8036" s="118" t="s">
        <v>619</v>
      </c>
      <c r="BQ8036" s="118" t="s">
        <v>2983</v>
      </c>
      <c r="BW8036" s="118" t="s">
        <v>13192</v>
      </c>
      <c r="BX8036" s="118" t="s">
        <v>619</v>
      </c>
      <c r="BY8036" s="118" t="s">
        <v>2983</v>
      </c>
    </row>
    <row r="8037" spans="53:77" x14ac:dyDescent="0.3">
      <c r="BA8037" s="169" t="e">
        <f>VLOOKUP(D8037,#REF!, 2,FALSE)</f>
        <v>#REF!</v>
      </c>
      <c r="BO8037" s="118" t="s">
        <v>13193</v>
      </c>
      <c r="BP8037" s="118" t="s">
        <v>3197</v>
      </c>
      <c r="BQ8037" s="118" t="s">
        <v>8852</v>
      </c>
      <c r="BW8037" s="118" t="s">
        <v>13193</v>
      </c>
      <c r="BX8037" s="118" t="s">
        <v>3197</v>
      </c>
      <c r="BY8037" s="118" t="s">
        <v>8852</v>
      </c>
    </row>
    <row r="8038" spans="53:77" x14ac:dyDescent="0.3">
      <c r="BA8038" s="169" t="e">
        <f>VLOOKUP(D8038,#REF!, 2,FALSE)</f>
        <v>#REF!</v>
      </c>
      <c r="BO8038" s="118" t="s">
        <v>13194</v>
      </c>
      <c r="BP8038" s="118" t="s">
        <v>619</v>
      </c>
      <c r="BQ8038" s="118" t="s">
        <v>2983</v>
      </c>
      <c r="BW8038" s="118" t="s">
        <v>13194</v>
      </c>
      <c r="BX8038" s="118" t="s">
        <v>619</v>
      </c>
      <c r="BY8038" s="118" t="s">
        <v>2983</v>
      </c>
    </row>
    <row r="8039" spans="53:77" x14ac:dyDescent="0.3">
      <c r="BA8039" s="169" t="e">
        <f>VLOOKUP(D8039,#REF!, 2,FALSE)</f>
        <v>#REF!</v>
      </c>
      <c r="BO8039" s="118" t="s">
        <v>13195</v>
      </c>
      <c r="BP8039" s="118" t="s">
        <v>2979</v>
      </c>
      <c r="BQ8039" s="118" t="s">
        <v>2069</v>
      </c>
      <c r="BW8039" s="118" t="s">
        <v>13195</v>
      </c>
      <c r="BX8039" s="118" t="s">
        <v>2979</v>
      </c>
      <c r="BY8039" s="118" t="s">
        <v>2069</v>
      </c>
    </row>
    <row r="8040" spans="53:77" x14ac:dyDescent="0.3">
      <c r="BA8040" s="169" t="e">
        <f>VLOOKUP(D8040,#REF!, 2,FALSE)</f>
        <v>#REF!</v>
      </c>
      <c r="BO8040" s="118" t="s">
        <v>13196</v>
      </c>
      <c r="BP8040" s="118" t="s">
        <v>16975</v>
      </c>
      <c r="BQ8040" s="118" t="s">
        <v>2069</v>
      </c>
      <c r="BW8040" s="118" t="s">
        <v>13196</v>
      </c>
      <c r="BX8040" s="118" t="s">
        <v>16975</v>
      </c>
      <c r="BY8040" s="118" t="s">
        <v>2069</v>
      </c>
    </row>
    <row r="8041" spans="53:77" x14ac:dyDescent="0.3">
      <c r="BA8041" s="169" t="e">
        <f>VLOOKUP(D8041,#REF!, 2,FALSE)</f>
        <v>#REF!</v>
      </c>
      <c r="BO8041" s="118" t="s">
        <v>13197</v>
      </c>
      <c r="BP8041" s="118" t="s">
        <v>2983</v>
      </c>
      <c r="BQ8041" s="118" t="s">
        <v>2983</v>
      </c>
      <c r="BW8041" s="118" t="s">
        <v>13197</v>
      </c>
      <c r="BX8041" s="118" t="s">
        <v>2983</v>
      </c>
      <c r="BY8041" s="118" t="s">
        <v>2983</v>
      </c>
    </row>
    <row r="8042" spans="53:77" x14ac:dyDescent="0.3">
      <c r="BA8042" s="169" t="e">
        <f>VLOOKUP(D8042,#REF!, 2,FALSE)</f>
        <v>#REF!</v>
      </c>
      <c r="BO8042" s="118" t="s">
        <v>2290</v>
      </c>
      <c r="BP8042" s="118" t="s">
        <v>16975</v>
      </c>
      <c r="BQ8042" s="118" t="s">
        <v>8489</v>
      </c>
      <c r="BW8042" s="118" t="s">
        <v>2290</v>
      </c>
      <c r="BX8042" s="118" t="s">
        <v>16975</v>
      </c>
      <c r="BY8042" s="118" t="s">
        <v>8489</v>
      </c>
    </row>
    <row r="8043" spans="53:77" x14ac:dyDescent="0.3">
      <c r="BA8043" s="169" t="e">
        <f>VLOOKUP(D8043,#REF!, 2,FALSE)</f>
        <v>#REF!</v>
      </c>
      <c r="BO8043" s="118" t="s">
        <v>2291</v>
      </c>
      <c r="BP8043" s="118" t="s">
        <v>3043</v>
      </c>
      <c r="BQ8043" s="118" t="s">
        <v>9995</v>
      </c>
      <c r="BW8043" s="118" t="s">
        <v>2291</v>
      </c>
      <c r="BX8043" s="118" t="s">
        <v>3043</v>
      </c>
      <c r="BY8043" s="118" t="s">
        <v>9995</v>
      </c>
    </row>
    <row r="8044" spans="53:77" x14ac:dyDescent="0.3">
      <c r="BA8044" s="169" t="e">
        <f>VLOOKUP(D8044,#REF!, 2,FALSE)</f>
        <v>#REF!</v>
      </c>
      <c r="BO8044" s="118" t="s">
        <v>2292</v>
      </c>
      <c r="BP8044" s="118" t="s">
        <v>2983</v>
      </c>
      <c r="BQ8044" s="118" t="s">
        <v>1604</v>
      </c>
      <c r="BW8044" s="118" t="s">
        <v>2292</v>
      </c>
      <c r="BX8044" s="118" t="s">
        <v>2983</v>
      </c>
      <c r="BY8044" s="118" t="s">
        <v>1604</v>
      </c>
    </row>
    <row r="8045" spans="53:77" x14ac:dyDescent="0.3">
      <c r="BA8045" s="169" t="e">
        <f>VLOOKUP(D8045,#REF!, 2,FALSE)</f>
        <v>#REF!</v>
      </c>
      <c r="BO8045" s="118" t="s">
        <v>2293</v>
      </c>
      <c r="BP8045" s="118" t="s">
        <v>616</v>
      </c>
      <c r="BQ8045" s="118" t="s">
        <v>2983</v>
      </c>
      <c r="BW8045" s="118" t="s">
        <v>2293</v>
      </c>
      <c r="BX8045" s="118" t="s">
        <v>616</v>
      </c>
      <c r="BY8045" s="118" t="s">
        <v>2983</v>
      </c>
    </row>
    <row r="8046" spans="53:77" x14ac:dyDescent="0.3">
      <c r="BA8046" s="169" t="e">
        <f>VLOOKUP(D8046,#REF!, 2,FALSE)</f>
        <v>#REF!</v>
      </c>
      <c r="BO8046" s="118" t="s">
        <v>2294</v>
      </c>
      <c r="BP8046" s="118" t="s">
        <v>616</v>
      </c>
      <c r="BQ8046" s="118" t="s">
        <v>2983</v>
      </c>
      <c r="BW8046" s="118" t="s">
        <v>2294</v>
      </c>
      <c r="BX8046" s="118" t="s">
        <v>616</v>
      </c>
      <c r="BY8046" s="118" t="s">
        <v>2983</v>
      </c>
    </row>
    <row r="8047" spans="53:77" x14ac:dyDescent="0.3">
      <c r="BA8047" s="169" t="e">
        <f>VLOOKUP(D8047,#REF!, 2,FALSE)</f>
        <v>#REF!</v>
      </c>
      <c r="BO8047" s="118" t="s">
        <v>13199</v>
      </c>
      <c r="BP8047" s="118" t="s">
        <v>16975</v>
      </c>
      <c r="BQ8047" s="118" t="s">
        <v>13200</v>
      </c>
      <c r="BW8047" s="118" t="s">
        <v>13199</v>
      </c>
      <c r="BX8047" s="118" t="s">
        <v>16975</v>
      </c>
      <c r="BY8047" s="118" t="s">
        <v>13200</v>
      </c>
    </row>
    <row r="8048" spans="53:77" x14ac:dyDescent="0.3">
      <c r="BA8048" s="169" t="e">
        <f>VLOOKUP(D8048,#REF!, 2,FALSE)</f>
        <v>#REF!</v>
      </c>
      <c r="BO8048" s="118" t="s">
        <v>13201</v>
      </c>
      <c r="BP8048" s="118" t="s">
        <v>780</v>
      </c>
      <c r="BQ8048" s="118" t="s">
        <v>5270</v>
      </c>
      <c r="BW8048" s="118" t="s">
        <v>13201</v>
      </c>
      <c r="BX8048" s="118" t="s">
        <v>780</v>
      </c>
      <c r="BY8048" s="118" t="s">
        <v>5270</v>
      </c>
    </row>
    <row r="8049" spans="53:77" x14ac:dyDescent="0.3">
      <c r="BA8049" s="169" t="e">
        <f>VLOOKUP(D8049,#REF!, 2,FALSE)</f>
        <v>#REF!</v>
      </c>
      <c r="BO8049" s="118" t="s">
        <v>2304</v>
      </c>
      <c r="BP8049" s="118" t="s">
        <v>2979</v>
      </c>
      <c r="BQ8049" s="118" t="s">
        <v>13202</v>
      </c>
      <c r="BW8049" s="118" t="s">
        <v>2304</v>
      </c>
      <c r="BX8049" s="118" t="s">
        <v>2979</v>
      </c>
      <c r="BY8049" s="118" t="s">
        <v>13202</v>
      </c>
    </row>
    <row r="8050" spans="53:77" x14ac:dyDescent="0.3">
      <c r="BA8050" s="169" t="e">
        <f>VLOOKUP(D8050,#REF!, 2,FALSE)</f>
        <v>#REF!</v>
      </c>
      <c r="BO8050" s="118" t="s">
        <v>13203</v>
      </c>
      <c r="BP8050" s="118" t="s">
        <v>1342</v>
      </c>
      <c r="BQ8050" s="118" t="s">
        <v>13204</v>
      </c>
      <c r="BW8050" s="118" t="s">
        <v>13203</v>
      </c>
      <c r="BX8050" s="118" t="s">
        <v>1342</v>
      </c>
      <c r="BY8050" s="118" t="s">
        <v>13204</v>
      </c>
    </row>
    <row r="8051" spans="53:77" x14ac:dyDescent="0.3">
      <c r="BA8051" s="169" t="e">
        <f>VLOOKUP(D8051,#REF!, 2,FALSE)</f>
        <v>#REF!</v>
      </c>
      <c r="BO8051" s="118" t="s">
        <v>13205</v>
      </c>
      <c r="BP8051" s="118" t="s">
        <v>3197</v>
      </c>
      <c r="BQ8051" s="118" t="s">
        <v>9230</v>
      </c>
      <c r="BW8051" s="118" t="s">
        <v>13205</v>
      </c>
      <c r="BX8051" s="118" t="s">
        <v>3197</v>
      </c>
      <c r="BY8051" s="118" t="s">
        <v>9230</v>
      </c>
    </row>
    <row r="8052" spans="53:77" x14ac:dyDescent="0.3">
      <c r="BA8052" s="169" t="e">
        <f>VLOOKUP(D8052,#REF!, 2,FALSE)</f>
        <v>#REF!</v>
      </c>
      <c r="BO8052" s="118" t="s">
        <v>13206</v>
      </c>
      <c r="BP8052" s="118" t="s">
        <v>3243</v>
      </c>
      <c r="BQ8052" s="118" t="s">
        <v>9852</v>
      </c>
      <c r="BW8052" s="118" t="s">
        <v>13206</v>
      </c>
      <c r="BX8052" s="118" t="s">
        <v>3243</v>
      </c>
      <c r="BY8052" s="118" t="s">
        <v>9852</v>
      </c>
    </row>
    <row r="8053" spans="53:77" x14ac:dyDescent="0.3">
      <c r="BA8053" s="169" t="e">
        <f>VLOOKUP(D8053,#REF!, 2,FALSE)</f>
        <v>#REF!</v>
      </c>
      <c r="BO8053" s="118" t="s">
        <v>2305</v>
      </c>
      <c r="BP8053" s="118" t="s">
        <v>16977</v>
      </c>
      <c r="BQ8053" s="118" t="s">
        <v>2380</v>
      </c>
      <c r="BW8053" s="118" t="s">
        <v>2305</v>
      </c>
      <c r="BX8053" s="118" t="s">
        <v>16977</v>
      </c>
      <c r="BY8053" s="118" t="s">
        <v>2380</v>
      </c>
    </row>
    <row r="8054" spans="53:77" x14ac:dyDescent="0.3">
      <c r="BA8054" s="169" t="e">
        <f>VLOOKUP(D8054,#REF!, 2,FALSE)</f>
        <v>#REF!</v>
      </c>
      <c r="BO8054" s="118" t="s">
        <v>2306</v>
      </c>
      <c r="BP8054" s="118" t="s">
        <v>2983</v>
      </c>
      <c r="BQ8054" s="118" t="s">
        <v>3901</v>
      </c>
      <c r="BW8054" s="118" t="s">
        <v>2306</v>
      </c>
      <c r="BX8054" s="118" t="s">
        <v>2983</v>
      </c>
      <c r="BY8054" s="118" t="s">
        <v>3901</v>
      </c>
    </row>
    <row r="8055" spans="53:77" x14ac:dyDescent="0.3">
      <c r="BA8055" s="169" t="e">
        <f>VLOOKUP(D8055,#REF!, 2,FALSE)</f>
        <v>#REF!</v>
      </c>
      <c r="BO8055" s="118" t="s">
        <v>13207</v>
      </c>
      <c r="BP8055" s="118" t="s">
        <v>2983</v>
      </c>
      <c r="BQ8055" s="118" t="s">
        <v>2983</v>
      </c>
      <c r="BW8055" s="118" t="s">
        <v>13207</v>
      </c>
      <c r="BX8055" s="118" t="s">
        <v>2983</v>
      </c>
      <c r="BY8055" s="118" t="s">
        <v>2983</v>
      </c>
    </row>
    <row r="8056" spans="53:77" x14ac:dyDescent="0.3">
      <c r="BA8056" s="169" t="e">
        <f>VLOOKUP(D8056,#REF!, 2,FALSE)</f>
        <v>#REF!</v>
      </c>
      <c r="BO8056" s="118" t="s">
        <v>13208</v>
      </c>
      <c r="BP8056" s="118" t="s">
        <v>2983</v>
      </c>
      <c r="BQ8056" s="118" t="s">
        <v>2983</v>
      </c>
      <c r="BW8056" s="118" t="s">
        <v>13208</v>
      </c>
      <c r="BX8056" s="118" t="s">
        <v>2983</v>
      </c>
      <c r="BY8056" s="118" t="s">
        <v>2983</v>
      </c>
    </row>
    <row r="8057" spans="53:77" x14ac:dyDescent="0.3">
      <c r="BA8057" s="169" t="e">
        <f>VLOOKUP(D8057,#REF!, 2,FALSE)</f>
        <v>#REF!</v>
      </c>
      <c r="BO8057" s="118" t="s">
        <v>13209</v>
      </c>
      <c r="BP8057" s="118" t="s">
        <v>2983</v>
      </c>
      <c r="BQ8057" s="118" t="s">
        <v>2983</v>
      </c>
      <c r="BW8057" s="118" t="s">
        <v>13209</v>
      </c>
      <c r="BX8057" s="118" t="s">
        <v>2983</v>
      </c>
      <c r="BY8057" s="118" t="s">
        <v>2983</v>
      </c>
    </row>
    <row r="8058" spans="53:77" x14ac:dyDescent="0.3">
      <c r="BA8058" s="169" t="e">
        <f>VLOOKUP(D8058,#REF!, 2,FALSE)</f>
        <v>#REF!</v>
      </c>
      <c r="BO8058" s="118" t="s">
        <v>13210</v>
      </c>
      <c r="BP8058" s="118" t="s">
        <v>3043</v>
      </c>
      <c r="BQ8058" s="118" t="s">
        <v>1047</v>
      </c>
      <c r="BW8058" s="118" t="s">
        <v>13210</v>
      </c>
      <c r="BX8058" s="118" t="s">
        <v>3043</v>
      </c>
      <c r="BY8058" s="118" t="s">
        <v>1047</v>
      </c>
    </row>
    <row r="8059" spans="53:77" x14ac:dyDescent="0.3">
      <c r="BA8059" s="169" t="e">
        <f>VLOOKUP(D8059,#REF!, 2,FALSE)</f>
        <v>#REF!</v>
      </c>
      <c r="BO8059" s="118" t="s">
        <v>13211</v>
      </c>
      <c r="BP8059" s="118" t="s">
        <v>775</v>
      </c>
      <c r="BQ8059" s="118" t="s">
        <v>11813</v>
      </c>
      <c r="BW8059" s="118" t="s">
        <v>13211</v>
      </c>
      <c r="BX8059" s="118" t="s">
        <v>775</v>
      </c>
      <c r="BY8059" s="118" t="s">
        <v>11813</v>
      </c>
    </row>
    <row r="8060" spans="53:77" x14ac:dyDescent="0.3">
      <c r="BA8060" s="169" t="e">
        <f>VLOOKUP(D8060,#REF!, 2,FALSE)</f>
        <v>#REF!</v>
      </c>
      <c r="BO8060" s="118" t="s">
        <v>13212</v>
      </c>
      <c r="BP8060" s="118" t="s">
        <v>2979</v>
      </c>
      <c r="BQ8060" s="118" t="s">
        <v>9275</v>
      </c>
      <c r="BW8060" s="118" t="s">
        <v>13212</v>
      </c>
      <c r="BX8060" s="118" t="s">
        <v>2979</v>
      </c>
      <c r="BY8060" s="118" t="s">
        <v>9275</v>
      </c>
    </row>
    <row r="8061" spans="53:77" x14ac:dyDescent="0.3">
      <c r="BA8061" s="169" t="e">
        <f>VLOOKUP(D8061,#REF!, 2,FALSE)</f>
        <v>#REF!</v>
      </c>
      <c r="BO8061" s="118" t="s">
        <v>13213</v>
      </c>
      <c r="BP8061" s="118" t="s">
        <v>2979</v>
      </c>
      <c r="BQ8061" s="118" t="s">
        <v>2691</v>
      </c>
      <c r="BW8061" s="118" t="s">
        <v>13213</v>
      </c>
      <c r="BX8061" s="118" t="s">
        <v>2979</v>
      </c>
      <c r="BY8061" s="118" t="s">
        <v>2691</v>
      </c>
    </row>
    <row r="8062" spans="53:77" x14ac:dyDescent="0.3">
      <c r="BA8062" s="169" t="e">
        <f>VLOOKUP(D8062,#REF!, 2,FALSE)</f>
        <v>#REF!</v>
      </c>
      <c r="BO8062" s="118" t="s">
        <v>13214</v>
      </c>
      <c r="BP8062" s="118" t="s">
        <v>787</v>
      </c>
      <c r="BQ8062" s="118" t="s">
        <v>2983</v>
      </c>
      <c r="BW8062" s="118" t="s">
        <v>13214</v>
      </c>
      <c r="BX8062" s="118" t="s">
        <v>787</v>
      </c>
      <c r="BY8062" s="118" t="s">
        <v>2983</v>
      </c>
    </row>
    <row r="8063" spans="53:77" x14ac:dyDescent="0.3">
      <c r="BA8063" s="169" t="e">
        <f>VLOOKUP(D8063,#REF!, 2,FALSE)</f>
        <v>#REF!</v>
      </c>
      <c r="BO8063" s="118" t="s">
        <v>2307</v>
      </c>
      <c r="BP8063" s="118" t="s">
        <v>3197</v>
      </c>
      <c r="BQ8063" s="118" t="s">
        <v>1908</v>
      </c>
      <c r="BW8063" s="118" t="s">
        <v>2307</v>
      </c>
      <c r="BX8063" s="118" t="s">
        <v>3197</v>
      </c>
      <c r="BY8063" s="118" t="s">
        <v>1908</v>
      </c>
    </row>
    <row r="8064" spans="53:77" x14ac:dyDescent="0.3">
      <c r="BA8064" s="169" t="e">
        <f>VLOOKUP(D8064,#REF!, 2,FALSE)</f>
        <v>#REF!</v>
      </c>
      <c r="BO8064" s="118" t="s">
        <v>13215</v>
      </c>
      <c r="BP8064" s="118" t="s">
        <v>703</v>
      </c>
      <c r="BQ8064" s="118" t="s">
        <v>13216</v>
      </c>
      <c r="BW8064" s="118" t="s">
        <v>13215</v>
      </c>
      <c r="BX8064" s="118" t="s">
        <v>703</v>
      </c>
      <c r="BY8064" s="118" t="s">
        <v>13216</v>
      </c>
    </row>
    <row r="8065" spans="53:77" x14ac:dyDescent="0.3">
      <c r="BA8065" s="169" t="e">
        <f>VLOOKUP(D8065,#REF!, 2,FALSE)</f>
        <v>#REF!</v>
      </c>
      <c r="BO8065" s="118" t="s">
        <v>2308</v>
      </c>
      <c r="BP8065" s="118" t="s">
        <v>2979</v>
      </c>
      <c r="BQ8065" s="118" t="s">
        <v>3102</v>
      </c>
      <c r="BW8065" s="118" t="s">
        <v>2308</v>
      </c>
      <c r="BX8065" s="118" t="s">
        <v>2979</v>
      </c>
      <c r="BY8065" s="118" t="s">
        <v>3102</v>
      </c>
    </row>
    <row r="8066" spans="53:77" x14ac:dyDescent="0.3">
      <c r="BA8066" s="169" t="e">
        <f>VLOOKUP(D8066,#REF!, 2,FALSE)</f>
        <v>#REF!</v>
      </c>
      <c r="BO8066" s="118" t="s">
        <v>375</v>
      </c>
      <c r="BP8066" s="118" t="s">
        <v>3197</v>
      </c>
      <c r="BQ8066" s="118" t="s">
        <v>13217</v>
      </c>
      <c r="BW8066" s="118" t="s">
        <v>375</v>
      </c>
      <c r="BX8066" s="118" t="s">
        <v>3197</v>
      </c>
      <c r="BY8066" s="118" t="s">
        <v>13217</v>
      </c>
    </row>
    <row r="8067" spans="53:77" x14ac:dyDescent="0.3">
      <c r="BA8067" s="169" t="e">
        <f>VLOOKUP(D8067,#REF!, 2,FALSE)</f>
        <v>#REF!</v>
      </c>
      <c r="BO8067" s="118" t="s">
        <v>13219</v>
      </c>
      <c r="BP8067" s="118" t="s">
        <v>2979</v>
      </c>
      <c r="BQ8067" s="118" t="s">
        <v>5153</v>
      </c>
      <c r="BW8067" s="118" t="s">
        <v>13219</v>
      </c>
      <c r="BX8067" s="118" t="s">
        <v>2979</v>
      </c>
      <c r="BY8067" s="118" t="s">
        <v>5153</v>
      </c>
    </row>
    <row r="8068" spans="53:77" x14ac:dyDescent="0.3">
      <c r="BA8068" s="169" t="e">
        <f>VLOOKUP(D8068,#REF!, 2,FALSE)</f>
        <v>#REF!</v>
      </c>
      <c r="BO8068" s="118" t="s">
        <v>2313</v>
      </c>
      <c r="BP8068" s="118" t="s">
        <v>1342</v>
      </c>
      <c r="BQ8068" s="118" t="s">
        <v>2099</v>
      </c>
      <c r="BW8068" s="118" t="s">
        <v>2313</v>
      </c>
      <c r="BX8068" s="118" t="s">
        <v>1342</v>
      </c>
      <c r="BY8068" s="118" t="s">
        <v>2099</v>
      </c>
    </row>
    <row r="8069" spans="53:77" x14ac:dyDescent="0.3">
      <c r="BA8069" s="169" t="e">
        <f>VLOOKUP(D8069,#REF!, 2,FALSE)</f>
        <v>#REF!</v>
      </c>
      <c r="BO8069" s="118" t="s">
        <v>13220</v>
      </c>
      <c r="BP8069" s="118" t="s">
        <v>1342</v>
      </c>
      <c r="BQ8069" s="118" t="s">
        <v>2099</v>
      </c>
      <c r="BW8069" s="118" t="s">
        <v>13220</v>
      </c>
      <c r="BX8069" s="118" t="s">
        <v>1342</v>
      </c>
      <c r="BY8069" s="118" t="s">
        <v>2099</v>
      </c>
    </row>
    <row r="8070" spans="53:77" x14ac:dyDescent="0.3">
      <c r="BA8070" s="169" t="e">
        <f>VLOOKUP(D8070,#REF!, 2,FALSE)</f>
        <v>#REF!</v>
      </c>
      <c r="BO8070" s="118" t="s">
        <v>13221</v>
      </c>
      <c r="BP8070" s="118" t="s">
        <v>3197</v>
      </c>
      <c r="BQ8070" s="118" t="s">
        <v>10891</v>
      </c>
      <c r="BW8070" s="118" t="s">
        <v>13221</v>
      </c>
      <c r="BX8070" s="118" t="s">
        <v>3197</v>
      </c>
      <c r="BY8070" s="118" t="s">
        <v>10891</v>
      </c>
    </row>
    <row r="8071" spans="53:77" x14ac:dyDescent="0.3">
      <c r="BA8071" s="169" t="e">
        <f>VLOOKUP(D8071,#REF!, 2,FALSE)</f>
        <v>#REF!</v>
      </c>
      <c r="BO8071" s="118" t="s">
        <v>13222</v>
      </c>
      <c r="BP8071" s="118" t="s">
        <v>3243</v>
      </c>
      <c r="BQ8071" s="118" t="s">
        <v>10957</v>
      </c>
      <c r="BW8071" s="118" t="s">
        <v>13222</v>
      </c>
      <c r="BX8071" s="118" t="s">
        <v>3243</v>
      </c>
      <c r="BY8071" s="118" t="s">
        <v>10957</v>
      </c>
    </row>
    <row r="8072" spans="53:77" x14ac:dyDescent="0.3">
      <c r="BA8072" s="169" t="e">
        <f>VLOOKUP(D8072,#REF!, 2,FALSE)</f>
        <v>#REF!</v>
      </c>
      <c r="BO8072" s="118" t="s">
        <v>371</v>
      </c>
      <c r="BP8072" s="118" t="s">
        <v>1139</v>
      </c>
      <c r="BQ8072" s="118" t="s">
        <v>13223</v>
      </c>
      <c r="BW8072" s="118" t="s">
        <v>371</v>
      </c>
      <c r="BX8072" s="118" t="s">
        <v>1139</v>
      </c>
      <c r="BY8072" s="118" t="s">
        <v>13223</v>
      </c>
    </row>
    <row r="8073" spans="53:77" x14ac:dyDescent="0.3">
      <c r="BA8073" s="169" t="e">
        <f>VLOOKUP(D8073,#REF!, 2,FALSE)</f>
        <v>#REF!</v>
      </c>
      <c r="BO8073" s="118" t="s">
        <v>13224</v>
      </c>
      <c r="BP8073" s="118" t="s">
        <v>2979</v>
      </c>
      <c r="BQ8073" s="118" t="s">
        <v>13223</v>
      </c>
      <c r="BW8073" s="118" t="s">
        <v>13224</v>
      </c>
      <c r="BX8073" s="118" t="s">
        <v>2979</v>
      </c>
      <c r="BY8073" s="118" t="s">
        <v>13223</v>
      </c>
    </row>
    <row r="8074" spans="53:77" x14ac:dyDescent="0.3">
      <c r="BA8074" s="169" t="e">
        <f>VLOOKUP(D8074,#REF!, 2,FALSE)</f>
        <v>#REF!</v>
      </c>
      <c r="BO8074" s="118" t="s">
        <v>13225</v>
      </c>
      <c r="BP8074" s="118" t="s">
        <v>3043</v>
      </c>
      <c r="BQ8074" s="118" t="s">
        <v>13226</v>
      </c>
      <c r="BW8074" s="118" t="s">
        <v>13225</v>
      </c>
      <c r="BX8074" s="118" t="s">
        <v>3043</v>
      </c>
      <c r="BY8074" s="118" t="s">
        <v>13226</v>
      </c>
    </row>
    <row r="8075" spans="53:77" x14ac:dyDescent="0.3">
      <c r="BA8075" s="169" t="e">
        <f>VLOOKUP(D8075,#REF!, 2,FALSE)</f>
        <v>#REF!</v>
      </c>
      <c r="BO8075" s="118" t="s">
        <v>13227</v>
      </c>
      <c r="BP8075" s="118" t="s">
        <v>1342</v>
      </c>
      <c r="BQ8075" s="118" t="s">
        <v>3782</v>
      </c>
      <c r="BW8075" s="118" t="s">
        <v>13227</v>
      </c>
      <c r="BX8075" s="118" t="s">
        <v>1342</v>
      </c>
      <c r="BY8075" s="118" t="s">
        <v>3782</v>
      </c>
    </row>
    <row r="8076" spans="53:77" x14ac:dyDescent="0.3">
      <c r="BA8076" s="169" t="e">
        <f>VLOOKUP(D8076,#REF!, 2,FALSE)</f>
        <v>#REF!</v>
      </c>
      <c r="BO8076" s="118" t="s">
        <v>13228</v>
      </c>
      <c r="BP8076" s="118" t="s">
        <v>2983</v>
      </c>
      <c r="BQ8076" s="118" t="s">
        <v>2983</v>
      </c>
      <c r="BW8076" s="118" t="s">
        <v>13228</v>
      </c>
      <c r="BX8076" s="118" t="s">
        <v>2983</v>
      </c>
      <c r="BY8076" s="118" t="s">
        <v>2983</v>
      </c>
    </row>
    <row r="8077" spans="53:77" x14ac:dyDescent="0.3">
      <c r="BA8077" s="169" t="e">
        <f>VLOOKUP(D8077,#REF!, 2,FALSE)</f>
        <v>#REF!</v>
      </c>
      <c r="BO8077" s="118" t="s">
        <v>13229</v>
      </c>
      <c r="BP8077" s="118" t="s">
        <v>3197</v>
      </c>
      <c r="BQ8077" s="118" t="s">
        <v>1604</v>
      </c>
      <c r="BW8077" s="118" t="s">
        <v>13229</v>
      </c>
      <c r="BX8077" s="118" t="s">
        <v>3197</v>
      </c>
      <c r="BY8077" s="118" t="s">
        <v>1604</v>
      </c>
    </row>
    <row r="8078" spans="53:77" x14ac:dyDescent="0.3">
      <c r="BA8078" s="169" t="e">
        <f>VLOOKUP(D8078,#REF!, 2,FALSE)</f>
        <v>#REF!</v>
      </c>
      <c r="BO8078" s="118" t="s">
        <v>2314</v>
      </c>
      <c r="BP8078" s="118" t="s">
        <v>3197</v>
      </c>
      <c r="BQ8078" s="118" t="s">
        <v>1604</v>
      </c>
      <c r="BW8078" s="118" t="s">
        <v>2314</v>
      </c>
      <c r="BX8078" s="118" t="s">
        <v>3197</v>
      </c>
      <c r="BY8078" s="118" t="s">
        <v>1604</v>
      </c>
    </row>
    <row r="8079" spans="53:77" x14ac:dyDescent="0.3">
      <c r="BA8079" s="169" t="e">
        <f>VLOOKUP(D8079,#REF!, 2,FALSE)</f>
        <v>#REF!</v>
      </c>
      <c r="BO8079" s="118" t="s">
        <v>2315</v>
      </c>
      <c r="BP8079" s="118" t="s">
        <v>3197</v>
      </c>
      <c r="BQ8079" s="118" t="s">
        <v>10891</v>
      </c>
      <c r="BW8079" s="118" t="s">
        <v>2315</v>
      </c>
      <c r="BX8079" s="118" t="s">
        <v>3197</v>
      </c>
      <c r="BY8079" s="118" t="s">
        <v>10891</v>
      </c>
    </row>
    <row r="8080" spans="53:77" x14ac:dyDescent="0.3">
      <c r="BA8080" s="169" t="e">
        <f>VLOOKUP(D8080,#REF!, 2,FALSE)</f>
        <v>#REF!</v>
      </c>
      <c r="BO8080" s="118" t="s">
        <v>13230</v>
      </c>
      <c r="BP8080" s="118" t="s">
        <v>778</v>
      </c>
      <c r="BQ8080" s="118" t="s">
        <v>5610</v>
      </c>
      <c r="BW8080" s="118" t="s">
        <v>13230</v>
      </c>
      <c r="BX8080" s="118" t="s">
        <v>778</v>
      </c>
      <c r="BY8080" s="118" t="s">
        <v>5610</v>
      </c>
    </row>
    <row r="8081" spans="53:77" x14ac:dyDescent="0.3">
      <c r="BA8081" s="169" t="e">
        <f>VLOOKUP(D8081,#REF!, 2,FALSE)</f>
        <v>#REF!</v>
      </c>
      <c r="BO8081" s="118" t="s">
        <v>13231</v>
      </c>
      <c r="BP8081" s="118" t="s">
        <v>3043</v>
      </c>
      <c r="BQ8081" s="118" t="s">
        <v>7139</v>
      </c>
      <c r="BW8081" s="118" t="s">
        <v>13231</v>
      </c>
      <c r="BX8081" s="118" t="s">
        <v>3043</v>
      </c>
      <c r="BY8081" s="118" t="s">
        <v>7139</v>
      </c>
    </row>
    <row r="8082" spans="53:77" x14ac:dyDescent="0.3">
      <c r="BA8082" s="169" t="e">
        <f>VLOOKUP(D8082,#REF!, 2,FALSE)</f>
        <v>#REF!</v>
      </c>
      <c r="BO8082" s="118" t="s">
        <v>2316</v>
      </c>
      <c r="BP8082" s="118" t="s">
        <v>3197</v>
      </c>
      <c r="BQ8082" s="118" t="s">
        <v>1730</v>
      </c>
      <c r="BW8082" s="118" t="s">
        <v>2316</v>
      </c>
      <c r="BX8082" s="118" t="s">
        <v>3197</v>
      </c>
      <c r="BY8082" s="118" t="s">
        <v>1730</v>
      </c>
    </row>
    <row r="8083" spans="53:77" x14ac:dyDescent="0.3">
      <c r="BA8083" s="169" t="e">
        <f>VLOOKUP(D8083,#REF!, 2,FALSE)</f>
        <v>#REF!</v>
      </c>
      <c r="BO8083" s="118" t="s">
        <v>13232</v>
      </c>
      <c r="BP8083" s="118" t="s">
        <v>16975</v>
      </c>
      <c r="BQ8083" s="118" t="s">
        <v>9468</v>
      </c>
      <c r="BW8083" s="118" t="s">
        <v>13232</v>
      </c>
      <c r="BX8083" s="118" t="s">
        <v>16975</v>
      </c>
      <c r="BY8083" s="118" t="s">
        <v>9468</v>
      </c>
    </row>
    <row r="8084" spans="53:77" x14ac:dyDescent="0.3">
      <c r="BA8084" s="169" t="e">
        <f>VLOOKUP(D8084,#REF!, 2,FALSE)</f>
        <v>#REF!</v>
      </c>
      <c r="BO8084" s="118" t="s">
        <v>13233</v>
      </c>
      <c r="BP8084" s="118" t="s">
        <v>3197</v>
      </c>
      <c r="BQ8084" s="118" t="s">
        <v>8723</v>
      </c>
      <c r="BW8084" s="118" t="s">
        <v>13233</v>
      </c>
      <c r="BX8084" s="118" t="s">
        <v>3197</v>
      </c>
      <c r="BY8084" s="118" t="s">
        <v>8723</v>
      </c>
    </row>
    <row r="8085" spans="53:77" x14ac:dyDescent="0.3">
      <c r="BA8085" s="169" t="e">
        <f>VLOOKUP(D8085,#REF!, 2,FALSE)</f>
        <v>#REF!</v>
      </c>
      <c r="BO8085" s="118" t="s">
        <v>13234</v>
      </c>
      <c r="BP8085" s="118" t="s">
        <v>16975</v>
      </c>
      <c r="BQ8085" s="118" t="s">
        <v>2424</v>
      </c>
      <c r="BW8085" s="118" t="s">
        <v>13234</v>
      </c>
      <c r="BX8085" s="118" t="s">
        <v>16975</v>
      </c>
      <c r="BY8085" s="118" t="s">
        <v>2424</v>
      </c>
    </row>
    <row r="8086" spans="53:77" x14ac:dyDescent="0.3">
      <c r="BA8086" s="169" t="e">
        <f>VLOOKUP(D8086,#REF!, 2,FALSE)</f>
        <v>#REF!</v>
      </c>
      <c r="BO8086" s="118" t="s">
        <v>13235</v>
      </c>
      <c r="BP8086" s="118" t="s">
        <v>1342</v>
      </c>
      <c r="BQ8086" s="118" t="s">
        <v>4987</v>
      </c>
      <c r="BW8086" s="118" t="s">
        <v>13235</v>
      </c>
      <c r="BX8086" s="118" t="s">
        <v>1342</v>
      </c>
      <c r="BY8086" s="118" t="s">
        <v>4987</v>
      </c>
    </row>
    <row r="8087" spans="53:77" x14ac:dyDescent="0.3">
      <c r="BA8087" s="169" t="e">
        <f>VLOOKUP(D8087,#REF!, 2,FALSE)</f>
        <v>#REF!</v>
      </c>
      <c r="BO8087" s="118" t="s">
        <v>13237</v>
      </c>
      <c r="BP8087" s="118" t="s">
        <v>3197</v>
      </c>
      <c r="BQ8087" s="118" t="s">
        <v>8806</v>
      </c>
      <c r="BW8087" s="118" t="s">
        <v>13237</v>
      </c>
      <c r="BX8087" s="118" t="s">
        <v>3197</v>
      </c>
      <c r="BY8087" s="118" t="s">
        <v>8806</v>
      </c>
    </row>
    <row r="8088" spans="53:77" x14ac:dyDescent="0.3">
      <c r="BA8088" s="169" t="e">
        <f>VLOOKUP(D8088,#REF!, 2,FALSE)</f>
        <v>#REF!</v>
      </c>
      <c r="BO8088" s="118" t="s">
        <v>13238</v>
      </c>
      <c r="BP8088" s="118" t="s">
        <v>2979</v>
      </c>
      <c r="BQ8088" s="118" t="s">
        <v>8806</v>
      </c>
      <c r="BW8088" s="118" t="s">
        <v>13238</v>
      </c>
      <c r="BX8088" s="118" t="s">
        <v>2979</v>
      </c>
      <c r="BY8088" s="118" t="s">
        <v>8806</v>
      </c>
    </row>
    <row r="8089" spans="53:77" x14ac:dyDescent="0.3">
      <c r="BA8089" s="169" t="e">
        <f>VLOOKUP(D8089,#REF!, 2,FALSE)</f>
        <v>#REF!</v>
      </c>
      <c r="BO8089" s="118" t="s">
        <v>13239</v>
      </c>
      <c r="BP8089" s="118" t="s">
        <v>2979</v>
      </c>
      <c r="BQ8089" s="118" t="s">
        <v>4067</v>
      </c>
      <c r="BW8089" s="118" t="s">
        <v>13239</v>
      </c>
      <c r="BX8089" s="118" t="s">
        <v>2979</v>
      </c>
      <c r="BY8089" s="118" t="s">
        <v>4067</v>
      </c>
    </row>
    <row r="8090" spans="53:77" x14ac:dyDescent="0.3">
      <c r="BA8090" s="169" t="e">
        <f>VLOOKUP(D8090,#REF!, 2,FALSE)</f>
        <v>#REF!</v>
      </c>
      <c r="BO8090" s="118" t="s">
        <v>13240</v>
      </c>
      <c r="BP8090" s="118" t="s">
        <v>3197</v>
      </c>
      <c r="BQ8090" s="118" t="s">
        <v>8806</v>
      </c>
      <c r="BW8090" s="118" t="s">
        <v>13240</v>
      </c>
      <c r="BX8090" s="118" t="s">
        <v>3197</v>
      </c>
      <c r="BY8090" s="118" t="s">
        <v>8806</v>
      </c>
    </row>
    <row r="8091" spans="53:77" x14ac:dyDescent="0.3">
      <c r="BA8091" s="169" t="e">
        <f>VLOOKUP(D8091,#REF!, 2,FALSE)</f>
        <v>#REF!</v>
      </c>
      <c r="BO8091" s="118" t="s">
        <v>13241</v>
      </c>
      <c r="BP8091" s="118" t="s">
        <v>2979</v>
      </c>
      <c r="BQ8091" s="118" t="s">
        <v>8806</v>
      </c>
      <c r="BW8091" s="118" t="s">
        <v>13241</v>
      </c>
      <c r="BX8091" s="118" t="s">
        <v>2979</v>
      </c>
      <c r="BY8091" s="118" t="s">
        <v>8806</v>
      </c>
    </row>
    <row r="8092" spans="53:77" x14ac:dyDescent="0.3">
      <c r="BA8092" s="169" t="e">
        <f>VLOOKUP(D8092,#REF!, 2,FALSE)</f>
        <v>#REF!</v>
      </c>
      <c r="BO8092" s="118" t="s">
        <v>13242</v>
      </c>
      <c r="BP8092" s="118" t="s">
        <v>3197</v>
      </c>
      <c r="BQ8092" s="118" t="s">
        <v>8806</v>
      </c>
      <c r="BW8092" s="118" t="s">
        <v>13242</v>
      </c>
      <c r="BX8092" s="118" t="s">
        <v>3197</v>
      </c>
      <c r="BY8092" s="118" t="s">
        <v>8806</v>
      </c>
    </row>
    <row r="8093" spans="53:77" x14ac:dyDescent="0.3">
      <c r="BA8093" s="169" t="e">
        <f>VLOOKUP(D8093,#REF!, 2,FALSE)</f>
        <v>#REF!</v>
      </c>
      <c r="BO8093" s="118" t="s">
        <v>13243</v>
      </c>
      <c r="BP8093" s="118" t="s">
        <v>2979</v>
      </c>
      <c r="BQ8093" s="118" t="s">
        <v>4477</v>
      </c>
      <c r="BW8093" s="118" t="s">
        <v>13243</v>
      </c>
      <c r="BX8093" s="118" t="s">
        <v>2979</v>
      </c>
      <c r="BY8093" s="118" t="s">
        <v>4477</v>
      </c>
    </row>
    <row r="8094" spans="53:77" x14ac:dyDescent="0.3">
      <c r="BA8094" s="169" t="e">
        <f>VLOOKUP(D8094,#REF!, 2,FALSE)</f>
        <v>#REF!</v>
      </c>
      <c r="BO8094" s="118" t="s">
        <v>2317</v>
      </c>
      <c r="BP8094" s="118" t="s">
        <v>3197</v>
      </c>
      <c r="BQ8094" s="118" t="s">
        <v>13198</v>
      </c>
      <c r="BW8094" s="118" t="s">
        <v>2317</v>
      </c>
      <c r="BX8094" s="118" t="s">
        <v>3197</v>
      </c>
      <c r="BY8094" s="118" t="s">
        <v>13198</v>
      </c>
    </row>
    <row r="8095" spans="53:77" x14ac:dyDescent="0.3">
      <c r="BA8095" s="169" t="e">
        <f>VLOOKUP(D8095,#REF!, 2,FALSE)</f>
        <v>#REF!</v>
      </c>
      <c r="BO8095" s="118" t="s">
        <v>13244</v>
      </c>
      <c r="BP8095" s="118" t="s">
        <v>2983</v>
      </c>
      <c r="BQ8095" s="118" t="s">
        <v>2983</v>
      </c>
      <c r="BW8095" s="118" t="s">
        <v>13244</v>
      </c>
      <c r="BX8095" s="118" t="s">
        <v>2983</v>
      </c>
      <c r="BY8095" s="118" t="s">
        <v>2983</v>
      </c>
    </row>
    <row r="8096" spans="53:77" x14ac:dyDescent="0.3">
      <c r="BA8096" s="169" t="e">
        <f>VLOOKUP(D8096,#REF!, 2,FALSE)</f>
        <v>#REF!</v>
      </c>
      <c r="BO8096" s="118" t="s">
        <v>13245</v>
      </c>
      <c r="BP8096" s="118" t="s">
        <v>2983</v>
      </c>
      <c r="BQ8096" s="118" t="s">
        <v>2983</v>
      </c>
      <c r="BW8096" s="118" t="s">
        <v>13245</v>
      </c>
      <c r="BX8096" s="118" t="s">
        <v>2983</v>
      </c>
      <c r="BY8096" s="118" t="s">
        <v>2983</v>
      </c>
    </row>
    <row r="8097" spans="53:77" x14ac:dyDescent="0.3">
      <c r="BA8097" s="169" t="e">
        <f>VLOOKUP(D8097,#REF!, 2,FALSE)</f>
        <v>#REF!</v>
      </c>
      <c r="BO8097" s="118" t="s">
        <v>13246</v>
      </c>
      <c r="BP8097" s="118" t="s">
        <v>2983</v>
      </c>
      <c r="BQ8097" s="118" t="s">
        <v>2983</v>
      </c>
      <c r="BW8097" s="118" t="s">
        <v>13246</v>
      </c>
      <c r="BX8097" s="118" t="s">
        <v>2983</v>
      </c>
      <c r="BY8097" s="118" t="s">
        <v>2983</v>
      </c>
    </row>
    <row r="8098" spans="53:77" x14ac:dyDescent="0.3">
      <c r="BA8098" s="169" t="e">
        <f>VLOOKUP(D8098,#REF!, 2,FALSE)</f>
        <v>#REF!</v>
      </c>
      <c r="BO8098" s="118" t="s">
        <v>13247</v>
      </c>
      <c r="BP8098" s="118" t="s">
        <v>2983</v>
      </c>
      <c r="BQ8098" s="118" t="s">
        <v>2983</v>
      </c>
      <c r="BW8098" s="118" t="s">
        <v>13247</v>
      </c>
      <c r="BX8098" s="118" t="s">
        <v>2983</v>
      </c>
      <c r="BY8098" s="118" t="s">
        <v>2983</v>
      </c>
    </row>
    <row r="8099" spans="53:77" x14ac:dyDescent="0.3">
      <c r="BA8099" s="169" t="e">
        <f>VLOOKUP(D8099,#REF!, 2,FALSE)</f>
        <v>#REF!</v>
      </c>
      <c r="BO8099" s="118" t="s">
        <v>13248</v>
      </c>
      <c r="BP8099" s="118" t="s">
        <v>2983</v>
      </c>
      <c r="BQ8099" s="118" t="s">
        <v>2983</v>
      </c>
      <c r="BW8099" s="118" t="s">
        <v>13248</v>
      </c>
      <c r="BX8099" s="118" t="s">
        <v>2983</v>
      </c>
      <c r="BY8099" s="118" t="s">
        <v>2983</v>
      </c>
    </row>
    <row r="8100" spans="53:77" x14ac:dyDescent="0.3">
      <c r="BA8100" s="169" t="e">
        <f>VLOOKUP(D8100,#REF!, 2,FALSE)</f>
        <v>#REF!</v>
      </c>
      <c r="BO8100" s="118" t="s">
        <v>13249</v>
      </c>
      <c r="BP8100" s="118" t="s">
        <v>2983</v>
      </c>
      <c r="BQ8100" s="118" t="s">
        <v>2983</v>
      </c>
      <c r="BW8100" s="118" t="s">
        <v>13249</v>
      </c>
      <c r="BX8100" s="118" t="s">
        <v>2983</v>
      </c>
      <c r="BY8100" s="118" t="s">
        <v>2983</v>
      </c>
    </row>
    <row r="8101" spans="53:77" x14ac:dyDescent="0.3">
      <c r="BA8101" s="169" t="e">
        <f>VLOOKUP(D8101,#REF!, 2,FALSE)</f>
        <v>#REF!</v>
      </c>
      <c r="BO8101" s="118" t="s">
        <v>13250</v>
      </c>
      <c r="BP8101" s="118" t="s">
        <v>2983</v>
      </c>
      <c r="BQ8101" s="118" t="s">
        <v>2983</v>
      </c>
      <c r="BW8101" s="118" t="s">
        <v>13250</v>
      </c>
      <c r="BX8101" s="118" t="s">
        <v>2983</v>
      </c>
      <c r="BY8101" s="118" t="s">
        <v>2983</v>
      </c>
    </row>
    <row r="8102" spans="53:77" x14ac:dyDescent="0.3">
      <c r="BA8102" s="169" t="e">
        <f>VLOOKUP(D8102,#REF!, 2,FALSE)</f>
        <v>#REF!</v>
      </c>
      <c r="BO8102" s="118" t="s">
        <v>13251</v>
      </c>
      <c r="BP8102" s="118" t="s">
        <v>2983</v>
      </c>
      <c r="BQ8102" s="118" t="s">
        <v>2983</v>
      </c>
      <c r="BW8102" s="118" t="s">
        <v>13251</v>
      </c>
      <c r="BX8102" s="118" t="s">
        <v>2983</v>
      </c>
      <c r="BY8102" s="118" t="s">
        <v>2983</v>
      </c>
    </row>
    <row r="8103" spans="53:77" x14ac:dyDescent="0.3">
      <c r="BA8103" s="169" t="e">
        <f>VLOOKUP(D8103,#REF!, 2,FALSE)</f>
        <v>#REF!</v>
      </c>
      <c r="BO8103" s="118" t="s">
        <v>13252</v>
      </c>
      <c r="BP8103" s="118" t="s">
        <v>2983</v>
      </c>
      <c r="BQ8103" s="118" t="s">
        <v>2983</v>
      </c>
      <c r="BW8103" s="118" t="s">
        <v>13252</v>
      </c>
      <c r="BX8103" s="118" t="s">
        <v>2983</v>
      </c>
      <c r="BY8103" s="118" t="s">
        <v>2983</v>
      </c>
    </row>
    <row r="8104" spans="53:77" x14ac:dyDescent="0.3">
      <c r="BA8104" s="169" t="e">
        <f>VLOOKUP(D8104,#REF!, 2,FALSE)</f>
        <v>#REF!</v>
      </c>
      <c r="BO8104" s="118" t="s">
        <v>13253</v>
      </c>
      <c r="BP8104" s="118" t="s">
        <v>2983</v>
      </c>
      <c r="BQ8104" s="118" t="s">
        <v>2983</v>
      </c>
      <c r="BW8104" s="118" t="s">
        <v>13253</v>
      </c>
      <c r="BX8104" s="118" t="s">
        <v>2983</v>
      </c>
      <c r="BY8104" s="118" t="s">
        <v>2983</v>
      </c>
    </row>
    <row r="8105" spans="53:77" x14ac:dyDescent="0.3">
      <c r="BA8105" s="169" t="e">
        <f>VLOOKUP(D8105,#REF!, 2,FALSE)</f>
        <v>#REF!</v>
      </c>
      <c r="BO8105" s="118" t="s">
        <v>13254</v>
      </c>
      <c r="BP8105" s="118" t="s">
        <v>2983</v>
      </c>
      <c r="BQ8105" s="118" t="s">
        <v>2983</v>
      </c>
      <c r="BW8105" s="118" t="s">
        <v>13254</v>
      </c>
      <c r="BX8105" s="118" t="s">
        <v>2983</v>
      </c>
      <c r="BY8105" s="118" t="s">
        <v>2983</v>
      </c>
    </row>
    <row r="8106" spans="53:77" x14ac:dyDescent="0.3">
      <c r="BA8106" s="169" t="e">
        <f>VLOOKUP(D8106,#REF!, 2,FALSE)</f>
        <v>#REF!</v>
      </c>
      <c r="BO8106" s="118" t="s">
        <v>13255</v>
      </c>
      <c r="BP8106" s="118" t="s">
        <v>2983</v>
      </c>
      <c r="BQ8106" s="118" t="s">
        <v>2983</v>
      </c>
      <c r="BW8106" s="118" t="s">
        <v>13255</v>
      </c>
      <c r="BX8106" s="118" t="s">
        <v>2983</v>
      </c>
      <c r="BY8106" s="118" t="s">
        <v>2983</v>
      </c>
    </row>
    <row r="8107" spans="53:77" x14ac:dyDescent="0.3">
      <c r="BA8107" s="169" t="e">
        <f>VLOOKUP(D8107,#REF!, 2,FALSE)</f>
        <v>#REF!</v>
      </c>
      <c r="BO8107" s="118" t="s">
        <v>13256</v>
      </c>
      <c r="BP8107" s="118" t="s">
        <v>2983</v>
      </c>
      <c r="BQ8107" s="118" t="s">
        <v>2983</v>
      </c>
      <c r="BW8107" s="118" t="s">
        <v>13256</v>
      </c>
      <c r="BX8107" s="118" t="s">
        <v>2983</v>
      </c>
      <c r="BY8107" s="118" t="s">
        <v>2983</v>
      </c>
    </row>
    <row r="8108" spans="53:77" x14ac:dyDescent="0.3">
      <c r="BA8108" s="169" t="e">
        <f>VLOOKUP(D8108,#REF!, 2,FALSE)</f>
        <v>#REF!</v>
      </c>
      <c r="BO8108" s="118" t="s">
        <v>13257</v>
      </c>
      <c r="BP8108" s="118" t="s">
        <v>2983</v>
      </c>
      <c r="BQ8108" s="118" t="s">
        <v>2983</v>
      </c>
      <c r="BW8108" s="118" t="s">
        <v>13257</v>
      </c>
      <c r="BX8108" s="118" t="s">
        <v>2983</v>
      </c>
      <c r="BY8108" s="118" t="s">
        <v>2983</v>
      </c>
    </row>
    <row r="8109" spans="53:77" x14ac:dyDescent="0.3">
      <c r="BA8109" s="169" t="e">
        <f>VLOOKUP(D8109,#REF!, 2,FALSE)</f>
        <v>#REF!</v>
      </c>
      <c r="BO8109" s="118" t="s">
        <v>13258</v>
      </c>
      <c r="BP8109" s="118" t="s">
        <v>2983</v>
      </c>
      <c r="BQ8109" s="118" t="s">
        <v>2983</v>
      </c>
      <c r="BW8109" s="118" t="s">
        <v>13258</v>
      </c>
      <c r="BX8109" s="118" t="s">
        <v>2983</v>
      </c>
      <c r="BY8109" s="118" t="s">
        <v>2983</v>
      </c>
    </row>
    <row r="8110" spans="53:77" x14ac:dyDescent="0.3">
      <c r="BA8110" s="169" t="e">
        <f>VLOOKUP(D8110,#REF!, 2,FALSE)</f>
        <v>#REF!</v>
      </c>
      <c r="BO8110" s="118" t="s">
        <v>13259</v>
      </c>
      <c r="BP8110" s="118" t="s">
        <v>2983</v>
      </c>
      <c r="BQ8110" s="118" t="s">
        <v>2983</v>
      </c>
      <c r="BW8110" s="118" t="s">
        <v>13259</v>
      </c>
      <c r="BX8110" s="118" t="s">
        <v>2983</v>
      </c>
      <c r="BY8110" s="118" t="s">
        <v>2983</v>
      </c>
    </row>
    <row r="8111" spans="53:77" x14ac:dyDescent="0.3">
      <c r="BA8111" s="169" t="e">
        <f>VLOOKUP(D8111,#REF!, 2,FALSE)</f>
        <v>#REF!</v>
      </c>
      <c r="BO8111" s="118" t="s">
        <v>202</v>
      </c>
      <c r="BP8111" s="118" t="s">
        <v>3043</v>
      </c>
      <c r="BQ8111" s="118" t="s">
        <v>1523</v>
      </c>
      <c r="BW8111" s="118" t="s">
        <v>202</v>
      </c>
      <c r="BX8111" s="118" t="s">
        <v>3043</v>
      </c>
      <c r="BY8111" s="118" t="s">
        <v>1523</v>
      </c>
    </row>
    <row r="8112" spans="53:77" x14ac:dyDescent="0.3">
      <c r="BA8112" s="169" t="e">
        <f>VLOOKUP(D8112,#REF!, 2,FALSE)</f>
        <v>#REF!</v>
      </c>
      <c r="BO8112" s="118" t="s">
        <v>13260</v>
      </c>
      <c r="BP8112" s="118" t="s">
        <v>16975</v>
      </c>
      <c r="BQ8112" s="118" t="s">
        <v>1336</v>
      </c>
      <c r="BW8112" s="118" t="s">
        <v>13260</v>
      </c>
      <c r="BX8112" s="118" t="s">
        <v>16975</v>
      </c>
      <c r="BY8112" s="118" t="s">
        <v>1336</v>
      </c>
    </row>
    <row r="8113" spans="53:77" x14ac:dyDescent="0.3">
      <c r="BA8113" s="169" t="e">
        <f>VLOOKUP(D8113,#REF!, 2,FALSE)</f>
        <v>#REF!</v>
      </c>
      <c r="BO8113" s="118" t="s">
        <v>13262</v>
      </c>
      <c r="BP8113" s="118" t="s">
        <v>3043</v>
      </c>
      <c r="BQ8113" s="118" t="s">
        <v>1200</v>
      </c>
      <c r="BW8113" s="118" t="s">
        <v>13262</v>
      </c>
      <c r="BX8113" s="118" t="s">
        <v>3043</v>
      </c>
      <c r="BY8113" s="118" t="s">
        <v>1200</v>
      </c>
    </row>
    <row r="8114" spans="53:77" x14ac:dyDescent="0.3">
      <c r="BA8114" s="169" t="e">
        <f>VLOOKUP(D8114,#REF!, 2,FALSE)</f>
        <v>#REF!</v>
      </c>
      <c r="BO8114" s="118" t="s">
        <v>13263</v>
      </c>
      <c r="BP8114" s="118" t="s">
        <v>862</v>
      </c>
      <c r="BQ8114" s="118" t="s">
        <v>8870</v>
      </c>
      <c r="BW8114" s="118" t="s">
        <v>13263</v>
      </c>
      <c r="BX8114" s="118" t="s">
        <v>862</v>
      </c>
      <c r="BY8114" s="118" t="s">
        <v>8870</v>
      </c>
    </row>
    <row r="8115" spans="53:77" x14ac:dyDescent="0.3">
      <c r="BA8115" s="169" t="e">
        <f>VLOOKUP(D8115,#REF!, 2,FALSE)</f>
        <v>#REF!</v>
      </c>
      <c r="BO8115" s="118" t="s">
        <v>13264</v>
      </c>
      <c r="BP8115" s="118" t="s">
        <v>16975</v>
      </c>
      <c r="BQ8115" s="118" t="s">
        <v>1520</v>
      </c>
      <c r="BW8115" s="118" t="s">
        <v>13264</v>
      </c>
      <c r="BX8115" s="118" t="s">
        <v>16975</v>
      </c>
      <c r="BY8115" s="118" t="s">
        <v>1520</v>
      </c>
    </row>
    <row r="8116" spans="53:77" x14ac:dyDescent="0.3">
      <c r="BA8116" s="169" t="e">
        <f>VLOOKUP(D8116,#REF!, 2,FALSE)</f>
        <v>#REF!</v>
      </c>
      <c r="BO8116" s="118" t="s">
        <v>13265</v>
      </c>
      <c r="BP8116" s="118" t="s">
        <v>2983</v>
      </c>
      <c r="BQ8116" s="118" t="s">
        <v>13266</v>
      </c>
      <c r="BW8116" s="118" t="s">
        <v>13265</v>
      </c>
      <c r="BX8116" s="118" t="s">
        <v>2983</v>
      </c>
      <c r="BY8116" s="118" t="s">
        <v>13266</v>
      </c>
    </row>
    <row r="8117" spans="53:77" x14ac:dyDescent="0.3">
      <c r="BA8117" s="169" t="e">
        <f>VLOOKUP(D8117,#REF!, 2,FALSE)</f>
        <v>#REF!</v>
      </c>
      <c r="BO8117" s="118" t="s">
        <v>2318</v>
      </c>
      <c r="BP8117" s="118" t="s">
        <v>16975</v>
      </c>
      <c r="BQ8117" s="118" t="s">
        <v>8238</v>
      </c>
      <c r="BW8117" s="118" t="s">
        <v>2318</v>
      </c>
      <c r="BX8117" s="118" t="s">
        <v>16975</v>
      </c>
      <c r="BY8117" s="118" t="s">
        <v>8238</v>
      </c>
    </row>
    <row r="8118" spans="53:77" x14ac:dyDescent="0.3">
      <c r="BA8118" s="169" t="e">
        <f>VLOOKUP(D8118,#REF!, 2,FALSE)</f>
        <v>#REF!</v>
      </c>
      <c r="BO8118" s="118" t="s">
        <v>13267</v>
      </c>
      <c r="BP8118" s="118" t="s">
        <v>3095</v>
      </c>
      <c r="BQ8118" s="118" t="s">
        <v>2983</v>
      </c>
      <c r="BW8118" s="118" t="s">
        <v>13267</v>
      </c>
      <c r="BX8118" s="118" t="s">
        <v>3095</v>
      </c>
      <c r="BY8118" s="118" t="s">
        <v>2983</v>
      </c>
    </row>
    <row r="8119" spans="53:77" x14ac:dyDescent="0.3">
      <c r="BA8119" s="169" t="e">
        <f>VLOOKUP(D8119,#REF!, 2,FALSE)</f>
        <v>#REF!</v>
      </c>
      <c r="BO8119" s="118" t="s">
        <v>13268</v>
      </c>
      <c r="BP8119" s="118" t="s">
        <v>3095</v>
      </c>
      <c r="BQ8119" s="118" t="s">
        <v>3535</v>
      </c>
      <c r="BW8119" s="118" t="s">
        <v>13268</v>
      </c>
      <c r="BX8119" s="118" t="s">
        <v>3095</v>
      </c>
      <c r="BY8119" s="118" t="s">
        <v>3535</v>
      </c>
    </row>
    <row r="8120" spans="53:77" x14ac:dyDescent="0.3">
      <c r="BA8120" s="169" t="e">
        <f>VLOOKUP(D8120,#REF!, 2,FALSE)</f>
        <v>#REF!</v>
      </c>
      <c r="BO8120" s="118" t="s">
        <v>13269</v>
      </c>
      <c r="BP8120" s="118" t="s">
        <v>3095</v>
      </c>
      <c r="BQ8120" s="118" t="s">
        <v>2983</v>
      </c>
      <c r="BW8120" s="118" t="s">
        <v>13269</v>
      </c>
      <c r="BX8120" s="118" t="s">
        <v>3095</v>
      </c>
      <c r="BY8120" s="118" t="s">
        <v>2983</v>
      </c>
    </row>
    <row r="8121" spans="53:77" x14ac:dyDescent="0.3">
      <c r="BA8121" s="169" t="e">
        <f>VLOOKUP(D8121,#REF!, 2,FALSE)</f>
        <v>#REF!</v>
      </c>
      <c r="BO8121" s="118" t="s">
        <v>13270</v>
      </c>
      <c r="BP8121" s="118" t="s">
        <v>637</v>
      </c>
      <c r="BQ8121" s="118" t="s">
        <v>2983</v>
      </c>
      <c r="BW8121" s="118" t="s">
        <v>13270</v>
      </c>
      <c r="BX8121" s="118" t="s">
        <v>637</v>
      </c>
      <c r="BY8121" s="118" t="s">
        <v>2983</v>
      </c>
    </row>
    <row r="8122" spans="53:77" x14ac:dyDescent="0.3">
      <c r="BA8122" s="169" t="e">
        <f>VLOOKUP(D8122,#REF!, 2,FALSE)</f>
        <v>#REF!</v>
      </c>
      <c r="BO8122" s="118" t="s">
        <v>13271</v>
      </c>
      <c r="BP8122" s="118" t="s">
        <v>1139</v>
      </c>
      <c r="BQ8122" s="118" t="s">
        <v>6269</v>
      </c>
      <c r="BW8122" s="118" t="s">
        <v>13271</v>
      </c>
      <c r="BX8122" s="118" t="s">
        <v>1139</v>
      </c>
      <c r="BY8122" s="118" t="s">
        <v>6269</v>
      </c>
    </row>
    <row r="8123" spans="53:77" x14ac:dyDescent="0.3">
      <c r="BA8123" s="169" t="e">
        <f>VLOOKUP(D8123,#REF!, 2,FALSE)</f>
        <v>#REF!</v>
      </c>
      <c r="BO8123" s="118" t="s">
        <v>13272</v>
      </c>
      <c r="BP8123" s="118" t="s">
        <v>2983</v>
      </c>
      <c r="BQ8123" s="118" t="s">
        <v>13273</v>
      </c>
      <c r="BW8123" s="118" t="s">
        <v>13272</v>
      </c>
      <c r="BX8123" s="118" t="s">
        <v>2983</v>
      </c>
      <c r="BY8123" s="118" t="s">
        <v>13273</v>
      </c>
    </row>
    <row r="8124" spans="53:77" x14ac:dyDescent="0.3">
      <c r="BA8124" s="169" t="e">
        <f>VLOOKUP(D8124,#REF!, 2,FALSE)</f>
        <v>#REF!</v>
      </c>
      <c r="BO8124" s="118" t="s">
        <v>13274</v>
      </c>
      <c r="BP8124" s="118" t="s">
        <v>2983</v>
      </c>
      <c r="BQ8124" s="118" t="s">
        <v>2983</v>
      </c>
      <c r="BW8124" s="118" t="s">
        <v>13274</v>
      </c>
      <c r="BX8124" s="118" t="s">
        <v>2983</v>
      </c>
      <c r="BY8124" s="118" t="s">
        <v>2983</v>
      </c>
    </row>
    <row r="8125" spans="53:77" x14ac:dyDescent="0.3">
      <c r="BA8125" s="169" t="e">
        <f>VLOOKUP(D8125,#REF!, 2,FALSE)</f>
        <v>#REF!</v>
      </c>
      <c r="BO8125" s="118" t="s">
        <v>13275</v>
      </c>
      <c r="BP8125" s="118" t="s">
        <v>2983</v>
      </c>
      <c r="BQ8125" s="118" t="s">
        <v>2983</v>
      </c>
      <c r="BW8125" s="118" t="s">
        <v>13275</v>
      </c>
      <c r="BX8125" s="118" t="s">
        <v>2983</v>
      </c>
      <c r="BY8125" s="118" t="s">
        <v>2983</v>
      </c>
    </row>
    <row r="8126" spans="53:77" x14ac:dyDescent="0.3">
      <c r="BA8126" s="169" t="e">
        <f>VLOOKUP(D8126,#REF!, 2,FALSE)</f>
        <v>#REF!</v>
      </c>
      <c r="BO8126" s="118" t="s">
        <v>13276</v>
      </c>
      <c r="BP8126" s="118" t="s">
        <v>2983</v>
      </c>
      <c r="BQ8126" s="118" t="s">
        <v>2375</v>
      </c>
      <c r="BW8126" s="118" t="s">
        <v>13276</v>
      </c>
      <c r="BX8126" s="118" t="s">
        <v>2983</v>
      </c>
      <c r="BY8126" s="118" t="s">
        <v>2375</v>
      </c>
    </row>
    <row r="8127" spans="53:77" x14ac:dyDescent="0.3">
      <c r="BA8127" s="169" t="e">
        <f>VLOOKUP(D8127,#REF!, 2,FALSE)</f>
        <v>#REF!</v>
      </c>
      <c r="BO8127" s="118" t="s">
        <v>13277</v>
      </c>
      <c r="BP8127" s="118" t="s">
        <v>2983</v>
      </c>
      <c r="BQ8127" s="118" t="s">
        <v>13278</v>
      </c>
      <c r="BW8127" s="118" t="s">
        <v>13277</v>
      </c>
      <c r="BX8127" s="118" t="s">
        <v>2983</v>
      </c>
      <c r="BY8127" s="118" t="s">
        <v>13278</v>
      </c>
    </row>
    <row r="8128" spans="53:77" x14ac:dyDescent="0.3">
      <c r="BA8128" s="169" t="e">
        <f>VLOOKUP(D8128,#REF!, 2,FALSE)</f>
        <v>#REF!</v>
      </c>
      <c r="BO8128" s="118" t="s">
        <v>13279</v>
      </c>
      <c r="BP8128" s="118" t="s">
        <v>2983</v>
      </c>
      <c r="BQ8128" s="118" t="s">
        <v>3475</v>
      </c>
      <c r="BW8128" s="118" t="s">
        <v>13279</v>
      </c>
      <c r="BX8128" s="118" t="s">
        <v>2983</v>
      </c>
      <c r="BY8128" s="118" t="s">
        <v>3475</v>
      </c>
    </row>
    <row r="8129" spans="53:77" x14ac:dyDescent="0.3">
      <c r="BA8129" s="169" t="e">
        <f>VLOOKUP(D8129,#REF!, 2,FALSE)</f>
        <v>#REF!</v>
      </c>
      <c r="BO8129" s="118" t="s">
        <v>13280</v>
      </c>
      <c r="BP8129" s="118" t="s">
        <v>2983</v>
      </c>
      <c r="BQ8129" s="118" t="s">
        <v>13281</v>
      </c>
      <c r="BW8129" s="118" t="s">
        <v>13280</v>
      </c>
      <c r="BX8129" s="118" t="s">
        <v>2983</v>
      </c>
      <c r="BY8129" s="118" t="s">
        <v>13281</v>
      </c>
    </row>
    <row r="8130" spans="53:77" x14ac:dyDescent="0.3">
      <c r="BA8130" s="169" t="e">
        <f>VLOOKUP(D8130,#REF!, 2,FALSE)</f>
        <v>#REF!</v>
      </c>
      <c r="BO8130" s="118" t="s">
        <v>13282</v>
      </c>
      <c r="BP8130" s="118" t="s">
        <v>2983</v>
      </c>
      <c r="BQ8130" s="118" t="s">
        <v>864</v>
      </c>
      <c r="BW8130" s="118" t="s">
        <v>13282</v>
      </c>
      <c r="BX8130" s="118" t="s">
        <v>2983</v>
      </c>
      <c r="BY8130" s="118" t="s">
        <v>864</v>
      </c>
    </row>
    <row r="8131" spans="53:77" x14ac:dyDescent="0.3">
      <c r="BA8131" s="169" t="e">
        <f>VLOOKUP(D8131,#REF!, 2,FALSE)</f>
        <v>#REF!</v>
      </c>
      <c r="BO8131" s="118" t="s">
        <v>13283</v>
      </c>
      <c r="BP8131" s="118" t="s">
        <v>3003</v>
      </c>
      <c r="BQ8131" s="118" t="s">
        <v>2983</v>
      </c>
      <c r="BW8131" s="118" t="s">
        <v>13283</v>
      </c>
      <c r="BX8131" s="118" t="s">
        <v>3003</v>
      </c>
      <c r="BY8131" s="118" t="s">
        <v>2983</v>
      </c>
    </row>
    <row r="8132" spans="53:77" x14ac:dyDescent="0.3">
      <c r="BA8132" s="169" t="e">
        <f>VLOOKUP(D8132,#REF!, 2,FALSE)</f>
        <v>#REF!</v>
      </c>
      <c r="BO8132" s="118" t="s">
        <v>13284</v>
      </c>
      <c r="BP8132" s="118" t="s">
        <v>667</v>
      </c>
      <c r="BQ8132" s="118" t="s">
        <v>2983</v>
      </c>
      <c r="BW8132" s="118" t="s">
        <v>13284</v>
      </c>
      <c r="BX8132" s="118" t="s">
        <v>667</v>
      </c>
      <c r="BY8132" s="118" t="s">
        <v>2983</v>
      </c>
    </row>
    <row r="8133" spans="53:77" x14ac:dyDescent="0.3">
      <c r="BA8133" s="169" t="e">
        <f>VLOOKUP(D8133,#REF!, 2,FALSE)</f>
        <v>#REF!</v>
      </c>
      <c r="BO8133" s="118" t="s">
        <v>13285</v>
      </c>
      <c r="BP8133" s="118" t="s">
        <v>2983</v>
      </c>
      <c r="BQ8133" s="118" t="s">
        <v>2983</v>
      </c>
      <c r="BW8133" s="118" t="s">
        <v>13285</v>
      </c>
      <c r="BX8133" s="118" t="s">
        <v>2983</v>
      </c>
      <c r="BY8133" s="118" t="s">
        <v>2983</v>
      </c>
    </row>
    <row r="8134" spans="53:77" x14ac:dyDescent="0.3">
      <c r="BA8134" s="169" t="e">
        <f>VLOOKUP(D8134,#REF!, 2,FALSE)</f>
        <v>#REF!</v>
      </c>
      <c r="BO8134" s="118" t="s">
        <v>13286</v>
      </c>
      <c r="BP8134" s="118" t="s">
        <v>613</v>
      </c>
      <c r="BQ8134" s="118" t="s">
        <v>10892</v>
      </c>
      <c r="BW8134" s="118" t="s">
        <v>13286</v>
      </c>
      <c r="BX8134" s="118" t="s">
        <v>613</v>
      </c>
      <c r="BY8134" s="118" t="s">
        <v>10892</v>
      </c>
    </row>
    <row r="8135" spans="53:77" x14ac:dyDescent="0.3">
      <c r="BA8135" s="169" t="e">
        <f>VLOOKUP(D8135,#REF!, 2,FALSE)</f>
        <v>#REF!</v>
      </c>
      <c r="BO8135" s="118" t="s">
        <v>13287</v>
      </c>
      <c r="BP8135" s="118" t="s">
        <v>2983</v>
      </c>
      <c r="BQ8135" s="118" t="s">
        <v>8866</v>
      </c>
      <c r="BW8135" s="118" t="s">
        <v>13287</v>
      </c>
      <c r="BX8135" s="118" t="s">
        <v>2983</v>
      </c>
      <c r="BY8135" s="118" t="s">
        <v>8866</v>
      </c>
    </row>
    <row r="8136" spans="53:77" x14ac:dyDescent="0.3">
      <c r="BA8136" s="169" t="e">
        <f>VLOOKUP(D8136,#REF!, 2,FALSE)</f>
        <v>#REF!</v>
      </c>
      <c r="BO8136" s="118" t="s">
        <v>13288</v>
      </c>
      <c r="BP8136" s="118" t="s">
        <v>16975</v>
      </c>
      <c r="BQ8136" s="118" t="s">
        <v>2983</v>
      </c>
      <c r="BW8136" s="118" t="s">
        <v>13288</v>
      </c>
      <c r="BX8136" s="118" t="s">
        <v>16975</v>
      </c>
      <c r="BY8136" s="118" t="s">
        <v>2983</v>
      </c>
    </row>
    <row r="8137" spans="53:77" x14ac:dyDescent="0.3">
      <c r="BA8137" s="169" t="e">
        <f>VLOOKUP(D8137,#REF!, 2,FALSE)</f>
        <v>#REF!</v>
      </c>
      <c r="BO8137" s="118" t="s">
        <v>13289</v>
      </c>
      <c r="BP8137" s="118" t="s">
        <v>16975</v>
      </c>
      <c r="BQ8137" s="118" t="s">
        <v>13290</v>
      </c>
      <c r="BW8137" s="118" t="s">
        <v>13289</v>
      </c>
      <c r="BX8137" s="118" t="s">
        <v>16975</v>
      </c>
      <c r="BY8137" s="118" t="s">
        <v>13290</v>
      </c>
    </row>
    <row r="8138" spans="53:77" x14ac:dyDescent="0.3">
      <c r="BA8138" s="169" t="e">
        <f>VLOOKUP(D8138,#REF!, 2,FALSE)</f>
        <v>#REF!</v>
      </c>
      <c r="BO8138" s="118" t="s">
        <v>13291</v>
      </c>
      <c r="BP8138" s="118" t="s">
        <v>2983</v>
      </c>
      <c r="BQ8138" s="118" t="s">
        <v>2983</v>
      </c>
      <c r="BW8138" s="118" t="s">
        <v>13291</v>
      </c>
      <c r="BX8138" s="118" t="s">
        <v>2983</v>
      </c>
      <c r="BY8138" s="118" t="s">
        <v>2983</v>
      </c>
    </row>
    <row r="8139" spans="53:77" x14ac:dyDescent="0.3">
      <c r="BA8139" s="169" t="e">
        <f>VLOOKUP(D8139,#REF!, 2,FALSE)</f>
        <v>#REF!</v>
      </c>
      <c r="BO8139" s="118" t="s">
        <v>13292</v>
      </c>
      <c r="BP8139" s="118" t="s">
        <v>2983</v>
      </c>
      <c r="BQ8139" s="118" t="s">
        <v>1286</v>
      </c>
      <c r="BW8139" s="118" t="s">
        <v>13292</v>
      </c>
      <c r="BX8139" s="118" t="s">
        <v>2983</v>
      </c>
      <c r="BY8139" s="118" t="s">
        <v>1286</v>
      </c>
    </row>
    <row r="8140" spans="53:77" x14ac:dyDescent="0.3">
      <c r="BA8140" s="169" t="e">
        <f>VLOOKUP(D8140,#REF!, 2,FALSE)</f>
        <v>#REF!</v>
      </c>
      <c r="BO8140" s="118" t="s">
        <v>13293</v>
      </c>
      <c r="BP8140" s="118" t="s">
        <v>2983</v>
      </c>
      <c r="BQ8140" s="118" t="s">
        <v>1212</v>
      </c>
      <c r="BW8140" s="118" t="s">
        <v>13293</v>
      </c>
      <c r="BX8140" s="118" t="s">
        <v>2983</v>
      </c>
      <c r="BY8140" s="118" t="s">
        <v>1212</v>
      </c>
    </row>
    <row r="8141" spans="53:77" x14ac:dyDescent="0.3">
      <c r="BA8141" s="169" t="e">
        <f>VLOOKUP(D8141,#REF!, 2,FALSE)</f>
        <v>#REF!</v>
      </c>
      <c r="BO8141" s="118" t="s">
        <v>13294</v>
      </c>
      <c r="BP8141" s="118" t="s">
        <v>3043</v>
      </c>
      <c r="BQ8141" s="118" t="s">
        <v>13295</v>
      </c>
      <c r="BW8141" s="118" t="s">
        <v>13294</v>
      </c>
      <c r="BX8141" s="118" t="s">
        <v>3043</v>
      </c>
      <c r="BY8141" s="118" t="s">
        <v>13295</v>
      </c>
    </row>
    <row r="8142" spans="53:77" x14ac:dyDescent="0.3">
      <c r="BA8142" s="169" t="e">
        <f>VLOOKUP(D8142,#REF!, 2,FALSE)</f>
        <v>#REF!</v>
      </c>
      <c r="BO8142" s="118" t="s">
        <v>13296</v>
      </c>
      <c r="BP8142" s="118" t="s">
        <v>2983</v>
      </c>
      <c r="BQ8142" s="118" t="s">
        <v>2983</v>
      </c>
      <c r="BW8142" s="118" t="s">
        <v>13296</v>
      </c>
      <c r="BX8142" s="118" t="s">
        <v>2983</v>
      </c>
      <c r="BY8142" s="118" t="s">
        <v>2983</v>
      </c>
    </row>
    <row r="8143" spans="53:77" x14ac:dyDescent="0.3">
      <c r="BA8143" s="169" t="e">
        <f>VLOOKUP(D8143,#REF!, 2,FALSE)</f>
        <v>#REF!</v>
      </c>
      <c r="BO8143" s="118" t="s">
        <v>13297</v>
      </c>
      <c r="BP8143" s="118" t="s">
        <v>1139</v>
      </c>
      <c r="BQ8143" s="118" t="s">
        <v>5000</v>
      </c>
      <c r="BW8143" s="118" t="s">
        <v>13297</v>
      </c>
      <c r="BX8143" s="118" t="s">
        <v>1139</v>
      </c>
      <c r="BY8143" s="118" t="s">
        <v>5000</v>
      </c>
    </row>
    <row r="8144" spans="53:77" x14ac:dyDescent="0.3">
      <c r="BA8144" s="169" t="e">
        <f>VLOOKUP(D8144,#REF!, 2,FALSE)</f>
        <v>#REF!</v>
      </c>
      <c r="BO8144" s="118" t="s">
        <v>13298</v>
      </c>
      <c r="BP8144" s="118" t="s">
        <v>2983</v>
      </c>
      <c r="BQ8144" s="118" t="s">
        <v>4843</v>
      </c>
      <c r="BW8144" s="118" t="s">
        <v>13298</v>
      </c>
      <c r="BX8144" s="118" t="s">
        <v>2983</v>
      </c>
      <c r="BY8144" s="118" t="s">
        <v>4843</v>
      </c>
    </row>
    <row r="8145" spans="53:77" x14ac:dyDescent="0.3">
      <c r="BA8145" s="169" t="e">
        <f>VLOOKUP(D8145,#REF!, 2,FALSE)</f>
        <v>#REF!</v>
      </c>
      <c r="BO8145" s="118" t="s">
        <v>13299</v>
      </c>
      <c r="BP8145" s="118" t="s">
        <v>2983</v>
      </c>
      <c r="BQ8145" s="118" t="s">
        <v>13300</v>
      </c>
      <c r="BW8145" s="118" t="s">
        <v>13299</v>
      </c>
      <c r="BX8145" s="118" t="s">
        <v>2983</v>
      </c>
      <c r="BY8145" s="118" t="s">
        <v>13300</v>
      </c>
    </row>
    <row r="8146" spans="53:77" x14ac:dyDescent="0.3">
      <c r="BA8146" s="169" t="e">
        <f>VLOOKUP(D8146,#REF!, 2,FALSE)</f>
        <v>#REF!</v>
      </c>
      <c r="BO8146" s="118" t="s">
        <v>2319</v>
      </c>
      <c r="BP8146" s="118" t="s">
        <v>2983</v>
      </c>
      <c r="BQ8146" s="118" t="s">
        <v>1494</v>
      </c>
      <c r="BW8146" s="118" t="s">
        <v>2319</v>
      </c>
      <c r="BX8146" s="118" t="s">
        <v>2983</v>
      </c>
      <c r="BY8146" s="118" t="s">
        <v>1494</v>
      </c>
    </row>
    <row r="8147" spans="53:77" x14ac:dyDescent="0.3">
      <c r="BA8147" s="169" t="e">
        <f>VLOOKUP(D8147,#REF!, 2,FALSE)</f>
        <v>#REF!</v>
      </c>
      <c r="BO8147" s="118" t="s">
        <v>13301</v>
      </c>
      <c r="BP8147" s="118" t="s">
        <v>16977</v>
      </c>
      <c r="BQ8147" s="118" t="s">
        <v>5065</v>
      </c>
      <c r="BW8147" s="118" t="s">
        <v>13301</v>
      </c>
      <c r="BX8147" s="118" t="s">
        <v>16977</v>
      </c>
      <c r="BY8147" s="118" t="s">
        <v>5065</v>
      </c>
    </row>
    <row r="8148" spans="53:77" x14ac:dyDescent="0.3">
      <c r="BA8148" s="169" t="e">
        <f>VLOOKUP(D8148,#REF!, 2,FALSE)</f>
        <v>#REF!</v>
      </c>
      <c r="BO8148" s="118" t="s">
        <v>185</v>
      </c>
      <c r="BP8148" s="118" t="s">
        <v>2983</v>
      </c>
      <c r="BQ8148" s="118" t="s">
        <v>2056</v>
      </c>
      <c r="BW8148" s="118" t="s">
        <v>185</v>
      </c>
      <c r="BX8148" s="118" t="s">
        <v>2983</v>
      </c>
      <c r="BY8148" s="118" t="s">
        <v>2056</v>
      </c>
    </row>
    <row r="8149" spans="53:77" x14ac:dyDescent="0.3">
      <c r="BA8149" s="169" t="e">
        <f>VLOOKUP(D8149,#REF!, 2,FALSE)</f>
        <v>#REF!</v>
      </c>
      <c r="BO8149" s="118" t="s">
        <v>13302</v>
      </c>
      <c r="BP8149" s="118" t="s">
        <v>2983</v>
      </c>
      <c r="BQ8149" s="118" t="s">
        <v>13303</v>
      </c>
      <c r="BW8149" s="118" t="s">
        <v>13302</v>
      </c>
      <c r="BX8149" s="118" t="s">
        <v>2983</v>
      </c>
      <c r="BY8149" s="118" t="s">
        <v>13303</v>
      </c>
    </row>
    <row r="8150" spans="53:77" x14ac:dyDescent="0.3">
      <c r="BA8150" s="169" t="e">
        <f>VLOOKUP(D8150,#REF!, 2,FALSE)</f>
        <v>#REF!</v>
      </c>
      <c r="BO8150" s="118" t="s">
        <v>13304</v>
      </c>
      <c r="BP8150" s="118" t="s">
        <v>2983</v>
      </c>
      <c r="BQ8150" s="118" t="s">
        <v>1727</v>
      </c>
      <c r="BW8150" s="118" t="s">
        <v>13304</v>
      </c>
      <c r="BX8150" s="118" t="s">
        <v>2983</v>
      </c>
      <c r="BY8150" s="118" t="s">
        <v>1727</v>
      </c>
    </row>
    <row r="8151" spans="53:77" x14ac:dyDescent="0.3">
      <c r="BA8151" s="169" t="e">
        <f>VLOOKUP(D8151,#REF!, 2,FALSE)</f>
        <v>#REF!</v>
      </c>
      <c r="BO8151" s="118" t="s">
        <v>13305</v>
      </c>
      <c r="BP8151" s="118" t="s">
        <v>2983</v>
      </c>
      <c r="BQ8151" s="118" t="s">
        <v>13306</v>
      </c>
      <c r="BW8151" s="118" t="s">
        <v>13305</v>
      </c>
      <c r="BX8151" s="118" t="s">
        <v>2983</v>
      </c>
      <c r="BY8151" s="118" t="s">
        <v>13306</v>
      </c>
    </row>
    <row r="8152" spans="53:77" x14ac:dyDescent="0.3">
      <c r="BA8152" s="169" t="e">
        <f>VLOOKUP(D8152,#REF!, 2,FALSE)</f>
        <v>#REF!</v>
      </c>
      <c r="BO8152" s="118" t="s">
        <v>13307</v>
      </c>
      <c r="BP8152" s="118" t="s">
        <v>2983</v>
      </c>
      <c r="BQ8152" s="118" t="s">
        <v>13308</v>
      </c>
      <c r="BW8152" s="118" t="s">
        <v>13307</v>
      </c>
      <c r="BX8152" s="118" t="s">
        <v>2983</v>
      </c>
      <c r="BY8152" s="118" t="s">
        <v>13308</v>
      </c>
    </row>
    <row r="8153" spans="53:77" x14ac:dyDescent="0.3">
      <c r="BA8153" s="169" t="e">
        <f>VLOOKUP(D8153,#REF!, 2,FALSE)</f>
        <v>#REF!</v>
      </c>
      <c r="BO8153" s="118" t="s">
        <v>13309</v>
      </c>
      <c r="BP8153" s="118" t="s">
        <v>2983</v>
      </c>
      <c r="BQ8153" s="118" t="s">
        <v>1592</v>
      </c>
      <c r="BW8153" s="118" t="s">
        <v>13309</v>
      </c>
      <c r="BX8153" s="118" t="s">
        <v>2983</v>
      </c>
      <c r="BY8153" s="118" t="s">
        <v>1592</v>
      </c>
    </row>
    <row r="8154" spans="53:77" x14ac:dyDescent="0.3">
      <c r="BA8154" s="169" t="e">
        <f>VLOOKUP(D8154,#REF!, 2,FALSE)</f>
        <v>#REF!</v>
      </c>
      <c r="BO8154" s="118" t="s">
        <v>13310</v>
      </c>
      <c r="BP8154" s="118" t="s">
        <v>2983</v>
      </c>
      <c r="BQ8154" s="118" t="s">
        <v>13311</v>
      </c>
      <c r="BW8154" s="118" t="s">
        <v>13310</v>
      </c>
      <c r="BX8154" s="118" t="s">
        <v>2983</v>
      </c>
      <c r="BY8154" s="118" t="s">
        <v>13311</v>
      </c>
    </row>
    <row r="8155" spans="53:77" x14ac:dyDescent="0.3">
      <c r="BA8155" s="169" t="e">
        <f>VLOOKUP(D8155,#REF!, 2,FALSE)</f>
        <v>#REF!</v>
      </c>
      <c r="BO8155" s="118" t="s">
        <v>13312</v>
      </c>
      <c r="BP8155" s="118" t="s">
        <v>2983</v>
      </c>
      <c r="BQ8155" s="118" t="s">
        <v>13313</v>
      </c>
      <c r="BW8155" s="118" t="s">
        <v>13312</v>
      </c>
      <c r="BX8155" s="118" t="s">
        <v>2983</v>
      </c>
      <c r="BY8155" s="118" t="s">
        <v>13313</v>
      </c>
    </row>
    <row r="8156" spans="53:77" x14ac:dyDescent="0.3">
      <c r="BA8156" s="169" t="e">
        <f>VLOOKUP(D8156,#REF!, 2,FALSE)</f>
        <v>#REF!</v>
      </c>
      <c r="BO8156" s="118" t="s">
        <v>13314</v>
      </c>
      <c r="BP8156" s="118" t="s">
        <v>2983</v>
      </c>
      <c r="BQ8156" s="118" t="s">
        <v>2983</v>
      </c>
      <c r="BW8156" s="118" t="s">
        <v>13314</v>
      </c>
      <c r="BX8156" s="118" t="s">
        <v>2983</v>
      </c>
      <c r="BY8156" s="118" t="s">
        <v>2983</v>
      </c>
    </row>
    <row r="8157" spans="53:77" x14ac:dyDescent="0.3">
      <c r="BA8157" s="169" t="e">
        <f>VLOOKUP(D8157,#REF!, 2,FALSE)</f>
        <v>#REF!</v>
      </c>
      <c r="BO8157" s="118" t="s">
        <v>13315</v>
      </c>
      <c r="BP8157" s="118" t="s">
        <v>2983</v>
      </c>
      <c r="BQ8157" s="118" t="s">
        <v>2983</v>
      </c>
      <c r="BW8157" s="118" t="s">
        <v>13315</v>
      </c>
      <c r="BX8157" s="118" t="s">
        <v>2983</v>
      </c>
      <c r="BY8157" s="118" t="s">
        <v>2983</v>
      </c>
    </row>
    <row r="8158" spans="53:77" x14ac:dyDescent="0.3">
      <c r="BA8158" s="169" t="e">
        <f>VLOOKUP(D8158,#REF!, 2,FALSE)</f>
        <v>#REF!</v>
      </c>
      <c r="BO8158" s="118" t="s">
        <v>13316</v>
      </c>
      <c r="BP8158" s="118" t="s">
        <v>799</v>
      </c>
      <c r="BQ8158" s="118" t="s">
        <v>1495</v>
      </c>
      <c r="BW8158" s="118" t="s">
        <v>13316</v>
      </c>
      <c r="BX8158" s="118" t="s">
        <v>799</v>
      </c>
      <c r="BY8158" s="118" t="s">
        <v>1495</v>
      </c>
    </row>
    <row r="8159" spans="53:77" x14ac:dyDescent="0.3">
      <c r="BA8159" s="169" t="e">
        <f>VLOOKUP(D8159,#REF!, 2,FALSE)</f>
        <v>#REF!</v>
      </c>
      <c r="BO8159" s="118" t="s">
        <v>2320</v>
      </c>
      <c r="BP8159" s="118" t="s">
        <v>662</v>
      </c>
      <c r="BQ8159" s="118" t="s">
        <v>2360</v>
      </c>
      <c r="BW8159" s="118" t="s">
        <v>2320</v>
      </c>
      <c r="BX8159" s="118" t="s">
        <v>662</v>
      </c>
      <c r="BY8159" s="118" t="s">
        <v>2360</v>
      </c>
    </row>
    <row r="8160" spans="53:77" x14ac:dyDescent="0.3">
      <c r="BA8160" s="169" t="e">
        <f>VLOOKUP(D8160,#REF!, 2,FALSE)</f>
        <v>#REF!</v>
      </c>
      <c r="BO8160" s="118" t="s">
        <v>13317</v>
      </c>
      <c r="BP8160" s="118" t="s">
        <v>2983</v>
      </c>
      <c r="BQ8160" s="118" t="s">
        <v>2983</v>
      </c>
      <c r="BW8160" s="118" t="s">
        <v>13317</v>
      </c>
      <c r="BX8160" s="118" t="s">
        <v>2983</v>
      </c>
      <c r="BY8160" s="118" t="s">
        <v>2983</v>
      </c>
    </row>
    <row r="8161" spans="53:77" x14ac:dyDescent="0.3">
      <c r="BA8161" s="169" t="e">
        <f>VLOOKUP(D8161,#REF!, 2,FALSE)</f>
        <v>#REF!</v>
      </c>
      <c r="BO8161" s="118" t="s">
        <v>13318</v>
      </c>
      <c r="BP8161" s="118" t="s">
        <v>639</v>
      </c>
      <c r="BQ8161" s="118" t="s">
        <v>788</v>
      </c>
      <c r="BW8161" s="118" t="s">
        <v>13318</v>
      </c>
      <c r="BX8161" s="118" t="s">
        <v>639</v>
      </c>
      <c r="BY8161" s="118" t="s">
        <v>788</v>
      </c>
    </row>
    <row r="8162" spans="53:77" x14ac:dyDescent="0.3">
      <c r="BA8162" s="169" t="e">
        <f>VLOOKUP(D8162,#REF!, 2,FALSE)</f>
        <v>#REF!</v>
      </c>
      <c r="BO8162" s="118" t="s">
        <v>2321</v>
      </c>
      <c r="BP8162" s="118" t="s">
        <v>2983</v>
      </c>
      <c r="BQ8162" s="118" t="s">
        <v>13319</v>
      </c>
      <c r="BW8162" s="118" t="s">
        <v>2321</v>
      </c>
      <c r="BX8162" s="118" t="s">
        <v>2983</v>
      </c>
      <c r="BY8162" s="118" t="s">
        <v>13319</v>
      </c>
    </row>
    <row r="8163" spans="53:77" x14ac:dyDescent="0.3">
      <c r="BA8163" s="169" t="e">
        <f>VLOOKUP(D8163,#REF!, 2,FALSE)</f>
        <v>#REF!</v>
      </c>
      <c r="BO8163" s="118" t="s">
        <v>13320</v>
      </c>
      <c r="BP8163" s="118" t="s">
        <v>2983</v>
      </c>
      <c r="BQ8163" s="118" t="s">
        <v>622</v>
      </c>
      <c r="BW8163" s="118" t="s">
        <v>13320</v>
      </c>
      <c r="BX8163" s="118" t="s">
        <v>2983</v>
      </c>
      <c r="BY8163" s="118" t="s">
        <v>622</v>
      </c>
    </row>
    <row r="8164" spans="53:77" x14ac:dyDescent="0.3">
      <c r="BA8164" s="169" t="e">
        <f>VLOOKUP(D8164,#REF!, 2,FALSE)</f>
        <v>#REF!</v>
      </c>
      <c r="BO8164" s="118" t="s">
        <v>13321</v>
      </c>
      <c r="BP8164" s="118" t="s">
        <v>694</v>
      </c>
      <c r="BQ8164" s="118" t="s">
        <v>1011</v>
      </c>
      <c r="BW8164" s="118" t="s">
        <v>13321</v>
      </c>
      <c r="BX8164" s="118" t="s">
        <v>694</v>
      </c>
      <c r="BY8164" s="118" t="s">
        <v>1011</v>
      </c>
    </row>
    <row r="8165" spans="53:77" x14ac:dyDescent="0.3">
      <c r="BA8165" s="169" t="e">
        <f>VLOOKUP(D8165,#REF!, 2,FALSE)</f>
        <v>#REF!</v>
      </c>
      <c r="BO8165" s="118" t="s">
        <v>13322</v>
      </c>
      <c r="BP8165" s="118" t="s">
        <v>2983</v>
      </c>
      <c r="BQ8165" s="118" t="s">
        <v>4324</v>
      </c>
      <c r="BW8165" s="118" t="s">
        <v>13322</v>
      </c>
      <c r="BX8165" s="118" t="s">
        <v>2983</v>
      </c>
      <c r="BY8165" s="118" t="s">
        <v>4324</v>
      </c>
    </row>
    <row r="8166" spans="53:77" x14ac:dyDescent="0.3">
      <c r="BA8166" s="169" t="e">
        <f>VLOOKUP(D8166,#REF!, 2,FALSE)</f>
        <v>#REF!</v>
      </c>
      <c r="BO8166" s="118" t="s">
        <v>2322</v>
      </c>
      <c r="BP8166" s="118" t="s">
        <v>912</v>
      </c>
      <c r="BQ8166" s="118" t="s">
        <v>1616</v>
      </c>
      <c r="BW8166" s="118" t="s">
        <v>2322</v>
      </c>
      <c r="BX8166" s="118" t="s">
        <v>912</v>
      </c>
      <c r="BY8166" s="118" t="s">
        <v>1616</v>
      </c>
    </row>
    <row r="8167" spans="53:77" x14ac:dyDescent="0.3">
      <c r="BA8167" s="169" t="e">
        <f>VLOOKUP(D8167,#REF!, 2,FALSE)</f>
        <v>#REF!</v>
      </c>
      <c r="BO8167" s="118" t="s">
        <v>13324</v>
      </c>
      <c r="BP8167" s="118" t="s">
        <v>613</v>
      </c>
      <c r="BQ8167" s="118" t="s">
        <v>3520</v>
      </c>
      <c r="BW8167" s="118" t="s">
        <v>13324</v>
      </c>
      <c r="BX8167" s="118" t="s">
        <v>613</v>
      </c>
      <c r="BY8167" s="118" t="s">
        <v>3520</v>
      </c>
    </row>
    <row r="8168" spans="53:77" x14ac:dyDescent="0.3">
      <c r="BA8168" s="169" t="e">
        <f>VLOOKUP(D8168,#REF!, 2,FALSE)</f>
        <v>#REF!</v>
      </c>
      <c r="BO8168" s="118" t="s">
        <v>13325</v>
      </c>
      <c r="BP8168" s="118" t="s">
        <v>2983</v>
      </c>
      <c r="BQ8168" s="118" t="s">
        <v>2311</v>
      </c>
      <c r="BW8168" s="118" t="s">
        <v>13325</v>
      </c>
      <c r="BX8168" s="118" t="s">
        <v>2983</v>
      </c>
      <c r="BY8168" s="118" t="s">
        <v>2311</v>
      </c>
    </row>
    <row r="8169" spans="53:77" x14ac:dyDescent="0.3">
      <c r="BA8169" s="169" t="e">
        <f>VLOOKUP(D8169,#REF!, 2,FALSE)</f>
        <v>#REF!</v>
      </c>
      <c r="BO8169" s="118" t="s">
        <v>13326</v>
      </c>
      <c r="BP8169" s="118" t="s">
        <v>2983</v>
      </c>
      <c r="BQ8169" s="118" t="s">
        <v>2168</v>
      </c>
      <c r="BW8169" s="118" t="s">
        <v>13326</v>
      </c>
      <c r="BX8169" s="118" t="s">
        <v>2983</v>
      </c>
      <c r="BY8169" s="118" t="s">
        <v>2168</v>
      </c>
    </row>
    <row r="8170" spans="53:77" x14ac:dyDescent="0.3">
      <c r="BA8170" s="169" t="e">
        <f>VLOOKUP(D8170,#REF!, 2,FALSE)</f>
        <v>#REF!</v>
      </c>
      <c r="BO8170" s="118" t="s">
        <v>13327</v>
      </c>
      <c r="BP8170" s="118" t="s">
        <v>2983</v>
      </c>
      <c r="BQ8170" s="118" t="s">
        <v>909</v>
      </c>
      <c r="BW8170" s="118" t="s">
        <v>13327</v>
      </c>
      <c r="BX8170" s="118" t="s">
        <v>2983</v>
      </c>
      <c r="BY8170" s="118" t="s">
        <v>909</v>
      </c>
    </row>
    <row r="8171" spans="53:77" x14ac:dyDescent="0.3">
      <c r="BA8171" s="169" t="e">
        <f>VLOOKUP(D8171,#REF!, 2,FALSE)</f>
        <v>#REF!</v>
      </c>
      <c r="BO8171" s="118" t="s">
        <v>13328</v>
      </c>
      <c r="BP8171" s="118" t="s">
        <v>2983</v>
      </c>
      <c r="BQ8171" s="118" t="s">
        <v>13329</v>
      </c>
      <c r="BW8171" s="118" t="s">
        <v>13328</v>
      </c>
      <c r="BX8171" s="118" t="s">
        <v>2983</v>
      </c>
      <c r="BY8171" s="118" t="s">
        <v>13329</v>
      </c>
    </row>
    <row r="8172" spans="53:77" x14ac:dyDescent="0.3">
      <c r="BA8172" s="169" t="e">
        <f>VLOOKUP(D8172,#REF!, 2,FALSE)</f>
        <v>#REF!</v>
      </c>
      <c r="BO8172" s="118" t="s">
        <v>13330</v>
      </c>
      <c r="BP8172" s="118" t="s">
        <v>2983</v>
      </c>
      <c r="BQ8172" s="118" t="s">
        <v>2983</v>
      </c>
      <c r="BW8172" s="118" t="s">
        <v>13330</v>
      </c>
      <c r="BX8172" s="118" t="s">
        <v>2983</v>
      </c>
      <c r="BY8172" s="118" t="s">
        <v>2983</v>
      </c>
    </row>
    <row r="8173" spans="53:77" x14ac:dyDescent="0.3">
      <c r="BA8173" s="169" t="e">
        <f>VLOOKUP(D8173,#REF!, 2,FALSE)</f>
        <v>#REF!</v>
      </c>
      <c r="BO8173" s="118" t="s">
        <v>13331</v>
      </c>
      <c r="BP8173" s="118" t="s">
        <v>16975</v>
      </c>
      <c r="BQ8173" s="118" t="s">
        <v>5838</v>
      </c>
      <c r="BW8173" s="118" t="s">
        <v>13331</v>
      </c>
      <c r="BX8173" s="118" t="s">
        <v>16975</v>
      </c>
      <c r="BY8173" s="118" t="s">
        <v>5838</v>
      </c>
    </row>
    <row r="8174" spans="53:77" x14ac:dyDescent="0.3">
      <c r="BA8174" s="169" t="e">
        <f>VLOOKUP(D8174,#REF!, 2,FALSE)</f>
        <v>#REF!</v>
      </c>
      <c r="BO8174" s="118" t="s">
        <v>13332</v>
      </c>
      <c r="BP8174" s="118" t="s">
        <v>2983</v>
      </c>
      <c r="BQ8174" s="118" t="s">
        <v>2746</v>
      </c>
      <c r="BW8174" s="118" t="s">
        <v>13332</v>
      </c>
      <c r="BX8174" s="118" t="s">
        <v>2983</v>
      </c>
      <c r="BY8174" s="118" t="s">
        <v>2746</v>
      </c>
    </row>
    <row r="8175" spans="53:77" x14ac:dyDescent="0.3">
      <c r="BA8175" s="169" t="e">
        <f>VLOOKUP(D8175,#REF!, 2,FALSE)</f>
        <v>#REF!</v>
      </c>
      <c r="BO8175" s="118" t="s">
        <v>13333</v>
      </c>
      <c r="BP8175" s="118" t="s">
        <v>2983</v>
      </c>
      <c r="BQ8175" s="118" t="s">
        <v>2364</v>
      </c>
      <c r="BW8175" s="118" t="s">
        <v>13333</v>
      </c>
      <c r="BX8175" s="118" t="s">
        <v>2983</v>
      </c>
      <c r="BY8175" s="118" t="s">
        <v>2364</v>
      </c>
    </row>
    <row r="8176" spans="53:77" x14ac:dyDescent="0.3">
      <c r="BA8176" s="169" t="e">
        <f>VLOOKUP(D8176,#REF!, 2,FALSE)</f>
        <v>#REF!</v>
      </c>
      <c r="BO8176" s="118" t="s">
        <v>13334</v>
      </c>
      <c r="BP8176" s="118" t="s">
        <v>696</v>
      </c>
      <c r="BQ8176" s="118" t="s">
        <v>13335</v>
      </c>
      <c r="BW8176" s="118" t="s">
        <v>13334</v>
      </c>
      <c r="BX8176" s="118" t="s">
        <v>696</v>
      </c>
      <c r="BY8176" s="118" t="s">
        <v>13335</v>
      </c>
    </row>
    <row r="8177" spans="53:77" x14ac:dyDescent="0.3">
      <c r="BA8177" s="169" t="e">
        <f>VLOOKUP(D8177,#REF!, 2,FALSE)</f>
        <v>#REF!</v>
      </c>
      <c r="BO8177" s="118" t="s">
        <v>2323</v>
      </c>
      <c r="BP8177" s="118" t="s">
        <v>694</v>
      </c>
      <c r="BQ8177" s="118" t="s">
        <v>7486</v>
      </c>
      <c r="BW8177" s="118" t="s">
        <v>2323</v>
      </c>
      <c r="BX8177" s="118" t="s">
        <v>694</v>
      </c>
      <c r="BY8177" s="118" t="s">
        <v>7486</v>
      </c>
    </row>
    <row r="8178" spans="53:77" x14ac:dyDescent="0.3">
      <c r="BA8178" s="169" t="e">
        <f>VLOOKUP(D8178,#REF!, 2,FALSE)</f>
        <v>#REF!</v>
      </c>
      <c r="BO8178" s="118" t="s">
        <v>13336</v>
      </c>
      <c r="BP8178" s="118" t="s">
        <v>2983</v>
      </c>
      <c r="BQ8178" s="118" t="s">
        <v>2983</v>
      </c>
      <c r="BW8178" s="118" t="s">
        <v>13336</v>
      </c>
      <c r="BX8178" s="118" t="s">
        <v>2983</v>
      </c>
      <c r="BY8178" s="118" t="s">
        <v>2983</v>
      </c>
    </row>
    <row r="8179" spans="53:77" x14ac:dyDescent="0.3">
      <c r="BA8179" s="169" t="e">
        <f>VLOOKUP(D8179,#REF!, 2,FALSE)</f>
        <v>#REF!</v>
      </c>
      <c r="BO8179" s="118" t="s">
        <v>2324</v>
      </c>
      <c r="BP8179" s="118" t="s">
        <v>2983</v>
      </c>
      <c r="BQ8179" s="118" t="s">
        <v>13337</v>
      </c>
      <c r="BW8179" s="118" t="s">
        <v>2324</v>
      </c>
      <c r="BX8179" s="118" t="s">
        <v>2983</v>
      </c>
      <c r="BY8179" s="118" t="s">
        <v>13337</v>
      </c>
    </row>
    <row r="8180" spans="53:77" x14ac:dyDescent="0.3">
      <c r="BA8180" s="169" t="e">
        <f>VLOOKUP(D8180,#REF!, 2,FALSE)</f>
        <v>#REF!</v>
      </c>
      <c r="BO8180" s="118" t="s">
        <v>2325</v>
      </c>
      <c r="BP8180" s="118" t="s">
        <v>2983</v>
      </c>
      <c r="BQ8180" s="118" t="s">
        <v>13339</v>
      </c>
      <c r="BW8180" s="118" t="s">
        <v>2325</v>
      </c>
      <c r="BX8180" s="118" t="s">
        <v>2983</v>
      </c>
      <c r="BY8180" s="118" t="s">
        <v>13339</v>
      </c>
    </row>
    <row r="8181" spans="53:77" x14ac:dyDescent="0.3">
      <c r="BA8181" s="169" t="e">
        <f>VLOOKUP(D8181,#REF!, 2,FALSE)</f>
        <v>#REF!</v>
      </c>
      <c r="BO8181" s="118" t="s">
        <v>13340</v>
      </c>
      <c r="BP8181" s="118" t="s">
        <v>2983</v>
      </c>
      <c r="BQ8181" s="118" t="s">
        <v>1224</v>
      </c>
      <c r="BW8181" s="118" t="s">
        <v>13340</v>
      </c>
      <c r="BX8181" s="118" t="s">
        <v>2983</v>
      </c>
      <c r="BY8181" s="118" t="s">
        <v>1224</v>
      </c>
    </row>
    <row r="8182" spans="53:77" x14ac:dyDescent="0.3">
      <c r="BA8182" s="169" t="e">
        <f>VLOOKUP(D8182,#REF!, 2,FALSE)</f>
        <v>#REF!</v>
      </c>
      <c r="BO8182" s="118" t="s">
        <v>13341</v>
      </c>
      <c r="BP8182" s="118" t="s">
        <v>2983</v>
      </c>
      <c r="BQ8182" s="118" t="s">
        <v>2983</v>
      </c>
      <c r="BW8182" s="118" t="s">
        <v>13341</v>
      </c>
      <c r="BX8182" s="118" t="s">
        <v>2983</v>
      </c>
      <c r="BY8182" s="118" t="s">
        <v>2983</v>
      </c>
    </row>
    <row r="8183" spans="53:77" x14ac:dyDescent="0.3">
      <c r="BA8183" s="169" t="e">
        <f>VLOOKUP(D8183,#REF!, 2,FALSE)</f>
        <v>#REF!</v>
      </c>
      <c r="BO8183" s="118" t="s">
        <v>2326</v>
      </c>
      <c r="BP8183" s="118" t="s">
        <v>2983</v>
      </c>
      <c r="BQ8183" s="118" t="s">
        <v>2361</v>
      </c>
      <c r="BW8183" s="118" t="s">
        <v>2326</v>
      </c>
      <c r="BX8183" s="118" t="s">
        <v>2983</v>
      </c>
      <c r="BY8183" s="118" t="s">
        <v>2361</v>
      </c>
    </row>
    <row r="8184" spans="53:77" x14ac:dyDescent="0.3">
      <c r="BA8184" s="169" t="e">
        <f>VLOOKUP(D8184,#REF!, 2,FALSE)</f>
        <v>#REF!</v>
      </c>
      <c r="BO8184" s="118" t="s">
        <v>13342</v>
      </c>
      <c r="BP8184" s="118" t="s">
        <v>2983</v>
      </c>
      <c r="BQ8184" s="118" t="s">
        <v>13343</v>
      </c>
      <c r="BW8184" s="118" t="s">
        <v>13342</v>
      </c>
      <c r="BX8184" s="118" t="s">
        <v>2983</v>
      </c>
      <c r="BY8184" s="118" t="s">
        <v>13343</v>
      </c>
    </row>
    <row r="8185" spans="53:77" x14ac:dyDescent="0.3">
      <c r="BA8185" s="169" t="e">
        <f>VLOOKUP(D8185,#REF!, 2,FALSE)</f>
        <v>#REF!</v>
      </c>
      <c r="BO8185" s="118" t="s">
        <v>13344</v>
      </c>
      <c r="BP8185" s="118" t="s">
        <v>2983</v>
      </c>
      <c r="BQ8185" s="118" t="s">
        <v>13345</v>
      </c>
      <c r="BW8185" s="118" t="s">
        <v>13344</v>
      </c>
      <c r="BX8185" s="118" t="s">
        <v>2983</v>
      </c>
      <c r="BY8185" s="118" t="s">
        <v>13345</v>
      </c>
    </row>
    <row r="8186" spans="53:77" x14ac:dyDescent="0.3">
      <c r="BA8186" s="169" t="e">
        <f>VLOOKUP(D8186,#REF!, 2,FALSE)</f>
        <v>#REF!</v>
      </c>
      <c r="BO8186" s="118" t="s">
        <v>13346</v>
      </c>
      <c r="BP8186" s="118" t="s">
        <v>2983</v>
      </c>
      <c r="BQ8186" s="118" t="s">
        <v>1004</v>
      </c>
      <c r="BW8186" s="118" t="s">
        <v>13346</v>
      </c>
      <c r="BX8186" s="118" t="s">
        <v>2983</v>
      </c>
      <c r="BY8186" s="118" t="s">
        <v>1004</v>
      </c>
    </row>
    <row r="8187" spans="53:77" x14ac:dyDescent="0.3">
      <c r="BA8187" s="169" t="e">
        <f>VLOOKUP(D8187,#REF!, 2,FALSE)</f>
        <v>#REF!</v>
      </c>
      <c r="BO8187" s="118" t="s">
        <v>13347</v>
      </c>
      <c r="BP8187" s="118" t="s">
        <v>2983</v>
      </c>
      <c r="BQ8187" s="118" t="s">
        <v>2983</v>
      </c>
      <c r="BW8187" s="118" t="s">
        <v>13347</v>
      </c>
      <c r="BX8187" s="118" t="s">
        <v>2983</v>
      </c>
      <c r="BY8187" s="118" t="s">
        <v>2983</v>
      </c>
    </row>
    <row r="8188" spans="53:77" x14ac:dyDescent="0.3">
      <c r="BA8188" s="169" t="e">
        <f>VLOOKUP(D8188,#REF!, 2,FALSE)</f>
        <v>#REF!</v>
      </c>
      <c r="BO8188" s="118" t="s">
        <v>13348</v>
      </c>
      <c r="BP8188" s="118" t="s">
        <v>2983</v>
      </c>
      <c r="BQ8188" s="118" t="s">
        <v>915</v>
      </c>
      <c r="BW8188" s="118" t="s">
        <v>13348</v>
      </c>
      <c r="BX8188" s="118" t="s">
        <v>2983</v>
      </c>
      <c r="BY8188" s="118" t="s">
        <v>915</v>
      </c>
    </row>
    <row r="8189" spans="53:77" x14ac:dyDescent="0.3">
      <c r="BA8189" s="169" t="e">
        <f>VLOOKUP(D8189,#REF!, 2,FALSE)</f>
        <v>#REF!</v>
      </c>
      <c r="BO8189" s="118" t="s">
        <v>13349</v>
      </c>
      <c r="BP8189" s="118" t="s">
        <v>2983</v>
      </c>
      <c r="BQ8189" s="118" t="s">
        <v>7532</v>
      </c>
      <c r="BW8189" s="118" t="s">
        <v>13349</v>
      </c>
      <c r="BX8189" s="118" t="s">
        <v>2983</v>
      </c>
      <c r="BY8189" s="118" t="s">
        <v>7532</v>
      </c>
    </row>
    <row r="8190" spans="53:77" x14ac:dyDescent="0.3">
      <c r="BA8190" s="169" t="e">
        <f>VLOOKUP(D8190,#REF!, 2,FALSE)</f>
        <v>#REF!</v>
      </c>
      <c r="BO8190" s="118" t="s">
        <v>2327</v>
      </c>
      <c r="BP8190" s="118" t="s">
        <v>2983</v>
      </c>
      <c r="BQ8190" s="118" t="s">
        <v>2983</v>
      </c>
      <c r="BW8190" s="118" t="s">
        <v>2327</v>
      </c>
      <c r="BX8190" s="118" t="s">
        <v>2983</v>
      </c>
      <c r="BY8190" s="118" t="s">
        <v>2983</v>
      </c>
    </row>
    <row r="8191" spans="53:77" x14ac:dyDescent="0.3">
      <c r="BA8191" s="169" t="e">
        <f>VLOOKUP(D8191,#REF!, 2,FALSE)</f>
        <v>#REF!</v>
      </c>
      <c r="BO8191" s="118" t="s">
        <v>13350</v>
      </c>
      <c r="BP8191" s="118" t="s">
        <v>2983</v>
      </c>
      <c r="BQ8191" s="118" t="s">
        <v>615</v>
      </c>
      <c r="BW8191" s="118" t="s">
        <v>13350</v>
      </c>
      <c r="BX8191" s="118" t="s">
        <v>2983</v>
      </c>
      <c r="BY8191" s="118" t="s">
        <v>615</v>
      </c>
    </row>
    <row r="8192" spans="53:77" x14ac:dyDescent="0.3">
      <c r="BA8192" s="169" t="e">
        <f>VLOOKUP(D8192,#REF!, 2,FALSE)</f>
        <v>#REF!</v>
      </c>
      <c r="BO8192" s="118" t="s">
        <v>2328</v>
      </c>
      <c r="BP8192" s="118" t="s">
        <v>940</v>
      </c>
      <c r="BQ8192" s="118" t="s">
        <v>4966</v>
      </c>
      <c r="BW8192" s="118" t="s">
        <v>2328</v>
      </c>
      <c r="BX8192" s="118" t="s">
        <v>940</v>
      </c>
      <c r="BY8192" s="118" t="s">
        <v>4966</v>
      </c>
    </row>
    <row r="8193" spans="53:77" x14ac:dyDescent="0.3">
      <c r="BA8193" s="169" t="e">
        <f>VLOOKUP(D8193,#REF!, 2,FALSE)</f>
        <v>#REF!</v>
      </c>
      <c r="BO8193" s="118" t="s">
        <v>2329</v>
      </c>
      <c r="BP8193" s="118" t="s">
        <v>1279</v>
      </c>
      <c r="BQ8193" s="118" t="s">
        <v>13352</v>
      </c>
      <c r="BW8193" s="118" t="s">
        <v>2329</v>
      </c>
      <c r="BX8193" s="118" t="s">
        <v>1279</v>
      </c>
      <c r="BY8193" s="118" t="s">
        <v>13352</v>
      </c>
    </row>
    <row r="8194" spans="53:77" x14ac:dyDescent="0.3">
      <c r="BA8194" s="169" t="e">
        <f>VLOOKUP(D8194,#REF!, 2,FALSE)</f>
        <v>#REF!</v>
      </c>
      <c r="BO8194" s="118" t="s">
        <v>2330</v>
      </c>
      <c r="BP8194" s="118" t="s">
        <v>2983</v>
      </c>
      <c r="BQ8194" s="118" t="s">
        <v>2983</v>
      </c>
      <c r="BW8194" s="118" t="s">
        <v>2330</v>
      </c>
      <c r="BX8194" s="118" t="s">
        <v>2983</v>
      </c>
      <c r="BY8194" s="118" t="s">
        <v>2983</v>
      </c>
    </row>
    <row r="8195" spans="53:77" x14ac:dyDescent="0.3">
      <c r="BA8195" s="169" t="e">
        <f>VLOOKUP(D8195,#REF!, 2,FALSE)</f>
        <v>#REF!</v>
      </c>
      <c r="BO8195" s="118" t="s">
        <v>13353</v>
      </c>
      <c r="BP8195" s="118" t="s">
        <v>912</v>
      </c>
      <c r="BQ8195" s="118" t="s">
        <v>13354</v>
      </c>
      <c r="BW8195" s="118" t="s">
        <v>13353</v>
      </c>
      <c r="BX8195" s="118" t="s">
        <v>912</v>
      </c>
      <c r="BY8195" s="118" t="s">
        <v>13354</v>
      </c>
    </row>
    <row r="8196" spans="53:77" x14ac:dyDescent="0.3">
      <c r="BA8196" s="169" t="e">
        <f>VLOOKUP(D8196,#REF!, 2,FALSE)</f>
        <v>#REF!</v>
      </c>
      <c r="BO8196" s="118" t="s">
        <v>2331</v>
      </c>
      <c r="BP8196" s="118" t="s">
        <v>2367</v>
      </c>
      <c r="BQ8196" s="118" t="s">
        <v>13355</v>
      </c>
      <c r="BW8196" s="118" t="s">
        <v>2331</v>
      </c>
      <c r="BX8196" s="118" t="s">
        <v>2367</v>
      </c>
      <c r="BY8196" s="118" t="s">
        <v>13355</v>
      </c>
    </row>
    <row r="8197" spans="53:77" x14ac:dyDescent="0.3">
      <c r="BA8197" s="169" t="e">
        <f>VLOOKUP(D8197,#REF!, 2,FALSE)</f>
        <v>#REF!</v>
      </c>
      <c r="BO8197" s="118" t="s">
        <v>13356</v>
      </c>
      <c r="BP8197" s="118" t="s">
        <v>1272</v>
      </c>
      <c r="BQ8197" s="118" t="s">
        <v>10387</v>
      </c>
      <c r="BW8197" s="118" t="s">
        <v>13356</v>
      </c>
      <c r="BX8197" s="118" t="s">
        <v>1272</v>
      </c>
      <c r="BY8197" s="118" t="s">
        <v>10387</v>
      </c>
    </row>
    <row r="8198" spans="53:77" x14ac:dyDescent="0.3">
      <c r="BA8198" s="169" t="e">
        <f>VLOOKUP(D8198,#REF!, 2,FALSE)</f>
        <v>#REF!</v>
      </c>
      <c r="BO8198" s="118" t="s">
        <v>13357</v>
      </c>
      <c r="BP8198" s="118" t="s">
        <v>2983</v>
      </c>
      <c r="BQ8198" s="118" t="s">
        <v>2983</v>
      </c>
      <c r="BW8198" s="118" t="s">
        <v>13357</v>
      </c>
      <c r="BX8198" s="118" t="s">
        <v>2983</v>
      </c>
      <c r="BY8198" s="118" t="s">
        <v>2983</v>
      </c>
    </row>
    <row r="8199" spans="53:77" x14ac:dyDescent="0.3">
      <c r="BA8199" s="169" t="e">
        <f>VLOOKUP(D8199,#REF!, 2,FALSE)</f>
        <v>#REF!</v>
      </c>
      <c r="BO8199" s="118" t="s">
        <v>13358</v>
      </c>
      <c r="BP8199" s="118" t="s">
        <v>637</v>
      </c>
      <c r="BQ8199" s="118" t="s">
        <v>1338</v>
      </c>
      <c r="BW8199" s="118" t="s">
        <v>13358</v>
      </c>
      <c r="BX8199" s="118" t="s">
        <v>637</v>
      </c>
      <c r="BY8199" s="118" t="s">
        <v>1338</v>
      </c>
    </row>
    <row r="8200" spans="53:77" x14ac:dyDescent="0.3">
      <c r="BA8200" s="169" t="e">
        <f>VLOOKUP(D8200,#REF!, 2,FALSE)</f>
        <v>#REF!</v>
      </c>
      <c r="BO8200" s="118" t="s">
        <v>2332</v>
      </c>
      <c r="BP8200" s="118" t="s">
        <v>2983</v>
      </c>
      <c r="BQ8200" s="118" t="s">
        <v>13360</v>
      </c>
      <c r="BW8200" s="118" t="s">
        <v>2332</v>
      </c>
      <c r="BX8200" s="118" t="s">
        <v>2983</v>
      </c>
      <c r="BY8200" s="118" t="s">
        <v>13360</v>
      </c>
    </row>
    <row r="8201" spans="53:77" x14ac:dyDescent="0.3">
      <c r="BA8201" s="169" t="e">
        <f>VLOOKUP(D8201,#REF!, 2,FALSE)</f>
        <v>#REF!</v>
      </c>
      <c r="BO8201" s="118" t="s">
        <v>2333</v>
      </c>
      <c r="BP8201" s="118" t="s">
        <v>937</v>
      </c>
      <c r="BQ8201" s="118" t="s">
        <v>4350</v>
      </c>
      <c r="BW8201" s="118" t="s">
        <v>2333</v>
      </c>
      <c r="BX8201" s="118" t="s">
        <v>937</v>
      </c>
      <c r="BY8201" s="118" t="s">
        <v>4350</v>
      </c>
    </row>
    <row r="8202" spans="53:77" x14ac:dyDescent="0.3">
      <c r="BA8202" s="169" t="e">
        <f>VLOOKUP(D8202,#REF!, 2,FALSE)</f>
        <v>#REF!</v>
      </c>
      <c r="BO8202" s="118" t="s">
        <v>13361</v>
      </c>
      <c r="BP8202" s="118" t="s">
        <v>16975</v>
      </c>
      <c r="BQ8202" s="118" t="s">
        <v>4993</v>
      </c>
      <c r="BW8202" s="118" t="s">
        <v>13361</v>
      </c>
      <c r="BX8202" s="118" t="s">
        <v>16975</v>
      </c>
      <c r="BY8202" s="118" t="s">
        <v>4993</v>
      </c>
    </row>
    <row r="8203" spans="53:77" x14ac:dyDescent="0.3">
      <c r="BA8203" s="169" t="e">
        <f>VLOOKUP(D8203,#REF!, 2,FALSE)</f>
        <v>#REF!</v>
      </c>
      <c r="BO8203" s="118" t="s">
        <v>13362</v>
      </c>
      <c r="BP8203" s="118" t="s">
        <v>2983</v>
      </c>
      <c r="BQ8203" s="118" t="s">
        <v>1209</v>
      </c>
      <c r="BW8203" s="118" t="s">
        <v>13362</v>
      </c>
      <c r="BX8203" s="118" t="s">
        <v>2983</v>
      </c>
      <c r="BY8203" s="118" t="s">
        <v>1209</v>
      </c>
    </row>
    <row r="8204" spans="53:77" x14ac:dyDescent="0.3">
      <c r="BA8204" s="169" t="e">
        <f>VLOOKUP(D8204,#REF!, 2,FALSE)</f>
        <v>#REF!</v>
      </c>
      <c r="BO8204" s="118" t="s">
        <v>13363</v>
      </c>
      <c r="BP8204" s="118" t="s">
        <v>2983</v>
      </c>
      <c r="BQ8204" s="118" t="s">
        <v>2983</v>
      </c>
      <c r="BW8204" s="118" t="s">
        <v>13363</v>
      </c>
      <c r="BX8204" s="118" t="s">
        <v>2983</v>
      </c>
      <c r="BY8204" s="118" t="s">
        <v>2983</v>
      </c>
    </row>
    <row r="8205" spans="53:77" x14ac:dyDescent="0.3">
      <c r="BA8205" s="169" t="e">
        <f>VLOOKUP(D8205,#REF!, 2,FALSE)</f>
        <v>#REF!</v>
      </c>
      <c r="BO8205" s="118" t="s">
        <v>2334</v>
      </c>
      <c r="BP8205" s="118" t="s">
        <v>1342</v>
      </c>
      <c r="BQ8205" s="118" t="s">
        <v>2369</v>
      </c>
      <c r="BW8205" s="118" t="s">
        <v>2334</v>
      </c>
      <c r="BX8205" s="118" t="s">
        <v>1342</v>
      </c>
      <c r="BY8205" s="118" t="s">
        <v>2369</v>
      </c>
    </row>
    <row r="8206" spans="53:77" x14ac:dyDescent="0.3">
      <c r="BA8206" s="169" t="e">
        <f>VLOOKUP(D8206,#REF!, 2,FALSE)</f>
        <v>#REF!</v>
      </c>
      <c r="BO8206" s="118" t="s">
        <v>13364</v>
      </c>
      <c r="BP8206" s="118" t="s">
        <v>3085</v>
      </c>
      <c r="BQ8206" s="118" t="s">
        <v>8870</v>
      </c>
      <c r="BW8206" s="118" t="s">
        <v>13364</v>
      </c>
      <c r="BX8206" s="118" t="s">
        <v>3085</v>
      </c>
      <c r="BY8206" s="118" t="s">
        <v>8870</v>
      </c>
    </row>
    <row r="8207" spans="53:77" x14ac:dyDescent="0.3">
      <c r="BA8207" s="169" t="e">
        <f>VLOOKUP(D8207,#REF!, 2,FALSE)</f>
        <v>#REF!</v>
      </c>
      <c r="BO8207" s="118" t="s">
        <v>13365</v>
      </c>
      <c r="BP8207" s="118" t="s">
        <v>2983</v>
      </c>
      <c r="BQ8207" s="118" t="s">
        <v>5434</v>
      </c>
      <c r="BW8207" s="118" t="s">
        <v>13365</v>
      </c>
      <c r="BX8207" s="118" t="s">
        <v>2983</v>
      </c>
      <c r="BY8207" s="118" t="s">
        <v>5434</v>
      </c>
    </row>
    <row r="8208" spans="53:77" x14ac:dyDescent="0.3">
      <c r="BA8208" s="169" t="e">
        <f>VLOOKUP(D8208,#REF!, 2,FALSE)</f>
        <v>#REF!</v>
      </c>
      <c r="BO8208" s="118" t="s">
        <v>13366</v>
      </c>
      <c r="BP8208" s="118" t="s">
        <v>2983</v>
      </c>
      <c r="BQ8208" s="118" t="s">
        <v>13367</v>
      </c>
      <c r="BW8208" s="118" t="s">
        <v>13366</v>
      </c>
      <c r="BX8208" s="118" t="s">
        <v>2983</v>
      </c>
      <c r="BY8208" s="118" t="s">
        <v>13367</v>
      </c>
    </row>
    <row r="8209" spans="53:77" x14ac:dyDescent="0.3">
      <c r="BA8209" s="169" t="e">
        <f>VLOOKUP(D8209,#REF!, 2,FALSE)</f>
        <v>#REF!</v>
      </c>
      <c r="BO8209" s="118" t="s">
        <v>13368</v>
      </c>
      <c r="BP8209" s="118" t="s">
        <v>2983</v>
      </c>
      <c r="BQ8209" s="118" t="s">
        <v>6285</v>
      </c>
      <c r="BW8209" s="118" t="s">
        <v>13368</v>
      </c>
      <c r="BX8209" s="118" t="s">
        <v>2983</v>
      </c>
      <c r="BY8209" s="118" t="s">
        <v>6285</v>
      </c>
    </row>
    <row r="8210" spans="53:77" x14ac:dyDescent="0.3">
      <c r="BA8210" s="169" t="e">
        <f>VLOOKUP(D8210,#REF!, 2,FALSE)</f>
        <v>#REF!</v>
      </c>
      <c r="BO8210" s="118" t="s">
        <v>13369</v>
      </c>
      <c r="BP8210" s="118" t="s">
        <v>2983</v>
      </c>
      <c r="BQ8210" s="118" t="s">
        <v>2983</v>
      </c>
      <c r="BW8210" s="118" t="s">
        <v>13369</v>
      </c>
      <c r="BX8210" s="118" t="s">
        <v>2983</v>
      </c>
      <c r="BY8210" s="118" t="s">
        <v>2983</v>
      </c>
    </row>
    <row r="8211" spans="53:77" x14ac:dyDescent="0.3">
      <c r="BA8211" s="169" t="e">
        <f>VLOOKUP(D8211,#REF!, 2,FALSE)</f>
        <v>#REF!</v>
      </c>
      <c r="BO8211" s="118" t="s">
        <v>13370</v>
      </c>
      <c r="BP8211" s="118" t="s">
        <v>2983</v>
      </c>
      <c r="BQ8211" s="118" t="s">
        <v>13371</v>
      </c>
      <c r="BW8211" s="118" t="s">
        <v>13370</v>
      </c>
      <c r="BX8211" s="118" t="s">
        <v>2983</v>
      </c>
      <c r="BY8211" s="118" t="s">
        <v>13371</v>
      </c>
    </row>
    <row r="8212" spans="53:77" x14ac:dyDescent="0.3">
      <c r="BA8212" s="169" t="e">
        <f>VLOOKUP(D8212,#REF!, 2,FALSE)</f>
        <v>#REF!</v>
      </c>
      <c r="BO8212" s="118" t="s">
        <v>13372</v>
      </c>
      <c r="BP8212" s="118" t="s">
        <v>2983</v>
      </c>
      <c r="BQ8212" s="118" t="s">
        <v>7708</v>
      </c>
      <c r="BW8212" s="118" t="s">
        <v>13372</v>
      </c>
      <c r="BX8212" s="118" t="s">
        <v>2983</v>
      </c>
      <c r="BY8212" s="118" t="s">
        <v>7708</v>
      </c>
    </row>
    <row r="8213" spans="53:77" x14ac:dyDescent="0.3">
      <c r="BA8213" s="169" t="e">
        <f>VLOOKUP(D8213,#REF!, 2,FALSE)</f>
        <v>#REF!</v>
      </c>
      <c r="BO8213" s="118" t="s">
        <v>13373</v>
      </c>
      <c r="BP8213" s="118" t="s">
        <v>2983</v>
      </c>
      <c r="BQ8213" s="118" t="s">
        <v>2983</v>
      </c>
      <c r="BW8213" s="118" t="s">
        <v>13373</v>
      </c>
      <c r="BX8213" s="118" t="s">
        <v>2983</v>
      </c>
      <c r="BY8213" s="118" t="s">
        <v>2983</v>
      </c>
    </row>
    <row r="8214" spans="53:77" x14ac:dyDescent="0.3">
      <c r="BA8214" s="169" t="e">
        <f>VLOOKUP(D8214,#REF!, 2,FALSE)</f>
        <v>#REF!</v>
      </c>
      <c r="BO8214" s="118" t="s">
        <v>13374</v>
      </c>
      <c r="BP8214" s="118" t="s">
        <v>1269</v>
      </c>
      <c r="BQ8214" s="118" t="s">
        <v>4442</v>
      </c>
      <c r="BW8214" s="118" t="s">
        <v>13374</v>
      </c>
      <c r="BX8214" s="118" t="s">
        <v>1269</v>
      </c>
      <c r="BY8214" s="118" t="s">
        <v>4442</v>
      </c>
    </row>
    <row r="8215" spans="53:77" x14ac:dyDescent="0.3">
      <c r="BA8215" s="169" t="e">
        <f>VLOOKUP(D8215,#REF!, 2,FALSE)</f>
        <v>#REF!</v>
      </c>
      <c r="BO8215" s="118" t="s">
        <v>2335</v>
      </c>
      <c r="BP8215" s="118" t="s">
        <v>1139</v>
      </c>
      <c r="BQ8215" s="118" t="s">
        <v>2983</v>
      </c>
      <c r="BW8215" s="118" t="s">
        <v>2335</v>
      </c>
      <c r="BX8215" s="118" t="s">
        <v>1139</v>
      </c>
      <c r="BY8215" s="118" t="s">
        <v>2983</v>
      </c>
    </row>
    <row r="8216" spans="53:77" x14ac:dyDescent="0.3">
      <c r="BA8216" s="169" t="e">
        <f>VLOOKUP(D8216,#REF!, 2,FALSE)</f>
        <v>#REF!</v>
      </c>
      <c r="BO8216" s="118" t="s">
        <v>13375</v>
      </c>
      <c r="BP8216" s="118" t="s">
        <v>2983</v>
      </c>
      <c r="BQ8216" s="118" t="s">
        <v>2983</v>
      </c>
      <c r="BW8216" s="118" t="s">
        <v>13375</v>
      </c>
      <c r="BX8216" s="118" t="s">
        <v>2983</v>
      </c>
      <c r="BY8216" s="118" t="s">
        <v>2983</v>
      </c>
    </row>
    <row r="8217" spans="53:77" x14ac:dyDescent="0.3">
      <c r="BA8217" s="169" t="e">
        <f>VLOOKUP(D8217,#REF!, 2,FALSE)</f>
        <v>#REF!</v>
      </c>
      <c r="BO8217" s="118" t="s">
        <v>13376</v>
      </c>
      <c r="BP8217" s="118" t="s">
        <v>2983</v>
      </c>
      <c r="BQ8217" s="118" t="s">
        <v>2983</v>
      </c>
      <c r="BW8217" s="118" t="s">
        <v>13376</v>
      </c>
      <c r="BX8217" s="118" t="s">
        <v>2983</v>
      </c>
      <c r="BY8217" s="118" t="s">
        <v>2983</v>
      </c>
    </row>
    <row r="8218" spans="53:77" x14ac:dyDescent="0.3">
      <c r="BA8218" s="169" t="e">
        <f>VLOOKUP(D8218,#REF!, 2,FALSE)</f>
        <v>#REF!</v>
      </c>
      <c r="BO8218" s="118" t="s">
        <v>13377</v>
      </c>
      <c r="BP8218" s="118" t="s">
        <v>2983</v>
      </c>
      <c r="BQ8218" s="118" t="s">
        <v>2983</v>
      </c>
      <c r="BW8218" s="118" t="s">
        <v>13377</v>
      </c>
      <c r="BX8218" s="118" t="s">
        <v>2983</v>
      </c>
      <c r="BY8218" s="118" t="s">
        <v>2983</v>
      </c>
    </row>
    <row r="8219" spans="53:77" x14ac:dyDescent="0.3">
      <c r="BA8219" s="169" t="e">
        <f>VLOOKUP(D8219,#REF!, 2,FALSE)</f>
        <v>#REF!</v>
      </c>
      <c r="BO8219" s="118" t="s">
        <v>13378</v>
      </c>
      <c r="BP8219" s="118" t="s">
        <v>2983</v>
      </c>
      <c r="BQ8219" s="118" t="s">
        <v>11416</v>
      </c>
      <c r="BW8219" s="118" t="s">
        <v>13378</v>
      </c>
      <c r="BX8219" s="118" t="s">
        <v>2983</v>
      </c>
      <c r="BY8219" s="118" t="s">
        <v>11416</v>
      </c>
    </row>
    <row r="8220" spans="53:77" x14ac:dyDescent="0.3">
      <c r="BA8220" s="169" t="e">
        <f>VLOOKUP(D8220,#REF!, 2,FALSE)</f>
        <v>#REF!</v>
      </c>
      <c r="BO8220" s="118" t="s">
        <v>13379</v>
      </c>
      <c r="BP8220" s="118" t="s">
        <v>662</v>
      </c>
      <c r="BQ8220" s="118" t="s">
        <v>13380</v>
      </c>
      <c r="BW8220" s="118" t="s">
        <v>13379</v>
      </c>
      <c r="BX8220" s="118" t="s">
        <v>662</v>
      </c>
      <c r="BY8220" s="118" t="s">
        <v>13380</v>
      </c>
    </row>
    <row r="8221" spans="53:77" x14ac:dyDescent="0.3">
      <c r="BA8221" s="169" t="e">
        <f>VLOOKUP(D8221,#REF!, 2,FALSE)</f>
        <v>#REF!</v>
      </c>
      <c r="BO8221" s="118" t="s">
        <v>2336</v>
      </c>
      <c r="BP8221" s="118" t="s">
        <v>2983</v>
      </c>
      <c r="BQ8221" s="118" t="s">
        <v>7178</v>
      </c>
      <c r="BW8221" s="118" t="s">
        <v>2336</v>
      </c>
      <c r="BX8221" s="118" t="s">
        <v>2983</v>
      </c>
      <c r="BY8221" s="118" t="s">
        <v>7178</v>
      </c>
    </row>
    <row r="8222" spans="53:77" x14ac:dyDescent="0.3">
      <c r="BA8222" s="169" t="e">
        <f>VLOOKUP(D8222,#REF!, 2,FALSE)</f>
        <v>#REF!</v>
      </c>
      <c r="BO8222" s="118" t="s">
        <v>13381</v>
      </c>
      <c r="BP8222" s="118" t="s">
        <v>736</v>
      </c>
      <c r="BQ8222" s="118" t="s">
        <v>3059</v>
      </c>
      <c r="BW8222" s="118" t="s">
        <v>13381</v>
      </c>
      <c r="BX8222" s="118" t="s">
        <v>736</v>
      </c>
      <c r="BY8222" s="118" t="s">
        <v>3059</v>
      </c>
    </row>
    <row r="8223" spans="53:77" x14ac:dyDescent="0.3">
      <c r="BA8223" s="169" t="e">
        <f>VLOOKUP(D8223,#REF!, 2,FALSE)</f>
        <v>#REF!</v>
      </c>
      <c r="BO8223" s="118" t="s">
        <v>13382</v>
      </c>
      <c r="BP8223" s="118" t="s">
        <v>2983</v>
      </c>
      <c r="BQ8223" s="118" t="s">
        <v>2426</v>
      </c>
      <c r="BW8223" s="118" t="s">
        <v>13382</v>
      </c>
      <c r="BX8223" s="118" t="s">
        <v>2983</v>
      </c>
      <c r="BY8223" s="118" t="s">
        <v>2426</v>
      </c>
    </row>
    <row r="8224" spans="53:77" x14ac:dyDescent="0.3">
      <c r="BA8224" s="169" t="e">
        <f>VLOOKUP(D8224,#REF!, 2,FALSE)</f>
        <v>#REF!</v>
      </c>
      <c r="BO8224" s="118" t="s">
        <v>13383</v>
      </c>
      <c r="BP8224" s="118" t="s">
        <v>780</v>
      </c>
      <c r="BQ8224" s="118" t="s">
        <v>4813</v>
      </c>
      <c r="BW8224" s="118" t="s">
        <v>13383</v>
      </c>
      <c r="BX8224" s="118" t="s">
        <v>780</v>
      </c>
      <c r="BY8224" s="118" t="s">
        <v>4813</v>
      </c>
    </row>
    <row r="8225" spans="53:77" x14ac:dyDescent="0.3">
      <c r="BA8225" s="169" t="e">
        <f>VLOOKUP(D8225,#REF!, 2,FALSE)</f>
        <v>#REF!</v>
      </c>
      <c r="BO8225" s="118" t="s">
        <v>13384</v>
      </c>
      <c r="BP8225" s="118" t="s">
        <v>797</v>
      </c>
      <c r="BQ8225" s="118" t="s">
        <v>1050</v>
      </c>
      <c r="BW8225" s="118" t="s">
        <v>13384</v>
      </c>
      <c r="BX8225" s="118" t="s">
        <v>797</v>
      </c>
      <c r="BY8225" s="118" t="s">
        <v>1050</v>
      </c>
    </row>
    <row r="8226" spans="53:77" x14ac:dyDescent="0.3">
      <c r="BA8226" s="169" t="e">
        <f>VLOOKUP(D8226,#REF!, 2,FALSE)</f>
        <v>#REF!</v>
      </c>
      <c r="BO8226" s="118" t="s">
        <v>2337</v>
      </c>
      <c r="BP8226" s="118" t="s">
        <v>2983</v>
      </c>
      <c r="BQ8226" s="118" t="s">
        <v>2983</v>
      </c>
      <c r="BW8226" s="118" t="s">
        <v>2337</v>
      </c>
      <c r="BX8226" s="118" t="s">
        <v>2983</v>
      </c>
      <c r="BY8226" s="118" t="s">
        <v>2983</v>
      </c>
    </row>
    <row r="8227" spans="53:77" x14ac:dyDescent="0.3">
      <c r="BA8227" s="169" t="e">
        <f>VLOOKUP(D8227,#REF!, 2,FALSE)</f>
        <v>#REF!</v>
      </c>
      <c r="BO8227" s="118" t="s">
        <v>13386</v>
      </c>
      <c r="BP8227" s="118" t="s">
        <v>637</v>
      </c>
      <c r="BQ8227" s="118" t="s">
        <v>2719</v>
      </c>
      <c r="BW8227" s="118" t="s">
        <v>13386</v>
      </c>
      <c r="BX8227" s="118" t="s">
        <v>637</v>
      </c>
      <c r="BY8227" s="118" t="s">
        <v>2719</v>
      </c>
    </row>
    <row r="8228" spans="53:77" x14ac:dyDescent="0.3">
      <c r="BA8228" s="169" t="e">
        <f>VLOOKUP(D8228,#REF!, 2,FALSE)</f>
        <v>#REF!</v>
      </c>
      <c r="BO8228" s="118" t="s">
        <v>2338</v>
      </c>
      <c r="BP8228" s="118" t="s">
        <v>694</v>
      </c>
      <c r="BQ8228" s="118" t="s">
        <v>8080</v>
      </c>
      <c r="BW8228" s="118" t="s">
        <v>2338</v>
      </c>
      <c r="BX8228" s="118" t="s">
        <v>694</v>
      </c>
      <c r="BY8228" s="118" t="s">
        <v>8080</v>
      </c>
    </row>
    <row r="8229" spans="53:77" x14ac:dyDescent="0.3">
      <c r="BA8229" s="169" t="e">
        <f>VLOOKUP(D8229,#REF!, 2,FALSE)</f>
        <v>#REF!</v>
      </c>
      <c r="BO8229" s="118" t="s">
        <v>13387</v>
      </c>
      <c r="BP8229" s="118" t="s">
        <v>612</v>
      </c>
      <c r="BQ8229" s="118" t="s">
        <v>13388</v>
      </c>
      <c r="BW8229" s="118" t="s">
        <v>13387</v>
      </c>
      <c r="BX8229" s="118" t="s">
        <v>612</v>
      </c>
      <c r="BY8229" s="118" t="s">
        <v>13388</v>
      </c>
    </row>
    <row r="8230" spans="53:77" x14ac:dyDescent="0.3">
      <c r="BA8230" s="169" t="e">
        <f>VLOOKUP(D8230,#REF!, 2,FALSE)</f>
        <v>#REF!</v>
      </c>
      <c r="BO8230" s="118" t="s">
        <v>2339</v>
      </c>
      <c r="BP8230" s="118" t="s">
        <v>1733</v>
      </c>
      <c r="BQ8230" s="118" t="s">
        <v>13389</v>
      </c>
      <c r="BW8230" s="118" t="s">
        <v>2339</v>
      </c>
      <c r="BX8230" s="118" t="s">
        <v>1733</v>
      </c>
      <c r="BY8230" s="118" t="s">
        <v>13389</v>
      </c>
    </row>
    <row r="8231" spans="53:77" x14ac:dyDescent="0.3">
      <c r="BA8231" s="169" t="e">
        <f>VLOOKUP(D8231,#REF!, 2,FALSE)</f>
        <v>#REF!</v>
      </c>
      <c r="BO8231" s="118" t="s">
        <v>2340</v>
      </c>
      <c r="BP8231" s="118" t="s">
        <v>1691</v>
      </c>
      <c r="BQ8231" s="118" t="s">
        <v>12340</v>
      </c>
      <c r="BW8231" s="118" t="s">
        <v>2340</v>
      </c>
      <c r="BX8231" s="118" t="s">
        <v>1691</v>
      </c>
      <c r="BY8231" s="118" t="s">
        <v>12340</v>
      </c>
    </row>
    <row r="8232" spans="53:77" x14ac:dyDescent="0.3">
      <c r="BA8232" s="169" t="e">
        <f>VLOOKUP(D8232,#REF!, 2,FALSE)</f>
        <v>#REF!</v>
      </c>
      <c r="BO8232" s="118" t="s">
        <v>13390</v>
      </c>
      <c r="BP8232" s="118" t="s">
        <v>2983</v>
      </c>
      <c r="BQ8232" s="118" t="s">
        <v>13391</v>
      </c>
      <c r="BW8232" s="118" t="s">
        <v>13390</v>
      </c>
      <c r="BX8232" s="118" t="s">
        <v>2983</v>
      </c>
      <c r="BY8232" s="118" t="s">
        <v>13391</v>
      </c>
    </row>
    <row r="8233" spans="53:77" x14ac:dyDescent="0.3">
      <c r="BA8233" s="169" t="e">
        <f>VLOOKUP(D8233,#REF!, 2,FALSE)</f>
        <v>#REF!</v>
      </c>
      <c r="BO8233" s="118" t="s">
        <v>13392</v>
      </c>
      <c r="BP8233" s="118" t="s">
        <v>799</v>
      </c>
      <c r="BQ8233" s="118" t="s">
        <v>13393</v>
      </c>
      <c r="BW8233" s="118" t="s">
        <v>13392</v>
      </c>
      <c r="BX8233" s="118" t="s">
        <v>799</v>
      </c>
      <c r="BY8233" s="118" t="s">
        <v>13393</v>
      </c>
    </row>
    <row r="8234" spans="53:77" x14ac:dyDescent="0.3">
      <c r="BA8234" s="169" t="e">
        <f>VLOOKUP(D8234,#REF!, 2,FALSE)</f>
        <v>#REF!</v>
      </c>
      <c r="BO8234" s="118" t="s">
        <v>13394</v>
      </c>
      <c r="BP8234" s="118" t="s">
        <v>799</v>
      </c>
      <c r="BQ8234" s="118" t="s">
        <v>13395</v>
      </c>
      <c r="BW8234" s="118" t="s">
        <v>13394</v>
      </c>
      <c r="BX8234" s="118" t="s">
        <v>799</v>
      </c>
      <c r="BY8234" s="118" t="s">
        <v>13395</v>
      </c>
    </row>
    <row r="8235" spans="53:77" x14ac:dyDescent="0.3">
      <c r="BA8235" s="169" t="e">
        <f>VLOOKUP(D8235,#REF!, 2,FALSE)</f>
        <v>#REF!</v>
      </c>
      <c r="BO8235" s="118" t="s">
        <v>13396</v>
      </c>
      <c r="BP8235" s="118" t="s">
        <v>799</v>
      </c>
      <c r="BQ8235" s="118" t="s">
        <v>13397</v>
      </c>
      <c r="BW8235" s="118" t="s">
        <v>13396</v>
      </c>
      <c r="BX8235" s="118" t="s">
        <v>799</v>
      </c>
      <c r="BY8235" s="118" t="s">
        <v>13397</v>
      </c>
    </row>
    <row r="8236" spans="53:77" x14ac:dyDescent="0.3">
      <c r="BA8236" s="169" t="e">
        <f>VLOOKUP(D8236,#REF!, 2,FALSE)</f>
        <v>#REF!</v>
      </c>
      <c r="BO8236" s="118" t="s">
        <v>2341</v>
      </c>
      <c r="BP8236" s="118" t="s">
        <v>639</v>
      </c>
      <c r="BQ8236" s="118" t="s">
        <v>10169</v>
      </c>
      <c r="BW8236" s="118" t="s">
        <v>2341</v>
      </c>
      <c r="BX8236" s="118" t="s">
        <v>639</v>
      </c>
      <c r="BY8236" s="118" t="s">
        <v>10169</v>
      </c>
    </row>
    <row r="8237" spans="53:77" x14ac:dyDescent="0.3">
      <c r="BA8237" s="169" t="e">
        <f>VLOOKUP(D8237,#REF!, 2,FALSE)</f>
        <v>#REF!</v>
      </c>
      <c r="BO8237" s="118" t="s">
        <v>13398</v>
      </c>
      <c r="BP8237" s="118" t="s">
        <v>799</v>
      </c>
      <c r="BQ8237" s="118" t="s">
        <v>13399</v>
      </c>
      <c r="BW8237" s="118" t="s">
        <v>13398</v>
      </c>
      <c r="BX8237" s="118" t="s">
        <v>799</v>
      </c>
      <c r="BY8237" s="118" t="s">
        <v>13399</v>
      </c>
    </row>
    <row r="8238" spans="53:77" x14ac:dyDescent="0.3">
      <c r="BA8238" s="169" t="e">
        <f>VLOOKUP(D8238,#REF!, 2,FALSE)</f>
        <v>#REF!</v>
      </c>
      <c r="BO8238" s="118" t="s">
        <v>13400</v>
      </c>
      <c r="BP8238" s="118" t="s">
        <v>639</v>
      </c>
      <c r="BQ8238" s="118" t="s">
        <v>3480</v>
      </c>
      <c r="BW8238" s="118" t="s">
        <v>13400</v>
      </c>
      <c r="BX8238" s="118" t="s">
        <v>639</v>
      </c>
      <c r="BY8238" s="118" t="s">
        <v>3480</v>
      </c>
    </row>
    <row r="8239" spans="53:77" x14ac:dyDescent="0.3">
      <c r="BA8239" s="169" t="e">
        <f>VLOOKUP(D8239,#REF!, 2,FALSE)</f>
        <v>#REF!</v>
      </c>
      <c r="BO8239" s="118" t="s">
        <v>13401</v>
      </c>
      <c r="BP8239" s="118" t="s">
        <v>1342</v>
      </c>
      <c r="BQ8239" s="118" t="s">
        <v>3739</v>
      </c>
      <c r="BW8239" s="118" t="s">
        <v>13401</v>
      </c>
      <c r="BX8239" s="118" t="s">
        <v>1342</v>
      </c>
      <c r="BY8239" s="118" t="s">
        <v>3739</v>
      </c>
    </row>
    <row r="8240" spans="53:77" x14ac:dyDescent="0.3">
      <c r="BA8240" s="169" t="e">
        <f>VLOOKUP(D8240,#REF!, 2,FALSE)</f>
        <v>#REF!</v>
      </c>
      <c r="BO8240" s="118" t="s">
        <v>13402</v>
      </c>
      <c r="BP8240" s="118" t="s">
        <v>1013</v>
      </c>
      <c r="BQ8240" s="118" t="s">
        <v>945</v>
      </c>
      <c r="BW8240" s="118" t="s">
        <v>13402</v>
      </c>
      <c r="BX8240" s="118" t="s">
        <v>1013</v>
      </c>
      <c r="BY8240" s="118" t="s">
        <v>945</v>
      </c>
    </row>
    <row r="8241" spans="53:77" x14ac:dyDescent="0.3">
      <c r="BA8241" s="169" t="e">
        <f>VLOOKUP(D8241,#REF!, 2,FALSE)</f>
        <v>#REF!</v>
      </c>
      <c r="BO8241" s="118" t="s">
        <v>13403</v>
      </c>
      <c r="BP8241" s="118" t="s">
        <v>923</v>
      </c>
      <c r="BQ8241" s="118" t="s">
        <v>1196</v>
      </c>
      <c r="BW8241" s="118" t="s">
        <v>13403</v>
      </c>
      <c r="BX8241" s="118" t="s">
        <v>923</v>
      </c>
      <c r="BY8241" s="118" t="s">
        <v>1196</v>
      </c>
    </row>
    <row r="8242" spans="53:77" x14ac:dyDescent="0.3">
      <c r="BA8242" s="169" t="e">
        <f>VLOOKUP(D8242,#REF!, 2,FALSE)</f>
        <v>#REF!</v>
      </c>
      <c r="BO8242" s="118" t="s">
        <v>13404</v>
      </c>
      <c r="BP8242" s="118" t="s">
        <v>637</v>
      </c>
      <c r="BQ8242" s="118" t="s">
        <v>13405</v>
      </c>
      <c r="BW8242" s="118" t="s">
        <v>13404</v>
      </c>
      <c r="BX8242" s="118" t="s">
        <v>637</v>
      </c>
      <c r="BY8242" s="118" t="s">
        <v>13405</v>
      </c>
    </row>
    <row r="8243" spans="53:77" x14ac:dyDescent="0.3">
      <c r="BA8243" s="169" t="e">
        <f>VLOOKUP(D8243,#REF!, 2,FALSE)</f>
        <v>#REF!</v>
      </c>
      <c r="BO8243" s="118" t="s">
        <v>13406</v>
      </c>
      <c r="BP8243" s="118" t="s">
        <v>2983</v>
      </c>
      <c r="BQ8243" s="118" t="s">
        <v>2983</v>
      </c>
      <c r="BW8243" s="118" t="s">
        <v>13406</v>
      </c>
      <c r="BX8243" s="118" t="s">
        <v>2983</v>
      </c>
      <c r="BY8243" s="118" t="s">
        <v>2983</v>
      </c>
    </row>
    <row r="8244" spans="53:77" x14ac:dyDescent="0.3">
      <c r="BA8244" s="169" t="e">
        <f>VLOOKUP(D8244,#REF!, 2,FALSE)</f>
        <v>#REF!</v>
      </c>
      <c r="BO8244" s="118" t="s">
        <v>13407</v>
      </c>
      <c r="BP8244" s="118" t="s">
        <v>3043</v>
      </c>
      <c r="BQ8244" s="118" t="s">
        <v>697</v>
      </c>
      <c r="BW8244" s="118" t="s">
        <v>13407</v>
      </c>
      <c r="BX8244" s="118" t="s">
        <v>3043</v>
      </c>
      <c r="BY8244" s="118" t="s">
        <v>697</v>
      </c>
    </row>
    <row r="8245" spans="53:77" x14ac:dyDescent="0.3">
      <c r="BA8245" s="169" t="e">
        <f>VLOOKUP(D8245,#REF!, 2,FALSE)</f>
        <v>#REF!</v>
      </c>
      <c r="BO8245" s="118" t="s">
        <v>13408</v>
      </c>
      <c r="BP8245" s="118" t="s">
        <v>703</v>
      </c>
      <c r="BQ8245" s="118" t="s">
        <v>13409</v>
      </c>
      <c r="BW8245" s="118" t="s">
        <v>13408</v>
      </c>
      <c r="BX8245" s="118" t="s">
        <v>703</v>
      </c>
      <c r="BY8245" s="118" t="s">
        <v>13409</v>
      </c>
    </row>
    <row r="8246" spans="53:77" x14ac:dyDescent="0.3">
      <c r="BA8246" s="169" t="e">
        <f>VLOOKUP(D8246,#REF!, 2,FALSE)</f>
        <v>#REF!</v>
      </c>
      <c r="BO8246" s="118" t="s">
        <v>13410</v>
      </c>
      <c r="BP8246" s="118" t="s">
        <v>1342</v>
      </c>
      <c r="BQ8246" s="118" t="s">
        <v>5077</v>
      </c>
      <c r="BW8246" s="118" t="s">
        <v>13410</v>
      </c>
      <c r="BX8246" s="118" t="s">
        <v>1342</v>
      </c>
      <c r="BY8246" s="118" t="s">
        <v>5077</v>
      </c>
    </row>
    <row r="8247" spans="53:77" x14ac:dyDescent="0.3">
      <c r="BA8247" s="169" t="e">
        <f>VLOOKUP(D8247,#REF!, 2,FALSE)</f>
        <v>#REF!</v>
      </c>
      <c r="BO8247" s="118" t="s">
        <v>13411</v>
      </c>
      <c r="BP8247" s="118" t="s">
        <v>3243</v>
      </c>
      <c r="BQ8247" s="118" t="s">
        <v>6488</v>
      </c>
      <c r="BW8247" s="118" t="s">
        <v>13411</v>
      </c>
      <c r="BX8247" s="118" t="s">
        <v>3243</v>
      </c>
      <c r="BY8247" s="118" t="s">
        <v>6488</v>
      </c>
    </row>
    <row r="8248" spans="53:77" x14ac:dyDescent="0.3">
      <c r="BA8248" s="169" t="e">
        <f>VLOOKUP(D8248,#REF!, 2,FALSE)</f>
        <v>#REF!</v>
      </c>
      <c r="BO8248" s="118" t="s">
        <v>13412</v>
      </c>
      <c r="BP8248" s="118" t="s">
        <v>3243</v>
      </c>
      <c r="BQ8248" s="118" t="s">
        <v>13413</v>
      </c>
      <c r="BW8248" s="118" t="s">
        <v>13412</v>
      </c>
      <c r="BX8248" s="118" t="s">
        <v>3243</v>
      </c>
      <c r="BY8248" s="118" t="s">
        <v>13413</v>
      </c>
    </row>
    <row r="8249" spans="53:77" x14ac:dyDescent="0.3">
      <c r="BA8249" s="169" t="e">
        <f>VLOOKUP(D8249,#REF!, 2,FALSE)</f>
        <v>#REF!</v>
      </c>
      <c r="BO8249" s="118" t="s">
        <v>13414</v>
      </c>
      <c r="BP8249" s="118" t="s">
        <v>2983</v>
      </c>
      <c r="BQ8249" s="118" t="s">
        <v>2983</v>
      </c>
      <c r="BW8249" s="118" t="s">
        <v>13414</v>
      </c>
      <c r="BX8249" s="118" t="s">
        <v>2983</v>
      </c>
      <c r="BY8249" s="118" t="s">
        <v>2983</v>
      </c>
    </row>
    <row r="8250" spans="53:77" x14ac:dyDescent="0.3">
      <c r="BA8250" s="169" t="e">
        <f>VLOOKUP(D8250,#REF!, 2,FALSE)</f>
        <v>#REF!</v>
      </c>
      <c r="BO8250" s="118" t="s">
        <v>13415</v>
      </c>
      <c r="BP8250" s="118" t="s">
        <v>1269</v>
      </c>
      <c r="BQ8250" s="118" t="s">
        <v>11383</v>
      </c>
      <c r="BW8250" s="118" t="s">
        <v>13415</v>
      </c>
      <c r="BX8250" s="118" t="s">
        <v>1269</v>
      </c>
      <c r="BY8250" s="118" t="s">
        <v>11383</v>
      </c>
    </row>
    <row r="8251" spans="53:77" x14ac:dyDescent="0.3">
      <c r="BA8251" s="169" t="e">
        <f>VLOOKUP(D8251,#REF!, 2,FALSE)</f>
        <v>#REF!</v>
      </c>
      <c r="BO8251" s="118" t="s">
        <v>13416</v>
      </c>
      <c r="BP8251" s="118" t="s">
        <v>3003</v>
      </c>
      <c r="BQ8251" s="118" t="s">
        <v>1737</v>
      </c>
      <c r="BW8251" s="118" t="s">
        <v>13416</v>
      </c>
      <c r="BX8251" s="118" t="s">
        <v>3003</v>
      </c>
      <c r="BY8251" s="118" t="s">
        <v>1737</v>
      </c>
    </row>
    <row r="8252" spans="53:77" x14ac:dyDescent="0.3">
      <c r="BA8252" s="169" t="e">
        <f>VLOOKUP(D8252,#REF!, 2,FALSE)</f>
        <v>#REF!</v>
      </c>
      <c r="BO8252" s="118" t="s">
        <v>2342</v>
      </c>
      <c r="BP8252" s="118" t="s">
        <v>1342</v>
      </c>
      <c r="BQ8252" s="118" t="s">
        <v>999</v>
      </c>
      <c r="BW8252" s="118" t="s">
        <v>2342</v>
      </c>
      <c r="BX8252" s="118" t="s">
        <v>1342</v>
      </c>
      <c r="BY8252" s="118" t="s">
        <v>999</v>
      </c>
    </row>
    <row r="8253" spans="53:77" x14ac:dyDescent="0.3">
      <c r="BA8253" s="169" t="e">
        <f>VLOOKUP(D8253,#REF!, 2,FALSE)</f>
        <v>#REF!</v>
      </c>
      <c r="BO8253" s="118" t="s">
        <v>13417</v>
      </c>
      <c r="BP8253" s="118" t="s">
        <v>2983</v>
      </c>
      <c r="BQ8253" s="118" t="s">
        <v>13418</v>
      </c>
      <c r="BW8253" s="118" t="s">
        <v>13417</v>
      </c>
      <c r="BX8253" s="118" t="s">
        <v>2983</v>
      </c>
      <c r="BY8253" s="118" t="s">
        <v>13418</v>
      </c>
    </row>
    <row r="8254" spans="53:77" x14ac:dyDescent="0.3">
      <c r="BA8254" s="169" t="e">
        <f>VLOOKUP(D8254,#REF!, 2,FALSE)</f>
        <v>#REF!</v>
      </c>
      <c r="BO8254" s="118" t="s">
        <v>13419</v>
      </c>
      <c r="BP8254" s="118" t="s">
        <v>2983</v>
      </c>
      <c r="BQ8254" s="118" t="s">
        <v>2399</v>
      </c>
      <c r="BW8254" s="118" t="s">
        <v>13419</v>
      </c>
      <c r="BX8254" s="118" t="s">
        <v>2983</v>
      </c>
      <c r="BY8254" s="118" t="s">
        <v>2399</v>
      </c>
    </row>
    <row r="8255" spans="53:77" x14ac:dyDescent="0.3">
      <c r="BA8255" s="169" t="e">
        <f>VLOOKUP(D8255,#REF!, 2,FALSE)</f>
        <v>#REF!</v>
      </c>
      <c r="BO8255" s="118" t="s">
        <v>2343</v>
      </c>
      <c r="BP8255" s="118" t="s">
        <v>2983</v>
      </c>
      <c r="BQ8255" s="118" t="s">
        <v>1780</v>
      </c>
      <c r="BW8255" s="118" t="s">
        <v>2343</v>
      </c>
      <c r="BX8255" s="118" t="s">
        <v>2983</v>
      </c>
      <c r="BY8255" s="118" t="s">
        <v>1780</v>
      </c>
    </row>
    <row r="8256" spans="53:77" x14ac:dyDescent="0.3">
      <c r="BA8256" s="169" t="e">
        <f>VLOOKUP(D8256,#REF!, 2,FALSE)</f>
        <v>#REF!</v>
      </c>
      <c r="BO8256" s="118" t="s">
        <v>13420</v>
      </c>
      <c r="BP8256" s="118" t="s">
        <v>2983</v>
      </c>
      <c r="BQ8256" s="118" t="s">
        <v>2983</v>
      </c>
      <c r="BW8256" s="118" t="s">
        <v>13420</v>
      </c>
      <c r="BX8256" s="118" t="s">
        <v>2983</v>
      </c>
      <c r="BY8256" s="118" t="s">
        <v>2983</v>
      </c>
    </row>
    <row r="8257" spans="53:77" x14ac:dyDescent="0.3">
      <c r="BA8257" s="169" t="e">
        <f>VLOOKUP(D8257,#REF!, 2,FALSE)</f>
        <v>#REF!</v>
      </c>
      <c r="BO8257" s="118" t="s">
        <v>13421</v>
      </c>
      <c r="BP8257" s="118" t="s">
        <v>2983</v>
      </c>
      <c r="BQ8257" s="118" t="s">
        <v>4052</v>
      </c>
      <c r="BW8257" s="118" t="s">
        <v>13421</v>
      </c>
      <c r="BX8257" s="118" t="s">
        <v>2983</v>
      </c>
      <c r="BY8257" s="118" t="s">
        <v>4052</v>
      </c>
    </row>
    <row r="8258" spans="53:77" x14ac:dyDescent="0.3">
      <c r="BA8258" s="169" t="e">
        <f>VLOOKUP(D8258,#REF!, 2,FALSE)</f>
        <v>#REF!</v>
      </c>
      <c r="BO8258" s="118" t="s">
        <v>2344</v>
      </c>
      <c r="BP8258" s="118" t="s">
        <v>1445</v>
      </c>
      <c r="BQ8258" s="118" t="s">
        <v>13422</v>
      </c>
      <c r="BW8258" s="118" t="s">
        <v>2344</v>
      </c>
      <c r="BX8258" s="118" t="s">
        <v>1445</v>
      </c>
      <c r="BY8258" s="118" t="s">
        <v>13422</v>
      </c>
    </row>
    <row r="8259" spans="53:77" x14ac:dyDescent="0.3">
      <c r="BA8259" s="169" t="e">
        <f>VLOOKUP(D8259,#REF!, 2,FALSE)</f>
        <v>#REF!</v>
      </c>
      <c r="BO8259" s="118" t="s">
        <v>13423</v>
      </c>
      <c r="BP8259" s="118" t="s">
        <v>2983</v>
      </c>
      <c r="BQ8259" s="118" t="s">
        <v>3524</v>
      </c>
      <c r="BW8259" s="118" t="s">
        <v>13423</v>
      </c>
      <c r="BX8259" s="118" t="s">
        <v>2983</v>
      </c>
      <c r="BY8259" s="118" t="s">
        <v>3524</v>
      </c>
    </row>
    <row r="8260" spans="53:77" x14ac:dyDescent="0.3">
      <c r="BA8260" s="169" t="e">
        <f>VLOOKUP(D8260,#REF!, 2,FALSE)</f>
        <v>#REF!</v>
      </c>
      <c r="BO8260" s="118" t="s">
        <v>13424</v>
      </c>
      <c r="BP8260" s="118" t="s">
        <v>2983</v>
      </c>
      <c r="BQ8260" s="118" t="s">
        <v>2983</v>
      </c>
      <c r="BW8260" s="118" t="s">
        <v>13424</v>
      </c>
      <c r="BX8260" s="118" t="s">
        <v>2983</v>
      </c>
      <c r="BY8260" s="118" t="s">
        <v>2983</v>
      </c>
    </row>
    <row r="8261" spans="53:77" x14ac:dyDescent="0.3">
      <c r="BA8261" s="169" t="e">
        <f>VLOOKUP(D8261,#REF!, 2,FALSE)</f>
        <v>#REF!</v>
      </c>
      <c r="BO8261" s="118" t="s">
        <v>13425</v>
      </c>
      <c r="BP8261" s="118" t="s">
        <v>2983</v>
      </c>
      <c r="BQ8261" s="118" t="s">
        <v>13426</v>
      </c>
      <c r="BW8261" s="118" t="s">
        <v>13425</v>
      </c>
      <c r="BX8261" s="118" t="s">
        <v>2983</v>
      </c>
      <c r="BY8261" s="118" t="s">
        <v>13426</v>
      </c>
    </row>
    <row r="8262" spans="53:77" x14ac:dyDescent="0.3">
      <c r="BA8262" s="169" t="e">
        <f>VLOOKUP(D8262,#REF!, 2,FALSE)</f>
        <v>#REF!</v>
      </c>
      <c r="BO8262" s="118" t="s">
        <v>13427</v>
      </c>
      <c r="BP8262" s="118" t="s">
        <v>613</v>
      </c>
      <c r="BQ8262" s="118" t="s">
        <v>3360</v>
      </c>
      <c r="BW8262" s="118" t="s">
        <v>13427</v>
      </c>
      <c r="BX8262" s="118" t="s">
        <v>613</v>
      </c>
      <c r="BY8262" s="118" t="s">
        <v>3360</v>
      </c>
    </row>
    <row r="8263" spans="53:77" x14ac:dyDescent="0.3">
      <c r="BA8263" s="169" t="e">
        <f>VLOOKUP(D8263,#REF!, 2,FALSE)</f>
        <v>#REF!</v>
      </c>
      <c r="BO8263" s="118" t="s">
        <v>13428</v>
      </c>
      <c r="BP8263" s="118" t="s">
        <v>2983</v>
      </c>
      <c r="BQ8263" s="118" t="s">
        <v>2983</v>
      </c>
      <c r="BW8263" s="118" t="s">
        <v>13428</v>
      </c>
      <c r="BX8263" s="118" t="s">
        <v>2983</v>
      </c>
      <c r="BY8263" s="118" t="s">
        <v>2983</v>
      </c>
    </row>
    <row r="8264" spans="53:77" x14ac:dyDescent="0.3">
      <c r="BA8264" s="169" t="e">
        <f>VLOOKUP(D8264,#REF!, 2,FALSE)</f>
        <v>#REF!</v>
      </c>
      <c r="BO8264" s="118" t="s">
        <v>13429</v>
      </c>
      <c r="BP8264" s="118" t="s">
        <v>2983</v>
      </c>
      <c r="BQ8264" s="118" t="s">
        <v>2983</v>
      </c>
      <c r="BW8264" s="118" t="s">
        <v>13429</v>
      </c>
      <c r="BX8264" s="118" t="s">
        <v>2983</v>
      </c>
      <c r="BY8264" s="118" t="s">
        <v>2983</v>
      </c>
    </row>
    <row r="8265" spans="53:77" x14ac:dyDescent="0.3">
      <c r="BA8265" s="169" t="e">
        <f>VLOOKUP(D8265,#REF!, 2,FALSE)</f>
        <v>#REF!</v>
      </c>
      <c r="BO8265" s="118" t="s">
        <v>13430</v>
      </c>
      <c r="BP8265" s="118" t="s">
        <v>2983</v>
      </c>
      <c r="BQ8265" s="118" t="s">
        <v>2983</v>
      </c>
      <c r="BW8265" s="118" t="s">
        <v>13430</v>
      </c>
      <c r="BX8265" s="118" t="s">
        <v>2983</v>
      </c>
      <c r="BY8265" s="118" t="s">
        <v>2983</v>
      </c>
    </row>
    <row r="8266" spans="53:77" x14ac:dyDescent="0.3">
      <c r="BA8266" s="169" t="e">
        <f>VLOOKUP(D8266,#REF!, 2,FALSE)</f>
        <v>#REF!</v>
      </c>
      <c r="BO8266" s="118" t="s">
        <v>13431</v>
      </c>
      <c r="BP8266" s="118" t="s">
        <v>2983</v>
      </c>
      <c r="BQ8266" s="118" t="s">
        <v>2983</v>
      </c>
      <c r="BW8266" s="118" t="s">
        <v>13431</v>
      </c>
      <c r="BX8266" s="118" t="s">
        <v>2983</v>
      </c>
      <c r="BY8266" s="118" t="s">
        <v>2983</v>
      </c>
    </row>
    <row r="8267" spans="53:77" x14ac:dyDescent="0.3">
      <c r="BA8267" s="169" t="e">
        <f>VLOOKUP(D8267,#REF!, 2,FALSE)</f>
        <v>#REF!</v>
      </c>
      <c r="BO8267" s="118" t="s">
        <v>2345</v>
      </c>
      <c r="BP8267" s="118" t="s">
        <v>2222</v>
      </c>
      <c r="BQ8267" s="118" t="s">
        <v>1262</v>
      </c>
      <c r="BW8267" s="118" t="s">
        <v>2345</v>
      </c>
      <c r="BX8267" s="118" t="s">
        <v>2222</v>
      </c>
      <c r="BY8267" s="118" t="s">
        <v>1262</v>
      </c>
    </row>
    <row r="8268" spans="53:77" x14ac:dyDescent="0.3">
      <c r="BA8268" s="169" t="e">
        <f>VLOOKUP(D8268,#REF!, 2,FALSE)</f>
        <v>#REF!</v>
      </c>
      <c r="BO8268" s="118" t="s">
        <v>13432</v>
      </c>
      <c r="BP8268" s="118" t="s">
        <v>791</v>
      </c>
      <c r="BQ8268" s="118" t="s">
        <v>2378</v>
      </c>
      <c r="BW8268" s="118" t="s">
        <v>13432</v>
      </c>
      <c r="BX8268" s="118" t="s">
        <v>791</v>
      </c>
      <c r="BY8268" s="118" t="s">
        <v>2378</v>
      </c>
    </row>
    <row r="8269" spans="53:77" x14ac:dyDescent="0.3">
      <c r="BA8269" s="169" t="e">
        <f>VLOOKUP(D8269,#REF!, 2,FALSE)</f>
        <v>#REF!</v>
      </c>
      <c r="BO8269" s="118" t="s">
        <v>2346</v>
      </c>
      <c r="BP8269" s="118" t="s">
        <v>1400</v>
      </c>
      <c r="BQ8269" s="118" t="s">
        <v>3785</v>
      </c>
      <c r="BW8269" s="118" t="s">
        <v>2346</v>
      </c>
      <c r="BX8269" s="118" t="s">
        <v>1400</v>
      </c>
      <c r="BY8269" s="118" t="s">
        <v>3785</v>
      </c>
    </row>
    <row r="8270" spans="53:77" x14ac:dyDescent="0.3">
      <c r="BA8270" s="169" t="e">
        <f>VLOOKUP(D8270,#REF!, 2,FALSE)</f>
        <v>#REF!</v>
      </c>
      <c r="BO8270" s="118" t="s">
        <v>2347</v>
      </c>
      <c r="BP8270" s="118" t="s">
        <v>2222</v>
      </c>
      <c r="BQ8270" s="118" t="s">
        <v>6922</v>
      </c>
      <c r="BW8270" s="118" t="s">
        <v>2347</v>
      </c>
      <c r="BX8270" s="118" t="s">
        <v>2222</v>
      </c>
      <c r="BY8270" s="118" t="s">
        <v>6922</v>
      </c>
    </row>
    <row r="8271" spans="53:77" x14ac:dyDescent="0.3">
      <c r="BA8271" s="169" t="e">
        <f>VLOOKUP(D8271,#REF!, 2,FALSE)</f>
        <v>#REF!</v>
      </c>
      <c r="BO8271" s="118" t="s">
        <v>13433</v>
      </c>
      <c r="BP8271" s="118" t="s">
        <v>994</v>
      </c>
      <c r="BQ8271" s="118" t="s">
        <v>7204</v>
      </c>
      <c r="BW8271" s="118" t="s">
        <v>13433</v>
      </c>
      <c r="BX8271" s="118" t="s">
        <v>994</v>
      </c>
      <c r="BY8271" s="118" t="s">
        <v>7204</v>
      </c>
    </row>
    <row r="8272" spans="53:77" x14ac:dyDescent="0.3">
      <c r="BA8272" s="169" t="e">
        <f>VLOOKUP(D8272,#REF!, 2,FALSE)</f>
        <v>#REF!</v>
      </c>
      <c r="BO8272" s="118" t="s">
        <v>13434</v>
      </c>
      <c r="BP8272" s="118" t="s">
        <v>3243</v>
      </c>
      <c r="BQ8272" s="118" t="s">
        <v>2427</v>
      </c>
      <c r="BW8272" s="118" t="s">
        <v>13434</v>
      </c>
      <c r="BX8272" s="118" t="s">
        <v>3243</v>
      </c>
      <c r="BY8272" s="118" t="s">
        <v>2427</v>
      </c>
    </row>
    <row r="8273" spans="53:77" x14ac:dyDescent="0.3">
      <c r="BA8273" s="169" t="e">
        <f>VLOOKUP(D8273,#REF!, 2,FALSE)</f>
        <v>#REF!</v>
      </c>
      <c r="BO8273" s="118" t="s">
        <v>13435</v>
      </c>
      <c r="BP8273" s="118" t="s">
        <v>3085</v>
      </c>
      <c r="BQ8273" s="118" t="s">
        <v>1672</v>
      </c>
      <c r="BW8273" s="118" t="s">
        <v>13435</v>
      </c>
      <c r="BX8273" s="118" t="s">
        <v>3085</v>
      </c>
      <c r="BY8273" s="118" t="s">
        <v>1672</v>
      </c>
    </row>
    <row r="8274" spans="53:77" x14ac:dyDescent="0.3">
      <c r="BA8274" s="169" t="e">
        <f>VLOOKUP(D8274,#REF!, 2,FALSE)</f>
        <v>#REF!</v>
      </c>
      <c r="BO8274" s="118" t="s">
        <v>13436</v>
      </c>
      <c r="BP8274" s="118" t="s">
        <v>797</v>
      </c>
      <c r="BQ8274" s="118" t="s">
        <v>7925</v>
      </c>
      <c r="BW8274" s="118" t="s">
        <v>13436</v>
      </c>
      <c r="BX8274" s="118" t="s">
        <v>797</v>
      </c>
      <c r="BY8274" s="118" t="s">
        <v>7925</v>
      </c>
    </row>
    <row r="8275" spans="53:77" x14ac:dyDescent="0.3">
      <c r="BA8275" s="169" t="e">
        <f>VLOOKUP(D8275,#REF!, 2,FALSE)</f>
        <v>#REF!</v>
      </c>
      <c r="BO8275" s="118" t="s">
        <v>13437</v>
      </c>
      <c r="BP8275" s="118" t="s">
        <v>619</v>
      </c>
      <c r="BQ8275" s="118" t="s">
        <v>3100</v>
      </c>
      <c r="BW8275" s="118" t="s">
        <v>13437</v>
      </c>
      <c r="BX8275" s="118" t="s">
        <v>619</v>
      </c>
      <c r="BY8275" s="118" t="s">
        <v>3100</v>
      </c>
    </row>
    <row r="8276" spans="53:77" x14ac:dyDescent="0.3">
      <c r="BA8276" s="169" t="e">
        <f>VLOOKUP(D8276,#REF!, 2,FALSE)</f>
        <v>#REF!</v>
      </c>
      <c r="BO8276" s="118" t="s">
        <v>2348</v>
      </c>
      <c r="BP8276" s="118" t="s">
        <v>940</v>
      </c>
      <c r="BQ8276" s="118" t="s">
        <v>13438</v>
      </c>
      <c r="BW8276" s="118" t="s">
        <v>2348</v>
      </c>
      <c r="BX8276" s="118" t="s">
        <v>940</v>
      </c>
      <c r="BY8276" s="118" t="s">
        <v>13438</v>
      </c>
    </row>
    <row r="8277" spans="53:77" x14ac:dyDescent="0.3">
      <c r="BA8277" s="169" t="e">
        <f>VLOOKUP(D8277,#REF!, 2,FALSE)</f>
        <v>#REF!</v>
      </c>
      <c r="BO8277" s="118" t="s">
        <v>13439</v>
      </c>
      <c r="BP8277" s="118" t="s">
        <v>787</v>
      </c>
      <c r="BQ8277" s="118" t="s">
        <v>1138</v>
      </c>
      <c r="BW8277" s="118" t="s">
        <v>13439</v>
      </c>
      <c r="BX8277" s="118" t="s">
        <v>787</v>
      </c>
      <c r="BY8277" s="118" t="s">
        <v>1138</v>
      </c>
    </row>
    <row r="8278" spans="53:77" x14ac:dyDescent="0.3">
      <c r="BA8278" s="169" t="e">
        <f>VLOOKUP(D8278,#REF!, 2,FALSE)</f>
        <v>#REF!</v>
      </c>
      <c r="BO8278" s="118" t="s">
        <v>13440</v>
      </c>
      <c r="BP8278" s="118" t="s">
        <v>799</v>
      </c>
      <c r="BQ8278" s="118" t="s">
        <v>13441</v>
      </c>
      <c r="BW8278" s="118" t="s">
        <v>13440</v>
      </c>
      <c r="BX8278" s="118" t="s">
        <v>799</v>
      </c>
      <c r="BY8278" s="118" t="s">
        <v>13441</v>
      </c>
    </row>
    <row r="8279" spans="53:77" x14ac:dyDescent="0.3">
      <c r="BA8279" s="169" t="e">
        <f>VLOOKUP(D8279,#REF!, 2,FALSE)</f>
        <v>#REF!</v>
      </c>
      <c r="BO8279" s="118" t="s">
        <v>205</v>
      </c>
      <c r="BP8279" s="118" t="s">
        <v>612</v>
      </c>
      <c r="BQ8279" s="118" t="s">
        <v>5801</v>
      </c>
      <c r="BW8279" s="118" t="s">
        <v>205</v>
      </c>
      <c r="BX8279" s="118" t="s">
        <v>612</v>
      </c>
      <c r="BY8279" s="118" t="s">
        <v>5801</v>
      </c>
    </row>
    <row r="8280" spans="53:77" x14ac:dyDescent="0.3">
      <c r="BA8280" s="169" t="e">
        <f>VLOOKUP(D8280,#REF!, 2,FALSE)</f>
        <v>#REF!</v>
      </c>
      <c r="BO8280" s="118" t="s">
        <v>13442</v>
      </c>
      <c r="BP8280" s="118" t="s">
        <v>662</v>
      </c>
      <c r="BQ8280" s="118" t="s">
        <v>13443</v>
      </c>
      <c r="BW8280" s="118" t="s">
        <v>13442</v>
      </c>
      <c r="BX8280" s="118" t="s">
        <v>662</v>
      </c>
      <c r="BY8280" s="118" t="s">
        <v>13443</v>
      </c>
    </row>
    <row r="8281" spans="53:77" x14ac:dyDescent="0.3">
      <c r="BA8281" s="169" t="e">
        <f>VLOOKUP(D8281,#REF!, 2,FALSE)</f>
        <v>#REF!</v>
      </c>
      <c r="BO8281" s="118" t="s">
        <v>13444</v>
      </c>
      <c r="BP8281" s="118" t="s">
        <v>2983</v>
      </c>
      <c r="BQ8281" s="118" t="s">
        <v>2192</v>
      </c>
      <c r="BW8281" s="118" t="s">
        <v>13444</v>
      </c>
      <c r="BX8281" s="118" t="s">
        <v>2983</v>
      </c>
      <c r="BY8281" s="118" t="s">
        <v>2192</v>
      </c>
    </row>
    <row r="8282" spans="53:77" x14ac:dyDescent="0.3">
      <c r="BA8282" s="169" t="e">
        <f>VLOOKUP(D8282,#REF!, 2,FALSE)</f>
        <v>#REF!</v>
      </c>
      <c r="BO8282" s="118" t="s">
        <v>13445</v>
      </c>
      <c r="BP8282" s="118" t="s">
        <v>3243</v>
      </c>
      <c r="BQ8282" s="118" t="s">
        <v>13446</v>
      </c>
      <c r="BW8282" s="118" t="s">
        <v>13445</v>
      </c>
      <c r="BX8282" s="118" t="s">
        <v>3243</v>
      </c>
      <c r="BY8282" s="118" t="s">
        <v>13446</v>
      </c>
    </row>
    <row r="8283" spans="53:77" x14ac:dyDescent="0.3">
      <c r="BA8283" s="169" t="e">
        <f>VLOOKUP(D8283,#REF!, 2,FALSE)</f>
        <v>#REF!</v>
      </c>
      <c r="BO8283" s="118" t="s">
        <v>2349</v>
      </c>
      <c r="BP8283" s="118" t="s">
        <v>940</v>
      </c>
      <c r="BQ8283" s="118" t="s">
        <v>9082</v>
      </c>
      <c r="BW8283" s="118" t="s">
        <v>2349</v>
      </c>
      <c r="BX8283" s="118" t="s">
        <v>940</v>
      </c>
      <c r="BY8283" s="118" t="s">
        <v>9082</v>
      </c>
    </row>
    <row r="8284" spans="53:77" x14ac:dyDescent="0.3">
      <c r="BA8284" s="169" t="e">
        <f>VLOOKUP(D8284,#REF!, 2,FALSE)</f>
        <v>#REF!</v>
      </c>
      <c r="BO8284" s="118" t="s">
        <v>2350</v>
      </c>
      <c r="BP8284" s="118" t="s">
        <v>1009</v>
      </c>
      <c r="BQ8284" s="118" t="s">
        <v>11755</v>
      </c>
      <c r="BW8284" s="118" t="s">
        <v>2350</v>
      </c>
      <c r="BX8284" s="118" t="s">
        <v>1009</v>
      </c>
      <c r="BY8284" s="118" t="s">
        <v>11755</v>
      </c>
    </row>
    <row r="8285" spans="53:77" x14ac:dyDescent="0.3">
      <c r="BA8285" s="169" t="e">
        <f>VLOOKUP(D8285,#REF!, 2,FALSE)</f>
        <v>#REF!</v>
      </c>
      <c r="BO8285" s="118" t="s">
        <v>13447</v>
      </c>
      <c r="BP8285" s="118" t="s">
        <v>2983</v>
      </c>
      <c r="BQ8285" s="118" t="s">
        <v>8534</v>
      </c>
      <c r="BW8285" s="118" t="s">
        <v>13447</v>
      </c>
      <c r="BX8285" s="118" t="s">
        <v>2983</v>
      </c>
      <c r="BY8285" s="118" t="s">
        <v>8534</v>
      </c>
    </row>
    <row r="8286" spans="53:77" x14ac:dyDescent="0.3">
      <c r="BA8286" s="169" t="e">
        <f>VLOOKUP(D8286,#REF!, 2,FALSE)</f>
        <v>#REF!</v>
      </c>
      <c r="BO8286" s="118" t="s">
        <v>2351</v>
      </c>
      <c r="BP8286" s="118" t="s">
        <v>637</v>
      </c>
      <c r="BQ8286" s="118" t="s">
        <v>13448</v>
      </c>
      <c r="BW8286" s="118" t="s">
        <v>2351</v>
      </c>
      <c r="BX8286" s="118" t="s">
        <v>637</v>
      </c>
      <c r="BY8286" s="118" t="s">
        <v>13448</v>
      </c>
    </row>
    <row r="8287" spans="53:77" x14ac:dyDescent="0.3">
      <c r="BA8287" s="169" t="e">
        <f>VLOOKUP(D8287,#REF!, 2,FALSE)</f>
        <v>#REF!</v>
      </c>
      <c r="BO8287" s="118" t="s">
        <v>2382</v>
      </c>
      <c r="BP8287" s="118" t="s">
        <v>1342</v>
      </c>
      <c r="BQ8287" s="118" t="s">
        <v>944</v>
      </c>
      <c r="BW8287" s="118" t="s">
        <v>2382</v>
      </c>
      <c r="BX8287" s="118" t="s">
        <v>1342</v>
      </c>
      <c r="BY8287" s="118" t="s">
        <v>944</v>
      </c>
    </row>
    <row r="8288" spans="53:77" x14ac:dyDescent="0.3">
      <c r="BA8288" s="169" t="e">
        <f>VLOOKUP(D8288,#REF!, 2,FALSE)</f>
        <v>#REF!</v>
      </c>
      <c r="BO8288" s="118" t="s">
        <v>13449</v>
      </c>
      <c r="BP8288" s="118" t="s">
        <v>628</v>
      </c>
      <c r="BQ8288" s="118" t="s">
        <v>13053</v>
      </c>
      <c r="BW8288" s="118" t="s">
        <v>13449</v>
      </c>
      <c r="BX8288" s="118" t="s">
        <v>628</v>
      </c>
      <c r="BY8288" s="118" t="s">
        <v>13053</v>
      </c>
    </row>
    <row r="8289" spans="53:77" x14ac:dyDescent="0.3">
      <c r="BA8289" s="169" t="e">
        <f>VLOOKUP(D8289,#REF!, 2,FALSE)</f>
        <v>#REF!</v>
      </c>
      <c r="BO8289" s="118" t="s">
        <v>13450</v>
      </c>
      <c r="BP8289" s="118" t="s">
        <v>639</v>
      </c>
      <c r="BQ8289" s="118" t="s">
        <v>4174</v>
      </c>
      <c r="BW8289" s="118" t="s">
        <v>13450</v>
      </c>
      <c r="BX8289" s="118" t="s">
        <v>639</v>
      </c>
      <c r="BY8289" s="118" t="s">
        <v>4174</v>
      </c>
    </row>
    <row r="8290" spans="53:77" x14ac:dyDescent="0.3">
      <c r="BA8290" s="169" t="e">
        <f>VLOOKUP(D8290,#REF!, 2,FALSE)</f>
        <v>#REF!</v>
      </c>
      <c r="BO8290" s="118" t="s">
        <v>13451</v>
      </c>
      <c r="BP8290" s="118" t="s">
        <v>3081</v>
      </c>
      <c r="BQ8290" s="118" t="s">
        <v>13452</v>
      </c>
      <c r="BW8290" s="118" t="s">
        <v>13451</v>
      </c>
      <c r="BX8290" s="118" t="s">
        <v>3081</v>
      </c>
      <c r="BY8290" s="118" t="s">
        <v>13452</v>
      </c>
    </row>
    <row r="8291" spans="53:77" x14ac:dyDescent="0.3">
      <c r="BA8291" s="169" t="e">
        <f>VLOOKUP(D8291,#REF!, 2,FALSE)</f>
        <v>#REF!</v>
      </c>
      <c r="BO8291" s="118" t="s">
        <v>13453</v>
      </c>
      <c r="BP8291" s="118" t="s">
        <v>775</v>
      </c>
      <c r="BQ8291" s="118" t="s">
        <v>730</v>
      </c>
      <c r="BW8291" s="118" t="s">
        <v>13453</v>
      </c>
      <c r="BX8291" s="118" t="s">
        <v>775</v>
      </c>
      <c r="BY8291" s="118" t="s">
        <v>730</v>
      </c>
    </row>
    <row r="8292" spans="53:77" x14ac:dyDescent="0.3">
      <c r="BA8292" s="169" t="e">
        <f>VLOOKUP(D8292,#REF!, 2,FALSE)</f>
        <v>#REF!</v>
      </c>
      <c r="BO8292" s="118" t="s">
        <v>13454</v>
      </c>
      <c r="BP8292" s="118" t="s">
        <v>2979</v>
      </c>
      <c r="BQ8292" s="118" t="s">
        <v>2983</v>
      </c>
      <c r="BW8292" s="118" t="s">
        <v>13454</v>
      </c>
      <c r="BX8292" s="118" t="s">
        <v>2979</v>
      </c>
      <c r="BY8292" s="118" t="s">
        <v>2983</v>
      </c>
    </row>
    <row r="8293" spans="53:77" x14ac:dyDescent="0.3">
      <c r="BA8293" s="169" t="e">
        <f>VLOOKUP(D8293,#REF!, 2,FALSE)</f>
        <v>#REF!</v>
      </c>
      <c r="BO8293" s="118" t="s">
        <v>13455</v>
      </c>
      <c r="BP8293" s="118" t="s">
        <v>2983</v>
      </c>
      <c r="BQ8293" s="118" t="s">
        <v>2983</v>
      </c>
      <c r="BW8293" s="118" t="s">
        <v>13455</v>
      </c>
      <c r="BX8293" s="118" t="s">
        <v>2983</v>
      </c>
      <c r="BY8293" s="118" t="s">
        <v>2983</v>
      </c>
    </row>
    <row r="8294" spans="53:77" x14ac:dyDescent="0.3">
      <c r="BA8294" s="169" t="e">
        <f>VLOOKUP(D8294,#REF!, 2,FALSE)</f>
        <v>#REF!</v>
      </c>
      <c r="BO8294" s="118" t="s">
        <v>13456</v>
      </c>
      <c r="BP8294" s="118" t="s">
        <v>787</v>
      </c>
      <c r="BQ8294" s="118" t="s">
        <v>2057</v>
      </c>
      <c r="BW8294" s="118" t="s">
        <v>13456</v>
      </c>
      <c r="BX8294" s="118" t="s">
        <v>787</v>
      </c>
      <c r="BY8294" s="118" t="s">
        <v>2057</v>
      </c>
    </row>
    <row r="8295" spans="53:77" x14ac:dyDescent="0.3">
      <c r="BA8295" s="169" t="e">
        <f>VLOOKUP(D8295,#REF!, 2,FALSE)</f>
        <v>#REF!</v>
      </c>
      <c r="BO8295" s="118" t="s">
        <v>13457</v>
      </c>
      <c r="BP8295" s="118" t="s">
        <v>667</v>
      </c>
      <c r="BQ8295" s="118" t="s">
        <v>2431</v>
      </c>
      <c r="BW8295" s="118" t="s">
        <v>13457</v>
      </c>
      <c r="BX8295" s="118" t="s">
        <v>667</v>
      </c>
      <c r="BY8295" s="118" t="s">
        <v>2431</v>
      </c>
    </row>
    <row r="8296" spans="53:77" x14ac:dyDescent="0.3">
      <c r="BA8296" s="169" t="e">
        <f>VLOOKUP(D8296,#REF!, 2,FALSE)</f>
        <v>#REF!</v>
      </c>
      <c r="BO8296" s="118" t="s">
        <v>13458</v>
      </c>
      <c r="BP8296" s="118" t="s">
        <v>637</v>
      </c>
      <c r="BQ8296" s="118" t="s">
        <v>2983</v>
      </c>
      <c r="BW8296" s="118" t="s">
        <v>13458</v>
      </c>
      <c r="BX8296" s="118" t="s">
        <v>637</v>
      </c>
      <c r="BY8296" s="118" t="s">
        <v>2983</v>
      </c>
    </row>
    <row r="8297" spans="53:77" x14ac:dyDescent="0.3">
      <c r="BA8297" s="169" t="e">
        <f>VLOOKUP(D8297,#REF!, 2,FALSE)</f>
        <v>#REF!</v>
      </c>
      <c r="BO8297" s="118" t="s">
        <v>13459</v>
      </c>
      <c r="BP8297" s="118" t="s">
        <v>658</v>
      </c>
      <c r="BQ8297" s="118" t="s">
        <v>2983</v>
      </c>
      <c r="BW8297" s="118" t="s">
        <v>13459</v>
      </c>
      <c r="BX8297" s="118" t="s">
        <v>658</v>
      </c>
      <c r="BY8297" s="118" t="s">
        <v>2983</v>
      </c>
    </row>
    <row r="8298" spans="53:77" x14ac:dyDescent="0.3">
      <c r="BA8298" s="169" t="e">
        <f>VLOOKUP(D8298,#REF!, 2,FALSE)</f>
        <v>#REF!</v>
      </c>
      <c r="BO8298" s="118" t="s">
        <v>13460</v>
      </c>
      <c r="BP8298" s="118" t="s">
        <v>661</v>
      </c>
      <c r="BQ8298" s="118" t="s">
        <v>627</v>
      </c>
      <c r="BW8298" s="118" t="s">
        <v>13460</v>
      </c>
      <c r="BX8298" s="118" t="s">
        <v>661</v>
      </c>
      <c r="BY8298" s="118" t="s">
        <v>627</v>
      </c>
    </row>
    <row r="8299" spans="53:77" x14ac:dyDescent="0.3">
      <c r="BA8299" s="169" t="e">
        <f>VLOOKUP(D8299,#REF!, 2,FALSE)</f>
        <v>#REF!</v>
      </c>
      <c r="BO8299" s="118" t="s">
        <v>13461</v>
      </c>
      <c r="BP8299" s="118" t="s">
        <v>658</v>
      </c>
      <c r="BQ8299" s="118" t="s">
        <v>3054</v>
      </c>
      <c r="BW8299" s="118" t="s">
        <v>13461</v>
      </c>
      <c r="BX8299" s="118" t="s">
        <v>658</v>
      </c>
      <c r="BY8299" s="118" t="s">
        <v>3054</v>
      </c>
    </row>
    <row r="8300" spans="53:77" x14ac:dyDescent="0.3">
      <c r="BA8300" s="169" t="e">
        <f>VLOOKUP(D8300,#REF!, 2,FALSE)</f>
        <v>#REF!</v>
      </c>
      <c r="BO8300" s="118" t="s">
        <v>13462</v>
      </c>
      <c r="BP8300" s="118" t="s">
        <v>2983</v>
      </c>
      <c r="BQ8300" s="118" t="s">
        <v>2983</v>
      </c>
      <c r="BW8300" s="118" t="s">
        <v>13462</v>
      </c>
      <c r="BX8300" s="118" t="s">
        <v>2983</v>
      </c>
      <c r="BY8300" s="118" t="s">
        <v>2983</v>
      </c>
    </row>
    <row r="8301" spans="53:77" x14ac:dyDescent="0.3">
      <c r="BA8301" s="169" t="e">
        <f>VLOOKUP(D8301,#REF!, 2,FALSE)</f>
        <v>#REF!</v>
      </c>
      <c r="BO8301" s="118" t="s">
        <v>13463</v>
      </c>
      <c r="BP8301" s="118" t="s">
        <v>2983</v>
      </c>
      <c r="BQ8301" s="118" t="s">
        <v>2375</v>
      </c>
      <c r="BW8301" s="118" t="s">
        <v>13463</v>
      </c>
      <c r="BX8301" s="118" t="s">
        <v>2983</v>
      </c>
      <c r="BY8301" s="118" t="s">
        <v>2375</v>
      </c>
    </row>
    <row r="8302" spans="53:77" x14ac:dyDescent="0.3">
      <c r="BA8302" s="169" t="e">
        <f>VLOOKUP(D8302,#REF!, 2,FALSE)</f>
        <v>#REF!</v>
      </c>
      <c r="BO8302" s="118" t="s">
        <v>13464</v>
      </c>
      <c r="BP8302" s="118" t="s">
        <v>3043</v>
      </c>
      <c r="BQ8302" s="118" t="s">
        <v>13465</v>
      </c>
      <c r="BW8302" s="118" t="s">
        <v>13464</v>
      </c>
      <c r="BX8302" s="118" t="s">
        <v>3043</v>
      </c>
      <c r="BY8302" s="118" t="s">
        <v>13465</v>
      </c>
    </row>
    <row r="8303" spans="53:77" x14ac:dyDescent="0.3">
      <c r="BA8303" s="169" t="e">
        <f>VLOOKUP(D8303,#REF!, 2,FALSE)</f>
        <v>#REF!</v>
      </c>
      <c r="BO8303" s="118" t="s">
        <v>13466</v>
      </c>
      <c r="BP8303" s="118" t="s">
        <v>1342</v>
      </c>
      <c r="BQ8303" s="118" t="s">
        <v>1204</v>
      </c>
      <c r="BW8303" s="118" t="s">
        <v>13466</v>
      </c>
      <c r="BX8303" s="118" t="s">
        <v>1342</v>
      </c>
      <c r="BY8303" s="118" t="s">
        <v>1204</v>
      </c>
    </row>
    <row r="8304" spans="53:77" x14ac:dyDescent="0.3">
      <c r="BA8304" s="169" t="e">
        <f>VLOOKUP(D8304,#REF!, 2,FALSE)</f>
        <v>#REF!</v>
      </c>
      <c r="BO8304" s="118" t="s">
        <v>13467</v>
      </c>
      <c r="BP8304" s="118" t="s">
        <v>3085</v>
      </c>
      <c r="BQ8304" s="118" t="s">
        <v>2983</v>
      </c>
      <c r="BW8304" s="118" t="s">
        <v>13467</v>
      </c>
      <c r="BX8304" s="118" t="s">
        <v>3085</v>
      </c>
      <c r="BY8304" s="118" t="s">
        <v>2983</v>
      </c>
    </row>
    <row r="8305" spans="53:77" x14ac:dyDescent="0.3">
      <c r="BA8305" s="169" t="e">
        <f>VLOOKUP(D8305,#REF!, 2,FALSE)</f>
        <v>#REF!</v>
      </c>
      <c r="BO8305" s="118" t="s">
        <v>13468</v>
      </c>
      <c r="BP8305" s="118" t="s">
        <v>775</v>
      </c>
      <c r="BQ8305" s="118" t="s">
        <v>3916</v>
      </c>
      <c r="BW8305" s="118" t="s">
        <v>13468</v>
      </c>
      <c r="BX8305" s="118" t="s">
        <v>775</v>
      </c>
      <c r="BY8305" s="118" t="s">
        <v>3916</v>
      </c>
    </row>
    <row r="8306" spans="53:77" x14ac:dyDescent="0.3">
      <c r="BA8306" s="169" t="e">
        <f>VLOOKUP(D8306,#REF!, 2,FALSE)</f>
        <v>#REF!</v>
      </c>
      <c r="BO8306" s="118" t="s">
        <v>13469</v>
      </c>
      <c r="BP8306" s="118" t="s">
        <v>2983</v>
      </c>
      <c r="BQ8306" s="118" t="s">
        <v>5150</v>
      </c>
      <c r="BW8306" s="118" t="s">
        <v>13469</v>
      </c>
      <c r="BX8306" s="118" t="s">
        <v>2983</v>
      </c>
      <c r="BY8306" s="118" t="s">
        <v>5150</v>
      </c>
    </row>
    <row r="8307" spans="53:77" x14ac:dyDescent="0.3">
      <c r="BA8307" s="169" t="e">
        <f>VLOOKUP(D8307,#REF!, 2,FALSE)</f>
        <v>#REF!</v>
      </c>
      <c r="BO8307" s="118" t="s">
        <v>13470</v>
      </c>
      <c r="BP8307" s="118" t="s">
        <v>639</v>
      </c>
      <c r="BQ8307" s="118" t="s">
        <v>13471</v>
      </c>
      <c r="BW8307" s="118" t="s">
        <v>13470</v>
      </c>
      <c r="BX8307" s="118" t="s">
        <v>639</v>
      </c>
      <c r="BY8307" s="118" t="s">
        <v>13471</v>
      </c>
    </row>
    <row r="8308" spans="53:77" x14ac:dyDescent="0.3">
      <c r="BA8308" s="169" t="e">
        <f>VLOOKUP(D8308,#REF!, 2,FALSE)</f>
        <v>#REF!</v>
      </c>
      <c r="BO8308" s="118" t="s">
        <v>13472</v>
      </c>
      <c r="BP8308" s="118" t="s">
        <v>1342</v>
      </c>
      <c r="BQ8308" s="118" t="s">
        <v>2985</v>
      </c>
      <c r="BW8308" s="118" t="s">
        <v>13472</v>
      </c>
      <c r="BX8308" s="118" t="s">
        <v>1342</v>
      </c>
      <c r="BY8308" s="118" t="s">
        <v>2985</v>
      </c>
    </row>
    <row r="8309" spans="53:77" x14ac:dyDescent="0.3">
      <c r="BA8309" s="169" t="e">
        <f>VLOOKUP(D8309,#REF!, 2,FALSE)</f>
        <v>#REF!</v>
      </c>
      <c r="BO8309" s="118" t="s">
        <v>13473</v>
      </c>
      <c r="BP8309" s="118" t="s">
        <v>940</v>
      </c>
      <c r="BQ8309" s="118" t="s">
        <v>3725</v>
      </c>
      <c r="BW8309" s="118" t="s">
        <v>13473</v>
      </c>
      <c r="BX8309" s="118" t="s">
        <v>940</v>
      </c>
      <c r="BY8309" s="118" t="s">
        <v>3725</v>
      </c>
    </row>
    <row r="8310" spans="53:77" x14ac:dyDescent="0.3">
      <c r="BA8310" s="169" t="e">
        <f>VLOOKUP(D8310,#REF!, 2,FALSE)</f>
        <v>#REF!</v>
      </c>
      <c r="BO8310" s="118" t="s">
        <v>13474</v>
      </c>
      <c r="BP8310" s="118" t="s">
        <v>2983</v>
      </c>
      <c r="BQ8310" s="118" t="s">
        <v>2642</v>
      </c>
      <c r="BW8310" s="118" t="s">
        <v>13474</v>
      </c>
      <c r="BX8310" s="118" t="s">
        <v>2983</v>
      </c>
      <c r="BY8310" s="118" t="s">
        <v>2642</v>
      </c>
    </row>
    <row r="8311" spans="53:77" x14ac:dyDescent="0.3">
      <c r="BA8311" s="169" t="e">
        <f>VLOOKUP(D8311,#REF!, 2,FALSE)</f>
        <v>#REF!</v>
      </c>
      <c r="BO8311" s="118" t="s">
        <v>2383</v>
      </c>
      <c r="BP8311" s="118" t="s">
        <v>628</v>
      </c>
      <c r="BQ8311" s="118" t="s">
        <v>2934</v>
      </c>
      <c r="BW8311" s="118" t="s">
        <v>2383</v>
      </c>
      <c r="BX8311" s="118" t="s">
        <v>628</v>
      </c>
      <c r="BY8311" s="118" t="s">
        <v>2934</v>
      </c>
    </row>
    <row r="8312" spans="53:77" x14ac:dyDescent="0.3">
      <c r="BA8312" s="169" t="e">
        <f>VLOOKUP(D8312,#REF!, 2,FALSE)</f>
        <v>#REF!</v>
      </c>
      <c r="BO8312" s="118" t="s">
        <v>13475</v>
      </c>
      <c r="BP8312" s="118" t="s">
        <v>2983</v>
      </c>
      <c r="BQ8312" s="118" t="s">
        <v>10624</v>
      </c>
      <c r="BW8312" s="118" t="s">
        <v>13475</v>
      </c>
      <c r="BX8312" s="118" t="s">
        <v>2983</v>
      </c>
      <c r="BY8312" s="118" t="s">
        <v>10624</v>
      </c>
    </row>
    <row r="8313" spans="53:77" x14ac:dyDescent="0.3">
      <c r="BA8313" s="169" t="e">
        <f>VLOOKUP(D8313,#REF!, 2,FALSE)</f>
        <v>#REF!</v>
      </c>
      <c r="BO8313" s="118" t="s">
        <v>13476</v>
      </c>
      <c r="BP8313" s="118" t="s">
        <v>2983</v>
      </c>
      <c r="BQ8313" s="118" t="s">
        <v>6532</v>
      </c>
      <c r="BW8313" s="118" t="s">
        <v>13476</v>
      </c>
      <c r="BX8313" s="118" t="s">
        <v>2983</v>
      </c>
      <c r="BY8313" s="118" t="s">
        <v>6532</v>
      </c>
    </row>
    <row r="8314" spans="53:77" x14ac:dyDescent="0.3">
      <c r="BA8314" s="169" t="e">
        <f>VLOOKUP(D8314,#REF!, 2,FALSE)</f>
        <v>#REF!</v>
      </c>
      <c r="BO8314" s="118" t="s">
        <v>13477</v>
      </c>
      <c r="BP8314" s="118" t="s">
        <v>662</v>
      </c>
      <c r="BQ8314" s="118" t="s">
        <v>1410</v>
      </c>
      <c r="BW8314" s="118" t="s">
        <v>13477</v>
      </c>
      <c r="BX8314" s="118" t="s">
        <v>662</v>
      </c>
      <c r="BY8314" s="118" t="s">
        <v>1410</v>
      </c>
    </row>
    <row r="8315" spans="53:77" x14ac:dyDescent="0.3">
      <c r="BA8315" s="169" t="e">
        <f>VLOOKUP(D8315,#REF!, 2,FALSE)</f>
        <v>#REF!</v>
      </c>
      <c r="BO8315" s="118" t="s">
        <v>2384</v>
      </c>
      <c r="BP8315" s="118" t="s">
        <v>2983</v>
      </c>
      <c r="BQ8315" s="118" t="s">
        <v>856</v>
      </c>
      <c r="BW8315" s="118" t="s">
        <v>2384</v>
      </c>
      <c r="BX8315" s="118" t="s">
        <v>2983</v>
      </c>
      <c r="BY8315" s="118" t="s">
        <v>856</v>
      </c>
    </row>
    <row r="8316" spans="53:77" x14ac:dyDescent="0.3">
      <c r="BA8316" s="169" t="e">
        <f>VLOOKUP(D8316,#REF!, 2,FALSE)</f>
        <v>#REF!</v>
      </c>
      <c r="BO8316" s="118" t="s">
        <v>2385</v>
      </c>
      <c r="BP8316" s="118" t="s">
        <v>2983</v>
      </c>
      <c r="BQ8316" s="118" t="s">
        <v>1418</v>
      </c>
      <c r="BW8316" s="118" t="s">
        <v>2385</v>
      </c>
      <c r="BX8316" s="118" t="s">
        <v>2983</v>
      </c>
      <c r="BY8316" s="118" t="s">
        <v>1418</v>
      </c>
    </row>
    <row r="8317" spans="53:77" x14ac:dyDescent="0.3">
      <c r="BA8317" s="169" t="e">
        <f>VLOOKUP(D8317,#REF!, 2,FALSE)</f>
        <v>#REF!</v>
      </c>
      <c r="BO8317" s="118" t="s">
        <v>207</v>
      </c>
      <c r="BP8317" s="118" t="s">
        <v>3081</v>
      </c>
      <c r="BQ8317" s="118" t="s">
        <v>2983</v>
      </c>
      <c r="BW8317" s="118" t="s">
        <v>207</v>
      </c>
      <c r="BX8317" s="118" t="s">
        <v>3081</v>
      </c>
      <c r="BY8317" s="118" t="s">
        <v>2983</v>
      </c>
    </row>
    <row r="8318" spans="53:77" x14ac:dyDescent="0.3">
      <c r="BA8318" s="169" t="e">
        <f>VLOOKUP(D8318,#REF!, 2,FALSE)</f>
        <v>#REF!</v>
      </c>
      <c r="BO8318" s="118" t="s">
        <v>13478</v>
      </c>
      <c r="BP8318" s="118" t="s">
        <v>994</v>
      </c>
      <c r="BQ8318" s="118" t="s">
        <v>4965</v>
      </c>
      <c r="BW8318" s="118" t="s">
        <v>13478</v>
      </c>
      <c r="BX8318" s="118" t="s">
        <v>994</v>
      </c>
      <c r="BY8318" s="118" t="s">
        <v>4965</v>
      </c>
    </row>
    <row r="8319" spans="53:77" x14ac:dyDescent="0.3">
      <c r="BA8319" s="169" t="e">
        <f>VLOOKUP(D8319,#REF!, 2,FALSE)</f>
        <v>#REF!</v>
      </c>
      <c r="BO8319" s="118" t="s">
        <v>13479</v>
      </c>
      <c r="BP8319" s="118" t="s">
        <v>2983</v>
      </c>
      <c r="BQ8319" s="118" t="s">
        <v>13480</v>
      </c>
      <c r="BW8319" s="118" t="s">
        <v>13479</v>
      </c>
      <c r="BX8319" s="118" t="s">
        <v>2983</v>
      </c>
      <c r="BY8319" s="118" t="s">
        <v>13480</v>
      </c>
    </row>
    <row r="8320" spans="53:77" x14ac:dyDescent="0.3">
      <c r="BA8320" s="169" t="e">
        <f>VLOOKUP(D8320,#REF!, 2,FALSE)</f>
        <v>#REF!</v>
      </c>
      <c r="BO8320" s="118" t="s">
        <v>13481</v>
      </c>
      <c r="BP8320" s="118" t="s">
        <v>2983</v>
      </c>
      <c r="BQ8320" s="118" t="s">
        <v>2983</v>
      </c>
      <c r="BW8320" s="118" t="s">
        <v>13481</v>
      </c>
      <c r="BX8320" s="118" t="s">
        <v>2983</v>
      </c>
      <c r="BY8320" s="118" t="s">
        <v>2983</v>
      </c>
    </row>
    <row r="8321" spans="53:77" x14ac:dyDescent="0.3">
      <c r="BA8321" s="169" t="e">
        <f>VLOOKUP(D8321,#REF!, 2,FALSE)</f>
        <v>#REF!</v>
      </c>
      <c r="BO8321" s="118" t="s">
        <v>13482</v>
      </c>
      <c r="BP8321" s="118" t="s">
        <v>2983</v>
      </c>
      <c r="BQ8321" s="118" t="s">
        <v>2693</v>
      </c>
      <c r="BW8321" s="118" t="s">
        <v>13482</v>
      </c>
      <c r="BX8321" s="118" t="s">
        <v>2983</v>
      </c>
      <c r="BY8321" s="118" t="s">
        <v>2693</v>
      </c>
    </row>
    <row r="8322" spans="53:77" x14ac:dyDescent="0.3">
      <c r="BA8322" s="169" t="e">
        <f>VLOOKUP(D8322,#REF!, 2,FALSE)</f>
        <v>#REF!</v>
      </c>
      <c r="BO8322" s="118" t="s">
        <v>2386</v>
      </c>
      <c r="BP8322" s="118" t="s">
        <v>2393</v>
      </c>
      <c r="BQ8322" s="118" t="s">
        <v>13483</v>
      </c>
      <c r="BW8322" s="118" t="s">
        <v>2386</v>
      </c>
      <c r="BX8322" s="118" t="s">
        <v>2393</v>
      </c>
      <c r="BY8322" s="118" t="s">
        <v>13483</v>
      </c>
    </row>
    <row r="8323" spans="53:77" x14ac:dyDescent="0.3">
      <c r="BA8323" s="169" t="e">
        <f>VLOOKUP(D8323,#REF!, 2,FALSE)</f>
        <v>#REF!</v>
      </c>
      <c r="BO8323" s="118" t="s">
        <v>13484</v>
      </c>
      <c r="BP8323" s="118" t="s">
        <v>1013</v>
      </c>
      <c r="BQ8323" s="118" t="s">
        <v>2983</v>
      </c>
      <c r="BW8323" s="118" t="s">
        <v>13484</v>
      </c>
      <c r="BX8323" s="118" t="s">
        <v>1013</v>
      </c>
      <c r="BY8323" s="118" t="s">
        <v>2983</v>
      </c>
    </row>
    <row r="8324" spans="53:77" x14ac:dyDescent="0.3">
      <c r="BA8324" s="169" t="e">
        <f>VLOOKUP(D8324,#REF!, 2,FALSE)</f>
        <v>#REF!</v>
      </c>
      <c r="BO8324" s="118" t="s">
        <v>13485</v>
      </c>
      <c r="BP8324" s="118" t="s">
        <v>775</v>
      </c>
      <c r="BQ8324" s="118" t="s">
        <v>2983</v>
      </c>
      <c r="BW8324" s="118" t="s">
        <v>13485</v>
      </c>
      <c r="BX8324" s="118" t="s">
        <v>775</v>
      </c>
      <c r="BY8324" s="118" t="s">
        <v>2983</v>
      </c>
    </row>
    <row r="8325" spans="53:77" x14ac:dyDescent="0.3">
      <c r="BA8325" s="169" t="e">
        <f>VLOOKUP(D8325,#REF!, 2,FALSE)</f>
        <v>#REF!</v>
      </c>
      <c r="BO8325" s="118" t="s">
        <v>13486</v>
      </c>
      <c r="BP8325" s="118" t="s">
        <v>797</v>
      </c>
      <c r="BQ8325" s="118" t="s">
        <v>2983</v>
      </c>
      <c r="BW8325" s="118" t="s">
        <v>13486</v>
      </c>
      <c r="BX8325" s="118" t="s">
        <v>797</v>
      </c>
      <c r="BY8325" s="118" t="s">
        <v>2983</v>
      </c>
    </row>
    <row r="8326" spans="53:77" x14ac:dyDescent="0.3">
      <c r="BA8326" s="169" t="e">
        <f>VLOOKUP(D8326,#REF!, 2,FALSE)</f>
        <v>#REF!</v>
      </c>
      <c r="BO8326" s="118" t="s">
        <v>13487</v>
      </c>
      <c r="BP8326" s="118" t="s">
        <v>2983</v>
      </c>
      <c r="BQ8326" s="118" t="s">
        <v>2983</v>
      </c>
      <c r="BW8326" s="118" t="s">
        <v>13487</v>
      </c>
      <c r="BX8326" s="118" t="s">
        <v>2983</v>
      </c>
      <c r="BY8326" s="118" t="s">
        <v>2983</v>
      </c>
    </row>
    <row r="8327" spans="53:77" x14ac:dyDescent="0.3">
      <c r="BA8327" s="169" t="e">
        <f>VLOOKUP(D8327,#REF!, 2,FALSE)</f>
        <v>#REF!</v>
      </c>
      <c r="BO8327" s="118" t="s">
        <v>13489</v>
      </c>
      <c r="BP8327" s="118" t="s">
        <v>5947</v>
      </c>
      <c r="BQ8327" s="118" t="s">
        <v>13490</v>
      </c>
      <c r="BW8327" s="118" t="s">
        <v>13489</v>
      </c>
      <c r="BX8327" s="118" t="s">
        <v>5947</v>
      </c>
      <c r="BY8327" s="118" t="s">
        <v>13490</v>
      </c>
    </row>
    <row r="8328" spans="53:77" x14ac:dyDescent="0.3">
      <c r="BA8328" s="169" t="e">
        <f>VLOOKUP(D8328,#REF!, 2,FALSE)</f>
        <v>#REF!</v>
      </c>
      <c r="BO8328" s="118" t="s">
        <v>13491</v>
      </c>
      <c r="BP8328" s="118" t="s">
        <v>942</v>
      </c>
      <c r="BQ8328" s="118" t="s">
        <v>13492</v>
      </c>
      <c r="BW8328" s="118" t="s">
        <v>13491</v>
      </c>
      <c r="BX8328" s="118" t="s">
        <v>942</v>
      </c>
      <c r="BY8328" s="118" t="s">
        <v>13492</v>
      </c>
    </row>
    <row r="8329" spans="53:77" x14ac:dyDescent="0.3">
      <c r="BA8329" s="169" t="e">
        <f>VLOOKUP(D8329,#REF!, 2,FALSE)</f>
        <v>#REF!</v>
      </c>
      <c r="BO8329" s="118" t="s">
        <v>13493</v>
      </c>
      <c r="BP8329" s="118" t="s">
        <v>1501</v>
      </c>
      <c r="BQ8329" s="118" t="s">
        <v>13494</v>
      </c>
      <c r="BW8329" s="118" t="s">
        <v>13493</v>
      </c>
      <c r="BX8329" s="118" t="s">
        <v>1501</v>
      </c>
      <c r="BY8329" s="118" t="s">
        <v>13494</v>
      </c>
    </row>
    <row r="8330" spans="53:77" x14ac:dyDescent="0.3">
      <c r="BA8330" s="169" t="e">
        <f>VLOOKUP(D8330,#REF!, 2,FALSE)</f>
        <v>#REF!</v>
      </c>
      <c r="BO8330" s="118" t="s">
        <v>13495</v>
      </c>
      <c r="BP8330" s="118" t="s">
        <v>2983</v>
      </c>
      <c r="BQ8330" s="118" t="s">
        <v>13496</v>
      </c>
      <c r="BW8330" s="118" t="s">
        <v>13495</v>
      </c>
      <c r="BX8330" s="118" t="s">
        <v>2983</v>
      </c>
      <c r="BY8330" s="118" t="s">
        <v>13496</v>
      </c>
    </row>
    <row r="8331" spans="53:77" x14ac:dyDescent="0.3">
      <c r="BA8331" s="169" t="e">
        <f>VLOOKUP(D8331,#REF!, 2,FALSE)</f>
        <v>#REF!</v>
      </c>
      <c r="BO8331" s="118" t="s">
        <v>13497</v>
      </c>
      <c r="BP8331" s="118" t="s">
        <v>2983</v>
      </c>
      <c r="BQ8331" s="118" t="s">
        <v>10579</v>
      </c>
      <c r="BW8331" s="118" t="s">
        <v>13497</v>
      </c>
      <c r="BX8331" s="118" t="s">
        <v>2983</v>
      </c>
      <c r="BY8331" s="118" t="s">
        <v>10579</v>
      </c>
    </row>
    <row r="8332" spans="53:77" x14ac:dyDescent="0.3">
      <c r="BA8332" s="169" t="e">
        <f>VLOOKUP(D8332,#REF!, 2,FALSE)</f>
        <v>#REF!</v>
      </c>
      <c r="BO8332" s="118" t="s">
        <v>13498</v>
      </c>
      <c r="BP8332" s="118" t="s">
        <v>2983</v>
      </c>
      <c r="BQ8332" s="118" t="s">
        <v>3916</v>
      </c>
      <c r="BW8332" s="118" t="s">
        <v>13498</v>
      </c>
      <c r="BX8332" s="118" t="s">
        <v>2983</v>
      </c>
      <c r="BY8332" s="118" t="s">
        <v>3916</v>
      </c>
    </row>
    <row r="8333" spans="53:77" x14ac:dyDescent="0.3">
      <c r="BA8333" s="169" t="e">
        <f>VLOOKUP(D8333,#REF!, 2,FALSE)</f>
        <v>#REF!</v>
      </c>
      <c r="BO8333" s="118" t="s">
        <v>208</v>
      </c>
      <c r="BP8333" s="118" t="s">
        <v>2983</v>
      </c>
      <c r="BQ8333" s="118" t="s">
        <v>13499</v>
      </c>
      <c r="BW8333" s="118" t="s">
        <v>208</v>
      </c>
      <c r="BX8333" s="118" t="s">
        <v>2983</v>
      </c>
      <c r="BY8333" s="118" t="s">
        <v>13499</v>
      </c>
    </row>
    <row r="8334" spans="53:77" x14ac:dyDescent="0.3">
      <c r="BA8334" s="169" t="e">
        <f>VLOOKUP(D8334,#REF!, 2,FALSE)</f>
        <v>#REF!</v>
      </c>
      <c r="BO8334" s="118" t="s">
        <v>13500</v>
      </c>
      <c r="BP8334" s="118" t="s">
        <v>2983</v>
      </c>
      <c r="BQ8334" s="118" t="s">
        <v>4356</v>
      </c>
      <c r="BW8334" s="118" t="s">
        <v>13500</v>
      </c>
      <c r="BX8334" s="118" t="s">
        <v>2983</v>
      </c>
      <c r="BY8334" s="118" t="s">
        <v>4356</v>
      </c>
    </row>
    <row r="8335" spans="53:77" x14ac:dyDescent="0.3">
      <c r="BA8335" s="169" t="e">
        <f>VLOOKUP(D8335,#REF!, 2,FALSE)</f>
        <v>#REF!</v>
      </c>
      <c r="BO8335" s="118" t="s">
        <v>13501</v>
      </c>
      <c r="BP8335" s="118" t="s">
        <v>937</v>
      </c>
      <c r="BQ8335" s="118" t="s">
        <v>1597</v>
      </c>
      <c r="BW8335" s="118" t="s">
        <v>13501</v>
      </c>
      <c r="BX8335" s="118" t="s">
        <v>937</v>
      </c>
      <c r="BY8335" s="118" t="s">
        <v>1597</v>
      </c>
    </row>
    <row r="8336" spans="53:77" x14ac:dyDescent="0.3">
      <c r="BA8336" s="169" t="e">
        <f>VLOOKUP(D8336,#REF!, 2,FALSE)</f>
        <v>#REF!</v>
      </c>
      <c r="BO8336" s="118" t="s">
        <v>13502</v>
      </c>
      <c r="BP8336" s="118" t="s">
        <v>2983</v>
      </c>
      <c r="BQ8336" s="118" t="s">
        <v>13503</v>
      </c>
      <c r="BW8336" s="118" t="s">
        <v>13502</v>
      </c>
      <c r="BX8336" s="118" t="s">
        <v>2983</v>
      </c>
      <c r="BY8336" s="118" t="s">
        <v>13503</v>
      </c>
    </row>
    <row r="8337" spans="53:77" x14ac:dyDescent="0.3">
      <c r="BA8337" s="169" t="e">
        <f>VLOOKUP(D8337,#REF!, 2,FALSE)</f>
        <v>#REF!</v>
      </c>
      <c r="BO8337" s="118" t="s">
        <v>13504</v>
      </c>
      <c r="BP8337" s="118" t="s">
        <v>2983</v>
      </c>
      <c r="BQ8337" s="118" t="s">
        <v>3276</v>
      </c>
      <c r="BW8337" s="118" t="s">
        <v>13504</v>
      </c>
      <c r="BX8337" s="118" t="s">
        <v>2983</v>
      </c>
      <c r="BY8337" s="118" t="s">
        <v>3276</v>
      </c>
    </row>
    <row r="8338" spans="53:77" x14ac:dyDescent="0.3">
      <c r="BA8338" s="169" t="e">
        <f>VLOOKUP(D8338,#REF!, 2,FALSE)</f>
        <v>#REF!</v>
      </c>
      <c r="BO8338" s="118" t="s">
        <v>13505</v>
      </c>
      <c r="BP8338" s="118" t="s">
        <v>2983</v>
      </c>
      <c r="BQ8338" s="118" t="s">
        <v>9009</v>
      </c>
      <c r="BW8338" s="118" t="s">
        <v>13505</v>
      </c>
      <c r="BX8338" s="118" t="s">
        <v>2983</v>
      </c>
      <c r="BY8338" s="118" t="s">
        <v>9009</v>
      </c>
    </row>
    <row r="8339" spans="53:77" x14ac:dyDescent="0.3">
      <c r="BA8339" s="169" t="e">
        <f>VLOOKUP(D8339,#REF!, 2,FALSE)</f>
        <v>#REF!</v>
      </c>
      <c r="BO8339" s="118" t="s">
        <v>13506</v>
      </c>
      <c r="BP8339" s="118" t="s">
        <v>2983</v>
      </c>
      <c r="BQ8339" s="118" t="s">
        <v>1064</v>
      </c>
      <c r="BW8339" s="118" t="s">
        <v>13506</v>
      </c>
      <c r="BX8339" s="118" t="s">
        <v>2983</v>
      </c>
      <c r="BY8339" s="118" t="s">
        <v>1064</v>
      </c>
    </row>
    <row r="8340" spans="53:77" x14ac:dyDescent="0.3">
      <c r="BA8340" s="169" t="e">
        <f>VLOOKUP(D8340,#REF!, 2,FALSE)</f>
        <v>#REF!</v>
      </c>
      <c r="BO8340" s="118" t="s">
        <v>13508</v>
      </c>
      <c r="BP8340" s="118" t="s">
        <v>2983</v>
      </c>
      <c r="BQ8340" s="118" t="s">
        <v>1800</v>
      </c>
      <c r="BW8340" s="118" t="s">
        <v>13508</v>
      </c>
      <c r="BX8340" s="118" t="s">
        <v>2983</v>
      </c>
      <c r="BY8340" s="118" t="s">
        <v>1800</v>
      </c>
    </row>
    <row r="8341" spans="53:77" x14ac:dyDescent="0.3">
      <c r="BA8341" s="169" t="e">
        <f>VLOOKUP(D8341,#REF!, 2,FALSE)</f>
        <v>#REF!</v>
      </c>
      <c r="BO8341" s="118" t="s">
        <v>13509</v>
      </c>
      <c r="BP8341" s="118" t="s">
        <v>2983</v>
      </c>
      <c r="BQ8341" s="118" t="s">
        <v>2983</v>
      </c>
      <c r="BW8341" s="118" t="s">
        <v>13509</v>
      </c>
      <c r="BX8341" s="118" t="s">
        <v>2983</v>
      </c>
      <c r="BY8341" s="118" t="s">
        <v>2983</v>
      </c>
    </row>
    <row r="8342" spans="53:77" x14ac:dyDescent="0.3">
      <c r="BA8342" s="169" t="e">
        <f>VLOOKUP(D8342,#REF!, 2,FALSE)</f>
        <v>#REF!</v>
      </c>
      <c r="BO8342" s="118" t="s">
        <v>13510</v>
      </c>
      <c r="BP8342" s="118" t="s">
        <v>2983</v>
      </c>
      <c r="BQ8342" s="118" t="s">
        <v>1443</v>
      </c>
      <c r="BW8342" s="118" t="s">
        <v>13510</v>
      </c>
      <c r="BX8342" s="118" t="s">
        <v>2983</v>
      </c>
      <c r="BY8342" s="118" t="s">
        <v>1443</v>
      </c>
    </row>
    <row r="8343" spans="53:77" x14ac:dyDescent="0.3">
      <c r="BA8343" s="169" t="e">
        <f>VLOOKUP(D8343,#REF!, 2,FALSE)</f>
        <v>#REF!</v>
      </c>
      <c r="BO8343" s="118" t="s">
        <v>13511</v>
      </c>
      <c r="BP8343" s="118" t="s">
        <v>2983</v>
      </c>
      <c r="BQ8343" s="118" t="s">
        <v>2983</v>
      </c>
      <c r="BW8343" s="118" t="s">
        <v>13511</v>
      </c>
      <c r="BX8343" s="118" t="s">
        <v>2983</v>
      </c>
      <c r="BY8343" s="118" t="s">
        <v>2983</v>
      </c>
    </row>
    <row r="8344" spans="53:77" x14ac:dyDescent="0.3">
      <c r="BA8344" s="169" t="e">
        <f>VLOOKUP(D8344,#REF!, 2,FALSE)</f>
        <v>#REF!</v>
      </c>
      <c r="BO8344" s="118" t="s">
        <v>13512</v>
      </c>
      <c r="BP8344" s="118" t="s">
        <v>2983</v>
      </c>
      <c r="BQ8344" s="118" t="s">
        <v>992</v>
      </c>
      <c r="BW8344" s="118" t="s">
        <v>13512</v>
      </c>
      <c r="BX8344" s="118" t="s">
        <v>2983</v>
      </c>
      <c r="BY8344" s="118" t="s">
        <v>992</v>
      </c>
    </row>
    <row r="8345" spans="53:77" x14ac:dyDescent="0.3">
      <c r="BA8345" s="169" t="e">
        <f>VLOOKUP(D8345,#REF!, 2,FALSE)</f>
        <v>#REF!</v>
      </c>
      <c r="BO8345" s="118" t="s">
        <v>13513</v>
      </c>
      <c r="BP8345" s="118" t="s">
        <v>1003</v>
      </c>
      <c r="BQ8345" s="118" t="s">
        <v>11463</v>
      </c>
      <c r="BW8345" s="118" t="s">
        <v>13513</v>
      </c>
      <c r="BX8345" s="118" t="s">
        <v>1003</v>
      </c>
      <c r="BY8345" s="118" t="s">
        <v>11463</v>
      </c>
    </row>
    <row r="8346" spans="53:77" x14ac:dyDescent="0.3">
      <c r="BA8346" s="169" t="e">
        <f>VLOOKUP(D8346,#REF!, 2,FALSE)</f>
        <v>#REF!</v>
      </c>
      <c r="BO8346" s="118" t="s">
        <v>2387</v>
      </c>
      <c r="BP8346" s="118" t="s">
        <v>2983</v>
      </c>
      <c r="BQ8346" s="118" t="s">
        <v>2395</v>
      </c>
      <c r="BW8346" s="118" t="s">
        <v>2387</v>
      </c>
      <c r="BX8346" s="118" t="s">
        <v>2983</v>
      </c>
      <c r="BY8346" s="118" t="s">
        <v>2395</v>
      </c>
    </row>
    <row r="8347" spans="53:77" x14ac:dyDescent="0.3">
      <c r="BA8347" s="169" t="e">
        <f>VLOOKUP(D8347,#REF!, 2,FALSE)</f>
        <v>#REF!</v>
      </c>
      <c r="BO8347" s="118" t="s">
        <v>2388</v>
      </c>
      <c r="BP8347" s="118" t="s">
        <v>1003</v>
      </c>
      <c r="BQ8347" s="118" t="s">
        <v>7938</v>
      </c>
      <c r="BW8347" s="118" t="s">
        <v>2388</v>
      </c>
      <c r="BX8347" s="118" t="s">
        <v>1003</v>
      </c>
      <c r="BY8347" s="118" t="s">
        <v>7938</v>
      </c>
    </row>
    <row r="8348" spans="53:77" x14ac:dyDescent="0.3">
      <c r="BA8348" s="169" t="e">
        <f>VLOOKUP(D8348,#REF!, 2,FALSE)</f>
        <v>#REF!</v>
      </c>
      <c r="BO8348" s="118" t="s">
        <v>13514</v>
      </c>
      <c r="BP8348" s="118" t="s">
        <v>797</v>
      </c>
      <c r="BQ8348" s="118" t="s">
        <v>13515</v>
      </c>
      <c r="BW8348" s="118" t="s">
        <v>13514</v>
      </c>
      <c r="BX8348" s="118" t="s">
        <v>797</v>
      </c>
      <c r="BY8348" s="118" t="s">
        <v>13515</v>
      </c>
    </row>
    <row r="8349" spans="53:77" x14ac:dyDescent="0.3">
      <c r="BA8349" s="169" t="e">
        <f>VLOOKUP(D8349,#REF!, 2,FALSE)</f>
        <v>#REF!</v>
      </c>
      <c r="BO8349" s="118" t="s">
        <v>13516</v>
      </c>
      <c r="BP8349" s="118" t="s">
        <v>703</v>
      </c>
      <c r="BQ8349" s="118" t="s">
        <v>2887</v>
      </c>
      <c r="BW8349" s="118" t="s">
        <v>13516</v>
      </c>
      <c r="BX8349" s="118" t="s">
        <v>703</v>
      </c>
      <c r="BY8349" s="118" t="s">
        <v>2887</v>
      </c>
    </row>
    <row r="8350" spans="53:77" x14ac:dyDescent="0.3">
      <c r="BA8350" s="169" t="e">
        <f>VLOOKUP(D8350,#REF!, 2,FALSE)</f>
        <v>#REF!</v>
      </c>
      <c r="BO8350" s="118" t="s">
        <v>2389</v>
      </c>
      <c r="BP8350" s="118" t="s">
        <v>2983</v>
      </c>
      <c r="BQ8350" s="118" t="s">
        <v>2983</v>
      </c>
      <c r="BW8350" s="118" t="s">
        <v>2389</v>
      </c>
      <c r="BX8350" s="118" t="s">
        <v>2983</v>
      </c>
      <c r="BY8350" s="118" t="s">
        <v>2983</v>
      </c>
    </row>
    <row r="8351" spans="53:77" x14ac:dyDescent="0.3">
      <c r="BA8351" s="169" t="e">
        <f>VLOOKUP(D8351,#REF!, 2,FALSE)</f>
        <v>#REF!</v>
      </c>
      <c r="BO8351" s="118" t="s">
        <v>13517</v>
      </c>
      <c r="BP8351" s="118" t="s">
        <v>803</v>
      </c>
      <c r="BQ8351" s="118" t="s">
        <v>4353</v>
      </c>
      <c r="BW8351" s="118" t="s">
        <v>13517</v>
      </c>
      <c r="BX8351" s="118" t="s">
        <v>803</v>
      </c>
      <c r="BY8351" s="118" t="s">
        <v>4353</v>
      </c>
    </row>
    <row r="8352" spans="53:77" x14ac:dyDescent="0.3">
      <c r="BA8352" s="169" t="e">
        <f>VLOOKUP(D8352,#REF!, 2,FALSE)</f>
        <v>#REF!</v>
      </c>
      <c r="BO8352" s="118" t="s">
        <v>13518</v>
      </c>
      <c r="BP8352" s="118" t="s">
        <v>614</v>
      </c>
      <c r="BQ8352" s="118" t="s">
        <v>11224</v>
      </c>
      <c r="BW8352" s="118" t="s">
        <v>13518</v>
      </c>
      <c r="BX8352" s="118" t="s">
        <v>614</v>
      </c>
      <c r="BY8352" s="118" t="s">
        <v>11224</v>
      </c>
    </row>
    <row r="8353" spans="53:77" x14ac:dyDescent="0.3">
      <c r="BA8353" s="169" t="e">
        <f>VLOOKUP(D8353,#REF!, 2,FALSE)</f>
        <v>#REF!</v>
      </c>
      <c r="BO8353" s="118" t="s">
        <v>13519</v>
      </c>
      <c r="BP8353" s="118" t="s">
        <v>2983</v>
      </c>
      <c r="BQ8353" s="118" t="s">
        <v>2061</v>
      </c>
      <c r="BW8353" s="118" t="s">
        <v>13519</v>
      </c>
      <c r="BX8353" s="118" t="s">
        <v>2983</v>
      </c>
      <c r="BY8353" s="118" t="s">
        <v>2061</v>
      </c>
    </row>
    <row r="8354" spans="53:77" x14ac:dyDescent="0.3">
      <c r="BA8354" s="169" t="e">
        <f>VLOOKUP(D8354,#REF!, 2,FALSE)</f>
        <v>#REF!</v>
      </c>
      <c r="BO8354" s="118" t="s">
        <v>2390</v>
      </c>
      <c r="BP8354" s="118" t="s">
        <v>1279</v>
      </c>
      <c r="BQ8354" s="118" t="s">
        <v>13520</v>
      </c>
      <c r="BW8354" s="118" t="s">
        <v>2390</v>
      </c>
      <c r="BX8354" s="118" t="s">
        <v>1279</v>
      </c>
      <c r="BY8354" s="118" t="s">
        <v>13520</v>
      </c>
    </row>
    <row r="8355" spans="53:77" x14ac:dyDescent="0.3">
      <c r="BA8355" s="169" t="e">
        <f>VLOOKUP(D8355,#REF!, 2,FALSE)</f>
        <v>#REF!</v>
      </c>
      <c r="BO8355" s="118" t="s">
        <v>13521</v>
      </c>
      <c r="BP8355" s="118" t="s">
        <v>2983</v>
      </c>
      <c r="BQ8355" s="118" t="s">
        <v>13522</v>
      </c>
      <c r="BW8355" s="118" t="s">
        <v>13521</v>
      </c>
      <c r="BX8355" s="118" t="s">
        <v>2983</v>
      </c>
      <c r="BY8355" s="118" t="s">
        <v>13522</v>
      </c>
    </row>
    <row r="8356" spans="53:77" x14ac:dyDescent="0.3">
      <c r="BA8356" s="169" t="e">
        <f>VLOOKUP(D8356,#REF!, 2,FALSE)</f>
        <v>#REF!</v>
      </c>
      <c r="BO8356" s="118" t="s">
        <v>13523</v>
      </c>
      <c r="BP8356" s="118" t="s">
        <v>16975</v>
      </c>
      <c r="BQ8356" s="118" t="s">
        <v>842</v>
      </c>
      <c r="BW8356" s="118" t="s">
        <v>13523</v>
      </c>
      <c r="BX8356" s="118" t="s">
        <v>16975</v>
      </c>
      <c r="BY8356" s="118" t="s">
        <v>842</v>
      </c>
    </row>
    <row r="8357" spans="53:77" x14ac:dyDescent="0.3">
      <c r="BA8357" s="169" t="e">
        <f>VLOOKUP(D8357,#REF!, 2,FALSE)</f>
        <v>#REF!</v>
      </c>
      <c r="BO8357" s="118" t="s">
        <v>13524</v>
      </c>
      <c r="BP8357" s="118" t="s">
        <v>3243</v>
      </c>
      <c r="BQ8357" s="118" t="s">
        <v>13525</v>
      </c>
      <c r="BW8357" s="118" t="s">
        <v>13524</v>
      </c>
      <c r="BX8357" s="118" t="s">
        <v>3243</v>
      </c>
      <c r="BY8357" s="118" t="s">
        <v>13525</v>
      </c>
    </row>
    <row r="8358" spans="53:77" x14ac:dyDescent="0.3">
      <c r="BA8358" s="169" t="e">
        <f>VLOOKUP(D8358,#REF!, 2,FALSE)</f>
        <v>#REF!</v>
      </c>
      <c r="BO8358" s="118" t="s">
        <v>13526</v>
      </c>
      <c r="BP8358" s="118" t="s">
        <v>16975</v>
      </c>
      <c r="BQ8358" s="118" t="s">
        <v>13527</v>
      </c>
      <c r="BW8358" s="118" t="s">
        <v>13526</v>
      </c>
      <c r="BX8358" s="118" t="s">
        <v>16975</v>
      </c>
      <c r="BY8358" s="118" t="s">
        <v>13527</v>
      </c>
    </row>
    <row r="8359" spans="53:77" x14ac:dyDescent="0.3">
      <c r="BA8359" s="169" t="e">
        <f>VLOOKUP(D8359,#REF!, 2,FALSE)</f>
        <v>#REF!</v>
      </c>
      <c r="BO8359" s="118" t="s">
        <v>13528</v>
      </c>
      <c r="BP8359" s="118" t="s">
        <v>2983</v>
      </c>
      <c r="BQ8359" s="118" t="s">
        <v>2983</v>
      </c>
      <c r="BW8359" s="118" t="s">
        <v>13528</v>
      </c>
      <c r="BX8359" s="118" t="s">
        <v>2983</v>
      </c>
      <c r="BY8359" s="118" t="s">
        <v>2983</v>
      </c>
    </row>
    <row r="8360" spans="53:77" x14ac:dyDescent="0.3">
      <c r="BA8360" s="169" t="e">
        <f>VLOOKUP(D8360,#REF!, 2,FALSE)</f>
        <v>#REF!</v>
      </c>
      <c r="BO8360" s="118" t="s">
        <v>2397</v>
      </c>
      <c r="BP8360" s="118" t="s">
        <v>613</v>
      </c>
      <c r="BQ8360" s="118" t="s">
        <v>13529</v>
      </c>
      <c r="BW8360" s="118" t="s">
        <v>2397</v>
      </c>
      <c r="BX8360" s="118" t="s">
        <v>613</v>
      </c>
      <c r="BY8360" s="118" t="s">
        <v>13529</v>
      </c>
    </row>
    <row r="8361" spans="53:77" x14ac:dyDescent="0.3">
      <c r="BA8361" s="169" t="e">
        <f>VLOOKUP(D8361,#REF!, 2,FALSE)</f>
        <v>#REF!</v>
      </c>
      <c r="BO8361" s="118" t="s">
        <v>13530</v>
      </c>
      <c r="BP8361" s="118" t="s">
        <v>636</v>
      </c>
      <c r="BQ8361" s="118" t="s">
        <v>4567</v>
      </c>
      <c r="BW8361" s="118" t="s">
        <v>13530</v>
      </c>
      <c r="BX8361" s="118" t="s">
        <v>636</v>
      </c>
      <c r="BY8361" s="118" t="s">
        <v>4567</v>
      </c>
    </row>
    <row r="8362" spans="53:77" x14ac:dyDescent="0.3">
      <c r="BA8362" s="169" t="e">
        <f>VLOOKUP(D8362,#REF!, 2,FALSE)</f>
        <v>#REF!</v>
      </c>
      <c r="BO8362" s="118" t="s">
        <v>13531</v>
      </c>
      <c r="BP8362" s="118" t="s">
        <v>2983</v>
      </c>
      <c r="BQ8362" s="118" t="s">
        <v>13532</v>
      </c>
      <c r="BW8362" s="118" t="s">
        <v>13531</v>
      </c>
      <c r="BX8362" s="118" t="s">
        <v>2983</v>
      </c>
      <c r="BY8362" s="118" t="s">
        <v>13532</v>
      </c>
    </row>
    <row r="8363" spans="53:77" x14ac:dyDescent="0.3">
      <c r="BA8363" s="169" t="e">
        <f>VLOOKUP(D8363,#REF!, 2,FALSE)</f>
        <v>#REF!</v>
      </c>
      <c r="BO8363" s="118" t="s">
        <v>13533</v>
      </c>
      <c r="BP8363" s="118" t="s">
        <v>2983</v>
      </c>
      <c r="BQ8363" s="118" t="s">
        <v>3826</v>
      </c>
      <c r="BW8363" s="118" t="s">
        <v>13533</v>
      </c>
      <c r="BX8363" s="118" t="s">
        <v>2983</v>
      </c>
      <c r="BY8363" s="118" t="s">
        <v>3826</v>
      </c>
    </row>
    <row r="8364" spans="53:77" x14ac:dyDescent="0.3">
      <c r="BA8364" s="169" t="e">
        <f>VLOOKUP(D8364,#REF!, 2,FALSE)</f>
        <v>#REF!</v>
      </c>
      <c r="BO8364" s="118" t="s">
        <v>203</v>
      </c>
      <c r="BP8364" s="118" t="s">
        <v>2983</v>
      </c>
      <c r="BQ8364" s="118" t="s">
        <v>2983</v>
      </c>
      <c r="BW8364" s="118" t="s">
        <v>203</v>
      </c>
      <c r="BX8364" s="118" t="s">
        <v>2983</v>
      </c>
      <c r="BY8364" s="118" t="s">
        <v>2983</v>
      </c>
    </row>
    <row r="8365" spans="53:77" x14ac:dyDescent="0.3">
      <c r="BA8365" s="169" t="e">
        <f>VLOOKUP(D8365,#REF!, 2,FALSE)</f>
        <v>#REF!</v>
      </c>
      <c r="BO8365" s="118" t="s">
        <v>13534</v>
      </c>
      <c r="BP8365" s="118" t="s">
        <v>1445</v>
      </c>
      <c r="BQ8365" s="118" t="s">
        <v>3024</v>
      </c>
      <c r="BW8365" s="118" t="s">
        <v>13534</v>
      </c>
      <c r="BX8365" s="118" t="s">
        <v>1445</v>
      </c>
      <c r="BY8365" s="118" t="s">
        <v>3024</v>
      </c>
    </row>
    <row r="8366" spans="53:77" x14ac:dyDescent="0.3">
      <c r="BA8366" s="169" t="e">
        <f>VLOOKUP(D8366,#REF!, 2,FALSE)</f>
        <v>#REF!</v>
      </c>
      <c r="BO8366" s="118" t="s">
        <v>13535</v>
      </c>
      <c r="BP8366" s="118" t="s">
        <v>771</v>
      </c>
      <c r="BQ8366" s="118" t="s">
        <v>921</v>
      </c>
      <c r="BW8366" s="118" t="s">
        <v>13535</v>
      </c>
      <c r="BX8366" s="118" t="s">
        <v>771</v>
      </c>
      <c r="BY8366" s="118" t="s">
        <v>921</v>
      </c>
    </row>
    <row r="8367" spans="53:77" x14ac:dyDescent="0.3">
      <c r="BA8367" s="169" t="e">
        <f>VLOOKUP(D8367,#REF!, 2,FALSE)</f>
        <v>#REF!</v>
      </c>
      <c r="BO8367" s="118" t="s">
        <v>13536</v>
      </c>
      <c r="BP8367" s="118" t="s">
        <v>1013</v>
      </c>
      <c r="BQ8367" s="118" t="s">
        <v>8520</v>
      </c>
      <c r="BW8367" s="118" t="s">
        <v>13536</v>
      </c>
      <c r="BX8367" s="118" t="s">
        <v>1013</v>
      </c>
      <c r="BY8367" s="118" t="s">
        <v>8520</v>
      </c>
    </row>
    <row r="8368" spans="53:77" x14ac:dyDescent="0.3">
      <c r="BA8368" s="169" t="e">
        <f>VLOOKUP(D8368,#REF!, 2,FALSE)</f>
        <v>#REF!</v>
      </c>
      <c r="BO8368" s="118" t="s">
        <v>13537</v>
      </c>
      <c r="BP8368" s="118" t="s">
        <v>778</v>
      </c>
      <c r="BQ8368" s="118" t="s">
        <v>11218</v>
      </c>
      <c r="BW8368" s="118" t="s">
        <v>13537</v>
      </c>
      <c r="BX8368" s="118" t="s">
        <v>778</v>
      </c>
      <c r="BY8368" s="118" t="s">
        <v>11218</v>
      </c>
    </row>
    <row r="8369" spans="53:77" x14ac:dyDescent="0.3">
      <c r="BA8369" s="169" t="e">
        <f>VLOOKUP(D8369,#REF!, 2,FALSE)</f>
        <v>#REF!</v>
      </c>
      <c r="BO8369" s="118" t="s">
        <v>13538</v>
      </c>
      <c r="BP8369" s="118" t="s">
        <v>2983</v>
      </c>
      <c r="BQ8369" s="118" t="s">
        <v>2983</v>
      </c>
      <c r="BW8369" s="118" t="s">
        <v>13538</v>
      </c>
      <c r="BX8369" s="118" t="s">
        <v>2983</v>
      </c>
      <c r="BY8369" s="118" t="s">
        <v>2983</v>
      </c>
    </row>
    <row r="8370" spans="53:77" x14ac:dyDescent="0.3">
      <c r="BA8370" s="169" t="e">
        <f>VLOOKUP(D8370,#REF!, 2,FALSE)</f>
        <v>#REF!</v>
      </c>
      <c r="BO8370" s="118" t="s">
        <v>13539</v>
      </c>
      <c r="BP8370" s="118" t="s">
        <v>1013</v>
      </c>
      <c r="BQ8370" s="118" t="s">
        <v>5236</v>
      </c>
      <c r="BW8370" s="118" t="s">
        <v>13539</v>
      </c>
      <c r="BX8370" s="118" t="s">
        <v>1013</v>
      </c>
      <c r="BY8370" s="118" t="s">
        <v>5236</v>
      </c>
    </row>
    <row r="8371" spans="53:77" x14ac:dyDescent="0.3">
      <c r="BA8371" s="169" t="e">
        <f>VLOOKUP(D8371,#REF!, 2,FALSE)</f>
        <v>#REF!</v>
      </c>
      <c r="BO8371" s="118" t="s">
        <v>13540</v>
      </c>
      <c r="BP8371" s="118" t="s">
        <v>2983</v>
      </c>
      <c r="BQ8371" s="118" t="s">
        <v>2983</v>
      </c>
      <c r="BW8371" s="118" t="s">
        <v>13540</v>
      </c>
      <c r="BX8371" s="118" t="s">
        <v>2983</v>
      </c>
      <c r="BY8371" s="118" t="s">
        <v>2983</v>
      </c>
    </row>
    <row r="8372" spans="53:77" x14ac:dyDescent="0.3">
      <c r="BA8372" s="169" t="e">
        <f>VLOOKUP(D8372,#REF!, 2,FALSE)</f>
        <v>#REF!</v>
      </c>
      <c r="BO8372" s="118" t="s">
        <v>13541</v>
      </c>
      <c r="BP8372" s="118" t="s">
        <v>628</v>
      </c>
      <c r="BQ8372" s="118" t="s">
        <v>2967</v>
      </c>
      <c r="BW8372" s="118" t="s">
        <v>13541</v>
      </c>
      <c r="BX8372" s="118" t="s">
        <v>628</v>
      </c>
      <c r="BY8372" s="118" t="s">
        <v>2967</v>
      </c>
    </row>
    <row r="8373" spans="53:77" x14ac:dyDescent="0.3">
      <c r="BA8373" s="169" t="e">
        <f>VLOOKUP(D8373,#REF!, 2,FALSE)</f>
        <v>#REF!</v>
      </c>
      <c r="BO8373" s="118" t="s">
        <v>204</v>
      </c>
      <c r="BP8373" s="118" t="s">
        <v>613</v>
      </c>
      <c r="BQ8373" s="118" t="s">
        <v>1202</v>
      </c>
      <c r="BW8373" s="118" t="s">
        <v>204</v>
      </c>
      <c r="BX8373" s="118" t="s">
        <v>613</v>
      </c>
      <c r="BY8373" s="118" t="s">
        <v>1202</v>
      </c>
    </row>
    <row r="8374" spans="53:77" x14ac:dyDescent="0.3">
      <c r="BA8374" s="169" t="e">
        <f>VLOOKUP(D8374,#REF!, 2,FALSE)</f>
        <v>#REF!</v>
      </c>
      <c r="BO8374" s="118" t="s">
        <v>201</v>
      </c>
      <c r="BP8374" s="118" t="s">
        <v>636</v>
      </c>
      <c r="BQ8374" s="118" t="s">
        <v>1202</v>
      </c>
      <c r="BW8374" s="118" t="s">
        <v>201</v>
      </c>
      <c r="BX8374" s="118" t="s">
        <v>636</v>
      </c>
      <c r="BY8374" s="118" t="s">
        <v>1202</v>
      </c>
    </row>
    <row r="8375" spans="53:77" x14ac:dyDescent="0.3">
      <c r="BA8375" s="169" t="e">
        <f>VLOOKUP(D8375,#REF!, 2,FALSE)</f>
        <v>#REF!</v>
      </c>
      <c r="BO8375" s="118" t="s">
        <v>13542</v>
      </c>
      <c r="BP8375" s="118" t="s">
        <v>2983</v>
      </c>
      <c r="BQ8375" s="118" t="s">
        <v>770</v>
      </c>
      <c r="BW8375" s="118" t="s">
        <v>13542</v>
      </c>
      <c r="BX8375" s="118" t="s">
        <v>2983</v>
      </c>
      <c r="BY8375" s="118" t="s">
        <v>770</v>
      </c>
    </row>
    <row r="8376" spans="53:77" x14ac:dyDescent="0.3">
      <c r="BA8376" s="169" t="e">
        <f>VLOOKUP(D8376,#REF!, 2,FALSE)</f>
        <v>#REF!</v>
      </c>
      <c r="BO8376" s="118" t="s">
        <v>13543</v>
      </c>
      <c r="BP8376" s="118" t="s">
        <v>3243</v>
      </c>
      <c r="BQ8376" s="118" t="s">
        <v>1410</v>
      </c>
      <c r="BW8376" s="118" t="s">
        <v>13543</v>
      </c>
      <c r="BX8376" s="118" t="s">
        <v>3243</v>
      </c>
      <c r="BY8376" s="118" t="s">
        <v>1410</v>
      </c>
    </row>
    <row r="8377" spans="53:77" x14ac:dyDescent="0.3">
      <c r="BA8377" s="169" t="e">
        <f>VLOOKUP(D8377,#REF!, 2,FALSE)</f>
        <v>#REF!</v>
      </c>
      <c r="BO8377" s="118" t="s">
        <v>13544</v>
      </c>
      <c r="BP8377" s="118" t="s">
        <v>3003</v>
      </c>
      <c r="BQ8377" s="118" t="s">
        <v>13545</v>
      </c>
      <c r="BW8377" s="118" t="s">
        <v>13544</v>
      </c>
      <c r="BX8377" s="118" t="s">
        <v>3003</v>
      </c>
      <c r="BY8377" s="118" t="s">
        <v>13545</v>
      </c>
    </row>
    <row r="8378" spans="53:77" x14ac:dyDescent="0.3">
      <c r="BA8378" s="169" t="e">
        <f>VLOOKUP(D8378,#REF!, 2,FALSE)</f>
        <v>#REF!</v>
      </c>
      <c r="BO8378" s="118" t="s">
        <v>13546</v>
      </c>
      <c r="BP8378" s="118" t="s">
        <v>628</v>
      </c>
      <c r="BQ8378" s="118" t="s">
        <v>2983</v>
      </c>
      <c r="BW8378" s="118" t="s">
        <v>13546</v>
      </c>
      <c r="BX8378" s="118" t="s">
        <v>628</v>
      </c>
      <c r="BY8378" s="118" t="s">
        <v>2983</v>
      </c>
    </row>
    <row r="8379" spans="53:77" x14ac:dyDescent="0.3">
      <c r="BA8379" s="169" t="e">
        <f>VLOOKUP(D8379,#REF!, 2,FALSE)</f>
        <v>#REF!</v>
      </c>
      <c r="BO8379" s="118" t="s">
        <v>13547</v>
      </c>
      <c r="BP8379" s="118" t="s">
        <v>637</v>
      </c>
      <c r="BQ8379" s="118" t="s">
        <v>615</v>
      </c>
      <c r="BW8379" s="118" t="s">
        <v>13547</v>
      </c>
      <c r="BX8379" s="118" t="s">
        <v>637</v>
      </c>
      <c r="BY8379" s="118" t="s">
        <v>615</v>
      </c>
    </row>
    <row r="8380" spans="53:77" x14ac:dyDescent="0.3">
      <c r="BA8380" s="169" t="e">
        <f>VLOOKUP(D8380,#REF!, 2,FALSE)</f>
        <v>#REF!</v>
      </c>
      <c r="BO8380" s="118" t="s">
        <v>13548</v>
      </c>
      <c r="BP8380" s="118" t="s">
        <v>2983</v>
      </c>
      <c r="BQ8380" s="118" t="s">
        <v>915</v>
      </c>
      <c r="BW8380" s="118" t="s">
        <v>13548</v>
      </c>
      <c r="BX8380" s="118" t="s">
        <v>2983</v>
      </c>
      <c r="BY8380" s="118" t="s">
        <v>915</v>
      </c>
    </row>
    <row r="8381" spans="53:77" x14ac:dyDescent="0.3">
      <c r="BA8381" s="169" t="e">
        <f>VLOOKUP(D8381,#REF!, 2,FALSE)</f>
        <v>#REF!</v>
      </c>
      <c r="BO8381" s="118" t="s">
        <v>13549</v>
      </c>
      <c r="BP8381" s="118" t="s">
        <v>639</v>
      </c>
      <c r="BQ8381" s="118" t="s">
        <v>1804</v>
      </c>
      <c r="BW8381" s="118" t="s">
        <v>13549</v>
      </c>
      <c r="BX8381" s="118" t="s">
        <v>639</v>
      </c>
      <c r="BY8381" s="118" t="s">
        <v>1804</v>
      </c>
    </row>
    <row r="8382" spans="53:77" x14ac:dyDescent="0.3">
      <c r="BA8382" s="169" t="e">
        <f>VLOOKUP(D8382,#REF!, 2,FALSE)</f>
        <v>#REF!</v>
      </c>
      <c r="BO8382" s="118" t="s">
        <v>13550</v>
      </c>
      <c r="BP8382" s="118" t="s">
        <v>1342</v>
      </c>
      <c r="BQ8382" s="118" t="s">
        <v>782</v>
      </c>
      <c r="BW8382" s="118" t="s">
        <v>13550</v>
      </c>
      <c r="BX8382" s="118" t="s">
        <v>1342</v>
      </c>
      <c r="BY8382" s="118" t="s">
        <v>782</v>
      </c>
    </row>
    <row r="8383" spans="53:77" x14ac:dyDescent="0.3">
      <c r="BA8383" s="169" t="e">
        <f>VLOOKUP(D8383,#REF!, 2,FALSE)</f>
        <v>#REF!</v>
      </c>
      <c r="BO8383" s="118" t="s">
        <v>13551</v>
      </c>
      <c r="BP8383" s="118" t="s">
        <v>2983</v>
      </c>
      <c r="BQ8383" s="118" t="s">
        <v>1122</v>
      </c>
      <c r="BW8383" s="118" t="s">
        <v>13551</v>
      </c>
      <c r="BX8383" s="118" t="s">
        <v>2983</v>
      </c>
      <c r="BY8383" s="118" t="s">
        <v>1122</v>
      </c>
    </row>
    <row r="8384" spans="53:77" x14ac:dyDescent="0.3">
      <c r="BA8384" s="169" t="e">
        <f>VLOOKUP(D8384,#REF!, 2,FALSE)</f>
        <v>#REF!</v>
      </c>
      <c r="BO8384" s="118" t="s">
        <v>13552</v>
      </c>
      <c r="BP8384" s="118" t="s">
        <v>2983</v>
      </c>
      <c r="BQ8384" s="118" t="s">
        <v>782</v>
      </c>
      <c r="BW8384" s="118" t="s">
        <v>13552</v>
      </c>
      <c r="BX8384" s="118" t="s">
        <v>2983</v>
      </c>
      <c r="BY8384" s="118" t="s">
        <v>782</v>
      </c>
    </row>
    <row r="8385" spans="53:77" x14ac:dyDescent="0.3">
      <c r="BA8385" s="169" t="e">
        <f>VLOOKUP(D8385,#REF!, 2,FALSE)</f>
        <v>#REF!</v>
      </c>
      <c r="BO8385" s="118" t="s">
        <v>13553</v>
      </c>
      <c r="BP8385" s="118" t="s">
        <v>2983</v>
      </c>
      <c r="BQ8385" s="118" t="s">
        <v>6693</v>
      </c>
      <c r="BW8385" s="118" t="s">
        <v>13553</v>
      </c>
      <c r="BX8385" s="118" t="s">
        <v>2983</v>
      </c>
      <c r="BY8385" s="118" t="s">
        <v>6693</v>
      </c>
    </row>
    <row r="8386" spans="53:77" x14ac:dyDescent="0.3">
      <c r="BA8386" s="169" t="e">
        <f>VLOOKUP(D8386,#REF!, 2,FALSE)</f>
        <v>#REF!</v>
      </c>
      <c r="BO8386" s="118" t="s">
        <v>13554</v>
      </c>
      <c r="BP8386" s="118" t="s">
        <v>2983</v>
      </c>
      <c r="BQ8386" s="118" t="s">
        <v>7152</v>
      </c>
      <c r="BW8386" s="118" t="s">
        <v>13554</v>
      </c>
      <c r="BX8386" s="118" t="s">
        <v>2983</v>
      </c>
      <c r="BY8386" s="118" t="s">
        <v>7152</v>
      </c>
    </row>
    <row r="8387" spans="53:77" x14ac:dyDescent="0.3">
      <c r="BA8387" s="169" t="e">
        <f>VLOOKUP(D8387,#REF!, 2,FALSE)</f>
        <v>#REF!</v>
      </c>
      <c r="BO8387" s="118" t="s">
        <v>13556</v>
      </c>
      <c r="BP8387" s="118" t="s">
        <v>2983</v>
      </c>
      <c r="BQ8387" s="118" t="s">
        <v>13557</v>
      </c>
      <c r="BW8387" s="118" t="s">
        <v>13556</v>
      </c>
      <c r="BX8387" s="118" t="s">
        <v>2983</v>
      </c>
      <c r="BY8387" s="118" t="s">
        <v>13557</v>
      </c>
    </row>
    <row r="8388" spans="53:77" x14ac:dyDescent="0.3">
      <c r="BA8388" s="169" t="e">
        <f>VLOOKUP(D8388,#REF!, 2,FALSE)</f>
        <v>#REF!</v>
      </c>
      <c r="BO8388" s="118" t="s">
        <v>13558</v>
      </c>
      <c r="BP8388" s="118" t="s">
        <v>2983</v>
      </c>
      <c r="BQ8388" s="118" t="s">
        <v>13559</v>
      </c>
      <c r="BW8388" s="118" t="s">
        <v>13558</v>
      </c>
      <c r="BX8388" s="118" t="s">
        <v>2983</v>
      </c>
      <c r="BY8388" s="118" t="s">
        <v>13559</v>
      </c>
    </row>
    <row r="8389" spans="53:77" x14ac:dyDescent="0.3">
      <c r="BA8389" s="169" t="e">
        <f>VLOOKUP(D8389,#REF!, 2,FALSE)</f>
        <v>#REF!</v>
      </c>
      <c r="BO8389" s="118" t="s">
        <v>13560</v>
      </c>
      <c r="BP8389" s="118" t="s">
        <v>731</v>
      </c>
      <c r="BQ8389" s="118" t="s">
        <v>13561</v>
      </c>
      <c r="BW8389" s="118" t="s">
        <v>13560</v>
      </c>
      <c r="BX8389" s="118" t="s">
        <v>731</v>
      </c>
      <c r="BY8389" s="118" t="s">
        <v>13561</v>
      </c>
    </row>
    <row r="8390" spans="53:77" x14ac:dyDescent="0.3">
      <c r="BA8390" s="169" t="e">
        <f>VLOOKUP(D8390,#REF!, 2,FALSE)</f>
        <v>#REF!</v>
      </c>
      <c r="BO8390" s="118" t="s">
        <v>13562</v>
      </c>
      <c r="BP8390" s="118" t="s">
        <v>1733</v>
      </c>
      <c r="BQ8390" s="118" t="s">
        <v>8723</v>
      </c>
      <c r="BW8390" s="118" t="s">
        <v>13562</v>
      </c>
      <c r="BX8390" s="118" t="s">
        <v>1733</v>
      </c>
      <c r="BY8390" s="118" t="s">
        <v>8723</v>
      </c>
    </row>
    <row r="8391" spans="53:77" x14ac:dyDescent="0.3">
      <c r="BA8391" s="169" t="e">
        <f>VLOOKUP(D8391,#REF!, 2,FALSE)</f>
        <v>#REF!</v>
      </c>
      <c r="BO8391" s="118" t="s">
        <v>2398</v>
      </c>
      <c r="BP8391" s="118" t="s">
        <v>1342</v>
      </c>
      <c r="BQ8391" s="118" t="s">
        <v>13563</v>
      </c>
      <c r="BW8391" s="118" t="s">
        <v>2398</v>
      </c>
      <c r="BX8391" s="118" t="s">
        <v>1342</v>
      </c>
      <c r="BY8391" s="118" t="s">
        <v>13563</v>
      </c>
    </row>
    <row r="8392" spans="53:77" x14ac:dyDescent="0.3">
      <c r="BA8392" s="169" t="e">
        <f>VLOOKUP(D8392,#REF!, 2,FALSE)</f>
        <v>#REF!</v>
      </c>
      <c r="BO8392" s="118" t="s">
        <v>13564</v>
      </c>
      <c r="BP8392" s="118" t="s">
        <v>2983</v>
      </c>
      <c r="BQ8392" s="118" t="s">
        <v>1520</v>
      </c>
      <c r="BW8392" s="118" t="s">
        <v>13564</v>
      </c>
      <c r="BX8392" s="118" t="s">
        <v>2983</v>
      </c>
      <c r="BY8392" s="118" t="s">
        <v>1520</v>
      </c>
    </row>
    <row r="8393" spans="53:77" x14ac:dyDescent="0.3">
      <c r="BA8393" s="169" t="e">
        <f>VLOOKUP(D8393,#REF!, 2,FALSE)</f>
        <v>#REF!</v>
      </c>
      <c r="BO8393" s="118" t="s">
        <v>13565</v>
      </c>
      <c r="BP8393" s="118" t="s">
        <v>2983</v>
      </c>
      <c r="BQ8393" s="118" t="s">
        <v>716</v>
      </c>
      <c r="BW8393" s="118" t="s">
        <v>13565</v>
      </c>
      <c r="BX8393" s="118" t="s">
        <v>2983</v>
      </c>
      <c r="BY8393" s="118" t="s">
        <v>716</v>
      </c>
    </row>
    <row r="8394" spans="53:77" x14ac:dyDescent="0.3">
      <c r="BA8394" s="169" t="e">
        <f>VLOOKUP(D8394,#REF!, 2,FALSE)</f>
        <v>#REF!</v>
      </c>
      <c r="BO8394" s="118" t="s">
        <v>13566</v>
      </c>
      <c r="BP8394" s="118" t="s">
        <v>2983</v>
      </c>
      <c r="BQ8394" s="118" t="s">
        <v>2983</v>
      </c>
      <c r="BW8394" s="118" t="s">
        <v>13566</v>
      </c>
      <c r="BX8394" s="118" t="s">
        <v>2983</v>
      </c>
      <c r="BY8394" s="118" t="s">
        <v>2983</v>
      </c>
    </row>
    <row r="8395" spans="53:77" x14ac:dyDescent="0.3">
      <c r="BA8395" s="169" t="e">
        <f>VLOOKUP(D8395,#REF!, 2,FALSE)</f>
        <v>#REF!</v>
      </c>
      <c r="BO8395" s="118" t="s">
        <v>13567</v>
      </c>
      <c r="BP8395" s="118" t="s">
        <v>2983</v>
      </c>
      <c r="BQ8395" s="118" t="s">
        <v>3887</v>
      </c>
      <c r="BW8395" s="118" t="s">
        <v>13567</v>
      </c>
      <c r="BX8395" s="118" t="s">
        <v>2983</v>
      </c>
      <c r="BY8395" s="118" t="s">
        <v>3887</v>
      </c>
    </row>
    <row r="8396" spans="53:77" x14ac:dyDescent="0.3">
      <c r="BA8396" s="169" t="e">
        <f>VLOOKUP(D8396,#REF!, 2,FALSE)</f>
        <v>#REF!</v>
      </c>
      <c r="BO8396" s="118" t="s">
        <v>13568</v>
      </c>
      <c r="BP8396" s="118" t="s">
        <v>2983</v>
      </c>
      <c r="BQ8396" s="118" t="s">
        <v>665</v>
      </c>
      <c r="BW8396" s="118" t="s">
        <v>13568</v>
      </c>
      <c r="BX8396" s="118" t="s">
        <v>2983</v>
      </c>
      <c r="BY8396" s="118" t="s">
        <v>665</v>
      </c>
    </row>
    <row r="8397" spans="53:77" x14ac:dyDescent="0.3">
      <c r="BA8397" s="169" t="e">
        <f>VLOOKUP(D8397,#REF!, 2,FALSE)</f>
        <v>#REF!</v>
      </c>
      <c r="BO8397" s="118" t="s">
        <v>13569</v>
      </c>
      <c r="BP8397" s="118" t="s">
        <v>662</v>
      </c>
      <c r="BQ8397" s="118" t="s">
        <v>1747</v>
      </c>
      <c r="BW8397" s="118" t="s">
        <v>13569</v>
      </c>
      <c r="BX8397" s="118" t="s">
        <v>662</v>
      </c>
      <c r="BY8397" s="118" t="s">
        <v>1747</v>
      </c>
    </row>
    <row r="8398" spans="53:77" x14ac:dyDescent="0.3">
      <c r="BA8398" s="169" t="e">
        <f>VLOOKUP(D8398,#REF!, 2,FALSE)</f>
        <v>#REF!</v>
      </c>
      <c r="BO8398" s="118" t="s">
        <v>13571</v>
      </c>
      <c r="BP8398" s="118" t="s">
        <v>2983</v>
      </c>
      <c r="BQ8398" s="118" t="s">
        <v>2983</v>
      </c>
      <c r="BW8398" s="118" t="s">
        <v>13571</v>
      </c>
      <c r="BX8398" s="118" t="s">
        <v>2983</v>
      </c>
      <c r="BY8398" s="118" t="s">
        <v>2983</v>
      </c>
    </row>
    <row r="8399" spans="53:77" x14ac:dyDescent="0.3">
      <c r="BA8399" s="169" t="e">
        <f>VLOOKUP(D8399,#REF!, 2,FALSE)</f>
        <v>#REF!</v>
      </c>
      <c r="BO8399" s="118" t="s">
        <v>13572</v>
      </c>
      <c r="BP8399" s="118" t="s">
        <v>780</v>
      </c>
      <c r="BQ8399" s="118" t="s">
        <v>13573</v>
      </c>
      <c r="BW8399" s="118" t="s">
        <v>13572</v>
      </c>
      <c r="BX8399" s="118" t="s">
        <v>780</v>
      </c>
      <c r="BY8399" s="118" t="s">
        <v>13573</v>
      </c>
    </row>
    <row r="8400" spans="53:77" x14ac:dyDescent="0.3">
      <c r="BA8400" s="169" t="e">
        <f>VLOOKUP(D8400,#REF!, 2,FALSE)</f>
        <v>#REF!</v>
      </c>
      <c r="BO8400" s="118" t="s">
        <v>13574</v>
      </c>
      <c r="BP8400" s="118" t="s">
        <v>1269</v>
      </c>
      <c r="BQ8400" s="118" t="s">
        <v>13575</v>
      </c>
      <c r="BW8400" s="118" t="s">
        <v>13574</v>
      </c>
      <c r="BX8400" s="118" t="s">
        <v>1269</v>
      </c>
      <c r="BY8400" s="118" t="s">
        <v>13575</v>
      </c>
    </row>
    <row r="8401" spans="53:77" x14ac:dyDescent="0.3">
      <c r="BA8401" s="169" t="e">
        <f>VLOOKUP(D8401,#REF!, 2,FALSE)</f>
        <v>#REF!</v>
      </c>
      <c r="BO8401" s="118" t="s">
        <v>13576</v>
      </c>
      <c r="BP8401" s="118" t="s">
        <v>3243</v>
      </c>
      <c r="BQ8401" s="118" t="s">
        <v>1337</v>
      </c>
      <c r="BW8401" s="118" t="s">
        <v>13576</v>
      </c>
      <c r="BX8401" s="118" t="s">
        <v>3243</v>
      </c>
      <c r="BY8401" s="118" t="s">
        <v>1337</v>
      </c>
    </row>
    <row r="8402" spans="53:77" x14ac:dyDescent="0.3">
      <c r="BA8402" s="169" t="e">
        <f>VLOOKUP(D8402,#REF!, 2,FALSE)</f>
        <v>#REF!</v>
      </c>
      <c r="BO8402" s="118" t="s">
        <v>13577</v>
      </c>
      <c r="BP8402" s="118" t="s">
        <v>1139</v>
      </c>
      <c r="BQ8402" s="118" t="s">
        <v>13578</v>
      </c>
      <c r="BW8402" s="118" t="s">
        <v>13577</v>
      </c>
      <c r="BX8402" s="118" t="s">
        <v>1139</v>
      </c>
      <c r="BY8402" s="118" t="s">
        <v>13578</v>
      </c>
    </row>
    <row r="8403" spans="53:77" x14ac:dyDescent="0.3">
      <c r="BA8403" s="169" t="e">
        <f>VLOOKUP(D8403,#REF!, 2,FALSE)</f>
        <v>#REF!</v>
      </c>
      <c r="BO8403" s="118" t="s">
        <v>13579</v>
      </c>
      <c r="BP8403" s="118" t="s">
        <v>2979</v>
      </c>
      <c r="BQ8403" s="118" t="s">
        <v>6859</v>
      </c>
      <c r="BW8403" s="118" t="s">
        <v>13579</v>
      </c>
      <c r="BX8403" s="118" t="s">
        <v>2979</v>
      </c>
      <c r="BY8403" s="118" t="s">
        <v>6859</v>
      </c>
    </row>
    <row r="8404" spans="53:77" x14ac:dyDescent="0.3">
      <c r="BA8404" s="169" t="e">
        <f>VLOOKUP(D8404,#REF!, 2,FALSE)</f>
        <v>#REF!</v>
      </c>
      <c r="BO8404" s="118" t="s">
        <v>2401</v>
      </c>
      <c r="BP8404" s="118" t="s">
        <v>2983</v>
      </c>
      <c r="BQ8404" s="118" t="s">
        <v>2983</v>
      </c>
      <c r="BW8404" s="118" t="s">
        <v>2401</v>
      </c>
      <c r="BX8404" s="118" t="s">
        <v>2983</v>
      </c>
      <c r="BY8404" s="118" t="s">
        <v>2983</v>
      </c>
    </row>
    <row r="8405" spans="53:77" x14ac:dyDescent="0.3">
      <c r="BA8405" s="169" t="e">
        <f>VLOOKUP(D8405,#REF!, 2,FALSE)</f>
        <v>#REF!</v>
      </c>
      <c r="BO8405" s="118" t="s">
        <v>2402</v>
      </c>
      <c r="BP8405" s="118" t="s">
        <v>639</v>
      </c>
      <c r="BQ8405" s="118" t="s">
        <v>2357</v>
      </c>
      <c r="BW8405" s="118" t="s">
        <v>2402</v>
      </c>
      <c r="BX8405" s="118" t="s">
        <v>639</v>
      </c>
      <c r="BY8405" s="118" t="s">
        <v>2357</v>
      </c>
    </row>
    <row r="8406" spans="53:77" x14ac:dyDescent="0.3">
      <c r="BA8406" s="169" t="e">
        <f>VLOOKUP(D8406,#REF!, 2,FALSE)</f>
        <v>#REF!</v>
      </c>
      <c r="BO8406" s="118" t="s">
        <v>2403</v>
      </c>
      <c r="BP8406" s="118" t="s">
        <v>2423</v>
      </c>
      <c r="BQ8406" s="118" t="s">
        <v>13580</v>
      </c>
      <c r="BW8406" s="118" t="s">
        <v>2403</v>
      </c>
      <c r="BX8406" s="118" t="s">
        <v>2423</v>
      </c>
      <c r="BY8406" s="118" t="s">
        <v>13580</v>
      </c>
    </row>
    <row r="8407" spans="53:77" x14ac:dyDescent="0.3">
      <c r="BA8407" s="169" t="e">
        <f>VLOOKUP(D8407,#REF!, 2,FALSE)</f>
        <v>#REF!</v>
      </c>
      <c r="BO8407" s="118" t="s">
        <v>13581</v>
      </c>
      <c r="BP8407" s="118" t="s">
        <v>639</v>
      </c>
      <c r="BQ8407" s="118" t="s">
        <v>10475</v>
      </c>
      <c r="BW8407" s="118" t="s">
        <v>13581</v>
      </c>
      <c r="BX8407" s="118" t="s">
        <v>639</v>
      </c>
      <c r="BY8407" s="118" t="s">
        <v>10475</v>
      </c>
    </row>
    <row r="8408" spans="53:77" x14ac:dyDescent="0.3">
      <c r="BA8408" s="169" t="e">
        <f>VLOOKUP(D8408,#REF!, 2,FALSE)</f>
        <v>#REF!</v>
      </c>
      <c r="BO8408" s="118" t="s">
        <v>13582</v>
      </c>
      <c r="BP8408" s="118" t="s">
        <v>2983</v>
      </c>
      <c r="BQ8408" s="118" t="s">
        <v>13583</v>
      </c>
      <c r="BW8408" s="118" t="s">
        <v>13582</v>
      </c>
      <c r="BX8408" s="118" t="s">
        <v>2983</v>
      </c>
      <c r="BY8408" s="118" t="s">
        <v>13583</v>
      </c>
    </row>
    <row r="8409" spans="53:77" x14ac:dyDescent="0.3">
      <c r="BA8409" s="169" t="e">
        <f>VLOOKUP(D8409,#REF!, 2,FALSE)</f>
        <v>#REF!</v>
      </c>
      <c r="BO8409" s="118" t="s">
        <v>13584</v>
      </c>
      <c r="BP8409" s="118" t="s">
        <v>2983</v>
      </c>
      <c r="BQ8409" s="118" t="s">
        <v>2983</v>
      </c>
      <c r="BW8409" s="118" t="s">
        <v>13584</v>
      </c>
      <c r="BX8409" s="118" t="s">
        <v>2983</v>
      </c>
      <c r="BY8409" s="118" t="s">
        <v>2983</v>
      </c>
    </row>
    <row r="8410" spans="53:77" x14ac:dyDescent="0.3">
      <c r="BA8410" s="169" t="e">
        <f>VLOOKUP(D8410,#REF!, 2,FALSE)</f>
        <v>#REF!</v>
      </c>
      <c r="BO8410" s="118" t="s">
        <v>13585</v>
      </c>
      <c r="BP8410" s="118" t="s">
        <v>2983</v>
      </c>
      <c r="BQ8410" s="118" t="s">
        <v>2983</v>
      </c>
      <c r="BW8410" s="118" t="s">
        <v>13585</v>
      </c>
      <c r="BX8410" s="118" t="s">
        <v>2983</v>
      </c>
      <c r="BY8410" s="118" t="s">
        <v>2983</v>
      </c>
    </row>
    <row r="8411" spans="53:77" x14ac:dyDescent="0.3">
      <c r="BA8411" s="169" t="e">
        <f>VLOOKUP(D8411,#REF!, 2,FALSE)</f>
        <v>#REF!</v>
      </c>
      <c r="BO8411" s="118" t="s">
        <v>13586</v>
      </c>
      <c r="BP8411" s="118" t="s">
        <v>1342</v>
      </c>
      <c r="BQ8411" s="118" t="s">
        <v>13587</v>
      </c>
      <c r="BW8411" s="118" t="s">
        <v>13586</v>
      </c>
      <c r="BX8411" s="118" t="s">
        <v>1342</v>
      </c>
      <c r="BY8411" s="118" t="s">
        <v>13587</v>
      </c>
    </row>
    <row r="8412" spans="53:77" x14ac:dyDescent="0.3">
      <c r="BA8412" s="169" t="e">
        <f>VLOOKUP(D8412,#REF!, 2,FALSE)</f>
        <v>#REF!</v>
      </c>
      <c r="BO8412" s="118" t="s">
        <v>13588</v>
      </c>
      <c r="BP8412" s="118" t="s">
        <v>940</v>
      </c>
      <c r="BQ8412" s="118" t="s">
        <v>3006</v>
      </c>
      <c r="BW8412" s="118" t="s">
        <v>13588</v>
      </c>
      <c r="BX8412" s="118" t="s">
        <v>940</v>
      </c>
      <c r="BY8412" s="118" t="s">
        <v>3006</v>
      </c>
    </row>
    <row r="8413" spans="53:77" x14ac:dyDescent="0.3">
      <c r="BA8413" s="169" t="e">
        <f>VLOOKUP(D8413,#REF!, 2,FALSE)</f>
        <v>#REF!</v>
      </c>
      <c r="BO8413" s="118" t="s">
        <v>13589</v>
      </c>
      <c r="BP8413" s="118" t="s">
        <v>797</v>
      </c>
      <c r="BQ8413" s="118" t="s">
        <v>7543</v>
      </c>
      <c r="BW8413" s="118" t="s">
        <v>13589</v>
      </c>
      <c r="BX8413" s="118" t="s">
        <v>797</v>
      </c>
      <c r="BY8413" s="118" t="s">
        <v>7543</v>
      </c>
    </row>
    <row r="8414" spans="53:77" x14ac:dyDescent="0.3">
      <c r="BA8414" s="169" t="e">
        <f>VLOOKUP(D8414,#REF!, 2,FALSE)</f>
        <v>#REF!</v>
      </c>
      <c r="BO8414" s="118" t="s">
        <v>13590</v>
      </c>
      <c r="BP8414" s="118" t="s">
        <v>862</v>
      </c>
      <c r="BQ8414" s="118" t="s">
        <v>1675</v>
      </c>
      <c r="BW8414" s="118" t="s">
        <v>13590</v>
      </c>
      <c r="BX8414" s="118" t="s">
        <v>862</v>
      </c>
      <c r="BY8414" s="118" t="s">
        <v>1675</v>
      </c>
    </row>
    <row r="8415" spans="53:77" x14ac:dyDescent="0.3">
      <c r="BA8415" s="169" t="e">
        <f>VLOOKUP(D8415,#REF!, 2,FALSE)</f>
        <v>#REF!</v>
      </c>
      <c r="BO8415" s="118" t="s">
        <v>13591</v>
      </c>
      <c r="BP8415" s="118" t="s">
        <v>997</v>
      </c>
      <c r="BQ8415" s="118" t="s">
        <v>8467</v>
      </c>
      <c r="BW8415" s="118" t="s">
        <v>13591</v>
      </c>
      <c r="BX8415" s="118" t="s">
        <v>997</v>
      </c>
      <c r="BY8415" s="118" t="s">
        <v>8467</v>
      </c>
    </row>
    <row r="8416" spans="53:77" x14ac:dyDescent="0.3">
      <c r="BA8416" s="169" t="e">
        <f>VLOOKUP(D8416,#REF!, 2,FALSE)</f>
        <v>#REF!</v>
      </c>
      <c r="BO8416" s="118" t="s">
        <v>13592</v>
      </c>
      <c r="BP8416" s="118" t="s">
        <v>2983</v>
      </c>
      <c r="BQ8416" s="118" t="s">
        <v>13593</v>
      </c>
      <c r="BW8416" s="118" t="s">
        <v>13592</v>
      </c>
      <c r="BX8416" s="118" t="s">
        <v>2983</v>
      </c>
      <c r="BY8416" s="118" t="s">
        <v>13593</v>
      </c>
    </row>
    <row r="8417" spans="53:77" x14ac:dyDescent="0.3">
      <c r="BA8417" s="169" t="e">
        <f>VLOOKUP(D8417,#REF!, 2,FALSE)</f>
        <v>#REF!</v>
      </c>
      <c r="BO8417" s="118" t="s">
        <v>13594</v>
      </c>
      <c r="BP8417" s="118" t="s">
        <v>2983</v>
      </c>
      <c r="BQ8417" s="118" t="s">
        <v>4352</v>
      </c>
      <c r="BW8417" s="118" t="s">
        <v>13594</v>
      </c>
      <c r="BX8417" s="118" t="s">
        <v>2983</v>
      </c>
      <c r="BY8417" s="118" t="s">
        <v>4352</v>
      </c>
    </row>
    <row r="8418" spans="53:77" x14ac:dyDescent="0.3">
      <c r="BA8418" s="169" t="e">
        <f>VLOOKUP(D8418,#REF!, 2,FALSE)</f>
        <v>#REF!</v>
      </c>
      <c r="BO8418" s="118" t="s">
        <v>13595</v>
      </c>
      <c r="BP8418" s="118" t="s">
        <v>2983</v>
      </c>
      <c r="BQ8418" s="118" t="s">
        <v>2983</v>
      </c>
      <c r="BW8418" s="118" t="s">
        <v>13595</v>
      </c>
      <c r="BX8418" s="118" t="s">
        <v>2983</v>
      </c>
      <c r="BY8418" s="118" t="s">
        <v>2983</v>
      </c>
    </row>
    <row r="8419" spans="53:77" x14ac:dyDescent="0.3">
      <c r="BA8419" s="169" t="e">
        <f>VLOOKUP(D8419,#REF!, 2,FALSE)</f>
        <v>#REF!</v>
      </c>
      <c r="BO8419" s="118" t="s">
        <v>13596</v>
      </c>
      <c r="BP8419" s="118" t="s">
        <v>1139</v>
      </c>
      <c r="BQ8419" s="118" t="s">
        <v>2803</v>
      </c>
      <c r="BW8419" s="118" t="s">
        <v>13596</v>
      </c>
      <c r="BX8419" s="118" t="s">
        <v>1139</v>
      </c>
      <c r="BY8419" s="118" t="s">
        <v>2803</v>
      </c>
    </row>
    <row r="8420" spans="53:77" x14ac:dyDescent="0.3">
      <c r="BA8420" s="169" t="e">
        <f>VLOOKUP(D8420,#REF!, 2,FALSE)</f>
        <v>#REF!</v>
      </c>
      <c r="BO8420" s="118" t="s">
        <v>13597</v>
      </c>
      <c r="BP8420" s="118" t="s">
        <v>637</v>
      </c>
      <c r="BQ8420" s="118" t="s">
        <v>1098</v>
      </c>
      <c r="BW8420" s="118" t="s">
        <v>13597</v>
      </c>
      <c r="BX8420" s="118" t="s">
        <v>637</v>
      </c>
      <c r="BY8420" s="118" t="s">
        <v>1098</v>
      </c>
    </row>
    <row r="8421" spans="53:77" x14ac:dyDescent="0.3">
      <c r="BA8421" s="169" t="e">
        <f>VLOOKUP(D8421,#REF!, 2,FALSE)</f>
        <v>#REF!</v>
      </c>
      <c r="BO8421" s="118" t="s">
        <v>13598</v>
      </c>
      <c r="BP8421" s="118" t="s">
        <v>617</v>
      </c>
      <c r="BQ8421" s="118" t="s">
        <v>5848</v>
      </c>
      <c r="BW8421" s="118" t="s">
        <v>13598</v>
      </c>
      <c r="BX8421" s="118" t="s">
        <v>617</v>
      </c>
      <c r="BY8421" s="118" t="s">
        <v>5848</v>
      </c>
    </row>
    <row r="8422" spans="53:77" x14ac:dyDescent="0.3">
      <c r="BA8422" s="169" t="e">
        <f>VLOOKUP(D8422,#REF!, 2,FALSE)</f>
        <v>#REF!</v>
      </c>
      <c r="BO8422" s="118" t="s">
        <v>13599</v>
      </c>
      <c r="BP8422" s="118" t="s">
        <v>663</v>
      </c>
      <c r="BQ8422" s="118" t="s">
        <v>5848</v>
      </c>
      <c r="BW8422" s="118" t="s">
        <v>13599</v>
      </c>
      <c r="BX8422" s="118" t="s">
        <v>663</v>
      </c>
      <c r="BY8422" s="118" t="s">
        <v>5848</v>
      </c>
    </row>
    <row r="8423" spans="53:77" x14ac:dyDescent="0.3">
      <c r="BA8423" s="169" t="e">
        <f>VLOOKUP(D8423,#REF!, 2,FALSE)</f>
        <v>#REF!</v>
      </c>
      <c r="BO8423" s="118" t="s">
        <v>13600</v>
      </c>
      <c r="BP8423" s="118" t="s">
        <v>2983</v>
      </c>
      <c r="BQ8423" s="118" t="s">
        <v>11971</v>
      </c>
      <c r="BW8423" s="118" t="s">
        <v>13600</v>
      </c>
      <c r="BX8423" s="118" t="s">
        <v>2983</v>
      </c>
      <c r="BY8423" s="118" t="s">
        <v>11971</v>
      </c>
    </row>
    <row r="8424" spans="53:77" x14ac:dyDescent="0.3">
      <c r="BA8424" s="169" t="e">
        <f>VLOOKUP(D8424,#REF!, 2,FALSE)</f>
        <v>#REF!</v>
      </c>
      <c r="BO8424" s="118" t="s">
        <v>13601</v>
      </c>
      <c r="BP8424" s="118" t="s">
        <v>616</v>
      </c>
      <c r="BQ8424" s="118" t="s">
        <v>5150</v>
      </c>
      <c r="BW8424" s="118" t="s">
        <v>13601</v>
      </c>
      <c r="BX8424" s="118" t="s">
        <v>616</v>
      </c>
      <c r="BY8424" s="118" t="s">
        <v>5150</v>
      </c>
    </row>
    <row r="8425" spans="53:77" x14ac:dyDescent="0.3">
      <c r="BA8425" s="169" t="e">
        <f>VLOOKUP(D8425,#REF!, 2,FALSE)</f>
        <v>#REF!</v>
      </c>
      <c r="BO8425" s="118" t="s">
        <v>13602</v>
      </c>
      <c r="BP8425" s="118" t="s">
        <v>841</v>
      </c>
      <c r="BQ8425" s="118" t="s">
        <v>6618</v>
      </c>
      <c r="BW8425" s="118" t="s">
        <v>13602</v>
      </c>
      <c r="BX8425" s="118" t="s">
        <v>841</v>
      </c>
      <c r="BY8425" s="118" t="s">
        <v>6618</v>
      </c>
    </row>
    <row r="8426" spans="53:77" x14ac:dyDescent="0.3">
      <c r="BA8426" s="169" t="e">
        <f>VLOOKUP(D8426,#REF!, 2,FALSE)</f>
        <v>#REF!</v>
      </c>
      <c r="BO8426" s="118" t="s">
        <v>13603</v>
      </c>
      <c r="BP8426" s="118" t="s">
        <v>2983</v>
      </c>
      <c r="BQ8426" s="118" t="s">
        <v>770</v>
      </c>
      <c r="BW8426" s="118" t="s">
        <v>13603</v>
      </c>
      <c r="BX8426" s="118" t="s">
        <v>2983</v>
      </c>
      <c r="BY8426" s="118" t="s">
        <v>770</v>
      </c>
    </row>
    <row r="8427" spans="53:77" x14ac:dyDescent="0.3">
      <c r="BA8427" s="169" t="e">
        <f>VLOOKUP(D8427,#REF!, 2,FALSE)</f>
        <v>#REF!</v>
      </c>
      <c r="BO8427" s="118" t="s">
        <v>13604</v>
      </c>
      <c r="BP8427" s="118" t="s">
        <v>2983</v>
      </c>
      <c r="BQ8427" s="118" t="s">
        <v>7731</v>
      </c>
      <c r="BW8427" s="118" t="s">
        <v>13604</v>
      </c>
      <c r="BX8427" s="118" t="s">
        <v>2983</v>
      </c>
      <c r="BY8427" s="118" t="s">
        <v>7731</v>
      </c>
    </row>
    <row r="8428" spans="53:77" x14ac:dyDescent="0.3">
      <c r="BA8428" s="169" t="e">
        <f>VLOOKUP(D8428,#REF!, 2,FALSE)</f>
        <v>#REF!</v>
      </c>
      <c r="BO8428" s="118" t="s">
        <v>13605</v>
      </c>
      <c r="BP8428" s="118" t="s">
        <v>2983</v>
      </c>
      <c r="BQ8428" s="118" t="s">
        <v>10523</v>
      </c>
      <c r="BW8428" s="118" t="s">
        <v>13605</v>
      </c>
      <c r="BX8428" s="118" t="s">
        <v>2983</v>
      </c>
      <c r="BY8428" s="118" t="s">
        <v>10523</v>
      </c>
    </row>
    <row r="8429" spans="53:77" x14ac:dyDescent="0.3">
      <c r="BA8429" s="169" t="e">
        <f>VLOOKUP(D8429,#REF!, 2,FALSE)</f>
        <v>#REF!</v>
      </c>
      <c r="BO8429" s="118" t="s">
        <v>13606</v>
      </c>
      <c r="BP8429" s="118" t="s">
        <v>16975</v>
      </c>
      <c r="BQ8429" s="118" t="s">
        <v>13607</v>
      </c>
      <c r="BW8429" s="118" t="s">
        <v>13606</v>
      </c>
      <c r="BX8429" s="118" t="s">
        <v>16975</v>
      </c>
      <c r="BY8429" s="118" t="s">
        <v>13607</v>
      </c>
    </row>
    <row r="8430" spans="53:77" x14ac:dyDescent="0.3">
      <c r="BA8430" s="169" t="e">
        <f>VLOOKUP(D8430,#REF!, 2,FALSE)</f>
        <v>#REF!</v>
      </c>
      <c r="BO8430" s="118" t="s">
        <v>13608</v>
      </c>
      <c r="BP8430" s="118" t="s">
        <v>2983</v>
      </c>
      <c r="BQ8430" s="118" t="s">
        <v>2983</v>
      </c>
      <c r="BW8430" s="118" t="s">
        <v>13608</v>
      </c>
      <c r="BX8430" s="118" t="s">
        <v>2983</v>
      </c>
      <c r="BY8430" s="118" t="s">
        <v>2983</v>
      </c>
    </row>
    <row r="8431" spans="53:77" x14ac:dyDescent="0.3">
      <c r="BA8431" s="169" t="e">
        <f>VLOOKUP(D8431,#REF!, 2,FALSE)</f>
        <v>#REF!</v>
      </c>
      <c r="BO8431" s="118" t="s">
        <v>13609</v>
      </c>
      <c r="BP8431" s="118" t="s">
        <v>612</v>
      </c>
      <c r="BQ8431" s="118" t="s">
        <v>13610</v>
      </c>
      <c r="BW8431" s="118" t="s">
        <v>13609</v>
      </c>
      <c r="BX8431" s="118" t="s">
        <v>612</v>
      </c>
      <c r="BY8431" s="118" t="s">
        <v>13610</v>
      </c>
    </row>
    <row r="8432" spans="53:77" x14ac:dyDescent="0.3">
      <c r="BA8432" s="169" t="e">
        <f>VLOOKUP(D8432,#REF!, 2,FALSE)</f>
        <v>#REF!</v>
      </c>
      <c r="BO8432" s="118" t="s">
        <v>13611</v>
      </c>
      <c r="BP8432" s="118" t="s">
        <v>1342</v>
      </c>
      <c r="BQ8432" s="118" t="s">
        <v>13612</v>
      </c>
      <c r="BW8432" s="118" t="s">
        <v>13611</v>
      </c>
      <c r="BX8432" s="118" t="s">
        <v>1342</v>
      </c>
      <c r="BY8432" s="118" t="s">
        <v>13612</v>
      </c>
    </row>
    <row r="8433" spans="53:77" x14ac:dyDescent="0.3">
      <c r="BA8433" s="169" t="e">
        <f>VLOOKUP(D8433,#REF!, 2,FALSE)</f>
        <v>#REF!</v>
      </c>
      <c r="BO8433" s="118" t="s">
        <v>2404</v>
      </c>
      <c r="BP8433" s="118" t="s">
        <v>2983</v>
      </c>
      <c r="BQ8433" s="118" t="s">
        <v>13613</v>
      </c>
      <c r="BW8433" s="118" t="s">
        <v>2404</v>
      </c>
      <c r="BX8433" s="118" t="s">
        <v>2983</v>
      </c>
      <c r="BY8433" s="118" t="s">
        <v>13613</v>
      </c>
    </row>
    <row r="8434" spans="53:77" x14ac:dyDescent="0.3">
      <c r="BA8434" s="169" t="e">
        <f>VLOOKUP(D8434,#REF!, 2,FALSE)</f>
        <v>#REF!</v>
      </c>
      <c r="BO8434" s="118" t="s">
        <v>13614</v>
      </c>
      <c r="BP8434" s="118" t="s">
        <v>2983</v>
      </c>
      <c r="BQ8434" s="118" t="s">
        <v>13615</v>
      </c>
      <c r="BW8434" s="118" t="s">
        <v>13614</v>
      </c>
      <c r="BX8434" s="118" t="s">
        <v>2983</v>
      </c>
      <c r="BY8434" s="118" t="s">
        <v>13615</v>
      </c>
    </row>
    <row r="8435" spans="53:77" x14ac:dyDescent="0.3">
      <c r="BA8435" s="169" t="e">
        <f>VLOOKUP(D8435,#REF!, 2,FALSE)</f>
        <v>#REF!</v>
      </c>
      <c r="BO8435" s="118" t="s">
        <v>13616</v>
      </c>
      <c r="BP8435" s="118" t="s">
        <v>16975</v>
      </c>
      <c r="BQ8435" s="118" t="s">
        <v>1158</v>
      </c>
      <c r="BW8435" s="118" t="s">
        <v>13616</v>
      </c>
      <c r="BX8435" s="118" t="s">
        <v>16975</v>
      </c>
      <c r="BY8435" s="118" t="s">
        <v>1158</v>
      </c>
    </row>
    <row r="8436" spans="53:77" x14ac:dyDescent="0.3">
      <c r="BA8436" s="169" t="e">
        <f>VLOOKUP(D8436,#REF!, 2,FALSE)</f>
        <v>#REF!</v>
      </c>
      <c r="BO8436" s="118" t="s">
        <v>191</v>
      </c>
      <c r="BP8436" s="118" t="s">
        <v>1342</v>
      </c>
      <c r="BQ8436" s="118" t="s">
        <v>3611</v>
      </c>
      <c r="BW8436" s="118" t="s">
        <v>191</v>
      </c>
      <c r="BX8436" s="118" t="s">
        <v>1342</v>
      </c>
      <c r="BY8436" s="118" t="s">
        <v>3611</v>
      </c>
    </row>
    <row r="8437" spans="53:77" x14ac:dyDescent="0.3">
      <c r="BA8437" s="169" t="e">
        <f>VLOOKUP(D8437,#REF!, 2,FALSE)</f>
        <v>#REF!</v>
      </c>
      <c r="BO8437" s="118" t="s">
        <v>13617</v>
      </c>
      <c r="BP8437" s="118" t="s">
        <v>841</v>
      </c>
      <c r="BQ8437" s="118" t="s">
        <v>8682</v>
      </c>
      <c r="BW8437" s="118" t="s">
        <v>13617</v>
      </c>
      <c r="BX8437" s="118" t="s">
        <v>841</v>
      </c>
      <c r="BY8437" s="118" t="s">
        <v>8682</v>
      </c>
    </row>
    <row r="8438" spans="53:77" x14ac:dyDescent="0.3">
      <c r="BA8438" s="169" t="e">
        <f>VLOOKUP(D8438,#REF!, 2,FALSE)</f>
        <v>#REF!</v>
      </c>
      <c r="BO8438" s="118" t="s">
        <v>13618</v>
      </c>
      <c r="BP8438" s="118" t="s">
        <v>3243</v>
      </c>
      <c r="BQ8438" s="118" t="s">
        <v>10010</v>
      </c>
      <c r="BW8438" s="118" t="s">
        <v>13618</v>
      </c>
      <c r="BX8438" s="118" t="s">
        <v>3243</v>
      </c>
      <c r="BY8438" s="118" t="s">
        <v>10010</v>
      </c>
    </row>
    <row r="8439" spans="53:77" x14ac:dyDescent="0.3">
      <c r="BA8439" s="169" t="e">
        <f>VLOOKUP(D8439,#REF!, 2,FALSE)</f>
        <v>#REF!</v>
      </c>
      <c r="BO8439" s="118" t="s">
        <v>13619</v>
      </c>
      <c r="BP8439" s="118" t="s">
        <v>2983</v>
      </c>
      <c r="BQ8439" s="118" t="s">
        <v>2983</v>
      </c>
      <c r="BW8439" s="118" t="s">
        <v>13619</v>
      </c>
      <c r="BX8439" s="118" t="s">
        <v>2983</v>
      </c>
      <c r="BY8439" s="118" t="s">
        <v>2983</v>
      </c>
    </row>
    <row r="8440" spans="53:77" x14ac:dyDescent="0.3">
      <c r="BA8440" s="169" t="e">
        <f>VLOOKUP(D8440,#REF!, 2,FALSE)</f>
        <v>#REF!</v>
      </c>
      <c r="BO8440" s="118" t="s">
        <v>13620</v>
      </c>
      <c r="BP8440" s="118" t="s">
        <v>16975</v>
      </c>
      <c r="BQ8440" s="118" t="s">
        <v>6225</v>
      </c>
      <c r="BW8440" s="118" t="s">
        <v>13620</v>
      </c>
      <c r="BX8440" s="118" t="s">
        <v>16975</v>
      </c>
      <c r="BY8440" s="118" t="s">
        <v>6225</v>
      </c>
    </row>
    <row r="8441" spans="53:77" x14ac:dyDescent="0.3">
      <c r="BA8441" s="169" t="e">
        <f>VLOOKUP(D8441,#REF!, 2,FALSE)</f>
        <v>#REF!</v>
      </c>
      <c r="BO8441" s="118" t="s">
        <v>13621</v>
      </c>
      <c r="BP8441" s="118" t="s">
        <v>2983</v>
      </c>
      <c r="BQ8441" s="118" t="s">
        <v>2788</v>
      </c>
      <c r="BW8441" s="118" t="s">
        <v>13621</v>
      </c>
      <c r="BX8441" s="118" t="s">
        <v>2983</v>
      </c>
      <c r="BY8441" s="118" t="s">
        <v>2788</v>
      </c>
    </row>
    <row r="8442" spans="53:77" x14ac:dyDescent="0.3">
      <c r="BA8442" s="169" t="e">
        <f>VLOOKUP(D8442,#REF!, 2,FALSE)</f>
        <v>#REF!</v>
      </c>
      <c r="BO8442" s="118" t="s">
        <v>13622</v>
      </c>
      <c r="BP8442" s="118" t="s">
        <v>662</v>
      </c>
      <c r="BQ8442" s="118" t="s">
        <v>9049</v>
      </c>
      <c r="BW8442" s="118" t="s">
        <v>13622</v>
      </c>
      <c r="BX8442" s="118" t="s">
        <v>662</v>
      </c>
      <c r="BY8442" s="118" t="s">
        <v>9049</v>
      </c>
    </row>
    <row r="8443" spans="53:77" x14ac:dyDescent="0.3">
      <c r="BA8443" s="169" t="e">
        <f>VLOOKUP(D8443,#REF!, 2,FALSE)</f>
        <v>#REF!</v>
      </c>
      <c r="BO8443" s="118" t="s">
        <v>2405</v>
      </c>
      <c r="BP8443" s="118" t="s">
        <v>2983</v>
      </c>
      <c r="BQ8443" s="118" t="s">
        <v>7655</v>
      </c>
      <c r="BW8443" s="118" t="s">
        <v>2405</v>
      </c>
      <c r="BX8443" s="118" t="s">
        <v>2983</v>
      </c>
      <c r="BY8443" s="118" t="s">
        <v>7655</v>
      </c>
    </row>
    <row r="8444" spans="53:77" x14ac:dyDescent="0.3">
      <c r="BA8444" s="169" t="e">
        <f>VLOOKUP(D8444,#REF!, 2,FALSE)</f>
        <v>#REF!</v>
      </c>
      <c r="BO8444" s="118" t="s">
        <v>13623</v>
      </c>
      <c r="BP8444" s="118" t="s">
        <v>613</v>
      </c>
      <c r="BQ8444" s="118" t="s">
        <v>13624</v>
      </c>
      <c r="BW8444" s="118" t="s">
        <v>13623</v>
      </c>
      <c r="BX8444" s="118" t="s">
        <v>613</v>
      </c>
      <c r="BY8444" s="118" t="s">
        <v>13624</v>
      </c>
    </row>
    <row r="8445" spans="53:77" x14ac:dyDescent="0.3">
      <c r="BA8445" s="169" t="e">
        <f>VLOOKUP(D8445,#REF!, 2,FALSE)</f>
        <v>#REF!</v>
      </c>
      <c r="BO8445" s="118" t="s">
        <v>13626</v>
      </c>
      <c r="BP8445" s="118" t="s">
        <v>631</v>
      </c>
      <c r="BQ8445" s="118" t="s">
        <v>13627</v>
      </c>
      <c r="BW8445" s="118" t="s">
        <v>13626</v>
      </c>
      <c r="BX8445" s="118" t="s">
        <v>631</v>
      </c>
      <c r="BY8445" s="118" t="s">
        <v>13627</v>
      </c>
    </row>
    <row r="8446" spans="53:77" x14ac:dyDescent="0.3">
      <c r="BA8446" s="169" t="e">
        <f>VLOOKUP(D8446,#REF!, 2,FALSE)</f>
        <v>#REF!</v>
      </c>
      <c r="BO8446" s="118" t="s">
        <v>13628</v>
      </c>
      <c r="BP8446" s="118" t="s">
        <v>1342</v>
      </c>
      <c r="BQ8446" s="118" t="s">
        <v>668</v>
      </c>
      <c r="BW8446" s="118" t="s">
        <v>13628</v>
      </c>
      <c r="BX8446" s="118" t="s">
        <v>1342</v>
      </c>
      <c r="BY8446" s="118" t="s">
        <v>668</v>
      </c>
    </row>
    <row r="8447" spans="53:77" x14ac:dyDescent="0.3">
      <c r="BA8447" s="169" t="e">
        <f>VLOOKUP(D8447,#REF!, 2,FALSE)</f>
        <v>#REF!</v>
      </c>
      <c r="BO8447" s="118" t="s">
        <v>13629</v>
      </c>
      <c r="BP8447" s="118" t="s">
        <v>662</v>
      </c>
      <c r="BQ8447" s="118" t="s">
        <v>956</v>
      </c>
      <c r="BW8447" s="118" t="s">
        <v>13629</v>
      </c>
      <c r="BX8447" s="118" t="s">
        <v>662</v>
      </c>
      <c r="BY8447" s="118" t="s">
        <v>956</v>
      </c>
    </row>
    <row r="8448" spans="53:77" x14ac:dyDescent="0.3">
      <c r="BA8448" s="169" t="e">
        <f>VLOOKUP(D8448,#REF!, 2,FALSE)</f>
        <v>#REF!</v>
      </c>
      <c r="BO8448" s="118" t="s">
        <v>2406</v>
      </c>
      <c r="BP8448" s="118" t="s">
        <v>2983</v>
      </c>
      <c r="BQ8448" s="118" t="s">
        <v>701</v>
      </c>
      <c r="BW8448" s="118" t="s">
        <v>2406</v>
      </c>
      <c r="BX8448" s="118" t="s">
        <v>2983</v>
      </c>
      <c r="BY8448" s="118" t="s">
        <v>701</v>
      </c>
    </row>
    <row r="8449" spans="53:77" x14ac:dyDescent="0.3">
      <c r="BA8449" s="169" t="e">
        <f>VLOOKUP(D8449,#REF!, 2,FALSE)</f>
        <v>#REF!</v>
      </c>
      <c r="BO8449" s="118" t="s">
        <v>13630</v>
      </c>
      <c r="BP8449" s="118" t="s">
        <v>2983</v>
      </c>
      <c r="BQ8449" s="118" t="s">
        <v>1858</v>
      </c>
      <c r="BW8449" s="118" t="s">
        <v>13630</v>
      </c>
      <c r="BX8449" s="118" t="s">
        <v>2983</v>
      </c>
      <c r="BY8449" s="118" t="s">
        <v>1858</v>
      </c>
    </row>
    <row r="8450" spans="53:77" x14ac:dyDescent="0.3">
      <c r="BA8450" s="169" t="e">
        <f>VLOOKUP(D8450,#REF!, 2,FALSE)</f>
        <v>#REF!</v>
      </c>
      <c r="BO8450" s="118" t="s">
        <v>13631</v>
      </c>
      <c r="BP8450" s="118" t="s">
        <v>636</v>
      </c>
      <c r="BQ8450" s="118" t="s">
        <v>5772</v>
      </c>
      <c r="BW8450" s="118" t="s">
        <v>13631</v>
      </c>
      <c r="BX8450" s="118" t="s">
        <v>636</v>
      </c>
      <c r="BY8450" s="118" t="s">
        <v>5772</v>
      </c>
    </row>
    <row r="8451" spans="53:77" x14ac:dyDescent="0.3">
      <c r="BA8451" s="169" t="e">
        <f>VLOOKUP(D8451,#REF!, 2,FALSE)</f>
        <v>#REF!</v>
      </c>
      <c r="BO8451" s="118" t="s">
        <v>13633</v>
      </c>
      <c r="BP8451" s="118" t="s">
        <v>2983</v>
      </c>
      <c r="BQ8451" s="118" t="s">
        <v>3459</v>
      </c>
      <c r="BW8451" s="118" t="s">
        <v>13633</v>
      </c>
      <c r="BX8451" s="118" t="s">
        <v>2983</v>
      </c>
      <c r="BY8451" s="118" t="s">
        <v>3459</v>
      </c>
    </row>
    <row r="8452" spans="53:77" x14ac:dyDescent="0.3">
      <c r="BA8452" s="169" t="e">
        <f>VLOOKUP(D8452,#REF!, 2,FALSE)</f>
        <v>#REF!</v>
      </c>
      <c r="BO8452" s="118" t="s">
        <v>13634</v>
      </c>
      <c r="BP8452" s="118" t="s">
        <v>1342</v>
      </c>
      <c r="BQ8452" s="118" t="s">
        <v>4544</v>
      </c>
      <c r="BW8452" s="118" t="s">
        <v>13634</v>
      </c>
      <c r="BX8452" s="118" t="s">
        <v>1342</v>
      </c>
      <c r="BY8452" s="118" t="s">
        <v>4544</v>
      </c>
    </row>
    <row r="8453" spans="53:77" x14ac:dyDescent="0.3">
      <c r="BA8453" s="169" t="e">
        <f>VLOOKUP(D8453,#REF!, 2,FALSE)</f>
        <v>#REF!</v>
      </c>
      <c r="BO8453" s="118" t="s">
        <v>13635</v>
      </c>
      <c r="BP8453" s="118" t="s">
        <v>797</v>
      </c>
      <c r="BQ8453" s="118" t="s">
        <v>3887</v>
      </c>
      <c r="BW8453" s="118" t="s">
        <v>13635</v>
      </c>
      <c r="BX8453" s="118" t="s">
        <v>797</v>
      </c>
      <c r="BY8453" s="118" t="s">
        <v>3887</v>
      </c>
    </row>
    <row r="8454" spans="53:77" x14ac:dyDescent="0.3">
      <c r="BA8454" s="169" t="e">
        <f>VLOOKUP(D8454,#REF!, 2,FALSE)</f>
        <v>#REF!</v>
      </c>
      <c r="BO8454" s="118" t="s">
        <v>13636</v>
      </c>
      <c r="BP8454" s="118" t="s">
        <v>613</v>
      </c>
      <c r="BQ8454" s="118" t="s">
        <v>13045</v>
      </c>
      <c r="BW8454" s="118" t="s">
        <v>13636</v>
      </c>
      <c r="BX8454" s="118" t="s">
        <v>613</v>
      </c>
      <c r="BY8454" s="118" t="s">
        <v>13045</v>
      </c>
    </row>
    <row r="8455" spans="53:77" x14ac:dyDescent="0.3">
      <c r="BA8455" s="169" t="e">
        <f>VLOOKUP(D8455,#REF!, 2,FALSE)</f>
        <v>#REF!</v>
      </c>
      <c r="BO8455" s="118" t="s">
        <v>13637</v>
      </c>
      <c r="BP8455" s="118" t="s">
        <v>2979</v>
      </c>
      <c r="BQ8455" s="118" t="s">
        <v>2983</v>
      </c>
      <c r="BW8455" s="118" t="s">
        <v>13637</v>
      </c>
      <c r="BX8455" s="118" t="s">
        <v>2979</v>
      </c>
      <c r="BY8455" s="118" t="s">
        <v>2983</v>
      </c>
    </row>
    <row r="8456" spans="53:77" x14ac:dyDescent="0.3">
      <c r="BA8456" s="169" t="e">
        <f>VLOOKUP(D8456,#REF!, 2,FALSE)</f>
        <v>#REF!</v>
      </c>
      <c r="BO8456" s="118" t="s">
        <v>13638</v>
      </c>
      <c r="BP8456" s="118" t="s">
        <v>639</v>
      </c>
      <c r="BQ8456" s="118" t="s">
        <v>2381</v>
      </c>
      <c r="BW8456" s="118" t="s">
        <v>13638</v>
      </c>
      <c r="BX8456" s="118" t="s">
        <v>639</v>
      </c>
      <c r="BY8456" s="118" t="s">
        <v>2381</v>
      </c>
    </row>
    <row r="8457" spans="53:77" x14ac:dyDescent="0.3">
      <c r="BA8457" s="169" t="e">
        <f>VLOOKUP(D8457,#REF!, 2,FALSE)</f>
        <v>#REF!</v>
      </c>
      <c r="BO8457" s="118" t="s">
        <v>2407</v>
      </c>
      <c r="BP8457" s="118" t="s">
        <v>613</v>
      </c>
      <c r="BQ8457" s="118" t="s">
        <v>3168</v>
      </c>
      <c r="BW8457" s="118" t="s">
        <v>2407</v>
      </c>
      <c r="BX8457" s="118" t="s">
        <v>613</v>
      </c>
      <c r="BY8457" s="118" t="s">
        <v>3168</v>
      </c>
    </row>
    <row r="8458" spans="53:77" x14ac:dyDescent="0.3">
      <c r="BA8458" s="169" t="e">
        <f>VLOOKUP(D8458,#REF!, 2,FALSE)</f>
        <v>#REF!</v>
      </c>
      <c r="BO8458" s="118" t="s">
        <v>2408</v>
      </c>
      <c r="BP8458" s="118" t="s">
        <v>613</v>
      </c>
      <c r="BQ8458" s="118" t="s">
        <v>2195</v>
      </c>
      <c r="BW8458" s="118" t="s">
        <v>2408</v>
      </c>
      <c r="BX8458" s="118" t="s">
        <v>613</v>
      </c>
      <c r="BY8458" s="118" t="s">
        <v>2195</v>
      </c>
    </row>
    <row r="8459" spans="53:77" x14ac:dyDescent="0.3">
      <c r="BA8459" s="169" t="e">
        <f>VLOOKUP(D8459,#REF!, 2,FALSE)</f>
        <v>#REF!</v>
      </c>
      <c r="BO8459" s="118" t="s">
        <v>13639</v>
      </c>
      <c r="BP8459" s="118" t="s">
        <v>639</v>
      </c>
      <c r="BQ8459" s="118" t="s">
        <v>1805</v>
      </c>
      <c r="BW8459" s="118" t="s">
        <v>13639</v>
      </c>
      <c r="BX8459" s="118" t="s">
        <v>639</v>
      </c>
      <c r="BY8459" s="118" t="s">
        <v>1805</v>
      </c>
    </row>
    <row r="8460" spans="53:77" x14ac:dyDescent="0.3">
      <c r="BA8460" s="169" t="e">
        <f>VLOOKUP(D8460,#REF!, 2,FALSE)</f>
        <v>#REF!</v>
      </c>
      <c r="BO8460" s="118" t="s">
        <v>13640</v>
      </c>
      <c r="BP8460" s="118" t="s">
        <v>639</v>
      </c>
      <c r="BQ8460" s="118" t="s">
        <v>4748</v>
      </c>
      <c r="BW8460" s="118" t="s">
        <v>13640</v>
      </c>
      <c r="BX8460" s="118" t="s">
        <v>639</v>
      </c>
      <c r="BY8460" s="118" t="s">
        <v>4748</v>
      </c>
    </row>
    <row r="8461" spans="53:77" x14ac:dyDescent="0.3">
      <c r="BA8461" s="169" t="e">
        <f>VLOOKUP(D8461,#REF!, 2,FALSE)</f>
        <v>#REF!</v>
      </c>
      <c r="BO8461" s="118" t="s">
        <v>13641</v>
      </c>
      <c r="BP8461" s="118" t="s">
        <v>3043</v>
      </c>
      <c r="BQ8461" s="118" t="s">
        <v>13642</v>
      </c>
      <c r="BW8461" s="118" t="s">
        <v>13641</v>
      </c>
      <c r="BX8461" s="118" t="s">
        <v>3043</v>
      </c>
      <c r="BY8461" s="118" t="s">
        <v>13642</v>
      </c>
    </row>
    <row r="8462" spans="53:77" x14ac:dyDescent="0.3">
      <c r="BA8462" s="169" t="e">
        <f>VLOOKUP(D8462,#REF!, 2,FALSE)</f>
        <v>#REF!</v>
      </c>
      <c r="BO8462" s="118" t="s">
        <v>13643</v>
      </c>
      <c r="BP8462" s="118" t="s">
        <v>787</v>
      </c>
      <c r="BQ8462" s="118" t="s">
        <v>1686</v>
      </c>
      <c r="BW8462" s="118" t="s">
        <v>13643</v>
      </c>
      <c r="BX8462" s="118" t="s">
        <v>787</v>
      </c>
      <c r="BY8462" s="118" t="s">
        <v>1686</v>
      </c>
    </row>
    <row r="8463" spans="53:77" x14ac:dyDescent="0.3">
      <c r="BA8463" s="169" t="e">
        <f>VLOOKUP(D8463,#REF!, 2,FALSE)</f>
        <v>#REF!</v>
      </c>
      <c r="BO8463" s="118" t="s">
        <v>13644</v>
      </c>
      <c r="BP8463" s="118" t="s">
        <v>666</v>
      </c>
      <c r="BQ8463" s="118" t="s">
        <v>13645</v>
      </c>
      <c r="BW8463" s="118" t="s">
        <v>13644</v>
      </c>
      <c r="BX8463" s="118" t="s">
        <v>666</v>
      </c>
      <c r="BY8463" s="118" t="s">
        <v>13645</v>
      </c>
    </row>
    <row r="8464" spans="53:77" x14ac:dyDescent="0.3">
      <c r="BA8464" s="169" t="e">
        <f>VLOOKUP(D8464,#REF!, 2,FALSE)</f>
        <v>#REF!</v>
      </c>
      <c r="BO8464" s="118" t="s">
        <v>13646</v>
      </c>
      <c r="BP8464" s="118" t="s">
        <v>2983</v>
      </c>
      <c r="BQ8464" s="118" t="s">
        <v>12057</v>
      </c>
      <c r="BW8464" s="118" t="s">
        <v>13646</v>
      </c>
      <c r="BX8464" s="118" t="s">
        <v>2983</v>
      </c>
      <c r="BY8464" s="118" t="s">
        <v>12057</v>
      </c>
    </row>
    <row r="8465" spans="53:77" x14ac:dyDescent="0.3">
      <c r="BA8465" s="169" t="e">
        <f>VLOOKUP(D8465,#REF!, 2,FALSE)</f>
        <v>#REF!</v>
      </c>
      <c r="BO8465" s="118" t="s">
        <v>13647</v>
      </c>
      <c r="BP8465" s="118" t="s">
        <v>666</v>
      </c>
      <c r="BQ8465" s="118" t="s">
        <v>922</v>
      </c>
      <c r="BW8465" s="118" t="s">
        <v>13647</v>
      </c>
      <c r="BX8465" s="118" t="s">
        <v>666</v>
      </c>
      <c r="BY8465" s="118" t="s">
        <v>922</v>
      </c>
    </row>
    <row r="8466" spans="53:77" x14ac:dyDescent="0.3">
      <c r="BA8466" s="169" t="e">
        <f>VLOOKUP(D8466,#REF!, 2,FALSE)</f>
        <v>#REF!</v>
      </c>
      <c r="BO8466" s="118" t="s">
        <v>13648</v>
      </c>
      <c r="BP8466" s="118" t="s">
        <v>2983</v>
      </c>
      <c r="BQ8466" s="118" t="s">
        <v>6084</v>
      </c>
      <c r="BW8466" s="118" t="s">
        <v>13648</v>
      </c>
      <c r="BX8466" s="118" t="s">
        <v>2983</v>
      </c>
      <c r="BY8466" s="118" t="s">
        <v>6084</v>
      </c>
    </row>
    <row r="8467" spans="53:77" x14ac:dyDescent="0.3">
      <c r="BA8467" s="169" t="e">
        <f>VLOOKUP(D8467,#REF!, 2,FALSE)</f>
        <v>#REF!</v>
      </c>
      <c r="BO8467" s="118" t="s">
        <v>13649</v>
      </c>
      <c r="BP8467" s="118" t="s">
        <v>2983</v>
      </c>
      <c r="BQ8467" s="118" t="s">
        <v>2371</v>
      </c>
      <c r="BW8467" s="118" t="s">
        <v>13649</v>
      </c>
      <c r="BX8467" s="118" t="s">
        <v>2983</v>
      </c>
      <c r="BY8467" s="118" t="s">
        <v>2371</v>
      </c>
    </row>
    <row r="8468" spans="53:77" x14ac:dyDescent="0.3">
      <c r="BA8468" s="169" t="e">
        <f>VLOOKUP(D8468,#REF!, 2,FALSE)</f>
        <v>#REF!</v>
      </c>
      <c r="BO8468" s="118" t="s">
        <v>13650</v>
      </c>
      <c r="BP8468" s="118" t="s">
        <v>783</v>
      </c>
      <c r="BQ8468" s="118" t="s">
        <v>5720</v>
      </c>
      <c r="BW8468" s="118" t="s">
        <v>13650</v>
      </c>
      <c r="BX8468" s="118" t="s">
        <v>783</v>
      </c>
      <c r="BY8468" s="118" t="s">
        <v>5720</v>
      </c>
    </row>
    <row r="8469" spans="53:77" x14ac:dyDescent="0.3">
      <c r="BA8469" s="169" t="e">
        <f>VLOOKUP(D8469,#REF!, 2,FALSE)</f>
        <v>#REF!</v>
      </c>
      <c r="BO8469" s="118" t="s">
        <v>13651</v>
      </c>
      <c r="BP8469" s="118" t="s">
        <v>667</v>
      </c>
      <c r="BQ8469" s="118" t="s">
        <v>2296</v>
      </c>
      <c r="BW8469" s="118" t="s">
        <v>13651</v>
      </c>
      <c r="BX8469" s="118" t="s">
        <v>667</v>
      </c>
      <c r="BY8469" s="118" t="s">
        <v>2296</v>
      </c>
    </row>
    <row r="8470" spans="53:77" x14ac:dyDescent="0.3">
      <c r="BA8470" s="169" t="e">
        <f>VLOOKUP(D8470,#REF!, 2,FALSE)</f>
        <v>#REF!</v>
      </c>
      <c r="BO8470" s="118" t="s">
        <v>13652</v>
      </c>
      <c r="BP8470" s="118" t="s">
        <v>797</v>
      </c>
      <c r="BQ8470" s="118" t="s">
        <v>2874</v>
      </c>
      <c r="BW8470" s="118" t="s">
        <v>13652</v>
      </c>
      <c r="BX8470" s="118" t="s">
        <v>797</v>
      </c>
      <c r="BY8470" s="118" t="s">
        <v>2874</v>
      </c>
    </row>
    <row r="8471" spans="53:77" x14ac:dyDescent="0.3">
      <c r="BA8471" s="169" t="e">
        <f>VLOOKUP(D8471,#REF!, 2,FALSE)</f>
        <v>#REF!</v>
      </c>
      <c r="BO8471" s="118" t="s">
        <v>13653</v>
      </c>
      <c r="BP8471" s="118" t="s">
        <v>797</v>
      </c>
      <c r="BQ8471" s="118" t="s">
        <v>8225</v>
      </c>
      <c r="BW8471" s="118" t="s">
        <v>13653</v>
      </c>
      <c r="BX8471" s="118" t="s">
        <v>797</v>
      </c>
      <c r="BY8471" s="118" t="s">
        <v>8225</v>
      </c>
    </row>
    <row r="8472" spans="53:77" x14ac:dyDescent="0.3">
      <c r="BA8472" s="169" t="e">
        <f>VLOOKUP(D8472,#REF!, 2,FALSE)</f>
        <v>#REF!</v>
      </c>
      <c r="BO8472" s="118" t="s">
        <v>2409</v>
      </c>
      <c r="BP8472" s="118" t="s">
        <v>2983</v>
      </c>
      <c r="BQ8472" s="118" t="s">
        <v>13654</v>
      </c>
      <c r="BW8472" s="118" t="s">
        <v>2409</v>
      </c>
      <c r="BX8472" s="118" t="s">
        <v>2983</v>
      </c>
      <c r="BY8472" s="118" t="s">
        <v>13654</v>
      </c>
    </row>
    <row r="8473" spans="53:77" x14ac:dyDescent="0.3">
      <c r="BA8473" s="169" t="e">
        <f>VLOOKUP(D8473,#REF!, 2,FALSE)</f>
        <v>#REF!</v>
      </c>
      <c r="BO8473" s="118" t="s">
        <v>2410</v>
      </c>
      <c r="BP8473" s="118" t="s">
        <v>2983</v>
      </c>
      <c r="BQ8473" s="118" t="s">
        <v>2983</v>
      </c>
      <c r="BW8473" s="118" t="s">
        <v>2410</v>
      </c>
      <c r="BX8473" s="118" t="s">
        <v>2983</v>
      </c>
      <c r="BY8473" s="118" t="s">
        <v>2983</v>
      </c>
    </row>
    <row r="8474" spans="53:77" x14ac:dyDescent="0.3">
      <c r="BA8474" s="169" t="e">
        <f>VLOOKUP(D8474,#REF!, 2,FALSE)</f>
        <v>#REF!</v>
      </c>
      <c r="BO8474" s="118" t="s">
        <v>13655</v>
      </c>
      <c r="BP8474" s="118" t="s">
        <v>1501</v>
      </c>
      <c r="BQ8474" s="118" t="s">
        <v>13656</v>
      </c>
      <c r="BW8474" s="118" t="s">
        <v>13655</v>
      </c>
      <c r="BX8474" s="118" t="s">
        <v>1501</v>
      </c>
      <c r="BY8474" s="118" t="s">
        <v>13656</v>
      </c>
    </row>
    <row r="8475" spans="53:77" x14ac:dyDescent="0.3">
      <c r="BA8475" s="169" t="e">
        <f>VLOOKUP(D8475,#REF!, 2,FALSE)</f>
        <v>#REF!</v>
      </c>
      <c r="BO8475" s="118" t="s">
        <v>13657</v>
      </c>
      <c r="BP8475" s="118" t="s">
        <v>3000</v>
      </c>
      <c r="BQ8475" s="118" t="s">
        <v>5224</v>
      </c>
      <c r="BW8475" s="118" t="s">
        <v>13657</v>
      </c>
      <c r="BX8475" s="118" t="s">
        <v>3000</v>
      </c>
      <c r="BY8475" s="118" t="s">
        <v>5224</v>
      </c>
    </row>
    <row r="8476" spans="53:77" x14ac:dyDescent="0.3">
      <c r="BA8476" s="169" t="e">
        <f>VLOOKUP(D8476,#REF!, 2,FALSE)</f>
        <v>#REF!</v>
      </c>
      <c r="BO8476" s="118" t="s">
        <v>13658</v>
      </c>
      <c r="BP8476" s="118" t="s">
        <v>1269</v>
      </c>
      <c r="BQ8476" s="118" t="s">
        <v>9521</v>
      </c>
      <c r="BW8476" s="118" t="s">
        <v>13658</v>
      </c>
      <c r="BX8476" s="118" t="s">
        <v>1269</v>
      </c>
      <c r="BY8476" s="118" t="s">
        <v>9521</v>
      </c>
    </row>
    <row r="8477" spans="53:77" x14ac:dyDescent="0.3">
      <c r="BA8477" s="169" t="e">
        <f>VLOOKUP(D8477,#REF!, 2,FALSE)</f>
        <v>#REF!</v>
      </c>
      <c r="BO8477" s="118" t="s">
        <v>13659</v>
      </c>
      <c r="BP8477" s="118" t="s">
        <v>797</v>
      </c>
      <c r="BQ8477" s="118" t="s">
        <v>13660</v>
      </c>
      <c r="BW8477" s="118" t="s">
        <v>13659</v>
      </c>
      <c r="BX8477" s="118" t="s">
        <v>797</v>
      </c>
      <c r="BY8477" s="118" t="s">
        <v>13660</v>
      </c>
    </row>
    <row r="8478" spans="53:77" x14ac:dyDescent="0.3">
      <c r="BA8478" s="169" t="e">
        <f>VLOOKUP(D8478,#REF!, 2,FALSE)</f>
        <v>#REF!</v>
      </c>
      <c r="BO8478" s="118" t="s">
        <v>13662</v>
      </c>
      <c r="BP8478" s="118" t="s">
        <v>2983</v>
      </c>
      <c r="BQ8478" s="118" t="s">
        <v>2983</v>
      </c>
      <c r="BW8478" s="118" t="s">
        <v>13662</v>
      </c>
      <c r="BX8478" s="118" t="s">
        <v>2983</v>
      </c>
      <c r="BY8478" s="118" t="s">
        <v>2983</v>
      </c>
    </row>
    <row r="8479" spans="53:77" x14ac:dyDescent="0.3">
      <c r="BA8479" s="169" t="e">
        <f>VLOOKUP(D8479,#REF!, 2,FALSE)</f>
        <v>#REF!</v>
      </c>
      <c r="BO8479" s="118" t="s">
        <v>13663</v>
      </c>
      <c r="BP8479" s="118" t="s">
        <v>2983</v>
      </c>
      <c r="BQ8479" s="118" t="s">
        <v>13664</v>
      </c>
      <c r="BW8479" s="118" t="s">
        <v>13663</v>
      </c>
      <c r="BX8479" s="118" t="s">
        <v>2983</v>
      </c>
      <c r="BY8479" s="118" t="s">
        <v>13664</v>
      </c>
    </row>
    <row r="8480" spans="53:77" x14ac:dyDescent="0.3">
      <c r="BA8480" s="169" t="e">
        <f>VLOOKUP(D8480,#REF!, 2,FALSE)</f>
        <v>#REF!</v>
      </c>
      <c r="BO8480" s="118" t="s">
        <v>13665</v>
      </c>
      <c r="BP8480" s="118" t="s">
        <v>1731</v>
      </c>
      <c r="BQ8480" s="118" t="s">
        <v>13666</v>
      </c>
      <c r="BW8480" s="118" t="s">
        <v>13665</v>
      </c>
      <c r="BX8480" s="118" t="s">
        <v>1731</v>
      </c>
      <c r="BY8480" s="118" t="s">
        <v>13666</v>
      </c>
    </row>
    <row r="8481" spans="53:77" x14ac:dyDescent="0.3">
      <c r="BA8481" s="169" t="e">
        <f>VLOOKUP(D8481,#REF!, 2,FALSE)</f>
        <v>#REF!</v>
      </c>
      <c r="BO8481" s="118" t="s">
        <v>13667</v>
      </c>
      <c r="BP8481" s="118" t="s">
        <v>1342</v>
      </c>
      <c r="BQ8481" s="118" t="s">
        <v>13668</v>
      </c>
      <c r="BW8481" s="118" t="s">
        <v>13667</v>
      </c>
      <c r="BX8481" s="118" t="s">
        <v>1342</v>
      </c>
      <c r="BY8481" s="118" t="s">
        <v>13668</v>
      </c>
    </row>
    <row r="8482" spans="53:77" x14ac:dyDescent="0.3">
      <c r="BA8482" s="169" t="e">
        <f>VLOOKUP(D8482,#REF!, 2,FALSE)</f>
        <v>#REF!</v>
      </c>
      <c r="BO8482" s="118" t="s">
        <v>13669</v>
      </c>
      <c r="BP8482" s="118" t="s">
        <v>1342</v>
      </c>
      <c r="BQ8482" s="118" t="s">
        <v>2241</v>
      </c>
      <c r="BW8482" s="118" t="s">
        <v>13669</v>
      </c>
      <c r="BX8482" s="118" t="s">
        <v>1342</v>
      </c>
      <c r="BY8482" s="118" t="s">
        <v>2241</v>
      </c>
    </row>
    <row r="8483" spans="53:77" x14ac:dyDescent="0.3">
      <c r="BA8483" s="169" t="e">
        <f>VLOOKUP(D8483,#REF!, 2,FALSE)</f>
        <v>#REF!</v>
      </c>
      <c r="BO8483" s="118" t="s">
        <v>13670</v>
      </c>
      <c r="BP8483" s="118" t="s">
        <v>797</v>
      </c>
      <c r="BQ8483" s="118" t="s">
        <v>13671</v>
      </c>
      <c r="BW8483" s="118" t="s">
        <v>13670</v>
      </c>
      <c r="BX8483" s="118" t="s">
        <v>797</v>
      </c>
      <c r="BY8483" s="118" t="s">
        <v>13671</v>
      </c>
    </row>
    <row r="8484" spans="53:77" x14ac:dyDescent="0.3">
      <c r="BA8484" s="169" t="e">
        <f>VLOOKUP(D8484,#REF!, 2,FALSE)</f>
        <v>#REF!</v>
      </c>
      <c r="BO8484" s="118" t="s">
        <v>13672</v>
      </c>
      <c r="BP8484" s="118" t="s">
        <v>928</v>
      </c>
      <c r="BQ8484" s="118" t="s">
        <v>2983</v>
      </c>
      <c r="BW8484" s="118" t="s">
        <v>13672</v>
      </c>
      <c r="BX8484" s="118" t="s">
        <v>928</v>
      </c>
      <c r="BY8484" s="118" t="s">
        <v>2983</v>
      </c>
    </row>
    <row r="8485" spans="53:77" x14ac:dyDescent="0.3">
      <c r="BA8485" s="169" t="e">
        <f>VLOOKUP(D8485,#REF!, 2,FALSE)</f>
        <v>#REF!</v>
      </c>
      <c r="BO8485" s="118" t="s">
        <v>13673</v>
      </c>
      <c r="BP8485" s="118" t="s">
        <v>636</v>
      </c>
      <c r="BQ8485" s="118" t="s">
        <v>13674</v>
      </c>
      <c r="BW8485" s="118" t="s">
        <v>13673</v>
      </c>
      <c r="BX8485" s="118" t="s">
        <v>636</v>
      </c>
      <c r="BY8485" s="118" t="s">
        <v>13674</v>
      </c>
    </row>
    <row r="8486" spans="53:77" x14ac:dyDescent="0.3">
      <c r="BA8486" s="169" t="e">
        <f>VLOOKUP(D8486,#REF!, 2,FALSE)</f>
        <v>#REF!</v>
      </c>
      <c r="BO8486" s="118" t="s">
        <v>13675</v>
      </c>
      <c r="BP8486" s="118" t="s">
        <v>2983</v>
      </c>
      <c r="BQ8486" s="118" t="s">
        <v>2366</v>
      </c>
      <c r="BW8486" s="118" t="s">
        <v>13675</v>
      </c>
      <c r="BX8486" s="118" t="s">
        <v>2983</v>
      </c>
      <c r="BY8486" s="118" t="s">
        <v>2366</v>
      </c>
    </row>
    <row r="8487" spans="53:77" x14ac:dyDescent="0.3">
      <c r="BA8487" s="169" t="e">
        <f>VLOOKUP(D8487,#REF!, 2,FALSE)</f>
        <v>#REF!</v>
      </c>
      <c r="BO8487" s="118" t="s">
        <v>192</v>
      </c>
      <c r="BP8487" s="118" t="s">
        <v>619</v>
      </c>
      <c r="BQ8487" s="118" t="s">
        <v>3981</v>
      </c>
      <c r="BW8487" s="118" t="s">
        <v>192</v>
      </c>
      <c r="BX8487" s="118" t="s">
        <v>619</v>
      </c>
      <c r="BY8487" s="118" t="s">
        <v>3981</v>
      </c>
    </row>
    <row r="8488" spans="53:77" x14ac:dyDescent="0.3">
      <c r="BA8488" s="169" t="e">
        <f>VLOOKUP(D8488,#REF!, 2,FALSE)</f>
        <v>#REF!</v>
      </c>
      <c r="BO8488" s="118" t="s">
        <v>13676</v>
      </c>
      <c r="BP8488" s="118" t="s">
        <v>662</v>
      </c>
      <c r="BQ8488" s="118" t="s">
        <v>13677</v>
      </c>
      <c r="BW8488" s="118" t="s">
        <v>13676</v>
      </c>
      <c r="BX8488" s="118" t="s">
        <v>662</v>
      </c>
      <c r="BY8488" s="118" t="s">
        <v>13677</v>
      </c>
    </row>
    <row r="8489" spans="53:77" x14ac:dyDescent="0.3">
      <c r="BA8489" s="169" t="e">
        <f>VLOOKUP(D8489,#REF!, 2,FALSE)</f>
        <v>#REF!</v>
      </c>
      <c r="BO8489" s="118" t="s">
        <v>13678</v>
      </c>
      <c r="BP8489" s="118" t="s">
        <v>619</v>
      </c>
      <c r="BQ8489" s="118" t="s">
        <v>2939</v>
      </c>
      <c r="BW8489" s="118" t="s">
        <v>13678</v>
      </c>
      <c r="BX8489" s="118" t="s">
        <v>619</v>
      </c>
      <c r="BY8489" s="118" t="s">
        <v>2939</v>
      </c>
    </row>
    <row r="8490" spans="53:77" x14ac:dyDescent="0.3">
      <c r="BA8490" s="169" t="e">
        <f>VLOOKUP(D8490,#REF!, 2,FALSE)</f>
        <v>#REF!</v>
      </c>
      <c r="BO8490" s="118" t="s">
        <v>13679</v>
      </c>
      <c r="BP8490" s="118" t="s">
        <v>2983</v>
      </c>
      <c r="BQ8490" s="118" t="s">
        <v>5657</v>
      </c>
      <c r="BW8490" s="118" t="s">
        <v>13679</v>
      </c>
      <c r="BX8490" s="118" t="s">
        <v>2983</v>
      </c>
      <c r="BY8490" s="118" t="s">
        <v>5657</v>
      </c>
    </row>
    <row r="8491" spans="53:77" x14ac:dyDescent="0.3">
      <c r="BA8491" s="169" t="e">
        <f>VLOOKUP(D8491,#REF!, 2,FALSE)</f>
        <v>#REF!</v>
      </c>
      <c r="BO8491" s="118" t="s">
        <v>13680</v>
      </c>
      <c r="BP8491" s="118" t="s">
        <v>3243</v>
      </c>
      <c r="BQ8491" s="118" t="s">
        <v>13681</v>
      </c>
      <c r="BW8491" s="118" t="s">
        <v>13680</v>
      </c>
      <c r="BX8491" s="118" t="s">
        <v>3243</v>
      </c>
      <c r="BY8491" s="118" t="s">
        <v>13681</v>
      </c>
    </row>
    <row r="8492" spans="53:77" x14ac:dyDescent="0.3">
      <c r="BA8492" s="169" t="e">
        <f>VLOOKUP(D8492,#REF!, 2,FALSE)</f>
        <v>#REF!</v>
      </c>
      <c r="BO8492" s="118" t="s">
        <v>13682</v>
      </c>
      <c r="BP8492" s="118" t="s">
        <v>3003</v>
      </c>
      <c r="BQ8492" s="118" t="s">
        <v>13683</v>
      </c>
      <c r="BW8492" s="118" t="s">
        <v>13682</v>
      </c>
      <c r="BX8492" s="118" t="s">
        <v>3003</v>
      </c>
      <c r="BY8492" s="118" t="s">
        <v>13683</v>
      </c>
    </row>
    <row r="8493" spans="53:77" x14ac:dyDescent="0.3">
      <c r="BA8493" s="169" t="e">
        <f>VLOOKUP(D8493,#REF!, 2,FALSE)</f>
        <v>#REF!</v>
      </c>
      <c r="BO8493" s="118" t="s">
        <v>13684</v>
      </c>
      <c r="BP8493" s="118" t="s">
        <v>3243</v>
      </c>
      <c r="BQ8493" s="118" t="s">
        <v>13685</v>
      </c>
      <c r="BW8493" s="118" t="s">
        <v>13684</v>
      </c>
      <c r="BX8493" s="118" t="s">
        <v>3243</v>
      </c>
      <c r="BY8493" s="118" t="s">
        <v>13685</v>
      </c>
    </row>
    <row r="8494" spans="53:77" x14ac:dyDescent="0.3">
      <c r="BA8494" s="169" t="e">
        <f>VLOOKUP(D8494,#REF!, 2,FALSE)</f>
        <v>#REF!</v>
      </c>
      <c r="BO8494" s="118" t="s">
        <v>13686</v>
      </c>
      <c r="BP8494" s="118" t="s">
        <v>16975</v>
      </c>
      <c r="BQ8494" s="118" t="s">
        <v>13687</v>
      </c>
      <c r="BW8494" s="118" t="s">
        <v>13686</v>
      </c>
      <c r="BX8494" s="118" t="s">
        <v>16975</v>
      </c>
      <c r="BY8494" s="118" t="s">
        <v>13687</v>
      </c>
    </row>
    <row r="8495" spans="53:77" x14ac:dyDescent="0.3">
      <c r="BA8495" s="169" t="e">
        <f>VLOOKUP(D8495,#REF!, 2,FALSE)</f>
        <v>#REF!</v>
      </c>
      <c r="BO8495" s="118" t="s">
        <v>13688</v>
      </c>
      <c r="BP8495" s="118" t="s">
        <v>2983</v>
      </c>
      <c r="BQ8495" s="118" t="s">
        <v>2983</v>
      </c>
      <c r="BW8495" s="118" t="s">
        <v>13688</v>
      </c>
      <c r="BX8495" s="118" t="s">
        <v>2983</v>
      </c>
      <c r="BY8495" s="118" t="s">
        <v>2983</v>
      </c>
    </row>
    <row r="8496" spans="53:77" x14ac:dyDescent="0.3">
      <c r="BA8496" s="169" t="e">
        <f>VLOOKUP(D8496,#REF!, 2,FALSE)</f>
        <v>#REF!</v>
      </c>
      <c r="BO8496" s="118" t="s">
        <v>13689</v>
      </c>
      <c r="BP8496" s="118" t="s">
        <v>2983</v>
      </c>
      <c r="BQ8496" s="118" t="s">
        <v>7631</v>
      </c>
      <c r="BW8496" s="118" t="s">
        <v>13689</v>
      </c>
      <c r="BX8496" s="118" t="s">
        <v>2983</v>
      </c>
      <c r="BY8496" s="118" t="s">
        <v>7631</v>
      </c>
    </row>
    <row r="8497" spans="53:77" x14ac:dyDescent="0.3">
      <c r="BA8497" s="169" t="e">
        <f>VLOOKUP(D8497,#REF!, 2,FALSE)</f>
        <v>#REF!</v>
      </c>
      <c r="BO8497" s="118" t="s">
        <v>2411</v>
      </c>
      <c r="BP8497" s="118" t="s">
        <v>2428</v>
      </c>
      <c r="BQ8497" s="118" t="s">
        <v>3722</v>
      </c>
      <c r="BW8497" s="118" t="s">
        <v>2411</v>
      </c>
      <c r="BX8497" s="118" t="s">
        <v>2428</v>
      </c>
      <c r="BY8497" s="118" t="s">
        <v>3722</v>
      </c>
    </row>
    <row r="8498" spans="53:77" x14ac:dyDescent="0.3">
      <c r="BA8498" s="169" t="e">
        <f>VLOOKUP(D8498,#REF!, 2,FALSE)</f>
        <v>#REF!</v>
      </c>
      <c r="BO8498" s="118" t="s">
        <v>13690</v>
      </c>
      <c r="BP8498" s="118" t="s">
        <v>799</v>
      </c>
      <c r="BQ8498" s="118" t="s">
        <v>697</v>
      </c>
      <c r="BW8498" s="118" t="s">
        <v>13690</v>
      </c>
      <c r="BX8498" s="118" t="s">
        <v>799</v>
      </c>
      <c r="BY8498" s="118" t="s">
        <v>697</v>
      </c>
    </row>
    <row r="8499" spans="53:77" x14ac:dyDescent="0.3">
      <c r="BA8499" s="169" t="e">
        <f>VLOOKUP(D8499,#REF!, 2,FALSE)</f>
        <v>#REF!</v>
      </c>
      <c r="BO8499" s="118" t="s">
        <v>13691</v>
      </c>
      <c r="BP8499" s="118" t="s">
        <v>912</v>
      </c>
      <c r="BQ8499" s="118" t="s">
        <v>3460</v>
      </c>
      <c r="BW8499" s="118" t="s">
        <v>13691</v>
      </c>
      <c r="BX8499" s="118" t="s">
        <v>912</v>
      </c>
      <c r="BY8499" s="118" t="s">
        <v>3460</v>
      </c>
    </row>
    <row r="8500" spans="53:77" x14ac:dyDescent="0.3">
      <c r="BA8500" s="169" t="e">
        <f>VLOOKUP(D8500,#REF!, 2,FALSE)</f>
        <v>#REF!</v>
      </c>
      <c r="BO8500" s="118" t="s">
        <v>13692</v>
      </c>
      <c r="BP8500" s="118" t="s">
        <v>8059</v>
      </c>
      <c r="BQ8500" s="118" t="s">
        <v>914</v>
      </c>
      <c r="BW8500" s="118" t="s">
        <v>13692</v>
      </c>
      <c r="BX8500" s="118" t="s">
        <v>8059</v>
      </c>
      <c r="BY8500" s="118" t="s">
        <v>914</v>
      </c>
    </row>
    <row r="8501" spans="53:77" x14ac:dyDescent="0.3">
      <c r="BA8501" s="169" t="e">
        <f>VLOOKUP(D8501,#REF!, 2,FALSE)</f>
        <v>#REF!</v>
      </c>
      <c r="BO8501" s="118" t="s">
        <v>13693</v>
      </c>
      <c r="BP8501" s="118" t="s">
        <v>2983</v>
      </c>
      <c r="BQ8501" s="118" t="s">
        <v>2983</v>
      </c>
      <c r="BW8501" s="118" t="s">
        <v>13693</v>
      </c>
      <c r="BX8501" s="118" t="s">
        <v>2983</v>
      </c>
      <c r="BY8501" s="118" t="s">
        <v>2983</v>
      </c>
    </row>
    <row r="8502" spans="53:77" x14ac:dyDescent="0.3">
      <c r="BA8502" s="169" t="e">
        <f>VLOOKUP(D8502,#REF!, 2,FALSE)</f>
        <v>#REF!</v>
      </c>
      <c r="BO8502" s="118" t="s">
        <v>13694</v>
      </c>
      <c r="BP8502" s="118" t="s">
        <v>2983</v>
      </c>
      <c r="BQ8502" s="118" t="s">
        <v>4442</v>
      </c>
      <c r="BW8502" s="118" t="s">
        <v>13694</v>
      </c>
      <c r="BX8502" s="118" t="s">
        <v>2983</v>
      </c>
      <c r="BY8502" s="118" t="s">
        <v>4442</v>
      </c>
    </row>
    <row r="8503" spans="53:77" x14ac:dyDescent="0.3">
      <c r="BA8503" s="169" t="e">
        <f>VLOOKUP(D8503,#REF!, 2,FALSE)</f>
        <v>#REF!</v>
      </c>
      <c r="BO8503" s="118" t="s">
        <v>13695</v>
      </c>
      <c r="BP8503" s="118" t="s">
        <v>13488</v>
      </c>
      <c r="BQ8503" s="118" t="s">
        <v>13696</v>
      </c>
      <c r="BW8503" s="118" t="s">
        <v>13695</v>
      </c>
      <c r="BX8503" s="118" t="s">
        <v>13488</v>
      </c>
      <c r="BY8503" s="118" t="s">
        <v>13696</v>
      </c>
    </row>
    <row r="8504" spans="53:77" x14ac:dyDescent="0.3">
      <c r="BA8504" s="169" t="e">
        <f>VLOOKUP(D8504,#REF!, 2,FALSE)</f>
        <v>#REF!</v>
      </c>
      <c r="BO8504" s="118" t="s">
        <v>13697</v>
      </c>
      <c r="BP8504" s="118" t="s">
        <v>2983</v>
      </c>
      <c r="BQ8504" s="118" t="s">
        <v>2983</v>
      </c>
      <c r="BW8504" s="118" t="s">
        <v>13697</v>
      </c>
      <c r="BX8504" s="118" t="s">
        <v>2983</v>
      </c>
      <c r="BY8504" s="118" t="s">
        <v>2983</v>
      </c>
    </row>
    <row r="8505" spans="53:77" x14ac:dyDescent="0.3">
      <c r="BA8505" s="169" t="e">
        <f>VLOOKUP(D8505,#REF!, 2,FALSE)</f>
        <v>#REF!</v>
      </c>
      <c r="BO8505" s="118" t="s">
        <v>13698</v>
      </c>
      <c r="BP8505" s="118" t="s">
        <v>2983</v>
      </c>
      <c r="BQ8505" s="118" t="s">
        <v>13699</v>
      </c>
      <c r="BW8505" s="118" t="s">
        <v>13698</v>
      </c>
      <c r="BX8505" s="118" t="s">
        <v>2983</v>
      </c>
      <c r="BY8505" s="118" t="s">
        <v>13699</v>
      </c>
    </row>
    <row r="8506" spans="53:77" x14ac:dyDescent="0.3">
      <c r="BA8506" s="169" t="e">
        <f>VLOOKUP(D8506,#REF!, 2,FALSE)</f>
        <v>#REF!</v>
      </c>
      <c r="BO8506" s="118" t="s">
        <v>13700</v>
      </c>
      <c r="BP8506" s="118" t="s">
        <v>2983</v>
      </c>
      <c r="BQ8506" s="118" t="s">
        <v>920</v>
      </c>
      <c r="BW8506" s="118" t="s">
        <v>13700</v>
      </c>
      <c r="BX8506" s="118" t="s">
        <v>2983</v>
      </c>
      <c r="BY8506" s="118" t="s">
        <v>920</v>
      </c>
    </row>
    <row r="8507" spans="53:77" x14ac:dyDescent="0.3">
      <c r="BA8507" s="169" t="e">
        <f>VLOOKUP(D8507,#REF!, 2,FALSE)</f>
        <v>#REF!</v>
      </c>
      <c r="BO8507" s="118" t="s">
        <v>13701</v>
      </c>
      <c r="BP8507" s="118" t="s">
        <v>631</v>
      </c>
      <c r="BQ8507" s="118" t="s">
        <v>709</v>
      </c>
      <c r="BW8507" s="118" t="s">
        <v>13701</v>
      </c>
      <c r="BX8507" s="118" t="s">
        <v>631</v>
      </c>
      <c r="BY8507" s="118" t="s">
        <v>709</v>
      </c>
    </row>
    <row r="8508" spans="53:77" x14ac:dyDescent="0.3">
      <c r="BA8508" s="169" t="e">
        <f>VLOOKUP(D8508,#REF!, 2,FALSE)</f>
        <v>#REF!</v>
      </c>
      <c r="BO8508" s="118" t="s">
        <v>13702</v>
      </c>
      <c r="BP8508" s="118" t="s">
        <v>2983</v>
      </c>
      <c r="BQ8508" s="118" t="s">
        <v>2983</v>
      </c>
      <c r="BW8508" s="118" t="s">
        <v>13702</v>
      </c>
      <c r="BX8508" s="118" t="s">
        <v>2983</v>
      </c>
      <c r="BY8508" s="118" t="s">
        <v>2983</v>
      </c>
    </row>
    <row r="8509" spans="53:77" x14ac:dyDescent="0.3">
      <c r="BA8509" s="169" t="e">
        <f>VLOOKUP(D8509,#REF!, 2,FALSE)</f>
        <v>#REF!</v>
      </c>
      <c r="BO8509" s="118" t="s">
        <v>13703</v>
      </c>
      <c r="BP8509" s="118" t="s">
        <v>2983</v>
      </c>
      <c r="BQ8509" s="118" t="s">
        <v>5539</v>
      </c>
      <c r="BW8509" s="118" t="s">
        <v>13703</v>
      </c>
      <c r="BX8509" s="118" t="s">
        <v>2983</v>
      </c>
      <c r="BY8509" s="118" t="s">
        <v>5539</v>
      </c>
    </row>
    <row r="8510" spans="53:77" x14ac:dyDescent="0.3">
      <c r="BA8510" s="169" t="e">
        <f>VLOOKUP(D8510,#REF!, 2,FALSE)</f>
        <v>#REF!</v>
      </c>
      <c r="BO8510" s="118" t="s">
        <v>13704</v>
      </c>
      <c r="BP8510" s="118" t="s">
        <v>2983</v>
      </c>
      <c r="BQ8510" s="118" t="s">
        <v>2983</v>
      </c>
      <c r="BW8510" s="118" t="s">
        <v>13704</v>
      </c>
      <c r="BX8510" s="118" t="s">
        <v>2983</v>
      </c>
      <c r="BY8510" s="118" t="s">
        <v>2983</v>
      </c>
    </row>
    <row r="8511" spans="53:77" x14ac:dyDescent="0.3">
      <c r="BA8511" s="169" t="e">
        <f>VLOOKUP(D8511,#REF!, 2,FALSE)</f>
        <v>#REF!</v>
      </c>
      <c r="BO8511" s="118" t="s">
        <v>13705</v>
      </c>
      <c r="BP8511" s="118" t="s">
        <v>619</v>
      </c>
      <c r="BQ8511" s="118" t="s">
        <v>10669</v>
      </c>
      <c r="BW8511" s="118" t="s">
        <v>13705</v>
      </c>
      <c r="BX8511" s="118" t="s">
        <v>619</v>
      </c>
      <c r="BY8511" s="118" t="s">
        <v>10669</v>
      </c>
    </row>
    <row r="8512" spans="53:77" x14ac:dyDescent="0.3">
      <c r="BA8512" s="169" t="e">
        <f>VLOOKUP(D8512,#REF!, 2,FALSE)</f>
        <v>#REF!</v>
      </c>
      <c r="BO8512" s="118" t="s">
        <v>13706</v>
      </c>
      <c r="BP8512" s="118" t="s">
        <v>2983</v>
      </c>
      <c r="BQ8512" s="118" t="s">
        <v>2498</v>
      </c>
      <c r="BW8512" s="118" t="s">
        <v>13706</v>
      </c>
      <c r="BX8512" s="118" t="s">
        <v>2983</v>
      </c>
      <c r="BY8512" s="118" t="s">
        <v>2498</v>
      </c>
    </row>
    <row r="8513" spans="53:77" x14ac:dyDescent="0.3">
      <c r="BA8513" s="169" t="e">
        <f>VLOOKUP(D8513,#REF!, 2,FALSE)</f>
        <v>#REF!</v>
      </c>
      <c r="BO8513" s="118" t="s">
        <v>13707</v>
      </c>
      <c r="BP8513" s="118" t="s">
        <v>2983</v>
      </c>
      <c r="BQ8513" s="118" t="s">
        <v>2983</v>
      </c>
      <c r="BW8513" s="118" t="s">
        <v>13707</v>
      </c>
      <c r="BX8513" s="118" t="s">
        <v>2983</v>
      </c>
      <c r="BY8513" s="118" t="s">
        <v>2983</v>
      </c>
    </row>
    <row r="8514" spans="53:77" x14ac:dyDescent="0.3">
      <c r="BA8514" s="169" t="e">
        <f>VLOOKUP(D8514,#REF!, 2,FALSE)</f>
        <v>#REF!</v>
      </c>
      <c r="BO8514" s="118" t="s">
        <v>13708</v>
      </c>
      <c r="BP8514" s="118" t="s">
        <v>940</v>
      </c>
      <c r="BQ8514" s="118" t="s">
        <v>708</v>
      </c>
      <c r="BW8514" s="118" t="s">
        <v>13708</v>
      </c>
      <c r="BX8514" s="118" t="s">
        <v>940</v>
      </c>
      <c r="BY8514" s="118" t="s">
        <v>708</v>
      </c>
    </row>
    <row r="8515" spans="53:77" x14ac:dyDescent="0.3">
      <c r="BA8515" s="169" t="e">
        <f>VLOOKUP(D8515,#REF!, 2,FALSE)</f>
        <v>#REF!</v>
      </c>
      <c r="BO8515" s="118" t="s">
        <v>13709</v>
      </c>
      <c r="BP8515" s="118" t="s">
        <v>616</v>
      </c>
      <c r="BQ8515" s="118" t="s">
        <v>2983</v>
      </c>
      <c r="BW8515" s="118" t="s">
        <v>13709</v>
      </c>
      <c r="BX8515" s="118" t="s">
        <v>616</v>
      </c>
      <c r="BY8515" s="118" t="s">
        <v>2983</v>
      </c>
    </row>
    <row r="8516" spans="53:77" x14ac:dyDescent="0.3">
      <c r="BA8516" s="169" t="e">
        <f>VLOOKUP(D8516,#REF!, 2,FALSE)</f>
        <v>#REF!</v>
      </c>
      <c r="BO8516" s="118" t="s">
        <v>13710</v>
      </c>
      <c r="BP8516" s="118" t="s">
        <v>926</v>
      </c>
      <c r="BQ8516" s="118" t="s">
        <v>1520</v>
      </c>
      <c r="BW8516" s="118" t="s">
        <v>13710</v>
      </c>
      <c r="BX8516" s="118" t="s">
        <v>926</v>
      </c>
      <c r="BY8516" s="118" t="s">
        <v>1520</v>
      </c>
    </row>
    <row r="8517" spans="53:77" x14ac:dyDescent="0.3">
      <c r="BA8517" s="169" t="e">
        <f>VLOOKUP(D8517,#REF!, 2,FALSE)</f>
        <v>#REF!</v>
      </c>
      <c r="BO8517" s="118" t="s">
        <v>13711</v>
      </c>
      <c r="BP8517" s="118" t="s">
        <v>703</v>
      </c>
      <c r="BQ8517" s="118" t="s">
        <v>3297</v>
      </c>
      <c r="BW8517" s="118" t="s">
        <v>13711</v>
      </c>
      <c r="BX8517" s="118" t="s">
        <v>703</v>
      </c>
      <c r="BY8517" s="118" t="s">
        <v>3297</v>
      </c>
    </row>
    <row r="8518" spans="53:77" x14ac:dyDescent="0.3">
      <c r="BA8518" s="169" t="e">
        <f>VLOOKUP(D8518,#REF!, 2,FALSE)</f>
        <v>#REF!</v>
      </c>
      <c r="BO8518" s="118" t="s">
        <v>13712</v>
      </c>
      <c r="BP8518" s="118" t="s">
        <v>928</v>
      </c>
      <c r="BQ8518" s="118" t="s">
        <v>3956</v>
      </c>
      <c r="BW8518" s="118" t="s">
        <v>13712</v>
      </c>
      <c r="BX8518" s="118" t="s">
        <v>928</v>
      </c>
      <c r="BY8518" s="118" t="s">
        <v>3956</v>
      </c>
    </row>
    <row r="8519" spans="53:77" x14ac:dyDescent="0.3">
      <c r="BA8519" s="169" t="e">
        <f>VLOOKUP(D8519,#REF!, 2,FALSE)</f>
        <v>#REF!</v>
      </c>
      <c r="BO8519" s="118" t="s">
        <v>13713</v>
      </c>
      <c r="BP8519" s="118" t="s">
        <v>775</v>
      </c>
      <c r="BQ8519" s="118" t="s">
        <v>3535</v>
      </c>
      <c r="BW8519" s="118" t="s">
        <v>13713</v>
      </c>
      <c r="BX8519" s="118" t="s">
        <v>775</v>
      </c>
      <c r="BY8519" s="118" t="s">
        <v>3535</v>
      </c>
    </row>
    <row r="8520" spans="53:77" x14ac:dyDescent="0.3">
      <c r="BA8520" s="169" t="e">
        <f>VLOOKUP(D8520,#REF!, 2,FALSE)</f>
        <v>#REF!</v>
      </c>
      <c r="BO8520" s="118" t="s">
        <v>13714</v>
      </c>
      <c r="BP8520" s="118" t="s">
        <v>631</v>
      </c>
      <c r="BQ8520" s="118" t="s">
        <v>13715</v>
      </c>
      <c r="BW8520" s="118" t="s">
        <v>13714</v>
      </c>
      <c r="BX8520" s="118" t="s">
        <v>631</v>
      </c>
      <c r="BY8520" s="118" t="s">
        <v>13715</v>
      </c>
    </row>
    <row r="8521" spans="53:77" x14ac:dyDescent="0.3">
      <c r="BA8521" s="169" t="e">
        <f>VLOOKUP(D8521,#REF!, 2,FALSE)</f>
        <v>#REF!</v>
      </c>
      <c r="BO8521" s="118" t="s">
        <v>13716</v>
      </c>
      <c r="BP8521" s="118" t="s">
        <v>631</v>
      </c>
      <c r="BQ8521" s="118" t="s">
        <v>13278</v>
      </c>
      <c r="BW8521" s="118" t="s">
        <v>13716</v>
      </c>
      <c r="BX8521" s="118" t="s">
        <v>631</v>
      </c>
      <c r="BY8521" s="118" t="s">
        <v>13278</v>
      </c>
    </row>
    <row r="8522" spans="53:77" x14ac:dyDescent="0.3">
      <c r="BA8522" s="169" t="e">
        <f>VLOOKUP(D8522,#REF!, 2,FALSE)</f>
        <v>#REF!</v>
      </c>
      <c r="BO8522" s="118" t="s">
        <v>13717</v>
      </c>
      <c r="BP8522" s="118" t="s">
        <v>639</v>
      </c>
      <c r="BQ8522" s="118" t="s">
        <v>11294</v>
      </c>
      <c r="BW8522" s="118" t="s">
        <v>13717</v>
      </c>
      <c r="BX8522" s="118" t="s">
        <v>639</v>
      </c>
      <c r="BY8522" s="118" t="s">
        <v>11294</v>
      </c>
    </row>
    <row r="8523" spans="53:77" x14ac:dyDescent="0.3">
      <c r="BA8523" s="169" t="e">
        <f>VLOOKUP(D8523,#REF!, 2,FALSE)</f>
        <v>#REF!</v>
      </c>
      <c r="BO8523" s="118" t="s">
        <v>13718</v>
      </c>
      <c r="BP8523" s="118" t="s">
        <v>3085</v>
      </c>
      <c r="BQ8523" s="118" t="s">
        <v>1019</v>
      </c>
      <c r="BW8523" s="118" t="s">
        <v>13718</v>
      </c>
      <c r="BX8523" s="118" t="s">
        <v>3085</v>
      </c>
      <c r="BY8523" s="118" t="s">
        <v>1019</v>
      </c>
    </row>
    <row r="8524" spans="53:77" x14ac:dyDescent="0.3">
      <c r="BA8524" s="169" t="e">
        <f>VLOOKUP(D8524,#REF!, 2,FALSE)</f>
        <v>#REF!</v>
      </c>
      <c r="BO8524" s="118" t="s">
        <v>13719</v>
      </c>
      <c r="BP8524" s="118" t="s">
        <v>3095</v>
      </c>
      <c r="BQ8524" s="118" t="s">
        <v>13720</v>
      </c>
      <c r="BW8524" s="118" t="s">
        <v>13719</v>
      </c>
      <c r="BX8524" s="118" t="s">
        <v>3095</v>
      </c>
      <c r="BY8524" s="118" t="s">
        <v>13720</v>
      </c>
    </row>
    <row r="8525" spans="53:77" x14ac:dyDescent="0.3">
      <c r="BA8525" s="169" t="e">
        <f>VLOOKUP(D8525,#REF!, 2,FALSE)</f>
        <v>#REF!</v>
      </c>
      <c r="BO8525" s="118" t="s">
        <v>2412</v>
      </c>
      <c r="BP8525" s="118" t="s">
        <v>3243</v>
      </c>
      <c r="BQ8525" s="118" t="s">
        <v>2066</v>
      </c>
      <c r="BW8525" s="118" t="s">
        <v>2412</v>
      </c>
      <c r="BX8525" s="118" t="s">
        <v>3243</v>
      </c>
      <c r="BY8525" s="118" t="s">
        <v>2066</v>
      </c>
    </row>
    <row r="8526" spans="53:77" x14ac:dyDescent="0.3">
      <c r="BA8526" s="169" t="e">
        <f>VLOOKUP(D8526,#REF!, 2,FALSE)</f>
        <v>#REF!</v>
      </c>
      <c r="BO8526" s="118" t="s">
        <v>13721</v>
      </c>
      <c r="BP8526" s="118" t="s">
        <v>666</v>
      </c>
      <c r="BQ8526" s="118" t="s">
        <v>5434</v>
      </c>
      <c r="BW8526" s="118" t="s">
        <v>13721</v>
      </c>
      <c r="BX8526" s="118" t="s">
        <v>666</v>
      </c>
      <c r="BY8526" s="118" t="s">
        <v>5434</v>
      </c>
    </row>
    <row r="8527" spans="53:77" x14ac:dyDescent="0.3">
      <c r="BA8527" s="169" t="e">
        <f>VLOOKUP(D8527,#REF!, 2,FALSE)</f>
        <v>#REF!</v>
      </c>
      <c r="BO8527" s="118" t="s">
        <v>13722</v>
      </c>
      <c r="BP8527" s="118" t="s">
        <v>3243</v>
      </c>
      <c r="BQ8527" s="118" t="s">
        <v>1046</v>
      </c>
      <c r="BW8527" s="118" t="s">
        <v>13722</v>
      </c>
      <c r="BX8527" s="118" t="s">
        <v>3243</v>
      </c>
      <c r="BY8527" s="118" t="s">
        <v>1046</v>
      </c>
    </row>
    <row r="8528" spans="53:77" x14ac:dyDescent="0.3">
      <c r="BA8528" s="169" t="e">
        <f>VLOOKUP(D8528,#REF!, 2,FALSE)</f>
        <v>#REF!</v>
      </c>
      <c r="BO8528" s="118" t="s">
        <v>13723</v>
      </c>
      <c r="BP8528" s="118" t="s">
        <v>3095</v>
      </c>
      <c r="BQ8528" s="118" t="s">
        <v>5434</v>
      </c>
      <c r="BW8528" s="118" t="s">
        <v>13723</v>
      </c>
      <c r="BX8528" s="118" t="s">
        <v>3095</v>
      </c>
      <c r="BY8528" s="118" t="s">
        <v>5434</v>
      </c>
    </row>
    <row r="8529" spans="53:77" x14ac:dyDescent="0.3">
      <c r="BA8529" s="169" t="e">
        <f>VLOOKUP(D8529,#REF!, 2,FALSE)</f>
        <v>#REF!</v>
      </c>
      <c r="BO8529" s="118" t="s">
        <v>13724</v>
      </c>
      <c r="BP8529" s="118" t="s">
        <v>3085</v>
      </c>
      <c r="BQ8529" s="118" t="s">
        <v>2983</v>
      </c>
      <c r="BW8529" s="118" t="s">
        <v>13724</v>
      </c>
      <c r="BX8529" s="118" t="s">
        <v>3085</v>
      </c>
      <c r="BY8529" s="118" t="s">
        <v>2983</v>
      </c>
    </row>
    <row r="8530" spans="53:77" x14ac:dyDescent="0.3">
      <c r="BA8530" s="169" t="e">
        <f>VLOOKUP(D8530,#REF!, 2,FALSE)</f>
        <v>#REF!</v>
      </c>
      <c r="BO8530" s="118" t="s">
        <v>13725</v>
      </c>
      <c r="BP8530" s="118" t="s">
        <v>1342</v>
      </c>
      <c r="BQ8530" s="118" t="s">
        <v>2983</v>
      </c>
      <c r="BW8530" s="118" t="s">
        <v>13725</v>
      </c>
      <c r="BX8530" s="118" t="s">
        <v>1342</v>
      </c>
      <c r="BY8530" s="118" t="s">
        <v>2983</v>
      </c>
    </row>
    <row r="8531" spans="53:77" x14ac:dyDescent="0.3">
      <c r="BA8531" s="169" t="e">
        <f>VLOOKUP(D8531,#REF!, 2,FALSE)</f>
        <v>#REF!</v>
      </c>
      <c r="BO8531" s="118" t="s">
        <v>13726</v>
      </c>
      <c r="BP8531" s="118" t="s">
        <v>663</v>
      </c>
      <c r="BQ8531" s="118" t="s">
        <v>2983</v>
      </c>
      <c r="BW8531" s="118" t="s">
        <v>13726</v>
      </c>
      <c r="BX8531" s="118" t="s">
        <v>663</v>
      </c>
      <c r="BY8531" s="118" t="s">
        <v>2983</v>
      </c>
    </row>
    <row r="8532" spans="53:77" x14ac:dyDescent="0.3">
      <c r="BA8532" s="169" t="e">
        <f>VLOOKUP(D8532,#REF!, 2,FALSE)</f>
        <v>#REF!</v>
      </c>
      <c r="BO8532" s="118" t="s">
        <v>13727</v>
      </c>
      <c r="BP8532" s="118" t="s">
        <v>3003</v>
      </c>
      <c r="BQ8532" s="118" t="s">
        <v>13728</v>
      </c>
      <c r="BW8532" s="118" t="s">
        <v>13727</v>
      </c>
      <c r="BX8532" s="118" t="s">
        <v>3003</v>
      </c>
      <c r="BY8532" s="118" t="s">
        <v>13728</v>
      </c>
    </row>
    <row r="8533" spans="53:77" x14ac:dyDescent="0.3">
      <c r="BA8533" s="169" t="e">
        <f>VLOOKUP(D8533,#REF!, 2,FALSE)</f>
        <v>#REF!</v>
      </c>
      <c r="BO8533" s="118" t="s">
        <v>13729</v>
      </c>
      <c r="BP8533" s="118" t="s">
        <v>617</v>
      </c>
      <c r="BQ8533" s="118" t="s">
        <v>2983</v>
      </c>
      <c r="BW8533" s="118" t="s">
        <v>13729</v>
      </c>
      <c r="BX8533" s="118" t="s">
        <v>617</v>
      </c>
      <c r="BY8533" s="118" t="s">
        <v>2983</v>
      </c>
    </row>
    <row r="8534" spans="53:77" x14ac:dyDescent="0.3">
      <c r="BA8534" s="169" t="e">
        <f>VLOOKUP(D8534,#REF!, 2,FALSE)</f>
        <v>#REF!</v>
      </c>
      <c r="BO8534" s="118" t="s">
        <v>13730</v>
      </c>
      <c r="BP8534" s="118" t="s">
        <v>2983</v>
      </c>
      <c r="BQ8534" s="118" t="s">
        <v>3561</v>
      </c>
      <c r="BW8534" s="118" t="s">
        <v>13730</v>
      </c>
      <c r="BX8534" s="118" t="s">
        <v>2983</v>
      </c>
      <c r="BY8534" s="118" t="s">
        <v>3561</v>
      </c>
    </row>
    <row r="8535" spans="53:77" x14ac:dyDescent="0.3">
      <c r="BA8535" s="169" t="e">
        <f>VLOOKUP(D8535,#REF!, 2,FALSE)</f>
        <v>#REF!</v>
      </c>
      <c r="BO8535" s="118" t="s">
        <v>13731</v>
      </c>
      <c r="BP8535" s="118" t="s">
        <v>3095</v>
      </c>
      <c r="BQ8535" s="118" t="s">
        <v>2983</v>
      </c>
      <c r="BW8535" s="118" t="s">
        <v>13731</v>
      </c>
      <c r="BX8535" s="118" t="s">
        <v>3095</v>
      </c>
      <c r="BY8535" s="118" t="s">
        <v>2983</v>
      </c>
    </row>
    <row r="8536" spans="53:77" x14ac:dyDescent="0.3">
      <c r="BA8536" s="169" t="e">
        <f>VLOOKUP(D8536,#REF!, 2,FALSE)</f>
        <v>#REF!</v>
      </c>
      <c r="BO8536" s="118" t="s">
        <v>13732</v>
      </c>
      <c r="BP8536" s="118" t="s">
        <v>852</v>
      </c>
      <c r="BQ8536" s="118" t="s">
        <v>5434</v>
      </c>
      <c r="BW8536" s="118" t="s">
        <v>13732</v>
      </c>
      <c r="BX8536" s="118" t="s">
        <v>852</v>
      </c>
      <c r="BY8536" s="118" t="s">
        <v>5434</v>
      </c>
    </row>
    <row r="8537" spans="53:77" x14ac:dyDescent="0.3">
      <c r="BA8537" s="169" t="e">
        <f>VLOOKUP(D8537,#REF!, 2,FALSE)</f>
        <v>#REF!</v>
      </c>
      <c r="BO8537" s="118" t="s">
        <v>13733</v>
      </c>
      <c r="BP8537" s="118" t="s">
        <v>771</v>
      </c>
      <c r="BQ8537" s="118" t="s">
        <v>2983</v>
      </c>
      <c r="BW8537" s="118" t="s">
        <v>13733</v>
      </c>
      <c r="BX8537" s="118" t="s">
        <v>771</v>
      </c>
      <c r="BY8537" s="118" t="s">
        <v>2983</v>
      </c>
    </row>
    <row r="8538" spans="53:77" x14ac:dyDescent="0.3">
      <c r="BA8538" s="169" t="e">
        <f>VLOOKUP(D8538,#REF!, 2,FALSE)</f>
        <v>#REF!</v>
      </c>
      <c r="BO8538" s="118" t="s">
        <v>13734</v>
      </c>
      <c r="BP8538" s="118" t="s">
        <v>703</v>
      </c>
      <c r="BQ8538" s="118" t="s">
        <v>1406</v>
      </c>
      <c r="BW8538" s="118" t="s">
        <v>13734</v>
      </c>
      <c r="BX8538" s="118" t="s">
        <v>703</v>
      </c>
      <c r="BY8538" s="118" t="s">
        <v>1406</v>
      </c>
    </row>
    <row r="8539" spans="53:77" x14ac:dyDescent="0.3">
      <c r="BA8539" s="169" t="e">
        <f>VLOOKUP(D8539,#REF!, 2,FALSE)</f>
        <v>#REF!</v>
      </c>
      <c r="BO8539" s="118" t="s">
        <v>13735</v>
      </c>
      <c r="BP8539" s="118" t="s">
        <v>16978</v>
      </c>
      <c r="BQ8539" s="118" t="s">
        <v>2983</v>
      </c>
      <c r="BW8539" s="118" t="s">
        <v>13735</v>
      </c>
      <c r="BX8539" s="118" t="s">
        <v>16978</v>
      </c>
      <c r="BY8539" s="118" t="s">
        <v>2983</v>
      </c>
    </row>
    <row r="8540" spans="53:77" x14ac:dyDescent="0.3">
      <c r="BA8540" s="169" t="e">
        <f>VLOOKUP(D8540,#REF!, 2,FALSE)</f>
        <v>#REF!</v>
      </c>
      <c r="BO8540" s="118" t="s">
        <v>13736</v>
      </c>
      <c r="BP8540" s="118" t="s">
        <v>994</v>
      </c>
      <c r="BQ8540" s="118" t="s">
        <v>2983</v>
      </c>
      <c r="BW8540" s="118" t="s">
        <v>13736</v>
      </c>
      <c r="BX8540" s="118" t="s">
        <v>994</v>
      </c>
      <c r="BY8540" s="118" t="s">
        <v>2983</v>
      </c>
    </row>
    <row r="8541" spans="53:77" x14ac:dyDescent="0.3">
      <c r="BA8541" s="169" t="e">
        <f>VLOOKUP(D8541,#REF!, 2,FALSE)</f>
        <v>#REF!</v>
      </c>
      <c r="BO8541" s="118" t="s">
        <v>13737</v>
      </c>
      <c r="BP8541" s="118" t="s">
        <v>3026</v>
      </c>
      <c r="BQ8541" s="118" t="s">
        <v>2983</v>
      </c>
      <c r="BW8541" s="118" t="s">
        <v>13737</v>
      </c>
      <c r="BX8541" s="118" t="s">
        <v>3026</v>
      </c>
      <c r="BY8541" s="118" t="s">
        <v>2983</v>
      </c>
    </row>
    <row r="8542" spans="53:77" x14ac:dyDescent="0.3">
      <c r="BA8542" s="169" t="e">
        <f>VLOOKUP(D8542,#REF!, 2,FALSE)</f>
        <v>#REF!</v>
      </c>
      <c r="BO8542" s="118" t="s">
        <v>13738</v>
      </c>
      <c r="BP8542" s="118" t="s">
        <v>2983</v>
      </c>
      <c r="BQ8542" s="118" t="s">
        <v>2983</v>
      </c>
      <c r="BW8542" s="118" t="s">
        <v>13738</v>
      </c>
      <c r="BX8542" s="118" t="s">
        <v>2983</v>
      </c>
      <c r="BY8542" s="118" t="s">
        <v>2983</v>
      </c>
    </row>
    <row r="8543" spans="53:77" x14ac:dyDescent="0.3">
      <c r="BA8543" s="169" t="e">
        <f>VLOOKUP(D8543,#REF!, 2,FALSE)</f>
        <v>#REF!</v>
      </c>
      <c r="BO8543" s="118" t="s">
        <v>13739</v>
      </c>
      <c r="BP8543" s="118" t="s">
        <v>613</v>
      </c>
      <c r="BQ8543" s="118" t="s">
        <v>2983</v>
      </c>
      <c r="BW8543" s="118" t="s">
        <v>13739</v>
      </c>
      <c r="BX8543" s="118" t="s">
        <v>613</v>
      </c>
      <c r="BY8543" s="118" t="s">
        <v>2983</v>
      </c>
    </row>
    <row r="8544" spans="53:77" x14ac:dyDescent="0.3">
      <c r="BA8544" s="169" t="e">
        <f>VLOOKUP(D8544,#REF!, 2,FALSE)</f>
        <v>#REF!</v>
      </c>
      <c r="BO8544" s="118" t="s">
        <v>13740</v>
      </c>
      <c r="BP8544" s="118" t="s">
        <v>666</v>
      </c>
      <c r="BQ8544" s="118" t="s">
        <v>2983</v>
      </c>
      <c r="BW8544" s="118" t="s">
        <v>13740</v>
      </c>
      <c r="BX8544" s="118" t="s">
        <v>666</v>
      </c>
      <c r="BY8544" s="118" t="s">
        <v>2983</v>
      </c>
    </row>
    <row r="8545" spans="53:77" x14ac:dyDescent="0.3">
      <c r="BA8545" s="169" t="e">
        <f>VLOOKUP(D8545,#REF!, 2,FALSE)</f>
        <v>#REF!</v>
      </c>
      <c r="BO8545" s="118" t="s">
        <v>2413</v>
      </c>
      <c r="BP8545" s="118" t="s">
        <v>862</v>
      </c>
      <c r="BQ8545" s="118" t="s">
        <v>2983</v>
      </c>
      <c r="BW8545" s="118" t="s">
        <v>2413</v>
      </c>
      <c r="BX8545" s="118" t="s">
        <v>862</v>
      </c>
      <c r="BY8545" s="118" t="s">
        <v>2983</v>
      </c>
    </row>
    <row r="8546" spans="53:77" x14ac:dyDescent="0.3">
      <c r="BA8546" s="169" t="e">
        <f>VLOOKUP(D8546,#REF!, 2,FALSE)</f>
        <v>#REF!</v>
      </c>
      <c r="BO8546" s="118" t="s">
        <v>13741</v>
      </c>
      <c r="BP8546" s="118" t="s">
        <v>2983</v>
      </c>
      <c r="BQ8546" s="118" t="s">
        <v>13742</v>
      </c>
      <c r="BW8546" s="118" t="s">
        <v>13741</v>
      </c>
      <c r="BX8546" s="118" t="s">
        <v>2983</v>
      </c>
      <c r="BY8546" s="118" t="s">
        <v>13742</v>
      </c>
    </row>
    <row r="8547" spans="53:77" x14ac:dyDescent="0.3">
      <c r="BA8547" s="169" t="e">
        <f>VLOOKUP(D8547,#REF!, 2,FALSE)</f>
        <v>#REF!</v>
      </c>
      <c r="BO8547" s="118" t="s">
        <v>13743</v>
      </c>
      <c r="BP8547" s="118" t="s">
        <v>666</v>
      </c>
      <c r="BQ8547" s="118" t="s">
        <v>13345</v>
      </c>
      <c r="BW8547" s="118" t="s">
        <v>13743</v>
      </c>
      <c r="BX8547" s="118" t="s">
        <v>666</v>
      </c>
      <c r="BY8547" s="118" t="s">
        <v>13345</v>
      </c>
    </row>
    <row r="8548" spans="53:77" x14ac:dyDescent="0.3">
      <c r="BA8548" s="169" t="e">
        <f>VLOOKUP(D8548,#REF!, 2,FALSE)</f>
        <v>#REF!</v>
      </c>
      <c r="BO8548" s="118" t="s">
        <v>13744</v>
      </c>
      <c r="BP8548" s="118" t="s">
        <v>780</v>
      </c>
      <c r="BQ8548" s="118" t="s">
        <v>2983</v>
      </c>
      <c r="BW8548" s="118" t="s">
        <v>13744</v>
      </c>
      <c r="BX8548" s="118" t="s">
        <v>780</v>
      </c>
      <c r="BY8548" s="118" t="s">
        <v>2983</v>
      </c>
    </row>
    <row r="8549" spans="53:77" x14ac:dyDescent="0.3">
      <c r="BA8549" s="169" t="e">
        <f>VLOOKUP(D8549,#REF!, 2,FALSE)</f>
        <v>#REF!</v>
      </c>
      <c r="BO8549" s="118" t="s">
        <v>13745</v>
      </c>
      <c r="BP8549" s="118" t="s">
        <v>3243</v>
      </c>
      <c r="BQ8549" s="118" t="s">
        <v>660</v>
      </c>
      <c r="BW8549" s="118" t="s">
        <v>13745</v>
      </c>
      <c r="BX8549" s="118" t="s">
        <v>3243</v>
      </c>
      <c r="BY8549" s="118" t="s">
        <v>660</v>
      </c>
    </row>
    <row r="8550" spans="53:77" x14ac:dyDescent="0.3">
      <c r="BA8550" s="169" t="e">
        <f>VLOOKUP(D8550,#REF!, 2,FALSE)</f>
        <v>#REF!</v>
      </c>
      <c r="BO8550" s="118" t="s">
        <v>13746</v>
      </c>
      <c r="BP8550" s="118" t="s">
        <v>3003</v>
      </c>
      <c r="BQ8550" s="118" t="s">
        <v>2983</v>
      </c>
      <c r="BW8550" s="118" t="s">
        <v>13746</v>
      </c>
      <c r="BX8550" s="118" t="s">
        <v>3003</v>
      </c>
      <c r="BY8550" s="118" t="s">
        <v>2983</v>
      </c>
    </row>
    <row r="8551" spans="53:77" x14ac:dyDescent="0.3">
      <c r="BA8551" s="169" t="e">
        <f>VLOOKUP(D8551,#REF!, 2,FALSE)</f>
        <v>#REF!</v>
      </c>
      <c r="BO8551" s="118" t="s">
        <v>13747</v>
      </c>
      <c r="BP8551" s="118" t="s">
        <v>810</v>
      </c>
      <c r="BQ8551" s="118" t="s">
        <v>2983</v>
      </c>
      <c r="BW8551" s="118" t="s">
        <v>13747</v>
      </c>
      <c r="BX8551" s="118" t="s">
        <v>810</v>
      </c>
      <c r="BY8551" s="118" t="s">
        <v>2983</v>
      </c>
    </row>
    <row r="8552" spans="53:77" x14ac:dyDescent="0.3">
      <c r="BA8552" s="169" t="e">
        <f>VLOOKUP(D8552,#REF!, 2,FALSE)</f>
        <v>#REF!</v>
      </c>
      <c r="BO8552" s="118" t="s">
        <v>13748</v>
      </c>
      <c r="BP8552" s="118" t="s">
        <v>862</v>
      </c>
      <c r="BQ8552" s="118" t="s">
        <v>2983</v>
      </c>
      <c r="BW8552" s="118" t="s">
        <v>13748</v>
      </c>
      <c r="BX8552" s="118" t="s">
        <v>862</v>
      </c>
      <c r="BY8552" s="118" t="s">
        <v>2983</v>
      </c>
    </row>
    <row r="8553" spans="53:77" x14ac:dyDescent="0.3">
      <c r="BA8553" s="169" t="e">
        <f>VLOOKUP(D8553,#REF!, 2,FALSE)</f>
        <v>#REF!</v>
      </c>
      <c r="BO8553" s="118" t="s">
        <v>13749</v>
      </c>
      <c r="BP8553" s="118" t="s">
        <v>2983</v>
      </c>
      <c r="BQ8553" s="118" t="s">
        <v>2983</v>
      </c>
      <c r="BW8553" s="118" t="s">
        <v>13749</v>
      </c>
      <c r="BX8553" s="118" t="s">
        <v>2983</v>
      </c>
      <c r="BY8553" s="118" t="s">
        <v>2983</v>
      </c>
    </row>
    <row r="8554" spans="53:77" x14ac:dyDescent="0.3">
      <c r="BA8554" s="169" t="e">
        <f>VLOOKUP(D8554,#REF!, 2,FALSE)</f>
        <v>#REF!</v>
      </c>
      <c r="BO8554" s="118" t="s">
        <v>13750</v>
      </c>
      <c r="BP8554" s="118" t="s">
        <v>862</v>
      </c>
      <c r="BQ8554" s="118" t="s">
        <v>6532</v>
      </c>
      <c r="BW8554" s="118" t="s">
        <v>13750</v>
      </c>
      <c r="BX8554" s="118" t="s">
        <v>862</v>
      </c>
      <c r="BY8554" s="118" t="s">
        <v>6532</v>
      </c>
    </row>
    <row r="8555" spans="53:77" x14ac:dyDescent="0.3">
      <c r="BA8555" s="169" t="e">
        <f>VLOOKUP(D8555,#REF!, 2,FALSE)</f>
        <v>#REF!</v>
      </c>
      <c r="BO8555" s="118" t="s">
        <v>13751</v>
      </c>
      <c r="BP8555" s="118" t="s">
        <v>923</v>
      </c>
      <c r="BQ8555" s="118" t="s">
        <v>13752</v>
      </c>
      <c r="BW8555" s="118" t="s">
        <v>13751</v>
      </c>
      <c r="BX8555" s="118" t="s">
        <v>923</v>
      </c>
      <c r="BY8555" s="118" t="s">
        <v>13752</v>
      </c>
    </row>
    <row r="8556" spans="53:77" x14ac:dyDescent="0.3">
      <c r="BA8556" s="169" t="e">
        <f>VLOOKUP(D8556,#REF!, 2,FALSE)</f>
        <v>#REF!</v>
      </c>
      <c r="BO8556" s="118" t="s">
        <v>13753</v>
      </c>
      <c r="BP8556" s="118" t="s">
        <v>3000</v>
      </c>
      <c r="BQ8556" s="118" t="s">
        <v>1275</v>
      </c>
      <c r="BW8556" s="118" t="s">
        <v>13753</v>
      </c>
      <c r="BX8556" s="118" t="s">
        <v>3000</v>
      </c>
      <c r="BY8556" s="118" t="s">
        <v>1275</v>
      </c>
    </row>
    <row r="8557" spans="53:77" x14ac:dyDescent="0.3">
      <c r="BA8557" s="169" t="e">
        <f>VLOOKUP(D8557,#REF!, 2,FALSE)</f>
        <v>#REF!</v>
      </c>
      <c r="BO8557" s="118" t="s">
        <v>13754</v>
      </c>
      <c r="BP8557" s="118" t="s">
        <v>621</v>
      </c>
      <c r="BQ8557" s="118" t="s">
        <v>13507</v>
      </c>
      <c r="BW8557" s="118" t="s">
        <v>13754</v>
      </c>
      <c r="BX8557" s="118" t="s">
        <v>621</v>
      </c>
      <c r="BY8557" s="118" t="s">
        <v>13507</v>
      </c>
    </row>
    <row r="8558" spans="53:77" x14ac:dyDescent="0.3">
      <c r="BA8558" s="169" t="e">
        <f>VLOOKUP(D8558,#REF!, 2,FALSE)</f>
        <v>#REF!</v>
      </c>
      <c r="BO8558" s="118" t="s">
        <v>13755</v>
      </c>
      <c r="BP8558" s="118" t="s">
        <v>621</v>
      </c>
      <c r="BQ8558" s="118" t="s">
        <v>4463</v>
      </c>
      <c r="BW8558" s="118" t="s">
        <v>13755</v>
      </c>
      <c r="BX8558" s="118" t="s">
        <v>621</v>
      </c>
      <c r="BY8558" s="118" t="s">
        <v>4463</v>
      </c>
    </row>
    <row r="8559" spans="53:77" x14ac:dyDescent="0.3">
      <c r="BA8559" s="169" t="e">
        <f>VLOOKUP(D8559,#REF!, 2,FALSE)</f>
        <v>#REF!</v>
      </c>
      <c r="BO8559" s="118" t="s">
        <v>13756</v>
      </c>
      <c r="BP8559" s="118" t="s">
        <v>621</v>
      </c>
      <c r="BQ8559" s="118" t="s">
        <v>1012</v>
      </c>
      <c r="BW8559" s="118" t="s">
        <v>13756</v>
      </c>
      <c r="BX8559" s="118" t="s">
        <v>621</v>
      </c>
      <c r="BY8559" s="118" t="s">
        <v>1012</v>
      </c>
    </row>
    <row r="8560" spans="53:77" x14ac:dyDescent="0.3">
      <c r="BA8560" s="169" t="e">
        <f>VLOOKUP(D8560,#REF!, 2,FALSE)</f>
        <v>#REF!</v>
      </c>
      <c r="BO8560" s="118" t="s">
        <v>13757</v>
      </c>
      <c r="BP8560" s="118" t="s">
        <v>621</v>
      </c>
      <c r="BQ8560" s="118" t="s">
        <v>13758</v>
      </c>
      <c r="BW8560" s="118" t="s">
        <v>13757</v>
      </c>
      <c r="BX8560" s="118" t="s">
        <v>621</v>
      </c>
      <c r="BY8560" s="118" t="s">
        <v>13758</v>
      </c>
    </row>
    <row r="8561" spans="53:77" x14ac:dyDescent="0.3">
      <c r="BA8561" s="169" t="e">
        <f>VLOOKUP(D8561,#REF!, 2,FALSE)</f>
        <v>#REF!</v>
      </c>
      <c r="BO8561" s="118" t="s">
        <v>13759</v>
      </c>
      <c r="BP8561" s="118" t="s">
        <v>2983</v>
      </c>
      <c r="BQ8561" s="118" t="s">
        <v>795</v>
      </c>
      <c r="BW8561" s="118" t="s">
        <v>13759</v>
      </c>
      <c r="BX8561" s="118" t="s">
        <v>2983</v>
      </c>
      <c r="BY8561" s="118" t="s">
        <v>795</v>
      </c>
    </row>
    <row r="8562" spans="53:77" x14ac:dyDescent="0.3">
      <c r="BA8562" s="169" t="e">
        <f>VLOOKUP(D8562,#REF!, 2,FALSE)</f>
        <v>#REF!</v>
      </c>
      <c r="BO8562" s="118" t="s">
        <v>13760</v>
      </c>
      <c r="BP8562" s="118" t="s">
        <v>3026</v>
      </c>
      <c r="BQ8562" s="118" t="s">
        <v>2983</v>
      </c>
      <c r="BW8562" s="118" t="s">
        <v>13760</v>
      </c>
      <c r="BX8562" s="118" t="s">
        <v>3026</v>
      </c>
      <c r="BY8562" s="118" t="s">
        <v>2983</v>
      </c>
    </row>
    <row r="8563" spans="53:77" x14ac:dyDescent="0.3">
      <c r="BA8563" s="169" t="e">
        <f>VLOOKUP(D8563,#REF!, 2,FALSE)</f>
        <v>#REF!</v>
      </c>
      <c r="BO8563" s="118" t="s">
        <v>13761</v>
      </c>
      <c r="BP8563" s="118" t="s">
        <v>626</v>
      </c>
      <c r="BQ8563" s="118" t="s">
        <v>13762</v>
      </c>
      <c r="BW8563" s="118" t="s">
        <v>13761</v>
      </c>
      <c r="BX8563" s="118" t="s">
        <v>626</v>
      </c>
      <c r="BY8563" s="118" t="s">
        <v>13762</v>
      </c>
    </row>
    <row r="8564" spans="53:77" x14ac:dyDescent="0.3">
      <c r="BA8564" s="169" t="e">
        <f>VLOOKUP(D8564,#REF!, 2,FALSE)</f>
        <v>#REF!</v>
      </c>
      <c r="BO8564" s="118" t="s">
        <v>2414</v>
      </c>
      <c r="BP8564" s="118" t="s">
        <v>1003</v>
      </c>
      <c r="BQ8564" s="118" t="s">
        <v>2983</v>
      </c>
      <c r="BW8564" s="118" t="s">
        <v>2414</v>
      </c>
      <c r="BX8564" s="118" t="s">
        <v>1003</v>
      </c>
      <c r="BY8564" s="118" t="s">
        <v>2983</v>
      </c>
    </row>
    <row r="8565" spans="53:77" x14ac:dyDescent="0.3">
      <c r="BA8565" s="169" t="e">
        <f>VLOOKUP(D8565,#REF!, 2,FALSE)</f>
        <v>#REF!</v>
      </c>
      <c r="BO8565" s="118" t="s">
        <v>2415</v>
      </c>
      <c r="BP8565" s="118" t="s">
        <v>1342</v>
      </c>
      <c r="BQ8565" s="118" t="s">
        <v>13763</v>
      </c>
      <c r="BW8565" s="118" t="s">
        <v>2415</v>
      </c>
      <c r="BX8565" s="118" t="s">
        <v>1342</v>
      </c>
      <c r="BY8565" s="118" t="s">
        <v>13763</v>
      </c>
    </row>
    <row r="8566" spans="53:77" x14ac:dyDescent="0.3">
      <c r="BA8566" s="169" t="e">
        <f>VLOOKUP(D8566,#REF!, 2,FALSE)</f>
        <v>#REF!</v>
      </c>
      <c r="BO8566" s="118" t="s">
        <v>13764</v>
      </c>
      <c r="BP8566" s="118" t="s">
        <v>2983</v>
      </c>
      <c r="BQ8566" s="118" t="s">
        <v>2983</v>
      </c>
      <c r="BW8566" s="118" t="s">
        <v>13764</v>
      </c>
      <c r="BX8566" s="118" t="s">
        <v>2983</v>
      </c>
      <c r="BY8566" s="118" t="s">
        <v>2983</v>
      </c>
    </row>
    <row r="8567" spans="53:77" x14ac:dyDescent="0.3">
      <c r="BA8567" s="169" t="e">
        <f>VLOOKUP(D8567,#REF!, 2,FALSE)</f>
        <v>#REF!</v>
      </c>
      <c r="BO8567" s="118" t="s">
        <v>13765</v>
      </c>
      <c r="BP8567" s="118" t="s">
        <v>2983</v>
      </c>
      <c r="BQ8567" s="118" t="s">
        <v>2983</v>
      </c>
      <c r="BW8567" s="118" t="s">
        <v>13765</v>
      </c>
      <c r="BX8567" s="118" t="s">
        <v>2983</v>
      </c>
      <c r="BY8567" s="118" t="s">
        <v>2983</v>
      </c>
    </row>
    <row r="8568" spans="53:77" x14ac:dyDescent="0.3">
      <c r="BA8568" s="169" t="e">
        <f>VLOOKUP(D8568,#REF!, 2,FALSE)</f>
        <v>#REF!</v>
      </c>
      <c r="BO8568" s="118" t="s">
        <v>2416</v>
      </c>
      <c r="BP8568" s="118" t="s">
        <v>862</v>
      </c>
      <c r="BQ8568" s="118" t="s">
        <v>13766</v>
      </c>
      <c r="BW8568" s="118" t="s">
        <v>2416</v>
      </c>
      <c r="BX8568" s="118" t="s">
        <v>862</v>
      </c>
      <c r="BY8568" s="118" t="s">
        <v>13766</v>
      </c>
    </row>
    <row r="8569" spans="53:77" x14ac:dyDescent="0.3">
      <c r="BA8569" s="169" t="e">
        <f>VLOOKUP(D8569,#REF!, 2,FALSE)</f>
        <v>#REF!</v>
      </c>
      <c r="BO8569" s="118" t="s">
        <v>210</v>
      </c>
      <c r="BP8569" s="118" t="s">
        <v>787</v>
      </c>
      <c r="BQ8569" s="118" t="s">
        <v>13767</v>
      </c>
      <c r="BW8569" s="118" t="s">
        <v>210</v>
      </c>
      <c r="BX8569" s="118" t="s">
        <v>787</v>
      </c>
      <c r="BY8569" s="118" t="s">
        <v>13767</v>
      </c>
    </row>
    <row r="8570" spans="53:77" x14ac:dyDescent="0.3">
      <c r="BA8570" s="169" t="e">
        <f>VLOOKUP(D8570,#REF!, 2,FALSE)</f>
        <v>#REF!</v>
      </c>
      <c r="BO8570" s="118" t="s">
        <v>13768</v>
      </c>
      <c r="BP8570" s="118" t="s">
        <v>841</v>
      </c>
      <c r="BQ8570" s="118" t="s">
        <v>10534</v>
      </c>
      <c r="BW8570" s="118" t="s">
        <v>13768</v>
      </c>
      <c r="BX8570" s="118" t="s">
        <v>841</v>
      </c>
      <c r="BY8570" s="118" t="s">
        <v>10534</v>
      </c>
    </row>
    <row r="8571" spans="53:77" x14ac:dyDescent="0.3">
      <c r="BA8571" s="169" t="e">
        <f>VLOOKUP(D8571,#REF!, 2,FALSE)</f>
        <v>#REF!</v>
      </c>
      <c r="BO8571" s="118" t="s">
        <v>13769</v>
      </c>
      <c r="BP8571" s="118" t="s">
        <v>2983</v>
      </c>
      <c r="BQ8571" s="118" t="s">
        <v>624</v>
      </c>
      <c r="BW8571" s="118" t="s">
        <v>13769</v>
      </c>
      <c r="BX8571" s="118" t="s">
        <v>2983</v>
      </c>
      <c r="BY8571" s="118" t="s">
        <v>624</v>
      </c>
    </row>
    <row r="8572" spans="53:77" x14ac:dyDescent="0.3">
      <c r="BA8572" s="169" t="e">
        <f>VLOOKUP(D8572,#REF!, 2,FALSE)</f>
        <v>#REF!</v>
      </c>
      <c r="BO8572" s="118" t="s">
        <v>13770</v>
      </c>
      <c r="BP8572" s="118" t="s">
        <v>2983</v>
      </c>
      <c r="BQ8572" s="118" t="s">
        <v>1448</v>
      </c>
      <c r="BW8572" s="118" t="s">
        <v>13770</v>
      </c>
      <c r="BX8572" s="118" t="s">
        <v>2983</v>
      </c>
      <c r="BY8572" s="118" t="s">
        <v>1448</v>
      </c>
    </row>
    <row r="8573" spans="53:77" x14ac:dyDescent="0.3">
      <c r="BA8573" s="169" t="e">
        <f>VLOOKUP(D8573,#REF!, 2,FALSE)</f>
        <v>#REF!</v>
      </c>
      <c r="BO8573" s="118" t="s">
        <v>2417</v>
      </c>
      <c r="BP8573" s="118" t="s">
        <v>2983</v>
      </c>
      <c r="BQ8573" s="118" t="s">
        <v>5447</v>
      </c>
      <c r="BW8573" s="118" t="s">
        <v>2417</v>
      </c>
      <c r="BX8573" s="118" t="s">
        <v>2983</v>
      </c>
      <c r="BY8573" s="118" t="s">
        <v>5447</v>
      </c>
    </row>
    <row r="8574" spans="53:77" x14ac:dyDescent="0.3">
      <c r="BA8574" s="169" t="e">
        <f>VLOOKUP(D8574,#REF!, 2,FALSE)</f>
        <v>#REF!</v>
      </c>
      <c r="BO8574" s="118" t="s">
        <v>13771</v>
      </c>
      <c r="BP8574" s="118" t="s">
        <v>2983</v>
      </c>
      <c r="BQ8574" s="118" t="s">
        <v>13772</v>
      </c>
      <c r="BW8574" s="118" t="s">
        <v>13771</v>
      </c>
      <c r="BX8574" s="118" t="s">
        <v>2983</v>
      </c>
      <c r="BY8574" s="118" t="s">
        <v>13772</v>
      </c>
    </row>
    <row r="8575" spans="53:77" x14ac:dyDescent="0.3">
      <c r="BA8575" s="169" t="e">
        <f>VLOOKUP(D8575,#REF!, 2,FALSE)</f>
        <v>#REF!</v>
      </c>
      <c r="BO8575" s="118" t="s">
        <v>13773</v>
      </c>
      <c r="BP8575" s="118" t="s">
        <v>2983</v>
      </c>
      <c r="BQ8575" s="118" t="s">
        <v>13774</v>
      </c>
      <c r="BW8575" s="118" t="s">
        <v>13773</v>
      </c>
      <c r="BX8575" s="118" t="s">
        <v>2983</v>
      </c>
      <c r="BY8575" s="118" t="s">
        <v>13774</v>
      </c>
    </row>
    <row r="8576" spans="53:77" x14ac:dyDescent="0.3">
      <c r="BA8576" s="169" t="e">
        <f>VLOOKUP(D8576,#REF!, 2,FALSE)</f>
        <v>#REF!</v>
      </c>
      <c r="BO8576" s="118" t="s">
        <v>13775</v>
      </c>
      <c r="BP8576" s="118" t="s">
        <v>2983</v>
      </c>
      <c r="BQ8576" s="118" t="s">
        <v>13776</v>
      </c>
      <c r="BW8576" s="118" t="s">
        <v>13775</v>
      </c>
      <c r="BX8576" s="118" t="s">
        <v>2983</v>
      </c>
      <c r="BY8576" s="118" t="s">
        <v>13776</v>
      </c>
    </row>
    <row r="8577" spans="53:77" x14ac:dyDescent="0.3">
      <c r="BA8577" s="169" t="e">
        <f>VLOOKUP(D8577,#REF!, 2,FALSE)</f>
        <v>#REF!</v>
      </c>
      <c r="BO8577" s="118" t="s">
        <v>13777</v>
      </c>
      <c r="BP8577" s="118" t="s">
        <v>2983</v>
      </c>
      <c r="BQ8577" s="118" t="s">
        <v>3654</v>
      </c>
      <c r="BW8577" s="118" t="s">
        <v>13777</v>
      </c>
      <c r="BX8577" s="118" t="s">
        <v>2983</v>
      </c>
      <c r="BY8577" s="118" t="s">
        <v>3654</v>
      </c>
    </row>
    <row r="8578" spans="53:77" x14ac:dyDescent="0.3">
      <c r="BA8578" s="169" t="e">
        <f>VLOOKUP(D8578,#REF!, 2,FALSE)</f>
        <v>#REF!</v>
      </c>
      <c r="BO8578" s="118" t="s">
        <v>13778</v>
      </c>
      <c r="BP8578" s="118" t="s">
        <v>1139</v>
      </c>
      <c r="BQ8578" s="118" t="s">
        <v>13779</v>
      </c>
      <c r="BW8578" s="118" t="s">
        <v>13778</v>
      </c>
      <c r="BX8578" s="118" t="s">
        <v>1139</v>
      </c>
      <c r="BY8578" s="118" t="s">
        <v>13779</v>
      </c>
    </row>
    <row r="8579" spans="53:77" x14ac:dyDescent="0.3">
      <c r="BA8579" s="169" t="e">
        <f>VLOOKUP(D8579,#REF!, 2,FALSE)</f>
        <v>#REF!</v>
      </c>
      <c r="BO8579" s="118" t="s">
        <v>13780</v>
      </c>
      <c r="BP8579" s="118" t="s">
        <v>1139</v>
      </c>
      <c r="BQ8579" s="118" t="s">
        <v>10426</v>
      </c>
      <c r="BW8579" s="118" t="s">
        <v>13780</v>
      </c>
      <c r="BX8579" s="118" t="s">
        <v>1139</v>
      </c>
      <c r="BY8579" s="118" t="s">
        <v>10426</v>
      </c>
    </row>
    <row r="8580" spans="53:77" x14ac:dyDescent="0.3">
      <c r="BA8580" s="169" t="e">
        <f>VLOOKUP(D8580,#REF!, 2,FALSE)</f>
        <v>#REF!</v>
      </c>
      <c r="BO8580" s="118" t="s">
        <v>13781</v>
      </c>
      <c r="BP8580" s="118" t="s">
        <v>16975</v>
      </c>
      <c r="BQ8580" s="118" t="s">
        <v>13782</v>
      </c>
      <c r="BW8580" s="118" t="s">
        <v>13781</v>
      </c>
      <c r="BX8580" s="118" t="s">
        <v>16975</v>
      </c>
      <c r="BY8580" s="118" t="s">
        <v>13782</v>
      </c>
    </row>
    <row r="8581" spans="53:77" x14ac:dyDescent="0.3">
      <c r="BA8581" s="169" t="e">
        <f>VLOOKUP(D8581,#REF!, 2,FALSE)</f>
        <v>#REF!</v>
      </c>
      <c r="BO8581" s="118" t="s">
        <v>13783</v>
      </c>
      <c r="BP8581" s="118" t="s">
        <v>803</v>
      </c>
      <c r="BQ8581" s="118" t="s">
        <v>2983</v>
      </c>
      <c r="BW8581" s="118" t="s">
        <v>13783</v>
      </c>
      <c r="BX8581" s="118" t="s">
        <v>803</v>
      </c>
      <c r="BY8581" s="118" t="s">
        <v>2983</v>
      </c>
    </row>
    <row r="8582" spans="53:77" x14ac:dyDescent="0.3">
      <c r="BA8582" s="169" t="e">
        <f>VLOOKUP(D8582,#REF!, 2,FALSE)</f>
        <v>#REF!</v>
      </c>
      <c r="BO8582" s="118" t="s">
        <v>13784</v>
      </c>
      <c r="BP8582" s="118" t="s">
        <v>694</v>
      </c>
      <c r="BQ8582" s="118" t="s">
        <v>13785</v>
      </c>
      <c r="BW8582" s="118" t="s">
        <v>13784</v>
      </c>
      <c r="BX8582" s="118" t="s">
        <v>694</v>
      </c>
      <c r="BY8582" s="118" t="s">
        <v>13785</v>
      </c>
    </row>
    <row r="8583" spans="53:77" x14ac:dyDescent="0.3">
      <c r="BA8583" s="169" t="e">
        <f>VLOOKUP(D8583,#REF!, 2,FALSE)</f>
        <v>#REF!</v>
      </c>
      <c r="BO8583" s="118" t="s">
        <v>2418</v>
      </c>
      <c r="BP8583" s="118" t="s">
        <v>1272</v>
      </c>
      <c r="BQ8583" s="118" t="s">
        <v>7500</v>
      </c>
      <c r="BW8583" s="118" t="s">
        <v>2418</v>
      </c>
      <c r="BX8583" s="118" t="s">
        <v>1272</v>
      </c>
      <c r="BY8583" s="118" t="s">
        <v>7500</v>
      </c>
    </row>
    <row r="8584" spans="53:77" x14ac:dyDescent="0.3">
      <c r="BA8584" s="169" t="e">
        <f>VLOOKUP(D8584,#REF!, 2,FALSE)</f>
        <v>#REF!</v>
      </c>
      <c r="BO8584" s="118" t="s">
        <v>13786</v>
      </c>
      <c r="BP8584" s="118" t="s">
        <v>780</v>
      </c>
      <c r="BQ8584" s="118" t="s">
        <v>8636</v>
      </c>
      <c r="BW8584" s="118" t="s">
        <v>13786</v>
      </c>
      <c r="BX8584" s="118" t="s">
        <v>780</v>
      </c>
      <c r="BY8584" s="118" t="s">
        <v>8636</v>
      </c>
    </row>
    <row r="8585" spans="53:77" x14ac:dyDescent="0.3">
      <c r="BA8585" s="169" t="e">
        <f>VLOOKUP(D8585,#REF!, 2,FALSE)</f>
        <v>#REF!</v>
      </c>
      <c r="BO8585" s="118" t="s">
        <v>13787</v>
      </c>
      <c r="BP8585" s="118" t="s">
        <v>662</v>
      </c>
      <c r="BQ8585" s="118" t="s">
        <v>13788</v>
      </c>
      <c r="BW8585" s="118" t="s">
        <v>13787</v>
      </c>
      <c r="BX8585" s="118" t="s">
        <v>662</v>
      </c>
      <c r="BY8585" s="118" t="s">
        <v>13788</v>
      </c>
    </row>
    <row r="8586" spans="53:77" x14ac:dyDescent="0.3">
      <c r="BA8586" s="169" t="e">
        <f>VLOOKUP(D8586,#REF!, 2,FALSE)</f>
        <v>#REF!</v>
      </c>
      <c r="BO8586" s="118" t="s">
        <v>13789</v>
      </c>
      <c r="BP8586" s="118" t="s">
        <v>2983</v>
      </c>
      <c r="BQ8586" s="118" t="s">
        <v>2983</v>
      </c>
      <c r="BW8586" s="118" t="s">
        <v>13789</v>
      </c>
      <c r="BX8586" s="118" t="s">
        <v>2983</v>
      </c>
      <c r="BY8586" s="118" t="s">
        <v>2983</v>
      </c>
    </row>
    <row r="8587" spans="53:77" x14ac:dyDescent="0.3">
      <c r="BA8587" s="169" t="e">
        <f>VLOOKUP(D8587,#REF!, 2,FALSE)</f>
        <v>#REF!</v>
      </c>
      <c r="BO8587" s="118" t="s">
        <v>13790</v>
      </c>
      <c r="BP8587" s="118" t="s">
        <v>3243</v>
      </c>
      <c r="BQ8587" s="118" t="s">
        <v>13791</v>
      </c>
      <c r="BW8587" s="118" t="s">
        <v>13790</v>
      </c>
      <c r="BX8587" s="118" t="s">
        <v>3243</v>
      </c>
      <c r="BY8587" s="118" t="s">
        <v>13791</v>
      </c>
    </row>
    <row r="8588" spans="53:77" x14ac:dyDescent="0.3">
      <c r="BA8588" s="169" t="e">
        <f>VLOOKUP(D8588,#REF!, 2,FALSE)</f>
        <v>#REF!</v>
      </c>
      <c r="BO8588" s="118" t="s">
        <v>13792</v>
      </c>
      <c r="BP8588" s="118" t="s">
        <v>2983</v>
      </c>
      <c r="BQ8588" s="118" t="s">
        <v>2983</v>
      </c>
      <c r="BW8588" s="118" t="s">
        <v>13792</v>
      </c>
      <c r="BX8588" s="118" t="s">
        <v>2983</v>
      </c>
      <c r="BY8588" s="118" t="s">
        <v>2983</v>
      </c>
    </row>
    <row r="8589" spans="53:77" x14ac:dyDescent="0.3">
      <c r="BA8589" s="169" t="e">
        <f>VLOOKUP(D8589,#REF!, 2,FALSE)</f>
        <v>#REF!</v>
      </c>
      <c r="BO8589" s="118" t="s">
        <v>13793</v>
      </c>
      <c r="BP8589" s="118" t="s">
        <v>1342</v>
      </c>
      <c r="BQ8589" s="118" t="s">
        <v>4163</v>
      </c>
      <c r="BW8589" s="118" t="s">
        <v>13793</v>
      </c>
      <c r="BX8589" s="118" t="s">
        <v>1342</v>
      </c>
      <c r="BY8589" s="118" t="s">
        <v>4163</v>
      </c>
    </row>
    <row r="8590" spans="53:77" x14ac:dyDescent="0.3">
      <c r="BA8590" s="169" t="e">
        <f>VLOOKUP(D8590,#REF!, 2,FALSE)</f>
        <v>#REF!</v>
      </c>
      <c r="BO8590" s="118" t="s">
        <v>13794</v>
      </c>
      <c r="BP8590" s="118" t="s">
        <v>787</v>
      </c>
      <c r="BQ8590" s="118" t="s">
        <v>13795</v>
      </c>
      <c r="BW8590" s="118" t="s">
        <v>13794</v>
      </c>
      <c r="BX8590" s="118" t="s">
        <v>787</v>
      </c>
      <c r="BY8590" s="118" t="s">
        <v>13795</v>
      </c>
    </row>
    <row r="8591" spans="53:77" x14ac:dyDescent="0.3">
      <c r="BA8591" s="169" t="e">
        <f>VLOOKUP(D8591,#REF!, 2,FALSE)</f>
        <v>#REF!</v>
      </c>
      <c r="BO8591" s="118" t="s">
        <v>13796</v>
      </c>
      <c r="BP8591" s="118" t="s">
        <v>2983</v>
      </c>
      <c r="BQ8591" s="118" t="s">
        <v>2983</v>
      </c>
      <c r="BW8591" s="118" t="s">
        <v>13796</v>
      </c>
      <c r="BX8591" s="118" t="s">
        <v>2983</v>
      </c>
      <c r="BY8591" s="118" t="s">
        <v>2983</v>
      </c>
    </row>
    <row r="8592" spans="53:77" x14ac:dyDescent="0.3">
      <c r="BA8592" s="169" t="e">
        <f>VLOOKUP(D8592,#REF!, 2,FALSE)</f>
        <v>#REF!</v>
      </c>
      <c r="BO8592" s="118" t="s">
        <v>13797</v>
      </c>
      <c r="BP8592" s="118" t="s">
        <v>2983</v>
      </c>
      <c r="BQ8592" s="118" t="s">
        <v>2983</v>
      </c>
      <c r="BW8592" s="118" t="s">
        <v>13797</v>
      </c>
      <c r="BX8592" s="118" t="s">
        <v>2983</v>
      </c>
      <c r="BY8592" s="118" t="s">
        <v>2983</v>
      </c>
    </row>
    <row r="8593" spans="53:77" x14ac:dyDescent="0.3">
      <c r="BA8593" s="169" t="e">
        <f>VLOOKUP(D8593,#REF!, 2,FALSE)</f>
        <v>#REF!</v>
      </c>
      <c r="BO8593" s="118" t="s">
        <v>13798</v>
      </c>
      <c r="BP8593" s="118" t="s">
        <v>2979</v>
      </c>
      <c r="BQ8593" s="118" t="s">
        <v>13799</v>
      </c>
      <c r="BW8593" s="118" t="s">
        <v>13798</v>
      </c>
      <c r="BX8593" s="118" t="s">
        <v>2979</v>
      </c>
      <c r="BY8593" s="118" t="s">
        <v>13799</v>
      </c>
    </row>
    <row r="8594" spans="53:77" x14ac:dyDescent="0.3">
      <c r="BA8594" s="169" t="e">
        <f>VLOOKUP(D8594,#REF!, 2,FALSE)</f>
        <v>#REF!</v>
      </c>
      <c r="BO8594" s="118" t="s">
        <v>13800</v>
      </c>
      <c r="BP8594" s="118" t="s">
        <v>2983</v>
      </c>
      <c r="BQ8594" s="118" t="s">
        <v>2298</v>
      </c>
      <c r="BW8594" s="118" t="s">
        <v>13800</v>
      </c>
      <c r="BX8594" s="118" t="s">
        <v>2983</v>
      </c>
      <c r="BY8594" s="118" t="s">
        <v>2298</v>
      </c>
    </row>
    <row r="8595" spans="53:77" x14ac:dyDescent="0.3">
      <c r="BA8595" s="169" t="e">
        <f>VLOOKUP(D8595,#REF!, 2,FALSE)</f>
        <v>#REF!</v>
      </c>
      <c r="BO8595" s="118" t="s">
        <v>13801</v>
      </c>
      <c r="BP8595" s="118" t="s">
        <v>2979</v>
      </c>
      <c r="BQ8595" s="118" t="s">
        <v>3736</v>
      </c>
      <c r="BW8595" s="118" t="s">
        <v>13801</v>
      </c>
      <c r="BX8595" s="118" t="s">
        <v>2979</v>
      </c>
      <c r="BY8595" s="118" t="s">
        <v>3736</v>
      </c>
    </row>
    <row r="8596" spans="53:77" x14ac:dyDescent="0.3">
      <c r="BA8596" s="169" t="e">
        <f>VLOOKUP(D8596,#REF!, 2,FALSE)</f>
        <v>#REF!</v>
      </c>
      <c r="BO8596" s="118" t="s">
        <v>13802</v>
      </c>
      <c r="BP8596" s="118" t="s">
        <v>731</v>
      </c>
      <c r="BQ8596" s="118" t="s">
        <v>2983</v>
      </c>
      <c r="BW8596" s="118" t="s">
        <v>13802</v>
      </c>
      <c r="BX8596" s="118" t="s">
        <v>731</v>
      </c>
      <c r="BY8596" s="118" t="s">
        <v>2983</v>
      </c>
    </row>
    <row r="8597" spans="53:77" x14ac:dyDescent="0.3">
      <c r="BA8597" s="169" t="e">
        <f>VLOOKUP(D8597,#REF!, 2,FALSE)</f>
        <v>#REF!</v>
      </c>
      <c r="BO8597" s="118" t="s">
        <v>13803</v>
      </c>
      <c r="BP8597" s="118" t="s">
        <v>3095</v>
      </c>
      <c r="BQ8597" s="118" t="s">
        <v>1390</v>
      </c>
      <c r="BW8597" s="118" t="s">
        <v>13803</v>
      </c>
      <c r="BX8597" s="118" t="s">
        <v>3095</v>
      </c>
      <c r="BY8597" s="118" t="s">
        <v>1390</v>
      </c>
    </row>
    <row r="8598" spans="53:77" x14ac:dyDescent="0.3">
      <c r="BA8598" s="169" t="e">
        <f>VLOOKUP(D8598,#REF!, 2,FALSE)</f>
        <v>#REF!</v>
      </c>
      <c r="BO8598" s="118" t="s">
        <v>13804</v>
      </c>
      <c r="BP8598" s="118" t="s">
        <v>661</v>
      </c>
      <c r="BQ8598" s="118" t="s">
        <v>13278</v>
      </c>
      <c r="BW8598" s="118" t="s">
        <v>13804</v>
      </c>
      <c r="BX8598" s="118" t="s">
        <v>661</v>
      </c>
      <c r="BY8598" s="118" t="s">
        <v>13278</v>
      </c>
    </row>
    <row r="8599" spans="53:77" x14ac:dyDescent="0.3">
      <c r="BA8599" s="169" t="e">
        <f>VLOOKUP(D8599,#REF!, 2,FALSE)</f>
        <v>#REF!</v>
      </c>
      <c r="BO8599" s="118" t="s">
        <v>13805</v>
      </c>
      <c r="BP8599" s="118" t="s">
        <v>2983</v>
      </c>
      <c r="BQ8599" s="118" t="s">
        <v>13806</v>
      </c>
      <c r="BW8599" s="118" t="s">
        <v>13805</v>
      </c>
      <c r="BX8599" s="118" t="s">
        <v>2983</v>
      </c>
      <c r="BY8599" s="118" t="s">
        <v>13806</v>
      </c>
    </row>
    <row r="8600" spans="53:77" x14ac:dyDescent="0.3">
      <c r="BA8600" s="169" t="e">
        <f>VLOOKUP(D8600,#REF!, 2,FALSE)</f>
        <v>#REF!</v>
      </c>
      <c r="BO8600" s="118" t="s">
        <v>13807</v>
      </c>
      <c r="BP8600" s="118" t="s">
        <v>926</v>
      </c>
      <c r="BQ8600" s="118" t="s">
        <v>2983</v>
      </c>
      <c r="BW8600" s="118" t="s">
        <v>13807</v>
      </c>
      <c r="BX8600" s="118" t="s">
        <v>926</v>
      </c>
      <c r="BY8600" s="118" t="s">
        <v>2983</v>
      </c>
    </row>
    <row r="8601" spans="53:77" x14ac:dyDescent="0.3">
      <c r="BA8601" s="169" t="e">
        <f>VLOOKUP(D8601,#REF!, 2,FALSE)</f>
        <v>#REF!</v>
      </c>
      <c r="BO8601" s="118" t="s">
        <v>13808</v>
      </c>
      <c r="BP8601" s="118" t="s">
        <v>2983</v>
      </c>
      <c r="BQ8601" s="118" t="s">
        <v>2983</v>
      </c>
      <c r="BW8601" s="118" t="s">
        <v>13808</v>
      </c>
      <c r="BX8601" s="118" t="s">
        <v>2983</v>
      </c>
      <c r="BY8601" s="118" t="s">
        <v>2983</v>
      </c>
    </row>
    <row r="8602" spans="53:77" x14ac:dyDescent="0.3">
      <c r="BA8602" s="169" t="e">
        <f>VLOOKUP(D8602,#REF!, 2,FALSE)</f>
        <v>#REF!</v>
      </c>
      <c r="BO8602" s="118" t="s">
        <v>13809</v>
      </c>
      <c r="BP8602" s="118" t="s">
        <v>3243</v>
      </c>
      <c r="BQ8602" s="118" t="s">
        <v>1389</v>
      </c>
      <c r="BW8602" s="118" t="s">
        <v>13809</v>
      </c>
      <c r="BX8602" s="118" t="s">
        <v>3243</v>
      </c>
      <c r="BY8602" s="118" t="s">
        <v>1389</v>
      </c>
    </row>
    <row r="8603" spans="53:77" x14ac:dyDescent="0.3">
      <c r="BA8603" s="169" t="e">
        <f>VLOOKUP(D8603,#REF!, 2,FALSE)</f>
        <v>#REF!</v>
      </c>
      <c r="BO8603" s="118" t="s">
        <v>13810</v>
      </c>
      <c r="BP8603" s="118" t="s">
        <v>3095</v>
      </c>
      <c r="BQ8603" s="118" t="s">
        <v>2983</v>
      </c>
      <c r="BW8603" s="118" t="s">
        <v>13810</v>
      </c>
      <c r="BX8603" s="118" t="s">
        <v>3095</v>
      </c>
      <c r="BY8603" s="118" t="s">
        <v>2983</v>
      </c>
    </row>
    <row r="8604" spans="53:77" x14ac:dyDescent="0.3">
      <c r="BA8604" s="169" t="e">
        <f>VLOOKUP(D8604,#REF!, 2,FALSE)</f>
        <v>#REF!</v>
      </c>
      <c r="BO8604" s="118" t="s">
        <v>13811</v>
      </c>
      <c r="BP8604" s="118" t="s">
        <v>667</v>
      </c>
      <c r="BQ8604" s="118" t="s">
        <v>2983</v>
      </c>
      <c r="BW8604" s="118" t="s">
        <v>13811</v>
      </c>
      <c r="BX8604" s="118" t="s">
        <v>667</v>
      </c>
      <c r="BY8604" s="118" t="s">
        <v>2983</v>
      </c>
    </row>
    <row r="8605" spans="53:77" x14ac:dyDescent="0.3">
      <c r="BA8605" s="169" t="e">
        <f>VLOOKUP(D8605,#REF!, 2,FALSE)</f>
        <v>#REF!</v>
      </c>
      <c r="BO8605" s="118" t="s">
        <v>13812</v>
      </c>
      <c r="BP8605" s="118" t="s">
        <v>2983</v>
      </c>
      <c r="BQ8605" s="118" t="s">
        <v>2983</v>
      </c>
      <c r="BW8605" s="118" t="s">
        <v>13812</v>
      </c>
      <c r="BX8605" s="118" t="s">
        <v>2983</v>
      </c>
      <c r="BY8605" s="118" t="s">
        <v>2983</v>
      </c>
    </row>
    <row r="8606" spans="53:77" x14ac:dyDescent="0.3">
      <c r="BA8606" s="169" t="e">
        <f>VLOOKUP(D8606,#REF!, 2,FALSE)</f>
        <v>#REF!</v>
      </c>
      <c r="BO8606" s="118" t="s">
        <v>13813</v>
      </c>
      <c r="BP8606" s="118" t="s">
        <v>8059</v>
      </c>
      <c r="BQ8606" s="118" t="s">
        <v>13814</v>
      </c>
      <c r="BW8606" s="118" t="s">
        <v>13813</v>
      </c>
      <c r="BX8606" s="118" t="s">
        <v>8059</v>
      </c>
      <c r="BY8606" s="118" t="s">
        <v>13814</v>
      </c>
    </row>
    <row r="8607" spans="53:77" x14ac:dyDescent="0.3">
      <c r="BA8607" s="169" t="e">
        <f>VLOOKUP(D8607,#REF!, 2,FALSE)</f>
        <v>#REF!</v>
      </c>
      <c r="BO8607" s="118" t="s">
        <v>13815</v>
      </c>
      <c r="BP8607" s="118" t="s">
        <v>16975</v>
      </c>
      <c r="BQ8607" s="118" t="s">
        <v>1273</v>
      </c>
      <c r="BW8607" s="118" t="s">
        <v>13815</v>
      </c>
      <c r="BX8607" s="118" t="s">
        <v>16975</v>
      </c>
      <c r="BY8607" s="118" t="s">
        <v>1273</v>
      </c>
    </row>
    <row r="8608" spans="53:77" x14ac:dyDescent="0.3">
      <c r="BA8608" s="169" t="e">
        <f>VLOOKUP(D8608,#REF!, 2,FALSE)</f>
        <v>#REF!</v>
      </c>
      <c r="BO8608" s="118" t="s">
        <v>13816</v>
      </c>
      <c r="BP8608" s="118" t="s">
        <v>2983</v>
      </c>
      <c r="BQ8608" s="118" t="s">
        <v>2298</v>
      </c>
      <c r="BW8608" s="118" t="s">
        <v>13816</v>
      </c>
      <c r="BX8608" s="118" t="s">
        <v>2983</v>
      </c>
      <c r="BY8608" s="118" t="s">
        <v>2298</v>
      </c>
    </row>
    <row r="8609" spans="53:77" x14ac:dyDescent="0.3">
      <c r="BA8609" s="169" t="e">
        <f>VLOOKUP(D8609,#REF!, 2,FALSE)</f>
        <v>#REF!</v>
      </c>
      <c r="BO8609" s="118" t="s">
        <v>13817</v>
      </c>
      <c r="BP8609" s="118" t="s">
        <v>663</v>
      </c>
      <c r="BQ8609" s="118" t="s">
        <v>4184</v>
      </c>
      <c r="BW8609" s="118" t="s">
        <v>13817</v>
      </c>
      <c r="BX8609" s="118" t="s">
        <v>663</v>
      </c>
      <c r="BY8609" s="118" t="s">
        <v>4184</v>
      </c>
    </row>
    <row r="8610" spans="53:77" x14ac:dyDescent="0.3">
      <c r="BA8610" s="169" t="e">
        <f>VLOOKUP(D8610,#REF!, 2,FALSE)</f>
        <v>#REF!</v>
      </c>
      <c r="BO8610" s="118" t="s">
        <v>13818</v>
      </c>
      <c r="BP8610" s="118" t="s">
        <v>2983</v>
      </c>
      <c r="BQ8610" s="118" t="s">
        <v>2818</v>
      </c>
      <c r="BW8610" s="118" t="s">
        <v>13818</v>
      </c>
      <c r="BX8610" s="118" t="s">
        <v>2983</v>
      </c>
      <c r="BY8610" s="118" t="s">
        <v>2818</v>
      </c>
    </row>
    <row r="8611" spans="53:77" x14ac:dyDescent="0.3">
      <c r="BA8611" s="169" t="e">
        <f>VLOOKUP(D8611,#REF!, 2,FALSE)</f>
        <v>#REF!</v>
      </c>
      <c r="BO8611" s="118" t="s">
        <v>13819</v>
      </c>
      <c r="BP8611" s="118" t="s">
        <v>2983</v>
      </c>
      <c r="BQ8611" s="118" t="s">
        <v>1056</v>
      </c>
      <c r="BW8611" s="118" t="s">
        <v>13819</v>
      </c>
      <c r="BX8611" s="118" t="s">
        <v>2983</v>
      </c>
      <c r="BY8611" s="118" t="s">
        <v>1056</v>
      </c>
    </row>
    <row r="8612" spans="53:77" x14ac:dyDescent="0.3">
      <c r="BA8612" s="169" t="e">
        <f>VLOOKUP(D8612,#REF!, 2,FALSE)</f>
        <v>#REF!</v>
      </c>
      <c r="BO8612" s="118" t="s">
        <v>13820</v>
      </c>
      <c r="BP8612" s="118" t="s">
        <v>2983</v>
      </c>
      <c r="BQ8612" s="118" t="s">
        <v>11349</v>
      </c>
      <c r="BW8612" s="118" t="s">
        <v>13820</v>
      </c>
      <c r="BX8612" s="118" t="s">
        <v>2983</v>
      </c>
      <c r="BY8612" s="118" t="s">
        <v>11349</v>
      </c>
    </row>
    <row r="8613" spans="53:77" x14ac:dyDescent="0.3">
      <c r="BA8613" s="169" t="e">
        <f>VLOOKUP(D8613,#REF!, 2,FALSE)</f>
        <v>#REF!</v>
      </c>
      <c r="BO8613" s="118" t="s">
        <v>13821</v>
      </c>
      <c r="BP8613" s="118" t="s">
        <v>3003</v>
      </c>
      <c r="BQ8613" s="118" t="s">
        <v>2818</v>
      </c>
      <c r="BW8613" s="118" t="s">
        <v>13821</v>
      </c>
      <c r="BX8613" s="118" t="s">
        <v>3003</v>
      </c>
      <c r="BY8613" s="118" t="s">
        <v>2818</v>
      </c>
    </row>
    <row r="8614" spans="53:77" x14ac:dyDescent="0.3">
      <c r="BA8614" s="169" t="e">
        <f>VLOOKUP(D8614,#REF!, 2,FALSE)</f>
        <v>#REF!</v>
      </c>
      <c r="BO8614" s="118" t="s">
        <v>13822</v>
      </c>
      <c r="BP8614" s="118" t="s">
        <v>1139</v>
      </c>
      <c r="BQ8614" s="118" t="s">
        <v>9038</v>
      </c>
      <c r="BW8614" s="118" t="s">
        <v>13822</v>
      </c>
      <c r="BX8614" s="118" t="s">
        <v>1139</v>
      </c>
      <c r="BY8614" s="118" t="s">
        <v>9038</v>
      </c>
    </row>
    <row r="8615" spans="53:77" x14ac:dyDescent="0.3">
      <c r="BA8615" s="169" t="e">
        <f>VLOOKUP(D8615,#REF!, 2,FALSE)</f>
        <v>#REF!</v>
      </c>
      <c r="BO8615" s="118" t="s">
        <v>13824</v>
      </c>
      <c r="BP8615" s="118" t="s">
        <v>662</v>
      </c>
      <c r="BQ8615" s="118" t="s">
        <v>2192</v>
      </c>
      <c r="BW8615" s="118" t="s">
        <v>13824</v>
      </c>
      <c r="BX8615" s="118" t="s">
        <v>662</v>
      </c>
      <c r="BY8615" s="118" t="s">
        <v>2192</v>
      </c>
    </row>
    <row r="8616" spans="53:77" x14ac:dyDescent="0.3">
      <c r="BA8616" s="169" t="e">
        <f>VLOOKUP(D8616,#REF!, 2,FALSE)</f>
        <v>#REF!</v>
      </c>
      <c r="BO8616" s="118" t="s">
        <v>211</v>
      </c>
      <c r="BP8616" s="118" t="s">
        <v>2983</v>
      </c>
      <c r="BQ8616" s="118" t="s">
        <v>1833</v>
      </c>
      <c r="BW8616" s="118" t="s">
        <v>211</v>
      </c>
      <c r="BX8616" s="118" t="s">
        <v>2983</v>
      </c>
      <c r="BY8616" s="118" t="s">
        <v>1833</v>
      </c>
    </row>
    <row r="8617" spans="53:77" x14ac:dyDescent="0.3">
      <c r="BA8617" s="169" t="e">
        <f>VLOOKUP(D8617,#REF!, 2,FALSE)</f>
        <v>#REF!</v>
      </c>
      <c r="BO8617" s="118" t="s">
        <v>13825</v>
      </c>
      <c r="BP8617" s="118" t="s">
        <v>2983</v>
      </c>
      <c r="BQ8617" s="118" t="s">
        <v>13826</v>
      </c>
      <c r="BW8617" s="118" t="s">
        <v>13825</v>
      </c>
      <c r="BX8617" s="118" t="s">
        <v>2983</v>
      </c>
      <c r="BY8617" s="118" t="s">
        <v>13826</v>
      </c>
    </row>
    <row r="8618" spans="53:77" x14ac:dyDescent="0.3">
      <c r="BA8618" s="169" t="e">
        <f>VLOOKUP(D8618,#REF!, 2,FALSE)</f>
        <v>#REF!</v>
      </c>
      <c r="BO8618" s="118" t="s">
        <v>13827</v>
      </c>
      <c r="BP8618" s="118" t="s">
        <v>2983</v>
      </c>
      <c r="BQ8618" s="118" t="s">
        <v>1194</v>
      </c>
      <c r="BW8618" s="118" t="s">
        <v>13827</v>
      </c>
      <c r="BX8618" s="118" t="s">
        <v>2983</v>
      </c>
      <c r="BY8618" s="118" t="s">
        <v>1194</v>
      </c>
    </row>
    <row r="8619" spans="53:77" x14ac:dyDescent="0.3">
      <c r="BA8619" s="169" t="e">
        <f>VLOOKUP(D8619,#REF!, 2,FALSE)</f>
        <v>#REF!</v>
      </c>
      <c r="BO8619" s="118" t="s">
        <v>13828</v>
      </c>
      <c r="BP8619" s="118" t="s">
        <v>2983</v>
      </c>
      <c r="BQ8619" s="118" t="s">
        <v>13829</v>
      </c>
      <c r="BW8619" s="118" t="s">
        <v>13828</v>
      </c>
      <c r="BX8619" s="118" t="s">
        <v>2983</v>
      </c>
      <c r="BY8619" s="118" t="s">
        <v>13829</v>
      </c>
    </row>
    <row r="8620" spans="53:77" x14ac:dyDescent="0.3">
      <c r="BA8620" s="169" t="e">
        <f>VLOOKUP(D8620,#REF!, 2,FALSE)</f>
        <v>#REF!</v>
      </c>
      <c r="BO8620" s="118" t="s">
        <v>13830</v>
      </c>
      <c r="BP8620" s="118" t="s">
        <v>16977</v>
      </c>
      <c r="BQ8620" s="118" t="s">
        <v>998</v>
      </c>
      <c r="BW8620" s="118" t="s">
        <v>13830</v>
      </c>
      <c r="BX8620" s="118" t="s">
        <v>16977</v>
      </c>
      <c r="BY8620" s="118" t="s">
        <v>998</v>
      </c>
    </row>
    <row r="8621" spans="53:77" x14ac:dyDescent="0.3">
      <c r="BA8621" s="169" t="e">
        <f>VLOOKUP(D8621,#REF!, 2,FALSE)</f>
        <v>#REF!</v>
      </c>
      <c r="BO8621" s="118" t="s">
        <v>13831</v>
      </c>
      <c r="BP8621" s="118" t="s">
        <v>2983</v>
      </c>
      <c r="BQ8621" s="118" t="s">
        <v>959</v>
      </c>
      <c r="BW8621" s="118" t="s">
        <v>13831</v>
      </c>
      <c r="BX8621" s="118" t="s">
        <v>2983</v>
      </c>
      <c r="BY8621" s="118" t="s">
        <v>959</v>
      </c>
    </row>
    <row r="8622" spans="53:77" x14ac:dyDescent="0.3">
      <c r="BA8622" s="169" t="e">
        <f>VLOOKUP(D8622,#REF!, 2,FALSE)</f>
        <v>#REF!</v>
      </c>
      <c r="BO8622" s="118" t="s">
        <v>13832</v>
      </c>
      <c r="BP8622" s="118" t="s">
        <v>16975</v>
      </c>
      <c r="BQ8622" s="118" t="s">
        <v>13833</v>
      </c>
      <c r="BW8622" s="118" t="s">
        <v>13832</v>
      </c>
      <c r="BX8622" s="118" t="s">
        <v>16975</v>
      </c>
      <c r="BY8622" s="118" t="s">
        <v>13833</v>
      </c>
    </row>
    <row r="8623" spans="53:77" x14ac:dyDescent="0.3">
      <c r="BA8623" s="169" t="e">
        <f>VLOOKUP(D8623,#REF!, 2,FALSE)</f>
        <v>#REF!</v>
      </c>
      <c r="BO8623" s="118" t="s">
        <v>209</v>
      </c>
      <c r="BP8623" s="118" t="s">
        <v>662</v>
      </c>
      <c r="BQ8623" s="118" t="s">
        <v>913</v>
      </c>
      <c r="BW8623" s="118" t="s">
        <v>209</v>
      </c>
      <c r="BX8623" s="118" t="s">
        <v>662</v>
      </c>
      <c r="BY8623" s="118" t="s">
        <v>913</v>
      </c>
    </row>
    <row r="8624" spans="53:77" x14ac:dyDescent="0.3">
      <c r="BA8624" s="169" t="e">
        <f>VLOOKUP(D8624,#REF!, 2,FALSE)</f>
        <v>#REF!</v>
      </c>
      <c r="BO8624" s="118" t="s">
        <v>13834</v>
      </c>
      <c r="BP8624" s="118" t="s">
        <v>2983</v>
      </c>
      <c r="BQ8624" s="118" t="s">
        <v>2983</v>
      </c>
      <c r="BW8624" s="118" t="s">
        <v>13834</v>
      </c>
      <c r="BX8624" s="118" t="s">
        <v>2983</v>
      </c>
      <c r="BY8624" s="118" t="s">
        <v>2983</v>
      </c>
    </row>
    <row r="8625" spans="53:77" x14ac:dyDescent="0.3">
      <c r="BA8625" s="169" t="e">
        <f>VLOOKUP(D8625,#REF!, 2,FALSE)</f>
        <v>#REF!</v>
      </c>
      <c r="BO8625" s="118" t="s">
        <v>13835</v>
      </c>
      <c r="BP8625" s="118" t="s">
        <v>616</v>
      </c>
      <c r="BQ8625" s="118" t="s">
        <v>1126</v>
      </c>
      <c r="BW8625" s="118" t="s">
        <v>13835</v>
      </c>
      <c r="BX8625" s="118" t="s">
        <v>616</v>
      </c>
      <c r="BY8625" s="118" t="s">
        <v>1126</v>
      </c>
    </row>
    <row r="8626" spans="53:77" x14ac:dyDescent="0.3">
      <c r="BA8626" s="169" t="e">
        <f>VLOOKUP(D8626,#REF!, 2,FALSE)</f>
        <v>#REF!</v>
      </c>
      <c r="BO8626" s="118" t="s">
        <v>13836</v>
      </c>
      <c r="BP8626" s="118" t="s">
        <v>16975</v>
      </c>
      <c r="BQ8626" s="118" t="s">
        <v>2061</v>
      </c>
      <c r="BW8626" s="118" t="s">
        <v>13836</v>
      </c>
      <c r="BX8626" s="118" t="s">
        <v>16975</v>
      </c>
      <c r="BY8626" s="118" t="s">
        <v>2061</v>
      </c>
    </row>
    <row r="8627" spans="53:77" x14ac:dyDescent="0.3">
      <c r="BA8627" s="169" t="e">
        <f>VLOOKUP(D8627,#REF!, 2,FALSE)</f>
        <v>#REF!</v>
      </c>
      <c r="BO8627" s="118" t="s">
        <v>13837</v>
      </c>
      <c r="BP8627" s="118" t="s">
        <v>16975</v>
      </c>
      <c r="BQ8627" s="118" t="s">
        <v>2983</v>
      </c>
      <c r="BW8627" s="118" t="s">
        <v>13837</v>
      </c>
      <c r="BX8627" s="118" t="s">
        <v>16975</v>
      </c>
      <c r="BY8627" s="118" t="s">
        <v>2983</v>
      </c>
    </row>
    <row r="8628" spans="53:77" x14ac:dyDescent="0.3">
      <c r="BA8628" s="169" t="e">
        <f>VLOOKUP(D8628,#REF!, 2,FALSE)</f>
        <v>#REF!</v>
      </c>
      <c r="BO8628" s="118" t="s">
        <v>13838</v>
      </c>
      <c r="BP8628" s="118" t="s">
        <v>940</v>
      </c>
      <c r="BQ8628" s="118" t="s">
        <v>1068</v>
      </c>
      <c r="BW8628" s="118" t="s">
        <v>13838</v>
      </c>
      <c r="BX8628" s="118" t="s">
        <v>940</v>
      </c>
      <c r="BY8628" s="118" t="s">
        <v>1068</v>
      </c>
    </row>
    <row r="8629" spans="53:77" x14ac:dyDescent="0.3">
      <c r="BA8629" s="169" t="e">
        <f>VLOOKUP(D8629,#REF!, 2,FALSE)</f>
        <v>#REF!</v>
      </c>
      <c r="BO8629" s="118" t="s">
        <v>2419</v>
      </c>
      <c r="BP8629" s="118" t="s">
        <v>637</v>
      </c>
      <c r="BQ8629" s="118" t="s">
        <v>2983</v>
      </c>
      <c r="BW8629" s="118" t="s">
        <v>2419</v>
      </c>
      <c r="BX8629" s="118" t="s">
        <v>637</v>
      </c>
      <c r="BY8629" s="118" t="s">
        <v>2983</v>
      </c>
    </row>
    <row r="8630" spans="53:77" x14ac:dyDescent="0.3">
      <c r="BA8630" s="169" t="e">
        <f>VLOOKUP(D8630,#REF!, 2,FALSE)</f>
        <v>#REF!</v>
      </c>
      <c r="BO8630" s="118" t="s">
        <v>13839</v>
      </c>
      <c r="BP8630" s="118" t="s">
        <v>3085</v>
      </c>
      <c r="BQ8630" s="118" t="s">
        <v>2983</v>
      </c>
      <c r="BW8630" s="118" t="s">
        <v>13839</v>
      </c>
      <c r="BX8630" s="118" t="s">
        <v>3085</v>
      </c>
      <c r="BY8630" s="118" t="s">
        <v>2983</v>
      </c>
    </row>
    <row r="8631" spans="53:77" x14ac:dyDescent="0.3">
      <c r="BA8631" s="169" t="e">
        <f>VLOOKUP(D8631,#REF!, 2,FALSE)</f>
        <v>#REF!</v>
      </c>
      <c r="BO8631" s="118" t="s">
        <v>13840</v>
      </c>
      <c r="BP8631" s="118" t="s">
        <v>16978</v>
      </c>
      <c r="BQ8631" s="118" t="s">
        <v>1727</v>
      </c>
      <c r="BW8631" s="118" t="s">
        <v>13840</v>
      </c>
      <c r="BX8631" s="118" t="s">
        <v>16978</v>
      </c>
      <c r="BY8631" s="118" t="s">
        <v>1727</v>
      </c>
    </row>
    <row r="8632" spans="53:77" x14ac:dyDescent="0.3">
      <c r="BA8632" s="169" t="e">
        <f>VLOOKUP(D8632,#REF!, 2,FALSE)</f>
        <v>#REF!</v>
      </c>
      <c r="BO8632" s="118" t="s">
        <v>13841</v>
      </c>
      <c r="BP8632" s="118" t="s">
        <v>3026</v>
      </c>
      <c r="BQ8632" s="118" t="s">
        <v>2983</v>
      </c>
      <c r="BW8632" s="118" t="s">
        <v>13841</v>
      </c>
      <c r="BX8632" s="118" t="s">
        <v>3026</v>
      </c>
      <c r="BY8632" s="118" t="s">
        <v>2983</v>
      </c>
    </row>
    <row r="8633" spans="53:77" x14ac:dyDescent="0.3">
      <c r="BA8633" s="169" t="e">
        <f>VLOOKUP(D8633,#REF!, 2,FALSE)</f>
        <v>#REF!</v>
      </c>
      <c r="BO8633" s="118" t="s">
        <v>2420</v>
      </c>
      <c r="BP8633" s="118" t="s">
        <v>613</v>
      </c>
      <c r="BQ8633" s="118" t="s">
        <v>9191</v>
      </c>
      <c r="BW8633" s="118" t="s">
        <v>2420</v>
      </c>
      <c r="BX8633" s="118" t="s">
        <v>613</v>
      </c>
      <c r="BY8633" s="118" t="s">
        <v>9191</v>
      </c>
    </row>
    <row r="8634" spans="53:77" x14ac:dyDescent="0.3">
      <c r="BA8634" s="169" t="e">
        <f>VLOOKUP(D8634,#REF!, 2,FALSE)</f>
        <v>#REF!</v>
      </c>
      <c r="BO8634" s="118" t="s">
        <v>13842</v>
      </c>
      <c r="BP8634" s="118" t="s">
        <v>797</v>
      </c>
      <c r="BQ8634" s="118" t="s">
        <v>6635</v>
      </c>
      <c r="BW8634" s="118" t="s">
        <v>13842</v>
      </c>
      <c r="BX8634" s="118" t="s">
        <v>797</v>
      </c>
      <c r="BY8634" s="118" t="s">
        <v>6635</v>
      </c>
    </row>
    <row r="8635" spans="53:77" x14ac:dyDescent="0.3">
      <c r="BA8635" s="169" t="e">
        <f>VLOOKUP(D8635,#REF!, 2,FALSE)</f>
        <v>#REF!</v>
      </c>
      <c r="BO8635" s="118" t="s">
        <v>13843</v>
      </c>
      <c r="BP8635" s="118" t="s">
        <v>797</v>
      </c>
      <c r="BQ8635" s="118" t="s">
        <v>6635</v>
      </c>
      <c r="BW8635" s="118" t="s">
        <v>13843</v>
      </c>
      <c r="BX8635" s="118" t="s">
        <v>797</v>
      </c>
      <c r="BY8635" s="118" t="s">
        <v>6635</v>
      </c>
    </row>
    <row r="8636" spans="53:77" x14ac:dyDescent="0.3">
      <c r="BA8636" s="169" t="e">
        <f>VLOOKUP(D8636,#REF!, 2,FALSE)</f>
        <v>#REF!</v>
      </c>
      <c r="BO8636" s="118" t="s">
        <v>13844</v>
      </c>
      <c r="BP8636" s="118" t="s">
        <v>799</v>
      </c>
      <c r="BQ8636" s="118" t="s">
        <v>9070</v>
      </c>
      <c r="BW8636" s="118" t="s">
        <v>13844</v>
      </c>
      <c r="BX8636" s="118" t="s">
        <v>799</v>
      </c>
      <c r="BY8636" s="118" t="s">
        <v>9070</v>
      </c>
    </row>
    <row r="8637" spans="53:77" x14ac:dyDescent="0.3">
      <c r="BA8637" s="169" t="e">
        <f>VLOOKUP(D8637,#REF!, 2,FALSE)</f>
        <v>#REF!</v>
      </c>
      <c r="BO8637" s="118" t="s">
        <v>13845</v>
      </c>
      <c r="BP8637" s="118" t="s">
        <v>2983</v>
      </c>
      <c r="BQ8637" s="118" t="s">
        <v>1806</v>
      </c>
      <c r="BW8637" s="118" t="s">
        <v>13845</v>
      </c>
      <c r="BX8637" s="118" t="s">
        <v>2983</v>
      </c>
      <c r="BY8637" s="118" t="s">
        <v>1806</v>
      </c>
    </row>
    <row r="8638" spans="53:77" x14ac:dyDescent="0.3">
      <c r="BA8638" s="169" t="e">
        <f>VLOOKUP(D8638,#REF!, 2,FALSE)</f>
        <v>#REF!</v>
      </c>
      <c r="BO8638" s="118" t="s">
        <v>13846</v>
      </c>
      <c r="BP8638" s="118" t="s">
        <v>2983</v>
      </c>
      <c r="BQ8638" s="118" t="s">
        <v>2983</v>
      </c>
      <c r="BW8638" s="118" t="s">
        <v>13846</v>
      </c>
      <c r="BX8638" s="118" t="s">
        <v>2983</v>
      </c>
      <c r="BY8638" s="118" t="s">
        <v>2983</v>
      </c>
    </row>
    <row r="8639" spans="53:77" x14ac:dyDescent="0.3">
      <c r="BA8639" s="169" t="e">
        <f>VLOOKUP(D8639,#REF!, 2,FALSE)</f>
        <v>#REF!</v>
      </c>
      <c r="BO8639" s="118" t="s">
        <v>13847</v>
      </c>
      <c r="BP8639" s="118" t="s">
        <v>2983</v>
      </c>
      <c r="BQ8639" s="118" t="s">
        <v>8384</v>
      </c>
      <c r="BW8639" s="118" t="s">
        <v>13847</v>
      </c>
      <c r="BX8639" s="118" t="s">
        <v>2983</v>
      </c>
      <c r="BY8639" s="118" t="s">
        <v>8384</v>
      </c>
    </row>
    <row r="8640" spans="53:77" x14ac:dyDescent="0.3">
      <c r="BA8640" s="169" t="e">
        <f>VLOOKUP(D8640,#REF!, 2,FALSE)</f>
        <v>#REF!</v>
      </c>
      <c r="BO8640" s="118" t="s">
        <v>13848</v>
      </c>
      <c r="BP8640" s="118" t="s">
        <v>662</v>
      </c>
      <c r="BQ8640" s="118" t="s">
        <v>2175</v>
      </c>
      <c r="BW8640" s="118" t="s">
        <v>13848</v>
      </c>
      <c r="BX8640" s="118" t="s">
        <v>662</v>
      </c>
      <c r="BY8640" s="118" t="s">
        <v>2175</v>
      </c>
    </row>
    <row r="8641" spans="53:77" x14ac:dyDescent="0.3">
      <c r="BA8641" s="169" t="e">
        <f>VLOOKUP(D8641,#REF!, 2,FALSE)</f>
        <v>#REF!</v>
      </c>
      <c r="BO8641" s="118" t="s">
        <v>2421</v>
      </c>
      <c r="BP8641" s="118" t="s">
        <v>613</v>
      </c>
      <c r="BQ8641" s="118" t="s">
        <v>1806</v>
      </c>
      <c r="BW8641" s="118" t="s">
        <v>2421</v>
      </c>
      <c r="BX8641" s="118" t="s">
        <v>613</v>
      </c>
      <c r="BY8641" s="118" t="s">
        <v>1806</v>
      </c>
    </row>
    <row r="8642" spans="53:77" x14ac:dyDescent="0.3">
      <c r="BA8642" s="169" t="e">
        <f>VLOOKUP(D8642,#REF!, 2,FALSE)</f>
        <v>#REF!</v>
      </c>
      <c r="BO8642" s="118" t="s">
        <v>13849</v>
      </c>
      <c r="BP8642" s="118" t="s">
        <v>662</v>
      </c>
      <c r="BQ8642" s="118" t="s">
        <v>1806</v>
      </c>
      <c r="BW8642" s="118" t="s">
        <v>13849</v>
      </c>
      <c r="BX8642" s="118" t="s">
        <v>662</v>
      </c>
      <c r="BY8642" s="118" t="s">
        <v>1806</v>
      </c>
    </row>
    <row r="8643" spans="53:77" x14ac:dyDescent="0.3">
      <c r="BA8643" s="169" t="e">
        <f>VLOOKUP(D8643,#REF!, 2,FALSE)</f>
        <v>#REF!</v>
      </c>
      <c r="BO8643" s="118" t="s">
        <v>13850</v>
      </c>
      <c r="BP8643" s="118" t="s">
        <v>797</v>
      </c>
      <c r="BQ8643" s="118" t="s">
        <v>13851</v>
      </c>
      <c r="BW8643" s="118" t="s">
        <v>13850</v>
      </c>
      <c r="BX8643" s="118" t="s">
        <v>797</v>
      </c>
      <c r="BY8643" s="118" t="s">
        <v>13851</v>
      </c>
    </row>
    <row r="8644" spans="53:77" x14ac:dyDescent="0.3">
      <c r="BA8644" s="169" t="e">
        <f>VLOOKUP(D8644,#REF!, 2,FALSE)</f>
        <v>#REF!</v>
      </c>
      <c r="BO8644" s="118" t="s">
        <v>13852</v>
      </c>
      <c r="BP8644" s="118" t="s">
        <v>2983</v>
      </c>
      <c r="BQ8644" s="118" t="s">
        <v>2983</v>
      </c>
      <c r="BW8644" s="118" t="s">
        <v>13852</v>
      </c>
      <c r="BX8644" s="118" t="s">
        <v>2983</v>
      </c>
      <c r="BY8644" s="118" t="s">
        <v>2983</v>
      </c>
    </row>
    <row r="8645" spans="53:77" x14ac:dyDescent="0.3">
      <c r="BA8645" s="169" t="e">
        <f>VLOOKUP(D8645,#REF!, 2,FALSE)</f>
        <v>#REF!</v>
      </c>
      <c r="BO8645" s="118" t="s">
        <v>13853</v>
      </c>
      <c r="BP8645" s="118" t="s">
        <v>636</v>
      </c>
      <c r="BQ8645" s="118" t="s">
        <v>8395</v>
      </c>
      <c r="BW8645" s="118" t="s">
        <v>13853</v>
      </c>
      <c r="BX8645" s="118" t="s">
        <v>636</v>
      </c>
      <c r="BY8645" s="118" t="s">
        <v>8395</v>
      </c>
    </row>
    <row r="8646" spans="53:77" x14ac:dyDescent="0.3">
      <c r="BA8646" s="169" t="e">
        <f>VLOOKUP(D8646,#REF!, 2,FALSE)</f>
        <v>#REF!</v>
      </c>
      <c r="BO8646" s="118" t="s">
        <v>193</v>
      </c>
      <c r="BP8646" s="118" t="s">
        <v>631</v>
      </c>
      <c r="BQ8646" s="118" t="s">
        <v>13854</v>
      </c>
      <c r="BW8646" s="118" t="s">
        <v>193</v>
      </c>
      <c r="BX8646" s="118" t="s">
        <v>631</v>
      </c>
      <c r="BY8646" s="118" t="s">
        <v>13854</v>
      </c>
    </row>
    <row r="8647" spans="53:77" x14ac:dyDescent="0.3">
      <c r="BA8647" s="169" t="e">
        <f>VLOOKUP(D8647,#REF!, 2,FALSE)</f>
        <v>#REF!</v>
      </c>
      <c r="BO8647" s="118" t="s">
        <v>194</v>
      </c>
      <c r="BP8647" s="118" t="s">
        <v>636</v>
      </c>
      <c r="BQ8647" s="118" t="s">
        <v>8553</v>
      </c>
      <c r="BW8647" s="118" t="s">
        <v>194</v>
      </c>
      <c r="BX8647" s="118" t="s">
        <v>636</v>
      </c>
      <c r="BY8647" s="118" t="s">
        <v>8553</v>
      </c>
    </row>
    <row r="8648" spans="53:77" x14ac:dyDescent="0.3">
      <c r="BA8648" s="169" t="e">
        <f>VLOOKUP(D8648,#REF!, 2,FALSE)</f>
        <v>#REF!</v>
      </c>
      <c r="BO8648" s="118" t="s">
        <v>13855</v>
      </c>
      <c r="BP8648" s="118" t="s">
        <v>619</v>
      </c>
      <c r="BQ8648" s="118" t="s">
        <v>3891</v>
      </c>
      <c r="BW8648" s="118" t="s">
        <v>13855</v>
      </c>
      <c r="BX8648" s="118" t="s">
        <v>619</v>
      </c>
      <c r="BY8648" s="118" t="s">
        <v>3891</v>
      </c>
    </row>
    <row r="8649" spans="53:77" x14ac:dyDescent="0.3">
      <c r="BA8649" s="169" t="e">
        <f>VLOOKUP(D8649,#REF!, 2,FALSE)</f>
        <v>#REF!</v>
      </c>
      <c r="BO8649" s="118" t="s">
        <v>13856</v>
      </c>
      <c r="BP8649" s="118" t="s">
        <v>636</v>
      </c>
      <c r="BQ8649" s="118" t="s">
        <v>2940</v>
      </c>
      <c r="BW8649" s="118" t="s">
        <v>13856</v>
      </c>
      <c r="BX8649" s="118" t="s">
        <v>636</v>
      </c>
      <c r="BY8649" s="118" t="s">
        <v>2940</v>
      </c>
    </row>
    <row r="8650" spans="53:77" x14ac:dyDescent="0.3">
      <c r="BA8650" s="169" t="e">
        <f>VLOOKUP(D8650,#REF!, 2,FALSE)</f>
        <v>#REF!</v>
      </c>
      <c r="BO8650" s="118" t="s">
        <v>13857</v>
      </c>
      <c r="BP8650" s="118" t="s">
        <v>636</v>
      </c>
      <c r="BQ8650" s="118" t="s">
        <v>4833</v>
      </c>
      <c r="BW8650" s="118" t="s">
        <v>13857</v>
      </c>
      <c r="BX8650" s="118" t="s">
        <v>636</v>
      </c>
      <c r="BY8650" s="118" t="s">
        <v>4833</v>
      </c>
    </row>
    <row r="8651" spans="53:77" x14ac:dyDescent="0.3">
      <c r="BA8651" s="169" t="e">
        <f>VLOOKUP(D8651,#REF!, 2,FALSE)</f>
        <v>#REF!</v>
      </c>
      <c r="BO8651" s="118" t="s">
        <v>13858</v>
      </c>
      <c r="BP8651" s="118" t="s">
        <v>613</v>
      </c>
      <c r="BQ8651" s="118" t="s">
        <v>1160</v>
      </c>
      <c r="BW8651" s="118" t="s">
        <v>13858</v>
      </c>
      <c r="BX8651" s="118" t="s">
        <v>613</v>
      </c>
      <c r="BY8651" s="118" t="s">
        <v>1160</v>
      </c>
    </row>
    <row r="8652" spans="53:77" x14ac:dyDescent="0.3">
      <c r="BA8652" s="169" t="e">
        <f>VLOOKUP(D8652,#REF!, 2,FALSE)</f>
        <v>#REF!</v>
      </c>
      <c r="BO8652" s="118" t="s">
        <v>206</v>
      </c>
      <c r="BP8652" s="118" t="s">
        <v>3043</v>
      </c>
      <c r="BQ8652" s="118" t="s">
        <v>4047</v>
      </c>
      <c r="BW8652" s="118" t="s">
        <v>206</v>
      </c>
      <c r="BX8652" s="118" t="s">
        <v>3043</v>
      </c>
      <c r="BY8652" s="118" t="s">
        <v>4047</v>
      </c>
    </row>
    <row r="8653" spans="53:77" x14ac:dyDescent="0.3">
      <c r="BA8653" s="169" t="e">
        <f>VLOOKUP(D8653,#REF!, 2,FALSE)</f>
        <v>#REF!</v>
      </c>
      <c r="BO8653" s="118" t="s">
        <v>13859</v>
      </c>
      <c r="BP8653" s="118" t="s">
        <v>662</v>
      </c>
      <c r="BQ8653" s="118" t="s">
        <v>1063</v>
      </c>
      <c r="BW8653" s="118" t="s">
        <v>13859</v>
      </c>
      <c r="BX8653" s="118" t="s">
        <v>662</v>
      </c>
      <c r="BY8653" s="118" t="s">
        <v>1063</v>
      </c>
    </row>
    <row r="8654" spans="53:77" x14ac:dyDescent="0.3">
      <c r="BA8654" s="169" t="e">
        <f>VLOOKUP(D8654,#REF!, 2,FALSE)</f>
        <v>#REF!</v>
      </c>
      <c r="BO8654" s="118" t="s">
        <v>13860</v>
      </c>
      <c r="BP8654" s="118" t="s">
        <v>639</v>
      </c>
      <c r="BQ8654" s="118" t="s">
        <v>4047</v>
      </c>
      <c r="BW8654" s="118" t="s">
        <v>13860</v>
      </c>
      <c r="BX8654" s="118" t="s">
        <v>639</v>
      </c>
      <c r="BY8654" s="118" t="s">
        <v>4047</v>
      </c>
    </row>
    <row r="8655" spans="53:77" x14ac:dyDescent="0.3">
      <c r="BA8655" s="169" t="e">
        <f>VLOOKUP(D8655,#REF!, 2,FALSE)</f>
        <v>#REF!</v>
      </c>
      <c r="BO8655" s="118" t="s">
        <v>13861</v>
      </c>
      <c r="BP8655" s="118" t="s">
        <v>928</v>
      </c>
      <c r="BQ8655" s="118" t="s">
        <v>12754</v>
      </c>
      <c r="BW8655" s="118" t="s">
        <v>13861</v>
      </c>
      <c r="BX8655" s="118" t="s">
        <v>928</v>
      </c>
      <c r="BY8655" s="118" t="s">
        <v>12754</v>
      </c>
    </row>
    <row r="8656" spans="53:77" x14ac:dyDescent="0.3">
      <c r="BA8656" s="169" t="e">
        <f>VLOOKUP(D8656,#REF!, 2,FALSE)</f>
        <v>#REF!</v>
      </c>
      <c r="BO8656" s="118" t="s">
        <v>13862</v>
      </c>
      <c r="BP8656" s="118" t="s">
        <v>16975</v>
      </c>
      <c r="BQ8656" s="118" t="s">
        <v>1064</v>
      </c>
      <c r="BW8656" s="118" t="s">
        <v>13862</v>
      </c>
      <c r="BX8656" s="118" t="s">
        <v>16975</v>
      </c>
      <c r="BY8656" s="118" t="s">
        <v>1064</v>
      </c>
    </row>
    <row r="8657" spans="53:77" x14ac:dyDescent="0.3">
      <c r="BA8657" s="169" t="e">
        <f>VLOOKUP(D8657,#REF!, 2,FALSE)</f>
        <v>#REF!</v>
      </c>
      <c r="BO8657" s="118" t="s">
        <v>13863</v>
      </c>
      <c r="BP8657" s="118" t="s">
        <v>16977</v>
      </c>
      <c r="BQ8657" s="118" t="s">
        <v>1610</v>
      </c>
      <c r="BW8657" s="118" t="s">
        <v>13863</v>
      </c>
      <c r="BX8657" s="118" t="s">
        <v>16977</v>
      </c>
      <c r="BY8657" s="118" t="s">
        <v>1610</v>
      </c>
    </row>
    <row r="8658" spans="53:77" x14ac:dyDescent="0.3">
      <c r="BA8658" s="169" t="e">
        <f>VLOOKUP(D8658,#REF!, 2,FALSE)</f>
        <v>#REF!</v>
      </c>
      <c r="BO8658" s="118" t="s">
        <v>13864</v>
      </c>
      <c r="BP8658" s="118" t="s">
        <v>1269</v>
      </c>
      <c r="BQ8658" s="118" t="s">
        <v>4999</v>
      </c>
      <c r="BW8658" s="118" t="s">
        <v>13864</v>
      </c>
      <c r="BX8658" s="118" t="s">
        <v>1269</v>
      </c>
      <c r="BY8658" s="118" t="s">
        <v>4999</v>
      </c>
    </row>
    <row r="8659" spans="53:77" x14ac:dyDescent="0.3">
      <c r="BA8659" s="169" t="e">
        <f>VLOOKUP(D8659,#REF!, 2,FALSE)</f>
        <v>#REF!</v>
      </c>
      <c r="BO8659" s="118" t="s">
        <v>13865</v>
      </c>
      <c r="BP8659" s="118" t="s">
        <v>663</v>
      </c>
      <c r="BQ8659" s="118" t="s">
        <v>6285</v>
      </c>
      <c r="BW8659" s="118" t="s">
        <v>13865</v>
      </c>
      <c r="BX8659" s="118" t="s">
        <v>663</v>
      </c>
      <c r="BY8659" s="118" t="s">
        <v>6285</v>
      </c>
    </row>
    <row r="8660" spans="53:77" x14ac:dyDescent="0.3">
      <c r="BA8660" s="169" t="e">
        <f>VLOOKUP(D8660,#REF!, 2,FALSE)</f>
        <v>#REF!</v>
      </c>
      <c r="BO8660" s="118" t="s">
        <v>13866</v>
      </c>
      <c r="BP8660" s="118" t="s">
        <v>2983</v>
      </c>
      <c r="BQ8660" s="118" t="s">
        <v>4409</v>
      </c>
      <c r="BW8660" s="118" t="s">
        <v>13866</v>
      </c>
      <c r="BX8660" s="118" t="s">
        <v>2983</v>
      </c>
      <c r="BY8660" s="118" t="s">
        <v>4409</v>
      </c>
    </row>
    <row r="8661" spans="53:77" x14ac:dyDescent="0.3">
      <c r="BA8661" s="169" t="e">
        <f>VLOOKUP(D8661,#REF!, 2,FALSE)</f>
        <v>#REF!</v>
      </c>
      <c r="BO8661" s="118" t="s">
        <v>13867</v>
      </c>
      <c r="BP8661" s="118" t="s">
        <v>946</v>
      </c>
      <c r="BQ8661" s="118" t="s">
        <v>1746</v>
      </c>
      <c r="BW8661" s="118" t="s">
        <v>13867</v>
      </c>
      <c r="BX8661" s="118" t="s">
        <v>946</v>
      </c>
      <c r="BY8661" s="118" t="s">
        <v>1746</v>
      </c>
    </row>
    <row r="8662" spans="53:77" x14ac:dyDescent="0.3">
      <c r="BA8662" s="169" t="e">
        <f>VLOOKUP(D8662,#REF!, 2,FALSE)</f>
        <v>#REF!</v>
      </c>
      <c r="BO8662" s="118" t="s">
        <v>13868</v>
      </c>
      <c r="BP8662" s="118" t="s">
        <v>2983</v>
      </c>
      <c r="BQ8662" s="118" t="s">
        <v>2983</v>
      </c>
      <c r="BW8662" s="118" t="s">
        <v>13868</v>
      </c>
      <c r="BX8662" s="118" t="s">
        <v>2983</v>
      </c>
      <c r="BY8662" s="118" t="s">
        <v>2983</v>
      </c>
    </row>
    <row r="8663" spans="53:77" x14ac:dyDescent="0.3">
      <c r="BA8663" s="169" t="e">
        <f>VLOOKUP(D8663,#REF!, 2,FALSE)</f>
        <v>#REF!</v>
      </c>
      <c r="BO8663" s="118" t="s">
        <v>13869</v>
      </c>
      <c r="BP8663" s="118" t="s">
        <v>3197</v>
      </c>
      <c r="BQ8663" s="118" t="s">
        <v>5683</v>
      </c>
      <c r="BW8663" s="118" t="s">
        <v>13869</v>
      </c>
      <c r="BX8663" s="118" t="s">
        <v>3197</v>
      </c>
      <c r="BY8663" s="118" t="s">
        <v>5683</v>
      </c>
    </row>
    <row r="8664" spans="53:77" x14ac:dyDescent="0.3">
      <c r="BA8664" s="169" t="e">
        <f>VLOOKUP(D8664,#REF!, 2,FALSE)</f>
        <v>#REF!</v>
      </c>
      <c r="BO8664" s="118" t="s">
        <v>13870</v>
      </c>
      <c r="BP8664" s="118" t="s">
        <v>2983</v>
      </c>
      <c r="BQ8664" s="118" t="s">
        <v>5067</v>
      </c>
      <c r="BW8664" s="118" t="s">
        <v>13870</v>
      </c>
      <c r="BX8664" s="118" t="s">
        <v>2983</v>
      </c>
      <c r="BY8664" s="118" t="s">
        <v>5067</v>
      </c>
    </row>
    <row r="8665" spans="53:77" x14ac:dyDescent="0.3">
      <c r="BA8665" s="169" t="e">
        <f>VLOOKUP(D8665,#REF!, 2,FALSE)</f>
        <v>#REF!</v>
      </c>
      <c r="BO8665" s="118" t="s">
        <v>13871</v>
      </c>
      <c r="BP8665" s="118" t="s">
        <v>3043</v>
      </c>
      <c r="BQ8665" s="118" t="s">
        <v>9672</v>
      </c>
      <c r="BW8665" s="118" t="s">
        <v>13871</v>
      </c>
      <c r="BX8665" s="118" t="s">
        <v>3043</v>
      </c>
      <c r="BY8665" s="118" t="s">
        <v>9672</v>
      </c>
    </row>
    <row r="8666" spans="53:77" x14ac:dyDescent="0.3">
      <c r="BA8666" s="169" t="e">
        <f>VLOOKUP(D8666,#REF!, 2,FALSE)</f>
        <v>#REF!</v>
      </c>
      <c r="BO8666" s="118" t="s">
        <v>195</v>
      </c>
      <c r="BP8666" s="118" t="s">
        <v>2983</v>
      </c>
      <c r="BQ8666" s="118" t="s">
        <v>2983</v>
      </c>
      <c r="BW8666" s="118" t="s">
        <v>195</v>
      </c>
      <c r="BX8666" s="118" t="s">
        <v>2983</v>
      </c>
      <c r="BY8666" s="118" t="s">
        <v>2983</v>
      </c>
    </row>
    <row r="8667" spans="53:77" x14ac:dyDescent="0.3">
      <c r="BA8667" s="169" t="e">
        <f>VLOOKUP(D8667,#REF!, 2,FALSE)</f>
        <v>#REF!</v>
      </c>
      <c r="BO8667" s="118" t="s">
        <v>13872</v>
      </c>
      <c r="BP8667" s="118" t="s">
        <v>2983</v>
      </c>
      <c r="BQ8667" s="118" t="s">
        <v>2983</v>
      </c>
      <c r="BW8667" s="118" t="s">
        <v>13872</v>
      </c>
      <c r="BX8667" s="118" t="s">
        <v>2983</v>
      </c>
      <c r="BY8667" s="118" t="s">
        <v>2983</v>
      </c>
    </row>
    <row r="8668" spans="53:77" x14ac:dyDescent="0.3">
      <c r="BA8668" s="169" t="e">
        <f>VLOOKUP(D8668,#REF!, 2,FALSE)</f>
        <v>#REF!</v>
      </c>
      <c r="BO8668" s="118" t="s">
        <v>2422</v>
      </c>
      <c r="BP8668" s="118" t="s">
        <v>631</v>
      </c>
      <c r="BQ8668" s="118" t="s">
        <v>13873</v>
      </c>
      <c r="BW8668" s="118" t="s">
        <v>2422</v>
      </c>
      <c r="BX8668" s="118" t="s">
        <v>631</v>
      </c>
      <c r="BY8668" s="118" t="s">
        <v>13873</v>
      </c>
    </row>
    <row r="8669" spans="53:77" x14ac:dyDescent="0.3">
      <c r="BA8669" s="169" t="e">
        <f>VLOOKUP(D8669,#REF!, 2,FALSE)</f>
        <v>#REF!</v>
      </c>
      <c r="BO8669" s="118" t="s">
        <v>13874</v>
      </c>
      <c r="BP8669" s="118" t="s">
        <v>3003</v>
      </c>
      <c r="BQ8669" s="118" t="s">
        <v>13875</v>
      </c>
      <c r="BW8669" s="118" t="s">
        <v>13874</v>
      </c>
      <c r="BX8669" s="118" t="s">
        <v>3003</v>
      </c>
      <c r="BY8669" s="118" t="s">
        <v>13875</v>
      </c>
    </row>
    <row r="8670" spans="53:77" x14ac:dyDescent="0.3">
      <c r="BA8670" s="169" t="e">
        <f>VLOOKUP(D8670,#REF!, 2,FALSE)</f>
        <v>#REF!</v>
      </c>
      <c r="BO8670" s="118" t="s">
        <v>13876</v>
      </c>
      <c r="BP8670" s="118" t="s">
        <v>2983</v>
      </c>
      <c r="BQ8670" s="118" t="s">
        <v>1386</v>
      </c>
      <c r="BW8670" s="118" t="s">
        <v>13876</v>
      </c>
      <c r="BX8670" s="118" t="s">
        <v>2983</v>
      </c>
      <c r="BY8670" s="118" t="s">
        <v>1386</v>
      </c>
    </row>
    <row r="8671" spans="53:77" x14ac:dyDescent="0.3">
      <c r="BA8671" s="169" t="e">
        <f>VLOOKUP(D8671,#REF!, 2,FALSE)</f>
        <v>#REF!</v>
      </c>
      <c r="BO8671" s="118" t="s">
        <v>13877</v>
      </c>
      <c r="BP8671" s="118" t="s">
        <v>16975</v>
      </c>
      <c r="BQ8671" s="118" t="s">
        <v>1202</v>
      </c>
      <c r="BW8671" s="118" t="s">
        <v>13877</v>
      </c>
      <c r="BX8671" s="118" t="s">
        <v>16975</v>
      </c>
      <c r="BY8671" s="118" t="s">
        <v>1202</v>
      </c>
    </row>
    <row r="8672" spans="53:77" x14ac:dyDescent="0.3">
      <c r="BA8672" s="169" t="e">
        <f>VLOOKUP(D8672,#REF!, 2,FALSE)</f>
        <v>#REF!</v>
      </c>
      <c r="BO8672" s="118" t="s">
        <v>13878</v>
      </c>
      <c r="BP8672" s="118" t="s">
        <v>2983</v>
      </c>
      <c r="BQ8672" s="118" t="s">
        <v>9515</v>
      </c>
      <c r="BW8672" s="118" t="s">
        <v>13878</v>
      </c>
      <c r="BX8672" s="118" t="s">
        <v>2983</v>
      </c>
      <c r="BY8672" s="118" t="s">
        <v>9515</v>
      </c>
    </row>
    <row r="8673" spans="53:77" x14ac:dyDescent="0.3">
      <c r="BA8673" s="169" t="e">
        <f>VLOOKUP(D8673,#REF!, 2,FALSE)</f>
        <v>#REF!</v>
      </c>
      <c r="BO8673" s="118" t="s">
        <v>13879</v>
      </c>
      <c r="BP8673" s="118" t="s">
        <v>2983</v>
      </c>
      <c r="BQ8673" s="118" t="s">
        <v>8853</v>
      </c>
      <c r="BW8673" s="118" t="s">
        <v>13879</v>
      </c>
      <c r="BX8673" s="118" t="s">
        <v>2983</v>
      </c>
      <c r="BY8673" s="118" t="s">
        <v>8853</v>
      </c>
    </row>
    <row r="8674" spans="53:77" x14ac:dyDescent="0.3">
      <c r="BA8674" s="169" t="e">
        <f>VLOOKUP(D8674,#REF!, 2,FALSE)</f>
        <v>#REF!</v>
      </c>
      <c r="BO8674" s="118" t="s">
        <v>2434</v>
      </c>
      <c r="BP8674" s="118" t="s">
        <v>1009</v>
      </c>
      <c r="BQ8674" s="118" t="s">
        <v>3887</v>
      </c>
      <c r="BW8674" s="118" t="s">
        <v>2434</v>
      </c>
      <c r="BX8674" s="118" t="s">
        <v>1009</v>
      </c>
      <c r="BY8674" s="118" t="s">
        <v>3887</v>
      </c>
    </row>
    <row r="8675" spans="53:77" x14ac:dyDescent="0.3">
      <c r="BA8675" s="169" t="e">
        <f>VLOOKUP(D8675,#REF!, 2,FALSE)</f>
        <v>#REF!</v>
      </c>
      <c r="BO8675" s="118" t="s">
        <v>213</v>
      </c>
      <c r="BP8675" s="118" t="s">
        <v>2983</v>
      </c>
      <c r="BQ8675" s="118" t="s">
        <v>2392</v>
      </c>
      <c r="BW8675" s="118" t="s">
        <v>213</v>
      </c>
      <c r="BX8675" s="118" t="s">
        <v>2983</v>
      </c>
      <c r="BY8675" s="118" t="s">
        <v>2392</v>
      </c>
    </row>
    <row r="8676" spans="53:77" x14ac:dyDescent="0.3">
      <c r="BA8676" s="169" t="e">
        <f>VLOOKUP(D8676,#REF!, 2,FALSE)</f>
        <v>#REF!</v>
      </c>
      <c r="BO8676" s="118" t="s">
        <v>2435</v>
      </c>
      <c r="BP8676" s="118" t="s">
        <v>2983</v>
      </c>
      <c r="BQ8676" s="118" t="s">
        <v>3223</v>
      </c>
      <c r="BW8676" s="118" t="s">
        <v>2435</v>
      </c>
      <c r="BX8676" s="118" t="s">
        <v>2983</v>
      </c>
      <c r="BY8676" s="118" t="s">
        <v>3223</v>
      </c>
    </row>
    <row r="8677" spans="53:77" x14ac:dyDescent="0.3">
      <c r="BA8677" s="169" t="e">
        <f>VLOOKUP(D8677,#REF!, 2,FALSE)</f>
        <v>#REF!</v>
      </c>
      <c r="BO8677" s="118" t="s">
        <v>13880</v>
      </c>
      <c r="BP8677" s="118" t="s">
        <v>3043</v>
      </c>
      <c r="BQ8677" s="118" t="s">
        <v>13881</v>
      </c>
      <c r="BW8677" s="118" t="s">
        <v>13880</v>
      </c>
      <c r="BX8677" s="118" t="s">
        <v>3043</v>
      </c>
      <c r="BY8677" s="118" t="s">
        <v>13881</v>
      </c>
    </row>
    <row r="8678" spans="53:77" x14ac:dyDescent="0.3">
      <c r="BA8678" s="169" t="e">
        <f>VLOOKUP(D8678,#REF!, 2,FALSE)</f>
        <v>#REF!</v>
      </c>
      <c r="BO8678" s="118" t="s">
        <v>13882</v>
      </c>
      <c r="BP8678" s="118" t="s">
        <v>2983</v>
      </c>
      <c r="BQ8678" s="118" t="s">
        <v>2983</v>
      </c>
      <c r="BW8678" s="118" t="s">
        <v>13882</v>
      </c>
      <c r="BX8678" s="118" t="s">
        <v>2983</v>
      </c>
      <c r="BY8678" s="118" t="s">
        <v>2983</v>
      </c>
    </row>
    <row r="8679" spans="53:77" x14ac:dyDescent="0.3">
      <c r="BA8679" s="169" t="e">
        <f>VLOOKUP(D8679,#REF!, 2,FALSE)</f>
        <v>#REF!</v>
      </c>
      <c r="BO8679" s="118" t="s">
        <v>197</v>
      </c>
      <c r="BP8679" s="118" t="s">
        <v>2983</v>
      </c>
      <c r="BQ8679" s="118" t="s">
        <v>2817</v>
      </c>
      <c r="BW8679" s="118" t="s">
        <v>197</v>
      </c>
      <c r="BX8679" s="118" t="s">
        <v>2983</v>
      </c>
      <c r="BY8679" s="118" t="s">
        <v>2817</v>
      </c>
    </row>
    <row r="8680" spans="53:77" x14ac:dyDescent="0.3">
      <c r="BA8680" s="169" t="e">
        <f>VLOOKUP(D8680,#REF!, 2,FALSE)</f>
        <v>#REF!</v>
      </c>
      <c r="BO8680" s="118" t="s">
        <v>13883</v>
      </c>
      <c r="BP8680" s="118" t="s">
        <v>852</v>
      </c>
      <c r="BQ8680" s="118" t="s">
        <v>717</v>
      </c>
      <c r="BW8680" s="118" t="s">
        <v>13883</v>
      </c>
      <c r="BX8680" s="118" t="s">
        <v>852</v>
      </c>
      <c r="BY8680" s="118" t="s">
        <v>717</v>
      </c>
    </row>
    <row r="8681" spans="53:77" x14ac:dyDescent="0.3">
      <c r="BA8681" s="169" t="e">
        <f>VLOOKUP(D8681,#REF!, 2,FALSE)</f>
        <v>#REF!</v>
      </c>
      <c r="BO8681" s="118" t="s">
        <v>13884</v>
      </c>
      <c r="BP8681" s="118" t="s">
        <v>2983</v>
      </c>
      <c r="BQ8681" s="118" t="s">
        <v>918</v>
      </c>
      <c r="BW8681" s="118" t="s">
        <v>13884</v>
      </c>
      <c r="BX8681" s="118" t="s">
        <v>2983</v>
      </c>
      <c r="BY8681" s="118" t="s">
        <v>918</v>
      </c>
    </row>
    <row r="8682" spans="53:77" x14ac:dyDescent="0.3">
      <c r="BA8682" s="169" t="e">
        <f>VLOOKUP(D8682,#REF!, 2,FALSE)</f>
        <v>#REF!</v>
      </c>
      <c r="BO8682" s="118" t="s">
        <v>13885</v>
      </c>
      <c r="BP8682" s="118" t="s">
        <v>2983</v>
      </c>
      <c r="BQ8682" s="118" t="s">
        <v>1004</v>
      </c>
      <c r="BW8682" s="118" t="s">
        <v>13885</v>
      </c>
      <c r="BX8682" s="118" t="s">
        <v>2983</v>
      </c>
      <c r="BY8682" s="118" t="s">
        <v>1004</v>
      </c>
    </row>
    <row r="8683" spans="53:77" x14ac:dyDescent="0.3">
      <c r="BA8683" s="169" t="e">
        <f>VLOOKUP(D8683,#REF!, 2,FALSE)</f>
        <v>#REF!</v>
      </c>
      <c r="BO8683" s="118" t="s">
        <v>2436</v>
      </c>
      <c r="BP8683" s="118" t="s">
        <v>16975</v>
      </c>
      <c r="BQ8683" s="118" t="s">
        <v>13715</v>
      </c>
      <c r="BW8683" s="118" t="s">
        <v>2436</v>
      </c>
      <c r="BX8683" s="118" t="s">
        <v>16975</v>
      </c>
      <c r="BY8683" s="118" t="s">
        <v>13715</v>
      </c>
    </row>
    <row r="8684" spans="53:77" x14ac:dyDescent="0.3">
      <c r="BA8684" s="169" t="e">
        <f>VLOOKUP(D8684,#REF!, 2,FALSE)</f>
        <v>#REF!</v>
      </c>
      <c r="BO8684" s="118" t="s">
        <v>13886</v>
      </c>
      <c r="BP8684" s="118" t="s">
        <v>3043</v>
      </c>
      <c r="BQ8684" s="118" t="s">
        <v>3539</v>
      </c>
      <c r="BW8684" s="118" t="s">
        <v>13886</v>
      </c>
      <c r="BX8684" s="118" t="s">
        <v>3043</v>
      </c>
      <c r="BY8684" s="118" t="s">
        <v>3539</v>
      </c>
    </row>
    <row r="8685" spans="53:77" x14ac:dyDescent="0.3">
      <c r="BA8685" s="169" t="e">
        <f>VLOOKUP(D8685,#REF!, 2,FALSE)</f>
        <v>#REF!</v>
      </c>
      <c r="BO8685" s="118" t="s">
        <v>13887</v>
      </c>
      <c r="BP8685" s="118" t="s">
        <v>2983</v>
      </c>
      <c r="BQ8685" s="118" t="s">
        <v>13888</v>
      </c>
      <c r="BW8685" s="118" t="s">
        <v>13887</v>
      </c>
      <c r="BX8685" s="118" t="s">
        <v>2983</v>
      </c>
      <c r="BY8685" s="118" t="s">
        <v>13888</v>
      </c>
    </row>
    <row r="8686" spans="53:77" x14ac:dyDescent="0.3">
      <c r="BA8686" s="169" t="e">
        <f>VLOOKUP(D8686,#REF!, 2,FALSE)</f>
        <v>#REF!</v>
      </c>
      <c r="BO8686" s="118" t="s">
        <v>13889</v>
      </c>
      <c r="BP8686" s="118" t="s">
        <v>2983</v>
      </c>
      <c r="BQ8686" s="118" t="s">
        <v>11120</v>
      </c>
      <c r="BW8686" s="118" t="s">
        <v>13889</v>
      </c>
      <c r="BX8686" s="118" t="s">
        <v>2983</v>
      </c>
      <c r="BY8686" s="118" t="s">
        <v>11120</v>
      </c>
    </row>
    <row r="8687" spans="53:77" x14ac:dyDescent="0.3">
      <c r="BA8687" s="169" t="e">
        <f>VLOOKUP(D8687,#REF!, 2,FALSE)</f>
        <v>#REF!</v>
      </c>
      <c r="BO8687" s="118" t="s">
        <v>13890</v>
      </c>
      <c r="BP8687" s="118" t="s">
        <v>2428</v>
      </c>
      <c r="BQ8687" s="118" t="s">
        <v>13891</v>
      </c>
      <c r="BW8687" s="118" t="s">
        <v>13890</v>
      </c>
      <c r="BX8687" s="118" t="s">
        <v>2428</v>
      </c>
      <c r="BY8687" s="118" t="s">
        <v>13891</v>
      </c>
    </row>
    <row r="8688" spans="53:77" x14ac:dyDescent="0.3">
      <c r="BA8688" s="169" t="e">
        <f>VLOOKUP(D8688,#REF!, 2,FALSE)</f>
        <v>#REF!</v>
      </c>
      <c r="BO8688" s="118" t="s">
        <v>13892</v>
      </c>
      <c r="BP8688" s="118" t="s">
        <v>2983</v>
      </c>
      <c r="BQ8688" s="118" t="s">
        <v>12917</v>
      </c>
      <c r="BW8688" s="118" t="s">
        <v>13892</v>
      </c>
      <c r="BX8688" s="118" t="s">
        <v>2983</v>
      </c>
      <c r="BY8688" s="118" t="s">
        <v>12917</v>
      </c>
    </row>
    <row r="8689" spans="53:77" x14ac:dyDescent="0.3">
      <c r="BA8689" s="169" t="e">
        <f>VLOOKUP(D8689,#REF!, 2,FALSE)</f>
        <v>#REF!</v>
      </c>
      <c r="BO8689" s="118" t="s">
        <v>2437</v>
      </c>
      <c r="BP8689" s="118" t="s">
        <v>639</v>
      </c>
      <c r="BQ8689" s="118" t="s">
        <v>2011</v>
      </c>
      <c r="BW8689" s="118" t="s">
        <v>2437</v>
      </c>
      <c r="BX8689" s="118" t="s">
        <v>639</v>
      </c>
      <c r="BY8689" s="118" t="s">
        <v>2011</v>
      </c>
    </row>
    <row r="8690" spans="53:77" x14ac:dyDescent="0.3">
      <c r="BA8690" s="169" t="e">
        <f>VLOOKUP(D8690,#REF!, 2,FALSE)</f>
        <v>#REF!</v>
      </c>
      <c r="BO8690" s="118" t="s">
        <v>2438</v>
      </c>
      <c r="BP8690" s="118" t="s">
        <v>2983</v>
      </c>
      <c r="BQ8690" s="118" t="s">
        <v>2310</v>
      </c>
      <c r="BW8690" s="118" t="s">
        <v>2438</v>
      </c>
      <c r="BX8690" s="118" t="s">
        <v>2983</v>
      </c>
      <c r="BY8690" s="118" t="s">
        <v>2310</v>
      </c>
    </row>
    <row r="8691" spans="53:77" x14ac:dyDescent="0.3">
      <c r="BA8691" s="169" t="e">
        <f>VLOOKUP(D8691,#REF!, 2,FALSE)</f>
        <v>#REF!</v>
      </c>
      <c r="BO8691" s="118" t="s">
        <v>13893</v>
      </c>
      <c r="BP8691" s="118" t="s">
        <v>2983</v>
      </c>
      <c r="BQ8691" s="118" t="s">
        <v>2983</v>
      </c>
      <c r="BW8691" s="118" t="s">
        <v>13893</v>
      </c>
      <c r="BX8691" s="118" t="s">
        <v>2983</v>
      </c>
      <c r="BY8691" s="118" t="s">
        <v>2983</v>
      </c>
    </row>
    <row r="8692" spans="53:77" x14ac:dyDescent="0.3">
      <c r="BA8692" s="169" t="e">
        <f>VLOOKUP(D8692,#REF!, 2,FALSE)</f>
        <v>#REF!</v>
      </c>
      <c r="BO8692" s="118" t="s">
        <v>13894</v>
      </c>
      <c r="BP8692" s="118" t="s">
        <v>2983</v>
      </c>
      <c r="BQ8692" s="118" t="s">
        <v>2983</v>
      </c>
      <c r="BW8692" s="118" t="s">
        <v>13894</v>
      </c>
      <c r="BX8692" s="118" t="s">
        <v>2983</v>
      </c>
      <c r="BY8692" s="118" t="s">
        <v>2983</v>
      </c>
    </row>
    <row r="8693" spans="53:77" x14ac:dyDescent="0.3">
      <c r="BA8693" s="169" t="e">
        <f>VLOOKUP(D8693,#REF!, 2,FALSE)</f>
        <v>#REF!</v>
      </c>
      <c r="BO8693" s="118" t="s">
        <v>13895</v>
      </c>
      <c r="BP8693" s="118" t="s">
        <v>2983</v>
      </c>
      <c r="BQ8693" s="118" t="s">
        <v>2983</v>
      </c>
      <c r="BW8693" s="118" t="s">
        <v>13895</v>
      </c>
      <c r="BX8693" s="118" t="s">
        <v>2983</v>
      </c>
      <c r="BY8693" s="118" t="s">
        <v>2983</v>
      </c>
    </row>
    <row r="8694" spans="53:77" x14ac:dyDescent="0.3">
      <c r="BA8694" s="169" t="e">
        <f>VLOOKUP(D8694,#REF!, 2,FALSE)</f>
        <v>#REF!</v>
      </c>
      <c r="BO8694" s="118" t="s">
        <v>13896</v>
      </c>
      <c r="BP8694" s="118" t="s">
        <v>926</v>
      </c>
      <c r="BQ8694" s="118" t="s">
        <v>2303</v>
      </c>
      <c r="BW8694" s="118" t="s">
        <v>13896</v>
      </c>
      <c r="BX8694" s="118" t="s">
        <v>926</v>
      </c>
      <c r="BY8694" s="118" t="s">
        <v>2303</v>
      </c>
    </row>
    <row r="8695" spans="53:77" x14ac:dyDescent="0.3">
      <c r="BA8695" s="169" t="e">
        <f>VLOOKUP(D8695,#REF!, 2,FALSE)</f>
        <v>#REF!</v>
      </c>
      <c r="BO8695" s="118" t="s">
        <v>13897</v>
      </c>
      <c r="BP8695" s="118" t="s">
        <v>862</v>
      </c>
      <c r="BQ8695" s="118" t="s">
        <v>709</v>
      </c>
      <c r="BW8695" s="118" t="s">
        <v>13897</v>
      </c>
      <c r="BX8695" s="118" t="s">
        <v>862</v>
      </c>
      <c r="BY8695" s="118" t="s">
        <v>709</v>
      </c>
    </row>
    <row r="8696" spans="53:77" x14ac:dyDescent="0.3">
      <c r="BA8696" s="169" t="e">
        <f>VLOOKUP(D8696,#REF!, 2,FALSE)</f>
        <v>#REF!</v>
      </c>
      <c r="BO8696" s="118" t="s">
        <v>13898</v>
      </c>
      <c r="BP8696" s="118" t="s">
        <v>3243</v>
      </c>
      <c r="BQ8696" s="118" t="s">
        <v>2097</v>
      </c>
      <c r="BW8696" s="118" t="s">
        <v>13898</v>
      </c>
      <c r="BX8696" s="118" t="s">
        <v>3243</v>
      </c>
      <c r="BY8696" s="118" t="s">
        <v>2097</v>
      </c>
    </row>
    <row r="8697" spans="53:77" x14ac:dyDescent="0.3">
      <c r="BA8697" s="169" t="e">
        <f>VLOOKUP(D8697,#REF!, 2,FALSE)</f>
        <v>#REF!</v>
      </c>
      <c r="BO8697" s="118" t="s">
        <v>13899</v>
      </c>
      <c r="BP8697" s="118" t="s">
        <v>3243</v>
      </c>
      <c r="BQ8697" s="118" t="s">
        <v>692</v>
      </c>
      <c r="BW8697" s="118" t="s">
        <v>13899</v>
      </c>
      <c r="BX8697" s="118" t="s">
        <v>3243</v>
      </c>
      <c r="BY8697" s="118" t="s">
        <v>692</v>
      </c>
    </row>
    <row r="8698" spans="53:77" x14ac:dyDescent="0.3">
      <c r="BA8698" s="169" t="e">
        <f>VLOOKUP(D8698,#REF!, 2,FALSE)</f>
        <v>#REF!</v>
      </c>
      <c r="BO8698" s="118" t="s">
        <v>13900</v>
      </c>
      <c r="BP8698" s="118" t="s">
        <v>628</v>
      </c>
      <c r="BQ8698" s="118" t="s">
        <v>2983</v>
      </c>
      <c r="BW8698" s="118" t="s">
        <v>13900</v>
      </c>
      <c r="BX8698" s="118" t="s">
        <v>628</v>
      </c>
      <c r="BY8698" s="118" t="s">
        <v>2983</v>
      </c>
    </row>
    <row r="8699" spans="53:77" x14ac:dyDescent="0.3">
      <c r="BA8699" s="169" t="e">
        <f>VLOOKUP(D8699,#REF!, 2,FALSE)</f>
        <v>#REF!</v>
      </c>
      <c r="BO8699" s="118" t="s">
        <v>13901</v>
      </c>
      <c r="BP8699" s="118" t="s">
        <v>16978</v>
      </c>
      <c r="BQ8699" s="118" t="s">
        <v>2983</v>
      </c>
      <c r="BW8699" s="118" t="s">
        <v>13901</v>
      </c>
      <c r="BX8699" s="118" t="s">
        <v>16978</v>
      </c>
      <c r="BY8699" s="118" t="s">
        <v>2983</v>
      </c>
    </row>
    <row r="8700" spans="53:77" x14ac:dyDescent="0.3">
      <c r="BA8700" s="169" t="e">
        <f>VLOOKUP(D8700,#REF!, 2,FALSE)</f>
        <v>#REF!</v>
      </c>
      <c r="BO8700" s="118" t="s">
        <v>13902</v>
      </c>
      <c r="BP8700" s="118" t="s">
        <v>628</v>
      </c>
      <c r="BQ8700" s="118" t="s">
        <v>2983</v>
      </c>
      <c r="BW8700" s="118" t="s">
        <v>13902</v>
      </c>
      <c r="BX8700" s="118" t="s">
        <v>628</v>
      </c>
      <c r="BY8700" s="118" t="s">
        <v>2983</v>
      </c>
    </row>
    <row r="8701" spans="53:77" x14ac:dyDescent="0.3">
      <c r="BA8701" s="169" t="e">
        <f>VLOOKUP(D8701,#REF!, 2,FALSE)</f>
        <v>#REF!</v>
      </c>
      <c r="BO8701" s="118" t="s">
        <v>13903</v>
      </c>
      <c r="BP8701" s="118" t="s">
        <v>639</v>
      </c>
      <c r="BQ8701" s="118" t="s">
        <v>2983</v>
      </c>
      <c r="BW8701" s="118" t="s">
        <v>13903</v>
      </c>
      <c r="BX8701" s="118" t="s">
        <v>639</v>
      </c>
      <c r="BY8701" s="118" t="s">
        <v>2983</v>
      </c>
    </row>
    <row r="8702" spans="53:77" x14ac:dyDescent="0.3">
      <c r="BA8702" s="169" t="e">
        <f>VLOOKUP(D8702,#REF!, 2,FALSE)</f>
        <v>#REF!</v>
      </c>
      <c r="BO8702" s="118" t="s">
        <v>2439</v>
      </c>
      <c r="BP8702" s="118" t="s">
        <v>797</v>
      </c>
      <c r="BQ8702" s="118" t="s">
        <v>13904</v>
      </c>
      <c r="BW8702" s="118" t="s">
        <v>2439</v>
      </c>
      <c r="BX8702" s="118" t="s">
        <v>797</v>
      </c>
      <c r="BY8702" s="118" t="s">
        <v>13904</v>
      </c>
    </row>
    <row r="8703" spans="53:77" x14ac:dyDescent="0.3">
      <c r="BA8703" s="169" t="e">
        <f>VLOOKUP(D8703,#REF!, 2,FALSE)</f>
        <v>#REF!</v>
      </c>
      <c r="BO8703" s="118" t="s">
        <v>13905</v>
      </c>
      <c r="BP8703" s="118" t="s">
        <v>797</v>
      </c>
      <c r="BQ8703" s="118" t="s">
        <v>2983</v>
      </c>
      <c r="BW8703" s="118" t="s">
        <v>13905</v>
      </c>
      <c r="BX8703" s="118" t="s">
        <v>797</v>
      </c>
      <c r="BY8703" s="118" t="s">
        <v>2983</v>
      </c>
    </row>
    <row r="8704" spans="53:77" x14ac:dyDescent="0.3">
      <c r="BA8704" s="169" t="e">
        <f>VLOOKUP(D8704,#REF!, 2,FALSE)</f>
        <v>#REF!</v>
      </c>
      <c r="BO8704" s="118" t="s">
        <v>13906</v>
      </c>
      <c r="BP8704" s="118" t="s">
        <v>771</v>
      </c>
      <c r="BQ8704" s="118" t="s">
        <v>2983</v>
      </c>
      <c r="BW8704" s="118" t="s">
        <v>13906</v>
      </c>
      <c r="BX8704" s="118" t="s">
        <v>771</v>
      </c>
      <c r="BY8704" s="118" t="s">
        <v>2983</v>
      </c>
    </row>
    <row r="8705" spans="53:77" x14ac:dyDescent="0.3">
      <c r="BA8705" s="169" t="e">
        <f>VLOOKUP(D8705,#REF!, 2,FALSE)</f>
        <v>#REF!</v>
      </c>
      <c r="BO8705" s="118" t="s">
        <v>2440</v>
      </c>
      <c r="BP8705" s="118" t="s">
        <v>16978</v>
      </c>
      <c r="BQ8705" s="118" t="s">
        <v>2983</v>
      </c>
      <c r="BW8705" s="118" t="s">
        <v>2440</v>
      </c>
      <c r="BX8705" s="118" t="s">
        <v>16978</v>
      </c>
      <c r="BY8705" s="118" t="s">
        <v>2983</v>
      </c>
    </row>
    <row r="8706" spans="53:77" x14ac:dyDescent="0.3">
      <c r="BA8706" s="169" t="e">
        <f>VLOOKUP(D8706,#REF!, 2,FALSE)</f>
        <v>#REF!</v>
      </c>
      <c r="BO8706" s="118" t="s">
        <v>13907</v>
      </c>
      <c r="BP8706" s="118" t="s">
        <v>16978</v>
      </c>
      <c r="BQ8706" s="118" t="s">
        <v>13908</v>
      </c>
      <c r="BW8706" s="118" t="s">
        <v>13907</v>
      </c>
      <c r="BX8706" s="118" t="s">
        <v>16978</v>
      </c>
      <c r="BY8706" s="118" t="s">
        <v>13908</v>
      </c>
    </row>
    <row r="8707" spans="53:77" x14ac:dyDescent="0.3">
      <c r="BA8707" s="169" t="e">
        <f>VLOOKUP(D8707,#REF!, 2,FALSE)</f>
        <v>#REF!</v>
      </c>
      <c r="BO8707" s="118" t="s">
        <v>2441</v>
      </c>
      <c r="BP8707" s="118" t="s">
        <v>841</v>
      </c>
      <c r="BQ8707" s="118" t="s">
        <v>2983</v>
      </c>
      <c r="BW8707" s="118" t="s">
        <v>2441</v>
      </c>
      <c r="BX8707" s="118" t="s">
        <v>841</v>
      </c>
      <c r="BY8707" s="118" t="s">
        <v>2983</v>
      </c>
    </row>
    <row r="8708" spans="53:77" x14ac:dyDescent="0.3">
      <c r="BA8708" s="169" t="e">
        <f>VLOOKUP(D8708,#REF!, 2,FALSE)</f>
        <v>#REF!</v>
      </c>
      <c r="BO8708" s="118" t="s">
        <v>13909</v>
      </c>
      <c r="BP8708" s="118" t="s">
        <v>787</v>
      </c>
      <c r="BQ8708" s="118" t="s">
        <v>2983</v>
      </c>
      <c r="BW8708" s="118" t="s">
        <v>13909</v>
      </c>
      <c r="BX8708" s="118" t="s">
        <v>787</v>
      </c>
      <c r="BY8708" s="118" t="s">
        <v>2983</v>
      </c>
    </row>
    <row r="8709" spans="53:77" x14ac:dyDescent="0.3">
      <c r="BA8709" s="169" t="e">
        <f>VLOOKUP(D8709,#REF!, 2,FALSE)</f>
        <v>#REF!</v>
      </c>
      <c r="BO8709" s="118" t="s">
        <v>13910</v>
      </c>
      <c r="BP8709" s="118" t="s">
        <v>1267</v>
      </c>
      <c r="BQ8709" s="118" t="s">
        <v>2983</v>
      </c>
      <c r="BW8709" s="118" t="s">
        <v>13910</v>
      </c>
      <c r="BX8709" s="118" t="s">
        <v>1267</v>
      </c>
      <c r="BY8709" s="118" t="s">
        <v>2983</v>
      </c>
    </row>
    <row r="8710" spans="53:77" x14ac:dyDescent="0.3">
      <c r="BA8710" s="169" t="e">
        <f>VLOOKUP(D8710,#REF!, 2,FALSE)</f>
        <v>#REF!</v>
      </c>
      <c r="BO8710" s="118" t="s">
        <v>13911</v>
      </c>
      <c r="BP8710" s="118" t="s">
        <v>614</v>
      </c>
      <c r="BQ8710" s="118" t="s">
        <v>2983</v>
      </c>
      <c r="BW8710" s="118" t="s">
        <v>13911</v>
      </c>
      <c r="BX8710" s="118" t="s">
        <v>614</v>
      </c>
      <c r="BY8710" s="118" t="s">
        <v>2983</v>
      </c>
    </row>
    <row r="8711" spans="53:77" x14ac:dyDescent="0.3">
      <c r="BA8711" s="169" t="e">
        <f>VLOOKUP(D8711,#REF!, 2,FALSE)</f>
        <v>#REF!</v>
      </c>
      <c r="BO8711" s="118" t="s">
        <v>13912</v>
      </c>
      <c r="BP8711" s="118" t="s">
        <v>619</v>
      </c>
      <c r="BQ8711" s="118" t="s">
        <v>2983</v>
      </c>
      <c r="BW8711" s="118" t="s">
        <v>13912</v>
      </c>
      <c r="BX8711" s="118" t="s">
        <v>619</v>
      </c>
      <c r="BY8711" s="118" t="s">
        <v>2983</v>
      </c>
    </row>
    <row r="8712" spans="53:77" x14ac:dyDescent="0.3">
      <c r="BA8712" s="169" t="e">
        <f>VLOOKUP(D8712,#REF!, 2,FALSE)</f>
        <v>#REF!</v>
      </c>
      <c r="BO8712" s="118" t="s">
        <v>13913</v>
      </c>
      <c r="BP8712" s="118" t="s">
        <v>2983</v>
      </c>
      <c r="BQ8712" s="118" t="s">
        <v>2983</v>
      </c>
      <c r="BW8712" s="118" t="s">
        <v>13913</v>
      </c>
      <c r="BX8712" s="118" t="s">
        <v>2983</v>
      </c>
      <c r="BY8712" s="118" t="s">
        <v>2983</v>
      </c>
    </row>
    <row r="8713" spans="53:77" x14ac:dyDescent="0.3">
      <c r="BA8713" s="169" t="e">
        <f>VLOOKUP(D8713,#REF!, 2,FALSE)</f>
        <v>#REF!</v>
      </c>
      <c r="BO8713" s="118" t="s">
        <v>13914</v>
      </c>
      <c r="BP8713" s="118" t="s">
        <v>16978</v>
      </c>
      <c r="BQ8713" s="118" t="s">
        <v>2983</v>
      </c>
      <c r="BW8713" s="118" t="s">
        <v>13914</v>
      </c>
      <c r="BX8713" s="118" t="s">
        <v>16978</v>
      </c>
      <c r="BY8713" s="118" t="s">
        <v>2983</v>
      </c>
    </row>
    <row r="8714" spans="53:77" x14ac:dyDescent="0.3">
      <c r="BA8714" s="169" t="e">
        <f>VLOOKUP(D8714,#REF!, 2,FALSE)</f>
        <v>#REF!</v>
      </c>
      <c r="BO8714" s="118" t="s">
        <v>13915</v>
      </c>
      <c r="BP8714" s="118" t="s">
        <v>628</v>
      </c>
      <c r="BQ8714" s="118" t="s">
        <v>2983</v>
      </c>
      <c r="BW8714" s="118" t="s">
        <v>13915</v>
      </c>
      <c r="BX8714" s="118" t="s">
        <v>628</v>
      </c>
      <c r="BY8714" s="118" t="s">
        <v>2983</v>
      </c>
    </row>
    <row r="8715" spans="53:77" x14ac:dyDescent="0.3">
      <c r="BA8715" s="169" t="e">
        <f>VLOOKUP(D8715,#REF!, 2,FALSE)</f>
        <v>#REF!</v>
      </c>
      <c r="BO8715" s="118" t="s">
        <v>2442</v>
      </c>
      <c r="BP8715" s="118" t="s">
        <v>802</v>
      </c>
      <c r="BQ8715" s="118" t="s">
        <v>13916</v>
      </c>
      <c r="BW8715" s="118" t="s">
        <v>2442</v>
      </c>
      <c r="BX8715" s="118" t="s">
        <v>802</v>
      </c>
      <c r="BY8715" s="118" t="s">
        <v>13916</v>
      </c>
    </row>
    <row r="8716" spans="53:77" x14ac:dyDescent="0.3">
      <c r="BA8716" s="169" t="e">
        <f>VLOOKUP(D8716,#REF!, 2,FALSE)</f>
        <v>#REF!</v>
      </c>
      <c r="BO8716" s="118" t="s">
        <v>2443</v>
      </c>
      <c r="BP8716" s="118" t="s">
        <v>639</v>
      </c>
      <c r="BQ8716" s="118" t="s">
        <v>2360</v>
      </c>
      <c r="BW8716" s="118" t="s">
        <v>2443</v>
      </c>
      <c r="BX8716" s="118" t="s">
        <v>639</v>
      </c>
      <c r="BY8716" s="118" t="s">
        <v>2360</v>
      </c>
    </row>
    <row r="8717" spans="53:77" x14ac:dyDescent="0.3">
      <c r="BA8717" s="169" t="e">
        <f>VLOOKUP(D8717,#REF!, 2,FALSE)</f>
        <v>#REF!</v>
      </c>
      <c r="BO8717" s="118" t="s">
        <v>13917</v>
      </c>
      <c r="BP8717" s="118" t="s">
        <v>661</v>
      </c>
      <c r="BQ8717" s="118" t="s">
        <v>5499</v>
      </c>
      <c r="BW8717" s="118" t="s">
        <v>13917</v>
      </c>
      <c r="BX8717" s="118" t="s">
        <v>661</v>
      </c>
      <c r="BY8717" s="118" t="s">
        <v>5499</v>
      </c>
    </row>
    <row r="8718" spans="53:77" x14ac:dyDescent="0.3">
      <c r="BA8718" s="169" t="e">
        <f>VLOOKUP(D8718,#REF!, 2,FALSE)</f>
        <v>#REF!</v>
      </c>
      <c r="BO8718" s="118" t="s">
        <v>2444</v>
      </c>
      <c r="BP8718" s="118" t="s">
        <v>661</v>
      </c>
      <c r="BQ8718" s="118" t="s">
        <v>2983</v>
      </c>
      <c r="BW8718" s="118" t="s">
        <v>2444</v>
      </c>
      <c r="BX8718" s="118" t="s">
        <v>661</v>
      </c>
      <c r="BY8718" s="118" t="s">
        <v>2983</v>
      </c>
    </row>
    <row r="8719" spans="53:77" x14ac:dyDescent="0.3">
      <c r="BA8719" s="169" t="e">
        <f>VLOOKUP(D8719,#REF!, 2,FALSE)</f>
        <v>#REF!</v>
      </c>
      <c r="BO8719" s="118" t="s">
        <v>13918</v>
      </c>
      <c r="BP8719" s="118" t="s">
        <v>2983</v>
      </c>
      <c r="BQ8719" s="118" t="s">
        <v>2983</v>
      </c>
      <c r="BW8719" s="118" t="s">
        <v>13918</v>
      </c>
      <c r="BX8719" s="118" t="s">
        <v>2983</v>
      </c>
      <c r="BY8719" s="118" t="s">
        <v>2983</v>
      </c>
    </row>
    <row r="8720" spans="53:77" x14ac:dyDescent="0.3">
      <c r="BA8720" s="169" t="e">
        <f>VLOOKUP(D8720,#REF!, 2,FALSE)</f>
        <v>#REF!</v>
      </c>
      <c r="BO8720" s="118" t="s">
        <v>13919</v>
      </c>
      <c r="BP8720" s="118" t="s">
        <v>2983</v>
      </c>
      <c r="BQ8720" s="118" t="s">
        <v>2983</v>
      </c>
      <c r="BW8720" s="118" t="s">
        <v>13919</v>
      </c>
      <c r="BX8720" s="118" t="s">
        <v>2983</v>
      </c>
      <c r="BY8720" s="118" t="s">
        <v>2983</v>
      </c>
    </row>
    <row r="8721" spans="53:77" x14ac:dyDescent="0.3">
      <c r="BA8721" s="169" t="e">
        <f>VLOOKUP(D8721,#REF!, 2,FALSE)</f>
        <v>#REF!</v>
      </c>
      <c r="BO8721" s="118" t="s">
        <v>13920</v>
      </c>
      <c r="BP8721" s="118" t="s">
        <v>2983</v>
      </c>
      <c r="BQ8721" s="118" t="s">
        <v>2983</v>
      </c>
      <c r="BW8721" s="118" t="s">
        <v>13920</v>
      </c>
      <c r="BX8721" s="118" t="s">
        <v>2983</v>
      </c>
      <c r="BY8721" s="118" t="s">
        <v>2983</v>
      </c>
    </row>
    <row r="8722" spans="53:77" x14ac:dyDescent="0.3">
      <c r="BA8722" s="169" t="e">
        <f>VLOOKUP(D8722,#REF!, 2,FALSE)</f>
        <v>#REF!</v>
      </c>
      <c r="BO8722" s="118" t="s">
        <v>13921</v>
      </c>
      <c r="BP8722" s="118" t="s">
        <v>16975</v>
      </c>
      <c r="BQ8722" s="118" t="s">
        <v>13922</v>
      </c>
      <c r="BW8722" s="118" t="s">
        <v>13921</v>
      </c>
      <c r="BX8722" s="118" t="s">
        <v>16975</v>
      </c>
      <c r="BY8722" s="118" t="s">
        <v>13922</v>
      </c>
    </row>
    <row r="8723" spans="53:77" x14ac:dyDescent="0.3">
      <c r="BA8723" s="169" t="e">
        <f>VLOOKUP(D8723,#REF!, 2,FALSE)</f>
        <v>#REF!</v>
      </c>
      <c r="BO8723" s="118" t="s">
        <v>13923</v>
      </c>
      <c r="BP8723" s="118" t="s">
        <v>613</v>
      </c>
      <c r="BQ8723" s="118" t="s">
        <v>12396</v>
      </c>
      <c r="BW8723" s="118" t="s">
        <v>13923</v>
      </c>
      <c r="BX8723" s="118" t="s">
        <v>613</v>
      </c>
      <c r="BY8723" s="118" t="s">
        <v>12396</v>
      </c>
    </row>
    <row r="8724" spans="53:77" x14ac:dyDescent="0.3">
      <c r="BA8724" s="169" t="e">
        <f>VLOOKUP(D8724,#REF!, 2,FALSE)</f>
        <v>#REF!</v>
      </c>
      <c r="BO8724" s="118" t="s">
        <v>13924</v>
      </c>
      <c r="BP8724" s="118" t="s">
        <v>636</v>
      </c>
      <c r="BQ8724" s="118" t="s">
        <v>1068</v>
      </c>
      <c r="BW8724" s="118" t="s">
        <v>13924</v>
      </c>
      <c r="BX8724" s="118" t="s">
        <v>636</v>
      </c>
      <c r="BY8724" s="118" t="s">
        <v>1068</v>
      </c>
    </row>
    <row r="8725" spans="53:77" x14ac:dyDescent="0.3">
      <c r="BA8725" s="169" t="e">
        <f>VLOOKUP(D8725,#REF!, 2,FALSE)</f>
        <v>#REF!</v>
      </c>
      <c r="BO8725" s="118" t="s">
        <v>13925</v>
      </c>
      <c r="BP8725" s="118" t="s">
        <v>700</v>
      </c>
      <c r="BQ8725" s="118" t="s">
        <v>2983</v>
      </c>
      <c r="BW8725" s="118" t="s">
        <v>13925</v>
      </c>
      <c r="BX8725" s="118" t="s">
        <v>700</v>
      </c>
      <c r="BY8725" s="118" t="s">
        <v>2983</v>
      </c>
    </row>
    <row r="8726" spans="53:77" x14ac:dyDescent="0.3">
      <c r="BA8726" s="169" t="e">
        <f>VLOOKUP(D8726,#REF!, 2,FALSE)</f>
        <v>#REF!</v>
      </c>
      <c r="BO8726" s="118" t="s">
        <v>13926</v>
      </c>
      <c r="BP8726" s="118" t="s">
        <v>2983</v>
      </c>
      <c r="BQ8726" s="118" t="s">
        <v>2983</v>
      </c>
      <c r="BW8726" s="118" t="s">
        <v>13926</v>
      </c>
      <c r="BX8726" s="118" t="s">
        <v>2983</v>
      </c>
      <c r="BY8726" s="118" t="s">
        <v>2983</v>
      </c>
    </row>
    <row r="8727" spans="53:77" x14ac:dyDescent="0.3">
      <c r="BA8727" s="169" t="e">
        <f>VLOOKUP(D8727,#REF!, 2,FALSE)</f>
        <v>#REF!</v>
      </c>
      <c r="BO8727" s="118" t="s">
        <v>13927</v>
      </c>
      <c r="BP8727" s="118" t="s">
        <v>3003</v>
      </c>
      <c r="BQ8727" s="118" t="s">
        <v>5955</v>
      </c>
      <c r="BW8727" s="118" t="s">
        <v>13927</v>
      </c>
      <c r="BX8727" s="118" t="s">
        <v>3003</v>
      </c>
      <c r="BY8727" s="118" t="s">
        <v>5955</v>
      </c>
    </row>
    <row r="8728" spans="53:77" x14ac:dyDescent="0.3">
      <c r="BA8728" s="169" t="e">
        <f>VLOOKUP(D8728,#REF!, 2,FALSE)</f>
        <v>#REF!</v>
      </c>
      <c r="BO8728" s="118" t="s">
        <v>196</v>
      </c>
      <c r="BP8728" s="118" t="s">
        <v>696</v>
      </c>
      <c r="BQ8728" s="118" t="s">
        <v>13928</v>
      </c>
      <c r="BW8728" s="118" t="s">
        <v>196</v>
      </c>
      <c r="BX8728" s="118" t="s">
        <v>696</v>
      </c>
      <c r="BY8728" s="118" t="s">
        <v>13928</v>
      </c>
    </row>
    <row r="8729" spans="53:77" x14ac:dyDescent="0.3">
      <c r="BA8729" s="169" t="e">
        <f>VLOOKUP(D8729,#REF!, 2,FALSE)</f>
        <v>#REF!</v>
      </c>
      <c r="BO8729" s="118" t="s">
        <v>13929</v>
      </c>
      <c r="BP8729" s="118" t="s">
        <v>719</v>
      </c>
      <c r="BQ8729" s="118" t="s">
        <v>938</v>
      </c>
      <c r="BW8729" s="118" t="s">
        <v>13929</v>
      </c>
      <c r="BX8729" s="118" t="s">
        <v>719</v>
      </c>
      <c r="BY8729" s="118" t="s">
        <v>938</v>
      </c>
    </row>
    <row r="8730" spans="53:77" x14ac:dyDescent="0.3">
      <c r="BA8730" s="169" t="e">
        <f>VLOOKUP(D8730,#REF!, 2,FALSE)</f>
        <v>#REF!</v>
      </c>
      <c r="BO8730" s="118" t="s">
        <v>13930</v>
      </c>
      <c r="BP8730" s="118" t="s">
        <v>2889</v>
      </c>
      <c r="BQ8730" s="118" t="s">
        <v>2983</v>
      </c>
      <c r="BW8730" s="118" t="s">
        <v>13930</v>
      </c>
      <c r="BX8730" s="118" t="s">
        <v>2889</v>
      </c>
      <c r="BY8730" s="118" t="s">
        <v>2983</v>
      </c>
    </row>
    <row r="8731" spans="53:77" x14ac:dyDescent="0.3">
      <c r="BA8731" s="169" t="e">
        <f>VLOOKUP(D8731,#REF!, 2,FALSE)</f>
        <v>#REF!</v>
      </c>
      <c r="BO8731" s="118" t="s">
        <v>13931</v>
      </c>
      <c r="BP8731" s="118" t="s">
        <v>1269</v>
      </c>
      <c r="BQ8731" s="118" t="s">
        <v>2983</v>
      </c>
      <c r="BW8731" s="118" t="s">
        <v>13931</v>
      </c>
      <c r="BX8731" s="118" t="s">
        <v>1269</v>
      </c>
      <c r="BY8731" s="118" t="s">
        <v>2983</v>
      </c>
    </row>
    <row r="8732" spans="53:77" x14ac:dyDescent="0.3">
      <c r="BA8732" s="169" t="e">
        <f>VLOOKUP(D8732,#REF!, 2,FALSE)</f>
        <v>#REF!</v>
      </c>
      <c r="BO8732" s="118" t="s">
        <v>13932</v>
      </c>
      <c r="BP8732" s="118" t="s">
        <v>1139</v>
      </c>
      <c r="BQ8732" s="118" t="s">
        <v>13933</v>
      </c>
      <c r="BW8732" s="118" t="s">
        <v>13932</v>
      </c>
      <c r="BX8732" s="118" t="s">
        <v>1139</v>
      </c>
      <c r="BY8732" s="118" t="s">
        <v>13933</v>
      </c>
    </row>
    <row r="8733" spans="53:77" x14ac:dyDescent="0.3">
      <c r="BA8733" s="169" t="e">
        <f>VLOOKUP(D8733,#REF!, 2,FALSE)</f>
        <v>#REF!</v>
      </c>
      <c r="BO8733" s="118" t="s">
        <v>13934</v>
      </c>
      <c r="BP8733" s="118" t="s">
        <v>16975</v>
      </c>
      <c r="BQ8733" s="118" t="s">
        <v>13935</v>
      </c>
      <c r="BW8733" s="118" t="s">
        <v>13934</v>
      </c>
      <c r="BX8733" s="118" t="s">
        <v>16975</v>
      </c>
      <c r="BY8733" s="118" t="s">
        <v>13935</v>
      </c>
    </row>
    <row r="8734" spans="53:77" x14ac:dyDescent="0.3">
      <c r="BA8734" s="169" t="e">
        <f>VLOOKUP(D8734,#REF!, 2,FALSE)</f>
        <v>#REF!</v>
      </c>
      <c r="BO8734" s="118" t="s">
        <v>13936</v>
      </c>
      <c r="BP8734" s="118" t="s">
        <v>1445</v>
      </c>
      <c r="BQ8734" s="118" t="s">
        <v>13937</v>
      </c>
      <c r="BW8734" s="118" t="s">
        <v>13936</v>
      </c>
      <c r="BX8734" s="118" t="s">
        <v>1445</v>
      </c>
      <c r="BY8734" s="118" t="s">
        <v>13937</v>
      </c>
    </row>
    <row r="8735" spans="53:77" x14ac:dyDescent="0.3">
      <c r="BA8735" s="169" t="e">
        <f>VLOOKUP(D8735,#REF!, 2,FALSE)</f>
        <v>#REF!</v>
      </c>
      <c r="BO8735" s="118" t="s">
        <v>13938</v>
      </c>
      <c r="BP8735" s="118" t="s">
        <v>2983</v>
      </c>
      <c r="BQ8735" s="118" t="s">
        <v>10324</v>
      </c>
      <c r="BW8735" s="118" t="s">
        <v>13938</v>
      </c>
      <c r="BX8735" s="118" t="s">
        <v>2983</v>
      </c>
      <c r="BY8735" s="118" t="s">
        <v>10324</v>
      </c>
    </row>
    <row r="8736" spans="53:77" x14ac:dyDescent="0.3">
      <c r="BA8736" s="169" t="e">
        <f>VLOOKUP(D8736,#REF!, 2,FALSE)</f>
        <v>#REF!</v>
      </c>
      <c r="BO8736" s="118" t="s">
        <v>13939</v>
      </c>
      <c r="BP8736" s="118" t="s">
        <v>2983</v>
      </c>
      <c r="BQ8736" s="118" t="s">
        <v>13941</v>
      </c>
      <c r="BW8736" s="118" t="s">
        <v>13939</v>
      </c>
      <c r="BX8736" s="118" t="s">
        <v>2983</v>
      </c>
      <c r="BY8736" s="118" t="s">
        <v>13941</v>
      </c>
    </row>
    <row r="8737" spans="53:77" x14ac:dyDescent="0.3">
      <c r="BA8737" s="169" t="e">
        <f>VLOOKUP(D8737,#REF!, 2,FALSE)</f>
        <v>#REF!</v>
      </c>
      <c r="BO8737" s="118" t="s">
        <v>13942</v>
      </c>
      <c r="BP8737" s="118" t="s">
        <v>2983</v>
      </c>
      <c r="BQ8737" s="118" t="s">
        <v>1523</v>
      </c>
      <c r="BW8737" s="118" t="s">
        <v>13942</v>
      </c>
      <c r="BX8737" s="118" t="s">
        <v>2983</v>
      </c>
      <c r="BY8737" s="118" t="s">
        <v>1523</v>
      </c>
    </row>
    <row r="8738" spans="53:77" x14ac:dyDescent="0.3">
      <c r="BA8738" s="169" t="e">
        <f>VLOOKUP(D8738,#REF!, 2,FALSE)</f>
        <v>#REF!</v>
      </c>
      <c r="BO8738" s="118" t="s">
        <v>13943</v>
      </c>
      <c r="BP8738" s="118" t="s">
        <v>994</v>
      </c>
      <c r="BQ8738" s="118" t="s">
        <v>8363</v>
      </c>
      <c r="BW8738" s="118" t="s">
        <v>13943</v>
      </c>
      <c r="BX8738" s="118" t="s">
        <v>994</v>
      </c>
      <c r="BY8738" s="118" t="s">
        <v>8363</v>
      </c>
    </row>
    <row r="8739" spans="53:77" x14ac:dyDescent="0.3">
      <c r="BA8739" s="169" t="e">
        <f>VLOOKUP(D8739,#REF!, 2,FALSE)</f>
        <v>#REF!</v>
      </c>
      <c r="BO8739" s="118" t="s">
        <v>13944</v>
      </c>
      <c r="BP8739" s="118" t="s">
        <v>810</v>
      </c>
      <c r="BQ8739" s="118" t="s">
        <v>13945</v>
      </c>
      <c r="BW8739" s="118" t="s">
        <v>13944</v>
      </c>
      <c r="BX8739" s="118" t="s">
        <v>810</v>
      </c>
      <c r="BY8739" s="118" t="s">
        <v>13945</v>
      </c>
    </row>
    <row r="8740" spans="53:77" x14ac:dyDescent="0.3">
      <c r="BA8740" s="169" t="e">
        <f>VLOOKUP(D8740,#REF!, 2,FALSE)</f>
        <v>#REF!</v>
      </c>
      <c r="BO8740" s="118" t="s">
        <v>13946</v>
      </c>
      <c r="BP8740" s="118" t="s">
        <v>810</v>
      </c>
      <c r="BQ8740" s="118" t="s">
        <v>4813</v>
      </c>
      <c r="BW8740" s="118" t="s">
        <v>13946</v>
      </c>
      <c r="BX8740" s="118" t="s">
        <v>810</v>
      </c>
      <c r="BY8740" s="118" t="s">
        <v>4813</v>
      </c>
    </row>
    <row r="8741" spans="53:77" x14ac:dyDescent="0.3">
      <c r="BA8741" s="169" t="e">
        <f>VLOOKUP(D8741,#REF!, 2,FALSE)</f>
        <v>#REF!</v>
      </c>
      <c r="BO8741" s="118" t="s">
        <v>13948</v>
      </c>
      <c r="BP8741" s="118" t="s">
        <v>16975</v>
      </c>
      <c r="BQ8741" s="118" t="s">
        <v>4328</v>
      </c>
      <c r="BW8741" s="118" t="s">
        <v>13948</v>
      </c>
      <c r="BX8741" s="118" t="s">
        <v>16975</v>
      </c>
      <c r="BY8741" s="118" t="s">
        <v>4328</v>
      </c>
    </row>
    <row r="8742" spans="53:77" x14ac:dyDescent="0.3">
      <c r="BA8742" s="169" t="e">
        <f>VLOOKUP(D8742,#REF!, 2,FALSE)</f>
        <v>#REF!</v>
      </c>
      <c r="BO8742" s="118" t="s">
        <v>13949</v>
      </c>
      <c r="BP8742" s="118" t="s">
        <v>912</v>
      </c>
      <c r="BQ8742" s="118" t="s">
        <v>1068</v>
      </c>
      <c r="BW8742" s="118" t="s">
        <v>13949</v>
      </c>
      <c r="BX8742" s="118" t="s">
        <v>912</v>
      </c>
      <c r="BY8742" s="118" t="s">
        <v>1068</v>
      </c>
    </row>
    <row r="8743" spans="53:77" x14ac:dyDescent="0.3">
      <c r="BA8743" s="169" t="e">
        <f>VLOOKUP(D8743,#REF!, 2,FALSE)</f>
        <v>#REF!</v>
      </c>
      <c r="BO8743" s="118" t="s">
        <v>13950</v>
      </c>
      <c r="BP8743" s="118" t="s">
        <v>619</v>
      </c>
      <c r="BQ8743" s="118" t="s">
        <v>2983</v>
      </c>
      <c r="BW8743" s="118" t="s">
        <v>13950</v>
      </c>
      <c r="BX8743" s="118" t="s">
        <v>619</v>
      </c>
      <c r="BY8743" s="118" t="s">
        <v>2983</v>
      </c>
    </row>
    <row r="8744" spans="53:77" x14ac:dyDescent="0.3">
      <c r="BA8744" s="169" t="e">
        <f>VLOOKUP(D8744,#REF!, 2,FALSE)</f>
        <v>#REF!</v>
      </c>
      <c r="BO8744" s="118" t="s">
        <v>13951</v>
      </c>
      <c r="BP8744" s="118" t="s">
        <v>2983</v>
      </c>
      <c r="BQ8744" s="118" t="s">
        <v>13952</v>
      </c>
      <c r="BW8744" s="118" t="s">
        <v>13951</v>
      </c>
      <c r="BX8744" s="118" t="s">
        <v>2983</v>
      </c>
      <c r="BY8744" s="118" t="s">
        <v>13952</v>
      </c>
    </row>
    <row r="8745" spans="53:77" x14ac:dyDescent="0.3">
      <c r="BA8745" s="169" t="e">
        <f>VLOOKUP(D8745,#REF!, 2,FALSE)</f>
        <v>#REF!</v>
      </c>
      <c r="BO8745" s="118" t="s">
        <v>13953</v>
      </c>
      <c r="BP8745" s="118" t="s">
        <v>2983</v>
      </c>
      <c r="BQ8745" s="118" t="s">
        <v>7332</v>
      </c>
      <c r="BW8745" s="118" t="s">
        <v>13953</v>
      </c>
      <c r="BX8745" s="118" t="s">
        <v>2983</v>
      </c>
      <c r="BY8745" s="118" t="s">
        <v>7332</v>
      </c>
    </row>
    <row r="8746" spans="53:77" x14ac:dyDescent="0.3">
      <c r="BA8746" s="169" t="e">
        <f>VLOOKUP(D8746,#REF!, 2,FALSE)</f>
        <v>#REF!</v>
      </c>
      <c r="BO8746" s="118" t="s">
        <v>13954</v>
      </c>
      <c r="BP8746" s="118" t="s">
        <v>2983</v>
      </c>
      <c r="BQ8746" s="118" t="s">
        <v>8981</v>
      </c>
      <c r="BW8746" s="118" t="s">
        <v>13954</v>
      </c>
      <c r="BX8746" s="118" t="s">
        <v>2983</v>
      </c>
      <c r="BY8746" s="118" t="s">
        <v>8981</v>
      </c>
    </row>
    <row r="8747" spans="53:77" x14ac:dyDescent="0.3">
      <c r="BA8747" s="169" t="e">
        <f>VLOOKUP(D8747,#REF!, 2,FALSE)</f>
        <v>#REF!</v>
      </c>
      <c r="BO8747" s="118" t="s">
        <v>13955</v>
      </c>
      <c r="BP8747" s="118" t="s">
        <v>1400</v>
      </c>
      <c r="BQ8747" s="118" t="s">
        <v>8525</v>
      </c>
      <c r="BW8747" s="118" t="s">
        <v>13955</v>
      </c>
      <c r="BX8747" s="118" t="s">
        <v>1400</v>
      </c>
      <c r="BY8747" s="118" t="s">
        <v>8525</v>
      </c>
    </row>
    <row r="8748" spans="53:77" x14ac:dyDescent="0.3">
      <c r="BA8748" s="169" t="e">
        <f>VLOOKUP(D8748,#REF!, 2,FALSE)</f>
        <v>#REF!</v>
      </c>
      <c r="BO8748" s="118" t="s">
        <v>13956</v>
      </c>
      <c r="BP8748" s="118" t="s">
        <v>669</v>
      </c>
      <c r="BQ8748" s="118" t="s">
        <v>13957</v>
      </c>
      <c r="BW8748" s="118" t="s">
        <v>13956</v>
      </c>
      <c r="BX8748" s="118" t="s">
        <v>669</v>
      </c>
      <c r="BY8748" s="118" t="s">
        <v>13957</v>
      </c>
    </row>
    <row r="8749" spans="53:77" x14ac:dyDescent="0.3">
      <c r="BA8749" s="169" t="e">
        <f>VLOOKUP(D8749,#REF!, 2,FALSE)</f>
        <v>#REF!</v>
      </c>
      <c r="BO8749" s="118" t="s">
        <v>13958</v>
      </c>
      <c r="BP8749" s="118" t="s">
        <v>662</v>
      </c>
      <c r="BQ8749" s="118" t="s">
        <v>13959</v>
      </c>
      <c r="BW8749" s="118" t="s">
        <v>13958</v>
      </c>
      <c r="BX8749" s="118" t="s">
        <v>662</v>
      </c>
      <c r="BY8749" s="118" t="s">
        <v>13959</v>
      </c>
    </row>
    <row r="8750" spans="53:77" x14ac:dyDescent="0.3">
      <c r="BA8750" s="169" t="e">
        <f>VLOOKUP(D8750,#REF!, 2,FALSE)</f>
        <v>#REF!</v>
      </c>
      <c r="BO8750" s="118" t="s">
        <v>13960</v>
      </c>
      <c r="BP8750" s="118" t="s">
        <v>666</v>
      </c>
      <c r="BQ8750" s="118" t="s">
        <v>13961</v>
      </c>
      <c r="BW8750" s="118" t="s">
        <v>13960</v>
      </c>
      <c r="BX8750" s="118" t="s">
        <v>666</v>
      </c>
      <c r="BY8750" s="118" t="s">
        <v>13961</v>
      </c>
    </row>
    <row r="8751" spans="53:77" x14ac:dyDescent="0.3">
      <c r="BA8751" s="169" t="e">
        <f>VLOOKUP(D8751,#REF!, 2,FALSE)</f>
        <v>#REF!</v>
      </c>
      <c r="BO8751" s="118" t="s">
        <v>13962</v>
      </c>
      <c r="BP8751" s="118" t="s">
        <v>1267</v>
      </c>
      <c r="BQ8751" s="118" t="s">
        <v>1018</v>
      </c>
      <c r="BW8751" s="118" t="s">
        <v>13962</v>
      </c>
      <c r="BX8751" s="118" t="s">
        <v>1267</v>
      </c>
      <c r="BY8751" s="118" t="s">
        <v>1018</v>
      </c>
    </row>
    <row r="8752" spans="53:77" x14ac:dyDescent="0.3">
      <c r="BA8752" s="169" t="e">
        <f>VLOOKUP(D8752,#REF!, 2,FALSE)</f>
        <v>#REF!</v>
      </c>
      <c r="BO8752" s="118" t="s">
        <v>13963</v>
      </c>
      <c r="BP8752" s="118" t="s">
        <v>2983</v>
      </c>
      <c r="BQ8752" s="118" t="s">
        <v>2983</v>
      </c>
      <c r="BW8752" s="118" t="s">
        <v>13963</v>
      </c>
      <c r="BX8752" s="118" t="s">
        <v>2983</v>
      </c>
      <c r="BY8752" s="118" t="s">
        <v>2983</v>
      </c>
    </row>
    <row r="8753" spans="53:77" x14ac:dyDescent="0.3">
      <c r="BA8753" s="169" t="e">
        <f>VLOOKUP(D8753,#REF!, 2,FALSE)</f>
        <v>#REF!</v>
      </c>
      <c r="BO8753" s="118" t="s">
        <v>13964</v>
      </c>
      <c r="BP8753" s="118" t="s">
        <v>3003</v>
      </c>
      <c r="BQ8753" s="118" t="s">
        <v>2983</v>
      </c>
      <c r="BW8753" s="118" t="s">
        <v>13964</v>
      </c>
      <c r="BX8753" s="118" t="s">
        <v>3003</v>
      </c>
      <c r="BY8753" s="118" t="s">
        <v>2983</v>
      </c>
    </row>
    <row r="8754" spans="53:77" x14ac:dyDescent="0.3">
      <c r="BA8754" s="169" t="e">
        <f>VLOOKUP(D8754,#REF!, 2,FALSE)</f>
        <v>#REF!</v>
      </c>
      <c r="BO8754" s="118" t="s">
        <v>13965</v>
      </c>
      <c r="BP8754" s="118" t="s">
        <v>810</v>
      </c>
      <c r="BQ8754" s="118" t="s">
        <v>13966</v>
      </c>
      <c r="BW8754" s="118" t="s">
        <v>13965</v>
      </c>
      <c r="BX8754" s="118" t="s">
        <v>810</v>
      </c>
      <c r="BY8754" s="118" t="s">
        <v>13966</v>
      </c>
    </row>
    <row r="8755" spans="53:77" x14ac:dyDescent="0.3">
      <c r="BA8755" s="169" t="e">
        <f>VLOOKUP(D8755,#REF!, 2,FALSE)</f>
        <v>#REF!</v>
      </c>
      <c r="BO8755" s="118" t="s">
        <v>13967</v>
      </c>
      <c r="BP8755" s="118" t="s">
        <v>1070</v>
      </c>
      <c r="BQ8755" s="118" t="s">
        <v>3349</v>
      </c>
      <c r="BW8755" s="118" t="s">
        <v>13967</v>
      </c>
      <c r="BX8755" s="118" t="s">
        <v>1070</v>
      </c>
      <c r="BY8755" s="118" t="s">
        <v>3349</v>
      </c>
    </row>
    <row r="8756" spans="53:77" x14ac:dyDescent="0.3">
      <c r="BA8756" s="169" t="e">
        <f>VLOOKUP(D8756,#REF!, 2,FALSE)</f>
        <v>#REF!</v>
      </c>
      <c r="BO8756" s="118" t="s">
        <v>13968</v>
      </c>
      <c r="BP8756" s="118" t="s">
        <v>787</v>
      </c>
      <c r="BQ8756" s="118" t="s">
        <v>2983</v>
      </c>
      <c r="BW8756" s="118" t="s">
        <v>13968</v>
      </c>
      <c r="BX8756" s="118" t="s">
        <v>787</v>
      </c>
      <c r="BY8756" s="118" t="s">
        <v>2983</v>
      </c>
    </row>
    <row r="8757" spans="53:77" x14ac:dyDescent="0.3">
      <c r="BA8757" s="169" t="e">
        <f>VLOOKUP(D8757,#REF!, 2,FALSE)</f>
        <v>#REF!</v>
      </c>
      <c r="BO8757" s="118" t="s">
        <v>13969</v>
      </c>
      <c r="BP8757" s="118" t="s">
        <v>3243</v>
      </c>
      <c r="BQ8757" s="118" t="s">
        <v>13970</v>
      </c>
      <c r="BW8757" s="118" t="s">
        <v>13969</v>
      </c>
      <c r="BX8757" s="118" t="s">
        <v>3243</v>
      </c>
      <c r="BY8757" s="118" t="s">
        <v>13970</v>
      </c>
    </row>
    <row r="8758" spans="53:77" x14ac:dyDescent="0.3">
      <c r="BA8758" s="169" t="e">
        <f>VLOOKUP(D8758,#REF!, 2,FALSE)</f>
        <v>#REF!</v>
      </c>
      <c r="BO8758" s="118" t="s">
        <v>13971</v>
      </c>
      <c r="BP8758" s="118" t="s">
        <v>3243</v>
      </c>
      <c r="BQ8758" s="118" t="s">
        <v>4788</v>
      </c>
      <c r="BW8758" s="118" t="s">
        <v>13971</v>
      </c>
      <c r="BX8758" s="118" t="s">
        <v>3243</v>
      </c>
      <c r="BY8758" s="118" t="s">
        <v>4788</v>
      </c>
    </row>
    <row r="8759" spans="53:77" x14ac:dyDescent="0.3">
      <c r="BA8759" s="169" t="e">
        <f>VLOOKUP(D8759,#REF!, 2,FALSE)</f>
        <v>#REF!</v>
      </c>
      <c r="BO8759" s="118" t="s">
        <v>13972</v>
      </c>
      <c r="BP8759" s="118" t="s">
        <v>2983</v>
      </c>
      <c r="BQ8759" s="118" t="s">
        <v>10936</v>
      </c>
      <c r="BW8759" s="118" t="s">
        <v>13972</v>
      </c>
      <c r="BX8759" s="118" t="s">
        <v>2983</v>
      </c>
      <c r="BY8759" s="118" t="s">
        <v>10936</v>
      </c>
    </row>
    <row r="8760" spans="53:77" x14ac:dyDescent="0.3">
      <c r="BA8760" s="169" t="e">
        <f>VLOOKUP(D8760,#REF!, 2,FALSE)</f>
        <v>#REF!</v>
      </c>
      <c r="BO8760" s="118" t="s">
        <v>13973</v>
      </c>
      <c r="BP8760" s="118" t="s">
        <v>928</v>
      </c>
      <c r="BQ8760" s="118" t="s">
        <v>1967</v>
      </c>
      <c r="BW8760" s="118" t="s">
        <v>13973</v>
      </c>
      <c r="BX8760" s="118" t="s">
        <v>928</v>
      </c>
      <c r="BY8760" s="118" t="s">
        <v>1967</v>
      </c>
    </row>
    <row r="8761" spans="53:77" x14ac:dyDescent="0.3">
      <c r="BA8761" s="169" t="e">
        <f>VLOOKUP(D8761,#REF!, 2,FALSE)</f>
        <v>#REF!</v>
      </c>
      <c r="BO8761" s="118" t="s">
        <v>13974</v>
      </c>
      <c r="BP8761" s="118" t="s">
        <v>2983</v>
      </c>
      <c r="BQ8761" s="118" t="s">
        <v>2983</v>
      </c>
      <c r="BW8761" s="118" t="s">
        <v>13974</v>
      </c>
      <c r="BX8761" s="118" t="s">
        <v>2983</v>
      </c>
      <c r="BY8761" s="118" t="s">
        <v>2983</v>
      </c>
    </row>
    <row r="8762" spans="53:77" x14ac:dyDescent="0.3">
      <c r="BA8762" s="169" t="e">
        <f>VLOOKUP(D8762,#REF!, 2,FALSE)</f>
        <v>#REF!</v>
      </c>
      <c r="BO8762" s="118" t="s">
        <v>13975</v>
      </c>
      <c r="BP8762" s="118" t="s">
        <v>3043</v>
      </c>
      <c r="BQ8762" s="118" t="s">
        <v>5369</v>
      </c>
      <c r="BW8762" s="118" t="s">
        <v>13975</v>
      </c>
      <c r="BX8762" s="118" t="s">
        <v>3043</v>
      </c>
      <c r="BY8762" s="118" t="s">
        <v>5369</v>
      </c>
    </row>
    <row r="8763" spans="53:77" x14ac:dyDescent="0.3">
      <c r="BA8763" s="169" t="e">
        <f>VLOOKUP(D8763,#REF!, 2,FALSE)</f>
        <v>#REF!</v>
      </c>
      <c r="BO8763" s="118" t="s">
        <v>13976</v>
      </c>
      <c r="BP8763" s="118" t="s">
        <v>2983</v>
      </c>
      <c r="BQ8763" s="118" t="s">
        <v>2983</v>
      </c>
      <c r="BW8763" s="118" t="s">
        <v>13976</v>
      </c>
      <c r="BX8763" s="118" t="s">
        <v>2983</v>
      </c>
      <c r="BY8763" s="118" t="s">
        <v>2983</v>
      </c>
    </row>
    <row r="8764" spans="53:77" x14ac:dyDescent="0.3">
      <c r="BA8764" s="169" t="e">
        <f>VLOOKUP(D8764,#REF!, 2,FALSE)</f>
        <v>#REF!</v>
      </c>
      <c r="BO8764" s="118" t="s">
        <v>13977</v>
      </c>
      <c r="BP8764" s="118" t="s">
        <v>2983</v>
      </c>
      <c r="BQ8764" s="118" t="s">
        <v>2983</v>
      </c>
      <c r="BW8764" s="118" t="s">
        <v>13977</v>
      </c>
      <c r="BX8764" s="118" t="s">
        <v>2983</v>
      </c>
      <c r="BY8764" s="118" t="s">
        <v>2983</v>
      </c>
    </row>
    <row r="8765" spans="53:77" x14ac:dyDescent="0.3">
      <c r="BA8765" s="169" t="e">
        <f>VLOOKUP(D8765,#REF!, 2,FALSE)</f>
        <v>#REF!</v>
      </c>
      <c r="BO8765" s="118" t="s">
        <v>13978</v>
      </c>
      <c r="BP8765" s="118" t="s">
        <v>657</v>
      </c>
      <c r="BQ8765" s="118" t="s">
        <v>2095</v>
      </c>
      <c r="BW8765" s="118" t="s">
        <v>13978</v>
      </c>
      <c r="BX8765" s="118" t="s">
        <v>657</v>
      </c>
      <c r="BY8765" s="118" t="s">
        <v>2095</v>
      </c>
    </row>
    <row r="8766" spans="53:77" x14ac:dyDescent="0.3">
      <c r="BA8766" s="169" t="e">
        <f>VLOOKUP(D8766,#REF!, 2,FALSE)</f>
        <v>#REF!</v>
      </c>
      <c r="BO8766" s="118" t="s">
        <v>13979</v>
      </c>
      <c r="BP8766" s="118" t="s">
        <v>657</v>
      </c>
      <c r="BQ8766" s="118" t="s">
        <v>1057</v>
      </c>
      <c r="BW8766" s="118" t="s">
        <v>13979</v>
      </c>
      <c r="BX8766" s="118" t="s">
        <v>657</v>
      </c>
      <c r="BY8766" s="118" t="s">
        <v>1057</v>
      </c>
    </row>
    <row r="8767" spans="53:77" x14ac:dyDescent="0.3">
      <c r="BA8767" s="169" t="e">
        <f>VLOOKUP(D8767,#REF!, 2,FALSE)</f>
        <v>#REF!</v>
      </c>
      <c r="BO8767" s="118" t="s">
        <v>188</v>
      </c>
      <c r="BP8767" s="118" t="s">
        <v>655</v>
      </c>
      <c r="BQ8767" s="118" t="s">
        <v>4563</v>
      </c>
      <c r="BW8767" s="118" t="s">
        <v>188</v>
      </c>
      <c r="BX8767" s="118" t="s">
        <v>655</v>
      </c>
      <c r="BY8767" s="118" t="s">
        <v>4563</v>
      </c>
    </row>
    <row r="8768" spans="53:77" x14ac:dyDescent="0.3">
      <c r="BA8768" s="169" t="e">
        <f>VLOOKUP(D8768,#REF!, 2,FALSE)</f>
        <v>#REF!</v>
      </c>
      <c r="BO8768" s="118" t="s">
        <v>13980</v>
      </c>
      <c r="BP8768" s="118" t="s">
        <v>1445</v>
      </c>
      <c r="BQ8768" s="118" t="s">
        <v>8491</v>
      </c>
      <c r="BW8768" s="118" t="s">
        <v>13980</v>
      </c>
      <c r="BX8768" s="118" t="s">
        <v>1445</v>
      </c>
      <c r="BY8768" s="118" t="s">
        <v>8491</v>
      </c>
    </row>
    <row r="8769" spans="53:77" x14ac:dyDescent="0.3">
      <c r="BA8769" s="169" t="e">
        <f>VLOOKUP(D8769,#REF!, 2,FALSE)</f>
        <v>#REF!</v>
      </c>
      <c r="BO8769" s="118" t="s">
        <v>13981</v>
      </c>
      <c r="BP8769" s="118" t="s">
        <v>2983</v>
      </c>
      <c r="BQ8769" s="118" t="s">
        <v>8892</v>
      </c>
      <c r="BW8769" s="118" t="s">
        <v>13981</v>
      </c>
      <c r="BX8769" s="118" t="s">
        <v>2983</v>
      </c>
      <c r="BY8769" s="118" t="s">
        <v>8892</v>
      </c>
    </row>
    <row r="8770" spans="53:77" x14ac:dyDescent="0.3">
      <c r="BA8770" s="169" t="e">
        <f>VLOOKUP(D8770,#REF!, 2,FALSE)</f>
        <v>#REF!</v>
      </c>
      <c r="BO8770" s="118" t="s">
        <v>13982</v>
      </c>
      <c r="BP8770" s="118" t="s">
        <v>1841</v>
      </c>
      <c r="BQ8770" s="118" t="s">
        <v>13983</v>
      </c>
      <c r="BW8770" s="118" t="s">
        <v>13982</v>
      </c>
      <c r="BX8770" s="118" t="s">
        <v>1841</v>
      </c>
      <c r="BY8770" s="118" t="s">
        <v>13983</v>
      </c>
    </row>
    <row r="8771" spans="53:77" x14ac:dyDescent="0.3">
      <c r="BA8771" s="169" t="e">
        <f>VLOOKUP(D8771,#REF!, 2,FALSE)</f>
        <v>#REF!</v>
      </c>
      <c r="BO8771" s="118" t="s">
        <v>13984</v>
      </c>
      <c r="BP8771" s="118" t="s">
        <v>662</v>
      </c>
      <c r="BQ8771" s="118" t="s">
        <v>9219</v>
      </c>
      <c r="BW8771" s="118" t="s">
        <v>13984</v>
      </c>
      <c r="BX8771" s="118" t="s">
        <v>662</v>
      </c>
      <c r="BY8771" s="118" t="s">
        <v>9219</v>
      </c>
    </row>
    <row r="8772" spans="53:77" x14ac:dyDescent="0.3">
      <c r="BA8772" s="169" t="e">
        <f>VLOOKUP(D8772,#REF!, 2,FALSE)</f>
        <v>#REF!</v>
      </c>
      <c r="BO8772" s="118" t="s">
        <v>13985</v>
      </c>
      <c r="BP8772" s="118" t="s">
        <v>1400</v>
      </c>
      <c r="BQ8772" s="118" t="s">
        <v>13986</v>
      </c>
      <c r="BW8772" s="118" t="s">
        <v>13985</v>
      </c>
      <c r="BX8772" s="118" t="s">
        <v>1400</v>
      </c>
      <c r="BY8772" s="118" t="s">
        <v>13986</v>
      </c>
    </row>
    <row r="8773" spans="53:77" x14ac:dyDescent="0.3">
      <c r="BA8773" s="169" t="e">
        <f>VLOOKUP(D8773,#REF!, 2,FALSE)</f>
        <v>#REF!</v>
      </c>
      <c r="BO8773" s="118" t="s">
        <v>13987</v>
      </c>
      <c r="BP8773" s="118" t="s">
        <v>841</v>
      </c>
      <c r="BQ8773" s="118" t="s">
        <v>13988</v>
      </c>
      <c r="BW8773" s="118" t="s">
        <v>13987</v>
      </c>
      <c r="BX8773" s="118" t="s">
        <v>841</v>
      </c>
      <c r="BY8773" s="118" t="s">
        <v>13988</v>
      </c>
    </row>
    <row r="8774" spans="53:77" x14ac:dyDescent="0.3">
      <c r="BA8774" s="169" t="e">
        <f>VLOOKUP(D8774,#REF!, 2,FALSE)</f>
        <v>#REF!</v>
      </c>
      <c r="BO8774" s="118" t="s">
        <v>13989</v>
      </c>
      <c r="BP8774" s="118" t="s">
        <v>2983</v>
      </c>
      <c r="BQ8774" s="118" t="s">
        <v>2983</v>
      </c>
      <c r="BW8774" s="118" t="s">
        <v>13989</v>
      </c>
      <c r="BX8774" s="118" t="s">
        <v>2983</v>
      </c>
      <c r="BY8774" s="118" t="s">
        <v>2983</v>
      </c>
    </row>
    <row r="8775" spans="53:77" x14ac:dyDescent="0.3">
      <c r="BA8775" s="169" t="e">
        <f>VLOOKUP(D8775,#REF!, 2,FALSE)</f>
        <v>#REF!</v>
      </c>
      <c r="BO8775" s="118" t="s">
        <v>13991</v>
      </c>
      <c r="BP8775" s="118" t="s">
        <v>2983</v>
      </c>
      <c r="BQ8775" s="118" t="s">
        <v>2983</v>
      </c>
      <c r="BW8775" s="118" t="s">
        <v>13991</v>
      </c>
      <c r="BX8775" s="118" t="s">
        <v>2983</v>
      </c>
      <c r="BY8775" s="118" t="s">
        <v>2983</v>
      </c>
    </row>
    <row r="8776" spans="53:77" x14ac:dyDescent="0.3">
      <c r="BA8776" s="169" t="e">
        <f>VLOOKUP(D8776,#REF!, 2,FALSE)</f>
        <v>#REF!</v>
      </c>
      <c r="BO8776" s="118" t="s">
        <v>13992</v>
      </c>
      <c r="BP8776" s="118" t="s">
        <v>631</v>
      </c>
      <c r="BQ8776" s="118" t="s">
        <v>2983</v>
      </c>
      <c r="BW8776" s="118" t="s">
        <v>13992</v>
      </c>
      <c r="BX8776" s="118" t="s">
        <v>631</v>
      </c>
      <c r="BY8776" s="118" t="s">
        <v>2983</v>
      </c>
    </row>
    <row r="8777" spans="53:77" x14ac:dyDescent="0.3">
      <c r="BA8777" s="169" t="e">
        <f>VLOOKUP(D8777,#REF!, 2,FALSE)</f>
        <v>#REF!</v>
      </c>
      <c r="BO8777" s="118" t="s">
        <v>13993</v>
      </c>
      <c r="BP8777" s="118" t="s">
        <v>2983</v>
      </c>
      <c r="BQ8777" s="118" t="s">
        <v>13994</v>
      </c>
      <c r="BW8777" s="118" t="s">
        <v>13993</v>
      </c>
      <c r="BX8777" s="118" t="s">
        <v>2983</v>
      </c>
      <c r="BY8777" s="118" t="s">
        <v>13994</v>
      </c>
    </row>
    <row r="8778" spans="53:77" x14ac:dyDescent="0.3">
      <c r="BA8778" s="169" t="e">
        <f>VLOOKUP(D8778,#REF!, 2,FALSE)</f>
        <v>#REF!</v>
      </c>
      <c r="BO8778" s="118" t="s">
        <v>13995</v>
      </c>
      <c r="BP8778" s="118" t="s">
        <v>2983</v>
      </c>
      <c r="BQ8778" s="118" t="s">
        <v>2983</v>
      </c>
      <c r="BW8778" s="118" t="s">
        <v>13995</v>
      </c>
      <c r="BX8778" s="118" t="s">
        <v>2983</v>
      </c>
      <c r="BY8778" s="118" t="s">
        <v>2983</v>
      </c>
    </row>
    <row r="8779" spans="53:77" x14ac:dyDescent="0.3">
      <c r="BA8779" s="169" t="e">
        <f>VLOOKUP(D8779,#REF!, 2,FALSE)</f>
        <v>#REF!</v>
      </c>
      <c r="BO8779" s="118" t="s">
        <v>13996</v>
      </c>
      <c r="BP8779" s="118" t="s">
        <v>2983</v>
      </c>
      <c r="BQ8779" s="118" t="s">
        <v>13997</v>
      </c>
      <c r="BW8779" s="118" t="s">
        <v>13996</v>
      </c>
      <c r="BX8779" s="118" t="s">
        <v>2983</v>
      </c>
      <c r="BY8779" s="118" t="s">
        <v>13997</v>
      </c>
    </row>
    <row r="8780" spans="53:77" x14ac:dyDescent="0.3">
      <c r="BA8780" s="169" t="e">
        <f>VLOOKUP(D8780,#REF!, 2,FALSE)</f>
        <v>#REF!</v>
      </c>
      <c r="BO8780" s="118" t="s">
        <v>2448</v>
      </c>
      <c r="BP8780" s="118" t="s">
        <v>2451</v>
      </c>
      <c r="BQ8780" s="118" t="s">
        <v>13998</v>
      </c>
      <c r="BW8780" s="118" t="s">
        <v>2448</v>
      </c>
      <c r="BX8780" s="118" t="s">
        <v>2451</v>
      </c>
      <c r="BY8780" s="118" t="s">
        <v>13998</v>
      </c>
    </row>
    <row r="8781" spans="53:77" x14ac:dyDescent="0.3">
      <c r="BA8781" s="169" t="e">
        <f>VLOOKUP(D8781,#REF!, 2,FALSE)</f>
        <v>#REF!</v>
      </c>
      <c r="BO8781" s="118" t="s">
        <v>2449</v>
      </c>
      <c r="BP8781" s="118" t="s">
        <v>2983</v>
      </c>
      <c r="BQ8781" s="118" t="s">
        <v>8475</v>
      </c>
      <c r="BW8781" s="118" t="s">
        <v>2449</v>
      </c>
      <c r="BX8781" s="118" t="s">
        <v>2983</v>
      </c>
      <c r="BY8781" s="118" t="s">
        <v>8475</v>
      </c>
    </row>
    <row r="8782" spans="53:77" x14ac:dyDescent="0.3">
      <c r="BA8782" s="169" t="e">
        <f>VLOOKUP(D8782,#REF!, 2,FALSE)</f>
        <v>#REF!</v>
      </c>
      <c r="BO8782" s="118" t="s">
        <v>14000</v>
      </c>
      <c r="BP8782" s="118" t="s">
        <v>657</v>
      </c>
      <c r="BQ8782" s="118" t="s">
        <v>12624</v>
      </c>
      <c r="BW8782" s="118" t="s">
        <v>14000</v>
      </c>
      <c r="BX8782" s="118" t="s">
        <v>657</v>
      </c>
      <c r="BY8782" s="118" t="s">
        <v>12624</v>
      </c>
    </row>
    <row r="8783" spans="53:77" x14ac:dyDescent="0.3">
      <c r="BA8783" s="169" t="e">
        <f>VLOOKUP(D8783,#REF!, 2,FALSE)</f>
        <v>#REF!</v>
      </c>
      <c r="BO8783" s="118" t="s">
        <v>14001</v>
      </c>
      <c r="BP8783" s="118" t="s">
        <v>778</v>
      </c>
      <c r="BQ8783" s="118" t="s">
        <v>4405</v>
      </c>
      <c r="BW8783" s="118" t="s">
        <v>14001</v>
      </c>
      <c r="BX8783" s="118" t="s">
        <v>778</v>
      </c>
      <c r="BY8783" s="118" t="s">
        <v>4405</v>
      </c>
    </row>
    <row r="8784" spans="53:77" x14ac:dyDescent="0.3">
      <c r="BA8784" s="169" t="e">
        <f>VLOOKUP(D8784,#REF!, 2,FALSE)</f>
        <v>#REF!</v>
      </c>
      <c r="BO8784" s="118" t="s">
        <v>14002</v>
      </c>
      <c r="BP8784" s="118" t="s">
        <v>803</v>
      </c>
      <c r="BQ8784" s="118" t="s">
        <v>2647</v>
      </c>
      <c r="BW8784" s="118" t="s">
        <v>14002</v>
      </c>
      <c r="BX8784" s="118" t="s">
        <v>803</v>
      </c>
      <c r="BY8784" s="118" t="s">
        <v>2647</v>
      </c>
    </row>
    <row r="8785" spans="53:77" x14ac:dyDescent="0.3">
      <c r="BA8785" s="169" t="e">
        <f>VLOOKUP(D8785,#REF!, 2,FALSE)</f>
        <v>#REF!</v>
      </c>
      <c r="BO8785" s="118" t="s">
        <v>14003</v>
      </c>
      <c r="BP8785" s="118" t="s">
        <v>2983</v>
      </c>
      <c r="BQ8785" s="118" t="s">
        <v>3415</v>
      </c>
      <c r="BW8785" s="118" t="s">
        <v>14003</v>
      </c>
      <c r="BX8785" s="118" t="s">
        <v>2983</v>
      </c>
      <c r="BY8785" s="118" t="s">
        <v>3415</v>
      </c>
    </row>
    <row r="8786" spans="53:77" x14ac:dyDescent="0.3">
      <c r="BA8786" s="169" t="e">
        <f>VLOOKUP(D8786,#REF!, 2,FALSE)</f>
        <v>#REF!</v>
      </c>
      <c r="BO8786" s="118" t="s">
        <v>14004</v>
      </c>
      <c r="BP8786" s="118" t="s">
        <v>2983</v>
      </c>
      <c r="BQ8786" s="118" t="s">
        <v>2983</v>
      </c>
      <c r="BW8786" s="118" t="s">
        <v>14004</v>
      </c>
      <c r="BX8786" s="118" t="s">
        <v>2983</v>
      </c>
      <c r="BY8786" s="118" t="s">
        <v>2983</v>
      </c>
    </row>
    <row r="8787" spans="53:77" x14ac:dyDescent="0.3">
      <c r="BA8787" s="169" t="e">
        <f>VLOOKUP(D8787,#REF!, 2,FALSE)</f>
        <v>#REF!</v>
      </c>
      <c r="BO8787" s="118" t="s">
        <v>14005</v>
      </c>
      <c r="BP8787" s="118" t="s">
        <v>14006</v>
      </c>
      <c r="BQ8787" s="118" t="s">
        <v>1062</v>
      </c>
      <c r="BW8787" s="118" t="s">
        <v>14005</v>
      </c>
      <c r="BX8787" s="118" t="s">
        <v>14006</v>
      </c>
      <c r="BY8787" s="118" t="s">
        <v>1062</v>
      </c>
    </row>
    <row r="8788" spans="53:77" x14ac:dyDescent="0.3">
      <c r="BA8788" s="169" t="e">
        <f>VLOOKUP(D8788,#REF!, 2,FALSE)</f>
        <v>#REF!</v>
      </c>
      <c r="BO8788" s="118" t="s">
        <v>2453</v>
      </c>
      <c r="BP8788" s="118" t="s">
        <v>1269</v>
      </c>
      <c r="BQ8788" s="118" t="s">
        <v>2938</v>
      </c>
      <c r="BW8788" s="118" t="s">
        <v>2453</v>
      </c>
      <c r="BX8788" s="118" t="s">
        <v>1269</v>
      </c>
      <c r="BY8788" s="118" t="s">
        <v>2938</v>
      </c>
    </row>
    <row r="8789" spans="53:77" x14ac:dyDescent="0.3">
      <c r="BA8789" s="169" t="e">
        <f>VLOOKUP(D8789,#REF!, 2,FALSE)</f>
        <v>#REF!</v>
      </c>
      <c r="BO8789" s="118" t="s">
        <v>14007</v>
      </c>
      <c r="BP8789" s="118" t="s">
        <v>16975</v>
      </c>
      <c r="BQ8789" s="118" t="s">
        <v>4813</v>
      </c>
      <c r="BW8789" s="118" t="s">
        <v>14007</v>
      </c>
      <c r="BX8789" s="118" t="s">
        <v>16975</v>
      </c>
      <c r="BY8789" s="118" t="s">
        <v>4813</v>
      </c>
    </row>
    <row r="8790" spans="53:77" x14ac:dyDescent="0.3">
      <c r="BA8790" s="169" t="e">
        <f>VLOOKUP(D8790,#REF!, 2,FALSE)</f>
        <v>#REF!</v>
      </c>
      <c r="BO8790" s="118" t="s">
        <v>14008</v>
      </c>
      <c r="BP8790" s="118" t="s">
        <v>2983</v>
      </c>
      <c r="BQ8790" s="118" t="s">
        <v>14009</v>
      </c>
      <c r="BW8790" s="118" t="s">
        <v>14008</v>
      </c>
      <c r="BX8790" s="118" t="s">
        <v>2983</v>
      </c>
      <c r="BY8790" s="118" t="s">
        <v>14009</v>
      </c>
    </row>
    <row r="8791" spans="53:77" x14ac:dyDescent="0.3">
      <c r="BA8791" s="169" t="e">
        <f>VLOOKUP(D8791,#REF!, 2,FALSE)</f>
        <v>#REF!</v>
      </c>
      <c r="BO8791" s="118" t="s">
        <v>14010</v>
      </c>
      <c r="BP8791" s="118" t="s">
        <v>778</v>
      </c>
      <c r="BQ8791" s="118" t="s">
        <v>2983</v>
      </c>
      <c r="BW8791" s="118" t="s">
        <v>14010</v>
      </c>
      <c r="BX8791" s="118" t="s">
        <v>778</v>
      </c>
      <c r="BY8791" s="118" t="s">
        <v>2983</v>
      </c>
    </row>
    <row r="8792" spans="53:77" x14ac:dyDescent="0.3">
      <c r="BA8792" s="169" t="e">
        <f>VLOOKUP(D8792,#REF!, 2,FALSE)</f>
        <v>#REF!</v>
      </c>
      <c r="BO8792" s="118" t="s">
        <v>217</v>
      </c>
      <c r="BP8792" s="118" t="s">
        <v>787</v>
      </c>
      <c r="BQ8792" s="118" t="s">
        <v>2983</v>
      </c>
      <c r="BW8792" s="118" t="s">
        <v>217</v>
      </c>
      <c r="BX8792" s="118" t="s">
        <v>787</v>
      </c>
      <c r="BY8792" s="118" t="s">
        <v>2983</v>
      </c>
    </row>
    <row r="8793" spans="53:77" x14ac:dyDescent="0.3">
      <c r="BA8793" s="169" t="e">
        <f>VLOOKUP(D8793,#REF!, 2,FALSE)</f>
        <v>#REF!</v>
      </c>
      <c r="BO8793" s="118" t="s">
        <v>14011</v>
      </c>
      <c r="BP8793" s="118" t="s">
        <v>1139</v>
      </c>
      <c r="BQ8793" s="118" t="s">
        <v>2983</v>
      </c>
      <c r="BW8793" s="118" t="s">
        <v>14011</v>
      </c>
      <c r="BX8793" s="118" t="s">
        <v>1139</v>
      </c>
      <c r="BY8793" s="118" t="s">
        <v>2983</v>
      </c>
    </row>
    <row r="8794" spans="53:77" x14ac:dyDescent="0.3">
      <c r="BA8794" s="169" t="e">
        <f>VLOOKUP(D8794,#REF!, 2,FALSE)</f>
        <v>#REF!</v>
      </c>
      <c r="BO8794" s="118" t="s">
        <v>14012</v>
      </c>
      <c r="BP8794" s="118" t="s">
        <v>2983</v>
      </c>
      <c r="BQ8794" s="118" t="s">
        <v>2983</v>
      </c>
      <c r="BW8794" s="118" t="s">
        <v>14012</v>
      </c>
      <c r="BX8794" s="118" t="s">
        <v>2983</v>
      </c>
      <c r="BY8794" s="118" t="s">
        <v>2983</v>
      </c>
    </row>
    <row r="8795" spans="53:77" x14ac:dyDescent="0.3">
      <c r="BA8795" s="169" t="e">
        <f>VLOOKUP(D8795,#REF!, 2,FALSE)</f>
        <v>#REF!</v>
      </c>
      <c r="BO8795" s="118" t="s">
        <v>14013</v>
      </c>
      <c r="BP8795" s="118" t="s">
        <v>1269</v>
      </c>
      <c r="BQ8795" s="118" t="s">
        <v>14014</v>
      </c>
      <c r="BW8795" s="118" t="s">
        <v>14013</v>
      </c>
      <c r="BX8795" s="118" t="s">
        <v>1269</v>
      </c>
      <c r="BY8795" s="118" t="s">
        <v>14014</v>
      </c>
    </row>
    <row r="8796" spans="53:77" x14ac:dyDescent="0.3">
      <c r="BA8796" s="169" t="e">
        <f>VLOOKUP(D8796,#REF!, 2,FALSE)</f>
        <v>#REF!</v>
      </c>
      <c r="BO8796" s="118" t="s">
        <v>14015</v>
      </c>
      <c r="BP8796" s="118" t="s">
        <v>2983</v>
      </c>
      <c r="BQ8796" s="118" t="s">
        <v>3485</v>
      </c>
      <c r="BW8796" s="118" t="s">
        <v>14015</v>
      </c>
      <c r="BX8796" s="118" t="s">
        <v>2983</v>
      </c>
      <c r="BY8796" s="118" t="s">
        <v>3485</v>
      </c>
    </row>
    <row r="8797" spans="53:77" x14ac:dyDescent="0.3">
      <c r="BA8797" s="169" t="e">
        <f>VLOOKUP(D8797,#REF!, 2,FALSE)</f>
        <v>#REF!</v>
      </c>
      <c r="BO8797" s="118" t="s">
        <v>14016</v>
      </c>
      <c r="BP8797" s="118" t="s">
        <v>1269</v>
      </c>
      <c r="BQ8797" s="118" t="s">
        <v>2983</v>
      </c>
      <c r="BW8797" s="118" t="s">
        <v>14016</v>
      </c>
      <c r="BX8797" s="118" t="s">
        <v>1269</v>
      </c>
      <c r="BY8797" s="118" t="s">
        <v>2983</v>
      </c>
    </row>
    <row r="8798" spans="53:77" x14ac:dyDescent="0.3">
      <c r="BA8798" s="169" t="e">
        <f>VLOOKUP(D8798,#REF!, 2,FALSE)</f>
        <v>#REF!</v>
      </c>
      <c r="BO8798" s="118" t="s">
        <v>14017</v>
      </c>
      <c r="BP8798" s="118" t="s">
        <v>1342</v>
      </c>
      <c r="BQ8798" s="118" t="s">
        <v>3419</v>
      </c>
      <c r="BW8798" s="118" t="s">
        <v>14017</v>
      </c>
      <c r="BX8798" s="118" t="s">
        <v>1342</v>
      </c>
      <c r="BY8798" s="118" t="s">
        <v>3419</v>
      </c>
    </row>
    <row r="8799" spans="53:77" x14ac:dyDescent="0.3">
      <c r="BA8799" s="169" t="e">
        <f>VLOOKUP(D8799,#REF!, 2,FALSE)</f>
        <v>#REF!</v>
      </c>
      <c r="BO8799" s="118" t="s">
        <v>14018</v>
      </c>
      <c r="BP8799" s="118" t="s">
        <v>3003</v>
      </c>
      <c r="BQ8799" s="118" t="s">
        <v>14019</v>
      </c>
      <c r="BW8799" s="118" t="s">
        <v>14018</v>
      </c>
      <c r="BX8799" s="118" t="s">
        <v>3003</v>
      </c>
      <c r="BY8799" s="118" t="s">
        <v>14019</v>
      </c>
    </row>
    <row r="8800" spans="53:77" x14ac:dyDescent="0.3">
      <c r="BA8800" s="169" t="e">
        <f>VLOOKUP(D8800,#REF!, 2,FALSE)</f>
        <v>#REF!</v>
      </c>
      <c r="BO8800" s="118" t="s">
        <v>14020</v>
      </c>
      <c r="BP8800" s="118" t="s">
        <v>783</v>
      </c>
      <c r="BQ8800" s="118" t="s">
        <v>14021</v>
      </c>
      <c r="BW8800" s="118" t="s">
        <v>14020</v>
      </c>
      <c r="BX8800" s="118" t="s">
        <v>783</v>
      </c>
      <c r="BY8800" s="118" t="s">
        <v>14021</v>
      </c>
    </row>
    <row r="8801" spans="53:77" x14ac:dyDescent="0.3">
      <c r="BA8801" s="169" t="e">
        <f>VLOOKUP(D8801,#REF!, 2,FALSE)</f>
        <v>#REF!</v>
      </c>
      <c r="BO8801" s="118" t="s">
        <v>2454</v>
      </c>
      <c r="BP8801" s="118" t="s">
        <v>2979</v>
      </c>
      <c r="BQ8801" s="118" t="s">
        <v>14022</v>
      </c>
      <c r="BW8801" s="118" t="s">
        <v>2454</v>
      </c>
      <c r="BX8801" s="118" t="s">
        <v>2979</v>
      </c>
      <c r="BY8801" s="118" t="s">
        <v>14022</v>
      </c>
    </row>
    <row r="8802" spans="53:77" x14ac:dyDescent="0.3">
      <c r="BA8802" s="169" t="e">
        <f>VLOOKUP(D8802,#REF!, 2,FALSE)</f>
        <v>#REF!</v>
      </c>
      <c r="BO8802" s="118" t="s">
        <v>14023</v>
      </c>
      <c r="BP8802" s="118" t="s">
        <v>661</v>
      </c>
      <c r="BQ8802" s="118" t="s">
        <v>5016</v>
      </c>
      <c r="BW8802" s="118" t="s">
        <v>14023</v>
      </c>
      <c r="BX8802" s="118" t="s">
        <v>661</v>
      </c>
      <c r="BY8802" s="118" t="s">
        <v>5016</v>
      </c>
    </row>
    <row r="8803" spans="53:77" x14ac:dyDescent="0.3">
      <c r="BA8803" s="169" t="e">
        <f>VLOOKUP(D8803,#REF!, 2,FALSE)</f>
        <v>#REF!</v>
      </c>
      <c r="BO8803" s="118" t="s">
        <v>2455</v>
      </c>
      <c r="BP8803" s="118" t="s">
        <v>1139</v>
      </c>
      <c r="BQ8803" s="118" t="s">
        <v>2983</v>
      </c>
      <c r="BW8803" s="118" t="s">
        <v>2455</v>
      </c>
      <c r="BX8803" s="118" t="s">
        <v>1139</v>
      </c>
      <c r="BY8803" s="118" t="s">
        <v>2983</v>
      </c>
    </row>
    <row r="8804" spans="53:77" x14ac:dyDescent="0.3">
      <c r="BA8804" s="169" t="e">
        <f>VLOOKUP(D8804,#REF!, 2,FALSE)</f>
        <v>#REF!</v>
      </c>
      <c r="BO8804" s="118" t="s">
        <v>2456</v>
      </c>
      <c r="BP8804" s="118" t="s">
        <v>1445</v>
      </c>
      <c r="BQ8804" s="118" t="s">
        <v>14024</v>
      </c>
      <c r="BW8804" s="118" t="s">
        <v>2456</v>
      </c>
      <c r="BX8804" s="118" t="s">
        <v>1445</v>
      </c>
      <c r="BY8804" s="118" t="s">
        <v>14024</v>
      </c>
    </row>
    <row r="8805" spans="53:77" x14ac:dyDescent="0.3">
      <c r="BA8805" s="169" t="e">
        <f>VLOOKUP(D8805,#REF!, 2,FALSE)</f>
        <v>#REF!</v>
      </c>
      <c r="BO8805" s="118" t="s">
        <v>14025</v>
      </c>
      <c r="BP8805" s="118" t="s">
        <v>3243</v>
      </c>
      <c r="BQ8805" s="118" t="s">
        <v>1006</v>
      </c>
      <c r="BW8805" s="118" t="s">
        <v>14025</v>
      </c>
      <c r="BX8805" s="118" t="s">
        <v>3243</v>
      </c>
      <c r="BY8805" s="118" t="s">
        <v>1006</v>
      </c>
    </row>
    <row r="8806" spans="53:77" x14ac:dyDescent="0.3">
      <c r="BA8806" s="169" t="e">
        <f>VLOOKUP(D8806,#REF!, 2,FALSE)</f>
        <v>#REF!</v>
      </c>
      <c r="BO8806" s="118" t="s">
        <v>14026</v>
      </c>
      <c r="BP8806" s="118" t="s">
        <v>3000</v>
      </c>
      <c r="BQ8806" s="118" t="s">
        <v>9404</v>
      </c>
      <c r="BW8806" s="118" t="s">
        <v>14026</v>
      </c>
      <c r="BX8806" s="118" t="s">
        <v>3000</v>
      </c>
      <c r="BY8806" s="118" t="s">
        <v>9404</v>
      </c>
    </row>
    <row r="8807" spans="53:77" x14ac:dyDescent="0.3">
      <c r="BA8807" s="169" t="e">
        <f>VLOOKUP(D8807,#REF!, 2,FALSE)</f>
        <v>#REF!</v>
      </c>
      <c r="BO8807" s="118" t="s">
        <v>14027</v>
      </c>
      <c r="BP8807" s="118" t="s">
        <v>942</v>
      </c>
      <c r="BQ8807" s="118" t="s">
        <v>14028</v>
      </c>
      <c r="BW8807" s="118" t="s">
        <v>14027</v>
      </c>
      <c r="BX8807" s="118" t="s">
        <v>942</v>
      </c>
      <c r="BY8807" s="118" t="s">
        <v>14028</v>
      </c>
    </row>
    <row r="8808" spans="53:77" x14ac:dyDescent="0.3">
      <c r="BA8808" s="169" t="e">
        <f>VLOOKUP(D8808,#REF!, 2,FALSE)</f>
        <v>#REF!</v>
      </c>
      <c r="BO8808" s="118" t="s">
        <v>14029</v>
      </c>
      <c r="BP8808" s="118" t="s">
        <v>2983</v>
      </c>
      <c r="BQ8808" s="118" t="s">
        <v>14030</v>
      </c>
      <c r="BW8808" s="118" t="s">
        <v>14029</v>
      </c>
      <c r="BX8808" s="118" t="s">
        <v>2983</v>
      </c>
      <c r="BY8808" s="118" t="s">
        <v>14030</v>
      </c>
    </row>
    <row r="8809" spans="53:77" x14ac:dyDescent="0.3">
      <c r="BA8809" s="169" t="e">
        <f>VLOOKUP(D8809,#REF!, 2,FALSE)</f>
        <v>#REF!</v>
      </c>
      <c r="BO8809" s="118" t="s">
        <v>14031</v>
      </c>
      <c r="BP8809" s="118" t="s">
        <v>2983</v>
      </c>
      <c r="BQ8809" s="118" t="s">
        <v>14032</v>
      </c>
      <c r="BW8809" s="118" t="s">
        <v>14031</v>
      </c>
      <c r="BX8809" s="118" t="s">
        <v>2983</v>
      </c>
      <c r="BY8809" s="118" t="s">
        <v>14032</v>
      </c>
    </row>
    <row r="8810" spans="53:77" x14ac:dyDescent="0.3">
      <c r="BA8810" s="169" t="e">
        <f>VLOOKUP(D8810,#REF!, 2,FALSE)</f>
        <v>#REF!</v>
      </c>
      <c r="BO8810" s="118" t="s">
        <v>14033</v>
      </c>
      <c r="BP8810" s="118" t="s">
        <v>636</v>
      </c>
      <c r="BQ8810" s="118" t="s">
        <v>2983</v>
      </c>
      <c r="BW8810" s="118" t="s">
        <v>14033</v>
      </c>
      <c r="BX8810" s="118" t="s">
        <v>636</v>
      </c>
      <c r="BY8810" s="118" t="s">
        <v>2983</v>
      </c>
    </row>
    <row r="8811" spans="53:77" x14ac:dyDescent="0.3">
      <c r="BA8811" s="169" t="e">
        <f>VLOOKUP(D8811,#REF!, 2,FALSE)</f>
        <v>#REF!</v>
      </c>
      <c r="BO8811" s="118" t="s">
        <v>14034</v>
      </c>
      <c r="BP8811" s="118" t="s">
        <v>613</v>
      </c>
      <c r="BQ8811" s="118" t="s">
        <v>2983</v>
      </c>
      <c r="BW8811" s="118" t="s">
        <v>14034</v>
      </c>
      <c r="BX8811" s="118" t="s">
        <v>613</v>
      </c>
      <c r="BY8811" s="118" t="s">
        <v>2983</v>
      </c>
    </row>
    <row r="8812" spans="53:77" x14ac:dyDescent="0.3">
      <c r="BA8812" s="169" t="e">
        <f>VLOOKUP(D8812,#REF!, 2,FALSE)</f>
        <v>#REF!</v>
      </c>
      <c r="BO8812" s="118" t="s">
        <v>14035</v>
      </c>
      <c r="BP8812" s="118" t="s">
        <v>2983</v>
      </c>
      <c r="BQ8812" s="118" t="s">
        <v>2983</v>
      </c>
      <c r="BW8812" s="118" t="s">
        <v>14035</v>
      </c>
      <c r="BX8812" s="118" t="s">
        <v>2983</v>
      </c>
      <c r="BY8812" s="118" t="s">
        <v>2983</v>
      </c>
    </row>
    <row r="8813" spans="53:77" x14ac:dyDescent="0.3">
      <c r="BA8813" s="169" t="e">
        <f>VLOOKUP(D8813,#REF!, 2,FALSE)</f>
        <v>#REF!</v>
      </c>
      <c r="BO8813" s="118" t="s">
        <v>14036</v>
      </c>
      <c r="BP8813" s="118" t="s">
        <v>2983</v>
      </c>
      <c r="BQ8813" s="118" t="s">
        <v>10017</v>
      </c>
      <c r="BW8813" s="118" t="s">
        <v>14036</v>
      </c>
      <c r="BX8813" s="118" t="s">
        <v>2983</v>
      </c>
      <c r="BY8813" s="118" t="s">
        <v>10017</v>
      </c>
    </row>
    <row r="8814" spans="53:77" x14ac:dyDescent="0.3">
      <c r="BA8814" s="169" t="e">
        <f>VLOOKUP(D8814,#REF!, 2,FALSE)</f>
        <v>#REF!</v>
      </c>
      <c r="BO8814" s="118" t="s">
        <v>14037</v>
      </c>
      <c r="BP8814" s="118" t="s">
        <v>619</v>
      </c>
      <c r="BQ8814" s="118" t="s">
        <v>14038</v>
      </c>
      <c r="BW8814" s="118" t="s">
        <v>14037</v>
      </c>
      <c r="BX8814" s="118" t="s">
        <v>619</v>
      </c>
      <c r="BY8814" s="118" t="s">
        <v>14038</v>
      </c>
    </row>
    <row r="8815" spans="53:77" x14ac:dyDescent="0.3">
      <c r="BA8815" s="169" t="e">
        <f>VLOOKUP(D8815,#REF!, 2,FALSE)</f>
        <v>#REF!</v>
      </c>
      <c r="BO8815" s="118" t="s">
        <v>14039</v>
      </c>
      <c r="BP8815" s="118" t="s">
        <v>1342</v>
      </c>
      <c r="BQ8815" s="118" t="s">
        <v>6373</v>
      </c>
      <c r="BW8815" s="118" t="s">
        <v>14039</v>
      </c>
      <c r="BX8815" s="118" t="s">
        <v>1342</v>
      </c>
      <c r="BY8815" s="118" t="s">
        <v>6373</v>
      </c>
    </row>
    <row r="8816" spans="53:77" x14ac:dyDescent="0.3">
      <c r="BA8816" s="169" t="e">
        <f>VLOOKUP(D8816,#REF!, 2,FALSE)</f>
        <v>#REF!</v>
      </c>
      <c r="BO8816" s="118" t="s">
        <v>14040</v>
      </c>
      <c r="BP8816" s="118" t="s">
        <v>613</v>
      </c>
      <c r="BQ8816" s="118" t="s">
        <v>14041</v>
      </c>
      <c r="BW8816" s="118" t="s">
        <v>14040</v>
      </c>
      <c r="BX8816" s="118" t="s">
        <v>613</v>
      </c>
      <c r="BY8816" s="118" t="s">
        <v>14041</v>
      </c>
    </row>
    <row r="8817" spans="53:77" x14ac:dyDescent="0.3">
      <c r="BA8817" s="169" t="e">
        <f>VLOOKUP(D8817,#REF!, 2,FALSE)</f>
        <v>#REF!</v>
      </c>
      <c r="BO8817" s="118" t="s">
        <v>14042</v>
      </c>
      <c r="BP8817" s="118" t="s">
        <v>3243</v>
      </c>
      <c r="BQ8817" s="118" t="s">
        <v>6113</v>
      </c>
      <c r="BW8817" s="118" t="s">
        <v>14042</v>
      </c>
      <c r="BX8817" s="118" t="s">
        <v>3243</v>
      </c>
      <c r="BY8817" s="118" t="s">
        <v>6113</v>
      </c>
    </row>
    <row r="8818" spans="53:77" x14ac:dyDescent="0.3">
      <c r="BA8818" s="169" t="e">
        <f>VLOOKUP(D8818,#REF!, 2,FALSE)</f>
        <v>#REF!</v>
      </c>
      <c r="BO8818" s="118" t="s">
        <v>14043</v>
      </c>
      <c r="BP8818" s="118" t="s">
        <v>3043</v>
      </c>
      <c r="BQ8818" s="118" t="s">
        <v>855</v>
      </c>
      <c r="BW8818" s="118" t="s">
        <v>14043</v>
      </c>
      <c r="BX8818" s="118" t="s">
        <v>3043</v>
      </c>
      <c r="BY8818" s="118" t="s">
        <v>855</v>
      </c>
    </row>
    <row r="8819" spans="53:77" x14ac:dyDescent="0.3">
      <c r="BA8819" s="169" t="e">
        <f>VLOOKUP(D8819,#REF!, 2,FALSE)</f>
        <v>#REF!</v>
      </c>
      <c r="BO8819" s="118" t="s">
        <v>215</v>
      </c>
      <c r="BP8819" s="118" t="s">
        <v>797</v>
      </c>
      <c r="BQ8819" s="118" t="s">
        <v>3863</v>
      </c>
      <c r="BW8819" s="118" t="s">
        <v>215</v>
      </c>
      <c r="BX8819" s="118" t="s">
        <v>797</v>
      </c>
      <c r="BY8819" s="118" t="s">
        <v>3863</v>
      </c>
    </row>
    <row r="8820" spans="53:77" x14ac:dyDescent="0.3">
      <c r="BA8820" s="169" t="e">
        <f>VLOOKUP(D8820,#REF!, 2,FALSE)</f>
        <v>#REF!</v>
      </c>
      <c r="BO8820" s="118" t="s">
        <v>14044</v>
      </c>
      <c r="BP8820" s="118" t="s">
        <v>797</v>
      </c>
      <c r="BQ8820" s="118" t="s">
        <v>695</v>
      </c>
      <c r="BW8820" s="118" t="s">
        <v>14044</v>
      </c>
      <c r="BX8820" s="118" t="s">
        <v>797</v>
      </c>
      <c r="BY8820" s="118" t="s">
        <v>695</v>
      </c>
    </row>
    <row r="8821" spans="53:77" x14ac:dyDescent="0.3">
      <c r="BA8821" s="169" t="e">
        <f>VLOOKUP(D8821,#REF!, 2,FALSE)</f>
        <v>#REF!</v>
      </c>
      <c r="BO8821" s="118" t="s">
        <v>14045</v>
      </c>
      <c r="BP8821" s="118" t="s">
        <v>2983</v>
      </c>
      <c r="BQ8821" s="118" t="s">
        <v>2983</v>
      </c>
      <c r="BW8821" s="118" t="s">
        <v>14045</v>
      </c>
      <c r="BX8821" s="118" t="s">
        <v>2983</v>
      </c>
      <c r="BY8821" s="118" t="s">
        <v>2983</v>
      </c>
    </row>
    <row r="8822" spans="53:77" x14ac:dyDescent="0.3">
      <c r="BA8822" s="169" t="e">
        <f>VLOOKUP(D8822,#REF!, 2,FALSE)</f>
        <v>#REF!</v>
      </c>
      <c r="BO8822" s="118" t="s">
        <v>14046</v>
      </c>
      <c r="BP8822" s="118" t="s">
        <v>663</v>
      </c>
      <c r="BQ8822" s="118" t="s">
        <v>13947</v>
      </c>
      <c r="BW8822" s="118" t="s">
        <v>14046</v>
      </c>
      <c r="BX8822" s="118" t="s">
        <v>663</v>
      </c>
      <c r="BY8822" s="118" t="s">
        <v>13947</v>
      </c>
    </row>
    <row r="8823" spans="53:77" x14ac:dyDescent="0.3">
      <c r="BA8823" s="169" t="e">
        <f>VLOOKUP(D8823,#REF!, 2,FALSE)</f>
        <v>#REF!</v>
      </c>
      <c r="BO8823" s="118" t="s">
        <v>14047</v>
      </c>
      <c r="BP8823" s="118" t="s">
        <v>3043</v>
      </c>
      <c r="BQ8823" s="118" t="s">
        <v>4607</v>
      </c>
      <c r="BW8823" s="118" t="s">
        <v>14047</v>
      </c>
      <c r="BX8823" s="118" t="s">
        <v>3043</v>
      </c>
      <c r="BY8823" s="118" t="s">
        <v>4607</v>
      </c>
    </row>
    <row r="8824" spans="53:77" x14ac:dyDescent="0.3">
      <c r="BA8824" s="169" t="e">
        <f>VLOOKUP(D8824,#REF!, 2,FALSE)</f>
        <v>#REF!</v>
      </c>
      <c r="BO8824" s="118" t="s">
        <v>14048</v>
      </c>
      <c r="BP8824" s="118" t="s">
        <v>1342</v>
      </c>
      <c r="BQ8824" s="118" t="s">
        <v>1163</v>
      </c>
      <c r="BW8824" s="118" t="s">
        <v>14048</v>
      </c>
      <c r="BX8824" s="118" t="s">
        <v>1342</v>
      </c>
      <c r="BY8824" s="118" t="s">
        <v>1163</v>
      </c>
    </row>
    <row r="8825" spans="53:77" x14ac:dyDescent="0.3">
      <c r="BA8825" s="169" t="e">
        <f>VLOOKUP(D8825,#REF!, 2,FALSE)</f>
        <v>#REF!</v>
      </c>
      <c r="BO8825" s="118" t="s">
        <v>14049</v>
      </c>
      <c r="BP8825" s="118" t="s">
        <v>2983</v>
      </c>
      <c r="BQ8825" s="118" t="s">
        <v>14050</v>
      </c>
      <c r="BW8825" s="118" t="s">
        <v>14049</v>
      </c>
      <c r="BX8825" s="118" t="s">
        <v>2983</v>
      </c>
      <c r="BY8825" s="118" t="s">
        <v>14050</v>
      </c>
    </row>
    <row r="8826" spans="53:77" x14ac:dyDescent="0.3">
      <c r="BA8826" s="169" t="e">
        <f>VLOOKUP(D8826,#REF!, 2,FALSE)</f>
        <v>#REF!</v>
      </c>
      <c r="BO8826" s="118" t="s">
        <v>14051</v>
      </c>
      <c r="BP8826" s="118" t="s">
        <v>3243</v>
      </c>
      <c r="BQ8826" s="118" t="s">
        <v>14052</v>
      </c>
      <c r="BW8826" s="118" t="s">
        <v>14051</v>
      </c>
      <c r="BX8826" s="118" t="s">
        <v>3243</v>
      </c>
      <c r="BY8826" s="118" t="s">
        <v>14052</v>
      </c>
    </row>
    <row r="8827" spans="53:77" x14ac:dyDescent="0.3">
      <c r="BA8827" s="169" t="e">
        <f>VLOOKUP(D8827,#REF!, 2,FALSE)</f>
        <v>#REF!</v>
      </c>
      <c r="BO8827" s="118" t="s">
        <v>14053</v>
      </c>
      <c r="BP8827" s="118" t="s">
        <v>780</v>
      </c>
      <c r="BQ8827" s="118" t="s">
        <v>14054</v>
      </c>
      <c r="BW8827" s="118" t="s">
        <v>14053</v>
      </c>
      <c r="BX8827" s="118" t="s">
        <v>780</v>
      </c>
      <c r="BY8827" s="118" t="s">
        <v>14054</v>
      </c>
    </row>
    <row r="8828" spans="53:77" x14ac:dyDescent="0.3">
      <c r="BA8828" s="169" t="e">
        <f>VLOOKUP(D8828,#REF!, 2,FALSE)</f>
        <v>#REF!</v>
      </c>
      <c r="BO8828" s="118" t="s">
        <v>14055</v>
      </c>
      <c r="BP8828" s="118" t="s">
        <v>666</v>
      </c>
      <c r="BQ8828" s="118" t="s">
        <v>14056</v>
      </c>
      <c r="BW8828" s="118" t="s">
        <v>14055</v>
      </c>
      <c r="BX8828" s="118" t="s">
        <v>666</v>
      </c>
      <c r="BY8828" s="118" t="s">
        <v>14056</v>
      </c>
    </row>
    <row r="8829" spans="53:77" x14ac:dyDescent="0.3">
      <c r="BA8829" s="169" t="e">
        <f>VLOOKUP(D8829,#REF!, 2,FALSE)</f>
        <v>#REF!</v>
      </c>
      <c r="BO8829" s="118" t="s">
        <v>14057</v>
      </c>
      <c r="BP8829" s="118" t="s">
        <v>3003</v>
      </c>
      <c r="BQ8829" s="118" t="s">
        <v>1001</v>
      </c>
      <c r="BW8829" s="118" t="s">
        <v>14057</v>
      </c>
      <c r="BX8829" s="118" t="s">
        <v>3003</v>
      </c>
      <c r="BY8829" s="118" t="s">
        <v>1001</v>
      </c>
    </row>
    <row r="8830" spans="53:77" x14ac:dyDescent="0.3">
      <c r="BA8830" s="169" t="e">
        <f>VLOOKUP(D8830,#REF!, 2,FALSE)</f>
        <v>#REF!</v>
      </c>
      <c r="BO8830" s="118" t="s">
        <v>14058</v>
      </c>
      <c r="BP8830" s="118" t="s">
        <v>655</v>
      </c>
      <c r="BQ8830" s="118" t="s">
        <v>12841</v>
      </c>
      <c r="BW8830" s="118" t="s">
        <v>14058</v>
      </c>
      <c r="BX8830" s="118" t="s">
        <v>655</v>
      </c>
      <c r="BY8830" s="118" t="s">
        <v>12841</v>
      </c>
    </row>
    <row r="8831" spans="53:77" x14ac:dyDescent="0.3">
      <c r="BA8831" s="169" t="e">
        <f>VLOOKUP(D8831,#REF!, 2,FALSE)</f>
        <v>#REF!</v>
      </c>
      <c r="BO8831" s="118" t="s">
        <v>14059</v>
      </c>
      <c r="BP8831" s="118" t="s">
        <v>1013</v>
      </c>
      <c r="BQ8831" s="118" t="s">
        <v>14060</v>
      </c>
      <c r="BW8831" s="118" t="s">
        <v>14059</v>
      </c>
      <c r="BX8831" s="118" t="s">
        <v>1013</v>
      </c>
      <c r="BY8831" s="118" t="s">
        <v>14060</v>
      </c>
    </row>
    <row r="8832" spans="53:77" x14ac:dyDescent="0.3">
      <c r="BA8832" s="169" t="e">
        <f>VLOOKUP(D8832,#REF!, 2,FALSE)</f>
        <v>#REF!</v>
      </c>
      <c r="BO8832" s="118" t="s">
        <v>14061</v>
      </c>
      <c r="BP8832" s="118" t="s">
        <v>2983</v>
      </c>
      <c r="BQ8832" s="118" t="s">
        <v>9162</v>
      </c>
      <c r="BW8832" s="118" t="s">
        <v>14061</v>
      </c>
      <c r="BX8832" s="118" t="s">
        <v>2983</v>
      </c>
      <c r="BY8832" s="118" t="s">
        <v>9162</v>
      </c>
    </row>
    <row r="8833" spans="53:77" x14ac:dyDescent="0.3">
      <c r="BA8833" s="169" t="e">
        <f>VLOOKUP(D8833,#REF!, 2,FALSE)</f>
        <v>#REF!</v>
      </c>
      <c r="BO8833" s="118" t="s">
        <v>14062</v>
      </c>
      <c r="BP8833" s="118" t="s">
        <v>2983</v>
      </c>
      <c r="BQ8833" s="118" t="s">
        <v>7194</v>
      </c>
      <c r="BW8833" s="118" t="s">
        <v>14062</v>
      </c>
      <c r="BX8833" s="118" t="s">
        <v>2983</v>
      </c>
      <c r="BY8833" s="118" t="s">
        <v>7194</v>
      </c>
    </row>
    <row r="8834" spans="53:77" x14ac:dyDescent="0.3">
      <c r="BA8834" s="169" t="e">
        <f>VLOOKUP(D8834,#REF!, 2,FALSE)</f>
        <v>#REF!</v>
      </c>
      <c r="BO8834" s="118" t="s">
        <v>14063</v>
      </c>
      <c r="BP8834" s="118" t="s">
        <v>636</v>
      </c>
      <c r="BQ8834" s="118" t="s">
        <v>14064</v>
      </c>
      <c r="BW8834" s="118" t="s">
        <v>14063</v>
      </c>
      <c r="BX8834" s="118" t="s">
        <v>636</v>
      </c>
      <c r="BY8834" s="118" t="s">
        <v>14064</v>
      </c>
    </row>
    <row r="8835" spans="53:77" x14ac:dyDescent="0.3">
      <c r="BA8835" s="169" t="e">
        <f>VLOOKUP(D8835,#REF!, 2,FALSE)</f>
        <v>#REF!</v>
      </c>
      <c r="BO8835" s="118" t="s">
        <v>14065</v>
      </c>
      <c r="BP8835" s="118" t="s">
        <v>942</v>
      </c>
      <c r="BQ8835" s="118" t="s">
        <v>14066</v>
      </c>
      <c r="BW8835" s="118" t="s">
        <v>14065</v>
      </c>
      <c r="BX8835" s="118" t="s">
        <v>942</v>
      </c>
      <c r="BY8835" s="118" t="s">
        <v>14066</v>
      </c>
    </row>
    <row r="8836" spans="53:77" x14ac:dyDescent="0.3">
      <c r="BA8836" s="169" t="e">
        <f>VLOOKUP(D8836,#REF!, 2,FALSE)</f>
        <v>#REF!</v>
      </c>
      <c r="BO8836" s="118" t="s">
        <v>14067</v>
      </c>
      <c r="BP8836" s="118" t="s">
        <v>1269</v>
      </c>
      <c r="BQ8836" s="118" t="s">
        <v>8857</v>
      </c>
      <c r="BW8836" s="118" t="s">
        <v>14067</v>
      </c>
      <c r="BX8836" s="118" t="s">
        <v>1269</v>
      </c>
      <c r="BY8836" s="118" t="s">
        <v>8857</v>
      </c>
    </row>
    <row r="8837" spans="53:77" x14ac:dyDescent="0.3">
      <c r="BA8837" s="169" t="e">
        <f>VLOOKUP(D8837,#REF!, 2,FALSE)</f>
        <v>#REF!</v>
      </c>
      <c r="BO8837" s="118" t="s">
        <v>14068</v>
      </c>
      <c r="BP8837" s="118" t="s">
        <v>778</v>
      </c>
      <c r="BQ8837" s="118" t="s">
        <v>14069</v>
      </c>
      <c r="BW8837" s="118" t="s">
        <v>14068</v>
      </c>
      <c r="BX8837" s="118" t="s">
        <v>778</v>
      </c>
      <c r="BY8837" s="118" t="s">
        <v>14069</v>
      </c>
    </row>
    <row r="8838" spans="53:77" x14ac:dyDescent="0.3">
      <c r="BA8838" s="169" t="e">
        <f>VLOOKUP(D8838,#REF!, 2,FALSE)</f>
        <v>#REF!</v>
      </c>
      <c r="BO8838" s="118" t="s">
        <v>14070</v>
      </c>
      <c r="BP8838" s="118" t="s">
        <v>3003</v>
      </c>
      <c r="BQ8838" s="118" t="s">
        <v>14071</v>
      </c>
      <c r="BW8838" s="118" t="s">
        <v>14070</v>
      </c>
      <c r="BX8838" s="118" t="s">
        <v>3003</v>
      </c>
      <c r="BY8838" s="118" t="s">
        <v>14071</v>
      </c>
    </row>
    <row r="8839" spans="53:77" x14ac:dyDescent="0.3">
      <c r="BA8839" s="169" t="e">
        <f>VLOOKUP(D8839,#REF!, 2,FALSE)</f>
        <v>#REF!</v>
      </c>
      <c r="BO8839" s="118" t="s">
        <v>2460</v>
      </c>
      <c r="BP8839" s="118" t="s">
        <v>1841</v>
      </c>
      <c r="BQ8839" s="118" t="s">
        <v>911</v>
      </c>
      <c r="BW8839" s="118" t="s">
        <v>2460</v>
      </c>
      <c r="BX8839" s="118" t="s">
        <v>1841</v>
      </c>
      <c r="BY8839" s="118" t="s">
        <v>911</v>
      </c>
    </row>
    <row r="8840" spans="53:77" x14ac:dyDescent="0.3">
      <c r="BA8840" s="169" t="e">
        <f>VLOOKUP(D8840,#REF!, 2,FALSE)</f>
        <v>#REF!</v>
      </c>
      <c r="BO8840" s="118" t="s">
        <v>14072</v>
      </c>
      <c r="BP8840" s="118" t="s">
        <v>2983</v>
      </c>
      <c r="BQ8840" s="118" t="s">
        <v>2983</v>
      </c>
      <c r="BW8840" s="118" t="s">
        <v>14072</v>
      </c>
      <c r="BX8840" s="118" t="s">
        <v>2983</v>
      </c>
      <c r="BY8840" s="118" t="s">
        <v>2983</v>
      </c>
    </row>
    <row r="8841" spans="53:77" x14ac:dyDescent="0.3">
      <c r="BA8841" s="169" t="e">
        <f>VLOOKUP(D8841,#REF!, 2,FALSE)</f>
        <v>#REF!</v>
      </c>
      <c r="BO8841" s="118" t="s">
        <v>2461</v>
      </c>
      <c r="BP8841" s="118" t="s">
        <v>1841</v>
      </c>
      <c r="BQ8841" s="118" t="s">
        <v>2462</v>
      </c>
      <c r="BW8841" s="118" t="s">
        <v>2461</v>
      </c>
      <c r="BX8841" s="118" t="s">
        <v>1841</v>
      </c>
      <c r="BY8841" s="118" t="s">
        <v>2462</v>
      </c>
    </row>
    <row r="8842" spans="53:77" x14ac:dyDescent="0.3">
      <c r="BA8842" s="169" t="e">
        <f>VLOOKUP(D8842,#REF!, 2,FALSE)</f>
        <v>#REF!</v>
      </c>
      <c r="BO8842" s="118" t="s">
        <v>14073</v>
      </c>
      <c r="BP8842" s="118" t="s">
        <v>2983</v>
      </c>
      <c r="BQ8842" s="118" t="s">
        <v>2983</v>
      </c>
      <c r="BW8842" s="118" t="s">
        <v>14073</v>
      </c>
      <c r="BX8842" s="118" t="s">
        <v>2983</v>
      </c>
      <c r="BY8842" s="118" t="s">
        <v>2983</v>
      </c>
    </row>
    <row r="8843" spans="53:77" x14ac:dyDescent="0.3">
      <c r="BA8843" s="169" t="e">
        <f>VLOOKUP(D8843,#REF!, 2,FALSE)</f>
        <v>#REF!</v>
      </c>
      <c r="BO8843" s="118" t="s">
        <v>14074</v>
      </c>
      <c r="BP8843" s="118" t="s">
        <v>666</v>
      </c>
      <c r="BQ8843" s="118" t="s">
        <v>14075</v>
      </c>
      <c r="BW8843" s="118" t="s">
        <v>14074</v>
      </c>
      <c r="BX8843" s="118" t="s">
        <v>666</v>
      </c>
      <c r="BY8843" s="118" t="s">
        <v>14075</v>
      </c>
    </row>
    <row r="8844" spans="53:77" x14ac:dyDescent="0.3">
      <c r="BA8844" s="169" t="e">
        <f>VLOOKUP(D8844,#REF!, 2,FALSE)</f>
        <v>#REF!</v>
      </c>
      <c r="BO8844" s="118" t="s">
        <v>14076</v>
      </c>
      <c r="BP8844" s="118" t="s">
        <v>2983</v>
      </c>
      <c r="BQ8844" s="118" t="s">
        <v>2983</v>
      </c>
      <c r="BW8844" s="118" t="s">
        <v>14076</v>
      </c>
      <c r="BX8844" s="118" t="s">
        <v>2983</v>
      </c>
      <c r="BY8844" s="118" t="s">
        <v>2983</v>
      </c>
    </row>
    <row r="8845" spans="53:77" x14ac:dyDescent="0.3">
      <c r="BA8845" s="169" t="e">
        <f>VLOOKUP(D8845,#REF!, 2,FALSE)</f>
        <v>#REF!</v>
      </c>
      <c r="BO8845" s="118" t="s">
        <v>14077</v>
      </c>
      <c r="BP8845" s="118" t="s">
        <v>997</v>
      </c>
      <c r="BQ8845" s="118" t="s">
        <v>14078</v>
      </c>
      <c r="BW8845" s="118" t="s">
        <v>14077</v>
      </c>
      <c r="BX8845" s="118" t="s">
        <v>997</v>
      </c>
      <c r="BY8845" s="118" t="s">
        <v>14078</v>
      </c>
    </row>
    <row r="8846" spans="53:77" x14ac:dyDescent="0.3">
      <c r="BA8846" s="169" t="e">
        <f>VLOOKUP(D8846,#REF!, 2,FALSE)</f>
        <v>#REF!</v>
      </c>
      <c r="BO8846" s="118" t="s">
        <v>14079</v>
      </c>
      <c r="BP8846" s="118" t="s">
        <v>997</v>
      </c>
      <c r="BQ8846" s="118" t="s">
        <v>6219</v>
      </c>
      <c r="BW8846" s="118" t="s">
        <v>14079</v>
      </c>
      <c r="BX8846" s="118" t="s">
        <v>997</v>
      </c>
      <c r="BY8846" s="118" t="s">
        <v>6219</v>
      </c>
    </row>
    <row r="8847" spans="53:77" x14ac:dyDescent="0.3">
      <c r="BA8847" s="169" t="e">
        <f>VLOOKUP(D8847,#REF!, 2,FALSE)</f>
        <v>#REF!</v>
      </c>
      <c r="BO8847" s="118" t="s">
        <v>2463</v>
      </c>
      <c r="BP8847" s="118" t="s">
        <v>2983</v>
      </c>
      <c r="BQ8847" s="118" t="s">
        <v>9077</v>
      </c>
      <c r="BW8847" s="118" t="s">
        <v>2463</v>
      </c>
      <c r="BX8847" s="118" t="s">
        <v>2983</v>
      </c>
      <c r="BY8847" s="118" t="s">
        <v>9077</v>
      </c>
    </row>
    <row r="8848" spans="53:77" x14ac:dyDescent="0.3">
      <c r="BA8848" s="169" t="e">
        <f>VLOOKUP(D8848,#REF!, 2,FALSE)</f>
        <v>#REF!</v>
      </c>
      <c r="BO8848" s="118" t="s">
        <v>14080</v>
      </c>
      <c r="BP8848" s="118" t="s">
        <v>2979</v>
      </c>
      <c r="BQ8848" s="118" t="s">
        <v>14081</v>
      </c>
      <c r="BW8848" s="118" t="s">
        <v>14080</v>
      </c>
      <c r="BX8848" s="118" t="s">
        <v>2979</v>
      </c>
      <c r="BY8848" s="118" t="s">
        <v>14081</v>
      </c>
    </row>
    <row r="8849" spans="53:77" x14ac:dyDescent="0.3">
      <c r="BA8849" s="169" t="e">
        <f>VLOOKUP(D8849,#REF!, 2,FALSE)</f>
        <v>#REF!</v>
      </c>
      <c r="BO8849" s="118" t="s">
        <v>14082</v>
      </c>
      <c r="BP8849" s="118" t="s">
        <v>2983</v>
      </c>
      <c r="BQ8849" s="118" t="s">
        <v>14083</v>
      </c>
      <c r="BW8849" s="118" t="s">
        <v>14082</v>
      </c>
      <c r="BX8849" s="118" t="s">
        <v>2983</v>
      </c>
      <c r="BY8849" s="118" t="s">
        <v>14083</v>
      </c>
    </row>
    <row r="8850" spans="53:77" x14ac:dyDescent="0.3">
      <c r="BA8850" s="169" t="e">
        <f>VLOOKUP(D8850,#REF!, 2,FALSE)</f>
        <v>#REF!</v>
      </c>
      <c r="BO8850" s="118" t="s">
        <v>2464</v>
      </c>
      <c r="BP8850" s="118" t="s">
        <v>2983</v>
      </c>
      <c r="BQ8850" s="118" t="s">
        <v>1337</v>
      </c>
      <c r="BW8850" s="118" t="s">
        <v>2464</v>
      </c>
      <c r="BX8850" s="118" t="s">
        <v>2983</v>
      </c>
      <c r="BY8850" s="118" t="s">
        <v>1337</v>
      </c>
    </row>
    <row r="8851" spans="53:77" x14ac:dyDescent="0.3">
      <c r="BA8851" s="169" t="e">
        <f>VLOOKUP(D8851,#REF!, 2,FALSE)</f>
        <v>#REF!</v>
      </c>
      <c r="BO8851" s="118" t="s">
        <v>14084</v>
      </c>
      <c r="BP8851" s="118" t="s">
        <v>797</v>
      </c>
      <c r="BQ8851" s="118" t="s">
        <v>8202</v>
      </c>
      <c r="BW8851" s="118" t="s">
        <v>14084</v>
      </c>
      <c r="BX8851" s="118" t="s">
        <v>797</v>
      </c>
      <c r="BY8851" s="118" t="s">
        <v>8202</v>
      </c>
    </row>
    <row r="8852" spans="53:77" x14ac:dyDescent="0.3">
      <c r="BA8852" s="169" t="e">
        <f>VLOOKUP(D8852,#REF!, 2,FALSE)</f>
        <v>#REF!</v>
      </c>
      <c r="BO8852" s="118" t="s">
        <v>14085</v>
      </c>
      <c r="BP8852" s="118" t="s">
        <v>623</v>
      </c>
      <c r="BQ8852" s="118" t="s">
        <v>7611</v>
      </c>
      <c r="BW8852" s="118" t="s">
        <v>14085</v>
      </c>
      <c r="BX8852" s="118" t="s">
        <v>623</v>
      </c>
      <c r="BY8852" s="118" t="s">
        <v>7611</v>
      </c>
    </row>
    <row r="8853" spans="53:77" x14ac:dyDescent="0.3">
      <c r="BA8853" s="169" t="e">
        <f>VLOOKUP(D8853,#REF!, 2,FALSE)</f>
        <v>#REF!</v>
      </c>
      <c r="BO8853" s="118" t="s">
        <v>14086</v>
      </c>
      <c r="BP8853" s="118" t="s">
        <v>16975</v>
      </c>
      <c r="BQ8853" s="118" t="s">
        <v>2983</v>
      </c>
      <c r="BW8853" s="118" t="s">
        <v>14086</v>
      </c>
      <c r="BX8853" s="118" t="s">
        <v>16975</v>
      </c>
      <c r="BY8853" s="118" t="s">
        <v>2983</v>
      </c>
    </row>
    <row r="8854" spans="53:77" x14ac:dyDescent="0.3">
      <c r="BA8854" s="169" t="e">
        <f>VLOOKUP(D8854,#REF!, 2,FALSE)</f>
        <v>#REF!</v>
      </c>
      <c r="BO8854" s="118" t="s">
        <v>14087</v>
      </c>
      <c r="BP8854" s="118" t="s">
        <v>705</v>
      </c>
      <c r="BQ8854" s="118" t="s">
        <v>2716</v>
      </c>
      <c r="BW8854" s="118" t="s">
        <v>14087</v>
      </c>
      <c r="BX8854" s="118" t="s">
        <v>705</v>
      </c>
      <c r="BY8854" s="118" t="s">
        <v>2716</v>
      </c>
    </row>
    <row r="8855" spans="53:77" x14ac:dyDescent="0.3">
      <c r="BA8855" s="169" t="e">
        <f>VLOOKUP(D8855,#REF!, 2,FALSE)</f>
        <v>#REF!</v>
      </c>
      <c r="BO8855" s="118" t="s">
        <v>14088</v>
      </c>
      <c r="BP8855" s="118" t="s">
        <v>1342</v>
      </c>
      <c r="BQ8855" s="118" t="s">
        <v>6700</v>
      </c>
      <c r="BW8855" s="118" t="s">
        <v>14088</v>
      </c>
      <c r="BX8855" s="118" t="s">
        <v>1342</v>
      </c>
      <c r="BY8855" s="118" t="s">
        <v>6700</v>
      </c>
    </row>
    <row r="8856" spans="53:77" x14ac:dyDescent="0.3">
      <c r="BA8856" s="169" t="e">
        <f>VLOOKUP(D8856,#REF!, 2,FALSE)</f>
        <v>#REF!</v>
      </c>
      <c r="BO8856" s="118" t="s">
        <v>14089</v>
      </c>
      <c r="BP8856" s="118" t="s">
        <v>731</v>
      </c>
      <c r="BQ8856" s="118" t="s">
        <v>2431</v>
      </c>
      <c r="BW8856" s="118" t="s">
        <v>14089</v>
      </c>
      <c r="BX8856" s="118" t="s">
        <v>731</v>
      </c>
      <c r="BY8856" s="118" t="s">
        <v>2431</v>
      </c>
    </row>
    <row r="8857" spans="53:77" x14ac:dyDescent="0.3">
      <c r="BA8857" s="169" t="e">
        <f>VLOOKUP(D8857,#REF!, 2,FALSE)</f>
        <v>#REF!</v>
      </c>
      <c r="BO8857" s="118" t="s">
        <v>14090</v>
      </c>
      <c r="BP8857" s="118" t="s">
        <v>637</v>
      </c>
      <c r="BQ8857" s="118" t="s">
        <v>2983</v>
      </c>
      <c r="BW8857" s="118" t="s">
        <v>14090</v>
      </c>
      <c r="BX8857" s="118" t="s">
        <v>637</v>
      </c>
      <c r="BY8857" s="118" t="s">
        <v>2983</v>
      </c>
    </row>
    <row r="8858" spans="53:77" x14ac:dyDescent="0.3">
      <c r="BA8858" s="169" t="e">
        <f>VLOOKUP(D8858,#REF!, 2,FALSE)</f>
        <v>#REF!</v>
      </c>
      <c r="BO8858" s="118" t="s">
        <v>14091</v>
      </c>
      <c r="BP8858" s="118" t="s">
        <v>2983</v>
      </c>
      <c r="BQ8858" s="118" t="s">
        <v>1071</v>
      </c>
      <c r="BW8858" s="118" t="s">
        <v>14091</v>
      </c>
      <c r="BX8858" s="118" t="s">
        <v>2983</v>
      </c>
      <c r="BY8858" s="118" t="s">
        <v>1071</v>
      </c>
    </row>
    <row r="8859" spans="53:77" x14ac:dyDescent="0.3">
      <c r="BA8859" s="169" t="e">
        <f>VLOOKUP(D8859,#REF!, 2,FALSE)</f>
        <v>#REF!</v>
      </c>
      <c r="BO8859" s="118" t="s">
        <v>14092</v>
      </c>
      <c r="BP8859" s="118" t="s">
        <v>2983</v>
      </c>
      <c r="BQ8859" s="118" t="s">
        <v>14093</v>
      </c>
      <c r="BW8859" s="118" t="s">
        <v>14092</v>
      </c>
      <c r="BX8859" s="118" t="s">
        <v>2983</v>
      </c>
      <c r="BY8859" s="118" t="s">
        <v>14093</v>
      </c>
    </row>
    <row r="8860" spans="53:77" x14ac:dyDescent="0.3">
      <c r="BA8860" s="169" t="e">
        <f>VLOOKUP(D8860,#REF!, 2,FALSE)</f>
        <v>#REF!</v>
      </c>
      <c r="BO8860" s="118" t="s">
        <v>14094</v>
      </c>
      <c r="BP8860" s="118" t="s">
        <v>2983</v>
      </c>
      <c r="BQ8860" s="118" t="s">
        <v>13338</v>
      </c>
      <c r="BW8860" s="118" t="s">
        <v>14094</v>
      </c>
      <c r="BX8860" s="118" t="s">
        <v>2983</v>
      </c>
      <c r="BY8860" s="118" t="s">
        <v>13338</v>
      </c>
    </row>
    <row r="8861" spans="53:77" x14ac:dyDescent="0.3">
      <c r="BA8861" s="169" t="e">
        <f>VLOOKUP(D8861,#REF!, 2,FALSE)</f>
        <v>#REF!</v>
      </c>
      <c r="BO8861" s="118" t="s">
        <v>14095</v>
      </c>
      <c r="BP8861" s="118" t="s">
        <v>2983</v>
      </c>
      <c r="BQ8861" s="118" t="s">
        <v>992</v>
      </c>
      <c r="BW8861" s="118" t="s">
        <v>14095</v>
      </c>
      <c r="BX8861" s="118" t="s">
        <v>2983</v>
      </c>
      <c r="BY8861" s="118" t="s">
        <v>992</v>
      </c>
    </row>
    <row r="8862" spans="53:77" x14ac:dyDescent="0.3">
      <c r="BA8862" s="169" t="e">
        <f>VLOOKUP(D8862,#REF!, 2,FALSE)</f>
        <v>#REF!</v>
      </c>
      <c r="BO8862" s="118" t="s">
        <v>14096</v>
      </c>
      <c r="BP8862" s="118" t="s">
        <v>2983</v>
      </c>
      <c r="BQ8862" s="118" t="s">
        <v>2983</v>
      </c>
      <c r="BW8862" s="118" t="s">
        <v>14096</v>
      </c>
      <c r="BX8862" s="118" t="s">
        <v>2983</v>
      </c>
      <c r="BY8862" s="118" t="s">
        <v>2983</v>
      </c>
    </row>
    <row r="8863" spans="53:77" x14ac:dyDescent="0.3">
      <c r="BA8863" s="169" t="e">
        <f>VLOOKUP(D8863,#REF!, 2,FALSE)</f>
        <v>#REF!</v>
      </c>
      <c r="BO8863" s="118" t="s">
        <v>14097</v>
      </c>
      <c r="BP8863" s="118" t="s">
        <v>2983</v>
      </c>
      <c r="BQ8863" s="118" t="s">
        <v>2983</v>
      </c>
      <c r="BW8863" s="118" t="s">
        <v>14097</v>
      </c>
      <c r="BX8863" s="118" t="s">
        <v>2983</v>
      </c>
      <c r="BY8863" s="118" t="s">
        <v>2983</v>
      </c>
    </row>
    <row r="8864" spans="53:77" x14ac:dyDescent="0.3">
      <c r="BA8864" s="169" t="e">
        <f>VLOOKUP(D8864,#REF!, 2,FALSE)</f>
        <v>#REF!</v>
      </c>
      <c r="BO8864" s="118" t="s">
        <v>14098</v>
      </c>
      <c r="BP8864" s="118" t="s">
        <v>2983</v>
      </c>
      <c r="BQ8864" s="118" t="s">
        <v>2068</v>
      </c>
      <c r="BW8864" s="118" t="s">
        <v>14098</v>
      </c>
      <c r="BX8864" s="118" t="s">
        <v>2983</v>
      </c>
      <c r="BY8864" s="118" t="s">
        <v>2068</v>
      </c>
    </row>
    <row r="8865" spans="53:77" x14ac:dyDescent="0.3">
      <c r="BA8865" s="169" t="e">
        <f>VLOOKUP(D8865,#REF!, 2,FALSE)</f>
        <v>#REF!</v>
      </c>
      <c r="BO8865" s="118" t="s">
        <v>14099</v>
      </c>
      <c r="BP8865" s="118" t="s">
        <v>3085</v>
      </c>
      <c r="BQ8865" s="118" t="s">
        <v>1489</v>
      </c>
      <c r="BW8865" s="118" t="s">
        <v>14099</v>
      </c>
      <c r="BX8865" s="118" t="s">
        <v>3085</v>
      </c>
      <c r="BY8865" s="118" t="s">
        <v>1489</v>
      </c>
    </row>
    <row r="8866" spans="53:77" x14ac:dyDescent="0.3">
      <c r="BA8866" s="169" t="e">
        <f>VLOOKUP(D8866,#REF!, 2,FALSE)</f>
        <v>#REF!</v>
      </c>
      <c r="BO8866" s="118" t="s">
        <v>2465</v>
      </c>
      <c r="BP8866" s="118" t="s">
        <v>2983</v>
      </c>
      <c r="BQ8866" s="118" t="s">
        <v>14100</v>
      </c>
      <c r="BW8866" s="118" t="s">
        <v>2465</v>
      </c>
      <c r="BX8866" s="118" t="s">
        <v>2983</v>
      </c>
      <c r="BY8866" s="118" t="s">
        <v>14100</v>
      </c>
    </row>
    <row r="8867" spans="53:77" x14ac:dyDescent="0.3">
      <c r="BA8867" s="169" t="e">
        <f>VLOOKUP(D8867,#REF!, 2,FALSE)</f>
        <v>#REF!</v>
      </c>
      <c r="BO8867" s="118" t="s">
        <v>14101</v>
      </c>
      <c r="BP8867" s="118" t="s">
        <v>2983</v>
      </c>
      <c r="BQ8867" s="118" t="s">
        <v>1100</v>
      </c>
      <c r="BW8867" s="118" t="s">
        <v>14101</v>
      </c>
      <c r="BX8867" s="118" t="s">
        <v>2983</v>
      </c>
      <c r="BY8867" s="118" t="s">
        <v>1100</v>
      </c>
    </row>
    <row r="8868" spans="53:77" x14ac:dyDescent="0.3">
      <c r="BA8868" s="169" t="e">
        <f>VLOOKUP(D8868,#REF!, 2,FALSE)</f>
        <v>#REF!</v>
      </c>
      <c r="BO8868" s="118" t="s">
        <v>2466</v>
      </c>
      <c r="BP8868" s="118" t="s">
        <v>2983</v>
      </c>
      <c r="BQ8868" s="118" t="s">
        <v>856</v>
      </c>
      <c r="BW8868" s="118" t="s">
        <v>2466</v>
      </c>
      <c r="BX8868" s="118" t="s">
        <v>2983</v>
      </c>
      <c r="BY8868" s="118" t="s">
        <v>856</v>
      </c>
    </row>
    <row r="8869" spans="53:77" x14ac:dyDescent="0.3">
      <c r="BA8869" s="169" t="e">
        <f>VLOOKUP(D8869,#REF!, 2,FALSE)</f>
        <v>#REF!</v>
      </c>
      <c r="BO8869" s="118" t="s">
        <v>14102</v>
      </c>
      <c r="BP8869" s="118" t="s">
        <v>2983</v>
      </c>
      <c r="BQ8869" s="118" t="s">
        <v>12020</v>
      </c>
      <c r="BW8869" s="118" t="s">
        <v>14102</v>
      </c>
      <c r="BX8869" s="118" t="s">
        <v>2983</v>
      </c>
      <c r="BY8869" s="118" t="s">
        <v>12020</v>
      </c>
    </row>
    <row r="8870" spans="53:77" x14ac:dyDescent="0.3">
      <c r="BA8870" s="169" t="e">
        <f>VLOOKUP(D8870,#REF!, 2,FALSE)</f>
        <v>#REF!</v>
      </c>
      <c r="BO8870" s="118" t="s">
        <v>14103</v>
      </c>
      <c r="BP8870" s="118" t="s">
        <v>2983</v>
      </c>
      <c r="BQ8870" s="118" t="s">
        <v>8270</v>
      </c>
      <c r="BW8870" s="118" t="s">
        <v>14103</v>
      </c>
      <c r="BX8870" s="118" t="s">
        <v>2983</v>
      </c>
      <c r="BY8870" s="118" t="s">
        <v>8270</v>
      </c>
    </row>
    <row r="8871" spans="53:77" x14ac:dyDescent="0.3">
      <c r="BA8871" s="169" t="e">
        <f>VLOOKUP(D8871,#REF!, 2,FALSE)</f>
        <v>#REF!</v>
      </c>
      <c r="BO8871" s="118" t="s">
        <v>14104</v>
      </c>
      <c r="BP8871" s="118" t="s">
        <v>2983</v>
      </c>
      <c r="BQ8871" s="118" t="s">
        <v>2694</v>
      </c>
      <c r="BW8871" s="118" t="s">
        <v>14104</v>
      </c>
      <c r="BX8871" s="118" t="s">
        <v>2983</v>
      </c>
      <c r="BY8871" s="118" t="s">
        <v>2694</v>
      </c>
    </row>
    <row r="8872" spans="53:77" x14ac:dyDescent="0.3">
      <c r="BA8872" s="169" t="e">
        <f>VLOOKUP(D8872,#REF!, 2,FALSE)</f>
        <v>#REF!</v>
      </c>
      <c r="BO8872" s="118" t="s">
        <v>14105</v>
      </c>
      <c r="BP8872" s="118" t="s">
        <v>2983</v>
      </c>
      <c r="BQ8872" s="118" t="s">
        <v>7930</v>
      </c>
      <c r="BW8872" s="118" t="s">
        <v>14105</v>
      </c>
      <c r="BX8872" s="118" t="s">
        <v>2983</v>
      </c>
      <c r="BY8872" s="118" t="s">
        <v>7930</v>
      </c>
    </row>
    <row r="8873" spans="53:77" x14ac:dyDescent="0.3">
      <c r="BA8873" s="169" t="e">
        <f>VLOOKUP(D8873,#REF!, 2,FALSE)</f>
        <v>#REF!</v>
      </c>
      <c r="BO8873" s="118" t="s">
        <v>14106</v>
      </c>
      <c r="BP8873" s="118" t="s">
        <v>2983</v>
      </c>
      <c r="BQ8873" s="118" t="s">
        <v>6836</v>
      </c>
      <c r="BW8873" s="118" t="s">
        <v>14106</v>
      </c>
      <c r="BX8873" s="118" t="s">
        <v>2983</v>
      </c>
      <c r="BY8873" s="118" t="s">
        <v>6836</v>
      </c>
    </row>
    <row r="8874" spans="53:77" x14ac:dyDescent="0.3">
      <c r="BA8874" s="169" t="e">
        <f>VLOOKUP(D8874,#REF!, 2,FALSE)</f>
        <v>#REF!</v>
      </c>
      <c r="BO8874" s="118" t="s">
        <v>2467</v>
      </c>
      <c r="BP8874" s="118" t="s">
        <v>912</v>
      </c>
      <c r="BQ8874" s="118" t="s">
        <v>12393</v>
      </c>
      <c r="BW8874" s="118" t="s">
        <v>2467</v>
      </c>
      <c r="BX8874" s="118" t="s">
        <v>912</v>
      </c>
      <c r="BY8874" s="118" t="s">
        <v>12393</v>
      </c>
    </row>
    <row r="8875" spans="53:77" x14ac:dyDescent="0.3">
      <c r="BA8875" s="169" t="e">
        <f>VLOOKUP(D8875,#REF!, 2,FALSE)</f>
        <v>#REF!</v>
      </c>
      <c r="BO8875" s="118" t="s">
        <v>14107</v>
      </c>
      <c r="BP8875" s="118" t="s">
        <v>2983</v>
      </c>
      <c r="BQ8875" s="118" t="s">
        <v>2983</v>
      </c>
      <c r="BW8875" s="118" t="s">
        <v>14107</v>
      </c>
      <c r="BX8875" s="118" t="s">
        <v>2983</v>
      </c>
      <c r="BY8875" s="118" t="s">
        <v>2983</v>
      </c>
    </row>
    <row r="8876" spans="53:77" x14ac:dyDescent="0.3">
      <c r="BA8876" s="169" t="e">
        <f>VLOOKUP(D8876,#REF!, 2,FALSE)</f>
        <v>#REF!</v>
      </c>
      <c r="BO8876" s="118" t="s">
        <v>14108</v>
      </c>
      <c r="BP8876" s="118" t="s">
        <v>2983</v>
      </c>
      <c r="BQ8876" s="118" t="s">
        <v>10294</v>
      </c>
      <c r="BW8876" s="118" t="s">
        <v>14108</v>
      </c>
      <c r="BX8876" s="118" t="s">
        <v>2983</v>
      </c>
      <c r="BY8876" s="118" t="s">
        <v>10294</v>
      </c>
    </row>
    <row r="8877" spans="53:77" x14ac:dyDescent="0.3">
      <c r="BA8877" s="169" t="e">
        <f>VLOOKUP(D8877,#REF!, 2,FALSE)</f>
        <v>#REF!</v>
      </c>
      <c r="BO8877" s="118" t="s">
        <v>14109</v>
      </c>
      <c r="BP8877" s="118" t="s">
        <v>1269</v>
      </c>
      <c r="BQ8877" s="118" t="s">
        <v>14110</v>
      </c>
      <c r="BW8877" s="118" t="s">
        <v>14109</v>
      </c>
      <c r="BX8877" s="118" t="s">
        <v>1269</v>
      </c>
      <c r="BY8877" s="118" t="s">
        <v>14110</v>
      </c>
    </row>
    <row r="8878" spans="53:77" x14ac:dyDescent="0.3">
      <c r="BA8878" s="169" t="e">
        <f>VLOOKUP(D8878,#REF!, 2,FALSE)</f>
        <v>#REF!</v>
      </c>
      <c r="BO8878" s="118" t="s">
        <v>14111</v>
      </c>
      <c r="BP8878" s="118" t="s">
        <v>1342</v>
      </c>
      <c r="BQ8878" s="118" t="s">
        <v>14112</v>
      </c>
      <c r="BW8878" s="118" t="s">
        <v>14111</v>
      </c>
      <c r="BX8878" s="118" t="s">
        <v>1342</v>
      </c>
      <c r="BY8878" s="118" t="s">
        <v>14112</v>
      </c>
    </row>
    <row r="8879" spans="53:77" x14ac:dyDescent="0.3">
      <c r="BA8879" s="169" t="e">
        <f>VLOOKUP(D8879,#REF!, 2,FALSE)</f>
        <v>#REF!</v>
      </c>
      <c r="BO8879" s="118" t="s">
        <v>14113</v>
      </c>
      <c r="BP8879" s="118" t="s">
        <v>2983</v>
      </c>
      <c r="BQ8879" s="118" t="s">
        <v>2983</v>
      </c>
      <c r="BW8879" s="118" t="s">
        <v>14113</v>
      </c>
      <c r="BX8879" s="118" t="s">
        <v>2983</v>
      </c>
      <c r="BY8879" s="118" t="s">
        <v>2983</v>
      </c>
    </row>
    <row r="8880" spans="53:77" x14ac:dyDescent="0.3">
      <c r="BA8880" s="169" t="e">
        <f>VLOOKUP(D8880,#REF!, 2,FALSE)</f>
        <v>#REF!</v>
      </c>
      <c r="BO8880" s="118" t="s">
        <v>2468</v>
      </c>
      <c r="BP8880" s="118" t="s">
        <v>2983</v>
      </c>
      <c r="BQ8880" s="118" t="s">
        <v>14114</v>
      </c>
      <c r="BW8880" s="118" t="s">
        <v>2468</v>
      </c>
      <c r="BX8880" s="118" t="s">
        <v>2983</v>
      </c>
      <c r="BY8880" s="118" t="s">
        <v>14114</v>
      </c>
    </row>
    <row r="8881" spans="53:77" x14ac:dyDescent="0.3">
      <c r="BA8881" s="169" t="e">
        <f>VLOOKUP(D8881,#REF!, 2,FALSE)</f>
        <v>#REF!</v>
      </c>
      <c r="BO8881" s="118" t="s">
        <v>14115</v>
      </c>
      <c r="BP8881" s="118" t="s">
        <v>1342</v>
      </c>
      <c r="BQ8881" s="118" t="s">
        <v>1598</v>
      </c>
      <c r="BW8881" s="118" t="s">
        <v>14115</v>
      </c>
      <c r="BX8881" s="118" t="s">
        <v>1342</v>
      </c>
      <c r="BY8881" s="118" t="s">
        <v>1598</v>
      </c>
    </row>
    <row r="8882" spans="53:77" x14ac:dyDescent="0.3">
      <c r="BA8882" s="169" t="e">
        <f>VLOOKUP(D8882,#REF!, 2,FALSE)</f>
        <v>#REF!</v>
      </c>
      <c r="BO8882" s="118" t="s">
        <v>14116</v>
      </c>
      <c r="BP8882" s="118" t="s">
        <v>1003</v>
      </c>
      <c r="BQ8882" s="118" t="s">
        <v>2983</v>
      </c>
      <c r="BW8882" s="118" t="s">
        <v>14116</v>
      </c>
      <c r="BX8882" s="118" t="s">
        <v>1003</v>
      </c>
      <c r="BY8882" s="118" t="s">
        <v>2983</v>
      </c>
    </row>
    <row r="8883" spans="53:77" x14ac:dyDescent="0.3">
      <c r="BA8883" s="169" t="e">
        <f>VLOOKUP(D8883,#REF!, 2,FALSE)</f>
        <v>#REF!</v>
      </c>
      <c r="BO8883" s="118" t="s">
        <v>2469</v>
      </c>
      <c r="BP8883" s="118" t="s">
        <v>1003</v>
      </c>
      <c r="BQ8883" s="118" t="s">
        <v>8461</v>
      </c>
      <c r="BW8883" s="118" t="s">
        <v>2469</v>
      </c>
      <c r="BX8883" s="118" t="s">
        <v>1003</v>
      </c>
      <c r="BY8883" s="118" t="s">
        <v>8461</v>
      </c>
    </row>
    <row r="8884" spans="53:77" x14ac:dyDescent="0.3">
      <c r="BA8884" s="169" t="e">
        <f>VLOOKUP(D8884,#REF!, 2,FALSE)</f>
        <v>#REF!</v>
      </c>
      <c r="BO8884" s="118" t="s">
        <v>2470</v>
      </c>
      <c r="BP8884" s="118" t="s">
        <v>694</v>
      </c>
      <c r="BQ8884" s="118" t="s">
        <v>2983</v>
      </c>
      <c r="BW8884" s="118" t="s">
        <v>2470</v>
      </c>
      <c r="BX8884" s="118" t="s">
        <v>694</v>
      </c>
      <c r="BY8884" s="118" t="s">
        <v>2983</v>
      </c>
    </row>
    <row r="8885" spans="53:77" x14ac:dyDescent="0.3">
      <c r="BA8885" s="169" t="e">
        <f>VLOOKUP(D8885,#REF!, 2,FALSE)</f>
        <v>#REF!</v>
      </c>
      <c r="BO8885" s="118" t="s">
        <v>216</v>
      </c>
      <c r="BP8885" s="118" t="s">
        <v>1003</v>
      </c>
      <c r="BQ8885" s="118" t="s">
        <v>6688</v>
      </c>
      <c r="BW8885" s="118" t="s">
        <v>216</v>
      </c>
      <c r="BX8885" s="118" t="s">
        <v>1003</v>
      </c>
      <c r="BY8885" s="118" t="s">
        <v>6688</v>
      </c>
    </row>
    <row r="8886" spans="53:77" x14ac:dyDescent="0.3">
      <c r="BA8886" s="169" t="e">
        <f>VLOOKUP(D8886,#REF!, 2,FALSE)</f>
        <v>#REF!</v>
      </c>
      <c r="BO8886" s="118" t="s">
        <v>14117</v>
      </c>
      <c r="BP8886" s="118" t="s">
        <v>2983</v>
      </c>
      <c r="BQ8886" s="118" t="s">
        <v>2983</v>
      </c>
      <c r="BW8886" s="118" t="s">
        <v>14117</v>
      </c>
      <c r="BX8886" s="118" t="s">
        <v>2983</v>
      </c>
      <c r="BY8886" s="118" t="s">
        <v>2983</v>
      </c>
    </row>
    <row r="8887" spans="53:77" x14ac:dyDescent="0.3">
      <c r="BA8887" s="169" t="e">
        <f>VLOOKUP(D8887,#REF!, 2,FALSE)</f>
        <v>#REF!</v>
      </c>
      <c r="BO8887" s="118" t="s">
        <v>14118</v>
      </c>
      <c r="BP8887" s="118" t="s">
        <v>926</v>
      </c>
      <c r="BQ8887" s="118" t="s">
        <v>2983</v>
      </c>
      <c r="BW8887" s="118" t="s">
        <v>14118</v>
      </c>
      <c r="BX8887" s="118" t="s">
        <v>926</v>
      </c>
      <c r="BY8887" s="118" t="s">
        <v>2983</v>
      </c>
    </row>
    <row r="8888" spans="53:77" x14ac:dyDescent="0.3">
      <c r="BA8888" s="169" t="e">
        <f>VLOOKUP(D8888,#REF!, 2,FALSE)</f>
        <v>#REF!</v>
      </c>
      <c r="BO8888" s="118" t="s">
        <v>14119</v>
      </c>
      <c r="BP8888" s="118" t="s">
        <v>1519</v>
      </c>
      <c r="BQ8888" s="118" t="s">
        <v>2983</v>
      </c>
      <c r="BW8888" s="118" t="s">
        <v>14119</v>
      </c>
      <c r="BX8888" s="118" t="s">
        <v>1519</v>
      </c>
      <c r="BY8888" s="118" t="s">
        <v>2983</v>
      </c>
    </row>
    <row r="8889" spans="53:77" x14ac:dyDescent="0.3">
      <c r="BA8889" s="169" t="e">
        <f>VLOOKUP(D8889,#REF!, 2,FALSE)</f>
        <v>#REF!</v>
      </c>
      <c r="BO8889" s="118" t="s">
        <v>14120</v>
      </c>
      <c r="BP8889" s="118" t="s">
        <v>2222</v>
      </c>
      <c r="BQ8889" s="118" t="s">
        <v>2983</v>
      </c>
      <c r="BW8889" s="118" t="s">
        <v>14120</v>
      </c>
      <c r="BX8889" s="118" t="s">
        <v>2222</v>
      </c>
      <c r="BY8889" s="118" t="s">
        <v>2983</v>
      </c>
    </row>
    <row r="8890" spans="53:77" x14ac:dyDescent="0.3">
      <c r="BA8890" s="169" t="e">
        <f>VLOOKUP(D8890,#REF!, 2,FALSE)</f>
        <v>#REF!</v>
      </c>
      <c r="BO8890" s="118" t="s">
        <v>14121</v>
      </c>
      <c r="BP8890" s="118" t="s">
        <v>2222</v>
      </c>
      <c r="BQ8890" s="118" t="s">
        <v>2983</v>
      </c>
      <c r="BW8890" s="118" t="s">
        <v>14121</v>
      </c>
      <c r="BX8890" s="118" t="s">
        <v>2222</v>
      </c>
      <c r="BY8890" s="118" t="s">
        <v>2983</v>
      </c>
    </row>
    <row r="8891" spans="53:77" x14ac:dyDescent="0.3">
      <c r="BA8891" s="169" t="e">
        <f>VLOOKUP(D8891,#REF!, 2,FALSE)</f>
        <v>#REF!</v>
      </c>
      <c r="BO8891" s="118" t="s">
        <v>2471</v>
      </c>
      <c r="BP8891" s="118" t="s">
        <v>2222</v>
      </c>
      <c r="BQ8891" s="118" t="s">
        <v>2983</v>
      </c>
      <c r="BW8891" s="118" t="s">
        <v>2471</v>
      </c>
      <c r="BX8891" s="118" t="s">
        <v>2222</v>
      </c>
      <c r="BY8891" s="118" t="s">
        <v>2983</v>
      </c>
    </row>
    <row r="8892" spans="53:77" x14ac:dyDescent="0.3">
      <c r="BA8892" s="169" t="e">
        <f>VLOOKUP(D8892,#REF!, 2,FALSE)</f>
        <v>#REF!</v>
      </c>
      <c r="BO8892" s="118" t="s">
        <v>2472</v>
      </c>
      <c r="BP8892" s="118" t="s">
        <v>2983</v>
      </c>
      <c r="BQ8892" s="118" t="s">
        <v>14122</v>
      </c>
      <c r="BW8892" s="118" t="s">
        <v>2472</v>
      </c>
      <c r="BX8892" s="118" t="s">
        <v>2983</v>
      </c>
      <c r="BY8892" s="118" t="s">
        <v>14122</v>
      </c>
    </row>
    <row r="8893" spans="53:77" x14ac:dyDescent="0.3">
      <c r="BA8893" s="169" t="e">
        <f>VLOOKUP(D8893,#REF!, 2,FALSE)</f>
        <v>#REF!</v>
      </c>
      <c r="BO8893" s="118" t="s">
        <v>14123</v>
      </c>
      <c r="BP8893" s="118" t="s">
        <v>1003</v>
      </c>
      <c r="BQ8893" s="118" t="s">
        <v>14124</v>
      </c>
      <c r="BW8893" s="118" t="s">
        <v>14123</v>
      </c>
      <c r="BX8893" s="118" t="s">
        <v>1003</v>
      </c>
      <c r="BY8893" s="118" t="s">
        <v>14124</v>
      </c>
    </row>
    <row r="8894" spans="53:77" x14ac:dyDescent="0.3">
      <c r="BA8894" s="169" t="e">
        <f>VLOOKUP(D8894,#REF!, 2,FALSE)</f>
        <v>#REF!</v>
      </c>
      <c r="BO8894" s="118" t="s">
        <v>14125</v>
      </c>
      <c r="BP8894" s="118" t="s">
        <v>1445</v>
      </c>
      <c r="BQ8894" s="118" t="s">
        <v>14126</v>
      </c>
      <c r="BW8894" s="118" t="s">
        <v>14125</v>
      </c>
      <c r="BX8894" s="118" t="s">
        <v>1445</v>
      </c>
      <c r="BY8894" s="118" t="s">
        <v>14126</v>
      </c>
    </row>
    <row r="8895" spans="53:77" x14ac:dyDescent="0.3">
      <c r="BA8895" s="169" t="e">
        <f>VLOOKUP(D8895,#REF!, 2,FALSE)</f>
        <v>#REF!</v>
      </c>
      <c r="BO8895" s="118" t="s">
        <v>14127</v>
      </c>
      <c r="BP8895" s="118" t="s">
        <v>2983</v>
      </c>
      <c r="BQ8895" s="118" t="s">
        <v>2983</v>
      </c>
      <c r="BW8895" s="118" t="s">
        <v>14127</v>
      </c>
      <c r="BX8895" s="118" t="s">
        <v>2983</v>
      </c>
      <c r="BY8895" s="118" t="s">
        <v>2983</v>
      </c>
    </row>
    <row r="8896" spans="53:77" x14ac:dyDescent="0.3">
      <c r="BA8896" s="169" t="e">
        <f>VLOOKUP(D8896,#REF!, 2,FALSE)</f>
        <v>#REF!</v>
      </c>
      <c r="BO8896" s="118" t="s">
        <v>14128</v>
      </c>
      <c r="BP8896" s="118" t="s">
        <v>2983</v>
      </c>
      <c r="BQ8896" s="118" t="s">
        <v>14129</v>
      </c>
      <c r="BW8896" s="118" t="s">
        <v>14128</v>
      </c>
      <c r="BX8896" s="118" t="s">
        <v>2983</v>
      </c>
      <c r="BY8896" s="118" t="s">
        <v>14129</v>
      </c>
    </row>
    <row r="8897" spans="53:77" x14ac:dyDescent="0.3">
      <c r="BA8897" s="169" t="e">
        <f>VLOOKUP(D8897,#REF!, 2,FALSE)</f>
        <v>#REF!</v>
      </c>
      <c r="BO8897" s="118" t="s">
        <v>200</v>
      </c>
      <c r="BP8897" s="118" t="s">
        <v>612</v>
      </c>
      <c r="BQ8897" s="118" t="s">
        <v>2107</v>
      </c>
      <c r="BW8897" s="118" t="s">
        <v>200</v>
      </c>
      <c r="BX8897" s="118" t="s">
        <v>612</v>
      </c>
      <c r="BY8897" s="118" t="s">
        <v>2107</v>
      </c>
    </row>
    <row r="8898" spans="53:77" x14ac:dyDescent="0.3">
      <c r="BA8898" s="169" t="e">
        <f>VLOOKUP(D8898,#REF!, 2,FALSE)</f>
        <v>#REF!</v>
      </c>
      <c r="BO8898" s="118" t="s">
        <v>14130</v>
      </c>
      <c r="BP8898" s="118" t="s">
        <v>696</v>
      </c>
      <c r="BQ8898" s="118" t="s">
        <v>14131</v>
      </c>
      <c r="BW8898" s="118" t="s">
        <v>14130</v>
      </c>
      <c r="BX8898" s="118" t="s">
        <v>696</v>
      </c>
      <c r="BY8898" s="118" t="s">
        <v>14131</v>
      </c>
    </row>
    <row r="8899" spans="53:77" x14ac:dyDescent="0.3">
      <c r="BA8899" s="169" t="e">
        <f>VLOOKUP(D8899,#REF!, 2,FALSE)</f>
        <v>#REF!</v>
      </c>
      <c r="BO8899" s="118" t="s">
        <v>14133</v>
      </c>
      <c r="BP8899" s="118" t="s">
        <v>612</v>
      </c>
      <c r="BQ8899" s="118" t="s">
        <v>14134</v>
      </c>
      <c r="BW8899" s="118" t="s">
        <v>14133</v>
      </c>
      <c r="BX8899" s="118" t="s">
        <v>612</v>
      </c>
      <c r="BY8899" s="118" t="s">
        <v>14134</v>
      </c>
    </row>
    <row r="8900" spans="53:77" x14ac:dyDescent="0.3">
      <c r="BA8900" s="169" t="e">
        <f>VLOOKUP(D8900,#REF!, 2,FALSE)</f>
        <v>#REF!</v>
      </c>
      <c r="BO8900" s="118" t="s">
        <v>14135</v>
      </c>
      <c r="BP8900" s="118" t="s">
        <v>694</v>
      </c>
      <c r="BQ8900" s="118" t="s">
        <v>14136</v>
      </c>
      <c r="BW8900" s="118" t="s">
        <v>14135</v>
      </c>
      <c r="BX8900" s="118" t="s">
        <v>694</v>
      </c>
      <c r="BY8900" s="118" t="s">
        <v>14136</v>
      </c>
    </row>
    <row r="8901" spans="53:77" x14ac:dyDescent="0.3">
      <c r="BA8901" s="169" t="e">
        <f>VLOOKUP(D8901,#REF!, 2,FALSE)</f>
        <v>#REF!</v>
      </c>
      <c r="BO8901" s="118" t="s">
        <v>14137</v>
      </c>
      <c r="BP8901" s="118" t="s">
        <v>942</v>
      </c>
      <c r="BQ8901" s="118" t="s">
        <v>14138</v>
      </c>
      <c r="BW8901" s="118" t="s">
        <v>14137</v>
      </c>
      <c r="BX8901" s="118" t="s">
        <v>942</v>
      </c>
      <c r="BY8901" s="118" t="s">
        <v>14138</v>
      </c>
    </row>
    <row r="8902" spans="53:77" x14ac:dyDescent="0.3">
      <c r="BA8902" s="169" t="e">
        <f>VLOOKUP(D8902,#REF!, 2,FALSE)</f>
        <v>#REF!</v>
      </c>
      <c r="BO8902" s="118" t="s">
        <v>14139</v>
      </c>
      <c r="BP8902" s="118" t="s">
        <v>2983</v>
      </c>
      <c r="BQ8902" s="118" t="s">
        <v>7869</v>
      </c>
      <c r="BW8902" s="118" t="s">
        <v>14139</v>
      </c>
      <c r="BX8902" s="118" t="s">
        <v>2983</v>
      </c>
      <c r="BY8902" s="118" t="s">
        <v>7869</v>
      </c>
    </row>
    <row r="8903" spans="53:77" x14ac:dyDescent="0.3">
      <c r="BA8903" s="169" t="e">
        <f>VLOOKUP(D8903,#REF!, 2,FALSE)</f>
        <v>#REF!</v>
      </c>
      <c r="BO8903" s="118" t="s">
        <v>14140</v>
      </c>
      <c r="BP8903" s="118" t="s">
        <v>2983</v>
      </c>
      <c r="BQ8903" s="118" t="s">
        <v>14141</v>
      </c>
      <c r="BW8903" s="118" t="s">
        <v>14140</v>
      </c>
      <c r="BX8903" s="118" t="s">
        <v>2983</v>
      </c>
      <c r="BY8903" s="118" t="s">
        <v>14141</v>
      </c>
    </row>
    <row r="8904" spans="53:77" x14ac:dyDescent="0.3">
      <c r="BA8904" s="169" t="e">
        <f>VLOOKUP(D8904,#REF!, 2,FALSE)</f>
        <v>#REF!</v>
      </c>
      <c r="BO8904" s="118" t="s">
        <v>14142</v>
      </c>
      <c r="BP8904" s="118" t="s">
        <v>8059</v>
      </c>
      <c r="BQ8904" s="118" t="s">
        <v>14143</v>
      </c>
      <c r="BW8904" s="118" t="s">
        <v>14142</v>
      </c>
      <c r="BX8904" s="118" t="s">
        <v>8059</v>
      </c>
      <c r="BY8904" s="118" t="s">
        <v>14143</v>
      </c>
    </row>
    <row r="8905" spans="53:77" x14ac:dyDescent="0.3">
      <c r="BA8905" s="169" t="e">
        <f>VLOOKUP(D8905,#REF!, 2,FALSE)</f>
        <v>#REF!</v>
      </c>
      <c r="BO8905" s="118" t="s">
        <v>14144</v>
      </c>
      <c r="BP8905" s="118" t="s">
        <v>926</v>
      </c>
      <c r="BQ8905" s="118" t="s">
        <v>1658</v>
      </c>
      <c r="BW8905" s="118" t="s">
        <v>14144</v>
      </c>
      <c r="BX8905" s="118" t="s">
        <v>926</v>
      </c>
      <c r="BY8905" s="118" t="s">
        <v>1658</v>
      </c>
    </row>
    <row r="8906" spans="53:77" x14ac:dyDescent="0.3">
      <c r="BA8906" s="169" t="e">
        <f>VLOOKUP(D8906,#REF!, 2,FALSE)</f>
        <v>#REF!</v>
      </c>
      <c r="BO8906" s="118" t="s">
        <v>14145</v>
      </c>
      <c r="BP8906" s="118" t="s">
        <v>912</v>
      </c>
      <c r="BQ8906" s="118" t="s">
        <v>14146</v>
      </c>
      <c r="BW8906" s="118" t="s">
        <v>14145</v>
      </c>
      <c r="BX8906" s="118" t="s">
        <v>912</v>
      </c>
      <c r="BY8906" s="118" t="s">
        <v>14146</v>
      </c>
    </row>
    <row r="8907" spans="53:77" x14ac:dyDescent="0.3">
      <c r="BA8907" s="169" t="e">
        <f>VLOOKUP(D8907,#REF!, 2,FALSE)</f>
        <v>#REF!</v>
      </c>
      <c r="BO8907" s="118" t="s">
        <v>2475</v>
      </c>
      <c r="BP8907" s="118" t="s">
        <v>705</v>
      </c>
      <c r="BQ8907" s="118" t="s">
        <v>14147</v>
      </c>
      <c r="BW8907" s="118" t="s">
        <v>2475</v>
      </c>
      <c r="BX8907" s="118" t="s">
        <v>705</v>
      </c>
      <c r="BY8907" s="118" t="s">
        <v>14147</v>
      </c>
    </row>
    <row r="8908" spans="53:77" x14ac:dyDescent="0.3">
      <c r="BA8908" s="169" t="e">
        <f>VLOOKUP(D8908,#REF!, 2,FALSE)</f>
        <v>#REF!</v>
      </c>
      <c r="BO8908" s="118" t="s">
        <v>14148</v>
      </c>
      <c r="BP8908" s="118" t="s">
        <v>731</v>
      </c>
      <c r="BQ8908" s="118" t="s">
        <v>14149</v>
      </c>
      <c r="BW8908" s="118" t="s">
        <v>14148</v>
      </c>
      <c r="BX8908" s="118" t="s">
        <v>731</v>
      </c>
      <c r="BY8908" s="118" t="s">
        <v>14149</v>
      </c>
    </row>
    <row r="8909" spans="53:77" x14ac:dyDescent="0.3">
      <c r="BA8909" s="169" t="e">
        <f>VLOOKUP(D8909,#REF!, 2,FALSE)</f>
        <v>#REF!</v>
      </c>
      <c r="BO8909" s="118" t="s">
        <v>14150</v>
      </c>
      <c r="BP8909" s="118" t="s">
        <v>661</v>
      </c>
      <c r="BQ8909" s="118" t="s">
        <v>5507</v>
      </c>
      <c r="BW8909" s="118" t="s">
        <v>14150</v>
      </c>
      <c r="BX8909" s="118" t="s">
        <v>661</v>
      </c>
      <c r="BY8909" s="118" t="s">
        <v>5507</v>
      </c>
    </row>
    <row r="8910" spans="53:77" x14ac:dyDescent="0.3">
      <c r="BA8910" s="169" t="e">
        <f>VLOOKUP(D8910,#REF!, 2,FALSE)</f>
        <v>#REF!</v>
      </c>
      <c r="BO8910" s="118" t="s">
        <v>14151</v>
      </c>
      <c r="BP8910" s="118" t="s">
        <v>1269</v>
      </c>
      <c r="BQ8910" s="118" t="s">
        <v>11019</v>
      </c>
      <c r="BW8910" s="118" t="s">
        <v>14151</v>
      </c>
      <c r="BX8910" s="118" t="s">
        <v>1269</v>
      </c>
      <c r="BY8910" s="118" t="s">
        <v>11019</v>
      </c>
    </row>
    <row r="8911" spans="53:77" x14ac:dyDescent="0.3">
      <c r="BA8911" s="169" t="e">
        <f>VLOOKUP(D8911,#REF!, 2,FALSE)</f>
        <v>#REF!</v>
      </c>
      <c r="BO8911" s="118" t="s">
        <v>14152</v>
      </c>
      <c r="BP8911" s="118" t="s">
        <v>923</v>
      </c>
      <c r="BQ8911" s="118" t="s">
        <v>622</v>
      </c>
      <c r="BW8911" s="118" t="s">
        <v>14152</v>
      </c>
      <c r="BX8911" s="118" t="s">
        <v>923</v>
      </c>
      <c r="BY8911" s="118" t="s">
        <v>622</v>
      </c>
    </row>
    <row r="8912" spans="53:77" x14ac:dyDescent="0.3">
      <c r="BA8912" s="169" t="e">
        <f>VLOOKUP(D8912,#REF!, 2,FALSE)</f>
        <v>#REF!</v>
      </c>
      <c r="BO8912" s="118" t="s">
        <v>14153</v>
      </c>
      <c r="BP8912" s="118" t="s">
        <v>942</v>
      </c>
      <c r="BQ8912" s="118" t="s">
        <v>14154</v>
      </c>
      <c r="BW8912" s="118" t="s">
        <v>14153</v>
      </c>
      <c r="BX8912" s="118" t="s">
        <v>942</v>
      </c>
      <c r="BY8912" s="118" t="s">
        <v>14154</v>
      </c>
    </row>
    <row r="8913" spans="53:77" x14ac:dyDescent="0.3">
      <c r="BA8913" s="169" t="e">
        <f>VLOOKUP(D8913,#REF!, 2,FALSE)</f>
        <v>#REF!</v>
      </c>
      <c r="BO8913" s="118" t="s">
        <v>14155</v>
      </c>
      <c r="BP8913" s="118" t="s">
        <v>2983</v>
      </c>
      <c r="BQ8913" s="118" t="s">
        <v>5105</v>
      </c>
      <c r="BW8913" s="118" t="s">
        <v>14155</v>
      </c>
      <c r="BX8913" s="118" t="s">
        <v>2983</v>
      </c>
      <c r="BY8913" s="118" t="s">
        <v>5105</v>
      </c>
    </row>
    <row r="8914" spans="53:77" x14ac:dyDescent="0.3">
      <c r="BA8914" s="169" t="e">
        <f>VLOOKUP(D8914,#REF!, 2,FALSE)</f>
        <v>#REF!</v>
      </c>
      <c r="BO8914" s="118" t="s">
        <v>14156</v>
      </c>
      <c r="BP8914" s="118" t="s">
        <v>1269</v>
      </c>
      <c r="BQ8914" s="118" t="s">
        <v>1726</v>
      </c>
      <c r="BW8914" s="118" t="s">
        <v>14156</v>
      </c>
      <c r="BX8914" s="118" t="s">
        <v>1269</v>
      </c>
      <c r="BY8914" s="118" t="s">
        <v>1726</v>
      </c>
    </row>
    <row r="8915" spans="53:77" x14ac:dyDescent="0.3">
      <c r="BA8915" s="169" t="e">
        <f>VLOOKUP(D8915,#REF!, 2,FALSE)</f>
        <v>#REF!</v>
      </c>
      <c r="BO8915" s="118" t="s">
        <v>14157</v>
      </c>
      <c r="BP8915" s="118" t="s">
        <v>662</v>
      </c>
      <c r="BQ8915" s="118" t="s">
        <v>14158</v>
      </c>
      <c r="BW8915" s="118" t="s">
        <v>14157</v>
      </c>
      <c r="BX8915" s="118" t="s">
        <v>662</v>
      </c>
      <c r="BY8915" s="118" t="s">
        <v>14158</v>
      </c>
    </row>
    <row r="8916" spans="53:77" x14ac:dyDescent="0.3">
      <c r="BA8916" s="169" t="e">
        <f>VLOOKUP(D8916,#REF!, 2,FALSE)</f>
        <v>#REF!</v>
      </c>
      <c r="BO8916" s="118" t="s">
        <v>14159</v>
      </c>
      <c r="BP8916" s="118" t="s">
        <v>619</v>
      </c>
      <c r="BQ8916" s="118" t="s">
        <v>2983</v>
      </c>
      <c r="BW8916" s="118" t="s">
        <v>14159</v>
      </c>
      <c r="BX8916" s="118" t="s">
        <v>619</v>
      </c>
      <c r="BY8916" s="118" t="s">
        <v>2983</v>
      </c>
    </row>
    <row r="8917" spans="53:77" x14ac:dyDescent="0.3">
      <c r="BA8917" s="169" t="e">
        <f>VLOOKUP(D8917,#REF!, 2,FALSE)</f>
        <v>#REF!</v>
      </c>
      <c r="BO8917" s="118" t="s">
        <v>14160</v>
      </c>
      <c r="BP8917" s="118" t="s">
        <v>2979</v>
      </c>
      <c r="BQ8917" s="118" t="s">
        <v>14161</v>
      </c>
      <c r="BW8917" s="118" t="s">
        <v>14160</v>
      </c>
      <c r="BX8917" s="118" t="s">
        <v>2979</v>
      </c>
      <c r="BY8917" s="118" t="s">
        <v>14161</v>
      </c>
    </row>
    <row r="8918" spans="53:77" x14ac:dyDescent="0.3">
      <c r="BA8918" s="169" t="e">
        <f>VLOOKUP(D8918,#REF!, 2,FALSE)</f>
        <v>#REF!</v>
      </c>
      <c r="BO8918" s="118" t="s">
        <v>14162</v>
      </c>
      <c r="BP8918" s="118" t="s">
        <v>7939</v>
      </c>
      <c r="BQ8918" s="118" t="s">
        <v>11099</v>
      </c>
      <c r="BW8918" s="118" t="s">
        <v>14162</v>
      </c>
      <c r="BX8918" s="118" t="s">
        <v>7939</v>
      </c>
      <c r="BY8918" s="118" t="s">
        <v>11099</v>
      </c>
    </row>
    <row r="8919" spans="53:77" x14ac:dyDescent="0.3">
      <c r="BA8919" s="169" t="e">
        <f>VLOOKUP(D8919,#REF!, 2,FALSE)</f>
        <v>#REF!</v>
      </c>
      <c r="BO8919" s="118" t="s">
        <v>14163</v>
      </c>
      <c r="BP8919" s="118" t="s">
        <v>619</v>
      </c>
      <c r="BQ8919" s="118" t="s">
        <v>2983</v>
      </c>
      <c r="BW8919" s="118" t="s">
        <v>14163</v>
      </c>
      <c r="BX8919" s="118" t="s">
        <v>619</v>
      </c>
      <c r="BY8919" s="118" t="s">
        <v>2983</v>
      </c>
    </row>
    <row r="8920" spans="53:77" x14ac:dyDescent="0.3">
      <c r="BA8920" s="169" t="e">
        <f>VLOOKUP(D8920,#REF!, 2,FALSE)</f>
        <v>#REF!</v>
      </c>
      <c r="BO8920" s="118" t="s">
        <v>14164</v>
      </c>
      <c r="BP8920" s="118" t="s">
        <v>2983</v>
      </c>
      <c r="BQ8920" s="118" t="s">
        <v>14165</v>
      </c>
      <c r="BW8920" s="118" t="s">
        <v>14164</v>
      </c>
      <c r="BX8920" s="118" t="s">
        <v>2983</v>
      </c>
      <c r="BY8920" s="118" t="s">
        <v>14165</v>
      </c>
    </row>
    <row r="8921" spans="53:77" x14ac:dyDescent="0.3">
      <c r="BA8921" s="169" t="e">
        <f>VLOOKUP(D8921,#REF!, 2,FALSE)</f>
        <v>#REF!</v>
      </c>
      <c r="BO8921" s="118" t="s">
        <v>14166</v>
      </c>
      <c r="BP8921" s="118" t="s">
        <v>2979</v>
      </c>
      <c r="BQ8921" s="118" t="s">
        <v>959</v>
      </c>
      <c r="BW8921" s="118" t="s">
        <v>14166</v>
      </c>
      <c r="BX8921" s="118" t="s">
        <v>2979</v>
      </c>
      <c r="BY8921" s="118" t="s">
        <v>959</v>
      </c>
    </row>
    <row r="8922" spans="53:77" x14ac:dyDescent="0.3">
      <c r="BA8922" s="169" t="e">
        <f>VLOOKUP(D8922,#REF!, 2,FALSE)</f>
        <v>#REF!</v>
      </c>
      <c r="BO8922" s="118" t="s">
        <v>14167</v>
      </c>
      <c r="BP8922" s="118" t="s">
        <v>783</v>
      </c>
      <c r="BQ8922" s="118" t="s">
        <v>14168</v>
      </c>
      <c r="BW8922" s="118" t="s">
        <v>14167</v>
      </c>
      <c r="BX8922" s="118" t="s">
        <v>783</v>
      </c>
      <c r="BY8922" s="118" t="s">
        <v>14168</v>
      </c>
    </row>
    <row r="8923" spans="53:77" x14ac:dyDescent="0.3">
      <c r="BA8923" s="169" t="e">
        <f>VLOOKUP(D8923,#REF!, 2,FALSE)</f>
        <v>#REF!</v>
      </c>
      <c r="BO8923" s="118" t="s">
        <v>14169</v>
      </c>
      <c r="BP8923" s="118" t="s">
        <v>2983</v>
      </c>
      <c r="BQ8923" s="118" t="s">
        <v>14170</v>
      </c>
      <c r="BW8923" s="118" t="s">
        <v>14169</v>
      </c>
      <c r="BX8923" s="118" t="s">
        <v>2983</v>
      </c>
      <c r="BY8923" s="118" t="s">
        <v>14170</v>
      </c>
    </row>
    <row r="8924" spans="53:77" x14ac:dyDescent="0.3">
      <c r="BA8924" s="169" t="e">
        <f>VLOOKUP(D8924,#REF!, 2,FALSE)</f>
        <v>#REF!</v>
      </c>
      <c r="BO8924" s="118" t="s">
        <v>14171</v>
      </c>
      <c r="BP8924" s="118" t="s">
        <v>2983</v>
      </c>
      <c r="BQ8924" s="118" t="s">
        <v>2983</v>
      </c>
      <c r="BW8924" s="118" t="s">
        <v>14171</v>
      </c>
      <c r="BX8924" s="118" t="s">
        <v>2983</v>
      </c>
      <c r="BY8924" s="118" t="s">
        <v>2983</v>
      </c>
    </row>
    <row r="8925" spans="53:77" x14ac:dyDescent="0.3">
      <c r="BA8925" s="169" t="e">
        <f>VLOOKUP(D8925,#REF!, 2,FALSE)</f>
        <v>#REF!</v>
      </c>
      <c r="BO8925" s="118" t="s">
        <v>2477</v>
      </c>
      <c r="BP8925" s="118" t="s">
        <v>2983</v>
      </c>
      <c r="BQ8925" s="118" t="s">
        <v>2983</v>
      </c>
      <c r="BW8925" s="118" t="s">
        <v>2477</v>
      </c>
      <c r="BX8925" s="118" t="s">
        <v>2983</v>
      </c>
      <c r="BY8925" s="118" t="s">
        <v>2983</v>
      </c>
    </row>
    <row r="8926" spans="53:77" x14ac:dyDescent="0.3">
      <c r="BA8926" s="169" t="e">
        <f>VLOOKUP(D8926,#REF!, 2,FALSE)</f>
        <v>#REF!</v>
      </c>
      <c r="BO8926" s="118" t="s">
        <v>14172</v>
      </c>
      <c r="BP8926" s="118" t="s">
        <v>2983</v>
      </c>
      <c r="BQ8926" s="118" t="s">
        <v>2983</v>
      </c>
      <c r="BW8926" s="118" t="s">
        <v>14172</v>
      </c>
      <c r="BX8926" s="118" t="s">
        <v>2983</v>
      </c>
      <c r="BY8926" s="118" t="s">
        <v>2983</v>
      </c>
    </row>
    <row r="8927" spans="53:77" x14ac:dyDescent="0.3">
      <c r="BA8927" s="169" t="e">
        <f>VLOOKUP(D8927,#REF!, 2,FALSE)</f>
        <v>#REF!</v>
      </c>
      <c r="BO8927" s="118" t="s">
        <v>14173</v>
      </c>
      <c r="BP8927" s="118" t="s">
        <v>2983</v>
      </c>
      <c r="BQ8927" s="118" t="s">
        <v>2983</v>
      </c>
      <c r="BW8927" s="118" t="s">
        <v>14173</v>
      </c>
      <c r="BX8927" s="118" t="s">
        <v>2983</v>
      </c>
      <c r="BY8927" s="118" t="s">
        <v>2983</v>
      </c>
    </row>
    <row r="8928" spans="53:77" x14ac:dyDescent="0.3">
      <c r="BA8928" s="169" t="e">
        <f>VLOOKUP(D8928,#REF!, 2,FALSE)</f>
        <v>#REF!</v>
      </c>
      <c r="BO8928" s="118" t="s">
        <v>2479</v>
      </c>
      <c r="BP8928" s="118" t="s">
        <v>2983</v>
      </c>
      <c r="BQ8928" s="118" t="s">
        <v>2881</v>
      </c>
      <c r="BW8928" s="118" t="s">
        <v>2479</v>
      </c>
      <c r="BX8928" s="118" t="s">
        <v>2983</v>
      </c>
      <c r="BY8928" s="118" t="s">
        <v>2881</v>
      </c>
    </row>
    <row r="8929" spans="53:77" x14ac:dyDescent="0.3">
      <c r="BA8929" s="169" t="e">
        <f>VLOOKUP(D8929,#REF!, 2,FALSE)</f>
        <v>#REF!</v>
      </c>
      <c r="BO8929" s="118" t="s">
        <v>2480</v>
      </c>
      <c r="BP8929" s="118" t="s">
        <v>1003</v>
      </c>
      <c r="BQ8929" s="118" t="s">
        <v>2983</v>
      </c>
      <c r="BW8929" s="118" t="s">
        <v>2480</v>
      </c>
      <c r="BX8929" s="118" t="s">
        <v>1003</v>
      </c>
      <c r="BY8929" s="118" t="s">
        <v>2983</v>
      </c>
    </row>
    <row r="8930" spans="53:77" x14ac:dyDescent="0.3">
      <c r="BA8930" s="169" t="e">
        <f>VLOOKUP(D8930,#REF!, 2,FALSE)</f>
        <v>#REF!</v>
      </c>
      <c r="BO8930" s="118" t="s">
        <v>14174</v>
      </c>
      <c r="BP8930" s="118" t="s">
        <v>613</v>
      </c>
      <c r="BQ8930" s="118" t="s">
        <v>1495</v>
      </c>
      <c r="BW8930" s="118" t="s">
        <v>14174</v>
      </c>
      <c r="BX8930" s="118" t="s">
        <v>613</v>
      </c>
      <c r="BY8930" s="118" t="s">
        <v>1495</v>
      </c>
    </row>
    <row r="8931" spans="53:77" x14ac:dyDescent="0.3">
      <c r="BA8931" s="169" t="e">
        <f>VLOOKUP(D8931,#REF!, 2,FALSE)</f>
        <v>#REF!</v>
      </c>
      <c r="BO8931" s="118" t="s">
        <v>14175</v>
      </c>
      <c r="BP8931" s="118" t="s">
        <v>2983</v>
      </c>
      <c r="BQ8931" s="118" t="s">
        <v>2983</v>
      </c>
      <c r="BW8931" s="118" t="s">
        <v>14175</v>
      </c>
      <c r="BX8931" s="118" t="s">
        <v>2983</v>
      </c>
      <c r="BY8931" s="118" t="s">
        <v>2983</v>
      </c>
    </row>
    <row r="8932" spans="53:77" x14ac:dyDescent="0.3">
      <c r="BA8932" s="169" t="e">
        <f>VLOOKUP(D8932,#REF!, 2,FALSE)</f>
        <v>#REF!</v>
      </c>
      <c r="BO8932" s="118" t="s">
        <v>14176</v>
      </c>
      <c r="BP8932" s="118" t="s">
        <v>2983</v>
      </c>
      <c r="BQ8932" s="118" t="s">
        <v>4481</v>
      </c>
      <c r="BW8932" s="118" t="s">
        <v>14176</v>
      </c>
      <c r="BX8932" s="118" t="s">
        <v>2983</v>
      </c>
      <c r="BY8932" s="118" t="s">
        <v>4481</v>
      </c>
    </row>
    <row r="8933" spans="53:77" x14ac:dyDescent="0.3">
      <c r="BA8933" s="169" t="e">
        <f>VLOOKUP(D8933,#REF!, 2,FALSE)</f>
        <v>#REF!</v>
      </c>
      <c r="BO8933" s="118" t="s">
        <v>14177</v>
      </c>
      <c r="BP8933" s="118" t="s">
        <v>2983</v>
      </c>
      <c r="BQ8933" s="118" t="s">
        <v>2983</v>
      </c>
      <c r="BW8933" s="118" t="s">
        <v>14177</v>
      </c>
      <c r="BX8933" s="118" t="s">
        <v>2983</v>
      </c>
      <c r="BY8933" s="118" t="s">
        <v>2983</v>
      </c>
    </row>
    <row r="8934" spans="53:77" x14ac:dyDescent="0.3">
      <c r="BA8934" s="169" t="e">
        <f>VLOOKUP(D8934,#REF!, 2,FALSE)</f>
        <v>#REF!</v>
      </c>
      <c r="BO8934" s="118" t="s">
        <v>14178</v>
      </c>
      <c r="BP8934" s="118" t="s">
        <v>639</v>
      </c>
      <c r="BQ8934" s="118" t="s">
        <v>6006</v>
      </c>
      <c r="BW8934" s="118" t="s">
        <v>14178</v>
      </c>
      <c r="BX8934" s="118" t="s">
        <v>639</v>
      </c>
      <c r="BY8934" s="118" t="s">
        <v>6006</v>
      </c>
    </row>
    <row r="8935" spans="53:77" x14ac:dyDescent="0.3">
      <c r="BA8935" s="169" t="e">
        <f>VLOOKUP(D8935,#REF!, 2,FALSE)</f>
        <v>#REF!</v>
      </c>
      <c r="BO8935" s="118" t="s">
        <v>186</v>
      </c>
      <c r="BP8935" s="118" t="s">
        <v>705</v>
      </c>
      <c r="BQ8935" s="118" t="s">
        <v>12882</v>
      </c>
      <c r="BW8935" s="118" t="s">
        <v>186</v>
      </c>
      <c r="BX8935" s="118" t="s">
        <v>705</v>
      </c>
      <c r="BY8935" s="118" t="s">
        <v>12882</v>
      </c>
    </row>
    <row r="8936" spans="53:77" x14ac:dyDescent="0.3">
      <c r="BA8936" s="169" t="e">
        <f>VLOOKUP(D8936,#REF!, 2,FALSE)</f>
        <v>#REF!</v>
      </c>
      <c r="BO8936" s="118" t="s">
        <v>2481</v>
      </c>
      <c r="BP8936" s="118" t="s">
        <v>669</v>
      </c>
      <c r="BQ8936" s="118" t="s">
        <v>660</v>
      </c>
      <c r="BW8936" s="118" t="s">
        <v>2481</v>
      </c>
      <c r="BX8936" s="118" t="s">
        <v>669</v>
      </c>
      <c r="BY8936" s="118" t="s">
        <v>660</v>
      </c>
    </row>
    <row r="8937" spans="53:77" x14ac:dyDescent="0.3">
      <c r="BA8937" s="169" t="e">
        <f>VLOOKUP(D8937,#REF!, 2,FALSE)</f>
        <v>#REF!</v>
      </c>
      <c r="BO8937" s="118" t="s">
        <v>14179</v>
      </c>
      <c r="BP8937" s="118" t="s">
        <v>2983</v>
      </c>
      <c r="BQ8937" s="118" t="s">
        <v>2983</v>
      </c>
      <c r="BW8937" s="118" t="s">
        <v>14179</v>
      </c>
      <c r="BX8937" s="118" t="s">
        <v>2983</v>
      </c>
      <c r="BY8937" s="118" t="s">
        <v>2983</v>
      </c>
    </row>
    <row r="8938" spans="53:77" x14ac:dyDescent="0.3">
      <c r="BA8938" s="169" t="e">
        <f>VLOOKUP(D8938,#REF!, 2,FALSE)</f>
        <v>#REF!</v>
      </c>
      <c r="BO8938" s="118" t="s">
        <v>14180</v>
      </c>
      <c r="BP8938" s="118" t="s">
        <v>16975</v>
      </c>
      <c r="BQ8938" s="118" t="s">
        <v>770</v>
      </c>
      <c r="BW8938" s="118" t="s">
        <v>14180</v>
      </c>
      <c r="BX8938" s="118" t="s">
        <v>16975</v>
      </c>
      <c r="BY8938" s="118" t="s">
        <v>770</v>
      </c>
    </row>
    <row r="8939" spans="53:77" x14ac:dyDescent="0.3">
      <c r="BA8939" s="169" t="e">
        <f>VLOOKUP(D8939,#REF!, 2,FALSE)</f>
        <v>#REF!</v>
      </c>
      <c r="BO8939" s="118" t="s">
        <v>14181</v>
      </c>
      <c r="BP8939" s="118" t="s">
        <v>797</v>
      </c>
      <c r="BQ8939" s="118" t="s">
        <v>14182</v>
      </c>
      <c r="BW8939" s="118" t="s">
        <v>14181</v>
      </c>
      <c r="BX8939" s="118" t="s">
        <v>797</v>
      </c>
      <c r="BY8939" s="118" t="s">
        <v>14182</v>
      </c>
    </row>
    <row r="8940" spans="53:77" x14ac:dyDescent="0.3">
      <c r="BA8940" s="169" t="e">
        <f>VLOOKUP(D8940,#REF!, 2,FALSE)</f>
        <v>#REF!</v>
      </c>
      <c r="BO8940" s="118" t="s">
        <v>14183</v>
      </c>
      <c r="BP8940" s="118" t="s">
        <v>3043</v>
      </c>
      <c r="BQ8940" s="118" t="s">
        <v>14184</v>
      </c>
      <c r="BW8940" s="118" t="s">
        <v>14183</v>
      </c>
      <c r="BX8940" s="118" t="s">
        <v>3043</v>
      </c>
      <c r="BY8940" s="118" t="s">
        <v>14184</v>
      </c>
    </row>
    <row r="8941" spans="53:77" x14ac:dyDescent="0.3">
      <c r="BA8941" s="169" t="e">
        <f>VLOOKUP(D8941,#REF!, 2,FALSE)</f>
        <v>#REF!</v>
      </c>
      <c r="BO8941" s="118" t="s">
        <v>14185</v>
      </c>
      <c r="BP8941" s="118" t="s">
        <v>662</v>
      </c>
      <c r="BQ8941" s="118" t="s">
        <v>14186</v>
      </c>
      <c r="BW8941" s="118" t="s">
        <v>14185</v>
      </c>
      <c r="BX8941" s="118" t="s">
        <v>662</v>
      </c>
      <c r="BY8941" s="118" t="s">
        <v>14186</v>
      </c>
    </row>
    <row r="8942" spans="53:77" x14ac:dyDescent="0.3">
      <c r="BA8942" s="169" t="e">
        <f>VLOOKUP(D8942,#REF!, 2,FALSE)</f>
        <v>#REF!</v>
      </c>
      <c r="BO8942" s="118" t="s">
        <v>14187</v>
      </c>
      <c r="BP8942" s="118" t="s">
        <v>797</v>
      </c>
      <c r="BQ8942" s="118" t="s">
        <v>14188</v>
      </c>
      <c r="BW8942" s="118" t="s">
        <v>14187</v>
      </c>
      <c r="BX8942" s="118" t="s">
        <v>797</v>
      </c>
      <c r="BY8942" s="118" t="s">
        <v>14188</v>
      </c>
    </row>
    <row r="8943" spans="53:77" x14ac:dyDescent="0.3">
      <c r="BA8943" s="169" t="e">
        <f>VLOOKUP(D8943,#REF!, 2,FALSE)</f>
        <v>#REF!</v>
      </c>
      <c r="BO8943" s="118" t="s">
        <v>14189</v>
      </c>
      <c r="BP8943" s="118" t="s">
        <v>3043</v>
      </c>
      <c r="BQ8943" s="118" t="s">
        <v>2983</v>
      </c>
      <c r="BW8943" s="118" t="s">
        <v>14189</v>
      </c>
      <c r="BX8943" s="118" t="s">
        <v>3043</v>
      </c>
      <c r="BY8943" s="118" t="s">
        <v>2983</v>
      </c>
    </row>
    <row r="8944" spans="53:77" x14ac:dyDescent="0.3">
      <c r="BA8944" s="169" t="e">
        <f>VLOOKUP(D8944,#REF!, 2,FALSE)</f>
        <v>#REF!</v>
      </c>
      <c r="BO8944" s="118" t="s">
        <v>14190</v>
      </c>
      <c r="BP8944" s="118" t="s">
        <v>662</v>
      </c>
      <c r="BQ8944" s="118" t="s">
        <v>14191</v>
      </c>
      <c r="BW8944" s="118" t="s">
        <v>14190</v>
      </c>
      <c r="BX8944" s="118" t="s">
        <v>662</v>
      </c>
      <c r="BY8944" s="118" t="s">
        <v>14191</v>
      </c>
    </row>
    <row r="8945" spans="53:77" x14ac:dyDescent="0.3">
      <c r="BA8945" s="169" t="e">
        <f>VLOOKUP(D8945,#REF!, 2,FALSE)</f>
        <v>#REF!</v>
      </c>
      <c r="BO8945" s="118" t="s">
        <v>14192</v>
      </c>
      <c r="BP8945" s="118" t="s">
        <v>2983</v>
      </c>
      <c r="BQ8945" s="118" t="s">
        <v>2983</v>
      </c>
      <c r="BW8945" s="118" t="s">
        <v>14192</v>
      </c>
      <c r="BX8945" s="118" t="s">
        <v>2983</v>
      </c>
      <c r="BY8945" s="118" t="s">
        <v>2983</v>
      </c>
    </row>
    <row r="8946" spans="53:77" x14ac:dyDescent="0.3">
      <c r="BA8946" s="169" t="e">
        <f>VLOOKUP(D8946,#REF!, 2,FALSE)</f>
        <v>#REF!</v>
      </c>
      <c r="BO8946" s="118" t="s">
        <v>14193</v>
      </c>
      <c r="BP8946" s="118" t="s">
        <v>700</v>
      </c>
      <c r="BQ8946" s="118" t="s">
        <v>4290</v>
      </c>
      <c r="BW8946" s="118" t="s">
        <v>14193</v>
      </c>
      <c r="BX8946" s="118" t="s">
        <v>700</v>
      </c>
      <c r="BY8946" s="118" t="s">
        <v>4290</v>
      </c>
    </row>
    <row r="8947" spans="53:77" x14ac:dyDescent="0.3">
      <c r="BA8947" s="169" t="e">
        <f>VLOOKUP(D8947,#REF!, 2,FALSE)</f>
        <v>#REF!</v>
      </c>
      <c r="BO8947" s="118" t="s">
        <v>14194</v>
      </c>
      <c r="BP8947" s="118" t="s">
        <v>639</v>
      </c>
      <c r="BQ8947" s="118" t="s">
        <v>2749</v>
      </c>
      <c r="BW8947" s="118" t="s">
        <v>14194</v>
      </c>
      <c r="BX8947" s="118" t="s">
        <v>639</v>
      </c>
      <c r="BY8947" s="118" t="s">
        <v>2749</v>
      </c>
    </row>
    <row r="8948" spans="53:77" x14ac:dyDescent="0.3">
      <c r="BA8948" s="169" t="e">
        <f>VLOOKUP(D8948,#REF!, 2,FALSE)</f>
        <v>#REF!</v>
      </c>
      <c r="BO8948" s="118" t="s">
        <v>14195</v>
      </c>
      <c r="BP8948" s="118" t="s">
        <v>2983</v>
      </c>
      <c r="BQ8948" s="118" t="s">
        <v>2983</v>
      </c>
      <c r="BW8948" s="118" t="s">
        <v>14195</v>
      </c>
      <c r="BX8948" s="118" t="s">
        <v>2983</v>
      </c>
      <c r="BY8948" s="118" t="s">
        <v>2983</v>
      </c>
    </row>
    <row r="8949" spans="53:77" x14ac:dyDescent="0.3">
      <c r="BA8949" s="169" t="e">
        <f>VLOOKUP(D8949,#REF!, 2,FALSE)</f>
        <v>#REF!</v>
      </c>
      <c r="BO8949" s="118" t="s">
        <v>187</v>
      </c>
      <c r="BP8949" s="118" t="s">
        <v>2983</v>
      </c>
      <c r="BQ8949" s="118" t="s">
        <v>2983</v>
      </c>
      <c r="BW8949" s="118" t="s">
        <v>187</v>
      </c>
      <c r="BX8949" s="118" t="s">
        <v>2983</v>
      </c>
      <c r="BY8949" s="118" t="s">
        <v>2983</v>
      </c>
    </row>
    <row r="8950" spans="53:77" x14ac:dyDescent="0.3">
      <c r="BA8950" s="169" t="e">
        <f>VLOOKUP(D8950,#REF!, 2,FALSE)</f>
        <v>#REF!</v>
      </c>
      <c r="BO8950" s="118" t="s">
        <v>14196</v>
      </c>
      <c r="BP8950" s="118" t="s">
        <v>2983</v>
      </c>
      <c r="BQ8950" s="118" t="s">
        <v>2983</v>
      </c>
      <c r="BW8950" s="118" t="s">
        <v>14196</v>
      </c>
      <c r="BX8950" s="118" t="s">
        <v>2983</v>
      </c>
      <c r="BY8950" s="118" t="s">
        <v>2983</v>
      </c>
    </row>
    <row r="8951" spans="53:77" x14ac:dyDescent="0.3">
      <c r="BA8951" s="169" t="e">
        <f>VLOOKUP(D8951,#REF!, 2,FALSE)</f>
        <v>#REF!</v>
      </c>
      <c r="BO8951" s="118" t="s">
        <v>14197</v>
      </c>
      <c r="BP8951" s="118" t="s">
        <v>2983</v>
      </c>
      <c r="BQ8951" s="118" t="s">
        <v>2983</v>
      </c>
      <c r="BW8951" s="118" t="s">
        <v>14197</v>
      </c>
      <c r="BX8951" s="118" t="s">
        <v>2983</v>
      </c>
      <c r="BY8951" s="118" t="s">
        <v>2983</v>
      </c>
    </row>
    <row r="8952" spans="53:77" x14ac:dyDescent="0.3">
      <c r="BA8952" s="169" t="e">
        <f>VLOOKUP(D8952,#REF!, 2,FALSE)</f>
        <v>#REF!</v>
      </c>
      <c r="BO8952" s="118" t="s">
        <v>14198</v>
      </c>
      <c r="BP8952" s="118" t="s">
        <v>2983</v>
      </c>
      <c r="BQ8952" s="118" t="s">
        <v>2983</v>
      </c>
      <c r="BW8952" s="118" t="s">
        <v>14198</v>
      </c>
      <c r="BX8952" s="118" t="s">
        <v>2983</v>
      </c>
      <c r="BY8952" s="118" t="s">
        <v>2983</v>
      </c>
    </row>
    <row r="8953" spans="53:77" x14ac:dyDescent="0.3">
      <c r="BA8953" s="169" t="e">
        <f>VLOOKUP(D8953,#REF!, 2,FALSE)</f>
        <v>#REF!</v>
      </c>
      <c r="BO8953" s="118" t="s">
        <v>14199</v>
      </c>
      <c r="BP8953" s="118" t="s">
        <v>2983</v>
      </c>
      <c r="BQ8953" s="118" t="s">
        <v>2983</v>
      </c>
      <c r="BW8953" s="118" t="s">
        <v>14199</v>
      </c>
      <c r="BX8953" s="118" t="s">
        <v>2983</v>
      </c>
      <c r="BY8953" s="118" t="s">
        <v>2983</v>
      </c>
    </row>
    <row r="8954" spans="53:77" x14ac:dyDescent="0.3">
      <c r="BA8954" s="169" t="e">
        <f>VLOOKUP(D8954,#REF!, 2,FALSE)</f>
        <v>#REF!</v>
      </c>
      <c r="BO8954" s="118" t="s">
        <v>14200</v>
      </c>
      <c r="BP8954" s="118" t="s">
        <v>2983</v>
      </c>
      <c r="BQ8954" s="118" t="s">
        <v>2983</v>
      </c>
      <c r="BW8954" s="118" t="s">
        <v>14200</v>
      </c>
      <c r="BX8954" s="118" t="s">
        <v>2983</v>
      </c>
      <c r="BY8954" s="118" t="s">
        <v>2983</v>
      </c>
    </row>
    <row r="8955" spans="53:77" x14ac:dyDescent="0.3">
      <c r="BA8955" s="169" t="e">
        <f>VLOOKUP(D8955,#REF!, 2,FALSE)</f>
        <v>#REF!</v>
      </c>
      <c r="BO8955" s="118" t="s">
        <v>2482</v>
      </c>
      <c r="BP8955" s="118" t="s">
        <v>663</v>
      </c>
      <c r="BQ8955" s="118" t="s">
        <v>14201</v>
      </c>
      <c r="BW8955" s="118" t="s">
        <v>2482</v>
      </c>
      <c r="BX8955" s="118" t="s">
        <v>663</v>
      </c>
      <c r="BY8955" s="118" t="s">
        <v>14201</v>
      </c>
    </row>
    <row r="8956" spans="53:77" x14ac:dyDescent="0.3">
      <c r="BA8956" s="169" t="e">
        <f>VLOOKUP(D8956,#REF!, 2,FALSE)</f>
        <v>#REF!</v>
      </c>
      <c r="BO8956" s="118" t="s">
        <v>14202</v>
      </c>
      <c r="BP8956" s="118" t="s">
        <v>2983</v>
      </c>
      <c r="BQ8956" s="118" t="s">
        <v>2983</v>
      </c>
      <c r="BW8956" s="118" t="s">
        <v>14202</v>
      </c>
      <c r="BX8956" s="118" t="s">
        <v>2983</v>
      </c>
      <c r="BY8956" s="118" t="s">
        <v>2983</v>
      </c>
    </row>
    <row r="8957" spans="53:77" x14ac:dyDescent="0.3">
      <c r="BA8957" s="169" t="e">
        <f>VLOOKUP(D8957,#REF!, 2,FALSE)</f>
        <v>#REF!</v>
      </c>
      <c r="BO8957" s="118" t="s">
        <v>14203</v>
      </c>
      <c r="BP8957" s="118" t="s">
        <v>771</v>
      </c>
      <c r="BQ8957" s="118" t="s">
        <v>1903</v>
      </c>
      <c r="BW8957" s="118" t="s">
        <v>14203</v>
      </c>
      <c r="BX8957" s="118" t="s">
        <v>771</v>
      </c>
      <c r="BY8957" s="118" t="s">
        <v>1903</v>
      </c>
    </row>
    <row r="8958" spans="53:77" x14ac:dyDescent="0.3">
      <c r="BA8958" s="169" t="e">
        <f>VLOOKUP(D8958,#REF!, 2,FALSE)</f>
        <v>#REF!</v>
      </c>
      <c r="BO8958" s="118" t="s">
        <v>14204</v>
      </c>
      <c r="BP8958" s="118" t="s">
        <v>1279</v>
      </c>
      <c r="BQ8958" s="118" t="s">
        <v>2983</v>
      </c>
      <c r="BW8958" s="118" t="s">
        <v>14204</v>
      </c>
      <c r="BX8958" s="118" t="s">
        <v>1279</v>
      </c>
      <c r="BY8958" s="118" t="s">
        <v>2983</v>
      </c>
    </row>
    <row r="8959" spans="53:77" x14ac:dyDescent="0.3">
      <c r="BA8959" s="169" t="e">
        <f>VLOOKUP(D8959,#REF!, 2,FALSE)</f>
        <v>#REF!</v>
      </c>
      <c r="BO8959" s="118" t="s">
        <v>14205</v>
      </c>
      <c r="BP8959" s="118" t="s">
        <v>700</v>
      </c>
      <c r="BQ8959" s="118" t="s">
        <v>14206</v>
      </c>
      <c r="BW8959" s="118" t="s">
        <v>14205</v>
      </c>
      <c r="BX8959" s="118" t="s">
        <v>700</v>
      </c>
      <c r="BY8959" s="118" t="s">
        <v>14206</v>
      </c>
    </row>
    <row r="8960" spans="53:77" x14ac:dyDescent="0.3">
      <c r="BA8960" s="169" t="e">
        <f>VLOOKUP(D8960,#REF!, 2,FALSE)</f>
        <v>#REF!</v>
      </c>
      <c r="BO8960" s="118" t="s">
        <v>14207</v>
      </c>
      <c r="BP8960" s="118" t="s">
        <v>1445</v>
      </c>
      <c r="BQ8960" s="118" t="s">
        <v>2983</v>
      </c>
      <c r="BW8960" s="118" t="s">
        <v>14207</v>
      </c>
      <c r="BX8960" s="118" t="s">
        <v>1445</v>
      </c>
      <c r="BY8960" s="118" t="s">
        <v>2983</v>
      </c>
    </row>
    <row r="8961" spans="53:77" x14ac:dyDescent="0.3">
      <c r="BA8961" s="169" t="e">
        <f>VLOOKUP(D8961,#REF!, 2,FALSE)</f>
        <v>#REF!</v>
      </c>
      <c r="BO8961" s="118" t="s">
        <v>14208</v>
      </c>
      <c r="BP8961" s="118" t="s">
        <v>912</v>
      </c>
      <c r="BQ8961" s="118" t="s">
        <v>14209</v>
      </c>
      <c r="BW8961" s="118" t="s">
        <v>14208</v>
      </c>
      <c r="BX8961" s="118" t="s">
        <v>912</v>
      </c>
      <c r="BY8961" s="118" t="s">
        <v>14209</v>
      </c>
    </row>
    <row r="8962" spans="53:77" x14ac:dyDescent="0.3">
      <c r="BA8962" s="169" t="e">
        <f>VLOOKUP(D8962,#REF!, 2,FALSE)</f>
        <v>#REF!</v>
      </c>
      <c r="BO8962" s="118" t="s">
        <v>2483</v>
      </c>
      <c r="BP8962" s="118" t="s">
        <v>1445</v>
      </c>
      <c r="BQ8962" s="118" t="s">
        <v>2746</v>
      </c>
      <c r="BW8962" s="118" t="s">
        <v>2483</v>
      </c>
      <c r="BX8962" s="118" t="s">
        <v>1445</v>
      </c>
      <c r="BY8962" s="118" t="s">
        <v>2746</v>
      </c>
    </row>
    <row r="8963" spans="53:77" x14ac:dyDescent="0.3">
      <c r="BA8963" s="169" t="e">
        <f>VLOOKUP(D8963,#REF!, 2,FALSE)</f>
        <v>#REF!</v>
      </c>
      <c r="BO8963" s="118" t="s">
        <v>14210</v>
      </c>
      <c r="BP8963" s="118" t="s">
        <v>1445</v>
      </c>
      <c r="BQ8963" s="118" t="s">
        <v>14132</v>
      </c>
      <c r="BW8963" s="118" t="s">
        <v>14210</v>
      </c>
      <c r="BX8963" s="118" t="s">
        <v>1445</v>
      </c>
      <c r="BY8963" s="118" t="s">
        <v>14132</v>
      </c>
    </row>
    <row r="8964" spans="53:77" x14ac:dyDescent="0.3">
      <c r="BA8964" s="169" t="e">
        <f>VLOOKUP(D8964,#REF!, 2,FALSE)</f>
        <v>#REF!</v>
      </c>
      <c r="BO8964" s="118" t="s">
        <v>14212</v>
      </c>
      <c r="BP8964" s="118" t="s">
        <v>2983</v>
      </c>
      <c r="BQ8964" s="118" t="s">
        <v>2983</v>
      </c>
      <c r="BW8964" s="118" t="s">
        <v>14212</v>
      </c>
      <c r="BX8964" s="118" t="s">
        <v>2983</v>
      </c>
      <c r="BY8964" s="118" t="s">
        <v>2983</v>
      </c>
    </row>
    <row r="8965" spans="53:77" x14ac:dyDescent="0.3">
      <c r="BA8965" s="169" t="e">
        <f>VLOOKUP(D8965,#REF!, 2,FALSE)</f>
        <v>#REF!</v>
      </c>
      <c r="BO8965" s="118" t="s">
        <v>14213</v>
      </c>
      <c r="BP8965" s="118" t="s">
        <v>639</v>
      </c>
      <c r="BQ8965" s="118" t="s">
        <v>2983</v>
      </c>
      <c r="BW8965" s="118" t="s">
        <v>14213</v>
      </c>
      <c r="BX8965" s="118" t="s">
        <v>639</v>
      </c>
      <c r="BY8965" s="118" t="s">
        <v>2983</v>
      </c>
    </row>
    <row r="8966" spans="53:77" x14ac:dyDescent="0.3">
      <c r="BA8966" s="169" t="e">
        <f>VLOOKUP(D8966,#REF!, 2,FALSE)</f>
        <v>#REF!</v>
      </c>
      <c r="BO8966" s="118" t="s">
        <v>14214</v>
      </c>
      <c r="BP8966" s="118" t="s">
        <v>2983</v>
      </c>
      <c r="BQ8966" s="118" t="s">
        <v>2983</v>
      </c>
      <c r="BW8966" s="118" t="s">
        <v>14214</v>
      </c>
      <c r="BX8966" s="118" t="s">
        <v>2983</v>
      </c>
      <c r="BY8966" s="118" t="s">
        <v>2983</v>
      </c>
    </row>
    <row r="8967" spans="53:77" x14ac:dyDescent="0.3">
      <c r="BA8967" s="169" t="e">
        <f>VLOOKUP(D8967,#REF!, 2,FALSE)</f>
        <v>#REF!</v>
      </c>
      <c r="BO8967" s="118" t="s">
        <v>14215</v>
      </c>
      <c r="BP8967" s="118" t="s">
        <v>612</v>
      </c>
      <c r="BQ8967" s="118" t="s">
        <v>2983</v>
      </c>
      <c r="BW8967" s="118" t="s">
        <v>14215</v>
      </c>
      <c r="BX8967" s="118" t="s">
        <v>612</v>
      </c>
      <c r="BY8967" s="118" t="s">
        <v>2983</v>
      </c>
    </row>
    <row r="8968" spans="53:77" x14ac:dyDescent="0.3">
      <c r="BA8968" s="169" t="e">
        <f>VLOOKUP(D8968,#REF!, 2,FALSE)</f>
        <v>#REF!</v>
      </c>
      <c r="BO8968" s="118" t="s">
        <v>2484</v>
      </c>
      <c r="BP8968" s="118" t="s">
        <v>694</v>
      </c>
      <c r="BQ8968" s="118" t="s">
        <v>14216</v>
      </c>
      <c r="BW8968" s="118" t="s">
        <v>2484</v>
      </c>
      <c r="BX8968" s="118" t="s">
        <v>694</v>
      </c>
      <c r="BY8968" s="118" t="s">
        <v>14216</v>
      </c>
    </row>
    <row r="8969" spans="53:77" x14ac:dyDescent="0.3">
      <c r="BA8969" s="169" t="e">
        <f>VLOOKUP(D8969,#REF!, 2,FALSE)</f>
        <v>#REF!</v>
      </c>
      <c r="BO8969" s="118" t="s">
        <v>14217</v>
      </c>
      <c r="BP8969" s="118" t="s">
        <v>2983</v>
      </c>
      <c r="BQ8969" s="118" t="s">
        <v>2983</v>
      </c>
      <c r="BW8969" s="118" t="s">
        <v>14217</v>
      </c>
      <c r="BX8969" s="118" t="s">
        <v>2983</v>
      </c>
      <c r="BY8969" s="118" t="s">
        <v>2983</v>
      </c>
    </row>
    <row r="8970" spans="53:77" x14ac:dyDescent="0.3">
      <c r="BA8970" s="169" t="e">
        <f>VLOOKUP(D8970,#REF!, 2,FALSE)</f>
        <v>#REF!</v>
      </c>
      <c r="BO8970" s="118" t="s">
        <v>14218</v>
      </c>
      <c r="BP8970" s="118" t="s">
        <v>2983</v>
      </c>
      <c r="BQ8970" s="118" t="s">
        <v>2983</v>
      </c>
      <c r="BW8970" s="118" t="s">
        <v>14218</v>
      </c>
      <c r="BX8970" s="118" t="s">
        <v>2983</v>
      </c>
      <c r="BY8970" s="118" t="s">
        <v>2983</v>
      </c>
    </row>
    <row r="8971" spans="53:77" x14ac:dyDescent="0.3">
      <c r="BA8971" s="169" t="e">
        <f>VLOOKUP(D8971,#REF!, 2,FALSE)</f>
        <v>#REF!</v>
      </c>
      <c r="BO8971" s="118" t="s">
        <v>2485</v>
      </c>
      <c r="BP8971" s="118" t="s">
        <v>1260</v>
      </c>
      <c r="BQ8971" s="118" t="s">
        <v>9833</v>
      </c>
      <c r="BW8971" s="118" t="s">
        <v>2485</v>
      </c>
      <c r="BX8971" s="118" t="s">
        <v>1260</v>
      </c>
      <c r="BY8971" s="118" t="s">
        <v>9833</v>
      </c>
    </row>
    <row r="8972" spans="53:77" x14ac:dyDescent="0.3">
      <c r="BA8972" s="169" t="e">
        <f>VLOOKUP(D8972,#REF!, 2,FALSE)</f>
        <v>#REF!</v>
      </c>
      <c r="BO8972" s="118" t="s">
        <v>14219</v>
      </c>
      <c r="BP8972" s="118" t="s">
        <v>662</v>
      </c>
      <c r="BQ8972" s="118" t="s">
        <v>14220</v>
      </c>
      <c r="BW8972" s="118" t="s">
        <v>14219</v>
      </c>
      <c r="BX8972" s="118" t="s">
        <v>662</v>
      </c>
      <c r="BY8972" s="118" t="s">
        <v>14220</v>
      </c>
    </row>
    <row r="8973" spans="53:77" x14ac:dyDescent="0.3">
      <c r="BA8973" s="169" t="e">
        <f>VLOOKUP(D8973,#REF!, 2,FALSE)</f>
        <v>#REF!</v>
      </c>
      <c r="BO8973" s="118" t="s">
        <v>14221</v>
      </c>
      <c r="BP8973" s="118" t="s">
        <v>631</v>
      </c>
      <c r="BQ8973" s="118" t="s">
        <v>14222</v>
      </c>
      <c r="BW8973" s="118" t="s">
        <v>14221</v>
      </c>
      <c r="BX8973" s="118" t="s">
        <v>631</v>
      </c>
      <c r="BY8973" s="118" t="s">
        <v>14222</v>
      </c>
    </row>
    <row r="8974" spans="53:77" x14ac:dyDescent="0.3">
      <c r="BA8974" s="169" t="e">
        <f>VLOOKUP(D8974,#REF!, 2,FALSE)</f>
        <v>#REF!</v>
      </c>
      <c r="BO8974" s="118" t="s">
        <v>14223</v>
      </c>
      <c r="BP8974" s="118" t="s">
        <v>2983</v>
      </c>
      <c r="BQ8974" s="118" t="s">
        <v>2983</v>
      </c>
      <c r="BW8974" s="118" t="s">
        <v>14223</v>
      </c>
      <c r="BX8974" s="118" t="s">
        <v>2983</v>
      </c>
      <c r="BY8974" s="118" t="s">
        <v>2983</v>
      </c>
    </row>
    <row r="8975" spans="53:77" x14ac:dyDescent="0.3">
      <c r="BA8975" s="169" t="e">
        <f>VLOOKUP(D8975,#REF!, 2,FALSE)</f>
        <v>#REF!</v>
      </c>
      <c r="BO8975" s="118" t="s">
        <v>14224</v>
      </c>
      <c r="BP8975" s="118" t="s">
        <v>639</v>
      </c>
      <c r="BQ8975" s="118" t="s">
        <v>14225</v>
      </c>
      <c r="BW8975" s="118" t="s">
        <v>14224</v>
      </c>
      <c r="BX8975" s="118" t="s">
        <v>639</v>
      </c>
      <c r="BY8975" s="118" t="s">
        <v>14225</v>
      </c>
    </row>
    <row r="8976" spans="53:77" x14ac:dyDescent="0.3">
      <c r="BA8976" s="169" t="e">
        <f>VLOOKUP(D8976,#REF!, 2,FALSE)</f>
        <v>#REF!</v>
      </c>
      <c r="BO8976" s="118" t="s">
        <v>14226</v>
      </c>
      <c r="BP8976" s="118" t="s">
        <v>3243</v>
      </c>
      <c r="BQ8976" s="118" t="s">
        <v>1385</v>
      </c>
      <c r="BW8976" s="118" t="s">
        <v>14226</v>
      </c>
      <c r="BX8976" s="118" t="s">
        <v>3243</v>
      </c>
      <c r="BY8976" s="118" t="s">
        <v>1385</v>
      </c>
    </row>
    <row r="8977" spans="53:77" x14ac:dyDescent="0.3">
      <c r="BA8977" s="169" t="e">
        <f>VLOOKUP(D8977,#REF!, 2,FALSE)</f>
        <v>#REF!</v>
      </c>
      <c r="BO8977" s="118" t="s">
        <v>14227</v>
      </c>
      <c r="BP8977" s="118" t="s">
        <v>3243</v>
      </c>
      <c r="BQ8977" s="118" t="s">
        <v>14228</v>
      </c>
      <c r="BW8977" s="118" t="s">
        <v>14227</v>
      </c>
      <c r="BX8977" s="118" t="s">
        <v>3243</v>
      </c>
      <c r="BY8977" s="118" t="s">
        <v>14228</v>
      </c>
    </row>
    <row r="8978" spans="53:77" x14ac:dyDescent="0.3">
      <c r="BA8978" s="169" t="e">
        <f>VLOOKUP(D8978,#REF!, 2,FALSE)</f>
        <v>#REF!</v>
      </c>
      <c r="BO8978" s="118" t="s">
        <v>14229</v>
      </c>
      <c r="BP8978" s="118" t="s">
        <v>1139</v>
      </c>
      <c r="BQ8978" s="118" t="s">
        <v>2092</v>
      </c>
      <c r="BW8978" s="118" t="s">
        <v>14229</v>
      </c>
      <c r="BX8978" s="118" t="s">
        <v>1139</v>
      </c>
      <c r="BY8978" s="118" t="s">
        <v>2092</v>
      </c>
    </row>
    <row r="8979" spans="53:77" x14ac:dyDescent="0.3">
      <c r="BA8979" s="169" t="e">
        <f>VLOOKUP(D8979,#REF!, 2,FALSE)</f>
        <v>#REF!</v>
      </c>
      <c r="BO8979" s="118" t="s">
        <v>2486</v>
      </c>
      <c r="BP8979" s="118" t="s">
        <v>997</v>
      </c>
      <c r="BQ8979" s="118" t="s">
        <v>14230</v>
      </c>
      <c r="BW8979" s="118" t="s">
        <v>2486</v>
      </c>
      <c r="BX8979" s="118" t="s">
        <v>997</v>
      </c>
      <c r="BY8979" s="118" t="s">
        <v>14230</v>
      </c>
    </row>
    <row r="8980" spans="53:77" x14ac:dyDescent="0.3">
      <c r="BA8980" s="169" t="e">
        <f>VLOOKUP(D8980,#REF!, 2,FALSE)</f>
        <v>#REF!</v>
      </c>
      <c r="BO8980" s="118" t="s">
        <v>14231</v>
      </c>
      <c r="BP8980" s="118" t="s">
        <v>3197</v>
      </c>
      <c r="BQ8980" s="118" t="s">
        <v>3993</v>
      </c>
      <c r="BW8980" s="118" t="s">
        <v>14231</v>
      </c>
      <c r="BX8980" s="118" t="s">
        <v>3197</v>
      </c>
      <c r="BY8980" s="118" t="s">
        <v>3993</v>
      </c>
    </row>
    <row r="8981" spans="53:77" x14ac:dyDescent="0.3">
      <c r="BA8981" s="169" t="e">
        <f>VLOOKUP(D8981,#REF!, 2,FALSE)</f>
        <v>#REF!</v>
      </c>
      <c r="BO8981" s="118" t="s">
        <v>14232</v>
      </c>
      <c r="BP8981" s="118" t="s">
        <v>3000</v>
      </c>
      <c r="BQ8981" s="118" t="s">
        <v>8561</v>
      </c>
      <c r="BW8981" s="118" t="s">
        <v>14232</v>
      </c>
      <c r="BX8981" s="118" t="s">
        <v>3000</v>
      </c>
      <c r="BY8981" s="118" t="s">
        <v>8561</v>
      </c>
    </row>
    <row r="8982" spans="53:77" x14ac:dyDescent="0.3">
      <c r="BA8982" s="169" t="e">
        <f>VLOOKUP(D8982,#REF!, 2,FALSE)</f>
        <v>#REF!</v>
      </c>
      <c r="BO8982" s="118" t="s">
        <v>14233</v>
      </c>
      <c r="BP8982" s="118" t="s">
        <v>3243</v>
      </c>
      <c r="BQ8982" s="118" t="s">
        <v>10324</v>
      </c>
      <c r="BW8982" s="118" t="s">
        <v>14233</v>
      </c>
      <c r="BX8982" s="118" t="s">
        <v>3243</v>
      </c>
      <c r="BY8982" s="118" t="s">
        <v>10324</v>
      </c>
    </row>
    <row r="8983" spans="53:77" x14ac:dyDescent="0.3">
      <c r="BA8983" s="169" t="e">
        <f>VLOOKUP(D8983,#REF!, 2,FALSE)</f>
        <v>#REF!</v>
      </c>
      <c r="BO8983" s="118" t="s">
        <v>14234</v>
      </c>
      <c r="BP8983" s="118" t="s">
        <v>2983</v>
      </c>
      <c r="BQ8983" s="118" t="s">
        <v>5236</v>
      </c>
      <c r="BW8983" s="118" t="s">
        <v>14234</v>
      </c>
      <c r="BX8983" s="118" t="s">
        <v>2983</v>
      </c>
      <c r="BY8983" s="118" t="s">
        <v>5236</v>
      </c>
    </row>
    <row r="8984" spans="53:77" x14ac:dyDescent="0.3">
      <c r="BA8984" s="169" t="e">
        <f>VLOOKUP(D8984,#REF!, 2,FALSE)</f>
        <v>#REF!</v>
      </c>
      <c r="BO8984" s="118" t="s">
        <v>14235</v>
      </c>
      <c r="BP8984" s="118" t="s">
        <v>2983</v>
      </c>
      <c r="BQ8984" s="118" t="s">
        <v>14236</v>
      </c>
      <c r="BW8984" s="118" t="s">
        <v>14235</v>
      </c>
      <c r="BX8984" s="118" t="s">
        <v>2983</v>
      </c>
      <c r="BY8984" s="118" t="s">
        <v>14236</v>
      </c>
    </row>
    <row r="8985" spans="53:77" x14ac:dyDescent="0.3">
      <c r="BA8985" s="169" t="e">
        <f>VLOOKUP(D8985,#REF!, 2,FALSE)</f>
        <v>#REF!</v>
      </c>
      <c r="BO8985" s="118" t="s">
        <v>14237</v>
      </c>
      <c r="BP8985" s="118" t="s">
        <v>2983</v>
      </c>
      <c r="BQ8985" s="118" t="s">
        <v>13529</v>
      </c>
      <c r="BW8985" s="118" t="s">
        <v>14237</v>
      </c>
      <c r="BX8985" s="118" t="s">
        <v>2983</v>
      </c>
      <c r="BY8985" s="118" t="s">
        <v>13529</v>
      </c>
    </row>
    <row r="8986" spans="53:77" x14ac:dyDescent="0.3">
      <c r="BA8986" s="169" t="e">
        <f>VLOOKUP(D8986,#REF!, 2,FALSE)</f>
        <v>#REF!</v>
      </c>
      <c r="BO8986" s="118" t="s">
        <v>14238</v>
      </c>
      <c r="BP8986" s="118" t="s">
        <v>3243</v>
      </c>
      <c r="BQ8986" s="118" t="s">
        <v>3526</v>
      </c>
      <c r="BW8986" s="118" t="s">
        <v>14238</v>
      </c>
      <c r="BX8986" s="118" t="s">
        <v>3243</v>
      </c>
      <c r="BY8986" s="118" t="s">
        <v>3526</v>
      </c>
    </row>
    <row r="8987" spans="53:77" x14ac:dyDescent="0.3">
      <c r="BA8987" s="169" t="e">
        <f>VLOOKUP(D8987,#REF!, 2,FALSE)</f>
        <v>#REF!</v>
      </c>
      <c r="BO8987" s="118" t="s">
        <v>14239</v>
      </c>
      <c r="BP8987" s="118" t="s">
        <v>2983</v>
      </c>
      <c r="BQ8987" s="118" t="s">
        <v>2983</v>
      </c>
      <c r="BW8987" s="118" t="s">
        <v>14239</v>
      </c>
      <c r="BX8987" s="118" t="s">
        <v>2983</v>
      </c>
      <c r="BY8987" s="118" t="s">
        <v>2983</v>
      </c>
    </row>
    <row r="8988" spans="53:77" x14ac:dyDescent="0.3">
      <c r="BA8988" s="169" t="e">
        <f>VLOOKUP(D8988,#REF!, 2,FALSE)</f>
        <v>#REF!</v>
      </c>
      <c r="BO8988" s="118" t="s">
        <v>14240</v>
      </c>
      <c r="BP8988" s="118" t="s">
        <v>2983</v>
      </c>
      <c r="BQ8988" s="118" t="s">
        <v>2983</v>
      </c>
      <c r="BW8988" s="118" t="s">
        <v>14240</v>
      </c>
      <c r="BX8988" s="118" t="s">
        <v>2983</v>
      </c>
      <c r="BY8988" s="118" t="s">
        <v>2983</v>
      </c>
    </row>
    <row r="8989" spans="53:77" x14ac:dyDescent="0.3">
      <c r="BA8989" s="169" t="e">
        <f>VLOOKUP(D8989,#REF!, 2,FALSE)</f>
        <v>#REF!</v>
      </c>
      <c r="BO8989" s="118" t="s">
        <v>14241</v>
      </c>
      <c r="BP8989" s="118" t="s">
        <v>1342</v>
      </c>
      <c r="BQ8989" s="118" t="s">
        <v>2095</v>
      </c>
      <c r="BW8989" s="118" t="s">
        <v>14241</v>
      </c>
      <c r="BX8989" s="118" t="s">
        <v>1342</v>
      </c>
      <c r="BY8989" s="118" t="s">
        <v>2095</v>
      </c>
    </row>
    <row r="8990" spans="53:77" x14ac:dyDescent="0.3">
      <c r="BA8990" s="169" t="e">
        <f>VLOOKUP(D8990,#REF!, 2,FALSE)</f>
        <v>#REF!</v>
      </c>
      <c r="BO8990" s="118" t="s">
        <v>14242</v>
      </c>
      <c r="BP8990" s="118" t="s">
        <v>2983</v>
      </c>
      <c r="BQ8990" s="118" t="s">
        <v>2983</v>
      </c>
      <c r="BW8990" s="118" t="s">
        <v>14242</v>
      </c>
      <c r="BX8990" s="118" t="s">
        <v>2983</v>
      </c>
      <c r="BY8990" s="118" t="s">
        <v>2983</v>
      </c>
    </row>
    <row r="8991" spans="53:77" x14ac:dyDescent="0.3">
      <c r="BA8991" s="169" t="e">
        <f>VLOOKUP(D8991,#REF!, 2,FALSE)</f>
        <v>#REF!</v>
      </c>
      <c r="BO8991" s="118" t="s">
        <v>14243</v>
      </c>
      <c r="BP8991" s="118" t="s">
        <v>2983</v>
      </c>
      <c r="BQ8991" s="118" t="s">
        <v>2983</v>
      </c>
      <c r="BW8991" s="118" t="s">
        <v>14243</v>
      </c>
      <c r="BX8991" s="118" t="s">
        <v>2983</v>
      </c>
      <c r="BY8991" s="118" t="s">
        <v>2983</v>
      </c>
    </row>
    <row r="8992" spans="53:77" x14ac:dyDescent="0.3">
      <c r="BA8992" s="169" t="e">
        <f>VLOOKUP(D8992,#REF!, 2,FALSE)</f>
        <v>#REF!</v>
      </c>
      <c r="BO8992" s="118" t="s">
        <v>14244</v>
      </c>
      <c r="BP8992" s="118" t="s">
        <v>2983</v>
      </c>
      <c r="BQ8992" s="118" t="s">
        <v>2983</v>
      </c>
      <c r="BW8992" s="118" t="s">
        <v>14244</v>
      </c>
      <c r="BX8992" s="118" t="s">
        <v>2983</v>
      </c>
      <c r="BY8992" s="118" t="s">
        <v>2983</v>
      </c>
    </row>
    <row r="8993" spans="53:77" x14ac:dyDescent="0.3">
      <c r="BA8993" s="169" t="e">
        <f>VLOOKUP(D8993,#REF!, 2,FALSE)</f>
        <v>#REF!</v>
      </c>
      <c r="BO8993" s="118" t="s">
        <v>2487</v>
      </c>
      <c r="BP8993" s="118" t="s">
        <v>703</v>
      </c>
      <c r="BQ8993" s="118" t="s">
        <v>14245</v>
      </c>
      <c r="BW8993" s="118" t="s">
        <v>2487</v>
      </c>
      <c r="BX8993" s="118" t="s">
        <v>703</v>
      </c>
      <c r="BY8993" s="118" t="s">
        <v>14245</v>
      </c>
    </row>
    <row r="8994" spans="53:77" x14ac:dyDescent="0.3">
      <c r="BA8994" s="169" t="e">
        <f>VLOOKUP(D8994,#REF!, 2,FALSE)</f>
        <v>#REF!</v>
      </c>
      <c r="BO8994" s="118" t="s">
        <v>14246</v>
      </c>
      <c r="BP8994" s="118" t="s">
        <v>715</v>
      </c>
      <c r="BQ8994" s="118" t="s">
        <v>14247</v>
      </c>
      <c r="BW8994" s="118" t="s">
        <v>14246</v>
      </c>
      <c r="BX8994" s="118" t="s">
        <v>715</v>
      </c>
      <c r="BY8994" s="118" t="s">
        <v>14247</v>
      </c>
    </row>
    <row r="8995" spans="53:77" x14ac:dyDescent="0.3">
      <c r="BA8995" s="169" t="e">
        <f>VLOOKUP(D8995,#REF!, 2,FALSE)</f>
        <v>#REF!</v>
      </c>
      <c r="BO8995" s="118" t="s">
        <v>14248</v>
      </c>
      <c r="BP8995" s="118" t="s">
        <v>2983</v>
      </c>
      <c r="BQ8995" s="118" t="s">
        <v>2983</v>
      </c>
      <c r="BW8995" s="118" t="s">
        <v>14248</v>
      </c>
      <c r="BX8995" s="118" t="s">
        <v>2983</v>
      </c>
      <c r="BY8995" s="118" t="s">
        <v>2983</v>
      </c>
    </row>
    <row r="8996" spans="53:77" x14ac:dyDescent="0.3">
      <c r="BA8996" s="169" t="e">
        <f>VLOOKUP(D8996,#REF!, 2,FALSE)</f>
        <v>#REF!</v>
      </c>
      <c r="BO8996" s="118" t="s">
        <v>14249</v>
      </c>
      <c r="BP8996" s="118" t="s">
        <v>2983</v>
      </c>
      <c r="BQ8996" s="118" t="s">
        <v>2983</v>
      </c>
      <c r="BW8996" s="118" t="s">
        <v>14249</v>
      </c>
      <c r="BX8996" s="118" t="s">
        <v>2983</v>
      </c>
      <c r="BY8996" s="118" t="s">
        <v>2983</v>
      </c>
    </row>
    <row r="8997" spans="53:77" x14ac:dyDescent="0.3">
      <c r="BA8997" s="169" t="e">
        <f>VLOOKUP(D8997,#REF!, 2,FALSE)</f>
        <v>#REF!</v>
      </c>
      <c r="BO8997" s="118" t="s">
        <v>14250</v>
      </c>
      <c r="BP8997" s="118" t="s">
        <v>2983</v>
      </c>
      <c r="BQ8997" s="118" t="s">
        <v>2983</v>
      </c>
      <c r="BW8997" s="118" t="s">
        <v>14250</v>
      </c>
      <c r="BX8997" s="118" t="s">
        <v>2983</v>
      </c>
      <c r="BY8997" s="118" t="s">
        <v>2983</v>
      </c>
    </row>
    <row r="8998" spans="53:77" x14ac:dyDescent="0.3">
      <c r="BA8998" s="169" t="e">
        <f>VLOOKUP(D8998,#REF!, 2,FALSE)</f>
        <v>#REF!</v>
      </c>
      <c r="BO8998" s="118" t="s">
        <v>14251</v>
      </c>
      <c r="BP8998" s="118" t="s">
        <v>3243</v>
      </c>
      <c r="BQ8998" s="118" t="s">
        <v>5085</v>
      </c>
      <c r="BW8998" s="118" t="s">
        <v>14251</v>
      </c>
      <c r="BX8998" s="118" t="s">
        <v>3243</v>
      </c>
      <c r="BY8998" s="118" t="s">
        <v>5085</v>
      </c>
    </row>
    <row r="8999" spans="53:77" x14ac:dyDescent="0.3">
      <c r="BA8999" s="169" t="e">
        <f>VLOOKUP(D8999,#REF!, 2,FALSE)</f>
        <v>#REF!</v>
      </c>
      <c r="BO8999" s="118" t="s">
        <v>189</v>
      </c>
      <c r="BP8999" s="118" t="s">
        <v>700</v>
      </c>
      <c r="BQ8999" s="118" t="s">
        <v>2983</v>
      </c>
      <c r="BW8999" s="118" t="s">
        <v>189</v>
      </c>
      <c r="BX8999" s="118" t="s">
        <v>700</v>
      </c>
      <c r="BY8999" s="118" t="s">
        <v>2983</v>
      </c>
    </row>
    <row r="9000" spans="53:77" x14ac:dyDescent="0.3">
      <c r="BA9000" s="169" t="e">
        <f>VLOOKUP(D9000,#REF!, 2,FALSE)</f>
        <v>#REF!</v>
      </c>
      <c r="BO9000" s="118" t="s">
        <v>14252</v>
      </c>
      <c r="BP9000" s="118" t="s">
        <v>3003</v>
      </c>
      <c r="BQ9000" s="118" t="s">
        <v>12242</v>
      </c>
      <c r="BW9000" s="118" t="s">
        <v>14252</v>
      </c>
      <c r="BX9000" s="118" t="s">
        <v>3003</v>
      </c>
      <c r="BY9000" s="118" t="s">
        <v>12242</v>
      </c>
    </row>
    <row r="9001" spans="53:77" x14ac:dyDescent="0.3">
      <c r="BA9001" s="169" t="e">
        <f>VLOOKUP(D9001,#REF!, 2,FALSE)</f>
        <v>#REF!</v>
      </c>
      <c r="BO9001" s="118" t="s">
        <v>14253</v>
      </c>
      <c r="BP9001" s="118" t="s">
        <v>780</v>
      </c>
      <c r="BQ9001" s="118" t="s">
        <v>6396</v>
      </c>
      <c r="BW9001" s="118" t="s">
        <v>14253</v>
      </c>
      <c r="BX9001" s="118" t="s">
        <v>780</v>
      </c>
      <c r="BY9001" s="118" t="s">
        <v>6396</v>
      </c>
    </row>
    <row r="9002" spans="53:77" x14ac:dyDescent="0.3">
      <c r="BA9002" s="169" t="e">
        <f>VLOOKUP(D9002,#REF!, 2,FALSE)</f>
        <v>#REF!</v>
      </c>
      <c r="BO9002" s="118" t="s">
        <v>14254</v>
      </c>
      <c r="BP9002" s="118" t="s">
        <v>1342</v>
      </c>
      <c r="BQ9002" s="118" t="s">
        <v>2100</v>
      </c>
      <c r="BW9002" s="118" t="s">
        <v>14254</v>
      </c>
      <c r="BX9002" s="118" t="s">
        <v>1342</v>
      </c>
      <c r="BY9002" s="118" t="s">
        <v>2100</v>
      </c>
    </row>
    <row r="9003" spans="53:77" x14ac:dyDescent="0.3">
      <c r="BA9003" s="169" t="e">
        <f>VLOOKUP(D9003,#REF!, 2,FALSE)</f>
        <v>#REF!</v>
      </c>
      <c r="BO9003" s="118" t="s">
        <v>14255</v>
      </c>
      <c r="BP9003" s="118" t="s">
        <v>2983</v>
      </c>
      <c r="BQ9003" s="118" t="s">
        <v>14256</v>
      </c>
      <c r="BW9003" s="118" t="s">
        <v>14255</v>
      </c>
      <c r="BX9003" s="118" t="s">
        <v>2983</v>
      </c>
      <c r="BY9003" s="118" t="s">
        <v>14256</v>
      </c>
    </row>
    <row r="9004" spans="53:77" x14ac:dyDescent="0.3">
      <c r="BA9004" s="169" t="e">
        <f>VLOOKUP(D9004,#REF!, 2,FALSE)</f>
        <v>#REF!</v>
      </c>
      <c r="BO9004" s="118" t="s">
        <v>14257</v>
      </c>
      <c r="BP9004" s="118" t="s">
        <v>617</v>
      </c>
      <c r="BQ9004" s="118" t="s">
        <v>1840</v>
      </c>
      <c r="BW9004" s="118" t="s">
        <v>14257</v>
      </c>
      <c r="BX9004" s="118" t="s">
        <v>617</v>
      </c>
      <c r="BY9004" s="118" t="s">
        <v>1840</v>
      </c>
    </row>
    <row r="9005" spans="53:77" x14ac:dyDescent="0.3">
      <c r="BA9005" s="169" t="e">
        <f>VLOOKUP(D9005,#REF!, 2,FALSE)</f>
        <v>#REF!</v>
      </c>
      <c r="BO9005" s="118" t="s">
        <v>14259</v>
      </c>
      <c r="BP9005" s="118" t="s">
        <v>810</v>
      </c>
      <c r="BQ9005" s="118" t="s">
        <v>14260</v>
      </c>
      <c r="BW9005" s="118" t="s">
        <v>14259</v>
      </c>
      <c r="BX9005" s="118" t="s">
        <v>810</v>
      </c>
      <c r="BY9005" s="118" t="s">
        <v>14260</v>
      </c>
    </row>
    <row r="9006" spans="53:77" x14ac:dyDescent="0.3">
      <c r="BA9006" s="169" t="e">
        <f>VLOOKUP(D9006,#REF!, 2,FALSE)</f>
        <v>#REF!</v>
      </c>
      <c r="BO9006" s="118" t="s">
        <v>14261</v>
      </c>
      <c r="BP9006" s="118" t="s">
        <v>636</v>
      </c>
      <c r="BQ9006" s="118" t="s">
        <v>14262</v>
      </c>
      <c r="BW9006" s="118" t="s">
        <v>14261</v>
      </c>
      <c r="BX9006" s="118" t="s">
        <v>636</v>
      </c>
      <c r="BY9006" s="118" t="s">
        <v>14262</v>
      </c>
    </row>
    <row r="9007" spans="53:77" x14ac:dyDescent="0.3">
      <c r="BA9007" s="169" t="e">
        <f>VLOOKUP(D9007,#REF!, 2,FALSE)</f>
        <v>#REF!</v>
      </c>
      <c r="BO9007" s="118" t="s">
        <v>14263</v>
      </c>
      <c r="BP9007" s="118" t="s">
        <v>1139</v>
      </c>
      <c r="BQ9007" s="118" t="s">
        <v>14264</v>
      </c>
      <c r="BW9007" s="118" t="s">
        <v>14263</v>
      </c>
      <c r="BX9007" s="118" t="s">
        <v>1139</v>
      </c>
      <c r="BY9007" s="118" t="s">
        <v>14264</v>
      </c>
    </row>
    <row r="9008" spans="53:77" x14ac:dyDescent="0.3">
      <c r="BA9008" s="169" t="e">
        <f>VLOOKUP(D9008,#REF!, 2,FALSE)</f>
        <v>#REF!</v>
      </c>
      <c r="BO9008" s="118" t="s">
        <v>2488</v>
      </c>
      <c r="BP9008" s="118" t="s">
        <v>631</v>
      </c>
      <c r="BQ9008" s="118" t="s">
        <v>14265</v>
      </c>
      <c r="BW9008" s="118" t="s">
        <v>2488</v>
      </c>
      <c r="BX9008" s="118" t="s">
        <v>631</v>
      </c>
      <c r="BY9008" s="118" t="s">
        <v>14265</v>
      </c>
    </row>
    <row r="9009" spans="53:77" x14ac:dyDescent="0.3">
      <c r="BA9009" s="169" t="e">
        <f>VLOOKUP(D9009,#REF!, 2,FALSE)</f>
        <v>#REF!</v>
      </c>
      <c r="BO9009" s="118" t="s">
        <v>2489</v>
      </c>
      <c r="BP9009" s="118" t="s">
        <v>2983</v>
      </c>
      <c r="BQ9009" s="118" t="s">
        <v>14266</v>
      </c>
      <c r="BW9009" s="118" t="s">
        <v>2489</v>
      </c>
      <c r="BX9009" s="118" t="s">
        <v>2983</v>
      </c>
      <c r="BY9009" s="118" t="s">
        <v>14266</v>
      </c>
    </row>
    <row r="9010" spans="53:77" x14ac:dyDescent="0.3">
      <c r="BA9010" s="169" t="e">
        <f>VLOOKUP(D9010,#REF!, 2,FALSE)</f>
        <v>#REF!</v>
      </c>
      <c r="BO9010" s="118" t="s">
        <v>14267</v>
      </c>
      <c r="BP9010" s="118" t="s">
        <v>16975</v>
      </c>
      <c r="BQ9010" s="118" t="s">
        <v>2983</v>
      </c>
      <c r="BW9010" s="118" t="s">
        <v>14267</v>
      </c>
      <c r="BX9010" s="118" t="s">
        <v>16975</v>
      </c>
      <c r="BY9010" s="118" t="s">
        <v>2983</v>
      </c>
    </row>
    <row r="9011" spans="53:77" x14ac:dyDescent="0.3">
      <c r="BA9011" s="169" t="e">
        <f>VLOOKUP(D9011,#REF!, 2,FALSE)</f>
        <v>#REF!</v>
      </c>
      <c r="BO9011" s="118" t="s">
        <v>14268</v>
      </c>
      <c r="BP9011" s="118" t="s">
        <v>2983</v>
      </c>
      <c r="BQ9011" s="118" t="s">
        <v>996</v>
      </c>
      <c r="BW9011" s="118" t="s">
        <v>14268</v>
      </c>
      <c r="BX9011" s="118" t="s">
        <v>2983</v>
      </c>
      <c r="BY9011" s="118" t="s">
        <v>996</v>
      </c>
    </row>
    <row r="9012" spans="53:77" x14ac:dyDescent="0.3">
      <c r="BA9012" s="169" t="e">
        <f>VLOOKUP(D9012,#REF!, 2,FALSE)</f>
        <v>#REF!</v>
      </c>
      <c r="BO9012" s="118" t="s">
        <v>14269</v>
      </c>
      <c r="BP9012" s="118" t="s">
        <v>2983</v>
      </c>
      <c r="BQ9012" s="118" t="s">
        <v>4895</v>
      </c>
      <c r="BW9012" s="118" t="s">
        <v>14269</v>
      </c>
      <c r="BX9012" s="118" t="s">
        <v>2983</v>
      </c>
      <c r="BY9012" s="118" t="s">
        <v>4895</v>
      </c>
    </row>
    <row r="9013" spans="53:77" x14ac:dyDescent="0.3">
      <c r="BA9013" s="169" t="e">
        <f>VLOOKUP(D9013,#REF!, 2,FALSE)</f>
        <v>#REF!</v>
      </c>
      <c r="BO9013" s="118" t="s">
        <v>14270</v>
      </c>
      <c r="BP9013" s="118" t="s">
        <v>797</v>
      </c>
      <c r="BQ9013" s="118" t="s">
        <v>2123</v>
      </c>
      <c r="BW9013" s="118" t="s">
        <v>14270</v>
      </c>
      <c r="BX9013" s="118" t="s">
        <v>797</v>
      </c>
      <c r="BY9013" s="118" t="s">
        <v>2123</v>
      </c>
    </row>
    <row r="9014" spans="53:77" x14ac:dyDescent="0.3">
      <c r="BA9014" s="169" t="e">
        <f>VLOOKUP(D9014,#REF!, 2,FALSE)</f>
        <v>#REF!</v>
      </c>
      <c r="BO9014" s="118" t="s">
        <v>14271</v>
      </c>
      <c r="BP9014" s="118" t="s">
        <v>2983</v>
      </c>
      <c r="BQ9014" s="118" t="s">
        <v>2983</v>
      </c>
      <c r="BW9014" s="118" t="s">
        <v>14271</v>
      </c>
      <c r="BX9014" s="118" t="s">
        <v>2983</v>
      </c>
      <c r="BY9014" s="118" t="s">
        <v>2983</v>
      </c>
    </row>
    <row r="9015" spans="53:77" x14ac:dyDescent="0.3">
      <c r="BA9015" s="169" t="e">
        <f>VLOOKUP(D9015,#REF!, 2,FALSE)</f>
        <v>#REF!</v>
      </c>
      <c r="BO9015" s="118" t="s">
        <v>14272</v>
      </c>
      <c r="BP9015" s="118" t="s">
        <v>619</v>
      </c>
      <c r="BQ9015" s="118" t="s">
        <v>793</v>
      </c>
      <c r="BW9015" s="118" t="s">
        <v>14272</v>
      </c>
      <c r="BX9015" s="118" t="s">
        <v>619</v>
      </c>
      <c r="BY9015" s="118" t="s">
        <v>793</v>
      </c>
    </row>
    <row r="9016" spans="53:77" x14ac:dyDescent="0.3">
      <c r="BA9016" s="169" t="e">
        <f>VLOOKUP(D9016,#REF!, 2,FALSE)</f>
        <v>#REF!</v>
      </c>
      <c r="BO9016" s="118" t="s">
        <v>14273</v>
      </c>
      <c r="BP9016" s="118" t="s">
        <v>16975</v>
      </c>
      <c r="BQ9016" s="118" t="s">
        <v>996</v>
      </c>
      <c r="BW9016" s="118" t="s">
        <v>14273</v>
      </c>
      <c r="BX9016" s="118" t="s">
        <v>16975</v>
      </c>
      <c r="BY9016" s="118" t="s">
        <v>996</v>
      </c>
    </row>
    <row r="9017" spans="53:77" x14ac:dyDescent="0.3">
      <c r="BA9017" s="169" t="e">
        <f>VLOOKUP(D9017,#REF!, 2,FALSE)</f>
        <v>#REF!</v>
      </c>
      <c r="BO9017" s="118" t="s">
        <v>14274</v>
      </c>
      <c r="BP9017" s="118" t="s">
        <v>2983</v>
      </c>
      <c r="BQ9017" s="118" t="s">
        <v>2983</v>
      </c>
      <c r="BW9017" s="118" t="s">
        <v>14274</v>
      </c>
      <c r="BX9017" s="118" t="s">
        <v>2983</v>
      </c>
      <c r="BY9017" s="118" t="s">
        <v>2983</v>
      </c>
    </row>
    <row r="9018" spans="53:77" x14ac:dyDescent="0.3">
      <c r="BA9018" s="169" t="e">
        <f>VLOOKUP(D9018,#REF!, 2,FALSE)</f>
        <v>#REF!</v>
      </c>
      <c r="BO9018" s="118" t="s">
        <v>14275</v>
      </c>
      <c r="BP9018" s="118" t="s">
        <v>940</v>
      </c>
      <c r="BQ9018" s="118" t="s">
        <v>2301</v>
      </c>
      <c r="BW9018" s="118" t="s">
        <v>14275</v>
      </c>
      <c r="BX9018" s="118" t="s">
        <v>940</v>
      </c>
      <c r="BY9018" s="118" t="s">
        <v>2301</v>
      </c>
    </row>
    <row r="9019" spans="53:77" x14ac:dyDescent="0.3">
      <c r="BA9019" s="169" t="e">
        <f>VLOOKUP(D9019,#REF!, 2,FALSE)</f>
        <v>#REF!</v>
      </c>
      <c r="BO9019" s="118" t="s">
        <v>14276</v>
      </c>
      <c r="BP9019" s="118" t="s">
        <v>3243</v>
      </c>
      <c r="BQ9019" s="118" t="s">
        <v>6113</v>
      </c>
      <c r="BW9019" s="118" t="s">
        <v>14276</v>
      </c>
      <c r="BX9019" s="118" t="s">
        <v>3243</v>
      </c>
      <c r="BY9019" s="118" t="s">
        <v>6113</v>
      </c>
    </row>
    <row r="9020" spans="53:77" x14ac:dyDescent="0.3">
      <c r="BA9020" s="169" t="e">
        <f>VLOOKUP(D9020,#REF!, 2,FALSE)</f>
        <v>#REF!</v>
      </c>
      <c r="BO9020" s="118" t="s">
        <v>14277</v>
      </c>
      <c r="BP9020" s="118" t="s">
        <v>2983</v>
      </c>
      <c r="BQ9020" s="118" t="s">
        <v>772</v>
      </c>
      <c r="BW9020" s="118" t="s">
        <v>14277</v>
      </c>
      <c r="BX9020" s="118" t="s">
        <v>2983</v>
      </c>
      <c r="BY9020" s="118" t="s">
        <v>772</v>
      </c>
    </row>
    <row r="9021" spans="53:77" x14ac:dyDescent="0.3">
      <c r="BA9021" s="169" t="e">
        <f>VLOOKUP(D9021,#REF!, 2,FALSE)</f>
        <v>#REF!</v>
      </c>
      <c r="BO9021" s="118" t="s">
        <v>14278</v>
      </c>
      <c r="BP9021" s="118" t="s">
        <v>912</v>
      </c>
      <c r="BQ9021" s="118" t="s">
        <v>1390</v>
      </c>
      <c r="BW9021" s="118" t="s">
        <v>14278</v>
      </c>
      <c r="BX9021" s="118" t="s">
        <v>912</v>
      </c>
      <c r="BY9021" s="118" t="s">
        <v>1390</v>
      </c>
    </row>
    <row r="9022" spans="53:77" x14ac:dyDescent="0.3">
      <c r="BA9022" s="169" t="e">
        <f>VLOOKUP(D9022,#REF!, 2,FALSE)</f>
        <v>#REF!</v>
      </c>
      <c r="BO9022" s="118" t="s">
        <v>14279</v>
      </c>
      <c r="BP9022" s="118" t="s">
        <v>994</v>
      </c>
      <c r="BQ9022" s="118" t="s">
        <v>14280</v>
      </c>
      <c r="BW9022" s="118" t="s">
        <v>14279</v>
      </c>
      <c r="BX9022" s="118" t="s">
        <v>994</v>
      </c>
      <c r="BY9022" s="118" t="s">
        <v>14280</v>
      </c>
    </row>
    <row r="9023" spans="53:77" x14ac:dyDescent="0.3">
      <c r="BA9023" s="169" t="e">
        <f>VLOOKUP(D9023,#REF!, 2,FALSE)</f>
        <v>#REF!</v>
      </c>
      <c r="BO9023" s="118" t="s">
        <v>2490</v>
      </c>
      <c r="BP9023" s="118" t="s">
        <v>636</v>
      </c>
      <c r="BQ9023" s="118" t="s">
        <v>772</v>
      </c>
      <c r="BW9023" s="118" t="s">
        <v>2490</v>
      </c>
      <c r="BX9023" s="118" t="s">
        <v>636</v>
      </c>
      <c r="BY9023" s="118" t="s">
        <v>772</v>
      </c>
    </row>
    <row r="9024" spans="53:77" x14ac:dyDescent="0.3">
      <c r="BA9024" s="169" t="e">
        <f>VLOOKUP(D9024,#REF!, 2,FALSE)</f>
        <v>#REF!</v>
      </c>
      <c r="BO9024" s="118" t="s">
        <v>14281</v>
      </c>
      <c r="BP9024" s="118" t="s">
        <v>1445</v>
      </c>
      <c r="BQ9024" s="118" t="s">
        <v>1275</v>
      </c>
      <c r="BW9024" s="118" t="s">
        <v>14281</v>
      </c>
      <c r="BX9024" s="118" t="s">
        <v>1445</v>
      </c>
      <c r="BY9024" s="118" t="s">
        <v>1275</v>
      </c>
    </row>
    <row r="9025" spans="53:77" x14ac:dyDescent="0.3">
      <c r="BA9025" s="169" t="e">
        <f>VLOOKUP(D9025,#REF!, 2,FALSE)</f>
        <v>#REF!</v>
      </c>
      <c r="BO9025" s="118" t="s">
        <v>14282</v>
      </c>
      <c r="BP9025" s="118" t="s">
        <v>775</v>
      </c>
      <c r="BQ9025" s="118" t="s">
        <v>2983</v>
      </c>
      <c r="BW9025" s="118" t="s">
        <v>14282</v>
      </c>
      <c r="BX9025" s="118" t="s">
        <v>775</v>
      </c>
      <c r="BY9025" s="118" t="s">
        <v>2983</v>
      </c>
    </row>
    <row r="9026" spans="53:77" x14ac:dyDescent="0.3">
      <c r="BA9026" s="169" t="e">
        <f>VLOOKUP(D9026,#REF!, 2,FALSE)</f>
        <v>#REF!</v>
      </c>
      <c r="BO9026" s="118" t="s">
        <v>14283</v>
      </c>
      <c r="BP9026" s="118" t="s">
        <v>2983</v>
      </c>
      <c r="BQ9026" s="118" t="s">
        <v>12958</v>
      </c>
      <c r="BW9026" s="118" t="s">
        <v>14283</v>
      </c>
      <c r="BX9026" s="118" t="s">
        <v>2983</v>
      </c>
      <c r="BY9026" s="118" t="s">
        <v>12958</v>
      </c>
    </row>
    <row r="9027" spans="53:77" x14ac:dyDescent="0.3">
      <c r="BA9027" s="169" t="e">
        <f>VLOOKUP(D9027,#REF!, 2,FALSE)</f>
        <v>#REF!</v>
      </c>
      <c r="BO9027" s="118" t="s">
        <v>14284</v>
      </c>
      <c r="BP9027" s="118" t="s">
        <v>1342</v>
      </c>
      <c r="BQ9027" s="118" t="s">
        <v>725</v>
      </c>
      <c r="BW9027" s="118" t="s">
        <v>14284</v>
      </c>
      <c r="BX9027" s="118" t="s">
        <v>1342</v>
      </c>
      <c r="BY9027" s="118" t="s">
        <v>725</v>
      </c>
    </row>
    <row r="9028" spans="53:77" x14ac:dyDescent="0.3">
      <c r="BA9028" s="169" t="e">
        <f>VLOOKUP(D9028,#REF!, 2,FALSE)</f>
        <v>#REF!</v>
      </c>
      <c r="BO9028" s="118" t="s">
        <v>14285</v>
      </c>
      <c r="BP9028" s="118" t="s">
        <v>2983</v>
      </c>
      <c r="BQ9028" s="118" t="s">
        <v>14286</v>
      </c>
      <c r="BW9028" s="118" t="s">
        <v>14285</v>
      </c>
      <c r="BX9028" s="118" t="s">
        <v>2983</v>
      </c>
      <c r="BY9028" s="118" t="s">
        <v>14286</v>
      </c>
    </row>
    <row r="9029" spans="53:77" x14ac:dyDescent="0.3">
      <c r="BA9029" s="169" t="e">
        <f>VLOOKUP(D9029,#REF!, 2,FALSE)</f>
        <v>#REF!</v>
      </c>
      <c r="BO9029" s="118" t="s">
        <v>14287</v>
      </c>
      <c r="BP9029" s="118" t="s">
        <v>2983</v>
      </c>
      <c r="BQ9029" s="118" t="s">
        <v>3395</v>
      </c>
      <c r="BW9029" s="118" t="s">
        <v>14287</v>
      </c>
      <c r="BX9029" s="118" t="s">
        <v>2983</v>
      </c>
      <c r="BY9029" s="118" t="s">
        <v>3395</v>
      </c>
    </row>
    <row r="9030" spans="53:77" x14ac:dyDescent="0.3">
      <c r="BA9030" s="169" t="e">
        <f>VLOOKUP(D9030,#REF!, 2,FALSE)</f>
        <v>#REF!</v>
      </c>
      <c r="BO9030" s="118" t="s">
        <v>2491</v>
      </c>
      <c r="BP9030" s="118" t="s">
        <v>2983</v>
      </c>
      <c r="BQ9030" s="118" t="s">
        <v>14288</v>
      </c>
      <c r="BW9030" s="118" t="s">
        <v>2491</v>
      </c>
      <c r="BX9030" s="118" t="s">
        <v>2983</v>
      </c>
      <c r="BY9030" s="118" t="s">
        <v>14288</v>
      </c>
    </row>
    <row r="9031" spans="53:77" x14ac:dyDescent="0.3">
      <c r="BA9031" s="169" t="e">
        <f>VLOOKUP(D9031,#REF!, 2,FALSE)</f>
        <v>#REF!</v>
      </c>
      <c r="BO9031" s="118" t="s">
        <v>14289</v>
      </c>
      <c r="BP9031" s="118" t="s">
        <v>2983</v>
      </c>
      <c r="BQ9031" s="118" t="s">
        <v>4793</v>
      </c>
      <c r="BW9031" s="118" t="s">
        <v>14289</v>
      </c>
      <c r="BX9031" s="118" t="s">
        <v>2983</v>
      </c>
      <c r="BY9031" s="118" t="s">
        <v>4793</v>
      </c>
    </row>
    <row r="9032" spans="53:77" x14ac:dyDescent="0.3">
      <c r="BA9032" s="169" t="e">
        <f>VLOOKUP(D9032,#REF!, 2,FALSE)</f>
        <v>#REF!</v>
      </c>
      <c r="BO9032" s="118" t="s">
        <v>14290</v>
      </c>
      <c r="BP9032" s="118" t="s">
        <v>2983</v>
      </c>
      <c r="BQ9032" s="118" t="s">
        <v>14291</v>
      </c>
      <c r="BW9032" s="118" t="s">
        <v>14290</v>
      </c>
      <c r="BX9032" s="118" t="s">
        <v>2983</v>
      </c>
      <c r="BY9032" s="118" t="s">
        <v>14291</v>
      </c>
    </row>
    <row r="9033" spans="53:77" x14ac:dyDescent="0.3">
      <c r="BA9033" s="169" t="e">
        <f>VLOOKUP(D9033,#REF!, 2,FALSE)</f>
        <v>#REF!</v>
      </c>
      <c r="BO9033" s="118" t="s">
        <v>14292</v>
      </c>
      <c r="BP9033" s="118" t="s">
        <v>2983</v>
      </c>
      <c r="BQ9033" s="118" t="s">
        <v>2396</v>
      </c>
      <c r="BW9033" s="118" t="s">
        <v>14292</v>
      </c>
      <c r="BX9033" s="118" t="s">
        <v>2983</v>
      </c>
      <c r="BY9033" s="118" t="s">
        <v>2396</v>
      </c>
    </row>
    <row r="9034" spans="53:77" x14ac:dyDescent="0.3">
      <c r="BA9034" s="169" t="e">
        <f>VLOOKUP(D9034,#REF!, 2,FALSE)</f>
        <v>#REF!</v>
      </c>
      <c r="BO9034" s="118" t="s">
        <v>14293</v>
      </c>
      <c r="BP9034" s="118" t="s">
        <v>2983</v>
      </c>
      <c r="BQ9034" s="118" t="s">
        <v>4246</v>
      </c>
      <c r="BW9034" s="118" t="s">
        <v>14293</v>
      </c>
      <c r="BX9034" s="118" t="s">
        <v>2983</v>
      </c>
      <c r="BY9034" s="118" t="s">
        <v>4246</v>
      </c>
    </row>
    <row r="9035" spans="53:77" x14ac:dyDescent="0.3">
      <c r="BA9035" s="169" t="e">
        <f>VLOOKUP(D9035,#REF!, 2,FALSE)</f>
        <v>#REF!</v>
      </c>
      <c r="BO9035" s="118" t="s">
        <v>14294</v>
      </c>
      <c r="BP9035" s="118" t="s">
        <v>2983</v>
      </c>
      <c r="BQ9035" s="118" t="s">
        <v>8386</v>
      </c>
      <c r="BW9035" s="118" t="s">
        <v>14294</v>
      </c>
      <c r="BX9035" s="118" t="s">
        <v>2983</v>
      </c>
      <c r="BY9035" s="118" t="s">
        <v>8386</v>
      </c>
    </row>
    <row r="9036" spans="53:77" x14ac:dyDescent="0.3">
      <c r="BA9036" s="169" t="e">
        <f>VLOOKUP(D9036,#REF!, 2,FALSE)</f>
        <v>#REF!</v>
      </c>
      <c r="BO9036" s="118" t="s">
        <v>14295</v>
      </c>
      <c r="BP9036" s="118" t="s">
        <v>2983</v>
      </c>
      <c r="BQ9036" s="118" t="s">
        <v>7062</v>
      </c>
      <c r="BW9036" s="118" t="s">
        <v>14295</v>
      </c>
      <c r="BX9036" s="118" t="s">
        <v>2983</v>
      </c>
      <c r="BY9036" s="118" t="s">
        <v>7062</v>
      </c>
    </row>
    <row r="9037" spans="53:77" x14ac:dyDescent="0.3">
      <c r="BA9037" s="169" t="e">
        <f>VLOOKUP(D9037,#REF!, 2,FALSE)</f>
        <v>#REF!</v>
      </c>
      <c r="BO9037" s="118" t="s">
        <v>2492</v>
      </c>
      <c r="BP9037" s="118" t="s">
        <v>2983</v>
      </c>
      <c r="BQ9037" s="118" t="s">
        <v>2940</v>
      </c>
      <c r="BW9037" s="118" t="s">
        <v>2492</v>
      </c>
      <c r="BX9037" s="118" t="s">
        <v>2983</v>
      </c>
      <c r="BY9037" s="118" t="s">
        <v>2940</v>
      </c>
    </row>
    <row r="9038" spans="53:77" x14ac:dyDescent="0.3">
      <c r="BA9038" s="169" t="e">
        <f>VLOOKUP(D9038,#REF!, 2,FALSE)</f>
        <v>#REF!</v>
      </c>
      <c r="BO9038" s="118" t="s">
        <v>2493</v>
      </c>
      <c r="BP9038" s="118" t="s">
        <v>2983</v>
      </c>
      <c r="BQ9038" s="118" t="s">
        <v>14296</v>
      </c>
      <c r="BW9038" s="118" t="s">
        <v>2493</v>
      </c>
      <c r="BX9038" s="118" t="s">
        <v>2983</v>
      </c>
      <c r="BY9038" s="118" t="s">
        <v>14296</v>
      </c>
    </row>
    <row r="9039" spans="53:77" x14ac:dyDescent="0.3">
      <c r="BA9039" s="169" t="e">
        <f>VLOOKUP(D9039,#REF!, 2,FALSE)</f>
        <v>#REF!</v>
      </c>
      <c r="BO9039" s="118" t="s">
        <v>14297</v>
      </c>
      <c r="BP9039" s="118" t="s">
        <v>2983</v>
      </c>
      <c r="BQ9039" s="118" t="s">
        <v>14298</v>
      </c>
      <c r="BW9039" s="118" t="s">
        <v>14297</v>
      </c>
      <c r="BX9039" s="118" t="s">
        <v>2983</v>
      </c>
      <c r="BY9039" s="118" t="s">
        <v>14298</v>
      </c>
    </row>
    <row r="9040" spans="53:77" x14ac:dyDescent="0.3">
      <c r="BA9040" s="169" t="e">
        <f>VLOOKUP(D9040,#REF!, 2,FALSE)</f>
        <v>#REF!</v>
      </c>
      <c r="BO9040" s="118" t="s">
        <v>14299</v>
      </c>
      <c r="BP9040" s="118" t="s">
        <v>2983</v>
      </c>
      <c r="BQ9040" s="118" t="s">
        <v>14300</v>
      </c>
      <c r="BW9040" s="118" t="s">
        <v>14299</v>
      </c>
      <c r="BX9040" s="118" t="s">
        <v>2983</v>
      </c>
      <c r="BY9040" s="118" t="s">
        <v>14300</v>
      </c>
    </row>
    <row r="9041" spans="53:77" x14ac:dyDescent="0.3">
      <c r="BA9041" s="169" t="e">
        <f>VLOOKUP(D9041,#REF!, 2,FALSE)</f>
        <v>#REF!</v>
      </c>
      <c r="BO9041" s="118" t="s">
        <v>14301</v>
      </c>
      <c r="BP9041" s="118" t="s">
        <v>2983</v>
      </c>
      <c r="BQ9041" s="118" t="s">
        <v>7998</v>
      </c>
      <c r="BW9041" s="118" t="s">
        <v>14301</v>
      </c>
      <c r="BX9041" s="118" t="s">
        <v>2983</v>
      </c>
      <c r="BY9041" s="118" t="s">
        <v>7998</v>
      </c>
    </row>
    <row r="9042" spans="53:77" x14ac:dyDescent="0.3">
      <c r="BA9042" s="169" t="e">
        <f>VLOOKUP(D9042,#REF!, 2,FALSE)</f>
        <v>#REF!</v>
      </c>
      <c r="BO9042" s="118" t="s">
        <v>14302</v>
      </c>
      <c r="BP9042" s="118" t="s">
        <v>2983</v>
      </c>
      <c r="BQ9042" s="118" t="s">
        <v>9007</v>
      </c>
      <c r="BW9042" s="118" t="s">
        <v>14302</v>
      </c>
      <c r="BX9042" s="118" t="s">
        <v>2983</v>
      </c>
      <c r="BY9042" s="118" t="s">
        <v>9007</v>
      </c>
    </row>
    <row r="9043" spans="53:77" x14ac:dyDescent="0.3">
      <c r="BA9043" s="169" t="e">
        <f>VLOOKUP(D9043,#REF!, 2,FALSE)</f>
        <v>#REF!</v>
      </c>
      <c r="BO9043" s="118" t="s">
        <v>14303</v>
      </c>
      <c r="BP9043" s="118" t="s">
        <v>2983</v>
      </c>
      <c r="BQ9043" s="118" t="s">
        <v>9007</v>
      </c>
      <c r="BW9043" s="118" t="s">
        <v>14303</v>
      </c>
      <c r="BX9043" s="118" t="s">
        <v>2983</v>
      </c>
      <c r="BY9043" s="118" t="s">
        <v>9007</v>
      </c>
    </row>
    <row r="9044" spans="53:77" x14ac:dyDescent="0.3">
      <c r="BA9044" s="169" t="e">
        <f>VLOOKUP(D9044,#REF!, 2,FALSE)</f>
        <v>#REF!</v>
      </c>
      <c r="BO9044" s="118" t="s">
        <v>14304</v>
      </c>
      <c r="BP9044" s="118" t="s">
        <v>2983</v>
      </c>
      <c r="BQ9044" s="118" t="s">
        <v>14305</v>
      </c>
      <c r="BW9044" s="118" t="s">
        <v>14304</v>
      </c>
      <c r="BX9044" s="118" t="s">
        <v>2983</v>
      </c>
      <c r="BY9044" s="118" t="s">
        <v>14305</v>
      </c>
    </row>
    <row r="9045" spans="53:77" x14ac:dyDescent="0.3">
      <c r="BA9045" s="169" t="e">
        <f>VLOOKUP(D9045,#REF!, 2,FALSE)</f>
        <v>#REF!</v>
      </c>
      <c r="BO9045" s="118" t="s">
        <v>14306</v>
      </c>
      <c r="BP9045" s="118" t="s">
        <v>2983</v>
      </c>
      <c r="BQ9045" s="118" t="s">
        <v>7331</v>
      </c>
      <c r="BW9045" s="118" t="s">
        <v>14306</v>
      </c>
      <c r="BX9045" s="118" t="s">
        <v>2983</v>
      </c>
      <c r="BY9045" s="118" t="s">
        <v>7331</v>
      </c>
    </row>
    <row r="9046" spans="53:77" x14ac:dyDescent="0.3">
      <c r="BA9046" s="169" t="e">
        <f>VLOOKUP(D9046,#REF!, 2,FALSE)</f>
        <v>#REF!</v>
      </c>
      <c r="BO9046" s="118" t="s">
        <v>14307</v>
      </c>
      <c r="BP9046" s="118" t="s">
        <v>2983</v>
      </c>
      <c r="BQ9046" s="118" t="s">
        <v>6183</v>
      </c>
      <c r="BW9046" s="118" t="s">
        <v>14307</v>
      </c>
      <c r="BX9046" s="118" t="s">
        <v>2983</v>
      </c>
      <c r="BY9046" s="118" t="s">
        <v>6183</v>
      </c>
    </row>
    <row r="9047" spans="53:77" x14ac:dyDescent="0.3">
      <c r="BA9047" s="169" t="e">
        <f>VLOOKUP(D9047,#REF!, 2,FALSE)</f>
        <v>#REF!</v>
      </c>
      <c r="BO9047" s="118" t="s">
        <v>14308</v>
      </c>
      <c r="BP9047" s="118" t="s">
        <v>1139</v>
      </c>
      <c r="BQ9047" s="118" t="s">
        <v>2983</v>
      </c>
      <c r="BW9047" s="118" t="s">
        <v>14308</v>
      </c>
      <c r="BX9047" s="118" t="s">
        <v>1139</v>
      </c>
      <c r="BY9047" s="118" t="s">
        <v>2983</v>
      </c>
    </row>
    <row r="9048" spans="53:77" x14ac:dyDescent="0.3">
      <c r="BA9048" s="169" t="e">
        <f>VLOOKUP(D9048,#REF!, 2,FALSE)</f>
        <v>#REF!</v>
      </c>
      <c r="BO9048" s="118" t="s">
        <v>14309</v>
      </c>
      <c r="BP9048" s="118" t="s">
        <v>2983</v>
      </c>
      <c r="BQ9048" s="118" t="s">
        <v>6766</v>
      </c>
      <c r="BW9048" s="118" t="s">
        <v>14309</v>
      </c>
      <c r="BX9048" s="118" t="s">
        <v>2983</v>
      </c>
      <c r="BY9048" s="118" t="s">
        <v>6766</v>
      </c>
    </row>
    <row r="9049" spans="53:77" x14ac:dyDescent="0.3">
      <c r="BA9049" s="169" t="e">
        <f>VLOOKUP(D9049,#REF!, 2,FALSE)</f>
        <v>#REF!</v>
      </c>
      <c r="BO9049" s="118" t="s">
        <v>2494</v>
      </c>
      <c r="BP9049" s="118" t="s">
        <v>1267</v>
      </c>
      <c r="BQ9049" s="118" t="s">
        <v>726</v>
      </c>
      <c r="BW9049" s="118" t="s">
        <v>2494</v>
      </c>
      <c r="BX9049" s="118" t="s">
        <v>1267</v>
      </c>
      <c r="BY9049" s="118" t="s">
        <v>726</v>
      </c>
    </row>
    <row r="9050" spans="53:77" x14ac:dyDescent="0.3">
      <c r="BA9050" s="169" t="e">
        <f>VLOOKUP(D9050,#REF!, 2,FALSE)</f>
        <v>#REF!</v>
      </c>
      <c r="BO9050" s="118" t="s">
        <v>14310</v>
      </c>
      <c r="BP9050" s="118" t="s">
        <v>841</v>
      </c>
      <c r="BQ9050" s="118" t="s">
        <v>14311</v>
      </c>
      <c r="BW9050" s="118" t="s">
        <v>14310</v>
      </c>
      <c r="BX9050" s="118" t="s">
        <v>841</v>
      </c>
      <c r="BY9050" s="118" t="s">
        <v>14311</v>
      </c>
    </row>
    <row r="9051" spans="53:77" x14ac:dyDescent="0.3">
      <c r="BA9051" s="169" t="e">
        <f>VLOOKUP(D9051,#REF!, 2,FALSE)</f>
        <v>#REF!</v>
      </c>
      <c r="BO9051" s="118" t="s">
        <v>14312</v>
      </c>
      <c r="BP9051" s="118" t="s">
        <v>2983</v>
      </c>
      <c r="BQ9051" s="118" t="s">
        <v>14313</v>
      </c>
      <c r="BW9051" s="118" t="s">
        <v>14312</v>
      </c>
      <c r="BX9051" s="118" t="s">
        <v>2983</v>
      </c>
      <c r="BY9051" s="118" t="s">
        <v>14313</v>
      </c>
    </row>
    <row r="9052" spans="53:77" x14ac:dyDescent="0.3">
      <c r="BA9052" s="169" t="e">
        <f>VLOOKUP(D9052,#REF!, 2,FALSE)</f>
        <v>#REF!</v>
      </c>
      <c r="BO9052" s="118" t="s">
        <v>14314</v>
      </c>
      <c r="BP9052" s="118" t="s">
        <v>2983</v>
      </c>
      <c r="BQ9052" s="118" t="s">
        <v>7158</v>
      </c>
      <c r="BW9052" s="118" t="s">
        <v>14314</v>
      </c>
      <c r="BX9052" s="118" t="s">
        <v>2983</v>
      </c>
      <c r="BY9052" s="118" t="s">
        <v>7158</v>
      </c>
    </row>
    <row r="9053" spans="53:77" x14ac:dyDescent="0.3">
      <c r="BA9053" s="169" t="e">
        <f>VLOOKUP(D9053,#REF!, 2,FALSE)</f>
        <v>#REF!</v>
      </c>
      <c r="BO9053" s="118" t="s">
        <v>14315</v>
      </c>
      <c r="BP9053" s="118" t="s">
        <v>2983</v>
      </c>
      <c r="BQ9053" s="118" t="s">
        <v>2983</v>
      </c>
      <c r="BW9053" s="118" t="s">
        <v>14315</v>
      </c>
      <c r="BX9053" s="118" t="s">
        <v>2983</v>
      </c>
      <c r="BY9053" s="118" t="s">
        <v>2983</v>
      </c>
    </row>
    <row r="9054" spans="53:77" x14ac:dyDescent="0.3">
      <c r="BA9054" s="169" t="e">
        <f>VLOOKUP(D9054,#REF!, 2,FALSE)</f>
        <v>#REF!</v>
      </c>
      <c r="BO9054" s="118" t="s">
        <v>14316</v>
      </c>
      <c r="BP9054" s="118" t="s">
        <v>2983</v>
      </c>
      <c r="BQ9054" s="118" t="s">
        <v>14317</v>
      </c>
      <c r="BW9054" s="118" t="s">
        <v>14316</v>
      </c>
      <c r="BX9054" s="118" t="s">
        <v>2983</v>
      </c>
      <c r="BY9054" s="118" t="s">
        <v>14317</v>
      </c>
    </row>
    <row r="9055" spans="53:77" x14ac:dyDescent="0.3">
      <c r="BA9055" s="169" t="e">
        <f>VLOOKUP(D9055,#REF!, 2,FALSE)</f>
        <v>#REF!</v>
      </c>
      <c r="BO9055" s="118" t="s">
        <v>14318</v>
      </c>
      <c r="BP9055" s="118" t="s">
        <v>2983</v>
      </c>
      <c r="BQ9055" s="118" t="s">
        <v>11039</v>
      </c>
      <c r="BW9055" s="118" t="s">
        <v>14318</v>
      </c>
      <c r="BX9055" s="118" t="s">
        <v>2983</v>
      </c>
      <c r="BY9055" s="118" t="s">
        <v>11039</v>
      </c>
    </row>
    <row r="9056" spans="53:77" x14ac:dyDescent="0.3">
      <c r="BA9056" s="169" t="e">
        <f>VLOOKUP(D9056,#REF!, 2,FALSE)</f>
        <v>#REF!</v>
      </c>
      <c r="BO9056" s="118" t="s">
        <v>14319</v>
      </c>
      <c r="BP9056" s="118" t="s">
        <v>2983</v>
      </c>
      <c r="BQ9056" s="118" t="s">
        <v>2983</v>
      </c>
      <c r="BW9056" s="118" t="s">
        <v>14319</v>
      </c>
      <c r="BX9056" s="118" t="s">
        <v>2983</v>
      </c>
      <c r="BY9056" s="118" t="s">
        <v>2983</v>
      </c>
    </row>
    <row r="9057" spans="53:77" x14ac:dyDescent="0.3">
      <c r="BA9057" s="169" t="e">
        <f>VLOOKUP(D9057,#REF!, 2,FALSE)</f>
        <v>#REF!</v>
      </c>
      <c r="BO9057" s="118" t="s">
        <v>14319</v>
      </c>
      <c r="BP9057" s="118" t="s">
        <v>2983</v>
      </c>
      <c r="BQ9057" s="118" t="s">
        <v>2983</v>
      </c>
      <c r="BW9057" s="118" t="s">
        <v>14319</v>
      </c>
      <c r="BX9057" s="118" t="s">
        <v>2983</v>
      </c>
      <c r="BY9057" s="118" t="s">
        <v>2983</v>
      </c>
    </row>
    <row r="9058" spans="53:77" x14ac:dyDescent="0.3">
      <c r="BA9058" s="169" t="e">
        <f>VLOOKUP(D9058,#REF!, 2,FALSE)</f>
        <v>#REF!</v>
      </c>
      <c r="BO9058" s="118" t="s">
        <v>14320</v>
      </c>
      <c r="BP9058" s="118" t="s">
        <v>2983</v>
      </c>
      <c r="BQ9058" s="118" t="s">
        <v>2983</v>
      </c>
      <c r="BW9058" s="118" t="s">
        <v>14320</v>
      </c>
      <c r="BX9058" s="118" t="s">
        <v>2983</v>
      </c>
      <c r="BY9058" s="118" t="s">
        <v>2983</v>
      </c>
    </row>
    <row r="9059" spans="53:77" x14ac:dyDescent="0.3">
      <c r="BA9059" s="169" t="e">
        <f>VLOOKUP(D9059,#REF!, 2,FALSE)</f>
        <v>#REF!</v>
      </c>
      <c r="BO9059" s="118" t="s">
        <v>14320</v>
      </c>
      <c r="BP9059" s="118" t="s">
        <v>2983</v>
      </c>
      <c r="BQ9059" s="118" t="s">
        <v>2983</v>
      </c>
      <c r="BW9059" s="118" t="s">
        <v>14320</v>
      </c>
      <c r="BX9059" s="118" t="s">
        <v>2983</v>
      </c>
      <c r="BY9059" s="118" t="s">
        <v>2983</v>
      </c>
    </row>
    <row r="9060" spans="53:77" x14ac:dyDescent="0.3">
      <c r="BA9060" s="169" t="e">
        <f>VLOOKUP(D9060,#REF!, 2,FALSE)</f>
        <v>#REF!</v>
      </c>
      <c r="BO9060" s="118" t="s">
        <v>14321</v>
      </c>
      <c r="BP9060" s="118" t="s">
        <v>2983</v>
      </c>
      <c r="BQ9060" s="118" t="s">
        <v>2983</v>
      </c>
      <c r="BW9060" s="118" t="s">
        <v>14321</v>
      </c>
      <c r="BX9060" s="118" t="s">
        <v>2983</v>
      </c>
      <c r="BY9060" s="118" t="s">
        <v>2983</v>
      </c>
    </row>
    <row r="9061" spans="53:77" x14ac:dyDescent="0.3">
      <c r="BA9061" s="169" t="e">
        <f>VLOOKUP(D9061,#REF!, 2,FALSE)</f>
        <v>#REF!</v>
      </c>
      <c r="BO9061" s="118" t="s">
        <v>14321</v>
      </c>
      <c r="BP9061" s="118" t="s">
        <v>2983</v>
      </c>
      <c r="BQ9061" s="118" t="s">
        <v>2983</v>
      </c>
      <c r="BW9061" s="118" t="s">
        <v>14321</v>
      </c>
      <c r="BX9061" s="118" t="s">
        <v>2983</v>
      </c>
      <c r="BY9061" s="118" t="s">
        <v>2983</v>
      </c>
    </row>
    <row r="9062" spans="53:77" x14ac:dyDescent="0.3">
      <c r="BA9062" s="169" t="e">
        <f>VLOOKUP(D9062,#REF!, 2,FALSE)</f>
        <v>#REF!</v>
      </c>
      <c r="BO9062" s="118" t="s">
        <v>14322</v>
      </c>
      <c r="BP9062" s="118" t="s">
        <v>2983</v>
      </c>
      <c r="BQ9062" s="118" t="s">
        <v>8827</v>
      </c>
      <c r="BW9062" s="118" t="s">
        <v>14322</v>
      </c>
      <c r="BX9062" s="118" t="s">
        <v>2983</v>
      </c>
      <c r="BY9062" s="118" t="s">
        <v>8827</v>
      </c>
    </row>
    <row r="9063" spans="53:77" x14ac:dyDescent="0.3">
      <c r="BA9063" s="169" t="e">
        <f>VLOOKUP(D9063,#REF!, 2,FALSE)</f>
        <v>#REF!</v>
      </c>
      <c r="BO9063" s="118" t="s">
        <v>14322</v>
      </c>
      <c r="BP9063" s="118" t="s">
        <v>2983</v>
      </c>
      <c r="BQ9063" s="118" t="s">
        <v>8827</v>
      </c>
      <c r="BW9063" s="118" t="s">
        <v>14322</v>
      </c>
      <c r="BX9063" s="118" t="s">
        <v>2983</v>
      </c>
      <c r="BY9063" s="118" t="s">
        <v>8827</v>
      </c>
    </row>
    <row r="9064" spans="53:77" x14ac:dyDescent="0.3">
      <c r="BA9064" s="169" t="e">
        <f>VLOOKUP(D9064,#REF!, 2,FALSE)</f>
        <v>#REF!</v>
      </c>
      <c r="BO9064" s="118" t="s">
        <v>2495</v>
      </c>
      <c r="BP9064" s="118" t="s">
        <v>2983</v>
      </c>
      <c r="BQ9064" s="118" t="s">
        <v>14323</v>
      </c>
      <c r="BW9064" s="118" t="s">
        <v>2495</v>
      </c>
      <c r="BX9064" s="118" t="s">
        <v>2983</v>
      </c>
      <c r="BY9064" s="118" t="s">
        <v>14323</v>
      </c>
    </row>
    <row r="9065" spans="53:77" x14ac:dyDescent="0.3">
      <c r="BA9065" s="169" t="e">
        <f>VLOOKUP(D9065,#REF!, 2,FALSE)</f>
        <v>#REF!</v>
      </c>
      <c r="BO9065" s="118" t="s">
        <v>2495</v>
      </c>
      <c r="BP9065" s="118" t="s">
        <v>2983</v>
      </c>
      <c r="BQ9065" s="118" t="s">
        <v>14323</v>
      </c>
      <c r="BW9065" s="118" t="s">
        <v>2495</v>
      </c>
      <c r="BX9065" s="118" t="s">
        <v>2983</v>
      </c>
      <c r="BY9065" s="118" t="s">
        <v>14323</v>
      </c>
    </row>
    <row r="9066" spans="53:77" x14ac:dyDescent="0.3">
      <c r="BA9066" s="169" t="e">
        <f>VLOOKUP(D9066,#REF!, 2,FALSE)</f>
        <v>#REF!</v>
      </c>
      <c r="BO9066" s="118" t="s">
        <v>2496</v>
      </c>
      <c r="BP9066" s="118" t="s">
        <v>2983</v>
      </c>
      <c r="BQ9066" s="118" t="s">
        <v>14324</v>
      </c>
      <c r="BW9066" s="118" t="s">
        <v>2496</v>
      </c>
      <c r="BX9066" s="118" t="s">
        <v>2983</v>
      </c>
      <c r="BY9066" s="118" t="s">
        <v>14324</v>
      </c>
    </row>
    <row r="9067" spans="53:77" x14ac:dyDescent="0.3">
      <c r="BA9067" s="169" t="e">
        <f>VLOOKUP(D9067,#REF!, 2,FALSE)</f>
        <v>#REF!</v>
      </c>
      <c r="BO9067" s="118" t="s">
        <v>2496</v>
      </c>
      <c r="BP9067" s="118" t="s">
        <v>2983</v>
      </c>
      <c r="BQ9067" s="118" t="s">
        <v>14324</v>
      </c>
      <c r="BW9067" s="118" t="s">
        <v>2496</v>
      </c>
      <c r="BX9067" s="118" t="s">
        <v>2983</v>
      </c>
      <c r="BY9067" s="118" t="s">
        <v>14324</v>
      </c>
    </row>
    <row r="9068" spans="53:77" x14ac:dyDescent="0.3">
      <c r="BA9068" s="169" t="e">
        <f>VLOOKUP(D9068,#REF!, 2,FALSE)</f>
        <v>#REF!</v>
      </c>
      <c r="BO9068" s="118" t="s">
        <v>14325</v>
      </c>
      <c r="BP9068" s="118" t="s">
        <v>2983</v>
      </c>
      <c r="BQ9068" s="118" t="s">
        <v>14326</v>
      </c>
      <c r="BW9068" s="118" t="s">
        <v>14325</v>
      </c>
      <c r="BX9068" s="118" t="s">
        <v>2983</v>
      </c>
      <c r="BY9068" s="118" t="s">
        <v>14326</v>
      </c>
    </row>
    <row r="9069" spans="53:77" x14ac:dyDescent="0.3">
      <c r="BA9069" s="169" t="e">
        <f>VLOOKUP(D9069,#REF!, 2,FALSE)</f>
        <v>#REF!</v>
      </c>
      <c r="BO9069" s="118" t="s">
        <v>14325</v>
      </c>
      <c r="BP9069" s="118" t="s">
        <v>2983</v>
      </c>
      <c r="BQ9069" s="118" t="s">
        <v>14326</v>
      </c>
      <c r="BW9069" s="118" t="s">
        <v>14325</v>
      </c>
      <c r="BX9069" s="118" t="s">
        <v>2983</v>
      </c>
      <c r="BY9069" s="118" t="s">
        <v>14326</v>
      </c>
    </row>
    <row r="9070" spans="53:77" x14ac:dyDescent="0.3">
      <c r="BA9070" s="169" t="e">
        <f>VLOOKUP(D9070,#REF!, 2,FALSE)</f>
        <v>#REF!</v>
      </c>
      <c r="BO9070" s="118" t="s">
        <v>14327</v>
      </c>
      <c r="BP9070" s="118" t="s">
        <v>16975</v>
      </c>
      <c r="BQ9070" s="118" t="s">
        <v>14328</v>
      </c>
      <c r="BW9070" s="118" t="s">
        <v>14327</v>
      </c>
      <c r="BX9070" s="118" t="s">
        <v>16975</v>
      </c>
      <c r="BY9070" s="118" t="s">
        <v>14328</v>
      </c>
    </row>
    <row r="9071" spans="53:77" x14ac:dyDescent="0.3">
      <c r="BA9071" s="169" t="e">
        <f>VLOOKUP(D9071,#REF!, 2,FALSE)</f>
        <v>#REF!</v>
      </c>
      <c r="BO9071" s="118" t="s">
        <v>14327</v>
      </c>
      <c r="BP9071" s="118" t="s">
        <v>16975</v>
      </c>
      <c r="BQ9071" s="118" t="s">
        <v>14328</v>
      </c>
      <c r="BW9071" s="118" t="s">
        <v>14327</v>
      </c>
      <c r="BX9071" s="118" t="s">
        <v>16975</v>
      </c>
      <c r="BY9071" s="118" t="s">
        <v>14328</v>
      </c>
    </row>
    <row r="9072" spans="53:77" x14ac:dyDescent="0.3">
      <c r="BA9072" s="169" t="e">
        <f>VLOOKUP(D9072,#REF!, 2,FALSE)</f>
        <v>#REF!</v>
      </c>
      <c r="BO9072" s="118" t="s">
        <v>14329</v>
      </c>
      <c r="BP9072" s="118" t="s">
        <v>16975</v>
      </c>
      <c r="BQ9072" s="118" t="s">
        <v>2875</v>
      </c>
      <c r="BW9072" s="118" t="s">
        <v>14329</v>
      </c>
      <c r="BX9072" s="118" t="s">
        <v>16975</v>
      </c>
      <c r="BY9072" s="118" t="s">
        <v>2875</v>
      </c>
    </row>
    <row r="9073" spans="53:77" x14ac:dyDescent="0.3">
      <c r="BA9073" s="169" t="e">
        <f>VLOOKUP(D9073,#REF!, 2,FALSE)</f>
        <v>#REF!</v>
      </c>
      <c r="BO9073" s="118" t="s">
        <v>14329</v>
      </c>
      <c r="BP9073" s="118" t="s">
        <v>16975</v>
      </c>
      <c r="BQ9073" s="118" t="s">
        <v>2875</v>
      </c>
      <c r="BW9073" s="118" t="s">
        <v>14329</v>
      </c>
      <c r="BX9073" s="118" t="s">
        <v>16975</v>
      </c>
      <c r="BY9073" s="118" t="s">
        <v>2875</v>
      </c>
    </row>
    <row r="9074" spans="53:77" x14ac:dyDescent="0.3">
      <c r="BA9074" s="169" t="e">
        <f>VLOOKUP(D9074,#REF!, 2,FALSE)</f>
        <v>#REF!</v>
      </c>
      <c r="BO9074" s="118" t="s">
        <v>14330</v>
      </c>
      <c r="BP9074" s="118" t="s">
        <v>16975</v>
      </c>
      <c r="BQ9074" s="118" t="s">
        <v>6318</v>
      </c>
      <c r="BW9074" s="118" t="s">
        <v>14330</v>
      </c>
      <c r="BX9074" s="118" t="s">
        <v>16975</v>
      </c>
      <c r="BY9074" s="118" t="s">
        <v>6318</v>
      </c>
    </row>
    <row r="9075" spans="53:77" x14ac:dyDescent="0.3">
      <c r="BA9075" s="169" t="e">
        <f>VLOOKUP(D9075,#REF!, 2,FALSE)</f>
        <v>#REF!</v>
      </c>
      <c r="BO9075" s="118" t="s">
        <v>14330</v>
      </c>
      <c r="BP9075" s="118" t="s">
        <v>16975</v>
      </c>
      <c r="BQ9075" s="118" t="s">
        <v>6318</v>
      </c>
      <c r="BW9075" s="118" t="s">
        <v>14330</v>
      </c>
      <c r="BX9075" s="118" t="s">
        <v>16975</v>
      </c>
      <c r="BY9075" s="118" t="s">
        <v>6318</v>
      </c>
    </row>
    <row r="9076" spans="53:77" x14ac:dyDescent="0.3">
      <c r="BA9076" s="169" t="e">
        <f>VLOOKUP(D9076,#REF!, 2,FALSE)</f>
        <v>#REF!</v>
      </c>
      <c r="BO9076" s="118" t="s">
        <v>14331</v>
      </c>
      <c r="BP9076" s="118" t="s">
        <v>2983</v>
      </c>
      <c r="BQ9076" s="118" t="s">
        <v>2983</v>
      </c>
      <c r="BW9076" s="118" t="s">
        <v>14331</v>
      </c>
      <c r="BX9076" s="118" t="s">
        <v>2983</v>
      </c>
      <c r="BY9076" s="118" t="s">
        <v>2983</v>
      </c>
    </row>
    <row r="9077" spans="53:77" x14ac:dyDescent="0.3">
      <c r="BA9077" s="169" t="e">
        <f>VLOOKUP(D9077,#REF!, 2,FALSE)</f>
        <v>#REF!</v>
      </c>
      <c r="BO9077" s="118" t="s">
        <v>14331</v>
      </c>
      <c r="BP9077" s="118" t="s">
        <v>2983</v>
      </c>
      <c r="BQ9077" s="118" t="s">
        <v>2983</v>
      </c>
      <c r="BW9077" s="118" t="s">
        <v>14331</v>
      </c>
      <c r="BX9077" s="118" t="s">
        <v>2983</v>
      </c>
      <c r="BY9077" s="118" t="s">
        <v>2983</v>
      </c>
    </row>
    <row r="9078" spans="53:77" x14ac:dyDescent="0.3">
      <c r="BA9078" s="169" t="e">
        <f>VLOOKUP(D9078,#REF!, 2,FALSE)</f>
        <v>#REF!</v>
      </c>
      <c r="BO9078" s="118" t="s">
        <v>14332</v>
      </c>
      <c r="BP9078" s="118" t="s">
        <v>16975</v>
      </c>
      <c r="BQ9078" s="118" t="s">
        <v>9196</v>
      </c>
      <c r="BW9078" s="118" t="s">
        <v>14332</v>
      </c>
      <c r="BX9078" s="118" t="s">
        <v>16975</v>
      </c>
      <c r="BY9078" s="118" t="s">
        <v>9196</v>
      </c>
    </row>
    <row r="9079" spans="53:77" x14ac:dyDescent="0.3">
      <c r="BA9079" s="169" t="e">
        <f>VLOOKUP(D9079,#REF!, 2,FALSE)</f>
        <v>#REF!</v>
      </c>
      <c r="BO9079" s="118" t="s">
        <v>14332</v>
      </c>
      <c r="BP9079" s="118" t="s">
        <v>16975</v>
      </c>
      <c r="BQ9079" s="118" t="s">
        <v>9196</v>
      </c>
      <c r="BW9079" s="118" t="s">
        <v>14332</v>
      </c>
      <c r="BX9079" s="118" t="s">
        <v>16975</v>
      </c>
      <c r="BY9079" s="118" t="s">
        <v>9196</v>
      </c>
    </row>
    <row r="9080" spans="53:77" x14ac:dyDescent="0.3">
      <c r="BA9080" s="169" t="e">
        <f>VLOOKUP(D9080,#REF!, 2,FALSE)</f>
        <v>#REF!</v>
      </c>
      <c r="BO9080" s="118" t="s">
        <v>14333</v>
      </c>
      <c r="BP9080" s="118" t="s">
        <v>663</v>
      </c>
      <c r="BQ9080" s="118" t="s">
        <v>2983</v>
      </c>
      <c r="BW9080" s="118" t="s">
        <v>14333</v>
      </c>
      <c r="BX9080" s="118" t="s">
        <v>663</v>
      </c>
      <c r="BY9080" s="118" t="s">
        <v>2983</v>
      </c>
    </row>
    <row r="9081" spans="53:77" x14ac:dyDescent="0.3">
      <c r="BA9081" s="169" t="e">
        <f>VLOOKUP(D9081,#REF!, 2,FALSE)</f>
        <v>#REF!</v>
      </c>
      <c r="BO9081" s="118" t="s">
        <v>14333</v>
      </c>
      <c r="BP9081" s="118" t="s">
        <v>663</v>
      </c>
      <c r="BQ9081" s="118" t="s">
        <v>2983</v>
      </c>
      <c r="BW9081" s="118" t="s">
        <v>14333</v>
      </c>
      <c r="BX9081" s="118" t="s">
        <v>663</v>
      </c>
      <c r="BY9081" s="118" t="s">
        <v>2983</v>
      </c>
    </row>
    <row r="9082" spans="53:77" x14ac:dyDescent="0.3">
      <c r="BA9082" s="169" t="e">
        <f>VLOOKUP(D9082,#REF!, 2,FALSE)</f>
        <v>#REF!</v>
      </c>
      <c r="BO9082" s="118" t="s">
        <v>14334</v>
      </c>
      <c r="BP9082" s="118" t="s">
        <v>2983</v>
      </c>
      <c r="BQ9082" s="118" t="s">
        <v>2983</v>
      </c>
      <c r="BW9082" s="118" t="s">
        <v>14334</v>
      </c>
      <c r="BX9082" s="118" t="s">
        <v>2983</v>
      </c>
      <c r="BY9082" s="118" t="s">
        <v>2983</v>
      </c>
    </row>
    <row r="9083" spans="53:77" x14ac:dyDescent="0.3">
      <c r="BA9083" s="169" t="e">
        <f>VLOOKUP(D9083,#REF!, 2,FALSE)</f>
        <v>#REF!</v>
      </c>
      <c r="BO9083" s="118" t="s">
        <v>14334</v>
      </c>
      <c r="BP9083" s="118" t="s">
        <v>2983</v>
      </c>
      <c r="BQ9083" s="118" t="s">
        <v>2983</v>
      </c>
      <c r="BW9083" s="118" t="s">
        <v>14334</v>
      </c>
      <c r="BX9083" s="118" t="s">
        <v>2983</v>
      </c>
      <c r="BY9083" s="118" t="s">
        <v>2983</v>
      </c>
    </row>
    <row r="9084" spans="53:77" x14ac:dyDescent="0.3">
      <c r="BA9084" s="169" t="e">
        <f>VLOOKUP(D9084,#REF!, 2,FALSE)</f>
        <v>#REF!</v>
      </c>
      <c r="BO9084" s="118" t="s">
        <v>14335</v>
      </c>
      <c r="BP9084" s="118" t="s">
        <v>666</v>
      </c>
      <c r="BQ9084" s="118" t="s">
        <v>2983</v>
      </c>
      <c r="BW9084" s="118" t="s">
        <v>14335</v>
      </c>
      <c r="BX9084" s="118" t="s">
        <v>666</v>
      </c>
      <c r="BY9084" s="118" t="s">
        <v>2983</v>
      </c>
    </row>
    <row r="9085" spans="53:77" x14ac:dyDescent="0.3">
      <c r="BA9085" s="169" t="e">
        <f>VLOOKUP(D9085,#REF!, 2,FALSE)</f>
        <v>#REF!</v>
      </c>
      <c r="BO9085" s="118" t="s">
        <v>14335</v>
      </c>
      <c r="BP9085" s="118" t="s">
        <v>666</v>
      </c>
      <c r="BQ9085" s="118" t="s">
        <v>2983</v>
      </c>
      <c r="BW9085" s="118" t="s">
        <v>14335</v>
      </c>
      <c r="BX9085" s="118" t="s">
        <v>666</v>
      </c>
      <c r="BY9085" s="118" t="s">
        <v>2983</v>
      </c>
    </row>
    <row r="9086" spans="53:77" x14ac:dyDescent="0.3">
      <c r="BA9086" s="169" t="e">
        <f>VLOOKUP(D9086,#REF!, 2,FALSE)</f>
        <v>#REF!</v>
      </c>
      <c r="BO9086" s="118" t="s">
        <v>14336</v>
      </c>
      <c r="BP9086" s="118" t="s">
        <v>637</v>
      </c>
      <c r="BQ9086" s="118" t="s">
        <v>2983</v>
      </c>
      <c r="BW9086" s="118" t="s">
        <v>14336</v>
      </c>
      <c r="BX9086" s="118" t="s">
        <v>637</v>
      </c>
      <c r="BY9086" s="118" t="s">
        <v>2983</v>
      </c>
    </row>
    <row r="9087" spans="53:77" x14ac:dyDescent="0.3">
      <c r="BA9087" s="169" t="e">
        <f>VLOOKUP(D9087,#REF!, 2,FALSE)</f>
        <v>#REF!</v>
      </c>
      <c r="BO9087" s="118" t="s">
        <v>14336</v>
      </c>
      <c r="BP9087" s="118" t="s">
        <v>637</v>
      </c>
      <c r="BQ9087" s="118" t="s">
        <v>2983</v>
      </c>
      <c r="BW9087" s="118" t="s">
        <v>14336</v>
      </c>
      <c r="BX9087" s="118" t="s">
        <v>637</v>
      </c>
      <c r="BY9087" s="118" t="s">
        <v>2983</v>
      </c>
    </row>
    <row r="9088" spans="53:77" x14ac:dyDescent="0.3">
      <c r="BA9088" s="169" t="e">
        <f>VLOOKUP(D9088,#REF!, 2,FALSE)</f>
        <v>#REF!</v>
      </c>
      <c r="BO9088" s="118" t="s">
        <v>14337</v>
      </c>
      <c r="BP9088" s="118" t="s">
        <v>16975</v>
      </c>
      <c r="BQ9088" s="118" t="s">
        <v>2983</v>
      </c>
      <c r="BW9088" s="118" t="s">
        <v>14337</v>
      </c>
      <c r="BX9088" s="118" t="s">
        <v>16975</v>
      </c>
      <c r="BY9088" s="118" t="s">
        <v>2983</v>
      </c>
    </row>
    <row r="9089" spans="53:77" x14ac:dyDescent="0.3">
      <c r="BA9089" s="169" t="e">
        <f>VLOOKUP(D9089,#REF!, 2,FALSE)</f>
        <v>#REF!</v>
      </c>
      <c r="BO9089" s="118" t="s">
        <v>14337</v>
      </c>
      <c r="BP9089" s="118" t="s">
        <v>16975</v>
      </c>
      <c r="BQ9089" s="118" t="s">
        <v>2983</v>
      </c>
      <c r="BW9089" s="118" t="s">
        <v>14337</v>
      </c>
      <c r="BX9089" s="118" t="s">
        <v>16975</v>
      </c>
      <c r="BY9089" s="118" t="s">
        <v>2983</v>
      </c>
    </row>
    <row r="9090" spans="53:77" x14ac:dyDescent="0.3">
      <c r="BA9090" s="169" t="e">
        <f>VLOOKUP(D9090,#REF!, 2,FALSE)</f>
        <v>#REF!</v>
      </c>
      <c r="BO9090" s="118" t="s">
        <v>14338</v>
      </c>
      <c r="BP9090" s="118" t="s">
        <v>2983</v>
      </c>
      <c r="BQ9090" s="118" t="s">
        <v>11294</v>
      </c>
      <c r="BW9090" s="118" t="s">
        <v>14338</v>
      </c>
      <c r="BX9090" s="118" t="s">
        <v>2983</v>
      </c>
      <c r="BY9090" s="118" t="s">
        <v>11294</v>
      </c>
    </row>
    <row r="9091" spans="53:77" x14ac:dyDescent="0.3">
      <c r="BA9091" s="169" t="e">
        <f>VLOOKUP(D9091,#REF!, 2,FALSE)</f>
        <v>#REF!</v>
      </c>
      <c r="BO9091" s="118" t="s">
        <v>14338</v>
      </c>
      <c r="BP9091" s="118" t="s">
        <v>2983</v>
      </c>
      <c r="BQ9091" s="118" t="s">
        <v>11294</v>
      </c>
      <c r="BW9091" s="118" t="s">
        <v>14338</v>
      </c>
      <c r="BX9091" s="118" t="s">
        <v>2983</v>
      </c>
      <c r="BY9091" s="118" t="s">
        <v>11294</v>
      </c>
    </row>
    <row r="9092" spans="53:77" x14ac:dyDescent="0.3">
      <c r="BA9092" s="169" t="e">
        <f>VLOOKUP(D9092,#REF!, 2,FALSE)</f>
        <v>#REF!</v>
      </c>
      <c r="BO9092" s="118" t="s">
        <v>14339</v>
      </c>
      <c r="BP9092" s="118" t="s">
        <v>16975</v>
      </c>
      <c r="BQ9092" s="118" t="s">
        <v>8531</v>
      </c>
      <c r="BW9092" s="118" t="s">
        <v>14339</v>
      </c>
      <c r="BX9092" s="118" t="s">
        <v>16975</v>
      </c>
      <c r="BY9092" s="118" t="s">
        <v>8531</v>
      </c>
    </row>
    <row r="9093" spans="53:77" x14ac:dyDescent="0.3">
      <c r="BA9093" s="169" t="e">
        <f>VLOOKUP(D9093,#REF!, 2,FALSE)</f>
        <v>#REF!</v>
      </c>
      <c r="BO9093" s="118" t="s">
        <v>14339</v>
      </c>
      <c r="BP9093" s="118" t="s">
        <v>16975</v>
      </c>
      <c r="BQ9093" s="118" t="s">
        <v>8531</v>
      </c>
      <c r="BW9093" s="118" t="s">
        <v>14339</v>
      </c>
      <c r="BX9093" s="118" t="s">
        <v>16975</v>
      </c>
      <c r="BY9093" s="118" t="s">
        <v>8531</v>
      </c>
    </row>
    <row r="9094" spans="53:77" x14ac:dyDescent="0.3">
      <c r="BA9094" s="169" t="e">
        <f>VLOOKUP(D9094,#REF!, 2,FALSE)</f>
        <v>#REF!</v>
      </c>
      <c r="BO9094" s="118" t="s">
        <v>14340</v>
      </c>
      <c r="BP9094" s="118" t="s">
        <v>2983</v>
      </c>
      <c r="BQ9094" s="118" t="s">
        <v>2983</v>
      </c>
      <c r="BW9094" s="118" t="s">
        <v>14340</v>
      </c>
      <c r="BX9094" s="118" t="s">
        <v>2983</v>
      </c>
      <c r="BY9094" s="118" t="s">
        <v>2983</v>
      </c>
    </row>
    <row r="9095" spans="53:77" x14ac:dyDescent="0.3">
      <c r="BA9095" s="169" t="e">
        <f>VLOOKUP(D9095,#REF!, 2,FALSE)</f>
        <v>#REF!</v>
      </c>
      <c r="BO9095" s="118" t="s">
        <v>14340</v>
      </c>
      <c r="BP9095" s="118" t="s">
        <v>2983</v>
      </c>
      <c r="BQ9095" s="118" t="s">
        <v>2983</v>
      </c>
      <c r="BW9095" s="118" t="s">
        <v>14340</v>
      </c>
      <c r="BX9095" s="118" t="s">
        <v>2983</v>
      </c>
      <c r="BY9095" s="118" t="s">
        <v>2983</v>
      </c>
    </row>
    <row r="9096" spans="53:77" x14ac:dyDescent="0.3">
      <c r="BA9096" s="169" t="e">
        <f>VLOOKUP(D9096,#REF!, 2,FALSE)</f>
        <v>#REF!</v>
      </c>
      <c r="BO9096" s="118" t="s">
        <v>2502</v>
      </c>
      <c r="BP9096" s="118" t="s">
        <v>2983</v>
      </c>
      <c r="BQ9096" s="118" t="s">
        <v>13763</v>
      </c>
      <c r="BW9096" s="118" t="s">
        <v>2502</v>
      </c>
      <c r="BX9096" s="118" t="s">
        <v>2983</v>
      </c>
      <c r="BY9096" s="118" t="s">
        <v>13763</v>
      </c>
    </row>
    <row r="9097" spans="53:77" x14ac:dyDescent="0.3">
      <c r="BA9097" s="169" t="e">
        <f>VLOOKUP(D9097,#REF!, 2,FALSE)</f>
        <v>#REF!</v>
      </c>
      <c r="BO9097" s="118" t="s">
        <v>2502</v>
      </c>
      <c r="BP9097" s="118" t="s">
        <v>2983</v>
      </c>
      <c r="BQ9097" s="118" t="s">
        <v>13763</v>
      </c>
      <c r="BW9097" s="118" t="s">
        <v>2502</v>
      </c>
      <c r="BX9097" s="118" t="s">
        <v>2983</v>
      </c>
      <c r="BY9097" s="118" t="s">
        <v>13763</v>
      </c>
    </row>
    <row r="9098" spans="53:77" x14ac:dyDescent="0.3">
      <c r="BA9098" s="169" t="e">
        <f>VLOOKUP(D9098,#REF!, 2,FALSE)</f>
        <v>#REF!</v>
      </c>
      <c r="BO9098" s="118" t="s">
        <v>14341</v>
      </c>
      <c r="BP9098" s="118" t="s">
        <v>2983</v>
      </c>
      <c r="BQ9098" s="118" t="s">
        <v>14342</v>
      </c>
      <c r="BW9098" s="118" t="s">
        <v>14341</v>
      </c>
      <c r="BX9098" s="118" t="s">
        <v>2983</v>
      </c>
      <c r="BY9098" s="118" t="s">
        <v>14342</v>
      </c>
    </row>
    <row r="9099" spans="53:77" x14ac:dyDescent="0.3">
      <c r="BA9099" s="169" t="e">
        <f>VLOOKUP(D9099,#REF!, 2,FALSE)</f>
        <v>#REF!</v>
      </c>
      <c r="BO9099" s="118" t="s">
        <v>14341</v>
      </c>
      <c r="BP9099" s="118" t="s">
        <v>2983</v>
      </c>
      <c r="BQ9099" s="118" t="s">
        <v>14342</v>
      </c>
      <c r="BW9099" s="118" t="s">
        <v>14341</v>
      </c>
      <c r="BX9099" s="118" t="s">
        <v>2983</v>
      </c>
      <c r="BY9099" s="118" t="s">
        <v>14342</v>
      </c>
    </row>
    <row r="9100" spans="53:77" x14ac:dyDescent="0.3">
      <c r="BA9100" s="169" t="e">
        <f>VLOOKUP(D9100,#REF!, 2,FALSE)</f>
        <v>#REF!</v>
      </c>
      <c r="BO9100" s="118" t="s">
        <v>2503</v>
      </c>
      <c r="BP9100" s="118" t="s">
        <v>2983</v>
      </c>
      <c r="BQ9100" s="118" t="s">
        <v>14343</v>
      </c>
      <c r="BW9100" s="118" t="s">
        <v>2503</v>
      </c>
      <c r="BX9100" s="118" t="s">
        <v>2983</v>
      </c>
      <c r="BY9100" s="118" t="s">
        <v>14343</v>
      </c>
    </row>
    <row r="9101" spans="53:77" x14ac:dyDescent="0.3">
      <c r="BA9101" s="169" t="e">
        <f>VLOOKUP(D9101,#REF!, 2,FALSE)</f>
        <v>#REF!</v>
      </c>
      <c r="BO9101" s="118" t="s">
        <v>2503</v>
      </c>
      <c r="BP9101" s="118" t="s">
        <v>2983</v>
      </c>
      <c r="BQ9101" s="118" t="s">
        <v>14343</v>
      </c>
      <c r="BW9101" s="118" t="s">
        <v>2503</v>
      </c>
      <c r="BX9101" s="118" t="s">
        <v>2983</v>
      </c>
      <c r="BY9101" s="118" t="s">
        <v>14343</v>
      </c>
    </row>
    <row r="9102" spans="53:77" x14ac:dyDescent="0.3">
      <c r="BA9102" s="169" t="e">
        <f>VLOOKUP(D9102,#REF!, 2,FALSE)</f>
        <v>#REF!</v>
      </c>
      <c r="BO9102" s="118" t="s">
        <v>14344</v>
      </c>
      <c r="BP9102" s="118" t="s">
        <v>3243</v>
      </c>
      <c r="BQ9102" s="118" t="s">
        <v>14345</v>
      </c>
      <c r="BW9102" s="118" t="s">
        <v>14344</v>
      </c>
      <c r="BX9102" s="118" t="s">
        <v>3243</v>
      </c>
      <c r="BY9102" s="118" t="s">
        <v>14345</v>
      </c>
    </row>
    <row r="9103" spans="53:77" x14ac:dyDescent="0.3">
      <c r="BA9103" s="169" t="e">
        <f>VLOOKUP(D9103,#REF!, 2,FALSE)</f>
        <v>#REF!</v>
      </c>
      <c r="BO9103" s="118" t="s">
        <v>14344</v>
      </c>
      <c r="BP9103" s="118" t="s">
        <v>3243</v>
      </c>
      <c r="BQ9103" s="118" t="s">
        <v>14345</v>
      </c>
      <c r="BW9103" s="118" t="s">
        <v>14344</v>
      </c>
      <c r="BX9103" s="118" t="s">
        <v>3243</v>
      </c>
      <c r="BY9103" s="118" t="s">
        <v>14345</v>
      </c>
    </row>
    <row r="9104" spans="53:77" x14ac:dyDescent="0.3">
      <c r="BA9104" s="169" t="e">
        <f>VLOOKUP(D9104,#REF!, 2,FALSE)</f>
        <v>#REF!</v>
      </c>
      <c r="BO9104" s="118" t="s">
        <v>14346</v>
      </c>
      <c r="BP9104" s="118" t="s">
        <v>2983</v>
      </c>
      <c r="BQ9104" s="118" t="s">
        <v>1202</v>
      </c>
      <c r="BW9104" s="118" t="s">
        <v>14346</v>
      </c>
      <c r="BX9104" s="118" t="s">
        <v>2983</v>
      </c>
      <c r="BY9104" s="118" t="s">
        <v>1202</v>
      </c>
    </row>
    <row r="9105" spans="53:77" x14ac:dyDescent="0.3">
      <c r="BA9105" s="169" t="e">
        <f>VLOOKUP(D9105,#REF!, 2,FALSE)</f>
        <v>#REF!</v>
      </c>
      <c r="BO9105" s="118" t="s">
        <v>14347</v>
      </c>
      <c r="BP9105" s="118" t="s">
        <v>803</v>
      </c>
      <c r="BQ9105" s="118" t="s">
        <v>1491</v>
      </c>
      <c r="BW9105" s="118" t="s">
        <v>14347</v>
      </c>
      <c r="BX9105" s="118" t="s">
        <v>803</v>
      </c>
      <c r="BY9105" s="118" t="s">
        <v>1491</v>
      </c>
    </row>
    <row r="9106" spans="53:77" x14ac:dyDescent="0.3">
      <c r="BA9106" s="169" t="e">
        <f>VLOOKUP(D9106,#REF!, 2,FALSE)</f>
        <v>#REF!</v>
      </c>
      <c r="BO9106" s="118" t="s">
        <v>14348</v>
      </c>
      <c r="BP9106" s="118" t="s">
        <v>771</v>
      </c>
      <c r="BQ9106" s="118" t="s">
        <v>1410</v>
      </c>
      <c r="BW9106" s="118" t="s">
        <v>14348</v>
      </c>
      <c r="BX9106" s="118" t="s">
        <v>771</v>
      </c>
      <c r="BY9106" s="118" t="s">
        <v>1410</v>
      </c>
    </row>
    <row r="9107" spans="53:77" x14ac:dyDescent="0.3">
      <c r="BA9107" s="169" t="e">
        <f>VLOOKUP(D9107,#REF!, 2,FALSE)</f>
        <v>#REF!</v>
      </c>
      <c r="BO9107" s="118" t="s">
        <v>14349</v>
      </c>
      <c r="BP9107" s="118" t="s">
        <v>1267</v>
      </c>
      <c r="BQ9107" s="118" t="s">
        <v>1006</v>
      </c>
      <c r="BW9107" s="118" t="s">
        <v>14349</v>
      </c>
      <c r="BX9107" s="118" t="s">
        <v>1267</v>
      </c>
      <c r="BY9107" s="118" t="s">
        <v>1006</v>
      </c>
    </row>
    <row r="9108" spans="53:77" x14ac:dyDescent="0.3">
      <c r="BA9108" s="169" t="e">
        <f>VLOOKUP(D9108,#REF!, 2,FALSE)</f>
        <v>#REF!</v>
      </c>
      <c r="BO9108" s="118" t="s">
        <v>14350</v>
      </c>
      <c r="BP9108" s="118" t="s">
        <v>1267</v>
      </c>
      <c r="BQ9108" s="118" t="s">
        <v>1410</v>
      </c>
      <c r="BW9108" s="118" t="s">
        <v>14350</v>
      </c>
      <c r="BX9108" s="118" t="s">
        <v>1267</v>
      </c>
      <c r="BY9108" s="118" t="s">
        <v>1410</v>
      </c>
    </row>
    <row r="9109" spans="53:77" x14ac:dyDescent="0.3">
      <c r="BA9109" s="169" t="e">
        <f>VLOOKUP(D9109,#REF!, 2,FALSE)</f>
        <v>#REF!</v>
      </c>
      <c r="BO9109" s="118" t="s">
        <v>14351</v>
      </c>
      <c r="BP9109" s="118" t="s">
        <v>736</v>
      </c>
      <c r="BQ9109" s="118" t="s">
        <v>3901</v>
      </c>
      <c r="BW9109" s="118" t="s">
        <v>14351</v>
      </c>
      <c r="BX9109" s="118" t="s">
        <v>736</v>
      </c>
      <c r="BY9109" s="118" t="s">
        <v>3901</v>
      </c>
    </row>
    <row r="9110" spans="53:77" x14ac:dyDescent="0.3">
      <c r="BA9110" s="169" t="e">
        <f>VLOOKUP(D9110,#REF!, 2,FALSE)</f>
        <v>#REF!</v>
      </c>
      <c r="BO9110" s="118" t="s">
        <v>2504</v>
      </c>
      <c r="BP9110" s="118" t="s">
        <v>631</v>
      </c>
      <c r="BQ9110" s="118" t="s">
        <v>8380</v>
      </c>
      <c r="BW9110" s="118" t="s">
        <v>2504</v>
      </c>
      <c r="BX9110" s="118" t="s">
        <v>631</v>
      </c>
      <c r="BY9110" s="118" t="s">
        <v>8380</v>
      </c>
    </row>
    <row r="9111" spans="53:77" x14ac:dyDescent="0.3">
      <c r="BA9111" s="169" t="e">
        <f>VLOOKUP(D9111,#REF!, 2,FALSE)</f>
        <v>#REF!</v>
      </c>
      <c r="BO9111" s="118" t="s">
        <v>2504</v>
      </c>
      <c r="BP9111" s="118" t="s">
        <v>631</v>
      </c>
      <c r="BQ9111" s="118" t="s">
        <v>8380</v>
      </c>
      <c r="BW9111" s="118" t="s">
        <v>2504</v>
      </c>
      <c r="BX9111" s="118" t="s">
        <v>631</v>
      </c>
      <c r="BY9111" s="118" t="s">
        <v>8380</v>
      </c>
    </row>
    <row r="9112" spans="53:77" x14ac:dyDescent="0.3">
      <c r="BA9112" s="169" t="e">
        <f>VLOOKUP(D9112,#REF!, 2,FALSE)</f>
        <v>#REF!</v>
      </c>
      <c r="BO9112" s="118" t="s">
        <v>14352</v>
      </c>
      <c r="BP9112" s="118" t="s">
        <v>614</v>
      </c>
      <c r="BQ9112" s="118" t="s">
        <v>9518</v>
      </c>
      <c r="BW9112" s="118" t="s">
        <v>14352</v>
      </c>
      <c r="BX9112" s="118" t="s">
        <v>614</v>
      </c>
      <c r="BY9112" s="118" t="s">
        <v>9518</v>
      </c>
    </row>
    <row r="9113" spans="53:77" x14ac:dyDescent="0.3">
      <c r="BA9113" s="169" t="e">
        <f>VLOOKUP(D9113,#REF!, 2,FALSE)</f>
        <v>#REF!</v>
      </c>
      <c r="BO9113" s="118" t="s">
        <v>14352</v>
      </c>
      <c r="BP9113" s="118" t="s">
        <v>614</v>
      </c>
      <c r="BQ9113" s="118" t="s">
        <v>9518</v>
      </c>
      <c r="BW9113" s="118" t="s">
        <v>14352</v>
      </c>
      <c r="BX9113" s="118" t="s">
        <v>614</v>
      </c>
      <c r="BY9113" s="118" t="s">
        <v>9518</v>
      </c>
    </row>
    <row r="9114" spans="53:77" x14ac:dyDescent="0.3">
      <c r="BA9114" s="169" t="e">
        <f>VLOOKUP(D9114,#REF!, 2,FALSE)</f>
        <v>#REF!</v>
      </c>
      <c r="BO9114" s="118" t="s">
        <v>2505</v>
      </c>
      <c r="BP9114" s="118" t="s">
        <v>771</v>
      </c>
      <c r="BQ9114" s="118" t="s">
        <v>2508</v>
      </c>
      <c r="BW9114" s="118" t="s">
        <v>2505</v>
      </c>
      <c r="BX9114" s="118" t="s">
        <v>771</v>
      </c>
      <c r="BY9114" s="118" t="s">
        <v>2508</v>
      </c>
    </row>
    <row r="9115" spans="53:77" x14ac:dyDescent="0.3">
      <c r="BA9115" s="169" t="e">
        <f>VLOOKUP(D9115,#REF!, 2,FALSE)</f>
        <v>#REF!</v>
      </c>
      <c r="BO9115" s="118" t="s">
        <v>2505</v>
      </c>
      <c r="BP9115" s="118" t="s">
        <v>771</v>
      </c>
      <c r="BQ9115" s="118" t="s">
        <v>2508</v>
      </c>
      <c r="BW9115" s="118" t="s">
        <v>2505</v>
      </c>
      <c r="BX9115" s="118" t="s">
        <v>771</v>
      </c>
      <c r="BY9115" s="118" t="s">
        <v>2508</v>
      </c>
    </row>
    <row r="9116" spans="53:77" x14ac:dyDescent="0.3">
      <c r="BA9116" s="169" t="e">
        <f>VLOOKUP(D9116,#REF!, 2,FALSE)</f>
        <v>#REF!</v>
      </c>
      <c r="BO9116" s="118" t="s">
        <v>14353</v>
      </c>
      <c r="BP9116" s="118" t="s">
        <v>703</v>
      </c>
      <c r="BQ9116" s="118" t="s">
        <v>3455</v>
      </c>
      <c r="BW9116" s="118" t="s">
        <v>14353</v>
      </c>
      <c r="BX9116" s="118" t="s">
        <v>703</v>
      </c>
      <c r="BY9116" s="118" t="s">
        <v>3455</v>
      </c>
    </row>
    <row r="9117" spans="53:77" x14ac:dyDescent="0.3">
      <c r="BA9117" s="169" t="e">
        <f>VLOOKUP(D9117,#REF!, 2,FALSE)</f>
        <v>#REF!</v>
      </c>
      <c r="BO9117" s="118" t="s">
        <v>14353</v>
      </c>
      <c r="BP9117" s="118" t="s">
        <v>703</v>
      </c>
      <c r="BQ9117" s="118" t="s">
        <v>3455</v>
      </c>
      <c r="BW9117" s="118" t="s">
        <v>14353</v>
      </c>
      <c r="BX9117" s="118" t="s">
        <v>703</v>
      </c>
      <c r="BY9117" s="118" t="s">
        <v>3455</v>
      </c>
    </row>
    <row r="9118" spans="53:77" x14ac:dyDescent="0.3">
      <c r="BA9118" s="169" t="e">
        <f>VLOOKUP(D9118,#REF!, 2,FALSE)</f>
        <v>#REF!</v>
      </c>
      <c r="BO9118" s="118" t="s">
        <v>14354</v>
      </c>
      <c r="BP9118" s="118" t="s">
        <v>926</v>
      </c>
      <c r="BQ9118" s="118" t="s">
        <v>9134</v>
      </c>
      <c r="BW9118" s="118" t="s">
        <v>14354</v>
      </c>
      <c r="BX9118" s="118" t="s">
        <v>926</v>
      </c>
      <c r="BY9118" s="118" t="s">
        <v>9134</v>
      </c>
    </row>
    <row r="9119" spans="53:77" x14ac:dyDescent="0.3">
      <c r="BA9119" s="169" t="e">
        <f>VLOOKUP(D9119,#REF!, 2,FALSE)</f>
        <v>#REF!</v>
      </c>
      <c r="BO9119" s="118" t="s">
        <v>14354</v>
      </c>
      <c r="BP9119" s="118" t="s">
        <v>926</v>
      </c>
      <c r="BQ9119" s="118" t="s">
        <v>9134</v>
      </c>
      <c r="BW9119" s="118" t="s">
        <v>14354</v>
      </c>
      <c r="BX9119" s="118" t="s">
        <v>926</v>
      </c>
      <c r="BY9119" s="118" t="s">
        <v>9134</v>
      </c>
    </row>
    <row r="9120" spans="53:77" x14ac:dyDescent="0.3">
      <c r="BA9120" s="169" t="e">
        <f>VLOOKUP(D9120,#REF!, 2,FALSE)</f>
        <v>#REF!</v>
      </c>
      <c r="BO9120" s="118" t="s">
        <v>14355</v>
      </c>
      <c r="BP9120" s="118" t="s">
        <v>787</v>
      </c>
      <c r="BQ9120" s="118" t="s">
        <v>1019</v>
      </c>
      <c r="BW9120" s="118" t="s">
        <v>14355</v>
      </c>
      <c r="BX9120" s="118" t="s">
        <v>787</v>
      </c>
      <c r="BY9120" s="118" t="s">
        <v>1019</v>
      </c>
    </row>
    <row r="9121" spans="53:77" x14ac:dyDescent="0.3">
      <c r="BA9121" s="169" t="e">
        <f>VLOOKUP(D9121,#REF!, 2,FALSE)</f>
        <v>#REF!</v>
      </c>
      <c r="BO9121" s="118" t="s">
        <v>14355</v>
      </c>
      <c r="BP9121" s="118" t="s">
        <v>787</v>
      </c>
      <c r="BQ9121" s="118" t="s">
        <v>1019</v>
      </c>
      <c r="BW9121" s="118" t="s">
        <v>14355</v>
      </c>
      <c r="BX9121" s="118" t="s">
        <v>787</v>
      </c>
      <c r="BY9121" s="118" t="s">
        <v>1019</v>
      </c>
    </row>
    <row r="9122" spans="53:77" x14ac:dyDescent="0.3">
      <c r="BA9122" s="169" t="e">
        <f>VLOOKUP(D9122,#REF!, 2,FALSE)</f>
        <v>#REF!</v>
      </c>
      <c r="BO9122" s="118" t="s">
        <v>14356</v>
      </c>
      <c r="BP9122" s="118" t="s">
        <v>780</v>
      </c>
      <c r="BQ9122" s="118" t="s">
        <v>10662</v>
      </c>
      <c r="BW9122" s="118" t="s">
        <v>14356</v>
      </c>
      <c r="BX9122" s="118" t="s">
        <v>780</v>
      </c>
      <c r="BY9122" s="118" t="s">
        <v>10662</v>
      </c>
    </row>
    <row r="9123" spans="53:77" x14ac:dyDescent="0.3">
      <c r="BA9123" s="169" t="e">
        <f>VLOOKUP(D9123,#REF!, 2,FALSE)</f>
        <v>#REF!</v>
      </c>
      <c r="BO9123" s="118" t="s">
        <v>14356</v>
      </c>
      <c r="BP9123" s="118" t="s">
        <v>780</v>
      </c>
      <c r="BQ9123" s="118" t="s">
        <v>10662</v>
      </c>
      <c r="BW9123" s="118" t="s">
        <v>14356</v>
      </c>
      <c r="BX9123" s="118" t="s">
        <v>780</v>
      </c>
      <c r="BY9123" s="118" t="s">
        <v>10662</v>
      </c>
    </row>
    <row r="9124" spans="53:77" x14ac:dyDescent="0.3">
      <c r="BA9124" s="169" t="e">
        <f>VLOOKUP(D9124,#REF!, 2,FALSE)</f>
        <v>#REF!</v>
      </c>
      <c r="BO9124" s="118" t="s">
        <v>14357</v>
      </c>
      <c r="BP9124" s="118" t="s">
        <v>16977</v>
      </c>
      <c r="BQ9124" s="118" t="s">
        <v>14358</v>
      </c>
      <c r="BW9124" s="118" t="s">
        <v>14357</v>
      </c>
      <c r="BX9124" s="118" t="s">
        <v>16977</v>
      </c>
      <c r="BY9124" s="118" t="s">
        <v>14358</v>
      </c>
    </row>
    <row r="9125" spans="53:77" x14ac:dyDescent="0.3">
      <c r="BA9125" s="169" t="e">
        <f>VLOOKUP(D9125,#REF!, 2,FALSE)</f>
        <v>#REF!</v>
      </c>
      <c r="BO9125" s="118" t="s">
        <v>14357</v>
      </c>
      <c r="BP9125" s="118" t="s">
        <v>16977</v>
      </c>
      <c r="BQ9125" s="118" t="s">
        <v>14358</v>
      </c>
      <c r="BW9125" s="118" t="s">
        <v>14357</v>
      </c>
      <c r="BX9125" s="118" t="s">
        <v>16977</v>
      </c>
      <c r="BY9125" s="118" t="s">
        <v>14358</v>
      </c>
    </row>
    <row r="9126" spans="53:77" x14ac:dyDescent="0.3">
      <c r="BA9126" s="169" t="e">
        <f>VLOOKUP(D9126,#REF!, 2,FALSE)</f>
        <v>#REF!</v>
      </c>
      <c r="BO9126" s="118" t="s">
        <v>198</v>
      </c>
      <c r="BP9126" s="118" t="s">
        <v>771</v>
      </c>
      <c r="BQ9126" s="118" t="s">
        <v>12711</v>
      </c>
      <c r="BW9126" s="118" t="s">
        <v>198</v>
      </c>
      <c r="BX9126" s="118" t="s">
        <v>771</v>
      </c>
      <c r="BY9126" s="118" t="s">
        <v>12711</v>
      </c>
    </row>
    <row r="9127" spans="53:77" x14ac:dyDescent="0.3">
      <c r="BA9127" s="169" t="e">
        <f>VLOOKUP(D9127,#REF!, 2,FALSE)</f>
        <v>#REF!</v>
      </c>
      <c r="BO9127" s="118" t="s">
        <v>198</v>
      </c>
      <c r="BP9127" s="118" t="s">
        <v>771</v>
      </c>
      <c r="BQ9127" s="118" t="s">
        <v>12711</v>
      </c>
      <c r="BW9127" s="118" t="s">
        <v>198</v>
      </c>
      <c r="BX9127" s="118" t="s">
        <v>771</v>
      </c>
      <c r="BY9127" s="118" t="s">
        <v>12711</v>
      </c>
    </row>
    <row r="9128" spans="53:77" x14ac:dyDescent="0.3">
      <c r="BA9128" s="169" t="e">
        <f>VLOOKUP(D9128,#REF!, 2,FALSE)</f>
        <v>#REF!</v>
      </c>
      <c r="BO9128" s="118" t="s">
        <v>14359</v>
      </c>
      <c r="BP9128" s="118" t="s">
        <v>703</v>
      </c>
      <c r="BQ9128" s="118" t="s">
        <v>3776</v>
      </c>
      <c r="BW9128" s="118" t="s">
        <v>14359</v>
      </c>
      <c r="BX9128" s="118" t="s">
        <v>703</v>
      </c>
      <c r="BY9128" s="118" t="s">
        <v>3776</v>
      </c>
    </row>
    <row r="9129" spans="53:77" x14ac:dyDescent="0.3">
      <c r="BA9129" s="169" t="e">
        <f>VLOOKUP(D9129,#REF!, 2,FALSE)</f>
        <v>#REF!</v>
      </c>
      <c r="BO9129" s="118" t="s">
        <v>14359</v>
      </c>
      <c r="BP9129" s="118" t="s">
        <v>703</v>
      </c>
      <c r="BQ9129" s="118" t="s">
        <v>3776</v>
      </c>
      <c r="BW9129" s="118" t="s">
        <v>14359</v>
      </c>
      <c r="BX9129" s="118" t="s">
        <v>703</v>
      </c>
      <c r="BY9129" s="118" t="s">
        <v>3776</v>
      </c>
    </row>
    <row r="9130" spans="53:77" x14ac:dyDescent="0.3">
      <c r="BA9130" s="169" t="e">
        <f>VLOOKUP(D9130,#REF!, 2,FALSE)</f>
        <v>#REF!</v>
      </c>
      <c r="BO9130" s="118" t="s">
        <v>14360</v>
      </c>
      <c r="BP9130" s="118" t="s">
        <v>703</v>
      </c>
      <c r="BQ9130" s="118" t="s">
        <v>14362</v>
      </c>
      <c r="BW9130" s="118" t="s">
        <v>14360</v>
      </c>
      <c r="BX9130" s="118" t="s">
        <v>703</v>
      </c>
      <c r="BY9130" s="118" t="s">
        <v>14362</v>
      </c>
    </row>
    <row r="9131" spans="53:77" x14ac:dyDescent="0.3">
      <c r="BA9131" s="169" t="e">
        <f>VLOOKUP(D9131,#REF!, 2,FALSE)</f>
        <v>#REF!</v>
      </c>
      <c r="BO9131" s="118" t="s">
        <v>14360</v>
      </c>
      <c r="BP9131" s="118" t="s">
        <v>703</v>
      </c>
      <c r="BQ9131" s="118" t="s">
        <v>14362</v>
      </c>
      <c r="BW9131" s="118" t="s">
        <v>14360</v>
      </c>
      <c r="BX9131" s="118" t="s">
        <v>703</v>
      </c>
      <c r="BY9131" s="118" t="s">
        <v>14362</v>
      </c>
    </row>
    <row r="9132" spans="53:77" x14ac:dyDescent="0.3">
      <c r="BA9132" s="169" t="e">
        <f>VLOOKUP(D9132,#REF!, 2,FALSE)</f>
        <v>#REF!</v>
      </c>
      <c r="BO9132" s="118" t="s">
        <v>14363</v>
      </c>
      <c r="BP9132" s="118" t="s">
        <v>639</v>
      </c>
      <c r="BQ9132" s="118" t="s">
        <v>1019</v>
      </c>
      <c r="BW9132" s="118" t="s">
        <v>14363</v>
      </c>
      <c r="BX9132" s="118" t="s">
        <v>639</v>
      </c>
      <c r="BY9132" s="118" t="s">
        <v>1019</v>
      </c>
    </row>
    <row r="9133" spans="53:77" x14ac:dyDescent="0.3">
      <c r="BA9133" s="169" t="e">
        <f>VLOOKUP(D9133,#REF!, 2,FALSE)</f>
        <v>#REF!</v>
      </c>
      <c r="BO9133" s="118" t="s">
        <v>14363</v>
      </c>
      <c r="BP9133" s="118" t="s">
        <v>639</v>
      </c>
      <c r="BQ9133" s="118" t="s">
        <v>1019</v>
      </c>
      <c r="BW9133" s="118" t="s">
        <v>14363</v>
      </c>
      <c r="BX9133" s="118" t="s">
        <v>639</v>
      </c>
      <c r="BY9133" s="118" t="s">
        <v>1019</v>
      </c>
    </row>
    <row r="9134" spans="53:77" x14ac:dyDescent="0.3">
      <c r="BA9134" s="169" t="e">
        <f>VLOOKUP(D9134,#REF!, 2,FALSE)</f>
        <v>#REF!</v>
      </c>
      <c r="BO9134" s="118" t="s">
        <v>14364</v>
      </c>
      <c r="BP9134" s="118" t="s">
        <v>613</v>
      </c>
      <c r="BQ9134" s="118" t="s">
        <v>14365</v>
      </c>
      <c r="BW9134" s="118" t="s">
        <v>14364</v>
      </c>
      <c r="BX9134" s="118" t="s">
        <v>613</v>
      </c>
      <c r="BY9134" s="118" t="s">
        <v>14365</v>
      </c>
    </row>
    <row r="9135" spans="53:77" x14ac:dyDescent="0.3">
      <c r="BA9135" s="169" t="e">
        <f>VLOOKUP(D9135,#REF!, 2,FALSE)</f>
        <v>#REF!</v>
      </c>
      <c r="BO9135" s="118" t="s">
        <v>14364</v>
      </c>
      <c r="BP9135" s="118" t="s">
        <v>613</v>
      </c>
      <c r="BQ9135" s="118" t="s">
        <v>14365</v>
      </c>
      <c r="BW9135" s="118" t="s">
        <v>14364</v>
      </c>
      <c r="BX9135" s="118" t="s">
        <v>613</v>
      </c>
      <c r="BY9135" s="118" t="s">
        <v>14365</v>
      </c>
    </row>
    <row r="9136" spans="53:77" x14ac:dyDescent="0.3">
      <c r="BA9136" s="169" t="e">
        <f>VLOOKUP(D9136,#REF!, 2,FALSE)</f>
        <v>#REF!</v>
      </c>
      <c r="BO9136" s="118" t="s">
        <v>14366</v>
      </c>
      <c r="BP9136" s="118" t="s">
        <v>663</v>
      </c>
      <c r="BQ9136" s="118" t="s">
        <v>14367</v>
      </c>
      <c r="BW9136" s="118" t="s">
        <v>14366</v>
      </c>
      <c r="BX9136" s="118" t="s">
        <v>663</v>
      </c>
      <c r="BY9136" s="118" t="s">
        <v>14367</v>
      </c>
    </row>
    <row r="9137" spans="53:77" x14ac:dyDescent="0.3">
      <c r="BA9137" s="169" t="e">
        <f>VLOOKUP(D9137,#REF!, 2,FALSE)</f>
        <v>#REF!</v>
      </c>
      <c r="BO9137" s="118" t="s">
        <v>14366</v>
      </c>
      <c r="BP9137" s="118" t="s">
        <v>663</v>
      </c>
      <c r="BQ9137" s="118" t="s">
        <v>14367</v>
      </c>
      <c r="BW9137" s="118" t="s">
        <v>14366</v>
      </c>
      <c r="BX9137" s="118" t="s">
        <v>663</v>
      </c>
      <c r="BY9137" s="118" t="s">
        <v>14367</v>
      </c>
    </row>
    <row r="9138" spans="53:77" x14ac:dyDescent="0.3">
      <c r="BA9138" s="169" t="e">
        <f>VLOOKUP(D9138,#REF!, 2,FALSE)</f>
        <v>#REF!</v>
      </c>
      <c r="BO9138" s="118" t="s">
        <v>14368</v>
      </c>
      <c r="BP9138" s="118" t="s">
        <v>663</v>
      </c>
      <c r="BQ9138" s="118" t="s">
        <v>10692</v>
      </c>
      <c r="BW9138" s="118" t="s">
        <v>14368</v>
      </c>
      <c r="BX9138" s="118" t="s">
        <v>663</v>
      </c>
      <c r="BY9138" s="118" t="s">
        <v>10692</v>
      </c>
    </row>
    <row r="9139" spans="53:77" x14ac:dyDescent="0.3">
      <c r="BA9139" s="169" t="e">
        <f>VLOOKUP(D9139,#REF!, 2,FALSE)</f>
        <v>#REF!</v>
      </c>
      <c r="BO9139" s="118" t="s">
        <v>14368</v>
      </c>
      <c r="BP9139" s="118" t="s">
        <v>663</v>
      </c>
      <c r="BQ9139" s="118" t="s">
        <v>10692</v>
      </c>
      <c r="BW9139" s="118" t="s">
        <v>14368</v>
      </c>
      <c r="BX9139" s="118" t="s">
        <v>663</v>
      </c>
      <c r="BY9139" s="118" t="s">
        <v>10692</v>
      </c>
    </row>
    <row r="9140" spans="53:77" x14ac:dyDescent="0.3">
      <c r="BA9140" s="169" t="e">
        <f>VLOOKUP(D9140,#REF!, 2,FALSE)</f>
        <v>#REF!</v>
      </c>
      <c r="BO9140" s="118" t="s">
        <v>14369</v>
      </c>
      <c r="BP9140" s="118" t="s">
        <v>799</v>
      </c>
      <c r="BQ9140" s="118" t="s">
        <v>9279</v>
      </c>
      <c r="BW9140" s="118" t="s">
        <v>14369</v>
      </c>
      <c r="BX9140" s="118" t="s">
        <v>799</v>
      </c>
      <c r="BY9140" s="118" t="s">
        <v>9279</v>
      </c>
    </row>
    <row r="9141" spans="53:77" x14ac:dyDescent="0.3">
      <c r="BA9141" s="169" t="e">
        <f>VLOOKUP(D9141,#REF!, 2,FALSE)</f>
        <v>#REF!</v>
      </c>
      <c r="BO9141" s="118" t="s">
        <v>14369</v>
      </c>
      <c r="BP9141" s="118" t="s">
        <v>799</v>
      </c>
      <c r="BQ9141" s="118" t="s">
        <v>9279</v>
      </c>
      <c r="BW9141" s="118" t="s">
        <v>14369</v>
      </c>
      <c r="BX9141" s="118" t="s">
        <v>799</v>
      </c>
      <c r="BY9141" s="118" t="s">
        <v>9279</v>
      </c>
    </row>
    <row r="9142" spans="53:77" x14ac:dyDescent="0.3">
      <c r="BA9142" s="169" t="e">
        <f>VLOOKUP(D9142,#REF!, 2,FALSE)</f>
        <v>#REF!</v>
      </c>
      <c r="BO9142" s="118" t="s">
        <v>2506</v>
      </c>
      <c r="BP9142" s="118" t="s">
        <v>636</v>
      </c>
      <c r="BQ9142" s="118" t="s">
        <v>1443</v>
      </c>
      <c r="BW9142" s="118" t="s">
        <v>2506</v>
      </c>
      <c r="BX9142" s="118" t="s">
        <v>636</v>
      </c>
      <c r="BY9142" s="118" t="s">
        <v>1443</v>
      </c>
    </row>
    <row r="9143" spans="53:77" x14ac:dyDescent="0.3">
      <c r="BA9143" s="169" t="e">
        <f>VLOOKUP(D9143,#REF!, 2,FALSE)</f>
        <v>#REF!</v>
      </c>
      <c r="BO9143" s="118" t="s">
        <v>2506</v>
      </c>
      <c r="BP9143" s="118" t="s">
        <v>636</v>
      </c>
      <c r="BQ9143" s="118" t="s">
        <v>1443</v>
      </c>
      <c r="BW9143" s="118" t="s">
        <v>2506</v>
      </c>
      <c r="BX9143" s="118" t="s">
        <v>636</v>
      </c>
      <c r="BY9143" s="118" t="s">
        <v>1443</v>
      </c>
    </row>
    <row r="9144" spans="53:77" x14ac:dyDescent="0.3">
      <c r="BA9144" s="169" t="e">
        <f>VLOOKUP(D9144,#REF!, 2,FALSE)</f>
        <v>#REF!</v>
      </c>
      <c r="BO9144" s="118" t="s">
        <v>214</v>
      </c>
      <c r="BP9144" s="118" t="s">
        <v>2983</v>
      </c>
      <c r="BQ9144" s="118" t="s">
        <v>2983</v>
      </c>
      <c r="BW9144" s="118" t="s">
        <v>214</v>
      </c>
      <c r="BX9144" s="118" t="s">
        <v>2983</v>
      </c>
      <c r="BY9144" s="118" t="s">
        <v>2983</v>
      </c>
    </row>
    <row r="9145" spans="53:77" x14ac:dyDescent="0.3">
      <c r="BA9145" s="169" t="e">
        <f>VLOOKUP(D9145,#REF!, 2,FALSE)</f>
        <v>#REF!</v>
      </c>
      <c r="BO9145" s="118" t="s">
        <v>214</v>
      </c>
      <c r="BP9145" s="118" t="s">
        <v>2983</v>
      </c>
      <c r="BQ9145" s="118" t="s">
        <v>2983</v>
      </c>
      <c r="BW9145" s="118" t="s">
        <v>214</v>
      </c>
      <c r="BX9145" s="118" t="s">
        <v>2983</v>
      </c>
      <c r="BY9145" s="118" t="s">
        <v>2983</v>
      </c>
    </row>
    <row r="9146" spans="53:77" x14ac:dyDescent="0.3">
      <c r="BA9146" s="169" t="e">
        <f>VLOOKUP(D9146,#REF!, 2,FALSE)</f>
        <v>#REF!</v>
      </c>
      <c r="BO9146" s="118" t="s">
        <v>14370</v>
      </c>
      <c r="BP9146" s="118" t="s">
        <v>926</v>
      </c>
      <c r="BQ9146" s="118" t="s">
        <v>1671</v>
      </c>
      <c r="BW9146" s="118" t="s">
        <v>14370</v>
      </c>
      <c r="BX9146" s="118" t="s">
        <v>926</v>
      </c>
      <c r="BY9146" s="118" t="s">
        <v>1671</v>
      </c>
    </row>
    <row r="9147" spans="53:77" x14ac:dyDescent="0.3">
      <c r="BA9147" s="169" t="e">
        <f>VLOOKUP(D9147,#REF!, 2,FALSE)</f>
        <v>#REF!</v>
      </c>
      <c r="BO9147" s="118" t="s">
        <v>14370</v>
      </c>
      <c r="BP9147" s="118" t="s">
        <v>926</v>
      </c>
      <c r="BQ9147" s="118" t="s">
        <v>1671</v>
      </c>
      <c r="BW9147" s="118" t="s">
        <v>14370</v>
      </c>
      <c r="BX9147" s="118" t="s">
        <v>926</v>
      </c>
      <c r="BY9147" s="118" t="s">
        <v>1671</v>
      </c>
    </row>
    <row r="9148" spans="53:77" x14ac:dyDescent="0.3">
      <c r="BA9148" s="169" t="e">
        <f>VLOOKUP(D9148,#REF!, 2,FALSE)</f>
        <v>#REF!</v>
      </c>
      <c r="BO9148" s="118" t="s">
        <v>2511</v>
      </c>
      <c r="BP9148" s="118" t="s">
        <v>926</v>
      </c>
      <c r="BQ9148" s="118" t="s">
        <v>4442</v>
      </c>
      <c r="BW9148" s="118" t="s">
        <v>2511</v>
      </c>
      <c r="BX9148" s="118" t="s">
        <v>926</v>
      </c>
      <c r="BY9148" s="118" t="s">
        <v>4442</v>
      </c>
    </row>
    <row r="9149" spans="53:77" x14ac:dyDescent="0.3">
      <c r="BA9149" s="169" t="e">
        <f>VLOOKUP(D9149,#REF!, 2,FALSE)</f>
        <v>#REF!</v>
      </c>
      <c r="BO9149" s="118" t="s">
        <v>2511</v>
      </c>
      <c r="BP9149" s="118" t="s">
        <v>926</v>
      </c>
      <c r="BQ9149" s="118" t="s">
        <v>4442</v>
      </c>
      <c r="BW9149" s="118" t="s">
        <v>2511</v>
      </c>
      <c r="BX9149" s="118" t="s">
        <v>926</v>
      </c>
      <c r="BY9149" s="118" t="s">
        <v>4442</v>
      </c>
    </row>
    <row r="9150" spans="53:77" x14ac:dyDescent="0.3">
      <c r="BA9150" s="169" t="e">
        <f>VLOOKUP(D9150,#REF!, 2,FALSE)</f>
        <v>#REF!</v>
      </c>
      <c r="BO9150" s="118" t="s">
        <v>2512</v>
      </c>
      <c r="BP9150" s="118" t="s">
        <v>923</v>
      </c>
      <c r="BQ9150" s="118" t="s">
        <v>4442</v>
      </c>
      <c r="BW9150" s="118" t="s">
        <v>2512</v>
      </c>
      <c r="BX9150" s="118" t="s">
        <v>923</v>
      </c>
      <c r="BY9150" s="118" t="s">
        <v>4442</v>
      </c>
    </row>
    <row r="9151" spans="53:77" x14ac:dyDescent="0.3">
      <c r="BA9151" s="169" t="e">
        <f>VLOOKUP(D9151,#REF!, 2,FALSE)</f>
        <v>#REF!</v>
      </c>
      <c r="BO9151" s="118" t="s">
        <v>2512</v>
      </c>
      <c r="BP9151" s="118" t="s">
        <v>923</v>
      </c>
      <c r="BQ9151" s="118" t="s">
        <v>4442</v>
      </c>
      <c r="BW9151" s="118" t="s">
        <v>2512</v>
      </c>
      <c r="BX9151" s="118" t="s">
        <v>923</v>
      </c>
      <c r="BY9151" s="118" t="s">
        <v>4442</v>
      </c>
    </row>
    <row r="9152" spans="53:77" x14ac:dyDescent="0.3">
      <c r="BA9152" s="169" t="e">
        <f>VLOOKUP(D9152,#REF!, 2,FALSE)</f>
        <v>#REF!</v>
      </c>
      <c r="BO9152" s="118" t="s">
        <v>14371</v>
      </c>
      <c r="BP9152" s="118" t="s">
        <v>657</v>
      </c>
      <c r="BQ9152" s="118" t="s">
        <v>13032</v>
      </c>
      <c r="BW9152" s="118" t="s">
        <v>14371</v>
      </c>
      <c r="BX9152" s="118" t="s">
        <v>657</v>
      </c>
      <c r="BY9152" s="118" t="s">
        <v>13032</v>
      </c>
    </row>
    <row r="9153" spans="53:77" x14ac:dyDescent="0.3">
      <c r="BA9153" s="169" t="e">
        <f>VLOOKUP(D9153,#REF!, 2,FALSE)</f>
        <v>#REF!</v>
      </c>
      <c r="BO9153" s="118" t="s">
        <v>14371</v>
      </c>
      <c r="BP9153" s="118" t="s">
        <v>657</v>
      </c>
      <c r="BQ9153" s="118" t="s">
        <v>13032</v>
      </c>
      <c r="BW9153" s="118" t="s">
        <v>14371</v>
      </c>
      <c r="BX9153" s="118" t="s">
        <v>657</v>
      </c>
      <c r="BY9153" s="118" t="s">
        <v>13032</v>
      </c>
    </row>
    <row r="9154" spans="53:77" x14ac:dyDescent="0.3">
      <c r="BA9154" s="169" t="e">
        <f>VLOOKUP(D9154,#REF!, 2,FALSE)</f>
        <v>#REF!</v>
      </c>
      <c r="BO9154" s="118" t="s">
        <v>14372</v>
      </c>
      <c r="BP9154" s="118" t="s">
        <v>661</v>
      </c>
      <c r="BQ9154" s="118" t="s">
        <v>1595</v>
      </c>
      <c r="BW9154" s="118" t="s">
        <v>14372</v>
      </c>
      <c r="BX9154" s="118" t="s">
        <v>661</v>
      </c>
      <c r="BY9154" s="118" t="s">
        <v>1595</v>
      </c>
    </row>
    <row r="9155" spans="53:77" x14ac:dyDescent="0.3">
      <c r="BA9155" s="169" t="e">
        <f>VLOOKUP(D9155,#REF!, 2,FALSE)</f>
        <v>#REF!</v>
      </c>
      <c r="BO9155" s="118" t="s">
        <v>14372</v>
      </c>
      <c r="BP9155" s="118" t="s">
        <v>661</v>
      </c>
      <c r="BQ9155" s="118" t="s">
        <v>1595</v>
      </c>
      <c r="BW9155" s="118" t="s">
        <v>14372</v>
      </c>
      <c r="BX9155" s="118" t="s">
        <v>661</v>
      </c>
      <c r="BY9155" s="118" t="s">
        <v>1595</v>
      </c>
    </row>
    <row r="9156" spans="53:77" x14ac:dyDescent="0.3">
      <c r="BA9156" s="169" t="e">
        <f>VLOOKUP(D9156,#REF!, 2,FALSE)</f>
        <v>#REF!</v>
      </c>
      <c r="BO9156" s="118" t="s">
        <v>14373</v>
      </c>
      <c r="BP9156" s="118" t="s">
        <v>2983</v>
      </c>
      <c r="BQ9156" s="118" t="s">
        <v>14374</v>
      </c>
      <c r="BW9156" s="118" t="s">
        <v>14373</v>
      </c>
      <c r="BX9156" s="118" t="s">
        <v>2983</v>
      </c>
      <c r="BY9156" s="118" t="s">
        <v>14374</v>
      </c>
    </row>
    <row r="9157" spans="53:77" x14ac:dyDescent="0.3">
      <c r="BA9157" s="169" t="e">
        <f>VLOOKUP(D9157,#REF!, 2,FALSE)</f>
        <v>#REF!</v>
      </c>
      <c r="BO9157" s="118" t="s">
        <v>14375</v>
      </c>
      <c r="BP9157" s="118" t="s">
        <v>2983</v>
      </c>
      <c r="BQ9157" s="118" t="s">
        <v>14376</v>
      </c>
      <c r="BW9157" s="118" t="s">
        <v>14375</v>
      </c>
      <c r="BX9157" s="118" t="s">
        <v>2983</v>
      </c>
      <c r="BY9157" s="118" t="s">
        <v>14376</v>
      </c>
    </row>
    <row r="9158" spans="53:77" x14ac:dyDescent="0.3">
      <c r="BA9158" s="169" t="e">
        <f>VLOOKUP(D9158,#REF!, 2,FALSE)</f>
        <v>#REF!</v>
      </c>
      <c r="BO9158" s="118" t="s">
        <v>2513</v>
      </c>
      <c r="BP9158" s="118" t="s">
        <v>2983</v>
      </c>
      <c r="BQ9158" s="118" t="s">
        <v>14377</v>
      </c>
      <c r="BW9158" s="118" t="s">
        <v>2513</v>
      </c>
      <c r="BX9158" s="118" t="s">
        <v>2983</v>
      </c>
      <c r="BY9158" s="118" t="s">
        <v>14377</v>
      </c>
    </row>
    <row r="9159" spans="53:77" x14ac:dyDescent="0.3">
      <c r="BA9159" s="169" t="e">
        <f>VLOOKUP(D9159,#REF!, 2,FALSE)</f>
        <v>#REF!</v>
      </c>
      <c r="BO9159" s="118" t="s">
        <v>14378</v>
      </c>
      <c r="BP9159" s="118" t="s">
        <v>2983</v>
      </c>
      <c r="BQ9159" s="118" t="s">
        <v>1833</v>
      </c>
      <c r="BW9159" s="118" t="s">
        <v>14378</v>
      </c>
      <c r="BX9159" s="118" t="s">
        <v>2983</v>
      </c>
      <c r="BY9159" s="118" t="s">
        <v>1833</v>
      </c>
    </row>
    <row r="9160" spans="53:77" x14ac:dyDescent="0.3">
      <c r="BA9160" s="169" t="e">
        <f>VLOOKUP(D9160,#REF!, 2,FALSE)</f>
        <v>#REF!</v>
      </c>
      <c r="BO9160" s="118" t="s">
        <v>2514</v>
      </c>
      <c r="BP9160" s="118" t="s">
        <v>2983</v>
      </c>
      <c r="BQ9160" s="118" t="s">
        <v>8856</v>
      </c>
      <c r="BW9160" s="118" t="s">
        <v>2514</v>
      </c>
      <c r="BX9160" s="118" t="s">
        <v>2983</v>
      </c>
      <c r="BY9160" s="118" t="s">
        <v>8856</v>
      </c>
    </row>
    <row r="9161" spans="53:77" x14ac:dyDescent="0.3">
      <c r="BA9161" s="169" t="e">
        <f>VLOOKUP(D9161,#REF!, 2,FALSE)</f>
        <v>#REF!</v>
      </c>
      <c r="BO9161" s="118" t="s">
        <v>2515</v>
      </c>
      <c r="BP9161" s="118" t="s">
        <v>2983</v>
      </c>
      <c r="BQ9161" s="118" t="s">
        <v>14379</v>
      </c>
      <c r="BW9161" s="118" t="s">
        <v>2515</v>
      </c>
      <c r="BX9161" s="118" t="s">
        <v>2983</v>
      </c>
      <c r="BY9161" s="118" t="s">
        <v>14379</v>
      </c>
    </row>
    <row r="9162" spans="53:77" x14ac:dyDescent="0.3">
      <c r="BA9162" s="169" t="e">
        <f>VLOOKUP(D9162,#REF!, 2,FALSE)</f>
        <v>#REF!</v>
      </c>
      <c r="BO9162" s="118" t="s">
        <v>14380</v>
      </c>
      <c r="BP9162" s="118" t="s">
        <v>2983</v>
      </c>
      <c r="BQ9162" s="118" t="s">
        <v>4700</v>
      </c>
      <c r="BW9162" s="118" t="s">
        <v>14380</v>
      </c>
      <c r="BX9162" s="118" t="s">
        <v>2983</v>
      </c>
      <c r="BY9162" s="118" t="s">
        <v>4700</v>
      </c>
    </row>
    <row r="9163" spans="53:77" x14ac:dyDescent="0.3">
      <c r="BA9163" s="169" t="e">
        <f>VLOOKUP(D9163,#REF!, 2,FALSE)</f>
        <v>#REF!</v>
      </c>
      <c r="BO9163" s="118" t="s">
        <v>14381</v>
      </c>
      <c r="BP9163" s="118" t="s">
        <v>2983</v>
      </c>
      <c r="BQ9163" s="118" t="s">
        <v>14382</v>
      </c>
      <c r="BW9163" s="118" t="s">
        <v>14381</v>
      </c>
      <c r="BX9163" s="118" t="s">
        <v>2983</v>
      </c>
      <c r="BY9163" s="118" t="s">
        <v>14382</v>
      </c>
    </row>
    <row r="9164" spans="53:77" x14ac:dyDescent="0.3">
      <c r="BA9164" s="169" t="e">
        <f>VLOOKUP(D9164,#REF!, 2,FALSE)</f>
        <v>#REF!</v>
      </c>
      <c r="BO9164" s="118" t="s">
        <v>14381</v>
      </c>
      <c r="BP9164" s="118" t="s">
        <v>2983</v>
      </c>
      <c r="BQ9164" s="118" t="s">
        <v>14382</v>
      </c>
      <c r="BW9164" s="118" t="s">
        <v>14381</v>
      </c>
      <c r="BX9164" s="118" t="s">
        <v>2983</v>
      </c>
      <c r="BY9164" s="118" t="s">
        <v>14382</v>
      </c>
    </row>
    <row r="9165" spans="53:77" x14ac:dyDescent="0.3">
      <c r="BA9165" s="169" t="e">
        <f>VLOOKUP(D9165,#REF!, 2,FALSE)</f>
        <v>#REF!</v>
      </c>
      <c r="BO9165" s="118" t="s">
        <v>2516</v>
      </c>
      <c r="BP9165" s="118" t="s">
        <v>1400</v>
      </c>
      <c r="BQ9165" s="118" t="s">
        <v>7158</v>
      </c>
      <c r="BW9165" s="118" t="s">
        <v>2516</v>
      </c>
      <c r="BX9165" s="118" t="s">
        <v>1400</v>
      </c>
      <c r="BY9165" s="118" t="s">
        <v>7158</v>
      </c>
    </row>
    <row r="9166" spans="53:77" x14ac:dyDescent="0.3">
      <c r="BA9166" s="169" t="e">
        <f>VLOOKUP(D9166,#REF!, 2,FALSE)</f>
        <v>#REF!</v>
      </c>
      <c r="BO9166" s="118" t="s">
        <v>2516</v>
      </c>
      <c r="BP9166" s="118" t="s">
        <v>1400</v>
      </c>
      <c r="BQ9166" s="118" t="s">
        <v>7158</v>
      </c>
      <c r="BW9166" s="118" t="s">
        <v>2516</v>
      </c>
      <c r="BX9166" s="118" t="s">
        <v>1400</v>
      </c>
      <c r="BY9166" s="118" t="s">
        <v>7158</v>
      </c>
    </row>
    <row r="9167" spans="53:77" x14ac:dyDescent="0.3">
      <c r="BA9167" s="169" t="e">
        <f>VLOOKUP(D9167,#REF!, 2,FALSE)</f>
        <v>#REF!</v>
      </c>
      <c r="BO9167" s="118" t="s">
        <v>2517</v>
      </c>
      <c r="BP9167" s="118" t="s">
        <v>2983</v>
      </c>
      <c r="BQ9167" s="118" t="s">
        <v>14383</v>
      </c>
      <c r="BW9167" s="118" t="s">
        <v>2517</v>
      </c>
      <c r="BX9167" s="118" t="s">
        <v>2983</v>
      </c>
      <c r="BY9167" s="118" t="s">
        <v>14383</v>
      </c>
    </row>
    <row r="9168" spans="53:77" x14ac:dyDescent="0.3">
      <c r="BA9168" s="169" t="e">
        <f>VLOOKUP(D9168,#REF!, 2,FALSE)</f>
        <v>#REF!</v>
      </c>
      <c r="BO9168" s="118" t="s">
        <v>2517</v>
      </c>
      <c r="BP9168" s="118" t="s">
        <v>2983</v>
      </c>
      <c r="BQ9168" s="118" t="s">
        <v>14383</v>
      </c>
      <c r="BW9168" s="118" t="s">
        <v>2517</v>
      </c>
      <c r="BX9168" s="118" t="s">
        <v>2983</v>
      </c>
      <c r="BY9168" s="118" t="s">
        <v>14383</v>
      </c>
    </row>
    <row r="9169" spans="53:77" x14ac:dyDescent="0.3">
      <c r="BA9169" s="169" t="e">
        <f>VLOOKUP(D9169,#REF!, 2,FALSE)</f>
        <v>#REF!</v>
      </c>
      <c r="BO9169" s="118" t="s">
        <v>14384</v>
      </c>
      <c r="BP9169" s="118" t="s">
        <v>797</v>
      </c>
      <c r="BQ9169" s="118" t="s">
        <v>14385</v>
      </c>
      <c r="BW9169" s="118" t="s">
        <v>14384</v>
      </c>
      <c r="BX9169" s="118" t="s">
        <v>797</v>
      </c>
      <c r="BY9169" s="118" t="s">
        <v>14385</v>
      </c>
    </row>
    <row r="9170" spans="53:77" x14ac:dyDescent="0.3">
      <c r="BA9170" s="169" t="e">
        <f>VLOOKUP(D9170,#REF!, 2,FALSE)</f>
        <v>#REF!</v>
      </c>
      <c r="BO9170" s="118" t="s">
        <v>14384</v>
      </c>
      <c r="BP9170" s="118" t="s">
        <v>797</v>
      </c>
      <c r="BQ9170" s="118" t="s">
        <v>14385</v>
      </c>
      <c r="BW9170" s="118" t="s">
        <v>14384</v>
      </c>
      <c r="BX9170" s="118" t="s">
        <v>797</v>
      </c>
      <c r="BY9170" s="118" t="s">
        <v>14385</v>
      </c>
    </row>
    <row r="9171" spans="53:77" x14ac:dyDescent="0.3">
      <c r="BA9171" s="169" t="e">
        <f>VLOOKUP(D9171,#REF!, 2,FALSE)</f>
        <v>#REF!</v>
      </c>
      <c r="BO9171" s="118" t="s">
        <v>14386</v>
      </c>
      <c r="BP9171" s="118" t="s">
        <v>662</v>
      </c>
      <c r="BQ9171" s="118" t="s">
        <v>5095</v>
      </c>
      <c r="BW9171" s="118" t="s">
        <v>14386</v>
      </c>
      <c r="BX9171" s="118" t="s">
        <v>662</v>
      </c>
      <c r="BY9171" s="118" t="s">
        <v>5095</v>
      </c>
    </row>
    <row r="9172" spans="53:77" x14ac:dyDescent="0.3">
      <c r="BA9172" s="169" t="e">
        <f>VLOOKUP(D9172,#REF!, 2,FALSE)</f>
        <v>#REF!</v>
      </c>
      <c r="BO9172" s="118" t="s">
        <v>14386</v>
      </c>
      <c r="BP9172" s="118" t="s">
        <v>662</v>
      </c>
      <c r="BQ9172" s="118" t="s">
        <v>5095</v>
      </c>
      <c r="BW9172" s="118" t="s">
        <v>14386</v>
      </c>
      <c r="BX9172" s="118" t="s">
        <v>662</v>
      </c>
      <c r="BY9172" s="118" t="s">
        <v>5095</v>
      </c>
    </row>
    <row r="9173" spans="53:77" x14ac:dyDescent="0.3">
      <c r="BA9173" s="169" t="e">
        <f>VLOOKUP(D9173,#REF!, 2,FALSE)</f>
        <v>#REF!</v>
      </c>
      <c r="BO9173" s="118" t="s">
        <v>14387</v>
      </c>
      <c r="BP9173" s="118" t="s">
        <v>16975</v>
      </c>
      <c r="BQ9173" s="118" t="s">
        <v>14388</v>
      </c>
      <c r="BW9173" s="118" t="s">
        <v>14387</v>
      </c>
      <c r="BX9173" s="118" t="s">
        <v>16975</v>
      </c>
      <c r="BY9173" s="118" t="s">
        <v>14388</v>
      </c>
    </row>
    <row r="9174" spans="53:77" x14ac:dyDescent="0.3">
      <c r="BA9174" s="169" t="e">
        <f>VLOOKUP(D9174,#REF!, 2,FALSE)</f>
        <v>#REF!</v>
      </c>
      <c r="BO9174" s="118" t="s">
        <v>14387</v>
      </c>
      <c r="BP9174" s="118" t="s">
        <v>16975</v>
      </c>
      <c r="BQ9174" s="118" t="s">
        <v>14388</v>
      </c>
      <c r="BW9174" s="118" t="s">
        <v>14387</v>
      </c>
      <c r="BX9174" s="118" t="s">
        <v>16975</v>
      </c>
      <c r="BY9174" s="118" t="s">
        <v>14388</v>
      </c>
    </row>
    <row r="9175" spans="53:77" x14ac:dyDescent="0.3">
      <c r="BA9175" s="169" t="e">
        <f>VLOOKUP(D9175,#REF!, 2,FALSE)</f>
        <v>#REF!</v>
      </c>
      <c r="BO9175" s="118" t="s">
        <v>14389</v>
      </c>
      <c r="BP9175" s="118" t="s">
        <v>613</v>
      </c>
      <c r="BQ9175" s="118" t="s">
        <v>2983</v>
      </c>
      <c r="BW9175" s="118" t="s">
        <v>14389</v>
      </c>
      <c r="BX9175" s="118" t="s">
        <v>613</v>
      </c>
      <c r="BY9175" s="118" t="s">
        <v>2983</v>
      </c>
    </row>
    <row r="9176" spans="53:77" x14ac:dyDescent="0.3">
      <c r="BA9176" s="169" t="e">
        <f>VLOOKUP(D9176,#REF!, 2,FALSE)</f>
        <v>#REF!</v>
      </c>
      <c r="BO9176" s="118" t="s">
        <v>14389</v>
      </c>
      <c r="BP9176" s="118" t="s">
        <v>613</v>
      </c>
      <c r="BQ9176" s="118" t="s">
        <v>2983</v>
      </c>
      <c r="BW9176" s="118" t="s">
        <v>14389</v>
      </c>
      <c r="BX9176" s="118" t="s">
        <v>613</v>
      </c>
      <c r="BY9176" s="118" t="s">
        <v>2983</v>
      </c>
    </row>
    <row r="9177" spans="53:77" x14ac:dyDescent="0.3">
      <c r="BA9177" s="169" t="e">
        <f>VLOOKUP(D9177,#REF!, 2,FALSE)</f>
        <v>#REF!</v>
      </c>
      <c r="BO9177" s="118" t="s">
        <v>14390</v>
      </c>
      <c r="BP9177" s="118" t="s">
        <v>16975</v>
      </c>
      <c r="BQ9177" s="118" t="s">
        <v>8039</v>
      </c>
      <c r="BW9177" s="118" t="s">
        <v>14390</v>
      </c>
      <c r="BX9177" s="118" t="s">
        <v>16975</v>
      </c>
      <c r="BY9177" s="118" t="s">
        <v>8039</v>
      </c>
    </row>
    <row r="9178" spans="53:77" x14ac:dyDescent="0.3">
      <c r="BA9178" s="169" t="e">
        <f>VLOOKUP(D9178,#REF!, 2,FALSE)</f>
        <v>#REF!</v>
      </c>
      <c r="BO9178" s="118" t="s">
        <v>14390</v>
      </c>
      <c r="BP9178" s="118" t="s">
        <v>16975</v>
      </c>
      <c r="BQ9178" s="118" t="s">
        <v>8039</v>
      </c>
      <c r="BW9178" s="118" t="s">
        <v>14390</v>
      </c>
      <c r="BX9178" s="118" t="s">
        <v>16975</v>
      </c>
      <c r="BY9178" s="118" t="s">
        <v>8039</v>
      </c>
    </row>
    <row r="9179" spans="53:77" x14ac:dyDescent="0.3">
      <c r="BA9179" s="169" t="e">
        <f>VLOOKUP(D9179,#REF!, 2,FALSE)</f>
        <v>#REF!</v>
      </c>
      <c r="BO9179" s="118" t="s">
        <v>14391</v>
      </c>
      <c r="BP9179" s="118" t="s">
        <v>16975</v>
      </c>
      <c r="BQ9179" s="118" t="s">
        <v>14392</v>
      </c>
      <c r="BW9179" s="118" t="s">
        <v>14391</v>
      </c>
      <c r="BX9179" s="118" t="s">
        <v>16975</v>
      </c>
      <c r="BY9179" s="118" t="s">
        <v>14392</v>
      </c>
    </row>
    <row r="9180" spans="53:77" x14ac:dyDescent="0.3">
      <c r="BA9180" s="169" t="e">
        <f>VLOOKUP(D9180,#REF!, 2,FALSE)</f>
        <v>#REF!</v>
      </c>
      <c r="BO9180" s="118" t="s">
        <v>14391</v>
      </c>
      <c r="BP9180" s="118" t="s">
        <v>16975</v>
      </c>
      <c r="BQ9180" s="118" t="s">
        <v>14392</v>
      </c>
      <c r="BW9180" s="118" t="s">
        <v>14391</v>
      </c>
      <c r="BX9180" s="118" t="s">
        <v>16975</v>
      </c>
      <c r="BY9180" s="118" t="s">
        <v>14392</v>
      </c>
    </row>
    <row r="9181" spans="53:77" x14ac:dyDescent="0.3">
      <c r="BA9181" s="169" t="e">
        <f>VLOOKUP(D9181,#REF!, 2,FALSE)</f>
        <v>#REF!</v>
      </c>
      <c r="BO9181" s="118" t="s">
        <v>14393</v>
      </c>
      <c r="BP9181" s="118" t="s">
        <v>16975</v>
      </c>
      <c r="BQ9181" s="118" t="s">
        <v>14394</v>
      </c>
      <c r="BW9181" s="118" t="s">
        <v>14393</v>
      </c>
      <c r="BX9181" s="118" t="s">
        <v>16975</v>
      </c>
      <c r="BY9181" s="118" t="s">
        <v>14394</v>
      </c>
    </row>
    <row r="9182" spans="53:77" x14ac:dyDescent="0.3">
      <c r="BA9182" s="169" t="e">
        <f>VLOOKUP(D9182,#REF!, 2,FALSE)</f>
        <v>#REF!</v>
      </c>
      <c r="BO9182" s="118" t="s">
        <v>14393</v>
      </c>
      <c r="BP9182" s="118" t="s">
        <v>16975</v>
      </c>
      <c r="BQ9182" s="118" t="s">
        <v>14394</v>
      </c>
      <c r="BW9182" s="118" t="s">
        <v>14393</v>
      </c>
      <c r="BX9182" s="118" t="s">
        <v>16975</v>
      </c>
      <c r="BY9182" s="118" t="s">
        <v>14394</v>
      </c>
    </row>
    <row r="9183" spans="53:77" x14ac:dyDescent="0.3">
      <c r="BA9183" s="169" t="e">
        <f>VLOOKUP(D9183,#REF!, 2,FALSE)</f>
        <v>#REF!</v>
      </c>
      <c r="BO9183" s="118" t="s">
        <v>14395</v>
      </c>
      <c r="BP9183" s="118" t="s">
        <v>994</v>
      </c>
      <c r="BQ9183" s="118" t="s">
        <v>2983</v>
      </c>
      <c r="BW9183" s="118" t="s">
        <v>14395</v>
      </c>
      <c r="BX9183" s="118" t="s">
        <v>994</v>
      </c>
      <c r="BY9183" s="118" t="s">
        <v>2983</v>
      </c>
    </row>
    <row r="9184" spans="53:77" x14ac:dyDescent="0.3">
      <c r="BA9184" s="169" t="e">
        <f>VLOOKUP(D9184,#REF!, 2,FALSE)</f>
        <v>#REF!</v>
      </c>
      <c r="BO9184" s="118" t="s">
        <v>14395</v>
      </c>
      <c r="BP9184" s="118" t="s">
        <v>994</v>
      </c>
      <c r="BQ9184" s="118" t="s">
        <v>2983</v>
      </c>
      <c r="BW9184" s="118" t="s">
        <v>14395</v>
      </c>
      <c r="BX9184" s="118" t="s">
        <v>994</v>
      </c>
      <c r="BY9184" s="118" t="s">
        <v>2983</v>
      </c>
    </row>
    <row r="9185" spans="53:77" x14ac:dyDescent="0.3">
      <c r="BA9185" s="169" t="e">
        <f>VLOOKUP(D9185,#REF!, 2,FALSE)</f>
        <v>#REF!</v>
      </c>
      <c r="BO9185" s="118" t="s">
        <v>14396</v>
      </c>
      <c r="BP9185" s="118" t="s">
        <v>16975</v>
      </c>
      <c r="BQ9185" s="118" t="s">
        <v>3926</v>
      </c>
      <c r="BW9185" s="118" t="s">
        <v>14396</v>
      </c>
      <c r="BX9185" s="118" t="s">
        <v>16975</v>
      </c>
      <c r="BY9185" s="118" t="s">
        <v>3926</v>
      </c>
    </row>
    <row r="9186" spans="53:77" x14ac:dyDescent="0.3">
      <c r="BA9186" s="169" t="e">
        <f>VLOOKUP(D9186,#REF!, 2,FALSE)</f>
        <v>#REF!</v>
      </c>
      <c r="BO9186" s="118" t="s">
        <v>14396</v>
      </c>
      <c r="BP9186" s="118" t="s">
        <v>16975</v>
      </c>
      <c r="BQ9186" s="118" t="s">
        <v>3926</v>
      </c>
      <c r="BW9186" s="118" t="s">
        <v>14396</v>
      </c>
      <c r="BX9186" s="118" t="s">
        <v>16975</v>
      </c>
      <c r="BY9186" s="118" t="s">
        <v>3926</v>
      </c>
    </row>
    <row r="9187" spans="53:77" x14ac:dyDescent="0.3">
      <c r="BA9187" s="169" t="e">
        <f>VLOOKUP(D9187,#REF!, 2,FALSE)</f>
        <v>#REF!</v>
      </c>
      <c r="BO9187" s="118" t="s">
        <v>14397</v>
      </c>
      <c r="BP9187" s="118" t="s">
        <v>16975</v>
      </c>
      <c r="BQ9187" s="118" t="s">
        <v>14398</v>
      </c>
      <c r="BW9187" s="118" t="s">
        <v>14397</v>
      </c>
      <c r="BX9187" s="118" t="s">
        <v>16975</v>
      </c>
      <c r="BY9187" s="118" t="s">
        <v>14398</v>
      </c>
    </row>
    <row r="9188" spans="53:77" x14ac:dyDescent="0.3">
      <c r="BA9188" s="169" t="e">
        <f>VLOOKUP(D9188,#REF!, 2,FALSE)</f>
        <v>#REF!</v>
      </c>
      <c r="BO9188" s="118" t="s">
        <v>14397</v>
      </c>
      <c r="BP9188" s="118" t="s">
        <v>16975</v>
      </c>
      <c r="BQ9188" s="118" t="s">
        <v>14398</v>
      </c>
      <c r="BW9188" s="118" t="s">
        <v>14397</v>
      </c>
      <c r="BX9188" s="118" t="s">
        <v>16975</v>
      </c>
      <c r="BY9188" s="118" t="s">
        <v>14398</v>
      </c>
    </row>
    <row r="9189" spans="53:77" x14ac:dyDescent="0.3">
      <c r="BA9189" s="169" t="e">
        <f>VLOOKUP(D9189,#REF!, 2,FALSE)</f>
        <v>#REF!</v>
      </c>
      <c r="BO9189" s="118" t="s">
        <v>14399</v>
      </c>
      <c r="BP9189" s="118" t="s">
        <v>1342</v>
      </c>
      <c r="BQ9189" s="118" t="s">
        <v>2983</v>
      </c>
      <c r="BW9189" s="118" t="s">
        <v>14399</v>
      </c>
      <c r="BX9189" s="118" t="s">
        <v>1342</v>
      </c>
      <c r="BY9189" s="118" t="s">
        <v>2983</v>
      </c>
    </row>
    <row r="9190" spans="53:77" x14ac:dyDescent="0.3">
      <c r="BA9190" s="169" t="e">
        <f>VLOOKUP(D9190,#REF!, 2,FALSE)</f>
        <v>#REF!</v>
      </c>
      <c r="BO9190" s="118" t="s">
        <v>14399</v>
      </c>
      <c r="BP9190" s="118" t="s">
        <v>1342</v>
      </c>
      <c r="BQ9190" s="118" t="s">
        <v>2983</v>
      </c>
      <c r="BW9190" s="118" t="s">
        <v>14399</v>
      </c>
      <c r="BX9190" s="118" t="s">
        <v>1342</v>
      </c>
      <c r="BY9190" s="118" t="s">
        <v>2983</v>
      </c>
    </row>
    <row r="9191" spans="53:77" x14ac:dyDescent="0.3">
      <c r="BA9191" s="169" t="e">
        <f>VLOOKUP(D9191,#REF!, 2,FALSE)</f>
        <v>#REF!</v>
      </c>
      <c r="BO9191" s="118" t="s">
        <v>14400</v>
      </c>
      <c r="BP9191" s="118" t="s">
        <v>2983</v>
      </c>
      <c r="BQ9191" s="118" t="s">
        <v>7479</v>
      </c>
      <c r="BW9191" s="118" t="s">
        <v>14400</v>
      </c>
      <c r="BX9191" s="118" t="s">
        <v>2983</v>
      </c>
      <c r="BY9191" s="118" t="s">
        <v>7479</v>
      </c>
    </row>
    <row r="9192" spans="53:77" x14ac:dyDescent="0.3">
      <c r="BA9192" s="169" t="e">
        <f>VLOOKUP(D9192,#REF!, 2,FALSE)</f>
        <v>#REF!</v>
      </c>
      <c r="BO9192" s="118" t="s">
        <v>14400</v>
      </c>
      <c r="BP9192" s="118" t="s">
        <v>2983</v>
      </c>
      <c r="BQ9192" s="118" t="s">
        <v>7479</v>
      </c>
      <c r="BW9192" s="118" t="s">
        <v>14400</v>
      </c>
      <c r="BX9192" s="118" t="s">
        <v>2983</v>
      </c>
      <c r="BY9192" s="118" t="s">
        <v>7479</v>
      </c>
    </row>
    <row r="9193" spans="53:77" x14ac:dyDescent="0.3">
      <c r="BA9193" s="169" t="e">
        <f>VLOOKUP(D9193,#REF!, 2,FALSE)</f>
        <v>#REF!</v>
      </c>
      <c r="BO9193" s="118" t="s">
        <v>218</v>
      </c>
      <c r="BP9193" s="118" t="s">
        <v>2983</v>
      </c>
      <c r="BQ9193" s="118" t="s">
        <v>3567</v>
      </c>
      <c r="BW9193" s="118" t="s">
        <v>218</v>
      </c>
      <c r="BX9193" s="118" t="s">
        <v>2983</v>
      </c>
      <c r="BY9193" s="118" t="s">
        <v>3567</v>
      </c>
    </row>
    <row r="9194" spans="53:77" x14ac:dyDescent="0.3">
      <c r="BA9194" s="169" t="e">
        <f>VLOOKUP(D9194,#REF!, 2,FALSE)</f>
        <v>#REF!</v>
      </c>
      <c r="BO9194" s="118" t="s">
        <v>218</v>
      </c>
      <c r="BP9194" s="118" t="s">
        <v>2983</v>
      </c>
      <c r="BQ9194" s="118" t="s">
        <v>3567</v>
      </c>
      <c r="BW9194" s="118" t="s">
        <v>218</v>
      </c>
      <c r="BX9194" s="118" t="s">
        <v>2983</v>
      </c>
      <c r="BY9194" s="118" t="s">
        <v>3567</v>
      </c>
    </row>
    <row r="9195" spans="53:77" x14ac:dyDescent="0.3">
      <c r="BA9195" s="169" t="e">
        <f>VLOOKUP(D9195,#REF!, 2,FALSE)</f>
        <v>#REF!</v>
      </c>
      <c r="BO9195" s="118" t="s">
        <v>14401</v>
      </c>
      <c r="BP9195" s="118" t="s">
        <v>940</v>
      </c>
      <c r="BQ9195" s="118" t="s">
        <v>2983</v>
      </c>
      <c r="BW9195" s="118" t="s">
        <v>14401</v>
      </c>
      <c r="BX9195" s="118" t="s">
        <v>940</v>
      </c>
      <c r="BY9195" s="118" t="s">
        <v>2983</v>
      </c>
    </row>
    <row r="9196" spans="53:77" x14ac:dyDescent="0.3">
      <c r="BA9196" s="169" t="e">
        <f>VLOOKUP(D9196,#REF!, 2,FALSE)</f>
        <v>#REF!</v>
      </c>
      <c r="BO9196" s="118" t="s">
        <v>14401</v>
      </c>
      <c r="BP9196" s="118" t="s">
        <v>940</v>
      </c>
      <c r="BQ9196" s="118" t="s">
        <v>2983</v>
      </c>
      <c r="BW9196" s="118" t="s">
        <v>14401</v>
      </c>
      <c r="BX9196" s="118" t="s">
        <v>940</v>
      </c>
      <c r="BY9196" s="118" t="s">
        <v>2983</v>
      </c>
    </row>
    <row r="9197" spans="53:77" x14ac:dyDescent="0.3">
      <c r="BA9197" s="169" t="e">
        <f>VLOOKUP(D9197,#REF!, 2,FALSE)</f>
        <v>#REF!</v>
      </c>
      <c r="BO9197" s="118" t="s">
        <v>14402</v>
      </c>
      <c r="BP9197" s="118" t="s">
        <v>2983</v>
      </c>
      <c r="BQ9197" s="118" t="s">
        <v>2983</v>
      </c>
      <c r="BW9197" s="118" t="s">
        <v>14402</v>
      </c>
      <c r="BX9197" s="118" t="s">
        <v>2983</v>
      </c>
      <c r="BY9197" s="118" t="s">
        <v>2983</v>
      </c>
    </row>
    <row r="9198" spans="53:77" x14ac:dyDescent="0.3">
      <c r="BA9198" s="169" t="e">
        <f>VLOOKUP(D9198,#REF!, 2,FALSE)</f>
        <v>#REF!</v>
      </c>
      <c r="BO9198" s="118" t="s">
        <v>14402</v>
      </c>
      <c r="BP9198" s="118" t="s">
        <v>2983</v>
      </c>
      <c r="BQ9198" s="118" t="s">
        <v>2983</v>
      </c>
      <c r="BW9198" s="118" t="s">
        <v>14402</v>
      </c>
      <c r="BX9198" s="118" t="s">
        <v>2983</v>
      </c>
      <c r="BY9198" s="118" t="s">
        <v>2983</v>
      </c>
    </row>
    <row r="9199" spans="53:77" x14ac:dyDescent="0.3">
      <c r="BA9199" s="169" t="e">
        <f>VLOOKUP(D9199,#REF!, 2,FALSE)</f>
        <v>#REF!</v>
      </c>
      <c r="BO9199" s="118" t="s">
        <v>14403</v>
      </c>
      <c r="BP9199" s="118" t="s">
        <v>2983</v>
      </c>
      <c r="BQ9199" s="118" t="s">
        <v>2983</v>
      </c>
      <c r="BW9199" s="118" t="s">
        <v>14403</v>
      </c>
      <c r="BX9199" s="118" t="s">
        <v>2983</v>
      </c>
      <c r="BY9199" s="118" t="s">
        <v>2983</v>
      </c>
    </row>
    <row r="9200" spans="53:77" x14ac:dyDescent="0.3">
      <c r="BA9200" s="169" t="e">
        <f>VLOOKUP(D9200,#REF!, 2,FALSE)</f>
        <v>#REF!</v>
      </c>
      <c r="BO9200" s="118" t="s">
        <v>14403</v>
      </c>
      <c r="BP9200" s="118" t="s">
        <v>2983</v>
      </c>
      <c r="BQ9200" s="118" t="s">
        <v>2983</v>
      </c>
      <c r="BW9200" s="118" t="s">
        <v>14403</v>
      </c>
      <c r="BX9200" s="118" t="s">
        <v>2983</v>
      </c>
      <c r="BY9200" s="118" t="s">
        <v>2983</v>
      </c>
    </row>
    <row r="9201" spans="53:77" x14ac:dyDescent="0.3">
      <c r="BA9201" s="169" t="e">
        <f>VLOOKUP(D9201,#REF!, 2,FALSE)</f>
        <v>#REF!</v>
      </c>
      <c r="BO9201" s="118" t="s">
        <v>14404</v>
      </c>
      <c r="BP9201" s="118" t="s">
        <v>2983</v>
      </c>
      <c r="BQ9201" s="118" t="s">
        <v>3338</v>
      </c>
      <c r="BW9201" s="118" t="s">
        <v>14404</v>
      </c>
      <c r="BX9201" s="118" t="s">
        <v>2983</v>
      </c>
      <c r="BY9201" s="118" t="s">
        <v>3338</v>
      </c>
    </row>
    <row r="9202" spans="53:77" x14ac:dyDescent="0.3">
      <c r="BA9202" s="169" t="e">
        <f>VLOOKUP(D9202,#REF!, 2,FALSE)</f>
        <v>#REF!</v>
      </c>
      <c r="BO9202" s="118" t="s">
        <v>14404</v>
      </c>
      <c r="BP9202" s="118" t="s">
        <v>2983</v>
      </c>
      <c r="BQ9202" s="118" t="s">
        <v>3338</v>
      </c>
      <c r="BW9202" s="118" t="s">
        <v>14404</v>
      </c>
      <c r="BX9202" s="118" t="s">
        <v>2983</v>
      </c>
      <c r="BY9202" s="118" t="s">
        <v>3338</v>
      </c>
    </row>
    <row r="9203" spans="53:77" x14ac:dyDescent="0.3">
      <c r="BA9203" s="169" t="e">
        <f>VLOOKUP(D9203,#REF!, 2,FALSE)</f>
        <v>#REF!</v>
      </c>
      <c r="BO9203" s="118" t="s">
        <v>14405</v>
      </c>
      <c r="BP9203" s="118" t="s">
        <v>2983</v>
      </c>
      <c r="BQ9203" s="118" t="s">
        <v>4013</v>
      </c>
      <c r="BW9203" s="118" t="s">
        <v>14405</v>
      </c>
      <c r="BX9203" s="118" t="s">
        <v>2983</v>
      </c>
      <c r="BY9203" s="118" t="s">
        <v>4013</v>
      </c>
    </row>
    <row r="9204" spans="53:77" x14ac:dyDescent="0.3">
      <c r="BA9204" s="169" t="e">
        <f>VLOOKUP(D9204,#REF!, 2,FALSE)</f>
        <v>#REF!</v>
      </c>
      <c r="BO9204" s="118" t="s">
        <v>14405</v>
      </c>
      <c r="BP9204" s="118" t="s">
        <v>2983</v>
      </c>
      <c r="BQ9204" s="118" t="s">
        <v>4013</v>
      </c>
      <c r="BW9204" s="118" t="s">
        <v>14405</v>
      </c>
      <c r="BX9204" s="118" t="s">
        <v>2983</v>
      </c>
      <c r="BY9204" s="118" t="s">
        <v>4013</v>
      </c>
    </row>
    <row r="9205" spans="53:77" x14ac:dyDescent="0.3">
      <c r="BA9205" s="169" t="e">
        <f>VLOOKUP(D9205,#REF!, 2,FALSE)</f>
        <v>#REF!</v>
      </c>
      <c r="BO9205" s="118" t="s">
        <v>14406</v>
      </c>
      <c r="BP9205" s="118" t="s">
        <v>3197</v>
      </c>
      <c r="BQ9205" s="118" t="s">
        <v>2983</v>
      </c>
      <c r="BW9205" s="118" t="s">
        <v>14406</v>
      </c>
      <c r="BX9205" s="118" t="s">
        <v>3197</v>
      </c>
      <c r="BY9205" s="118" t="s">
        <v>2983</v>
      </c>
    </row>
    <row r="9206" spans="53:77" x14ac:dyDescent="0.3">
      <c r="BA9206" s="169" t="e">
        <f>VLOOKUP(D9206,#REF!, 2,FALSE)</f>
        <v>#REF!</v>
      </c>
      <c r="BO9206" s="118" t="s">
        <v>14407</v>
      </c>
      <c r="BP9206" s="118" t="s">
        <v>636</v>
      </c>
      <c r="BQ9206" s="118" t="s">
        <v>2109</v>
      </c>
      <c r="BW9206" s="118" t="s">
        <v>14407</v>
      </c>
      <c r="BX9206" s="118" t="s">
        <v>636</v>
      </c>
      <c r="BY9206" s="118" t="s">
        <v>2109</v>
      </c>
    </row>
    <row r="9207" spans="53:77" x14ac:dyDescent="0.3">
      <c r="BA9207" s="169" t="e">
        <f>VLOOKUP(D9207,#REF!, 2,FALSE)</f>
        <v>#REF!</v>
      </c>
      <c r="BO9207" s="118" t="s">
        <v>14408</v>
      </c>
      <c r="BP9207" s="118" t="s">
        <v>2979</v>
      </c>
      <c r="BQ9207" s="118" t="s">
        <v>4316</v>
      </c>
      <c r="BW9207" s="118" t="s">
        <v>14408</v>
      </c>
      <c r="BX9207" s="118" t="s">
        <v>2979</v>
      </c>
      <c r="BY9207" s="118" t="s">
        <v>4316</v>
      </c>
    </row>
    <row r="9208" spans="53:77" x14ac:dyDescent="0.3">
      <c r="BA9208" s="169" t="e">
        <f>VLOOKUP(D9208,#REF!, 2,FALSE)</f>
        <v>#REF!</v>
      </c>
      <c r="BO9208" s="118" t="s">
        <v>2518</v>
      </c>
      <c r="BP9208" s="118" t="s">
        <v>926</v>
      </c>
      <c r="BQ9208" s="118" t="s">
        <v>2983</v>
      </c>
      <c r="BW9208" s="118" t="s">
        <v>2518</v>
      </c>
      <c r="BX9208" s="118" t="s">
        <v>926</v>
      </c>
      <c r="BY9208" s="118" t="s">
        <v>2983</v>
      </c>
    </row>
    <row r="9209" spans="53:77" x14ac:dyDescent="0.3">
      <c r="BA9209" s="169" t="e">
        <f>VLOOKUP(D9209,#REF!, 2,FALSE)</f>
        <v>#REF!</v>
      </c>
      <c r="BO9209" s="118" t="s">
        <v>14409</v>
      </c>
      <c r="BP9209" s="118" t="s">
        <v>3197</v>
      </c>
      <c r="BQ9209" s="118" t="s">
        <v>2109</v>
      </c>
      <c r="BW9209" s="118" t="s">
        <v>14409</v>
      </c>
      <c r="BX9209" s="118" t="s">
        <v>3197</v>
      </c>
      <c r="BY9209" s="118" t="s">
        <v>2109</v>
      </c>
    </row>
    <row r="9210" spans="53:77" x14ac:dyDescent="0.3">
      <c r="BA9210" s="169" t="e">
        <f>VLOOKUP(D9210,#REF!, 2,FALSE)</f>
        <v>#REF!</v>
      </c>
      <c r="BO9210" s="118" t="s">
        <v>14410</v>
      </c>
      <c r="BP9210" s="118" t="s">
        <v>3197</v>
      </c>
      <c r="BQ9210" s="118" t="s">
        <v>2983</v>
      </c>
      <c r="BW9210" s="118" t="s">
        <v>14410</v>
      </c>
      <c r="BX9210" s="118" t="s">
        <v>3197</v>
      </c>
      <c r="BY9210" s="118" t="s">
        <v>2983</v>
      </c>
    </row>
    <row r="9211" spans="53:77" x14ac:dyDescent="0.3">
      <c r="BA9211" s="169" t="e">
        <f>VLOOKUP(D9211,#REF!, 2,FALSE)</f>
        <v>#REF!</v>
      </c>
      <c r="BO9211" s="118" t="s">
        <v>14411</v>
      </c>
      <c r="BP9211" s="118" t="s">
        <v>803</v>
      </c>
      <c r="BQ9211" s="118" t="s">
        <v>1956</v>
      </c>
      <c r="BW9211" s="118" t="s">
        <v>14411</v>
      </c>
      <c r="BX9211" s="118" t="s">
        <v>803</v>
      </c>
      <c r="BY9211" s="118" t="s">
        <v>1956</v>
      </c>
    </row>
    <row r="9212" spans="53:77" x14ac:dyDescent="0.3">
      <c r="BA9212" s="169" t="e">
        <f>VLOOKUP(D9212,#REF!, 2,FALSE)</f>
        <v>#REF!</v>
      </c>
      <c r="BO9212" s="118" t="s">
        <v>2519</v>
      </c>
      <c r="BP9212" s="118" t="s">
        <v>771</v>
      </c>
      <c r="BQ9212" s="118" t="s">
        <v>2433</v>
      </c>
      <c r="BW9212" s="118" t="s">
        <v>2519</v>
      </c>
      <c r="BX9212" s="118" t="s">
        <v>771</v>
      </c>
      <c r="BY9212" s="118" t="s">
        <v>2433</v>
      </c>
    </row>
    <row r="9213" spans="53:77" x14ac:dyDescent="0.3">
      <c r="BA9213" s="169" t="e">
        <f>VLOOKUP(D9213,#REF!, 2,FALSE)</f>
        <v>#REF!</v>
      </c>
      <c r="BO9213" s="118" t="s">
        <v>2520</v>
      </c>
      <c r="BP9213" s="118" t="s">
        <v>923</v>
      </c>
      <c r="BQ9213" s="118" t="s">
        <v>14258</v>
      </c>
      <c r="BW9213" s="118" t="s">
        <v>2520</v>
      </c>
      <c r="BX9213" s="118" t="s">
        <v>923</v>
      </c>
      <c r="BY9213" s="118" t="s">
        <v>14258</v>
      </c>
    </row>
    <row r="9214" spans="53:77" x14ac:dyDescent="0.3">
      <c r="BA9214" s="169" t="e">
        <f>VLOOKUP(D9214,#REF!, 2,FALSE)</f>
        <v>#REF!</v>
      </c>
      <c r="BO9214" s="118" t="s">
        <v>14412</v>
      </c>
      <c r="BP9214" s="118" t="s">
        <v>666</v>
      </c>
      <c r="BQ9214" s="118" t="s">
        <v>14413</v>
      </c>
      <c r="BW9214" s="118" t="s">
        <v>14412</v>
      </c>
      <c r="BX9214" s="118" t="s">
        <v>666</v>
      </c>
      <c r="BY9214" s="118" t="s">
        <v>14413</v>
      </c>
    </row>
    <row r="9215" spans="53:77" x14ac:dyDescent="0.3">
      <c r="BA9215" s="169" t="e">
        <f>VLOOKUP(D9215,#REF!, 2,FALSE)</f>
        <v>#REF!</v>
      </c>
      <c r="BO9215" s="118" t="s">
        <v>14414</v>
      </c>
      <c r="BP9215" s="118" t="s">
        <v>661</v>
      </c>
      <c r="BQ9215" s="118" t="s">
        <v>14415</v>
      </c>
      <c r="BW9215" s="118" t="s">
        <v>14414</v>
      </c>
      <c r="BX9215" s="118" t="s">
        <v>661</v>
      </c>
      <c r="BY9215" s="118" t="s">
        <v>14415</v>
      </c>
    </row>
    <row r="9216" spans="53:77" x14ac:dyDescent="0.3">
      <c r="BA9216" s="169" t="e">
        <f>VLOOKUP(D9216,#REF!, 2,FALSE)</f>
        <v>#REF!</v>
      </c>
      <c r="BO9216" s="118" t="s">
        <v>14416</v>
      </c>
      <c r="BP9216" s="118" t="s">
        <v>923</v>
      </c>
      <c r="BQ9216" s="118" t="s">
        <v>2983</v>
      </c>
      <c r="BW9216" s="118" t="s">
        <v>14416</v>
      </c>
      <c r="BX9216" s="118" t="s">
        <v>923</v>
      </c>
      <c r="BY9216" s="118" t="s">
        <v>2983</v>
      </c>
    </row>
    <row r="9217" spans="53:77" x14ac:dyDescent="0.3">
      <c r="BA9217" s="169" t="e">
        <f>VLOOKUP(D9217,#REF!, 2,FALSE)</f>
        <v>#REF!</v>
      </c>
      <c r="BO9217" s="118" t="s">
        <v>14417</v>
      </c>
      <c r="BP9217" s="118" t="s">
        <v>778</v>
      </c>
      <c r="BQ9217" s="118" t="s">
        <v>2983</v>
      </c>
      <c r="BW9217" s="118" t="s">
        <v>14417</v>
      </c>
      <c r="BX9217" s="118" t="s">
        <v>778</v>
      </c>
      <c r="BY9217" s="118" t="s">
        <v>2983</v>
      </c>
    </row>
    <row r="9218" spans="53:77" x14ac:dyDescent="0.3">
      <c r="BA9218" s="169" t="e">
        <f>VLOOKUP(D9218,#REF!, 2,FALSE)</f>
        <v>#REF!</v>
      </c>
      <c r="BO9218" s="118" t="s">
        <v>14418</v>
      </c>
      <c r="BP9218" s="118" t="s">
        <v>810</v>
      </c>
      <c r="BQ9218" s="118" t="s">
        <v>2983</v>
      </c>
      <c r="BW9218" s="118" t="s">
        <v>14418</v>
      </c>
      <c r="BX9218" s="118" t="s">
        <v>810</v>
      </c>
      <c r="BY9218" s="118" t="s">
        <v>2983</v>
      </c>
    </row>
    <row r="9219" spans="53:77" x14ac:dyDescent="0.3">
      <c r="BA9219" s="169" t="e">
        <f>VLOOKUP(D9219,#REF!, 2,FALSE)</f>
        <v>#REF!</v>
      </c>
      <c r="BO9219" s="118" t="s">
        <v>2521</v>
      </c>
      <c r="BP9219" s="118" t="s">
        <v>1267</v>
      </c>
      <c r="BQ9219" s="118" t="s">
        <v>2983</v>
      </c>
      <c r="BW9219" s="118" t="s">
        <v>2521</v>
      </c>
      <c r="BX9219" s="118" t="s">
        <v>1267</v>
      </c>
      <c r="BY9219" s="118" t="s">
        <v>2983</v>
      </c>
    </row>
    <row r="9220" spans="53:77" x14ac:dyDescent="0.3">
      <c r="BA9220" s="169" t="e">
        <f>VLOOKUP(D9220,#REF!, 2,FALSE)</f>
        <v>#REF!</v>
      </c>
      <c r="BO9220" s="118" t="s">
        <v>14419</v>
      </c>
      <c r="BP9220" s="118" t="s">
        <v>666</v>
      </c>
      <c r="BQ9220" s="118" t="s">
        <v>2983</v>
      </c>
      <c r="BW9220" s="118" t="s">
        <v>14419</v>
      </c>
      <c r="BX9220" s="118" t="s">
        <v>666</v>
      </c>
      <c r="BY9220" s="118" t="s">
        <v>2983</v>
      </c>
    </row>
    <row r="9221" spans="53:77" x14ac:dyDescent="0.3">
      <c r="BA9221" s="169" t="e">
        <f>VLOOKUP(D9221,#REF!, 2,FALSE)</f>
        <v>#REF!</v>
      </c>
      <c r="BO9221" s="118" t="s">
        <v>14420</v>
      </c>
      <c r="BP9221" s="118" t="s">
        <v>666</v>
      </c>
      <c r="BQ9221" s="118" t="s">
        <v>2983</v>
      </c>
      <c r="BW9221" s="118" t="s">
        <v>14420</v>
      </c>
      <c r="BX9221" s="118" t="s">
        <v>666</v>
      </c>
      <c r="BY9221" s="118" t="s">
        <v>2983</v>
      </c>
    </row>
    <row r="9222" spans="53:77" x14ac:dyDescent="0.3">
      <c r="BA9222" s="169" t="e">
        <f>VLOOKUP(D9222,#REF!, 2,FALSE)</f>
        <v>#REF!</v>
      </c>
      <c r="BO9222" s="118" t="s">
        <v>14421</v>
      </c>
      <c r="BP9222" s="118" t="s">
        <v>731</v>
      </c>
      <c r="BQ9222" s="118" t="s">
        <v>2983</v>
      </c>
      <c r="BW9222" s="118" t="s">
        <v>14421</v>
      </c>
      <c r="BX9222" s="118" t="s">
        <v>731</v>
      </c>
      <c r="BY9222" s="118" t="s">
        <v>2983</v>
      </c>
    </row>
    <row r="9223" spans="53:77" x14ac:dyDescent="0.3">
      <c r="BA9223" s="169" t="e">
        <f>VLOOKUP(D9223,#REF!, 2,FALSE)</f>
        <v>#REF!</v>
      </c>
      <c r="BO9223" s="118" t="s">
        <v>14422</v>
      </c>
      <c r="BP9223" s="118" t="s">
        <v>655</v>
      </c>
      <c r="BQ9223" s="118" t="s">
        <v>2983</v>
      </c>
      <c r="BW9223" s="118" t="s">
        <v>14422</v>
      </c>
      <c r="BX9223" s="118" t="s">
        <v>655</v>
      </c>
      <c r="BY9223" s="118" t="s">
        <v>2983</v>
      </c>
    </row>
    <row r="9224" spans="53:77" x14ac:dyDescent="0.3">
      <c r="BA9224" s="169" t="e">
        <f>VLOOKUP(D9224,#REF!, 2,FALSE)</f>
        <v>#REF!</v>
      </c>
      <c r="BO9224" s="118" t="s">
        <v>14423</v>
      </c>
      <c r="BP9224" s="118" t="s">
        <v>667</v>
      </c>
      <c r="BQ9224" s="118" t="s">
        <v>2983</v>
      </c>
      <c r="BW9224" s="118" t="s">
        <v>14423</v>
      </c>
      <c r="BX9224" s="118" t="s">
        <v>667</v>
      </c>
      <c r="BY9224" s="118" t="s">
        <v>2983</v>
      </c>
    </row>
    <row r="9225" spans="53:77" x14ac:dyDescent="0.3">
      <c r="BA9225" s="169" t="e">
        <f>VLOOKUP(D9225,#REF!, 2,FALSE)</f>
        <v>#REF!</v>
      </c>
      <c r="BO9225" s="118" t="s">
        <v>14424</v>
      </c>
      <c r="BP9225" s="118" t="s">
        <v>658</v>
      </c>
      <c r="BQ9225" s="118" t="s">
        <v>2983</v>
      </c>
      <c r="BW9225" s="118" t="s">
        <v>14424</v>
      </c>
      <c r="BX9225" s="118" t="s">
        <v>658</v>
      </c>
      <c r="BY9225" s="118" t="s">
        <v>2983</v>
      </c>
    </row>
    <row r="9226" spans="53:77" x14ac:dyDescent="0.3">
      <c r="BA9226" s="169" t="e">
        <f>VLOOKUP(D9226,#REF!, 2,FALSE)</f>
        <v>#REF!</v>
      </c>
      <c r="BO9226" s="118" t="s">
        <v>14425</v>
      </c>
      <c r="BP9226" s="118" t="s">
        <v>625</v>
      </c>
      <c r="BQ9226" s="118" t="s">
        <v>8408</v>
      </c>
      <c r="BW9226" s="118" t="s">
        <v>14425</v>
      </c>
      <c r="BX9226" s="118" t="s">
        <v>625</v>
      </c>
      <c r="BY9226" s="118" t="s">
        <v>8408</v>
      </c>
    </row>
    <row r="9227" spans="53:77" x14ac:dyDescent="0.3">
      <c r="BA9227" s="169" t="e">
        <f>VLOOKUP(D9227,#REF!, 2,FALSE)</f>
        <v>#REF!</v>
      </c>
      <c r="BO9227" s="118" t="s">
        <v>236</v>
      </c>
      <c r="BP9227" s="118" t="s">
        <v>862</v>
      </c>
      <c r="BQ9227" s="118" t="s">
        <v>14426</v>
      </c>
      <c r="BW9227" s="118" t="s">
        <v>236</v>
      </c>
      <c r="BX9227" s="118" t="s">
        <v>862</v>
      </c>
      <c r="BY9227" s="118" t="s">
        <v>14426</v>
      </c>
    </row>
    <row r="9228" spans="53:77" x14ac:dyDescent="0.3">
      <c r="BA9228" s="169" t="e">
        <f>VLOOKUP(D9228,#REF!, 2,FALSE)</f>
        <v>#REF!</v>
      </c>
      <c r="BO9228" s="118" t="s">
        <v>2522</v>
      </c>
      <c r="BP9228" s="118" t="s">
        <v>775</v>
      </c>
      <c r="BQ9228" s="118" t="s">
        <v>2983</v>
      </c>
      <c r="BW9228" s="118" t="s">
        <v>2522</v>
      </c>
      <c r="BX9228" s="118" t="s">
        <v>775</v>
      </c>
      <c r="BY9228" s="118" t="s">
        <v>2983</v>
      </c>
    </row>
    <row r="9229" spans="53:77" x14ac:dyDescent="0.3">
      <c r="BA9229" s="169" t="e">
        <f>VLOOKUP(D9229,#REF!, 2,FALSE)</f>
        <v>#REF!</v>
      </c>
      <c r="BO9229" s="118" t="s">
        <v>14427</v>
      </c>
      <c r="BP9229" s="118" t="s">
        <v>810</v>
      </c>
      <c r="BQ9229" s="118" t="s">
        <v>13742</v>
      </c>
      <c r="BW9229" s="118" t="s">
        <v>14427</v>
      </c>
      <c r="BX9229" s="118" t="s">
        <v>810</v>
      </c>
      <c r="BY9229" s="118" t="s">
        <v>13742</v>
      </c>
    </row>
    <row r="9230" spans="53:77" x14ac:dyDescent="0.3">
      <c r="BA9230" s="169" t="e">
        <f>VLOOKUP(D9230,#REF!, 2,FALSE)</f>
        <v>#REF!</v>
      </c>
      <c r="BO9230" s="118" t="s">
        <v>14428</v>
      </c>
      <c r="BP9230" s="118" t="s">
        <v>3000</v>
      </c>
      <c r="BQ9230" s="118" t="s">
        <v>2983</v>
      </c>
      <c r="BW9230" s="118" t="s">
        <v>14428</v>
      </c>
      <c r="BX9230" s="118" t="s">
        <v>3000</v>
      </c>
      <c r="BY9230" s="118" t="s">
        <v>2983</v>
      </c>
    </row>
    <row r="9231" spans="53:77" x14ac:dyDescent="0.3">
      <c r="BA9231" s="169" t="e">
        <f>VLOOKUP(D9231,#REF!, 2,FALSE)</f>
        <v>#REF!</v>
      </c>
      <c r="BO9231" s="118" t="s">
        <v>2523</v>
      </c>
      <c r="BP9231" s="118" t="s">
        <v>926</v>
      </c>
      <c r="BQ9231" s="118" t="s">
        <v>2983</v>
      </c>
      <c r="BW9231" s="118" t="s">
        <v>2523</v>
      </c>
      <c r="BX9231" s="118" t="s">
        <v>926</v>
      </c>
      <c r="BY9231" s="118" t="s">
        <v>2983</v>
      </c>
    </row>
    <row r="9232" spans="53:77" x14ac:dyDescent="0.3">
      <c r="BA9232" s="169" t="e">
        <f>VLOOKUP(D9232,#REF!, 2,FALSE)</f>
        <v>#REF!</v>
      </c>
      <c r="BO9232" s="118" t="s">
        <v>2524</v>
      </c>
      <c r="BP9232" s="118" t="s">
        <v>736</v>
      </c>
      <c r="BQ9232" s="118" t="s">
        <v>2983</v>
      </c>
      <c r="BW9232" s="118" t="s">
        <v>2524</v>
      </c>
      <c r="BX9232" s="118" t="s">
        <v>736</v>
      </c>
      <c r="BY9232" s="118" t="s">
        <v>2983</v>
      </c>
    </row>
    <row r="9233" spans="53:77" x14ac:dyDescent="0.3">
      <c r="BA9233" s="169" t="e">
        <f>VLOOKUP(D9233,#REF!, 2,FALSE)</f>
        <v>#REF!</v>
      </c>
      <c r="BO9233" s="118" t="s">
        <v>14429</v>
      </c>
      <c r="BP9233" s="118" t="s">
        <v>775</v>
      </c>
      <c r="BQ9233" s="118" t="s">
        <v>2983</v>
      </c>
      <c r="BW9233" s="118" t="s">
        <v>14429</v>
      </c>
      <c r="BX9233" s="118" t="s">
        <v>775</v>
      </c>
      <c r="BY9233" s="118" t="s">
        <v>2983</v>
      </c>
    </row>
    <row r="9234" spans="53:77" x14ac:dyDescent="0.3">
      <c r="BA9234" s="169" t="e">
        <f>VLOOKUP(D9234,#REF!, 2,FALSE)</f>
        <v>#REF!</v>
      </c>
      <c r="BO9234" s="118" t="s">
        <v>14430</v>
      </c>
      <c r="BP9234" s="118" t="s">
        <v>852</v>
      </c>
      <c r="BQ9234" s="118" t="s">
        <v>2983</v>
      </c>
      <c r="BW9234" s="118" t="s">
        <v>14430</v>
      </c>
      <c r="BX9234" s="118" t="s">
        <v>852</v>
      </c>
      <c r="BY9234" s="118" t="s">
        <v>2983</v>
      </c>
    </row>
    <row r="9235" spans="53:77" x14ac:dyDescent="0.3">
      <c r="BA9235" s="169" t="e">
        <f>VLOOKUP(D9235,#REF!, 2,FALSE)</f>
        <v>#REF!</v>
      </c>
      <c r="BO9235" s="118" t="s">
        <v>14431</v>
      </c>
      <c r="BP9235" s="118" t="s">
        <v>621</v>
      </c>
      <c r="BQ9235" s="118" t="s">
        <v>2983</v>
      </c>
      <c r="BW9235" s="118" t="s">
        <v>14431</v>
      </c>
      <c r="BX9235" s="118" t="s">
        <v>621</v>
      </c>
      <c r="BY9235" s="118" t="s">
        <v>2983</v>
      </c>
    </row>
    <row r="9236" spans="53:77" x14ac:dyDescent="0.3">
      <c r="BA9236" s="169" t="e">
        <f>VLOOKUP(D9236,#REF!, 2,FALSE)</f>
        <v>#REF!</v>
      </c>
      <c r="BO9236" s="118" t="s">
        <v>2525</v>
      </c>
      <c r="BP9236" s="118" t="s">
        <v>703</v>
      </c>
      <c r="BQ9236" s="118" t="s">
        <v>2983</v>
      </c>
      <c r="BW9236" s="118" t="s">
        <v>2525</v>
      </c>
      <c r="BX9236" s="118" t="s">
        <v>703</v>
      </c>
      <c r="BY9236" s="118" t="s">
        <v>2983</v>
      </c>
    </row>
    <row r="9237" spans="53:77" x14ac:dyDescent="0.3">
      <c r="BA9237" s="169" t="e">
        <f>VLOOKUP(D9237,#REF!, 2,FALSE)</f>
        <v>#REF!</v>
      </c>
      <c r="BO9237" s="118" t="s">
        <v>14432</v>
      </c>
      <c r="BP9237" s="118" t="s">
        <v>637</v>
      </c>
      <c r="BQ9237" s="118" t="s">
        <v>2983</v>
      </c>
      <c r="BW9237" s="118" t="s">
        <v>14432</v>
      </c>
      <c r="BX9237" s="118" t="s">
        <v>637</v>
      </c>
      <c r="BY9237" s="118" t="s">
        <v>2983</v>
      </c>
    </row>
    <row r="9238" spans="53:77" x14ac:dyDescent="0.3">
      <c r="BA9238" s="169" t="e">
        <f>VLOOKUP(D9238,#REF!, 2,FALSE)</f>
        <v>#REF!</v>
      </c>
      <c r="BO9238" s="118" t="s">
        <v>14433</v>
      </c>
      <c r="BP9238" s="118" t="s">
        <v>928</v>
      </c>
      <c r="BQ9238" s="118" t="s">
        <v>2983</v>
      </c>
      <c r="BW9238" s="118" t="s">
        <v>14433</v>
      </c>
      <c r="BX9238" s="118" t="s">
        <v>928</v>
      </c>
      <c r="BY9238" s="118" t="s">
        <v>2983</v>
      </c>
    </row>
    <row r="9239" spans="53:77" x14ac:dyDescent="0.3">
      <c r="BA9239" s="169" t="e">
        <f>VLOOKUP(D9239,#REF!, 2,FALSE)</f>
        <v>#REF!</v>
      </c>
      <c r="BO9239" s="118" t="s">
        <v>14434</v>
      </c>
      <c r="BP9239" s="118" t="s">
        <v>3000</v>
      </c>
      <c r="BQ9239" s="118" t="s">
        <v>2983</v>
      </c>
      <c r="BW9239" s="118" t="s">
        <v>14434</v>
      </c>
      <c r="BX9239" s="118" t="s">
        <v>3000</v>
      </c>
      <c r="BY9239" s="118" t="s">
        <v>2983</v>
      </c>
    </row>
    <row r="9240" spans="53:77" x14ac:dyDescent="0.3">
      <c r="BA9240" s="169" t="e">
        <f>VLOOKUP(D9240,#REF!, 2,FALSE)</f>
        <v>#REF!</v>
      </c>
      <c r="BO9240" s="118" t="s">
        <v>14435</v>
      </c>
      <c r="BP9240" s="118" t="s">
        <v>926</v>
      </c>
      <c r="BQ9240" s="118" t="s">
        <v>2983</v>
      </c>
      <c r="BW9240" s="118" t="s">
        <v>14435</v>
      </c>
      <c r="BX9240" s="118" t="s">
        <v>926</v>
      </c>
      <c r="BY9240" s="118" t="s">
        <v>2983</v>
      </c>
    </row>
    <row r="9241" spans="53:77" x14ac:dyDescent="0.3">
      <c r="BA9241" s="169" t="e">
        <f>VLOOKUP(D9241,#REF!, 2,FALSE)</f>
        <v>#REF!</v>
      </c>
      <c r="BO9241" s="118" t="s">
        <v>14436</v>
      </c>
      <c r="BP9241" s="118" t="s">
        <v>783</v>
      </c>
      <c r="BQ9241" s="118" t="s">
        <v>2983</v>
      </c>
      <c r="BW9241" s="118" t="s">
        <v>14436</v>
      </c>
      <c r="BX9241" s="118" t="s">
        <v>783</v>
      </c>
      <c r="BY9241" s="118" t="s">
        <v>2983</v>
      </c>
    </row>
    <row r="9242" spans="53:77" x14ac:dyDescent="0.3">
      <c r="BA9242" s="169" t="e">
        <f>VLOOKUP(D9242,#REF!, 2,FALSE)</f>
        <v>#REF!</v>
      </c>
      <c r="BO9242" s="118" t="s">
        <v>14437</v>
      </c>
      <c r="BP9242" s="118" t="s">
        <v>655</v>
      </c>
      <c r="BQ9242" s="118" t="s">
        <v>2983</v>
      </c>
      <c r="BW9242" s="118" t="s">
        <v>14437</v>
      </c>
      <c r="BX9242" s="118" t="s">
        <v>655</v>
      </c>
      <c r="BY9242" s="118" t="s">
        <v>2983</v>
      </c>
    </row>
    <row r="9243" spans="53:77" x14ac:dyDescent="0.3">
      <c r="BA9243" s="169" t="e">
        <f>VLOOKUP(D9243,#REF!, 2,FALSE)</f>
        <v>#REF!</v>
      </c>
      <c r="BO9243" s="118" t="s">
        <v>14438</v>
      </c>
      <c r="BP9243" s="118" t="s">
        <v>923</v>
      </c>
      <c r="BQ9243" s="118" t="s">
        <v>2983</v>
      </c>
      <c r="BW9243" s="118" t="s">
        <v>14438</v>
      </c>
      <c r="BX9243" s="118" t="s">
        <v>923</v>
      </c>
      <c r="BY9243" s="118" t="s">
        <v>2983</v>
      </c>
    </row>
    <row r="9244" spans="53:77" x14ac:dyDescent="0.3">
      <c r="BA9244" s="169" t="e">
        <f>VLOOKUP(D9244,#REF!, 2,FALSE)</f>
        <v>#REF!</v>
      </c>
      <c r="BO9244" s="118" t="s">
        <v>14439</v>
      </c>
      <c r="BP9244" s="118" t="s">
        <v>626</v>
      </c>
      <c r="BQ9244" s="118" t="s">
        <v>2983</v>
      </c>
      <c r="BW9244" s="118" t="s">
        <v>14439</v>
      </c>
      <c r="BX9244" s="118" t="s">
        <v>626</v>
      </c>
      <c r="BY9244" s="118" t="s">
        <v>2983</v>
      </c>
    </row>
    <row r="9245" spans="53:77" x14ac:dyDescent="0.3">
      <c r="BA9245" s="169" t="e">
        <f>VLOOKUP(D9245,#REF!, 2,FALSE)</f>
        <v>#REF!</v>
      </c>
      <c r="BO9245" s="118" t="s">
        <v>14441</v>
      </c>
      <c r="BP9245" s="118" t="s">
        <v>2983</v>
      </c>
      <c r="BQ9245" s="118" t="s">
        <v>2983</v>
      </c>
      <c r="BW9245" s="118" t="s">
        <v>14441</v>
      </c>
      <c r="BX9245" s="118" t="s">
        <v>2983</v>
      </c>
      <c r="BY9245" s="118" t="s">
        <v>2983</v>
      </c>
    </row>
    <row r="9246" spans="53:77" x14ac:dyDescent="0.3">
      <c r="BA9246" s="169" t="e">
        <f>VLOOKUP(D9246,#REF!, 2,FALSE)</f>
        <v>#REF!</v>
      </c>
      <c r="BO9246" s="118" t="s">
        <v>14442</v>
      </c>
      <c r="BP9246" s="118" t="s">
        <v>16975</v>
      </c>
      <c r="BQ9246" s="118" t="s">
        <v>2983</v>
      </c>
      <c r="BW9246" s="118" t="s">
        <v>14442</v>
      </c>
      <c r="BX9246" s="118" t="s">
        <v>16975</v>
      </c>
      <c r="BY9246" s="118" t="s">
        <v>2983</v>
      </c>
    </row>
    <row r="9247" spans="53:77" x14ac:dyDescent="0.3">
      <c r="BA9247" s="169" t="e">
        <f>VLOOKUP(D9247,#REF!, 2,FALSE)</f>
        <v>#REF!</v>
      </c>
      <c r="BO9247" s="118" t="s">
        <v>14443</v>
      </c>
      <c r="BP9247" s="118" t="s">
        <v>3000</v>
      </c>
      <c r="BQ9247" s="118" t="s">
        <v>2983</v>
      </c>
      <c r="BW9247" s="118" t="s">
        <v>14443</v>
      </c>
      <c r="BX9247" s="118" t="s">
        <v>3000</v>
      </c>
      <c r="BY9247" s="118" t="s">
        <v>2983</v>
      </c>
    </row>
    <row r="9248" spans="53:77" x14ac:dyDescent="0.3">
      <c r="BA9248" s="169" t="e">
        <f>VLOOKUP(D9248,#REF!, 2,FALSE)</f>
        <v>#REF!</v>
      </c>
      <c r="BO9248" s="118" t="s">
        <v>14444</v>
      </c>
      <c r="BP9248" s="118" t="s">
        <v>614</v>
      </c>
      <c r="BQ9248" s="118" t="s">
        <v>2983</v>
      </c>
      <c r="BW9248" s="118" t="s">
        <v>14444</v>
      </c>
      <c r="BX9248" s="118" t="s">
        <v>614</v>
      </c>
      <c r="BY9248" s="118" t="s">
        <v>2983</v>
      </c>
    </row>
    <row r="9249" spans="53:77" x14ac:dyDescent="0.3">
      <c r="BA9249" s="169" t="e">
        <f>VLOOKUP(D9249,#REF!, 2,FALSE)</f>
        <v>#REF!</v>
      </c>
      <c r="BO9249" s="118" t="s">
        <v>248</v>
      </c>
      <c r="BP9249" s="118" t="s">
        <v>803</v>
      </c>
      <c r="BQ9249" s="118" t="s">
        <v>11206</v>
      </c>
      <c r="BW9249" s="118" t="s">
        <v>248</v>
      </c>
      <c r="BX9249" s="118" t="s">
        <v>803</v>
      </c>
      <c r="BY9249" s="118" t="s">
        <v>11206</v>
      </c>
    </row>
    <row r="9250" spans="53:77" x14ac:dyDescent="0.3">
      <c r="BA9250" s="169" t="e">
        <f>VLOOKUP(D9250,#REF!, 2,FALSE)</f>
        <v>#REF!</v>
      </c>
      <c r="BO9250" s="118" t="s">
        <v>14445</v>
      </c>
      <c r="BP9250" s="118" t="s">
        <v>1013</v>
      </c>
      <c r="BQ9250" s="118" t="s">
        <v>2983</v>
      </c>
      <c r="BW9250" s="118" t="s">
        <v>14445</v>
      </c>
      <c r="BX9250" s="118" t="s">
        <v>1013</v>
      </c>
      <c r="BY9250" s="118" t="s">
        <v>2983</v>
      </c>
    </row>
    <row r="9251" spans="53:77" x14ac:dyDescent="0.3">
      <c r="BA9251" s="169" t="e">
        <f>VLOOKUP(D9251,#REF!, 2,FALSE)</f>
        <v>#REF!</v>
      </c>
      <c r="BO9251" s="118" t="s">
        <v>14446</v>
      </c>
      <c r="BP9251" s="118" t="s">
        <v>803</v>
      </c>
      <c r="BQ9251" s="118" t="s">
        <v>14447</v>
      </c>
      <c r="BW9251" s="118" t="s">
        <v>14446</v>
      </c>
      <c r="BX9251" s="118" t="s">
        <v>803</v>
      </c>
      <c r="BY9251" s="118" t="s">
        <v>14447</v>
      </c>
    </row>
    <row r="9252" spans="53:77" x14ac:dyDescent="0.3">
      <c r="BA9252" s="169" t="e">
        <f>VLOOKUP(D9252,#REF!, 2,FALSE)</f>
        <v>#REF!</v>
      </c>
      <c r="BO9252" s="118" t="s">
        <v>14448</v>
      </c>
      <c r="BP9252" s="118" t="s">
        <v>942</v>
      </c>
      <c r="BQ9252" s="118" t="s">
        <v>14449</v>
      </c>
      <c r="BW9252" s="118" t="s">
        <v>14448</v>
      </c>
      <c r="BX9252" s="118" t="s">
        <v>942</v>
      </c>
      <c r="BY9252" s="118" t="s">
        <v>14449</v>
      </c>
    </row>
    <row r="9253" spans="53:77" x14ac:dyDescent="0.3">
      <c r="BA9253" s="169" t="e">
        <f>VLOOKUP(D9253,#REF!, 2,FALSE)</f>
        <v>#REF!</v>
      </c>
      <c r="BO9253" s="118" t="s">
        <v>250</v>
      </c>
      <c r="BP9253" s="118" t="s">
        <v>852</v>
      </c>
      <c r="BQ9253" s="118" t="s">
        <v>8529</v>
      </c>
      <c r="BW9253" s="118" t="s">
        <v>250</v>
      </c>
      <c r="BX9253" s="118" t="s">
        <v>852</v>
      </c>
      <c r="BY9253" s="118" t="s">
        <v>8529</v>
      </c>
    </row>
    <row r="9254" spans="53:77" x14ac:dyDescent="0.3">
      <c r="BA9254" s="169" t="e">
        <f>VLOOKUP(D9254,#REF!, 2,FALSE)</f>
        <v>#REF!</v>
      </c>
      <c r="BO9254" s="118" t="s">
        <v>2526</v>
      </c>
      <c r="BP9254" s="118" t="s">
        <v>1267</v>
      </c>
      <c r="BQ9254" s="118" t="s">
        <v>6801</v>
      </c>
      <c r="BW9254" s="118" t="s">
        <v>2526</v>
      </c>
      <c r="BX9254" s="118" t="s">
        <v>1267</v>
      </c>
      <c r="BY9254" s="118" t="s">
        <v>6801</v>
      </c>
    </row>
    <row r="9255" spans="53:77" x14ac:dyDescent="0.3">
      <c r="BA9255" s="169" t="e">
        <f>VLOOKUP(D9255,#REF!, 2,FALSE)</f>
        <v>#REF!</v>
      </c>
      <c r="BO9255" s="118" t="s">
        <v>14450</v>
      </c>
      <c r="BP9255" s="118" t="s">
        <v>803</v>
      </c>
      <c r="BQ9255" s="118" t="s">
        <v>920</v>
      </c>
      <c r="BW9255" s="118" t="s">
        <v>14450</v>
      </c>
      <c r="BX9255" s="118" t="s">
        <v>803</v>
      </c>
      <c r="BY9255" s="118" t="s">
        <v>920</v>
      </c>
    </row>
    <row r="9256" spans="53:77" x14ac:dyDescent="0.3">
      <c r="BA9256" s="169" t="e">
        <f>VLOOKUP(D9256,#REF!, 2,FALSE)</f>
        <v>#REF!</v>
      </c>
      <c r="BO9256" s="118" t="s">
        <v>14451</v>
      </c>
      <c r="BP9256" s="118" t="s">
        <v>614</v>
      </c>
      <c r="BQ9256" s="118" t="s">
        <v>10970</v>
      </c>
      <c r="BW9256" s="118" t="s">
        <v>14451</v>
      </c>
      <c r="BX9256" s="118" t="s">
        <v>614</v>
      </c>
      <c r="BY9256" s="118" t="s">
        <v>10970</v>
      </c>
    </row>
    <row r="9257" spans="53:77" x14ac:dyDescent="0.3">
      <c r="BA9257" s="169" t="e">
        <f>VLOOKUP(D9257,#REF!, 2,FALSE)</f>
        <v>#REF!</v>
      </c>
      <c r="BO9257" s="118" t="s">
        <v>14452</v>
      </c>
      <c r="BP9257" s="118" t="s">
        <v>614</v>
      </c>
      <c r="BQ9257" s="118" t="s">
        <v>14453</v>
      </c>
      <c r="BW9257" s="118" t="s">
        <v>14452</v>
      </c>
      <c r="BX9257" s="118" t="s">
        <v>614</v>
      </c>
      <c r="BY9257" s="118" t="s">
        <v>14453</v>
      </c>
    </row>
    <row r="9258" spans="53:77" x14ac:dyDescent="0.3">
      <c r="BA9258" s="169" t="e">
        <f>VLOOKUP(D9258,#REF!, 2,FALSE)</f>
        <v>#REF!</v>
      </c>
      <c r="BO9258" s="118" t="s">
        <v>14454</v>
      </c>
      <c r="BP9258" s="118" t="s">
        <v>736</v>
      </c>
      <c r="BQ9258" s="118" t="s">
        <v>3676</v>
      </c>
      <c r="BW9258" s="118" t="s">
        <v>14454</v>
      </c>
      <c r="BX9258" s="118" t="s">
        <v>736</v>
      </c>
      <c r="BY9258" s="118" t="s">
        <v>3676</v>
      </c>
    </row>
    <row r="9259" spans="53:77" x14ac:dyDescent="0.3">
      <c r="BA9259" s="169" t="e">
        <f>VLOOKUP(D9259,#REF!, 2,FALSE)</f>
        <v>#REF!</v>
      </c>
      <c r="BO9259" s="118" t="s">
        <v>14455</v>
      </c>
      <c r="BP9259" s="118" t="s">
        <v>1013</v>
      </c>
      <c r="BQ9259" s="118" t="s">
        <v>958</v>
      </c>
      <c r="BW9259" s="118" t="s">
        <v>14455</v>
      </c>
      <c r="BX9259" s="118" t="s">
        <v>1013</v>
      </c>
      <c r="BY9259" s="118" t="s">
        <v>958</v>
      </c>
    </row>
    <row r="9260" spans="53:77" x14ac:dyDescent="0.3">
      <c r="BA9260" s="169" t="e">
        <f>VLOOKUP(D9260,#REF!, 2,FALSE)</f>
        <v>#REF!</v>
      </c>
      <c r="BO9260" s="118" t="s">
        <v>14457</v>
      </c>
      <c r="BP9260" s="118" t="s">
        <v>621</v>
      </c>
      <c r="BQ9260" s="118" t="s">
        <v>14458</v>
      </c>
      <c r="BW9260" s="118" t="s">
        <v>14457</v>
      </c>
      <c r="BX9260" s="118" t="s">
        <v>621</v>
      </c>
      <c r="BY9260" s="118" t="s">
        <v>14458</v>
      </c>
    </row>
    <row r="9261" spans="53:77" x14ac:dyDescent="0.3">
      <c r="BA9261" s="169" t="e">
        <f>VLOOKUP(D9261,#REF!, 2,FALSE)</f>
        <v>#REF!</v>
      </c>
      <c r="BO9261" s="118" t="s">
        <v>14459</v>
      </c>
      <c r="BP9261" s="118" t="s">
        <v>2983</v>
      </c>
      <c r="BQ9261" s="118" t="s">
        <v>14460</v>
      </c>
      <c r="BW9261" s="118" t="s">
        <v>14459</v>
      </c>
      <c r="BX9261" s="118" t="s">
        <v>2983</v>
      </c>
      <c r="BY9261" s="118" t="s">
        <v>14460</v>
      </c>
    </row>
    <row r="9262" spans="53:77" x14ac:dyDescent="0.3">
      <c r="BA9262" s="169" t="e">
        <f>VLOOKUP(D9262,#REF!, 2,FALSE)</f>
        <v>#REF!</v>
      </c>
      <c r="BO9262" s="118" t="s">
        <v>14461</v>
      </c>
      <c r="BP9262" s="118" t="s">
        <v>613</v>
      </c>
      <c r="BQ9262" s="118" t="s">
        <v>7310</v>
      </c>
      <c r="BW9262" s="118" t="s">
        <v>14461</v>
      </c>
      <c r="BX9262" s="118" t="s">
        <v>613</v>
      </c>
      <c r="BY9262" s="118" t="s">
        <v>7310</v>
      </c>
    </row>
    <row r="9263" spans="53:77" x14ac:dyDescent="0.3">
      <c r="BA9263" s="169" t="e">
        <f>VLOOKUP(D9263,#REF!, 2,FALSE)</f>
        <v>#REF!</v>
      </c>
      <c r="BO9263" s="118" t="s">
        <v>2527</v>
      </c>
      <c r="BP9263" s="118" t="s">
        <v>16975</v>
      </c>
      <c r="BQ9263" s="118" t="s">
        <v>7310</v>
      </c>
      <c r="BW9263" s="118" t="s">
        <v>2527</v>
      </c>
      <c r="BX9263" s="118" t="s">
        <v>16975</v>
      </c>
      <c r="BY9263" s="118" t="s">
        <v>7310</v>
      </c>
    </row>
    <row r="9264" spans="53:77" x14ac:dyDescent="0.3">
      <c r="BA9264" s="169" t="e">
        <f>VLOOKUP(D9264,#REF!, 2,FALSE)</f>
        <v>#REF!</v>
      </c>
      <c r="BO9264" s="118" t="s">
        <v>14462</v>
      </c>
      <c r="BP9264" s="118" t="s">
        <v>16975</v>
      </c>
      <c r="BQ9264" s="118" t="s">
        <v>14463</v>
      </c>
      <c r="BW9264" s="118" t="s">
        <v>14462</v>
      </c>
      <c r="BX9264" s="118" t="s">
        <v>16975</v>
      </c>
      <c r="BY9264" s="118" t="s">
        <v>14463</v>
      </c>
    </row>
    <row r="9265" spans="53:77" x14ac:dyDescent="0.3">
      <c r="BA9265" s="169" t="e">
        <f>VLOOKUP(D9265,#REF!, 2,FALSE)</f>
        <v>#REF!</v>
      </c>
      <c r="BO9265" s="118" t="s">
        <v>14464</v>
      </c>
      <c r="BP9265" s="118" t="s">
        <v>16975</v>
      </c>
      <c r="BQ9265" s="118" t="s">
        <v>14465</v>
      </c>
      <c r="BW9265" s="118" t="s">
        <v>14464</v>
      </c>
      <c r="BX9265" s="118" t="s">
        <v>16975</v>
      </c>
      <c r="BY9265" s="118" t="s">
        <v>14465</v>
      </c>
    </row>
    <row r="9266" spans="53:77" x14ac:dyDescent="0.3">
      <c r="BA9266" s="169" t="e">
        <f>VLOOKUP(D9266,#REF!, 2,FALSE)</f>
        <v>#REF!</v>
      </c>
      <c r="BO9266" s="118" t="s">
        <v>2528</v>
      </c>
      <c r="BP9266" s="118" t="s">
        <v>16975</v>
      </c>
      <c r="BQ9266" s="118" t="s">
        <v>14466</v>
      </c>
      <c r="BW9266" s="118" t="s">
        <v>2528</v>
      </c>
      <c r="BX9266" s="118" t="s">
        <v>16975</v>
      </c>
      <c r="BY9266" s="118" t="s">
        <v>14466</v>
      </c>
    </row>
    <row r="9267" spans="53:77" x14ac:dyDescent="0.3">
      <c r="BA9267" s="169" t="e">
        <f>VLOOKUP(D9267,#REF!, 2,FALSE)</f>
        <v>#REF!</v>
      </c>
      <c r="BO9267" s="118" t="s">
        <v>14467</v>
      </c>
      <c r="BP9267" s="118" t="s">
        <v>16975</v>
      </c>
      <c r="BQ9267" s="118" t="s">
        <v>14468</v>
      </c>
      <c r="BW9267" s="118" t="s">
        <v>14467</v>
      </c>
      <c r="BX9267" s="118" t="s">
        <v>16975</v>
      </c>
      <c r="BY9267" s="118" t="s">
        <v>14468</v>
      </c>
    </row>
    <row r="9268" spans="53:77" x14ac:dyDescent="0.3">
      <c r="BA9268" s="169" t="e">
        <f>VLOOKUP(D9268,#REF!, 2,FALSE)</f>
        <v>#REF!</v>
      </c>
      <c r="BO9268" s="118" t="s">
        <v>14469</v>
      </c>
      <c r="BP9268" s="118" t="s">
        <v>16975</v>
      </c>
      <c r="BQ9268" s="118" t="s">
        <v>5240</v>
      </c>
      <c r="BW9268" s="118" t="s">
        <v>14469</v>
      </c>
      <c r="BX9268" s="118" t="s">
        <v>16975</v>
      </c>
      <c r="BY9268" s="118" t="s">
        <v>5240</v>
      </c>
    </row>
    <row r="9269" spans="53:77" x14ac:dyDescent="0.3">
      <c r="BA9269" s="169" t="e">
        <f>VLOOKUP(D9269,#REF!, 2,FALSE)</f>
        <v>#REF!</v>
      </c>
      <c r="BO9269" s="118" t="s">
        <v>14470</v>
      </c>
      <c r="BP9269" s="118" t="s">
        <v>16975</v>
      </c>
      <c r="BQ9269" s="118" t="s">
        <v>5248</v>
      </c>
      <c r="BW9269" s="118" t="s">
        <v>14470</v>
      </c>
      <c r="BX9269" s="118" t="s">
        <v>16975</v>
      </c>
      <c r="BY9269" s="118" t="s">
        <v>5248</v>
      </c>
    </row>
    <row r="9270" spans="53:77" x14ac:dyDescent="0.3">
      <c r="BA9270" s="169" t="e">
        <f>VLOOKUP(D9270,#REF!, 2,FALSE)</f>
        <v>#REF!</v>
      </c>
      <c r="BO9270" s="118" t="s">
        <v>14471</v>
      </c>
      <c r="BP9270" s="118" t="s">
        <v>16975</v>
      </c>
      <c r="BQ9270" s="118" t="s">
        <v>7346</v>
      </c>
      <c r="BW9270" s="118" t="s">
        <v>14471</v>
      </c>
      <c r="BX9270" s="118" t="s">
        <v>16975</v>
      </c>
      <c r="BY9270" s="118" t="s">
        <v>7346</v>
      </c>
    </row>
    <row r="9271" spans="53:77" x14ac:dyDescent="0.3">
      <c r="BA9271" s="169" t="e">
        <f>VLOOKUP(D9271,#REF!, 2,FALSE)</f>
        <v>#REF!</v>
      </c>
      <c r="BO9271" s="118" t="s">
        <v>14472</v>
      </c>
      <c r="BP9271" s="118" t="s">
        <v>2983</v>
      </c>
      <c r="BQ9271" s="118" t="s">
        <v>2983</v>
      </c>
      <c r="BW9271" s="118" t="s">
        <v>14472</v>
      </c>
      <c r="BX9271" s="118" t="s">
        <v>2983</v>
      </c>
      <c r="BY9271" s="118" t="s">
        <v>2983</v>
      </c>
    </row>
    <row r="9272" spans="53:77" x14ac:dyDescent="0.3">
      <c r="BA9272" s="169" t="e">
        <f>VLOOKUP(D9272,#REF!, 2,FALSE)</f>
        <v>#REF!</v>
      </c>
      <c r="BO9272" s="118" t="s">
        <v>14473</v>
      </c>
      <c r="BP9272" s="118" t="s">
        <v>16975</v>
      </c>
      <c r="BQ9272" s="118" t="s">
        <v>13082</v>
      </c>
      <c r="BW9272" s="118" t="s">
        <v>14473</v>
      </c>
      <c r="BX9272" s="118" t="s">
        <v>16975</v>
      </c>
      <c r="BY9272" s="118" t="s">
        <v>13082</v>
      </c>
    </row>
    <row r="9273" spans="53:77" x14ac:dyDescent="0.3">
      <c r="BA9273" s="169" t="e">
        <f>VLOOKUP(D9273,#REF!, 2,FALSE)</f>
        <v>#REF!</v>
      </c>
      <c r="BO9273" s="118" t="s">
        <v>2529</v>
      </c>
      <c r="BP9273" s="118" t="s">
        <v>940</v>
      </c>
      <c r="BQ9273" s="118" t="s">
        <v>6779</v>
      </c>
      <c r="BW9273" s="118" t="s">
        <v>2529</v>
      </c>
      <c r="BX9273" s="118" t="s">
        <v>940</v>
      </c>
      <c r="BY9273" s="118" t="s">
        <v>6779</v>
      </c>
    </row>
    <row r="9274" spans="53:77" x14ac:dyDescent="0.3">
      <c r="BA9274" s="169" t="e">
        <f>VLOOKUP(D9274,#REF!, 2,FALSE)</f>
        <v>#REF!</v>
      </c>
      <c r="BO9274" s="118" t="s">
        <v>14474</v>
      </c>
      <c r="BP9274" s="118" t="s">
        <v>16975</v>
      </c>
      <c r="BQ9274" s="118" t="s">
        <v>4000</v>
      </c>
      <c r="BW9274" s="118" t="s">
        <v>14474</v>
      </c>
      <c r="BX9274" s="118" t="s">
        <v>16975</v>
      </c>
      <c r="BY9274" s="118" t="s">
        <v>4000</v>
      </c>
    </row>
    <row r="9275" spans="53:77" x14ac:dyDescent="0.3">
      <c r="BA9275" s="169" t="e">
        <f>VLOOKUP(D9275,#REF!, 2,FALSE)</f>
        <v>#REF!</v>
      </c>
      <c r="BO9275" s="118" t="s">
        <v>14475</v>
      </c>
      <c r="BP9275" s="118" t="s">
        <v>16975</v>
      </c>
      <c r="BQ9275" s="118" t="s">
        <v>12754</v>
      </c>
      <c r="BW9275" s="118" t="s">
        <v>14475</v>
      </c>
      <c r="BX9275" s="118" t="s">
        <v>16975</v>
      </c>
      <c r="BY9275" s="118" t="s">
        <v>12754</v>
      </c>
    </row>
    <row r="9276" spans="53:77" x14ac:dyDescent="0.3">
      <c r="BA9276" s="169" t="e">
        <f>VLOOKUP(D9276,#REF!, 2,FALSE)</f>
        <v>#REF!</v>
      </c>
      <c r="BO9276" s="118" t="s">
        <v>14476</v>
      </c>
      <c r="BP9276" s="118" t="s">
        <v>16975</v>
      </c>
      <c r="BQ9276" s="118" t="s">
        <v>14477</v>
      </c>
      <c r="BW9276" s="118" t="s">
        <v>14476</v>
      </c>
      <c r="BX9276" s="118" t="s">
        <v>16975</v>
      </c>
      <c r="BY9276" s="118" t="s">
        <v>14477</v>
      </c>
    </row>
    <row r="9277" spans="53:77" x14ac:dyDescent="0.3">
      <c r="BA9277" s="169" t="e">
        <f>VLOOKUP(D9277,#REF!, 2,FALSE)</f>
        <v>#REF!</v>
      </c>
      <c r="BO9277" s="118" t="s">
        <v>14478</v>
      </c>
      <c r="BP9277" s="118" t="s">
        <v>16975</v>
      </c>
      <c r="BQ9277" s="118" t="s">
        <v>11915</v>
      </c>
      <c r="BW9277" s="118" t="s">
        <v>14478</v>
      </c>
      <c r="BX9277" s="118" t="s">
        <v>16975</v>
      </c>
      <c r="BY9277" s="118" t="s">
        <v>11915</v>
      </c>
    </row>
    <row r="9278" spans="53:77" x14ac:dyDescent="0.3">
      <c r="BA9278" s="169" t="e">
        <f>VLOOKUP(D9278,#REF!, 2,FALSE)</f>
        <v>#REF!</v>
      </c>
      <c r="BO9278" s="118" t="s">
        <v>14479</v>
      </c>
      <c r="BP9278" s="118" t="s">
        <v>2983</v>
      </c>
      <c r="BQ9278" s="118" t="s">
        <v>14480</v>
      </c>
      <c r="BW9278" s="118" t="s">
        <v>14479</v>
      </c>
      <c r="BX9278" s="118" t="s">
        <v>2983</v>
      </c>
      <c r="BY9278" s="118" t="s">
        <v>14480</v>
      </c>
    </row>
    <row r="9279" spans="53:77" x14ac:dyDescent="0.3">
      <c r="BA9279" s="169" t="e">
        <f>VLOOKUP(D9279,#REF!, 2,FALSE)</f>
        <v>#REF!</v>
      </c>
      <c r="BO9279" s="118" t="s">
        <v>14481</v>
      </c>
      <c r="BP9279" s="118" t="s">
        <v>2983</v>
      </c>
      <c r="BQ9279" s="118" t="s">
        <v>14482</v>
      </c>
      <c r="BW9279" s="118" t="s">
        <v>14481</v>
      </c>
      <c r="BX9279" s="118" t="s">
        <v>2983</v>
      </c>
      <c r="BY9279" s="118" t="s">
        <v>14482</v>
      </c>
    </row>
    <row r="9280" spans="53:77" x14ac:dyDescent="0.3">
      <c r="BA9280" s="169" t="e">
        <f>VLOOKUP(D9280,#REF!, 2,FALSE)</f>
        <v>#REF!</v>
      </c>
      <c r="BO9280" s="118" t="s">
        <v>14483</v>
      </c>
      <c r="BP9280" s="118" t="s">
        <v>2983</v>
      </c>
      <c r="BQ9280" s="118" t="s">
        <v>14484</v>
      </c>
      <c r="BW9280" s="118" t="s">
        <v>14483</v>
      </c>
      <c r="BX9280" s="118" t="s">
        <v>2983</v>
      </c>
      <c r="BY9280" s="118" t="s">
        <v>14484</v>
      </c>
    </row>
    <row r="9281" spans="53:77" x14ac:dyDescent="0.3">
      <c r="BA9281" s="169" t="e">
        <f>VLOOKUP(D9281,#REF!, 2,FALSE)</f>
        <v>#REF!</v>
      </c>
      <c r="BO9281" s="118" t="s">
        <v>14485</v>
      </c>
      <c r="BP9281" s="118" t="s">
        <v>2983</v>
      </c>
      <c r="BQ9281" s="118" t="s">
        <v>3310</v>
      </c>
      <c r="BW9281" s="118" t="s">
        <v>14485</v>
      </c>
      <c r="BX9281" s="118" t="s">
        <v>2983</v>
      </c>
      <c r="BY9281" s="118" t="s">
        <v>3310</v>
      </c>
    </row>
    <row r="9282" spans="53:77" x14ac:dyDescent="0.3">
      <c r="BA9282" s="169" t="e">
        <f>VLOOKUP(D9282,#REF!, 2,FALSE)</f>
        <v>#REF!</v>
      </c>
      <c r="BO9282" s="118" t="s">
        <v>14486</v>
      </c>
      <c r="BP9282" s="118" t="s">
        <v>2983</v>
      </c>
      <c r="BQ9282" s="118" t="s">
        <v>2792</v>
      </c>
      <c r="BW9282" s="118" t="s">
        <v>14486</v>
      </c>
      <c r="BX9282" s="118" t="s">
        <v>2983</v>
      </c>
      <c r="BY9282" s="118" t="s">
        <v>2792</v>
      </c>
    </row>
    <row r="9283" spans="53:77" x14ac:dyDescent="0.3">
      <c r="BA9283" s="169" t="e">
        <f>VLOOKUP(D9283,#REF!, 2,FALSE)</f>
        <v>#REF!</v>
      </c>
      <c r="BO9283" s="118" t="s">
        <v>14487</v>
      </c>
      <c r="BP9283" s="118" t="s">
        <v>2983</v>
      </c>
      <c r="BQ9283" s="118" t="s">
        <v>13028</v>
      </c>
      <c r="BW9283" s="118" t="s">
        <v>14487</v>
      </c>
      <c r="BX9283" s="118" t="s">
        <v>2983</v>
      </c>
      <c r="BY9283" s="118" t="s">
        <v>13028</v>
      </c>
    </row>
    <row r="9284" spans="53:77" x14ac:dyDescent="0.3">
      <c r="BA9284" s="169" t="e">
        <f>VLOOKUP(D9284,#REF!, 2,FALSE)</f>
        <v>#REF!</v>
      </c>
      <c r="BO9284" s="118" t="s">
        <v>14488</v>
      </c>
      <c r="BP9284" s="118" t="s">
        <v>2983</v>
      </c>
      <c r="BQ9284" s="118" t="s">
        <v>14489</v>
      </c>
      <c r="BW9284" s="118" t="s">
        <v>14488</v>
      </c>
      <c r="BX9284" s="118" t="s">
        <v>2983</v>
      </c>
      <c r="BY9284" s="118" t="s">
        <v>14489</v>
      </c>
    </row>
    <row r="9285" spans="53:77" x14ac:dyDescent="0.3">
      <c r="BA9285" s="169" t="e">
        <f>VLOOKUP(D9285,#REF!, 2,FALSE)</f>
        <v>#REF!</v>
      </c>
      <c r="BO9285" s="118" t="s">
        <v>14490</v>
      </c>
      <c r="BP9285" s="118" t="s">
        <v>2983</v>
      </c>
      <c r="BQ9285" s="118" t="s">
        <v>14492</v>
      </c>
      <c r="BW9285" s="118" t="s">
        <v>14490</v>
      </c>
      <c r="BX9285" s="118" t="s">
        <v>2983</v>
      </c>
      <c r="BY9285" s="118" t="s">
        <v>14492</v>
      </c>
    </row>
    <row r="9286" spans="53:77" x14ac:dyDescent="0.3">
      <c r="BA9286" s="169" t="e">
        <f>VLOOKUP(D9286,#REF!, 2,FALSE)</f>
        <v>#REF!</v>
      </c>
      <c r="BO9286" s="118" t="s">
        <v>14493</v>
      </c>
      <c r="BP9286" s="118" t="s">
        <v>2983</v>
      </c>
      <c r="BQ9286" s="118" t="s">
        <v>8121</v>
      </c>
      <c r="BW9286" s="118" t="s">
        <v>14493</v>
      </c>
      <c r="BX9286" s="118" t="s">
        <v>2983</v>
      </c>
      <c r="BY9286" s="118" t="s">
        <v>8121</v>
      </c>
    </row>
    <row r="9287" spans="53:77" x14ac:dyDescent="0.3">
      <c r="BA9287" s="169" t="e">
        <f>VLOOKUP(D9287,#REF!, 2,FALSE)</f>
        <v>#REF!</v>
      </c>
      <c r="BO9287" s="118" t="s">
        <v>14494</v>
      </c>
      <c r="BP9287" s="118" t="s">
        <v>2983</v>
      </c>
      <c r="BQ9287" s="118" t="s">
        <v>2983</v>
      </c>
      <c r="BW9287" s="118" t="s">
        <v>14494</v>
      </c>
      <c r="BX9287" s="118" t="s">
        <v>2983</v>
      </c>
      <c r="BY9287" s="118" t="s">
        <v>2983</v>
      </c>
    </row>
    <row r="9288" spans="53:77" x14ac:dyDescent="0.3">
      <c r="BA9288" s="169" t="e">
        <f>VLOOKUP(D9288,#REF!, 2,FALSE)</f>
        <v>#REF!</v>
      </c>
      <c r="BO9288" s="118" t="s">
        <v>14495</v>
      </c>
      <c r="BP9288" s="118" t="s">
        <v>2983</v>
      </c>
      <c r="BQ9288" s="118" t="s">
        <v>2983</v>
      </c>
      <c r="BW9288" s="118" t="s">
        <v>14495</v>
      </c>
      <c r="BX9288" s="118" t="s">
        <v>2983</v>
      </c>
      <c r="BY9288" s="118" t="s">
        <v>2983</v>
      </c>
    </row>
    <row r="9289" spans="53:77" x14ac:dyDescent="0.3">
      <c r="BA9289" s="169" t="e">
        <f>VLOOKUP(D9289,#REF!, 2,FALSE)</f>
        <v>#REF!</v>
      </c>
      <c r="BO9289" s="118" t="s">
        <v>14496</v>
      </c>
      <c r="BP9289" s="118" t="s">
        <v>2983</v>
      </c>
      <c r="BQ9289" s="118" t="s">
        <v>3891</v>
      </c>
      <c r="BW9289" s="118" t="s">
        <v>14496</v>
      </c>
      <c r="BX9289" s="118" t="s">
        <v>2983</v>
      </c>
      <c r="BY9289" s="118" t="s">
        <v>3891</v>
      </c>
    </row>
    <row r="9290" spans="53:77" x14ac:dyDescent="0.3">
      <c r="BA9290" s="169" t="e">
        <f>VLOOKUP(D9290,#REF!, 2,FALSE)</f>
        <v>#REF!</v>
      </c>
      <c r="BO9290" s="118" t="s">
        <v>14497</v>
      </c>
      <c r="BP9290" s="118" t="s">
        <v>2983</v>
      </c>
      <c r="BQ9290" s="118" t="s">
        <v>2983</v>
      </c>
      <c r="BW9290" s="118" t="s">
        <v>14497</v>
      </c>
      <c r="BX9290" s="118" t="s">
        <v>2983</v>
      </c>
      <c r="BY9290" s="118" t="s">
        <v>2983</v>
      </c>
    </row>
    <row r="9291" spans="53:77" x14ac:dyDescent="0.3">
      <c r="BA9291" s="169" t="e">
        <f>VLOOKUP(D9291,#REF!, 2,FALSE)</f>
        <v>#REF!</v>
      </c>
      <c r="BO9291" s="118" t="s">
        <v>14498</v>
      </c>
      <c r="BP9291" s="118" t="s">
        <v>2983</v>
      </c>
      <c r="BQ9291" s="118" t="s">
        <v>6183</v>
      </c>
      <c r="BW9291" s="118" t="s">
        <v>14498</v>
      </c>
      <c r="BX9291" s="118" t="s">
        <v>2983</v>
      </c>
      <c r="BY9291" s="118" t="s">
        <v>6183</v>
      </c>
    </row>
    <row r="9292" spans="53:77" x14ac:dyDescent="0.3">
      <c r="BA9292" s="169" t="e">
        <f>VLOOKUP(D9292,#REF!, 2,FALSE)</f>
        <v>#REF!</v>
      </c>
      <c r="BO9292" s="118" t="s">
        <v>14499</v>
      </c>
      <c r="BP9292" s="118" t="s">
        <v>2983</v>
      </c>
      <c r="BQ9292" s="118" t="s">
        <v>6183</v>
      </c>
      <c r="BW9292" s="118" t="s">
        <v>14499</v>
      </c>
      <c r="BX9292" s="118" t="s">
        <v>2983</v>
      </c>
      <c r="BY9292" s="118" t="s">
        <v>6183</v>
      </c>
    </row>
    <row r="9293" spans="53:77" x14ac:dyDescent="0.3">
      <c r="BA9293" s="169" t="e">
        <f>VLOOKUP(D9293,#REF!, 2,FALSE)</f>
        <v>#REF!</v>
      </c>
      <c r="BO9293" s="118" t="s">
        <v>14500</v>
      </c>
      <c r="BP9293" s="118" t="s">
        <v>2983</v>
      </c>
      <c r="BQ9293" s="118" t="s">
        <v>770</v>
      </c>
      <c r="BW9293" s="118" t="s">
        <v>14500</v>
      </c>
      <c r="BX9293" s="118" t="s">
        <v>2983</v>
      </c>
      <c r="BY9293" s="118" t="s">
        <v>770</v>
      </c>
    </row>
    <row r="9294" spans="53:77" x14ac:dyDescent="0.3">
      <c r="BA9294" s="169" t="e">
        <f>VLOOKUP(D9294,#REF!, 2,FALSE)</f>
        <v>#REF!</v>
      </c>
      <c r="BO9294" s="118" t="s">
        <v>14501</v>
      </c>
      <c r="BP9294" s="118" t="s">
        <v>16975</v>
      </c>
      <c r="BQ9294" s="118" t="s">
        <v>5861</v>
      </c>
      <c r="BW9294" s="118" t="s">
        <v>14501</v>
      </c>
      <c r="BX9294" s="118" t="s">
        <v>16975</v>
      </c>
      <c r="BY9294" s="118" t="s">
        <v>5861</v>
      </c>
    </row>
    <row r="9295" spans="53:77" x14ac:dyDescent="0.3">
      <c r="BA9295" s="169" t="e">
        <f>VLOOKUP(D9295,#REF!, 2,FALSE)</f>
        <v>#REF!</v>
      </c>
      <c r="BO9295" s="118" t="s">
        <v>14502</v>
      </c>
      <c r="BP9295" s="118" t="s">
        <v>16975</v>
      </c>
      <c r="BQ9295" s="118" t="s">
        <v>4240</v>
      </c>
      <c r="BW9295" s="118" t="s">
        <v>14502</v>
      </c>
      <c r="BX9295" s="118" t="s">
        <v>16975</v>
      </c>
      <c r="BY9295" s="118" t="s">
        <v>4240</v>
      </c>
    </row>
    <row r="9296" spans="53:77" x14ac:dyDescent="0.3">
      <c r="BA9296" s="169" t="e">
        <f>VLOOKUP(D9296,#REF!, 2,FALSE)</f>
        <v>#REF!</v>
      </c>
      <c r="BO9296" s="118" t="s">
        <v>14503</v>
      </c>
      <c r="BP9296" s="118" t="s">
        <v>2983</v>
      </c>
      <c r="BQ9296" s="118" t="s">
        <v>6899</v>
      </c>
      <c r="BW9296" s="118" t="s">
        <v>14503</v>
      </c>
      <c r="BX9296" s="118" t="s">
        <v>2983</v>
      </c>
      <c r="BY9296" s="118" t="s">
        <v>6899</v>
      </c>
    </row>
    <row r="9297" spans="53:77" x14ac:dyDescent="0.3">
      <c r="BA9297" s="169" t="e">
        <f>VLOOKUP(D9297,#REF!, 2,FALSE)</f>
        <v>#REF!</v>
      </c>
      <c r="BO9297" s="118" t="s">
        <v>14504</v>
      </c>
      <c r="BP9297" s="118" t="s">
        <v>16975</v>
      </c>
      <c r="BQ9297" s="118" t="s">
        <v>14505</v>
      </c>
      <c r="BW9297" s="118" t="s">
        <v>14504</v>
      </c>
      <c r="BX9297" s="118" t="s">
        <v>16975</v>
      </c>
      <c r="BY9297" s="118" t="s">
        <v>14505</v>
      </c>
    </row>
    <row r="9298" spans="53:77" x14ac:dyDescent="0.3">
      <c r="BA9298" s="169" t="e">
        <f>VLOOKUP(D9298,#REF!, 2,FALSE)</f>
        <v>#REF!</v>
      </c>
      <c r="BO9298" s="118" t="s">
        <v>14506</v>
      </c>
      <c r="BP9298" s="118" t="s">
        <v>16975</v>
      </c>
      <c r="BQ9298" s="118" t="s">
        <v>10564</v>
      </c>
      <c r="BW9298" s="118" t="s">
        <v>14506</v>
      </c>
      <c r="BX9298" s="118" t="s">
        <v>16975</v>
      </c>
      <c r="BY9298" s="118" t="s">
        <v>10564</v>
      </c>
    </row>
    <row r="9299" spans="53:77" x14ac:dyDescent="0.3">
      <c r="BA9299" s="169" t="e">
        <f>VLOOKUP(D9299,#REF!, 2,FALSE)</f>
        <v>#REF!</v>
      </c>
      <c r="BO9299" s="118" t="s">
        <v>14507</v>
      </c>
      <c r="BP9299" s="118" t="s">
        <v>16975</v>
      </c>
      <c r="BQ9299" s="118" t="s">
        <v>14508</v>
      </c>
      <c r="BW9299" s="118" t="s">
        <v>14507</v>
      </c>
      <c r="BX9299" s="118" t="s">
        <v>16975</v>
      </c>
      <c r="BY9299" s="118" t="s">
        <v>14508</v>
      </c>
    </row>
    <row r="9300" spans="53:77" x14ac:dyDescent="0.3">
      <c r="BA9300" s="169" t="e">
        <f>VLOOKUP(D9300,#REF!, 2,FALSE)</f>
        <v>#REF!</v>
      </c>
      <c r="BO9300" s="118" t="s">
        <v>14509</v>
      </c>
      <c r="BP9300" s="118" t="s">
        <v>16975</v>
      </c>
      <c r="BQ9300" s="118" t="s">
        <v>5166</v>
      </c>
      <c r="BW9300" s="118" t="s">
        <v>14509</v>
      </c>
      <c r="BX9300" s="118" t="s">
        <v>16975</v>
      </c>
      <c r="BY9300" s="118" t="s">
        <v>5166</v>
      </c>
    </row>
    <row r="9301" spans="53:77" x14ac:dyDescent="0.3">
      <c r="BA9301" s="169" t="e">
        <f>VLOOKUP(D9301,#REF!, 2,FALSE)</f>
        <v>#REF!</v>
      </c>
      <c r="BO9301" s="118" t="s">
        <v>14510</v>
      </c>
      <c r="BP9301" s="118" t="s">
        <v>16975</v>
      </c>
      <c r="BQ9301" s="118" t="s">
        <v>10076</v>
      </c>
      <c r="BW9301" s="118" t="s">
        <v>14510</v>
      </c>
      <c r="BX9301" s="118" t="s">
        <v>16975</v>
      </c>
      <c r="BY9301" s="118" t="s">
        <v>10076</v>
      </c>
    </row>
    <row r="9302" spans="53:77" x14ac:dyDescent="0.3">
      <c r="BA9302" s="169" t="e">
        <f>VLOOKUP(D9302,#REF!, 2,FALSE)</f>
        <v>#REF!</v>
      </c>
      <c r="BO9302" s="118" t="s">
        <v>14511</v>
      </c>
      <c r="BP9302" s="118" t="s">
        <v>16975</v>
      </c>
      <c r="BQ9302" s="118" t="s">
        <v>13128</v>
      </c>
      <c r="BW9302" s="118" t="s">
        <v>14511</v>
      </c>
      <c r="BX9302" s="118" t="s">
        <v>16975</v>
      </c>
      <c r="BY9302" s="118" t="s">
        <v>13128</v>
      </c>
    </row>
    <row r="9303" spans="53:77" x14ac:dyDescent="0.3">
      <c r="BA9303" s="169" t="e">
        <f>VLOOKUP(D9303,#REF!, 2,FALSE)</f>
        <v>#REF!</v>
      </c>
      <c r="BO9303" s="118" t="s">
        <v>14512</v>
      </c>
      <c r="BP9303" s="118" t="s">
        <v>803</v>
      </c>
      <c r="BQ9303" s="118" t="s">
        <v>14513</v>
      </c>
      <c r="BW9303" s="118" t="s">
        <v>14512</v>
      </c>
      <c r="BX9303" s="118" t="s">
        <v>803</v>
      </c>
      <c r="BY9303" s="118" t="s">
        <v>14513</v>
      </c>
    </row>
    <row r="9304" spans="53:77" x14ac:dyDescent="0.3">
      <c r="BA9304" s="169" t="e">
        <f>VLOOKUP(D9304,#REF!, 2,FALSE)</f>
        <v>#REF!</v>
      </c>
      <c r="BO9304" s="118" t="s">
        <v>14514</v>
      </c>
      <c r="BP9304" s="118" t="s">
        <v>16975</v>
      </c>
      <c r="BQ9304" s="118" t="s">
        <v>14515</v>
      </c>
      <c r="BW9304" s="118" t="s">
        <v>14514</v>
      </c>
      <c r="BX9304" s="118" t="s">
        <v>16975</v>
      </c>
      <c r="BY9304" s="118" t="s">
        <v>14515</v>
      </c>
    </row>
    <row r="9305" spans="53:77" x14ac:dyDescent="0.3">
      <c r="BA9305" s="169" t="e">
        <f>VLOOKUP(D9305,#REF!, 2,FALSE)</f>
        <v>#REF!</v>
      </c>
      <c r="BO9305" s="118" t="s">
        <v>14516</v>
      </c>
      <c r="BP9305" s="118" t="s">
        <v>16975</v>
      </c>
      <c r="BQ9305" s="118" t="s">
        <v>770</v>
      </c>
      <c r="BW9305" s="118" t="s">
        <v>14516</v>
      </c>
      <c r="BX9305" s="118" t="s">
        <v>16975</v>
      </c>
      <c r="BY9305" s="118" t="s">
        <v>770</v>
      </c>
    </row>
    <row r="9306" spans="53:77" x14ac:dyDescent="0.3">
      <c r="BA9306" s="169" t="e">
        <f>VLOOKUP(D9306,#REF!, 2,FALSE)</f>
        <v>#REF!</v>
      </c>
      <c r="BO9306" s="118" t="s">
        <v>14517</v>
      </c>
      <c r="BP9306" s="118" t="s">
        <v>16975</v>
      </c>
      <c r="BQ9306" s="118" t="s">
        <v>1792</v>
      </c>
      <c r="BW9306" s="118" t="s">
        <v>14517</v>
      </c>
      <c r="BX9306" s="118" t="s">
        <v>16975</v>
      </c>
      <c r="BY9306" s="118" t="s">
        <v>1792</v>
      </c>
    </row>
    <row r="9307" spans="53:77" x14ac:dyDescent="0.3">
      <c r="BA9307" s="169" t="e">
        <f>VLOOKUP(D9307,#REF!, 2,FALSE)</f>
        <v>#REF!</v>
      </c>
      <c r="BO9307" s="118" t="s">
        <v>14518</v>
      </c>
      <c r="BP9307" s="118" t="s">
        <v>16975</v>
      </c>
      <c r="BQ9307" s="118" t="s">
        <v>2983</v>
      </c>
      <c r="BW9307" s="118" t="s">
        <v>14518</v>
      </c>
      <c r="BX9307" s="118" t="s">
        <v>16975</v>
      </c>
      <c r="BY9307" s="118" t="s">
        <v>2983</v>
      </c>
    </row>
    <row r="9308" spans="53:77" x14ac:dyDescent="0.3">
      <c r="BA9308" s="169" t="e">
        <f>VLOOKUP(D9308,#REF!, 2,FALSE)</f>
        <v>#REF!</v>
      </c>
      <c r="BO9308" s="118" t="s">
        <v>14519</v>
      </c>
      <c r="BP9308" s="118" t="s">
        <v>16975</v>
      </c>
      <c r="BQ9308" s="118" t="s">
        <v>770</v>
      </c>
      <c r="BW9308" s="118" t="s">
        <v>14519</v>
      </c>
      <c r="BX9308" s="118" t="s">
        <v>16975</v>
      </c>
      <c r="BY9308" s="118" t="s">
        <v>770</v>
      </c>
    </row>
    <row r="9309" spans="53:77" x14ac:dyDescent="0.3">
      <c r="BA9309" s="169" t="e">
        <f>VLOOKUP(D9309,#REF!, 2,FALSE)</f>
        <v>#REF!</v>
      </c>
      <c r="BO9309" s="118" t="s">
        <v>2530</v>
      </c>
      <c r="BP9309" s="118" t="s">
        <v>16975</v>
      </c>
      <c r="BQ9309" s="118" t="s">
        <v>14520</v>
      </c>
      <c r="BW9309" s="118" t="s">
        <v>2530</v>
      </c>
      <c r="BX9309" s="118" t="s">
        <v>16975</v>
      </c>
      <c r="BY9309" s="118" t="s">
        <v>14520</v>
      </c>
    </row>
    <row r="9310" spans="53:77" x14ac:dyDescent="0.3">
      <c r="BA9310" s="169" t="e">
        <f>VLOOKUP(D9310,#REF!, 2,FALSE)</f>
        <v>#REF!</v>
      </c>
      <c r="BO9310" s="118" t="s">
        <v>14521</v>
      </c>
      <c r="BP9310" s="118" t="s">
        <v>16975</v>
      </c>
      <c r="BQ9310" s="118" t="s">
        <v>14522</v>
      </c>
      <c r="BW9310" s="118" t="s">
        <v>14521</v>
      </c>
      <c r="BX9310" s="118" t="s">
        <v>16975</v>
      </c>
      <c r="BY9310" s="118" t="s">
        <v>14522</v>
      </c>
    </row>
    <row r="9311" spans="53:77" x14ac:dyDescent="0.3">
      <c r="BA9311" s="169" t="e">
        <f>VLOOKUP(D9311,#REF!, 2,FALSE)</f>
        <v>#REF!</v>
      </c>
      <c r="BO9311" s="118" t="s">
        <v>14523</v>
      </c>
      <c r="BP9311" s="118" t="s">
        <v>16975</v>
      </c>
      <c r="BQ9311" s="118" t="s">
        <v>14524</v>
      </c>
      <c r="BW9311" s="118" t="s">
        <v>14523</v>
      </c>
      <c r="BX9311" s="118" t="s">
        <v>16975</v>
      </c>
      <c r="BY9311" s="118" t="s">
        <v>14524</v>
      </c>
    </row>
    <row r="9312" spans="53:77" x14ac:dyDescent="0.3">
      <c r="BA9312" s="169" t="e">
        <f>VLOOKUP(D9312,#REF!, 2,FALSE)</f>
        <v>#REF!</v>
      </c>
      <c r="BO9312" s="118" t="s">
        <v>14525</v>
      </c>
      <c r="BP9312" s="118" t="s">
        <v>639</v>
      </c>
      <c r="BQ9312" s="118" t="s">
        <v>770</v>
      </c>
      <c r="BW9312" s="118" t="s">
        <v>14525</v>
      </c>
      <c r="BX9312" s="118" t="s">
        <v>639</v>
      </c>
      <c r="BY9312" s="118" t="s">
        <v>770</v>
      </c>
    </row>
    <row r="9313" spans="53:77" x14ac:dyDescent="0.3">
      <c r="BA9313" s="169" t="e">
        <f>VLOOKUP(D9313,#REF!, 2,FALSE)</f>
        <v>#REF!</v>
      </c>
      <c r="BO9313" s="118" t="s">
        <v>14526</v>
      </c>
      <c r="BP9313" s="118" t="s">
        <v>16975</v>
      </c>
      <c r="BQ9313" s="118" t="s">
        <v>14527</v>
      </c>
      <c r="BW9313" s="118" t="s">
        <v>14526</v>
      </c>
      <c r="BX9313" s="118" t="s">
        <v>16975</v>
      </c>
      <c r="BY9313" s="118" t="s">
        <v>14527</v>
      </c>
    </row>
    <row r="9314" spans="53:77" x14ac:dyDescent="0.3">
      <c r="BA9314" s="169" t="e">
        <f>VLOOKUP(D9314,#REF!, 2,FALSE)</f>
        <v>#REF!</v>
      </c>
      <c r="BO9314" s="118" t="s">
        <v>14528</v>
      </c>
      <c r="BP9314" s="118" t="s">
        <v>1342</v>
      </c>
      <c r="BQ9314" s="118" t="s">
        <v>14529</v>
      </c>
      <c r="BW9314" s="118" t="s">
        <v>14528</v>
      </c>
      <c r="BX9314" s="118" t="s">
        <v>1342</v>
      </c>
      <c r="BY9314" s="118" t="s">
        <v>14529</v>
      </c>
    </row>
    <row r="9315" spans="53:77" x14ac:dyDescent="0.3">
      <c r="BA9315" s="169" t="e">
        <f>VLOOKUP(D9315,#REF!, 2,FALSE)</f>
        <v>#REF!</v>
      </c>
      <c r="BO9315" s="118" t="s">
        <v>14530</v>
      </c>
      <c r="BP9315" s="118" t="s">
        <v>16975</v>
      </c>
      <c r="BQ9315" s="118" t="s">
        <v>7824</v>
      </c>
      <c r="BW9315" s="118" t="s">
        <v>14530</v>
      </c>
      <c r="BX9315" s="118" t="s">
        <v>16975</v>
      </c>
      <c r="BY9315" s="118" t="s">
        <v>7824</v>
      </c>
    </row>
    <row r="9316" spans="53:77" x14ac:dyDescent="0.3">
      <c r="BA9316" s="169" t="e">
        <f>VLOOKUP(D9316,#REF!, 2,FALSE)</f>
        <v>#REF!</v>
      </c>
      <c r="BO9316" s="118" t="s">
        <v>14531</v>
      </c>
      <c r="BP9316" s="118" t="s">
        <v>16975</v>
      </c>
      <c r="BQ9316" s="118" t="s">
        <v>14532</v>
      </c>
      <c r="BW9316" s="118" t="s">
        <v>14531</v>
      </c>
      <c r="BX9316" s="118" t="s">
        <v>16975</v>
      </c>
      <c r="BY9316" s="118" t="s">
        <v>14532</v>
      </c>
    </row>
    <row r="9317" spans="53:77" x14ac:dyDescent="0.3">
      <c r="BA9317" s="169" t="e">
        <f>VLOOKUP(D9317,#REF!, 2,FALSE)</f>
        <v>#REF!</v>
      </c>
      <c r="BO9317" s="118" t="s">
        <v>14533</v>
      </c>
      <c r="BP9317" s="118" t="s">
        <v>928</v>
      </c>
      <c r="BQ9317" s="118" t="s">
        <v>3111</v>
      </c>
      <c r="BW9317" s="118" t="s">
        <v>14533</v>
      </c>
      <c r="BX9317" s="118" t="s">
        <v>928</v>
      </c>
      <c r="BY9317" s="118" t="s">
        <v>3111</v>
      </c>
    </row>
    <row r="9318" spans="53:77" x14ac:dyDescent="0.3">
      <c r="BA9318" s="169" t="e">
        <f>VLOOKUP(D9318,#REF!, 2,FALSE)</f>
        <v>#REF!</v>
      </c>
      <c r="BO9318" s="118" t="s">
        <v>14534</v>
      </c>
      <c r="BP9318" s="118" t="s">
        <v>780</v>
      </c>
      <c r="BQ9318" s="118" t="s">
        <v>3676</v>
      </c>
      <c r="BW9318" s="118" t="s">
        <v>14534</v>
      </c>
      <c r="BX9318" s="118" t="s">
        <v>780</v>
      </c>
      <c r="BY9318" s="118" t="s">
        <v>3676</v>
      </c>
    </row>
    <row r="9319" spans="53:77" x14ac:dyDescent="0.3">
      <c r="BA9319" s="169" t="e">
        <f>VLOOKUP(D9319,#REF!, 2,FALSE)</f>
        <v>#REF!</v>
      </c>
      <c r="BO9319" s="118" t="s">
        <v>14535</v>
      </c>
      <c r="BP9319" s="118" t="s">
        <v>3000</v>
      </c>
      <c r="BQ9319" s="118" t="s">
        <v>14536</v>
      </c>
      <c r="BW9319" s="118" t="s">
        <v>14535</v>
      </c>
      <c r="BX9319" s="118" t="s">
        <v>3000</v>
      </c>
      <c r="BY9319" s="118" t="s">
        <v>14536</v>
      </c>
    </row>
    <row r="9320" spans="53:77" x14ac:dyDescent="0.3">
      <c r="BA9320" s="169" t="e">
        <f>VLOOKUP(D9320,#REF!, 2,FALSE)</f>
        <v>#REF!</v>
      </c>
      <c r="BO9320" s="118" t="s">
        <v>14537</v>
      </c>
      <c r="BP9320" s="118" t="s">
        <v>1139</v>
      </c>
      <c r="BQ9320" s="118" t="s">
        <v>848</v>
      </c>
      <c r="BW9320" s="118" t="s">
        <v>14537</v>
      </c>
      <c r="BX9320" s="118" t="s">
        <v>1139</v>
      </c>
      <c r="BY9320" s="118" t="s">
        <v>848</v>
      </c>
    </row>
    <row r="9321" spans="53:77" x14ac:dyDescent="0.3">
      <c r="BA9321" s="169" t="e">
        <f>VLOOKUP(D9321,#REF!, 2,FALSE)</f>
        <v>#REF!</v>
      </c>
      <c r="BO9321" s="118" t="s">
        <v>14538</v>
      </c>
      <c r="BP9321" s="118" t="s">
        <v>3000</v>
      </c>
      <c r="BQ9321" s="118" t="s">
        <v>14539</v>
      </c>
      <c r="BW9321" s="118" t="s">
        <v>14538</v>
      </c>
      <c r="BX9321" s="118" t="s">
        <v>3000</v>
      </c>
      <c r="BY9321" s="118" t="s">
        <v>14539</v>
      </c>
    </row>
    <row r="9322" spans="53:77" x14ac:dyDescent="0.3">
      <c r="BA9322" s="169" t="e">
        <f>VLOOKUP(D9322,#REF!, 2,FALSE)</f>
        <v>#REF!</v>
      </c>
      <c r="BO9322" s="118" t="s">
        <v>2531</v>
      </c>
      <c r="BP9322" s="118" t="s">
        <v>3085</v>
      </c>
      <c r="BQ9322" s="118" t="s">
        <v>14540</v>
      </c>
      <c r="BW9322" s="118" t="s">
        <v>2531</v>
      </c>
      <c r="BX9322" s="118" t="s">
        <v>3085</v>
      </c>
      <c r="BY9322" s="118" t="s">
        <v>14540</v>
      </c>
    </row>
    <row r="9323" spans="53:77" x14ac:dyDescent="0.3">
      <c r="BA9323" s="169" t="e">
        <f>VLOOKUP(D9323,#REF!, 2,FALSE)</f>
        <v>#REF!</v>
      </c>
      <c r="BO9323" s="118" t="s">
        <v>14541</v>
      </c>
      <c r="BP9323" s="118" t="s">
        <v>1139</v>
      </c>
      <c r="BQ9323" s="118" t="s">
        <v>14542</v>
      </c>
      <c r="BW9323" s="118" t="s">
        <v>14541</v>
      </c>
      <c r="BX9323" s="118" t="s">
        <v>1139</v>
      </c>
      <c r="BY9323" s="118" t="s">
        <v>14542</v>
      </c>
    </row>
    <row r="9324" spans="53:77" x14ac:dyDescent="0.3">
      <c r="BA9324" s="169" t="e">
        <f>VLOOKUP(D9324,#REF!, 2,FALSE)</f>
        <v>#REF!</v>
      </c>
      <c r="BO9324" s="118" t="s">
        <v>237</v>
      </c>
      <c r="BP9324" s="118" t="s">
        <v>3043</v>
      </c>
      <c r="BQ9324" s="118" t="s">
        <v>14543</v>
      </c>
      <c r="BW9324" s="118" t="s">
        <v>237</v>
      </c>
      <c r="BX9324" s="118" t="s">
        <v>3043</v>
      </c>
      <c r="BY9324" s="118" t="s">
        <v>14543</v>
      </c>
    </row>
    <row r="9325" spans="53:77" x14ac:dyDescent="0.3">
      <c r="BA9325" s="169" t="e">
        <f>VLOOKUP(D9325,#REF!, 2,FALSE)</f>
        <v>#REF!</v>
      </c>
      <c r="BO9325" s="118" t="s">
        <v>14544</v>
      </c>
      <c r="BP9325" s="118" t="s">
        <v>2979</v>
      </c>
      <c r="BQ9325" s="118" t="s">
        <v>14545</v>
      </c>
      <c r="BW9325" s="118" t="s">
        <v>14544</v>
      </c>
      <c r="BX9325" s="118" t="s">
        <v>2979</v>
      </c>
      <c r="BY9325" s="118" t="s">
        <v>14545</v>
      </c>
    </row>
    <row r="9326" spans="53:77" x14ac:dyDescent="0.3">
      <c r="BA9326" s="169" t="e">
        <f>VLOOKUP(D9326,#REF!, 2,FALSE)</f>
        <v>#REF!</v>
      </c>
      <c r="BO9326" s="118" t="s">
        <v>14546</v>
      </c>
      <c r="BP9326" s="118" t="s">
        <v>3243</v>
      </c>
      <c r="BQ9326" s="118" t="s">
        <v>14547</v>
      </c>
      <c r="BW9326" s="118" t="s">
        <v>14546</v>
      </c>
      <c r="BX9326" s="118" t="s">
        <v>3243</v>
      </c>
      <c r="BY9326" s="118" t="s">
        <v>14547</v>
      </c>
    </row>
    <row r="9327" spans="53:77" x14ac:dyDescent="0.3">
      <c r="BA9327" s="169" t="e">
        <f>VLOOKUP(D9327,#REF!, 2,FALSE)</f>
        <v>#REF!</v>
      </c>
      <c r="BO9327" s="118" t="s">
        <v>14548</v>
      </c>
      <c r="BP9327" s="118" t="s">
        <v>3000</v>
      </c>
      <c r="BQ9327" s="118" t="s">
        <v>4240</v>
      </c>
      <c r="BW9327" s="118" t="s">
        <v>14548</v>
      </c>
      <c r="BX9327" s="118" t="s">
        <v>3000</v>
      </c>
      <c r="BY9327" s="118" t="s">
        <v>4240</v>
      </c>
    </row>
    <row r="9328" spans="53:77" x14ac:dyDescent="0.3">
      <c r="BA9328" s="169" t="e">
        <f>VLOOKUP(D9328,#REF!, 2,FALSE)</f>
        <v>#REF!</v>
      </c>
      <c r="BO9328" s="118" t="s">
        <v>14549</v>
      </c>
      <c r="BP9328" s="118" t="s">
        <v>3085</v>
      </c>
      <c r="BQ9328" s="118" t="s">
        <v>11119</v>
      </c>
      <c r="BW9328" s="118" t="s">
        <v>14549</v>
      </c>
      <c r="BX9328" s="118" t="s">
        <v>3085</v>
      </c>
      <c r="BY9328" s="118" t="s">
        <v>11119</v>
      </c>
    </row>
    <row r="9329" spans="53:77" x14ac:dyDescent="0.3">
      <c r="BA9329" s="169" t="e">
        <f>VLOOKUP(D9329,#REF!, 2,FALSE)</f>
        <v>#REF!</v>
      </c>
      <c r="BO9329" s="118" t="s">
        <v>14550</v>
      </c>
      <c r="BP9329" s="118" t="s">
        <v>3000</v>
      </c>
      <c r="BQ9329" s="118" t="s">
        <v>2364</v>
      </c>
      <c r="BW9329" s="118" t="s">
        <v>14550</v>
      </c>
      <c r="BX9329" s="118" t="s">
        <v>3000</v>
      </c>
      <c r="BY9329" s="118" t="s">
        <v>2364</v>
      </c>
    </row>
    <row r="9330" spans="53:77" x14ac:dyDescent="0.3">
      <c r="BA9330" s="169" t="e">
        <f>VLOOKUP(D9330,#REF!, 2,FALSE)</f>
        <v>#REF!</v>
      </c>
      <c r="BO9330" s="118" t="s">
        <v>14551</v>
      </c>
      <c r="BP9330" s="118" t="s">
        <v>2979</v>
      </c>
      <c r="BQ9330" s="118" t="s">
        <v>5330</v>
      </c>
      <c r="BW9330" s="118" t="s">
        <v>14551</v>
      </c>
      <c r="BX9330" s="118" t="s">
        <v>2979</v>
      </c>
      <c r="BY9330" s="118" t="s">
        <v>5330</v>
      </c>
    </row>
    <row r="9331" spans="53:77" x14ac:dyDescent="0.3">
      <c r="BA9331" s="169" t="e">
        <f>VLOOKUP(D9331,#REF!, 2,FALSE)</f>
        <v>#REF!</v>
      </c>
      <c r="BO9331" s="118" t="s">
        <v>14552</v>
      </c>
      <c r="BP9331" s="118" t="s">
        <v>631</v>
      </c>
      <c r="BQ9331" s="118" t="s">
        <v>10387</v>
      </c>
      <c r="BW9331" s="118" t="s">
        <v>14552</v>
      </c>
      <c r="BX9331" s="118" t="s">
        <v>631</v>
      </c>
      <c r="BY9331" s="118" t="s">
        <v>10387</v>
      </c>
    </row>
    <row r="9332" spans="53:77" x14ac:dyDescent="0.3">
      <c r="BA9332" s="169" t="e">
        <f>VLOOKUP(D9332,#REF!, 2,FALSE)</f>
        <v>#REF!</v>
      </c>
      <c r="BO9332" s="118" t="s">
        <v>14553</v>
      </c>
      <c r="BP9332" s="118" t="s">
        <v>625</v>
      </c>
      <c r="BQ9332" s="118" t="s">
        <v>916</v>
      </c>
      <c r="BW9332" s="118" t="s">
        <v>14553</v>
      </c>
      <c r="BX9332" s="118" t="s">
        <v>625</v>
      </c>
      <c r="BY9332" s="118" t="s">
        <v>916</v>
      </c>
    </row>
    <row r="9333" spans="53:77" x14ac:dyDescent="0.3">
      <c r="BA9333" s="169" t="e">
        <f>VLOOKUP(D9333,#REF!, 2,FALSE)</f>
        <v>#REF!</v>
      </c>
      <c r="BO9333" s="118" t="s">
        <v>14554</v>
      </c>
      <c r="BP9333" s="118" t="s">
        <v>619</v>
      </c>
      <c r="BQ9333" s="118" t="s">
        <v>13111</v>
      </c>
      <c r="BW9333" s="118" t="s">
        <v>14554</v>
      </c>
      <c r="BX9333" s="118" t="s">
        <v>619</v>
      </c>
      <c r="BY9333" s="118" t="s">
        <v>13111</v>
      </c>
    </row>
    <row r="9334" spans="53:77" x14ac:dyDescent="0.3">
      <c r="BA9334" s="169" t="e">
        <f>VLOOKUP(D9334,#REF!, 2,FALSE)</f>
        <v>#REF!</v>
      </c>
      <c r="BO9334" s="118" t="s">
        <v>14556</v>
      </c>
      <c r="BP9334" s="118" t="s">
        <v>778</v>
      </c>
      <c r="BQ9334" s="118" t="s">
        <v>2983</v>
      </c>
      <c r="BW9334" s="118" t="s">
        <v>14556</v>
      </c>
      <c r="BX9334" s="118" t="s">
        <v>778</v>
      </c>
      <c r="BY9334" s="118" t="s">
        <v>2983</v>
      </c>
    </row>
    <row r="9335" spans="53:77" x14ac:dyDescent="0.3">
      <c r="BA9335" s="169" t="e">
        <f>VLOOKUP(D9335,#REF!, 2,FALSE)</f>
        <v>#REF!</v>
      </c>
      <c r="BO9335" s="118" t="s">
        <v>14557</v>
      </c>
      <c r="BP9335" s="118" t="s">
        <v>667</v>
      </c>
      <c r="BQ9335" s="118" t="s">
        <v>14558</v>
      </c>
      <c r="BW9335" s="118" t="s">
        <v>14557</v>
      </c>
      <c r="BX9335" s="118" t="s">
        <v>667</v>
      </c>
      <c r="BY9335" s="118" t="s">
        <v>14558</v>
      </c>
    </row>
    <row r="9336" spans="53:77" x14ac:dyDescent="0.3">
      <c r="BA9336" s="169" t="e">
        <f>VLOOKUP(D9336,#REF!, 2,FALSE)</f>
        <v>#REF!</v>
      </c>
      <c r="BO9336" s="118" t="s">
        <v>14559</v>
      </c>
      <c r="BP9336" s="118" t="s">
        <v>16975</v>
      </c>
      <c r="BQ9336" s="118" t="s">
        <v>14560</v>
      </c>
      <c r="BW9336" s="118" t="s">
        <v>14559</v>
      </c>
      <c r="BX9336" s="118" t="s">
        <v>16975</v>
      </c>
      <c r="BY9336" s="118" t="s">
        <v>14560</v>
      </c>
    </row>
    <row r="9337" spans="53:77" x14ac:dyDescent="0.3">
      <c r="BA9337" s="169" t="e">
        <f>VLOOKUP(D9337,#REF!, 2,FALSE)</f>
        <v>#REF!</v>
      </c>
      <c r="BO9337" s="118" t="s">
        <v>14561</v>
      </c>
      <c r="BP9337" s="118" t="s">
        <v>2983</v>
      </c>
      <c r="BQ9337" s="118" t="s">
        <v>2983</v>
      </c>
      <c r="BW9337" s="118" t="s">
        <v>14561</v>
      </c>
      <c r="BX9337" s="118" t="s">
        <v>2983</v>
      </c>
      <c r="BY9337" s="118" t="s">
        <v>2983</v>
      </c>
    </row>
    <row r="9338" spans="53:77" x14ac:dyDescent="0.3">
      <c r="BA9338" s="169" t="e">
        <f>VLOOKUP(D9338,#REF!, 2,FALSE)</f>
        <v>#REF!</v>
      </c>
      <c r="BO9338" s="118" t="s">
        <v>14562</v>
      </c>
      <c r="BP9338" s="118" t="s">
        <v>2983</v>
      </c>
      <c r="BQ9338" s="118" t="s">
        <v>2983</v>
      </c>
      <c r="BW9338" s="118" t="s">
        <v>14562</v>
      </c>
      <c r="BX9338" s="118" t="s">
        <v>2983</v>
      </c>
      <c r="BY9338" s="118" t="s">
        <v>2983</v>
      </c>
    </row>
    <row r="9339" spans="53:77" x14ac:dyDescent="0.3">
      <c r="BA9339" s="169" t="e">
        <f>VLOOKUP(D9339,#REF!, 2,FALSE)</f>
        <v>#REF!</v>
      </c>
      <c r="BO9339" s="118" t="s">
        <v>14563</v>
      </c>
      <c r="BP9339" s="118" t="s">
        <v>2983</v>
      </c>
      <c r="BQ9339" s="118" t="s">
        <v>2983</v>
      </c>
      <c r="BW9339" s="118" t="s">
        <v>14563</v>
      </c>
      <c r="BX9339" s="118" t="s">
        <v>2983</v>
      </c>
      <c r="BY9339" s="118" t="s">
        <v>2983</v>
      </c>
    </row>
    <row r="9340" spans="53:77" x14ac:dyDescent="0.3">
      <c r="BA9340" s="169" t="e">
        <f>VLOOKUP(D9340,#REF!, 2,FALSE)</f>
        <v>#REF!</v>
      </c>
      <c r="BO9340" s="118" t="s">
        <v>14564</v>
      </c>
      <c r="BP9340" s="118" t="s">
        <v>2983</v>
      </c>
      <c r="BQ9340" s="118" t="s">
        <v>2983</v>
      </c>
      <c r="BW9340" s="118" t="s">
        <v>14564</v>
      </c>
      <c r="BX9340" s="118" t="s">
        <v>2983</v>
      </c>
      <c r="BY9340" s="118" t="s">
        <v>2983</v>
      </c>
    </row>
    <row r="9341" spans="53:77" x14ac:dyDescent="0.3">
      <c r="BA9341" s="169" t="e">
        <f>VLOOKUP(D9341,#REF!, 2,FALSE)</f>
        <v>#REF!</v>
      </c>
      <c r="BO9341" s="118" t="s">
        <v>14565</v>
      </c>
      <c r="BP9341" s="118" t="s">
        <v>666</v>
      </c>
      <c r="BQ9341" s="118" t="s">
        <v>8212</v>
      </c>
      <c r="BW9341" s="118" t="s">
        <v>14565</v>
      </c>
      <c r="BX9341" s="118" t="s">
        <v>666</v>
      </c>
      <c r="BY9341" s="118" t="s">
        <v>8212</v>
      </c>
    </row>
    <row r="9342" spans="53:77" x14ac:dyDescent="0.3">
      <c r="BA9342" s="169" t="e">
        <f>VLOOKUP(D9342,#REF!, 2,FALSE)</f>
        <v>#REF!</v>
      </c>
      <c r="BO9342" s="118" t="s">
        <v>14566</v>
      </c>
      <c r="BP9342" s="118" t="s">
        <v>667</v>
      </c>
      <c r="BQ9342" s="118" t="s">
        <v>3484</v>
      </c>
      <c r="BW9342" s="118" t="s">
        <v>14566</v>
      </c>
      <c r="BX9342" s="118" t="s">
        <v>667</v>
      </c>
      <c r="BY9342" s="118" t="s">
        <v>3484</v>
      </c>
    </row>
    <row r="9343" spans="53:77" x14ac:dyDescent="0.3">
      <c r="BA9343" s="169" t="e">
        <f>VLOOKUP(D9343,#REF!, 2,FALSE)</f>
        <v>#REF!</v>
      </c>
      <c r="BO9343" s="118" t="s">
        <v>14567</v>
      </c>
      <c r="BP9343" s="118" t="s">
        <v>862</v>
      </c>
      <c r="BQ9343" s="118" t="s">
        <v>14568</v>
      </c>
      <c r="BW9343" s="118" t="s">
        <v>14567</v>
      </c>
      <c r="BX9343" s="118" t="s">
        <v>862</v>
      </c>
      <c r="BY9343" s="118" t="s">
        <v>14568</v>
      </c>
    </row>
    <row r="9344" spans="53:77" x14ac:dyDescent="0.3">
      <c r="BA9344" s="169" t="e">
        <f>VLOOKUP(D9344,#REF!, 2,FALSE)</f>
        <v>#REF!</v>
      </c>
      <c r="BO9344" s="118" t="s">
        <v>2532</v>
      </c>
      <c r="BP9344" s="118" t="s">
        <v>2979</v>
      </c>
      <c r="BQ9344" s="118" t="s">
        <v>14569</v>
      </c>
      <c r="BW9344" s="118" t="s">
        <v>2532</v>
      </c>
      <c r="BX9344" s="118" t="s">
        <v>2979</v>
      </c>
      <c r="BY9344" s="118" t="s">
        <v>14569</v>
      </c>
    </row>
    <row r="9345" spans="53:77" x14ac:dyDescent="0.3">
      <c r="BA9345" s="169" t="e">
        <f>VLOOKUP(D9345,#REF!, 2,FALSE)</f>
        <v>#REF!</v>
      </c>
      <c r="BO9345" s="118" t="s">
        <v>14570</v>
      </c>
      <c r="BP9345" s="118" t="s">
        <v>3003</v>
      </c>
      <c r="BQ9345" s="118" t="s">
        <v>2254</v>
      </c>
      <c r="BW9345" s="118" t="s">
        <v>14570</v>
      </c>
      <c r="BX9345" s="118" t="s">
        <v>3003</v>
      </c>
      <c r="BY9345" s="118" t="s">
        <v>2254</v>
      </c>
    </row>
    <row r="9346" spans="53:77" x14ac:dyDescent="0.3">
      <c r="BA9346" s="169" t="e">
        <f>VLOOKUP(D9346,#REF!, 2,FALSE)</f>
        <v>#REF!</v>
      </c>
      <c r="BO9346" s="118" t="s">
        <v>14571</v>
      </c>
      <c r="BP9346" s="118" t="s">
        <v>2983</v>
      </c>
      <c r="BQ9346" s="118" t="s">
        <v>14572</v>
      </c>
      <c r="BW9346" s="118" t="s">
        <v>14571</v>
      </c>
      <c r="BX9346" s="118" t="s">
        <v>2983</v>
      </c>
      <c r="BY9346" s="118" t="s">
        <v>14572</v>
      </c>
    </row>
    <row r="9347" spans="53:77" x14ac:dyDescent="0.3">
      <c r="BA9347" s="169" t="e">
        <f>VLOOKUP(D9347,#REF!, 2,FALSE)</f>
        <v>#REF!</v>
      </c>
      <c r="BO9347" s="118" t="s">
        <v>14573</v>
      </c>
      <c r="BP9347" s="118" t="s">
        <v>928</v>
      </c>
      <c r="BQ9347" s="118" t="s">
        <v>11263</v>
      </c>
      <c r="BW9347" s="118" t="s">
        <v>14573</v>
      </c>
      <c r="BX9347" s="118" t="s">
        <v>928</v>
      </c>
      <c r="BY9347" s="118" t="s">
        <v>11263</v>
      </c>
    </row>
    <row r="9348" spans="53:77" x14ac:dyDescent="0.3">
      <c r="BA9348" s="169" t="e">
        <f>VLOOKUP(D9348,#REF!, 2,FALSE)</f>
        <v>#REF!</v>
      </c>
      <c r="BO9348" s="118" t="s">
        <v>14574</v>
      </c>
      <c r="BP9348" s="118" t="s">
        <v>1267</v>
      </c>
      <c r="BQ9348" s="118" t="s">
        <v>5307</v>
      </c>
      <c r="BW9348" s="118" t="s">
        <v>14574</v>
      </c>
      <c r="BX9348" s="118" t="s">
        <v>1267</v>
      </c>
      <c r="BY9348" s="118" t="s">
        <v>5307</v>
      </c>
    </row>
    <row r="9349" spans="53:77" x14ac:dyDescent="0.3">
      <c r="BA9349" s="169" t="e">
        <f>VLOOKUP(D9349,#REF!, 2,FALSE)</f>
        <v>#REF!</v>
      </c>
      <c r="BO9349" s="118" t="s">
        <v>2533</v>
      </c>
      <c r="BP9349" s="118" t="s">
        <v>3003</v>
      </c>
      <c r="BQ9349" s="118" t="s">
        <v>8798</v>
      </c>
      <c r="BW9349" s="118" t="s">
        <v>2533</v>
      </c>
      <c r="BX9349" s="118" t="s">
        <v>3003</v>
      </c>
      <c r="BY9349" s="118" t="s">
        <v>8798</v>
      </c>
    </row>
    <row r="9350" spans="53:77" x14ac:dyDescent="0.3">
      <c r="BA9350" s="169" t="e">
        <f>VLOOKUP(D9350,#REF!, 2,FALSE)</f>
        <v>#REF!</v>
      </c>
      <c r="BO9350" s="118" t="s">
        <v>251</v>
      </c>
      <c r="BP9350" s="118" t="s">
        <v>1267</v>
      </c>
      <c r="BQ9350" s="118" t="s">
        <v>2550</v>
      </c>
      <c r="BW9350" s="118" t="s">
        <v>251</v>
      </c>
      <c r="BX9350" s="118" t="s">
        <v>1267</v>
      </c>
      <c r="BY9350" s="118" t="s">
        <v>2550</v>
      </c>
    </row>
    <row r="9351" spans="53:77" x14ac:dyDescent="0.3">
      <c r="BA9351" s="169" t="e">
        <f>VLOOKUP(D9351,#REF!, 2,FALSE)</f>
        <v>#REF!</v>
      </c>
      <c r="BO9351" s="118" t="s">
        <v>228</v>
      </c>
      <c r="BP9351" s="118" t="s">
        <v>2983</v>
      </c>
      <c r="BQ9351" s="118" t="s">
        <v>14575</v>
      </c>
      <c r="BW9351" s="118" t="s">
        <v>228</v>
      </c>
      <c r="BX9351" s="118" t="s">
        <v>2983</v>
      </c>
      <c r="BY9351" s="118" t="s">
        <v>14575</v>
      </c>
    </row>
    <row r="9352" spans="53:77" x14ac:dyDescent="0.3">
      <c r="BA9352" s="169" t="e">
        <f>VLOOKUP(D9352,#REF!, 2,FALSE)</f>
        <v>#REF!</v>
      </c>
      <c r="BO9352" s="118" t="s">
        <v>14576</v>
      </c>
      <c r="BP9352" s="118" t="s">
        <v>1139</v>
      </c>
      <c r="BQ9352" s="118" t="s">
        <v>14577</v>
      </c>
      <c r="BW9352" s="118" t="s">
        <v>14576</v>
      </c>
      <c r="BX9352" s="118" t="s">
        <v>1139</v>
      </c>
      <c r="BY9352" s="118" t="s">
        <v>14577</v>
      </c>
    </row>
    <row r="9353" spans="53:77" x14ac:dyDescent="0.3">
      <c r="BA9353" s="169" t="e">
        <f>VLOOKUP(D9353,#REF!, 2,FALSE)</f>
        <v>#REF!</v>
      </c>
      <c r="BO9353" s="118" t="s">
        <v>14578</v>
      </c>
      <c r="BP9353" s="118" t="s">
        <v>661</v>
      </c>
      <c r="BQ9353" s="118" t="s">
        <v>13323</v>
      </c>
      <c r="BW9353" s="118" t="s">
        <v>14578</v>
      </c>
      <c r="BX9353" s="118" t="s">
        <v>661</v>
      </c>
      <c r="BY9353" s="118" t="s">
        <v>13323</v>
      </c>
    </row>
    <row r="9354" spans="53:77" x14ac:dyDescent="0.3">
      <c r="BA9354" s="169" t="e">
        <f>VLOOKUP(D9354,#REF!, 2,FALSE)</f>
        <v>#REF!</v>
      </c>
      <c r="BO9354" s="118" t="s">
        <v>14579</v>
      </c>
      <c r="BP9354" s="118" t="s">
        <v>617</v>
      </c>
      <c r="BQ9354" s="118" t="s">
        <v>709</v>
      </c>
      <c r="BW9354" s="118" t="s">
        <v>14579</v>
      </c>
      <c r="BX9354" s="118" t="s">
        <v>617</v>
      </c>
      <c r="BY9354" s="118" t="s">
        <v>709</v>
      </c>
    </row>
    <row r="9355" spans="53:77" x14ac:dyDescent="0.3">
      <c r="BA9355" s="169" t="e">
        <f>VLOOKUP(D9355,#REF!, 2,FALSE)</f>
        <v>#REF!</v>
      </c>
      <c r="BO9355" s="118" t="s">
        <v>14580</v>
      </c>
      <c r="BP9355" s="118" t="s">
        <v>614</v>
      </c>
      <c r="BQ9355" s="118" t="s">
        <v>770</v>
      </c>
      <c r="BW9355" s="118" t="s">
        <v>14580</v>
      </c>
      <c r="BX9355" s="118" t="s">
        <v>614</v>
      </c>
      <c r="BY9355" s="118" t="s">
        <v>770</v>
      </c>
    </row>
    <row r="9356" spans="53:77" x14ac:dyDescent="0.3">
      <c r="BA9356" s="169" t="e">
        <f>VLOOKUP(D9356,#REF!, 2,FALSE)</f>
        <v>#REF!</v>
      </c>
      <c r="BO9356" s="118" t="s">
        <v>14581</v>
      </c>
      <c r="BP9356" s="118" t="s">
        <v>616</v>
      </c>
      <c r="BQ9356" s="118" t="s">
        <v>14582</v>
      </c>
      <c r="BW9356" s="118" t="s">
        <v>14581</v>
      </c>
      <c r="BX9356" s="118" t="s">
        <v>616</v>
      </c>
      <c r="BY9356" s="118" t="s">
        <v>14582</v>
      </c>
    </row>
    <row r="9357" spans="53:77" x14ac:dyDescent="0.3">
      <c r="BA9357" s="169" t="e">
        <f>VLOOKUP(D9357,#REF!, 2,FALSE)</f>
        <v>#REF!</v>
      </c>
      <c r="BO9357" s="118" t="s">
        <v>14583</v>
      </c>
      <c r="BP9357" s="118" t="s">
        <v>862</v>
      </c>
      <c r="BQ9357" s="118" t="s">
        <v>9849</v>
      </c>
      <c r="BW9357" s="118" t="s">
        <v>14583</v>
      </c>
      <c r="BX9357" s="118" t="s">
        <v>862</v>
      </c>
      <c r="BY9357" s="118" t="s">
        <v>9849</v>
      </c>
    </row>
    <row r="9358" spans="53:77" x14ac:dyDescent="0.3">
      <c r="BA9358" s="169" t="e">
        <f>VLOOKUP(D9358,#REF!, 2,FALSE)</f>
        <v>#REF!</v>
      </c>
      <c r="BO9358" s="118" t="s">
        <v>14584</v>
      </c>
      <c r="BP9358" s="118" t="s">
        <v>862</v>
      </c>
      <c r="BQ9358" s="118" t="s">
        <v>5375</v>
      </c>
      <c r="BW9358" s="118" t="s">
        <v>14584</v>
      </c>
      <c r="BX9358" s="118" t="s">
        <v>862</v>
      </c>
      <c r="BY9358" s="118" t="s">
        <v>5375</v>
      </c>
    </row>
    <row r="9359" spans="53:77" x14ac:dyDescent="0.3">
      <c r="BA9359" s="169" t="e">
        <f>VLOOKUP(D9359,#REF!, 2,FALSE)</f>
        <v>#REF!</v>
      </c>
      <c r="BO9359" s="118" t="s">
        <v>14585</v>
      </c>
      <c r="BP9359" s="118" t="s">
        <v>614</v>
      </c>
      <c r="BQ9359" s="118" t="s">
        <v>2983</v>
      </c>
      <c r="BW9359" s="118" t="s">
        <v>14585</v>
      </c>
      <c r="BX9359" s="118" t="s">
        <v>614</v>
      </c>
      <c r="BY9359" s="118" t="s">
        <v>2983</v>
      </c>
    </row>
    <row r="9360" spans="53:77" x14ac:dyDescent="0.3">
      <c r="BA9360" s="169" t="e">
        <f>VLOOKUP(D9360,#REF!, 2,FALSE)</f>
        <v>#REF!</v>
      </c>
      <c r="BO9360" s="118" t="s">
        <v>14586</v>
      </c>
      <c r="BP9360" s="118" t="s">
        <v>2983</v>
      </c>
      <c r="BQ9360" s="118" t="s">
        <v>2983</v>
      </c>
      <c r="BW9360" s="118" t="s">
        <v>14586</v>
      </c>
      <c r="BX9360" s="118" t="s">
        <v>2983</v>
      </c>
      <c r="BY9360" s="118" t="s">
        <v>2983</v>
      </c>
    </row>
    <row r="9361" spans="53:77" x14ac:dyDescent="0.3">
      <c r="BA9361" s="169" t="e">
        <f>VLOOKUP(D9361,#REF!, 2,FALSE)</f>
        <v>#REF!</v>
      </c>
      <c r="BO9361" s="118" t="s">
        <v>14587</v>
      </c>
      <c r="BP9361" s="118" t="s">
        <v>2983</v>
      </c>
      <c r="BQ9361" s="118" t="s">
        <v>2983</v>
      </c>
      <c r="BW9361" s="118" t="s">
        <v>14587</v>
      </c>
      <c r="BX9361" s="118" t="s">
        <v>2983</v>
      </c>
      <c r="BY9361" s="118" t="s">
        <v>2983</v>
      </c>
    </row>
    <row r="9362" spans="53:77" x14ac:dyDescent="0.3">
      <c r="BA9362" s="169" t="e">
        <f>VLOOKUP(D9362,#REF!, 2,FALSE)</f>
        <v>#REF!</v>
      </c>
      <c r="BO9362" s="118" t="s">
        <v>14588</v>
      </c>
      <c r="BP9362" s="118" t="s">
        <v>2983</v>
      </c>
      <c r="BQ9362" s="118" t="s">
        <v>2983</v>
      </c>
      <c r="BW9362" s="118" t="s">
        <v>14588</v>
      </c>
      <c r="BX9362" s="118" t="s">
        <v>2983</v>
      </c>
      <c r="BY9362" s="118" t="s">
        <v>2983</v>
      </c>
    </row>
    <row r="9363" spans="53:77" x14ac:dyDescent="0.3">
      <c r="BA9363" s="169" t="e">
        <f>VLOOKUP(D9363,#REF!, 2,FALSE)</f>
        <v>#REF!</v>
      </c>
      <c r="BO9363" s="118" t="s">
        <v>14589</v>
      </c>
      <c r="BP9363" s="118" t="s">
        <v>2983</v>
      </c>
      <c r="BQ9363" s="118" t="s">
        <v>2983</v>
      </c>
      <c r="BW9363" s="118" t="s">
        <v>14589</v>
      </c>
      <c r="BX9363" s="118" t="s">
        <v>2983</v>
      </c>
      <c r="BY9363" s="118" t="s">
        <v>2983</v>
      </c>
    </row>
    <row r="9364" spans="53:77" x14ac:dyDescent="0.3">
      <c r="BA9364" s="169" t="e">
        <f>VLOOKUP(D9364,#REF!, 2,FALSE)</f>
        <v>#REF!</v>
      </c>
      <c r="BO9364" s="118" t="s">
        <v>14590</v>
      </c>
      <c r="BP9364" s="118" t="s">
        <v>2983</v>
      </c>
      <c r="BQ9364" s="118" t="s">
        <v>2983</v>
      </c>
      <c r="BW9364" s="118" t="s">
        <v>14590</v>
      </c>
      <c r="BX9364" s="118" t="s">
        <v>2983</v>
      </c>
      <c r="BY9364" s="118" t="s">
        <v>2983</v>
      </c>
    </row>
    <row r="9365" spans="53:77" x14ac:dyDescent="0.3">
      <c r="BA9365" s="169" t="e">
        <f>VLOOKUP(D9365,#REF!, 2,FALSE)</f>
        <v>#REF!</v>
      </c>
      <c r="BO9365" s="118" t="s">
        <v>14591</v>
      </c>
      <c r="BP9365" s="118" t="s">
        <v>2983</v>
      </c>
      <c r="BQ9365" s="118" t="s">
        <v>2983</v>
      </c>
      <c r="BW9365" s="118" t="s">
        <v>14591</v>
      </c>
      <c r="BX9365" s="118" t="s">
        <v>2983</v>
      </c>
      <c r="BY9365" s="118" t="s">
        <v>2983</v>
      </c>
    </row>
    <row r="9366" spans="53:77" x14ac:dyDescent="0.3">
      <c r="BA9366" s="169" t="e">
        <f>VLOOKUP(D9366,#REF!, 2,FALSE)</f>
        <v>#REF!</v>
      </c>
      <c r="BO9366" s="118" t="s">
        <v>14592</v>
      </c>
      <c r="BP9366" s="118" t="s">
        <v>2983</v>
      </c>
      <c r="BQ9366" s="118" t="s">
        <v>2983</v>
      </c>
      <c r="BW9366" s="118" t="s">
        <v>14592</v>
      </c>
      <c r="BX9366" s="118" t="s">
        <v>2983</v>
      </c>
      <c r="BY9366" s="118" t="s">
        <v>2983</v>
      </c>
    </row>
    <row r="9367" spans="53:77" x14ac:dyDescent="0.3">
      <c r="BA9367" s="169" t="e">
        <f>VLOOKUP(D9367,#REF!, 2,FALSE)</f>
        <v>#REF!</v>
      </c>
      <c r="BO9367" s="118" t="s">
        <v>14593</v>
      </c>
      <c r="BP9367" s="118" t="s">
        <v>2983</v>
      </c>
      <c r="BQ9367" s="118" t="s">
        <v>2983</v>
      </c>
      <c r="BW9367" s="118" t="s">
        <v>14593</v>
      </c>
      <c r="BX9367" s="118" t="s">
        <v>2983</v>
      </c>
      <c r="BY9367" s="118" t="s">
        <v>2983</v>
      </c>
    </row>
    <row r="9368" spans="53:77" x14ac:dyDescent="0.3">
      <c r="BA9368" s="169" t="e">
        <f>VLOOKUP(D9368,#REF!, 2,FALSE)</f>
        <v>#REF!</v>
      </c>
      <c r="BO9368" s="118" t="s">
        <v>14594</v>
      </c>
      <c r="BP9368" s="118" t="s">
        <v>2983</v>
      </c>
      <c r="BQ9368" s="118" t="s">
        <v>2983</v>
      </c>
      <c r="BW9368" s="118" t="s">
        <v>14594</v>
      </c>
      <c r="BX9368" s="118" t="s">
        <v>2983</v>
      </c>
      <c r="BY9368" s="118" t="s">
        <v>2983</v>
      </c>
    </row>
    <row r="9369" spans="53:77" x14ac:dyDescent="0.3">
      <c r="BA9369" s="169" t="e">
        <f>VLOOKUP(D9369,#REF!, 2,FALSE)</f>
        <v>#REF!</v>
      </c>
      <c r="BO9369" s="118" t="s">
        <v>14595</v>
      </c>
      <c r="BP9369" s="118" t="s">
        <v>2983</v>
      </c>
      <c r="BQ9369" s="118" t="s">
        <v>2983</v>
      </c>
      <c r="BW9369" s="118" t="s">
        <v>14595</v>
      </c>
      <c r="BX9369" s="118" t="s">
        <v>2983</v>
      </c>
      <c r="BY9369" s="118" t="s">
        <v>2983</v>
      </c>
    </row>
    <row r="9370" spans="53:77" x14ac:dyDescent="0.3">
      <c r="BA9370" s="169" t="e">
        <f>VLOOKUP(D9370,#REF!, 2,FALSE)</f>
        <v>#REF!</v>
      </c>
      <c r="BO9370" s="118" t="s">
        <v>14596</v>
      </c>
      <c r="BP9370" s="118" t="s">
        <v>3003</v>
      </c>
      <c r="BQ9370" s="118" t="s">
        <v>6396</v>
      </c>
      <c r="BW9370" s="118" t="s">
        <v>14596</v>
      </c>
      <c r="BX9370" s="118" t="s">
        <v>3003</v>
      </c>
      <c r="BY9370" s="118" t="s">
        <v>6396</v>
      </c>
    </row>
    <row r="9371" spans="53:77" x14ac:dyDescent="0.3">
      <c r="BA9371" s="169" t="e">
        <f>VLOOKUP(D9371,#REF!, 2,FALSE)</f>
        <v>#REF!</v>
      </c>
      <c r="BO9371" s="118" t="s">
        <v>14597</v>
      </c>
      <c r="BP9371" s="118" t="s">
        <v>16975</v>
      </c>
      <c r="BQ9371" s="118" t="s">
        <v>14598</v>
      </c>
      <c r="BW9371" s="118" t="s">
        <v>14597</v>
      </c>
      <c r="BX9371" s="118" t="s">
        <v>16975</v>
      </c>
      <c r="BY9371" s="118" t="s">
        <v>14598</v>
      </c>
    </row>
    <row r="9372" spans="53:77" x14ac:dyDescent="0.3">
      <c r="BA9372" s="169" t="e">
        <f>VLOOKUP(D9372,#REF!, 2,FALSE)</f>
        <v>#REF!</v>
      </c>
      <c r="BO9372" s="118" t="s">
        <v>247</v>
      </c>
      <c r="BP9372" s="118" t="s">
        <v>1013</v>
      </c>
      <c r="BQ9372" s="118" t="s">
        <v>10220</v>
      </c>
      <c r="BW9372" s="118" t="s">
        <v>247</v>
      </c>
      <c r="BX9372" s="118" t="s">
        <v>1013</v>
      </c>
      <c r="BY9372" s="118" t="s">
        <v>10220</v>
      </c>
    </row>
    <row r="9373" spans="53:77" x14ac:dyDescent="0.3">
      <c r="BA9373" s="169" t="e">
        <f>VLOOKUP(D9373,#REF!, 2,FALSE)</f>
        <v>#REF!</v>
      </c>
      <c r="BO9373" s="118" t="s">
        <v>14599</v>
      </c>
      <c r="BP9373" s="118" t="s">
        <v>3000</v>
      </c>
      <c r="BQ9373" s="118" t="s">
        <v>11361</v>
      </c>
      <c r="BW9373" s="118" t="s">
        <v>14599</v>
      </c>
      <c r="BX9373" s="118" t="s">
        <v>3000</v>
      </c>
      <c r="BY9373" s="118" t="s">
        <v>11361</v>
      </c>
    </row>
    <row r="9374" spans="53:77" x14ac:dyDescent="0.3">
      <c r="BA9374" s="169" t="e">
        <f>VLOOKUP(D9374,#REF!, 2,FALSE)</f>
        <v>#REF!</v>
      </c>
      <c r="BO9374" s="118" t="s">
        <v>14600</v>
      </c>
      <c r="BP9374" s="118" t="s">
        <v>614</v>
      </c>
      <c r="BQ9374" s="118" t="s">
        <v>14601</v>
      </c>
      <c r="BW9374" s="118" t="s">
        <v>14600</v>
      </c>
      <c r="BX9374" s="118" t="s">
        <v>614</v>
      </c>
      <c r="BY9374" s="118" t="s">
        <v>14601</v>
      </c>
    </row>
    <row r="9375" spans="53:77" x14ac:dyDescent="0.3">
      <c r="BA9375" s="169" t="e">
        <f>VLOOKUP(D9375,#REF!, 2,FALSE)</f>
        <v>#REF!</v>
      </c>
      <c r="BO9375" s="118" t="s">
        <v>2534</v>
      </c>
      <c r="BP9375" s="118" t="s">
        <v>862</v>
      </c>
      <c r="BQ9375" s="118" t="s">
        <v>14602</v>
      </c>
      <c r="BW9375" s="118" t="s">
        <v>2534</v>
      </c>
      <c r="BX9375" s="118" t="s">
        <v>862</v>
      </c>
      <c r="BY9375" s="118" t="s">
        <v>14602</v>
      </c>
    </row>
    <row r="9376" spans="53:77" x14ac:dyDescent="0.3">
      <c r="BA9376" s="169" t="e">
        <f>VLOOKUP(D9376,#REF!, 2,FALSE)</f>
        <v>#REF!</v>
      </c>
      <c r="BO9376" s="118" t="s">
        <v>14603</v>
      </c>
      <c r="BP9376" s="118" t="s">
        <v>3003</v>
      </c>
      <c r="BQ9376" s="118" t="s">
        <v>14604</v>
      </c>
      <c r="BW9376" s="118" t="s">
        <v>14603</v>
      </c>
      <c r="BX9376" s="118" t="s">
        <v>3003</v>
      </c>
      <c r="BY9376" s="118" t="s">
        <v>14604</v>
      </c>
    </row>
    <row r="9377" spans="53:77" x14ac:dyDescent="0.3">
      <c r="BA9377" s="169" t="e">
        <f>VLOOKUP(D9377,#REF!, 2,FALSE)</f>
        <v>#REF!</v>
      </c>
      <c r="BO9377" s="118" t="s">
        <v>14605</v>
      </c>
      <c r="BP9377" s="118" t="s">
        <v>3000</v>
      </c>
      <c r="BQ9377" s="118" t="s">
        <v>1401</v>
      </c>
      <c r="BW9377" s="118" t="s">
        <v>14605</v>
      </c>
      <c r="BX9377" s="118" t="s">
        <v>3000</v>
      </c>
      <c r="BY9377" s="118" t="s">
        <v>1401</v>
      </c>
    </row>
    <row r="9378" spans="53:77" x14ac:dyDescent="0.3">
      <c r="BA9378" s="169" t="e">
        <f>VLOOKUP(D9378,#REF!, 2,FALSE)</f>
        <v>#REF!</v>
      </c>
      <c r="BO9378" s="118" t="s">
        <v>14606</v>
      </c>
      <c r="BP9378" s="118" t="s">
        <v>667</v>
      </c>
      <c r="BQ9378" s="118" t="s">
        <v>14607</v>
      </c>
      <c r="BW9378" s="118" t="s">
        <v>14606</v>
      </c>
      <c r="BX9378" s="118" t="s">
        <v>667</v>
      </c>
      <c r="BY9378" s="118" t="s">
        <v>14607</v>
      </c>
    </row>
    <row r="9379" spans="53:77" x14ac:dyDescent="0.3">
      <c r="BA9379" s="169" t="e">
        <f>VLOOKUP(D9379,#REF!, 2,FALSE)</f>
        <v>#REF!</v>
      </c>
      <c r="BO9379" s="118" t="s">
        <v>2535</v>
      </c>
      <c r="BP9379" s="118" t="s">
        <v>16975</v>
      </c>
      <c r="BQ9379" s="118" t="s">
        <v>14608</v>
      </c>
      <c r="BW9379" s="118" t="s">
        <v>2535</v>
      </c>
      <c r="BX9379" s="118" t="s">
        <v>16975</v>
      </c>
      <c r="BY9379" s="118" t="s">
        <v>14608</v>
      </c>
    </row>
    <row r="9380" spans="53:77" x14ac:dyDescent="0.3">
      <c r="BA9380" s="169" t="e">
        <f>VLOOKUP(D9380,#REF!, 2,FALSE)</f>
        <v>#REF!</v>
      </c>
      <c r="BO9380" s="118" t="s">
        <v>14609</v>
      </c>
      <c r="BP9380" s="118" t="s">
        <v>802</v>
      </c>
      <c r="BQ9380" s="118" t="s">
        <v>3066</v>
      </c>
      <c r="BW9380" s="118" t="s">
        <v>14609</v>
      </c>
      <c r="BX9380" s="118" t="s">
        <v>802</v>
      </c>
      <c r="BY9380" s="118" t="s">
        <v>3066</v>
      </c>
    </row>
    <row r="9381" spans="53:77" x14ac:dyDescent="0.3">
      <c r="BA9381" s="169" t="e">
        <f>VLOOKUP(D9381,#REF!, 2,FALSE)</f>
        <v>#REF!</v>
      </c>
      <c r="BO9381" s="118" t="s">
        <v>14610</v>
      </c>
      <c r="BP9381" s="118" t="s">
        <v>2983</v>
      </c>
      <c r="BQ9381" s="118" t="s">
        <v>10954</v>
      </c>
      <c r="BW9381" s="118" t="s">
        <v>14610</v>
      </c>
      <c r="BX9381" s="118" t="s">
        <v>2983</v>
      </c>
      <c r="BY9381" s="118" t="s">
        <v>10954</v>
      </c>
    </row>
    <row r="9382" spans="53:77" x14ac:dyDescent="0.3">
      <c r="BA9382" s="169" t="e">
        <f>VLOOKUP(D9382,#REF!, 2,FALSE)</f>
        <v>#REF!</v>
      </c>
      <c r="BO9382" s="118" t="s">
        <v>14611</v>
      </c>
      <c r="BP9382" s="118" t="s">
        <v>803</v>
      </c>
      <c r="BQ9382" s="118" t="s">
        <v>14612</v>
      </c>
      <c r="BW9382" s="118" t="s">
        <v>14611</v>
      </c>
      <c r="BX9382" s="118" t="s">
        <v>803</v>
      </c>
      <c r="BY9382" s="118" t="s">
        <v>14612</v>
      </c>
    </row>
    <row r="9383" spans="53:77" x14ac:dyDescent="0.3">
      <c r="BA9383" s="169" t="e">
        <f>VLOOKUP(D9383,#REF!, 2,FALSE)</f>
        <v>#REF!</v>
      </c>
      <c r="BO9383" s="118" t="s">
        <v>14613</v>
      </c>
      <c r="BP9383" s="118" t="s">
        <v>928</v>
      </c>
      <c r="BQ9383" s="118" t="s">
        <v>1688</v>
      </c>
      <c r="BW9383" s="118" t="s">
        <v>14613</v>
      </c>
      <c r="BX9383" s="118" t="s">
        <v>928</v>
      </c>
      <c r="BY9383" s="118" t="s">
        <v>1688</v>
      </c>
    </row>
    <row r="9384" spans="53:77" x14ac:dyDescent="0.3">
      <c r="BA9384" s="169" t="e">
        <f>VLOOKUP(D9384,#REF!, 2,FALSE)</f>
        <v>#REF!</v>
      </c>
      <c r="BO9384" s="118" t="s">
        <v>14614</v>
      </c>
      <c r="BP9384" s="118" t="s">
        <v>16975</v>
      </c>
      <c r="BQ9384" s="118" t="s">
        <v>14615</v>
      </c>
      <c r="BW9384" s="118" t="s">
        <v>14614</v>
      </c>
      <c r="BX9384" s="118" t="s">
        <v>16975</v>
      </c>
      <c r="BY9384" s="118" t="s">
        <v>14615</v>
      </c>
    </row>
    <row r="9385" spans="53:77" x14ac:dyDescent="0.3">
      <c r="BA9385" s="169" t="e">
        <f>VLOOKUP(D9385,#REF!, 2,FALSE)</f>
        <v>#REF!</v>
      </c>
      <c r="BO9385" s="118" t="s">
        <v>14616</v>
      </c>
      <c r="BP9385" s="118" t="s">
        <v>3000</v>
      </c>
      <c r="BQ9385" s="118" t="s">
        <v>11704</v>
      </c>
      <c r="BW9385" s="118" t="s">
        <v>14616</v>
      </c>
      <c r="BX9385" s="118" t="s">
        <v>3000</v>
      </c>
      <c r="BY9385" s="118" t="s">
        <v>11704</v>
      </c>
    </row>
    <row r="9386" spans="53:77" x14ac:dyDescent="0.3">
      <c r="BA9386" s="169" t="e">
        <f>VLOOKUP(D9386,#REF!, 2,FALSE)</f>
        <v>#REF!</v>
      </c>
      <c r="BO9386" s="118" t="s">
        <v>14617</v>
      </c>
      <c r="BP9386" s="118" t="s">
        <v>803</v>
      </c>
      <c r="BQ9386" s="118" t="s">
        <v>4187</v>
      </c>
      <c r="BW9386" s="118" t="s">
        <v>14617</v>
      </c>
      <c r="BX9386" s="118" t="s">
        <v>803</v>
      </c>
      <c r="BY9386" s="118" t="s">
        <v>4187</v>
      </c>
    </row>
    <row r="9387" spans="53:77" x14ac:dyDescent="0.3">
      <c r="BA9387" s="169" t="e">
        <f>VLOOKUP(D9387,#REF!, 2,FALSE)</f>
        <v>#REF!</v>
      </c>
      <c r="BO9387" s="118" t="s">
        <v>14618</v>
      </c>
      <c r="BP9387" s="118" t="s">
        <v>3197</v>
      </c>
      <c r="BQ9387" s="118" t="s">
        <v>770</v>
      </c>
      <c r="BW9387" s="118" t="s">
        <v>14618</v>
      </c>
      <c r="BX9387" s="118" t="s">
        <v>3197</v>
      </c>
      <c r="BY9387" s="118" t="s">
        <v>770</v>
      </c>
    </row>
    <row r="9388" spans="53:77" x14ac:dyDescent="0.3">
      <c r="BA9388" s="169" t="e">
        <f>VLOOKUP(D9388,#REF!, 2,FALSE)</f>
        <v>#REF!</v>
      </c>
      <c r="BO9388" s="118" t="s">
        <v>14619</v>
      </c>
      <c r="BP9388" s="118" t="s">
        <v>663</v>
      </c>
      <c r="BQ9388" s="118" t="s">
        <v>14620</v>
      </c>
      <c r="BW9388" s="118" t="s">
        <v>14619</v>
      </c>
      <c r="BX9388" s="118" t="s">
        <v>663</v>
      </c>
      <c r="BY9388" s="118" t="s">
        <v>14620</v>
      </c>
    </row>
    <row r="9389" spans="53:77" x14ac:dyDescent="0.3">
      <c r="BA9389" s="169" t="e">
        <f>VLOOKUP(D9389,#REF!, 2,FALSE)</f>
        <v>#REF!</v>
      </c>
      <c r="BO9389" s="118" t="s">
        <v>14621</v>
      </c>
      <c r="BP9389" s="118" t="s">
        <v>3000</v>
      </c>
      <c r="BQ9389" s="118" t="s">
        <v>2928</v>
      </c>
      <c r="BW9389" s="118" t="s">
        <v>14621</v>
      </c>
      <c r="BX9389" s="118" t="s">
        <v>3000</v>
      </c>
      <c r="BY9389" s="118" t="s">
        <v>2928</v>
      </c>
    </row>
    <row r="9390" spans="53:77" x14ac:dyDescent="0.3">
      <c r="BA9390" s="169" t="e">
        <f>VLOOKUP(D9390,#REF!, 2,FALSE)</f>
        <v>#REF!</v>
      </c>
      <c r="BO9390" s="118" t="s">
        <v>14622</v>
      </c>
      <c r="BP9390" s="118" t="s">
        <v>736</v>
      </c>
      <c r="BQ9390" s="118" t="s">
        <v>4211</v>
      </c>
      <c r="BW9390" s="118" t="s">
        <v>14622</v>
      </c>
      <c r="BX9390" s="118" t="s">
        <v>736</v>
      </c>
      <c r="BY9390" s="118" t="s">
        <v>4211</v>
      </c>
    </row>
    <row r="9391" spans="53:77" x14ac:dyDescent="0.3">
      <c r="BA9391" s="169" t="e">
        <f>VLOOKUP(D9391,#REF!, 2,FALSE)</f>
        <v>#REF!</v>
      </c>
      <c r="BO9391" s="118" t="s">
        <v>14623</v>
      </c>
      <c r="BP9391" s="118" t="s">
        <v>16975</v>
      </c>
      <c r="BQ9391" s="118" t="s">
        <v>8040</v>
      </c>
      <c r="BW9391" s="118" t="s">
        <v>14623</v>
      </c>
      <c r="BX9391" s="118" t="s">
        <v>16975</v>
      </c>
      <c r="BY9391" s="118" t="s">
        <v>8040</v>
      </c>
    </row>
    <row r="9392" spans="53:77" x14ac:dyDescent="0.3">
      <c r="BA9392" s="169" t="e">
        <f>VLOOKUP(D9392,#REF!, 2,FALSE)</f>
        <v>#REF!</v>
      </c>
      <c r="BO9392" s="118" t="s">
        <v>14624</v>
      </c>
      <c r="BP9392" s="118" t="s">
        <v>16975</v>
      </c>
      <c r="BQ9392" s="118" t="s">
        <v>3882</v>
      </c>
      <c r="BW9392" s="118" t="s">
        <v>14624</v>
      </c>
      <c r="BX9392" s="118" t="s">
        <v>16975</v>
      </c>
      <c r="BY9392" s="118" t="s">
        <v>3882</v>
      </c>
    </row>
    <row r="9393" spans="53:77" x14ac:dyDescent="0.3">
      <c r="BA9393" s="169" t="e">
        <f>VLOOKUP(D9393,#REF!, 2,FALSE)</f>
        <v>#REF!</v>
      </c>
      <c r="BO9393" s="118" t="s">
        <v>14625</v>
      </c>
      <c r="BP9393" s="118" t="s">
        <v>3003</v>
      </c>
      <c r="BQ9393" s="118" t="s">
        <v>4371</v>
      </c>
      <c r="BW9393" s="118" t="s">
        <v>14625</v>
      </c>
      <c r="BX9393" s="118" t="s">
        <v>3003</v>
      </c>
      <c r="BY9393" s="118" t="s">
        <v>4371</v>
      </c>
    </row>
    <row r="9394" spans="53:77" x14ac:dyDescent="0.3">
      <c r="BA9394" s="169" t="e">
        <f>VLOOKUP(D9394,#REF!, 2,FALSE)</f>
        <v>#REF!</v>
      </c>
      <c r="BO9394" s="118" t="s">
        <v>2536</v>
      </c>
      <c r="BP9394" s="118" t="s">
        <v>862</v>
      </c>
      <c r="BQ9394" s="118" t="s">
        <v>14626</v>
      </c>
      <c r="BW9394" s="118" t="s">
        <v>2536</v>
      </c>
      <c r="BX9394" s="118" t="s">
        <v>862</v>
      </c>
      <c r="BY9394" s="118" t="s">
        <v>14626</v>
      </c>
    </row>
    <row r="9395" spans="53:77" x14ac:dyDescent="0.3">
      <c r="BA9395" s="169" t="e">
        <f>VLOOKUP(D9395,#REF!, 2,FALSE)</f>
        <v>#REF!</v>
      </c>
      <c r="BO9395" s="118" t="s">
        <v>14627</v>
      </c>
      <c r="BP9395" s="118" t="s">
        <v>923</v>
      </c>
      <c r="BQ9395" s="118" t="s">
        <v>6421</v>
      </c>
      <c r="BW9395" s="118" t="s">
        <v>14627</v>
      </c>
      <c r="BX9395" s="118" t="s">
        <v>923</v>
      </c>
      <c r="BY9395" s="118" t="s">
        <v>6421</v>
      </c>
    </row>
    <row r="9396" spans="53:77" x14ac:dyDescent="0.3">
      <c r="BA9396" s="169" t="e">
        <f>VLOOKUP(D9396,#REF!, 2,FALSE)</f>
        <v>#REF!</v>
      </c>
      <c r="BO9396" s="118" t="s">
        <v>14628</v>
      </c>
      <c r="BP9396" s="118" t="s">
        <v>3000</v>
      </c>
      <c r="BQ9396" s="118" t="s">
        <v>14629</v>
      </c>
      <c r="BW9396" s="118" t="s">
        <v>14628</v>
      </c>
      <c r="BX9396" s="118" t="s">
        <v>3000</v>
      </c>
      <c r="BY9396" s="118" t="s">
        <v>14629</v>
      </c>
    </row>
    <row r="9397" spans="53:77" x14ac:dyDescent="0.3">
      <c r="BA9397" s="169" t="e">
        <f>VLOOKUP(D9397,#REF!, 2,FALSE)</f>
        <v>#REF!</v>
      </c>
      <c r="BO9397" s="118" t="s">
        <v>2537</v>
      </c>
      <c r="BP9397" s="118" t="s">
        <v>862</v>
      </c>
      <c r="BQ9397" s="118" t="s">
        <v>4792</v>
      </c>
      <c r="BW9397" s="118" t="s">
        <v>2537</v>
      </c>
      <c r="BX9397" s="118" t="s">
        <v>862</v>
      </c>
      <c r="BY9397" s="118" t="s">
        <v>4792</v>
      </c>
    </row>
    <row r="9398" spans="53:77" x14ac:dyDescent="0.3">
      <c r="BA9398" s="169" t="e">
        <f>VLOOKUP(D9398,#REF!, 2,FALSE)</f>
        <v>#REF!</v>
      </c>
      <c r="BO9398" s="118" t="s">
        <v>14630</v>
      </c>
      <c r="BP9398" s="118" t="s">
        <v>3000</v>
      </c>
      <c r="BQ9398" s="118" t="s">
        <v>1017</v>
      </c>
      <c r="BW9398" s="118" t="s">
        <v>14630</v>
      </c>
      <c r="BX9398" s="118" t="s">
        <v>3000</v>
      </c>
      <c r="BY9398" s="118" t="s">
        <v>1017</v>
      </c>
    </row>
    <row r="9399" spans="53:77" x14ac:dyDescent="0.3">
      <c r="BA9399" s="169" t="e">
        <f>VLOOKUP(D9399,#REF!, 2,FALSE)</f>
        <v>#REF!</v>
      </c>
      <c r="BO9399" s="118" t="s">
        <v>14631</v>
      </c>
      <c r="BP9399" s="118" t="s">
        <v>3243</v>
      </c>
      <c r="BQ9399" s="118" t="s">
        <v>3485</v>
      </c>
      <c r="BW9399" s="118" t="s">
        <v>14631</v>
      </c>
      <c r="BX9399" s="118" t="s">
        <v>3243</v>
      </c>
      <c r="BY9399" s="118" t="s">
        <v>3485</v>
      </c>
    </row>
    <row r="9400" spans="53:77" x14ac:dyDescent="0.3">
      <c r="BA9400" s="169" t="e">
        <f>VLOOKUP(D9400,#REF!, 2,FALSE)</f>
        <v>#REF!</v>
      </c>
      <c r="BO9400" s="118" t="s">
        <v>2538</v>
      </c>
      <c r="BP9400" s="118" t="s">
        <v>3243</v>
      </c>
      <c r="BQ9400" s="118" t="s">
        <v>12290</v>
      </c>
      <c r="BW9400" s="118" t="s">
        <v>2538</v>
      </c>
      <c r="BX9400" s="118" t="s">
        <v>3243</v>
      </c>
      <c r="BY9400" s="118" t="s">
        <v>12290</v>
      </c>
    </row>
    <row r="9401" spans="53:77" x14ac:dyDescent="0.3">
      <c r="BA9401" s="169" t="e">
        <f>VLOOKUP(D9401,#REF!, 2,FALSE)</f>
        <v>#REF!</v>
      </c>
      <c r="BO9401" s="118" t="s">
        <v>14632</v>
      </c>
      <c r="BP9401" s="118" t="s">
        <v>926</v>
      </c>
      <c r="BQ9401" s="118" t="s">
        <v>2983</v>
      </c>
      <c r="BW9401" s="118" t="s">
        <v>14632</v>
      </c>
      <c r="BX9401" s="118" t="s">
        <v>926</v>
      </c>
      <c r="BY9401" s="118" t="s">
        <v>2983</v>
      </c>
    </row>
    <row r="9402" spans="53:77" x14ac:dyDescent="0.3">
      <c r="BA9402" s="169" t="e">
        <f>VLOOKUP(D9402,#REF!, 2,FALSE)</f>
        <v>#REF!</v>
      </c>
      <c r="BO9402" s="118" t="s">
        <v>14633</v>
      </c>
      <c r="BP9402" s="118" t="s">
        <v>1267</v>
      </c>
      <c r="BQ9402" s="118" t="s">
        <v>2983</v>
      </c>
      <c r="BW9402" s="118" t="s">
        <v>14633</v>
      </c>
      <c r="BX9402" s="118" t="s">
        <v>1267</v>
      </c>
      <c r="BY9402" s="118" t="s">
        <v>2983</v>
      </c>
    </row>
    <row r="9403" spans="53:77" x14ac:dyDescent="0.3">
      <c r="BA9403" s="169" t="e">
        <f>VLOOKUP(D9403,#REF!, 2,FALSE)</f>
        <v>#REF!</v>
      </c>
      <c r="BO9403" s="118" t="s">
        <v>14634</v>
      </c>
      <c r="BP9403" s="118" t="s">
        <v>2983</v>
      </c>
      <c r="BQ9403" s="118" t="s">
        <v>2983</v>
      </c>
      <c r="BW9403" s="118" t="s">
        <v>14634</v>
      </c>
      <c r="BX9403" s="118" t="s">
        <v>2983</v>
      </c>
      <c r="BY9403" s="118" t="s">
        <v>2983</v>
      </c>
    </row>
    <row r="9404" spans="53:77" x14ac:dyDescent="0.3">
      <c r="BA9404" s="169" t="e">
        <f>VLOOKUP(D9404,#REF!, 2,FALSE)</f>
        <v>#REF!</v>
      </c>
      <c r="BO9404" s="118" t="s">
        <v>14635</v>
      </c>
      <c r="BP9404" s="118" t="s">
        <v>1342</v>
      </c>
      <c r="BQ9404" s="118" t="s">
        <v>14636</v>
      </c>
      <c r="BW9404" s="118" t="s">
        <v>14635</v>
      </c>
      <c r="BX9404" s="118" t="s">
        <v>1342</v>
      </c>
      <c r="BY9404" s="118" t="s">
        <v>14636</v>
      </c>
    </row>
    <row r="9405" spans="53:77" x14ac:dyDescent="0.3">
      <c r="BA9405" s="169" t="e">
        <f>VLOOKUP(D9405,#REF!, 2,FALSE)</f>
        <v>#REF!</v>
      </c>
      <c r="BO9405" s="118" t="s">
        <v>14637</v>
      </c>
      <c r="BP9405" s="118" t="s">
        <v>783</v>
      </c>
      <c r="BQ9405" s="118" t="s">
        <v>5337</v>
      </c>
      <c r="BW9405" s="118" t="s">
        <v>14637</v>
      </c>
      <c r="BX9405" s="118" t="s">
        <v>783</v>
      </c>
      <c r="BY9405" s="118" t="s">
        <v>5337</v>
      </c>
    </row>
    <row r="9406" spans="53:77" x14ac:dyDescent="0.3">
      <c r="BA9406" s="169" t="e">
        <f>VLOOKUP(D9406,#REF!, 2,FALSE)</f>
        <v>#REF!</v>
      </c>
      <c r="BO9406" s="118" t="s">
        <v>14638</v>
      </c>
      <c r="BP9406" s="118" t="s">
        <v>852</v>
      </c>
      <c r="BQ9406" s="118" t="s">
        <v>14639</v>
      </c>
      <c r="BW9406" s="118" t="s">
        <v>14638</v>
      </c>
      <c r="BX9406" s="118" t="s">
        <v>852</v>
      </c>
      <c r="BY9406" s="118" t="s">
        <v>14639</v>
      </c>
    </row>
    <row r="9407" spans="53:77" x14ac:dyDescent="0.3">
      <c r="BA9407" s="169" t="e">
        <f>VLOOKUP(D9407,#REF!, 2,FALSE)</f>
        <v>#REF!</v>
      </c>
      <c r="BO9407" s="118" t="s">
        <v>14640</v>
      </c>
      <c r="BP9407" s="118" t="s">
        <v>1269</v>
      </c>
      <c r="BQ9407" s="118" t="s">
        <v>1056</v>
      </c>
      <c r="BW9407" s="118" t="s">
        <v>14640</v>
      </c>
      <c r="BX9407" s="118" t="s">
        <v>1269</v>
      </c>
      <c r="BY9407" s="118" t="s">
        <v>1056</v>
      </c>
    </row>
    <row r="9408" spans="53:77" x14ac:dyDescent="0.3">
      <c r="BA9408" s="169" t="e">
        <f>VLOOKUP(D9408,#REF!, 2,FALSE)</f>
        <v>#REF!</v>
      </c>
      <c r="BO9408" s="118" t="s">
        <v>2539</v>
      </c>
      <c r="BP9408" s="118" t="s">
        <v>1013</v>
      </c>
      <c r="BQ9408" s="118" t="s">
        <v>14641</v>
      </c>
      <c r="BW9408" s="118" t="s">
        <v>2539</v>
      </c>
      <c r="BX9408" s="118" t="s">
        <v>1013</v>
      </c>
      <c r="BY9408" s="118" t="s">
        <v>14641</v>
      </c>
    </row>
    <row r="9409" spans="53:77" x14ac:dyDescent="0.3">
      <c r="BA9409" s="169" t="e">
        <f>VLOOKUP(D9409,#REF!, 2,FALSE)</f>
        <v>#REF!</v>
      </c>
      <c r="BO9409" s="118" t="s">
        <v>14642</v>
      </c>
      <c r="BP9409" s="118" t="s">
        <v>3043</v>
      </c>
      <c r="BQ9409" s="118" t="s">
        <v>14643</v>
      </c>
      <c r="BW9409" s="118" t="s">
        <v>14642</v>
      </c>
      <c r="BX9409" s="118" t="s">
        <v>3043</v>
      </c>
      <c r="BY9409" s="118" t="s">
        <v>14643</v>
      </c>
    </row>
    <row r="9410" spans="53:77" x14ac:dyDescent="0.3">
      <c r="BA9410" s="169" t="e">
        <f>VLOOKUP(D9410,#REF!, 2,FALSE)</f>
        <v>#REF!</v>
      </c>
      <c r="BO9410" s="118" t="s">
        <v>14644</v>
      </c>
      <c r="BP9410" s="118" t="s">
        <v>1342</v>
      </c>
      <c r="BQ9410" s="118" t="s">
        <v>3776</v>
      </c>
      <c r="BW9410" s="118" t="s">
        <v>14644</v>
      </c>
      <c r="BX9410" s="118" t="s">
        <v>1342</v>
      </c>
      <c r="BY9410" s="118" t="s">
        <v>3776</v>
      </c>
    </row>
    <row r="9411" spans="53:77" x14ac:dyDescent="0.3">
      <c r="BA9411" s="169" t="e">
        <f>VLOOKUP(D9411,#REF!, 2,FALSE)</f>
        <v>#REF!</v>
      </c>
      <c r="BO9411" s="118" t="s">
        <v>14645</v>
      </c>
      <c r="BP9411" s="118" t="s">
        <v>1267</v>
      </c>
      <c r="BQ9411" s="118" t="s">
        <v>14646</v>
      </c>
      <c r="BW9411" s="118" t="s">
        <v>14645</v>
      </c>
      <c r="BX9411" s="118" t="s">
        <v>1267</v>
      </c>
      <c r="BY9411" s="118" t="s">
        <v>14646</v>
      </c>
    </row>
    <row r="9412" spans="53:77" x14ac:dyDescent="0.3">
      <c r="BA9412" s="169" t="e">
        <f>VLOOKUP(D9412,#REF!, 2,FALSE)</f>
        <v>#REF!</v>
      </c>
      <c r="BO9412" s="118" t="s">
        <v>14648</v>
      </c>
      <c r="BP9412" s="118" t="s">
        <v>923</v>
      </c>
      <c r="BQ9412" s="118" t="s">
        <v>6606</v>
      </c>
      <c r="BW9412" s="118" t="s">
        <v>14648</v>
      </c>
      <c r="BX9412" s="118" t="s">
        <v>923</v>
      </c>
      <c r="BY9412" s="118" t="s">
        <v>6606</v>
      </c>
    </row>
    <row r="9413" spans="53:77" x14ac:dyDescent="0.3">
      <c r="BA9413" s="169" t="e">
        <f>VLOOKUP(D9413,#REF!, 2,FALSE)</f>
        <v>#REF!</v>
      </c>
      <c r="BO9413" s="118" t="s">
        <v>14649</v>
      </c>
      <c r="BP9413" s="118" t="s">
        <v>783</v>
      </c>
      <c r="BQ9413" s="118" t="s">
        <v>14650</v>
      </c>
      <c r="BW9413" s="118" t="s">
        <v>14649</v>
      </c>
      <c r="BX9413" s="118" t="s">
        <v>783</v>
      </c>
      <c r="BY9413" s="118" t="s">
        <v>14650</v>
      </c>
    </row>
    <row r="9414" spans="53:77" x14ac:dyDescent="0.3">
      <c r="BA9414" s="169" t="e">
        <f>VLOOKUP(D9414,#REF!, 2,FALSE)</f>
        <v>#REF!</v>
      </c>
      <c r="BO9414" s="118" t="s">
        <v>14651</v>
      </c>
      <c r="BP9414" s="118" t="s">
        <v>1013</v>
      </c>
      <c r="BQ9414" s="118" t="s">
        <v>927</v>
      </c>
      <c r="BW9414" s="118" t="s">
        <v>14651</v>
      </c>
      <c r="BX9414" s="118" t="s">
        <v>1013</v>
      </c>
      <c r="BY9414" s="118" t="s">
        <v>927</v>
      </c>
    </row>
    <row r="9415" spans="53:77" x14ac:dyDescent="0.3">
      <c r="BA9415" s="169" t="e">
        <f>VLOOKUP(D9415,#REF!, 2,FALSE)</f>
        <v>#REF!</v>
      </c>
      <c r="BO9415" s="118" t="s">
        <v>14653</v>
      </c>
      <c r="BP9415" s="118" t="s">
        <v>617</v>
      </c>
      <c r="BQ9415" s="118" t="s">
        <v>11829</v>
      </c>
      <c r="BW9415" s="118" t="s">
        <v>14653</v>
      </c>
      <c r="BX9415" s="118" t="s">
        <v>617</v>
      </c>
      <c r="BY9415" s="118" t="s">
        <v>11829</v>
      </c>
    </row>
    <row r="9416" spans="53:77" x14ac:dyDescent="0.3">
      <c r="BA9416" s="169" t="e">
        <f>VLOOKUP(D9416,#REF!, 2,FALSE)</f>
        <v>#REF!</v>
      </c>
      <c r="BO9416" s="118" t="s">
        <v>14654</v>
      </c>
      <c r="BP9416" s="118" t="s">
        <v>613</v>
      </c>
      <c r="BQ9416" s="118" t="s">
        <v>3089</v>
      </c>
      <c r="BW9416" s="118" t="s">
        <v>14654</v>
      </c>
      <c r="BX9416" s="118" t="s">
        <v>613</v>
      </c>
      <c r="BY9416" s="118" t="s">
        <v>3089</v>
      </c>
    </row>
    <row r="9417" spans="53:77" x14ac:dyDescent="0.3">
      <c r="BA9417" s="169" t="e">
        <f>VLOOKUP(D9417,#REF!, 2,FALSE)</f>
        <v>#REF!</v>
      </c>
      <c r="BO9417" s="118" t="s">
        <v>2540</v>
      </c>
      <c r="BP9417" s="118" t="s">
        <v>928</v>
      </c>
      <c r="BQ9417" s="118" t="s">
        <v>14655</v>
      </c>
      <c r="BW9417" s="118" t="s">
        <v>2540</v>
      </c>
      <c r="BX9417" s="118" t="s">
        <v>928</v>
      </c>
      <c r="BY9417" s="118" t="s">
        <v>14655</v>
      </c>
    </row>
    <row r="9418" spans="53:77" x14ac:dyDescent="0.3">
      <c r="BA9418" s="169" t="e">
        <f>VLOOKUP(D9418,#REF!, 2,FALSE)</f>
        <v>#REF!</v>
      </c>
      <c r="BO9418" s="118" t="s">
        <v>14657</v>
      </c>
      <c r="BP9418" s="118" t="s">
        <v>637</v>
      </c>
      <c r="BQ9418" s="118" t="s">
        <v>1330</v>
      </c>
      <c r="BW9418" s="118" t="s">
        <v>14657</v>
      </c>
      <c r="BX9418" s="118" t="s">
        <v>637</v>
      </c>
      <c r="BY9418" s="118" t="s">
        <v>1330</v>
      </c>
    </row>
    <row r="9419" spans="53:77" x14ac:dyDescent="0.3">
      <c r="BA9419" s="169" t="e">
        <f>VLOOKUP(D9419,#REF!, 2,FALSE)</f>
        <v>#REF!</v>
      </c>
      <c r="BO9419" s="118" t="s">
        <v>14658</v>
      </c>
      <c r="BP9419" s="118" t="s">
        <v>667</v>
      </c>
      <c r="BQ9419" s="118" t="s">
        <v>1330</v>
      </c>
      <c r="BW9419" s="118" t="s">
        <v>14658</v>
      </c>
      <c r="BX9419" s="118" t="s">
        <v>667</v>
      </c>
      <c r="BY9419" s="118" t="s">
        <v>1330</v>
      </c>
    </row>
    <row r="9420" spans="53:77" x14ac:dyDescent="0.3">
      <c r="BA9420" s="169" t="e">
        <f>VLOOKUP(D9420,#REF!, 2,FALSE)</f>
        <v>#REF!</v>
      </c>
      <c r="BO9420" s="118" t="s">
        <v>14659</v>
      </c>
      <c r="BP9420" s="118" t="s">
        <v>619</v>
      </c>
      <c r="BQ9420" s="118" t="s">
        <v>1908</v>
      </c>
      <c r="BW9420" s="118" t="s">
        <v>14659</v>
      </c>
      <c r="BX9420" s="118" t="s">
        <v>619</v>
      </c>
      <c r="BY9420" s="118" t="s">
        <v>1908</v>
      </c>
    </row>
    <row r="9421" spans="53:77" x14ac:dyDescent="0.3">
      <c r="BA9421" s="169" t="e">
        <f>VLOOKUP(D9421,#REF!, 2,FALSE)</f>
        <v>#REF!</v>
      </c>
      <c r="BO9421" s="118" t="s">
        <v>14660</v>
      </c>
      <c r="BP9421" s="118" t="s">
        <v>619</v>
      </c>
      <c r="BQ9421" s="118" t="s">
        <v>709</v>
      </c>
      <c r="BW9421" s="118" t="s">
        <v>14660</v>
      </c>
      <c r="BX9421" s="118" t="s">
        <v>619</v>
      </c>
      <c r="BY9421" s="118" t="s">
        <v>709</v>
      </c>
    </row>
    <row r="9422" spans="53:77" x14ac:dyDescent="0.3">
      <c r="BA9422" s="169" t="e">
        <f>VLOOKUP(D9422,#REF!, 2,FALSE)</f>
        <v>#REF!</v>
      </c>
      <c r="BO9422" s="118" t="s">
        <v>227</v>
      </c>
      <c r="BP9422" s="118" t="s">
        <v>663</v>
      </c>
      <c r="BQ9422" s="118" t="s">
        <v>3888</v>
      </c>
      <c r="BW9422" s="118" t="s">
        <v>227</v>
      </c>
      <c r="BX9422" s="118" t="s">
        <v>663</v>
      </c>
      <c r="BY9422" s="118" t="s">
        <v>3888</v>
      </c>
    </row>
    <row r="9423" spans="53:77" x14ac:dyDescent="0.3">
      <c r="BA9423" s="169" t="e">
        <f>VLOOKUP(D9423,#REF!, 2,FALSE)</f>
        <v>#REF!</v>
      </c>
      <c r="BO9423" s="118" t="s">
        <v>243</v>
      </c>
      <c r="BP9423" s="118" t="s">
        <v>666</v>
      </c>
      <c r="BQ9423" s="118" t="s">
        <v>7849</v>
      </c>
      <c r="BW9423" s="118" t="s">
        <v>243</v>
      </c>
      <c r="BX9423" s="118" t="s">
        <v>666</v>
      </c>
      <c r="BY9423" s="118" t="s">
        <v>7849</v>
      </c>
    </row>
    <row r="9424" spans="53:77" x14ac:dyDescent="0.3">
      <c r="BA9424" s="169" t="e">
        <f>VLOOKUP(D9424,#REF!, 2,FALSE)</f>
        <v>#REF!</v>
      </c>
      <c r="BO9424" s="118" t="s">
        <v>240</v>
      </c>
      <c r="BP9424" s="118" t="s">
        <v>736</v>
      </c>
      <c r="BQ9424" s="118" t="s">
        <v>2374</v>
      </c>
      <c r="BW9424" s="118" t="s">
        <v>240</v>
      </c>
      <c r="BX9424" s="118" t="s">
        <v>736</v>
      </c>
      <c r="BY9424" s="118" t="s">
        <v>2374</v>
      </c>
    </row>
    <row r="9425" spans="53:77" x14ac:dyDescent="0.3">
      <c r="BA9425" s="169" t="e">
        <f>VLOOKUP(D9425,#REF!, 2,FALSE)</f>
        <v>#REF!</v>
      </c>
      <c r="BO9425" s="118" t="s">
        <v>2541</v>
      </c>
      <c r="BP9425" s="118" t="s">
        <v>1013</v>
      </c>
      <c r="BQ9425" s="118" t="s">
        <v>847</v>
      </c>
      <c r="BW9425" s="118" t="s">
        <v>2541</v>
      </c>
      <c r="BX9425" s="118" t="s">
        <v>1013</v>
      </c>
      <c r="BY9425" s="118" t="s">
        <v>847</v>
      </c>
    </row>
    <row r="9426" spans="53:77" x14ac:dyDescent="0.3">
      <c r="BA9426" s="169" t="e">
        <f>VLOOKUP(D9426,#REF!, 2,FALSE)</f>
        <v>#REF!</v>
      </c>
      <c r="BO9426" s="118" t="s">
        <v>14661</v>
      </c>
      <c r="BP9426" s="118" t="s">
        <v>736</v>
      </c>
      <c r="BQ9426" s="118" t="s">
        <v>847</v>
      </c>
      <c r="BW9426" s="118" t="s">
        <v>14661</v>
      </c>
      <c r="BX9426" s="118" t="s">
        <v>736</v>
      </c>
      <c r="BY9426" s="118" t="s">
        <v>847</v>
      </c>
    </row>
    <row r="9427" spans="53:77" x14ac:dyDescent="0.3">
      <c r="BA9427" s="169" t="e">
        <f>VLOOKUP(D9427,#REF!, 2,FALSE)</f>
        <v>#REF!</v>
      </c>
      <c r="BO9427" s="118" t="s">
        <v>14662</v>
      </c>
      <c r="BP9427" s="118" t="s">
        <v>621</v>
      </c>
      <c r="BQ9427" s="118" t="s">
        <v>9413</v>
      </c>
      <c r="BW9427" s="118" t="s">
        <v>14662</v>
      </c>
      <c r="BX9427" s="118" t="s">
        <v>621</v>
      </c>
      <c r="BY9427" s="118" t="s">
        <v>9413</v>
      </c>
    </row>
    <row r="9428" spans="53:77" x14ac:dyDescent="0.3">
      <c r="BA9428" s="169" t="e">
        <f>VLOOKUP(D9428,#REF!, 2,FALSE)</f>
        <v>#REF!</v>
      </c>
      <c r="BO9428" s="118" t="s">
        <v>14663</v>
      </c>
      <c r="BP9428" s="118" t="s">
        <v>661</v>
      </c>
      <c r="BQ9428" s="118" t="s">
        <v>2931</v>
      </c>
      <c r="BW9428" s="118" t="s">
        <v>14663</v>
      </c>
      <c r="BX9428" s="118" t="s">
        <v>661</v>
      </c>
      <c r="BY9428" s="118" t="s">
        <v>2931</v>
      </c>
    </row>
    <row r="9429" spans="53:77" x14ac:dyDescent="0.3">
      <c r="BA9429" s="169" t="e">
        <f>VLOOKUP(D9429,#REF!, 2,FALSE)</f>
        <v>#REF!</v>
      </c>
      <c r="BO9429" s="118" t="s">
        <v>14664</v>
      </c>
      <c r="BP9429" s="118" t="s">
        <v>841</v>
      </c>
      <c r="BQ9429" s="118" t="s">
        <v>14665</v>
      </c>
      <c r="BW9429" s="118" t="s">
        <v>14664</v>
      </c>
      <c r="BX9429" s="118" t="s">
        <v>841</v>
      </c>
      <c r="BY9429" s="118" t="s">
        <v>14665</v>
      </c>
    </row>
    <row r="9430" spans="53:77" x14ac:dyDescent="0.3">
      <c r="BA9430" s="169" t="e">
        <f>VLOOKUP(D9430,#REF!, 2,FALSE)</f>
        <v>#REF!</v>
      </c>
      <c r="BO9430" s="118" t="s">
        <v>14666</v>
      </c>
      <c r="BP9430" s="118" t="s">
        <v>1013</v>
      </c>
      <c r="BQ9430" s="118" t="s">
        <v>4337</v>
      </c>
      <c r="BW9430" s="118" t="s">
        <v>14666</v>
      </c>
      <c r="BX9430" s="118" t="s">
        <v>1013</v>
      </c>
      <c r="BY9430" s="118" t="s">
        <v>4337</v>
      </c>
    </row>
    <row r="9431" spans="53:77" x14ac:dyDescent="0.3">
      <c r="BA9431" s="169" t="e">
        <f>VLOOKUP(D9431,#REF!, 2,FALSE)</f>
        <v>#REF!</v>
      </c>
      <c r="BO9431" s="118" t="s">
        <v>2555</v>
      </c>
      <c r="BP9431" s="118" t="s">
        <v>703</v>
      </c>
      <c r="BQ9431" s="118" t="s">
        <v>14667</v>
      </c>
      <c r="BW9431" s="118" t="s">
        <v>2555</v>
      </c>
      <c r="BX9431" s="118" t="s">
        <v>703</v>
      </c>
      <c r="BY9431" s="118" t="s">
        <v>14667</v>
      </c>
    </row>
    <row r="9432" spans="53:77" x14ac:dyDescent="0.3">
      <c r="BA9432" s="169" t="e">
        <f>VLOOKUP(D9432,#REF!, 2,FALSE)</f>
        <v>#REF!</v>
      </c>
      <c r="BO9432" s="118" t="s">
        <v>2556</v>
      </c>
      <c r="BP9432" s="118" t="s">
        <v>926</v>
      </c>
      <c r="BQ9432" s="118" t="s">
        <v>4337</v>
      </c>
      <c r="BW9432" s="118" t="s">
        <v>2556</v>
      </c>
      <c r="BX9432" s="118" t="s">
        <v>926</v>
      </c>
      <c r="BY9432" s="118" t="s">
        <v>4337</v>
      </c>
    </row>
    <row r="9433" spans="53:77" x14ac:dyDescent="0.3">
      <c r="BA9433" s="169" t="e">
        <f>VLOOKUP(D9433,#REF!, 2,FALSE)</f>
        <v>#REF!</v>
      </c>
      <c r="BO9433" s="118" t="s">
        <v>14668</v>
      </c>
      <c r="BP9433" s="118" t="s">
        <v>621</v>
      </c>
      <c r="BQ9433" s="118" t="s">
        <v>4568</v>
      </c>
      <c r="BW9433" s="118" t="s">
        <v>14668</v>
      </c>
      <c r="BX9433" s="118" t="s">
        <v>621</v>
      </c>
      <c r="BY9433" s="118" t="s">
        <v>4568</v>
      </c>
    </row>
    <row r="9434" spans="53:77" x14ac:dyDescent="0.3">
      <c r="BA9434" s="169" t="e">
        <f>VLOOKUP(D9434,#REF!, 2,FALSE)</f>
        <v>#REF!</v>
      </c>
      <c r="BO9434" s="118" t="s">
        <v>233</v>
      </c>
      <c r="BP9434" s="118" t="s">
        <v>780</v>
      </c>
      <c r="BQ9434" s="118" t="s">
        <v>14669</v>
      </c>
      <c r="BW9434" s="118" t="s">
        <v>233</v>
      </c>
      <c r="BX9434" s="118" t="s">
        <v>780</v>
      </c>
      <c r="BY9434" s="118" t="s">
        <v>14669</v>
      </c>
    </row>
    <row r="9435" spans="53:77" x14ac:dyDescent="0.3">
      <c r="BA9435" s="169" t="e">
        <f>VLOOKUP(D9435,#REF!, 2,FALSE)</f>
        <v>#REF!</v>
      </c>
      <c r="BO9435" s="118" t="s">
        <v>14670</v>
      </c>
      <c r="BP9435" s="118" t="s">
        <v>775</v>
      </c>
      <c r="BQ9435" s="118" t="s">
        <v>14671</v>
      </c>
      <c r="BW9435" s="118" t="s">
        <v>14670</v>
      </c>
      <c r="BX9435" s="118" t="s">
        <v>775</v>
      </c>
      <c r="BY9435" s="118" t="s">
        <v>14671</v>
      </c>
    </row>
    <row r="9436" spans="53:77" x14ac:dyDescent="0.3">
      <c r="BA9436" s="169" t="e">
        <f>VLOOKUP(D9436,#REF!, 2,FALSE)</f>
        <v>#REF!</v>
      </c>
      <c r="BO9436" s="118" t="s">
        <v>14672</v>
      </c>
      <c r="BP9436" s="118" t="s">
        <v>775</v>
      </c>
      <c r="BQ9436" s="118" t="s">
        <v>2191</v>
      </c>
      <c r="BW9436" s="118" t="s">
        <v>14672</v>
      </c>
      <c r="BX9436" s="118" t="s">
        <v>775</v>
      </c>
      <c r="BY9436" s="118" t="s">
        <v>2191</v>
      </c>
    </row>
    <row r="9437" spans="53:77" x14ac:dyDescent="0.3">
      <c r="BA9437" s="169" t="e">
        <f>VLOOKUP(D9437,#REF!, 2,FALSE)</f>
        <v>#REF!</v>
      </c>
      <c r="BO9437" s="118" t="s">
        <v>14673</v>
      </c>
      <c r="BP9437" s="118" t="s">
        <v>775</v>
      </c>
      <c r="BQ9437" s="118" t="s">
        <v>14674</v>
      </c>
      <c r="BW9437" s="118" t="s">
        <v>14673</v>
      </c>
      <c r="BX9437" s="118" t="s">
        <v>775</v>
      </c>
      <c r="BY9437" s="118" t="s">
        <v>14674</v>
      </c>
    </row>
    <row r="9438" spans="53:77" x14ac:dyDescent="0.3">
      <c r="BA9438" s="169" t="e">
        <f>VLOOKUP(D9438,#REF!, 2,FALSE)</f>
        <v>#REF!</v>
      </c>
      <c r="BO9438" s="118" t="s">
        <v>14675</v>
      </c>
      <c r="BP9438" s="118" t="s">
        <v>803</v>
      </c>
      <c r="BQ9438" s="118" t="s">
        <v>9724</v>
      </c>
      <c r="BW9438" s="118" t="s">
        <v>14675</v>
      </c>
      <c r="BX9438" s="118" t="s">
        <v>803</v>
      </c>
      <c r="BY9438" s="118" t="s">
        <v>9724</v>
      </c>
    </row>
    <row r="9439" spans="53:77" x14ac:dyDescent="0.3">
      <c r="BA9439" s="169" t="e">
        <f>VLOOKUP(D9439,#REF!, 2,FALSE)</f>
        <v>#REF!</v>
      </c>
      <c r="BO9439" s="118" t="s">
        <v>14676</v>
      </c>
      <c r="BP9439" s="118" t="s">
        <v>614</v>
      </c>
      <c r="BQ9439" s="118" t="s">
        <v>5620</v>
      </c>
      <c r="BW9439" s="118" t="s">
        <v>14676</v>
      </c>
      <c r="BX9439" s="118" t="s">
        <v>614</v>
      </c>
      <c r="BY9439" s="118" t="s">
        <v>5620</v>
      </c>
    </row>
    <row r="9440" spans="53:77" x14ac:dyDescent="0.3">
      <c r="BA9440" s="169" t="e">
        <f>VLOOKUP(D9440,#REF!, 2,FALSE)</f>
        <v>#REF!</v>
      </c>
      <c r="BO9440" s="118" t="s">
        <v>14677</v>
      </c>
      <c r="BP9440" s="118" t="s">
        <v>736</v>
      </c>
      <c r="BQ9440" s="118" t="s">
        <v>14679</v>
      </c>
      <c r="BW9440" s="118" t="s">
        <v>14677</v>
      </c>
      <c r="BX9440" s="118" t="s">
        <v>736</v>
      </c>
      <c r="BY9440" s="118" t="s">
        <v>14679</v>
      </c>
    </row>
    <row r="9441" spans="53:77" x14ac:dyDescent="0.3">
      <c r="BA9441" s="169" t="e">
        <f>VLOOKUP(D9441,#REF!, 2,FALSE)</f>
        <v>#REF!</v>
      </c>
      <c r="BO9441" s="118" t="s">
        <v>14680</v>
      </c>
      <c r="BP9441" s="118" t="s">
        <v>736</v>
      </c>
      <c r="BQ9441" s="118" t="s">
        <v>14681</v>
      </c>
      <c r="BW9441" s="118" t="s">
        <v>14680</v>
      </c>
      <c r="BX9441" s="118" t="s">
        <v>736</v>
      </c>
      <c r="BY9441" s="118" t="s">
        <v>14681</v>
      </c>
    </row>
    <row r="9442" spans="53:77" x14ac:dyDescent="0.3">
      <c r="BA9442" s="169" t="e">
        <f>VLOOKUP(D9442,#REF!, 2,FALSE)</f>
        <v>#REF!</v>
      </c>
      <c r="BO9442" s="118" t="s">
        <v>14682</v>
      </c>
      <c r="BP9442" s="118" t="s">
        <v>616</v>
      </c>
      <c r="BQ9442" s="118" t="s">
        <v>1689</v>
      </c>
      <c r="BW9442" s="118" t="s">
        <v>14682</v>
      </c>
      <c r="BX9442" s="118" t="s">
        <v>616</v>
      </c>
      <c r="BY9442" s="118" t="s">
        <v>1689</v>
      </c>
    </row>
    <row r="9443" spans="53:77" x14ac:dyDescent="0.3">
      <c r="BA9443" s="169" t="e">
        <f>VLOOKUP(D9443,#REF!, 2,FALSE)</f>
        <v>#REF!</v>
      </c>
      <c r="BO9443" s="118" t="s">
        <v>14683</v>
      </c>
      <c r="BP9443" s="118" t="s">
        <v>3243</v>
      </c>
      <c r="BQ9443" s="118" t="s">
        <v>14684</v>
      </c>
      <c r="BW9443" s="118" t="s">
        <v>14683</v>
      </c>
      <c r="BX9443" s="118" t="s">
        <v>3243</v>
      </c>
      <c r="BY9443" s="118" t="s">
        <v>14684</v>
      </c>
    </row>
    <row r="9444" spans="53:77" x14ac:dyDescent="0.3">
      <c r="BA9444" s="169" t="e">
        <f>VLOOKUP(D9444,#REF!, 2,FALSE)</f>
        <v>#REF!</v>
      </c>
      <c r="BO9444" s="118" t="s">
        <v>14685</v>
      </c>
      <c r="BP9444" s="118" t="s">
        <v>926</v>
      </c>
      <c r="BQ9444" s="118" t="s">
        <v>8256</v>
      </c>
      <c r="BW9444" s="118" t="s">
        <v>14685</v>
      </c>
      <c r="BX9444" s="118" t="s">
        <v>926</v>
      </c>
      <c r="BY9444" s="118" t="s">
        <v>8256</v>
      </c>
    </row>
    <row r="9445" spans="53:77" x14ac:dyDescent="0.3">
      <c r="BA9445" s="169" t="e">
        <f>VLOOKUP(D9445,#REF!, 2,FALSE)</f>
        <v>#REF!</v>
      </c>
      <c r="BO9445" s="118" t="s">
        <v>2557</v>
      </c>
      <c r="BP9445" s="118" t="s">
        <v>1013</v>
      </c>
      <c r="BQ9445" s="118" t="s">
        <v>2983</v>
      </c>
      <c r="BW9445" s="118" t="s">
        <v>2557</v>
      </c>
      <c r="BX9445" s="118" t="s">
        <v>1013</v>
      </c>
      <c r="BY9445" s="118" t="s">
        <v>2983</v>
      </c>
    </row>
    <row r="9446" spans="53:77" x14ac:dyDescent="0.3">
      <c r="BA9446" s="169" t="e">
        <f>VLOOKUP(D9446,#REF!, 2,FALSE)</f>
        <v>#REF!</v>
      </c>
      <c r="BO9446" s="118" t="s">
        <v>14686</v>
      </c>
      <c r="BP9446" s="118" t="s">
        <v>628</v>
      </c>
      <c r="BQ9446" s="118" t="s">
        <v>4436</v>
      </c>
      <c r="BW9446" s="118" t="s">
        <v>14686</v>
      </c>
      <c r="BX9446" s="118" t="s">
        <v>628</v>
      </c>
      <c r="BY9446" s="118" t="s">
        <v>4436</v>
      </c>
    </row>
    <row r="9447" spans="53:77" x14ac:dyDescent="0.3">
      <c r="BA9447" s="169" t="e">
        <f>VLOOKUP(D9447,#REF!, 2,FALSE)</f>
        <v>#REF!</v>
      </c>
      <c r="BO9447" s="118" t="s">
        <v>14687</v>
      </c>
      <c r="BP9447" s="118" t="s">
        <v>3197</v>
      </c>
      <c r="BQ9447" s="118" t="s">
        <v>14688</v>
      </c>
      <c r="BW9447" s="118" t="s">
        <v>14687</v>
      </c>
      <c r="BX9447" s="118" t="s">
        <v>3197</v>
      </c>
      <c r="BY9447" s="118" t="s">
        <v>14688</v>
      </c>
    </row>
    <row r="9448" spans="53:77" x14ac:dyDescent="0.3">
      <c r="BA9448" s="169" t="e">
        <f>VLOOKUP(D9448,#REF!, 2,FALSE)</f>
        <v>#REF!</v>
      </c>
      <c r="BO9448" s="118" t="s">
        <v>14689</v>
      </c>
      <c r="BP9448" s="118" t="s">
        <v>637</v>
      </c>
      <c r="BQ9448" s="118" t="s">
        <v>14688</v>
      </c>
      <c r="BW9448" s="118" t="s">
        <v>14689</v>
      </c>
      <c r="BX9448" s="118" t="s">
        <v>637</v>
      </c>
      <c r="BY9448" s="118" t="s">
        <v>14688</v>
      </c>
    </row>
    <row r="9449" spans="53:77" x14ac:dyDescent="0.3">
      <c r="BA9449" s="169" t="e">
        <f>VLOOKUP(D9449,#REF!, 2,FALSE)</f>
        <v>#REF!</v>
      </c>
      <c r="BO9449" s="118" t="s">
        <v>2558</v>
      </c>
      <c r="BP9449" s="118" t="s">
        <v>923</v>
      </c>
      <c r="BQ9449" s="118" t="s">
        <v>2983</v>
      </c>
      <c r="BW9449" s="118" t="s">
        <v>2558</v>
      </c>
      <c r="BX9449" s="118" t="s">
        <v>923</v>
      </c>
      <c r="BY9449" s="118" t="s">
        <v>2983</v>
      </c>
    </row>
    <row r="9450" spans="53:77" x14ac:dyDescent="0.3">
      <c r="BA9450" s="169" t="e">
        <f>VLOOKUP(D9450,#REF!, 2,FALSE)</f>
        <v>#REF!</v>
      </c>
      <c r="BO9450" s="118" t="s">
        <v>2559</v>
      </c>
      <c r="BP9450" s="118" t="s">
        <v>703</v>
      </c>
      <c r="BQ9450" s="118" t="s">
        <v>14690</v>
      </c>
      <c r="BW9450" s="118" t="s">
        <v>2559</v>
      </c>
      <c r="BX9450" s="118" t="s">
        <v>703</v>
      </c>
      <c r="BY9450" s="118" t="s">
        <v>14690</v>
      </c>
    </row>
    <row r="9451" spans="53:77" x14ac:dyDescent="0.3">
      <c r="BA9451" s="169" t="e">
        <f>VLOOKUP(D9451,#REF!, 2,FALSE)</f>
        <v>#REF!</v>
      </c>
      <c r="BO9451" s="118" t="s">
        <v>14691</v>
      </c>
      <c r="BP9451" s="118" t="s">
        <v>616</v>
      </c>
      <c r="BQ9451" s="118" t="s">
        <v>14692</v>
      </c>
      <c r="BW9451" s="118" t="s">
        <v>14691</v>
      </c>
      <c r="BX9451" s="118" t="s">
        <v>616</v>
      </c>
      <c r="BY9451" s="118" t="s">
        <v>14692</v>
      </c>
    </row>
    <row r="9452" spans="53:77" x14ac:dyDescent="0.3">
      <c r="BA9452" s="169" t="e">
        <f>VLOOKUP(D9452,#REF!, 2,FALSE)</f>
        <v>#REF!</v>
      </c>
      <c r="BO9452" s="118" t="s">
        <v>14693</v>
      </c>
      <c r="BP9452" s="118" t="s">
        <v>787</v>
      </c>
      <c r="BQ9452" s="118" t="s">
        <v>1835</v>
      </c>
      <c r="BW9452" s="118" t="s">
        <v>14693</v>
      </c>
      <c r="BX9452" s="118" t="s">
        <v>787</v>
      </c>
      <c r="BY9452" s="118" t="s">
        <v>1835</v>
      </c>
    </row>
    <row r="9453" spans="53:77" x14ac:dyDescent="0.3">
      <c r="BA9453" s="169" t="e">
        <f>VLOOKUP(D9453,#REF!, 2,FALSE)</f>
        <v>#REF!</v>
      </c>
      <c r="BO9453" s="118" t="s">
        <v>14694</v>
      </c>
      <c r="BP9453" s="118" t="s">
        <v>2979</v>
      </c>
      <c r="BQ9453" s="118" t="s">
        <v>2391</v>
      </c>
      <c r="BW9453" s="118" t="s">
        <v>14694</v>
      </c>
      <c r="BX9453" s="118" t="s">
        <v>2979</v>
      </c>
      <c r="BY9453" s="118" t="s">
        <v>2391</v>
      </c>
    </row>
    <row r="9454" spans="53:77" x14ac:dyDescent="0.3">
      <c r="BA9454" s="169" t="e">
        <f>VLOOKUP(D9454,#REF!, 2,FALSE)</f>
        <v>#REF!</v>
      </c>
      <c r="BO9454" s="118" t="s">
        <v>14695</v>
      </c>
      <c r="BP9454" s="118" t="s">
        <v>787</v>
      </c>
      <c r="BQ9454" s="118" t="s">
        <v>14696</v>
      </c>
      <c r="BW9454" s="118" t="s">
        <v>14695</v>
      </c>
      <c r="BX9454" s="118" t="s">
        <v>787</v>
      </c>
      <c r="BY9454" s="118" t="s">
        <v>14696</v>
      </c>
    </row>
    <row r="9455" spans="53:77" x14ac:dyDescent="0.3">
      <c r="BA9455" s="169" t="e">
        <f>VLOOKUP(D9455,#REF!, 2,FALSE)</f>
        <v>#REF!</v>
      </c>
      <c r="BO9455" s="118" t="s">
        <v>14697</v>
      </c>
      <c r="BP9455" s="118" t="s">
        <v>3197</v>
      </c>
      <c r="BQ9455" s="118" t="s">
        <v>620</v>
      </c>
      <c r="BW9455" s="118" t="s">
        <v>14697</v>
      </c>
      <c r="BX9455" s="118" t="s">
        <v>3197</v>
      </c>
      <c r="BY9455" s="118" t="s">
        <v>620</v>
      </c>
    </row>
    <row r="9456" spans="53:77" x14ac:dyDescent="0.3">
      <c r="BA9456" s="169" t="e">
        <f>VLOOKUP(D9456,#REF!, 2,FALSE)</f>
        <v>#REF!</v>
      </c>
      <c r="BO9456" s="118" t="s">
        <v>14698</v>
      </c>
      <c r="BP9456" s="118" t="s">
        <v>787</v>
      </c>
      <c r="BQ9456" s="118" t="s">
        <v>14699</v>
      </c>
      <c r="BW9456" s="118" t="s">
        <v>14698</v>
      </c>
      <c r="BX9456" s="118" t="s">
        <v>787</v>
      </c>
      <c r="BY9456" s="118" t="s">
        <v>14699</v>
      </c>
    </row>
    <row r="9457" spans="53:77" x14ac:dyDescent="0.3">
      <c r="BA9457" s="169" t="e">
        <f>VLOOKUP(D9457,#REF!, 2,FALSE)</f>
        <v>#REF!</v>
      </c>
      <c r="BO9457" s="118" t="s">
        <v>2560</v>
      </c>
      <c r="BP9457" s="118" t="s">
        <v>715</v>
      </c>
      <c r="BQ9457" s="118" t="s">
        <v>14700</v>
      </c>
      <c r="BW9457" s="118" t="s">
        <v>2560</v>
      </c>
      <c r="BX9457" s="118" t="s">
        <v>715</v>
      </c>
      <c r="BY9457" s="118" t="s">
        <v>14700</v>
      </c>
    </row>
    <row r="9458" spans="53:77" x14ac:dyDescent="0.3">
      <c r="BA9458" s="169" t="e">
        <f>VLOOKUP(D9458,#REF!, 2,FALSE)</f>
        <v>#REF!</v>
      </c>
      <c r="BO9458" s="118" t="s">
        <v>14701</v>
      </c>
      <c r="BP9458" s="118" t="s">
        <v>628</v>
      </c>
      <c r="BQ9458" s="118" t="s">
        <v>14702</v>
      </c>
      <c r="BW9458" s="118" t="s">
        <v>14701</v>
      </c>
      <c r="BX9458" s="118" t="s">
        <v>628</v>
      </c>
      <c r="BY9458" s="118" t="s">
        <v>14702</v>
      </c>
    </row>
    <row r="9459" spans="53:77" x14ac:dyDescent="0.3">
      <c r="BA9459" s="169" t="e">
        <f>VLOOKUP(D9459,#REF!, 2,FALSE)</f>
        <v>#REF!</v>
      </c>
      <c r="BO9459" s="118" t="s">
        <v>14703</v>
      </c>
      <c r="BP9459" s="118" t="s">
        <v>1342</v>
      </c>
      <c r="BQ9459" s="118" t="s">
        <v>14704</v>
      </c>
      <c r="BW9459" s="118" t="s">
        <v>14703</v>
      </c>
      <c r="BX9459" s="118" t="s">
        <v>1342</v>
      </c>
      <c r="BY9459" s="118" t="s">
        <v>14704</v>
      </c>
    </row>
    <row r="9460" spans="53:77" x14ac:dyDescent="0.3">
      <c r="BA9460" s="169" t="e">
        <f>VLOOKUP(D9460,#REF!, 2,FALSE)</f>
        <v>#REF!</v>
      </c>
      <c r="BO9460" s="118" t="s">
        <v>14705</v>
      </c>
      <c r="BP9460" s="118" t="s">
        <v>3043</v>
      </c>
      <c r="BQ9460" s="118" t="s">
        <v>11245</v>
      </c>
      <c r="BW9460" s="118" t="s">
        <v>14705</v>
      </c>
      <c r="BX9460" s="118" t="s">
        <v>3043</v>
      </c>
      <c r="BY9460" s="118" t="s">
        <v>11245</v>
      </c>
    </row>
    <row r="9461" spans="53:77" x14ac:dyDescent="0.3">
      <c r="BA9461" s="169" t="e">
        <f>VLOOKUP(D9461,#REF!, 2,FALSE)</f>
        <v>#REF!</v>
      </c>
      <c r="BO9461" s="118" t="s">
        <v>14706</v>
      </c>
      <c r="BP9461" s="118" t="s">
        <v>1269</v>
      </c>
      <c r="BQ9461" s="118" t="s">
        <v>14707</v>
      </c>
      <c r="BW9461" s="118" t="s">
        <v>14706</v>
      </c>
      <c r="BX9461" s="118" t="s">
        <v>1269</v>
      </c>
      <c r="BY9461" s="118" t="s">
        <v>14707</v>
      </c>
    </row>
    <row r="9462" spans="53:77" x14ac:dyDescent="0.3">
      <c r="BA9462" s="169" t="e">
        <f>VLOOKUP(D9462,#REF!, 2,FALSE)</f>
        <v>#REF!</v>
      </c>
      <c r="BO9462" s="118" t="s">
        <v>14708</v>
      </c>
      <c r="BP9462" s="118" t="s">
        <v>617</v>
      </c>
      <c r="BQ9462" s="118" t="s">
        <v>7567</v>
      </c>
      <c r="BW9462" s="118" t="s">
        <v>14708</v>
      </c>
      <c r="BX9462" s="118" t="s">
        <v>617</v>
      </c>
      <c r="BY9462" s="118" t="s">
        <v>7567</v>
      </c>
    </row>
    <row r="9463" spans="53:77" x14ac:dyDescent="0.3">
      <c r="BA9463" s="169" t="e">
        <f>VLOOKUP(D9463,#REF!, 2,FALSE)</f>
        <v>#REF!</v>
      </c>
      <c r="BO9463" s="118" t="s">
        <v>14709</v>
      </c>
      <c r="BP9463" s="118" t="s">
        <v>3197</v>
      </c>
      <c r="BQ9463" s="118" t="s">
        <v>11180</v>
      </c>
      <c r="BW9463" s="118" t="s">
        <v>14709</v>
      </c>
      <c r="BX9463" s="118" t="s">
        <v>3197</v>
      </c>
      <c r="BY9463" s="118" t="s">
        <v>11180</v>
      </c>
    </row>
    <row r="9464" spans="53:77" x14ac:dyDescent="0.3">
      <c r="BA9464" s="169" t="e">
        <f>VLOOKUP(D9464,#REF!, 2,FALSE)</f>
        <v>#REF!</v>
      </c>
      <c r="BO9464" s="118" t="s">
        <v>14710</v>
      </c>
      <c r="BP9464" s="118" t="s">
        <v>2983</v>
      </c>
      <c r="BQ9464" s="118" t="s">
        <v>14711</v>
      </c>
      <c r="BW9464" s="118" t="s">
        <v>14710</v>
      </c>
      <c r="BX9464" s="118" t="s">
        <v>2983</v>
      </c>
      <c r="BY9464" s="118" t="s">
        <v>14711</v>
      </c>
    </row>
    <row r="9465" spans="53:77" x14ac:dyDescent="0.3">
      <c r="BA9465" s="169" t="e">
        <f>VLOOKUP(D9465,#REF!, 2,FALSE)</f>
        <v>#REF!</v>
      </c>
      <c r="BO9465" s="118" t="s">
        <v>14712</v>
      </c>
      <c r="BP9465" s="118" t="s">
        <v>2983</v>
      </c>
      <c r="BQ9465" s="118" t="s">
        <v>2983</v>
      </c>
      <c r="BW9465" s="118" t="s">
        <v>14712</v>
      </c>
      <c r="BX9465" s="118" t="s">
        <v>2983</v>
      </c>
      <c r="BY9465" s="118" t="s">
        <v>2983</v>
      </c>
    </row>
    <row r="9466" spans="53:77" x14ac:dyDescent="0.3">
      <c r="BA9466" s="169" t="e">
        <f>VLOOKUP(D9466,#REF!, 2,FALSE)</f>
        <v>#REF!</v>
      </c>
      <c r="BO9466" s="118" t="s">
        <v>14713</v>
      </c>
      <c r="BP9466" s="118" t="s">
        <v>705</v>
      </c>
      <c r="BQ9466" s="118" t="s">
        <v>14714</v>
      </c>
      <c r="BW9466" s="118" t="s">
        <v>14713</v>
      </c>
      <c r="BX9466" s="118" t="s">
        <v>705</v>
      </c>
      <c r="BY9466" s="118" t="s">
        <v>14714</v>
      </c>
    </row>
    <row r="9467" spans="53:77" x14ac:dyDescent="0.3">
      <c r="BA9467" s="169" t="e">
        <f>VLOOKUP(D9467,#REF!, 2,FALSE)</f>
        <v>#REF!</v>
      </c>
      <c r="BO9467" s="118" t="s">
        <v>14715</v>
      </c>
      <c r="BP9467" s="118" t="s">
        <v>2983</v>
      </c>
      <c r="BQ9467" s="118" t="s">
        <v>2983</v>
      </c>
      <c r="BW9467" s="118" t="s">
        <v>14715</v>
      </c>
      <c r="BX9467" s="118" t="s">
        <v>2983</v>
      </c>
      <c r="BY9467" s="118" t="s">
        <v>2983</v>
      </c>
    </row>
    <row r="9468" spans="53:77" x14ac:dyDescent="0.3">
      <c r="BA9468" s="169" t="e">
        <f>VLOOKUP(D9468,#REF!, 2,FALSE)</f>
        <v>#REF!</v>
      </c>
      <c r="BO9468" s="118" t="s">
        <v>14716</v>
      </c>
      <c r="BP9468" s="118" t="s">
        <v>663</v>
      </c>
      <c r="BQ9468" s="118" t="s">
        <v>2983</v>
      </c>
      <c r="BW9468" s="118" t="s">
        <v>14716</v>
      </c>
      <c r="BX9468" s="118" t="s">
        <v>663</v>
      </c>
      <c r="BY9468" s="118" t="s">
        <v>2983</v>
      </c>
    </row>
    <row r="9469" spans="53:77" x14ac:dyDescent="0.3">
      <c r="BA9469" s="169" t="e">
        <f>VLOOKUP(D9469,#REF!, 2,FALSE)</f>
        <v>#REF!</v>
      </c>
      <c r="BO9469" s="118" t="s">
        <v>14717</v>
      </c>
      <c r="BP9469" s="118" t="s">
        <v>616</v>
      </c>
      <c r="BQ9469" s="118" t="s">
        <v>2983</v>
      </c>
      <c r="BW9469" s="118" t="s">
        <v>14717</v>
      </c>
      <c r="BX9469" s="118" t="s">
        <v>616</v>
      </c>
      <c r="BY9469" s="118" t="s">
        <v>2983</v>
      </c>
    </row>
    <row r="9470" spans="53:77" x14ac:dyDescent="0.3">
      <c r="BA9470" s="169" t="e">
        <f>VLOOKUP(D9470,#REF!, 2,FALSE)</f>
        <v>#REF!</v>
      </c>
      <c r="BO9470" s="118" t="s">
        <v>14718</v>
      </c>
      <c r="BP9470" s="118" t="s">
        <v>614</v>
      </c>
      <c r="BQ9470" s="118" t="s">
        <v>14719</v>
      </c>
      <c r="BW9470" s="118" t="s">
        <v>14718</v>
      </c>
      <c r="BX9470" s="118" t="s">
        <v>614</v>
      </c>
      <c r="BY9470" s="118" t="s">
        <v>14719</v>
      </c>
    </row>
    <row r="9471" spans="53:77" x14ac:dyDescent="0.3">
      <c r="BA9471" s="169" t="e">
        <f>VLOOKUP(D9471,#REF!, 2,FALSE)</f>
        <v>#REF!</v>
      </c>
      <c r="BO9471" s="118" t="s">
        <v>225</v>
      </c>
      <c r="BP9471" s="118" t="s">
        <v>617</v>
      </c>
      <c r="BQ9471" s="118" t="s">
        <v>2983</v>
      </c>
      <c r="BW9471" s="118" t="s">
        <v>225</v>
      </c>
      <c r="BX9471" s="118" t="s">
        <v>617</v>
      </c>
      <c r="BY9471" s="118" t="s">
        <v>2983</v>
      </c>
    </row>
    <row r="9472" spans="53:77" x14ac:dyDescent="0.3">
      <c r="BA9472" s="169" t="e">
        <f>VLOOKUP(D9472,#REF!, 2,FALSE)</f>
        <v>#REF!</v>
      </c>
      <c r="BO9472" s="118" t="s">
        <v>14720</v>
      </c>
      <c r="BP9472" s="118" t="s">
        <v>662</v>
      </c>
      <c r="BQ9472" s="118" t="s">
        <v>1128</v>
      </c>
      <c r="BW9472" s="118" t="s">
        <v>14720</v>
      </c>
      <c r="BX9472" s="118" t="s">
        <v>662</v>
      </c>
      <c r="BY9472" s="118" t="s">
        <v>1128</v>
      </c>
    </row>
    <row r="9473" spans="53:77" x14ac:dyDescent="0.3">
      <c r="BA9473" s="169" t="e">
        <f>VLOOKUP(D9473,#REF!, 2,FALSE)</f>
        <v>#REF!</v>
      </c>
      <c r="BO9473" s="118" t="s">
        <v>14721</v>
      </c>
      <c r="BP9473" s="118" t="s">
        <v>616</v>
      </c>
      <c r="BQ9473" s="118" t="s">
        <v>2983</v>
      </c>
      <c r="BW9473" s="118" t="s">
        <v>14721</v>
      </c>
      <c r="BX9473" s="118" t="s">
        <v>616</v>
      </c>
      <c r="BY9473" s="118" t="s">
        <v>2983</v>
      </c>
    </row>
    <row r="9474" spans="53:77" x14ac:dyDescent="0.3">
      <c r="BA9474" s="169" t="e">
        <f>VLOOKUP(D9474,#REF!, 2,FALSE)</f>
        <v>#REF!</v>
      </c>
      <c r="BO9474" s="118" t="s">
        <v>14722</v>
      </c>
      <c r="BP9474" s="118" t="s">
        <v>16975</v>
      </c>
      <c r="BQ9474" s="118" t="s">
        <v>4079</v>
      </c>
      <c r="BW9474" s="118" t="s">
        <v>14722</v>
      </c>
      <c r="BX9474" s="118" t="s">
        <v>16975</v>
      </c>
      <c r="BY9474" s="118" t="s">
        <v>4079</v>
      </c>
    </row>
    <row r="9475" spans="53:77" x14ac:dyDescent="0.3">
      <c r="BA9475" s="169" t="e">
        <f>VLOOKUP(D9475,#REF!, 2,FALSE)</f>
        <v>#REF!</v>
      </c>
      <c r="BO9475" s="118" t="s">
        <v>14723</v>
      </c>
      <c r="BP9475" s="118" t="s">
        <v>775</v>
      </c>
      <c r="BQ9475" s="118" t="s">
        <v>2983</v>
      </c>
      <c r="BW9475" s="118" t="s">
        <v>14723</v>
      </c>
      <c r="BX9475" s="118" t="s">
        <v>775</v>
      </c>
      <c r="BY9475" s="118" t="s">
        <v>2983</v>
      </c>
    </row>
    <row r="9476" spans="53:77" x14ac:dyDescent="0.3">
      <c r="BA9476" s="169" t="e">
        <f>VLOOKUP(D9476,#REF!, 2,FALSE)</f>
        <v>#REF!</v>
      </c>
      <c r="BO9476" s="118" t="s">
        <v>2561</v>
      </c>
      <c r="BP9476" s="118" t="s">
        <v>780</v>
      </c>
      <c r="BQ9476" s="118" t="s">
        <v>2983</v>
      </c>
      <c r="BW9476" s="118" t="s">
        <v>2561</v>
      </c>
      <c r="BX9476" s="118" t="s">
        <v>780</v>
      </c>
      <c r="BY9476" s="118" t="s">
        <v>2983</v>
      </c>
    </row>
    <row r="9477" spans="53:77" x14ac:dyDescent="0.3">
      <c r="BA9477" s="169" t="e">
        <f>VLOOKUP(D9477,#REF!, 2,FALSE)</f>
        <v>#REF!</v>
      </c>
      <c r="BO9477" s="118" t="s">
        <v>2562</v>
      </c>
      <c r="BP9477" s="118" t="s">
        <v>703</v>
      </c>
      <c r="BQ9477" s="118" t="s">
        <v>2983</v>
      </c>
      <c r="BW9477" s="118" t="s">
        <v>2562</v>
      </c>
      <c r="BX9477" s="118" t="s">
        <v>703</v>
      </c>
      <c r="BY9477" s="118" t="s">
        <v>2983</v>
      </c>
    </row>
    <row r="9478" spans="53:77" x14ac:dyDescent="0.3">
      <c r="BA9478" s="169" t="e">
        <f>VLOOKUP(D9478,#REF!, 2,FALSE)</f>
        <v>#REF!</v>
      </c>
      <c r="BO9478" s="118" t="s">
        <v>14724</v>
      </c>
      <c r="BP9478" s="118" t="s">
        <v>787</v>
      </c>
      <c r="BQ9478" s="118" t="s">
        <v>2983</v>
      </c>
      <c r="BW9478" s="118" t="s">
        <v>14724</v>
      </c>
      <c r="BX9478" s="118" t="s">
        <v>787</v>
      </c>
      <c r="BY9478" s="118" t="s">
        <v>2983</v>
      </c>
    </row>
    <row r="9479" spans="53:77" x14ac:dyDescent="0.3">
      <c r="BA9479" s="169" t="e">
        <f>VLOOKUP(D9479,#REF!, 2,FALSE)</f>
        <v>#REF!</v>
      </c>
      <c r="BO9479" s="118" t="s">
        <v>2563</v>
      </c>
      <c r="BP9479" s="118" t="s">
        <v>631</v>
      </c>
      <c r="BQ9479" s="118" t="s">
        <v>2983</v>
      </c>
      <c r="BW9479" s="118" t="s">
        <v>2563</v>
      </c>
      <c r="BX9479" s="118" t="s">
        <v>631</v>
      </c>
      <c r="BY9479" s="118" t="s">
        <v>2983</v>
      </c>
    </row>
    <row r="9480" spans="53:77" x14ac:dyDescent="0.3">
      <c r="BA9480" s="169" t="e">
        <f>VLOOKUP(D9480,#REF!, 2,FALSE)</f>
        <v>#REF!</v>
      </c>
      <c r="BO9480" s="118" t="s">
        <v>14725</v>
      </c>
      <c r="BP9480" s="118" t="s">
        <v>631</v>
      </c>
      <c r="BQ9480" s="118" t="s">
        <v>2983</v>
      </c>
      <c r="BW9480" s="118" t="s">
        <v>14725</v>
      </c>
      <c r="BX9480" s="118" t="s">
        <v>631</v>
      </c>
      <c r="BY9480" s="118" t="s">
        <v>2983</v>
      </c>
    </row>
    <row r="9481" spans="53:77" x14ac:dyDescent="0.3">
      <c r="BA9481" s="169" t="e">
        <f>VLOOKUP(D9481,#REF!, 2,FALSE)</f>
        <v>#REF!</v>
      </c>
      <c r="BO9481" s="118" t="s">
        <v>14726</v>
      </c>
      <c r="BP9481" s="118" t="s">
        <v>775</v>
      </c>
      <c r="BQ9481" s="118" t="s">
        <v>14727</v>
      </c>
      <c r="BW9481" s="118" t="s">
        <v>14726</v>
      </c>
      <c r="BX9481" s="118" t="s">
        <v>775</v>
      </c>
      <c r="BY9481" s="118" t="s">
        <v>14727</v>
      </c>
    </row>
    <row r="9482" spans="53:77" x14ac:dyDescent="0.3">
      <c r="BA9482" s="169" t="e">
        <f>VLOOKUP(D9482,#REF!, 2,FALSE)</f>
        <v>#REF!</v>
      </c>
      <c r="BO9482" s="118" t="s">
        <v>14728</v>
      </c>
      <c r="BP9482" s="118" t="s">
        <v>731</v>
      </c>
      <c r="BQ9482" s="118" t="s">
        <v>14729</v>
      </c>
      <c r="BW9482" s="118" t="s">
        <v>14728</v>
      </c>
      <c r="BX9482" s="118" t="s">
        <v>731</v>
      </c>
      <c r="BY9482" s="118" t="s">
        <v>14729</v>
      </c>
    </row>
    <row r="9483" spans="53:77" x14ac:dyDescent="0.3">
      <c r="BA9483" s="169" t="e">
        <f>VLOOKUP(D9483,#REF!, 2,FALSE)</f>
        <v>#REF!</v>
      </c>
      <c r="BO9483" s="118" t="s">
        <v>14730</v>
      </c>
      <c r="BP9483" s="118" t="s">
        <v>2983</v>
      </c>
      <c r="BQ9483" s="118" t="s">
        <v>2983</v>
      </c>
      <c r="BW9483" s="118" t="s">
        <v>14730</v>
      </c>
      <c r="BX9483" s="118" t="s">
        <v>2983</v>
      </c>
      <c r="BY9483" s="118" t="s">
        <v>2983</v>
      </c>
    </row>
    <row r="9484" spans="53:77" x14ac:dyDescent="0.3">
      <c r="BA9484" s="169" t="e">
        <f>VLOOKUP(D9484,#REF!, 2,FALSE)</f>
        <v>#REF!</v>
      </c>
      <c r="BO9484" s="118" t="s">
        <v>14731</v>
      </c>
      <c r="BP9484" s="118" t="s">
        <v>2983</v>
      </c>
      <c r="BQ9484" s="118" t="s">
        <v>2983</v>
      </c>
      <c r="BW9484" s="118" t="s">
        <v>14731</v>
      </c>
      <c r="BX9484" s="118" t="s">
        <v>2983</v>
      </c>
      <c r="BY9484" s="118" t="s">
        <v>2983</v>
      </c>
    </row>
    <row r="9485" spans="53:77" x14ac:dyDescent="0.3">
      <c r="BA9485" s="169" t="e">
        <f>VLOOKUP(D9485,#REF!, 2,FALSE)</f>
        <v>#REF!</v>
      </c>
      <c r="BO9485" s="118" t="s">
        <v>14732</v>
      </c>
      <c r="BP9485" s="118" t="s">
        <v>2983</v>
      </c>
      <c r="BQ9485" s="118" t="s">
        <v>2983</v>
      </c>
      <c r="BW9485" s="118" t="s">
        <v>14732</v>
      </c>
      <c r="BX9485" s="118" t="s">
        <v>2983</v>
      </c>
      <c r="BY9485" s="118" t="s">
        <v>2983</v>
      </c>
    </row>
    <row r="9486" spans="53:77" x14ac:dyDescent="0.3">
      <c r="BA9486" s="169" t="e">
        <f>VLOOKUP(D9486,#REF!, 2,FALSE)</f>
        <v>#REF!</v>
      </c>
      <c r="BO9486" s="118" t="s">
        <v>14733</v>
      </c>
      <c r="BP9486" s="118" t="s">
        <v>2983</v>
      </c>
      <c r="BQ9486" s="118" t="s">
        <v>2983</v>
      </c>
      <c r="BW9486" s="118" t="s">
        <v>14733</v>
      </c>
      <c r="BX9486" s="118" t="s">
        <v>2983</v>
      </c>
      <c r="BY9486" s="118" t="s">
        <v>2983</v>
      </c>
    </row>
    <row r="9487" spans="53:77" x14ac:dyDescent="0.3">
      <c r="BA9487" s="169" t="e">
        <f>VLOOKUP(D9487,#REF!, 2,FALSE)</f>
        <v>#REF!</v>
      </c>
      <c r="BO9487" s="118" t="s">
        <v>2564</v>
      </c>
      <c r="BP9487" s="118" t="s">
        <v>780</v>
      </c>
      <c r="BQ9487" s="118" t="s">
        <v>14734</v>
      </c>
      <c r="BW9487" s="118" t="s">
        <v>2564</v>
      </c>
      <c r="BX9487" s="118" t="s">
        <v>780</v>
      </c>
      <c r="BY9487" s="118" t="s">
        <v>14734</v>
      </c>
    </row>
    <row r="9488" spans="53:77" x14ac:dyDescent="0.3">
      <c r="BA9488" s="169" t="e">
        <f>VLOOKUP(D9488,#REF!, 2,FALSE)</f>
        <v>#REF!</v>
      </c>
      <c r="BO9488" s="118" t="s">
        <v>14735</v>
      </c>
      <c r="BP9488" s="118" t="s">
        <v>3243</v>
      </c>
      <c r="BQ9488" s="118" t="s">
        <v>2983</v>
      </c>
      <c r="BW9488" s="118" t="s">
        <v>14735</v>
      </c>
      <c r="BX9488" s="118" t="s">
        <v>3243</v>
      </c>
      <c r="BY9488" s="118" t="s">
        <v>2983</v>
      </c>
    </row>
    <row r="9489" spans="53:77" x14ac:dyDescent="0.3">
      <c r="BA9489" s="169" t="e">
        <f>VLOOKUP(D9489,#REF!, 2,FALSE)</f>
        <v>#REF!</v>
      </c>
      <c r="BO9489" s="118" t="s">
        <v>14736</v>
      </c>
      <c r="BP9489" s="118" t="s">
        <v>2979</v>
      </c>
      <c r="BQ9489" s="118" t="s">
        <v>14737</v>
      </c>
      <c r="BW9489" s="118" t="s">
        <v>14736</v>
      </c>
      <c r="BX9489" s="118" t="s">
        <v>2979</v>
      </c>
      <c r="BY9489" s="118" t="s">
        <v>14737</v>
      </c>
    </row>
    <row r="9490" spans="53:77" x14ac:dyDescent="0.3">
      <c r="BA9490" s="169" t="e">
        <f>VLOOKUP(D9490,#REF!, 2,FALSE)</f>
        <v>#REF!</v>
      </c>
      <c r="BO9490" s="118" t="s">
        <v>2565</v>
      </c>
      <c r="BP9490" s="118" t="s">
        <v>923</v>
      </c>
      <c r="BQ9490" s="118" t="s">
        <v>2983</v>
      </c>
      <c r="BW9490" s="118" t="s">
        <v>2565</v>
      </c>
      <c r="BX9490" s="118" t="s">
        <v>923</v>
      </c>
      <c r="BY9490" s="118" t="s">
        <v>2983</v>
      </c>
    </row>
    <row r="9491" spans="53:77" x14ac:dyDescent="0.3">
      <c r="BA9491" s="169" t="e">
        <f>VLOOKUP(D9491,#REF!, 2,FALSE)</f>
        <v>#REF!</v>
      </c>
      <c r="BO9491" s="118" t="s">
        <v>2566</v>
      </c>
      <c r="BP9491" s="118" t="s">
        <v>619</v>
      </c>
      <c r="BQ9491" s="118" t="s">
        <v>7740</v>
      </c>
      <c r="BW9491" s="118" t="s">
        <v>2566</v>
      </c>
      <c r="BX9491" s="118" t="s">
        <v>619</v>
      </c>
      <c r="BY9491" s="118" t="s">
        <v>7740</v>
      </c>
    </row>
    <row r="9492" spans="53:77" x14ac:dyDescent="0.3">
      <c r="BA9492" s="169" t="e">
        <f>VLOOKUP(D9492,#REF!, 2,FALSE)</f>
        <v>#REF!</v>
      </c>
      <c r="BO9492" s="118" t="s">
        <v>14738</v>
      </c>
      <c r="BP9492" s="118" t="s">
        <v>619</v>
      </c>
      <c r="BQ9492" s="118" t="s">
        <v>2983</v>
      </c>
      <c r="BW9492" s="118" t="s">
        <v>14738</v>
      </c>
      <c r="BX9492" s="118" t="s">
        <v>619</v>
      </c>
      <c r="BY9492" s="118" t="s">
        <v>2983</v>
      </c>
    </row>
    <row r="9493" spans="53:77" x14ac:dyDescent="0.3">
      <c r="BA9493" s="169" t="e">
        <f>VLOOKUP(D9493,#REF!, 2,FALSE)</f>
        <v>#REF!</v>
      </c>
      <c r="BO9493" s="118" t="s">
        <v>14739</v>
      </c>
      <c r="BP9493" s="118" t="s">
        <v>661</v>
      </c>
      <c r="BQ9493" s="118" t="s">
        <v>14740</v>
      </c>
      <c r="BW9493" s="118" t="s">
        <v>14739</v>
      </c>
      <c r="BX9493" s="118" t="s">
        <v>661</v>
      </c>
      <c r="BY9493" s="118" t="s">
        <v>14740</v>
      </c>
    </row>
    <row r="9494" spans="53:77" x14ac:dyDescent="0.3">
      <c r="BA9494" s="169" t="e">
        <f>VLOOKUP(D9494,#REF!, 2,FALSE)</f>
        <v>#REF!</v>
      </c>
      <c r="BO9494" s="118" t="s">
        <v>14741</v>
      </c>
      <c r="BP9494" s="118" t="s">
        <v>2983</v>
      </c>
      <c r="BQ9494" s="118" t="s">
        <v>2983</v>
      </c>
      <c r="BW9494" s="118" t="s">
        <v>14741</v>
      </c>
      <c r="BX9494" s="118" t="s">
        <v>2983</v>
      </c>
      <c r="BY9494" s="118" t="s">
        <v>2983</v>
      </c>
    </row>
    <row r="9495" spans="53:77" x14ac:dyDescent="0.3">
      <c r="BA9495" s="169" t="e">
        <f>VLOOKUP(D9495,#REF!, 2,FALSE)</f>
        <v>#REF!</v>
      </c>
      <c r="BO9495" s="118" t="s">
        <v>14742</v>
      </c>
      <c r="BP9495" s="118" t="s">
        <v>621</v>
      </c>
      <c r="BQ9495" s="118" t="s">
        <v>2983</v>
      </c>
      <c r="BW9495" s="118" t="s">
        <v>14742</v>
      </c>
      <c r="BX9495" s="118" t="s">
        <v>621</v>
      </c>
      <c r="BY9495" s="118" t="s">
        <v>2983</v>
      </c>
    </row>
    <row r="9496" spans="53:77" x14ac:dyDescent="0.3">
      <c r="BA9496" s="169" t="e">
        <f>VLOOKUP(D9496,#REF!, 2,FALSE)</f>
        <v>#REF!</v>
      </c>
      <c r="BO9496" s="118" t="s">
        <v>14743</v>
      </c>
      <c r="BP9496" s="118" t="s">
        <v>661</v>
      </c>
      <c r="BQ9496" s="118" t="s">
        <v>2983</v>
      </c>
      <c r="BW9496" s="118" t="s">
        <v>14743</v>
      </c>
      <c r="BX9496" s="118" t="s">
        <v>661</v>
      </c>
      <c r="BY9496" s="118" t="s">
        <v>2983</v>
      </c>
    </row>
    <row r="9497" spans="53:77" x14ac:dyDescent="0.3">
      <c r="BA9497" s="169" t="e">
        <f>VLOOKUP(D9497,#REF!, 2,FALSE)</f>
        <v>#REF!</v>
      </c>
      <c r="BO9497" s="118" t="s">
        <v>14744</v>
      </c>
      <c r="BP9497" s="118" t="s">
        <v>667</v>
      </c>
      <c r="BQ9497" s="118" t="s">
        <v>2983</v>
      </c>
      <c r="BW9497" s="118" t="s">
        <v>14744</v>
      </c>
      <c r="BX9497" s="118" t="s">
        <v>667</v>
      </c>
      <c r="BY9497" s="118" t="s">
        <v>2983</v>
      </c>
    </row>
    <row r="9498" spans="53:77" x14ac:dyDescent="0.3">
      <c r="BA9498" s="169" t="e">
        <f>VLOOKUP(D9498,#REF!, 2,FALSE)</f>
        <v>#REF!</v>
      </c>
      <c r="BO9498" s="118" t="s">
        <v>14745</v>
      </c>
      <c r="BP9498" s="118" t="s">
        <v>849</v>
      </c>
      <c r="BQ9498" s="118" t="s">
        <v>14746</v>
      </c>
      <c r="BW9498" s="118" t="s">
        <v>14745</v>
      </c>
      <c r="BX9498" s="118" t="s">
        <v>849</v>
      </c>
      <c r="BY9498" s="118" t="s">
        <v>14746</v>
      </c>
    </row>
    <row r="9499" spans="53:77" x14ac:dyDescent="0.3">
      <c r="BA9499" s="169" t="e">
        <f>VLOOKUP(D9499,#REF!, 2,FALSE)</f>
        <v>#REF!</v>
      </c>
      <c r="BO9499" s="118" t="s">
        <v>14747</v>
      </c>
      <c r="BP9499" s="118" t="s">
        <v>778</v>
      </c>
      <c r="BQ9499" s="118" t="s">
        <v>2983</v>
      </c>
      <c r="BW9499" s="118" t="s">
        <v>14747</v>
      </c>
      <c r="BX9499" s="118" t="s">
        <v>778</v>
      </c>
      <c r="BY9499" s="118" t="s">
        <v>2983</v>
      </c>
    </row>
    <row r="9500" spans="53:77" x14ac:dyDescent="0.3">
      <c r="BA9500" s="169" t="e">
        <f>VLOOKUP(D9500,#REF!, 2,FALSE)</f>
        <v>#REF!</v>
      </c>
      <c r="BO9500" s="118" t="s">
        <v>14748</v>
      </c>
      <c r="BP9500" s="118" t="s">
        <v>736</v>
      </c>
      <c r="BQ9500" s="118" t="s">
        <v>2983</v>
      </c>
      <c r="BW9500" s="118" t="s">
        <v>14748</v>
      </c>
      <c r="BX9500" s="118" t="s">
        <v>736</v>
      </c>
      <c r="BY9500" s="118" t="s">
        <v>2983</v>
      </c>
    </row>
    <row r="9501" spans="53:77" x14ac:dyDescent="0.3">
      <c r="BA9501" s="169" t="e">
        <f>VLOOKUP(D9501,#REF!, 2,FALSE)</f>
        <v>#REF!</v>
      </c>
      <c r="BO9501" s="118" t="s">
        <v>14749</v>
      </c>
      <c r="BP9501" s="118" t="s">
        <v>787</v>
      </c>
      <c r="BQ9501" s="118" t="s">
        <v>4382</v>
      </c>
      <c r="BW9501" s="118" t="s">
        <v>14749</v>
      </c>
      <c r="BX9501" s="118" t="s">
        <v>787</v>
      </c>
      <c r="BY9501" s="118" t="s">
        <v>4382</v>
      </c>
    </row>
    <row r="9502" spans="53:77" x14ac:dyDescent="0.3">
      <c r="BA9502" s="169" t="e">
        <f>VLOOKUP(D9502,#REF!, 2,FALSE)</f>
        <v>#REF!</v>
      </c>
      <c r="BO9502" s="118" t="s">
        <v>14750</v>
      </c>
      <c r="BP9502" s="118" t="s">
        <v>2983</v>
      </c>
      <c r="BQ9502" s="118" t="s">
        <v>14751</v>
      </c>
      <c r="BW9502" s="118" t="s">
        <v>14750</v>
      </c>
      <c r="BX9502" s="118" t="s">
        <v>2983</v>
      </c>
      <c r="BY9502" s="118" t="s">
        <v>14751</v>
      </c>
    </row>
    <row r="9503" spans="53:77" x14ac:dyDescent="0.3">
      <c r="BA9503" s="169" t="e">
        <f>VLOOKUP(D9503,#REF!, 2,FALSE)</f>
        <v>#REF!</v>
      </c>
      <c r="BO9503" s="118" t="s">
        <v>14752</v>
      </c>
      <c r="BP9503" s="118" t="s">
        <v>2983</v>
      </c>
      <c r="BQ9503" s="118" t="s">
        <v>1555</v>
      </c>
      <c r="BW9503" s="118" t="s">
        <v>14752</v>
      </c>
      <c r="BX9503" s="118" t="s">
        <v>2983</v>
      </c>
      <c r="BY9503" s="118" t="s">
        <v>1555</v>
      </c>
    </row>
    <row r="9504" spans="53:77" x14ac:dyDescent="0.3">
      <c r="BA9504" s="169" t="e">
        <f>VLOOKUP(D9504,#REF!, 2,FALSE)</f>
        <v>#REF!</v>
      </c>
      <c r="BO9504" s="118" t="s">
        <v>14753</v>
      </c>
      <c r="BP9504" s="118" t="s">
        <v>841</v>
      </c>
      <c r="BQ9504" s="118" t="s">
        <v>3012</v>
      </c>
      <c r="BW9504" s="118" t="s">
        <v>14753</v>
      </c>
      <c r="BX9504" s="118" t="s">
        <v>841</v>
      </c>
      <c r="BY9504" s="118" t="s">
        <v>3012</v>
      </c>
    </row>
    <row r="9505" spans="53:77" x14ac:dyDescent="0.3">
      <c r="BA9505" s="169" t="e">
        <f>VLOOKUP(D9505,#REF!, 2,FALSE)</f>
        <v>#REF!</v>
      </c>
      <c r="BO9505" s="118" t="s">
        <v>14754</v>
      </c>
      <c r="BP9505" s="118" t="s">
        <v>2983</v>
      </c>
      <c r="BQ9505" s="118" t="s">
        <v>14755</v>
      </c>
      <c r="BW9505" s="118" t="s">
        <v>14754</v>
      </c>
      <c r="BX9505" s="118" t="s">
        <v>2983</v>
      </c>
      <c r="BY9505" s="118" t="s">
        <v>14755</v>
      </c>
    </row>
    <row r="9506" spans="53:77" x14ac:dyDescent="0.3">
      <c r="BA9506" s="169" t="e">
        <f>VLOOKUP(D9506,#REF!, 2,FALSE)</f>
        <v>#REF!</v>
      </c>
      <c r="BO9506" s="118" t="s">
        <v>14757</v>
      </c>
      <c r="BP9506" s="118" t="s">
        <v>2983</v>
      </c>
      <c r="BQ9506" s="118" t="s">
        <v>11258</v>
      </c>
      <c r="BW9506" s="118" t="s">
        <v>14757</v>
      </c>
      <c r="BX9506" s="118" t="s">
        <v>2983</v>
      </c>
      <c r="BY9506" s="118" t="s">
        <v>11258</v>
      </c>
    </row>
    <row r="9507" spans="53:77" x14ac:dyDescent="0.3">
      <c r="BA9507" s="169" t="e">
        <f>VLOOKUP(D9507,#REF!, 2,FALSE)</f>
        <v>#REF!</v>
      </c>
      <c r="BO9507" s="118" t="s">
        <v>14758</v>
      </c>
      <c r="BP9507" s="118" t="s">
        <v>2983</v>
      </c>
      <c r="BQ9507" s="118" t="s">
        <v>14759</v>
      </c>
      <c r="BW9507" s="118" t="s">
        <v>14758</v>
      </c>
      <c r="BX9507" s="118" t="s">
        <v>2983</v>
      </c>
      <c r="BY9507" s="118" t="s">
        <v>14759</v>
      </c>
    </row>
    <row r="9508" spans="53:77" x14ac:dyDescent="0.3">
      <c r="BA9508" s="169" t="e">
        <f>VLOOKUP(D9508,#REF!, 2,FALSE)</f>
        <v>#REF!</v>
      </c>
      <c r="BO9508" s="118" t="s">
        <v>242</v>
      </c>
      <c r="BP9508" s="118" t="s">
        <v>2983</v>
      </c>
      <c r="BQ9508" s="118" t="s">
        <v>14760</v>
      </c>
      <c r="BW9508" s="118" t="s">
        <v>242</v>
      </c>
      <c r="BX9508" s="118" t="s">
        <v>2983</v>
      </c>
      <c r="BY9508" s="118" t="s">
        <v>14760</v>
      </c>
    </row>
    <row r="9509" spans="53:77" x14ac:dyDescent="0.3">
      <c r="BA9509" s="169" t="e">
        <f>VLOOKUP(D9509,#REF!, 2,FALSE)</f>
        <v>#REF!</v>
      </c>
      <c r="BO9509" s="118" t="s">
        <v>14761</v>
      </c>
      <c r="BP9509" s="118" t="s">
        <v>2983</v>
      </c>
      <c r="BQ9509" s="118" t="s">
        <v>2983</v>
      </c>
      <c r="BW9509" s="118" t="s">
        <v>14761</v>
      </c>
      <c r="BX9509" s="118" t="s">
        <v>2983</v>
      </c>
      <c r="BY9509" s="118" t="s">
        <v>2983</v>
      </c>
    </row>
    <row r="9510" spans="53:77" x14ac:dyDescent="0.3">
      <c r="BA9510" s="169" t="e">
        <f>VLOOKUP(D9510,#REF!, 2,FALSE)</f>
        <v>#REF!</v>
      </c>
      <c r="BO9510" s="118" t="s">
        <v>14763</v>
      </c>
      <c r="BP9510" s="118" t="s">
        <v>928</v>
      </c>
      <c r="BQ9510" s="118" t="s">
        <v>8168</v>
      </c>
      <c r="BW9510" s="118" t="s">
        <v>14763</v>
      </c>
      <c r="BX9510" s="118" t="s">
        <v>928</v>
      </c>
      <c r="BY9510" s="118" t="s">
        <v>8168</v>
      </c>
    </row>
    <row r="9511" spans="53:77" x14ac:dyDescent="0.3">
      <c r="BA9511" s="169" t="e">
        <f>VLOOKUP(D9511,#REF!, 2,FALSE)</f>
        <v>#REF!</v>
      </c>
      <c r="BO9511" s="118" t="s">
        <v>14764</v>
      </c>
      <c r="BP9511" s="118" t="s">
        <v>928</v>
      </c>
      <c r="BQ9511" s="118" t="s">
        <v>3073</v>
      </c>
      <c r="BW9511" s="118" t="s">
        <v>14764</v>
      </c>
      <c r="BX9511" s="118" t="s">
        <v>928</v>
      </c>
      <c r="BY9511" s="118" t="s">
        <v>3073</v>
      </c>
    </row>
    <row r="9512" spans="53:77" x14ac:dyDescent="0.3">
      <c r="BA9512" s="169" t="e">
        <f>VLOOKUP(D9512,#REF!, 2,FALSE)</f>
        <v>#REF!</v>
      </c>
      <c r="BO9512" s="118" t="s">
        <v>2569</v>
      </c>
      <c r="BP9512" s="118" t="s">
        <v>3003</v>
      </c>
      <c r="BQ9512" s="118" t="s">
        <v>14765</v>
      </c>
      <c r="BW9512" s="118" t="s">
        <v>2569</v>
      </c>
      <c r="BX9512" s="118" t="s">
        <v>3003</v>
      </c>
      <c r="BY9512" s="118" t="s">
        <v>14765</v>
      </c>
    </row>
    <row r="9513" spans="53:77" x14ac:dyDescent="0.3">
      <c r="BA9513" s="169" t="e">
        <f>VLOOKUP(D9513,#REF!, 2,FALSE)</f>
        <v>#REF!</v>
      </c>
      <c r="BO9513" s="118" t="s">
        <v>14766</v>
      </c>
      <c r="BP9513" s="118" t="s">
        <v>3243</v>
      </c>
      <c r="BQ9513" s="118" t="s">
        <v>2983</v>
      </c>
      <c r="BW9513" s="118" t="s">
        <v>14766</v>
      </c>
      <c r="BX9513" s="118" t="s">
        <v>3243</v>
      </c>
      <c r="BY9513" s="118" t="s">
        <v>2983</v>
      </c>
    </row>
    <row r="9514" spans="53:77" x14ac:dyDescent="0.3">
      <c r="BA9514" s="169" t="e">
        <f>VLOOKUP(D9514,#REF!, 2,FALSE)</f>
        <v>#REF!</v>
      </c>
      <c r="BO9514" s="118" t="s">
        <v>14767</v>
      </c>
      <c r="BP9514" s="118" t="s">
        <v>2983</v>
      </c>
      <c r="BQ9514" s="118" t="s">
        <v>2983</v>
      </c>
      <c r="BW9514" s="118" t="s">
        <v>14767</v>
      </c>
      <c r="BX9514" s="118" t="s">
        <v>2983</v>
      </c>
      <c r="BY9514" s="118" t="s">
        <v>2983</v>
      </c>
    </row>
    <row r="9515" spans="53:77" x14ac:dyDescent="0.3">
      <c r="BA9515" s="169" t="e">
        <f>VLOOKUP(D9515,#REF!, 2,FALSE)</f>
        <v>#REF!</v>
      </c>
      <c r="BO9515" s="118" t="s">
        <v>14768</v>
      </c>
      <c r="BP9515" s="118" t="s">
        <v>2983</v>
      </c>
      <c r="BQ9515" s="118" t="s">
        <v>2983</v>
      </c>
      <c r="BW9515" s="118" t="s">
        <v>14768</v>
      </c>
      <c r="BX9515" s="118" t="s">
        <v>2983</v>
      </c>
      <c r="BY9515" s="118" t="s">
        <v>2983</v>
      </c>
    </row>
    <row r="9516" spans="53:77" x14ac:dyDescent="0.3">
      <c r="BA9516" s="169" t="e">
        <f>VLOOKUP(D9516,#REF!, 2,FALSE)</f>
        <v>#REF!</v>
      </c>
      <c r="BO9516" s="118" t="s">
        <v>14769</v>
      </c>
      <c r="BP9516" s="118" t="s">
        <v>661</v>
      </c>
      <c r="BQ9516" s="118" t="s">
        <v>2983</v>
      </c>
      <c r="BW9516" s="118" t="s">
        <v>14769</v>
      </c>
      <c r="BX9516" s="118" t="s">
        <v>661</v>
      </c>
      <c r="BY9516" s="118" t="s">
        <v>2983</v>
      </c>
    </row>
    <row r="9517" spans="53:77" x14ac:dyDescent="0.3">
      <c r="BA9517" s="169" t="e">
        <f>VLOOKUP(D9517,#REF!, 2,FALSE)</f>
        <v>#REF!</v>
      </c>
      <c r="BO9517" s="118" t="s">
        <v>14770</v>
      </c>
      <c r="BP9517" s="118" t="s">
        <v>2983</v>
      </c>
      <c r="BQ9517" s="118" t="s">
        <v>14771</v>
      </c>
      <c r="BW9517" s="118" t="s">
        <v>14770</v>
      </c>
      <c r="BX9517" s="118" t="s">
        <v>2983</v>
      </c>
      <c r="BY9517" s="118" t="s">
        <v>14771</v>
      </c>
    </row>
    <row r="9518" spans="53:77" x14ac:dyDescent="0.3">
      <c r="BA9518" s="169" t="e">
        <f>VLOOKUP(D9518,#REF!, 2,FALSE)</f>
        <v>#REF!</v>
      </c>
      <c r="BO9518" s="118" t="s">
        <v>14772</v>
      </c>
      <c r="BP9518" s="118" t="s">
        <v>2983</v>
      </c>
      <c r="BQ9518" s="118" t="s">
        <v>14480</v>
      </c>
      <c r="BW9518" s="118" t="s">
        <v>14772</v>
      </c>
      <c r="BX9518" s="118" t="s">
        <v>2983</v>
      </c>
      <c r="BY9518" s="118" t="s">
        <v>14480</v>
      </c>
    </row>
    <row r="9519" spans="53:77" x14ac:dyDescent="0.3">
      <c r="BA9519" s="169" t="e">
        <f>VLOOKUP(D9519,#REF!, 2,FALSE)</f>
        <v>#REF!</v>
      </c>
      <c r="BO9519" s="118" t="s">
        <v>14773</v>
      </c>
      <c r="BP9519" s="118" t="s">
        <v>2983</v>
      </c>
      <c r="BQ9519" s="118" t="s">
        <v>14774</v>
      </c>
      <c r="BW9519" s="118" t="s">
        <v>14773</v>
      </c>
      <c r="BX9519" s="118" t="s">
        <v>2983</v>
      </c>
      <c r="BY9519" s="118" t="s">
        <v>14774</v>
      </c>
    </row>
    <row r="9520" spans="53:77" x14ac:dyDescent="0.3">
      <c r="BA9520" s="169" t="e">
        <f>VLOOKUP(D9520,#REF!, 2,FALSE)</f>
        <v>#REF!</v>
      </c>
      <c r="BO9520" s="118" t="s">
        <v>14775</v>
      </c>
      <c r="BP9520" s="118" t="s">
        <v>1013</v>
      </c>
      <c r="BQ9520" s="118" t="s">
        <v>2983</v>
      </c>
      <c r="BW9520" s="118" t="s">
        <v>14775</v>
      </c>
      <c r="BX9520" s="118" t="s">
        <v>1013</v>
      </c>
      <c r="BY9520" s="118" t="s">
        <v>2983</v>
      </c>
    </row>
    <row r="9521" spans="53:77" x14ac:dyDescent="0.3">
      <c r="BA9521" s="169" t="e">
        <f>VLOOKUP(D9521,#REF!, 2,FALSE)</f>
        <v>#REF!</v>
      </c>
      <c r="BO9521" s="118" t="s">
        <v>14776</v>
      </c>
      <c r="BP9521" s="118" t="s">
        <v>2983</v>
      </c>
      <c r="BQ9521" s="118" t="s">
        <v>14777</v>
      </c>
      <c r="BW9521" s="118" t="s">
        <v>14776</v>
      </c>
      <c r="BX9521" s="118" t="s">
        <v>2983</v>
      </c>
      <c r="BY9521" s="118" t="s">
        <v>14777</v>
      </c>
    </row>
    <row r="9522" spans="53:77" x14ac:dyDescent="0.3">
      <c r="BA9522" s="169" t="e">
        <f>VLOOKUP(D9522,#REF!, 2,FALSE)</f>
        <v>#REF!</v>
      </c>
      <c r="BO9522" s="118" t="s">
        <v>2570</v>
      </c>
      <c r="BP9522" s="118" t="s">
        <v>928</v>
      </c>
      <c r="BQ9522" s="118" t="s">
        <v>2983</v>
      </c>
      <c r="BW9522" s="118" t="s">
        <v>2570</v>
      </c>
      <c r="BX9522" s="118" t="s">
        <v>928</v>
      </c>
      <c r="BY9522" s="118" t="s">
        <v>2983</v>
      </c>
    </row>
    <row r="9523" spans="53:77" x14ac:dyDescent="0.3">
      <c r="BA9523" s="169" t="e">
        <f>VLOOKUP(D9523,#REF!, 2,FALSE)</f>
        <v>#REF!</v>
      </c>
      <c r="BO9523" s="118" t="s">
        <v>14778</v>
      </c>
      <c r="BP9523" s="118" t="s">
        <v>1272</v>
      </c>
      <c r="BQ9523" s="118" t="s">
        <v>14779</v>
      </c>
      <c r="BW9523" s="118" t="s">
        <v>14778</v>
      </c>
      <c r="BX9523" s="118" t="s">
        <v>1272</v>
      </c>
      <c r="BY9523" s="118" t="s">
        <v>14779</v>
      </c>
    </row>
    <row r="9524" spans="53:77" x14ac:dyDescent="0.3">
      <c r="BA9524" s="169" t="e">
        <f>VLOOKUP(D9524,#REF!, 2,FALSE)</f>
        <v>#REF!</v>
      </c>
      <c r="BO9524" s="118" t="s">
        <v>14780</v>
      </c>
      <c r="BP9524" s="118" t="s">
        <v>736</v>
      </c>
      <c r="BQ9524" s="118" t="s">
        <v>2983</v>
      </c>
      <c r="BW9524" s="118" t="s">
        <v>14780</v>
      </c>
      <c r="BX9524" s="118" t="s">
        <v>736</v>
      </c>
      <c r="BY9524" s="118" t="s">
        <v>2983</v>
      </c>
    </row>
    <row r="9525" spans="53:77" x14ac:dyDescent="0.3">
      <c r="BA9525" s="169" t="e">
        <f>VLOOKUP(D9525,#REF!, 2,FALSE)</f>
        <v>#REF!</v>
      </c>
      <c r="BO9525" s="118" t="s">
        <v>14781</v>
      </c>
      <c r="BP9525" s="118" t="s">
        <v>852</v>
      </c>
      <c r="BQ9525" s="118" t="s">
        <v>2983</v>
      </c>
      <c r="BW9525" s="118" t="s">
        <v>14781</v>
      </c>
      <c r="BX9525" s="118" t="s">
        <v>852</v>
      </c>
      <c r="BY9525" s="118" t="s">
        <v>2983</v>
      </c>
    </row>
    <row r="9526" spans="53:77" x14ac:dyDescent="0.3">
      <c r="BA9526" s="169" t="e">
        <f>VLOOKUP(D9526,#REF!, 2,FALSE)</f>
        <v>#REF!</v>
      </c>
      <c r="BO9526" s="118" t="s">
        <v>14782</v>
      </c>
      <c r="BP9526" s="118" t="s">
        <v>2983</v>
      </c>
      <c r="BQ9526" s="118" t="s">
        <v>2983</v>
      </c>
      <c r="BW9526" s="118" t="s">
        <v>14782</v>
      </c>
      <c r="BX9526" s="118" t="s">
        <v>2983</v>
      </c>
      <c r="BY9526" s="118" t="s">
        <v>2983</v>
      </c>
    </row>
    <row r="9527" spans="53:77" x14ac:dyDescent="0.3">
      <c r="BA9527" s="169" t="e">
        <f>VLOOKUP(D9527,#REF!, 2,FALSE)</f>
        <v>#REF!</v>
      </c>
      <c r="BO9527" s="118" t="s">
        <v>14783</v>
      </c>
      <c r="BP9527" s="118" t="s">
        <v>3003</v>
      </c>
      <c r="BQ9527" s="118" t="s">
        <v>2983</v>
      </c>
      <c r="BW9527" s="118" t="s">
        <v>14783</v>
      </c>
      <c r="BX9527" s="118" t="s">
        <v>3003</v>
      </c>
      <c r="BY9527" s="118" t="s">
        <v>2983</v>
      </c>
    </row>
    <row r="9528" spans="53:77" x14ac:dyDescent="0.3">
      <c r="BA9528" s="169" t="e">
        <f>VLOOKUP(D9528,#REF!, 2,FALSE)</f>
        <v>#REF!</v>
      </c>
      <c r="BO9528" s="118" t="s">
        <v>14784</v>
      </c>
      <c r="BP9528" s="118" t="s">
        <v>3243</v>
      </c>
      <c r="BQ9528" s="118" t="s">
        <v>2983</v>
      </c>
      <c r="BW9528" s="118" t="s">
        <v>14784</v>
      </c>
      <c r="BX9528" s="118" t="s">
        <v>3243</v>
      </c>
      <c r="BY9528" s="118" t="s">
        <v>2983</v>
      </c>
    </row>
    <row r="9529" spans="53:77" x14ac:dyDescent="0.3">
      <c r="BA9529" s="169" t="e">
        <f>VLOOKUP(D9529,#REF!, 2,FALSE)</f>
        <v>#REF!</v>
      </c>
      <c r="BO9529" s="118" t="s">
        <v>241</v>
      </c>
      <c r="BP9529" s="118" t="s">
        <v>852</v>
      </c>
      <c r="BQ9529" s="118" t="s">
        <v>2983</v>
      </c>
      <c r="BW9529" s="118" t="s">
        <v>241</v>
      </c>
      <c r="BX9529" s="118" t="s">
        <v>852</v>
      </c>
      <c r="BY9529" s="118" t="s">
        <v>2983</v>
      </c>
    </row>
    <row r="9530" spans="53:77" x14ac:dyDescent="0.3">
      <c r="BA9530" s="169" t="e">
        <f>VLOOKUP(D9530,#REF!, 2,FALSE)</f>
        <v>#REF!</v>
      </c>
      <c r="BO9530" s="118" t="s">
        <v>14785</v>
      </c>
      <c r="BP9530" s="118" t="s">
        <v>3003</v>
      </c>
      <c r="BQ9530" s="118" t="s">
        <v>2983</v>
      </c>
      <c r="BW9530" s="118" t="s">
        <v>14785</v>
      </c>
      <c r="BX9530" s="118" t="s">
        <v>3003</v>
      </c>
      <c r="BY9530" s="118" t="s">
        <v>2983</v>
      </c>
    </row>
    <row r="9531" spans="53:77" x14ac:dyDescent="0.3">
      <c r="BA9531" s="169" t="e">
        <f>VLOOKUP(D9531,#REF!, 2,FALSE)</f>
        <v>#REF!</v>
      </c>
      <c r="BO9531" s="118" t="s">
        <v>14786</v>
      </c>
      <c r="BP9531" s="118" t="s">
        <v>2983</v>
      </c>
      <c r="BQ9531" s="118" t="s">
        <v>2983</v>
      </c>
      <c r="BW9531" s="118" t="s">
        <v>14786</v>
      </c>
      <c r="BX9531" s="118" t="s">
        <v>2983</v>
      </c>
      <c r="BY9531" s="118" t="s">
        <v>2983</v>
      </c>
    </row>
    <row r="9532" spans="53:77" x14ac:dyDescent="0.3">
      <c r="BA9532" s="169" t="e">
        <f>VLOOKUP(D9532,#REF!, 2,FALSE)</f>
        <v>#REF!</v>
      </c>
      <c r="BO9532" s="118" t="s">
        <v>14787</v>
      </c>
      <c r="BP9532" s="118" t="s">
        <v>16983</v>
      </c>
      <c r="BQ9532" s="118" t="s">
        <v>14788</v>
      </c>
      <c r="BW9532" s="118" t="s">
        <v>14787</v>
      </c>
      <c r="BX9532" s="118" t="s">
        <v>16983</v>
      </c>
      <c r="BY9532" s="118" t="s">
        <v>14788</v>
      </c>
    </row>
    <row r="9533" spans="53:77" x14ac:dyDescent="0.3">
      <c r="BA9533" s="169" t="e">
        <f>VLOOKUP(D9533,#REF!, 2,FALSE)</f>
        <v>#REF!</v>
      </c>
      <c r="BO9533" s="118" t="s">
        <v>14789</v>
      </c>
      <c r="BP9533" s="118" t="s">
        <v>2983</v>
      </c>
      <c r="BQ9533" s="118" t="s">
        <v>3829</v>
      </c>
      <c r="BW9533" s="118" t="s">
        <v>14789</v>
      </c>
      <c r="BX9533" s="118" t="s">
        <v>2983</v>
      </c>
      <c r="BY9533" s="118" t="s">
        <v>3829</v>
      </c>
    </row>
    <row r="9534" spans="53:77" x14ac:dyDescent="0.3">
      <c r="BA9534" s="169" t="e">
        <f>VLOOKUP(D9534,#REF!, 2,FALSE)</f>
        <v>#REF!</v>
      </c>
      <c r="BO9534" s="118" t="s">
        <v>14790</v>
      </c>
      <c r="BP9534" s="118" t="s">
        <v>2983</v>
      </c>
      <c r="BQ9534" s="118" t="s">
        <v>1212</v>
      </c>
      <c r="BW9534" s="118" t="s">
        <v>14790</v>
      </c>
      <c r="BX9534" s="118" t="s">
        <v>2983</v>
      </c>
      <c r="BY9534" s="118" t="s">
        <v>1212</v>
      </c>
    </row>
    <row r="9535" spans="53:77" x14ac:dyDescent="0.3">
      <c r="BA9535" s="169" t="e">
        <f>VLOOKUP(D9535,#REF!, 2,FALSE)</f>
        <v>#REF!</v>
      </c>
      <c r="BO9535" s="118" t="s">
        <v>14791</v>
      </c>
      <c r="BP9535" s="118" t="s">
        <v>2983</v>
      </c>
      <c r="BQ9535" s="118" t="s">
        <v>2983</v>
      </c>
      <c r="BW9535" s="118" t="s">
        <v>14791</v>
      </c>
      <c r="BX9535" s="118" t="s">
        <v>2983</v>
      </c>
      <c r="BY9535" s="118" t="s">
        <v>2983</v>
      </c>
    </row>
    <row r="9536" spans="53:77" x14ac:dyDescent="0.3">
      <c r="BA9536" s="169" t="e">
        <f>VLOOKUP(D9536,#REF!, 2,FALSE)</f>
        <v>#REF!</v>
      </c>
      <c r="BO9536" s="118" t="s">
        <v>14792</v>
      </c>
      <c r="BP9536" s="118" t="s">
        <v>2983</v>
      </c>
      <c r="BQ9536" s="118" t="s">
        <v>2983</v>
      </c>
      <c r="BW9536" s="118" t="s">
        <v>14792</v>
      </c>
      <c r="BX9536" s="118" t="s">
        <v>2983</v>
      </c>
      <c r="BY9536" s="118" t="s">
        <v>2983</v>
      </c>
    </row>
    <row r="9537" spans="53:77" x14ac:dyDescent="0.3">
      <c r="BA9537" s="169" t="e">
        <f>VLOOKUP(D9537,#REF!, 2,FALSE)</f>
        <v>#REF!</v>
      </c>
      <c r="BO9537" s="118" t="s">
        <v>14793</v>
      </c>
      <c r="BP9537" s="118" t="s">
        <v>2983</v>
      </c>
      <c r="BQ9537" s="118" t="s">
        <v>2983</v>
      </c>
      <c r="BW9537" s="118" t="s">
        <v>14793</v>
      </c>
      <c r="BX9537" s="118" t="s">
        <v>2983</v>
      </c>
      <c r="BY9537" s="118" t="s">
        <v>2983</v>
      </c>
    </row>
    <row r="9538" spans="53:77" x14ac:dyDescent="0.3">
      <c r="BA9538" s="169" t="e">
        <f>VLOOKUP(D9538,#REF!, 2,FALSE)</f>
        <v>#REF!</v>
      </c>
      <c r="BO9538" s="118" t="s">
        <v>14794</v>
      </c>
      <c r="BP9538" s="118" t="s">
        <v>2983</v>
      </c>
      <c r="BQ9538" s="118" t="s">
        <v>2983</v>
      </c>
      <c r="BW9538" s="118" t="s">
        <v>14794</v>
      </c>
      <c r="BX9538" s="118" t="s">
        <v>2983</v>
      </c>
      <c r="BY9538" s="118" t="s">
        <v>2983</v>
      </c>
    </row>
    <row r="9539" spans="53:77" x14ac:dyDescent="0.3">
      <c r="BA9539" s="169" t="e">
        <f>VLOOKUP(D9539,#REF!, 2,FALSE)</f>
        <v>#REF!</v>
      </c>
      <c r="BO9539" s="118" t="s">
        <v>14795</v>
      </c>
      <c r="BP9539" s="118" t="s">
        <v>2983</v>
      </c>
      <c r="BQ9539" s="118" t="s">
        <v>2983</v>
      </c>
      <c r="BW9539" s="118" t="s">
        <v>14795</v>
      </c>
      <c r="BX9539" s="118" t="s">
        <v>2983</v>
      </c>
      <c r="BY9539" s="118" t="s">
        <v>2983</v>
      </c>
    </row>
    <row r="9540" spans="53:77" x14ac:dyDescent="0.3">
      <c r="BA9540" s="169" t="e">
        <f>VLOOKUP(D9540,#REF!, 2,FALSE)</f>
        <v>#REF!</v>
      </c>
      <c r="BO9540" s="118" t="s">
        <v>2571</v>
      </c>
      <c r="BP9540" s="118" t="s">
        <v>1013</v>
      </c>
      <c r="BQ9540" s="118" t="s">
        <v>2983</v>
      </c>
      <c r="BW9540" s="118" t="s">
        <v>2571</v>
      </c>
      <c r="BX9540" s="118" t="s">
        <v>1013</v>
      </c>
      <c r="BY9540" s="118" t="s">
        <v>2983</v>
      </c>
    </row>
    <row r="9541" spans="53:77" x14ac:dyDescent="0.3">
      <c r="BA9541" s="169" t="e">
        <f>VLOOKUP(D9541,#REF!, 2,FALSE)</f>
        <v>#REF!</v>
      </c>
      <c r="BO9541" s="118" t="s">
        <v>2572</v>
      </c>
      <c r="BP9541" s="118" t="s">
        <v>2983</v>
      </c>
      <c r="BQ9541" s="118" t="s">
        <v>14796</v>
      </c>
      <c r="BW9541" s="118" t="s">
        <v>2572</v>
      </c>
      <c r="BX9541" s="118" t="s">
        <v>2983</v>
      </c>
      <c r="BY9541" s="118" t="s">
        <v>14796</v>
      </c>
    </row>
    <row r="9542" spans="53:77" x14ac:dyDescent="0.3">
      <c r="BA9542" s="169" t="e">
        <f>VLOOKUP(D9542,#REF!, 2,FALSE)</f>
        <v>#REF!</v>
      </c>
      <c r="BO9542" s="118" t="s">
        <v>14797</v>
      </c>
      <c r="BP9542" s="118" t="s">
        <v>2983</v>
      </c>
      <c r="BQ9542" s="118" t="s">
        <v>14798</v>
      </c>
      <c r="BW9542" s="118" t="s">
        <v>14797</v>
      </c>
      <c r="BX9542" s="118" t="s">
        <v>2983</v>
      </c>
      <c r="BY9542" s="118" t="s">
        <v>14798</v>
      </c>
    </row>
    <row r="9543" spans="53:77" x14ac:dyDescent="0.3">
      <c r="BA9543" s="169" t="e">
        <f>VLOOKUP(D9543,#REF!, 2,FALSE)</f>
        <v>#REF!</v>
      </c>
      <c r="BO9543" s="118" t="s">
        <v>245</v>
      </c>
      <c r="BP9543" s="118" t="s">
        <v>2983</v>
      </c>
      <c r="BQ9543" s="118" t="s">
        <v>717</v>
      </c>
      <c r="BW9543" s="118" t="s">
        <v>245</v>
      </c>
      <c r="BX9543" s="118" t="s">
        <v>2983</v>
      </c>
      <c r="BY9543" s="118" t="s">
        <v>717</v>
      </c>
    </row>
    <row r="9544" spans="53:77" x14ac:dyDescent="0.3">
      <c r="BA9544" s="169" t="e">
        <f>VLOOKUP(D9544,#REF!, 2,FALSE)</f>
        <v>#REF!</v>
      </c>
      <c r="BO9544" s="118" t="s">
        <v>2573</v>
      </c>
      <c r="BP9544" s="118" t="s">
        <v>926</v>
      </c>
      <c r="BQ9544" s="118" t="s">
        <v>2983</v>
      </c>
      <c r="BW9544" s="118" t="s">
        <v>2573</v>
      </c>
      <c r="BX9544" s="118" t="s">
        <v>926</v>
      </c>
      <c r="BY9544" s="118" t="s">
        <v>2983</v>
      </c>
    </row>
    <row r="9545" spans="53:77" x14ac:dyDescent="0.3">
      <c r="BA9545" s="169" t="e">
        <f>VLOOKUP(D9545,#REF!, 2,FALSE)</f>
        <v>#REF!</v>
      </c>
      <c r="BO9545" s="118" t="s">
        <v>14799</v>
      </c>
      <c r="BP9545" s="118" t="s">
        <v>2983</v>
      </c>
      <c r="BQ9545" s="118" t="s">
        <v>2983</v>
      </c>
      <c r="BW9545" s="118" t="s">
        <v>14799</v>
      </c>
      <c r="BX9545" s="118" t="s">
        <v>2983</v>
      </c>
      <c r="BY9545" s="118" t="s">
        <v>2983</v>
      </c>
    </row>
    <row r="9546" spans="53:77" x14ac:dyDescent="0.3">
      <c r="BA9546" s="169" t="e">
        <f>VLOOKUP(D9546,#REF!, 2,FALSE)</f>
        <v>#REF!</v>
      </c>
      <c r="BO9546" s="118" t="s">
        <v>14800</v>
      </c>
      <c r="BP9546" s="118" t="s">
        <v>2983</v>
      </c>
      <c r="BQ9546" s="118" t="s">
        <v>2983</v>
      </c>
      <c r="BW9546" s="118" t="s">
        <v>14800</v>
      </c>
      <c r="BX9546" s="118" t="s">
        <v>2983</v>
      </c>
      <c r="BY9546" s="118" t="s">
        <v>2983</v>
      </c>
    </row>
    <row r="9547" spans="53:77" x14ac:dyDescent="0.3">
      <c r="BA9547" s="169" t="e">
        <f>VLOOKUP(D9547,#REF!, 2,FALSE)</f>
        <v>#REF!</v>
      </c>
      <c r="BO9547" s="118" t="s">
        <v>14801</v>
      </c>
      <c r="BP9547" s="118" t="s">
        <v>797</v>
      </c>
      <c r="BQ9547" s="118" t="s">
        <v>2983</v>
      </c>
      <c r="BW9547" s="118" t="s">
        <v>14801</v>
      </c>
      <c r="BX9547" s="118" t="s">
        <v>797</v>
      </c>
      <c r="BY9547" s="118" t="s">
        <v>2983</v>
      </c>
    </row>
    <row r="9548" spans="53:77" x14ac:dyDescent="0.3">
      <c r="BA9548" s="169" t="e">
        <f>VLOOKUP(D9548,#REF!, 2,FALSE)</f>
        <v>#REF!</v>
      </c>
      <c r="BO9548" s="118" t="s">
        <v>14802</v>
      </c>
      <c r="BP9548" s="118" t="s">
        <v>787</v>
      </c>
      <c r="BQ9548" s="118" t="s">
        <v>14803</v>
      </c>
      <c r="BW9548" s="118" t="s">
        <v>14802</v>
      </c>
      <c r="BX9548" s="118" t="s">
        <v>787</v>
      </c>
      <c r="BY9548" s="118" t="s">
        <v>14803</v>
      </c>
    </row>
    <row r="9549" spans="53:77" x14ac:dyDescent="0.3">
      <c r="BA9549" s="169" t="e">
        <f>VLOOKUP(D9549,#REF!, 2,FALSE)</f>
        <v>#REF!</v>
      </c>
      <c r="BO9549" s="118" t="s">
        <v>2574</v>
      </c>
      <c r="BP9549" s="118" t="s">
        <v>3243</v>
      </c>
      <c r="BQ9549" s="118" t="s">
        <v>14804</v>
      </c>
      <c r="BW9549" s="118" t="s">
        <v>2574</v>
      </c>
      <c r="BX9549" s="118" t="s">
        <v>3243</v>
      </c>
      <c r="BY9549" s="118" t="s">
        <v>14804</v>
      </c>
    </row>
    <row r="9550" spans="53:77" x14ac:dyDescent="0.3">
      <c r="BA9550" s="169" t="e">
        <f>VLOOKUP(D9550,#REF!, 2,FALSE)</f>
        <v>#REF!</v>
      </c>
      <c r="BO9550" s="118" t="s">
        <v>14805</v>
      </c>
      <c r="BP9550" s="118" t="s">
        <v>705</v>
      </c>
      <c r="BQ9550" s="118" t="s">
        <v>2983</v>
      </c>
      <c r="BW9550" s="118" t="s">
        <v>14805</v>
      </c>
      <c r="BX9550" s="118" t="s">
        <v>705</v>
      </c>
      <c r="BY9550" s="118" t="s">
        <v>2983</v>
      </c>
    </row>
    <row r="9551" spans="53:77" x14ac:dyDescent="0.3">
      <c r="BA9551" s="169" t="e">
        <f>VLOOKUP(D9551,#REF!, 2,FALSE)</f>
        <v>#REF!</v>
      </c>
      <c r="BO9551" s="118" t="s">
        <v>14806</v>
      </c>
      <c r="BP9551" s="118" t="s">
        <v>775</v>
      </c>
      <c r="BQ9551" s="118" t="s">
        <v>2983</v>
      </c>
      <c r="BW9551" s="118" t="s">
        <v>14806</v>
      </c>
      <c r="BX9551" s="118" t="s">
        <v>775</v>
      </c>
      <c r="BY9551" s="118" t="s">
        <v>2983</v>
      </c>
    </row>
    <row r="9552" spans="53:77" x14ac:dyDescent="0.3">
      <c r="BA9552" s="169" t="e">
        <f>VLOOKUP(D9552,#REF!, 2,FALSE)</f>
        <v>#REF!</v>
      </c>
      <c r="BO9552" s="118" t="s">
        <v>14807</v>
      </c>
      <c r="BP9552" s="118" t="s">
        <v>803</v>
      </c>
      <c r="BQ9552" s="118" t="s">
        <v>2983</v>
      </c>
      <c r="BW9552" s="118" t="s">
        <v>14807</v>
      </c>
      <c r="BX9552" s="118" t="s">
        <v>803</v>
      </c>
      <c r="BY9552" s="118" t="s">
        <v>2983</v>
      </c>
    </row>
    <row r="9553" spans="53:77" x14ac:dyDescent="0.3">
      <c r="BA9553" s="169" t="e">
        <f>VLOOKUP(D9553,#REF!, 2,FALSE)</f>
        <v>#REF!</v>
      </c>
      <c r="BO9553" s="118" t="s">
        <v>14808</v>
      </c>
      <c r="BP9553" s="118" t="s">
        <v>614</v>
      </c>
      <c r="BQ9553" s="118" t="s">
        <v>2983</v>
      </c>
      <c r="BW9553" s="118" t="s">
        <v>14808</v>
      </c>
      <c r="BX9553" s="118" t="s">
        <v>614</v>
      </c>
      <c r="BY9553" s="118" t="s">
        <v>2983</v>
      </c>
    </row>
    <row r="9554" spans="53:77" x14ac:dyDescent="0.3">
      <c r="BA9554" s="169" t="e">
        <f>VLOOKUP(D9554,#REF!, 2,FALSE)</f>
        <v>#REF!</v>
      </c>
      <c r="BO9554" s="118" t="s">
        <v>14809</v>
      </c>
      <c r="BP9554" s="118" t="s">
        <v>2983</v>
      </c>
      <c r="BQ9554" s="118" t="s">
        <v>2983</v>
      </c>
      <c r="BW9554" s="118" t="s">
        <v>14809</v>
      </c>
      <c r="BX9554" s="118" t="s">
        <v>2983</v>
      </c>
      <c r="BY9554" s="118" t="s">
        <v>2983</v>
      </c>
    </row>
    <row r="9555" spans="53:77" x14ac:dyDescent="0.3">
      <c r="BA9555" s="169" t="e">
        <f>VLOOKUP(D9555,#REF!, 2,FALSE)</f>
        <v>#REF!</v>
      </c>
      <c r="BO9555" s="118" t="s">
        <v>14810</v>
      </c>
      <c r="BP9555" s="118" t="s">
        <v>2983</v>
      </c>
      <c r="BQ9555" s="118" t="s">
        <v>2983</v>
      </c>
      <c r="BW9555" s="118" t="s">
        <v>14810</v>
      </c>
      <c r="BX9555" s="118" t="s">
        <v>2983</v>
      </c>
      <c r="BY9555" s="118" t="s">
        <v>2983</v>
      </c>
    </row>
    <row r="9556" spans="53:77" x14ac:dyDescent="0.3">
      <c r="BA9556" s="169" t="e">
        <f>VLOOKUP(D9556,#REF!, 2,FALSE)</f>
        <v>#REF!</v>
      </c>
      <c r="BO9556" s="118" t="s">
        <v>14811</v>
      </c>
      <c r="BP9556" s="118" t="s">
        <v>705</v>
      </c>
      <c r="BQ9556" s="118" t="s">
        <v>14812</v>
      </c>
      <c r="BW9556" s="118" t="s">
        <v>14811</v>
      </c>
      <c r="BX9556" s="118" t="s">
        <v>705</v>
      </c>
      <c r="BY9556" s="118" t="s">
        <v>14812</v>
      </c>
    </row>
    <row r="9557" spans="53:77" x14ac:dyDescent="0.3">
      <c r="BA9557" s="169" t="e">
        <f>VLOOKUP(D9557,#REF!, 2,FALSE)</f>
        <v>#REF!</v>
      </c>
      <c r="BO9557" s="118" t="s">
        <v>14813</v>
      </c>
      <c r="BP9557" s="118" t="s">
        <v>703</v>
      </c>
      <c r="BQ9557" s="118" t="s">
        <v>2983</v>
      </c>
      <c r="BW9557" s="118" t="s">
        <v>14813</v>
      </c>
      <c r="BX9557" s="118" t="s">
        <v>703</v>
      </c>
      <c r="BY9557" s="118" t="s">
        <v>2983</v>
      </c>
    </row>
    <row r="9558" spans="53:77" x14ac:dyDescent="0.3">
      <c r="BA9558" s="169" t="e">
        <f>VLOOKUP(D9558,#REF!, 2,FALSE)</f>
        <v>#REF!</v>
      </c>
      <c r="BO9558" s="118" t="s">
        <v>14814</v>
      </c>
      <c r="BP9558" s="118" t="s">
        <v>1269</v>
      </c>
      <c r="BQ9558" s="118" t="s">
        <v>14815</v>
      </c>
      <c r="BW9558" s="118" t="s">
        <v>14814</v>
      </c>
      <c r="BX9558" s="118" t="s">
        <v>1269</v>
      </c>
      <c r="BY9558" s="118" t="s">
        <v>14815</v>
      </c>
    </row>
    <row r="9559" spans="53:77" x14ac:dyDescent="0.3">
      <c r="BA9559" s="169" t="e">
        <f>VLOOKUP(D9559,#REF!, 2,FALSE)</f>
        <v>#REF!</v>
      </c>
      <c r="BO9559" s="118" t="s">
        <v>14816</v>
      </c>
      <c r="BP9559" s="118" t="s">
        <v>787</v>
      </c>
      <c r="BQ9559" s="118" t="s">
        <v>14817</v>
      </c>
      <c r="BW9559" s="118" t="s">
        <v>14816</v>
      </c>
      <c r="BX9559" s="118" t="s">
        <v>787</v>
      </c>
      <c r="BY9559" s="118" t="s">
        <v>14817</v>
      </c>
    </row>
    <row r="9560" spans="53:77" x14ac:dyDescent="0.3">
      <c r="BA9560" s="169" t="e">
        <f>VLOOKUP(D9560,#REF!, 2,FALSE)</f>
        <v>#REF!</v>
      </c>
      <c r="BO9560" s="118" t="s">
        <v>14818</v>
      </c>
      <c r="BP9560" s="118" t="s">
        <v>852</v>
      </c>
      <c r="BQ9560" s="118" t="s">
        <v>2983</v>
      </c>
      <c r="BW9560" s="118" t="s">
        <v>14818</v>
      </c>
      <c r="BX9560" s="118" t="s">
        <v>852</v>
      </c>
      <c r="BY9560" s="118" t="s">
        <v>2983</v>
      </c>
    </row>
    <row r="9561" spans="53:77" x14ac:dyDescent="0.3">
      <c r="BA9561" s="169" t="e">
        <f>VLOOKUP(D9561,#REF!, 2,FALSE)</f>
        <v>#REF!</v>
      </c>
      <c r="BO9561" s="118" t="s">
        <v>14819</v>
      </c>
      <c r="BP9561" s="118" t="s">
        <v>1139</v>
      </c>
      <c r="BQ9561" s="118" t="s">
        <v>14820</v>
      </c>
      <c r="BW9561" s="118" t="s">
        <v>14819</v>
      </c>
      <c r="BX9561" s="118" t="s">
        <v>1139</v>
      </c>
      <c r="BY9561" s="118" t="s">
        <v>14820</v>
      </c>
    </row>
    <row r="9562" spans="53:77" x14ac:dyDescent="0.3">
      <c r="BA9562" s="169" t="e">
        <f>VLOOKUP(D9562,#REF!, 2,FALSE)</f>
        <v>#REF!</v>
      </c>
      <c r="BO9562" s="118" t="s">
        <v>246</v>
      </c>
      <c r="BP9562" s="118" t="s">
        <v>614</v>
      </c>
      <c r="BQ9562" s="118" t="s">
        <v>2983</v>
      </c>
      <c r="BW9562" s="118" t="s">
        <v>246</v>
      </c>
      <c r="BX9562" s="118" t="s">
        <v>614</v>
      </c>
      <c r="BY9562" s="118" t="s">
        <v>2983</v>
      </c>
    </row>
    <row r="9563" spans="53:77" x14ac:dyDescent="0.3">
      <c r="BA9563" s="169" t="e">
        <f>VLOOKUP(D9563,#REF!, 2,FALSE)</f>
        <v>#REF!</v>
      </c>
      <c r="BO9563" s="118" t="s">
        <v>14821</v>
      </c>
      <c r="BP9563" s="118" t="s">
        <v>1342</v>
      </c>
      <c r="BQ9563" s="118" t="s">
        <v>14822</v>
      </c>
      <c r="BW9563" s="118" t="s">
        <v>14821</v>
      </c>
      <c r="BX9563" s="118" t="s">
        <v>1342</v>
      </c>
      <c r="BY9563" s="118" t="s">
        <v>14822</v>
      </c>
    </row>
    <row r="9564" spans="53:77" x14ac:dyDescent="0.3">
      <c r="BA9564" s="169" t="e">
        <f>VLOOKUP(D9564,#REF!, 2,FALSE)</f>
        <v>#REF!</v>
      </c>
      <c r="BO9564" s="118" t="s">
        <v>14823</v>
      </c>
      <c r="BP9564" s="118" t="s">
        <v>1342</v>
      </c>
      <c r="BQ9564" s="118" t="s">
        <v>14824</v>
      </c>
      <c r="BW9564" s="118" t="s">
        <v>14823</v>
      </c>
      <c r="BX9564" s="118" t="s">
        <v>1342</v>
      </c>
      <c r="BY9564" s="118" t="s">
        <v>14824</v>
      </c>
    </row>
    <row r="9565" spans="53:77" x14ac:dyDescent="0.3">
      <c r="BA9565" s="169" t="e">
        <f>VLOOKUP(D9565,#REF!, 2,FALSE)</f>
        <v>#REF!</v>
      </c>
      <c r="BO9565" s="118" t="s">
        <v>226</v>
      </c>
      <c r="BP9565" s="118" t="s">
        <v>636</v>
      </c>
      <c r="BQ9565" s="118" t="s">
        <v>2983</v>
      </c>
      <c r="BW9565" s="118" t="s">
        <v>226</v>
      </c>
      <c r="BX9565" s="118" t="s">
        <v>636</v>
      </c>
      <c r="BY9565" s="118" t="s">
        <v>2983</v>
      </c>
    </row>
    <row r="9566" spans="53:77" x14ac:dyDescent="0.3">
      <c r="BA9566" s="169" t="e">
        <f>VLOOKUP(D9566,#REF!, 2,FALSE)</f>
        <v>#REF!</v>
      </c>
      <c r="BO9566" s="118" t="s">
        <v>14825</v>
      </c>
      <c r="BP9566" s="118" t="s">
        <v>619</v>
      </c>
      <c r="BQ9566" s="118" t="s">
        <v>2983</v>
      </c>
      <c r="BW9566" s="118" t="s">
        <v>14825</v>
      </c>
      <c r="BX9566" s="118" t="s">
        <v>619</v>
      </c>
      <c r="BY9566" s="118" t="s">
        <v>2983</v>
      </c>
    </row>
    <row r="9567" spans="53:77" x14ac:dyDescent="0.3">
      <c r="BA9567" s="169" t="e">
        <f>VLOOKUP(D9567,#REF!, 2,FALSE)</f>
        <v>#REF!</v>
      </c>
      <c r="BO9567" s="118" t="s">
        <v>14826</v>
      </c>
      <c r="BP9567" s="118" t="s">
        <v>636</v>
      </c>
      <c r="BQ9567" s="118" t="s">
        <v>2983</v>
      </c>
      <c r="BW9567" s="118" t="s">
        <v>14826</v>
      </c>
      <c r="BX9567" s="118" t="s">
        <v>636</v>
      </c>
      <c r="BY9567" s="118" t="s">
        <v>2983</v>
      </c>
    </row>
    <row r="9568" spans="53:77" x14ac:dyDescent="0.3">
      <c r="BA9568" s="169" t="e">
        <f>VLOOKUP(D9568,#REF!, 2,FALSE)</f>
        <v>#REF!</v>
      </c>
      <c r="BO9568" s="118" t="s">
        <v>14827</v>
      </c>
      <c r="BP9568" s="118" t="s">
        <v>619</v>
      </c>
      <c r="BQ9568" s="118" t="s">
        <v>2983</v>
      </c>
      <c r="BW9568" s="118" t="s">
        <v>14827</v>
      </c>
      <c r="BX9568" s="118" t="s">
        <v>619</v>
      </c>
      <c r="BY9568" s="118" t="s">
        <v>2983</v>
      </c>
    </row>
    <row r="9569" spans="53:77" x14ac:dyDescent="0.3">
      <c r="BA9569" s="169" t="e">
        <f>VLOOKUP(D9569,#REF!, 2,FALSE)</f>
        <v>#REF!</v>
      </c>
      <c r="BO9569" s="118" t="s">
        <v>14828</v>
      </c>
      <c r="BP9569" s="118" t="s">
        <v>617</v>
      </c>
      <c r="BQ9569" s="118" t="s">
        <v>2983</v>
      </c>
      <c r="BW9569" s="118" t="s">
        <v>14828</v>
      </c>
      <c r="BX9569" s="118" t="s">
        <v>617</v>
      </c>
      <c r="BY9569" s="118" t="s">
        <v>2983</v>
      </c>
    </row>
    <row r="9570" spans="53:77" x14ac:dyDescent="0.3">
      <c r="BA9570" s="169" t="e">
        <f>VLOOKUP(D9570,#REF!, 2,FALSE)</f>
        <v>#REF!</v>
      </c>
      <c r="BO9570" s="118" t="s">
        <v>14829</v>
      </c>
      <c r="BP9570" s="118" t="s">
        <v>663</v>
      </c>
      <c r="BQ9570" s="118" t="s">
        <v>2983</v>
      </c>
      <c r="BW9570" s="118" t="s">
        <v>14829</v>
      </c>
      <c r="BX9570" s="118" t="s">
        <v>663</v>
      </c>
      <c r="BY9570" s="118" t="s">
        <v>2983</v>
      </c>
    </row>
    <row r="9571" spans="53:77" x14ac:dyDescent="0.3">
      <c r="BA9571" s="169" t="e">
        <f>VLOOKUP(D9571,#REF!, 2,FALSE)</f>
        <v>#REF!</v>
      </c>
      <c r="BO9571" s="118" t="s">
        <v>14830</v>
      </c>
      <c r="BP9571" s="118" t="s">
        <v>663</v>
      </c>
      <c r="BQ9571" s="118" t="s">
        <v>2983</v>
      </c>
      <c r="BW9571" s="118" t="s">
        <v>14830</v>
      </c>
      <c r="BX9571" s="118" t="s">
        <v>663</v>
      </c>
      <c r="BY9571" s="118" t="s">
        <v>2983</v>
      </c>
    </row>
    <row r="9572" spans="53:77" x14ac:dyDescent="0.3">
      <c r="BA9572" s="169" t="e">
        <f>VLOOKUP(D9572,#REF!, 2,FALSE)</f>
        <v>#REF!</v>
      </c>
      <c r="BO9572" s="118" t="s">
        <v>2578</v>
      </c>
      <c r="BP9572" s="118" t="s">
        <v>780</v>
      </c>
      <c r="BQ9572" s="118" t="s">
        <v>770</v>
      </c>
      <c r="BW9572" s="118" t="s">
        <v>2578</v>
      </c>
      <c r="BX9572" s="118" t="s">
        <v>780</v>
      </c>
      <c r="BY9572" s="118" t="s">
        <v>770</v>
      </c>
    </row>
    <row r="9573" spans="53:77" x14ac:dyDescent="0.3">
      <c r="BA9573" s="169" t="e">
        <f>VLOOKUP(D9573,#REF!, 2,FALSE)</f>
        <v>#REF!</v>
      </c>
      <c r="BO9573" s="118" t="s">
        <v>14831</v>
      </c>
      <c r="BP9573" s="118" t="s">
        <v>617</v>
      </c>
      <c r="BQ9573" s="118" t="s">
        <v>1271</v>
      </c>
      <c r="BW9573" s="118" t="s">
        <v>14831</v>
      </c>
      <c r="BX9573" s="118" t="s">
        <v>617</v>
      </c>
      <c r="BY9573" s="118" t="s">
        <v>1271</v>
      </c>
    </row>
    <row r="9574" spans="53:77" x14ac:dyDescent="0.3">
      <c r="BA9574" s="169" t="e">
        <f>VLOOKUP(D9574,#REF!, 2,FALSE)</f>
        <v>#REF!</v>
      </c>
      <c r="BO9574" s="118" t="s">
        <v>14832</v>
      </c>
      <c r="BP9574" s="118" t="s">
        <v>778</v>
      </c>
      <c r="BQ9574" s="118" t="s">
        <v>1833</v>
      </c>
      <c r="BW9574" s="118" t="s">
        <v>14832</v>
      </c>
      <c r="BX9574" s="118" t="s">
        <v>778</v>
      </c>
      <c r="BY9574" s="118" t="s">
        <v>1833</v>
      </c>
    </row>
    <row r="9575" spans="53:77" x14ac:dyDescent="0.3">
      <c r="BA9575" s="169" t="e">
        <f>VLOOKUP(D9575,#REF!, 2,FALSE)</f>
        <v>#REF!</v>
      </c>
      <c r="BO9575" s="118" t="s">
        <v>2579</v>
      </c>
      <c r="BP9575" s="118" t="s">
        <v>1267</v>
      </c>
      <c r="BQ9575" s="118" t="s">
        <v>2983</v>
      </c>
      <c r="BW9575" s="118" t="s">
        <v>2579</v>
      </c>
      <c r="BX9575" s="118" t="s">
        <v>1267</v>
      </c>
      <c r="BY9575" s="118" t="s">
        <v>2983</v>
      </c>
    </row>
    <row r="9576" spans="53:77" x14ac:dyDescent="0.3">
      <c r="BA9576" s="169" t="e">
        <f>VLOOKUP(D9576,#REF!, 2,FALSE)</f>
        <v>#REF!</v>
      </c>
      <c r="BO9576" s="118" t="s">
        <v>2580</v>
      </c>
      <c r="BP9576" s="118" t="s">
        <v>1267</v>
      </c>
      <c r="BQ9576" s="118" t="s">
        <v>2983</v>
      </c>
      <c r="BW9576" s="118" t="s">
        <v>2580</v>
      </c>
      <c r="BX9576" s="118" t="s">
        <v>1267</v>
      </c>
      <c r="BY9576" s="118" t="s">
        <v>2983</v>
      </c>
    </row>
    <row r="9577" spans="53:77" x14ac:dyDescent="0.3">
      <c r="BA9577" s="169" t="e">
        <f>VLOOKUP(D9577,#REF!, 2,FALSE)</f>
        <v>#REF!</v>
      </c>
      <c r="BO9577" s="118" t="s">
        <v>244</v>
      </c>
      <c r="BP9577" s="118" t="s">
        <v>775</v>
      </c>
      <c r="BQ9577" s="118" t="s">
        <v>14833</v>
      </c>
      <c r="BW9577" s="118" t="s">
        <v>244</v>
      </c>
      <c r="BX9577" s="118" t="s">
        <v>775</v>
      </c>
      <c r="BY9577" s="118" t="s">
        <v>14833</v>
      </c>
    </row>
    <row r="9578" spans="53:77" x14ac:dyDescent="0.3">
      <c r="BA9578" s="169" t="e">
        <f>VLOOKUP(D9578,#REF!, 2,FALSE)</f>
        <v>#REF!</v>
      </c>
      <c r="BO9578" s="118" t="s">
        <v>14834</v>
      </c>
      <c r="BP9578" s="118" t="s">
        <v>636</v>
      </c>
      <c r="BQ9578" s="118" t="s">
        <v>2983</v>
      </c>
      <c r="BW9578" s="118" t="s">
        <v>14834</v>
      </c>
      <c r="BX9578" s="118" t="s">
        <v>636</v>
      </c>
      <c r="BY9578" s="118" t="s">
        <v>2983</v>
      </c>
    </row>
    <row r="9579" spans="53:77" x14ac:dyDescent="0.3">
      <c r="BA9579" s="169" t="e">
        <f>VLOOKUP(D9579,#REF!, 2,FALSE)</f>
        <v>#REF!</v>
      </c>
      <c r="BO9579" s="118" t="s">
        <v>14835</v>
      </c>
      <c r="BP9579" s="118" t="s">
        <v>639</v>
      </c>
      <c r="BQ9579" s="118" t="s">
        <v>14836</v>
      </c>
      <c r="BW9579" s="118" t="s">
        <v>14835</v>
      </c>
      <c r="BX9579" s="118" t="s">
        <v>639</v>
      </c>
      <c r="BY9579" s="118" t="s">
        <v>14836</v>
      </c>
    </row>
    <row r="9580" spans="53:77" x14ac:dyDescent="0.3">
      <c r="BA9580" s="169" t="e">
        <f>VLOOKUP(D9580,#REF!, 2,FALSE)</f>
        <v>#REF!</v>
      </c>
      <c r="BO9580" s="118" t="s">
        <v>2581</v>
      </c>
      <c r="BP9580" s="118" t="s">
        <v>3243</v>
      </c>
      <c r="BQ9580" s="118" t="s">
        <v>770</v>
      </c>
      <c r="BW9580" s="118" t="s">
        <v>2581</v>
      </c>
      <c r="BX9580" s="118" t="s">
        <v>3243</v>
      </c>
      <c r="BY9580" s="118" t="s">
        <v>770</v>
      </c>
    </row>
    <row r="9581" spans="53:77" x14ac:dyDescent="0.3">
      <c r="BA9581" s="169" t="e">
        <f>VLOOKUP(D9581,#REF!, 2,FALSE)</f>
        <v>#REF!</v>
      </c>
      <c r="BO9581" s="118" t="s">
        <v>14837</v>
      </c>
      <c r="BP9581" s="118" t="s">
        <v>1013</v>
      </c>
      <c r="BQ9581" s="118" t="s">
        <v>1551</v>
      </c>
      <c r="BW9581" s="118" t="s">
        <v>14837</v>
      </c>
      <c r="BX9581" s="118" t="s">
        <v>1013</v>
      </c>
      <c r="BY9581" s="118" t="s">
        <v>1551</v>
      </c>
    </row>
    <row r="9582" spans="53:77" x14ac:dyDescent="0.3">
      <c r="BA9582" s="169" t="e">
        <f>VLOOKUP(D9582,#REF!, 2,FALSE)</f>
        <v>#REF!</v>
      </c>
      <c r="BO9582" s="118" t="s">
        <v>14838</v>
      </c>
      <c r="BP9582" s="118" t="s">
        <v>736</v>
      </c>
      <c r="BQ9582" s="118" t="s">
        <v>2983</v>
      </c>
      <c r="BW9582" s="118" t="s">
        <v>14838</v>
      </c>
      <c r="BX9582" s="118" t="s">
        <v>736</v>
      </c>
      <c r="BY9582" s="118" t="s">
        <v>2983</v>
      </c>
    </row>
    <row r="9583" spans="53:77" x14ac:dyDescent="0.3">
      <c r="BA9583" s="169" t="e">
        <f>VLOOKUP(D9583,#REF!, 2,FALSE)</f>
        <v>#REF!</v>
      </c>
      <c r="BO9583" s="118" t="s">
        <v>2582</v>
      </c>
      <c r="BP9583" s="118" t="s">
        <v>1007</v>
      </c>
      <c r="BQ9583" s="118" t="s">
        <v>12016</v>
      </c>
      <c r="BW9583" s="118" t="s">
        <v>2582</v>
      </c>
      <c r="BX9583" s="118" t="s">
        <v>1007</v>
      </c>
      <c r="BY9583" s="118" t="s">
        <v>12016</v>
      </c>
    </row>
    <row r="9584" spans="53:77" x14ac:dyDescent="0.3">
      <c r="BA9584" s="169" t="e">
        <f>VLOOKUP(D9584,#REF!, 2,FALSE)</f>
        <v>#REF!</v>
      </c>
      <c r="BO9584" s="118" t="s">
        <v>14839</v>
      </c>
      <c r="BP9584" s="118" t="s">
        <v>619</v>
      </c>
      <c r="BQ9584" s="118" t="s">
        <v>13261</v>
      </c>
      <c r="BW9584" s="118" t="s">
        <v>14839</v>
      </c>
      <c r="BX9584" s="118" t="s">
        <v>619</v>
      </c>
      <c r="BY9584" s="118" t="s">
        <v>13261</v>
      </c>
    </row>
    <row r="9585" spans="53:77" x14ac:dyDescent="0.3">
      <c r="BA9585" s="169" t="e">
        <f>VLOOKUP(D9585,#REF!, 2,FALSE)</f>
        <v>#REF!</v>
      </c>
      <c r="BO9585" s="118" t="s">
        <v>14840</v>
      </c>
      <c r="BP9585" s="118" t="s">
        <v>780</v>
      </c>
      <c r="BQ9585" s="118" t="s">
        <v>14841</v>
      </c>
      <c r="BW9585" s="118" t="s">
        <v>14840</v>
      </c>
      <c r="BX9585" s="118" t="s">
        <v>780</v>
      </c>
      <c r="BY9585" s="118" t="s">
        <v>14841</v>
      </c>
    </row>
    <row r="9586" spans="53:77" x14ac:dyDescent="0.3">
      <c r="BA9586" s="169" t="e">
        <f>VLOOKUP(D9586,#REF!, 2,FALSE)</f>
        <v>#REF!</v>
      </c>
      <c r="BO9586" s="118" t="s">
        <v>14842</v>
      </c>
      <c r="BP9586" s="118" t="s">
        <v>616</v>
      </c>
      <c r="BQ9586" s="118" t="s">
        <v>14843</v>
      </c>
      <c r="BW9586" s="118" t="s">
        <v>14842</v>
      </c>
      <c r="BX9586" s="118" t="s">
        <v>616</v>
      </c>
      <c r="BY9586" s="118" t="s">
        <v>14843</v>
      </c>
    </row>
    <row r="9587" spans="53:77" x14ac:dyDescent="0.3">
      <c r="BA9587" s="169" t="e">
        <f>VLOOKUP(D9587,#REF!, 2,FALSE)</f>
        <v>#REF!</v>
      </c>
      <c r="BO9587" s="118" t="s">
        <v>14844</v>
      </c>
      <c r="BP9587" s="118" t="s">
        <v>636</v>
      </c>
      <c r="BQ9587" s="118" t="s">
        <v>14845</v>
      </c>
      <c r="BW9587" s="118" t="s">
        <v>14844</v>
      </c>
      <c r="BX9587" s="118" t="s">
        <v>636</v>
      </c>
      <c r="BY9587" s="118" t="s">
        <v>14845</v>
      </c>
    </row>
    <row r="9588" spans="53:77" x14ac:dyDescent="0.3">
      <c r="BA9588" s="169" t="e">
        <f>VLOOKUP(D9588,#REF!, 2,FALSE)</f>
        <v>#REF!</v>
      </c>
      <c r="BO9588" s="118" t="s">
        <v>14846</v>
      </c>
      <c r="BP9588" s="118" t="s">
        <v>3197</v>
      </c>
      <c r="BQ9588" s="118" t="s">
        <v>14847</v>
      </c>
      <c r="BW9588" s="118" t="s">
        <v>14846</v>
      </c>
      <c r="BX9588" s="118" t="s">
        <v>3197</v>
      </c>
      <c r="BY9588" s="118" t="s">
        <v>14847</v>
      </c>
    </row>
    <row r="9589" spans="53:77" x14ac:dyDescent="0.3">
      <c r="BA9589" s="169" t="e">
        <f>VLOOKUP(D9589,#REF!, 2,FALSE)</f>
        <v>#REF!</v>
      </c>
      <c r="BO9589" s="118" t="s">
        <v>14848</v>
      </c>
      <c r="BP9589" s="118" t="s">
        <v>3197</v>
      </c>
      <c r="BQ9589" s="118" t="s">
        <v>6603</v>
      </c>
      <c r="BW9589" s="118" t="s">
        <v>14848</v>
      </c>
      <c r="BX9589" s="118" t="s">
        <v>3197</v>
      </c>
      <c r="BY9589" s="118" t="s">
        <v>6603</v>
      </c>
    </row>
    <row r="9590" spans="53:77" x14ac:dyDescent="0.3">
      <c r="BA9590" s="169" t="e">
        <f>VLOOKUP(D9590,#REF!, 2,FALSE)</f>
        <v>#REF!</v>
      </c>
      <c r="BO9590" s="118" t="s">
        <v>234</v>
      </c>
      <c r="BP9590" s="118" t="s">
        <v>617</v>
      </c>
      <c r="BQ9590" s="118" t="s">
        <v>14849</v>
      </c>
      <c r="BW9590" s="118" t="s">
        <v>234</v>
      </c>
      <c r="BX9590" s="118" t="s">
        <v>617</v>
      </c>
      <c r="BY9590" s="118" t="s">
        <v>14849</v>
      </c>
    </row>
    <row r="9591" spans="53:77" x14ac:dyDescent="0.3">
      <c r="BA9591" s="169" t="e">
        <f>VLOOKUP(D9591,#REF!, 2,FALSE)</f>
        <v>#REF!</v>
      </c>
      <c r="BO9591" s="118" t="s">
        <v>14850</v>
      </c>
      <c r="BP9591" s="118" t="s">
        <v>639</v>
      </c>
      <c r="BQ9591" s="118" t="s">
        <v>4474</v>
      </c>
      <c r="BW9591" s="118" t="s">
        <v>14850</v>
      </c>
      <c r="BX9591" s="118" t="s">
        <v>639</v>
      </c>
      <c r="BY9591" s="118" t="s">
        <v>4474</v>
      </c>
    </row>
    <row r="9592" spans="53:77" x14ac:dyDescent="0.3">
      <c r="BA9592" s="169" t="e">
        <f>VLOOKUP(D9592,#REF!, 2,FALSE)</f>
        <v>#REF!</v>
      </c>
      <c r="BO9592" s="118" t="s">
        <v>14851</v>
      </c>
      <c r="BP9592" s="118" t="s">
        <v>852</v>
      </c>
      <c r="BQ9592" s="118" t="s">
        <v>2190</v>
      </c>
      <c r="BW9592" s="118" t="s">
        <v>14851</v>
      </c>
      <c r="BX9592" s="118" t="s">
        <v>852</v>
      </c>
      <c r="BY9592" s="118" t="s">
        <v>2190</v>
      </c>
    </row>
    <row r="9593" spans="53:77" x14ac:dyDescent="0.3">
      <c r="BA9593" s="169" t="e">
        <f>VLOOKUP(D9593,#REF!, 2,FALSE)</f>
        <v>#REF!</v>
      </c>
      <c r="BO9593" s="118" t="s">
        <v>14852</v>
      </c>
      <c r="BP9593" s="118" t="s">
        <v>1342</v>
      </c>
      <c r="BQ9593" s="118" t="s">
        <v>9428</v>
      </c>
      <c r="BW9593" s="118" t="s">
        <v>14852</v>
      </c>
      <c r="BX9593" s="118" t="s">
        <v>1342</v>
      </c>
      <c r="BY9593" s="118" t="s">
        <v>9428</v>
      </c>
    </row>
    <row r="9594" spans="53:77" x14ac:dyDescent="0.3">
      <c r="BA9594" s="169" t="e">
        <f>VLOOKUP(D9594,#REF!, 2,FALSE)</f>
        <v>#REF!</v>
      </c>
      <c r="BO9594" s="118" t="s">
        <v>14853</v>
      </c>
      <c r="BP9594" s="118" t="s">
        <v>852</v>
      </c>
      <c r="BQ9594" s="118" t="s">
        <v>1968</v>
      </c>
      <c r="BW9594" s="118" t="s">
        <v>14853</v>
      </c>
      <c r="BX9594" s="118" t="s">
        <v>852</v>
      </c>
      <c r="BY9594" s="118" t="s">
        <v>1968</v>
      </c>
    </row>
    <row r="9595" spans="53:77" x14ac:dyDescent="0.3">
      <c r="BA9595" s="169" t="e">
        <f>VLOOKUP(D9595,#REF!, 2,FALSE)</f>
        <v>#REF!</v>
      </c>
      <c r="BO9595" s="118" t="s">
        <v>14854</v>
      </c>
      <c r="BP9595" s="118" t="s">
        <v>3043</v>
      </c>
      <c r="BQ9595" s="118" t="s">
        <v>14855</v>
      </c>
      <c r="BW9595" s="118" t="s">
        <v>14854</v>
      </c>
      <c r="BX9595" s="118" t="s">
        <v>3043</v>
      </c>
      <c r="BY9595" s="118" t="s">
        <v>14855</v>
      </c>
    </row>
    <row r="9596" spans="53:77" x14ac:dyDescent="0.3">
      <c r="BA9596" s="169" t="e">
        <f>VLOOKUP(D9596,#REF!, 2,FALSE)</f>
        <v>#REF!</v>
      </c>
      <c r="BO9596" s="118" t="s">
        <v>14856</v>
      </c>
      <c r="BP9596" s="118" t="s">
        <v>3197</v>
      </c>
      <c r="BQ9596" s="118" t="s">
        <v>9406</v>
      </c>
      <c r="BW9596" s="118" t="s">
        <v>14856</v>
      </c>
      <c r="BX9596" s="118" t="s">
        <v>3197</v>
      </c>
      <c r="BY9596" s="118" t="s">
        <v>9406</v>
      </c>
    </row>
    <row r="9597" spans="53:77" x14ac:dyDescent="0.3">
      <c r="BA9597" s="169" t="e">
        <f>VLOOKUP(D9597,#REF!, 2,FALSE)</f>
        <v>#REF!</v>
      </c>
      <c r="BO9597" s="118" t="s">
        <v>14857</v>
      </c>
      <c r="BP9597" s="118" t="s">
        <v>923</v>
      </c>
      <c r="BQ9597" s="118" t="s">
        <v>14858</v>
      </c>
      <c r="BW9597" s="118" t="s">
        <v>14857</v>
      </c>
      <c r="BX9597" s="118" t="s">
        <v>923</v>
      </c>
      <c r="BY9597" s="118" t="s">
        <v>14858</v>
      </c>
    </row>
    <row r="9598" spans="53:77" x14ac:dyDescent="0.3">
      <c r="BA9598" s="169" t="e">
        <f>VLOOKUP(D9598,#REF!, 2,FALSE)</f>
        <v>#REF!</v>
      </c>
      <c r="BO9598" s="118" t="s">
        <v>14859</v>
      </c>
      <c r="BP9598" s="118" t="s">
        <v>797</v>
      </c>
      <c r="BQ9598" s="118" t="s">
        <v>14860</v>
      </c>
      <c r="BW9598" s="118" t="s">
        <v>14859</v>
      </c>
      <c r="BX9598" s="118" t="s">
        <v>797</v>
      </c>
      <c r="BY9598" s="118" t="s">
        <v>14860</v>
      </c>
    </row>
    <row r="9599" spans="53:77" x14ac:dyDescent="0.3">
      <c r="BA9599" s="169" t="e">
        <f>VLOOKUP(D9599,#REF!, 2,FALSE)</f>
        <v>#REF!</v>
      </c>
      <c r="BO9599" s="118" t="s">
        <v>2583</v>
      </c>
      <c r="BP9599" s="118" t="s">
        <v>926</v>
      </c>
      <c r="BQ9599" s="118" t="s">
        <v>14861</v>
      </c>
      <c r="BW9599" s="118" t="s">
        <v>2583</v>
      </c>
      <c r="BX9599" s="118" t="s">
        <v>926</v>
      </c>
      <c r="BY9599" s="118" t="s">
        <v>14861</v>
      </c>
    </row>
    <row r="9600" spans="53:77" x14ac:dyDescent="0.3">
      <c r="BA9600" s="169" t="e">
        <f>VLOOKUP(D9600,#REF!, 2,FALSE)</f>
        <v>#REF!</v>
      </c>
      <c r="BO9600" s="118" t="s">
        <v>14862</v>
      </c>
      <c r="BP9600" s="118" t="s">
        <v>3043</v>
      </c>
      <c r="BQ9600" s="118" t="s">
        <v>3330</v>
      </c>
      <c r="BW9600" s="118" t="s">
        <v>14862</v>
      </c>
      <c r="BX9600" s="118" t="s">
        <v>3043</v>
      </c>
      <c r="BY9600" s="118" t="s">
        <v>3330</v>
      </c>
    </row>
    <row r="9601" spans="53:77" x14ac:dyDescent="0.3">
      <c r="BA9601" s="169" t="e">
        <f>VLOOKUP(D9601,#REF!, 2,FALSE)</f>
        <v>#REF!</v>
      </c>
      <c r="BO9601" s="118" t="s">
        <v>2584</v>
      </c>
      <c r="BP9601" s="118" t="s">
        <v>797</v>
      </c>
      <c r="BQ9601" s="118" t="s">
        <v>1332</v>
      </c>
      <c r="BW9601" s="118" t="s">
        <v>2584</v>
      </c>
      <c r="BX9601" s="118" t="s">
        <v>797</v>
      </c>
      <c r="BY9601" s="118" t="s">
        <v>1332</v>
      </c>
    </row>
    <row r="9602" spans="53:77" x14ac:dyDescent="0.3">
      <c r="BA9602" s="169" t="e">
        <f>VLOOKUP(D9602,#REF!, 2,FALSE)</f>
        <v>#REF!</v>
      </c>
      <c r="BO9602" s="118" t="s">
        <v>14863</v>
      </c>
      <c r="BP9602" s="118" t="s">
        <v>666</v>
      </c>
      <c r="BQ9602" s="118" t="s">
        <v>14864</v>
      </c>
      <c r="BW9602" s="118" t="s">
        <v>14863</v>
      </c>
      <c r="BX9602" s="118" t="s">
        <v>666</v>
      </c>
      <c r="BY9602" s="118" t="s">
        <v>14864</v>
      </c>
    </row>
    <row r="9603" spans="53:77" x14ac:dyDescent="0.3">
      <c r="BA9603" s="169" t="e">
        <f>VLOOKUP(D9603,#REF!, 2,FALSE)</f>
        <v>#REF!</v>
      </c>
      <c r="BO9603" s="118" t="s">
        <v>14865</v>
      </c>
      <c r="BP9603" s="118" t="s">
        <v>2983</v>
      </c>
      <c r="BQ9603" s="118" t="s">
        <v>12966</v>
      </c>
      <c r="BW9603" s="118" t="s">
        <v>14865</v>
      </c>
      <c r="BX9603" s="118" t="s">
        <v>2983</v>
      </c>
      <c r="BY9603" s="118" t="s">
        <v>12966</v>
      </c>
    </row>
    <row r="9604" spans="53:77" x14ac:dyDescent="0.3">
      <c r="BA9604" s="169" t="e">
        <f>VLOOKUP(D9604,#REF!, 2,FALSE)</f>
        <v>#REF!</v>
      </c>
      <c r="BO9604" s="118" t="s">
        <v>14866</v>
      </c>
      <c r="BP9604" s="118" t="s">
        <v>16975</v>
      </c>
      <c r="BQ9604" s="118" t="s">
        <v>14867</v>
      </c>
      <c r="BW9604" s="118" t="s">
        <v>14866</v>
      </c>
      <c r="BX9604" s="118" t="s">
        <v>16975</v>
      </c>
      <c r="BY9604" s="118" t="s">
        <v>14867</v>
      </c>
    </row>
    <row r="9605" spans="53:77" x14ac:dyDescent="0.3">
      <c r="BA9605" s="169" t="e">
        <f>VLOOKUP(D9605,#REF!, 2,FALSE)</f>
        <v>#REF!</v>
      </c>
      <c r="BO9605" s="118" t="s">
        <v>14868</v>
      </c>
      <c r="BP9605" s="118" t="s">
        <v>2983</v>
      </c>
      <c r="BQ9605" s="118" t="s">
        <v>14869</v>
      </c>
      <c r="BW9605" s="118" t="s">
        <v>14868</v>
      </c>
      <c r="BX9605" s="118" t="s">
        <v>2983</v>
      </c>
      <c r="BY9605" s="118" t="s">
        <v>14869</v>
      </c>
    </row>
    <row r="9606" spans="53:77" x14ac:dyDescent="0.3">
      <c r="BA9606" s="169" t="e">
        <f>VLOOKUP(D9606,#REF!, 2,FALSE)</f>
        <v>#REF!</v>
      </c>
      <c r="BO9606" s="118" t="s">
        <v>14870</v>
      </c>
      <c r="BP9606" s="118" t="s">
        <v>3043</v>
      </c>
      <c r="BQ9606" s="118" t="s">
        <v>7901</v>
      </c>
      <c r="BW9606" s="118" t="s">
        <v>14870</v>
      </c>
      <c r="BX9606" s="118" t="s">
        <v>3043</v>
      </c>
      <c r="BY9606" s="118" t="s">
        <v>7901</v>
      </c>
    </row>
    <row r="9607" spans="53:77" x14ac:dyDescent="0.3">
      <c r="BA9607" s="169" t="e">
        <f>VLOOKUP(D9607,#REF!, 2,FALSE)</f>
        <v>#REF!</v>
      </c>
      <c r="BO9607" s="118" t="s">
        <v>14871</v>
      </c>
      <c r="BP9607" s="118" t="s">
        <v>3003</v>
      </c>
      <c r="BQ9607" s="118" t="s">
        <v>14872</v>
      </c>
      <c r="BW9607" s="118" t="s">
        <v>14871</v>
      </c>
      <c r="BX9607" s="118" t="s">
        <v>3003</v>
      </c>
      <c r="BY9607" s="118" t="s">
        <v>14872</v>
      </c>
    </row>
    <row r="9608" spans="53:77" x14ac:dyDescent="0.3">
      <c r="BA9608" s="169" t="e">
        <f>VLOOKUP(D9608,#REF!, 2,FALSE)</f>
        <v>#REF!</v>
      </c>
      <c r="BO9608" s="118" t="s">
        <v>14873</v>
      </c>
      <c r="BP9608" s="118" t="s">
        <v>16975</v>
      </c>
      <c r="BQ9608" s="118" t="s">
        <v>12003</v>
      </c>
      <c r="BW9608" s="118" t="s">
        <v>14873</v>
      </c>
      <c r="BX9608" s="118" t="s">
        <v>16975</v>
      </c>
      <c r="BY9608" s="118" t="s">
        <v>12003</v>
      </c>
    </row>
    <row r="9609" spans="53:77" x14ac:dyDescent="0.3">
      <c r="BA9609" s="169" t="e">
        <f>VLOOKUP(D9609,#REF!, 2,FALSE)</f>
        <v>#REF!</v>
      </c>
      <c r="BO9609" s="118" t="s">
        <v>14874</v>
      </c>
      <c r="BP9609" s="118" t="s">
        <v>16975</v>
      </c>
      <c r="BQ9609" s="118" t="s">
        <v>14875</v>
      </c>
      <c r="BW9609" s="118" t="s">
        <v>14874</v>
      </c>
      <c r="BX9609" s="118" t="s">
        <v>16975</v>
      </c>
      <c r="BY9609" s="118" t="s">
        <v>14875</v>
      </c>
    </row>
    <row r="9610" spans="53:77" x14ac:dyDescent="0.3">
      <c r="BA9610" s="169" t="e">
        <f>VLOOKUP(D9610,#REF!, 2,FALSE)</f>
        <v>#REF!</v>
      </c>
      <c r="BO9610" s="118" t="s">
        <v>14876</v>
      </c>
      <c r="BP9610" s="118" t="s">
        <v>16975</v>
      </c>
      <c r="BQ9610" s="118" t="s">
        <v>7901</v>
      </c>
      <c r="BW9610" s="118" t="s">
        <v>14876</v>
      </c>
      <c r="BX9610" s="118" t="s">
        <v>16975</v>
      </c>
      <c r="BY9610" s="118" t="s">
        <v>7901</v>
      </c>
    </row>
    <row r="9611" spans="53:77" x14ac:dyDescent="0.3">
      <c r="BA9611" s="169" t="e">
        <f>VLOOKUP(D9611,#REF!, 2,FALSE)</f>
        <v>#REF!</v>
      </c>
      <c r="BO9611" s="118" t="s">
        <v>14878</v>
      </c>
      <c r="BP9611" s="118" t="s">
        <v>2983</v>
      </c>
      <c r="BQ9611" s="118" t="s">
        <v>14879</v>
      </c>
      <c r="BW9611" s="118" t="s">
        <v>14878</v>
      </c>
      <c r="BX9611" s="118" t="s">
        <v>2983</v>
      </c>
      <c r="BY9611" s="118" t="s">
        <v>14879</v>
      </c>
    </row>
    <row r="9612" spans="53:77" x14ac:dyDescent="0.3">
      <c r="BA9612" s="169" t="e">
        <f>VLOOKUP(D9612,#REF!, 2,FALSE)</f>
        <v>#REF!</v>
      </c>
      <c r="BO9612" s="118" t="s">
        <v>2585</v>
      </c>
      <c r="BP9612" s="118" t="s">
        <v>2983</v>
      </c>
      <c r="BQ9612" s="118" t="s">
        <v>3593</v>
      </c>
      <c r="BW9612" s="118" t="s">
        <v>2585</v>
      </c>
      <c r="BX9612" s="118" t="s">
        <v>2983</v>
      </c>
      <c r="BY9612" s="118" t="s">
        <v>3593</v>
      </c>
    </row>
    <row r="9613" spans="53:77" x14ac:dyDescent="0.3">
      <c r="BA9613" s="169" t="e">
        <f>VLOOKUP(D9613,#REF!, 2,FALSE)</f>
        <v>#REF!</v>
      </c>
      <c r="BO9613" s="118" t="s">
        <v>14880</v>
      </c>
      <c r="BP9613" s="118" t="s">
        <v>16975</v>
      </c>
      <c r="BQ9613" s="118" t="s">
        <v>14881</v>
      </c>
      <c r="BW9613" s="118" t="s">
        <v>14880</v>
      </c>
      <c r="BX9613" s="118" t="s">
        <v>16975</v>
      </c>
      <c r="BY9613" s="118" t="s">
        <v>14881</v>
      </c>
    </row>
    <row r="9614" spans="53:77" x14ac:dyDescent="0.3">
      <c r="BA9614" s="169" t="e">
        <f>VLOOKUP(D9614,#REF!, 2,FALSE)</f>
        <v>#REF!</v>
      </c>
      <c r="BO9614" s="118" t="s">
        <v>2586</v>
      </c>
      <c r="BP9614" s="118" t="s">
        <v>16975</v>
      </c>
      <c r="BQ9614" s="118" t="s">
        <v>4457</v>
      </c>
      <c r="BW9614" s="118" t="s">
        <v>2586</v>
      </c>
      <c r="BX9614" s="118" t="s">
        <v>16975</v>
      </c>
      <c r="BY9614" s="118" t="s">
        <v>4457</v>
      </c>
    </row>
    <row r="9615" spans="53:77" x14ac:dyDescent="0.3">
      <c r="BA9615" s="169" t="e">
        <f>VLOOKUP(D9615,#REF!, 2,FALSE)</f>
        <v>#REF!</v>
      </c>
      <c r="BO9615" s="118" t="s">
        <v>14882</v>
      </c>
      <c r="BP9615" s="118" t="s">
        <v>780</v>
      </c>
      <c r="BQ9615" s="118" t="s">
        <v>14883</v>
      </c>
      <c r="BW9615" s="118" t="s">
        <v>14882</v>
      </c>
      <c r="BX9615" s="118" t="s">
        <v>780</v>
      </c>
      <c r="BY9615" s="118" t="s">
        <v>14883</v>
      </c>
    </row>
    <row r="9616" spans="53:77" x14ac:dyDescent="0.3">
      <c r="BA9616" s="169" t="e">
        <f>VLOOKUP(D9616,#REF!, 2,FALSE)</f>
        <v>#REF!</v>
      </c>
      <c r="BO9616" s="118" t="s">
        <v>14884</v>
      </c>
      <c r="BP9616" s="118" t="s">
        <v>16975</v>
      </c>
      <c r="BQ9616" s="118" t="s">
        <v>14885</v>
      </c>
      <c r="BW9616" s="118" t="s">
        <v>14884</v>
      </c>
      <c r="BX9616" s="118" t="s">
        <v>16975</v>
      </c>
      <c r="BY9616" s="118" t="s">
        <v>14885</v>
      </c>
    </row>
    <row r="9617" spans="53:77" x14ac:dyDescent="0.3">
      <c r="BA9617" s="169" t="e">
        <f>VLOOKUP(D9617,#REF!, 2,FALSE)</f>
        <v>#REF!</v>
      </c>
      <c r="BO9617" s="118" t="s">
        <v>14886</v>
      </c>
      <c r="BP9617" s="118" t="s">
        <v>3197</v>
      </c>
      <c r="BQ9617" s="118" t="s">
        <v>14887</v>
      </c>
      <c r="BW9617" s="118" t="s">
        <v>14886</v>
      </c>
      <c r="BX9617" s="118" t="s">
        <v>3197</v>
      </c>
      <c r="BY9617" s="118" t="s">
        <v>14887</v>
      </c>
    </row>
    <row r="9618" spans="53:77" x14ac:dyDescent="0.3">
      <c r="BA9618" s="169" t="e">
        <f>VLOOKUP(D9618,#REF!, 2,FALSE)</f>
        <v>#REF!</v>
      </c>
      <c r="BO9618" s="118" t="s">
        <v>14888</v>
      </c>
      <c r="BP9618" s="118" t="s">
        <v>2983</v>
      </c>
      <c r="BQ9618" s="118" t="s">
        <v>14889</v>
      </c>
      <c r="BW9618" s="118" t="s">
        <v>14888</v>
      </c>
      <c r="BX9618" s="118" t="s">
        <v>2983</v>
      </c>
      <c r="BY9618" s="118" t="s">
        <v>14889</v>
      </c>
    </row>
    <row r="9619" spans="53:77" x14ac:dyDescent="0.3">
      <c r="BA9619" s="169" t="e">
        <f>VLOOKUP(D9619,#REF!, 2,FALSE)</f>
        <v>#REF!</v>
      </c>
      <c r="BO9619" s="118" t="s">
        <v>14890</v>
      </c>
      <c r="BP9619" s="118" t="s">
        <v>797</v>
      </c>
      <c r="BQ9619" s="118" t="s">
        <v>14762</v>
      </c>
      <c r="BW9619" s="118" t="s">
        <v>14890</v>
      </c>
      <c r="BX9619" s="118" t="s">
        <v>797</v>
      </c>
      <c r="BY9619" s="118" t="s">
        <v>14762</v>
      </c>
    </row>
    <row r="9620" spans="53:77" x14ac:dyDescent="0.3">
      <c r="BA9620" s="169" t="e">
        <f>VLOOKUP(D9620,#REF!, 2,FALSE)</f>
        <v>#REF!</v>
      </c>
      <c r="BO9620" s="118" t="s">
        <v>14891</v>
      </c>
      <c r="BP9620" s="118" t="s">
        <v>1139</v>
      </c>
      <c r="BQ9620" s="118" t="s">
        <v>14892</v>
      </c>
      <c r="BW9620" s="118" t="s">
        <v>14891</v>
      </c>
      <c r="BX9620" s="118" t="s">
        <v>1139</v>
      </c>
      <c r="BY9620" s="118" t="s">
        <v>14892</v>
      </c>
    </row>
    <row r="9621" spans="53:77" x14ac:dyDescent="0.3">
      <c r="BA9621" s="169" t="e">
        <f>VLOOKUP(D9621,#REF!, 2,FALSE)</f>
        <v>#REF!</v>
      </c>
      <c r="BO9621" s="118" t="s">
        <v>14893</v>
      </c>
      <c r="BP9621" s="118" t="s">
        <v>1342</v>
      </c>
      <c r="BQ9621" s="118" t="s">
        <v>9009</v>
      </c>
      <c r="BW9621" s="118" t="s">
        <v>14893</v>
      </c>
      <c r="BX9621" s="118" t="s">
        <v>1342</v>
      </c>
      <c r="BY9621" s="118" t="s">
        <v>9009</v>
      </c>
    </row>
    <row r="9622" spans="53:77" x14ac:dyDescent="0.3">
      <c r="BA9622" s="169" t="e">
        <f>VLOOKUP(D9622,#REF!, 2,FALSE)</f>
        <v>#REF!</v>
      </c>
      <c r="BO9622" s="118" t="s">
        <v>14894</v>
      </c>
      <c r="BP9622" s="118" t="s">
        <v>666</v>
      </c>
      <c r="BQ9622" s="118" t="s">
        <v>14895</v>
      </c>
      <c r="BW9622" s="118" t="s">
        <v>14894</v>
      </c>
      <c r="BX9622" s="118" t="s">
        <v>666</v>
      </c>
      <c r="BY9622" s="118" t="s">
        <v>14895</v>
      </c>
    </row>
    <row r="9623" spans="53:77" x14ac:dyDescent="0.3">
      <c r="BA9623" s="169" t="e">
        <f>VLOOKUP(D9623,#REF!, 2,FALSE)</f>
        <v>#REF!</v>
      </c>
      <c r="BO9623" s="118" t="s">
        <v>2587</v>
      </c>
      <c r="BP9623" s="118" t="s">
        <v>787</v>
      </c>
      <c r="BQ9623" s="118" t="s">
        <v>14896</v>
      </c>
      <c r="BW9623" s="118" t="s">
        <v>2587</v>
      </c>
      <c r="BX9623" s="118" t="s">
        <v>787</v>
      </c>
      <c r="BY9623" s="118" t="s">
        <v>14896</v>
      </c>
    </row>
    <row r="9624" spans="53:77" x14ac:dyDescent="0.3">
      <c r="BA9624" s="169" t="e">
        <f>VLOOKUP(D9624,#REF!, 2,FALSE)</f>
        <v>#REF!</v>
      </c>
      <c r="BO9624" s="118" t="s">
        <v>14897</v>
      </c>
      <c r="BP9624" s="118" t="s">
        <v>928</v>
      </c>
      <c r="BQ9624" s="118" t="s">
        <v>14898</v>
      </c>
      <c r="BW9624" s="118" t="s">
        <v>14897</v>
      </c>
      <c r="BX9624" s="118" t="s">
        <v>928</v>
      </c>
      <c r="BY9624" s="118" t="s">
        <v>14898</v>
      </c>
    </row>
    <row r="9625" spans="53:77" x14ac:dyDescent="0.3">
      <c r="BA9625" s="169" t="e">
        <f>VLOOKUP(D9625,#REF!, 2,FALSE)</f>
        <v>#REF!</v>
      </c>
      <c r="BO9625" s="118" t="s">
        <v>2588</v>
      </c>
      <c r="BP9625" s="118" t="s">
        <v>778</v>
      </c>
      <c r="BQ9625" s="118" t="s">
        <v>14899</v>
      </c>
      <c r="BW9625" s="118" t="s">
        <v>2588</v>
      </c>
      <c r="BX9625" s="118" t="s">
        <v>778</v>
      </c>
      <c r="BY9625" s="118" t="s">
        <v>14899</v>
      </c>
    </row>
    <row r="9626" spans="53:77" x14ac:dyDescent="0.3">
      <c r="BA9626" s="169" t="e">
        <f>VLOOKUP(D9626,#REF!, 2,FALSE)</f>
        <v>#REF!</v>
      </c>
      <c r="BO9626" s="118" t="s">
        <v>14900</v>
      </c>
      <c r="BP9626" s="118" t="s">
        <v>3003</v>
      </c>
      <c r="BQ9626" s="118" t="s">
        <v>9237</v>
      </c>
      <c r="BW9626" s="118" t="s">
        <v>14900</v>
      </c>
      <c r="BX9626" s="118" t="s">
        <v>3003</v>
      </c>
      <c r="BY9626" s="118" t="s">
        <v>9237</v>
      </c>
    </row>
    <row r="9627" spans="53:77" x14ac:dyDescent="0.3">
      <c r="BA9627" s="169" t="e">
        <f>VLOOKUP(D9627,#REF!, 2,FALSE)</f>
        <v>#REF!</v>
      </c>
      <c r="BO9627" s="118" t="s">
        <v>14901</v>
      </c>
      <c r="BP9627" s="118" t="s">
        <v>3243</v>
      </c>
      <c r="BQ9627" s="118" t="s">
        <v>14902</v>
      </c>
      <c r="BW9627" s="118" t="s">
        <v>14901</v>
      </c>
      <c r="BX9627" s="118" t="s">
        <v>3243</v>
      </c>
      <c r="BY9627" s="118" t="s">
        <v>14902</v>
      </c>
    </row>
    <row r="9628" spans="53:77" x14ac:dyDescent="0.3">
      <c r="BA9628" s="169" t="e">
        <f>VLOOKUP(D9628,#REF!, 2,FALSE)</f>
        <v>#REF!</v>
      </c>
      <c r="BO9628" s="118" t="s">
        <v>14903</v>
      </c>
      <c r="BP9628" s="118" t="s">
        <v>3197</v>
      </c>
      <c r="BQ9628" s="118" t="s">
        <v>14904</v>
      </c>
      <c r="BW9628" s="118" t="s">
        <v>14903</v>
      </c>
      <c r="BX9628" s="118" t="s">
        <v>3197</v>
      </c>
      <c r="BY9628" s="118" t="s">
        <v>14904</v>
      </c>
    </row>
    <row r="9629" spans="53:77" x14ac:dyDescent="0.3">
      <c r="BA9629" s="169" t="e">
        <f>VLOOKUP(D9629,#REF!, 2,FALSE)</f>
        <v>#REF!</v>
      </c>
      <c r="BO9629" s="118" t="s">
        <v>2589</v>
      </c>
      <c r="BP9629" s="118" t="s">
        <v>16977</v>
      </c>
      <c r="BQ9629" s="118" t="s">
        <v>9420</v>
      </c>
      <c r="BW9629" s="118" t="s">
        <v>2589</v>
      </c>
      <c r="BX9629" s="118" t="s">
        <v>16977</v>
      </c>
      <c r="BY9629" s="118" t="s">
        <v>9420</v>
      </c>
    </row>
    <row r="9630" spans="53:77" x14ac:dyDescent="0.3">
      <c r="BA9630" s="169" t="e">
        <f>VLOOKUP(D9630,#REF!, 2,FALSE)</f>
        <v>#REF!</v>
      </c>
      <c r="BO9630" s="118" t="s">
        <v>14905</v>
      </c>
      <c r="BP9630" s="118" t="s">
        <v>2983</v>
      </c>
      <c r="BQ9630" s="118" t="s">
        <v>14906</v>
      </c>
      <c r="BW9630" s="118" t="s">
        <v>14905</v>
      </c>
      <c r="BX9630" s="118" t="s">
        <v>2983</v>
      </c>
      <c r="BY9630" s="118" t="s">
        <v>14906</v>
      </c>
    </row>
    <row r="9631" spans="53:77" x14ac:dyDescent="0.3">
      <c r="BA9631" s="169" t="e">
        <f>VLOOKUP(D9631,#REF!, 2,FALSE)</f>
        <v>#REF!</v>
      </c>
      <c r="BO9631" s="118" t="s">
        <v>14907</v>
      </c>
      <c r="BP9631" s="118" t="s">
        <v>3197</v>
      </c>
      <c r="BQ9631" s="118" t="s">
        <v>14908</v>
      </c>
      <c r="BW9631" s="118" t="s">
        <v>14907</v>
      </c>
      <c r="BX9631" s="118" t="s">
        <v>3197</v>
      </c>
      <c r="BY9631" s="118" t="s">
        <v>14908</v>
      </c>
    </row>
    <row r="9632" spans="53:77" x14ac:dyDescent="0.3">
      <c r="BA9632" s="169" t="e">
        <f>VLOOKUP(D9632,#REF!, 2,FALSE)</f>
        <v>#REF!</v>
      </c>
      <c r="BO9632" s="118" t="s">
        <v>14909</v>
      </c>
      <c r="BP9632" s="118" t="s">
        <v>16975</v>
      </c>
      <c r="BQ9632" s="118" t="s">
        <v>14910</v>
      </c>
      <c r="BW9632" s="118" t="s">
        <v>14909</v>
      </c>
      <c r="BX9632" s="118" t="s">
        <v>16975</v>
      </c>
      <c r="BY9632" s="118" t="s">
        <v>14910</v>
      </c>
    </row>
    <row r="9633" spans="53:77" x14ac:dyDescent="0.3">
      <c r="BA9633" s="169" t="e">
        <f>VLOOKUP(D9633,#REF!, 2,FALSE)</f>
        <v>#REF!</v>
      </c>
      <c r="BO9633" s="118" t="s">
        <v>14911</v>
      </c>
      <c r="BP9633" s="118" t="s">
        <v>3003</v>
      </c>
      <c r="BQ9633" s="118" t="s">
        <v>11775</v>
      </c>
      <c r="BW9633" s="118" t="s">
        <v>14911</v>
      </c>
      <c r="BX9633" s="118" t="s">
        <v>3003</v>
      </c>
      <c r="BY9633" s="118" t="s">
        <v>11775</v>
      </c>
    </row>
    <row r="9634" spans="53:77" x14ac:dyDescent="0.3">
      <c r="BA9634" s="169" t="e">
        <f>VLOOKUP(D9634,#REF!, 2,FALSE)</f>
        <v>#REF!</v>
      </c>
      <c r="BO9634" s="118" t="s">
        <v>14912</v>
      </c>
      <c r="BP9634" s="118" t="s">
        <v>16975</v>
      </c>
      <c r="BQ9634" s="118" t="s">
        <v>9480</v>
      </c>
      <c r="BW9634" s="118" t="s">
        <v>14912</v>
      </c>
      <c r="BX9634" s="118" t="s">
        <v>16975</v>
      </c>
      <c r="BY9634" s="118" t="s">
        <v>9480</v>
      </c>
    </row>
    <row r="9635" spans="53:77" x14ac:dyDescent="0.3">
      <c r="BA9635" s="169" t="e">
        <f>VLOOKUP(D9635,#REF!, 2,FALSE)</f>
        <v>#REF!</v>
      </c>
      <c r="BO9635" s="118" t="s">
        <v>14913</v>
      </c>
      <c r="BP9635" s="118" t="s">
        <v>3003</v>
      </c>
      <c r="BQ9635" s="118" t="s">
        <v>12678</v>
      </c>
      <c r="BW9635" s="118" t="s">
        <v>14913</v>
      </c>
      <c r="BX9635" s="118" t="s">
        <v>3003</v>
      </c>
      <c r="BY9635" s="118" t="s">
        <v>12678</v>
      </c>
    </row>
    <row r="9636" spans="53:77" x14ac:dyDescent="0.3">
      <c r="BA9636" s="169" t="e">
        <f>VLOOKUP(D9636,#REF!, 2,FALSE)</f>
        <v>#REF!</v>
      </c>
      <c r="BO9636" s="118" t="s">
        <v>14914</v>
      </c>
      <c r="BP9636" s="118" t="s">
        <v>631</v>
      </c>
      <c r="BQ9636" s="118" t="s">
        <v>7490</v>
      </c>
      <c r="BW9636" s="118" t="s">
        <v>14914</v>
      </c>
      <c r="BX9636" s="118" t="s">
        <v>631</v>
      </c>
      <c r="BY9636" s="118" t="s">
        <v>7490</v>
      </c>
    </row>
    <row r="9637" spans="53:77" x14ac:dyDescent="0.3">
      <c r="BA9637" s="169" t="e">
        <f>VLOOKUP(D9637,#REF!, 2,FALSE)</f>
        <v>#REF!</v>
      </c>
      <c r="BO9637" s="118" t="s">
        <v>14915</v>
      </c>
      <c r="BP9637" s="118" t="s">
        <v>16975</v>
      </c>
      <c r="BQ9637" s="118" t="s">
        <v>12897</v>
      </c>
      <c r="BW9637" s="118" t="s">
        <v>14915</v>
      </c>
      <c r="BX9637" s="118" t="s">
        <v>16975</v>
      </c>
      <c r="BY9637" s="118" t="s">
        <v>12897</v>
      </c>
    </row>
    <row r="9638" spans="53:77" x14ac:dyDescent="0.3">
      <c r="BA9638" s="169" t="e">
        <f>VLOOKUP(D9638,#REF!, 2,FALSE)</f>
        <v>#REF!</v>
      </c>
      <c r="BO9638" s="118" t="s">
        <v>14916</v>
      </c>
      <c r="BP9638" s="118" t="s">
        <v>16975</v>
      </c>
      <c r="BQ9638" s="118" t="s">
        <v>14917</v>
      </c>
      <c r="BW9638" s="118" t="s">
        <v>14916</v>
      </c>
      <c r="BX9638" s="118" t="s">
        <v>16975</v>
      </c>
      <c r="BY9638" s="118" t="s">
        <v>14917</v>
      </c>
    </row>
    <row r="9639" spans="53:77" x14ac:dyDescent="0.3">
      <c r="BA9639" s="169" t="e">
        <f>VLOOKUP(D9639,#REF!, 2,FALSE)</f>
        <v>#REF!</v>
      </c>
      <c r="BO9639" s="118" t="s">
        <v>14918</v>
      </c>
      <c r="BP9639" s="118" t="s">
        <v>3000</v>
      </c>
      <c r="BQ9639" s="118" t="s">
        <v>14919</v>
      </c>
      <c r="BW9639" s="118" t="s">
        <v>14918</v>
      </c>
      <c r="BX9639" s="118" t="s">
        <v>3000</v>
      </c>
      <c r="BY9639" s="118" t="s">
        <v>14919</v>
      </c>
    </row>
    <row r="9640" spans="53:77" x14ac:dyDescent="0.3">
      <c r="BA9640" s="169" t="e">
        <f>VLOOKUP(D9640,#REF!, 2,FALSE)</f>
        <v>#REF!</v>
      </c>
      <c r="BO9640" s="118" t="s">
        <v>14920</v>
      </c>
      <c r="BP9640" s="118" t="s">
        <v>3243</v>
      </c>
      <c r="BQ9640" s="118" t="s">
        <v>14921</v>
      </c>
      <c r="BW9640" s="118" t="s">
        <v>14920</v>
      </c>
      <c r="BX9640" s="118" t="s">
        <v>3243</v>
      </c>
      <c r="BY9640" s="118" t="s">
        <v>14921</v>
      </c>
    </row>
    <row r="9641" spans="53:77" x14ac:dyDescent="0.3">
      <c r="BA9641" s="169" t="e">
        <f>VLOOKUP(D9641,#REF!, 2,FALSE)</f>
        <v>#REF!</v>
      </c>
      <c r="BO9641" s="118" t="s">
        <v>14922</v>
      </c>
      <c r="BP9641" s="118" t="s">
        <v>3003</v>
      </c>
      <c r="BQ9641" s="118" t="s">
        <v>2640</v>
      </c>
      <c r="BW9641" s="118" t="s">
        <v>14922</v>
      </c>
      <c r="BX9641" s="118" t="s">
        <v>3003</v>
      </c>
      <c r="BY9641" s="118" t="s">
        <v>2640</v>
      </c>
    </row>
    <row r="9642" spans="53:77" x14ac:dyDescent="0.3">
      <c r="BA9642" s="169" t="e">
        <f>VLOOKUP(D9642,#REF!, 2,FALSE)</f>
        <v>#REF!</v>
      </c>
      <c r="BO9642" s="118" t="s">
        <v>2590</v>
      </c>
      <c r="BP9642" s="118" t="s">
        <v>787</v>
      </c>
      <c r="BQ9642" s="118" t="s">
        <v>1776</v>
      </c>
      <c r="BW9642" s="118" t="s">
        <v>2590</v>
      </c>
      <c r="BX9642" s="118" t="s">
        <v>787</v>
      </c>
      <c r="BY9642" s="118" t="s">
        <v>1776</v>
      </c>
    </row>
    <row r="9643" spans="53:77" x14ac:dyDescent="0.3">
      <c r="BA9643" s="169" t="e">
        <f>VLOOKUP(D9643,#REF!, 2,FALSE)</f>
        <v>#REF!</v>
      </c>
      <c r="BO9643" s="118" t="s">
        <v>238</v>
      </c>
      <c r="BP9643" s="118" t="s">
        <v>3043</v>
      </c>
      <c r="BQ9643" s="118" t="s">
        <v>14923</v>
      </c>
      <c r="BW9643" s="118" t="s">
        <v>238</v>
      </c>
      <c r="BX9643" s="118" t="s">
        <v>3043</v>
      </c>
      <c r="BY9643" s="118" t="s">
        <v>14923</v>
      </c>
    </row>
    <row r="9644" spans="53:77" x14ac:dyDescent="0.3">
      <c r="BA9644" s="169" t="e">
        <f>VLOOKUP(D9644,#REF!, 2,FALSE)</f>
        <v>#REF!</v>
      </c>
      <c r="BO9644" s="118" t="s">
        <v>14924</v>
      </c>
      <c r="BP9644" s="118" t="s">
        <v>16975</v>
      </c>
      <c r="BQ9644" s="118" t="s">
        <v>1911</v>
      </c>
      <c r="BW9644" s="118" t="s">
        <v>14924</v>
      </c>
      <c r="BX9644" s="118" t="s">
        <v>16975</v>
      </c>
      <c r="BY9644" s="118" t="s">
        <v>1911</v>
      </c>
    </row>
    <row r="9645" spans="53:77" x14ac:dyDescent="0.3">
      <c r="BA9645" s="169" t="e">
        <f>VLOOKUP(D9645,#REF!, 2,FALSE)</f>
        <v>#REF!</v>
      </c>
      <c r="BO9645" s="118" t="s">
        <v>2591</v>
      </c>
      <c r="BP9645" s="118" t="s">
        <v>3003</v>
      </c>
      <c r="BQ9645" s="118" t="s">
        <v>14925</v>
      </c>
      <c r="BW9645" s="118" t="s">
        <v>2591</v>
      </c>
      <c r="BX9645" s="118" t="s">
        <v>3003</v>
      </c>
      <c r="BY9645" s="118" t="s">
        <v>14925</v>
      </c>
    </row>
    <row r="9646" spans="53:77" x14ac:dyDescent="0.3">
      <c r="BA9646" s="169" t="e">
        <f>VLOOKUP(D9646,#REF!, 2,FALSE)</f>
        <v>#REF!</v>
      </c>
      <c r="BO9646" s="118" t="s">
        <v>14926</v>
      </c>
      <c r="BP9646" s="118" t="s">
        <v>3197</v>
      </c>
      <c r="BQ9646" s="118" t="s">
        <v>1198</v>
      </c>
      <c r="BW9646" s="118" t="s">
        <v>14926</v>
      </c>
      <c r="BX9646" s="118" t="s">
        <v>3197</v>
      </c>
      <c r="BY9646" s="118" t="s">
        <v>1198</v>
      </c>
    </row>
    <row r="9647" spans="53:77" x14ac:dyDescent="0.3">
      <c r="BA9647" s="169" t="e">
        <f>VLOOKUP(D9647,#REF!, 2,FALSE)</f>
        <v>#REF!</v>
      </c>
      <c r="BO9647" s="118" t="s">
        <v>14927</v>
      </c>
      <c r="BP9647" s="118" t="s">
        <v>1139</v>
      </c>
      <c r="BQ9647" s="118" t="s">
        <v>14928</v>
      </c>
      <c r="BW9647" s="118" t="s">
        <v>14927</v>
      </c>
      <c r="BX9647" s="118" t="s">
        <v>1139</v>
      </c>
      <c r="BY9647" s="118" t="s">
        <v>14928</v>
      </c>
    </row>
    <row r="9648" spans="53:77" x14ac:dyDescent="0.3">
      <c r="BA9648" s="169" t="e">
        <f>VLOOKUP(D9648,#REF!, 2,FALSE)</f>
        <v>#REF!</v>
      </c>
      <c r="BO9648" s="118" t="s">
        <v>14929</v>
      </c>
      <c r="BP9648" s="118" t="s">
        <v>16975</v>
      </c>
      <c r="BQ9648" s="118" t="s">
        <v>7560</v>
      </c>
      <c r="BW9648" s="118" t="s">
        <v>14929</v>
      </c>
      <c r="BX9648" s="118" t="s">
        <v>16975</v>
      </c>
      <c r="BY9648" s="118" t="s">
        <v>7560</v>
      </c>
    </row>
    <row r="9649" spans="53:77" x14ac:dyDescent="0.3">
      <c r="BA9649" s="169" t="e">
        <f>VLOOKUP(D9649,#REF!, 2,FALSE)</f>
        <v>#REF!</v>
      </c>
      <c r="BO9649" s="118" t="s">
        <v>14930</v>
      </c>
      <c r="BP9649" s="118" t="s">
        <v>3043</v>
      </c>
      <c r="BQ9649" s="118" t="s">
        <v>14931</v>
      </c>
      <c r="BW9649" s="118" t="s">
        <v>14930</v>
      </c>
      <c r="BX9649" s="118" t="s">
        <v>3043</v>
      </c>
      <c r="BY9649" s="118" t="s">
        <v>14931</v>
      </c>
    </row>
    <row r="9650" spans="53:77" x14ac:dyDescent="0.3">
      <c r="BA9650" s="169" t="e">
        <f>VLOOKUP(D9650,#REF!, 2,FALSE)</f>
        <v>#REF!</v>
      </c>
      <c r="BO9650" s="118" t="s">
        <v>14932</v>
      </c>
      <c r="BP9650" s="118" t="s">
        <v>3003</v>
      </c>
      <c r="BQ9650" s="118" t="s">
        <v>14933</v>
      </c>
      <c r="BW9650" s="118" t="s">
        <v>14932</v>
      </c>
      <c r="BX9650" s="118" t="s">
        <v>3003</v>
      </c>
      <c r="BY9650" s="118" t="s">
        <v>14933</v>
      </c>
    </row>
    <row r="9651" spans="53:77" x14ac:dyDescent="0.3">
      <c r="BA9651" s="169" t="e">
        <f>VLOOKUP(D9651,#REF!, 2,FALSE)</f>
        <v>#REF!</v>
      </c>
      <c r="BO9651" s="118" t="s">
        <v>14934</v>
      </c>
      <c r="BP9651" s="118" t="s">
        <v>3243</v>
      </c>
      <c r="BQ9651" s="118" t="s">
        <v>14935</v>
      </c>
      <c r="BW9651" s="118" t="s">
        <v>14934</v>
      </c>
      <c r="BX9651" s="118" t="s">
        <v>3243</v>
      </c>
      <c r="BY9651" s="118" t="s">
        <v>14935</v>
      </c>
    </row>
    <row r="9652" spans="53:77" x14ac:dyDescent="0.3">
      <c r="BA9652" s="169" t="e">
        <f>VLOOKUP(D9652,#REF!, 2,FALSE)</f>
        <v>#REF!</v>
      </c>
      <c r="BO9652" s="118" t="s">
        <v>232</v>
      </c>
      <c r="BP9652" s="118" t="s">
        <v>3243</v>
      </c>
      <c r="BQ9652" s="118" t="s">
        <v>14936</v>
      </c>
      <c r="BW9652" s="118" t="s">
        <v>232</v>
      </c>
      <c r="BX9652" s="118" t="s">
        <v>3243</v>
      </c>
      <c r="BY9652" s="118" t="s">
        <v>14936</v>
      </c>
    </row>
    <row r="9653" spans="53:77" x14ac:dyDescent="0.3">
      <c r="BA9653" s="169" t="e">
        <f>VLOOKUP(D9653,#REF!, 2,FALSE)</f>
        <v>#REF!</v>
      </c>
      <c r="BO9653" s="118" t="s">
        <v>2592</v>
      </c>
      <c r="BP9653" s="118" t="s">
        <v>16975</v>
      </c>
      <c r="BQ9653" s="118" t="s">
        <v>14937</v>
      </c>
      <c r="BW9653" s="118" t="s">
        <v>2592</v>
      </c>
      <c r="BX9653" s="118" t="s">
        <v>16975</v>
      </c>
      <c r="BY9653" s="118" t="s">
        <v>14937</v>
      </c>
    </row>
    <row r="9654" spans="53:77" x14ac:dyDescent="0.3">
      <c r="BA9654" s="169" t="e">
        <f>VLOOKUP(D9654,#REF!, 2,FALSE)</f>
        <v>#REF!</v>
      </c>
      <c r="BO9654" s="118" t="s">
        <v>2593</v>
      </c>
      <c r="BP9654" s="118" t="s">
        <v>16975</v>
      </c>
      <c r="BQ9654" s="118" t="s">
        <v>1963</v>
      </c>
      <c r="BW9654" s="118" t="s">
        <v>2593</v>
      </c>
      <c r="BX9654" s="118" t="s">
        <v>16975</v>
      </c>
      <c r="BY9654" s="118" t="s">
        <v>1963</v>
      </c>
    </row>
    <row r="9655" spans="53:77" x14ac:dyDescent="0.3">
      <c r="BA9655" s="169" t="e">
        <f>VLOOKUP(D9655,#REF!, 2,FALSE)</f>
        <v>#REF!</v>
      </c>
      <c r="BO9655" s="118" t="s">
        <v>14938</v>
      </c>
      <c r="BP9655" s="118" t="s">
        <v>3243</v>
      </c>
      <c r="BQ9655" s="118" t="s">
        <v>14939</v>
      </c>
      <c r="BW9655" s="118" t="s">
        <v>14938</v>
      </c>
      <c r="BX9655" s="118" t="s">
        <v>3243</v>
      </c>
      <c r="BY9655" s="118" t="s">
        <v>14939</v>
      </c>
    </row>
    <row r="9656" spans="53:77" x14ac:dyDescent="0.3">
      <c r="BA9656" s="169" t="e">
        <f>VLOOKUP(D9656,#REF!, 2,FALSE)</f>
        <v>#REF!</v>
      </c>
      <c r="BO9656" s="118" t="s">
        <v>252</v>
      </c>
      <c r="BP9656" s="118" t="s">
        <v>3243</v>
      </c>
      <c r="BQ9656" s="118" t="s">
        <v>14940</v>
      </c>
      <c r="BW9656" s="118" t="s">
        <v>252</v>
      </c>
      <c r="BX9656" s="118" t="s">
        <v>3243</v>
      </c>
      <c r="BY9656" s="118" t="s">
        <v>14940</v>
      </c>
    </row>
    <row r="9657" spans="53:77" x14ac:dyDescent="0.3">
      <c r="BA9657" s="169" t="e">
        <f>VLOOKUP(D9657,#REF!, 2,FALSE)</f>
        <v>#REF!</v>
      </c>
      <c r="BO9657" s="118" t="s">
        <v>14941</v>
      </c>
      <c r="BP9657" s="118" t="s">
        <v>2979</v>
      </c>
      <c r="BQ9657" s="118" t="s">
        <v>2310</v>
      </c>
      <c r="BW9657" s="118" t="s">
        <v>14941</v>
      </c>
      <c r="BX9657" s="118" t="s">
        <v>2979</v>
      </c>
      <c r="BY9657" s="118" t="s">
        <v>2310</v>
      </c>
    </row>
    <row r="9658" spans="53:77" x14ac:dyDescent="0.3">
      <c r="BA9658" s="169" t="e">
        <f>VLOOKUP(D9658,#REF!, 2,FALSE)</f>
        <v>#REF!</v>
      </c>
      <c r="BO9658" s="118" t="s">
        <v>2594</v>
      </c>
      <c r="BP9658" s="118" t="s">
        <v>3243</v>
      </c>
      <c r="BQ9658" s="118" t="s">
        <v>2309</v>
      </c>
      <c r="BW9658" s="118" t="s">
        <v>2594</v>
      </c>
      <c r="BX9658" s="118" t="s">
        <v>3243</v>
      </c>
      <c r="BY9658" s="118" t="s">
        <v>2309</v>
      </c>
    </row>
    <row r="9659" spans="53:77" x14ac:dyDescent="0.3">
      <c r="BA9659" s="169" t="e">
        <f>VLOOKUP(D9659,#REF!, 2,FALSE)</f>
        <v>#REF!</v>
      </c>
      <c r="BO9659" s="118" t="s">
        <v>14942</v>
      </c>
      <c r="BP9659" s="118" t="s">
        <v>1342</v>
      </c>
      <c r="BQ9659" s="118" t="s">
        <v>14943</v>
      </c>
      <c r="BW9659" s="118" t="s">
        <v>14942</v>
      </c>
      <c r="BX9659" s="118" t="s">
        <v>1342</v>
      </c>
      <c r="BY9659" s="118" t="s">
        <v>14943</v>
      </c>
    </row>
    <row r="9660" spans="53:77" x14ac:dyDescent="0.3">
      <c r="BA9660" s="169" t="e">
        <f>VLOOKUP(D9660,#REF!, 2,FALSE)</f>
        <v>#REF!</v>
      </c>
      <c r="BO9660" s="118" t="s">
        <v>14944</v>
      </c>
      <c r="BP9660" s="118" t="s">
        <v>3043</v>
      </c>
      <c r="BQ9660" s="118" t="s">
        <v>14939</v>
      </c>
      <c r="BW9660" s="118" t="s">
        <v>14944</v>
      </c>
      <c r="BX9660" s="118" t="s">
        <v>3043</v>
      </c>
      <c r="BY9660" s="118" t="s">
        <v>14939</v>
      </c>
    </row>
    <row r="9661" spans="53:77" x14ac:dyDescent="0.3">
      <c r="BA9661" s="169" t="e">
        <f>VLOOKUP(D9661,#REF!, 2,FALSE)</f>
        <v>#REF!</v>
      </c>
      <c r="BO9661" s="118" t="s">
        <v>14945</v>
      </c>
      <c r="BP9661" s="118" t="s">
        <v>16975</v>
      </c>
      <c r="BQ9661" s="118" t="s">
        <v>14946</v>
      </c>
      <c r="BW9661" s="118" t="s">
        <v>14945</v>
      </c>
      <c r="BX9661" s="118" t="s">
        <v>16975</v>
      </c>
      <c r="BY9661" s="118" t="s">
        <v>14946</v>
      </c>
    </row>
    <row r="9662" spans="53:77" x14ac:dyDescent="0.3">
      <c r="BA9662" s="169" t="e">
        <f>VLOOKUP(D9662,#REF!, 2,FALSE)</f>
        <v>#REF!</v>
      </c>
      <c r="BO9662" s="118" t="s">
        <v>14947</v>
      </c>
      <c r="BP9662" s="118" t="s">
        <v>2979</v>
      </c>
      <c r="BQ9662" s="118" t="s">
        <v>14939</v>
      </c>
      <c r="BW9662" s="118" t="s">
        <v>14947</v>
      </c>
      <c r="BX9662" s="118" t="s">
        <v>2979</v>
      </c>
      <c r="BY9662" s="118" t="s">
        <v>14939</v>
      </c>
    </row>
    <row r="9663" spans="53:77" x14ac:dyDescent="0.3">
      <c r="BA9663" s="169" t="e">
        <f>VLOOKUP(D9663,#REF!, 2,FALSE)</f>
        <v>#REF!</v>
      </c>
      <c r="BO9663" s="118" t="s">
        <v>14948</v>
      </c>
      <c r="BP9663" s="118" t="s">
        <v>1269</v>
      </c>
      <c r="BQ9663" s="118" t="s">
        <v>14949</v>
      </c>
      <c r="BW9663" s="118" t="s">
        <v>14948</v>
      </c>
      <c r="BX9663" s="118" t="s">
        <v>1269</v>
      </c>
      <c r="BY9663" s="118" t="s">
        <v>14949</v>
      </c>
    </row>
    <row r="9664" spans="53:77" x14ac:dyDescent="0.3">
      <c r="BA9664" s="169" t="e">
        <f>VLOOKUP(D9664,#REF!, 2,FALSE)</f>
        <v>#REF!</v>
      </c>
      <c r="BO9664" s="118" t="s">
        <v>2598</v>
      </c>
      <c r="BP9664" s="118" t="s">
        <v>3243</v>
      </c>
      <c r="BQ9664" s="118" t="s">
        <v>14950</v>
      </c>
      <c r="BW9664" s="118" t="s">
        <v>2598</v>
      </c>
      <c r="BX9664" s="118" t="s">
        <v>3243</v>
      </c>
      <c r="BY9664" s="118" t="s">
        <v>14950</v>
      </c>
    </row>
    <row r="9665" spans="53:77" x14ac:dyDescent="0.3">
      <c r="BA9665" s="169" t="e">
        <f>VLOOKUP(D9665,#REF!, 2,FALSE)</f>
        <v>#REF!</v>
      </c>
      <c r="BO9665" s="118" t="s">
        <v>14951</v>
      </c>
      <c r="BP9665" s="118" t="s">
        <v>1269</v>
      </c>
      <c r="BQ9665" s="118" t="s">
        <v>14952</v>
      </c>
      <c r="BW9665" s="118" t="s">
        <v>14951</v>
      </c>
      <c r="BX9665" s="118" t="s">
        <v>1269</v>
      </c>
      <c r="BY9665" s="118" t="s">
        <v>14952</v>
      </c>
    </row>
    <row r="9666" spans="53:77" x14ac:dyDescent="0.3">
      <c r="BA9666" s="169" t="e">
        <f>VLOOKUP(D9666,#REF!, 2,FALSE)</f>
        <v>#REF!</v>
      </c>
      <c r="BO9666" s="118" t="s">
        <v>14953</v>
      </c>
      <c r="BP9666" s="118" t="s">
        <v>3003</v>
      </c>
      <c r="BQ9666" s="118" t="s">
        <v>14954</v>
      </c>
      <c r="BW9666" s="118" t="s">
        <v>14953</v>
      </c>
      <c r="BX9666" s="118" t="s">
        <v>3003</v>
      </c>
      <c r="BY9666" s="118" t="s">
        <v>14954</v>
      </c>
    </row>
    <row r="9667" spans="53:77" x14ac:dyDescent="0.3">
      <c r="BA9667" s="169" t="e">
        <f>VLOOKUP(D9667,#REF!, 2,FALSE)</f>
        <v>#REF!</v>
      </c>
      <c r="BO9667" s="118" t="s">
        <v>14955</v>
      </c>
      <c r="BP9667" s="118" t="s">
        <v>3243</v>
      </c>
      <c r="BQ9667" s="118" t="s">
        <v>14956</v>
      </c>
      <c r="BW9667" s="118" t="s">
        <v>14955</v>
      </c>
      <c r="BX9667" s="118" t="s">
        <v>3243</v>
      </c>
      <c r="BY9667" s="118" t="s">
        <v>14956</v>
      </c>
    </row>
    <row r="9668" spans="53:77" x14ac:dyDescent="0.3">
      <c r="BA9668" s="169" t="e">
        <f>VLOOKUP(D9668,#REF!, 2,FALSE)</f>
        <v>#REF!</v>
      </c>
      <c r="BO9668" s="118" t="s">
        <v>14957</v>
      </c>
      <c r="BP9668" s="118" t="s">
        <v>3243</v>
      </c>
      <c r="BQ9668" s="118" t="s">
        <v>10898</v>
      </c>
      <c r="BW9668" s="118" t="s">
        <v>14957</v>
      </c>
      <c r="BX9668" s="118" t="s">
        <v>3243</v>
      </c>
      <c r="BY9668" s="118" t="s">
        <v>10898</v>
      </c>
    </row>
    <row r="9669" spans="53:77" x14ac:dyDescent="0.3">
      <c r="BA9669" s="169" t="e">
        <f>VLOOKUP(D9669,#REF!, 2,FALSE)</f>
        <v>#REF!</v>
      </c>
      <c r="BO9669" s="118" t="s">
        <v>14958</v>
      </c>
      <c r="BP9669" s="118" t="s">
        <v>16975</v>
      </c>
      <c r="BQ9669" s="118" t="s">
        <v>14959</v>
      </c>
      <c r="BW9669" s="118" t="s">
        <v>14958</v>
      </c>
      <c r="BX9669" s="118" t="s">
        <v>16975</v>
      </c>
      <c r="BY9669" s="118" t="s">
        <v>14959</v>
      </c>
    </row>
    <row r="9670" spans="53:77" x14ac:dyDescent="0.3">
      <c r="BA9670" s="169" t="e">
        <f>VLOOKUP(D9670,#REF!, 2,FALSE)</f>
        <v>#REF!</v>
      </c>
      <c r="BO9670" s="118" t="s">
        <v>14960</v>
      </c>
      <c r="BP9670" s="118" t="s">
        <v>661</v>
      </c>
      <c r="BQ9670" s="118" t="s">
        <v>14961</v>
      </c>
      <c r="BW9670" s="118" t="s">
        <v>14960</v>
      </c>
      <c r="BX9670" s="118" t="s">
        <v>661</v>
      </c>
      <c r="BY9670" s="118" t="s">
        <v>14961</v>
      </c>
    </row>
    <row r="9671" spans="53:77" x14ac:dyDescent="0.3">
      <c r="BA9671" s="169" t="e">
        <f>VLOOKUP(D9671,#REF!, 2,FALSE)</f>
        <v>#REF!</v>
      </c>
      <c r="BO9671" s="118" t="s">
        <v>14962</v>
      </c>
      <c r="BP9671" s="118" t="s">
        <v>1139</v>
      </c>
      <c r="BQ9671" s="118" t="s">
        <v>2696</v>
      </c>
      <c r="BW9671" s="118" t="s">
        <v>14962</v>
      </c>
      <c r="BX9671" s="118" t="s">
        <v>1139</v>
      </c>
      <c r="BY9671" s="118" t="s">
        <v>2696</v>
      </c>
    </row>
    <row r="9672" spans="53:77" x14ac:dyDescent="0.3">
      <c r="BA9672" s="169" t="e">
        <f>VLOOKUP(D9672,#REF!, 2,FALSE)</f>
        <v>#REF!</v>
      </c>
      <c r="BO9672" s="118" t="s">
        <v>14963</v>
      </c>
      <c r="BP9672" s="118" t="s">
        <v>2983</v>
      </c>
      <c r="BQ9672" s="118" t="s">
        <v>2983</v>
      </c>
      <c r="BW9672" s="118" t="s">
        <v>14963</v>
      </c>
      <c r="BX9672" s="118" t="s">
        <v>2983</v>
      </c>
      <c r="BY9672" s="118" t="s">
        <v>2983</v>
      </c>
    </row>
    <row r="9673" spans="53:77" x14ac:dyDescent="0.3">
      <c r="BA9673" s="169" t="e">
        <f>VLOOKUP(D9673,#REF!, 2,FALSE)</f>
        <v>#REF!</v>
      </c>
      <c r="BO9673" s="118" t="s">
        <v>14964</v>
      </c>
      <c r="BP9673" s="118" t="s">
        <v>16975</v>
      </c>
      <c r="BQ9673" s="118" t="s">
        <v>10364</v>
      </c>
      <c r="BW9673" s="118" t="s">
        <v>14964</v>
      </c>
      <c r="BX9673" s="118" t="s">
        <v>16975</v>
      </c>
      <c r="BY9673" s="118" t="s">
        <v>10364</v>
      </c>
    </row>
    <row r="9674" spans="53:77" x14ac:dyDescent="0.3">
      <c r="BA9674" s="169" t="e">
        <f>VLOOKUP(D9674,#REF!, 2,FALSE)</f>
        <v>#REF!</v>
      </c>
      <c r="BO9674" s="118" t="s">
        <v>14965</v>
      </c>
      <c r="BP9674" s="118" t="s">
        <v>1342</v>
      </c>
      <c r="BQ9674" s="118" t="s">
        <v>14966</v>
      </c>
      <c r="BW9674" s="118" t="s">
        <v>14965</v>
      </c>
      <c r="BX9674" s="118" t="s">
        <v>1342</v>
      </c>
      <c r="BY9674" s="118" t="s">
        <v>14966</v>
      </c>
    </row>
    <row r="9675" spans="53:77" x14ac:dyDescent="0.3">
      <c r="BA9675" s="169" t="e">
        <f>VLOOKUP(D9675,#REF!, 2,FALSE)</f>
        <v>#REF!</v>
      </c>
      <c r="BO9675" s="118" t="s">
        <v>2599</v>
      </c>
      <c r="BP9675" s="118" t="s">
        <v>3243</v>
      </c>
      <c r="BQ9675" s="118" t="s">
        <v>14967</v>
      </c>
      <c r="BW9675" s="118" t="s">
        <v>2599</v>
      </c>
      <c r="BX9675" s="118" t="s">
        <v>3243</v>
      </c>
      <c r="BY9675" s="118" t="s">
        <v>14967</v>
      </c>
    </row>
    <row r="9676" spans="53:77" x14ac:dyDescent="0.3">
      <c r="BA9676" s="169" t="e">
        <f>VLOOKUP(D9676,#REF!, 2,FALSE)</f>
        <v>#REF!</v>
      </c>
      <c r="BO9676" s="118" t="s">
        <v>14968</v>
      </c>
      <c r="BP9676" s="118" t="s">
        <v>3243</v>
      </c>
      <c r="BQ9676" s="118" t="s">
        <v>14969</v>
      </c>
      <c r="BW9676" s="118" t="s">
        <v>14968</v>
      </c>
      <c r="BX9676" s="118" t="s">
        <v>3243</v>
      </c>
      <c r="BY9676" s="118" t="s">
        <v>14969</v>
      </c>
    </row>
    <row r="9677" spans="53:77" x14ac:dyDescent="0.3">
      <c r="BA9677" s="169" t="e">
        <f>VLOOKUP(D9677,#REF!, 2,FALSE)</f>
        <v>#REF!</v>
      </c>
      <c r="BO9677" s="118" t="s">
        <v>14970</v>
      </c>
      <c r="BP9677" s="118" t="s">
        <v>2983</v>
      </c>
      <c r="BQ9677" s="118" t="s">
        <v>2983</v>
      </c>
      <c r="BW9677" s="118" t="s">
        <v>14970</v>
      </c>
      <c r="BX9677" s="118" t="s">
        <v>2983</v>
      </c>
      <c r="BY9677" s="118" t="s">
        <v>2983</v>
      </c>
    </row>
    <row r="9678" spans="53:77" x14ac:dyDescent="0.3">
      <c r="BA9678" s="169" t="e">
        <f>VLOOKUP(D9678,#REF!, 2,FALSE)</f>
        <v>#REF!</v>
      </c>
      <c r="BO9678" s="118" t="s">
        <v>14971</v>
      </c>
      <c r="BP9678" s="118" t="s">
        <v>3243</v>
      </c>
      <c r="BQ9678" s="118" t="s">
        <v>3664</v>
      </c>
      <c r="BW9678" s="118" t="s">
        <v>14971</v>
      </c>
      <c r="BX9678" s="118" t="s">
        <v>3243</v>
      </c>
      <c r="BY9678" s="118" t="s">
        <v>3664</v>
      </c>
    </row>
    <row r="9679" spans="53:77" x14ac:dyDescent="0.3">
      <c r="BA9679" s="169" t="e">
        <f>VLOOKUP(D9679,#REF!, 2,FALSE)</f>
        <v>#REF!</v>
      </c>
      <c r="BO9679" s="118" t="s">
        <v>14972</v>
      </c>
      <c r="BP9679" s="118" t="s">
        <v>3197</v>
      </c>
      <c r="BQ9679" s="118" t="s">
        <v>9690</v>
      </c>
      <c r="BW9679" s="118" t="s">
        <v>14972</v>
      </c>
      <c r="BX9679" s="118" t="s">
        <v>3197</v>
      </c>
      <c r="BY9679" s="118" t="s">
        <v>9690</v>
      </c>
    </row>
    <row r="9680" spans="53:77" x14ac:dyDescent="0.3">
      <c r="BA9680" s="169" t="e">
        <f>VLOOKUP(D9680,#REF!, 2,FALSE)</f>
        <v>#REF!</v>
      </c>
      <c r="BO9680" s="118" t="s">
        <v>14973</v>
      </c>
      <c r="BP9680" s="118" t="s">
        <v>3243</v>
      </c>
      <c r="BQ9680" s="118" t="s">
        <v>14974</v>
      </c>
      <c r="BW9680" s="118" t="s">
        <v>14973</v>
      </c>
      <c r="BX9680" s="118" t="s">
        <v>3243</v>
      </c>
      <c r="BY9680" s="118" t="s">
        <v>14974</v>
      </c>
    </row>
    <row r="9681" spans="53:77" x14ac:dyDescent="0.3">
      <c r="BA9681" s="169" t="e">
        <f>VLOOKUP(D9681,#REF!, 2,FALSE)</f>
        <v>#REF!</v>
      </c>
      <c r="BO9681" s="118" t="s">
        <v>14975</v>
      </c>
      <c r="BP9681" s="118" t="s">
        <v>16975</v>
      </c>
      <c r="BQ9681" s="118" t="s">
        <v>13148</v>
      </c>
      <c r="BW9681" s="118" t="s">
        <v>14975</v>
      </c>
      <c r="BX9681" s="118" t="s">
        <v>16975</v>
      </c>
      <c r="BY9681" s="118" t="s">
        <v>13148</v>
      </c>
    </row>
    <row r="9682" spans="53:77" x14ac:dyDescent="0.3">
      <c r="BA9682" s="169" t="e">
        <f>VLOOKUP(D9682,#REF!, 2,FALSE)</f>
        <v>#REF!</v>
      </c>
      <c r="BO9682" s="118" t="s">
        <v>2600</v>
      </c>
      <c r="BP9682" s="118" t="s">
        <v>940</v>
      </c>
      <c r="BQ9682" s="118" t="s">
        <v>3462</v>
      </c>
      <c r="BW9682" s="118" t="s">
        <v>2600</v>
      </c>
      <c r="BX9682" s="118" t="s">
        <v>940</v>
      </c>
      <c r="BY9682" s="118" t="s">
        <v>3462</v>
      </c>
    </row>
    <row r="9683" spans="53:77" x14ac:dyDescent="0.3">
      <c r="BA9683" s="169" t="e">
        <f>VLOOKUP(D9683,#REF!, 2,FALSE)</f>
        <v>#REF!</v>
      </c>
      <c r="BO9683" s="118" t="s">
        <v>14976</v>
      </c>
      <c r="BP9683" s="118" t="s">
        <v>3243</v>
      </c>
      <c r="BQ9683" s="118" t="s">
        <v>14977</v>
      </c>
      <c r="BW9683" s="118" t="s">
        <v>14976</v>
      </c>
      <c r="BX9683" s="118" t="s">
        <v>3243</v>
      </c>
      <c r="BY9683" s="118" t="s">
        <v>14977</v>
      </c>
    </row>
    <row r="9684" spans="53:77" x14ac:dyDescent="0.3">
      <c r="BA9684" s="169" t="e">
        <f>VLOOKUP(D9684,#REF!, 2,FALSE)</f>
        <v>#REF!</v>
      </c>
      <c r="BO9684" s="118" t="s">
        <v>14978</v>
      </c>
      <c r="BP9684" s="118" t="s">
        <v>3197</v>
      </c>
      <c r="BQ9684" s="118" t="s">
        <v>14979</v>
      </c>
      <c r="BW9684" s="118" t="s">
        <v>14978</v>
      </c>
      <c r="BX9684" s="118" t="s">
        <v>3197</v>
      </c>
      <c r="BY9684" s="118" t="s">
        <v>14979</v>
      </c>
    </row>
    <row r="9685" spans="53:77" x14ac:dyDescent="0.3">
      <c r="BA9685" s="169" t="e">
        <f>VLOOKUP(D9685,#REF!, 2,FALSE)</f>
        <v>#REF!</v>
      </c>
      <c r="BO9685" s="118" t="s">
        <v>14980</v>
      </c>
      <c r="BP9685" s="118" t="s">
        <v>628</v>
      </c>
      <c r="BQ9685" s="118" t="s">
        <v>14981</v>
      </c>
      <c r="BW9685" s="118" t="s">
        <v>14980</v>
      </c>
      <c r="BX9685" s="118" t="s">
        <v>628</v>
      </c>
      <c r="BY9685" s="118" t="s">
        <v>14981</v>
      </c>
    </row>
    <row r="9686" spans="53:77" x14ac:dyDescent="0.3">
      <c r="BA9686" s="169" t="e">
        <f>VLOOKUP(D9686,#REF!, 2,FALSE)</f>
        <v>#REF!</v>
      </c>
      <c r="BO9686" s="118" t="s">
        <v>14982</v>
      </c>
      <c r="BP9686" s="118" t="s">
        <v>3003</v>
      </c>
      <c r="BQ9686" s="118" t="s">
        <v>2361</v>
      </c>
      <c r="BW9686" s="118" t="s">
        <v>14982</v>
      </c>
      <c r="BX9686" s="118" t="s">
        <v>3003</v>
      </c>
      <c r="BY9686" s="118" t="s">
        <v>2361</v>
      </c>
    </row>
    <row r="9687" spans="53:77" x14ac:dyDescent="0.3">
      <c r="BA9687" s="169" t="e">
        <f>VLOOKUP(D9687,#REF!, 2,FALSE)</f>
        <v>#REF!</v>
      </c>
      <c r="BO9687" s="118" t="s">
        <v>2601</v>
      </c>
      <c r="BP9687" s="118" t="s">
        <v>16975</v>
      </c>
      <c r="BQ9687" s="118" t="s">
        <v>4302</v>
      </c>
      <c r="BW9687" s="118" t="s">
        <v>2601</v>
      </c>
      <c r="BX9687" s="118" t="s">
        <v>16975</v>
      </c>
      <c r="BY9687" s="118" t="s">
        <v>4302</v>
      </c>
    </row>
    <row r="9688" spans="53:77" x14ac:dyDescent="0.3">
      <c r="BA9688" s="169" t="e">
        <f>VLOOKUP(D9688,#REF!, 2,FALSE)</f>
        <v>#REF!</v>
      </c>
      <c r="BO9688" s="118" t="s">
        <v>14983</v>
      </c>
      <c r="BP9688" s="118" t="s">
        <v>3197</v>
      </c>
      <c r="BQ9688" s="118" t="s">
        <v>14984</v>
      </c>
      <c r="BW9688" s="118" t="s">
        <v>14983</v>
      </c>
      <c r="BX9688" s="118" t="s">
        <v>3197</v>
      </c>
      <c r="BY9688" s="118" t="s">
        <v>14984</v>
      </c>
    </row>
    <row r="9689" spans="53:77" x14ac:dyDescent="0.3">
      <c r="BA9689" s="169" t="e">
        <f>VLOOKUP(D9689,#REF!, 2,FALSE)</f>
        <v>#REF!</v>
      </c>
      <c r="BO9689" s="118" t="s">
        <v>14985</v>
      </c>
      <c r="BP9689" s="118" t="s">
        <v>780</v>
      </c>
      <c r="BQ9689" s="118" t="s">
        <v>14986</v>
      </c>
      <c r="BW9689" s="118" t="s">
        <v>14985</v>
      </c>
      <c r="BX9689" s="118" t="s">
        <v>780</v>
      </c>
      <c r="BY9689" s="118" t="s">
        <v>14986</v>
      </c>
    </row>
    <row r="9690" spans="53:77" x14ac:dyDescent="0.3">
      <c r="BA9690" s="169" t="e">
        <f>VLOOKUP(D9690,#REF!, 2,FALSE)</f>
        <v>#REF!</v>
      </c>
      <c r="BO9690" s="118" t="s">
        <v>2602</v>
      </c>
      <c r="BP9690" s="118" t="s">
        <v>2983</v>
      </c>
      <c r="BQ9690" s="118" t="s">
        <v>14987</v>
      </c>
      <c r="BW9690" s="118" t="s">
        <v>2602</v>
      </c>
      <c r="BX9690" s="118" t="s">
        <v>2983</v>
      </c>
      <c r="BY9690" s="118" t="s">
        <v>14987</v>
      </c>
    </row>
    <row r="9691" spans="53:77" x14ac:dyDescent="0.3">
      <c r="BA9691" s="169" t="e">
        <f>VLOOKUP(D9691,#REF!, 2,FALSE)</f>
        <v>#REF!</v>
      </c>
      <c r="BO9691" s="118" t="s">
        <v>2603</v>
      </c>
      <c r="BP9691" s="118" t="s">
        <v>928</v>
      </c>
      <c r="BQ9691" s="118" t="s">
        <v>7890</v>
      </c>
      <c r="BW9691" s="118" t="s">
        <v>2603</v>
      </c>
      <c r="BX9691" s="118" t="s">
        <v>928</v>
      </c>
      <c r="BY9691" s="118" t="s">
        <v>7890</v>
      </c>
    </row>
    <row r="9692" spans="53:77" x14ac:dyDescent="0.3">
      <c r="BA9692" s="169" t="e">
        <f>VLOOKUP(D9692,#REF!, 2,FALSE)</f>
        <v>#REF!</v>
      </c>
      <c r="BO9692" s="118" t="s">
        <v>14988</v>
      </c>
      <c r="BP9692" s="118" t="s">
        <v>3003</v>
      </c>
      <c r="BQ9692" s="118" t="s">
        <v>8337</v>
      </c>
      <c r="BW9692" s="118" t="s">
        <v>14988</v>
      </c>
      <c r="BX9692" s="118" t="s">
        <v>3003</v>
      </c>
      <c r="BY9692" s="118" t="s">
        <v>8337</v>
      </c>
    </row>
    <row r="9693" spans="53:77" x14ac:dyDescent="0.3">
      <c r="BA9693" s="169" t="e">
        <f>VLOOKUP(D9693,#REF!, 2,FALSE)</f>
        <v>#REF!</v>
      </c>
      <c r="BO9693" s="118" t="s">
        <v>14989</v>
      </c>
      <c r="BP9693" s="118" t="s">
        <v>617</v>
      </c>
      <c r="BQ9693" s="118" t="s">
        <v>14990</v>
      </c>
      <c r="BW9693" s="118" t="s">
        <v>14989</v>
      </c>
      <c r="BX9693" s="118" t="s">
        <v>617</v>
      </c>
      <c r="BY9693" s="118" t="s">
        <v>14990</v>
      </c>
    </row>
    <row r="9694" spans="53:77" x14ac:dyDescent="0.3">
      <c r="BA9694" s="169" t="e">
        <f>VLOOKUP(D9694,#REF!, 2,FALSE)</f>
        <v>#REF!</v>
      </c>
      <c r="BO9694" s="118" t="s">
        <v>14991</v>
      </c>
      <c r="BP9694" s="118" t="s">
        <v>669</v>
      </c>
      <c r="BQ9694" s="118" t="s">
        <v>14992</v>
      </c>
      <c r="BW9694" s="118" t="s">
        <v>14991</v>
      </c>
      <c r="BX9694" s="118" t="s">
        <v>669</v>
      </c>
      <c r="BY9694" s="118" t="s">
        <v>14992</v>
      </c>
    </row>
    <row r="9695" spans="53:77" x14ac:dyDescent="0.3">
      <c r="BA9695" s="169" t="e">
        <f>VLOOKUP(D9695,#REF!, 2,FALSE)</f>
        <v>#REF!</v>
      </c>
      <c r="BO9695" s="118" t="s">
        <v>14993</v>
      </c>
      <c r="BP9695" s="118" t="s">
        <v>2983</v>
      </c>
      <c r="BQ9695" s="118" t="s">
        <v>14994</v>
      </c>
      <c r="BW9695" s="118" t="s">
        <v>14993</v>
      </c>
      <c r="BX9695" s="118" t="s">
        <v>2983</v>
      </c>
      <c r="BY9695" s="118" t="s">
        <v>14994</v>
      </c>
    </row>
    <row r="9696" spans="53:77" x14ac:dyDescent="0.3">
      <c r="BA9696" s="169" t="e">
        <f>VLOOKUP(D9696,#REF!, 2,FALSE)</f>
        <v>#REF!</v>
      </c>
      <c r="BO9696" s="118" t="s">
        <v>14995</v>
      </c>
      <c r="BP9696" s="118" t="s">
        <v>2979</v>
      </c>
      <c r="BQ9696" s="118" t="s">
        <v>14996</v>
      </c>
      <c r="BW9696" s="118" t="s">
        <v>14995</v>
      </c>
      <c r="BX9696" s="118" t="s">
        <v>2979</v>
      </c>
      <c r="BY9696" s="118" t="s">
        <v>14996</v>
      </c>
    </row>
    <row r="9697" spans="53:77" x14ac:dyDescent="0.3">
      <c r="BA9697" s="169" t="e">
        <f>VLOOKUP(D9697,#REF!, 2,FALSE)</f>
        <v>#REF!</v>
      </c>
      <c r="BO9697" s="118" t="s">
        <v>14997</v>
      </c>
      <c r="BP9697" s="118" t="s">
        <v>2983</v>
      </c>
      <c r="BQ9697" s="118" t="s">
        <v>14998</v>
      </c>
      <c r="BW9697" s="118" t="s">
        <v>14997</v>
      </c>
      <c r="BX9697" s="118" t="s">
        <v>2983</v>
      </c>
      <c r="BY9697" s="118" t="s">
        <v>14998</v>
      </c>
    </row>
    <row r="9698" spans="53:77" x14ac:dyDescent="0.3">
      <c r="BA9698" s="169" t="e">
        <f>VLOOKUP(D9698,#REF!, 2,FALSE)</f>
        <v>#REF!</v>
      </c>
      <c r="BO9698" s="118" t="s">
        <v>14999</v>
      </c>
      <c r="BP9698" s="118" t="s">
        <v>736</v>
      </c>
      <c r="BQ9698" s="118" t="s">
        <v>15000</v>
      </c>
      <c r="BW9698" s="118" t="s">
        <v>14999</v>
      </c>
      <c r="BX9698" s="118" t="s">
        <v>736</v>
      </c>
      <c r="BY9698" s="118" t="s">
        <v>15000</v>
      </c>
    </row>
    <row r="9699" spans="53:77" x14ac:dyDescent="0.3">
      <c r="BA9699" s="169" t="e">
        <f>VLOOKUP(D9699,#REF!, 2,FALSE)</f>
        <v>#REF!</v>
      </c>
      <c r="BO9699" s="118" t="s">
        <v>15001</v>
      </c>
      <c r="BP9699" s="118" t="s">
        <v>1269</v>
      </c>
      <c r="BQ9699" s="118" t="s">
        <v>15002</v>
      </c>
      <c r="BW9699" s="118" t="s">
        <v>15001</v>
      </c>
      <c r="BX9699" s="118" t="s">
        <v>1269</v>
      </c>
      <c r="BY9699" s="118" t="s">
        <v>15002</v>
      </c>
    </row>
    <row r="9700" spans="53:77" x14ac:dyDescent="0.3">
      <c r="BA9700" s="169" t="e">
        <f>VLOOKUP(D9700,#REF!, 2,FALSE)</f>
        <v>#REF!</v>
      </c>
      <c r="BO9700" s="118" t="s">
        <v>15003</v>
      </c>
      <c r="BP9700" s="118" t="s">
        <v>1269</v>
      </c>
      <c r="BQ9700" s="118" t="s">
        <v>15004</v>
      </c>
      <c r="BW9700" s="118" t="s">
        <v>15003</v>
      </c>
      <c r="BX9700" s="118" t="s">
        <v>1269</v>
      </c>
      <c r="BY9700" s="118" t="s">
        <v>15004</v>
      </c>
    </row>
    <row r="9701" spans="53:77" x14ac:dyDescent="0.3">
      <c r="BA9701" s="169" t="e">
        <f>VLOOKUP(D9701,#REF!, 2,FALSE)</f>
        <v>#REF!</v>
      </c>
      <c r="BO9701" s="118" t="s">
        <v>2604</v>
      </c>
      <c r="BP9701" s="118" t="s">
        <v>2983</v>
      </c>
      <c r="BQ9701" s="118" t="s">
        <v>6507</v>
      </c>
      <c r="BW9701" s="118" t="s">
        <v>2604</v>
      </c>
      <c r="BX9701" s="118" t="s">
        <v>2983</v>
      </c>
      <c r="BY9701" s="118" t="s">
        <v>6507</v>
      </c>
    </row>
    <row r="9702" spans="53:77" x14ac:dyDescent="0.3">
      <c r="BA9702" s="169" t="e">
        <f>VLOOKUP(D9702,#REF!, 2,FALSE)</f>
        <v>#REF!</v>
      </c>
      <c r="BO9702" s="118" t="s">
        <v>229</v>
      </c>
      <c r="BP9702" s="118" t="s">
        <v>1342</v>
      </c>
      <c r="BQ9702" s="118" t="s">
        <v>6161</v>
      </c>
      <c r="BW9702" s="118" t="s">
        <v>229</v>
      </c>
      <c r="BX9702" s="118" t="s">
        <v>1342</v>
      </c>
      <c r="BY9702" s="118" t="s">
        <v>6161</v>
      </c>
    </row>
    <row r="9703" spans="53:77" x14ac:dyDescent="0.3">
      <c r="BA9703" s="169" t="e">
        <f>VLOOKUP(D9703,#REF!, 2,FALSE)</f>
        <v>#REF!</v>
      </c>
      <c r="BO9703" s="118" t="s">
        <v>15005</v>
      </c>
      <c r="BP9703" s="118" t="s">
        <v>3197</v>
      </c>
      <c r="BQ9703" s="118" t="s">
        <v>1161</v>
      </c>
      <c r="BW9703" s="118" t="s">
        <v>15005</v>
      </c>
      <c r="BX9703" s="118" t="s">
        <v>3197</v>
      </c>
      <c r="BY9703" s="118" t="s">
        <v>1161</v>
      </c>
    </row>
    <row r="9704" spans="53:77" x14ac:dyDescent="0.3">
      <c r="BA9704" s="169" t="e">
        <f>VLOOKUP(D9704,#REF!, 2,FALSE)</f>
        <v>#REF!</v>
      </c>
      <c r="BO9704" s="118" t="s">
        <v>15006</v>
      </c>
      <c r="BP9704" s="118" t="s">
        <v>16975</v>
      </c>
      <c r="BQ9704" s="118" t="s">
        <v>4058</v>
      </c>
      <c r="BW9704" s="118" t="s">
        <v>15006</v>
      </c>
      <c r="BX9704" s="118" t="s">
        <v>16975</v>
      </c>
      <c r="BY9704" s="118" t="s">
        <v>4058</v>
      </c>
    </row>
    <row r="9705" spans="53:77" x14ac:dyDescent="0.3">
      <c r="BA9705" s="169" t="e">
        <f>VLOOKUP(D9705,#REF!, 2,FALSE)</f>
        <v>#REF!</v>
      </c>
      <c r="BO9705" s="118" t="s">
        <v>15007</v>
      </c>
      <c r="BP9705" s="118" t="s">
        <v>841</v>
      </c>
      <c r="BQ9705" s="118" t="s">
        <v>15008</v>
      </c>
      <c r="BW9705" s="118" t="s">
        <v>15007</v>
      </c>
      <c r="BX9705" s="118" t="s">
        <v>841</v>
      </c>
      <c r="BY9705" s="118" t="s">
        <v>15008</v>
      </c>
    </row>
    <row r="9706" spans="53:77" x14ac:dyDescent="0.3">
      <c r="BA9706" s="169" t="e">
        <f>VLOOKUP(D9706,#REF!, 2,FALSE)</f>
        <v>#REF!</v>
      </c>
      <c r="BO9706" s="118" t="s">
        <v>15009</v>
      </c>
      <c r="BP9706" s="118" t="s">
        <v>2983</v>
      </c>
      <c r="BQ9706" s="118" t="s">
        <v>2983</v>
      </c>
      <c r="BW9706" s="118" t="s">
        <v>15009</v>
      </c>
      <c r="BX9706" s="118" t="s">
        <v>2983</v>
      </c>
      <c r="BY9706" s="118" t="s">
        <v>2983</v>
      </c>
    </row>
    <row r="9707" spans="53:77" x14ac:dyDescent="0.3">
      <c r="BA9707" s="169" t="e">
        <f>VLOOKUP(D9707,#REF!, 2,FALSE)</f>
        <v>#REF!</v>
      </c>
      <c r="BO9707" s="118" t="s">
        <v>2605</v>
      </c>
      <c r="BP9707" s="118" t="s">
        <v>1342</v>
      </c>
      <c r="BQ9707" s="118" t="s">
        <v>1689</v>
      </c>
      <c r="BW9707" s="118" t="s">
        <v>2605</v>
      </c>
      <c r="BX9707" s="118" t="s">
        <v>1342</v>
      </c>
      <c r="BY9707" s="118" t="s">
        <v>1689</v>
      </c>
    </row>
    <row r="9708" spans="53:77" x14ac:dyDescent="0.3">
      <c r="BA9708" s="169" t="e">
        <f>VLOOKUP(D9708,#REF!, 2,FALSE)</f>
        <v>#REF!</v>
      </c>
      <c r="BO9708" s="118" t="s">
        <v>253</v>
      </c>
      <c r="BP9708" s="118" t="s">
        <v>1139</v>
      </c>
      <c r="BQ9708" s="118" t="s">
        <v>15010</v>
      </c>
      <c r="BW9708" s="118" t="s">
        <v>253</v>
      </c>
      <c r="BX9708" s="118" t="s">
        <v>1139</v>
      </c>
      <c r="BY9708" s="118" t="s">
        <v>15010</v>
      </c>
    </row>
    <row r="9709" spans="53:77" x14ac:dyDescent="0.3">
      <c r="BA9709" s="169" t="e">
        <f>VLOOKUP(D9709,#REF!, 2,FALSE)</f>
        <v>#REF!</v>
      </c>
      <c r="BO9709" s="118" t="s">
        <v>15011</v>
      </c>
      <c r="BP9709" s="118" t="s">
        <v>16975</v>
      </c>
      <c r="BQ9709" s="118" t="s">
        <v>3887</v>
      </c>
      <c r="BW9709" s="118" t="s">
        <v>15011</v>
      </c>
      <c r="BX9709" s="118" t="s">
        <v>16975</v>
      </c>
      <c r="BY9709" s="118" t="s">
        <v>3887</v>
      </c>
    </row>
    <row r="9710" spans="53:77" x14ac:dyDescent="0.3">
      <c r="BA9710" s="169" t="e">
        <f>VLOOKUP(D9710,#REF!, 2,FALSE)</f>
        <v>#REF!</v>
      </c>
      <c r="BO9710" s="118" t="s">
        <v>255</v>
      </c>
      <c r="BP9710" s="118" t="s">
        <v>16975</v>
      </c>
      <c r="BQ9710" s="118" t="s">
        <v>1669</v>
      </c>
      <c r="BW9710" s="118" t="s">
        <v>255</v>
      </c>
      <c r="BX9710" s="118" t="s">
        <v>16975</v>
      </c>
      <c r="BY9710" s="118" t="s">
        <v>1669</v>
      </c>
    </row>
    <row r="9711" spans="53:77" x14ac:dyDescent="0.3">
      <c r="BA9711" s="169" t="e">
        <f>VLOOKUP(D9711,#REF!, 2,FALSE)</f>
        <v>#REF!</v>
      </c>
      <c r="BO9711" s="118" t="s">
        <v>15012</v>
      </c>
      <c r="BP9711" s="118" t="s">
        <v>639</v>
      </c>
      <c r="BQ9711" s="118" t="s">
        <v>15013</v>
      </c>
      <c r="BW9711" s="118" t="s">
        <v>15012</v>
      </c>
      <c r="BX9711" s="118" t="s">
        <v>639</v>
      </c>
      <c r="BY9711" s="118" t="s">
        <v>15013</v>
      </c>
    </row>
    <row r="9712" spans="53:77" x14ac:dyDescent="0.3">
      <c r="BA9712" s="169" t="e">
        <f>VLOOKUP(D9712,#REF!, 2,FALSE)</f>
        <v>#REF!</v>
      </c>
      <c r="BO9712" s="118" t="s">
        <v>254</v>
      </c>
      <c r="BP9712" s="118" t="s">
        <v>636</v>
      </c>
      <c r="BQ9712" s="118" t="s">
        <v>6507</v>
      </c>
      <c r="BW9712" s="118" t="s">
        <v>254</v>
      </c>
      <c r="BX9712" s="118" t="s">
        <v>636</v>
      </c>
      <c r="BY9712" s="118" t="s">
        <v>6507</v>
      </c>
    </row>
    <row r="9713" spans="53:77" x14ac:dyDescent="0.3">
      <c r="BA9713" s="169" t="e">
        <f>VLOOKUP(D9713,#REF!, 2,FALSE)</f>
        <v>#REF!</v>
      </c>
      <c r="BO9713" s="118" t="s">
        <v>15014</v>
      </c>
      <c r="BP9713" s="118" t="s">
        <v>2983</v>
      </c>
      <c r="BQ9713" s="118" t="s">
        <v>10235</v>
      </c>
      <c r="BW9713" s="118" t="s">
        <v>15014</v>
      </c>
      <c r="BX9713" s="118" t="s">
        <v>2983</v>
      </c>
      <c r="BY9713" s="118" t="s">
        <v>10235</v>
      </c>
    </row>
    <row r="9714" spans="53:77" x14ac:dyDescent="0.3">
      <c r="BA9714" s="169" t="e">
        <f>VLOOKUP(D9714,#REF!, 2,FALSE)</f>
        <v>#REF!</v>
      </c>
      <c r="BO9714" s="118" t="s">
        <v>15015</v>
      </c>
      <c r="BP9714" s="118" t="s">
        <v>663</v>
      </c>
      <c r="BQ9714" s="118" t="s">
        <v>2983</v>
      </c>
      <c r="BW9714" s="118" t="s">
        <v>15015</v>
      </c>
      <c r="BX9714" s="118" t="s">
        <v>663</v>
      </c>
      <c r="BY9714" s="118" t="s">
        <v>2983</v>
      </c>
    </row>
    <row r="9715" spans="53:77" x14ac:dyDescent="0.3">
      <c r="BA9715" s="169" t="e">
        <f>VLOOKUP(D9715,#REF!, 2,FALSE)</f>
        <v>#REF!</v>
      </c>
      <c r="BO9715" s="118" t="s">
        <v>15016</v>
      </c>
      <c r="BP9715" s="118" t="s">
        <v>3043</v>
      </c>
      <c r="BQ9715" s="118" t="s">
        <v>2932</v>
      </c>
      <c r="BW9715" s="118" t="s">
        <v>15016</v>
      </c>
      <c r="BX9715" s="118" t="s">
        <v>3043</v>
      </c>
      <c r="BY9715" s="118" t="s">
        <v>2932</v>
      </c>
    </row>
    <row r="9716" spans="53:77" x14ac:dyDescent="0.3">
      <c r="BA9716" s="169" t="e">
        <f>VLOOKUP(D9716,#REF!, 2,FALSE)</f>
        <v>#REF!</v>
      </c>
      <c r="BO9716" s="118" t="s">
        <v>230</v>
      </c>
      <c r="BP9716" s="118" t="s">
        <v>3043</v>
      </c>
      <c r="BQ9716" s="118" t="s">
        <v>665</v>
      </c>
      <c r="BW9716" s="118" t="s">
        <v>230</v>
      </c>
      <c r="BX9716" s="118" t="s">
        <v>3043</v>
      </c>
      <c r="BY9716" s="118" t="s">
        <v>665</v>
      </c>
    </row>
    <row r="9717" spans="53:77" x14ac:dyDescent="0.3">
      <c r="BA9717" s="169" t="e">
        <f>VLOOKUP(D9717,#REF!, 2,FALSE)</f>
        <v>#REF!</v>
      </c>
      <c r="BO9717" s="118" t="s">
        <v>15017</v>
      </c>
      <c r="BP9717" s="118" t="s">
        <v>849</v>
      </c>
      <c r="BQ9717" s="118" t="s">
        <v>2173</v>
      </c>
      <c r="BW9717" s="118" t="s">
        <v>15017</v>
      </c>
      <c r="BX9717" s="118" t="s">
        <v>849</v>
      </c>
      <c r="BY9717" s="118" t="s">
        <v>2173</v>
      </c>
    </row>
    <row r="9718" spans="53:77" x14ac:dyDescent="0.3">
      <c r="BA9718" s="169" t="e">
        <f>VLOOKUP(D9718,#REF!, 2,FALSE)</f>
        <v>#REF!</v>
      </c>
      <c r="BO9718" s="118" t="s">
        <v>2606</v>
      </c>
      <c r="BP9718" s="118" t="s">
        <v>799</v>
      </c>
      <c r="BQ9718" s="118" t="s">
        <v>4064</v>
      </c>
      <c r="BW9718" s="118" t="s">
        <v>2606</v>
      </c>
      <c r="BX9718" s="118" t="s">
        <v>799</v>
      </c>
      <c r="BY9718" s="118" t="s">
        <v>4064</v>
      </c>
    </row>
    <row r="9719" spans="53:77" x14ac:dyDescent="0.3">
      <c r="BA9719" s="169" t="e">
        <f>VLOOKUP(D9719,#REF!, 2,FALSE)</f>
        <v>#REF!</v>
      </c>
      <c r="BO9719" s="118" t="s">
        <v>15018</v>
      </c>
      <c r="BP9719" s="118" t="s">
        <v>3003</v>
      </c>
      <c r="BQ9719" s="118" t="s">
        <v>15019</v>
      </c>
      <c r="BW9719" s="118" t="s">
        <v>15018</v>
      </c>
      <c r="BX9719" s="118" t="s">
        <v>3003</v>
      </c>
      <c r="BY9719" s="118" t="s">
        <v>15019</v>
      </c>
    </row>
    <row r="9720" spans="53:77" x14ac:dyDescent="0.3">
      <c r="BA9720" s="169" t="e">
        <f>VLOOKUP(D9720,#REF!, 2,FALSE)</f>
        <v>#REF!</v>
      </c>
      <c r="BO9720" s="118" t="s">
        <v>15020</v>
      </c>
      <c r="BP9720" s="118" t="s">
        <v>616</v>
      </c>
      <c r="BQ9720" s="118" t="s">
        <v>1590</v>
      </c>
      <c r="BW9720" s="118" t="s">
        <v>15020</v>
      </c>
      <c r="BX9720" s="118" t="s">
        <v>616</v>
      </c>
      <c r="BY9720" s="118" t="s">
        <v>1590</v>
      </c>
    </row>
    <row r="9721" spans="53:77" x14ac:dyDescent="0.3">
      <c r="BA9721" s="169" t="e">
        <f>VLOOKUP(D9721,#REF!, 2,FALSE)</f>
        <v>#REF!</v>
      </c>
      <c r="BO9721" s="118" t="s">
        <v>15022</v>
      </c>
      <c r="BP9721" s="118" t="s">
        <v>3003</v>
      </c>
      <c r="BQ9721" s="118" t="s">
        <v>3485</v>
      </c>
      <c r="BW9721" s="118" t="s">
        <v>15022</v>
      </c>
      <c r="BX9721" s="118" t="s">
        <v>3003</v>
      </c>
      <c r="BY9721" s="118" t="s">
        <v>3485</v>
      </c>
    </row>
    <row r="9722" spans="53:77" x14ac:dyDescent="0.3">
      <c r="BA9722" s="169" t="e">
        <f>VLOOKUP(D9722,#REF!, 2,FALSE)</f>
        <v>#REF!</v>
      </c>
      <c r="BO9722" s="118" t="s">
        <v>2607</v>
      </c>
      <c r="BP9722" s="118" t="s">
        <v>3197</v>
      </c>
      <c r="BQ9722" s="118" t="s">
        <v>15023</v>
      </c>
      <c r="BW9722" s="118" t="s">
        <v>2607</v>
      </c>
      <c r="BX9722" s="118" t="s">
        <v>3197</v>
      </c>
      <c r="BY9722" s="118" t="s">
        <v>15023</v>
      </c>
    </row>
    <row r="9723" spans="53:77" x14ac:dyDescent="0.3">
      <c r="BA9723" s="169" t="e">
        <f>VLOOKUP(D9723,#REF!, 2,FALSE)</f>
        <v>#REF!</v>
      </c>
      <c r="BO9723" s="118" t="s">
        <v>15025</v>
      </c>
      <c r="BP9723" s="118" t="s">
        <v>639</v>
      </c>
      <c r="BQ9723" s="118" t="s">
        <v>2998</v>
      </c>
      <c r="BW9723" s="118" t="s">
        <v>15025</v>
      </c>
      <c r="BX9723" s="118" t="s">
        <v>639</v>
      </c>
      <c r="BY9723" s="118" t="s">
        <v>2998</v>
      </c>
    </row>
    <row r="9724" spans="53:77" x14ac:dyDescent="0.3">
      <c r="BA9724" s="169" t="e">
        <f>VLOOKUP(D9724,#REF!, 2,FALSE)</f>
        <v>#REF!</v>
      </c>
      <c r="BO9724" s="118" t="s">
        <v>15026</v>
      </c>
      <c r="BP9724" s="118" t="s">
        <v>639</v>
      </c>
      <c r="BQ9724" s="118" t="s">
        <v>4488</v>
      </c>
      <c r="BW9724" s="118" t="s">
        <v>15026</v>
      </c>
      <c r="BX9724" s="118" t="s">
        <v>639</v>
      </c>
      <c r="BY9724" s="118" t="s">
        <v>4488</v>
      </c>
    </row>
    <row r="9725" spans="53:77" x14ac:dyDescent="0.3">
      <c r="BA9725" s="169" t="e">
        <f>VLOOKUP(D9725,#REF!, 2,FALSE)</f>
        <v>#REF!</v>
      </c>
      <c r="BO9725" s="118" t="s">
        <v>15027</v>
      </c>
      <c r="BP9725" s="118" t="s">
        <v>1139</v>
      </c>
      <c r="BQ9725" s="118" t="s">
        <v>3127</v>
      </c>
      <c r="BW9725" s="118" t="s">
        <v>15027</v>
      </c>
      <c r="BX9725" s="118" t="s">
        <v>1139</v>
      </c>
      <c r="BY9725" s="118" t="s">
        <v>3127</v>
      </c>
    </row>
    <row r="9726" spans="53:77" x14ac:dyDescent="0.3">
      <c r="BA9726" s="169" t="e">
        <f>VLOOKUP(D9726,#REF!, 2,FALSE)</f>
        <v>#REF!</v>
      </c>
      <c r="BO9726" s="118" t="s">
        <v>15028</v>
      </c>
      <c r="BP9726" s="118" t="s">
        <v>2983</v>
      </c>
      <c r="BQ9726" s="118" t="s">
        <v>4783</v>
      </c>
      <c r="BW9726" s="118" t="s">
        <v>15028</v>
      </c>
      <c r="BX9726" s="118" t="s">
        <v>2983</v>
      </c>
      <c r="BY9726" s="118" t="s">
        <v>4783</v>
      </c>
    </row>
    <row r="9727" spans="53:77" x14ac:dyDescent="0.3">
      <c r="BA9727" s="169" t="e">
        <f>VLOOKUP(D9727,#REF!, 2,FALSE)</f>
        <v>#REF!</v>
      </c>
      <c r="BO9727" s="118" t="s">
        <v>15029</v>
      </c>
      <c r="BP9727" s="118" t="s">
        <v>1139</v>
      </c>
      <c r="BQ9727" s="118" t="s">
        <v>1612</v>
      </c>
      <c r="BW9727" s="118" t="s">
        <v>15029</v>
      </c>
      <c r="BX9727" s="118" t="s">
        <v>1139</v>
      </c>
      <c r="BY9727" s="118" t="s">
        <v>1612</v>
      </c>
    </row>
    <row r="9728" spans="53:77" x14ac:dyDescent="0.3">
      <c r="BA9728" s="169" t="e">
        <f>VLOOKUP(D9728,#REF!, 2,FALSE)</f>
        <v>#REF!</v>
      </c>
      <c r="BO9728" s="118" t="s">
        <v>15030</v>
      </c>
      <c r="BP9728" s="118" t="s">
        <v>3197</v>
      </c>
      <c r="BQ9728" s="118" t="s">
        <v>15031</v>
      </c>
      <c r="BW9728" s="118" t="s">
        <v>15030</v>
      </c>
      <c r="BX9728" s="118" t="s">
        <v>3197</v>
      </c>
      <c r="BY9728" s="118" t="s">
        <v>15031</v>
      </c>
    </row>
    <row r="9729" spans="53:77" x14ac:dyDescent="0.3">
      <c r="BA9729" s="169" t="e">
        <f>VLOOKUP(D9729,#REF!, 2,FALSE)</f>
        <v>#REF!</v>
      </c>
      <c r="BO9729" s="118" t="s">
        <v>2608</v>
      </c>
      <c r="BP9729" s="118" t="s">
        <v>2983</v>
      </c>
      <c r="BQ9729" s="118" t="s">
        <v>15032</v>
      </c>
      <c r="BW9729" s="118" t="s">
        <v>2608</v>
      </c>
      <c r="BX9729" s="118" t="s">
        <v>2983</v>
      </c>
      <c r="BY9729" s="118" t="s">
        <v>15032</v>
      </c>
    </row>
    <row r="9730" spans="53:77" x14ac:dyDescent="0.3">
      <c r="BA9730" s="169" t="e">
        <f>VLOOKUP(D9730,#REF!, 2,FALSE)</f>
        <v>#REF!</v>
      </c>
      <c r="BO9730" s="118" t="s">
        <v>2609</v>
      </c>
      <c r="BP9730" s="118" t="s">
        <v>2983</v>
      </c>
      <c r="BQ9730" s="118" t="s">
        <v>15033</v>
      </c>
      <c r="BW9730" s="118" t="s">
        <v>2609</v>
      </c>
      <c r="BX9730" s="118" t="s">
        <v>2983</v>
      </c>
      <c r="BY9730" s="118" t="s">
        <v>15033</v>
      </c>
    </row>
    <row r="9731" spans="53:77" x14ac:dyDescent="0.3">
      <c r="BA9731" s="169" t="e">
        <f>VLOOKUP(D9731,#REF!, 2,FALSE)</f>
        <v>#REF!</v>
      </c>
      <c r="BO9731" s="118" t="s">
        <v>15034</v>
      </c>
      <c r="BP9731" s="118" t="s">
        <v>2979</v>
      </c>
      <c r="BQ9731" s="118" t="s">
        <v>7420</v>
      </c>
      <c r="BW9731" s="118" t="s">
        <v>15034</v>
      </c>
      <c r="BX9731" s="118" t="s">
        <v>2979</v>
      </c>
      <c r="BY9731" s="118" t="s">
        <v>7420</v>
      </c>
    </row>
    <row r="9732" spans="53:77" x14ac:dyDescent="0.3">
      <c r="BA9732" s="169" t="e">
        <f>VLOOKUP(D9732,#REF!, 2,FALSE)</f>
        <v>#REF!</v>
      </c>
      <c r="BO9732" s="118" t="s">
        <v>2610</v>
      </c>
      <c r="BP9732" s="118" t="s">
        <v>2983</v>
      </c>
      <c r="BQ9732" s="118" t="s">
        <v>15032</v>
      </c>
      <c r="BW9732" s="118" t="s">
        <v>2610</v>
      </c>
      <c r="BX9732" s="118" t="s">
        <v>2983</v>
      </c>
      <c r="BY9732" s="118" t="s">
        <v>15032</v>
      </c>
    </row>
    <row r="9733" spans="53:77" x14ac:dyDescent="0.3">
      <c r="BA9733" s="169" t="e">
        <f>VLOOKUP(D9733,#REF!, 2,FALSE)</f>
        <v>#REF!</v>
      </c>
      <c r="BO9733" s="118" t="s">
        <v>15035</v>
      </c>
      <c r="BP9733" s="118" t="s">
        <v>3243</v>
      </c>
      <c r="BQ9733" s="118" t="s">
        <v>15036</v>
      </c>
      <c r="BW9733" s="118" t="s">
        <v>15035</v>
      </c>
      <c r="BX9733" s="118" t="s">
        <v>3243</v>
      </c>
      <c r="BY9733" s="118" t="s">
        <v>15036</v>
      </c>
    </row>
    <row r="9734" spans="53:77" x14ac:dyDescent="0.3">
      <c r="BA9734" s="169" t="e">
        <f>VLOOKUP(D9734,#REF!, 2,FALSE)</f>
        <v>#REF!</v>
      </c>
      <c r="BO9734" s="118" t="s">
        <v>15037</v>
      </c>
      <c r="BP9734" s="118" t="s">
        <v>2983</v>
      </c>
      <c r="BQ9734" s="118" t="s">
        <v>9773</v>
      </c>
      <c r="BW9734" s="118" t="s">
        <v>15037</v>
      </c>
      <c r="BX9734" s="118" t="s">
        <v>2983</v>
      </c>
      <c r="BY9734" s="118" t="s">
        <v>9773</v>
      </c>
    </row>
    <row r="9735" spans="53:77" x14ac:dyDescent="0.3">
      <c r="BA9735" s="169" t="e">
        <f>VLOOKUP(D9735,#REF!, 2,FALSE)</f>
        <v>#REF!</v>
      </c>
      <c r="BO9735" s="118" t="s">
        <v>15038</v>
      </c>
      <c r="BP9735" s="118" t="s">
        <v>667</v>
      </c>
      <c r="BQ9735" s="118" t="s">
        <v>15033</v>
      </c>
      <c r="BW9735" s="118" t="s">
        <v>15038</v>
      </c>
      <c r="BX9735" s="118" t="s">
        <v>667</v>
      </c>
      <c r="BY9735" s="118" t="s">
        <v>15033</v>
      </c>
    </row>
    <row r="9736" spans="53:77" x14ac:dyDescent="0.3">
      <c r="BA9736" s="169" t="e">
        <f>VLOOKUP(D9736,#REF!, 2,FALSE)</f>
        <v>#REF!</v>
      </c>
      <c r="BO9736" s="118" t="s">
        <v>15039</v>
      </c>
      <c r="BP9736" s="118" t="s">
        <v>2983</v>
      </c>
      <c r="BQ9736" s="118" t="s">
        <v>15040</v>
      </c>
      <c r="BW9736" s="118" t="s">
        <v>15039</v>
      </c>
      <c r="BX9736" s="118" t="s">
        <v>2983</v>
      </c>
      <c r="BY9736" s="118" t="s">
        <v>15040</v>
      </c>
    </row>
    <row r="9737" spans="53:77" x14ac:dyDescent="0.3">
      <c r="BA9737" s="169" t="e">
        <f>VLOOKUP(D9737,#REF!, 2,FALSE)</f>
        <v>#REF!</v>
      </c>
      <c r="BO9737" s="118" t="s">
        <v>15041</v>
      </c>
      <c r="BP9737" s="118" t="s">
        <v>926</v>
      </c>
      <c r="BQ9737" s="118" t="s">
        <v>15042</v>
      </c>
      <c r="BW9737" s="118" t="s">
        <v>15041</v>
      </c>
      <c r="BX9737" s="118" t="s">
        <v>926</v>
      </c>
      <c r="BY9737" s="118" t="s">
        <v>15042</v>
      </c>
    </row>
    <row r="9738" spans="53:77" x14ac:dyDescent="0.3">
      <c r="BA9738" s="169" t="e">
        <f>VLOOKUP(D9738,#REF!, 2,FALSE)</f>
        <v>#REF!</v>
      </c>
      <c r="BO9738" s="118" t="s">
        <v>2611</v>
      </c>
      <c r="BP9738" s="118" t="s">
        <v>928</v>
      </c>
      <c r="BQ9738" s="118" t="s">
        <v>15043</v>
      </c>
      <c r="BW9738" s="118" t="s">
        <v>2611</v>
      </c>
      <c r="BX9738" s="118" t="s">
        <v>928</v>
      </c>
      <c r="BY9738" s="118" t="s">
        <v>15043</v>
      </c>
    </row>
    <row r="9739" spans="53:77" x14ac:dyDescent="0.3">
      <c r="BA9739" s="169" t="e">
        <f>VLOOKUP(D9739,#REF!, 2,FALSE)</f>
        <v>#REF!</v>
      </c>
      <c r="BO9739" s="118" t="s">
        <v>15044</v>
      </c>
      <c r="BP9739" s="118" t="s">
        <v>2983</v>
      </c>
      <c r="BQ9739" s="118" t="s">
        <v>8406</v>
      </c>
      <c r="BW9739" s="118" t="s">
        <v>15044</v>
      </c>
      <c r="BX9739" s="118" t="s">
        <v>2983</v>
      </c>
      <c r="BY9739" s="118" t="s">
        <v>8406</v>
      </c>
    </row>
    <row r="9740" spans="53:77" x14ac:dyDescent="0.3">
      <c r="BA9740" s="169" t="e">
        <f>VLOOKUP(D9740,#REF!, 2,FALSE)</f>
        <v>#REF!</v>
      </c>
      <c r="BO9740" s="118" t="s">
        <v>239</v>
      </c>
      <c r="BP9740" s="118" t="s">
        <v>2983</v>
      </c>
      <c r="BQ9740" s="118" t="s">
        <v>15045</v>
      </c>
      <c r="BW9740" s="118" t="s">
        <v>239</v>
      </c>
      <c r="BX9740" s="118" t="s">
        <v>2983</v>
      </c>
      <c r="BY9740" s="118" t="s">
        <v>15045</v>
      </c>
    </row>
    <row r="9741" spans="53:77" x14ac:dyDescent="0.3">
      <c r="BA9741" s="169" t="e">
        <f>VLOOKUP(D9741,#REF!, 2,FALSE)</f>
        <v>#REF!</v>
      </c>
      <c r="BO9741" s="118" t="s">
        <v>231</v>
      </c>
      <c r="BP9741" s="118" t="s">
        <v>631</v>
      </c>
      <c r="BQ9741" s="118" t="s">
        <v>9021</v>
      </c>
      <c r="BW9741" s="118" t="s">
        <v>231</v>
      </c>
      <c r="BX9741" s="118" t="s">
        <v>631</v>
      </c>
      <c r="BY9741" s="118" t="s">
        <v>9021</v>
      </c>
    </row>
    <row r="9742" spans="53:77" x14ac:dyDescent="0.3">
      <c r="BA9742" s="169" t="e">
        <f>VLOOKUP(D9742,#REF!, 2,FALSE)</f>
        <v>#REF!</v>
      </c>
      <c r="BO9742" s="118" t="s">
        <v>15046</v>
      </c>
      <c r="BP9742" s="118" t="s">
        <v>2983</v>
      </c>
      <c r="BQ9742" s="118" t="s">
        <v>9972</v>
      </c>
      <c r="BW9742" s="118" t="s">
        <v>15046</v>
      </c>
      <c r="BX9742" s="118" t="s">
        <v>2983</v>
      </c>
      <c r="BY9742" s="118" t="s">
        <v>9972</v>
      </c>
    </row>
    <row r="9743" spans="53:77" x14ac:dyDescent="0.3">
      <c r="BA9743" s="169" t="e">
        <f>VLOOKUP(D9743,#REF!, 2,FALSE)</f>
        <v>#REF!</v>
      </c>
      <c r="BO9743" s="118" t="s">
        <v>15047</v>
      </c>
      <c r="BP9743" s="118" t="s">
        <v>705</v>
      </c>
      <c r="BQ9743" s="118" t="s">
        <v>15048</v>
      </c>
      <c r="BW9743" s="118" t="s">
        <v>15047</v>
      </c>
      <c r="BX9743" s="118" t="s">
        <v>705</v>
      </c>
      <c r="BY9743" s="118" t="s">
        <v>15048</v>
      </c>
    </row>
    <row r="9744" spans="53:77" x14ac:dyDescent="0.3">
      <c r="BA9744" s="169" t="e">
        <f>VLOOKUP(D9744,#REF!, 2,FALSE)</f>
        <v>#REF!</v>
      </c>
      <c r="BO9744" s="118" t="s">
        <v>2612</v>
      </c>
      <c r="BP9744" s="118" t="s">
        <v>2983</v>
      </c>
      <c r="BQ9744" s="118" t="s">
        <v>6836</v>
      </c>
      <c r="BW9744" s="118" t="s">
        <v>2612</v>
      </c>
      <c r="BX9744" s="118" t="s">
        <v>2983</v>
      </c>
      <c r="BY9744" s="118" t="s">
        <v>6836</v>
      </c>
    </row>
    <row r="9745" spans="53:77" x14ac:dyDescent="0.3">
      <c r="BA9745" s="169" t="e">
        <f>VLOOKUP(D9745,#REF!, 2,FALSE)</f>
        <v>#REF!</v>
      </c>
      <c r="BO9745" s="118" t="s">
        <v>15049</v>
      </c>
      <c r="BP9745" s="118" t="s">
        <v>2983</v>
      </c>
      <c r="BQ9745" s="118" t="s">
        <v>15050</v>
      </c>
      <c r="BW9745" s="118" t="s">
        <v>15049</v>
      </c>
      <c r="BX9745" s="118" t="s">
        <v>2983</v>
      </c>
      <c r="BY9745" s="118" t="s">
        <v>15050</v>
      </c>
    </row>
    <row r="9746" spans="53:77" x14ac:dyDescent="0.3">
      <c r="BA9746" s="169" t="e">
        <f>VLOOKUP(D9746,#REF!, 2,FALSE)</f>
        <v>#REF!</v>
      </c>
      <c r="BO9746" s="118" t="s">
        <v>15051</v>
      </c>
      <c r="BP9746" s="118" t="s">
        <v>2983</v>
      </c>
      <c r="BQ9746" s="118" t="s">
        <v>1611</v>
      </c>
      <c r="BW9746" s="118" t="s">
        <v>15051</v>
      </c>
      <c r="BX9746" s="118" t="s">
        <v>2983</v>
      </c>
      <c r="BY9746" s="118" t="s">
        <v>1611</v>
      </c>
    </row>
    <row r="9747" spans="53:77" x14ac:dyDescent="0.3">
      <c r="BA9747" s="169" t="e">
        <f>VLOOKUP(D9747,#REF!, 2,FALSE)</f>
        <v>#REF!</v>
      </c>
      <c r="BO9747" s="118" t="s">
        <v>256</v>
      </c>
      <c r="BP9747" s="118" t="s">
        <v>657</v>
      </c>
      <c r="BQ9747" s="118" t="s">
        <v>15052</v>
      </c>
      <c r="BW9747" s="118" t="s">
        <v>256</v>
      </c>
      <c r="BX9747" s="118" t="s">
        <v>657</v>
      </c>
      <c r="BY9747" s="118" t="s">
        <v>15052</v>
      </c>
    </row>
    <row r="9748" spans="53:77" x14ac:dyDescent="0.3">
      <c r="BA9748" s="169" t="e">
        <f>VLOOKUP(D9748,#REF!, 2,FALSE)</f>
        <v>#REF!</v>
      </c>
      <c r="BO9748" s="118" t="s">
        <v>15053</v>
      </c>
      <c r="BP9748" s="118" t="s">
        <v>2983</v>
      </c>
      <c r="BQ9748" s="118" t="s">
        <v>7513</v>
      </c>
      <c r="BW9748" s="118" t="s">
        <v>15053</v>
      </c>
      <c r="BX9748" s="118" t="s">
        <v>2983</v>
      </c>
      <c r="BY9748" s="118" t="s">
        <v>7513</v>
      </c>
    </row>
    <row r="9749" spans="53:77" x14ac:dyDescent="0.3">
      <c r="BA9749" s="169" t="e">
        <f>VLOOKUP(D9749,#REF!, 2,FALSE)</f>
        <v>#REF!</v>
      </c>
      <c r="BO9749" s="118" t="s">
        <v>15054</v>
      </c>
      <c r="BP9749" s="118" t="s">
        <v>2983</v>
      </c>
      <c r="BQ9749" s="118" t="s">
        <v>15055</v>
      </c>
      <c r="BW9749" s="118" t="s">
        <v>15054</v>
      </c>
      <c r="BX9749" s="118" t="s">
        <v>2983</v>
      </c>
      <c r="BY9749" s="118" t="s">
        <v>15055</v>
      </c>
    </row>
    <row r="9750" spans="53:77" x14ac:dyDescent="0.3">
      <c r="BA9750" s="169" t="e">
        <f>VLOOKUP(D9750,#REF!, 2,FALSE)</f>
        <v>#REF!</v>
      </c>
      <c r="BO9750" s="118" t="s">
        <v>15056</v>
      </c>
      <c r="BP9750" s="118" t="s">
        <v>2983</v>
      </c>
      <c r="BQ9750" s="118" t="s">
        <v>15057</v>
      </c>
      <c r="BW9750" s="118" t="s">
        <v>15056</v>
      </c>
      <c r="BX9750" s="118" t="s">
        <v>2983</v>
      </c>
      <c r="BY9750" s="118" t="s">
        <v>15057</v>
      </c>
    </row>
    <row r="9751" spans="53:77" x14ac:dyDescent="0.3">
      <c r="BA9751" s="169" t="e">
        <f>VLOOKUP(D9751,#REF!, 2,FALSE)</f>
        <v>#REF!</v>
      </c>
      <c r="BO9751" s="118" t="s">
        <v>15058</v>
      </c>
      <c r="BP9751" s="118" t="s">
        <v>2983</v>
      </c>
      <c r="BQ9751" s="118" t="s">
        <v>2983</v>
      </c>
      <c r="BW9751" s="118" t="s">
        <v>15058</v>
      </c>
      <c r="BX9751" s="118" t="s">
        <v>2983</v>
      </c>
      <c r="BY9751" s="118" t="s">
        <v>2983</v>
      </c>
    </row>
    <row r="9752" spans="53:77" x14ac:dyDescent="0.3">
      <c r="BA9752" s="169" t="e">
        <f>VLOOKUP(D9752,#REF!, 2,FALSE)</f>
        <v>#REF!</v>
      </c>
      <c r="BO9752" s="118" t="s">
        <v>15059</v>
      </c>
      <c r="BP9752" s="118" t="s">
        <v>628</v>
      </c>
      <c r="BQ9752" s="118" t="s">
        <v>15060</v>
      </c>
      <c r="BW9752" s="118" t="s">
        <v>15059</v>
      </c>
      <c r="BX9752" s="118" t="s">
        <v>628</v>
      </c>
      <c r="BY9752" s="118" t="s">
        <v>15060</v>
      </c>
    </row>
    <row r="9753" spans="53:77" x14ac:dyDescent="0.3">
      <c r="BA9753" s="169" t="e">
        <f>VLOOKUP(D9753,#REF!, 2,FALSE)</f>
        <v>#REF!</v>
      </c>
      <c r="BO9753" s="118" t="s">
        <v>15061</v>
      </c>
      <c r="BP9753" s="118" t="s">
        <v>2983</v>
      </c>
      <c r="BQ9753" s="118" t="s">
        <v>1660</v>
      </c>
      <c r="BW9753" s="118" t="s">
        <v>15061</v>
      </c>
      <c r="BX9753" s="118" t="s">
        <v>2983</v>
      </c>
      <c r="BY9753" s="118" t="s">
        <v>1660</v>
      </c>
    </row>
    <row r="9754" spans="53:77" x14ac:dyDescent="0.3">
      <c r="BA9754" s="169" t="e">
        <f>VLOOKUP(D9754,#REF!, 2,FALSE)</f>
        <v>#REF!</v>
      </c>
      <c r="BO9754" s="118" t="s">
        <v>15062</v>
      </c>
      <c r="BP9754" s="118" t="s">
        <v>639</v>
      </c>
      <c r="BQ9754" s="118" t="s">
        <v>790</v>
      </c>
      <c r="BW9754" s="118" t="s">
        <v>15062</v>
      </c>
      <c r="BX9754" s="118" t="s">
        <v>639</v>
      </c>
      <c r="BY9754" s="118" t="s">
        <v>790</v>
      </c>
    </row>
    <row r="9755" spans="53:77" x14ac:dyDescent="0.3">
      <c r="BA9755" s="169" t="e">
        <f>VLOOKUP(D9755,#REF!, 2,FALSE)</f>
        <v>#REF!</v>
      </c>
      <c r="BO9755" s="118" t="s">
        <v>15063</v>
      </c>
      <c r="BP9755" s="118" t="s">
        <v>16975</v>
      </c>
      <c r="BQ9755" s="118" t="s">
        <v>9439</v>
      </c>
      <c r="BW9755" s="118" t="s">
        <v>15063</v>
      </c>
      <c r="BX9755" s="118" t="s">
        <v>16975</v>
      </c>
      <c r="BY9755" s="118" t="s">
        <v>9439</v>
      </c>
    </row>
    <row r="9756" spans="53:77" x14ac:dyDescent="0.3">
      <c r="BA9756" s="169" t="e">
        <f>VLOOKUP(D9756,#REF!, 2,FALSE)</f>
        <v>#REF!</v>
      </c>
      <c r="BO9756" s="118" t="s">
        <v>15064</v>
      </c>
      <c r="BP9756" s="118" t="s">
        <v>2983</v>
      </c>
      <c r="BQ9756" s="118" t="s">
        <v>15065</v>
      </c>
      <c r="BW9756" s="118" t="s">
        <v>15064</v>
      </c>
      <c r="BX9756" s="118" t="s">
        <v>2983</v>
      </c>
      <c r="BY9756" s="118" t="s">
        <v>15065</v>
      </c>
    </row>
    <row r="9757" spans="53:77" x14ac:dyDescent="0.3">
      <c r="BA9757" s="169" t="e">
        <f>VLOOKUP(D9757,#REF!, 2,FALSE)</f>
        <v>#REF!</v>
      </c>
      <c r="BO9757" s="118" t="s">
        <v>15066</v>
      </c>
      <c r="BP9757" s="118" t="s">
        <v>669</v>
      </c>
      <c r="BQ9757" s="118" t="s">
        <v>15067</v>
      </c>
      <c r="BW9757" s="118" t="s">
        <v>15066</v>
      </c>
      <c r="BX9757" s="118" t="s">
        <v>669</v>
      </c>
      <c r="BY9757" s="118" t="s">
        <v>15067</v>
      </c>
    </row>
    <row r="9758" spans="53:77" x14ac:dyDescent="0.3">
      <c r="BA9758" s="169" t="e">
        <f>VLOOKUP(D9758,#REF!, 2,FALSE)</f>
        <v>#REF!</v>
      </c>
      <c r="BO9758" s="118" t="s">
        <v>15068</v>
      </c>
      <c r="BP9758" s="118" t="s">
        <v>2983</v>
      </c>
      <c r="BQ9758" s="118" t="s">
        <v>10109</v>
      </c>
      <c r="BW9758" s="118" t="s">
        <v>15068</v>
      </c>
      <c r="BX9758" s="118" t="s">
        <v>2983</v>
      </c>
      <c r="BY9758" s="118" t="s">
        <v>10109</v>
      </c>
    </row>
    <row r="9759" spans="53:77" x14ac:dyDescent="0.3">
      <c r="BA9759" s="169" t="e">
        <f>VLOOKUP(D9759,#REF!, 2,FALSE)</f>
        <v>#REF!</v>
      </c>
      <c r="BO9759" s="118" t="s">
        <v>15069</v>
      </c>
      <c r="BP9759" s="118" t="s">
        <v>797</v>
      </c>
      <c r="BQ9759" s="118" t="s">
        <v>10305</v>
      </c>
      <c r="BW9759" s="118" t="s">
        <v>15069</v>
      </c>
      <c r="BX9759" s="118" t="s">
        <v>797</v>
      </c>
      <c r="BY9759" s="118" t="s">
        <v>10305</v>
      </c>
    </row>
    <row r="9760" spans="53:77" x14ac:dyDescent="0.3">
      <c r="BA9760" s="169" t="e">
        <f>VLOOKUP(D9760,#REF!, 2,FALSE)</f>
        <v>#REF!</v>
      </c>
      <c r="BO9760" s="118" t="s">
        <v>15070</v>
      </c>
      <c r="BP9760" s="118" t="s">
        <v>2983</v>
      </c>
      <c r="BQ9760" s="118" t="s">
        <v>5047</v>
      </c>
      <c r="BW9760" s="118" t="s">
        <v>15070</v>
      </c>
      <c r="BX9760" s="118" t="s">
        <v>2983</v>
      </c>
      <c r="BY9760" s="118" t="s">
        <v>5047</v>
      </c>
    </row>
    <row r="9761" spans="53:77" x14ac:dyDescent="0.3">
      <c r="BA9761" s="169" t="e">
        <f>VLOOKUP(D9761,#REF!, 2,FALSE)</f>
        <v>#REF!</v>
      </c>
      <c r="BO9761" s="118" t="s">
        <v>15071</v>
      </c>
      <c r="BP9761" s="118" t="s">
        <v>803</v>
      </c>
      <c r="BQ9761" s="118" t="s">
        <v>4567</v>
      </c>
      <c r="BW9761" s="118" t="s">
        <v>15071</v>
      </c>
      <c r="BX9761" s="118" t="s">
        <v>803</v>
      </c>
      <c r="BY9761" s="118" t="s">
        <v>4567</v>
      </c>
    </row>
    <row r="9762" spans="53:77" x14ac:dyDescent="0.3">
      <c r="BA9762" s="169" t="e">
        <f>VLOOKUP(D9762,#REF!, 2,FALSE)</f>
        <v>#REF!</v>
      </c>
      <c r="BO9762" s="118" t="s">
        <v>15072</v>
      </c>
      <c r="BP9762" s="118" t="s">
        <v>852</v>
      </c>
      <c r="BQ9762" s="118" t="s">
        <v>1420</v>
      </c>
      <c r="BW9762" s="118" t="s">
        <v>15072</v>
      </c>
      <c r="BX9762" s="118" t="s">
        <v>852</v>
      </c>
      <c r="BY9762" s="118" t="s">
        <v>1420</v>
      </c>
    </row>
    <row r="9763" spans="53:77" x14ac:dyDescent="0.3">
      <c r="BA9763" s="169" t="e">
        <f>VLOOKUP(D9763,#REF!, 2,FALSE)</f>
        <v>#REF!</v>
      </c>
      <c r="BO9763" s="118" t="s">
        <v>15073</v>
      </c>
      <c r="BP9763" s="118" t="s">
        <v>852</v>
      </c>
      <c r="BQ9763" s="118" t="s">
        <v>14456</v>
      </c>
      <c r="BW9763" s="118" t="s">
        <v>15073</v>
      </c>
      <c r="BX9763" s="118" t="s">
        <v>852</v>
      </c>
      <c r="BY9763" s="118" t="s">
        <v>14456</v>
      </c>
    </row>
    <row r="9764" spans="53:77" x14ac:dyDescent="0.3">
      <c r="BA9764" s="169" t="e">
        <f>VLOOKUP(D9764,#REF!, 2,FALSE)</f>
        <v>#REF!</v>
      </c>
      <c r="BO9764" s="118" t="s">
        <v>15074</v>
      </c>
      <c r="BP9764" s="118" t="s">
        <v>852</v>
      </c>
      <c r="BQ9764" s="118" t="s">
        <v>15075</v>
      </c>
      <c r="BW9764" s="118" t="s">
        <v>15074</v>
      </c>
      <c r="BX9764" s="118" t="s">
        <v>852</v>
      </c>
      <c r="BY9764" s="118" t="s">
        <v>15075</v>
      </c>
    </row>
    <row r="9765" spans="53:77" x14ac:dyDescent="0.3">
      <c r="BA9765" s="169" t="e">
        <f>VLOOKUP(D9765,#REF!, 2,FALSE)</f>
        <v>#REF!</v>
      </c>
      <c r="BO9765" s="118" t="s">
        <v>2613</v>
      </c>
      <c r="BP9765" s="118" t="s">
        <v>703</v>
      </c>
      <c r="BQ9765" s="118" t="s">
        <v>4390</v>
      </c>
      <c r="BW9765" s="118" t="s">
        <v>2613</v>
      </c>
      <c r="BX9765" s="118" t="s">
        <v>703</v>
      </c>
      <c r="BY9765" s="118" t="s">
        <v>4390</v>
      </c>
    </row>
    <row r="9766" spans="53:77" x14ac:dyDescent="0.3">
      <c r="BA9766" s="169" t="e">
        <f>VLOOKUP(D9766,#REF!, 2,FALSE)</f>
        <v>#REF!</v>
      </c>
      <c r="BO9766" s="118" t="s">
        <v>15076</v>
      </c>
      <c r="BP9766" s="118" t="s">
        <v>614</v>
      </c>
      <c r="BQ9766" s="118" t="s">
        <v>3956</v>
      </c>
      <c r="BW9766" s="118" t="s">
        <v>15076</v>
      </c>
      <c r="BX9766" s="118" t="s">
        <v>614</v>
      </c>
      <c r="BY9766" s="118" t="s">
        <v>3956</v>
      </c>
    </row>
    <row r="9767" spans="53:77" x14ac:dyDescent="0.3">
      <c r="BA9767" s="169" t="e">
        <f>VLOOKUP(D9767,#REF!, 2,FALSE)</f>
        <v>#REF!</v>
      </c>
      <c r="BO9767" s="118" t="s">
        <v>15077</v>
      </c>
      <c r="BP9767" s="118" t="s">
        <v>1013</v>
      </c>
      <c r="BQ9767" s="118" t="s">
        <v>3364</v>
      </c>
      <c r="BW9767" s="118" t="s">
        <v>15077</v>
      </c>
      <c r="BX9767" s="118" t="s">
        <v>1013</v>
      </c>
      <c r="BY9767" s="118" t="s">
        <v>3364</v>
      </c>
    </row>
    <row r="9768" spans="53:77" x14ac:dyDescent="0.3">
      <c r="BA9768" s="169" t="e">
        <f>VLOOKUP(D9768,#REF!, 2,FALSE)</f>
        <v>#REF!</v>
      </c>
      <c r="BO9768" s="118" t="s">
        <v>15078</v>
      </c>
      <c r="BP9768" s="118" t="s">
        <v>1013</v>
      </c>
      <c r="BQ9768" s="118" t="s">
        <v>12396</v>
      </c>
      <c r="BW9768" s="118" t="s">
        <v>15078</v>
      </c>
      <c r="BX9768" s="118" t="s">
        <v>1013</v>
      </c>
      <c r="BY9768" s="118" t="s">
        <v>12396</v>
      </c>
    </row>
    <row r="9769" spans="53:77" x14ac:dyDescent="0.3">
      <c r="BA9769" s="169" t="e">
        <f>VLOOKUP(D9769,#REF!, 2,FALSE)</f>
        <v>#REF!</v>
      </c>
      <c r="BO9769" s="118" t="s">
        <v>2614</v>
      </c>
      <c r="BP9769" s="118" t="s">
        <v>614</v>
      </c>
      <c r="BQ9769" s="118" t="s">
        <v>15079</v>
      </c>
      <c r="BW9769" s="118" t="s">
        <v>2614</v>
      </c>
      <c r="BX9769" s="118" t="s">
        <v>614</v>
      </c>
      <c r="BY9769" s="118" t="s">
        <v>15079</v>
      </c>
    </row>
    <row r="9770" spans="53:77" x14ac:dyDescent="0.3">
      <c r="BA9770" s="169" t="e">
        <f>VLOOKUP(D9770,#REF!, 2,FALSE)</f>
        <v>#REF!</v>
      </c>
      <c r="BO9770" s="118" t="s">
        <v>2615</v>
      </c>
      <c r="BP9770" s="118" t="s">
        <v>1013</v>
      </c>
      <c r="BQ9770" s="118" t="s">
        <v>15080</v>
      </c>
      <c r="BW9770" s="118" t="s">
        <v>2615</v>
      </c>
      <c r="BX9770" s="118" t="s">
        <v>1013</v>
      </c>
      <c r="BY9770" s="118" t="s">
        <v>15080</v>
      </c>
    </row>
    <row r="9771" spans="53:77" x14ac:dyDescent="0.3">
      <c r="BA9771" s="169" t="e">
        <f>VLOOKUP(D9771,#REF!, 2,FALSE)</f>
        <v>#REF!</v>
      </c>
      <c r="BO9771" s="118" t="s">
        <v>15081</v>
      </c>
      <c r="BP9771" s="118" t="s">
        <v>736</v>
      </c>
      <c r="BQ9771" s="118" t="s">
        <v>15082</v>
      </c>
      <c r="BW9771" s="118" t="s">
        <v>15081</v>
      </c>
      <c r="BX9771" s="118" t="s">
        <v>736</v>
      </c>
      <c r="BY9771" s="118" t="s">
        <v>15082</v>
      </c>
    </row>
    <row r="9772" spans="53:77" x14ac:dyDescent="0.3">
      <c r="BA9772" s="169" t="e">
        <f>VLOOKUP(D9772,#REF!, 2,FALSE)</f>
        <v>#REF!</v>
      </c>
      <c r="BO9772" s="118" t="s">
        <v>15083</v>
      </c>
      <c r="BP9772" s="118" t="s">
        <v>703</v>
      </c>
      <c r="BQ9772" s="118" t="s">
        <v>10791</v>
      </c>
      <c r="BW9772" s="118" t="s">
        <v>15083</v>
      </c>
      <c r="BX9772" s="118" t="s">
        <v>703</v>
      </c>
      <c r="BY9772" s="118" t="s">
        <v>10791</v>
      </c>
    </row>
    <row r="9773" spans="53:77" x14ac:dyDescent="0.3">
      <c r="BA9773" s="169" t="e">
        <f>VLOOKUP(D9773,#REF!, 2,FALSE)</f>
        <v>#REF!</v>
      </c>
      <c r="BO9773" s="118" t="s">
        <v>15084</v>
      </c>
      <c r="BP9773" s="118" t="s">
        <v>778</v>
      </c>
      <c r="BQ9773" s="118" t="s">
        <v>6447</v>
      </c>
      <c r="BW9773" s="118" t="s">
        <v>15084</v>
      </c>
      <c r="BX9773" s="118" t="s">
        <v>778</v>
      </c>
      <c r="BY9773" s="118" t="s">
        <v>6447</v>
      </c>
    </row>
    <row r="9774" spans="53:77" x14ac:dyDescent="0.3">
      <c r="BA9774" s="169" t="e">
        <f>VLOOKUP(D9774,#REF!, 2,FALSE)</f>
        <v>#REF!</v>
      </c>
      <c r="BO9774" s="118" t="s">
        <v>15085</v>
      </c>
      <c r="BP9774" s="118" t="s">
        <v>703</v>
      </c>
      <c r="BQ9774" s="118" t="s">
        <v>15086</v>
      </c>
      <c r="BW9774" s="118" t="s">
        <v>15085</v>
      </c>
      <c r="BX9774" s="118" t="s">
        <v>703</v>
      </c>
      <c r="BY9774" s="118" t="s">
        <v>15086</v>
      </c>
    </row>
    <row r="9775" spans="53:77" x14ac:dyDescent="0.3">
      <c r="BA9775" s="169" t="e">
        <f>VLOOKUP(D9775,#REF!, 2,FALSE)</f>
        <v>#REF!</v>
      </c>
      <c r="BO9775" s="118" t="s">
        <v>15087</v>
      </c>
      <c r="BP9775" s="118" t="s">
        <v>771</v>
      </c>
      <c r="BQ9775" s="118" t="s">
        <v>4904</v>
      </c>
      <c r="BW9775" s="118" t="s">
        <v>15087</v>
      </c>
      <c r="BX9775" s="118" t="s">
        <v>771</v>
      </c>
      <c r="BY9775" s="118" t="s">
        <v>4904</v>
      </c>
    </row>
    <row r="9776" spans="53:77" x14ac:dyDescent="0.3">
      <c r="BA9776" s="169" t="e">
        <f>VLOOKUP(D9776,#REF!, 2,FALSE)</f>
        <v>#REF!</v>
      </c>
      <c r="BO9776" s="118" t="s">
        <v>2616</v>
      </c>
      <c r="BP9776" s="118" t="s">
        <v>703</v>
      </c>
      <c r="BQ9776" s="118" t="s">
        <v>15088</v>
      </c>
      <c r="BW9776" s="118" t="s">
        <v>2616</v>
      </c>
      <c r="BX9776" s="118" t="s">
        <v>703</v>
      </c>
      <c r="BY9776" s="118" t="s">
        <v>15088</v>
      </c>
    </row>
    <row r="9777" spans="53:77" x14ac:dyDescent="0.3">
      <c r="BA9777" s="169" t="e">
        <f>VLOOKUP(D9777,#REF!, 2,FALSE)</f>
        <v>#REF!</v>
      </c>
      <c r="BO9777" s="118" t="s">
        <v>2617</v>
      </c>
      <c r="BP9777" s="118" t="s">
        <v>703</v>
      </c>
      <c r="BQ9777" s="118" t="s">
        <v>15089</v>
      </c>
      <c r="BW9777" s="118" t="s">
        <v>2617</v>
      </c>
      <c r="BX9777" s="118" t="s">
        <v>703</v>
      </c>
      <c r="BY9777" s="118" t="s">
        <v>15089</v>
      </c>
    </row>
    <row r="9778" spans="53:77" x14ac:dyDescent="0.3">
      <c r="BA9778" s="169" t="e">
        <f>VLOOKUP(D9778,#REF!, 2,FALSE)</f>
        <v>#REF!</v>
      </c>
      <c r="BO9778" s="118" t="s">
        <v>2618</v>
      </c>
      <c r="BP9778" s="118" t="s">
        <v>703</v>
      </c>
      <c r="BQ9778" s="118" t="s">
        <v>15090</v>
      </c>
      <c r="BW9778" s="118" t="s">
        <v>2618</v>
      </c>
      <c r="BX9778" s="118" t="s">
        <v>703</v>
      </c>
      <c r="BY9778" s="118" t="s">
        <v>15090</v>
      </c>
    </row>
    <row r="9779" spans="53:77" x14ac:dyDescent="0.3">
      <c r="BA9779" s="169" t="e">
        <f>VLOOKUP(D9779,#REF!, 2,FALSE)</f>
        <v>#REF!</v>
      </c>
      <c r="BO9779" s="118" t="s">
        <v>2619</v>
      </c>
      <c r="BP9779" s="118" t="s">
        <v>928</v>
      </c>
      <c r="BQ9779" s="118" t="s">
        <v>5509</v>
      </c>
      <c r="BW9779" s="118" t="s">
        <v>2619</v>
      </c>
      <c r="BX9779" s="118" t="s">
        <v>928</v>
      </c>
      <c r="BY9779" s="118" t="s">
        <v>5509</v>
      </c>
    </row>
    <row r="9780" spans="53:77" x14ac:dyDescent="0.3">
      <c r="BA9780" s="169" t="e">
        <f>VLOOKUP(D9780,#REF!, 2,FALSE)</f>
        <v>#REF!</v>
      </c>
      <c r="BO9780" s="118" t="s">
        <v>2620</v>
      </c>
      <c r="BP9780" s="118" t="s">
        <v>926</v>
      </c>
      <c r="BQ9780" s="118" t="s">
        <v>10756</v>
      </c>
      <c r="BW9780" s="118" t="s">
        <v>2620</v>
      </c>
      <c r="BX9780" s="118" t="s">
        <v>926</v>
      </c>
      <c r="BY9780" s="118" t="s">
        <v>10756</v>
      </c>
    </row>
    <row r="9781" spans="53:77" x14ac:dyDescent="0.3">
      <c r="BA9781" s="169" t="e">
        <f>VLOOKUP(D9781,#REF!, 2,FALSE)</f>
        <v>#REF!</v>
      </c>
      <c r="BO9781" s="118" t="s">
        <v>2621</v>
      </c>
      <c r="BP9781" s="118" t="s">
        <v>1267</v>
      </c>
      <c r="BQ9781" s="118" t="s">
        <v>6489</v>
      </c>
      <c r="BW9781" s="118" t="s">
        <v>2621</v>
      </c>
      <c r="BX9781" s="118" t="s">
        <v>1267</v>
      </c>
      <c r="BY9781" s="118" t="s">
        <v>6489</v>
      </c>
    </row>
    <row r="9782" spans="53:77" x14ac:dyDescent="0.3">
      <c r="BA9782" s="169" t="e">
        <f>VLOOKUP(D9782,#REF!, 2,FALSE)</f>
        <v>#REF!</v>
      </c>
      <c r="BO9782" s="118" t="s">
        <v>15091</v>
      </c>
      <c r="BP9782" s="118" t="s">
        <v>637</v>
      </c>
      <c r="BQ9782" s="118" t="s">
        <v>15092</v>
      </c>
      <c r="BW9782" s="118" t="s">
        <v>15091</v>
      </c>
      <c r="BX9782" s="118" t="s">
        <v>637</v>
      </c>
      <c r="BY9782" s="118" t="s">
        <v>15092</v>
      </c>
    </row>
    <row r="9783" spans="53:77" x14ac:dyDescent="0.3">
      <c r="BA9783" s="169" t="e">
        <f>VLOOKUP(D9783,#REF!, 2,FALSE)</f>
        <v>#REF!</v>
      </c>
      <c r="BO9783" s="118" t="s">
        <v>15093</v>
      </c>
      <c r="BP9783" s="118" t="s">
        <v>778</v>
      </c>
      <c r="BQ9783" s="118" t="s">
        <v>15075</v>
      </c>
      <c r="BW9783" s="118" t="s">
        <v>15093</v>
      </c>
      <c r="BX9783" s="118" t="s">
        <v>778</v>
      </c>
      <c r="BY9783" s="118" t="s">
        <v>15075</v>
      </c>
    </row>
    <row r="9784" spans="53:77" x14ac:dyDescent="0.3">
      <c r="BA9784" s="169" t="e">
        <f>VLOOKUP(D9784,#REF!, 2,FALSE)</f>
        <v>#REF!</v>
      </c>
      <c r="BO9784" s="118" t="s">
        <v>320</v>
      </c>
      <c r="BP9784" s="118" t="s">
        <v>923</v>
      </c>
      <c r="BQ9784" s="118" t="s">
        <v>15094</v>
      </c>
      <c r="BW9784" s="118" t="s">
        <v>320</v>
      </c>
      <c r="BX9784" s="118" t="s">
        <v>923</v>
      </c>
      <c r="BY9784" s="118" t="s">
        <v>15094</v>
      </c>
    </row>
    <row r="9785" spans="53:77" x14ac:dyDescent="0.3">
      <c r="BA9785" s="169" t="e">
        <f>VLOOKUP(D9785,#REF!, 2,FALSE)</f>
        <v>#REF!</v>
      </c>
      <c r="BO9785" s="118" t="s">
        <v>15095</v>
      </c>
      <c r="BP9785" s="118" t="s">
        <v>923</v>
      </c>
      <c r="BQ9785" s="118" t="s">
        <v>15096</v>
      </c>
      <c r="BW9785" s="118" t="s">
        <v>15095</v>
      </c>
      <c r="BX9785" s="118" t="s">
        <v>923</v>
      </c>
      <c r="BY9785" s="118" t="s">
        <v>15096</v>
      </c>
    </row>
    <row r="9786" spans="53:77" x14ac:dyDescent="0.3">
      <c r="BA9786" s="169" t="e">
        <f>VLOOKUP(D9786,#REF!, 2,FALSE)</f>
        <v>#REF!</v>
      </c>
      <c r="BO9786" s="118" t="s">
        <v>15097</v>
      </c>
      <c r="BP9786" s="118" t="s">
        <v>621</v>
      </c>
      <c r="BQ9786" s="118" t="s">
        <v>15092</v>
      </c>
      <c r="BW9786" s="118" t="s">
        <v>15097</v>
      </c>
      <c r="BX9786" s="118" t="s">
        <v>621</v>
      </c>
      <c r="BY9786" s="118" t="s">
        <v>15092</v>
      </c>
    </row>
    <row r="9787" spans="53:77" x14ac:dyDescent="0.3">
      <c r="BA9787" s="169" t="e">
        <f>VLOOKUP(D9787,#REF!, 2,FALSE)</f>
        <v>#REF!</v>
      </c>
      <c r="BO9787" s="118" t="s">
        <v>322</v>
      </c>
      <c r="BP9787" s="118" t="s">
        <v>1267</v>
      </c>
      <c r="BQ9787" s="118" t="s">
        <v>4405</v>
      </c>
      <c r="BW9787" s="118" t="s">
        <v>322</v>
      </c>
      <c r="BX9787" s="118" t="s">
        <v>1267</v>
      </c>
      <c r="BY9787" s="118" t="s">
        <v>4405</v>
      </c>
    </row>
    <row r="9788" spans="53:77" x14ac:dyDescent="0.3">
      <c r="BA9788" s="169" t="e">
        <f>VLOOKUP(D9788,#REF!, 2,FALSE)</f>
        <v>#REF!</v>
      </c>
      <c r="BO9788" s="118" t="s">
        <v>316</v>
      </c>
      <c r="BP9788" s="118" t="s">
        <v>700</v>
      </c>
      <c r="BQ9788" s="118" t="s">
        <v>15092</v>
      </c>
      <c r="BW9788" s="118" t="s">
        <v>316</v>
      </c>
      <c r="BX9788" s="118" t="s">
        <v>700</v>
      </c>
      <c r="BY9788" s="118" t="s">
        <v>15092</v>
      </c>
    </row>
    <row r="9789" spans="53:77" x14ac:dyDescent="0.3">
      <c r="BA9789" s="169" t="e">
        <f>VLOOKUP(D9789,#REF!, 2,FALSE)</f>
        <v>#REF!</v>
      </c>
      <c r="BO9789" s="118" t="s">
        <v>15098</v>
      </c>
      <c r="BP9789" s="118" t="s">
        <v>926</v>
      </c>
      <c r="BQ9789" s="118" t="s">
        <v>14211</v>
      </c>
      <c r="BW9789" s="118" t="s">
        <v>15098</v>
      </c>
      <c r="BX9789" s="118" t="s">
        <v>926</v>
      </c>
      <c r="BY9789" s="118" t="s">
        <v>14211</v>
      </c>
    </row>
    <row r="9790" spans="53:77" x14ac:dyDescent="0.3">
      <c r="BA9790" s="169" t="e">
        <f>VLOOKUP(D9790,#REF!, 2,FALSE)</f>
        <v>#REF!</v>
      </c>
      <c r="BO9790" s="118" t="s">
        <v>321</v>
      </c>
      <c r="BP9790" s="118" t="s">
        <v>928</v>
      </c>
      <c r="BQ9790" s="118" t="s">
        <v>15099</v>
      </c>
      <c r="BW9790" s="118" t="s">
        <v>321</v>
      </c>
      <c r="BX9790" s="118" t="s">
        <v>928</v>
      </c>
      <c r="BY9790" s="118" t="s">
        <v>15099</v>
      </c>
    </row>
    <row r="9791" spans="53:77" x14ac:dyDescent="0.3">
      <c r="BA9791" s="169" t="e">
        <f>VLOOKUP(D9791,#REF!, 2,FALSE)</f>
        <v>#REF!</v>
      </c>
      <c r="BO9791" s="118" t="s">
        <v>15100</v>
      </c>
      <c r="BP9791" s="118" t="s">
        <v>928</v>
      </c>
      <c r="BQ9791" s="118" t="s">
        <v>15089</v>
      </c>
      <c r="BW9791" s="118" t="s">
        <v>15100</v>
      </c>
      <c r="BX9791" s="118" t="s">
        <v>928</v>
      </c>
      <c r="BY9791" s="118" t="s">
        <v>15089</v>
      </c>
    </row>
    <row r="9792" spans="53:77" x14ac:dyDescent="0.3">
      <c r="BA9792" s="169" t="e">
        <f>VLOOKUP(D9792,#REF!, 2,FALSE)</f>
        <v>#REF!</v>
      </c>
      <c r="BO9792" s="118" t="s">
        <v>2622</v>
      </c>
      <c r="BP9792" s="118" t="s">
        <v>775</v>
      </c>
      <c r="BQ9792" s="118" t="s">
        <v>15101</v>
      </c>
      <c r="BW9792" s="118" t="s">
        <v>2622</v>
      </c>
      <c r="BX9792" s="118" t="s">
        <v>775</v>
      </c>
      <c r="BY9792" s="118" t="s">
        <v>15101</v>
      </c>
    </row>
    <row r="9793" spans="53:77" x14ac:dyDescent="0.3">
      <c r="BA9793" s="169" t="e">
        <f>VLOOKUP(D9793,#REF!, 2,FALSE)</f>
        <v>#REF!</v>
      </c>
      <c r="BO9793" s="118" t="s">
        <v>2623</v>
      </c>
      <c r="BP9793" s="118" t="s">
        <v>775</v>
      </c>
      <c r="BQ9793" s="118" t="s">
        <v>3683</v>
      </c>
      <c r="BW9793" s="118" t="s">
        <v>2623</v>
      </c>
      <c r="BX9793" s="118" t="s">
        <v>775</v>
      </c>
      <c r="BY9793" s="118" t="s">
        <v>3683</v>
      </c>
    </row>
    <row r="9794" spans="53:77" x14ac:dyDescent="0.3">
      <c r="BA9794" s="169" t="e">
        <f>VLOOKUP(D9794,#REF!, 2,FALSE)</f>
        <v>#REF!</v>
      </c>
      <c r="BO9794" s="118" t="s">
        <v>15102</v>
      </c>
      <c r="BP9794" s="118" t="s">
        <v>803</v>
      </c>
      <c r="BQ9794" s="118" t="s">
        <v>1906</v>
      </c>
      <c r="BW9794" s="118" t="s">
        <v>15102</v>
      </c>
      <c r="BX9794" s="118" t="s">
        <v>803</v>
      </c>
      <c r="BY9794" s="118" t="s">
        <v>1906</v>
      </c>
    </row>
    <row r="9795" spans="53:77" x14ac:dyDescent="0.3">
      <c r="BA9795" s="169" t="e">
        <f>VLOOKUP(D9795,#REF!, 2,FALSE)</f>
        <v>#REF!</v>
      </c>
      <c r="BO9795" s="118" t="s">
        <v>2624</v>
      </c>
      <c r="BP9795" s="118" t="s">
        <v>778</v>
      </c>
      <c r="BQ9795" s="118" t="s">
        <v>6500</v>
      </c>
      <c r="BW9795" s="118" t="s">
        <v>2624</v>
      </c>
      <c r="BX9795" s="118" t="s">
        <v>778</v>
      </c>
      <c r="BY9795" s="118" t="s">
        <v>6500</v>
      </c>
    </row>
    <row r="9796" spans="53:77" x14ac:dyDescent="0.3">
      <c r="BA9796" s="169" t="e">
        <f>VLOOKUP(D9796,#REF!, 2,FALSE)</f>
        <v>#REF!</v>
      </c>
      <c r="BO9796" s="118" t="s">
        <v>15103</v>
      </c>
      <c r="BP9796" s="118" t="s">
        <v>1013</v>
      </c>
      <c r="BQ9796" s="118" t="s">
        <v>6386</v>
      </c>
      <c r="BW9796" s="118" t="s">
        <v>15103</v>
      </c>
      <c r="BX9796" s="118" t="s">
        <v>1013</v>
      </c>
      <c r="BY9796" s="118" t="s">
        <v>6386</v>
      </c>
    </row>
    <row r="9797" spans="53:77" x14ac:dyDescent="0.3">
      <c r="BA9797" s="169" t="e">
        <f>VLOOKUP(D9797,#REF!, 2,FALSE)</f>
        <v>#REF!</v>
      </c>
      <c r="BO9797" s="118" t="s">
        <v>15104</v>
      </c>
      <c r="BP9797" s="118" t="s">
        <v>803</v>
      </c>
      <c r="BQ9797" s="118" t="s">
        <v>8636</v>
      </c>
      <c r="BW9797" s="118" t="s">
        <v>15104</v>
      </c>
      <c r="BX9797" s="118" t="s">
        <v>803</v>
      </c>
      <c r="BY9797" s="118" t="s">
        <v>8636</v>
      </c>
    </row>
    <row r="9798" spans="53:77" x14ac:dyDescent="0.3">
      <c r="BA9798" s="169" t="e">
        <f>VLOOKUP(D9798,#REF!, 2,FALSE)</f>
        <v>#REF!</v>
      </c>
      <c r="BO9798" s="118" t="s">
        <v>15105</v>
      </c>
      <c r="BP9798" s="118" t="s">
        <v>3000</v>
      </c>
      <c r="BQ9798" s="118" t="s">
        <v>13823</v>
      </c>
      <c r="BW9798" s="118" t="s">
        <v>15105</v>
      </c>
      <c r="BX9798" s="118" t="s">
        <v>3000</v>
      </c>
      <c r="BY9798" s="118" t="s">
        <v>13823</v>
      </c>
    </row>
    <row r="9799" spans="53:77" x14ac:dyDescent="0.3">
      <c r="BA9799" s="169" t="e">
        <f>VLOOKUP(D9799,#REF!, 2,FALSE)</f>
        <v>#REF!</v>
      </c>
      <c r="BO9799" s="118" t="s">
        <v>15106</v>
      </c>
      <c r="BP9799" s="118" t="s">
        <v>3003</v>
      </c>
      <c r="BQ9799" s="118" t="s">
        <v>2929</v>
      </c>
      <c r="BW9799" s="118" t="s">
        <v>15106</v>
      </c>
      <c r="BX9799" s="118" t="s">
        <v>3003</v>
      </c>
      <c r="BY9799" s="118" t="s">
        <v>2929</v>
      </c>
    </row>
    <row r="9800" spans="53:77" x14ac:dyDescent="0.3">
      <c r="BA9800" s="169" t="e">
        <f>VLOOKUP(D9800,#REF!, 2,FALSE)</f>
        <v>#REF!</v>
      </c>
      <c r="BO9800" s="118" t="s">
        <v>15107</v>
      </c>
      <c r="BP9800" s="118" t="s">
        <v>667</v>
      </c>
      <c r="BQ9800" s="118" t="s">
        <v>4484</v>
      </c>
      <c r="BW9800" s="118" t="s">
        <v>15107</v>
      </c>
      <c r="BX9800" s="118" t="s">
        <v>667</v>
      </c>
      <c r="BY9800" s="118" t="s">
        <v>4484</v>
      </c>
    </row>
    <row r="9801" spans="53:77" x14ac:dyDescent="0.3">
      <c r="BA9801" s="169" t="e">
        <f>VLOOKUP(D9801,#REF!, 2,FALSE)</f>
        <v>#REF!</v>
      </c>
      <c r="BO9801" s="118" t="s">
        <v>15108</v>
      </c>
      <c r="BP9801" s="118" t="s">
        <v>661</v>
      </c>
      <c r="BQ9801" s="118" t="s">
        <v>14656</v>
      </c>
      <c r="BW9801" s="118" t="s">
        <v>15108</v>
      </c>
      <c r="BX9801" s="118" t="s">
        <v>661</v>
      </c>
      <c r="BY9801" s="118" t="s">
        <v>14656</v>
      </c>
    </row>
    <row r="9802" spans="53:77" x14ac:dyDescent="0.3">
      <c r="BA9802" s="169" t="e">
        <f>VLOOKUP(D9802,#REF!, 2,FALSE)</f>
        <v>#REF!</v>
      </c>
      <c r="BO9802" s="118" t="s">
        <v>15109</v>
      </c>
      <c r="BP9802" s="118" t="s">
        <v>661</v>
      </c>
      <c r="BQ9802" s="118" t="s">
        <v>14877</v>
      </c>
      <c r="BW9802" s="118" t="s">
        <v>15109</v>
      </c>
      <c r="BX9802" s="118" t="s">
        <v>661</v>
      </c>
      <c r="BY9802" s="118" t="s">
        <v>14877</v>
      </c>
    </row>
    <row r="9803" spans="53:77" x14ac:dyDescent="0.3">
      <c r="BA9803" s="169" t="e">
        <f>VLOOKUP(D9803,#REF!, 2,FALSE)</f>
        <v>#REF!</v>
      </c>
      <c r="BO9803" s="118" t="s">
        <v>15110</v>
      </c>
      <c r="BP9803" s="118" t="s">
        <v>657</v>
      </c>
      <c r="BQ9803" s="118" t="s">
        <v>5257</v>
      </c>
      <c r="BW9803" s="118" t="s">
        <v>15110</v>
      </c>
      <c r="BX9803" s="118" t="s">
        <v>657</v>
      </c>
      <c r="BY9803" s="118" t="s">
        <v>5257</v>
      </c>
    </row>
    <row r="9804" spans="53:77" x14ac:dyDescent="0.3">
      <c r="BA9804" s="169" t="e">
        <f>VLOOKUP(D9804,#REF!, 2,FALSE)</f>
        <v>#REF!</v>
      </c>
      <c r="BO9804" s="118" t="s">
        <v>15111</v>
      </c>
      <c r="BP9804" s="118" t="s">
        <v>3197</v>
      </c>
      <c r="BQ9804" s="118" t="s">
        <v>2983</v>
      </c>
      <c r="BW9804" s="118" t="s">
        <v>15111</v>
      </c>
      <c r="BX9804" s="118" t="s">
        <v>3197</v>
      </c>
      <c r="BY9804" s="118" t="s">
        <v>2983</v>
      </c>
    </row>
    <row r="9805" spans="53:77" x14ac:dyDescent="0.3">
      <c r="BA9805" s="169" t="e">
        <f>VLOOKUP(D9805,#REF!, 2,FALSE)</f>
        <v>#REF!</v>
      </c>
      <c r="BO9805" s="118" t="s">
        <v>15112</v>
      </c>
      <c r="BP9805" s="118" t="s">
        <v>661</v>
      </c>
      <c r="BQ9805" s="118" t="s">
        <v>12238</v>
      </c>
      <c r="BW9805" s="118" t="s">
        <v>15112</v>
      </c>
      <c r="BX9805" s="118" t="s">
        <v>661</v>
      </c>
      <c r="BY9805" s="118" t="s">
        <v>12238</v>
      </c>
    </row>
    <row r="9806" spans="53:77" x14ac:dyDescent="0.3">
      <c r="BA9806" s="169" t="e">
        <f>VLOOKUP(D9806,#REF!, 2,FALSE)</f>
        <v>#REF!</v>
      </c>
      <c r="BO9806" s="118" t="s">
        <v>15113</v>
      </c>
      <c r="BP9806" s="118" t="s">
        <v>661</v>
      </c>
      <c r="BQ9806" s="118" t="s">
        <v>15114</v>
      </c>
      <c r="BW9806" s="118" t="s">
        <v>15113</v>
      </c>
      <c r="BX9806" s="118" t="s">
        <v>661</v>
      </c>
      <c r="BY9806" s="118" t="s">
        <v>15114</v>
      </c>
    </row>
    <row r="9807" spans="53:77" x14ac:dyDescent="0.3">
      <c r="BA9807" s="169" t="e">
        <f>VLOOKUP(D9807,#REF!, 2,FALSE)</f>
        <v>#REF!</v>
      </c>
      <c r="BO9807" s="118" t="s">
        <v>324</v>
      </c>
      <c r="BP9807" s="118" t="s">
        <v>3003</v>
      </c>
      <c r="BQ9807" s="118" t="s">
        <v>15115</v>
      </c>
      <c r="BW9807" s="118" t="s">
        <v>324</v>
      </c>
      <c r="BX9807" s="118" t="s">
        <v>3003</v>
      </c>
      <c r="BY9807" s="118" t="s">
        <v>15115</v>
      </c>
    </row>
    <row r="9808" spans="53:77" x14ac:dyDescent="0.3">
      <c r="BA9808" s="169" t="e">
        <f>VLOOKUP(D9808,#REF!, 2,FALSE)</f>
        <v>#REF!</v>
      </c>
      <c r="BO9808" s="118" t="s">
        <v>15116</v>
      </c>
      <c r="BP9808" s="118" t="s">
        <v>3003</v>
      </c>
      <c r="BQ9808" s="118" t="s">
        <v>15117</v>
      </c>
      <c r="BW9808" s="118" t="s">
        <v>15116</v>
      </c>
      <c r="BX9808" s="118" t="s">
        <v>3003</v>
      </c>
      <c r="BY9808" s="118" t="s">
        <v>15117</v>
      </c>
    </row>
    <row r="9809" spans="53:77" x14ac:dyDescent="0.3">
      <c r="BA9809" s="169" t="e">
        <f>VLOOKUP(D9809,#REF!, 2,FALSE)</f>
        <v>#REF!</v>
      </c>
      <c r="BO9809" s="118" t="s">
        <v>318</v>
      </c>
      <c r="BP9809" s="118" t="s">
        <v>705</v>
      </c>
      <c r="BQ9809" s="118" t="s">
        <v>15118</v>
      </c>
      <c r="BW9809" s="118" t="s">
        <v>318</v>
      </c>
      <c r="BX9809" s="118" t="s">
        <v>705</v>
      </c>
      <c r="BY9809" s="118" t="s">
        <v>15118</v>
      </c>
    </row>
    <row r="9810" spans="53:77" x14ac:dyDescent="0.3">
      <c r="BA9810" s="169" t="e">
        <f>VLOOKUP(D9810,#REF!, 2,FALSE)</f>
        <v>#REF!</v>
      </c>
      <c r="BO9810" s="118" t="s">
        <v>15119</v>
      </c>
      <c r="BP9810" s="118" t="s">
        <v>928</v>
      </c>
      <c r="BQ9810" s="118" t="s">
        <v>15120</v>
      </c>
      <c r="BW9810" s="118" t="s">
        <v>15119</v>
      </c>
      <c r="BX9810" s="118" t="s">
        <v>928</v>
      </c>
      <c r="BY9810" s="118" t="s">
        <v>15120</v>
      </c>
    </row>
    <row r="9811" spans="53:77" x14ac:dyDescent="0.3">
      <c r="BA9811" s="169" t="e">
        <f>VLOOKUP(D9811,#REF!, 2,FALSE)</f>
        <v>#REF!</v>
      </c>
      <c r="BO9811" s="118" t="s">
        <v>15121</v>
      </c>
      <c r="BP9811" s="118" t="s">
        <v>621</v>
      </c>
      <c r="BQ9811" s="118" t="s">
        <v>15114</v>
      </c>
      <c r="BW9811" s="118" t="s">
        <v>15121</v>
      </c>
      <c r="BX9811" s="118" t="s">
        <v>621</v>
      </c>
      <c r="BY9811" s="118" t="s">
        <v>15114</v>
      </c>
    </row>
    <row r="9812" spans="53:77" x14ac:dyDescent="0.3">
      <c r="BA9812" s="169" t="e">
        <f>VLOOKUP(D9812,#REF!, 2,FALSE)</f>
        <v>#REF!</v>
      </c>
      <c r="BO9812" s="118" t="s">
        <v>15122</v>
      </c>
      <c r="BP9812" s="118" t="s">
        <v>3003</v>
      </c>
      <c r="BQ9812" s="118" t="s">
        <v>7582</v>
      </c>
      <c r="BW9812" s="118" t="s">
        <v>15122</v>
      </c>
      <c r="BX9812" s="118" t="s">
        <v>3003</v>
      </c>
      <c r="BY9812" s="118" t="s">
        <v>7582</v>
      </c>
    </row>
    <row r="9813" spans="53:77" x14ac:dyDescent="0.3">
      <c r="BA9813" s="169" t="e">
        <f>VLOOKUP(D9813,#REF!, 2,FALSE)</f>
        <v>#REF!</v>
      </c>
      <c r="BO9813" s="118" t="s">
        <v>15123</v>
      </c>
      <c r="BP9813" s="118" t="s">
        <v>2979</v>
      </c>
      <c r="BQ9813" s="118" t="s">
        <v>13823</v>
      </c>
      <c r="BW9813" s="118" t="s">
        <v>15123</v>
      </c>
      <c r="BX9813" s="118" t="s">
        <v>2979</v>
      </c>
      <c r="BY9813" s="118" t="s">
        <v>13823</v>
      </c>
    </row>
    <row r="9814" spans="53:77" x14ac:dyDescent="0.3">
      <c r="BA9814" s="169" t="e">
        <f>VLOOKUP(D9814,#REF!, 2,FALSE)</f>
        <v>#REF!</v>
      </c>
      <c r="BO9814" s="118" t="s">
        <v>15124</v>
      </c>
      <c r="BP9814" s="118" t="s">
        <v>637</v>
      </c>
      <c r="BQ9814" s="118" t="s">
        <v>3734</v>
      </c>
      <c r="BW9814" s="118" t="s">
        <v>15124</v>
      </c>
      <c r="BX9814" s="118" t="s">
        <v>637</v>
      </c>
      <c r="BY9814" s="118" t="s">
        <v>3734</v>
      </c>
    </row>
    <row r="9815" spans="53:77" x14ac:dyDescent="0.3">
      <c r="BA9815" s="169" t="e">
        <f>VLOOKUP(D9815,#REF!, 2,FALSE)</f>
        <v>#REF!</v>
      </c>
      <c r="BO9815" s="118" t="s">
        <v>15125</v>
      </c>
      <c r="BP9815" s="118" t="s">
        <v>783</v>
      </c>
      <c r="BQ9815" s="118" t="s">
        <v>5022</v>
      </c>
      <c r="BW9815" s="118" t="s">
        <v>15125</v>
      </c>
      <c r="BX9815" s="118" t="s">
        <v>783</v>
      </c>
      <c r="BY9815" s="118" t="s">
        <v>5022</v>
      </c>
    </row>
    <row r="9816" spans="53:77" x14ac:dyDescent="0.3">
      <c r="BA9816" s="169" t="e">
        <f>VLOOKUP(D9816,#REF!, 2,FALSE)</f>
        <v>#REF!</v>
      </c>
      <c r="BO9816" s="118" t="s">
        <v>323</v>
      </c>
      <c r="BP9816" s="118" t="s">
        <v>1070</v>
      </c>
      <c r="BQ9816" s="118" t="s">
        <v>15126</v>
      </c>
      <c r="BW9816" s="118" t="s">
        <v>323</v>
      </c>
      <c r="BX9816" s="118" t="s">
        <v>1070</v>
      </c>
      <c r="BY9816" s="118" t="s">
        <v>15126</v>
      </c>
    </row>
    <row r="9817" spans="53:77" x14ac:dyDescent="0.3">
      <c r="BA9817" s="169" t="e">
        <f>VLOOKUP(D9817,#REF!, 2,FALSE)</f>
        <v>#REF!</v>
      </c>
      <c r="BO9817" s="118" t="s">
        <v>15127</v>
      </c>
      <c r="BP9817" s="118" t="s">
        <v>700</v>
      </c>
      <c r="BQ9817" s="118" t="s">
        <v>15128</v>
      </c>
      <c r="BW9817" s="118" t="s">
        <v>15127</v>
      </c>
      <c r="BX9817" s="118" t="s">
        <v>700</v>
      </c>
      <c r="BY9817" s="118" t="s">
        <v>15128</v>
      </c>
    </row>
    <row r="9818" spans="53:77" x14ac:dyDescent="0.3">
      <c r="BA9818" s="169" t="e">
        <f>VLOOKUP(D9818,#REF!, 2,FALSE)</f>
        <v>#REF!</v>
      </c>
      <c r="BO9818" s="118" t="s">
        <v>15129</v>
      </c>
      <c r="BP9818" s="118" t="s">
        <v>719</v>
      </c>
      <c r="BQ9818" s="118" t="s">
        <v>5048</v>
      </c>
      <c r="BW9818" s="118" t="s">
        <v>15129</v>
      </c>
      <c r="BX9818" s="118" t="s">
        <v>719</v>
      </c>
      <c r="BY9818" s="118" t="s">
        <v>5048</v>
      </c>
    </row>
    <row r="9819" spans="53:77" x14ac:dyDescent="0.3">
      <c r="BA9819" s="169" t="e">
        <f>VLOOKUP(D9819,#REF!, 2,FALSE)</f>
        <v>#REF!</v>
      </c>
      <c r="BO9819" s="118" t="s">
        <v>319</v>
      </c>
      <c r="BP9819" s="118" t="s">
        <v>623</v>
      </c>
      <c r="BQ9819" s="118" t="s">
        <v>15130</v>
      </c>
      <c r="BW9819" s="118" t="s">
        <v>319</v>
      </c>
      <c r="BX9819" s="118" t="s">
        <v>623</v>
      </c>
      <c r="BY9819" s="118" t="s">
        <v>15130</v>
      </c>
    </row>
    <row r="9820" spans="53:77" x14ac:dyDescent="0.3">
      <c r="BA9820" s="169" t="e">
        <f>VLOOKUP(D9820,#REF!, 2,FALSE)</f>
        <v>#REF!</v>
      </c>
      <c r="BO9820" s="118" t="s">
        <v>15131</v>
      </c>
      <c r="BP9820" s="118" t="s">
        <v>926</v>
      </c>
      <c r="BQ9820" s="118" t="s">
        <v>15120</v>
      </c>
      <c r="BW9820" s="118" t="s">
        <v>15131</v>
      </c>
      <c r="BX9820" s="118" t="s">
        <v>926</v>
      </c>
      <c r="BY9820" s="118" t="s">
        <v>15120</v>
      </c>
    </row>
    <row r="9821" spans="53:77" x14ac:dyDescent="0.3">
      <c r="BA9821" s="169" t="e">
        <f>VLOOKUP(D9821,#REF!, 2,FALSE)</f>
        <v>#REF!</v>
      </c>
      <c r="BO9821" s="118" t="s">
        <v>15132</v>
      </c>
      <c r="BP9821" s="118" t="s">
        <v>719</v>
      </c>
      <c r="BQ9821" s="118" t="s">
        <v>15133</v>
      </c>
      <c r="BW9821" s="118" t="s">
        <v>15132</v>
      </c>
      <c r="BX9821" s="118" t="s">
        <v>719</v>
      </c>
      <c r="BY9821" s="118" t="s">
        <v>15133</v>
      </c>
    </row>
    <row r="9822" spans="53:77" x14ac:dyDescent="0.3">
      <c r="BA9822" s="169" t="e">
        <f>VLOOKUP(D9822,#REF!, 2,FALSE)</f>
        <v>#REF!</v>
      </c>
      <c r="BO9822" s="118" t="s">
        <v>15134</v>
      </c>
      <c r="BP9822" s="118" t="s">
        <v>625</v>
      </c>
      <c r="BQ9822" s="118" t="s">
        <v>15135</v>
      </c>
      <c r="BW9822" s="118" t="s">
        <v>15134</v>
      </c>
      <c r="BX9822" s="118" t="s">
        <v>625</v>
      </c>
      <c r="BY9822" s="118" t="s">
        <v>15135</v>
      </c>
    </row>
    <row r="9823" spans="53:77" x14ac:dyDescent="0.3">
      <c r="BA9823" s="169" t="e">
        <f>VLOOKUP(D9823,#REF!, 2,FALSE)</f>
        <v>#REF!</v>
      </c>
      <c r="BO9823" s="118" t="s">
        <v>15136</v>
      </c>
      <c r="BP9823" s="118" t="s">
        <v>625</v>
      </c>
      <c r="BQ9823" s="118" t="s">
        <v>15137</v>
      </c>
      <c r="BW9823" s="118" t="s">
        <v>15136</v>
      </c>
      <c r="BX9823" s="118" t="s">
        <v>625</v>
      </c>
      <c r="BY9823" s="118" t="s">
        <v>15137</v>
      </c>
    </row>
    <row r="9824" spans="53:77" x14ac:dyDescent="0.3">
      <c r="BA9824" s="169" t="e">
        <f>VLOOKUP(D9824,#REF!, 2,FALSE)</f>
        <v>#REF!</v>
      </c>
      <c r="BO9824" s="118" t="s">
        <v>15138</v>
      </c>
      <c r="BP9824" s="118" t="s">
        <v>628</v>
      </c>
      <c r="BQ9824" s="118" t="s">
        <v>15139</v>
      </c>
      <c r="BW9824" s="118" t="s">
        <v>15138</v>
      </c>
      <c r="BX9824" s="118" t="s">
        <v>628</v>
      </c>
      <c r="BY9824" s="118" t="s">
        <v>15139</v>
      </c>
    </row>
    <row r="9825" spans="53:77" x14ac:dyDescent="0.3">
      <c r="BA9825" s="169" t="e">
        <f>VLOOKUP(D9825,#REF!, 2,FALSE)</f>
        <v>#REF!</v>
      </c>
      <c r="BO9825" s="118" t="s">
        <v>317</v>
      </c>
      <c r="BP9825" s="118" t="s">
        <v>658</v>
      </c>
      <c r="BQ9825" s="118" t="s">
        <v>12431</v>
      </c>
      <c r="BW9825" s="118" t="s">
        <v>317</v>
      </c>
      <c r="BX9825" s="118" t="s">
        <v>658</v>
      </c>
      <c r="BY9825" s="118" t="s">
        <v>12431</v>
      </c>
    </row>
    <row r="9826" spans="53:77" x14ac:dyDescent="0.3">
      <c r="BA9826" s="169" t="e">
        <f>VLOOKUP(D9826,#REF!, 2,FALSE)</f>
        <v>#REF!</v>
      </c>
      <c r="BO9826" s="118" t="s">
        <v>15140</v>
      </c>
      <c r="BP9826" s="118" t="s">
        <v>637</v>
      </c>
      <c r="BQ9826" s="118" t="s">
        <v>5080</v>
      </c>
      <c r="BW9826" s="118" t="s">
        <v>15140</v>
      </c>
      <c r="BX9826" s="118" t="s">
        <v>637</v>
      </c>
      <c r="BY9826" s="118" t="s">
        <v>5080</v>
      </c>
    </row>
    <row r="9827" spans="53:77" x14ac:dyDescent="0.3">
      <c r="BA9827" s="169" t="e">
        <f>VLOOKUP(D9827,#REF!, 2,FALSE)</f>
        <v>#REF!</v>
      </c>
      <c r="BO9827" s="118" t="s">
        <v>15141</v>
      </c>
      <c r="BP9827" s="118" t="s">
        <v>926</v>
      </c>
      <c r="BQ9827" s="118" t="s">
        <v>4716</v>
      </c>
      <c r="BW9827" s="118" t="s">
        <v>15141</v>
      </c>
      <c r="BX9827" s="118" t="s">
        <v>926</v>
      </c>
      <c r="BY9827" s="118" t="s">
        <v>4716</v>
      </c>
    </row>
    <row r="9828" spans="53:77" x14ac:dyDescent="0.3">
      <c r="BA9828" s="169" t="e">
        <f>VLOOKUP(D9828,#REF!, 2,FALSE)</f>
        <v>#REF!</v>
      </c>
      <c r="BO9828" s="118" t="s">
        <v>15142</v>
      </c>
      <c r="BP9828" s="118" t="s">
        <v>783</v>
      </c>
      <c r="BQ9828" s="118" t="s">
        <v>15075</v>
      </c>
      <c r="BW9828" s="118" t="s">
        <v>15142</v>
      </c>
      <c r="BX9828" s="118" t="s">
        <v>783</v>
      </c>
      <c r="BY9828" s="118" t="s">
        <v>15075</v>
      </c>
    </row>
    <row r="9829" spans="53:77" x14ac:dyDescent="0.3">
      <c r="BA9829" s="169" t="e">
        <f>VLOOKUP(D9829,#REF!, 2,FALSE)</f>
        <v>#REF!</v>
      </c>
      <c r="BO9829" s="118" t="s">
        <v>15143</v>
      </c>
      <c r="BP9829" s="118" t="s">
        <v>621</v>
      </c>
      <c r="BQ9829" s="118" t="s">
        <v>8890</v>
      </c>
      <c r="BW9829" s="118" t="s">
        <v>15143</v>
      </c>
      <c r="BX9829" s="118" t="s">
        <v>621</v>
      </c>
      <c r="BY9829" s="118" t="s">
        <v>8890</v>
      </c>
    </row>
    <row r="9830" spans="53:77" x14ac:dyDescent="0.3">
      <c r="BA9830" s="169" t="e">
        <f>VLOOKUP(D9830,#REF!, 2,FALSE)</f>
        <v>#REF!</v>
      </c>
      <c r="BO9830" s="118" t="s">
        <v>15144</v>
      </c>
      <c r="BP9830" s="118" t="s">
        <v>731</v>
      </c>
      <c r="BQ9830" s="118" t="s">
        <v>11302</v>
      </c>
      <c r="BW9830" s="118" t="s">
        <v>15144</v>
      </c>
      <c r="BX9830" s="118" t="s">
        <v>731</v>
      </c>
      <c r="BY9830" s="118" t="s">
        <v>11302</v>
      </c>
    </row>
    <row r="9831" spans="53:77" x14ac:dyDescent="0.3">
      <c r="BA9831" s="169" t="e">
        <f>VLOOKUP(D9831,#REF!, 2,FALSE)</f>
        <v>#REF!</v>
      </c>
      <c r="BO9831" s="118" t="s">
        <v>15145</v>
      </c>
      <c r="BP9831" s="118" t="s">
        <v>2983</v>
      </c>
      <c r="BQ9831" s="118" t="s">
        <v>2983</v>
      </c>
      <c r="BW9831" s="118" t="s">
        <v>15145</v>
      </c>
      <c r="BX9831" s="118" t="s">
        <v>2983</v>
      </c>
      <c r="BY9831" s="118" t="s">
        <v>2983</v>
      </c>
    </row>
    <row r="9832" spans="53:77" x14ac:dyDescent="0.3">
      <c r="BA9832" s="169" t="e">
        <f>VLOOKUP(D9832,#REF!, 2,FALSE)</f>
        <v>#REF!</v>
      </c>
      <c r="BO9832" s="118" t="s">
        <v>15146</v>
      </c>
      <c r="BP9832" s="118" t="s">
        <v>2983</v>
      </c>
      <c r="BQ9832" s="118" t="s">
        <v>2983</v>
      </c>
      <c r="BW9832" s="118" t="s">
        <v>15146</v>
      </c>
      <c r="BX9832" s="118" t="s">
        <v>2983</v>
      </c>
      <c r="BY9832" s="118" t="s">
        <v>2983</v>
      </c>
    </row>
    <row r="9833" spans="53:77" x14ac:dyDescent="0.3">
      <c r="BA9833" s="169" t="e">
        <f>VLOOKUP(D9833,#REF!, 2,FALSE)</f>
        <v>#REF!</v>
      </c>
      <c r="BO9833" s="118" t="s">
        <v>15147</v>
      </c>
      <c r="BP9833" s="118" t="s">
        <v>771</v>
      </c>
      <c r="BQ9833" s="118" t="s">
        <v>15024</v>
      </c>
      <c r="BW9833" s="118" t="s">
        <v>15147</v>
      </c>
      <c r="BX9833" s="118" t="s">
        <v>771</v>
      </c>
      <c r="BY9833" s="118" t="s">
        <v>15024</v>
      </c>
    </row>
    <row r="9834" spans="53:77" x14ac:dyDescent="0.3">
      <c r="BA9834" s="169" t="e">
        <f>VLOOKUP(D9834,#REF!, 2,FALSE)</f>
        <v>#REF!</v>
      </c>
      <c r="BO9834" s="118" t="s">
        <v>15148</v>
      </c>
      <c r="BP9834" s="118" t="s">
        <v>926</v>
      </c>
      <c r="BQ9834" s="118" t="s">
        <v>6363</v>
      </c>
      <c r="BW9834" s="118" t="s">
        <v>15148</v>
      </c>
      <c r="BX9834" s="118" t="s">
        <v>926</v>
      </c>
      <c r="BY9834" s="118" t="s">
        <v>6363</v>
      </c>
    </row>
    <row r="9835" spans="53:77" x14ac:dyDescent="0.3">
      <c r="BA9835" s="169" t="e">
        <f>VLOOKUP(D9835,#REF!, 2,FALSE)</f>
        <v>#REF!</v>
      </c>
      <c r="BO9835" s="118" t="s">
        <v>15149</v>
      </c>
      <c r="BP9835" s="118" t="s">
        <v>1267</v>
      </c>
      <c r="BQ9835" s="118" t="s">
        <v>6363</v>
      </c>
      <c r="BW9835" s="118" t="s">
        <v>15149</v>
      </c>
      <c r="BX9835" s="118" t="s">
        <v>1267</v>
      </c>
      <c r="BY9835" s="118" t="s">
        <v>6363</v>
      </c>
    </row>
    <row r="9836" spans="53:77" x14ac:dyDescent="0.3">
      <c r="BA9836" s="169" t="e">
        <f>VLOOKUP(D9836,#REF!, 2,FALSE)</f>
        <v>#REF!</v>
      </c>
      <c r="BO9836" s="118" t="s">
        <v>2625</v>
      </c>
      <c r="BP9836" s="118" t="s">
        <v>923</v>
      </c>
      <c r="BQ9836" s="118" t="s">
        <v>2648</v>
      </c>
      <c r="BW9836" s="118" t="s">
        <v>2625</v>
      </c>
      <c r="BX9836" s="118" t="s">
        <v>923</v>
      </c>
      <c r="BY9836" s="118" t="s">
        <v>2648</v>
      </c>
    </row>
    <row r="9837" spans="53:77" x14ac:dyDescent="0.3">
      <c r="BA9837" s="169" t="e">
        <f>VLOOKUP(D9837,#REF!, 2,FALSE)</f>
        <v>#REF!</v>
      </c>
      <c r="BO9837" s="118" t="s">
        <v>15150</v>
      </c>
      <c r="BP9837" s="118" t="s">
        <v>3197</v>
      </c>
      <c r="BQ9837" s="118" t="s">
        <v>2983</v>
      </c>
      <c r="BW9837" s="118" t="s">
        <v>15150</v>
      </c>
      <c r="BX9837" s="118" t="s">
        <v>3197</v>
      </c>
      <c r="BY9837" s="118" t="s">
        <v>2983</v>
      </c>
    </row>
    <row r="9838" spans="53:77" x14ac:dyDescent="0.3">
      <c r="BA9838" s="169" t="e">
        <f>VLOOKUP(D9838,#REF!, 2,FALSE)</f>
        <v>#REF!</v>
      </c>
      <c r="BO9838" s="118" t="s">
        <v>15151</v>
      </c>
      <c r="BP9838" s="118" t="s">
        <v>3197</v>
      </c>
      <c r="BQ9838" s="118" t="s">
        <v>2983</v>
      </c>
      <c r="BW9838" s="118" t="s">
        <v>15151</v>
      </c>
      <c r="BX9838" s="118" t="s">
        <v>3197</v>
      </c>
      <c r="BY9838" s="118" t="s">
        <v>2983</v>
      </c>
    </row>
    <row r="9839" spans="53:77" x14ac:dyDescent="0.3">
      <c r="BA9839" s="169" t="e">
        <f>VLOOKUP(D9839,#REF!, 2,FALSE)</f>
        <v>#REF!</v>
      </c>
      <c r="BO9839" s="118" t="s">
        <v>15152</v>
      </c>
      <c r="BP9839" s="118" t="s">
        <v>3197</v>
      </c>
      <c r="BQ9839" s="118" t="s">
        <v>2983</v>
      </c>
      <c r="BW9839" s="118" t="s">
        <v>15152</v>
      </c>
      <c r="BX9839" s="118" t="s">
        <v>3197</v>
      </c>
      <c r="BY9839" s="118" t="s">
        <v>2983</v>
      </c>
    </row>
    <row r="9840" spans="53:77" x14ac:dyDescent="0.3">
      <c r="BA9840" s="169" t="e">
        <f>VLOOKUP(D9840,#REF!, 2,FALSE)</f>
        <v>#REF!</v>
      </c>
      <c r="BO9840" s="118" t="s">
        <v>15153</v>
      </c>
      <c r="BP9840" s="118" t="s">
        <v>3197</v>
      </c>
      <c r="BQ9840" s="118" t="s">
        <v>2983</v>
      </c>
      <c r="BW9840" s="118" t="s">
        <v>15153</v>
      </c>
      <c r="BX9840" s="118" t="s">
        <v>3197</v>
      </c>
      <c r="BY9840" s="118" t="s">
        <v>2983</v>
      </c>
    </row>
    <row r="9841" spans="53:77" x14ac:dyDescent="0.3">
      <c r="BA9841" s="169" t="e">
        <f>VLOOKUP(D9841,#REF!, 2,FALSE)</f>
        <v>#REF!</v>
      </c>
      <c r="BO9841" s="118" t="s">
        <v>15154</v>
      </c>
      <c r="BP9841" s="118" t="s">
        <v>1342</v>
      </c>
      <c r="BQ9841" s="118" t="s">
        <v>2983</v>
      </c>
      <c r="BW9841" s="118" t="s">
        <v>15154</v>
      </c>
      <c r="BX9841" s="118" t="s">
        <v>1342</v>
      </c>
      <c r="BY9841" s="118" t="s">
        <v>2983</v>
      </c>
    </row>
    <row r="9842" spans="53:77" x14ac:dyDescent="0.3">
      <c r="BA9842" s="169" t="e">
        <f>VLOOKUP(D9842,#REF!, 2,FALSE)</f>
        <v>#REF!</v>
      </c>
      <c r="BO9842" s="118" t="s">
        <v>2626</v>
      </c>
      <c r="BP9842" s="118" t="s">
        <v>3043</v>
      </c>
      <c r="BQ9842" s="118" t="s">
        <v>770</v>
      </c>
      <c r="BW9842" s="118" t="s">
        <v>2626</v>
      </c>
      <c r="BX9842" s="118" t="s">
        <v>3043</v>
      </c>
      <c r="BY9842" s="118" t="s">
        <v>770</v>
      </c>
    </row>
    <row r="9843" spans="53:77" x14ac:dyDescent="0.3">
      <c r="BA9843" s="169" t="e">
        <f>VLOOKUP(D9843,#REF!, 2,FALSE)</f>
        <v>#REF!</v>
      </c>
      <c r="BO9843" s="118" t="s">
        <v>15155</v>
      </c>
      <c r="BP9843" s="118" t="s">
        <v>778</v>
      </c>
      <c r="BQ9843" s="118" t="s">
        <v>2983</v>
      </c>
      <c r="BW9843" s="118" t="s">
        <v>15155</v>
      </c>
      <c r="BX9843" s="118" t="s">
        <v>778</v>
      </c>
      <c r="BY9843" s="118" t="s">
        <v>2983</v>
      </c>
    </row>
    <row r="9844" spans="53:77" x14ac:dyDescent="0.3">
      <c r="BA9844" s="169" t="e">
        <f>VLOOKUP(D9844,#REF!, 2,FALSE)</f>
        <v>#REF!</v>
      </c>
      <c r="BO9844" s="118" t="s">
        <v>15156</v>
      </c>
      <c r="BP9844" s="118" t="s">
        <v>1342</v>
      </c>
      <c r="BQ9844" s="118" t="s">
        <v>2983</v>
      </c>
      <c r="BW9844" s="118" t="s">
        <v>15156</v>
      </c>
      <c r="BX9844" s="118" t="s">
        <v>1342</v>
      </c>
      <c r="BY9844" s="118" t="s">
        <v>2983</v>
      </c>
    </row>
    <row r="9845" spans="53:77" x14ac:dyDescent="0.3">
      <c r="BA9845" s="169" t="e">
        <f>VLOOKUP(D9845,#REF!, 2,FALSE)</f>
        <v>#REF!</v>
      </c>
      <c r="BO9845" s="118" t="s">
        <v>15158</v>
      </c>
      <c r="BP9845" s="118" t="s">
        <v>1342</v>
      </c>
      <c r="BQ9845" s="118" t="s">
        <v>2983</v>
      </c>
      <c r="BW9845" s="118" t="s">
        <v>15158</v>
      </c>
      <c r="BX9845" s="118" t="s">
        <v>1342</v>
      </c>
      <c r="BY9845" s="118" t="s">
        <v>2983</v>
      </c>
    </row>
    <row r="9846" spans="53:77" x14ac:dyDescent="0.3">
      <c r="BA9846" s="169" t="e">
        <f>VLOOKUP(D9846,#REF!, 2,FALSE)</f>
        <v>#REF!</v>
      </c>
      <c r="BO9846" s="118" t="s">
        <v>15159</v>
      </c>
      <c r="BP9846" s="118" t="s">
        <v>1269</v>
      </c>
      <c r="BQ9846" s="118" t="s">
        <v>2983</v>
      </c>
      <c r="BW9846" s="118" t="s">
        <v>15159</v>
      </c>
      <c r="BX9846" s="118" t="s">
        <v>1269</v>
      </c>
      <c r="BY9846" s="118" t="s">
        <v>2983</v>
      </c>
    </row>
    <row r="9847" spans="53:77" x14ac:dyDescent="0.3">
      <c r="BA9847" s="169" t="e">
        <f>VLOOKUP(D9847,#REF!, 2,FALSE)</f>
        <v>#REF!</v>
      </c>
      <c r="BO9847" s="118" t="s">
        <v>2627</v>
      </c>
      <c r="BP9847" s="118" t="s">
        <v>1269</v>
      </c>
      <c r="BQ9847" s="118" t="s">
        <v>2983</v>
      </c>
      <c r="BW9847" s="118" t="s">
        <v>2627</v>
      </c>
      <c r="BX9847" s="118" t="s">
        <v>1269</v>
      </c>
      <c r="BY9847" s="118" t="s">
        <v>2983</v>
      </c>
    </row>
    <row r="9848" spans="53:77" x14ac:dyDescent="0.3">
      <c r="BA9848" s="169" t="e">
        <f>VLOOKUP(D9848,#REF!, 2,FALSE)</f>
        <v>#REF!</v>
      </c>
      <c r="BO9848" s="118" t="s">
        <v>15160</v>
      </c>
      <c r="BP9848" s="118" t="s">
        <v>1342</v>
      </c>
      <c r="BQ9848" s="118" t="s">
        <v>2983</v>
      </c>
      <c r="BW9848" s="118" t="s">
        <v>15160</v>
      </c>
      <c r="BX9848" s="118" t="s">
        <v>1342</v>
      </c>
      <c r="BY9848" s="118" t="s">
        <v>2983</v>
      </c>
    </row>
    <row r="9849" spans="53:77" x14ac:dyDescent="0.3">
      <c r="BA9849" s="169" t="e">
        <f>VLOOKUP(D9849,#REF!, 2,FALSE)</f>
        <v>#REF!</v>
      </c>
      <c r="BO9849" s="118" t="s">
        <v>15161</v>
      </c>
      <c r="BP9849" s="118" t="s">
        <v>771</v>
      </c>
      <c r="BQ9849" s="118" t="s">
        <v>2983</v>
      </c>
      <c r="BW9849" s="118" t="s">
        <v>15161</v>
      </c>
      <c r="BX9849" s="118" t="s">
        <v>771</v>
      </c>
      <c r="BY9849" s="118" t="s">
        <v>2983</v>
      </c>
    </row>
    <row r="9850" spans="53:77" x14ac:dyDescent="0.3">
      <c r="BA9850" s="169" t="e">
        <f>VLOOKUP(D9850,#REF!, 2,FALSE)</f>
        <v>#REF!</v>
      </c>
      <c r="BO9850" s="118" t="s">
        <v>15162</v>
      </c>
      <c r="BP9850" s="118" t="s">
        <v>1342</v>
      </c>
      <c r="BQ9850" s="118" t="s">
        <v>2983</v>
      </c>
      <c r="BW9850" s="118" t="s">
        <v>15162</v>
      </c>
      <c r="BX9850" s="118" t="s">
        <v>1342</v>
      </c>
      <c r="BY9850" s="118" t="s">
        <v>2983</v>
      </c>
    </row>
    <row r="9851" spans="53:77" x14ac:dyDescent="0.3">
      <c r="BA9851" s="169" t="e">
        <f>VLOOKUP(D9851,#REF!, 2,FALSE)</f>
        <v>#REF!</v>
      </c>
      <c r="BO9851" s="118" t="s">
        <v>364</v>
      </c>
      <c r="BP9851" s="118" t="s">
        <v>3043</v>
      </c>
      <c r="BQ9851" s="118" t="s">
        <v>2983</v>
      </c>
      <c r="BW9851" s="118" t="s">
        <v>364</v>
      </c>
      <c r="BX9851" s="118" t="s">
        <v>3043</v>
      </c>
      <c r="BY9851" s="118" t="s">
        <v>2983</v>
      </c>
    </row>
    <row r="9852" spans="53:77" x14ac:dyDescent="0.3">
      <c r="BA9852" s="169" t="e">
        <f>VLOOKUP(D9852,#REF!, 2,FALSE)</f>
        <v>#REF!</v>
      </c>
      <c r="BO9852" s="118" t="s">
        <v>2628</v>
      </c>
      <c r="BP9852" s="118" t="s">
        <v>1342</v>
      </c>
      <c r="BQ9852" s="118" t="s">
        <v>2983</v>
      </c>
      <c r="BW9852" s="118" t="s">
        <v>2628</v>
      </c>
      <c r="BX9852" s="118" t="s">
        <v>1342</v>
      </c>
      <c r="BY9852" s="118" t="s">
        <v>2983</v>
      </c>
    </row>
    <row r="9853" spans="53:77" x14ac:dyDescent="0.3">
      <c r="BA9853" s="169" t="e">
        <f>VLOOKUP(D9853,#REF!, 2,FALSE)</f>
        <v>#REF!</v>
      </c>
      <c r="BO9853" s="118" t="s">
        <v>15163</v>
      </c>
      <c r="BP9853" s="118" t="s">
        <v>3043</v>
      </c>
      <c r="BQ9853" s="118" t="s">
        <v>3406</v>
      </c>
      <c r="BW9853" s="118" t="s">
        <v>15163</v>
      </c>
      <c r="BX9853" s="118" t="s">
        <v>3043</v>
      </c>
      <c r="BY9853" s="118" t="s">
        <v>3406</v>
      </c>
    </row>
    <row r="9854" spans="53:77" x14ac:dyDescent="0.3">
      <c r="BA9854" s="169" t="e">
        <f>VLOOKUP(D9854,#REF!, 2,FALSE)</f>
        <v>#REF!</v>
      </c>
      <c r="BO9854" s="118" t="s">
        <v>15164</v>
      </c>
      <c r="BP9854" s="118" t="s">
        <v>3043</v>
      </c>
      <c r="BQ9854" s="118" t="s">
        <v>9991</v>
      </c>
      <c r="BW9854" s="118" t="s">
        <v>15164</v>
      </c>
      <c r="BX9854" s="118" t="s">
        <v>3043</v>
      </c>
      <c r="BY9854" s="118" t="s">
        <v>9991</v>
      </c>
    </row>
    <row r="9855" spans="53:77" x14ac:dyDescent="0.3">
      <c r="BA9855" s="169" t="e">
        <f>VLOOKUP(D9855,#REF!, 2,FALSE)</f>
        <v>#REF!</v>
      </c>
      <c r="BO9855" s="118" t="s">
        <v>2629</v>
      </c>
      <c r="BP9855" s="118" t="s">
        <v>3197</v>
      </c>
      <c r="BQ9855" s="118" t="s">
        <v>2983</v>
      </c>
      <c r="BW9855" s="118" t="s">
        <v>2629</v>
      </c>
      <c r="BX9855" s="118" t="s">
        <v>3197</v>
      </c>
      <c r="BY9855" s="118" t="s">
        <v>2983</v>
      </c>
    </row>
    <row r="9856" spans="53:77" x14ac:dyDescent="0.3">
      <c r="BA9856" s="169" t="e">
        <f>VLOOKUP(D9856,#REF!, 2,FALSE)</f>
        <v>#REF!</v>
      </c>
      <c r="BO9856" s="118" t="s">
        <v>2630</v>
      </c>
      <c r="BP9856" s="118" t="s">
        <v>3197</v>
      </c>
      <c r="BQ9856" s="118" t="s">
        <v>2983</v>
      </c>
      <c r="BW9856" s="118" t="s">
        <v>2630</v>
      </c>
      <c r="BX9856" s="118" t="s">
        <v>3197</v>
      </c>
      <c r="BY9856" s="118" t="s">
        <v>2983</v>
      </c>
    </row>
    <row r="9857" spans="53:77" x14ac:dyDescent="0.3">
      <c r="BA9857" s="169" t="e">
        <f>VLOOKUP(D9857,#REF!, 2,FALSE)</f>
        <v>#REF!</v>
      </c>
      <c r="BO9857" s="118" t="s">
        <v>15165</v>
      </c>
      <c r="BP9857" s="118" t="s">
        <v>613</v>
      </c>
      <c r="BQ9857" s="118" t="s">
        <v>2983</v>
      </c>
      <c r="BW9857" s="118" t="s">
        <v>15165</v>
      </c>
      <c r="BX9857" s="118" t="s">
        <v>613</v>
      </c>
      <c r="BY9857" s="118" t="s">
        <v>2983</v>
      </c>
    </row>
    <row r="9858" spans="53:77" x14ac:dyDescent="0.3">
      <c r="BA9858" s="169" t="e">
        <f>VLOOKUP(D9858,#REF!, 2,FALSE)</f>
        <v>#REF!</v>
      </c>
      <c r="BO9858" s="118" t="s">
        <v>15166</v>
      </c>
      <c r="BP9858" s="118" t="s">
        <v>2979</v>
      </c>
      <c r="BQ9858" s="118" t="s">
        <v>1538</v>
      </c>
      <c r="BW9858" s="118" t="s">
        <v>15166</v>
      </c>
      <c r="BX9858" s="118" t="s">
        <v>2979</v>
      </c>
      <c r="BY9858" s="118" t="s">
        <v>1538</v>
      </c>
    </row>
    <row r="9859" spans="53:77" x14ac:dyDescent="0.3">
      <c r="BA9859" s="169" t="e">
        <f>VLOOKUP(D9859,#REF!, 2,FALSE)</f>
        <v>#REF!</v>
      </c>
      <c r="BO9859" s="118" t="s">
        <v>15167</v>
      </c>
      <c r="BP9859" s="118" t="s">
        <v>3043</v>
      </c>
      <c r="BQ9859" s="118" t="s">
        <v>2983</v>
      </c>
      <c r="BW9859" s="118" t="s">
        <v>15167</v>
      </c>
      <c r="BX9859" s="118" t="s">
        <v>3043</v>
      </c>
      <c r="BY9859" s="118" t="s">
        <v>2983</v>
      </c>
    </row>
    <row r="9860" spans="53:77" x14ac:dyDescent="0.3">
      <c r="BA9860" s="169" t="e">
        <f>VLOOKUP(D9860,#REF!, 2,FALSE)</f>
        <v>#REF!</v>
      </c>
      <c r="BO9860" s="118" t="s">
        <v>15168</v>
      </c>
      <c r="BP9860" s="118" t="s">
        <v>3043</v>
      </c>
      <c r="BQ9860" s="118" t="s">
        <v>2983</v>
      </c>
      <c r="BW9860" s="118" t="s">
        <v>15168</v>
      </c>
      <c r="BX9860" s="118" t="s">
        <v>3043</v>
      </c>
      <c r="BY9860" s="118" t="s">
        <v>2983</v>
      </c>
    </row>
    <row r="9861" spans="53:77" x14ac:dyDescent="0.3">
      <c r="BA9861" s="169" t="e">
        <f>VLOOKUP(D9861,#REF!, 2,FALSE)</f>
        <v>#REF!</v>
      </c>
      <c r="BO9861" s="118" t="s">
        <v>15169</v>
      </c>
      <c r="BP9861" s="118" t="s">
        <v>3085</v>
      </c>
      <c r="BQ9861" s="118" t="s">
        <v>2983</v>
      </c>
      <c r="BW9861" s="118" t="s">
        <v>15169</v>
      </c>
      <c r="BX9861" s="118" t="s">
        <v>3085</v>
      </c>
      <c r="BY9861" s="118" t="s">
        <v>2983</v>
      </c>
    </row>
    <row r="9862" spans="53:77" x14ac:dyDescent="0.3">
      <c r="BA9862" s="169" t="e">
        <f>VLOOKUP(D9862,#REF!, 2,FALSE)</f>
        <v>#REF!</v>
      </c>
      <c r="BO9862" s="118" t="s">
        <v>15170</v>
      </c>
      <c r="BP9862" s="118" t="s">
        <v>3003</v>
      </c>
      <c r="BQ9862" s="118" t="s">
        <v>2890</v>
      </c>
      <c r="BW9862" s="118" t="s">
        <v>15170</v>
      </c>
      <c r="BX9862" s="118" t="s">
        <v>3003</v>
      </c>
      <c r="BY9862" s="118" t="s">
        <v>2890</v>
      </c>
    </row>
    <row r="9863" spans="53:77" x14ac:dyDescent="0.3">
      <c r="BA9863" s="169" t="e">
        <f>VLOOKUP(D9863,#REF!, 2,FALSE)</f>
        <v>#REF!</v>
      </c>
      <c r="BO9863" s="118" t="s">
        <v>15171</v>
      </c>
      <c r="BP9863" s="118" t="s">
        <v>3043</v>
      </c>
      <c r="BQ9863" s="118" t="s">
        <v>2983</v>
      </c>
      <c r="BW9863" s="118" t="s">
        <v>15171</v>
      </c>
      <c r="BX9863" s="118" t="s">
        <v>3043</v>
      </c>
      <c r="BY9863" s="118" t="s">
        <v>2983</v>
      </c>
    </row>
    <row r="9864" spans="53:77" x14ac:dyDescent="0.3">
      <c r="BA9864" s="169" t="e">
        <f>VLOOKUP(D9864,#REF!, 2,FALSE)</f>
        <v>#REF!</v>
      </c>
      <c r="BO9864" s="118" t="s">
        <v>15172</v>
      </c>
      <c r="BP9864" s="118" t="s">
        <v>3043</v>
      </c>
      <c r="BQ9864" s="118" t="s">
        <v>2983</v>
      </c>
      <c r="BW9864" s="118" t="s">
        <v>15172</v>
      </c>
      <c r="BX9864" s="118" t="s">
        <v>3043</v>
      </c>
      <c r="BY9864" s="118" t="s">
        <v>2983</v>
      </c>
    </row>
    <row r="9865" spans="53:77" x14ac:dyDescent="0.3">
      <c r="BA9865" s="169" t="e">
        <f>VLOOKUP(D9865,#REF!, 2,FALSE)</f>
        <v>#REF!</v>
      </c>
      <c r="BO9865" s="118" t="s">
        <v>15173</v>
      </c>
      <c r="BP9865" s="118" t="s">
        <v>1139</v>
      </c>
      <c r="BQ9865" s="118" t="s">
        <v>15174</v>
      </c>
      <c r="BW9865" s="118" t="s">
        <v>15173</v>
      </c>
      <c r="BX9865" s="118" t="s">
        <v>1139</v>
      </c>
      <c r="BY9865" s="118" t="s">
        <v>15174</v>
      </c>
    </row>
    <row r="9866" spans="53:77" x14ac:dyDescent="0.3">
      <c r="BA9866" s="169" t="e">
        <f>VLOOKUP(D9866,#REF!, 2,FALSE)</f>
        <v>#REF!</v>
      </c>
      <c r="BO9866" s="118" t="s">
        <v>15175</v>
      </c>
      <c r="BP9866" s="118" t="s">
        <v>1342</v>
      </c>
      <c r="BQ9866" s="118" t="s">
        <v>15176</v>
      </c>
      <c r="BW9866" s="118" t="s">
        <v>15175</v>
      </c>
      <c r="BX9866" s="118" t="s">
        <v>1342</v>
      </c>
      <c r="BY9866" s="118" t="s">
        <v>15176</v>
      </c>
    </row>
    <row r="9867" spans="53:77" x14ac:dyDescent="0.3">
      <c r="BA9867" s="169" t="e">
        <f>VLOOKUP(D9867,#REF!, 2,FALSE)</f>
        <v>#REF!</v>
      </c>
      <c r="BO9867" s="118" t="s">
        <v>15177</v>
      </c>
      <c r="BP9867" s="118" t="s">
        <v>1342</v>
      </c>
      <c r="BQ9867" s="118" t="s">
        <v>10060</v>
      </c>
      <c r="BW9867" s="118" t="s">
        <v>15177</v>
      </c>
      <c r="BX9867" s="118" t="s">
        <v>1342</v>
      </c>
      <c r="BY9867" s="118" t="s">
        <v>10060</v>
      </c>
    </row>
    <row r="9868" spans="53:77" x14ac:dyDescent="0.3">
      <c r="BA9868" s="169" t="e">
        <f>VLOOKUP(D9868,#REF!, 2,FALSE)</f>
        <v>#REF!</v>
      </c>
      <c r="BO9868" s="118" t="s">
        <v>15178</v>
      </c>
      <c r="BP9868" s="118" t="s">
        <v>1139</v>
      </c>
      <c r="BQ9868" s="118" t="s">
        <v>9612</v>
      </c>
      <c r="BW9868" s="118" t="s">
        <v>15178</v>
      </c>
      <c r="BX9868" s="118" t="s">
        <v>1139</v>
      </c>
      <c r="BY9868" s="118" t="s">
        <v>9612</v>
      </c>
    </row>
    <row r="9869" spans="53:77" x14ac:dyDescent="0.3">
      <c r="BA9869" s="169" t="e">
        <f>VLOOKUP(D9869,#REF!, 2,FALSE)</f>
        <v>#REF!</v>
      </c>
      <c r="BO9869" s="118" t="s">
        <v>2631</v>
      </c>
      <c r="BP9869" s="118" t="s">
        <v>3043</v>
      </c>
      <c r="BQ9869" s="118" t="s">
        <v>2692</v>
      </c>
      <c r="BW9869" s="118" t="s">
        <v>2631</v>
      </c>
      <c r="BX9869" s="118" t="s">
        <v>3043</v>
      </c>
      <c r="BY9869" s="118" t="s">
        <v>2692</v>
      </c>
    </row>
    <row r="9870" spans="53:77" x14ac:dyDescent="0.3">
      <c r="BA9870" s="169" t="e">
        <f>VLOOKUP(D9870,#REF!, 2,FALSE)</f>
        <v>#REF!</v>
      </c>
      <c r="BO9870" s="118" t="s">
        <v>2632</v>
      </c>
      <c r="BP9870" s="118" t="s">
        <v>2979</v>
      </c>
      <c r="BQ9870" s="118" t="s">
        <v>15180</v>
      </c>
      <c r="BW9870" s="118" t="s">
        <v>2632</v>
      </c>
      <c r="BX9870" s="118" t="s">
        <v>2979</v>
      </c>
      <c r="BY9870" s="118" t="s">
        <v>15180</v>
      </c>
    </row>
    <row r="9871" spans="53:77" x14ac:dyDescent="0.3">
      <c r="BA9871" s="169" t="e">
        <f>VLOOKUP(D9871,#REF!, 2,FALSE)</f>
        <v>#REF!</v>
      </c>
      <c r="BO9871" s="118" t="s">
        <v>15181</v>
      </c>
      <c r="BP9871" s="118" t="s">
        <v>3043</v>
      </c>
      <c r="BQ9871" s="118" t="s">
        <v>8121</v>
      </c>
      <c r="BW9871" s="118" t="s">
        <v>15181</v>
      </c>
      <c r="BX9871" s="118" t="s">
        <v>3043</v>
      </c>
      <c r="BY9871" s="118" t="s">
        <v>8121</v>
      </c>
    </row>
    <row r="9872" spans="53:77" x14ac:dyDescent="0.3">
      <c r="BA9872" s="169" t="e">
        <f>VLOOKUP(D9872,#REF!, 2,FALSE)</f>
        <v>#REF!</v>
      </c>
      <c r="BO9872" s="118" t="s">
        <v>15182</v>
      </c>
      <c r="BP9872" s="118" t="s">
        <v>3197</v>
      </c>
      <c r="BQ9872" s="118" t="s">
        <v>9480</v>
      </c>
      <c r="BW9872" s="118" t="s">
        <v>15182</v>
      </c>
      <c r="BX9872" s="118" t="s">
        <v>3197</v>
      </c>
      <c r="BY9872" s="118" t="s">
        <v>9480</v>
      </c>
    </row>
    <row r="9873" spans="53:77" x14ac:dyDescent="0.3">
      <c r="BA9873" s="169" t="e">
        <f>VLOOKUP(D9873,#REF!, 2,FALSE)</f>
        <v>#REF!</v>
      </c>
      <c r="BO9873" s="118" t="s">
        <v>15183</v>
      </c>
      <c r="BP9873" s="118" t="s">
        <v>658</v>
      </c>
      <c r="BQ9873" s="118" t="s">
        <v>15184</v>
      </c>
      <c r="BW9873" s="118" t="s">
        <v>15183</v>
      </c>
      <c r="BX9873" s="118" t="s">
        <v>658</v>
      </c>
      <c r="BY9873" s="118" t="s">
        <v>15184</v>
      </c>
    </row>
    <row r="9874" spans="53:77" x14ac:dyDescent="0.3">
      <c r="BA9874" s="169" t="e">
        <f>VLOOKUP(D9874,#REF!, 2,FALSE)</f>
        <v>#REF!</v>
      </c>
      <c r="BO9874" s="118" t="s">
        <v>2633</v>
      </c>
      <c r="BP9874" s="118" t="s">
        <v>3197</v>
      </c>
      <c r="BQ9874" s="118" t="s">
        <v>7099</v>
      </c>
      <c r="BW9874" s="118" t="s">
        <v>2633</v>
      </c>
      <c r="BX9874" s="118" t="s">
        <v>3197</v>
      </c>
      <c r="BY9874" s="118" t="s">
        <v>7099</v>
      </c>
    </row>
    <row r="9875" spans="53:77" x14ac:dyDescent="0.3">
      <c r="BA9875" s="169" t="e">
        <f>VLOOKUP(D9875,#REF!, 2,FALSE)</f>
        <v>#REF!</v>
      </c>
      <c r="BO9875" s="118" t="s">
        <v>15185</v>
      </c>
      <c r="BP9875" s="118" t="s">
        <v>771</v>
      </c>
      <c r="BQ9875" s="118" t="s">
        <v>15186</v>
      </c>
      <c r="BW9875" s="118" t="s">
        <v>15185</v>
      </c>
      <c r="BX9875" s="118" t="s">
        <v>771</v>
      </c>
      <c r="BY9875" s="118" t="s">
        <v>15186</v>
      </c>
    </row>
    <row r="9876" spans="53:77" x14ac:dyDescent="0.3">
      <c r="BA9876" s="169" t="e">
        <f>VLOOKUP(D9876,#REF!, 2,FALSE)</f>
        <v>#REF!</v>
      </c>
      <c r="BO9876" s="118" t="s">
        <v>15187</v>
      </c>
      <c r="BP9876" s="118" t="s">
        <v>778</v>
      </c>
      <c r="BQ9876" s="118" t="s">
        <v>2890</v>
      </c>
      <c r="BW9876" s="118" t="s">
        <v>15187</v>
      </c>
      <c r="BX9876" s="118" t="s">
        <v>778</v>
      </c>
      <c r="BY9876" s="118" t="s">
        <v>2890</v>
      </c>
    </row>
    <row r="9877" spans="53:77" x14ac:dyDescent="0.3">
      <c r="BA9877" s="169" t="e">
        <f>VLOOKUP(D9877,#REF!, 2,FALSE)</f>
        <v>#REF!</v>
      </c>
      <c r="BO9877" s="118" t="s">
        <v>15188</v>
      </c>
      <c r="BP9877" s="118" t="s">
        <v>926</v>
      </c>
      <c r="BQ9877" s="118" t="s">
        <v>4744</v>
      </c>
      <c r="BW9877" s="118" t="s">
        <v>15188</v>
      </c>
      <c r="BX9877" s="118" t="s">
        <v>926</v>
      </c>
      <c r="BY9877" s="118" t="s">
        <v>4744</v>
      </c>
    </row>
    <row r="9878" spans="53:77" x14ac:dyDescent="0.3">
      <c r="BA9878" s="169" t="e">
        <f>VLOOKUP(D9878,#REF!, 2,FALSE)</f>
        <v>#REF!</v>
      </c>
      <c r="BO9878" s="118" t="s">
        <v>15189</v>
      </c>
      <c r="BP9878" s="118" t="s">
        <v>1342</v>
      </c>
      <c r="BQ9878" s="118" t="s">
        <v>3227</v>
      </c>
      <c r="BW9878" s="118" t="s">
        <v>15189</v>
      </c>
      <c r="BX9878" s="118" t="s">
        <v>1342</v>
      </c>
      <c r="BY9878" s="118" t="s">
        <v>3227</v>
      </c>
    </row>
    <row r="9879" spans="53:77" x14ac:dyDescent="0.3">
      <c r="BA9879" s="169" t="e">
        <f>VLOOKUP(D9879,#REF!, 2,FALSE)</f>
        <v>#REF!</v>
      </c>
      <c r="BO9879" s="118" t="s">
        <v>15190</v>
      </c>
      <c r="BP9879" s="118" t="s">
        <v>3197</v>
      </c>
      <c r="BQ9879" s="118" t="s">
        <v>934</v>
      </c>
      <c r="BW9879" s="118" t="s">
        <v>15190</v>
      </c>
      <c r="BX9879" s="118" t="s">
        <v>3197</v>
      </c>
      <c r="BY9879" s="118" t="s">
        <v>934</v>
      </c>
    </row>
    <row r="9880" spans="53:77" x14ac:dyDescent="0.3">
      <c r="BA9880" s="169" t="e">
        <f>VLOOKUP(D9880,#REF!, 2,FALSE)</f>
        <v>#REF!</v>
      </c>
      <c r="BO9880" s="118" t="s">
        <v>15191</v>
      </c>
      <c r="BP9880" s="118" t="s">
        <v>3197</v>
      </c>
      <c r="BQ9880" s="118" t="s">
        <v>15192</v>
      </c>
      <c r="BW9880" s="118" t="s">
        <v>15191</v>
      </c>
      <c r="BX9880" s="118" t="s">
        <v>3197</v>
      </c>
      <c r="BY9880" s="118" t="s">
        <v>15192</v>
      </c>
    </row>
    <row r="9881" spans="53:77" x14ac:dyDescent="0.3">
      <c r="BA9881" s="169" t="e">
        <f>VLOOKUP(D9881,#REF!, 2,FALSE)</f>
        <v>#REF!</v>
      </c>
      <c r="BO9881" s="118" t="s">
        <v>15193</v>
      </c>
      <c r="BP9881" s="118" t="s">
        <v>1269</v>
      </c>
      <c r="BQ9881" s="118" t="s">
        <v>15194</v>
      </c>
      <c r="BW9881" s="118" t="s">
        <v>15193</v>
      </c>
      <c r="BX9881" s="118" t="s">
        <v>1269</v>
      </c>
      <c r="BY9881" s="118" t="s">
        <v>15194</v>
      </c>
    </row>
    <row r="9882" spans="53:77" x14ac:dyDescent="0.3">
      <c r="BA9882" s="169" t="e">
        <f>VLOOKUP(D9882,#REF!, 2,FALSE)</f>
        <v>#REF!</v>
      </c>
      <c r="BO9882" s="118" t="s">
        <v>15195</v>
      </c>
      <c r="BP9882" s="118" t="s">
        <v>3043</v>
      </c>
      <c r="BQ9882" s="118" t="s">
        <v>15196</v>
      </c>
      <c r="BW9882" s="118" t="s">
        <v>15195</v>
      </c>
      <c r="BX9882" s="118" t="s">
        <v>3043</v>
      </c>
      <c r="BY9882" s="118" t="s">
        <v>15196</v>
      </c>
    </row>
    <row r="9883" spans="53:77" x14ac:dyDescent="0.3">
      <c r="BA9883" s="169" t="e">
        <f>VLOOKUP(D9883,#REF!, 2,FALSE)</f>
        <v>#REF!</v>
      </c>
      <c r="BO9883" s="118" t="s">
        <v>15197</v>
      </c>
      <c r="BP9883" s="118" t="s">
        <v>3043</v>
      </c>
      <c r="BQ9883" s="118" t="s">
        <v>4494</v>
      </c>
      <c r="BW9883" s="118" t="s">
        <v>15197</v>
      </c>
      <c r="BX9883" s="118" t="s">
        <v>3043</v>
      </c>
      <c r="BY9883" s="118" t="s">
        <v>4494</v>
      </c>
    </row>
    <row r="9884" spans="53:77" x14ac:dyDescent="0.3">
      <c r="BA9884" s="169" t="e">
        <f>VLOOKUP(D9884,#REF!, 2,FALSE)</f>
        <v>#REF!</v>
      </c>
      <c r="BO9884" s="118" t="s">
        <v>15198</v>
      </c>
      <c r="BP9884" s="118" t="s">
        <v>1342</v>
      </c>
      <c r="BQ9884" s="118" t="s">
        <v>3053</v>
      </c>
      <c r="BW9884" s="118" t="s">
        <v>15198</v>
      </c>
      <c r="BX9884" s="118" t="s">
        <v>1342</v>
      </c>
      <c r="BY9884" s="118" t="s">
        <v>3053</v>
      </c>
    </row>
    <row r="9885" spans="53:77" x14ac:dyDescent="0.3">
      <c r="BA9885" s="169" t="e">
        <f>VLOOKUP(D9885,#REF!, 2,FALSE)</f>
        <v>#REF!</v>
      </c>
      <c r="BO9885" s="118" t="s">
        <v>2634</v>
      </c>
      <c r="BP9885" s="118" t="s">
        <v>1342</v>
      </c>
      <c r="BQ9885" s="118" t="s">
        <v>9480</v>
      </c>
      <c r="BW9885" s="118" t="s">
        <v>2634</v>
      </c>
      <c r="BX9885" s="118" t="s">
        <v>1342</v>
      </c>
      <c r="BY9885" s="118" t="s">
        <v>9480</v>
      </c>
    </row>
    <row r="9886" spans="53:77" x14ac:dyDescent="0.3">
      <c r="BA9886" s="169" t="e">
        <f>VLOOKUP(D9886,#REF!, 2,FALSE)</f>
        <v>#REF!</v>
      </c>
      <c r="BO9886" s="118" t="s">
        <v>15199</v>
      </c>
      <c r="BP9886" s="118" t="s">
        <v>3043</v>
      </c>
      <c r="BQ9886" s="118" t="s">
        <v>15200</v>
      </c>
      <c r="BW9886" s="118" t="s">
        <v>15199</v>
      </c>
      <c r="BX9886" s="118" t="s">
        <v>3043</v>
      </c>
      <c r="BY9886" s="118" t="s">
        <v>15200</v>
      </c>
    </row>
    <row r="9887" spans="53:77" x14ac:dyDescent="0.3">
      <c r="BA9887" s="169" t="e">
        <f>VLOOKUP(D9887,#REF!, 2,FALSE)</f>
        <v>#REF!</v>
      </c>
      <c r="BO9887" s="118" t="s">
        <v>15201</v>
      </c>
      <c r="BP9887" s="118" t="s">
        <v>3197</v>
      </c>
      <c r="BQ9887" s="118" t="s">
        <v>15202</v>
      </c>
      <c r="BW9887" s="118" t="s">
        <v>15201</v>
      </c>
      <c r="BX9887" s="118" t="s">
        <v>3197</v>
      </c>
      <c r="BY9887" s="118" t="s">
        <v>15202</v>
      </c>
    </row>
    <row r="9888" spans="53:77" x14ac:dyDescent="0.3">
      <c r="BA9888" s="169" t="e">
        <f>VLOOKUP(D9888,#REF!, 2,FALSE)</f>
        <v>#REF!</v>
      </c>
      <c r="BO9888" s="118" t="s">
        <v>15203</v>
      </c>
      <c r="BP9888" s="118" t="s">
        <v>1342</v>
      </c>
      <c r="BQ9888" s="118" t="s">
        <v>8877</v>
      </c>
      <c r="BW9888" s="118" t="s">
        <v>15203</v>
      </c>
      <c r="BX9888" s="118" t="s">
        <v>1342</v>
      </c>
      <c r="BY9888" s="118" t="s">
        <v>8877</v>
      </c>
    </row>
    <row r="9889" spans="53:77" x14ac:dyDescent="0.3">
      <c r="BA9889" s="169" t="e">
        <f>VLOOKUP(D9889,#REF!, 2,FALSE)</f>
        <v>#REF!</v>
      </c>
      <c r="BO9889" s="118" t="s">
        <v>15204</v>
      </c>
      <c r="BP9889" s="118" t="s">
        <v>3197</v>
      </c>
      <c r="BQ9889" s="118" t="s">
        <v>11172</v>
      </c>
      <c r="BW9889" s="118" t="s">
        <v>15204</v>
      </c>
      <c r="BX9889" s="118" t="s">
        <v>3197</v>
      </c>
      <c r="BY9889" s="118" t="s">
        <v>11172</v>
      </c>
    </row>
    <row r="9890" spans="53:77" x14ac:dyDescent="0.3">
      <c r="BA9890" s="169" t="e">
        <f>VLOOKUP(D9890,#REF!, 2,FALSE)</f>
        <v>#REF!</v>
      </c>
      <c r="BO9890" s="118" t="s">
        <v>15205</v>
      </c>
      <c r="BP9890" s="118" t="s">
        <v>1342</v>
      </c>
      <c r="BQ9890" s="118" t="s">
        <v>2497</v>
      </c>
      <c r="BW9890" s="118" t="s">
        <v>15205</v>
      </c>
      <c r="BX9890" s="118" t="s">
        <v>1342</v>
      </c>
      <c r="BY9890" s="118" t="s">
        <v>2497</v>
      </c>
    </row>
    <row r="9891" spans="53:77" x14ac:dyDescent="0.3">
      <c r="BA9891" s="169" t="e">
        <f>VLOOKUP(D9891,#REF!, 2,FALSE)</f>
        <v>#REF!</v>
      </c>
      <c r="BO9891" s="118" t="s">
        <v>15206</v>
      </c>
      <c r="BP9891" s="118" t="s">
        <v>1342</v>
      </c>
      <c r="BQ9891" s="118" t="s">
        <v>10915</v>
      </c>
      <c r="BW9891" s="118" t="s">
        <v>15206</v>
      </c>
      <c r="BX9891" s="118" t="s">
        <v>1342</v>
      </c>
      <c r="BY9891" s="118" t="s">
        <v>10915</v>
      </c>
    </row>
    <row r="9892" spans="53:77" x14ac:dyDescent="0.3">
      <c r="BA9892" s="169" t="e">
        <f>VLOOKUP(D9892,#REF!, 2,FALSE)</f>
        <v>#REF!</v>
      </c>
      <c r="BO9892" s="118" t="s">
        <v>15207</v>
      </c>
      <c r="BP9892" s="118" t="s">
        <v>3197</v>
      </c>
      <c r="BQ9892" s="118" t="s">
        <v>15208</v>
      </c>
      <c r="BW9892" s="118" t="s">
        <v>15207</v>
      </c>
      <c r="BX9892" s="118" t="s">
        <v>3197</v>
      </c>
      <c r="BY9892" s="118" t="s">
        <v>15208</v>
      </c>
    </row>
    <row r="9893" spans="53:77" x14ac:dyDescent="0.3">
      <c r="BA9893" s="169" t="e">
        <f>VLOOKUP(D9893,#REF!, 2,FALSE)</f>
        <v>#REF!</v>
      </c>
      <c r="BO9893" s="118" t="s">
        <v>15209</v>
      </c>
      <c r="BP9893" s="118" t="s">
        <v>1342</v>
      </c>
      <c r="BQ9893" s="118" t="s">
        <v>8841</v>
      </c>
      <c r="BW9893" s="118" t="s">
        <v>15209</v>
      </c>
      <c r="BX9893" s="118" t="s">
        <v>1342</v>
      </c>
      <c r="BY9893" s="118" t="s">
        <v>8841</v>
      </c>
    </row>
    <row r="9894" spans="53:77" x14ac:dyDescent="0.3">
      <c r="BA9894" s="169" t="e">
        <f>VLOOKUP(D9894,#REF!, 2,FALSE)</f>
        <v>#REF!</v>
      </c>
      <c r="BO9894" s="118" t="s">
        <v>15210</v>
      </c>
      <c r="BP9894" s="118" t="s">
        <v>3197</v>
      </c>
      <c r="BQ9894" s="118" t="s">
        <v>4815</v>
      </c>
      <c r="BW9894" s="118" t="s">
        <v>15210</v>
      </c>
      <c r="BX9894" s="118" t="s">
        <v>3197</v>
      </c>
      <c r="BY9894" s="118" t="s">
        <v>4815</v>
      </c>
    </row>
    <row r="9895" spans="53:77" x14ac:dyDescent="0.3">
      <c r="BA9895" s="169" t="e">
        <f>VLOOKUP(D9895,#REF!, 2,FALSE)</f>
        <v>#REF!</v>
      </c>
      <c r="BO9895" s="118" t="s">
        <v>2635</v>
      </c>
      <c r="BP9895" s="118" t="s">
        <v>3197</v>
      </c>
      <c r="BQ9895" s="118" t="s">
        <v>2936</v>
      </c>
      <c r="BW9895" s="118" t="s">
        <v>2635</v>
      </c>
      <c r="BX9895" s="118" t="s">
        <v>3197</v>
      </c>
      <c r="BY9895" s="118" t="s">
        <v>2936</v>
      </c>
    </row>
    <row r="9896" spans="53:77" x14ac:dyDescent="0.3">
      <c r="BA9896" s="169" t="e">
        <f>VLOOKUP(D9896,#REF!, 2,FALSE)</f>
        <v>#REF!</v>
      </c>
      <c r="BO9896" s="118" t="s">
        <v>15211</v>
      </c>
      <c r="BP9896" s="118" t="s">
        <v>658</v>
      </c>
      <c r="BQ9896" s="118" t="s">
        <v>9549</v>
      </c>
      <c r="BW9896" s="118" t="s">
        <v>15211</v>
      </c>
      <c r="BX9896" s="118" t="s">
        <v>658</v>
      </c>
      <c r="BY9896" s="118" t="s">
        <v>9549</v>
      </c>
    </row>
    <row r="9897" spans="53:77" x14ac:dyDescent="0.3">
      <c r="BA9897" s="169" t="e">
        <f>VLOOKUP(D9897,#REF!, 2,FALSE)</f>
        <v>#REF!</v>
      </c>
      <c r="BO9897" s="118" t="s">
        <v>15212</v>
      </c>
      <c r="BP9897" s="118" t="s">
        <v>667</v>
      </c>
      <c r="BQ9897" s="118" t="s">
        <v>725</v>
      </c>
      <c r="BW9897" s="118" t="s">
        <v>15212</v>
      </c>
      <c r="BX9897" s="118" t="s">
        <v>667</v>
      </c>
      <c r="BY9897" s="118" t="s">
        <v>725</v>
      </c>
    </row>
    <row r="9898" spans="53:77" x14ac:dyDescent="0.3">
      <c r="BA9898" s="169" t="e">
        <f>VLOOKUP(D9898,#REF!, 2,FALSE)</f>
        <v>#REF!</v>
      </c>
      <c r="BO9898" s="118" t="s">
        <v>15213</v>
      </c>
      <c r="BP9898" s="118" t="s">
        <v>928</v>
      </c>
      <c r="BQ9898" s="118" t="s">
        <v>1401</v>
      </c>
      <c r="BW9898" s="118" t="s">
        <v>15213</v>
      </c>
      <c r="BX9898" s="118" t="s">
        <v>928</v>
      </c>
      <c r="BY9898" s="118" t="s">
        <v>1401</v>
      </c>
    </row>
    <row r="9899" spans="53:77" x14ac:dyDescent="0.3">
      <c r="BA9899" s="169" t="e">
        <f>VLOOKUP(D9899,#REF!, 2,FALSE)</f>
        <v>#REF!</v>
      </c>
      <c r="BO9899" s="118" t="s">
        <v>15214</v>
      </c>
      <c r="BP9899" s="118" t="s">
        <v>3197</v>
      </c>
      <c r="BQ9899" s="118" t="s">
        <v>15215</v>
      </c>
      <c r="BW9899" s="118" t="s">
        <v>15214</v>
      </c>
      <c r="BX9899" s="118" t="s">
        <v>3197</v>
      </c>
      <c r="BY9899" s="118" t="s">
        <v>15215</v>
      </c>
    </row>
    <row r="9900" spans="53:77" x14ac:dyDescent="0.3">
      <c r="BA9900" s="169" t="e">
        <f>VLOOKUP(D9900,#REF!, 2,FALSE)</f>
        <v>#REF!</v>
      </c>
      <c r="BO9900" s="118" t="s">
        <v>2636</v>
      </c>
      <c r="BP9900" s="118" t="s">
        <v>669</v>
      </c>
      <c r="BQ9900" s="118" t="s">
        <v>2647</v>
      </c>
      <c r="BW9900" s="118" t="s">
        <v>2636</v>
      </c>
      <c r="BX9900" s="118" t="s">
        <v>669</v>
      </c>
      <c r="BY9900" s="118" t="s">
        <v>2647</v>
      </c>
    </row>
    <row r="9901" spans="53:77" x14ac:dyDescent="0.3">
      <c r="BA9901" s="169" t="e">
        <f>VLOOKUP(D9901,#REF!, 2,FALSE)</f>
        <v>#REF!</v>
      </c>
      <c r="BO9901" s="118" t="s">
        <v>2637</v>
      </c>
      <c r="BP9901" s="118" t="s">
        <v>705</v>
      </c>
      <c r="BQ9901" s="118" t="s">
        <v>1069</v>
      </c>
      <c r="BW9901" s="118" t="s">
        <v>2637</v>
      </c>
      <c r="BX9901" s="118" t="s">
        <v>705</v>
      </c>
      <c r="BY9901" s="118" t="s">
        <v>1069</v>
      </c>
    </row>
    <row r="9902" spans="53:77" x14ac:dyDescent="0.3">
      <c r="BA9902" s="169" t="e">
        <f>VLOOKUP(D9902,#REF!, 2,FALSE)</f>
        <v>#REF!</v>
      </c>
      <c r="BO9902" s="118" t="s">
        <v>15216</v>
      </c>
      <c r="BP9902" s="118" t="s">
        <v>3197</v>
      </c>
      <c r="BQ9902" s="118" t="s">
        <v>7490</v>
      </c>
      <c r="BW9902" s="118" t="s">
        <v>15216</v>
      </c>
      <c r="BX9902" s="118" t="s">
        <v>3197</v>
      </c>
      <c r="BY9902" s="118" t="s">
        <v>7490</v>
      </c>
    </row>
    <row r="9903" spans="53:77" x14ac:dyDescent="0.3">
      <c r="BA9903" s="169" t="e">
        <f>VLOOKUP(D9903,#REF!, 2,FALSE)</f>
        <v>#REF!</v>
      </c>
      <c r="BO9903" s="118" t="s">
        <v>15217</v>
      </c>
      <c r="BP9903" s="118" t="s">
        <v>803</v>
      </c>
      <c r="BQ9903" s="118" t="s">
        <v>2191</v>
      </c>
      <c r="BW9903" s="118" t="s">
        <v>15217</v>
      </c>
      <c r="BX9903" s="118" t="s">
        <v>803</v>
      </c>
      <c r="BY9903" s="118" t="s">
        <v>2191</v>
      </c>
    </row>
    <row r="9904" spans="53:77" x14ac:dyDescent="0.3">
      <c r="BA9904" s="169" t="e">
        <f>VLOOKUP(D9904,#REF!, 2,FALSE)</f>
        <v>#REF!</v>
      </c>
      <c r="BO9904" s="118" t="s">
        <v>15218</v>
      </c>
      <c r="BP9904" s="118" t="s">
        <v>661</v>
      </c>
      <c r="BQ9904" s="118" t="s">
        <v>1060</v>
      </c>
      <c r="BW9904" s="118" t="s">
        <v>15218</v>
      </c>
      <c r="BX9904" s="118" t="s">
        <v>661</v>
      </c>
      <c r="BY9904" s="118" t="s">
        <v>1060</v>
      </c>
    </row>
    <row r="9905" spans="53:77" x14ac:dyDescent="0.3">
      <c r="BA9905" s="169" t="e">
        <f>VLOOKUP(D9905,#REF!, 2,FALSE)</f>
        <v>#REF!</v>
      </c>
      <c r="BO9905" s="118" t="s">
        <v>2657</v>
      </c>
      <c r="BP9905" s="118" t="s">
        <v>3197</v>
      </c>
      <c r="BQ9905" s="118" t="s">
        <v>1262</v>
      </c>
      <c r="BW9905" s="118" t="s">
        <v>2657</v>
      </c>
      <c r="BX9905" s="118" t="s">
        <v>3197</v>
      </c>
      <c r="BY9905" s="118" t="s">
        <v>1262</v>
      </c>
    </row>
    <row r="9906" spans="53:77" x14ac:dyDescent="0.3">
      <c r="BA9906" s="169" t="e">
        <f>VLOOKUP(D9906,#REF!, 2,FALSE)</f>
        <v>#REF!</v>
      </c>
      <c r="BO9906" s="118" t="s">
        <v>15219</v>
      </c>
      <c r="BP9906" s="118" t="s">
        <v>3043</v>
      </c>
      <c r="BQ9906" s="118" t="s">
        <v>1662</v>
      </c>
      <c r="BW9906" s="118" t="s">
        <v>15219</v>
      </c>
      <c r="BX9906" s="118" t="s">
        <v>3043</v>
      </c>
      <c r="BY9906" s="118" t="s">
        <v>1662</v>
      </c>
    </row>
    <row r="9907" spans="53:77" x14ac:dyDescent="0.3">
      <c r="BA9907" s="169" t="e">
        <f>VLOOKUP(D9907,#REF!, 2,FALSE)</f>
        <v>#REF!</v>
      </c>
      <c r="BO9907" s="118" t="s">
        <v>2658</v>
      </c>
      <c r="BP9907" s="118" t="s">
        <v>1342</v>
      </c>
      <c r="BQ9907" s="118" t="s">
        <v>5143</v>
      </c>
      <c r="BW9907" s="118" t="s">
        <v>2658</v>
      </c>
      <c r="BX9907" s="118" t="s">
        <v>1342</v>
      </c>
      <c r="BY9907" s="118" t="s">
        <v>5143</v>
      </c>
    </row>
    <row r="9908" spans="53:77" x14ac:dyDescent="0.3">
      <c r="BA9908" s="169" t="e">
        <f>VLOOKUP(D9908,#REF!, 2,FALSE)</f>
        <v>#REF!</v>
      </c>
      <c r="BO9908" s="118" t="s">
        <v>15220</v>
      </c>
      <c r="BP9908" s="118" t="s">
        <v>1342</v>
      </c>
      <c r="BQ9908" s="118" t="s">
        <v>716</v>
      </c>
      <c r="BW9908" s="118" t="s">
        <v>15220</v>
      </c>
      <c r="BX9908" s="118" t="s">
        <v>1342</v>
      </c>
      <c r="BY9908" s="118" t="s">
        <v>716</v>
      </c>
    </row>
    <row r="9909" spans="53:77" x14ac:dyDescent="0.3">
      <c r="BA9909" s="169" t="e">
        <f>VLOOKUP(D9909,#REF!, 2,FALSE)</f>
        <v>#REF!</v>
      </c>
      <c r="BO9909" s="118" t="s">
        <v>15221</v>
      </c>
      <c r="BP9909" s="118" t="s">
        <v>1342</v>
      </c>
      <c r="BQ9909" s="118" t="s">
        <v>7371</v>
      </c>
      <c r="BW9909" s="118" t="s">
        <v>15221</v>
      </c>
      <c r="BX9909" s="118" t="s">
        <v>1342</v>
      </c>
      <c r="BY9909" s="118" t="s">
        <v>7371</v>
      </c>
    </row>
    <row r="9910" spans="53:77" x14ac:dyDescent="0.3">
      <c r="BA9910" s="169" t="e">
        <f>VLOOKUP(D9910,#REF!, 2,FALSE)</f>
        <v>#REF!</v>
      </c>
      <c r="BO9910" s="118" t="s">
        <v>15222</v>
      </c>
      <c r="BP9910" s="118" t="s">
        <v>1342</v>
      </c>
      <c r="BQ9910" s="118" t="s">
        <v>1854</v>
      </c>
      <c r="BW9910" s="118" t="s">
        <v>15222</v>
      </c>
      <c r="BX9910" s="118" t="s">
        <v>1342</v>
      </c>
      <c r="BY9910" s="118" t="s">
        <v>1854</v>
      </c>
    </row>
    <row r="9911" spans="53:77" x14ac:dyDescent="0.3">
      <c r="BA9911" s="169" t="e">
        <f>VLOOKUP(D9911,#REF!, 2,FALSE)</f>
        <v>#REF!</v>
      </c>
      <c r="BO9911" s="118" t="s">
        <v>15223</v>
      </c>
      <c r="BP9911" s="118" t="s">
        <v>3197</v>
      </c>
      <c r="BQ9911" s="118" t="s">
        <v>15224</v>
      </c>
      <c r="BW9911" s="118" t="s">
        <v>15223</v>
      </c>
      <c r="BX9911" s="118" t="s">
        <v>3197</v>
      </c>
      <c r="BY9911" s="118" t="s">
        <v>15224</v>
      </c>
    </row>
    <row r="9912" spans="53:77" x14ac:dyDescent="0.3">
      <c r="BA9912" s="169" t="e">
        <f>VLOOKUP(D9912,#REF!, 2,FALSE)</f>
        <v>#REF!</v>
      </c>
      <c r="BO9912" s="118" t="s">
        <v>2659</v>
      </c>
      <c r="BP9912" s="118" t="s">
        <v>3197</v>
      </c>
      <c r="BQ9912" s="118" t="s">
        <v>2053</v>
      </c>
      <c r="BW9912" s="118" t="s">
        <v>2659</v>
      </c>
      <c r="BX9912" s="118" t="s">
        <v>3197</v>
      </c>
      <c r="BY9912" s="118" t="s">
        <v>2053</v>
      </c>
    </row>
    <row r="9913" spans="53:77" x14ac:dyDescent="0.3">
      <c r="BA9913" s="169" t="e">
        <f>VLOOKUP(D9913,#REF!, 2,FALSE)</f>
        <v>#REF!</v>
      </c>
      <c r="BO9913" s="118" t="s">
        <v>15225</v>
      </c>
      <c r="BP9913" s="118" t="s">
        <v>3043</v>
      </c>
      <c r="BQ9913" s="118" t="s">
        <v>2596</v>
      </c>
      <c r="BW9913" s="118" t="s">
        <v>15225</v>
      </c>
      <c r="BX9913" s="118" t="s">
        <v>3043</v>
      </c>
      <c r="BY9913" s="118" t="s">
        <v>2596</v>
      </c>
    </row>
    <row r="9914" spans="53:77" x14ac:dyDescent="0.3">
      <c r="BA9914" s="169" t="e">
        <f>VLOOKUP(D9914,#REF!, 2,FALSE)</f>
        <v>#REF!</v>
      </c>
      <c r="BO9914" s="118" t="s">
        <v>15226</v>
      </c>
      <c r="BP9914" s="118" t="s">
        <v>2979</v>
      </c>
      <c r="BQ9914" s="118" t="s">
        <v>9515</v>
      </c>
      <c r="BW9914" s="118" t="s">
        <v>15226</v>
      </c>
      <c r="BX9914" s="118" t="s">
        <v>2979</v>
      </c>
      <c r="BY9914" s="118" t="s">
        <v>9515</v>
      </c>
    </row>
    <row r="9915" spans="53:77" x14ac:dyDescent="0.3">
      <c r="BA9915" s="169" t="e">
        <f>VLOOKUP(D9915,#REF!, 2,FALSE)</f>
        <v>#REF!</v>
      </c>
      <c r="BO9915" s="118" t="s">
        <v>15227</v>
      </c>
      <c r="BP9915" s="118" t="s">
        <v>1269</v>
      </c>
      <c r="BQ9915" s="118" t="s">
        <v>6753</v>
      </c>
      <c r="BW9915" s="118" t="s">
        <v>15227</v>
      </c>
      <c r="BX9915" s="118" t="s">
        <v>1269</v>
      </c>
      <c r="BY9915" s="118" t="s">
        <v>6753</v>
      </c>
    </row>
    <row r="9916" spans="53:77" x14ac:dyDescent="0.3">
      <c r="BA9916" s="169" t="e">
        <f>VLOOKUP(D9916,#REF!, 2,FALSE)</f>
        <v>#REF!</v>
      </c>
      <c r="BO9916" s="118" t="s">
        <v>15228</v>
      </c>
      <c r="BP9916" s="118" t="s">
        <v>783</v>
      </c>
      <c r="BQ9916" s="118" t="s">
        <v>9662</v>
      </c>
      <c r="BW9916" s="118" t="s">
        <v>15228</v>
      </c>
      <c r="BX9916" s="118" t="s">
        <v>783</v>
      </c>
      <c r="BY9916" s="118" t="s">
        <v>9662</v>
      </c>
    </row>
    <row r="9917" spans="53:77" x14ac:dyDescent="0.3">
      <c r="BA9917" s="169" t="e">
        <f>VLOOKUP(D9917,#REF!, 2,FALSE)</f>
        <v>#REF!</v>
      </c>
      <c r="BO9917" s="118" t="s">
        <v>15229</v>
      </c>
      <c r="BP9917" s="118" t="s">
        <v>637</v>
      </c>
      <c r="BQ9917" s="118" t="s">
        <v>1747</v>
      </c>
      <c r="BW9917" s="118" t="s">
        <v>15229</v>
      </c>
      <c r="BX9917" s="118" t="s">
        <v>637</v>
      </c>
      <c r="BY9917" s="118" t="s">
        <v>1747</v>
      </c>
    </row>
    <row r="9918" spans="53:77" x14ac:dyDescent="0.3">
      <c r="BA9918" s="169" t="e">
        <f>VLOOKUP(D9918,#REF!, 2,FALSE)</f>
        <v>#REF!</v>
      </c>
      <c r="BO9918" s="118" t="s">
        <v>15230</v>
      </c>
      <c r="BP9918" s="118" t="s">
        <v>637</v>
      </c>
      <c r="BQ9918" s="118" t="s">
        <v>2747</v>
      </c>
      <c r="BW9918" s="118" t="s">
        <v>15230</v>
      </c>
      <c r="BX9918" s="118" t="s">
        <v>637</v>
      </c>
      <c r="BY9918" s="118" t="s">
        <v>2747</v>
      </c>
    </row>
    <row r="9919" spans="53:77" x14ac:dyDescent="0.3">
      <c r="BA9919" s="169" t="e">
        <f>VLOOKUP(D9919,#REF!, 2,FALSE)</f>
        <v>#REF!</v>
      </c>
      <c r="BO9919" s="118" t="s">
        <v>15231</v>
      </c>
      <c r="BP9919" s="118" t="s">
        <v>667</v>
      </c>
      <c r="BQ9919" s="118" t="s">
        <v>6373</v>
      </c>
      <c r="BW9919" s="118" t="s">
        <v>15231</v>
      </c>
      <c r="BX9919" s="118" t="s">
        <v>667</v>
      </c>
      <c r="BY9919" s="118" t="s">
        <v>6373</v>
      </c>
    </row>
    <row r="9920" spans="53:77" x14ac:dyDescent="0.3">
      <c r="BA9920" s="169" t="e">
        <f>VLOOKUP(D9920,#REF!, 2,FALSE)</f>
        <v>#REF!</v>
      </c>
      <c r="BO9920" s="118" t="s">
        <v>15232</v>
      </c>
      <c r="BP9920" s="118" t="s">
        <v>667</v>
      </c>
      <c r="BQ9920" s="118" t="s">
        <v>15233</v>
      </c>
      <c r="BW9920" s="118" t="s">
        <v>15232</v>
      </c>
      <c r="BX9920" s="118" t="s">
        <v>667</v>
      </c>
      <c r="BY9920" s="118" t="s">
        <v>15233</v>
      </c>
    </row>
    <row r="9921" spans="53:77" x14ac:dyDescent="0.3">
      <c r="BA9921" s="169" t="e">
        <f>VLOOKUP(D9921,#REF!, 2,FALSE)</f>
        <v>#REF!</v>
      </c>
      <c r="BO9921" s="118" t="s">
        <v>15234</v>
      </c>
      <c r="BP9921" s="118" t="s">
        <v>3043</v>
      </c>
      <c r="BQ9921" s="118" t="s">
        <v>3826</v>
      </c>
      <c r="BW9921" s="118" t="s">
        <v>15234</v>
      </c>
      <c r="BX9921" s="118" t="s">
        <v>3043</v>
      </c>
      <c r="BY9921" s="118" t="s">
        <v>3826</v>
      </c>
    </row>
    <row r="9922" spans="53:77" x14ac:dyDescent="0.3">
      <c r="BA9922" s="169" t="e">
        <f>VLOOKUP(D9922,#REF!, 2,FALSE)</f>
        <v>#REF!</v>
      </c>
      <c r="BO9922" s="118" t="s">
        <v>15235</v>
      </c>
      <c r="BP9922" s="118" t="s">
        <v>1342</v>
      </c>
      <c r="BQ9922" s="118" t="s">
        <v>1745</v>
      </c>
      <c r="BW9922" s="118" t="s">
        <v>15235</v>
      </c>
      <c r="BX9922" s="118" t="s">
        <v>1342</v>
      </c>
      <c r="BY9922" s="118" t="s">
        <v>1745</v>
      </c>
    </row>
    <row r="9923" spans="53:77" x14ac:dyDescent="0.3">
      <c r="BA9923" s="169" t="e">
        <f>VLOOKUP(D9923,#REF!, 2,FALSE)</f>
        <v>#REF!</v>
      </c>
      <c r="BO9923" s="118" t="s">
        <v>2660</v>
      </c>
      <c r="BP9923" s="118" t="s">
        <v>3197</v>
      </c>
      <c r="BQ9923" s="118" t="s">
        <v>8567</v>
      </c>
      <c r="BW9923" s="118" t="s">
        <v>2660</v>
      </c>
      <c r="BX9923" s="118" t="s">
        <v>3197</v>
      </c>
      <c r="BY9923" s="118" t="s">
        <v>8567</v>
      </c>
    </row>
    <row r="9924" spans="53:77" x14ac:dyDescent="0.3">
      <c r="BA9924" s="169" t="e">
        <f>VLOOKUP(D9924,#REF!, 2,FALSE)</f>
        <v>#REF!</v>
      </c>
      <c r="BO9924" s="118" t="s">
        <v>15236</v>
      </c>
      <c r="BP9924" s="118" t="s">
        <v>1342</v>
      </c>
      <c r="BQ9924" s="118" t="s">
        <v>7634</v>
      </c>
      <c r="BW9924" s="118" t="s">
        <v>15236</v>
      </c>
      <c r="BX9924" s="118" t="s">
        <v>1342</v>
      </c>
      <c r="BY9924" s="118" t="s">
        <v>7634</v>
      </c>
    </row>
    <row r="9925" spans="53:77" x14ac:dyDescent="0.3">
      <c r="BA9925" s="169" t="e">
        <f>VLOOKUP(D9925,#REF!, 2,FALSE)</f>
        <v>#REF!</v>
      </c>
      <c r="BO9925" s="118" t="s">
        <v>2661</v>
      </c>
      <c r="BP9925" s="118" t="s">
        <v>3043</v>
      </c>
      <c r="BQ9925" s="118" t="s">
        <v>5134</v>
      </c>
      <c r="BW9925" s="118" t="s">
        <v>2661</v>
      </c>
      <c r="BX9925" s="118" t="s">
        <v>3043</v>
      </c>
      <c r="BY9925" s="118" t="s">
        <v>5134</v>
      </c>
    </row>
    <row r="9926" spans="53:77" x14ac:dyDescent="0.3">
      <c r="BA9926" s="169" t="e">
        <f>VLOOKUP(D9926,#REF!, 2,FALSE)</f>
        <v>#REF!</v>
      </c>
      <c r="BO9926" s="118" t="s">
        <v>15237</v>
      </c>
      <c r="BP9926" s="118" t="s">
        <v>780</v>
      </c>
      <c r="BQ9926" s="118" t="s">
        <v>15238</v>
      </c>
      <c r="BW9926" s="118" t="s">
        <v>15237</v>
      </c>
      <c r="BX9926" s="118" t="s">
        <v>780</v>
      </c>
      <c r="BY9926" s="118" t="s">
        <v>15238</v>
      </c>
    </row>
    <row r="9927" spans="53:77" x14ac:dyDescent="0.3">
      <c r="BA9927" s="169" t="e">
        <f>VLOOKUP(D9927,#REF!, 2,FALSE)</f>
        <v>#REF!</v>
      </c>
      <c r="BO9927" s="118" t="s">
        <v>2662</v>
      </c>
      <c r="BP9927" s="118" t="s">
        <v>3197</v>
      </c>
      <c r="BQ9927" s="118" t="s">
        <v>5783</v>
      </c>
      <c r="BW9927" s="118" t="s">
        <v>2662</v>
      </c>
      <c r="BX9927" s="118" t="s">
        <v>3197</v>
      </c>
      <c r="BY9927" s="118" t="s">
        <v>5783</v>
      </c>
    </row>
    <row r="9928" spans="53:77" x14ac:dyDescent="0.3">
      <c r="BA9928" s="169" t="e">
        <f>VLOOKUP(D9928,#REF!, 2,FALSE)</f>
        <v>#REF!</v>
      </c>
      <c r="BO9928" s="118" t="s">
        <v>15239</v>
      </c>
      <c r="BP9928" s="118" t="s">
        <v>669</v>
      </c>
      <c r="BQ9928" s="118" t="s">
        <v>3404</v>
      </c>
      <c r="BW9928" s="118" t="s">
        <v>15239</v>
      </c>
      <c r="BX9928" s="118" t="s">
        <v>669</v>
      </c>
      <c r="BY9928" s="118" t="s">
        <v>3404</v>
      </c>
    </row>
    <row r="9929" spans="53:77" x14ac:dyDescent="0.3">
      <c r="BA9929" s="169" t="e">
        <f>VLOOKUP(D9929,#REF!, 2,FALSE)</f>
        <v>#REF!</v>
      </c>
      <c r="BO9929" s="118" t="s">
        <v>15240</v>
      </c>
      <c r="BP9929" s="118" t="s">
        <v>1269</v>
      </c>
      <c r="BQ9929" s="118" t="s">
        <v>10771</v>
      </c>
      <c r="BW9929" s="118" t="s">
        <v>15240</v>
      </c>
      <c r="BX9929" s="118" t="s">
        <v>1269</v>
      </c>
      <c r="BY9929" s="118" t="s">
        <v>10771</v>
      </c>
    </row>
    <row r="9930" spans="53:77" x14ac:dyDescent="0.3">
      <c r="BA9930" s="169" t="e">
        <f>VLOOKUP(D9930,#REF!, 2,FALSE)</f>
        <v>#REF!</v>
      </c>
      <c r="BO9930" s="118" t="s">
        <v>15241</v>
      </c>
      <c r="BP9930" s="118" t="s">
        <v>2979</v>
      </c>
      <c r="BQ9930" s="118" t="s">
        <v>2499</v>
      </c>
      <c r="BW9930" s="118" t="s">
        <v>15241</v>
      </c>
      <c r="BX9930" s="118" t="s">
        <v>2979</v>
      </c>
      <c r="BY9930" s="118" t="s">
        <v>2499</v>
      </c>
    </row>
    <row r="9931" spans="53:77" x14ac:dyDescent="0.3">
      <c r="BA9931" s="169" t="e">
        <f>VLOOKUP(D9931,#REF!, 2,FALSE)</f>
        <v>#REF!</v>
      </c>
      <c r="BO9931" s="118" t="s">
        <v>15242</v>
      </c>
      <c r="BP9931" s="118" t="s">
        <v>1342</v>
      </c>
      <c r="BQ9931" s="118" t="s">
        <v>3700</v>
      </c>
      <c r="BW9931" s="118" t="s">
        <v>15242</v>
      </c>
      <c r="BX9931" s="118" t="s">
        <v>1342</v>
      </c>
      <c r="BY9931" s="118" t="s">
        <v>3700</v>
      </c>
    </row>
    <row r="9932" spans="53:77" x14ac:dyDescent="0.3">
      <c r="BA9932" s="169" t="e">
        <f>VLOOKUP(D9932,#REF!, 2,FALSE)</f>
        <v>#REF!</v>
      </c>
      <c r="BO9932" s="118" t="s">
        <v>15243</v>
      </c>
      <c r="BP9932" s="118" t="s">
        <v>2983</v>
      </c>
      <c r="BQ9932" s="118" t="s">
        <v>2092</v>
      </c>
      <c r="BW9932" s="118" t="s">
        <v>15243</v>
      </c>
      <c r="BX9932" s="118" t="s">
        <v>2983</v>
      </c>
      <c r="BY9932" s="118" t="s">
        <v>2092</v>
      </c>
    </row>
    <row r="9933" spans="53:77" x14ac:dyDescent="0.3">
      <c r="BA9933" s="169" t="e">
        <f>VLOOKUP(D9933,#REF!, 2,FALSE)</f>
        <v>#REF!</v>
      </c>
      <c r="BO9933" s="118" t="s">
        <v>15244</v>
      </c>
      <c r="BP9933" s="118" t="s">
        <v>2983</v>
      </c>
      <c r="BQ9933" s="118" t="s">
        <v>2983</v>
      </c>
      <c r="BW9933" s="118" t="s">
        <v>15244</v>
      </c>
      <c r="BX9933" s="118" t="s">
        <v>2983</v>
      </c>
      <c r="BY9933" s="118" t="s">
        <v>2983</v>
      </c>
    </row>
    <row r="9934" spans="53:77" x14ac:dyDescent="0.3">
      <c r="BA9934" s="169" t="e">
        <f>VLOOKUP(D9934,#REF!, 2,FALSE)</f>
        <v>#REF!</v>
      </c>
      <c r="BO9934" s="118" t="s">
        <v>15245</v>
      </c>
      <c r="BP9934" s="118" t="s">
        <v>1269</v>
      </c>
      <c r="BQ9934" s="118" t="s">
        <v>1596</v>
      </c>
      <c r="BW9934" s="118" t="s">
        <v>15245</v>
      </c>
      <c r="BX9934" s="118" t="s">
        <v>1269</v>
      </c>
      <c r="BY9934" s="118" t="s">
        <v>1596</v>
      </c>
    </row>
    <row r="9935" spans="53:77" x14ac:dyDescent="0.3">
      <c r="BA9935" s="169" t="e">
        <f>VLOOKUP(D9935,#REF!, 2,FALSE)</f>
        <v>#REF!</v>
      </c>
      <c r="BO9935" s="118" t="s">
        <v>15246</v>
      </c>
      <c r="BP9935" s="118" t="s">
        <v>1342</v>
      </c>
      <c r="BQ9935" s="118" t="s">
        <v>7490</v>
      </c>
      <c r="BW9935" s="118" t="s">
        <v>15246</v>
      </c>
      <c r="BX9935" s="118" t="s">
        <v>1342</v>
      </c>
      <c r="BY9935" s="118" t="s">
        <v>7490</v>
      </c>
    </row>
    <row r="9936" spans="53:77" x14ac:dyDescent="0.3">
      <c r="BA9936" s="169" t="e">
        <f>VLOOKUP(D9936,#REF!, 2,FALSE)</f>
        <v>#REF!</v>
      </c>
      <c r="BO9936" s="118" t="s">
        <v>15247</v>
      </c>
      <c r="BP9936" s="118" t="s">
        <v>928</v>
      </c>
      <c r="BQ9936" s="118" t="s">
        <v>15248</v>
      </c>
      <c r="BW9936" s="118" t="s">
        <v>15247</v>
      </c>
      <c r="BX9936" s="118" t="s">
        <v>928</v>
      </c>
      <c r="BY9936" s="118" t="s">
        <v>15248</v>
      </c>
    </row>
    <row r="9937" spans="53:77" x14ac:dyDescent="0.3">
      <c r="BA9937" s="169" t="e">
        <f>VLOOKUP(D9937,#REF!, 2,FALSE)</f>
        <v>#REF!</v>
      </c>
      <c r="BO9937" s="118" t="s">
        <v>15249</v>
      </c>
      <c r="BP9937" s="118" t="s">
        <v>1342</v>
      </c>
      <c r="BQ9937" s="118" t="s">
        <v>7543</v>
      </c>
      <c r="BW9937" s="118" t="s">
        <v>15249</v>
      </c>
      <c r="BX9937" s="118" t="s">
        <v>1342</v>
      </c>
      <c r="BY9937" s="118" t="s">
        <v>7543</v>
      </c>
    </row>
    <row r="9938" spans="53:77" x14ac:dyDescent="0.3">
      <c r="BA9938" s="169" t="e">
        <f>VLOOKUP(D9938,#REF!, 2,FALSE)</f>
        <v>#REF!</v>
      </c>
      <c r="BO9938" s="118" t="s">
        <v>15250</v>
      </c>
      <c r="BP9938" s="118" t="s">
        <v>1342</v>
      </c>
      <c r="BQ9938" s="118" t="s">
        <v>7111</v>
      </c>
      <c r="BW9938" s="118" t="s">
        <v>15250</v>
      </c>
      <c r="BX9938" s="118" t="s">
        <v>1342</v>
      </c>
      <c r="BY9938" s="118" t="s">
        <v>7111</v>
      </c>
    </row>
    <row r="9939" spans="53:77" x14ac:dyDescent="0.3">
      <c r="BA9939" s="169" t="e">
        <f>VLOOKUP(D9939,#REF!, 2,FALSE)</f>
        <v>#REF!</v>
      </c>
      <c r="BO9939" s="118" t="s">
        <v>2663</v>
      </c>
      <c r="BP9939" s="118" t="s">
        <v>3197</v>
      </c>
      <c r="BQ9939" s="118" t="s">
        <v>15251</v>
      </c>
      <c r="BW9939" s="118" t="s">
        <v>2663</v>
      </c>
      <c r="BX9939" s="118" t="s">
        <v>3197</v>
      </c>
      <c r="BY9939" s="118" t="s">
        <v>15251</v>
      </c>
    </row>
    <row r="9940" spans="53:77" x14ac:dyDescent="0.3">
      <c r="BA9940" s="169" t="e">
        <f>VLOOKUP(D9940,#REF!, 2,FALSE)</f>
        <v>#REF!</v>
      </c>
      <c r="BO9940" s="118" t="s">
        <v>2664</v>
      </c>
      <c r="BP9940" s="118" t="s">
        <v>3197</v>
      </c>
      <c r="BQ9940" s="118" t="s">
        <v>15251</v>
      </c>
      <c r="BW9940" s="118" t="s">
        <v>2664</v>
      </c>
      <c r="BX9940" s="118" t="s">
        <v>3197</v>
      </c>
      <c r="BY9940" s="118" t="s">
        <v>15251</v>
      </c>
    </row>
    <row r="9941" spans="53:77" x14ac:dyDescent="0.3">
      <c r="BA9941" s="169" t="e">
        <f>VLOOKUP(D9941,#REF!, 2,FALSE)</f>
        <v>#REF!</v>
      </c>
      <c r="BO9941" s="118" t="s">
        <v>15252</v>
      </c>
      <c r="BP9941" s="118" t="s">
        <v>3043</v>
      </c>
      <c r="BQ9941" s="118" t="s">
        <v>934</v>
      </c>
      <c r="BW9941" s="118" t="s">
        <v>15252</v>
      </c>
      <c r="BX9941" s="118" t="s">
        <v>3043</v>
      </c>
      <c r="BY9941" s="118" t="s">
        <v>934</v>
      </c>
    </row>
    <row r="9942" spans="53:77" x14ac:dyDescent="0.3">
      <c r="BA9942" s="169" t="e">
        <f>VLOOKUP(D9942,#REF!, 2,FALSE)</f>
        <v>#REF!</v>
      </c>
      <c r="BO9942" s="118" t="s">
        <v>15253</v>
      </c>
      <c r="BP9942" s="118" t="s">
        <v>666</v>
      </c>
      <c r="BQ9942" s="118" t="s">
        <v>2983</v>
      </c>
      <c r="BW9942" s="118" t="s">
        <v>15253</v>
      </c>
      <c r="BX9942" s="118" t="s">
        <v>666</v>
      </c>
      <c r="BY9942" s="118" t="s">
        <v>2983</v>
      </c>
    </row>
    <row r="9943" spans="53:77" x14ac:dyDescent="0.3">
      <c r="BA9943" s="169" t="e">
        <f>VLOOKUP(D9943,#REF!, 2,FALSE)</f>
        <v>#REF!</v>
      </c>
      <c r="BO9943" s="118" t="s">
        <v>15254</v>
      </c>
      <c r="BP9943" s="118" t="s">
        <v>780</v>
      </c>
      <c r="BQ9943" s="118" t="s">
        <v>2983</v>
      </c>
      <c r="BW9943" s="118" t="s">
        <v>15254</v>
      </c>
      <c r="BX9943" s="118" t="s">
        <v>780</v>
      </c>
      <c r="BY9943" s="118" t="s">
        <v>2983</v>
      </c>
    </row>
    <row r="9944" spans="53:77" x14ac:dyDescent="0.3">
      <c r="BA9944" s="169" t="e">
        <f>VLOOKUP(D9944,#REF!, 2,FALSE)</f>
        <v>#REF!</v>
      </c>
      <c r="BO9944" s="118" t="s">
        <v>15255</v>
      </c>
      <c r="BP9944" s="118" t="s">
        <v>703</v>
      </c>
      <c r="BQ9944" s="118" t="s">
        <v>8844</v>
      </c>
      <c r="BW9944" s="118" t="s">
        <v>15255</v>
      </c>
      <c r="BX9944" s="118" t="s">
        <v>703</v>
      </c>
      <c r="BY9944" s="118" t="s">
        <v>8844</v>
      </c>
    </row>
    <row r="9945" spans="53:77" x14ac:dyDescent="0.3">
      <c r="BA9945" s="169" t="e">
        <f>VLOOKUP(D9945,#REF!, 2,FALSE)</f>
        <v>#REF!</v>
      </c>
      <c r="BO9945" s="118" t="s">
        <v>2665</v>
      </c>
      <c r="BP9945" s="118" t="s">
        <v>3043</v>
      </c>
      <c r="BQ9945" s="118" t="s">
        <v>2983</v>
      </c>
      <c r="BW9945" s="118" t="s">
        <v>2665</v>
      </c>
      <c r="BX9945" s="118" t="s">
        <v>3043</v>
      </c>
      <c r="BY9945" s="118" t="s">
        <v>2983</v>
      </c>
    </row>
    <row r="9946" spans="53:77" x14ac:dyDescent="0.3">
      <c r="BA9946" s="169" t="e">
        <f>VLOOKUP(D9946,#REF!, 2,FALSE)</f>
        <v>#REF!</v>
      </c>
      <c r="BO9946" s="118" t="s">
        <v>15256</v>
      </c>
      <c r="BP9946" s="118" t="s">
        <v>736</v>
      </c>
      <c r="BQ9946" s="118" t="s">
        <v>2983</v>
      </c>
      <c r="BW9946" s="118" t="s">
        <v>15256</v>
      </c>
      <c r="BX9946" s="118" t="s">
        <v>736</v>
      </c>
      <c r="BY9946" s="118" t="s">
        <v>2983</v>
      </c>
    </row>
    <row r="9947" spans="53:77" x14ac:dyDescent="0.3">
      <c r="BA9947" s="169" t="e">
        <f>VLOOKUP(D9947,#REF!, 2,FALSE)</f>
        <v>#REF!</v>
      </c>
      <c r="BO9947" s="118" t="s">
        <v>368</v>
      </c>
      <c r="BP9947" s="118" t="s">
        <v>703</v>
      </c>
      <c r="BQ9947" s="118" t="s">
        <v>2983</v>
      </c>
      <c r="BW9947" s="118" t="s">
        <v>368</v>
      </c>
      <c r="BX9947" s="118" t="s">
        <v>703</v>
      </c>
      <c r="BY9947" s="118" t="s">
        <v>2983</v>
      </c>
    </row>
    <row r="9948" spans="53:77" x14ac:dyDescent="0.3">
      <c r="BA9948" s="169" t="e">
        <f>VLOOKUP(D9948,#REF!, 2,FALSE)</f>
        <v>#REF!</v>
      </c>
      <c r="BO9948" s="118" t="s">
        <v>15257</v>
      </c>
      <c r="BP9948" s="118" t="s">
        <v>928</v>
      </c>
      <c r="BQ9948" s="118" t="s">
        <v>2983</v>
      </c>
      <c r="BW9948" s="118" t="s">
        <v>15257</v>
      </c>
      <c r="BX9948" s="118" t="s">
        <v>928</v>
      </c>
      <c r="BY9948" s="118" t="s">
        <v>2983</v>
      </c>
    </row>
    <row r="9949" spans="53:77" x14ac:dyDescent="0.3">
      <c r="BA9949" s="169" t="e">
        <f>VLOOKUP(D9949,#REF!, 2,FALSE)</f>
        <v>#REF!</v>
      </c>
      <c r="BO9949" s="118" t="s">
        <v>15259</v>
      </c>
      <c r="BP9949" s="118" t="s">
        <v>3043</v>
      </c>
      <c r="BQ9949" s="118" t="s">
        <v>2983</v>
      </c>
      <c r="BW9949" s="118" t="s">
        <v>15259</v>
      </c>
      <c r="BX9949" s="118" t="s">
        <v>3043</v>
      </c>
      <c r="BY9949" s="118" t="s">
        <v>2983</v>
      </c>
    </row>
    <row r="9950" spans="53:77" x14ac:dyDescent="0.3">
      <c r="BA9950" s="169" t="e">
        <f>VLOOKUP(D9950,#REF!, 2,FALSE)</f>
        <v>#REF!</v>
      </c>
      <c r="BO9950" s="118" t="s">
        <v>15260</v>
      </c>
      <c r="BP9950" s="118" t="s">
        <v>3085</v>
      </c>
      <c r="BQ9950" s="118" t="s">
        <v>2983</v>
      </c>
      <c r="BW9950" s="118" t="s">
        <v>15260</v>
      </c>
      <c r="BX9950" s="118" t="s">
        <v>3085</v>
      </c>
      <c r="BY9950" s="118" t="s">
        <v>2983</v>
      </c>
    </row>
    <row r="9951" spans="53:77" x14ac:dyDescent="0.3">
      <c r="BA9951" s="169" t="e">
        <f>VLOOKUP(D9951,#REF!, 2,FALSE)</f>
        <v>#REF!</v>
      </c>
      <c r="BO9951" s="118" t="s">
        <v>15261</v>
      </c>
      <c r="BP9951" s="118" t="s">
        <v>783</v>
      </c>
      <c r="BQ9951" s="118" t="s">
        <v>2983</v>
      </c>
      <c r="BW9951" s="118" t="s">
        <v>15261</v>
      </c>
      <c r="BX9951" s="118" t="s">
        <v>783</v>
      </c>
      <c r="BY9951" s="118" t="s">
        <v>2983</v>
      </c>
    </row>
    <row r="9952" spans="53:77" x14ac:dyDescent="0.3">
      <c r="BA9952" s="169" t="e">
        <f>VLOOKUP(D9952,#REF!, 2,FALSE)</f>
        <v>#REF!</v>
      </c>
      <c r="BO9952" s="118" t="s">
        <v>15262</v>
      </c>
      <c r="BP9952" s="118" t="s">
        <v>621</v>
      </c>
      <c r="BQ9952" s="118" t="s">
        <v>2983</v>
      </c>
      <c r="BW9952" s="118" t="s">
        <v>15262</v>
      </c>
      <c r="BX9952" s="118" t="s">
        <v>621</v>
      </c>
      <c r="BY9952" s="118" t="s">
        <v>2983</v>
      </c>
    </row>
    <row r="9953" spans="53:77" x14ac:dyDescent="0.3">
      <c r="BA9953" s="169" t="e">
        <f>VLOOKUP(D9953,#REF!, 2,FALSE)</f>
        <v>#REF!</v>
      </c>
      <c r="BO9953" s="118" t="s">
        <v>15263</v>
      </c>
      <c r="BP9953" s="118" t="s">
        <v>3043</v>
      </c>
      <c r="BQ9953" s="118" t="s">
        <v>2983</v>
      </c>
      <c r="BW9953" s="118" t="s">
        <v>15263</v>
      </c>
      <c r="BX9953" s="118" t="s">
        <v>3043</v>
      </c>
      <c r="BY9953" s="118" t="s">
        <v>2983</v>
      </c>
    </row>
    <row r="9954" spans="53:77" x14ac:dyDescent="0.3">
      <c r="BA9954" s="169" t="e">
        <f>VLOOKUP(D9954,#REF!, 2,FALSE)</f>
        <v>#REF!</v>
      </c>
      <c r="BO9954" s="118" t="s">
        <v>15264</v>
      </c>
      <c r="BP9954" s="118" t="s">
        <v>787</v>
      </c>
      <c r="BQ9954" s="118" t="s">
        <v>8970</v>
      </c>
      <c r="BW9954" s="118" t="s">
        <v>15264</v>
      </c>
      <c r="BX9954" s="118" t="s">
        <v>787</v>
      </c>
      <c r="BY9954" s="118" t="s">
        <v>8970</v>
      </c>
    </row>
    <row r="9955" spans="53:77" x14ac:dyDescent="0.3">
      <c r="BA9955" s="169" t="e">
        <f>VLOOKUP(D9955,#REF!, 2,FALSE)</f>
        <v>#REF!</v>
      </c>
      <c r="BO9955" s="118" t="s">
        <v>15265</v>
      </c>
      <c r="BP9955" s="118" t="s">
        <v>3043</v>
      </c>
      <c r="BQ9955" s="118" t="s">
        <v>2983</v>
      </c>
      <c r="BW9955" s="118" t="s">
        <v>15265</v>
      </c>
      <c r="BX9955" s="118" t="s">
        <v>3043</v>
      </c>
      <c r="BY9955" s="118" t="s">
        <v>2983</v>
      </c>
    </row>
    <row r="9956" spans="53:77" x14ac:dyDescent="0.3">
      <c r="BA9956" s="169" t="e">
        <f>VLOOKUP(D9956,#REF!, 2,FALSE)</f>
        <v>#REF!</v>
      </c>
      <c r="BO9956" s="118" t="s">
        <v>15267</v>
      </c>
      <c r="BP9956" s="118" t="s">
        <v>1267</v>
      </c>
      <c r="BQ9956" s="118" t="s">
        <v>2983</v>
      </c>
      <c r="BW9956" s="118" t="s">
        <v>15267</v>
      </c>
      <c r="BX9956" s="118" t="s">
        <v>1267</v>
      </c>
      <c r="BY9956" s="118" t="s">
        <v>2983</v>
      </c>
    </row>
    <row r="9957" spans="53:77" x14ac:dyDescent="0.3">
      <c r="BA9957" s="169" t="e">
        <f>VLOOKUP(D9957,#REF!, 2,FALSE)</f>
        <v>#REF!</v>
      </c>
      <c r="BO9957" s="118" t="s">
        <v>15268</v>
      </c>
      <c r="BP9957" s="118" t="s">
        <v>852</v>
      </c>
      <c r="BQ9957" s="118" t="s">
        <v>7620</v>
      </c>
      <c r="BW9957" s="118" t="s">
        <v>15268</v>
      </c>
      <c r="BX9957" s="118" t="s">
        <v>852</v>
      </c>
      <c r="BY9957" s="118" t="s">
        <v>7620</v>
      </c>
    </row>
    <row r="9958" spans="53:77" x14ac:dyDescent="0.3">
      <c r="BA9958" s="169" t="e">
        <f>VLOOKUP(D9958,#REF!, 2,FALSE)</f>
        <v>#REF!</v>
      </c>
      <c r="BO9958" s="118" t="s">
        <v>15269</v>
      </c>
      <c r="BP9958" s="118" t="s">
        <v>3085</v>
      </c>
      <c r="BQ9958" s="118" t="s">
        <v>15270</v>
      </c>
      <c r="BW9958" s="118" t="s">
        <v>15269</v>
      </c>
      <c r="BX9958" s="118" t="s">
        <v>3085</v>
      </c>
      <c r="BY9958" s="118" t="s">
        <v>15270</v>
      </c>
    </row>
    <row r="9959" spans="53:77" x14ac:dyDescent="0.3">
      <c r="BA9959" s="169" t="e">
        <f>VLOOKUP(D9959,#REF!, 2,FALSE)</f>
        <v>#REF!</v>
      </c>
      <c r="BO9959" s="118" t="s">
        <v>15271</v>
      </c>
      <c r="BP9959" s="118" t="s">
        <v>3243</v>
      </c>
      <c r="BQ9959" s="118" t="s">
        <v>1596</v>
      </c>
      <c r="BW9959" s="118" t="s">
        <v>15271</v>
      </c>
      <c r="BX9959" s="118" t="s">
        <v>3243</v>
      </c>
      <c r="BY9959" s="118" t="s">
        <v>1596</v>
      </c>
    </row>
    <row r="9960" spans="53:77" x14ac:dyDescent="0.3">
      <c r="BA9960" s="169" t="e">
        <f>VLOOKUP(D9960,#REF!, 2,FALSE)</f>
        <v>#REF!</v>
      </c>
      <c r="BO9960" s="118" t="s">
        <v>2666</v>
      </c>
      <c r="BP9960" s="118" t="s">
        <v>2979</v>
      </c>
      <c r="BQ9960" s="118" t="s">
        <v>1490</v>
      </c>
      <c r="BW9960" s="118" t="s">
        <v>2666</v>
      </c>
      <c r="BX9960" s="118" t="s">
        <v>2979</v>
      </c>
      <c r="BY9960" s="118" t="s">
        <v>1490</v>
      </c>
    </row>
    <row r="9961" spans="53:77" x14ac:dyDescent="0.3">
      <c r="BA9961" s="169" t="e">
        <f>VLOOKUP(D9961,#REF!, 2,FALSE)</f>
        <v>#REF!</v>
      </c>
      <c r="BO9961" s="118" t="s">
        <v>15272</v>
      </c>
      <c r="BP9961" s="118" t="s">
        <v>1342</v>
      </c>
      <c r="BQ9961" s="118" t="s">
        <v>2983</v>
      </c>
      <c r="BW9961" s="118" t="s">
        <v>15272</v>
      </c>
      <c r="BX9961" s="118" t="s">
        <v>1342</v>
      </c>
      <c r="BY9961" s="118" t="s">
        <v>2983</v>
      </c>
    </row>
    <row r="9962" spans="53:77" x14ac:dyDescent="0.3">
      <c r="BA9962" s="169" t="e">
        <f>VLOOKUP(D9962,#REF!, 2,FALSE)</f>
        <v>#REF!</v>
      </c>
      <c r="BO9962" s="118" t="s">
        <v>15273</v>
      </c>
      <c r="BP9962" s="118" t="s">
        <v>771</v>
      </c>
      <c r="BQ9962" s="118" t="s">
        <v>8712</v>
      </c>
      <c r="BW9962" s="118" t="s">
        <v>15273</v>
      </c>
      <c r="BX9962" s="118" t="s">
        <v>771</v>
      </c>
      <c r="BY9962" s="118" t="s">
        <v>8712</v>
      </c>
    </row>
    <row r="9963" spans="53:77" x14ac:dyDescent="0.3">
      <c r="BA9963" s="169" t="e">
        <f>VLOOKUP(D9963,#REF!, 2,FALSE)</f>
        <v>#REF!</v>
      </c>
      <c r="BO9963" s="118" t="s">
        <v>2667</v>
      </c>
      <c r="BP9963" s="118" t="s">
        <v>3043</v>
      </c>
      <c r="BQ9963" s="118" t="s">
        <v>2983</v>
      </c>
      <c r="BW9963" s="118" t="s">
        <v>2667</v>
      </c>
      <c r="BX9963" s="118" t="s">
        <v>3043</v>
      </c>
      <c r="BY9963" s="118" t="s">
        <v>2983</v>
      </c>
    </row>
    <row r="9964" spans="53:77" x14ac:dyDescent="0.3">
      <c r="BA9964" s="169" t="e">
        <f>VLOOKUP(D9964,#REF!, 2,FALSE)</f>
        <v>#REF!</v>
      </c>
      <c r="BO9964" s="118" t="s">
        <v>15274</v>
      </c>
      <c r="BP9964" s="118" t="s">
        <v>1342</v>
      </c>
      <c r="BQ9964" s="118" t="s">
        <v>2983</v>
      </c>
      <c r="BW9964" s="118" t="s">
        <v>15274</v>
      </c>
      <c r="BX9964" s="118" t="s">
        <v>1342</v>
      </c>
      <c r="BY9964" s="118" t="s">
        <v>2983</v>
      </c>
    </row>
    <row r="9965" spans="53:77" x14ac:dyDescent="0.3">
      <c r="BA9965" s="169" t="e">
        <f>VLOOKUP(D9965,#REF!, 2,FALSE)</f>
        <v>#REF!</v>
      </c>
      <c r="BO9965" s="118" t="s">
        <v>363</v>
      </c>
      <c r="BP9965" s="118" t="s">
        <v>1342</v>
      </c>
      <c r="BQ9965" s="118" t="s">
        <v>2983</v>
      </c>
      <c r="BW9965" s="118" t="s">
        <v>363</v>
      </c>
      <c r="BX9965" s="118" t="s">
        <v>1342</v>
      </c>
      <c r="BY9965" s="118" t="s">
        <v>2983</v>
      </c>
    </row>
    <row r="9966" spans="53:77" x14ac:dyDescent="0.3">
      <c r="BA9966" s="169" t="e">
        <f>VLOOKUP(D9966,#REF!, 2,FALSE)</f>
        <v>#REF!</v>
      </c>
      <c r="BO9966" s="118" t="s">
        <v>15275</v>
      </c>
      <c r="BP9966" s="118" t="s">
        <v>3085</v>
      </c>
      <c r="BQ9966" s="118" t="s">
        <v>2975</v>
      </c>
      <c r="BW9966" s="118" t="s">
        <v>15275</v>
      </c>
      <c r="BX9966" s="118" t="s">
        <v>3085</v>
      </c>
      <c r="BY9966" s="118" t="s">
        <v>2975</v>
      </c>
    </row>
    <row r="9967" spans="53:77" x14ac:dyDescent="0.3">
      <c r="BA9967" s="169" t="e">
        <f>VLOOKUP(D9967,#REF!, 2,FALSE)</f>
        <v>#REF!</v>
      </c>
      <c r="BO9967" s="118" t="s">
        <v>15276</v>
      </c>
      <c r="BP9967" s="118" t="s">
        <v>619</v>
      </c>
      <c r="BQ9967" s="118" t="s">
        <v>2983</v>
      </c>
      <c r="BW9967" s="118" t="s">
        <v>15276</v>
      </c>
      <c r="BX9967" s="118" t="s">
        <v>619</v>
      </c>
      <c r="BY9967" s="118" t="s">
        <v>2983</v>
      </c>
    </row>
    <row r="9968" spans="53:77" x14ac:dyDescent="0.3">
      <c r="BA9968" s="169" t="e">
        <f>VLOOKUP(D9968,#REF!, 2,FALSE)</f>
        <v>#REF!</v>
      </c>
      <c r="BO9968" s="118" t="s">
        <v>15277</v>
      </c>
      <c r="BP9968" s="118" t="s">
        <v>3085</v>
      </c>
      <c r="BQ9968" s="118" t="s">
        <v>2886</v>
      </c>
      <c r="BW9968" s="118" t="s">
        <v>15277</v>
      </c>
      <c r="BX9968" s="118" t="s">
        <v>3085</v>
      </c>
      <c r="BY9968" s="118" t="s">
        <v>2886</v>
      </c>
    </row>
    <row r="9969" spans="53:77" x14ac:dyDescent="0.3">
      <c r="BA9969" s="169" t="e">
        <f>VLOOKUP(D9969,#REF!, 2,FALSE)</f>
        <v>#REF!</v>
      </c>
      <c r="BO9969" s="118" t="s">
        <v>15278</v>
      </c>
      <c r="BP9969" s="118" t="s">
        <v>3043</v>
      </c>
      <c r="BQ9969" s="118" t="s">
        <v>5399</v>
      </c>
      <c r="BW9969" s="118" t="s">
        <v>15278</v>
      </c>
      <c r="BX9969" s="118" t="s">
        <v>3043</v>
      </c>
      <c r="BY9969" s="118" t="s">
        <v>5399</v>
      </c>
    </row>
    <row r="9970" spans="53:77" x14ac:dyDescent="0.3">
      <c r="BA9970" s="169" t="e">
        <f>VLOOKUP(D9970,#REF!, 2,FALSE)</f>
        <v>#REF!</v>
      </c>
      <c r="BO9970" s="118" t="s">
        <v>15279</v>
      </c>
      <c r="BP9970" s="118" t="s">
        <v>3043</v>
      </c>
      <c r="BQ9970" s="118" t="s">
        <v>2260</v>
      </c>
      <c r="BW9970" s="118" t="s">
        <v>15279</v>
      </c>
      <c r="BX9970" s="118" t="s">
        <v>3043</v>
      </c>
      <c r="BY9970" s="118" t="s">
        <v>2260</v>
      </c>
    </row>
    <row r="9971" spans="53:77" x14ac:dyDescent="0.3">
      <c r="BA9971" s="169" t="e">
        <f>VLOOKUP(D9971,#REF!, 2,FALSE)</f>
        <v>#REF!</v>
      </c>
      <c r="BO9971" s="118" t="s">
        <v>15280</v>
      </c>
      <c r="BP9971" s="118" t="s">
        <v>3243</v>
      </c>
      <c r="BQ9971" s="118" t="s">
        <v>9445</v>
      </c>
      <c r="BW9971" s="118" t="s">
        <v>15280</v>
      </c>
      <c r="BX9971" s="118" t="s">
        <v>3243</v>
      </c>
      <c r="BY9971" s="118" t="s">
        <v>9445</v>
      </c>
    </row>
    <row r="9972" spans="53:77" x14ac:dyDescent="0.3">
      <c r="BA9972" s="169" t="e">
        <f>VLOOKUP(D9972,#REF!, 2,FALSE)</f>
        <v>#REF!</v>
      </c>
      <c r="BO9972" s="118" t="s">
        <v>15281</v>
      </c>
      <c r="BP9972" s="118" t="s">
        <v>3043</v>
      </c>
      <c r="BQ9972" s="118" t="s">
        <v>9445</v>
      </c>
      <c r="BW9972" s="118" t="s">
        <v>15281</v>
      </c>
      <c r="BX9972" s="118" t="s">
        <v>3043</v>
      </c>
      <c r="BY9972" s="118" t="s">
        <v>9445</v>
      </c>
    </row>
    <row r="9973" spans="53:77" x14ac:dyDescent="0.3">
      <c r="BA9973" s="169" t="e">
        <f>VLOOKUP(D9973,#REF!, 2,FALSE)</f>
        <v>#REF!</v>
      </c>
      <c r="BO9973" s="118" t="s">
        <v>15282</v>
      </c>
      <c r="BP9973" s="118" t="s">
        <v>3197</v>
      </c>
      <c r="BQ9973" s="118" t="s">
        <v>1277</v>
      </c>
      <c r="BW9973" s="118" t="s">
        <v>15282</v>
      </c>
      <c r="BX9973" s="118" t="s">
        <v>3197</v>
      </c>
      <c r="BY9973" s="118" t="s">
        <v>1277</v>
      </c>
    </row>
    <row r="9974" spans="53:77" x14ac:dyDescent="0.3">
      <c r="BA9974" s="169" t="e">
        <f>VLOOKUP(D9974,#REF!, 2,FALSE)</f>
        <v>#REF!</v>
      </c>
      <c r="BO9974" s="118" t="s">
        <v>15283</v>
      </c>
      <c r="BP9974" s="118" t="s">
        <v>1269</v>
      </c>
      <c r="BQ9974" s="118" t="s">
        <v>770</v>
      </c>
      <c r="BW9974" s="118" t="s">
        <v>15283</v>
      </c>
      <c r="BX9974" s="118" t="s">
        <v>1269</v>
      </c>
      <c r="BY9974" s="118" t="s">
        <v>770</v>
      </c>
    </row>
    <row r="9975" spans="53:77" x14ac:dyDescent="0.3">
      <c r="BA9975" s="169" t="e">
        <f>VLOOKUP(D9975,#REF!, 2,FALSE)</f>
        <v>#REF!</v>
      </c>
      <c r="BO9975" s="118" t="s">
        <v>15284</v>
      </c>
      <c r="BP9975" s="118" t="s">
        <v>1269</v>
      </c>
      <c r="BQ9975" s="118" t="s">
        <v>15285</v>
      </c>
      <c r="BW9975" s="118" t="s">
        <v>15284</v>
      </c>
      <c r="BX9975" s="118" t="s">
        <v>1269</v>
      </c>
      <c r="BY9975" s="118" t="s">
        <v>15285</v>
      </c>
    </row>
    <row r="9976" spans="53:77" x14ac:dyDescent="0.3">
      <c r="BA9976" s="169" t="e">
        <f>VLOOKUP(D9976,#REF!, 2,FALSE)</f>
        <v>#REF!</v>
      </c>
      <c r="BO9976" s="118" t="s">
        <v>15286</v>
      </c>
      <c r="BP9976" s="118" t="s">
        <v>1342</v>
      </c>
      <c r="BQ9976" s="118" t="s">
        <v>3782</v>
      </c>
      <c r="BW9976" s="118" t="s">
        <v>15286</v>
      </c>
      <c r="BX9976" s="118" t="s">
        <v>1342</v>
      </c>
      <c r="BY9976" s="118" t="s">
        <v>3782</v>
      </c>
    </row>
    <row r="9977" spans="53:77" x14ac:dyDescent="0.3">
      <c r="BA9977" s="169" t="e">
        <f>VLOOKUP(D9977,#REF!, 2,FALSE)</f>
        <v>#REF!</v>
      </c>
      <c r="BO9977" s="118" t="s">
        <v>15288</v>
      </c>
      <c r="BP9977" s="118" t="s">
        <v>2979</v>
      </c>
      <c r="BQ9977" s="118" t="s">
        <v>1502</v>
      </c>
      <c r="BW9977" s="118" t="s">
        <v>15288</v>
      </c>
      <c r="BX9977" s="118" t="s">
        <v>2979</v>
      </c>
      <c r="BY9977" s="118" t="s">
        <v>1502</v>
      </c>
    </row>
    <row r="9978" spans="53:77" x14ac:dyDescent="0.3">
      <c r="BA9978" s="169" t="e">
        <f>VLOOKUP(D9978,#REF!, 2,FALSE)</f>
        <v>#REF!</v>
      </c>
      <c r="BO9978" s="118" t="s">
        <v>15289</v>
      </c>
      <c r="BP9978" s="118" t="s">
        <v>2979</v>
      </c>
      <c r="BQ9978" s="118" t="s">
        <v>1613</v>
      </c>
      <c r="BW9978" s="118" t="s">
        <v>15289</v>
      </c>
      <c r="BX9978" s="118" t="s">
        <v>2979</v>
      </c>
      <c r="BY9978" s="118" t="s">
        <v>1613</v>
      </c>
    </row>
    <row r="9979" spans="53:77" x14ac:dyDescent="0.3">
      <c r="BA9979" s="169" t="e">
        <f>VLOOKUP(D9979,#REF!, 2,FALSE)</f>
        <v>#REF!</v>
      </c>
      <c r="BO9979" s="118" t="s">
        <v>2668</v>
      </c>
      <c r="BP9979" s="118" t="s">
        <v>3197</v>
      </c>
      <c r="BQ9979" s="118" t="s">
        <v>3988</v>
      </c>
      <c r="BW9979" s="118" t="s">
        <v>2668</v>
      </c>
      <c r="BX9979" s="118" t="s">
        <v>3197</v>
      </c>
      <c r="BY9979" s="118" t="s">
        <v>3988</v>
      </c>
    </row>
    <row r="9980" spans="53:77" x14ac:dyDescent="0.3">
      <c r="BA9980" s="169" t="e">
        <f>VLOOKUP(D9980,#REF!, 2,FALSE)</f>
        <v>#REF!</v>
      </c>
      <c r="BO9980" s="118" t="s">
        <v>2669</v>
      </c>
      <c r="BP9980" s="118" t="s">
        <v>1342</v>
      </c>
      <c r="BQ9980" s="118" t="s">
        <v>3221</v>
      </c>
      <c r="BW9980" s="118" t="s">
        <v>2669</v>
      </c>
      <c r="BX9980" s="118" t="s">
        <v>1342</v>
      </c>
      <c r="BY9980" s="118" t="s">
        <v>3221</v>
      </c>
    </row>
    <row r="9981" spans="53:77" x14ac:dyDescent="0.3">
      <c r="BA9981" s="169" t="e">
        <f>VLOOKUP(D9981,#REF!, 2,FALSE)</f>
        <v>#REF!</v>
      </c>
      <c r="BO9981" s="118" t="s">
        <v>15290</v>
      </c>
      <c r="BP9981" s="118" t="s">
        <v>3043</v>
      </c>
      <c r="BQ9981" s="118" t="s">
        <v>11739</v>
      </c>
      <c r="BW9981" s="118" t="s">
        <v>15290</v>
      </c>
      <c r="BX9981" s="118" t="s">
        <v>3043</v>
      </c>
      <c r="BY9981" s="118" t="s">
        <v>11739</v>
      </c>
    </row>
    <row r="9982" spans="53:77" x14ac:dyDescent="0.3">
      <c r="BA9982" s="169" t="e">
        <f>VLOOKUP(D9982,#REF!, 2,FALSE)</f>
        <v>#REF!</v>
      </c>
      <c r="BO9982" s="118" t="s">
        <v>15292</v>
      </c>
      <c r="BP9982" s="118" t="s">
        <v>3043</v>
      </c>
      <c r="BQ9982" s="118" t="s">
        <v>1616</v>
      </c>
      <c r="BW9982" s="118" t="s">
        <v>15292</v>
      </c>
      <c r="BX9982" s="118" t="s">
        <v>3043</v>
      </c>
      <c r="BY9982" s="118" t="s">
        <v>1616</v>
      </c>
    </row>
    <row r="9983" spans="53:77" x14ac:dyDescent="0.3">
      <c r="BA9983" s="169" t="e">
        <f>VLOOKUP(D9983,#REF!, 2,FALSE)</f>
        <v>#REF!</v>
      </c>
      <c r="BO9983" s="118" t="s">
        <v>15293</v>
      </c>
      <c r="BP9983" s="118" t="s">
        <v>1269</v>
      </c>
      <c r="BQ9983" s="118" t="s">
        <v>8346</v>
      </c>
      <c r="BW9983" s="118" t="s">
        <v>15293</v>
      </c>
      <c r="BX9983" s="118" t="s">
        <v>1269</v>
      </c>
      <c r="BY9983" s="118" t="s">
        <v>8346</v>
      </c>
    </row>
    <row r="9984" spans="53:77" x14ac:dyDescent="0.3">
      <c r="BA9984" s="169" t="e">
        <f>VLOOKUP(D9984,#REF!, 2,FALSE)</f>
        <v>#REF!</v>
      </c>
      <c r="BO9984" s="118" t="s">
        <v>15294</v>
      </c>
      <c r="BP9984" s="118" t="s">
        <v>1269</v>
      </c>
      <c r="BQ9984" s="118" t="s">
        <v>9013</v>
      </c>
      <c r="BW9984" s="118" t="s">
        <v>15294</v>
      </c>
      <c r="BX9984" s="118" t="s">
        <v>1269</v>
      </c>
      <c r="BY9984" s="118" t="s">
        <v>9013</v>
      </c>
    </row>
    <row r="9985" spans="53:77" x14ac:dyDescent="0.3">
      <c r="BA9985" s="169" t="e">
        <f>VLOOKUP(D9985,#REF!, 2,FALSE)</f>
        <v>#REF!</v>
      </c>
      <c r="BO9985" s="118" t="s">
        <v>15295</v>
      </c>
      <c r="BP9985" s="118" t="s">
        <v>3243</v>
      </c>
      <c r="BQ9985" s="118" t="s">
        <v>2983</v>
      </c>
      <c r="BW9985" s="118" t="s">
        <v>15295</v>
      </c>
      <c r="BX9985" s="118" t="s">
        <v>3243</v>
      </c>
      <c r="BY9985" s="118" t="s">
        <v>2983</v>
      </c>
    </row>
    <row r="9986" spans="53:77" x14ac:dyDescent="0.3">
      <c r="BA9986" s="169" t="e">
        <f>VLOOKUP(D9986,#REF!, 2,FALSE)</f>
        <v>#REF!</v>
      </c>
      <c r="BO9986" s="118" t="s">
        <v>15296</v>
      </c>
      <c r="BP9986" s="118" t="s">
        <v>1342</v>
      </c>
      <c r="BQ9986" s="118" t="s">
        <v>2983</v>
      </c>
      <c r="BW9986" s="118" t="s">
        <v>15296</v>
      </c>
      <c r="BX9986" s="118" t="s">
        <v>1342</v>
      </c>
      <c r="BY9986" s="118" t="s">
        <v>2983</v>
      </c>
    </row>
    <row r="9987" spans="53:77" x14ac:dyDescent="0.3">
      <c r="BA9987" s="169" t="e">
        <f>VLOOKUP(D9987,#REF!, 2,FALSE)</f>
        <v>#REF!</v>
      </c>
      <c r="BO9987" s="118" t="s">
        <v>367</v>
      </c>
      <c r="BP9987" s="118" t="s">
        <v>657</v>
      </c>
      <c r="BQ9987" s="118" t="s">
        <v>2983</v>
      </c>
      <c r="BW9987" s="118" t="s">
        <v>367</v>
      </c>
      <c r="BX9987" s="118" t="s">
        <v>657</v>
      </c>
      <c r="BY9987" s="118" t="s">
        <v>2983</v>
      </c>
    </row>
    <row r="9988" spans="53:77" x14ac:dyDescent="0.3">
      <c r="BA9988" s="169" t="e">
        <f>VLOOKUP(D9988,#REF!, 2,FALSE)</f>
        <v>#REF!</v>
      </c>
      <c r="BO9988" s="118" t="s">
        <v>2670</v>
      </c>
      <c r="BP9988" s="118" t="s">
        <v>705</v>
      </c>
      <c r="BQ9988" s="118" t="s">
        <v>2983</v>
      </c>
      <c r="BW9988" s="118" t="s">
        <v>2670</v>
      </c>
      <c r="BX9988" s="118" t="s">
        <v>705</v>
      </c>
      <c r="BY9988" s="118" t="s">
        <v>2983</v>
      </c>
    </row>
    <row r="9989" spans="53:77" x14ac:dyDescent="0.3">
      <c r="BA9989" s="169" t="e">
        <f>VLOOKUP(D9989,#REF!, 2,FALSE)</f>
        <v>#REF!</v>
      </c>
      <c r="BO9989" s="118" t="s">
        <v>15297</v>
      </c>
      <c r="BP9989" s="118" t="s">
        <v>3003</v>
      </c>
      <c r="BQ9989" s="118" t="s">
        <v>15298</v>
      </c>
      <c r="BW9989" s="118" t="s">
        <v>15297</v>
      </c>
      <c r="BX9989" s="118" t="s">
        <v>3003</v>
      </c>
      <c r="BY9989" s="118" t="s">
        <v>15298</v>
      </c>
    </row>
    <row r="9990" spans="53:77" x14ac:dyDescent="0.3">
      <c r="BA9990" s="169" t="e">
        <f>VLOOKUP(D9990,#REF!, 2,FALSE)</f>
        <v>#REF!</v>
      </c>
      <c r="BO9990" s="118" t="s">
        <v>15299</v>
      </c>
      <c r="BP9990" s="118" t="s">
        <v>3243</v>
      </c>
      <c r="BQ9990" s="118" t="s">
        <v>10727</v>
      </c>
      <c r="BW9990" s="118" t="s">
        <v>15299</v>
      </c>
      <c r="BX9990" s="118" t="s">
        <v>3243</v>
      </c>
      <c r="BY9990" s="118" t="s">
        <v>10727</v>
      </c>
    </row>
    <row r="9991" spans="53:77" x14ac:dyDescent="0.3">
      <c r="BA9991" s="169" t="e">
        <f>VLOOKUP(D9991,#REF!, 2,FALSE)</f>
        <v>#REF!</v>
      </c>
      <c r="BO9991" s="118" t="s">
        <v>15300</v>
      </c>
      <c r="BP9991" s="118" t="s">
        <v>3197</v>
      </c>
      <c r="BQ9991" s="118" t="s">
        <v>5399</v>
      </c>
      <c r="BW9991" s="118" t="s">
        <v>15300</v>
      </c>
      <c r="BX9991" s="118" t="s">
        <v>3197</v>
      </c>
      <c r="BY9991" s="118" t="s">
        <v>5399</v>
      </c>
    </row>
    <row r="9992" spans="53:77" x14ac:dyDescent="0.3">
      <c r="BA9992" s="169" t="e">
        <f>VLOOKUP(D9992,#REF!, 2,FALSE)</f>
        <v>#REF!</v>
      </c>
      <c r="BO9992" s="118" t="s">
        <v>15301</v>
      </c>
      <c r="BP9992" s="118" t="s">
        <v>1269</v>
      </c>
      <c r="BQ9992" s="118" t="s">
        <v>15302</v>
      </c>
      <c r="BW9992" s="118" t="s">
        <v>15301</v>
      </c>
      <c r="BX9992" s="118" t="s">
        <v>1269</v>
      </c>
      <c r="BY9992" s="118" t="s">
        <v>15302</v>
      </c>
    </row>
    <row r="9993" spans="53:77" x14ac:dyDescent="0.3">
      <c r="BA9993" s="169" t="e">
        <f>VLOOKUP(D9993,#REF!, 2,FALSE)</f>
        <v>#REF!</v>
      </c>
      <c r="BO9993" s="118" t="s">
        <v>15303</v>
      </c>
      <c r="BP9993" s="118" t="s">
        <v>3197</v>
      </c>
      <c r="BQ9993" s="118" t="s">
        <v>4041</v>
      </c>
      <c r="BW9993" s="118" t="s">
        <v>15303</v>
      </c>
      <c r="BX9993" s="118" t="s">
        <v>3197</v>
      </c>
      <c r="BY9993" s="118" t="s">
        <v>4041</v>
      </c>
    </row>
    <row r="9994" spans="53:77" x14ac:dyDescent="0.3">
      <c r="BA9994" s="169" t="e">
        <f>VLOOKUP(D9994,#REF!, 2,FALSE)</f>
        <v>#REF!</v>
      </c>
      <c r="BO9994" s="118" t="s">
        <v>15304</v>
      </c>
      <c r="BP9994" s="118" t="s">
        <v>1342</v>
      </c>
      <c r="BQ9994" s="118" t="s">
        <v>5399</v>
      </c>
      <c r="BW9994" s="118" t="s">
        <v>15304</v>
      </c>
      <c r="BX9994" s="118" t="s">
        <v>1342</v>
      </c>
      <c r="BY9994" s="118" t="s">
        <v>5399</v>
      </c>
    </row>
    <row r="9995" spans="53:77" x14ac:dyDescent="0.3">
      <c r="BA9995" s="169" t="e">
        <f>VLOOKUP(D9995,#REF!, 2,FALSE)</f>
        <v>#REF!</v>
      </c>
      <c r="BO9995" s="118" t="s">
        <v>2671</v>
      </c>
      <c r="BP9995" s="118" t="s">
        <v>1342</v>
      </c>
      <c r="BQ9995" s="118" t="s">
        <v>776</v>
      </c>
      <c r="BW9995" s="118" t="s">
        <v>2671</v>
      </c>
      <c r="BX9995" s="118" t="s">
        <v>1342</v>
      </c>
      <c r="BY9995" s="118" t="s">
        <v>776</v>
      </c>
    </row>
    <row r="9996" spans="53:77" x14ac:dyDescent="0.3">
      <c r="BA9996" s="169" t="e">
        <f>VLOOKUP(D9996,#REF!, 2,FALSE)</f>
        <v>#REF!</v>
      </c>
      <c r="BO9996" s="118" t="s">
        <v>2672</v>
      </c>
      <c r="BP9996" s="118" t="s">
        <v>1342</v>
      </c>
      <c r="BQ9996" s="118" t="s">
        <v>3485</v>
      </c>
      <c r="BW9996" s="118" t="s">
        <v>2672</v>
      </c>
      <c r="BX9996" s="118" t="s">
        <v>1342</v>
      </c>
      <c r="BY9996" s="118" t="s">
        <v>3485</v>
      </c>
    </row>
    <row r="9997" spans="53:77" x14ac:dyDescent="0.3">
      <c r="BA9997" s="169" t="e">
        <f>VLOOKUP(D9997,#REF!, 2,FALSE)</f>
        <v>#REF!</v>
      </c>
      <c r="BO9997" s="118" t="s">
        <v>15305</v>
      </c>
      <c r="BP9997" s="118" t="s">
        <v>1342</v>
      </c>
      <c r="BQ9997" s="118" t="s">
        <v>5379</v>
      </c>
      <c r="BW9997" s="118" t="s">
        <v>15305</v>
      </c>
      <c r="BX9997" s="118" t="s">
        <v>1342</v>
      </c>
      <c r="BY9997" s="118" t="s">
        <v>5379</v>
      </c>
    </row>
    <row r="9998" spans="53:77" x14ac:dyDescent="0.3">
      <c r="BA9998" s="169" t="e">
        <f>VLOOKUP(D9998,#REF!, 2,FALSE)</f>
        <v>#REF!</v>
      </c>
      <c r="BO9998" s="118" t="s">
        <v>15306</v>
      </c>
      <c r="BP9998" s="118" t="s">
        <v>771</v>
      </c>
      <c r="BQ9998" s="118" t="s">
        <v>2983</v>
      </c>
      <c r="BW9998" s="118" t="s">
        <v>15306</v>
      </c>
      <c r="BX9998" s="118" t="s">
        <v>771</v>
      </c>
      <c r="BY9998" s="118" t="s">
        <v>2983</v>
      </c>
    </row>
    <row r="9999" spans="53:77" x14ac:dyDescent="0.3">
      <c r="BA9999" s="169" t="e">
        <f>VLOOKUP(D9999,#REF!, 2,FALSE)</f>
        <v>#REF!</v>
      </c>
      <c r="BO9999" s="118" t="s">
        <v>15307</v>
      </c>
      <c r="BP9999" s="118" t="s">
        <v>2979</v>
      </c>
      <c r="BQ9999" s="118" t="s">
        <v>2983</v>
      </c>
      <c r="BW9999" s="118" t="s">
        <v>15307</v>
      </c>
      <c r="BX9999" s="118" t="s">
        <v>2979</v>
      </c>
      <c r="BY9999" s="118" t="s">
        <v>2983</v>
      </c>
    </row>
    <row r="10000" spans="53:77" x14ac:dyDescent="0.3">
      <c r="BA10000" s="169" t="e">
        <f>VLOOKUP(D10000,#REF!, 2,FALSE)</f>
        <v>#REF!</v>
      </c>
      <c r="BO10000" s="118" t="s">
        <v>15308</v>
      </c>
      <c r="BP10000" s="118" t="s">
        <v>3003</v>
      </c>
      <c r="BQ10000" s="118" t="s">
        <v>2983</v>
      </c>
      <c r="BW10000" s="118" t="s">
        <v>15308</v>
      </c>
      <c r="BX10000" s="118" t="s">
        <v>3003</v>
      </c>
      <c r="BY10000" s="118" t="s">
        <v>2983</v>
      </c>
    </row>
    <row r="10001" spans="53:77" x14ac:dyDescent="0.3">
      <c r="BA10001" s="169" t="e">
        <f>VLOOKUP(D10001,#REF!, 2,FALSE)</f>
        <v>#REF!</v>
      </c>
      <c r="BO10001" s="118" t="s">
        <v>15309</v>
      </c>
      <c r="BP10001" s="118" t="s">
        <v>3000</v>
      </c>
      <c r="BQ10001" s="118" t="s">
        <v>15310</v>
      </c>
      <c r="BW10001" s="118" t="s">
        <v>15309</v>
      </c>
      <c r="BX10001" s="118" t="s">
        <v>3000</v>
      </c>
      <c r="BY10001" s="118" t="s">
        <v>15310</v>
      </c>
    </row>
    <row r="10002" spans="53:77" x14ac:dyDescent="0.3">
      <c r="BA10002" s="169" t="e">
        <f>VLOOKUP(D10002,#REF!, 2,FALSE)</f>
        <v>#REF!</v>
      </c>
      <c r="BO10002" s="118" t="s">
        <v>2673</v>
      </c>
      <c r="BP10002" s="118" t="s">
        <v>667</v>
      </c>
      <c r="BQ10002" s="118" t="s">
        <v>2699</v>
      </c>
      <c r="BW10002" s="118" t="s">
        <v>2673</v>
      </c>
      <c r="BX10002" s="118" t="s">
        <v>667</v>
      </c>
      <c r="BY10002" s="118" t="s">
        <v>2699</v>
      </c>
    </row>
    <row r="10003" spans="53:77" x14ac:dyDescent="0.3">
      <c r="BA10003" s="169" t="e">
        <f>VLOOKUP(D10003,#REF!, 2,FALSE)</f>
        <v>#REF!</v>
      </c>
      <c r="BO10003" s="118" t="s">
        <v>286</v>
      </c>
      <c r="BP10003" s="118" t="s">
        <v>626</v>
      </c>
      <c r="BQ10003" s="118" t="s">
        <v>15311</v>
      </c>
      <c r="BW10003" s="118" t="s">
        <v>286</v>
      </c>
      <c r="BX10003" s="118" t="s">
        <v>626</v>
      </c>
      <c r="BY10003" s="118" t="s">
        <v>15311</v>
      </c>
    </row>
    <row r="10004" spans="53:77" x14ac:dyDescent="0.3">
      <c r="BA10004" s="169" t="e">
        <f>VLOOKUP(D10004,#REF!, 2,FALSE)</f>
        <v>#REF!</v>
      </c>
      <c r="BO10004" s="118" t="s">
        <v>2674</v>
      </c>
      <c r="BP10004" s="118" t="s">
        <v>1272</v>
      </c>
      <c r="BQ10004" s="118" t="s">
        <v>15312</v>
      </c>
      <c r="BW10004" s="118" t="s">
        <v>2674</v>
      </c>
      <c r="BX10004" s="118" t="s">
        <v>1272</v>
      </c>
      <c r="BY10004" s="118" t="s">
        <v>15312</v>
      </c>
    </row>
    <row r="10005" spans="53:77" x14ac:dyDescent="0.3">
      <c r="BA10005" s="169" t="e">
        <f>VLOOKUP(D10005,#REF!, 2,FALSE)</f>
        <v>#REF!</v>
      </c>
      <c r="BO10005" s="118" t="s">
        <v>2675</v>
      </c>
      <c r="BP10005" s="118" t="s">
        <v>862</v>
      </c>
      <c r="BQ10005" s="118" t="s">
        <v>15313</v>
      </c>
      <c r="BW10005" s="118" t="s">
        <v>2675</v>
      </c>
      <c r="BX10005" s="118" t="s">
        <v>862</v>
      </c>
      <c r="BY10005" s="118" t="s">
        <v>15313</v>
      </c>
    </row>
    <row r="10006" spans="53:77" x14ac:dyDescent="0.3">
      <c r="BA10006" s="169" t="e">
        <f>VLOOKUP(D10006,#REF!, 2,FALSE)</f>
        <v>#REF!</v>
      </c>
      <c r="BO10006" s="118" t="s">
        <v>2676</v>
      </c>
      <c r="BP10006" s="118" t="s">
        <v>626</v>
      </c>
      <c r="BQ10006" s="118" t="s">
        <v>15314</v>
      </c>
      <c r="BW10006" s="118" t="s">
        <v>2676</v>
      </c>
      <c r="BX10006" s="118" t="s">
        <v>626</v>
      </c>
      <c r="BY10006" s="118" t="s">
        <v>15314</v>
      </c>
    </row>
    <row r="10007" spans="53:77" x14ac:dyDescent="0.3">
      <c r="BA10007" s="169" t="e">
        <f>VLOOKUP(D10007,#REF!, 2,FALSE)</f>
        <v>#REF!</v>
      </c>
      <c r="BO10007" s="118" t="s">
        <v>15315</v>
      </c>
      <c r="BP10007" s="118" t="s">
        <v>16991</v>
      </c>
      <c r="BQ10007" s="118" t="s">
        <v>15316</v>
      </c>
      <c r="BW10007" s="118" t="s">
        <v>15315</v>
      </c>
      <c r="BX10007" s="118" t="s">
        <v>16991</v>
      </c>
      <c r="BY10007" s="118" t="s">
        <v>15316</v>
      </c>
    </row>
    <row r="10008" spans="53:77" x14ac:dyDescent="0.3">
      <c r="BA10008" s="169" t="e">
        <f>VLOOKUP(D10008,#REF!, 2,FALSE)</f>
        <v>#REF!</v>
      </c>
      <c r="BO10008" s="118" t="s">
        <v>15317</v>
      </c>
      <c r="BP10008" s="118" t="s">
        <v>16992</v>
      </c>
      <c r="BQ10008" s="118" t="s">
        <v>2062</v>
      </c>
      <c r="BW10008" s="118" t="s">
        <v>15317</v>
      </c>
      <c r="BX10008" s="118" t="s">
        <v>16992</v>
      </c>
      <c r="BY10008" s="118" t="s">
        <v>2062</v>
      </c>
    </row>
    <row r="10009" spans="53:77" x14ac:dyDescent="0.3">
      <c r="BA10009" s="169" t="e">
        <f>VLOOKUP(D10009,#REF!, 2,FALSE)</f>
        <v>#REF!</v>
      </c>
      <c r="BO10009" s="118" t="s">
        <v>15318</v>
      </c>
      <c r="BP10009" s="118" t="s">
        <v>667</v>
      </c>
      <c r="BQ10009" s="118" t="s">
        <v>15319</v>
      </c>
      <c r="BW10009" s="118" t="s">
        <v>15318</v>
      </c>
      <c r="BX10009" s="118" t="s">
        <v>667</v>
      </c>
      <c r="BY10009" s="118" t="s">
        <v>15319</v>
      </c>
    </row>
    <row r="10010" spans="53:77" x14ac:dyDescent="0.3">
      <c r="BA10010" s="169" t="e">
        <f>VLOOKUP(D10010,#REF!, 2,FALSE)</f>
        <v>#REF!</v>
      </c>
      <c r="BO10010" s="118" t="s">
        <v>15320</v>
      </c>
      <c r="BP10010" s="118" t="s">
        <v>3000</v>
      </c>
      <c r="BQ10010" s="118" t="s">
        <v>2983</v>
      </c>
      <c r="BW10010" s="118" t="s">
        <v>15320</v>
      </c>
      <c r="BX10010" s="118" t="s">
        <v>3000</v>
      </c>
      <c r="BY10010" s="118" t="s">
        <v>2983</v>
      </c>
    </row>
    <row r="10011" spans="53:77" x14ac:dyDescent="0.3">
      <c r="BA10011" s="169" t="e">
        <f>VLOOKUP(D10011,#REF!, 2,FALSE)</f>
        <v>#REF!</v>
      </c>
      <c r="BO10011" s="118" t="s">
        <v>278</v>
      </c>
      <c r="BP10011" s="118" t="s">
        <v>3000</v>
      </c>
      <c r="BQ10011" s="118" t="s">
        <v>13772</v>
      </c>
      <c r="BW10011" s="118" t="s">
        <v>278</v>
      </c>
      <c r="BX10011" s="118" t="s">
        <v>3000</v>
      </c>
      <c r="BY10011" s="118" t="s">
        <v>13772</v>
      </c>
    </row>
    <row r="10012" spans="53:77" x14ac:dyDescent="0.3">
      <c r="BA10012" s="169" t="e">
        <f>VLOOKUP(D10012,#REF!, 2,FALSE)</f>
        <v>#REF!</v>
      </c>
      <c r="BO10012" s="118" t="s">
        <v>15321</v>
      </c>
      <c r="BP10012" s="118" t="s">
        <v>2983</v>
      </c>
      <c r="BQ10012" s="118" t="s">
        <v>2983</v>
      </c>
      <c r="BW10012" s="118" t="s">
        <v>15321</v>
      </c>
      <c r="BX10012" s="118" t="s">
        <v>2983</v>
      </c>
      <c r="BY10012" s="118" t="s">
        <v>2983</v>
      </c>
    </row>
    <row r="10013" spans="53:77" x14ac:dyDescent="0.3">
      <c r="BA10013" s="169" t="e">
        <f>VLOOKUP(D10013,#REF!, 2,FALSE)</f>
        <v>#REF!</v>
      </c>
      <c r="BO10013" s="118" t="s">
        <v>15322</v>
      </c>
      <c r="BP10013" s="118" t="s">
        <v>715</v>
      </c>
      <c r="BQ10013" s="118" t="s">
        <v>14440</v>
      </c>
      <c r="BW10013" s="118" t="s">
        <v>15322</v>
      </c>
      <c r="BX10013" s="118" t="s">
        <v>715</v>
      </c>
      <c r="BY10013" s="118" t="s">
        <v>14440</v>
      </c>
    </row>
    <row r="10014" spans="53:77" x14ac:dyDescent="0.3">
      <c r="BA10014" s="169" t="e">
        <f>VLOOKUP(D10014,#REF!, 2,FALSE)</f>
        <v>#REF!</v>
      </c>
      <c r="BO10014" s="118" t="s">
        <v>2677</v>
      </c>
      <c r="BP10014" s="118" t="s">
        <v>3197</v>
      </c>
      <c r="BQ10014" s="118" t="s">
        <v>15323</v>
      </c>
      <c r="BW10014" s="118" t="s">
        <v>2677</v>
      </c>
      <c r="BX10014" s="118" t="s">
        <v>3197</v>
      </c>
      <c r="BY10014" s="118" t="s">
        <v>15323</v>
      </c>
    </row>
    <row r="10015" spans="53:77" x14ac:dyDescent="0.3">
      <c r="BA10015" s="169" t="e">
        <f>VLOOKUP(D10015,#REF!, 2,FALSE)</f>
        <v>#REF!</v>
      </c>
      <c r="BO10015" s="118" t="s">
        <v>2678</v>
      </c>
      <c r="BP10015" s="118" t="s">
        <v>3197</v>
      </c>
      <c r="BQ10015" s="118" t="s">
        <v>15324</v>
      </c>
      <c r="BW10015" s="118" t="s">
        <v>2678</v>
      </c>
      <c r="BX10015" s="118" t="s">
        <v>3197</v>
      </c>
      <c r="BY10015" s="118" t="s">
        <v>15324</v>
      </c>
    </row>
    <row r="10016" spans="53:77" x14ac:dyDescent="0.3">
      <c r="BA10016" s="169" t="e">
        <f>VLOOKUP(D10016,#REF!, 2,FALSE)</f>
        <v>#REF!</v>
      </c>
      <c r="BO10016" s="118" t="s">
        <v>15325</v>
      </c>
      <c r="BP10016" s="118" t="s">
        <v>3243</v>
      </c>
      <c r="BQ10016" s="118" t="s">
        <v>2983</v>
      </c>
      <c r="BW10016" s="118" t="s">
        <v>15325</v>
      </c>
      <c r="BX10016" s="118" t="s">
        <v>3243</v>
      </c>
      <c r="BY10016" s="118" t="s">
        <v>2983</v>
      </c>
    </row>
    <row r="10017" spans="53:77" x14ac:dyDescent="0.3">
      <c r="BA10017" s="169" t="e">
        <f>VLOOKUP(D10017,#REF!, 2,FALSE)</f>
        <v>#REF!</v>
      </c>
      <c r="BO10017" s="118" t="s">
        <v>2679</v>
      </c>
      <c r="BP10017" s="118" t="s">
        <v>715</v>
      </c>
      <c r="BQ10017" s="118" t="s">
        <v>14491</v>
      </c>
      <c r="BW10017" s="118" t="s">
        <v>2679</v>
      </c>
      <c r="BX10017" s="118" t="s">
        <v>715</v>
      </c>
      <c r="BY10017" s="118" t="s">
        <v>14491</v>
      </c>
    </row>
    <row r="10018" spans="53:77" x14ac:dyDescent="0.3">
      <c r="BA10018" s="169" t="e">
        <f>VLOOKUP(D10018,#REF!, 2,FALSE)</f>
        <v>#REF!</v>
      </c>
      <c r="BO10018" s="118" t="s">
        <v>15326</v>
      </c>
      <c r="BP10018" s="118" t="s">
        <v>3085</v>
      </c>
      <c r="BQ10018" s="118" t="s">
        <v>15327</v>
      </c>
      <c r="BW10018" s="118" t="s">
        <v>15326</v>
      </c>
      <c r="BX10018" s="118" t="s">
        <v>3085</v>
      </c>
      <c r="BY10018" s="118" t="s">
        <v>15327</v>
      </c>
    </row>
    <row r="10019" spans="53:77" x14ac:dyDescent="0.3">
      <c r="BA10019" s="169" t="e">
        <f>VLOOKUP(D10019,#REF!, 2,FALSE)</f>
        <v>#REF!</v>
      </c>
      <c r="BO10019" s="118" t="s">
        <v>15328</v>
      </c>
      <c r="BP10019" s="118" t="s">
        <v>3003</v>
      </c>
      <c r="BQ10019" s="118" t="s">
        <v>2983</v>
      </c>
      <c r="BW10019" s="118" t="s">
        <v>15328</v>
      </c>
      <c r="BX10019" s="118" t="s">
        <v>3003</v>
      </c>
      <c r="BY10019" s="118" t="s">
        <v>2983</v>
      </c>
    </row>
    <row r="10020" spans="53:77" x14ac:dyDescent="0.3">
      <c r="BA10020" s="169" t="e">
        <f>VLOOKUP(D10020,#REF!, 2,FALSE)</f>
        <v>#REF!</v>
      </c>
      <c r="BO10020" s="118" t="s">
        <v>15329</v>
      </c>
      <c r="BP10020" s="118" t="s">
        <v>3003</v>
      </c>
      <c r="BQ10020" s="118" t="s">
        <v>2983</v>
      </c>
      <c r="BW10020" s="118" t="s">
        <v>15329</v>
      </c>
      <c r="BX10020" s="118" t="s">
        <v>3003</v>
      </c>
      <c r="BY10020" s="118" t="s">
        <v>2983</v>
      </c>
    </row>
    <row r="10021" spans="53:77" x14ac:dyDescent="0.3">
      <c r="BA10021" s="169" t="e">
        <f>VLOOKUP(D10021,#REF!, 2,FALSE)</f>
        <v>#REF!</v>
      </c>
      <c r="BO10021" s="118" t="s">
        <v>15330</v>
      </c>
      <c r="BP10021" s="118" t="s">
        <v>661</v>
      </c>
      <c r="BQ10021" s="118" t="s">
        <v>11172</v>
      </c>
      <c r="BW10021" s="118" t="s">
        <v>15330</v>
      </c>
      <c r="BX10021" s="118" t="s">
        <v>661</v>
      </c>
      <c r="BY10021" s="118" t="s">
        <v>11172</v>
      </c>
    </row>
    <row r="10022" spans="53:77" x14ac:dyDescent="0.3">
      <c r="BA10022" s="169" t="e">
        <f>VLOOKUP(D10022,#REF!, 2,FALSE)</f>
        <v>#REF!</v>
      </c>
      <c r="BO10022" s="118" t="s">
        <v>15331</v>
      </c>
      <c r="BP10022" s="118" t="s">
        <v>2979</v>
      </c>
      <c r="BQ10022" s="118" t="s">
        <v>2983</v>
      </c>
      <c r="BW10022" s="118" t="s">
        <v>15331</v>
      </c>
      <c r="BX10022" s="118" t="s">
        <v>2979</v>
      </c>
      <c r="BY10022" s="118" t="s">
        <v>2983</v>
      </c>
    </row>
    <row r="10023" spans="53:77" x14ac:dyDescent="0.3">
      <c r="BA10023" s="169" t="e">
        <f>VLOOKUP(D10023,#REF!, 2,FALSE)</f>
        <v>#REF!</v>
      </c>
      <c r="BO10023" s="118" t="s">
        <v>15332</v>
      </c>
      <c r="BP10023" s="118" t="s">
        <v>849</v>
      </c>
      <c r="BQ10023" s="118" t="s">
        <v>846</v>
      </c>
      <c r="BW10023" s="118" t="s">
        <v>15332</v>
      </c>
      <c r="BX10023" s="118" t="s">
        <v>849</v>
      </c>
      <c r="BY10023" s="118" t="s">
        <v>846</v>
      </c>
    </row>
    <row r="10024" spans="53:77" x14ac:dyDescent="0.3">
      <c r="BA10024" s="169" t="e">
        <f>VLOOKUP(D10024,#REF!, 2,FALSE)</f>
        <v>#REF!</v>
      </c>
      <c r="BO10024" s="118" t="s">
        <v>15333</v>
      </c>
      <c r="BP10024" s="118" t="s">
        <v>1139</v>
      </c>
      <c r="BQ10024" s="118" t="s">
        <v>2983</v>
      </c>
      <c r="BW10024" s="118" t="s">
        <v>15333</v>
      </c>
      <c r="BX10024" s="118" t="s">
        <v>1139</v>
      </c>
      <c r="BY10024" s="118" t="s">
        <v>2983</v>
      </c>
    </row>
    <row r="10025" spans="53:77" x14ac:dyDescent="0.3">
      <c r="BA10025" s="169" t="e">
        <f>VLOOKUP(D10025,#REF!, 2,FALSE)</f>
        <v>#REF!</v>
      </c>
      <c r="BO10025" s="118" t="s">
        <v>15334</v>
      </c>
      <c r="BP10025" s="118" t="s">
        <v>810</v>
      </c>
      <c r="BQ10025" s="118" t="s">
        <v>15335</v>
      </c>
      <c r="BW10025" s="118" t="s">
        <v>15334</v>
      </c>
      <c r="BX10025" s="118" t="s">
        <v>810</v>
      </c>
      <c r="BY10025" s="118" t="s">
        <v>15335</v>
      </c>
    </row>
    <row r="10026" spans="53:77" x14ac:dyDescent="0.3">
      <c r="BA10026" s="169" t="e">
        <f>VLOOKUP(D10026,#REF!, 2,FALSE)</f>
        <v>#REF!</v>
      </c>
      <c r="BO10026" s="118" t="s">
        <v>15336</v>
      </c>
      <c r="BP10026" s="118" t="s">
        <v>810</v>
      </c>
      <c r="BQ10026" s="118" t="s">
        <v>15335</v>
      </c>
      <c r="BW10026" s="118" t="s">
        <v>15336</v>
      </c>
      <c r="BX10026" s="118" t="s">
        <v>810</v>
      </c>
      <c r="BY10026" s="118" t="s">
        <v>15335</v>
      </c>
    </row>
    <row r="10027" spans="53:77" x14ac:dyDescent="0.3">
      <c r="BA10027" s="169" t="e">
        <f>VLOOKUP(D10027,#REF!, 2,FALSE)</f>
        <v>#REF!</v>
      </c>
      <c r="BO10027" s="118" t="s">
        <v>15337</v>
      </c>
      <c r="BP10027" s="118" t="s">
        <v>3243</v>
      </c>
      <c r="BQ10027" s="118" t="s">
        <v>2983</v>
      </c>
      <c r="BW10027" s="118" t="s">
        <v>15337</v>
      </c>
      <c r="BX10027" s="118" t="s">
        <v>3243</v>
      </c>
      <c r="BY10027" s="118" t="s">
        <v>2983</v>
      </c>
    </row>
    <row r="10028" spans="53:77" x14ac:dyDescent="0.3">
      <c r="BA10028" s="169" t="e">
        <f>VLOOKUP(D10028,#REF!, 2,FALSE)</f>
        <v>#REF!</v>
      </c>
      <c r="BO10028" s="118" t="s">
        <v>15338</v>
      </c>
      <c r="BP10028" s="118" t="s">
        <v>852</v>
      </c>
      <c r="BQ10028" s="118" t="s">
        <v>15339</v>
      </c>
      <c r="BW10028" s="118" t="s">
        <v>15338</v>
      </c>
      <c r="BX10028" s="118" t="s">
        <v>852</v>
      </c>
      <c r="BY10028" s="118" t="s">
        <v>15339</v>
      </c>
    </row>
    <row r="10029" spans="53:77" x14ac:dyDescent="0.3">
      <c r="BA10029" s="169" t="e">
        <f>VLOOKUP(D10029,#REF!, 2,FALSE)</f>
        <v>#REF!</v>
      </c>
      <c r="BO10029" s="118" t="s">
        <v>15340</v>
      </c>
      <c r="BP10029" s="118" t="s">
        <v>2979</v>
      </c>
      <c r="BQ10029" s="118" t="s">
        <v>2983</v>
      </c>
      <c r="BW10029" s="118" t="s">
        <v>15340</v>
      </c>
      <c r="BX10029" s="118" t="s">
        <v>2979</v>
      </c>
      <c r="BY10029" s="118" t="s">
        <v>2983</v>
      </c>
    </row>
    <row r="10030" spans="53:77" x14ac:dyDescent="0.3">
      <c r="BA10030" s="169" t="e">
        <f>VLOOKUP(D10030,#REF!, 2,FALSE)</f>
        <v>#REF!</v>
      </c>
      <c r="BO10030" s="118" t="s">
        <v>15341</v>
      </c>
      <c r="BP10030" s="118" t="s">
        <v>3003</v>
      </c>
      <c r="BQ10030" s="118" t="s">
        <v>2983</v>
      </c>
      <c r="BW10030" s="118" t="s">
        <v>15341</v>
      </c>
      <c r="BX10030" s="118" t="s">
        <v>3003</v>
      </c>
      <c r="BY10030" s="118" t="s">
        <v>2983</v>
      </c>
    </row>
    <row r="10031" spans="53:77" x14ac:dyDescent="0.3">
      <c r="BA10031" s="169" t="e">
        <f>VLOOKUP(D10031,#REF!, 2,FALSE)</f>
        <v>#REF!</v>
      </c>
      <c r="BO10031" s="118" t="s">
        <v>15342</v>
      </c>
      <c r="BP10031" s="118" t="s">
        <v>3000</v>
      </c>
      <c r="BQ10031" s="118" t="s">
        <v>770</v>
      </c>
      <c r="BW10031" s="118" t="s">
        <v>15342</v>
      </c>
      <c r="BX10031" s="118" t="s">
        <v>3000</v>
      </c>
      <c r="BY10031" s="118" t="s">
        <v>770</v>
      </c>
    </row>
    <row r="10032" spans="53:77" x14ac:dyDescent="0.3">
      <c r="BA10032" s="169" t="e">
        <f>VLOOKUP(D10032,#REF!, 2,FALSE)</f>
        <v>#REF!</v>
      </c>
      <c r="BO10032" s="118" t="s">
        <v>15343</v>
      </c>
      <c r="BP10032" s="118" t="s">
        <v>1272</v>
      </c>
      <c r="BQ10032" s="118" t="s">
        <v>15344</v>
      </c>
      <c r="BW10032" s="118" t="s">
        <v>15343</v>
      </c>
      <c r="BX10032" s="118" t="s">
        <v>1272</v>
      </c>
      <c r="BY10032" s="118" t="s">
        <v>15344</v>
      </c>
    </row>
    <row r="10033" spans="53:77" x14ac:dyDescent="0.3">
      <c r="BA10033" s="169" t="e">
        <f>VLOOKUP(D10033,#REF!, 2,FALSE)</f>
        <v>#REF!</v>
      </c>
      <c r="BO10033" s="118" t="s">
        <v>2680</v>
      </c>
      <c r="BP10033" s="118" t="s">
        <v>639</v>
      </c>
      <c r="BQ10033" s="118" t="s">
        <v>15345</v>
      </c>
      <c r="BW10033" s="118" t="s">
        <v>2680</v>
      </c>
      <c r="BX10033" s="118" t="s">
        <v>639</v>
      </c>
      <c r="BY10033" s="118" t="s">
        <v>15345</v>
      </c>
    </row>
    <row r="10034" spans="53:77" x14ac:dyDescent="0.3">
      <c r="BA10034" s="169" t="e">
        <f>VLOOKUP(D10034,#REF!, 2,FALSE)</f>
        <v>#REF!</v>
      </c>
      <c r="BO10034" s="118" t="s">
        <v>2681</v>
      </c>
      <c r="BP10034" s="118" t="s">
        <v>3243</v>
      </c>
      <c r="BQ10034" s="118" t="s">
        <v>2983</v>
      </c>
      <c r="BW10034" s="118" t="s">
        <v>2681</v>
      </c>
      <c r="BX10034" s="118" t="s">
        <v>3243</v>
      </c>
      <c r="BY10034" s="118" t="s">
        <v>2983</v>
      </c>
    </row>
    <row r="10035" spans="53:77" x14ac:dyDescent="0.3">
      <c r="BA10035" s="169" t="e">
        <f>VLOOKUP(D10035,#REF!, 2,FALSE)</f>
        <v>#REF!</v>
      </c>
      <c r="BO10035" s="118" t="s">
        <v>15346</v>
      </c>
      <c r="BP10035" s="118" t="s">
        <v>16975</v>
      </c>
      <c r="BQ10035" s="118" t="s">
        <v>15347</v>
      </c>
      <c r="BW10035" s="118" t="s">
        <v>15346</v>
      </c>
      <c r="BX10035" s="118" t="s">
        <v>16975</v>
      </c>
      <c r="BY10035" s="118" t="s">
        <v>15347</v>
      </c>
    </row>
    <row r="10036" spans="53:77" x14ac:dyDescent="0.3">
      <c r="BA10036" s="169" t="e">
        <f>VLOOKUP(D10036,#REF!, 2,FALSE)</f>
        <v>#REF!</v>
      </c>
      <c r="BO10036" s="118" t="s">
        <v>15348</v>
      </c>
      <c r="BP10036" s="118" t="s">
        <v>1139</v>
      </c>
      <c r="BQ10036" s="118" t="s">
        <v>2983</v>
      </c>
      <c r="BW10036" s="118" t="s">
        <v>15348</v>
      </c>
      <c r="BX10036" s="118" t="s">
        <v>1139</v>
      </c>
      <c r="BY10036" s="118" t="s">
        <v>2983</v>
      </c>
    </row>
    <row r="10037" spans="53:77" x14ac:dyDescent="0.3">
      <c r="BA10037" s="169" t="e">
        <f>VLOOKUP(D10037,#REF!, 2,FALSE)</f>
        <v>#REF!</v>
      </c>
      <c r="BO10037" s="118" t="s">
        <v>15349</v>
      </c>
      <c r="BP10037" s="118" t="s">
        <v>3000</v>
      </c>
      <c r="BQ10037" s="118" t="s">
        <v>7064</v>
      </c>
      <c r="BW10037" s="118" t="s">
        <v>15349</v>
      </c>
      <c r="BX10037" s="118" t="s">
        <v>3000</v>
      </c>
      <c r="BY10037" s="118" t="s">
        <v>7064</v>
      </c>
    </row>
    <row r="10038" spans="53:77" x14ac:dyDescent="0.3">
      <c r="BA10038" s="169" t="e">
        <f>VLOOKUP(D10038,#REF!, 2,FALSE)</f>
        <v>#REF!</v>
      </c>
      <c r="BO10038" s="118" t="s">
        <v>15350</v>
      </c>
      <c r="BP10038" s="118" t="s">
        <v>2983</v>
      </c>
      <c r="BQ10038" s="118" t="s">
        <v>2983</v>
      </c>
      <c r="BW10038" s="118" t="s">
        <v>15350</v>
      </c>
      <c r="BX10038" s="118" t="s">
        <v>2983</v>
      </c>
      <c r="BY10038" s="118" t="s">
        <v>2983</v>
      </c>
    </row>
    <row r="10039" spans="53:77" x14ac:dyDescent="0.3">
      <c r="BA10039" s="169" t="e">
        <f>VLOOKUP(D10039,#REF!, 2,FALSE)</f>
        <v>#REF!</v>
      </c>
      <c r="BO10039" s="118" t="s">
        <v>15351</v>
      </c>
      <c r="BP10039" s="118" t="s">
        <v>2983</v>
      </c>
      <c r="BQ10039" s="118" t="s">
        <v>2983</v>
      </c>
      <c r="BW10039" s="118" t="s">
        <v>15351</v>
      </c>
      <c r="BX10039" s="118" t="s">
        <v>2983</v>
      </c>
      <c r="BY10039" s="118" t="s">
        <v>2983</v>
      </c>
    </row>
    <row r="10040" spans="53:77" x14ac:dyDescent="0.3">
      <c r="BA10040" s="169" t="e">
        <f>VLOOKUP(D10040,#REF!, 2,FALSE)</f>
        <v>#REF!</v>
      </c>
      <c r="BO10040" s="118" t="s">
        <v>15352</v>
      </c>
      <c r="BP10040" s="118" t="s">
        <v>16975</v>
      </c>
      <c r="BQ10040" s="118" t="s">
        <v>2983</v>
      </c>
      <c r="BW10040" s="118" t="s">
        <v>15352</v>
      </c>
      <c r="BX10040" s="118" t="s">
        <v>16975</v>
      </c>
      <c r="BY10040" s="118" t="s">
        <v>2983</v>
      </c>
    </row>
    <row r="10041" spans="53:77" x14ac:dyDescent="0.3">
      <c r="BA10041" s="169" t="e">
        <f>VLOOKUP(D10041,#REF!, 2,FALSE)</f>
        <v>#REF!</v>
      </c>
      <c r="BO10041" s="118" t="s">
        <v>15353</v>
      </c>
      <c r="BP10041" s="118" t="s">
        <v>2979</v>
      </c>
      <c r="BQ10041" s="118" t="s">
        <v>15354</v>
      </c>
      <c r="BW10041" s="118" t="s">
        <v>15353</v>
      </c>
      <c r="BX10041" s="118" t="s">
        <v>2979</v>
      </c>
      <c r="BY10041" s="118" t="s">
        <v>15354</v>
      </c>
    </row>
    <row r="10042" spans="53:77" x14ac:dyDescent="0.3">
      <c r="BA10042" s="169" t="e">
        <f>VLOOKUP(D10042,#REF!, 2,FALSE)</f>
        <v>#REF!</v>
      </c>
      <c r="BO10042" s="118" t="s">
        <v>15355</v>
      </c>
      <c r="BP10042" s="118" t="s">
        <v>3043</v>
      </c>
      <c r="BQ10042" s="118" t="s">
        <v>15356</v>
      </c>
      <c r="BW10042" s="118" t="s">
        <v>15355</v>
      </c>
      <c r="BX10042" s="118" t="s">
        <v>3043</v>
      </c>
      <c r="BY10042" s="118" t="s">
        <v>15356</v>
      </c>
    </row>
    <row r="10043" spans="53:77" x14ac:dyDescent="0.3">
      <c r="BA10043" s="169" t="e">
        <f>VLOOKUP(D10043,#REF!, 2,FALSE)</f>
        <v>#REF!</v>
      </c>
      <c r="BO10043" s="118" t="s">
        <v>15357</v>
      </c>
      <c r="BP10043" s="118" t="s">
        <v>3043</v>
      </c>
      <c r="BQ10043" s="118" t="s">
        <v>15358</v>
      </c>
      <c r="BW10043" s="118" t="s">
        <v>15357</v>
      </c>
      <c r="BX10043" s="118" t="s">
        <v>3043</v>
      </c>
      <c r="BY10043" s="118" t="s">
        <v>15358</v>
      </c>
    </row>
    <row r="10044" spans="53:77" x14ac:dyDescent="0.3">
      <c r="BA10044" s="169" t="e">
        <f>VLOOKUP(D10044,#REF!, 2,FALSE)</f>
        <v>#REF!</v>
      </c>
      <c r="BO10044" s="118" t="s">
        <v>2682</v>
      </c>
      <c r="BP10044" s="118" t="s">
        <v>3243</v>
      </c>
      <c r="BQ10044" s="118" t="s">
        <v>2983</v>
      </c>
      <c r="BW10044" s="118" t="s">
        <v>2682</v>
      </c>
      <c r="BX10044" s="118" t="s">
        <v>3243</v>
      </c>
      <c r="BY10044" s="118" t="s">
        <v>2983</v>
      </c>
    </row>
    <row r="10045" spans="53:77" x14ac:dyDescent="0.3">
      <c r="BA10045" s="169" t="e">
        <f>VLOOKUP(D10045,#REF!, 2,FALSE)</f>
        <v>#REF!</v>
      </c>
      <c r="BO10045" s="118" t="s">
        <v>15359</v>
      </c>
      <c r="BP10045" s="118" t="s">
        <v>1272</v>
      </c>
      <c r="BQ10045" s="118" t="s">
        <v>15360</v>
      </c>
      <c r="BW10045" s="118" t="s">
        <v>15359</v>
      </c>
      <c r="BX10045" s="118" t="s">
        <v>1272</v>
      </c>
      <c r="BY10045" s="118" t="s">
        <v>15360</v>
      </c>
    </row>
    <row r="10046" spans="53:77" x14ac:dyDescent="0.3">
      <c r="BA10046" s="169" t="e">
        <f>VLOOKUP(D10046,#REF!, 2,FALSE)</f>
        <v>#REF!</v>
      </c>
      <c r="BO10046" s="118" t="s">
        <v>15361</v>
      </c>
      <c r="BP10046" s="118" t="s">
        <v>16983</v>
      </c>
      <c r="BQ10046" s="118" t="s">
        <v>7881</v>
      </c>
      <c r="BW10046" s="118" t="s">
        <v>15361</v>
      </c>
      <c r="BX10046" s="118" t="s">
        <v>16983</v>
      </c>
      <c r="BY10046" s="118" t="s">
        <v>7881</v>
      </c>
    </row>
    <row r="10047" spans="53:77" x14ac:dyDescent="0.3">
      <c r="BA10047" s="169" t="e">
        <f>VLOOKUP(D10047,#REF!, 2,FALSE)</f>
        <v>#REF!</v>
      </c>
      <c r="BO10047" s="118" t="s">
        <v>15362</v>
      </c>
      <c r="BP10047" s="118" t="s">
        <v>3243</v>
      </c>
      <c r="BQ10047" s="118" t="s">
        <v>2983</v>
      </c>
      <c r="BW10047" s="118" t="s">
        <v>15362</v>
      </c>
      <c r="BX10047" s="118" t="s">
        <v>3243</v>
      </c>
      <c r="BY10047" s="118" t="s">
        <v>2983</v>
      </c>
    </row>
    <row r="10048" spans="53:77" x14ac:dyDescent="0.3">
      <c r="BA10048" s="169" t="e">
        <f>VLOOKUP(D10048,#REF!, 2,FALSE)</f>
        <v>#REF!</v>
      </c>
      <c r="BO10048" s="118" t="s">
        <v>15363</v>
      </c>
      <c r="BP10048" s="118" t="s">
        <v>3243</v>
      </c>
      <c r="BQ10048" s="118" t="s">
        <v>2983</v>
      </c>
      <c r="BW10048" s="118" t="s">
        <v>15363</v>
      </c>
      <c r="BX10048" s="118" t="s">
        <v>3243</v>
      </c>
      <c r="BY10048" s="118" t="s">
        <v>2983</v>
      </c>
    </row>
    <row r="10049" spans="53:77" x14ac:dyDescent="0.3">
      <c r="BA10049" s="169" t="e">
        <f>VLOOKUP(D10049,#REF!, 2,FALSE)</f>
        <v>#REF!</v>
      </c>
      <c r="BO10049" s="118" t="s">
        <v>15364</v>
      </c>
      <c r="BP10049" s="118" t="s">
        <v>628</v>
      </c>
      <c r="BQ10049" s="118" t="s">
        <v>15365</v>
      </c>
      <c r="BW10049" s="118" t="s">
        <v>15364</v>
      </c>
      <c r="BX10049" s="118" t="s">
        <v>628</v>
      </c>
      <c r="BY10049" s="118" t="s">
        <v>15365</v>
      </c>
    </row>
    <row r="10050" spans="53:77" x14ac:dyDescent="0.3">
      <c r="BA10050" s="169" t="e">
        <f>VLOOKUP(D10050,#REF!, 2,FALSE)</f>
        <v>#REF!</v>
      </c>
      <c r="BO10050" s="118" t="s">
        <v>15366</v>
      </c>
      <c r="BP10050" s="118" t="s">
        <v>1139</v>
      </c>
      <c r="BQ10050" s="118" t="s">
        <v>2983</v>
      </c>
      <c r="BW10050" s="118" t="s">
        <v>15366</v>
      </c>
      <c r="BX10050" s="118" t="s">
        <v>1139</v>
      </c>
      <c r="BY10050" s="118" t="s">
        <v>2983</v>
      </c>
    </row>
    <row r="10051" spans="53:77" x14ac:dyDescent="0.3">
      <c r="BA10051" s="169" t="e">
        <f>VLOOKUP(D10051,#REF!, 2,FALSE)</f>
        <v>#REF!</v>
      </c>
      <c r="BO10051" s="118" t="s">
        <v>268</v>
      </c>
      <c r="BP10051" s="118" t="s">
        <v>1272</v>
      </c>
      <c r="BQ10051" s="118" t="s">
        <v>15367</v>
      </c>
      <c r="BW10051" s="118" t="s">
        <v>268</v>
      </c>
      <c r="BX10051" s="118" t="s">
        <v>1272</v>
      </c>
      <c r="BY10051" s="118" t="s">
        <v>15367</v>
      </c>
    </row>
    <row r="10052" spans="53:77" x14ac:dyDescent="0.3">
      <c r="BA10052" s="169" t="e">
        <f>VLOOKUP(D10052,#REF!, 2,FALSE)</f>
        <v>#REF!</v>
      </c>
      <c r="BO10052" s="118" t="s">
        <v>15368</v>
      </c>
      <c r="BP10052" s="118" t="s">
        <v>3243</v>
      </c>
      <c r="BQ10052" s="118" t="s">
        <v>2983</v>
      </c>
      <c r="BW10052" s="118" t="s">
        <v>15368</v>
      </c>
      <c r="BX10052" s="118" t="s">
        <v>3243</v>
      </c>
      <c r="BY10052" s="118" t="s">
        <v>2983</v>
      </c>
    </row>
    <row r="10053" spans="53:77" x14ac:dyDescent="0.3">
      <c r="BA10053" s="169" t="e">
        <f>VLOOKUP(D10053,#REF!, 2,FALSE)</f>
        <v>#REF!</v>
      </c>
      <c r="BO10053" s="118" t="s">
        <v>15369</v>
      </c>
      <c r="BP10053" s="118" t="s">
        <v>3243</v>
      </c>
      <c r="BQ10053" s="118" t="s">
        <v>15370</v>
      </c>
      <c r="BW10053" s="118" t="s">
        <v>15369</v>
      </c>
      <c r="BX10053" s="118" t="s">
        <v>3243</v>
      </c>
      <c r="BY10053" s="118" t="s">
        <v>15370</v>
      </c>
    </row>
    <row r="10054" spans="53:77" x14ac:dyDescent="0.3">
      <c r="BA10054" s="169" t="e">
        <f>VLOOKUP(D10054,#REF!, 2,FALSE)</f>
        <v>#REF!</v>
      </c>
      <c r="BO10054" s="118" t="s">
        <v>15371</v>
      </c>
      <c r="BP10054" s="118" t="s">
        <v>1269</v>
      </c>
      <c r="BQ10054" s="118" t="s">
        <v>1085</v>
      </c>
      <c r="BW10054" s="118" t="s">
        <v>15371</v>
      </c>
      <c r="BX10054" s="118" t="s">
        <v>1269</v>
      </c>
      <c r="BY10054" s="118" t="s">
        <v>1085</v>
      </c>
    </row>
    <row r="10055" spans="53:77" x14ac:dyDescent="0.3">
      <c r="BA10055" s="169" t="e">
        <f>VLOOKUP(D10055,#REF!, 2,FALSE)</f>
        <v>#REF!</v>
      </c>
      <c r="BO10055" s="118" t="s">
        <v>15372</v>
      </c>
      <c r="BP10055" s="118" t="s">
        <v>3243</v>
      </c>
      <c r="BQ10055" s="118" t="s">
        <v>2983</v>
      </c>
      <c r="BW10055" s="118" t="s">
        <v>15372</v>
      </c>
      <c r="BX10055" s="118" t="s">
        <v>3243</v>
      </c>
      <c r="BY10055" s="118" t="s">
        <v>2983</v>
      </c>
    </row>
    <row r="10056" spans="53:77" x14ac:dyDescent="0.3">
      <c r="BA10056" s="169" t="e">
        <f>VLOOKUP(D10056,#REF!, 2,FALSE)</f>
        <v>#REF!</v>
      </c>
      <c r="BO10056" s="118" t="s">
        <v>15373</v>
      </c>
      <c r="BP10056" s="118" t="s">
        <v>3000</v>
      </c>
      <c r="BQ10056" s="118" t="s">
        <v>15374</v>
      </c>
      <c r="BW10056" s="118" t="s">
        <v>15373</v>
      </c>
      <c r="BX10056" s="118" t="s">
        <v>3000</v>
      </c>
      <c r="BY10056" s="118" t="s">
        <v>15374</v>
      </c>
    </row>
    <row r="10057" spans="53:77" x14ac:dyDescent="0.3">
      <c r="BA10057" s="169" t="e">
        <f>VLOOKUP(D10057,#REF!, 2,FALSE)</f>
        <v>#REF!</v>
      </c>
      <c r="BO10057" s="118" t="s">
        <v>15375</v>
      </c>
      <c r="BP10057" s="118" t="s">
        <v>3000</v>
      </c>
      <c r="BQ10057" s="118" t="s">
        <v>15376</v>
      </c>
      <c r="BW10057" s="118" t="s">
        <v>15375</v>
      </c>
      <c r="BX10057" s="118" t="s">
        <v>3000</v>
      </c>
      <c r="BY10057" s="118" t="s">
        <v>15376</v>
      </c>
    </row>
    <row r="10058" spans="53:77" x14ac:dyDescent="0.3">
      <c r="BA10058" s="169" t="e">
        <f>VLOOKUP(D10058,#REF!, 2,FALSE)</f>
        <v>#REF!</v>
      </c>
      <c r="BO10058" s="118" t="s">
        <v>15377</v>
      </c>
      <c r="BP10058" s="118" t="s">
        <v>2979</v>
      </c>
      <c r="BQ10058" s="118" t="s">
        <v>2983</v>
      </c>
      <c r="BW10058" s="118" t="s">
        <v>15377</v>
      </c>
      <c r="BX10058" s="118" t="s">
        <v>2979</v>
      </c>
      <c r="BY10058" s="118" t="s">
        <v>2983</v>
      </c>
    </row>
    <row r="10059" spans="53:77" x14ac:dyDescent="0.3">
      <c r="BA10059" s="169" t="e">
        <f>VLOOKUP(D10059,#REF!, 2,FALSE)</f>
        <v>#REF!</v>
      </c>
      <c r="BO10059" s="118" t="s">
        <v>15378</v>
      </c>
      <c r="BP10059" s="118" t="s">
        <v>16986</v>
      </c>
      <c r="BQ10059" s="118" t="s">
        <v>8624</v>
      </c>
      <c r="BW10059" s="118" t="s">
        <v>15378</v>
      </c>
      <c r="BX10059" s="118" t="s">
        <v>16986</v>
      </c>
      <c r="BY10059" s="118" t="s">
        <v>8624</v>
      </c>
    </row>
    <row r="10060" spans="53:77" x14ac:dyDescent="0.3">
      <c r="BA10060" s="169" t="e">
        <f>VLOOKUP(D10060,#REF!, 2,FALSE)</f>
        <v>#REF!</v>
      </c>
      <c r="BO10060" s="118" t="s">
        <v>15379</v>
      </c>
      <c r="BP10060" s="118" t="s">
        <v>16975</v>
      </c>
      <c r="BQ10060" s="118" t="s">
        <v>5399</v>
      </c>
      <c r="BW10060" s="118" t="s">
        <v>15379</v>
      </c>
      <c r="BX10060" s="118" t="s">
        <v>16975</v>
      </c>
      <c r="BY10060" s="118" t="s">
        <v>5399</v>
      </c>
    </row>
    <row r="10061" spans="53:77" x14ac:dyDescent="0.3">
      <c r="BA10061" s="169" t="e">
        <f>VLOOKUP(D10061,#REF!, 2,FALSE)</f>
        <v>#REF!</v>
      </c>
      <c r="BO10061" s="118" t="s">
        <v>15380</v>
      </c>
      <c r="BP10061" s="118" t="s">
        <v>16986</v>
      </c>
      <c r="BQ10061" s="118" t="s">
        <v>15381</v>
      </c>
      <c r="BW10061" s="118" t="s">
        <v>15380</v>
      </c>
      <c r="BX10061" s="118" t="s">
        <v>16986</v>
      </c>
      <c r="BY10061" s="118" t="s">
        <v>15381</v>
      </c>
    </row>
    <row r="10062" spans="53:77" x14ac:dyDescent="0.3">
      <c r="BA10062" s="169" t="e">
        <f>VLOOKUP(D10062,#REF!, 2,FALSE)</f>
        <v>#REF!</v>
      </c>
      <c r="BO10062" s="118" t="s">
        <v>15382</v>
      </c>
      <c r="BP10062" s="118" t="s">
        <v>2983</v>
      </c>
      <c r="BQ10062" s="118" t="s">
        <v>4992</v>
      </c>
      <c r="BW10062" s="118" t="s">
        <v>15382</v>
      </c>
      <c r="BX10062" s="118" t="s">
        <v>2983</v>
      </c>
      <c r="BY10062" s="118" t="s">
        <v>4992</v>
      </c>
    </row>
    <row r="10063" spans="53:77" x14ac:dyDescent="0.3">
      <c r="BA10063" s="169" t="e">
        <f>VLOOKUP(D10063,#REF!, 2,FALSE)</f>
        <v>#REF!</v>
      </c>
      <c r="BO10063" s="118" t="s">
        <v>15383</v>
      </c>
      <c r="BP10063" s="118" t="s">
        <v>2983</v>
      </c>
      <c r="BQ10063" s="118" t="s">
        <v>2983</v>
      </c>
      <c r="BW10063" s="118" t="s">
        <v>15383</v>
      </c>
      <c r="BX10063" s="118" t="s">
        <v>2983</v>
      </c>
      <c r="BY10063" s="118" t="s">
        <v>2983</v>
      </c>
    </row>
    <row r="10064" spans="53:77" x14ac:dyDescent="0.3">
      <c r="BA10064" s="169" t="e">
        <f>VLOOKUP(D10064,#REF!, 2,FALSE)</f>
        <v>#REF!</v>
      </c>
      <c r="BO10064" s="118" t="s">
        <v>15384</v>
      </c>
      <c r="BP10064" s="118" t="s">
        <v>2983</v>
      </c>
      <c r="BQ10064" s="118" t="s">
        <v>2983</v>
      </c>
      <c r="BW10064" s="118" t="s">
        <v>15384</v>
      </c>
      <c r="BX10064" s="118" t="s">
        <v>2983</v>
      </c>
      <c r="BY10064" s="118" t="s">
        <v>2983</v>
      </c>
    </row>
    <row r="10065" spans="53:77" x14ac:dyDescent="0.3">
      <c r="BA10065" s="169" t="e">
        <f>VLOOKUP(D10065,#REF!, 2,FALSE)</f>
        <v>#REF!</v>
      </c>
      <c r="BO10065" s="118" t="s">
        <v>15385</v>
      </c>
      <c r="BP10065" s="118" t="s">
        <v>696</v>
      </c>
      <c r="BQ10065" s="118" t="s">
        <v>2983</v>
      </c>
      <c r="BW10065" s="118" t="s">
        <v>15385</v>
      </c>
      <c r="BX10065" s="118" t="s">
        <v>696</v>
      </c>
      <c r="BY10065" s="118" t="s">
        <v>2983</v>
      </c>
    </row>
    <row r="10066" spans="53:77" x14ac:dyDescent="0.3">
      <c r="BA10066" s="169" t="e">
        <f>VLOOKUP(D10066,#REF!, 2,FALSE)</f>
        <v>#REF!</v>
      </c>
      <c r="BO10066" s="118" t="s">
        <v>15386</v>
      </c>
      <c r="BP10066" s="118" t="s">
        <v>2983</v>
      </c>
      <c r="BQ10066" s="118" t="s">
        <v>2937</v>
      </c>
      <c r="BW10066" s="118" t="s">
        <v>15386</v>
      </c>
      <c r="BX10066" s="118" t="s">
        <v>2983</v>
      </c>
      <c r="BY10066" s="118" t="s">
        <v>2937</v>
      </c>
    </row>
    <row r="10067" spans="53:77" x14ac:dyDescent="0.3">
      <c r="BA10067" s="169" t="e">
        <f>VLOOKUP(D10067,#REF!, 2,FALSE)</f>
        <v>#REF!</v>
      </c>
      <c r="BO10067" s="118" t="s">
        <v>15387</v>
      </c>
      <c r="BP10067" s="118" t="s">
        <v>3243</v>
      </c>
      <c r="BQ10067" s="118" t="s">
        <v>7440</v>
      </c>
      <c r="BW10067" s="118" t="s">
        <v>15387</v>
      </c>
      <c r="BX10067" s="118" t="s">
        <v>3243</v>
      </c>
      <c r="BY10067" s="118" t="s">
        <v>7440</v>
      </c>
    </row>
    <row r="10068" spans="53:77" x14ac:dyDescent="0.3">
      <c r="BA10068" s="169" t="e">
        <f>VLOOKUP(D10068,#REF!, 2,FALSE)</f>
        <v>#REF!</v>
      </c>
      <c r="BO10068" s="118" t="s">
        <v>15388</v>
      </c>
      <c r="BP10068" s="118" t="s">
        <v>3000</v>
      </c>
      <c r="BQ10068" s="118" t="s">
        <v>2174</v>
      </c>
      <c r="BW10068" s="118" t="s">
        <v>15388</v>
      </c>
      <c r="BX10068" s="118" t="s">
        <v>3000</v>
      </c>
      <c r="BY10068" s="118" t="s">
        <v>2174</v>
      </c>
    </row>
    <row r="10069" spans="53:77" x14ac:dyDescent="0.3">
      <c r="BA10069" s="169" t="e">
        <f>VLOOKUP(D10069,#REF!, 2,FALSE)</f>
        <v>#REF!</v>
      </c>
      <c r="BO10069" s="118" t="s">
        <v>15389</v>
      </c>
      <c r="BP10069" s="118" t="s">
        <v>667</v>
      </c>
      <c r="BQ10069" s="118" t="s">
        <v>15390</v>
      </c>
      <c r="BW10069" s="118" t="s">
        <v>15389</v>
      </c>
      <c r="BX10069" s="118" t="s">
        <v>667</v>
      </c>
      <c r="BY10069" s="118" t="s">
        <v>15390</v>
      </c>
    </row>
    <row r="10070" spans="53:77" x14ac:dyDescent="0.3">
      <c r="BA10070" s="169" t="e">
        <f>VLOOKUP(D10070,#REF!, 2,FALSE)</f>
        <v>#REF!</v>
      </c>
      <c r="BO10070" s="118" t="s">
        <v>15391</v>
      </c>
      <c r="BP10070" s="118" t="s">
        <v>3243</v>
      </c>
      <c r="BQ10070" s="118" t="s">
        <v>2983</v>
      </c>
      <c r="BW10070" s="118" t="s">
        <v>15391</v>
      </c>
      <c r="BX10070" s="118" t="s">
        <v>3243</v>
      </c>
      <c r="BY10070" s="118" t="s">
        <v>2983</v>
      </c>
    </row>
    <row r="10071" spans="53:77" x14ac:dyDescent="0.3">
      <c r="BA10071" s="169" t="e">
        <f>VLOOKUP(D10071,#REF!, 2,FALSE)</f>
        <v>#REF!</v>
      </c>
      <c r="BO10071" s="118" t="s">
        <v>15392</v>
      </c>
      <c r="BP10071" s="118" t="s">
        <v>3003</v>
      </c>
      <c r="BQ10071" s="118" t="s">
        <v>2983</v>
      </c>
      <c r="BW10071" s="118" t="s">
        <v>15392</v>
      </c>
      <c r="BX10071" s="118" t="s">
        <v>3003</v>
      </c>
      <c r="BY10071" s="118" t="s">
        <v>2983</v>
      </c>
    </row>
    <row r="10072" spans="53:77" x14ac:dyDescent="0.3">
      <c r="BA10072" s="169" t="e">
        <f>VLOOKUP(D10072,#REF!, 2,FALSE)</f>
        <v>#REF!</v>
      </c>
      <c r="BO10072" s="118" t="s">
        <v>2683</v>
      </c>
      <c r="BP10072" s="118" t="s">
        <v>1342</v>
      </c>
      <c r="BQ10072" s="118" t="s">
        <v>15393</v>
      </c>
      <c r="BW10072" s="118" t="s">
        <v>2683</v>
      </c>
      <c r="BX10072" s="118" t="s">
        <v>1342</v>
      </c>
      <c r="BY10072" s="118" t="s">
        <v>15393</v>
      </c>
    </row>
    <row r="10073" spans="53:77" x14ac:dyDescent="0.3">
      <c r="BA10073" s="169" t="e">
        <f>VLOOKUP(D10073,#REF!, 2,FALSE)</f>
        <v>#REF!</v>
      </c>
      <c r="BO10073" s="118" t="s">
        <v>15394</v>
      </c>
      <c r="BP10073" s="118" t="s">
        <v>926</v>
      </c>
      <c r="BQ10073" s="118" t="s">
        <v>2983</v>
      </c>
      <c r="BW10073" s="118" t="s">
        <v>15394</v>
      </c>
      <c r="BX10073" s="118" t="s">
        <v>926</v>
      </c>
      <c r="BY10073" s="118" t="s">
        <v>2983</v>
      </c>
    </row>
    <row r="10074" spans="53:77" x14ac:dyDescent="0.3">
      <c r="BA10074" s="169" t="e">
        <f>VLOOKUP(D10074,#REF!, 2,FALSE)</f>
        <v>#REF!</v>
      </c>
      <c r="BO10074" s="118" t="s">
        <v>15395</v>
      </c>
      <c r="BP10074" s="118" t="s">
        <v>3003</v>
      </c>
      <c r="BQ10074" s="118" t="s">
        <v>2983</v>
      </c>
      <c r="BW10074" s="118" t="s">
        <v>15395</v>
      </c>
      <c r="BX10074" s="118" t="s">
        <v>3003</v>
      </c>
      <c r="BY10074" s="118" t="s">
        <v>2983</v>
      </c>
    </row>
    <row r="10075" spans="53:77" x14ac:dyDescent="0.3">
      <c r="BA10075" s="169" t="e">
        <f>VLOOKUP(D10075,#REF!, 2,FALSE)</f>
        <v>#REF!</v>
      </c>
      <c r="BO10075" s="118" t="s">
        <v>15396</v>
      </c>
      <c r="BP10075" s="118" t="s">
        <v>3003</v>
      </c>
      <c r="BQ10075" s="118" t="s">
        <v>2983</v>
      </c>
      <c r="BW10075" s="118" t="s">
        <v>15396</v>
      </c>
      <c r="BX10075" s="118" t="s">
        <v>3003</v>
      </c>
      <c r="BY10075" s="118" t="s">
        <v>2983</v>
      </c>
    </row>
    <row r="10076" spans="53:77" x14ac:dyDescent="0.3">
      <c r="BA10076" s="169" t="e">
        <f>VLOOKUP(D10076,#REF!, 2,FALSE)</f>
        <v>#REF!</v>
      </c>
      <c r="BO10076" s="118" t="s">
        <v>15397</v>
      </c>
      <c r="BP10076" s="118" t="s">
        <v>16975</v>
      </c>
      <c r="BQ10076" s="118" t="s">
        <v>15398</v>
      </c>
      <c r="BW10076" s="118" t="s">
        <v>15397</v>
      </c>
      <c r="BX10076" s="118" t="s">
        <v>16975</v>
      </c>
      <c r="BY10076" s="118" t="s">
        <v>15398</v>
      </c>
    </row>
    <row r="10077" spans="53:77" x14ac:dyDescent="0.3">
      <c r="BA10077" s="169" t="e">
        <f>VLOOKUP(D10077,#REF!, 2,FALSE)</f>
        <v>#REF!</v>
      </c>
      <c r="BO10077" s="118" t="s">
        <v>15399</v>
      </c>
      <c r="BP10077" s="118" t="s">
        <v>852</v>
      </c>
      <c r="BQ10077" s="118" t="s">
        <v>15400</v>
      </c>
      <c r="BW10077" s="118" t="s">
        <v>15399</v>
      </c>
      <c r="BX10077" s="118" t="s">
        <v>852</v>
      </c>
      <c r="BY10077" s="118" t="s">
        <v>15400</v>
      </c>
    </row>
    <row r="10078" spans="53:77" x14ac:dyDescent="0.3">
      <c r="BA10078" s="169" t="e">
        <f>VLOOKUP(D10078,#REF!, 2,FALSE)</f>
        <v>#REF!</v>
      </c>
      <c r="BO10078" s="118" t="s">
        <v>15401</v>
      </c>
      <c r="BP10078" s="118" t="s">
        <v>3243</v>
      </c>
      <c r="BQ10078" s="118" t="s">
        <v>2983</v>
      </c>
      <c r="BW10078" s="118" t="s">
        <v>15401</v>
      </c>
      <c r="BX10078" s="118" t="s">
        <v>3243</v>
      </c>
      <c r="BY10078" s="118" t="s">
        <v>2983</v>
      </c>
    </row>
    <row r="10079" spans="53:77" x14ac:dyDescent="0.3">
      <c r="BA10079" s="169" t="e">
        <f>VLOOKUP(D10079,#REF!, 2,FALSE)</f>
        <v>#REF!</v>
      </c>
      <c r="BO10079" s="118" t="s">
        <v>15402</v>
      </c>
      <c r="BP10079" s="118" t="s">
        <v>3243</v>
      </c>
      <c r="BQ10079" s="118" t="s">
        <v>15403</v>
      </c>
      <c r="BW10079" s="118" t="s">
        <v>15402</v>
      </c>
      <c r="BX10079" s="118" t="s">
        <v>3243</v>
      </c>
      <c r="BY10079" s="118" t="s">
        <v>15403</v>
      </c>
    </row>
    <row r="10080" spans="53:77" x14ac:dyDescent="0.3">
      <c r="BA10080" s="169" t="e">
        <f>VLOOKUP(D10080,#REF!, 2,FALSE)</f>
        <v>#REF!</v>
      </c>
      <c r="BO10080" s="118" t="s">
        <v>15404</v>
      </c>
      <c r="BP10080" s="118" t="s">
        <v>3003</v>
      </c>
      <c r="BQ10080" s="118" t="s">
        <v>2983</v>
      </c>
      <c r="BW10080" s="118" t="s">
        <v>15404</v>
      </c>
      <c r="BX10080" s="118" t="s">
        <v>3003</v>
      </c>
      <c r="BY10080" s="118" t="s">
        <v>2983</v>
      </c>
    </row>
    <row r="10081" spans="53:77" x14ac:dyDescent="0.3">
      <c r="BA10081" s="169" t="e">
        <f>VLOOKUP(D10081,#REF!, 2,FALSE)</f>
        <v>#REF!</v>
      </c>
      <c r="BO10081" s="118" t="s">
        <v>15405</v>
      </c>
      <c r="BP10081" s="118" t="s">
        <v>1269</v>
      </c>
      <c r="BQ10081" s="118" t="s">
        <v>2983</v>
      </c>
      <c r="BW10081" s="118" t="s">
        <v>15405</v>
      </c>
      <c r="BX10081" s="118" t="s">
        <v>1269</v>
      </c>
      <c r="BY10081" s="118" t="s">
        <v>2983</v>
      </c>
    </row>
    <row r="10082" spans="53:77" x14ac:dyDescent="0.3">
      <c r="BA10082" s="169" t="e">
        <f>VLOOKUP(D10082,#REF!, 2,FALSE)</f>
        <v>#REF!</v>
      </c>
      <c r="BO10082" s="118" t="s">
        <v>15406</v>
      </c>
      <c r="BP10082" s="118" t="s">
        <v>3003</v>
      </c>
      <c r="BQ10082" s="118" t="s">
        <v>2983</v>
      </c>
      <c r="BW10082" s="118" t="s">
        <v>15406</v>
      </c>
      <c r="BX10082" s="118" t="s">
        <v>3003</v>
      </c>
      <c r="BY10082" s="118" t="s">
        <v>2983</v>
      </c>
    </row>
    <row r="10083" spans="53:77" x14ac:dyDescent="0.3">
      <c r="BA10083" s="169" t="e">
        <f>VLOOKUP(D10083,#REF!, 2,FALSE)</f>
        <v>#REF!</v>
      </c>
      <c r="BO10083" s="118" t="s">
        <v>15407</v>
      </c>
      <c r="BP10083" s="118" t="s">
        <v>1342</v>
      </c>
      <c r="BQ10083" s="118" t="s">
        <v>2983</v>
      </c>
      <c r="BW10083" s="118" t="s">
        <v>15407</v>
      </c>
      <c r="BX10083" s="118" t="s">
        <v>1342</v>
      </c>
      <c r="BY10083" s="118" t="s">
        <v>2983</v>
      </c>
    </row>
    <row r="10084" spans="53:77" x14ac:dyDescent="0.3">
      <c r="BA10084" s="169" t="e">
        <f>VLOOKUP(D10084,#REF!, 2,FALSE)</f>
        <v>#REF!</v>
      </c>
      <c r="BO10084" s="118" t="s">
        <v>15408</v>
      </c>
      <c r="BP10084" s="118" t="s">
        <v>2979</v>
      </c>
      <c r="BQ10084" s="118" t="s">
        <v>2983</v>
      </c>
      <c r="BW10084" s="118" t="s">
        <v>15408</v>
      </c>
      <c r="BX10084" s="118" t="s">
        <v>2979</v>
      </c>
      <c r="BY10084" s="118" t="s">
        <v>2983</v>
      </c>
    </row>
    <row r="10085" spans="53:77" x14ac:dyDescent="0.3">
      <c r="BA10085" s="169" t="e">
        <f>VLOOKUP(D10085,#REF!, 2,FALSE)</f>
        <v>#REF!</v>
      </c>
      <c r="BO10085" s="118" t="s">
        <v>2684</v>
      </c>
      <c r="BP10085" s="118" t="s">
        <v>16977</v>
      </c>
      <c r="BQ10085" s="118" t="s">
        <v>2546</v>
      </c>
      <c r="BW10085" s="118" t="s">
        <v>2684</v>
      </c>
      <c r="BX10085" s="118" t="s">
        <v>16977</v>
      </c>
      <c r="BY10085" s="118" t="s">
        <v>2546</v>
      </c>
    </row>
    <row r="10086" spans="53:77" x14ac:dyDescent="0.3">
      <c r="BA10086" s="169" t="e">
        <f>VLOOKUP(D10086,#REF!, 2,FALSE)</f>
        <v>#REF!</v>
      </c>
      <c r="BO10086" s="118" t="s">
        <v>2685</v>
      </c>
      <c r="BP10086" s="118" t="s">
        <v>3197</v>
      </c>
      <c r="BQ10086" s="118" t="s">
        <v>2983</v>
      </c>
      <c r="BW10086" s="118" t="s">
        <v>2685</v>
      </c>
      <c r="BX10086" s="118" t="s">
        <v>3197</v>
      </c>
      <c r="BY10086" s="118" t="s">
        <v>2983</v>
      </c>
    </row>
    <row r="10087" spans="53:77" x14ac:dyDescent="0.3">
      <c r="BA10087" s="169" t="e">
        <f>VLOOKUP(D10087,#REF!, 2,FALSE)</f>
        <v>#REF!</v>
      </c>
      <c r="BO10087" s="118" t="s">
        <v>15410</v>
      </c>
      <c r="BP10087" s="118" t="s">
        <v>1342</v>
      </c>
      <c r="BQ10087" s="118" t="s">
        <v>15411</v>
      </c>
      <c r="BW10087" s="118" t="s">
        <v>15410</v>
      </c>
      <c r="BX10087" s="118" t="s">
        <v>1342</v>
      </c>
      <c r="BY10087" s="118" t="s">
        <v>15411</v>
      </c>
    </row>
    <row r="10088" spans="53:77" x14ac:dyDescent="0.3">
      <c r="BA10088" s="169" t="e">
        <f>VLOOKUP(D10088,#REF!, 2,FALSE)</f>
        <v>#REF!</v>
      </c>
      <c r="BO10088" s="118" t="s">
        <v>15412</v>
      </c>
      <c r="BP10088" s="118" t="s">
        <v>3243</v>
      </c>
      <c r="BQ10088" s="118" t="s">
        <v>2983</v>
      </c>
      <c r="BW10088" s="118" t="s">
        <v>15412</v>
      </c>
      <c r="BX10088" s="118" t="s">
        <v>3243</v>
      </c>
      <c r="BY10088" s="118" t="s">
        <v>2983</v>
      </c>
    </row>
    <row r="10089" spans="53:77" x14ac:dyDescent="0.3">
      <c r="BA10089" s="169" t="e">
        <f>VLOOKUP(D10089,#REF!, 2,FALSE)</f>
        <v>#REF!</v>
      </c>
      <c r="BO10089" s="118" t="s">
        <v>15413</v>
      </c>
      <c r="BP10089" s="118" t="s">
        <v>3003</v>
      </c>
      <c r="BQ10089" s="118" t="s">
        <v>15414</v>
      </c>
      <c r="BW10089" s="118" t="s">
        <v>15413</v>
      </c>
      <c r="BX10089" s="118" t="s">
        <v>3003</v>
      </c>
      <c r="BY10089" s="118" t="s">
        <v>15414</v>
      </c>
    </row>
    <row r="10090" spans="53:77" x14ac:dyDescent="0.3">
      <c r="BA10090" s="169" t="e">
        <f>VLOOKUP(D10090,#REF!, 2,FALSE)</f>
        <v>#REF!</v>
      </c>
      <c r="BO10090" s="118" t="s">
        <v>15415</v>
      </c>
      <c r="BP10090" s="118" t="s">
        <v>2979</v>
      </c>
      <c r="BQ10090" s="118" t="s">
        <v>2983</v>
      </c>
      <c r="BW10090" s="118" t="s">
        <v>15415</v>
      </c>
      <c r="BX10090" s="118" t="s">
        <v>2979</v>
      </c>
      <c r="BY10090" s="118" t="s">
        <v>2983</v>
      </c>
    </row>
    <row r="10091" spans="53:77" x14ac:dyDescent="0.3">
      <c r="BA10091" s="169" t="e">
        <f>VLOOKUP(D10091,#REF!, 2,FALSE)</f>
        <v>#REF!</v>
      </c>
      <c r="BO10091" s="118" t="s">
        <v>15416</v>
      </c>
      <c r="BP10091" s="118" t="s">
        <v>617</v>
      </c>
      <c r="BQ10091" s="118" t="s">
        <v>15417</v>
      </c>
      <c r="BW10091" s="118" t="s">
        <v>15416</v>
      </c>
      <c r="BX10091" s="118" t="s">
        <v>617</v>
      </c>
      <c r="BY10091" s="118" t="s">
        <v>15417</v>
      </c>
    </row>
    <row r="10092" spans="53:77" x14ac:dyDescent="0.3">
      <c r="BA10092" s="169" t="e">
        <f>VLOOKUP(D10092,#REF!, 2,FALSE)</f>
        <v>#REF!</v>
      </c>
      <c r="BO10092" s="118" t="s">
        <v>15418</v>
      </c>
      <c r="BP10092" s="118" t="s">
        <v>3085</v>
      </c>
      <c r="BQ10092" s="118" t="s">
        <v>2983</v>
      </c>
      <c r="BW10092" s="118" t="s">
        <v>15418</v>
      </c>
      <c r="BX10092" s="118" t="s">
        <v>3085</v>
      </c>
      <c r="BY10092" s="118" t="s">
        <v>2983</v>
      </c>
    </row>
    <row r="10093" spans="53:77" x14ac:dyDescent="0.3">
      <c r="BA10093" s="169" t="e">
        <f>VLOOKUP(D10093,#REF!, 2,FALSE)</f>
        <v>#REF!</v>
      </c>
      <c r="BO10093" s="118" t="s">
        <v>15419</v>
      </c>
      <c r="BP10093" s="118" t="s">
        <v>3003</v>
      </c>
      <c r="BQ10093" s="118" t="s">
        <v>2983</v>
      </c>
      <c r="BW10093" s="118" t="s">
        <v>15419</v>
      </c>
      <c r="BX10093" s="118" t="s">
        <v>3003</v>
      </c>
      <c r="BY10093" s="118" t="s">
        <v>2983</v>
      </c>
    </row>
    <row r="10094" spans="53:77" x14ac:dyDescent="0.3">
      <c r="BA10094" s="169" t="e">
        <f>VLOOKUP(D10094,#REF!, 2,FALSE)</f>
        <v>#REF!</v>
      </c>
      <c r="BO10094" s="118" t="s">
        <v>15420</v>
      </c>
      <c r="BP10094" s="118" t="s">
        <v>3243</v>
      </c>
      <c r="BQ10094" s="118" t="s">
        <v>2983</v>
      </c>
      <c r="BW10094" s="118" t="s">
        <v>15420</v>
      </c>
      <c r="BX10094" s="118" t="s">
        <v>3243</v>
      </c>
      <c r="BY10094" s="118" t="s">
        <v>2983</v>
      </c>
    </row>
    <row r="10095" spans="53:77" x14ac:dyDescent="0.3">
      <c r="BA10095" s="169" t="e">
        <f>VLOOKUP(D10095,#REF!, 2,FALSE)</f>
        <v>#REF!</v>
      </c>
      <c r="BO10095" s="118" t="s">
        <v>15421</v>
      </c>
      <c r="BP10095" s="118" t="s">
        <v>1342</v>
      </c>
      <c r="BQ10095" s="118" t="s">
        <v>2983</v>
      </c>
      <c r="BW10095" s="118" t="s">
        <v>15421</v>
      </c>
      <c r="BX10095" s="118" t="s">
        <v>1342</v>
      </c>
      <c r="BY10095" s="118" t="s">
        <v>2983</v>
      </c>
    </row>
    <row r="10096" spans="53:77" x14ac:dyDescent="0.3">
      <c r="BA10096" s="169" t="e">
        <f>VLOOKUP(D10096,#REF!, 2,FALSE)</f>
        <v>#REF!</v>
      </c>
      <c r="BO10096" s="118" t="s">
        <v>15422</v>
      </c>
      <c r="BP10096" s="118" t="s">
        <v>3003</v>
      </c>
      <c r="BQ10096" s="118" t="s">
        <v>2983</v>
      </c>
      <c r="BW10096" s="118" t="s">
        <v>15422</v>
      </c>
      <c r="BX10096" s="118" t="s">
        <v>3003</v>
      </c>
      <c r="BY10096" s="118" t="s">
        <v>2983</v>
      </c>
    </row>
    <row r="10097" spans="53:77" x14ac:dyDescent="0.3">
      <c r="BA10097" s="169" t="e">
        <f>VLOOKUP(D10097,#REF!, 2,FALSE)</f>
        <v>#REF!</v>
      </c>
      <c r="BO10097" s="118" t="s">
        <v>15423</v>
      </c>
      <c r="BP10097" s="118" t="s">
        <v>3085</v>
      </c>
      <c r="BQ10097" s="118" t="s">
        <v>13236</v>
      </c>
      <c r="BW10097" s="118" t="s">
        <v>15423</v>
      </c>
      <c r="BX10097" s="118" t="s">
        <v>3085</v>
      </c>
      <c r="BY10097" s="118" t="s">
        <v>13236</v>
      </c>
    </row>
    <row r="10098" spans="53:77" x14ac:dyDescent="0.3">
      <c r="BA10098" s="169" t="e">
        <f>VLOOKUP(D10098,#REF!, 2,FALSE)</f>
        <v>#REF!</v>
      </c>
      <c r="BO10098" s="118" t="s">
        <v>15424</v>
      </c>
      <c r="BP10098" s="118" t="s">
        <v>625</v>
      </c>
      <c r="BQ10098" s="118" t="s">
        <v>8364</v>
      </c>
      <c r="BW10098" s="118" t="s">
        <v>15424</v>
      </c>
      <c r="BX10098" s="118" t="s">
        <v>625</v>
      </c>
      <c r="BY10098" s="118" t="s">
        <v>8364</v>
      </c>
    </row>
    <row r="10099" spans="53:77" x14ac:dyDescent="0.3">
      <c r="BA10099" s="169" t="e">
        <f>VLOOKUP(D10099,#REF!, 2,FALSE)</f>
        <v>#REF!</v>
      </c>
      <c r="BO10099" s="118" t="s">
        <v>267</v>
      </c>
      <c r="BP10099" s="118" t="s">
        <v>625</v>
      </c>
      <c r="BQ10099" s="118" t="s">
        <v>11445</v>
      </c>
      <c r="BW10099" s="118" t="s">
        <v>267</v>
      </c>
      <c r="BX10099" s="118" t="s">
        <v>625</v>
      </c>
      <c r="BY10099" s="118" t="s">
        <v>11445</v>
      </c>
    </row>
    <row r="10100" spans="53:77" x14ac:dyDescent="0.3">
      <c r="BA10100" s="169" t="e">
        <f>VLOOKUP(D10100,#REF!, 2,FALSE)</f>
        <v>#REF!</v>
      </c>
      <c r="BO10100" s="118" t="s">
        <v>15425</v>
      </c>
      <c r="BP10100" s="118" t="s">
        <v>3243</v>
      </c>
      <c r="BQ10100" s="118" t="s">
        <v>2983</v>
      </c>
      <c r="BW10100" s="118" t="s">
        <v>15425</v>
      </c>
      <c r="BX10100" s="118" t="s">
        <v>3243</v>
      </c>
      <c r="BY10100" s="118" t="s">
        <v>2983</v>
      </c>
    </row>
    <row r="10101" spans="53:77" x14ac:dyDescent="0.3">
      <c r="BA10101" s="169" t="e">
        <f>VLOOKUP(D10101,#REF!, 2,FALSE)</f>
        <v>#REF!</v>
      </c>
      <c r="BO10101" s="118" t="s">
        <v>15426</v>
      </c>
      <c r="BP10101" s="118" t="s">
        <v>715</v>
      </c>
      <c r="BQ10101" s="118" t="s">
        <v>15427</v>
      </c>
      <c r="BW10101" s="118" t="s">
        <v>15426</v>
      </c>
      <c r="BX10101" s="118" t="s">
        <v>715</v>
      </c>
      <c r="BY10101" s="118" t="s">
        <v>15427</v>
      </c>
    </row>
    <row r="10102" spans="53:77" x14ac:dyDescent="0.3">
      <c r="BA10102" s="169" t="e">
        <f>VLOOKUP(D10102,#REF!, 2,FALSE)</f>
        <v>#REF!</v>
      </c>
      <c r="BO10102" s="118" t="s">
        <v>15428</v>
      </c>
      <c r="BP10102" s="118" t="s">
        <v>1342</v>
      </c>
      <c r="BQ10102" s="118" t="s">
        <v>15429</v>
      </c>
      <c r="BW10102" s="118" t="s">
        <v>15428</v>
      </c>
      <c r="BX10102" s="118" t="s">
        <v>1342</v>
      </c>
      <c r="BY10102" s="118" t="s">
        <v>15429</v>
      </c>
    </row>
    <row r="10103" spans="53:77" x14ac:dyDescent="0.3">
      <c r="BA10103" s="169" t="e">
        <f>VLOOKUP(D10103,#REF!, 2,FALSE)</f>
        <v>#REF!</v>
      </c>
      <c r="BO10103" s="118" t="s">
        <v>15430</v>
      </c>
      <c r="BP10103" s="118" t="s">
        <v>1342</v>
      </c>
      <c r="BQ10103" s="118" t="s">
        <v>15431</v>
      </c>
      <c r="BW10103" s="118" t="s">
        <v>15430</v>
      </c>
      <c r="BX10103" s="118" t="s">
        <v>1342</v>
      </c>
      <c r="BY10103" s="118" t="s">
        <v>15431</v>
      </c>
    </row>
    <row r="10104" spans="53:77" x14ac:dyDescent="0.3">
      <c r="BA10104" s="169" t="e">
        <f>VLOOKUP(D10104,#REF!, 2,FALSE)</f>
        <v>#REF!</v>
      </c>
      <c r="BO10104" s="118" t="s">
        <v>15432</v>
      </c>
      <c r="BP10104" s="118" t="s">
        <v>715</v>
      </c>
      <c r="BQ10104" s="118" t="s">
        <v>5615</v>
      </c>
      <c r="BW10104" s="118" t="s">
        <v>15432</v>
      </c>
      <c r="BX10104" s="118" t="s">
        <v>715</v>
      </c>
      <c r="BY10104" s="118" t="s">
        <v>5615</v>
      </c>
    </row>
    <row r="10105" spans="53:77" x14ac:dyDescent="0.3">
      <c r="BA10105" s="169" t="e">
        <f>VLOOKUP(D10105,#REF!, 2,FALSE)</f>
        <v>#REF!</v>
      </c>
      <c r="BO10105" s="118" t="s">
        <v>15433</v>
      </c>
      <c r="BP10105" s="118" t="s">
        <v>3003</v>
      </c>
      <c r="BQ10105" s="118" t="s">
        <v>15434</v>
      </c>
      <c r="BW10105" s="118" t="s">
        <v>15433</v>
      </c>
      <c r="BX10105" s="118" t="s">
        <v>3003</v>
      </c>
      <c r="BY10105" s="118" t="s">
        <v>15434</v>
      </c>
    </row>
    <row r="10106" spans="53:77" x14ac:dyDescent="0.3">
      <c r="BA10106" s="169" t="e">
        <f>VLOOKUP(D10106,#REF!, 2,FALSE)</f>
        <v>#REF!</v>
      </c>
      <c r="BO10106" s="118" t="s">
        <v>15435</v>
      </c>
      <c r="BP10106" s="118" t="s">
        <v>3000</v>
      </c>
      <c r="BQ10106" s="118" t="s">
        <v>15436</v>
      </c>
      <c r="BW10106" s="118" t="s">
        <v>15435</v>
      </c>
      <c r="BX10106" s="118" t="s">
        <v>3000</v>
      </c>
      <c r="BY10106" s="118" t="s">
        <v>15436</v>
      </c>
    </row>
    <row r="10107" spans="53:77" x14ac:dyDescent="0.3">
      <c r="BA10107" s="169" t="e">
        <f>VLOOKUP(D10107,#REF!, 2,FALSE)</f>
        <v>#REF!</v>
      </c>
      <c r="BO10107" s="118" t="s">
        <v>15437</v>
      </c>
      <c r="BP10107" s="118" t="s">
        <v>3000</v>
      </c>
      <c r="BQ10107" s="118" t="s">
        <v>3814</v>
      </c>
      <c r="BW10107" s="118" t="s">
        <v>15437</v>
      </c>
      <c r="BX10107" s="118" t="s">
        <v>3000</v>
      </c>
      <c r="BY10107" s="118" t="s">
        <v>3814</v>
      </c>
    </row>
    <row r="10108" spans="53:77" x14ac:dyDescent="0.3">
      <c r="BA10108" s="169" t="e">
        <f>VLOOKUP(D10108,#REF!, 2,FALSE)</f>
        <v>#REF!</v>
      </c>
      <c r="BO10108" s="118" t="s">
        <v>2686</v>
      </c>
      <c r="BP10108" s="118" t="s">
        <v>3003</v>
      </c>
      <c r="BQ10108" s="118" t="s">
        <v>728</v>
      </c>
      <c r="BW10108" s="118" t="s">
        <v>2686</v>
      </c>
      <c r="BX10108" s="118" t="s">
        <v>3003</v>
      </c>
      <c r="BY10108" s="118" t="s">
        <v>728</v>
      </c>
    </row>
    <row r="10109" spans="53:77" x14ac:dyDescent="0.3">
      <c r="BA10109" s="169" t="e">
        <f>VLOOKUP(D10109,#REF!, 2,FALSE)</f>
        <v>#REF!</v>
      </c>
      <c r="BO10109" s="118" t="s">
        <v>15438</v>
      </c>
      <c r="BP10109" s="118" t="s">
        <v>3003</v>
      </c>
      <c r="BQ10109" s="118" t="s">
        <v>6369</v>
      </c>
      <c r="BW10109" s="118" t="s">
        <v>15438</v>
      </c>
      <c r="BX10109" s="118" t="s">
        <v>3003</v>
      </c>
      <c r="BY10109" s="118" t="s">
        <v>6369</v>
      </c>
    </row>
    <row r="10110" spans="53:77" x14ac:dyDescent="0.3">
      <c r="BA10110" s="169" t="e">
        <f>VLOOKUP(D10110,#REF!, 2,FALSE)</f>
        <v>#REF!</v>
      </c>
      <c r="BO10110" s="118" t="s">
        <v>2687</v>
      </c>
      <c r="BP10110" s="118" t="s">
        <v>715</v>
      </c>
      <c r="BQ10110" s="118" t="s">
        <v>4079</v>
      </c>
      <c r="BW10110" s="118" t="s">
        <v>2687</v>
      </c>
      <c r="BX10110" s="118" t="s">
        <v>715</v>
      </c>
      <c r="BY10110" s="118" t="s">
        <v>4079</v>
      </c>
    </row>
    <row r="10111" spans="53:77" x14ac:dyDescent="0.3">
      <c r="BA10111" s="169" t="e">
        <f>VLOOKUP(D10111,#REF!, 2,FALSE)</f>
        <v>#REF!</v>
      </c>
      <c r="BO10111" s="118" t="s">
        <v>2688</v>
      </c>
      <c r="BP10111" s="118" t="s">
        <v>862</v>
      </c>
      <c r="BQ10111" s="118" t="s">
        <v>15439</v>
      </c>
      <c r="BW10111" s="118" t="s">
        <v>2688</v>
      </c>
      <c r="BX10111" s="118" t="s">
        <v>862</v>
      </c>
      <c r="BY10111" s="118" t="s">
        <v>15439</v>
      </c>
    </row>
    <row r="10112" spans="53:77" x14ac:dyDescent="0.3">
      <c r="BA10112" s="169" t="e">
        <f>VLOOKUP(D10112,#REF!, 2,FALSE)</f>
        <v>#REF!</v>
      </c>
      <c r="BO10112" s="118" t="s">
        <v>15440</v>
      </c>
      <c r="BP10112" s="118" t="s">
        <v>1139</v>
      </c>
      <c r="BQ10112" s="118" t="s">
        <v>9102</v>
      </c>
      <c r="BW10112" s="118" t="s">
        <v>15440</v>
      </c>
      <c r="BX10112" s="118" t="s">
        <v>1139</v>
      </c>
      <c r="BY10112" s="118" t="s">
        <v>9102</v>
      </c>
    </row>
    <row r="10113" spans="53:77" x14ac:dyDescent="0.3">
      <c r="BA10113" s="169" t="e">
        <f>VLOOKUP(D10113,#REF!, 2,FALSE)</f>
        <v>#REF!</v>
      </c>
      <c r="BO10113" s="118" t="s">
        <v>15441</v>
      </c>
      <c r="BP10113" s="118" t="s">
        <v>3243</v>
      </c>
      <c r="BQ10113" s="118" t="s">
        <v>10779</v>
      </c>
      <c r="BW10113" s="118" t="s">
        <v>15441</v>
      </c>
      <c r="BX10113" s="118" t="s">
        <v>3243</v>
      </c>
      <c r="BY10113" s="118" t="s">
        <v>10779</v>
      </c>
    </row>
    <row r="10114" spans="53:77" x14ac:dyDescent="0.3">
      <c r="BA10114" s="169" t="e">
        <f>VLOOKUP(D10114,#REF!, 2,FALSE)</f>
        <v>#REF!</v>
      </c>
      <c r="BO10114" s="118" t="s">
        <v>15442</v>
      </c>
      <c r="BP10114" s="118" t="s">
        <v>3043</v>
      </c>
      <c r="BQ10114" s="118" t="s">
        <v>2983</v>
      </c>
      <c r="BW10114" s="118" t="s">
        <v>15442</v>
      </c>
      <c r="BX10114" s="118" t="s">
        <v>3043</v>
      </c>
      <c r="BY10114" s="118" t="s">
        <v>2983</v>
      </c>
    </row>
    <row r="10115" spans="53:77" x14ac:dyDescent="0.3">
      <c r="BA10115" s="169" t="e">
        <f>VLOOKUP(D10115,#REF!, 2,FALSE)</f>
        <v>#REF!</v>
      </c>
      <c r="BO10115" s="118" t="s">
        <v>15443</v>
      </c>
      <c r="BP10115" s="118" t="s">
        <v>3000</v>
      </c>
      <c r="BQ10115" s="118" t="s">
        <v>15444</v>
      </c>
      <c r="BW10115" s="118" t="s">
        <v>15443</v>
      </c>
      <c r="BX10115" s="118" t="s">
        <v>3000</v>
      </c>
      <c r="BY10115" s="118" t="s">
        <v>15444</v>
      </c>
    </row>
    <row r="10116" spans="53:77" x14ac:dyDescent="0.3">
      <c r="BA10116" s="169" t="e">
        <f>VLOOKUP(D10116,#REF!, 2,FALSE)</f>
        <v>#REF!</v>
      </c>
      <c r="BO10116" s="118" t="s">
        <v>15445</v>
      </c>
      <c r="BP10116" s="118" t="s">
        <v>3085</v>
      </c>
      <c r="BQ10116" s="118" t="s">
        <v>2983</v>
      </c>
      <c r="BW10116" s="118" t="s">
        <v>15445</v>
      </c>
      <c r="BX10116" s="118" t="s">
        <v>3085</v>
      </c>
      <c r="BY10116" s="118" t="s">
        <v>2983</v>
      </c>
    </row>
    <row r="10117" spans="53:77" x14ac:dyDescent="0.3">
      <c r="BA10117" s="169" t="e">
        <f>VLOOKUP(D10117,#REF!, 2,FALSE)</f>
        <v>#REF!</v>
      </c>
      <c r="BO10117" s="118" t="s">
        <v>15446</v>
      </c>
      <c r="BP10117" s="118" t="s">
        <v>3000</v>
      </c>
      <c r="BQ10117" s="118" t="s">
        <v>15447</v>
      </c>
      <c r="BW10117" s="118" t="s">
        <v>15446</v>
      </c>
      <c r="BX10117" s="118" t="s">
        <v>3000</v>
      </c>
      <c r="BY10117" s="118" t="s">
        <v>15447</v>
      </c>
    </row>
    <row r="10118" spans="53:77" x14ac:dyDescent="0.3">
      <c r="BA10118" s="169" t="e">
        <f>VLOOKUP(D10118,#REF!, 2,FALSE)</f>
        <v>#REF!</v>
      </c>
      <c r="BO10118" s="118" t="s">
        <v>15448</v>
      </c>
      <c r="BP10118" s="118" t="s">
        <v>3095</v>
      </c>
      <c r="BQ10118" s="118" t="s">
        <v>15449</v>
      </c>
      <c r="BW10118" s="118" t="s">
        <v>15448</v>
      </c>
      <c r="BX10118" s="118" t="s">
        <v>3095</v>
      </c>
      <c r="BY10118" s="118" t="s">
        <v>15449</v>
      </c>
    </row>
    <row r="10119" spans="53:77" x14ac:dyDescent="0.3">
      <c r="BA10119" s="169" t="e">
        <f>VLOOKUP(D10119,#REF!, 2,FALSE)</f>
        <v>#REF!</v>
      </c>
      <c r="BO10119" s="118" t="s">
        <v>15450</v>
      </c>
      <c r="BP10119" s="118" t="s">
        <v>1342</v>
      </c>
      <c r="BQ10119" s="118" t="s">
        <v>15451</v>
      </c>
      <c r="BW10119" s="118" t="s">
        <v>15450</v>
      </c>
      <c r="BX10119" s="118" t="s">
        <v>1342</v>
      </c>
      <c r="BY10119" s="118" t="s">
        <v>15451</v>
      </c>
    </row>
    <row r="10120" spans="53:77" x14ac:dyDescent="0.3">
      <c r="BA10120" s="169" t="e">
        <f>VLOOKUP(D10120,#REF!, 2,FALSE)</f>
        <v>#REF!</v>
      </c>
      <c r="BO10120" s="118" t="s">
        <v>15452</v>
      </c>
      <c r="BP10120" s="118" t="s">
        <v>3095</v>
      </c>
      <c r="BQ10120" s="118" t="s">
        <v>14652</v>
      </c>
      <c r="BW10120" s="118" t="s">
        <v>15452</v>
      </c>
      <c r="BX10120" s="118" t="s">
        <v>3095</v>
      </c>
      <c r="BY10120" s="118" t="s">
        <v>14652</v>
      </c>
    </row>
    <row r="10121" spans="53:77" x14ac:dyDescent="0.3">
      <c r="BA10121" s="169" t="e">
        <f>VLOOKUP(D10121,#REF!, 2,FALSE)</f>
        <v>#REF!</v>
      </c>
      <c r="BO10121" s="118" t="s">
        <v>15453</v>
      </c>
      <c r="BP10121" s="118" t="s">
        <v>3243</v>
      </c>
      <c r="BQ10121" s="118" t="s">
        <v>4119</v>
      </c>
      <c r="BW10121" s="118" t="s">
        <v>15453</v>
      </c>
      <c r="BX10121" s="118" t="s">
        <v>3243</v>
      </c>
      <c r="BY10121" s="118" t="s">
        <v>4119</v>
      </c>
    </row>
    <row r="10122" spans="53:77" x14ac:dyDescent="0.3">
      <c r="BA10122" s="169" t="e">
        <f>VLOOKUP(D10122,#REF!, 2,FALSE)</f>
        <v>#REF!</v>
      </c>
      <c r="BO10122" s="118" t="s">
        <v>2689</v>
      </c>
      <c r="BP10122" s="118" t="s">
        <v>3003</v>
      </c>
      <c r="BQ10122" s="118" t="s">
        <v>15454</v>
      </c>
      <c r="BW10122" s="118" t="s">
        <v>2689</v>
      </c>
      <c r="BX10122" s="118" t="s">
        <v>3003</v>
      </c>
      <c r="BY10122" s="118" t="s">
        <v>15454</v>
      </c>
    </row>
    <row r="10123" spans="53:77" x14ac:dyDescent="0.3">
      <c r="BA10123" s="169" t="e">
        <f>VLOOKUP(D10123,#REF!, 2,FALSE)</f>
        <v>#REF!</v>
      </c>
      <c r="BO10123" s="118" t="s">
        <v>2690</v>
      </c>
      <c r="BP10123" s="118" t="s">
        <v>3095</v>
      </c>
      <c r="BQ10123" s="118" t="s">
        <v>15455</v>
      </c>
      <c r="BW10123" s="118" t="s">
        <v>2690</v>
      </c>
      <c r="BX10123" s="118" t="s">
        <v>3095</v>
      </c>
      <c r="BY10123" s="118" t="s">
        <v>15455</v>
      </c>
    </row>
    <row r="10124" spans="53:77" x14ac:dyDescent="0.3">
      <c r="BA10124" s="169" t="e">
        <f>VLOOKUP(D10124,#REF!, 2,FALSE)</f>
        <v>#REF!</v>
      </c>
      <c r="BO10124" s="118" t="s">
        <v>15456</v>
      </c>
      <c r="BP10124" s="118" t="s">
        <v>703</v>
      </c>
      <c r="BQ10124" s="118" t="s">
        <v>15457</v>
      </c>
      <c r="BW10124" s="118" t="s">
        <v>15456</v>
      </c>
      <c r="BX10124" s="118" t="s">
        <v>703</v>
      </c>
      <c r="BY10124" s="118" t="s">
        <v>15457</v>
      </c>
    </row>
    <row r="10125" spans="53:77" x14ac:dyDescent="0.3">
      <c r="BA10125" s="169" t="e">
        <f>VLOOKUP(D10125,#REF!, 2,FALSE)</f>
        <v>#REF!</v>
      </c>
      <c r="BO10125" s="118" t="s">
        <v>15458</v>
      </c>
      <c r="BP10125" s="118" t="s">
        <v>666</v>
      </c>
      <c r="BQ10125" s="118" t="s">
        <v>2983</v>
      </c>
      <c r="BW10125" s="118" t="s">
        <v>15458</v>
      </c>
      <c r="BX10125" s="118" t="s">
        <v>666</v>
      </c>
      <c r="BY10125" s="118" t="s">
        <v>2983</v>
      </c>
    </row>
    <row r="10126" spans="53:77" x14ac:dyDescent="0.3">
      <c r="BA10126" s="169" t="e">
        <f>VLOOKUP(D10126,#REF!, 2,FALSE)</f>
        <v>#REF!</v>
      </c>
      <c r="BO10126" s="118" t="s">
        <v>15459</v>
      </c>
      <c r="BP10126" s="118" t="s">
        <v>1342</v>
      </c>
      <c r="BQ10126" s="118" t="s">
        <v>4744</v>
      </c>
      <c r="BW10126" s="118" t="s">
        <v>15459</v>
      </c>
      <c r="BX10126" s="118" t="s">
        <v>1342</v>
      </c>
      <c r="BY10126" s="118" t="s">
        <v>4744</v>
      </c>
    </row>
    <row r="10127" spans="53:77" x14ac:dyDescent="0.3">
      <c r="BA10127" s="169" t="e">
        <f>VLOOKUP(D10127,#REF!, 2,FALSE)</f>
        <v>#REF!</v>
      </c>
      <c r="BO10127" s="118" t="s">
        <v>15460</v>
      </c>
      <c r="BP10127" s="118" t="s">
        <v>628</v>
      </c>
      <c r="BQ10127" s="118" t="s">
        <v>8011</v>
      </c>
      <c r="BW10127" s="118" t="s">
        <v>15460</v>
      </c>
      <c r="BX10127" s="118" t="s">
        <v>628</v>
      </c>
      <c r="BY10127" s="118" t="s">
        <v>8011</v>
      </c>
    </row>
    <row r="10128" spans="53:77" x14ac:dyDescent="0.3">
      <c r="BA10128" s="169" t="e">
        <f>VLOOKUP(D10128,#REF!, 2,FALSE)</f>
        <v>#REF!</v>
      </c>
      <c r="BO10128" s="118" t="s">
        <v>15461</v>
      </c>
      <c r="BP10128" s="118" t="s">
        <v>16986</v>
      </c>
      <c r="BQ10128" s="118" t="s">
        <v>3863</v>
      </c>
      <c r="BW10128" s="118" t="s">
        <v>15461</v>
      </c>
      <c r="BX10128" s="118" t="s">
        <v>16986</v>
      </c>
      <c r="BY10128" s="118" t="s">
        <v>3863</v>
      </c>
    </row>
    <row r="10129" spans="53:77" x14ac:dyDescent="0.3">
      <c r="BA10129" s="169" t="e">
        <f>VLOOKUP(D10129,#REF!, 2,FALSE)</f>
        <v>#REF!</v>
      </c>
      <c r="BO10129" s="118" t="s">
        <v>15462</v>
      </c>
      <c r="BP10129" s="118" t="s">
        <v>3243</v>
      </c>
      <c r="BQ10129" s="118" t="s">
        <v>13191</v>
      </c>
      <c r="BW10129" s="118" t="s">
        <v>15462</v>
      </c>
      <c r="BX10129" s="118" t="s">
        <v>3243</v>
      </c>
      <c r="BY10129" s="118" t="s">
        <v>13191</v>
      </c>
    </row>
    <row r="10130" spans="53:77" x14ac:dyDescent="0.3">
      <c r="BA10130" s="169" t="e">
        <f>VLOOKUP(D10130,#REF!, 2,FALSE)</f>
        <v>#REF!</v>
      </c>
      <c r="BO10130" s="118" t="s">
        <v>15463</v>
      </c>
      <c r="BP10130" s="118" t="s">
        <v>715</v>
      </c>
      <c r="BQ10130" s="118" t="s">
        <v>15464</v>
      </c>
      <c r="BW10130" s="118" t="s">
        <v>15463</v>
      </c>
      <c r="BX10130" s="118" t="s">
        <v>715</v>
      </c>
      <c r="BY10130" s="118" t="s">
        <v>15464</v>
      </c>
    </row>
    <row r="10131" spans="53:77" x14ac:dyDescent="0.3">
      <c r="BA10131" s="169" t="e">
        <f>VLOOKUP(D10131,#REF!, 2,FALSE)</f>
        <v>#REF!</v>
      </c>
      <c r="BO10131" s="118" t="s">
        <v>15465</v>
      </c>
      <c r="BP10131" s="118" t="s">
        <v>715</v>
      </c>
      <c r="BQ10131" s="118" t="s">
        <v>10965</v>
      </c>
      <c r="BW10131" s="118" t="s">
        <v>15465</v>
      </c>
      <c r="BX10131" s="118" t="s">
        <v>715</v>
      </c>
      <c r="BY10131" s="118" t="s">
        <v>10965</v>
      </c>
    </row>
    <row r="10132" spans="53:77" x14ac:dyDescent="0.3">
      <c r="BA10132" s="169" t="e">
        <f>VLOOKUP(D10132,#REF!, 2,FALSE)</f>
        <v>#REF!</v>
      </c>
      <c r="BO10132" s="118" t="s">
        <v>15466</v>
      </c>
      <c r="BP10132" s="118" t="s">
        <v>16986</v>
      </c>
      <c r="BQ10132" s="118" t="s">
        <v>15467</v>
      </c>
      <c r="BW10132" s="118" t="s">
        <v>15466</v>
      </c>
      <c r="BX10132" s="118" t="s">
        <v>16986</v>
      </c>
      <c r="BY10132" s="118" t="s">
        <v>15467</v>
      </c>
    </row>
    <row r="10133" spans="53:77" x14ac:dyDescent="0.3">
      <c r="BA10133" s="169" t="e">
        <f>VLOOKUP(D10133,#REF!, 2,FALSE)</f>
        <v>#REF!</v>
      </c>
      <c r="BO10133" s="118" t="s">
        <v>15468</v>
      </c>
      <c r="BP10133" s="118" t="s">
        <v>626</v>
      </c>
      <c r="BQ10133" s="118" t="s">
        <v>7640</v>
      </c>
      <c r="BW10133" s="118" t="s">
        <v>15468</v>
      </c>
      <c r="BX10133" s="118" t="s">
        <v>626</v>
      </c>
      <c r="BY10133" s="118" t="s">
        <v>7640</v>
      </c>
    </row>
    <row r="10134" spans="53:77" x14ac:dyDescent="0.3">
      <c r="BA10134" s="169" t="e">
        <f>VLOOKUP(D10134,#REF!, 2,FALSE)</f>
        <v>#REF!</v>
      </c>
      <c r="BO10134" s="118" t="s">
        <v>2702</v>
      </c>
      <c r="BP10134" s="118" t="s">
        <v>1272</v>
      </c>
      <c r="BQ10134" s="118" t="s">
        <v>8197</v>
      </c>
      <c r="BW10134" s="118" t="s">
        <v>2702</v>
      </c>
      <c r="BX10134" s="118" t="s">
        <v>1272</v>
      </c>
      <c r="BY10134" s="118" t="s">
        <v>8197</v>
      </c>
    </row>
    <row r="10135" spans="53:77" x14ac:dyDescent="0.3">
      <c r="BA10135" s="169" t="e">
        <f>VLOOKUP(D10135,#REF!, 2,FALSE)</f>
        <v>#REF!</v>
      </c>
      <c r="BO10135" s="118" t="s">
        <v>15469</v>
      </c>
      <c r="BP10135" s="118" t="s">
        <v>2983</v>
      </c>
      <c r="BQ10135" s="118" t="s">
        <v>11191</v>
      </c>
      <c r="BW10135" s="118" t="s">
        <v>15469</v>
      </c>
      <c r="BX10135" s="118" t="s">
        <v>2983</v>
      </c>
      <c r="BY10135" s="118" t="s">
        <v>11191</v>
      </c>
    </row>
    <row r="10136" spans="53:77" x14ac:dyDescent="0.3">
      <c r="BA10136" s="169" t="e">
        <f>VLOOKUP(D10136,#REF!, 2,FALSE)</f>
        <v>#REF!</v>
      </c>
      <c r="BO10136" s="118" t="s">
        <v>15470</v>
      </c>
      <c r="BP10136" s="118" t="s">
        <v>626</v>
      </c>
      <c r="BQ10136" s="118" t="s">
        <v>15471</v>
      </c>
      <c r="BW10136" s="118" t="s">
        <v>15470</v>
      </c>
      <c r="BX10136" s="118" t="s">
        <v>626</v>
      </c>
      <c r="BY10136" s="118" t="s">
        <v>15471</v>
      </c>
    </row>
    <row r="10137" spans="53:77" x14ac:dyDescent="0.3">
      <c r="BA10137" s="169" t="e">
        <f>VLOOKUP(D10137,#REF!, 2,FALSE)</f>
        <v>#REF!</v>
      </c>
      <c r="BO10137" s="118" t="s">
        <v>15472</v>
      </c>
      <c r="BP10137" s="118" t="s">
        <v>626</v>
      </c>
      <c r="BQ10137" s="118" t="s">
        <v>7364</v>
      </c>
      <c r="BW10137" s="118" t="s">
        <v>15472</v>
      </c>
      <c r="BX10137" s="118" t="s">
        <v>626</v>
      </c>
      <c r="BY10137" s="118" t="s">
        <v>7364</v>
      </c>
    </row>
    <row r="10138" spans="53:77" x14ac:dyDescent="0.3">
      <c r="BA10138" s="169" t="e">
        <f>VLOOKUP(D10138,#REF!, 2,FALSE)</f>
        <v>#REF!</v>
      </c>
      <c r="BO10138" s="118" t="s">
        <v>15473</v>
      </c>
      <c r="BP10138" s="118" t="s">
        <v>628</v>
      </c>
      <c r="BQ10138" s="118" t="s">
        <v>4758</v>
      </c>
      <c r="BW10138" s="118" t="s">
        <v>15473</v>
      </c>
      <c r="BX10138" s="118" t="s">
        <v>628</v>
      </c>
      <c r="BY10138" s="118" t="s">
        <v>4758</v>
      </c>
    </row>
    <row r="10139" spans="53:77" x14ac:dyDescent="0.3">
      <c r="BA10139" s="169" t="e">
        <f>VLOOKUP(D10139,#REF!, 2,FALSE)</f>
        <v>#REF!</v>
      </c>
      <c r="BO10139" s="118" t="s">
        <v>15474</v>
      </c>
      <c r="BP10139" s="118" t="s">
        <v>626</v>
      </c>
      <c r="BQ10139" s="118" t="s">
        <v>15475</v>
      </c>
      <c r="BW10139" s="118" t="s">
        <v>15474</v>
      </c>
      <c r="BX10139" s="118" t="s">
        <v>626</v>
      </c>
      <c r="BY10139" s="118" t="s">
        <v>15475</v>
      </c>
    </row>
    <row r="10140" spans="53:77" x14ac:dyDescent="0.3">
      <c r="BA10140" s="169" t="e">
        <f>VLOOKUP(D10140,#REF!, 2,FALSE)</f>
        <v>#REF!</v>
      </c>
      <c r="BO10140" s="118" t="s">
        <v>15476</v>
      </c>
      <c r="BP10140" s="118" t="s">
        <v>3003</v>
      </c>
      <c r="BQ10140" s="118" t="s">
        <v>15477</v>
      </c>
      <c r="BW10140" s="118" t="s">
        <v>15476</v>
      </c>
      <c r="BX10140" s="118" t="s">
        <v>3003</v>
      </c>
      <c r="BY10140" s="118" t="s">
        <v>15477</v>
      </c>
    </row>
    <row r="10141" spans="53:77" x14ac:dyDescent="0.3">
      <c r="BA10141" s="169" t="e">
        <f>VLOOKUP(D10141,#REF!, 2,FALSE)</f>
        <v>#REF!</v>
      </c>
      <c r="BO10141" s="118" t="s">
        <v>15478</v>
      </c>
      <c r="BP10141" s="118" t="s">
        <v>3243</v>
      </c>
      <c r="BQ10141" s="118" t="s">
        <v>4081</v>
      </c>
      <c r="BW10141" s="118" t="s">
        <v>15478</v>
      </c>
      <c r="BX10141" s="118" t="s">
        <v>3243</v>
      </c>
      <c r="BY10141" s="118" t="s">
        <v>4081</v>
      </c>
    </row>
    <row r="10142" spans="53:77" x14ac:dyDescent="0.3">
      <c r="BA10142" s="169" t="e">
        <f>VLOOKUP(D10142,#REF!, 2,FALSE)</f>
        <v>#REF!</v>
      </c>
      <c r="BO10142" s="118" t="s">
        <v>15479</v>
      </c>
      <c r="BP10142" s="118" t="s">
        <v>626</v>
      </c>
      <c r="BQ10142" s="118" t="s">
        <v>15480</v>
      </c>
      <c r="BW10142" s="118" t="s">
        <v>15479</v>
      </c>
      <c r="BX10142" s="118" t="s">
        <v>626</v>
      </c>
      <c r="BY10142" s="118" t="s">
        <v>15480</v>
      </c>
    </row>
    <row r="10143" spans="53:77" x14ac:dyDescent="0.3">
      <c r="BA10143" s="169" t="e">
        <f>VLOOKUP(D10143,#REF!, 2,FALSE)</f>
        <v>#REF!</v>
      </c>
      <c r="BO10143" s="118" t="s">
        <v>15481</v>
      </c>
      <c r="BP10143" s="118" t="s">
        <v>16986</v>
      </c>
      <c r="BQ10143" s="118" t="s">
        <v>711</v>
      </c>
      <c r="BW10143" s="118" t="s">
        <v>15481</v>
      </c>
      <c r="BX10143" s="118" t="s">
        <v>16986</v>
      </c>
      <c r="BY10143" s="118" t="s">
        <v>711</v>
      </c>
    </row>
    <row r="10144" spans="53:77" x14ac:dyDescent="0.3">
      <c r="BA10144" s="169" t="e">
        <f>VLOOKUP(D10144,#REF!, 2,FALSE)</f>
        <v>#REF!</v>
      </c>
      <c r="BO10144" s="118" t="s">
        <v>15482</v>
      </c>
      <c r="BP10144" s="118" t="s">
        <v>1139</v>
      </c>
      <c r="BQ10144" s="118" t="s">
        <v>3109</v>
      </c>
      <c r="BW10144" s="118" t="s">
        <v>15482</v>
      </c>
      <c r="BX10144" s="118" t="s">
        <v>1139</v>
      </c>
      <c r="BY10144" s="118" t="s">
        <v>3109</v>
      </c>
    </row>
    <row r="10145" spans="53:77" x14ac:dyDescent="0.3">
      <c r="BA10145" s="169" t="e">
        <f>VLOOKUP(D10145,#REF!, 2,FALSE)</f>
        <v>#REF!</v>
      </c>
      <c r="BO10145" s="118" t="s">
        <v>15483</v>
      </c>
      <c r="BP10145" s="118" t="s">
        <v>2983</v>
      </c>
      <c r="BQ10145" s="118" t="s">
        <v>2983</v>
      </c>
      <c r="BW10145" s="118" t="s">
        <v>15483</v>
      </c>
      <c r="BX10145" s="118" t="s">
        <v>2983</v>
      </c>
      <c r="BY10145" s="118" t="s">
        <v>2983</v>
      </c>
    </row>
    <row r="10146" spans="53:77" x14ac:dyDescent="0.3">
      <c r="BA10146" s="169" t="e">
        <f>VLOOKUP(D10146,#REF!, 2,FALSE)</f>
        <v>#REF!</v>
      </c>
      <c r="BO10146" s="118" t="s">
        <v>15484</v>
      </c>
      <c r="BP10146" s="118" t="s">
        <v>3085</v>
      </c>
      <c r="BQ10146" s="118" t="s">
        <v>2983</v>
      </c>
      <c r="BW10146" s="118" t="s">
        <v>15484</v>
      </c>
      <c r="BX10146" s="118" t="s">
        <v>3085</v>
      </c>
      <c r="BY10146" s="118" t="s">
        <v>2983</v>
      </c>
    </row>
    <row r="10147" spans="53:77" x14ac:dyDescent="0.3">
      <c r="BA10147" s="169" t="e">
        <f>VLOOKUP(D10147,#REF!, 2,FALSE)</f>
        <v>#REF!</v>
      </c>
      <c r="BO10147" s="118" t="s">
        <v>15485</v>
      </c>
      <c r="BP10147" s="118" t="s">
        <v>16975</v>
      </c>
      <c r="BQ10147" s="118" t="s">
        <v>2983</v>
      </c>
      <c r="BW10147" s="118" t="s">
        <v>15485</v>
      </c>
      <c r="BX10147" s="118" t="s">
        <v>16975</v>
      </c>
      <c r="BY10147" s="118" t="s">
        <v>2983</v>
      </c>
    </row>
    <row r="10148" spans="53:77" x14ac:dyDescent="0.3">
      <c r="BA10148" s="169" t="e">
        <f>VLOOKUP(D10148,#REF!, 2,FALSE)</f>
        <v>#REF!</v>
      </c>
      <c r="BO10148" s="118" t="s">
        <v>15486</v>
      </c>
      <c r="BP10148" s="118" t="s">
        <v>1139</v>
      </c>
      <c r="BQ10148" s="118" t="s">
        <v>2983</v>
      </c>
      <c r="BW10148" s="118" t="s">
        <v>15486</v>
      </c>
      <c r="BX10148" s="118" t="s">
        <v>1139</v>
      </c>
      <c r="BY10148" s="118" t="s">
        <v>2983</v>
      </c>
    </row>
    <row r="10149" spans="53:77" x14ac:dyDescent="0.3">
      <c r="BA10149" s="169" t="e">
        <f>VLOOKUP(D10149,#REF!, 2,FALSE)</f>
        <v>#REF!</v>
      </c>
      <c r="BO10149" s="118" t="s">
        <v>15487</v>
      </c>
      <c r="BP10149" s="118" t="s">
        <v>16975</v>
      </c>
      <c r="BQ10149" s="118" t="s">
        <v>2983</v>
      </c>
      <c r="BW10149" s="118" t="s">
        <v>15487</v>
      </c>
      <c r="BX10149" s="118" t="s">
        <v>16975</v>
      </c>
      <c r="BY10149" s="118" t="s">
        <v>2983</v>
      </c>
    </row>
    <row r="10150" spans="53:77" x14ac:dyDescent="0.3">
      <c r="BA10150" s="169" t="e">
        <f>VLOOKUP(D10150,#REF!, 2,FALSE)</f>
        <v>#REF!</v>
      </c>
      <c r="BO10150" s="118" t="s">
        <v>15488</v>
      </c>
      <c r="BP10150" s="118" t="s">
        <v>2983</v>
      </c>
      <c r="BQ10150" s="118" t="s">
        <v>8456</v>
      </c>
      <c r="BW10150" s="118" t="s">
        <v>15488</v>
      </c>
      <c r="BX10150" s="118" t="s">
        <v>2983</v>
      </c>
      <c r="BY10150" s="118" t="s">
        <v>8456</v>
      </c>
    </row>
    <row r="10151" spans="53:77" x14ac:dyDescent="0.3">
      <c r="BA10151" s="169" t="e">
        <f>VLOOKUP(D10151,#REF!, 2,FALSE)</f>
        <v>#REF!</v>
      </c>
      <c r="BO10151" s="118" t="s">
        <v>15489</v>
      </c>
      <c r="BP10151" s="118" t="s">
        <v>1342</v>
      </c>
      <c r="BQ10151" s="118" t="s">
        <v>2983</v>
      </c>
      <c r="BW10151" s="118" t="s">
        <v>15489</v>
      </c>
      <c r="BX10151" s="118" t="s">
        <v>1342</v>
      </c>
      <c r="BY10151" s="118" t="s">
        <v>2983</v>
      </c>
    </row>
    <row r="10152" spans="53:77" x14ac:dyDescent="0.3">
      <c r="BA10152" s="169" t="e">
        <f>VLOOKUP(D10152,#REF!, 2,FALSE)</f>
        <v>#REF!</v>
      </c>
      <c r="BO10152" s="118" t="s">
        <v>15490</v>
      </c>
      <c r="BP10152" s="118" t="s">
        <v>1342</v>
      </c>
      <c r="BQ10152" s="118" t="s">
        <v>1019</v>
      </c>
      <c r="BW10152" s="118" t="s">
        <v>15490</v>
      </c>
      <c r="BX10152" s="118" t="s">
        <v>1342</v>
      </c>
      <c r="BY10152" s="118" t="s">
        <v>1019</v>
      </c>
    </row>
    <row r="10153" spans="53:77" x14ac:dyDescent="0.3">
      <c r="BA10153" s="169" t="e">
        <f>VLOOKUP(D10153,#REF!, 2,FALSE)</f>
        <v>#REF!</v>
      </c>
      <c r="BO10153" s="118" t="s">
        <v>15491</v>
      </c>
      <c r="BP10153" s="118" t="s">
        <v>3043</v>
      </c>
      <c r="BQ10153" s="118" t="s">
        <v>2983</v>
      </c>
      <c r="BW10153" s="118" t="s">
        <v>15491</v>
      </c>
      <c r="BX10153" s="118" t="s">
        <v>3043</v>
      </c>
      <c r="BY10153" s="118" t="s">
        <v>2983</v>
      </c>
    </row>
    <row r="10154" spans="53:77" x14ac:dyDescent="0.3">
      <c r="BA10154" s="169" t="e">
        <f>VLOOKUP(D10154,#REF!, 2,FALSE)</f>
        <v>#REF!</v>
      </c>
      <c r="BO10154" s="118" t="s">
        <v>15492</v>
      </c>
      <c r="BP10154" s="118" t="s">
        <v>1342</v>
      </c>
      <c r="BQ10154" s="118" t="s">
        <v>2886</v>
      </c>
      <c r="BW10154" s="118" t="s">
        <v>15492</v>
      </c>
      <c r="BX10154" s="118" t="s">
        <v>1342</v>
      </c>
      <c r="BY10154" s="118" t="s">
        <v>2886</v>
      </c>
    </row>
    <row r="10155" spans="53:77" x14ac:dyDescent="0.3">
      <c r="BA10155" s="169" t="e">
        <f>VLOOKUP(D10155,#REF!, 2,FALSE)</f>
        <v>#REF!</v>
      </c>
      <c r="BO10155" s="118" t="s">
        <v>15493</v>
      </c>
      <c r="BP10155" s="118" t="s">
        <v>1269</v>
      </c>
      <c r="BQ10155" s="118" t="s">
        <v>4707</v>
      </c>
      <c r="BW10155" s="118" t="s">
        <v>15493</v>
      </c>
      <c r="BX10155" s="118" t="s">
        <v>1269</v>
      </c>
      <c r="BY10155" s="118" t="s">
        <v>4707</v>
      </c>
    </row>
    <row r="10156" spans="53:77" x14ac:dyDescent="0.3">
      <c r="BA10156" s="169" t="e">
        <f>VLOOKUP(D10156,#REF!, 2,FALSE)</f>
        <v>#REF!</v>
      </c>
      <c r="BO10156" s="118" t="s">
        <v>15494</v>
      </c>
      <c r="BP10156" s="118" t="s">
        <v>2979</v>
      </c>
      <c r="BQ10156" s="118" t="s">
        <v>4477</v>
      </c>
      <c r="BW10156" s="118" t="s">
        <v>15494</v>
      </c>
      <c r="BX10156" s="118" t="s">
        <v>2979</v>
      </c>
      <c r="BY10156" s="118" t="s">
        <v>4477</v>
      </c>
    </row>
    <row r="10157" spans="53:77" x14ac:dyDescent="0.3">
      <c r="BA10157" s="169" t="e">
        <f>VLOOKUP(D10157,#REF!, 2,FALSE)</f>
        <v>#REF!</v>
      </c>
      <c r="BO10157" s="118" t="s">
        <v>15495</v>
      </c>
      <c r="BP10157" s="118" t="s">
        <v>663</v>
      </c>
      <c r="BQ10157" s="118" t="s">
        <v>2983</v>
      </c>
      <c r="BW10157" s="118" t="s">
        <v>15495</v>
      </c>
      <c r="BX10157" s="118" t="s">
        <v>663</v>
      </c>
      <c r="BY10157" s="118" t="s">
        <v>2983</v>
      </c>
    </row>
    <row r="10158" spans="53:77" x14ac:dyDescent="0.3">
      <c r="BA10158" s="169" t="e">
        <f>VLOOKUP(D10158,#REF!, 2,FALSE)</f>
        <v>#REF!</v>
      </c>
      <c r="BO10158" s="118" t="s">
        <v>271</v>
      </c>
      <c r="BP10158" s="118" t="s">
        <v>16975</v>
      </c>
      <c r="BQ10158" s="118" t="s">
        <v>2983</v>
      </c>
      <c r="BW10158" s="118" t="s">
        <v>271</v>
      </c>
      <c r="BX10158" s="118" t="s">
        <v>16975</v>
      </c>
      <c r="BY10158" s="118" t="s">
        <v>2983</v>
      </c>
    </row>
    <row r="10159" spans="53:77" x14ac:dyDescent="0.3">
      <c r="BA10159" s="169" t="e">
        <f>VLOOKUP(D10159,#REF!, 2,FALSE)</f>
        <v>#REF!</v>
      </c>
      <c r="BO10159" s="118" t="s">
        <v>272</v>
      </c>
      <c r="BP10159" s="118" t="s">
        <v>16975</v>
      </c>
      <c r="BQ10159" s="118" t="s">
        <v>2983</v>
      </c>
      <c r="BW10159" s="118" t="s">
        <v>272</v>
      </c>
      <c r="BX10159" s="118" t="s">
        <v>16975</v>
      </c>
      <c r="BY10159" s="118" t="s">
        <v>2983</v>
      </c>
    </row>
    <row r="10160" spans="53:77" x14ac:dyDescent="0.3">
      <c r="BA10160" s="169" t="e">
        <f>VLOOKUP(D10160,#REF!, 2,FALSE)</f>
        <v>#REF!</v>
      </c>
      <c r="BO10160" s="118" t="s">
        <v>280</v>
      </c>
      <c r="BP10160" s="118" t="s">
        <v>16975</v>
      </c>
      <c r="BQ10160" s="118" t="s">
        <v>2983</v>
      </c>
      <c r="BW10160" s="118" t="s">
        <v>280</v>
      </c>
      <c r="BX10160" s="118" t="s">
        <v>16975</v>
      </c>
      <c r="BY10160" s="118" t="s">
        <v>2983</v>
      </c>
    </row>
    <row r="10161" spans="53:77" x14ac:dyDescent="0.3">
      <c r="BA10161" s="169" t="e">
        <f>VLOOKUP(D10161,#REF!, 2,FALSE)</f>
        <v>#REF!</v>
      </c>
      <c r="BO10161" s="118" t="s">
        <v>15496</v>
      </c>
      <c r="BP10161" s="118" t="s">
        <v>16975</v>
      </c>
      <c r="BQ10161" s="118" t="s">
        <v>2983</v>
      </c>
      <c r="BW10161" s="118" t="s">
        <v>15496</v>
      </c>
      <c r="BX10161" s="118" t="s">
        <v>16975</v>
      </c>
      <c r="BY10161" s="118" t="s">
        <v>2983</v>
      </c>
    </row>
    <row r="10162" spans="53:77" x14ac:dyDescent="0.3">
      <c r="BA10162" s="169" t="e">
        <f>VLOOKUP(D10162,#REF!, 2,FALSE)</f>
        <v>#REF!</v>
      </c>
      <c r="BO10162" s="118" t="s">
        <v>2703</v>
      </c>
      <c r="BP10162" s="118" t="s">
        <v>666</v>
      </c>
      <c r="BQ10162" s="118" t="s">
        <v>2972</v>
      </c>
      <c r="BW10162" s="118" t="s">
        <v>2703</v>
      </c>
      <c r="BX10162" s="118" t="s">
        <v>666</v>
      </c>
      <c r="BY10162" s="118" t="s">
        <v>2972</v>
      </c>
    </row>
    <row r="10163" spans="53:77" x14ac:dyDescent="0.3">
      <c r="BA10163" s="169" t="e">
        <f>VLOOKUP(D10163,#REF!, 2,FALSE)</f>
        <v>#REF!</v>
      </c>
      <c r="BO10163" s="118" t="s">
        <v>15497</v>
      </c>
      <c r="BP10163" s="118" t="s">
        <v>3243</v>
      </c>
      <c r="BQ10163" s="118" t="s">
        <v>2983</v>
      </c>
      <c r="BW10163" s="118" t="s">
        <v>15497</v>
      </c>
      <c r="BX10163" s="118" t="s">
        <v>3243</v>
      </c>
      <c r="BY10163" s="118" t="s">
        <v>2983</v>
      </c>
    </row>
    <row r="10164" spans="53:77" x14ac:dyDescent="0.3">
      <c r="BA10164" s="169" t="e">
        <f>VLOOKUP(D10164,#REF!, 2,FALSE)</f>
        <v>#REF!</v>
      </c>
      <c r="BO10164" s="118" t="s">
        <v>15498</v>
      </c>
      <c r="BP10164" s="118" t="s">
        <v>3003</v>
      </c>
      <c r="BQ10164" s="118" t="s">
        <v>2983</v>
      </c>
      <c r="BW10164" s="118" t="s">
        <v>15498</v>
      </c>
      <c r="BX10164" s="118" t="s">
        <v>3003</v>
      </c>
      <c r="BY10164" s="118" t="s">
        <v>2983</v>
      </c>
    </row>
    <row r="10165" spans="53:77" x14ac:dyDescent="0.3">
      <c r="BA10165" s="169" t="e">
        <f>VLOOKUP(D10165,#REF!, 2,FALSE)</f>
        <v>#REF!</v>
      </c>
      <c r="BO10165" s="118" t="s">
        <v>15499</v>
      </c>
      <c r="BP10165" s="118" t="s">
        <v>810</v>
      </c>
      <c r="BQ10165" s="118" t="s">
        <v>2983</v>
      </c>
      <c r="BW10165" s="118" t="s">
        <v>15499</v>
      </c>
      <c r="BX10165" s="118" t="s">
        <v>810</v>
      </c>
      <c r="BY10165" s="118" t="s">
        <v>2983</v>
      </c>
    </row>
    <row r="10166" spans="53:77" x14ac:dyDescent="0.3">
      <c r="BA10166" s="169" t="e">
        <f>VLOOKUP(D10166,#REF!, 2,FALSE)</f>
        <v>#REF!</v>
      </c>
      <c r="BO10166" s="118" t="s">
        <v>15500</v>
      </c>
      <c r="BP10166" s="118" t="s">
        <v>775</v>
      </c>
      <c r="BQ10166" s="118" t="s">
        <v>2983</v>
      </c>
      <c r="BW10166" s="118" t="s">
        <v>15500</v>
      </c>
      <c r="BX10166" s="118" t="s">
        <v>775</v>
      </c>
      <c r="BY10166" s="118" t="s">
        <v>2983</v>
      </c>
    </row>
    <row r="10167" spans="53:77" x14ac:dyDescent="0.3">
      <c r="BA10167" s="169" t="e">
        <f>VLOOKUP(D10167,#REF!, 2,FALSE)</f>
        <v>#REF!</v>
      </c>
      <c r="BO10167" s="118" t="s">
        <v>15501</v>
      </c>
      <c r="BP10167" s="118" t="s">
        <v>852</v>
      </c>
      <c r="BQ10167" s="118" t="s">
        <v>2983</v>
      </c>
      <c r="BW10167" s="118" t="s">
        <v>15501</v>
      </c>
      <c r="BX10167" s="118" t="s">
        <v>852</v>
      </c>
      <c r="BY10167" s="118" t="s">
        <v>2983</v>
      </c>
    </row>
    <row r="10168" spans="53:77" x14ac:dyDescent="0.3">
      <c r="BA10168" s="169" t="e">
        <f>VLOOKUP(D10168,#REF!, 2,FALSE)</f>
        <v>#REF!</v>
      </c>
      <c r="BO10168" s="118" t="s">
        <v>15502</v>
      </c>
      <c r="BP10168" s="118" t="s">
        <v>1139</v>
      </c>
      <c r="BQ10168" s="118" t="s">
        <v>2983</v>
      </c>
      <c r="BW10168" s="118" t="s">
        <v>15502</v>
      </c>
      <c r="BX10168" s="118" t="s">
        <v>1139</v>
      </c>
      <c r="BY10168" s="118" t="s">
        <v>2983</v>
      </c>
    </row>
    <row r="10169" spans="53:77" x14ac:dyDescent="0.3">
      <c r="BA10169" s="169" t="e">
        <f>VLOOKUP(D10169,#REF!, 2,FALSE)</f>
        <v>#REF!</v>
      </c>
      <c r="BO10169" s="118" t="s">
        <v>15503</v>
      </c>
      <c r="BP10169" s="118" t="s">
        <v>1342</v>
      </c>
      <c r="BQ10169" s="118" t="s">
        <v>2983</v>
      </c>
      <c r="BW10169" s="118" t="s">
        <v>15503</v>
      </c>
      <c r="BX10169" s="118" t="s">
        <v>1342</v>
      </c>
      <c r="BY10169" s="118" t="s">
        <v>2983</v>
      </c>
    </row>
    <row r="10170" spans="53:77" x14ac:dyDescent="0.3">
      <c r="BA10170" s="169" t="e">
        <f>VLOOKUP(D10170,#REF!, 2,FALSE)</f>
        <v>#REF!</v>
      </c>
      <c r="BO10170" s="118" t="s">
        <v>15504</v>
      </c>
      <c r="BP10170" s="118" t="s">
        <v>719</v>
      </c>
      <c r="BQ10170" s="118" t="s">
        <v>2983</v>
      </c>
      <c r="BW10170" s="118" t="s">
        <v>15504</v>
      </c>
      <c r="BX10170" s="118" t="s">
        <v>719</v>
      </c>
      <c r="BY10170" s="118" t="s">
        <v>2983</v>
      </c>
    </row>
    <row r="10171" spans="53:77" x14ac:dyDescent="0.3">
      <c r="BA10171" s="169" t="e">
        <f>VLOOKUP(D10171,#REF!, 2,FALSE)</f>
        <v>#REF!</v>
      </c>
      <c r="BO10171" s="118" t="s">
        <v>15505</v>
      </c>
      <c r="BP10171" s="118" t="s">
        <v>3003</v>
      </c>
      <c r="BQ10171" s="118" t="s">
        <v>9764</v>
      </c>
      <c r="BW10171" s="118" t="s">
        <v>15505</v>
      </c>
      <c r="BX10171" s="118" t="s">
        <v>3003</v>
      </c>
      <c r="BY10171" s="118" t="s">
        <v>9764</v>
      </c>
    </row>
    <row r="10172" spans="53:77" x14ac:dyDescent="0.3">
      <c r="BA10172" s="169" t="e">
        <f>VLOOKUP(D10172,#REF!, 2,FALSE)</f>
        <v>#REF!</v>
      </c>
      <c r="BO10172" s="118" t="s">
        <v>15506</v>
      </c>
      <c r="BP10172" s="118" t="s">
        <v>1139</v>
      </c>
      <c r="BQ10172" s="118" t="s">
        <v>2983</v>
      </c>
      <c r="BW10172" s="118" t="s">
        <v>15506</v>
      </c>
      <c r="BX10172" s="118" t="s">
        <v>1139</v>
      </c>
      <c r="BY10172" s="118" t="s">
        <v>2983</v>
      </c>
    </row>
    <row r="10173" spans="53:77" x14ac:dyDescent="0.3">
      <c r="BA10173" s="169" t="e">
        <f>VLOOKUP(D10173,#REF!, 2,FALSE)</f>
        <v>#REF!</v>
      </c>
      <c r="BO10173" s="118" t="s">
        <v>15507</v>
      </c>
      <c r="BP10173" s="118" t="s">
        <v>3197</v>
      </c>
      <c r="BQ10173" s="118" t="s">
        <v>1378</v>
      </c>
      <c r="BW10173" s="118" t="s">
        <v>15507</v>
      </c>
      <c r="BX10173" s="118" t="s">
        <v>3197</v>
      </c>
      <c r="BY10173" s="118" t="s">
        <v>1378</v>
      </c>
    </row>
    <row r="10174" spans="53:77" x14ac:dyDescent="0.3">
      <c r="BA10174" s="169" t="e">
        <f>VLOOKUP(D10174,#REF!, 2,FALSE)</f>
        <v>#REF!</v>
      </c>
      <c r="BO10174" s="118" t="s">
        <v>15508</v>
      </c>
      <c r="BP10174" s="118" t="s">
        <v>3043</v>
      </c>
      <c r="BQ10174" s="118" t="s">
        <v>8692</v>
      </c>
      <c r="BW10174" s="118" t="s">
        <v>15508</v>
      </c>
      <c r="BX10174" s="118" t="s">
        <v>3043</v>
      </c>
      <c r="BY10174" s="118" t="s">
        <v>8692</v>
      </c>
    </row>
    <row r="10175" spans="53:77" x14ac:dyDescent="0.3">
      <c r="BA10175" s="169" t="e">
        <f>VLOOKUP(D10175,#REF!, 2,FALSE)</f>
        <v>#REF!</v>
      </c>
      <c r="BO10175" s="118" t="s">
        <v>15509</v>
      </c>
      <c r="BP10175" s="118" t="s">
        <v>3043</v>
      </c>
      <c r="BQ10175" s="118" t="s">
        <v>8972</v>
      </c>
      <c r="BW10175" s="118" t="s">
        <v>15509</v>
      </c>
      <c r="BX10175" s="118" t="s">
        <v>3043</v>
      </c>
      <c r="BY10175" s="118" t="s">
        <v>8972</v>
      </c>
    </row>
    <row r="10176" spans="53:77" x14ac:dyDescent="0.3">
      <c r="BA10176" s="169" t="e">
        <f>VLOOKUP(D10176,#REF!, 2,FALSE)</f>
        <v>#REF!</v>
      </c>
      <c r="BO10176" s="118" t="s">
        <v>15510</v>
      </c>
      <c r="BP10176" s="118" t="s">
        <v>3043</v>
      </c>
      <c r="BQ10176" s="118" t="s">
        <v>7497</v>
      </c>
      <c r="BW10176" s="118" t="s">
        <v>15510</v>
      </c>
      <c r="BX10176" s="118" t="s">
        <v>3043</v>
      </c>
      <c r="BY10176" s="118" t="s">
        <v>7497</v>
      </c>
    </row>
    <row r="10177" spans="53:77" x14ac:dyDescent="0.3">
      <c r="BA10177" s="169" t="e">
        <f>VLOOKUP(D10177,#REF!, 2,FALSE)</f>
        <v>#REF!</v>
      </c>
      <c r="BO10177" s="118" t="s">
        <v>15511</v>
      </c>
      <c r="BP10177" s="118" t="s">
        <v>3197</v>
      </c>
      <c r="BQ10177" s="118" t="s">
        <v>10198</v>
      </c>
      <c r="BW10177" s="118" t="s">
        <v>15511</v>
      </c>
      <c r="BX10177" s="118" t="s">
        <v>3197</v>
      </c>
      <c r="BY10177" s="118" t="s">
        <v>10198</v>
      </c>
    </row>
    <row r="10178" spans="53:77" x14ac:dyDescent="0.3">
      <c r="BA10178" s="169" t="e">
        <f>VLOOKUP(D10178,#REF!, 2,FALSE)</f>
        <v>#REF!</v>
      </c>
      <c r="BO10178" s="118" t="s">
        <v>15513</v>
      </c>
      <c r="BP10178" s="118" t="s">
        <v>2983</v>
      </c>
      <c r="BQ10178" s="118" t="s">
        <v>15515</v>
      </c>
      <c r="BW10178" s="118" t="s">
        <v>15513</v>
      </c>
      <c r="BX10178" s="118" t="s">
        <v>2983</v>
      </c>
      <c r="BY10178" s="118" t="s">
        <v>15515</v>
      </c>
    </row>
    <row r="10179" spans="53:77" x14ac:dyDescent="0.3">
      <c r="BA10179" s="169" t="e">
        <f>VLOOKUP(D10179,#REF!, 2,FALSE)</f>
        <v>#REF!</v>
      </c>
      <c r="BO10179" s="118" t="s">
        <v>15516</v>
      </c>
      <c r="BP10179" s="118" t="s">
        <v>661</v>
      </c>
      <c r="BQ10179" s="118" t="s">
        <v>2983</v>
      </c>
      <c r="BW10179" s="118" t="s">
        <v>15516</v>
      </c>
      <c r="BX10179" s="118" t="s">
        <v>661</v>
      </c>
      <c r="BY10179" s="118" t="s">
        <v>2983</v>
      </c>
    </row>
    <row r="10180" spans="53:77" x14ac:dyDescent="0.3">
      <c r="BA10180" s="169" t="e">
        <f>VLOOKUP(D10180,#REF!, 2,FALSE)</f>
        <v>#REF!</v>
      </c>
      <c r="BO10180" s="118" t="s">
        <v>2706</v>
      </c>
      <c r="BP10180" s="118" t="s">
        <v>626</v>
      </c>
      <c r="BQ10180" s="118" t="s">
        <v>2983</v>
      </c>
      <c r="BW10180" s="118" t="s">
        <v>2706</v>
      </c>
      <c r="BX10180" s="118" t="s">
        <v>626</v>
      </c>
      <c r="BY10180" s="118" t="s">
        <v>2983</v>
      </c>
    </row>
    <row r="10181" spans="53:77" x14ac:dyDescent="0.3">
      <c r="BA10181" s="169" t="e">
        <f>VLOOKUP(D10181,#REF!, 2,FALSE)</f>
        <v>#REF!</v>
      </c>
      <c r="BO10181" s="118" t="s">
        <v>274</v>
      </c>
      <c r="BP10181" s="118" t="s">
        <v>16975</v>
      </c>
      <c r="BQ10181" s="118" t="s">
        <v>2983</v>
      </c>
      <c r="BW10181" s="118" t="s">
        <v>274</v>
      </c>
      <c r="BX10181" s="118" t="s">
        <v>16975</v>
      </c>
      <c r="BY10181" s="118" t="s">
        <v>2983</v>
      </c>
    </row>
    <row r="10182" spans="53:77" x14ac:dyDescent="0.3">
      <c r="BA10182" s="169" t="e">
        <f>VLOOKUP(D10182,#REF!, 2,FALSE)</f>
        <v>#REF!</v>
      </c>
      <c r="BO10182" s="118" t="s">
        <v>15517</v>
      </c>
      <c r="BP10182" s="118" t="s">
        <v>1139</v>
      </c>
      <c r="BQ10182" s="118" t="s">
        <v>2983</v>
      </c>
      <c r="BW10182" s="118" t="s">
        <v>15517</v>
      </c>
      <c r="BX10182" s="118" t="s">
        <v>1139</v>
      </c>
      <c r="BY10182" s="118" t="s">
        <v>2983</v>
      </c>
    </row>
    <row r="10183" spans="53:77" x14ac:dyDescent="0.3">
      <c r="BA10183" s="169" t="e">
        <f>VLOOKUP(D10183,#REF!, 2,FALSE)</f>
        <v>#REF!</v>
      </c>
      <c r="BO10183" s="118" t="s">
        <v>15518</v>
      </c>
      <c r="BP10183" s="118" t="s">
        <v>3043</v>
      </c>
      <c r="BQ10183" s="118" t="s">
        <v>770</v>
      </c>
      <c r="BW10183" s="118" t="s">
        <v>15518</v>
      </c>
      <c r="BX10183" s="118" t="s">
        <v>3043</v>
      </c>
      <c r="BY10183" s="118" t="s">
        <v>770</v>
      </c>
    </row>
    <row r="10184" spans="53:77" x14ac:dyDescent="0.3">
      <c r="BA10184" s="169" t="e">
        <f>VLOOKUP(D10184,#REF!, 2,FALSE)</f>
        <v>#REF!</v>
      </c>
      <c r="BO10184" s="118" t="s">
        <v>15519</v>
      </c>
      <c r="BP10184" s="118" t="s">
        <v>1342</v>
      </c>
      <c r="BQ10184" s="118" t="s">
        <v>770</v>
      </c>
      <c r="BW10184" s="118" t="s">
        <v>15519</v>
      </c>
      <c r="BX10184" s="118" t="s">
        <v>1342</v>
      </c>
      <c r="BY10184" s="118" t="s">
        <v>770</v>
      </c>
    </row>
    <row r="10185" spans="53:77" x14ac:dyDescent="0.3">
      <c r="BA10185" s="169" t="e">
        <f>VLOOKUP(D10185,#REF!, 2,FALSE)</f>
        <v>#REF!</v>
      </c>
      <c r="BO10185" s="118" t="s">
        <v>15520</v>
      </c>
      <c r="BP10185" s="118" t="s">
        <v>2979</v>
      </c>
      <c r="BQ10185" s="118" t="s">
        <v>770</v>
      </c>
      <c r="BW10185" s="118" t="s">
        <v>15520</v>
      </c>
      <c r="BX10185" s="118" t="s">
        <v>2979</v>
      </c>
      <c r="BY10185" s="118" t="s">
        <v>770</v>
      </c>
    </row>
    <row r="10186" spans="53:77" x14ac:dyDescent="0.3">
      <c r="BA10186" s="169" t="e">
        <f>VLOOKUP(D10186,#REF!, 2,FALSE)</f>
        <v>#REF!</v>
      </c>
      <c r="BO10186" s="118" t="s">
        <v>15521</v>
      </c>
      <c r="BP10186" s="118" t="s">
        <v>2979</v>
      </c>
      <c r="BQ10186" s="118" t="s">
        <v>770</v>
      </c>
      <c r="BW10186" s="118" t="s">
        <v>15521</v>
      </c>
      <c r="BX10186" s="118" t="s">
        <v>2979</v>
      </c>
      <c r="BY10186" s="118" t="s">
        <v>770</v>
      </c>
    </row>
    <row r="10187" spans="53:77" x14ac:dyDescent="0.3">
      <c r="BA10187" s="169" t="e">
        <f>VLOOKUP(D10187,#REF!, 2,FALSE)</f>
        <v>#REF!</v>
      </c>
      <c r="BO10187" s="118" t="s">
        <v>15522</v>
      </c>
      <c r="BP10187" s="118" t="s">
        <v>3243</v>
      </c>
      <c r="BQ10187" s="118" t="s">
        <v>15523</v>
      </c>
      <c r="BW10187" s="118" t="s">
        <v>15522</v>
      </c>
      <c r="BX10187" s="118" t="s">
        <v>3243</v>
      </c>
      <c r="BY10187" s="118" t="s">
        <v>15523</v>
      </c>
    </row>
    <row r="10188" spans="53:77" x14ac:dyDescent="0.3">
      <c r="BA10188" s="169" t="e">
        <f>VLOOKUP(D10188,#REF!, 2,FALSE)</f>
        <v>#REF!</v>
      </c>
      <c r="BO10188" s="118" t="s">
        <v>15524</v>
      </c>
      <c r="BP10188" s="118" t="s">
        <v>3003</v>
      </c>
      <c r="BQ10188" s="118" t="s">
        <v>15525</v>
      </c>
      <c r="BW10188" s="118" t="s">
        <v>15524</v>
      </c>
      <c r="BX10188" s="118" t="s">
        <v>3003</v>
      </c>
      <c r="BY10188" s="118" t="s">
        <v>15525</v>
      </c>
    </row>
    <row r="10189" spans="53:77" x14ac:dyDescent="0.3">
      <c r="BA10189" s="169" t="e">
        <f>VLOOKUP(D10189,#REF!, 2,FALSE)</f>
        <v>#REF!</v>
      </c>
      <c r="BO10189" s="118" t="s">
        <v>15526</v>
      </c>
      <c r="BP10189" s="118" t="s">
        <v>3000</v>
      </c>
      <c r="BQ10189" s="118" t="s">
        <v>15527</v>
      </c>
      <c r="BW10189" s="118" t="s">
        <v>15526</v>
      </c>
      <c r="BX10189" s="118" t="s">
        <v>3000</v>
      </c>
      <c r="BY10189" s="118" t="s">
        <v>15527</v>
      </c>
    </row>
    <row r="10190" spans="53:77" x14ac:dyDescent="0.3">
      <c r="BA10190" s="169" t="e">
        <f>VLOOKUP(D10190,#REF!, 2,FALSE)</f>
        <v>#REF!</v>
      </c>
      <c r="BO10190" s="118" t="s">
        <v>15528</v>
      </c>
      <c r="BP10190" s="118" t="s">
        <v>3003</v>
      </c>
      <c r="BQ10190" s="118" t="s">
        <v>15529</v>
      </c>
      <c r="BW10190" s="118" t="s">
        <v>15528</v>
      </c>
      <c r="BX10190" s="118" t="s">
        <v>3003</v>
      </c>
      <c r="BY10190" s="118" t="s">
        <v>15529</v>
      </c>
    </row>
    <row r="10191" spans="53:77" x14ac:dyDescent="0.3">
      <c r="BA10191" s="169" t="e">
        <f>VLOOKUP(D10191,#REF!, 2,FALSE)</f>
        <v>#REF!</v>
      </c>
      <c r="BO10191" s="118" t="s">
        <v>15530</v>
      </c>
      <c r="BP10191" s="118" t="s">
        <v>1139</v>
      </c>
      <c r="BQ10191" s="118" t="s">
        <v>15531</v>
      </c>
      <c r="BW10191" s="118" t="s">
        <v>15530</v>
      </c>
      <c r="BX10191" s="118" t="s">
        <v>1139</v>
      </c>
      <c r="BY10191" s="118" t="s">
        <v>15531</v>
      </c>
    </row>
    <row r="10192" spans="53:77" x14ac:dyDescent="0.3">
      <c r="BA10192" s="169" t="e">
        <f>VLOOKUP(D10192,#REF!, 2,FALSE)</f>
        <v>#REF!</v>
      </c>
      <c r="BO10192" s="118" t="s">
        <v>2707</v>
      </c>
      <c r="BP10192" s="118" t="s">
        <v>3043</v>
      </c>
      <c r="BQ10192" s="118" t="s">
        <v>770</v>
      </c>
      <c r="BW10192" s="118" t="s">
        <v>2707</v>
      </c>
      <c r="BX10192" s="118" t="s">
        <v>3043</v>
      </c>
      <c r="BY10192" s="118" t="s">
        <v>770</v>
      </c>
    </row>
    <row r="10193" spans="53:77" x14ac:dyDescent="0.3">
      <c r="BA10193" s="169" t="e">
        <f>VLOOKUP(D10193,#REF!, 2,FALSE)</f>
        <v>#REF!</v>
      </c>
      <c r="BO10193" s="118" t="s">
        <v>15532</v>
      </c>
      <c r="BP10193" s="118" t="s">
        <v>1139</v>
      </c>
      <c r="BQ10193" s="118" t="s">
        <v>15533</v>
      </c>
      <c r="BW10193" s="118" t="s">
        <v>15532</v>
      </c>
      <c r="BX10193" s="118" t="s">
        <v>1139</v>
      </c>
      <c r="BY10193" s="118" t="s">
        <v>15533</v>
      </c>
    </row>
    <row r="10194" spans="53:77" x14ac:dyDescent="0.3">
      <c r="BA10194" s="169" t="e">
        <f>VLOOKUP(D10194,#REF!, 2,FALSE)</f>
        <v>#REF!</v>
      </c>
      <c r="BO10194" s="118" t="s">
        <v>15534</v>
      </c>
      <c r="BP10194" s="118" t="s">
        <v>1139</v>
      </c>
      <c r="BQ10194" s="118" t="s">
        <v>770</v>
      </c>
      <c r="BW10194" s="118" t="s">
        <v>15534</v>
      </c>
      <c r="BX10194" s="118" t="s">
        <v>1139</v>
      </c>
      <c r="BY10194" s="118" t="s">
        <v>770</v>
      </c>
    </row>
    <row r="10195" spans="53:77" x14ac:dyDescent="0.3">
      <c r="BA10195" s="169" t="e">
        <f>VLOOKUP(D10195,#REF!, 2,FALSE)</f>
        <v>#REF!</v>
      </c>
      <c r="BO10195" s="118" t="s">
        <v>15535</v>
      </c>
      <c r="BP10195" s="118" t="s">
        <v>2983</v>
      </c>
      <c r="BQ10195" s="118" t="s">
        <v>6973</v>
      </c>
      <c r="BW10195" s="118" t="s">
        <v>15535</v>
      </c>
      <c r="BX10195" s="118" t="s">
        <v>2983</v>
      </c>
      <c r="BY10195" s="118" t="s">
        <v>6973</v>
      </c>
    </row>
    <row r="10196" spans="53:77" x14ac:dyDescent="0.3">
      <c r="BA10196" s="169" t="e">
        <f>VLOOKUP(D10196,#REF!, 2,FALSE)</f>
        <v>#REF!</v>
      </c>
      <c r="BO10196" s="118" t="s">
        <v>273</v>
      </c>
      <c r="BP10196" s="118" t="s">
        <v>2983</v>
      </c>
      <c r="BQ10196" s="118" t="s">
        <v>13766</v>
      </c>
      <c r="BW10196" s="118" t="s">
        <v>273</v>
      </c>
      <c r="BX10196" s="118" t="s">
        <v>2983</v>
      </c>
      <c r="BY10196" s="118" t="s">
        <v>13766</v>
      </c>
    </row>
    <row r="10197" spans="53:77" x14ac:dyDescent="0.3">
      <c r="BA10197" s="169" t="e">
        <f>VLOOKUP(D10197,#REF!, 2,FALSE)</f>
        <v>#REF!</v>
      </c>
      <c r="BO10197" s="118" t="s">
        <v>15536</v>
      </c>
      <c r="BP10197" s="118" t="s">
        <v>3085</v>
      </c>
      <c r="BQ10197" s="118" t="s">
        <v>1491</v>
      </c>
      <c r="BW10197" s="118" t="s">
        <v>15536</v>
      </c>
      <c r="BX10197" s="118" t="s">
        <v>3085</v>
      </c>
      <c r="BY10197" s="118" t="s">
        <v>1491</v>
      </c>
    </row>
    <row r="10198" spans="53:77" x14ac:dyDescent="0.3">
      <c r="BA10198" s="169" t="e">
        <f>VLOOKUP(D10198,#REF!, 2,FALSE)</f>
        <v>#REF!</v>
      </c>
      <c r="BO10198" s="118" t="s">
        <v>15537</v>
      </c>
      <c r="BP10198" s="118" t="s">
        <v>2979</v>
      </c>
      <c r="BQ10198" s="118" t="s">
        <v>770</v>
      </c>
      <c r="BW10198" s="118" t="s">
        <v>15537</v>
      </c>
      <c r="BX10198" s="118" t="s">
        <v>2979</v>
      </c>
      <c r="BY10198" s="118" t="s">
        <v>770</v>
      </c>
    </row>
    <row r="10199" spans="53:77" x14ac:dyDescent="0.3">
      <c r="BA10199" s="169" t="e">
        <f>VLOOKUP(D10199,#REF!, 2,FALSE)</f>
        <v>#REF!</v>
      </c>
      <c r="BO10199" s="118" t="s">
        <v>15538</v>
      </c>
      <c r="BP10199" s="118" t="s">
        <v>2979</v>
      </c>
      <c r="BQ10199" s="118" t="s">
        <v>770</v>
      </c>
      <c r="BW10199" s="118" t="s">
        <v>15538</v>
      </c>
      <c r="BX10199" s="118" t="s">
        <v>2979</v>
      </c>
      <c r="BY10199" s="118" t="s">
        <v>770</v>
      </c>
    </row>
    <row r="10200" spans="53:77" x14ac:dyDescent="0.3">
      <c r="BA10200" s="169" t="e">
        <f>VLOOKUP(D10200,#REF!, 2,FALSE)</f>
        <v>#REF!</v>
      </c>
      <c r="BO10200" s="118" t="s">
        <v>15539</v>
      </c>
      <c r="BP10200" s="118" t="s">
        <v>2983</v>
      </c>
      <c r="BQ10200" s="118" t="s">
        <v>9749</v>
      </c>
      <c r="BW10200" s="118" t="s">
        <v>15539</v>
      </c>
      <c r="BX10200" s="118" t="s">
        <v>2983</v>
      </c>
      <c r="BY10200" s="118" t="s">
        <v>9749</v>
      </c>
    </row>
    <row r="10201" spans="53:77" x14ac:dyDescent="0.3">
      <c r="BA10201" s="169" t="e">
        <f>VLOOKUP(D10201,#REF!, 2,FALSE)</f>
        <v>#REF!</v>
      </c>
      <c r="BO10201" s="118" t="s">
        <v>2708</v>
      </c>
      <c r="BP10201" s="118" t="s">
        <v>16975</v>
      </c>
      <c r="BQ10201" s="118" t="s">
        <v>15540</v>
      </c>
      <c r="BW10201" s="118" t="s">
        <v>2708</v>
      </c>
      <c r="BX10201" s="118" t="s">
        <v>16975</v>
      </c>
      <c r="BY10201" s="118" t="s">
        <v>15540</v>
      </c>
    </row>
    <row r="10202" spans="53:77" x14ac:dyDescent="0.3">
      <c r="BA10202" s="169" t="e">
        <f>VLOOKUP(D10202,#REF!, 2,FALSE)</f>
        <v>#REF!</v>
      </c>
      <c r="BO10202" s="118" t="s">
        <v>15541</v>
      </c>
      <c r="BP10202" s="118" t="s">
        <v>2979</v>
      </c>
      <c r="BQ10202" s="118" t="s">
        <v>15540</v>
      </c>
      <c r="BW10202" s="118" t="s">
        <v>15541</v>
      </c>
      <c r="BX10202" s="118" t="s">
        <v>2979</v>
      </c>
      <c r="BY10202" s="118" t="s">
        <v>15540</v>
      </c>
    </row>
    <row r="10203" spans="53:77" x14ac:dyDescent="0.3">
      <c r="BA10203" s="169" t="e">
        <f>VLOOKUP(D10203,#REF!, 2,FALSE)</f>
        <v>#REF!</v>
      </c>
      <c r="BO10203" s="118" t="s">
        <v>15542</v>
      </c>
      <c r="BP10203" s="118" t="s">
        <v>2979</v>
      </c>
      <c r="BQ10203" s="118" t="s">
        <v>15543</v>
      </c>
      <c r="BW10203" s="118" t="s">
        <v>15542</v>
      </c>
      <c r="BX10203" s="118" t="s">
        <v>2979</v>
      </c>
      <c r="BY10203" s="118" t="s">
        <v>15543</v>
      </c>
    </row>
    <row r="10204" spans="53:77" x14ac:dyDescent="0.3">
      <c r="BA10204" s="169" t="e">
        <f>VLOOKUP(D10204,#REF!, 2,FALSE)</f>
        <v>#REF!</v>
      </c>
      <c r="BO10204" s="118" t="s">
        <v>15544</v>
      </c>
      <c r="BP10204" s="118" t="s">
        <v>2979</v>
      </c>
      <c r="BQ10204" s="118" t="s">
        <v>5427</v>
      </c>
      <c r="BW10204" s="118" t="s">
        <v>15544</v>
      </c>
      <c r="BX10204" s="118" t="s">
        <v>2979</v>
      </c>
      <c r="BY10204" s="118" t="s">
        <v>5427</v>
      </c>
    </row>
    <row r="10205" spans="53:77" x14ac:dyDescent="0.3">
      <c r="BA10205" s="169" t="e">
        <f>VLOOKUP(D10205,#REF!, 2,FALSE)</f>
        <v>#REF!</v>
      </c>
      <c r="BO10205" s="118" t="s">
        <v>15546</v>
      </c>
      <c r="BP10205" s="118" t="s">
        <v>2979</v>
      </c>
      <c r="BQ10205" s="118" t="s">
        <v>15547</v>
      </c>
      <c r="BW10205" s="118" t="s">
        <v>15546</v>
      </c>
      <c r="BX10205" s="118" t="s">
        <v>2979</v>
      </c>
      <c r="BY10205" s="118" t="s">
        <v>15547</v>
      </c>
    </row>
    <row r="10206" spans="53:77" x14ac:dyDescent="0.3">
      <c r="BA10206" s="169" t="e">
        <f>VLOOKUP(D10206,#REF!, 2,FALSE)</f>
        <v>#REF!</v>
      </c>
      <c r="BO10206" s="118" t="s">
        <v>15548</v>
      </c>
      <c r="BP10206" s="118" t="s">
        <v>1139</v>
      </c>
      <c r="BQ10206" s="118" t="s">
        <v>2983</v>
      </c>
      <c r="BW10206" s="118" t="s">
        <v>15548</v>
      </c>
      <c r="BX10206" s="118" t="s">
        <v>1139</v>
      </c>
      <c r="BY10206" s="118" t="s">
        <v>2983</v>
      </c>
    </row>
    <row r="10207" spans="53:77" x14ac:dyDescent="0.3">
      <c r="BA10207" s="169" t="e">
        <f>VLOOKUP(D10207,#REF!, 2,FALSE)</f>
        <v>#REF!</v>
      </c>
      <c r="BO10207" s="118" t="s">
        <v>15549</v>
      </c>
      <c r="BP10207" s="118" t="s">
        <v>705</v>
      </c>
      <c r="BQ10207" s="118" t="s">
        <v>15550</v>
      </c>
      <c r="BW10207" s="118" t="s">
        <v>15549</v>
      </c>
      <c r="BX10207" s="118" t="s">
        <v>705</v>
      </c>
      <c r="BY10207" s="118" t="s">
        <v>15550</v>
      </c>
    </row>
    <row r="10208" spans="53:77" x14ac:dyDescent="0.3">
      <c r="BA10208" s="169" t="e">
        <f>VLOOKUP(D10208,#REF!, 2,FALSE)</f>
        <v>#REF!</v>
      </c>
      <c r="BO10208" s="118" t="s">
        <v>15551</v>
      </c>
      <c r="BP10208" s="118" t="s">
        <v>705</v>
      </c>
      <c r="BQ10208" s="118" t="s">
        <v>2069</v>
      </c>
      <c r="BW10208" s="118" t="s">
        <v>15551</v>
      </c>
      <c r="BX10208" s="118" t="s">
        <v>705</v>
      </c>
      <c r="BY10208" s="118" t="s">
        <v>2069</v>
      </c>
    </row>
    <row r="10209" spans="53:77" x14ac:dyDescent="0.3">
      <c r="BA10209" s="169" t="e">
        <f>VLOOKUP(D10209,#REF!, 2,FALSE)</f>
        <v>#REF!</v>
      </c>
      <c r="BO10209" s="118" t="s">
        <v>15552</v>
      </c>
      <c r="BP10209" s="118" t="s">
        <v>3081</v>
      </c>
      <c r="BQ10209" s="118" t="s">
        <v>2069</v>
      </c>
      <c r="BW10209" s="118" t="s">
        <v>15552</v>
      </c>
      <c r="BX10209" s="118" t="s">
        <v>3081</v>
      </c>
      <c r="BY10209" s="118" t="s">
        <v>2069</v>
      </c>
    </row>
    <row r="10210" spans="53:77" x14ac:dyDescent="0.3">
      <c r="BA10210" s="169" t="e">
        <f>VLOOKUP(D10210,#REF!, 2,FALSE)</f>
        <v>#REF!</v>
      </c>
      <c r="BO10210" s="118" t="s">
        <v>2709</v>
      </c>
      <c r="BP10210" s="118" t="s">
        <v>1013</v>
      </c>
      <c r="BQ10210" s="118" t="s">
        <v>15553</v>
      </c>
      <c r="BW10210" s="118" t="s">
        <v>2709</v>
      </c>
      <c r="BX10210" s="118" t="s">
        <v>1013</v>
      </c>
      <c r="BY10210" s="118" t="s">
        <v>15553</v>
      </c>
    </row>
    <row r="10211" spans="53:77" x14ac:dyDescent="0.3">
      <c r="BA10211" s="169" t="e">
        <f>VLOOKUP(D10211,#REF!, 2,FALSE)</f>
        <v>#REF!</v>
      </c>
      <c r="BO10211" s="118" t="s">
        <v>258</v>
      </c>
      <c r="BP10211" s="118" t="s">
        <v>2983</v>
      </c>
      <c r="BQ10211" s="118" t="s">
        <v>2983</v>
      </c>
      <c r="BW10211" s="118" t="s">
        <v>258</v>
      </c>
      <c r="BX10211" s="118" t="s">
        <v>2983</v>
      </c>
      <c r="BY10211" s="118" t="s">
        <v>2983</v>
      </c>
    </row>
    <row r="10212" spans="53:77" x14ac:dyDescent="0.3">
      <c r="BA10212" s="169" t="e">
        <f>VLOOKUP(D10212,#REF!, 2,FALSE)</f>
        <v>#REF!</v>
      </c>
      <c r="BO10212" s="118" t="s">
        <v>15554</v>
      </c>
      <c r="BP10212" s="118" t="s">
        <v>731</v>
      </c>
      <c r="BQ10212" s="118" t="s">
        <v>2983</v>
      </c>
      <c r="BW10212" s="118" t="s">
        <v>15554</v>
      </c>
      <c r="BX10212" s="118" t="s">
        <v>731</v>
      </c>
      <c r="BY10212" s="118" t="s">
        <v>2983</v>
      </c>
    </row>
    <row r="10213" spans="53:77" x14ac:dyDescent="0.3">
      <c r="BA10213" s="169" t="e">
        <f>VLOOKUP(D10213,#REF!, 2,FALSE)</f>
        <v>#REF!</v>
      </c>
      <c r="BO10213" s="118" t="s">
        <v>15555</v>
      </c>
      <c r="BP10213" s="118" t="s">
        <v>783</v>
      </c>
      <c r="BQ10213" s="118" t="s">
        <v>2983</v>
      </c>
      <c r="BW10213" s="118" t="s">
        <v>15555</v>
      </c>
      <c r="BX10213" s="118" t="s">
        <v>783</v>
      </c>
      <c r="BY10213" s="118" t="s">
        <v>2983</v>
      </c>
    </row>
    <row r="10214" spans="53:77" x14ac:dyDescent="0.3">
      <c r="BA10214" s="169" t="e">
        <f>VLOOKUP(D10214,#REF!, 2,FALSE)</f>
        <v>#REF!</v>
      </c>
      <c r="BO10214" s="118" t="s">
        <v>15556</v>
      </c>
      <c r="BP10214" s="118" t="s">
        <v>1070</v>
      </c>
      <c r="BQ10214" s="118" t="s">
        <v>2983</v>
      </c>
      <c r="BW10214" s="118" t="s">
        <v>15556</v>
      </c>
      <c r="BX10214" s="118" t="s">
        <v>1070</v>
      </c>
      <c r="BY10214" s="118" t="s">
        <v>2983</v>
      </c>
    </row>
    <row r="10215" spans="53:77" x14ac:dyDescent="0.3">
      <c r="BA10215" s="169" t="e">
        <f>VLOOKUP(D10215,#REF!, 2,FALSE)</f>
        <v>#REF!</v>
      </c>
      <c r="BO10215" s="118" t="s">
        <v>15557</v>
      </c>
      <c r="BP10215" s="118" t="s">
        <v>780</v>
      </c>
      <c r="BQ10215" s="118" t="s">
        <v>15558</v>
      </c>
      <c r="BW10215" s="118" t="s">
        <v>15557</v>
      </c>
      <c r="BX10215" s="118" t="s">
        <v>780</v>
      </c>
      <c r="BY10215" s="118" t="s">
        <v>15558</v>
      </c>
    </row>
    <row r="10216" spans="53:77" x14ac:dyDescent="0.3">
      <c r="BA10216" s="169" t="e">
        <f>VLOOKUP(D10216,#REF!, 2,FALSE)</f>
        <v>#REF!</v>
      </c>
      <c r="BO10216" s="118" t="s">
        <v>15559</v>
      </c>
      <c r="BP10216" s="118" t="s">
        <v>2983</v>
      </c>
      <c r="BQ10216" s="118" t="s">
        <v>15560</v>
      </c>
      <c r="BW10216" s="118" t="s">
        <v>15559</v>
      </c>
      <c r="BX10216" s="118" t="s">
        <v>2983</v>
      </c>
      <c r="BY10216" s="118" t="s">
        <v>15560</v>
      </c>
    </row>
    <row r="10217" spans="53:77" x14ac:dyDescent="0.3">
      <c r="BA10217" s="169" t="e">
        <f>VLOOKUP(D10217,#REF!, 2,FALSE)</f>
        <v>#REF!</v>
      </c>
      <c r="BO10217" s="118" t="s">
        <v>15561</v>
      </c>
      <c r="BP10217" s="118" t="s">
        <v>783</v>
      </c>
      <c r="BQ10217" s="118" t="s">
        <v>770</v>
      </c>
      <c r="BW10217" s="118" t="s">
        <v>15561</v>
      </c>
      <c r="BX10217" s="118" t="s">
        <v>783</v>
      </c>
      <c r="BY10217" s="118" t="s">
        <v>770</v>
      </c>
    </row>
    <row r="10218" spans="53:77" x14ac:dyDescent="0.3">
      <c r="BA10218" s="169" t="e">
        <f>VLOOKUP(D10218,#REF!, 2,FALSE)</f>
        <v>#REF!</v>
      </c>
      <c r="BO10218" s="118" t="s">
        <v>15562</v>
      </c>
      <c r="BP10218" s="118" t="s">
        <v>2983</v>
      </c>
      <c r="BQ10218" s="118" t="s">
        <v>15563</v>
      </c>
      <c r="BW10218" s="118" t="s">
        <v>15562</v>
      </c>
      <c r="BX10218" s="118" t="s">
        <v>2983</v>
      </c>
      <c r="BY10218" s="118" t="s">
        <v>15563</v>
      </c>
    </row>
    <row r="10219" spans="53:77" x14ac:dyDescent="0.3">
      <c r="BA10219" s="169" t="e">
        <f>VLOOKUP(D10219,#REF!, 2,FALSE)</f>
        <v>#REF!</v>
      </c>
      <c r="BO10219" s="118" t="s">
        <v>15564</v>
      </c>
      <c r="BP10219" s="118" t="s">
        <v>783</v>
      </c>
      <c r="BQ10219" s="118" t="s">
        <v>770</v>
      </c>
      <c r="BW10219" s="118" t="s">
        <v>15564</v>
      </c>
      <c r="BX10219" s="118" t="s">
        <v>783</v>
      </c>
      <c r="BY10219" s="118" t="s">
        <v>770</v>
      </c>
    </row>
    <row r="10220" spans="53:77" x14ac:dyDescent="0.3">
      <c r="BA10220" s="169" t="e">
        <f>VLOOKUP(D10220,#REF!, 2,FALSE)</f>
        <v>#REF!</v>
      </c>
      <c r="BO10220" s="118" t="s">
        <v>277</v>
      </c>
      <c r="BP10220" s="118" t="s">
        <v>2983</v>
      </c>
      <c r="BQ10220" s="118" t="s">
        <v>2983</v>
      </c>
      <c r="BW10220" s="118" t="s">
        <v>277</v>
      </c>
      <c r="BX10220" s="118" t="s">
        <v>2983</v>
      </c>
      <c r="BY10220" s="118" t="s">
        <v>2983</v>
      </c>
    </row>
    <row r="10221" spans="53:77" x14ac:dyDescent="0.3">
      <c r="BA10221" s="169" t="e">
        <f>VLOOKUP(D10221,#REF!, 2,FALSE)</f>
        <v>#REF!</v>
      </c>
      <c r="BO10221" s="118" t="s">
        <v>285</v>
      </c>
      <c r="BP10221" s="118" t="s">
        <v>2983</v>
      </c>
      <c r="BQ10221" s="118" t="s">
        <v>2983</v>
      </c>
      <c r="BW10221" s="118" t="s">
        <v>285</v>
      </c>
      <c r="BX10221" s="118" t="s">
        <v>2983</v>
      </c>
      <c r="BY10221" s="118" t="s">
        <v>2983</v>
      </c>
    </row>
    <row r="10222" spans="53:77" x14ac:dyDescent="0.3">
      <c r="BA10222" s="169" t="e">
        <f>VLOOKUP(D10222,#REF!, 2,FALSE)</f>
        <v>#REF!</v>
      </c>
      <c r="BO10222" s="118" t="s">
        <v>15565</v>
      </c>
      <c r="BP10222" s="118" t="s">
        <v>3003</v>
      </c>
      <c r="BQ10222" s="118" t="s">
        <v>2983</v>
      </c>
      <c r="BW10222" s="118" t="s">
        <v>15565</v>
      </c>
      <c r="BX10222" s="118" t="s">
        <v>3003</v>
      </c>
      <c r="BY10222" s="118" t="s">
        <v>2983</v>
      </c>
    </row>
    <row r="10223" spans="53:77" x14ac:dyDescent="0.3">
      <c r="BA10223" s="169" t="e">
        <f>VLOOKUP(D10223,#REF!, 2,FALSE)</f>
        <v>#REF!</v>
      </c>
      <c r="BO10223" s="118" t="s">
        <v>2710</v>
      </c>
      <c r="BP10223" s="118" t="s">
        <v>626</v>
      </c>
      <c r="BQ10223" s="118" t="s">
        <v>3090</v>
      </c>
      <c r="BW10223" s="118" t="s">
        <v>2710</v>
      </c>
      <c r="BX10223" s="118" t="s">
        <v>626</v>
      </c>
      <c r="BY10223" s="118" t="s">
        <v>3090</v>
      </c>
    </row>
    <row r="10224" spans="53:77" x14ac:dyDescent="0.3">
      <c r="BA10224" s="169" t="e">
        <f>VLOOKUP(D10224,#REF!, 2,FALSE)</f>
        <v>#REF!</v>
      </c>
      <c r="BO10224" s="118" t="s">
        <v>15566</v>
      </c>
      <c r="BP10224" s="118" t="s">
        <v>16993</v>
      </c>
      <c r="BQ10224" s="118" t="s">
        <v>770</v>
      </c>
      <c r="BW10224" s="118" t="s">
        <v>15566</v>
      </c>
      <c r="BX10224" s="118" t="s">
        <v>16993</v>
      </c>
      <c r="BY10224" s="118" t="s">
        <v>770</v>
      </c>
    </row>
    <row r="10225" spans="53:77" x14ac:dyDescent="0.3">
      <c r="BA10225" s="169" t="e">
        <f>VLOOKUP(D10225,#REF!, 2,FALSE)</f>
        <v>#REF!</v>
      </c>
      <c r="BO10225" s="118" t="s">
        <v>15567</v>
      </c>
      <c r="BP10225" s="118" t="s">
        <v>16975</v>
      </c>
      <c r="BQ10225" s="118" t="s">
        <v>2983</v>
      </c>
      <c r="BW10225" s="118" t="s">
        <v>15567</v>
      </c>
      <c r="BX10225" s="118" t="s">
        <v>16975</v>
      </c>
      <c r="BY10225" s="118" t="s">
        <v>2983</v>
      </c>
    </row>
    <row r="10226" spans="53:77" x14ac:dyDescent="0.3">
      <c r="BA10226" s="169" t="e">
        <f>VLOOKUP(D10226,#REF!, 2,FALSE)</f>
        <v>#REF!</v>
      </c>
      <c r="BO10226" s="118" t="s">
        <v>15568</v>
      </c>
      <c r="BP10226" s="118" t="s">
        <v>2983</v>
      </c>
      <c r="BQ10226" s="118" t="s">
        <v>2983</v>
      </c>
      <c r="BW10226" s="118" t="s">
        <v>15568</v>
      </c>
      <c r="BX10226" s="118" t="s">
        <v>2983</v>
      </c>
      <c r="BY10226" s="118" t="s">
        <v>2983</v>
      </c>
    </row>
    <row r="10227" spans="53:77" x14ac:dyDescent="0.3">
      <c r="BA10227" s="169" t="e">
        <f>VLOOKUP(D10227,#REF!, 2,FALSE)</f>
        <v>#REF!</v>
      </c>
      <c r="BO10227" s="118" t="s">
        <v>15569</v>
      </c>
      <c r="BP10227" s="118" t="s">
        <v>16994</v>
      </c>
      <c r="BQ10227" s="118" t="s">
        <v>7506</v>
      </c>
      <c r="BW10227" s="118" t="s">
        <v>15569</v>
      </c>
      <c r="BX10227" s="118" t="s">
        <v>16994</v>
      </c>
      <c r="BY10227" s="118" t="s">
        <v>7506</v>
      </c>
    </row>
    <row r="10228" spans="53:77" x14ac:dyDescent="0.3">
      <c r="BA10228" s="169" t="e">
        <f>VLOOKUP(D10228,#REF!, 2,FALSE)</f>
        <v>#REF!</v>
      </c>
      <c r="BO10228" s="118" t="s">
        <v>2711</v>
      </c>
      <c r="BP10228" s="118" t="s">
        <v>626</v>
      </c>
      <c r="BQ10228" s="118" t="s">
        <v>2720</v>
      </c>
      <c r="BW10228" s="118" t="s">
        <v>2711</v>
      </c>
      <c r="BX10228" s="118" t="s">
        <v>626</v>
      </c>
      <c r="BY10228" s="118" t="s">
        <v>2720</v>
      </c>
    </row>
    <row r="10229" spans="53:77" x14ac:dyDescent="0.3">
      <c r="BA10229" s="169" t="e">
        <f>VLOOKUP(D10229,#REF!, 2,FALSE)</f>
        <v>#REF!</v>
      </c>
      <c r="BO10229" s="118" t="s">
        <v>15570</v>
      </c>
      <c r="BP10229" s="118" t="s">
        <v>1342</v>
      </c>
      <c r="BQ10229" s="118" t="s">
        <v>2983</v>
      </c>
      <c r="BW10229" s="118" t="s">
        <v>15570</v>
      </c>
      <c r="BX10229" s="118" t="s">
        <v>1342</v>
      </c>
      <c r="BY10229" s="118" t="s">
        <v>2983</v>
      </c>
    </row>
    <row r="10230" spans="53:77" x14ac:dyDescent="0.3">
      <c r="BA10230" s="169" t="e">
        <f>VLOOKUP(D10230,#REF!, 2,FALSE)</f>
        <v>#REF!</v>
      </c>
      <c r="BO10230" s="118" t="s">
        <v>15571</v>
      </c>
      <c r="BP10230" s="118" t="s">
        <v>2983</v>
      </c>
      <c r="BQ10230" s="118" t="s">
        <v>15572</v>
      </c>
      <c r="BW10230" s="118" t="s">
        <v>15571</v>
      </c>
      <c r="BX10230" s="118" t="s">
        <v>2983</v>
      </c>
      <c r="BY10230" s="118" t="s">
        <v>15572</v>
      </c>
    </row>
    <row r="10231" spans="53:77" x14ac:dyDescent="0.3">
      <c r="BA10231" s="169" t="e">
        <f>VLOOKUP(D10231,#REF!, 2,FALSE)</f>
        <v>#REF!</v>
      </c>
      <c r="BO10231" s="118" t="s">
        <v>15573</v>
      </c>
      <c r="BP10231" s="118" t="s">
        <v>2983</v>
      </c>
      <c r="BQ10231" s="118" t="s">
        <v>2983</v>
      </c>
      <c r="BW10231" s="118" t="s">
        <v>15573</v>
      </c>
      <c r="BX10231" s="118" t="s">
        <v>2983</v>
      </c>
      <c r="BY10231" s="118" t="s">
        <v>2983</v>
      </c>
    </row>
    <row r="10232" spans="53:77" x14ac:dyDescent="0.3">
      <c r="BA10232" s="169" t="e">
        <f>VLOOKUP(D10232,#REF!, 2,FALSE)</f>
        <v>#REF!</v>
      </c>
      <c r="BO10232" s="118" t="s">
        <v>15574</v>
      </c>
      <c r="BP10232" s="118" t="s">
        <v>2983</v>
      </c>
      <c r="BQ10232" s="118" t="s">
        <v>2983</v>
      </c>
      <c r="BW10232" s="118" t="s">
        <v>15574</v>
      </c>
      <c r="BX10232" s="118" t="s">
        <v>2983</v>
      </c>
      <c r="BY10232" s="118" t="s">
        <v>2983</v>
      </c>
    </row>
    <row r="10233" spans="53:77" x14ac:dyDescent="0.3">
      <c r="BA10233" s="169" t="e">
        <f>VLOOKUP(D10233,#REF!, 2,FALSE)</f>
        <v>#REF!</v>
      </c>
      <c r="BO10233" s="118" t="s">
        <v>15575</v>
      </c>
      <c r="BP10233" s="118" t="s">
        <v>2983</v>
      </c>
      <c r="BQ10233" s="118" t="s">
        <v>2983</v>
      </c>
      <c r="BW10233" s="118" t="s">
        <v>15575</v>
      </c>
      <c r="BX10233" s="118" t="s">
        <v>2983</v>
      </c>
      <c r="BY10233" s="118" t="s">
        <v>2983</v>
      </c>
    </row>
    <row r="10234" spans="53:77" x14ac:dyDescent="0.3">
      <c r="BA10234" s="169" t="e">
        <f>VLOOKUP(D10234,#REF!, 2,FALSE)</f>
        <v>#REF!</v>
      </c>
      <c r="BO10234" s="118" t="s">
        <v>15576</v>
      </c>
      <c r="BP10234" s="118" t="s">
        <v>16975</v>
      </c>
      <c r="BQ10234" s="118" t="s">
        <v>15577</v>
      </c>
      <c r="BW10234" s="118" t="s">
        <v>15576</v>
      </c>
      <c r="BX10234" s="118" t="s">
        <v>16975</v>
      </c>
      <c r="BY10234" s="118" t="s">
        <v>15577</v>
      </c>
    </row>
    <row r="10235" spans="53:77" x14ac:dyDescent="0.3">
      <c r="BA10235" s="169" t="e">
        <f>VLOOKUP(D10235,#REF!, 2,FALSE)</f>
        <v>#REF!</v>
      </c>
      <c r="BO10235" s="118" t="s">
        <v>15578</v>
      </c>
      <c r="BP10235" s="118" t="s">
        <v>2983</v>
      </c>
      <c r="BQ10235" s="118" t="s">
        <v>2983</v>
      </c>
      <c r="BW10235" s="118" t="s">
        <v>15578</v>
      </c>
      <c r="BX10235" s="118" t="s">
        <v>2983</v>
      </c>
      <c r="BY10235" s="118" t="s">
        <v>2983</v>
      </c>
    </row>
    <row r="10236" spans="53:77" x14ac:dyDescent="0.3">
      <c r="BA10236" s="169" t="e">
        <f>VLOOKUP(D10236,#REF!, 2,FALSE)</f>
        <v>#REF!</v>
      </c>
      <c r="BO10236" s="118" t="s">
        <v>15579</v>
      </c>
      <c r="BP10236" s="118" t="s">
        <v>2983</v>
      </c>
      <c r="BQ10236" s="118" t="s">
        <v>15580</v>
      </c>
      <c r="BW10236" s="118" t="s">
        <v>15579</v>
      </c>
      <c r="BX10236" s="118" t="s">
        <v>2983</v>
      </c>
      <c r="BY10236" s="118" t="s">
        <v>15580</v>
      </c>
    </row>
    <row r="10237" spans="53:77" x14ac:dyDescent="0.3">
      <c r="BA10237" s="169" t="e">
        <f>VLOOKUP(D10237,#REF!, 2,FALSE)</f>
        <v>#REF!</v>
      </c>
      <c r="BO10237" s="118" t="s">
        <v>15581</v>
      </c>
      <c r="BP10237" s="118" t="s">
        <v>2983</v>
      </c>
      <c r="BQ10237" s="118" t="s">
        <v>2983</v>
      </c>
      <c r="BW10237" s="118" t="s">
        <v>15581</v>
      </c>
      <c r="BX10237" s="118" t="s">
        <v>2983</v>
      </c>
      <c r="BY10237" s="118" t="s">
        <v>2983</v>
      </c>
    </row>
    <row r="10238" spans="53:77" x14ac:dyDescent="0.3">
      <c r="BA10238" s="169" t="e">
        <f>VLOOKUP(D10238,#REF!, 2,FALSE)</f>
        <v>#REF!</v>
      </c>
      <c r="BO10238" s="118" t="s">
        <v>15582</v>
      </c>
      <c r="BP10238" s="118" t="s">
        <v>16975</v>
      </c>
      <c r="BQ10238" s="118" t="s">
        <v>13990</v>
      </c>
      <c r="BW10238" s="118" t="s">
        <v>15582</v>
      </c>
      <c r="BX10238" s="118" t="s">
        <v>16975</v>
      </c>
      <c r="BY10238" s="118" t="s">
        <v>13990</v>
      </c>
    </row>
    <row r="10239" spans="53:77" x14ac:dyDescent="0.3">
      <c r="BA10239" s="169" t="e">
        <f>VLOOKUP(D10239,#REF!, 2,FALSE)</f>
        <v>#REF!</v>
      </c>
      <c r="BO10239" s="118" t="s">
        <v>15583</v>
      </c>
      <c r="BP10239" s="118" t="s">
        <v>2983</v>
      </c>
      <c r="BQ10239" s="118" t="s">
        <v>2983</v>
      </c>
      <c r="BW10239" s="118" t="s">
        <v>15583</v>
      </c>
      <c r="BX10239" s="118" t="s">
        <v>2983</v>
      </c>
      <c r="BY10239" s="118" t="s">
        <v>2983</v>
      </c>
    </row>
    <row r="10240" spans="53:77" x14ac:dyDescent="0.3">
      <c r="BA10240" s="169" t="e">
        <f>VLOOKUP(D10240,#REF!, 2,FALSE)</f>
        <v>#REF!</v>
      </c>
      <c r="BO10240" s="118" t="s">
        <v>15584</v>
      </c>
      <c r="BP10240" s="118" t="s">
        <v>2983</v>
      </c>
      <c r="BQ10240" s="118" t="s">
        <v>3412</v>
      </c>
      <c r="BW10240" s="118" t="s">
        <v>15584</v>
      </c>
      <c r="BX10240" s="118" t="s">
        <v>2983</v>
      </c>
      <c r="BY10240" s="118" t="s">
        <v>3412</v>
      </c>
    </row>
    <row r="10241" spans="53:77" x14ac:dyDescent="0.3">
      <c r="BA10241" s="169" t="e">
        <f>VLOOKUP(D10241,#REF!, 2,FALSE)</f>
        <v>#REF!</v>
      </c>
      <c r="BO10241" s="118" t="s">
        <v>15585</v>
      </c>
      <c r="BP10241" s="118" t="s">
        <v>2983</v>
      </c>
      <c r="BQ10241" s="118" t="s">
        <v>2983</v>
      </c>
      <c r="BW10241" s="118" t="s">
        <v>15585</v>
      </c>
      <c r="BX10241" s="118" t="s">
        <v>2983</v>
      </c>
      <c r="BY10241" s="118" t="s">
        <v>2983</v>
      </c>
    </row>
    <row r="10242" spans="53:77" x14ac:dyDescent="0.3">
      <c r="BA10242" s="169" t="e">
        <f>VLOOKUP(D10242,#REF!, 2,FALSE)</f>
        <v>#REF!</v>
      </c>
      <c r="BO10242" s="118" t="s">
        <v>2712</v>
      </c>
      <c r="BP10242" s="118" t="s">
        <v>2983</v>
      </c>
      <c r="BQ10242" s="118" t="s">
        <v>2983</v>
      </c>
      <c r="BW10242" s="118" t="s">
        <v>2712</v>
      </c>
      <c r="BX10242" s="118" t="s">
        <v>2983</v>
      </c>
      <c r="BY10242" s="118" t="s">
        <v>2983</v>
      </c>
    </row>
    <row r="10243" spans="53:77" x14ac:dyDescent="0.3">
      <c r="BA10243" s="169" t="e">
        <f>VLOOKUP(D10243,#REF!, 2,FALSE)</f>
        <v>#REF!</v>
      </c>
      <c r="BO10243" s="118" t="s">
        <v>15586</v>
      </c>
      <c r="BP10243" s="118" t="s">
        <v>2983</v>
      </c>
      <c r="BQ10243" s="118" t="s">
        <v>2983</v>
      </c>
      <c r="BW10243" s="118" t="s">
        <v>15586</v>
      </c>
      <c r="BX10243" s="118" t="s">
        <v>2983</v>
      </c>
      <c r="BY10243" s="118" t="s">
        <v>2983</v>
      </c>
    </row>
    <row r="10244" spans="53:77" x14ac:dyDescent="0.3">
      <c r="BA10244" s="169" t="e">
        <f>VLOOKUP(D10244,#REF!, 2,FALSE)</f>
        <v>#REF!</v>
      </c>
      <c r="BO10244" s="118" t="s">
        <v>15587</v>
      </c>
      <c r="BP10244" s="118" t="s">
        <v>2983</v>
      </c>
      <c r="BQ10244" s="118" t="s">
        <v>2983</v>
      </c>
      <c r="BW10244" s="118" t="s">
        <v>15587</v>
      </c>
      <c r="BX10244" s="118" t="s">
        <v>2983</v>
      </c>
      <c r="BY10244" s="118" t="s">
        <v>2983</v>
      </c>
    </row>
    <row r="10245" spans="53:77" x14ac:dyDescent="0.3">
      <c r="BA10245" s="169" t="e">
        <f>VLOOKUP(D10245,#REF!, 2,FALSE)</f>
        <v>#REF!</v>
      </c>
      <c r="BO10245" s="118" t="s">
        <v>15588</v>
      </c>
      <c r="BP10245" s="118" t="s">
        <v>2983</v>
      </c>
      <c r="BQ10245" s="118" t="s">
        <v>2983</v>
      </c>
      <c r="BW10245" s="118" t="s">
        <v>15588</v>
      </c>
      <c r="BX10245" s="118" t="s">
        <v>2983</v>
      </c>
      <c r="BY10245" s="118" t="s">
        <v>2983</v>
      </c>
    </row>
    <row r="10246" spans="53:77" x14ac:dyDescent="0.3">
      <c r="BA10246" s="169" t="e">
        <f>VLOOKUP(D10246,#REF!, 2,FALSE)</f>
        <v>#REF!</v>
      </c>
      <c r="BO10246" s="118" t="s">
        <v>15589</v>
      </c>
      <c r="BP10246" s="118" t="s">
        <v>2983</v>
      </c>
      <c r="BQ10246" s="118" t="s">
        <v>3981</v>
      </c>
      <c r="BW10246" s="118" t="s">
        <v>15589</v>
      </c>
      <c r="BX10246" s="118" t="s">
        <v>2983</v>
      </c>
      <c r="BY10246" s="118" t="s">
        <v>3981</v>
      </c>
    </row>
    <row r="10247" spans="53:77" x14ac:dyDescent="0.3">
      <c r="BA10247" s="169" t="e">
        <f>VLOOKUP(D10247,#REF!, 2,FALSE)</f>
        <v>#REF!</v>
      </c>
      <c r="BO10247" s="118" t="s">
        <v>15590</v>
      </c>
      <c r="BP10247" s="118" t="s">
        <v>797</v>
      </c>
      <c r="BQ10247" s="118" t="s">
        <v>770</v>
      </c>
      <c r="BW10247" s="118" t="s">
        <v>15590</v>
      </c>
      <c r="BX10247" s="118" t="s">
        <v>797</v>
      </c>
      <c r="BY10247" s="118" t="s">
        <v>770</v>
      </c>
    </row>
    <row r="10248" spans="53:77" x14ac:dyDescent="0.3">
      <c r="BA10248" s="169" t="e">
        <f>VLOOKUP(D10248,#REF!, 2,FALSE)</f>
        <v>#REF!</v>
      </c>
      <c r="BO10248" s="118" t="s">
        <v>15591</v>
      </c>
      <c r="BP10248" s="118" t="s">
        <v>841</v>
      </c>
      <c r="BQ10248" s="118" t="s">
        <v>770</v>
      </c>
      <c r="BW10248" s="118" t="s">
        <v>15591</v>
      </c>
      <c r="BX10248" s="118" t="s">
        <v>841</v>
      </c>
      <c r="BY10248" s="118" t="s">
        <v>770</v>
      </c>
    </row>
    <row r="10249" spans="53:77" x14ac:dyDescent="0.3">
      <c r="BA10249" s="169" t="e">
        <f>VLOOKUP(D10249,#REF!, 2,FALSE)</f>
        <v>#REF!</v>
      </c>
      <c r="BO10249" s="118" t="s">
        <v>15592</v>
      </c>
      <c r="BP10249" s="118" t="s">
        <v>2983</v>
      </c>
      <c r="BQ10249" s="118" t="s">
        <v>2983</v>
      </c>
      <c r="BW10249" s="118" t="s">
        <v>15592</v>
      </c>
      <c r="BX10249" s="118" t="s">
        <v>2983</v>
      </c>
      <c r="BY10249" s="118" t="s">
        <v>2983</v>
      </c>
    </row>
    <row r="10250" spans="53:77" x14ac:dyDescent="0.3">
      <c r="BA10250" s="169" t="e">
        <f>VLOOKUP(D10250,#REF!, 2,FALSE)</f>
        <v>#REF!</v>
      </c>
      <c r="BO10250" s="118" t="s">
        <v>15593</v>
      </c>
      <c r="BP10250" s="118" t="s">
        <v>2983</v>
      </c>
      <c r="BQ10250" s="118" t="s">
        <v>2983</v>
      </c>
      <c r="BW10250" s="118" t="s">
        <v>15593</v>
      </c>
      <c r="BX10250" s="118" t="s">
        <v>2983</v>
      </c>
      <c r="BY10250" s="118" t="s">
        <v>2983</v>
      </c>
    </row>
    <row r="10251" spans="53:77" x14ac:dyDescent="0.3">
      <c r="BA10251" s="169" t="e">
        <f>VLOOKUP(D10251,#REF!, 2,FALSE)</f>
        <v>#REF!</v>
      </c>
      <c r="BO10251" s="118" t="s">
        <v>15594</v>
      </c>
      <c r="BP10251" s="118" t="s">
        <v>2983</v>
      </c>
      <c r="BQ10251" s="118" t="s">
        <v>2983</v>
      </c>
      <c r="BW10251" s="118" t="s">
        <v>15594</v>
      </c>
      <c r="BX10251" s="118" t="s">
        <v>2983</v>
      </c>
      <c r="BY10251" s="118" t="s">
        <v>2983</v>
      </c>
    </row>
    <row r="10252" spans="53:77" x14ac:dyDescent="0.3">
      <c r="BA10252" s="169" t="e">
        <f>VLOOKUP(D10252,#REF!, 2,FALSE)</f>
        <v>#REF!</v>
      </c>
      <c r="BO10252" s="118" t="s">
        <v>15595</v>
      </c>
      <c r="BP10252" s="118" t="s">
        <v>1342</v>
      </c>
      <c r="BQ10252" s="118" t="s">
        <v>7067</v>
      </c>
      <c r="BW10252" s="118" t="s">
        <v>15595</v>
      </c>
      <c r="BX10252" s="118" t="s">
        <v>1342</v>
      </c>
      <c r="BY10252" s="118" t="s">
        <v>7067</v>
      </c>
    </row>
    <row r="10253" spans="53:77" x14ac:dyDescent="0.3">
      <c r="BA10253" s="169" t="e">
        <f>VLOOKUP(D10253,#REF!, 2,FALSE)</f>
        <v>#REF!</v>
      </c>
      <c r="BO10253" s="118" t="s">
        <v>15596</v>
      </c>
      <c r="BP10253" s="118" t="s">
        <v>1342</v>
      </c>
      <c r="BQ10253" s="118" t="s">
        <v>7444</v>
      </c>
      <c r="BW10253" s="118" t="s">
        <v>15596</v>
      </c>
      <c r="BX10253" s="118" t="s">
        <v>1342</v>
      </c>
      <c r="BY10253" s="118" t="s">
        <v>7444</v>
      </c>
    </row>
    <row r="10254" spans="53:77" x14ac:dyDescent="0.3">
      <c r="BA10254" s="169" t="e">
        <f>VLOOKUP(D10254,#REF!, 2,FALSE)</f>
        <v>#REF!</v>
      </c>
      <c r="BO10254" s="118" t="s">
        <v>15597</v>
      </c>
      <c r="BP10254" s="118" t="s">
        <v>1342</v>
      </c>
      <c r="BQ10254" s="118" t="s">
        <v>15598</v>
      </c>
      <c r="BW10254" s="118" t="s">
        <v>15597</v>
      </c>
      <c r="BX10254" s="118" t="s">
        <v>1342</v>
      </c>
      <c r="BY10254" s="118" t="s">
        <v>15598</v>
      </c>
    </row>
    <row r="10255" spans="53:77" x14ac:dyDescent="0.3">
      <c r="BA10255" s="169" t="e">
        <f>VLOOKUP(D10255,#REF!, 2,FALSE)</f>
        <v>#REF!</v>
      </c>
      <c r="BO10255" s="118" t="s">
        <v>15599</v>
      </c>
      <c r="BP10255" s="118" t="s">
        <v>3043</v>
      </c>
      <c r="BQ10255" s="118" t="s">
        <v>1500</v>
      </c>
      <c r="BW10255" s="118" t="s">
        <v>15599</v>
      </c>
      <c r="BX10255" s="118" t="s">
        <v>3043</v>
      </c>
      <c r="BY10255" s="118" t="s">
        <v>1500</v>
      </c>
    </row>
    <row r="10256" spans="53:77" x14ac:dyDescent="0.3">
      <c r="BA10256" s="169" t="e">
        <f>VLOOKUP(D10256,#REF!, 2,FALSE)</f>
        <v>#REF!</v>
      </c>
      <c r="BO10256" s="118" t="s">
        <v>15600</v>
      </c>
      <c r="BP10256" s="118" t="s">
        <v>2979</v>
      </c>
      <c r="BQ10256" s="118" t="s">
        <v>2983</v>
      </c>
      <c r="BW10256" s="118" t="s">
        <v>15600</v>
      </c>
      <c r="BX10256" s="118" t="s">
        <v>2979</v>
      </c>
      <c r="BY10256" s="118" t="s">
        <v>2983</v>
      </c>
    </row>
    <row r="10257" spans="53:77" x14ac:dyDescent="0.3">
      <c r="BA10257" s="169" t="e">
        <f>VLOOKUP(D10257,#REF!, 2,FALSE)</f>
        <v>#REF!</v>
      </c>
      <c r="BO10257" s="118" t="s">
        <v>15601</v>
      </c>
      <c r="BP10257" s="118" t="s">
        <v>2983</v>
      </c>
      <c r="BQ10257" s="118" t="s">
        <v>15602</v>
      </c>
      <c r="BW10257" s="118" t="s">
        <v>15601</v>
      </c>
      <c r="BX10257" s="118" t="s">
        <v>2983</v>
      </c>
      <c r="BY10257" s="118" t="s">
        <v>15602</v>
      </c>
    </row>
    <row r="10258" spans="53:77" x14ac:dyDescent="0.3">
      <c r="BA10258" s="169" t="e">
        <f>VLOOKUP(D10258,#REF!, 2,FALSE)</f>
        <v>#REF!</v>
      </c>
      <c r="BO10258" s="118" t="s">
        <v>15603</v>
      </c>
      <c r="BP10258" s="118" t="s">
        <v>783</v>
      </c>
      <c r="BQ10258" s="118" t="s">
        <v>770</v>
      </c>
      <c r="BW10258" s="118" t="s">
        <v>15603</v>
      </c>
      <c r="BX10258" s="118" t="s">
        <v>783</v>
      </c>
      <c r="BY10258" s="118" t="s">
        <v>770</v>
      </c>
    </row>
    <row r="10259" spans="53:77" x14ac:dyDescent="0.3">
      <c r="BA10259" s="169" t="e">
        <f>VLOOKUP(D10259,#REF!, 2,FALSE)</f>
        <v>#REF!</v>
      </c>
      <c r="BO10259" s="118" t="s">
        <v>15604</v>
      </c>
      <c r="BP10259" s="118" t="s">
        <v>16995</v>
      </c>
      <c r="BQ10259" s="118" t="s">
        <v>770</v>
      </c>
      <c r="BW10259" s="118" t="s">
        <v>15604</v>
      </c>
      <c r="BX10259" s="118" t="s">
        <v>16995</v>
      </c>
      <c r="BY10259" s="118" t="s">
        <v>770</v>
      </c>
    </row>
    <row r="10260" spans="53:77" x14ac:dyDescent="0.3">
      <c r="BA10260" s="169" t="e">
        <f>VLOOKUP(D10260,#REF!, 2,FALSE)</f>
        <v>#REF!</v>
      </c>
      <c r="BO10260" s="118" t="s">
        <v>15605</v>
      </c>
      <c r="BP10260" s="118" t="s">
        <v>2983</v>
      </c>
      <c r="BQ10260" s="118" t="s">
        <v>2983</v>
      </c>
      <c r="BW10260" s="118" t="s">
        <v>15605</v>
      </c>
      <c r="BX10260" s="118" t="s">
        <v>2983</v>
      </c>
      <c r="BY10260" s="118" t="s">
        <v>2983</v>
      </c>
    </row>
    <row r="10261" spans="53:77" x14ac:dyDescent="0.3">
      <c r="BA10261" s="169" t="e">
        <f>VLOOKUP(D10261,#REF!, 2,FALSE)</f>
        <v>#REF!</v>
      </c>
      <c r="BO10261" s="118" t="s">
        <v>15606</v>
      </c>
      <c r="BP10261" s="118" t="s">
        <v>2983</v>
      </c>
      <c r="BQ10261" s="118" t="s">
        <v>770</v>
      </c>
      <c r="BW10261" s="118" t="s">
        <v>15606</v>
      </c>
      <c r="BX10261" s="118" t="s">
        <v>2983</v>
      </c>
      <c r="BY10261" s="118" t="s">
        <v>770</v>
      </c>
    </row>
    <row r="10262" spans="53:77" x14ac:dyDescent="0.3">
      <c r="BA10262" s="169" t="e">
        <f>VLOOKUP(D10262,#REF!, 2,FALSE)</f>
        <v>#REF!</v>
      </c>
      <c r="BO10262" s="118" t="s">
        <v>15607</v>
      </c>
      <c r="BP10262" s="118" t="s">
        <v>613</v>
      </c>
      <c r="BQ10262" s="118" t="s">
        <v>770</v>
      </c>
      <c r="BW10262" s="118" t="s">
        <v>15607</v>
      </c>
      <c r="BX10262" s="118" t="s">
        <v>613</v>
      </c>
      <c r="BY10262" s="118" t="s">
        <v>770</v>
      </c>
    </row>
    <row r="10263" spans="53:77" x14ac:dyDescent="0.3">
      <c r="BA10263" s="169" t="e">
        <f>VLOOKUP(D10263,#REF!, 2,FALSE)</f>
        <v>#REF!</v>
      </c>
      <c r="BO10263" s="118" t="s">
        <v>15608</v>
      </c>
      <c r="BP10263" s="118" t="s">
        <v>849</v>
      </c>
      <c r="BQ10263" s="118" t="s">
        <v>3864</v>
      </c>
      <c r="BW10263" s="118" t="s">
        <v>15608</v>
      </c>
      <c r="BX10263" s="118" t="s">
        <v>849</v>
      </c>
      <c r="BY10263" s="118" t="s">
        <v>3864</v>
      </c>
    </row>
    <row r="10264" spans="53:77" x14ac:dyDescent="0.3">
      <c r="BA10264" s="169" t="e">
        <f>VLOOKUP(D10264,#REF!, 2,FALSE)</f>
        <v>#REF!</v>
      </c>
      <c r="BO10264" s="118" t="s">
        <v>15609</v>
      </c>
      <c r="BP10264" s="118" t="s">
        <v>2983</v>
      </c>
      <c r="BQ10264" s="118" t="s">
        <v>15610</v>
      </c>
      <c r="BW10264" s="118" t="s">
        <v>15609</v>
      </c>
      <c r="BX10264" s="118" t="s">
        <v>2983</v>
      </c>
      <c r="BY10264" s="118" t="s">
        <v>15610</v>
      </c>
    </row>
    <row r="10265" spans="53:77" x14ac:dyDescent="0.3">
      <c r="BA10265" s="169" t="e">
        <f>VLOOKUP(D10265,#REF!, 2,FALSE)</f>
        <v>#REF!</v>
      </c>
      <c r="BO10265" s="118" t="s">
        <v>15611</v>
      </c>
      <c r="BP10265" s="118" t="s">
        <v>797</v>
      </c>
      <c r="BQ10265" s="118" t="s">
        <v>770</v>
      </c>
      <c r="BW10265" s="118" t="s">
        <v>15611</v>
      </c>
      <c r="BX10265" s="118" t="s">
        <v>797</v>
      </c>
      <c r="BY10265" s="118" t="s">
        <v>770</v>
      </c>
    </row>
    <row r="10266" spans="53:77" x14ac:dyDescent="0.3">
      <c r="BA10266" s="169" t="e">
        <f>VLOOKUP(D10266,#REF!, 2,FALSE)</f>
        <v>#REF!</v>
      </c>
      <c r="BO10266" s="118" t="s">
        <v>2713</v>
      </c>
      <c r="BP10266" s="118" t="s">
        <v>3003</v>
      </c>
      <c r="BQ10266" s="118" t="s">
        <v>2983</v>
      </c>
      <c r="BW10266" s="118" t="s">
        <v>2713</v>
      </c>
      <c r="BX10266" s="118" t="s">
        <v>3003</v>
      </c>
      <c r="BY10266" s="118" t="s">
        <v>2983</v>
      </c>
    </row>
    <row r="10267" spans="53:77" x14ac:dyDescent="0.3">
      <c r="BA10267" s="169" t="e">
        <f>VLOOKUP(D10267,#REF!, 2,FALSE)</f>
        <v>#REF!</v>
      </c>
      <c r="BO10267" s="118" t="s">
        <v>15612</v>
      </c>
      <c r="BP10267" s="118" t="s">
        <v>3003</v>
      </c>
      <c r="BQ10267" s="118" t="s">
        <v>2983</v>
      </c>
      <c r="BW10267" s="118" t="s">
        <v>15612</v>
      </c>
      <c r="BX10267" s="118" t="s">
        <v>3003</v>
      </c>
      <c r="BY10267" s="118" t="s">
        <v>2983</v>
      </c>
    </row>
    <row r="10268" spans="53:77" x14ac:dyDescent="0.3">
      <c r="BA10268" s="169" t="e">
        <f>VLOOKUP(D10268,#REF!, 2,FALSE)</f>
        <v>#REF!</v>
      </c>
      <c r="BO10268" s="118" t="s">
        <v>2714</v>
      </c>
      <c r="BP10268" s="118" t="s">
        <v>3003</v>
      </c>
      <c r="BQ10268" s="118" t="s">
        <v>2983</v>
      </c>
      <c r="BW10268" s="118" t="s">
        <v>2714</v>
      </c>
      <c r="BX10268" s="118" t="s">
        <v>3003</v>
      </c>
      <c r="BY10268" s="118" t="s">
        <v>2983</v>
      </c>
    </row>
    <row r="10269" spans="53:77" x14ac:dyDescent="0.3">
      <c r="BA10269" s="169" t="e">
        <f>VLOOKUP(D10269,#REF!, 2,FALSE)</f>
        <v>#REF!</v>
      </c>
      <c r="BO10269" s="118" t="s">
        <v>15613</v>
      </c>
      <c r="BP10269" s="118" t="s">
        <v>2983</v>
      </c>
      <c r="BQ10269" s="118" t="s">
        <v>770</v>
      </c>
      <c r="BW10269" s="118" t="s">
        <v>15613</v>
      </c>
      <c r="BX10269" s="118" t="s">
        <v>2983</v>
      </c>
      <c r="BY10269" s="118" t="s">
        <v>770</v>
      </c>
    </row>
    <row r="10270" spans="53:77" x14ac:dyDescent="0.3">
      <c r="BA10270" s="169" t="e">
        <f>VLOOKUP(D10270,#REF!, 2,FALSE)</f>
        <v>#REF!</v>
      </c>
      <c r="BO10270" s="118" t="s">
        <v>15614</v>
      </c>
      <c r="BP10270" s="118" t="s">
        <v>2983</v>
      </c>
      <c r="BQ10270" s="118" t="s">
        <v>770</v>
      </c>
      <c r="BW10270" s="118" t="s">
        <v>15614</v>
      </c>
      <c r="BX10270" s="118" t="s">
        <v>2983</v>
      </c>
      <c r="BY10270" s="118" t="s">
        <v>770</v>
      </c>
    </row>
    <row r="10271" spans="53:77" x14ac:dyDescent="0.3">
      <c r="BA10271" s="169" t="e">
        <f>VLOOKUP(D10271,#REF!, 2,FALSE)</f>
        <v>#REF!</v>
      </c>
      <c r="BO10271" s="118" t="s">
        <v>284</v>
      </c>
      <c r="BP10271" s="118" t="s">
        <v>16975</v>
      </c>
      <c r="BQ10271" s="118" t="s">
        <v>2983</v>
      </c>
      <c r="BW10271" s="118" t="s">
        <v>284</v>
      </c>
      <c r="BX10271" s="118" t="s">
        <v>16975</v>
      </c>
      <c r="BY10271" s="118" t="s">
        <v>2983</v>
      </c>
    </row>
    <row r="10272" spans="53:77" x14ac:dyDescent="0.3">
      <c r="BA10272" s="169" t="e">
        <f>VLOOKUP(D10272,#REF!, 2,FALSE)</f>
        <v>#REF!</v>
      </c>
      <c r="BO10272" s="118" t="s">
        <v>15615</v>
      </c>
      <c r="BP10272" s="118" t="s">
        <v>2983</v>
      </c>
      <c r="BQ10272" s="118" t="s">
        <v>5038</v>
      </c>
      <c r="BW10272" s="118" t="s">
        <v>15615</v>
      </c>
      <c r="BX10272" s="118" t="s">
        <v>2983</v>
      </c>
      <c r="BY10272" s="118" t="s">
        <v>5038</v>
      </c>
    </row>
    <row r="10273" spans="53:77" x14ac:dyDescent="0.3">
      <c r="BA10273" s="169" t="e">
        <f>VLOOKUP(D10273,#REF!, 2,FALSE)</f>
        <v>#REF!</v>
      </c>
      <c r="BO10273" s="118" t="s">
        <v>15616</v>
      </c>
      <c r="BP10273" s="118" t="s">
        <v>16975</v>
      </c>
      <c r="BQ10273" s="118" t="s">
        <v>2983</v>
      </c>
      <c r="BW10273" s="118" t="s">
        <v>15616</v>
      </c>
      <c r="BX10273" s="118" t="s">
        <v>16975</v>
      </c>
      <c r="BY10273" s="118" t="s">
        <v>2983</v>
      </c>
    </row>
    <row r="10274" spans="53:77" x14ac:dyDescent="0.3">
      <c r="BA10274" s="169" t="e">
        <f>VLOOKUP(D10274,#REF!, 2,FALSE)</f>
        <v>#REF!</v>
      </c>
      <c r="BO10274" s="118" t="s">
        <v>15617</v>
      </c>
      <c r="BP10274" s="118" t="s">
        <v>16975</v>
      </c>
      <c r="BQ10274" s="118" t="s">
        <v>2983</v>
      </c>
      <c r="BW10274" s="118" t="s">
        <v>15617</v>
      </c>
      <c r="BX10274" s="118" t="s">
        <v>16975</v>
      </c>
      <c r="BY10274" s="118" t="s">
        <v>2983</v>
      </c>
    </row>
    <row r="10275" spans="53:77" x14ac:dyDescent="0.3">
      <c r="BA10275" s="169" t="e">
        <f>VLOOKUP(D10275,#REF!, 2,FALSE)</f>
        <v>#REF!</v>
      </c>
      <c r="BO10275" s="118" t="s">
        <v>15618</v>
      </c>
      <c r="BP10275" s="118" t="s">
        <v>3003</v>
      </c>
      <c r="BQ10275" s="118" t="s">
        <v>2983</v>
      </c>
      <c r="BW10275" s="118" t="s">
        <v>15618</v>
      </c>
      <c r="BX10275" s="118" t="s">
        <v>3003</v>
      </c>
      <c r="BY10275" s="118" t="s">
        <v>2983</v>
      </c>
    </row>
    <row r="10276" spans="53:77" x14ac:dyDescent="0.3">
      <c r="BA10276" s="169" t="e">
        <f>VLOOKUP(D10276,#REF!, 2,FALSE)</f>
        <v>#REF!</v>
      </c>
      <c r="BO10276" s="118" t="s">
        <v>15619</v>
      </c>
      <c r="BP10276" s="118" t="s">
        <v>1269</v>
      </c>
      <c r="BQ10276" s="118" t="s">
        <v>2983</v>
      </c>
      <c r="BW10276" s="118" t="s">
        <v>15619</v>
      </c>
      <c r="BX10276" s="118" t="s">
        <v>1269</v>
      </c>
      <c r="BY10276" s="118" t="s">
        <v>2983</v>
      </c>
    </row>
    <row r="10277" spans="53:77" x14ac:dyDescent="0.3">
      <c r="BA10277" s="169" t="e">
        <f>VLOOKUP(D10277,#REF!, 2,FALSE)</f>
        <v>#REF!</v>
      </c>
      <c r="BO10277" s="118" t="s">
        <v>15620</v>
      </c>
      <c r="BP10277" s="118" t="s">
        <v>2979</v>
      </c>
      <c r="BQ10277" s="118" t="s">
        <v>2983</v>
      </c>
      <c r="BW10277" s="118" t="s">
        <v>15620</v>
      </c>
      <c r="BX10277" s="118" t="s">
        <v>2979</v>
      </c>
      <c r="BY10277" s="118" t="s">
        <v>2983</v>
      </c>
    </row>
    <row r="10278" spans="53:77" x14ac:dyDescent="0.3">
      <c r="BA10278" s="169" t="e">
        <f>VLOOKUP(D10278,#REF!, 2,FALSE)</f>
        <v>#REF!</v>
      </c>
      <c r="BO10278" s="118" t="s">
        <v>2715</v>
      </c>
      <c r="BP10278" s="118" t="s">
        <v>2983</v>
      </c>
      <c r="BQ10278" s="118" t="s">
        <v>2983</v>
      </c>
      <c r="BW10278" s="118" t="s">
        <v>2715</v>
      </c>
      <c r="BX10278" s="118" t="s">
        <v>2983</v>
      </c>
      <c r="BY10278" s="118" t="s">
        <v>2983</v>
      </c>
    </row>
    <row r="10279" spans="53:77" x14ac:dyDescent="0.3">
      <c r="BA10279" s="169" t="e">
        <f>VLOOKUP(D10279,#REF!, 2,FALSE)</f>
        <v>#REF!</v>
      </c>
      <c r="BO10279" s="118" t="s">
        <v>15621</v>
      </c>
      <c r="BP10279" s="118" t="s">
        <v>16975</v>
      </c>
      <c r="BQ10279" s="118" t="s">
        <v>2983</v>
      </c>
      <c r="BW10279" s="118" t="s">
        <v>15621</v>
      </c>
      <c r="BX10279" s="118" t="s">
        <v>16975</v>
      </c>
      <c r="BY10279" s="118" t="s">
        <v>2983</v>
      </c>
    </row>
    <row r="10280" spans="53:77" x14ac:dyDescent="0.3">
      <c r="BA10280" s="169" t="e">
        <f>VLOOKUP(D10280,#REF!, 2,FALSE)</f>
        <v>#REF!</v>
      </c>
      <c r="BO10280" s="118" t="s">
        <v>15622</v>
      </c>
      <c r="BP10280" s="118" t="s">
        <v>3003</v>
      </c>
      <c r="BQ10280" s="118" t="s">
        <v>2983</v>
      </c>
      <c r="BW10280" s="118" t="s">
        <v>15622</v>
      </c>
      <c r="BX10280" s="118" t="s">
        <v>3003</v>
      </c>
      <c r="BY10280" s="118" t="s">
        <v>2983</v>
      </c>
    </row>
    <row r="10281" spans="53:77" x14ac:dyDescent="0.3">
      <c r="BA10281" s="169" t="e">
        <f>VLOOKUP(D10281,#REF!, 2,FALSE)</f>
        <v>#REF!</v>
      </c>
      <c r="BO10281" s="118" t="s">
        <v>15624</v>
      </c>
      <c r="BP10281" s="118" t="s">
        <v>2979</v>
      </c>
      <c r="BQ10281" s="118" t="s">
        <v>2983</v>
      </c>
      <c r="BW10281" s="118" t="s">
        <v>15624</v>
      </c>
      <c r="BX10281" s="118" t="s">
        <v>2979</v>
      </c>
      <c r="BY10281" s="118" t="s">
        <v>2983</v>
      </c>
    </row>
    <row r="10282" spans="53:77" x14ac:dyDescent="0.3">
      <c r="BA10282" s="169" t="e">
        <f>VLOOKUP(D10282,#REF!, 2,FALSE)</f>
        <v>#REF!</v>
      </c>
      <c r="BO10282" s="118" t="s">
        <v>15625</v>
      </c>
      <c r="BP10282" s="118" t="s">
        <v>926</v>
      </c>
      <c r="BQ10282" s="118" t="s">
        <v>2983</v>
      </c>
      <c r="BW10282" s="118" t="s">
        <v>15625</v>
      </c>
      <c r="BX10282" s="118" t="s">
        <v>926</v>
      </c>
      <c r="BY10282" s="118" t="s">
        <v>2983</v>
      </c>
    </row>
    <row r="10283" spans="53:77" x14ac:dyDescent="0.3">
      <c r="BA10283" s="169" t="e">
        <f>VLOOKUP(D10283,#REF!, 2,FALSE)</f>
        <v>#REF!</v>
      </c>
      <c r="BO10283" s="118" t="s">
        <v>15626</v>
      </c>
      <c r="BP10283" s="118" t="s">
        <v>2983</v>
      </c>
      <c r="BQ10283" s="118" t="s">
        <v>2983</v>
      </c>
      <c r="BW10283" s="118" t="s">
        <v>15626</v>
      </c>
      <c r="BX10283" s="118" t="s">
        <v>2983</v>
      </c>
      <c r="BY10283" s="118" t="s">
        <v>2983</v>
      </c>
    </row>
    <row r="10284" spans="53:77" x14ac:dyDescent="0.3">
      <c r="BA10284" s="169" t="e">
        <f>VLOOKUP(D10284,#REF!, 2,FALSE)</f>
        <v>#REF!</v>
      </c>
      <c r="BO10284" s="118" t="s">
        <v>15627</v>
      </c>
      <c r="BP10284" s="118" t="s">
        <v>3000</v>
      </c>
      <c r="BQ10284" s="118" t="s">
        <v>770</v>
      </c>
      <c r="BW10284" s="118" t="s">
        <v>15627</v>
      </c>
      <c r="BX10284" s="118" t="s">
        <v>3000</v>
      </c>
      <c r="BY10284" s="118" t="s">
        <v>770</v>
      </c>
    </row>
    <row r="10285" spans="53:77" x14ac:dyDescent="0.3">
      <c r="BA10285" s="169" t="e">
        <f>VLOOKUP(D10285,#REF!, 2,FALSE)</f>
        <v>#REF!</v>
      </c>
      <c r="BO10285" s="118" t="s">
        <v>15628</v>
      </c>
      <c r="BP10285" s="118" t="s">
        <v>2983</v>
      </c>
      <c r="BQ10285" s="118" t="s">
        <v>2983</v>
      </c>
      <c r="BW10285" s="118" t="s">
        <v>15628</v>
      </c>
      <c r="BX10285" s="118" t="s">
        <v>2983</v>
      </c>
      <c r="BY10285" s="118" t="s">
        <v>2983</v>
      </c>
    </row>
    <row r="10286" spans="53:77" x14ac:dyDescent="0.3">
      <c r="BA10286" s="169" t="e">
        <f>VLOOKUP(D10286,#REF!, 2,FALSE)</f>
        <v>#REF!</v>
      </c>
      <c r="BO10286" s="118" t="s">
        <v>15629</v>
      </c>
      <c r="BP10286" s="118" t="s">
        <v>2983</v>
      </c>
      <c r="BQ10286" s="118" t="s">
        <v>2983</v>
      </c>
      <c r="BW10286" s="118" t="s">
        <v>15629</v>
      </c>
      <c r="BX10286" s="118" t="s">
        <v>2983</v>
      </c>
      <c r="BY10286" s="118" t="s">
        <v>2983</v>
      </c>
    </row>
    <row r="10287" spans="53:77" x14ac:dyDescent="0.3">
      <c r="BA10287" s="169" t="e">
        <f>VLOOKUP(D10287,#REF!, 2,FALSE)</f>
        <v>#REF!</v>
      </c>
      <c r="BO10287" s="118" t="s">
        <v>15630</v>
      </c>
      <c r="BP10287" s="118" t="s">
        <v>2983</v>
      </c>
      <c r="BQ10287" s="118" t="s">
        <v>2983</v>
      </c>
      <c r="BW10287" s="118" t="s">
        <v>15630</v>
      </c>
      <c r="BX10287" s="118" t="s">
        <v>2983</v>
      </c>
      <c r="BY10287" s="118" t="s">
        <v>2983</v>
      </c>
    </row>
    <row r="10288" spans="53:77" x14ac:dyDescent="0.3">
      <c r="BA10288" s="169" t="e">
        <f>VLOOKUP(D10288,#REF!, 2,FALSE)</f>
        <v>#REF!</v>
      </c>
      <c r="BO10288" s="118" t="s">
        <v>15631</v>
      </c>
      <c r="BP10288" s="118" t="s">
        <v>787</v>
      </c>
      <c r="BQ10288" s="118" t="s">
        <v>709</v>
      </c>
      <c r="BW10288" s="118" t="s">
        <v>15631</v>
      </c>
      <c r="BX10288" s="118" t="s">
        <v>787</v>
      </c>
      <c r="BY10288" s="118" t="s">
        <v>709</v>
      </c>
    </row>
    <row r="10289" spans="53:77" x14ac:dyDescent="0.3">
      <c r="BA10289" s="169" t="e">
        <f>VLOOKUP(D10289,#REF!, 2,FALSE)</f>
        <v>#REF!</v>
      </c>
      <c r="BO10289" s="118" t="s">
        <v>15632</v>
      </c>
      <c r="BP10289" s="118" t="s">
        <v>1342</v>
      </c>
      <c r="BQ10289" s="118" t="s">
        <v>2983</v>
      </c>
      <c r="BW10289" s="118" t="s">
        <v>15632</v>
      </c>
      <c r="BX10289" s="118" t="s">
        <v>1342</v>
      </c>
      <c r="BY10289" s="118" t="s">
        <v>2983</v>
      </c>
    </row>
    <row r="10290" spans="53:77" x14ac:dyDescent="0.3">
      <c r="BA10290" s="169" t="e">
        <f>VLOOKUP(D10290,#REF!, 2,FALSE)</f>
        <v>#REF!</v>
      </c>
      <c r="BO10290" s="118" t="s">
        <v>15633</v>
      </c>
      <c r="BP10290" s="118" t="s">
        <v>736</v>
      </c>
      <c r="BQ10290" s="118" t="s">
        <v>15634</v>
      </c>
      <c r="BW10290" s="118" t="s">
        <v>15633</v>
      </c>
      <c r="BX10290" s="118" t="s">
        <v>736</v>
      </c>
      <c r="BY10290" s="118" t="s">
        <v>15634</v>
      </c>
    </row>
    <row r="10291" spans="53:77" x14ac:dyDescent="0.3">
      <c r="BA10291" s="169" t="e">
        <f>VLOOKUP(D10291,#REF!, 2,FALSE)</f>
        <v>#REF!</v>
      </c>
      <c r="BO10291" s="118" t="s">
        <v>15635</v>
      </c>
      <c r="BP10291" s="118" t="s">
        <v>614</v>
      </c>
      <c r="BQ10291" s="118" t="s">
        <v>2474</v>
      </c>
      <c r="BW10291" s="118" t="s">
        <v>15635</v>
      </c>
      <c r="BX10291" s="118" t="s">
        <v>614</v>
      </c>
      <c r="BY10291" s="118" t="s">
        <v>2474</v>
      </c>
    </row>
    <row r="10292" spans="53:77" x14ac:dyDescent="0.3">
      <c r="BA10292" s="169" t="e">
        <f>VLOOKUP(D10292,#REF!, 2,FALSE)</f>
        <v>#REF!</v>
      </c>
      <c r="BO10292" s="118" t="s">
        <v>15636</v>
      </c>
      <c r="BP10292" s="118" t="s">
        <v>16975</v>
      </c>
      <c r="BQ10292" s="118" t="s">
        <v>9608</v>
      </c>
      <c r="BW10292" s="118" t="s">
        <v>15636</v>
      </c>
      <c r="BX10292" s="118" t="s">
        <v>16975</v>
      </c>
      <c r="BY10292" s="118" t="s">
        <v>9608</v>
      </c>
    </row>
    <row r="10293" spans="53:77" x14ac:dyDescent="0.3">
      <c r="BA10293" s="169" t="e">
        <f>VLOOKUP(D10293,#REF!, 2,FALSE)</f>
        <v>#REF!</v>
      </c>
      <c r="BO10293" s="118" t="s">
        <v>15637</v>
      </c>
      <c r="BP10293" s="118" t="s">
        <v>2983</v>
      </c>
      <c r="BQ10293" s="118" t="s">
        <v>15638</v>
      </c>
      <c r="BW10293" s="118" t="s">
        <v>15637</v>
      </c>
      <c r="BX10293" s="118" t="s">
        <v>2983</v>
      </c>
      <c r="BY10293" s="118" t="s">
        <v>15638</v>
      </c>
    </row>
    <row r="10294" spans="53:77" x14ac:dyDescent="0.3">
      <c r="BA10294" s="169" t="e">
        <f>VLOOKUP(D10294,#REF!, 2,FALSE)</f>
        <v>#REF!</v>
      </c>
      <c r="BO10294" s="118" t="s">
        <v>2721</v>
      </c>
      <c r="BP10294" s="118" t="s">
        <v>626</v>
      </c>
      <c r="BQ10294" s="118" t="s">
        <v>15639</v>
      </c>
      <c r="BW10294" s="118" t="s">
        <v>2721</v>
      </c>
      <c r="BX10294" s="118" t="s">
        <v>626</v>
      </c>
      <c r="BY10294" s="118" t="s">
        <v>15639</v>
      </c>
    </row>
    <row r="10295" spans="53:77" x14ac:dyDescent="0.3">
      <c r="BA10295" s="169" t="e">
        <f>VLOOKUP(D10295,#REF!, 2,FALSE)</f>
        <v>#REF!</v>
      </c>
      <c r="BO10295" s="118" t="s">
        <v>264</v>
      </c>
      <c r="BP10295" s="118" t="s">
        <v>1272</v>
      </c>
      <c r="BQ10295" s="118" t="s">
        <v>15640</v>
      </c>
      <c r="BW10295" s="118" t="s">
        <v>264</v>
      </c>
      <c r="BX10295" s="118" t="s">
        <v>1272</v>
      </c>
      <c r="BY10295" s="118" t="s">
        <v>15640</v>
      </c>
    </row>
    <row r="10296" spans="53:77" x14ac:dyDescent="0.3">
      <c r="BA10296" s="169" t="e">
        <f>VLOOKUP(D10296,#REF!, 2,FALSE)</f>
        <v>#REF!</v>
      </c>
      <c r="BO10296" s="118" t="s">
        <v>2722</v>
      </c>
      <c r="BP10296" s="118" t="s">
        <v>2983</v>
      </c>
      <c r="BQ10296" s="118" t="s">
        <v>15641</v>
      </c>
      <c r="BW10296" s="118" t="s">
        <v>2722</v>
      </c>
      <c r="BX10296" s="118" t="s">
        <v>2983</v>
      </c>
      <c r="BY10296" s="118" t="s">
        <v>15641</v>
      </c>
    </row>
    <row r="10297" spans="53:77" x14ac:dyDescent="0.3">
      <c r="BA10297" s="169" t="e">
        <f>VLOOKUP(D10297,#REF!, 2,FALSE)</f>
        <v>#REF!</v>
      </c>
      <c r="BO10297" s="118" t="s">
        <v>15642</v>
      </c>
      <c r="BP10297" s="118" t="s">
        <v>1342</v>
      </c>
      <c r="BQ10297" s="118" t="s">
        <v>3303</v>
      </c>
      <c r="BW10297" s="118" t="s">
        <v>15642</v>
      </c>
      <c r="BX10297" s="118" t="s">
        <v>1342</v>
      </c>
      <c r="BY10297" s="118" t="s">
        <v>3303</v>
      </c>
    </row>
    <row r="10298" spans="53:77" x14ac:dyDescent="0.3">
      <c r="BA10298" s="169" t="e">
        <f>VLOOKUP(D10298,#REF!, 2,FALSE)</f>
        <v>#REF!</v>
      </c>
      <c r="BO10298" s="118" t="s">
        <v>15643</v>
      </c>
      <c r="BP10298" s="118" t="s">
        <v>3003</v>
      </c>
      <c r="BQ10298" s="118" t="s">
        <v>15644</v>
      </c>
      <c r="BW10298" s="118" t="s">
        <v>15643</v>
      </c>
      <c r="BX10298" s="118" t="s">
        <v>3003</v>
      </c>
      <c r="BY10298" s="118" t="s">
        <v>15644</v>
      </c>
    </row>
    <row r="10299" spans="53:77" x14ac:dyDescent="0.3">
      <c r="BA10299" s="169" t="e">
        <f>VLOOKUP(D10299,#REF!, 2,FALSE)</f>
        <v>#REF!</v>
      </c>
      <c r="BO10299" s="118" t="s">
        <v>15645</v>
      </c>
      <c r="BP10299" s="118" t="s">
        <v>3003</v>
      </c>
      <c r="BQ10299" s="118" t="s">
        <v>2547</v>
      </c>
      <c r="BW10299" s="118" t="s">
        <v>15645</v>
      </c>
      <c r="BX10299" s="118" t="s">
        <v>3003</v>
      </c>
      <c r="BY10299" s="118" t="s">
        <v>2547</v>
      </c>
    </row>
    <row r="10300" spans="53:77" x14ac:dyDescent="0.3">
      <c r="BA10300" s="169" t="e">
        <f>VLOOKUP(D10300,#REF!, 2,FALSE)</f>
        <v>#REF!</v>
      </c>
      <c r="BO10300" s="118" t="s">
        <v>15646</v>
      </c>
      <c r="BP10300" s="118" t="s">
        <v>778</v>
      </c>
      <c r="BQ10300" s="118" t="s">
        <v>15647</v>
      </c>
      <c r="BW10300" s="118" t="s">
        <v>15646</v>
      </c>
      <c r="BX10300" s="118" t="s">
        <v>778</v>
      </c>
      <c r="BY10300" s="118" t="s">
        <v>15647</v>
      </c>
    </row>
    <row r="10301" spans="53:77" x14ac:dyDescent="0.3">
      <c r="BA10301" s="169" t="e">
        <f>VLOOKUP(D10301,#REF!, 2,FALSE)</f>
        <v>#REF!</v>
      </c>
      <c r="BO10301" s="118" t="s">
        <v>15648</v>
      </c>
      <c r="BP10301" s="118" t="s">
        <v>2983</v>
      </c>
      <c r="BQ10301" s="118" t="s">
        <v>2983</v>
      </c>
      <c r="BW10301" s="118" t="s">
        <v>15648</v>
      </c>
      <c r="BX10301" s="118" t="s">
        <v>2983</v>
      </c>
      <c r="BY10301" s="118" t="s">
        <v>2983</v>
      </c>
    </row>
    <row r="10302" spans="53:77" x14ac:dyDescent="0.3">
      <c r="BA10302" s="169" t="e">
        <f>VLOOKUP(D10302,#REF!, 2,FALSE)</f>
        <v>#REF!</v>
      </c>
      <c r="BO10302" s="118" t="s">
        <v>15649</v>
      </c>
      <c r="BP10302" s="118" t="s">
        <v>16975</v>
      </c>
      <c r="BQ10302" s="118" t="s">
        <v>8846</v>
      </c>
      <c r="BW10302" s="118" t="s">
        <v>15649</v>
      </c>
      <c r="BX10302" s="118" t="s">
        <v>16975</v>
      </c>
      <c r="BY10302" s="118" t="s">
        <v>8846</v>
      </c>
    </row>
    <row r="10303" spans="53:77" x14ac:dyDescent="0.3">
      <c r="BA10303" s="169" t="e">
        <f>VLOOKUP(D10303,#REF!, 2,FALSE)</f>
        <v>#REF!</v>
      </c>
      <c r="BO10303" s="118" t="s">
        <v>2723</v>
      </c>
      <c r="BP10303" s="118" t="s">
        <v>2983</v>
      </c>
      <c r="BQ10303" s="118" t="s">
        <v>2983</v>
      </c>
      <c r="BW10303" s="118" t="s">
        <v>2723</v>
      </c>
      <c r="BX10303" s="118" t="s">
        <v>2983</v>
      </c>
      <c r="BY10303" s="118" t="s">
        <v>2983</v>
      </c>
    </row>
    <row r="10304" spans="53:77" x14ac:dyDescent="0.3">
      <c r="BA10304" s="169" t="e">
        <f>VLOOKUP(D10304,#REF!, 2,FALSE)</f>
        <v>#REF!</v>
      </c>
      <c r="BO10304" s="118" t="s">
        <v>15650</v>
      </c>
      <c r="BP10304" s="118" t="s">
        <v>3243</v>
      </c>
      <c r="BQ10304" s="118" t="s">
        <v>4744</v>
      </c>
      <c r="BW10304" s="118" t="s">
        <v>15650</v>
      </c>
      <c r="BX10304" s="118" t="s">
        <v>3243</v>
      </c>
      <c r="BY10304" s="118" t="s">
        <v>4744</v>
      </c>
    </row>
    <row r="10305" spans="53:77" x14ac:dyDescent="0.3">
      <c r="BA10305" s="169" t="e">
        <f>VLOOKUP(D10305,#REF!, 2,FALSE)</f>
        <v>#REF!</v>
      </c>
      <c r="BO10305" s="118" t="s">
        <v>15651</v>
      </c>
      <c r="BP10305" s="118" t="s">
        <v>2983</v>
      </c>
      <c r="BQ10305" s="118" t="s">
        <v>2983</v>
      </c>
      <c r="BW10305" s="118" t="s">
        <v>15651</v>
      </c>
      <c r="BX10305" s="118" t="s">
        <v>2983</v>
      </c>
      <c r="BY10305" s="118" t="s">
        <v>2983</v>
      </c>
    </row>
    <row r="10306" spans="53:77" x14ac:dyDescent="0.3">
      <c r="BA10306" s="169" t="e">
        <f>VLOOKUP(D10306,#REF!, 2,FALSE)</f>
        <v>#REF!</v>
      </c>
      <c r="BO10306" s="118" t="s">
        <v>15652</v>
      </c>
      <c r="BP10306" s="118" t="s">
        <v>628</v>
      </c>
      <c r="BQ10306" s="118" t="s">
        <v>15653</v>
      </c>
      <c r="BW10306" s="118" t="s">
        <v>15652</v>
      </c>
      <c r="BX10306" s="118" t="s">
        <v>628</v>
      </c>
      <c r="BY10306" s="118" t="s">
        <v>15653</v>
      </c>
    </row>
    <row r="10307" spans="53:77" x14ac:dyDescent="0.3">
      <c r="BA10307" s="169" t="e">
        <f>VLOOKUP(D10307,#REF!, 2,FALSE)</f>
        <v>#REF!</v>
      </c>
      <c r="BO10307" s="118" t="s">
        <v>265</v>
      </c>
      <c r="BP10307" s="118" t="s">
        <v>2983</v>
      </c>
      <c r="BQ10307" s="118" t="s">
        <v>2983</v>
      </c>
      <c r="BW10307" s="118" t="s">
        <v>265</v>
      </c>
      <c r="BX10307" s="118" t="s">
        <v>2983</v>
      </c>
      <c r="BY10307" s="118" t="s">
        <v>2983</v>
      </c>
    </row>
    <row r="10308" spans="53:77" x14ac:dyDescent="0.3">
      <c r="BA10308" s="169" t="e">
        <f>VLOOKUP(D10308,#REF!, 2,FALSE)</f>
        <v>#REF!</v>
      </c>
      <c r="BO10308" s="118" t="s">
        <v>15654</v>
      </c>
      <c r="BP10308" s="118" t="s">
        <v>2983</v>
      </c>
      <c r="BQ10308" s="118" t="s">
        <v>2983</v>
      </c>
      <c r="BW10308" s="118" t="s">
        <v>15654</v>
      </c>
      <c r="BX10308" s="118" t="s">
        <v>2983</v>
      </c>
      <c r="BY10308" s="118" t="s">
        <v>2983</v>
      </c>
    </row>
    <row r="10309" spans="53:77" x14ac:dyDescent="0.3">
      <c r="BA10309" s="169" t="e">
        <f>VLOOKUP(D10309,#REF!, 2,FALSE)</f>
        <v>#REF!</v>
      </c>
      <c r="BO10309" s="118" t="s">
        <v>15655</v>
      </c>
      <c r="BP10309" s="118" t="s">
        <v>1272</v>
      </c>
      <c r="BQ10309" s="118" t="s">
        <v>3590</v>
      </c>
      <c r="BW10309" s="118" t="s">
        <v>15655</v>
      </c>
      <c r="BX10309" s="118" t="s">
        <v>1272</v>
      </c>
      <c r="BY10309" s="118" t="s">
        <v>3590</v>
      </c>
    </row>
    <row r="10310" spans="53:77" x14ac:dyDescent="0.3">
      <c r="BA10310" s="169" t="e">
        <f>VLOOKUP(D10310,#REF!, 2,FALSE)</f>
        <v>#REF!</v>
      </c>
      <c r="BO10310" s="118" t="s">
        <v>15656</v>
      </c>
      <c r="BP10310" s="118" t="s">
        <v>1272</v>
      </c>
      <c r="BQ10310" s="118" t="s">
        <v>15157</v>
      </c>
      <c r="BW10310" s="118" t="s">
        <v>15656</v>
      </c>
      <c r="BX10310" s="118" t="s">
        <v>1272</v>
      </c>
      <c r="BY10310" s="118" t="s">
        <v>15157</v>
      </c>
    </row>
    <row r="10311" spans="53:77" x14ac:dyDescent="0.3">
      <c r="BA10311" s="169" t="e">
        <f>VLOOKUP(D10311,#REF!, 2,FALSE)</f>
        <v>#REF!</v>
      </c>
      <c r="BO10311" s="118" t="s">
        <v>15657</v>
      </c>
      <c r="BP10311" s="118" t="s">
        <v>619</v>
      </c>
      <c r="BQ10311" s="118" t="s">
        <v>770</v>
      </c>
      <c r="BW10311" s="118" t="s">
        <v>15657</v>
      </c>
      <c r="BX10311" s="118" t="s">
        <v>619</v>
      </c>
      <c r="BY10311" s="118" t="s">
        <v>770</v>
      </c>
    </row>
    <row r="10312" spans="53:77" x14ac:dyDescent="0.3">
      <c r="BA10312" s="169" t="e">
        <f>VLOOKUP(D10312,#REF!, 2,FALSE)</f>
        <v>#REF!</v>
      </c>
      <c r="BO10312" s="118" t="s">
        <v>15658</v>
      </c>
      <c r="BP10312" s="118" t="s">
        <v>3003</v>
      </c>
      <c r="BQ10312" s="118" t="s">
        <v>15659</v>
      </c>
      <c r="BW10312" s="118" t="s">
        <v>15658</v>
      </c>
      <c r="BX10312" s="118" t="s">
        <v>3003</v>
      </c>
      <c r="BY10312" s="118" t="s">
        <v>15659</v>
      </c>
    </row>
    <row r="10313" spans="53:77" x14ac:dyDescent="0.3">
      <c r="BA10313" s="169" t="e">
        <f>VLOOKUP(D10313,#REF!, 2,FALSE)</f>
        <v>#REF!</v>
      </c>
      <c r="BO10313" s="118" t="s">
        <v>15660</v>
      </c>
      <c r="BP10313" s="118" t="s">
        <v>1269</v>
      </c>
      <c r="BQ10313" s="118" t="s">
        <v>2983</v>
      </c>
      <c r="BW10313" s="118" t="s">
        <v>15660</v>
      </c>
      <c r="BX10313" s="118" t="s">
        <v>1269</v>
      </c>
      <c r="BY10313" s="118" t="s">
        <v>2983</v>
      </c>
    </row>
    <row r="10314" spans="53:77" x14ac:dyDescent="0.3">
      <c r="BA10314" s="169" t="e">
        <f>VLOOKUP(D10314,#REF!, 2,FALSE)</f>
        <v>#REF!</v>
      </c>
      <c r="BO10314" s="118" t="s">
        <v>15661</v>
      </c>
      <c r="BP10314" s="118" t="s">
        <v>3243</v>
      </c>
      <c r="BQ10314" s="118" t="s">
        <v>2983</v>
      </c>
      <c r="BW10314" s="118" t="s">
        <v>15661</v>
      </c>
      <c r="BX10314" s="118" t="s">
        <v>3243</v>
      </c>
      <c r="BY10314" s="118" t="s">
        <v>2983</v>
      </c>
    </row>
    <row r="10315" spans="53:77" x14ac:dyDescent="0.3">
      <c r="BA10315" s="169" t="e">
        <f>VLOOKUP(D10315,#REF!, 2,FALSE)</f>
        <v>#REF!</v>
      </c>
      <c r="BO10315" s="118" t="s">
        <v>15662</v>
      </c>
      <c r="BP10315" s="118" t="s">
        <v>1272</v>
      </c>
      <c r="BQ10315" s="118" t="s">
        <v>15663</v>
      </c>
      <c r="BW10315" s="118" t="s">
        <v>15662</v>
      </c>
      <c r="BX10315" s="118" t="s">
        <v>1272</v>
      </c>
      <c r="BY10315" s="118" t="s">
        <v>15663</v>
      </c>
    </row>
    <row r="10316" spans="53:77" x14ac:dyDescent="0.3">
      <c r="BA10316" s="169" t="e">
        <f>VLOOKUP(D10316,#REF!, 2,FALSE)</f>
        <v>#REF!</v>
      </c>
      <c r="BO10316" s="118" t="s">
        <v>15664</v>
      </c>
      <c r="BP10316" s="118" t="s">
        <v>2983</v>
      </c>
      <c r="BQ10316" s="118" t="s">
        <v>2983</v>
      </c>
      <c r="BW10316" s="118" t="s">
        <v>15664</v>
      </c>
      <c r="BX10316" s="118" t="s">
        <v>2983</v>
      </c>
      <c r="BY10316" s="118" t="s">
        <v>2983</v>
      </c>
    </row>
    <row r="10317" spans="53:77" x14ac:dyDescent="0.3">
      <c r="BA10317" s="169" t="e">
        <f>VLOOKUP(D10317,#REF!, 2,FALSE)</f>
        <v>#REF!</v>
      </c>
      <c r="BO10317" s="118" t="s">
        <v>15665</v>
      </c>
      <c r="BP10317" s="118" t="s">
        <v>787</v>
      </c>
      <c r="BQ10317" s="118" t="s">
        <v>2395</v>
      </c>
      <c r="BW10317" s="118" t="s">
        <v>15665</v>
      </c>
      <c r="BX10317" s="118" t="s">
        <v>787</v>
      </c>
      <c r="BY10317" s="118" t="s">
        <v>2395</v>
      </c>
    </row>
    <row r="10318" spans="53:77" x14ac:dyDescent="0.3">
      <c r="BA10318" s="169" t="e">
        <f>VLOOKUP(D10318,#REF!, 2,FALSE)</f>
        <v>#REF!</v>
      </c>
      <c r="BO10318" s="118" t="s">
        <v>15666</v>
      </c>
      <c r="BP10318" s="118" t="s">
        <v>2983</v>
      </c>
      <c r="BQ10318" s="118" t="s">
        <v>2983</v>
      </c>
      <c r="BW10318" s="118" t="s">
        <v>15666</v>
      </c>
      <c r="BX10318" s="118" t="s">
        <v>2983</v>
      </c>
      <c r="BY10318" s="118" t="s">
        <v>2983</v>
      </c>
    </row>
    <row r="10319" spans="53:77" x14ac:dyDescent="0.3">
      <c r="BA10319" s="169" t="e">
        <f>VLOOKUP(D10319,#REF!, 2,FALSE)</f>
        <v>#REF!</v>
      </c>
      <c r="BO10319" s="118" t="s">
        <v>15667</v>
      </c>
      <c r="BP10319" s="118" t="s">
        <v>662</v>
      </c>
      <c r="BQ10319" s="118" t="s">
        <v>770</v>
      </c>
      <c r="BW10319" s="118" t="s">
        <v>15667</v>
      </c>
      <c r="BX10319" s="118" t="s">
        <v>662</v>
      </c>
      <c r="BY10319" s="118" t="s">
        <v>770</v>
      </c>
    </row>
    <row r="10320" spans="53:77" x14ac:dyDescent="0.3">
      <c r="BA10320" s="169" t="e">
        <f>VLOOKUP(D10320,#REF!, 2,FALSE)</f>
        <v>#REF!</v>
      </c>
      <c r="BO10320" s="118" t="s">
        <v>15668</v>
      </c>
      <c r="BP10320" s="118" t="s">
        <v>2983</v>
      </c>
      <c r="BQ10320" s="118" t="s">
        <v>2983</v>
      </c>
      <c r="BW10320" s="118" t="s">
        <v>15668</v>
      </c>
      <c r="BX10320" s="118" t="s">
        <v>2983</v>
      </c>
      <c r="BY10320" s="118" t="s">
        <v>2983</v>
      </c>
    </row>
    <row r="10321" spans="53:77" x14ac:dyDescent="0.3">
      <c r="BA10321" s="169" t="e">
        <f>VLOOKUP(D10321,#REF!, 2,FALSE)</f>
        <v>#REF!</v>
      </c>
      <c r="BO10321" s="118" t="s">
        <v>15669</v>
      </c>
      <c r="BP10321" s="118" t="s">
        <v>2983</v>
      </c>
      <c r="BQ10321" s="118" t="s">
        <v>2983</v>
      </c>
      <c r="BW10321" s="118" t="s">
        <v>15669</v>
      </c>
      <c r="BX10321" s="118" t="s">
        <v>2983</v>
      </c>
      <c r="BY10321" s="118" t="s">
        <v>2983</v>
      </c>
    </row>
    <row r="10322" spans="53:77" x14ac:dyDescent="0.3">
      <c r="BA10322" s="169" t="e">
        <f>VLOOKUP(D10322,#REF!, 2,FALSE)</f>
        <v>#REF!</v>
      </c>
      <c r="BO10322" s="118" t="s">
        <v>15670</v>
      </c>
      <c r="BP10322" s="118" t="s">
        <v>2983</v>
      </c>
      <c r="BQ10322" s="118" t="s">
        <v>15671</v>
      </c>
      <c r="BW10322" s="118" t="s">
        <v>15670</v>
      </c>
      <c r="BX10322" s="118" t="s">
        <v>2983</v>
      </c>
      <c r="BY10322" s="118" t="s">
        <v>15671</v>
      </c>
    </row>
    <row r="10323" spans="53:77" x14ac:dyDescent="0.3">
      <c r="BA10323" s="169" t="e">
        <f>VLOOKUP(D10323,#REF!, 2,FALSE)</f>
        <v>#REF!</v>
      </c>
      <c r="BO10323" s="118" t="s">
        <v>15672</v>
      </c>
      <c r="BP10323" s="118" t="s">
        <v>3003</v>
      </c>
      <c r="BQ10323" s="118" t="s">
        <v>2983</v>
      </c>
      <c r="BW10323" s="118" t="s">
        <v>15672</v>
      </c>
      <c r="BX10323" s="118" t="s">
        <v>3003</v>
      </c>
      <c r="BY10323" s="118" t="s">
        <v>2983</v>
      </c>
    </row>
    <row r="10324" spans="53:77" x14ac:dyDescent="0.3">
      <c r="BA10324" s="169" t="e">
        <f>VLOOKUP(D10324,#REF!, 2,FALSE)</f>
        <v>#REF!</v>
      </c>
      <c r="BO10324" s="118" t="s">
        <v>15673</v>
      </c>
      <c r="BP10324" s="118" t="s">
        <v>2979</v>
      </c>
      <c r="BQ10324" s="118" t="s">
        <v>2576</v>
      </c>
      <c r="BW10324" s="118" t="s">
        <v>15673</v>
      </c>
      <c r="BX10324" s="118" t="s">
        <v>2979</v>
      </c>
      <c r="BY10324" s="118" t="s">
        <v>2576</v>
      </c>
    </row>
    <row r="10325" spans="53:77" x14ac:dyDescent="0.3">
      <c r="BA10325" s="169" t="e">
        <f>VLOOKUP(D10325,#REF!, 2,FALSE)</f>
        <v>#REF!</v>
      </c>
      <c r="BO10325" s="118" t="s">
        <v>15674</v>
      </c>
      <c r="BP10325" s="118" t="s">
        <v>663</v>
      </c>
      <c r="BQ10325" s="118" t="s">
        <v>7883</v>
      </c>
      <c r="BW10325" s="118" t="s">
        <v>15674</v>
      </c>
      <c r="BX10325" s="118" t="s">
        <v>663</v>
      </c>
      <c r="BY10325" s="118" t="s">
        <v>7883</v>
      </c>
    </row>
    <row r="10326" spans="53:77" x14ac:dyDescent="0.3">
      <c r="BA10326" s="169" t="e">
        <f>VLOOKUP(D10326,#REF!, 2,FALSE)</f>
        <v>#REF!</v>
      </c>
      <c r="BO10326" s="118" t="s">
        <v>15675</v>
      </c>
      <c r="BP10326" s="118" t="s">
        <v>797</v>
      </c>
      <c r="BQ10326" s="118" t="s">
        <v>770</v>
      </c>
      <c r="BW10326" s="118" t="s">
        <v>15675</v>
      </c>
      <c r="BX10326" s="118" t="s">
        <v>797</v>
      </c>
      <c r="BY10326" s="118" t="s">
        <v>770</v>
      </c>
    </row>
    <row r="10327" spans="53:77" x14ac:dyDescent="0.3">
      <c r="BA10327" s="169" t="e">
        <f>VLOOKUP(D10327,#REF!, 2,FALSE)</f>
        <v>#REF!</v>
      </c>
      <c r="BO10327" s="118" t="s">
        <v>2724</v>
      </c>
      <c r="BP10327" s="118" t="s">
        <v>2983</v>
      </c>
      <c r="BQ10327" s="118" t="s">
        <v>1211</v>
      </c>
      <c r="BW10327" s="118" t="s">
        <v>2724</v>
      </c>
      <c r="BX10327" s="118" t="s">
        <v>2983</v>
      </c>
      <c r="BY10327" s="118" t="s">
        <v>1211</v>
      </c>
    </row>
    <row r="10328" spans="53:77" x14ac:dyDescent="0.3">
      <c r="BA10328" s="169" t="e">
        <f>VLOOKUP(D10328,#REF!, 2,FALSE)</f>
        <v>#REF!</v>
      </c>
      <c r="BO10328" s="118" t="s">
        <v>15676</v>
      </c>
      <c r="BP10328" s="118" t="s">
        <v>2979</v>
      </c>
      <c r="BQ10328" s="118" t="s">
        <v>15677</v>
      </c>
      <c r="BW10328" s="118" t="s">
        <v>15676</v>
      </c>
      <c r="BX10328" s="118" t="s">
        <v>2979</v>
      </c>
      <c r="BY10328" s="118" t="s">
        <v>15677</v>
      </c>
    </row>
    <row r="10329" spans="53:77" x14ac:dyDescent="0.3">
      <c r="BA10329" s="169" t="e">
        <f>VLOOKUP(D10329,#REF!, 2,FALSE)</f>
        <v>#REF!</v>
      </c>
      <c r="BO10329" s="118" t="s">
        <v>2725</v>
      </c>
      <c r="BP10329" s="118" t="s">
        <v>783</v>
      </c>
      <c r="BQ10329" s="118" t="s">
        <v>770</v>
      </c>
      <c r="BW10329" s="118" t="s">
        <v>2725</v>
      </c>
      <c r="BX10329" s="118" t="s">
        <v>783</v>
      </c>
      <c r="BY10329" s="118" t="s">
        <v>770</v>
      </c>
    </row>
    <row r="10330" spans="53:77" x14ac:dyDescent="0.3">
      <c r="BA10330" s="169" t="e">
        <f>VLOOKUP(D10330,#REF!, 2,FALSE)</f>
        <v>#REF!</v>
      </c>
      <c r="BO10330" s="118" t="s">
        <v>15678</v>
      </c>
      <c r="BP10330" s="118" t="s">
        <v>16975</v>
      </c>
      <c r="BQ10330" s="118" t="s">
        <v>15679</v>
      </c>
      <c r="BW10330" s="118" t="s">
        <v>15678</v>
      </c>
      <c r="BX10330" s="118" t="s">
        <v>16975</v>
      </c>
      <c r="BY10330" s="118" t="s">
        <v>15679</v>
      </c>
    </row>
    <row r="10331" spans="53:77" x14ac:dyDescent="0.3">
      <c r="BA10331" s="169" t="e">
        <f>VLOOKUP(D10331,#REF!, 2,FALSE)</f>
        <v>#REF!</v>
      </c>
      <c r="BO10331" s="118" t="s">
        <v>276</v>
      </c>
      <c r="BP10331" s="118" t="s">
        <v>2983</v>
      </c>
      <c r="BQ10331" s="118" t="s">
        <v>2983</v>
      </c>
      <c r="BW10331" s="118" t="s">
        <v>276</v>
      </c>
      <c r="BX10331" s="118" t="s">
        <v>2983</v>
      </c>
      <c r="BY10331" s="118" t="s">
        <v>2983</v>
      </c>
    </row>
    <row r="10332" spans="53:77" x14ac:dyDescent="0.3">
      <c r="BA10332" s="169" t="e">
        <f>VLOOKUP(D10332,#REF!, 2,FALSE)</f>
        <v>#REF!</v>
      </c>
      <c r="BO10332" s="118" t="s">
        <v>15680</v>
      </c>
      <c r="BP10332" s="118" t="s">
        <v>16975</v>
      </c>
      <c r="BQ10332" s="118" t="s">
        <v>1000</v>
      </c>
      <c r="BW10332" s="118" t="s">
        <v>15680</v>
      </c>
      <c r="BX10332" s="118" t="s">
        <v>16975</v>
      </c>
      <c r="BY10332" s="118" t="s">
        <v>1000</v>
      </c>
    </row>
    <row r="10333" spans="53:77" x14ac:dyDescent="0.3">
      <c r="BA10333" s="169" t="e">
        <f>VLOOKUP(D10333,#REF!, 2,FALSE)</f>
        <v>#REF!</v>
      </c>
      <c r="BO10333" s="118" t="s">
        <v>15681</v>
      </c>
      <c r="BP10333" s="118" t="s">
        <v>2983</v>
      </c>
      <c r="BQ10333" s="118" t="s">
        <v>2983</v>
      </c>
      <c r="BW10333" s="118" t="s">
        <v>15681</v>
      </c>
      <c r="BX10333" s="118" t="s">
        <v>2983</v>
      </c>
      <c r="BY10333" s="118" t="s">
        <v>2983</v>
      </c>
    </row>
    <row r="10334" spans="53:77" x14ac:dyDescent="0.3">
      <c r="BA10334" s="169" t="e">
        <f>VLOOKUP(D10334,#REF!, 2,FALSE)</f>
        <v>#REF!</v>
      </c>
      <c r="BO10334" s="118" t="s">
        <v>15682</v>
      </c>
      <c r="BP10334" s="118" t="s">
        <v>946</v>
      </c>
      <c r="BQ10334" s="118" t="s">
        <v>770</v>
      </c>
      <c r="BW10334" s="118" t="s">
        <v>15682</v>
      </c>
      <c r="BX10334" s="118" t="s">
        <v>946</v>
      </c>
      <c r="BY10334" s="118" t="s">
        <v>770</v>
      </c>
    </row>
    <row r="10335" spans="53:77" x14ac:dyDescent="0.3">
      <c r="BA10335" s="169" t="e">
        <f>VLOOKUP(D10335,#REF!, 2,FALSE)</f>
        <v>#REF!</v>
      </c>
      <c r="BO10335" s="118" t="s">
        <v>15683</v>
      </c>
      <c r="BP10335" s="118" t="s">
        <v>2983</v>
      </c>
      <c r="BQ10335" s="118" t="s">
        <v>2983</v>
      </c>
      <c r="BW10335" s="118" t="s">
        <v>15683</v>
      </c>
      <c r="BX10335" s="118" t="s">
        <v>2983</v>
      </c>
      <c r="BY10335" s="118" t="s">
        <v>2983</v>
      </c>
    </row>
    <row r="10336" spans="53:77" x14ac:dyDescent="0.3">
      <c r="BA10336" s="169" t="e">
        <f>VLOOKUP(D10336,#REF!, 2,FALSE)</f>
        <v>#REF!</v>
      </c>
      <c r="BO10336" s="118" t="s">
        <v>15684</v>
      </c>
      <c r="BP10336" s="118" t="s">
        <v>2983</v>
      </c>
      <c r="BQ10336" s="118" t="s">
        <v>2983</v>
      </c>
      <c r="BW10336" s="118" t="s">
        <v>15684</v>
      </c>
      <c r="BX10336" s="118" t="s">
        <v>2983</v>
      </c>
      <c r="BY10336" s="118" t="s">
        <v>2983</v>
      </c>
    </row>
    <row r="10337" spans="53:77" x14ac:dyDescent="0.3">
      <c r="BA10337" s="169" t="e">
        <f>VLOOKUP(D10337,#REF!, 2,FALSE)</f>
        <v>#REF!</v>
      </c>
      <c r="BO10337" s="118" t="s">
        <v>15685</v>
      </c>
      <c r="BP10337" s="118" t="s">
        <v>2983</v>
      </c>
      <c r="BQ10337" s="118" t="s">
        <v>2983</v>
      </c>
      <c r="BW10337" s="118" t="s">
        <v>15685</v>
      </c>
      <c r="BX10337" s="118" t="s">
        <v>2983</v>
      </c>
      <c r="BY10337" s="118" t="s">
        <v>2983</v>
      </c>
    </row>
    <row r="10338" spans="53:77" x14ac:dyDescent="0.3">
      <c r="BA10338" s="169" t="e">
        <f>VLOOKUP(D10338,#REF!, 2,FALSE)</f>
        <v>#REF!</v>
      </c>
      <c r="BO10338" s="118" t="s">
        <v>15686</v>
      </c>
      <c r="BP10338" s="118" t="s">
        <v>637</v>
      </c>
      <c r="BQ10338" s="118" t="s">
        <v>7188</v>
      </c>
      <c r="BW10338" s="118" t="s">
        <v>15686</v>
      </c>
      <c r="BX10338" s="118" t="s">
        <v>637</v>
      </c>
      <c r="BY10338" s="118" t="s">
        <v>7188</v>
      </c>
    </row>
    <row r="10339" spans="53:77" x14ac:dyDescent="0.3">
      <c r="BA10339" s="169" t="e">
        <f>VLOOKUP(D10339,#REF!, 2,FALSE)</f>
        <v>#REF!</v>
      </c>
      <c r="BO10339" s="118" t="s">
        <v>15687</v>
      </c>
      <c r="BP10339" s="118" t="s">
        <v>637</v>
      </c>
      <c r="BQ10339" s="118" t="s">
        <v>15688</v>
      </c>
      <c r="BW10339" s="118" t="s">
        <v>15687</v>
      </c>
      <c r="BX10339" s="118" t="s">
        <v>637</v>
      </c>
      <c r="BY10339" s="118" t="s">
        <v>15688</v>
      </c>
    </row>
    <row r="10340" spans="53:77" x14ac:dyDescent="0.3">
      <c r="BA10340" s="169" t="e">
        <f>VLOOKUP(D10340,#REF!, 2,FALSE)</f>
        <v>#REF!</v>
      </c>
      <c r="BO10340" s="118" t="s">
        <v>15689</v>
      </c>
      <c r="BP10340" s="118" t="s">
        <v>926</v>
      </c>
      <c r="BQ10340" s="118" t="s">
        <v>7804</v>
      </c>
      <c r="BW10340" s="118" t="s">
        <v>15689</v>
      </c>
      <c r="BX10340" s="118" t="s">
        <v>926</v>
      </c>
      <c r="BY10340" s="118" t="s">
        <v>7804</v>
      </c>
    </row>
    <row r="10341" spans="53:77" x14ac:dyDescent="0.3">
      <c r="BA10341" s="169" t="e">
        <f>VLOOKUP(D10341,#REF!, 2,FALSE)</f>
        <v>#REF!</v>
      </c>
      <c r="BO10341" s="118" t="s">
        <v>15690</v>
      </c>
      <c r="BP10341" s="118" t="s">
        <v>16975</v>
      </c>
      <c r="BQ10341" s="118" t="s">
        <v>6810</v>
      </c>
      <c r="BW10341" s="118" t="s">
        <v>15690</v>
      </c>
      <c r="BX10341" s="118" t="s">
        <v>16975</v>
      </c>
      <c r="BY10341" s="118" t="s">
        <v>6810</v>
      </c>
    </row>
    <row r="10342" spans="53:77" x14ac:dyDescent="0.3">
      <c r="BA10342" s="169" t="e">
        <f>VLOOKUP(D10342,#REF!, 2,FALSE)</f>
        <v>#REF!</v>
      </c>
      <c r="BO10342" s="118" t="s">
        <v>15691</v>
      </c>
      <c r="BP10342" s="118" t="s">
        <v>926</v>
      </c>
      <c r="BQ10342" s="118" t="s">
        <v>7372</v>
      </c>
      <c r="BW10342" s="118" t="s">
        <v>15691</v>
      </c>
      <c r="BX10342" s="118" t="s">
        <v>926</v>
      </c>
      <c r="BY10342" s="118" t="s">
        <v>7372</v>
      </c>
    </row>
    <row r="10343" spans="53:77" x14ac:dyDescent="0.3">
      <c r="BA10343" s="169" t="e">
        <f>VLOOKUP(D10343,#REF!, 2,FALSE)</f>
        <v>#REF!</v>
      </c>
      <c r="BO10343" s="118" t="s">
        <v>15692</v>
      </c>
      <c r="BP10343" s="118" t="s">
        <v>1267</v>
      </c>
      <c r="BQ10343" s="118" t="s">
        <v>7372</v>
      </c>
      <c r="BW10343" s="118" t="s">
        <v>15692</v>
      </c>
      <c r="BX10343" s="118" t="s">
        <v>1267</v>
      </c>
      <c r="BY10343" s="118" t="s">
        <v>7372</v>
      </c>
    </row>
    <row r="10344" spans="53:77" x14ac:dyDescent="0.3">
      <c r="BA10344" s="169" t="e">
        <f>VLOOKUP(D10344,#REF!, 2,FALSE)</f>
        <v>#REF!</v>
      </c>
      <c r="BO10344" s="118" t="s">
        <v>15694</v>
      </c>
      <c r="BP10344" s="118" t="s">
        <v>1139</v>
      </c>
      <c r="BQ10344" s="118" t="s">
        <v>9777</v>
      </c>
      <c r="BW10344" s="118" t="s">
        <v>15694</v>
      </c>
      <c r="BX10344" s="118" t="s">
        <v>1139</v>
      </c>
      <c r="BY10344" s="118" t="s">
        <v>9777</v>
      </c>
    </row>
    <row r="10345" spans="53:77" x14ac:dyDescent="0.3">
      <c r="BA10345" s="169" t="e">
        <f>VLOOKUP(D10345,#REF!, 2,FALSE)</f>
        <v>#REF!</v>
      </c>
      <c r="BO10345" s="118" t="s">
        <v>15695</v>
      </c>
      <c r="BP10345" s="118" t="s">
        <v>3043</v>
      </c>
      <c r="BQ10345" s="118" t="s">
        <v>2983</v>
      </c>
      <c r="BW10345" s="118" t="s">
        <v>15695</v>
      </c>
      <c r="BX10345" s="118" t="s">
        <v>3043</v>
      </c>
      <c r="BY10345" s="118" t="s">
        <v>2983</v>
      </c>
    </row>
    <row r="10346" spans="53:77" x14ac:dyDescent="0.3">
      <c r="BA10346" s="169" t="e">
        <f>VLOOKUP(D10346,#REF!, 2,FALSE)</f>
        <v>#REF!</v>
      </c>
      <c r="BO10346" s="118" t="s">
        <v>15696</v>
      </c>
      <c r="BP10346" s="118" t="s">
        <v>736</v>
      </c>
      <c r="BQ10346" s="118" t="s">
        <v>2983</v>
      </c>
      <c r="BW10346" s="118" t="s">
        <v>15696</v>
      </c>
      <c r="BX10346" s="118" t="s">
        <v>736</v>
      </c>
      <c r="BY10346" s="118" t="s">
        <v>2983</v>
      </c>
    </row>
    <row r="10347" spans="53:77" x14ac:dyDescent="0.3">
      <c r="BA10347" s="169" t="e">
        <f>VLOOKUP(D10347,#REF!, 2,FALSE)</f>
        <v>#REF!</v>
      </c>
      <c r="BO10347" s="118" t="s">
        <v>15697</v>
      </c>
      <c r="BP10347" s="118" t="s">
        <v>2979</v>
      </c>
      <c r="BQ10347" s="118" t="s">
        <v>2983</v>
      </c>
      <c r="BW10347" s="118" t="s">
        <v>15697</v>
      </c>
      <c r="BX10347" s="118" t="s">
        <v>2979</v>
      </c>
      <c r="BY10347" s="118" t="s">
        <v>2983</v>
      </c>
    </row>
    <row r="10348" spans="53:77" x14ac:dyDescent="0.3">
      <c r="BA10348" s="169" t="e">
        <f>VLOOKUP(D10348,#REF!, 2,FALSE)</f>
        <v>#REF!</v>
      </c>
      <c r="BO10348" s="118" t="s">
        <v>15698</v>
      </c>
      <c r="BP10348" s="118" t="s">
        <v>2979</v>
      </c>
      <c r="BQ10348" s="118" t="s">
        <v>2983</v>
      </c>
      <c r="BW10348" s="118" t="s">
        <v>15698</v>
      </c>
      <c r="BX10348" s="118" t="s">
        <v>2979</v>
      </c>
      <c r="BY10348" s="118" t="s">
        <v>2983</v>
      </c>
    </row>
    <row r="10349" spans="53:77" x14ac:dyDescent="0.3">
      <c r="BA10349" s="169" t="e">
        <f>VLOOKUP(D10349,#REF!, 2,FALSE)</f>
        <v>#REF!</v>
      </c>
      <c r="BO10349" s="118" t="s">
        <v>15699</v>
      </c>
      <c r="BP10349" s="118" t="s">
        <v>862</v>
      </c>
      <c r="BQ10349" s="118" t="s">
        <v>2983</v>
      </c>
      <c r="BW10349" s="118" t="s">
        <v>15699</v>
      </c>
      <c r="BX10349" s="118" t="s">
        <v>862</v>
      </c>
      <c r="BY10349" s="118" t="s">
        <v>2983</v>
      </c>
    </row>
    <row r="10350" spans="53:77" x14ac:dyDescent="0.3">
      <c r="BA10350" s="169" t="e">
        <f>VLOOKUP(D10350,#REF!, 2,FALSE)</f>
        <v>#REF!</v>
      </c>
      <c r="BO10350" s="118" t="s">
        <v>2726</v>
      </c>
      <c r="BP10350" s="118" t="s">
        <v>637</v>
      </c>
      <c r="BQ10350" s="118" t="s">
        <v>2983</v>
      </c>
      <c r="BW10350" s="118" t="s">
        <v>2726</v>
      </c>
      <c r="BX10350" s="118" t="s">
        <v>637</v>
      </c>
      <c r="BY10350" s="118" t="s">
        <v>2983</v>
      </c>
    </row>
    <row r="10351" spans="53:77" x14ac:dyDescent="0.3">
      <c r="BA10351" s="169" t="e">
        <f>VLOOKUP(D10351,#REF!, 2,FALSE)</f>
        <v>#REF!</v>
      </c>
      <c r="BO10351" s="118" t="s">
        <v>15700</v>
      </c>
      <c r="BP10351" s="118" t="s">
        <v>1269</v>
      </c>
      <c r="BQ10351" s="118" t="s">
        <v>2983</v>
      </c>
      <c r="BW10351" s="118" t="s">
        <v>15700</v>
      </c>
      <c r="BX10351" s="118" t="s">
        <v>1269</v>
      </c>
      <c r="BY10351" s="118" t="s">
        <v>2983</v>
      </c>
    </row>
    <row r="10352" spans="53:77" x14ac:dyDescent="0.3">
      <c r="BA10352" s="169" t="e">
        <f>VLOOKUP(D10352,#REF!, 2,FALSE)</f>
        <v>#REF!</v>
      </c>
      <c r="BO10352" s="118" t="s">
        <v>15701</v>
      </c>
      <c r="BP10352" s="118" t="s">
        <v>3003</v>
      </c>
      <c r="BQ10352" s="118" t="s">
        <v>2983</v>
      </c>
      <c r="BW10352" s="118" t="s">
        <v>15701</v>
      </c>
      <c r="BX10352" s="118" t="s">
        <v>3003</v>
      </c>
      <c r="BY10352" s="118" t="s">
        <v>2983</v>
      </c>
    </row>
    <row r="10353" spans="53:77" x14ac:dyDescent="0.3">
      <c r="BA10353" s="169" t="e">
        <f>VLOOKUP(D10353,#REF!, 2,FALSE)</f>
        <v>#REF!</v>
      </c>
      <c r="BO10353" s="118" t="s">
        <v>15702</v>
      </c>
      <c r="BP10353" s="118" t="s">
        <v>787</v>
      </c>
      <c r="BQ10353" s="118" t="s">
        <v>2983</v>
      </c>
      <c r="BW10353" s="118" t="s">
        <v>15702</v>
      </c>
      <c r="BX10353" s="118" t="s">
        <v>787</v>
      </c>
      <c r="BY10353" s="118" t="s">
        <v>2983</v>
      </c>
    </row>
    <row r="10354" spans="53:77" x14ac:dyDescent="0.3">
      <c r="BA10354" s="169" t="e">
        <f>VLOOKUP(D10354,#REF!, 2,FALSE)</f>
        <v>#REF!</v>
      </c>
      <c r="BO10354" s="118" t="s">
        <v>15703</v>
      </c>
      <c r="BP10354" s="118" t="s">
        <v>3003</v>
      </c>
      <c r="BQ10354" s="118" t="s">
        <v>2983</v>
      </c>
      <c r="BW10354" s="118" t="s">
        <v>15703</v>
      </c>
      <c r="BX10354" s="118" t="s">
        <v>3003</v>
      </c>
      <c r="BY10354" s="118" t="s">
        <v>2983</v>
      </c>
    </row>
    <row r="10355" spans="53:77" x14ac:dyDescent="0.3">
      <c r="BA10355" s="169" t="e">
        <f>VLOOKUP(D10355,#REF!, 2,FALSE)</f>
        <v>#REF!</v>
      </c>
      <c r="BO10355" s="118" t="s">
        <v>15704</v>
      </c>
      <c r="BP10355" s="118" t="s">
        <v>3043</v>
      </c>
      <c r="BQ10355" s="118" t="s">
        <v>2983</v>
      </c>
      <c r="BW10355" s="118" t="s">
        <v>15704</v>
      </c>
      <c r="BX10355" s="118" t="s">
        <v>3043</v>
      </c>
      <c r="BY10355" s="118" t="s">
        <v>2983</v>
      </c>
    </row>
    <row r="10356" spans="53:77" x14ac:dyDescent="0.3">
      <c r="BA10356" s="169" t="e">
        <f>VLOOKUP(D10356,#REF!, 2,FALSE)</f>
        <v>#REF!</v>
      </c>
      <c r="BO10356" s="118" t="s">
        <v>15705</v>
      </c>
      <c r="BP10356" s="118" t="s">
        <v>862</v>
      </c>
      <c r="BQ10356" s="118" t="s">
        <v>2983</v>
      </c>
      <c r="BW10356" s="118" t="s">
        <v>15705</v>
      </c>
      <c r="BX10356" s="118" t="s">
        <v>862</v>
      </c>
      <c r="BY10356" s="118" t="s">
        <v>2983</v>
      </c>
    </row>
    <row r="10357" spans="53:77" x14ac:dyDescent="0.3">
      <c r="BA10357" s="169" t="e">
        <f>VLOOKUP(D10357,#REF!, 2,FALSE)</f>
        <v>#REF!</v>
      </c>
      <c r="BO10357" s="118" t="s">
        <v>15706</v>
      </c>
      <c r="BP10357" s="118" t="s">
        <v>631</v>
      </c>
      <c r="BQ10357" s="118" t="s">
        <v>2983</v>
      </c>
      <c r="BW10357" s="118" t="s">
        <v>15706</v>
      </c>
      <c r="BX10357" s="118" t="s">
        <v>631</v>
      </c>
      <c r="BY10357" s="118" t="s">
        <v>2983</v>
      </c>
    </row>
    <row r="10358" spans="53:77" x14ac:dyDescent="0.3">
      <c r="BA10358" s="169" t="e">
        <f>VLOOKUP(D10358,#REF!, 2,FALSE)</f>
        <v>#REF!</v>
      </c>
      <c r="BO10358" s="118" t="s">
        <v>2727</v>
      </c>
      <c r="BP10358" s="118" t="s">
        <v>3197</v>
      </c>
      <c r="BQ10358" s="118" t="s">
        <v>2983</v>
      </c>
      <c r="BW10358" s="118" t="s">
        <v>2727</v>
      </c>
      <c r="BX10358" s="118" t="s">
        <v>3197</v>
      </c>
      <c r="BY10358" s="118" t="s">
        <v>2983</v>
      </c>
    </row>
    <row r="10359" spans="53:77" x14ac:dyDescent="0.3">
      <c r="BA10359" s="169" t="e">
        <f>VLOOKUP(D10359,#REF!, 2,FALSE)</f>
        <v>#REF!</v>
      </c>
      <c r="BO10359" s="118" t="s">
        <v>15707</v>
      </c>
      <c r="BP10359" s="118" t="s">
        <v>3003</v>
      </c>
      <c r="BQ10359" s="118" t="s">
        <v>2983</v>
      </c>
      <c r="BW10359" s="118" t="s">
        <v>15707</v>
      </c>
      <c r="BX10359" s="118" t="s">
        <v>3003</v>
      </c>
      <c r="BY10359" s="118" t="s">
        <v>2983</v>
      </c>
    </row>
    <row r="10360" spans="53:77" x14ac:dyDescent="0.3">
      <c r="BA10360" s="169" t="e">
        <f>VLOOKUP(D10360,#REF!, 2,FALSE)</f>
        <v>#REF!</v>
      </c>
      <c r="BO10360" s="118" t="s">
        <v>2728</v>
      </c>
      <c r="BP10360" s="118" t="s">
        <v>3197</v>
      </c>
      <c r="BQ10360" s="118" t="s">
        <v>2983</v>
      </c>
      <c r="BW10360" s="118" t="s">
        <v>2728</v>
      </c>
      <c r="BX10360" s="118" t="s">
        <v>3197</v>
      </c>
      <c r="BY10360" s="118" t="s">
        <v>2983</v>
      </c>
    </row>
    <row r="10361" spans="53:77" x14ac:dyDescent="0.3">
      <c r="BA10361" s="169" t="e">
        <f>VLOOKUP(D10361,#REF!, 2,FALSE)</f>
        <v>#REF!</v>
      </c>
      <c r="BO10361" s="118" t="s">
        <v>2729</v>
      </c>
      <c r="BP10361" s="118" t="s">
        <v>639</v>
      </c>
      <c r="BQ10361" s="118" t="s">
        <v>2983</v>
      </c>
      <c r="BW10361" s="118" t="s">
        <v>2729</v>
      </c>
      <c r="BX10361" s="118" t="s">
        <v>639</v>
      </c>
      <c r="BY10361" s="118" t="s">
        <v>2983</v>
      </c>
    </row>
    <row r="10362" spans="53:77" x14ac:dyDescent="0.3">
      <c r="BA10362" s="169" t="e">
        <f>VLOOKUP(D10362,#REF!, 2,FALSE)</f>
        <v>#REF!</v>
      </c>
      <c r="BO10362" s="118" t="s">
        <v>2730</v>
      </c>
      <c r="BP10362" s="118" t="s">
        <v>621</v>
      </c>
      <c r="BQ10362" s="118" t="s">
        <v>2983</v>
      </c>
      <c r="BW10362" s="118" t="s">
        <v>2730</v>
      </c>
      <c r="BX10362" s="118" t="s">
        <v>621</v>
      </c>
      <c r="BY10362" s="118" t="s">
        <v>2983</v>
      </c>
    </row>
    <row r="10363" spans="53:77" x14ac:dyDescent="0.3">
      <c r="BA10363" s="169" t="e">
        <f>VLOOKUP(D10363,#REF!, 2,FALSE)</f>
        <v>#REF!</v>
      </c>
      <c r="BO10363" s="118" t="s">
        <v>15708</v>
      </c>
      <c r="BP10363" s="118" t="s">
        <v>3003</v>
      </c>
      <c r="BQ10363" s="118" t="s">
        <v>2983</v>
      </c>
      <c r="BW10363" s="118" t="s">
        <v>15708</v>
      </c>
      <c r="BX10363" s="118" t="s">
        <v>3003</v>
      </c>
      <c r="BY10363" s="118" t="s">
        <v>2983</v>
      </c>
    </row>
    <row r="10364" spans="53:77" x14ac:dyDescent="0.3">
      <c r="BA10364" s="169" t="e">
        <f>VLOOKUP(D10364,#REF!, 2,FALSE)</f>
        <v>#REF!</v>
      </c>
      <c r="BO10364" s="118" t="s">
        <v>283</v>
      </c>
      <c r="BP10364" s="118" t="s">
        <v>661</v>
      </c>
      <c r="BQ10364" s="118" t="s">
        <v>2983</v>
      </c>
      <c r="BW10364" s="118" t="s">
        <v>283</v>
      </c>
      <c r="BX10364" s="118" t="s">
        <v>661</v>
      </c>
      <c r="BY10364" s="118" t="s">
        <v>2983</v>
      </c>
    </row>
    <row r="10365" spans="53:77" x14ac:dyDescent="0.3">
      <c r="BA10365" s="169" t="e">
        <f>VLOOKUP(D10365,#REF!, 2,FALSE)</f>
        <v>#REF!</v>
      </c>
      <c r="BO10365" s="118" t="s">
        <v>15709</v>
      </c>
      <c r="BP10365" s="118" t="s">
        <v>926</v>
      </c>
      <c r="BQ10365" s="118" t="s">
        <v>2983</v>
      </c>
      <c r="BW10365" s="118" t="s">
        <v>15709</v>
      </c>
      <c r="BX10365" s="118" t="s">
        <v>926</v>
      </c>
      <c r="BY10365" s="118" t="s">
        <v>2983</v>
      </c>
    </row>
    <row r="10366" spans="53:77" x14ac:dyDescent="0.3">
      <c r="BA10366" s="169" t="e">
        <f>VLOOKUP(D10366,#REF!, 2,FALSE)</f>
        <v>#REF!</v>
      </c>
      <c r="BO10366" s="118" t="s">
        <v>15710</v>
      </c>
      <c r="BP10366" s="118" t="s">
        <v>926</v>
      </c>
      <c r="BQ10366" s="118" t="s">
        <v>2983</v>
      </c>
      <c r="BW10366" s="118" t="s">
        <v>15710</v>
      </c>
      <c r="BX10366" s="118" t="s">
        <v>926</v>
      </c>
      <c r="BY10366" s="118" t="s">
        <v>2983</v>
      </c>
    </row>
    <row r="10367" spans="53:77" x14ac:dyDescent="0.3">
      <c r="BA10367" s="169" t="e">
        <f>VLOOKUP(D10367,#REF!, 2,FALSE)</f>
        <v>#REF!</v>
      </c>
      <c r="BO10367" s="118" t="s">
        <v>15711</v>
      </c>
      <c r="BP10367" s="118" t="s">
        <v>778</v>
      </c>
      <c r="BQ10367" s="118" t="s">
        <v>2983</v>
      </c>
      <c r="BW10367" s="118" t="s">
        <v>15711</v>
      </c>
      <c r="BX10367" s="118" t="s">
        <v>778</v>
      </c>
      <c r="BY10367" s="118" t="s">
        <v>2983</v>
      </c>
    </row>
    <row r="10368" spans="53:77" x14ac:dyDescent="0.3">
      <c r="BA10368" s="169" t="e">
        <f>VLOOKUP(D10368,#REF!, 2,FALSE)</f>
        <v>#REF!</v>
      </c>
      <c r="BO10368" s="118" t="s">
        <v>15712</v>
      </c>
      <c r="BP10368" s="118" t="s">
        <v>803</v>
      </c>
      <c r="BQ10368" s="118" t="s">
        <v>2983</v>
      </c>
      <c r="BW10368" s="118" t="s">
        <v>15712</v>
      </c>
      <c r="BX10368" s="118" t="s">
        <v>803</v>
      </c>
      <c r="BY10368" s="118" t="s">
        <v>2983</v>
      </c>
    </row>
    <row r="10369" spans="53:77" x14ac:dyDescent="0.3">
      <c r="BA10369" s="169" t="e">
        <f>VLOOKUP(D10369,#REF!, 2,FALSE)</f>
        <v>#REF!</v>
      </c>
      <c r="BO10369" s="118" t="s">
        <v>15713</v>
      </c>
      <c r="BP10369" s="118" t="s">
        <v>1342</v>
      </c>
      <c r="BQ10369" s="118" t="s">
        <v>2983</v>
      </c>
      <c r="BW10369" s="118" t="s">
        <v>15713</v>
      </c>
      <c r="BX10369" s="118" t="s">
        <v>1342</v>
      </c>
      <c r="BY10369" s="118" t="s">
        <v>2983</v>
      </c>
    </row>
    <row r="10370" spans="53:77" x14ac:dyDescent="0.3">
      <c r="BA10370" s="169" t="e">
        <f>VLOOKUP(D10370,#REF!, 2,FALSE)</f>
        <v>#REF!</v>
      </c>
      <c r="BO10370" s="118" t="s">
        <v>15714</v>
      </c>
      <c r="BP10370" s="118" t="s">
        <v>3197</v>
      </c>
      <c r="BQ10370" s="118" t="s">
        <v>2983</v>
      </c>
      <c r="BW10370" s="118" t="s">
        <v>15714</v>
      </c>
      <c r="BX10370" s="118" t="s">
        <v>3197</v>
      </c>
      <c r="BY10370" s="118" t="s">
        <v>2983</v>
      </c>
    </row>
    <row r="10371" spans="53:77" x14ac:dyDescent="0.3">
      <c r="BA10371" s="169" t="e">
        <f>VLOOKUP(D10371,#REF!, 2,FALSE)</f>
        <v>#REF!</v>
      </c>
      <c r="BO10371" s="118" t="s">
        <v>15715</v>
      </c>
      <c r="BP10371" s="118" t="s">
        <v>994</v>
      </c>
      <c r="BQ10371" s="118" t="s">
        <v>2983</v>
      </c>
      <c r="BW10371" s="118" t="s">
        <v>15715</v>
      </c>
      <c r="BX10371" s="118" t="s">
        <v>994</v>
      </c>
      <c r="BY10371" s="118" t="s">
        <v>2983</v>
      </c>
    </row>
    <row r="10372" spans="53:77" x14ac:dyDescent="0.3">
      <c r="BA10372" s="169" t="e">
        <f>VLOOKUP(D10372,#REF!, 2,FALSE)</f>
        <v>#REF!</v>
      </c>
      <c r="BO10372" s="118" t="s">
        <v>15716</v>
      </c>
      <c r="BP10372" s="118" t="s">
        <v>3003</v>
      </c>
      <c r="BQ10372" s="118" t="s">
        <v>2983</v>
      </c>
      <c r="BW10372" s="118" t="s">
        <v>15716</v>
      </c>
      <c r="BX10372" s="118" t="s">
        <v>3003</v>
      </c>
      <c r="BY10372" s="118" t="s">
        <v>2983</v>
      </c>
    </row>
    <row r="10373" spans="53:77" x14ac:dyDescent="0.3">
      <c r="BA10373" s="169" t="e">
        <f>VLOOKUP(D10373,#REF!, 2,FALSE)</f>
        <v>#REF!</v>
      </c>
      <c r="BO10373" s="118" t="s">
        <v>15717</v>
      </c>
      <c r="BP10373" s="118" t="s">
        <v>787</v>
      </c>
      <c r="BQ10373" s="118" t="s">
        <v>2983</v>
      </c>
      <c r="BW10373" s="118" t="s">
        <v>15717</v>
      </c>
      <c r="BX10373" s="118" t="s">
        <v>787</v>
      </c>
      <c r="BY10373" s="118" t="s">
        <v>2983</v>
      </c>
    </row>
    <row r="10374" spans="53:77" x14ac:dyDescent="0.3">
      <c r="BA10374" s="169" t="e">
        <f>VLOOKUP(D10374,#REF!, 2,FALSE)</f>
        <v>#REF!</v>
      </c>
      <c r="BO10374" s="118" t="s">
        <v>15718</v>
      </c>
      <c r="BP10374" s="118" t="s">
        <v>628</v>
      </c>
      <c r="BQ10374" s="118" t="s">
        <v>2983</v>
      </c>
      <c r="BW10374" s="118" t="s">
        <v>15718</v>
      </c>
      <c r="BX10374" s="118" t="s">
        <v>628</v>
      </c>
      <c r="BY10374" s="118" t="s">
        <v>2983</v>
      </c>
    </row>
    <row r="10375" spans="53:77" x14ac:dyDescent="0.3">
      <c r="BA10375" s="169" t="e">
        <f>VLOOKUP(D10375,#REF!, 2,FALSE)</f>
        <v>#REF!</v>
      </c>
      <c r="BO10375" s="118" t="s">
        <v>15719</v>
      </c>
      <c r="BP10375" s="118" t="s">
        <v>3243</v>
      </c>
      <c r="BQ10375" s="118" t="s">
        <v>2983</v>
      </c>
      <c r="BW10375" s="118" t="s">
        <v>15719</v>
      </c>
      <c r="BX10375" s="118" t="s">
        <v>3243</v>
      </c>
      <c r="BY10375" s="118" t="s">
        <v>2983</v>
      </c>
    </row>
    <row r="10376" spans="53:77" x14ac:dyDescent="0.3">
      <c r="BA10376" s="169" t="e">
        <f>VLOOKUP(D10376,#REF!, 2,FALSE)</f>
        <v>#REF!</v>
      </c>
      <c r="BO10376" s="118" t="s">
        <v>15720</v>
      </c>
      <c r="BP10376" s="118" t="s">
        <v>797</v>
      </c>
      <c r="BQ10376" s="118" t="s">
        <v>2983</v>
      </c>
      <c r="BW10376" s="118" t="s">
        <v>15720</v>
      </c>
      <c r="BX10376" s="118" t="s">
        <v>797</v>
      </c>
      <c r="BY10376" s="118" t="s">
        <v>2983</v>
      </c>
    </row>
    <row r="10377" spans="53:77" x14ac:dyDescent="0.3">
      <c r="BA10377" s="169" t="e">
        <f>VLOOKUP(D10377,#REF!, 2,FALSE)</f>
        <v>#REF!</v>
      </c>
      <c r="BO10377" s="118" t="s">
        <v>15721</v>
      </c>
      <c r="BP10377" s="118" t="s">
        <v>621</v>
      </c>
      <c r="BQ10377" s="118" t="s">
        <v>2983</v>
      </c>
      <c r="BW10377" s="118" t="s">
        <v>15721</v>
      </c>
      <c r="BX10377" s="118" t="s">
        <v>621</v>
      </c>
      <c r="BY10377" s="118" t="s">
        <v>2983</v>
      </c>
    </row>
    <row r="10378" spans="53:77" x14ac:dyDescent="0.3">
      <c r="BA10378" s="169" t="e">
        <f>VLOOKUP(D10378,#REF!, 2,FALSE)</f>
        <v>#REF!</v>
      </c>
      <c r="BO10378" s="118" t="s">
        <v>15722</v>
      </c>
      <c r="BP10378" s="118" t="s">
        <v>3003</v>
      </c>
      <c r="BQ10378" s="118" t="s">
        <v>2983</v>
      </c>
      <c r="BW10378" s="118" t="s">
        <v>15722</v>
      </c>
      <c r="BX10378" s="118" t="s">
        <v>3003</v>
      </c>
      <c r="BY10378" s="118" t="s">
        <v>2983</v>
      </c>
    </row>
    <row r="10379" spans="53:77" x14ac:dyDescent="0.3">
      <c r="BA10379" s="169" t="e">
        <f>VLOOKUP(D10379,#REF!, 2,FALSE)</f>
        <v>#REF!</v>
      </c>
      <c r="BO10379" s="118" t="s">
        <v>2731</v>
      </c>
      <c r="BP10379" s="118" t="s">
        <v>637</v>
      </c>
      <c r="BQ10379" s="118" t="s">
        <v>2983</v>
      </c>
      <c r="BW10379" s="118" t="s">
        <v>2731</v>
      </c>
      <c r="BX10379" s="118" t="s">
        <v>637</v>
      </c>
      <c r="BY10379" s="118" t="s">
        <v>2983</v>
      </c>
    </row>
    <row r="10380" spans="53:77" x14ac:dyDescent="0.3">
      <c r="BA10380" s="169" t="e">
        <f>VLOOKUP(D10380,#REF!, 2,FALSE)</f>
        <v>#REF!</v>
      </c>
      <c r="BO10380" s="118" t="s">
        <v>2732</v>
      </c>
      <c r="BP10380" s="118" t="s">
        <v>637</v>
      </c>
      <c r="BQ10380" s="118" t="s">
        <v>2983</v>
      </c>
      <c r="BW10380" s="118" t="s">
        <v>2732</v>
      </c>
      <c r="BX10380" s="118" t="s">
        <v>637</v>
      </c>
      <c r="BY10380" s="118" t="s">
        <v>2983</v>
      </c>
    </row>
    <row r="10381" spans="53:77" x14ac:dyDescent="0.3">
      <c r="BA10381" s="169" t="e">
        <f>VLOOKUP(D10381,#REF!, 2,FALSE)</f>
        <v>#REF!</v>
      </c>
      <c r="BO10381" s="118" t="s">
        <v>15723</v>
      </c>
      <c r="BP10381" s="118" t="s">
        <v>736</v>
      </c>
      <c r="BQ10381" s="118" t="s">
        <v>2983</v>
      </c>
      <c r="BW10381" s="118" t="s">
        <v>15723</v>
      </c>
      <c r="BX10381" s="118" t="s">
        <v>736</v>
      </c>
      <c r="BY10381" s="118" t="s">
        <v>2983</v>
      </c>
    </row>
    <row r="10382" spans="53:77" x14ac:dyDescent="0.3">
      <c r="BA10382" s="169" t="e">
        <f>VLOOKUP(D10382,#REF!, 2,FALSE)</f>
        <v>#REF!</v>
      </c>
      <c r="BO10382" s="118" t="s">
        <v>15724</v>
      </c>
      <c r="BP10382" s="118" t="s">
        <v>658</v>
      </c>
      <c r="BQ10382" s="118" t="s">
        <v>2983</v>
      </c>
      <c r="BW10382" s="118" t="s">
        <v>15724</v>
      </c>
      <c r="BX10382" s="118" t="s">
        <v>658</v>
      </c>
      <c r="BY10382" s="118" t="s">
        <v>2983</v>
      </c>
    </row>
    <row r="10383" spans="53:77" x14ac:dyDescent="0.3">
      <c r="BA10383" s="169" t="e">
        <f>VLOOKUP(D10383,#REF!, 2,FALSE)</f>
        <v>#REF!</v>
      </c>
      <c r="BO10383" s="118" t="s">
        <v>262</v>
      </c>
      <c r="BP10383" s="118" t="s">
        <v>736</v>
      </c>
      <c r="BQ10383" s="118" t="s">
        <v>2983</v>
      </c>
      <c r="BW10383" s="118" t="s">
        <v>262</v>
      </c>
      <c r="BX10383" s="118" t="s">
        <v>736</v>
      </c>
      <c r="BY10383" s="118" t="s">
        <v>2983</v>
      </c>
    </row>
    <row r="10384" spans="53:77" x14ac:dyDescent="0.3">
      <c r="BA10384" s="169" t="e">
        <f>VLOOKUP(D10384,#REF!, 2,FALSE)</f>
        <v>#REF!</v>
      </c>
      <c r="BO10384" s="118" t="s">
        <v>15726</v>
      </c>
      <c r="BP10384" s="118" t="s">
        <v>928</v>
      </c>
      <c r="BQ10384" s="118" t="s">
        <v>2983</v>
      </c>
      <c r="BW10384" s="118" t="s">
        <v>15726</v>
      </c>
      <c r="BX10384" s="118" t="s">
        <v>928</v>
      </c>
      <c r="BY10384" s="118" t="s">
        <v>2983</v>
      </c>
    </row>
    <row r="10385" spans="53:77" x14ac:dyDescent="0.3">
      <c r="BA10385" s="169" t="e">
        <f>VLOOKUP(D10385,#REF!, 2,FALSE)</f>
        <v>#REF!</v>
      </c>
      <c r="BO10385" s="118" t="s">
        <v>15727</v>
      </c>
      <c r="BP10385" s="118" t="s">
        <v>639</v>
      </c>
      <c r="BQ10385" s="118" t="s">
        <v>2983</v>
      </c>
      <c r="BW10385" s="118" t="s">
        <v>15727</v>
      </c>
      <c r="BX10385" s="118" t="s">
        <v>639</v>
      </c>
      <c r="BY10385" s="118" t="s">
        <v>2983</v>
      </c>
    </row>
    <row r="10386" spans="53:77" x14ac:dyDescent="0.3">
      <c r="BA10386" s="169" t="e">
        <f>VLOOKUP(D10386,#REF!, 2,FALSE)</f>
        <v>#REF!</v>
      </c>
      <c r="BO10386" s="118" t="s">
        <v>15728</v>
      </c>
      <c r="BP10386" s="118" t="s">
        <v>841</v>
      </c>
      <c r="BQ10386" s="118" t="s">
        <v>2983</v>
      </c>
      <c r="BW10386" s="118" t="s">
        <v>15728</v>
      </c>
      <c r="BX10386" s="118" t="s">
        <v>841</v>
      </c>
      <c r="BY10386" s="118" t="s">
        <v>2983</v>
      </c>
    </row>
    <row r="10387" spans="53:77" x14ac:dyDescent="0.3">
      <c r="BA10387" s="169" t="e">
        <f>VLOOKUP(D10387,#REF!, 2,FALSE)</f>
        <v>#REF!</v>
      </c>
      <c r="BO10387" s="118" t="s">
        <v>15729</v>
      </c>
      <c r="BP10387" s="118" t="s">
        <v>636</v>
      </c>
      <c r="BQ10387" s="118" t="s">
        <v>2983</v>
      </c>
      <c r="BW10387" s="118" t="s">
        <v>15729</v>
      </c>
      <c r="BX10387" s="118" t="s">
        <v>636</v>
      </c>
      <c r="BY10387" s="118" t="s">
        <v>2983</v>
      </c>
    </row>
    <row r="10388" spans="53:77" x14ac:dyDescent="0.3">
      <c r="BA10388" s="169" t="e">
        <f>VLOOKUP(D10388,#REF!, 2,FALSE)</f>
        <v>#REF!</v>
      </c>
      <c r="BO10388" s="118" t="s">
        <v>15730</v>
      </c>
      <c r="BP10388" s="118" t="s">
        <v>616</v>
      </c>
      <c r="BQ10388" s="118" t="s">
        <v>2983</v>
      </c>
      <c r="BW10388" s="118" t="s">
        <v>15730</v>
      </c>
      <c r="BX10388" s="118" t="s">
        <v>616</v>
      </c>
      <c r="BY10388" s="118" t="s">
        <v>2983</v>
      </c>
    </row>
    <row r="10389" spans="53:77" x14ac:dyDescent="0.3">
      <c r="BA10389" s="169" t="e">
        <f>VLOOKUP(D10389,#REF!, 2,FALSE)</f>
        <v>#REF!</v>
      </c>
      <c r="BO10389" s="118" t="s">
        <v>15731</v>
      </c>
      <c r="BP10389" s="118" t="s">
        <v>787</v>
      </c>
      <c r="BQ10389" s="118" t="s">
        <v>2983</v>
      </c>
      <c r="BW10389" s="118" t="s">
        <v>15731</v>
      </c>
      <c r="BX10389" s="118" t="s">
        <v>787</v>
      </c>
      <c r="BY10389" s="118" t="s">
        <v>2983</v>
      </c>
    </row>
    <row r="10390" spans="53:77" x14ac:dyDescent="0.3">
      <c r="BA10390" s="169" t="e">
        <f>VLOOKUP(D10390,#REF!, 2,FALSE)</f>
        <v>#REF!</v>
      </c>
      <c r="BO10390" s="118" t="s">
        <v>15732</v>
      </c>
      <c r="BP10390" s="118" t="s">
        <v>780</v>
      </c>
      <c r="BQ10390" s="118" t="s">
        <v>2983</v>
      </c>
      <c r="BW10390" s="118" t="s">
        <v>15732</v>
      </c>
      <c r="BX10390" s="118" t="s">
        <v>780</v>
      </c>
      <c r="BY10390" s="118" t="s">
        <v>2983</v>
      </c>
    </row>
    <row r="10391" spans="53:77" x14ac:dyDescent="0.3">
      <c r="BA10391" s="169" t="e">
        <f>VLOOKUP(D10391,#REF!, 2,FALSE)</f>
        <v>#REF!</v>
      </c>
      <c r="BO10391" s="118" t="s">
        <v>15733</v>
      </c>
      <c r="BP10391" s="118" t="s">
        <v>778</v>
      </c>
      <c r="BQ10391" s="118" t="s">
        <v>2983</v>
      </c>
      <c r="BW10391" s="118" t="s">
        <v>15733</v>
      </c>
      <c r="BX10391" s="118" t="s">
        <v>778</v>
      </c>
      <c r="BY10391" s="118" t="s">
        <v>2983</v>
      </c>
    </row>
    <row r="10392" spans="53:77" x14ac:dyDescent="0.3">
      <c r="BA10392" s="169" t="e">
        <f>VLOOKUP(D10392,#REF!, 2,FALSE)</f>
        <v>#REF!</v>
      </c>
      <c r="BO10392" s="118" t="s">
        <v>15734</v>
      </c>
      <c r="BP10392" s="118" t="s">
        <v>636</v>
      </c>
      <c r="BQ10392" s="118" t="s">
        <v>2983</v>
      </c>
      <c r="BW10392" s="118" t="s">
        <v>15734</v>
      </c>
      <c r="BX10392" s="118" t="s">
        <v>636</v>
      </c>
      <c r="BY10392" s="118" t="s">
        <v>2983</v>
      </c>
    </row>
    <row r="10393" spans="53:77" x14ac:dyDescent="0.3">
      <c r="BA10393" s="169" t="e">
        <f>VLOOKUP(D10393,#REF!, 2,FALSE)</f>
        <v>#REF!</v>
      </c>
      <c r="BO10393" s="118" t="s">
        <v>15735</v>
      </c>
      <c r="BP10393" s="118" t="s">
        <v>619</v>
      </c>
      <c r="BQ10393" s="118" t="s">
        <v>14328</v>
      </c>
      <c r="BW10393" s="118" t="s">
        <v>15735</v>
      </c>
      <c r="BX10393" s="118" t="s">
        <v>619</v>
      </c>
      <c r="BY10393" s="118" t="s">
        <v>14328</v>
      </c>
    </row>
    <row r="10394" spans="53:77" x14ac:dyDescent="0.3">
      <c r="BA10394" s="169" t="e">
        <f>VLOOKUP(D10394,#REF!, 2,FALSE)</f>
        <v>#REF!</v>
      </c>
      <c r="BO10394" s="118" t="s">
        <v>275</v>
      </c>
      <c r="BP10394" s="118" t="s">
        <v>628</v>
      </c>
      <c r="BQ10394" s="118" t="s">
        <v>2983</v>
      </c>
      <c r="BW10394" s="118" t="s">
        <v>275</v>
      </c>
      <c r="BX10394" s="118" t="s">
        <v>628</v>
      </c>
      <c r="BY10394" s="118" t="s">
        <v>2983</v>
      </c>
    </row>
    <row r="10395" spans="53:77" x14ac:dyDescent="0.3">
      <c r="BA10395" s="169" t="e">
        <f>VLOOKUP(D10395,#REF!, 2,FALSE)</f>
        <v>#REF!</v>
      </c>
      <c r="BO10395" s="118" t="s">
        <v>15736</v>
      </c>
      <c r="BP10395" s="118" t="s">
        <v>617</v>
      </c>
      <c r="BQ10395" s="118" t="s">
        <v>2983</v>
      </c>
      <c r="BW10395" s="118" t="s">
        <v>15736</v>
      </c>
      <c r="BX10395" s="118" t="s">
        <v>617</v>
      </c>
      <c r="BY10395" s="118" t="s">
        <v>2983</v>
      </c>
    </row>
    <row r="10396" spans="53:77" x14ac:dyDescent="0.3">
      <c r="BA10396" s="169" t="e">
        <f>VLOOKUP(D10396,#REF!, 2,FALSE)</f>
        <v>#REF!</v>
      </c>
      <c r="BO10396" s="118" t="s">
        <v>2733</v>
      </c>
      <c r="BP10396" s="118" t="s">
        <v>628</v>
      </c>
      <c r="BQ10396" s="118" t="s">
        <v>2983</v>
      </c>
      <c r="BW10396" s="118" t="s">
        <v>2733</v>
      </c>
      <c r="BX10396" s="118" t="s">
        <v>628</v>
      </c>
      <c r="BY10396" s="118" t="s">
        <v>2983</v>
      </c>
    </row>
    <row r="10397" spans="53:77" x14ac:dyDescent="0.3">
      <c r="BA10397" s="169" t="e">
        <f>VLOOKUP(D10397,#REF!, 2,FALSE)</f>
        <v>#REF!</v>
      </c>
      <c r="BO10397" s="118" t="s">
        <v>15737</v>
      </c>
      <c r="BP10397" s="118" t="s">
        <v>663</v>
      </c>
      <c r="BQ10397" s="118" t="s">
        <v>2983</v>
      </c>
      <c r="BW10397" s="118" t="s">
        <v>15737</v>
      </c>
      <c r="BX10397" s="118" t="s">
        <v>663</v>
      </c>
      <c r="BY10397" s="118" t="s">
        <v>2983</v>
      </c>
    </row>
    <row r="10398" spans="53:77" x14ac:dyDescent="0.3">
      <c r="BA10398" s="169" t="e">
        <f>VLOOKUP(D10398,#REF!, 2,FALSE)</f>
        <v>#REF!</v>
      </c>
      <c r="BO10398" s="118" t="s">
        <v>2734</v>
      </c>
      <c r="BP10398" s="118" t="s">
        <v>663</v>
      </c>
      <c r="BQ10398" s="118" t="s">
        <v>2983</v>
      </c>
      <c r="BW10398" s="118" t="s">
        <v>2734</v>
      </c>
      <c r="BX10398" s="118" t="s">
        <v>663</v>
      </c>
      <c r="BY10398" s="118" t="s">
        <v>2983</v>
      </c>
    </row>
    <row r="10399" spans="53:77" x14ac:dyDescent="0.3">
      <c r="BA10399" s="169" t="e">
        <f>VLOOKUP(D10399,#REF!, 2,FALSE)</f>
        <v>#REF!</v>
      </c>
      <c r="BO10399" s="118" t="s">
        <v>15738</v>
      </c>
      <c r="BP10399" s="118" t="s">
        <v>862</v>
      </c>
      <c r="BQ10399" s="118" t="s">
        <v>2983</v>
      </c>
      <c r="BW10399" s="118" t="s">
        <v>15738</v>
      </c>
      <c r="BX10399" s="118" t="s">
        <v>862</v>
      </c>
      <c r="BY10399" s="118" t="s">
        <v>2983</v>
      </c>
    </row>
    <row r="10400" spans="53:77" x14ac:dyDescent="0.3">
      <c r="BA10400" s="169" t="e">
        <f>VLOOKUP(D10400,#REF!, 2,FALSE)</f>
        <v>#REF!</v>
      </c>
      <c r="BO10400" s="118" t="s">
        <v>15739</v>
      </c>
      <c r="BP10400" s="118" t="s">
        <v>3003</v>
      </c>
      <c r="BQ10400" s="118" t="s">
        <v>2983</v>
      </c>
      <c r="BW10400" s="118" t="s">
        <v>15739</v>
      </c>
      <c r="BX10400" s="118" t="s">
        <v>3003</v>
      </c>
      <c r="BY10400" s="118" t="s">
        <v>2983</v>
      </c>
    </row>
    <row r="10401" spans="53:77" x14ac:dyDescent="0.3">
      <c r="BA10401" s="169" t="e">
        <f>VLOOKUP(D10401,#REF!, 2,FALSE)</f>
        <v>#REF!</v>
      </c>
      <c r="BO10401" s="118" t="s">
        <v>15740</v>
      </c>
      <c r="BP10401" s="118" t="s">
        <v>928</v>
      </c>
      <c r="BQ10401" s="118" t="s">
        <v>2983</v>
      </c>
      <c r="BW10401" s="118" t="s">
        <v>15740</v>
      </c>
      <c r="BX10401" s="118" t="s">
        <v>928</v>
      </c>
      <c r="BY10401" s="118" t="s">
        <v>2983</v>
      </c>
    </row>
    <row r="10402" spans="53:77" x14ac:dyDescent="0.3">
      <c r="BA10402" s="169" t="e">
        <f>VLOOKUP(D10402,#REF!, 2,FALSE)</f>
        <v>#REF!</v>
      </c>
      <c r="BO10402" s="118" t="s">
        <v>15741</v>
      </c>
      <c r="BP10402" s="118" t="s">
        <v>787</v>
      </c>
      <c r="BQ10402" s="118" t="s">
        <v>2983</v>
      </c>
      <c r="BW10402" s="118" t="s">
        <v>15741</v>
      </c>
      <c r="BX10402" s="118" t="s">
        <v>787</v>
      </c>
      <c r="BY10402" s="118" t="s">
        <v>2983</v>
      </c>
    </row>
    <row r="10403" spans="53:77" x14ac:dyDescent="0.3">
      <c r="BA10403" s="169" t="e">
        <f>VLOOKUP(D10403,#REF!, 2,FALSE)</f>
        <v>#REF!</v>
      </c>
      <c r="BO10403" s="118" t="s">
        <v>15742</v>
      </c>
      <c r="BP10403" s="118" t="s">
        <v>1269</v>
      </c>
      <c r="BQ10403" s="118" t="s">
        <v>2983</v>
      </c>
      <c r="BW10403" s="118" t="s">
        <v>15742</v>
      </c>
      <c r="BX10403" s="118" t="s">
        <v>1269</v>
      </c>
      <c r="BY10403" s="118" t="s">
        <v>2983</v>
      </c>
    </row>
    <row r="10404" spans="53:77" x14ac:dyDescent="0.3">
      <c r="BA10404" s="169" t="e">
        <f>VLOOKUP(D10404,#REF!, 2,FALSE)</f>
        <v>#REF!</v>
      </c>
      <c r="BO10404" s="118" t="s">
        <v>15743</v>
      </c>
      <c r="BP10404" s="118" t="s">
        <v>3003</v>
      </c>
      <c r="BQ10404" s="118" t="s">
        <v>2983</v>
      </c>
      <c r="BW10404" s="118" t="s">
        <v>15743</v>
      </c>
      <c r="BX10404" s="118" t="s">
        <v>3003</v>
      </c>
      <c r="BY10404" s="118" t="s">
        <v>2983</v>
      </c>
    </row>
    <row r="10405" spans="53:77" x14ac:dyDescent="0.3">
      <c r="BA10405" s="169" t="e">
        <f>VLOOKUP(D10405,#REF!, 2,FALSE)</f>
        <v>#REF!</v>
      </c>
      <c r="BO10405" s="118" t="s">
        <v>15744</v>
      </c>
      <c r="BP10405" s="118" t="s">
        <v>923</v>
      </c>
      <c r="BQ10405" s="118" t="s">
        <v>2983</v>
      </c>
      <c r="BW10405" s="118" t="s">
        <v>15744</v>
      </c>
      <c r="BX10405" s="118" t="s">
        <v>923</v>
      </c>
      <c r="BY10405" s="118" t="s">
        <v>2983</v>
      </c>
    </row>
    <row r="10406" spans="53:77" x14ac:dyDescent="0.3">
      <c r="BA10406" s="169" t="e">
        <f>VLOOKUP(D10406,#REF!, 2,FALSE)</f>
        <v>#REF!</v>
      </c>
      <c r="BO10406" s="118" t="s">
        <v>15745</v>
      </c>
      <c r="BP10406" s="118" t="s">
        <v>775</v>
      </c>
      <c r="BQ10406" s="118" t="s">
        <v>2983</v>
      </c>
      <c r="BW10406" s="118" t="s">
        <v>15745</v>
      </c>
      <c r="BX10406" s="118" t="s">
        <v>775</v>
      </c>
      <c r="BY10406" s="118" t="s">
        <v>2983</v>
      </c>
    </row>
    <row r="10407" spans="53:77" x14ac:dyDescent="0.3">
      <c r="BA10407" s="169" t="e">
        <f>VLOOKUP(D10407,#REF!, 2,FALSE)</f>
        <v>#REF!</v>
      </c>
      <c r="BO10407" s="118" t="s">
        <v>15746</v>
      </c>
      <c r="BP10407" s="118" t="s">
        <v>803</v>
      </c>
      <c r="BQ10407" s="118" t="s">
        <v>2983</v>
      </c>
      <c r="BW10407" s="118" t="s">
        <v>15746</v>
      </c>
      <c r="BX10407" s="118" t="s">
        <v>803</v>
      </c>
      <c r="BY10407" s="118" t="s">
        <v>2983</v>
      </c>
    </row>
    <row r="10408" spans="53:77" x14ac:dyDescent="0.3">
      <c r="BA10408" s="169" t="e">
        <f>VLOOKUP(D10408,#REF!, 2,FALSE)</f>
        <v>#REF!</v>
      </c>
      <c r="BO10408" s="118" t="s">
        <v>2735</v>
      </c>
      <c r="BP10408" s="118" t="s">
        <v>667</v>
      </c>
      <c r="BQ10408" s="118" t="s">
        <v>2983</v>
      </c>
      <c r="BW10408" s="118" t="s">
        <v>2735</v>
      </c>
      <c r="BX10408" s="118" t="s">
        <v>667</v>
      </c>
      <c r="BY10408" s="118" t="s">
        <v>2983</v>
      </c>
    </row>
    <row r="10409" spans="53:77" x14ac:dyDescent="0.3">
      <c r="BA10409" s="169" t="e">
        <f>VLOOKUP(D10409,#REF!, 2,FALSE)</f>
        <v>#REF!</v>
      </c>
      <c r="BO10409" s="118" t="s">
        <v>15747</v>
      </c>
      <c r="BP10409" s="118" t="s">
        <v>667</v>
      </c>
      <c r="BQ10409" s="118" t="s">
        <v>2983</v>
      </c>
      <c r="BW10409" s="118" t="s">
        <v>15747</v>
      </c>
      <c r="BX10409" s="118" t="s">
        <v>667</v>
      </c>
      <c r="BY10409" s="118" t="s">
        <v>2983</v>
      </c>
    </row>
    <row r="10410" spans="53:77" x14ac:dyDescent="0.3">
      <c r="BA10410" s="169" t="e">
        <f>VLOOKUP(D10410,#REF!, 2,FALSE)</f>
        <v>#REF!</v>
      </c>
      <c r="BO10410" s="118" t="s">
        <v>15748</v>
      </c>
      <c r="BP10410" s="118" t="s">
        <v>658</v>
      </c>
      <c r="BQ10410" s="118" t="s">
        <v>2983</v>
      </c>
      <c r="BW10410" s="118" t="s">
        <v>15748</v>
      </c>
      <c r="BX10410" s="118" t="s">
        <v>658</v>
      </c>
      <c r="BY10410" s="118" t="s">
        <v>2983</v>
      </c>
    </row>
    <row r="10411" spans="53:77" x14ac:dyDescent="0.3">
      <c r="BA10411" s="169" t="e">
        <f>VLOOKUP(D10411,#REF!, 2,FALSE)</f>
        <v>#REF!</v>
      </c>
      <c r="BO10411" s="118" t="s">
        <v>2736</v>
      </c>
      <c r="BP10411" s="118" t="s">
        <v>667</v>
      </c>
      <c r="BQ10411" s="118" t="s">
        <v>2983</v>
      </c>
      <c r="BW10411" s="118" t="s">
        <v>2736</v>
      </c>
      <c r="BX10411" s="118" t="s">
        <v>667</v>
      </c>
      <c r="BY10411" s="118" t="s">
        <v>2983</v>
      </c>
    </row>
    <row r="10412" spans="53:77" x14ac:dyDescent="0.3">
      <c r="BA10412" s="169" t="e">
        <f>VLOOKUP(D10412,#REF!, 2,FALSE)</f>
        <v>#REF!</v>
      </c>
      <c r="BO10412" s="118" t="s">
        <v>15749</v>
      </c>
      <c r="BP10412" s="118" t="s">
        <v>780</v>
      </c>
      <c r="BQ10412" s="118" t="s">
        <v>2983</v>
      </c>
      <c r="BW10412" s="118" t="s">
        <v>15749</v>
      </c>
      <c r="BX10412" s="118" t="s">
        <v>780</v>
      </c>
      <c r="BY10412" s="118" t="s">
        <v>2983</v>
      </c>
    </row>
    <row r="10413" spans="53:77" x14ac:dyDescent="0.3">
      <c r="BA10413" s="169" t="e">
        <f>VLOOKUP(D10413,#REF!, 2,FALSE)</f>
        <v>#REF!</v>
      </c>
      <c r="BO10413" s="118" t="s">
        <v>15750</v>
      </c>
      <c r="BP10413" s="118" t="s">
        <v>662</v>
      </c>
      <c r="BQ10413" s="118" t="s">
        <v>2983</v>
      </c>
      <c r="BW10413" s="118" t="s">
        <v>15750</v>
      </c>
      <c r="BX10413" s="118" t="s">
        <v>662</v>
      </c>
      <c r="BY10413" s="118" t="s">
        <v>2983</v>
      </c>
    </row>
    <row r="10414" spans="53:77" x14ac:dyDescent="0.3">
      <c r="BA10414" s="169" t="e">
        <f>VLOOKUP(D10414,#REF!, 2,FALSE)</f>
        <v>#REF!</v>
      </c>
      <c r="BO10414" s="118" t="s">
        <v>15751</v>
      </c>
      <c r="BP10414" s="118" t="s">
        <v>3000</v>
      </c>
      <c r="BQ10414" s="118" t="s">
        <v>2983</v>
      </c>
      <c r="BW10414" s="118" t="s">
        <v>15751</v>
      </c>
      <c r="BX10414" s="118" t="s">
        <v>3000</v>
      </c>
      <c r="BY10414" s="118" t="s">
        <v>2983</v>
      </c>
    </row>
    <row r="10415" spans="53:77" x14ac:dyDescent="0.3">
      <c r="BA10415" s="169" t="e">
        <f>VLOOKUP(D10415,#REF!, 2,FALSE)</f>
        <v>#REF!</v>
      </c>
      <c r="BO10415" s="118" t="s">
        <v>15752</v>
      </c>
      <c r="BP10415" s="118" t="s">
        <v>810</v>
      </c>
      <c r="BQ10415" s="118" t="s">
        <v>2983</v>
      </c>
      <c r="BW10415" s="118" t="s">
        <v>15752</v>
      </c>
      <c r="BX10415" s="118" t="s">
        <v>810</v>
      </c>
      <c r="BY10415" s="118" t="s">
        <v>2983</v>
      </c>
    </row>
    <row r="10416" spans="53:77" x14ac:dyDescent="0.3">
      <c r="BA10416" s="169" t="e">
        <f>VLOOKUP(D10416,#REF!, 2,FALSE)</f>
        <v>#REF!</v>
      </c>
      <c r="BO10416" s="118" t="s">
        <v>15753</v>
      </c>
      <c r="BP10416" s="118" t="s">
        <v>778</v>
      </c>
      <c r="BQ10416" s="118" t="s">
        <v>2983</v>
      </c>
      <c r="BW10416" s="118" t="s">
        <v>15753</v>
      </c>
      <c r="BX10416" s="118" t="s">
        <v>778</v>
      </c>
      <c r="BY10416" s="118" t="s">
        <v>2983</v>
      </c>
    </row>
    <row r="10417" spans="53:77" x14ac:dyDescent="0.3">
      <c r="BA10417" s="169" t="e">
        <f>VLOOKUP(D10417,#REF!, 2,FALSE)</f>
        <v>#REF!</v>
      </c>
      <c r="BO10417" s="118" t="s">
        <v>15754</v>
      </c>
      <c r="BP10417" s="118" t="s">
        <v>3000</v>
      </c>
      <c r="BQ10417" s="118" t="s">
        <v>2983</v>
      </c>
      <c r="BW10417" s="118" t="s">
        <v>15754</v>
      </c>
      <c r="BX10417" s="118" t="s">
        <v>3000</v>
      </c>
      <c r="BY10417" s="118" t="s">
        <v>2983</v>
      </c>
    </row>
    <row r="10418" spans="53:77" x14ac:dyDescent="0.3">
      <c r="BA10418" s="169" t="e">
        <f>VLOOKUP(D10418,#REF!, 2,FALSE)</f>
        <v>#REF!</v>
      </c>
      <c r="BO10418" s="118" t="s">
        <v>15755</v>
      </c>
      <c r="BP10418" s="118" t="s">
        <v>810</v>
      </c>
      <c r="BQ10418" s="118" t="s">
        <v>2983</v>
      </c>
      <c r="BW10418" s="118" t="s">
        <v>15755</v>
      </c>
      <c r="BX10418" s="118" t="s">
        <v>810</v>
      </c>
      <c r="BY10418" s="118" t="s">
        <v>2983</v>
      </c>
    </row>
    <row r="10419" spans="53:77" x14ac:dyDescent="0.3">
      <c r="BA10419" s="169" t="e">
        <f>VLOOKUP(D10419,#REF!, 2,FALSE)</f>
        <v>#REF!</v>
      </c>
      <c r="BO10419" s="118" t="s">
        <v>15756</v>
      </c>
      <c r="BP10419" s="118" t="s">
        <v>3243</v>
      </c>
      <c r="BQ10419" s="118" t="s">
        <v>2983</v>
      </c>
      <c r="BW10419" s="118" t="s">
        <v>15756</v>
      </c>
      <c r="BX10419" s="118" t="s">
        <v>3243</v>
      </c>
      <c r="BY10419" s="118" t="s">
        <v>2983</v>
      </c>
    </row>
    <row r="10420" spans="53:77" x14ac:dyDescent="0.3">
      <c r="BA10420" s="169" t="e">
        <f>VLOOKUP(D10420,#REF!, 2,FALSE)</f>
        <v>#REF!</v>
      </c>
      <c r="BO10420" s="118" t="s">
        <v>15757</v>
      </c>
      <c r="BP10420" s="118" t="s">
        <v>852</v>
      </c>
      <c r="BQ10420" s="118" t="s">
        <v>2983</v>
      </c>
      <c r="BW10420" s="118" t="s">
        <v>15757</v>
      </c>
      <c r="BX10420" s="118" t="s">
        <v>852</v>
      </c>
      <c r="BY10420" s="118" t="s">
        <v>2983</v>
      </c>
    </row>
    <row r="10421" spans="53:77" x14ac:dyDescent="0.3">
      <c r="BA10421" s="169" t="e">
        <f>VLOOKUP(D10421,#REF!, 2,FALSE)</f>
        <v>#REF!</v>
      </c>
      <c r="BO10421" s="118" t="s">
        <v>15758</v>
      </c>
      <c r="BP10421" s="118" t="s">
        <v>3003</v>
      </c>
      <c r="BQ10421" s="118" t="s">
        <v>2983</v>
      </c>
      <c r="BW10421" s="118" t="s">
        <v>15758</v>
      </c>
      <c r="BX10421" s="118" t="s">
        <v>3003</v>
      </c>
      <c r="BY10421" s="118" t="s">
        <v>2983</v>
      </c>
    </row>
    <row r="10422" spans="53:77" x14ac:dyDescent="0.3">
      <c r="BA10422" s="169" t="e">
        <f>VLOOKUP(D10422,#REF!, 2,FALSE)</f>
        <v>#REF!</v>
      </c>
      <c r="BO10422" s="118" t="s">
        <v>15759</v>
      </c>
      <c r="BP10422" s="118" t="s">
        <v>783</v>
      </c>
      <c r="BQ10422" s="118" t="s">
        <v>2983</v>
      </c>
      <c r="BW10422" s="118" t="s">
        <v>15759</v>
      </c>
      <c r="BX10422" s="118" t="s">
        <v>783</v>
      </c>
      <c r="BY10422" s="118" t="s">
        <v>2983</v>
      </c>
    </row>
    <row r="10423" spans="53:77" x14ac:dyDescent="0.3">
      <c r="BA10423" s="169" t="e">
        <f>VLOOKUP(D10423,#REF!, 2,FALSE)</f>
        <v>#REF!</v>
      </c>
      <c r="BO10423" s="118" t="s">
        <v>15760</v>
      </c>
      <c r="BP10423" s="118" t="s">
        <v>3243</v>
      </c>
      <c r="BQ10423" s="118" t="s">
        <v>2983</v>
      </c>
      <c r="BW10423" s="118" t="s">
        <v>15760</v>
      </c>
      <c r="BX10423" s="118" t="s">
        <v>3243</v>
      </c>
      <c r="BY10423" s="118" t="s">
        <v>2983</v>
      </c>
    </row>
    <row r="10424" spans="53:77" x14ac:dyDescent="0.3">
      <c r="BA10424" s="169" t="e">
        <f>VLOOKUP(D10424,#REF!, 2,FALSE)</f>
        <v>#REF!</v>
      </c>
      <c r="BO10424" s="118" t="s">
        <v>2737</v>
      </c>
      <c r="BP10424" s="118" t="s">
        <v>783</v>
      </c>
      <c r="BQ10424" s="118" t="s">
        <v>2983</v>
      </c>
      <c r="BW10424" s="118" t="s">
        <v>2737</v>
      </c>
      <c r="BX10424" s="118" t="s">
        <v>783</v>
      </c>
      <c r="BY10424" s="118" t="s">
        <v>2983</v>
      </c>
    </row>
    <row r="10425" spans="53:77" x14ac:dyDescent="0.3">
      <c r="BA10425" s="169" t="e">
        <f>VLOOKUP(D10425,#REF!, 2,FALSE)</f>
        <v>#REF!</v>
      </c>
      <c r="BO10425" s="118" t="s">
        <v>2738</v>
      </c>
      <c r="BP10425" s="118" t="s">
        <v>667</v>
      </c>
      <c r="BQ10425" s="118" t="s">
        <v>2983</v>
      </c>
      <c r="BW10425" s="118" t="s">
        <v>2738</v>
      </c>
      <c r="BX10425" s="118" t="s">
        <v>667</v>
      </c>
      <c r="BY10425" s="118" t="s">
        <v>2983</v>
      </c>
    </row>
    <row r="10426" spans="53:77" x14ac:dyDescent="0.3">
      <c r="BA10426" s="169" t="e">
        <f>VLOOKUP(D10426,#REF!, 2,FALSE)</f>
        <v>#REF!</v>
      </c>
      <c r="BO10426" s="118" t="s">
        <v>2739</v>
      </c>
      <c r="BP10426" s="118" t="s">
        <v>667</v>
      </c>
      <c r="BQ10426" s="118" t="s">
        <v>2983</v>
      </c>
      <c r="BW10426" s="118" t="s">
        <v>2739</v>
      </c>
      <c r="BX10426" s="118" t="s">
        <v>667</v>
      </c>
      <c r="BY10426" s="118" t="s">
        <v>2983</v>
      </c>
    </row>
    <row r="10427" spans="53:77" x14ac:dyDescent="0.3">
      <c r="BA10427" s="169" t="e">
        <f>VLOOKUP(D10427,#REF!, 2,FALSE)</f>
        <v>#REF!</v>
      </c>
      <c r="BO10427" s="118" t="s">
        <v>2740</v>
      </c>
      <c r="BP10427" s="118" t="s">
        <v>661</v>
      </c>
      <c r="BQ10427" s="118" t="s">
        <v>2983</v>
      </c>
      <c r="BW10427" s="118" t="s">
        <v>2740</v>
      </c>
      <c r="BX10427" s="118" t="s">
        <v>661</v>
      </c>
      <c r="BY10427" s="118" t="s">
        <v>2983</v>
      </c>
    </row>
    <row r="10428" spans="53:77" x14ac:dyDescent="0.3">
      <c r="BA10428" s="169" t="e">
        <f>VLOOKUP(D10428,#REF!, 2,FALSE)</f>
        <v>#REF!</v>
      </c>
      <c r="BO10428" s="118" t="s">
        <v>15761</v>
      </c>
      <c r="BP10428" s="118" t="s">
        <v>3000</v>
      </c>
      <c r="BQ10428" s="118" t="s">
        <v>2983</v>
      </c>
      <c r="BW10428" s="118" t="s">
        <v>15761</v>
      </c>
      <c r="BX10428" s="118" t="s">
        <v>3000</v>
      </c>
      <c r="BY10428" s="118" t="s">
        <v>2983</v>
      </c>
    </row>
    <row r="10429" spans="53:77" x14ac:dyDescent="0.3">
      <c r="BA10429" s="169" t="e">
        <f>VLOOKUP(D10429,#REF!, 2,FALSE)</f>
        <v>#REF!</v>
      </c>
      <c r="BO10429" s="118" t="s">
        <v>15762</v>
      </c>
      <c r="BP10429" s="118" t="s">
        <v>1139</v>
      </c>
      <c r="BQ10429" s="118" t="s">
        <v>3466</v>
      </c>
      <c r="BW10429" s="118" t="s">
        <v>15762</v>
      </c>
      <c r="BX10429" s="118" t="s">
        <v>1139</v>
      </c>
      <c r="BY10429" s="118" t="s">
        <v>3466</v>
      </c>
    </row>
    <row r="10430" spans="53:77" x14ac:dyDescent="0.3">
      <c r="BA10430" s="169" t="e">
        <f>VLOOKUP(D10430,#REF!, 2,FALSE)</f>
        <v>#REF!</v>
      </c>
      <c r="BO10430" s="118" t="s">
        <v>15763</v>
      </c>
      <c r="BP10430" s="118" t="s">
        <v>771</v>
      </c>
      <c r="BQ10430" s="118" t="s">
        <v>2983</v>
      </c>
      <c r="BW10430" s="118" t="s">
        <v>15763</v>
      </c>
      <c r="BX10430" s="118" t="s">
        <v>771</v>
      </c>
      <c r="BY10430" s="118" t="s">
        <v>2983</v>
      </c>
    </row>
    <row r="10431" spans="53:77" x14ac:dyDescent="0.3">
      <c r="BA10431" s="169" t="e">
        <f>VLOOKUP(D10431,#REF!, 2,FALSE)</f>
        <v>#REF!</v>
      </c>
      <c r="BO10431" s="118" t="s">
        <v>15764</v>
      </c>
      <c r="BP10431" s="118" t="s">
        <v>736</v>
      </c>
      <c r="BQ10431" s="118" t="s">
        <v>2983</v>
      </c>
      <c r="BW10431" s="118" t="s">
        <v>15764</v>
      </c>
      <c r="BX10431" s="118" t="s">
        <v>736</v>
      </c>
      <c r="BY10431" s="118" t="s">
        <v>2983</v>
      </c>
    </row>
    <row r="10432" spans="53:77" x14ac:dyDescent="0.3">
      <c r="BA10432" s="169" t="e">
        <f>VLOOKUP(D10432,#REF!, 2,FALSE)</f>
        <v>#REF!</v>
      </c>
      <c r="BO10432" s="118" t="s">
        <v>15765</v>
      </c>
      <c r="BP10432" s="118" t="s">
        <v>775</v>
      </c>
      <c r="BQ10432" s="118" t="s">
        <v>2983</v>
      </c>
      <c r="BW10432" s="118" t="s">
        <v>15765</v>
      </c>
      <c r="BX10432" s="118" t="s">
        <v>775</v>
      </c>
      <c r="BY10432" s="118" t="s">
        <v>2983</v>
      </c>
    </row>
    <row r="10433" spans="53:77" x14ac:dyDescent="0.3">
      <c r="BA10433" s="169" t="e">
        <f>VLOOKUP(D10433,#REF!, 2,FALSE)</f>
        <v>#REF!</v>
      </c>
      <c r="BO10433" s="118" t="s">
        <v>15766</v>
      </c>
      <c r="BP10433" s="118" t="s">
        <v>703</v>
      </c>
      <c r="BQ10433" s="118" t="s">
        <v>2983</v>
      </c>
      <c r="BW10433" s="118" t="s">
        <v>15766</v>
      </c>
      <c r="BX10433" s="118" t="s">
        <v>703</v>
      </c>
      <c r="BY10433" s="118" t="s">
        <v>2983</v>
      </c>
    </row>
    <row r="10434" spans="53:77" x14ac:dyDescent="0.3">
      <c r="BA10434" s="169" t="e">
        <f>VLOOKUP(D10434,#REF!, 2,FALSE)</f>
        <v>#REF!</v>
      </c>
      <c r="BO10434" s="118" t="s">
        <v>15767</v>
      </c>
      <c r="BP10434" s="118" t="s">
        <v>703</v>
      </c>
      <c r="BQ10434" s="118" t="s">
        <v>2983</v>
      </c>
      <c r="BW10434" s="118" t="s">
        <v>15767</v>
      </c>
      <c r="BX10434" s="118" t="s">
        <v>703</v>
      </c>
      <c r="BY10434" s="118" t="s">
        <v>2983</v>
      </c>
    </row>
    <row r="10435" spans="53:77" x14ac:dyDescent="0.3">
      <c r="BA10435" s="169" t="e">
        <f>VLOOKUP(D10435,#REF!, 2,FALSE)</f>
        <v>#REF!</v>
      </c>
      <c r="BO10435" s="118" t="s">
        <v>15768</v>
      </c>
      <c r="BP10435" s="118" t="s">
        <v>928</v>
      </c>
      <c r="BQ10435" s="118" t="s">
        <v>2983</v>
      </c>
      <c r="BW10435" s="118" t="s">
        <v>15768</v>
      </c>
      <c r="BX10435" s="118" t="s">
        <v>928</v>
      </c>
      <c r="BY10435" s="118" t="s">
        <v>2983</v>
      </c>
    </row>
    <row r="10436" spans="53:77" x14ac:dyDescent="0.3">
      <c r="BA10436" s="169" t="e">
        <f>VLOOKUP(D10436,#REF!, 2,FALSE)</f>
        <v>#REF!</v>
      </c>
      <c r="BO10436" s="118" t="s">
        <v>15769</v>
      </c>
      <c r="BP10436" s="118" t="s">
        <v>928</v>
      </c>
      <c r="BQ10436" s="118" t="s">
        <v>2983</v>
      </c>
      <c r="BW10436" s="118" t="s">
        <v>15769</v>
      </c>
      <c r="BX10436" s="118" t="s">
        <v>928</v>
      </c>
      <c r="BY10436" s="118" t="s">
        <v>2983</v>
      </c>
    </row>
    <row r="10437" spans="53:77" x14ac:dyDescent="0.3">
      <c r="BA10437" s="169" t="e">
        <f>VLOOKUP(D10437,#REF!, 2,FALSE)</f>
        <v>#REF!</v>
      </c>
      <c r="BO10437" s="118" t="s">
        <v>15770</v>
      </c>
      <c r="BP10437" s="118" t="s">
        <v>862</v>
      </c>
      <c r="BQ10437" s="118" t="s">
        <v>770</v>
      </c>
      <c r="BW10437" s="118" t="s">
        <v>15770</v>
      </c>
      <c r="BX10437" s="118" t="s">
        <v>862</v>
      </c>
      <c r="BY10437" s="118" t="s">
        <v>770</v>
      </c>
    </row>
    <row r="10438" spans="53:77" x14ac:dyDescent="0.3">
      <c r="BA10438" s="169" t="e">
        <f>VLOOKUP(D10438,#REF!, 2,FALSE)</f>
        <v>#REF!</v>
      </c>
      <c r="BO10438" s="118" t="s">
        <v>15771</v>
      </c>
      <c r="BP10438" s="118" t="s">
        <v>862</v>
      </c>
      <c r="BQ10438" s="118" t="s">
        <v>770</v>
      </c>
      <c r="BW10438" s="118" t="s">
        <v>15771</v>
      </c>
      <c r="BX10438" s="118" t="s">
        <v>862</v>
      </c>
      <c r="BY10438" s="118" t="s">
        <v>770</v>
      </c>
    </row>
    <row r="10439" spans="53:77" x14ac:dyDescent="0.3">
      <c r="BA10439" s="169" t="e">
        <f>VLOOKUP(D10439,#REF!, 2,FALSE)</f>
        <v>#REF!</v>
      </c>
      <c r="BO10439" s="118" t="s">
        <v>15772</v>
      </c>
      <c r="BP10439" s="118" t="s">
        <v>862</v>
      </c>
      <c r="BQ10439" s="118" t="s">
        <v>770</v>
      </c>
      <c r="BW10439" s="118" t="s">
        <v>15772</v>
      </c>
      <c r="BX10439" s="118" t="s">
        <v>862</v>
      </c>
      <c r="BY10439" s="118" t="s">
        <v>770</v>
      </c>
    </row>
    <row r="10440" spans="53:77" x14ac:dyDescent="0.3">
      <c r="BA10440" s="169" t="e">
        <f>VLOOKUP(D10440,#REF!, 2,FALSE)</f>
        <v>#REF!</v>
      </c>
      <c r="BO10440" s="118" t="s">
        <v>15773</v>
      </c>
      <c r="BP10440" s="118" t="s">
        <v>862</v>
      </c>
      <c r="BQ10440" s="118" t="s">
        <v>770</v>
      </c>
      <c r="BW10440" s="118" t="s">
        <v>15773</v>
      </c>
      <c r="BX10440" s="118" t="s">
        <v>862</v>
      </c>
      <c r="BY10440" s="118" t="s">
        <v>770</v>
      </c>
    </row>
    <row r="10441" spans="53:77" x14ac:dyDescent="0.3">
      <c r="BA10441" s="169" t="e">
        <f>VLOOKUP(D10441,#REF!, 2,FALSE)</f>
        <v>#REF!</v>
      </c>
      <c r="BO10441" s="118" t="s">
        <v>15774</v>
      </c>
      <c r="BP10441" s="118" t="s">
        <v>1139</v>
      </c>
      <c r="BQ10441" s="118" t="s">
        <v>770</v>
      </c>
      <c r="BW10441" s="118" t="s">
        <v>15774</v>
      </c>
      <c r="BX10441" s="118" t="s">
        <v>1139</v>
      </c>
      <c r="BY10441" s="118" t="s">
        <v>770</v>
      </c>
    </row>
    <row r="10442" spans="53:77" x14ac:dyDescent="0.3">
      <c r="BA10442" s="169" t="e">
        <f>VLOOKUP(D10442,#REF!, 2,FALSE)</f>
        <v>#REF!</v>
      </c>
      <c r="BO10442" s="118" t="s">
        <v>15775</v>
      </c>
      <c r="BP10442" s="118" t="s">
        <v>3243</v>
      </c>
      <c r="BQ10442" s="118" t="s">
        <v>2983</v>
      </c>
      <c r="BW10442" s="118" t="s">
        <v>15775</v>
      </c>
      <c r="BX10442" s="118" t="s">
        <v>3243</v>
      </c>
      <c r="BY10442" s="118" t="s">
        <v>2983</v>
      </c>
    </row>
    <row r="10443" spans="53:77" x14ac:dyDescent="0.3">
      <c r="BA10443" s="169" t="e">
        <f>VLOOKUP(D10443,#REF!, 2,FALSE)</f>
        <v>#REF!</v>
      </c>
      <c r="BO10443" s="118" t="s">
        <v>15776</v>
      </c>
      <c r="BP10443" s="118" t="s">
        <v>862</v>
      </c>
      <c r="BQ10443" s="118" t="s">
        <v>6894</v>
      </c>
      <c r="BW10443" s="118" t="s">
        <v>15776</v>
      </c>
      <c r="BX10443" s="118" t="s">
        <v>862</v>
      </c>
      <c r="BY10443" s="118" t="s">
        <v>6894</v>
      </c>
    </row>
    <row r="10444" spans="53:77" x14ac:dyDescent="0.3">
      <c r="BA10444" s="169" t="e">
        <f>VLOOKUP(D10444,#REF!, 2,FALSE)</f>
        <v>#REF!</v>
      </c>
      <c r="BO10444" s="118" t="s">
        <v>15777</v>
      </c>
      <c r="BP10444" s="118" t="s">
        <v>852</v>
      </c>
      <c r="BQ10444" s="118" t="s">
        <v>770</v>
      </c>
      <c r="BW10444" s="118" t="s">
        <v>15777</v>
      </c>
      <c r="BX10444" s="118" t="s">
        <v>852</v>
      </c>
      <c r="BY10444" s="118" t="s">
        <v>770</v>
      </c>
    </row>
    <row r="10445" spans="53:77" x14ac:dyDescent="0.3">
      <c r="BA10445" s="169" t="e">
        <f>VLOOKUP(D10445,#REF!, 2,FALSE)</f>
        <v>#REF!</v>
      </c>
      <c r="BO10445" s="118" t="s">
        <v>15778</v>
      </c>
      <c r="BP10445" s="118" t="s">
        <v>3243</v>
      </c>
      <c r="BQ10445" s="118" t="s">
        <v>2983</v>
      </c>
      <c r="BW10445" s="118" t="s">
        <v>15778</v>
      </c>
      <c r="BX10445" s="118" t="s">
        <v>3243</v>
      </c>
      <c r="BY10445" s="118" t="s">
        <v>2983</v>
      </c>
    </row>
    <row r="10446" spans="53:77" x14ac:dyDescent="0.3">
      <c r="BA10446" s="169" t="e">
        <f>VLOOKUP(D10446,#REF!, 2,FALSE)</f>
        <v>#REF!</v>
      </c>
      <c r="BO10446" s="118" t="s">
        <v>2741</v>
      </c>
      <c r="BP10446" s="118" t="s">
        <v>667</v>
      </c>
      <c r="BQ10446" s="118" t="s">
        <v>770</v>
      </c>
      <c r="BW10446" s="118" t="s">
        <v>2741</v>
      </c>
      <c r="BX10446" s="118" t="s">
        <v>667</v>
      </c>
      <c r="BY10446" s="118" t="s">
        <v>770</v>
      </c>
    </row>
    <row r="10447" spans="53:77" x14ac:dyDescent="0.3">
      <c r="BA10447" s="169" t="e">
        <f>VLOOKUP(D10447,#REF!, 2,FALSE)</f>
        <v>#REF!</v>
      </c>
      <c r="BO10447" s="118" t="s">
        <v>15779</v>
      </c>
      <c r="BP10447" s="118" t="s">
        <v>3000</v>
      </c>
      <c r="BQ10447" s="118" t="s">
        <v>3338</v>
      </c>
      <c r="BW10447" s="118" t="s">
        <v>15779</v>
      </c>
      <c r="BX10447" s="118" t="s">
        <v>3000</v>
      </c>
      <c r="BY10447" s="118" t="s">
        <v>3338</v>
      </c>
    </row>
    <row r="10448" spans="53:77" x14ac:dyDescent="0.3">
      <c r="BA10448" s="169" t="e">
        <f>VLOOKUP(D10448,#REF!, 2,FALSE)</f>
        <v>#REF!</v>
      </c>
      <c r="BO10448" s="118" t="s">
        <v>281</v>
      </c>
      <c r="BP10448" s="118" t="s">
        <v>803</v>
      </c>
      <c r="BQ10448" s="118" t="s">
        <v>15780</v>
      </c>
      <c r="BW10448" s="118" t="s">
        <v>281</v>
      </c>
      <c r="BX10448" s="118" t="s">
        <v>803</v>
      </c>
      <c r="BY10448" s="118" t="s">
        <v>15780</v>
      </c>
    </row>
    <row r="10449" spans="53:77" x14ac:dyDescent="0.3">
      <c r="BA10449" s="169" t="e">
        <f>VLOOKUP(D10449,#REF!, 2,FALSE)</f>
        <v>#REF!</v>
      </c>
      <c r="BO10449" s="118" t="s">
        <v>15781</v>
      </c>
      <c r="BP10449" s="118" t="s">
        <v>1013</v>
      </c>
      <c r="BQ10449" s="118" t="s">
        <v>1263</v>
      </c>
      <c r="BW10449" s="118" t="s">
        <v>15781</v>
      </c>
      <c r="BX10449" s="118" t="s">
        <v>1013</v>
      </c>
      <c r="BY10449" s="118" t="s">
        <v>1263</v>
      </c>
    </row>
    <row r="10450" spans="53:77" x14ac:dyDescent="0.3">
      <c r="BA10450" s="169" t="e">
        <f>VLOOKUP(D10450,#REF!, 2,FALSE)</f>
        <v>#REF!</v>
      </c>
      <c r="BO10450" s="118" t="s">
        <v>15782</v>
      </c>
      <c r="BP10450" s="118" t="s">
        <v>928</v>
      </c>
      <c r="BQ10450" s="118" t="s">
        <v>1397</v>
      </c>
      <c r="BW10450" s="118" t="s">
        <v>15782</v>
      </c>
      <c r="BX10450" s="118" t="s">
        <v>928</v>
      </c>
      <c r="BY10450" s="118" t="s">
        <v>1397</v>
      </c>
    </row>
    <row r="10451" spans="53:77" x14ac:dyDescent="0.3">
      <c r="BA10451" s="169" t="e">
        <f>VLOOKUP(D10451,#REF!, 2,FALSE)</f>
        <v>#REF!</v>
      </c>
      <c r="BO10451" s="118" t="s">
        <v>15783</v>
      </c>
      <c r="BP10451" s="118" t="s">
        <v>16983</v>
      </c>
      <c r="BQ10451" s="118" t="s">
        <v>1006</v>
      </c>
      <c r="BW10451" s="118" t="s">
        <v>15783</v>
      </c>
      <c r="BX10451" s="118" t="s">
        <v>16983</v>
      </c>
      <c r="BY10451" s="118" t="s">
        <v>1006</v>
      </c>
    </row>
    <row r="10452" spans="53:77" x14ac:dyDescent="0.3">
      <c r="BA10452" s="169" t="e">
        <f>VLOOKUP(D10452,#REF!, 2,FALSE)</f>
        <v>#REF!</v>
      </c>
      <c r="BO10452" s="118" t="s">
        <v>260</v>
      </c>
      <c r="BP10452" s="118" t="s">
        <v>1342</v>
      </c>
      <c r="BQ10452" s="118" t="s">
        <v>15784</v>
      </c>
      <c r="BW10452" s="118" t="s">
        <v>260</v>
      </c>
      <c r="BX10452" s="118" t="s">
        <v>1342</v>
      </c>
      <c r="BY10452" s="118" t="s">
        <v>15784</v>
      </c>
    </row>
    <row r="10453" spans="53:77" x14ac:dyDescent="0.3">
      <c r="BA10453" s="169" t="e">
        <f>VLOOKUP(D10453,#REF!, 2,FALSE)</f>
        <v>#REF!</v>
      </c>
      <c r="BO10453" s="118" t="s">
        <v>2742</v>
      </c>
      <c r="BP10453" s="118" t="s">
        <v>1342</v>
      </c>
      <c r="BQ10453" s="118" t="s">
        <v>15785</v>
      </c>
      <c r="BW10453" s="118" t="s">
        <v>2742</v>
      </c>
      <c r="BX10453" s="118" t="s">
        <v>1342</v>
      </c>
      <c r="BY10453" s="118" t="s">
        <v>15785</v>
      </c>
    </row>
    <row r="10454" spans="53:77" x14ac:dyDescent="0.3">
      <c r="BA10454" s="169" t="e">
        <f>VLOOKUP(D10454,#REF!, 2,FALSE)</f>
        <v>#REF!</v>
      </c>
      <c r="BO10454" s="118" t="s">
        <v>282</v>
      </c>
      <c r="BP10454" s="118" t="s">
        <v>1342</v>
      </c>
      <c r="BQ10454" s="118" t="s">
        <v>15786</v>
      </c>
      <c r="BW10454" s="118" t="s">
        <v>282</v>
      </c>
      <c r="BX10454" s="118" t="s">
        <v>1342</v>
      </c>
      <c r="BY10454" s="118" t="s">
        <v>15786</v>
      </c>
    </row>
    <row r="10455" spans="53:77" x14ac:dyDescent="0.3">
      <c r="BA10455" s="169" t="e">
        <f>VLOOKUP(D10455,#REF!, 2,FALSE)</f>
        <v>#REF!</v>
      </c>
      <c r="BO10455" s="118" t="s">
        <v>15787</v>
      </c>
      <c r="BP10455" s="118" t="s">
        <v>3043</v>
      </c>
      <c r="BQ10455" s="118" t="s">
        <v>9536</v>
      </c>
      <c r="BW10455" s="118" t="s">
        <v>15787</v>
      </c>
      <c r="BX10455" s="118" t="s">
        <v>3043</v>
      </c>
      <c r="BY10455" s="118" t="s">
        <v>9536</v>
      </c>
    </row>
    <row r="10456" spans="53:77" x14ac:dyDescent="0.3">
      <c r="BA10456" s="169" t="e">
        <f>VLOOKUP(D10456,#REF!, 2,FALSE)</f>
        <v>#REF!</v>
      </c>
      <c r="BO10456" s="118" t="s">
        <v>15788</v>
      </c>
      <c r="BP10456" s="118" t="s">
        <v>3043</v>
      </c>
      <c r="BQ10456" s="118" t="s">
        <v>15789</v>
      </c>
      <c r="BW10456" s="118" t="s">
        <v>15788</v>
      </c>
      <c r="BX10456" s="118" t="s">
        <v>3043</v>
      </c>
      <c r="BY10456" s="118" t="s">
        <v>15789</v>
      </c>
    </row>
    <row r="10457" spans="53:77" x14ac:dyDescent="0.3">
      <c r="BA10457" s="169" t="e">
        <f>VLOOKUP(D10457,#REF!, 2,FALSE)</f>
        <v>#REF!</v>
      </c>
      <c r="BO10457" s="118" t="s">
        <v>15790</v>
      </c>
      <c r="BP10457" s="118" t="s">
        <v>1342</v>
      </c>
      <c r="BQ10457" s="118" t="s">
        <v>15791</v>
      </c>
      <c r="BW10457" s="118" t="s">
        <v>15790</v>
      </c>
      <c r="BX10457" s="118" t="s">
        <v>1342</v>
      </c>
      <c r="BY10457" s="118" t="s">
        <v>15791</v>
      </c>
    </row>
    <row r="10458" spans="53:77" x14ac:dyDescent="0.3">
      <c r="BA10458" s="169" t="e">
        <f>VLOOKUP(D10458,#REF!, 2,FALSE)</f>
        <v>#REF!</v>
      </c>
      <c r="BO10458" s="118" t="s">
        <v>15792</v>
      </c>
      <c r="BP10458" s="118" t="s">
        <v>3043</v>
      </c>
      <c r="BQ10458" s="118" t="s">
        <v>15789</v>
      </c>
      <c r="BW10458" s="118" t="s">
        <v>15792</v>
      </c>
      <c r="BX10458" s="118" t="s">
        <v>3043</v>
      </c>
      <c r="BY10458" s="118" t="s">
        <v>15789</v>
      </c>
    </row>
    <row r="10459" spans="53:77" x14ac:dyDescent="0.3">
      <c r="BA10459" s="169" t="e">
        <f>VLOOKUP(D10459,#REF!, 2,FALSE)</f>
        <v>#REF!</v>
      </c>
      <c r="BO10459" s="118" t="s">
        <v>15793</v>
      </c>
      <c r="BP10459" s="118" t="s">
        <v>3043</v>
      </c>
      <c r="BQ10459" s="118" t="s">
        <v>3781</v>
      </c>
      <c r="BW10459" s="118" t="s">
        <v>15793</v>
      </c>
      <c r="BX10459" s="118" t="s">
        <v>3043</v>
      </c>
      <c r="BY10459" s="118" t="s">
        <v>3781</v>
      </c>
    </row>
    <row r="10460" spans="53:77" x14ac:dyDescent="0.3">
      <c r="BA10460" s="169" t="e">
        <f>VLOOKUP(D10460,#REF!, 2,FALSE)</f>
        <v>#REF!</v>
      </c>
      <c r="BO10460" s="118" t="s">
        <v>15794</v>
      </c>
      <c r="BP10460" s="118" t="s">
        <v>1342</v>
      </c>
      <c r="BQ10460" s="118" t="s">
        <v>4446</v>
      </c>
      <c r="BW10460" s="118" t="s">
        <v>15794</v>
      </c>
      <c r="BX10460" s="118" t="s">
        <v>1342</v>
      </c>
      <c r="BY10460" s="118" t="s">
        <v>4446</v>
      </c>
    </row>
    <row r="10461" spans="53:77" x14ac:dyDescent="0.3">
      <c r="BA10461" s="169" t="e">
        <f>VLOOKUP(D10461,#REF!, 2,FALSE)</f>
        <v>#REF!</v>
      </c>
      <c r="BO10461" s="118" t="s">
        <v>15795</v>
      </c>
      <c r="BP10461" s="118" t="s">
        <v>1342</v>
      </c>
      <c r="BQ10461" s="118" t="s">
        <v>1674</v>
      </c>
      <c r="BW10461" s="118" t="s">
        <v>15795</v>
      </c>
      <c r="BX10461" s="118" t="s">
        <v>1342</v>
      </c>
      <c r="BY10461" s="118" t="s">
        <v>1674</v>
      </c>
    </row>
    <row r="10462" spans="53:77" x14ac:dyDescent="0.3">
      <c r="BA10462" s="169" t="e">
        <f>VLOOKUP(D10462,#REF!, 2,FALSE)</f>
        <v>#REF!</v>
      </c>
      <c r="BO10462" s="118" t="s">
        <v>15796</v>
      </c>
      <c r="BP10462" s="118" t="s">
        <v>1342</v>
      </c>
      <c r="BQ10462" s="118" t="s">
        <v>8743</v>
      </c>
      <c r="BW10462" s="118" t="s">
        <v>15796</v>
      </c>
      <c r="BX10462" s="118" t="s">
        <v>1342</v>
      </c>
      <c r="BY10462" s="118" t="s">
        <v>8743</v>
      </c>
    </row>
    <row r="10463" spans="53:77" x14ac:dyDescent="0.3">
      <c r="BA10463" s="169" t="e">
        <f>VLOOKUP(D10463,#REF!, 2,FALSE)</f>
        <v>#REF!</v>
      </c>
      <c r="BO10463" s="118" t="s">
        <v>15797</v>
      </c>
      <c r="BP10463" s="118" t="s">
        <v>1269</v>
      </c>
      <c r="BQ10463" s="118" t="s">
        <v>8743</v>
      </c>
      <c r="BW10463" s="118" t="s">
        <v>15797</v>
      </c>
      <c r="BX10463" s="118" t="s">
        <v>1269</v>
      </c>
      <c r="BY10463" s="118" t="s">
        <v>8743</v>
      </c>
    </row>
    <row r="10464" spans="53:77" x14ac:dyDescent="0.3">
      <c r="BA10464" s="169" t="e">
        <f>VLOOKUP(D10464,#REF!, 2,FALSE)</f>
        <v>#REF!</v>
      </c>
      <c r="BO10464" s="118" t="s">
        <v>15798</v>
      </c>
      <c r="BP10464" s="118" t="s">
        <v>1269</v>
      </c>
      <c r="BQ10464" s="118" t="s">
        <v>5344</v>
      </c>
      <c r="BW10464" s="118" t="s">
        <v>15798</v>
      </c>
      <c r="BX10464" s="118" t="s">
        <v>1269</v>
      </c>
      <c r="BY10464" s="118" t="s">
        <v>5344</v>
      </c>
    </row>
    <row r="10465" spans="53:77" x14ac:dyDescent="0.3">
      <c r="BA10465" s="169" t="e">
        <f>VLOOKUP(D10465,#REF!, 2,FALSE)</f>
        <v>#REF!</v>
      </c>
      <c r="BO10465" s="118" t="s">
        <v>15799</v>
      </c>
      <c r="BP10465" s="118" t="s">
        <v>1342</v>
      </c>
      <c r="BQ10465" s="118" t="s">
        <v>13758</v>
      </c>
      <c r="BW10465" s="118" t="s">
        <v>15799</v>
      </c>
      <c r="BX10465" s="118" t="s">
        <v>1342</v>
      </c>
      <c r="BY10465" s="118" t="s">
        <v>13758</v>
      </c>
    </row>
    <row r="10466" spans="53:77" x14ac:dyDescent="0.3">
      <c r="BA10466" s="169" t="e">
        <f>VLOOKUP(D10466,#REF!, 2,FALSE)</f>
        <v>#REF!</v>
      </c>
      <c r="BO10466" s="118" t="s">
        <v>15801</v>
      </c>
      <c r="BP10466" s="118" t="s">
        <v>2979</v>
      </c>
      <c r="BQ10466" s="118" t="s">
        <v>8882</v>
      </c>
      <c r="BW10466" s="118" t="s">
        <v>15801</v>
      </c>
      <c r="BX10466" s="118" t="s">
        <v>2979</v>
      </c>
      <c r="BY10466" s="118" t="s">
        <v>8882</v>
      </c>
    </row>
    <row r="10467" spans="53:77" x14ac:dyDescent="0.3">
      <c r="BA10467" s="169" t="e">
        <f>VLOOKUP(D10467,#REF!, 2,FALSE)</f>
        <v>#REF!</v>
      </c>
      <c r="BO10467" s="118" t="s">
        <v>15802</v>
      </c>
      <c r="BP10467" s="118" t="s">
        <v>2979</v>
      </c>
      <c r="BQ10467" s="118" t="s">
        <v>15789</v>
      </c>
      <c r="BW10467" s="118" t="s">
        <v>15802</v>
      </c>
      <c r="BX10467" s="118" t="s">
        <v>2979</v>
      </c>
      <c r="BY10467" s="118" t="s">
        <v>15789</v>
      </c>
    </row>
    <row r="10468" spans="53:77" x14ac:dyDescent="0.3">
      <c r="BA10468" s="169" t="e">
        <f>VLOOKUP(D10468,#REF!, 2,FALSE)</f>
        <v>#REF!</v>
      </c>
      <c r="BO10468" s="118" t="s">
        <v>15803</v>
      </c>
      <c r="BP10468" s="118" t="s">
        <v>2983</v>
      </c>
      <c r="BQ10468" s="118" t="s">
        <v>2983</v>
      </c>
      <c r="BW10468" s="118" t="s">
        <v>15803</v>
      </c>
      <c r="BX10468" s="118" t="s">
        <v>2983</v>
      </c>
      <c r="BY10468" s="118" t="s">
        <v>2983</v>
      </c>
    </row>
    <row r="10469" spans="53:77" x14ac:dyDescent="0.3">
      <c r="BA10469" s="169" t="e">
        <f>VLOOKUP(D10469,#REF!, 2,FALSE)</f>
        <v>#REF!</v>
      </c>
      <c r="BO10469" s="118" t="s">
        <v>15804</v>
      </c>
      <c r="BP10469" s="118" t="s">
        <v>2979</v>
      </c>
      <c r="BQ10469" s="118" t="s">
        <v>15805</v>
      </c>
      <c r="BW10469" s="118" t="s">
        <v>15804</v>
      </c>
      <c r="BX10469" s="118" t="s">
        <v>2979</v>
      </c>
      <c r="BY10469" s="118" t="s">
        <v>15805</v>
      </c>
    </row>
    <row r="10470" spans="53:77" x14ac:dyDescent="0.3">
      <c r="BA10470" s="169" t="e">
        <f>VLOOKUP(D10470,#REF!, 2,FALSE)</f>
        <v>#REF!</v>
      </c>
      <c r="BO10470" s="118" t="s">
        <v>57</v>
      </c>
      <c r="BP10470" s="118" t="s">
        <v>636</v>
      </c>
      <c r="BQ10470" s="118" t="s">
        <v>770</v>
      </c>
      <c r="BW10470" s="118" t="s">
        <v>57</v>
      </c>
      <c r="BX10470" s="118" t="s">
        <v>636</v>
      </c>
      <c r="BY10470" s="118" t="s">
        <v>770</v>
      </c>
    </row>
    <row r="10471" spans="53:77" x14ac:dyDescent="0.3">
      <c r="BA10471" s="169" t="e">
        <f>VLOOKUP(D10471,#REF!, 2,FALSE)</f>
        <v>#REF!</v>
      </c>
      <c r="BO10471" s="118" t="s">
        <v>15806</v>
      </c>
      <c r="BP10471" s="118" t="s">
        <v>16975</v>
      </c>
      <c r="BQ10471" s="118" t="s">
        <v>2983</v>
      </c>
      <c r="BW10471" s="118" t="s">
        <v>15806</v>
      </c>
      <c r="BX10471" s="118" t="s">
        <v>16975</v>
      </c>
      <c r="BY10471" s="118" t="s">
        <v>2983</v>
      </c>
    </row>
    <row r="10472" spans="53:77" x14ac:dyDescent="0.3">
      <c r="BA10472" s="169" t="e">
        <f>VLOOKUP(D10472,#REF!, 2,FALSE)</f>
        <v>#REF!</v>
      </c>
      <c r="BO10472" s="118" t="s">
        <v>15807</v>
      </c>
      <c r="BP10472" s="118" t="s">
        <v>3043</v>
      </c>
      <c r="BQ10472" s="118" t="s">
        <v>15179</v>
      </c>
      <c r="BW10472" s="118" t="s">
        <v>15807</v>
      </c>
      <c r="BX10472" s="118" t="s">
        <v>3043</v>
      </c>
      <c r="BY10472" s="118" t="s">
        <v>15179</v>
      </c>
    </row>
    <row r="10473" spans="53:77" x14ac:dyDescent="0.3">
      <c r="BA10473" s="169" t="e">
        <f>VLOOKUP(D10473,#REF!, 2,FALSE)</f>
        <v>#REF!</v>
      </c>
      <c r="BO10473" s="118" t="s">
        <v>15808</v>
      </c>
      <c r="BP10473" s="118" t="s">
        <v>3085</v>
      </c>
      <c r="BQ10473" s="118" t="s">
        <v>3883</v>
      </c>
      <c r="BW10473" s="118" t="s">
        <v>15808</v>
      </c>
      <c r="BX10473" s="118" t="s">
        <v>3085</v>
      </c>
      <c r="BY10473" s="118" t="s">
        <v>3883</v>
      </c>
    </row>
    <row r="10474" spans="53:77" x14ac:dyDescent="0.3">
      <c r="BA10474" s="169" t="e">
        <f>VLOOKUP(D10474,#REF!, 2,FALSE)</f>
        <v>#REF!</v>
      </c>
      <c r="BO10474" s="118" t="s">
        <v>15809</v>
      </c>
      <c r="BP10474" s="118" t="s">
        <v>2979</v>
      </c>
      <c r="BQ10474" s="118" t="s">
        <v>15810</v>
      </c>
      <c r="BW10474" s="118" t="s">
        <v>15809</v>
      </c>
      <c r="BX10474" s="118" t="s">
        <v>2979</v>
      </c>
      <c r="BY10474" s="118" t="s">
        <v>15810</v>
      </c>
    </row>
    <row r="10475" spans="53:77" x14ac:dyDescent="0.3">
      <c r="BA10475" s="169" t="e">
        <f>VLOOKUP(D10475,#REF!, 2,FALSE)</f>
        <v>#REF!</v>
      </c>
      <c r="BO10475" s="118" t="s">
        <v>15811</v>
      </c>
      <c r="BP10475" s="118" t="s">
        <v>3003</v>
      </c>
      <c r="BQ10475" s="118" t="s">
        <v>15812</v>
      </c>
      <c r="BW10475" s="118" t="s">
        <v>15811</v>
      </c>
      <c r="BX10475" s="118" t="s">
        <v>3003</v>
      </c>
      <c r="BY10475" s="118" t="s">
        <v>15812</v>
      </c>
    </row>
    <row r="10476" spans="53:77" x14ac:dyDescent="0.3">
      <c r="BA10476" s="169" t="e">
        <f>VLOOKUP(D10476,#REF!, 2,FALSE)</f>
        <v>#REF!</v>
      </c>
      <c r="BO10476" s="118" t="s">
        <v>15813</v>
      </c>
      <c r="BP10476" s="118" t="s">
        <v>16975</v>
      </c>
      <c r="BQ10476" s="118" t="s">
        <v>2983</v>
      </c>
      <c r="BW10476" s="118" t="s">
        <v>15813</v>
      </c>
      <c r="BX10476" s="118" t="s">
        <v>16975</v>
      </c>
      <c r="BY10476" s="118" t="s">
        <v>2983</v>
      </c>
    </row>
    <row r="10477" spans="53:77" x14ac:dyDescent="0.3">
      <c r="BA10477" s="169" t="e">
        <f>VLOOKUP(D10477,#REF!, 2,FALSE)</f>
        <v>#REF!</v>
      </c>
      <c r="BO10477" s="118" t="s">
        <v>15814</v>
      </c>
      <c r="BP10477" s="118" t="s">
        <v>16975</v>
      </c>
      <c r="BQ10477" s="118" t="s">
        <v>2983</v>
      </c>
      <c r="BW10477" s="118" t="s">
        <v>15814</v>
      </c>
      <c r="BX10477" s="118" t="s">
        <v>16975</v>
      </c>
      <c r="BY10477" s="118" t="s">
        <v>2983</v>
      </c>
    </row>
    <row r="10478" spans="53:77" x14ac:dyDescent="0.3">
      <c r="BA10478" s="169" t="e">
        <f>VLOOKUP(D10478,#REF!, 2,FALSE)</f>
        <v>#REF!</v>
      </c>
      <c r="BO10478" s="118" t="s">
        <v>15815</v>
      </c>
      <c r="BP10478" s="118" t="s">
        <v>16975</v>
      </c>
      <c r="BQ10478" s="118" t="s">
        <v>2983</v>
      </c>
      <c r="BW10478" s="118" t="s">
        <v>15815</v>
      </c>
      <c r="BX10478" s="118" t="s">
        <v>16975</v>
      </c>
      <c r="BY10478" s="118" t="s">
        <v>2983</v>
      </c>
    </row>
    <row r="10479" spans="53:77" x14ac:dyDescent="0.3">
      <c r="BA10479" s="169" t="e">
        <f>VLOOKUP(D10479,#REF!, 2,FALSE)</f>
        <v>#REF!</v>
      </c>
      <c r="BO10479" s="118" t="s">
        <v>15816</v>
      </c>
      <c r="BP10479" s="118" t="s">
        <v>1342</v>
      </c>
      <c r="BQ10479" s="118" t="s">
        <v>15817</v>
      </c>
      <c r="BW10479" s="118" t="s">
        <v>15816</v>
      </c>
      <c r="BX10479" s="118" t="s">
        <v>1342</v>
      </c>
      <c r="BY10479" s="118" t="s">
        <v>15817</v>
      </c>
    </row>
    <row r="10480" spans="53:77" x14ac:dyDescent="0.3">
      <c r="BA10480" s="169" t="e">
        <f>VLOOKUP(D10480,#REF!, 2,FALSE)</f>
        <v>#REF!</v>
      </c>
      <c r="BO10480" s="118" t="s">
        <v>15818</v>
      </c>
      <c r="BP10480" s="118" t="s">
        <v>16975</v>
      </c>
      <c r="BQ10480" s="118" t="s">
        <v>770</v>
      </c>
      <c r="BW10480" s="118" t="s">
        <v>15818</v>
      </c>
      <c r="BX10480" s="118" t="s">
        <v>16975</v>
      </c>
      <c r="BY10480" s="118" t="s">
        <v>770</v>
      </c>
    </row>
    <row r="10481" spans="53:77" x14ac:dyDescent="0.3">
      <c r="BA10481" s="169" t="e">
        <f>VLOOKUP(D10481,#REF!, 2,FALSE)</f>
        <v>#REF!</v>
      </c>
      <c r="BO10481" s="118" t="s">
        <v>15819</v>
      </c>
      <c r="BP10481" s="118" t="s">
        <v>16975</v>
      </c>
      <c r="BQ10481" s="118" t="s">
        <v>2983</v>
      </c>
      <c r="BW10481" s="118" t="s">
        <v>15819</v>
      </c>
      <c r="BX10481" s="118" t="s">
        <v>16975</v>
      </c>
      <c r="BY10481" s="118" t="s">
        <v>2983</v>
      </c>
    </row>
    <row r="10482" spans="53:77" x14ac:dyDescent="0.3">
      <c r="BA10482" s="169" t="e">
        <f>VLOOKUP(D10482,#REF!, 2,FALSE)</f>
        <v>#REF!</v>
      </c>
      <c r="BO10482" s="118" t="s">
        <v>15820</v>
      </c>
      <c r="BP10482" s="118" t="s">
        <v>16975</v>
      </c>
      <c r="BQ10482" s="118" t="s">
        <v>2983</v>
      </c>
      <c r="BW10482" s="118" t="s">
        <v>15820</v>
      </c>
      <c r="BX10482" s="118" t="s">
        <v>16975</v>
      </c>
      <c r="BY10482" s="118" t="s">
        <v>2983</v>
      </c>
    </row>
    <row r="10483" spans="53:77" x14ac:dyDescent="0.3">
      <c r="BA10483" s="169" t="e">
        <f>VLOOKUP(D10483,#REF!, 2,FALSE)</f>
        <v>#REF!</v>
      </c>
      <c r="BO10483" s="118" t="s">
        <v>15821</v>
      </c>
      <c r="BP10483" s="118" t="s">
        <v>3095</v>
      </c>
      <c r="BQ10483" s="118" t="s">
        <v>770</v>
      </c>
      <c r="BW10483" s="118" t="s">
        <v>15821</v>
      </c>
      <c r="BX10483" s="118" t="s">
        <v>3095</v>
      </c>
      <c r="BY10483" s="118" t="s">
        <v>770</v>
      </c>
    </row>
    <row r="10484" spans="53:77" x14ac:dyDescent="0.3">
      <c r="BA10484" s="169" t="e">
        <f>VLOOKUP(D10484,#REF!, 2,FALSE)</f>
        <v>#REF!</v>
      </c>
      <c r="BO10484" s="118" t="s">
        <v>15822</v>
      </c>
      <c r="BP10484" s="118" t="s">
        <v>16975</v>
      </c>
      <c r="BQ10484" s="118" t="s">
        <v>2983</v>
      </c>
      <c r="BW10484" s="118" t="s">
        <v>15822</v>
      </c>
      <c r="BX10484" s="118" t="s">
        <v>16975</v>
      </c>
      <c r="BY10484" s="118" t="s">
        <v>2983</v>
      </c>
    </row>
    <row r="10485" spans="53:77" x14ac:dyDescent="0.3">
      <c r="BA10485" s="169" t="e">
        <f>VLOOKUP(D10485,#REF!, 2,FALSE)</f>
        <v>#REF!</v>
      </c>
      <c r="BO10485" s="118" t="s">
        <v>15823</v>
      </c>
      <c r="BP10485" s="118" t="s">
        <v>1139</v>
      </c>
      <c r="BQ10485" s="118" t="s">
        <v>15824</v>
      </c>
      <c r="BW10485" s="118" t="s">
        <v>15823</v>
      </c>
      <c r="BX10485" s="118" t="s">
        <v>1139</v>
      </c>
      <c r="BY10485" s="118" t="s">
        <v>15824</v>
      </c>
    </row>
    <row r="10486" spans="53:77" x14ac:dyDescent="0.3">
      <c r="BA10486" s="169" t="e">
        <f>VLOOKUP(D10486,#REF!, 2,FALSE)</f>
        <v>#REF!</v>
      </c>
      <c r="BO10486" s="118" t="s">
        <v>15825</v>
      </c>
      <c r="BP10486" s="118" t="s">
        <v>16975</v>
      </c>
      <c r="BQ10486" s="118" t="s">
        <v>9872</v>
      </c>
      <c r="BW10486" s="118" t="s">
        <v>15825</v>
      </c>
      <c r="BX10486" s="118" t="s">
        <v>16975</v>
      </c>
      <c r="BY10486" s="118" t="s">
        <v>9872</v>
      </c>
    </row>
    <row r="10487" spans="53:77" x14ac:dyDescent="0.3">
      <c r="BA10487" s="169" t="e">
        <f>VLOOKUP(D10487,#REF!, 2,FALSE)</f>
        <v>#REF!</v>
      </c>
      <c r="BO10487" s="118" t="s">
        <v>15827</v>
      </c>
      <c r="BP10487" s="118" t="s">
        <v>16975</v>
      </c>
      <c r="BQ10487" s="118" t="s">
        <v>2983</v>
      </c>
      <c r="BW10487" s="118" t="s">
        <v>15827</v>
      </c>
      <c r="BX10487" s="118" t="s">
        <v>16975</v>
      </c>
      <c r="BY10487" s="118" t="s">
        <v>2983</v>
      </c>
    </row>
    <row r="10488" spans="53:77" x14ac:dyDescent="0.3">
      <c r="BA10488" s="169" t="e">
        <f>VLOOKUP(D10488,#REF!, 2,FALSE)</f>
        <v>#REF!</v>
      </c>
      <c r="BO10488" s="118" t="s">
        <v>15828</v>
      </c>
      <c r="BP10488" s="118" t="s">
        <v>1342</v>
      </c>
      <c r="BQ10488" s="118" t="s">
        <v>2983</v>
      </c>
      <c r="BW10488" s="118" t="s">
        <v>15828</v>
      </c>
      <c r="BX10488" s="118" t="s">
        <v>1342</v>
      </c>
      <c r="BY10488" s="118" t="s">
        <v>2983</v>
      </c>
    </row>
    <row r="10489" spans="53:77" x14ac:dyDescent="0.3">
      <c r="BA10489" s="169" t="e">
        <f>VLOOKUP(D10489,#REF!, 2,FALSE)</f>
        <v>#REF!</v>
      </c>
      <c r="BO10489" s="118" t="s">
        <v>15829</v>
      </c>
      <c r="BP10489" s="118" t="s">
        <v>3003</v>
      </c>
      <c r="BQ10489" s="118" t="s">
        <v>15830</v>
      </c>
      <c r="BW10489" s="118" t="s">
        <v>15829</v>
      </c>
      <c r="BX10489" s="118" t="s">
        <v>3003</v>
      </c>
      <c r="BY10489" s="118" t="s">
        <v>15830</v>
      </c>
    </row>
    <row r="10490" spans="53:77" x14ac:dyDescent="0.3">
      <c r="BA10490" s="169" t="e">
        <f>VLOOKUP(D10490,#REF!, 2,FALSE)</f>
        <v>#REF!</v>
      </c>
      <c r="BO10490" s="118" t="s">
        <v>65</v>
      </c>
      <c r="BP10490" s="118" t="s">
        <v>3243</v>
      </c>
      <c r="BQ10490" s="118" t="s">
        <v>15831</v>
      </c>
      <c r="BW10490" s="118" t="s">
        <v>65</v>
      </c>
      <c r="BX10490" s="118" t="s">
        <v>3243</v>
      </c>
      <c r="BY10490" s="118" t="s">
        <v>15831</v>
      </c>
    </row>
    <row r="10491" spans="53:77" x14ac:dyDescent="0.3">
      <c r="BA10491" s="169" t="e">
        <f>VLOOKUP(D10491,#REF!, 2,FALSE)</f>
        <v>#REF!</v>
      </c>
      <c r="BO10491" s="118" t="s">
        <v>15832</v>
      </c>
      <c r="BP10491" s="118" t="s">
        <v>736</v>
      </c>
      <c r="BQ10491" s="118" t="s">
        <v>15833</v>
      </c>
      <c r="BW10491" s="118" t="s">
        <v>15832</v>
      </c>
      <c r="BX10491" s="118" t="s">
        <v>736</v>
      </c>
      <c r="BY10491" s="118" t="s">
        <v>15833</v>
      </c>
    </row>
    <row r="10492" spans="53:77" x14ac:dyDescent="0.3">
      <c r="BA10492" s="169" t="e">
        <f>VLOOKUP(D10492,#REF!, 2,FALSE)</f>
        <v>#REF!</v>
      </c>
      <c r="BO10492" s="118" t="s">
        <v>15834</v>
      </c>
      <c r="BP10492" s="118" t="s">
        <v>1342</v>
      </c>
      <c r="BQ10492" s="118" t="s">
        <v>14527</v>
      </c>
      <c r="BW10492" s="118" t="s">
        <v>15834</v>
      </c>
      <c r="BX10492" s="118" t="s">
        <v>1342</v>
      </c>
      <c r="BY10492" s="118" t="s">
        <v>14527</v>
      </c>
    </row>
    <row r="10493" spans="53:77" x14ac:dyDescent="0.3">
      <c r="BA10493" s="169" t="e">
        <f>VLOOKUP(D10493,#REF!, 2,FALSE)</f>
        <v>#REF!</v>
      </c>
      <c r="BO10493" s="118" t="s">
        <v>15835</v>
      </c>
      <c r="BP10493" s="118" t="s">
        <v>3000</v>
      </c>
      <c r="BQ10493" s="118" t="s">
        <v>15836</v>
      </c>
      <c r="BW10493" s="118" t="s">
        <v>15835</v>
      </c>
      <c r="BX10493" s="118" t="s">
        <v>3000</v>
      </c>
      <c r="BY10493" s="118" t="s">
        <v>15836</v>
      </c>
    </row>
    <row r="10494" spans="53:77" x14ac:dyDescent="0.3">
      <c r="BA10494" s="169" t="e">
        <f>VLOOKUP(D10494,#REF!, 2,FALSE)</f>
        <v>#REF!</v>
      </c>
      <c r="BO10494" s="118" t="s">
        <v>15837</v>
      </c>
      <c r="BP10494" s="118" t="s">
        <v>1342</v>
      </c>
      <c r="BQ10494" s="118" t="s">
        <v>15838</v>
      </c>
      <c r="BW10494" s="118" t="s">
        <v>15837</v>
      </c>
      <c r="BX10494" s="118" t="s">
        <v>1342</v>
      </c>
      <c r="BY10494" s="118" t="s">
        <v>15838</v>
      </c>
    </row>
    <row r="10495" spans="53:77" x14ac:dyDescent="0.3">
      <c r="BA10495" s="169" t="e">
        <f>VLOOKUP(D10495,#REF!, 2,FALSE)</f>
        <v>#REF!</v>
      </c>
      <c r="BO10495" s="118" t="s">
        <v>15839</v>
      </c>
      <c r="BP10495" s="118" t="s">
        <v>3000</v>
      </c>
      <c r="BQ10495" s="118" t="s">
        <v>15840</v>
      </c>
      <c r="BW10495" s="118" t="s">
        <v>15839</v>
      </c>
      <c r="BX10495" s="118" t="s">
        <v>3000</v>
      </c>
      <c r="BY10495" s="118" t="s">
        <v>15840</v>
      </c>
    </row>
    <row r="10496" spans="53:77" x14ac:dyDescent="0.3">
      <c r="BA10496" s="169" t="e">
        <f>VLOOKUP(D10496,#REF!, 2,FALSE)</f>
        <v>#REF!</v>
      </c>
      <c r="BO10496" s="118" t="s">
        <v>15841</v>
      </c>
      <c r="BP10496" s="118" t="s">
        <v>771</v>
      </c>
      <c r="BQ10496" s="118" t="s">
        <v>15842</v>
      </c>
      <c r="BW10496" s="118" t="s">
        <v>15841</v>
      </c>
      <c r="BX10496" s="118" t="s">
        <v>771</v>
      </c>
      <c r="BY10496" s="118" t="s">
        <v>15842</v>
      </c>
    </row>
    <row r="10497" spans="53:77" x14ac:dyDescent="0.3">
      <c r="BA10497" s="169" t="e">
        <f>VLOOKUP(D10497,#REF!, 2,FALSE)</f>
        <v>#REF!</v>
      </c>
      <c r="BO10497" s="118" t="s">
        <v>2743</v>
      </c>
      <c r="BP10497" s="118" t="s">
        <v>3000</v>
      </c>
      <c r="BQ10497" s="118" t="s">
        <v>15843</v>
      </c>
      <c r="BW10497" s="118" t="s">
        <v>2743</v>
      </c>
      <c r="BX10497" s="118" t="s">
        <v>3000</v>
      </c>
      <c r="BY10497" s="118" t="s">
        <v>15843</v>
      </c>
    </row>
    <row r="10498" spans="53:77" x14ac:dyDescent="0.3">
      <c r="BA10498" s="169" t="e">
        <f>VLOOKUP(D10498,#REF!, 2,FALSE)</f>
        <v>#REF!</v>
      </c>
      <c r="BO10498" s="118" t="s">
        <v>2744</v>
      </c>
      <c r="BP10498" s="118" t="s">
        <v>3000</v>
      </c>
      <c r="BQ10498" s="118" t="s">
        <v>14902</v>
      </c>
      <c r="BW10498" s="118" t="s">
        <v>2744</v>
      </c>
      <c r="BX10498" s="118" t="s">
        <v>3000</v>
      </c>
      <c r="BY10498" s="118" t="s">
        <v>14902</v>
      </c>
    </row>
    <row r="10499" spans="53:77" x14ac:dyDescent="0.3">
      <c r="BA10499" s="169" t="e">
        <f>VLOOKUP(D10499,#REF!, 2,FALSE)</f>
        <v>#REF!</v>
      </c>
      <c r="BO10499" s="118" t="s">
        <v>2745</v>
      </c>
      <c r="BP10499" s="118" t="s">
        <v>3243</v>
      </c>
      <c r="BQ10499" s="118" t="s">
        <v>15844</v>
      </c>
      <c r="BW10499" s="118" t="s">
        <v>2745</v>
      </c>
      <c r="BX10499" s="118" t="s">
        <v>3243</v>
      </c>
      <c r="BY10499" s="118" t="s">
        <v>15844</v>
      </c>
    </row>
    <row r="10500" spans="53:77" x14ac:dyDescent="0.3">
      <c r="BA10500" s="169" t="e">
        <f>VLOOKUP(D10500,#REF!, 2,FALSE)</f>
        <v>#REF!</v>
      </c>
      <c r="BO10500" s="118" t="s">
        <v>15845</v>
      </c>
      <c r="BP10500" s="118" t="s">
        <v>810</v>
      </c>
      <c r="BQ10500" s="118" t="s">
        <v>15846</v>
      </c>
      <c r="BW10500" s="118" t="s">
        <v>15845</v>
      </c>
      <c r="BX10500" s="118" t="s">
        <v>810</v>
      </c>
      <c r="BY10500" s="118" t="s">
        <v>15846</v>
      </c>
    </row>
    <row r="10501" spans="53:77" x14ac:dyDescent="0.3">
      <c r="BA10501" s="169" t="e">
        <f>VLOOKUP(D10501,#REF!, 2,FALSE)</f>
        <v>#REF!</v>
      </c>
      <c r="BO10501" s="118" t="s">
        <v>15847</v>
      </c>
      <c r="BP10501" s="118" t="s">
        <v>1342</v>
      </c>
      <c r="BQ10501" s="118" t="s">
        <v>7562</v>
      </c>
      <c r="BW10501" s="118" t="s">
        <v>15847</v>
      </c>
      <c r="BX10501" s="118" t="s">
        <v>1342</v>
      </c>
      <c r="BY10501" s="118" t="s">
        <v>7562</v>
      </c>
    </row>
    <row r="10502" spans="53:77" x14ac:dyDescent="0.3">
      <c r="BA10502" s="169" t="e">
        <f>VLOOKUP(D10502,#REF!, 2,FALSE)</f>
        <v>#REF!</v>
      </c>
      <c r="BO10502" s="118" t="s">
        <v>15848</v>
      </c>
      <c r="BP10502" s="118" t="s">
        <v>946</v>
      </c>
      <c r="BQ10502" s="118" t="s">
        <v>770</v>
      </c>
      <c r="BW10502" s="118" t="s">
        <v>15848</v>
      </c>
      <c r="BX10502" s="118" t="s">
        <v>946</v>
      </c>
      <c r="BY10502" s="118" t="s">
        <v>770</v>
      </c>
    </row>
    <row r="10503" spans="53:77" x14ac:dyDescent="0.3">
      <c r="BA10503" s="169" t="e">
        <f>VLOOKUP(D10503,#REF!, 2,FALSE)</f>
        <v>#REF!</v>
      </c>
      <c r="BO10503" s="118" t="s">
        <v>15849</v>
      </c>
      <c r="BP10503" s="118" t="s">
        <v>16975</v>
      </c>
      <c r="BQ10503" s="118" t="s">
        <v>770</v>
      </c>
      <c r="BW10503" s="118" t="s">
        <v>15849</v>
      </c>
      <c r="BX10503" s="118" t="s">
        <v>16975</v>
      </c>
      <c r="BY10503" s="118" t="s">
        <v>770</v>
      </c>
    </row>
    <row r="10504" spans="53:77" x14ac:dyDescent="0.3">
      <c r="BA10504" s="169" t="e">
        <f>VLOOKUP(D10504,#REF!, 2,FALSE)</f>
        <v>#REF!</v>
      </c>
      <c r="BO10504" s="118" t="s">
        <v>15850</v>
      </c>
      <c r="BP10504" s="118" t="s">
        <v>797</v>
      </c>
      <c r="BQ10504" s="118" t="s">
        <v>4214</v>
      </c>
      <c r="BW10504" s="118" t="s">
        <v>15850</v>
      </c>
      <c r="BX10504" s="118" t="s">
        <v>797</v>
      </c>
      <c r="BY10504" s="118" t="s">
        <v>4214</v>
      </c>
    </row>
    <row r="10505" spans="53:77" x14ac:dyDescent="0.3">
      <c r="BA10505" s="169" t="e">
        <f>VLOOKUP(D10505,#REF!, 2,FALSE)</f>
        <v>#REF!</v>
      </c>
      <c r="BO10505" s="118" t="s">
        <v>15851</v>
      </c>
      <c r="BP10505" s="118" t="s">
        <v>3197</v>
      </c>
      <c r="BQ10505" s="118" t="s">
        <v>15852</v>
      </c>
      <c r="BW10505" s="118" t="s">
        <v>15851</v>
      </c>
      <c r="BX10505" s="118" t="s">
        <v>3197</v>
      </c>
      <c r="BY10505" s="118" t="s">
        <v>15852</v>
      </c>
    </row>
    <row r="10506" spans="53:77" x14ac:dyDescent="0.3">
      <c r="BA10506" s="169" t="e">
        <f>VLOOKUP(D10506,#REF!, 2,FALSE)</f>
        <v>#REF!</v>
      </c>
      <c r="BO10506" s="118" t="s">
        <v>2757</v>
      </c>
      <c r="BP10506" s="118" t="s">
        <v>1267</v>
      </c>
      <c r="BQ10506" s="118" t="s">
        <v>770</v>
      </c>
      <c r="BW10506" s="118" t="s">
        <v>2757</v>
      </c>
      <c r="BX10506" s="118" t="s">
        <v>1267</v>
      </c>
      <c r="BY10506" s="118" t="s">
        <v>770</v>
      </c>
    </row>
    <row r="10507" spans="53:77" x14ac:dyDescent="0.3">
      <c r="BA10507" s="169" t="e">
        <f>VLOOKUP(D10507,#REF!, 2,FALSE)</f>
        <v>#REF!</v>
      </c>
      <c r="BO10507" s="118" t="s">
        <v>15853</v>
      </c>
      <c r="BP10507" s="118" t="s">
        <v>612</v>
      </c>
      <c r="BQ10507" s="118" t="s">
        <v>15854</v>
      </c>
      <c r="BW10507" s="118" t="s">
        <v>15853</v>
      </c>
      <c r="BX10507" s="118" t="s">
        <v>612</v>
      </c>
      <c r="BY10507" s="118" t="s">
        <v>15854</v>
      </c>
    </row>
    <row r="10508" spans="53:77" x14ac:dyDescent="0.3">
      <c r="BA10508" s="169" t="e">
        <f>VLOOKUP(D10508,#REF!, 2,FALSE)</f>
        <v>#REF!</v>
      </c>
      <c r="BO10508" s="118" t="s">
        <v>15855</v>
      </c>
      <c r="BP10508" s="118" t="s">
        <v>3003</v>
      </c>
      <c r="BQ10508" s="118" t="s">
        <v>770</v>
      </c>
      <c r="BW10508" s="118" t="s">
        <v>15855</v>
      </c>
      <c r="BX10508" s="118" t="s">
        <v>3003</v>
      </c>
      <c r="BY10508" s="118" t="s">
        <v>770</v>
      </c>
    </row>
    <row r="10509" spans="53:77" x14ac:dyDescent="0.3">
      <c r="BA10509" s="169" t="e">
        <f>VLOOKUP(D10509,#REF!, 2,FALSE)</f>
        <v>#REF!</v>
      </c>
      <c r="BO10509" s="118" t="s">
        <v>15856</v>
      </c>
      <c r="BP10509" s="118" t="s">
        <v>2983</v>
      </c>
      <c r="BQ10509" s="118" t="s">
        <v>8132</v>
      </c>
      <c r="BW10509" s="118" t="s">
        <v>15856</v>
      </c>
      <c r="BX10509" s="118" t="s">
        <v>2983</v>
      </c>
      <c r="BY10509" s="118" t="s">
        <v>8132</v>
      </c>
    </row>
    <row r="10510" spans="53:77" x14ac:dyDescent="0.3">
      <c r="BA10510" s="169" t="e">
        <f>VLOOKUP(D10510,#REF!, 2,FALSE)</f>
        <v>#REF!</v>
      </c>
      <c r="BO10510" s="118" t="s">
        <v>15857</v>
      </c>
      <c r="BP10510" s="118" t="s">
        <v>16975</v>
      </c>
      <c r="BQ10510" s="118" t="s">
        <v>770</v>
      </c>
      <c r="BW10510" s="118" t="s">
        <v>15857</v>
      </c>
      <c r="BX10510" s="118" t="s">
        <v>16975</v>
      </c>
      <c r="BY10510" s="118" t="s">
        <v>770</v>
      </c>
    </row>
    <row r="10511" spans="53:77" x14ac:dyDescent="0.3">
      <c r="BA10511" s="169" t="e">
        <f>VLOOKUP(D10511,#REF!, 2,FALSE)</f>
        <v>#REF!</v>
      </c>
      <c r="BO10511" s="118" t="s">
        <v>15858</v>
      </c>
      <c r="BP10511" s="118" t="s">
        <v>2979</v>
      </c>
      <c r="BQ10511" s="118" t="s">
        <v>15859</v>
      </c>
      <c r="BW10511" s="118" t="s">
        <v>15858</v>
      </c>
      <c r="BX10511" s="118" t="s">
        <v>2979</v>
      </c>
      <c r="BY10511" s="118" t="s">
        <v>15859</v>
      </c>
    </row>
    <row r="10512" spans="53:77" x14ac:dyDescent="0.3">
      <c r="BA10512" s="169" t="e">
        <f>VLOOKUP(D10512,#REF!, 2,FALSE)</f>
        <v>#REF!</v>
      </c>
      <c r="BO10512" s="118" t="s">
        <v>15860</v>
      </c>
      <c r="BP10512" s="118" t="s">
        <v>16975</v>
      </c>
      <c r="BQ10512" s="118" t="s">
        <v>618</v>
      </c>
      <c r="BW10512" s="118" t="s">
        <v>15860</v>
      </c>
      <c r="BX10512" s="118" t="s">
        <v>16975</v>
      </c>
      <c r="BY10512" s="118" t="s">
        <v>618</v>
      </c>
    </row>
    <row r="10513" spans="53:77" x14ac:dyDescent="0.3">
      <c r="BA10513" s="169" t="e">
        <f>VLOOKUP(D10513,#REF!, 2,FALSE)</f>
        <v>#REF!</v>
      </c>
      <c r="BO10513" s="118" t="s">
        <v>15861</v>
      </c>
      <c r="BP10513" s="118" t="s">
        <v>16975</v>
      </c>
      <c r="BQ10513" s="118" t="s">
        <v>11178</v>
      </c>
      <c r="BW10513" s="118" t="s">
        <v>15861</v>
      </c>
      <c r="BX10513" s="118" t="s">
        <v>16975</v>
      </c>
      <c r="BY10513" s="118" t="s">
        <v>11178</v>
      </c>
    </row>
    <row r="10514" spans="53:77" x14ac:dyDescent="0.3">
      <c r="BA10514" s="169" t="e">
        <f>VLOOKUP(D10514,#REF!, 2,FALSE)</f>
        <v>#REF!</v>
      </c>
      <c r="BO10514" s="118" t="s">
        <v>15862</v>
      </c>
      <c r="BP10514" s="118" t="s">
        <v>1342</v>
      </c>
      <c r="BQ10514" s="118" t="s">
        <v>15863</v>
      </c>
      <c r="BW10514" s="118" t="s">
        <v>15862</v>
      </c>
      <c r="BX10514" s="118" t="s">
        <v>1342</v>
      </c>
      <c r="BY10514" s="118" t="s">
        <v>15863</v>
      </c>
    </row>
    <row r="10515" spans="53:77" x14ac:dyDescent="0.3">
      <c r="BA10515" s="169" t="e">
        <f>VLOOKUP(D10515,#REF!, 2,FALSE)</f>
        <v>#REF!</v>
      </c>
      <c r="BO10515" s="118" t="s">
        <v>15864</v>
      </c>
      <c r="BP10515" s="118" t="s">
        <v>1342</v>
      </c>
      <c r="BQ10515" s="118" t="s">
        <v>2983</v>
      </c>
      <c r="BW10515" s="118" t="s">
        <v>15864</v>
      </c>
      <c r="BX10515" s="118" t="s">
        <v>1342</v>
      </c>
      <c r="BY10515" s="118" t="s">
        <v>2983</v>
      </c>
    </row>
    <row r="10516" spans="53:77" x14ac:dyDescent="0.3">
      <c r="BA10516" s="169" t="e">
        <f>VLOOKUP(D10516,#REF!, 2,FALSE)</f>
        <v>#REF!</v>
      </c>
      <c r="BO10516" s="118" t="s">
        <v>15865</v>
      </c>
      <c r="BP10516" s="118" t="s">
        <v>1342</v>
      </c>
      <c r="BQ10516" s="118" t="s">
        <v>2983</v>
      </c>
      <c r="BW10516" s="118" t="s">
        <v>15865</v>
      </c>
      <c r="BX10516" s="118" t="s">
        <v>1342</v>
      </c>
      <c r="BY10516" s="118" t="s">
        <v>2983</v>
      </c>
    </row>
    <row r="10517" spans="53:77" x14ac:dyDescent="0.3">
      <c r="BA10517" s="169" t="e">
        <f>VLOOKUP(D10517,#REF!, 2,FALSE)</f>
        <v>#REF!</v>
      </c>
      <c r="BO10517" s="118" t="s">
        <v>15866</v>
      </c>
      <c r="BP10517" s="118" t="s">
        <v>16975</v>
      </c>
      <c r="BQ10517" s="118" t="s">
        <v>1489</v>
      </c>
      <c r="BW10517" s="118" t="s">
        <v>15866</v>
      </c>
      <c r="BX10517" s="118" t="s">
        <v>16975</v>
      </c>
      <c r="BY10517" s="118" t="s">
        <v>1489</v>
      </c>
    </row>
    <row r="10518" spans="53:77" x14ac:dyDescent="0.3">
      <c r="BA10518" s="169" t="e">
        <f>VLOOKUP(D10518,#REF!, 2,FALSE)</f>
        <v>#REF!</v>
      </c>
      <c r="BO10518" s="118" t="s">
        <v>15867</v>
      </c>
      <c r="BP10518" s="118" t="s">
        <v>780</v>
      </c>
      <c r="BQ10518" s="118" t="s">
        <v>15868</v>
      </c>
      <c r="BW10518" s="118" t="s">
        <v>15867</v>
      </c>
      <c r="BX10518" s="118" t="s">
        <v>780</v>
      </c>
      <c r="BY10518" s="118" t="s">
        <v>15868</v>
      </c>
    </row>
    <row r="10519" spans="53:77" x14ac:dyDescent="0.3">
      <c r="BA10519" s="169" t="e">
        <f>VLOOKUP(D10519,#REF!, 2,FALSE)</f>
        <v>#REF!</v>
      </c>
      <c r="BO10519" s="118" t="s">
        <v>15869</v>
      </c>
      <c r="BP10519" s="118" t="s">
        <v>16975</v>
      </c>
      <c r="BQ10519" s="118" t="s">
        <v>15863</v>
      </c>
      <c r="BW10519" s="118" t="s">
        <v>15869</v>
      </c>
      <c r="BX10519" s="118" t="s">
        <v>16975</v>
      </c>
      <c r="BY10519" s="118" t="s">
        <v>15863</v>
      </c>
    </row>
    <row r="10520" spans="53:77" x14ac:dyDescent="0.3">
      <c r="BA10520" s="169" t="e">
        <f>VLOOKUP(D10520,#REF!, 2,FALSE)</f>
        <v>#REF!</v>
      </c>
      <c r="BO10520" s="118" t="s">
        <v>15870</v>
      </c>
      <c r="BP10520" s="118" t="s">
        <v>852</v>
      </c>
      <c r="BQ10520" s="118" t="s">
        <v>2575</v>
      </c>
      <c r="BW10520" s="118" t="s">
        <v>15870</v>
      </c>
      <c r="BX10520" s="118" t="s">
        <v>852</v>
      </c>
      <c r="BY10520" s="118" t="s">
        <v>2575</v>
      </c>
    </row>
    <row r="10521" spans="53:77" x14ac:dyDescent="0.3">
      <c r="BA10521" s="169" t="e">
        <f>VLOOKUP(D10521,#REF!, 2,FALSE)</f>
        <v>#REF!</v>
      </c>
      <c r="BO10521" s="118" t="s">
        <v>15871</v>
      </c>
      <c r="BP10521" s="118" t="s">
        <v>3243</v>
      </c>
      <c r="BQ10521" s="118" t="s">
        <v>2983</v>
      </c>
      <c r="BW10521" s="118" t="s">
        <v>15871</v>
      </c>
      <c r="BX10521" s="118" t="s">
        <v>3243</v>
      </c>
      <c r="BY10521" s="118" t="s">
        <v>2983</v>
      </c>
    </row>
    <row r="10522" spans="53:77" x14ac:dyDescent="0.3">
      <c r="BA10522" s="169" t="e">
        <f>VLOOKUP(D10522,#REF!, 2,FALSE)</f>
        <v>#REF!</v>
      </c>
      <c r="BO10522" s="118" t="s">
        <v>15872</v>
      </c>
      <c r="BP10522" s="118" t="s">
        <v>16975</v>
      </c>
      <c r="BQ10522" s="118" t="s">
        <v>5331</v>
      </c>
      <c r="BW10522" s="118" t="s">
        <v>15872</v>
      </c>
      <c r="BX10522" s="118" t="s">
        <v>16975</v>
      </c>
      <c r="BY10522" s="118" t="s">
        <v>5331</v>
      </c>
    </row>
    <row r="10523" spans="53:77" x14ac:dyDescent="0.3">
      <c r="BA10523" s="169" t="e">
        <f>VLOOKUP(D10523,#REF!, 2,FALSE)</f>
        <v>#REF!</v>
      </c>
      <c r="BO10523" s="118" t="s">
        <v>15873</v>
      </c>
      <c r="BP10523" s="118" t="s">
        <v>810</v>
      </c>
      <c r="BQ10523" s="118" t="s">
        <v>10112</v>
      </c>
      <c r="BW10523" s="118" t="s">
        <v>15873</v>
      </c>
      <c r="BX10523" s="118" t="s">
        <v>810</v>
      </c>
      <c r="BY10523" s="118" t="s">
        <v>10112</v>
      </c>
    </row>
    <row r="10524" spans="53:77" x14ac:dyDescent="0.3">
      <c r="BA10524" s="169" t="e">
        <f>VLOOKUP(D10524,#REF!, 2,FALSE)</f>
        <v>#REF!</v>
      </c>
      <c r="BO10524" s="118" t="s">
        <v>15874</v>
      </c>
      <c r="BP10524" s="118" t="s">
        <v>16975</v>
      </c>
      <c r="BQ10524" s="118" t="s">
        <v>800</v>
      </c>
      <c r="BW10524" s="118" t="s">
        <v>15874</v>
      </c>
      <c r="BX10524" s="118" t="s">
        <v>16975</v>
      </c>
      <c r="BY10524" s="118" t="s">
        <v>800</v>
      </c>
    </row>
    <row r="10525" spans="53:77" x14ac:dyDescent="0.3">
      <c r="BA10525" s="169" t="e">
        <f>VLOOKUP(D10525,#REF!, 2,FALSE)</f>
        <v>#REF!</v>
      </c>
      <c r="BO10525" s="118" t="s">
        <v>15875</v>
      </c>
      <c r="BP10525" s="118" t="s">
        <v>16975</v>
      </c>
      <c r="BQ10525" s="118" t="s">
        <v>15876</v>
      </c>
      <c r="BW10525" s="118" t="s">
        <v>15875</v>
      </c>
      <c r="BX10525" s="118" t="s">
        <v>16975</v>
      </c>
      <c r="BY10525" s="118" t="s">
        <v>15876</v>
      </c>
    </row>
    <row r="10526" spans="53:77" x14ac:dyDescent="0.3">
      <c r="BA10526" s="169" t="e">
        <f>VLOOKUP(D10526,#REF!, 2,FALSE)</f>
        <v>#REF!</v>
      </c>
      <c r="BO10526" s="118" t="s">
        <v>15877</v>
      </c>
      <c r="BP10526" s="118" t="s">
        <v>780</v>
      </c>
      <c r="BQ10526" s="118" t="s">
        <v>2984</v>
      </c>
      <c r="BW10526" s="118" t="s">
        <v>15877</v>
      </c>
      <c r="BX10526" s="118" t="s">
        <v>780</v>
      </c>
      <c r="BY10526" s="118" t="s">
        <v>2984</v>
      </c>
    </row>
    <row r="10527" spans="53:77" x14ac:dyDescent="0.3">
      <c r="BA10527" s="169" t="e">
        <f>VLOOKUP(D10527,#REF!, 2,FALSE)</f>
        <v>#REF!</v>
      </c>
      <c r="BO10527" s="118" t="s">
        <v>15878</v>
      </c>
      <c r="BP10527" s="118" t="s">
        <v>637</v>
      </c>
      <c r="BQ10527" s="118" t="s">
        <v>4792</v>
      </c>
      <c r="BW10527" s="118" t="s">
        <v>15878</v>
      </c>
      <c r="BX10527" s="118" t="s">
        <v>637</v>
      </c>
      <c r="BY10527" s="118" t="s">
        <v>4792</v>
      </c>
    </row>
    <row r="10528" spans="53:77" x14ac:dyDescent="0.3">
      <c r="BA10528" s="169" t="e">
        <f>VLOOKUP(D10528,#REF!, 2,FALSE)</f>
        <v>#REF!</v>
      </c>
      <c r="BO10528" s="118" t="s">
        <v>15879</v>
      </c>
      <c r="BP10528" s="118" t="s">
        <v>1342</v>
      </c>
      <c r="BQ10528" s="118" t="s">
        <v>8844</v>
      </c>
      <c r="BW10528" s="118" t="s">
        <v>15879</v>
      </c>
      <c r="BX10528" s="118" t="s">
        <v>1342</v>
      </c>
      <c r="BY10528" s="118" t="s">
        <v>8844</v>
      </c>
    </row>
    <row r="10529" spans="53:77" x14ac:dyDescent="0.3">
      <c r="BA10529" s="169" t="e">
        <f>VLOOKUP(D10529,#REF!, 2,FALSE)</f>
        <v>#REF!</v>
      </c>
      <c r="BO10529" s="118" t="s">
        <v>15880</v>
      </c>
      <c r="BP10529" s="118" t="s">
        <v>862</v>
      </c>
      <c r="BQ10529" s="118" t="s">
        <v>2457</v>
      </c>
      <c r="BW10529" s="118" t="s">
        <v>15880</v>
      </c>
      <c r="BX10529" s="118" t="s">
        <v>862</v>
      </c>
      <c r="BY10529" s="118" t="s">
        <v>2457</v>
      </c>
    </row>
    <row r="10530" spans="53:77" x14ac:dyDescent="0.3">
      <c r="BA10530" s="169" t="e">
        <f>VLOOKUP(D10530,#REF!, 2,FALSE)</f>
        <v>#REF!</v>
      </c>
      <c r="BO10530" s="118" t="s">
        <v>15881</v>
      </c>
      <c r="BP10530" s="118" t="s">
        <v>16975</v>
      </c>
      <c r="BQ10530" s="118" t="s">
        <v>15882</v>
      </c>
      <c r="BW10530" s="118" t="s">
        <v>15881</v>
      </c>
      <c r="BX10530" s="118" t="s">
        <v>16975</v>
      </c>
      <c r="BY10530" s="118" t="s">
        <v>15882</v>
      </c>
    </row>
    <row r="10531" spans="53:77" x14ac:dyDescent="0.3">
      <c r="BA10531" s="169" t="e">
        <f>VLOOKUP(D10531,#REF!, 2,FALSE)</f>
        <v>#REF!</v>
      </c>
      <c r="BO10531" s="118" t="s">
        <v>2758</v>
      </c>
      <c r="BP10531" s="118" t="s">
        <v>16975</v>
      </c>
      <c r="BQ10531" s="118" t="s">
        <v>15883</v>
      </c>
      <c r="BW10531" s="118" t="s">
        <v>2758</v>
      </c>
      <c r="BX10531" s="118" t="s">
        <v>16975</v>
      </c>
      <c r="BY10531" s="118" t="s">
        <v>15883</v>
      </c>
    </row>
    <row r="10532" spans="53:77" x14ac:dyDescent="0.3">
      <c r="BA10532" s="169" t="e">
        <f>VLOOKUP(D10532,#REF!, 2,FALSE)</f>
        <v>#REF!</v>
      </c>
      <c r="BO10532" s="118" t="s">
        <v>15884</v>
      </c>
      <c r="BP10532" s="118" t="s">
        <v>637</v>
      </c>
      <c r="BQ10532" s="118" t="s">
        <v>4792</v>
      </c>
      <c r="BW10532" s="118" t="s">
        <v>15884</v>
      </c>
      <c r="BX10532" s="118" t="s">
        <v>637</v>
      </c>
      <c r="BY10532" s="118" t="s">
        <v>4792</v>
      </c>
    </row>
    <row r="10533" spans="53:77" x14ac:dyDescent="0.3">
      <c r="BA10533" s="169" t="e">
        <f>VLOOKUP(D10533,#REF!, 2,FALSE)</f>
        <v>#REF!</v>
      </c>
      <c r="BO10533" s="118" t="s">
        <v>15885</v>
      </c>
      <c r="BP10533" s="118" t="s">
        <v>639</v>
      </c>
      <c r="BQ10533" s="118" t="s">
        <v>857</v>
      </c>
      <c r="BW10533" s="118" t="s">
        <v>15885</v>
      </c>
      <c r="BX10533" s="118" t="s">
        <v>639</v>
      </c>
      <c r="BY10533" s="118" t="s">
        <v>857</v>
      </c>
    </row>
    <row r="10534" spans="53:77" x14ac:dyDescent="0.3">
      <c r="BA10534" s="169" t="e">
        <f>VLOOKUP(D10534,#REF!, 2,FALSE)</f>
        <v>#REF!</v>
      </c>
      <c r="BO10534" s="118" t="s">
        <v>15886</v>
      </c>
      <c r="BP10534" s="118" t="s">
        <v>663</v>
      </c>
      <c r="BQ10534" s="118" t="s">
        <v>15887</v>
      </c>
      <c r="BW10534" s="118" t="s">
        <v>15886</v>
      </c>
      <c r="BX10534" s="118" t="s">
        <v>663</v>
      </c>
      <c r="BY10534" s="118" t="s">
        <v>15887</v>
      </c>
    </row>
    <row r="10535" spans="53:77" x14ac:dyDescent="0.3">
      <c r="BA10535" s="169" t="e">
        <f>VLOOKUP(D10535,#REF!, 2,FALSE)</f>
        <v>#REF!</v>
      </c>
      <c r="BO10535" s="118" t="s">
        <v>15888</v>
      </c>
      <c r="BP10535" s="118" t="s">
        <v>926</v>
      </c>
      <c r="BQ10535" s="118" t="s">
        <v>11544</v>
      </c>
      <c r="BW10535" s="118" t="s">
        <v>15888</v>
      </c>
      <c r="BX10535" s="118" t="s">
        <v>926</v>
      </c>
      <c r="BY10535" s="118" t="s">
        <v>11544</v>
      </c>
    </row>
    <row r="10536" spans="53:77" x14ac:dyDescent="0.3">
      <c r="BA10536" s="169" t="e">
        <f>VLOOKUP(D10536,#REF!, 2,FALSE)</f>
        <v>#REF!</v>
      </c>
      <c r="BO10536" s="118" t="s">
        <v>15889</v>
      </c>
      <c r="BP10536" s="118" t="s">
        <v>703</v>
      </c>
      <c r="BQ10536" s="118" t="s">
        <v>770</v>
      </c>
      <c r="BW10536" s="118" t="s">
        <v>15889</v>
      </c>
      <c r="BX10536" s="118" t="s">
        <v>703</v>
      </c>
      <c r="BY10536" s="118" t="s">
        <v>770</v>
      </c>
    </row>
    <row r="10537" spans="53:77" x14ac:dyDescent="0.3">
      <c r="BA10537" s="169" t="e">
        <f>VLOOKUP(D10537,#REF!, 2,FALSE)</f>
        <v>#REF!</v>
      </c>
      <c r="BO10537" s="118" t="s">
        <v>61</v>
      </c>
      <c r="BP10537" s="118" t="s">
        <v>1342</v>
      </c>
      <c r="BQ10537" s="118" t="s">
        <v>7954</v>
      </c>
      <c r="BW10537" s="118" t="s">
        <v>61</v>
      </c>
      <c r="BX10537" s="118" t="s">
        <v>1342</v>
      </c>
      <c r="BY10537" s="118" t="s">
        <v>7954</v>
      </c>
    </row>
    <row r="10538" spans="53:77" x14ac:dyDescent="0.3">
      <c r="BA10538" s="169" t="e">
        <f>VLOOKUP(D10538,#REF!, 2,FALSE)</f>
        <v>#REF!</v>
      </c>
      <c r="BO10538" s="118" t="s">
        <v>15890</v>
      </c>
      <c r="BP10538" s="118" t="s">
        <v>623</v>
      </c>
      <c r="BQ10538" s="118" t="s">
        <v>13570</v>
      </c>
      <c r="BW10538" s="118" t="s">
        <v>15890</v>
      </c>
      <c r="BX10538" s="118" t="s">
        <v>623</v>
      </c>
      <c r="BY10538" s="118" t="s">
        <v>13570</v>
      </c>
    </row>
    <row r="10539" spans="53:77" x14ac:dyDescent="0.3">
      <c r="BA10539" s="169" t="e">
        <f>VLOOKUP(D10539,#REF!, 2,FALSE)</f>
        <v>#REF!</v>
      </c>
      <c r="BO10539" s="118" t="s">
        <v>15891</v>
      </c>
      <c r="BP10539" s="118" t="s">
        <v>1139</v>
      </c>
      <c r="BQ10539" s="118" t="s">
        <v>15892</v>
      </c>
      <c r="BW10539" s="118" t="s">
        <v>15891</v>
      </c>
      <c r="BX10539" s="118" t="s">
        <v>1139</v>
      </c>
      <c r="BY10539" s="118" t="s">
        <v>15892</v>
      </c>
    </row>
    <row r="10540" spans="53:77" x14ac:dyDescent="0.3">
      <c r="BA10540" s="169" t="e">
        <f>VLOOKUP(D10540,#REF!, 2,FALSE)</f>
        <v>#REF!</v>
      </c>
      <c r="BO10540" s="118" t="s">
        <v>15893</v>
      </c>
      <c r="BP10540" s="118" t="s">
        <v>626</v>
      </c>
      <c r="BQ10540" s="118" t="s">
        <v>15894</v>
      </c>
      <c r="BW10540" s="118" t="s">
        <v>15893</v>
      </c>
      <c r="BX10540" s="118" t="s">
        <v>626</v>
      </c>
      <c r="BY10540" s="118" t="s">
        <v>15894</v>
      </c>
    </row>
    <row r="10541" spans="53:77" x14ac:dyDescent="0.3">
      <c r="BA10541" s="169" t="e">
        <f>VLOOKUP(D10541,#REF!, 2,FALSE)</f>
        <v>#REF!</v>
      </c>
      <c r="BO10541" s="118" t="s">
        <v>15895</v>
      </c>
      <c r="BP10541" s="118" t="s">
        <v>662</v>
      </c>
      <c r="BQ10541" s="118" t="s">
        <v>7806</v>
      </c>
      <c r="BW10541" s="118" t="s">
        <v>15895</v>
      </c>
      <c r="BX10541" s="118" t="s">
        <v>662</v>
      </c>
      <c r="BY10541" s="118" t="s">
        <v>7806</v>
      </c>
    </row>
    <row r="10542" spans="53:77" x14ac:dyDescent="0.3">
      <c r="BA10542" s="169" t="e">
        <f>VLOOKUP(D10542,#REF!, 2,FALSE)</f>
        <v>#REF!</v>
      </c>
      <c r="BO10542" s="118" t="s">
        <v>15896</v>
      </c>
      <c r="BP10542" s="118" t="s">
        <v>16975</v>
      </c>
      <c r="BQ10542" s="118" t="s">
        <v>770</v>
      </c>
      <c r="BW10542" s="118" t="s">
        <v>15896</v>
      </c>
      <c r="BX10542" s="118" t="s">
        <v>16975</v>
      </c>
      <c r="BY10542" s="118" t="s">
        <v>770</v>
      </c>
    </row>
    <row r="10543" spans="53:77" x14ac:dyDescent="0.3">
      <c r="BA10543" s="169" t="e">
        <f>VLOOKUP(D10543,#REF!, 2,FALSE)</f>
        <v>#REF!</v>
      </c>
      <c r="BO10543" s="118" t="s">
        <v>15897</v>
      </c>
      <c r="BP10543" s="118" t="s">
        <v>16975</v>
      </c>
      <c r="BQ10543" s="118" t="s">
        <v>15898</v>
      </c>
      <c r="BW10543" s="118" t="s">
        <v>15897</v>
      </c>
      <c r="BX10543" s="118" t="s">
        <v>16975</v>
      </c>
      <c r="BY10543" s="118" t="s">
        <v>15898</v>
      </c>
    </row>
    <row r="10544" spans="53:77" x14ac:dyDescent="0.3">
      <c r="BA10544" s="169" t="e">
        <f>VLOOKUP(D10544,#REF!, 2,FALSE)</f>
        <v>#REF!</v>
      </c>
      <c r="BO10544" s="118" t="s">
        <v>15899</v>
      </c>
      <c r="BP10544" s="118" t="s">
        <v>16975</v>
      </c>
      <c r="BQ10544" s="118" t="s">
        <v>770</v>
      </c>
      <c r="BW10544" s="118" t="s">
        <v>15899</v>
      </c>
      <c r="BX10544" s="118" t="s">
        <v>16975</v>
      </c>
      <c r="BY10544" s="118" t="s">
        <v>770</v>
      </c>
    </row>
    <row r="10545" spans="53:77" x14ac:dyDescent="0.3">
      <c r="BA10545" s="169" t="e">
        <f>VLOOKUP(D10545,#REF!, 2,FALSE)</f>
        <v>#REF!</v>
      </c>
      <c r="BO10545" s="118" t="s">
        <v>15900</v>
      </c>
      <c r="BP10545" s="118" t="s">
        <v>2979</v>
      </c>
      <c r="BQ10545" s="118" t="s">
        <v>3801</v>
      </c>
      <c r="BW10545" s="118" t="s">
        <v>15900</v>
      </c>
      <c r="BX10545" s="118" t="s">
        <v>2979</v>
      </c>
      <c r="BY10545" s="118" t="s">
        <v>3801</v>
      </c>
    </row>
    <row r="10546" spans="53:77" x14ac:dyDescent="0.3">
      <c r="BA10546" s="169" t="e">
        <f>VLOOKUP(D10546,#REF!, 2,FALSE)</f>
        <v>#REF!</v>
      </c>
      <c r="BO10546" s="118" t="s">
        <v>15901</v>
      </c>
      <c r="BP10546" s="118" t="s">
        <v>2979</v>
      </c>
      <c r="BQ10546" s="118" t="s">
        <v>15902</v>
      </c>
      <c r="BW10546" s="118" t="s">
        <v>15901</v>
      </c>
      <c r="BX10546" s="118" t="s">
        <v>2979</v>
      </c>
      <c r="BY10546" s="118" t="s">
        <v>15902</v>
      </c>
    </row>
    <row r="10547" spans="53:77" x14ac:dyDescent="0.3">
      <c r="BA10547" s="169" t="e">
        <f>VLOOKUP(D10547,#REF!, 2,FALSE)</f>
        <v>#REF!</v>
      </c>
      <c r="BO10547" s="118" t="s">
        <v>15903</v>
      </c>
      <c r="BP10547" s="118" t="s">
        <v>3243</v>
      </c>
      <c r="BQ10547" s="118" t="s">
        <v>2983</v>
      </c>
      <c r="BW10547" s="118" t="s">
        <v>15903</v>
      </c>
      <c r="BX10547" s="118" t="s">
        <v>3243</v>
      </c>
      <c r="BY10547" s="118" t="s">
        <v>2983</v>
      </c>
    </row>
    <row r="10548" spans="53:77" x14ac:dyDescent="0.3">
      <c r="BA10548" s="169" t="e">
        <f>VLOOKUP(D10548,#REF!, 2,FALSE)</f>
        <v>#REF!</v>
      </c>
      <c r="BO10548" s="118" t="s">
        <v>15904</v>
      </c>
      <c r="BP10548" s="118" t="s">
        <v>667</v>
      </c>
      <c r="BQ10548" s="118" t="s">
        <v>15905</v>
      </c>
      <c r="BW10548" s="118" t="s">
        <v>15904</v>
      </c>
      <c r="BX10548" s="118" t="s">
        <v>667</v>
      </c>
      <c r="BY10548" s="118" t="s">
        <v>15905</v>
      </c>
    </row>
    <row r="10549" spans="53:77" x14ac:dyDescent="0.3">
      <c r="BA10549" s="169" t="e">
        <f>VLOOKUP(D10549,#REF!, 2,FALSE)</f>
        <v>#REF!</v>
      </c>
      <c r="BO10549" s="118" t="s">
        <v>15906</v>
      </c>
      <c r="BP10549" s="118" t="s">
        <v>3243</v>
      </c>
      <c r="BQ10549" s="118" t="s">
        <v>2983</v>
      </c>
      <c r="BW10549" s="118" t="s">
        <v>15906</v>
      </c>
      <c r="BX10549" s="118" t="s">
        <v>3243</v>
      </c>
      <c r="BY10549" s="118" t="s">
        <v>2983</v>
      </c>
    </row>
    <row r="10550" spans="53:77" x14ac:dyDescent="0.3">
      <c r="BA10550" s="169" t="e">
        <f>VLOOKUP(D10550,#REF!, 2,FALSE)</f>
        <v>#REF!</v>
      </c>
      <c r="BO10550" s="118" t="s">
        <v>15907</v>
      </c>
      <c r="BP10550" s="118" t="s">
        <v>3197</v>
      </c>
      <c r="BQ10550" s="118" t="s">
        <v>15908</v>
      </c>
      <c r="BW10550" s="118" t="s">
        <v>15907</v>
      </c>
      <c r="BX10550" s="118" t="s">
        <v>3197</v>
      </c>
      <c r="BY10550" s="118" t="s">
        <v>15908</v>
      </c>
    </row>
    <row r="10551" spans="53:77" x14ac:dyDescent="0.3">
      <c r="BA10551" s="169" t="e">
        <f>VLOOKUP(D10551,#REF!, 2,FALSE)</f>
        <v>#REF!</v>
      </c>
      <c r="BO10551" s="118" t="s">
        <v>60</v>
      </c>
      <c r="BP10551" s="118" t="s">
        <v>3243</v>
      </c>
      <c r="BQ10551" s="118" t="s">
        <v>15909</v>
      </c>
      <c r="BW10551" s="118" t="s">
        <v>60</v>
      </c>
      <c r="BX10551" s="118" t="s">
        <v>3243</v>
      </c>
      <c r="BY10551" s="118" t="s">
        <v>15909</v>
      </c>
    </row>
    <row r="10552" spans="53:77" x14ac:dyDescent="0.3">
      <c r="BA10552" s="169" t="e">
        <f>VLOOKUP(D10552,#REF!, 2,FALSE)</f>
        <v>#REF!</v>
      </c>
      <c r="BO10552" s="118" t="s">
        <v>15910</v>
      </c>
      <c r="BP10552" s="118" t="s">
        <v>16975</v>
      </c>
      <c r="BQ10552" s="118" t="s">
        <v>2983</v>
      </c>
      <c r="BW10552" s="118" t="s">
        <v>15910</v>
      </c>
      <c r="BX10552" s="118" t="s">
        <v>16975</v>
      </c>
      <c r="BY10552" s="118" t="s">
        <v>2983</v>
      </c>
    </row>
    <row r="10553" spans="53:77" x14ac:dyDescent="0.3">
      <c r="BA10553" s="169" t="e">
        <f>VLOOKUP(D10553,#REF!, 2,FALSE)</f>
        <v>#REF!</v>
      </c>
      <c r="BO10553" s="118" t="s">
        <v>15911</v>
      </c>
      <c r="BP10553" s="118" t="s">
        <v>3197</v>
      </c>
      <c r="BQ10553" s="118" t="s">
        <v>15266</v>
      </c>
      <c r="BW10553" s="118" t="s">
        <v>15911</v>
      </c>
      <c r="BX10553" s="118" t="s">
        <v>3197</v>
      </c>
      <c r="BY10553" s="118" t="s">
        <v>15266</v>
      </c>
    </row>
    <row r="10554" spans="53:77" x14ac:dyDescent="0.3">
      <c r="BA10554" s="169" t="e">
        <f>VLOOKUP(D10554,#REF!, 2,FALSE)</f>
        <v>#REF!</v>
      </c>
      <c r="BO10554" s="118" t="s">
        <v>15912</v>
      </c>
      <c r="BP10554" s="118" t="s">
        <v>16975</v>
      </c>
      <c r="BQ10554" s="118" t="s">
        <v>2983</v>
      </c>
      <c r="BW10554" s="118" t="s">
        <v>15912</v>
      </c>
      <c r="BX10554" s="118" t="s">
        <v>16975</v>
      </c>
      <c r="BY10554" s="118" t="s">
        <v>2983</v>
      </c>
    </row>
    <row r="10555" spans="53:77" x14ac:dyDescent="0.3">
      <c r="BA10555" s="169" t="e">
        <f>VLOOKUP(D10555,#REF!, 2,FALSE)</f>
        <v>#REF!</v>
      </c>
      <c r="BO10555" s="118" t="s">
        <v>15913</v>
      </c>
      <c r="BP10555" s="118" t="s">
        <v>780</v>
      </c>
      <c r="BQ10555" s="118" t="s">
        <v>4544</v>
      </c>
      <c r="BW10555" s="118" t="s">
        <v>15913</v>
      </c>
      <c r="BX10555" s="118" t="s">
        <v>780</v>
      </c>
      <c r="BY10555" s="118" t="s">
        <v>4544</v>
      </c>
    </row>
    <row r="10556" spans="53:77" x14ac:dyDescent="0.3">
      <c r="BA10556" s="169" t="e">
        <f>VLOOKUP(D10556,#REF!, 2,FALSE)</f>
        <v>#REF!</v>
      </c>
      <c r="BO10556" s="118" t="s">
        <v>15914</v>
      </c>
      <c r="BP10556" s="118" t="s">
        <v>775</v>
      </c>
      <c r="BQ10556" s="118" t="s">
        <v>1277</v>
      </c>
      <c r="BW10556" s="118" t="s">
        <v>15914</v>
      </c>
      <c r="BX10556" s="118" t="s">
        <v>775</v>
      </c>
      <c r="BY10556" s="118" t="s">
        <v>1277</v>
      </c>
    </row>
    <row r="10557" spans="53:77" x14ac:dyDescent="0.3">
      <c r="BA10557" s="169" t="e">
        <f>VLOOKUP(D10557,#REF!, 2,FALSE)</f>
        <v>#REF!</v>
      </c>
      <c r="BO10557" s="118" t="s">
        <v>15915</v>
      </c>
      <c r="BP10557" s="118" t="s">
        <v>1013</v>
      </c>
      <c r="BQ10557" s="118" t="s">
        <v>8905</v>
      </c>
      <c r="BW10557" s="118" t="s">
        <v>15915</v>
      </c>
      <c r="BX10557" s="118" t="s">
        <v>1013</v>
      </c>
      <c r="BY10557" s="118" t="s">
        <v>8905</v>
      </c>
    </row>
    <row r="10558" spans="53:77" x14ac:dyDescent="0.3">
      <c r="BA10558" s="169" t="e">
        <f>VLOOKUP(D10558,#REF!, 2,FALSE)</f>
        <v>#REF!</v>
      </c>
      <c r="BO10558" s="118" t="s">
        <v>15916</v>
      </c>
      <c r="BP10558" s="118" t="s">
        <v>2983</v>
      </c>
      <c r="BQ10558" s="118" t="s">
        <v>2983</v>
      </c>
      <c r="BW10558" s="118" t="s">
        <v>15916</v>
      </c>
      <c r="BX10558" s="118" t="s">
        <v>2983</v>
      </c>
      <c r="BY10558" s="118" t="s">
        <v>2983</v>
      </c>
    </row>
    <row r="10559" spans="53:77" x14ac:dyDescent="0.3">
      <c r="BA10559" s="169" t="e">
        <f>VLOOKUP(D10559,#REF!, 2,FALSE)</f>
        <v>#REF!</v>
      </c>
      <c r="BO10559" s="118" t="s">
        <v>15917</v>
      </c>
      <c r="BP10559" s="118" t="s">
        <v>928</v>
      </c>
      <c r="BQ10559" s="118" t="s">
        <v>15918</v>
      </c>
      <c r="BW10559" s="118" t="s">
        <v>15917</v>
      </c>
      <c r="BX10559" s="118" t="s">
        <v>928</v>
      </c>
      <c r="BY10559" s="118" t="s">
        <v>15918</v>
      </c>
    </row>
    <row r="10560" spans="53:77" x14ac:dyDescent="0.3">
      <c r="BA10560" s="169" t="e">
        <f>VLOOKUP(D10560,#REF!, 2,FALSE)</f>
        <v>#REF!</v>
      </c>
      <c r="BO10560" s="118" t="s">
        <v>15919</v>
      </c>
      <c r="BP10560" s="118" t="s">
        <v>1342</v>
      </c>
      <c r="BQ10560" s="118" t="s">
        <v>8981</v>
      </c>
      <c r="BW10560" s="118" t="s">
        <v>15919</v>
      </c>
      <c r="BX10560" s="118" t="s">
        <v>1342</v>
      </c>
      <c r="BY10560" s="118" t="s">
        <v>8981</v>
      </c>
    </row>
    <row r="10561" spans="53:77" x14ac:dyDescent="0.3">
      <c r="BA10561" s="169" t="e">
        <f>VLOOKUP(D10561,#REF!, 2,FALSE)</f>
        <v>#REF!</v>
      </c>
      <c r="BO10561" s="118" t="s">
        <v>15920</v>
      </c>
      <c r="BP10561" s="118" t="s">
        <v>3003</v>
      </c>
      <c r="BQ10561" s="118" t="s">
        <v>6290</v>
      </c>
      <c r="BW10561" s="118" t="s">
        <v>15920</v>
      </c>
      <c r="BX10561" s="118" t="s">
        <v>3003</v>
      </c>
      <c r="BY10561" s="118" t="s">
        <v>6290</v>
      </c>
    </row>
    <row r="10562" spans="53:77" x14ac:dyDescent="0.3">
      <c r="BA10562" s="169" t="e">
        <f>VLOOKUP(D10562,#REF!, 2,FALSE)</f>
        <v>#REF!</v>
      </c>
      <c r="BO10562" s="118" t="s">
        <v>15921</v>
      </c>
      <c r="BP10562" s="118" t="s">
        <v>658</v>
      </c>
      <c r="BQ10562" s="118" t="s">
        <v>15922</v>
      </c>
      <c r="BW10562" s="118" t="s">
        <v>15921</v>
      </c>
      <c r="BX10562" s="118" t="s">
        <v>658</v>
      </c>
      <c r="BY10562" s="118" t="s">
        <v>15922</v>
      </c>
    </row>
    <row r="10563" spans="53:77" x14ac:dyDescent="0.3">
      <c r="BA10563" s="169" t="e">
        <f>VLOOKUP(D10563,#REF!, 2,FALSE)</f>
        <v>#REF!</v>
      </c>
      <c r="BO10563" s="118" t="s">
        <v>15923</v>
      </c>
      <c r="BP10563" s="118" t="s">
        <v>1342</v>
      </c>
      <c r="BQ10563" s="118" t="s">
        <v>5101</v>
      </c>
      <c r="BW10563" s="118" t="s">
        <v>15923</v>
      </c>
      <c r="BX10563" s="118" t="s">
        <v>1342</v>
      </c>
      <c r="BY10563" s="118" t="s">
        <v>5101</v>
      </c>
    </row>
    <row r="10564" spans="53:77" x14ac:dyDescent="0.3">
      <c r="BA10564" s="169" t="e">
        <f>VLOOKUP(D10564,#REF!, 2,FALSE)</f>
        <v>#REF!</v>
      </c>
      <c r="BO10564" s="118" t="s">
        <v>15924</v>
      </c>
      <c r="BP10564" s="118" t="s">
        <v>3243</v>
      </c>
      <c r="BQ10564" s="118" t="s">
        <v>15925</v>
      </c>
      <c r="BW10564" s="118" t="s">
        <v>15924</v>
      </c>
      <c r="BX10564" s="118" t="s">
        <v>3243</v>
      </c>
      <c r="BY10564" s="118" t="s">
        <v>15925</v>
      </c>
    </row>
    <row r="10565" spans="53:77" x14ac:dyDescent="0.3">
      <c r="BA10565" s="169" t="e">
        <f>VLOOKUP(D10565,#REF!, 2,FALSE)</f>
        <v>#REF!</v>
      </c>
      <c r="BO10565" s="118" t="s">
        <v>15926</v>
      </c>
      <c r="BP10565" s="118" t="s">
        <v>3243</v>
      </c>
      <c r="BQ10565" s="118" t="s">
        <v>8656</v>
      </c>
      <c r="BW10565" s="118" t="s">
        <v>15926</v>
      </c>
      <c r="BX10565" s="118" t="s">
        <v>3243</v>
      </c>
      <c r="BY10565" s="118" t="s">
        <v>8656</v>
      </c>
    </row>
    <row r="10566" spans="53:77" x14ac:dyDescent="0.3">
      <c r="BA10566" s="169" t="e">
        <f>VLOOKUP(D10566,#REF!, 2,FALSE)</f>
        <v>#REF!</v>
      </c>
      <c r="BO10566" s="118" t="s">
        <v>2759</v>
      </c>
      <c r="BP10566" s="118" t="s">
        <v>3043</v>
      </c>
      <c r="BQ10566" s="118" t="s">
        <v>15927</v>
      </c>
      <c r="BW10566" s="118" t="s">
        <v>2759</v>
      </c>
      <c r="BX10566" s="118" t="s">
        <v>3043</v>
      </c>
      <c r="BY10566" s="118" t="s">
        <v>15927</v>
      </c>
    </row>
    <row r="10567" spans="53:77" x14ac:dyDescent="0.3">
      <c r="BA10567" s="169" t="e">
        <f>VLOOKUP(D10567,#REF!, 2,FALSE)</f>
        <v>#REF!</v>
      </c>
      <c r="BO10567" s="118" t="s">
        <v>15928</v>
      </c>
      <c r="BP10567" s="118" t="s">
        <v>3000</v>
      </c>
      <c r="BQ10567" s="118" t="s">
        <v>10984</v>
      </c>
      <c r="BW10567" s="118" t="s">
        <v>15928</v>
      </c>
      <c r="BX10567" s="118" t="s">
        <v>3000</v>
      </c>
      <c r="BY10567" s="118" t="s">
        <v>10984</v>
      </c>
    </row>
    <row r="10568" spans="53:77" x14ac:dyDescent="0.3">
      <c r="BA10568" s="169" t="e">
        <f>VLOOKUP(D10568,#REF!, 2,FALSE)</f>
        <v>#REF!</v>
      </c>
      <c r="BO10568" s="118" t="s">
        <v>15929</v>
      </c>
      <c r="BP10568" s="118" t="s">
        <v>3243</v>
      </c>
      <c r="BQ10568" s="118" t="s">
        <v>11370</v>
      </c>
      <c r="BW10568" s="118" t="s">
        <v>15929</v>
      </c>
      <c r="BX10568" s="118" t="s">
        <v>3243</v>
      </c>
      <c r="BY10568" s="118" t="s">
        <v>11370</v>
      </c>
    </row>
    <row r="10569" spans="53:77" x14ac:dyDescent="0.3">
      <c r="BA10569" s="169" t="e">
        <f>VLOOKUP(D10569,#REF!, 2,FALSE)</f>
        <v>#REF!</v>
      </c>
      <c r="BO10569" s="118" t="s">
        <v>15930</v>
      </c>
      <c r="BP10569" s="118" t="s">
        <v>3197</v>
      </c>
      <c r="BQ10569" s="118" t="s">
        <v>2983</v>
      </c>
      <c r="BW10569" s="118" t="s">
        <v>15930</v>
      </c>
      <c r="BX10569" s="118" t="s">
        <v>3197</v>
      </c>
      <c r="BY10569" s="118" t="s">
        <v>2983</v>
      </c>
    </row>
    <row r="10570" spans="53:77" x14ac:dyDescent="0.3">
      <c r="BA10570" s="169" t="e">
        <f>VLOOKUP(D10570,#REF!, 2,FALSE)</f>
        <v>#REF!</v>
      </c>
      <c r="BO10570" s="118" t="s">
        <v>15931</v>
      </c>
      <c r="BP10570" s="118" t="s">
        <v>16975</v>
      </c>
      <c r="BQ10570" s="118" t="s">
        <v>15932</v>
      </c>
      <c r="BW10570" s="118" t="s">
        <v>15931</v>
      </c>
      <c r="BX10570" s="118" t="s">
        <v>16975</v>
      </c>
      <c r="BY10570" s="118" t="s">
        <v>15932</v>
      </c>
    </row>
    <row r="10571" spans="53:77" x14ac:dyDescent="0.3">
      <c r="BA10571" s="169" t="e">
        <f>VLOOKUP(D10571,#REF!, 2,FALSE)</f>
        <v>#REF!</v>
      </c>
      <c r="BO10571" s="118" t="s">
        <v>15933</v>
      </c>
      <c r="BP10571" s="118" t="s">
        <v>16975</v>
      </c>
      <c r="BQ10571" s="118" t="s">
        <v>718</v>
      </c>
      <c r="BW10571" s="118" t="s">
        <v>15933</v>
      </c>
      <c r="BX10571" s="118" t="s">
        <v>16975</v>
      </c>
      <c r="BY10571" s="118" t="s">
        <v>718</v>
      </c>
    </row>
    <row r="10572" spans="53:77" x14ac:dyDescent="0.3">
      <c r="BA10572" s="169" t="e">
        <f>VLOOKUP(D10572,#REF!, 2,FALSE)</f>
        <v>#REF!</v>
      </c>
      <c r="BO10572" s="118" t="s">
        <v>15934</v>
      </c>
      <c r="BP10572" s="118" t="s">
        <v>16975</v>
      </c>
      <c r="BQ10572" s="118" t="s">
        <v>9845</v>
      </c>
      <c r="BW10572" s="118" t="s">
        <v>15934</v>
      </c>
      <c r="BX10572" s="118" t="s">
        <v>16975</v>
      </c>
      <c r="BY10572" s="118" t="s">
        <v>9845</v>
      </c>
    </row>
    <row r="10573" spans="53:77" x14ac:dyDescent="0.3">
      <c r="BA10573" s="169" t="e">
        <f>VLOOKUP(D10573,#REF!, 2,FALSE)</f>
        <v>#REF!</v>
      </c>
      <c r="BO10573" s="118" t="s">
        <v>15935</v>
      </c>
      <c r="BP10573" s="118" t="s">
        <v>16975</v>
      </c>
      <c r="BQ10573" s="118" t="s">
        <v>15936</v>
      </c>
      <c r="BW10573" s="118" t="s">
        <v>15935</v>
      </c>
      <c r="BX10573" s="118" t="s">
        <v>16975</v>
      </c>
      <c r="BY10573" s="118" t="s">
        <v>15936</v>
      </c>
    </row>
    <row r="10574" spans="53:77" x14ac:dyDescent="0.3">
      <c r="BA10574" s="169" t="e">
        <f>VLOOKUP(D10574,#REF!, 2,FALSE)</f>
        <v>#REF!</v>
      </c>
      <c r="BO10574" s="118" t="s">
        <v>15937</v>
      </c>
      <c r="BP10574" s="118" t="s">
        <v>16975</v>
      </c>
      <c r="BQ10574" s="118" t="s">
        <v>770</v>
      </c>
      <c r="BW10574" s="118" t="s">
        <v>15937</v>
      </c>
      <c r="BX10574" s="118" t="s">
        <v>16975</v>
      </c>
      <c r="BY10574" s="118" t="s">
        <v>770</v>
      </c>
    </row>
    <row r="10575" spans="53:77" x14ac:dyDescent="0.3">
      <c r="BA10575" s="169" t="e">
        <f>VLOOKUP(D10575,#REF!, 2,FALSE)</f>
        <v>#REF!</v>
      </c>
      <c r="BO10575" s="118" t="s">
        <v>15938</v>
      </c>
      <c r="BP10575" s="118" t="s">
        <v>2979</v>
      </c>
      <c r="BQ10575" s="118" t="s">
        <v>15831</v>
      </c>
      <c r="BW10575" s="118" t="s">
        <v>15938</v>
      </c>
      <c r="BX10575" s="118" t="s">
        <v>2979</v>
      </c>
      <c r="BY10575" s="118" t="s">
        <v>15831</v>
      </c>
    </row>
    <row r="10576" spans="53:77" x14ac:dyDescent="0.3">
      <c r="BA10576" s="169" t="e">
        <f>VLOOKUP(D10576,#REF!, 2,FALSE)</f>
        <v>#REF!</v>
      </c>
      <c r="BO10576" s="118" t="s">
        <v>15939</v>
      </c>
      <c r="BP10576" s="118" t="s">
        <v>1342</v>
      </c>
      <c r="BQ10576" s="118" t="s">
        <v>3093</v>
      </c>
      <c r="BW10576" s="118" t="s">
        <v>15939</v>
      </c>
      <c r="BX10576" s="118" t="s">
        <v>1342</v>
      </c>
      <c r="BY10576" s="118" t="s">
        <v>3093</v>
      </c>
    </row>
    <row r="10577" spans="53:77" x14ac:dyDescent="0.3">
      <c r="BA10577" s="169" t="e">
        <f>VLOOKUP(D10577,#REF!, 2,FALSE)</f>
        <v>#REF!</v>
      </c>
      <c r="BO10577" s="118" t="s">
        <v>15940</v>
      </c>
      <c r="BP10577" s="118" t="s">
        <v>16975</v>
      </c>
      <c r="BQ10577" s="118" t="s">
        <v>2983</v>
      </c>
      <c r="BW10577" s="118" t="s">
        <v>15940</v>
      </c>
      <c r="BX10577" s="118" t="s">
        <v>16975</v>
      </c>
      <c r="BY10577" s="118" t="s">
        <v>2983</v>
      </c>
    </row>
    <row r="10578" spans="53:77" x14ac:dyDescent="0.3">
      <c r="BA10578" s="169" t="e">
        <f>VLOOKUP(D10578,#REF!, 2,FALSE)</f>
        <v>#REF!</v>
      </c>
      <c r="BO10578" s="118" t="s">
        <v>15941</v>
      </c>
      <c r="BP10578" s="118" t="s">
        <v>16975</v>
      </c>
      <c r="BQ10578" s="118" t="s">
        <v>1806</v>
      </c>
      <c r="BW10578" s="118" t="s">
        <v>15941</v>
      </c>
      <c r="BX10578" s="118" t="s">
        <v>16975</v>
      </c>
      <c r="BY10578" s="118" t="s">
        <v>1806</v>
      </c>
    </row>
    <row r="10579" spans="53:77" x14ac:dyDescent="0.3">
      <c r="BA10579" s="169" t="e">
        <f>VLOOKUP(D10579,#REF!, 2,FALSE)</f>
        <v>#REF!</v>
      </c>
      <c r="BO10579" s="118" t="s">
        <v>15942</v>
      </c>
      <c r="BP10579" s="118" t="s">
        <v>16975</v>
      </c>
      <c r="BQ10579" s="118" t="s">
        <v>4469</v>
      </c>
      <c r="BW10579" s="118" t="s">
        <v>15942</v>
      </c>
      <c r="BX10579" s="118" t="s">
        <v>16975</v>
      </c>
      <c r="BY10579" s="118" t="s">
        <v>4469</v>
      </c>
    </row>
    <row r="10580" spans="53:77" x14ac:dyDescent="0.3">
      <c r="BA10580" s="169" t="e">
        <f>VLOOKUP(D10580,#REF!, 2,FALSE)</f>
        <v>#REF!</v>
      </c>
      <c r="BO10580" s="118" t="s">
        <v>2760</v>
      </c>
      <c r="BP10580" s="118" t="s">
        <v>1269</v>
      </c>
      <c r="BQ10580" s="118" t="s">
        <v>15943</v>
      </c>
      <c r="BW10580" s="118" t="s">
        <v>2760</v>
      </c>
      <c r="BX10580" s="118" t="s">
        <v>1269</v>
      </c>
      <c r="BY10580" s="118" t="s">
        <v>15943</v>
      </c>
    </row>
    <row r="10581" spans="53:77" x14ac:dyDescent="0.3">
      <c r="BA10581" s="169" t="e">
        <f>VLOOKUP(D10581,#REF!, 2,FALSE)</f>
        <v>#REF!</v>
      </c>
      <c r="BO10581" s="118" t="s">
        <v>2761</v>
      </c>
      <c r="BP10581" s="118" t="s">
        <v>639</v>
      </c>
      <c r="BQ10581" s="118" t="s">
        <v>12266</v>
      </c>
      <c r="BW10581" s="118" t="s">
        <v>2761</v>
      </c>
      <c r="BX10581" s="118" t="s">
        <v>639</v>
      </c>
      <c r="BY10581" s="118" t="s">
        <v>12266</v>
      </c>
    </row>
    <row r="10582" spans="53:77" x14ac:dyDescent="0.3">
      <c r="BA10582" s="169" t="e">
        <f>VLOOKUP(D10582,#REF!, 2,FALSE)</f>
        <v>#REF!</v>
      </c>
      <c r="BO10582" s="118" t="s">
        <v>15944</v>
      </c>
      <c r="BP10582" s="118" t="s">
        <v>2983</v>
      </c>
      <c r="BQ10582" s="118" t="s">
        <v>2459</v>
      </c>
      <c r="BW10582" s="118" t="s">
        <v>15944</v>
      </c>
      <c r="BX10582" s="118" t="s">
        <v>2983</v>
      </c>
      <c r="BY10582" s="118" t="s">
        <v>2459</v>
      </c>
    </row>
    <row r="10583" spans="53:77" x14ac:dyDescent="0.3">
      <c r="BA10583" s="169" t="e">
        <f>VLOOKUP(D10583,#REF!, 2,FALSE)</f>
        <v>#REF!</v>
      </c>
      <c r="BO10583" s="118" t="s">
        <v>66</v>
      </c>
      <c r="BP10583" s="118" t="s">
        <v>16975</v>
      </c>
      <c r="BQ10583" s="118" t="s">
        <v>12505</v>
      </c>
      <c r="BW10583" s="118" t="s">
        <v>66</v>
      </c>
      <c r="BX10583" s="118" t="s">
        <v>16975</v>
      </c>
      <c r="BY10583" s="118" t="s">
        <v>12505</v>
      </c>
    </row>
    <row r="10584" spans="53:77" x14ac:dyDescent="0.3">
      <c r="BA10584" s="169" t="e">
        <f>VLOOKUP(D10584,#REF!, 2,FALSE)</f>
        <v>#REF!</v>
      </c>
      <c r="BO10584" s="118" t="s">
        <v>15945</v>
      </c>
      <c r="BP10584" s="118" t="s">
        <v>616</v>
      </c>
      <c r="BQ10584" s="118" t="s">
        <v>7858</v>
      </c>
      <c r="BW10584" s="118" t="s">
        <v>15945</v>
      </c>
      <c r="BX10584" s="118" t="s">
        <v>616</v>
      </c>
      <c r="BY10584" s="118" t="s">
        <v>7858</v>
      </c>
    </row>
    <row r="10585" spans="53:77" x14ac:dyDescent="0.3">
      <c r="BA10585" s="169" t="e">
        <f>VLOOKUP(D10585,#REF!, 2,FALSE)</f>
        <v>#REF!</v>
      </c>
      <c r="BO10585" s="118" t="s">
        <v>15946</v>
      </c>
      <c r="BP10585" s="118" t="s">
        <v>2983</v>
      </c>
      <c r="BQ10585" s="118" t="s">
        <v>13443</v>
      </c>
      <c r="BW10585" s="118" t="s">
        <v>15946</v>
      </c>
      <c r="BX10585" s="118" t="s">
        <v>2983</v>
      </c>
      <c r="BY10585" s="118" t="s">
        <v>13443</v>
      </c>
    </row>
    <row r="10586" spans="53:77" x14ac:dyDescent="0.3">
      <c r="BA10586" s="169" t="e">
        <f>VLOOKUP(D10586,#REF!, 2,FALSE)</f>
        <v>#REF!</v>
      </c>
      <c r="BO10586" s="118" t="s">
        <v>58</v>
      </c>
      <c r="BP10586" s="118" t="s">
        <v>2983</v>
      </c>
      <c r="BQ10586" s="118" t="s">
        <v>9741</v>
      </c>
      <c r="BW10586" s="118" t="s">
        <v>58</v>
      </c>
      <c r="BX10586" s="118" t="s">
        <v>2983</v>
      </c>
      <c r="BY10586" s="118" t="s">
        <v>9741</v>
      </c>
    </row>
    <row r="10587" spans="53:77" x14ac:dyDescent="0.3">
      <c r="BA10587" s="169" t="e">
        <f>VLOOKUP(D10587,#REF!, 2,FALSE)</f>
        <v>#REF!</v>
      </c>
      <c r="BO10587" s="118" t="s">
        <v>15947</v>
      </c>
      <c r="BP10587" s="118" t="s">
        <v>631</v>
      </c>
      <c r="BQ10587" s="118" t="s">
        <v>15948</v>
      </c>
      <c r="BW10587" s="118" t="s">
        <v>15947</v>
      </c>
      <c r="BX10587" s="118" t="s">
        <v>631</v>
      </c>
      <c r="BY10587" s="118" t="s">
        <v>15948</v>
      </c>
    </row>
    <row r="10588" spans="53:77" x14ac:dyDescent="0.3">
      <c r="BA10588" s="169" t="e">
        <f>VLOOKUP(D10588,#REF!, 2,FALSE)</f>
        <v>#REF!</v>
      </c>
      <c r="BO10588" s="118" t="s">
        <v>15949</v>
      </c>
      <c r="BP10588" s="118" t="s">
        <v>666</v>
      </c>
      <c r="BQ10588" s="118" t="s">
        <v>2642</v>
      </c>
      <c r="BW10588" s="118" t="s">
        <v>15949</v>
      </c>
      <c r="BX10588" s="118" t="s">
        <v>666</v>
      </c>
      <c r="BY10588" s="118" t="s">
        <v>2642</v>
      </c>
    </row>
    <row r="10589" spans="53:77" x14ac:dyDescent="0.3">
      <c r="BA10589" s="169" t="e">
        <f>VLOOKUP(D10589,#REF!, 2,FALSE)</f>
        <v>#REF!</v>
      </c>
      <c r="BO10589" s="118" t="s">
        <v>15950</v>
      </c>
      <c r="BP10589" s="118" t="s">
        <v>2983</v>
      </c>
      <c r="BQ10589" s="118" t="s">
        <v>15021</v>
      </c>
      <c r="BW10589" s="118" t="s">
        <v>15950</v>
      </c>
      <c r="BX10589" s="118" t="s">
        <v>2983</v>
      </c>
      <c r="BY10589" s="118" t="s">
        <v>15021</v>
      </c>
    </row>
    <row r="10590" spans="53:77" x14ac:dyDescent="0.3">
      <c r="BA10590" s="169" t="e">
        <f>VLOOKUP(D10590,#REF!, 2,FALSE)</f>
        <v>#REF!</v>
      </c>
      <c r="BO10590" s="118" t="s">
        <v>15951</v>
      </c>
      <c r="BP10590" s="118" t="s">
        <v>2983</v>
      </c>
      <c r="BQ10590" s="118" t="s">
        <v>707</v>
      </c>
      <c r="BW10590" s="118" t="s">
        <v>15951</v>
      </c>
      <c r="BX10590" s="118" t="s">
        <v>2983</v>
      </c>
      <c r="BY10590" s="118" t="s">
        <v>707</v>
      </c>
    </row>
    <row r="10591" spans="53:77" x14ac:dyDescent="0.3">
      <c r="BA10591" s="169" t="e">
        <f>VLOOKUP(D10591,#REF!, 2,FALSE)</f>
        <v>#REF!</v>
      </c>
      <c r="BO10591" s="118" t="s">
        <v>15952</v>
      </c>
      <c r="BP10591" s="118" t="s">
        <v>2983</v>
      </c>
      <c r="BQ10591" s="118" t="s">
        <v>8656</v>
      </c>
      <c r="BW10591" s="118" t="s">
        <v>15952</v>
      </c>
      <c r="BX10591" s="118" t="s">
        <v>2983</v>
      </c>
      <c r="BY10591" s="118" t="s">
        <v>8656</v>
      </c>
    </row>
    <row r="10592" spans="53:77" x14ac:dyDescent="0.3">
      <c r="BA10592" s="169" t="e">
        <f>VLOOKUP(D10592,#REF!, 2,FALSE)</f>
        <v>#REF!</v>
      </c>
      <c r="BO10592" s="118" t="s">
        <v>15953</v>
      </c>
      <c r="BP10592" s="118" t="s">
        <v>3243</v>
      </c>
      <c r="BQ10592" s="118" t="s">
        <v>15954</v>
      </c>
      <c r="BW10592" s="118" t="s">
        <v>15953</v>
      </c>
      <c r="BX10592" s="118" t="s">
        <v>3243</v>
      </c>
      <c r="BY10592" s="118" t="s">
        <v>15954</v>
      </c>
    </row>
    <row r="10593" spans="53:77" x14ac:dyDescent="0.3">
      <c r="BA10593" s="169" t="e">
        <f>VLOOKUP(D10593,#REF!, 2,FALSE)</f>
        <v>#REF!</v>
      </c>
      <c r="BO10593" s="118" t="s">
        <v>15955</v>
      </c>
      <c r="BP10593" s="118" t="s">
        <v>16975</v>
      </c>
      <c r="BQ10593" s="118" t="s">
        <v>6509</v>
      </c>
      <c r="BW10593" s="118" t="s">
        <v>15955</v>
      </c>
      <c r="BX10593" s="118" t="s">
        <v>16975</v>
      </c>
      <c r="BY10593" s="118" t="s">
        <v>6509</v>
      </c>
    </row>
    <row r="10594" spans="53:77" x14ac:dyDescent="0.3">
      <c r="BA10594" s="169" t="e">
        <f>VLOOKUP(D10594,#REF!, 2,FALSE)</f>
        <v>#REF!</v>
      </c>
      <c r="BO10594" s="118" t="s">
        <v>15956</v>
      </c>
      <c r="BP10594" s="118" t="s">
        <v>2983</v>
      </c>
      <c r="BQ10594" s="118" t="s">
        <v>10734</v>
      </c>
      <c r="BW10594" s="118" t="s">
        <v>15956</v>
      </c>
      <c r="BX10594" s="118" t="s">
        <v>2983</v>
      </c>
      <c r="BY10594" s="118" t="s">
        <v>10734</v>
      </c>
    </row>
    <row r="10595" spans="53:77" x14ac:dyDescent="0.3">
      <c r="BA10595" s="169" t="e">
        <f>VLOOKUP(D10595,#REF!, 2,FALSE)</f>
        <v>#REF!</v>
      </c>
      <c r="BO10595" s="118" t="s">
        <v>15957</v>
      </c>
      <c r="BP10595" s="118" t="s">
        <v>663</v>
      </c>
      <c r="BQ10595" s="118" t="s">
        <v>5635</v>
      </c>
      <c r="BW10595" s="118" t="s">
        <v>15957</v>
      </c>
      <c r="BX10595" s="118" t="s">
        <v>663</v>
      </c>
      <c r="BY10595" s="118" t="s">
        <v>5635</v>
      </c>
    </row>
    <row r="10596" spans="53:77" x14ac:dyDescent="0.3">
      <c r="BA10596" s="169" t="e">
        <f>VLOOKUP(D10596,#REF!, 2,FALSE)</f>
        <v>#REF!</v>
      </c>
      <c r="BO10596" s="118" t="s">
        <v>15958</v>
      </c>
      <c r="BP10596" s="118" t="s">
        <v>16975</v>
      </c>
      <c r="BQ10596" s="118" t="s">
        <v>15959</v>
      </c>
      <c r="BW10596" s="118" t="s">
        <v>15958</v>
      </c>
      <c r="BX10596" s="118" t="s">
        <v>16975</v>
      </c>
      <c r="BY10596" s="118" t="s">
        <v>15959</v>
      </c>
    </row>
    <row r="10597" spans="53:77" x14ac:dyDescent="0.3">
      <c r="BA10597" s="169" t="e">
        <f>VLOOKUP(D10597,#REF!, 2,FALSE)</f>
        <v>#REF!</v>
      </c>
      <c r="BO10597" s="118" t="s">
        <v>15960</v>
      </c>
      <c r="BP10597" s="118" t="s">
        <v>16975</v>
      </c>
      <c r="BQ10597" s="118" t="s">
        <v>2983</v>
      </c>
      <c r="BW10597" s="118" t="s">
        <v>15960</v>
      </c>
      <c r="BX10597" s="118" t="s">
        <v>16975</v>
      </c>
      <c r="BY10597" s="118" t="s">
        <v>2983</v>
      </c>
    </row>
    <row r="10598" spans="53:77" x14ac:dyDescent="0.3">
      <c r="BA10598" s="169" t="e">
        <f>VLOOKUP(D10598,#REF!, 2,FALSE)</f>
        <v>#REF!</v>
      </c>
      <c r="BO10598" s="118" t="s">
        <v>15961</v>
      </c>
      <c r="BP10598" s="118" t="s">
        <v>16975</v>
      </c>
      <c r="BQ10598" s="118" t="s">
        <v>770</v>
      </c>
      <c r="BW10598" s="118" t="s">
        <v>15961</v>
      </c>
      <c r="BX10598" s="118" t="s">
        <v>16975</v>
      </c>
      <c r="BY10598" s="118" t="s">
        <v>770</v>
      </c>
    </row>
    <row r="10599" spans="53:77" x14ac:dyDescent="0.3">
      <c r="BA10599" s="169" t="e">
        <f>VLOOKUP(D10599,#REF!, 2,FALSE)</f>
        <v>#REF!</v>
      </c>
      <c r="BO10599" s="118" t="s">
        <v>15962</v>
      </c>
      <c r="BP10599" s="118" t="s">
        <v>16975</v>
      </c>
      <c r="BQ10599" s="118" t="s">
        <v>770</v>
      </c>
      <c r="BW10599" s="118" t="s">
        <v>15962</v>
      </c>
      <c r="BX10599" s="118" t="s">
        <v>16975</v>
      </c>
      <c r="BY10599" s="118" t="s">
        <v>770</v>
      </c>
    </row>
    <row r="10600" spans="53:77" x14ac:dyDescent="0.3">
      <c r="BA10600" s="169" t="e">
        <f>VLOOKUP(D10600,#REF!, 2,FALSE)</f>
        <v>#REF!</v>
      </c>
      <c r="BO10600" s="118" t="s">
        <v>15963</v>
      </c>
      <c r="BP10600" s="118" t="s">
        <v>16975</v>
      </c>
      <c r="BQ10600" s="118" t="s">
        <v>4578</v>
      </c>
      <c r="BW10600" s="118" t="s">
        <v>15963</v>
      </c>
      <c r="BX10600" s="118" t="s">
        <v>16975</v>
      </c>
      <c r="BY10600" s="118" t="s">
        <v>4578</v>
      </c>
    </row>
    <row r="10601" spans="53:77" x14ac:dyDescent="0.3">
      <c r="BA10601" s="169" t="e">
        <f>VLOOKUP(D10601,#REF!, 2,FALSE)</f>
        <v>#REF!</v>
      </c>
      <c r="BO10601" s="118" t="s">
        <v>15964</v>
      </c>
      <c r="BP10601" s="118" t="s">
        <v>2983</v>
      </c>
      <c r="BQ10601" s="118" t="s">
        <v>2983</v>
      </c>
      <c r="BW10601" s="118" t="s">
        <v>15964</v>
      </c>
      <c r="BX10601" s="118" t="s">
        <v>2983</v>
      </c>
      <c r="BY10601" s="118" t="s">
        <v>2983</v>
      </c>
    </row>
    <row r="10602" spans="53:77" x14ac:dyDescent="0.3">
      <c r="BA10602" s="169" t="e">
        <f>VLOOKUP(D10602,#REF!, 2,FALSE)</f>
        <v>#REF!</v>
      </c>
      <c r="BO10602" s="118" t="s">
        <v>15965</v>
      </c>
      <c r="BP10602" s="118" t="s">
        <v>2983</v>
      </c>
      <c r="BQ10602" s="118" t="s">
        <v>2983</v>
      </c>
      <c r="BW10602" s="118" t="s">
        <v>15965</v>
      </c>
      <c r="BX10602" s="118" t="s">
        <v>2983</v>
      </c>
      <c r="BY10602" s="118" t="s">
        <v>2983</v>
      </c>
    </row>
    <row r="10603" spans="53:77" x14ac:dyDescent="0.3">
      <c r="BA10603" s="169" t="e">
        <f>VLOOKUP(D10603,#REF!, 2,FALSE)</f>
        <v>#REF!</v>
      </c>
      <c r="BO10603" s="118" t="s">
        <v>15966</v>
      </c>
      <c r="BP10603" s="118" t="s">
        <v>841</v>
      </c>
      <c r="BQ10603" s="118" t="s">
        <v>15967</v>
      </c>
      <c r="BW10603" s="118" t="s">
        <v>15966</v>
      </c>
      <c r="BX10603" s="118" t="s">
        <v>841</v>
      </c>
      <c r="BY10603" s="118" t="s">
        <v>15967</v>
      </c>
    </row>
    <row r="10604" spans="53:77" x14ac:dyDescent="0.3">
      <c r="BA10604" s="169" t="e">
        <f>VLOOKUP(D10604,#REF!, 2,FALSE)</f>
        <v>#REF!</v>
      </c>
      <c r="BO10604" s="118" t="s">
        <v>15968</v>
      </c>
      <c r="BP10604" s="118" t="s">
        <v>623</v>
      </c>
      <c r="BQ10604" s="118" t="s">
        <v>15969</v>
      </c>
      <c r="BW10604" s="118" t="s">
        <v>15968</v>
      </c>
      <c r="BX10604" s="118" t="s">
        <v>623</v>
      </c>
      <c r="BY10604" s="118" t="s">
        <v>15969</v>
      </c>
    </row>
    <row r="10605" spans="53:77" x14ac:dyDescent="0.3">
      <c r="BA10605" s="169" t="e">
        <f>VLOOKUP(D10605,#REF!, 2,FALSE)</f>
        <v>#REF!</v>
      </c>
      <c r="BO10605" s="118" t="s">
        <v>15970</v>
      </c>
      <c r="BP10605" s="118" t="s">
        <v>3243</v>
      </c>
      <c r="BQ10605" s="118" t="s">
        <v>4215</v>
      </c>
      <c r="BW10605" s="118" t="s">
        <v>15970</v>
      </c>
      <c r="BX10605" s="118" t="s">
        <v>3243</v>
      </c>
      <c r="BY10605" s="118" t="s">
        <v>4215</v>
      </c>
    </row>
    <row r="10606" spans="53:77" x14ac:dyDescent="0.3">
      <c r="BA10606" s="169" t="e">
        <f>VLOOKUP(D10606,#REF!, 2,FALSE)</f>
        <v>#REF!</v>
      </c>
      <c r="BO10606" s="118" t="s">
        <v>15971</v>
      </c>
      <c r="BP10606" s="118" t="s">
        <v>3000</v>
      </c>
      <c r="BQ10606" s="118" t="s">
        <v>15972</v>
      </c>
      <c r="BW10606" s="118" t="s">
        <v>15971</v>
      </c>
      <c r="BX10606" s="118" t="s">
        <v>3000</v>
      </c>
      <c r="BY10606" s="118" t="s">
        <v>15972</v>
      </c>
    </row>
    <row r="10607" spans="53:77" x14ac:dyDescent="0.3">
      <c r="BA10607" s="169" t="e">
        <f>VLOOKUP(D10607,#REF!, 2,FALSE)</f>
        <v>#REF!</v>
      </c>
      <c r="BO10607" s="118" t="s">
        <v>15973</v>
      </c>
      <c r="BP10607" s="118" t="s">
        <v>16975</v>
      </c>
      <c r="BQ10607" s="118" t="s">
        <v>770</v>
      </c>
      <c r="BW10607" s="118" t="s">
        <v>15973</v>
      </c>
      <c r="BX10607" s="118" t="s">
        <v>16975</v>
      </c>
      <c r="BY10607" s="118" t="s">
        <v>770</v>
      </c>
    </row>
    <row r="10608" spans="53:77" x14ac:dyDescent="0.3">
      <c r="BA10608" s="169" t="e">
        <f>VLOOKUP(D10608,#REF!, 2,FALSE)</f>
        <v>#REF!</v>
      </c>
      <c r="BO10608" s="118" t="s">
        <v>15974</v>
      </c>
      <c r="BP10608" s="118" t="s">
        <v>16975</v>
      </c>
      <c r="BQ10608" s="118" t="s">
        <v>12847</v>
      </c>
      <c r="BW10608" s="118" t="s">
        <v>15974</v>
      </c>
      <c r="BX10608" s="118" t="s">
        <v>16975</v>
      </c>
      <c r="BY10608" s="118" t="s">
        <v>12847</v>
      </c>
    </row>
    <row r="10609" spans="53:77" x14ac:dyDescent="0.3">
      <c r="BA10609" s="169" t="e">
        <f>VLOOKUP(D10609,#REF!, 2,FALSE)</f>
        <v>#REF!</v>
      </c>
      <c r="BO10609" s="118" t="s">
        <v>15975</v>
      </c>
      <c r="BP10609" s="118" t="s">
        <v>1269</v>
      </c>
      <c r="BQ10609" s="118" t="s">
        <v>6903</v>
      </c>
      <c r="BW10609" s="118" t="s">
        <v>15975</v>
      </c>
      <c r="BX10609" s="118" t="s">
        <v>1269</v>
      </c>
      <c r="BY10609" s="118" t="s">
        <v>6903</v>
      </c>
    </row>
    <row r="10610" spans="53:77" x14ac:dyDescent="0.3">
      <c r="BA10610" s="169" t="e">
        <f>VLOOKUP(D10610,#REF!, 2,FALSE)</f>
        <v>#REF!</v>
      </c>
      <c r="BO10610" s="118" t="s">
        <v>2762</v>
      </c>
      <c r="BP10610" s="118" t="s">
        <v>849</v>
      </c>
      <c r="BQ10610" s="118" t="s">
        <v>4169</v>
      </c>
      <c r="BW10610" s="118" t="s">
        <v>2762</v>
      </c>
      <c r="BX10610" s="118" t="s">
        <v>849</v>
      </c>
      <c r="BY10610" s="118" t="s">
        <v>4169</v>
      </c>
    </row>
    <row r="10611" spans="53:77" x14ac:dyDescent="0.3">
      <c r="BA10611" s="169" t="e">
        <f>VLOOKUP(D10611,#REF!, 2,FALSE)</f>
        <v>#REF!</v>
      </c>
      <c r="BO10611" s="118" t="s">
        <v>15976</v>
      </c>
      <c r="BP10611" s="118" t="s">
        <v>3003</v>
      </c>
      <c r="BQ10611" s="118" t="s">
        <v>4215</v>
      </c>
      <c r="BW10611" s="118" t="s">
        <v>15976</v>
      </c>
      <c r="BX10611" s="118" t="s">
        <v>3003</v>
      </c>
      <c r="BY10611" s="118" t="s">
        <v>4215</v>
      </c>
    </row>
    <row r="10612" spans="53:77" x14ac:dyDescent="0.3">
      <c r="BA10612" s="169" t="e">
        <f>VLOOKUP(D10612,#REF!, 2,FALSE)</f>
        <v>#REF!</v>
      </c>
      <c r="BO10612" s="118" t="s">
        <v>2763</v>
      </c>
      <c r="BP10612" s="118" t="s">
        <v>926</v>
      </c>
      <c r="BQ10612" s="118" t="s">
        <v>12034</v>
      </c>
      <c r="BW10612" s="118" t="s">
        <v>2763</v>
      </c>
      <c r="BX10612" s="118" t="s">
        <v>926</v>
      </c>
      <c r="BY10612" s="118" t="s">
        <v>12034</v>
      </c>
    </row>
    <row r="10613" spans="53:77" x14ac:dyDescent="0.3">
      <c r="BA10613" s="169" t="e">
        <f>VLOOKUP(D10613,#REF!, 2,FALSE)</f>
        <v>#REF!</v>
      </c>
      <c r="BO10613" s="118" t="s">
        <v>15977</v>
      </c>
      <c r="BP10613" s="118" t="s">
        <v>783</v>
      </c>
      <c r="BQ10613" s="118" t="s">
        <v>3402</v>
      </c>
      <c r="BW10613" s="118" t="s">
        <v>15977</v>
      </c>
      <c r="BX10613" s="118" t="s">
        <v>783</v>
      </c>
      <c r="BY10613" s="118" t="s">
        <v>3402</v>
      </c>
    </row>
    <row r="10614" spans="53:77" x14ac:dyDescent="0.3">
      <c r="BA10614" s="169" t="e">
        <f>VLOOKUP(D10614,#REF!, 2,FALSE)</f>
        <v>#REF!</v>
      </c>
      <c r="BO10614" s="118" t="s">
        <v>15978</v>
      </c>
      <c r="BP10614" s="118" t="s">
        <v>637</v>
      </c>
      <c r="BQ10614" s="118" t="s">
        <v>15979</v>
      </c>
      <c r="BW10614" s="118" t="s">
        <v>15978</v>
      </c>
      <c r="BX10614" s="118" t="s">
        <v>637</v>
      </c>
      <c r="BY10614" s="118" t="s">
        <v>15979</v>
      </c>
    </row>
    <row r="10615" spans="53:77" x14ac:dyDescent="0.3">
      <c r="BA10615" s="169" t="e">
        <f>VLOOKUP(D10615,#REF!, 2,FALSE)</f>
        <v>#REF!</v>
      </c>
      <c r="BO10615" s="118" t="s">
        <v>15980</v>
      </c>
      <c r="BP10615" s="118" t="s">
        <v>661</v>
      </c>
      <c r="BQ10615" s="118" t="s">
        <v>15981</v>
      </c>
      <c r="BW10615" s="118" t="s">
        <v>15980</v>
      </c>
      <c r="BX10615" s="118" t="s">
        <v>661</v>
      </c>
      <c r="BY10615" s="118" t="s">
        <v>15981</v>
      </c>
    </row>
    <row r="10616" spans="53:77" x14ac:dyDescent="0.3">
      <c r="BA10616" s="169" t="e">
        <f>VLOOKUP(D10616,#REF!, 2,FALSE)</f>
        <v>#REF!</v>
      </c>
      <c r="BO10616" s="118" t="s">
        <v>15982</v>
      </c>
      <c r="BP10616" s="118" t="s">
        <v>778</v>
      </c>
      <c r="BQ10616" s="118" t="s">
        <v>15983</v>
      </c>
      <c r="BW10616" s="118" t="s">
        <v>15982</v>
      </c>
      <c r="BX10616" s="118" t="s">
        <v>778</v>
      </c>
      <c r="BY10616" s="118" t="s">
        <v>15983</v>
      </c>
    </row>
    <row r="10617" spans="53:77" x14ac:dyDescent="0.3">
      <c r="BA10617" s="169" t="e">
        <f>VLOOKUP(D10617,#REF!, 2,FALSE)</f>
        <v>#REF!</v>
      </c>
      <c r="BO10617" s="118" t="s">
        <v>15984</v>
      </c>
      <c r="BP10617" s="118" t="s">
        <v>1013</v>
      </c>
      <c r="BQ10617" s="118" t="s">
        <v>5959</v>
      </c>
      <c r="BW10617" s="118" t="s">
        <v>15984</v>
      </c>
      <c r="BX10617" s="118" t="s">
        <v>1013</v>
      </c>
      <c r="BY10617" s="118" t="s">
        <v>5959</v>
      </c>
    </row>
    <row r="10618" spans="53:77" x14ac:dyDescent="0.3">
      <c r="BA10618" s="169" t="e">
        <f>VLOOKUP(D10618,#REF!, 2,FALSE)</f>
        <v>#REF!</v>
      </c>
      <c r="BO10618" s="118" t="s">
        <v>15985</v>
      </c>
      <c r="BP10618" s="118" t="s">
        <v>2979</v>
      </c>
      <c r="BQ10618" s="118" t="s">
        <v>15986</v>
      </c>
      <c r="BW10618" s="118" t="s">
        <v>15985</v>
      </c>
      <c r="BX10618" s="118" t="s">
        <v>2979</v>
      </c>
      <c r="BY10618" s="118" t="s">
        <v>15986</v>
      </c>
    </row>
    <row r="10619" spans="53:77" x14ac:dyDescent="0.3">
      <c r="BA10619" s="169" t="e">
        <f>VLOOKUP(D10619,#REF!, 2,FALSE)</f>
        <v>#REF!</v>
      </c>
      <c r="BO10619" s="118" t="s">
        <v>15987</v>
      </c>
      <c r="BP10619" s="118" t="s">
        <v>614</v>
      </c>
      <c r="BQ10619" s="118" t="s">
        <v>15287</v>
      </c>
      <c r="BW10619" s="118" t="s">
        <v>15987</v>
      </c>
      <c r="BX10619" s="118" t="s">
        <v>614</v>
      </c>
      <c r="BY10619" s="118" t="s">
        <v>15287</v>
      </c>
    </row>
    <row r="10620" spans="53:77" x14ac:dyDescent="0.3">
      <c r="BA10620" s="169" t="e">
        <f>VLOOKUP(D10620,#REF!, 2,FALSE)</f>
        <v>#REF!</v>
      </c>
      <c r="BO10620" s="118" t="s">
        <v>15988</v>
      </c>
      <c r="BP10620" s="118" t="s">
        <v>16975</v>
      </c>
      <c r="BQ10620" s="118" t="s">
        <v>4709</v>
      </c>
      <c r="BW10620" s="118" t="s">
        <v>15988</v>
      </c>
      <c r="BX10620" s="118" t="s">
        <v>16975</v>
      </c>
      <c r="BY10620" s="118" t="s">
        <v>4709</v>
      </c>
    </row>
    <row r="10621" spans="53:77" x14ac:dyDescent="0.3">
      <c r="BA10621" s="169" t="e">
        <f>VLOOKUP(D10621,#REF!, 2,FALSE)</f>
        <v>#REF!</v>
      </c>
      <c r="BO10621" s="118" t="s">
        <v>15989</v>
      </c>
      <c r="BP10621" s="118" t="s">
        <v>16975</v>
      </c>
      <c r="BQ10621" s="118" t="s">
        <v>15545</v>
      </c>
      <c r="BW10621" s="118" t="s">
        <v>15989</v>
      </c>
      <c r="BX10621" s="118" t="s">
        <v>16975</v>
      </c>
      <c r="BY10621" s="118" t="s">
        <v>15545</v>
      </c>
    </row>
    <row r="10622" spans="53:77" x14ac:dyDescent="0.3">
      <c r="BA10622" s="169" t="e">
        <f>VLOOKUP(D10622,#REF!, 2,FALSE)</f>
        <v>#REF!</v>
      </c>
      <c r="BO10622" s="118" t="s">
        <v>15990</v>
      </c>
      <c r="BP10622" s="118" t="s">
        <v>736</v>
      </c>
      <c r="BQ10622" s="118" t="s">
        <v>3709</v>
      </c>
      <c r="BW10622" s="118" t="s">
        <v>15990</v>
      </c>
      <c r="BX10622" s="118" t="s">
        <v>736</v>
      </c>
      <c r="BY10622" s="118" t="s">
        <v>3709</v>
      </c>
    </row>
    <row r="10623" spans="53:77" x14ac:dyDescent="0.3">
      <c r="BA10623" s="169" t="e">
        <f>VLOOKUP(D10623,#REF!, 2,FALSE)</f>
        <v>#REF!</v>
      </c>
      <c r="BO10623" s="118" t="s">
        <v>15991</v>
      </c>
      <c r="BP10623" s="118" t="s">
        <v>2983</v>
      </c>
      <c r="BQ10623" s="118" t="s">
        <v>2983</v>
      </c>
      <c r="BW10623" s="118" t="s">
        <v>15991</v>
      </c>
      <c r="BX10623" s="118" t="s">
        <v>2983</v>
      </c>
      <c r="BY10623" s="118" t="s">
        <v>2983</v>
      </c>
    </row>
    <row r="10624" spans="53:77" x14ac:dyDescent="0.3">
      <c r="BA10624" s="169" t="e">
        <f>VLOOKUP(D10624,#REF!, 2,FALSE)</f>
        <v>#REF!</v>
      </c>
      <c r="BO10624" s="118" t="s">
        <v>15992</v>
      </c>
      <c r="BP10624" s="118" t="s">
        <v>2983</v>
      </c>
      <c r="BQ10624" s="118" t="s">
        <v>2983</v>
      </c>
      <c r="BW10624" s="118" t="s">
        <v>15992</v>
      </c>
      <c r="BX10624" s="118" t="s">
        <v>2983</v>
      </c>
      <c r="BY10624" s="118" t="s">
        <v>2983</v>
      </c>
    </row>
    <row r="10625" spans="53:77" x14ac:dyDescent="0.3">
      <c r="BA10625" s="169" t="e">
        <f>VLOOKUP(D10625,#REF!, 2,FALSE)</f>
        <v>#REF!</v>
      </c>
      <c r="BO10625" s="118" t="s">
        <v>15993</v>
      </c>
      <c r="BP10625" s="118" t="s">
        <v>2983</v>
      </c>
      <c r="BQ10625" s="118" t="s">
        <v>2983</v>
      </c>
      <c r="BW10625" s="118" t="s">
        <v>15993</v>
      </c>
      <c r="BX10625" s="118" t="s">
        <v>2983</v>
      </c>
      <c r="BY10625" s="118" t="s">
        <v>2983</v>
      </c>
    </row>
    <row r="10626" spans="53:77" x14ac:dyDescent="0.3">
      <c r="BA10626" s="169" t="e">
        <f>VLOOKUP(D10626,#REF!, 2,FALSE)</f>
        <v>#REF!</v>
      </c>
      <c r="BO10626" s="118" t="s">
        <v>15994</v>
      </c>
      <c r="BP10626" s="118" t="s">
        <v>3043</v>
      </c>
      <c r="BQ10626" s="118" t="s">
        <v>15995</v>
      </c>
      <c r="BW10626" s="118" t="s">
        <v>15994</v>
      </c>
      <c r="BX10626" s="118" t="s">
        <v>3043</v>
      </c>
      <c r="BY10626" s="118" t="s">
        <v>15995</v>
      </c>
    </row>
    <row r="10627" spans="53:77" x14ac:dyDescent="0.3">
      <c r="BA10627" s="169" t="e">
        <f>VLOOKUP(D10627,#REF!, 2,FALSE)</f>
        <v>#REF!</v>
      </c>
      <c r="BO10627" s="118" t="s">
        <v>15996</v>
      </c>
      <c r="BP10627" s="118" t="s">
        <v>2983</v>
      </c>
      <c r="BQ10627" s="118" t="s">
        <v>2983</v>
      </c>
      <c r="BW10627" s="118" t="s">
        <v>15996</v>
      </c>
      <c r="BX10627" s="118" t="s">
        <v>2983</v>
      </c>
      <c r="BY10627" s="118" t="s">
        <v>2983</v>
      </c>
    </row>
    <row r="10628" spans="53:77" x14ac:dyDescent="0.3">
      <c r="BA10628" s="169" t="e">
        <f>VLOOKUP(D10628,#REF!, 2,FALSE)</f>
        <v>#REF!</v>
      </c>
      <c r="BO10628" s="118" t="s">
        <v>15997</v>
      </c>
      <c r="BP10628" s="118" t="s">
        <v>2983</v>
      </c>
      <c r="BQ10628" s="118" t="s">
        <v>15998</v>
      </c>
      <c r="BW10628" s="118" t="s">
        <v>15997</v>
      </c>
      <c r="BX10628" s="118" t="s">
        <v>2983</v>
      </c>
      <c r="BY10628" s="118" t="s">
        <v>15998</v>
      </c>
    </row>
    <row r="10629" spans="53:77" x14ac:dyDescent="0.3">
      <c r="BA10629" s="169" t="e">
        <f>VLOOKUP(D10629,#REF!, 2,FALSE)</f>
        <v>#REF!</v>
      </c>
      <c r="BO10629" s="118" t="s">
        <v>15999</v>
      </c>
      <c r="BP10629" s="118" t="s">
        <v>2983</v>
      </c>
      <c r="BQ10629" s="118" t="s">
        <v>2983</v>
      </c>
      <c r="BW10629" s="118" t="s">
        <v>15999</v>
      </c>
      <c r="BX10629" s="118" t="s">
        <v>2983</v>
      </c>
      <c r="BY10629" s="118" t="s">
        <v>2983</v>
      </c>
    </row>
    <row r="10630" spans="53:77" x14ac:dyDescent="0.3">
      <c r="BA10630" s="169" t="e">
        <f>VLOOKUP(D10630,#REF!, 2,FALSE)</f>
        <v>#REF!</v>
      </c>
      <c r="BO10630" s="118" t="s">
        <v>16000</v>
      </c>
      <c r="BP10630" s="118" t="s">
        <v>669</v>
      </c>
      <c r="BQ10630" s="118" t="s">
        <v>3338</v>
      </c>
      <c r="BW10630" s="118" t="s">
        <v>16000</v>
      </c>
      <c r="BX10630" s="118" t="s">
        <v>669</v>
      </c>
      <c r="BY10630" s="118" t="s">
        <v>3338</v>
      </c>
    </row>
    <row r="10631" spans="53:77" x14ac:dyDescent="0.3">
      <c r="BA10631" s="169" t="e">
        <f>VLOOKUP(D10631,#REF!, 2,FALSE)</f>
        <v>#REF!</v>
      </c>
      <c r="BO10631" s="118" t="s">
        <v>16001</v>
      </c>
      <c r="BP10631" s="118" t="s">
        <v>663</v>
      </c>
      <c r="BQ10631" s="118" t="s">
        <v>12495</v>
      </c>
      <c r="BW10631" s="118" t="s">
        <v>16001</v>
      </c>
      <c r="BX10631" s="118" t="s">
        <v>663</v>
      </c>
      <c r="BY10631" s="118" t="s">
        <v>12495</v>
      </c>
    </row>
    <row r="10632" spans="53:77" x14ac:dyDescent="0.3">
      <c r="BA10632" s="169" t="e">
        <f>VLOOKUP(D10632,#REF!, 2,FALSE)</f>
        <v>#REF!</v>
      </c>
      <c r="BO10632" s="118" t="s">
        <v>16002</v>
      </c>
      <c r="BP10632" s="118" t="s">
        <v>658</v>
      </c>
      <c r="BQ10632" s="118" t="s">
        <v>8799</v>
      </c>
      <c r="BW10632" s="118" t="s">
        <v>16002</v>
      </c>
      <c r="BX10632" s="118" t="s">
        <v>658</v>
      </c>
      <c r="BY10632" s="118" t="s">
        <v>8799</v>
      </c>
    </row>
    <row r="10633" spans="53:77" x14ac:dyDescent="0.3">
      <c r="BA10633" s="169" t="e">
        <f>VLOOKUP(D10633,#REF!, 2,FALSE)</f>
        <v>#REF!</v>
      </c>
      <c r="BO10633" s="118" t="s">
        <v>16003</v>
      </c>
      <c r="BP10633" s="118" t="s">
        <v>16975</v>
      </c>
      <c r="BQ10633" s="118" t="s">
        <v>3924</v>
      </c>
      <c r="BW10633" s="118" t="s">
        <v>16003</v>
      </c>
      <c r="BX10633" s="118" t="s">
        <v>16975</v>
      </c>
      <c r="BY10633" s="118" t="s">
        <v>3924</v>
      </c>
    </row>
    <row r="10634" spans="53:77" x14ac:dyDescent="0.3">
      <c r="BA10634" s="169" t="e">
        <f>VLOOKUP(D10634,#REF!, 2,FALSE)</f>
        <v>#REF!</v>
      </c>
      <c r="BO10634" s="118" t="s">
        <v>16004</v>
      </c>
      <c r="BP10634" s="118" t="s">
        <v>16975</v>
      </c>
      <c r="BQ10634" s="118" t="s">
        <v>1072</v>
      </c>
      <c r="BW10634" s="118" t="s">
        <v>16004</v>
      </c>
      <c r="BX10634" s="118" t="s">
        <v>16975</v>
      </c>
      <c r="BY10634" s="118" t="s">
        <v>1072</v>
      </c>
    </row>
    <row r="10635" spans="53:77" x14ac:dyDescent="0.3">
      <c r="BA10635" s="169" t="e">
        <f>VLOOKUP(D10635,#REF!, 2,FALSE)</f>
        <v>#REF!</v>
      </c>
      <c r="BO10635" s="118" t="s">
        <v>16005</v>
      </c>
      <c r="BP10635" s="118" t="s">
        <v>1013</v>
      </c>
      <c r="BQ10635" s="118" t="s">
        <v>14902</v>
      </c>
      <c r="BW10635" s="118" t="s">
        <v>16005</v>
      </c>
      <c r="BX10635" s="118" t="s">
        <v>1013</v>
      </c>
      <c r="BY10635" s="118" t="s">
        <v>14902</v>
      </c>
    </row>
    <row r="10636" spans="53:77" x14ac:dyDescent="0.3">
      <c r="BA10636" s="169" t="e">
        <f>VLOOKUP(D10636,#REF!, 2,FALSE)</f>
        <v>#REF!</v>
      </c>
      <c r="BO10636" s="118" t="s">
        <v>67</v>
      </c>
      <c r="BP10636" s="118" t="s">
        <v>16975</v>
      </c>
      <c r="BQ10636" s="118" t="s">
        <v>8070</v>
      </c>
      <c r="BW10636" s="118" t="s">
        <v>67</v>
      </c>
      <c r="BX10636" s="118" t="s">
        <v>16975</v>
      </c>
      <c r="BY10636" s="118" t="s">
        <v>8070</v>
      </c>
    </row>
    <row r="10637" spans="53:77" x14ac:dyDescent="0.3">
      <c r="BA10637" s="169" t="e">
        <f>VLOOKUP(D10637,#REF!, 2,FALSE)</f>
        <v>#REF!</v>
      </c>
      <c r="BO10637" s="118" t="s">
        <v>16006</v>
      </c>
      <c r="BP10637" s="118" t="s">
        <v>666</v>
      </c>
      <c r="BQ10637" s="118" t="s">
        <v>16007</v>
      </c>
      <c r="BW10637" s="118" t="s">
        <v>16006</v>
      </c>
      <c r="BX10637" s="118" t="s">
        <v>666</v>
      </c>
      <c r="BY10637" s="118" t="s">
        <v>16007</v>
      </c>
    </row>
    <row r="10638" spans="53:77" x14ac:dyDescent="0.3">
      <c r="BA10638" s="169" t="e">
        <f>VLOOKUP(D10638,#REF!, 2,FALSE)</f>
        <v>#REF!</v>
      </c>
      <c r="BO10638" s="118" t="s">
        <v>16008</v>
      </c>
      <c r="BP10638" s="118" t="s">
        <v>16975</v>
      </c>
      <c r="BQ10638" s="118" t="s">
        <v>8583</v>
      </c>
      <c r="BW10638" s="118" t="s">
        <v>16008</v>
      </c>
      <c r="BX10638" s="118" t="s">
        <v>16975</v>
      </c>
      <c r="BY10638" s="118" t="s">
        <v>8583</v>
      </c>
    </row>
    <row r="10639" spans="53:77" x14ac:dyDescent="0.3">
      <c r="BA10639" s="169" t="e">
        <f>VLOOKUP(D10639,#REF!, 2,FALSE)</f>
        <v>#REF!</v>
      </c>
      <c r="BO10639" s="118" t="s">
        <v>2764</v>
      </c>
      <c r="BP10639" s="118" t="s">
        <v>3000</v>
      </c>
      <c r="BQ10639" s="118" t="s">
        <v>10636</v>
      </c>
      <c r="BW10639" s="118" t="s">
        <v>2764</v>
      </c>
      <c r="BX10639" s="118" t="s">
        <v>3000</v>
      </c>
      <c r="BY10639" s="118" t="s">
        <v>10636</v>
      </c>
    </row>
    <row r="10640" spans="53:77" x14ac:dyDescent="0.3">
      <c r="BA10640" s="169" t="e">
        <f>VLOOKUP(D10640,#REF!, 2,FALSE)</f>
        <v>#REF!</v>
      </c>
      <c r="BO10640" s="118" t="s">
        <v>16009</v>
      </c>
      <c r="BP10640" s="118" t="s">
        <v>3000</v>
      </c>
      <c r="BQ10640" s="118" t="s">
        <v>4764</v>
      </c>
      <c r="BW10640" s="118" t="s">
        <v>16009</v>
      </c>
      <c r="BX10640" s="118" t="s">
        <v>3000</v>
      </c>
      <c r="BY10640" s="118" t="s">
        <v>4764</v>
      </c>
    </row>
    <row r="10641" spans="53:77" x14ac:dyDescent="0.3">
      <c r="BA10641" s="169" t="e">
        <f>VLOOKUP(D10641,#REF!, 2,FALSE)</f>
        <v>#REF!</v>
      </c>
      <c r="BO10641" s="118" t="s">
        <v>16010</v>
      </c>
      <c r="BP10641" s="118" t="s">
        <v>16975</v>
      </c>
      <c r="BQ10641" s="118" t="s">
        <v>3162</v>
      </c>
      <c r="BW10641" s="118" t="s">
        <v>16010</v>
      </c>
      <c r="BX10641" s="118" t="s">
        <v>16975</v>
      </c>
      <c r="BY10641" s="118" t="s">
        <v>3162</v>
      </c>
    </row>
    <row r="10642" spans="53:77" x14ac:dyDescent="0.3">
      <c r="BA10642" s="169" t="e">
        <f>VLOOKUP(D10642,#REF!, 2,FALSE)</f>
        <v>#REF!</v>
      </c>
      <c r="BO10642" s="118" t="s">
        <v>16011</v>
      </c>
      <c r="BP10642" s="118" t="s">
        <v>16975</v>
      </c>
      <c r="BQ10642" s="118" t="s">
        <v>6283</v>
      </c>
      <c r="BW10642" s="118" t="s">
        <v>16011</v>
      </c>
      <c r="BX10642" s="118" t="s">
        <v>16975</v>
      </c>
      <c r="BY10642" s="118" t="s">
        <v>6283</v>
      </c>
    </row>
    <row r="10643" spans="53:77" x14ac:dyDescent="0.3">
      <c r="BA10643" s="169" t="e">
        <f>VLOOKUP(D10643,#REF!, 2,FALSE)</f>
        <v>#REF!</v>
      </c>
      <c r="BO10643" s="118" t="s">
        <v>2766</v>
      </c>
      <c r="BP10643" s="118" t="s">
        <v>16975</v>
      </c>
      <c r="BQ10643" s="118" t="s">
        <v>12565</v>
      </c>
      <c r="BW10643" s="118" t="s">
        <v>2766</v>
      </c>
      <c r="BX10643" s="118" t="s">
        <v>16975</v>
      </c>
      <c r="BY10643" s="118" t="s">
        <v>12565</v>
      </c>
    </row>
    <row r="10644" spans="53:77" x14ac:dyDescent="0.3">
      <c r="BA10644" s="169" t="e">
        <f>VLOOKUP(D10644,#REF!, 2,FALSE)</f>
        <v>#REF!</v>
      </c>
      <c r="BO10644" s="118" t="s">
        <v>16012</v>
      </c>
      <c r="BP10644" s="118" t="s">
        <v>16975</v>
      </c>
      <c r="BQ10644" s="118" t="s">
        <v>16013</v>
      </c>
      <c r="BW10644" s="118" t="s">
        <v>16012</v>
      </c>
      <c r="BX10644" s="118" t="s">
        <v>16975</v>
      </c>
      <c r="BY10644" s="118" t="s">
        <v>16013</v>
      </c>
    </row>
    <row r="10645" spans="53:77" x14ac:dyDescent="0.3">
      <c r="BA10645" s="169" t="e">
        <f>VLOOKUP(D10645,#REF!, 2,FALSE)</f>
        <v>#REF!</v>
      </c>
      <c r="BO10645" s="118" t="s">
        <v>16014</v>
      </c>
      <c r="BP10645" s="118" t="s">
        <v>16975</v>
      </c>
      <c r="BQ10645" s="118" t="s">
        <v>12616</v>
      </c>
      <c r="BW10645" s="118" t="s">
        <v>16014</v>
      </c>
      <c r="BX10645" s="118" t="s">
        <v>16975</v>
      </c>
      <c r="BY10645" s="118" t="s">
        <v>12616</v>
      </c>
    </row>
    <row r="10646" spans="53:77" x14ac:dyDescent="0.3">
      <c r="BA10646" s="169" t="e">
        <f>VLOOKUP(D10646,#REF!, 2,FALSE)</f>
        <v>#REF!</v>
      </c>
      <c r="BO10646" s="118" t="s">
        <v>16015</v>
      </c>
      <c r="BP10646" s="118" t="s">
        <v>616</v>
      </c>
      <c r="BQ10646" s="118" t="s">
        <v>13999</v>
      </c>
      <c r="BW10646" s="118" t="s">
        <v>16015</v>
      </c>
      <c r="BX10646" s="118" t="s">
        <v>616</v>
      </c>
      <c r="BY10646" s="118" t="s">
        <v>13999</v>
      </c>
    </row>
    <row r="10647" spans="53:77" x14ac:dyDescent="0.3">
      <c r="BA10647" s="169" t="e">
        <f>VLOOKUP(D10647,#REF!, 2,FALSE)</f>
        <v>#REF!</v>
      </c>
      <c r="BO10647" s="118" t="s">
        <v>16016</v>
      </c>
      <c r="BP10647" s="118" t="s">
        <v>16975</v>
      </c>
      <c r="BQ10647" s="118" t="s">
        <v>9257</v>
      </c>
      <c r="BW10647" s="118" t="s">
        <v>16016</v>
      </c>
      <c r="BX10647" s="118" t="s">
        <v>16975</v>
      </c>
      <c r="BY10647" s="118" t="s">
        <v>9257</v>
      </c>
    </row>
    <row r="10648" spans="53:77" x14ac:dyDescent="0.3">
      <c r="BA10648" s="169" t="e">
        <f>VLOOKUP(D10648,#REF!, 2,FALSE)</f>
        <v>#REF!</v>
      </c>
      <c r="BO10648" s="118" t="s">
        <v>16017</v>
      </c>
      <c r="BP10648" s="118" t="s">
        <v>16975</v>
      </c>
      <c r="BQ10648" s="118" t="s">
        <v>4030</v>
      </c>
      <c r="BW10648" s="118" t="s">
        <v>16017</v>
      </c>
      <c r="BX10648" s="118" t="s">
        <v>16975</v>
      </c>
      <c r="BY10648" s="118" t="s">
        <v>4030</v>
      </c>
    </row>
    <row r="10649" spans="53:77" x14ac:dyDescent="0.3">
      <c r="BA10649" s="169" t="e">
        <f>VLOOKUP(D10649,#REF!, 2,FALSE)</f>
        <v>#REF!</v>
      </c>
      <c r="BO10649" s="118" t="s">
        <v>16018</v>
      </c>
      <c r="BP10649" s="118" t="s">
        <v>16975</v>
      </c>
      <c r="BQ10649" s="118" t="s">
        <v>9667</v>
      </c>
      <c r="BW10649" s="118" t="s">
        <v>16018</v>
      </c>
      <c r="BX10649" s="118" t="s">
        <v>16975</v>
      </c>
      <c r="BY10649" s="118" t="s">
        <v>9667</v>
      </c>
    </row>
    <row r="10650" spans="53:77" x14ac:dyDescent="0.3">
      <c r="BA10650" s="169" t="e">
        <f>VLOOKUP(D10650,#REF!, 2,FALSE)</f>
        <v>#REF!</v>
      </c>
      <c r="BO10650" s="118" t="s">
        <v>2767</v>
      </c>
      <c r="BP10650" s="118" t="s">
        <v>2983</v>
      </c>
      <c r="BQ10650" s="118" t="s">
        <v>9159</v>
      </c>
      <c r="BW10650" s="118" t="s">
        <v>2767</v>
      </c>
      <c r="BX10650" s="118" t="s">
        <v>2983</v>
      </c>
      <c r="BY10650" s="118" t="s">
        <v>9159</v>
      </c>
    </row>
    <row r="10651" spans="53:77" x14ac:dyDescent="0.3">
      <c r="BA10651" s="169" t="e">
        <f>VLOOKUP(D10651,#REF!, 2,FALSE)</f>
        <v>#REF!</v>
      </c>
      <c r="BO10651" s="118" t="s">
        <v>16019</v>
      </c>
      <c r="BP10651" s="118" t="s">
        <v>3000</v>
      </c>
      <c r="BQ10651" s="118" t="s">
        <v>1738</v>
      </c>
      <c r="BW10651" s="118" t="s">
        <v>16019</v>
      </c>
      <c r="BX10651" s="118" t="s">
        <v>3000</v>
      </c>
      <c r="BY10651" s="118" t="s">
        <v>1738</v>
      </c>
    </row>
    <row r="10652" spans="53:77" x14ac:dyDescent="0.3">
      <c r="BA10652" s="169" t="e">
        <f>VLOOKUP(D10652,#REF!, 2,FALSE)</f>
        <v>#REF!</v>
      </c>
      <c r="BO10652" s="118" t="s">
        <v>2768</v>
      </c>
      <c r="BP10652" s="118" t="s">
        <v>771</v>
      </c>
      <c r="BQ10652" s="118" t="s">
        <v>16020</v>
      </c>
      <c r="BW10652" s="118" t="s">
        <v>2768</v>
      </c>
      <c r="BX10652" s="118" t="s">
        <v>771</v>
      </c>
      <c r="BY10652" s="118" t="s">
        <v>16020</v>
      </c>
    </row>
    <row r="10653" spans="53:77" x14ac:dyDescent="0.3">
      <c r="BA10653" s="169" t="e">
        <f>VLOOKUP(D10653,#REF!, 2,FALSE)</f>
        <v>#REF!</v>
      </c>
      <c r="BO10653" s="118" t="s">
        <v>16021</v>
      </c>
      <c r="BP10653" s="118" t="s">
        <v>937</v>
      </c>
      <c r="BQ10653" s="118" t="s">
        <v>10294</v>
      </c>
      <c r="BW10653" s="118" t="s">
        <v>16021</v>
      </c>
      <c r="BX10653" s="118" t="s">
        <v>937</v>
      </c>
      <c r="BY10653" s="118" t="s">
        <v>10294</v>
      </c>
    </row>
    <row r="10654" spans="53:77" x14ac:dyDescent="0.3">
      <c r="BA10654" s="169" t="e">
        <f>VLOOKUP(D10654,#REF!, 2,FALSE)</f>
        <v>#REF!</v>
      </c>
      <c r="BO10654" s="118" t="s">
        <v>16022</v>
      </c>
      <c r="BP10654" s="118" t="s">
        <v>700</v>
      </c>
      <c r="BQ10654" s="118" t="s">
        <v>1398</v>
      </c>
      <c r="BW10654" s="118" t="s">
        <v>16022</v>
      </c>
      <c r="BX10654" s="118" t="s">
        <v>700</v>
      </c>
      <c r="BY10654" s="118" t="s">
        <v>1398</v>
      </c>
    </row>
    <row r="10655" spans="53:77" x14ac:dyDescent="0.3">
      <c r="BA10655" s="169" t="e">
        <f>VLOOKUP(D10655,#REF!, 2,FALSE)</f>
        <v>#REF!</v>
      </c>
      <c r="BO10655" s="118" t="s">
        <v>2769</v>
      </c>
      <c r="BP10655" s="118" t="s">
        <v>783</v>
      </c>
      <c r="BQ10655" s="118" t="s">
        <v>16023</v>
      </c>
      <c r="BW10655" s="118" t="s">
        <v>2769</v>
      </c>
      <c r="BX10655" s="118" t="s">
        <v>783</v>
      </c>
      <c r="BY10655" s="118" t="s">
        <v>16023</v>
      </c>
    </row>
    <row r="10656" spans="53:77" x14ac:dyDescent="0.3">
      <c r="BA10656" s="169" t="e">
        <f>VLOOKUP(D10656,#REF!, 2,FALSE)</f>
        <v>#REF!</v>
      </c>
      <c r="BO10656" s="118" t="s">
        <v>16024</v>
      </c>
      <c r="BP10656" s="118" t="s">
        <v>3003</v>
      </c>
      <c r="BQ10656" s="118" t="s">
        <v>1064</v>
      </c>
      <c r="BW10656" s="118" t="s">
        <v>16024</v>
      </c>
      <c r="BX10656" s="118" t="s">
        <v>3003</v>
      </c>
      <c r="BY10656" s="118" t="s">
        <v>1064</v>
      </c>
    </row>
    <row r="10657" spans="53:77" x14ac:dyDescent="0.3">
      <c r="BA10657" s="169" t="e">
        <f>VLOOKUP(D10657,#REF!, 2,FALSE)</f>
        <v>#REF!</v>
      </c>
      <c r="BO10657" s="118" t="s">
        <v>16025</v>
      </c>
      <c r="BP10657" s="118" t="s">
        <v>16975</v>
      </c>
      <c r="BQ10657" s="118" t="s">
        <v>1908</v>
      </c>
      <c r="BW10657" s="118" t="s">
        <v>16025</v>
      </c>
      <c r="BX10657" s="118" t="s">
        <v>16975</v>
      </c>
      <c r="BY10657" s="118" t="s">
        <v>1908</v>
      </c>
    </row>
    <row r="10658" spans="53:77" x14ac:dyDescent="0.3">
      <c r="BA10658" s="169" t="e">
        <f>VLOOKUP(D10658,#REF!, 2,FALSE)</f>
        <v>#REF!</v>
      </c>
      <c r="BO10658" s="118" t="s">
        <v>16026</v>
      </c>
      <c r="BP10658" s="118" t="s">
        <v>731</v>
      </c>
      <c r="BQ10658" s="118" t="s">
        <v>9292</v>
      </c>
      <c r="BW10658" s="118" t="s">
        <v>16026</v>
      </c>
      <c r="BX10658" s="118" t="s">
        <v>731</v>
      </c>
      <c r="BY10658" s="118" t="s">
        <v>9292</v>
      </c>
    </row>
    <row r="10659" spans="53:77" x14ac:dyDescent="0.3">
      <c r="BA10659" s="169" t="e">
        <f>VLOOKUP(D10659,#REF!, 2,FALSE)</f>
        <v>#REF!</v>
      </c>
      <c r="BO10659" s="118" t="s">
        <v>16027</v>
      </c>
      <c r="BP10659" s="118" t="s">
        <v>2983</v>
      </c>
      <c r="BQ10659" s="118" t="s">
        <v>2983</v>
      </c>
      <c r="BW10659" s="118" t="s">
        <v>16027</v>
      </c>
      <c r="BX10659" s="118" t="s">
        <v>2983</v>
      </c>
      <c r="BY10659" s="118" t="s">
        <v>2983</v>
      </c>
    </row>
    <row r="10660" spans="53:77" x14ac:dyDescent="0.3">
      <c r="BA10660" s="169" t="e">
        <f>VLOOKUP(D10660,#REF!, 2,FALSE)</f>
        <v>#REF!</v>
      </c>
      <c r="BO10660" s="118" t="s">
        <v>16028</v>
      </c>
      <c r="BP10660" s="118" t="s">
        <v>2983</v>
      </c>
      <c r="BQ10660" s="118" t="s">
        <v>2983</v>
      </c>
      <c r="BW10660" s="118" t="s">
        <v>16028</v>
      </c>
      <c r="BX10660" s="118" t="s">
        <v>2983</v>
      </c>
      <c r="BY10660" s="118" t="s">
        <v>2983</v>
      </c>
    </row>
    <row r="10661" spans="53:77" x14ac:dyDescent="0.3">
      <c r="BA10661" s="169" t="e">
        <f>VLOOKUP(D10661,#REF!, 2,FALSE)</f>
        <v>#REF!</v>
      </c>
      <c r="BO10661" s="118" t="s">
        <v>16029</v>
      </c>
      <c r="BP10661" s="118" t="s">
        <v>2983</v>
      </c>
      <c r="BQ10661" s="118" t="s">
        <v>2983</v>
      </c>
      <c r="BW10661" s="118" t="s">
        <v>16029</v>
      </c>
      <c r="BX10661" s="118" t="s">
        <v>2983</v>
      </c>
      <c r="BY10661" s="118" t="s">
        <v>2983</v>
      </c>
    </row>
    <row r="10662" spans="53:77" x14ac:dyDescent="0.3">
      <c r="BA10662" s="169" t="e">
        <f>VLOOKUP(D10662,#REF!, 2,FALSE)</f>
        <v>#REF!</v>
      </c>
      <c r="BO10662" s="118" t="s">
        <v>16030</v>
      </c>
      <c r="BP10662" s="118" t="s">
        <v>2983</v>
      </c>
      <c r="BQ10662" s="118" t="s">
        <v>2983</v>
      </c>
      <c r="BW10662" s="118" t="s">
        <v>16030</v>
      </c>
      <c r="BX10662" s="118" t="s">
        <v>2983</v>
      </c>
      <c r="BY10662" s="118" t="s">
        <v>2983</v>
      </c>
    </row>
    <row r="10663" spans="53:77" x14ac:dyDescent="0.3">
      <c r="BA10663" s="169" t="e">
        <f>VLOOKUP(D10663,#REF!, 2,FALSE)</f>
        <v>#REF!</v>
      </c>
      <c r="BO10663" s="118" t="s">
        <v>16031</v>
      </c>
      <c r="BP10663" s="118" t="s">
        <v>16975</v>
      </c>
      <c r="BQ10663" s="118" t="s">
        <v>2063</v>
      </c>
      <c r="BW10663" s="118" t="s">
        <v>16031</v>
      </c>
      <c r="BX10663" s="118" t="s">
        <v>16975</v>
      </c>
      <c r="BY10663" s="118" t="s">
        <v>2063</v>
      </c>
    </row>
    <row r="10664" spans="53:77" x14ac:dyDescent="0.3">
      <c r="BA10664" s="169" t="e">
        <f>VLOOKUP(D10664,#REF!, 2,FALSE)</f>
        <v>#REF!</v>
      </c>
      <c r="BO10664" s="118" t="s">
        <v>16032</v>
      </c>
      <c r="BP10664" s="118" t="s">
        <v>841</v>
      </c>
      <c r="BQ10664" s="118" t="s">
        <v>712</v>
      </c>
      <c r="BW10664" s="118" t="s">
        <v>16032</v>
      </c>
      <c r="BX10664" s="118" t="s">
        <v>841</v>
      </c>
      <c r="BY10664" s="118" t="s">
        <v>712</v>
      </c>
    </row>
    <row r="10665" spans="53:77" x14ac:dyDescent="0.3">
      <c r="BA10665" s="169" t="e">
        <f>VLOOKUP(D10665,#REF!, 2,FALSE)</f>
        <v>#REF!</v>
      </c>
      <c r="BO10665" s="118" t="s">
        <v>16033</v>
      </c>
      <c r="BP10665" s="118" t="s">
        <v>16975</v>
      </c>
      <c r="BQ10665" s="118" t="s">
        <v>1507</v>
      </c>
      <c r="BW10665" s="118" t="s">
        <v>16033</v>
      </c>
      <c r="BX10665" s="118" t="s">
        <v>16975</v>
      </c>
      <c r="BY10665" s="118" t="s">
        <v>1507</v>
      </c>
    </row>
    <row r="10666" spans="53:77" x14ac:dyDescent="0.3">
      <c r="BA10666" s="169" t="e">
        <f>VLOOKUP(D10666,#REF!, 2,FALSE)</f>
        <v>#REF!</v>
      </c>
      <c r="BO10666" s="118" t="s">
        <v>2771</v>
      </c>
      <c r="BP10666" s="118" t="s">
        <v>16975</v>
      </c>
      <c r="BQ10666" s="118" t="s">
        <v>2373</v>
      </c>
      <c r="BW10666" s="118" t="s">
        <v>2771</v>
      </c>
      <c r="BX10666" s="118" t="s">
        <v>16975</v>
      </c>
      <c r="BY10666" s="118" t="s">
        <v>2373</v>
      </c>
    </row>
    <row r="10667" spans="53:77" x14ac:dyDescent="0.3">
      <c r="BA10667" s="169" t="e">
        <f>VLOOKUP(D10667,#REF!, 2,FALSE)</f>
        <v>#REF!</v>
      </c>
      <c r="BO10667" s="118" t="s">
        <v>16034</v>
      </c>
      <c r="BP10667" s="118" t="s">
        <v>16975</v>
      </c>
      <c r="BQ10667" s="118" t="s">
        <v>3826</v>
      </c>
      <c r="BW10667" s="118" t="s">
        <v>16034</v>
      </c>
      <c r="BX10667" s="118" t="s">
        <v>16975</v>
      </c>
      <c r="BY10667" s="118" t="s">
        <v>3826</v>
      </c>
    </row>
    <row r="10668" spans="53:77" x14ac:dyDescent="0.3">
      <c r="BA10668" s="169" t="e">
        <f>VLOOKUP(D10668,#REF!, 2,FALSE)</f>
        <v>#REF!</v>
      </c>
      <c r="BO10668" s="118" t="s">
        <v>16035</v>
      </c>
      <c r="BP10668" s="118" t="s">
        <v>3003</v>
      </c>
      <c r="BQ10668" s="118" t="s">
        <v>1047</v>
      </c>
      <c r="BW10668" s="118" t="s">
        <v>16035</v>
      </c>
      <c r="BX10668" s="118" t="s">
        <v>3003</v>
      </c>
      <c r="BY10668" s="118" t="s">
        <v>1047</v>
      </c>
    </row>
    <row r="10669" spans="53:77" x14ac:dyDescent="0.3">
      <c r="BA10669" s="169" t="e">
        <f>VLOOKUP(D10669,#REF!, 2,FALSE)</f>
        <v>#REF!</v>
      </c>
      <c r="BO10669" s="118" t="s">
        <v>2772</v>
      </c>
      <c r="BP10669" s="118" t="s">
        <v>16975</v>
      </c>
      <c r="BQ10669" s="118" t="s">
        <v>1386</v>
      </c>
      <c r="BW10669" s="118" t="s">
        <v>2772</v>
      </c>
      <c r="BX10669" s="118" t="s">
        <v>16975</v>
      </c>
      <c r="BY10669" s="118" t="s">
        <v>1386</v>
      </c>
    </row>
    <row r="10670" spans="53:77" x14ac:dyDescent="0.3">
      <c r="BA10670" s="169" t="e">
        <f>VLOOKUP(D10670,#REF!, 2,FALSE)</f>
        <v>#REF!</v>
      </c>
      <c r="BO10670" s="118" t="s">
        <v>16036</v>
      </c>
      <c r="BP10670" s="118" t="s">
        <v>731</v>
      </c>
      <c r="BQ10670" s="118" t="s">
        <v>16037</v>
      </c>
      <c r="BW10670" s="118" t="s">
        <v>16036</v>
      </c>
      <c r="BX10670" s="118" t="s">
        <v>731</v>
      </c>
      <c r="BY10670" s="118" t="s">
        <v>16037</v>
      </c>
    </row>
    <row r="10671" spans="53:77" x14ac:dyDescent="0.3">
      <c r="BA10671" s="169" t="e">
        <f>VLOOKUP(D10671,#REF!, 2,FALSE)</f>
        <v>#REF!</v>
      </c>
      <c r="BO10671" s="118" t="s">
        <v>16038</v>
      </c>
      <c r="BP10671" s="118" t="s">
        <v>787</v>
      </c>
      <c r="BQ10671" s="118" t="s">
        <v>16039</v>
      </c>
      <c r="BW10671" s="118" t="s">
        <v>16038</v>
      </c>
      <c r="BX10671" s="118" t="s">
        <v>787</v>
      </c>
      <c r="BY10671" s="118" t="s">
        <v>16039</v>
      </c>
    </row>
    <row r="10672" spans="53:77" x14ac:dyDescent="0.3">
      <c r="BA10672" s="169" t="e">
        <f>VLOOKUP(D10672,#REF!, 2,FALSE)</f>
        <v>#REF!</v>
      </c>
      <c r="BO10672" s="118" t="s">
        <v>16040</v>
      </c>
      <c r="BP10672" s="118" t="s">
        <v>2983</v>
      </c>
      <c r="BQ10672" s="118" t="s">
        <v>2983</v>
      </c>
      <c r="BW10672" s="118" t="s">
        <v>16040</v>
      </c>
      <c r="BX10672" s="118" t="s">
        <v>2983</v>
      </c>
      <c r="BY10672" s="118" t="s">
        <v>2983</v>
      </c>
    </row>
    <row r="10673" spans="53:77" x14ac:dyDescent="0.3">
      <c r="BA10673" s="169" t="e">
        <f>VLOOKUP(D10673,#REF!, 2,FALSE)</f>
        <v>#REF!</v>
      </c>
      <c r="BO10673" s="118" t="s">
        <v>16041</v>
      </c>
      <c r="BP10673" s="118" t="s">
        <v>926</v>
      </c>
      <c r="BQ10673" s="118" t="s">
        <v>16042</v>
      </c>
      <c r="BW10673" s="118" t="s">
        <v>16041</v>
      </c>
      <c r="BX10673" s="118" t="s">
        <v>926</v>
      </c>
      <c r="BY10673" s="118" t="s">
        <v>16042</v>
      </c>
    </row>
    <row r="10674" spans="53:77" x14ac:dyDescent="0.3">
      <c r="BA10674" s="169" t="e">
        <f>VLOOKUP(D10674,#REF!, 2,FALSE)</f>
        <v>#REF!</v>
      </c>
      <c r="BO10674" s="118" t="s">
        <v>16043</v>
      </c>
      <c r="BP10674" s="118" t="s">
        <v>3000</v>
      </c>
      <c r="BQ10674" s="118" t="s">
        <v>16044</v>
      </c>
      <c r="BW10674" s="118" t="s">
        <v>16043</v>
      </c>
      <c r="BX10674" s="118" t="s">
        <v>3000</v>
      </c>
      <c r="BY10674" s="118" t="s">
        <v>16044</v>
      </c>
    </row>
    <row r="10675" spans="53:77" x14ac:dyDescent="0.3">
      <c r="BA10675" s="169" t="e">
        <f>VLOOKUP(D10675,#REF!, 2,FALSE)</f>
        <v>#REF!</v>
      </c>
      <c r="BO10675" s="118" t="s">
        <v>16045</v>
      </c>
      <c r="BP10675" s="118" t="s">
        <v>3043</v>
      </c>
      <c r="BQ10675" s="118" t="s">
        <v>16046</v>
      </c>
      <c r="BW10675" s="118" t="s">
        <v>16045</v>
      </c>
      <c r="BX10675" s="118" t="s">
        <v>3043</v>
      </c>
      <c r="BY10675" s="118" t="s">
        <v>16046</v>
      </c>
    </row>
    <row r="10676" spans="53:77" x14ac:dyDescent="0.3">
      <c r="BA10676" s="169" t="e">
        <f>VLOOKUP(D10676,#REF!, 2,FALSE)</f>
        <v>#REF!</v>
      </c>
      <c r="BO10676" s="118" t="s">
        <v>16047</v>
      </c>
      <c r="BP10676" s="118" t="s">
        <v>616</v>
      </c>
      <c r="BQ10676" s="118" t="s">
        <v>16039</v>
      </c>
      <c r="BW10676" s="118" t="s">
        <v>16047</v>
      </c>
      <c r="BX10676" s="118" t="s">
        <v>616</v>
      </c>
      <c r="BY10676" s="118" t="s">
        <v>16039</v>
      </c>
    </row>
    <row r="10677" spans="53:77" x14ac:dyDescent="0.3">
      <c r="BA10677" s="169" t="e">
        <f>VLOOKUP(D10677,#REF!, 2,FALSE)</f>
        <v>#REF!</v>
      </c>
      <c r="BO10677" s="118" t="s">
        <v>16048</v>
      </c>
      <c r="BP10677" s="118" t="s">
        <v>617</v>
      </c>
      <c r="BQ10677" s="118" t="s">
        <v>16049</v>
      </c>
      <c r="BW10677" s="118" t="s">
        <v>16048</v>
      </c>
      <c r="BX10677" s="118" t="s">
        <v>617</v>
      </c>
      <c r="BY10677" s="118" t="s">
        <v>16049</v>
      </c>
    </row>
    <row r="10678" spans="53:77" x14ac:dyDescent="0.3">
      <c r="BA10678" s="169" t="e">
        <f>VLOOKUP(D10678,#REF!, 2,FALSE)</f>
        <v>#REF!</v>
      </c>
      <c r="BO10678" s="118" t="s">
        <v>2773</v>
      </c>
      <c r="BP10678" s="118" t="s">
        <v>841</v>
      </c>
      <c r="BQ10678" s="118" t="s">
        <v>16050</v>
      </c>
      <c r="BW10678" s="118" t="s">
        <v>2773</v>
      </c>
      <c r="BX10678" s="118" t="s">
        <v>841</v>
      </c>
      <c r="BY10678" s="118" t="s">
        <v>16050</v>
      </c>
    </row>
    <row r="10679" spans="53:77" x14ac:dyDescent="0.3">
      <c r="BA10679" s="169" t="e">
        <f>VLOOKUP(D10679,#REF!, 2,FALSE)</f>
        <v>#REF!</v>
      </c>
      <c r="BO10679" s="118" t="s">
        <v>16051</v>
      </c>
      <c r="BP10679" s="118" t="s">
        <v>2983</v>
      </c>
      <c r="BQ10679" s="118" t="s">
        <v>2983</v>
      </c>
      <c r="BW10679" s="118" t="s">
        <v>16051</v>
      </c>
      <c r="BX10679" s="118" t="s">
        <v>2983</v>
      </c>
      <c r="BY10679" s="118" t="s">
        <v>2983</v>
      </c>
    </row>
    <row r="10680" spans="53:77" x14ac:dyDescent="0.3">
      <c r="BA10680" s="169" t="e">
        <f>VLOOKUP(D10680,#REF!, 2,FALSE)</f>
        <v>#REF!</v>
      </c>
      <c r="BO10680" s="118" t="s">
        <v>16052</v>
      </c>
      <c r="BP10680" s="118" t="s">
        <v>2983</v>
      </c>
      <c r="BQ10680" s="118" t="s">
        <v>2983</v>
      </c>
      <c r="BW10680" s="118" t="s">
        <v>16052</v>
      </c>
      <c r="BX10680" s="118" t="s">
        <v>2983</v>
      </c>
      <c r="BY10680" s="118" t="s">
        <v>2983</v>
      </c>
    </row>
    <row r="10681" spans="53:77" x14ac:dyDescent="0.3">
      <c r="BA10681" s="169" t="e">
        <f>VLOOKUP(D10681,#REF!, 2,FALSE)</f>
        <v>#REF!</v>
      </c>
      <c r="BO10681" s="118" t="s">
        <v>16053</v>
      </c>
      <c r="BP10681" s="118" t="s">
        <v>2983</v>
      </c>
      <c r="BQ10681" s="118" t="s">
        <v>2983</v>
      </c>
      <c r="BW10681" s="118" t="s">
        <v>16053</v>
      </c>
      <c r="BX10681" s="118" t="s">
        <v>2983</v>
      </c>
      <c r="BY10681" s="118" t="s">
        <v>2983</v>
      </c>
    </row>
    <row r="10682" spans="53:77" x14ac:dyDescent="0.3">
      <c r="BA10682" s="169" t="e">
        <f>VLOOKUP(D10682,#REF!, 2,FALSE)</f>
        <v>#REF!</v>
      </c>
      <c r="BO10682" s="118" t="s">
        <v>16054</v>
      </c>
      <c r="BP10682" s="118" t="s">
        <v>2983</v>
      </c>
      <c r="BQ10682" s="118" t="s">
        <v>2983</v>
      </c>
      <c r="BW10682" s="118" t="s">
        <v>16054</v>
      </c>
      <c r="BX10682" s="118" t="s">
        <v>2983</v>
      </c>
      <c r="BY10682" s="118" t="s">
        <v>2983</v>
      </c>
    </row>
    <row r="10683" spans="53:77" x14ac:dyDescent="0.3">
      <c r="BA10683" s="169" t="e">
        <f>VLOOKUP(D10683,#REF!, 2,FALSE)</f>
        <v>#REF!</v>
      </c>
      <c r="BO10683" s="118" t="s">
        <v>2775</v>
      </c>
      <c r="BP10683" s="118" t="s">
        <v>780</v>
      </c>
      <c r="BQ10683" s="118" t="s">
        <v>12240</v>
      </c>
      <c r="BW10683" s="118" t="s">
        <v>2775</v>
      </c>
      <c r="BX10683" s="118" t="s">
        <v>780</v>
      </c>
      <c r="BY10683" s="118" t="s">
        <v>12240</v>
      </c>
    </row>
    <row r="10684" spans="53:77" x14ac:dyDescent="0.3">
      <c r="BA10684" s="169" t="e">
        <f>VLOOKUP(D10684,#REF!, 2,FALSE)</f>
        <v>#REF!</v>
      </c>
      <c r="BO10684" s="118" t="s">
        <v>16055</v>
      </c>
      <c r="BP10684" s="118" t="s">
        <v>3003</v>
      </c>
      <c r="BQ10684" s="118" t="s">
        <v>16056</v>
      </c>
      <c r="BW10684" s="118" t="s">
        <v>16055</v>
      </c>
      <c r="BX10684" s="118" t="s">
        <v>3003</v>
      </c>
      <c r="BY10684" s="118" t="s">
        <v>16056</v>
      </c>
    </row>
    <row r="10685" spans="53:77" x14ac:dyDescent="0.3">
      <c r="BA10685" s="169" t="e">
        <f>VLOOKUP(D10685,#REF!, 2,FALSE)</f>
        <v>#REF!</v>
      </c>
      <c r="BO10685" s="118" t="s">
        <v>16057</v>
      </c>
      <c r="BP10685" s="118" t="s">
        <v>666</v>
      </c>
      <c r="BQ10685" s="118" t="s">
        <v>770</v>
      </c>
      <c r="BW10685" s="118" t="s">
        <v>16057</v>
      </c>
      <c r="BX10685" s="118" t="s">
        <v>666</v>
      </c>
      <c r="BY10685" s="118" t="s">
        <v>770</v>
      </c>
    </row>
    <row r="10686" spans="53:77" x14ac:dyDescent="0.3">
      <c r="BA10686" s="169" t="e">
        <f>VLOOKUP(D10686,#REF!, 2,FALSE)</f>
        <v>#REF!</v>
      </c>
      <c r="BO10686" s="118" t="s">
        <v>16058</v>
      </c>
      <c r="BP10686" s="118" t="s">
        <v>3003</v>
      </c>
      <c r="BQ10686" s="118" t="s">
        <v>11197</v>
      </c>
      <c r="BW10686" s="118" t="s">
        <v>16058</v>
      </c>
      <c r="BX10686" s="118" t="s">
        <v>3003</v>
      </c>
      <c r="BY10686" s="118" t="s">
        <v>11197</v>
      </c>
    </row>
    <row r="10687" spans="53:77" x14ac:dyDescent="0.3">
      <c r="BA10687" s="169" t="e">
        <f>VLOOKUP(D10687,#REF!, 2,FALSE)</f>
        <v>#REF!</v>
      </c>
      <c r="BO10687" s="118" t="s">
        <v>16059</v>
      </c>
      <c r="BP10687" s="118" t="s">
        <v>771</v>
      </c>
      <c r="BQ10687" s="118" t="s">
        <v>770</v>
      </c>
      <c r="BW10687" s="118" t="s">
        <v>16059</v>
      </c>
      <c r="BX10687" s="118" t="s">
        <v>771</v>
      </c>
      <c r="BY10687" s="118" t="s">
        <v>770</v>
      </c>
    </row>
    <row r="10688" spans="53:77" x14ac:dyDescent="0.3">
      <c r="BA10688" s="169" t="e">
        <f>VLOOKUP(D10688,#REF!, 2,FALSE)</f>
        <v>#REF!</v>
      </c>
      <c r="BO10688" s="118" t="s">
        <v>16060</v>
      </c>
      <c r="BP10688" s="118" t="s">
        <v>666</v>
      </c>
      <c r="BQ10688" s="118" t="s">
        <v>770</v>
      </c>
      <c r="BW10688" s="118" t="s">
        <v>16060</v>
      </c>
      <c r="BX10688" s="118" t="s">
        <v>666</v>
      </c>
      <c r="BY10688" s="118" t="s">
        <v>770</v>
      </c>
    </row>
    <row r="10689" spans="53:77" x14ac:dyDescent="0.3">
      <c r="BA10689" s="169" t="e">
        <f>VLOOKUP(D10689,#REF!, 2,FALSE)</f>
        <v>#REF!</v>
      </c>
      <c r="BO10689" s="118" t="s">
        <v>16061</v>
      </c>
      <c r="BP10689" s="118" t="s">
        <v>16975</v>
      </c>
      <c r="BQ10689" s="118" t="s">
        <v>770</v>
      </c>
      <c r="BW10689" s="118" t="s">
        <v>16061</v>
      </c>
      <c r="BX10689" s="118" t="s">
        <v>16975</v>
      </c>
      <c r="BY10689" s="118" t="s">
        <v>770</v>
      </c>
    </row>
    <row r="10690" spans="53:77" x14ac:dyDescent="0.3">
      <c r="BA10690" s="169" t="e">
        <f>VLOOKUP(D10690,#REF!, 2,FALSE)</f>
        <v>#REF!</v>
      </c>
      <c r="BO10690" s="118" t="s">
        <v>16062</v>
      </c>
      <c r="BP10690" s="118" t="s">
        <v>3043</v>
      </c>
      <c r="BQ10690" s="118" t="s">
        <v>3310</v>
      </c>
      <c r="BW10690" s="118" t="s">
        <v>16062</v>
      </c>
      <c r="BX10690" s="118" t="s">
        <v>3043</v>
      </c>
      <c r="BY10690" s="118" t="s">
        <v>3310</v>
      </c>
    </row>
    <row r="10691" spans="53:77" x14ac:dyDescent="0.3">
      <c r="BA10691" s="169" t="e">
        <f>VLOOKUP(D10691,#REF!, 2,FALSE)</f>
        <v>#REF!</v>
      </c>
      <c r="BO10691" s="118" t="s">
        <v>16063</v>
      </c>
      <c r="BP10691" s="118" t="s">
        <v>3043</v>
      </c>
      <c r="BQ10691" s="118" t="s">
        <v>14604</v>
      </c>
      <c r="BW10691" s="118" t="s">
        <v>16063</v>
      </c>
      <c r="BX10691" s="118" t="s">
        <v>3043</v>
      </c>
      <c r="BY10691" s="118" t="s">
        <v>14604</v>
      </c>
    </row>
    <row r="10692" spans="53:77" x14ac:dyDescent="0.3">
      <c r="BA10692" s="169" t="e">
        <f>VLOOKUP(D10692,#REF!, 2,FALSE)</f>
        <v>#REF!</v>
      </c>
      <c r="BO10692" s="118" t="s">
        <v>16064</v>
      </c>
      <c r="BP10692" s="118" t="s">
        <v>3003</v>
      </c>
      <c r="BQ10692" s="118" t="s">
        <v>16065</v>
      </c>
      <c r="BW10692" s="118" t="s">
        <v>16064</v>
      </c>
      <c r="BX10692" s="118" t="s">
        <v>3003</v>
      </c>
      <c r="BY10692" s="118" t="s">
        <v>16065</v>
      </c>
    </row>
    <row r="10693" spans="53:77" x14ac:dyDescent="0.3">
      <c r="BA10693" s="169" t="e">
        <f>VLOOKUP(D10693,#REF!, 2,FALSE)</f>
        <v>#REF!</v>
      </c>
      <c r="BO10693" s="118" t="s">
        <v>16066</v>
      </c>
      <c r="BP10693" s="118" t="s">
        <v>3043</v>
      </c>
      <c r="BQ10693" s="118" t="s">
        <v>10111</v>
      </c>
      <c r="BW10693" s="118" t="s">
        <v>16066</v>
      </c>
      <c r="BX10693" s="118" t="s">
        <v>3043</v>
      </c>
      <c r="BY10693" s="118" t="s">
        <v>10111</v>
      </c>
    </row>
    <row r="10694" spans="53:77" x14ac:dyDescent="0.3">
      <c r="BA10694" s="169" t="e">
        <f>VLOOKUP(D10694,#REF!, 2,FALSE)</f>
        <v>#REF!</v>
      </c>
      <c r="BO10694" s="118" t="s">
        <v>16068</v>
      </c>
      <c r="BP10694" s="118" t="s">
        <v>3243</v>
      </c>
      <c r="BQ10694" s="118" t="s">
        <v>16069</v>
      </c>
      <c r="BW10694" s="118" t="s">
        <v>16068</v>
      </c>
      <c r="BX10694" s="118" t="s">
        <v>3243</v>
      </c>
      <c r="BY10694" s="118" t="s">
        <v>16069</v>
      </c>
    </row>
    <row r="10695" spans="53:77" x14ac:dyDescent="0.3">
      <c r="BA10695" s="169" t="e">
        <f>VLOOKUP(D10695,#REF!, 2,FALSE)</f>
        <v>#REF!</v>
      </c>
      <c r="BO10695" s="118" t="s">
        <v>16070</v>
      </c>
      <c r="BP10695" s="118" t="s">
        <v>3243</v>
      </c>
      <c r="BQ10695" s="118" t="s">
        <v>9358</v>
      </c>
      <c r="BW10695" s="118" t="s">
        <v>16070</v>
      </c>
      <c r="BX10695" s="118" t="s">
        <v>3243</v>
      </c>
      <c r="BY10695" s="118" t="s">
        <v>9358</v>
      </c>
    </row>
    <row r="10696" spans="53:77" x14ac:dyDescent="0.3">
      <c r="BA10696" s="169" t="e">
        <f>VLOOKUP(D10696,#REF!, 2,FALSE)</f>
        <v>#REF!</v>
      </c>
      <c r="BO10696" s="118" t="s">
        <v>16071</v>
      </c>
      <c r="BP10696" s="118" t="s">
        <v>3043</v>
      </c>
      <c r="BQ10696" s="118" t="s">
        <v>11146</v>
      </c>
      <c r="BW10696" s="118" t="s">
        <v>16071</v>
      </c>
      <c r="BX10696" s="118" t="s">
        <v>3043</v>
      </c>
      <c r="BY10696" s="118" t="s">
        <v>11146</v>
      </c>
    </row>
    <row r="10697" spans="53:77" x14ac:dyDescent="0.3">
      <c r="BA10697" s="169" t="e">
        <f>VLOOKUP(D10697,#REF!, 2,FALSE)</f>
        <v>#REF!</v>
      </c>
      <c r="BO10697" s="118" t="s">
        <v>16072</v>
      </c>
      <c r="BP10697" s="118" t="s">
        <v>852</v>
      </c>
      <c r="BQ10697" s="118" t="s">
        <v>856</v>
      </c>
      <c r="BW10697" s="118" t="s">
        <v>16072</v>
      </c>
      <c r="BX10697" s="118" t="s">
        <v>852</v>
      </c>
      <c r="BY10697" s="118" t="s">
        <v>856</v>
      </c>
    </row>
    <row r="10698" spans="53:77" x14ac:dyDescent="0.3">
      <c r="BA10698" s="169" t="e">
        <f>VLOOKUP(D10698,#REF!, 2,FALSE)</f>
        <v>#REF!</v>
      </c>
      <c r="BO10698" s="118" t="s">
        <v>16073</v>
      </c>
      <c r="BP10698" s="118" t="s">
        <v>614</v>
      </c>
      <c r="BQ10698" s="118" t="s">
        <v>3148</v>
      </c>
      <c r="BW10698" s="118" t="s">
        <v>16073</v>
      </c>
      <c r="BX10698" s="118" t="s">
        <v>614</v>
      </c>
      <c r="BY10698" s="118" t="s">
        <v>3148</v>
      </c>
    </row>
    <row r="10699" spans="53:77" x14ac:dyDescent="0.3">
      <c r="BA10699" s="169" t="e">
        <f>VLOOKUP(D10699,#REF!, 2,FALSE)</f>
        <v>#REF!</v>
      </c>
      <c r="BO10699" s="118" t="s">
        <v>16074</v>
      </c>
      <c r="BP10699" s="118" t="s">
        <v>1013</v>
      </c>
      <c r="BQ10699" s="118" t="s">
        <v>3120</v>
      </c>
      <c r="BW10699" s="118" t="s">
        <v>16074</v>
      </c>
      <c r="BX10699" s="118" t="s">
        <v>1013</v>
      </c>
      <c r="BY10699" s="118" t="s">
        <v>3120</v>
      </c>
    </row>
    <row r="10700" spans="53:77" x14ac:dyDescent="0.3">
      <c r="BA10700" s="169" t="e">
        <f>VLOOKUP(D10700,#REF!, 2,FALSE)</f>
        <v>#REF!</v>
      </c>
      <c r="BO10700" s="118" t="s">
        <v>2776</v>
      </c>
      <c r="BP10700" s="118" t="s">
        <v>1267</v>
      </c>
      <c r="BQ10700" s="118" t="s">
        <v>5049</v>
      </c>
      <c r="BW10700" s="118" t="s">
        <v>2776</v>
      </c>
      <c r="BX10700" s="118" t="s">
        <v>1267</v>
      </c>
      <c r="BY10700" s="118" t="s">
        <v>5049</v>
      </c>
    </row>
    <row r="10701" spans="53:77" x14ac:dyDescent="0.3">
      <c r="BA10701" s="169" t="e">
        <f>VLOOKUP(D10701,#REF!, 2,FALSE)</f>
        <v>#REF!</v>
      </c>
      <c r="BO10701" s="118" t="s">
        <v>16075</v>
      </c>
      <c r="BP10701" s="118" t="s">
        <v>2979</v>
      </c>
      <c r="BQ10701" s="118" t="s">
        <v>3503</v>
      </c>
      <c r="BW10701" s="118" t="s">
        <v>16075</v>
      </c>
      <c r="BX10701" s="118" t="s">
        <v>2979</v>
      </c>
      <c r="BY10701" s="118" t="s">
        <v>3503</v>
      </c>
    </row>
    <row r="10702" spans="53:77" x14ac:dyDescent="0.3">
      <c r="BA10702" s="169" t="e">
        <f>VLOOKUP(D10702,#REF!, 2,FALSE)</f>
        <v>#REF!</v>
      </c>
      <c r="BO10702" s="118" t="s">
        <v>16076</v>
      </c>
      <c r="BP10702" s="118" t="s">
        <v>1139</v>
      </c>
      <c r="BQ10702" s="118" t="s">
        <v>5049</v>
      </c>
      <c r="BW10702" s="118" t="s">
        <v>16076</v>
      </c>
      <c r="BX10702" s="118" t="s">
        <v>1139</v>
      </c>
      <c r="BY10702" s="118" t="s">
        <v>5049</v>
      </c>
    </row>
    <row r="10703" spans="53:77" x14ac:dyDescent="0.3">
      <c r="BA10703" s="169" t="e">
        <f>VLOOKUP(D10703,#REF!, 2,FALSE)</f>
        <v>#REF!</v>
      </c>
      <c r="BO10703" s="118" t="s">
        <v>62</v>
      </c>
      <c r="BP10703" s="118" t="s">
        <v>636</v>
      </c>
      <c r="BQ10703" s="118" t="s">
        <v>9865</v>
      </c>
      <c r="BW10703" s="118" t="s">
        <v>62</v>
      </c>
      <c r="BX10703" s="118" t="s">
        <v>636</v>
      </c>
      <c r="BY10703" s="118" t="s">
        <v>9865</v>
      </c>
    </row>
    <row r="10704" spans="53:77" x14ac:dyDescent="0.3">
      <c r="BA10704" s="169" t="e">
        <f>VLOOKUP(D10704,#REF!, 2,FALSE)</f>
        <v>#REF!</v>
      </c>
      <c r="BO10704" s="118" t="s">
        <v>16077</v>
      </c>
      <c r="BP10704" s="118" t="s">
        <v>636</v>
      </c>
      <c r="BQ10704" s="118" t="s">
        <v>1193</v>
      </c>
      <c r="BW10704" s="118" t="s">
        <v>16077</v>
      </c>
      <c r="BX10704" s="118" t="s">
        <v>636</v>
      </c>
      <c r="BY10704" s="118" t="s">
        <v>1193</v>
      </c>
    </row>
    <row r="10705" spans="53:77" x14ac:dyDescent="0.3">
      <c r="BA10705" s="169" t="e">
        <f>VLOOKUP(D10705,#REF!, 2,FALSE)</f>
        <v>#REF!</v>
      </c>
      <c r="BO10705" s="118" t="s">
        <v>16078</v>
      </c>
      <c r="BP10705" s="118" t="s">
        <v>841</v>
      </c>
      <c r="BQ10705" s="118" t="s">
        <v>5301</v>
      </c>
      <c r="BW10705" s="118" t="s">
        <v>16078</v>
      </c>
      <c r="BX10705" s="118" t="s">
        <v>841</v>
      </c>
      <c r="BY10705" s="118" t="s">
        <v>5301</v>
      </c>
    </row>
    <row r="10706" spans="53:77" x14ac:dyDescent="0.3">
      <c r="BA10706" s="169" t="e">
        <f>VLOOKUP(D10706,#REF!, 2,FALSE)</f>
        <v>#REF!</v>
      </c>
      <c r="BO10706" s="118" t="s">
        <v>16079</v>
      </c>
      <c r="BP10706" s="118" t="s">
        <v>787</v>
      </c>
      <c r="BQ10706" s="118" t="s">
        <v>1593</v>
      </c>
      <c r="BW10706" s="118" t="s">
        <v>16079</v>
      </c>
      <c r="BX10706" s="118" t="s">
        <v>787</v>
      </c>
      <c r="BY10706" s="118" t="s">
        <v>1593</v>
      </c>
    </row>
    <row r="10707" spans="53:77" x14ac:dyDescent="0.3">
      <c r="BA10707" s="169" t="e">
        <f>VLOOKUP(D10707,#REF!, 2,FALSE)</f>
        <v>#REF!</v>
      </c>
      <c r="BO10707" s="118" t="s">
        <v>16080</v>
      </c>
      <c r="BP10707" s="118" t="s">
        <v>3243</v>
      </c>
      <c r="BQ10707" s="118" t="s">
        <v>2692</v>
      </c>
      <c r="BW10707" s="118" t="s">
        <v>16080</v>
      </c>
      <c r="BX10707" s="118" t="s">
        <v>3243</v>
      </c>
      <c r="BY10707" s="118" t="s">
        <v>2692</v>
      </c>
    </row>
    <row r="10708" spans="53:77" x14ac:dyDescent="0.3">
      <c r="BA10708" s="169" t="e">
        <f>VLOOKUP(D10708,#REF!, 2,FALSE)</f>
        <v>#REF!</v>
      </c>
      <c r="BO10708" s="118" t="s">
        <v>16081</v>
      </c>
      <c r="BP10708" s="118" t="s">
        <v>16975</v>
      </c>
      <c r="BQ10708" s="118" t="s">
        <v>770</v>
      </c>
      <c r="BW10708" s="118" t="s">
        <v>16081</v>
      </c>
      <c r="BX10708" s="118" t="s">
        <v>16975</v>
      </c>
      <c r="BY10708" s="118" t="s">
        <v>770</v>
      </c>
    </row>
    <row r="10709" spans="53:77" x14ac:dyDescent="0.3">
      <c r="BA10709" s="169" t="e">
        <f>VLOOKUP(D10709,#REF!, 2,FALSE)</f>
        <v>#REF!</v>
      </c>
      <c r="BO10709" s="118" t="s">
        <v>16082</v>
      </c>
      <c r="BP10709" s="118" t="s">
        <v>667</v>
      </c>
      <c r="BQ10709" s="118" t="s">
        <v>770</v>
      </c>
      <c r="BW10709" s="118" t="s">
        <v>16082</v>
      </c>
      <c r="BX10709" s="118" t="s">
        <v>667</v>
      </c>
      <c r="BY10709" s="118" t="s">
        <v>770</v>
      </c>
    </row>
    <row r="10710" spans="53:77" x14ac:dyDescent="0.3">
      <c r="BA10710" s="169" t="e">
        <f>VLOOKUP(D10710,#REF!, 2,FALSE)</f>
        <v>#REF!</v>
      </c>
      <c r="BO10710" s="118" t="s">
        <v>16083</v>
      </c>
      <c r="BP10710" s="118" t="s">
        <v>3000</v>
      </c>
      <c r="BQ10710" s="118" t="s">
        <v>770</v>
      </c>
      <c r="BW10710" s="118" t="s">
        <v>16083</v>
      </c>
      <c r="BX10710" s="118" t="s">
        <v>3000</v>
      </c>
      <c r="BY10710" s="118" t="s">
        <v>770</v>
      </c>
    </row>
    <row r="10711" spans="53:77" x14ac:dyDescent="0.3">
      <c r="BA10711" s="169" t="e">
        <f>VLOOKUP(D10711,#REF!, 2,FALSE)</f>
        <v>#REF!</v>
      </c>
      <c r="BO10711" s="118" t="s">
        <v>68</v>
      </c>
      <c r="BP10711" s="118" t="s">
        <v>16975</v>
      </c>
      <c r="BQ10711" s="118" t="s">
        <v>770</v>
      </c>
      <c r="BW10711" s="118" t="s">
        <v>68</v>
      </c>
      <c r="BX10711" s="118" t="s">
        <v>16975</v>
      </c>
      <c r="BY10711" s="118" t="s">
        <v>770</v>
      </c>
    </row>
    <row r="10712" spans="53:77" x14ac:dyDescent="0.3">
      <c r="BA10712" s="169" t="e">
        <f>VLOOKUP(D10712,#REF!, 2,FALSE)</f>
        <v>#REF!</v>
      </c>
      <c r="BO10712" s="118" t="s">
        <v>16084</v>
      </c>
      <c r="BP10712" s="118" t="s">
        <v>16975</v>
      </c>
      <c r="BQ10712" s="118" t="s">
        <v>770</v>
      </c>
      <c r="BW10712" s="118" t="s">
        <v>16084</v>
      </c>
      <c r="BX10712" s="118" t="s">
        <v>16975</v>
      </c>
      <c r="BY10712" s="118" t="s">
        <v>770</v>
      </c>
    </row>
    <row r="10713" spans="53:77" x14ac:dyDescent="0.3">
      <c r="BA10713" s="169" t="e">
        <f>VLOOKUP(D10713,#REF!, 2,FALSE)</f>
        <v>#REF!</v>
      </c>
      <c r="BO10713" s="118" t="s">
        <v>16086</v>
      </c>
      <c r="BP10713" s="118" t="s">
        <v>16975</v>
      </c>
      <c r="BQ10713" s="118" t="s">
        <v>770</v>
      </c>
      <c r="BW10713" s="118" t="s">
        <v>16086</v>
      </c>
      <c r="BX10713" s="118" t="s">
        <v>16975</v>
      </c>
      <c r="BY10713" s="118" t="s">
        <v>770</v>
      </c>
    </row>
    <row r="10714" spans="53:77" x14ac:dyDescent="0.3">
      <c r="BA10714" s="169" t="e">
        <f>VLOOKUP(D10714,#REF!, 2,FALSE)</f>
        <v>#REF!</v>
      </c>
      <c r="BO10714" s="118" t="s">
        <v>16087</v>
      </c>
      <c r="BP10714" s="118" t="s">
        <v>16975</v>
      </c>
      <c r="BQ10714" s="118" t="s">
        <v>770</v>
      </c>
      <c r="BW10714" s="118" t="s">
        <v>16087</v>
      </c>
      <c r="BX10714" s="118" t="s">
        <v>16975</v>
      </c>
      <c r="BY10714" s="118" t="s">
        <v>770</v>
      </c>
    </row>
    <row r="10715" spans="53:77" x14ac:dyDescent="0.3">
      <c r="BA10715" s="169" t="e">
        <f>VLOOKUP(D10715,#REF!, 2,FALSE)</f>
        <v>#REF!</v>
      </c>
      <c r="BO10715" s="118" t="s">
        <v>16088</v>
      </c>
      <c r="BP10715" s="118" t="s">
        <v>3095</v>
      </c>
      <c r="BQ10715" s="118" t="s">
        <v>770</v>
      </c>
      <c r="BW10715" s="118" t="s">
        <v>16088</v>
      </c>
      <c r="BX10715" s="118" t="s">
        <v>3095</v>
      </c>
      <c r="BY10715" s="118" t="s">
        <v>770</v>
      </c>
    </row>
    <row r="10716" spans="53:77" x14ac:dyDescent="0.3">
      <c r="BA10716" s="169" t="e">
        <f>VLOOKUP(D10716,#REF!, 2,FALSE)</f>
        <v>#REF!</v>
      </c>
      <c r="BO10716" s="118" t="s">
        <v>16089</v>
      </c>
      <c r="BP10716" s="118" t="s">
        <v>617</v>
      </c>
      <c r="BQ10716" s="118" t="s">
        <v>16069</v>
      </c>
      <c r="BW10716" s="118" t="s">
        <v>16089</v>
      </c>
      <c r="BX10716" s="118" t="s">
        <v>617</v>
      </c>
      <c r="BY10716" s="118" t="s">
        <v>16069</v>
      </c>
    </row>
    <row r="10717" spans="53:77" x14ac:dyDescent="0.3">
      <c r="BA10717" s="169" t="e">
        <f>VLOOKUP(D10717,#REF!, 2,FALSE)</f>
        <v>#REF!</v>
      </c>
      <c r="BO10717" s="118" t="s">
        <v>16090</v>
      </c>
      <c r="BP10717" s="118" t="s">
        <v>661</v>
      </c>
      <c r="BQ10717" s="118" t="s">
        <v>4766</v>
      </c>
      <c r="BW10717" s="118" t="s">
        <v>16090</v>
      </c>
      <c r="BX10717" s="118" t="s">
        <v>661</v>
      </c>
      <c r="BY10717" s="118" t="s">
        <v>4766</v>
      </c>
    </row>
    <row r="10718" spans="53:77" x14ac:dyDescent="0.3">
      <c r="BA10718" s="169" t="e">
        <f>VLOOKUP(D10718,#REF!, 2,FALSE)</f>
        <v>#REF!</v>
      </c>
      <c r="BO10718" s="118" t="s">
        <v>16091</v>
      </c>
      <c r="BP10718" s="118" t="s">
        <v>636</v>
      </c>
      <c r="BQ10718" s="118" t="s">
        <v>8263</v>
      </c>
      <c r="BW10718" s="118" t="s">
        <v>16091</v>
      </c>
      <c r="BX10718" s="118" t="s">
        <v>636</v>
      </c>
      <c r="BY10718" s="118" t="s">
        <v>8263</v>
      </c>
    </row>
    <row r="10719" spans="53:77" x14ac:dyDescent="0.3">
      <c r="BA10719" s="169" t="e">
        <f>VLOOKUP(D10719,#REF!, 2,FALSE)</f>
        <v>#REF!</v>
      </c>
      <c r="BO10719" s="118" t="s">
        <v>2777</v>
      </c>
      <c r="BP10719" s="118" t="s">
        <v>655</v>
      </c>
      <c r="BQ10719" s="118" t="s">
        <v>12233</v>
      </c>
      <c r="BW10719" s="118" t="s">
        <v>2777</v>
      </c>
      <c r="BX10719" s="118" t="s">
        <v>655</v>
      </c>
      <c r="BY10719" s="118" t="s">
        <v>12233</v>
      </c>
    </row>
    <row r="10720" spans="53:77" x14ac:dyDescent="0.3">
      <c r="BA10720" s="169" t="e">
        <f>VLOOKUP(D10720,#REF!, 2,FALSE)</f>
        <v>#REF!</v>
      </c>
      <c r="BO10720" s="118" t="s">
        <v>2778</v>
      </c>
      <c r="BP10720" s="118" t="s">
        <v>3000</v>
      </c>
      <c r="BQ10720" s="118" t="s">
        <v>16092</v>
      </c>
      <c r="BW10720" s="118" t="s">
        <v>2778</v>
      </c>
      <c r="BX10720" s="118" t="s">
        <v>3000</v>
      </c>
      <c r="BY10720" s="118" t="s">
        <v>16092</v>
      </c>
    </row>
    <row r="10721" spans="53:77" x14ac:dyDescent="0.3">
      <c r="BA10721" s="169" t="e">
        <f>VLOOKUP(D10721,#REF!, 2,FALSE)</f>
        <v>#REF!</v>
      </c>
      <c r="BO10721" s="118" t="s">
        <v>16093</v>
      </c>
      <c r="BP10721" s="118" t="s">
        <v>778</v>
      </c>
      <c r="BQ10721" s="118" t="s">
        <v>788</v>
      </c>
      <c r="BW10721" s="118" t="s">
        <v>16093</v>
      </c>
      <c r="BX10721" s="118" t="s">
        <v>778</v>
      </c>
      <c r="BY10721" s="118" t="s">
        <v>788</v>
      </c>
    </row>
    <row r="10722" spans="53:77" x14ac:dyDescent="0.3">
      <c r="BA10722" s="169" t="e">
        <f>VLOOKUP(D10722,#REF!, 2,FALSE)</f>
        <v>#REF!</v>
      </c>
      <c r="BO10722" s="118" t="s">
        <v>64</v>
      </c>
      <c r="BP10722" s="118" t="s">
        <v>16975</v>
      </c>
      <c r="BQ10722" s="118" t="s">
        <v>16094</v>
      </c>
      <c r="BW10722" s="118" t="s">
        <v>64</v>
      </c>
      <c r="BX10722" s="118" t="s">
        <v>16975</v>
      </c>
      <c r="BY10722" s="118" t="s">
        <v>16094</v>
      </c>
    </row>
    <row r="10723" spans="53:77" x14ac:dyDescent="0.3">
      <c r="BA10723" s="169" t="e">
        <f>VLOOKUP(D10723,#REF!, 2,FALSE)</f>
        <v>#REF!</v>
      </c>
      <c r="BO10723" s="118" t="s">
        <v>16095</v>
      </c>
      <c r="BP10723" s="118" t="s">
        <v>655</v>
      </c>
      <c r="BQ10723" s="118" t="s">
        <v>8130</v>
      </c>
      <c r="BW10723" s="118" t="s">
        <v>16095</v>
      </c>
      <c r="BX10723" s="118" t="s">
        <v>655</v>
      </c>
      <c r="BY10723" s="118" t="s">
        <v>8130</v>
      </c>
    </row>
    <row r="10724" spans="53:77" x14ac:dyDescent="0.3">
      <c r="BA10724" s="169" t="e">
        <f>VLOOKUP(D10724,#REF!, 2,FALSE)</f>
        <v>#REF!</v>
      </c>
      <c r="BO10724" s="118" t="s">
        <v>2779</v>
      </c>
      <c r="BP10724" s="118" t="s">
        <v>619</v>
      </c>
      <c r="BQ10724" s="118" t="s">
        <v>8684</v>
      </c>
      <c r="BW10724" s="118" t="s">
        <v>2779</v>
      </c>
      <c r="BX10724" s="118" t="s">
        <v>619</v>
      </c>
      <c r="BY10724" s="118" t="s">
        <v>8684</v>
      </c>
    </row>
    <row r="10725" spans="53:77" x14ac:dyDescent="0.3">
      <c r="BA10725" s="169" t="e">
        <f>VLOOKUP(D10725,#REF!, 2,FALSE)</f>
        <v>#REF!</v>
      </c>
      <c r="BO10725" s="118" t="s">
        <v>2780</v>
      </c>
      <c r="BP10725" s="118" t="s">
        <v>619</v>
      </c>
      <c r="BQ10725" s="118" t="s">
        <v>8263</v>
      </c>
      <c r="BW10725" s="118" t="s">
        <v>2780</v>
      </c>
      <c r="BX10725" s="118" t="s">
        <v>619</v>
      </c>
      <c r="BY10725" s="118" t="s">
        <v>8263</v>
      </c>
    </row>
    <row r="10726" spans="53:77" x14ac:dyDescent="0.3">
      <c r="BA10726" s="169" t="e">
        <f>VLOOKUP(D10726,#REF!, 2,FALSE)</f>
        <v>#REF!</v>
      </c>
      <c r="BO10726" s="118" t="s">
        <v>69</v>
      </c>
      <c r="BP10726" s="118" t="s">
        <v>2979</v>
      </c>
      <c r="BQ10726" s="118" t="s">
        <v>3102</v>
      </c>
      <c r="BW10726" s="118" t="s">
        <v>69</v>
      </c>
      <c r="BX10726" s="118" t="s">
        <v>2979</v>
      </c>
      <c r="BY10726" s="118" t="s">
        <v>3102</v>
      </c>
    </row>
    <row r="10727" spans="53:77" x14ac:dyDescent="0.3">
      <c r="BA10727" s="169" t="e">
        <f>VLOOKUP(D10727,#REF!, 2,FALSE)</f>
        <v>#REF!</v>
      </c>
      <c r="BO10727" s="118" t="s">
        <v>2781</v>
      </c>
      <c r="BP10727" s="118" t="s">
        <v>616</v>
      </c>
      <c r="BQ10727" s="118" t="s">
        <v>1443</v>
      </c>
      <c r="BW10727" s="118" t="s">
        <v>2781</v>
      </c>
      <c r="BX10727" s="118" t="s">
        <v>616</v>
      </c>
      <c r="BY10727" s="118" t="s">
        <v>1443</v>
      </c>
    </row>
    <row r="10728" spans="53:77" x14ac:dyDescent="0.3">
      <c r="BA10728" s="169" t="e">
        <f>VLOOKUP(D10728,#REF!, 2,FALSE)</f>
        <v>#REF!</v>
      </c>
      <c r="BO10728" s="118" t="s">
        <v>16096</v>
      </c>
      <c r="BP10728" s="118" t="s">
        <v>1139</v>
      </c>
      <c r="BQ10728" s="118" t="s">
        <v>5895</v>
      </c>
      <c r="BW10728" s="118" t="s">
        <v>16096</v>
      </c>
      <c r="BX10728" s="118" t="s">
        <v>1139</v>
      </c>
      <c r="BY10728" s="118" t="s">
        <v>5895</v>
      </c>
    </row>
    <row r="10729" spans="53:77" x14ac:dyDescent="0.3">
      <c r="BA10729" s="169" t="e">
        <f>VLOOKUP(D10729,#REF!, 2,FALSE)</f>
        <v>#REF!</v>
      </c>
      <c r="BO10729" s="118" t="s">
        <v>16097</v>
      </c>
      <c r="BP10729" s="118" t="s">
        <v>3000</v>
      </c>
      <c r="BQ10729" s="118" t="s">
        <v>2499</v>
      </c>
      <c r="BW10729" s="118" t="s">
        <v>16097</v>
      </c>
      <c r="BX10729" s="118" t="s">
        <v>3000</v>
      </c>
      <c r="BY10729" s="118" t="s">
        <v>2499</v>
      </c>
    </row>
    <row r="10730" spans="53:77" x14ac:dyDescent="0.3">
      <c r="BA10730" s="169" t="e">
        <f>VLOOKUP(D10730,#REF!, 2,FALSE)</f>
        <v>#REF!</v>
      </c>
      <c r="BO10730" s="118" t="s">
        <v>2782</v>
      </c>
      <c r="BP10730" s="118" t="s">
        <v>1139</v>
      </c>
      <c r="BQ10730" s="118" t="s">
        <v>5153</v>
      </c>
      <c r="BW10730" s="118" t="s">
        <v>2782</v>
      </c>
      <c r="BX10730" s="118" t="s">
        <v>1139</v>
      </c>
      <c r="BY10730" s="118" t="s">
        <v>5153</v>
      </c>
    </row>
    <row r="10731" spans="53:77" x14ac:dyDescent="0.3">
      <c r="BA10731" s="169" t="e">
        <f>VLOOKUP(D10731,#REF!, 2,FALSE)</f>
        <v>#REF!</v>
      </c>
      <c r="BO10731" s="118" t="s">
        <v>16098</v>
      </c>
      <c r="BP10731" s="118" t="s">
        <v>3000</v>
      </c>
      <c r="BQ10731" s="118" t="s">
        <v>5153</v>
      </c>
      <c r="BW10731" s="118" t="s">
        <v>16098</v>
      </c>
      <c r="BX10731" s="118" t="s">
        <v>3000</v>
      </c>
      <c r="BY10731" s="118" t="s">
        <v>5153</v>
      </c>
    </row>
    <row r="10732" spans="53:77" x14ac:dyDescent="0.3">
      <c r="BA10732" s="169" t="e">
        <f>VLOOKUP(D10732,#REF!, 2,FALSE)</f>
        <v>#REF!</v>
      </c>
      <c r="BO10732" s="118" t="s">
        <v>59</v>
      </c>
      <c r="BP10732" s="118" t="s">
        <v>736</v>
      </c>
      <c r="BQ10732" s="118" t="s">
        <v>12429</v>
      </c>
      <c r="BW10732" s="118" t="s">
        <v>59</v>
      </c>
      <c r="BX10732" s="118" t="s">
        <v>736</v>
      </c>
      <c r="BY10732" s="118" t="s">
        <v>12429</v>
      </c>
    </row>
    <row r="10733" spans="53:77" x14ac:dyDescent="0.3">
      <c r="BA10733" s="169" t="e">
        <f>VLOOKUP(D10733,#REF!, 2,FALSE)</f>
        <v>#REF!</v>
      </c>
      <c r="BO10733" s="118" t="s">
        <v>16099</v>
      </c>
      <c r="BP10733" s="118" t="s">
        <v>912</v>
      </c>
      <c r="BQ10733" s="118" t="s">
        <v>7908</v>
      </c>
      <c r="BW10733" s="118" t="s">
        <v>16099</v>
      </c>
      <c r="BX10733" s="118" t="s">
        <v>912</v>
      </c>
      <c r="BY10733" s="118" t="s">
        <v>7908</v>
      </c>
    </row>
    <row r="10734" spans="53:77" x14ac:dyDescent="0.3">
      <c r="BA10734" s="169" t="e">
        <f>VLOOKUP(D10734,#REF!, 2,FALSE)</f>
        <v>#REF!</v>
      </c>
      <c r="BO10734" s="118" t="s">
        <v>16100</v>
      </c>
      <c r="BP10734" s="118" t="s">
        <v>16975</v>
      </c>
      <c r="BQ10734" s="118" t="s">
        <v>770</v>
      </c>
      <c r="BW10734" s="118" t="s">
        <v>16100</v>
      </c>
      <c r="BX10734" s="118" t="s">
        <v>16975</v>
      </c>
      <c r="BY10734" s="118" t="s">
        <v>770</v>
      </c>
    </row>
    <row r="10735" spans="53:77" x14ac:dyDescent="0.3">
      <c r="BA10735" s="169" t="e">
        <f>VLOOKUP(D10735,#REF!, 2,FALSE)</f>
        <v>#REF!</v>
      </c>
      <c r="BO10735" s="118" t="s">
        <v>2783</v>
      </c>
      <c r="BP10735" s="118" t="s">
        <v>3000</v>
      </c>
      <c r="BQ10735" s="118" t="s">
        <v>1057</v>
      </c>
      <c r="BW10735" s="118" t="s">
        <v>2783</v>
      </c>
      <c r="BX10735" s="118" t="s">
        <v>3000</v>
      </c>
      <c r="BY10735" s="118" t="s">
        <v>1057</v>
      </c>
    </row>
    <row r="10736" spans="53:77" x14ac:dyDescent="0.3">
      <c r="BA10736" s="169" t="e">
        <f>VLOOKUP(D10736,#REF!, 2,FALSE)</f>
        <v>#REF!</v>
      </c>
      <c r="BO10736" s="118" t="s">
        <v>2784</v>
      </c>
      <c r="BP10736" s="118" t="s">
        <v>1267</v>
      </c>
      <c r="BQ10736" s="118" t="s">
        <v>2885</v>
      </c>
      <c r="BW10736" s="118" t="s">
        <v>2784</v>
      </c>
      <c r="BX10736" s="118" t="s">
        <v>1267</v>
      </c>
      <c r="BY10736" s="118" t="s">
        <v>2885</v>
      </c>
    </row>
    <row r="10737" spans="53:77" x14ac:dyDescent="0.3">
      <c r="BA10737" s="169" t="e">
        <f>VLOOKUP(D10737,#REF!, 2,FALSE)</f>
        <v>#REF!</v>
      </c>
      <c r="BO10737" s="118" t="s">
        <v>16101</v>
      </c>
      <c r="BP10737" s="118" t="s">
        <v>2979</v>
      </c>
      <c r="BQ10737" s="118" t="s">
        <v>7783</v>
      </c>
      <c r="BW10737" s="118" t="s">
        <v>16101</v>
      </c>
      <c r="BX10737" s="118" t="s">
        <v>2979</v>
      </c>
      <c r="BY10737" s="118" t="s">
        <v>7783</v>
      </c>
    </row>
    <row r="10738" spans="53:77" x14ac:dyDescent="0.3">
      <c r="BA10738" s="169" t="e">
        <f>VLOOKUP(D10738,#REF!, 2,FALSE)</f>
        <v>#REF!</v>
      </c>
      <c r="BO10738" s="118" t="s">
        <v>16102</v>
      </c>
      <c r="BP10738" s="118" t="s">
        <v>923</v>
      </c>
      <c r="BQ10738" s="118" t="s">
        <v>16103</v>
      </c>
      <c r="BW10738" s="118" t="s">
        <v>16102</v>
      </c>
      <c r="BX10738" s="118" t="s">
        <v>923</v>
      </c>
      <c r="BY10738" s="118" t="s">
        <v>16103</v>
      </c>
    </row>
    <row r="10739" spans="53:77" x14ac:dyDescent="0.3">
      <c r="BA10739" s="169" t="e">
        <f>VLOOKUP(D10739,#REF!, 2,FALSE)</f>
        <v>#REF!</v>
      </c>
      <c r="BO10739" s="118" t="s">
        <v>16104</v>
      </c>
      <c r="BP10739" s="118" t="s">
        <v>923</v>
      </c>
      <c r="BQ10739" s="118" t="s">
        <v>9420</v>
      </c>
      <c r="BW10739" s="118" t="s">
        <v>16104</v>
      </c>
      <c r="BX10739" s="118" t="s">
        <v>923</v>
      </c>
      <c r="BY10739" s="118" t="s">
        <v>9420</v>
      </c>
    </row>
    <row r="10740" spans="53:77" x14ac:dyDescent="0.3">
      <c r="BA10740" s="169" t="e">
        <f>VLOOKUP(D10740,#REF!, 2,FALSE)</f>
        <v>#REF!</v>
      </c>
      <c r="BO10740" s="118" t="s">
        <v>16105</v>
      </c>
      <c r="BP10740" s="118" t="s">
        <v>923</v>
      </c>
      <c r="BQ10740" s="118" t="s">
        <v>9420</v>
      </c>
      <c r="BW10740" s="118" t="s">
        <v>16105</v>
      </c>
      <c r="BX10740" s="118" t="s">
        <v>923</v>
      </c>
      <c r="BY10740" s="118" t="s">
        <v>9420</v>
      </c>
    </row>
    <row r="10741" spans="53:77" x14ac:dyDescent="0.3">
      <c r="BA10741" s="169" t="e">
        <f>VLOOKUP(D10741,#REF!, 2,FALSE)</f>
        <v>#REF!</v>
      </c>
      <c r="BO10741" s="118" t="s">
        <v>16106</v>
      </c>
      <c r="BP10741" s="118" t="s">
        <v>1342</v>
      </c>
      <c r="BQ10741" s="118" t="s">
        <v>2983</v>
      </c>
      <c r="BW10741" s="118" t="s">
        <v>16106</v>
      </c>
      <c r="BX10741" s="118" t="s">
        <v>1342</v>
      </c>
      <c r="BY10741" s="118" t="s">
        <v>2983</v>
      </c>
    </row>
    <row r="10742" spans="53:77" x14ac:dyDescent="0.3">
      <c r="BA10742" s="169" t="e">
        <f>VLOOKUP(D10742,#REF!, 2,FALSE)</f>
        <v>#REF!</v>
      </c>
      <c r="BO10742" s="118" t="s">
        <v>16107</v>
      </c>
      <c r="BP10742" s="118" t="s">
        <v>16975</v>
      </c>
      <c r="BQ10742" s="118" t="s">
        <v>770</v>
      </c>
      <c r="BW10742" s="118" t="s">
        <v>16107</v>
      </c>
      <c r="BX10742" s="118" t="s">
        <v>16975</v>
      </c>
      <c r="BY10742" s="118" t="s">
        <v>770</v>
      </c>
    </row>
    <row r="10743" spans="53:77" x14ac:dyDescent="0.3">
      <c r="BA10743" s="169" t="e">
        <f>VLOOKUP(D10743,#REF!, 2,FALSE)</f>
        <v>#REF!</v>
      </c>
      <c r="BO10743" s="118" t="s">
        <v>16108</v>
      </c>
      <c r="BP10743" s="118" t="s">
        <v>666</v>
      </c>
      <c r="BQ10743" s="118" t="s">
        <v>7423</v>
      </c>
      <c r="BW10743" s="118" t="s">
        <v>16108</v>
      </c>
      <c r="BX10743" s="118" t="s">
        <v>666</v>
      </c>
      <c r="BY10743" s="118" t="s">
        <v>7423</v>
      </c>
    </row>
    <row r="10744" spans="53:77" x14ac:dyDescent="0.3">
      <c r="BA10744" s="169" t="e">
        <f>VLOOKUP(D10744,#REF!, 2,FALSE)</f>
        <v>#REF!</v>
      </c>
      <c r="BO10744" s="118" t="s">
        <v>16109</v>
      </c>
      <c r="BP10744" s="118" t="s">
        <v>780</v>
      </c>
      <c r="BQ10744" s="118" t="s">
        <v>6183</v>
      </c>
      <c r="BW10744" s="118" t="s">
        <v>16109</v>
      </c>
      <c r="BX10744" s="118" t="s">
        <v>780</v>
      </c>
      <c r="BY10744" s="118" t="s">
        <v>6183</v>
      </c>
    </row>
    <row r="10745" spans="53:77" x14ac:dyDescent="0.3">
      <c r="BA10745" s="169" t="e">
        <f>VLOOKUP(D10745,#REF!, 2,FALSE)</f>
        <v>#REF!</v>
      </c>
      <c r="BO10745" s="118" t="s">
        <v>16110</v>
      </c>
      <c r="BP10745" s="118" t="s">
        <v>1342</v>
      </c>
      <c r="BQ10745" s="118" t="s">
        <v>2983</v>
      </c>
      <c r="BW10745" s="118" t="s">
        <v>16110</v>
      </c>
      <c r="BX10745" s="118" t="s">
        <v>1342</v>
      </c>
      <c r="BY10745" s="118" t="s">
        <v>2983</v>
      </c>
    </row>
    <row r="10746" spans="53:77" x14ac:dyDescent="0.3">
      <c r="BA10746" s="169" t="e">
        <f>VLOOKUP(D10746,#REF!, 2,FALSE)</f>
        <v>#REF!</v>
      </c>
      <c r="BO10746" s="118" t="s">
        <v>16111</v>
      </c>
      <c r="BP10746" s="118" t="s">
        <v>16975</v>
      </c>
      <c r="BQ10746" s="118" t="s">
        <v>5396</v>
      </c>
      <c r="BW10746" s="118" t="s">
        <v>16111</v>
      </c>
      <c r="BX10746" s="118" t="s">
        <v>16975</v>
      </c>
      <c r="BY10746" s="118" t="s">
        <v>5396</v>
      </c>
    </row>
    <row r="10747" spans="53:77" x14ac:dyDescent="0.3">
      <c r="BA10747" s="169" t="e">
        <f>VLOOKUP(D10747,#REF!, 2,FALSE)</f>
        <v>#REF!</v>
      </c>
      <c r="BO10747" s="118" t="s">
        <v>2785</v>
      </c>
      <c r="BP10747" s="118" t="s">
        <v>16975</v>
      </c>
      <c r="BQ10747" s="118" t="s">
        <v>770</v>
      </c>
      <c r="BW10747" s="118" t="s">
        <v>2785</v>
      </c>
      <c r="BX10747" s="118" t="s">
        <v>16975</v>
      </c>
      <c r="BY10747" s="118" t="s">
        <v>770</v>
      </c>
    </row>
    <row r="10748" spans="53:77" x14ac:dyDescent="0.3">
      <c r="BA10748" s="169" t="e">
        <f>VLOOKUP(D10748,#REF!, 2,FALSE)</f>
        <v>#REF!</v>
      </c>
      <c r="BO10748" s="118" t="s">
        <v>2786</v>
      </c>
      <c r="BP10748" s="118" t="s">
        <v>3000</v>
      </c>
      <c r="BQ10748" s="118" t="s">
        <v>16112</v>
      </c>
      <c r="BW10748" s="118" t="s">
        <v>2786</v>
      </c>
      <c r="BX10748" s="118" t="s">
        <v>3000</v>
      </c>
      <c r="BY10748" s="118" t="s">
        <v>16112</v>
      </c>
    </row>
    <row r="10749" spans="53:77" x14ac:dyDescent="0.3">
      <c r="BA10749" s="169" t="e">
        <f>VLOOKUP(D10749,#REF!, 2,FALSE)</f>
        <v>#REF!</v>
      </c>
      <c r="BO10749" s="118" t="s">
        <v>16113</v>
      </c>
      <c r="BP10749" s="118" t="s">
        <v>778</v>
      </c>
      <c r="BQ10749" s="118" t="s">
        <v>4740</v>
      </c>
      <c r="BW10749" s="118" t="s">
        <v>16113</v>
      </c>
      <c r="BX10749" s="118" t="s">
        <v>778</v>
      </c>
      <c r="BY10749" s="118" t="s">
        <v>4740</v>
      </c>
    </row>
    <row r="10750" spans="53:77" x14ac:dyDescent="0.3">
      <c r="BA10750" s="169" t="e">
        <f>VLOOKUP(D10750,#REF!, 2,FALSE)</f>
        <v>#REF!</v>
      </c>
      <c r="BO10750" s="118" t="s">
        <v>16114</v>
      </c>
      <c r="BP10750" s="118" t="s">
        <v>778</v>
      </c>
      <c r="BQ10750" s="118" t="s">
        <v>660</v>
      </c>
      <c r="BW10750" s="118" t="s">
        <v>16114</v>
      </c>
      <c r="BX10750" s="118" t="s">
        <v>778</v>
      </c>
      <c r="BY10750" s="118" t="s">
        <v>660</v>
      </c>
    </row>
    <row r="10751" spans="53:77" x14ac:dyDescent="0.3">
      <c r="BA10751" s="169" t="e">
        <f>VLOOKUP(D10751,#REF!, 2,FALSE)</f>
        <v>#REF!</v>
      </c>
      <c r="BO10751" s="118" t="s">
        <v>16115</v>
      </c>
      <c r="BP10751" s="118" t="s">
        <v>803</v>
      </c>
      <c r="BQ10751" s="118" t="s">
        <v>2983</v>
      </c>
      <c r="BW10751" s="118" t="s">
        <v>16115</v>
      </c>
      <c r="BX10751" s="118" t="s">
        <v>803</v>
      </c>
      <c r="BY10751" s="118" t="s">
        <v>2983</v>
      </c>
    </row>
    <row r="10752" spans="53:77" x14ac:dyDescent="0.3">
      <c r="BA10752" s="169" t="e">
        <f>VLOOKUP(D10752,#REF!, 2,FALSE)</f>
        <v>#REF!</v>
      </c>
      <c r="BO10752" s="118" t="s">
        <v>16116</v>
      </c>
      <c r="BP10752" s="118" t="s">
        <v>16975</v>
      </c>
      <c r="BQ10752" s="118" t="s">
        <v>2720</v>
      </c>
      <c r="BW10752" s="118" t="s">
        <v>16116</v>
      </c>
      <c r="BX10752" s="118" t="s">
        <v>16975</v>
      </c>
      <c r="BY10752" s="118" t="s">
        <v>2720</v>
      </c>
    </row>
    <row r="10753" spans="53:77" x14ac:dyDescent="0.3">
      <c r="BA10753" s="169" t="e">
        <f>VLOOKUP(D10753,#REF!, 2,FALSE)</f>
        <v>#REF!</v>
      </c>
      <c r="BO10753" s="118" t="s">
        <v>2789</v>
      </c>
      <c r="BP10753" s="118" t="s">
        <v>16975</v>
      </c>
      <c r="BQ10753" s="118" t="s">
        <v>9643</v>
      </c>
      <c r="BW10753" s="118" t="s">
        <v>2789</v>
      </c>
      <c r="BX10753" s="118" t="s">
        <v>16975</v>
      </c>
      <c r="BY10753" s="118" t="s">
        <v>9643</v>
      </c>
    </row>
    <row r="10754" spans="53:77" x14ac:dyDescent="0.3">
      <c r="BA10754" s="169" t="e">
        <f>VLOOKUP(D10754,#REF!, 2,FALSE)</f>
        <v>#REF!</v>
      </c>
      <c r="BO10754" s="118" t="s">
        <v>63</v>
      </c>
      <c r="BP10754" s="118" t="s">
        <v>16975</v>
      </c>
      <c r="BQ10754" s="118" t="s">
        <v>16117</v>
      </c>
      <c r="BW10754" s="118" t="s">
        <v>63</v>
      </c>
      <c r="BX10754" s="118" t="s">
        <v>16975</v>
      </c>
      <c r="BY10754" s="118" t="s">
        <v>16117</v>
      </c>
    </row>
    <row r="10755" spans="53:77" x14ac:dyDescent="0.3">
      <c r="BA10755" s="169" t="e">
        <f>VLOOKUP(D10755,#REF!, 2,FALSE)</f>
        <v>#REF!</v>
      </c>
      <c r="BO10755" s="118" t="s">
        <v>16118</v>
      </c>
      <c r="BP10755" s="118" t="s">
        <v>16975</v>
      </c>
      <c r="BQ10755" s="118" t="s">
        <v>16119</v>
      </c>
      <c r="BW10755" s="118" t="s">
        <v>16118</v>
      </c>
      <c r="BX10755" s="118" t="s">
        <v>16975</v>
      </c>
      <c r="BY10755" s="118" t="s">
        <v>16119</v>
      </c>
    </row>
    <row r="10756" spans="53:77" x14ac:dyDescent="0.3">
      <c r="BA10756" s="169" t="e">
        <f>VLOOKUP(D10756,#REF!, 2,FALSE)</f>
        <v>#REF!</v>
      </c>
      <c r="BO10756" s="118" t="s">
        <v>16120</v>
      </c>
      <c r="BP10756" s="118" t="s">
        <v>16975</v>
      </c>
      <c r="BQ10756" s="118" t="s">
        <v>1500</v>
      </c>
      <c r="BW10756" s="118" t="s">
        <v>16120</v>
      </c>
      <c r="BX10756" s="118" t="s">
        <v>16975</v>
      </c>
      <c r="BY10756" s="118" t="s">
        <v>1500</v>
      </c>
    </row>
    <row r="10757" spans="53:77" x14ac:dyDescent="0.3">
      <c r="BA10757" s="169" t="e">
        <f>VLOOKUP(D10757,#REF!, 2,FALSE)</f>
        <v>#REF!</v>
      </c>
      <c r="BO10757" s="118" t="s">
        <v>16121</v>
      </c>
      <c r="BP10757" s="118" t="s">
        <v>3243</v>
      </c>
      <c r="BQ10757" s="118" t="s">
        <v>4020</v>
      </c>
      <c r="BW10757" s="118" t="s">
        <v>16121</v>
      </c>
      <c r="BX10757" s="118" t="s">
        <v>3243</v>
      </c>
      <c r="BY10757" s="118" t="s">
        <v>4020</v>
      </c>
    </row>
    <row r="10758" spans="53:77" x14ac:dyDescent="0.3">
      <c r="BA10758" s="169" t="e">
        <f>VLOOKUP(D10758,#REF!, 2,FALSE)</f>
        <v>#REF!</v>
      </c>
      <c r="BO10758" s="118" t="s">
        <v>16122</v>
      </c>
      <c r="BP10758" s="118" t="s">
        <v>623</v>
      </c>
      <c r="BQ10758" s="118" t="s">
        <v>3139</v>
      </c>
      <c r="BW10758" s="118" t="s">
        <v>16122</v>
      </c>
      <c r="BX10758" s="118" t="s">
        <v>623</v>
      </c>
      <c r="BY10758" s="118" t="s">
        <v>3139</v>
      </c>
    </row>
    <row r="10759" spans="53:77" x14ac:dyDescent="0.3">
      <c r="BA10759" s="169" t="e">
        <f>VLOOKUP(D10759,#REF!, 2,FALSE)</f>
        <v>#REF!</v>
      </c>
      <c r="BO10759" s="118" t="s">
        <v>16123</v>
      </c>
      <c r="BP10759" s="118" t="s">
        <v>16975</v>
      </c>
      <c r="BQ10759" s="118" t="s">
        <v>1858</v>
      </c>
      <c r="BW10759" s="118" t="s">
        <v>16123</v>
      </c>
      <c r="BX10759" s="118" t="s">
        <v>16975</v>
      </c>
      <c r="BY10759" s="118" t="s">
        <v>1858</v>
      </c>
    </row>
    <row r="10760" spans="53:77" x14ac:dyDescent="0.3">
      <c r="BA10760" s="169" t="e">
        <f>VLOOKUP(D10760,#REF!, 2,FALSE)</f>
        <v>#REF!</v>
      </c>
      <c r="BO10760" s="118" t="s">
        <v>16124</v>
      </c>
      <c r="BP10760" s="118" t="s">
        <v>16975</v>
      </c>
      <c r="BQ10760" s="118" t="s">
        <v>4060</v>
      </c>
      <c r="BW10760" s="118" t="s">
        <v>16124</v>
      </c>
      <c r="BX10760" s="118" t="s">
        <v>16975</v>
      </c>
      <c r="BY10760" s="118" t="s">
        <v>4060</v>
      </c>
    </row>
    <row r="10761" spans="53:77" x14ac:dyDescent="0.3">
      <c r="BA10761" s="169" t="e">
        <f>VLOOKUP(D10761,#REF!, 2,FALSE)</f>
        <v>#REF!</v>
      </c>
      <c r="BO10761" s="118" t="s">
        <v>16125</v>
      </c>
      <c r="BP10761" s="118" t="s">
        <v>16975</v>
      </c>
      <c r="BQ10761" s="118" t="s">
        <v>16126</v>
      </c>
      <c r="BW10761" s="118" t="s">
        <v>16125</v>
      </c>
      <c r="BX10761" s="118" t="s">
        <v>16975</v>
      </c>
      <c r="BY10761" s="118" t="s">
        <v>16126</v>
      </c>
    </row>
    <row r="10762" spans="53:77" x14ac:dyDescent="0.3">
      <c r="BA10762" s="169" t="e">
        <f>VLOOKUP(D10762,#REF!, 2,FALSE)</f>
        <v>#REF!</v>
      </c>
      <c r="BO10762" s="118" t="s">
        <v>16127</v>
      </c>
      <c r="BP10762" s="118" t="s">
        <v>16975</v>
      </c>
      <c r="BQ10762" s="118" t="s">
        <v>3718</v>
      </c>
      <c r="BW10762" s="118" t="s">
        <v>16127</v>
      </c>
      <c r="BX10762" s="118" t="s">
        <v>16975</v>
      </c>
      <c r="BY10762" s="118" t="s">
        <v>3718</v>
      </c>
    </row>
    <row r="10763" spans="53:77" x14ac:dyDescent="0.3">
      <c r="BA10763" s="169" t="e">
        <f>VLOOKUP(D10763,#REF!, 2,FALSE)</f>
        <v>#REF!</v>
      </c>
      <c r="BO10763" s="118" t="s">
        <v>2790</v>
      </c>
      <c r="BP10763" s="118" t="s">
        <v>16975</v>
      </c>
      <c r="BQ10763" s="118" t="s">
        <v>8907</v>
      </c>
      <c r="BW10763" s="118" t="s">
        <v>2790</v>
      </c>
      <c r="BX10763" s="118" t="s">
        <v>16975</v>
      </c>
      <c r="BY10763" s="118" t="s">
        <v>8907</v>
      </c>
    </row>
    <row r="10764" spans="53:77" x14ac:dyDescent="0.3">
      <c r="BA10764" s="169" t="e">
        <f>VLOOKUP(D10764,#REF!, 2,FALSE)</f>
        <v>#REF!</v>
      </c>
      <c r="BO10764" s="118" t="s">
        <v>16128</v>
      </c>
      <c r="BP10764" s="118" t="s">
        <v>16975</v>
      </c>
      <c r="BQ10764" s="118" t="s">
        <v>8325</v>
      </c>
      <c r="BW10764" s="118" t="s">
        <v>16128</v>
      </c>
      <c r="BX10764" s="118" t="s">
        <v>16975</v>
      </c>
      <c r="BY10764" s="118" t="s">
        <v>8325</v>
      </c>
    </row>
    <row r="10765" spans="53:77" x14ac:dyDescent="0.3">
      <c r="BA10765" s="169" t="e">
        <f>VLOOKUP(D10765,#REF!, 2,FALSE)</f>
        <v>#REF!</v>
      </c>
      <c r="BO10765" s="118" t="s">
        <v>16129</v>
      </c>
      <c r="BP10765" s="118" t="s">
        <v>16975</v>
      </c>
      <c r="BQ10765" s="118" t="s">
        <v>6803</v>
      </c>
      <c r="BW10765" s="118" t="s">
        <v>16129</v>
      </c>
      <c r="BX10765" s="118" t="s">
        <v>16975</v>
      </c>
      <c r="BY10765" s="118" t="s">
        <v>6803</v>
      </c>
    </row>
    <row r="10766" spans="53:77" x14ac:dyDescent="0.3">
      <c r="BA10766" s="169" t="e">
        <f>VLOOKUP(D10766,#REF!, 2,FALSE)</f>
        <v>#REF!</v>
      </c>
      <c r="BO10766" s="118" t="s">
        <v>16130</v>
      </c>
      <c r="BP10766" s="118" t="s">
        <v>621</v>
      </c>
      <c r="BQ10766" s="118" t="s">
        <v>8907</v>
      </c>
      <c r="BW10766" s="118" t="s">
        <v>16130</v>
      </c>
      <c r="BX10766" s="118" t="s">
        <v>621</v>
      </c>
      <c r="BY10766" s="118" t="s">
        <v>8907</v>
      </c>
    </row>
    <row r="10767" spans="53:77" x14ac:dyDescent="0.3">
      <c r="BA10767" s="169" t="e">
        <f>VLOOKUP(D10767,#REF!, 2,FALSE)</f>
        <v>#REF!</v>
      </c>
      <c r="BO10767" s="118" t="s">
        <v>16131</v>
      </c>
      <c r="BP10767" s="118" t="s">
        <v>3043</v>
      </c>
      <c r="BQ10767" s="118" t="s">
        <v>3867</v>
      </c>
      <c r="BW10767" s="118" t="s">
        <v>16131</v>
      </c>
      <c r="BX10767" s="118" t="s">
        <v>3043</v>
      </c>
      <c r="BY10767" s="118" t="s">
        <v>3867</v>
      </c>
    </row>
    <row r="10768" spans="53:77" x14ac:dyDescent="0.3">
      <c r="BA10768" s="169" t="e">
        <f>VLOOKUP(D10768,#REF!, 2,FALSE)</f>
        <v>#REF!</v>
      </c>
      <c r="BO10768" s="118" t="s">
        <v>16132</v>
      </c>
      <c r="BP10768" s="118" t="s">
        <v>3043</v>
      </c>
      <c r="BQ10768" s="118" t="s">
        <v>8330</v>
      </c>
      <c r="BW10768" s="118" t="s">
        <v>16132</v>
      </c>
      <c r="BX10768" s="118" t="s">
        <v>3043</v>
      </c>
      <c r="BY10768" s="118" t="s">
        <v>8330</v>
      </c>
    </row>
    <row r="10769" spans="53:77" x14ac:dyDescent="0.3">
      <c r="BA10769" s="169" t="e">
        <f>VLOOKUP(D10769,#REF!, 2,FALSE)</f>
        <v>#REF!</v>
      </c>
      <c r="BO10769" s="118" t="s">
        <v>16133</v>
      </c>
      <c r="BP10769" s="118" t="s">
        <v>942</v>
      </c>
      <c r="BQ10769" s="118" t="s">
        <v>16134</v>
      </c>
      <c r="BW10769" s="118" t="s">
        <v>16133</v>
      </c>
      <c r="BX10769" s="118" t="s">
        <v>942</v>
      </c>
      <c r="BY10769" s="118" t="s">
        <v>16134</v>
      </c>
    </row>
    <row r="10770" spans="53:77" x14ac:dyDescent="0.3">
      <c r="BA10770" s="169" t="e">
        <f>VLOOKUP(D10770,#REF!, 2,FALSE)</f>
        <v>#REF!</v>
      </c>
      <c r="BO10770" s="118" t="s">
        <v>16135</v>
      </c>
      <c r="BP10770" s="118" t="s">
        <v>621</v>
      </c>
      <c r="BQ10770" s="118" t="s">
        <v>13916</v>
      </c>
      <c r="BW10770" s="118" t="s">
        <v>16135</v>
      </c>
      <c r="BX10770" s="118" t="s">
        <v>621</v>
      </c>
      <c r="BY10770" s="118" t="s">
        <v>13916</v>
      </c>
    </row>
    <row r="10771" spans="53:77" x14ac:dyDescent="0.3">
      <c r="BA10771" s="169" t="e">
        <f>VLOOKUP(D10771,#REF!, 2,FALSE)</f>
        <v>#REF!</v>
      </c>
      <c r="BO10771" s="118" t="s">
        <v>16136</v>
      </c>
      <c r="BP10771" s="118" t="s">
        <v>736</v>
      </c>
      <c r="BQ10771" s="118" t="s">
        <v>8374</v>
      </c>
      <c r="BW10771" s="118" t="s">
        <v>16136</v>
      </c>
      <c r="BX10771" s="118" t="s">
        <v>736</v>
      </c>
      <c r="BY10771" s="118" t="s">
        <v>8374</v>
      </c>
    </row>
    <row r="10772" spans="53:77" x14ac:dyDescent="0.3">
      <c r="BA10772" s="169" t="e">
        <f>VLOOKUP(D10772,#REF!, 2,FALSE)</f>
        <v>#REF!</v>
      </c>
      <c r="BO10772" s="118" t="s">
        <v>16137</v>
      </c>
      <c r="BP10772" s="118" t="s">
        <v>658</v>
      </c>
      <c r="BQ10772" s="118" t="s">
        <v>16138</v>
      </c>
      <c r="BW10772" s="118" t="s">
        <v>16137</v>
      </c>
      <c r="BX10772" s="118" t="s">
        <v>658</v>
      </c>
      <c r="BY10772" s="118" t="s">
        <v>16138</v>
      </c>
    </row>
    <row r="10773" spans="53:77" x14ac:dyDescent="0.3">
      <c r="BA10773" s="169" t="e">
        <f>VLOOKUP(D10773,#REF!, 2,FALSE)</f>
        <v>#REF!</v>
      </c>
      <c r="BO10773" s="118" t="s">
        <v>494</v>
      </c>
      <c r="BP10773" s="118" t="s">
        <v>669</v>
      </c>
      <c r="BQ10773" s="118" t="s">
        <v>16139</v>
      </c>
      <c r="BW10773" s="118" t="s">
        <v>494</v>
      </c>
      <c r="BX10773" s="118" t="s">
        <v>669</v>
      </c>
      <c r="BY10773" s="118" t="s">
        <v>16139</v>
      </c>
    </row>
    <row r="10774" spans="53:77" x14ac:dyDescent="0.3">
      <c r="BA10774" s="169" t="e">
        <f>VLOOKUP(D10774,#REF!, 2,FALSE)</f>
        <v>#REF!</v>
      </c>
      <c r="BO10774" s="118" t="s">
        <v>16140</v>
      </c>
      <c r="BP10774" s="118" t="s">
        <v>628</v>
      </c>
      <c r="BQ10774" s="118" t="s">
        <v>5624</v>
      </c>
      <c r="BW10774" s="118" t="s">
        <v>16140</v>
      </c>
      <c r="BX10774" s="118" t="s">
        <v>628</v>
      </c>
      <c r="BY10774" s="118" t="s">
        <v>5624</v>
      </c>
    </row>
    <row r="10775" spans="53:77" x14ac:dyDescent="0.3">
      <c r="BA10775" s="169" t="e">
        <f>VLOOKUP(D10775,#REF!, 2,FALSE)</f>
        <v>#REF!</v>
      </c>
      <c r="BO10775" s="118" t="s">
        <v>16141</v>
      </c>
      <c r="BP10775" s="118" t="s">
        <v>657</v>
      </c>
      <c r="BQ10775" s="118" t="s">
        <v>9326</v>
      </c>
      <c r="BW10775" s="118" t="s">
        <v>16141</v>
      </c>
      <c r="BX10775" s="118" t="s">
        <v>657</v>
      </c>
      <c r="BY10775" s="118" t="s">
        <v>9326</v>
      </c>
    </row>
    <row r="10776" spans="53:77" x14ac:dyDescent="0.3">
      <c r="BA10776" s="169" t="e">
        <f>VLOOKUP(D10776,#REF!, 2,FALSE)</f>
        <v>#REF!</v>
      </c>
      <c r="BO10776" s="118" t="s">
        <v>16142</v>
      </c>
      <c r="BP10776" s="118" t="s">
        <v>1139</v>
      </c>
      <c r="BQ10776" s="118" t="s">
        <v>770</v>
      </c>
      <c r="BW10776" s="118" t="s">
        <v>16142</v>
      </c>
      <c r="BX10776" s="118" t="s">
        <v>1139</v>
      </c>
      <c r="BY10776" s="118" t="s">
        <v>770</v>
      </c>
    </row>
    <row r="10777" spans="53:77" x14ac:dyDescent="0.3">
      <c r="BA10777" s="169" t="e">
        <f>VLOOKUP(D10777,#REF!, 2,FALSE)</f>
        <v>#REF!</v>
      </c>
      <c r="BO10777" s="118" t="s">
        <v>16143</v>
      </c>
      <c r="BP10777" s="118" t="s">
        <v>3197</v>
      </c>
      <c r="BQ10777" s="118" t="s">
        <v>860</v>
      </c>
      <c r="BW10777" s="118" t="s">
        <v>16143</v>
      </c>
      <c r="BX10777" s="118" t="s">
        <v>3197</v>
      </c>
      <c r="BY10777" s="118" t="s">
        <v>860</v>
      </c>
    </row>
    <row r="10778" spans="53:77" x14ac:dyDescent="0.3">
      <c r="BA10778" s="169" t="e">
        <f>VLOOKUP(D10778,#REF!, 2,FALSE)</f>
        <v>#REF!</v>
      </c>
      <c r="BO10778" s="118" t="s">
        <v>16144</v>
      </c>
      <c r="BP10778" s="118" t="s">
        <v>669</v>
      </c>
      <c r="BQ10778" s="118" t="s">
        <v>10083</v>
      </c>
      <c r="BW10778" s="118" t="s">
        <v>16144</v>
      </c>
      <c r="BX10778" s="118" t="s">
        <v>669</v>
      </c>
      <c r="BY10778" s="118" t="s">
        <v>10083</v>
      </c>
    </row>
    <row r="10779" spans="53:77" x14ac:dyDescent="0.3">
      <c r="BA10779" s="169" t="e">
        <f>VLOOKUP(D10779,#REF!, 2,FALSE)</f>
        <v>#REF!</v>
      </c>
      <c r="BO10779" s="118" t="s">
        <v>16145</v>
      </c>
      <c r="BP10779" s="118" t="s">
        <v>705</v>
      </c>
      <c r="BQ10779" s="118" t="s">
        <v>1607</v>
      </c>
      <c r="BW10779" s="118" t="s">
        <v>16145</v>
      </c>
      <c r="BX10779" s="118" t="s">
        <v>705</v>
      </c>
      <c r="BY10779" s="118" t="s">
        <v>1607</v>
      </c>
    </row>
    <row r="10780" spans="53:77" x14ac:dyDescent="0.3">
      <c r="BA10780" s="169" t="e">
        <f>VLOOKUP(D10780,#REF!, 2,FALSE)</f>
        <v>#REF!</v>
      </c>
      <c r="BO10780" s="118" t="s">
        <v>16146</v>
      </c>
      <c r="BP10780" s="118" t="s">
        <v>862</v>
      </c>
      <c r="BQ10780" s="118" t="s">
        <v>770</v>
      </c>
      <c r="BW10780" s="118" t="s">
        <v>16146</v>
      </c>
      <c r="BX10780" s="118" t="s">
        <v>862</v>
      </c>
      <c r="BY10780" s="118" t="s">
        <v>770</v>
      </c>
    </row>
    <row r="10781" spans="53:77" x14ac:dyDescent="0.3">
      <c r="BA10781" s="169" t="e">
        <f>VLOOKUP(D10781,#REF!, 2,FALSE)</f>
        <v>#REF!</v>
      </c>
      <c r="BO10781" s="118" t="s">
        <v>16147</v>
      </c>
      <c r="BP10781" s="118" t="s">
        <v>862</v>
      </c>
      <c r="BQ10781" s="118" t="s">
        <v>770</v>
      </c>
      <c r="BW10781" s="118" t="s">
        <v>16147</v>
      </c>
      <c r="BX10781" s="118" t="s">
        <v>862</v>
      </c>
      <c r="BY10781" s="118" t="s">
        <v>770</v>
      </c>
    </row>
    <row r="10782" spans="53:77" x14ac:dyDescent="0.3">
      <c r="BA10782" s="169" t="e">
        <f>VLOOKUP(D10782,#REF!, 2,FALSE)</f>
        <v>#REF!</v>
      </c>
      <c r="BO10782" s="118" t="s">
        <v>16148</v>
      </c>
      <c r="BP10782" s="118" t="s">
        <v>862</v>
      </c>
      <c r="BQ10782" s="118" t="s">
        <v>9444</v>
      </c>
      <c r="BW10782" s="118" t="s">
        <v>16148</v>
      </c>
      <c r="BX10782" s="118" t="s">
        <v>862</v>
      </c>
      <c r="BY10782" s="118" t="s">
        <v>9444</v>
      </c>
    </row>
    <row r="10783" spans="53:77" x14ac:dyDescent="0.3">
      <c r="BA10783" s="169" t="e">
        <f>VLOOKUP(D10783,#REF!, 2,FALSE)</f>
        <v>#REF!</v>
      </c>
      <c r="BO10783" s="118" t="s">
        <v>16149</v>
      </c>
      <c r="BP10783" s="118" t="s">
        <v>2983</v>
      </c>
      <c r="BQ10783" s="118" t="s">
        <v>770</v>
      </c>
      <c r="BW10783" s="118" t="s">
        <v>16149</v>
      </c>
      <c r="BX10783" s="118" t="s">
        <v>2983</v>
      </c>
      <c r="BY10783" s="118" t="s">
        <v>770</v>
      </c>
    </row>
    <row r="10784" spans="53:77" x14ac:dyDescent="0.3">
      <c r="BA10784" s="169" t="e">
        <f>VLOOKUP(D10784,#REF!, 2,FALSE)</f>
        <v>#REF!</v>
      </c>
      <c r="BO10784" s="118" t="s">
        <v>16150</v>
      </c>
      <c r="BP10784" s="118" t="s">
        <v>1139</v>
      </c>
      <c r="BQ10784" s="118" t="s">
        <v>1225</v>
      </c>
      <c r="BW10784" s="118" t="s">
        <v>16150</v>
      </c>
      <c r="BX10784" s="118" t="s">
        <v>1139</v>
      </c>
      <c r="BY10784" s="118" t="s">
        <v>1225</v>
      </c>
    </row>
    <row r="10785" spans="53:77" x14ac:dyDescent="0.3">
      <c r="BA10785" s="169" t="e">
        <f>VLOOKUP(D10785,#REF!, 2,FALSE)</f>
        <v>#REF!</v>
      </c>
      <c r="BO10785" s="118" t="s">
        <v>16151</v>
      </c>
      <c r="BP10785" s="118" t="s">
        <v>3085</v>
      </c>
      <c r="BQ10785" s="118" t="s">
        <v>16152</v>
      </c>
      <c r="BW10785" s="118" t="s">
        <v>16151</v>
      </c>
      <c r="BX10785" s="118" t="s">
        <v>3085</v>
      </c>
      <c r="BY10785" s="118" t="s">
        <v>16152</v>
      </c>
    </row>
    <row r="10786" spans="53:77" x14ac:dyDescent="0.3">
      <c r="BA10786" s="169" t="e">
        <f>VLOOKUP(D10786,#REF!, 2,FALSE)</f>
        <v>#REF!</v>
      </c>
      <c r="BO10786" s="118" t="s">
        <v>16153</v>
      </c>
      <c r="BP10786" s="118" t="s">
        <v>16975</v>
      </c>
      <c r="BQ10786" s="118" t="s">
        <v>2983</v>
      </c>
      <c r="BW10786" s="118" t="s">
        <v>16153</v>
      </c>
      <c r="BX10786" s="118" t="s">
        <v>16975</v>
      </c>
      <c r="BY10786" s="118" t="s">
        <v>2983</v>
      </c>
    </row>
    <row r="10787" spans="53:77" x14ac:dyDescent="0.3">
      <c r="BA10787" s="169" t="e">
        <f>VLOOKUP(D10787,#REF!, 2,FALSE)</f>
        <v>#REF!</v>
      </c>
      <c r="BO10787" s="118" t="s">
        <v>16154</v>
      </c>
      <c r="BP10787" s="118" t="s">
        <v>1139</v>
      </c>
      <c r="BQ10787" s="118" t="s">
        <v>770</v>
      </c>
      <c r="BW10787" s="118" t="s">
        <v>16154</v>
      </c>
      <c r="BX10787" s="118" t="s">
        <v>1139</v>
      </c>
      <c r="BY10787" s="118" t="s">
        <v>770</v>
      </c>
    </row>
    <row r="10788" spans="53:77" x14ac:dyDescent="0.3">
      <c r="BA10788" s="169" t="e">
        <f>VLOOKUP(D10788,#REF!, 2,FALSE)</f>
        <v>#REF!</v>
      </c>
      <c r="BO10788" s="118" t="s">
        <v>16155</v>
      </c>
      <c r="BP10788" s="118" t="s">
        <v>1139</v>
      </c>
      <c r="BQ10788" s="118" t="s">
        <v>770</v>
      </c>
      <c r="BW10788" s="118" t="s">
        <v>16155</v>
      </c>
      <c r="BX10788" s="118" t="s">
        <v>1139</v>
      </c>
      <c r="BY10788" s="118" t="s">
        <v>770</v>
      </c>
    </row>
    <row r="10789" spans="53:77" x14ac:dyDescent="0.3">
      <c r="BA10789" s="169" t="e">
        <f>VLOOKUP(D10789,#REF!, 2,FALSE)</f>
        <v>#REF!</v>
      </c>
      <c r="BO10789" s="118" t="s">
        <v>16156</v>
      </c>
      <c r="BP10789" s="118" t="s">
        <v>3000</v>
      </c>
      <c r="BQ10789" s="118" t="s">
        <v>770</v>
      </c>
      <c r="BW10789" s="118" t="s">
        <v>16156</v>
      </c>
      <c r="BX10789" s="118" t="s">
        <v>3000</v>
      </c>
      <c r="BY10789" s="118" t="s">
        <v>770</v>
      </c>
    </row>
    <row r="10790" spans="53:77" x14ac:dyDescent="0.3">
      <c r="BA10790" s="169" t="e">
        <f>VLOOKUP(D10790,#REF!, 2,FALSE)</f>
        <v>#REF!</v>
      </c>
      <c r="BO10790" s="118" t="s">
        <v>2794</v>
      </c>
      <c r="BP10790" s="118" t="s">
        <v>628</v>
      </c>
      <c r="BQ10790" s="118" t="s">
        <v>770</v>
      </c>
      <c r="BW10790" s="118" t="s">
        <v>2794</v>
      </c>
      <c r="BX10790" s="118" t="s">
        <v>628</v>
      </c>
      <c r="BY10790" s="118" t="s">
        <v>770</v>
      </c>
    </row>
    <row r="10791" spans="53:77" x14ac:dyDescent="0.3">
      <c r="BA10791" s="169" t="e">
        <f>VLOOKUP(D10791,#REF!, 2,FALSE)</f>
        <v>#REF!</v>
      </c>
      <c r="BO10791" s="118" t="s">
        <v>16157</v>
      </c>
      <c r="BP10791" s="118" t="s">
        <v>3000</v>
      </c>
      <c r="BQ10791" s="118" t="s">
        <v>770</v>
      </c>
      <c r="BW10791" s="118" t="s">
        <v>16157</v>
      </c>
      <c r="BX10791" s="118" t="s">
        <v>3000</v>
      </c>
      <c r="BY10791" s="118" t="s">
        <v>770</v>
      </c>
    </row>
    <row r="10792" spans="53:77" x14ac:dyDescent="0.3">
      <c r="BA10792" s="169" t="e">
        <f>VLOOKUP(D10792,#REF!, 2,FALSE)</f>
        <v>#REF!</v>
      </c>
      <c r="BO10792" s="118" t="s">
        <v>16158</v>
      </c>
      <c r="BP10792" s="118" t="s">
        <v>16975</v>
      </c>
      <c r="BQ10792" s="118" t="s">
        <v>770</v>
      </c>
      <c r="BW10792" s="118" t="s">
        <v>16158</v>
      </c>
      <c r="BX10792" s="118" t="s">
        <v>16975</v>
      </c>
      <c r="BY10792" s="118" t="s">
        <v>770</v>
      </c>
    </row>
    <row r="10793" spans="53:77" x14ac:dyDescent="0.3">
      <c r="BA10793" s="169" t="e">
        <f>VLOOKUP(D10793,#REF!, 2,FALSE)</f>
        <v>#REF!</v>
      </c>
      <c r="BO10793" s="118" t="s">
        <v>16159</v>
      </c>
      <c r="BP10793" s="118" t="s">
        <v>3243</v>
      </c>
      <c r="BQ10793" s="118" t="s">
        <v>5565</v>
      </c>
      <c r="BW10793" s="118" t="s">
        <v>16159</v>
      </c>
      <c r="BX10793" s="118" t="s">
        <v>3243</v>
      </c>
      <c r="BY10793" s="118" t="s">
        <v>5565</v>
      </c>
    </row>
    <row r="10794" spans="53:77" x14ac:dyDescent="0.3">
      <c r="BA10794" s="169" t="e">
        <f>VLOOKUP(D10794,#REF!, 2,FALSE)</f>
        <v>#REF!</v>
      </c>
      <c r="BO10794" s="118" t="s">
        <v>16160</v>
      </c>
      <c r="BP10794" s="118" t="s">
        <v>3043</v>
      </c>
      <c r="BQ10794" s="118" t="s">
        <v>770</v>
      </c>
      <c r="BW10794" s="118" t="s">
        <v>16160</v>
      </c>
      <c r="BX10794" s="118" t="s">
        <v>3043</v>
      </c>
      <c r="BY10794" s="118" t="s">
        <v>770</v>
      </c>
    </row>
    <row r="10795" spans="53:77" x14ac:dyDescent="0.3">
      <c r="BA10795" s="169" t="e">
        <f>VLOOKUP(D10795,#REF!, 2,FALSE)</f>
        <v>#REF!</v>
      </c>
      <c r="BO10795" s="118" t="s">
        <v>16161</v>
      </c>
      <c r="BP10795" s="118" t="s">
        <v>16975</v>
      </c>
      <c r="BQ10795" s="118" t="s">
        <v>5957</v>
      </c>
      <c r="BW10795" s="118" t="s">
        <v>16161</v>
      </c>
      <c r="BX10795" s="118" t="s">
        <v>16975</v>
      </c>
      <c r="BY10795" s="118" t="s">
        <v>5957</v>
      </c>
    </row>
    <row r="10796" spans="53:77" x14ac:dyDescent="0.3">
      <c r="BA10796" s="169" t="e">
        <f>VLOOKUP(D10796,#REF!, 2,FALSE)</f>
        <v>#REF!</v>
      </c>
      <c r="BO10796" s="118" t="s">
        <v>16162</v>
      </c>
      <c r="BP10796" s="118" t="s">
        <v>3243</v>
      </c>
      <c r="BQ10796" s="118" t="s">
        <v>7522</v>
      </c>
      <c r="BW10796" s="118" t="s">
        <v>16162</v>
      </c>
      <c r="BX10796" s="118" t="s">
        <v>3243</v>
      </c>
      <c r="BY10796" s="118" t="s">
        <v>7522</v>
      </c>
    </row>
    <row r="10797" spans="53:77" x14ac:dyDescent="0.3">
      <c r="BA10797" s="169" t="e">
        <f>VLOOKUP(D10797,#REF!, 2,FALSE)</f>
        <v>#REF!</v>
      </c>
      <c r="BO10797" s="118" t="s">
        <v>16163</v>
      </c>
      <c r="BP10797" s="118" t="s">
        <v>3085</v>
      </c>
      <c r="BQ10797" s="118" t="s">
        <v>16164</v>
      </c>
      <c r="BW10797" s="118" t="s">
        <v>16163</v>
      </c>
      <c r="BX10797" s="118" t="s">
        <v>3085</v>
      </c>
      <c r="BY10797" s="118" t="s">
        <v>16164</v>
      </c>
    </row>
    <row r="10798" spans="53:77" x14ac:dyDescent="0.3">
      <c r="BA10798" s="169" t="e">
        <f>VLOOKUP(D10798,#REF!, 2,FALSE)</f>
        <v>#REF!</v>
      </c>
      <c r="BO10798" s="118" t="s">
        <v>16165</v>
      </c>
      <c r="BP10798" s="118" t="s">
        <v>3243</v>
      </c>
      <c r="BQ10798" s="118" t="s">
        <v>3295</v>
      </c>
      <c r="BW10798" s="118" t="s">
        <v>16165</v>
      </c>
      <c r="BX10798" s="118" t="s">
        <v>3243</v>
      </c>
      <c r="BY10798" s="118" t="s">
        <v>3295</v>
      </c>
    </row>
    <row r="10799" spans="53:77" x14ac:dyDescent="0.3">
      <c r="BA10799" s="169" t="e">
        <f>VLOOKUP(D10799,#REF!, 2,FALSE)</f>
        <v>#REF!</v>
      </c>
      <c r="BO10799" s="118" t="s">
        <v>16166</v>
      </c>
      <c r="BP10799" s="118" t="s">
        <v>3243</v>
      </c>
      <c r="BQ10799" s="118" t="s">
        <v>16167</v>
      </c>
      <c r="BW10799" s="118" t="s">
        <v>16166</v>
      </c>
      <c r="BX10799" s="118" t="s">
        <v>3243</v>
      </c>
      <c r="BY10799" s="118" t="s">
        <v>16167</v>
      </c>
    </row>
    <row r="10800" spans="53:77" x14ac:dyDescent="0.3">
      <c r="BA10800" s="169" t="e">
        <f>VLOOKUP(D10800,#REF!, 2,FALSE)</f>
        <v>#REF!</v>
      </c>
      <c r="BO10800" s="118" t="s">
        <v>16168</v>
      </c>
      <c r="BP10800" s="118" t="s">
        <v>3081</v>
      </c>
      <c r="BQ10800" s="118" t="s">
        <v>16169</v>
      </c>
      <c r="BW10800" s="118" t="s">
        <v>16168</v>
      </c>
      <c r="BX10800" s="118" t="s">
        <v>3081</v>
      </c>
      <c r="BY10800" s="118" t="s">
        <v>16169</v>
      </c>
    </row>
    <row r="10801" spans="53:77" x14ac:dyDescent="0.3">
      <c r="BA10801" s="169" t="e">
        <f>VLOOKUP(D10801,#REF!, 2,FALSE)</f>
        <v>#REF!</v>
      </c>
      <c r="BO10801" s="118" t="s">
        <v>2795</v>
      </c>
      <c r="BP10801" s="118" t="s">
        <v>16975</v>
      </c>
      <c r="BQ10801" s="118" t="s">
        <v>3699</v>
      </c>
      <c r="BW10801" s="118" t="s">
        <v>2795</v>
      </c>
      <c r="BX10801" s="118" t="s">
        <v>16975</v>
      </c>
      <c r="BY10801" s="118" t="s">
        <v>3699</v>
      </c>
    </row>
    <row r="10802" spans="53:77" x14ac:dyDescent="0.3">
      <c r="BA10802" s="169" t="e">
        <f>VLOOKUP(D10802,#REF!, 2,FALSE)</f>
        <v>#REF!</v>
      </c>
      <c r="BO10802" s="118" t="s">
        <v>16170</v>
      </c>
      <c r="BP10802" s="118" t="s">
        <v>655</v>
      </c>
      <c r="BQ10802" s="118" t="s">
        <v>3341</v>
      </c>
      <c r="BW10802" s="118" t="s">
        <v>16170</v>
      </c>
      <c r="BX10802" s="118" t="s">
        <v>655</v>
      </c>
      <c r="BY10802" s="118" t="s">
        <v>3341</v>
      </c>
    </row>
    <row r="10803" spans="53:77" x14ac:dyDescent="0.3">
      <c r="BA10803" s="169" t="e">
        <f>VLOOKUP(D10803,#REF!, 2,FALSE)</f>
        <v>#REF!</v>
      </c>
      <c r="BO10803" s="118" t="s">
        <v>16171</v>
      </c>
      <c r="BP10803" s="118" t="s">
        <v>667</v>
      </c>
      <c r="BQ10803" s="118" t="s">
        <v>7643</v>
      </c>
      <c r="BW10803" s="118" t="s">
        <v>16171</v>
      </c>
      <c r="BX10803" s="118" t="s">
        <v>667</v>
      </c>
      <c r="BY10803" s="118" t="s">
        <v>7643</v>
      </c>
    </row>
    <row r="10804" spans="53:77" x14ac:dyDescent="0.3">
      <c r="BA10804" s="169" t="e">
        <f>VLOOKUP(D10804,#REF!, 2,FALSE)</f>
        <v>#REF!</v>
      </c>
      <c r="BO10804" s="118" t="s">
        <v>16172</v>
      </c>
      <c r="BP10804" s="118" t="s">
        <v>849</v>
      </c>
      <c r="BQ10804" s="118" t="s">
        <v>10902</v>
      </c>
      <c r="BW10804" s="118" t="s">
        <v>16172</v>
      </c>
      <c r="BX10804" s="118" t="s">
        <v>849</v>
      </c>
      <c r="BY10804" s="118" t="s">
        <v>10902</v>
      </c>
    </row>
    <row r="10805" spans="53:77" x14ac:dyDescent="0.3">
      <c r="BA10805" s="169" t="e">
        <f>VLOOKUP(D10805,#REF!, 2,FALSE)</f>
        <v>#REF!</v>
      </c>
      <c r="BO10805" s="118" t="s">
        <v>16173</v>
      </c>
      <c r="BP10805" s="118" t="s">
        <v>16975</v>
      </c>
      <c r="BQ10805" s="118" t="s">
        <v>16174</v>
      </c>
      <c r="BW10805" s="118" t="s">
        <v>16173</v>
      </c>
      <c r="BX10805" s="118" t="s">
        <v>16975</v>
      </c>
      <c r="BY10805" s="118" t="s">
        <v>16174</v>
      </c>
    </row>
    <row r="10806" spans="53:77" x14ac:dyDescent="0.3">
      <c r="BA10806" s="169" t="e">
        <f>VLOOKUP(D10806,#REF!, 2,FALSE)</f>
        <v>#REF!</v>
      </c>
      <c r="BO10806" s="118" t="s">
        <v>16175</v>
      </c>
      <c r="BP10806" s="118" t="s">
        <v>1272</v>
      </c>
      <c r="BQ10806" s="118" t="s">
        <v>770</v>
      </c>
      <c r="BW10806" s="118" t="s">
        <v>16175</v>
      </c>
      <c r="BX10806" s="118" t="s">
        <v>1272</v>
      </c>
      <c r="BY10806" s="118" t="s">
        <v>770</v>
      </c>
    </row>
    <row r="10807" spans="53:77" x14ac:dyDescent="0.3">
      <c r="BA10807" s="169" t="e">
        <f>VLOOKUP(D10807,#REF!, 2,FALSE)</f>
        <v>#REF!</v>
      </c>
      <c r="BO10807" s="118" t="s">
        <v>16176</v>
      </c>
      <c r="BP10807" s="118" t="s">
        <v>1013</v>
      </c>
      <c r="BQ10807" s="118" t="s">
        <v>770</v>
      </c>
      <c r="BW10807" s="118" t="s">
        <v>16176</v>
      </c>
      <c r="BX10807" s="118" t="s">
        <v>1013</v>
      </c>
      <c r="BY10807" s="118" t="s">
        <v>770</v>
      </c>
    </row>
    <row r="10808" spans="53:77" x14ac:dyDescent="0.3">
      <c r="BA10808" s="169" t="e">
        <f>VLOOKUP(D10808,#REF!, 2,FALSE)</f>
        <v>#REF!</v>
      </c>
      <c r="BO10808" s="118" t="s">
        <v>16177</v>
      </c>
      <c r="BP10808" s="118" t="s">
        <v>1013</v>
      </c>
      <c r="BQ10808" s="118" t="s">
        <v>3722</v>
      </c>
      <c r="BW10808" s="118" t="s">
        <v>16177</v>
      </c>
      <c r="BX10808" s="118" t="s">
        <v>1013</v>
      </c>
      <c r="BY10808" s="118" t="s">
        <v>3722</v>
      </c>
    </row>
    <row r="10809" spans="53:77" x14ac:dyDescent="0.3">
      <c r="BA10809" s="169" t="e">
        <f>VLOOKUP(D10809,#REF!, 2,FALSE)</f>
        <v>#REF!</v>
      </c>
      <c r="BO10809" s="118" t="s">
        <v>16178</v>
      </c>
      <c r="BP10809" s="118" t="s">
        <v>16975</v>
      </c>
      <c r="BQ10809" s="118" t="s">
        <v>792</v>
      </c>
      <c r="BW10809" s="118" t="s">
        <v>16178</v>
      </c>
      <c r="BX10809" s="118" t="s">
        <v>16975</v>
      </c>
      <c r="BY10809" s="118" t="s">
        <v>792</v>
      </c>
    </row>
    <row r="10810" spans="53:77" x14ac:dyDescent="0.3">
      <c r="BA10810" s="169" t="e">
        <f>VLOOKUP(D10810,#REF!, 2,FALSE)</f>
        <v>#REF!</v>
      </c>
      <c r="BO10810" s="118" t="s">
        <v>16179</v>
      </c>
      <c r="BP10810" s="118" t="s">
        <v>16975</v>
      </c>
      <c r="BQ10810" s="118" t="s">
        <v>770</v>
      </c>
      <c r="BW10810" s="118" t="s">
        <v>16179</v>
      </c>
      <c r="BX10810" s="118" t="s">
        <v>16975</v>
      </c>
      <c r="BY10810" s="118" t="s">
        <v>770</v>
      </c>
    </row>
    <row r="10811" spans="53:77" x14ac:dyDescent="0.3">
      <c r="BA10811" s="169" t="e">
        <f>VLOOKUP(D10811,#REF!, 2,FALSE)</f>
        <v>#REF!</v>
      </c>
      <c r="BO10811" s="118" t="s">
        <v>2796</v>
      </c>
      <c r="BP10811" s="118" t="s">
        <v>2983</v>
      </c>
      <c r="BQ10811" s="118" t="s">
        <v>2983</v>
      </c>
      <c r="BW10811" s="118" t="s">
        <v>2796</v>
      </c>
      <c r="BX10811" s="118" t="s">
        <v>2983</v>
      </c>
      <c r="BY10811" s="118" t="s">
        <v>2983</v>
      </c>
    </row>
    <row r="10812" spans="53:77" x14ac:dyDescent="0.3">
      <c r="BA10812" s="169" t="e">
        <f>VLOOKUP(D10812,#REF!, 2,FALSE)</f>
        <v>#REF!</v>
      </c>
      <c r="BO10812" s="118" t="s">
        <v>16180</v>
      </c>
      <c r="BP10812" s="118" t="s">
        <v>926</v>
      </c>
      <c r="BQ10812" s="118" t="s">
        <v>8579</v>
      </c>
      <c r="BW10812" s="118" t="s">
        <v>16180</v>
      </c>
      <c r="BX10812" s="118" t="s">
        <v>926</v>
      </c>
      <c r="BY10812" s="118" t="s">
        <v>8579</v>
      </c>
    </row>
    <row r="10813" spans="53:77" x14ac:dyDescent="0.3">
      <c r="BA10813" s="169" t="e">
        <f>VLOOKUP(D10813,#REF!, 2,FALSE)</f>
        <v>#REF!</v>
      </c>
      <c r="BO10813" s="118" t="s">
        <v>2797</v>
      </c>
      <c r="BP10813" s="118" t="s">
        <v>16975</v>
      </c>
      <c r="BQ10813" s="118" t="s">
        <v>2983</v>
      </c>
      <c r="BW10813" s="118" t="s">
        <v>2797</v>
      </c>
      <c r="BX10813" s="118" t="s">
        <v>16975</v>
      </c>
      <c r="BY10813" s="118" t="s">
        <v>2983</v>
      </c>
    </row>
    <row r="10814" spans="53:77" x14ac:dyDescent="0.3">
      <c r="BA10814" s="169" t="e">
        <f>VLOOKUP(D10814,#REF!, 2,FALSE)</f>
        <v>#REF!</v>
      </c>
      <c r="BO10814" s="118" t="s">
        <v>16181</v>
      </c>
      <c r="BP10814" s="118" t="s">
        <v>614</v>
      </c>
      <c r="BQ10814" s="118" t="s">
        <v>801</v>
      </c>
      <c r="BW10814" s="118" t="s">
        <v>16181</v>
      </c>
      <c r="BX10814" s="118" t="s">
        <v>614</v>
      </c>
      <c r="BY10814" s="118" t="s">
        <v>801</v>
      </c>
    </row>
    <row r="10815" spans="53:77" x14ac:dyDescent="0.3">
      <c r="BA10815" s="169" t="e">
        <f>VLOOKUP(D10815,#REF!, 2,FALSE)</f>
        <v>#REF!</v>
      </c>
      <c r="BO10815" s="118" t="s">
        <v>16182</v>
      </c>
      <c r="BP10815" s="118" t="s">
        <v>16975</v>
      </c>
      <c r="BQ10815" s="118" t="s">
        <v>2983</v>
      </c>
      <c r="BW10815" s="118" t="s">
        <v>16182</v>
      </c>
      <c r="BX10815" s="118" t="s">
        <v>16975</v>
      </c>
      <c r="BY10815" s="118" t="s">
        <v>2983</v>
      </c>
    </row>
    <row r="10816" spans="53:77" x14ac:dyDescent="0.3">
      <c r="BA10816" s="169" t="e">
        <f>VLOOKUP(D10816,#REF!, 2,FALSE)</f>
        <v>#REF!</v>
      </c>
      <c r="BO10816" s="118" t="s">
        <v>16183</v>
      </c>
      <c r="BP10816" s="118" t="s">
        <v>2979</v>
      </c>
      <c r="BQ10816" s="118" t="s">
        <v>10817</v>
      </c>
      <c r="BW10816" s="118" t="s">
        <v>16183</v>
      </c>
      <c r="BX10816" s="118" t="s">
        <v>2979</v>
      </c>
      <c r="BY10816" s="118" t="s">
        <v>10817</v>
      </c>
    </row>
    <row r="10817" spans="53:77" x14ac:dyDescent="0.3">
      <c r="BA10817" s="169" t="e">
        <f>VLOOKUP(D10817,#REF!, 2,FALSE)</f>
        <v>#REF!</v>
      </c>
      <c r="BO10817" s="118" t="s">
        <v>16184</v>
      </c>
      <c r="BP10817" s="118" t="s">
        <v>16975</v>
      </c>
      <c r="BQ10817" s="118" t="s">
        <v>2983</v>
      </c>
      <c r="BW10817" s="118" t="s">
        <v>16184</v>
      </c>
      <c r="BX10817" s="118" t="s">
        <v>16975</v>
      </c>
      <c r="BY10817" s="118" t="s">
        <v>2983</v>
      </c>
    </row>
    <row r="10818" spans="53:77" x14ac:dyDescent="0.3">
      <c r="BA10818" s="169" t="e">
        <f>VLOOKUP(D10818,#REF!, 2,FALSE)</f>
        <v>#REF!</v>
      </c>
      <c r="BO10818" s="118" t="s">
        <v>16185</v>
      </c>
      <c r="BP10818" s="118" t="s">
        <v>923</v>
      </c>
      <c r="BQ10818" s="118" t="s">
        <v>2365</v>
      </c>
      <c r="BW10818" s="118" t="s">
        <v>16185</v>
      </c>
      <c r="BX10818" s="118" t="s">
        <v>923</v>
      </c>
      <c r="BY10818" s="118" t="s">
        <v>2365</v>
      </c>
    </row>
    <row r="10819" spans="53:77" x14ac:dyDescent="0.3">
      <c r="BA10819" s="169" t="e">
        <f>VLOOKUP(D10819,#REF!, 2,FALSE)</f>
        <v>#REF!</v>
      </c>
      <c r="BO10819" s="118" t="s">
        <v>16186</v>
      </c>
      <c r="BP10819" s="118" t="s">
        <v>1070</v>
      </c>
      <c r="BQ10819" s="118" t="s">
        <v>770</v>
      </c>
      <c r="BW10819" s="118" t="s">
        <v>16186</v>
      </c>
      <c r="BX10819" s="118" t="s">
        <v>1070</v>
      </c>
      <c r="BY10819" s="118" t="s">
        <v>770</v>
      </c>
    </row>
    <row r="10820" spans="53:77" x14ac:dyDescent="0.3">
      <c r="BA10820" s="169" t="e">
        <f>VLOOKUP(D10820,#REF!, 2,FALSE)</f>
        <v>#REF!</v>
      </c>
      <c r="BO10820" s="118" t="s">
        <v>16187</v>
      </c>
      <c r="BP10820" s="118" t="s">
        <v>16975</v>
      </c>
      <c r="BQ10820" s="118" t="s">
        <v>2983</v>
      </c>
      <c r="BW10820" s="118" t="s">
        <v>16187</v>
      </c>
      <c r="BX10820" s="118" t="s">
        <v>16975</v>
      </c>
      <c r="BY10820" s="118" t="s">
        <v>2983</v>
      </c>
    </row>
    <row r="10821" spans="53:77" x14ac:dyDescent="0.3">
      <c r="BA10821" s="169" t="e">
        <f>VLOOKUP(D10821,#REF!, 2,FALSE)</f>
        <v>#REF!</v>
      </c>
      <c r="BO10821" s="118" t="s">
        <v>16188</v>
      </c>
      <c r="BP10821" s="118" t="s">
        <v>16975</v>
      </c>
      <c r="BQ10821" s="118" t="s">
        <v>2983</v>
      </c>
      <c r="BW10821" s="118" t="s">
        <v>16188</v>
      </c>
      <c r="BX10821" s="118" t="s">
        <v>16975</v>
      </c>
      <c r="BY10821" s="118" t="s">
        <v>2983</v>
      </c>
    </row>
    <row r="10822" spans="53:77" x14ac:dyDescent="0.3">
      <c r="BA10822" s="169" t="e">
        <f>VLOOKUP(D10822,#REF!, 2,FALSE)</f>
        <v>#REF!</v>
      </c>
      <c r="BO10822" s="118" t="s">
        <v>16189</v>
      </c>
      <c r="BP10822" s="118" t="s">
        <v>16975</v>
      </c>
      <c r="BQ10822" s="118" t="s">
        <v>7581</v>
      </c>
      <c r="BW10822" s="118" t="s">
        <v>16189</v>
      </c>
      <c r="BX10822" s="118" t="s">
        <v>16975</v>
      </c>
      <c r="BY10822" s="118" t="s">
        <v>7581</v>
      </c>
    </row>
    <row r="10823" spans="53:77" x14ac:dyDescent="0.3">
      <c r="BA10823" s="169" t="e">
        <f>VLOOKUP(D10823,#REF!, 2,FALSE)</f>
        <v>#REF!</v>
      </c>
      <c r="BO10823" s="118" t="s">
        <v>2798</v>
      </c>
      <c r="BP10823" s="118" t="s">
        <v>16975</v>
      </c>
      <c r="BQ10823" s="118" t="s">
        <v>2983</v>
      </c>
      <c r="BW10823" s="118" t="s">
        <v>2798</v>
      </c>
      <c r="BX10823" s="118" t="s">
        <v>16975</v>
      </c>
      <c r="BY10823" s="118" t="s">
        <v>2983</v>
      </c>
    </row>
    <row r="10824" spans="53:77" x14ac:dyDescent="0.3">
      <c r="BA10824" s="169" t="e">
        <f>VLOOKUP(D10824,#REF!, 2,FALSE)</f>
        <v>#REF!</v>
      </c>
      <c r="BO10824" s="118" t="s">
        <v>2799</v>
      </c>
      <c r="BP10824" s="118" t="s">
        <v>621</v>
      </c>
      <c r="BQ10824" s="118" t="s">
        <v>15291</v>
      </c>
      <c r="BW10824" s="118" t="s">
        <v>2799</v>
      </c>
      <c r="BX10824" s="118" t="s">
        <v>621</v>
      </c>
      <c r="BY10824" s="118" t="s">
        <v>15291</v>
      </c>
    </row>
    <row r="10825" spans="53:77" x14ac:dyDescent="0.3">
      <c r="BA10825" s="169" t="e">
        <f>VLOOKUP(D10825,#REF!, 2,FALSE)</f>
        <v>#REF!</v>
      </c>
      <c r="BO10825" s="118" t="s">
        <v>16190</v>
      </c>
      <c r="BP10825" s="118" t="s">
        <v>1267</v>
      </c>
      <c r="BQ10825" s="118" t="s">
        <v>7581</v>
      </c>
      <c r="BW10825" s="118" t="s">
        <v>16190</v>
      </c>
      <c r="BX10825" s="118" t="s">
        <v>1267</v>
      </c>
      <c r="BY10825" s="118" t="s">
        <v>7581</v>
      </c>
    </row>
    <row r="10826" spans="53:77" x14ac:dyDescent="0.3">
      <c r="BA10826" s="169" t="e">
        <f>VLOOKUP(D10826,#REF!, 2,FALSE)</f>
        <v>#REF!</v>
      </c>
      <c r="BO10826" s="118" t="s">
        <v>16191</v>
      </c>
      <c r="BP10826" s="118" t="s">
        <v>16975</v>
      </c>
      <c r="BQ10826" s="118" t="s">
        <v>770</v>
      </c>
      <c r="BW10826" s="118" t="s">
        <v>16191</v>
      </c>
      <c r="BX10826" s="118" t="s">
        <v>16975</v>
      </c>
      <c r="BY10826" s="118" t="s">
        <v>770</v>
      </c>
    </row>
    <row r="10827" spans="53:77" x14ac:dyDescent="0.3">
      <c r="BA10827" s="169" t="e">
        <f>VLOOKUP(D10827,#REF!, 2,FALSE)</f>
        <v>#REF!</v>
      </c>
      <c r="BO10827" s="118" t="s">
        <v>16192</v>
      </c>
      <c r="BP10827" s="118" t="s">
        <v>703</v>
      </c>
      <c r="BQ10827" s="118" t="s">
        <v>15291</v>
      </c>
      <c r="BW10827" s="118" t="s">
        <v>16192</v>
      </c>
      <c r="BX10827" s="118" t="s">
        <v>703</v>
      </c>
      <c r="BY10827" s="118" t="s">
        <v>15291</v>
      </c>
    </row>
    <row r="10828" spans="53:77" x14ac:dyDescent="0.3">
      <c r="BA10828" s="169" t="e">
        <f>VLOOKUP(D10828,#REF!, 2,FALSE)</f>
        <v>#REF!</v>
      </c>
      <c r="BO10828" s="118" t="s">
        <v>16193</v>
      </c>
      <c r="BP10828" s="118" t="s">
        <v>703</v>
      </c>
      <c r="BQ10828" s="118" t="s">
        <v>917</v>
      </c>
      <c r="BW10828" s="118" t="s">
        <v>16193</v>
      </c>
      <c r="BX10828" s="118" t="s">
        <v>703</v>
      </c>
      <c r="BY10828" s="118" t="s">
        <v>917</v>
      </c>
    </row>
    <row r="10829" spans="53:77" x14ac:dyDescent="0.3">
      <c r="BA10829" s="169" t="e">
        <f>VLOOKUP(D10829,#REF!, 2,FALSE)</f>
        <v>#REF!</v>
      </c>
      <c r="BO10829" s="118" t="s">
        <v>2800</v>
      </c>
      <c r="BP10829" s="118" t="s">
        <v>16975</v>
      </c>
      <c r="BQ10829" s="118" t="s">
        <v>2983</v>
      </c>
      <c r="BW10829" s="118" t="s">
        <v>2800</v>
      </c>
      <c r="BX10829" s="118" t="s">
        <v>16975</v>
      </c>
      <c r="BY10829" s="118" t="s">
        <v>2983</v>
      </c>
    </row>
    <row r="10830" spans="53:77" x14ac:dyDescent="0.3">
      <c r="BA10830" s="169" t="e">
        <f>VLOOKUP(D10830,#REF!, 2,FALSE)</f>
        <v>#REF!</v>
      </c>
      <c r="BO10830" s="118" t="s">
        <v>16194</v>
      </c>
      <c r="BP10830" s="118" t="s">
        <v>661</v>
      </c>
      <c r="BQ10830" s="118" t="s">
        <v>16195</v>
      </c>
      <c r="BW10830" s="118" t="s">
        <v>16194</v>
      </c>
      <c r="BX10830" s="118" t="s">
        <v>661</v>
      </c>
      <c r="BY10830" s="118" t="s">
        <v>16195</v>
      </c>
    </row>
    <row r="10831" spans="53:77" x14ac:dyDescent="0.3">
      <c r="BA10831" s="169" t="e">
        <f>VLOOKUP(D10831,#REF!, 2,FALSE)</f>
        <v>#REF!</v>
      </c>
      <c r="BO10831" s="118" t="s">
        <v>2801</v>
      </c>
      <c r="BP10831" s="118" t="s">
        <v>700</v>
      </c>
      <c r="BQ10831" s="118" t="s">
        <v>770</v>
      </c>
      <c r="BW10831" s="118" t="s">
        <v>2801</v>
      </c>
      <c r="BX10831" s="118" t="s">
        <v>700</v>
      </c>
      <c r="BY10831" s="118" t="s">
        <v>770</v>
      </c>
    </row>
    <row r="10832" spans="53:77" x14ac:dyDescent="0.3">
      <c r="BA10832" s="169" t="e">
        <f>VLOOKUP(D10832,#REF!, 2,FALSE)</f>
        <v>#REF!</v>
      </c>
      <c r="BO10832" s="118" t="s">
        <v>16196</v>
      </c>
      <c r="BP10832" s="118" t="s">
        <v>637</v>
      </c>
      <c r="BQ10832" s="118" t="s">
        <v>1490</v>
      </c>
      <c r="BW10832" s="118" t="s">
        <v>16196</v>
      </c>
      <c r="BX10832" s="118" t="s">
        <v>637</v>
      </c>
      <c r="BY10832" s="118" t="s">
        <v>1490</v>
      </c>
    </row>
    <row r="10833" spans="53:77" x14ac:dyDescent="0.3">
      <c r="BA10833" s="169" t="e">
        <f>VLOOKUP(D10833,#REF!, 2,FALSE)</f>
        <v>#REF!</v>
      </c>
      <c r="BO10833" s="118" t="s">
        <v>2802</v>
      </c>
      <c r="BP10833" s="118" t="s">
        <v>1342</v>
      </c>
      <c r="BQ10833" s="118" t="s">
        <v>770</v>
      </c>
      <c r="BW10833" s="118" t="s">
        <v>2802</v>
      </c>
      <c r="BX10833" s="118" t="s">
        <v>1342</v>
      </c>
      <c r="BY10833" s="118" t="s">
        <v>770</v>
      </c>
    </row>
    <row r="10834" spans="53:77" x14ac:dyDescent="0.3">
      <c r="BA10834" s="169" t="e">
        <f>VLOOKUP(D10834,#REF!, 2,FALSE)</f>
        <v>#REF!</v>
      </c>
      <c r="BO10834" s="118" t="s">
        <v>16197</v>
      </c>
      <c r="BP10834" s="118" t="s">
        <v>16975</v>
      </c>
      <c r="BQ10834" s="118" t="s">
        <v>3375</v>
      </c>
      <c r="BW10834" s="118" t="s">
        <v>16197</v>
      </c>
      <c r="BX10834" s="118" t="s">
        <v>16975</v>
      </c>
      <c r="BY10834" s="118" t="s">
        <v>3375</v>
      </c>
    </row>
    <row r="10835" spans="53:77" x14ac:dyDescent="0.3">
      <c r="BA10835" s="169" t="e">
        <f>VLOOKUP(D10835,#REF!, 2,FALSE)</f>
        <v>#REF!</v>
      </c>
      <c r="BO10835" s="118" t="s">
        <v>16198</v>
      </c>
      <c r="BP10835" s="118" t="s">
        <v>1013</v>
      </c>
      <c r="BQ10835" s="118" t="s">
        <v>1776</v>
      </c>
      <c r="BW10835" s="118" t="s">
        <v>16198</v>
      </c>
      <c r="BX10835" s="118" t="s">
        <v>1013</v>
      </c>
      <c r="BY10835" s="118" t="s">
        <v>1776</v>
      </c>
    </row>
    <row r="10836" spans="53:77" x14ac:dyDescent="0.3">
      <c r="BA10836" s="169" t="e">
        <f>VLOOKUP(D10836,#REF!, 2,FALSE)</f>
        <v>#REF!</v>
      </c>
      <c r="BO10836" s="118" t="s">
        <v>16199</v>
      </c>
      <c r="BP10836" s="118" t="s">
        <v>928</v>
      </c>
      <c r="BQ10836" s="118" t="s">
        <v>14678</v>
      </c>
      <c r="BW10836" s="118" t="s">
        <v>16199</v>
      </c>
      <c r="BX10836" s="118" t="s">
        <v>928</v>
      </c>
      <c r="BY10836" s="118" t="s">
        <v>14678</v>
      </c>
    </row>
    <row r="10837" spans="53:77" x14ac:dyDescent="0.3">
      <c r="BA10837" s="169" t="e">
        <f>VLOOKUP(D10837,#REF!, 2,FALSE)</f>
        <v>#REF!</v>
      </c>
      <c r="BO10837" s="118" t="s">
        <v>16200</v>
      </c>
      <c r="BP10837" s="118" t="s">
        <v>731</v>
      </c>
      <c r="BQ10837" s="118" t="s">
        <v>8520</v>
      </c>
      <c r="BW10837" s="118" t="s">
        <v>16200</v>
      </c>
      <c r="BX10837" s="118" t="s">
        <v>731</v>
      </c>
      <c r="BY10837" s="118" t="s">
        <v>8520</v>
      </c>
    </row>
    <row r="10838" spans="53:77" x14ac:dyDescent="0.3">
      <c r="BA10838" s="169" t="e">
        <f>VLOOKUP(D10838,#REF!, 2,FALSE)</f>
        <v>#REF!</v>
      </c>
      <c r="BO10838" s="118" t="s">
        <v>2805</v>
      </c>
      <c r="BP10838" s="118" t="s">
        <v>637</v>
      </c>
      <c r="BQ10838" s="118" t="s">
        <v>15291</v>
      </c>
      <c r="BW10838" s="118" t="s">
        <v>2805</v>
      </c>
      <c r="BX10838" s="118" t="s">
        <v>637</v>
      </c>
      <c r="BY10838" s="118" t="s">
        <v>15291</v>
      </c>
    </row>
    <row r="10839" spans="53:77" x14ac:dyDescent="0.3">
      <c r="BA10839" s="169" t="e">
        <f>VLOOKUP(D10839,#REF!, 2,FALSE)</f>
        <v>#REF!</v>
      </c>
      <c r="BO10839" s="118" t="s">
        <v>493</v>
      </c>
      <c r="BP10839" s="118" t="s">
        <v>1013</v>
      </c>
      <c r="BQ10839" s="118" t="s">
        <v>16201</v>
      </c>
      <c r="BW10839" s="118" t="s">
        <v>493</v>
      </c>
      <c r="BX10839" s="118" t="s">
        <v>1013</v>
      </c>
      <c r="BY10839" s="118" t="s">
        <v>16201</v>
      </c>
    </row>
    <row r="10840" spans="53:77" x14ac:dyDescent="0.3">
      <c r="BA10840" s="169" t="e">
        <f>VLOOKUP(D10840,#REF!, 2,FALSE)</f>
        <v>#REF!</v>
      </c>
      <c r="BO10840" s="118" t="s">
        <v>2806</v>
      </c>
      <c r="BP10840" s="118" t="s">
        <v>621</v>
      </c>
      <c r="BQ10840" s="118" t="s">
        <v>16202</v>
      </c>
      <c r="BW10840" s="118" t="s">
        <v>2806</v>
      </c>
      <c r="BX10840" s="118" t="s">
        <v>621</v>
      </c>
      <c r="BY10840" s="118" t="s">
        <v>16202</v>
      </c>
    </row>
    <row r="10841" spans="53:77" x14ac:dyDescent="0.3">
      <c r="BA10841" s="169" t="e">
        <f>VLOOKUP(D10841,#REF!, 2,FALSE)</f>
        <v>#REF!</v>
      </c>
      <c r="BO10841" s="118" t="s">
        <v>16203</v>
      </c>
      <c r="BP10841" s="118" t="s">
        <v>16975</v>
      </c>
      <c r="BQ10841" s="118" t="s">
        <v>2983</v>
      </c>
      <c r="BW10841" s="118" t="s">
        <v>16203</v>
      </c>
      <c r="BX10841" s="118" t="s">
        <v>16975</v>
      </c>
      <c r="BY10841" s="118" t="s">
        <v>2983</v>
      </c>
    </row>
    <row r="10842" spans="53:77" x14ac:dyDescent="0.3">
      <c r="BA10842" s="169" t="e">
        <f>VLOOKUP(D10842,#REF!, 2,FALSE)</f>
        <v>#REF!</v>
      </c>
      <c r="BO10842" s="118" t="s">
        <v>16204</v>
      </c>
      <c r="BP10842" s="118" t="s">
        <v>16975</v>
      </c>
      <c r="BQ10842" s="118" t="s">
        <v>1016</v>
      </c>
      <c r="BW10842" s="118" t="s">
        <v>16204</v>
      </c>
      <c r="BX10842" s="118" t="s">
        <v>16975</v>
      </c>
      <c r="BY10842" s="118" t="s">
        <v>1016</v>
      </c>
    </row>
    <row r="10843" spans="53:77" x14ac:dyDescent="0.3">
      <c r="BA10843" s="169" t="e">
        <f>VLOOKUP(D10843,#REF!, 2,FALSE)</f>
        <v>#REF!</v>
      </c>
      <c r="BO10843" s="118" t="s">
        <v>16205</v>
      </c>
      <c r="BP10843" s="118" t="s">
        <v>16975</v>
      </c>
      <c r="BQ10843" s="118" t="s">
        <v>770</v>
      </c>
      <c r="BW10843" s="118" t="s">
        <v>16205</v>
      </c>
      <c r="BX10843" s="118" t="s">
        <v>16975</v>
      </c>
      <c r="BY10843" s="118" t="s">
        <v>770</v>
      </c>
    </row>
    <row r="10844" spans="53:77" x14ac:dyDescent="0.3">
      <c r="BA10844" s="169" t="e">
        <f>VLOOKUP(D10844,#REF!, 2,FALSE)</f>
        <v>#REF!</v>
      </c>
      <c r="BO10844" s="118" t="s">
        <v>16207</v>
      </c>
      <c r="BP10844" s="118" t="s">
        <v>1342</v>
      </c>
      <c r="BQ10844" s="118" t="s">
        <v>770</v>
      </c>
      <c r="BW10844" s="118" t="s">
        <v>16207</v>
      </c>
      <c r="BX10844" s="118" t="s">
        <v>1342</v>
      </c>
      <c r="BY10844" s="118" t="s">
        <v>770</v>
      </c>
    </row>
    <row r="10845" spans="53:77" x14ac:dyDescent="0.3">
      <c r="BA10845" s="169" t="e">
        <f>VLOOKUP(D10845,#REF!, 2,FALSE)</f>
        <v>#REF!</v>
      </c>
      <c r="BO10845" s="118" t="s">
        <v>16208</v>
      </c>
      <c r="BP10845" s="118" t="s">
        <v>778</v>
      </c>
      <c r="BQ10845" s="118" t="s">
        <v>15258</v>
      </c>
      <c r="BW10845" s="118" t="s">
        <v>16208</v>
      </c>
      <c r="BX10845" s="118" t="s">
        <v>778</v>
      </c>
      <c r="BY10845" s="118" t="s">
        <v>15258</v>
      </c>
    </row>
    <row r="10846" spans="53:77" x14ac:dyDescent="0.3">
      <c r="BA10846" s="169" t="e">
        <f>VLOOKUP(D10846,#REF!, 2,FALSE)</f>
        <v>#REF!</v>
      </c>
      <c r="BO10846" s="118" t="s">
        <v>16209</v>
      </c>
      <c r="BP10846" s="118" t="s">
        <v>942</v>
      </c>
      <c r="BQ10846" s="118" t="s">
        <v>16210</v>
      </c>
      <c r="BW10846" s="118" t="s">
        <v>16209</v>
      </c>
      <c r="BX10846" s="118" t="s">
        <v>942</v>
      </c>
      <c r="BY10846" s="118" t="s">
        <v>16210</v>
      </c>
    </row>
    <row r="10847" spans="53:77" x14ac:dyDescent="0.3">
      <c r="BA10847" s="169" t="e">
        <f>VLOOKUP(D10847,#REF!, 2,FALSE)</f>
        <v>#REF!</v>
      </c>
      <c r="BO10847" s="118" t="s">
        <v>16211</v>
      </c>
      <c r="BP10847" s="118" t="s">
        <v>810</v>
      </c>
      <c r="BQ10847" s="118" t="s">
        <v>9355</v>
      </c>
      <c r="BW10847" s="118" t="s">
        <v>16211</v>
      </c>
      <c r="BX10847" s="118" t="s">
        <v>810</v>
      </c>
      <c r="BY10847" s="118" t="s">
        <v>9355</v>
      </c>
    </row>
    <row r="10848" spans="53:77" x14ac:dyDescent="0.3">
      <c r="BA10848" s="169" t="e">
        <f>VLOOKUP(D10848,#REF!, 2,FALSE)</f>
        <v>#REF!</v>
      </c>
      <c r="BO10848" s="118" t="s">
        <v>16212</v>
      </c>
      <c r="BP10848" s="118" t="s">
        <v>942</v>
      </c>
      <c r="BQ10848" s="118" t="s">
        <v>6413</v>
      </c>
      <c r="BW10848" s="118" t="s">
        <v>16212</v>
      </c>
      <c r="BX10848" s="118" t="s">
        <v>942</v>
      </c>
      <c r="BY10848" s="118" t="s">
        <v>6413</v>
      </c>
    </row>
    <row r="10849" spans="53:77" x14ac:dyDescent="0.3">
      <c r="BA10849" s="169" t="e">
        <f>VLOOKUP(D10849,#REF!, 2,FALSE)</f>
        <v>#REF!</v>
      </c>
      <c r="BO10849" s="118" t="s">
        <v>16213</v>
      </c>
      <c r="BP10849" s="118" t="s">
        <v>942</v>
      </c>
      <c r="BQ10849" s="118" t="s">
        <v>9234</v>
      </c>
      <c r="BW10849" s="118" t="s">
        <v>16213</v>
      </c>
      <c r="BX10849" s="118" t="s">
        <v>942</v>
      </c>
      <c r="BY10849" s="118" t="s">
        <v>9234</v>
      </c>
    </row>
    <row r="10850" spans="53:77" x14ac:dyDescent="0.3">
      <c r="BA10850" s="169" t="e">
        <f>VLOOKUP(D10850,#REF!, 2,FALSE)</f>
        <v>#REF!</v>
      </c>
      <c r="BO10850" s="118" t="s">
        <v>16214</v>
      </c>
      <c r="BP10850" s="118" t="s">
        <v>631</v>
      </c>
      <c r="BQ10850" s="118" t="s">
        <v>16215</v>
      </c>
      <c r="BW10850" s="118" t="s">
        <v>16214</v>
      </c>
      <c r="BX10850" s="118" t="s">
        <v>631</v>
      </c>
      <c r="BY10850" s="118" t="s">
        <v>16215</v>
      </c>
    </row>
    <row r="10851" spans="53:77" x14ac:dyDescent="0.3">
      <c r="BA10851" s="169" t="e">
        <f>VLOOKUP(D10851,#REF!, 2,FALSE)</f>
        <v>#REF!</v>
      </c>
      <c r="BO10851" s="118" t="s">
        <v>16216</v>
      </c>
      <c r="BP10851" s="118" t="s">
        <v>2983</v>
      </c>
      <c r="BQ10851" s="118" t="s">
        <v>2983</v>
      </c>
      <c r="BW10851" s="118" t="s">
        <v>16216</v>
      </c>
      <c r="BX10851" s="118" t="s">
        <v>2983</v>
      </c>
      <c r="BY10851" s="118" t="s">
        <v>2983</v>
      </c>
    </row>
    <row r="10852" spans="53:77" x14ac:dyDescent="0.3">
      <c r="BA10852" s="169" t="e">
        <f>VLOOKUP(D10852,#REF!, 2,FALSE)</f>
        <v>#REF!</v>
      </c>
      <c r="BO10852" s="118" t="s">
        <v>16217</v>
      </c>
      <c r="BP10852" s="118" t="s">
        <v>942</v>
      </c>
      <c r="BQ10852" s="118" t="s">
        <v>2595</v>
      </c>
      <c r="BW10852" s="118" t="s">
        <v>16217</v>
      </c>
      <c r="BX10852" s="118" t="s">
        <v>942</v>
      </c>
      <c r="BY10852" s="118" t="s">
        <v>2595</v>
      </c>
    </row>
    <row r="10853" spans="53:77" x14ac:dyDescent="0.3">
      <c r="BA10853" s="169" t="e">
        <f>VLOOKUP(D10853,#REF!, 2,FALSE)</f>
        <v>#REF!</v>
      </c>
      <c r="BO10853" s="118" t="s">
        <v>16218</v>
      </c>
      <c r="BP10853" s="118" t="s">
        <v>942</v>
      </c>
      <c r="BQ10853" s="118" t="s">
        <v>16219</v>
      </c>
      <c r="BW10853" s="118" t="s">
        <v>16218</v>
      </c>
      <c r="BX10853" s="118" t="s">
        <v>942</v>
      </c>
      <c r="BY10853" s="118" t="s">
        <v>16219</v>
      </c>
    </row>
    <row r="10854" spans="53:77" x14ac:dyDescent="0.3">
      <c r="BA10854" s="169" t="e">
        <f>VLOOKUP(D10854,#REF!, 2,FALSE)</f>
        <v>#REF!</v>
      </c>
      <c r="BO10854" s="118" t="s">
        <v>492</v>
      </c>
      <c r="BP10854" s="118" t="s">
        <v>942</v>
      </c>
      <c r="BQ10854" s="118" t="s">
        <v>8844</v>
      </c>
      <c r="BW10854" s="118" t="s">
        <v>492</v>
      </c>
      <c r="BX10854" s="118" t="s">
        <v>942</v>
      </c>
      <c r="BY10854" s="118" t="s">
        <v>8844</v>
      </c>
    </row>
    <row r="10855" spans="53:77" x14ac:dyDescent="0.3">
      <c r="BA10855" s="169" t="e">
        <f>VLOOKUP(D10855,#REF!, 2,FALSE)</f>
        <v>#REF!</v>
      </c>
      <c r="BO10855" s="118" t="s">
        <v>16220</v>
      </c>
      <c r="BP10855" s="118" t="s">
        <v>942</v>
      </c>
      <c r="BQ10855" s="118" t="s">
        <v>16221</v>
      </c>
      <c r="BW10855" s="118" t="s">
        <v>16220</v>
      </c>
      <c r="BX10855" s="118" t="s">
        <v>942</v>
      </c>
      <c r="BY10855" s="118" t="s">
        <v>16221</v>
      </c>
    </row>
    <row r="10856" spans="53:77" x14ac:dyDescent="0.3">
      <c r="BA10856" s="169" t="e">
        <f>VLOOKUP(D10856,#REF!, 2,FALSE)</f>
        <v>#REF!</v>
      </c>
      <c r="BO10856" s="118" t="s">
        <v>16222</v>
      </c>
      <c r="BP10856" s="118" t="s">
        <v>1342</v>
      </c>
      <c r="BQ10856" s="118" t="s">
        <v>16223</v>
      </c>
      <c r="BW10856" s="118" t="s">
        <v>16222</v>
      </c>
      <c r="BX10856" s="118" t="s">
        <v>1342</v>
      </c>
      <c r="BY10856" s="118" t="s">
        <v>16223</v>
      </c>
    </row>
    <row r="10857" spans="53:77" x14ac:dyDescent="0.3">
      <c r="BA10857" s="169" t="e">
        <f>VLOOKUP(D10857,#REF!, 2,FALSE)</f>
        <v>#REF!</v>
      </c>
      <c r="BO10857" s="118" t="s">
        <v>16224</v>
      </c>
      <c r="BP10857" s="118" t="s">
        <v>617</v>
      </c>
      <c r="BQ10857" s="118" t="s">
        <v>16225</v>
      </c>
      <c r="BW10857" s="118" t="s">
        <v>16224</v>
      </c>
      <c r="BX10857" s="118" t="s">
        <v>617</v>
      </c>
      <c r="BY10857" s="118" t="s">
        <v>16225</v>
      </c>
    </row>
    <row r="10858" spans="53:77" x14ac:dyDescent="0.3">
      <c r="BA10858" s="169" t="e">
        <f>VLOOKUP(D10858,#REF!, 2,FALSE)</f>
        <v>#REF!</v>
      </c>
      <c r="BO10858" s="118" t="s">
        <v>2807</v>
      </c>
      <c r="BP10858" s="118" t="s">
        <v>810</v>
      </c>
      <c r="BQ10858" s="118" t="s">
        <v>2718</v>
      </c>
      <c r="BW10858" s="118" t="s">
        <v>2807</v>
      </c>
      <c r="BX10858" s="118" t="s">
        <v>810</v>
      </c>
      <c r="BY10858" s="118" t="s">
        <v>2718</v>
      </c>
    </row>
    <row r="10859" spans="53:77" x14ac:dyDescent="0.3">
      <c r="BA10859" s="169" t="e">
        <f>VLOOKUP(D10859,#REF!, 2,FALSE)</f>
        <v>#REF!</v>
      </c>
      <c r="BO10859" s="118" t="s">
        <v>16226</v>
      </c>
      <c r="BP10859" s="118" t="s">
        <v>3085</v>
      </c>
      <c r="BQ10859" s="118" t="s">
        <v>770</v>
      </c>
      <c r="BW10859" s="118" t="s">
        <v>16226</v>
      </c>
      <c r="BX10859" s="118" t="s">
        <v>3085</v>
      </c>
      <c r="BY10859" s="118" t="s">
        <v>770</v>
      </c>
    </row>
    <row r="10860" spans="53:77" x14ac:dyDescent="0.3">
      <c r="BA10860" s="169" t="e">
        <f>VLOOKUP(D10860,#REF!, 2,FALSE)</f>
        <v>#REF!</v>
      </c>
      <c r="BO10860" s="118" t="s">
        <v>16227</v>
      </c>
      <c r="BP10860" s="118" t="s">
        <v>663</v>
      </c>
      <c r="BQ10860" s="118" t="s">
        <v>13351</v>
      </c>
      <c r="BW10860" s="118" t="s">
        <v>16227</v>
      </c>
      <c r="BX10860" s="118" t="s">
        <v>663</v>
      </c>
      <c r="BY10860" s="118" t="s">
        <v>13351</v>
      </c>
    </row>
    <row r="10861" spans="53:77" x14ac:dyDescent="0.3">
      <c r="BA10861" s="169" t="e">
        <f>VLOOKUP(D10861,#REF!, 2,FALSE)</f>
        <v>#REF!</v>
      </c>
      <c r="BO10861" s="118" t="s">
        <v>2808</v>
      </c>
      <c r="BP10861" s="118" t="s">
        <v>663</v>
      </c>
      <c r="BQ10861" s="118" t="s">
        <v>2983</v>
      </c>
      <c r="BW10861" s="118" t="s">
        <v>2808</v>
      </c>
      <c r="BX10861" s="118" t="s">
        <v>663</v>
      </c>
      <c r="BY10861" s="118" t="s">
        <v>2983</v>
      </c>
    </row>
    <row r="10862" spans="53:77" x14ac:dyDescent="0.3">
      <c r="BA10862" s="169" t="e">
        <f>VLOOKUP(D10862,#REF!, 2,FALSE)</f>
        <v>#REF!</v>
      </c>
      <c r="BO10862" s="118" t="s">
        <v>2809</v>
      </c>
      <c r="BP10862" s="118" t="s">
        <v>663</v>
      </c>
      <c r="BQ10862" s="118" t="s">
        <v>13351</v>
      </c>
      <c r="BW10862" s="118" t="s">
        <v>2809</v>
      </c>
      <c r="BX10862" s="118" t="s">
        <v>663</v>
      </c>
      <c r="BY10862" s="118" t="s">
        <v>13351</v>
      </c>
    </row>
    <row r="10863" spans="53:77" x14ac:dyDescent="0.3">
      <c r="BA10863" s="169" t="e">
        <f>VLOOKUP(D10863,#REF!, 2,FALSE)</f>
        <v>#REF!</v>
      </c>
      <c r="BO10863" s="118" t="s">
        <v>16228</v>
      </c>
      <c r="BP10863" s="118" t="s">
        <v>841</v>
      </c>
      <c r="BQ10863" s="118" t="s">
        <v>13625</v>
      </c>
      <c r="BW10863" s="118" t="s">
        <v>16228</v>
      </c>
      <c r="BX10863" s="118" t="s">
        <v>841</v>
      </c>
      <c r="BY10863" s="118" t="s">
        <v>13625</v>
      </c>
    </row>
    <row r="10864" spans="53:77" x14ac:dyDescent="0.3">
      <c r="BA10864" s="169" t="e">
        <f>VLOOKUP(D10864,#REF!, 2,FALSE)</f>
        <v>#REF!</v>
      </c>
      <c r="BO10864" s="118" t="s">
        <v>16229</v>
      </c>
      <c r="BP10864" s="118" t="s">
        <v>841</v>
      </c>
      <c r="BQ10864" s="118" t="s">
        <v>16230</v>
      </c>
      <c r="BW10864" s="118" t="s">
        <v>16229</v>
      </c>
      <c r="BX10864" s="118" t="s">
        <v>841</v>
      </c>
      <c r="BY10864" s="118" t="s">
        <v>16230</v>
      </c>
    </row>
    <row r="10865" spans="53:77" x14ac:dyDescent="0.3">
      <c r="BA10865" s="169" t="e">
        <f>VLOOKUP(D10865,#REF!, 2,FALSE)</f>
        <v>#REF!</v>
      </c>
      <c r="BO10865" s="118" t="s">
        <v>16231</v>
      </c>
      <c r="BP10865" s="118" t="s">
        <v>841</v>
      </c>
      <c r="BQ10865" s="118" t="s">
        <v>2718</v>
      </c>
      <c r="BW10865" s="118" t="s">
        <v>16231</v>
      </c>
      <c r="BX10865" s="118" t="s">
        <v>841</v>
      </c>
      <c r="BY10865" s="118" t="s">
        <v>2718</v>
      </c>
    </row>
    <row r="10866" spans="53:77" x14ac:dyDescent="0.3">
      <c r="BA10866" s="169" t="e">
        <f>VLOOKUP(D10866,#REF!, 2,FALSE)</f>
        <v>#REF!</v>
      </c>
      <c r="BO10866" s="118" t="s">
        <v>16232</v>
      </c>
      <c r="BP10866" s="118" t="s">
        <v>841</v>
      </c>
      <c r="BQ10866" s="118" t="s">
        <v>8981</v>
      </c>
      <c r="BW10866" s="118" t="s">
        <v>16232</v>
      </c>
      <c r="BX10866" s="118" t="s">
        <v>841</v>
      </c>
      <c r="BY10866" s="118" t="s">
        <v>8981</v>
      </c>
    </row>
    <row r="10867" spans="53:77" x14ac:dyDescent="0.3">
      <c r="BA10867" s="169" t="e">
        <f>VLOOKUP(D10867,#REF!, 2,FALSE)</f>
        <v>#REF!</v>
      </c>
      <c r="BO10867" s="118" t="s">
        <v>16233</v>
      </c>
      <c r="BP10867" s="118" t="s">
        <v>731</v>
      </c>
      <c r="BQ10867" s="118" t="s">
        <v>936</v>
      </c>
      <c r="BW10867" s="118" t="s">
        <v>16233</v>
      </c>
      <c r="BX10867" s="118" t="s">
        <v>731</v>
      </c>
      <c r="BY10867" s="118" t="s">
        <v>936</v>
      </c>
    </row>
    <row r="10868" spans="53:77" x14ac:dyDescent="0.3">
      <c r="BA10868" s="169" t="e">
        <f>VLOOKUP(D10868,#REF!, 2,FALSE)</f>
        <v>#REF!</v>
      </c>
      <c r="BO10868" s="118" t="s">
        <v>16234</v>
      </c>
      <c r="BP10868" s="118" t="s">
        <v>661</v>
      </c>
      <c r="BQ10868" s="118" t="s">
        <v>770</v>
      </c>
      <c r="BW10868" s="118" t="s">
        <v>16234</v>
      </c>
      <c r="BX10868" s="118" t="s">
        <v>661</v>
      </c>
      <c r="BY10868" s="118" t="s">
        <v>770</v>
      </c>
    </row>
    <row r="10869" spans="53:77" x14ac:dyDescent="0.3">
      <c r="BA10869" s="169" t="e">
        <f>VLOOKUP(D10869,#REF!, 2,FALSE)</f>
        <v>#REF!</v>
      </c>
      <c r="BO10869" s="118" t="s">
        <v>16235</v>
      </c>
      <c r="BP10869" s="118" t="s">
        <v>16975</v>
      </c>
      <c r="BQ10869" s="118" t="s">
        <v>16237</v>
      </c>
      <c r="BW10869" s="118" t="s">
        <v>16235</v>
      </c>
      <c r="BX10869" s="118" t="s">
        <v>16975</v>
      </c>
      <c r="BY10869" s="118" t="s">
        <v>16237</v>
      </c>
    </row>
    <row r="10870" spans="53:77" x14ac:dyDescent="0.3">
      <c r="BA10870" s="169" t="e">
        <f>VLOOKUP(D10870,#REF!, 2,FALSE)</f>
        <v>#REF!</v>
      </c>
      <c r="BO10870" s="118" t="s">
        <v>16238</v>
      </c>
      <c r="BP10870" s="118" t="s">
        <v>703</v>
      </c>
      <c r="BQ10870" s="118" t="s">
        <v>2718</v>
      </c>
      <c r="BW10870" s="118" t="s">
        <v>16238</v>
      </c>
      <c r="BX10870" s="118" t="s">
        <v>703</v>
      </c>
      <c r="BY10870" s="118" t="s">
        <v>2718</v>
      </c>
    </row>
    <row r="10871" spans="53:77" x14ac:dyDescent="0.3">
      <c r="BA10871" s="169" t="e">
        <f>VLOOKUP(D10871,#REF!, 2,FALSE)</f>
        <v>#REF!</v>
      </c>
      <c r="BO10871" s="118" t="s">
        <v>16239</v>
      </c>
      <c r="BP10871" s="118" t="s">
        <v>928</v>
      </c>
      <c r="BQ10871" s="118" t="s">
        <v>2718</v>
      </c>
      <c r="BW10871" s="118" t="s">
        <v>16239</v>
      </c>
      <c r="BX10871" s="118" t="s">
        <v>928</v>
      </c>
      <c r="BY10871" s="118" t="s">
        <v>2718</v>
      </c>
    </row>
    <row r="10872" spans="53:77" x14ac:dyDescent="0.3">
      <c r="BA10872" s="169" t="e">
        <f>VLOOKUP(D10872,#REF!, 2,FALSE)</f>
        <v>#REF!</v>
      </c>
      <c r="BO10872" s="118" t="s">
        <v>2810</v>
      </c>
      <c r="BP10872" s="118" t="s">
        <v>783</v>
      </c>
      <c r="BQ10872" s="118" t="s">
        <v>2718</v>
      </c>
      <c r="BW10872" s="118" t="s">
        <v>2810</v>
      </c>
      <c r="BX10872" s="118" t="s">
        <v>783</v>
      </c>
      <c r="BY10872" s="118" t="s">
        <v>2718</v>
      </c>
    </row>
    <row r="10873" spans="53:77" x14ac:dyDescent="0.3">
      <c r="BA10873" s="169" t="e">
        <f>VLOOKUP(D10873,#REF!, 2,FALSE)</f>
        <v>#REF!</v>
      </c>
      <c r="BO10873" s="118" t="s">
        <v>16240</v>
      </c>
      <c r="BP10873" s="118" t="s">
        <v>810</v>
      </c>
      <c r="BQ10873" s="118" t="s">
        <v>3651</v>
      </c>
      <c r="BW10873" s="118" t="s">
        <v>16240</v>
      </c>
      <c r="BX10873" s="118" t="s">
        <v>810</v>
      </c>
      <c r="BY10873" s="118" t="s">
        <v>3651</v>
      </c>
    </row>
    <row r="10874" spans="53:77" x14ac:dyDescent="0.3">
      <c r="BA10874" s="169" t="e">
        <f>VLOOKUP(D10874,#REF!, 2,FALSE)</f>
        <v>#REF!</v>
      </c>
      <c r="BO10874" s="118" t="s">
        <v>16241</v>
      </c>
      <c r="BP10874" s="118" t="s">
        <v>631</v>
      </c>
      <c r="BQ10874" s="118" t="s">
        <v>770</v>
      </c>
      <c r="BW10874" s="118" t="s">
        <v>16241</v>
      </c>
      <c r="BX10874" s="118" t="s">
        <v>631</v>
      </c>
      <c r="BY10874" s="118" t="s">
        <v>770</v>
      </c>
    </row>
    <row r="10875" spans="53:77" x14ac:dyDescent="0.3">
      <c r="BA10875" s="169" t="e">
        <f>VLOOKUP(D10875,#REF!, 2,FALSE)</f>
        <v>#REF!</v>
      </c>
      <c r="BO10875" s="118" t="s">
        <v>16242</v>
      </c>
      <c r="BP10875" s="118" t="s">
        <v>16975</v>
      </c>
      <c r="BQ10875" s="118" t="s">
        <v>770</v>
      </c>
      <c r="BW10875" s="118" t="s">
        <v>16242</v>
      </c>
      <c r="BX10875" s="118" t="s">
        <v>16975</v>
      </c>
      <c r="BY10875" s="118" t="s">
        <v>770</v>
      </c>
    </row>
    <row r="10876" spans="53:77" x14ac:dyDescent="0.3">
      <c r="BA10876" s="169" t="e">
        <f>VLOOKUP(D10876,#REF!, 2,FALSE)</f>
        <v>#REF!</v>
      </c>
      <c r="BO10876" s="118" t="s">
        <v>16243</v>
      </c>
      <c r="BP10876" s="118" t="s">
        <v>16975</v>
      </c>
      <c r="BQ10876" s="118" t="s">
        <v>770</v>
      </c>
      <c r="BW10876" s="118" t="s">
        <v>16243</v>
      </c>
      <c r="BX10876" s="118" t="s">
        <v>16975</v>
      </c>
      <c r="BY10876" s="118" t="s">
        <v>770</v>
      </c>
    </row>
    <row r="10877" spans="53:77" x14ac:dyDescent="0.3">
      <c r="BA10877" s="169" t="e">
        <f>VLOOKUP(D10877,#REF!, 2,FALSE)</f>
        <v>#REF!</v>
      </c>
      <c r="BO10877" s="118" t="s">
        <v>2811</v>
      </c>
      <c r="BP10877" s="118" t="s">
        <v>783</v>
      </c>
      <c r="BQ10877" s="118" t="s">
        <v>2983</v>
      </c>
      <c r="BW10877" s="118" t="s">
        <v>2811</v>
      </c>
      <c r="BX10877" s="118" t="s">
        <v>783</v>
      </c>
      <c r="BY10877" s="118" t="s">
        <v>2983</v>
      </c>
    </row>
    <row r="10878" spans="53:77" x14ac:dyDescent="0.3">
      <c r="BA10878" s="169" t="e">
        <f>VLOOKUP(D10878,#REF!, 2,FALSE)</f>
        <v>#REF!</v>
      </c>
      <c r="BO10878" s="118" t="s">
        <v>16244</v>
      </c>
      <c r="BP10878" s="118" t="s">
        <v>666</v>
      </c>
      <c r="BQ10878" s="118" t="s">
        <v>7604</v>
      </c>
      <c r="BW10878" s="118" t="s">
        <v>16244</v>
      </c>
      <c r="BX10878" s="118" t="s">
        <v>666</v>
      </c>
      <c r="BY10878" s="118" t="s">
        <v>7604</v>
      </c>
    </row>
    <row r="10879" spans="53:77" x14ac:dyDescent="0.3">
      <c r="BA10879" s="169" t="e">
        <f>VLOOKUP(D10879,#REF!, 2,FALSE)</f>
        <v>#REF!</v>
      </c>
      <c r="BO10879" s="118" t="s">
        <v>16245</v>
      </c>
      <c r="BP10879" s="118" t="s">
        <v>778</v>
      </c>
      <c r="BQ10879" s="118" t="s">
        <v>16246</v>
      </c>
      <c r="BW10879" s="118" t="s">
        <v>16245</v>
      </c>
      <c r="BX10879" s="118" t="s">
        <v>778</v>
      </c>
      <c r="BY10879" s="118" t="s">
        <v>16246</v>
      </c>
    </row>
    <row r="10880" spans="53:77" x14ac:dyDescent="0.3">
      <c r="BA10880" s="169" t="e">
        <f>VLOOKUP(D10880,#REF!, 2,FALSE)</f>
        <v>#REF!</v>
      </c>
      <c r="BO10880" s="118" t="s">
        <v>16247</v>
      </c>
      <c r="BP10880" s="118" t="s">
        <v>778</v>
      </c>
      <c r="BQ10880" s="118" t="s">
        <v>2983</v>
      </c>
      <c r="BW10880" s="118" t="s">
        <v>16247</v>
      </c>
      <c r="BX10880" s="118" t="s">
        <v>778</v>
      </c>
      <c r="BY10880" s="118" t="s">
        <v>2983</v>
      </c>
    </row>
    <row r="10881" spans="53:77" x14ac:dyDescent="0.3">
      <c r="BA10881" s="169" t="e">
        <f>VLOOKUP(D10881,#REF!, 2,FALSE)</f>
        <v>#REF!</v>
      </c>
      <c r="BO10881" s="118" t="s">
        <v>16248</v>
      </c>
      <c r="BP10881" s="118" t="s">
        <v>666</v>
      </c>
      <c r="BQ10881" s="118" t="s">
        <v>16249</v>
      </c>
      <c r="BW10881" s="118" t="s">
        <v>16248</v>
      </c>
      <c r="BX10881" s="118" t="s">
        <v>666</v>
      </c>
      <c r="BY10881" s="118" t="s">
        <v>16249</v>
      </c>
    </row>
    <row r="10882" spans="53:77" x14ac:dyDescent="0.3">
      <c r="BA10882" s="169" t="e">
        <f>VLOOKUP(D10882,#REF!, 2,FALSE)</f>
        <v>#REF!</v>
      </c>
      <c r="BO10882" s="118" t="s">
        <v>16250</v>
      </c>
      <c r="BP10882" s="118" t="s">
        <v>666</v>
      </c>
      <c r="BQ10882" s="118" t="s">
        <v>16251</v>
      </c>
      <c r="BW10882" s="118" t="s">
        <v>16250</v>
      </c>
      <c r="BX10882" s="118" t="s">
        <v>666</v>
      </c>
      <c r="BY10882" s="118" t="s">
        <v>16251</v>
      </c>
    </row>
    <row r="10883" spans="53:77" x14ac:dyDescent="0.3">
      <c r="BA10883" s="169" t="e">
        <f>VLOOKUP(D10883,#REF!, 2,FALSE)</f>
        <v>#REF!</v>
      </c>
      <c r="BO10883" s="118" t="s">
        <v>16252</v>
      </c>
      <c r="BP10883" s="118" t="s">
        <v>16975</v>
      </c>
      <c r="BQ10883" s="118" t="s">
        <v>770</v>
      </c>
      <c r="BW10883" s="118" t="s">
        <v>16252</v>
      </c>
      <c r="BX10883" s="118" t="s">
        <v>16975</v>
      </c>
      <c r="BY10883" s="118" t="s">
        <v>770</v>
      </c>
    </row>
    <row r="10884" spans="53:77" x14ac:dyDescent="0.3">
      <c r="BA10884" s="169" t="e">
        <f>VLOOKUP(D10884,#REF!, 2,FALSE)</f>
        <v>#REF!</v>
      </c>
      <c r="BO10884" s="118" t="s">
        <v>16253</v>
      </c>
      <c r="BP10884" s="118" t="s">
        <v>778</v>
      </c>
      <c r="BQ10884" s="118" t="s">
        <v>16254</v>
      </c>
      <c r="BW10884" s="118" t="s">
        <v>16253</v>
      </c>
      <c r="BX10884" s="118" t="s">
        <v>778</v>
      </c>
      <c r="BY10884" s="118" t="s">
        <v>16254</v>
      </c>
    </row>
    <row r="10885" spans="53:77" x14ac:dyDescent="0.3">
      <c r="BA10885" s="169" t="e">
        <f>VLOOKUP(D10885,#REF!, 2,FALSE)</f>
        <v>#REF!</v>
      </c>
      <c r="BO10885" s="118" t="s">
        <v>16255</v>
      </c>
      <c r="BP10885" s="118" t="s">
        <v>16975</v>
      </c>
      <c r="BQ10885" s="118" t="s">
        <v>770</v>
      </c>
      <c r="BW10885" s="118" t="s">
        <v>16255</v>
      </c>
      <c r="BX10885" s="118" t="s">
        <v>16975</v>
      </c>
      <c r="BY10885" s="118" t="s">
        <v>770</v>
      </c>
    </row>
    <row r="10886" spans="53:77" x14ac:dyDescent="0.3">
      <c r="BA10886" s="169" t="e">
        <f>VLOOKUP(D10886,#REF!, 2,FALSE)</f>
        <v>#REF!</v>
      </c>
      <c r="BO10886" s="118" t="s">
        <v>2812</v>
      </c>
      <c r="BP10886" s="118" t="s">
        <v>666</v>
      </c>
      <c r="BQ10886" s="118" t="s">
        <v>16249</v>
      </c>
      <c r="BW10886" s="118" t="s">
        <v>2812</v>
      </c>
      <c r="BX10886" s="118" t="s">
        <v>666</v>
      </c>
      <c r="BY10886" s="118" t="s">
        <v>16249</v>
      </c>
    </row>
    <row r="10887" spans="53:77" x14ac:dyDescent="0.3">
      <c r="BA10887" s="169" t="e">
        <f>VLOOKUP(D10887,#REF!, 2,FALSE)</f>
        <v>#REF!</v>
      </c>
      <c r="BO10887" s="118" t="s">
        <v>2813</v>
      </c>
      <c r="BP10887" s="118" t="s">
        <v>787</v>
      </c>
      <c r="BQ10887" s="118" t="s">
        <v>9741</v>
      </c>
      <c r="BW10887" s="118" t="s">
        <v>2813</v>
      </c>
      <c r="BX10887" s="118" t="s">
        <v>787</v>
      </c>
      <c r="BY10887" s="118" t="s">
        <v>9741</v>
      </c>
    </row>
    <row r="10888" spans="53:77" x14ac:dyDescent="0.3">
      <c r="BA10888" s="169" t="e">
        <f>VLOOKUP(D10888,#REF!, 2,FALSE)</f>
        <v>#REF!</v>
      </c>
      <c r="BO10888" s="118" t="s">
        <v>2814</v>
      </c>
      <c r="BP10888" s="118" t="s">
        <v>810</v>
      </c>
      <c r="BQ10888" s="118" t="s">
        <v>16249</v>
      </c>
      <c r="BW10888" s="118" t="s">
        <v>2814</v>
      </c>
      <c r="BX10888" s="118" t="s">
        <v>810</v>
      </c>
      <c r="BY10888" s="118" t="s">
        <v>16249</v>
      </c>
    </row>
    <row r="10889" spans="53:77" x14ac:dyDescent="0.3">
      <c r="BA10889" s="169" t="e">
        <f>VLOOKUP(D10889,#REF!, 2,FALSE)</f>
        <v>#REF!</v>
      </c>
      <c r="BO10889" s="118" t="s">
        <v>16256</v>
      </c>
      <c r="BP10889" s="118" t="s">
        <v>663</v>
      </c>
      <c r="BQ10889" s="118" t="s">
        <v>2701</v>
      </c>
      <c r="BW10889" s="118" t="s">
        <v>16256</v>
      </c>
      <c r="BX10889" s="118" t="s">
        <v>663</v>
      </c>
      <c r="BY10889" s="118" t="s">
        <v>2701</v>
      </c>
    </row>
    <row r="10890" spans="53:77" x14ac:dyDescent="0.3">
      <c r="BA10890" s="169" t="e">
        <f>VLOOKUP(D10890,#REF!, 2,FALSE)</f>
        <v>#REF!</v>
      </c>
      <c r="BO10890" s="118" t="s">
        <v>16257</v>
      </c>
      <c r="BP10890" s="118" t="s">
        <v>810</v>
      </c>
      <c r="BQ10890" s="118" t="s">
        <v>16258</v>
      </c>
      <c r="BW10890" s="118" t="s">
        <v>16257</v>
      </c>
      <c r="BX10890" s="118" t="s">
        <v>810</v>
      </c>
      <c r="BY10890" s="118" t="s">
        <v>16258</v>
      </c>
    </row>
    <row r="10891" spans="53:77" x14ac:dyDescent="0.3">
      <c r="BA10891" s="169" t="e">
        <f>VLOOKUP(D10891,#REF!, 2,FALSE)</f>
        <v>#REF!</v>
      </c>
      <c r="BO10891" s="118" t="s">
        <v>2815</v>
      </c>
      <c r="BP10891" s="118" t="s">
        <v>810</v>
      </c>
      <c r="BQ10891" s="118" t="s">
        <v>6921</v>
      </c>
      <c r="BW10891" s="118" t="s">
        <v>2815</v>
      </c>
      <c r="BX10891" s="118" t="s">
        <v>810</v>
      </c>
      <c r="BY10891" s="118" t="s">
        <v>6921</v>
      </c>
    </row>
    <row r="10892" spans="53:77" x14ac:dyDescent="0.3">
      <c r="BA10892" s="169" t="e">
        <f>VLOOKUP(D10892,#REF!, 2,FALSE)</f>
        <v>#REF!</v>
      </c>
      <c r="BO10892" s="118" t="s">
        <v>2816</v>
      </c>
      <c r="BP10892" s="118" t="s">
        <v>810</v>
      </c>
      <c r="BQ10892" s="118" t="s">
        <v>16249</v>
      </c>
      <c r="BW10892" s="118" t="s">
        <v>2816</v>
      </c>
      <c r="BX10892" s="118" t="s">
        <v>810</v>
      </c>
      <c r="BY10892" s="118" t="s">
        <v>16249</v>
      </c>
    </row>
    <row r="10893" spans="53:77" x14ac:dyDescent="0.3">
      <c r="BA10893" s="169" t="e">
        <f>VLOOKUP(D10893,#REF!, 2,FALSE)</f>
        <v>#REF!</v>
      </c>
      <c r="BO10893" s="118" t="s">
        <v>16259</v>
      </c>
      <c r="BP10893" s="118" t="s">
        <v>16975</v>
      </c>
      <c r="BQ10893" s="118" t="s">
        <v>770</v>
      </c>
      <c r="BW10893" s="118" t="s">
        <v>16259</v>
      </c>
      <c r="BX10893" s="118" t="s">
        <v>16975</v>
      </c>
      <c r="BY10893" s="118" t="s">
        <v>770</v>
      </c>
    </row>
    <row r="10894" spans="53:77" x14ac:dyDescent="0.3">
      <c r="BA10894" s="169" t="e">
        <f>VLOOKUP(D10894,#REF!, 2,FALSE)</f>
        <v>#REF!</v>
      </c>
      <c r="BO10894" s="118" t="s">
        <v>16260</v>
      </c>
      <c r="BP10894" s="118" t="s">
        <v>614</v>
      </c>
      <c r="BQ10894" s="118" t="s">
        <v>16261</v>
      </c>
      <c r="BW10894" s="118" t="s">
        <v>16260</v>
      </c>
      <c r="BX10894" s="118" t="s">
        <v>614</v>
      </c>
      <c r="BY10894" s="118" t="s">
        <v>16261</v>
      </c>
    </row>
    <row r="10895" spans="53:77" x14ac:dyDescent="0.3">
      <c r="BA10895" s="169" t="e">
        <f>VLOOKUP(D10895,#REF!, 2,FALSE)</f>
        <v>#REF!</v>
      </c>
      <c r="BO10895" s="118" t="s">
        <v>16262</v>
      </c>
      <c r="BP10895" s="118" t="s">
        <v>614</v>
      </c>
      <c r="BQ10895" s="118" t="s">
        <v>16249</v>
      </c>
      <c r="BW10895" s="118" t="s">
        <v>16262</v>
      </c>
      <c r="BX10895" s="118" t="s">
        <v>614</v>
      </c>
      <c r="BY10895" s="118" t="s">
        <v>16249</v>
      </c>
    </row>
    <row r="10896" spans="53:77" x14ac:dyDescent="0.3">
      <c r="BA10896" s="169" t="e">
        <f>VLOOKUP(D10896,#REF!, 2,FALSE)</f>
        <v>#REF!</v>
      </c>
      <c r="BO10896" s="118" t="s">
        <v>16263</v>
      </c>
      <c r="BP10896" s="118" t="s">
        <v>614</v>
      </c>
      <c r="BQ10896" s="118" t="s">
        <v>2983</v>
      </c>
      <c r="BW10896" s="118" t="s">
        <v>16263</v>
      </c>
      <c r="BX10896" s="118" t="s">
        <v>614</v>
      </c>
      <c r="BY10896" s="118" t="s">
        <v>2983</v>
      </c>
    </row>
    <row r="10897" spans="53:77" x14ac:dyDescent="0.3">
      <c r="BA10897" s="169" t="e">
        <f>VLOOKUP(D10897,#REF!, 2,FALSE)</f>
        <v>#REF!</v>
      </c>
      <c r="BO10897" s="118" t="s">
        <v>16264</v>
      </c>
      <c r="BP10897" s="118" t="s">
        <v>16975</v>
      </c>
      <c r="BQ10897" s="118" t="s">
        <v>770</v>
      </c>
      <c r="BW10897" s="118" t="s">
        <v>16264</v>
      </c>
      <c r="BX10897" s="118" t="s">
        <v>16975</v>
      </c>
      <c r="BY10897" s="118" t="s">
        <v>770</v>
      </c>
    </row>
    <row r="10898" spans="53:77" x14ac:dyDescent="0.3">
      <c r="BA10898" s="169" t="e">
        <f>VLOOKUP(D10898,#REF!, 2,FALSE)</f>
        <v>#REF!</v>
      </c>
      <c r="BO10898" s="118" t="s">
        <v>16265</v>
      </c>
      <c r="BP10898" s="118" t="s">
        <v>614</v>
      </c>
      <c r="BQ10898" s="118" t="s">
        <v>2983</v>
      </c>
      <c r="BW10898" s="118" t="s">
        <v>16265</v>
      </c>
      <c r="BX10898" s="118" t="s">
        <v>614</v>
      </c>
      <c r="BY10898" s="118" t="s">
        <v>2983</v>
      </c>
    </row>
    <row r="10899" spans="53:77" x14ac:dyDescent="0.3">
      <c r="BA10899" s="169" t="e">
        <f>VLOOKUP(D10899,#REF!, 2,FALSE)</f>
        <v>#REF!</v>
      </c>
      <c r="BO10899" s="118" t="s">
        <v>16266</v>
      </c>
      <c r="BP10899" s="118" t="s">
        <v>666</v>
      </c>
      <c r="BQ10899" s="118" t="s">
        <v>10122</v>
      </c>
      <c r="BW10899" s="118" t="s">
        <v>16266</v>
      </c>
      <c r="BX10899" s="118" t="s">
        <v>666</v>
      </c>
      <c r="BY10899" s="118" t="s">
        <v>10122</v>
      </c>
    </row>
    <row r="10900" spans="53:77" x14ac:dyDescent="0.3">
      <c r="BA10900" s="169" t="e">
        <f>VLOOKUP(D10900,#REF!, 2,FALSE)</f>
        <v>#REF!</v>
      </c>
      <c r="BO10900" s="118" t="s">
        <v>16267</v>
      </c>
      <c r="BP10900" s="118" t="s">
        <v>775</v>
      </c>
      <c r="BQ10900" s="118" t="s">
        <v>16249</v>
      </c>
      <c r="BW10900" s="118" t="s">
        <v>16267</v>
      </c>
      <c r="BX10900" s="118" t="s">
        <v>775</v>
      </c>
      <c r="BY10900" s="118" t="s">
        <v>16249</v>
      </c>
    </row>
    <row r="10901" spans="53:77" x14ac:dyDescent="0.3">
      <c r="BA10901" s="169" t="e">
        <f>VLOOKUP(D10901,#REF!, 2,FALSE)</f>
        <v>#REF!</v>
      </c>
      <c r="BO10901" s="118" t="s">
        <v>16268</v>
      </c>
      <c r="BP10901" s="118" t="s">
        <v>16975</v>
      </c>
      <c r="BQ10901" s="118" t="s">
        <v>2983</v>
      </c>
      <c r="BW10901" s="118" t="s">
        <v>16268</v>
      </c>
      <c r="BX10901" s="118" t="s">
        <v>16975</v>
      </c>
      <c r="BY10901" s="118" t="s">
        <v>2983</v>
      </c>
    </row>
    <row r="10902" spans="53:77" x14ac:dyDescent="0.3">
      <c r="BA10902" s="169" t="e">
        <f>VLOOKUP(D10902,#REF!, 2,FALSE)</f>
        <v>#REF!</v>
      </c>
      <c r="BO10902" s="118" t="s">
        <v>16269</v>
      </c>
      <c r="BP10902" s="118" t="s">
        <v>775</v>
      </c>
      <c r="BQ10902" s="118" t="s">
        <v>2983</v>
      </c>
      <c r="BW10902" s="118" t="s">
        <v>16269</v>
      </c>
      <c r="BX10902" s="118" t="s">
        <v>775</v>
      </c>
      <c r="BY10902" s="118" t="s">
        <v>2983</v>
      </c>
    </row>
    <row r="10903" spans="53:77" x14ac:dyDescent="0.3">
      <c r="BA10903" s="169" t="e">
        <f>VLOOKUP(D10903,#REF!, 2,FALSE)</f>
        <v>#REF!</v>
      </c>
      <c r="BO10903" s="118" t="s">
        <v>16270</v>
      </c>
      <c r="BP10903" s="118" t="s">
        <v>16975</v>
      </c>
      <c r="BQ10903" s="118" t="s">
        <v>770</v>
      </c>
      <c r="BW10903" s="118" t="s">
        <v>16270</v>
      </c>
      <c r="BX10903" s="118" t="s">
        <v>16975</v>
      </c>
      <c r="BY10903" s="118" t="s">
        <v>770</v>
      </c>
    </row>
    <row r="10904" spans="53:77" x14ac:dyDescent="0.3">
      <c r="BA10904" s="169" t="e">
        <f>VLOOKUP(D10904,#REF!, 2,FALSE)</f>
        <v>#REF!</v>
      </c>
      <c r="BO10904" s="118" t="s">
        <v>16271</v>
      </c>
      <c r="BP10904" s="118" t="s">
        <v>780</v>
      </c>
      <c r="BQ10904" s="118" t="s">
        <v>2983</v>
      </c>
      <c r="BW10904" s="118" t="s">
        <v>16271</v>
      </c>
      <c r="BX10904" s="118" t="s">
        <v>780</v>
      </c>
      <c r="BY10904" s="118" t="s">
        <v>2983</v>
      </c>
    </row>
    <row r="10905" spans="53:77" x14ac:dyDescent="0.3">
      <c r="BA10905" s="169" t="e">
        <f>VLOOKUP(D10905,#REF!, 2,FALSE)</f>
        <v>#REF!</v>
      </c>
      <c r="BO10905" s="118" t="s">
        <v>16272</v>
      </c>
      <c r="BP10905" s="118" t="s">
        <v>775</v>
      </c>
      <c r="BQ10905" s="118" t="s">
        <v>15512</v>
      </c>
      <c r="BW10905" s="118" t="s">
        <v>16272</v>
      </c>
      <c r="BX10905" s="118" t="s">
        <v>775</v>
      </c>
      <c r="BY10905" s="118" t="s">
        <v>15512</v>
      </c>
    </row>
    <row r="10906" spans="53:77" x14ac:dyDescent="0.3">
      <c r="BA10906" s="169" t="e">
        <f>VLOOKUP(D10906,#REF!, 2,FALSE)</f>
        <v>#REF!</v>
      </c>
      <c r="BO10906" s="118" t="s">
        <v>16273</v>
      </c>
      <c r="BP10906" s="118" t="s">
        <v>666</v>
      </c>
      <c r="BQ10906" s="118" t="s">
        <v>4211</v>
      </c>
      <c r="BW10906" s="118" t="s">
        <v>16273</v>
      </c>
      <c r="BX10906" s="118" t="s">
        <v>666</v>
      </c>
      <c r="BY10906" s="118" t="s">
        <v>4211</v>
      </c>
    </row>
    <row r="10907" spans="53:77" x14ac:dyDescent="0.3">
      <c r="BA10907" s="169" t="e">
        <f>VLOOKUP(D10907,#REF!, 2,FALSE)</f>
        <v>#REF!</v>
      </c>
      <c r="BO10907" s="118" t="s">
        <v>16274</v>
      </c>
      <c r="BP10907" s="118" t="s">
        <v>666</v>
      </c>
      <c r="BQ10907" s="118" t="s">
        <v>770</v>
      </c>
      <c r="BW10907" s="118" t="s">
        <v>16274</v>
      </c>
      <c r="BX10907" s="118" t="s">
        <v>666</v>
      </c>
      <c r="BY10907" s="118" t="s">
        <v>770</v>
      </c>
    </row>
    <row r="10908" spans="53:77" x14ac:dyDescent="0.3">
      <c r="BA10908" s="169" t="e">
        <f>VLOOKUP(D10908,#REF!, 2,FALSE)</f>
        <v>#REF!</v>
      </c>
      <c r="BO10908" s="118" t="s">
        <v>16275</v>
      </c>
      <c r="BP10908" s="118" t="s">
        <v>2983</v>
      </c>
      <c r="BQ10908" s="118" t="s">
        <v>2983</v>
      </c>
      <c r="BW10908" s="118" t="s">
        <v>16275</v>
      </c>
      <c r="BX10908" s="118" t="s">
        <v>2983</v>
      </c>
      <c r="BY10908" s="118" t="s">
        <v>2983</v>
      </c>
    </row>
    <row r="10909" spans="53:77" x14ac:dyDescent="0.3">
      <c r="BA10909" s="169" t="e">
        <f>VLOOKUP(D10909,#REF!, 2,FALSE)</f>
        <v>#REF!</v>
      </c>
      <c r="BO10909" s="118" t="s">
        <v>16276</v>
      </c>
      <c r="BP10909" s="118" t="s">
        <v>666</v>
      </c>
      <c r="BQ10909" s="118" t="s">
        <v>16277</v>
      </c>
      <c r="BW10909" s="118" t="s">
        <v>16276</v>
      </c>
      <c r="BX10909" s="118" t="s">
        <v>666</v>
      </c>
      <c r="BY10909" s="118" t="s">
        <v>16277</v>
      </c>
    </row>
    <row r="10910" spans="53:77" x14ac:dyDescent="0.3">
      <c r="BA10910" s="169" t="e">
        <f>VLOOKUP(D10910,#REF!, 2,FALSE)</f>
        <v>#REF!</v>
      </c>
      <c r="BO10910" s="118" t="s">
        <v>16278</v>
      </c>
      <c r="BP10910" s="118" t="s">
        <v>3197</v>
      </c>
      <c r="BQ10910" s="118" t="s">
        <v>16251</v>
      </c>
      <c r="BW10910" s="118" t="s">
        <v>16278</v>
      </c>
      <c r="BX10910" s="118" t="s">
        <v>3197</v>
      </c>
      <c r="BY10910" s="118" t="s">
        <v>16251</v>
      </c>
    </row>
    <row r="10911" spans="53:77" x14ac:dyDescent="0.3">
      <c r="BA10911" s="169" t="e">
        <f>VLOOKUP(D10911,#REF!, 2,FALSE)</f>
        <v>#REF!</v>
      </c>
      <c r="BO10911" s="118" t="s">
        <v>16279</v>
      </c>
      <c r="BP10911" s="118" t="s">
        <v>16975</v>
      </c>
      <c r="BQ10911" s="118" t="s">
        <v>770</v>
      </c>
      <c r="BW10911" s="118" t="s">
        <v>16279</v>
      </c>
      <c r="BX10911" s="118" t="s">
        <v>16975</v>
      </c>
      <c r="BY10911" s="118" t="s">
        <v>770</v>
      </c>
    </row>
    <row r="10912" spans="53:77" x14ac:dyDescent="0.3">
      <c r="BA10912" s="169" t="e">
        <f>VLOOKUP(D10912,#REF!, 2,FALSE)</f>
        <v>#REF!</v>
      </c>
      <c r="BO10912" s="118" t="s">
        <v>16280</v>
      </c>
      <c r="BP10912" s="118" t="s">
        <v>787</v>
      </c>
      <c r="BQ10912" s="118" t="s">
        <v>16281</v>
      </c>
      <c r="BW10912" s="118" t="s">
        <v>16280</v>
      </c>
      <c r="BX10912" s="118" t="s">
        <v>787</v>
      </c>
      <c r="BY10912" s="118" t="s">
        <v>16281</v>
      </c>
    </row>
    <row r="10913" spans="53:77" x14ac:dyDescent="0.3">
      <c r="BA10913" s="169" t="e">
        <f>VLOOKUP(D10913,#REF!, 2,FALSE)</f>
        <v>#REF!</v>
      </c>
      <c r="BO10913" s="118" t="s">
        <v>2819</v>
      </c>
      <c r="BP10913" s="118" t="s">
        <v>787</v>
      </c>
      <c r="BQ10913" s="118" t="s">
        <v>2983</v>
      </c>
      <c r="BW10913" s="118" t="s">
        <v>2819</v>
      </c>
      <c r="BX10913" s="118" t="s">
        <v>787</v>
      </c>
      <c r="BY10913" s="118" t="s">
        <v>2983</v>
      </c>
    </row>
    <row r="10914" spans="53:77" x14ac:dyDescent="0.3">
      <c r="BA10914" s="169" t="e">
        <f>VLOOKUP(D10914,#REF!, 2,FALSE)</f>
        <v>#REF!</v>
      </c>
      <c r="BO10914" s="118" t="s">
        <v>16282</v>
      </c>
      <c r="BP10914" s="118" t="s">
        <v>780</v>
      </c>
      <c r="BQ10914" s="118" t="s">
        <v>2983</v>
      </c>
      <c r="BW10914" s="118" t="s">
        <v>16282</v>
      </c>
      <c r="BX10914" s="118" t="s">
        <v>780</v>
      </c>
      <c r="BY10914" s="118" t="s">
        <v>2983</v>
      </c>
    </row>
    <row r="10915" spans="53:77" x14ac:dyDescent="0.3">
      <c r="BA10915" s="169" t="e">
        <f>VLOOKUP(D10915,#REF!, 2,FALSE)</f>
        <v>#REF!</v>
      </c>
      <c r="BO10915" s="118" t="s">
        <v>16283</v>
      </c>
      <c r="BP10915" s="118" t="s">
        <v>780</v>
      </c>
      <c r="BQ10915" s="118" t="s">
        <v>770</v>
      </c>
      <c r="BW10915" s="118" t="s">
        <v>16283</v>
      </c>
      <c r="BX10915" s="118" t="s">
        <v>780</v>
      </c>
      <c r="BY10915" s="118" t="s">
        <v>770</v>
      </c>
    </row>
    <row r="10916" spans="53:77" x14ac:dyDescent="0.3">
      <c r="BA10916" s="169" t="e">
        <f>VLOOKUP(D10916,#REF!, 2,FALSE)</f>
        <v>#REF!</v>
      </c>
      <c r="BO10916" s="118" t="s">
        <v>16284</v>
      </c>
      <c r="BP10916" s="118" t="s">
        <v>787</v>
      </c>
      <c r="BQ10916" s="118" t="s">
        <v>770</v>
      </c>
      <c r="BW10916" s="118" t="s">
        <v>16284</v>
      </c>
      <c r="BX10916" s="118" t="s">
        <v>787</v>
      </c>
      <c r="BY10916" s="118" t="s">
        <v>770</v>
      </c>
    </row>
    <row r="10917" spans="53:77" x14ac:dyDescent="0.3">
      <c r="BA10917" s="169" t="e">
        <f>VLOOKUP(D10917,#REF!, 2,FALSE)</f>
        <v>#REF!</v>
      </c>
      <c r="BO10917" s="118" t="s">
        <v>16285</v>
      </c>
      <c r="BP10917" s="118" t="s">
        <v>700</v>
      </c>
      <c r="BQ10917" s="118" t="s">
        <v>770</v>
      </c>
      <c r="BW10917" s="118" t="s">
        <v>16285</v>
      </c>
      <c r="BX10917" s="118" t="s">
        <v>700</v>
      </c>
      <c r="BY10917" s="118" t="s">
        <v>770</v>
      </c>
    </row>
    <row r="10918" spans="53:77" x14ac:dyDescent="0.3">
      <c r="BA10918" s="169" t="e">
        <f>VLOOKUP(D10918,#REF!, 2,FALSE)</f>
        <v>#REF!</v>
      </c>
      <c r="BO10918" s="118" t="s">
        <v>16286</v>
      </c>
      <c r="BP10918" s="118" t="s">
        <v>666</v>
      </c>
      <c r="BQ10918" s="118" t="s">
        <v>770</v>
      </c>
      <c r="BW10918" s="118" t="s">
        <v>16286</v>
      </c>
      <c r="BX10918" s="118" t="s">
        <v>666</v>
      </c>
      <c r="BY10918" s="118" t="s">
        <v>770</v>
      </c>
    </row>
    <row r="10919" spans="53:77" x14ac:dyDescent="0.3">
      <c r="BA10919" s="169" t="e">
        <f>VLOOKUP(D10919,#REF!, 2,FALSE)</f>
        <v>#REF!</v>
      </c>
      <c r="BO10919" s="118" t="s">
        <v>16287</v>
      </c>
      <c r="BP10919" s="118" t="s">
        <v>778</v>
      </c>
      <c r="BQ10919" s="118" t="s">
        <v>2983</v>
      </c>
      <c r="BW10919" s="118" t="s">
        <v>16287</v>
      </c>
      <c r="BX10919" s="118" t="s">
        <v>778</v>
      </c>
      <c r="BY10919" s="118" t="s">
        <v>2983</v>
      </c>
    </row>
    <row r="10920" spans="53:77" x14ac:dyDescent="0.3">
      <c r="BA10920" s="169" t="e">
        <f>VLOOKUP(D10920,#REF!, 2,FALSE)</f>
        <v>#REF!</v>
      </c>
      <c r="BO10920" s="118" t="s">
        <v>16288</v>
      </c>
      <c r="BP10920" s="118" t="s">
        <v>3197</v>
      </c>
      <c r="BQ10920" s="118" t="s">
        <v>770</v>
      </c>
      <c r="BW10920" s="118" t="s">
        <v>16288</v>
      </c>
      <c r="BX10920" s="118" t="s">
        <v>3197</v>
      </c>
      <c r="BY10920" s="118" t="s">
        <v>770</v>
      </c>
    </row>
    <row r="10921" spans="53:77" x14ac:dyDescent="0.3">
      <c r="BA10921" s="169" t="e">
        <f>VLOOKUP(D10921,#REF!, 2,FALSE)</f>
        <v>#REF!</v>
      </c>
      <c r="BO10921" s="118" t="s">
        <v>16289</v>
      </c>
      <c r="BP10921" s="118" t="s">
        <v>16975</v>
      </c>
      <c r="BQ10921" s="118" t="s">
        <v>770</v>
      </c>
      <c r="BW10921" s="118" t="s">
        <v>16289</v>
      </c>
      <c r="BX10921" s="118" t="s">
        <v>16975</v>
      </c>
      <c r="BY10921" s="118" t="s">
        <v>770</v>
      </c>
    </row>
    <row r="10922" spans="53:77" x14ac:dyDescent="0.3">
      <c r="BA10922" s="169" t="e">
        <f>VLOOKUP(D10922,#REF!, 2,FALSE)</f>
        <v>#REF!</v>
      </c>
      <c r="BO10922" s="118" t="s">
        <v>16290</v>
      </c>
      <c r="BP10922" s="118" t="s">
        <v>16975</v>
      </c>
      <c r="BQ10922" s="118" t="s">
        <v>770</v>
      </c>
      <c r="BW10922" s="118" t="s">
        <v>16290</v>
      </c>
      <c r="BX10922" s="118" t="s">
        <v>16975</v>
      </c>
      <c r="BY10922" s="118" t="s">
        <v>770</v>
      </c>
    </row>
    <row r="10923" spans="53:77" x14ac:dyDescent="0.3">
      <c r="BA10923" s="169" t="e">
        <f>VLOOKUP(D10923,#REF!, 2,FALSE)</f>
        <v>#REF!</v>
      </c>
      <c r="BO10923" s="118" t="s">
        <v>16291</v>
      </c>
      <c r="BP10923" s="118" t="s">
        <v>700</v>
      </c>
      <c r="BQ10923" s="118" t="s">
        <v>770</v>
      </c>
      <c r="BW10923" s="118" t="s">
        <v>16291</v>
      </c>
      <c r="BX10923" s="118" t="s">
        <v>700</v>
      </c>
      <c r="BY10923" s="118" t="s">
        <v>770</v>
      </c>
    </row>
    <row r="10924" spans="53:77" x14ac:dyDescent="0.3">
      <c r="BA10924" s="169" t="e">
        <f>VLOOKUP(D10924,#REF!, 2,FALSE)</f>
        <v>#REF!</v>
      </c>
      <c r="BO10924" s="118" t="s">
        <v>16292</v>
      </c>
      <c r="BP10924" s="118" t="s">
        <v>778</v>
      </c>
      <c r="BQ10924" s="118" t="s">
        <v>770</v>
      </c>
      <c r="BW10924" s="118" t="s">
        <v>16292</v>
      </c>
      <c r="BX10924" s="118" t="s">
        <v>778</v>
      </c>
      <c r="BY10924" s="118" t="s">
        <v>770</v>
      </c>
    </row>
    <row r="10925" spans="53:77" x14ac:dyDescent="0.3">
      <c r="BA10925" s="169" t="e">
        <f>VLOOKUP(D10925,#REF!, 2,FALSE)</f>
        <v>#REF!</v>
      </c>
      <c r="BO10925" s="118" t="s">
        <v>16293</v>
      </c>
      <c r="BP10925" s="118" t="s">
        <v>780</v>
      </c>
      <c r="BQ10925" s="118" t="s">
        <v>770</v>
      </c>
      <c r="BW10925" s="118" t="s">
        <v>16293</v>
      </c>
      <c r="BX10925" s="118" t="s">
        <v>780</v>
      </c>
      <c r="BY10925" s="118" t="s">
        <v>770</v>
      </c>
    </row>
    <row r="10926" spans="53:77" x14ac:dyDescent="0.3">
      <c r="BA10926" s="169" t="e">
        <f>VLOOKUP(D10926,#REF!, 2,FALSE)</f>
        <v>#REF!</v>
      </c>
      <c r="BO10926" s="118" t="s">
        <v>16294</v>
      </c>
      <c r="BP10926" s="118" t="s">
        <v>810</v>
      </c>
      <c r="BQ10926" s="118" t="s">
        <v>770</v>
      </c>
      <c r="BW10926" s="118" t="s">
        <v>16294</v>
      </c>
      <c r="BX10926" s="118" t="s">
        <v>810</v>
      </c>
      <c r="BY10926" s="118" t="s">
        <v>770</v>
      </c>
    </row>
    <row r="10927" spans="53:77" x14ac:dyDescent="0.3">
      <c r="BA10927" s="169" t="e">
        <f>VLOOKUP(D10927,#REF!, 2,FALSE)</f>
        <v>#REF!</v>
      </c>
      <c r="BO10927" s="118" t="s">
        <v>16295</v>
      </c>
      <c r="BP10927" s="118" t="s">
        <v>787</v>
      </c>
      <c r="BQ10927" s="118" t="s">
        <v>16296</v>
      </c>
      <c r="BW10927" s="118" t="s">
        <v>16295</v>
      </c>
      <c r="BX10927" s="118" t="s">
        <v>787</v>
      </c>
      <c r="BY10927" s="118" t="s">
        <v>16296</v>
      </c>
    </row>
    <row r="10928" spans="53:77" x14ac:dyDescent="0.3">
      <c r="BA10928" s="169" t="e">
        <f>VLOOKUP(D10928,#REF!, 2,FALSE)</f>
        <v>#REF!</v>
      </c>
      <c r="BO10928" s="118" t="s">
        <v>16297</v>
      </c>
      <c r="BP10928" s="118" t="s">
        <v>700</v>
      </c>
      <c r="BQ10928" s="118" t="s">
        <v>770</v>
      </c>
      <c r="BW10928" s="118" t="s">
        <v>16297</v>
      </c>
      <c r="BX10928" s="118" t="s">
        <v>700</v>
      </c>
      <c r="BY10928" s="118" t="s">
        <v>770</v>
      </c>
    </row>
    <row r="10929" spans="53:77" x14ac:dyDescent="0.3">
      <c r="BA10929" s="169" t="e">
        <f>VLOOKUP(D10929,#REF!, 2,FALSE)</f>
        <v>#REF!</v>
      </c>
      <c r="BO10929" s="118" t="s">
        <v>16298</v>
      </c>
      <c r="BP10929" s="118" t="s">
        <v>810</v>
      </c>
      <c r="BQ10929" s="118" t="s">
        <v>16299</v>
      </c>
      <c r="BW10929" s="118" t="s">
        <v>16298</v>
      </c>
      <c r="BX10929" s="118" t="s">
        <v>810</v>
      </c>
      <c r="BY10929" s="118" t="s">
        <v>16299</v>
      </c>
    </row>
    <row r="10930" spans="53:77" x14ac:dyDescent="0.3">
      <c r="BA10930" s="169" t="e">
        <f>VLOOKUP(D10930,#REF!, 2,FALSE)</f>
        <v>#REF!</v>
      </c>
      <c r="BO10930" s="118" t="s">
        <v>16300</v>
      </c>
      <c r="BP10930" s="118" t="s">
        <v>780</v>
      </c>
      <c r="BQ10930" s="118" t="s">
        <v>770</v>
      </c>
      <c r="BW10930" s="118" t="s">
        <v>16300</v>
      </c>
      <c r="BX10930" s="118" t="s">
        <v>780</v>
      </c>
      <c r="BY10930" s="118" t="s">
        <v>770</v>
      </c>
    </row>
    <row r="10931" spans="53:77" x14ac:dyDescent="0.3">
      <c r="BA10931" s="169" t="e">
        <f>VLOOKUP(D10931,#REF!, 2,FALSE)</f>
        <v>#REF!</v>
      </c>
      <c r="BO10931" s="118" t="s">
        <v>16302</v>
      </c>
      <c r="BP10931" s="118" t="s">
        <v>778</v>
      </c>
      <c r="BQ10931" s="118" t="s">
        <v>2983</v>
      </c>
      <c r="BW10931" s="118" t="s">
        <v>16302</v>
      </c>
      <c r="BX10931" s="118" t="s">
        <v>778</v>
      </c>
      <c r="BY10931" s="118" t="s">
        <v>2983</v>
      </c>
    </row>
    <row r="10932" spans="53:77" x14ac:dyDescent="0.3">
      <c r="BA10932" s="169" t="e">
        <f>VLOOKUP(D10932,#REF!, 2,FALSE)</f>
        <v>#REF!</v>
      </c>
      <c r="BO10932" s="118" t="s">
        <v>16303</v>
      </c>
      <c r="BP10932" s="118" t="s">
        <v>810</v>
      </c>
      <c r="BQ10932" s="118" t="s">
        <v>770</v>
      </c>
      <c r="BW10932" s="118" t="s">
        <v>16303</v>
      </c>
      <c r="BX10932" s="118" t="s">
        <v>810</v>
      </c>
      <c r="BY10932" s="118" t="s">
        <v>770</v>
      </c>
    </row>
    <row r="10933" spans="53:77" x14ac:dyDescent="0.3">
      <c r="BA10933" s="169" t="e">
        <f>VLOOKUP(D10933,#REF!, 2,FALSE)</f>
        <v>#REF!</v>
      </c>
      <c r="BO10933" s="118" t="s">
        <v>16304</v>
      </c>
      <c r="BP10933" s="118" t="s">
        <v>666</v>
      </c>
      <c r="BQ10933" s="118" t="s">
        <v>16305</v>
      </c>
      <c r="BW10933" s="118" t="s">
        <v>16304</v>
      </c>
      <c r="BX10933" s="118" t="s">
        <v>666</v>
      </c>
      <c r="BY10933" s="118" t="s">
        <v>16305</v>
      </c>
    </row>
    <row r="10934" spans="53:77" x14ac:dyDescent="0.3">
      <c r="BA10934" s="169" t="e">
        <f>VLOOKUP(D10934,#REF!, 2,FALSE)</f>
        <v>#REF!</v>
      </c>
      <c r="BO10934" s="118" t="s">
        <v>16306</v>
      </c>
      <c r="BP10934" s="118" t="s">
        <v>663</v>
      </c>
      <c r="BQ10934" s="118" t="s">
        <v>770</v>
      </c>
      <c r="BW10934" s="118" t="s">
        <v>16306</v>
      </c>
      <c r="BX10934" s="118" t="s">
        <v>663</v>
      </c>
      <c r="BY10934" s="118" t="s">
        <v>770</v>
      </c>
    </row>
    <row r="10935" spans="53:77" x14ac:dyDescent="0.3">
      <c r="BA10935" s="169" t="e">
        <f>VLOOKUP(D10935,#REF!, 2,FALSE)</f>
        <v>#REF!</v>
      </c>
      <c r="BO10935" s="118" t="s">
        <v>16307</v>
      </c>
      <c r="BP10935" s="118" t="s">
        <v>666</v>
      </c>
      <c r="BQ10935" s="118" t="s">
        <v>2983</v>
      </c>
      <c r="BW10935" s="118" t="s">
        <v>16307</v>
      </c>
      <c r="BX10935" s="118" t="s">
        <v>666</v>
      </c>
      <c r="BY10935" s="118" t="s">
        <v>2983</v>
      </c>
    </row>
    <row r="10936" spans="53:77" x14ac:dyDescent="0.3">
      <c r="BA10936" s="169" t="e">
        <f>VLOOKUP(D10936,#REF!, 2,FALSE)</f>
        <v>#REF!</v>
      </c>
      <c r="BO10936" s="118" t="s">
        <v>16308</v>
      </c>
      <c r="BP10936" s="118" t="s">
        <v>662</v>
      </c>
      <c r="BQ10936" s="118" t="s">
        <v>16309</v>
      </c>
      <c r="BW10936" s="118" t="s">
        <v>16308</v>
      </c>
      <c r="BX10936" s="118" t="s">
        <v>662</v>
      </c>
      <c r="BY10936" s="118" t="s">
        <v>16309</v>
      </c>
    </row>
    <row r="10937" spans="53:77" x14ac:dyDescent="0.3">
      <c r="BA10937" s="169" t="e">
        <f>VLOOKUP(D10937,#REF!, 2,FALSE)</f>
        <v>#REF!</v>
      </c>
      <c r="BO10937" s="118" t="s">
        <v>495</v>
      </c>
      <c r="BP10937" s="118" t="s">
        <v>2983</v>
      </c>
      <c r="BQ10937" s="118" t="s">
        <v>7948</v>
      </c>
      <c r="BW10937" s="118" t="s">
        <v>495</v>
      </c>
      <c r="BX10937" s="118" t="s">
        <v>2983</v>
      </c>
      <c r="BY10937" s="118" t="s">
        <v>7948</v>
      </c>
    </row>
    <row r="10938" spans="53:77" x14ac:dyDescent="0.3">
      <c r="BA10938" s="169" t="e">
        <f>VLOOKUP(D10938,#REF!, 2,FALSE)</f>
        <v>#REF!</v>
      </c>
      <c r="BO10938" s="118" t="s">
        <v>16310</v>
      </c>
      <c r="BP10938" s="118" t="s">
        <v>2983</v>
      </c>
      <c r="BQ10938" s="118" t="s">
        <v>2640</v>
      </c>
      <c r="BW10938" s="118" t="s">
        <v>16310</v>
      </c>
      <c r="BX10938" s="118" t="s">
        <v>2983</v>
      </c>
      <c r="BY10938" s="118" t="s">
        <v>2640</v>
      </c>
    </row>
    <row r="10939" spans="53:77" x14ac:dyDescent="0.3">
      <c r="BA10939" s="169" t="e">
        <f>VLOOKUP(D10939,#REF!, 2,FALSE)</f>
        <v>#REF!</v>
      </c>
      <c r="BO10939" s="118" t="s">
        <v>2820</v>
      </c>
      <c r="BP10939" s="118" t="s">
        <v>16975</v>
      </c>
      <c r="BQ10939" s="118" t="s">
        <v>4451</v>
      </c>
      <c r="BW10939" s="118" t="s">
        <v>2820</v>
      </c>
      <c r="BX10939" s="118" t="s">
        <v>16975</v>
      </c>
      <c r="BY10939" s="118" t="s">
        <v>4451</v>
      </c>
    </row>
    <row r="10940" spans="53:77" x14ac:dyDescent="0.3">
      <c r="BA10940" s="169" t="e">
        <f>VLOOKUP(D10940,#REF!, 2,FALSE)</f>
        <v>#REF!</v>
      </c>
      <c r="BO10940" s="118" t="s">
        <v>16311</v>
      </c>
      <c r="BP10940" s="118" t="s">
        <v>2983</v>
      </c>
      <c r="BQ10940" s="118" t="s">
        <v>9400</v>
      </c>
      <c r="BW10940" s="118" t="s">
        <v>16311</v>
      </c>
      <c r="BX10940" s="118" t="s">
        <v>2983</v>
      </c>
      <c r="BY10940" s="118" t="s">
        <v>9400</v>
      </c>
    </row>
    <row r="10941" spans="53:77" x14ac:dyDescent="0.3">
      <c r="BA10941" s="169" t="e">
        <f>VLOOKUP(D10941,#REF!, 2,FALSE)</f>
        <v>#REF!</v>
      </c>
      <c r="BO10941" s="118" t="s">
        <v>16312</v>
      </c>
      <c r="BP10941" s="118" t="s">
        <v>16975</v>
      </c>
      <c r="BQ10941" s="118" t="s">
        <v>11327</v>
      </c>
      <c r="BW10941" s="118" t="s">
        <v>16312</v>
      </c>
      <c r="BX10941" s="118" t="s">
        <v>16975</v>
      </c>
      <c r="BY10941" s="118" t="s">
        <v>11327</v>
      </c>
    </row>
    <row r="10942" spans="53:77" x14ac:dyDescent="0.3">
      <c r="BA10942" s="169" t="e">
        <f>VLOOKUP(D10942,#REF!, 2,FALSE)</f>
        <v>#REF!</v>
      </c>
      <c r="BO10942" s="118" t="s">
        <v>16313</v>
      </c>
      <c r="BP10942" s="118" t="s">
        <v>2983</v>
      </c>
      <c r="BQ10942" s="118" t="s">
        <v>2983</v>
      </c>
      <c r="BW10942" s="118" t="s">
        <v>16313</v>
      </c>
      <c r="BX10942" s="118" t="s">
        <v>2983</v>
      </c>
      <c r="BY10942" s="118" t="s">
        <v>2983</v>
      </c>
    </row>
    <row r="10943" spans="53:77" x14ac:dyDescent="0.3">
      <c r="BA10943" s="169" t="e">
        <f>VLOOKUP(D10943,#REF!, 2,FALSE)</f>
        <v>#REF!</v>
      </c>
      <c r="BO10943" s="118" t="s">
        <v>16314</v>
      </c>
      <c r="BP10943" s="118" t="s">
        <v>2983</v>
      </c>
      <c r="BQ10943" s="118" t="s">
        <v>8404</v>
      </c>
      <c r="BW10943" s="118" t="s">
        <v>16314</v>
      </c>
      <c r="BX10943" s="118" t="s">
        <v>2983</v>
      </c>
      <c r="BY10943" s="118" t="s">
        <v>8404</v>
      </c>
    </row>
    <row r="10944" spans="53:77" x14ac:dyDescent="0.3">
      <c r="BA10944" s="169" t="e">
        <f>VLOOKUP(D10944,#REF!, 2,FALSE)</f>
        <v>#REF!</v>
      </c>
      <c r="BO10944" s="118" t="s">
        <v>16315</v>
      </c>
      <c r="BP10944" s="118" t="s">
        <v>2983</v>
      </c>
      <c r="BQ10944" s="118" t="s">
        <v>7609</v>
      </c>
      <c r="BW10944" s="118" t="s">
        <v>16315</v>
      </c>
      <c r="BX10944" s="118" t="s">
        <v>2983</v>
      </c>
      <c r="BY10944" s="118" t="s">
        <v>7609</v>
      </c>
    </row>
    <row r="10945" spans="53:77" x14ac:dyDescent="0.3">
      <c r="BA10945" s="169" t="e">
        <f>VLOOKUP(D10945,#REF!, 2,FALSE)</f>
        <v>#REF!</v>
      </c>
      <c r="BO10945" s="118" t="s">
        <v>16316</v>
      </c>
      <c r="BP10945" s="118" t="s">
        <v>2983</v>
      </c>
      <c r="BQ10945" s="118" t="s">
        <v>8267</v>
      </c>
      <c r="BW10945" s="118" t="s">
        <v>16316</v>
      </c>
      <c r="BX10945" s="118" t="s">
        <v>2983</v>
      </c>
      <c r="BY10945" s="118" t="s">
        <v>8267</v>
      </c>
    </row>
    <row r="10946" spans="53:77" x14ac:dyDescent="0.3">
      <c r="BA10946" s="169" t="e">
        <f>VLOOKUP(D10946,#REF!, 2,FALSE)</f>
        <v>#REF!</v>
      </c>
      <c r="BO10946" s="118" t="s">
        <v>16317</v>
      </c>
      <c r="BP10946" s="118" t="s">
        <v>2983</v>
      </c>
      <c r="BQ10946" s="118" t="s">
        <v>12611</v>
      </c>
      <c r="BW10946" s="118" t="s">
        <v>16317</v>
      </c>
      <c r="BX10946" s="118" t="s">
        <v>2983</v>
      </c>
      <c r="BY10946" s="118" t="s">
        <v>12611</v>
      </c>
    </row>
    <row r="10947" spans="53:77" x14ac:dyDescent="0.3">
      <c r="BA10947" s="169" t="e">
        <f>VLOOKUP(D10947,#REF!, 2,FALSE)</f>
        <v>#REF!</v>
      </c>
      <c r="BO10947" s="118" t="s">
        <v>16318</v>
      </c>
      <c r="BP10947" s="118" t="s">
        <v>2983</v>
      </c>
      <c r="BQ10947" s="118" t="s">
        <v>4488</v>
      </c>
      <c r="BW10947" s="118" t="s">
        <v>16318</v>
      </c>
      <c r="BX10947" s="118" t="s">
        <v>2983</v>
      </c>
      <c r="BY10947" s="118" t="s">
        <v>4488</v>
      </c>
    </row>
    <row r="10948" spans="53:77" x14ac:dyDescent="0.3">
      <c r="BA10948" s="169" t="e">
        <f>VLOOKUP(D10948,#REF!, 2,FALSE)</f>
        <v>#REF!</v>
      </c>
      <c r="BO10948" s="118" t="s">
        <v>16319</v>
      </c>
      <c r="BP10948" s="118" t="s">
        <v>2983</v>
      </c>
      <c r="BQ10948" s="118" t="s">
        <v>4249</v>
      </c>
      <c r="BW10948" s="118" t="s">
        <v>16319</v>
      </c>
      <c r="BX10948" s="118" t="s">
        <v>2983</v>
      </c>
      <c r="BY10948" s="118" t="s">
        <v>4249</v>
      </c>
    </row>
    <row r="10949" spans="53:77" x14ac:dyDescent="0.3">
      <c r="BA10949" s="169" t="e">
        <f>VLOOKUP(D10949,#REF!, 2,FALSE)</f>
        <v>#REF!</v>
      </c>
      <c r="BO10949" s="118" t="s">
        <v>2821</v>
      </c>
      <c r="BP10949" s="118" t="s">
        <v>16975</v>
      </c>
      <c r="BQ10949" s="118" t="s">
        <v>2927</v>
      </c>
      <c r="BW10949" s="118" t="s">
        <v>2821</v>
      </c>
      <c r="BX10949" s="118" t="s">
        <v>16975</v>
      </c>
      <c r="BY10949" s="118" t="s">
        <v>2927</v>
      </c>
    </row>
    <row r="10950" spans="53:77" x14ac:dyDescent="0.3">
      <c r="BA10950" s="169" t="e">
        <f>VLOOKUP(D10950,#REF!, 2,FALSE)</f>
        <v>#REF!</v>
      </c>
      <c r="BO10950" s="118" t="s">
        <v>16320</v>
      </c>
      <c r="BP10950" s="118" t="s">
        <v>2983</v>
      </c>
      <c r="BQ10950" s="118" t="s">
        <v>2827</v>
      </c>
      <c r="BW10950" s="118" t="s">
        <v>16320</v>
      </c>
      <c r="BX10950" s="118" t="s">
        <v>2983</v>
      </c>
      <c r="BY10950" s="118" t="s">
        <v>2827</v>
      </c>
    </row>
    <row r="10951" spans="53:77" x14ac:dyDescent="0.3">
      <c r="BA10951" s="169" t="e">
        <f>VLOOKUP(D10951,#REF!, 2,FALSE)</f>
        <v>#REF!</v>
      </c>
      <c r="BO10951" s="118" t="s">
        <v>16321</v>
      </c>
      <c r="BP10951" s="118" t="s">
        <v>2983</v>
      </c>
      <c r="BQ10951" s="118" t="s">
        <v>10817</v>
      </c>
      <c r="BW10951" s="118" t="s">
        <v>16321</v>
      </c>
      <c r="BX10951" s="118" t="s">
        <v>2983</v>
      </c>
      <c r="BY10951" s="118" t="s">
        <v>10817</v>
      </c>
    </row>
    <row r="10952" spans="53:77" x14ac:dyDescent="0.3">
      <c r="BA10952" s="169" t="e">
        <f>VLOOKUP(D10952,#REF!, 2,FALSE)</f>
        <v>#REF!</v>
      </c>
      <c r="BO10952" s="118" t="s">
        <v>16322</v>
      </c>
      <c r="BP10952" s="118" t="s">
        <v>16975</v>
      </c>
      <c r="BQ10952" s="118" t="s">
        <v>4864</v>
      </c>
      <c r="BW10952" s="118" t="s">
        <v>16322</v>
      </c>
      <c r="BX10952" s="118" t="s">
        <v>16975</v>
      </c>
      <c r="BY10952" s="118" t="s">
        <v>4864</v>
      </c>
    </row>
    <row r="10953" spans="53:77" x14ac:dyDescent="0.3">
      <c r="BA10953" s="169" t="e">
        <f>VLOOKUP(D10953,#REF!, 2,FALSE)</f>
        <v>#REF!</v>
      </c>
      <c r="BO10953" s="118" t="s">
        <v>16323</v>
      </c>
      <c r="BP10953" s="118" t="s">
        <v>16975</v>
      </c>
      <c r="BQ10953" s="118" t="s">
        <v>2983</v>
      </c>
      <c r="BW10953" s="118" t="s">
        <v>16323</v>
      </c>
      <c r="BX10953" s="118" t="s">
        <v>16975</v>
      </c>
      <c r="BY10953" s="118" t="s">
        <v>2983</v>
      </c>
    </row>
    <row r="10954" spans="53:77" x14ac:dyDescent="0.3">
      <c r="BA10954" s="169" t="e">
        <f>VLOOKUP(D10954,#REF!, 2,FALSE)</f>
        <v>#REF!</v>
      </c>
      <c r="BO10954" s="118" t="s">
        <v>2822</v>
      </c>
      <c r="BP10954" s="118" t="s">
        <v>2983</v>
      </c>
      <c r="BQ10954" s="118" t="s">
        <v>7665</v>
      </c>
      <c r="BW10954" s="118" t="s">
        <v>2822</v>
      </c>
      <c r="BX10954" s="118" t="s">
        <v>2983</v>
      </c>
      <c r="BY10954" s="118" t="s">
        <v>7665</v>
      </c>
    </row>
    <row r="10955" spans="53:77" x14ac:dyDescent="0.3">
      <c r="BA10955" s="169" t="e">
        <f>VLOOKUP(D10955,#REF!, 2,FALSE)</f>
        <v>#REF!</v>
      </c>
      <c r="BO10955" s="118" t="s">
        <v>16324</v>
      </c>
      <c r="BP10955" s="118" t="s">
        <v>16975</v>
      </c>
      <c r="BQ10955" s="118" t="s">
        <v>2653</v>
      </c>
      <c r="BW10955" s="118" t="s">
        <v>16324</v>
      </c>
      <c r="BX10955" s="118" t="s">
        <v>16975</v>
      </c>
      <c r="BY10955" s="118" t="s">
        <v>2653</v>
      </c>
    </row>
    <row r="10956" spans="53:77" x14ac:dyDescent="0.3">
      <c r="BA10956" s="169" t="e">
        <f>VLOOKUP(D10956,#REF!, 2,FALSE)</f>
        <v>#REF!</v>
      </c>
      <c r="BO10956" s="118" t="s">
        <v>2823</v>
      </c>
      <c r="BP10956" s="118" t="s">
        <v>16975</v>
      </c>
      <c r="BQ10956" s="118" t="s">
        <v>16325</v>
      </c>
      <c r="BW10956" s="118" t="s">
        <v>2823</v>
      </c>
      <c r="BX10956" s="118" t="s">
        <v>16975</v>
      </c>
      <c r="BY10956" s="118" t="s">
        <v>16325</v>
      </c>
    </row>
    <row r="10957" spans="53:77" x14ac:dyDescent="0.3">
      <c r="BA10957" s="169" t="e">
        <f>VLOOKUP(D10957,#REF!, 2,FALSE)</f>
        <v>#REF!</v>
      </c>
      <c r="BO10957" s="118" t="s">
        <v>501</v>
      </c>
      <c r="BP10957" s="118" t="s">
        <v>2983</v>
      </c>
      <c r="BQ10957" s="118" t="s">
        <v>9593</v>
      </c>
      <c r="BW10957" s="118" t="s">
        <v>501</v>
      </c>
      <c r="BX10957" s="118" t="s">
        <v>2983</v>
      </c>
      <c r="BY10957" s="118" t="s">
        <v>9593</v>
      </c>
    </row>
    <row r="10958" spans="53:77" x14ac:dyDescent="0.3">
      <c r="BA10958" s="169" t="e">
        <f>VLOOKUP(D10958,#REF!, 2,FALSE)</f>
        <v>#REF!</v>
      </c>
      <c r="BO10958" s="118" t="s">
        <v>16326</v>
      </c>
      <c r="BP10958" s="118" t="s">
        <v>16975</v>
      </c>
      <c r="BQ10958" s="118" t="s">
        <v>8543</v>
      </c>
      <c r="BW10958" s="118" t="s">
        <v>16326</v>
      </c>
      <c r="BX10958" s="118" t="s">
        <v>16975</v>
      </c>
      <c r="BY10958" s="118" t="s">
        <v>8543</v>
      </c>
    </row>
    <row r="10959" spans="53:77" x14ac:dyDescent="0.3">
      <c r="BA10959" s="169" t="e">
        <f>VLOOKUP(D10959,#REF!, 2,FALSE)</f>
        <v>#REF!</v>
      </c>
      <c r="BO10959" s="118" t="s">
        <v>16328</v>
      </c>
      <c r="BP10959" s="118" t="s">
        <v>2983</v>
      </c>
      <c r="BQ10959" s="118" t="s">
        <v>2978</v>
      </c>
      <c r="BW10959" s="118" t="s">
        <v>16328</v>
      </c>
      <c r="BX10959" s="118" t="s">
        <v>2983</v>
      </c>
      <c r="BY10959" s="118" t="s">
        <v>2978</v>
      </c>
    </row>
    <row r="10960" spans="53:77" x14ac:dyDescent="0.3">
      <c r="BA10960" s="169" t="e">
        <f>VLOOKUP(D10960,#REF!, 2,FALSE)</f>
        <v>#REF!</v>
      </c>
      <c r="BO10960" s="118" t="s">
        <v>16329</v>
      </c>
      <c r="BP10960" s="118" t="s">
        <v>2983</v>
      </c>
      <c r="BQ10960" s="118" t="s">
        <v>10247</v>
      </c>
      <c r="BW10960" s="118" t="s">
        <v>16329</v>
      </c>
      <c r="BX10960" s="118" t="s">
        <v>2983</v>
      </c>
      <c r="BY10960" s="118" t="s">
        <v>10247</v>
      </c>
    </row>
    <row r="10961" spans="53:77" x14ac:dyDescent="0.3">
      <c r="BA10961" s="169" t="e">
        <f>VLOOKUP(D10961,#REF!, 2,FALSE)</f>
        <v>#REF!</v>
      </c>
      <c r="BO10961" s="118" t="s">
        <v>16330</v>
      </c>
      <c r="BP10961" s="118" t="s">
        <v>2983</v>
      </c>
      <c r="BQ10961" s="118" t="s">
        <v>15409</v>
      </c>
      <c r="BW10961" s="118" t="s">
        <v>16330</v>
      </c>
      <c r="BX10961" s="118" t="s">
        <v>2983</v>
      </c>
      <c r="BY10961" s="118" t="s">
        <v>15409</v>
      </c>
    </row>
    <row r="10962" spans="53:77" x14ac:dyDescent="0.3">
      <c r="BA10962" s="169" t="e">
        <f>VLOOKUP(D10962,#REF!, 2,FALSE)</f>
        <v>#REF!</v>
      </c>
      <c r="BO10962" s="118" t="s">
        <v>16331</v>
      </c>
      <c r="BP10962" s="118" t="s">
        <v>2983</v>
      </c>
      <c r="BQ10962" s="118" t="s">
        <v>9571</v>
      </c>
      <c r="BW10962" s="118" t="s">
        <v>16331</v>
      </c>
      <c r="BX10962" s="118" t="s">
        <v>2983</v>
      </c>
      <c r="BY10962" s="118" t="s">
        <v>9571</v>
      </c>
    </row>
    <row r="10963" spans="53:77" x14ac:dyDescent="0.3">
      <c r="BA10963" s="169" t="e">
        <f>VLOOKUP(D10963,#REF!, 2,FALSE)</f>
        <v>#REF!</v>
      </c>
      <c r="BO10963" s="118" t="s">
        <v>16332</v>
      </c>
      <c r="BP10963" s="118" t="s">
        <v>2983</v>
      </c>
      <c r="BQ10963" s="118" t="s">
        <v>7904</v>
      </c>
      <c r="BW10963" s="118" t="s">
        <v>16332</v>
      </c>
      <c r="BX10963" s="118" t="s">
        <v>2983</v>
      </c>
      <c r="BY10963" s="118" t="s">
        <v>7904</v>
      </c>
    </row>
    <row r="10964" spans="53:77" x14ac:dyDescent="0.3">
      <c r="BA10964" s="169" t="e">
        <f>VLOOKUP(D10964,#REF!, 2,FALSE)</f>
        <v>#REF!</v>
      </c>
      <c r="BO10964" s="118" t="s">
        <v>16333</v>
      </c>
      <c r="BP10964" s="118" t="s">
        <v>2983</v>
      </c>
      <c r="BQ10964" s="118" t="s">
        <v>9642</v>
      </c>
      <c r="BW10964" s="118" t="s">
        <v>16333</v>
      </c>
      <c r="BX10964" s="118" t="s">
        <v>2983</v>
      </c>
      <c r="BY10964" s="118" t="s">
        <v>9642</v>
      </c>
    </row>
    <row r="10965" spans="53:77" x14ac:dyDescent="0.3">
      <c r="BA10965" s="169" t="e">
        <f>VLOOKUP(D10965,#REF!, 2,FALSE)</f>
        <v>#REF!</v>
      </c>
      <c r="BO10965" s="118" t="s">
        <v>16334</v>
      </c>
      <c r="BP10965" s="118" t="s">
        <v>16975</v>
      </c>
      <c r="BQ10965" s="118" t="s">
        <v>4883</v>
      </c>
      <c r="BW10965" s="118" t="s">
        <v>16334</v>
      </c>
      <c r="BX10965" s="118" t="s">
        <v>16975</v>
      </c>
      <c r="BY10965" s="118" t="s">
        <v>4883</v>
      </c>
    </row>
    <row r="10966" spans="53:77" x14ac:dyDescent="0.3">
      <c r="BA10966" s="169" t="e">
        <f>VLOOKUP(D10966,#REF!, 2,FALSE)</f>
        <v>#REF!</v>
      </c>
      <c r="BO10966" s="118" t="s">
        <v>16335</v>
      </c>
      <c r="BP10966" s="118" t="s">
        <v>787</v>
      </c>
      <c r="BQ10966" s="118" t="s">
        <v>3982</v>
      </c>
      <c r="BW10966" s="118" t="s">
        <v>16335</v>
      </c>
      <c r="BX10966" s="118" t="s">
        <v>787</v>
      </c>
      <c r="BY10966" s="118" t="s">
        <v>3982</v>
      </c>
    </row>
    <row r="10967" spans="53:77" x14ac:dyDescent="0.3">
      <c r="BA10967" s="169" t="e">
        <f>VLOOKUP(D10967,#REF!, 2,FALSE)</f>
        <v>#REF!</v>
      </c>
      <c r="BO10967" s="118" t="s">
        <v>16336</v>
      </c>
      <c r="BP10967" s="118" t="s">
        <v>2983</v>
      </c>
      <c r="BQ10967" s="118" t="s">
        <v>3355</v>
      </c>
      <c r="BW10967" s="118" t="s">
        <v>16336</v>
      </c>
      <c r="BX10967" s="118" t="s">
        <v>2983</v>
      </c>
      <c r="BY10967" s="118" t="s">
        <v>3355</v>
      </c>
    </row>
    <row r="10968" spans="53:77" x14ac:dyDescent="0.3">
      <c r="BA10968" s="169" t="e">
        <f>VLOOKUP(D10968,#REF!, 2,FALSE)</f>
        <v>#REF!</v>
      </c>
      <c r="BO10968" s="118" t="s">
        <v>16337</v>
      </c>
      <c r="BP10968" s="118" t="s">
        <v>16975</v>
      </c>
      <c r="BQ10968" s="118" t="s">
        <v>8583</v>
      </c>
      <c r="BW10968" s="118" t="s">
        <v>16337</v>
      </c>
      <c r="BX10968" s="118" t="s">
        <v>16975</v>
      </c>
      <c r="BY10968" s="118" t="s">
        <v>8583</v>
      </c>
    </row>
    <row r="10969" spans="53:77" x14ac:dyDescent="0.3">
      <c r="BA10969" s="169" t="e">
        <f>VLOOKUP(D10969,#REF!, 2,FALSE)</f>
        <v>#REF!</v>
      </c>
      <c r="BO10969" s="118" t="s">
        <v>16338</v>
      </c>
      <c r="BP10969" s="118" t="s">
        <v>655</v>
      </c>
      <c r="BQ10969" s="118" t="s">
        <v>16339</v>
      </c>
      <c r="BW10969" s="118" t="s">
        <v>16338</v>
      </c>
      <c r="BX10969" s="118" t="s">
        <v>655</v>
      </c>
      <c r="BY10969" s="118" t="s">
        <v>16339</v>
      </c>
    </row>
    <row r="10970" spans="53:77" x14ac:dyDescent="0.3">
      <c r="BA10970" s="169" t="e">
        <f>VLOOKUP(D10970,#REF!, 2,FALSE)</f>
        <v>#REF!</v>
      </c>
      <c r="BO10970" s="118" t="s">
        <v>502</v>
      </c>
      <c r="BP10970" s="118" t="s">
        <v>2983</v>
      </c>
      <c r="BQ10970" s="118" t="s">
        <v>1202</v>
      </c>
      <c r="BW10970" s="118" t="s">
        <v>502</v>
      </c>
      <c r="BX10970" s="118" t="s">
        <v>2983</v>
      </c>
      <c r="BY10970" s="118" t="s">
        <v>1202</v>
      </c>
    </row>
    <row r="10971" spans="53:77" x14ac:dyDescent="0.3">
      <c r="BA10971" s="169" t="e">
        <f>VLOOKUP(D10971,#REF!, 2,FALSE)</f>
        <v>#REF!</v>
      </c>
      <c r="BO10971" s="118" t="s">
        <v>2824</v>
      </c>
      <c r="BP10971" s="118" t="s">
        <v>2983</v>
      </c>
      <c r="BQ10971" s="118" t="s">
        <v>5130</v>
      </c>
      <c r="BW10971" s="118" t="s">
        <v>2824</v>
      </c>
      <c r="BX10971" s="118" t="s">
        <v>2983</v>
      </c>
      <c r="BY10971" s="118" t="s">
        <v>5130</v>
      </c>
    </row>
    <row r="10972" spans="53:77" x14ac:dyDescent="0.3">
      <c r="BA10972" s="169" t="e">
        <f>VLOOKUP(D10972,#REF!, 2,FALSE)</f>
        <v>#REF!</v>
      </c>
      <c r="BO10972" s="118" t="s">
        <v>2828</v>
      </c>
      <c r="BP10972" s="118" t="s">
        <v>2983</v>
      </c>
      <c r="BQ10972" s="118" t="s">
        <v>7924</v>
      </c>
      <c r="BW10972" s="118" t="s">
        <v>2828</v>
      </c>
      <c r="BX10972" s="118" t="s">
        <v>2983</v>
      </c>
      <c r="BY10972" s="118" t="s">
        <v>7924</v>
      </c>
    </row>
    <row r="10973" spans="53:77" x14ac:dyDescent="0.3">
      <c r="BA10973" s="169" t="e">
        <f>VLOOKUP(D10973,#REF!, 2,FALSE)</f>
        <v>#REF!</v>
      </c>
      <c r="BO10973" s="118" t="s">
        <v>16340</v>
      </c>
      <c r="BP10973" s="118" t="s">
        <v>2983</v>
      </c>
      <c r="BQ10973" s="118" t="s">
        <v>7601</v>
      </c>
      <c r="BW10973" s="118" t="s">
        <v>16340</v>
      </c>
      <c r="BX10973" s="118" t="s">
        <v>2983</v>
      </c>
      <c r="BY10973" s="118" t="s">
        <v>7601</v>
      </c>
    </row>
    <row r="10974" spans="53:77" x14ac:dyDescent="0.3">
      <c r="BA10974" s="169" t="e">
        <f>VLOOKUP(D10974,#REF!, 2,FALSE)</f>
        <v>#REF!</v>
      </c>
      <c r="BO10974" s="118" t="s">
        <v>2829</v>
      </c>
      <c r="BP10974" s="118" t="s">
        <v>2983</v>
      </c>
      <c r="BQ10974" s="118" t="s">
        <v>2868</v>
      </c>
      <c r="BW10974" s="118" t="s">
        <v>2829</v>
      </c>
      <c r="BX10974" s="118" t="s">
        <v>2983</v>
      </c>
      <c r="BY10974" s="118" t="s">
        <v>2868</v>
      </c>
    </row>
    <row r="10975" spans="53:77" x14ac:dyDescent="0.3">
      <c r="BA10975" s="169" t="e">
        <f>VLOOKUP(D10975,#REF!, 2,FALSE)</f>
        <v>#REF!</v>
      </c>
      <c r="BO10975" s="118" t="s">
        <v>2830</v>
      </c>
      <c r="BP10975" s="118" t="s">
        <v>2983</v>
      </c>
      <c r="BQ10975" s="118" t="s">
        <v>8470</v>
      </c>
      <c r="BW10975" s="118" t="s">
        <v>2830</v>
      </c>
      <c r="BX10975" s="118" t="s">
        <v>2983</v>
      </c>
      <c r="BY10975" s="118" t="s">
        <v>8470</v>
      </c>
    </row>
    <row r="10976" spans="53:77" x14ac:dyDescent="0.3">
      <c r="BA10976" s="169" t="e">
        <f>VLOOKUP(D10976,#REF!, 2,FALSE)</f>
        <v>#REF!</v>
      </c>
      <c r="BO10976" s="118" t="s">
        <v>16341</v>
      </c>
      <c r="BP10976" s="118" t="s">
        <v>16975</v>
      </c>
      <c r="BQ10976" s="118" t="s">
        <v>16236</v>
      </c>
      <c r="BW10976" s="118" t="s">
        <v>16341</v>
      </c>
      <c r="BX10976" s="118" t="s">
        <v>16975</v>
      </c>
      <c r="BY10976" s="118" t="s">
        <v>16236</v>
      </c>
    </row>
    <row r="10977" spans="53:77" x14ac:dyDescent="0.3">
      <c r="BA10977" s="169" t="e">
        <f>VLOOKUP(D10977,#REF!, 2,FALSE)</f>
        <v>#REF!</v>
      </c>
      <c r="BO10977" s="118" t="s">
        <v>16342</v>
      </c>
      <c r="BP10977" s="118" t="s">
        <v>700</v>
      </c>
      <c r="BQ10977" s="118" t="s">
        <v>16343</v>
      </c>
      <c r="BW10977" s="118" t="s">
        <v>16342</v>
      </c>
      <c r="BX10977" s="118" t="s">
        <v>700</v>
      </c>
      <c r="BY10977" s="118" t="s">
        <v>16343</v>
      </c>
    </row>
    <row r="10978" spans="53:77" x14ac:dyDescent="0.3">
      <c r="BA10978" s="169" t="e">
        <f>VLOOKUP(D10978,#REF!, 2,FALSE)</f>
        <v>#REF!</v>
      </c>
      <c r="BO10978" s="118" t="s">
        <v>16344</v>
      </c>
      <c r="BP10978" s="118" t="s">
        <v>2983</v>
      </c>
      <c r="BQ10978" s="118" t="s">
        <v>5838</v>
      </c>
      <c r="BW10978" s="118" t="s">
        <v>16344</v>
      </c>
      <c r="BX10978" s="118" t="s">
        <v>2983</v>
      </c>
      <c r="BY10978" s="118" t="s">
        <v>5838</v>
      </c>
    </row>
    <row r="10979" spans="53:77" x14ac:dyDescent="0.3">
      <c r="BA10979" s="169" t="e">
        <f>VLOOKUP(D10979,#REF!, 2,FALSE)</f>
        <v>#REF!</v>
      </c>
      <c r="BO10979" s="118" t="s">
        <v>16345</v>
      </c>
      <c r="BP10979" s="118" t="s">
        <v>16975</v>
      </c>
      <c r="BQ10979" s="118" t="s">
        <v>2982</v>
      </c>
      <c r="BW10979" s="118" t="s">
        <v>16345</v>
      </c>
      <c r="BX10979" s="118" t="s">
        <v>16975</v>
      </c>
      <c r="BY10979" s="118" t="s">
        <v>2982</v>
      </c>
    </row>
    <row r="10980" spans="53:77" x14ac:dyDescent="0.3">
      <c r="BA10980" s="169" t="e">
        <f>VLOOKUP(D10980,#REF!, 2,FALSE)</f>
        <v>#REF!</v>
      </c>
      <c r="BO10980" s="118" t="s">
        <v>16346</v>
      </c>
      <c r="BP10980" s="118" t="s">
        <v>16975</v>
      </c>
      <c r="BQ10980" s="118" t="s">
        <v>16347</v>
      </c>
      <c r="BW10980" s="118" t="s">
        <v>16346</v>
      </c>
      <c r="BX10980" s="118" t="s">
        <v>16975</v>
      </c>
      <c r="BY10980" s="118" t="s">
        <v>16347</v>
      </c>
    </row>
    <row r="10981" spans="53:77" x14ac:dyDescent="0.3">
      <c r="BA10981" s="169" t="e">
        <f>VLOOKUP(D10981,#REF!, 2,FALSE)</f>
        <v>#REF!</v>
      </c>
      <c r="BO10981" s="118" t="s">
        <v>16348</v>
      </c>
      <c r="BP10981" s="118" t="s">
        <v>2983</v>
      </c>
      <c r="BQ10981" s="118" t="s">
        <v>2983</v>
      </c>
      <c r="BW10981" s="118" t="s">
        <v>16348</v>
      </c>
      <c r="BX10981" s="118" t="s">
        <v>2983</v>
      </c>
      <c r="BY10981" s="118" t="s">
        <v>2983</v>
      </c>
    </row>
    <row r="10982" spans="53:77" x14ac:dyDescent="0.3">
      <c r="BA10982" s="169" t="e">
        <f>VLOOKUP(D10982,#REF!, 2,FALSE)</f>
        <v>#REF!</v>
      </c>
      <c r="BO10982" s="118" t="s">
        <v>16349</v>
      </c>
      <c r="BP10982" s="118" t="s">
        <v>2983</v>
      </c>
      <c r="BQ10982" s="118" t="s">
        <v>2983</v>
      </c>
      <c r="BW10982" s="118" t="s">
        <v>16349</v>
      </c>
      <c r="BX10982" s="118" t="s">
        <v>2983</v>
      </c>
      <c r="BY10982" s="118" t="s">
        <v>2983</v>
      </c>
    </row>
    <row r="10983" spans="53:77" x14ac:dyDescent="0.3">
      <c r="BA10983" s="169" t="e">
        <f>VLOOKUP(D10983,#REF!, 2,FALSE)</f>
        <v>#REF!</v>
      </c>
      <c r="BO10983" s="118" t="s">
        <v>16350</v>
      </c>
      <c r="BP10983" s="118" t="s">
        <v>2983</v>
      </c>
      <c r="BQ10983" s="118" t="s">
        <v>2983</v>
      </c>
      <c r="BW10983" s="118" t="s">
        <v>16350</v>
      </c>
      <c r="BX10983" s="118" t="s">
        <v>2983</v>
      </c>
      <c r="BY10983" s="118" t="s">
        <v>2983</v>
      </c>
    </row>
    <row r="10984" spans="53:77" x14ac:dyDescent="0.3">
      <c r="BA10984" s="169" t="e">
        <f>VLOOKUP(D10984,#REF!, 2,FALSE)</f>
        <v>#REF!</v>
      </c>
      <c r="BO10984" s="118" t="s">
        <v>16351</v>
      </c>
      <c r="BP10984" s="118" t="s">
        <v>2983</v>
      </c>
      <c r="BQ10984" s="118" t="s">
        <v>2983</v>
      </c>
      <c r="BW10984" s="118" t="s">
        <v>16351</v>
      </c>
      <c r="BX10984" s="118" t="s">
        <v>2983</v>
      </c>
      <c r="BY10984" s="118" t="s">
        <v>2983</v>
      </c>
    </row>
    <row r="10985" spans="53:77" x14ac:dyDescent="0.3">
      <c r="BA10985" s="169" t="e">
        <f>VLOOKUP(D10985,#REF!, 2,FALSE)</f>
        <v>#REF!</v>
      </c>
      <c r="BO10985" s="118" t="s">
        <v>16352</v>
      </c>
      <c r="BP10985" s="118" t="s">
        <v>16975</v>
      </c>
      <c r="BQ10985" s="118" t="s">
        <v>2983</v>
      </c>
      <c r="BW10985" s="118" t="s">
        <v>16352</v>
      </c>
      <c r="BX10985" s="118" t="s">
        <v>16975</v>
      </c>
      <c r="BY10985" s="118" t="s">
        <v>2983</v>
      </c>
    </row>
    <row r="10986" spans="53:77" x14ac:dyDescent="0.3">
      <c r="BA10986" s="169" t="e">
        <f>VLOOKUP(D10986,#REF!, 2,FALSE)</f>
        <v>#REF!</v>
      </c>
      <c r="BO10986" s="118" t="s">
        <v>16353</v>
      </c>
      <c r="BP10986" s="118" t="s">
        <v>16975</v>
      </c>
      <c r="BQ10986" s="118" t="s">
        <v>2983</v>
      </c>
      <c r="BW10986" s="118" t="s">
        <v>16353</v>
      </c>
      <c r="BX10986" s="118" t="s">
        <v>16975</v>
      </c>
      <c r="BY10986" s="118" t="s">
        <v>2983</v>
      </c>
    </row>
    <row r="10987" spans="53:77" x14ac:dyDescent="0.3">
      <c r="BA10987" s="169" t="e">
        <f>VLOOKUP(D10987,#REF!, 2,FALSE)</f>
        <v>#REF!</v>
      </c>
      <c r="BO10987" s="118" t="s">
        <v>16354</v>
      </c>
      <c r="BP10987" s="118" t="s">
        <v>2983</v>
      </c>
      <c r="BQ10987" s="118" t="s">
        <v>2983</v>
      </c>
      <c r="BW10987" s="118" t="s">
        <v>16354</v>
      </c>
      <c r="BX10987" s="118" t="s">
        <v>2983</v>
      </c>
      <c r="BY10987" s="118" t="s">
        <v>2983</v>
      </c>
    </row>
    <row r="10988" spans="53:77" x14ac:dyDescent="0.3">
      <c r="BA10988" s="169" t="e">
        <f>VLOOKUP(D10988,#REF!, 2,FALSE)</f>
        <v>#REF!</v>
      </c>
      <c r="BO10988" s="118" t="s">
        <v>16355</v>
      </c>
      <c r="BP10988" s="118" t="s">
        <v>2983</v>
      </c>
      <c r="BQ10988" s="118" t="s">
        <v>2983</v>
      </c>
      <c r="BW10988" s="118" t="s">
        <v>16355</v>
      </c>
      <c r="BX10988" s="118" t="s">
        <v>2983</v>
      </c>
      <c r="BY10988" s="118" t="s">
        <v>2983</v>
      </c>
    </row>
    <row r="10989" spans="53:77" x14ac:dyDescent="0.3">
      <c r="BA10989" s="169" t="e">
        <f>VLOOKUP(D10989,#REF!, 2,FALSE)</f>
        <v>#REF!</v>
      </c>
      <c r="BO10989" s="118" t="s">
        <v>16356</v>
      </c>
      <c r="BP10989" s="118" t="s">
        <v>2983</v>
      </c>
      <c r="BQ10989" s="118" t="s">
        <v>2983</v>
      </c>
      <c r="BW10989" s="118" t="s">
        <v>16356</v>
      </c>
      <c r="BX10989" s="118" t="s">
        <v>2983</v>
      </c>
      <c r="BY10989" s="118" t="s">
        <v>2983</v>
      </c>
    </row>
    <row r="10990" spans="53:77" x14ac:dyDescent="0.3">
      <c r="BA10990" s="169" t="e">
        <f>VLOOKUP(D10990,#REF!, 2,FALSE)</f>
        <v>#REF!</v>
      </c>
      <c r="BO10990" s="118" t="s">
        <v>16357</v>
      </c>
      <c r="BP10990" s="118" t="s">
        <v>2983</v>
      </c>
      <c r="BQ10990" s="118" t="s">
        <v>2983</v>
      </c>
      <c r="BW10990" s="118" t="s">
        <v>16357</v>
      </c>
      <c r="BX10990" s="118" t="s">
        <v>2983</v>
      </c>
      <c r="BY10990" s="118" t="s">
        <v>2983</v>
      </c>
    </row>
    <row r="10991" spans="53:77" x14ac:dyDescent="0.3">
      <c r="BA10991" s="169" t="e">
        <f>VLOOKUP(D10991,#REF!, 2,FALSE)</f>
        <v>#REF!</v>
      </c>
      <c r="BO10991" s="118" t="s">
        <v>16358</v>
      </c>
      <c r="BP10991" s="118" t="s">
        <v>2983</v>
      </c>
      <c r="BQ10991" s="118" t="s">
        <v>2983</v>
      </c>
      <c r="BW10991" s="118" t="s">
        <v>16358</v>
      </c>
      <c r="BX10991" s="118" t="s">
        <v>2983</v>
      </c>
      <c r="BY10991" s="118" t="s">
        <v>2983</v>
      </c>
    </row>
    <row r="10992" spans="53:77" x14ac:dyDescent="0.3">
      <c r="BA10992" s="169" t="e">
        <f>VLOOKUP(D10992,#REF!, 2,FALSE)</f>
        <v>#REF!</v>
      </c>
      <c r="BO10992" s="118" t="s">
        <v>16359</v>
      </c>
      <c r="BP10992" s="118" t="s">
        <v>2983</v>
      </c>
      <c r="BQ10992" s="118" t="s">
        <v>2983</v>
      </c>
      <c r="BW10992" s="118" t="s">
        <v>16359</v>
      </c>
      <c r="BX10992" s="118" t="s">
        <v>2983</v>
      </c>
      <c r="BY10992" s="118" t="s">
        <v>2983</v>
      </c>
    </row>
    <row r="10993" spans="53:77" x14ac:dyDescent="0.3">
      <c r="BA10993" s="169" t="e">
        <f>VLOOKUP(D10993,#REF!, 2,FALSE)</f>
        <v>#REF!</v>
      </c>
      <c r="BO10993" s="118" t="s">
        <v>16360</v>
      </c>
      <c r="BP10993" s="118" t="s">
        <v>2983</v>
      </c>
      <c r="BQ10993" s="118" t="s">
        <v>2983</v>
      </c>
      <c r="BW10993" s="118" t="s">
        <v>16360</v>
      </c>
      <c r="BX10993" s="118" t="s">
        <v>2983</v>
      </c>
      <c r="BY10993" s="118" t="s">
        <v>2983</v>
      </c>
    </row>
    <row r="10994" spans="53:77" x14ac:dyDescent="0.3">
      <c r="BA10994" s="169" t="e">
        <f>VLOOKUP(D10994,#REF!, 2,FALSE)</f>
        <v>#REF!</v>
      </c>
      <c r="BO10994" s="118" t="s">
        <v>16361</v>
      </c>
      <c r="BP10994" s="118" t="s">
        <v>2983</v>
      </c>
      <c r="BQ10994" s="118" t="s">
        <v>10476</v>
      </c>
      <c r="BW10994" s="118" t="s">
        <v>16361</v>
      </c>
      <c r="BX10994" s="118" t="s">
        <v>2983</v>
      </c>
      <c r="BY10994" s="118" t="s">
        <v>10476</v>
      </c>
    </row>
    <row r="10995" spans="53:77" x14ac:dyDescent="0.3">
      <c r="BA10995" s="169" t="e">
        <f>VLOOKUP(D10995,#REF!, 2,FALSE)</f>
        <v>#REF!</v>
      </c>
      <c r="BO10995" s="118" t="s">
        <v>16362</v>
      </c>
      <c r="BP10995" s="118" t="s">
        <v>703</v>
      </c>
      <c r="BQ10995" s="118" t="s">
        <v>8496</v>
      </c>
      <c r="BW10995" s="118" t="s">
        <v>16362</v>
      </c>
      <c r="BX10995" s="118" t="s">
        <v>703</v>
      </c>
      <c r="BY10995" s="118" t="s">
        <v>8496</v>
      </c>
    </row>
    <row r="10996" spans="53:77" x14ac:dyDescent="0.3">
      <c r="BA10996" s="169" t="e">
        <f>VLOOKUP(D10996,#REF!, 2,FALSE)</f>
        <v>#REF!</v>
      </c>
      <c r="BO10996" s="118" t="s">
        <v>16363</v>
      </c>
      <c r="BP10996" s="118" t="s">
        <v>16975</v>
      </c>
      <c r="BQ10996" s="118" t="s">
        <v>6952</v>
      </c>
      <c r="BW10996" s="118" t="s">
        <v>16363</v>
      </c>
      <c r="BX10996" s="118" t="s">
        <v>16975</v>
      </c>
      <c r="BY10996" s="118" t="s">
        <v>6952</v>
      </c>
    </row>
    <row r="10997" spans="53:77" x14ac:dyDescent="0.3">
      <c r="BA10997" s="169" t="e">
        <f>VLOOKUP(D10997,#REF!, 2,FALSE)</f>
        <v>#REF!</v>
      </c>
      <c r="BO10997" s="118" t="s">
        <v>16364</v>
      </c>
      <c r="BP10997" s="118" t="s">
        <v>703</v>
      </c>
      <c r="BQ10997" s="118" t="s">
        <v>6779</v>
      </c>
      <c r="BW10997" s="118" t="s">
        <v>16364</v>
      </c>
      <c r="BX10997" s="118" t="s">
        <v>703</v>
      </c>
      <c r="BY10997" s="118" t="s">
        <v>6779</v>
      </c>
    </row>
    <row r="10998" spans="53:77" x14ac:dyDescent="0.3">
      <c r="BA10998" s="169" t="e">
        <f>VLOOKUP(D10998,#REF!, 2,FALSE)</f>
        <v>#REF!</v>
      </c>
      <c r="BO10998" s="118" t="s">
        <v>16365</v>
      </c>
      <c r="BP10998" s="118" t="s">
        <v>923</v>
      </c>
      <c r="BQ10998" s="118" t="s">
        <v>8291</v>
      </c>
      <c r="BW10998" s="118" t="s">
        <v>16365</v>
      </c>
      <c r="BX10998" s="118" t="s">
        <v>923</v>
      </c>
      <c r="BY10998" s="118" t="s">
        <v>8291</v>
      </c>
    </row>
    <row r="10999" spans="53:77" x14ac:dyDescent="0.3">
      <c r="BA10999" s="169" t="e">
        <f>VLOOKUP(D10999,#REF!, 2,FALSE)</f>
        <v>#REF!</v>
      </c>
      <c r="BO10999" s="118" t="s">
        <v>16366</v>
      </c>
      <c r="BP10999" s="118" t="s">
        <v>623</v>
      </c>
      <c r="BQ10999" s="118" t="s">
        <v>3351</v>
      </c>
      <c r="BW10999" s="118" t="s">
        <v>16366</v>
      </c>
      <c r="BX10999" s="118" t="s">
        <v>623</v>
      </c>
      <c r="BY10999" s="118" t="s">
        <v>3351</v>
      </c>
    </row>
    <row r="11000" spans="53:77" x14ac:dyDescent="0.3">
      <c r="BA11000" s="169" t="e">
        <f>VLOOKUP(D11000,#REF!, 2,FALSE)</f>
        <v>#REF!</v>
      </c>
      <c r="BO11000" s="118" t="s">
        <v>16367</v>
      </c>
      <c r="BP11000" s="118" t="s">
        <v>661</v>
      </c>
      <c r="BQ11000" s="118" t="s">
        <v>4740</v>
      </c>
      <c r="BW11000" s="118" t="s">
        <v>16367</v>
      </c>
      <c r="BX11000" s="118" t="s">
        <v>661</v>
      </c>
      <c r="BY11000" s="118" t="s">
        <v>4740</v>
      </c>
    </row>
    <row r="11001" spans="53:77" x14ac:dyDescent="0.3">
      <c r="BA11001" s="169" t="e">
        <f>VLOOKUP(D11001,#REF!, 2,FALSE)</f>
        <v>#REF!</v>
      </c>
      <c r="BO11001" s="118" t="s">
        <v>16368</v>
      </c>
      <c r="BP11001" s="118" t="s">
        <v>926</v>
      </c>
      <c r="BQ11001" s="118" t="s">
        <v>8032</v>
      </c>
      <c r="BW11001" s="118" t="s">
        <v>16368</v>
      </c>
      <c r="BX11001" s="118" t="s">
        <v>926</v>
      </c>
      <c r="BY11001" s="118" t="s">
        <v>8032</v>
      </c>
    </row>
    <row r="11002" spans="53:77" x14ac:dyDescent="0.3">
      <c r="BA11002" s="169" t="e">
        <f>VLOOKUP(D11002,#REF!, 2,FALSE)</f>
        <v>#REF!</v>
      </c>
      <c r="BO11002" s="118" t="s">
        <v>16369</v>
      </c>
      <c r="BP11002" s="118" t="s">
        <v>849</v>
      </c>
      <c r="BQ11002" s="118" t="s">
        <v>16370</v>
      </c>
      <c r="BW11002" s="118" t="s">
        <v>16369</v>
      </c>
      <c r="BX11002" s="118" t="s">
        <v>849</v>
      </c>
      <c r="BY11002" s="118" t="s">
        <v>16370</v>
      </c>
    </row>
    <row r="11003" spans="53:77" x14ac:dyDescent="0.3">
      <c r="BA11003" s="169" t="e">
        <f>VLOOKUP(D11003,#REF!, 2,FALSE)</f>
        <v>#REF!</v>
      </c>
      <c r="BO11003" s="118" t="s">
        <v>16371</v>
      </c>
      <c r="BP11003" s="118" t="s">
        <v>661</v>
      </c>
      <c r="BQ11003" s="118" t="s">
        <v>16372</v>
      </c>
      <c r="BW11003" s="118" t="s">
        <v>16371</v>
      </c>
      <c r="BX11003" s="118" t="s">
        <v>661</v>
      </c>
      <c r="BY11003" s="118" t="s">
        <v>16372</v>
      </c>
    </row>
    <row r="11004" spans="53:77" x14ac:dyDescent="0.3">
      <c r="BA11004" s="169" t="e">
        <f>VLOOKUP(D11004,#REF!, 2,FALSE)</f>
        <v>#REF!</v>
      </c>
      <c r="BO11004" s="118" t="s">
        <v>16373</v>
      </c>
      <c r="BP11004" s="118" t="s">
        <v>1342</v>
      </c>
      <c r="BQ11004" s="118" t="s">
        <v>16374</v>
      </c>
      <c r="BW11004" s="118" t="s">
        <v>16373</v>
      </c>
      <c r="BX11004" s="118" t="s">
        <v>1342</v>
      </c>
      <c r="BY11004" s="118" t="s">
        <v>16374</v>
      </c>
    </row>
    <row r="11005" spans="53:77" x14ac:dyDescent="0.3">
      <c r="BA11005" s="169" t="e">
        <f>VLOOKUP(D11005,#REF!, 2,FALSE)</f>
        <v>#REF!</v>
      </c>
      <c r="BO11005" s="118" t="s">
        <v>16375</v>
      </c>
      <c r="BP11005" s="118" t="s">
        <v>661</v>
      </c>
      <c r="BQ11005" s="118" t="s">
        <v>5810</v>
      </c>
      <c r="BW11005" s="118" t="s">
        <v>16375</v>
      </c>
      <c r="BX11005" s="118" t="s">
        <v>661</v>
      </c>
      <c r="BY11005" s="118" t="s">
        <v>5810</v>
      </c>
    </row>
    <row r="11006" spans="53:77" x14ac:dyDescent="0.3">
      <c r="BA11006" s="169" t="e">
        <f>VLOOKUP(D11006,#REF!, 2,FALSE)</f>
        <v>#REF!</v>
      </c>
      <c r="BO11006" s="118" t="s">
        <v>16376</v>
      </c>
      <c r="BP11006" s="118" t="s">
        <v>661</v>
      </c>
      <c r="BQ11006" s="118" t="s">
        <v>770</v>
      </c>
      <c r="BW11006" s="118" t="s">
        <v>16376</v>
      </c>
      <c r="BX11006" s="118" t="s">
        <v>661</v>
      </c>
      <c r="BY11006" s="118" t="s">
        <v>770</v>
      </c>
    </row>
    <row r="11007" spans="53:77" x14ac:dyDescent="0.3">
      <c r="BA11007" s="169" t="e">
        <f>VLOOKUP(D11007,#REF!, 2,FALSE)</f>
        <v>#REF!</v>
      </c>
      <c r="BO11007" s="118" t="s">
        <v>16377</v>
      </c>
      <c r="BP11007" s="118" t="s">
        <v>2983</v>
      </c>
      <c r="BQ11007" s="118" t="s">
        <v>16325</v>
      </c>
      <c r="BW11007" s="118" t="s">
        <v>16377</v>
      </c>
      <c r="BX11007" s="118" t="s">
        <v>2983</v>
      </c>
      <c r="BY11007" s="118" t="s">
        <v>16325</v>
      </c>
    </row>
    <row r="11008" spans="53:77" x14ac:dyDescent="0.3">
      <c r="BA11008" s="169" t="e">
        <f>VLOOKUP(D11008,#REF!, 2,FALSE)</f>
        <v>#REF!</v>
      </c>
      <c r="BO11008" s="118" t="s">
        <v>16378</v>
      </c>
      <c r="BP11008" s="118" t="s">
        <v>1272</v>
      </c>
      <c r="BQ11008" s="118" t="s">
        <v>7344</v>
      </c>
      <c r="BW11008" s="118" t="s">
        <v>16378</v>
      </c>
      <c r="BX11008" s="118" t="s">
        <v>1272</v>
      </c>
      <c r="BY11008" s="118" t="s">
        <v>7344</v>
      </c>
    </row>
    <row r="11009" spans="53:77" x14ac:dyDescent="0.3">
      <c r="BA11009" s="169" t="e">
        <f>VLOOKUP(D11009,#REF!, 2,FALSE)</f>
        <v>#REF!</v>
      </c>
      <c r="BO11009" s="118" t="s">
        <v>16379</v>
      </c>
      <c r="BP11009" s="118" t="s">
        <v>16975</v>
      </c>
      <c r="BQ11009" s="118" t="s">
        <v>5015</v>
      </c>
      <c r="BW11009" s="118" t="s">
        <v>16379</v>
      </c>
      <c r="BX11009" s="118" t="s">
        <v>16975</v>
      </c>
      <c r="BY11009" s="118" t="s">
        <v>5015</v>
      </c>
    </row>
    <row r="11010" spans="53:77" x14ac:dyDescent="0.3">
      <c r="BA11010" s="169" t="e">
        <f>VLOOKUP(D11010,#REF!, 2,FALSE)</f>
        <v>#REF!</v>
      </c>
      <c r="BO11010" s="118" t="s">
        <v>16380</v>
      </c>
      <c r="BP11010" s="118" t="s">
        <v>862</v>
      </c>
      <c r="BQ11010" s="118" t="s">
        <v>14756</v>
      </c>
      <c r="BW11010" s="118" t="s">
        <v>16380</v>
      </c>
      <c r="BX11010" s="118" t="s">
        <v>862</v>
      </c>
      <c r="BY11010" s="118" t="s">
        <v>14756</v>
      </c>
    </row>
    <row r="11011" spans="53:77" x14ac:dyDescent="0.3">
      <c r="BA11011" s="169" t="e">
        <f>VLOOKUP(D11011,#REF!, 2,FALSE)</f>
        <v>#REF!</v>
      </c>
      <c r="BO11011" s="118" t="s">
        <v>16381</v>
      </c>
      <c r="BP11011" s="118" t="s">
        <v>1269</v>
      </c>
      <c r="BQ11011" s="118" t="s">
        <v>8513</v>
      </c>
      <c r="BW11011" s="118" t="s">
        <v>16381</v>
      </c>
      <c r="BX11011" s="118" t="s">
        <v>1269</v>
      </c>
      <c r="BY11011" s="118" t="s">
        <v>8513</v>
      </c>
    </row>
    <row r="11012" spans="53:77" x14ac:dyDescent="0.3">
      <c r="BA11012" s="169" t="e">
        <f>VLOOKUP(D11012,#REF!, 2,FALSE)</f>
        <v>#REF!</v>
      </c>
      <c r="BO11012" s="118" t="s">
        <v>16382</v>
      </c>
      <c r="BP11012" s="118" t="s">
        <v>3243</v>
      </c>
      <c r="BQ11012" s="118" t="s">
        <v>2381</v>
      </c>
      <c r="BW11012" s="118" t="s">
        <v>16382</v>
      </c>
      <c r="BX11012" s="118" t="s">
        <v>3243</v>
      </c>
      <c r="BY11012" s="118" t="s">
        <v>2381</v>
      </c>
    </row>
    <row r="11013" spans="53:77" x14ac:dyDescent="0.3">
      <c r="BA11013" s="169" t="e">
        <f>VLOOKUP(D11013,#REF!, 2,FALSE)</f>
        <v>#REF!</v>
      </c>
      <c r="BO11013" s="118" t="s">
        <v>16383</v>
      </c>
      <c r="BP11013" s="118" t="s">
        <v>3043</v>
      </c>
      <c r="BQ11013" s="118" t="s">
        <v>1954</v>
      </c>
      <c r="BW11013" s="118" t="s">
        <v>16383</v>
      </c>
      <c r="BX11013" s="118" t="s">
        <v>3043</v>
      </c>
      <c r="BY11013" s="118" t="s">
        <v>1954</v>
      </c>
    </row>
    <row r="11014" spans="53:77" x14ac:dyDescent="0.3">
      <c r="BA11014" s="169" t="e">
        <f>VLOOKUP(D11014,#REF!, 2,FALSE)</f>
        <v>#REF!</v>
      </c>
      <c r="BO11014" s="118" t="s">
        <v>16384</v>
      </c>
      <c r="BP11014" s="118" t="s">
        <v>705</v>
      </c>
      <c r="BQ11014" s="118" t="s">
        <v>16206</v>
      </c>
      <c r="BW11014" s="118" t="s">
        <v>16384</v>
      </c>
      <c r="BX11014" s="118" t="s">
        <v>705</v>
      </c>
      <c r="BY11014" s="118" t="s">
        <v>16206</v>
      </c>
    </row>
    <row r="11015" spans="53:77" x14ac:dyDescent="0.3">
      <c r="BA11015" s="169" t="e">
        <f>VLOOKUP(D11015,#REF!, 2,FALSE)</f>
        <v>#REF!</v>
      </c>
      <c r="BO11015" s="118" t="s">
        <v>16385</v>
      </c>
      <c r="BP11015" s="118" t="s">
        <v>626</v>
      </c>
      <c r="BQ11015" s="118" t="s">
        <v>14555</v>
      </c>
      <c r="BW11015" s="118" t="s">
        <v>16385</v>
      </c>
      <c r="BX11015" s="118" t="s">
        <v>626</v>
      </c>
      <c r="BY11015" s="118" t="s">
        <v>14555</v>
      </c>
    </row>
    <row r="11016" spans="53:77" x14ac:dyDescent="0.3">
      <c r="BA11016" s="169" t="e">
        <f>VLOOKUP(D11016,#REF!, 2,FALSE)</f>
        <v>#REF!</v>
      </c>
      <c r="BO11016" s="118" t="s">
        <v>16386</v>
      </c>
      <c r="BP11016" s="118" t="s">
        <v>3043</v>
      </c>
      <c r="BQ11016" s="118" t="s">
        <v>770</v>
      </c>
      <c r="BW11016" s="118" t="s">
        <v>16386</v>
      </c>
      <c r="BX11016" s="118" t="s">
        <v>3043</v>
      </c>
      <c r="BY11016" s="118" t="s">
        <v>770</v>
      </c>
    </row>
    <row r="11017" spans="53:77" x14ac:dyDescent="0.3">
      <c r="BA11017" s="169" t="e">
        <f>VLOOKUP(D11017,#REF!, 2,FALSE)</f>
        <v>#REF!</v>
      </c>
      <c r="BO11017" s="118" t="s">
        <v>16387</v>
      </c>
      <c r="BP11017" s="118" t="s">
        <v>3043</v>
      </c>
      <c r="BQ11017" s="118" t="s">
        <v>11047</v>
      </c>
      <c r="BW11017" s="118" t="s">
        <v>16387</v>
      </c>
      <c r="BX11017" s="118" t="s">
        <v>3043</v>
      </c>
      <c r="BY11017" s="118" t="s">
        <v>11047</v>
      </c>
    </row>
    <row r="11018" spans="53:77" x14ac:dyDescent="0.3">
      <c r="BA11018" s="169" t="e">
        <f>VLOOKUP(D11018,#REF!, 2,FALSE)</f>
        <v>#REF!</v>
      </c>
      <c r="BO11018" s="118" t="s">
        <v>16388</v>
      </c>
      <c r="BP11018" s="118" t="s">
        <v>619</v>
      </c>
      <c r="BQ11018" s="118" t="s">
        <v>8143</v>
      </c>
      <c r="BW11018" s="118" t="s">
        <v>16388</v>
      </c>
      <c r="BX11018" s="118" t="s">
        <v>619</v>
      </c>
      <c r="BY11018" s="118" t="s">
        <v>8143</v>
      </c>
    </row>
    <row r="11019" spans="53:77" x14ac:dyDescent="0.3">
      <c r="BA11019" s="169" t="e">
        <f>VLOOKUP(D11019,#REF!, 2,FALSE)</f>
        <v>#REF!</v>
      </c>
      <c r="BO11019" s="118" t="s">
        <v>16389</v>
      </c>
      <c r="BP11019" s="118" t="s">
        <v>631</v>
      </c>
      <c r="BQ11019" s="118" t="s">
        <v>2983</v>
      </c>
      <c r="BW11019" s="118" t="s">
        <v>16389</v>
      </c>
      <c r="BX11019" s="118" t="s">
        <v>631</v>
      </c>
      <c r="BY11019" s="118" t="s">
        <v>2983</v>
      </c>
    </row>
    <row r="11020" spans="53:77" x14ac:dyDescent="0.3">
      <c r="BA11020" s="169" t="e">
        <f>VLOOKUP(D11020,#REF!, 2,FALSE)</f>
        <v>#REF!</v>
      </c>
      <c r="BO11020" s="118" t="s">
        <v>16390</v>
      </c>
      <c r="BP11020" s="118" t="s">
        <v>617</v>
      </c>
      <c r="BQ11020" s="118" t="s">
        <v>16391</v>
      </c>
      <c r="BW11020" s="118" t="s">
        <v>16390</v>
      </c>
      <c r="BX11020" s="118" t="s">
        <v>617</v>
      </c>
      <c r="BY11020" s="118" t="s">
        <v>16391</v>
      </c>
    </row>
    <row r="11021" spans="53:77" x14ac:dyDescent="0.3">
      <c r="BA11021" s="169" t="e">
        <f>VLOOKUP(D11021,#REF!, 2,FALSE)</f>
        <v>#REF!</v>
      </c>
      <c r="BO11021" s="118" t="s">
        <v>16392</v>
      </c>
      <c r="BP11021" s="118" t="s">
        <v>719</v>
      </c>
      <c r="BQ11021" s="118" t="s">
        <v>1263</v>
      </c>
      <c r="BW11021" s="118" t="s">
        <v>16392</v>
      </c>
      <c r="BX11021" s="118" t="s">
        <v>719</v>
      </c>
      <c r="BY11021" s="118" t="s">
        <v>1263</v>
      </c>
    </row>
    <row r="11022" spans="53:77" x14ac:dyDescent="0.3">
      <c r="BA11022" s="169" t="e">
        <f>VLOOKUP(D11022,#REF!, 2,FALSE)</f>
        <v>#REF!</v>
      </c>
      <c r="BO11022" s="118" t="s">
        <v>16393</v>
      </c>
      <c r="BP11022" s="118" t="s">
        <v>626</v>
      </c>
      <c r="BQ11022" s="118" t="s">
        <v>770</v>
      </c>
      <c r="BW11022" s="118" t="s">
        <v>16393</v>
      </c>
      <c r="BX11022" s="118" t="s">
        <v>626</v>
      </c>
      <c r="BY11022" s="118" t="s">
        <v>770</v>
      </c>
    </row>
    <row r="11023" spans="53:77" x14ac:dyDescent="0.3">
      <c r="BA11023" s="169" t="e">
        <f>VLOOKUP(D11023,#REF!, 2,FALSE)</f>
        <v>#REF!</v>
      </c>
      <c r="BO11023" s="118" t="s">
        <v>16394</v>
      </c>
      <c r="BP11023" s="118" t="s">
        <v>3043</v>
      </c>
      <c r="BQ11023" s="118" t="s">
        <v>8161</v>
      </c>
      <c r="BW11023" s="118" t="s">
        <v>16394</v>
      </c>
      <c r="BX11023" s="118" t="s">
        <v>3043</v>
      </c>
      <c r="BY11023" s="118" t="s">
        <v>8161</v>
      </c>
    </row>
    <row r="11024" spans="53:77" x14ac:dyDescent="0.3">
      <c r="BA11024" s="169" t="e">
        <f>VLOOKUP(D11024,#REF!, 2,FALSE)</f>
        <v>#REF!</v>
      </c>
      <c r="BO11024" s="118" t="s">
        <v>16395</v>
      </c>
      <c r="BP11024" s="118" t="s">
        <v>626</v>
      </c>
      <c r="BQ11024" s="118" t="s">
        <v>8317</v>
      </c>
      <c r="BW11024" s="118" t="s">
        <v>16395</v>
      </c>
      <c r="BX11024" s="118" t="s">
        <v>626</v>
      </c>
      <c r="BY11024" s="118" t="s">
        <v>8317</v>
      </c>
    </row>
    <row r="11025" spans="53:77" x14ac:dyDescent="0.3">
      <c r="BA11025" s="169" t="e">
        <f>VLOOKUP(D11025,#REF!, 2,FALSE)</f>
        <v>#REF!</v>
      </c>
      <c r="BO11025" s="118" t="s">
        <v>16396</v>
      </c>
      <c r="BP11025" s="118" t="s">
        <v>16975</v>
      </c>
      <c r="BQ11025" s="118" t="s">
        <v>16397</v>
      </c>
      <c r="BW11025" s="118" t="s">
        <v>16396</v>
      </c>
      <c r="BX11025" s="118" t="s">
        <v>16975</v>
      </c>
      <c r="BY11025" s="118" t="s">
        <v>16397</v>
      </c>
    </row>
    <row r="11026" spans="53:77" x14ac:dyDescent="0.3">
      <c r="BA11026" s="169" t="e">
        <f>VLOOKUP(D11026,#REF!, 2,FALSE)</f>
        <v>#REF!</v>
      </c>
      <c r="BO11026" s="118" t="s">
        <v>2831</v>
      </c>
      <c r="BP11026" s="118" t="s">
        <v>1269</v>
      </c>
      <c r="BQ11026" s="118" t="s">
        <v>4176</v>
      </c>
      <c r="BW11026" s="118" t="s">
        <v>2831</v>
      </c>
      <c r="BX11026" s="118" t="s">
        <v>1269</v>
      </c>
      <c r="BY11026" s="118" t="s">
        <v>4176</v>
      </c>
    </row>
    <row r="11027" spans="53:77" x14ac:dyDescent="0.3">
      <c r="BA11027" s="169" t="e">
        <f>VLOOKUP(D11027,#REF!, 2,FALSE)</f>
        <v>#REF!</v>
      </c>
      <c r="BO11027" s="118" t="s">
        <v>16398</v>
      </c>
      <c r="BP11027" s="118" t="s">
        <v>16975</v>
      </c>
      <c r="BQ11027" s="118" t="s">
        <v>16399</v>
      </c>
      <c r="BW11027" s="118" t="s">
        <v>16398</v>
      </c>
      <c r="BX11027" s="118" t="s">
        <v>16975</v>
      </c>
      <c r="BY11027" s="118" t="s">
        <v>16399</v>
      </c>
    </row>
    <row r="11028" spans="53:77" x14ac:dyDescent="0.3">
      <c r="BA11028" s="169" t="e">
        <f>VLOOKUP(D11028,#REF!, 2,FALSE)</f>
        <v>#REF!</v>
      </c>
      <c r="BO11028" s="118" t="s">
        <v>16400</v>
      </c>
      <c r="BP11028" s="118" t="s">
        <v>1269</v>
      </c>
      <c r="BQ11028" s="118" t="s">
        <v>12902</v>
      </c>
      <c r="BW11028" s="118" t="s">
        <v>16400</v>
      </c>
      <c r="BX11028" s="118" t="s">
        <v>1269</v>
      </c>
      <c r="BY11028" s="118" t="s">
        <v>12902</v>
      </c>
    </row>
    <row r="11029" spans="53:77" x14ac:dyDescent="0.3">
      <c r="BA11029" s="169" t="e">
        <f>VLOOKUP(D11029,#REF!, 2,FALSE)</f>
        <v>#REF!</v>
      </c>
      <c r="BO11029" s="118" t="s">
        <v>16401</v>
      </c>
      <c r="BP11029" s="118" t="s">
        <v>16975</v>
      </c>
      <c r="BQ11029" s="118" t="s">
        <v>5335</v>
      </c>
      <c r="BW11029" s="118" t="s">
        <v>16401</v>
      </c>
      <c r="BX11029" s="118" t="s">
        <v>16975</v>
      </c>
      <c r="BY11029" s="118" t="s">
        <v>5335</v>
      </c>
    </row>
    <row r="11030" spans="53:77" x14ac:dyDescent="0.3">
      <c r="BA11030" s="169" t="e">
        <f>VLOOKUP(D11030,#REF!, 2,FALSE)</f>
        <v>#REF!</v>
      </c>
      <c r="BO11030" s="118" t="s">
        <v>16402</v>
      </c>
      <c r="BP11030" s="118" t="s">
        <v>617</v>
      </c>
      <c r="BQ11030" s="118" t="s">
        <v>3583</v>
      </c>
      <c r="BW11030" s="118" t="s">
        <v>16402</v>
      </c>
      <c r="BX11030" s="118" t="s">
        <v>617</v>
      </c>
      <c r="BY11030" s="118" t="s">
        <v>3583</v>
      </c>
    </row>
    <row r="11031" spans="53:77" x14ac:dyDescent="0.3">
      <c r="BA11031" s="169" t="e">
        <f>VLOOKUP(D11031,#REF!, 2,FALSE)</f>
        <v>#REF!</v>
      </c>
      <c r="BO11031" s="118" t="s">
        <v>16403</v>
      </c>
      <c r="BP11031" s="118" t="s">
        <v>16975</v>
      </c>
      <c r="BQ11031" s="118" t="s">
        <v>8990</v>
      </c>
      <c r="BW11031" s="118" t="s">
        <v>16403</v>
      </c>
      <c r="BX11031" s="118" t="s">
        <v>16975</v>
      </c>
      <c r="BY11031" s="118" t="s">
        <v>8990</v>
      </c>
    </row>
    <row r="11032" spans="53:77" x14ac:dyDescent="0.3">
      <c r="BA11032" s="169" t="e">
        <f>VLOOKUP(D11032,#REF!, 2,FALSE)</f>
        <v>#REF!</v>
      </c>
      <c r="BO11032" s="118" t="s">
        <v>16404</v>
      </c>
      <c r="BP11032" s="118" t="s">
        <v>3003</v>
      </c>
      <c r="BQ11032" s="118" t="s">
        <v>704</v>
      </c>
      <c r="BW11032" s="118" t="s">
        <v>16404</v>
      </c>
      <c r="BX11032" s="118" t="s">
        <v>3003</v>
      </c>
      <c r="BY11032" s="118" t="s">
        <v>704</v>
      </c>
    </row>
    <row r="11033" spans="53:77" x14ac:dyDescent="0.3">
      <c r="BA11033" s="169" t="e">
        <f>VLOOKUP(D11033,#REF!, 2,FALSE)</f>
        <v>#REF!</v>
      </c>
      <c r="BO11033" s="118" t="s">
        <v>16405</v>
      </c>
      <c r="BP11033" s="118" t="s">
        <v>1269</v>
      </c>
      <c r="BQ11033" s="118" t="s">
        <v>5355</v>
      </c>
      <c r="BW11033" s="118" t="s">
        <v>16405</v>
      </c>
      <c r="BX11033" s="118" t="s">
        <v>1269</v>
      </c>
      <c r="BY11033" s="118" t="s">
        <v>5355</v>
      </c>
    </row>
    <row r="11034" spans="53:77" x14ac:dyDescent="0.3">
      <c r="BA11034" s="169" t="e">
        <f>VLOOKUP(D11034,#REF!, 2,FALSE)</f>
        <v>#REF!</v>
      </c>
      <c r="BO11034" s="118" t="s">
        <v>2832</v>
      </c>
      <c r="BP11034" s="118" t="s">
        <v>1269</v>
      </c>
      <c r="BQ11034" s="118" t="s">
        <v>11338</v>
      </c>
      <c r="BW11034" s="118" t="s">
        <v>2832</v>
      </c>
      <c r="BX11034" s="118" t="s">
        <v>1269</v>
      </c>
      <c r="BY11034" s="118" t="s">
        <v>11338</v>
      </c>
    </row>
    <row r="11035" spans="53:77" x14ac:dyDescent="0.3">
      <c r="BA11035" s="169" t="e">
        <f>VLOOKUP(D11035,#REF!, 2,FALSE)</f>
        <v>#REF!</v>
      </c>
      <c r="BO11035" s="118" t="s">
        <v>16406</v>
      </c>
      <c r="BP11035" s="118" t="s">
        <v>3243</v>
      </c>
      <c r="BQ11035" s="118" t="s">
        <v>2054</v>
      </c>
      <c r="BW11035" s="118" t="s">
        <v>16406</v>
      </c>
      <c r="BX11035" s="118" t="s">
        <v>3243</v>
      </c>
      <c r="BY11035" s="118" t="s">
        <v>2054</v>
      </c>
    </row>
    <row r="11036" spans="53:77" x14ac:dyDescent="0.3">
      <c r="BA11036" s="169" t="e">
        <f>VLOOKUP(D11036,#REF!, 2,FALSE)</f>
        <v>#REF!</v>
      </c>
      <c r="BO11036" s="118" t="s">
        <v>16407</v>
      </c>
      <c r="BP11036" s="118" t="s">
        <v>1139</v>
      </c>
      <c r="BQ11036" s="118" t="s">
        <v>944</v>
      </c>
      <c r="BW11036" s="118" t="s">
        <v>16407</v>
      </c>
      <c r="BX11036" s="118" t="s">
        <v>1139</v>
      </c>
      <c r="BY11036" s="118" t="s">
        <v>944</v>
      </c>
    </row>
    <row r="11037" spans="53:77" x14ac:dyDescent="0.3">
      <c r="BA11037" s="169" t="e">
        <f>VLOOKUP(D11037,#REF!, 2,FALSE)</f>
        <v>#REF!</v>
      </c>
      <c r="BO11037" s="118" t="s">
        <v>16408</v>
      </c>
      <c r="BP11037" s="118" t="s">
        <v>1139</v>
      </c>
      <c r="BQ11037" s="118" t="s">
        <v>944</v>
      </c>
      <c r="BW11037" s="118" t="s">
        <v>16408</v>
      </c>
      <c r="BX11037" s="118" t="s">
        <v>1139</v>
      </c>
      <c r="BY11037" s="118" t="s">
        <v>944</v>
      </c>
    </row>
    <row r="11038" spans="53:77" x14ac:dyDescent="0.3">
      <c r="BA11038" s="169" t="e">
        <f>VLOOKUP(D11038,#REF!, 2,FALSE)</f>
        <v>#REF!</v>
      </c>
      <c r="BO11038" s="118" t="s">
        <v>16409</v>
      </c>
      <c r="BP11038" s="118" t="s">
        <v>1139</v>
      </c>
      <c r="BQ11038" s="118" t="s">
        <v>944</v>
      </c>
      <c r="BW11038" s="118" t="s">
        <v>16409</v>
      </c>
      <c r="BX11038" s="118" t="s">
        <v>1139</v>
      </c>
      <c r="BY11038" s="118" t="s">
        <v>944</v>
      </c>
    </row>
    <row r="11039" spans="53:77" x14ac:dyDescent="0.3">
      <c r="BA11039" s="169" t="e">
        <f>VLOOKUP(D11039,#REF!, 2,FALSE)</f>
        <v>#REF!</v>
      </c>
      <c r="BO11039" s="118" t="s">
        <v>16410</v>
      </c>
      <c r="BP11039" s="118" t="s">
        <v>16975</v>
      </c>
      <c r="BQ11039" s="118" t="s">
        <v>770</v>
      </c>
      <c r="BW11039" s="118" t="s">
        <v>16410</v>
      </c>
      <c r="BX11039" s="118" t="s">
        <v>16975</v>
      </c>
      <c r="BY11039" s="118" t="s">
        <v>770</v>
      </c>
    </row>
    <row r="11040" spans="53:77" x14ac:dyDescent="0.3">
      <c r="BA11040" s="169" t="e">
        <f>VLOOKUP(D11040,#REF!, 2,FALSE)</f>
        <v>#REF!</v>
      </c>
      <c r="BO11040" s="118" t="s">
        <v>16411</v>
      </c>
      <c r="BP11040" s="118" t="s">
        <v>2983</v>
      </c>
      <c r="BQ11040" s="118" t="s">
        <v>12426</v>
      </c>
      <c r="BW11040" s="118" t="s">
        <v>16411</v>
      </c>
      <c r="BX11040" s="118" t="s">
        <v>2983</v>
      </c>
      <c r="BY11040" s="118" t="s">
        <v>12426</v>
      </c>
    </row>
    <row r="11041" spans="53:77" x14ac:dyDescent="0.3">
      <c r="BA11041" s="169" t="e">
        <f>VLOOKUP(D11041,#REF!, 2,FALSE)</f>
        <v>#REF!</v>
      </c>
      <c r="BO11041" s="118" t="s">
        <v>16412</v>
      </c>
      <c r="BP11041" s="118" t="s">
        <v>2983</v>
      </c>
      <c r="BQ11041" s="118" t="s">
        <v>2869</v>
      </c>
      <c r="BW11041" s="118" t="s">
        <v>16412</v>
      </c>
      <c r="BX11041" s="118" t="s">
        <v>2983</v>
      </c>
      <c r="BY11041" s="118" t="s">
        <v>2869</v>
      </c>
    </row>
    <row r="11042" spans="53:77" x14ac:dyDescent="0.3">
      <c r="BA11042" s="169" t="e">
        <f>VLOOKUP(D11042,#REF!, 2,FALSE)</f>
        <v>#REF!</v>
      </c>
      <c r="BO11042" s="118" t="s">
        <v>16413</v>
      </c>
      <c r="BP11042" s="118" t="s">
        <v>2983</v>
      </c>
      <c r="BQ11042" s="118" t="s">
        <v>13940</v>
      </c>
      <c r="BW11042" s="118" t="s">
        <v>16413</v>
      </c>
      <c r="BX11042" s="118" t="s">
        <v>2983</v>
      </c>
      <c r="BY11042" s="118" t="s">
        <v>13940</v>
      </c>
    </row>
    <row r="11043" spans="53:77" x14ac:dyDescent="0.3">
      <c r="BA11043" s="169" t="e">
        <f>VLOOKUP(D11043,#REF!, 2,FALSE)</f>
        <v>#REF!</v>
      </c>
      <c r="BO11043" s="118" t="s">
        <v>16414</v>
      </c>
      <c r="BP11043" s="118" t="s">
        <v>16975</v>
      </c>
      <c r="BQ11043" s="118" t="s">
        <v>3488</v>
      </c>
      <c r="BW11043" s="118" t="s">
        <v>16414</v>
      </c>
      <c r="BX11043" s="118" t="s">
        <v>16975</v>
      </c>
      <c r="BY11043" s="118" t="s">
        <v>3488</v>
      </c>
    </row>
    <row r="11044" spans="53:77" x14ac:dyDescent="0.3">
      <c r="BA11044" s="169" t="e">
        <f>VLOOKUP(D11044,#REF!, 2,FALSE)</f>
        <v>#REF!</v>
      </c>
      <c r="BO11044" s="118" t="s">
        <v>16415</v>
      </c>
      <c r="BP11044" s="118" t="s">
        <v>16975</v>
      </c>
      <c r="BQ11044" s="118" t="s">
        <v>3805</v>
      </c>
      <c r="BW11044" s="118" t="s">
        <v>16415</v>
      </c>
      <c r="BX11044" s="118" t="s">
        <v>16975</v>
      </c>
      <c r="BY11044" s="118" t="s">
        <v>3805</v>
      </c>
    </row>
    <row r="11045" spans="53:77" x14ac:dyDescent="0.3">
      <c r="BA11045" s="169" t="e">
        <f>VLOOKUP(D11045,#REF!, 2,FALSE)</f>
        <v>#REF!</v>
      </c>
      <c r="BO11045" s="118" t="s">
        <v>16416</v>
      </c>
      <c r="BP11045" s="118" t="s">
        <v>2983</v>
      </c>
      <c r="BQ11045" s="118" t="s">
        <v>792</v>
      </c>
      <c r="BW11045" s="118" t="s">
        <v>16416</v>
      </c>
      <c r="BX11045" s="118" t="s">
        <v>2983</v>
      </c>
      <c r="BY11045" s="118" t="s">
        <v>792</v>
      </c>
    </row>
    <row r="11046" spans="53:77" x14ac:dyDescent="0.3">
      <c r="BA11046" s="169" t="e">
        <f>VLOOKUP(D11046,#REF!, 2,FALSE)</f>
        <v>#REF!</v>
      </c>
      <c r="BO11046" s="118" t="s">
        <v>16417</v>
      </c>
      <c r="BP11046" s="118" t="s">
        <v>2983</v>
      </c>
      <c r="BQ11046" s="118" t="s">
        <v>2189</v>
      </c>
      <c r="BW11046" s="118" t="s">
        <v>16417</v>
      </c>
      <c r="BX11046" s="118" t="s">
        <v>2983</v>
      </c>
      <c r="BY11046" s="118" t="s">
        <v>2189</v>
      </c>
    </row>
    <row r="11047" spans="53:77" x14ac:dyDescent="0.3">
      <c r="BA11047" s="169" t="e">
        <f>VLOOKUP(D11047,#REF!, 2,FALSE)</f>
        <v>#REF!</v>
      </c>
      <c r="BO11047" s="118" t="s">
        <v>16418</v>
      </c>
      <c r="BP11047" s="118" t="s">
        <v>1342</v>
      </c>
      <c r="BQ11047" s="118" t="s">
        <v>5810</v>
      </c>
      <c r="BW11047" s="118" t="s">
        <v>16418</v>
      </c>
      <c r="BX11047" s="118" t="s">
        <v>1342</v>
      </c>
      <c r="BY11047" s="118" t="s">
        <v>5810</v>
      </c>
    </row>
    <row r="11048" spans="53:77" x14ac:dyDescent="0.3">
      <c r="BA11048" s="169" t="e">
        <f>VLOOKUP(D11048,#REF!, 2,FALSE)</f>
        <v>#REF!</v>
      </c>
      <c r="BO11048" s="118" t="s">
        <v>16419</v>
      </c>
      <c r="BP11048" s="118" t="s">
        <v>3000</v>
      </c>
      <c r="BQ11048" s="118" t="s">
        <v>770</v>
      </c>
      <c r="BW11048" s="118" t="s">
        <v>16419</v>
      </c>
      <c r="BX11048" s="118" t="s">
        <v>3000</v>
      </c>
      <c r="BY11048" s="118" t="s">
        <v>770</v>
      </c>
    </row>
    <row r="11049" spans="53:77" x14ac:dyDescent="0.3">
      <c r="BA11049" s="169" t="e">
        <f>VLOOKUP(D11049,#REF!, 2,FALSE)</f>
        <v>#REF!</v>
      </c>
      <c r="BO11049" s="118" t="s">
        <v>16420</v>
      </c>
      <c r="BP11049" s="118" t="s">
        <v>1342</v>
      </c>
      <c r="BQ11049" s="118" t="s">
        <v>3010</v>
      </c>
      <c r="BW11049" s="118" t="s">
        <v>16420</v>
      </c>
      <c r="BX11049" s="118" t="s">
        <v>1342</v>
      </c>
      <c r="BY11049" s="118" t="s">
        <v>3010</v>
      </c>
    </row>
    <row r="11050" spans="53:77" x14ac:dyDescent="0.3">
      <c r="BA11050" s="169" t="e">
        <f>VLOOKUP(D11050,#REF!, 2,FALSE)</f>
        <v>#REF!</v>
      </c>
      <c r="BO11050" s="118" t="s">
        <v>16421</v>
      </c>
      <c r="BP11050" s="118" t="s">
        <v>621</v>
      </c>
      <c r="BQ11050" s="118" t="s">
        <v>5810</v>
      </c>
      <c r="BW11050" s="118" t="s">
        <v>16421</v>
      </c>
      <c r="BX11050" s="118" t="s">
        <v>621</v>
      </c>
      <c r="BY11050" s="118" t="s">
        <v>5810</v>
      </c>
    </row>
    <row r="11051" spans="53:77" x14ac:dyDescent="0.3">
      <c r="BA11051" s="169" t="e">
        <f>VLOOKUP(D11051,#REF!, 2,FALSE)</f>
        <v>#REF!</v>
      </c>
      <c r="BO11051" s="118" t="s">
        <v>16422</v>
      </c>
      <c r="BP11051" s="118" t="s">
        <v>705</v>
      </c>
      <c r="BQ11051" s="118" t="s">
        <v>12376</v>
      </c>
      <c r="BW11051" s="118" t="s">
        <v>16422</v>
      </c>
      <c r="BX11051" s="118" t="s">
        <v>705</v>
      </c>
      <c r="BY11051" s="118" t="s">
        <v>12376</v>
      </c>
    </row>
    <row r="11052" spans="53:77" x14ac:dyDescent="0.3">
      <c r="BA11052" s="169" t="e">
        <f>VLOOKUP(D11052,#REF!, 2,FALSE)</f>
        <v>#REF!</v>
      </c>
      <c r="BO11052" s="118" t="s">
        <v>16423</v>
      </c>
      <c r="BP11052" s="118" t="s">
        <v>655</v>
      </c>
      <c r="BQ11052" s="118" t="s">
        <v>8946</v>
      </c>
      <c r="BW11052" s="118" t="s">
        <v>16423</v>
      </c>
      <c r="BX11052" s="118" t="s">
        <v>655</v>
      </c>
      <c r="BY11052" s="118" t="s">
        <v>8946</v>
      </c>
    </row>
    <row r="11053" spans="53:77" x14ac:dyDescent="0.3">
      <c r="BA11053" s="169" t="e">
        <f>VLOOKUP(D11053,#REF!, 2,FALSE)</f>
        <v>#REF!</v>
      </c>
      <c r="BO11053" s="118" t="s">
        <v>16424</v>
      </c>
      <c r="BP11053" s="118" t="s">
        <v>655</v>
      </c>
      <c r="BQ11053" s="118" t="s">
        <v>5895</v>
      </c>
      <c r="BW11053" s="118" t="s">
        <v>16424</v>
      </c>
      <c r="BX11053" s="118" t="s">
        <v>655</v>
      </c>
      <c r="BY11053" s="118" t="s">
        <v>5895</v>
      </c>
    </row>
    <row r="11054" spans="53:77" x14ac:dyDescent="0.3">
      <c r="BA11054" s="169" t="e">
        <f>VLOOKUP(D11054,#REF!, 2,FALSE)</f>
        <v>#REF!</v>
      </c>
      <c r="BO11054" s="118" t="s">
        <v>16425</v>
      </c>
      <c r="BP11054" s="118" t="s">
        <v>705</v>
      </c>
      <c r="BQ11054" s="118" t="s">
        <v>16426</v>
      </c>
      <c r="BW11054" s="118" t="s">
        <v>16425</v>
      </c>
      <c r="BX11054" s="118" t="s">
        <v>705</v>
      </c>
      <c r="BY11054" s="118" t="s">
        <v>16426</v>
      </c>
    </row>
    <row r="11055" spans="53:77" x14ac:dyDescent="0.3">
      <c r="BA11055" s="169" t="e">
        <f>VLOOKUP(D11055,#REF!, 2,FALSE)</f>
        <v>#REF!</v>
      </c>
      <c r="BO11055" s="118" t="s">
        <v>16427</v>
      </c>
      <c r="BP11055" s="118" t="s">
        <v>657</v>
      </c>
      <c r="BQ11055" s="118" t="s">
        <v>4176</v>
      </c>
      <c r="BW11055" s="118" t="s">
        <v>16427</v>
      </c>
      <c r="BX11055" s="118" t="s">
        <v>657</v>
      </c>
      <c r="BY11055" s="118" t="s">
        <v>4176</v>
      </c>
    </row>
    <row r="11056" spans="53:77" x14ac:dyDescent="0.3">
      <c r="BA11056" s="169" t="e">
        <f>VLOOKUP(D11056,#REF!, 2,FALSE)</f>
        <v>#REF!</v>
      </c>
      <c r="BO11056" s="118" t="s">
        <v>16428</v>
      </c>
      <c r="BP11056" s="118" t="s">
        <v>1342</v>
      </c>
      <c r="BQ11056" s="118" t="s">
        <v>15693</v>
      </c>
      <c r="BW11056" s="118" t="s">
        <v>16428</v>
      </c>
      <c r="BX11056" s="118" t="s">
        <v>1342</v>
      </c>
      <c r="BY11056" s="118" t="s">
        <v>15693</v>
      </c>
    </row>
    <row r="11057" spans="53:77" x14ac:dyDescent="0.3">
      <c r="BA11057" s="169" t="e">
        <f>VLOOKUP(D11057,#REF!, 2,FALSE)</f>
        <v>#REF!</v>
      </c>
      <c r="BO11057" s="118" t="s">
        <v>16429</v>
      </c>
      <c r="BP11057" s="118" t="s">
        <v>661</v>
      </c>
      <c r="BQ11057" s="118" t="s">
        <v>3317</v>
      </c>
      <c r="BW11057" s="118" t="s">
        <v>16429</v>
      </c>
      <c r="BX11057" s="118" t="s">
        <v>661</v>
      </c>
      <c r="BY11057" s="118" t="s">
        <v>3317</v>
      </c>
    </row>
    <row r="11058" spans="53:77" x14ac:dyDescent="0.3">
      <c r="BA11058" s="169" t="e">
        <f>VLOOKUP(D11058,#REF!, 2,FALSE)</f>
        <v>#REF!</v>
      </c>
      <c r="BO11058" s="118" t="s">
        <v>16430</v>
      </c>
      <c r="BP11058" s="118" t="s">
        <v>3000</v>
      </c>
      <c r="BQ11058" s="118" t="s">
        <v>770</v>
      </c>
      <c r="BW11058" s="118" t="s">
        <v>16430</v>
      </c>
      <c r="BX11058" s="118" t="s">
        <v>3000</v>
      </c>
      <c r="BY11058" s="118" t="s">
        <v>770</v>
      </c>
    </row>
    <row r="11059" spans="53:77" x14ac:dyDescent="0.3">
      <c r="BA11059" s="169" t="e">
        <f>VLOOKUP(D11059,#REF!, 2,FALSE)</f>
        <v>#REF!</v>
      </c>
      <c r="BO11059" s="118" t="s">
        <v>16431</v>
      </c>
      <c r="BP11059" s="118" t="s">
        <v>637</v>
      </c>
      <c r="BQ11059" s="118" t="s">
        <v>16432</v>
      </c>
      <c r="BW11059" s="118" t="s">
        <v>16431</v>
      </c>
      <c r="BX11059" s="118" t="s">
        <v>637</v>
      </c>
      <c r="BY11059" s="118" t="s">
        <v>16432</v>
      </c>
    </row>
    <row r="11060" spans="53:77" x14ac:dyDescent="0.3">
      <c r="BA11060" s="169" t="e">
        <f>VLOOKUP(D11060,#REF!, 2,FALSE)</f>
        <v>#REF!</v>
      </c>
      <c r="BO11060" s="118" t="s">
        <v>16433</v>
      </c>
      <c r="BP11060" s="118" t="s">
        <v>1070</v>
      </c>
      <c r="BQ11060" s="118" t="s">
        <v>10313</v>
      </c>
      <c r="BW11060" s="118" t="s">
        <v>16433</v>
      </c>
      <c r="BX11060" s="118" t="s">
        <v>1070</v>
      </c>
      <c r="BY11060" s="118" t="s">
        <v>10313</v>
      </c>
    </row>
    <row r="11061" spans="53:77" x14ac:dyDescent="0.3">
      <c r="BA11061" s="169" t="e">
        <f>VLOOKUP(D11061,#REF!, 2,FALSE)</f>
        <v>#REF!</v>
      </c>
      <c r="BO11061" s="118" t="s">
        <v>16434</v>
      </c>
      <c r="BP11061" s="118" t="s">
        <v>621</v>
      </c>
      <c r="BQ11061" s="118" t="s">
        <v>9371</v>
      </c>
      <c r="BW11061" s="118" t="s">
        <v>16434</v>
      </c>
      <c r="BX11061" s="118" t="s">
        <v>621</v>
      </c>
      <c r="BY11061" s="118" t="s">
        <v>9371</v>
      </c>
    </row>
    <row r="11062" spans="53:77" x14ac:dyDescent="0.3">
      <c r="BA11062" s="169" t="e">
        <f>VLOOKUP(D11062,#REF!, 2,FALSE)</f>
        <v>#REF!</v>
      </c>
      <c r="BO11062" s="118" t="s">
        <v>499</v>
      </c>
      <c r="BP11062" s="118" t="s">
        <v>705</v>
      </c>
      <c r="BQ11062" s="118" t="s">
        <v>9371</v>
      </c>
      <c r="BW11062" s="118" t="s">
        <v>499</v>
      </c>
      <c r="BX11062" s="118" t="s">
        <v>705</v>
      </c>
      <c r="BY11062" s="118" t="s">
        <v>9371</v>
      </c>
    </row>
    <row r="11063" spans="53:77" x14ac:dyDescent="0.3">
      <c r="BA11063" s="169" t="e">
        <f>VLOOKUP(D11063,#REF!, 2,FALSE)</f>
        <v>#REF!</v>
      </c>
      <c r="BO11063" s="118" t="s">
        <v>16435</v>
      </c>
      <c r="BP11063" s="118" t="s">
        <v>2979</v>
      </c>
      <c r="BQ11063" s="118" t="s">
        <v>8015</v>
      </c>
      <c r="BW11063" s="118" t="s">
        <v>16435</v>
      </c>
      <c r="BX11063" s="118" t="s">
        <v>2979</v>
      </c>
      <c r="BY11063" s="118" t="s">
        <v>8015</v>
      </c>
    </row>
    <row r="11064" spans="53:77" x14ac:dyDescent="0.3">
      <c r="BA11064" s="169" t="e">
        <f>VLOOKUP(D11064,#REF!, 2,FALSE)</f>
        <v>#REF!</v>
      </c>
      <c r="BO11064" s="118" t="s">
        <v>16436</v>
      </c>
      <c r="BP11064" s="118" t="s">
        <v>621</v>
      </c>
      <c r="BQ11064" s="118" t="s">
        <v>15693</v>
      </c>
      <c r="BW11064" s="118" t="s">
        <v>16436</v>
      </c>
      <c r="BX11064" s="118" t="s">
        <v>621</v>
      </c>
      <c r="BY11064" s="118" t="s">
        <v>15693</v>
      </c>
    </row>
    <row r="11065" spans="53:77" x14ac:dyDescent="0.3">
      <c r="BA11065" s="169" t="e">
        <f>VLOOKUP(D11065,#REF!, 2,FALSE)</f>
        <v>#REF!</v>
      </c>
      <c r="BO11065" s="118" t="s">
        <v>16437</v>
      </c>
      <c r="BP11065" s="118" t="s">
        <v>621</v>
      </c>
      <c r="BQ11065" s="118" t="s">
        <v>659</v>
      </c>
      <c r="BW11065" s="118" t="s">
        <v>16437</v>
      </c>
      <c r="BX11065" s="118" t="s">
        <v>621</v>
      </c>
      <c r="BY11065" s="118" t="s">
        <v>659</v>
      </c>
    </row>
    <row r="11066" spans="53:77" x14ac:dyDescent="0.3">
      <c r="BA11066" s="169" t="e">
        <f>VLOOKUP(D11066,#REF!, 2,FALSE)</f>
        <v>#REF!</v>
      </c>
      <c r="BO11066" s="118" t="s">
        <v>16438</v>
      </c>
      <c r="BP11066" s="118" t="s">
        <v>621</v>
      </c>
      <c r="BQ11066" s="118" t="s">
        <v>1124</v>
      </c>
      <c r="BW11066" s="118" t="s">
        <v>16438</v>
      </c>
      <c r="BX11066" s="118" t="s">
        <v>621</v>
      </c>
      <c r="BY11066" s="118" t="s">
        <v>1124</v>
      </c>
    </row>
    <row r="11067" spans="53:77" x14ac:dyDescent="0.3">
      <c r="BA11067" s="169" t="e">
        <f>VLOOKUP(D11067,#REF!, 2,FALSE)</f>
        <v>#REF!</v>
      </c>
      <c r="BO11067" s="118" t="s">
        <v>16439</v>
      </c>
      <c r="BP11067" s="118" t="s">
        <v>705</v>
      </c>
      <c r="BQ11067" s="118" t="s">
        <v>10869</v>
      </c>
      <c r="BW11067" s="118" t="s">
        <v>16439</v>
      </c>
      <c r="BX11067" s="118" t="s">
        <v>705</v>
      </c>
      <c r="BY11067" s="118" t="s">
        <v>10869</v>
      </c>
    </row>
    <row r="11068" spans="53:77" x14ac:dyDescent="0.3">
      <c r="BA11068" s="169" t="e">
        <f>VLOOKUP(D11068,#REF!, 2,FALSE)</f>
        <v>#REF!</v>
      </c>
      <c r="BO11068" s="118" t="s">
        <v>16440</v>
      </c>
      <c r="BP11068" s="118" t="s">
        <v>3243</v>
      </c>
      <c r="BQ11068" s="118" t="s">
        <v>2774</v>
      </c>
      <c r="BW11068" s="118" t="s">
        <v>16440</v>
      </c>
      <c r="BX11068" s="118" t="s">
        <v>3243</v>
      </c>
      <c r="BY11068" s="118" t="s">
        <v>2774</v>
      </c>
    </row>
    <row r="11069" spans="53:77" x14ac:dyDescent="0.3">
      <c r="BA11069" s="169" t="e">
        <f>VLOOKUP(D11069,#REF!, 2,FALSE)</f>
        <v>#REF!</v>
      </c>
      <c r="BO11069" s="118" t="s">
        <v>16441</v>
      </c>
      <c r="BP11069" s="118" t="s">
        <v>2983</v>
      </c>
      <c r="BQ11069" s="118" t="s">
        <v>2983</v>
      </c>
      <c r="BW11069" s="118" t="s">
        <v>16441</v>
      </c>
      <c r="BX11069" s="118" t="s">
        <v>2983</v>
      </c>
      <c r="BY11069" s="118" t="s">
        <v>2983</v>
      </c>
    </row>
    <row r="11070" spans="53:77" x14ac:dyDescent="0.3">
      <c r="BA11070" s="169" t="e">
        <f>VLOOKUP(D11070,#REF!, 2,FALSE)</f>
        <v>#REF!</v>
      </c>
      <c r="BO11070" s="118" t="s">
        <v>16442</v>
      </c>
      <c r="BP11070" s="118" t="s">
        <v>2983</v>
      </c>
      <c r="BQ11070" s="118" t="s">
        <v>2983</v>
      </c>
      <c r="BW11070" s="118" t="s">
        <v>16442</v>
      </c>
      <c r="BX11070" s="118" t="s">
        <v>2983</v>
      </c>
      <c r="BY11070" s="118" t="s">
        <v>2983</v>
      </c>
    </row>
    <row r="11071" spans="53:77" x14ac:dyDescent="0.3">
      <c r="BA11071" s="169" t="e">
        <f>VLOOKUP(D11071,#REF!, 2,FALSE)</f>
        <v>#REF!</v>
      </c>
      <c r="BO11071" s="118" t="s">
        <v>16443</v>
      </c>
      <c r="BP11071" s="118" t="s">
        <v>3003</v>
      </c>
      <c r="BQ11071" s="118" t="s">
        <v>2983</v>
      </c>
      <c r="BW11071" s="118" t="s">
        <v>16443</v>
      </c>
      <c r="BX11071" s="118" t="s">
        <v>3003</v>
      </c>
      <c r="BY11071" s="118" t="s">
        <v>2983</v>
      </c>
    </row>
    <row r="11072" spans="53:77" x14ac:dyDescent="0.3">
      <c r="BA11072" s="169" t="e">
        <f>VLOOKUP(D11072,#REF!, 2,FALSE)</f>
        <v>#REF!</v>
      </c>
      <c r="BO11072" s="118" t="s">
        <v>504</v>
      </c>
      <c r="BP11072" s="118" t="s">
        <v>655</v>
      </c>
      <c r="BQ11072" s="118" t="s">
        <v>16391</v>
      </c>
      <c r="BW11072" s="118" t="s">
        <v>504</v>
      </c>
      <c r="BX11072" s="118" t="s">
        <v>655</v>
      </c>
      <c r="BY11072" s="118" t="s">
        <v>16391</v>
      </c>
    </row>
    <row r="11073" spans="53:77" x14ac:dyDescent="0.3">
      <c r="BA11073" s="169" t="e">
        <f>VLOOKUP(D11073,#REF!, 2,FALSE)</f>
        <v>#REF!</v>
      </c>
      <c r="BO11073" s="118" t="s">
        <v>16444</v>
      </c>
      <c r="BP11073" s="118" t="s">
        <v>655</v>
      </c>
      <c r="BQ11073" s="118" t="s">
        <v>3347</v>
      </c>
      <c r="BW11073" s="118" t="s">
        <v>16444</v>
      </c>
      <c r="BX11073" s="118" t="s">
        <v>655</v>
      </c>
      <c r="BY11073" s="118" t="s">
        <v>3347</v>
      </c>
    </row>
    <row r="11074" spans="53:77" x14ac:dyDescent="0.3">
      <c r="BA11074" s="169" t="e">
        <f>VLOOKUP(D11074,#REF!, 2,FALSE)</f>
        <v>#REF!</v>
      </c>
      <c r="BO11074" s="118" t="s">
        <v>16445</v>
      </c>
      <c r="BP11074" s="118" t="s">
        <v>1139</v>
      </c>
      <c r="BQ11074" s="118" t="s">
        <v>16446</v>
      </c>
      <c r="BW11074" s="118" t="s">
        <v>16445</v>
      </c>
      <c r="BX11074" s="118" t="s">
        <v>1139</v>
      </c>
      <c r="BY11074" s="118" t="s">
        <v>16446</v>
      </c>
    </row>
    <row r="11075" spans="53:77" x14ac:dyDescent="0.3">
      <c r="BA11075" s="169" t="e">
        <f>VLOOKUP(D11075,#REF!, 2,FALSE)</f>
        <v>#REF!</v>
      </c>
      <c r="BO11075" s="118" t="s">
        <v>16447</v>
      </c>
      <c r="BP11075" s="118" t="s">
        <v>736</v>
      </c>
      <c r="BQ11075" s="118" t="s">
        <v>16448</v>
      </c>
      <c r="BW11075" s="118" t="s">
        <v>16447</v>
      </c>
      <c r="BX11075" s="118" t="s">
        <v>736</v>
      </c>
      <c r="BY11075" s="118" t="s">
        <v>16448</v>
      </c>
    </row>
    <row r="11076" spans="53:77" x14ac:dyDescent="0.3">
      <c r="BA11076" s="169" t="e">
        <f>VLOOKUP(D11076,#REF!, 2,FALSE)</f>
        <v>#REF!</v>
      </c>
      <c r="BO11076" s="118" t="s">
        <v>16449</v>
      </c>
      <c r="BP11076" s="118" t="s">
        <v>3000</v>
      </c>
      <c r="BQ11076" s="118" t="s">
        <v>16450</v>
      </c>
      <c r="BW11076" s="118" t="s">
        <v>16449</v>
      </c>
      <c r="BX11076" s="118" t="s">
        <v>3000</v>
      </c>
      <c r="BY11076" s="118" t="s">
        <v>16450</v>
      </c>
    </row>
    <row r="11077" spans="53:77" x14ac:dyDescent="0.3">
      <c r="BA11077" s="169" t="e">
        <f>VLOOKUP(D11077,#REF!, 2,FALSE)</f>
        <v>#REF!</v>
      </c>
      <c r="BO11077" s="118" t="s">
        <v>16451</v>
      </c>
      <c r="BP11077" s="118" t="s">
        <v>621</v>
      </c>
      <c r="BQ11077" s="118" t="s">
        <v>7686</v>
      </c>
      <c r="BW11077" s="118" t="s">
        <v>16451</v>
      </c>
      <c r="BX11077" s="118" t="s">
        <v>621</v>
      </c>
      <c r="BY11077" s="118" t="s">
        <v>7686</v>
      </c>
    </row>
    <row r="11078" spans="53:77" x14ac:dyDescent="0.3">
      <c r="BA11078" s="169" t="e">
        <f>VLOOKUP(D11078,#REF!, 2,FALSE)</f>
        <v>#REF!</v>
      </c>
      <c r="BO11078" s="118" t="s">
        <v>16452</v>
      </c>
      <c r="BP11078" s="118" t="s">
        <v>3043</v>
      </c>
      <c r="BQ11078" s="118" t="s">
        <v>9413</v>
      </c>
      <c r="BW11078" s="118" t="s">
        <v>16452</v>
      </c>
      <c r="BX11078" s="118" t="s">
        <v>3043</v>
      </c>
      <c r="BY11078" s="118" t="s">
        <v>9413</v>
      </c>
    </row>
    <row r="11079" spans="53:77" x14ac:dyDescent="0.3">
      <c r="BA11079" s="169" t="e">
        <f>VLOOKUP(D11079,#REF!, 2,FALSE)</f>
        <v>#REF!</v>
      </c>
      <c r="BO11079" s="118" t="s">
        <v>16453</v>
      </c>
      <c r="BP11079" s="118" t="s">
        <v>1269</v>
      </c>
      <c r="BQ11079" s="118" t="s">
        <v>6133</v>
      </c>
      <c r="BW11079" s="118" t="s">
        <v>16453</v>
      </c>
      <c r="BX11079" s="118" t="s">
        <v>1269</v>
      </c>
      <c r="BY11079" s="118" t="s">
        <v>6133</v>
      </c>
    </row>
    <row r="11080" spans="53:77" x14ac:dyDescent="0.3">
      <c r="BA11080" s="169" t="e">
        <f>VLOOKUP(D11080,#REF!, 2,FALSE)</f>
        <v>#REF!</v>
      </c>
      <c r="BO11080" s="118" t="s">
        <v>16454</v>
      </c>
      <c r="BP11080" s="118" t="s">
        <v>3043</v>
      </c>
      <c r="BQ11080" s="118" t="s">
        <v>16455</v>
      </c>
      <c r="BW11080" s="118" t="s">
        <v>16454</v>
      </c>
      <c r="BX11080" s="118" t="s">
        <v>3043</v>
      </c>
      <c r="BY11080" s="118" t="s">
        <v>16455</v>
      </c>
    </row>
    <row r="11081" spans="53:77" x14ac:dyDescent="0.3">
      <c r="BA11081" s="169" t="e">
        <f>VLOOKUP(D11081,#REF!, 2,FALSE)</f>
        <v>#REF!</v>
      </c>
      <c r="BO11081" s="118" t="s">
        <v>16456</v>
      </c>
      <c r="BP11081" s="118" t="s">
        <v>926</v>
      </c>
      <c r="BQ11081" s="118" t="s">
        <v>16457</v>
      </c>
      <c r="BW11081" s="118" t="s">
        <v>16456</v>
      </c>
      <c r="BX11081" s="118" t="s">
        <v>926</v>
      </c>
      <c r="BY11081" s="118" t="s">
        <v>16457</v>
      </c>
    </row>
    <row r="11082" spans="53:77" x14ac:dyDescent="0.3">
      <c r="BA11082" s="169" t="e">
        <f>VLOOKUP(D11082,#REF!, 2,FALSE)</f>
        <v>#REF!</v>
      </c>
      <c r="BO11082" s="118" t="s">
        <v>16458</v>
      </c>
      <c r="BP11082" s="118" t="s">
        <v>1267</v>
      </c>
      <c r="BQ11082" s="118" t="s">
        <v>9413</v>
      </c>
      <c r="BW11082" s="118" t="s">
        <v>16458</v>
      </c>
      <c r="BX11082" s="118" t="s">
        <v>1267</v>
      </c>
      <c r="BY11082" s="118" t="s">
        <v>9413</v>
      </c>
    </row>
    <row r="11083" spans="53:77" x14ac:dyDescent="0.3">
      <c r="BA11083" s="169" t="e">
        <f>VLOOKUP(D11083,#REF!, 2,FALSE)</f>
        <v>#REF!</v>
      </c>
      <c r="BO11083" s="118" t="s">
        <v>16459</v>
      </c>
      <c r="BP11083" s="118" t="s">
        <v>3000</v>
      </c>
      <c r="BQ11083" s="118" t="s">
        <v>1280</v>
      </c>
      <c r="BW11083" s="118" t="s">
        <v>16459</v>
      </c>
      <c r="BX11083" s="118" t="s">
        <v>3000</v>
      </c>
      <c r="BY11083" s="118" t="s">
        <v>1280</v>
      </c>
    </row>
    <row r="11084" spans="53:77" x14ac:dyDescent="0.3">
      <c r="BA11084" s="169" t="e">
        <f>VLOOKUP(D11084,#REF!, 2,FALSE)</f>
        <v>#REF!</v>
      </c>
      <c r="BO11084" s="118" t="s">
        <v>16460</v>
      </c>
      <c r="BP11084" s="118" t="s">
        <v>3085</v>
      </c>
      <c r="BQ11084" s="118" t="s">
        <v>9441</v>
      </c>
      <c r="BW11084" s="118" t="s">
        <v>16460</v>
      </c>
      <c r="BX11084" s="118" t="s">
        <v>3085</v>
      </c>
      <c r="BY11084" s="118" t="s">
        <v>9441</v>
      </c>
    </row>
    <row r="11085" spans="53:77" x14ac:dyDescent="0.3">
      <c r="BA11085" s="169" t="e">
        <f>VLOOKUP(D11085,#REF!, 2,FALSE)</f>
        <v>#REF!</v>
      </c>
      <c r="BO11085" s="118" t="s">
        <v>16461</v>
      </c>
      <c r="BP11085" s="118" t="s">
        <v>636</v>
      </c>
      <c r="BQ11085" s="118" t="s">
        <v>16462</v>
      </c>
      <c r="BW11085" s="118" t="s">
        <v>16461</v>
      </c>
      <c r="BX11085" s="118" t="s">
        <v>636</v>
      </c>
      <c r="BY11085" s="118" t="s">
        <v>16462</v>
      </c>
    </row>
    <row r="11086" spans="53:77" x14ac:dyDescent="0.3">
      <c r="BA11086" s="169" t="e">
        <f>VLOOKUP(D11086,#REF!, 2,FALSE)</f>
        <v>#REF!</v>
      </c>
      <c r="BO11086" s="118" t="s">
        <v>16463</v>
      </c>
      <c r="BP11086" s="118" t="s">
        <v>3043</v>
      </c>
      <c r="BQ11086" s="118" t="s">
        <v>16464</v>
      </c>
      <c r="BW11086" s="118" t="s">
        <v>16463</v>
      </c>
      <c r="BX11086" s="118" t="s">
        <v>3043</v>
      </c>
      <c r="BY11086" s="118" t="s">
        <v>16464</v>
      </c>
    </row>
    <row r="11087" spans="53:77" x14ac:dyDescent="0.3">
      <c r="BA11087" s="169" t="e">
        <f>VLOOKUP(D11087,#REF!, 2,FALSE)</f>
        <v>#REF!</v>
      </c>
      <c r="BO11087" s="118" t="s">
        <v>16465</v>
      </c>
      <c r="BP11087" s="118" t="s">
        <v>619</v>
      </c>
      <c r="BQ11087" s="118" t="s">
        <v>10053</v>
      </c>
      <c r="BW11087" s="118" t="s">
        <v>16465</v>
      </c>
      <c r="BX11087" s="118" t="s">
        <v>619</v>
      </c>
      <c r="BY11087" s="118" t="s">
        <v>10053</v>
      </c>
    </row>
    <row r="11088" spans="53:77" x14ac:dyDescent="0.3">
      <c r="BA11088" s="169" t="e">
        <f>VLOOKUP(D11088,#REF!, 2,FALSE)</f>
        <v>#REF!</v>
      </c>
      <c r="BO11088" s="118" t="s">
        <v>16466</v>
      </c>
      <c r="BP11088" s="118" t="s">
        <v>1342</v>
      </c>
      <c r="BQ11088" s="118" t="s">
        <v>8872</v>
      </c>
      <c r="BW11088" s="118" t="s">
        <v>16466</v>
      </c>
      <c r="BX11088" s="118" t="s">
        <v>1342</v>
      </c>
      <c r="BY11088" s="118" t="s">
        <v>8872</v>
      </c>
    </row>
    <row r="11089" spans="53:77" x14ac:dyDescent="0.3">
      <c r="BA11089" s="169" t="e">
        <f>VLOOKUP(D11089,#REF!, 2,FALSE)</f>
        <v>#REF!</v>
      </c>
      <c r="BO11089" s="118" t="s">
        <v>16467</v>
      </c>
      <c r="BP11089" s="118" t="s">
        <v>1013</v>
      </c>
      <c r="BQ11089" s="118" t="s">
        <v>16468</v>
      </c>
      <c r="BW11089" s="118" t="s">
        <v>16467</v>
      </c>
      <c r="BX11089" s="118" t="s">
        <v>1013</v>
      </c>
      <c r="BY11089" s="118" t="s">
        <v>16468</v>
      </c>
    </row>
    <row r="11090" spans="53:77" x14ac:dyDescent="0.3">
      <c r="BA11090" s="169" t="e">
        <f>VLOOKUP(D11090,#REF!, 2,FALSE)</f>
        <v>#REF!</v>
      </c>
      <c r="BO11090" s="118" t="s">
        <v>2833</v>
      </c>
      <c r="BP11090" s="118" t="s">
        <v>3043</v>
      </c>
      <c r="BQ11090" s="118" t="s">
        <v>16469</v>
      </c>
      <c r="BW11090" s="118" t="s">
        <v>2833</v>
      </c>
      <c r="BX11090" s="118" t="s">
        <v>3043</v>
      </c>
      <c r="BY11090" s="118" t="s">
        <v>16469</v>
      </c>
    </row>
    <row r="11091" spans="53:77" x14ac:dyDescent="0.3">
      <c r="BA11091" s="169" t="e">
        <f>VLOOKUP(D11091,#REF!, 2,FALSE)</f>
        <v>#REF!</v>
      </c>
      <c r="BO11091" s="118" t="s">
        <v>2834</v>
      </c>
      <c r="BP11091" s="118" t="s">
        <v>3043</v>
      </c>
      <c r="BQ11091" s="118" t="s">
        <v>16469</v>
      </c>
      <c r="BW11091" s="118" t="s">
        <v>2834</v>
      </c>
      <c r="BX11091" s="118" t="s">
        <v>3043</v>
      </c>
      <c r="BY11091" s="118" t="s">
        <v>16469</v>
      </c>
    </row>
    <row r="11092" spans="53:77" x14ac:dyDescent="0.3">
      <c r="BA11092" s="169" t="e">
        <f>VLOOKUP(D11092,#REF!, 2,FALSE)</f>
        <v>#REF!</v>
      </c>
      <c r="BO11092" s="118" t="s">
        <v>2835</v>
      </c>
      <c r="BP11092" s="118" t="s">
        <v>1342</v>
      </c>
      <c r="BQ11092" s="118" t="s">
        <v>15800</v>
      </c>
      <c r="BW11092" s="118" t="s">
        <v>2835</v>
      </c>
      <c r="BX11092" s="118" t="s">
        <v>1342</v>
      </c>
      <c r="BY11092" s="118" t="s">
        <v>15800</v>
      </c>
    </row>
    <row r="11093" spans="53:77" x14ac:dyDescent="0.3">
      <c r="BA11093" s="169" t="e">
        <f>VLOOKUP(D11093,#REF!, 2,FALSE)</f>
        <v>#REF!</v>
      </c>
      <c r="BO11093" s="118" t="s">
        <v>16470</v>
      </c>
      <c r="BP11093" s="118" t="s">
        <v>3043</v>
      </c>
      <c r="BQ11093" s="118" t="s">
        <v>8264</v>
      </c>
      <c r="BW11093" s="118" t="s">
        <v>16470</v>
      </c>
      <c r="BX11093" s="118" t="s">
        <v>3043</v>
      </c>
      <c r="BY11093" s="118" t="s">
        <v>8264</v>
      </c>
    </row>
    <row r="11094" spans="53:77" x14ac:dyDescent="0.3">
      <c r="BA11094" s="169" t="e">
        <f>VLOOKUP(D11094,#REF!, 2,FALSE)</f>
        <v>#REF!</v>
      </c>
      <c r="BO11094" s="118" t="s">
        <v>16471</v>
      </c>
      <c r="BP11094" s="118" t="s">
        <v>3043</v>
      </c>
      <c r="BQ11094" s="118" t="s">
        <v>16472</v>
      </c>
      <c r="BW11094" s="118" t="s">
        <v>16471</v>
      </c>
      <c r="BX11094" s="118" t="s">
        <v>3043</v>
      </c>
      <c r="BY11094" s="118" t="s">
        <v>16472</v>
      </c>
    </row>
    <row r="11095" spans="53:77" x14ac:dyDescent="0.3">
      <c r="BA11095" s="169" t="e">
        <f>VLOOKUP(D11095,#REF!, 2,FALSE)</f>
        <v>#REF!</v>
      </c>
      <c r="BO11095" s="118" t="s">
        <v>16473</v>
      </c>
      <c r="BP11095" s="118" t="s">
        <v>771</v>
      </c>
      <c r="BQ11095" s="118" t="s">
        <v>11954</v>
      </c>
      <c r="BW11095" s="118" t="s">
        <v>16473</v>
      </c>
      <c r="BX11095" s="118" t="s">
        <v>771</v>
      </c>
      <c r="BY11095" s="118" t="s">
        <v>11954</v>
      </c>
    </row>
    <row r="11096" spans="53:77" x14ac:dyDescent="0.3">
      <c r="BA11096" s="169" t="e">
        <f>VLOOKUP(D11096,#REF!, 2,FALSE)</f>
        <v>#REF!</v>
      </c>
      <c r="BO11096" s="118" t="s">
        <v>16474</v>
      </c>
      <c r="BP11096" s="118" t="s">
        <v>3043</v>
      </c>
      <c r="BQ11096" s="118" t="s">
        <v>11920</v>
      </c>
      <c r="BW11096" s="118" t="s">
        <v>16474</v>
      </c>
      <c r="BX11096" s="118" t="s">
        <v>3043</v>
      </c>
      <c r="BY11096" s="118" t="s">
        <v>11920</v>
      </c>
    </row>
    <row r="11097" spans="53:77" x14ac:dyDescent="0.3">
      <c r="BA11097" s="169" t="e">
        <f>VLOOKUP(D11097,#REF!, 2,FALSE)</f>
        <v>#REF!</v>
      </c>
      <c r="BO11097" s="118" t="s">
        <v>16475</v>
      </c>
      <c r="BP11097" s="118" t="s">
        <v>3043</v>
      </c>
      <c r="BQ11097" s="118" t="s">
        <v>16476</v>
      </c>
      <c r="BW11097" s="118" t="s">
        <v>16475</v>
      </c>
      <c r="BX11097" s="118" t="s">
        <v>3043</v>
      </c>
      <c r="BY11097" s="118" t="s">
        <v>16476</v>
      </c>
    </row>
    <row r="11098" spans="53:77" x14ac:dyDescent="0.3">
      <c r="BA11098" s="169" t="e">
        <f>VLOOKUP(D11098,#REF!, 2,FALSE)</f>
        <v>#REF!</v>
      </c>
      <c r="BO11098" s="118" t="s">
        <v>16477</v>
      </c>
      <c r="BP11098" s="118" t="s">
        <v>1342</v>
      </c>
      <c r="BQ11098" s="118" t="s">
        <v>13555</v>
      </c>
      <c r="BW11098" s="118" t="s">
        <v>16477</v>
      </c>
      <c r="BX11098" s="118" t="s">
        <v>1342</v>
      </c>
      <c r="BY11098" s="118" t="s">
        <v>13555</v>
      </c>
    </row>
    <row r="11099" spans="53:77" x14ac:dyDescent="0.3">
      <c r="BA11099" s="169" t="e">
        <f>VLOOKUP(D11099,#REF!, 2,FALSE)</f>
        <v>#REF!</v>
      </c>
      <c r="BO11099" s="118" t="s">
        <v>16478</v>
      </c>
      <c r="BP11099" s="118" t="s">
        <v>3043</v>
      </c>
      <c r="BQ11099" s="118" t="s">
        <v>5649</v>
      </c>
      <c r="BW11099" s="118" t="s">
        <v>16478</v>
      </c>
      <c r="BX11099" s="118" t="s">
        <v>3043</v>
      </c>
      <c r="BY11099" s="118" t="s">
        <v>5649</v>
      </c>
    </row>
    <row r="11100" spans="53:77" x14ac:dyDescent="0.3">
      <c r="BA11100" s="169" t="e">
        <f>VLOOKUP(D11100,#REF!, 2,FALSE)</f>
        <v>#REF!</v>
      </c>
      <c r="BO11100" s="118" t="s">
        <v>16479</v>
      </c>
      <c r="BP11100" s="118" t="s">
        <v>3043</v>
      </c>
      <c r="BQ11100" s="118" t="s">
        <v>10891</v>
      </c>
      <c r="BW11100" s="118" t="s">
        <v>16479</v>
      </c>
      <c r="BX11100" s="118" t="s">
        <v>3043</v>
      </c>
      <c r="BY11100" s="118" t="s">
        <v>10891</v>
      </c>
    </row>
    <row r="11101" spans="53:77" x14ac:dyDescent="0.3">
      <c r="BA11101" s="169" t="e">
        <f>VLOOKUP(D11101,#REF!, 2,FALSE)</f>
        <v>#REF!</v>
      </c>
      <c r="BO11101" s="118" t="s">
        <v>16480</v>
      </c>
      <c r="BP11101" s="118" t="s">
        <v>1342</v>
      </c>
      <c r="BQ11101" s="118" t="s">
        <v>4319</v>
      </c>
      <c r="BW11101" s="118" t="s">
        <v>16480</v>
      </c>
      <c r="BX11101" s="118" t="s">
        <v>1342</v>
      </c>
      <c r="BY11101" s="118" t="s">
        <v>4319</v>
      </c>
    </row>
    <row r="11102" spans="53:77" x14ac:dyDescent="0.3">
      <c r="BA11102" s="169" t="e">
        <f>VLOOKUP(D11102,#REF!, 2,FALSE)</f>
        <v>#REF!</v>
      </c>
      <c r="BO11102" s="118" t="s">
        <v>16481</v>
      </c>
      <c r="BP11102" s="118" t="s">
        <v>1139</v>
      </c>
      <c r="BQ11102" s="118" t="s">
        <v>1726</v>
      </c>
      <c r="BW11102" s="118" t="s">
        <v>16481</v>
      </c>
      <c r="BX11102" s="118" t="s">
        <v>1139</v>
      </c>
      <c r="BY11102" s="118" t="s">
        <v>1726</v>
      </c>
    </row>
    <row r="11103" spans="53:77" x14ac:dyDescent="0.3">
      <c r="BA11103" s="169" t="e">
        <f>VLOOKUP(D11103,#REF!, 2,FALSE)</f>
        <v>#REF!</v>
      </c>
      <c r="BO11103" s="118" t="s">
        <v>16482</v>
      </c>
      <c r="BP11103" s="118" t="s">
        <v>736</v>
      </c>
      <c r="BQ11103" s="118" t="s">
        <v>3186</v>
      </c>
      <c r="BW11103" s="118" t="s">
        <v>16482</v>
      </c>
      <c r="BX11103" s="118" t="s">
        <v>736</v>
      </c>
      <c r="BY11103" s="118" t="s">
        <v>3186</v>
      </c>
    </row>
    <row r="11104" spans="53:77" x14ac:dyDescent="0.3">
      <c r="BA11104" s="169" t="e">
        <f>VLOOKUP(D11104,#REF!, 2,FALSE)</f>
        <v>#REF!</v>
      </c>
      <c r="BO11104" s="118" t="s">
        <v>16483</v>
      </c>
      <c r="BP11104" s="118" t="s">
        <v>1342</v>
      </c>
      <c r="BQ11104" s="118" t="s">
        <v>3186</v>
      </c>
      <c r="BW11104" s="118" t="s">
        <v>16483</v>
      </c>
      <c r="BX11104" s="118" t="s">
        <v>1342</v>
      </c>
      <c r="BY11104" s="118" t="s">
        <v>3186</v>
      </c>
    </row>
    <row r="11105" spans="53:77" x14ac:dyDescent="0.3">
      <c r="BA11105" s="169" t="e">
        <f>VLOOKUP(D11105,#REF!, 2,FALSE)</f>
        <v>#REF!</v>
      </c>
      <c r="BO11105" s="118" t="s">
        <v>2836</v>
      </c>
      <c r="BP11105" s="118" t="s">
        <v>3043</v>
      </c>
      <c r="BQ11105" s="118" t="s">
        <v>1071</v>
      </c>
      <c r="BW11105" s="118" t="s">
        <v>2836</v>
      </c>
      <c r="BX11105" s="118" t="s">
        <v>3043</v>
      </c>
      <c r="BY11105" s="118" t="s">
        <v>1071</v>
      </c>
    </row>
    <row r="11106" spans="53:77" x14ac:dyDescent="0.3">
      <c r="BA11106" s="169" t="e">
        <f>VLOOKUP(D11106,#REF!, 2,FALSE)</f>
        <v>#REF!</v>
      </c>
      <c r="BO11106" s="118" t="s">
        <v>16484</v>
      </c>
      <c r="BP11106" s="118" t="s">
        <v>778</v>
      </c>
      <c r="BQ11106" s="118" t="s">
        <v>1201</v>
      </c>
      <c r="BW11106" s="118" t="s">
        <v>16484</v>
      </c>
      <c r="BX11106" s="118" t="s">
        <v>778</v>
      </c>
      <c r="BY11106" s="118" t="s">
        <v>1201</v>
      </c>
    </row>
    <row r="11107" spans="53:77" x14ac:dyDescent="0.3">
      <c r="BA11107" s="169" t="e">
        <f>VLOOKUP(D11107,#REF!, 2,FALSE)</f>
        <v>#REF!</v>
      </c>
      <c r="BO11107" s="118" t="s">
        <v>16485</v>
      </c>
      <c r="BP11107" s="118" t="s">
        <v>3085</v>
      </c>
      <c r="BQ11107" s="118" t="s">
        <v>1746</v>
      </c>
      <c r="BW11107" s="118" t="s">
        <v>16485</v>
      </c>
      <c r="BX11107" s="118" t="s">
        <v>3085</v>
      </c>
      <c r="BY11107" s="118" t="s">
        <v>1746</v>
      </c>
    </row>
    <row r="11108" spans="53:77" x14ac:dyDescent="0.3">
      <c r="BA11108" s="169" t="e">
        <f>VLOOKUP(D11108,#REF!, 2,FALSE)</f>
        <v>#REF!</v>
      </c>
      <c r="BO11108" s="118" t="s">
        <v>2837</v>
      </c>
      <c r="BP11108" s="118" t="s">
        <v>637</v>
      </c>
      <c r="BQ11108" s="118" t="s">
        <v>4620</v>
      </c>
      <c r="BW11108" s="118" t="s">
        <v>2837</v>
      </c>
      <c r="BX11108" s="118" t="s">
        <v>637</v>
      </c>
      <c r="BY11108" s="118" t="s">
        <v>4620</v>
      </c>
    </row>
    <row r="11109" spans="53:77" x14ac:dyDescent="0.3">
      <c r="BA11109" s="169" t="e">
        <f>VLOOKUP(D11109,#REF!, 2,FALSE)</f>
        <v>#REF!</v>
      </c>
      <c r="BO11109" s="118" t="s">
        <v>16486</v>
      </c>
      <c r="BP11109" s="118" t="s">
        <v>1139</v>
      </c>
      <c r="BQ11109" s="118" t="s">
        <v>3524</v>
      </c>
      <c r="BW11109" s="118" t="s">
        <v>16486</v>
      </c>
      <c r="BX11109" s="118" t="s">
        <v>1139</v>
      </c>
      <c r="BY11109" s="118" t="s">
        <v>3524</v>
      </c>
    </row>
    <row r="11110" spans="53:77" x14ac:dyDescent="0.3">
      <c r="BA11110" s="169" t="e">
        <f>VLOOKUP(D11110,#REF!, 2,FALSE)</f>
        <v>#REF!</v>
      </c>
      <c r="BO11110" s="118" t="s">
        <v>16487</v>
      </c>
      <c r="BP11110" s="118" t="s">
        <v>1342</v>
      </c>
      <c r="BQ11110" s="118" t="s">
        <v>1738</v>
      </c>
      <c r="BW11110" s="118" t="s">
        <v>16487</v>
      </c>
      <c r="BX11110" s="118" t="s">
        <v>1342</v>
      </c>
      <c r="BY11110" s="118" t="s">
        <v>1738</v>
      </c>
    </row>
    <row r="11111" spans="53:77" x14ac:dyDescent="0.3">
      <c r="BA11111" s="169" t="e">
        <f>VLOOKUP(D11111,#REF!, 2,FALSE)</f>
        <v>#REF!</v>
      </c>
      <c r="BO11111" s="118" t="s">
        <v>16488</v>
      </c>
      <c r="BP11111" s="118" t="s">
        <v>614</v>
      </c>
      <c r="BQ11111" s="118" t="s">
        <v>2374</v>
      </c>
      <c r="BW11111" s="118" t="s">
        <v>16488</v>
      </c>
      <c r="BX11111" s="118" t="s">
        <v>614</v>
      </c>
      <c r="BY11111" s="118" t="s">
        <v>2374</v>
      </c>
    </row>
    <row r="11112" spans="53:77" x14ac:dyDescent="0.3">
      <c r="BA11112" s="169" t="e">
        <f>VLOOKUP(D11112,#REF!, 2,FALSE)</f>
        <v>#REF!</v>
      </c>
      <c r="BO11112" s="118" t="s">
        <v>16489</v>
      </c>
      <c r="BP11112" s="118" t="s">
        <v>619</v>
      </c>
      <c r="BQ11112" s="118" t="s">
        <v>2547</v>
      </c>
      <c r="BW11112" s="118" t="s">
        <v>16489</v>
      </c>
      <c r="BX11112" s="118" t="s">
        <v>619</v>
      </c>
      <c r="BY11112" s="118" t="s">
        <v>2547</v>
      </c>
    </row>
    <row r="11113" spans="53:77" x14ac:dyDescent="0.3">
      <c r="BA11113" s="169" t="e">
        <f>VLOOKUP(D11113,#REF!, 2,FALSE)</f>
        <v>#REF!</v>
      </c>
      <c r="BO11113" s="118" t="s">
        <v>16490</v>
      </c>
      <c r="BP11113" s="118" t="s">
        <v>803</v>
      </c>
      <c r="BQ11113" s="118" t="s">
        <v>16491</v>
      </c>
      <c r="BW11113" s="118" t="s">
        <v>16490</v>
      </c>
      <c r="BX11113" s="118" t="s">
        <v>803</v>
      </c>
      <c r="BY11113" s="118" t="s">
        <v>16491</v>
      </c>
    </row>
    <row r="11114" spans="53:77" x14ac:dyDescent="0.3">
      <c r="BA11114" s="169" t="e">
        <f>VLOOKUP(D11114,#REF!, 2,FALSE)</f>
        <v>#REF!</v>
      </c>
      <c r="BO11114" s="118" t="s">
        <v>16492</v>
      </c>
      <c r="BP11114" s="118" t="s">
        <v>619</v>
      </c>
      <c r="BQ11114" s="118" t="s">
        <v>1973</v>
      </c>
      <c r="BW11114" s="118" t="s">
        <v>16492</v>
      </c>
      <c r="BX11114" s="118" t="s">
        <v>619</v>
      </c>
      <c r="BY11114" s="118" t="s">
        <v>1973</v>
      </c>
    </row>
    <row r="11115" spans="53:77" x14ac:dyDescent="0.3">
      <c r="BA11115" s="169" t="e">
        <f>VLOOKUP(D11115,#REF!, 2,FALSE)</f>
        <v>#REF!</v>
      </c>
      <c r="BO11115" s="118" t="s">
        <v>16493</v>
      </c>
      <c r="BP11115" s="118" t="s">
        <v>810</v>
      </c>
      <c r="BQ11115" s="118" t="s">
        <v>620</v>
      </c>
      <c r="BW11115" s="118" t="s">
        <v>16493</v>
      </c>
      <c r="BX11115" s="118" t="s">
        <v>810</v>
      </c>
      <c r="BY11115" s="118" t="s">
        <v>620</v>
      </c>
    </row>
    <row r="11116" spans="53:77" x14ac:dyDescent="0.3">
      <c r="BA11116" s="169" t="e">
        <f>VLOOKUP(D11116,#REF!, 2,FALSE)</f>
        <v>#REF!</v>
      </c>
      <c r="BO11116" s="118" t="s">
        <v>16494</v>
      </c>
      <c r="BP11116" s="118" t="s">
        <v>1342</v>
      </c>
      <c r="BQ11116" s="118" t="s">
        <v>1142</v>
      </c>
      <c r="BW11116" s="118" t="s">
        <v>16494</v>
      </c>
      <c r="BX11116" s="118" t="s">
        <v>1342</v>
      </c>
      <c r="BY11116" s="118" t="s">
        <v>1142</v>
      </c>
    </row>
    <row r="11117" spans="53:77" x14ac:dyDescent="0.3">
      <c r="BA11117" s="169" t="e">
        <f>VLOOKUP(D11117,#REF!, 2,FALSE)</f>
        <v>#REF!</v>
      </c>
      <c r="BO11117" s="118" t="s">
        <v>16495</v>
      </c>
      <c r="BP11117" s="118" t="s">
        <v>616</v>
      </c>
      <c r="BQ11117" s="118" t="s">
        <v>5910</v>
      </c>
      <c r="BW11117" s="118" t="s">
        <v>16495</v>
      </c>
      <c r="BX11117" s="118" t="s">
        <v>616</v>
      </c>
      <c r="BY11117" s="118" t="s">
        <v>5910</v>
      </c>
    </row>
    <row r="11118" spans="53:77" x14ac:dyDescent="0.3">
      <c r="BA11118" s="169" t="e">
        <f>VLOOKUP(D11118,#REF!, 2,FALSE)</f>
        <v>#REF!</v>
      </c>
      <c r="BO11118" s="118" t="s">
        <v>16496</v>
      </c>
      <c r="BP11118" s="118" t="s">
        <v>616</v>
      </c>
      <c r="BQ11118" s="118" t="s">
        <v>16497</v>
      </c>
      <c r="BW11118" s="118" t="s">
        <v>16496</v>
      </c>
      <c r="BX11118" s="118" t="s">
        <v>616</v>
      </c>
      <c r="BY11118" s="118" t="s">
        <v>16497</v>
      </c>
    </row>
    <row r="11119" spans="53:77" x14ac:dyDescent="0.3">
      <c r="BA11119" s="169" t="e">
        <f>VLOOKUP(D11119,#REF!, 2,FALSE)</f>
        <v>#REF!</v>
      </c>
      <c r="BO11119" s="118" t="s">
        <v>16498</v>
      </c>
      <c r="BP11119" s="118" t="s">
        <v>1139</v>
      </c>
      <c r="BQ11119" s="118" t="s">
        <v>2983</v>
      </c>
      <c r="BW11119" s="118" t="s">
        <v>16498</v>
      </c>
      <c r="BX11119" s="118" t="s">
        <v>1139</v>
      </c>
      <c r="BY11119" s="118" t="s">
        <v>2983</v>
      </c>
    </row>
    <row r="11120" spans="53:77" x14ac:dyDescent="0.3">
      <c r="BA11120" s="169" t="e">
        <f>VLOOKUP(D11120,#REF!, 2,FALSE)</f>
        <v>#REF!</v>
      </c>
      <c r="BO11120" s="118" t="s">
        <v>16499</v>
      </c>
      <c r="BP11120" s="118" t="s">
        <v>862</v>
      </c>
      <c r="BQ11120" s="118" t="s">
        <v>2983</v>
      </c>
      <c r="BW11120" s="118" t="s">
        <v>16499</v>
      </c>
      <c r="BX11120" s="118" t="s">
        <v>862</v>
      </c>
      <c r="BY11120" s="118" t="s">
        <v>2983</v>
      </c>
    </row>
    <row r="11121" spans="53:77" x14ac:dyDescent="0.3">
      <c r="BA11121" s="169" t="e">
        <f>VLOOKUP(D11121,#REF!, 2,FALSE)</f>
        <v>#REF!</v>
      </c>
      <c r="BO11121" s="118" t="s">
        <v>16500</v>
      </c>
      <c r="BP11121" s="118" t="s">
        <v>862</v>
      </c>
      <c r="BQ11121" s="118" t="s">
        <v>2983</v>
      </c>
      <c r="BW11121" s="118" t="s">
        <v>16500</v>
      </c>
      <c r="BX11121" s="118" t="s">
        <v>862</v>
      </c>
      <c r="BY11121" s="118" t="s">
        <v>2983</v>
      </c>
    </row>
    <row r="11122" spans="53:77" x14ac:dyDescent="0.3">
      <c r="BA11122" s="169" t="e">
        <f>VLOOKUP(D11122,#REF!, 2,FALSE)</f>
        <v>#REF!</v>
      </c>
      <c r="BO11122" s="118" t="s">
        <v>16501</v>
      </c>
      <c r="BP11122" s="118" t="s">
        <v>16975</v>
      </c>
      <c r="BQ11122" s="118" t="s">
        <v>2983</v>
      </c>
      <c r="BW11122" s="118" t="s">
        <v>16501</v>
      </c>
      <c r="BX11122" s="118" t="s">
        <v>16975</v>
      </c>
      <c r="BY11122" s="118" t="s">
        <v>2983</v>
      </c>
    </row>
    <row r="11123" spans="53:77" x14ac:dyDescent="0.3">
      <c r="BA11123" s="169" t="e">
        <f>VLOOKUP(D11123,#REF!, 2,FALSE)</f>
        <v>#REF!</v>
      </c>
      <c r="BO11123" s="118" t="s">
        <v>16502</v>
      </c>
      <c r="BP11123" s="118" t="s">
        <v>16975</v>
      </c>
      <c r="BQ11123" s="118" t="s">
        <v>16503</v>
      </c>
      <c r="BW11123" s="118" t="s">
        <v>16502</v>
      </c>
      <c r="BX11123" s="118" t="s">
        <v>16975</v>
      </c>
      <c r="BY11123" s="118" t="s">
        <v>16503</v>
      </c>
    </row>
    <row r="11124" spans="53:77" x14ac:dyDescent="0.3">
      <c r="BA11124" s="169" t="e">
        <f>VLOOKUP(D11124,#REF!, 2,FALSE)</f>
        <v>#REF!</v>
      </c>
      <c r="BO11124" s="118" t="s">
        <v>16504</v>
      </c>
      <c r="BP11124" s="118" t="s">
        <v>16975</v>
      </c>
      <c r="BQ11124" s="118" t="s">
        <v>2983</v>
      </c>
      <c r="BW11124" s="118" t="s">
        <v>16504</v>
      </c>
      <c r="BX11124" s="118" t="s">
        <v>16975</v>
      </c>
      <c r="BY11124" s="118" t="s">
        <v>2983</v>
      </c>
    </row>
    <row r="11125" spans="53:77" x14ac:dyDescent="0.3">
      <c r="BA11125" s="169" t="e">
        <f>VLOOKUP(D11125,#REF!, 2,FALSE)</f>
        <v>#REF!</v>
      </c>
      <c r="BO11125" s="118" t="s">
        <v>16505</v>
      </c>
      <c r="BP11125" s="118" t="s">
        <v>16975</v>
      </c>
      <c r="BQ11125" s="118" t="s">
        <v>770</v>
      </c>
      <c r="BW11125" s="118" t="s">
        <v>16505</v>
      </c>
      <c r="BX11125" s="118" t="s">
        <v>16975</v>
      </c>
      <c r="BY11125" s="118" t="s">
        <v>770</v>
      </c>
    </row>
    <row r="11126" spans="53:77" x14ac:dyDescent="0.3">
      <c r="BA11126" s="169" t="e">
        <f>VLOOKUP(D11126,#REF!, 2,FALSE)</f>
        <v>#REF!</v>
      </c>
      <c r="BO11126" s="118" t="s">
        <v>16506</v>
      </c>
      <c r="BP11126" s="118" t="s">
        <v>16975</v>
      </c>
      <c r="BQ11126" s="118" t="s">
        <v>16507</v>
      </c>
      <c r="BW11126" s="118" t="s">
        <v>16506</v>
      </c>
      <c r="BX11126" s="118" t="s">
        <v>16975</v>
      </c>
      <c r="BY11126" s="118" t="s">
        <v>16507</v>
      </c>
    </row>
    <row r="11127" spans="53:77" x14ac:dyDescent="0.3">
      <c r="BA11127" s="169" t="e">
        <f>VLOOKUP(D11127,#REF!, 2,FALSE)</f>
        <v>#REF!</v>
      </c>
      <c r="BO11127" s="118" t="s">
        <v>16508</v>
      </c>
      <c r="BP11127" s="118" t="s">
        <v>16975</v>
      </c>
      <c r="BQ11127" s="118" t="s">
        <v>16509</v>
      </c>
      <c r="BW11127" s="118" t="s">
        <v>16508</v>
      </c>
      <c r="BX11127" s="118" t="s">
        <v>16975</v>
      </c>
      <c r="BY11127" s="118" t="s">
        <v>16509</v>
      </c>
    </row>
    <row r="11128" spans="53:77" x14ac:dyDescent="0.3">
      <c r="BA11128" s="169" t="e">
        <f>VLOOKUP(D11128,#REF!, 2,FALSE)</f>
        <v>#REF!</v>
      </c>
      <c r="BO11128" s="118" t="s">
        <v>16510</v>
      </c>
      <c r="BP11128" s="118" t="s">
        <v>16975</v>
      </c>
      <c r="BQ11128" s="118" t="s">
        <v>4707</v>
      </c>
      <c r="BW11128" s="118" t="s">
        <v>16510</v>
      </c>
      <c r="BX11128" s="118" t="s">
        <v>16975</v>
      </c>
      <c r="BY11128" s="118" t="s">
        <v>4707</v>
      </c>
    </row>
    <row r="11129" spans="53:77" x14ac:dyDescent="0.3">
      <c r="BA11129" s="169" t="e">
        <f>VLOOKUP(D11129,#REF!, 2,FALSE)</f>
        <v>#REF!</v>
      </c>
      <c r="BO11129" s="118" t="s">
        <v>16511</v>
      </c>
      <c r="BP11129" s="118" t="s">
        <v>16975</v>
      </c>
      <c r="BQ11129" s="118" t="s">
        <v>16512</v>
      </c>
      <c r="BW11129" s="118" t="s">
        <v>16511</v>
      </c>
      <c r="BX11129" s="118" t="s">
        <v>16975</v>
      </c>
      <c r="BY11129" s="118" t="s">
        <v>16512</v>
      </c>
    </row>
    <row r="11130" spans="53:77" x14ac:dyDescent="0.3">
      <c r="BA11130" s="169" t="e">
        <f>VLOOKUP(D11130,#REF!, 2,FALSE)</f>
        <v>#REF!</v>
      </c>
      <c r="BO11130" s="118" t="s">
        <v>16513</v>
      </c>
      <c r="BP11130" s="118" t="s">
        <v>1342</v>
      </c>
      <c r="BQ11130" s="118" t="s">
        <v>16514</v>
      </c>
      <c r="BW11130" s="118" t="s">
        <v>16513</v>
      </c>
      <c r="BX11130" s="118" t="s">
        <v>1342</v>
      </c>
      <c r="BY11130" s="118" t="s">
        <v>16514</v>
      </c>
    </row>
    <row r="11131" spans="53:77" x14ac:dyDescent="0.3">
      <c r="BA11131" s="169" t="e">
        <f>VLOOKUP(D11131,#REF!, 2,FALSE)</f>
        <v>#REF!</v>
      </c>
      <c r="BO11131" s="118" t="s">
        <v>16515</v>
      </c>
      <c r="BP11131" s="118" t="s">
        <v>16975</v>
      </c>
      <c r="BQ11131" s="118" t="s">
        <v>660</v>
      </c>
      <c r="BW11131" s="118" t="s">
        <v>16515</v>
      </c>
      <c r="BX11131" s="118" t="s">
        <v>16975</v>
      </c>
      <c r="BY11131" s="118" t="s">
        <v>660</v>
      </c>
    </row>
    <row r="11132" spans="53:77" x14ac:dyDescent="0.3">
      <c r="BA11132" s="169" t="e">
        <f>VLOOKUP(D11132,#REF!, 2,FALSE)</f>
        <v>#REF!</v>
      </c>
      <c r="BO11132" s="118" t="s">
        <v>16516</v>
      </c>
      <c r="BP11132" s="118" t="s">
        <v>16975</v>
      </c>
      <c r="BQ11132" s="118" t="s">
        <v>12078</v>
      </c>
      <c r="BW11132" s="118" t="s">
        <v>16516</v>
      </c>
      <c r="BX11132" s="118" t="s">
        <v>16975</v>
      </c>
      <c r="BY11132" s="118" t="s">
        <v>12078</v>
      </c>
    </row>
    <row r="11133" spans="53:77" x14ac:dyDescent="0.3">
      <c r="BA11133" s="169" t="e">
        <f>VLOOKUP(D11133,#REF!, 2,FALSE)</f>
        <v>#REF!</v>
      </c>
      <c r="BO11133" s="118" t="s">
        <v>16517</v>
      </c>
      <c r="BP11133" s="118" t="s">
        <v>3197</v>
      </c>
      <c r="BQ11133" s="118" t="s">
        <v>2983</v>
      </c>
      <c r="BW11133" s="118" t="s">
        <v>16517</v>
      </c>
      <c r="BX11133" s="118" t="s">
        <v>3197</v>
      </c>
      <c r="BY11133" s="118" t="s">
        <v>2983</v>
      </c>
    </row>
    <row r="11134" spans="53:77" x14ac:dyDescent="0.3">
      <c r="BA11134" s="169" t="e">
        <f>VLOOKUP(D11134,#REF!, 2,FALSE)</f>
        <v>#REF!</v>
      </c>
      <c r="BO11134" s="118" t="s">
        <v>16518</v>
      </c>
      <c r="BP11134" s="118" t="s">
        <v>3000</v>
      </c>
      <c r="BQ11134" s="118" t="s">
        <v>16519</v>
      </c>
      <c r="BW11134" s="118" t="s">
        <v>16518</v>
      </c>
      <c r="BX11134" s="118" t="s">
        <v>3000</v>
      </c>
      <c r="BY11134" s="118" t="s">
        <v>16519</v>
      </c>
    </row>
    <row r="11135" spans="53:77" x14ac:dyDescent="0.3">
      <c r="BA11135" s="169" t="e">
        <f>VLOOKUP(D11135,#REF!, 2,FALSE)</f>
        <v>#REF!</v>
      </c>
      <c r="BO11135" s="118" t="s">
        <v>16520</v>
      </c>
      <c r="BP11135" s="118" t="s">
        <v>1342</v>
      </c>
      <c r="BQ11135" s="118" t="s">
        <v>5192</v>
      </c>
      <c r="BW11135" s="118" t="s">
        <v>16520</v>
      </c>
      <c r="BX11135" s="118" t="s">
        <v>1342</v>
      </c>
      <c r="BY11135" s="118" t="s">
        <v>5192</v>
      </c>
    </row>
    <row r="11136" spans="53:77" x14ac:dyDescent="0.3">
      <c r="BA11136" s="169" t="e">
        <f>VLOOKUP(D11136,#REF!, 2,FALSE)</f>
        <v>#REF!</v>
      </c>
      <c r="BO11136" s="118" t="s">
        <v>2838</v>
      </c>
      <c r="BP11136" s="118" t="s">
        <v>1342</v>
      </c>
      <c r="BQ11136" s="118" t="s">
        <v>16521</v>
      </c>
      <c r="BW11136" s="118" t="s">
        <v>2838</v>
      </c>
      <c r="BX11136" s="118" t="s">
        <v>1342</v>
      </c>
      <c r="BY11136" s="118" t="s">
        <v>16521</v>
      </c>
    </row>
    <row r="11137" spans="53:77" x14ac:dyDescent="0.3">
      <c r="BA11137" s="169" t="e">
        <f>VLOOKUP(D11137,#REF!, 2,FALSE)</f>
        <v>#REF!</v>
      </c>
      <c r="BO11137" s="118" t="s">
        <v>16522</v>
      </c>
      <c r="BP11137" s="118" t="s">
        <v>3085</v>
      </c>
      <c r="BQ11137" s="118" t="s">
        <v>16523</v>
      </c>
      <c r="BW11137" s="118" t="s">
        <v>16522</v>
      </c>
      <c r="BX11137" s="118" t="s">
        <v>3085</v>
      </c>
      <c r="BY11137" s="118" t="s">
        <v>16523</v>
      </c>
    </row>
    <row r="11138" spans="53:77" x14ac:dyDescent="0.3">
      <c r="BA11138" s="169" t="e">
        <f>VLOOKUP(D11138,#REF!, 2,FALSE)</f>
        <v>#REF!</v>
      </c>
      <c r="BO11138" s="118" t="s">
        <v>16524</v>
      </c>
      <c r="BP11138" s="118" t="s">
        <v>3243</v>
      </c>
      <c r="BQ11138" s="118" t="s">
        <v>6193</v>
      </c>
      <c r="BW11138" s="118" t="s">
        <v>16524</v>
      </c>
      <c r="BX11138" s="118" t="s">
        <v>3243</v>
      </c>
      <c r="BY11138" s="118" t="s">
        <v>6193</v>
      </c>
    </row>
    <row r="11139" spans="53:77" x14ac:dyDescent="0.3">
      <c r="BA11139" s="169" t="e">
        <f>VLOOKUP(D11139,#REF!, 2,FALSE)</f>
        <v>#REF!</v>
      </c>
      <c r="BO11139" s="118" t="s">
        <v>16525</v>
      </c>
      <c r="BP11139" s="118" t="s">
        <v>16975</v>
      </c>
      <c r="BQ11139" s="118" t="s">
        <v>16526</v>
      </c>
      <c r="BW11139" s="118" t="s">
        <v>16525</v>
      </c>
      <c r="BX11139" s="118" t="s">
        <v>16975</v>
      </c>
      <c r="BY11139" s="118" t="s">
        <v>16526</v>
      </c>
    </row>
    <row r="11140" spans="53:77" x14ac:dyDescent="0.3">
      <c r="BA11140" s="169" t="e">
        <f>VLOOKUP(D11140,#REF!, 2,FALSE)</f>
        <v>#REF!</v>
      </c>
      <c r="BO11140" s="118" t="s">
        <v>16527</v>
      </c>
      <c r="BP11140" s="118" t="s">
        <v>16975</v>
      </c>
      <c r="BQ11140" s="118" t="s">
        <v>9486</v>
      </c>
      <c r="BW11140" s="118" t="s">
        <v>16527</v>
      </c>
      <c r="BX11140" s="118" t="s">
        <v>16975</v>
      </c>
      <c r="BY11140" s="118" t="s">
        <v>9486</v>
      </c>
    </row>
    <row r="11141" spans="53:77" x14ac:dyDescent="0.3">
      <c r="BA11141" s="169" t="e">
        <f>VLOOKUP(D11141,#REF!, 2,FALSE)</f>
        <v>#REF!</v>
      </c>
      <c r="BO11141" s="118" t="s">
        <v>16528</v>
      </c>
      <c r="BP11141" s="118" t="s">
        <v>1139</v>
      </c>
      <c r="BQ11141" s="118" t="s">
        <v>2983</v>
      </c>
      <c r="BW11141" s="118" t="s">
        <v>16528</v>
      </c>
      <c r="BX11141" s="118" t="s">
        <v>1139</v>
      </c>
      <c r="BY11141" s="118" t="s">
        <v>2983</v>
      </c>
    </row>
    <row r="11142" spans="53:77" x14ac:dyDescent="0.3">
      <c r="BA11142" s="169" t="e">
        <f>VLOOKUP(D11142,#REF!, 2,FALSE)</f>
        <v>#REF!</v>
      </c>
      <c r="BO11142" s="118" t="s">
        <v>16529</v>
      </c>
      <c r="BP11142" s="118" t="s">
        <v>1342</v>
      </c>
      <c r="BQ11142" s="118" t="s">
        <v>13632</v>
      </c>
      <c r="BW11142" s="118" t="s">
        <v>16529</v>
      </c>
      <c r="BX11142" s="118" t="s">
        <v>1342</v>
      </c>
      <c r="BY11142" s="118" t="s">
        <v>13632</v>
      </c>
    </row>
    <row r="11143" spans="53:77" x14ac:dyDescent="0.3">
      <c r="BA11143" s="169" t="e">
        <f>VLOOKUP(D11143,#REF!, 2,FALSE)</f>
        <v>#REF!</v>
      </c>
      <c r="BO11143" s="118" t="s">
        <v>16530</v>
      </c>
      <c r="BP11143" s="118" t="s">
        <v>2983</v>
      </c>
      <c r="BQ11143" s="118" t="s">
        <v>9241</v>
      </c>
      <c r="BW11143" s="118" t="s">
        <v>16530</v>
      </c>
      <c r="BX11143" s="118" t="s">
        <v>2983</v>
      </c>
      <c r="BY11143" s="118" t="s">
        <v>9241</v>
      </c>
    </row>
    <row r="11144" spans="53:77" x14ac:dyDescent="0.3">
      <c r="BA11144" s="169" t="e">
        <f>VLOOKUP(D11144,#REF!, 2,FALSE)</f>
        <v>#REF!</v>
      </c>
      <c r="BO11144" s="118" t="s">
        <v>16531</v>
      </c>
      <c r="BP11144" s="118" t="s">
        <v>862</v>
      </c>
      <c r="BQ11144" s="118" t="s">
        <v>16532</v>
      </c>
      <c r="BW11144" s="118" t="s">
        <v>16531</v>
      </c>
      <c r="BX11144" s="118" t="s">
        <v>862</v>
      </c>
      <c r="BY11144" s="118" t="s">
        <v>16532</v>
      </c>
    </row>
    <row r="11145" spans="53:77" x14ac:dyDescent="0.3">
      <c r="BA11145" s="169" t="e">
        <f>VLOOKUP(D11145,#REF!, 2,FALSE)</f>
        <v>#REF!</v>
      </c>
      <c r="BO11145" s="118" t="s">
        <v>16533</v>
      </c>
      <c r="BP11145" s="118" t="s">
        <v>2983</v>
      </c>
      <c r="BQ11145" s="118" t="s">
        <v>4716</v>
      </c>
      <c r="BW11145" s="118" t="s">
        <v>16533</v>
      </c>
      <c r="BX11145" s="118" t="s">
        <v>2983</v>
      </c>
      <c r="BY11145" s="118" t="s">
        <v>4716</v>
      </c>
    </row>
    <row r="11146" spans="53:77" x14ac:dyDescent="0.3">
      <c r="BA11146" s="169" t="e">
        <f>VLOOKUP(D11146,#REF!, 2,FALSE)</f>
        <v>#REF!</v>
      </c>
      <c r="BO11146" s="118" t="s">
        <v>16534</v>
      </c>
      <c r="BP11146" s="118" t="s">
        <v>2983</v>
      </c>
      <c r="BQ11146" s="118" t="s">
        <v>9876</v>
      </c>
      <c r="BW11146" s="118" t="s">
        <v>16534</v>
      </c>
      <c r="BX11146" s="118" t="s">
        <v>2983</v>
      </c>
      <c r="BY11146" s="118" t="s">
        <v>9876</v>
      </c>
    </row>
    <row r="11147" spans="53:77" x14ac:dyDescent="0.3">
      <c r="BA11147" s="169" t="e">
        <f>VLOOKUP(D11147,#REF!, 2,FALSE)</f>
        <v>#REF!</v>
      </c>
      <c r="BO11147" s="118" t="s">
        <v>16535</v>
      </c>
      <c r="BP11147" s="118" t="s">
        <v>2983</v>
      </c>
      <c r="BQ11147" s="118" t="s">
        <v>8738</v>
      </c>
      <c r="BW11147" s="118" t="s">
        <v>16535</v>
      </c>
      <c r="BX11147" s="118" t="s">
        <v>2983</v>
      </c>
      <c r="BY11147" s="118" t="s">
        <v>8738</v>
      </c>
    </row>
    <row r="11148" spans="53:77" x14ac:dyDescent="0.3">
      <c r="BA11148" s="169" t="e">
        <f>VLOOKUP(D11148,#REF!, 2,FALSE)</f>
        <v>#REF!</v>
      </c>
      <c r="BO11148" s="118" t="s">
        <v>16536</v>
      </c>
      <c r="BP11148" s="118" t="s">
        <v>2983</v>
      </c>
      <c r="BQ11148" s="118" t="s">
        <v>16537</v>
      </c>
      <c r="BW11148" s="118" t="s">
        <v>16536</v>
      </c>
      <c r="BX11148" s="118" t="s">
        <v>2983</v>
      </c>
      <c r="BY11148" s="118" t="s">
        <v>16537</v>
      </c>
    </row>
    <row r="11149" spans="53:77" x14ac:dyDescent="0.3">
      <c r="BA11149" s="169" t="e">
        <f>VLOOKUP(D11149,#REF!, 2,FALSE)</f>
        <v>#REF!</v>
      </c>
      <c r="BO11149" s="118" t="s">
        <v>16538</v>
      </c>
      <c r="BP11149" s="118" t="s">
        <v>2983</v>
      </c>
      <c r="BQ11149" s="118" t="s">
        <v>16539</v>
      </c>
      <c r="BW11149" s="118" t="s">
        <v>16538</v>
      </c>
      <c r="BX11149" s="118" t="s">
        <v>2983</v>
      </c>
      <c r="BY11149" s="118" t="s">
        <v>16539</v>
      </c>
    </row>
    <row r="11150" spans="53:77" x14ac:dyDescent="0.3">
      <c r="BA11150" s="169" t="e">
        <f>VLOOKUP(D11150,#REF!, 2,FALSE)</f>
        <v>#REF!</v>
      </c>
      <c r="BO11150" s="118" t="s">
        <v>16540</v>
      </c>
      <c r="BP11150" s="118" t="s">
        <v>2983</v>
      </c>
      <c r="BQ11150" s="118" t="s">
        <v>7501</v>
      </c>
      <c r="BW11150" s="118" t="s">
        <v>16540</v>
      </c>
      <c r="BX11150" s="118" t="s">
        <v>2983</v>
      </c>
      <c r="BY11150" s="118" t="s">
        <v>7501</v>
      </c>
    </row>
    <row r="11151" spans="53:77" x14ac:dyDescent="0.3">
      <c r="BA11151" s="169" t="e">
        <f>VLOOKUP(D11151,#REF!, 2,FALSE)</f>
        <v>#REF!</v>
      </c>
      <c r="BO11151" s="118" t="s">
        <v>16541</v>
      </c>
      <c r="BP11151" s="118" t="s">
        <v>2983</v>
      </c>
      <c r="BQ11151" s="118" t="s">
        <v>16542</v>
      </c>
      <c r="BW11151" s="118" t="s">
        <v>16541</v>
      </c>
      <c r="BX11151" s="118" t="s">
        <v>2983</v>
      </c>
      <c r="BY11151" s="118" t="s">
        <v>16542</v>
      </c>
    </row>
    <row r="11152" spans="53:77" x14ac:dyDescent="0.3">
      <c r="BA11152" s="169" t="e">
        <f>VLOOKUP(D11152,#REF!, 2,FALSE)</f>
        <v>#REF!</v>
      </c>
      <c r="BO11152" s="118" t="s">
        <v>16543</v>
      </c>
      <c r="BP11152" s="118" t="s">
        <v>771</v>
      </c>
      <c r="BQ11152" s="118" t="s">
        <v>10655</v>
      </c>
      <c r="BW11152" s="118" t="s">
        <v>16543</v>
      </c>
      <c r="BX11152" s="118" t="s">
        <v>771</v>
      </c>
      <c r="BY11152" s="118" t="s">
        <v>10655</v>
      </c>
    </row>
    <row r="11153" spans="53:77" x14ac:dyDescent="0.3">
      <c r="BA11153" s="169" t="e">
        <f>VLOOKUP(D11153,#REF!, 2,FALSE)</f>
        <v>#REF!</v>
      </c>
      <c r="BO11153" s="118" t="s">
        <v>16544</v>
      </c>
      <c r="BP11153" s="118" t="s">
        <v>2983</v>
      </c>
      <c r="BQ11153" s="118" t="s">
        <v>16085</v>
      </c>
      <c r="BW11153" s="118" t="s">
        <v>16544</v>
      </c>
      <c r="BX11153" s="118" t="s">
        <v>2983</v>
      </c>
      <c r="BY11153" s="118" t="s">
        <v>16085</v>
      </c>
    </row>
    <row r="11154" spans="53:77" x14ac:dyDescent="0.3">
      <c r="BA11154" s="169" t="e">
        <f>VLOOKUP(D11154,#REF!, 2,FALSE)</f>
        <v>#REF!</v>
      </c>
      <c r="BO11154" s="118" t="s">
        <v>2839</v>
      </c>
      <c r="BP11154" s="118" t="s">
        <v>2983</v>
      </c>
      <c r="BQ11154" s="118" t="s">
        <v>8870</v>
      </c>
      <c r="BW11154" s="118" t="s">
        <v>2839</v>
      </c>
      <c r="BX11154" s="118" t="s">
        <v>2983</v>
      </c>
      <c r="BY11154" s="118" t="s">
        <v>8870</v>
      </c>
    </row>
    <row r="11155" spans="53:77" x14ac:dyDescent="0.3">
      <c r="BA11155" s="169" t="e">
        <f>VLOOKUP(D11155,#REF!, 2,FALSE)</f>
        <v>#REF!</v>
      </c>
      <c r="BO11155" s="118" t="s">
        <v>16545</v>
      </c>
      <c r="BP11155" s="118" t="s">
        <v>2983</v>
      </c>
      <c r="BQ11155" s="118" t="s">
        <v>16546</v>
      </c>
      <c r="BW11155" s="118" t="s">
        <v>16545</v>
      </c>
      <c r="BX11155" s="118" t="s">
        <v>2983</v>
      </c>
      <c r="BY11155" s="118" t="s">
        <v>16546</v>
      </c>
    </row>
    <row r="11156" spans="53:77" x14ac:dyDescent="0.3">
      <c r="BA11156" s="169" t="e">
        <f>VLOOKUP(D11156,#REF!, 2,FALSE)</f>
        <v>#REF!</v>
      </c>
      <c r="BO11156" s="118" t="s">
        <v>503</v>
      </c>
      <c r="BP11156" s="118" t="s">
        <v>1342</v>
      </c>
      <c r="BQ11156" s="118" t="s">
        <v>16547</v>
      </c>
      <c r="BW11156" s="118" t="s">
        <v>503</v>
      </c>
      <c r="BX11156" s="118" t="s">
        <v>1342</v>
      </c>
      <c r="BY11156" s="118" t="s">
        <v>16547</v>
      </c>
    </row>
    <row r="11157" spans="53:77" x14ac:dyDescent="0.3">
      <c r="BA11157" s="169" t="e">
        <f>VLOOKUP(D11157,#REF!, 2,FALSE)</f>
        <v>#REF!</v>
      </c>
      <c r="BO11157" s="118" t="s">
        <v>16548</v>
      </c>
      <c r="BP11157" s="118" t="s">
        <v>1342</v>
      </c>
      <c r="BQ11157" s="118" t="s">
        <v>2240</v>
      </c>
      <c r="BW11157" s="118" t="s">
        <v>16548</v>
      </c>
      <c r="BX11157" s="118" t="s">
        <v>1342</v>
      </c>
      <c r="BY11157" s="118" t="s">
        <v>2240</v>
      </c>
    </row>
    <row r="11158" spans="53:77" x14ac:dyDescent="0.3">
      <c r="BA11158" s="169" t="e">
        <f>VLOOKUP(D11158,#REF!, 2,FALSE)</f>
        <v>#REF!</v>
      </c>
      <c r="BO11158" s="118" t="s">
        <v>498</v>
      </c>
      <c r="BP11158" s="118" t="s">
        <v>3043</v>
      </c>
      <c r="BQ11158" s="118" t="s">
        <v>16549</v>
      </c>
      <c r="BW11158" s="118" t="s">
        <v>498</v>
      </c>
      <c r="BX11158" s="118" t="s">
        <v>3043</v>
      </c>
      <c r="BY11158" s="118" t="s">
        <v>16549</v>
      </c>
    </row>
    <row r="11159" spans="53:77" x14ac:dyDescent="0.3">
      <c r="BA11159" s="169" t="e">
        <f>VLOOKUP(D11159,#REF!, 2,FALSE)</f>
        <v>#REF!</v>
      </c>
      <c r="BO11159" s="118" t="s">
        <v>16550</v>
      </c>
      <c r="BP11159" s="118" t="s">
        <v>16975</v>
      </c>
      <c r="BQ11159" s="118" t="s">
        <v>2983</v>
      </c>
      <c r="BW11159" s="118" t="s">
        <v>16550</v>
      </c>
      <c r="BX11159" s="118" t="s">
        <v>16975</v>
      </c>
      <c r="BY11159" s="118" t="s">
        <v>2983</v>
      </c>
    </row>
    <row r="11160" spans="53:77" x14ac:dyDescent="0.3">
      <c r="BA11160" s="169" t="e">
        <f>VLOOKUP(D11160,#REF!, 2,FALSE)</f>
        <v>#REF!</v>
      </c>
      <c r="BO11160" s="118" t="s">
        <v>16551</v>
      </c>
      <c r="BP11160" s="118" t="s">
        <v>3043</v>
      </c>
      <c r="BQ11160" s="118" t="s">
        <v>7130</v>
      </c>
      <c r="BW11160" s="118" t="s">
        <v>16551</v>
      </c>
      <c r="BX11160" s="118" t="s">
        <v>3043</v>
      </c>
      <c r="BY11160" s="118" t="s">
        <v>7130</v>
      </c>
    </row>
    <row r="11161" spans="53:77" x14ac:dyDescent="0.3">
      <c r="BA11161" s="169" t="e">
        <f>VLOOKUP(D11161,#REF!, 2,FALSE)</f>
        <v>#REF!</v>
      </c>
      <c r="BO11161" s="118" t="s">
        <v>16552</v>
      </c>
      <c r="BP11161" s="118" t="s">
        <v>3043</v>
      </c>
      <c r="BQ11161" s="118" t="s">
        <v>8814</v>
      </c>
      <c r="BW11161" s="118" t="s">
        <v>16552</v>
      </c>
      <c r="BX11161" s="118" t="s">
        <v>3043</v>
      </c>
      <c r="BY11161" s="118" t="s">
        <v>8814</v>
      </c>
    </row>
    <row r="11162" spans="53:77" x14ac:dyDescent="0.3">
      <c r="BA11162" s="169" t="e">
        <f>VLOOKUP(D11162,#REF!, 2,FALSE)</f>
        <v>#REF!</v>
      </c>
      <c r="BO11162" s="118" t="s">
        <v>16553</v>
      </c>
      <c r="BP11162" s="118" t="s">
        <v>3043</v>
      </c>
      <c r="BQ11162" s="118" t="s">
        <v>9660</v>
      </c>
      <c r="BW11162" s="118" t="s">
        <v>16553</v>
      </c>
      <c r="BX11162" s="118" t="s">
        <v>3043</v>
      </c>
      <c r="BY11162" s="118" t="s">
        <v>9660</v>
      </c>
    </row>
    <row r="11163" spans="53:77" x14ac:dyDescent="0.3">
      <c r="BA11163" s="169" t="e">
        <f>VLOOKUP(D11163,#REF!, 2,FALSE)</f>
        <v>#REF!</v>
      </c>
      <c r="BO11163" s="118" t="s">
        <v>16554</v>
      </c>
      <c r="BP11163" s="118" t="s">
        <v>1342</v>
      </c>
      <c r="BQ11163" s="118" t="s">
        <v>4735</v>
      </c>
      <c r="BW11163" s="118" t="s">
        <v>16554</v>
      </c>
      <c r="BX11163" s="118" t="s">
        <v>1342</v>
      </c>
      <c r="BY11163" s="118" t="s">
        <v>4735</v>
      </c>
    </row>
    <row r="11164" spans="53:77" x14ac:dyDescent="0.3">
      <c r="BA11164" s="169" t="e">
        <f>VLOOKUP(D11164,#REF!, 2,FALSE)</f>
        <v>#REF!</v>
      </c>
      <c r="BO11164" s="118" t="s">
        <v>16555</v>
      </c>
      <c r="BP11164" s="118" t="s">
        <v>3043</v>
      </c>
      <c r="BQ11164" s="118" t="s">
        <v>5342</v>
      </c>
      <c r="BW11164" s="118" t="s">
        <v>16555</v>
      </c>
      <c r="BX11164" s="118" t="s">
        <v>3043</v>
      </c>
      <c r="BY11164" s="118" t="s">
        <v>5342</v>
      </c>
    </row>
    <row r="11165" spans="53:77" x14ac:dyDescent="0.3">
      <c r="BA11165" s="169" t="e">
        <f>VLOOKUP(D11165,#REF!, 2,FALSE)</f>
        <v>#REF!</v>
      </c>
      <c r="BO11165" s="118" t="s">
        <v>16556</v>
      </c>
      <c r="BP11165" s="118" t="s">
        <v>3043</v>
      </c>
      <c r="BQ11165" s="118" t="s">
        <v>959</v>
      </c>
      <c r="BW11165" s="118" t="s">
        <v>16556</v>
      </c>
      <c r="BX11165" s="118" t="s">
        <v>3043</v>
      </c>
      <c r="BY11165" s="118" t="s">
        <v>959</v>
      </c>
    </row>
    <row r="11166" spans="53:77" x14ac:dyDescent="0.3">
      <c r="BA11166" s="169" t="e">
        <f>VLOOKUP(D11166,#REF!, 2,FALSE)</f>
        <v>#REF!</v>
      </c>
      <c r="BO11166" s="118" t="s">
        <v>505</v>
      </c>
      <c r="BP11166" s="118" t="s">
        <v>16975</v>
      </c>
      <c r="BQ11166" s="118" t="s">
        <v>8546</v>
      </c>
      <c r="BW11166" s="118" t="s">
        <v>505</v>
      </c>
      <c r="BX11166" s="118" t="s">
        <v>16975</v>
      </c>
      <c r="BY11166" s="118" t="s">
        <v>8546</v>
      </c>
    </row>
    <row r="11167" spans="53:77" x14ac:dyDescent="0.3">
      <c r="BA11167" s="169" t="e">
        <f>VLOOKUP(D11167,#REF!, 2,FALSE)</f>
        <v>#REF!</v>
      </c>
      <c r="BO11167" s="118" t="s">
        <v>16557</v>
      </c>
      <c r="BP11167" s="118" t="s">
        <v>16975</v>
      </c>
      <c r="BQ11167" s="118" t="s">
        <v>2396</v>
      </c>
      <c r="BW11167" s="118" t="s">
        <v>16557</v>
      </c>
      <c r="BX11167" s="118" t="s">
        <v>16975</v>
      </c>
      <c r="BY11167" s="118" t="s">
        <v>2396</v>
      </c>
    </row>
    <row r="11168" spans="53:77" x14ac:dyDescent="0.3">
      <c r="BA11168" s="169" t="e">
        <f>VLOOKUP(D11168,#REF!, 2,FALSE)</f>
        <v>#REF!</v>
      </c>
      <c r="BO11168" s="118" t="s">
        <v>2840</v>
      </c>
      <c r="BP11168" s="118" t="s">
        <v>667</v>
      </c>
      <c r="BQ11168" s="118" t="s">
        <v>1085</v>
      </c>
      <c r="BW11168" s="118" t="s">
        <v>2840</v>
      </c>
      <c r="BX11168" s="118" t="s">
        <v>667</v>
      </c>
      <c r="BY11168" s="118" t="s">
        <v>1085</v>
      </c>
    </row>
    <row r="11169" spans="53:77" x14ac:dyDescent="0.3">
      <c r="BA11169" s="169" t="e">
        <f>VLOOKUP(D11169,#REF!, 2,FALSE)</f>
        <v>#REF!</v>
      </c>
      <c r="BO11169" s="118" t="s">
        <v>16558</v>
      </c>
      <c r="BP11169" s="118" t="s">
        <v>3026</v>
      </c>
      <c r="BQ11169" s="118" t="s">
        <v>939</v>
      </c>
      <c r="BW11169" s="118" t="s">
        <v>16558</v>
      </c>
      <c r="BX11169" s="118" t="s">
        <v>3026</v>
      </c>
      <c r="BY11169" s="118" t="s">
        <v>939</v>
      </c>
    </row>
    <row r="11170" spans="53:77" x14ac:dyDescent="0.3">
      <c r="BA11170" s="169" t="e">
        <f>VLOOKUP(D11170,#REF!, 2,FALSE)</f>
        <v>#REF!</v>
      </c>
      <c r="BO11170" s="118" t="s">
        <v>2841</v>
      </c>
      <c r="BP11170" s="118" t="s">
        <v>1139</v>
      </c>
      <c r="BQ11170" s="118" t="s">
        <v>16559</v>
      </c>
      <c r="BW11170" s="118" t="s">
        <v>2841</v>
      </c>
      <c r="BX11170" s="118" t="s">
        <v>1139</v>
      </c>
      <c r="BY11170" s="118" t="s">
        <v>16559</v>
      </c>
    </row>
    <row r="11171" spans="53:77" x14ac:dyDescent="0.3">
      <c r="BA11171" s="169" t="e">
        <f>VLOOKUP(D11171,#REF!, 2,FALSE)</f>
        <v>#REF!</v>
      </c>
      <c r="BO11171" s="118" t="s">
        <v>16560</v>
      </c>
      <c r="BP11171" s="118" t="s">
        <v>3003</v>
      </c>
      <c r="BQ11171" s="118" t="s">
        <v>2983</v>
      </c>
      <c r="BW11171" s="118" t="s">
        <v>16560</v>
      </c>
      <c r="BX11171" s="118" t="s">
        <v>3003</v>
      </c>
      <c r="BY11171" s="118" t="s">
        <v>2983</v>
      </c>
    </row>
    <row r="11172" spans="53:77" x14ac:dyDescent="0.3">
      <c r="BA11172" s="169" t="e">
        <f>VLOOKUP(D11172,#REF!, 2,FALSE)</f>
        <v>#REF!</v>
      </c>
      <c r="BO11172" s="118" t="s">
        <v>16561</v>
      </c>
      <c r="BP11172" s="118" t="s">
        <v>3003</v>
      </c>
      <c r="BQ11172" s="118" t="s">
        <v>2983</v>
      </c>
      <c r="BW11172" s="118" t="s">
        <v>16561</v>
      </c>
      <c r="BX11172" s="118" t="s">
        <v>3003</v>
      </c>
      <c r="BY11172" s="118" t="s">
        <v>2983</v>
      </c>
    </row>
    <row r="11173" spans="53:77" x14ac:dyDescent="0.3">
      <c r="BA11173" s="169" t="e">
        <f>VLOOKUP(D11173,#REF!, 2,FALSE)</f>
        <v>#REF!</v>
      </c>
      <c r="BO11173" s="118" t="s">
        <v>16562</v>
      </c>
      <c r="BP11173" s="118" t="s">
        <v>3043</v>
      </c>
      <c r="BQ11173" s="118" t="s">
        <v>8468</v>
      </c>
      <c r="BW11173" s="118" t="s">
        <v>16562</v>
      </c>
      <c r="BX11173" s="118" t="s">
        <v>3043</v>
      </c>
      <c r="BY11173" s="118" t="s">
        <v>8468</v>
      </c>
    </row>
    <row r="11174" spans="53:77" x14ac:dyDescent="0.3">
      <c r="BA11174" s="169" t="e">
        <f>VLOOKUP(D11174,#REF!, 2,FALSE)</f>
        <v>#REF!</v>
      </c>
      <c r="BO11174" s="118" t="s">
        <v>16563</v>
      </c>
      <c r="BP11174" s="118" t="s">
        <v>1342</v>
      </c>
      <c r="BQ11174" s="118" t="s">
        <v>2983</v>
      </c>
      <c r="BW11174" s="118" t="s">
        <v>16563</v>
      </c>
      <c r="BX11174" s="118" t="s">
        <v>1342</v>
      </c>
      <c r="BY11174" s="118" t="s">
        <v>2983</v>
      </c>
    </row>
    <row r="11175" spans="53:77" x14ac:dyDescent="0.3">
      <c r="BA11175" s="169" t="e">
        <f>VLOOKUP(D11175,#REF!, 2,FALSE)</f>
        <v>#REF!</v>
      </c>
      <c r="BO11175" s="118" t="s">
        <v>16564</v>
      </c>
      <c r="BP11175" s="118" t="s">
        <v>1342</v>
      </c>
      <c r="BQ11175" s="118" t="s">
        <v>13028</v>
      </c>
      <c r="BW11175" s="118" t="s">
        <v>16564</v>
      </c>
      <c r="BX11175" s="118" t="s">
        <v>1342</v>
      </c>
      <c r="BY11175" s="118" t="s">
        <v>13028</v>
      </c>
    </row>
    <row r="11176" spans="53:77" x14ac:dyDescent="0.3">
      <c r="BA11176" s="169" t="e">
        <f>VLOOKUP(D11176,#REF!, 2,FALSE)</f>
        <v>#REF!</v>
      </c>
      <c r="BO11176" s="118" t="s">
        <v>16565</v>
      </c>
      <c r="BP11176" s="118" t="s">
        <v>3197</v>
      </c>
      <c r="BQ11176" s="118" t="s">
        <v>8151</v>
      </c>
      <c r="BW11176" s="118" t="s">
        <v>16565</v>
      </c>
      <c r="BX11176" s="118" t="s">
        <v>3197</v>
      </c>
      <c r="BY11176" s="118" t="s">
        <v>8151</v>
      </c>
    </row>
    <row r="11177" spans="53:77" x14ac:dyDescent="0.3">
      <c r="BA11177" s="169" t="e">
        <f>VLOOKUP(D11177,#REF!, 2,FALSE)</f>
        <v>#REF!</v>
      </c>
      <c r="BO11177" s="118" t="s">
        <v>2842</v>
      </c>
      <c r="BP11177" s="118" t="s">
        <v>3043</v>
      </c>
      <c r="BQ11177" s="118" t="s">
        <v>2983</v>
      </c>
      <c r="BW11177" s="118" t="s">
        <v>2842</v>
      </c>
      <c r="BX11177" s="118" t="s">
        <v>3043</v>
      </c>
      <c r="BY11177" s="118" t="s">
        <v>2983</v>
      </c>
    </row>
    <row r="11178" spans="53:77" x14ac:dyDescent="0.3">
      <c r="BA11178" s="169" t="e">
        <f>VLOOKUP(D11178,#REF!, 2,FALSE)</f>
        <v>#REF!</v>
      </c>
      <c r="BO11178" s="118" t="s">
        <v>16566</v>
      </c>
      <c r="BP11178" s="118" t="s">
        <v>1269</v>
      </c>
      <c r="BQ11178" s="118" t="s">
        <v>2983</v>
      </c>
      <c r="BW11178" s="118" t="s">
        <v>16566</v>
      </c>
      <c r="BX11178" s="118" t="s">
        <v>1269</v>
      </c>
      <c r="BY11178" s="118" t="s">
        <v>2983</v>
      </c>
    </row>
    <row r="11179" spans="53:77" x14ac:dyDescent="0.3">
      <c r="BA11179" s="169" t="e">
        <f>VLOOKUP(D11179,#REF!, 2,FALSE)</f>
        <v>#REF!</v>
      </c>
      <c r="BO11179" s="118" t="s">
        <v>16567</v>
      </c>
      <c r="BP11179" s="118" t="s">
        <v>3043</v>
      </c>
      <c r="BQ11179" s="118" t="s">
        <v>2983</v>
      </c>
      <c r="BW11179" s="118" t="s">
        <v>16567</v>
      </c>
      <c r="BX11179" s="118" t="s">
        <v>3043</v>
      </c>
      <c r="BY11179" s="118" t="s">
        <v>2983</v>
      </c>
    </row>
    <row r="11180" spans="53:77" x14ac:dyDescent="0.3">
      <c r="BA11180" s="169" t="e">
        <f>VLOOKUP(D11180,#REF!, 2,FALSE)</f>
        <v>#REF!</v>
      </c>
      <c r="BO11180" s="118" t="s">
        <v>2843</v>
      </c>
      <c r="BP11180" s="118" t="s">
        <v>2979</v>
      </c>
      <c r="BQ11180" s="118" t="s">
        <v>2983</v>
      </c>
      <c r="BW11180" s="118" t="s">
        <v>2843</v>
      </c>
      <c r="BX11180" s="118" t="s">
        <v>2979</v>
      </c>
      <c r="BY11180" s="118" t="s">
        <v>2983</v>
      </c>
    </row>
    <row r="11181" spans="53:77" x14ac:dyDescent="0.3">
      <c r="BA11181" s="169" t="e">
        <f>VLOOKUP(D11181,#REF!, 2,FALSE)</f>
        <v>#REF!</v>
      </c>
      <c r="BO11181" s="118" t="s">
        <v>16568</v>
      </c>
      <c r="BP11181" s="118" t="s">
        <v>2979</v>
      </c>
      <c r="BQ11181" s="118" t="s">
        <v>2983</v>
      </c>
      <c r="BW11181" s="118" t="s">
        <v>16568</v>
      </c>
      <c r="BX11181" s="118" t="s">
        <v>2979</v>
      </c>
      <c r="BY11181" s="118" t="s">
        <v>2983</v>
      </c>
    </row>
    <row r="11182" spans="53:77" x14ac:dyDescent="0.3">
      <c r="BA11182" s="169" t="e">
        <f>VLOOKUP(D11182,#REF!, 2,FALSE)</f>
        <v>#REF!</v>
      </c>
      <c r="BO11182" s="118" t="s">
        <v>16569</v>
      </c>
      <c r="BP11182" s="118" t="s">
        <v>1342</v>
      </c>
      <c r="BQ11182" s="118" t="s">
        <v>2983</v>
      </c>
      <c r="BW11182" s="118" t="s">
        <v>16569</v>
      </c>
      <c r="BX11182" s="118" t="s">
        <v>1342</v>
      </c>
      <c r="BY11182" s="118" t="s">
        <v>2983</v>
      </c>
    </row>
    <row r="11183" spans="53:77" x14ac:dyDescent="0.3">
      <c r="BA11183" s="169" t="e">
        <f>VLOOKUP(D11183,#REF!, 2,FALSE)</f>
        <v>#REF!</v>
      </c>
      <c r="BO11183" s="118" t="s">
        <v>2844</v>
      </c>
      <c r="BP11183" s="118" t="s">
        <v>694</v>
      </c>
      <c r="BQ11183" s="118" t="s">
        <v>1284</v>
      </c>
      <c r="BW11183" s="118" t="s">
        <v>2844</v>
      </c>
      <c r="BX11183" s="118" t="s">
        <v>694</v>
      </c>
      <c r="BY11183" s="118" t="s">
        <v>1284</v>
      </c>
    </row>
    <row r="11184" spans="53:77" x14ac:dyDescent="0.3">
      <c r="BA11184" s="169" t="e">
        <f>VLOOKUP(D11184,#REF!, 2,FALSE)</f>
        <v>#REF!</v>
      </c>
      <c r="BO11184" s="118" t="s">
        <v>2845</v>
      </c>
      <c r="BP11184" s="118" t="s">
        <v>2979</v>
      </c>
      <c r="BQ11184" s="118" t="s">
        <v>7618</v>
      </c>
      <c r="BW11184" s="118" t="s">
        <v>2845</v>
      </c>
      <c r="BX11184" s="118" t="s">
        <v>2979</v>
      </c>
      <c r="BY11184" s="118" t="s">
        <v>7618</v>
      </c>
    </row>
    <row r="11185" spans="53:77" x14ac:dyDescent="0.3">
      <c r="BA11185" s="169" t="e">
        <f>VLOOKUP(D11185,#REF!, 2,FALSE)</f>
        <v>#REF!</v>
      </c>
      <c r="BO11185" s="118" t="s">
        <v>16570</v>
      </c>
      <c r="BP11185" s="118" t="s">
        <v>2983</v>
      </c>
      <c r="BQ11185" s="118" t="s">
        <v>2983</v>
      </c>
      <c r="BW11185" s="118" t="s">
        <v>16570</v>
      </c>
      <c r="BX11185" s="118" t="s">
        <v>2983</v>
      </c>
      <c r="BY11185" s="118" t="s">
        <v>2983</v>
      </c>
    </row>
    <row r="11186" spans="53:77" x14ac:dyDescent="0.3">
      <c r="BA11186" s="169" t="e">
        <f>VLOOKUP(D11186,#REF!, 2,FALSE)</f>
        <v>#REF!</v>
      </c>
      <c r="BO11186" s="118" t="s">
        <v>16571</v>
      </c>
      <c r="BP11186" s="118" t="s">
        <v>1269</v>
      </c>
      <c r="BQ11186" s="118" t="s">
        <v>2983</v>
      </c>
      <c r="BW11186" s="118" t="s">
        <v>16571</v>
      </c>
      <c r="BX11186" s="118" t="s">
        <v>1269</v>
      </c>
      <c r="BY11186" s="118" t="s">
        <v>2983</v>
      </c>
    </row>
    <row r="11187" spans="53:77" x14ac:dyDescent="0.3">
      <c r="BA11187" s="169" t="e">
        <f>VLOOKUP(D11187,#REF!, 2,FALSE)</f>
        <v>#REF!</v>
      </c>
      <c r="BO11187" s="118" t="s">
        <v>16572</v>
      </c>
      <c r="BP11187" s="118" t="s">
        <v>3243</v>
      </c>
      <c r="BQ11187" s="118" t="s">
        <v>8729</v>
      </c>
      <c r="BW11187" s="118" t="s">
        <v>16572</v>
      </c>
      <c r="BX11187" s="118" t="s">
        <v>3243</v>
      </c>
      <c r="BY11187" s="118" t="s">
        <v>8729</v>
      </c>
    </row>
    <row r="11188" spans="53:77" x14ac:dyDescent="0.3">
      <c r="BA11188" s="169" t="e">
        <f>VLOOKUP(D11188,#REF!, 2,FALSE)</f>
        <v>#REF!</v>
      </c>
      <c r="BO11188" s="118" t="s">
        <v>2846</v>
      </c>
      <c r="BP11188" s="118" t="s">
        <v>1342</v>
      </c>
      <c r="BQ11188" s="118" t="s">
        <v>2983</v>
      </c>
      <c r="BW11188" s="118" t="s">
        <v>2846</v>
      </c>
      <c r="BX11188" s="118" t="s">
        <v>1342</v>
      </c>
      <c r="BY11188" s="118" t="s">
        <v>2983</v>
      </c>
    </row>
    <row r="11189" spans="53:77" x14ac:dyDescent="0.3">
      <c r="BA11189" s="169" t="e">
        <f>VLOOKUP(D11189,#REF!, 2,FALSE)</f>
        <v>#REF!</v>
      </c>
      <c r="BO11189" s="118" t="s">
        <v>16573</v>
      </c>
      <c r="BP11189" s="118" t="s">
        <v>3243</v>
      </c>
      <c r="BQ11189" s="118" t="s">
        <v>16574</v>
      </c>
      <c r="BW11189" s="118" t="s">
        <v>16573</v>
      </c>
      <c r="BX11189" s="118" t="s">
        <v>3243</v>
      </c>
      <c r="BY11189" s="118" t="s">
        <v>16574</v>
      </c>
    </row>
    <row r="11190" spans="53:77" x14ac:dyDescent="0.3">
      <c r="BA11190" s="169" t="e">
        <f>VLOOKUP(D11190,#REF!, 2,FALSE)</f>
        <v>#REF!</v>
      </c>
      <c r="BO11190" s="118" t="s">
        <v>16575</v>
      </c>
      <c r="BP11190" s="118" t="s">
        <v>1139</v>
      </c>
      <c r="BQ11190" s="118" t="s">
        <v>16576</v>
      </c>
      <c r="BW11190" s="118" t="s">
        <v>16575</v>
      </c>
      <c r="BX11190" s="118" t="s">
        <v>1139</v>
      </c>
      <c r="BY11190" s="118" t="s">
        <v>16576</v>
      </c>
    </row>
    <row r="11191" spans="53:77" x14ac:dyDescent="0.3">
      <c r="BA11191" s="169" t="e">
        <f>VLOOKUP(D11191,#REF!, 2,FALSE)</f>
        <v>#REF!</v>
      </c>
      <c r="BO11191" s="118" t="s">
        <v>2847</v>
      </c>
      <c r="BP11191" s="118" t="s">
        <v>2979</v>
      </c>
      <c r="BQ11191" s="118" t="s">
        <v>2983</v>
      </c>
      <c r="BW11191" s="118" t="s">
        <v>2847</v>
      </c>
      <c r="BX11191" s="118" t="s">
        <v>2979</v>
      </c>
      <c r="BY11191" s="118" t="s">
        <v>2983</v>
      </c>
    </row>
    <row r="11192" spans="53:77" x14ac:dyDescent="0.3">
      <c r="BA11192" s="169" t="e">
        <f>VLOOKUP(D11192,#REF!, 2,FALSE)</f>
        <v>#REF!</v>
      </c>
      <c r="BO11192" s="118" t="s">
        <v>16577</v>
      </c>
      <c r="BP11192" s="118" t="s">
        <v>1139</v>
      </c>
      <c r="BQ11192" s="118" t="s">
        <v>2983</v>
      </c>
      <c r="BW11192" s="118" t="s">
        <v>16577</v>
      </c>
      <c r="BX11192" s="118" t="s">
        <v>1139</v>
      </c>
      <c r="BY11192" s="118" t="s">
        <v>2983</v>
      </c>
    </row>
    <row r="11193" spans="53:77" x14ac:dyDescent="0.3">
      <c r="BA11193" s="169" t="e">
        <f>VLOOKUP(D11193,#REF!, 2,FALSE)</f>
        <v>#REF!</v>
      </c>
      <c r="BO11193" s="118" t="s">
        <v>16578</v>
      </c>
      <c r="BP11193" s="118" t="s">
        <v>1342</v>
      </c>
      <c r="BQ11193" s="118" t="s">
        <v>2983</v>
      </c>
      <c r="BW11193" s="118" t="s">
        <v>16578</v>
      </c>
      <c r="BX11193" s="118" t="s">
        <v>1342</v>
      </c>
      <c r="BY11193" s="118" t="s">
        <v>2983</v>
      </c>
    </row>
    <row r="11194" spans="53:77" x14ac:dyDescent="0.3">
      <c r="BA11194" s="169" t="e">
        <f>VLOOKUP(D11194,#REF!, 2,FALSE)</f>
        <v>#REF!</v>
      </c>
      <c r="BO11194" s="118" t="s">
        <v>16579</v>
      </c>
      <c r="BP11194" s="118" t="s">
        <v>3000</v>
      </c>
      <c r="BQ11194" s="118" t="s">
        <v>16580</v>
      </c>
      <c r="BW11194" s="118" t="s">
        <v>16579</v>
      </c>
      <c r="BX11194" s="118" t="s">
        <v>3000</v>
      </c>
      <c r="BY11194" s="118" t="s">
        <v>16580</v>
      </c>
    </row>
    <row r="11195" spans="53:77" x14ac:dyDescent="0.3">
      <c r="BA11195" s="169" t="e">
        <f>VLOOKUP(D11195,#REF!, 2,FALSE)</f>
        <v>#REF!</v>
      </c>
      <c r="BO11195" s="118" t="s">
        <v>16581</v>
      </c>
      <c r="BP11195" s="118" t="s">
        <v>1342</v>
      </c>
      <c r="BQ11195" s="118" t="s">
        <v>2983</v>
      </c>
      <c r="BW11195" s="118" t="s">
        <v>16581</v>
      </c>
      <c r="BX11195" s="118" t="s">
        <v>1342</v>
      </c>
      <c r="BY11195" s="118" t="s">
        <v>2983</v>
      </c>
    </row>
    <row r="11196" spans="53:77" x14ac:dyDescent="0.3">
      <c r="BA11196" s="169" t="e">
        <f>VLOOKUP(D11196,#REF!, 2,FALSE)</f>
        <v>#REF!</v>
      </c>
      <c r="BO11196" s="118" t="s">
        <v>16582</v>
      </c>
      <c r="BP11196" s="118" t="s">
        <v>3003</v>
      </c>
      <c r="BQ11196" s="118" t="s">
        <v>2356</v>
      </c>
      <c r="BW11196" s="118" t="s">
        <v>16582</v>
      </c>
      <c r="BX11196" s="118" t="s">
        <v>3003</v>
      </c>
      <c r="BY11196" s="118" t="s">
        <v>2356</v>
      </c>
    </row>
    <row r="11197" spans="53:77" x14ac:dyDescent="0.3">
      <c r="BA11197" s="169" t="e">
        <f>VLOOKUP(D11197,#REF!, 2,FALSE)</f>
        <v>#REF!</v>
      </c>
      <c r="BO11197" s="118" t="s">
        <v>16583</v>
      </c>
      <c r="BP11197" s="118" t="s">
        <v>3003</v>
      </c>
      <c r="BQ11197" s="118" t="s">
        <v>2983</v>
      </c>
      <c r="BW11197" s="118" t="s">
        <v>16583</v>
      </c>
      <c r="BX11197" s="118" t="s">
        <v>3003</v>
      </c>
      <c r="BY11197" s="118" t="s">
        <v>2983</v>
      </c>
    </row>
    <row r="11198" spans="53:77" x14ac:dyDescent="0.3">
      <c r="BA11198" s="169" t="e">
        <f>VLOOKUP(D11198,#REF!, 2,FALSE)</f>
        <v>#REF!</v>
      </c>
      <c r="BO11198" s="118" t="s">
        <v>16584</v>
      </c>
      <c r="BP11198" s="118" t="s">
        <v>1139</v>
      </c>
      <c r="BQ11198" s="118" t="s">
        <v>2983</v>
      </c>
      <c r="BW11198" s="118" t="s">
        <v>16584</v>
      </c>
      <c r="BX11198" s="118" t="s">
        <v>1139</v>
      </c>
      <c r="BY11198" s="118" t="s">
        <v>2983</v>
      </c>
    </row>
    <row r="11199" spans="53:77" x14ac:dyDescent="0.3">
      <c r="BA11199" s="169" t="e">
        <f>VLOOKUP(D11199,#REF!, 2,FALSE)</f>
        <v>#REF!</v>
      </c>
      <c r="BO11199" s="118" t="s">
        <v>16585</v>
      </c>
      <c r="BP11199" s="118" t="s">
        <v>3003</v>
      </c>
      <c r="BQ11199" s="118" t="s">
        <v>16586</v>
      </c>
      <c r="BW11199" s="118" t="s">
        <v>16585</v>
      </c>
      <c r="BX11199" s="118" t="s">
        <v>3003</v>
      </c>
      <c r="BY11199" s="118" t="s">
        <v>16586</v>
      </c>
    </row>
    <row r="11200" spans="53:77" x14ac:dyDescent="0.3">
      <c r="BA11200" s="169" t="e">
        <f>VLOOKUP(D11200,#REF!, 2,FALSE)</f>
        <v>#REF!</v>
      </c>
      <c r="BO11200" s="118" t="s">
        <v>16587</v>
      </c>
      <c r="BP11200" s="118" t="s">
        <v>3003</v>
      </c>
      <c r="BQ11200" s="118" t="s">
        <v>4141</v>
      </c>
      <c r="BW11200" s="118" t="s">
        <v>16587</v>
      </c>
      <c r="BX11200" s="118" t="s">
        <v>3003</v>
      </c>
      <c r="BY11200" s="118" t="s">
        <v>4141</v>
      </c>
    </row>
    <row r="11201" spans="53:77" x14ac:dyDescent="0.3">
      <c r="BA11201" s="169" t="e">
        <f>VLOOKUP(D11201,#REF!, 2,FALSE)</f>
        <v>#REF!</v>
      </c>
      <c r="BO11201" s="118" t="s">
        <v>16588</v>
      </c>
      <c r="BP11201" s="118" t="s">
        <v>3000</v>
      </c>
      <c r="BQ11201" s="118" t="s">
        <v>11158</v>
      </c>
      <c r="BW11201" s="118" t="s">
        <v>16588</v>
      </c>
      <c r="BX11201" s="118" t="s">
        <v>3000</v>
      </c>
      <c r="BY11201" s="118" t="s">
        <v>11158</v>
      </c>
    </row>
    <row r="11202" spans="53:77" x14ac:dyDescent="0.3">
      <c r="BA11202" s="169" t="e">
        <f>VLOOKUP(D11202,#REF!, 2,FALSE)</f>
        <v>#REF!</v>
      </c>
      <c r="BO11202" s="118" t="s">
        <v>306</v>
      </c>
      <c r="BP11202" s="118" t="s">
        <v>1269</v>
      </c>
      <c r="BQ11202" s="118" t="s">
        <v>2983</v>
      </c>
      <c r="BW11202" s="118" t="s">
        <v>306</v>
      </c>
      <c r="BX11202" s="118" t="s">
        <v>1269</v>
      </c>
      <c r="BY11202" s="118" t="s">
        <v>2983</v>
      </c>
    </row>
    <row r="11203" spans="53:77" x14ac:dyDescent="0.3">
      <c r="BA11203" s="169" t="e">
        <f>VLOOKUP(D11203,#REF!, 2,FALSE)</f>
        <v>#REF!</v>
      </c>
      <c r="BO11203" s="118" t="s">
        <v>16589</v>
      </c>
      <c r="BP11203" s="118" t="s">
        <v>3000</v>
      </c>
      <c r="BQ11203" s="118" t="s">
        <v>2554</v>
      </c>
      <c r="BW11203" s="118" t="s">
        <v>16589</v>
      </c>
      <c r="BX11203" s="118" t="s">
        <v>3000</v>
      </c>
      <c r="BY11203" s="118" t="s">
        <v>2554</v>
      </c>
    </row>
    <row r="11204" spans="53:77" x14ac:dyDescent="0.3">
      <c r="BA11204" s="169" t="e">
        <f>VLOOKUP(D11204,#REF!, 2,FALSE)</f>
        <v>#REF!</v>
      </c>
      <c r="BO11204" s="118" t="s">
        <v>16590</v>
      </c>
      <c r="BP11204" s="118" t="s">
        <v>3000</v>
      </c>
      <c r="BQ11204" s="118" t="s">
        <v>2983</v>
      </c>
      <c r="BW11204" s="118" t="s">
        <v>16590</v>
      </c>
      <c r="BX11204" s="118" t="s">
        <v>3000</v>
      </c>
      <c r="BY11204" s="118" t="s">
        <v>2983</v>
      </c>
    </row>
    <row r="11205" spans="53:77" x14ac:dyDescent="0.3">
      <c r="BA11205" s="169" t="e">
        <f>VLOOKUP(D11205,#REF!, 2,FALSE)</f>
        <v>#REF!</v>
      </c>
      <c r="BO11205" s="118" t="s">
        <v>16591</v>
      </c>
      <c r="BP11205" s="118" t="s">
        <v>1342</v>
      </c>
      <c r="BQ11205" s="118" t="s">
        <v>15623</v>
      </c>
      <c r="BW11205" s="118" t="s">
        <v>16591</v>
      </c>
      <c r="BX11205" s="118" t="s">
        <v>1342</v>
      </c>
      <c r="BY11205" s="118" t="s">
        <v>15623</v>
      </c>
    </row>
    <row r="11206" spans="53:77" x14ac:dyDescent="0.3">
      <c r="BA11206" s="169" t="e">
        <f>VLOOKUP(D11206,#REF!, 2,FALSE)</f>
        <v>#REF!</v>
      </c>
      <c r="BO11206" s="118" t="s">
        <v>16592</v>
      </c>
      <c r="BP11206" s="118" t="s">
        <v>3003</v>
      </c>
      <c r="BQ11206" s="118" t="s">
        <v>8828</v>
      </c>
      <c r="BW11206" s="118" t="s">
        <v>16592</v>
      </c>
      <c r="BX11206" s="118" t="s">
        <v>3003</v>
      </c>
      <c r="BY11206" s="118" t="s">
        <v>8828</v>
      </c>
    </row>
    <row r="11207" spans="53:77" x14ac:dyDescent="0.3">
      <c r="BA11207" s="169" t="e">
        <f>VLOOKUP(D11207,#REF!, 2,FALSE)</f>
        <v>#REF!</v>
      </c>
      <c r="BO11207" s="118" t="s">
        <v>2848</v>
      </c>
      <c r="BP11207" s="118" t="s">
        <v>3003</v>
      </c>
      <c r="BQ11207" s="118" t="s">
        <v>2356</v>
      </c>
      <c r="BW11207" s="118" t="s">
        <v>2848</v>
      </c>
      <c r="BX11207" s="118" t="s">
        <v>3003</v>
      </c>
      <c r="BY11207" s="118" t="s">
        <v>2356</v>
      </c>
    </row>
    <row r="11208" spans="53:77" x14ac:dyDescent="0.3">
      <c r="BA11208" s="169" t="e">
        <f>VLOOKUP(D11208,#REF!, 2,FALSE)</f>
        <v>#REF!</v>
      </c>
      <c r="BO11208" s="118" t="s">
        <v>16593</v>
      </c>
      <c r="BP11208" s="118" t="s">
        <v>862</v>
      </c>
      <c r="BQ11208" s="118" t="s">
        <v>2069</v>
      </c>
      <c r="BW11208" s="118" t="s">
        <v>16593</v>
      </c>
      <c r="BX11208" s="118" t="s">
        <v>862</v>
      </c>
      <c r="BY11208" s="118" t="s">
        <v>2069</v>
      </c>
    </row>
    <row r="11209" spans="53:77" x14ac:dyDescent="0.3">
      <c r="BA11209" s="169" t="e">
        <f>VLOOKUP(D11209,#REF!, 2,FALSE)</f>
        <v>#REF!</v>
      </c>
      <c r="BO11209" s="118" t="s">
        <v>16594</v>
      </c>
      <c r="BP11209" s="118" t="s">
        <v>1269</v>
      </c>
      <c r="BQ11209" s="118" t="s">
        <v>5355</v>
      </c>
      <c r="BW11209" s="118" t="s">
        <v>16594</v>
      </c>
      <c r="BX11209" s="118" t="s">
        <v>1269</v>
      </c>
      <c r="BY11209" s="118" t="s">
        <v>5355</v>
      </c>
    </row>
    <row r="11210" spans="53:77" x14ac:dyDescent="0.3">
      <c r="BA11210" s="169" t="e">
        <f>VLOOKUP(D11210,#REF!, 2,FALSE)</f>
        <v>#REF!</v>
      </c>
      <c r="BO11210" s="118" t="s">
        <v>16595</v>
      </c>
      <c r="BP11210" s="118" t="s">
        <v>3243</v>
      </c>
      <c r="BQ11210" s="118" t="s">
        <v>1958</v>
      </c>
      <c r="BW11210" s="118" t="s">
        <v>16595</v>
      </c>
      <c r="BX11210" s="118" t="s">
        <v>3243</v>
      </c>
      <c r="BY11210" s="118" t="s">
        <v>1958</v>
      </c>
    </row>
    <row r="11211" spans="53:77" x14ac:dyDescent="0.3">
      <c r="BA11211" s="169" t="e">
        <f>VLOOKUP(D11211,#REF!, 2,FALSE)</f>
        <v>#REF!</v>
      </c>
      <c r="BO11211" s="118" t="s">
        <v>16596</v>
      </c>
      <c r="BP11211" s="118" t="s">
        <v>3043</v>
      </c>
      <c r="BQ11211" s="118" t="s">
        <v>943</v>
      </c>
      <c r="BW11211" s="118" t="s">
        <v>16596</v>
      </c>
      <c r="BX11211" s="118" t="s">
        <v>3043</v>
      </c>
      <c r="BY11211" s="118" t="s">
        <v>943</v>
      </c>
    </row>
    <row r="11212" spans="53:77" x14ac:dyDescent="0.3">
      <c r="BA11212" s="169" t="e">
        <f>VLOOKUP(D11212,#REF!, 2,FALSE)</f>
        <v>#REF!</v>
      </c>
      <c r="BO11212" s="118" t="s">
        <v>16597</v>
      </c>
      <c r="BP11212" s="118" t="s">
        <v>2979</v>
      </c>
      <c r="BQ11212" s="118" t="s">
        <v>2983</v>
      </c>
      <c r="BW11212" s="118" t="s">
        <v>16597</v>
      </c>
      <c r="BX11212" s="118" t="s">
        <v>2979</v>
      </c>
      <c r="BY11212" s="118" t="s">
        <v>2983</v>
      </c>
    </row>
    <row r="11213" spans="53:77" x14ac:dyDescent="0.3">
      <c r="BA11213" s="169" t="e">
        <f>VLOOKUP(D11213,#REF!, 2,FALSE)</f>
        <v>#REF!</v>
      </c>
      <c r="BO11213" s="118" t="s">
        <v>16598</v>
      </c>
      <c r="BP11213" s="118" t="s">
        <v>771</v>
      </c>
      <c r="BQ11213" s="118" t="s">
        <v>2983</v>
      </c>
      <c r="BW11213" s="118" t="s">
        <v>16598</v>
      </c>
      <c r="BX11213" s="118" t="s">
        <v>771</v>
      </c>
      <c r="BY11213" s="118" t="s">
        <v>2983</v>
      </c>
    </row>
    <row r="11214" spans="53:77" x14ac:dyDescent="0.3">
      <c r="BA11214" s="169" t="e">
        <f>VLOOKUP(D11214,#REF!, 2,FALSE)</f>
        <v>#REF!</v>
      </c>
      <c r="BO11214" s="118" t="s">
        <v>303</v>
      </c>
      <c r="BP11214" s="118" t="s">
        <v>3243</v>
      </c>
      <c r="BQ11214" s="118" t="s">
        <v>16599</v>
      </c>
      <c r="BW11214" s="118" t="s">
        <v>303</v>
      </c>
      <c r="BX11214" s="118" t="s">
        <v>3243</v>
      </c>
      <c r="BY11214" s="118" t="s">
        <v>16599</v>
      </c>
    </row>
    <row r="11215" spans="53:77" x14ac:dyDescent="0.3">
      <c r="BA11215" s="169" t="e">
        <f>VLOOKUP(D11215,#REF!, 2,FALSE)</f>
        <v>#REF!</v>
      </c>
      <c r="BO11215" s="118" t="s">
        <v>16600</v>
      </c>
      <c r="BP11215" s="118" t="s">
        <v>3243</v>
      </c>
      <c r="BQ11215" s="118" t="s">
        <v>2544</v>
      </c>
      <c r="BW11215" s="118" t="s">
        <v>16600</v>
      </c>
      <c r="BX11215" s="118" t="s">
        <v>3243</v>
      </c>
      <c r="BY11215" s="118" t="s">
        <v>2544</v>
      </c>
    </row>
    <row r="11216" spans="53:77" x14ac:dyDescent="0.3">
      <c r="BA11216" s="169" t="e">
        <f>VLOOKUP(D11216,#REF!, 2,FALSE)</f>
        <v>#REF!</v>
      </c>
      <c r="BO11216" s="118" t="s">
        <v>16601</v>
      </c>
      <c r="BP11216" s="118" t="s">
        <v>3243</v>
      </c>
      <c r="BQ11216" s="118" t="s">
        <v>13772</v>
      </c>
      <c r="BW11216" s="118" t="s">
        <v>16601</v>
      </c>
      <c r="BX11216" s="118" t="s">
        <v>3243</v>
      </c>
      <c r="BY11216" s="118" t="s">
        <v>13772</v>
      </c>
    </row>
    <row r="11217" spans="53:77" x14ac:dyDescent="0.3">
      <c r="BA11217" s="169" t="e">
        <f>VLOOKUP(D11217,#REF!, 2,FALSE)</f>
        <v>#REF!</v>
      </c>
      <c r="BO11217" s="118" t="s">
        <v>16602</v>
      </c>
      <c r="BP11217" s="118" t="s">
        <v>3043</v>
      </c>
      <c r="BQ11217" s="118" t="s">
        <v>2983</v>
      </c>
      <c r="BW11217" s="118" t="s">
        <v>16602</v>
      </c>
      <c r="BX11217" s="118" t="s">
        <v>3043</v>
      </c>
      <c r="BY11217" s="118" t="s">
        <v>2983</v>
      </c>
    </row>
    <row r="11218" spans="53:77" x14ac:dyDescent="0.3">
      <c r="BA11218" s="169" t="e">
        <f>VLOOKUP(D11218,#REF!, 2,FALSE)</f>
        <v>#REF!</v>
      </c>
      <c r="BO11218" s="118" t="s">
        <v>16603</v>
      </c>
      <c r="BP11218" s="118" t="s">
        <v>3243</v>
      </c>
      <c r="BQ11218" s="118" t="s">
        <v>3718</v>
      </c>
      <c r="BW11218" s="118" t="s">
        <v>16603</v>
      </c>
      <c r="BX11218" s="118" t="s">
        <v>3243</v>
      </c>
      <c r="BY11218" s="118" t="s">
        <v>3718</v>
      </c>
    </row>
    <row r="11219" spans="53:77" x14ac:dyDescent="0.3">
      <c r="BA11219" s="169" t="e">
        <f>VLOOKUP(D11219,#REF!, 2,FALSE)</f>
        <v>#REF!</v>
      </c>
      <c r="BO11219" s="118" t="s">
        <v>16604</v>
      </c>
      <c r="BP11219" s="118" t="s">
        <v>1342</v>
      </c>
      <c r="BQ11219" s="118" t="s">
        <v>2983</v>
      </c>
      <c r="BW11219" s="118" t="s">
        <v>16604</v>
      </c>
      <c r="BX11219" s="118" t="s">
        <v>1342</v>
      </c>
      <c r="BY11219" s="118" t="s">
        <v>2983</v>
      </c>
    </row>
    <row r="11220" spans="53:77" x14ac:dyDescent="0.3">
      <c r="BA11220" s="169" t="e">
        <f>VLOOKUP(D11220,#REF!, 2,FALSE)</f>
        <v>#REF!</v>
      </c>
      <c r="BO11220" s="118" t="s">
        <v>16605</v>
      </c>
      <c r="BP11220" s="118" t="s">
        <v>3243</v>
      </c>
      <c r="BQ11220" s="118" t="s">
        <v>7351</v>
      </c>
      <c r="BW11220" s="118" t="s">
        <v>16605</v>
      </c>
      <c r="BX11220" s="118" t="s">
        <v>3243</v>
      </c>
      <c r="BY11220" s="118" t="s">
        <v>7351</v>
      </c>
    </row>
    <row r="11221" spans="53:77" x14ac:dyDescent="0.3">
      <c r="BA11221" s="169" t="e">
        <f>VLOOKUP(D11221,#REF!, 2,FALSE)</f>
        <v>#REF!</v>
      </c>
      <c r="BO11221" s="118" t="s">
        <v>16606</v>
      </c>
      <c r="BP11221" s="118" t="s">
        <v>3243</v>
      </c>
      <c r="BQ11221" s="118" t="s">
        <v>16607</v>
      </c>
      <c r="BW11221" s="118" t="s">
        <v>16606</v>
      </c>
      <c r="BX11221" s="118" t="s">
        <v>3243</v>
      </c>
      <c r="BY11221" s="118" t="s">
        <v>16607</v>
      </c>
    </row>
    <row r="11222" spans="53:77" x14ac:dyDescent="0.3">
      <c r="BA11222" s="169" t="e">
        <f>VLOOKUP(D11222,#REF!, 2,FALSE)</f>
        <v>#REF!</v>
      </c>
      <c r="BO11222" s="118" t="s">
        <v>2849</v>
      </c>
      <c r="BP11222" s="118" t="s">
        <v>3043</v>
      </c>
      <c r="BQ11222" s="118" t="s">
        <v>2983</v>
      </c>
      <c r="BW11222" s="118" t="s">
        <v>2849</v>
      </c>
      <c r="BX11222" s="118" t="s">
        <v>3043</v>
      </c>
      <c r="BY11222" s="118" t="s">
        <v>2983</v>
      </c>
    </row>
    <row r="11223" spans="53:77" x14ac:dyDescent="0.3">
      <c r="BA11223" s="169" t="e">
        <f>VLOOKUP(D11223,#REF!, 2,FALSE)</f>
        <v>#REF!</v>
      </c>
      <c r="BO11223" s="118" t="s">
        <v>16608</v>
      </c>
      <c r="BP11223" s="118" t="s">
        <v>1342</v>
      </c>
      <c r="BQ11223" s="118" t="s">
        <v>2983</v>
      </c>
      <c r="BW11223" s="118" t="s">
        <v>16608</v>
      </c>
      <c r="BX11223" s="118" t="s">
        <v>1342</v>
      </c>
      <c r="BY11223" s="118" t="s">
        <v>2983</v>
      </c>
    </row>
    <row r="11224" spans="53:77" x14ac:dyDescent="0.3">
      <c r="BA11224" s="169" t="e">
        <f>VLOOKUP(D11224,#REF!, 2,FALSE)</f>
        <v>#REF!</v>
      </c>
      <c r="BO11224" s="118" t="s">
        <v>2850</v>
      </c>
      <c r="BP11224" s="118" t="s">
        <v>1269</v>
      </c>
      <c r="BQ11224" s="118" t="s">
        <v>2983</v>
      </c>
      <c r="BW11224" s="118" t="s">
        <v>2850</v>
      </c>
      <c r="BX11224" s="118" t="s">
        <v>1269</v>
      </c>
      <c r="BY11224" s="118" t="s">
        <v>2983</v>
      </c>
    </row>
    <row r="11225" spans="53:77" x14ac:dyDescent="0.3">
      <c r="BA11225" s="169" t="e">
        <f>VLOOKUP(D11225,#REF!, 2,FALSE)</f>
        <v>#REF!</v>
      </c>
      <c r="BO11225" s="118" t="s">
        <v>16609</v>
      </c>
      <c r="BP11225" s="118" t="s">
        <v>1342</v>
      </c>
      <c r="BQ11225" s="118" t="s">
        <v>2983</v>
      </c>
      <c r="BW11225" s="118" t="s">
        <v>16609</v>
      </c>
      <c r="BX11225" s="118" t="s">
        <v>1342</v>
      </c>
      <c r="BY11225" s="118" t="s">
        <v>2983</v>
      </c>
    </row>
    <row r="11226" spans="53:77" x14ac:dyDescent="0.3">
      <c r="BA11226" s="169" t="e">
        <f>VLOOKUP(D11226,#REF!, 2,FALSE)</f>
        <v>#REF!</v>
      </c>
      <c r="BO11226" s="118" t="s">
        <v>2851</v>
      </c>
      <c r="BP11226" s="118" t="s">
        <v>3243</v>
      </c>
      <c r="BQ11226" s="118" t="s">
        <v>2941</v>
      </c>
      <c r="BW11226" s="118" t="s">
        <v>2851</v>
      </c>
      <c r="BX11226" s="118" t="s">
        <v>3243</v>
      </c>
      <c r="BY11226" s="118" t="s">
        <v>2941</v>
      </c>
    </row>
    <row r="11227" spans="53:77" x14ac:dyDescent="0.3">
      <c r="BA11227" s="169" t="e">
        <f>VLOOKUP(D11227,#REF!, 2,FALSE)</f>
        <v>#REF!</v>
      </c>
      <c r="BO11227" s="118" t="s">
        <v>16610</v>
      </c>
      <c r="BP11227" s="118" t="s">
        <v>3243</v>
      </c>
      <c r="BQ11227" s="118" t="s">
        <v>15409</v>
      </c>
      <c r="BW11227" s="118" t="s">
        <v>16610</v>
      </c>
      <c r="BX11227" s="118" t="s">
        <v>3243</v>
      </c>
      <c r="BY11227" s="118" t="s">
        <v>15409</v>
      </c>
    </row>
    <row r="11228" spans="53:77" x14ac:dyDescent="0.3">
      <c r="BA11228" s="169" t="e">
        <f>VLOOKUP(D11228,#REF!, 2,FALSE)</f>
        <v>#REF!</v>
      </c>
      <c r="BO11228" s="118" t="s">
        <v>16611</v>
      </c>
      <c r="BP11228" s="118" t="s">
        <v>2979</v>
      </c>
      <c r="BQ11228" s="118" t="s">
        <v>2983</v>
      </c>
      <c r="BW11228" s="118" t="s">
        <v>16611</v>
      </c>
      <c r="BX11228" s="118" t="s">
        <v>2979</v>
      </c>
      <c r="BY11228" s="118" t="s">
        <v>2983</v>
      </c>
    </row>
    <row r="11229" spans="53:77" x14ac:dyDescent="0.3">
      <c r="BA11229" s="169" t="e">
        <f>VLOOKUP(D11229,#REF!, 2,FALSE)</f>
        <v>#REF!</v>
      </c>
      <c r="BO11229" s="118" t="s">
        <v>16612</v>
      </c>
      <c r="BP11229" s="118" t="s">
        <v>3243</v>
      </c>
      <c r="BQ11229" s="118" t="s">
        <v>1057</v>
      </c>
      <c r="BW11229" s="118" t="s">
        <v>16612</v>
      </c>
      <c r="BX11229" s="118" t="s">
        <v>3243</v>
      </c>
      <c r="BY11229" s="118" t="s">
        <v>1057</v>
      </c>
    </row>
    <row r="11230" spans="53:77" x14ac:dyDescent="0.3">
      <c r="BA11230" s="169" t="e">
        <f>VLOOKUP(D11230,#REF!, 2,FALSE)</f>
        <v>#REF!</v>
      </c>
      <c r="BO11230" s="118" t="s">
        <v>16613</v>
      </c>
      <c r="BP11230" s="118" t="s">
        <v>3243</v>
      </c>
      <c r="BQ11230" s="118" t="s">
        <v>16614</v>
      </c>
      <c r="BW11230" s="118" t="s">
        <v>16613</v>
      </c>
      <c r="BX11230" s="118" t="s">
        <v>3243</v>
      </c>
      <c r="BY11230" s="118" t="s">
        <v>16614</v>
      </c>
    </row>
    <row r="11231" spans="53:77" x14ac:dyDescent="0.3">
      <c r="BA11231" s="169" t="e">
        <f>VLOOKUP(D11231,#REF!, 2,FALSE)</f>
        <v>#REF!</v>
      </c>
      <c r="BO11231" s="118" t="s">
        <v>16615</v>
      </c>
      <c r="BP11231" s="118" t="s">
        <v>3003</v>
      </c>
      <c r="BQ11231" s="118" t="s">
        <v>4295</v>
      </c>
      <c r="BW11231" s="118" t="s">
        <v>16615</v>
      </c>
      <c r="BX11231" s="118" t="s">
        <v>3003</v>
      </c>
      <c r="BY11231" s="118" t="s">
        <v>4295</v>
      </c>
    </row>
    <row r="11232" spans="53:77" x14ac:dyDescent="0.3">
      <c r="BA11232" s="169" t="e">
        <f>VLOOKUP(D11232,#REF!, 2,FALSE)</f>
        <v>#REF!</v>
      </c>
      <c r="BO11232" s="118" t="s">
        <v>305</v>
      </c>
      <c r="BP11232" s="118" t="s">
        <v>617</v>
      </c>
      <c r="BQ11232" s="118" t="s">
        <v>2983</v>
      </c>
      <c r="BW11232" s="118" t="s">
        <v>305</v>
      </c>
      <c r="BX11232" s="118" t="s">
        <v>617</v>
      </c>
      <c r="BY11232" s="118" t="s">
        <v>2983</v>
      </c>
    </row>
    <row r="11233" spans="53:77" x14ac:dyDescent="0.3">
      <c r="BA11233" s="169" t="e">
        <f>VLOOKUP(D11233,#REF!, 2,FALSE)</f>
        <v>#REF!</v>
      </c>
      <c r="BO11233" s="118" t="s">
        <v>16616</v>
      </c>
      <c r="BP11233" s="118" t="s">
        <v>3243</v>
      </c>
      <c r="BQ11233" s="118" t="s">
        <v>10209</v>
      </c>
      <c r="BW11233" s="118" t="s">
        <v>16616</v>
      </c>
      <c r="BX11233" s="118" t="s">
        <v>3243</v>
      </c>
      <c r="BY11233" s="118" t="s">
        <v>10209</v>
      </c>
    </row>
    <row r="11234" spans="53:77" x14ac:dyDescent="0.3">
      <c r="BA11234" s="169" t="e">
        <f>VLOOKUP(D11234,#REF!, 2,FALSE)</f>
        <v>#REF!</v>
      </c>
      <c r="BO11234" s="118" t="s">
        <v>16617</v>
      </c>
      <c r="BP11234" s="118" t="s">
        <v>3243</v>
      </c>
      <c r="BQ11234" s="118" t="s">
        <v>2196</v>
      </c>
      <c r="BW11234" s="118" t="s">
        <v>16617</v>
      </c>
      <c r="BX11234" s="118" t="s">
        <v>3243</v>
      </c>
      <c r="BY11234" s="118" t="s">
        <v>2196</v>
      </c>
    </row>
    <row r="11235" spans="53:77" x14ac:dyDescent="0.3">
      <c r="BA11235" s="169" t="e">
        <f>VLOOKUP(D11235,#REF!, 2,FALSE)</f>
        <v>#REF!</v>
      </c>
      <c r="BO11235" s="118" t="s">
        <v>16618</v>
      </c>
      <c r="BP11235" s="118" t="s">
        <v>3243</v>
      </c>
      <c r="BQ11235" s="118" t="s">
        <v>15514</v>
      </c>
      <c r="BW11235" s="118" t="s">
        <v>16618</v>
      </c>
      <c r="BX11235" s="118" t="s">
        <v>3243</v>
      </c>
      <c r="BY11235" s="118" t="s">
        <v>15514</v>
      </c>
    </row>
    <row r="11236" spans="53:77" x14ac:dyDescent="0.3">
      <c r="BA11236" s="169" t="e">
        <f>VLOOKUP(D11236,#REF!, 2,FALSE)</f>
        <v>#REF!</v>
      </c>
      <c r="BO11236" s="118" t="s">
        <v>2852</v>
      </c>
      <c r="BP11236" s="118" t="s">
        <v>3003</v>
      </c>
      <c r="BQ11236" s="118" t="s">
        <v>1958</v>
      </c>
      <c r="BW11236" s="118" t="s">
        <v>2852</v>
      </c>
      <c r="BX11236" s="118" t="s">
        <v>3003</v>
      </c>
      <c r="BY11236" s="118" t="s">
        <v>1958</v>
      </c>
    </row>
    <row r="11237" spans="53:77" x14ac:dyDescent="0.3">
      <c r="BA11237" s="169" t="e">
        <f>VLOOKUP(D11237,#REF!, 2,FALSE)</f>
        <v>#REF!</v>
      </c>
      <c r="BO11237" s="118" t="s">
        <v>16619</v>
      </c>
      <c r="BP11237" s="118" t="s">
        <v>3243</v>
      </c>
      <c r="BQ11237" s="118" t="s">
        <v>5143</v>
      </c>
      <c r="BW11237" s="118" t="s">
        <v>16619</v>
      </c>
      <c r="BX11237" s="118" t="s">
        <v>3243</v>
      </c>
      <c r="BY11237" s="118" t="s">
        <v>5143</v>
      </c>
    </row>
    <row r="11238" spans="53:77" x14ac:dyDescent="0.3">
      <c r="BA11238" s="169" t="e">
        <f>VLOOKUP(D11238,#REF!, 2,FALSE)</f>
        <v>#REF!</v>
      </c>
      <c r="BO11238" s="118" t="s">
        <v>2853</v>
      </c>
      <c r="BP11238" s="118" t="s">
        <v>1139</v>
      </c>
      <c r="BQ11238" s="118" t="s">
        <v>16620</v>
      </c>
      <c r="BW11238" s="118" t="s">
        <v>2853</v>
      </c>
      <c r="BX11238" s="118" t="s">
        <v>1139</v>
      </c>
      <c r="BY11238" s="118" t="s">
        <v>16620</v>
      </c>
    </row>
    <row r="11239" spans="53:77" x14ac:dyDescent="0.3">
      <c r="BA11239" s="169" t="e">
        <f>VLOOKUP(D11239,#REF!, 2,FALSE)</f>
        <v>#REF!</v>
      </c>
      <c r="BO11239" s="118" t="s">
        <v>16621</v>
      </c>
      <c r="BP11239" s="118" t="s">
        <v>1139</v>
      </c>
      <c r="BQ11239" s="118" t="s">
        <v>2983</v>
      </c>
      <c r="BW11239" s="118" t="s">
        <v>16621</v>
      </c>
      <c r="BX11239" s="118" t="s">
        <v>1139</v>
      </c>
      <c r="BY11239" s="118" t="s">
        <v>2983</v>
      </c>
    </row>
    <row r="11240" spans="53:77" x14ac:dyDescent="0.3">
      <c r="BA11240" s="169" t="e">
        <f>VLOOKUP(D11240,#REF!, 2,FALSE)</f>
        <v>#REF!</v>
      </c>
      <c r="BO11240" s="118" t="s">
        <v>16622</v>
      </c>
      <c r="BP11240" s="118" t="s">
        <v>1342</v>
      </c>
      <c r="BQ11240" s="118" t="s">
        <v>2983</v>
      </c>
      <c r="BW11240" s="118" t="s">
        <v>16622</v>
      </c>
      <c r="BX11240" s="118" t="s">
        <v>1342</v>
      </c>
      <c r="BY11240" s="118" t="s">
        <v>2983</v>
      </c>
    </row>
    <row r="11241" spans="53:77" x14ac:dyDescent="0.3">
      <c r="BA11241" s="169" t="e">
        <f>VLOOKUP(D11241,#REF!, 2,FALSE)</f>
        <v>#REF!</v>
      </c>
      <c r="BO11241" s="118" t="s">
        <v>16623</v>
      </c>
      <c r="BP11241" s="118" t="s">
        <v>1342</v>
      </c>
      <c r="BQ11241" s="118" t="s">
        <v>2983</v>
      </c>
      <c r="BW11241" s="118" t="s">
        <v>16623</v>
      </c>
      <c r="BX11241" s="118" t="s">
        <v>1342</v>
      </c>
      <c r="BY11241" s="118" t="s">
        <v>2983</v>
      </c>
    </row>
    <row r="11242" spans="53:77" x14ac:dyDescent="0.3">
      <c r="BA11242" s="169" t="e">
        <f>VLOOKUP(D11242,#REF!, 2,FALSE)</f>
        <v>#REF!</v>
      </c>
      <c r="BO11242" s="118" t="s">
        <v>16624</v>
      </c>
      <c r="BP11242" s="118" t="s">
        <v>1269</v>
      </c>
      <c r="BQ11242" s="118" t="s">
        <v>5901</v>
      </c>
      <c r="BW11242" s="118" t="s">
        <v>16624</v>
      </c>
      <c r="BX11242" s="118" t="s">
        <v>1269</v>
      </c>
      <c r="BY11242" s="118" t="s">
        <v>5901</v>
      </c>
    </row>
    <row r="11243" spans="53:77" x14ac:dyDescent="0.3">
      <c r="BA11243" s="169" t="e">
        <f>VLOOKUP(D11243,#REF!, 2,FALSE)</f>
        <v>#REF!</v>
      </c>
      <c r="BO11243" s="118" t="s">
        <v>16625</v>
      </c>
      <c r="BP11243" s="118" t="s">
        <v>1269</v>
      </c>
      <c r="BQ11243" s="118" t="s">
        <v>2983</v>
      </c>
      <c r="BW11243" s="118" t="s">
        <v>16625</v>
      </c>
      <c r="BX11243" s="118" t="s">
        <v>1269</v>
      </c>
      <c r="BY11243" s="118" t="s">
        <v>2983</v>
      </c>
    </row>
    <row r="11244" spans="53:77" x14ac:dyDescent="0.3">
      <c r="BA11244" s="169" t="e">
        <f>VLOOKUP(D11244,#REF!, 2,FALSE)</f>
        <v>#REF!</v>
      </c>
      <c r="BO11244" s="118" t="s">
        <v>16626</v>
      </c>
      <c r="BP11244" s="118" t="s">
        <v>658</v>
      </c>
      <c r="BQ11244" s="118" t="s">
        <v>2983</v>
      </c>
      <c r="BW11244" s="118" t="s">
        <v>16626</v>
      </c>
      <c r="BX11244" s="118" t="s">
        <v>658</v>
      </c>
      <c r="BY11244" s="118" t="s">
        <v>2983</v>
      </c>
    </row>
    <row r="11245" spans="53:77" x14ac:dyDescent="0.3">
      <c r="BA11245" s="169" t="e">
        <f>VLOOKUP(D11245,#REF!, 2,FALSE)</f>
        <v>#REF!</v>
      </c>
      <c r="BO11245" s="118" t="s">
        <v>16627</v>
      </c>
      <c r="BP11245" s="118" t="s">
        <v>667</v>
      </c>
      <c r="BQ11245" s="118" t="s">
        <v>2983</v>
      </c>
      <c r="BW11245" s="118" t="s">
        <v>16627</v>
      </c>
      <c r="BX11245" s="118" t="s">
        <v>667</v>
      </c>
      <c r="BY11245" s="118" t="s">
        <v>2983</v>
      </c>
    </row>
    <row r="11246" spans="53:77" x14ac:dyDescent="0.3">
      <c r="BA11246" s="169" t="e">
        <f>VLOOKUP(D11246,#REF!, 2,FALSE)</f>
        <v>#REF!</v>
      </c>
      <c r="BO11246" s="118" t="s">
        <v>16628</v>
      </c>
      <c r="BP11246" s="118" t="s">
        <v>3043</v>
      </c>
      <c r="BQ11246" s="118" t="s">
        <v>2983</v>
      </c>
      <c r="BW11246" s="118" t="s">
        <v>16628</v>
      </c>
      <c r="BX11246" s="118" t="s">
        <v>3043</v>
      </c>
      <c r="BY11246" s="118" t="s">
        <v>2983</v>
      </c>
    </row>
    <row r="11247" spans="53:77" x14ac:dyDescent="0.3">
      <c r="BA11247" s="169" t="e">
        <f>VLOOKUP(D11247,#REF!, 2,FALSE)</f>
        <v>#REF!</v>
      </c>
      <c r="BO11247" s="118" t="s">
        <v>2854</v>
      </c>
      <c r="BP11247" s="118" t="s">
        <v>1342</v>
      </c>
      <c r="BQ11247" s="118" t="s">
        <v>2983</v>
      </c>
      <c r="BW11247" s="118" t="s">
        <v>2854</v>
      </c>
      <c r="BX11247" s="118" t="s">
        <v>1342</v>
      </c>
      <c r="BY11247" s="118" t="s">
        <v>2983</v>
      </c>
    </row>
    <row r="11248" spans="53:77" x14ac:dyDescent="0.3">
      <c r="BA11248" s="169" t="e">
        <f>VLOOKUP(D11248,#REF!, 2,FALSE)</f>
        <v>#REF!</v>
      </c>
      <c r="BO11248" s="118" t="s">
        <v>16629</v>
      </c>
      <c r="BP11248" s="118" t="s">
        <v>2979</v>
      </c>
      <c r="BQ11248" s="118" t="s">
        <v>2983</v>
      </c>
      <c r="BW11248" s="118" t="s">
        <v>16629</v>
      </c>
      <c r="BX11248" s="118" t="s">
        <v>2979</v>
      </c>
      <c r="BY11248" s="118" t="s">
        <v>2983</v>
      </c>
    </row>
    <row r="11249" spans="53:77" x14ac:dyDescent="0.3">
      <c r="BA11249" s="169" t="e">
        <f>VLOOKUP(D11249,#REF!, 2,FALSE)</f>
        <v>#REF!</v>
      </c>
      <c r="BO11249" s="118" t="s">
        <v>16630</v>
      </c>
      <c r="BP11249" s="118" t="s">
        <v>1342</v>
      </c>
      <c r="BQ11249" s="118" t="s">
        <v>11510</v>
      </c>
      <c r="BW11249" s="118" t="s">
        <v>16630</v>
      </c>
      <c r="BX11249" s="118" t="s">
        <v>1342</v>
      </c>
      <c r="BY11249" s="118" t="s">
        <v>11510</v>
      </c>
    </row>
    <row r="11250" spans="53:77" x14ac:dyDescent="0.3">
      <c r="BA11250" s="169" t="e">
        <f>VLOOKUP(D11250,#REF!, 2,FALSE)</f>
        <v>#REF!</v>
      </c>
      <c r="BO11250" s="118" t="s">
        <v>16631</v>
      </c>
      <c r="BP11250" s="118" t="s">
        <v>3043</v>
      </c>
      <c r="BQ11250" s="118" t="s">
        <v>7508</v>
      </c>
      <c r="BW11250" s="118" t="s">
        <v>16631</v>
      </c>
      <c r="BX11250" s="118" t="s">
        <v>3043</v>
      </c>
      <c r="BY11250" s="118" t="s">
        <v>7508</v>
      </c>
    </row>
    <row r="11251" spans="53:77" x14ac:dyDescent="0.3">
      <c r="BA11251" s="169" t="e">
        <f>VLOOKUP(D11251,#REF!, 2,FALSE)</f>
        <v>#REF!</v>
      </c>
      <c r="BO11251" s="118" t="s">
        <v>2855</v>
      </c>
      <c r="BP11251" s="118" t="s">
        <v>1342</v>
      </c>
      <c r="BQ11251" s="118" t="s">
        <v>2983</v>
      </c>
      <c r="BW11251" s="118" t="s">
        <v>2855</v>
      </c>
      <c r="BX11251" s="118" t="s">
        <v>1342</v>
      </c>
      <c r="BY11251" s="118" t="s">
        <v>2983</v>
      </c>
    </row>
    <row r="11252" spans="53:77" x14ac:dyDescent="0.3">
      <c r="BA11252" s="169" t="e">
        <f>VLOOKUP(D11252,#REF!, 2,FALSE)</f>
        <v>#REF!</v>
      </c>
      <c r="BO11252" s="118" t="s">
        <v>16632</v>
      </c>
      <c r="BP11252" s="118" t="s">
        <v>1342</v>
      </c>
      <c r="BQ11252" s="118" t="s">
        <v>2983</v>
      </c>
      <c r="BW11252" s="118" t="s">
        <v>16632</v>
      </c>
      <c r="BX11252" s="118" t="s">
        <v>1342</v>
      </c>
      <c r="BY11252" s="118" t="s">
        <v>2983</v>
      </c>
    </row>
    <row r="11253" spans="53:77" x14ac:dyDescent="0.3">
      <c r="BA11253" s="169" t="e">
        <f>VLOOKUP(D11253,#REF!, 2,FALSE)</f>
        <v>#REF!</v>
      </c>
      <c r="BO11253" s="118" t="s">
        <v>2856</v>
      </c>
      <c r="BP11253" s="118" t="s">
        <v>1139</v>
      </c>
      <c r="BQ11253" s="118" t="s">
        <v>2983</v>
      </c>
      <c r="BW11253" s="118" t="s">
        <v>2856</v>
      </c>
      <c r="BX11253" s="118" t="s">
        <v>1139</v>
      </c>
      <c r="BY11253" s="118" t="s">
        <v>2983</v>
      </c>
    </row>
    <row r="11254" spans="53:77" x14ac:dyDescent="0.3">
      <c r="BA11254" s="169" t="e">
        <f>VLOOKUP(D11254,#REF!, 2,FALSE)</f>
        <v>#REF!</v>
      </c>
      <c r="BO11254" s="118" t="s">
        <v>16633</v>
      </c>
      <c r="BP11254" s="118" t="s">
        <v>3000</v>
      </c>
      <c r="BQ11254" s="118" t="s">
        <v>13661</v>
      </c>
      <c r="BW11254" s="118" t="s">
        <v>16633</v>
      </c>
      <c r="BX11254" s="118" t="s">
        <v>3000</v>
      </c>
      <c r="BY11254" s="118" t="s">
        <v>13661</v>
      </c>
    </row>
    <row r="11255" spans="53:77" x14ac:dyDescent="0.3">
      <c r="BA11255" s="169" t="e">
        <f>VLOOKUP(D11255,#REF!, 2,FALSE)</f>
        <v>#REF!</v>
      </c>
      <c r="BO11255" s="118" t="s">
        <v>16634</v>
      </c>
      <c r="BP11255" s="118" t="s">
        <v>1139</v>
      </c>
      <c r="BQ11255" s="118" t="s">
        <v>2983</v>
      </c>
      <c r="BW11255" s="118" t="s">
        <v>16634</v>
      </c>
      <c r="BX11255" s="118" t="s">
        <v>1139</v>
      </c>
      <c r="BY11255" s="118" t="s">
        <v>2983</v>
      </c>
    </row>
    <row r="11256" spans="53:77" x14ac:dyDescent="0.3">
      <c r="BA11256" s="169" t="e">
        <f>VLOOKUP(D11256,#REF!, 2,FALSE)</f>
        <v>#REF!</v>
      </c>
      <c r="BO11256" s="118" t="s">
        <v>16635</v>
      </c>
      <c r="BP11256" s="118" t="s">
        <v>3003</v>
      </c>
      <c r="BQ11256" s="118" t="s">
        <v>3748</v>
      </c>
      <c r="BW11256" s="118" t="s">
        <v>16635</v>
      </c>
      <c r="BX11256" s="118" t="s">
        <v>3003</v>
      </c>
      <c r="BY11256" s="118" t="s">
        <v>3748</v>
      </c>
    </row>
    <row r="11257" spans="53:77" x14ac:dyDescent="0.3">
      <c r="BA11257" s="169" t="e">
        <f>VLOOKUP(D11257,#REF!, 2,FALSE)</f>
        <v>#REF!</v>
      </c>
      <c r="BO11257" s="118" t="s">
        <v>16636</v>
      </c>
      <c r="BP11257" s="118" t="s">
        <v>3003</v>
      </c>
      <c r="BQ11257" s="118" t="s">
        <v>12397</v>
      </c>
      <c r="BW11257" s="118" t="s">
        <v>16636</v>
      </c>
      <c r="BX11257" s="118" t="s">
        <v>3003</v>
      </c>
      <c r="BY11257" s="118" t="s">
        <v>12397</v>
      </c>
    </row>
    <row r="11258" spans="53:77" x14ac:dyDescent="0.3">
      <c r="BA11258" s="169" t="e">
        <f>VLOOKUP(D11258,#REF!, 2,FALSE)</f>
        <v>#REF!</v>
      </c>
      <c r="BO11258" s="118" t="s">
        <v>16637</v>
      </c>
      <c r="BP11258" s="118" t="s">
        <v>3197</v>
      </c>
      <c r="BQ11258" s="118" t="s">
        <v>2983</v>
      </c>
      <c r="BW11258" s="118" t="s">
        <v>16637</v>
      </c>
      <c r="BX11258" s="118" t="s">
        <v>3197</v>
      </c>
      <c r="BY11258" s="118" t="s">
        <v>2983</v>
      </c>
    </row>
    <row r="11259" spans="53:77" x14ac:dyDescent="0.3">
      <c r="BA11259" s="169" t="e">
        <f>VLOOKUP(D11259,#REF!, 2,FALSE)</f>
        <v>#REF!</v>
      </c>
      <c r="BO11259" s="118" t="s">
        <v>16638</v>
      </c>
      <c r="BP11259" s="118" t="s">
        <v>3003</v>
      </c>
      <c r="BQ11259" s="118" t="s">
        <v>2983</v>
      </c>
      <c r="BW11259" s="118" t="s">
        <v>16638</v>
      </c>
      <c r="BX11259" s="118" t="s">
        <v>3003</v>
      </c>
      <c r="BY11259" s="118" t="s">
        <v>2983</v>
      </c>
    </row>
    <row r="11260" spans="53:77" x14ac:dyDescent="0.3">
      <c r="BA11260" s="169" t="e">
        <f>VLOOKUP(D11260,#REF!, 2,FALSE)</f>
        <v>#REF!</v>
      </c>
      <c r="BO11260" s="118" t="s">
        <v>16639</v>
      </c>
      <c r="BP11260" s="118" t="s">
        <v>3003</v>
      </c>
      <c r="BQ11260" s="118" t="s">
        <v>2360</v>
      </c>
      <c r="BW11260" s="118" t="s">
        <v>16639</v>
      </c>
      <c r="BX11260" s="118" t="s">
        <v>3003</v>
      </c>
      <c r="BY11260" s="118" t="s">
        <v>2360</v>
      </c>
    </row>
    <row r="11261" spans="53:77" x14ac:dyDescent="0.3">
      <c r="BA11261" s="169" t="e">
        <f>VLOOKUP(D11261,#REF!, 2,FALSE)</f>
        <v>#REF!</v>
      </c>
      <c r="BO11261" s="118" t="s">
        <v>16640</v>
      </c>
      <c r="BP11261" s="118" t="s">
        <v>636</v>
      </c>
      <c r="BQ11261" s="118" t="s">
        <v>16641</v>
      </c>
      <c r="BW11261" s="118" t="s">
        <v>16640</v>
      </c>
      <c r="BX11261" s="118" t="s">
        <v>636</v>
      </c>
      <c r="BY11261" s="118" t="s">
        <v>16641</v>
      </c>
    </row>
    <row r="11262" spans="53:77" x14ac:dyDescent="0.3">
      <c r="BA11262" s="169" t="e">
        <f>VLOOKUP(D11262,#REF!, 2,FALSE)</f>
        <v>#REF!</v>
      </c>
      <c r="BO11262" s="118" t="s">
        <v>2857</v>
      </c>
      <c r="BP11262" s="118" t="s">
        <v>666</v>
      </c>
      <c r="BQ11262" s="118" t="s">
        <v>2983</v>
      </c>
      <c r="BW11262" s="118" t="s">
        <v>2857</v>
      </c>
      <c r="BX11262" s="118" t="s">
        <v>666</v>
      </c>
      <c r="BY11262" s="118" t="s">
        <v>2983</v>
      </c>
    </row>
    <row r="11263" spans="53:77" x14ac:dyDescent="0.3">
      <c r="BA11263" s="169" t="e">
        <f>VLOOKUP(D11263,#REF!, 2,FALSE)</f>
        <v>#REF!</v>
      </c>
      <c r="BO11263" s="118" t="s">
        <v>16642</v>
      </c>
      <c r="BP11263" s="118" t="s">
        <v>3197</v>
      </c>
      <c r="BQ11263" s="118" t="s">
        <v>5359</v>
      </c>
      <c r="BW11263" s="118" t="s">
        <v>16642</v>
      </c>
      <c r="BX11263" s="118" t="s">
        <v>3197</v>
      </c>
      <c r="BY11263" s="118" t="s">
        <v>5359</v>
      </c>
    </row>
    <row r="11264" spans="53:77" x14ac:dyDescent="0.3">
      <c r="BA11264" s="169" t="e">
        <f>VLOOKUP(D11264,#REF!, 2,FALSE)</f>
        <v>#REF!</v>
      </c>
      <c r="BO11264" s="118" t="s">
        <v>16643</v>
      </c>
      <c r="BP11264" s="118" t="s">
        <v>1269</v>
      </c>
      <c r="BQ11264" s="118" t="s">
        <v>2983</v>
      </c>
      <c r="BW11264" s="118" t="s">
        <v>16643</v>
      </c>
      <c r="BX11264" s="118" t="s">
        <v>1269</v>
      </c>
      <c r="BY11264" s="118" t="s">
        <v>2983</v>
      </c>
    </row>
    <row r="11265" spans="53:77" x14ac:dyDescent="0.3">
      <c r="BA11265" s="169" t="e">
        <f>VLOOKUP(D11265,#REF!, 2,FALSE)</f>
        <v>#REF!</v>
      </c>
      <c r="BO11265" s="118" t="s">
        <v>2858</v>
      </c>
      <c r="BP11265" s="118" t="s">
        <v>1269</v>
      </c>
      <c r="BQ11265" s="118" t="s">
        <v>2983</v>
      </c>
      <c r="BW11265" s="118" t="s">
        <v>2858</v>
      </c>
      <c r="BX11265" s="118" t="s">
        <v>1269</v>
      </c>
      <c r="BY11265" s="118" t="s">
        <v>2983</v>
      </c>
    </row>
    <row r="11266" spans="53:77" x14ac:dyDescent="0.3">
      <c r="BA11266" s="169" t="e">
        <f>VLOOKUP(D11266,#REF!, 2,FALSE)</f>
        <v>#REF!</v>
      </c>
      <c r="BO11266" s="118" t="s">
        <v>16644</v>
      </c>
      <c r="BP11266" s="118" t="s">
        <v>3243</v>
      </c>
      <c r="BQ11266" s="118" t="s">
        <v>2983</v>
      </c>
      <c r="BW11266" s="118" t="s">
        <v>16644</v>
      </c>
      <c r="BX11266" s="118" t="s">
        <v>3243</v>
      </c>
      <c r="BY11266" s="118" t="s">
        <v>2983</v>
      </c>
    </row>
    <row r="11267" spans="53:77" x14ac:dyDescent="0.3">
      <c r="BA11267" s="169" t="e">
        <f>VLOOKUP(D11267,#REF!, 2,FALSE)</f>
        <v>#REF!</v>
      </c>
      <c r="BO11267" s="118" t="s">
        <v>16645</v>
      </c>
      <c r="BP11267" s="118" t="s">
        <v>3003</v>
      </c>
      <c r="BQ11267" s="118" t="s">
        <v>2983</v>
      </c>
      <c r="BW11267" s="118" t="s">
        <v>16645</v>
      </c>
      <c r="BX11267" s="118" t="s">
        <v>3003</v>
      </c>
      <c r="BY11267" s="118" t="s">
        <v>2983</v>
      </c>
    </row>
    <row r="11268" spans="53:77" x14ac:dyDescent="0.3">
      <c r="BA11268" s="169" t="e">
        <f>VLOOKUP(D11268,#REF!, 2,FALSE)</f>
        <v>#REF!</v>
      </c>
      <c r="BO11268" s="118" t="s">
        <v>307</v>
      </c>
      <c r="BP11268" s="118" t="s">
        <v>1342</v>
      </c>
      <c r="BQ11268" s="118" t="s">
        <v>6068</v>
      </c>
      <c r="BW11268" s="118" t="s">
        <v>307</v>
      </c>
      <c r="BX11268" s="118" t="s">
        <v>1342</v>
      </c>
      <c r="BY11268" s="118" t="s">
        <v>6068</v>
      </c>
    </row>
    <row r="11269" spans="53:77" x14ac:dyDescent="0.3">
      <c r="BA11269" s="169" t="e">
        <f>VLOOKUP(D11269,#REF!, 2,FALSE)</f>
        <v>#REF!</v>
      </c>
      <c r="BO11269" s="118" t="s">
        <v>16646</v>
      </c>
      <c r="BP11269" s="118" t="s">
        <v>715</v>
      </c>
      <c r="BQ11269" s="118" t="s">
        <v>10652</v>
      </c>
      <c r="BW11269" s="118" t="s">
        <v>16646</v>
      </c>
      <c r="BX11269" s="118" t="s">
        <v>715</v>
      </c>
      <c r="BY11269" s="118" t="s">
        <v>10652</v>
      </c>
    </row>
    <row r="11270" spans="53:77" x14ac:dyDescent="0.3">
      <c r="BA11270" s="169" t="e">
        <f>VLOOKUP(D11270,#REF!, 2,FALSE)</f>
        <v>#REF!</v>
      </c>
      <c r="BO11270" s="118" t="s">
        <v>16647</v>
      </c>
      <c r="BP11270" s="118" t="s">
        <v>1342</v>
      </c>
      <c r="BQ11270" s="118" t="s">
        <v>16648</v>
      </c>
      <c r="BW11270" s="118" t="s">
        <v>16647</v>
      </c>
      <c r="BX11270" s="118" t="s">
        <v>1342</v>
      </c>
      <c r="BY11270" s="118" t="s">
        <v>16648</v>
      </c>
    </row>
    <row r="11271" spans="53:77" x14ac:dyDescent="0.3">
      <c r="BA11271" s="169" t="e">
        <f>VLOOKUP(D11271,#REF!, 2,FALSE)</f>
        <v>#REF!</v>
      </c>
      <c r="BO11271" s="118" t="s">
        <v>16649</v>
      </c>
      <c r="BP11271" s="118" t="s">
        <v>1342</v>
      </c>
      <c r="BQ11271" s="118" t="s">
        <v>1805</v>
      </c>
      <c r="BW11271" s="118" t="s">
        <v>16649</v>
      </c>
      <c r="BX11271" s="118" t="s">
        <v>1342</v>
      </c>
      <c r="BY11271" s="118" t="s">
        <v>1805</v>
      </c>
    </row>
    <row r="11272" spans="53:77" x14ac:dyDescent="0.3">
      <c r="BA11272" s="169" t="e">
        <f>VLOOKUP(D11272,#REF!, 2,FALSE)</f>
        <v>#REF!</v>
      </c>
      <c r="BO11272" s="118" t="s">
        <v>16650</v>
      </c>
      <c r="BP11272" s="118" t="s">
        <v>1269</v>
      </c>
      <c r="BQ11272" s="118" t="s">
        <v>16651</v>
      </c>
      <c r="BW11272" s="118" t="s">
        <v>16650</v>
      </c>
      <c r="BX11272" s="118" t="s">
        <v>1269</v>
      </c>
      <c r="BY11272" s="118" t="s">
        <v>16651</v>
      </c>
    </row>
    <row r="11273" spans="53:77" x14ac:dyDescent="0.3">
      <c r="BA11273" s="169" t="e">
        <f>VLOOKUP(D11273,#REF!, 2,FALSE)</f>
        <v>#REF!</v>
      </c>
      <c r="BO11273" s="118" t="s">
        <v>16652</v>
      </c>
      <c r="BP11273" s="118" t="s">
        <v>3003</v>
      </c>
      <c r="BQ11273" s="118" t="s">
        <v>16653</v>
      </c>
      <c r="BW11273" s="118" t="s">
        <v>16652</v>
      </c>
      <c r="BX11273" s="118" t="s">
        <v>3003</v>
      </c>
      <c r="BY11273" s="118" t="s">
        <v>16653</v>
      </c>
    </row>
    <row r="11274" spans="53:77" x14ac:dyDescent="0.3">
      <c r="BA11274" s="169" t="e">
        <f>VLOOKUP(D11274,#REF!, 2,FALSE)</f>
        <v>#REF!</v>
      </c>
      <c r="BO11274" s="118" t="s">
        <v>16654</v>
      </c>
      <c r="BP11274" s="118" t="s">
        <v>3043</v>
      </c>
      <c r="BQ11274" s="118" t="s">
        <v>16655</v>
      </c>
      <c r="BW11274" s="118" t="s">
        <v>16654</v>
      </c>
      <c r="BX11274" s="118" t="s">
        <v>3043</v>
      </c>
      <c r="BY11274" s="118" t="s">
        <v>16655</v>
      </c>
    </row>
    <row r="11275" spans="53:77" x14ac:dyDescent="0.3">
      <c r="BA11275" s="169" t="e">
        <f>VLOOKUP(D11275,#REF!, 2,FALSE)</f>
        <v>#REF!</v>
      </c>
      <c r="BO11275" s="118" t="s">
        <v>16656</v>
      </c>
      <c r="BP11275" s="118" t="s">
        <v>2979</v>
      </c>
      <c r="BQ11275" s="118" t="s">
        <v>14647</v>
      </c>
      <c r="BW11275" s="118" t="s">
        <v>16656</v>
      </c>
      <c r="BX11275" s="118" t="s">
        <v>2979</v>
      </c>
      <c r="BY11275" s="118" t="s">
        <v>14647</v>
      </c>
    </row>
    <row r="11276" spans="53:77" x14ac:dyDescent="0.3">
      <c r="BA11276" s="169" t="e">
        <f>VLOOKUP(D11276,#REF!, 2,FALSE)</f>
        <v>#REF!</v>
      </c>
      <c r="BO11276" s="118" t="s">
        <v>16657</v>
      </c>
      <c r="BP11276" s="118" t="s">
        <v>1342</v>
      </c>
      <c r="BQ11276" s="118" t="s">
        <v>6700</v>
      </c>
      <c r="BW11276" s="118" t="s">
        <v>16657</v>
      </c>
      <c r="BX11276" s="118" t="s">
        <v>1342</v>
      </c>
      <c r="BY11276" s="118" t="s">
        <v>6700</v>
      </c>
    </row>
    <row r="11277" spans="53:77" x14ac:dyDescent="0.3">
      <c r="BA11277" s="169" t="e">
        <f>VLOOKUP(D11277,#REF!, 2,FALSE)</f>
        <v>#REF!</v>
      </c>
      <c r="BO11277" s="118" t="s">
        <v>16658</v>
      </c>
      <c r="BP11277" s="118" t="s">
        <v>3003</v>
      </c>
      <c r="BQ11277" s="118" t="s">
        <v>2983</v>
      </c>
      <c r="BW11277" s="118" t="s">
        <v>16658</v>
      </c>
      <c r="BX11277" s="118" t="s">
        <v>3003</v>
      </c>
      <c r="BY11277" s="118" t="s">
        <v>2983</v>
      </c>
    </row>
    <row r="11278" spans="53:77" x14ac:dyDescent="0.3">
      <c r="BA11278" s="169" t="e">
        <f>VLOOKUP(D11278,#REF!, 2,FALSE)</f>
        <v>#REF!</v>
      </c>
      <c r="BO11278" s="118" t="s">
        <v>16659</v>
      </c>
      <c r="BP11278" s="118" t="s">
        <v>3243</v>
      </c>
      <c r="BQ11278" s="118" t="s">
        <v>16660</v>
      </c>
      <c r="BW11278" s="118" t="s">
        <v>16659</v>
      </c>
      <c r="BX11278" s="118" t="s">
        <v>3243</v>
      </c>
      <c r="BY11278" s="118" t="s">
        <v>16660</v>
      </c>
    </row>
    <row r="11279" spans="53:77" x14ac:dyDescent="0.3">
      <c r="BA11279" s="169" t="e">
        <f>VLOOKUP(D11279,#REF!, 2,FALSE)</f>
        <v>#REF!</v>
      </c>
      <c r="BO11279" s="118" t="s">
        <v>16661</v>
      </c>
      <c r="BP11279" s="118" t="s">
        <v>3243</v>
      </c>
      <c r="BQ11279" s="118" t="s">
        <v>5262</v>
      </c>
      <c r="BW11279" s="118" t="s">
        <v>16661</v>
      </c>
      <c r="BX11279" s="118" t="s">
        <v>3243</v>
      </c>
      <c r="BY11279" s="118" t="s">
        <v>5262</v>
      </c>
    </row>
    <row r="11280" spans="53:77" x14ac:dyDescent="0.3">
      <c r="BA11280" s="169" t="e">
        <f>VLOOKUP(D11280,#REF!, 2,FALSE)</f>
        <v>#REF!</v>
      </c>
      <c r="BO11280" s="118" t="s">
        <v>2859</v>
      </c>
      <c r="BP11280" s="118" t="s">
        <v>1269</v>
      </c>
      <c r="BQ11280" s="118" t="s">
        <v>2983</v>
      </c>
      <c r="BW11280" s="118" t="s">
        <v>2859</v>
      </c>
      <c r="BX11280" s="118" t="s">
        <v>1269</v>
      </c>
      <c r="BY11280" s="118" t="s">
        <v>2983</v>
      </c>
    </row>
    <row r="11281" spans="53:77" x14ac:dyDescent="0.3">
      <c r="BA11281" s="169" t="e">
        <f>VLOOKUP(D11281,#REF!, 2,FALSE)</f>
        <v>#REF!</v>
      </c>
      <c r="BO11281" s="118" t="s">
        <v>16662</v>
      </c>
      <c r="BP11281" s="118" t="s">
        <v>3003</v>
      </c>
      <c r="BQ11281" s="118" t="s">
        <v>2173</v>
      </c>
      <c r="BW11281" s="118" t="s">
        <v>16662</v>
      </c>
      <c r="BX11281" s="118" t="s">
        <v>3003</v>
      </c>
      <c r="BY11281" s="118" t="s">
        <v>2173</v>
      </c>
    </row>
    <row r="11282" spans="53:77" x14ac:dyDescent="0.3">
      <c r="BA11282" s="169" t="e">
        <f>VLOOKUP(D11282,#REF!, 2,FALSE)</f>
        <v>#REF!</v>
      </c>
      <c r="BO11282" s="118" t="s">
        <v>16663</v>
      </c>
      <c r="BP11282" s="118" t="s">
        <v>2979</v>
      </c>
      <c r="BQ11282" s="118" t="s">
        <v>2755</v>
      </c>
      <c r="BW11282" s="118" t="s">
        <v>16663</v>
      </c>
      <c r="BX11282" s="118" t="s">
        <v>2979</v>
      </c>
      <c r="BY11282" s="118" t="s">
        <v>2755</v>
      </c>
    </row>
    <row r="11283" spans="53:77" x14ac:dyDescent="0.3">
      <c r="BA11283" s="169" t="e">
        <f>VLOOKUP(D11283,#REF!, 2,FALSE)</f>
        <v>#REF!</v>
      </c>
      <c r="BO11283" s="118" t="s">
        <v>16664</v>
      </c>
      <c r="BP11283" s="118" t="s">
        <v>1269</v>
      </c>
      <c r="BQ11283" s="118" t="s">
        <v>2983</v>
      </c>
      <c r="BW11283" s="118" t="s">
        <v>16664</v>
      </c>
      <c r="BX11283" s="118" t="s">
        <v>1269</v>
      </c>
      <c r="BY11283" s="118" t="s">
        <v>2983</v>
      </c>
    </row>
    <row r="11284" spans="53:77" x14ac:dyDescent="0.3">
      <c r="BA11284" s="169" t="e">
        <f>VLOOKUP(D11284,#REF!, 2,FALSE)</f>
        <v>#REF!</v>
      </c>
      <c r="BO11284" s="118" t="s">
        <v>16665</v>
      </c>
      <c r="BP11284" s="118" t="s">
        <v>1139</v>
      </c>
      <c r="BQ11284" s="118" t="s">
        <v>8397</v>
      </c>
      <c r="BW11284" s="118" t="s">
        <v>16665</v>
      </c>
      <c r="BX11284" s="118" t="s">
        <v>1139</v>
      </c>
      <c r="BY11284" s="118" t="s">
        <v>8397</v>
      </c>
    </row>
    <row r="11285" spans="53:77" x14ac:dyDescent="0.3">
      <c r="BA11285" s="169" t="e">
        <f>VLOOKUP(D11285,#REF!, 2,FALSE)</f>
        <v>#REF!</v>
      </c>
      <c r="BO11285" s="118" t="s">
        <v>16666</v>
      </c>
      <c r="BP11285" s="118" t="s">
        <v>2979</v>
      </c>
      <c r="BQ11285" s="118" t="s">
        <v>2983</v>
      </c>
      <c r="BW11285" s="118" t="s">
        <v>16666</v>
      </c>
      <c r="BX11285" s="118" t="s">
        <v>2979</v>
      </c>
      <c r="BY11285" s="118" t="s">
        <v>2983</v>
      </c>
    </row>
    <row r="11286" spans="53:77" x14ac:dyDescent="0.3">
      <c r="BA11286" s="169" t="e">
        <f>VLOOKUP(D11286,#REF!, 2,FALSE)</f>
        <v>#REF!</v>
      </c>
      <c r="BO11286" s="118" t="s">
        <v>16667</v>
      </c>
      <c r="BP11286" s="118" t="s">
        <v>1269</v>
      </c>
      <c r="BQ11286" s="118" t="s">
        <v>15826</v>
      </c>
      <c r="BW11286" s="118" t="s">
        <v>16667</v>
      </c>
      <c r="BX11286" s="118" t="s">
        <v>1269</v>
      </c>
      <c r="BY11286" s="118" t="s">
        <v>15826</v>
      </c>
    </row>
    <row r="11287" spans="53:77" x14ac:dyDescent="0.3">
      <c r="BA11287" s="169" t="e">
        <f>VLOOKUP(D11287,#REF!, 2,FALSE)</f>
        <v>#REF!</v>
      </c>
      <c r="BO11287" s="118" t="s">
        <v>16668</v>
      </c>
      <c r="BP11287" s="118" t="s">
        <v>1269</v>
      </c>
      <c r="BQ11287" s="118" t="s">
        <v>2983</v>
      </c>
      <c r="BW11287" s="118" t="s">
        <v>16668</v>
      </c>
      <c r="BX11287" s="118" t="s">
        <v>1269</v>
      </c>
      <c r="BY11287" s="118" t="s">
        <v>2983</v>
      </c>
    </row>
    <row r="11288" spans="53:77" x14ac:dyDescent="0.3">
      <c r="BA11288" s="169" t="e">
        <f>VLOOKUP(D11288,#REF!, 2,FALSE)</f>
        <v>#REF!</v>
      </c>
      <c r="BO11288" s="118" t="s">
        <v>16669</v>
      </c>
      <c r="BP11288" s="118" t="s">
        <v>3243</v>
      </c>
      <c r="BQ11288" s="118" t="s">
        <v>9377</v>
      </c>
      <c r="BW11288" s="118" t="s">
        <v>16669</v>
      </c>
      <c r="BX11288" s="118" t="s">
        <v>3243</v>
      </c>
      <c r="BY11288" s="118" t="s">
        <v>9377</v>
      </c>
    </row>
    <row r="11289" spans="53:77" x14ac:dyDescent="0.3">
      <c r="BA11289" s="169" t="e">
        <f>VLOOKUP(D11289,#REF!, 2,FALSE)</f>
        <v>#REF!</v>
      </c>
      <c r="BO11289" s="118" t="s">
        <v>16670</v>
      </c>
      <c r="BP11289" s="118" t="s">
        <v>1342</v>
      </c>
      <c r="BQ11289" s="118" t="s">
        <v>2983</v>
      </c>
      <c r="BW11289" s="118" t="s">
        <v>16670</v>
      </c>
      <c r="BX11289" s="118" t="s">
        <v>1342</v>
      </c>
      <c r="BY11289" s="118" t="s">
        <v>2983</v>
      </c>
    </row>
    <row r="11290" spans="53:77" x14ac:dyDescent="0.3">
      <c r="BA11290" s="169" t="e">
        <f>VLOOKUP(D11290,#REF!, 2,FALSE)</f>
        <v>#REF!</v>
      </c>
      <c r="BO11290" s="118" t="s">
        <v>16671</v>
      </c>
      <c r="BP11290" s="118" t="s">
        <v>862</v>
      </c>
      <c r="BQ11290" s="118" t="s">
        <v>2983</v>
      </c>
      <c r="BW11290" s="118" t="s">
        <v>16671</v>
      </c>
      <c r="BX11290" s="118" t="s">
        <v>862</v>
      </c>
      <c r="BY11290" s="118" t="s">
        <v>2983</v>
      </c>
    </row>
    <row r="11291" spans="53:77" x14ac:dyDescent="0.3">
      <c r="BA11291" s="169" t="e">
        <f>VLOOKUP(D11291,#REF!, 2,FALSE)</f>
        <v>#REF!</v>
      </c>
      <c r="BO11291" s="118" t="s">
        <v>16672</v>
      </c>
      <c r="BP11291" s="118" t="s">
        <v>1342</v>
      </c>
      <c r="BQ11291" s="118" t="s">
        <v>2983</v>
      </c>
      <c r="BW11291" s="118" t="s">
        <v>16672</v>
      </c>
      <c r="BX11291" s="118" t="s">
        <v>1342</v>
      </c>
      <c r="BY11291" s="118" t="s">
        <v>2983</v>
      </c>
    </row>
    <row r="11292" spans="53:77" x14ac:dyDescent="0.3">
      <c r="BA11292" s="169" t="e">
        <f>VLOOKUP(D11292,#REF!, 2,FALSE)</f>
        <v>#REF!</v>
      </c>
      <c r="BO11292" s="118" t="s">
        <v>16673</v>
      </c>
      <c r="BP11292" s="118" t="s">
        <v>1139</v>
      </c>
      <c r="BQ11292" s="118" t="s">
        <v>2983</v>
      </c>
      <c r="BW11292" s="118" t="s">
        <v>16673</v>
      </c>
      <c r="BX11292" s="118" t="s">
        <v>1139</v>
      </c>
      <c r="BY11292" s="118" t="s">
        <v>2983</v>
      </c>
    </row>
    <row r="11293" spans="53:77" x14ac:dyDescent="0.3">
      <c r="BA11293" s="169" t="e">
        <f>VLOOKUP(D11293,#REF!, 2,FALSE)</f>
        <v>#REF!</v>
      </c>
      <c r="BO11293" s="118" t="s">
        <v>16674</v>
      </c>
      <c r="BP11293" s="118" t="s">
        <v>862</v>
      </c>
      <c r="BQ11293" s="118" t="s">
        <v>1277</v>
      </c>
      <c r="BW11293" s="118" t="s">
        <v>16674</v>
      </c>
      <c r="BX11293" s="118" t="s">
        <v>862</v>
      </c>
      <c r="BY11293" s="118" t="s">
        <v>1277</v>
      </c>
    </row>
    <row r="11294" spans="53:77" x14ac:dyDescent="0.3">
      <c r="BA11294" s="169" t="e">
        <f>VLOOKUP(D11294,#REF!, 2,FALSE)</f>
        <v>#REF!</v>
      </c>
      <c r="BO11294" s="118" t="s">
        <v>16675</v>
      </c>
      <c r="BP11294" s="118" t="s">
        <v>3043</v>
      </c>
      <c r="BQ11294" s="118" t="s">
        <v>2064</v>
      </c>
      <c r="BW11294" s="118" t="s">
        <v>16675</v>
      </c>
      <c r="BX11294" s="118" t="s">
        <v>3043</v>
      </c>
      <c r="BY11294" s="118" t="s">
        <v>2064</v>
      </c>
    </row>
    <row r="11295" spans="53:77" x14ac:dyDescent="0.3">
      <c r="BA11295" s="169" t="e">
        <f>VLOOKUP(D11295,#REF!, 2,FALSE)</f>
        <v>#REF!</v>
      </c>
      <c r="BO11295" s="118" t="s">
        <v>16676</v>
      </c>
      <c r="BP11295" s="118" t="s">
        <v>2979</v>
      </c>
      <c r="BQ11295" s="118" t="s">
        <v>1606</v>
      </c>
      <c r="BW11295" s="118" t="s">
        <v>16676</v>
      </c>
      <c r="BX11295" s="118" t="s">
        <v>2979</v>
      </c>
      <c r="BY11295" s="118" t="s">
        <v>1606</v>
      </c>
    </row>
    <row r="11296" spans="53:77" x14ac:dyDescent="0.3">
      <c r="BA11296" s="169" t="e">
        <f>VLOOKUP(D11296,#REF!, 2,FALSE)</f>
        <v>#REF!</v>
      </c>
      <c r="BO11296" s="118" t="s">
        <v>2860</v>
      </c>
      <c r="BP11296" s="118" t="s">
        <v>3197</v>
      </c>
      <c r="BQ11296" s="118" t="s">
        <v>2983</v>
      </c>
      <c r="BW11296" s="118" t="s">
        <v>2860</v>
      </c>
      <c r="BX11296" s="118" t="s">
        <v>3197</v>
      </c>
      <c r="BY11296" s="118" t="s">
        <v>2983</v>
      </c>
    </row>
    <row r="11297" spans="53:77" x14ac:dyDescent="0.3">
      <c r="BA11297" s="169" t="e">
        <f>VLOOKUP(D11297,#REF!, 2,FALSE)</f>
        <v>#REF!</v>
      </c>
      <c r="BO11297" s="118" t="s">
        <v>16677</v>
      </c>
      <c r="BP11297" s="118" t="s">
        <v>3043</v>
      </c>
      <c r="BQ11297" s="118" t="s">
        <v>2983</v>
      </c>
      <c r="BW11297" s="118" t="s">
        <v>16677</v>
      </c>
      <c r="BX11297" s="118" t="s">
        <v>3043</v>
      </c>
      <c r="BY11297" s="118" t="s">
        <v>2983</v>
      </c>
    </row>
    <row r="11298" spans="53:77" x14ac:dyDescent="0.3">
      <c r="BA11298" s="169" t="e">
        <f>VLOOKUP(D11298,#REF!, 2,FALSE)</f>
        <v>#REF!</v>
      </c>
      <c r="BO11298" s="118" t="s">
        <v>16678</v>
      </c>
      <c r="BP11298" s="118" t="s">
        <v>1269</v>
      </c>
      <c r="BQ11298" s="118" t="s">
        <v>3420</v>
      </c>
      <c r="BW11298" s="118" t="s">
        <v>16678</v>
      </c>
      <c r="BX11298" s="118" t="s">
        <v>1269</v>
      </c>
      <c r="BY11298" s="118" t="s">
        <v>3420</v>
      </c>
    </row>
    <row r="11299" spans="53:77" x14ac:dyDescent="0.3">
      <c r="BA11299" s="169" t="e">
        <f>VLOOKUP(D11299,#REF!, 2,FALSE)</f>
        <v>#REF!</v>
      </c>
      <c r="BO11299" s="118" t="s">
        <v>16679</v>
      </c>
      <c r="BP11299" s="118" t="s">
        <v>1342</v>
      </c>
      <c r="BQ11299" s="118" t="s">
        <v>944</v>
      </c>
      <c r="BW11299" s="118" t="s">
        <v>16679</v>
      </c>
      <c r="BX11299" s="118" t="s">
        <v>1342</v>
      </c>
      <c r="BY11299" s="118" t="s">
        <v>944</v>
      </c>
    </row>
    <row r="11300" spans="53:77" x14ac:dyDescent="0.3">
      <c r="BA11300" s="169" t="e">
        <f>VLOOKUP(D11300,#REF!, 2,FALSE)</f>
        <v>#REF!</v>
      </c>
      <c r="BO11300" s="118" t="s">
        <v>16680</v>
      </c>
      <c r="BP11300" s="118" t="s">
        <v>3043</v>
      </c>
      <c r="BQ11300" s="118" t="s">
        <v>2983</v>
      </c>
      <c r="BW11300" s="118" t="s">
        <v>16680</v>
      </c>
      <c r="BX11300" s="118" t="s">
        <v>3043</v>
      </c>
      <c r="BY11300" s="118" t="s">
        <v>2983</v>
      </c>
    </row>
    <row r="11301" spans="53:77" x14ac:dyDescent="0.3">
      <c r="BA11301" s="169" t="e">
        <f>VLOOKUP(D11301,#REF!, 2,FALSE)</f>
        <v>#REF!</v>
      </c>
      <c r="BO11301" s="118" t="s">
        <v>16681</v>
      </c>
      <c r="BP11301" s="118" t="s">
        <v>3243</v>
      </c>
      <c r="BQ11301" s="118" t="s">
        <v>3795</v>
      </c>
      <c r="BW11301" s="118" t="s">
        <v>16681</v>
      </c>
      <c r="BX11301" s="118" t="s">
        <v>3243</v>
      </c>
      <c r="BY11301" s="118" t="s">
        <v>3795</v>
      </c>
    </row>
    <row r="11302" spans="53:77" x14ac:dyDescent="0.3">
      <c r="BA11302" s="169" t="e">
        <f>VLOOKUP(D11302,#REF!, 2,FALSE)</f>
        <v>#REF!</v>
      </c>
      <c r="BO11302" s="118" t="s">
        <v>16682</v>
      </c>
      <c r="BP11302" s="118" t="s">
        <v>1269</v>
      </c>
      <c r="BQ11302" s="118" t="s">
        <v>15725</v>
      </c>
      <c r="BW11302" s="118" t="s">
        <v>16682</v>
      </c>
      <c r="BX11302" s="118" t="s">
        <v>1269</v>
      </c>
      <c r="BY11302" s="118" t="s">
        <v>15725</v>
      </c>
    </row>
    <row r="11303" spans="53:77" x14ac:dyDescent="0.3">
      <c r="BA11303" s="169" t="e">
        <f>VLOOKUP(D11303,#REF!, 2,FALSE)</f>
        <v>#REF!</v>
      </c>
      <c r="BO11303" s="118" t="s">
        <v>16683</v>
      </c>
      <c r="BP11303" s="118" t="s">
        <v>1342</v>
      </c>
      <c r="BQ11303" s="118" t="s">
        <v>2983</v>
      </c>
      <c r="BW11303" s="118" t="s">
        <v>16683</v>
      </c>
      <c r="BX11303" s="118" t="s">
        <v>1342</v>
      </c>
      <c r="BY11303" s="118" t="s">
        <v>2983</v>
      </c>
    </row>
    <row r="11304" spans="53:77" x14ac:dyDescent="0.3">
      <c r="BA11304" s="169" t="e">
        <f>VLOOKUP(D11304,#REF!, 2,FALSE)</f>
        <v>#REF!</v>
      </c>
      <c r="BO11304" s="118" t="s">
        <v>16684</v>
      </c>
      <c r="BP11304" s="118" t="s">
        <v>2979</v>
      </c>
      <c r="BQ11304" s="118" t="s">
        <v>8734</v>
      </c>
      <c r="BW11304" s="118" t="s">
        <v>16684</v>
      </c>
      <c r="BX11304" s="118" t="s">
        <v>2979</v>
      </c>
      <c r="BY11304" s="118" t="s">
        <v>8734</v>
      </c>
    </row>
    <row r="11305" spans="53:77" x14ac:dyDescent="0.3">
      <c r="BA11305" s="169" t="e">
        <f>VLOOKUP(D11305,#REF!, 2,FALSE)</f>
        <v>#REF!</v>
      </c>
      <c r="BO11305" s="118" t="s">
        <v>2861</v>
      </c>
      <c r="BP11305" s="118" t="s">
        <v>3243</v>
      </c>
      <c r="BQ11305" s="118" t="s">
        <v>9328</v>
      </c>
      <c r="BW11305" s="118" t="s">
        <v>2861</v>
      </c>
      <c r="BX11305" s="118" t="s">
        <v>3243</v>
      </c>
      <c r="BY11305" s="118" t="s">
        <v>9328</v>
      </c>
    </row>
    <row r="11306" spans="53:77" x14ac:dyDescent="0.3">
      <c r="BA11306" s="169" t="e">
        <f>VLOOKUP(D11306,#REF!, 2,FALSE)</f>
        <v>#REF!</v>
      </c>
      <c r="BO11306" s="118" t="s">
        <v>16685</v>
      </c>
      <c r="BP11306" s="118" t="s">
        <v>2979</v>
      </c>
      <c r="BQ11306" s="118" t="s">
        <v>16686</v>
      </c>
      <c r="BW11306" s="118" t="s">
        <v>16685</v>
      </c>
      <c r="BX11306" s="118" t="s">
        <v>2979</v>
      </c>
      <c r="BY11306" s="118" t="s">
        <v>16686</v>
      </c>
    </row>
    <row r="11307" spans="53:77" x14ac:dyDescent="0.3">
      <c r="BA11307" s="169" t="e">
        <f>VLOOKUP(D11307,#REF!, 2,FALSE)</f>
        <v>#REF!</v>
      </c>
      <c r="BO11307" s="118" t="s">
        <v>16687</v>
      </c>
      <c r="BP11307" s="118" t="s">
        <v>3043</v>
      </c>
      <c r="BQ11307" s="118" t="s">
        <v>16688</v>
      </c>
      <c r="BW11307" s="118" t="s">
        <v>16687</v>
      </c>
      <c r="BX11307" s="118" t="s">
        <v>3043</v>
      </c>
      <c r="BY11307" s="118" t="s">
        <v>16688</v>
      </c>
    </row>
    <row r="11308" spans="53:77" x14ac:dyDescent="0.3">
      <c r="BA11308" s="169" t="e">
        <f>VLOOKUP(D11308,#REF!, 2,FALSE)</f>
        <v>#REF!</v>
      </c>
      <c r="BO11308" s="118" t="s">
        <v>16689</v>
      </c>
      <c r="BP11308" s="118" t="s">
        <v>3043</v>
      </c>
      <c r="BQ11308" s="118" t="s">
        <v>2983</v>
      </c>
      <c r="BW11308" s="118" t="s">
        <v>16689</v>
      </c>
      <c r="BX11308" s="118" t="s">
        <v>3043</v>
      </c>
      <c r="BY11308" s="118" t="s">
        <v>2983</v>
      </c>
    </row>
    <row r="11309" spans="53:77" x14ac:dyDescent="0.3">
      <c r="BA11309" s="169" t="e">
        <f>VLOOKUP(D11309,#REF!, 2,FALSE)</f>
        <v>#REF!</v>
      </c>
      <c r="BO11309" s="118" t="s">
        <v>16690</v>
      </c>
      <c r="BP11309" s="118" t="s">
        <v>3043</v>
      </c>
      <c r="BQ11309" s="118" t="s">
        <v>2978</v>
      </c>
      <c r="BW11309" s="118" t="s">
        <v>16690</v>
      </c>
      <c r="BX11309" s="118" t="s">
        <v>3043</v>
      </c>
      <c r="BY11309" s="118" t="s">
        <v>2978</v>
      </c>
    </row>
    <row r="11310" spans="53:77" x14ac:dyDescent="0.3">
      <c r="BA11310" s="169" t="e">
        <f>VLOOKUP(D11310,#REF!, 2,FALSE)</f>
        <v>#REF!</v>
      </c>
      <c r="BO11310" s="118" t="s">
        <v>16691</v>
      </c>
      <c r="BP11310" s="118" t="s">
        <v>1342</v>
      </c>
      <c r="BQ11310" s="118" t="s">
        <v>16692</v>
      </c>
      <c r="BW11310" s="118" t="s">
        <v>16691</v>
      </c>
      <c r="BX11310" s="118" t="s">
        <v>1342</v>
      </c>
      <c r="BY11310" s="118" t="s">
        <v>16692</v>
      </c>
    </row>
    <row r="11311" spans="53:77" x14ac:dyDescent="0.3">
      <c r="BA11311" s="169" t="e">
        <f>VLOOKUP(D11311,#REF!, 2,FALSE)</f>
        <v>#REF!</v>
      </c>
      <c r="BO11311" s="118" t="s">
        <v>16693</v>
      </c>
      <c r="BP11311" s="118" t="s">
        <v>2979</v>
      </c>
      <c r="BQ11311" s="118" t="s">
        <v>16694</v>
      </c>
      <c r="BW11311" s="118" t="s">
        <v>16693</v>
      </c>
      <c r="BX11311" s="118" t="s">
        <v>2979</v>
      </c>
      <c r="BY11311" s="118" t="s">
        <v>16694</v>
      </c>
    </row>
    <row r="11312" spans="53:77" x14ac:dyDescent="0.3">
      <c r="BA11312" s="169" t="e">
        <f>VLOOKUP(D11312,#REF!, 2,FALSE)</f>
        <v>#REF!</v>
      </c>
      <c r="BO11312" s="118" t="s">
        <v>16695</v>
      </c>
      <c r="BP11312" s="118" t="s">
        <v>3003</v>
      </c>
      <c r="BQ11312" s="118" t="s">
        <v>16696</v>
      </c>
      <c r="BW11312" s="118" t="s">
        <v>16695</v>
      </c>
      <c r="BX11312" s="118" t="s">
        <v>3003</v>
      </c>
      <c r="BY11312" s="118" t="s">
        <v>16696</v>
      </c>
    </row>
    <row r="11313" spans="53:77" x14ac:dyDescent="0.3">
      <c r="BA11313" s="169" t="e">
        <f>VLOOKUP(D11313,#REF!, 2,FALSE)</f>
        <v>#REF!</v>
      </c>
      <c r="BO11313" s="118" t="s">
        <v>16697</v>
      </c>
      <c r="BP11313" s="118" t="s">
        <v>3243</v>
      </c>
      <c r="BQ11313" s="118" t="s">
        <v>16698</v>
      </c>
      <c r="BW11313" s="118" t="s">
        <v>16697</v>
      </c>
      <c r="BX11313" s="118" t="s">
        <v>3243</v>
      </c>
      <c r="BY11313" s="118" t="s">
        <v>16698</v>
      </c>
    </row>
    <row r="11314" spans="53:77" x14ac:dyDescent="0.3">
      <c r="BA11314" s="169" t="e">
        <f>VLOOKUP(D11314,#REF!, 2,FALSE)</f>
        <v>#REF!</v>
      </c>
      <c r="BO11314" s="118" t="s">
        <v>2862</v>
      </c>
      <c r="BP11314" s="118" t="s">
        <v>3000</v>
      </c>
      <c r="BQ11314" s="118" t="s">
        <v>8814</v>
      </c>
      <c r="BW11314" s="118" t="s">
        <v>2862</v>
      </c>
      <c r="BX11314" s="118" t="s">
        <v>3000</v>
      </c>
      <c r="BY11314" s="118" t="s">
        <v>8814</v>
      </c>
    </row>
    <row r="11315" spans="53:77" x14ac:dyDescent="0.3">
      <c r="BA11315" s="169" t="e">
        <f>VLOOKUP(D11315,#REF!, 2,FALSE)</f>
        <v>#REF!</v>
      </c>
      <c r="BO11315" s="118" t="s">
        <v>2863</v>
      </c>
      <c r="BP11315" s="118" t="s">
        <v>1139</v>
      </c>
      <c r="BQ11315" s="118" t="s">
        <v>2983</v>
      </c>
      <c r="BW11315" s="118" t="s">
        <v>2863</v>
      </c>
      <c r="BX11315" s="118" t="s">
        <v>1139</v>
      </c>
      <c r="BY11315" s="118" t="s">
        <v>2983</v>
      </c>
    </row>
    <row r="11316" spans="53:77" x14ac:dyDescent="0.3">
      <c r="BA11316" s="169" t="e">
        <f>VLOOKUP(D11316,#REF!, 2,FALSE)</f>
        <v>#REF!</v>
      </c>
      <c r="BO11316" s="118" t="s">
        <v>16699</v>
      </c>
      <c r="BP11316" s="118" t="s">
        <v>3000</v>
      </c>
      <c r="BQ11316" s="118" t="s">
        <v>2983</v>
      </c>
      <c r="BW11316" s="118" t="s">
        <v>16699</v>
      </c>
      <c r="BX11316" s="118" t="s">
        <v>3000</v>
      </c>
      <c r="BY11316" s="118" t="s">
        <v>2983</v>
      </c>
    </row>
    <row r="11317" spans="53:77" x14ac:dyDescent="0.3">
      <c r="BA11317" s="169" t="e">
        <f>VLOOKUP(D11317,#REF!, 2,FALSE)</f>
        <v>#REF!</v>
      </c>
      <c r="BO11317" s="118" t="s">
        <v>16700</v>
      </c>
      <c r="BP11317" s="118" t="s">
        <v>1139</v>
      </c>
      <c r="BQ11317" s="118" t="s">
        <v>2983</v>
      </c>
      <c r="BW11317" s="118" t="s">
        <v>16700</v>
      </c>
      <c r="BX11317" s="118" t="s">
        <v>1139</v>
      </c>
      <c r="BY11317" s="118" t="s">
        <v>2983</v>
      </c>
    </row>
    <row r="11318" spans="53:77" x14ac:dyDescent="0.3">
      <c r="BA11318" s="169" t="e">
        <f>VLOOKUP(D11318,#REF!, 2,FALSE)</f>
        <v>#REF!</v>
      </c>
      <c r="BO11318" s="118" t="s">
        <v>16701</v>
      </c>
      <c r="BP11318" s="118" t="s">
        <v>3243</v>
      </c>
      <c r="BQ11318" s="118" t="s">
        <v>10776</v>
      </c>
      <c r="BW11318" s="118" t="s">
        <v>16701</v>
      </c>
      <c r="BX11318" s="118" t="s">
        <v>3243</v>
      </c>
      <c r="BY11318" s="118" t="s">
        <v>10776</v>
      </c>
    </row>
    <row r="11319" spans="53:77" x14ac:dyDescent="0.3">
      <c r="BA11319" s="169" t="e">
        <f>VLOOKUP(D11319,#REF!, 2,FALSE)</f>
        <v>#REF!</v>
      </c>
      <c r="BO11319" s="118" t="s">
        <v>16702</v>
      </c>
      <c r="BP11319" s="118" t="s">
        <v>2979</v>
      </c>
      <c r="BQ11319" s="118" t="s">
        <v>1097</v>
      </c>
      <c r="BW11319" s="118" t="s">
        <v>16702</v>
      </c>
      <c r="BX11319" s="118" t="s">
        <v>2979</v>
      </c>
      <c r="BY11319" s="118" t="s">
        <v>1097</v>
      </c>
    </row>
    <row r="11320" spans="53:77" x14ac:dyDescent="0.3">
      <c r="BA11320" s="169" t="e">
        <f>VLOOKUP(D11320,#REF!, 2,FALSE)</f>
        <v>#REF!</v>
      </c>
      <c r="BO11320" s="118" t="s">
        <v>16703</v>
      </c>
      <c r="BP11320" s="118" t="s">
        <v>3003</v>
      </c>
      <c r="BQ11320" s="118" t="s">
        <v>8519</v>
      </c>
      <c r="BW11320" s="118" t="s">
        <v>16703</v>
      </c>
      <c r="BX11320" s="118" t="s">
        <v>3003</v>
      </c>
      <c r="BY11320" s="118" t="s">
        <v>8519</v>
      </c>
    </row>
    <row r="11321" spans="53:77" x14ac:dyDescent="0.3">
      <c r="BA11321" s="169" t="e">
        <f>VLOOKUP(D11321,#REF!, 2,FALSE)</f>
        <v>#REF!</v>
      </c>
      <c r="BO11321" s="118" t="s">
        <v>16704</v>
      </c>
      <c r="BP11321" s="118" t="s">
        <v>3043</v>
      </c>
      <c r="BQ11321" s="118" t="s">
        <v>2983</v>
      </c>
      <c r="BW11321" s="118" t="s">
        <v>16704</v>
      </c>
      <c r="BX11321" s="118" t="s">
        <v>3043</v>
      </c>
      <c r="BY11321" s="118" t="s">
        <v>2983</v>
      </c>
    </row>
    <row r="11322" spans="53:77" x14ac:dyDescent="0.3">
      <c r="BA11322" s="169" t="e">
        <f>VLOOKUP(D11322,#REF!, 2,FALSE)</f>
        <v>#REF!</v>
      </c>
      <c r="BO11322" s="118" t="s">
        <v>16705</v>
      </c>
      <c r="BP11322" s="118" t="s">
        <v>1342</v>
      </c>
      <c r="BQ11322" s="118" t="s">
        <v>2983</v>
      </c>
      <c r="BW11322" s="118" t="s">
        <v>16705</v>
      </c>
      <c r="BX11322" s="118" t="s">
        <v>1342</v>
      </c>
      <c r="BY11322" s="118" t="s">
        <v>2983</v>
      </c>
    </row>
    <row r="11323" spans="53:77" x14ac:dyDescent="0.3">
      <c r="BA11323" s="169" t="e">
        <f>VLOOKUP(D11323,#REF!, 2,FALSE)</f>
        <v>#REF!</v>
      </c>
      <c r="BO11323" s="118" t="s">
        <v>16706</v>
      </c>
      <c r="BP11323" s="118" t="s">
        <v>1342</v>
      </c>
      <c r="BQ11323" s="118" t="s">
        <v>10540</v>
      </c>
      <c r="BW11323" s="118" t="s">
        <v>16706</v>
      </c>
      <c r="BX11323" s="118" t="s">
        <v>1342</v>
      </c>
      <c r="BY11323" s="118" t="s">
        <v>10540</v>
      </c>
    </row>
    <row r="11324" spans="53:77" x14ac:dyDescent="0.3">
      <c r="BA11324" s="169" t="e">
        <f>VLOOKUP(D11324,#REF!, 2,FALSE)</f>
        <v>#REF!</v>
      </c>
      <c r="BO11324" s="118" t="s">
        <v>16707</v>
      </c>
      <c r="BP11324" s="118" t="s">
        <v>3243</v>
      </c>
      <c r="BQ11324" s="118" t="s">
        <v>16708</v>
      </c>
      <c r="BW11324" s="118" t="s">
        <v>16707</v>
      </c>
      <c r="BX11324" s="118" t="s">
        <v>3243</v>
      </c>
      <c r="BY11324" s="118" t="s">
        <v>16708</v>
      </c>
    </row>
    <row r="11325" spans="53:77" x14ac:dyDescent="0.3">
      <c r="BA11325" s="169" t="e">
        <f>VLOOKUP(D11325,#REF!, 2,FALSE)</f>
        <v>#REF!</v>
      </c>
      <c r="BO11325" s="118" t="s">
        <v>16709</v>
      </c>
      <c r="BP11325" s="118" t="s">
        <v>3243</v>
      </c>
      <c r="BQ11325" s="118" t="s">
        <v>6657</v>
      </c>
      <c r="BW11325" s="118" t="s">
        <v>16709</v>
      </c>
      <c r="BX11325" s="118" t="s">
        <v>3243</v>
      </c>
      <c r="BY11325" s="118" t="s">
        <v>6657</v>
      </c>
    </row>
    <row r="11326" spans="53:77" x14ac:dyDescent="0.3">
      <c r="BA11326" s="169" t="e">
        <f>VLOOKUP(D11326,#REF!, 2,FALSE)</f>
        <v>#REF!</v>
      </c>
      <c r="BO11326" s="118" t="s">
        <v>16710</v>
      </c>
      <c r="BP11326" s="118" t="s">
        <v>3043</v>
      </c>
      <c r="BQ11326" s="118" t="s">
        <v>2983</v>
      </c>
      <c r="BW11326" s="118" t="s">
        <v>16710</v>
      </c>
      <c r="BX11326" s="118" t="s">
        <v>3043</v>
      </c>
      <c r="BY11326" s="118" t="s">
        <v>2983</v>
      </c>
    </row>
    <row r="11327" spans="53:77" x14ac:dyDescent="0.3">
      <c r="BA11327" s="169" t="e">
        <f>VLOOKUP(D11327,#REF!, 2,FALSE)</f>
        <v>#REF!</v>
      </c>
      <c r="BO11327" s="118" t="s">
        <v>16711</v>
      </c>
      <c r="BP11327" s="118" t="s">
        <v>3197</v>
      </c>
      <c r="BQ11327" s="118" t="s">
        <v>4826</v>
      </c>
      <c r="BW11327" s="118" t="s">
        <v>16711</v>
      </c>
      <c r="BX11327" s="118" t="s">
        <v>3197</v>
      </c>
      <c r="BY11327" s="118" t="s">
        <v>4826</v>
      </c>
    </row>
    <row r="11328" spans="53:77" x14ac:dyDescent="0.3">
      <c r="BA11328" s="169" t="e">
        <f>VLOOKUP(D11328,#REF!, 2,FALSE)</f>
        <v>#REF!</v>
      </c>
      <c r="BO11328" s="118" t="s">
        <v>16712</v>
      </c>
      <c r="BP11328" s="118" t="s">
        <v>3243</v>
      </c>
      <c r="BQ11328" s="118" t="s">
        <v>13012</v>
      </c>
      <c r="BW11328" s="118" t="s">
        <v>16712</v>
      </c>
      <c r="BX11328" s="118" t="s">
        <v>3243</v>
      </c>
      <c r="BY11328" s="118" t="s">
        <v>13012</v>
      </c>
    </row>
    <row r="11329" spans="53:77" x14ac:dyDescent="0.3">
      <c r="BA11329" s="169" t="e">
        <f>VLOOKUP(D11329,#REF!, 2,FALSE)</f>
        <v>#REF!</v>
      </c>
      <c r="BO11329" s="118" t="s">
        <v>2864</v>
      </c>
      <c r="BP11329" s="118" t="s">
        <v>3003</v>
      </c>
      <c r="BQ11329" s="118" t="s">
        <v>16713</v>
      </c>
      <c r="BW11329" s="118" t="s">
        <v>2864</v>
      </c>
      <c r="BX11329" s="118" t="s">
        <v>3003</v>
      </c>
      <c r="BY11329" s="118" t="s">
        <v>16713</v>
      </c>
    </row>
    <row r="11330" spans="53:77" x14ac:dyDescent="0.3">
      <c r="BA11330" s="169" t="e">
        <f>VLOOKUP(D11330,#REF!, 2,FALSE)</f>
        <v>#REF!</v>
      </c>
      <c r="BO11330" s="118" t="s">
        <v>16714</v>
      </c>
      <c r="BP11330" s="118" t="s">
        <v>3000</v>
      </c>
      <c r="BQ11330" s="118" t="s">
        <v>3019</v>
      </c>
      <c r="BW11330" s="118" t="s">
        <v>16714</v>
      </c>
      <c r="BX11330" s="118" t="s">
        <v>3000</v>
      </c>
      <c r="BY11330" s="118" t="s">
        <v>3019</v>
      </c>
    </row>
    <row r="11331" spans="53:77" x14ac:dyDescent="0.3">
      <c r="BA11331" s="169" t="e">
        <f>VLOOKUP(D11331,#REF!, 2,FALSE)</f>
        <v>#REF!</v>
      </c>
      <c r="BO11331" s="118" t="s">
        <v>16715</v>
      </c>
      <c r="BP11331" s="118" t="s">
        <v>3000</v>
      </c>
      <c r="BQ11331" s="118" t="s">
        <v>9035</v>
      </c>
      <c r="BW11331" s="118" t="s">
        <v>16715</v>
      </c>
      <c r="BX11331" s="118" t="s">
        <v>3000</v>
      </c>
      <c r="BY11331" s="118" t="s">
        <v>9035</v>
      </c>
    </row>
    <row r="11332" spans="53:77" x14ac:dyDescent="0.3">
      <c r="BA11332" s="169" t="e">
        <f>VLOOKUP(D11332,#REF!, 2,FALSE)</f>
        <v>#REF!</v>
      </c>
      <c r="BO11332" s="118" t="s">
        <v>16716</v>
      </c>
      <c r="BP11332" s="118" t="s">
        <v>3243</v>
      </c>
      <c r="BQ11332" s="118" t="s">
        <v>13218</v>
      </c>
      <c r="BW11332" s="118" t="s">
        <v>16716</v>
      </c>
      <c r="BX11332" s="118" t="s">
        <v>3243</v>
      </c>
      <c r="BY11332" s="118" t="s">
        <v>13218</v>
      </c>
    </row>
    <row r="11333" spans="53:77" x14ac:dyDescent="0.3">
      <c r="BA11333" s="169" t="e">
        <f>VLOOKUP(D11333,#REF!, 2,FALSE)</f>
        <v>#REF!</v>
      </c>
      <c r="BO11333" s="118" t="s">
        <v>16717</v>
      </c>
      <c r="BP11333" s="118" t="s">
        <v>1342</v>
      </c>
      <c r="BQ11333" s="118" t="s">
        <v>2983</v>
      </c>
      <c r="BW11333" s="118" t="s">
        <v>16717</v>
      </c>
      <c r="BX11333" s="118" t="s">
        <v>1342</v>
      </c>
      <c r="BY11333" s="118" t="s">
        <v>2983</v>
      </c>
    </row>
    <row r="11334" spans="53:77" x14ac:dyDescent="0.3">
      <c r="BA11334" s="169" t="e">
        <f>VLOOKUP(D11334,#REF!, 2,FALSE)</f>
        <v>#REF!</v>
      </c>
      <c r="BO11334" s="118" t="s">
        <v>16718</v>
      </c>
      <c r="BP11334" s="118" t="s">
        <v>1342</v>
      </c>
      <c r="BQ11334" s="118" t="s">
        <v>2983</v>
      </c>
      <c r="BW11334" s="118" t="s">
        <v>16718</v>
      </c>
      <c r="BX11334" s="118" t="s">
        <v>1342</v>
      </c>
      <c r="BY11334" s="118" t="s">
        <v>2983</v>
      </c>
    </row>
    <row r="11335" spans="53:77" x14ac:dyDescent="0.3">
      <c r="BA11335" s="169" t="e">
        <f>VLOOKUP(D11335,#REF!, 2,FALSE)</f>
        <v>#REF!</v>
      </c>
      <c r="BO11335" s="118" t="s">
        <v>16719</v>
      </c>
      <c r="BP11335" s="118" t="s">
        <v>3000</v>
      </c>
      <c r="BQ11335" s="118" t="s">
        <v>8259</v>
      </c>
      <c r="BW11335" s="118" t="s">
        <v>16719</v>
      </c>
      <c r="BX11335" s="118" t="s">
        <v>3000</v>
      </c>
      <c r="BY11335" s="118" t="s">
        <v>8259</v>
      </c>
    </row>
    <row r="11336" spans="53:77" x14ac:dyDescent="0.3">
      <c r="BA11336" s="169" t="e">
        <f>VLOOKUP(D11336,#REF!, 2,FALSE)</f>
        <v>#REF!</v>
      </c>
      <c r="BO11336" s="118" t="s">
        <v>16720</v>
      </c>
      <c r="BP11336" s="118" t="s">
        <v>862</v>
      </c>
      <c r="BQ11336" s="118" t="s">
        <v>2983</v>
      </c>
      <c r="BW11336" s="118" t="s">
        <v>16720</v>
      </c>
      <c r="BX11336" s="118" t="s">
        <v>862</v>
      </c>
      <c r="BY11336" s="118" t="s">
        <v>2983</v>
      </c>
    </row>
    <row r="11337" spans="53:77" x14ac:dyDescent="0.3">
      <c r="BA11337" s="169" t="e">
        <f>VLOOKUP(D11337,#REF!, 2,FALSE)</f>
        <v>#REF!</v>
      </c>
      <c r="BO11337" s="118" t="s">
        <v>16721</v>
      </c>
      <c r="BP11337" s="118" t="s">
        <v>3243</v>
      </c>
      <c r="BQ11337" s="118" t="s">
        <v>16722</v>
      </c>
      <c r="BW11337" s="118" t="s">
        <v>16721</v>
      </c>
      <c r="BX11337" s="118" t="s">
        <v>3243</v>
      </c>
      <c r="BY11337" s="118" t="s">
        <v>16722</v>
      </c>
    </row>
    <row r="11338" spans="53:77" x14ac:dyDescent="0.3">
      <c r="BA11338" s="169" t="e">
        <f>VLOOKUP(D11338,#REF!, 2,FALSE)</f>
        <v>#REF!</v>
      </c>
      <c r="BO11338" s="118" t="s">
        <v>16723</v>
      </c>
      <c r="BP11338" s="118" t="s">
        <v>3003</v>
      </c>
      <c r="BQ11338" s="118" t="s">
        <v>3453</v>
      </c>
      <c r="BW11338" s="118" t="s">
        <v>16723</v>
      </c>
      <c r="BX11338" s="118" t="s">
        <v>3003</v>
      </c>
      <c r="BY11338" s="118" t="s">
        <v>3453</v>
      </c>
    </row>
    <row r="11339" spans="53:77" x14ac:dyDescent="0.3">
      <c r="BA11339" s="169" t="e">
        <f>VLOOKUP(D11339,#REF!, 2,FALSE)</f>
        <v>#REF!</v>
      </c>
      <c r="BO11339" s="118" t="s">
        <v>16724</v>
      </c>
      <c r="BP11339" s="118" t="s">
        <v>1139</v>
      </c>
      <c r="BQ11339" s="118" t="s">
        <v>10746</v>
      </c>
      <c r="BW11339" s="118" t="s">
        <v>16724</v>
      </c>
      <c r="BX11339" s="118" t="s">
        <v>1139</v>
      </c>
      <c r="BY11339" s="118" t="s">
        <v>10746</v>
      </c>
    </row>
    <row r="11340" spans="53:77" x14ac:dyDescent="0.3">
      <c r="BA11340" s="169" t="e">
        <f>VLOOKUP(D11340,#REF!, 2,FALSE)</f>
        <v>#REF!</v>
      </c>
      <c r="BO11340" s="118" t="s">
        <v>2865</v>
      </c>
      <c r="BP11340" s="118" t="s">
        <v>1342</v>
      </c>
      <c r="BQ11340" s="118" t="s">
        <v>9585</v>
      </c>
      <c r="BW11340" s="118" t="s">
        <v>2865</v>
      </c>
      <c r="BX11340" s="118" t="s">
        <v>1342</v>
      </c>
      <c r="BY11340" s="118" t="s">
        <v>9585</v>
      </c>
    </row>
    <row r="11341" spans="53:77" x14ac:dyDescent="0.3">
      <c r="BA11341" s="169" t="e">
        <f>VLOOKUP(D11341,#REF!, 2,FALSE)</f>
        <v>#REF!</v>
      </c>
      <c r="BO11341" s="118" t="s">
        <v>16725</v>
      </c>
      <c r="BP11341" s="118" t="s">
        <v>1342</v>
      </c>
      <c r="BQ11341" s="118" t="s">
        <v>6231</v>
      </c>
      <c r="BW11341" s="118" t="s">
        <v>16725</v>
      </c>
      <c r="BX11341" s="118" t="s">
        <v>1342</v>
      </c>
      <c r="BY11341" s="118" t="s">
        <v>6231</v>
      </c>
    </row>
    <row r="11342" spans="53:77" x14ac:dyDescent="0.3">
      <c r="BA11342" s="169" t="e">
        <f>VLOOKUP(D11342,#REF!, 2,FALSE)</f>
        <v>#REF!</v>
      </c>
      <c r="BO11342" s="118" t="s">
        <v>16726</v>
      </c>
      <c r="BP11342" s="118" t="s">
        <v>1342</v>
      </c>
      <c r="BQ11342" s="118" t="s">
        <v>1084</v>
      </c>
      <c r="BW11342" s="118" t="s">
        <v>16726</v>
      </c>
      <c r="BX11342" s="118" t="s">
        <v>1342</v>
      </c>
      <c r="BY11342" s="118" t="s">
        <v>1084</v>
      </c>
    </row>
    <row r="11343" spans="53:77" x14ac:dyDescent="0.3">
      <c r="BA11343" s="169" t="e">
        <f>VLOOKUP(D11343,#REF!, 2,FALSE)</f>
        <v>#REF!</v>
      </c>
      <c r="BO11343" s="118" t="s">
        <v>16727</v>
      </c>
      <c r="BP11343" s="118" t="s">
        <v>2979</v>
      </c>
      <c r="BQ11343" s="118" t="s">
        <v>6231</v>
      </c>
      <c r="BW11343" s="118" t="s">
        <v>16727</v>
      </c>
      <c r="BX11343" s="118" t="s">
        <v>2979</v>
      </c>
      <c r="BY11343" s="118" t="s">
        <v>6231</v>
      </c>
    </row>
    <row r="11344" spans="53:77" x14ac:dyDescent="0.3">
      <c r="BA11344" s="169" t="e">
        <f>VLOOKUP(D11344,#REF!, 2,FALSE)</f>
        <v>#REF!</v>
      </c>
      <c r="BO11344" s="118" t="s">
        <v>16728</v>
      </c>
      <c r="BP11344" s="118" t="s">
        <v>3003</v>
      </c>
      <c r="BQ11344" s="118" t="s">
        <v>16696</v>
      </c>
      <c r="BW11344" s="118" t="s">
        <v>16728</v>
      </c>
      <c r="BX11344" s="118" t="s">
        <v>3003</v>
      </c>
      <c r="BY11344" s="118" t="s">
        <v>16696</v>
      </c>
    </row>
    <row r="11345" spans="53:77" x14ac:dyDescent="0.3">
      <c r="BA11345" s="169" t="e">
        <f>VLOOKUP(D11345,#REF!, 2,FALSE)</f>
        <v>#REF!</v>
      </c>
      <c r="BO11345" s="118" t="s">
        <v>16729</v>
      </c>
      <c r="BP11345" s="118" t="s">
        <v>3003</v>
      </c>
      <c r="BQ11345" s="118" t="s">
        <v>16730</v>
      </c>
      <c r="BW11345" s="118" t="s">
        <v>16729</v>
      </c>
      <c r="BX11345" s="118" t="s">
        <v>3003</v>
      </c>
      <c r="BY11345" s="118" t="s">
        <v>16730</v>
      </c>
    </row>
    <row r="11346" spans="53:77" x14ac:dyDescent="0.3">
      <c r="BA11346" s="169" t="e">
        <f>VLOOKUP(D11346,#REF!, 2,FALSE)</f>
        <v>#REF!</v>
      </c>
      <c r="BO11346" s="118" t="s">
        <v>16731</v>
      </c>
      <c r="BP11346" s="118" t="s">
        <v>1269</v>
      </c>
      <c r="BQ11346" s="118" t="s">
        <v>2983</v>
      </c>
      <c r="BW11346" s="118" t="s">
        <v>16731</v>
      </c>
      <c r="BX11346" s="118" t="s">
        <v>1269</v>
      </c>
      <c r="BY11346" s="118" t="s">
        <v>2983</v>
      </c>
    </row>
    <row r="11347" spans="53:77" x14ac:dyDescent="0.3">
      <c r="BA11347" s="169" t="e">
        <f>VLOOKUP(D11347,#REF!, 2,FALSE)</f>
        <v>#REF!</v>
      </c>
      <c r="BO11347" s="118" t="s">
        <v>2866</v>
      </c>
      <c r="BP11347" s="118" t="s">
        <v>1342</v>
      </c>
      <c r="BQ11347" s="118" t="s">
        <v>1968</v>
      </c>
      <c r="BW11347" s="118" t="s">
        <v>2866</v>
      </c>
      <c r="BX11347" s="118" t="s">
        <v>1342</v>
      </c>
      <c r="BY11347" s="118" t="s">
        <v>1968</v>
      </c>
    </row>
    <row r="11348" spans="53:77" x14ac:dyDescent="0.3">
      <c r="BA11348" s="169" t="e">
        <f>VLOOKUP(D11348,#REF!, 2,FALSE)</f>
        <v>#REF!</v>
      </c>
      <c r="BO11348" s="118" t="s">
        <v>2867</v>
      </c>
      <c r="BP11348" s="118" t="s">
        <v>3043</v>
      </c>
      <c r="BQ11348" s="118" t="s">
        <v>2983</v>
      </c>
      <c r="BW11348" s="118" t="s">
        <v>2867</v>
      </c>
      <c r="BX11348" s="118" t="s">
        <v>3043</v>
      </c>
      <c r="BY11348" s="118" t="s">
        <v>2983</v>
      </c>
    </row>
    <row r="11349" spans="53:77" x14ac:dyDescent="0.3">
      <c r="BA11349" s="169" t="e">
        <f>VLOOKUP(D11349,#REF!, 2,FALSE)</f>
        <v>#REF!</v>
      </c>
      <c r="BO11349" s="118" t="s">
        <v>2891</v>
      </c>
      <c r="BP11349" s="118" t="s">
        <v>1342</v>
      </c>
      <c r="BQ11349" s="118" t="s">
        <v>2983</v>
      </c>
      <c r="BW11349" s="118" t="s">
        <v>2891</v>
      </c>
      <c r="BX11349" s="118" t="s">
        <v>1342</v>
      </c>
      <c r="BY11349" s="118" t="s">
        <v>2983</v>
      </c>
    </row>
    <row r="11350" spans="53:77" x14ac:dyDescent="0.3">
      <c r="BA11350" s="169" t="e">
        <f>VLOOKUP(D11350,#REF!, 2,FALSE)</f>
        <v>#REF!</v>
      </c>
      <c r="BO11350" s="118" t="s">
        <v>16732</v>
      </c>
      <c r="BP11350" s="118" t="s">
        <v>1342</v>
      </c>
      <c r="BQ11350" s="118" t="s">
        <v>2983</v>
      </c>
      <c r="BW11350" s="118" t="s">
        <v>16732</v>
      </c>
      <c r="BX11350" s="118" t="s">
        <v>1342</v>
      </c>
      <c r="BY11350" s="118" t="s">
        <v>2983</v>
      </c>
    </row>
    <row r="11351" spans="53:77" x14ac:dyDescent="0.3">
      <c r="BA11351" s="169" t="e">
        <f>VLOOKUP(D11351,#REF!, 2,FALSE)</f>
        <v>#REF!</v>
      </c>
      <c r="BO11351" s="118" t="s">
        <v>16733</v>
      </c>
      <c r="BP11351" s="118" t="s">
        <v>3243</v>
      </c>
      <c r="BQ11351" s="118" t="s">
        <v>2983</v>
      </c>
      <c r="BW11351" s="118" t="s">
        <v>16733</v>
      </c>
      <c r="BX11351" s="118" t="s">
        <v>3243</v>
      </c>
      <c r="BY11351" s="118" t="s">
        <v>2983</v>
      </c>
    </row>
    <row r="11352" spans="53:77" x14ac:dyDescent="0.3">
      <c r="BA11352" s="169" t="e">
        <f>VLOOKUP(D11352,#REF!, 2,FALSE)</f>
        <v>#REF!</v>
      </c>
      <c r="BO11352" s="118" t="s">
        <v>2892</v>
      </c>
      <c r="BP11352" s="118" t="s">
        <v>3243</v>
      </c>
      <c r="BQ11352" s="118" t="s">
        <v>10189</v>
      </c>
      <c r="BW11352" s="118" t="s">
        <v>2892</v>
      </c>
      <c r="BX11352" s="118" t="s">
        <v>3243</v>
      </c>
      <c r="BY11352" s="118" t="s">
        <v>10189</v>
      </c>
    </row>
    <row r="11353" spans="53:77" x14ac:dyDescent="0.3">
      <c r="BA11353" s="169" t="e">
        <f>VLOOKUP(D11353,#REF!, 2,FALSE)</f>
        <v>#REF!</v>
      </c>
      <c r="BO11353" s="118" t="s">
        <v>2893</v>
      </c>
      <c r="BP11353" s="118" t="s">
        <v>3243</v>
      </c>
      <c r="BQ11353" s="118" t="s">
        <v>1065</v>
      </c>
      <c r="BW11353" s="118" t="s">
        <v>2893</v>
      </c>
      <c r="BX11353" s="118" t="s">
        <v>3243</v>
      </c>
      <c r="BY11353" s="118" t="s">
        <v>1065</v>
      </c>
    </row>
    <row r="11354" spans="53:77" x14ac:dyDescent="0.3">
      <c r="BA11354" s="169" t="e">
        <f>VLOOKUP(D11354,#REF!, 2,FALSE)</f>
        <v>#REF!</v>
      </c>
      <c r="BO11354" s="118" t="s">
        <v>16734</v>
      </c>
      <c r="BP11354" s="118" t="s">
        <v>1342</v>
      </c>
      <c r="BQ11354" s="118" t="s">
        <v>2692</v>
      </c>
      <c r="BW11354" s="118" t="s">
        <v>16734</v>
      </c>
      <c r="BX11354" s="118" t="s">
        <v>1342</v>
      </c>
      <c r="BY11354" s="118" t="s">
        <v>2692</v>
      </c>
    </row>
    <row r="11355" spans="53:77" x14ac:dyDescent="0.3">
      <c r="BA11355" s="169" t="e">
        <f>VLOOKUP(D11355,#REF!, 2,FALSE)</f>
        <v>#REF!</v>
      </c>
      <c r="BO11355" s="118" t="s">
        <v>2894</v>
      </c>
      <c r="BP11355" s="118" t="s">
        <v>2979</v>
      </c>
      <c r="BQ11355" s="118" t="s">
        <v>2983</v>
      </c>
      <c r="BW11355" s="118" t="s">
        <v>2894</v>
      </c>
      <c r="BX11355" s="118" t="s">
        <v>2979</v>
      </c>
      <c r="BY11355" s="118" t="s">
        <v>2983</v>
      </c>
    </row>
    <row r="11356" spans="53:77" x14ac:dyDescent="0.3">
      <c r="BA11356" s="169" t="e">
        <f>VLOOKUP(D11356,#REF!, 2,FALSE)</f>
        <v>#REF!</v>
      </c>
      <c r="BO11356" s="118" t="s">
        <v>16735</v>
      </c>
      <c r="BP11356" s="118" t="s">
        <v>3243</v>
      </c>
      <c r="BQ11356" s="118" t="s">
        <v>8787</v>
      </c>
      <c r="BW11356" s="118" t="s">
        <v>16735</v>
      </c>
      <c r="BX11356" s="118" t="s">
        <v>3243</v>
      </c>
      <c r="BY11356" s="118" t="s">
        <v>8787</v>
      </c>
    </row>
    <row r="11357" spans="53:77" x14ac:dyDescent="0.3">
      <c r="BA11357" s="169" t="e">
        <f>VLOOKUP(D11357,#REF!, 2,FALSE)</f>
        <v>#REF!</v>
      </c>
      <c r="BO11357" s="118" t="s">
        <v>16736</v>
      </c>
      <c r="BP11357" s="118" t="s">
        <v>1139</v>
      </c>
      <c r="BQ11357" s="118" t="s">
        <v>2983</v>
      </c>
      <c r="BW11357" s="118" t="s">
        <v>16736</v>
      </c>
      <c r="BX11357" s="118" t="s">
        <v>1139</v>
      </c>
      <c r="BY11357" s="118" t="s">
        <v>2983</v>
      </c>
    </row>
    <row r="11358" spans="53:77" x14ac:dyDescent="0.3">
      <c r="BA11358" s="169" t="e">
        <f>VLOOKUP(D11358,#REF!, 2,FALSE)</f>
        <v>#REF!</v>
      </c>
      <c r="BO11358" s="118" t="s">
        <v>16737</v>
      </c>
      <c r="BP11358" s="118" t="s">
        <v>2979</v>
      </c>
      <c r="BQ11358" s="118" t="s">
        <v>6119</v>
      </c>
      <c r="BW11358" s="118" t="s">
        <v>16737</v>
      </c>
      <c r="BX11358" s="118" t="s">
        <v>2979</v>
      </c>
      <c r="BY11358" s="118" t="s">
        <v>6119</v>
      </c>
    </row>
    <row r="11359" spans="53:77" x14ac:dyDescent="0.3">
      <c r="BA11359" s="169" t="e">
        <f>VLOOKUP(D11359,#REF!, 2,FALSE)</f>
        <v>#REF!</v>
      </c>
      <c r="BO11359" s="118" t="s">
        <v>16738</v>
      </c>
      <c r="BP11359" s="118" t="s">
        <v>3243</v>
      </c>
      <c r="BQ11359" s="118" t="s">
        <v>2983</v>
      </c>
      <c r="BW11359" s="118" t="s">
        <v>16738</v>
      </c>
      <c r="BX11359" s="118" t="s">
        <v>3243</v>
      </c>
      <c r="BY11359" s="118" t="s">
        <v>2983</v>
      </c>
    </row>
    <row r="11360" spans="53:77" x14ac:dyDescent="0.3">
      <c r="BA11360" s="169" t="e">
        <f>VLOOKUP(D11360,#REF!, 2,FALSE)</f>
        <v>#REF!</v>
      </c>
      <c r="BO11360" s="118" t="s">
        <v>16739</v>
      </c>
      <c r="BP11360" s="118" t="s">
        <v>3000</v>
      </c>
      <c r="BQ11360" s="118" t="s">
        <v>9230</v>
      </c>
      <c r="BW11360" s="118" t="s">
        <v>16739</v>
      </c>
      <c r="BX11360" s="118" t="s">
        <v>3000</v>
      </c>
      <c r="BY11360" s="118" t="s">
        <v>9230</v>
      </c>
    </row>
    <row r="11361" spans="53:77" x14ac:dyDescent="0.3">
      <c r="BA11361" s="169" t="e">
        <f>VLOOKUP(D11361,#REF!, 2,FALSE)</f>
        <v>#REF!</v>
      </c>
      <c r="BO11361" s="118" t="s">
        <v>16740</v>
      </c>
      <c r="BP11361" s="118" t="s">
        <v>3000</v>
      </c>
      <c r="BQ11361" s="118" t="s">
        <v>7240</v>
      </c>
      <c r="BW11361" s="118" t="s">
        <v>16740</v>
      </c>
      <c r="BX11361" s="118" t="s">
        <v>3000</v>
      </c>
      <c r="BY11361" s="118" t="s">
        <v>7240</v>
      </c>
    </row>
    <row r="11362" spans="53:77" x14ac:dyDescent="0.3">
      <c r="BA11362" s="169" t="e">
        <f>VLOOKUP(D11362,#REF!, 2,FALSE)</f>
        <v>#REF!</v>
      </c>
      <c r="BO11362" s="118" t="s">
        <v>16741</v>
      </c>
      <c r="BP11362" s="118" t="s">
        <v>3000</v>
      </c>
      <c r="BQ11362" s="118" t="s">
        <v>9257</v>
      </c>
      <c r="BW11362" s="118" t="s">
        <v>16741</v>
      </c>
      <c r="BX11362" s="118" t="s">
        <v>3000</v>
      </c>
      <c r="BY11362" s="118" t="s">
        <v>9257</v>
      </c>
    </row>
    <row r="11363" spans="53:77" x14ac:dyDescent="0.3">
      <c r="BA11363" s="169" t="e">
        <f>VLOOKUP(D11363,#REF!, 2,FALSE)</f>
        <v>#REF!</v>
      </c>
      <c r="BO11363" s="118" t="s">
        <v>16742</v>
      </c>
      <c r="BP11363" s="118" t="s">
        <v>3243</v>
      </c>
      <c r="BQ11363" s="118" t="s">
        <v>13003</v>
      </c>
      <c r="BW11363" s="118" t="s">
        <v>16742</v>
      </c>
      <c r="BX11363" s="118" t="s">
        <v>3243</v>
      </c>
      <c r="BY11363" s="118" t="s">
        <v>13003</v>
      </c>
    </row>
    <row r="11364" spans="53:77" x14ac:dyDescent="0.3">
      <c r="BA11364" s="169" t="e">
        <f>VLOOKUP(D11364,#REF!, 2,FALSE)</f>
        <v>#REF!</v>
      </c>
      <c r="BO11364" s="118" t="s">
        <v>16743</v>
      </c>
      <c r="BP11364" s="118" t="s">
        <v>2979</v>
      </c>
      <c r="BQ11364" s="118" t="s">
        <v>2983</v>
      </c>
      <c r="BW11364" s="118" t="s">
        <v>16743</v>
      </c>
      <c r="BX11364" s="118" t="s">
        <v>2979</v>
      </c>
      <c r="BY11364" s="118" t="s">
        <v>2983</v>
      </c>
    </row>
    <row r="11365" spans="53:77" x14ac:dyDescent="0.3">
      <c r="BA11365" s="169" t="e">
        <f>VLOOKUP(D11365,#REF!, 2,FALSE)</f>
        <v>#REF!</v>
      </c>
      <c r="BO11365" s="118" t="s">
        <v>16744</v>
      </c>
      <c r="BP11365" s="118" t="s">
        <v>2979</v>
      </c>
      <c r="BQ11365" s="118" t="s">
        <v>2983</v>
      </c>
      <c r="BW11365" s="118" t="s">
        <v>16744</v>
      </c>
      <c r="BX11365" s="118" t="s">
        <v>2979</v>
      </c>
      <c r="BY11365" s="118" t="s">
        <v>2983</v>
      </c>
    </row>
    <row r="11366" spans="53:77" x14ac:dyDescent="0.3">
      <c r="BA11366" s="169" t="e">
        <f>VLOOKUP(D11366,#REF!, 2,FALSE)</f>
        <v>#REF!</v>
      </c>
      <c r="BO11366" s="118" t="s">
        <v>16745</v>
      </c>
      <c r="BP11366" s="118" t="s">
        <v>3243</v>
      </c>
      <c r="BQ11366" s="118" t="s">
        <v>2983</v>
      </c>
      <c r="BW11366" s="118" t="s">
        <v>16745</v>
      </c>
      <c r="BX11366" s="118" t="s">
        <v>3243</v>
      </c>
      <c r="BY11366" s="118" t="s">
        <v>2983</v>
      </c>
    </row>
    <row r="11367" spans="53:77" x14ac:dyDescent="0.3">
      <c r="BA11367" s="169" t="e">
        <f>VLOOKUP(D11367,#REF!, 2,FALSE)</f>
        <v>#REF!</v>
      </c>
      <c r="BO11367" s="118" t="s">
        <v>16746</v>
      </c>
      <c r="BP11367" s="118" t="s">
        <v>2979</v>
      </c>
      <c r="BQ11367" s="118" t="s">
        <v>9169</v>
      </c>
      <c r="BW11367" s="118" t="s">
        <v>16746</v>
      </c>
      <c r="BX11367" s="118" t="s">
        <v>2979</v>
      </c>
      <c r="BY11367" s="118" t="s">
        <v>9169</v>
      </c>
    </row>
    <row r="11368" spans="53:77" x14ac:dyDescent="0.3">
      <c r="BA11368" s="169" t="e">
        <f>VLOOKUP(D11368,#REF!, 2,FALSE)</f>
        <v>#REF!</v>
      </c>
      <c r="BO11368" s="118" t="s">
        <v>16747</v>
      </c>
      <c r="BP11368" s="118" t="s">
        <v>1269</v>
      </c>
      <c r="BQ11368" s="118" t="s">
        <v>16748</v>
      </c>
      <c r="BW11368" s="118" t="s">
        <v>16747</v>
      </c>
      <c r="BX11368" s="118" t="s">
        <v>1269</v>
      </c>
      <c r="BY11368" s="118" t="s">
        <v>16748</v>
      </c>
    </row>
    <row r="11369" spans="53:77" x14ac:dyDescent="0.3">
      <c r="BA11369" s="169" t="e">
        <f>VLOOKUP(D11369,#REF!, 2,FALSE)</f>
        <v>#REF!</v>
      </c>
      <c r="BO11369" s="118" t="s">
        <v>16749</v>
      </c>
      <c r="BP11369" s="118" t="s">
        <v>3000</v>
      </c>
      <c r="BQ11369" s="118" t="s">
        <v>16750</v>
      </c>
      <c r="BW11369" s="118" t="s">
        <v>16749</v>
      </c>
      <c r="BX11369" s="118" t="s">
        <v>3000</v>
      </c>
      <c r="BY11369" s="118" t="s">
        <v>16750</v>
      </c>
    </row>
    <row r="11370" spans="53:77" x14ac:dyDescent="0.3">
      <c r="BA11370" s="169" t="e">
        <f>VLOOKUP(D11370,#REF!, 2,FALSE)</f>
        <v>#REF!</v>
      </c>
      <c r="BO11370" s="118" t="s">
        <v>16751</v>
      </c>
      <c r="BP11370" s="118" t="s">
        <v>2979</v>
      </c>
      <c r="BQ11370" s="118" t="s">
        <v>2983</v>
      </c>
      <c r="BW11370" s="118" t="s">
        <v>16751</v>
      </c>
      <c r="BX11370" s="118" t="s">
        <v>2979</v>
      </c>
      <c r="BY11370" s="118" t="s">
        <v>2983</v>
      </c>
    </row>
    <row r="11371" spans="53:77" x14ac:dyDescent="0.3">
      <c r="BA11371" s="169" t="e">
        <f>VLOOKUP(D11371,#REF!, 2,FALSE)</f>
        <v>#REF!</v>
      </c>
      <c r="BO11371" s="118" t="s">
        <v>16752</v>
      </c>
      <c r="BP11371" s="118" t="s">
        <v>1139</v>
      </c>
      <c r="BQ11371" s="118" t="s">
        <v>843</v>
      </c>
      <c r="BW11371" s="118" t="s">
        <v>16752</v>
      </c>
      <c r="BX11371" s="118" t="s">
        <v>1139</v>
      </c>
      <c r="BY11371" s="118" t="s">
        <v>843</v>
      </c>
    </row>
    <row r="11372" spans="53:77" x14ac:dyDescent="0.3">
      <c r="BA11372" s="169" t="e">
        <f>VLOOKUP(D11372,#REF!, 2,FALSE)</f>
        <v>#REF!</v>
      </c>
      <c r="BO11372" s="118" t="s">
        <v>16753</v>
      </c>
      <c r="BP11372" s="118" t="s">
        <v>3000</v>
      </c>
      <c r="BQ11372" s="118" t="s">
        <v>2641</v>
      </c>
      <c r="BW11372" s="118" t="s">
        <v>16753</v>
      </c>
      <c r="BX11372" s="118" t="s">
        <v>3000</v>
      </c>
      <c r="BY11372" s="118" t="s">
        <v>2641</v>
      </c>
    </row>
    <row r="11373" spans="53:77" x14ac:dyDescent="0.3">
      <c r="BA11373" s="169" t="e">
        <f>VLOOKUP(D11373,#REF!, 2,FALSE)</f>
        <v>#REF!</v>
      </c>
      <c r="BO11373" s="118" t="s">
        <v>16754</v>
      </c>
      <c r="BP11373" s="118" t="s">
        <v>3243</v>
      </c>
      <c r="BQ11373" s="118" t="s">
        <v>3454</v>
      </c>
      <c r="BW11373" s="118" t="s">
        <v>16754</v>
      </c>
      <c r="BX11373" s="118" t="s">
        <v>3243</v>
      </c>
      <c r="BY11373" s="118" t="s">
        <v>3454</v>
      </c>
    </row>
    <row r="11374" spans="53:77" x14ac:dyDescent="0.3">
      <c r="BA11374" s="169" t="e">
        <f>VLOOKUP(D11374,#REF!, 2,FALSE)</f>
        <v>#REF!</v>
      </c>
      <c r="BO11374" s="118" t="s">
        <v>16755</v>
      </c>
      <c r="BP11374" s="118" t="s">
        <v>3000</v>
      </c>
      <c r="BQ11374" s="118" t="s">
        <v>7803</v>
      </c>
      <c r="BW11374" s="118" t="s">
        <v>16755</v>
      </c>
      <c r="BX11374" s="118" t="s">
        <v>3000</v>
      </c>
      <c r="BY11374" s="118" t="s">
        <v>7803</v>
      </c>
    </row>
    <row r="11375" spans="53:77" x14ac:dyDescent="0.3">
      <c r="BA11375" s="169" t="e">
        <f>VLOOKUP(D11375,#REF!, 2,FALSE)</f>
        <v>#REF!</v>
      </c>
      <c r="BO11375" s="118" t="s">
        <v>16756</v>
      </c>
      <c r="BP11375" s="118" t="s">
        <v>3243</v>
      </c>
      <c r="BQ11375" s="118" t="s">
        <v>16476</v>
      </c>
      <c r="BW11375" s="118" t="s">
        <v>16756</v>
      </c>
      <c r="BX11375" s="118" t="s">
        <v>3243</v>
      </c>
      <c r="BY11375" s="118" t="s">
        <v>16476</v>
      </c>
    </row>
    <row r="11376" spans="53:77" x14ac:dyDescent="0.3">
      <c r="BA11376" s="169" t="e">
        <f>VLOOKUP(D11376,#REF!, 2,FALSE)</f>
        <v>#REF!</v>
      </c>
      <c r="BO11376" s="118" t="s">
        <v>16757</v>
      </c>
      <c r="BP11376" s="118" t="s">
        <v>3243</v>
      </c>
      <c r="BQ11376" s="118" t="s">
        <v>7394</v>
      </c>
      <c r="BW11376" s="118" t="s">
        <v>16757</v>
      </c>
      <c r="BX11376" s="118" t="s">
        <v>3243</v>
      </c>
      <c r="BY11376" s="118" t="s">
        <v>7394</v>
      </c>
    </row>
    <row r="11377" spans="53:77" x14ac:dyDescent="0.3">
      <c r="BA11377" s="169" t="e">
        <f>VLOOKUP(D11377,#REF!, 2,FALSE)</f>
        <v>#REF!</v>
      </c>
      <c r="BO11377" s="118" t="s">
        <v>16758</v>
      </c>
      <c r="BP11377" s="118" t="s">
        <v>1139</v>
      </c>
      <c r="BQ11377" s="118" t="s">
        <v>3295</v>
      </c>
      <c r="BW11377" s="118" t="s">
        <v>16758</v>
      </c>
      <c r="BX11377" s="118" t="s">
        <v>1139</v>
      </c>
      <c r="BY11377" s="118" t="s">
        <v>3295</v>
      </c>
    </row>
    <row r="11378" spans="53:77" x14ac:dyDescent="0.3">
      <c r="BA11378" s="169" t="e">
        <f>VLOOKUP(D11378,#REF!, 2,FALSE)</f>
        <v>#REF!</v>
      </c>
      <c r="BO11378" s="118" t="s">
        <v>16759</v>
      </c>
      <c r="BP11378" s="118" t="s">
        <v>1269</v>
      </c>
      <c r="BQ11378" s="118" t="s">
        <v>10894</v>
      </c>
      <c r="BW11378" s="118" t="s">
        <v>16759</v>
      </c>
      <c r="BX11378" s="118" t="s">
        <v>1269</v>
      </c>
      <c r="BY11378" s="118" t="s">
        <v>10894</v>
      </c>
    </row>
    <row r="11379" spans="53:77" x14ac:dyDescent="0.3">
      <c r="BA11379" s="169" t="e">
        <f>VLOOKUP(D11379,#REF!, 2,FALSE)</f>
        <v>#REF!</v>
      </c>
      <c r="BO11379" s="118" t="s">
        <v>16760</v>
      </c>
      <c r="BP11379" s="118" t="s">
        <v>1269</v>
      </c>
      <c r="BQ11379" s="118" t="s">
        <v>2983</v>
      </c>
      <c r="BW11379" s="118" t="s">
        <v>16760</v>
      </c>
      <c r="BX11379" s="118" t="s">
        <v>1269</v>
      </c>
      <c r="BY11379" s="118" t="s">
        <v>2983</v>
      </c>
    </row>
    <row r="11380" spans="53:77" x14ac:dyDescent="0.3">
      <c r="BA11380" s="169" t="e">
        <f>VLOOKUP(D11380,#REF!, 2,FALSE)</f>
        <v>#REF!</v>
      </c>
      <c r="BO11380" s="118" t="s">
        <v>16761</v>
      </c>
      <c r="BP11380" s="118" t="s">
        <v>1342</v>
      </c>
      <c r="BQ11380" s="118" t="s">
        <v>6374</v>
      </c>
      <c r="BW11380" s="118" t="s">
        <v>16761</v>
      </c>
      <c r="BX11380" s="118" t="s">
        <v>1342</v>
      </c>
      <c r="BY11380" s="118" t="s">
        <v>6374</v>
      </c>
    </row>
    <row r="11381" spans="53:77" x14ac:dyDescent="0.3">
      <c r="BA11381" s="169" t="e">
        <f>VLOOKUP(D11381,#REF!, 2,FALSE)</f>
        <v>#REF!</v>
      </c>
      <c r="BO11381" s="118" t="s">
        <v>16762</v>
      </c>
      <c r="BP11381" s="118" t="s">
        <v>3243</v>
      </c>
      <c r="BQ11381" s="118" t="s">
        <v>3066</v>
      </c>
      <c r="BW11381" s="118" t="s">
        <v>16762</v>
      </c>
      <c r="BX11381" s="118" t="s">
        <v>3243</v>
      </c>
      <c r="BY11381" s="118" t="s">
        <v>3066</v>
      </c>
    </row>
    <row r="11382" spans="53:77" x14ac:dyDescent="0.3">
      <c r="BA11382" s="169" t="e">
        <f>VLOOKUP(D11382,#REF!, 2,FALSE)</f>
        <v>#REF!</v>
      </c>
      <c r="BO11382" s="118" t="s">
        <v>16763</v>
      </c>
      <c r="BP11382" s="118" t="s">
        <v>1139</v>
      </c>
      <c r="BQ11382" s="118" t="s">
        <v>2983</v>
      </c>
      <c r="BW11382" s="118" t="s">
        <v>16763</v>
      </c>
      <c r="BX11382" s="118" t="s">
        <v>1139</v>
      </c>
      <c r="BY11382" s="118" t="s">
        <v>2983</v>
      </c>
    </row>
    <row r="11383" spans="53:77" x14ac:dyDescent="0.3">
      <c r="BA11383" s="169" t="e">
        <f>VLOOKUP(D11383,#REF!, 2,FALSE)</f>
        <v>#REF!</v>
      </c>
      <c r="BO11383" s="118" t="s">
        <v>16764</v>
      </c>
      <c r="BP11383" s="118" t="s">
        <v>3000</v>
      </c>
      <c r="BQ11383" s="118" t="s">
        <v>2983</v>
      </c>
      <c r="BW11383" s="118" t="s">
        <v>16764</v>
      </c>
      <c r="BX11383" s="118" t="s">
        <v>3000</v>
      </c>
      <c r="BY11383" s="118" t="s">
        <v>2983</v>
      </c>
    </row>
    <row r="11384" spans="53:77" x14ac:dyDescent="0.3">
      <c r="BA11384" s="169" t="e">
        <f>VLOOKUP(D11384,#REF!, 2,FALSE)</f>
        <v>#REF!</v>
      </c>
      <c r="BO11384" s="118" t="s">
        <v>16765</v>
      </c>
      <c r="BP11384" s="118" t="s">
        <v>3003</v>
      </c>
      <c r="BQ11384" s="118" t="s">
        <v>16766</v>
      </c>
      <c r="BW11384" s="118" t="s">
        <v>16765</v>
      </c>
      <c r="BX11384" s="118" t="s">
        <v>3003</v>
      </c>
      <c r="BY11384" s="118" t="s">
        <v>16766</v>
      </c>
    </row>
    <row r="11385" spans="53:77" x14ac:dyDescent="0.3">
      <c r="BA11385" s="169" t="e">
        <f>VLOOKUP(D11385,#REF!, 2,FALSE)</f>
        <v>#REF!</v>
      </c>
      <c r="BO11385" s="118" t="s">
        <v>16767</v>
      </c>
      <c r="BP11385" s="118" t="s">
        <v>3043</v>
      </c>
      <c r="BQ11385" s="118" t="s">
        <v>16768</v>
      </c>
      <c r="BW11385" s="118" t="s">
        <v>16767</v>
      </c>
      <c r="BX11385" s="118" t="s">
        <v>3043</v>
      </c>
      <c r="BY11385" s="118" t="s">
        <v>16768</v>
      </c>
    </row>
    <row r="11386" spans="53:77" x14ac:dyDescent="0.3">
      <c r="BA11386" s="169" t="e">
        <f>VLOOKUP(D11386,#REF!, 2,FALSE)</f>
        <v>#REF!</v>
      </c>
      <c r="BO11386" s="118" t="s">
        <v>16769</v>
      </c>
      <c r="BP11386" s="118" t="s">
        <v>3003</v>
      </c>
      <c r="BQ11386" s="118" t="s">
        <v>2983</v>
      </c>
      <c r="BW11386" s="118" t="s">
        <v>16769</v>
      </c>
      <c r="BX11386" s="118" t="s">
        <v>3003</v>
      </c>
      <c r="BY11386" s="118" t="s">
        <v>2983</v>
      </c>
    </row>
    <row r="11387" spans="53:77" x14ac:dyDescent="0.3">
      <c r="BA11387" s="169" t="e">
        <f>VLOOKUP(D11387,#REF!, 2,FALSE)</f>
        <v>#REF!</v>
      </c>
      <c r="BO11387" s="118" t="s">
        <v>16770</v>
      </c>
      <c r="BP11387" s="118" t="s">
        <v>1269</v>
      </c>
      <c r="BQ11387" s="118" t="s">
        <v>2983</v>
      </c>
      <c r="BW11387" s="118" t="s">
        <v>16770</v>
      </c>
      <c r="BX11387" s="118" t="s">
        <v>1269</v>
      </c>
      <c r="BY11387" s="118" t="s">
        <v>2983</v>
      </c>
    </row>
    <row r="11388" spans="53:77" x14ac:dyDescent="0.3">
      <c r="BA11388" s="169" t="e">
        <f>VLOOKUP(D11388,#REF!, 2,FALSE)</f>
        <v>#REF!</v>
      </c>
      <c r="BO11388" s="118" t="s">
        <v>2895</v>
      </c>
      <c r="BP11388" s="118" t="s">
        <v>1139</v>
      </c>
      <c r="BQ11388" s="118" t="s">
        <v>2983</v>
      </c>
      <c r="BW11388" s="118" t="s">
        <v>2895</v>
      </c>
      <c r="BX11388" s="118" t="s">
        <v>1139</v>
      </c>
      <c r="BY11388" s="118" t="s">
        <v>2983</v>
      </c>
    </row>
    <row r="11389" spans="53:77" x14ac:dyDescent="0.3">
      <c r="BA11389" s="169" t="e">
        <f>VLOOKUP(D11389,#REF!, 2,FALSE)</f>
        <v>#REF!</v>
      </c>
      <c r="BO11389" s="118" t="s">
        <v>2896</v>
      </c>
      <c r="BP11389" s="118" t="s">
        <v>1139</v>
      </c>
      <c r="BQ11389" s="118" t="s">
        <v>2983</v>
      </c>
      <c r="BW11389" s="118" t="s">
        <v>2896</v>
      </c>
      <c r="BX11389" s="118" t="s">
        <v>1139</v>
      </c>
      <c r="BY11389" s="118" t="s">
        <v>2983</v>
      </c>
    </row>
    <row r="11390" spans="53:77" x14ac:dyDescent="0.3">
      <c r="BA11390" s="169" t="e">
        <f>VLOOKUP(D11390,#REF!, 2,FALSE)</f>
        <v>#REF!</v>
      </c>
      <c r="BO11390" s="118" t="s">
        <v>16771</v>
      </c>
      <c r="BP11390" s="118" t="s">
        <v>1269</v>
      </c>
      <c r="BQ11390" s="118" t="s">
        <v>2358</v>
      </c>
      <c r="BW11390" s="118" t="s">
        <v>16771</v>
      </c>
      <c r="BX11390" s="118" t="s">
        <v>1269</v>
      </c>
      <c r="BY11390" s="118" t="s">
        <v>2358</v>
      </c>
    </row>
    <row r="11391" spans="53:77" x14ac:dyDescent="0.3">
      <c r="BA11391" s="169" t="e">
        <f>VLOOKUP(D11391,#REF!, 2,FALSE)</f>
        <v>#REF!</v>
      </c>
      <c r="BO11391" s="118" t="s">
        <v>16772</v>
      </c>
      <c r="BP11391" s="118" t="s">
        <v>1139</v>
      </c>
      <c r="BQ11391" s="118" t="s">
        <v>2093</v>
      </c>
      <c r="BW11391" s="118" t="s">
        <v>16772</v>
      </c>
      <c r="BX11391" s="118" t="s">
        <v>1139</v>
      </c>
      <c r="BY11391" s="118" t="s">
        <v>2093</v>
      </c>
    </row>
    <row r="11392" spans="53:77" x14ac:dyDescent="0.3">
      <c r="BA11392" s="169" t="e">
        <f>VLOOKUP(D11392,#REF!, 2,FALSE)</f>
        <v>#REF!</v>
      </c>
      <c r="BO11392" s="118" t="s">
        <v>16773</v>
      </c>
      <c r="BP11392" s="118" t="s">
        <v>3000</v>
      </c>
      <c r="BQ11392" s="118" t="s">
        <v>1976</v>
      </c>
      <c r="BW11392" s="118" t="s">
        <v>16773</v>
      </c>
      <c r="BX11392" s="118" t="s">
        <v>3000</v>
      </c>
      <c r="BY11392" s="118" t="s">
        <v>1976</v>
      </c>
    </row>
    <row r="11393" spans="53:77" x14ac:dyDescent="0.3">
      <c r="BA11393" s="169" t="e">
        <f>VLOOKUP(D11393,#REF!, 2,FALSE)</f>
        <v>#REF!</v>
      </c>
      <c r="BO11393" s="118" t="s">
        <v>16774</v>
      </c>
      <c r="BP11393" s="118" t="s">
        <v>1269</v>
      </c>
      <c r="BQ11393" s="118" t="s">
        <v>2983</v>
      </c>
      <c r="BW11393" s="118" t="s">
        <v>16774</v>
      </c>
      <c r="BX11393" s="118" t="s">
        <v>1269</v>
      </c>
      <c r="BY11393" s="118" t="s">
        <v>2983</v>
      </c>
    </row>
    <row r="11394" spans="53:77" x14ac:dyDescent="0.3">
      <c r="BA11394" s="169" t="e">
        <f>VLOOKUP(D11394,#REF!, 2,FALSE)</f>
        <v>#REF!</v>
      </c>
      <c r="BO11394" s="118" t="s">
        <v>16775</v>
      </c>
      <c r="BP11394" s="118" t="s">
        <v>1269</v>
      </c>
      <c r="BQ11394" s="118" t="s">
        <v>2983</v>
      </c>
      <c r="BW11394" s="118" t="s">
        <v>16775</v>
      </c>
      <c r="BX11394" s="118" t="s">
        <v>1269</v>
      </c>
      <c r="BY11394" s="118" t="s">
        <v>2983</v>
      </c>
    </row>
    <row r="11395" spans="53:77" x14ac:dyDescent="0.3">
      <c r="BA11395" s="169" t="e">
        <f>VLOOKUP(D11395,#REF!, 2,FALSE)</f>
        <v>#REF!</v>
      </c>
      <c r="BO11395" s="118" t="s">
        <v>16776</v>
      </c>
      <c r="BP11395" s="118" t="s">
        <v>3003</v>
      </c>
      <c r="BQ11395" s="118" t="s">
        <v>1593</v>
      </c>
      <c r="BW11395" s="118" t="s">
        <v>16776</v>
      </c>
      <c r="BX11395" s="118" t="s">
        <v>3003</v>
      </c>
      <c r="BY11395" s="118" t="s">
        <v>1593</v>
      </c>
    </row>
    <row r="11396" spans="53:77" x14ac:dyDescent="0.3">
      <c r="BA11396" s="169" t="e">
        <f>VLOOKUP(D11396,#REF!, 2,FALSE)</f>
        <v>#REF!</v>
      </c>
      <c r="BO11396" s="118" t="s">
        <v>2897</v>
      </c>
      <c r="BP11396" s="118" t="s">
        <v>3243</v>
      </c>
      <c r="BQ11396" s="118" t="s">
        <v>16777</v>
      </c>
      <c r="BW11396" s="118" t="s">
        <v>2897</v>
      </c>
      <c r="BX11396" s="118" t="s">
        <v>3243</v>
      </c>
      <c r="BY11396" s="118" t="s">
        <v>16777</v>
      </c>
    </row>
    <row r="11397" spans="53:77" x14ac:dyDescent="0.3">
      <c r="BA11397" s="169" t="e">
        <f>VLOOKUP(D11397,#REF!, 2,FALSE)</f>
        <v>#REF!</v>
      </c>
      <c r="BO11397" s="118" t="s">
        <v>16778</v>
      </c>
      <c r="BP11397" s="118" t="s">
        <v>1139</v>
      </c>
      <c r="BQ11397" s="118" t="s">
        <v>2983</v>
      </c>
      <c r="BW11397" s="118" t="s">
        <v>16778</v>
      </c>
      <c r="BX11397" s="118" t="s">
        <v>1139</v>
      </c>
      <c r="BY11397" s="118" t="s">
        <v>2983</v>
      </c>
    </row>
    <row r="11398" spans="53:77" x14ac:dyDescent="0.3">
      <c r="BA11398" s="169" t="e">
        <f>VLOOKUP(D11398,#REF!, 2,FALSE)</f>
        <v>#REF!</v>
      </c>
      <c r="BO11398" s="118" t="s">
        <v>16779</v>
      </c>
      <c r="BP11398" s="118" t="s">
        <v>3043</v>
      </c>
      <c r="BQ11398" s="118" t="s">
        <v>2983</v>
      </c>
      <c r="BW11398" s="118" t="s">
        <v>16779</v>
      </c>
      <c r="BX11398" s="118" t="s">
        <v>3043</v>
      </c>
      <c r="BY11398" s="118" t="s">
        <v>2983</v>
      </c>
    </row>
    <row r="11399" spans="53:77" x14ac:dyDescent="0.3">
      <c r="BA11399" s="169" t="e">
        <f>VLOOKUP(D11399,#REF!, 2,FALSE)</f>
        <v>#REF!</v>
      </c>
      <c r="BO11399" s="118" t="s">
        <v>16780</v>
      </c>
      <c r="BP11399" s="118" t="s">
        <v>1139</v>
      </c>
      <c r="BQ11399" s="118" t="s">
        <v>2983</v>
      </c>
      <c r="BW11399" s="118" t="s">
        <v>16780</v>
      </c>
      <c r="BX11399" s="118" t="s">
        <v>1139</v>
      </c>
      <c r="BY11399" s="118" t="s">
        <v>2983</v>
      </c>
    </row>
    <row r="11400" spans="53:77" x14ac:dyDescent="0.3">
      <c r="BA11400" s="169" t="e">
        <f>VLOOKUP(D11400,#REF!, 2,FALSE)</f>
        <v>#REF!</v>
      </c>
      <c r="BO11400" s="118" t="s">
        <v>16781</v>
      </c>
      <c r="BP11400" s="118" t="s">
        <v>1342</v>
      </c>
      <c r="BQ11400" s="118" t="s">
        <v>2983</v>
      </c>
      <c r="BW11400" s="118" t="s">
        <v>16781</v>
      </c>
      <c r="BX11400" s="118" t="s">
        <v>1342</v>
      </c>
      <c r="BY11400" s="118" t="s">
        <v>2983</v>
      </c>
    </row>
    <row r="11401" spans="53:77" x14ac:dyDescent="0.3">
      <c r="BA11401" s="169" t="e">
        <f>VLOOKUP(D11401,#REF!, 2,FALSE)</f>
        <v>#REF!</v>
      </c>
      <c r="BO11401" s="118" t="s">
        <v>16782</v>
      </c>
      <c r="BP11401" s="118" t="s">
        <v>1139</v>
      </c>
      <c r="BQ11401" s="118" t="s">
        <v>2983</v>
      </c>
      <c r="BW11401" s="118" t="s">
        <v>16782</v>
      </c>
      <c r="BX11401" s="118" t="s">
        <v>1139</v>
      </c>
      <c r="BY11401" s="118" t="s">
        <v>2983</v>
      </c>
    </row>
    <row r="11402" spans="53:77" x14ac:dyDescent="0.3">
      <c r="BA11402" s="169" t="e">
        <f>VLOOKUP(D11402,#REF!, 2,FALSE)</f>
        <v>#REF!</v>
      </c>
      <c r="BO11402" s="118" t="s">
        <v>16783</v>
      </c>
      <c r="BP11402" s="118" t="s">
        <v>3000</v>
      </c>
      <c r="BQ11402" s="118" t="s">
        <v>2192</v>
      </c>
      <c r="BW11402" s="118" t="s">
        <v>16783</v>
      </c>
      <c r="BX11402" s="118" t="s">
        <v>3000</v>
      </c>
      <c r="BY11402" s="118" t="s">
        <v>2192</v>
      </c>
    </row>
    <row r="11403" spans="53:77" x14ac:dyDescent="0.3">
      <c r="BA11403" s="169" t="e">
        <f>VLOOKUP(D11403,#REF!, 2,FALSE)</f>
        <v>#REF!</v>
      </c>
      <c r="BO11403" s="118" t="s">
        <v>2898</v>
      </c>
      <c r="BP11403" s="118" t="s">
        <v>1269</v>
      </c>
      <c r="BQ11403" s="118" t="s">
        <v>2983</v>
      </c>
      <c r="BW11403" s="118" t="s">
        <v>2898</v>
      </c>
      <c r="BX11403" s="118" t="s">
        <v>1269</v>
      </c>
      <c r="BY11403" s="118" t="s">
        <v>2983</v>
      </c>
    </row>
    <row r="11404" spans="53:77" x14ac:dyDescent="0.3">
      <c r="BA11404" s="169" t="e">
        <f>VLOOKUP(D11404,#REF!, 2,FALSE)</f>
        <v>#REF!</v>
      </c>
      <c r="BO11404" s="118" t="s">
        <v>16784</v>
      </c>
      <c r="BP11404" s="118" t="s">
        <v>1269</v>
      </c>
      <c r="BQ11404" s="118" t="s">
        <v>4058</v>
      </c>
      <c r="BW11404" s="118" t="s">
        <v>16784</v>
      </c>
      <c r="BX11404" s="118" t="s">
        <v>1269</v>
      </c>
      <c r="BY11404" s="118" t="s">
        <v>4058</v>
      </c>
    </row>
    <row r="11405" spans="53:77" x14ac:dyDescent="0.3">
      <c r="BA11405" s="169" t="e">
        <f>VLOOKUP(D11405,#REF!, 2,FALSE)</f>
        <v>#REF!</v>
      </c>
      <c r="BO11405" s="118" t="s">
        <v>16785</v>
      </c>
      <c r="BP11405" s="118" t="s">
        <v>2983</v>
      </c>
      <c r="BQ11405" s="118" t="s">
        <v>2983</v>
      </c>
      <c r="BW11405" s="118" t="s">
        <v>16785</v>
      </c>
      <c r="BX11405" s="118" t="s">
        <v>2983</v>
      </c>
      <c r="BY11405" s="118" t="s">
        <v>2983</v>
      </c>
    </row>
    <row r="11406" spans="53:77" x14ac:dyDescent="0.3">
      <c r="BA11406" s="169" t="e">
        <f>VLOOKUP(D11406,#REF!, 2,FALSE)</f>
        <v>#REF!</v>
      </c>
      <c r="BO11406" s="118" t="s">
        <v>16786</v>
      </c>
      <c r="BP11406" s="118" t="s">
        <v>3085</v>
      </c>
      <c r="BQ11406" s="118" t="s">
        <v>2983</v>
      </c>
      <c r="BW11406" s="118" t="s">
        <v>16786</v>
      </c>
      <c r="BX11406" s="118" t="s">
        <v>3085</v>
      </c>
      <c r="BY11406" s="118" t="s">
        <v>2983</v>
      </c>
    </row>
    <row r="11407" spans="53:77" x14ac:dyDescent="0.3">
      <c r="BA11407" s="169" t="e">
        <f>VLOOKUP(D11407,#REF!, 2,FALSE)</f>
        <v>#REF!</v>
      </c>
      <c r="BO11407" s="118" t="s">
        <v>16787</v>
      </c>
      <c r="BP11407" s="118" t="s">
        <v>3043</v>
      </c>
      <c r="BQ11407" s="118" t="s">
        <v>3322</v>
      </c>
      <c r="BW11407" s="118" t="s">
        <v>16787</v>
      </c>
      <c r="BX11407" s="118" t="s">
        <v>3043</v>
      </c>
      <c r="BY11407" s="118" t="s">
        <v>3322</v>
      </c>
    </row>
    <row r="11408" spans="53:77" x14ac:dyDescent="0.3">
      <c r="BA11408" s="169" t="e">
        <f>VLOOKUP(D11408,#REF!, 2,FALSE)</f>
        <v>#REF!</v>
      </c>
      <c r="BO11408" s="118" t="s">
        <v>2899</v>
      </c>
      <c r="BP11408" s="118" t="s">
        <v>1342</v>
      </c>
      <c r="BQ11408" s="118" t="s">
        <v>2983</v>
      </c>
      <c r="BW11408" s="118" t="s">
        <v>2899</v>
      </c>
      <c r="BX11408" s="118" t="s">
        <v>1342</v>
      </c>
      <c r="BY11408" s="118" t="s">
        <v>2983</v>
      </c>
    </row>
    <row r="11409" spans="53:77" x14ac:dyDescent="0.3">
      <c r="BA11409" s="169" t="e">
        <f>VLOOKUP(D11409,#REF!, 2,FALSE)</f>
        <v>#REF!</v>
      </c>
      <c r="BO11409" s="118" t="s">
        <v>16788</v>
      </c>
      <c r="BP11409" s="118" t="s">
        <v>1139</v>
      </c>
      <c r="BQ11409" s="118" t="s">
        <v>5351</v>
      </c>
      <c r="BW11409" s="118" t="s">
        <v>16788</v>
      </c>
      <c r="BX11409" s="118" t="s">
        <v>1139</v>
      </c>
      <c r="BY11409" s="118" t="s">
        <v>5351</v>
      </c>
    </row>
    <row r="11410" spans="53:77" x14ac:dyDescent="0.3">
      <c r="BA11410" s="169" t="e">
        <f>VLOOKUP(D11410,#REF!, 2,FALSE)</f>
        <v>#REF!</v>
      </c>
      <c r="BO11410" s="118" t="s">
        <v>16789</v>
      </c>
      <c r="BP11410" s="118" t="s">
        <v>1342</v>
      </c>
      <c r="BQ11410" s="118" t="s">
        <v>10795</v>
      </c>
      <c r="BW11410" s="118" t="s">
        <v>16789</v>
      </c>
      <c r="BX11410" s="118" t="s">
        <v>1342</v>
      </c>
      <c r="BY11410" s="118" t="s">
        <v>10795</v>
      </c>
    </row>
    <row r="11411" spans="53:77" x14ac:dyDescent="0.3">
      <c r="BA11411" s="169" t="e">
        <f>VLOOKUP(D11411,#REF!, 2,FALSE)</f>
        <v>#REF!</v>
      </c>
      <c r="BO11411" s="118" t="s">
        <v>16790</v>
      </c>
      <c r="BP11411" s="118" t="s">
        <v>3043</v>
      </c>
      <c r="BQ11411" s="118" t="s">
        <v>2983</v>
      </c>
      <c r="BW11411" s="118" t="s">
        <v>16790</v>
      </c>
      <c r="BX11411" s="118" t="s">
        <v>3043</v>
      </c>
      <c r="BY11411" s="118" t="s">
        <v>2983</v>
      </c>
    </row>
    <row r="11412" spans="53:77" x14ac:dyDescent="0.3">
      <c r="BA11412" s="169" t="e">
        <f>VLOOKUP(D11412,#REF!, 2,FALSE)</f>
        <v>#REF!</v>
      </c>
      <c r="BO11412" s="118" t="s">
        <v>16791</v>
      </c>
      <c r="BP11412" s="118" t="s">
        <v>3043</v>
      </c>
      <c r="BQ11412" s="118" t="s">
        <v>1261</v>
      </c>
      <c r="BW11412" s="118" t="s">
        <v>16791</v>
      </c>
      <c r="BX11412" s="118" t="s">
        <v>3043</v>
      </c>
      <c r="BY11412" s="118" t="s">
        <v>1261</v>
      </c>
    </row>
    <row r="11413" spans="53:77" x14ac:dyDescent="0.3">
      <c r="BA11413" s="169" t="e">
        <f>VLOOKUP(D11413,#REF!, 2,FALSE)</f>
        <v>#REF!</v>
      </c>
      <c r="BO11413" s="118" t="s">
        <v>16792</v>
      </c>
      <c r="BP11413" s="118" t="s">
        <v>3243</v>
      </c>
      <c r="BQ11413" s="118" t="s">
        <v>16327</v>
      </c>
      <c r="BW11413" s="118" t="s">
        <v>16792</v>
      </c>
      <c r="BX11413" s="118" t="s">
        <v>3243</v>
      </c>
      <c r="BY11413" s="118" t="s">
        <v>16327</v>
      </c>
    </row>
    <row r="11414" spans="53:77" x14ac:dyDescent="0.3">
      <c r="BA11414" s="169" t="e">
        <f>VLOOKUP(D11414,#REF!, 2,FALSE)</f>
        <v>#REF!</v>
      </c>
      <c r="BO11414" s="118" t="s">
        <v>16793</v>
      </c>
      <c r="BP11414" s="118" t="s">
        <v>3243</v>
      </c>
      <c r="BQ11414" s="118" t="s">
        <v>776</v>
      </c>
      <c r="BW11414" s="118" t="s">
        <v>16793</v>
      </c>
      <c r="BX11414" s="118" t="s">
        <v>3243</v>
      </c>
      <c r="BY11414" s="118" t="s">
        <v>776</v>
      </c>
    </row>
    <row r="11415" spans="53:77" x14ac:dyDescent="0.3">
      <c r="BA11415" s="169" t="e">
        <f>VLOOKUP(D11415,#REF!, 2,FALSE)</f>
        <v>#REF!</v>
      </c>
      <c r="BO11415" s="118" t="s">
        <v>16794</v>
      </c>
      <c r="BP11415" s="118" t="s">
        <v>3003</v>
      </c>
      <c r="BQ11415" s="118" t="s">
        <v>1268</v>
      </c>
      <c r="BW11415" s="118" t="s">
        <v>16794</v>
      </c>
      <c r="BX11415" s="118" t="s">
        <v>3003</v>
      </c>
      <c r="BY11415" s="118" t="s">
        <v>1268</v>
      </c>
    </row>
    <row r="11416" spans="53:77" x14ac:dyDescent="0.3">
      <c r="BA11416" s="169" t="e">
        <f>VLOOKUP(D11416,#REF!, 2,FALSE)</f>
        <v>#REF!</v>
      </c>
      <c r="BO11416" s="118" t="s">
        <v>16795</v>
      </c>
      <c r="BP11416" s="118" t="s">
        <v>2979</v>
      </c>
      <c r="BQ11416" s="118" t="s">
        <v>2983</v>
      </c>
      <c r="BW11416" s="118" t="s">
        <v>16795</v>
      </c>
      <c r="BX11416" s="118" t="s">
        <v>2979</v>
      </c>
      <c r="BY11416" s="118" t="s">
        <v>2983</v>
      </c>
    </row>
    <row r="11417" spans="53:77" x14ac:dyDescent="0.3">
      <c r="BA11417" s="169" t="e">
        <f>VLOOKUP(D11417,#REF!, 2,FALSE)</f>
        <v>#REF!</v>
      </c>
      <c r="BO11417" s="118" t="s">
        <v>16796</v>
      </c>
      <c r="BP11417" s="118" t="s">
        <v>942</v>
      </c>
      <c r="BQ11417" s="118" t="s">
        <v>2983</v>
      </c>
      <c r="BW11417" s="118" t="s">
        <v>16796</v>
      </c>
      <c r="BX11417" s="118" t="s">
        <v>942</v>
      </c>
      <c r="BY11417" s="118" t="s">
        <v>2983</v>
      </c>
    </row>
    <row r="11418" spans="53:77" x14ac:dyDescent="0.3">
      <c r="BA11418" s="169" t="e">
        <f>VLOOKUP(D11418,#REF!, 2,FALSE)</f>
        <v>#REF!</v>
      </c>
      <c r="BO11418" s="118" t="s">
        <v>2900</v>
      </c>
      <c r="BP11418" s="118" t="s">
        <v>3003</v>
      </c>
      <c r="BQ11418" s="118" t="s">
        <v>5356</v>
      </c>
      <c r="BW11418" s="118" t="s">
        <v>2900</v>
      </c>
      <c r="BX11418" s="118" t="s">
        <v>3003</v>
      </c>
      <c r="BY11418" s="118" t="s">
        <v>5356</v>
      </c>
    </row>
    <row r="11419" spans="53:77" x14ac:dyDescent="0.3">
      <c r="BA11419" s="169" t="e">
        <f>VLOOKUP(D11419,#REF!, 2,FALSE)</f>
        <v>#REF!</v>
      </c>
      <c r="BO11419" s="118" t="s">
        <v>2901</v>
      </c>
      <c r="BP11419" s="118" t="s">
        <v>2979</v>
      </c>
      <c r="BQ11419" s="118" t="s">
        <v>1609</v>
      </c>
      <c r="BW11419" s="118" t="s">
        <v>2901</v>
      </c>
      <c r="BX11419" s="118" t="s">
        <v>2979</v>
      </c>
      <c r="BY11419" s="118" t="s">
        <v>1609</v>
      </c>
    </row>
    <row r="11420" spans="53:77" x14ac:dyDescent="0.3">
      <c r="BA11420" s="169" t="e">
        <f>VLOOKUP(D11420,#REF!, 2,FALSE)</f>
        <v>#REF!</v>
      </c>
      <c r="BO11420" s="118" t="s">
        <v>16797</v>
      </c>
      <c r="BP11420" s="118" t="s">
        <v>16975</v>
      </c>
      <c r="BQ11420" s="118" t="s">
        <v>2983</v>
      </c>
      <c r="BW11420" s="118" t="s">
        <v>16797</v>
      </c>
      <c r="BX11420" s="118" t="s">
        <v>16975</v>
      </c>
      <c r="BY11420" s="118" t="s">
        <v>2983</v>
      </c>
    </row>
    <row r="11421" spans="53:77" x14ac:dyDescent="0.3">
      <c r="BA11421" s="169" t="e">
        <f>VLOOKUP(D11421,#REF!, 2,FALSE)</f>
        <v>#REF!</v>
      </c>
      <c r="BO11421" s="118" t="s">
        <v>16798</v>
      </c>
      <c r="BP11421" s="118" t="s">
        <v>16986</v>
      </c>
      <c r="BQ11421" s="118" t="s">
        <v>1198</v>
      </c>
      <c r="BW11421" s="118" t="s">
        <v>16798</v>
      </c>
      <c r="BX11421" s="118" t="s">
        <v>16986</v>
      </c>
      <c r="BY11421" s="118" t="s">
        <v>1198</v>
      </c>
    </row>
    <row r="11422" spans="53:77" x14ac:dyDescent="0.3">
      <c r="BA11422" s="169" t="e">
        <f>VLOOKUP(D11422,#REF!, 2,FALSE)</f>
        <v>#REF!</v>
      </c>
      <c r="BO11422" s="118" t="s">
        <v>16799</v>
      </c>
      <c r="BP11422" s="118" t="s">
        <v>2979</v>
      </c>
      <c r="BQ11422" s="118" t="s">
        <v>1954</v>
      </c>
      <c r="BW11422" s="118" t="s">
        <v>16799</v>
      </c>
      <c r="BX11422" s="118" t="s">
        <v>2979</v>
      </c>
      <c r="BY11422" s="118" t="s">
        <v>1954</v>
      </c>
    </row>
    <row r="11423" spans="53:77" x14ac:dyDescent="0.3">
      <c r="BA11423" s="169" t="e">
        <f>VLOOKUP(D11423,#REF!, 2,FALSE)</f>
        <v>#REF!</v>
      </c>
      <c r="BO11423" s="118" t="s">
        <v>16800</v>
      </c>
      <c r="BP11423" s="118" t="s">
        <v>1342</v>
      </c>
      <c r="BQ11423" s="118" t="s">
        <v>2983</v>
      </c>
      <c r="BW11423" s="118" t="s">
        <v>16800</v>
      </c>
      <c r="BX11423" s="118" t="s">
        <v>1342</v>
      </c>
      <c r="BY11423" s="118" t="s">
        <v>2983</v>
      </c>
    </row>
    <row r="11424" spans="53:77" x14ac:dyDescent="0.3">
      <c r="BA11424" s="169" t="e">
        <f>VLOOKUP(D11424,#REF!, 2,FALSE)</f>
        <v>#REF!</v>
      </c>
      <c r="BO11424" s="118" t="s">
        <v>16801</v>
      </c>
      <c r="BP11424" s="118" t="s">
        <v>2979</v>
      </c>
      <c r="BQ11424" s="118" t="s">
        <v>2983</v>
      </c>
      <c r="BW11424" s="118" t="s">
        <v>16801</v>
      </c>
      <c r="BX11424" s="118" t="s">
        <v>2979</v>
      </c>
      <c r="BY11424" s="118" t="s">
        <v>2983</v>
      </c>
    </row>
    <row r="11425" spans="53:77" x14ac:dyDescent="0.3">
      <c r="BA11425" s="169" t="e">
        <f>VLOOKUP(D11425,#REF!, 2,FALSE)</f>
        <v>#REF!</v>
      </c>
      <c r="BO11425" s="118" t="s">
        <v>16802</v>
      </c>
      <c r="BP11425" s="118" t="s">
        <v>923</v>
      </c>
      <c r="BQ11425" s="118" t="s">
        <v>2983</v>
      </c>
      <c r="BW11425" s="118" t="s">
        <v>16802</v>
      </c>
      <c r="BX11425" s="118" t="s">
        <v>923</v>
      </c>
      <c r="BY11425" s="118" t="s">
        <v>2983</v>
      </c>
    </row>
    <row r="11426" spans="53:77" x14ac:dyDescent="0.3">
      <c r="BA11426" s="169" t="e">
        <f>VLOOKUP(D11426,#REF!, 2,FALSE)</f>
        <v>#REF!</v>
      </c>
      <c r="BO11426" s="118" t="s">
        <v>16803</v>
      </c>
      <c r="BP11426" s="118" t="s">
        <v>1342</v>
      </c>
      <c r="BQ11426" s="118" t="s">
        <v>5356</v>
      </c>
      <c r="BW11426" s="118" t="s">
        <v>16803</v>
      </c>
      <c r="BX11426" s="118" t="s">
        <v>1342</v>
      </c>
      <c r="BY11426" s="118" t="s">
        <v>5356</v>
      </c>
    </row>
    <row r="11427" spans="53:77" x14ac:dyDescent="0.3">
      <c r="BA11427" s="169" t="e">
        <f>VLOOKUP(D11427,#REF!, 2,FALSE)</f>
        <v>#REF!</v>
      </c>
      <c r="BO11427" s="118" t="s">
        <v>2902</v>
      </c>
      <c r="BP11427" s="118" t="s">
        <v>1342</v>
      </c>
      <c r="BQ11427" s="118" t="s">
        <v>16804</v>
      </c>
      <c r="BW11427" s="118" t="s">
        <v>2902</v>
      </c>
      <c r="BX11427" s="118" t="s">
        <v>1342</v>
      </c>
      <c r="BY11427" s="118" t="s">
        <v>16804</v>
      </c>
    </row>
    <row r="11428" spans="53:77" x14ac:dyDescent="0.3">
      <c r="BA11428" s="169" t="e">
        <f>VLOOKUP(D11428,#REF!, 2,FALSE)</f>
        <v>#REF!</v>
      </c>
      <c r="BO11428" s="118" t="s">
        <v>2903</v>
      </c>
      <c r="BP11428" s="118" t="s">
        <v>1342</v>
      </c>
      <c r="BQ11428" s="118" t="s">
        <v>2983</v>
      </c>
      <c r="BW11428" s="118" t="s">
        <v>2903</v>
      </c>
      <c r="BX11428" s="118" t="s">
        <v>1342</v>
      </c>
      <c r="BY11428" s="118" t="s">
        <v>2983</v>
      </c>
    </row>
    <row r="11429" spans="53:77" x14ac:dyDescent="0.3">
      <c r="BA11429" s="169" t="e">
        <f>VLOOKUP(D11429,#REF!, 2,FALSE)</f>
        <v>#REF!</v>
      </c>
      <c r="BO11429" s="118" t="s">
        <v>16805</v>
      </c>
      <c r="BP11429" s="118" t="s">
        <v>1269</v>
      </c>
      <c r="BQ11429" s="118" t="s">
        <v>14902</v>
      </c>
      <c r="BW11429" s="118" t="s">
        <v>16805</v>
      </c>
      <c r="BX11429" s="118" t="s">
        <v>1269</v>
      </c>
      <c r="BY11429" s="118" t="s">
        <v>14902</v>
      </c>
    </row>
    <row r="11430" spans="53:77" x14ac:dyDescent="0.3">
      <c r="BA11430" s="169" t="e">
        <f>VLOOKUP(D11430,#REF!, 2,FALSE)</f>
        <v>#REF!</v>
      </c>
      <c r="BO11430" s="118" t="s">
        <v>16806</v>
      </c>
      <c r="BP11430" s="118" t="s">
        <v>2979</v>
      </c>
      <c r="BQ11430" s="118" t="s">
        <v>16660</v>
      </c>
      <c r="BW11430" s="118" t="s">
        <v>16806</v>
      </c>
      <c r="BX11430" s="118" t="s">
        <v>2979</v>
      </c>
      <c r="BY11430" s="118" t="s">
        <v>16660</v>
      </c>
    </row>
    <row r="11431" spans="53:77" x14ac:dyDescent="0.3">
      <c r="BA11431" s="169" t="e">
        <f>VLOOKUP(D11431,#REF!, 2,FALSE)</f>
        <v>#REF!</v>
      </c>
      <c r="BO11431" s="118" t="s">
        <v>16807</v>
      </c>
      <c r="BP11431" s="118" t="s">
        <v>3243</v>
      </c>
      <c r="BQ11431" s="118" t="s">
        <v>2983</v>
      </c>
      <c r="BW11431" s="118" t="s">
        <v>16807</v>
      </c>
      <c r="BX11431" s="118" t="s">
        <v>3243</v>
      </c>
      <c r="BY11431" s="118" t="s">
        <v>2983</v>
      </c>
    </row>
    <row r="11432" spans="53:77" x14ac:dyDescent="0.3">
      <c r="BA11432" s="169" t="e">
        <f>VLOOKUP(D11432,#REF!, 2,FALSE)</f>
        <v>#REF!</v>
      </c>
      <c r="BO11432" s="118" t="s">
        <v>16808</v>
      </c>
      <c r="BP11432" s="118" t="s">
        <v>862</v>
      </c>
      <c r="BQ11432" s="118" t="s">
        <v>9091</v>
      </c>
      <c r="BW11432" s="118" t="s">
        <v>16808</v>
      </c>
      <c r="BX11432" s="118" t="s">
        <v>862</v>
      </c>
      <c r="BY11432" s="118" t="s">
        <v>9091</v>
      </c>
    </row>
    <row r="11433" spans="53:77" x14ac:dyDescent="0.3">
      <c r="BA11433" s="169" t="e">
        <f>VLOOKUP(D11433,#REF!, 2,FALSE)</f>
        <v>#REF!</v>
      </c>
      <c r="BO11433" s="118" t="s">
        <v>16809</v>
      </c>
      <c r="BP11433" s="118" t="s">
        <v>849</v>
      </c>
      <c r="BQ11433" s="118" t="s">
        <v>2983</v>
      </c>
      <c r="BW11433" s="118" t="s">
        <v>16809</v>
      </c>
      <c r="BX11433" s="118" t="s">
        <v>849</v>
      </c>
      <c r="BY11433" s="118" t="s">
        <v>2983</v>
      </c>
    </row>
    <row r="11434" spans="53:77" x14ac:dyDescent="0.3">
      <c r="BA11434" s="169" t="e">
        <f>VLOOKUP(D11434,#REF!, 2,FALSE)</f>
        <v>#REF!</v>
      </c>
      <c r="BO11434" s="118" t="s">
        <v>16810</v>
      </c>
      <c r="BP11434" s="118" t="s">
        <v>2979</v>
      </c>
      <c r="BQ11434" s="118" t="s">
        <v>2983</v>
      </c>
      <c r="BW11434" s="118" t="s">
        <v>16810</v>
      </c>
      <c r="BX11434" s="118" t="s">
        <v>2979</v>
      </c>
      <c r="BY11434" s="118" t="s">
        <v>2983</v>
      </c>
    </row>
    <row r="11435" spans="53:77" x14ac:dyDescent="0.3">
      <c r="BA11435" s="169" t="e">
        <f>VLOOKUP(D11435,#REF!, 2,FALSE)</f>
        <v>#REF!</v>
      </c>
      <c r="BO11435" s="118" t="s">
        <v>16811</v>
      </c>
      <c r="BP11435" s="118" t="s">
        <v>3000</v>
      </c>
      <c r="BQ11435" s="118" t="s">
        <v>8948</v>
      </c>
      <c r="BW11435" s="118" t="s">
        <v>16811</v>
      </c>
      <c r="BX11435" s="118" t="s">
        <v>3000</v>
      </c>
      <c r="BY11435" s="118" t="s">
        <v>8948</v>
      </c>
    </row>
    <row r="11436" spans="53:77" x14ac:dyDescent="0.3">
      <c r="BA11436" s="169" t="e">
        <f>VLOOKUP(D11436,#REF!, 2,FALSE)</f>
        <v>#REF!</v>
      </c>
      <c r="BO11436" s="118" t="s">
        <v>16812</v>
      </c>
      <c r="BP11436" s="118" t="s">
        <v>2979</v>
      </c>
      <c r="BQ11436" s="118" t="s">
        <v>2359</v>
      </c>
      <c r="BW11436" s="118" t="s">
        <v>16812</v>
      </c>
      <c r="BX11436" s="118" t="s">
        <v>2979</v>
      </c>
      <c r="BY11436" s="118" t="s">
        <v>2359</v>
      </c>
    </row>
    <row r="11437" spans="53:77" x14ac:dyDescent="0.3">
      <c r="BA11437" s="169" t="e">
        <f>VLOOKUP(D11437,#REF!, 2,FALSE)</f>
        <v>#REF!</v>
      </c>
      <c r="BO11437" s="118" t="s">
        <v>16813</v>
      </c>
      <c r="BP11437" s="118" t="s">
        <v>3003</v>
      </c>
      <c r="BQ11437" s="118" t="s">
        <v>8581</v>
      </c>
      <c r="BW11437" s="118" t="s">
        <v>16813</v>
      </c>
      <c r="BX11437" s="118" t="s">
        <v>3003</v>
      </c>
      <c r="BY11437" s="118" t="s">
        <v>8581</v>
      </c>
    </row>
    <row r="11438" spans="53:77" x14ac:dyDescent="0.3">
      <c r="BA11438" s="169" t="e">
        <f>VLOOKUP(D11438,#REF!, 2,FALSE)</f>
        <v>#REF!</v>
      </c>
      <c r="BO11438" s="118" t="s">
        <v>16814</v>
      </c>
      <c r="BP11438" s="118" t="s">
        <v>1342</v>
      </c>
      <c r="BQ11438" s="118" t="s">
        <v>2983</v>
      </c>
      <c r="BW11438" s="118" t="s">
        <v>16814</v>
      </c>
      <c r="BX11438" s="118" t="s">
        <v>1342</v>
      </c>
      <c r="BY11438" s="118" t="s">
        <v>2983</v>
      </c>
    </row>
    <row r="11439" spans="53:77" x14ac:dyDescent="0.3">
      <c r="BA11439" s="169" t="e">
        <f>VLOOKUP(D11439,#REF!, 2,FALSE)</f>
        <v>#REF!</v>
      </c>
      <c r="BO11439" s="118" t="s">
        <v>16815</v>
      </c>
      <c r="BP11439" s="118" t="s">
        <v>3003</v>
      </c>
      <c r="BQ11439" s="118" t="s">
        <v>11493</v>
      </c>
      <c r="BW11439" s="118" t="s">
        <v>16815</v>
      </c>
      <c r="BX11439" s="118" t="s">
        <v>3003</v>
      </c>
      <c r="BY11439" s="118" t="s">
        <v>11493</v>
      </c>
    </row>
    <row r="11440" spans="53:77" x14ac:dyDescent="0.3">
      <c r="BA11440" s="169" t="e">
        <f>VLOOKUP(D11440,#REF!, 2,FALSE)</f>
        <v>#REF!</v>
      </c>
      <c r="BO11440" s="118" t="s">
        <v>16816</v>
      </c>
      <c r="BP11440" s="118" t="s">
        <v>3003</v>
      </c>
      <c r="BQ11440" s="118" t="s">
        <v>931</v>
      </c>
      <c r="BW11440" s="118" t="s">
        <v>16816</v>
      </c>
      <c r="BX11440" s="118" t="s">
        <v>3003</v>
      </c>
      <c r="BY11440" s="118" t="s">
        <v>931</v>
      </c>
    </row>
    <row r="11441" spans="53:77" x14ac:dyDescent="0.3">
      <c r="BA11441" s="169" t="e">
        <f>VLOOKUP(D11441,#REF!, 2,FALSE)</f>
        <v>#REF!</v>
      </c>
      <c r="BO11441" s="118" t="s">
        <v>16817</v>
      </c>
      <c r="BP11441" s="118" t="s">
        <v>3043</v>
      </c>
      <c r="BQ11441" s="118" t="s">
        <v>2595</v>
      </c>
      <c r="BW11441" s="118" t="s">
        <v>16817</v>
      </c>
      <c r="BX11441" s="118" t="s">
        <v>3043</v>
      </c>
      <c r="BY11441" s="118" t="s">
        <v>2595</v>
      </c>
    </row>
    <row r="11442" spans="53:77" x14ac:dyDescent="0.3">
      <c r="BA11442" s="169" t="e">
        <f>VLOOKUP(D11442,#REF!, 2,FALSE)</f>
        <v>#REF!</v>
      </c>
      <c r="BO11442" s="118" t="s">
        <v>16818</v>
      </c>
      <c r="BP11442" s="118" t="s">
        <v>3003</v>
      </c>
      <c r="BQ11442" s="118" t="s">
        <v>7686</v>
      </c>
      <c r="BW11442" s="118" t="s">
        <v>16818</v>
      </c>
      <c r="BX11442" s="118" t="s">
        <v>3003</v>
      </c>
      <c r="BY11442" s="118" t="s">
        <v>7686</v>
      </c>
    </row>
    <row r="11443" spans="53:77" x14ac:dyDescent="0.3">
      <c r="BA11443" s="169" t="e">
        <f>VLOOKUP(D11443,#REF!, 2,FALSE)</f>
        <v>#REF!</v>
      </c>
      <c r="BO11443" s="118" t="s">
        <v>16819</v>
      </c>
      <c r="BP11443" s="118" t="s">
        <v>3243</v>
      </c>
      <c r="BQ11443" s="118" t="s">
        <v>16820</v>
      </c>
      <c r="BW11443" s="118" t="s">
        <v>16819</v>
      </c>
      <c r="BX11443" s="118" t="s">
        <v>3243</v>
      </c>
      <c r="BY11443" s="118" t="s">
        <v>16820</v>
      </c>
    </row>
    <row r="11444" spans="53:77" x14ac:dyDescent="0.3">
      <c r="BA11444" s="169" t="e">
        <f>VLOOKUP(D11444,#REF!, 2,FALSE)</f>
        <v>#REF!</v>
      </c>
      <c r="BO11444" s="118" t="s">
        <v>16821</v>
      </c>
      <c r="BP11444" s="118" t="s">
        <v>1139</v>
      </c>
      <c r="BQ11444" s="118" t="s">
        <v>8462</v>
      </c>
      <c r="BW11444" s="118" t="s">
        <v>16821</v>
      </c>
      <c r="BX11444" s="118" t="s">
        <v>1139</v>
      </c>
      <c r="BY11444" s="118" t="s">
        <v>8462</v>
      </c>
    </row>
    <row r="11445" spans="53:77" x14ac:dyDescent="0.3">
      <c r="BA11445" s="169" t="e">
        <f>VLOOKUP(D11445,#REF!, 2,FALSE)</f>
        <v>#REF!</v>
      </c>
      <c r="BO11445" s="118" t="s">
        <v>16822</v>
      </c>
      <c r="BP11445" s="118" t="s">
        <v>1342</v>
      </c>
      <c r="BQ11445" s="118" t="s">
        <v>2983</v>
      </c>
      <c r="BW11445" s="118" t="s">
        <v>16822</v>
      </c>
      <c r="BX11445" s="118" t="s">
        <v>1342</v>
      </c>
      <c r="BY11445" s="118" t="s">
        <v>2983</v>
      </c>
    </row>
    <row r="11446" spans="53:77" x14ac:dyDescent="0.3">
      <c r="BA11446" s="169" t="e">
        <f>VLOOKUP(D11446,#REF!, 2,FALSE)</f>
        <v>#REF!</v>
      </c>
      <c r="BO11446" s="118" t="s">
        <v>16823</v>
      </c>
      <c r="BP11446" s="118" t="s">
        <v>3043</v>
      </c>
      <c r="BQ11446" s="118" t="s">
        <v>1776</v>
      </c>
      <c r="BW11446" s="118" t="s">
        <v>16823</v>
      </c>
      <c r="BX11446" s="118" t="s">
        <v>3043</v>
      </c>
      <c r="BY11446" s="118" t="s">
        <v>1776</v>
      </c>
    </row>
    <row r="11447" spans="53:77" x14ac:dyDescent="0.3">
      <c r="BA11447" s="169" t="e">
        <f>VLOOKUP(D11447,#REF!, 2,FALSE)</f>
        <v>#REF!</v>
      </c>
      <c r="BO11447" s="118" t="s">
        <v>16824</v>
      </c>
      <c r="BP11447" s="118" t="s">
        <v>3243</v>
      </c>
      <c r="BQ11447" s="118" t="s">
        <v>3475</v>
      </c>
      <c r="BW11447" s="118" t="s">
        <v>16824</v>
      </c>
      <c r="BX11447" s="118" t="s">
        <v>3243</v>
      </c>
      <c r="BY11447" s="118" t="s">
        <v>3475</v>
      </c>
    </row>
    <row r="11448" spans="53:77" x14ac:dyDescent="0.3">
      <c r="BA11448" s="169" t="e">
        <f>VLOOKUP(D11448,#REF!, 2,FALSE)</f>
        <v>#REF!</v>
      </c>
      <c r="BO11448" s="118" t="s">
        <v>16825</v>
      </c>
      <c r="BP11448" s="118" t="s">
        <v>3043</v>
      </c>
      <c r="BQ11448" s="118" t="s">
        <v>2983</v>
      </c>
      <c r="BW11448" s="118" t="s">
        <v>16825</v>
      </c>
      <c r="BX11448" s="118" t="s">
        <v>3043</v>
      </c>
      <c r="BY11448" s="118" t="s">
        <v>2983</v>
      </c>
    </row>
    <row r="11449" spans="53:77" x14ac:dyDescent="0.3">
      <c r="BA11449" s="169" t="e">
        <f>VLOOKUP(D11449,#REF!, 2,FALSE)</f>
        <v>#REF!</v>
      </c>
      <c r="BO11449" s="118" t="s">
        <v>2904</v>
      </c>
      <c r="BP11449" s="118" t="s">
        <v>2979</v>
      </c>
      <c r="BQ11449" s="118" t="s">
        <v>2983</v>
      </c>
      <c r="BW11449" s="118" t="s">
        <v>2904</v>
      </c>
      <c r="BX11449" s="118" t="s">
        <v>2979</v>
      </c>
      <c r="BY11449" s="118" t="s">
        <v>2983</v>
      </c>
    </row>
    <row r="11450" spans="53:77" x14ac:dyDescent="0.3">
      <c r="BA11450" s="169" t="e">
        <f>VLOOKUP(D11450,#REF!, 2,FALSE)</f>
        <v>#REF!</v>
      </c>
      <c r="BO11450" s="118" t="s">
        <v>16826</v>
      </c>
      <c r="BP11450" s="118" t="s">
        <v>1269</v>
      </c>
      <c r="BQ11450" s="118" t="s">
        <v>2983</v>
      </c>
      <c r="BW11450" s="118" t="s">
        <v>16826</v>
      </c>
      <c r="BX11450" s="118" t="s">
        <v>1269</v>
      </c>
      <c r="BY11450" s="118" t="s">
        <v>2983</v>
      </c>
    </row>
    <row r="11451" spans="53:77" x14ac:dyDescent="0.3">
      <c r="BA11451" s="169" t="e">
        <f>VLOOKUP(D11451,#REF!, 2,FALSE)</f>
        <v>#REF!</v>
      </c>
      <c r="BO11451" s="118" t="s">
        <v>16827</v>
      </c>
      <c r="BP11451" s="118" t="s">
        <v>2983</v>
      </c>
      <c r="BQ11451" s="118" t="s">
        <v>2983</v>
      </c>
      <c r="BW11451" s="118" t="s">
        <v>16827</v>
      </c>
      <c r="BX11451" s="118" t="s">
        <v>2983</v>
      </c>
      <c r="BY11451" s="118" t="s">
        <v>2983</v>
      </c>
    </row>
    <row r="11452" spans="53:77" x14ac:dyDescent="0.3">
      <c r="BA11452" s="169" t="e">
        <f>VLOOKUP(D11452,#REF!, 2,FALSE)</f>
        <v>#REF!</v>
      </c>
      <c r="BO11452" s="118" t="s">
        <v>2905</v>
      </c>
      <c r="BP11452" s="118" t="s">
        <v>1139</v>
      </c>
      <c r="BQ11452" s="118" t="s">
        <v>1376</v>
      </c>
      <c r="BW11452" s="118" t="s">
        <v>2905</v>
      </c>
      <c r="BX11452" s="118" t="s">
        <v>1139</v>
      </c>
      <c r="BY11452" s="118" t="s">
        <v>1376</v>
      </c>
    </row>
    <row r="11453" spans="53:77" x14ac:dyDescent="0.3">
      <c r="BA11453" s="169" t="e">
        <f>VLOOKUP(D11453,#REF!, 2,FALSE)</f>
        <v>#REF!</v>
      </c>
      <c r="BO11453" s="118" t="s">
        <v>16828</v>
      </c>
      <c r="BP11453" s="118" t="s">
        <v>1342</v>
      </c>
      <c r="BQ11453" s="118" t="s">
        <v>2983</v>
      </c>
      <c r="BW11453" s="118" t="s">
        <v>16828</v>
      </c>
      <c r="BX11453" s="118" t="s">
        <v>1342</v>
      </c>
      <c r="BY11453" s="118" t="s">
        <v>2983</v>
      </c>
    </row>
    <row r="11454" spans="53:77" x14ac:dyDescent="0.3">
      <c r="BA11454" s="169" t="e">
        <f>VLOOKUP(D11454,#REF!, 2,FALSE)</f>
        <v>#REF!</v>
      </c>
      <c r="BO11454" s="118" t="s">
        <v>16829</v>
      </c>
      <c r="BP11454" s="118" t="s">
        <v>16978</v>
      </c>
      <c r="BQ11454" s="118" t="s">
        <v>4227</v>
      </c>
      <c r="BW11454" s="118" t="s">
        <v>16829</v>
      </c>
      <c r="BX11454" s="118" t="s">
        <v>16978</v>
      </c>
      <c r="BY11454" s="118" t="s">
        <v>4227</v>
      </c>
    </row>
    <row r="11455" spans="53:77" x14ac:dyDescent="0.3">
      <c r="BA11455" s="169" t="e">
        <f>VLOOKUP(D11455,#REF!, 2,FALSE)</f>
        <v>#REF!</v>
      </c>
      <c r="BO11455" s="118" t="s">
        <v>16830</v>
      </c>
      <c r="BP11455" s="118" t="s">
        <v>3197</v>
      </c>
      <c r="BQ11455" s="118" t="s">
        <v>11294</v>
      </c>
      <c r="BW11455" s="118" t="s">
        <v>16830</v>
      </c>
      <c r="BX11455" s="118" t="s">
        <v>3197</v>
      </c>
      <c r="BY11455" s="118" t="s">
        <v>11294</v>
      </c>
    </row>
    <row r="11456" spans="53:77" x14ac:dyDescent="0.3">
      <c r="BA11456" s="169" t="e">
        <f>VLOOKUP(D11456,#REF!, 2,FALSE)</f>
        <v>#REF!</v>
      </c>
      <c r="BO11456" s="118" t="s">
        <v>16831</v>
      </c>
      <c r="BP11456" s="118" t="s">
        <v>3197</v>
      </c>
      <c r="BQ11456" s="118" t="s">
        <v>2983</v>
      </c>
      <c r="BW11456" s="118" t="s">
        <v>16831</v>
      </c>
      <c r="BX11456" s="118" t="s">
        <v>3197</v>
      </c>
      <c r="BY11456" s="118" t="s">
        <v>2983</v>
      </c>
    </row>
    <row r="11457" spans="53:77" x14ac:dyDescent="0.3">
      <c r="BA11457" s="169" t="e">
        <f>VLOOKUP(D11457,#REF!, 2,FALSE)</f>
        <v>#REF!</v>
      </c>
      <c r="BO11457" s="118" t="s">
        <v>16832</v>
      </c>
      <c r="BP11457" s="118" t="s">
        <v>3197</v>
      </c>
      <c r="BQ11457" s="118" t="s">
        <v>9230</v>
      </c>
      <c r="BW11457" s="118" t="s">
        <v>16832</v>
      </c>
      <c r="BX11457" s="118" t="s">
        <v>3197</v>
      </c>
      <c r="BY11457" s="118" t="s">
        <v>9230</v>
      </c>
    </row>
    <row r="11458" spans="53:77" x14ac:dyDescent="0.3">
      <c r="BA11458" s="169" t="e">
        <f>VLOOKUP(D11458,#REF!, 2,FALSE)</f>
        <v>#REF!</v>
      </c>
      <c r="BO11458" s="118" t="s">
        <v>16833</v>
      </c>
      <c r="BP11458" s="118" t="s">
        <v>1269</v>
      </c>
      <c r="BQ11458" s="118" t="s">
        <v>2983</v>
      </c>
      <c r="BW11458" s="118" t="s">
        <v>16833</v>
      </c>
      <c r="BX11458" s="118" t="s">
        <v>1269</v>
      </c>
      <c r="BY11458" s="118" t="s">
        <v>2983</v>
      </c>
    </row>
    <row r="11459" spans="53:77" x14ac:dyDescent="0.3">
      <c r="BA11459" s="169" t="e">
        <f>VLOOKUP(D11459,#REF!, 2,FALSE)</f>
        <v>#REF!</v>
      </c>
      <c r="BO11459" s="118" t="s">
        <v>16834</v>
      </c>
      <c r="BP11459" s="118" t="s">
        <v>3000</v>
      </c>
      <c r="BQ11459" s="118" t="s">
        <v>3926</v>
      </c>
      <c r="BW11459" s="118" t="s">
        <v>16834</v>
      </c>
      <c r="BX11459" s="118" t="s">
        <v>3000</v>
      </c>
      <c r="BY11459" s="118" t="s">
        <v>3926</v>
      </c>
    </row>
    <row r="11460" spans="53:77" x14ac:dyDescent="0.3">
      <c r="BA11460" s="169" t="e">
        <f>VLOOKUP(D11460,#REF!, 2,FALSE)</f>
        <v>#REF!</v>
      </c>
      <c r="BO11460" s="118" t="s">
        <v>2906</v>
      </c>
      <c r="BP11460" s="118" t="s">
        <v>1269</v>
      </c>
      <c r="BQ11460" s="118" t="s">
        <v>13385</v>
      </c>
      <c r="BW11460" s="118" t="s">
        <v>2906</v>
      </c>
      <c r="BX11460" s="118" t="s">
        <v>1269</v>
      </c>
      <c r="BY11460" s="118" t="s">
        <v>13385</v>
      </c>
    </row>
    <row r="11461" spans="53:77" x14ac:dyDescent="0.3">
      <c r="BA11461" s="169" t="e">
        <f>VLOOKUP(D11461,#REF!, 2,FALSE)</f>
        <v>#REF!</v>
      </c>
      <c r="BO11461" s="118" t="s">
        <v>2907</v>
      </c>
      <c r="BP11461" s="118" t="s">
        <v>1139</v>
      </c>
      <c r="BQ11461" s="118" t="s">
        <v>2983</v>
      </c>
      <c r="BW11461" s="118" t="s">
        <v>2907</v>
      </c>
      <c r="BX11461" s="118" t="s">
        <v>1139</v>
      </c>
      <c r="BY11461" s="118" t="s">
        <v>2983</v>
      </c>
    </row>
    <row r="11462" spans="53:77" x14ac:dyDescent="0.3">
      <c r="BA11462" s="169" t="e">
        <f>VLOOKUP(D11462,#REF!, 2,FALSE)</f>
        <v>#REF!</v>
      </c>
      <c r="BO11462" s="118" t="s">
        <v>2908</v>
      </c>
      <c r="BP11462" s="118" t="s">
        <v>1139</v>
      </c>
      <c r="BQ11462" s="118" t="s">
        <v>2983</v>
      </c>
      <c r="BW11462" s="118" t="s">
        <v>2908</v>
      </c>
      <c r="BX11462" s="118" t="s">
        <v>1139</v>
      </c>
      <c r="BY11462" s="118" t="s">
        <v>2983</v>
      </c>
    </row>
    <row r="11463" spans="53:77" x14ac:dyDescent="0.3">
      <c r="BA11463" s="169" t="e">
        <f>VLOOKUP(D11463,#REF!, 2,FALSE)</f>
        <v>#REF!</v>
      </c>
      <c r="BO11463" s="118" t="s">
        <v>16835</v>
      </c>
      <c r="BP11463" s="118" t="s">
        <v>1342</v>
      </c>
      <c r="BQ11463" s="118" t="s">
        <v>3495</v>
      </c>
      <c r="BW11463" s="118" t="s">
        <v>16835</v>
      </c>
      <c r="BX11463" s="118" t="s">
        <v>1342</v>
      </c>
      <c r="BY11463" s="118" t="s">
        <v>3495</v>
      </c>
    </row>
    <row r="11464" spans="53:77" x14ac:dyDescent="0.3">
      <c r="BA11464" s="169" t="e">
        <f>VLOOKUP(D11464,#REF!, 2,FALSE)</f>
        <v>#REF!</v>
      </c>
      <c r="BO11464" s="118" t="s">
        <v>16836</v>
      </c>
      <c r="BP11464" s="118" t="s">
        <v>16975</v>
      </c>
      <c r="BQ11464" s="118" t="s">
        <v>2983</v>
      </c>
      <c r="BW11464" s="118" t="s">
        <v>16836</v>
      </c>
      <c r="BX11464" s="118" t="s">
        <v>16975</v>
      </c>
      <c r="BY11464" s="118" t="s">
        <v>2983</v>
      </c>
    </row>
    <row r="11465" spans="53:77" x14ac:dyDescent="0.3">
      <c r="BA11465" s="169" t="e">
        <f>VLOOKUP(D11465,#REF!, 2,FALSE)</f>
        <v>#REF!</v>
      </c>
      <c r="BO11465" s="118" t="s">
        <v>16837</v>
      </c>
      <c r="BP11465" s="118" t="s">
        <v>1139</v>
      </c>
      <c r="BQ11465" s="118" t="s">
        <v>2983</v>
      </c>
      <c r="BW11465" s="118" t="s">
        <v>16837</v>
      </c>
      <c r="BX11465" s="118" t="s">
        <v>1139</v>
      </c>
      <c r="BY11465" s="118" t="s">
        <v>2983</v>
      </c>
    </row>
    <row r="11466" spans="53:77" x14ac:dyDescent="0.3">
      <c r="BA11466" s="169" t="e">
        <f>VLOOKUP(D11466,#REF!, 2,FALSE)</f>
        <v>#REF!</v>
      </c>
      <c r="BO11466" s="118" t="s">
        <v>16838</v>
      </c>
      <c r="BP11466" s="118" t="s">
        <v>862</v>
      </c>
      <c r="BQ11466" s="118" t="s">
        <v>2983</v>
      </c>
      <c r="BW11466" s="118" t="s">
        <v>16838</v>
      </c>
      <c r="BX11466" s="118" t="s">
        <v>862</v>
      </c>
      <c r="BY11466" s="118" t="s">
        <v>2983</v>
      </c>
    </row>
    <row r="11467" spans="53:77" x14ac:dyDescent="0.3">
      <c r="BA11467" s="169" t="e">
        <f>VLOOKUP(D11467,#REF!, 2,FALSE)</f>
        <v>#REF!</v>
      </c>
      <c r="BO11467" s="118" t="s">
        <v>16839</v>
      </c>
      <c r="BP11467" s="118" t="s">
        <v>3243</v>
      </c>
      <c r="BQ11467" s="118" t="s">
        <v>2983</v>
      </c>
      <c r="BW11467" s="118" t="s">
        <v>16839</v>
      </c>
      <c r="BX11467" s="118" t="s">
        <v>3243</v>
      </c>
      <c r="BY11467" s="118" t="s">
        <v>2983</v>
      </c>
    </row>
    <row r="11468" spans="53:77" x14ac:dyDescent="0.3">
      <c r="BA11468" s="169" t="e">
        <f>VLOOKUP(D11468,#REF!, 2,FALSE)</f>
        <v>#REF!</v>
      </c>
      <c r="BO11468" s="118" t="s">
        <v>2909</v>
      </c>
      <c r="BP11468" s="118" t="s">
        <v>2979</v>
      </c>
      <c r="BQ11468" s="118" t="s">
        <v>2983</v>
      </c>
      <c r="BW11468" s="118" t="s">
        <v>2909</v>
      </c>
      <c r="BX11468" s="118" t="s">
        <v>2979</v>
      </c>
      <c r="BY11468" s="118" t="s">
        <v>2983</v>
      </c>
    </row>
    <row r="11469" spans="53:77" x14ac:dyDescent="0.3">
      <c r="BA11469" s="169" t="e">
        <f>VLOOKUP(D11469,#REF!, 2,FALSE)</f>
        <v>#REF!</v>
      </c>
      <c r="BO11469" s="118" t="s">
        <v>16840</v>
      </c>
      <c r="BP11469" s="118" t="s">
        <v>3243</v>
      </c>
      <c r="BQ11469" s="118" t="s">
        <v>16301</v>
      </c>
      <c r="BW11469" s="118" t="s">
        <v>16840</v>
      </c>
      <c r="BX11469" s="118" t="s">
        <v>3243</v>
      </c>
      <c r="BY11469" s="118" t="s">
        <v>16301</v>
      </c>
    </row>
    <row r="11470" spans="53:77" x14ac:dyDescent="0.3">
      <c r="BA11470" s="169" t="e">
        <f>VLOOKUP(D11470,#REF!, 2,FALSE)</f>
        <v>#REF!</v>
      </c>
      <c r="BO11470" s="118" t="s">
        <v>16841</v>
      </c>
      <c r="BP11470" s="118" t="s">
        <v>1342</v>
      </c>
      <c r="BQ11470" s="118" t="s">
        <v>2983</v>
      </c>
      <c r="BW11470" s="118" t="s">
        <v>16841</v>
      </c>
      <c r="BX11470" s="118" t="s">
        <v>1342</v>
      </c>
      <c r="BY11470" s="118" t="s">
        <v>2983</v>
      </c>
    </row>
    <row r="11471" spans="53:77" x14ac:dyDescent="0.3">
      <c r="BA11471" s="169" t="e">
        <f>VLOOKUP(D11471,#REF!, 2,FALSE)</f>
        <v>#REF!</v>
      </c>
      <c r="BO11471" s="118" t="s">
        <v>16842</v>
      </c>
      <c r="BP11471" s="118" t="s">
        <v>1342</v>
      </c>
      <c r="BQ11471" s="118" t="s">
        <v>2983</v>
      </c>
      <c r="BW11471" s="118" t="s">
        <v>16842</v>
      </c>
      <c r="BX11471" s="118" t="s">
        <v>1342</v>
      </c>
      <c r="BY11471" s="118" t="s">
        <v>2983</v>
      </c>
    </row>
    <row r="11472" spans="53:77" x14ac:dyDescent="0.3">
      <c r="BA11472" s="169" t="e">
        <f>VLOOKUP(D11472,#REF!, 2,FALSE)</f>
        <v>#REF!</v>
      </c>
      <c r="BO11472" s="118" t="s">
        <v>2910</v>
      </c>
      <c r="BP11472" s="118" t="s">
        <v>3043</v>
      </c>
      <c r="BQ11472" s="118" t="s">
        <v>5070</v>
      </c>
      <c r="BW11472" s="118" t="s">
        <v>2910</v>
      </c>
      <c r="BX11472" s="118" t="s">
        <v>3043</v>
      </c>
      <c r="BY11472" s="118" t="s">
        <v>5070</v>
      </c>
    </row>
    <row r="11473" spans="53:77" x14ac:dyDescent="0.3">
      <c r="BA11473" s="169" t="e">
        <f>VLOOKUP(D11473,#REF!, 2,FALSE)</f>
        <v>#REF!</v>
      </c>
      <c r="BO11473" s="118" t="s">
        <v>16843</v>
      </c>
      <c r="BP11473" s="118" t="s">
        <v>1342</v>
      </c>
      <c r="BQ11473" s="118" t="s">
        <v>15547</v>
      </c>
      <c r="BW11473" s="118" t="s">
        <v>16843</v>
      </c>
      <c r="BX11473" s="118" t="s">
        <v>1342</v>
      </c>
      <c r="BY11473" s="118" t="s">
        <v>15547</v>
      </c>
    </row>
    <row r="11474" spans="53:77" x14ac:dyDescent="0.3">
      <c r="BA11474" s="169" t="e">
        <f>VLOOKUP(D11474,#REF!, 2,FALSE)</f>
        <v>#REF!</v>
      </c>
      <c r="BO11474" s="118" t="s">
        <v>16844</v>
      </c>
      <c r="BP11474" s="118" t="s">
        <v>1342</v>
      </c>
      <c r="BQ11474" s="118" t="s">
        <v>5794</v>
      </c>
      <c r="BW11474" s="118" t="s">
        <v>16844</v>
      </c>
      <c r="BX11474" s="118" t="s">
        <v>1342</v>
      </c>
      <c r="BY11474" s="118" t="s">
        <v>5794</v>
      </c>
    </row>
    <row r="11475" spans="53:77" x14ac:dyDescent="0.3">
      <c r="BA11475" s="169" t="e">
        <f>VLOOKUP(D11475,#REF!, 2,FALSE)</f>
        <v>#REF!</v>
      </c>
      <c r="BO11475" s="118" t="s">
        <v>16845</v>
      </c>
      <c r="BP11475" s="118" t="s">
        <v>2979</v>
      </c>
      <c r="BQ11475" s="118" t="s">
        <v>1097</v>
      </c>
      <c r="BW11475" s="118" t="s">
        <v>16845</v>
      </c>
      <c r="BX11475" s="118" t="s">
        <v>2979</v>
      </c>
      <c r="BY11475" s="118" t="s">
        <v>1097</v>
      </c>
    </row>
    <row r="11476" spans="53:77" x14ac:dyDescent="0.3">
      <c r="BA11476" s="169" t="e">
        <f>VLOOKUP(D11476,#REF!, 2,FALSE)</f>
        <v>#REF!</v>
      </c>
      <c r="BO11476" s="118" t="s">
        <v>16846</v>
      </c>
      <c r="BP11476" s="118" t="s">
        <v>2983</v>
      </c>
      <c r="BQ11476" s="118" t="s">
        <v>16847</v>
      </c>
      <c r="BW11476" s="118" t="s">
        <v>16846</v>
      </c>
      <c r="BX11476" s="118" t="s">
        <v>2983</v>
      </c>
      <c r="BY11476" s="118" t="s">
        <v>16847</v>
      </c>
    </row>
    <row r="11477" spans="53:77" x14ac:dyDescent="0.3">
      <c r="BA11477" s="169" t="e">
        <f>VLOOKUP(D11477,#REF!, 2,FALSE)</f>
        <v>#REF!</v>
      </c>
      <c r="BO11477" s="118" t="s">
        <v>16848</v>
      </c>
      <c r="BP11477" s="118" t="s">
        <v>2979</v>
      </c>
      <c r="BQ11477" s="118" t="s">
        <v>2983</v>
      </c>
      <c r="BW11477" s="118" t="s">
        <v>16848</v>
      </c>
      <c r="BX11477" s="118" t="s">
        <v>2979</v>
      </c>
      <c r="BY11477" s="118" t="s">
        <v>2983</v>
      </c>
    </row>
    <row r="11478" spans="53:77" x14ac:dyDescent="0.3">
      <c r="BA11478" s="169" t="e">
        <f>VLOOKUP(D11478,#REF!, 2,FALSE)</f>
        <v>#REF!</v>
      </c>
      <c r="BO11478" s="118" t="s">
        <v>16849</v>
      </c>
      <c r="BP11478" s="118" t="s">
        <v>771</v>
      </c>
      <c r="BQ11478" s="118" t="s">
        <v>16850</v>
      </c>
      <c r="BW11478" s="118" t="s">
        <v>16849</v>
      </c>
      <c r="BX11478" s="118" t="s">
        <v>771</v>
      </c>
      <c r="BY11478" s="118" t="s">
        <v>16850</v>
      </c>
    </row>
    <row r="11479" spans="53:77" x14ac:dyDescent="0.3">
      <c r="BA11479" s="169" t="e">
        <f>VLOOKUP(D11479,#REF!, 2,FALSE)</f>
        <v>#REF!</v>
      </c>
      <c r="BO11479" s="118" t="s">
        <v>16851</v>
      </c>
      <c r="BP11479" s="118" t="s">
        <v>3243</v>
      </c>
      <c r="BQ11479" s="118" t="s">
        <v>10490</v>
      </c>
      <c r="BW11479" s="118" t="s">
        <v>16851</v>
      </c>
      <c r="BX11479" s="118" t="s">
        <v>3243</v>
      </c>
      <c r="BY11479" s="118" t="s">
        <v>10490</v>
      </c>
    </row>
    <row r="11480" spans="53:77" x14ac:dyDescent="0.3">
      <c r="BA11480" s="169" t="e">
        <f>VLOOKUP(D11480,#REF!, 2,FALSE)</f>
        <v>#REF!</v>
      </c>
      <c r="BO11480" s="118" t="s">
        <v>16852</v>
      </c>
      <c r="BP11480" s="118" t="s">
        <v>1342</v>
      </c>
      <c r="BQ11480" s="118" t="s">
        <v>2983</v>
      </c>
      <c r="BW11480" s="118" t="s">
        <v>16852</v>
      </c>
      <c r="BX11480" s="118" t="s">
        <v>1342</v>
      </c>
      <c r="BY11480" s="118" t="s">
        <v>2983</v>
      </c>
    </row>
    <row r="11481" spans="53:77" x14ac:dyDescent="0.3">
      <c r="BA11481" s="169" t="e">
        <f>VLOOKUP(D11481,#REF!, 2,FALSE)</f>
        <v>#REF!</v>
      </c>
      <c r="BO11481" s="118" t="s">
        <v>16853</v>
      </c>
      <c r="BP11481" s="118" t="s">
        <v>1342</v>
      </c>
      <c r="BQ11481" s="118" t="s">
        <v>2983</v>
      </c>
      <c r="BW11481" s="118" t="s">
        <v>16853</v>
      </c>
      <c r="BX11481" s="118" t="s">
        <v>1342</v>
      </c>
      <c r="BY11481" s="118" t="s">
        <v>2983</v>
      </c>
    </row>
    <row r="11482" spans="53:77" x14ac:dyDescent="0.3">
      <c r="BA11482" s="169" t="e">
        <f>VLOOKUP(D11482,#REF!, 2,FALSE)</f>
        <v>#REF!</v>
      </c>
      <c r="BO11482" s="118" t="s">
        <v>16854</v>
      </c>
      <c r="BP11482" s="118" t="s">
        <v>1342</v>
      </c>
      <c r="BQ11482" s="118" t="s">
        <v>2983</v>
      </c>
      <c r="BW11482" s="118" t="s">
        <v>16854</v>
      </c>
      <c r="BX11482" s="118" t="s">
        <v>1342</v>
      </c>
      <c r="BY11482" s="118" t="s">
        <v>2983</v>
      </c>
    </row>
    <row r="11483" spans="53:77" x14ac:dyDescent="0.3">
      <c r="BA11483" s="169" t="e">
        <f>VLOOKUP(D11483,#REF!, 2,FALSE)</f>
        <v>#REF!</v>
      </c>
      <c r="BO11483" s="118" t="s">
        <v>16855</v>
      </c>
      <c r="BP11483" s="118" t="s">
        <v>16975</v>
      </c>
      <c r="BQ11483" s="118" t="s">
        <v>6395</v>
      </c>
      <c r="BW11483" s="118" t="s">
        <v>16855</v>
      </c>
      <c r="BX11483" s="118" t="s">
        <v>16975</v>
      </c>
      <c r="BY11483" s="118" t="s">
        <v>6395</v>
      </c>
    </row>
    <row r="11484" spans="53:77" x14ac:dyDescent="0.3">
      <c r="BA11484" s="169" t="e">
        <f>VLOOKUP(D11484,#REF!, 2,FALSE)</f>
        <v>#REF!</v>
      </c>
      <c r="BO11484" s="118" t="s">
        <v>16856</v>
      </c>
      <c r="BP11484" s="118" t="s">
        <v>1139</v>
      </c>
      <c r="BQ11484" s="118" t="s">
        <v>2983</v>
      </c>
      <c r="BW11484" s="118" t="s">
        <v>16856</v>
      </c>
      <c r="BX11484" s="118" t="s">
        <v>1139</v>
      </c>
      <c r="BY11484" s="118" t="s">
        <v>2983</v>
      </c>
    </row>
    <row r="11485" spans="53:77" x14ac:dyDescent="0.3">
      <c r="BA11485" s="169" t="e">
        <f>VLOOKUP(D11485,#REF!, 2,FALSE)</f>
        <v>#REF!</v>
      </c>
      <c r="BO11485" s="118" t="s">
        <v>2911</v>
      </c>
      <c r="BP11485" s="118" t="s">
        <v>1342</v>
      </c>
      <c r="BQ11485" s="118" t="s">
        <v>2983</v>
      </c>
      <c r="BW11485" s="118" t="s">
        <v>2911</v>
      </c>
      <c r="BX11485" s="118" t="s">
        <v>1342</v>
      </c>
      <c r="BY11485" s="118" t="s">
        <v>2983</v>
      </c>
    </row>
    <row r="11486" spans="53:77" x14ac:dyDescent="0.3">
      <c r="BA11486" s="169" t="e">
        <f>VLOOKUP(D11486,#REF!, 2,FALSE)</f>
        <v>#REF!</v>
      </c>
      <c r="BO11486" s="118" t="s">
        <v>314</v>
      </c>
      <c r="BP11486" s="118" t="s">
        <v>1269</v>
      </c>
      <c r="BQ11486" s="118" t="s">
        <v>2983</v>
      </c>
      <c r="BW11486" s="118" t="s">
        <v>314</v>
      </c>
      <c r="BX11486" s="118" t="s">
        <v>1269</v>
      </c>
      <c r="BY11486" s="118" t="s">
        <v>2983</v>
      </c>
    </row>
    <row r="11487" spans="53:77" x14ac:dyDescent="0.3">
      <c r="BA11487" s="169" t="e">
        <f>VLOOKUP(D11487,#REF!, 2,FALSE)</f>
        <v>#REF!</v>
      </c>
      <c r="BO11487" s="118" t="s">
        <v>16857</v>
      </c>
      <c r="BP11487" s="118" t="s">
        <v>3197</v>
      </c>
      <c r="BQ11487" s="118" t="s">
        <v>2655</v>
      </c>
      <c r="BW11487" s="118" t="s">
        <v>16857</v>
      </c>
      <c r="BX11487" s="118" t="s">
        <v>3197</v>
      </c>
      <c r="BY11487" s="118" t="s">
        <v>2655</v>
      </c>
    </row>
    <row r="11488" spans="53:77" x14ac:dyDescent="0.3">
      <c r="BA11488" s="169" t="e">
        <f>VLOOKUP(D11488,#REF!, 2,FALSE)</f>
        <v>#REF!</v>
      </c>
      <c r="BO11488" s="118" t="s">
        <v>16858</v>
      </c>
      <c r="BP11488" s="118" t="s">
        <v>16977</v>
      </c>
      <c r="BQ11488" s="118" t="s">
        <v>2983</v>
      </c>
      <c r="BW11488" s="118" t="s">
        <v>16858</v>
      </c>
      <c r="BX11488" s="118" t="s">
        <v>16977</v>
      </c>
      <c r="BY11488" s="118" t="s">
        <v>2983</v>
      </c>
    </row>
    <row r="11489" spans="53:77" x14ac:dyDescent="0.3">
      <c r="BA11489" s="169" t="e">
        <f>VLOOKUP(D11489,#REF!, 2,FALSE)</f>
        <v>#REF!</v>
      </c>
      <c r="BO11489" s="118" t="s">
        <v>16859</v>
      </c>
      <c r="BP11489" s="118" t="s">
        <v>862</v>
      </c>
      <c r="BQ11489" s="118" t="s">
        <v>2983</v>
      </c>
      <c r="BW11489" s="118" t="s">
        <v>16859</v>
      </c>
      <c r="BX11489" s="118" t="s">
        <v>862</v>
      </c>
      <c r="BY11489" s="118" t="s">
        <v>2983</v>
      </c>
    </row>
    <row r="11490" spans="53:77" x14ac:dyDescent="0.3">
      <c r="BA11490" s="169" t="e">
        <f>VLOOKUP(D11490,#REF!, 2,FALSE)</f>
        <v>#REF!</v>
      </c>
      <c r="BO11490" s="118" t="s">
        <v>2912</v>
      </c>
      <c r="BP11490" s="118" t="s">
        <v>2979</v>
      </c>
      <c r="BQ11490" s="118" t="s">
        <v>1083</v>
      </c>
      <c r="BW11490" s="118" t="s">
        <v>2912</v>
      </c>
      <c r="BX11490" s="118" t="s">
        <v>2979</v>
      </c>
      <c r="BY11490" s="118" t="s">
        <v>1083</v>
      </c>
    </row>
    <row r="11491" spans="53:77" x14ac:dyDescent="0.3">
      <c r="BA11491" s="169" t="e">
        <f>VLOOKUP(D11491,#REF!, 2,FALSE)</f>
        <v>#REF!</v>
      </c>
      <c r="BO11491" s="118" t="s">
        <v>16860</v>
      </c>
      <c r="BP11491" s="118" t="s">
        <v>2979</v>
      </c>
      <c r="BQ11491" s="118" t="s">
        <v>2983</v>
      </c>
      <c r="BW11491" s="118" t="s">
        <v>16860</v>
      </c>
      <c r="BX11491" s="118" t="s">
        <v>2979</v>
      </c>
      <c r="BY11491" s="118" t="s">
        <v>2983</v>
      </c>
    </row>
    <row r="11492" spans="53:77" x14ac:dyDescent="0.3">
      <c r="BA11492" s="169" t="e">
        <f>VLOOKUP(D11492,#REF!, 2,FALSE)</f>
        <v>#REF!</v>
      </c>
      <c r="BO11492" s="118" t="s">
        <v>2913</v>
      </c>
      <c r="BP11492" s="118" t="s">
        <v>16975</v>
      </c>
      <c r="BQ11492" s="118" t="s">
        <v>2983</v>
      </c>
      <c r="BW11492" s="118" t="s">
        <v>2913</v>
      </c>
      <c r="BX11492" s="118" t="s">
        <v>16975</v>
      </c>
      <c r="BY11492" s="118" t="s">
        <v>2983</v>
      </c>
    </row>
    <row r="11493" spans="53:77" x14ac:dyDescent="0.3">
      <c r="BA11493" s="169" t="e">
        <f>VLOOKUP(D11493,#REF!, 2,FALSE)</f>
        <v>#REF!</v>
      </c>
      <c r="BO11493" s="118" t="s">
        <v>16861</v>
      </c>
      <c r="BP11493" s="118" t="s">
        <v>1342</v>
      </c>
      <c r="BQ11493" s="118" t="s">
        <v>9707</v>
      </c>
      <c r="BW11493" s="118" t="s">
        <v>16861</v>
      </c>
      <c r="BX11493" s="118" t="s">
        <v>1342</v>
      </c>
      <c r="BY11493" s="118" t="s">
        <v>9707</v>
      </c>
    </row>
    <row r="11494" spans="53:77" x14ac:dyDescent="0.3">
      <c r="BA11494" s="169" t="e">
        <f>VLOOKUP(D11494,#REF!, 2,FALSE)</f>
        <v>#REF!</v>
      </c>
      <c r="BO11494" s="118" t="s">
        <v>2914</v>
      </c>
      <c r="BP11494" s="118" t="s">
        <v>1342</v>
      </c>
      <c r="BQ11494" s="118" t="s">
        <v>2983</v>
      </c>
      <c r="BW11494" s="118" t="s">
        <v>2914</v>
      </c>
      <c r="BX11494" s="118" t="s">
        <v>1342</v>
      </c>
      <c r="BY11494" s="118" t="s">
        <v>2983</v>
      </c>
    </row>
    <row r="11495" spans="53:77" x14ac:dyDescent="0.3">
      <c r="BA11495" s="169" t="e">
        <f>VLOOKUP(D11495,#REF!, 2,FALSE)</f>
        <v>#REF!</v>
      </c>
      <c r="BO11495" s="118" t="s">
        <v>16862</v>
      </c>
      <c r="BP11495" s="118" t="s">
        <v>1139</v>
      </c>
      <c r="BQ11495" s="118" t="s">
        <v>13359</v>
      </c>
      <c r="BW11495" s="118" t="s">
        <v>16862</v>
      </c>
      <c r="BX11495" s="118" t="s">
        <v>1139</v>
      </c>
      <c r="BY11495" s="118" t="s">
        <v>13359</v>
      </c>
    </row>
    <row r="11496" spans="53:77" x14ac:dyDescent="0.3">
      <c r="BA11496" s="169" t="e">
        <f>VLOOKUP(D11496,#REF!, 2,FALSE)</f>
        <v>#REF!</v>
      </c>
      <c r="BO11496" s="118" t="s">
        <v>16863</v>
      </c>
      <c r="BP11496" s="118" t="s">
        <v>1139</v>
      </c>
      <c r="BQ11496" s="118" t="s">
        <v>7140</v>
      </c>
      <c r="BW11496" s="118" t="s">
        <v>16863</v>
      </c>
      <c r="BX11496" s="118" t="s">
        <v>1139</v>
      </c>
      <c r="BY11496" s="118" t="s">
        <v>7140</v>
      </c>
    </row>
    <row r="11497" spans="53:77" x14ac:dyDescent="0.3">
      <c r="BA11497" s="169" t="e">
        <f>VLOOKUP(D11497,#REF!, 2,FALSE)</f>
        <v>#REF!</v>
      </c>
      <c r="BO11497" s="118" t="s">
        <v>16864</v>
      </c>
      <c r="BP11497" s="118" t="s">
        <v>2979</v>
      </c>
      <c r="BQ11497" s="118" t="s">
        <v>2983</v>
      </c>
      <c r="BW11497" s="118" t="s">
        <v>16864</v>
      </c>
      <c r="BX11497" s="118" t="s">
        <v>2979</v>
      </c>
      <c r="BY11497" s="118" t="s">
        <v>2983</v>
      </c>
    </row>
    <row r="11498" spans="53:77" x14ac:dyDescent="0.3">
      <c r="BA11498" s="169" t="e">
        <f>VLOOKUP(D11498,#REF!, 2,FALSE)</f>
        <v>#REF!</v>
      </c>
      <c r="BO11498" s="118" t="s">
        <v>16865</v>
      </c>
      <c r="BP11498" s="118" t="s">
        <v>1342</v>
      </c>
      <c r="BQ11498" s="118" t="s">
        <v>16067</v>
      </c>
      <c r="BW11498" s="118" t="s">
        <v>16865</v>
      </c>
      <c r="BX11498" s="118" t="s">
        <v>1342</v>
      </c>
      <c r="BY11498" s="118" t="s">
        <v>16067</v>
      </c>
    </row>
    <row r="11499" spans="53:77" x14ac:dyDescent="0.3">
      <c r="BA11499" s="169" t="e">
        <f>VLOOKUP(D11499,#REF!, 2,FALSE)</f>
        <v>#REF!</v>
      </c>
      <c r="BO11499" s="118" t="s">
        <v>2915</v>
      </c>
      <c r="BP11499" s="118" t="s">
        <v>2979</v>
      </c>
      <c r="BQ11499" s="118" t="s">
        <v>14361</v>
      </c>
      <c r="BW11499" s="118" t="s">
        <v>2915</v>
      </c>
      <c r="BX11499" s="118" t="s">
        <v>2979</v>
      </c>
      <c r="BY11499" s="118" t="s">
        <v>14361</v>
      </c>
    </row>
    <row r="11500" spans="53:77" x14ac:dyDescent="0.3">
      <c r="BA11500" s="169" t="e">
        <f>VLOOKUP(D11500,#REF!, 2,FALSE)</f>
        <v>#REF!</v>
      </c>
      <c r="BO11500" s="118" t="s">
        <v>16866</v>
      </c>
      <c r="BP11500" s="118" t="s">
        <v>3243</v>
      </c>
      <c r="BQ11500" s="118" t="s">
        <v>2983</v>
      </c>
      <c r="BW11500" s="118" t="s">
        <v>16866</v>
      </c>
      <c r="BX11500" s="118" t="s">
        <v>3243</v>
      </c>
      <c r="BY11500" s="118" t="s">
        <v>2983</v>
      </c>
    </row>
    <row r="11501" spans="53:77" x14ac:dyDescent="0.3">
      <c r="BA11501" s="169" t="e">
        <f>VLOOKUP(D11501,#REF!, 2,FALSE)</f>
        <v>#REF!</v>
      </c>
      <c r="BO11501" s="118" t="s">
        <v>16867</v>
      </c>
      <c r="BP11501" s="118" t="s">
        <v>2979</v>
      </c>
      <c r="BQ11501" s="118" t="s">
        <v>2376</v>
      </c>
      <c r="BW11501" s="118" t="s">
        <v>16867</v>
      </c>
      <c r="BX11501" s="118" t="s">
        <v>2979</v>
      </c>
      <c r="BY11501" s="118" t="s">
        <v>2376</v>
      </c>
    </row>
    <row r="11502" spans="53:77" x14ac:dyDescent="0.3">
      <c r="BA11502" s="169" t="e">
        <f>VLOOKUP(D11502,#REF!, 2,FALSE)</f>
        <v>#REF!</v>
      </c>
      <c r="BO11502" s="118" t="s">
        <v>16868</v>
      </c>
      <c r="BP11502" s="118" t="s">
        <v>2979</v>
      </c>
      <c r="BQ11502" s="118" t="s">
        <v>2983</v>
      </c>
      <c r="BW11502" s="118" t="s">
        <v>16868</v>
      </c>
      <c r="BX11502" s="118" t="s">
        <v>2979</v>
      </c>
      <c r="BY11502" s="118" t="s">
        <v>2983</v>
      </c>
    </row>
    <row r="11503" spans="53:77" x14ac:dyDescent="0.3">
      <c r="BA11503" s="169" t="e">
        <f>VLOOKUP(D11503,#REF!, 2,FALSE)</f>
        <v>#REF!</v>
      </c>
      <c r="BO11503" s="118" t="s">
        <v>16869</v>
      </c>
      <c r="BP11503" s="118" t="s">
        <v>1139</v>
      </c>
      <c r="BQ11503" s="118" t="s">
        <v>2065</v>
      </c>
      <c r="BW11503" s="118" t="s">
        <v>16869</v>
      </c>
      <c r="BX11503" s="118" t="s">
        <v>1139</v>
      </c>
      <c r="BY11503" s="118" t="s">
        <v>2065</v>
      </c>
    </row>
    <row r="11504" spans="53:77" x14ac:dyDescent="0.3">
      <c r="BA11504" s="169" t="e">
        <f>VLOOKUP(D11504,#REF!, 2,FALSE)</f>
        <v>#REF!</v>
      </c>
      <c r="BO11504" s="118" t="s">
        <v>16870</v>
      </c>
      <c r="BP11504" s="118" t="s">
        <v>2979</v>
      </c>
      <c r="BQ11504" s="118" t="s">
        <v>2169</v>
      </c>
      <c r="BW11504" s="118" t="s">
        <v>16870</v>
      </c>
      <c r="BX11504" s="118" t="s">
        <v>2979</v>
      </c>
      <c r="BY11504" s="118" t="s">
        <v>2169</v>
      </c>
    </row>
    <row r="11505" spans="53:77" x14ac:dyDescent="0.3">
      <c r="BA11505" s="169" t="e">
        <f>VLOOKUP(D11505,#REF!, 2,FALSE)</f>
        <v>#REF!</v>
      </c>
      <c r="BO11505" s="118" t="s">
        <v>16871</v>
      </c>
      <c r="BP11505" s="118" t="s">
        <v>1342</v>
      </c>
      <c r="BQ11505" s="118" t="s">
        <v>9230</v>
      </c>
      <c r="BW11505" s="118" t="s">
        <v>16871</v>
      </c>
      <c r="BX11505" s="118" t="s">
        <v>1342</v>
      </c>
      <c r="BY11505" s="118" t="s">
        <v>9230</v>
      </c>
    </row>
    <row r="11506" spans="53:77" x14ac:dyDescent="0.3">
      <c r="BA11506" s="169" t="e">
        <f>VLOOKUP(D11506,#REF!, 2,FALSE)</f>
        <v>#REF!</v>
      </c>
      <c r="BO11506" s="118" t="s">
        <v>16872</v>
      </c>
      <c r="BP11506" s="118" t="s">
        <v>1342</v>
      </c>
      <c r="BQ11506" s="118" t="s">
        <v>5566</v>
      </c>
      <c r="BW11506" s="118" t="s">
        <v>16872</v>
      </c>
      <c r="BX11506" s="118" t="s">
        <v>1342</v>
      </c>
      <c r="BY11506" s="118" t="s">
        <v>5566</v>
      </c>
    </row>
    <row r="11507" spans="53:77" x14ac:dyDescent="0.3">
      <c r="BA11507" s="169" t="e">
        <f>VLOOKUP(D11507,#REF!, 2,FALSE)</f>
        <v>#REF!</v>
      </c>
      <c r="BO11507" s="118" t="s">
        <v>16873</v>
      </c>
      <c r="BP11507" s="118" t="s">
        <v>3197</v>
      </c>
      <c r="BQ11507" s="118" t="s">
        <v>2983</v>
      </c>
      <c r="BW11507" s="118" t="s">
        <v>16873</v>
      </c>
      <c r="BX11507" s="118" t="s">
        <v>3197</v>
      </c>
      <c r="BY11507" s="118" t="s">
        <v>2983</v>
      </c>
    </row>
    <row r="11508" spans="53:77" x14ac:dyDescent="0.3">
      <c r="BA11508" s="169" t="e">
        <f>VLOOKUP(D11508,#REF!, 2,FALSE)</f>
        <v>#REF!</v>
      </c>
      <c r="BO11508" s="118" t="s">
        <v>16874</v>
      </c>
      <c r="BP11508" s="118" t="s">
        <v>1139</v>
      </c>
      <c r="BQ11508" s="118" t="s">
        <v>2983</v>
      </c>
      <c r="BW11508" s="118" t="s">
        <v>16874</v>
      </c>
      <c r="BX11508" s="118" t="s">
        <v>1139</v>
      </c>
      <c r="BY11508" s="118" t="s">
        <v>2983</v>
      </c>
    </row>
    <row r="11509" spans="53:77" x14ac:dyDescent="0.3">
      <c r="BA11509" s="169" t="e">
        <f>VLOOKUP(D11509,#REF!, 2,FALSE)</f>
        <v>#REF!</v>
      </c>
      <c r="BO11509" s="118" t="s">
        <v>16875</v>
      </c>
      <c r="BP11509" s="118" t="s">
        <v>655</v>
      </c>
      <c r="BQ11509" s="118" t="s">
        <v>3089</v>
      </c>
      <c r="BW11509" s="118" t="s">
        <v>16875</v>
      </c>
      <c r="BX11509" s="118" t="s">
        <v>655</v>
      </c>
      <c r="BY11509" s="118" t="s">
        <v>3089</v>
      </c>
    </row>
    <row r="11510" spans="53:77" x14ac:dyDescent="0.3">
      <c r="BA11510" s="169" t="e">
        <f>VLOOKUP(D11510,#REF!, 2,FALSE)</f>
        <v>#REF!</v>
      </c>
      <c r="BO11510" s="118" t="s">
        <v>16876</v>
      </c>
      <c r="BP11510" s="118" t="s">
        <v>3043</v>
      </c>
      <c r="BQ11510" s="118" t="s">
        <v>2983</v>
      </c>
      <c r="BW11510" s="118" t="s">
        <v>16876</v>
      </c>
      <c r="BX11510" s="118" t="s">
        <v>3043</v>
      </c>
      <c r="BY11510" s="118" t="s">
        <v>2983</v>
      </c>
    </row>
    <row r="11511" spans="53:77" x14ac:dyDescent="0.3">
      <c r="BA11511" s="169" t="e">
        <f>VLOOKUP(D11511,#REF!, 2,FALSE)</f>
        <v>#REF!</v>
      </c>
      <c r="BO11511" s="118" t="s">
        <v>16877</v>
      </c>
      <c r="BP11511" s="118" t="s">
        <v>2979</v>
      </c>
      <c r="BQ11511" s="118" t="s">
        <v>1330</v>
      </c>
      <c r="BW11511" s="118" t="s">
        <v>16877</v>
      </c>
      <c r="BX11511" s="118" t="s">
        <v>2979</v>
      </c>
      <c r="BY11511" s="118" t="s">
        <v>1330</v>
      </c>
    </row>
    <row r="11512" spans="53:77" x14ac:dyDescent="0.3">
      <c r="BA11512" s="169" t="e">
        <f>VLOOKUP(D11512,#REF!, 2,FALSE)</f>
        <v>#REF!</v>
      </c>
      <c r="BO11512" s="118" t="s">
        <v>16878</v>
      </c>
      <c r="BP11512" s="118" t="s">
        <v>2979</v>
      </c>
      <c r="BQ11512" s="118" t="s">
        <v>2983</v>
      </c>
      <c r="BW11512" s="118" t="s">
        <v>16878</v>
      </c>
      <c r="BX11512" s="118" t="s">
        <v>2979</v>
      </c>
      <c r="BY11512" s="118" t="s">
        <v>2983</v>
      </c>
    </row>
    <row r="11513" spans="53:77" x14ac:dyDescent="0.3">
      <c r="BA11513" s="169" t="e">
        <f>VLOOKUP(D11513,#REF!, 2,FALSE)</f>
        <v>#REF!</v>
      </c>
      <c r="BO11513" s="118" t="s">
        <v>16879</v>
      </c>
      <c r="BP11513" s="118" t="s">
        <v>2979</v>
      </c>
      <c r="BQ11513" s="118" t="s">
        <v>2983</v>
      </c>
      <c r="BW11513" s="118" t="s">
        <v>16879</v>
      </c>
      <c r="BX11513" s="118" t="s">
        <v>2979</v>
      </c>
      <c r="BY11513" s="118" t="s">
        <v>2983</v>
      </c>
    </row>
    <row r="11514" spans="53:77" x14ac:dyDescent="0.3">
      <c r="BA11514" s="169" t="e">
        <f>VLOOKUP(D11514,#REF!, 2,FALSE)</f>
        <v>#REF!</v>
      </c>
      <c r="BO11514" s="118" t="s">
        <v>2916</v>
      </c>
      <c r="BP11514" s="118" t="s">
        <v>3243</v>
      </c>
      <c r="BQ11514" s="118" t="s">
        <v>2983</v>
      </c>
      <c r="BW11514" s="118" t="s">
        <v>2916</v>
      </c>
      <c r="BX11514" s="118" t="s">
        <v>3243</v>
      </c>
      <c r="BY11514" s="118" t="s">
        <v>2983</v>
      </c>
    </row>
    <row r="11515" spans="53:77" x14ac:dyDescent="0.3">
      <c r="BA11515" s="169" t="e">
        <f>VLOOKUP(D11515,#REF!, 2,FALSE)</f>
        <v>#REF!</v>
      </c>
      <c r="BO11515" s="118" t="s">
        <v>16880</v>
      </c>
      <c r="BP11515" s="118" t="s">
        <v>3243</v>
      </c>
      <c r="BQ11515" s="118" t="s">
        <v>16881</v>
      </c>
      <c r="BW11515" s="118" t="s">
        <v>16880</v>
      </c>
      <c r="BX11515" s="118" t="s">
        <v>3243</v>
      </c>
      <c r="BY11515" s="118" t="s">
        <v>16881</v>
      </c>
    </row>
    <row r="11516" spans="53:77" x14ac:dyDescent="0.3">
      <c r="BA11516" s="169" t="e">
        <f>VLOOKUP(D11516,#REF!, 2,FALSE)</f>
        <v>#REF!</v>
      </c>
      <c r="BO11516" s="118" t="s">
        <v>16882</v>
      </c>
      <c r="BP11516" s="118" t="s">
        <v>3043</v>
      </c>
      <c r="BQ11516" s="118" t="s">
        <v>2932</v>
      </c>
      <c r="BW11516" s="118" t="s">
        <v>16882</v>
      </c>
      <c r="BX11516" s="118" t="s">
        <v>3043</v>
      </c>
      <c r="BY11516" s="118" t="s">
        <v>2932</v>
      </c>
    </row>
    <row r="11517" spans="53:77" x14ac:dyDescent="0.3">
      <c r="BA11517" s="169" t="e">
        <f>VLOOKUP(D11517,#REF!, 2,FALSE)</f>
        <v>#REF!</v>
      </c>
      <c r="BO11517" s="118" t="s">
        <v>16883</v>
      </c>
      <c r="BP11517" s="118" t="s">
        <v>2979</v>
      </c>
      <c r="BQ11517" s="118" t="s">
        <v>2983</v>
      </c>
      <c r="BW11517" s="118" t="s">
        <v>16883</v>
      </c>
      <c r="BX11517" s="118" t="s">
        <v>2979</v>
      </c>
      <c r="BY11517" s="118" t="s">
        <v>2983</v>
      </c>
    </row>
    <row r="11518" spans="53:77" x14ac:dyDescent="0.3">
      <c r="BA11518" s="169" t="e">
        <f>VLOOKUP(D11518,#REF!, 2,FALSE)</f>
        <v>#REF!</v>
      </c>
      <c r="BO11518" s="118" t="s">
        <v>16884</v>
      </c>
      <c r="BP11518" s="118" t="s">
        <v>1139</v>
      </c>
      <c r="BQ11518" s="118" t="s">
        <v>2983</v>
      </c>
      <c r="BW11518" s="118" t="s">
        <v>16884</v>
      </c>
      <c r="BX11518" s="118" t="s">
        <v>1139</v>
      </c>
      <c r="BY11518" s="118" t="s">
        <v>2983</v>
      </c>
    </row>
    <row r="11519" spans="53:77" x14ac:dyDescent="0.3">
      <c r="BA11519" s="169" t="e">
        <f>VLOOKUP(D11519,#REF!, 2,FALSE)</f>
        <v>#REF!</v>
      </c>
      <c r="BO11519" s="118" t="s">
        <v>16885</v>
      </c>
      <c r="BP11519" s="118" t="s">
        <v>3243</v>
      </c>
      <c r="BQ11519" s="118" t="s">
        <v>2653</v>
      </c>
      <c r="BW11519" s="118" t="s">
        <v>16885</v>
      </c>
      <c r="BX11519" s="118" t="s">
        <v>3243</v>
      </c>
      <c r="BY11519" s="118" t="s">
        <v>2653</v>
      </c>
    </row>
    <row r="11520" spans="53:77" x14ac:dyDescent="0.3">
      <c r="BA11520" s="169" t="e">
        <f>VLOOKUP(D11520,#REF!, 2,FALSE)</f>
        <v>#REF!</v>
      </c>
      <c r="BO11520" s="118" t="s">
        <v>2917</v>
      </c>
      <c r="BP11520" s="118" t="s">
        <v>1269</v>
      </c>
      <c r="BQ11520" s="118" t="s">
        <v>2983</v>
      </c>
      <c r="BW11520" s="118" t="s">
        <v>2917</v>
      </c>
      <c r="BX11520" s="118" t="s">
        <v>1269</v>
      </c>
      <c r="BY11520" s="118" t="s">
        <v>2983</v>
      </c>
    </row>
    <row r="11521" spans="53:77" x14ac:dyDescent="0.3">
      <c r="BA11521" s="169" t="e">
        <f>VLOOKUP(D11521,#REF!, 2,FALSE)</f>
        <v>#REF!</v>
      </c>
      <c r="BO11521" s="118" t="s">
        <v>16886</v>
      </c>
      <c r="BP11521" s="118" t="s">
        <v>862</v>
      </c>
      <c r="BQ11521" s="118" t="s">
        <v>2983</v>
      </c>
      <c r="BW11521" s="118" t="s">
        <v>16886</v>
      </c>
      <c r="BX11521" s="118" t="s">
        <v>862</v>
      </c>
      <c r="BY11521" s="118" t="s">
        <v>2983</v>
      </c>
    </row>
    <row r="11522" spans="53:77" x14ac:dyDescent="0.3">
      <c r="BA11522" s="169" t="e">
        <f>VLOOKUP(D11522,#REF!, 2,FALSE)</f>
        <v>#REF!</v>
      </c>
      <c r="BO11522" s="118" t="s">
        <v>16887</v>
      </c>
      <c r="BP11522" s="118" t="s">
        <v>3243</v>
      </c>
      <c r="BQ11522" s="118" t="s">
        <v>2983</v>
      </c>
      <c r="BW11522" s="118" t="s">
        <v>16887</v>
      </c>
      <c r="BX11522" s="118" t="s">
        <v>3243</v>
      </c>
      <c r="BY11522" s="118" t="s">
        <v>2983</v>
      </c>
    </row>
    <row r="11523" spans="53:77" x14ac:dyDescent="0.3">
      <c r="BA11523" s="169" t="e">
        <f>VLOOKUP(D11523,#REF!, 2,FALSE)</f>
        <v>#REF!</v>
      </c>
      <c r="BO11523" s="118" t="s">
        <v>16888</v>
      </c>
      <c r="BP11523" s="118" t="s">
        <v>3243</v>
      </c>
      <c r="BQ11523" s="118" t="s">
        <v>12076</v>
      </c>
      <c r="BW11523" s="118" t="s">
        <v>16888</v>
      </c>
      <c r="BX11523" s="118" t="s">
        <v>3243</v>
      </c>
      <c r="BY11523" s="118" t="s">
        <v>12076</v>
      </c>
    </row>
    <row r="11524" spans="53:77" x14ac:dyDescent="0.3">
      <c r="BA11524" s="169" t="e">
        <f>VLOOKUP(D11524,#REF!, 2,FALSE)</f>
        <v>#REF!</v>
      </c>
      <c r="BO11524" s="118" t="s">
        <v>16889</v>
      </c>
      <c r="BP11524" s="118" t="s">
        <v>1269</v>
      </c>
      <c r="BQ11524" s="118" t="s">
        <v>2983</v>
      </c>
      <c r="BW11524" s="118" t="s">
        <v>16889</v>
      </c>
      <c r="BX11524" s="118" t="s">
        <v>1269</v>
      </c>
      <c r="BY11524" s="118" t="s">
        <v>2983</v>
      </c>
    </row>
    <row r="11525" spans="53:77" x14ac:dyDescent="0.3">
      <c r="BA11525" s="169" t="e">
        <f>VLOOKUP(D11525,#REF!, 2,FALSE)</f>
        <v>#REF!</v>
      </c>
      <c r="BO11525" s="118" t="s">
        <v>16890</v>
      </c>
      <c r="BP11525" s="118" t="s">
        <v>3043</v>
      </c>
      <c r="BQ11525" s="118" t="s">
        <v>2983</v>
      </c>
      <c r="BW11525" s="118" t="s">
        <v>16890</v>
      </c>
      <c r="BX11525" s="118" t="s">
        <v>3043</v>
      </c>
      <c r="BY11525" s="118" t="s">
        <v>2983</v>
      </c>
    </row>
    <row r="11526" spans="53:77" x14ac:dyDescent="0.3">
      <c r="BA11526" s="169" t="e">
        <f>VLOOKUP(D11526,#REF!, 2,FALSE)</f>
        <v>#REF!</v>
      </c>
      <c r="BO11526" s="118" t="s">
        <v>16891</v>
      </c>
      <c r="BP11526" s="118" t="s">
        <v>1342</v>
      </c>
      <c r="BQ11526" s="118" t="s">
        <v>2983</v>
      </c>
      <c r="BW11526" s="118" t="s">
        <v>16891</v>
      </c>
      <c r="BX11526" s="118" t="s">
        <v>1342</v>
      </c>
      <c r="BY11526" s="118" t="s">
        <v>2983</v>
      </c>
    </row>
    <row r="11527" spans="53:77" x14ac:dyDescent="0.3">
      <c r="BA11527" s="169" t="e">
        <f>VLOOKUP(D11527,#REF!, 2,FALSE)</f>
        <v>#REF!</v>
      </c>
      <c r="BO11527" s="118" t="s">
        <v>16892</v>
      </c>
      <c r="BP11527" s="118" t="s">
        <v>1139</v>
      </c>
      <c r="BQ11527" s="118" t="s">
        <v>1804</v>
      </c>
      <c r="BW11527" s="118" t="s">
        <v>16892</v>
      </c>
      <c r="BX11527" s="118" t="s">
        <v>1139</v>
      </c>
      <c r="BY11527" s="118" t="s">
        <v>1804</v>
      </c>
    </row>
    <row r="11528" spans="53:77" x14ac:dyDescent="0.3">
      <c r="BA11528" s="169" t="e">
        <f>VLOOKUP(D11528,#REF!, 2,FALSE)</f>
        <v>#REF!</v>
      </c>
      <c r="BO11528" s="118" t="s">
        <v>311</v>
      </c>
      <c r="BP11528" s="118" t="s">
        <v>862</v>
      </c>
      <c r="BQ11528" s="118" t="s">
        <v>8896</v>
      </c>
      <c r="BW11528" s="118" t="s">
        <v>311</v>
      </c>
      <c r="BX11528" s="118" t="s">
        <v>862</v>
      </c>
      <c r="BY11528" s="118" t="s">
        <v>8896</v>
      </c>
    </row>
    <row r="11529" spans="53:77" x14ac:dyDescent="0.3">
      <c r="BA11529" s="169" t="e">
        <f>VLOOKUP(D11529,#REF!, 2,FALSE)</f>
        <v>#REF!</v>
      </c>
      <c r="BO11529" s="118" t="s">
        <v>16893</v>
      </c>
      <c r="BP11529" s="118" t="s">
        <v>3243</v>
      </c>
      <c r="BQ11529" s="118" t="s">
        <v>2983</v>
      </c>
      <c r="BW11529" s="118" t="s">
        <v>16893</v>
      </c>
      <c r="BX11529" s="118" t="s">
        <v>3243</v>
      </c>
      <c r="BY11529" s="118" t="s">
        <v>2983</v>
      </c>
    </row>
    <row r="11530" spans="53:77" x14ac:dyDescent="0.3">
      <c r="BA11530" s="169" t="e">
        <f>VLOOKUP(D11530,#REF!, 2,FALSE)</f>
        <v>#REF!</v>
      </c>
      <c r="BO11530" s="118" t="s">
        <v>16894</v>
      </c>
      <c r="BP11530" s="118" t="s">
        <v>3243</v>
      </c>
      <c r="BQ11530" s="118" t="s">
        <v>2983</v>
      </c>
      <c r="BW11530" s="118" t="s">
        <v>16894</v>
      </c>
      <c r="BX11530" s="118" t="s">
        <v>3243</v>
      </c>
      <c r="BY11530" s="118" t="s">
        <v>2983</v>
      </c>
    </row>
    <row r="11531" spans="53:77" x14ac:dyDescent="0.3">
      <c r="BA11531" s="169" t="e">
        <f>VLOOKUP(D11531,#REF!, 2,FALSE)</f>
        <v>#REF!</v>
      </c>
      <c r="BO11531" s="118" t="s">
        <v>16895</v>
      </c>
      <c r="BP11531" s="118" t="s">
        <v>1342</v>
      </c>
      <c r="BQ11531" s="118" t="s">
        <v>3710</v>
      </c>
      <c r="BW11531" s="118" t="s">
        <v>16895</v>
      </c>
      <c r="BX11531" s="118" t="s">
        <v>1342</v>
      </c>
      <c r="BY11531" s="118" t="s">
        <v>3710</v>
      </c>
    </row>
    <row r="11532" spans="53:77" x14ac:dyDescent="0.3">
      <c r="BA11532" s="169" t="e">
        <f>VLOOKUP(D11532,#REF!, 2,FALSE)</f>
        <v>#REF!</v>
      </c>
      <c r="BO11532" s="118" t="s">
        <v>16896</v>
      </c>
      <c r="BP11532" s="118" t="s">
        <v>1342</v>
      </c>
      <c r="BQ11532" s="118" t="s">
        <v>2983</v>
      </c>
      <c r="BW11532" s="118" t="s">
        <v>16896</v>
      </c>
      <c r="BX11532" s="118" t="s">
        <v>1342</v>
      </c>
      <c r="BY11532" s="118" t="s">
        <v>2983</v>
      </c>
    </row>
    <row r="11533" spans="53:77" x14ac:dyDescent="0.3">
      <c r="BA11533" s="169" t="e">
        <f>VLOOKUP(D11533,#REF!, 2,FALSE)</f>
        <v>#REF!</v>
      </c>
      <c r="BO11533" s="118" t="s">
        <v>16897</v>
      </c>
      <c r="BP11533" s="118" t="s">
        <v>1342</v>
      </c>
      <c r="BQ11533" s="118" t="s">
        <v>2983</v>
      </c>
      <c r="BW11533" s="118" t="s">
        <v>16897</v>
      </c>
      <c r="BX11533" s="118" t="s">
        <v>1342</v>
      </c>
      <c r="BY11533" s="118" t="s">
        <v>2983</v>
      </c>
    </row>
    <row r="11534" spans="53:77" x14ac:dyDescent="0.3">
      <c r="BA11534" s="169" t="e">
        <f>VLOOKUP(D11534,#REF!, 2,FALSE)</f>
        <v>#REF!</v>
      </c>
      <c r="BO11534" s="118" t="s">
        <v>16898</v>
      </c>
      <c r="BP11534" s="118" t="s">
        <v>1139</v>
      </c>
      <c r="BQ11534" s="118" t="s">
        <v>2983</v>
      </c>
      <c r="BW11534" s="118" t="s">
        <v>16898</v>
      </c>
      <c r="BX11534" s="118" t="s">
        <v>1139</v>
      </c>
      <c r="BY11534" s="118" t="s">
        <v>2983</v>
      </c>
    </row>
    <row r="11535" spans="53:77" x14ac:dyDescent="0.3">
      <c r="BA11535" s="169" t="e">
        <f>VLOOKUP(D11535,#REF!, 2,FALSE)</f>
        <v>#REF!</v>
      </c>
      <c r="BO11535" s="118" t="s">
        <v>16899</v>
      </c>
      <c r="BP11535" s="118" t="s">
        <v>1342</v>
      </c>
      <c r="BQ11535" s="118" t="s">
        <v>2983</v>
      </c>
      <c r="BW11535" s="118" t="s">
        <v>16899</v>
      </c>
      <c r="BX11535" s="118" t="s">
        <v>1342</v>
      </c>
      <c r="BY11535" s="118" t="s">
        <v>2983</v>
      </c>
    </row>
    <row r="11536" spans="53:77" x14ac:dyDescent="0.3">
      <c r="BA11536" s="169" t="e">
        <f>VLOOKUP(D11536,#REF!, 2,FALSE)</f>
        <v>#REF!</v>
      </c>
      <c r="BO11536" s="118" t="s">
        <v>2918</v>
      </c>
      <c r="BP11536" s="118" t="s">
        <v>778</v>
      </c>
      <c r="BQ11536" s="118" t="s">
        <v>2983</v>
      </c>
      <c r="BW11536" s="118" t="s">
        <v>2918</v>
      </c>
      <c r="BX11536" s="118" t="s">
        <v>778</v>
      </c>
      <c r="BY11536" s="118" t="s">
        <v>2983</v>
      </c>
    </row>
    <row r="11537" spans="53:77" x14ac:dyDescent="0.3">
      <c r="BA11537" s="169" t="e">
        <f>VLOOKUP(D11537,#REF!, 2,FALSE)</f>
        <v>#REF!</v>
      </c>
      <c r="BO11537" s="118" t="s">
        <v>16900</v>
      </c>
      <c r="BP11537" s="118" t="s">
        <v>1269</v>
      </c>
      <c r="BQ11537" s="118" t="s">
        <v>5342</v>
      </c>
      <c r="BW11537" s="118" t="s">
        <v>16900</v>
      </c>
      <c r="BX11537" s="118" t="s">
        <v>1269</v>
      </c>
      <c r="BY11537" s="118" t="s">
        <v>5342</v>
      </c>
    </row>
    <row r="11538" spans="53:77" x14ac:dyDescent="0.3">
      <c r="BA11538" s="169" t="e">
        <f>VLOOKUP(D11538,#REF!, 2,FALSE)</f>
        <v>#REF!</v>
      </c>
      <c r="BO11538" s="118" t="s">
        <v>2919</v>
      </c>
      <c r="BP11538" s="118" t="s">
        <v>1269</v>
      </c>
      <c r="BQ11538" s="118" t="s">
        <v>2983</v>
      </c>
      <c r="BW11538" s="118" t="s">
        <v>2919</v>
      </c>
      <c r="BX11538" s="118" t="s">
        <v>1269</v>
      </c>
      <c r="BY11538" s="118" t="s">
        <v>2983</v>
      </c>
    </row>
    <row r="11539" spans="53:77" x14ac:dyDescent="0.3">
      <c r="BA11539" s="169" t="e">
        <f>VLOOKUP(D11539,#REF!, 2,FALSE)</f>
        <v>#REF!</v>
      </c>
      <c r="BO11539" s="118" t="s">
        <v>2920</v>
      </c>
      <c r="BP11539" s="118" t="s">
        <v>1269</v>
      </c>
      <c r="BQ11539" s="118" t="s">
        <v>2983</v>
      </c>
      <c r="BW11539" s="118" t="s">
        <v>2920</v>
      </c>
      <c r="BX11539" s="118" t="s">
        <v>1269</v>
      </c>
      <c r="BY11539" s="118" t="s">
        <v>2983</v>
      </c>
    </row>
    <row r="11540" spans="53:77" x14ac:dyDescent="0.3">
      <c r="BA11540" s="169" t="e">
        <f>VLOOKUP(D11540,#REF!, 2,FALSE)</f>
        <v>#REF!</v>
      </c>
      <c r="BO11540" s="118" t="s">
        <v>309</v>
      </c>
      <c r="BP11540" s="118" t="s">
        <v>2983</v>
      </c>
      <c r="BQ11540" s="118" t="s">
        <v>2983</v>
      </c>
      <c r="BW11540" s="118" t="s">
        <v>309</v>
      </c>
      <c r="BX11540" s="118" t="s">
        <v>2983</v>
      </c>
      <c r="BY11540" s="118" t="s">
        <v>2983</v>
      </c>
    </row>
    <row r="11541" spans="53:77" x14ac:dyDescent="0.3">
      <c r="BA11541" s="169" t="e">
        <f>VLOOKUP(D11541,#REF!, 2,FALSE)</f>
        <v>#REF!</v>
      </c>
      <c r="BO11541" s="118" t="s">
        <v>16901</v>
      </c>
      <c r="BP11541" s="118" t="s">
        <v>1342</v>
      </c>
      <c r="BQ11541" s="118" t="s">
        <v>843</v>
      </c>
      <c r="BW11541" s="118" t="s">
        <v>16901</v>
      </c>
      <c r="BX11541" s="118" t="s">
        <v>1342</v>
      </c>
      <c r="BY11541" s="118" t="s">
        <v>843</v>
      </c>
    </row>
    <row r="11542" spans="53:77" x14ac:dyDescent="0.3">
      <c r="BA11542" s="169" t="e">
        <f>VLOOKUP(D11542,#REF!, 2,FALSE)</f>
        <v>#REF!</v>
      </c>
      <c r="BO11542" s="118" t="s">
        <v>16902</v>
      </c>
      <c r="BP11542" s="118" t="s">
        <v>3243</v>
      </c>
      <c r="BQ11542" s="118" t="s">
        <v>2934</v>
      </c>
      <c r="BW11542" s="118" t="s">
        <v>16902</v>
      </c>
      <c r="BX11542" s="118" t="s">
        <v>3243</v>
      </c>
      <c r="BY11542" s="118" t="s">
        <v>2934</v>
      </c>
    </row>
    <row r="11543" spans="53:77" x14ac:dyDescent="0.3">
      <c r="BA11543" s="169" t="e">
        <f>VLOOKUP(D11543,#REF!, 2,FALSE)</f>
        <v>#REF!</v>
      </c>
      <c r="BO11543" s="118" t="s">
        <v>2921</v>
      </c>
      <c r="BP11543" s="118" t="s">
        <v>1342</v>
      </c>
      <c r="BQ11543" s="118" t="s">
        <v>2983</v>
      </c>
      <c r="BW11543" s="118" t="s">
        <v>2921</v>
      </c>
      <c r="BX11543" s="118" t="s">
        <v>1342</v>
      </c>
      <c r="BY11543" s="118" t="s">
        <v>2983</v>
      </c>
    </row>
    <row r="11544" spans="53:77" x14ac:dyDescent="0.3">
      <c r="BA11544" s="169" t="e">
        <f>VLOOKUP(D11544,#REF!, 2,FALSE)</f>
        <v>#REF!</v>
      </c>
      <c r="BO11544" s="118" t="s">
        <v>16903</v>
      </c>
      <c r="BP11544" s="118" t="s">
        <v>1342</v>
      </c>
      <c r="BQ11544" s="118" t="s">
        <v>2983</v>
      </c>
      <c r="BW11544" s="118" t="s">
        <v>16903</v>
      </c>
      <c r="BX11544" s="118" t="s">
        <v>1342</v>
      </c>
      <c r="BY11544" s="118" t="s">
        <v>2983</v>
      </c>
    </row>
    <row r="11545" spans="53:77" x14ac:dyDescent="0.3">
      <c r="BA11545" s="169" t="e">
        <f>VLOOKUP(D11545,#REF!, 2,FALSE)</f>
        <v>#REF!</v>
      </c>
      <c r="BO11545" s="118" t="s">
        <v>16904</v>
      </c>
      <c r="BP11545" s="118" t="s">
        <v>1269</v>
      </c>
      <c r="BQ11545" s="118" t="s">
        <v>2983</v>
      </c>
      <c r="BW11545" s="118" t="s">
        <v>16904</v>
      </c>
      <c r="BX11545" s="118" t="s">
        <v>1269</v>
      </c>
      <c r="BY11545" s="118" t="s">
        <v>2983</v>
      </c>
    </row>
    <row r="11546" spans="53:77" x14ac:dyDescent="0.3">
      <c r="BA11546" s="169" t="e">
        <f>VLOOKUP(D11546,#REF!, 2,FALSE)</f>
        <v>#REF!</v>
      </c>
      <c r="BO11546" s="118" t="s">
        <v>16905</v>
      </c>
      <c r="BP11546" s="118" t="s">
        <v>2458</v>
      </c>
      <c r="BQ11546" s="118" t="s">
        <v>2983</v>
      </c>
      <c r="BW11546" s="118" t="s">
        <v>16905</v>
      </c>
      <c r="BX11546" s="118" t="s">
        <v>2458</v>
      </c>
      <c r="BY11546" s="118" t="s">
        <v>2983</v>
      </c>
    </row>
    <row r="11547" spans="53:77" x14ac:dyDescent="0.3">
      <c r="BA11547" s="169" t="e">
        <f>VLOOKUP(D11547,#REF!, 2,FALSE)</f>
        <v>#REF!</v>
      </c>
      <c r="BO11547" s="118" t="s">
        <v>16906</v>
      </c>
      <c r="BP11547" s="118" t="s">
        <v>1139</v>
      </c>
      <c r="BQ11547" s="118" t="s">
        <v>2983</v>
      </c>
      <c r="BW11547" s="118" t="s">
        <v>16906</v>
      </c>
      <c r="BX11547" s="118" t="s">
        <v>1139</v>
      </c>
      <c r="BY11547" s="118" t="s">
        <v>2983</v>
      </c>
    </row>
    <row r="11548" spans="53:77" x14ac:dyDescent="0.3">
      <c r="BA11548" s="169" t="e">
        <f>VLOOKUP(D11548,#REF!, 2,FALSE)</f>
        <v>#REF!</v>
      </c>
      <c r="BO11548" s="118" t="s">
        <v>16907</v>
      </c>
      <c r="BP11548" s="118" t="s">
        <v>2979</v>
      </c>
      <c r="BQ11548" s="118" t="s">
        <v>2983</v>
      </c>
      <c r="BW11548" s="118" t="s">
        <v>16907</v>
      </c>
      <c r="BX11548" s="118" t="s">
        <v>2979</v>
      </c>
      <c r="BY11548" s="118" t="s">
        <v>2983</v>
      </c>
    </row>
    <row r="11549" spans="53:77" x14ac:dyDescent="0.3">
      <c r="BA11549" s="169" t="e">
        <f>VLOOKUP(D11549,#REF!, 2,FALSE)</f>
        <v>#REF!</v>
      </c>
      <c r="BO11549" s="118" t="s">
        <v>16908</v>
      </c>
      <c r="BP11549" s="118" t="s">
        <v>1269</v>
      </c>
      <c r="BQ11549" s="118" t="s">
        <v>2983</v>
      </c>
      <c r="BW11549" s="118" t="s">
        <v>16908</v>
      </c>
      <c r="BX11549" s="118" t="s">
        <v>1269</v>
      </c>
      <c r="BY11549" s="118" t="s">
        <v>2983</v>
      </c>
    </row>
    <row r="11550" spans="53:77" x14ac:dyDescent="0.3">
      <c r="BA11550" s="169" t="e">
        <f>VLOOKUP(D11550,#REF!, 2,FALSE)</f>
        <v>#REF!</v>
      </c>
      <c r="BO11550" s="118" t="s">
        <v>16909</v>
      </c>
      <c r="BP11550" s="118" t="s">
        <v>1269</v>
      </c>
      <c r="BQ11550" s="118" t="s">
        <v>2983</v>
      </c>
      <c r="BW11550" s="118" t="s">
        <v>16909</v>
      </c>
      <c r="BX11550" s="118" t="s">
        <v>1269</v>
      </c>
      <c r="BY11550" s="118" t="s">
        <v>2983</v>
      </c>
    </row>
    <row r="11551" spans="53:77" x14ac:dyDescent="0.3">
      <c r="BA11551" s="169" t="e">
        <f>VLOOKUP(D11551,#REF!, 2,FALSE)</f>
        <v>#REF!</v>
      </c>
      <c r="BO11551" s="118" t="s">
        <v>16910</v>
      </c>
      <c r="BP11551" s="118" t="s">
        <v>2979</v>
      </c>
      <c r="BQ11551" s="118" t="s">
        <v>3842</v>
      </c>
      <c r="BW11551" s="118" t="s">
        <v>16910</v>
      </c>
      <c r="BX11551" s="118" t="s">
        <v>2979</v>
      </c>
      <c r="BY11551" s="118" t="s">
        <v>3842</v>
      </c>
    </row>
    <row r="11552" spans="53:77" x14ac:dyDescent="0.3">
      <c r="BA11552" s="169" t="e">
        <f>VLOOKUP(D11552,#REF!, 2,FALSE)</f>
        <v>#REF!</v>
      </c>
      <c r="BO11552" s="118" t="s">
        <v>16911</v>
      </c>
      <c r="BP11552" s="118" t="s">
        <v>2979</v>
      </c>
      <c r="BQ11552" s="118" t="s">
        <v>2983</v>
      </c>
      <c r="BW11552" s="118" t="s">
        <v>16911</v>
      </c>
      <c r="BX11552" s="118" t="s">
        <v>2979</v>
      </c>
      <c r="BY11552" s="118" t="s">
        <v>2983</v>
      </c>
    </row>
    <row r="11553" spans="53:77" x14ac:dyDescent="0.3">
      <c r="BA11553" s="169" t="e">
        <f>VLOOKUP(D11553,#REF!, 2,FALSE)</f>
        <v>#REF!</v>
      </c>
      <c r="BO11553" s="118" t="s">
        <v>16912</v>
      </c>
      <c r="BP11553" s="118" t="s">
        <v>1342</v>
      </c>
      <c r="BQ11553" s="118" t="s">
        <v>2983</v>
      </c>
      <c r="BW11553" s="118" t="s">
        <v>16912</v>
      </c>
      <c r="BX11553" s="118" t="s">
        <v>1342</v>
      </c>
      <c r="BY11553" s="118" t="s">
        <v>2983</v>
      </c>
    </row>
    <row r="11554" spans="53:77" x14ac:dyDescent="0.3">
      <c r="BA11554" s="169" t="e">
        <f>VLOOKUP(D11554,#REF!, 2,FALSE)</f>
        <v>#REF!</v>
      </c>
      <c r="BO11554" s="118" t="s">
        <v>16913</v>
      </c>
      <c r="BP11554" s="118" t="s">
        <v>2979</v>
      </c>
      <c r="BQ11554" s="118" t="s">
        <v>1595</v>
      </c>
      <c r="BW11554" s="118" t="s">
        <v>16913</v>
      </c>
      <c r="BX11554" s="118" t="s">
        <v>2979</v>
      </c>
      <c r="BY11554" s="118" t="s">
        <v>1595</v>
      </c>
    </row>
    <row r="11555" spans="53:77" x14ac:dyDescent="0.3">
      <c r="BA11555" s="169" t="e">
        <f>VLOOKUP(D11555,#REF!, 2,FALSE)</f>
        <v>#REF!</v>
      </c>
      <c r="BO11555" s="118" t="s">
        <v>16914</v>
      </c>
      <c r="BP11555" s="118" t="s">
        <v>2979</v>
      </c>
      <c r="BQ11555" s="118" t="s">
        <v>2983</v>
      </c>
      <c r="BW11555" s="118" t="s">
        <v>16914</v>
      </c>
      <c r="BX11555" s="118" t="s">
        <v>2979</v>
      </c>
      <c r="BY11555" s="118" t="s">
        <v>2983</v>
      </c>
    </row>
    <row r="11556" spans="53:77" x14ac:dyDescent="0.3">
      <c r="BA11556" s="169" t="e">
        <f>VLOOKUP(D11556,#REF!, 2,FALSE)</f>
        <v>#REF!</v>
      </c>
      <c r="BO11556" s="118" t="s">
        <v>16915</v>
      </c>
      <c r="BP11556" s="118" t="s">
        <v>2979</v>
      </c>
      <c r="BQ11556" s="118" t="s">
        <v>2983</v>
      </c>
      <c r="BW11556" s="118" t="s">
        <v>16915</v>
      </c>
      <c r="BX11556" s="118" t="s">
        <v>2979</v>
      </c>
      <c r="BY11556" s="118" t="s">
        <v>2983</v>
      </c>
    </row>
    <row r="11557" spans="53:77" x14ac:dyDescent="0.3">
      <c r="BA11557" s="169" t="e">
        <f>VLOOKUP(D11557,#REF!, 2,FALSE)</f>
        <v>#REF!</v>
      </c>
      <c r="BO11557" s="118" t="s">
        <v>16916</v>
      </c>
      <c r="BP11557" s="118" t="s">
        <v>1342</v>
      </c>
      <c r="BQ11557" s="118" t="s">
        <v>2983</v>
      </c>
      <c r="BW11557" s="118" t="s">
        <v>16916</v>
      </c>
      <c r="BX11557" s="118" t="s">
        <v>1342</v>
      </c>
      <c r="BY11557" s="118" t="s">
        <v>2983</v>
      </c>
    </row>
    <row r="11558" spans="53:77" x14ac:dyDescent="0.3">
      <c r="BA11558" s="169" t="e">
        <f>VLOOKUP(D11558,#REF!, 2,FALSE)</f>
        <v>#REF!</v>
      </c>
      <c r="BO11558" s="118" t="s">
        <v>16917</v>
      </c>
      <c r="BP11558" s="118" t="s">
        <v>1269</v>
      </c>
      <c r="BQ11558" s="118" t="s">
        <v>2983</v>
      </c>
      <c r="BW11558" s="118" t="s">
        <v>16917</v>
      </c>
      <c r="BX11558" s="118" t="s">
        <v>1269</v>
      </c>
      <c r="BY11558" s="118" t="s">
        <v>2983</v>
      </c>
    </row>
    <row r="11559" spans="53:77" x14ac:dyDescent="0.3">
      <c r="BA11559" s="169" t="e">
        <f>VLOOKUP(D11559,#REF!, 2,FALSE)</f>
        <v>#REF!</v>
      </c>
      <c r="BO11559" s="118" t="s">
        <v>16918</v>
      </c>
      <c r="BP11559" s="118" t="s">
        <v>1269</v>
      </c>
      <c r="BQ11559" s="118" t="s">
        <v>2983</v>
      </c>
      <c r="BW11559" s="118" t="s">
        <v>16918</v>
      </c>
      <c r="BX11559" s="118" t="s">
        <v>1269</v>
      </c>
      <c r="BY11559" s="118" t="s">
        <v>2983</v>
      </c>
    </row>
    <row r="11560" spans="53:77" x14ac:dyDescent="0.3">
      <c r="BA11560" s="169" t="e">
        <f>VLOOKUP(D11560,#REF!, 2,FALSE)</f>
        <v>#REF!</v>
      </c>
      <c r="BO11560" s="118" t="s">
        <v>16919</v>
      </c>
      <c r="BP11560" s="118" t="s">
        <v>2979</v>
      </c>
      <c r="BQ11560" s="118" t="s">
        <v>2983</v>
      </c>
      <c r="BW11560" s="118" t="s">
        <v>16919</v>
      </c>
      <c r="BX11560" s="118" t="s">
        <v>2979</v>
      </c>
      <c r="BY11560" s="118" t="s">
        <v>2983</v>
      </c>
    </row>
    <row r="11561" spans="53:77" x14ac:dyDescent="0.3">
      <c r="BA11561" s="169" t="e">
        <f>VLOOKUP(D11561,#REF!, 2,FALSE)</f>
        <v>#REF!</v>
      </c>
      <c r="BO11561" s="118" t="s">
        <v>16920</v>
      </c>
      <c r="BP11561" s="118" t="s">
        <v>2979</v>
      </c>
      <c r="BQ11561" s="118" t="s">
        <v>9342</v>
      </c>
      <c r="BW11561" s="118" t="s">
        <v>16920</v>
      </c>
      <c r="BX11561" s="118" t="s">
        <v>2979</v>
      </c>
      <c r="BY11561" s="118" t="s">
        <v>9342</v>
      </c>
    </row>
    <row r="11562" spans="53:77" x14ac:dyDescent="0.3">
      <c r="BA11562" s="169" t="e">
        <f>VLOOKUP(D11562,#REF!, 2,FALSE)</f>
        <v>#REF!</v>
      </c>
      <c r="BO11562" s="118" t="s">
        <v>315</v>
      </c>
      <c r="BP11562" s="118" t="s">
        <v>2979</v>
      </c>
      <c r="BQ11562" s="118" t="s">
        <v>2983</v>
      </c>
      <c r="BW11562" s="118" t="s">
        <v>315</v>
      </c>
      <c r="BX11562" s="118" t="s">
        <v>2979</v>
      </c>
      <c r="BY11562" s="118" t="s">
        <v>2983</v>
      </c>
    </row>
    <row r="11563" spans="53:77" x14ac:dyDescent="0.3">
      <c r="BA11563" s="169" t="e">
        <f>VLOOKUP(D11563,#REF!, 2,FALSE)</f>
        <v>#REF!</v>
      </c>
      <c r="BO11563" s="118" t="s">
        <v>310</v>
      </c>
      <c r="BP11563" s="118" t="s">
        <v>2979</v>
      </c>
      <c r="BQ11563" s="118" t="s">
        <v>9210</v>
      </c>
      <c r="BW11563" s="118" t="s">
        <v>310</v>
      </c>
      <c r="BX11563" s="118" t="s">
        <v>2979</v>
      </c>
      <c r="BY11563" s="118" t="s">
        <v>9210</v>
      </c>
    </row>
    <row r="11564" spans="53:77" x14ac:dyDescent="0.3">
      <c r="BA11564" s="169" t="e">
        <f>VLOOKUP(D11564,#REF!, 2,FALSE)</f>
        <v>#REF!</v>
      </c>
      <c r="BO11564" s="118" t="s">
        <v>2922</v>
      </c>
      <c r="BP11564" s="118" t="s">
        <v>1342</v>
      </c>
      <c r="BQ11564" s="118" t="s">
        <v>1337</v>
      </c>
      <c r="BW11564" s="118" t="s">
        <v>2922</v>
      </c>
      <c r="BX11564" s="118" t="s">
        <v>1342</v>
      </c>
      <c r="BY11564" s="118" t="s">
        <v>1337</v>
      </c>
    </row>
    <row r="11565" spans="53:77" x14ac:dyDescent="0.3">
      <c r="BA11565" s="169" t="e">
        <f>VLOOKUP(D11565,#REF!, 2,FALSE)</f>
        <v>#REF!</v>
      </c>
      <c r="BO11565" s="118" t="s">
        <v>2923</v>
      </c>
      <c r="BP11565" s="118" t="s">
        <v>2979</v>
      </c>
      <c r="BQ11565" s="118" t="s">
        <v>2983</v>
      </c>
      <c r="BW11565" s="118" t="s">
        <v>2923</v>
      </c>
      <c r="BX11565" s="118" t="s">
        <v>2979</v>
      </c>
      <c r="BY11565" s="118" t="s">
        <v>2983</v>
      </c>
    </row>
    <row r="11566" spans="53:77" x14ac:dyDescent="0.3">
      <c r="BA11566" s="169" t="e">
        <f>VLOOKUP(D11566,#REF!, 2,FALSE)</f>
        <v>#REF!</v>
      </c>
      <c r="BO11566" s="118" t="s">
        <v>2924</v>
      </c>
      <c r="BP11566" s="118" t="s">
        <v>1342</v>
      </c>
      <c r="BQ11566" s="118" t="s">
        <v>2983</v>
      </c>
      <c r="BW11566" s="118" t="s">
        <v>2924</v>
      </c>
      <c r="BX11566" s="118" t="s">
        <v>1342</v>
      </c>
      <c r="BY11566" s="118" t="s">
        <v>2983</v>
      </c>
    </row>
    <row r="11567" spans="53:77" x14ac:dyDescent="0.3">
      <c r="BA11567" s="169" t="e">
        <f>VLOOKUP(D11567,#REF!, 2,FALSE)</f>
        <v>#REF!</v>
      </c>
      <c r="BO11567" s="118" t="s">
        <v>16921</v>
      </c>
      <c r="BP11567" s="118" t="s">
        <v>3243</v>
      </c>
      <c r="BQ11567" s="118" t="s">
        <v>16922</v>
      </c>
      <c r="BW11567" s="118" t="s">
        <v>16921</v>
      </c>
      <c r="BX11567" s="118" t="s">
        <v>3243</v>
      </c>
      <c r="BY11567" s="118" t="s">
        <v>16922</v>
      </c>
    </row>
    <row r="11568" spans="53:77" x14ac:dyDescent="0.3">
      <c r="BA11568" s="169" t="e">
        <f>VLOOKUP(D11568,#REF!, 2,FALSE)</f>
        <v>#REF!</v>
      </c>
      <c r="BO11568" s="118" t="s">
        <v>16923</v>
      </c>
      <c r="BP11568" s="118" t="s">
        <v>1139</v>
      </c>
      <c r="BQ11568" s="118" t="s">
        <v>2983</v>
      </c>
      <c r="BW11568" s="118" t="s">
        <v>16923</v>
      </c>
      <c r="BX11568" s="118" t="s">
        <v>1139</v>
      </c>
      <c r="BY11568" s="118" t="s">
        <v>2983</v>
      </c>
    </row>
    <row r="11569" spans="53:77" x14ac:dyDescent="0.3">
      <c r="BA11569" s="169" t="e">
        <f>VLOOKUP(D11569,#REF!, 2,FALSE)</f>
        <v>#REF!</v>
      </c>
      <c r="BO11569" s="118" t="s">
        <v>313</v>
      </c>
      <c r="BP11569" s="118" t="s">
        <v>2979</v>
      </c>
      <c r="BQ11569" s="118" t="s">
        <v>2983</v>
      </c>
      <c r="BW11569" s="118" t="s">
        <v>313</v>
      </c>
      <c r="BX11569" s="118" t="s">
        <v>2979</v>
      </c>
      <c r="BY11569" s="118" t="s">
        <v>2983</v>
      </c>
    </row>
    <row r="11570" spans="53:77" x14ac:dyDescent="0.3">
      <c r="BA11570" s="169" t="e">
        <f>VLOOKUP(D11570,#REF!, 2,FALSE)</f>
        <v>#REF!</v>
      </c>
      <c r="BO11570" s="118" t="s">
        <v>16924</v>
      </c>
      <c r="BP11570" s="118" t="s">
        <v>2979</v>
      </c>
      <c r="BQ11570" s="118" t="s">
        <v>5873</v>
      </c>
      <c r="BW11570" s="118" t="s">
        <v>16924</v>
      </c>
      <c r="BX11570" s="118" t="s">
        <v>2979</v>
      </c>
      <c r="BY11570" s="118" t="s">
        <v>5873</v>
      </c>
    </row>
    <row r="11571" spans="53:77" x14ac:dyDescent="0.3">
      <c r="BA11571" s="169" t="e">
        <f>VLOOKUP(D11571,#REF!, 2,FALSE)</f>
        <v>#REF!</v>
      </c>
      <c r="BO11571" s="118" t="s">
        <v>16925</v>
      </c>
      <c r="BP11571" s="118" t="s">
        <v>2979</v>
      </c>
      <c r="BQ11571" s="118" t="s">
        <v>8767</v>
      </c>
      <c r="BW11571" s="118" t="s">
        <v>16925</v>
      </c>
      <c r="BX11571" s="118" t="s">
        <v>2979</v>
      </c>
      <c r="BY11571" s="118" t="s">
        <v>8767</v>
      </c>
    </row>
    <row r="11572" spans="53:77" x14ac:dyDescent="0.3">
      <c r="BA11572" s="169" t="e">
        <f>VLOOKUP(D11572,#REF!, 2,FALSE)</f>
        <v>#REF!</v>
      </c>
      <c r="BO11572" s="118" t="s">
        <v>2925</v>
      </c>
      <c r="BP11572" s="118" t="s">
        <v>1139</v>
      </c>
      <c r="BQ11572" s="118" t="s">
        <v>2983</v>
      </c>
      <c r="BW11572" s="118" t="s">
        <v>2925</v>
      </c>
      <c r="BX11572" s="118" t="s">
        <v>1139</v>
      </c>
      <c r="BY11572" s="118" t="s">
        <v>2983</v>
      </c>
    </row>
    <row r="11573" spans="53:77" x14ac:dyDescent="0.3">
      <c r="BA11573" s="169" t="e">
        <f>VLOOKUP(D11573,#REF!, 2,FALSE)</f>
        <v>#REF!</v>
      </c>
      <c r="BO11573" s="118" t="s">
        <v>2926</v>
      </c>
      <c r="BP11573" s="118" t="s">
        <v>1342</v>
      </c>
      <c r="BQ11573" s="118" t="s">
        <v>2983</v>
      </c>
      <c r="BW11573" s="118" t="s">
        <v>2926</v>
      </c>
      <c r="BX11573" s="118" t="s">
        <v>1342</v>
      </c>
      <c r="BY11573" s="118" t="s">
        <v>2983</v>
      </c>
    </row>
    <row r="11574" spans="53:77" x14ac:dyDescent="0.3">
      <c r="BA11574" s="169" t="e">
        <f>VLOOKUP(D11574,#REF!, 2,FALSE)</f>
        <v>#REF!</v>
      </c>
      <c r="BO11574" s="118" t="s">
        <v>16926</v>
      </c>
      <c r="BP11574" s="118" t="s">
        <v>1342</v>
      </c>
      <c r="BQ11574" s="118" t="s">
        <v>2983</v>
      </c>
      <c r="BW11574" s="118" t="s">
        <v>16926</v>
      </c>
      <c r="BX11574" s="118" t="s">
        <v>1342</v>
      </c>
      <c r="BY11574" s="118" t="s">
        <v>2983</v>
      </c>
    </row>
  </sheetData>
  <mergeCells count="63">
    <mergeCell ref="B958:AJ958"/>
    <mergeCell ref="AV11:AV17"/>
    <mergeCell ref="B11:B17"/>
    <mergeCell ref="D11:D17"/>
    <mergeCell ref="AT12:AT17"/>
    <mergeCell ref="G11:V11"/>
    <mergeCell ref="W11:AG11"/>
    <mergeCell ref="AH11:AH17"/>
    <mergeCell ref="AI11:AI17"/>
    <mergeCell ref="AJ11:AJ17"/>
    <mergeCell ref="AK11:AK17"/>
    <mergeCell ref="W12:W16"/>
    <mergeCell ref="X12:X16"/>
    <mergeCell ref="Y12:Y16"/>
    <mergeCell ref="Z12:Z16"/>
    <mergeCell ref="G13:G16"/>
    <mergeCell ref="BC11:BC17"/>
    <mergeCell ref="G12:L12"/>
    <mergeCell ref="M12:N16"/>
    <mergeCell ref="O12:P16"/>
    <mergeCell ref="Q12:R16"/>
    <mergeCell ref="S12:T16"/>
    <mergeCell ref="U12:V16"/>
    <mergeCell ref="AW11:AW17"/>
    <mergeCell ref="AX11:AX17"/>
    <mergeCell ref="AY11:AY17"/>
    <mergeCell ref="AZ11:AZ17"/>
    <mergeCell ref="BA11:BA17"/>
    <mergeCell ref="BB11:BB17"/>
    <mergeCell ref="AA12:AA16"/>
    <mergeCell ref="AO11:AT11"/>
    <mergeCell ref="AU11:AU17"/>
    <mergeCell ref="AF1:AQ1"/>
    <mergeCell ref="AE3:AQ3"/>
    <mergeCell ref="AB2:AQ2"/>
    <mergeCell ref="AS12:AS17"/>
    <mergeCell ref="AO12:AO17"/>
    <mergeCell ref="AP12:AP17"/>
    <mergeCell ref="AQ12:AQ17"/>
    <mergeCell ref="AL11:AL17"/>
    <mergeCell ref="AM11:AM17"/>
    <mergeCell ref="AN11:AN17"/>
    <mergeCell ref="AR12:AR17"/>
    <mergeCell ref="D9:AJ9"/>
    <mergeCell ref="I13:I16"/>
    <mergeCell ref="J13:J16"/>
    <mergeCell ref="K13:K16"/>
    <mergeCell ref="B921:AJ921"/>
    <mergeCell ref="B912:AJ912"/>
    <mergeCell ref="F11:F16"/>
    <mergeCell ref="AB12:AB16"/>
    <mergeCell ref="AC12:AC16"/>
    <mergeCell ref="AD12:AD16"/>
    <mergeCell ref="AE12:AE16"/>
    <mergeCell ref="AF12:AF16"/>
    <mergeCell ref="L13:L16"/>
    <mergeCell ref="AG12:AG16"/>
    <mergeCell ref="H13:H16"/>
    <mergeCell ref="B7:B8"/>
    <mergeCell ref="B4:AJ4"/>
    <mergeCell ref="B5:AJ5"/>
    <mergeCell ref="B6:AJ6"/>
    <mergeCell ref="D7:AJ8"/>
  </mergeCells>
  <pageMargins left="0.23622047244094491" right="0.23622047244094491" top="0.55118110236220474" bottom="0.55118110236220474" header="0.31496062992125984" footer="0.31496062992125984"/>
  <pageSetup paperSize="8" scale="12" fitToHeight="0" orientation="landscape" r:id="rId1"/>
  <headerFooter differentFirst="1">
    <oddHeader>&amp;C&amp;P</oddHeader>
  </headerFooter>
  <rowBreaks count="1" manualBreakCount="1">
    <brk id="967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32EA5-2831-4427-95F9-4A3F66E81F0D}">
  <dimension ref="A1:O1048576"/>
  <sheetViews>
    <sheetView topLeftCell="F1" workbookViewId="0">
      <selection activeCell="O17" sqref="O17"/>
    </sheetView>
  </sheetViews>
  <sheetFormatPr defaultRowHeight="15" x14ac:dyDescent="0.25"/>
  <cols>
    <col min="1" max="1" width="77.85546875" hidden="1" customWidth="1"/>
    <col min="2" max="5" width="0" hidden="1" customWidth="1"/>
    <col min="6" max="6" width="28.28515625" customWidth="1"/>
    <col min="7" max="7" width="19.28515625" customWidth="1"/>
    <col min="11" max="11" width="34.42578125" customWidth="1"/>
    <col min="12" max="12" width="16.5703125" style="1" customWidth="1"/>
    <col min="15" max="15" width="15.5703125" customWidth="1"/>
  </cols>
  <sheetData>
    <row r="1" spans="1:15" x14ac:dyDescent="0.25">
      <c r="G1" t="s">
        <v>17428</v>
      </c>
      <c r="L1" s="1" t="s">
        <v>17429</v>
      </c>
      <c r="O1" t="s">
        <v>17430</v>
      </c>
    </row>
    <row r="2" spans="1:15" x14ac:dyDescent="0.25">
      <c r="A2" t="s">
        <v>17202</v>
      </c>
      <c r="B2">
        <v>124928.56</v>
      </c>
      <c r="F2" t="s">
        <v>17202</v>
      </c>
      <c r="G2" s="1">
        <v>1053560080.4000002</v>
      </c>
      <c r="K2" t="s">
        <v>17202</v>
      </c>
      <c r="L2" s="1">
        <f ca="1">SUMIF(Реестр_итог!E22:F911,K2,Реестр_итог!F22:F911)</f>
        <v>1053560080.4000001</v>
      </c>
      <c r="O2" s="1">
        <f ca="1">G2-L2</f>
        <v>0</v>
      </c>
    </row>
    <row r="3" spans="1:15" x14ac:dyDescent="0.25">
      <c r="A3" t="s">
        <v>17202</v>
      </c>
      <c r="B3">
        <v>99032.639999999999</v>
      </c>
      <c r="F3" t="s">
        <v>17203</v>
      </c>
      <c r="G3" s="1">
        <v>172800337.72</v>
      </c>
      <c r="K3" t="s">
        <v>17203</v>
      </c>
      <c r="L3" s="1">
        <f ca="1">SUMIF(Реестр_итог!E23:F912,K3,Реестр_итог!F23:F912)</f>
        <v>171966137.29000002</v>
      </c>
      <c r="O3" s="1">
        <f t="shared" ref="O3:O22" ca="1" si="0">G3-L3</f>
        <v>834200.42999997735</v>
      </c>
    </row>
    <row r="4" spans="1:15" s="33" customFormat="1" x14ac:dyDescent="0.25">
      <c r="A4" s="33" t="s">
        <v>17202</v>
      </c>
      <c r="B4" s="33">
        <v>6160291.1699999999</v>
      </c>
      <c r="F4" s="33" t="s">
        <v>17204</v>
      </c>
      <c r="G4" s="34">
        <v>340054434.84999996</v>
      </c>
      <c r="K4" s="33" t="s">
        <v>17204</v>
      </c>
      <c r="L4" s="34">
        <f ca="1">SUMIF(Реестр_итог!E24:F913,K4,Реестр_итог!F24:F913)</f>
        <v>340054434.85000002</v>
      </c>
      <c r="O4" s="34">
        <f t="shared" ca="1" si="0"/>
        <v>0</v>
      </c>
    </row>
    <row r="5" spans="1:15" s="33" customFormat="1" x14ac:dyDescent="0.25">
      <c r="A5" s="33" t="s">
        <v>17202</v>
      </c>
      <c r="B5" s="33">
        <v>88473.65</v>
      </c>
      <c r="F5" s="33" t="s">
        <v>17205</v>
      </c>
      <c r="G5" s="34">
        <v>280377109.75</v>
      </c>
      <c r="K5" s="33" t="s">
        <v>17205</v>
      </c>
      <c r="L5" s="34">
        <f ca="1">SUMIF(Реестр_итог!E25:F914,K5,Реестр_итог!F25:F914)</f>
        <v>280377109.75000006</v>
      </c>
      <c r="O5" s="34">
        <f t="shared" ca="1" si="0"/>
        <v>0</v>
      </c>
    </row>
    <row r="6" spans="1:15" s="33" customFormat="1" x14ac:dyDescent="0.25">
      <c r="A6" s="33" t="s">
        <v>17202</v>
      </c>
      <c r="B6" s="33">
        <v>133008.85999999999</v>
      </c>
      <c r="F6" s="33" t="s">
        <v>17251</v>
      </c>
      <c r="G6" s="34">
        <v>62803696.75</v>
      </c>
      <c r="K6" s="33" t="s">
        <v>17251</v>
      </c>
      <c r="L6" s="34">
        <f ca="1">SUMIF(Реестр_итог!E26:F915,K6,Реестр_итог!F26:F915)</f>
        <v>62803696.75</v>
      </c>
      <c r="O6" s="34">
        <f t="shared" ca="1" si="0"/>
        <v>0</v>
      </c>
    </row>
    <row r="7" spans="1:15" s="33" customFormat="1" x14ac:dyDescent="0.25">
      <c r="A7" s="33" t="s">
        <v>17202</v>
      </c>
      <c r="B7" s="33">
        <v>12707667.52</v>
      </c>
      <c r="F7" s="33" t="s">
        <v>17414</v>
      </c>
      <c r="G7" s="34">
        <v>452855563.58000004</v>
      </c>
      <c r="K7" s="33" t="s">
        <v>17414</v>
      </c>
      <c r="L7" s="34">
        <f ca="1">SUMIF(Реестр_итог!E27:F916,K7,Реестр_итог!F27:F916)</f>
        <v>452855563.58000004</v>
      </c>
      <c r="O7" s="34">
        <f t="shared" ca="1" si="0"/>
        <v>0</v>
      </c>
    </row>
    <row r="8" spans="1:15" s="33" customFormat="1" x14ac:dyDescent="0.25">
      <c r="A8" s="33" t="s">
        <v>17202</v>
      </c>
      <c r="B8" s="33">
        <v>4388315.87</v>
      </c>
      <c r="F8" s="33" t="s">
        <v>17418</v>
      </c>
      <c r="G8" s="34">
        <v>213936278.11999997</v>
      </c>
      <c r="K8" s="33" t="s">
        <v>17418</v>
      </c>
      <c r="L8" s="34">
        <f ca="1">SUMIF(Реестр_итог!E28:F917,K8,Реестр_итог!F28:F917)</f>
        <v>213936278.11999997</v>
      </c>
      <c r="O8" s="34">
        <f t="shared" ca="1" si="0"/>
        <v>0</v>
      </c>
    </row>
    <row r="9" spans="1:15" s="33" customFormat="1" x14ac:dyDescent="0.25">
      <c r="A9" s="33" t="s">
        <v>17202</v>
      </c>
      <c r="B9" s="33">
        <v>4035409.25</v>
      </c>
      <c r="F9" s="33" t="s">
        <v>17419</v>
      </c>
      <c r="G9" s="34">
        <v>89714366.420000017</v>
      </c>
      <c r="K9" s="33" t="s">
        <v>17419</v>
      </c>
      <c r="L9" s="34">
        <f ca="1">SUMIF(Реестр_итог!E29:F918,K9,Реестр_итог!F29:F918)</f>
        <v>89714366.420000002</v>
      </c>
      <c r="O9" s="34">
        <f t="shared" ca="1" si="0"/>
        <v>0</v>
      </c>
    </row>
    <row r="10" spans="1:15" x14ac:dyDescent="0.25">
      <c r="A10" t="s">
        <v>17202</v>
      </c>
      <c r="B10">
        <v>6427650.4499999993</v>
      </c>
      <c r="F10" t="s">
        <v>17420</v>
      </c>
      <c r="G10" s="1">
        <v>32239567.850000001</v>
      </c>
      <c r="K10" t="s">
        <v>17420</v>
      </c>
      <c r="L10" s="1">
        <f ca="1">SUMIF(Реестр_итог!E30:F919,K10,Реестр_итог!F30:F919)</f>
        <v>33073768.280000001</v>
      </c>
      <c r="O10" s="1">
        <f t="shared" ca="1" si="0"/>
        <v>-834200.4299999997</v>
      </c>
    </row>
    <row r="11" spans="1:15" s="35" customFormat="1" ht="14.25" customHeight="1" x14ac:dyDescent="0.25">
      <c r="A11" s="35" t="s">
        <v>17202</v>
      </c>
      <c r="B11" s="35">
        <v>3724627.09</v>
      </c>
      <c r="F11" s="35" t="s">
        <v>17421</v>
      </c>
      <c r="G11" s="36">
        <v>29442039.119999997</v>
      </c>
      <c r="K11" s="35" t="s">
        <v>17421</v>
      </c>
      <c r="L11" s="36">
        <f ca="1">SUMIF(Реестр_итог!E31:F920,K11,Реестр_итог!F31:F920)</f>
        <v>29442039.119999997</v>
      </c>
      <c r="O11" s="36">
        <f t="shared" ca="1" si="0"/>
        <v>0</v>
      </c>
    </row>
    <row r="12" spans="1:15" s="35" customFormat="1" x14ac:dyDescent="0.25">
      <c r="A12" s="35" t="s">
        <v>17202</v>
      </c>
      <c r="B12" s="35">
        <v>4234402.88</v>
      </c>
      <c r="F12" s="35" t="s">
        <v>17413</v>
      </c>
      <c r="G12" s="36">
        <v>93269032.690000013</v>
      </c>
      <c r="K12" s="35" t="s">
        <v>17413</v>
      </c>
      <c r="L12" s="36">
        <f ca="1">SUMIF(Реестр_итог!E32:F921,K12,Реестр_итог!F32:F921)</f>
        <v>93269032.690000013</v>
      </c>
      <c r="O12" s="36">
        <f t="shared" ca="1" si="0"/>
        <v>0</v>
      </c>
    </row>
    <row r="13" spans="1:15" s="35" customFormat="1" x14ac:dyDescent="0.25">
      <c r="A13" s="35" t="s">
        <v>17202</v>
      </c>
      <c r="B13" s="35">
        <v>110226.26</v>
      </c>
      <c r="F13" s="35" t="s">
        <v>17422</v>
      </c>
      <c r="G13" s="36">
        <v>86858832.919999987</v>
      </c>
      <c r="K13" s="35" t="s">
        <v>17422</v>
      </c>
      <c r="L13" s="36">
        <f ca="1">SUMIF(Реестр_итог!E33:F922,K13,Реестр_итог!F33:F922)</f>
        <v>86858832.919999987</v>
      </c>
      <c r="O13" s="36">
        <f t="shared" ca="1" si="0"/>
        <v>0</v>
      </c>
    </row>
    <row r="14" spans="1:15" x14ac:dyDescent="0.25">
      <c r="A14" t="s">
        <v>17202</v>
      </c>
      <c r="B14">
        <v>108310.66</v>
      </c>
      <c r="F14" t="s">
        <v>17423</v>
      </c>
      <c r="G14" s="1">
        <v>89114218.74000001</v>
      </c>
      <c r="K14" t="s">
        <v>17423</v>
      </c>
      <c r="L14" s="1">
        <f ca="1">SUMIF(Реестр_итог!E34:F923,K14,Реестр_итог!F34:F923)</f>
        <v>80128564.590000004</v>
      </c>
      <c r="O14" s="1">
        <f t="shared" ca="1" si="0"/>
        <v>8985654.150000006</v>
      </c>
    </row>
    <row r="15" spans="1:15" s="35" customFormat="1" x14ac:dyDescent="0.25">
      <c r="A15" s="35" t="s">
        <v>17202</v>
      </c>
      <c r="B15" s="35">
        <v>555525.69999999995</v>
      </c>
      <c r="F15" s="35" t="s">
        <v>17425</v>
      </c>
      <c r="G15" s="36">
        <v>45952332.270000011</v>
      </c>
      <c r="K15" s="35" t="s">
        <v>17425</v>
      </c>
      <c r="L15" s="36">
        <f ca="1">SUMIF(Реестр_итог!E35:F924,K15,Реестр_итог!F35:F924)</f>
        <v>45952332.270000011</v>
      </c>
      <c r="O15" s="36">
        <f t="shared" ca="1" si="0"/>
        <v>0</v>
      </c>
    </row>
    <row r="16" spans="1:15" s="37" customFormat="1" x14ac:dyDescent="0.25">
      <c r="A16" s="37" t="s">
        <v>17202</v>
      </c>
      <c r="B16" s="37">
        <v>12257852.639999999</v>
      </c>
      <c r="F16" s="37" t="s">
        <v>17417</v>
      </c>
      <c r="G16" s="38">
        <v>287639499.69000006</v>
      </c>
      <c r="K16" s="37" t="s">
        <v>17417</v>
      </c>
      <c r="L16" s="38">
        <f ca="1">SUMIF(Реестр_итог!E36:F925,K16,Реестр_итог!F36:F925)</f>
        <v>287639499.69000006</v>
      </c>
      <c r="O16" s="38">
        <f t="shared" ca="1" si="0"/>
        <v>0</v>
      </c>
    </row>
    <row r="17" spans="1:15" x14ac:dyDescent="0.25">
      <c r="A17" t="s">
        <v>17202</v>
      </c>
      <c r="B17">
        <v>4812586.07</v>
      </c>
      <c r="F17" t="s">
        <v>17415</v>
      </c>
      <c r="G17" s="1">
        <v>28576724.890000001</v>
      </c>
      <c r="K17" t="s">
        <v>17415</v>
      </c>
      <c r="L17" s="1">
        <f ca="1">SUMIF(Реестр_итог!E37:F926,K17,Реестр_итог!F37:F926)</f>
        <v>35143918.390000001</v>
      </c>
      <c r="O17" s="1">
        <f t="shared" ca="1" si="0"/>
        <v>-6567193.5</v>
      </c>
    </row>
    <row r="18" spans="1:15" x14ac:dyDescent="0.25">
      <c r="A18" t="s">
        <v>17202</v>
      </c>
      <c r="B18">
        <v>115062.43</v>
      </c>
      <c r="F18" t="s">
        <v>17424</v>
      </c>
      <c r="G18" s="1">
        <v>193664181.79000005</v>
      </c>
      <c r="K18" t="s">
        <v>17424</v>
      </c>
      <c r="L18" s="1">
        <f ca="1">SUMIF(Реестр_итог!E38:F927,K18,Реестр_итог!F38:F927)</f>
        <v>189810042.76000002</v>
      </c>
      <c r="O18" s="1">
        <f t="shared" ca="1" si="0"/>
        <v>3854139.030000031</v>
      </c>
    </row>
    <row r="19" spans="1:15" s="35" customFormat="1" x14ac:dyDescent="0.25">
      <c r="A19" s="35" t="s">
        <v>17202</v>
      </c>
      <c r="B19" s="35">
        <v>304767.97000000003</v>
      </c>
      <c r="F19" s="35" t="s">
        <v>17412</v>
      </c>
      <c r="G19" s="36">
        <v>101006248.49999999</v>
      </c>
      <c r="K19" s="35" t="s">
        <v>17412</v>
      </c>
      <c r="L19" s="36">
        <f ca="1">SUMIF(Реестр_итог!E39:F928,K19,Реестр_итог!F39:F928)</f>
        <v>101006248.49999999</v>
      </c>
      <c r="O19" s="36">
        <f t="shared" ca="1" si="0"/>
        <v>0</v>
      </c>
    </row>
    <row r="20" spans="1:15" s="35" customFormat="1" x14ac:dyDescent="0.25">
      <c r="A20" s="35" t="s">
        <v>17202</v>
      </c>
      <c r="B20" s="35">
        <v>5046342.9799999995</v>
      </c>
      <c r="F20" s="35" t="s">
        <v>17416</v>
      </c>
      <c r="G20" s="36">
        <v>64966383.540000007</v>
      </c>
      <c r="K20" s="35" t="s">
        <v>17416</v>
      </c>
      <c r="L20" s="36">
        <f ca="1">SUMIF(Реестр_итог!E40:F929,K20,Реестр_итог!F40:F929)</f>
        <v>64966383.539999992</v>
      </c>
      <c r="O20" s="36">
        <f t="shared" ca="1" si="0"/>
        <v>0</v>
      </c>
    </row>
    <row r="21" spans="1:15" s="35" customFormat="1" x14ac:dyDescent="0.25">
      <c r="A21" s="35" t="s">
        <v>17202</v>
      </c>
      <c r="B21" s="35">
        <v>127786.25</v>
      </c>
      <c r="F21" s="35" t="s">
        <v>17426</v>
      </c>
      <c r="G21" s="36">
        <v>58743298.789999999</v>
      </c>
      <c r="K21" s="35" t="s">
        <v>17426</v>
      </c>
      <c r="L21" s="36">
        <f ca="1">SUMIF(Реестр_итог!E41:F930,K21,Реестр_итог!F41:F930)</f>
        <v>58743298.789999992</v>
      </c>
      <c r="O21" s="36">
        <f t="shared" ca="1" si="0"/>
        <v>0</v>
      </c>
    </row>
    <row r="22" spans="1:15" s="35" customFormat="1" x14ac:dyDescent="0.25">
      <c r="A22" s="35" t="s">
        <v>17202</v>
      </c>
      <c r="B22" s="35">
        <v>153694.29999999999</v>
      </c>
      <c r="F22" s="35" t="s">
        <v>17427</v>
      </c>
      <c r="G22" s="36">
        <v>15508537.440000001</v>
      </c>
      <c r="K22" s="35" t="s">
        <v>17427</v>
      </c>
      <c r="L22" s="36">
        <f ca="1">SUMIF(Реестр_итог!E42:F931,K22,Реестр_итог!F42:F931)</f>
        <v>15508537.440000001</v>
      </c>
      <c r="O22" s="36">
        <f t="shared" ca="1" si="0"/>
        <v>0</v>
      </c>
    </row>
    <row r="23" spans="1:15" x14ac:dyDescent="0.25">
      <c r="A23" t="s">
        <v>17202</v>
      </c>
      <c r="B23">
        <v>8546191.1199999992</v>
      </c>
      <c r="G23" s="1">
        <f>SUM(G2:G22)</f>
        <v>3793082765.8199997</v>
      </c>
      <c r="L23" s="1">
        <f ca="1">SUM(L2:L22)</f>
        <v>3786810166.1400003</v>
      </c>
      <c r="O23" s="1">
        <f ca="1">SUM(G23:N23)</f>
        <v>7579892931.96</v>
      </c>
    </row>
    <row r="24" spans="1:15" x14ac:dyDescent="0.25">
      <c r="A24" t="s">
        <v>17202</v>
      </c>
      <c r="B24">
        <v>184829.5</v>
      </c>
    </row>
    <row r="25" spans="1:15" x14ac:dyDescent="0.25">
      <c r="A25" t="s">
        <v>17202</v>
      </c>
      <c r="B25">
        <v>155820.98000000001</v>
      </c>
    </row>
    <row r="26" spans="1:15" x14ac:dyDescent="0.25">
      <c r="A26" t="s">
        <v>17202</v>
      </c>
      <c r="B26">
        <v>2700799.25</v>
      </c>
    </row>
    <row r="27" spans="1:15" x14ac:dyDescent="0.25">
      <c r="A27" t="s">
        <v>17202</v>
      </c>
      <c r="B27">
        <v>7018402.9800000004</v>
      </c>
    </row>
    <row r="28" spans="1:15" x14ac:dyDescent="0.25">
      <c r="A28" t="s">
        <v>17202</v>
      </c>
      <c r="B28">
        <v>225838.98</v>
      </c>
    </row>
    <row r="29" spans="1:15" x14ac:dyDescent="0.25">
      <c r="A29" t="s">
        <v>17202</v>
      </c>
      <c r="B29">
        <v>9409064.4999999981</v>
      </c>
    </row>
    <row r="30" spans="1:15" x14ac:dyDescent="0.25">
      <c r="A30" t="s">
        <v>17202</v>
      </c>
      <c r="B30">
        <v>94281.8</v>
      </c>
    </row>
    <row r="31" spans="1:15" x14ac:dyDescent="0.25">
      <c r="A31" t="s">
        <v>17202</v>
      </c>
      <c r="B31">
        <v>157968.85999999999</v>
      </c>
    </row>
    <row r="32" spans="1:15" x14ac:dyDescent="0.25">
      <c r="A32" t="s">
        <v>17202</v>
      </c>
      <c r="B32">
        <v>6148459.2400000002</v>
      </c>
    </row>
    <row r="33" spans="1:2" x14ac:dyDescent="0.25">
      <c r="A33" t="s">
        <v>17202</v>
      </c>
      <c r="B33">
        <v>153293.85</v>
      </c>
    </row>
    <row r="34" spans="1:2" x14ac:dyDescent="0.25">
      <c r="A34" t="s">
        <v>17202</v>
      </c>
      <c r="B34">
        <v>3226752.49</v>
      </c>
    </row>
    <row r="35" spans="1:2" x14ac:dyDescent="0.25">
      <c r="A35" t="s">
        <v>17202</v>
      </c>
      <c r="B35">
        <v>4226772.08</v>
      </c>
    </row>
    <row r="36" spans="1:2" x14ac:dyDescent="0.25">
      <c r="A36" t="s">
        <v>17202</v>
      </c>
      <c r="B36">
        <v>3824817.79</v>
      </c>
    </row>
    <row r="37" spans="1:2" x14ac:dyDescent="0.25">
      <c r="A37" t="s">
        <v>17202</v>
      </c>
      <c r="B37">
        <v>1151019.75</v>
      </c>
    </row>
    <row r="38" spans="1:2" x14ac:dyDescent="0.25">
      <c r="A38" t="s">
        <v>17202</v>
      </c>
      <c r="B38">
        <v>3048872.3600000003</v>
      </c>
    </row>
    <row r="39" spans="1:2" x14ac:dyDescent="0.25">
      <c r="A39" t="s">
        <v>17202</v>
      </c>
      <c r="B39">
        <v>79345.33</v>
      </c>
    </row>
    <row r="40" spans="1:2" x14ac:dyDescent="0.25">
      <c r="A40" t="s">
        <v>17202</v>
      </c>
      <c r="B40">
        <v>7903595.2400000002</v>
      </c>
    </row>
    <row r="41" spans="1:2" x14ac:dyDescent="0.25">
      <c r="A41" t="s">
        <v>17202</v>
      </c>
      <c r="B41">
        <v>5803876.71</v>
      </c>
    </row>
    <row r="42" spans="1:2" x14ac:dyDescent="0.25">
      <c r="A42" t="s">
        <v>17202</v>
      </c>
      <c r="B42">
        <v>5509850.1200000001</v>
      </c>
    </row>
    <row r="43" spans="1:2" x14ac:dyDescent="0.25">
      <c r="A43" t="s">
        <v>17202</v>
      </c>
      <c r="B43">
        <v>18253357.280000001</v>
      </c>
    </row>
    <row r="44" spans="1:2" x14ac:dyDescent="0.25">
      <c r="A44" t="s">
        <v>17202</v>
      </c>
      <c r="B44">
        <v>7620449.6799999997</v>
      </c>
    </row>
    <row r="45" spans="1:2" x14ac:dyDescent="0.25">
      <c r="A45" t="s">
        <v>17202</v>
      </c>
      <c r="B45">
        <v>6701270.5800000001</v>
      </c>
    </row>
    <row r="46" spans="1:2" x14ac:dyDescent="0.25">
      <c r="A46" t="s">
        <v>17202</v>
      </c>
      <c r="B46">
        <v>7898478.0200000005</v>
      </c>
    </row>
    <row r="47" spans="1:2" x14ac:dyDescent="0.25">
      <c r="A47" t="s">
        <v>17202</v>
      </c>
      <c r="B47">
        <v>71015.33</v>
      </c>
    </row>
    <row r="48" spans="1:2" x14ac:dyDescent="0.25">
      <c r="A48" t="s">
        <v>17202</v>
      </c>
      <c r="B48">
        <v>6287839.5199999996</v>
      </c>
    </row>
    <row r="49" spans="1:2" x14ac:dyDescent="0.25">
      <c r="A49" t="s">
        <v>17202</v>
      </c>
      <c r="B49">
        <v>5608620.7800000003</v>
      </c>
    </row>
    <row r="50" spans="1:2" x14ac:dyDescent="0.25">
      <c r="A50" t="s">
        <v>17202</v>
      </c>
      <c r="B50">
        <v>4562942.080000001</v>
      </c>
    </row>
    <row r="51" spans="1:2" x14ac:dyDescent="0.25">
      <c r="A51" t="s">
        <v>17202</v>
      </c>
      <c r="B51">
        <v>4723590.95</v>
      </c>
    </row>
    <row r="52" spans="1:2" x14ac:dyDescent="0.25">
      <c r="A52" t="s">
        <v>17202</v>
      </c>
      <c r="B52">
        <v>4301233.1500000004</v>
      </c>
    </row>
    <row r="53" spans="1:2" x14ac:dyDescent="0.25">
      <c r="A53" t="s">
        <v>17202</v>
      </c>
      <c r="B53">
        <v>1021400</v>
      </c>
    </row>
    <row r="54" spans="1:2" x14ac:dyDescent="0.25">
      <c r="A54" t="s">
        <v>17202</v>
      </c>
      <c r="B54">
        <v>171500.9</v>
      </c>
    </row>
    <row r="55" spans="1:2" x14ac:dyDescent="0.25">
      <c r="A55" t="s">
        <v>17202</v>
      </c>
      <c r="B55">
        <v>27687651.43</v>
      </c>
    </row>
    <row r="56" spans="1:2" x14ac:dyDescent="0.25">
      <c r="A56" t="s">
        <v>17202</v>
      </c>
      <c r="B56">
        <v>3630239.23</v>
      </c>
    </row>
    <row r="57" spans="1:2" x14ac:dyDescent="0.25">
      <c r="A57" t="s">
        <v>17202</v>
      </c>
      <c r="B57">
        <v>6464363.0299999993</v>
      </c>
    </row>
    <row r="58" spans="1:2" x14ac:dyDescent="0.25">
      <c r="A58" t="s">
        <v>17202</v>
      </c>
      <c r="B58">
        <v>10123890.52</v>
      </c>
    </row>
    <row r="59" spans="1:2" x14ac:dyDescent="0.25">
      <c r="A59" t="s">
        <v>17202</v>
      </c>
      <c r="B59">
        <v>11413847.139999999</v>
      </c>
    </row>
    <row r="60" spans="1:2" x14ac:dyDescent="0.25">
      <c r="A60" t="s">
        <v>17202</v>
      </c>
      <c r="B60">
        <v>7851242.0399999991</v>
      </c>
    </row>
    <row r="61" spans="1:2" x14ac:dyDescent="0.25">
      <c r="A61" t="s">
        <v>17202</v>
      </c>
      <c r="B61">
        <v>22552016.629999999</v>
      </c>
    </row>
    <row r="62" spans="1:2" x14ac:dyDescent="0.25">
      <c r="A62" t="s">
        <v>17202</v>
      </c>
      <c r="B62">
        <v>6866351.4299999997</v>
      </c>
    </row>
    <row r="63" spans="1:2" x14ac:dyDescent="0.25">
      <c r="A63" t="s">
        <v>17202</v>
      </c>
      <c r="B63">
        <v>5853783.5999999996</v>
      </c>
    </row>
    <row r="64" spans="1:2" x14ac:dyDescent="0.25">
      <c r="A64" t="s">
        <v>17202</v>
      </c>
      <c r="B64">
        <v>100275.9</v>
      </c>
    </row>
    <row r="65" spans="1:2" x14ac:dyDescent="0.25">
      <c r="A65" t="s">
        <v>17202</v>
      </c>
      <c r="B65">
        <v>6803479.2000000002</v>
      </c>
    </row>
    <row r="66" spans="1:2" x14ac:dyDescent="0.25">
      <c r="A66" t="s">
        <v>17202</v>
      </c>
      <c r="B66">
        <v>114455.5</v>
      </c>
    </row>
    <row r="67" spans="1:2" x14ac:dyDescent="0.25">
      <c r="A67" t="s">
        <v>17202</v>
      </c>
      <c r="B67">
        <v>6160876.2299999995</v>
      </c>
    </row>
    <row r="68" spans="1:2" x14ac:dyDescent="0.25">
      <c r="A68" t="s">
        <v>17202</v>
      </c>
      <c r="B68">
        <v>4361296.29</v>
      </c>
    </row>
    <row r="69" spans="1:2" x14ac:dyDescent="0.25">
      <c r="A69" t="s">
        <v>17202</v>
      </c>
      <c r="B69">
        <v>4662585.8</v>
      </c>
    </row>
    <row r="70" spans="1:2" x14ac:dyDescent="0.25">
      <c r="A70" t="s">
        <v>17202</v>
      </c>
      <c r="B70">
        <v>7787884.9199999999</v>
      </c>
    </row>
    <row r="71" spans="1:2" x14ac:dyDescent="0.25">
      <c r="A71" t="s">
        <v>17202</v>
      </c>
      <c r="B71">
        <v>4876698.2300000004</v>
      </c>
    </row>
    <row r="72" spans="1:2" x14ac:dyDescent="0.25">
      <c r="A72" t="s">
        <v>17202</v>
      </c>
      <c r="B72">
        <v>2846419.65</v>
      </c>
    </row>
    <row r="73" spans="1:2" x14ac:dyDescent="0.25">
      <c r="A73" t="s">
        <v>17202</v>
      </c>
      <c r="B73">
        <v>2074043.28</v>
      </c>
    </row>
    <row r="74" spans="1:2" x14ac:dyDescent="0.25">
      <c r="A74" t="s">
        <v>17202</v>
      </c>
      <c r="B74">
        <v>1956784.6700000002</v>
      </c>
    </row>
    <row r="75" spans="1:2" x14ac:dyDescent="0.25">
      <c r="A75" t="s">
        <v>17202</v>
      </c>
      <c r="B75">
        <v>163126.06</v>
      </c>
    </row>
    <row r="76" spans="1:2" x14ac:dyDescent="0.25">
      <c r="A76" t="s">
        <v>17202</v>
      </c>
      <c r="B76">
        <v>117549.75999999999</v>
      </c>
    </row>
    <row r="77" spans="1:2" x14ac:dyDescent="0.25">
      <c r="A77" t="s">
        <v>17202</v>
      </c>
      <c r="B77">
        <v>124578.2</v>
      </c>
    </row>
    <row r="78" spans="1:2" x14ac:dyDescent="0.25">
      <c r="A78" t="s">
        <v>17202</v>
      </c>
      <c r="B78">
        <v>279029.03999999998</v>
      </c>
    </row>
    <row r="79" spans="1:2" x14ac:dyDescent="0.25">
      <c r="A79" t="s">
        <v>17202</v>
      </c>
      <c r="B79">
        <v>235414.03</v>
      </c>
    </row>
    <row r="80" spans="1:2" x14ac:dyDescent="0.25">
      <c r="A80" t="s">
        <v>17202</v>
      </c>
      <c r="B80">
        <v>344739.2</v>
      </c>
    </row>
    <row r="81" spans="1:2" x14ac:dyDescent="0.25">
      <c r="A81" t="s">
        <v>17202</v>
      </c>
      <c r="B81">
        <v>98938.82</v>
      </c>
    </row>
    <row r="82" spans="1:2" x14ac:dyDescent="0.25">
      <c r="A82" t="s">
        <v>17202</v>
      </c>
      <c r="B82">
        <v>226942.61</v>
      </c>
    </row>
    <row r="83" spans="1:2" x14ac:dyDescent="0.25">
      <c r="A83" t="s">
        <v>17202</v>
      </c>
      <c r="B83">
        <v>155118.18</v>
      </c>
    </row>
    <row r="84" spans="1:2" x14ac:dyDescent="0.25">
      <c r="A84" t="s">
        <v>17202</v>
      </c>
      <c r="B84">
        <v>205156.45</v>
      </c>
    </row>
    <row r="85" spans="1:2" x14ac:dyDescent="0.25">
      <c r="A85" t="s">
        <v>17202</v>
      </c>
      <c r="B85">
        <v>247985.65</v>
      </c>
    </row>
    <row r="86" spans="1:2" x14ac:dyDescent="0.25">
      <c r="A86" t="s">
        <v>17202</v>
      </c>
      <c r="B86">
        <v>281168.59999999998</v>
      </c>
    </row>
    <row r="87" spans="1:2" x14ac:dyDescent="0.25">
      <c r="A87" t="s">
        <v>17202</v>
      </c>
      <c r="B87">
        <v>94956.61</v>
      </c>
    </row>
    <row r="88" spans="1:2" x14ac:dyDescent="0.25">
      <c r="A88" t="s">
        <v>17202</v>
      </c>
      <c r="B88">
        <v>192620.03</v>
      </c>
    </row>
    <row r="89" spans="1:2" x14ac:dyDescent="0.25">
      <c r="A89" t="s">
        <v>17202</v>
      </c>
      <c r="B89">
        <v>108528.71</v>
      </c>
    </row>
    <row r="90" spans="1:2" x14ac:dyDescent="0.25">
      <c r="A90" t="s">
        <v>17202</v>
      </c>
      <c r="B90">
        <v>180834.6</v>
      </c>
    </row>
    <row r="91" spans="1:2" x14ac:dyDescent="0.25">
      <c r="A91" t="s">
        <v>17202</v>
      </c>
      <c r="B91">
        <v>129708.44</v>
      </c>
    </row>
    <row r="92" spans="1:2" x14ac:dyDescent="0.25">
      <c r="A92" t="s">
        <v>17202</v>
      </c>
      <c r="B92">
        <v>3946695.64</v>
      </c>
    </row>
    <row r="93" spans="1:2" x14ac:dyDescent="0.25">
      <c r="A93" t="s">
        <v>17202</v>
      </c>
      <c r="B93">
        <v>230000</v>
      </c>
    </row>
    <row r="94" spans="1:2" x14ac:dyDescent="0.25">
      <c r="A94" t="s">
        <v>17203</v>
      </c>
      <c r="B94">
        <v>172127.89</v>
      </c>
    </row>
    <row r="95" spans="1:2" x14ac:dyDescent="0.25">
      <c r="A95" t="s">
        <v>17203</v>
      </c>
      <c r="B95">
        <v>230402.83</v>
      </c>
    </row>
    <row r="96" spans="1:2" x14ac:dyDescent="0.25">
      <c r="A96" t="s">
        <v>17203</v>
      </c>
      <c r="B96">
        <v>316577.91999999998</v>
      </c>
    </row>
    <row r="97" spans="1:2" x14ac:dyDescent="0.25">
      <c r="A97" t="s">
        <v>17203</v>
      </c>
      <c r="B97">
        <v>10364457.18</v>
      </c>
    </row>
    <row r="98" spans="1:2" x14ac:dyDescent="0.25">
      <c r="A98" t="s">
        <v>17203</v>
      </c>
      <c r="B98">
        <v>107817.86</v>
      </c>
    </row>
    <row r="99" spans="1:2" x14ac:dyDescent="0.25">
      <c r="A99" t="s">
        <v>17203</v>
      </c>
      <c r="B99">
        <v>131328.62</v>
      </c>
    </row>
    <row r="100" spans="1:2" x14ac:dyDescent="0.25">
      <c r="A100" t="s">
        <v>17203</v>
      </c>
      <c r="B100">
        <v>206931.6</v>
      </c>
    </row>
    <row r="101" spans="1:2" x14ac:dyDescent="0.25">
      <c r="A101" t="s">
        <v>17203</v>
      </c>
      <c r="B101">
        <v>89451.8</v>
      </c>
    </row>
    <row r="102" spans="1:2" x14ac:dyDescent="0.25">
      <c r="A102" t="s">
        <v>17203</v>
      </c>
      <c r="B102">
        <v>6898398.7699999996</v>
      </c>
    </row>
    <row r="103" spans="1:2" x14ac:dyDescent="0.25">
      <c r="A103" t="s">
        <v>17203</v>
      </c>
      <c r="B103">
        <v>3830649.87</v>
      </c>
    </row>
    <row r="104" spans="1:2" x14ac:dyDescent="0.25">
      <c r="A104" t="s">
        <v>17203</v>
      </c>
      <c r="B104">
        <v>6012771.6600000001</v>
      </c>
    </row>
    <row r="105" spans="1:2" x14ac:dyDescent="0.25">
      <c r="A105" t="s">
        <v>17203</v>
      </c>
      <c r="B105">
        <v>2385886.4300000002</v>
      </c>
    </row>
    <row r="106" spans="1:2" x14ac:dyDescent="0.25">
      <c r="A106" t="s">
        <v>17204</v>
      </c>
      <c r="B106">
        <v>4277166.1900000004</v>
      </c>
    </row>
    <row r="107" spans="1:2" x14ac:dyDescent="0.25">
      <c r="A107" t="s">
        <v>17204</v>
      </c>
      <c r="B107">
        <v>173382.74</v>
      </c>
    </row>
    <row r="108" spans="1:2" x14ac:dyDescent="0.25">
      <c r="A108" t="s">
        <v>17204</v>
      </c>
      <c r="B108">
        <v>5236101.2</v>
      </c>
    </row>
    <row r="109" spans="1:2" x14ac:dyDescent="0.25">
      <c r="A109" t="s">
        <v>17204</v>
      </c>
      <c r="B109">
        <v>7808327.2300000004</v>
      </c>
    </row>
    <row r="110" spans="1:2" x14ac:dyDescent="0.25">
      <c r="A110" t="s">
        <v>17204</v>
      </c>
      <c r="B110">
        <v>158937.59</v>
      </c>
    </row>
    <row r="111" spans="1:2" x14ac:dyDescent="0.25">
      <c r="A111" t="s">
        <v>17204</v>
      </c>
      <c r="B111">
        <v>3182413.8</v>
      </c>
    </row>
    <row r="112" spans="1:2" x14ac:dyDescent="0.25">
      <c r="A112" t="s">
        <v>17204</v>
      </c>
      <c r="B112">
        <v>255708.36</v>
      </c>
    </row>
    <row r="113" spans="1:2" x14ac:dyDescent="0.25">
      <c r="A113" t="s">
        <v>17204</v>
      </c>
      <c r="B113">
        <v>88180.19</v>
      </c>
    </row>
    <row r="114" spans="1:2" x14ac:dyDescent="0.25">
      <c r="A114" t="s">
        <v>17204</v>
      </c>
      <c r="B114">
        <v>3790069.58</v>
      </c>
    </row>
    <row r="115" spans="1:2" x14ac:dyDescent="0.25">
      <c r="A115" t="s">
        <v>17204</v>
      </c>
      <c r="B115">
        <v>3195366.61</v>
      </c>
    </row>
    <row r="116" spans="1:2" x14ac:dyDescent="0.25">
      <c r="A116" t="s">
        <v>17204</v>
      </c>
      <c r="B116">
        <v>4580979.4700000007</v>
      </c>
    </row>
    <row r="117" spans="1:2" x14ac:dyDescent="0.25">
      <c r="A117" t="s">
        <v>17204</v>
      </c>
      <c r="B117">
        <v>6073673.1900000004</v>
      </c>
    </row>
    <row r="118" spans="1:2" x14ac:dyDescent="0.25">
      <c r="A118" t="s">
        <v>17204</v>
      </c>
      <c r="B118">
        <v>4977095.74</v>
      </c>
    </row>
    <row r="119" spans="1:2" x14ac:dyDescent="0.25">
      <c r="A119" t="s">
        <v>17204</v>
      </c>
      <c r="B119">
        <v>1401116.25</v>
      </c>
    </row>
    <row r="120" spans="1:2" x14ac:dyDescent="0.25">
      <c r="A120" t="s">
        <v>17204</v>
      </c>
      <c r="B120">
        <v>3387754.6500000004</v>
      </c>
    </row>
    <row r="121" spans="1:2" x14ac:dyDescent="0.25">
      <c r="A121" t="s">
        <v>17204</v>
      </c>
      <c r="B121">
        <v>3326037.0999999996</v>
      </c>
    </row>
    <row r="122" spans="1:2" x14ac:dyDescent="0.25">
      <c r="A122" t="s">
        <v>17204</v>
      </c>
      <c r="B122">
        <v>87764.82</v>
      </c>
    </row>
    <row r="123" spans="1:2" x14ac:dyDescent="0.25">
      <c r="A123" t="s">
        <v>17204</v>
      </c>
      <c r="B123">
        <v>2243646.86</v>
      </c>
    </row>
    <row r="124" spans="1:2" x14ac:dyDescent="0.25">
      <c r="A124" t="s">
        <v>17204</v>
      </c>
      <c r="B124">
        <v>66899.47</v>
      </c>
    </row>
    <row r="125" spans="1:2" x14ac:dyDescent="0.25">
      <c r="A125" t="s">
        <v>17204</v>
      </c>
      <c r="B125">
        <v>77916.88</v>
      </c>
    </row>
    <row r="126" spans="1:2" x14ac:dyDescent="0.25">
      <c r="A126" t="s">
        <v>17204</v>
      </c>
      <c r="B126">
        <v>3514103.78</v>
      </c>
    </row>
    <row r="127" spans="1:2" x14ac:dyDescent="0.25">
      <c r="A127" t="s">
        <v>17204</v>
      </c>
      <c r="B127">
        <v>3557678.82</v>
      </c>
    </row>
    <row r="128" spans="1:2" x14ac:dyDescent="0.25">
      <c r="A128" t="s">
        <v>17204</v>
      </c>
      <c r="B128">
        <v>3723201.86</v>
      </c>
    </row>
    <row r="129" spans="1:2" x14ac:dyDescent="0.25">
      <c r="A129" t="s">
        <v>17204</v>
      </c>
      <c r="B129">
        <v>80152.320000000007</v>
      </c>
    </row>
    <row r="130" spans="1:2" x14ac:dyDescent="0.25">
      <c r="A130" t="s">
        <v>17204</v>
      </c>
      <c r="B130">
        <v>2467595.3899999997</v>
      </c>
    </row>
    <row r="131" spans="1:2" x14ac:dyDescent="0.25">
      <c r="A131" t="s">
        <v>17204</v>
      </c>
      <c r="B131">
        <v>72394.259999999995</v>
      </c>
    </row>
    <row r="132" spans="1:2" x14ac:dyDescent="0.25">
      <c r="A132" t="s">
        <v>17204</v>
      </c>
      <c r="B132">
        <v>73756.179999999993</v>
      </c>
    </row>
    <row r="133" spans="1:2" x14ac:dyDescent="0.25">
      <c r="A133" t="s">
        <v>17204</v>
      </c>
      <c r="B133">
        <v>4054666.87</v>
      </c>
    </row>
    <row r="134" spans="1:2" x14ac:dyDescent="0.25">
      <c r="A134" t="s">
        <v>17204</v>
      </c>
      <c r="B134">
        <v>75776.399999999994</v>
      </c>
    </row>
    <row r="135" spans="1:2" x14ac:dyDescent="0.25">
      <c r="A135" t="s">
        <v>17204</v>
      </c>
      <c r="B135">
        <v>2145853.8899999997</v>
      </c>
    </row>
    <row r="136" spans="1:2" x14ac:dyDescent="0.25">
      <c r="A136" t="s">
        <v>17204</v>
      </c>
      <c r="B136">
        <v>5949971.870000001</v>
      </c>
    </row>
    <row r="137" spans="1:2" x14ac:dyDescent="0.25">
      <c r="A137" t="s">
        <v>17204</v>
      </c>
      <c r="B137">
        <v>3560945.88</v>
      </c>
    </row>
    <row r="138" spans="1:2" x14ac:dyDescent="0.25">
      <c r="A138" t="s">
        <v>17204</v>
      </c>
      <c r="B138">
        <v>5181326.9499999993</v>
      </c>
    </row>
    <row r="139" spans="1:2" x14ac:dyDescent="0.25">
      <c r="A139" t="s">
        <v>17204</v>
      </c>
      <c r="B139">
        <v>70537.149999999994</v>
      </c>
    </row>
    <row r="140" spans="1:2" x14ac:dyDescent="0.25">
      <c r="A140" t="s">
        <v>17204</v>
      </c>
      <c r="B140">
        <v>76108.55</v>
      </c>
    </row>
    <row r="141" spans="1:2" x14ac:dyDescent="0.25">
      <c r="A141" t="s">
        <v>17204</v>
      </c>
      <c r="B141">
        <v>65744.570000000007</v>
      </c>
    </row>
    <row r="142" spans="1:2" x14ac:dyDescent="0.25">
      <c r="A142" t="s">
        <v>17204</v>
      </c>
      <c r="B142">
        <v>67179.75</v>
      </c>
    </row>
    <row r="143" spans="1:2" x14ac:dyDescent="0.25">
      <c r="A143" t="s">
        <v>17204</v>
      </c>
      <c r="B143">
        <v>70114.31</v>
      </c>
    </row>
    <row r="144" spans="1:2" x14ac:dyDescent="0.25">
      <c r="A144" t="s">
        <v>17204</v>
      </c>
      <c r="B144">
        <v>76038.22</v>
      </c>
    </row>
    <row r="145" spans="1:2" x14ac:dyDescent="0.25">
      <c r="A145" t="s">
        <v>17204</v>
      </c>
      <c r="B145">
        <v>70386.179999999993</v>
      </c>
    </row>
    <row r="146" spans="1:2" x14ac:dyDescent="0.25">
      <c r="A146" t="s">
        <v>17204</v>
      </c>
      <c r="B146">
        <v>10314060.01</v>
      </c>
    </row>
    <row r="147" spans="1:2" x14ac:dyDescent="0.25">
      <c r="A147" t="s">
        <v>17205</v>
      </c>
      <c r="B147">
        <v>3711200.22</v>
      </c>
    </row>
    <row r="148" spans="1:2" x14ac:dyDescent="0.25">
      <c r="A148" t="s">
        <v>17205</v>
      </c>
      <c r="B148">
        <v>9400487.7800000012</v>
      </c>
    </row>
    <row r="149" spans="1:2" x14ac:dyDescent="0.25">
      <c r="A149" t="s">
        <v>17205</v>
      </c>
      <c r="B149">
        <v>5188861.51</v>
      </c>
    </row>
    <row r="150" spans="1:2" x14ac:dyDescent="0.25">
      <c r="A150" t="s">
        <v>17205</v>
      </c>
      <c r="B150">
        <v>171204.21</v>
      </c>
    </row>
    <row r="151" spans="1:2" x14ac:dyDescent="0.25">
      <c r="A151" t="s">
        <v>17205</v>
      </c>
      <c r="B151">
        <v>128079.12</v>
      </c>
    </row>
    <row r="152" spans="1:2" x14ac:dyDescent="0.25">
      <c r="A152" t="s">
        <v>17205</v>
      </c>
      <c r="B152">
        <v>9088460.4900000002</v>
      </c>
    </row>
    <row r="153" spans="1:2" x14ac:dyDescent="0.25">
      <c r="A153" t="s">
        <v>17205</v>
      </c>
      <c r="B153">
        <v>109982.34</v>
      </c>
    </row>
    <row r="154" spans="1:2" x14ac:dyDescent="0.25">
      <c r="A154" t="s">
        <v>17205</v>
      </c>
      <c r="B154">
        <v>208591.06</v>
      </c>
    </row>
    <row r="155" spans="1:2" x14ac:dyDescent="0.25">
      <c r="A155" t="s">
        <v>17205</v>
      </c>
      <c r="B155">
        <v>208462.31</v>
      </c>
    </row>
    <row r="156" spans="1:2" x14ac:dyDescent="0.25">
      <c r="A156" t="s">
        <v>17205</v>
      </c>
      <c r="B156">
        <v>5483464.3099999996</v>
      </c>
    </row>
    <row r="157" spans="1:2" x14ac:dyDescent="0.25">
      <c r="A157" t="s">
        <v>17205</v>
      </c>
      <c r="B157">
        <v>5309254.76</v>
      </c>
    </row>
    <row r="158" spans="1:2" x14ac:dyDescent="0.25">
      <c r="A158" t="s">
        <v>17205</v>
      </c>
      <c r="B158">
        <v>11905448.02</v>
      </c>
    </row>
    <row r="159" spans="1:2" x14ac:dyDescent="0.25">
      <c r="A159" t="s">
        <v>17205</v>
      </c>
      <c r="B159">
        <v>2993323.19</v>
      </c>
    </row>
    <row r="160" spans="1:2" x14ac:dyDescent="0.25">
      <c r="A160" t="s">
        <v>17205</v>
      </c>
      <c r="B160">
        <v>30439998.599999998</v>
      </c>
    </row>
    <row r="161" spans="1:2" x14ac:dyDescent="0.25">
      <c r="A161" t="s">
        <v>17205</v>
      </c>
      <c r="B161">
        <v>3908071</v>
      </c>
    </row>
    <row r="162" spans="1:2" x14ac:dyDescent="0.25">
      <c r="A162" t="s">
        <v>17205</v>
      </c>
      <c r="B162">
        <v>11109378.639999999</v>
      </c>
    </row>
    <row r="163" spans="1:2" x14ac:dyDescent="0.25">
      <c r="A163" t="s">
        <v>17205</v>
      </c>
      <c r="B163">
        <v>4770040.8600000003</v>
      </c>
    </row>
    <row r="164" spans="1:2" x14ac:dyDescent="0.25">
      <c r="A164" t="s">
        <v>17251</v>
      </c>
      <c r="B164">
        <v>11461910.719999999</v>
      </c>
    </row>
    <row r="165" spans="1:2" x14ac:dyDescent="0.25">
      <c r="A165" t="s">
        <v>17414</v>
      </c>
      <c r="B165">
        <v>8183353.4399999995</v>
      </c>
    </row>
    <row r="166" spans="1:2" x14ac:dyDescent="0.25">
      <c r="A166" t="s">
        <v>17414</v>
      </c>
      <c r="B166">
        <v>6227821.54</v>
      </c>
    </row>
    <row r="167" spans="1:2" x14ac:dyDescent="0.25">
      <c r="A167" t="s">
        <v>17414</v>
      </c>
      <c r="B167">
        <v>371727.94</v>
      </c>
    </row>
    <row r="168" spans="1:2" x14ac:dyDescent="0.25">
      <c r="A168" t="s">
        <v>17414</v>
      </c>
      <c r="B168">
        <v>74392.67</v>
      </c>
    </row>
    <row r="169" spans="1:2" x14ac:dyDescent="0.25">
      <c r="A169" t="s">
        <v>17414</v>
      </c>
      <c r="B169">
        <v>5569367.1299999999</v>
      </c>
    </row>
    <row r="170" spans="1:2" x14ac:dyDescent="0.25">
      <c r="A170" t="s">
        <v>17414</v>
      </c>
      <c r="B170">
        <v>142547.57</v>
      </c>
    </row>
    <row r="171" spans="1:2" x14ac:dyDescent="0.25">
      <c r="A171" t="s">
        <v>17414</v>
      </c>
      <c r="B171">
        <v>180864.83</v>
      </c>
    </row>
    <row r="172" spans="1:2" x14ac:dyDescent="0.25">
      <c r="A172" t="s">
        <v>17414</v>
      </c>
      <c r="B172">
        <v>9432457.9800000004</v>
      </c>
    </row>
    <row r="173" spans="1:2" x14ac:dyDescent="0.25">
      <c r="A173" t="s">
        <v>17414</v>
      </c>
      <c r="B173">
        <v>209688.72</v>
      </c>
    </row>
    <row r="174" spans="1:2" x14ac:dyDescent="0.25">
      <c r="A174" t="s">
        <v>17414</v>
      </c>
      <c r="B174">
        <v>7584984.4900000002</v>
      </c>
    </row>
    <row r="175" spans="1:2" x14ac:dyDescent="0.25">
      <c r="A175" t="s">
        <v>17414</v>
      </c>
      <c r="B175">
        <v>8378586.0800000001</v>
      </c>
    </row>
    <row r="176" spans="1:2" x14ac:dyDescent="0.25">
      <c r="A176" t="s">
        <v>17414</v>
      </c>
      <c r="B176">
        <v>9655445.5599999987</v>
      </c>
    </row>
    <row r="177" spans="1:2" x14ac:dyDescent="0.25">
      <c r="A177" t="s">
        <v>17414</v>
      </c>
      <c r="B177">
        <v>9091549.8300000001</v>
      </c>
    </row>
    <row r="178" spans="1:2" x14ac:dyDescent="0.25">
      <c r="A178" t="s">
        <v>17414</v>
      </c>
      <c r="B178">
        <v>143099.59</v>
      </c>
    </row>
    <row r="179" spans="1:2" x14ac:dyDescent="0.25">
      <c r="A179" t="s">
        <v>17414</v>
      </c>
      <c r="B179">
        <v>199353.28</v>
      </c>
    </row>
    <row r="180" spans="1:2" x14ac:dyDescent="0.25">
      <c r="A180" t="s">
        <v>17414</v>
      </c>
      <c r="B180">
        <v>5201998.6600000011</v>
      </c>
    </row>
    <row r="181" spans="1:2" x14ac:dyDescent="0.25">
      <c r="A181" t="s">
        <v>17414</v>
      </c>
      <c r="B181">
        <v>103496.66</v>
      </c>
    </row>
    <row r="182" spans="1:2" x14ac:dyDescent="0.25">
      <c r="A182" t="s">
        <v>17414</v>
      </c>
      <c r="B182">
        <v>7279824.7300000004</v>
      </c>
    </row>
    <row r="183" spans="1:2" x14ac:dyDescent="0.25">
      <c r="A183" t="s">
        <v>17414</v>
      </c>
      <c r="B183">
        <v>2384930.21</v>
      </c>
    </row>
    <row r="184" spans="1:2" x14ac:dyDescent="0.25">
      <c r="A184" t="s">
        <v>17414</v>
      </c>
      <c r="B184">
        <v>7153587.8300000001</v>
      </c>
    </row>
    <row r="185" spans="1:2" x14ac:dyDescent="0.25">
      <c r="A185" t="s">
        <v>17414</v>
      </c>
      <c r="B185">
        <v>77624.87</v>
      </c>
    </row>
    <row r="186" spans="1:2" x14ac:dyDescent="0.25">
      <c r="A186" t="s">
        <v>17414</v>
      </c>
      <c r="B186">
        <v>200000</v>
      </c>
    </row>
    <row r="187" spans="1:2" x14ac:dyDescent="0.25">
      <c r="A187" t="s">
        <v>17414</v>
      </c>
      <c r="B187">
        <v>150000</v>
      </c>
    </row>
    <row r="188" spans="1:2" x14ac:dyDescent="0.25">
      <c r="A188" t="s">
        <v>17414</v>
      </c>
      <c r="B188">
        <v>180000</v>
      </c>
    </row>
    <row r="189" spans="1:2" x14ac:dyDescent="0.25">
      <c r="A189" t="s">
        <v>17414</v>
      </c>
      <c r="B189">
        <v>179926.24</v>
      </c>
    </row>
    <row r="190" spans="1:2" x14ac:dyDescent="0.25">
      <c r="A190" t="s">
        <v>17414</v>
      </c>
      <c r="B190">
        <v>117474.17</v>
      </c>
    </row>
    <row r="191" spans="1:2" x14ac:dyDescent="0.25">
      <c r="A191" t="s">
        <v>17414</v>
      </c>
      <c r="B191">
        <v>122137.60000000001</v>
      </c>
    </row>
    <row r="192" spans="1:2" x14ac:dyDescent="0.25">
      <c r="A192" t="s">
        <v>17414</v>
      </c>
      <c r="B192">
        <v>95836.15</v>
      </c>
    </row>
    <row r="193" spans="1:2" x14ac:dyDescent="0.25">
      <c r="A193" t="s">
        <v>17414</v>
      </c>
      <c r="B193">
        <v>4852331.0999999996</v>
      </c>
    </row>
    <row r="194" spans="1:2" x14ac:dyDescent="0.25">
      <c r="A194" t="s">
        <v>17414</v>
      </c>
      <c r="B194">
        <v>180000</v>
      </c>
    </row>
    <row r="195" spans="1:2" x14ac:dyDescent="0.25">
      <c r="A195" t="s">
        <v>17418</v>
      </c>
      <c r="B195">
        <v>69346.91</v>
      </c>
    </row>
    <row r="196" spans="1:2" x14ac:dyDescent="0.25">
      <c r="A196" t="s">
        <v>17418</v>
      </c>
      <c r="B196">
        <v>3590475.33</v>
      </c>
    </row>
    <row r="197" spans="1:2" x14ac:dyDescent="0.25">
      <c r="A197" t="s">
        <v>17418</v>
      </c>
      <c r="B197">
        <v>4577199.13</v>
      </c>
    </row>
    <row r="198" spans="1:2" x14ac:dyDescent="0.25">
      <c r="A198" t="s">
        <v>17418</v>
      </c>
      <c r="B198">
        <v>6024305.4100000001</v>
      </c>
    </row>
    <row r="199" spans="1:2" x14ac:dyDescent="0.25">
      <c r="A199" t="s">
        <v>17418</v>
      </c>
      <c r="B199">
        <v>60717.15</v>
      </c>
    </row>
    <row r="200" spans="1:2" x14ac:dyDescent="0.25">
      <c r="A200" t="s">
        <v>17418</v>
      </c>
      <c r="B200">
        <v>7974949.1299999999</v>
      </c>
    </row>
    <row r="201" spans="1:2" x14ac:dyDescent="0.25">
      <c r="A201" t="s">
        <v>17418</v>
      </c>
      <c r="B201">
        <v>21352715.430000003</v>
      </c>
    </row>
    <row r="202" spans="1:2" x14ac:dyDescent="0.25">
      <c r="A202" t="s">
        <v>17418</v>
      </c>
      <c r="B202">
        <v>142054.57999999999</v>
      </c>
    </row>
    <row r="203" spans="1:2" x14ac:dyDescent="0.25">
      <c r="A203" t="s">
        <v>17418</v>
      </c>
      <c r="B203">
        <v>5102032.4399999995</v>
      </c>
    </row>
    <row r="204" spans="1:2" x14ac:dyDescent="0.25">
      <c r="A204" t="s">
        <v>17418</v>
      </c>
      <c r="B204">
        <v>68400</v>
      </c>
    </row>
    <row r="205" spans="1:2" x14ac:dyDescent="0.25">
      <c r="A205" t="s">
        <v>17418</v>
      </c>
      <c r="B205">
        <v>7541560.5300000003</v>
      </c>
    </row>
    <row r="206" spans="1:2" x14ac:dyDescent="0.25">
      <c r="A206" t="s">
        <v>17418</v>
      </c>
      <c r="B206">
        <v>2713394.63</v>
      </c>
    </row>
    <row r="207" spans="1:2" x14ac:dyDescent="0.25">
      <c r="A207" t="s">
        <v>17418</v>
      </c>
      <c r="B207">
        <v>60961.8</v>
      </c>
    </row>
    <row r="208" spans="1:2" x14ac:dyDescent="0.25">
      <c r="A208" t="s">
        <v>17418</v>
      </c>
      <c r="B208">
        <v>116115.89</v>
      </c>
    </row>
    <row r="209" spans="1:2" x14ac:dyDescent="0.25">
      <c r="A209" t="s">
        <v>17418</v>
      </c>
      <c r="B209">
        <v>3114388.91</v>
      </c>
    </row>
    <row r="210" spans="1:2" x14ac:dyDescent="0.25">
      <c r="A210" t="s">
        <v>17418</v>
      </c>
      <c r="B210">
        <v>2842452.75</v>
      </c>
    </row>
    <row r="211" spans="1:2" x14ac:dyDescent="0.25">
      <c r="A211" t="s">
        <v>17418</v>
      </c>
      <c r="B211">
        <v>6103891.0099999998</v>
      </c>
    </row>
    <row r="212" spans="1:2" x14ac:dyDescent="0.25">
      <c r="A212" t="s">
        <v>17418</v>
      </c>
      <c r="B212">
        <v>10584539.799999999</v>
      </c>
    </row>
    <row r="213" spans="1:2" x14ac:dyDescent="0.25">
      <c r="A213" t="s">
        <v>17419</v>
      </c>
      <c r="B213">
        <v>4184396.3</v>
      </c>
    </row>
    <row r="214" spans="1:2" x14ac:dyDescent="0.25">
      <c r="A214" t="s">
        <v>17419</v>
      </c>
      <c r="B214">
        <v>6171228.5999999996</v>
      </c>
    </row>
    <row r="215" spans="1:2" x14ac:dyDescent="0.25">
      <c r="A215" t="s">
        <v>17419</v>
      </c>
      <c r="B215">
        <v>6782889.6200000001</v>
      </c>
    </row>
    <row r="216" spans="1:2" x14ac:dyDescent="0.25">
      <c r="A216" t="s">
        <v>17419</v>
      </c>
      <c r="B216">
        <v>3485761.37</v>
      </c>
    </row>
    <row r="217" spans="1:2" x14ac:dyDescent="0.25">
      <c r="A217" t="s">
        <v>17420</v>
      </c>
      <c r="B217">
        <v>6895274.1099999985</v>
      </c>
    </row>
    <row r="218" spans="1:2" x14ac:dyDescent="0.25">
      <c r="A218" t="s">
        <v>17420</v>
      </c>
      <c r="B218">
        <v>2723043.16</v>
      </c>
    </row>
    <row r="219" spans="1:2" x14ac:dyDescent="0.25">
      <c r="A219" t="s">
        <v>17420</v>
      </c>
      <c r="B219">
        <v>2988281.18</v>
      </c>
    </row>
    <row r="220" spans="1:2" x14ac:dyDescent="0.25">
      <c r="A220" t="s">
        <v>17420</v>
      </c>
      <c r="B220">
        <v>3052967.09</v>
      </c>
    </row>
    <row r="221" spans="1:2" x14ac:dyDescent="0.25">
      <c r="A221" t="s">
        <v>17421</v>
      </c>
      <c r="B221">
        <v>142844.35999999999</v>
      </c>
    </row>
    <row r="222" spans="1:2" x14ac:dyDescent="0.25">
      <c r="A222" t="s">
        <v>17421</v>
      </c>
      <c r="B222">
        <v>6160030</v>
      </c>
    </row>
    <row r="223" spans="1:2" x14ac:dyDescent="0.25">
      <c r="A223" t="s">
        <v>17413</v>
      </c>
      <c r="B223">
        <v>10774533.32</v>
      </c>
    </row>
    <row r="224" spans="1:2" x14ac:dyDescent="0.25">
      <c r="A224" t="s">
        <v>17413</v>
      </c>
      <c r="B224">
        <v>9990775.3900000006</v>
      </c>
    </row>
    <row r="225" spans="1:2" x14ac:dyDescent="0.25">
      <c r="A225" t="s">
        <v>17413</v>
      </c>
      <c r="B225">
        <v>7545440.3200000003</v>
      </c>
    </row>
    <row r="226" spans="1:2" x14ac:dyDescent="0.25">
      <c r="A226" t="s">
        <v>17413</v>
      </c>
      <c r="B226">
        <v>5254609.5599999996</v>
      </c>
    </row>
    <row r="227" spans="1:2" x14ac:dyDescent="0.25">
      <c r="A227" t="s">
        <v>17413</v>
      </c>
      <c r="B227">
        <v>6342842.2000000002</v>
      </c>
    </row>
    <row r="228" spans="1:2" x14ac:dyDescent="0.25">
      <c r="A228" t="s">
        <v>17413</v>
      </c>
      <c r="B228">
        <v>5541160.8700000001</v>
      </c>
    </row>
    <row r="229" spans="1:2" x14ac:dyDescent="0.25">
      <c r="A229" t="s">
        <v>17413</v>
      </c>
      <c r="B229">
        <v>6110785.7800000003</v>
      </c>
    </row>
    <row r="230" spans="1:2" x14ac:dyDescent="0.25">
      <c r="A230" t="s">
        <v>17422</v>
      </c>
      <c r="B230">
        <v>2725418.7</v>
      </c>
    </row>
    <row r="231" spans="1:2" x14ac:dyDescent="0.25">
      <c r="A231" t="s">
        <v>17422</v>
      </c>
      <c r="B231">
        <v>103911.17</v>
      </c>
    </row>
    <row r="232" spans="1:2" x14ac:dyDescent="0.25">
      <c r="A232" t="s">
        <v>17422</v>
      </c>
      <c r="B232">
        <v>4715189.4100000011</v>
      </c>
    </row>
    <row r="233" spans="1:2" x14ac:dyDescent="0.25">
      <c r="A233" t="s">
        <v>17422</v>
      </c>
      <c r="B233">
        <v>3878743.63</v>
      </c>
    </row>
    <row r="234" spans="1:2" x14ac:dyDescent="0.25">
      <c r="A234" t="s">
        <v>17422</v>
      </c>
      <c r="B234">
        <v>79629.64</v>
      </c>
    </row>
    <row r="235" spans="1:2" x14ac:dyDescent="0.25">
      <c r="A235" t="s">
        <v>17422</v>
      </c>
      <c r="B235">
        <v>2721958.41</v>
      </c>
    </row>
    <row r="236" spans="1:2" x14ac:dyDescent="0.25">
      <c r="A236" t="s">
        <v>17422</v>
      </c>
      <c r="B236">
        <v>150526.25</v>
      </c>
    </row>
    <row r="237" spans="1:2" x14ac:dyDescent="0.25">
      <c r="A237" t="s">
        <v>17422</v>
      </c>
      <c r="B237">
        <v>148719.34</v>
      </c>
    </row>
    <row r="238" spans="1:2" x14ac:dyDescent="0.25">
      <c r="A238" t="s">
        <v>17422</v>
      </c>
      <c r="B238">
        <v>2514317.4500000002</v>
      </c>
    </row>
    <row r="239" spans="1:2" x14ac:dyDescent="0.25">
      <c r="A239" t="s">
        <v>17422</v>
      </c>
      <c r="B239">
        <v>2715591.5</v>
      </c>
    </row>
    <row r="240" spans="1:2" x14ac:dyDescent="0.25">
      <c r="A240" t="s">
        <v>17422</v>
      </c>
      <c r="B240">
        <v>2223338.27</v>
      </c>
    </row>
    <row r="241" spans="1:2" x14ac:dyDescent="0.25">
      <c r="A241" t="s">
        <v>17422</v>
      </c>
      <c r="B241">
        <v>4576152.79</v>
      </c>
    </row>
    <row r="242" spans="1:2" x14ac:dyDescent="0.25">
      <c r="A242" t="s">
        <v>17422</v>
      </c>
      <c r="B242">
        <v>5814424.9500000002</v>
      </c>
    </row>
    <row r="243" spans="1:2" x14ac:dyDescent="0.25">
      <c r="A243" t="s">
        <v>17422</v>
      </c>
      <c r="B243">
        <v>109595.58</v>
      </c>
    </row>
    <row r="244" spans="1:2" x14ac:dyDescent="0.25">
      <c r="A244" t="s">
        <v>17422</v>
      </c>
      <c r="B244">
        <v>6009581.4299999997</v>
      </c>
    </row>
    <row r="245" spans="1:2" x14ac:dyDescent="0.25">
      <c r="A245" t="s">
        <v>17423</v>
      </c>
      <c r="B245">
        <v>2632810.4200000004</v>
      </c>
    </row>
    <row r="246" spans="1:2" x14ac:dyDescent="0.25">
      <c r="A246" t="s">
        <v>17423</v>
      </c>
      <c r="B246">
        <v>627109.65</v>
      </c>
    </row>
    <row r="247" spans="1:2" x14ac:dyDescent="0.25">
      <c r="A247" t="s">
        <v>17423</v>
      </c>
      <c r="B247">
        <v>5407739.2100000009</v>
      </c>
    </row>
    <row r="248" spans="1:2" x14ac:dyDescent="0.25">
      <c r="A248" t="s">
        <v>17423</v>
      </c>
      <c r="B248">
        <v>16636755.110000001</v>
      </c>
    </row>
    <row r="249" spans="1:2" x14ac:dyDescent="0.25">
      <c r="A249" t="s">
        <v>17423</v>
      </c>
      <c r="B249">
        <v>150000</v>
      </c>
    </row>
    <row r="250" spans="1:2" x14ac:dyDescent="0.25">
      <c r="A250" t="s">
        <v>17423</v>
      </c>
      <c r="B250">
        <v>150000</v>
      </c>
    </row>
    <row r="251" spans="1:2" x14ac:dyDescent="0.25">
      <c r="A251" t="s">
        <v>17423</v>
      </c>
      <c r="B251">
        <v>150000</v>
      </c>
    </row>
    <row r="252" spans="1:2" x14ac:dyDescent="0.25">
      <c r="A252" t="s">
        <v>17423</v>
      </c>
      <c r="B252">
        <v>180000</v>
      </c>
    </row>
    <row r="253" spans="1:2" x14ac:dyDescent="0.25">
      <c r="A253" t="s">
        <v>17425</v>
      </c>
      <c r="B253">
        <v>84913.45</v>
      </c>
    </row>
    <row r="254" spans="1:2" x14ac:dyDescent="0.25">
      <c r="A254" t="s">
        <v>17425</v>
      </c>
      <c r="B254">
        <v>12316890.350000001</v>
      </c>
    </row>
    <row r="255" spans="1:2" x14ac:dyDescent="0.25">
      <c r="A255" t="s">
        <v>17425</v>
      </c>
      <c r="B255">
        <v>3592809.7</v>
      </c>
    </row>
    <row r="256" spans="1:2" x14ac:dyDescent="0.25">
      <c r="A256" t="s">
        <v>17425</v>
      </c>
      <c r="B256">
        <v>5881607.7999999998</v>
      </c>
    </row>
    <row r="257" spans="1:2" x14ac:dyDescent="0.25">
      <c r="A257" t="s">
        <v>17417</v>
      </c>
      <c r="B257">
        <v>90383.33</v>
      </c>
    </row>
    <row r="258" spans="1:2" x14ac:dyDescent="0.25">
      <c r="A258" t="s">
        <v>17417</v>
      </c>
      <c r="B258">
        <v>3715485.27</v>
      </c>
    </row>
    <row r="259" spans="1:2" x14ac:dyDescent="0.25">
      <c r="A259" t="s">
        <v>17417</v>
      </c>
      <c r="B259">
        <v>119707.98</v>
      </c>
    </row>
    <row r="260" spans="1:2" x14ac:dyDescent="0.25">
      <c r="A260" t="s">
        <v>17417</v>
      </c>
      <c r="B260">
        <v>322851.45</v>
      </c>
    </row>
    <row r="261" spans="1:2" x14ac:dyDescent="0.25">
      <c r="A261" t="s">
        <v>17417</v>
      </c>
      <c r="B261">
        <v>9094927.2400000002</v>
      </c>
    </row>
    <row r="262" spans="1:2" x14ac:dyDescent="0.25">
      <c r="A262" t="s">
        <v>17417</v>
      </c>
      <c r="B262">
        <v>201574.95</v>
      </c>
    </row>
    <row r="263" spans="1:2" x14ac:dyDescent="0.25">
      <c r="A263" t="s">
        <v>17417</v>
      </c>
      <c r="B263">
        <v>4340633.34</v>
      </c>
    </row>
    <row r="264" spans="1:2" x14ac:dyDescent="0.25">
      <c r="A264" t="s">
        <v>17417</v>
      </c>
      <c r="B264">
        <v>329202.93</v>
      </c>
    </row>
    <row r="265" spans="1:2" x14ac:dyDescent="0.25">
      <c r="A265" t="s">
        <v>17417</v>
      </c>
      <c r="B265">
        <v>5166110.16</v>
      </c>
    </row>
    <row r="266" spans="1:2" x14ac:dyDescent="0.25">
      <c r="A266" t="s">
        <v>17417</v>
      </c>
      <c r="B266">
        <v>3900478.44</v>
      </c>
    </row>
    <row r="267" spans="1:2" x14ac:dyDescent="0.25">
      <c r="A267" t="s">
        <v>17417</v>
      </c>
      <c r="B267">
        <v>89995.18</v>
      </c>
    </row>
    <row r="268" spans="1:2" x14ac:dyDescent="0.25">
      <c r="A268" t="s">
        <v>17417</v>
      </c>
      <c r="B268">
        <v>10359766.09</v>
      </c>
    </row>
    <row r="269" spans="1:2" x14ac:dyDescent="0.25">
      <c r="A269" t="s">
        <v>17417</v>
      </c>
      <c r="B269">
        <v>252788.23</v>
      </c>
    </row>
    <row r="270" spans="1:2" x14ac:dyDescent="0.25">
      <c r="A270" t="s">
        <v>17417</v>
      </c>
      <c r="B270">
        <v>5019129.92</v>
      </c>
    </row>
    <row r="271" spans="1:2" x14ac:dyDescent="0.25">
      <c r="A271" t="s">
        <v>17417</v>
      </c>
      <c r="B271">
        <v>96205.18</v>
      </c>
    </row>
    <row r="272" spans="1:2" x14ac:dyDescent="0.25">
      <c r="A272" t="s">
        <v>17417</v>
      </c>
      <c r="B272">
        <v>4889987.7</v>
      </c>
    </row>
    <row r="273" spans="1:2" x14ac:dyDescent="0.25">
      <c r="A273" t="s">
        <v>17417</v>
      </c>
      <c r="B273">
        <v>149544.20000000001</v>
      </c>
    </row>
    <row r="274" spans="1:2" x14ac:dyDescent="0.25">
      <c r="A274" t="s">
        <v>17417</v>
      </c>
      <c r="B274">
        <v>3982172</v>
      </c>
    </row>
    <row r="275" spans="1:2" x14ac:dyDescent="0.25">
      <c r="A275" t="s">
        <v>17417</v>
      </c>
      <c r="B275">
        <v>5618463.71</v>
      </c>
    </row>
    <row r="276" spans="1:2" x14ac:dyDescent="0.25">
      <c r="A276" t="s">
        <v>17415</v>
      </c>
      <c r="B276">
        <v>8814680.0299999993</v>
      </c>
    </row>
    <row r="277" spans="1:2" x14ac:dyDescent="0.25">
      <c r="A277" t="s">
        <v>17415</v>
      </c>
      <c r="B277">
        <v>3793574.26</v>
      </c>
    </row>
    <row r="278" spans="1:2" x14ac:dyDescent="0.25">
      <c r="A278" t="s">
        <v>17424</v>
      </c>
      <c r="B278">
        <v>180000</v>
      </c>
    </row>
    <row r="279" spans="1:2" x14ac:dyDescent="0.25">
      <c r="A279" t="s">
        <v>17424</v>
      </c>
      <c r="B279">
        <v>180000</v>
      </c>
    </row>
    <row r="280" spans="1:2" x14ac:dyDescent="0.25">
      <c r="A280" t="s">
        <v>17424</v>
      </c>
      <c r="B280">
        <v>200000</v>
      </c>
    </row>
    <row r="281" spans="1:2" x14ac:dyDescent="0.25">
      <c r="A281" t="s">
        <v>17424</v>
      </c>
      <c r="B281">
        <v>2055756.46</v>
      </c>
    </row>
    <row r="282" spans="1:2" x14ac:dyDescent="0.25">
      <c r="A282" t="s">
        <v>17424</v>
      </c>
      <c r="B282">
        <v>5941054.8099999996</v>
      </c>
    </row>
    <row r="283" spans="1:2" x14ac:dyDescent="0.25">
      <c r="A283" t="s">
        <v>17424</v>
      </c>
      <c r="B283">
        <v>6933266.2700000005</v>
      </c>
    </row>
    <row r="284" spans="1:2" x14ac:dyDescent="0.25">
      <c r="A284" t="s">
        <v>17424</v>
      </c>
      <c r="B284">
        <v>173955.9</v>
      </c>
    </row>
    <row r="285" spans="1:2" x14ac:dyDescent="0.25">
      <c r="A285" t="s">
        <v>17424</v>
      </c>
      <c r="B285">
        <v>408560</v>
      </c>
    </row>
    <row r="286" spans="1:2" x14ac:dyDescent="0.25">
      <c r="A286" t="s">
        <v>17424</v>
      </c>
      <c r="B286">
        <v>8460186.8399999999</v>
      </c>
    </row>
    <row r="287" spans="1:2" x14ac:dyDescent="0.25">
      <c r="A287" t="s">
        <v>17424</v>
      </c>
      <c r="B287">
        <v>7954292.0199999996</v>
      </c>
    </row>
    <row r="288" spans="1:2" x14ac:dyDescent="0.25">
      <c r="A288" t="s">
        <v>17424</v>
      </c>
      <c r="B288">
        <v>375274.83999999997</v>
      </c>
    </row>
    <row r="289" spans="1:2" x14ac:dyDescent="0.25">
      <c r="A289" t="s">
        <v>17424</v>
      </c>
      <c r="B289">
        <v>552284.87</v>
      </c>
    </row>
    <row r="290" spans="1:2" x14ac:dyDescent="0.25">
      <c r="A290" t="s">
        <v>17424</v>
      </c>
      <c r="B290">
        <v>559547.50999999989</v>
      </c>
    </row>
    <row r="291" spans="1:2" x14ac:dyDescent="0.25">
      <c r="A291" t="s">
        <v>17424</v>
      </c>
      <c r="B291">
        <v>11012660.640000001</v>
      </c>
    </row>
    <row r="292" spans="1:2" x14ac:dyDescent="0.25">
      <c r="A292" t="s">
        <v>17424</v>
      </c>
      <c r="B292">
        <v>3847295.6999999997</v>
      </c>
    </row>
    <row r="293" spans="1:2" x14ac:dyDescent="0.25">
      <c r="A293" t="s">
        <v>17424</v>
      </c>
      <c r="B293">
        <v>5148301.0999999996</v>
      </c>
    </row>
    <row r="294" spans="1:2" x14ac:dyDescent="0.25">
      <c r="A294" t="s">
        <v>17424</v>
      </c>
      <c r="B294">
        <v>150000</v>
      </c>
    </row>
    <row r="295" spans="1:2" x14ac:dyDescent="0.25">
      <c r="A295" t="s">
        <v>17424</v>
      </c>
      <c r="B295">
        <v>8800830.6999999993</v>
      </c>
    </row>
    <row r="296" spans="1:2" x14ac:dyDescent="0.25">
      <c r="A296" t="s">
        <v>17412</v>
      </c>
      <c r="B296">
        <v>80108.61</v>
      </c>
    </row>
    <row r="297" spans="1:2" x14ac:dyDescent="0.25">
      <c r="A297" t="s">
        <v>17412</v>
      </c>
      <c r="B297">
        <v>6790425.9500000002</v>
      </c>
    </row>
    <row r="298" spans="1:2" x14ac:dyDescent="0.25">
      <c r="A298" t="s">
        <v>17412</v>
      </c>
      <c r="B298">
        <v>9002979.2899999991</v>
      </c>
    </row>
    <row r="299" spans="1:2" x14ac:dyDescent="0.25">
      <c r="A299" t="s">
        <v>17412</v>
      </c>
      <c r="B299">
        <v>9665761.1400000006</v>
      </c>
    </row>
    <row r="300" spans="1:2" x14ac:dyDescent="0.25">
      <c r="A300" t="s">
        <v>17412</v>
      </c>
      <c r="B300">
        <v>121359.82</v>
      </c>
    </row>
    <row r="301" spans="1:2" x14ac:dyDescent="0.25">
      <c r="A301" t="s">
        <v>17412</v>
      </c>
      <c r="B301">
        <v>8693400.9000000004</v>
      </c>
    </row>
    <row r="302" spans="1:2" x14ac:dyDescent="0.25">
      <c r="A302" t="s">
        <v>17416</v>
      </c>
      <c r="B302">
        <v>155717.98000000001</v>
      </c>
    </row>
    <row r="303" spans="1:2" x14ac:dyDescent="0.25">
      <c r="A303" t="s">
        <v>17416</v>
      </c>
      <c r="B303">
        <v>2979920</v>
      </c>
    </row>
    <row r="304" spans="1:2" x14ac:dyDescent="0.25">
      <c r="A304" t="s">
        <v>17416</v>
      </c>
      <c r="B304">
        <v>4637093.8499999996</v>
      </c>
    </row>
    <row r="305" spans="1:2" x14ac:dyDescent="0.25">
      <c r="A305" t="s">
        <v>17416</v>
      </c>
      <c r="B305">
        <v>103647.64</v>
      </c>
    </row>
    <row r="306" spans="1:2" x14ac:dyDescent="0.25">
      <c r="A306" t="s">
        <v>17416</v>
      </c>
      <c r="B306">
        <v>115372.67</v>
      </c>
    </row>
    <row r="307" spans="1:2" x14ac:dyDescent="0.25">
      <c r="A307" t="s">
        <v>17416</v>
      </c>
      <c r="B307">
        <v>223562.32</v>
      </c>
    </row>
    <row r="308" spans="1:2" x14ac:dyDescent="0.25">
      <c r="A308" t="s">
        <v>17416</v>
      </c>
      <c r="B308">
        <v>234644.92</v>
      </c>
    </row>
    <row r="309" spans="1:2" x14ac:dyDescent="0.25">
      <c r="A309" t="s">
        <v>17416</v>
      </c>
      <c r="B309">
        <v>118377.71</v>
      </c>
    </row>
    <row r="310" spans="1:2" x14ac:dyDescent="0.25">
      <c r="A310" t="s">
        <v>17416</v>
      </c>
      <c r="B310">
        <v>117381.19</v>
      </c>
    </row>
    <row r="311" spans="1:2" x14ac:dyDescent="0.25">
      <c r="A311" t="s">
        <v>17426</v>
      </c>
      <c r="B311">
        <v>329348.40000000002</v>
      </c>
    </row>
    <row r="312" spans="1:2" x14ac:dyDescent="0.25">
      <c r="A312" t="s">
        <v>17426</v>
      </c>
      <c r="B312">
        <v>5089586.29</v>
      </c>
    </row>
    <row r="313" spans="1:2" x14ac:dyDescent="0.25">
      <c r="A313" t="s">
        <v>17426</v>
      </c>
      <c r="B313">
        <v>496575.67</v>
      </c>
    </row>
    <row r="314" spans="1:2" x14ac:dyDescent="0.25">
      <c r="A314" t="s">
        <v>17202</v>
      </c>
      <c r="B314">
        <v>2065079.27</v>
      </c>
    </row>
    <row r="315" spans="1:2" x14ac:dyDescent="0.25">
      <c r="A315" t="s">
        <v>17202</v>
      </c>
      <c r="B315">
        <v>11071119.41</v>
      </c>
    </row>
    <row r="316" spans="1:2" x14ac:dyDescent="0.25">
      <c r="A316" t="s">
        <v>17202</v>
      </c>
      <c r="B316">
        <v>2170696.7599999998</v>
      </c>
    </row>
    <row r="317" spans="1:2" x14ac:dyDescent="0.25">
      <c r="A317" t="s">
        <v>17202</v>
      </c>
      <c r="B317">
        <v>8129200.9299999997</v>
      </c>
    </row>
    <row r="318" spans="1:2" x14ac:dyDescent="0.25">
      <c r="A318" t="s">
        <v>17202</v>
      </c>
      <c r="B318">
        <v>4572675.5200000005</v>
      </c>
    </row>
    <row r="319" spans="1:2" x14ac:dyDescent="0.25">
      <c r="A319" t="s">
        <v>17202</v>
      </c>
      <c r="B319">
        <v>2745244.27</v>
      </c>
    </row>
    <row r="320" spans="1:2" x14ac:dyDescent="0.25">
      <c r="A320" t="s">
        <v>17202</v>
      </c>
      <c r="B320">
        <v>3012176.12</v>
      </c>
    </row>
    <row r="321" spans="1:2" x14ac:dyDescent="0.25">
      <c r="A321" t="s">
        <v>17202</v>
      </c>
      <c r="B321">
        <v>3933484.32</v>
      </c>
    </row>
    <row r="322" spans="1:2" x14ac:dyDescent="0.25">
      <c r="A322" t="s">
        <v>17202</v>
      </c>
      <c r="B322">
        <v>8112811.4100000001</v>
      </c>
    </row>
    <row r="323" spans="1:2" x14ac:dyDescent="0.25">
      <c r="A323" t="s">
        <v>17202</v>
      </c>
      <c r="B323">
        <v>5008268.8</v>
      </c>
    </row>
    <row r="324" spans="1:2" x14ac:dyDescent="0.25">
      <c r="A324" t="s">
        <v>17202</v>
      </c>
      <c r="B324">
        <v>9874684.5999999996</v>
      </c>
    </row>
    <row r="325" spans="1:2" x14ac:dyDescent="0.25">
      <c r="A325" t="s">
        <v>17202</v>
      </c>
      <c r="B325">
        <v>4640474.0600000005</v>
      </c>
    </row>
    <row r="326" spans="1:2" x14ac:dyDescent="0.25">
      <c r="A326" t="s">
        <v>17202</v>
      </c>
      <c r="B326">
        <v>9703520.8000000007</v>
      </c>
    </row>
    <row r="327" spans="1:2" x14ac:dyDescent="0.25">
      <c r="A327" t="s">
        <v>17202</v>
      </c>
      <c r="B327">
        <v>4072795.2199999997</v>
      </c>
    </row>
    <row r="328" spans="1:2" x14ac:dyDescent="0.25">
      <c r="A328" t="s">
        <v>17202</v>
      </c>
      <c r="B328">
        <v>4012973.48</v>
      </c>
    </row>
    <row r="329" spans="1:2" x14ac:dyDescent="0.25">
      <c r="A329" t="s">
        <v>17202</v>
      </c>
      <c r="B329">
        <v>4671012.63</v>
      </c>
    </row>
    <row r="330" spans="1:2" x14ac:dyDescent="0.25">
      <c r="A330" t="s">
        <v>17202</v>
      </c>
      <c r="B330">
        <v>8243927.5499999998</v>
      </c>
    </row>
    <row r="331" spans="1:2" x14ac:dyDescent="0.25">
      <c r="A331" t="s">
        <v>17202</v>
      </c>
      <c r="B331">
        <v>14085756</v>
      </c>
    </row>
    <row r="332" spans="1:2" x14ac:dyDescent="0.25">
      <c r="A332" t="s">
        <v>17202</v>
      </c>
      <c r="B332">
        <v>4826713.05</v>
      </c>
    </row>
    <row r="333" spans="1:2" x14ac:dyDescent="0.25">
      <c r="A333" t="s">
        <v>17202</v>
      </c>
      <c r="B333">
        <v>6219822.0800000001</v>
      </c>
    </row>
    <row r="334" spans="1:2" x14ac:dyDescent="0.25">
      <c r="A334" t="s">
        <v>17202</v>
      </c>
      <c r="B334">
        <v>6072525.9199999999</v>
      </c>
    </row>
    <row r="335" spans="1:2" x14ac:dyDescent="0.25">
      <c r="A335" t="s">
        <v>17202</v>
      </c>
      <c r="B335">
        <v>6258770.9199999999</v>
      </c>
    </row>
    <row r="336" spans="1:2" x14ac:dyDescent="0.25">
      <c r="A336" t="s">
        <v>17202</v>
      </c>
      <c r="B336">
        <v>4662817.87</v>
      </c>
    </row>
    <row r="337" spans="1:2" x14ac:dyDescent="0.25">
      <c r="A337" t="s">
        <v>17202</v>
      </c>
      <c r="B337">
        <v>6473859.6100000003</v>
      </c>
    </row>
    <row r="338" spans="1:2" x14ac:dyDescent="0.25">
      <c r="A338" t="s">
        <v>17202</v>
      </c>
      <c r="B338">
        <v>3130168</v>
      </c>
    </row>
    <row r="339" spans="1:2" x14ac:dyDescent="0.25">
      <c r="A339" t="s">
        <v>17202</v>
      </c>
      <c r="B339">
        <v>3130168</v>
      </c>
    </row>
    <row r="340" spans="1:2" x14ac:dyDescent="0.25">
      <c r="A340" t="s">
        <v>17202</v>
      </c>
      <c r="B340">
        <v>10710881.680000002</v>
      </c>
    </row>
    <row r="341" spans="1:2" x14ac:dyDescent="0.25">
      <c r="A341" t="s">
        <v>17202</v>
      </c>
      <c r="B341">
        <v>4958186.1100000003</v>
      </c>
    </row>
    <row r="342" spans="1:2" x14ac:dyDescent="0.25">
      <c r="A342" t="s">
        <v>17202</v>
      </c>
      <c r="B342">
        <v>2245895.54</v>
      </c>
    </row>
    <row r="343" spans="1:2" x14ac:dyDescent="0.25">
      <c r="A343" t="s">
        <v>17202</v>
      </c>
      <c r="B343">
        <v>6146069.25</v>
      </c>
    </row>
    <row r="344" spans="1:2" x14ac:dyDescent="0.25">
      <c r="A344" t="s">
        <v>17202</v>
      </c>
      <c r="B344">
        <v>7948916.2299999995</v>
      </c>
    </row>
    <row r="345" spans="1:2" x14ac:dyDescent="0.25">
      <c r="A345" t="s">
        <v>17202</v>
      </c>
      <c r="B345">
        <v>4261274.68</v>
      </c>
    </row>
    <row r="346" spans="1:2" x14ac:dyDescent="0.25">
      <c r="A346" t="s">
        <v>17202</v>
      </c>
      <c r="B346">
        <v>3245124.56</v>
      </c>
    </row>
    <row r="347" spans="1:2" x14ac:dyDescent="0.25">
      <c r="A347" t="s">
        <v>17202</v>
      </c>
      <c r="B347">
        <v>2457800</v>
      </c>
    </row>
    <row r="348" spans="1:2" x14ac:dyDescent="0.25">
      <c r="A348" t="s">
        <v>17202</v>
      </c>
      <c r="B348">
        <v>12480617.960000001</v>
      </c>
    </row>
    <row r="349" spans="1:2" x14ac:dyDescent="0.25">
      <c r="A349" t="s">
        <v>17202</v>
      </c>
      <c r="B349">
        <v>8769233</v>
      </c>
    </row>
    <row r="350" spans="1:2" x14ac:dyDescent="0.25">
      <c r="A350" t="s">
        <v>17202</v>
      </c>
      <c r="B350">
        <v>3175954.68</v>
      </c>
    </row>
    <row r="351" spans="1:2" x14ac:dyDescent="0.25">
      <c r="A351" t="s">
        <v>17202</v>
      </c>
      <c r="B351">
        <v>9072360.7899999991</v>
      </c>
    </row>
    <row r="352" spans="1:2" x14ac:dyDescent="0.25">
      <c r="A352" t="s">
        <v>17202</v>
      </c>
      <c r="B352">
        <v>6200000</v>
      </c>
    </row>
    <row r="353" spans="1:2" x14ac:dyDescent="0.25">
      <c r="A353" t="s">
        <v>17202</v>
      </c>
      <c r="B353">
        <v>19014045.34</v>
      </c>
    </row>
    <row r="354" spans="1:2" x14ac:dyDescent="0.25">
      <c r="A354" t="s">
        <v>17202</v>
      </c>
      <c r="B354">
        <v>357490</v>
      </c>
    </row>
    <row r="355" spans="1:2" x14ac:dyDescent="0.25">
      <c r="A355" t="s">
        <v>17202</v>
      </c>
      <c r="B355">
        <v>9501184.9399999995</v>
      </c>
    </row>
    <row r="356" spans="1:2" x14ac:dyDescent="0.25">
      <c r="A356" t="s">
        <v>17202</v>
      </c>
      <c r="B356">
        <v>7864780</v>
      </c>
    </row>
    <row r="357" spans="1:2" x14ac:dyDescent="0.25">
      <c r="A357" t="s">
        <v>17202</v>
      </c>
      <c r="B357">
        <v>6480810</v>
      </c>
    </row>
    <row r="358" spans="1:2" x14ac:dyDescent="0.25">
      <c r="A358" t="s">
        <v>17202</v>
      </c>
      <c r="B358">
        <v>7000000</v>
      </c>
    </row>
    <row r="359" spans="1:2" x14ac:dyDescent="0.25">
      <c r="A359" t="s">
        <v>17202</v>
      </c>
      <c r="B359">
        <v>4870000</v>
      </c>
    </row>
    <row r="360" spans="1:2" x14ac:dyDescent="0.25">
      <c r="A360" t="s">
        <v>17202</v>
      </c>
      <c r="B360">
        <v>3048912.3800000004</v>
      </c>
    </row>
    <row r="361" spans="1:2" x14ac:dyDescent="0.25">
      <c r="A361" t="s">
        <v>17202</v>
      </c>
      <c r="B361">
        <v>1413024.25</v>
      </c>
    </row>
    <row r="362" spans="1:2" x14ac:dyDescent="0.25">
      <c r="A362" t="s">
        <v>17202</v>
      </c>
      <c r="B362">
        <v>9432440.3399999999</v>
      </c>
    </row>
    <row r="363" spans="1:2" x14ac:dyDescent="0.25">
      <c r="A363" t="s">
        <v>17202</v>
      </c>
      <c r="B363">
        <v>6913050.8099999996</v>
      </c>
    </row>
    <row r="364" spans="1:2" x14ac:dyDescent="0.25">
      <c r="A364" t="s">
        <v>17202</v>
      </c>
      <c r="B364">
        <v>6839431.2000000002</v>
      </c>
    </row>
    <row r="365" spans="1:2" x14ac:dyDescent="0.25">
      <c r="A365" t="s">
        <v>17202</v>
      </c>
      <c r="B365">
        <v>6967337.4000000004</v>
      </c>
    </row>
    <row r="366" spans="1:2" x14ac:dyDescent="0.25">
      <c r="A366" t="s">
        <v>17202</v>
      </c>
      <c r="B366">
        <v>7565864.0899999999</v>
      </c>
    </row>
    <row r="367" spans="1:2" x14ac:dyDescent="0.25">
      <c r="A367" t="s">
        <v>17202</v>
      </c>
      <c r="B367">
        <v>22014313.32</v>
      </c>
    </row>
    <row r="368" spans="1:2" x14ac:dyDescent="0.25">
      <c r="A368" t="s">
        <v>17202</v>
      </c>
      <c r="B368">
        <v>2424792.7800000003</v>
      </c>
    </row>
    <row r="369" spans="1:2" x14ac:dyDescent="0.25">
      <c r="A369" t="s">
        <v>17202</v>
      </c>
      <c r="B369">
        <v>4402511.18</v>
      </c>
    </row>
    <row r="370" spans="1:2" x14ac:dyDescent="0.25">
      <c r="A370" t="s">
        <v>17202</v>
      </c>
      <c r="B370">
        <v>3361971.28</v>
      </c>
    </row>
    <row r="371" spans="1:2" x14ac:dyDescent="0.25">
      <c r="A371" t="s">
        <v>17202</v>
      </c>
      <c r="B371">
        <v>6649213.2199999997</v>
      </c>
    </row>
    <row r="372" spans="1:2" x14ac:dyDescent="0.25">
      <c r="A372" t="s">
        <v>17202</v>
      </c>
      <c r="B372">
        <v>23511018.600000001</v>
      </c>
    </row>
    <row r="373" spans="1:2" x14ac:dyDescent="0.25">
      <c r="A373" t="s">
        <v>17202</v>
      </c>
      <c r="B373">
        <v>2275180.2000000002</v>
      </c>
    </row>
    <row r="374" spans="1:2" x14ac:dyDescent="0.25">
      <c r="A374" t="s">
        <v>17202</v>
      </c>
      <c r="B374">
        <v>9857602.9299999997</v>
      </c>
    </row>
    <row r="375" spans="1:2" x14ac:dyDescent="0.25">
      <c r="A375" t="s">
        <v>17202</v>
      </c>
      <c r="B375">
        <v>4672326.47</v>
      </c>
    </row>
    <row r="376" spans="1:2" x14ac:dyDescent="0.25">
      <c r="A376" t="s">
        <v>17202</v>
      </c>
      <c r="B376">
        <v>4863037.2300000004</v>
      </c>
    </row>
    <row r="377" spans="1:2" x14ac:dyDescent="0.25">
      <c r="A377" t="s">
        <v>17202</v>
      </c>
      <c r="B377">
        <v>9359269.6699999999</v>
      </c>
    </row>
    <row r="378" spans="1:2" x14ac:dyDescent="0.25">
      <c r="A378" t="s">
        <v>17202</v>
      </c>
      <c r="B378">
        <v>5887719</v>
      </c>
    </row>
    <row r="379" spans="1:2" x14ac:dyDescent="0.25">
      <c r="A379" t="s">
        <v>17202</v>
      </c>
      <c r="B379">
        <v>4705154.96</v>
      </c>
    </row>
    <row r="380" spans="1:2" x14ac:dyDescent="0.25">
      <c r="A380" t="s">
        <v>17202</v>
      </c>
      <c r="B380">
        <v>4790193.59</v>
      </c>
    </row>
    <row r="381" spans="1:2" x14ac:dyDescent="0.25">
      <c r="A381" t="s">
        <v>17202</v>
      </c>
      <c r="B381">
        <v>3919384.69</v>
      </c>
    </row>
    <row r="382" spans="1:2" x14ac:dyDescent="0.25">
      <c r="A382" t="s">
        <v>17202</v>
      </c>
      <c r="B382">
        <v>7668792.9500000002</v>
      </c>
    </row>
    <row r="383" spans="1:2" x14ac:dyDescent="0.25">
      <c r="A383" t="s">
        <v>17202</v>
      </c>
      <c r="B383">
        <v>3243615.71</v>
      </c>
    </row>
    <row r="384" spans="1:2" x14ac:dyDescent="0.25">
      <c r="A384" t="s">
        <v>17202</v>
      </c>
      <c r="B384">
        <v>23346619.370000001</v>
      </c>
    </row>
    <row r="385" spans="1:2" x14ac:dyDescent="0.25">
      <c r="A385" t="s">
        <v>17202</v>
      </c>
      <c r="B385">
        <v>13847102.68</v>
      </c>
    </row>
    <row r="386" spans="1:2" x14ac:dyDescent="0.25">
      <c r="A386" t="s">
        <v>17202</v>
      </c>
      <c r="B386">
        <v>8488751.2200000007</v>
      </c>
    </row>
    <row r="387" spans="1:2" x14ac:dyDescent="0.25">
      <c r="A387" t="s">
        <v>17203</v>
      </c>
      <c r="B387">
        <v>12766938.24</v>
      </c>
    </row>
    <row r="388" spans="1:2" x14ac:dyDescent="0.25">
      <c r="A388" t="s">
        <v>17203</v>
      </c>
      <c r="B388">
        <v>4547273.58</v>
      </c>
    </row>
    <row r="389" spans="1:2" x14ac:dyDescent="0.25">
      <c r="A389" t="s">
        <v>17203</v>
      </c>
      <c r="B389">
        <v>5210995.2</v>
      </c>
    </row>
    <row r="390" spans="1:2" x14ac:dyDescent="0.25">
      <c r="A390" t="s">
        <v>17203</v>
      </c>
      <c r="B390">
        <v>2737293.9</v>
      </c>
    </row>
    <row r="391" spans="1:2" x14ac:dyDescent="0.25">
      <c r="A391" t="s">
        <v>17203</v>
      </c>
      <c r="B391">
        <v>2310958.04</v>
      </c>
    </row>
    <row r="392" spans="1:2" x14ac:dyDescent="0.25">
      <c r="A392" t="s">
        <v>17203</v>
      </c>
      <c r="B392">
        <v>3100039.32</v>
      </c>
    </row>
    <row r="393" spans="1:2" x14ac:dyDescent="0.25">
      <c r="A393" t="s">
        <v>17203</v>
      </c>
      <c r="B393">
        <v>13319008.529999999</v>
      </c>
    </row>
    <row r="394" spans="1:2" x14ac:dyDescent="0.25">
      <c r="A394" t="s">
        <v>17203</v>
      </c>
      <c r="B394">
        <v>7728346.1900000004</v>
      </c>
    </row>
    <row r="395" spans="1:2" x14ac:dyDescent="0.25">
      <c r="A395" t="s">
        <v>17203</v>
      </c>
      <c r="B395">
        <v>14404033.84</v>
      </c>
    </row>
    <row r="396" spans="1:2" x14ac:dyDescent="0.25">
      <c r="A396" t="s">
        <v>17203</v>
      </c>
      <c r="B396">
        <v>7678710.0899999999</v>
      </c>
    </row>
    <row r="397" spans="1:2" x14ac:dyDescent="0.25">
      <c r="A397" t="s">
        <v>17203</v>
      </c>
      <c r="B397">
        <v>11296072.060000001</v>
      </c>
    </row>
    <row r="398" spans="1:2" x14ac:dyDescent="0.25">
      <c r="A398" t="s">
        <v>17203</v>
      </c>
      <c r="B398">
        <v>6351503.4799999995</v>
      </c>
    </row>
    <row r="399" spans="1:2" x14ac:dyDescent="0.25">
      <c r="A399" t="s">
        <v>17203</v>
      </c>
      <c r="B399">
        <v>4794222.84</v>
      </c>
    </row>
    <row r="400" spans="1:2" x14ac:dyDescent="0.25">
      <c r="A400" t="s">
        <v>17203</v>
      </c>
      <c r="B400">
        <v>8432197.4000000004</v>
      </c>
    </row>
    <row r="401" spans="1:2" x14ac:dyDescent="0.25">
      <c r="A401" t="s">
        <v>17203</v>
      </c>
      <c r="B401">
        <v>4178904.0700000003</v>
      </c>
    </row>
    <row r="402" spans="1:2" x14ac:dyDescent="0.25">
      <c r="A402" t="s">
        <v>17204</v>
      </c>
      <c r="B402">
        <v>2822576</v>
      </c>
    </row>
    <row r="403" spans="1:2" x14ac:dyDescent="0.25">
      <c r="A403" t="s">
        <v>17204</v>
      </c>
      <c r="B403">
        <v>4802592</v>
      </c>
    </row>
    <row r="404" spans="1:2" x14ac:dyDescent="0.25">
      <c r="A404" t="s">
        <v>17204</v>
      </c>
      <c r="B404">
        <v>3656710.4</v>
      </c>
    </row>
    <row r="405" spans="1:2" x14ac:dyDescent="0.25">
      <c r="A405" t="s">
        <v>17204</v>
      </c>
      <c r="B405">
        <v>28530720</v>
      </c>
    </row>
    <row r="406" spans="1:2" x14ac:dyDescent="0.25">
      <c r="A406" t="s">
        <v>17204</v>
      </c>
      <c r="B406">
        <v>1828889.34</v>
      </c>
    </row>
    <row r="407" spans="1:2" x14ac:dyDescent="0.25">
      <c r="A407" t="s">
        <v>17204</v>
      </c>
      <c r="B407">
        <v>4634080</v>
      </c>
    </row>
    <row r="408" spans="1:2" x14ac:dyDescent="0.25">
      <c r="A408" t="s">
        <v>17204</v>
      </c>
      <c r="B408">
        <v>2274912</v>
      </c>
    </row>
    <row r="409" spans="1:2" x14ac:dyDescent="0.25">
      <c r="A409" t="s">
        <v>17204</v>
      </c>
      <c r="B409">
        <v>2510828.8000000003</v>
      </c>
    </row>
    <row r="410" spans="1:2" x14ac:dyDescent="0.25">
      <c r="A410" t="s">
        <v>17204</v>
      </c>
      <c r="B410">
        <v>4549824</v>
      </c>
    </row>
    <row r="411" spans="1:2" x14ac:dyDescent="0.25">
      <c r="A411" t="s">
        <v>17204</v>
      </c>
      <c r="B411">
        <v>3243856</v>
      </c>
    </row>
    <row r="412" spans="1:2" x14ac:dyDescent="0.25">
      <c r="A412" t="s">
        <v>17204</v>
      </c>
      <c r="B412">
        <v>5122764.7999999998</v>
      </c>
    </row>
    <row r="413" spans="1:2" x14ac:dyDescent="0.25">
      <c r="A413" t="s">
        <v>17204</v>
      </c>
      <c r="B413">
        <v>2274912</v>
      </c>
    </row>
    <row r="414" spans="1:2" x14ac:dyDescent="0.25">
      <c r="A414" t="s">
        <v>17204</v>
      </c>
      <c r="B414">
        <v>3033216</v>
      </c>
    </row>
    <row r="415" spans="1:2" x14ac:dyDescent="0.25">
      <c r="A415" t="s">
        <v>17204</v>
      </c>
      <c r="B415">
        <v>2876248.4</v>
      </c>
    </row>
    <row r="416" spans="1:2" x14ac:dyDescent="0.25">
      <c r="A416" t="s">
        <v>17204</v>
      </c>
      <c r="B416">
        <v>9130792.040000001</v>
      </c>
    </row>
    <row r="417" spans="1:2" x14ac:dyDescent="0.25">
      <c r="A417" t="s">
        <v>17204</v>
      </c>
      <c r="B417">
        <v>2335552</v>
      </c>
    </row>
    <row r="418" spans="1:2" x14ac:dyDescent="0.25">
      <c r="A418" t="s">
        <v>17204</v>
      </c>
      <c r="B418">
        <v>2588320</v>
      </c>
    </row>
    <row r="419" spans="1:2" x14ac:dyDescent="0.25">
      <c r="A419" t="s">
        <v>17204</v>
      </c>
      <c r="B419">
        <v>2588320</v>
      </c>
    </row>
    <row r="420" spans="1:2" x14ac:dyDescent="0.25">
      <c r="A420" t="s">
        <v>17204</v>
      </c>
      <c r="B420">
        <v>2731555.1999999997</v>
      </c>
    </row>
    <row r="421" spans="1:2" x14ac:dyDescent="0.25">
      <c r="A421" t="s">
        <v>17204</v>
      </c>
      <c r="B421">
        <v>2487212.7999999998</v>
      </c>
    </row>
    <row r="422" spans="1:2" x14ac:dyDescent="0.25">
      <c r="A422" t="s">
        <v>17204</v>
      </c>
      <c r="B422">
        <v>2672576</v>
      </c>
    </row>
    <row r="423" spans="1:2" x14ac:dyDescent="0.25">
      <c r="A423" t="s">
        <v>17204</v>
      </c>
      <c r="B423">
        <v>2989893.23</v>
      </c>
    </row>
    <row r="424" spans="1:2" x14ac:dyDescent="0.25">
      <c r="A424" t="s">
        <v>17204</v>
      </c>
      <c r="B424">
        <v>3447731.1999999997</v>
      </c>
    </row>
    <row r="425" spans="1:2" x14ac:dyDescent="0.25">
      <c r="A425" t="s">
        <v>17204</v>
      </c>
      <c r="B425">
        <v>2672576</v>
      </c>
    </row>
    <row r="426" spans="1:2" x14ac:dyDescent="0.25">
      <c r="A426" t="s">
        <v>17204</v>
      </c>
      <c r="B426">
        <v>3051728</v>
      </c>
    </row>
    <row r="427" spans="1:2" x14ac:dyDescent="0.25">
      <c r="A427" t="s">
        <v>17204</v>
      </c>
      <c r="B427">
        <v>2714704</v>
      </c>
    </row>
    <row r="428" spans="1:2" x14ac:dyDescent="0.25">
      <c r="A428" t="s">
        <v>17204</v>
      </c>
      <c r="B428">
        <v>2714704</v>
      </c>
    </row>
    <row r="429" spans="1:2" x14ac:dyDescent="0.25">
      <c r="A429" t="s">
        <v>17204</v>
      </c>
      <c r="B429">
        <v>5149384.6000000006</v>
      </c>
    </row>
    <row r="430" spans="1:2" x14ac:dyDescent="0.25">
      <c r="A430" t="s">
        <v>17204</v>
      </c>
      <c r="B430">
        <v>5467308.5899999999</v>
      </c>
    </row>
    <row r="431" spans="1:2" x14ac:dyDescent="0.25">
      <c r="A431" t="s">
        <v>17204</v>
      </c>
      <c r="B431">
        <v>22417558.48</v>
      </c>
    </row>
    <row r="432" spans="1:2" x14ac:dyDescent="0.25">
      <c r="A432" t="s">
        <v>17204</v>
      </c>
      <c r="B432">
        <v>3127517.63</v>
      </c>
    </row>
    <row r="433" spans="1:2" x14ac:dyDescent="0.25">
      <c r="A433" t="s">
        <v>17204</v>
      </c>
      <c r="B433">
        <v>225169.88999999998</v>
      </c>
    </row>
    <row r="434" spans="1:2" x14ac:dyDescent="0.25">
      <c r="A434" t="s">
        <v>17204</v>
      </c>
      <c r="B434">
        <v>5420298.3700000001</v>
      </c>
    </row>
    <row r="435" spans="1:2" x14ac:dyDescent="0.25">
      <c r="A435" t="s">
        <v>17204</v>
      </c>
      <c r="B435">
        <v>2661526.7999999998</v>
      </c>
    </row>
    <row r="436" spans="1:2" x14ac:dyDescent="0.25">
      <c r="A436" t="s">
        <v>17204</v>
      </c>
      <c r="B436">
        <v>2216965.66</v>
      </c>
    </row>
    <row r="437" spans="1:2" x14ac:dyDescent="0.25">
      <c r="A437" t="s">
        <v>17204</v>
      </c>
      <c r="B437">
        <v>2329500.4</v>
      </c>
    </row>
    <row r="438" spans="1:2" x14ac:dyDescent="0.25">
      <c r="A438" t="s">
        <v>17205</v>
      </c>
      <c r="B438">
        <v>4602107.2299999995</v>
      </c>
    </row>
    <row r="439" spans="1:2" x14ac:dyDescent="0.25">
      <c r="A439" t="s">
        <v>17205</v>
      </c>
      <c r="B439">
        <v>5956899.2000000002</v>
      </c>
    </row>
    <row r="440" spans="1:2" x14ac:dyDescent="0.25">
      <c r="A440" t="s">
        <v>17205</v>
      </c>
      <c r="B440">
        <v>7835808</v>
      </c>
    </row>
    <row r="441" spans="1:2" x14ac:dyDescent="0.25">
      <c r="A441" t="s">
        <v>17205</v>
      </c>
      <c r="B441">
        <v>6167539.2000000002</v>
      </c>
    </row>
    <row r="442" spans="1:2" x14ac:dyDescent="0.25">
      <c r="A442" t="s">
        <v>17205</v>
      </c>
      <c r="B442">
        <v>7400589</v>
      </c>
    </row>
    <row r="443" spans="1:2" x14ac:dyDescent="0.25">
      <c r="A443" t="s">
        <v>17205</v>
      </c>
      <c r="B443">
        <v>9529353.6000000015</v>
      </c>
    </row>
    <row r="444" spans="1:2" x14ac:dyDescent="0.25">
      <c r="A444" t="s">
        <v>17205</v>
      </c>
      <c r="B444">
        <v>4044288</v>
      </c>
    </row>
    <row r="445" spans="1:2" x14ac:dyDescent="0.25">
      <c r="A445" t="s">
        <v>17205</v>
      </c>
      <c r="B445">
        <v>9290909.120000001</v>
      </c>
    </row>
    <row r="446" spans="1:2" x14ac:dyDescent="0.25">
      <c r="A446" t="s">
        <v>17205</v>
      </c>
      <c r="B446">
        <v>7020337.3099999996</v>
      </c>
    </row>
    <row r="447" spans="1:2" x14ac:dyDescent="0.25">
      <c r="A447" t="s">
        <v>17205</v>
      </c>
      <c r="B447">
        <v>10615107.5</v>
      </c>
    </row>
    <row r="448" spans="1:2" x14ac:dyDescent="0.25">
      <c r="A448" t="s">
        <v>17205</v>
      </c>
      <c r="B448">
        <v>5638458.5899999999</v>
      </c>
    </row>
    <row r="449" spans="1:2" x14ac:dyDescent="0.25">
      <c r="A449" t="s">
        <v>17205</v>
      </c>
      <c r="B449">
        <v>9529040.2599999998</v>
      </c>
    </row>
    <row r="450" spans="1:2" x14ac:dyDescent="0.25">
      <c r="A450" t="s">
        <v>17205</v>
      </c>
      <c r="B450">
        <v>12104661.33</v>
      </c>
    </row>
    <row r="451" spans="1:2" x14ac:dyDescent="0.25">
      <c r="A451" t="s">
        <v>17205</v>
      </c>
      <c r="B451">
        <v>8982669.3099999987</v>
      </c>
    </row>
    <row r="452" spans="1:2" x14ac:dyDescent="0.25">
      <c r="A452" t="s">
        <v>17205</v>
      </c>
      <c r="B452">
        <v>5890214.5099999998</v>
      </c>
    </row>
    <row r="453" spans="1:2" x14ac:dyDescent="0.25">
      <c r="A453" t="s">
        <v>17251</v>
      </c>
      <c r="B453">
        <v>29815369.73</v>
      </c>
    </row>
    <row r="454" spans="1:2" x14ac:dyDescent="0.25">
      <c r="A454" t="s">
        <v>17251</v>
      </c>
      <c r="B454">
        <v>6613806.0499999998</v>
      </c>
    </row>
    <row r="455" spans="1:2" x14ac:dyDescent="0.25">
      <c r="A455" t="s">
        <v>17251</v>
      </c>
      <c r="B455">
        <v>14912610.25</v>
      </c>
    </row>
    <row r="456" spans="1:2" x14ac:dyDescent="0.25">
      <c r="A456" t="s">
        <v>17414</v>
      </c>
      <c r="B456">
        <v>3474203.0500000003</v>
      </c>
    </row>
    <row r="457" spans="1:2" x14ac:dyDescent="0.25">
      <c r="A457" t="s">
        <v>17414</v>
      </c>
      <c r="B457">
        <v>8030604.9500000002</v>
      </c>
    </row>
    <row r="458" spans="1:2" x14ac:dyDescent="0.25">
      <c r="A458" t="s">
        <v>17414</v>
      </c>
      <c r="B458">
        <v>8029369.6600000001</v>
      </c>
    </row>
    <row r="459" spans="1:2" x14ac:dyDescent="0.25">
      <c r="A459" t="s">
        <v>17414</v>
      </c>
      <c r="B459">
        <v>4779795.2700000005</v>
      </c>
    </row>
    <row r="460" spans="1:2" x14ac:dyDescent="0.25">
      <c r="A460" t="s">
        <v>17414</v>
      </c>
      <c r="B460">
        <v>5500305.1500000004</v>
      </c>
    </row>
    <row r="461" spans="1:2" x14ac:dyDescent="0.25">
      <c r="A461" t="s">
        <v>17414</v>
      </c>
      <c r="B461">
        <v>4691280.54</v>
      </c>
    </row>
    <row r="462" spans="1:2" x14ac:dyDescent="0.25">
      <c r="A462" t="s">
        <v>17414</v>
      </c>
      <c r="B462">
        <v>10978823.450000001</v>
      </c>
    </row>
    <row r="463" spans="1:2" x14ac:dyDescent="0.25">
      <c r="A463" t="s">
        <v>17414</v>
      </c>
      <c r="B463">
        <v>10561577.26</v>
      </c>
    </row>
    <row r="464" spans="1:2" x14ac:dyDescent="0.25">
      <c r="A464" t="s">
        <v>17414</v>
      </c>
      <c r="B464">
        <v>11152855.640000001</v>
      </c>
    </row>
    <row r="465" spans="1:2" x14ac:dyDescent="0.25">
      <c r="A465" t="s">
        <v>17414</v>
      </c>
      <c r="B465">
        <v>7700796.7000000002</v>
      </c>
    </row>
    <row r="466" spans="1:2" x14ac:dyDescent="0.25">
      <c r="A466" t="s">
        <v>17414</v>
      </c>
      <c r="B466">
        <v>8568837.8200000003</v>
      </c>
    </row>
    <row r="467" spans="1:2" x14ac:dyDescent="0.25">
      <c r="A467" t="s">
        <v>17414</v>
      </c>
      <c r="B467">
        <v>6370089.8199999994</v>
      </c>
    </row>
    <row r="468" spans="1:2" x14ac:dyDescent="0.25">
      <c r="A468" t="s">
        <v>17414</v>
      </c>
      <c r="B468">
        <v>4271177.49</v>
      </c>
    </row>
    <row r="469" spans="1:2" x14ac:dyDescent="0.25">
      <c r="A469" t="s">
        <v>17414</v>
      </c>
      <c r="B469">
        <v>12060751.810000001</v>
      </c>
    </row>
    <row r="470" spans="1:2" x14ac:dyDescent="0.25">
      <c r="A470" t="s">
        <v>17414</v>
      </c>
      <c r="B470">
        <v>3070459.19</v>
      </c>
    </row>
    <row r="471" spans="1:2" x14ac:dyDescent="0.25">
      <c r="A471" t="s">
        <v>17414</v>
      </c>
      <c r="B471">
        <v>4867198.95</v>
      </c>
    </row>
    <row r="472" spans="1:2" x14ac:dyDescent="0.25">
      <c r="A472" t="s">
        <v>17414</v>
      </c>
      <c r="B472">
        <v>5711865.04</v>
      </c>
    </row>
    <row r="473" spans="1:2" x14ac:dyDescent="0.25">
      <c r="A473" t="s">
        <v>17414</v>
      </c>
      <c r="B473">
        <v>13351507.970000001</v>
      </c>
    </row>
    <row r="474" spans="1:2" x14ac:dyDescent="0.25">
      <c r="A474" t="s">
        <v>17414</v>
      </c>
      <c r="B474">
        <v>9381092.2400000002</v>
      </c>
    </row>
    <row r="475" spans="1:2" x14ac:dyDescent="0.25">
      <c r="A475" t="s">
        <v>17414</v>
      </c>
      <c r="B475">
        <v>3534393.07</v>
      </c>
    </row>
    <row r="476" spans="1:2" x14ac:dyDescent="0.25">
      <c r="A476" t="s">
        <v>17414</v>
      </c>
      <c r="B476">
        <v>2703894.5799999996</v>
      </c>
    </row>
    <row r="477" spans="1:2" x14ac:dyDescent="0.25">
      <c r="A477" t="s">
        <v>17414</v>
      </c>
      <c r="B477">
        <v>5329839.01</v>
      </c>
    </row>
    <row r="478" spans="1:2" x14ac:dyDescent="0.25">
      <c r="A478" t="s">
        <v>17414</v>
      </c>
      <c r="B478">
        <v>588983.36</v>
      </c>
    </row>
    <row r="479" spans="1:2" x14ac:dyDescent="0.25">
      <c r="A479" t="s">
        <v>17414</v>
      </c>
      <c r="B479">
        <v>10329668.67</v>
      </c>
    </row>
    <row r="480" spans="1:2" x14ac:dyDescent="0.25">
      <c r="A480" t="s">
        <v>17414</v>
      </c>
      <c r="B480">
        <v>7653553.3700000001</v>
      </c>
    </row>
    <row r="481" spans="1:2" x14ac:dyDescent="0.25">
      <c r="A481" t="s">
        <v>17414</v>
      </c>
      <c r="B481">
        <v>2798960</v>
      </c>
    </row>
    <row r="482" spans="1:2" x14ac:dyDescent="0.25">
      <c r="A482" t="s">
        <v>17414</v>
      </c>
      <c r="B482">
        <v>9997503.6800000016</v>
      </c>
    </row>
    <row r="483" spans="1:2" x14ac:dyDescent="0.25">
      <c r="A483" t="s">
        <v>17414</v>
      </c>
      <c r="B483">
        <v>2363776.9100000006</v>
      </c>
    </row>
    <row r="484" spans="1:2" x14ac:dyDescent="0.25">
      <c r="A484" t="s">
        <v>17414</v>
      </c>
      <c r="B484">
        <v>6545400.3499999996</v>
      </c>
    </row>
    <row r="485" spans="1:2" x14ac:dyDescent="0.25">
      <c r="A485" t="s">
        <v>17414</v>
      </c>
      <c r="B485">
        <v>1483298.31</v>
      </c>
    </row>
    <row r="486" spans="1:2" x14ac:dyDescent="0.25">
      <c r="A486" t="s">
        <v>17414</v>
      </c>
      <c r="B486">
        <v>10633983.74</v>
      </c>
    </row>
    <row r="487" spans="1:2" x14ac:dyDescent="0.25">
      <c r="A487" t="s">
        <v>17414</v>
      </c>
      <c r="B487">
        <v>4822282.3500000006</v>
      </c>
    </row>
    <row r="488" spans="1:2" x14ac:dyDescent="0.25">
      <c r="A488" t="s">
        <v>17414</v>
      </c>
      <c r="B488">
        <v>4692018.9399999995</v>
      </c>
    </row>
    <row r="489" spans="1:2" x14ac:dyDescent="0.25">
      <c r="A489" t="s">
        <v>17414</v>
      </c>
      <c r="B489">
        <v>6343585.4100000001</v>
      </c>
    </row>
    <row r="490" spans="1:2" x14ac:dyDescent="0.25">
      <c r="A490" t="s">
        <v>17414</v>
      </c>
      <c r="B490">
        <v>4138834.96</v>
      </c>
    </row>
    <row r="491" spans="1:2" x14ac:dyDescent="0.25">
      <c r="A491" t="s">
        <v>17414</v>
      </c>
      <c r="B491">
        <v>2620317.89</v>
      </c>
    </row>
    <row r="492" spans="1:2" x14ac:dyDescent="0.25">
      <c r="A492" t="s">
        <v>17414</v>
      </c>
      <c r="B492">
        <v>10809049.669999998</v>
      </c>
    </row>
    <row r="493" spans="1:2" x14ac:dyDescent="0.25">
      <c r="A493" t="s">
        <v>17414</v>
      </c>
      <c r="B493">
        <v>5865886.4199999999</v>
      </c>
    </row>
    <row r="494" spans="1:2" x14ac:dyDescent="0.25">
      <c r="A494" t="s">
        <v>17418</v>
      </c>
      <c r="B494">
        <v>13300351.41</v>
      </c>
    </row>
    <row r="495" spans="1:2" x14ac:dyDescent="0.25">
      <c r="A495" t="s">
        <v>17418</v>
      </c>
      <c r="B495">
        <v>3920856.74</v>
      </c>
    </row>
    <row r="496" spans="1:2" x14ac:dyDescent="0.25">
      <c r="A496" t="s">
        <v>17418</v>
      </c>
      <c r="B496">
        <v>5994338.4900000002</v>
      </c>
    </row>
    <row r="497" spans="1:2" x14ac:dyDescent="0.25">
      <c r="A497" t="s">
        <v>17418</v>
      </c>
      <c r="B497">
        <v>2183891.1999999997</v>
      </c>
    </row>
    <row r="498" spans="1:2" x14ac:dyDescent="0.25">
      <c r="A498" t="s">
        <v>17418</v>
      </c>
      <c r="B498">
        <v>3230343.2500000005</v>
      </c>
    </row>
    <row r="499" spans="1:2" x14ac:dyDescent="0.25">
      <c r="A499" t="s">
        <v>17418</v>
      </c>
      <c r="B499">
        <v>2961597.52</v>
      </c>
    </row>
    <row r="500" spans="1:2" x14ac:dyDescent="0.25">
      <c r="A500" t="s">
        <v>17418</v>
      </c>
      <c r="B500">
        <v>2187627.7999999998</v>
      </c>
    </row>
    <row r="501" spans="1:2" x14ac:dyDescent="0.25">
      <c r="A501" t="s">
        <v>17418</v>
      </c>
      <c r="B501">
        <v>2943080.6</v>
      </c>
    </row>
    <row r="502" spans="1:2" x14ac:dyDescent="0.25">
      <c r="A502" t="s">
        <v>17418</v>
      </c>
      <c r="B502">
        <v>2701079.1</v>
      </c>
    </row>
    <row r="503" spans="1:2" x14ac:dyDescent="0.25">
      <c r="A503" t="s">
        <v>17418</v>
      </c>
      <c r="B503">
        <v>7354739.25</v>
      </c>
    </row>
    <row r="504" spans="1:2" x14ac:dyDescent="0.25">
      <c r="A504" t="s">
        <v>17418</v>
      </c>
      <c r="B504">
        <v>462184.88</v>
      </c>
    </row>
    <row r="505" spans="1:2" x14ac:dyDescent="0.25">
      <c r="A505" t="s">
        <v>17418</v>
      </c>
      <c r="B505">
        <v>4414855.8899999997</v>
      </c>
    </row>
    <row r="506" spans="1:2" x14ac:dyDescent="0.25">
      <c r="A506" t="s">
        <v>17418</v>
      </c>
      <c r="B506">
        <v>1033049.24</v>
      </c>
    </row>
    <row r="507" spans="1:2" x14ac:dyDescent="0.25">
      <c r="A507" t="s">
        <v>17418</v>
      </c>
      <c r="B507">
        <v>11392474.190000001</v>
      </c>
    </row>
    <row r="508" spans="1:2" x14ac:dyDescent="0.25">
      <c r="A508" t="s">
        <v>17418</v>
      </c>
      <c r="B508">
        <v>5234298.13</v>
      </c>
    </row>
    <row r="509" spans="1:2" x14ac:dyDescent="0.25">
      <c r="A509" t="s">
        <v>17418</v>
      </c>
      <c r="B509">
        <v>7475377.1799999997</v>
      </c>
    </row>
    <row r="510" spans="1:2" x14ac:dyDescent="0.25">
      <c r="A510" t="s">
        <v>17418</v>
      </c>
      <c r="B510">
        <v>7298564.1199999992</v>
      </c>
    </row>
    <row r="511" spans="1:2" x14ac:dyDescent="0.25">
      <c r="A511" t="s">
        <v>17418</v>
      </c>
      <c r="B511">
        <v>7145997.8899999997</v>
      </c>
    </row>
    <row r="512" spans="1:2" x14ac:dyDescent="0.25">
      <c r="A512" t="s">
        <v>17419</v>
      </c>
      <c r="B512">
        <v>7017390.1600000001</v>
      </c>
    </row>
    <row r="513" spans="1:2" x14ac:dyDescent="0.25">
      <c r="A513" t="s">
        <v>17419</v>
      </c>
      <c r="B513">
        <v>15204815.049999999</v>
      </c>
    </row>
    <row r="514" spans="1:2" x14ac:dyDescent="0.25">
      <c r="A514" t="s">
        <v>17419</v>
      </c>
      <c r="B514">
        <v>20823453.460000001</v>
      </c>
    </row>
    <row r="515" spans="1:2" x14ac:dyDescent="0.25">
      <c r="A515" t="s">
        <v>17419</v>
      </c>
      <c r="B515">
        <v>2669850.6999999997</v>
      </c>
    </row>
    <row r="516" spans="1:2" x14ac:dyDescent="0.25">
      <c r="A516" t="s">
        <v>17420</v>
      </c>
      <c r="B516">
        <v>6193827.0800000001</v>
      </c>
    </row>
    <row r="517" spans="1:2" x14ac:dyDescent="0.25">
      <c r="A517" t="s">
        <v>17420</v>
      </c>
      <c r="B517">
        <v>2190656</v>
      </c>
    </row>
    <row r="518" spans="1:2" x14ac:dyDescent="0.25">
      <c r="A518" t="s">
        <v>17421</v>
      </c>
      <c r="B518">
        <v>6947375.5</v>
      </c>
    </row>
    <row r="519" spans="1:2" x14ac:dyDescent="0.25">
      <c r="A519" t="s">
        <v>17421</v>
      </c>
      <c r="B519">
        <v>7475191.4500000002</v>
      </c>
    </row>
    <row r="520" spans="1:2" x14ac:dyDescent="0.25">
      <c r="A520" t="s">
        <v>17413</v>
      </c>
      <c r="B520">
        <v>11594629.729999999</v>
      </c>
    </row>
    <row r="521" spans="1:2" x14ac:dyDescent="0.25">
      <c r="A521" t="s">
        <v>17413</v>
      </c>
      <c r="B521">
        <v>5779283.9199999999</v>
      </c>
    </row>
    <row r="522" spans="1:2" x14ac:dyDescent="0.25">
      <c r="A522" t="s">
        <v>17413</v>
      </c>
      <c r="B522">
        <v>4624754.1500000004</v>
      </c>
    </row>
    <row r="523" spans="1:2" x14ac:dyDescent="0.25">
      <c r="A523" t="s">
        <v>17413</v>
      </c>
      <c r="B523">
        <v>2937546.58</v>
      </c>
    </row>
    <row r="524" spans="1:2" x14ac:dyDescent="0.25">
      <c r="A524" t="s">
        <v>17413</v>
      </c>
      <c r="B524">
        <v>7412463.6100000003</v>
      </c>
    </row>
    <row r="525" spans="1:2" x14ac:dyDescent="0.25">
      <c r="A525" t="s">
        <v>17413</v>
      </c>
      <c r="B525">
        <v>300000</v>
      </c>
    </row>
    <row r="526" spans="1:2" x14ac:dyDescent="0.25">
      <c r="A526" t="s">
        <v>17413</v>
      </c>
      <c r="B526">
        <v>4155840.37</v>
      </c>
    </row>
    <row r="527" spans="1:2" x14ac:dyDescent="0.25">
      <c r="A527" t="s">
        <v>17413</v>
      </c>
      <c r="B527">
        <v>4904366.8899999997</v>
      </c>
    </row>
    <row r="528" spans="1:2" x14ac:dyDescent="0.25">
      <c r="A528" t="s">
        <v>17422</v>
      </c>
      <c r="B528">
        <v>3202590.8000000003</v>
      </c>
    </row>
    <row r="529" spans="1:2" x14ac:dyDescent="0.25">
      <c r="A529" t="s">
        <v>17422</v>
      </c>
      <c r="B529">
        <v>5875397.0899999999</v>
      </c>
    </row>
    <row r="530" spans="1:2" x14ac:dyDescent="0.25">
      <c r="A530" t="s">
        <v>17422</v>
      </c>
      <c r="B530">
        <v>6759658.6699999999</v>
      </c>
    </row>
    <row r="531" spans="1:2" x14ac:dyDescent="0.25">
      <c r="A531" t="s">
        <v>17422</v>
      </c>
      <c r="B531">
        <v>2833478.64</v>
      </c>
    </row>
    <row r="532" spans="1:2" x14ac:dyDescent="0.25">
      <c r="A532" t="s">
        <v>17422</v>
      </c>
      <c r="B532">
        <v>7354080</v>
      </c>
    </row>
    <row r="533" spans="1:2" x14ac:dyDescent="0.25">
      <c r="A533" t="s">
        <v>17422</v>
      </c>
      <c r="B533">
        <v>3041402.19</v>
      </c>
    </row>
    <row r="534" spans="1:2" x14ac:dyDescent="0.25">
      <c r="A534" t="s">
        <v>17422</v>
      </c>
      <c r="B534">
        <v>6972826.3200000003</v>
      </c>
    </row>
    <row r="535" spans="1:2" x14ac:dyDescent="0.25">
      <c r="A535" t="s">
        <v>17422</v>
      </c>
      <c r="B535">
        <v>6939916.6900000004</v>
      </c>
    </row>
    <row r="536" spans="1:2" x14ac:dyDescent="0.25">
      <c r="A536" t="s">
        <v>17423</v>
      </c>
      <c r="B536">
        <v>14134824.479999999</v>
      </c>
    </row>
    <row r="537" spans="1:2" x14ac:dyDescent="0.25">
      <c r="A537" t="s">
        <v>17423</v>
      </c>
      <c r="B537">
        <v>6676587.5999999996</v>
      </c>
    </row>
    <row r="538" spans="1:2" x14ac:dyDescent="0.25">
      <c r="A538" t="s">
        <v>17423</v>
      </c>
      <c r="B538">
        <v>4666192.8600000003</v>
      </c>
    </row>
    <row r="539" spans="1:2" x14ac:dyDescent="0.25">
      <c r="A539" t="s">
        <v>17423</v>
      </c>
      <c r="B539">
        <v>4656521.79</v>
      </c>
    </row>
    <row r="540" spans="1:2" x14ac:dyDescent="0.25">
      <c r="A540" t="s">
        <v>17423</v>
      </c>
      <c r="B540">
        <v>4003090</v>
      </c>
    </row>
    <row r="541" spans="1:2" x14ac:dyDescent="0.25">
      <c r="A541" t="s">
        <v>17423</v>
      </c>
      <c r="B541">
        <v>2819018.4899999998</v>
      </c>
    </row>
    <row r="542" spans="1:2" x14ac:dyDescent="0.25">
      <c r="A542" t="s">
        <v>17423</v>
      </c>
      <c r="B542">
        <v>5767708.0499999998</v>
      </c>
    </row>
    <row r="543" spans="1:2" x14ac:dyDescent="0.25">
      <c r="A543" t="s">
        <v>17425</v>
      </c>
      <c r="B543">
        <v>5543232.0800000001</v>
      </c>
    </row>
    <row r="544" spans="1:2" x14ac:dyDescent="0.25">
      <c r="A544" t="s">
        <v>17425</v>
      </c>
      <c r="B544">
        <v>4308841.66</v>
      </c>
    </row>
    <row r="545" spans="1:2" x14ac:dyDescent="0.25">
      <c r="A545" t="s">
        <v>17425</v>
      </c>
      <c r="B545">
        <v>2105337.34</v>
      </c>
    </row>
    <row r="546" spans="1:2" x14ac:dyDescent="0.25">
      <c r="A546" t="s">
        <v>17425</v>
      </c>
      <c r="B546">
        <v>113869.7</v>
      </c>
    </row>
    <row r="547" spans="1:2" x14ac:dyDescent="0.25">
      <c r="A547" t="s">
        <v>17427</v>
      </c>
      <c r="B547">
        <v>7222802.4000000004</v>
      </c>
    </row>
    <row r="548" spans="1:2" x14ac:dyDescent="0.25">
      <c r="A548" t="s">
        <v>17417</v>
      </c>
      <c r="B548">
        <v>5266000</v>
      </c>
    </row>
    <row r="549" spans="1:2" x14ac:dyDescent="0.25">
      <c r="A549" t="s">
        <v>17417</v>
      </c>
      <c r="B549">
        <v>9893936.3399999999</v>
      </c>
    </row>
    <row r="550" spans="1:2" x14ac:dyDescent="0.25">
      <c r="A550" t="s">
        <v>17417</v>
      </c>
      <c r="B550">
        <v>11849305.83</v>
      </c>
    </row>
    <row r="551" spans="1:2" x14ac:dyDescent="0.25">
      <c r="A551" t="s">
        <v>17417</v>
      </c>
      <c r="B551">
        <v>12286209.92</v>
      </c>
    </row>
    <row r="552" spans="1:2" x14ac:dyDescent="0.25">
      <c r="A552" t="s">
        <v>17417</v>
      </c>
      <c r="B552">
        <v>6061376.6399999997</v>
      </c>
    </row>
    <row r="553" spans="1:2" x14ac:dyDescent="0.25">
      <c r="A553" t="s">
        <v>17417</v>
      </c>
      <c r="B553">
        <v>6392006.4600000009</v>
      </c>
    </row>
    <row r="554" spans="1:2" x14ac:dyDescent="0.25">
      <c r="A554" t="s">
        <v>17417</v>
      </c>
      <c r="B554">
        <v>20299243.260000002</v>
      </c>
    </row>
    <row r="555" spans="1:2" x14ac:dyDescent="0.25">
      <c r="A555" t="s">
        <v>17417</v>
      </c>
      <c r="B555">
        <v>9788269.3499999996</v>
      </c>
    </row>
    <row r="556" spans="1:2" x14ac:dyDescent="0.25">
      <c r="A556" t="s">
        <v>17417</v>
      </c>
      <c r="B556">
        <v>12189315.52</v>
      </c>
    </row>
    <row r="557" spans="1:2" x14ac:dyDescent="0.25">
      <c r="A557" t="s">
        <v>17417</v>
      </c>
      <c r="B557">
        <v>16948377.190000001</v>
      </c>
    </row>
    <row r="558" spans="1:2" x14ac:dyDescent="0.25">
      <c r="A558" t="s">
        <v>17417</v>
      </c>
      <c r="B558">
        <v>18435212.800000001</v>
      </c>
    </row>
    <row r="559" spans="1:2" x14ac:dyDescent="0.25">
      <c r="A559" t="s">
        <v>17417</v>
      </c>
      <c r="B559">
        <v>5518768</v>
      </c>
    </row>
    <row r="560" spans="1:2" x14ac:dyDescent="0.25">
      <c r="A560" t="s">
        <v>17417</v>
      </c>
      <c r="B560">
        <v>8292585.3399999999</v>
      </c>
    </row>
    <row r="561" spans="1:2" x14ac:dyDescent="0.25">
      <c r="A561" t="s">
        <v>17417</v>
      </c>
      <c r="B561">
        <v>4265729.63</v>
      </c>
    </row>
    <row r="562" spans="1:2" x14ac:dyDescent="0.25">
      <c r="A562" t="s">
        <v>17417</v>
      </c>
      <c r="B562">
        <v>3525851.7</v>
      </c>
    </row>
    <row r="563" spans="1:2" x14ac:dyDescent="0.25">
      <c r="A563" t="s">
        <v>17417</v>
      </c>
      <c r="B563">
        <v>5156888.26</v>
      </c>
    </row>
    <row r="564" spans="1:2" x14ac:dyDescent="0.25">
      <c r="A564" t="s">
        <v>17415</v>
      </c>
      <c r="B564">
        <v>9232207</v>
      </c>
    </row>
    <row r="565" spans="1:2" x14ac:dyDescent="0.25">
      <c r="A565" t="s">
        <v>17424</v>
      </c>
      <c r="B565">
        <v>3353388.8</v>
      </c>
    </row>
    <row r="566" spans="1:2" x14ac:dyDescent="0.25">
      <c r="A566" t="s">
        <v>17424</v>
      </c>
      <c r="B566">
        <v>3353388.8</v>
      </c>
    </row>
    <row r="567" spans="1:2" x14ac:dyDescent="0.25">
      <c r="A567" t="s">
        <v>17424</v>
      </c>
      <c r="B567">
        <v>464925.68</v>
      </c>
    </row>
    <row r="568" spans="1:2" x14ac:dyDescent="0.25">
      <c r="A568" t="s">
        <v>17424</v>
      </c>
      <c r="B568">
        <v>461093.33999999997</v>
      </c>
    </row>
    <row r="569" spans="1:2" x14ac:dyDescent="0.25">
      <c r="A569" t="s">
        <v>17424</v>
      </c>
      <c r="B569">
        <v>463252.68000000005</v>
      </c>
    </row>
    <row r="570" spans="1:2" x14ac:dyDescent="0.25">
      <c r="A570" t="s">
        <v>17424</v>
      </c>
      <c r="B570">
        <v>461022.00999999995</v>
      </c>
    </row>
    <row r="571" spans="1:2" x14ac:dyDescent="0.25">
      <c r="A571" t="s">
        <v>17424</v>
      </c>
      <c r="B571">
        <v>470223.52</v>
      </c>
    </row>
    <row r="572" spans="1:2" x14ac:dyDescent="0.25">
      <c r="A572" t="s">
        <v>17424</v>
      </c>
      <c r="B572">
        <v>483095.25</v>
      </c>
    </row>
    <row r="573" spans="1:2" x14ac:dyDescent="0.25">
      <c r="A573" t="s">
        <v>17424</v>
      </c>
      <c r="B573">
        <v>562400.68999999994</v>
      </c>
    </row>
    <row r="574" spans="1:2" x14ac:dyDescent="0.25">
      <c r="A574" t="s">
        <v>17424</v>
      </c>
      <c r="B574">
        <v>2112904.3099999996</v>
      </c>
    </row>
    <row r="575" spans="1:2" x14ac:dyDescent="0.25">
      <c r="A575" t="s">
        <v>17424</v>
      </c>
      <c r="B575">
        <v>2153342.67</v>
      </c>
    </row>
    <row r="576" spans="1:2" x14ac:dyDescent="0.25">
      <c r="A576" t="s">
        <v>17424</v>
      </c>
      <c r="B576">
        <v>7273890.620000001</v>
      </c>
    </row>
    <row r="577" spans="1:2" x14ac:dyDescent="0.25">
      <c r="A577" t="s">
        <v>17424</v>
      </c>
      <c r="B577">
        <v>3365434.4</v>
      </c>
    </row>
    <row r="578" spans="1:2" x14ac:dyDescent="0.25">
      <c r="A578" t="s">
        <v>17424</v>
      </c>
      <c r="B578">
        <v>5418359.8899999997</v>
      </c>
    </row>
    <row r="579" spans="1:2" x14ac:dyDescent="0.25">
      <c r="A579" t="s">
        <v>17424</v>
      </c>
      <c r="B579">
        <v>6841033.4400000004</v>
      </c>
    </row>
    <row r="580" spans="1:2" x14ac:dyDescent="0.25">
      <c r="A580" t="s">
        <v>17424</v>
      </c>
      <c r="B580">
        <v>6245240.1699999999</v>
      </c>
    </row>
    <row r="581" spans="1:2" x14ac:dyDescent="0.25">
      <c r="A581" t="s">
        <v>17424</v>
      </c>
      <c r="B581">
        <v>2209743.4200000004</v>
      </c>
    </row>
    <row r="582" spans="1:2" x14ac:dyDescent="0.25">
      <c r="A582" t="s">
        <v>17424</v>
      </c>
      <c r="B582">
        <v>11755360.299999999</v>
      </c>
    </row>
    <row r="583" spans="1:2" x14ac:dyDescent="0.25">
      <c r="A583" t="s">
        <v>17424</v>
      </c>
      <c r="B583">
        <v>13944467.15</v>
      </c>
    </row>
    <row r="584" spans="1:2" x14ac:dyDescent="0.25">
      <c r="A584" t="s">
        <v>17424</v>
      </c>
      <c r="B584">
        <v>2251296</v>
      </c>
    </row>
    <row r="585" spans="1:2" x14ac:dyDescent="0.25">
      <c r="A585" t="s">
        <v>17424</v>
      </c>
      <c r="B585">
        <v>6567768.7300000004</v>
      </c>
    </row>
    <row r="586" spans="1:2" x14ac:dyDescent="0.25">
      <c r="A586" t="s">
        <v>17424</v>
      </c>
      <c r="B586">
        <v>4577125.34</v>
      </c>
    </row>
    <row r="587" spans="1:2" x14ac:dyDescent="0.25">
      <c r="A587" t="s">
        <v>17412</v>
      </c>
      <c r="B587">
        <v>4923135.8</v>
      </c>
    </row>
    <row r="588" spans="1:2" x14ac:dyDescent="0.25">
      <c r="A588" t="s">
        <v>17412</v>
      </c>
      <c r="B588">
        <v>3286775.04</v>
      </c>
    </row>
    <row r="589" spans="1:2" x14ac:dyDescent="0.25">
      <c r="A589" t="s">
        <v>17412</v>
      </c>
      <c r="B589">
        <v>5074941.4000000004</v>
      </c>
    </row>
    <row r="590" spans="1:2" x14ac:dyDescent="0.25">
      <c r="A590" t="s">
        <v>17412</v>
      </c>
      <c r="B590">
        <v>2024692.52</v>
      </c>
    </row>
    <row r="591" spans="1:2" x14ac:dyDescent="0.25">
      <c r="A591" t="s">
        <v>17412</v>
      </c>
      <c r="B591">
        <v>5425505.0800000001</v>
      </c>
    </row>
    <row r="592" spans="1:2" x14ac:dyDescent="0.25">
      <c r="A592" t="s">
        <v>17412</v>
      </c>
      <c r="B592">
        <v>8880466.2599999998</v>
      </c>
    </row>
    <row r="593" spans="1:2" x14ac:dyDescent="0.25">
      <c r="A593" t="s">
        <v>17412</v>
      </c>
      <c r="B593">
        <v>7535411.9400000004</v>
      </c>
    </row>
    <row r="594" spans="1:2" x14ac:dyDescent="0.25">
      <c r="A594" t="s">
        <v>17412</v>
      </c>
      <c r="B594">
        <v>6530690.3499999996</v>
      </c>
    </row>
    <row r="595" spans="1:2" x14ac:dyDescent="0.25">
      <c r="A595" t="s">
        <v>17416</v>
      </c>
      <c r="B595">
        <v>3448883.3200000003</v>
      </c>
    </row>
    <row r="596" spans="1:2" x14ac:dyDescent="0.25">
      <c r="A596" t="s">
        <v>17416</v>
      </c>
      <c r="B596">
        <v>2138937.31</v>
      </c>
    </row>
    <row r="597" spans="1:2" x14ac:dyDescent="0.25">
      <c r="A597" t="s">
        <v>17416</v>
      </c>
      <c r="B597">
        <v>200000</v>
      </c>
    </row>
    <row r="598" spans="1:2" x14ac:dyDescent="0.25">
      <c r="A598" t="s">
        <v>17416</v>
      </c>
      <c r="B598">
        <v>4405825.5999999996</v>
      </c>
    </row>
    <row r="599" spans="1:2" x14ac:dyDescent="0.25">
      <c r="A599" t="s">
        <v>17416</v>
      </c>
      <c r="B599">
        <v>4641914.7</v>
      </c>
    </row>
    <row r="600" spans="1:2" x14ac:dyDescent="0.25">
      <c r="A600" t="s">
        <v>17416</v>
      </c>
      <c r="B600">
        <v>5575748.8500000006</v>
      </c>
    </row>
    <row r="601" spans="1:2" x14ac:dyDescent="0.25">
      <c r="A601" t="s">
        <v>17416</v>
      </c>
      <c r="B601">
        <v>5325748.8500000006</v>
      </c>
    </row>
    <row r="602" spans="1:2" x14ac:dyDescent="0.25">
      <c r="A602" t="s">
        <v>17416</v>
      </c>
      <c r="B602">
        <v>5416381.5199999996</v>
      </c>
    </row>
    <row r="603" spans="1:2" x14ac:dyDescent="0.25">
      <c r="A603" t="s">
        <v>17416</v>
      </c>
      <c r="B603">
        <v>4881963.04</v>
      </c>
    </row>
    <row r="604" spans="1:2" x14ac:dyDescent="0.25">
      <c r="A604" t="s">
        <v>17426</v>
      </c>
      <c r="B604">
        <v>4908976.4800000004</v>
      </c>
    </row>
    <row r="605" spans="1:2" x14ac:dyDescent="0.25">
      <c r="A605" t="s">
        <v>17426</v>
      </c>
      <c r="B605">
        <v>8764898.3300000001</v>
      </c>
    </row>
    <row r="606" spans="1:2" x14ac:dyDescent="0.25">
      <c r="A606" t="s">
        <v>17426</v>
      </c>
      <c r="B606">
        <v>11957254.969999999</v>
      </c>
    </row>
    <row r="607" spans="1:2" x14ac:dyDescent="0.25">
      <c r="A607" t="s">
        <v>17426</v>
      </c>
      <c r="B607">
        <v>2375311.2000000002</v>
      </c>
    </row>
    <row r="608" spans="1:2" x14ac:dyDescent="0.25">
      <c r="A608" t="s">
        <v>17426</v>
      </c>
      <c r="B608">
        <v>3547950</v>
      </c>
    </row>
    <row r="609" spans="1:2" x14ac:dyDescent="0.25">
      <c r="A609" t="s">
        <v>17202</v>
      </c>
      <c r="B609">
        <v>2097858.2999999998</v>
      </c>
    </row>
    <row r="610" spans="1:2" x14ac:dyDescent="0.25">
      <c r="A610" t="s">
        <v>17202</v>
      </c>
      <c r="B610">
        <v>4031821.43</v>
      </c>
    </row>
    <row r="611" spans="1:2" x14ac:dyDescent="0.25">
      <c r="A611" t="s">
        <v>17202</v>
      </c>
      <c r="B611">
        <v>6179475.7199999997</v>
      </c>
    </row>
    <row r="612" spans="1:2" x14ac:dyDescent="0.25">
      <c r="A612" t="s">
        <v>17202</v>
      </c>
      <c r="B612">
        <v>3294293.1199999996</v>
      </c>
    </row>
    <row r="613" spans="1:2" x14ac:dyDescent="0.25">
      <c r="A613" t="s">
        <v>17202</v>
      </c>
      <c r="B613">
        <v>6079453.1600000001</v>
      </c>
    </row>
    <row r="614" spans="1:2" x14ac:dyDescent="0.25">
      <c r="A614" t="s">
        <v>17202</v>
      </c>
      <c r="B614">
        <v>3687641.5500000003</v>
      </c>
    </row>
    <row r="615" spans="1:2" x14ac:dyDescent="0.25">
      <c r="A615" t="s">
        <v>17202</v>
      </c>
      <c r="B615">
        <v>10063164.049999999</v>
      </c>
    </row>
    <row r="616" spans="1:2" x14ac:dyDescent="0.25">
      <c r="A616" t="s">
        <v>17202</v>
      </c>
      <c r="B616">
        <v>5657661.6099999994</v>
      </c>
    </row>
    <row r="617" spans="1:2" x14ac:dyDescent="0.25">
      <c r="A617" t="s">
        <v>17202</v>
      </c>
      <c r="B617">
        <v>8358654.1799999997</v>
      </c>
    </row>
    <row r="618" spans="1:2" x14ac:dyDescent="0.25">
      <c r="A618" t="s">
        <v>17202</v>
      </c>
      <c r="B618">
        <v>9423972.8499999996</v>
      </c>
    </row>
    <row r="619" spans="1:2" x14ac:dyDescent="0.25">
      <c r="A619" t="s">
        <v>17202</v>
      </c>
      <c r="B619">
        <v>11974181.85</v>
      </c>
    </row>
    <row r="620" spans="1:2" x14ac:dyDescent="0.25">
      <c r="A620" t="s">
        <v>17202</v>
      </c>
      <c r="B620">
        <v>4758696.5500000007</v>
      </c>
    </row>
    <row r="621" spans="1:2" x14ac:dyDescent="0.25">
      <c r="A621" t="s">
        <v>17202</v>
      </c>
      <c r="B621">
        <v>9505920.4399999995</v>
      </c>
    </row>
    <row r="622" spans="1:2" x14ac:dyDescent="0.25">
      <c r="A622" t="s">
        <v>17202</v>
      </c>
      <c r="B622">
        <v>4056405.71</v>
      </c>
    </row>
    <row r="623" spans="1:2" x14ac:dyDescent="0.25">
      <c r="A623" t="s">
        <v>17202</v>
      </c>
      <c r="B623">
        <v>2766550.64</v>
      </c>
    </row>
    <row r="624" spans="1:2" x14ac:dyDescent="0.25">
      <c r="A624" t="s">
        <v>17202</v>
      </c>
      <c r="B624">
        <v>2728854.75</v>
      </c>
    </row>
    <row r="625" spans="1:2" x14ac:dyDescent="0.25">
      <c r="A625" t="s">
        <v>17202</v>
      </c>
      <c r="B625">
        <v>2491206.7400000002</v>
      </c>
    </row>
    <row r="626" spans="1:2" x14ac:dyDescent="0.25">
      <c r="A626" t="s">
        <v>17202</v>
      </c>
      <c r="B626">
        <v>8243927.5499999998</v>
      </c>
    </row>
    <row r="627" spans="1:2" x14ac:dyDescent="0.25">
      <c r="A627" t="s">
        <v>17202</v>
      </c>
      <c r="B627">
        <v>2973659.6</v>
      </c>
    </row>
    <row r="628" spans="1:2" x14ac:dyDescent="0.25">
      <c r="A628" t="s">
        <v>17202</v>
      </c>
      <c r="B628">
        <v>2877361.1999999997</v>
      </c>
    </row>
    <row r="629" spans="1:2" x14ac:dyDescent="0.25">
      <c r="A629" t="s">
        <v>17202</v>
      </c>
      <c r="B629">
        <v>1904539.0799999998</v>
      </c>
    </row>
    <row r="630" spans="1:2" x14ac:dyDescent="0.25">
      <c r="A630" t="s">
        <v>17202</v>
      </c>
      <c r="B630">
        <v>2457800</v>
      </c>
    </row>
    <row r="631" spans="1:2" x14ac:dyDescent="0.25">
      <c r="A631" t="s">
        <v>17202</v>
      </c>
      <c r="B631">
        <v>4658584.8</v>
      </c>
    </row>
    <row r="632" spans="1:2" x14ac:dyDescent="0.25">
      <c r="A632" t="s">
        <v>17202</v>
      </c>
      <c r="B632">
        <v>4648299.4800000004</v>
      </c>
    </row>
    <row r="633" spans="1:2" x14ac:dyDescent="0.25">
      <c r="A633" t="s">
        <v>17202</v>
      </c>
      <c r="B633">
        <v>11351380.17</v>
      </c>
    </row>
    <row r="634" spans="1:2" x14ac:dyDescent="0.25">
      <c r="A634" t="s">
        <v>17202</v>
      </c>
      <c r="B634">
        <v>5261035.28</v>
      </c>
    </row>
    <row r="635" spans="1:2" x14ac:dyDescent="0.25">
      <c r="A635" t="s">
        <v>17202</v>
      </c>
      <c r="B635">
        <v>12990197.200000001</v>
      </c>
    </row>
    <row r="636" spans="1:2" x14ac:dyDescent="0.25">
      <c r="A636" t="s">
        <v>17202</v>
      </c>
      <c r="B636">
        <v>8204567.3800000008</v>
      </c>
    </row>
    <row r="637" spans="1:2" x14ac:dyDescent="0.25">
      <c r="A637" t="s">
        <v>17202</v>
      </c>
      <c r="B637">
        <v>6377717.2999999998</v>
      </c>
    </row>
    <row r="638" spans="1:2" x14ac:dyDescent="0.25">
      <c r="A638" t="s">
        <v>17202</v>
      </c>
      <c r="B638">
        <v>4468314.82</v>
      </c>
    </row>
    <row r="639" spans="1:2" x14ac:dyDescent="0.25">
      <c r="A639" t="s">
        <v>17202</v>
      </c>
      <c r="B639">
        <v>3458188.3</v>
      </c>
    </row>
    <row r="640" spans="1:2" x14ac:dyDescent="0.25">
      <c r="A640" t="s">
        <v>17202</v>
      </c>
      <c r="B640">
        <v>6137685.4699999997</v>
      </c>
    </row>
    <row r="641" spans="1:2" x14ac:dyDescent="0.25">
      <c r="A641" t="s">
        <v>17202</v>
      </c>
      <c r="B641">
        <v>6330194.6399999997</v>
      </c>
    </row>
    <row r="642" spans="1:2" x14ac:dyDescent="0.25">
      <c r="A642" t="s">
        <v>17202</v>
      </c>
      <c r="B642">
        <v>5785499.8499999996</v>
      </c>
    </row>
    <row r="643" spans="1:2" x14ac:dyDescent="0.25">
      <c r="A643" t="s">
        <v>17202</v>
      </c>
      <c r="B643">
        <v>5086523</v>
      </c>
    </row>
    <row r="644" spans="1:2" x14ac:dyDescent="0.25">
      <c r="A644" t="s">
        <v>17203</v>
      </c>
      <c r="B644">
        <v>3608668.1600000001</v>
      </c>
    </row>
    <row r="645" spans="1:2" x14ac:dyDescent="0.25">
      <c r="A645" t="s">
        <v>17203</v>
      </c>
      <c r="B645">
        <v>7402352.04</v>
      </c>
    </row>
    <row r="646" spans="1:2" x14ac:dyDescent="0.25">
      <c r="A646" t="s">
        <v>17203</v>
      </c>
      <c r="B646">
        <v>10733008.819999998</v>
      </c>
    </row>
    <row r="647" spans="1:2" x14ac:dyDescent="0.25">
      <c r="A647" t="s">
        <v>17203</v>
      </c>
      <c r="B647">
        <v>11453009.489999998</v>
      </c>
    </row>
    <row r="648" spans="1:2" x14ac:dyDescent="0.25">
      <c r="A648" t="s">
        <v>17204</v>
      </c>
      <c r="B648">
        <v>2377560</v>
      </c>
    </row>
    <row r="649" spans="1:2" x14ac:dyDescent="0.25">
      <c r="A649" t="s">
        <v>17204</v>
      </c>
      <c r="B649">
        <v>10682613.92</v>
      </c>
    </row>
    <row r="650" spans="1:2" x14ac:dyDescent="0.25">
      <c r="A650" t="s">
        <v>17204</v>
      </c>
      <c r="B650">
        <v>22533360.080000002</v>
      </c>
    </row>
    <row r="651" spans="1:2" x14ac:dyDescent="0.25">
      <c r="A651" t="s">
        <v>17204</v>
      </c>
      <c r="B651">
        <v>4718336</v>
      </c>
    </row>
    <row r="652" spans="1:2" x14ac:dyDescent="0.25">
      <c r="A652" t="s">
        <v>17204</v>
      </c>
      <c r="B652">
        <v>10376037.890000001</v>
      </c>
    </row>
    <row r="653" spans="1:2" x14ac:dyDescent="0.25">
      <c r="A653" t="s">
        <v>17204</v>
      </c>
      <c r="B653">
        <v>14492032</v>
      </c>
    </row>
    <row r="654" spans="1:2" x14ac:dyDescent="0.25">
      <c r="A654" t="s">
        <v>17204</v>
      </c>
      <c r="B654">
        <v>9537779.2000000011</v>
      </c>
    </row>
    <row r="655" spans="1:2" x14ac:dyDescent="0.25">
      <c r="A655" t="s">
        <v>17204</v>
      </c>
      <c r="B655">
        <v>2377560</v>
      </c>
    </row>
    <row r="656" spans="1:2" x14ac:dyDescent="0.25">
      <c r="A656" t="s">
        <v>17205</v>
      </c>
      <c r="B656">
        <v>9975910.4000000004</v>
      </c>
    </row>
    <row r="657" spans="1:2" x14ac:dyDescent="0.25">
      <c r="A657" t="s">
        <v>17205</v>
      </c>
      <c r="B657">
        <v>6277072</v>
      </c>
    </row>
    <row r="658" spans="1:2" x14ac:dyDescent="0.25">
      <c r="A658" t="s">
        <v>17205</v>
      </c>
      <c r="B658">
        <v>9664163.1999999993</v>
      </c>
    </row>
    <row r="659" spans="1:2" x14ac:dyDescent="0.25">
      <c r="A659" t="s">
        <v>17205</v>
      </c>
      <c r="B659">
        <v>9689440</v>
      </c>
    </row>
    <row r="660" spans="1:2" x14ac:dyDescent="0.25">
      <c r="A660" t="s">
        <v>17205</v>
      </c>
      <c r="B660">
        <v>5788942.3700000001</v>
      </c>
    </row>
    <row r="661" spans="1:2" x14ac:dyDescent="0.25">
      <c r="A661" t="s">
        <v>17205</v>
      </c>
      <c r="B661">
        <v>2457800</v>
      </c>
    </row>
    <row r="662" spans="1:2" x14ac:dyDescent="0.25">
      <c r="A662" t="s">
        <v>17205</v>
      </c>
      <c r="B662">
        <v>5308128</v>
      </c>
    </row>
    <row r="663" spans="1:2" x14ac:dyDescent="0.25">
      <c r="A663" t="s">
        <v>17205</v>
      </c>
      <c r="B663">
        <v>7557763.2000000002</v>
      </c>
    </row>
    <row r="664" spans="1:2" x14ac:dyDescent="0.25">
      <c r="A664" t="s">
        <v>17205</v>
      </c>
      <c r="B664">
        <v>4915600</v>
      </c>
    </row>
    <row r="665" spans="1:2" x14ac:dyDescent="0.25">
      <c r="A665" t="s">
        <v>17414</v>
      </c>
      <c r="B665">
        <v>6319200</v>
      </c>
    </row>
    <row r="666" spans="1:2" x14ac:dyDescent="0.25">
      <c r="A666" t="s">
        <v>17414</v>
      </c>
      <c r="B666">
        <v>4657250.3999999994</v>
      </c>
    </row>
    <row r="667" spans="1:2" x14ac:dyDescent="0.25">
      <c r="A667" t="s">
        <v>17414</v>
      </c>
      <c r="B667">
        <v>5139616</v>
      </c>
    </row>
    <row r="668" spans="1:2" x14ac:dyDescent="0.25">
      <c r="A668" t="s">
        <v>17414</v>
      </c>
      <c r="B668">
        <v>11220000</v>
      </c>
    </row>
    <row r="669" spans="1:2" x14ac:dyDescent="0.25">
      <c r="A669" t="s">
        <v>17414</v>
      </c>
      <c r="B669">
        <v>15166080</v>
      </c>
    </row>
    <row r="670" spans="1:2" x14ac:dyDescent="0.25">
      <c r="A670" t="s">
        <v>17414</v>
      </c>
      <c r="B670">
        <v>4280204.8000000007</v>
      </c>
    </row>
    <row r="671" spans="1:2" x14ac:dyDescent="0.25">
      <c r="A671" t="s">
        <v>17414</v>
      </c>
      <c r="B671">
        <v>9688750</v>
      </c>
    </row>
    <row r="672" spans="1:2" x14ac:dyDescent="0.25">
      <c r="A672" t="s">
        <v>17414</v>
      </c>
      <c r="B672">
        <v>9336140.879999999</v>
      </c>
    </row>
    <row r="673" spans="1:2" x14ac:dyDescent="0.25">
      <c r="A673" t="s">
        <v>17414</v>
      </c>
      <c r="B673">
        <v>8372043.2400000002</v>
      </c>
    </row>
    <row r="674" spans="1:2" x14ac:dyDescent="0.25">
      <c r="A674" t="s">
        <v>17414</v>
      </c>
      <c r="B674">
        <v>10054268.479999999</v>
      </c>
    </row>
    <row r="675" spans="1:2" x14ac:dyDescent="0.25">
      <c r="A675" t="s">
        <v>17414</v>
      </c>
      <c r="B675">
        <v>6979767.04</v>
      </c>
    </row>
    <row r="676" spans="1:2" x14ac:dyDescent="0.25">
      <c r="A676" t="s">
        <v>17414</v>
      </c>
      <c r="B676">
        <v>5885246.4000000004</v>
      </c>
    </row>
    <row r="677" spans="1:2" x14ac:dyDescent="0.25">
      <c r="A677" t="s">
        <v>17414</v>
      </c>
      <c r="B677">
        <v>5594598.4000000004</v>
      </c>
    </row>
    <row r="678" spans="1:2" x14ac:dyDescent="0.25">
      <c r="A678" t="s">
        <v>17414</v>
      </c>
      <c r="B678">
        <v>4900758.3800000008</v>
      </c>
    </row>
    <row r="679" spans="1:2" x14ac:dyDescent="0.25">
      <c r="A679" t="s">
        <v>17414</v>
      </c>
      <c r="B679">
        <v>5729408</v>
      </c>
    </row>
    <row r="680" spans="1:2" x14ac:dyDescent="0.25">
      <c r="A680" t="s">
        <v>17418</v>
      </c>
      <c r="B680">
        <v>5645152</v>
      </c>
    </row>
    <row r="681" spans="1:2" x14ac:dyDescent="0.25">
      <c r="A681" t="s">
        <v>17418</v>
      </c>
      <c r="B681">
        <v>13600000</v>
      </c>
    </row>
    <row r="682" spans="1:2" x14ac:dyDescent="0.25">
      <c r="A682" t="s">
        <v>17418</v>
      </c>
      <c r="B682">
        <v>3768308</v>
      </c>
    </row>
    <row r="683" spans="1:2" x14ac:dyDescent="0.25">
      <c r="A683" t="s">
        <v>17418</v>
      </c>
      <c r="B683">
        <v>5165228.25</v>
      </c>
    </row>
    <row r="684" spans="1:2" x14ac:dyDescent="0.25">
      <c r="A684" t="s">
        <v>17418</v>
      </c>
      <c r="B684">
        <v>4301052</v>
      </c>
    </row>
    <row r="685" spans="1:2" x14ac:dyDescent="0.25">
      <c r="A685" t="s">
        <v>17418</v>
      </c>
      <c r="B685">
        <v>2317210.6399999997</v>
      </c>
    </row>
    <row r="686" spans="1:2" x14ac:dyDescent="0.25">
      <c r="A686" t="s">
        <v>17418</v>
      </c>
      <c r="B686">
        <v>5322451.5199999996</v>
      </c>
    </row>
    <row r="687" spans="1:2" x14ac:dyDescent="0.25">
      <c r="A687" t="s">
        <v>17418</v>
      </c>
      <c r="B687">
        <v>542668</v>
      </c>
    </row>
    <row r="688" spans="1:2" x14ac:dyDescent="0.25">
      <c r="A688" t="s">
        <v>17419</v>
      </c>
      <c r="B688">
        <v>5353677.17</v>
      </c>
    </row>
    <row r="689" spans="1:2" x14ac:dyDescent="0.25">
      <c r="A689" t="s">
        <v>17419</v>
      </c>
      <c r="B689">
        <v>5827100.4199999999</v>
      </c>
    </row>
    <row r="690" spans="1:2" x14ac:dyDescent="0.25">
      <c r="A690" t="s">
        <v>17419</v>
      </c>
      <c r="B690">
        <v>5994240.8900000006</v>
      </c>
    </row>
    <row r="691" spans="1:2" x14ac:dyDescent="0.25">
      <c r="A691" t="s">
        <v>17419</v>
      </c>
      <c r="B691">
        <v>6199562.6800000006</v>
      </c>
    </row>
    <row r="692" spans="1:2" x14ac:dyDescent="0.25">
      <c r="A692" t="s">
        <v>17420</v>
      </c>
      <c r="B692">
        <v>4945765.3100000005</v>
      </c>
    </row>
    <row r="693" spans="1:2" x14ac:dyDescent="0.25">
      <c r="A693" t="s">
        <v>17420</v>
      </c>
      <c r="B693">
        <v>3249753.92</v>
      </c>
    </row>
    <row r="694" spans="1:2" x14ac:dyDescent="0.25">
      <c r="A694" t="s">
        <v>17421</v>
      </c>
      <c r="B694">
        <v>4441783.34</v>
      </c>
    </row>
    <row r="695" spans="1:2" x14ac:dyDescent="0.25">
      <c r="A695" t="s">
        <v>17421</v>
      </c>
      <c r="B695">
        <v>4274814.47</v>
      </c>
    </row>
    <row r="696" spans="1:2" x14ac:dyDescent="0.25">
      <c r="A696" t="s">
        <v>17422</v>
      </c>
      <c r="B696">
        <v>5392384</v>
      </c>
    </row>
    <row r="697" spans="1:2" x14ac:dyDescent="0.25">
      <c r="A697" t="s">
        <v>17423</v>
      </c>
      <c r="B697">
        <v>6589737.6800000006</v>
      </c>
    </row>
    <row r="698" spans="1:2" x14ac:dyDescent="0.25">
      <c r="A698" t="s">
        <v>17423</v>
      </c>
      <c r="B698">
        <v>7056556</v>
      </c>
    </row>
    <row r="699" spans="1:2" x14ac:dyDescent="0.25">
      <c r="A699" t="s">
        <v>17423</v>
      </c>
      <c r="B699">
        <v>1954123.2000000002</v>
      </c>
    </row>
    <row r="700" spans="1:2" x14ac:dyDescent="0.25">
      <c r="A700" t="s">
        <v>17423</v>
      </c>
      <c r="B700">
        <v>1954123.2000000002</v>
      </c>
    </row>
    <row r="701" spans="1:2" x14ac:dyDescent="0.25">
      <c r="A701" t="s">
        <v>17423</v>
      </c>
      <c r="B701">
        <v>2901321</v>
      </c>
    </row>
    <row r="702" spans="1:2" x14ac:dyDescent="0.25">
      <c r="A702" t="s">
        <v>17425</v>
      </c>
      <c r="B702">
        <v>6253194.2399999993</v>
      </c>
    </row>
    <row r="703" spans="1:2" x14ac:dyDescent="0.25">
      <c r="A703" t="s">
        <v>17425</v>
      </c>
      <c r="B703">
        <v>5751635.9500000002</v>
      </c>
    </row>
    <row r="704" spans="1:2" x14ac:dyDescent="0.25">
      <c r="A704" t="s">
        <v>17427</v>
      </c>
      <c r="B704">
        <v>8285735.04</v>
      </c>
    </row>
    <row r="705" spans="1:2" x14ac:dyDescent="0.25">
      <c r="A705" t="s">
        <v>17417</v>
      </c>
      <c r="B705">
        <v>5215446.3999999994</v>
      </c>
    </row>
    <row r="706" spans="1:2" x14ac:dyDescent="0.25">
      <c r="A706" t="s">
        <v>17417</v>
      </c>
      <c r="B706">
        <v>2370121.2799999998</v>
      </c>
    </row>
    <row r="707" spans="1:2" x14ac:dyDescent="0.25">
      <c r="A707" t="s">
        <v>17417</v>
      </c>
      <c r="B707">
        <v>8618546.2400000002</v>
      </c>
    </row>
    <row r="708" spans="1:2" x14ac:dyDescent="0.25">
      <c r="A708" t="s">
        <v>17417</v>
      </c>
      <c r="B708">
        <v>9658265.2799999993</v>
      </c>
    </row>
    <row r="709" spans="1:2" x14ac:dyDescent="0.25">
      <c r="A709" t="s">
        <v>17417</v>
      </c>
      <c r="B709">
        <v>5383115.8399999999</v>
      </c>
    </row>
    <row r="710" spans="1:2" x14ac:dyDescent="0.25">
      <c r="A710" t="s">
        <v>17417</v>
      </c>
      <c r="B710">
        <v>7291514.2399999993</v>
      </c>
    </row>
    <row r="711" spans="1:2" x14ac:dyDescent="0.25">
      <c r="A711" t="s">
        <v>17417</v>
      </c>
      <c r="B711">
        <v>4392922.8499999996</v>
      </c>
    </row>
    <row r="712" spans="1:2" x14ac:dyDescent="0.25">
      <c r="A712" t="s">
        <v>17417</v>
      </c>
      <c r="B712">
        <v>3000000</v>
      </c>
    </row>
    <row r="713" spans="1:2" x14ac:dyDescent="0.25">
      <c r="A713" t="s">
        <v>17417</v>
      </c>
      <c r="B713">
        <v>4886848</v>
      </c>
    </row>
    <row r="714" spans="1:2" x14ac:dyDescent="0.25">
      <c r="A714" t="s">
        <v>17417</v>
      </c>
      <c r="B714">
        <v>2864704</v>
      </c>
    </row>
    <row r="715" spans="1:2" x14ac:dyDescent="0.25">
      <c r="A715" t="s">
        <v>17417</v>
      </c>
      <c r="B715">
        <v>2553799.36</v>
      </c>
    </row>
    <row r="716" spans="1:2" x14ac:dyDescent="0.25">
      <c r="A716" t="s">
        <v>17417</v>
      </c>
      <c r="B716">
        <v>12520415.859999999</v>
      </c>
    </row>
    <row r="717" spans="1:2" x14ac:dyDescent="0.25">
      <c r="A717" t="s">
        <v>17417</v>
      </c>
      <c r="B717">
        <v>4975316.8000000007</v>
      </c>
    </row>
    <row r="718" spans="1:2" x14ac:dyDescent="0.25">
      <c r="A718" t="s">
        <v>17415</v>
      </c>
      <c r="B718">
        <v>6736263.6000000006</v>
      </c>
    </row>
    <row r="719" spans="1:2" x14ac:dyDescent="0.25">
      <c r="A719" t="s">
        <v>17424</v>
      </c>
      <c r="B719">
        <v>5982176</v>
      </c>
    </row>
    <row r="720" spans="1:2" x14ac:dyDescent="0.25">
      <c r="A720" t="s">
        <v>17424</v>
      </c>
      <c r="B720">
        <v>5266000</v>
      </c>
    </row>
    <row r="721" spans="1:2" x14ac:dyDescent="0.25">
      <c r="A721" t="s">
        <v>17424</v>
      </c>
      <c r="B721">
        <v>3090510.08</v>
      </c>
    </row>
    <row r="722" spans="1:2" x14ac:dyDescent="0.25">
      <c r="A722" t="s">
        <v>17424</v>
      </c>
      <c r="B722">
        <v>11594435.32</v>
      </c>
    </row>
    <row r="723" spans="1:2" x14ac:dyDescent="0.25">
      <c r="A723" t="s">
        <v>17424</v>
      </c>
      <c r="B723">
        <v>6740480</v>
      </c>
    </row>
    <row r="724" spans="1:2" x14ac:dyDescent="0.25">
      <c r="A724" t="s">
        <v>17424</v>
      </c>
      <c r="B724">
        <v>13268555.52</v>
      </c>
    </row>
    <row r="725" spans="1:2" x14ac:dyDescent="0.25">
      <c r="A725" t="s">
        <v>17412</v>
      </c>
      <c r="B725">
        <v>5602584</v>
      </c>
    </row>
    <row r="726" spans="1:2" x14ac:dyDescent="0.25">
      <c r="A726" t="s">
        <v>17412</v>
      </c>
      <c r="B726">
        <v>3167614.8</v>
      </c>
    </row>
    <row r="727" spans="1:2" x14ac:dyDescent="0.25">
      <c r="A727" t="s">
        <v>17412</v>
      </c>
      <c r="B727">
        <v>4525164</v>
      </c>
    </row>
    <row r="728" spans="1:2" x14ac:dyDescent="0.25">
      <c r="A728" t="s">
        <v>17412</v>
      </c>
      <c r="B728">
        <v>6572262</v>
      </c>
    </row>
    <row r="729" spans="1:2" x14ac:dyDescent="0.25">
      <c r="A729" t="s">
        <v>17412</v>
      </c>
      <c r="B729">
        <v>3102969.6</v>
      </c>
    </row>
    <row r="730" spans="1:2" x14ac:dyDescent="0.25">
      <c r="A730" t="s">
        <v>17416</v>
      </c>
      <c r="B730">
        <v>16205981.91</v>
      </c>
    </row>
    <row r="731" spans="1:2" x14ac:dyDescent="0.25">
      <c r="A731" t="s">
        <v>17416</v>
      </c>
      <c r="B731">
        <v>4039280.1599999997</v>
      </c>
    </row>
    <row r="732" spans="1:2" x14ac:dyDescent="0.25">
      <c r="A732" t="s">
        <v>17426</v>
      </c>
      <c r="B732">
        <v>6571694.3200000003</v>
      </c>
    </row>
    <row r="733" spans="1:2" x14ac:dyDescent="0.25">
      <c r="A733" t="s">
        <v>17426</v>
      </c>
      <c r="B733">
        <v>6997320</v>
      </c>
    </row>
    <row r="734" spans="1:2" x14ac:dyDescent="0.25">
      <c r="A734" t="s">
        <v>17426</v>
      </c>
      <c r="B734">
        <v>2460578.1199999996</v>
      </c>
    </row>
    <row r="735" spans="1:2" x14ac:dyDescent="0.25">
      <c r="A735" t="s">
        <v>17426</v>
      </c>
      <c r="B735">
        <v>5243805.01</v>
      </c>
    </row>
    <row r="1048576" spans="12:12" x14ac:dyDescent="0.25">
      <c r="L1048576" s="1">
        <f ca="1">SUM(L2:L1048575)</f>
        <v>7573620332.2800007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8F65C-FE1D-418D-83ED-4996A4FA5255}">
  <sheetPr>
    <pageSetUpPr fitToPage="1"/>
  </sheetPr>
  <dimension ref="A1:WXZ969"/>
  <sheetViews>
    <sheetView view="pageBreakPreview" topLeftCell="C1" zoomScale="30" zoomScaleNormal="70" zoomScaleSheetLayoutView="30" workbookViewId="0">
      <selection activeCell="C1" sqref="C1:V961"/>
    </sheetView>
  </sheetViews>
  <sheetFormatPr defaultRowHeight="15" x14ac:dyDescent="0.25"/>
  <cols>
    <col min="1" max="1" width="0" style="267" hidden="1" customWidth="1"/>
    <col min="2" max="2" width="9.140625" style="267" hidden="1" customWidth="1"/>
    <col min="3" max="3" width="19.42578125" style="267" customWidth="1"/>
    <col min="4" max="4" width="168.7109375" style="267" bestFit="1" customWidth="1"/>
    <col min="5" max="5" width="37.7109375" style="275" customWidth="1"/>
    <col min="6" max="6" width="38.42578125" style="275" customWidth="1"/>
    <col min="7" max="7" width="59.28515625" style="275" customWidth="1"/>
    <col min="8" max="8" width="32" style="275" customWidth="1"/>
    <col min="9" max="9" width="30.85546875" style="275" customWidth="1"/>
    <col min="10" max="10" width="43.28515625" style="267" customWidth="1"/>
    <col min="11" max="11" width="42.28515625" style="267" customWidth="1"/>
    <col min="12" max="12" width="32" style="267" customWidth="1"/>
    <col min="13" max="13" width="42.28515625" style="275" customWidth="1"/>
    <col min="14" max="14" width="39.85546875" style="275" customWidth="1"/>
    <col min="15" max="15" width="124.7109375" style="275" customWidth="1"/>
    <col min="16" max="16" width="48.42578125" style="267" customWidth="1"/>
    <col min="17" max="17" width="39.85546875" style="267" hidden="1" customWidth="1"/>
    <col min="18" max="18" width="43.42578125" style="267" customWidth="1"/>
    <col min="19" max="19" width="37.7109375" style="267" customWidth="1"/>
    <col min="20" max="20" width="47.5703125" style="267" customWidth="1"/>
    <col min="21" max="21" width="35.5703125" style="267" customWidth="1"/>
    <col min="22" max="22" width="36.5703125" style="267" customWidth="1"/>
    <col min="23" max="16384" width="9.140625" style="267"/>
  </cols>
  <sheetData>
    <row r="1" spans="1:22" ht="36" customHeight="1" x14ac:dyDescent="0.55000000000000004">
      <c r="A1" s="267">
        <v>1</v>
      </c>
      <c r="C1" s="268"/>
      <c r="D1" s="269"/>
      <c r="E1" s="270"/>
      <c r="F1" s="270"/>
      <c r="G1" s="270"/>
      <c r="H1" s="270"/>
      <c r="I1" s="270"/>
      <c r="J1" s="268"/>
      <c r="K1" s="268"/>
      <c r="L1" s="268"/>
      <c r="M1" s="270"/>
      <c r="N1" s="271"/>
      <c r="O1" s="272"/>
      <c r="P1" s="273"/>
      <c r="Q1" s="273"/>
      <c r="R1" s="273"/>
      <c r="S1" s="273"/>
      <c r="T1" s="120" t="s">
        <v>17013</v>
      </c>
      <c r="U1" s="120"/>
      <c r="V1" s="120"/>
    </row>
    <row r="2" spans="1:22" ht="159.75" customHeight="1" x14ac:dyDescent="0.25">
      <c r="A2" s="267">
        <v>2</v>
      </c>
      <c r="C2" s="268"/>
      <c r="D2" s="269"/>
      <c r="E2" s="270"/>
      <c r="F2" s="270"/>
      <c r="G2" s="270"/>
      <c r="H2" s="270"/>
      <c r="I2" s="270"/>
      <c r="J2" s="268"/>
      <c r="K2" s="268"/>
      <c r="L2" s="268"/>
      <c r="M2" s="270"/>
      <c r="N2" s="271"/>
      <c r="O2" s="122" t="s">
        <v>17165</v>
      </c>
      <c r="P2" s="122"/>
      <c r="Q2" s="122"/>
      <c r="R2" s="122"/>
      <c r="S2" s="122"/>
      <c r="T2" s="122"/>
      <c r="U2" s="122"/>
      <c r="V2" s="122"/>
    </row>
    <row r="3" spans="1:22" x14ac:dyDescent="0.25">
      <c r="A3" s="267">
        <v>3</v>
      </c>
      <c r="C3" s="268"/>
      <c r="D3" s="269"/>
      <c r="E3" s="270"/>
      <c r="F3" s="270"/>
      <c r="G3" s="270"/>
      <c r="H3" s="270"/>
      <c r="I3" s="270"/>
      <c r="J3" s="268"/>
      <c r="K3" s="268"/>
      <c r="L3" s="268"/>
      <c r="M3" s="270"/>
      <c r="N3" s="271"/>
      <c r="O3" s="122"/>
      <c r="P3" s="122"/>
      <c r="Q3" s="122"/>
      <c r="R3" s="122"/>
      <c r="S3" s="122"/>
      <c r="T3" s="122"/>
      <c r="U3" s="122"/>
      <c r="V3" s="122"/>
    </row>
    <row r="4" spans="1:22" x14ac:dyDescent="0.25">
      <c r="A4" s="267">
        <v>4</v>
      </c>
      <c r="C4" s="274" t="s">
        <v>17164</v>
      </c>
      <c r="D4" s="274"/>
      <c r="E4" s="274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4"/>
      <c r="Q4" s="274"/>
      <c r="R4" s="274"/>
      <c r="S4" s="274"/>
      <c r="T4" s="274"/>
      <c r="U4" s="274"/>
      <c r="V4" s="274"/>
    </row>
    <row r="5" spans="1:22" x14ac:dyDescent="0.25">
      <c r="A5" s="267">
        <v>5</v>
      </c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</row>
    <row r="6" spans="1:22" ht="77.25" customHeight="1" x14ac:dyDescent="0.25">
      <c r="A6" s="267">
        <v>6</v>
      </c>
      <c r="C6" s="274"/>
      <c r="D6" s="274"/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4"/>
      <c r="P6" s="274"/>
      <c r="Q6" s="274"/>
      <c r="R6" s="274"/>
      <c r="S6" s="274"/>
      <c r="T6" s="274"/>
      <c r="U6" s="274"/>
      <c r="V6" s="274"/>
    </row>
    <row r="7" spans="1:22" x14ac:dyDescent="0.25">
      <c r="A7" s="267">
        <v>7</v>
      </c>
      <c r="C7" s="275"/>
      <c r="L7" s="276"/>
      <c r="O7" s="277"/>
      <c r="P7" s="278"/>
      <c r="Q7" s="278"/>
      <c r="R7" s="278"/>
      <c r="S7" s="278"/>
      <c r="T7" s="278"/>
      <c r="U7" s="278"/>
      <c r="V7" s="278"/>
    </row>
    <row r="8" spans="1:22" ht="96" customHeight="1" x14ac:dyDescent="0.25">
      <c r="A8" s="267">
        <v>8</v>
      </c>
      <c r="C8" s="279" t="s">
        <v>0</v>
      </c>
      <c r="D8" s="279" t="s">
        <v>17014</v>
      </c>
      <c r="E8" s="279" t="s">
        <v>17407</v>
      </c>
      <c r="F8" s="280" t="s">
        <v>17406</v>
      </c>
      <c r="G8" s="280" t="s">
        <v>17015</v>
      </c>
      <c r="H8" s="280" t="s">
        <v>17016</v>
      </c>
      <c r="I8" s="280" t="s">
        <v>17017</v>
      </c>
      <c r="J8" s="280" t="s">
        <v>17408</v>
      </c>
      <c r="K8" s="280" t="s">
        <v>17409</v>
      </c>
      <c r="L8" s="280" t="s">
        <v>17338</v>
      </c>
      <c r="M8" s="281" t="s">
        <v>17352</v>
      </c>
      <c r="N8" s="281" t="s">
        <v>17018</v>
      </c>
      <c r="O8" s="279" t="s">
        <v>17019</v>
      </c>
      <c r="P8" s="282" t="s">
        <v>17020</v>
      </c>
      <c r="Q8" s="283"/>
      <c r="R8" s="283"/>
      <c r="S8" s="283"/>
      <c r="T8" s="284"/>
      <c r="U8" s="285" t="s">
        <v>17021</v>
      </c>
      <c r="V8" s="285" t="s">
        <v>17022</v>
      </c>
    </row>
    <row r="9" spans="1:22" ht="15" customHeight="1" x14ac:dyDescent="0.25">
      <c r="A9" s="267">
        <v>9</v>
      </c>
      <c r="C9" s="286"/>
      <c r="D9" s="286"/>
      <c r="E9" s="286"/>
      <c r="F9" s="287"/>
      <c r="G9" s="287"/>
      <c r="H9" s="287"/>
      <c r="I9" s="287"/>
      <c r="J9" s="287"/>
      <c r="K9" s="287"/>
      <c r="L9" s="287"/>
      <c r="M9" s="288"/>
      <c r="N9" s="288"/>
      <c r="O9" s="286"/>
      <c r="P9" s="285" t="s">
        <v>17023</v>
      </c>
      <c r="Q9" s="289"/>
      <c r="R9" s="285" t="s">
        <v>17024</v>
      </c>
      <c r="S9" s="285" t="s">
        <v>17025</v>
      </c>
      <c r="T9" s="285" t="s">
        <v>17026</v>
      </c>
      <c r="U9" s="290"/>
      <c r="V9" s="290"/>
    </row>
    <row r="10" spans="1:22" ht="409.6" customHeight="1" x14ac:dyDescent="0.25">
      <c r="A10" s="267">
        <v>10</v>
      </c>
      <c r="C10" s="286"/>
      <c r="D10" s="286"/>
      <c r="E10" s="286"/>
      <c r="F10" s="287"/>
      <c r="G10" s="287"/>
      <c r="H10" s="287"/>
      <c r="I10" s="287"/>
      <c r="J10" s="291"/>
      <c r="K10" s="291"/>
      <c r="L10" s="291"/>
      <c r="M10" s="288"/>
      <c r="N10" s="288"/>
      <c r="O10" s="286"/>
      <c r="P10" s="292"/>
      <c r="Q10" s="293"/>
      <c r="R10" s="292"/>
      <c r="S10" s="292"/>
      <c r="T10" s="292"/>
      <c r="U10" s="292"/>
      <c r="V10" s="292"/>
    </row>
    <row r="11" spans="1:22" ht="37.5" customHeight="1" x14ac:dyDescent="0.25">
      <c r="A11" s="267">
        <v>11</v>
      </c>
      <c r="C11" s="294"/>
      <c r="D11" s="294"/>
      <c r="E11" s="294"/>
      <c r="F11" s="291"/>
      <c r="G11" s="291"/>
      <c r="H11" s="291"/>
      <c r="I11" s="291"/>
      <c r="J11" s="295" t="s">
        <v>33</v>
      </c>
      <c r="K11" s="295" t="s">
        <v>33</v>
      </c>
      <c r="L11" s="295" t="s">
        <v>17027</v>
      </c>
      <c r="M11" s="296"/>
      <c r="N11" s="296"/>
      <c r="O11" s="294"/>
      <c r="P11" s="297" t="s">
        <v>31</v>
      </c>
      <c r="Q11" s="297"/>
      <c r="R11" s="297" t="s">
        <v>31</v>
      </c>
      <c r="S11" s="297" t="s">
        <v>31</v>
      </c>
      <c r="T11" s="297" t="s">
        <v>31</v>
      </c>
      <c r="U11" s="297" t="s">
        <v>17028</v>
      </c>
      <c r="V11" s="297" t="s">
        <v>17028</v>
      </c>
    </row>
    <row r="12" spans="1:22" ht="35.25" x14ac:dyDescent="0.25">
      <c r="A12" s="267">
        <v>12</v>
      </c>
      <c r="C12" s="295">
        <v>1</v>
      </c>
      <c r="D12" s="295">
        <v>2</v>
      </c>
      <c r="E12" s="295">
        <v>3</v>
      </c>
      <c r="F12" s="295">
        <v>4</v>
      </c>
      <c r="G12" s="295">
        <v>5</v>
      </c>
      <c r="H12" s="295">
        <v>6</v>
      </c>
      <c r="I12" s="295">
        <v>7</v>
      </c>
      <c r="J12" s="295">
        <v>8</v>
      </c>
      <c r="K12" s="295">
        <v>9</v>
      </c>
      <c r="L12" s="295">
        <v>10</v>
      </c>
      <c r="M12" s="295">
        <v>11</v>
      </c>
      <c r="N12" s="295">
        <v>12</v>
      </c>
      <c r="O12" s="298">
        <v>13</v>
      </c>
      <c r="P12" s="295">
        <v>14</v>
      </c>
      <c r="Q12" s="295"/>
      <c r="R12" s="295">
        <v>15</v>
      </c>
      <c r="S12" s="295">
        <v>16</v>
      </c>
      <c r="T12" s="295">
        <v>17</v>
      </c>
      <c r="U12" s="295">
        <v>18</v>
      </c>
      <c r="V12" s="295">
        <v>19</v>
      </c>
    </row>
    <row r="13" spans="1:22" ht="35.25" x14ac:dyDescent="0.5">
      <c r="A13" s="267">
        <v>13</v>
      </c>
      <c r="C13" s="299" t="s">
        <v>17167</v>
      </c>
      <c r="D13" s="300"/>
      <c r="E13" s="300" t="s">
        <v>17012</v>
      </c>
      <c r="F13" s="301" t="s">
        <v>17012</v>
      </c>
      <c r="G13" s="301" t="s">
        <v>17012</v>
      </c>
      <c r="H13" s="301" t="s">
        <v>17012</v>
      </c>
      <c r="I13" s="301" t="s">
        <v>17012</v>
      </c>
      <c r="J13" s="302">
        <f>J14+J375+J732</f>
        <v>1607913.8799999997</v>
      </c>
      <c r="K13" s="302">
        <f>K14+K375+K732</f>
        <v>1341926.3399999996</v>
      </c>
      <c r="L13" s="303">
        <f>L14+L375+L732</f>
        <v>59181</v>
      </c>
      <c r="M13" s="301" t="s">
        <v>17012</v>
      </c>
      <c r="N13" s="301" t="s">
        <v>17012</v>
      </c>
      <c r="O13" s="304" t="s">
        <v>17012</v>
      </c>
      <c r="P13" s="305">
        <f>P14+P375+P732</f>
        <v>3786810166.1400003</v>
      </c>
      <c r="Q13" s="302">
        <f>Q14+Q375+Q732</f>
        <v>300000</v>
      </c>
      <c r="R13" s="302">
        <f>R14+R375+R732</f>
        <v>0</v>
      </c>
      <c r="S13" s="302">
        <f>S14+S375+S732</f>
        <v>7641777.2200000007</v>
      </c>
      <c r="T13" s="302">
        <f>T14+T375+T732</f>
        <v>3779168388.9200006</v>
      </c>
      <c r="U13" s="302">
        <f t="shared" ref="U13:U44" si="0">P13/J13</f>
        <v>2355.1075796049481</v>
      </c>
      <c r="V13" s="302">
        <f>MAX(V14:V905)</f>
        <v>20970.127439550954</v>
      </c>
    </row>
    <row r="14" spans="1:22" ht="33" customHeight="1" x14ac:dyDescent="0.5">
      <c r="A14" s="267">
        <v>14</v>
      </c>
      <c r="C14" s="299" t="s">
        <v>17168</v>
      </c>
      <c r="D14" s="300"/>
      <c r="E14" s="300" t="s">
        <v>17012</v>
      </c>
      <c r="F14" s="301" t="s">
        <v>17012</v>
      </c>
      <c r="G14" s="301" t="s">
        <v>17012</v>
      </c>
      <c r="H14" s="301" t="s">
        <v>17012</v>
      </c>
      <c r="I14" s="301" t="s">
        <v>17012</v>
      </c>
      <c r="J14" s="306">
        <f>J15+J106+J119+J152+J171+J173+J188+J196+J198+J204+J206+J217+J215+J219+J222+J226+J230+J232+J234+J236+J239+J241+J243+J249+J251+J253+J257+J262+J266+J270+J273+J280+J282+J284+J286+J289+J291+J294+J299+J302+J308+J310+J313+J316+J318+J320+J322+J324+J326+J330+J336+J340+J345+J347+J353+J355+J357+J360+J362+J368+J370+J373</f>
        <v>675059.46999999962</v>
      </c>
      <c r="K14" s="306">
        <f t="shared" ref="K14" si="1">K15+K106+K119+K152+K171+K173+K188+K196+K198+K204+K206+K217+K215+K219+K222+K226+K230+K232+K234+K236+K239+K241+K243+K249+K251+K253+K257+K262+K266+K270+K273+K280+K282+K284+K286+K289+K291+K294+K299+K302+K308+K310+K313+K316+K318+K320+K322+K324+K326+K330+K336+K340+K345+K347+K353+K355+K357+K360+K362+K368+K370+K373</f>
        <v>584494.83999999973</v>
      </c>
      <c r="L14" s="307">
        <f>L15+L106+L119+L152+L171+L173+L188+L196+L198+L204+L206+L217+L215+L219+L222+L226+L230+L232+L234+L236+L239+L241+L243+L249+L251+L253+L257+L262+L266+L270+L273+L280+L282+L284+L286+L289+L291+L294+L299+L302+L308+L310+L313+L316+L318+L320+L322+L324+L326+L330+L336+L340+L345+L347+L353+L355+L357+L360+L362+L368+L370+L373</f>
        <v>25047</v>
      </c>
      <c r="M14" s="301" t="s">
        <v>17012</v>
      </c>
      <c r="N14" s="301" t="s">
        <v>17012</v>
      </c>
      <c r="O14" s="304" t="s">
        <v>17012</v>
      </c>
      <c r="P14" s="324">
        <f>P15+P106+P119+P152+P171+P173+P188+P196+P198+P204+P206+P217+P215+P219+P222+P226+P230+P232+P234+P236+P239+P241+P243+P249+P251+P253+P257+P262+P266+P270+P273+P280+P282+P284+P286+P289+P291+P294+P299+P302+P308+P310+P313+P316+P318+P320+P322+P324+P326+P330+P336+P340+P345+P347+P353+P355+P357+P360+P362+P368+P370+P373</f>
        <v>1101616037.9299998</v>
      </c>
      <c r="Q14" s="306">
        <f>Q15+Q106+Q119+Q152+Q171+Q173+Q188+Q196+Q198+Q204+Q206+Q217+Q215+Q219+Q222+Q226+Q230+Q232+Q234+Q236+Q239+Q241+Q243+Q249+Q251+Q253+Q257+Q262+Q266+Q270+Q273+Q280+Q282+Q284+Q286+Q289+Q291+Q294+Q299+Q302+Q308+Q310+Q313+Q316+Q318+Q320+Q322+Q324+Q326+Q330+Q336+Q340+Q345+Q347+Q353+Q355+Q357+Q360+Q362+Q368+Q370+Q373</f>
        <v>0</v>
      </c>
      <c r="R14" s="306">
        <f t="shared" ref="R14" si="2">R15+R106+R119+R152+R171+R173+R188+R196+R198+R204+R206+R217+R215+R219+R222+R226+R230+R232+R234+R236+R239+R241+R243+R249+R251+R253+R257+R262+R266+R270+R273+R280+R282+R284+R286+R289+R291+R294+R299+R302+R308+R310+R313+R316+R318+R320+R322+R324+R326+R330+R336+R340+R345+R347+R353+R355+R357+R360+R362+R368+R370+R373</f>
        <v>0</v>
      </c>
      <c r="S14" s="306">
        <f t="shared" ref="S14" si="3">S15+S106+S119+S152+S171+S173+S188+S196+S198+S204+S206+S217+S215+S219+S222+S226+S230+S232+S234+S236+S239+S241+S243+S249+S251+S253+S257+S262+S266+S270+S273+S280+S282+S284+S286+S289+S291+S294+S299+S302+S308+S310+S313+S316+S318+S320+S322+S324+S326+S330+S336+S340+S345+S347+S353+S355+S357+S360+S362+S368+S370+S373</f>
        <v>279198.42</v>
      </c>
      <c r="T14" s="306">
        <f t="shared" ref="T14" si="4">T15+T106+T119+T152+T171+T173+T188+T196+T198+T204+T206+T217+T215+T219+T222+T226+T230+T232+T234+T236+T239+T241+T243+T249+T251+T253+T257+T262+T266+T270+T273+T280+T282+T284+T286+T289+T291+T294+T299+T302+T308+T310+T313+T316+T318+T320+T322+T324+T326+T330+T336+T340+T345+T347+T353+T355+T357+T360+T362+T368+T370+T373</f>
        <v>1101336839.51</v>
      </c>
      <c r="U14" s="302">
        <f t="shared" si="0"/>
        <v>1631.8799852255986</v>
      </c>
      <c r="V14" s="308">
        <f>MAX(V15:V374)</f>
        <v>15682.045804262336</v>
      </c>
    </row>
    <row r="15" spans="1:22" ht="35.25" x14ac:dyDescent="0.5">
      <c r="A15" s="267">
        <v>15</v>
      </c>
      <c r="C15" s="309" t="s">
        <v>71</v>
      </c>
      <c r="D15" s="309"/>
      <c r="E15" s="300" t="s">
        <v>17012</v>
      </c>
      <c r="F15" s="301" t="s">
        <v>17012</v>
      </c>
      <c r="G15" s="301" t="s">
        <v>17012</v>
      </c>
      <c r="H15" s="301" t="s">
        <v>17012</v>
      </c>
      <c r="I15" s="301" t="s">
        <v>17012</v>
      </c>
      <c r="J15" s="306">
        <f>SUM(J16:J105)</f>
        <v>266914.69999999995</v>
      </c>
      <c r="K15" s="306">
        <f t="shared" ref="K15:L15" si="5">SUM(K16:K105)</f>
        <v>216510.14</v>
      </c>
      <c r="L15" s="307">
        <f t="shared" si="5"/>
        <v>10437</v>
      </c>
      <c r="M15" s="301" t="s">
        <v>17012</v>
      </c>
      <c r="N15" s="301" t="s">
        <v>17012</v>
      </c>
      <c r="O15" s="304" t="s">
        <v>17012</v>
      </c>
      <c r="P15" s="324">
        <v>327888273.92000002</v>
      </c>
      <c r="Q15" s="306">
        <f>SUM(Q16:Q104)</f>
        <v>0</v>
      </c>
      <c r="R15" s="306">
        <f>SUM(R16:R105)</f>
        <v>0</v>
      </c>
      <c r="S15" s="306">
        <f t="shared" ref="S15:T15" si="6">SUM(S16:S105)</f>
        <v>0</v>
      </c>
      <c r="T15" s="306">
        <f t="shared" si="6"/>
        <v>327888273.92000002</v>
      </c>
      <c r="U15" s="302">
        <f t="shared" si="0"/>
        <v>1228.4384259091016</v>
      </c>
      <c r="V15" s="308">
        <f>MAX(V16:V105)</f>
        <v>15682.045804262336</v>
      </c>
    </row>
    <row r="16" spans="1:22" ht="35.25" x14ac:dyDescent="0.5">
      <c r="A16" s="267">
        <v>16</v>
      </c>
      <c r="B16" s="267">
        <v>1</v>
      </c>
      <c r="C16" s="301">
        <f>SUBTOTAL(9,$B16:B$16)</f>
        <v>1</v>
      </c>
      <c r="D16" s="310" t="s">
        <v>70</v>
      </c>
      <c r="E16" s="311"/>
      <c r="F16" s="301">
        <v>1955</v>
      </c>
      <c r="G16" s="301" t="s">
        <v>17162</v>
      </c>
      <c r="H16" s="301">
        <v>3</v>
      </c>
      <c r="I16" s="301">
        <v>3</v>
      </c>
      <c r="J16" s="312">
        <v>1403.96</v>
      </c>
      <c r="K16" s="312">
        <v>1268.56</v>
      </c>
      <c r="L16" s="313">
        <v>52</v>
      </c>
      <c r="M16" s="301" t="s">
        <v>17029</v>
      </c>
      <c r="N16" s="301" t="s">
        <v>17045</v>
      </c>
      <c r="O16" s="304" t="s">
        <v>17046</v>
      </c>
      <c r="P16" s="308">
        <v>124928.56</v>
      </c>
      <c r="Q16" s="308"/>
      <c r="R16" s="308">
        <v>0</v>
      </c>
      <c r="S16" s="308">
        <v>0</v>
      </c>
      <c r="T16" s="308">
        <f>P16-R16-S16</f>
        <v>124928.56</v>
      </c>
      <c r="U16" s="302">
        <f t="shared" si="0"/>
        <v>88.982990968403655</v>
      </c>
      <c r="V16" s="308">
        <v>88.982990968403655</v>
      </c>
    </row>
    <row r="17" spans="1:22" ht="35.25" x14ac:dyDescent="0.5">
      <c r="A17" s="267">
        <v>17</v>
      </c>
      <c r="B17" s="267">
        <v>1</v>
      </c>
      <c r="C17" s="301">
        <f>SUBTOTAL(9,$B$16:B17)</f>
        <v>2</v>
      </c>
      <c r="D17" s="310" t="s">
        <v>73</v>
      </c>
      <c r="E17" s="311"/>
      <c r="F17" s="301">
        <v>1995</v>
      </c>
      <c r="G17" s="301" t="s">
        <v>17034</v>
      </c>
      <c r="H17" s="301">
        <v>9</v>
      </c>
      <c r="I17" s="301">
        <v>1</v>
      </c>
      <c r="J17" s="312">
        <v>3212.7</v>
      </c>
      <c r="K17" s="312">
        <v>2297.9</v>
      </c>
      <c r="L17" s="313">
        <v>116</v>
      </c>
      <c r="M17" s="301" t="s">
        <v>17029</v>
      </c>
      <c r="N17" s="301" t="s">
        <v>17045</v>
      </c>
      <c r="O17" s="304" t="s">
        <v>17047</v>
      </c>
      <c r="P17" s="308">
        <v>99032.639999999999</v>
      </c>
      <c r="Q17" s="308"/>
      <c r="R17" s="308">
        <v>0</v>
      </c>
      <c r="S17" s="308">
        <v>0</v>
      </c>
      <c r="T17" s="308">
        <f t="shared" ref="T17:T74" si="7">P17-R17-S17</f>
        <v>99032.639999999999</v>
      </c>
      <c r="U17" s="302">
        <f t="shared" si="0"/>
        <v>30.825361845176957</v>
      </c>
      <c r="V17" s="308">
        <v>30.825361845176957</v>
      </c>
    </row>
    <row r="18" spans="1:22" ht="35.25" x14ac:dyDescent="0.5">
      <c r="A18" s="267">
        <v>18</v>
      </c>
      <c r="B18" s="267">
        <v>1</v>
      </c>
      <c r="C18" s="301">
        <f>SUBTOTAL(9,$B$16:B18)</f>
        <v>3</v>
      </c>
      <c r="D18" s="310" t="s">
        <v>74</v>
      </c>
      <c r="E18" s="311"/>
      <c r="F18" s="301">
        <v>1980</v>
      </c>
      <c r="G18" s="301" t="s">
        <v>17162</v>
      </c>
      <c r="H18" s="301">
        <v>9</v>
      </c>
      <c r="I18" s="301">
        <v>1</v>
      </c>
      <c r="J18" s="312">
        <v>6572.6</v>
      </c>
      <c r="K18" s="312">
        <v>5523.2</v>
      </c>
      <c r="L18" s="313">
        <v>231</v>
      </c>
      <c r="M18" s="301" t="s">
        <v>17029</v>
      </c>
      <c r="N18" s="301" t="s">
        <v>17045</v>
      </c>
      <c r="O18" s="304" t="s">
        <v>17046</v>
      </c>
      <c r="P18" s="308">
        <v>215537.94</v>
      </c>
      <c r="Q18" s="308"/>
      <c r="R18" s="308">
        <v>0</v>
      </c>
      <c r="S18" s="308">
        <v>0</v>
      </c>
      <c r="T18" s="308">
        <f t="shared" si="7"/>
        <v>215537.94</v>
      </c>
      <c r="U18" s="302">
        <f t="shared" si="0"/>
        <v>32.793405958068341</v>
      </c>
      <c r="V18" s="308">
        <v>1788.7049586160729</v>
      </c>
    </row>
    <row r="19" spans="1:22" ht="35.25" x14ac:dyDescent="0.5">
      <c r="A19" s="267">
        <v>19</v>
      </c>
      <c r="B19" s="267">
        <v>1</v>
      </c>
      <c r="C19" s="301">
        <f>SUBTOTAL(9,$B$16:B19)</f>
        <v>4</v>
      </c>
      <c r="D19" s="310" t="s">
        <v>75</v>
      </c>
      <c r="E19" s="311"/>
      <c r="F19" s="301">
        <v>1929</v>
      </c>
      <c r="G19" s="301" t="s">
        <v>17162</v>
      </c>
      <c r="H19" s="301">
        <v>3</v>
      </c>
      <c r="I19" s="301">
        <v>1</v>
      </c>
      <c r="J19" s="312">
        <v>566.5</v>
      </c>
      <c r="K19" s="312">
        <v>515.5</v>
      </c>
      <c r="L19" s="313">
        <v>13</v>
      </c>
      <c r="M19" s="301" t="s">
        <v>17029</v>
      </c>
      <c r="N19" s="301" t="s">
        <v>17045</v>
      </c>
      <c r="O19" s="304" t="s">
        <v>17048</v>
      </c>
      <c r="P19" s="308">
        <v>88473.65</v>
      </c>
      <c r="Q19" s="308"/>
      <c r="R19" s="308">
        <v>0</v>
      </c>
      <c r="S19" s="308">
        <v>0</v>
      </c>
      <c r="T19" s="308">
        <f t="shared" si="7"/>
        <v>88473.65</v>
      </c>
      <c r="U19" s="302">
        <f t="shared" si="0"/>
        <v>156.1759046778464</v>
      </c>
      <c r="V19" s="308">
        <v>156.1759046778464</v>
      </c>
    </row>
    <row r="20" spans="1:22" ht="35.25" x14ac:dyDescent="0.5">
      <c r="A20" s="267">
        <v>20</v>
      </c>
      <c r="B20" s="267">
        <v>1</v>
      </c>
      <c r="C20" s="301">
        <f>SUBTOTAL(9,$B$16:B20)</f>
        <v>5</v>
      </c>
      <c r="D20" s="310" t="s">
        <v>107</v>
      </c>
      <c r="E20" s="311"/>
      <c r="F20" s="301">
        <v>1928</v>
      </c>
      <c r="G20" s="301" t="s">
        <v>17162</v>
      </c>
      <c r="H20" s="301">
        <v>3</v>
      </c>
      <c r="I20" s="301">
        <v>2</v>
      </c>
      <c r="J20" s="312">
        <v>806.4</v>
      </c>
      <c r="K20" s="312">
        <v>737.4</v>
      </c>
      <c r="L20" s="313">
        <v>33</v>
      </c>
      <c r="M20" s="301" t="s">
        <v>17029</v>
      </c>
      <c r="N20" s="301" t="s">
        <v>17045</v>
      </c>
      <c r="O20" s="304" t="s">
        <v>17048</v>
      </c>
      <c r="P20" s="308">
        <v>133008.85999999999</v>
      </c>
      <c r="Q20" s="308"/>
      <c r="R20" s="308">
        <v>0</v>
      </c>
      <c r="S20" s="308">
        <v>0</v>
      </c>
      <c r="T20" s="308">
        <f t="shared" si="7"/>
        <v>133008.85999999999</v>
      </c>
      <c r="U20" s="302">
        <f t="shared" si="0"/>
        <v>164.94154265873016</v>
      </c>
      <c r="V20" s="308">
        <v>164.94154265873016</v>
      </c>
    </row>
    <row r="21" spans="1:22" ht="35.25" x14ac:dyDescent="0.5">
      <c r="A21" s="267">
        <v>21</v>
      </c>
      <c r="B21" s="267">
        <v>1</v>
      </c>
      <c r="C21" s="301">
        <f>SUBTOTAL(9,$B$16:B21)</f>
        <v>6</v>
      </c>
      <c r="D21" s="310" t="s">
        <v>76</v>
      </c>
      <c r="E21" s="311"/>
      <c r="F21" s="301">
        <v>1986</v>
      </c>
      <c r="G21" s="301" t="s">
        <v>17034</v>
      </c>
      <c r="H21" s="301">
        <v>9</v>
      </c>
      <c r="I21" s="301">
        <v>3</v>
      </c>
      <c r="J21" s="312">
        <v>7314.4</v>
      </c>
      <c r="K21" s="312">
        <v>5758.7</v>
      </c>
      <c r="L21" s="313">
        <v>290</v>
      </c>
      <c r="M21" s="301" t="s">
        <v>17029</v>
      </c>
      <c r="N21" s="301" t="s">
        <v>17045</v>
      </c>
      <c r="O21" s="304" t="s">
        <v>17049</v>
      </c>
      <c r="P21" s="308">
        <v>7324960.5399999991</v>
      </c>
      <c r="Q21" s="308"/>
      <c r="R21" s="308">
        <v>0</v>
      </c>
      <c r="S21" s="308">
        <v>0</v>
      </c>
      <c r="T21" s="308">
        <f t="shared" si="7"/>
        <v>7324960.5399999991</v>
      </c>
      <c r="U21" s="302">
        <f t="shared" si="0"/>
        <v>1001.4438012687301</v>
      </c>
      <c r="V21" s="308">
        <v>1217.6731912391995</v>
      </c>
    </row>
    <row r="22" spans="1:22" ht="35.25" x14ac:dyDescent="0.5">
      <c r="A22" s="267">
        <v>22</v>
      </c>
      <c r="B22" s="267">
        <v>1</v>
      </c>
      <c r="C22" s="301">
        <f>SUBTOTAL(9,$B$16:B22)</f>
        <v>7</v>
      </c>
      <c r="D22" s="310" t="s">
        <v>453</v>
      </c>
      <c r="E22" s="311"/>
      <c r="F22" s="301">
        <v>1986</v>
      </c>
      <c r="G22" s="301" t="s">
        <v>17034</v>
      </c>
      <c r="H22" s="301">
        <v>9</v>
      </c>
      <c r="I22" s="301">
        <v>2</v>
      </c>
      <c r="J22" s="312">
        <v>4949.3</v>
      </c>
      <c r="K22" s="312">
        <v>3829.8</v>
      </c>
      <c r="L22" s="313">
        <v>197</v>
      </c>
      <c r="M22" s="301" t="s">
        <v>17029</v>
      </c>
      <c r="N22" s="301" t="s">
        <v>17045</v>
      </c>
      <c r="O22" s="304" t="s">
        <v>17049</v>
      </c>
      <c r="P22" s="308">
        <v>4033670.71</v>
      </c>
      <c r="Q22" s="308"/>
      <c r="R22" s="308">
        <v>0</v>
      </c>
      <c r="S22" s="308">
        <v>0</v>
      </c>
      <c r="T22" s="308">
        <f t="shared" si="7"/>
        <v>4033670.71</v>
      </c>
      <c r="U22" s="302">
        <f t="shared" si="0"/>
        <v>814.9982239912714</v>
      </c>
      <c r="V22" s="308">
        <v>1167.975988927727</v>
      </c>
    </row>
    <row r="23" spans="1:22" ht="35.25" x14ac:dyDescent="0.5">
      <c r="A23" s="267">
        <v>23</v>
      </c>
      <c r="B23" s="267">
        <v>1</v>
      </c>
      <c r="C23" s="301">
        <f>SUBTOTAL(9,$B$16:B23)</f>
        <v>8</v>
      </c>
      <c r="D23" s="310" t="s">
        <v>80</v>
      </c>
      <c r="E23" s="311"/>
      <c r="F23" s="301">
        <v>1975</v>
      </c>
      <c r="G23" s="301" t="s">
        <v>17034</v>
      </c>
      <c r="H23" s="301">
        <v>5</v>
      </c>
      <c r="I23" s="301">
        <v>4</v>
      </c>
      <c r="J23" s="312">
        <v>4069</v>
      </c>
      <c r="K23" s="312">
        <v>3065.2</v>
      </c>
      <c r="L23" s="313">
        <v>127</v>
      </c>
      <c r="M23" s="301" t="s">
        <v>17029</v>
      </c>
      <c r="N23" s="301" t="s">
        <v>17045</v>
      </c>
      <c r="O23" s="304" t="s">
        <v>17051</v>
      </c>
      <c r="P23" s="308">
        <v>4035409.25</v>
      </c>
      <c r="Q23" s="308"/>
      <c r="R23" s="308">
        <v>0</v>
      </c>
      <c r="S23" s="308">
        <v>0</v>
      </c>
      <c r="T23" s="308">
        <f t="shared" si="7"/>
        <v>4035409.25</v>
      </c>
      <c r="U23" s="302">
        <f t="shared" si="0"/>
        <v>991.74471614647337</v>
      </c>
      <c r="V23" s="308">
        <v>1874.8581248218236</v>
      </c>
    </row>
    <row r="24" spans="1:22" ht="35.25" x14ac:dyDescent="0.5">
      <c r="A24" s="267">
        <v>24</v>
      </c>
      <c r="B24" s="267">
        <v>1</v>
      </c>
      <c r="C24" s="301">
        <f>SUBTOTAL(9,$B$16:B24)</f>
        <v>9</v>
      </c>
      <c r="D24" s="310" t="s">
        <v>81</v>
      </c>
      <c r="E24" s="311"/>
      <c r="F24" s="301">
        <v>1962</v>
      </c>
      <c r="G24" s="301" t="s">
        <v>17162</v>
      </c>
      <c r="H24" s="301">
        <v>4</v>
      </c>
      <c r="I24" s="301">
        <v>3</v>
      </c>
      <c r="J24" s="312">
        <v>2925.1</v>
      </c>
      <c r="K24" s="312">
        <v>2043.7</v>
      </c>
      <c r="L24" s="313">
        <v>99</v>
      </c>
      <c r="M24" s="301" t="s">
        <v>17029</v>
      </c>
      <c r="N24" s="301" t="s">
        <v>17045</v>
      </c>
      <c r="O24" s="304" t="s">
        <v>17049</v>
      </c>
      <c r="P24" s="308">
        <v>5863175.6899999995</v>
      </c>
      <c r="Q24" s="308"/>
      <c r="R24" s="308">
        <v>0</v>
      </c>
      <c r="S24" s="308">
        <v>0</v>
      </c>
      <c r="T24" s="308">
        <f t="shared" si="7"/>
        <v>5863175.6899999995</v>
      </c>
      <c r="U24" s="302">
        <f t="shared" si="0"/>
        <v>2004.4359816758401</v>
      </c>
      <c r="V24" s="308">
        <v>3254.9049536767975</v>
      </c>
    </row>
    <row r="25" spans="1:22" ht="35.25" x14ac:dyDescent="0.5">
      <c r="A25" s="267">
        <v>25</v>
      </c>
      <c r="B25" s="267">
        <v>1</v>
      </c>
      <c r="C25" s="301">
        <f>SUBTOTAL(9,$B$16:B25)</f>
        <v>10</v>
      </c>
      <c r="D25" s="310" t="s">
        <v>82</v>
      </c>
      <c r="E25" s="311"/>
      <c r="F25" s="301">
        <v>1980</v>
      </c>
      <c r="G25" s="301" t="s">
        <v>17162</v>
      </c>
      <c r="H25" s="301">
        <v>4</v>
      </c>
      <c r="I25" s="301">
        <v>1</v>
      </c>
      <c r="J25" s="312">
        <v>872.4</v>
      </c>
      <c r="K25" s="312">
        <v>769.6</v>
      </c>
      <c r="L25" s="313">
        <v>42</v>
      </c>
      <c r="M25" s="301" t="s">
        <v>17029</v>
      </c>
      <c r="N25" s="301" t="s">
        <v>17045</v>
      </c>
      <c r="O25" s="304" t="s">
        <v>17052</v>
      </c>
      <c r="P25" s="308">
        <v>2921278.95</v>
      </c>
      <c r="Q25" s="308"/>
      <c r="R25" s="308">
        <v>0</v>
      </c>
      <c r="S25" s="308">
        <v>0</v>
      </c>
      <c r="T25" s="308">
        <f t="shared" si="7"/>
        <v>2921278.95</v>
      </c>
      <c r="U25" s="302">
        <f t="shared" si="0"/>
        <v>3348.5545048143058</v>
      </c>
      <c r="V25" s="308">
        <v>4678.9846859238878</v>
      </c>
    </row>
    <row r="26" spans="1:22" ht="35.25" x14ac:dyDescent="0.5">
      <c r="A26" s="267">
        <v>26</v>
      </c>
      <c r="B26" s="267">
        <v>1</v>
      </c>
      <c r="C26" s="301">
        <f>SUBTOTAL(9,$B$16:B26)</f>
        <v>11</v>
      </c>
      <c r="D26" s="310" t="s">
        <v>83</v>
      </c>
      <c r="E26" s="311"/>
      <c r="F26" s="301">
        <v>1980</v>
      </c>
      <c r="G26" s="301" t="s">
        <v>17162</v>
      </c>
      <c r="H26" s="301">
        <v>4</v>
      </c>
      <c r="I26" s="301">
        <v>1</v>
      </c>
      <c r="J26" s="312">
        <v>903.1</v>
      </c>
      <c r="K26" s="312">
        <v>799.1</v>
      </c>
      <c r="L26" s="313">
        <v>43</v>
      </c>
      <c r="M26" s="301" t="s">
        <v>17029</v>
      </c>
      <c r="N26" s="301" t="s">
        <v>17045</v>
      </c>
      <c r="O26" s="304" t="s">
        <v>17052</v>
      </c>
      <c r="P26" s="308">
        <v>2990984.2</v>
      </c>
      <c r="Q26" s="308"/>
      <c r="R26" s="308">
        <v>0</v>
      </c>
      <c r="S26" s="308">
        <v>0</v>
      </c>
      <c r="T26" s="308">
        <f t="shared" si="7"/>
        <v>2990984.2</v>
      </c>
      <c r="U26" s="302">
        <f t="shared" si="0"/>
        <v>3311.9080943417121</v>
      </c>
      <c r="V26" s="308">
        <v>4582.08</v>
      </c>
    </row>
    <row r="27" spans="1:22" ht="35.25" x14ac:dyDescent="0.5">
      <c r="A27" s="267">
        <v>27</v>
      </c>
      <c r="B27" s="267">
        <v>1</v>
      </c>
      <c r="C27" s="301">
        <f>SUBTOTAL(9,$B$16:B27)</f>
        <v>12</v>
      </c>
      <c r="D27" s="310" t="s">
        <v>84</v>
      </c>
      <c r="E27" s="311"/>
      <c r="F27" s="301">
        <v>1980</v>
      </c>
      <c r="G27" s="301" t="s">
        <v>17162</v>
      </c>
      <c r="H27" s="301">
        <v>4</v>
      </c>
      <c r="I27" s="301">
        <v>1</v>
      </c>
      <c r="J27" s="312">
        <v>894.7</v>
      </c>
      <c r="K27" s="312">
        <v>790.9</v>
      </c>
      <c r="L27" s="313">
        <v>39</v>
      </c>
      <c r="M27" s="301" t="s">
        <v>17029</v>
      </c>
      <c r="N27" s="301" t="s">
        <v>17045</v>
      </c>
      <c r="O27" s="304" t="s">
        <v>17052</v>
      </c>
      <c r="P27" s="308">
        <v>110226.26</v>
      </c>
      <c r="Q27" s="308"/>
      <c r="R27" s="308">
        <v>0</v>
      </c>
      <c r="S27" s="308">
        <v>0</v>
      </c>
      <c r="T27" s="308">
        <f t="shared" si="7"/>
        <v>110226.26</v>
      </c>
      <c r="U27" s="302">
        <f t="shared" si="0"/>
        <v>123.19912819939644</v>
      </c>
      <c r="V27" s="308">
        <v>123.19912819939644</v>
      </c>
    </row>
    <row r="28" spans="1:22" ht="35.25" x14ac:dyDescent="0.5">
      <c r="A28" s="267">
        <v>28</v>
      </c>
      <c r="B28" s="267">
        <v>1</v>
      </c>
      <c r="C28" s="301">
        <f>SUBTOTAL(9,$B$16:B28)</f>
        <v>13</v>
      </c>
      <c r="D28" s="310" t="s">
        <v>85</v>
      </c>
      <c r="E28" s="311"/>
      <c r="F28" s="301">
        <v>1974</v>
      </c>
      <c r="G28" s="301" t="s">
        <v>17162</v>
      </c>
      <c r="H28" s="301">
        <v>2</v>
      </c>
      <c r="I28" s="301">
        <v>3</v>
      </c>
      <c r="J28" s="312">
        <v>936.7</v>
      </c>
      <c r="K28" s="312">
        <v>895.7</v>
      </c>
      <c r="L28" s="313">
        <v>51</v>
      </c>
      <c r="M28" s="301" t="s">
        <v>17029</v>
      </c>
      <c r="N28" s="301" t="s">
        <v>17045</v>
      </c>
      <c r="O28" s="304" t="s">
        <v>17052</v>
      </c>
      <c r="P28" s="308">
        <v>108310.66</v>
      </c>
      <c r="Q28" s="308"/>
      <c r="R28" s="308">
        <v>0</v>
      </c>
      <c r="S28" s="308">
        <v>0</v>
      </c>
      <c r="T28" s="308">
        <f t="shared" si="7"/>
        <v>108310.66</v>
      </c>
      <c r="U28" s="302">
        <f t="shared" si="0"/>
        <v>115.63004163552898</v>
      </c>
      <c r="V28" s="308">
        <v>115.63004163552898</v>
      </c>
    </row>
    <row r="29" spans="1:22" ht="35.25" x14ac:dyDescent="0.5">
      <c r="A29" s="267">
        <v>29</v>
      </c>
      <c r="B29" s="267">
        <v>1</v>
      </c>
      <c r="C29" s="301">
        <f>SUBTOTAL(9,$B$16:B29)</f>
        <v>14</v>
      </c>
      <c r="D29" s="310" t="s">
        <v>86</v>
      </c>
      <c r="E29" s="311"/>
      <c r="F29" s="301">
        <v>1990</v>
      </c>
      <c r="G29" s="301" t="s">
        <v>17034</v>
      </c>
      <c r="H29" s="301">
        <v>9</v>
      </c>
      <c r="I29" s="301">
        <v>2</v>
      </c>
      <c r="J29" s="312">
        <v>4384</v>
      </c>
      <c r="K29" s="312">
        <v>3943.7</v>
      </c>
      <c r="L29" s="313">
        <v>182</v>
      </c>
      <c r="M29" s="301" t="s">
        <v>17029</v>
      </c>
      <c r="N29" s="301" t="s">
        <v>17045</v>
      </c>
      <c r="O29" s="304" t="s">
        <v>17047</v>
      </c>
      <c r="P29" s="308">
        <v>466938.08</v>
      </c>
      <c r="Q29" s="308"/>
      <c r="R29" s="308">
        <v>0</v>
      </c>
      <c r="S29" s="308">
        <v>0</v>
      </c>
      <c r="T29" s="308">
        <f t="shared" si="7"/>
        <v>466938.08</v>
      </c>
      <c r="U29" s="302">
        <f t="shared" si="0"/>
        <v>106.50959854014599</v>
      </c>
      <c r="V29" s="308">
        <v>106.50959854014599</v>
      </c>
    </row>
    <row r="30" spans="1:22" ht="35.25" x14ac:dyDescent="0.5">
      <c r="A30" s="267">
        <v>30</v>
      </c>
      <c r="B30" s="267">
        <v>1</v>
      </c>
      <c r="C30" s="301">
        <f>SUBTOTAL(9,$B$16:B30)</f>
        <v>15</v>
      </c>
      <c r="D30" s="310" t="s">
        <v>88</v>
      </c>
      <c r="E30" s="311"/>
      <c r="F30" s="301">
        <v>1998</v>
      </c>
      <c r="G30" s="301" t="s">
        <v>17162</v>
      </c>
      <c r="H30" s="301">
        <v>5</v>
      </c>
      <c r="I30" s="301">
        <v>10</v>
      </c>
      <c r="J30" s="312">
        <v>10302.200000000001</v>
      </c>
      <c r="K30" s="312">
        <v>8740</v>
      </c>
      <c r="L30" s="313">
        <v>356</v>
      </c>
      <c r="M30" s="301" t="s">
        <v>17029</v>
      </c>
      <c r="N30" s="301" t="s">
        <v>17045</v>
      </c>
      <c r="O30" s="304" t="s">
        <v>17052</v>
      </c>
      <c r="P30" s="308">
        <v>12257852.639999999</v>
      </c>
      <c r="Q30" s="308"/>
      <c r="R30" s="308">
        <v>0</v>
      </c>
      <c r="S30" s="308">
        <v>0</v>
      </c>
      <c r="T30" s="308">
        <f t="shared" si="7"/>
        <v>12257852.639999999</v>
      </c>
      <c r="U30" s="302">
        <f t="shared" si="0"/>
        <v>1189.8286424258895</v>
      </c>
      <c r="V30" s="308">
        <v>2205.8732465881076</v>
      </c>
    </row>
    <row r="31" spans="1:22" ht="35.25" x14ac:dyDescent="0.5">
      <c r="A31" s="267">
        <v>31</v>
      </c>
      <c r="B31" s="267">
        <v>1</v>
      </c>
      <c r="C31" s="301">
        <f>SUBTOTAL(9,$B$16:B31)</f>
        <v>16</v>
      </c>
      <c r="D31" s="310" t="s">
        <v>89</v>
      </c>
      <c r="E31" s="311"/>
      <c r="F31" s="301">
        <v>1968</v>
      </c>
      <c r="G31" s="301" t="s">
        <v>17162</v>
      </c>
      <c r="H31" s="301">
        <v>5</v>
      </c>
      <c r="I31" s="301">
        <v>2</v>
      </c>
      <c r="J31" s="312">
        <v>1963</v>
      </c>
      <c r="K31" s="312">
        <v>1373.3</v>
      </c>
      <c r="L31" s="313">
        <v>126</v>
      </c>
      <c r="M31" s="301" t="s">
        <v>17029</v>
      </c>
      <c r="N31" s="301" t="s">
        <v>17045</v>
      </c>
      <c r="O31" s="304" t="s">
        <v>17046</v>
      </c>
      <c r="P31" s="308">
        <v>4357201.3900000006</v>
      </c>
      <c r="Q31" s="308"/>
      <c r="R31" s="308">
        <v>0</v>
      </c>
      <c r="S31" s="308">
        <v>0</v>
      </c>
      <c r="T31" s="308">
        <f t="shared" si="7"/>
        <v>4357201.3900000006</v>
      </c>
      <c r="U31" s="302">
        <f t="shared" si="0"/>
        <v>2219.664488028528</v>
      </c>
      <c r="V31" s="308">
        <v>3016.6542753438616</v>
      </c>
    </row>
    <row r="32" spans="1:22" ht="35.25" x14ac:dyDescent="0.5">
      <c r="A32" s="267">
        <v>32</v>
      </c>
      <c r="B32" s="267">
        <v>1</v>
      </c>
      <c r="C32" s="301">
        <f>SUBTOTAL(9,$B$16:B32)</f>
        <v>17</v>
      </c>
      <c r="D32" s="310" t="s">
        <v>90</v>
      </c>
      <c r="E32" s="311"/>
      <c r="F32" s="301">
        <v>1980</v>
      </c>
      <c r="G32" s="301" t="s">
        <v>17162</v>
      </c>
      <c r="H32" s="301">
        <v>5</v>
      </c>
      <c r="I32" s="301">
        <v>1</v>
      </c>
      <c r="J32" s="312">
        <v>807.5</v>
      </c>
      <c r="K32" s="312">
        <v>706.7</v>
      </c>
      <c r="L32" s="313">
        <v>21</v>
      </c>
      <c r="M32" s="301" t="s">
        <v>17029</v>
      </c>
      <c r="N32" s="301" t="s">
        <v>17045</v>
      </c>
      <c r="O32" s="304" t="s">
        <v>17053</v>
      </c>
      <c r="P32" s="308">
        <v>115062.43</v>
      </c>
      <c r="Q32" s="308"/>
      <c r="R32" s="308">
        <v>0</v>
      </c>
      <c r="S32" s="308">
        <v>0</v>
      </c>
      <c r="T32" s="308">
        <f t="shared" si="7"/>
        <v>115062.43</v>
      </c>
      <c r="U32" s="302">
        <f t="shared" si="0"/>
        <v>142.492173374613</v>
      </c>
      <c r="V32" s="308">
        <v>142.492173374613</v>
      </c>
    </row>
    <row r="33" spans="1:22" ht="35.25" x14ac:dyDescent="0.5">
      <c r="A33" s="267">
        <v>33</v>
      </c>
      <c r="B33" s="267">
        <v>1</v>
      </c>
      <c r="C33" s="301">
        <f>SUBTOTAL(9,$B$16:B33)</f>
        <v>18</v>
      </c>
      <c r="D33" s="310" t="s">
        <v>91</v>
      </c>
      <c r="E33" s="311"/>
      <c r="F33" s="301">
        <v>1959</v>
      </c>
      <c r="G33" s="301" t="s">
        <v>17162</v>
      </c>
      <c r="H33" s="301">
        <v>4</v>
      </c>
      <c r="I33" s="301">
        <v>3</v>
      </c>
      <c r="J33" s="312">
        <v>3207</v>
      </c>
      <c r="K33" s="312">
        <v>1261.4000000000001</v>
      </c>
      <c r="L33" s="313">
        <v>82</v>
      </c>
      <c r="M33" s="301" t="s">
        <v>17029</v>
      </c>
      <c r="N33" s="301" t="s">
        <v>17045</v>
      </c>
      <c r="O33" s="304" t="s">
        <v>17054</v>
      </c>
      <c r="P33" s="308">
        <v>192923.23</v>
      </c>
      <c r="Q33" s="308"/>
      <c r="R33" s="308">
        <v>0</v>
      </c>
      <c r="S33" s="308">
        <v>0</v>
      </c>
      <c r="T33" s="308">
        <f t="shared" si="7"/>
        <v>192923.23</v>
      </c>
      <c r="U33" s="302">
        <f t="shared" si="0"/>
        <v>60.15691612098535</v>
      </c>
      <c r="V33" s="308">
        <v>60.15691612098535</v>
      </c>
    </row>
    <row r="34" spans="1:22" ht="35.25" x14ac:dyDescent="0.5">
      <c r="A34" s="267">
        <v>34</v>
      </c>
      <c r="B34" s="267">
        <v>1</v>
      </c>
      <c r="C34" s="301">
        <f>SUBTOTAL(9,$B$16:B34)</f>
        <v>19</v>
      </c>
      <c r="D34" s="310" t="s">
        <v>92</v>
      </c>
      <c r="E34" s="311"/>
      <c r="F34" s="301">
        <v>1971</v>
      </c>
      <c r="G34" s="301" t="s">
        <v>17162</v>
      </c>
      <c r="H34" s="301">
        <v>9</v>
      </c>
      <c r="I34" s="301">
        <v>1</v>
      </c>
      <c r="J34" s="312">
        <v>2660.1</v>
      </c>
      <c r="K34" s="312">
        <v>2302</v>
      </c>
      <c r="L34" s="313">
        <v>80</v>
      </c>
      <c r="M34" s="301" t="s">
        <v>17029</v>
      </c>
      <c r="N34" s="301" t="s">
        <v>17045</v>
      </c>
      <c r="O34" s="304" t="s">
        <v>17055</v>
      </c>
      <c r="P34" s="308">
        <v>5046342.9799999995</v>
      </c>
      <c r="Q34" s="308"/>
      <c r="R34" s="308">
        <v>0</v>
      </c>
      <c r="S34" s="308">
        <v>0</v>
      </c>
      <c r="T34" s="308">
        <f t="shared" si="7"/>
        <v>5046342.9799999995</v>
      </c>
      <c r="U34" s="302">
        <f t="shared" si="0"/>
        <v>1897.0501033795722</v>
      </c>
      <c r="V34" s="308">
        <v>3195.8025002819445</v>
      </c>
    </row>
    <row r="35" spans="1:22" ht="35.25" x14ac:dyDescent="0.5">
      <c r="A35" s="267">
        <v>35</v>
      </c>
      <c r="B35" s="267">
        <v>1</v>
      </c>
      <c r="C35" s="301">
        <f>SUBTOTAL(9,$B$16:B35)</f>
        <v>20</v>
      </c>
      <c r="D35" s="310" t="s">
        <v>93</v>
      </c>
      <c r="E35" s="311"/>
      <c r="F35" s="301">
        <v>1968</v>
      </c>
      <c r="G35" s="301" t="s">
        <v>17162</v>
      </c>
      <c r="H35" s="301">
        <v>5</v>
      </c>
      <c r="I35" s="301">
        <v>5</v>
      </c>
      <c r="J35" s="312">
        <v>6284.9</v>
      </c>
      <c r="K35" s="312">
        <v>5186.3999999999996</v>
      </c>
      <c r="L35" s="313">
        <v>210</v>
      </c>
      <c r="M35" s="301" t="s">
        <v>17029</v>
      </c>
      <c r="N35" s="301" t="s">
        <v>17045</v>
      </c>
      <c r="O35" s="304" t="s">
        <v>17457</v>
      </c>
      <c r="P35" s="308">
        <v>127786.25</v>
      </c>
      <c r="Q35" s="308"/>
      <c r="R35" s="308">
        <v>0</v>
      </c>
      <c r="S35" s="308">
        <v>0</v>
      </c>
      <c r="T35" s="308">
        <f t="shared" si="7"/>
        <v>127786.25</v>
      </c>
      <c r="U35" s="302">
        <f t="shared" si="0"/>
        <v>20.332264634282168</v>
      </c>
      <c r="V35" s="308">
        <v>20.332264634282168</v>
      </c>
    </row>
    <row r="36" spans="1:22" ht="35.25" x14ac:dyDescent="0.5">
      <c r="A36" s="267">
        <v>36</v>
      </c>
      <c r="B36" s="267">
        <v>1</v>
      </c>
      <c r="C36" s="301">
        <f>SUBTOTAL(9,$B$16:B36)</f>
        <v>21</v>
      </c>
      <c r="D36" s="310" t="s">
        <v>94</v>
      </c>
      <c r="E36" s="311"/>
      <c r="F36" s="301">
        <v>1969</v>
      </c>
      <c r="G36" s="301" t="s">
        <v>17162</v>
      </c>
      <c r="H36" s="301">
        <v>6</v>
      </c>
      <c r="I36" s="301">
        <v>1</v>
      </c>
      <c r="J36" s="312">
        <v>2218</v>
      </c>
      <c r="K36" s="312">
        <v>1608.6</v>
      </c>
      <c r="L36" s="313">
        <v>48</v>
      </c>
      <c r="M36" s="301" t="s">
        <v>17029</v>
      </c>
      <c r="N36" s="301" t="s">
        <v>17045</v>
      </c>
      <c r="O36" s="304" t="s">
        <v>17056</v>
      </c>
      <c r="P36" s="308">
        <v>153694.29999999999</v>
      </c>
      <c r="Q36" s="308"/>
      <c r="R36" s="308">
        <v>0</v>
      </c>
      <c r="S36" s="308">
        <v>0</v>
      </c>
      <c r="T36" s="308">
        <f t="shared" si="7"/>
        <v>153694.29999999999</v>
      </c>
      <c r="U36" s="302">
        <f t="shared" si="0"/>
        <v>69.294093778178535</v>
      </c>
      <c r="V36" s="308">
        <v>69.294093778178535</v>
      </c>
    </row>
    <row r="37" spans="1:22" ht="35.25" x14ac:dyDescent="0.5">
      <c r="A37" s="267">
        <v>37</v>
      </c>
      <c r="B37" s="267">
        <v>1</v>
      </c>
      <c r="C37" s="301">
        <f>SUBTOTAL(9,$B$16:B37)</f>
        <v>22</v>
      </c>
      <c r="D37" s="310" t="s">
        <v>95</v>
      </c>
      <c r="E37" s="311"/>
      <c r="F37" s="301">
        <v>1967</v>
      </c>
      <c r="G37" s="301" t="s">
        <v>17162</v>
      </c>
      <c r="H37" s="301">
        <v>5</v>
      </c>
      <c r="I37" s="301">
        <v>4</v>
      </c>
      <c r="J37" s="312">
        <v>4287.8999999999996</v>
      </c>
      <c r="K37" s="312">
        <v>3747</v>
      </c>
      <c r="L37" s="313">
        <v>110</v>
      </c>
      <c r="M37" s="301" t="s">
        <v>17029</v>
      </c>
      <c r="N37" s="301" t="s">
        <v>17045</v>
      </c>
      <c r="O37" s="304" t="s">
        <v>17049</v>
      </c>
      <c r="P37" s="308">
        <v>7589011.9800000004</v>
      </c>
      <c r="Q37" s="308"/>
      <c r="R37" s="308">
        <v>0</v>
      </c>
      <c r="S37" s="308">
        <v>0</v>
      </c>
      <c r="T37" s="308">
        <f t="shared" si="7"/>
        <v>7589011.9800000004</v>
      </c>
      <c r="U37" s="302">
        <f t="shared" si="0"/>
        <v>1769.8668299167427</v>
      </c>
      <c r="V37" s="308">
        <v>2612.3337111406518</v>
      </c>
    </row>
    <row r="38" spans="1:22" ht="35.25" x14ac:dyDescent="0.5">
      <c r="A38" s="267">
        <v>38</v>
      </c>
      <c r="B38" s="267">
        <v>1</v>
      </c>
      <c r="C38" s="301">
        <f>SUBTOTAL(9,$B$16:B38)</f>
        <v>23</v>
      </c>
      <c r="D38" s="310" t="s">
        <v>96</v>
      </c>
      <c r="E38" s="311"/>
      <c r="F38" s="301">
        <v>1966</v>
      </c>
      <c r="G38" s="301" t="s">
        <v>17162</v>
      </c>
      <c r="H38" s="301">
        <v>5</v>
      </c>
      <c r="I38" s="301">
        <v>2</v>
      </c>
      <c r="J38" s="312">
        <v>1728.5</v>
      </c>
      <c r="K38" s="312">
        <v>1025.7</v>
      </c>
      <c r="L38" s="313">
        <v>75</v>
      </c>
      <c r="M38" s="301" t="s">
        <v>17029</v>
      </c>
      <c r="N38" s="301" t="s">
        <v>17045</v>
      </c>
      <c r="O38" s="304" t="s">
        <v>17055</v>
      </c>
      <c r="P38" s="308">
        <v>184829.5</v>
      </c>
      <c r="Q38" s="308"/>
      <c r="R38" s="308">
        <v>0</v>
      </c>
      <c r="S38" s="308">
        <v>0</v>
      </c>
      <c r="T38" s="308">
        <f t="shared" si="7"/>
        <v>184829.5</v>
      </c>
      <c r="U38" s="302">
        <f t="shared" si="0"/>
        <v>106.93057564362164</v>
      </c>
      <c r="V38" s="308">
        <v>106.93057564362164</v>
      </c>
    </row>
    <row r="39" spans="1:22" ht="35.25" x14ac:dyDescent="0.5">
      <c r="A39" s="267">
        <v>39</v>
      </c>
      <c r="B39" s="267">
        <v>1</v>
      </c>
      <c r="C39" s="301">
        <f>SUBTOTAL(9,$B$16:B39)</f>
        <v>24</v>
      </c>
      <c r="D39" s="310" t="s">
        <v>87</v>
      </c>
      <c r="E39" s="311"/>
      <c r="F39" s="301">
        <v>1959</v>
      </c>
      <c r="G39" s="301" t="s">
        <v>17162</v>
      </c>
      <c r="H39" s="301">
        <v>3</v>
      </c>
      <c r="I39" s="301">
        <v>1</v>
      </c>
      <c r="J39" s="312">
        <v>1830.4</v>
      </c>
      <c r="K39" s="312">
        <v>1026.8</v>
      </c>
      <c r="L39" s="313">
        <v>56</v>
      </c>
      <c r="M39" s="301" t="s">
        <v>17029</v>
      </c>
      <c r="N39" s="301" t="s">
        <v>17045</v>
      </c>
      <c r="O39" s="304" t="s">
        <v>17046</v>
      </c>
      <c r="P39" s="308">
        <v>155820.98000000001</v>
      </c>
      <c r="Q39" s="308"/>
      <c r="R39" s="308">
        <v>0</v>
      </c>
      <c r="S39" s="308">
        <v>0</v>
      </c>
      <c r="T39" s="308">
        <f t="shared" si="7"/>
        <v>155820.98000000001</v>
      </c>
      <c r="U39" s="302">
        <f t="shared" si="0"/>
        <v>85.129468968531469</v>
      </c>
      <c r="V39" s="308">
        <v>85.129468968531469</v>
      </c>
    </row>
    <row r="40" spans="1:22" ht="35.25" x14ac:dyDescent="0.5">
      <c r="A40" s="267">
        <v>40</v>
      </c>
      <c r="B40" s="267">
        <v>1</v>
      </c>
      <c r="C40" s="301">
        <f>SUBTOTAL(9,$B$16:B40)</f>
        <v>25</v>
      </c>
      <c r="D40" s="310" t="s">
        <v>99</v>
      </c>
      <c r="E40" s="311"/>
      <c r="F40" s="301">
        <v>1956</v>
      </c>
      <c r="G40" s="301" t="s">
        <v>17162</v>
      </c>
      <c r="H40" s="301">
        <v>2</v>
      </c>
      <c r="I40" s="301">
        <v>1</v>
      </c>
      <c r="J40" s="312">
        <v>450.8</v>
      </c>
      <c r="K40" s="312">
        <v>407.1</v>
      </c>
      <c r="L40" s="313">
        <v>26</v>
      </c>
      <c r="M40" s="301" t="s">
        <v>17029</v>
      </c>
      <c r="N40" s="301" t="s">
        <v>17045</v>
      </c>
      <c r="O40" s="304" t="s">
        <v>17054</v>
      </c>
      <c r="P40" s="308">
        <v>2700799.25</v>
      </c>
      <c r="Q40" s="308"/>
      <c r="R40" s="308">
        <v>0</v>
      </c>
      <c r="S40" s="308">
        <v>0</v>
      </c>
      <c r="T40" s="308">
        <f t="shared" si="7"/>
        <v>2700799.25</v>
      </c>
      <c r="U40" s="302">
        <f t="shared" si="0"/>
        <v>5991.1252218278614</v>
      </c>
      <c r="V40" s="308">
        <v>7981.3111375332746</v>
      </c>
    </row>
    <row r="41" spans="1:22" ht="35.25" x14ac:dyDescent="0.5">
      <c r="A41" s="267">
        <v>41</v>
      </c>
      <c r="B41" s="267">
        <v>1</v>
      </c>
      <c r="C41" s="301">
        <f>SUBTOTAL(9,$B$16:B41)</f>
        <v>26</v>
      </c>
      <c r="D41" s="310" t="s">
        <v>101</v>
      </c>
      <c r="E41" s="311"/>
      <c r="F41" s="301">
        <v>1974</v>
      </c>
      <c r="G41" s="301" t="s">
        <v>17162</v>
      </c>
      <c r="H41" s="301">
        <v>5</v>
      </c>
      <c r="I41" s="301">
        <v>1</v>
      </c>
      <c r="J41" s="312">
        <v>5132</v>
      </c>
      <c r="K41" s="312">
        <v>4222.41</v>
      </c>
      <c r="L41" s="313">
        <v>229</v>
      </c>
      <c r="M41" s="301" t="s">
        <v>17029</v>
      </c>
      <c r="N41" s="301" t="s">
        <v>17045</v>
      </c>
      <c r="O41" s="304" t="s">
        <v>17046</v>
      </c>
      <c r="P41" s="308">
        <v>6416474.8799999999</v>
      </c>
      <c r="Q41" s="308"/>
      <c r="R41" s="308">
        <v>0</v>
      </c>
      <c r="S41" s="308">
        <v>0</v>
      </c>
      <c r="T41" s="308">
        <f t="shared" si="7"/>
        <v>6416474.8799999999</v>
      </c>
      <c r="U41" s="302">
        <f t="shared" si="0"/>
        <v>1250.2873889321902</v>
      </c>
      <c r="V41" s="308">
        <v>2225.2917473889324</v>
      </c>
    </row>
    <row r="42" spans="1:22" ht="35.25" x14ac:dyDescent="0.5">
      <c r="A42" s="267">
        <v>42</v>
      </c>
      <c r="B42" s="267">
        <v>1</v>
      </c>
      <c r="C42" s="301">
        <f>SUBTOTAL(9,$B$16:B42)</f>
        <v>27</v>
      </c>
      <c r="D42" s="310" t="s">
        <v>102</v>
      </c>
      <c r="E42" s="311"/>
      <c r="F42" s="301">
        <v>1984</v>
      </c>
      <c r="G42" s="301" t="s">
        <v>17162</v>
      </c>
      <c r="H42" s="301">
        <v>9</v>
      </c>
      <c r="I42" s="301">
        <v>1</v>
      </c>
      <c r="J42" s="312">
        <v>5895.5</v>
      </c>
      <c r="K42" s="312">
        <v>4961.3</v>
      </c>
      <c r="L42" s="313">
        <v>319</v>
      </c>
      <c r="M42" s="301" t="s">
        <v>17029</v>
      </c>
      <c r="N42" s="301" t="s">
        <v>17045</v>
      </c>
      <c r="O42" s="304" t="s">
        <v>17057</v>
      </c>
      <c r="P42" s="308">
        <v>107272.98</v>
      </c>
      <c r="Q42" s="308"/>
      <c r="R42" s="308">
        <v>0</v>
      </c>
      <c r="S42" s="308">
        <v>0</v>
      </c>
      <c r="T42" s="308">
        <f t="shared" si="7"/>
        <v>107272.98</v>
      </c>
      <c r="U42" s="302">
        <f t="shared" si="0"/>
        <v>18.195739123059962</v>
      </c>
      <c r="V42" s="308">
        <v>18.195739123059962</v>
      </c>
    </row>
    <row r="43" spans="1:22" ht="35.25" x14ac:dyDescent="0.5">
      <c r="A43" s="267">
        <v>43</v>
      </c>
      <c r="B43" s="267">
        <v>1</v>
      </c>
      <c r="C43" s="301">
        <f>SUBTOTAL(9,$B$16:B43)</f>
        <v>28</v>
      </c>
      <c r="D43" s="310" t="s">
        <v>104</v>
      </c>
      <c r="E43" s="311"/>
      <c r="F43" s="301">
        <v>1989</v>
      </c>
      <c r="G43" s="301" t="s">
        <v>17034</v>
      </c>
      <c r="H43" s="301">
        <v>5</v>
      </c>
      <c r="I43" s="301">
        <v>7</v>
      </c>
      <c r="J43" s="312">
        <v>7715.6</v>
      </c>
      <c r="K43" s="312">
        <v>5398.6</v>
      </c>
      <c r="L43" s="313">
        <v>255</v>
      </c>
      <c r="M43" s="301" t="s">
        <v>17029</v>
      </c>
      <c r="N43" s="301" t="s">
        <v>17045</v>
      </c>
      <c r="O43" s="304" t="s">
        <v>17049</v>
      </c>
      <c r="P43" s="308">
        <v>9409064.4999999981</v>
      </c>
      <c r="Q43" s="308"/>
      <c r="R43" s="308">
        <v>0</v>
      </c>
      <c r="S43" s="308">
        <v>0</v>
      </c>
      <c r="T43" s="308">
        <f t="shared" si="7"/>
        <v>9409064.4999999981</v>
      </c>
      <c r="U43" s="302">
        <f t="shared" si="0"/>
        <v>1219.4857820519464</v>
      </c>
      <c r="V43" s="308">
        <v>1917.4625441961741</v>
      </c>
    </row>
    <row r="44" spans="1:22" ht="35.25" x14ac:dyDescent="0.5">
      <c r="A44" s="267">
        <v>44</v>
      </c>
      <c r="B44" s="267">
        <v>1</v>
      </c>
      <c r="C44" s="301">
        <f>SUBTOTAL(9,$B$16:B44)</f>
        <v>29</v>
      </c>
      <c r="D44" s="310" t="s">
        <v>105</v>
      </c>
      <c r="E44" s="311"/>
      <c r="F44" s="301">
        <v>1959</v>
      </c>
      <c r="G44" s="301" t="s">
        <v>17162</v>
      </c>
      <c r="H44" s="301">
        <v>2</v>
      </c>
      <c r="I44" s="301">
        <v>2</v>
      </c>
      <c r="J44" s="312">
        <v>718.8</v>
      </c>
      <c r="K44" s="312">
        <v>656.3</v>
      </c>
      <c r="L44" s="313">
        <v>31</v>
      </c>
      <c r="M44" s="301" t="s">
        <v>17029</v>
      </c>
      <c r="N44" s="301" t="s">
        <v>17045</v>
      </c>
      <c r="O44" s="304" t="s">
        <v>17458</v>
      </c>
      <c r="P44" s="308">
        <v>94281.8</v>
      </c>
      <c r="Q44" s="308"/>
      <c r="R44" s="308">
        <v>0</v>
      </c>
      <c r="S44" s="308">
        <v>0</v>
      </c>
      <c r="T44" s="308">
        <f t="shared" si="7"/>
        <v>94281.8</v>
      </c>
      <c r="U44" s="302">
        <f t="shared" si="0"/>
        <v>131.16555370061215</v>
      </c>
      <c r="V44" s="308">
        <v>131.16555370061215</v>
      </c>
    </row>
    <row r="45" spans="1:22" ht="35.25" x14ac:dyDescent="0.5">
      <c r="A45" s="267">
        <v>45</v>
      </c>
      <c r="B45" s="267">
        <v>1</v>
      </c>
      <c r="C45" s="301">
        <f>SUBTOTAL(9,$B$16:B45)</f>
        <v>30</v>
      </c>
      <c r="D45" s="310" t="s">
        <v>106</v>
      </c>
      <c r="E45" s="311"/>
      <c r="F45" s="301">
        <v>1977</v>
      </c>
      <c r="G45" s="301" t="s">
        <v>17034</v>
      </c>
      <c r="H45" s="301">
        <v>5</v>
      </c>
      <c r="I45" s="301">
        <v>6</v>
      </c>
      <c r="J45" s="312">
        <v>5250.5</v>
      </c>
      <c r="K45" s="312">
        <v>4616</v>
      </c>
      <c r="L45" s="313">
        <v>236</v>
      </c>
      <c r="M45" s="301" t="s">
        <v>17029</v>
      </c>
      <c r="N45" s="301" t="s">
        <v>17045</v>
      </c>
      <c r="O45" s="304" t="s">
        <v>17047</v>
      </c>
      <c r="P45" s="308">
        <v>157968.85999999999</v>
      </c>
      <c r="Q45" s="308"/>
      <c r="R45" s="308">
        <v>0</v>
      </c>
      <c r="S45" s="308">
        <v>0</v>
      </c>
      <c r="T45" s="308">
        <f t="shared" si="7"/>
        <v>157968.85999999999</v>
      </c>
      <c r="U45" s="302">
        <f t="shared" ref="U45:U75" si="8">P45/J45</f>
        <v>30.086441291305587</v>
      </c>
      <c r="V45" s="308">
        <v>30.086441291305587</v>
      </c>
    </row>
    <row r="46" spans="1:22" ht="35.25" x14ac:dyDescent="0.5">
      <c r="A46" s="267">
        <v>46</v>
      </c>
      <c r="B46" s="267">
        <v>1</v>
      </c>
      <c r="C46" s="301">
        <f>SUBTOTAL(9,$B$16:B46)</f>
        <v>31</v>
      </c>
      <c r="D46" s="310" t="s">
        <v>7328</v>
      </c>
      <c r="E46" s="311"/>
      <c r="F46" s="301">
        <v>1950</v>
      </c>
      <c r="G46" s="301" t="s">
        <v>17162</v>
      </c>
      <c r="H46" s="301">
        <v>2</v>
      </c>
      <c r="I46" s="301" t="s">
        <v>16982</v>
      </c>
      <c r="J46" s="312">
        <v>814.1</v>
      </c>
      <c r="K46" s="312">
        <v>739.6</v>
      </c>
      <c r="L46" s="313">
        <v>34</v>
      </c>
      <c r="M46" s="301" t="s">
        <v>17029</v>
      </c>
      <c r="N46" s="301" t="s">
        <v>17045</v>
      </c>
      <c r="O46" s="304" t="s">
        <v>17050</v>
      </c>
      <c r="P46" s="308">
        <v>97756.11</v>
      </c>
      <c r="Q46" s="308"/>
      <c r="R46" s="308">
        <v>0</v>
      </c>
      <c r="S46" s="308">
        <v>0</v>
      </c>
      <c r="T46" s="308">
        <f t="shared" si="7"/>
        <v>97756.11</v>
      </c>
      <c r="U46" s="302">
        <f t="shared" si="8"/>
        <v>120.07874953936863</v>
      </c>
      <c r="V46" s="308">
        <v>9721.4088686893501</v>
      </c>
    </row>
    <row r="47" spans="1:22" ht="35.25" x14ac:dyDescent="0.5">
      <c r="A47" s="267">
        <v>47</v>
      </c>
      <c r="B47" s="267">
        <v>1</v>
      </c>
      <c r="C47" s="301">
        <f>SUBTOTAL(9,$B$16:B47)</f>
        <v>32</v>
      </c>
      <c r="D47" s="310" t="s">
        <v>132</v>
      </c>
      <c r="E47" s="311"/>
      <c r="F47" s="301">
        <v>1977</v>
      </c>
      <c r="G47" s="301" t="s">
        <v>17162</v>
      </c>
      <c r="H47" s="301">
        <v>9</v>
      </c>
      <c r="I47" s="301">
        <v>1</v>
      </c>
      <c r="J47" s="312">
        <v>6820.9</v>
      </c>
      <c r="K47" s="312">
        <v>3380.5</v>
      </c>
      <c r="L47" s="313">
        <v>215</v>
      </c>
      <c r="M47" s="301" t="s">
        <v>17029</v>
      </c>
      <c r="N47" s="301" t="s">
        <v>17045</v>
      </c>
      <c r="O47" s="304" t="s">
        <v>17046</v>
      </c>
      <c r="P47" s="308">
        <v>4943487.4399999995</v>
      </c>
      <c r="Q47" s="308"/>
      <c r="R47" s="308">
        <v>0</v>
      </c>
      <c r="S47" s="308">
        <v>0</v>
      </c>
      <c r="T47" s="308">
        <f t="shared" si="7"/>
        <v>4943487.4399999995</v>
      </c>
      <c r="U47" s="302">
        <f t="shared" si="8"/>
        <v>724.75588851911039</v>
      </c>
      <c r="V47" s="308">
        <v>1590.9980046034982</v>
      </c>
    </row>
    <row r="48" spans="1:22" ht="35.25" x14ac:dyDescent="0.5">
      <c r="A48" s="267">
        <v>48</v>
      </c>
      <c r="B48" s="267">
        <v>1</v>
      </c>
      <c r="C48" s="301">
        <f>SUBTOTAL(9,$B$16:B48)</f>
        <v>33</v>
      </c>
      <c r="D48" s="310" t="s">
        <v>5273</v>
      </c>
      <c r="E48" s="311"/>
      <c r="F48" s="301">
        <v>1986</v>
      </c>
      <c r="G48" s="301" t="s">
        <v>17162</v>
      </c>
      <c r="H48" s="301">
        <v>5</v>
      </c>
      <c r="I48" s="301" t="s">
        <v>17035</v>
      </c>
      <c r="J48" s="312">
        <v>5760.4</v>
      </c>
      <c r="K48" s="312">
        <v>4094.2</v>
      </c>
      <c r="L48" s="313">
        <v>194</v>
      </c>
      <c r="M48" s="301" t="s">
        <v>17029</v>
      </c>
      <c r="N48" s="301" t="s">
        <v>17045</v>
      </c>
      <c r="O48" s="304" t="s">
        <v>17459</v>
      </c>
      <c r="P48" s="308">
        <v>3224724.32</v>
      </c>
      <c r="Q48" s="308"/>
      <c r="R48" s="308">
        <v>0</v>
      </c>
      <c r="S48" s="308">
        <v>0</v>
      </c>
      <c r="T48" s="308">
        <f t="shared" si="7"/>
        <v>3224724.32</v>
      </c>
      <c r="U48" s="302">
        <f t="shared" si="8"/>
        <v>559.80909659051451</v>
      </c>
      <c r="V48" s="308">
        <v>1859.2631841538787</v>
      </c>
    </row>
    <row r="49" spans="1:22" ht="35.25" x14ac:dyDescent="0.5">
      <c r="A49" s="267">
        <v>49</v>
      </c>
      <c r="B49" s="267">
        <v>1</v>
      </c>
      <c r="C49" s="301">
        <f>SUBTOTAL(9,$B$16:B49)</f>
        <v>34</v>
      </c>
      <c r="D49" s="310" t="s">
        <v>6649</v>
      </c>
      <c r="E49" s="311"/>
      <c r="F49" s="301">
        <v>1972</v>
      </c>
      <c r="G49" s="301" t="s">
        <v>17162</v>
      </c>
      <c r="H49" s="301">
        <v>9</v>
      </c>
      <c r="I49" s="301" t="s">
        <v>16980</v>
      </c>
      <c r="J49" s="312">
        <v>1896.4</v>
      </c>
      <c r="K49" s="312">
        <v>1896.4</v>
      </c>
      <c r="L49" s="313">
        <v>90</v>
      </c>
      <c r="M49" s="301" t="s">
        <v>17029</v>
      </c>
      <c r="N49" s="301" t="s">
        <v>17045</v>
      </c>
      <c r="O49" s="304" t="s">
        <v>17047</v>
      </c>
      <c r="P49" s="308">
        <v>4226772.08</v>
      </c>
      <c r="Q49" s="308"/>
      <c r="R49" s="308">
        <v>0</v>
      </c>
      <c r="S49" s="308">
        <v>0</v>
      </c>
      <c r="T49" s="308">
        <f t="shared" si="7"/>
        <v>4226772.08</v>
      </c>
      <c r="U49" s="302">
        <f t="shared" si="8"/>
        <v>2228.8399493777683</v>
      </c>
      <c r="V49" s="308">
        <v>10741.549434454755</v>
      </c>
    </row>
    <row r="50" spans="1:22" ht="35.25" x14ac:dyDescent="0.5">
      <c r="A50" s="267">
        <v>50</v>
      </c>
      <c r="B50" s="267">
        <v>1</v>
      </c>
      <c r="C50" s="301">
        <f>SUBTOTAL(9,$B$16:B50)</f>
        <v>35</v>
      </c>
      <c r="D50" s="310" t="s">
        <v>1116</v>
      </c>
      <c r="E50" s="311"/>
      <c r="F50" s="301" t="s">
        <v>797</v>
      </c>
      <c r="G50" s="301" t="s">
        <v>17162</v>
      </c>
      <c r="H50" s="301" t="s">
        <v>17032</v>
      </c>
      <c r="I50" s="301" t="s">
        <v>16980</v>
      </c>
      <c r="J50" s="312">
        <v>946</v>
      </c>
      <c r="K50" s="312">
        <v>977.4</v>
      </c>
      <c r="L50" s="313">
        <v>25</v>
      </c>
      <c r="M50" s="301" t="s">
        <v>17029</v>
      </c>
      <c r="N50" s="301" t="s">
        <v>17045</v>
      </c>
      <c r="O50" s="304" t="s">
        <v>17046</v>
      </c>
      <c r="P50" s="308">
        <v>3824817.79</v>
      </c>
      <c r="Q50" s="308"/>
      <c r="R50" s="308">
        <v>0</v>
      </c>
      <c r="S50" s="308">
        <v>0</v>
      </c>
      <c r="T50" s="308">
        <f t="shared" si="7"/>
        <v>3824817.79</v>
      </c>
      <c r="U50" s="302">
        <f t="shared" si="8"/>
        <v>4043.1477695560252</v>
      </c>
      <c r="V50" s="308">
        <v>9363.8010010570833</v>
      </c>
    </row>
    <row r="51" spans="1:22" ht="35.25" x14ac:dyDescent="0.5">
      <c r="A51" s="267">
        <v>52</v>
      </c>
      <c r="B51" s="267">
        <v>1</v>
      </c>
      <c r="C51" s="301">
        <f>SUBTOTAL(9,$B$16:B51)</f>
        <v>36</v>
      </c>
      <c r="D51" s="310" t="s">
        <v>6310</v>
      </c>
      <c r="E51" s="311"/>
      <c r="F51" s="301">
        <v>1961</v>
      </c>
      <c r="G51" s="301" t="s">
        <v>17162</v>
      </c>
      <c r="H51" s="301">
        <v>2</v>
      </c>
      <c r="I51" s="301">
        <v>1</v>
      </c>
      <c r="J51" s="312">
        <v>276</v>
      </c>
      <c r="K51" s="312">
        <v>189.9</v>
      </c>
      <c r="L51" s="313">
        <v>20</v>
      </c>
      <c r="M51" s="301" t="s">
        <v>17029</v>
      </c>
      <c r="N51" s="301" t="s">
        <v>17045</v>
      </c>
      <c r="O51" s="304" t="s">
        <v>17271</v>
      </c>
      <c r="P51" s="308">
        <v>1150296.27</v>
      </c>
      <c r="Q51" s="308"/>
      <c r="R51" s="308">
        <v>0</v>
      </c>
      <c r="S51" s="308">
        <v>0</v>
      </c>
      <c r="T51" s="308">
        <f t="shared" si="7"/>
        <v>1150296.27</v>
      </c>
      <c r="U51" s="302">
        <f t="shared" si="8"/>
        <v>4167.7401086956525</v>
      </c>
      <c r="V51" s="308">
        <v>9006.9114916666676</v>
      </c>
    </row>
    <row r="52" spans="1:22" ht="35.25" x14ac:dyDescent="0.5">
      <c r="A52" s="267">
        <v>54</v>
      </c>
      <c r="B52" s="267">
        <v>1</v>
      </c>
      <c r="C52" s="301">
        <f>SUBTOTAL(9,$B$16:B52)</f>
        <v>37</v>
      </c>
      <c r="D52" s="310" t="s">
        <v>4985</v>
      </c>
      <c r="E52" s="311"/>
      <c r="F52" s="301">
        <v>1917</v>
      </c>
      <c r="G52" s="301" t="s">
        <v>17162</v>
      </c>
      <c r="H52" s="301">
        <v>2</v>
      </c>
      <c r="I52" s="301" t="s">
        <v>16980</v>
      </c>
      <c r="J52" s="312">
        <v>397.2</v>
      </c>
      <c r="K52" s="312">
        <v>370.5</v>
      </c>
      <c r="L52" s="313">
        <v>19</v>
      </c>
      <c r="M52" s="301" t="s">
        <v>17029</v>
      </c>
      <c r="N52" s="301" t="s">
        <v>17045</v>
      </c>
      <c r="O52" s="304" t="s">
        <v>17050</v>
      </c>
      <c r="P52" s="308">
        <v>2614624.1199999996</v>
      </c>
      <c r="Q52" s="308"/>
      <c r="R52" s="308">
        <v>0</v>
      </c>
      <c r="S52" s="308">
        <v>0</v>
      </c>
      <c r="T52" s="308">
        <f t="shared" si="7"/>
        <v>2614624.1199999996</v>
      </c>
      <c r="U52" s="302">
        <f t="shared" si="8"/>
        <v>6582.6387713997983</v>
      </c>
      <c r="V52" s="308">
        <v>8647.8205840886203</v>
      </c>
    </row>
    <row r="53" spans="1:22" ht="35.25" x14ac:dyDescent="0.5">
      <c r="A53" s="267">
        <v>55</v>
      </c>
      <c r="B53" s="267">
        <v>1</v>
      </c>
      <c r="C53" s="301">
        <f>SUBTOTAL(9,$B$16:B53)</f>
        <v>38</v>
      </c>
      <c r="D53" s="310" t="s">
        <v>6096</v>
      </c>
      <c r="E53" s="311"/>
      <c r="F53" s="301">
        <v>1955</v>
      </c>
      <c r="G53" s="301" t="s">
        <v>17162</v>
      </c>
      <c r="H53" s="301">
        <v>2</v>
      </c>
      <c r="I53" s="301">
        <v>1</v>
      </c>
      <c r="J53" s="312">
        <v>574.4</v>
      </c>
      <c r="K53" s="312">
        <v>531.9</v>
      </c>
      <c r="L53" s="313">
        <v>24</v>
      </c>
      <c r="M53" s="301" t="s">
        <v>17029</v>
      </c>
      <c r="N53" s="301" t="s">
        <v>17045</v>
      </c>
      <c r="O53" s="304" t="s">
        <v>17050</v>
      </c>
      <c r="P53" s="308">
        <v>79345.33</v>
      </c>
      <c r="Q53" s="308"/>
      <c r="R53" s="308">
        <v>0</v>
      </c>
      <c r="S53" s="308">
        <v>0</v>
      </c>
      <c r="T53" s="308">
        <f t="shared" si="7"/>
        <v>79345.33</v>
      </c>
      <c r="U53" s="302">
        <f t="shared" si="8"/>
        <v>138.13602019498609</v>
      </c>
      <c r="V53" s="308">
        <v>138.13602019498609</v>
      </c>
    </row>
    <row r="54" spans="1:22" ht="35.25" x14ac:dyDescent="0.5">
      <c r="A54" s="267">
        <v>56</v>
      </c>
      <c r="B54" s="267">
        <v>1</v>
      </c>
      <c r="C54" s="301">
        <f>SUBTOTAL(9,$B$16:B54)</f>
        <v>39</v>
      </c>
      <c r="D54" s="310" t="s">
        <v>6341</v>
      </c>
      <c r="E54" s="311"/>
      <c r="F54" s="301" t="s">
        <v>636</v>
      </c>
      <c r="G54" s="301" t="s">
        <v>17162</v>
      </c>
      <c r="H54" s="301" t="s">
        <v>17039</v>
      </c>
      <c r="I54" s="301" t="s">
        <v>17036</v>
      </c>
      <c r="J54" s="312">
        <v>2923.9</v>
      </c>
      <c r="K54" s="312">
        <v>2704.4</v>
      </c>
      <c r="L54" s="313">
        <v>125</v>
      </c>
      <c r="M54" s="301" t="s">
        <v>17029</v>
      </c>
      <c r="N54" s="301" t="s">
        <v>17045</v>
      </c>
      <c r="O54" s="304" t="s">
        <v>17460</v>
      </c>
      <c r="P54" s="308">
        <v>7903595.2400000002</v>
      </c>
      <c r="Q54" s="308"/>
      <c r="R54" s="308">
        <v>0</v>
      </c>
      <c r="S54" s="308">
        <v>0</v>
      </c>
      <c r="T54" s="308">
        <f t="shared" si="7"/>
        <v>7903595.2400000002</v>
      </c>
      <c r="U54" s="302">
        <f t="shared" si="8"/>
        <v>2703.1003933103048</v>
      </c>
      <c r="V54" s="308">
        <v>5765.9678606655489</v>
      </c>
    </row>
    <row r="55" spans="1:22" ht="35.25" x14ac:dyDescent="0.5">
      <c r="A55" s="267">
        <v>58</v>
      </c>
      <c r="B55" s="267">
        <v>1</v>
      </c>
      <c r="C55" s="301">
        <f>SUBTOTAL(9,$B$16:B55)</f>
        <v>40</v>
      </c>
      <c r="D55" s="310" t="s">
        <v>7065</v>
      </c>
      <c r="E55" s="311"/>
      <c r="F55" s="301" t="s">
        <v>926</v>
      </c>
      <c r="G55" s="301" t="s">
        <v>17162</v>
      </c>
      <c r="H55" s="301" t="s">
        <v>17039</v>
      </c>
      <c r="I55" s="301" t="s">
        <v>17036</v>
      </c>
      <c r="J55" s="312">
        <v>2600.9</v>
      </c>
      <c r="K55" s="312">
        <v>2217.3000000000002</v>
      </c>
      <c r="L55" s="313">
        <v>77</v>
      </c>
      <c r="M55" s="301" t="s">
        <v>17029</v>
      </c>
      <c r="N55" s="301" t="s">
        <v>17045</v>
      </c>
      <c r="O55" s="304" t="s">
        <v>17046</v>
      </c>
      <c r="P55" s="308">
        <v>5803876.71</v>
      </c>
      <c r="Q55" s="308"/>
      <c r="R55" s="308">
        <v>0</v>
      </c>
      <c r="S55" s="308">
        <v>0</v>
      </c>
      <c r="T55" s="308">
        <f t="shared" si="7"/>
        <v>5803876.71</v>
      </c>
      <c r="U55" s="302">
        <f t="shared" si="8"/>
        <v>2231.4878349801993</v>
      </c>
      <c r="V55" s="308">
        <v>5824.0556805336619</v>
      </c>
    </row>
    <row r="56" spans="1:22" ht="35.25" x14ac:dyDescent="0.5">
      <c r="A56" s="267">
        <v>59</v>
      </c>
      <c r="B56" s="267">
        <v>1</v>
      </c>
      <c r="C56" s="301">
        <f>SUBTOTAL(9,$B$16:B56)</f>
        <v>41</v>
      </c>
      <c r="D56" s="310" t="s">
        <v>6078</v>
      </c>
      <c r="E56" s="311"/>
      <c r="F56" s="301">
        <v>1969</v>
      </c>
      <c r="G56" s="301" t="s">
        <v>17162</v>
      </c>
      <c r="H56" s="301">
        <v>5</v>
      </c>
      <c r="I56" s="301" t="s">
        <v>17032</v>
      </c>
      <c r="J56" s="312">
        <v>3567.4</v>
      </c>
      <c r="K56" s="312">
        <v>3567.4</v>
      </c>
      <c r="L56" s="313">
        <v>111</v>
      </c>
      <c r="M56" s="301" t="s">
        <v>17029</v>
      </c>
      <c r="N56" s="301" t="s">
        <v>17045</v>
      </c>
      <c r="O56" s="304" t="s">
        <v>17065</v>
      </c>
      <c r="P56" s="308">
        <v>5506386.9100000001</v>
      </c>
      <c r="Q56" s="308"/>
      <c r="R56" s="308">
        <v>0</v>
      </c>
      <c r="S56" s="308">
        <v>0</v>
      </c>
      <c r="T56" s="308">
        <f t="shared" si="7"/>
        <v>5506386.9100000001</v>
      </c>
      <c r="U56" s="302">
        <f t="shared" si="8"/>
        <v>1543.5294360038124</v>
      </c>
      <c r="V56" s="308">
        <v>3889.514131681336</v>
      </c>
    </row>
    <row r="57" spans="1:22" ht="35.25" x14ac:dyDescent="0.5">
      <c r="A57" s="267">
        <v>60</v>
      </c>
      <c r="B57" s="267">
        <v>1</v>
      </c>
      <c r="C57" s="301">
        <f>SUBTOTAL(9,$B$16:B57)</f>
        <v>42</v>
      </c>
      <c r="D57" s="310" t="s">
        <v>5457</v>
      </c>
      <c r="E57" s="311"/>
      <c r="F57" s="301">
        <v>1991</v>
      </c>
      <c r="G57" s="301" t="s">
        <v>17163</v>
      </c>
      <c r="H57" s="301">
        <v>13</v>
      </c>
      <c r="I57" s="301" t="s">
        <v>16980</v>
      </c>
      <c r="J57" s="312">
        <v>4135.3</v>
      </c>
      <c r="K57" s="312">
        <v>3928.6</v>
      </c>
      <c r="L57" s="313">
        <v>204</v>
      </c>
      <c r="M57" s="301" t="s">
        <v>17029</v>
      </c>
      <c r="N57" s="301" t="s">
        <v>17045</v>
      </c>
      <c r="O57" s="304" t="s">
        <v>17047</v>
      </c>
      <c r="P57" s="308">
        <v>15580824.75</v>
      </c>
      <c r="Q57" s="308"/>
      <c r="R57" s="308">
        <v>0</v>
      </c>
      <c r="S57" s="308">
        <v>0</v>
      </c>
      <c r="T57" s="308">
        <f t="shared" si="7"/>
        <v>15580824.75</v>
      </c>
      <c r="U57" s="302">
        <f t="shared" si="8"/>
        <v>3767.7616496989335</v>
      </c>
      <c r="V57" s="308">
        <v>9322.2432298744934</v>
      </c>
    </row>
    <row r="58" spans="1:22" ht="35.25" x14ac:dyDescent="0.5">
      <c r="A58" s="267">
        <v>61</v>
      </c>
      <c r="B58" s="267">
        <v>1</v>
      </c>
      <c r="C58" s="301">
        <f>SUBTOTAL(9,$B$16:B58)</f>
        <v>43</v>
      </c>
      <c r="D58" s="310" t="s">
        <v>1148</v>
      </c>
      <c r="E58" s="311"/>
      <c r="F58" s="301" t="s">
        <v>639</v>
      </c>
      <c r="G58" s="301" t="s">
        <v>17162</v>
      </c>
      <c r="H58" s="301" t="s">
        <v>17039</v>
      </c>
      <c r="I58" s="301" t="s">
        <v>16982</v>
      </c>
      <c r="J58" s="312">
        <v>2023.4</v>
      </c>
      <c r="K58" s="312">
        <v>1578.1</v>
      </c>
      <c r="L58" s="313">
        <v>72</v>
      </c>
      <c r="M58" s="301" t="s">
        <v>17029</v>
      </c>
      <c r="N58" s="301" t="s">
        <v>17045</v>
      </c>
      <c r="O58" s="304" t="s">
        <v>17460</v>
      </c>
      <c r="P58" s="308">
        <v>7620449.6799999997</v>
      </c>
      <c r="Q58" s="308"/>
      <c r="R58" s="308">
        <v>0</v>
      </c>
      <c r="S58" s="308">
        <v>0</v>
      </c>
      <c r="T58" s="308">
        <f t="shared" si="7"/>
        <v>7620449.6799999997</v>
      </c>
      <c r="U58" s="302">
        <f t="shared" si="8"/>
        <v>3766.1607591183156</v>
      </c>
      <c r="V58" s="308">
        <v>5796.6941880003951</v>
      </c>
    </row>
    <row r="59" spans="1:22" ht="35.25" x14ac:dyDescent="0.5">
      <c r="A59" s="267">
        <v>62</v>
      </c>
      <c r="B59" s="267">
        <v>1</v>
      </c>
      <c r="C59" s="301">
        <f>SUBTOTAL(9,$B$16:B59)</f>
        <v>44</v>
      </c>
      <c r="D59" s="310" t="s">
        <v>5401</v>
      </c>
      <c r="E59" s="311"/>
      <c r="F59" s="301">
        <v>1958</v>
      </c>
      <c r="G59" s="301" t="s">
        <v>17162</v>
      </c>
      <c r="H59" s="301">
        <v>3</v>
      </c>
      <c r="I59" s="301">
        <v>3</v>
      </c>
      <c r="J59" s="312">
        <v>1457.8</v>
      </c>
      <c r="K59" s="312">
        <v>1370.6</v>
      </c>
      <c r="L59" s="313">
        <v>67</v>
      </c>
      <c r="M59" s="301" t="s">
        <v>17029</v>
      </c>
      <c r="N59" s="301" t="s">
        <v>17045</v>
      </c>
      <c r="O59" s="304" t="s">
        <v>17046</v>
      </c>
      <c r="P59" s="308">
        <v>6697058.5</v>
      </c>
      <c r="Q59" s="308"/>
      <c r="R59" s="308">
        <v>0</v>
      </c>
      <c r="S59" s="308">
        <v>0</v>
      </c>
      <c r="T59" s="308">
        <f t="shared" si="7"/>
        <v>6697058.5</v>
      </c>
      <c r="U59" s="302">
        <f t="shared" si="8"/>
        <v>4593.948758403073</v>
      </c>
      <c r="V59" s="308">
        <v>8221.9268775552209</v>
      </c>
    </row>
    <row r="60" spans="1:22" ht="35.25" x14ac:dyDescent="0.5">
      <c r="A60" s="267">
        <v>63</v>
      </c>
      <c r="B60" s="267">
        <v>1</v>
      </c>
      <c r="C60" s="301">
        <f>SUBTOTAL(9,$B$16:B60)</f>
        <v>45</v>
      </c>
      <c r="D60" s="310" t="s">
        <v>6343</v>
      </c>
      <c r="E60" s="311"/>
      <c r="F60" s="301">
        <v>1963</v>
      </c>
      <c r="G60" s="301" t="s">
        <v>17162</v>
      </c>
      <c r="H60" s="301">
        <v>5</v>
      </c>
      <c r="I60" s="301">
        <v>3</v>
      </c>
      <c r="J60" s="312">
        <v>2516.1</v>
      </c>
      <c r="K60" s="312">
        <v>2179.8000000000002</v>
      </c>
      <c r="L60" s="313">
        <v>130</v>
      </c>
      <c r="M60" s="301" t="s">
        <v>17029</v>
      </c>
      <c r="N60" s="301" t="s">
        <v>17045</v>
      </c>
      <c r="O60" s="304" t="s">
        <v>17460</v>
      </c>
      <c r="P60" s="308">
        <v>7898478.0200000005</v>
      </c>
      <c r="Q60" s="308"/>
      <c r="R60" s="308">
        <v>0</v>
      </c>
      <c r="S60" s="308">
        <v>0</v>
      </c>
      <c r="T60" s="308">
        <f t="shared" si="7"/>
        <v>7898478.0200000005</v>
      </c>
      <c r="U60" s="302">
        <f t="shared" si="8"/>
        <v>3139.1749215055047</v>
      </c>
      <c r="V60" s="308">
        <v>3430.5345343984741</v>
      </c>
    </row>
    <row r="61" spans="1:22" ht="35.25" x14ac:dyDescent="0.5">
      <c r="A61" s="267">
        <v>64</v>
      </c>
      <c r="B61" s="267">
        <v>1</v>
      </c>
      <c r="C61" s="301">
        <f>SUBTOTAL(9,$B$16:B61)</f>
        <v>46</v>
      </c>
      <c r="D61" s="310" t="s">
        <v>6927</v>
      </c>
      <c r="E61" s="311"/>
      <c r="F61" s="301">
        <v>1959</v>
      </c>
      <c r="G61" s="301" t="s">
        <v>17162</v>
      </c>
      <c r="H61" s="301">
        <v>2</v>
      </c>
      <c r="I61" s="301">
        <v>1</v>
      </c>
      <c r="J61" s="312">
        <v>373.3</v>
      </c>
      <c r="K61" s="312">
        <v>330.4</v>
      </c>
      <c r="L61" s="313">
        <v>20</v>
      </c>
      <c r="M61" s="301" t="s">
        <v>17029</v>
      </c>
      <c r="N61" s="301" t="s">
        <v>17045</v>
      </c>
      <c r="O61" s="304" t="s">
        <v>17056</v>
      </c>
      <c r="P61" s="308">
        <v>3314631.04</v>
      </c>
      <c r="Q61" s="308"/>
      <c r="R61" s="308">
        <v>0</v>
      </c>
      <c r="S61" s="308">
        <v>0</v>
      </c>
      <c r="T61" s="308">
        <f t="shared" si="7"/>
        <v>3314631.04</v>
      </c>
      <c r="U61" s="302">
        <f t="shared" si="8"/>
        <v>8879.2687918564152</v>
      </c>
      <c r="V61" s="308">
        <v>11440.784398607017</v>
      </c>
    </row>
    <row r="62" spans="1:22" ht="35.25" x14ac:dyDescent="0.5">
      <c r="A62" s="267">
        <v>65</v>
      </c>
      <c r="B62" s="267">
        <v>1</v>
      </c>
      <c r="C62" s="301">
        <f>SUBTOTAL(9,$B$16:B62)</f>
        <v>47</v>
      </c>
      <c r="D62" s="310" t="s">
        <v>5862</v>
      </c>
      <c r="E62" s="311"/>
      <c r="F62" s="301">
        <v>1961</v>
      </c>
      <c r="G62" s="301" t="s">
        <v>17162</v>
      </c>
      <c r="H62" s="301" t="s">
        <v>17039</v>
      </c>
      <c r="I62" s="301" t="s">
        <v>17036</v>
      </c>
      <c r="J62" s="312">
        <v>2946.9</v>
      </c>
      <c r="K62" s="312">
        <v>2565.1</v>
      </c>
      <c r="L62" s="313">
        <v>129</v>
      </c>
      <c r="M62" s="301" t="s">
        <v>17029</v>
      </c>
      <c r="N62" s="301" t="s">
        <v>17045</v>
      </c>
      <c r="O62" s="304" t="s">
        <v>17461</v>
      </c>
      <c r="P62" s="308">
        <v>6287839.5199999996</v>
      </c>
      <c r="Q62" s="308"/>
      <c r="R62" s="308">
        <v>0</v>
      </c>
      <c r="S62" s="308">
        <v>0</v>
      </c>
      <c r="T62" s="308">
        <f t="shared" si="7"/>
        <v>6287839.5199999996</v>
      </c>
      <c r="U62" s="302">
        <f t="shared" si="8"/>
        <v>2133.7132308527603</v>
      </c>
      <c r="V62" s="308">
        <v>3087.5262139875799</v>
      </c>
    </row>
    <row r="63" spans="1:22" ht="35.25" x14ac:dyDescent="0.5">
      <c r="A63" s="267">
        <v>66</v>
      </c>
      <c r="B63" s="267">
        <v>1</v>
      </c>
      <c r="C63" s="301">
        <f>SUBTOTAL(9,$B$16:B63)</f>
        <v>48</v>
      </c>
      <c r="D63" s="310" t="s">
        <v>7144</v>
      </c>
      <c r="E63" s="311"/>
      <c r="F63" s="301">
        <v>1994</v>
      </c>
      <c r="G63" s="301" t="s">
        <v>17162</v>
      </c>
      <c r="H63" s="301">
        <v>4</v>
      </c>
      <c r="I63" s="301" t="s">
        <v>17036</v>
      </c>
      <c r="J63" s="312">
        <v>1861.8</v>
      </c>
      <c r="K63" s="312">
        <v>1644.3</v>
      </c>
      <c r="L63" s="313">
        <v>71</v>
      </c>
      <c r="M63" s="301" t="s">
        <v>17029</v>
      </c>
      <c r="N63" s="301" t="s">
        <v>17045</v>
      </c>
      <c r="O63" s="304" t="s">
        <v>17274</v>
      </c>
      <c r="P63" s="308">
        <v>5571830.3300000001</v>
      </c>
      <c r="Q63" s="308"/>
      <c r="R63" s="308">
        <v>0</v>
      </c>
      <c r="S63" s="308">
        <v>0</v>
      </c>
      <c r="T63" s="308">
        <f t="shared" si="7"/>
        <v>5571830.3300000001</v>
      </c>
      <c r="U63" s="302">
        <f t="shared" si="8"/>
        <v>2992.7115318508972</v>
      </c>
      <c r="V63" s="308">
        <v>4646.2934562251585</v>
      </c>
    </row>
    <row r="64" spans="1:22" ht="35.25" x14ac:dyDescent="0.5">
      <c r="A64" s="267">
        <v>67</v>
      </c>
      <c r="B64" s="267">
        <v>1</v>
      </c>
      <c r="C64" s="301">
        <f>SUBTOTAL(9,$B$16:B64)</f>
        <v>49</v>
      </c>
      <c r="D64" s="310" t="s">
        <v>4332</v>
      </c>
      <c r="E64" s="311"/>
      <c r="F64" s="301">
        <v>1963</v>
      </c>
      <c r="G64" s="301" t="s">
        <v>17162</v>
      </c>
      <c r="H64" s="301">
        <v>3</v>
      </c>
      <c r="I64" s="301">
        <v>2</v>
      </c>
      <c r="J64" s="312">
        <v>989</v>
      </c>
      <c r="K64" s="312">
        <v>918.9</v>
      </c>
      <c r="L64" s="313">
        <v>60</v>
      </c>
      <c r="M64" s="301" t="s">
        <v>17029</v>
      </c>
      <c r="N64" s="301" t="s">
        <v>17045</v>
      </c>
      <c r="O64" s="304" t="s">
        <v>17053</v>
      </c>
      <c r="P64" s="308">
        <v>4560142.3900000006</v>
      </c>
      <c r="Q64" s="308"/>
      <c r="R64" s="308">
        <v>0</v>
      </c>
      <c r="S64" s="308">
        <v>0</v>
      </c>
      <c r="T64" s="308">
        <f t="shared" si="7"/>
        <v>4560142.3900000006</v>
      </c>
      <c r="U64" s="302">
        <f t="shared" si="8"/>
        <v>4610.8618705763402</v>
      </c>
      <c r="V64" s="308">
        <v>5783.5548343781602</v>
      </c>
    </row>
    <row r="65" spans="1:22" ht="35.25" x14ac:dyDescent="0.5">
      <c r="A65" s="267">
        <v>68</v>
      </c>
      <c r="B65" s="267">
        <v>1</v>
      </c>
      <c r="C65" s="301">
        <f>SUBTOTAL(9,$B$16:B65)</f>
        <v>50</v>
      </c>
      <c r="D65" s="310" t="s">
        <v>5182</v>
      </c>
      <c r="E65" s="311"/>
      <c r="F65" s="301">
        <v>1963</v>
      </c>
      <c r="G65" s="301" t="s">
        <v>17162</v>
      </c>
      <c r="H65" s="301">
        <v>2</v>
      </c>
      <c r="I65" s="301">
        <v>2</v>
      </c>
      <c r="J65" s="312">
        <v>943</v>
      </c>
      <c r="K65" s="312">
        <v>515.70000000000005</v>
      </c>
      <c r="L65" s="313">
        <v>47</v>
      </c>
      <c r="M65" s="301" t="s">
        <v>17029</v>
      </c>
      <c r="N65" s="301" t="s">
        <v>17045</v>
      </c>
      <c r="O65" s="304" t="s">
        <v>17050</v>
      </c>
      <c r="P65" s="308">
        <v>4720621.9400000004</v>
      </c>
      <c r="Q65" s="308"/>
      <c r="R65" s="308">
        <v>0</v>
      </c>
      <c r="S65" s="308">
        <v>0</v>
      </c>
      <c r="T65" s="308">
        <f t="shared" si="7"/>
        <v>4720621.9400000004</v>
      </c>
      <c r="U65" s="302">
        <f t="shared" si="8"/>
        <v>5005.9617603393426</v>
      </c>
      <c r="V65" s="308">
        <v>6758.9591770943789</v>
      </c>
    </row>
    <row r="66" spans="1:22" ht="35.25" x14ac:dyDescent="0.5">
      <c r="A66" s="267">
        <v>69</v>
      </c>
      <c r="B66" s="267">
        <v>1</v>
      </c>
      <c r="C66" s="301">
        <f>SUBTOTAL(9,$B$16:B66)</f>
        <v>51</v>
      </c>
      <c r="D66" s="310" t="s">
        <v>7212</v>
      </c>
      <c r="E66" s="311"/>
      <c r="F66" s="301">
        <v>1961</v>
      </c>
      <c r="G66" s="301" t="s">
        <v>17162</v>
      </c>
      <c r="H66" s="301">
        <v>2</v>
      </c>
      <c r="I66" s="301">
        <v>2</v>
      </c>
      <c r="J66" s="312">
        <v>1132.2</v>
      </c>
      <c r="K66" s="312">
        <v>634</v>
      </c>
      <c r="L66" s="313">
        <v>42</v>
      </c>
      <c r="M66" s="301" t="s">
        <v>17029</v>
      </c>
      <c r="N66" s="301" t="s">
        <v>17045</v>
      </c>
      <c r="O66" s="304" t="s">
        <v>17068</v>
      </c>
      <c r="P66" s="308">
        <v>4298529.6100000003</v>
      </c>
      <c r="Q66" s="308"/>
      <c r="R66" s="308">
        <v>0</v>
      </c>
      <c r="S66" s="308">
        <v>0</v>
      </c>
      <c r="T66" s="308">
        <f t="shared" si="7"/>
        <v>4298529.6100000003</v>
      </c>
      <c r="U66" s="302">
        <f t="shared" si="8"/>
        <v>3796.6168609786259</v>
      </c>
      <c r="V66" s="308">
        <v>5350.4521462639104</v>
      </c>
    </row>
    <row r="67" spans="1:22" ht="35.25" x14ac:dyDescent="0.5">
      <c r="A67" s="267">
        <v>70</v>
      </c>
      <c r="B67" s="267">
        <v>1</v>
      </c>
      <c r="C67" s="301">
        <f>SUBTOTAL(9,$B$16:B67)</f>
        <v>52</v>
      </c>
      <c r="D67" s="310" t="s">
        <v>4604</v>
      </c>
      <c r="E67" s="311"/>
      <c r="F67" s="301">
        <v>1982</v>
      </c>
      <c r="G67" s="301" t="s">
        <v>17034</v>
      </c>
      <c r="H67" s="301">
        <v>9</v>
      </c>
      <c r="I67" s="301">
        <v>3</v>
      </c>
      <c r="J67" s="312">
        <v>5811.9</v>
      </c>
      <c r="K67" s="312">
        <v>5761.5</v>
      </c>
      <c r="L67" s="313">
        <v>281</v>
      </c>
      <c r="M67" s="301" t="s">
        <v>17029</v>
      </c>
      <c r="N67" s="301" t="s">
        <v>17045</v>
      </c>
      <c r="O67" s="304" t="s">
        <v>17460</v>
      </c>
      <c r="P67" s="308">
        <v>1171585.3599999999</v>
      </c>
      <c r="Q67" s="308"/>
      <c r="R67" s="308">
        <v>0</v>
      </c>
      <c r="S67" s="308">
        <v>0</v>
      </c>
      <c r="T67" s="308">
        <f t="shared" si="7"/>
        <v>1171585.3599999999</v>
      </c>
      <c r="U67" s="302">
        <f t="shared" si="8"/>
        <v>201.5838813468917</v>
      </c>
      <c r="V67" s="308">
        <v>5674.57</v>
      </c>
    </row>
    <row r="68" spans="1:22" ht="35.25" x14ac:dyDescent="0.5">
      <c r="A68" s="267">
        <v>71</v>
      </c>
      <c r="B68" s="267">
        <v>1</v>
      </c>
      <c r="C68" s="301">
        <f>SUBTOTAL(9,$B$16:B68)</f>
        <v>53</v>
      </c>
      <c r="D68" s="310" t="s">
        <v>6381</v>
      </c>
      <c r="E68" s="311"/>
      <c r="F68" s="301">
        <v>1979</v>
      </c>
      <c r="G68" s="301" t="s">
        <v>17034</v>
      </c>
      <c r="H68" s="301">
        <v>5</v>
      </c>
      <c r="I68" s="301">
        <v>4</v>
      </c>
      <c r="J68" s="312">
        <v>3063.8</v>
      </c>
      <c r="K68" s="312">
        <v>1955.6</v>
      </c>
      <c r="L68" s="313">
        <v>122</v>
      </c>
      <c r="M68" s="301" t="s">
        <v>17029</v>
      </c>
      <c r="N68" s="301" t="s">
        <v>17045</v>
      </c>
      <c r="O68" s="304" t="s">
        <v>17275</v>
      </c>
      <c r="P68" s="308">
        <v>5107000</v>
      </c>
      <c r="Q68" s="308"/>
      <c r="R68" s="308">
        <v>0</v>
      </c>
      <c r="S68" s="308">
        <v>0</v>
      </c>
      <c r="T68" s="308">
        <f t="shared" si="7"/>
        <v>5107000</v>
      </c>
      <c r="U68" s="302">
        <f t="shared" si="8"/>
        <v>1666.8842613747634</v>
      </c>
      <c r="V68" s="308">
        <v>5674.57</v>
      </c>
    </row>
    <row r="69" spans="1:22" ht="35.25" x14ac:dyDescent="0.5">
      <c r="A69" s="267">
        <v>72</v>
      </c>
      <c r="B69" s="267">
        <v>1</v>
      </c>
      <c r="C69" s="301">
        <f>SUBTOTAL(9,$B$16:B69)</f>
        <v>54</v>
      </c>
      <c r="D69" s="310" t="s">
        <v>7192</v>
      </c>
      <c r="E69" s="311"/>
      <c r="F69" s="301">
        <v>1985</v>
      </c>
      <c r="G69" s="301" t="s">
        <v>17034</v>
      </c>
      <c r="H69" s="301">
        <v>16</v>
      </c>
      <c r="I69" s="301">
        <v>1</v>
      </c>
      <c r="J69" s="312">
        <v>4729.8</v>
      </c>
      <c r="K69" s="312">
        <v>4661.5</v>
      </c>
      <c r="L69" s="313">
        <v>208</v>
      </c>
      <c r="M69" s="301" t="s">
        <v>17029</v>
      </c>
      <c r="N69" s="301" t="s">
        <v>17045</v>
      </c>
      <c r="O69" s="304" t="s">
        <v>17276</v>
      </c>
      <c r="P69" s="308">
        <v>27687651.43</v>
      </c>
      <c r="Q69" s="308"/>
      <c r="R69" s="308">
        <v>0</v>
      </c>
      <c r="S69" s="308">
        <v>0</v>
      </c>
      <c r="T69" s="308">
        <f t="shared" si="7"/>
        <v>27687651.43</v>
      </c>
      <c r="U69" s="302">
        <f t="shared" si="8"/>
        <v>5853.8736162205587</v>
      </c>
      <c r="V69" s="308">
        <v>15682.045804262336</v>
      </c>
    </row>
    <row r="70" spans="1:22" ht="35.25" x14ac:dyDescent="0.5">
      <c r="A70" s="267">
        <v>73</v>
      </c>
      <c r="B70" s="267">
        <v>1</v>
      </c>
      <c r="C70" s="301">
        <f>SUBTOTAL(9,$B$16:B70)</f>
        <v>55</v>
      </c>
      <c r="D70" s="310" t="s">
        <v>873</v>
      </c>
      <c r="E70" s="311"/>
      <c r="F70" s="301">
        <v>1962</v>
      </c>
      <c r="G70" s="301" t="s">
        <v>17162</v>
      </c>
      <c r="H70" s="301">
        <v>3</v>
      </c>
      <c r="I70" s="301" t="s">
        <v>16982</v>
      </c>
      <c r="J70" s="312">
        <v>970.2</v>
      </c>
      <c r="K70" s="312">
        <v>615</v>
      </c>
      <c r="L70" s="313">
        <v>53</v>
      </c>
      <c r="M70" s="301" t="s">
        <v>17029</v>
      </c>
      <c r="N70" s="301" t="s">
        <v>17045</v>
      </c>
      <c r="O70" s="304" t="s">
        <v>17462</v>
      </c>
      <c r="P70" s="308">
        <v>3627957.44</v>
      </c>
      <c r="Q70" s="308"/>
      <c r="R70" s="308">
        <v>0</v>
      </c>
      <c r="S70" s="308">
        <v>0</v>
      </c>
      <c r="T70" s="308">
        <f t="shared" si="7"/>
        <v>3627957.44</v>
      </c>
      <c r="U70" s="302">
        <f t="shared" si="8"/>
        <v>3739.3913007627293</v>
      </c>
      <c r="V70" s="308">
        <v>6257.7238276643984</v>
      </c>
    </row>
    <row r="71" spans="1:22" ht="35.25" x14ac:dyDescent="0.5">
      <c r="A71" s="267">
        <v>74</v>
      </c>
      <c r="B71" s="267">
        <v>1</v>
      </c>
      <c r="C71" s="301">
        <f>SUBTOTAL(9,$B$16:B71)</f>
        <v>56</v>
      </c>
      <c r="D71" s="310" t="s">
        <v>5393</v>
      </c>
      <c r="E71" s="311"/>
      <c r="F71" s="301" t="s">
        <v>696</v>
      </c>
      <c r="G71" s="301" t="s">
        <v>17162</v>
      </c>
      <c r="H71" s="301" t="s">
        <v>17036</v>
      </c>
      <c r="I71" s="301" t="s">
        <v>16980</v>
      </c>
      <c r="J71" s="312">
        <v>1637</v>
      </c>
      <c r="K71" s="312">
        <v>1066.9000000000001</v>
      </c>
      <c r="L71" s="313">
        <v>61</v>
      </c>
      <c r="M71" s="301" t="s">
        <v>17029</v>
      </c>
      <c r="N71" s="301" t="s">
        <v>17045</v>
      </c>
      <c r="O71" s="304" t="s">
        <v>17046</v>
      </c>
      <c r="P71" s="308">
        <v>6460395.5499999998</v>
      </c>
      <c r="Q71" s="308"/>
      <c r="R71" s="308">
        <v>0</v>
      </c>
      <c r="S71" s="308">
        <v>0</v>
      </c>
      <c r="T71" s="308">
        <f t="shared" si="7"/>
        <v>6460395.5499999998</v>
      </c>
      <c r="U71" s="302">
        <f t="shared" si="8"/>
        <v>3946.484758704948</v>
      </c>
      <c r="V71" s="308">
        <v>5301.1212241905923</v>
      </c>
    </row>
    <row r="72" spans="1:22" ht="35.25" x14ac:dyDescent="0.5">
      <c r="A72" s="267">
        <v>75</v>
      </c>
      <c r="B72" s="267">
        <v>1</v>
      </c>
      <c r="C72" s="301">
        <f>SUBTOTAL(9,$B$16:B72)</f>
        <v>57</v>
      </c>
      <c r="D72" s="310" t="s">
        <v>5857</v>
      </c>
      <c r="E72" s="311"/>
      <c r="F72" s="301">
        <v>1961</v>
      </c>
      <c r="G72" s="301" t="s">
        <v>17162</v>
      </c>
      <c r="H72" s="301">
        <v>5</v>
      </c>
      <c r="I72" s="301" t="s">
        <v>17032</v>
      </c>
      <c r="J72" s="312">
        <v>3742.2</v>
      </c>
      <c r="K72" s="312">
        <v>2832.1</v>
      </c>
      <c r="L72" s="313">
        <v>135</v>
      </c>
      <c r="M72" s="301" t="s">
        <v>17029</v>
      </c>
      <c r="N72" s="301" t="s">
        <v>17045</v>
      </c>
      <c r="O72" s="304" t="s">
        <v>17072</v>
      </c>
      <c r="P72" s="308">
        <v>10117707.02</v>
      </c>
      <c r="Q72" s="308"/>
      <c r="R72" s="308">
        <v>0</v>
      </c>
      <c r="S72" s="308">
        <v>0</v>
      </c>
      <c r="T72" s="308">
        <f t="shared" si="7"/>
        <v>10117707.02</v>
      </c>
      <c r="U72" s="302">
        <f t="shared" si="8"/>
        <v>2703.678857356635</v>
      </c>
      <c r="V72" s="308">
        <v>2703.678857356635</v>
      </c>
    </row>
    <row r="73" spans="1:22" ht="35.25" x14ac:dyDescent="0.5">
      <c r="A73" s="267">
        <v>76</v>
      </c>
      <c r="B73" s="267">
        <v>1</v>
      </c>
      <c r="C73" s="301">
        <f>SUBTOTAL(9,$B$16:B73)</f>
        <v>58</v>
      </c>
      <c r="D73" s="310" t="s">
        <v>6331</v>
      </c>
      <c r="E73" s="311"/>
      <c r="F73" s="301">
        <v>1960</v>
      </c>
      <c r="G73" s="301" t="s">
        <v>17162</v>
      </c>
      <c r="H73" s="301">
        <v>5</v>
      </c>
      <c r="I73" s="301" t="s">
        <v>17036</v>
      </c>
      <c r="J73" s="312">
        <v>5055.5</v>
      </c>
      <c r="K73" s="312">
        <v>4135.1000000000004</v>
      </c>
      <c r="L73" s="313">
        <v>135</v>
      </c>
      <c r="M73" s="301" t="s">
        <v>17029</v>
      </c>
      <c r="N73" s="301" t="s">
        <v>17045</v>
      </c>
      <c r="O73" s="304" t="s">
        <v>17072</v>
      </c>
      <c r="P73" s="308">
        <v>11413847.139999999</v>
      </c>
      <c r="Q73" s="308"/>
      <c r="R73" s="308">
        <v>0</v>
      </c>
      <c r="S73" s="308">
        <v>0</v>
      </c>
      <c r="T73" s="308">
        <f t="shared" si="7"/>
        <v>11413847.139999999</v>
      </c>
      <c r="U73" s="302">
        <f t="shared" si="8"/>
        <v>2257.7088596577983</v>
      </c>
      <c r="V73" s="308">
        <v>2752.156152566512</v>
      </c>
    </row>
    <row r="74" spans="1:22" ht="35.25" x14ac:dyDescent="0.5">
      <c r="A74" s="267">
        <v>77</v>
      </c>
      <c r="B74" s="267">
        <v>1</v>
      </c>
      <c r="C74" s="301">
        <f>SUBTOTAL(9,$B$16:B74)</f>
        <v>59</v>
      </c>
      <c r="D74" s="310" t="s">
        <v>7502</v>
      </c>
      <c r="E74" s="311"/>
      <c r="F74" s="301">
        <v>1957</v>
      </c>
      <c r="G74" s="301" t="s">
        <v>17162</v>
      </c>
      <c r="H74" s="301">
        <v>3</v>
      </c>
      <c r="I74" s="301" t="s">
        <v>17036</v>
      </c>
      <c r="J74" s="312">
        <v>2341.1</v>
      </c>
      <c r="K74" s="312">
        <v>1935.59</v>
      </c>
      <c r="L74" s="313">
        <v>56</v>
      </c>
      <c r="M74" s="301" t="s">
        <v>17029</v>
      </c>
      <c r="N74" s="301" t="s">
        <v>17045</v>
      </c>
      <c r="O74" s="304" t="s">
        <v>17462</v>
      </c>
      <c r="P74" s="308">
        <v>7846420.6799999997</v>
      </c>
      <c r="Q74" s="308"/>
      <c r="R74" s="308">
        <v>0</v>
      </c>
      <c r="S74" s="308">
        <v>0</v>
      </c>
      <c r="T74" s="308">
        <f t="shared" si="7"/>
        <v>7846420.6799999997</v>
      </c>
      <c r="U74" s="302">
        <f t="shared" si="8"/>
        <v>3351.5956943317242</v>
      </c>
      <c r="V74" s="308">
        <v>4159.6032975951475</v>
      </c>
    </row>
    <row r="75" spans="1:22" ht="35.25" x14ac:dyDescent="0.5">
      <c r="A75" s="267">
        <v>78</v>
      </c>
      <c r="B75" s="267">
        <v>1</v>
      </c>
      <c r="C75" s="301">
        <f>SUBTOTAL(9,$B$16:B75)</f>
        <v>60</v>
      </c>
      <c r="D75" s="310" t="s">
        <v>987</v>
      </c>
      <c r="E75" s="311"/>
      <c r="F75" s="301" t="s">
        <v>787</v>
      </c>
      <c r="G75" s="301" t="s">
        <v>17162</v>
      </c>
      <c r="H75" s="301">
        <v>5</v>
      </c>
      <c r="I75" s="301" t="s">
        <v>17032</v>
      </c>
      <c r="J75" s="312">
        <v>3436</v>
      </c>
      <c r="K75" s="312">
        <v>3129.7</v>
      </c>
      <c r="L75" s="313">
        <v>145</v>
      </c>
      <c r="M75" s="301" t="s">
        <v>17029</v>
      </c>
      <c r="N75" s="301" t="s">
        <v>17045</v>
      </c>
      <c r="O75" s="304" t="s">
        <v>17051</v>
      </c>
      <c r="P75" s="308">
        <v>2611512.31</v>
      </c>
      <c r="Q75" s="308"/>
      <c r="R75" s="308">
        <v>0</v>
      </c>
      <c r="S75" s="308">
        <v>0</v>
      </c>
      <c r="T75" s="308">
        <f t="shared" ref="T75:T91" si="9">P75-R75-S75</f>
        <v>2611512.31</v>
      </c>
      <c r="U75" s="302">
        <f t="shared" si="8"/>
        <v>760.04432770663561</v>
      </c>
      <c r="V75" s="308">
        <v>1051.81</v>
      </c>
    </row>
    <row r="76" spans="1:22" ht="35.25" x14ac:dyDescent="0.5">
      <c r="A76" s="267">
        <v>79</v>
      </c>
      <c r="B76" s="267">
        <v>1</v>
      </c>
      <c r="C76" s="301">
        <f>SUBTOTAL(9,$B$16:B76)</f>
        <v>61</v>
      </c>
      <c r="D76" s="310" t="s">
        <v>1147</v>
      </c>
      <c r="E76" s="311"/>
      <c r="F76" s="301" t="s">
        <v>636</v>
      </c>
      <c r="G76" s="301" t="s">
        <v>17162</v>
      </c>
      <c r="H76" s="301" t="s">
        <v>17039</v>
      </c>
      <c r="I76" s="301" t="s">
        <v>17036</v>
      </c>
      <c r="J76" s="312">
        <v>2747.2</v>
      </c>
      <c r="K76" s="312">
        <v>2475.6</v>
      </c>
      <c r="L76" s="313">
        <v>146</v>
      </c>
      <c r="M76" s="301" t="s">
        <v>17029</v>
      </c>
      <c r="N76" s="301" t="s">
        <v>17045</v>
      </c>
      <c r="O76" s="304" t="s">
        <v>17058</v>
      </c>
      <c r="P76" s="308">
        <v>6862149.0899999999</v>
      </c>
      <c r="Q76" s="308"/>
      <c r="R76" s="308">
        <v>0</v>
      </c>
      <c r="S76" s="308">
        <v>0</v>
      </c>
      <c r="T76" s="308">
        <f t="shared" si="9"/>
        <v>6862149.0899999999</v>
      </c>
      <c r="U76" s="302">
        <f t="shared" ref="U76:U106" si="10">P76/J76</f>
        <v>2497.870227868375</v>
      </c>
      <c r="V76" s="308">
        <v>2937.3452016598721</v>
      </c>
    </row>
    <row r="77" spans="1:22" ht="35.25" x14ac:dyDescent="0.5">
      <c r="A77" s="267">
        <v>80</v>
      </c>
      <c r="B77" s="267">
        <v>1</v>
      </c>
      <c r="C77" s="301">
        <f>SUBTOTAL(9,$B$16:B77)</f>
        <v>62</v>
      </c>
      <c r="D77" s="310" t="s">
        <v>1183</v>
      </c>
      <c r="E77" s="311"/>
      <c r="F77" s="301">
        <v>1959</v>
      </c>
      <c r="G77" s="301" t="s">
        <v>17162</v>
      </c>
      <c r="H77" s="301">
        <v>3</v>
      </c>
      <c r="I77" s="301">
        <v>1</v>
      </c>
      <c r="J77" s="312">
        <v>2200.3000000000002</v>
      </c>
      <c r="K77" s="312">
        <v>839</v>
      </c>
      <c r="L77" s="313">
        <v>135</v>
      </c>
      <c r="M77" s="301" t="s">
        <v>17029</v>
      </c>
      <c r="N77" s="301" t="s">
        <v>17045</v>
      </c>
      <c r="O77" s="304" t="s">
        <v>17460</v>
      </c>
      <c r="P77" s="308">
        <v>5850207.0899999999</v>
      </c>
      <c r="Q77" s="308"/>
      <c r="R77" s="308">
        <v>0</v>
      </c>
      <c r="S77" s="308">
        <v>0</v>
      </c>
      <c r="T77" s="308">
        <f t="shared" si="9"/>
        <v>5850207.0899999999</v>
      </c>
      <c r="U77" s="302">
        <f t="shared" si="10"/>
        <v>2658.8224742080624</v>
      </c>
      <c r="V77" s="308">
        <v>4333.5161532518287</v>
      </c>
    </row>
    <row r="78" spans="1:22" ht="35.25" x14ac:dyDescent="0.5">
      <c r="A78" s="267">
        <v>81</v>
      </c>
      <c r="B78" s="267">
        <v>1</v>
      </c>
      <c r="C78" s="301">
        <f>SUBTOTAL(9,$B$16:B78)</f>
        <v>63</v>
      </c>
      <c r="D78" s="310" t="s">
        <v>5869</v>
      </c>
      <c r="E78" s="311"/>
      <c r="F78" s="301">
        <v>1952</v>
      </c>
      <c r="G78" s="301" t="s">
        <v>17162</v>
      </c>
      <c r="H78" s="301">
        <v>2</v>
      </c>
      <c r="I78" s="301">
        <v>2</v>
      </c>
      <c r="J78" s="312">
        <v>1055.3</v>
      </c>
      <c r="K78" s="312">
        <v>979.6</v>
      </c>
      <c r="L78" s="313">
        <v>36</v>
      </c>
      <c r="M78" s="301" t="s">
        <v>17029</v>
      </c>
      <c r="N78" s="301" t="s">
        <v>17045</v>
      </c>
      <c r="O78" s="304" t="s">
        <v>17306</v>
      </c>
      <c r="P78" s="308">
        <v>87563.25</v>
      </c>
      <c r="Q78" s="308"/>
      <c r="R78" s="308">
        <v>0</v>
      </c>
      <c r="S78" s="308">
        <v>0</v>
      </c>
      <c r="T78" s="308">
        <f t="shared" si="9"/>
        <v>87563.25</v>
      </c>
      <c r="U78" s="302">
        <f t="shared" si="10"/>
        <v>82.974746517577941</v>
      </c>
      <c r="V78" s="308">
        <v>82.974746517577941</v>
      </c>
    </row>
    <row r="79" spans="1:22" ht="35.25" x14ac:dyDescent="0.5">
      <c r="A79" s="267">
        <v>82</v>
      </c>
      <c r="B79" s="267">
        <v>1</v>
      </c>
      <c r="C79" s="301">
        <f>SUBTOTAL(9,$B$16:B79)</f>
        <v>64</v>
      </c>
      <c r="D79" s="310" t="s">
        <v>127</v>
      </c>
      <c r="E79" s="311"/>
      <c r="F79" s="301">
        <v>1959</v>
      </c>
      <c r="G79" s="301" t="s">
        <v>17162</v>
      </c>
      <c r="H79" s="301">
        <v>3</v>
      </c>
      <c r="I79" s="301">
        <v>3</v>
      </c>
      <c r="J79" s="312">
        <v>1707.7</v>
      </c>
      <c r="K79" s="312">
        <v>1158.7</v>
      </c>
      <c r="L79" s="313">
        <v>47</v>
      </c>
      <c r="M79" s="301" t="s">
        <v>17029</v>
      </c>
      <c r="N79" s="301" t="s">
        <v>17045</v>
      </c>
      <c r="O79" s="304" t="s">
        <v>17050</v>
      </c>
      <c r="P79" s="308">
        <v>6803479.2000000002</v>
      </c>
      <c r="Q79" s="308">
        <v>0</v>
      </c>
      <c r="R79" s="308">
        <v>0</v>
      </c>
      <c r="S79" s="308">
        <v>0</v>
      </c>
      <c r="T79" s="308">
        <f t="shared" si="9"/>
        <v>6803479.2000000002</v>
      </c>
      <c r="U79" s="302">
        <f t="shared" si="10"/>
        <v>3984.0014053990749</v>
      </c>
      <c r="V79" s="308">
        <v>5497.2230794636062</v>
      </c>
    </row>
    <row r="80" spans="1:22" ht="35.25" x14ac:dyDescent="0.5">
      <c r="A80" s="267">
        <v>83</v>
      </c>
      <c r="B80" s="267">
        <v>1</v>
      </c>
      <c r="C80" s="301">
        <f>SUBTOTAL(9,$B$16:B80)</f>
        <v>65</v>
      </c>
      <c r="D80" s="310" t="s">
        <v>7006</v>
      </c>
      <c r="E80" s="311"/>
      <c r="F80" s="301">
        <v>1965</v>
      </c>
      <c r="G80" s="301" t="s">
        <v>17162</v>
      </c>
      <c r="H80" s="301">
        <v>5</v>
      </c>
      <c r="I80" s="301">
        <v>4</v>
      </c>
      <c r="J80" s="312">
        <v>2574.6</v>
      </c>
      <c r="K80" s="312">
        <v>2550.48</v>
      </c>
      <c r="L80" s="313">
        <v>123</v>
      </c>
      <c r="M80" s="301" t="s">
        <v>17029</v>
      </c>
      <c r="N80" s="301" t="s">
        <v>17045</v>
      </c>
      <c r="O80" s="304" t="s">
        <v>17305</v>
      </c>
      <c r="P80" s="308">
        <v>114455.5</v>
      </c>
      <c r="Q80" s="308">
        <v>0</v>
      </c>
      <c r="R80" s="308">
        <v>0</v>
      </c>
      <c r="S80" s="308">
        <v>0</v>
      </c>
      <c r="T80" s="308">
        <f t="shared" si="9"/>
        <v>114455.5</v>
      </c>
      <c r="U80" s="302">
        <f t="shared" si="10"/>
        <v>44.455643595121572</v>
      </c>
      <c r="V80" s="308">
        <v>44.455643595121572</v>
      </c>
    </row>
    <row r="81" spans="1:22" ht="35.25" x14ac:dyDescent="0.5">
      <c r="A81" s="267">
        <v>84</v>
      </c>
      <c r="B81" s="267">
        <v>1</v>
      </c>
      <c r="C81" s="301">
        <f>SUBTOTAL(9,$B$16:B81)</f>
        <v>66</v>
      </c>
      <c r="D81" s="310" t="s">
        <v>4663</v>
      </c>
      <c r="E81" s="311"/>
      <c r="F81" s="301">
        <v>1984</v>
      </c>
      <c r="G81" s="301" t="s">
        <v>17162</v>
      </c>
      <c r="H81" s="301">
        <v>12</v>
      </c>
      <c r="I81" s="301" t="s">
        <v>16980</v>
      </c>
      <c r="J81" s="312">
        <v>6206.9</v>
      </c>
      <c r="K81" s="312">
        <v>5104.59</v>
      </c>
      <c r="L81" s="313">
        <v>242</v>
      </c>
      <c r="M81" s="301" t="s">
        <v>17029</v>
      </c>
      <c r="N81" s="301" t="s">
        <v>17045</v>
      </c>
      <c r="O81" s="304" t="s">
        <v>17305</v>
      </c>
      <c r="P81" s="308">
        <v>6157003.8199999994</v>
      </c>
      <c r="Q81" s="308">
        <v>0</v>
      </c>
      <c r="R81" s="308">
        <v>0</v>
      </c>
      <c r="S81" s="308">
        <v>0</v>
      </c>
      <c r="T81" s="308">
        <f t="shared" si="9"/>
        <v>6157003.8199999994</v>
      </c>
      <c r="U81" s="302">
        <f t="shared" si="10"/>
        <v>991.96117546601363</v>
      </c>
      <c r="V81" s="308">
        <v>1352.7067603634666</v>
      </c>
    </row>
    <row r="82" spans="1:22" ht="35.25" x14ac:dyDescent="0.5">
      <c r="A82" s="267">
        <v>85</v>
      </c>
      <c r="B82" s="267">
        <v>1</v>
      </c>
      <c r="C82" s="301">
        <f>SUBTOTAL(9,$B$16:B82)</f>
        <v>67</v>
      </c>
      <c r="D82" s="310" t="s">
        <v>4990</v>
      </c>
      <c r="E82" s="311"/>
      <c r="F82" s="301">
        <v>1970</v>
      </c>
      <c r="G82" s="301" t="s">
        <v>17162</v>
      </c>
      <c r="H82" s="301">
        <v>5</v>
      </c>
      <c r="I82" s="301" t="s">
        <v>16982</v>
      </c>
      <c r="J82" s="312">
        <v>2303.6999999999998</v>
      </c>
      <c r="K82" s="312">
        <v>1759</v>
      </c>
      <c r="L82" s="313">
        <v>77</v>
      </c>
      <c r="M82" s="301" t="s">
        <v>17029</v>
      </c>
      <c r="N82" s="301" t="s">
        <v>17045</v>
      </c>
      <c r="O82" s="304" t="s">
        <v>17046</v>
      </c>
      <c r="P82" s="308">
        <v>4332687.82</v>
      </c>
      <c r="Q82" s="308">
        <v>0</v>
      </c>
      <c r="R82" s="308">
        <v>0</v>
      </c>
      <c r="S82" s="308">
        <v>0</v>
      </c>
      <c r="T82" s="308">
        <f t="shared" si="9"/>
        <v>4332687.82</v>
      </c>
      <c r="U82" s="302">
        <f t="shared" si="10"/>
        <v>1880.7517558709903</v>
      </c>
      <c r="V82" s="308">
        <v>2784.5366353257805</v>
      </c>
    </row>
    <row r="83" spans="1:22" ht="35.25" x14ac:dyDescent="0.5">
      <c r="A83" s="267">
        <v>86</v>
      </c>
      <c r="B83" s="267">
        <v>1</v>
      </c>
      <c r="C83" s="301">
        <f>SUBTOTAL(9,$B$16:B83)</f>
        <v>68</v>
      </c>
      <c r="D83" s="310" t="s">
        <v>5398</v>
      </c>
      <c r="E83" s="311"/>
      <c r="F83" s="301">
        <v>1961</v>
      </c>
      <c r="G83" s="301" t="s">
        <v>17162</v>
      </c>
      <c r="H83" s="301" t="s">
        <v>17032</v>
      </c>
      <c r="I83" s="301" t="s">
        <v>16982</v>
      </c>
      <c r="J83" s="312">
        <v>1478.4</v>
      </c>
      <c r="K83" s="312">
        <v>1363.8</v>
      </c>
      <c r="L83" s="313">
        <v>50</v>
      </c>
      <c r="M83" s="301" t="s">
        <v>17029</v>
      </c>
      <c r="N83" s="301" t="s">
        <v>17045</v>
      </c>
      <c r="O83" s="304" t="s">
        <v>17255</v>
      </c>
      <c r="P83" s="308">
        <v>4632000.99</v>
      </c>
      <c r="Q83" s="308">
        <v>0</v>
      </c>
      <c r="R83" s="308">
        <v>0</v>
      </c>
      <c r="S83" s="308">
        <v>0</v>
      </c>
      <c r="T83" s="308">
        <f t="shared" si="9"/>
        <v>4632000.99</v>
      </c>
      <c r="U83" s="302">
        <f t="shared" si="10"/>
        <v>3133.1175527597402</v>
      </c>
      <c r="V83" s="308">
        <v>4634.0958988095226</v>
      </c>
    </row>
    <row r="84" spans="1:22" ht="35.25" x14ac:dyDescent="0.5">
      <c r="A84" s="267">
        <v>87</v>
      </c>
      <c r="B84" s="267">
        <v>1</v>
      </c>
      <c r="C84" s="301">
        <f>SUBTOTAL(9,$B$16:B84)</f>
        <v>69</v>
      </c>
      <c r="D84" s="310" t="s">
        <v>1310</v>
      </c>
      <c r="E84" s="311"/>
      <c r="F84" s="301" t="s">
        <v>666</v>
      </c>
      <c r="G84" s="301" t="s">
        <v>17269</v>
      </c>
      <c r="H84" s="301" t="s">
        <v>17039</v>
      </c>
      <c r="I84" s="301" t="s">
        <v>17040</v>
      </c>
      <c r="J84" s="312">
        <v>8158.5</v>
      </c>
      <c r="K84" s="312">
        <v>6419.1</v>
      </c>
      <c r="L84" s="313">
        <v>324</v>
      </c>
      <c r="M84" s="301" t="s">
        <v>17029</v>
      </c>
      <c r="N84" s="301" t="s">
        <v>17045</v>
      </c>
      <c r="O84" s="304" t="s">
        <v>17054</v>
      </c>
      <c r="P84" s="308">
        <v>7736799.3300000001</v>
      </c>
      <c r="Q84" s="308">
        <v>0</v>
      </c>
      <c r="R84" s="308">
        <v>0</v>
      </c>
      <c r="S84" s="308">
        <v>0</v>
      </c>
      <c r="T84" s="308">
        <f t="shared" si="9"/>
        <v>7736799.3300000001</v>
      </c>
      <c r="U84" s="302">
        <f t="shared" si="10"/>
        <v>948.31149476006624</v>
      </c>
      <c r="V84" s="308">
        <v>2173.8375604584176</v>
      </c>
    </row>
    <row r="85" spans="1:22" ht="35.25" x14ac:dyDescent="0.5">
      <c r="A85" s="267">
        <v>88</v>
      </c>
      <c r="B85" s="267">
        <v>1</v>
      </c>
      <c r="C85" s="301">
        <f>SUBTOTAL(9,$B$16:B85)</f>
        <v>70</v>
      </c>
      <c r="D85" s="310" t="s">
        <v>1371</v>
      </c>
      <c r="E85" s="311"/>
      <c r="F85" s="301">
        <v>1970</v>
      </c>
      <c r="G85" s="301" t="s">
        <v>17162</v>
      </c>
      <c r="H85" s="301">
        <v>2</v>
      </c>
      <c r="I85" s="301">
        <v>2</v>
      </c>
      <c r="J85" s="312">
        <v>788.5</v>
      </c>
      <c r="K85" s="312">
        <v>722.8</v>
      </c>
      <c r="L85" s="313">
        <v>42</v>
      </c>
      <c r="M85" s="301" t="s">
        <v>17029</v>
      </c>
      <c r="N85" s="301" t="s">
        <v>17045</v>
      </c>
      <c r="O85" s="304" t="s">
        <v>17046</v>
      </c>
      <c r="P85" s="308">
        <v>4876698.2300000004</v>
      </c>
      <c r="Q85" s="308"/>
      <c r="R85" s="308">
        <v>0</v>
      </c>
      <c r="S85" s="308">
        <v>0</v>
      </c>
      <c r="T85" s="308">
        <f t="shared" si="9"/>
        <v>4876698.2300000004</v>
      </c>
      <c r="U85" s="302">
        <f t="shared" si="10"/>
        <v>6184.7789854153461</v>
      </c>
      <c r="V85" s="308">
        <v>8632.672771084337</v>
      </c>
    </row>
    <row r="86" spans="1:22" ht="35.25" x14ac:dyDescent="0.5">
      <c r="A86" s="267">
        <v>89</v>
      </c>
      <c r="B86" s="267">
        <v>1</v>
      </c>
      <c r="C86" s="301">
        <f>SUBTOTAL(9,$B$16:B86)</f>
        <v>71</v>
      </c>
      <c r="D86" s="310" t="s">
        <v>6837</v>
      </c>
      <c r="E86" s="311"/>
      <c r="F86" s="301">
        <v>1999</v>
      </c>
      <c r="G86" s="301" t="s">
        <v>17034</v>
      </c>
      <c r="H86" s="301">
        <v>10</v>
      </c>
      <c r="I86" s="301">
        <v>3</v>
      </c>
      <c r="J86" s="312">
        <v>7576.1</v>
      </c>
      <c r="K86" s="312">
        <v>6473.7</v>
      </c>
      <c r="L86" s="313">
        <v>269</v>
      </c>
      <c r="M86" s="301" t="s">
        <v>17029</v>
      </c>
      <c r="N86" s="301" t="s">
        <v>17045</v>
      </c>
      <c r="O86" s="304" t="s">
        <v>17463</v>
      </c>
      <c r="P86" s="308">
        <v>2846419.65</v>
      </c>
      <c r="Q86" s="308">
        <v>0</v>
      </c>
      <c r="R86" s="308">
        <v>0</v>
      </c>
      <c r="S86" s="308">
        <v>0</v>
      </c>
      <c r="T86" s="308">
        <f t="shared" si="9"/>
        <v>2846419.65</v>
      </c>
      <c r="U86" s="302">
        <f t="shared" si="10"/>
        <v>375.71041168939161</v>
      </c>
      <c r="V86" s="308">
        <v>5674.57</v>
      </c>
    </row>
    <row r="87" spans="1:22" ht="35.25" x14ac:dyDescent="0.5">
      <c r="A87" s="267">
        <v>90</v>
      </c>
      <c r="B87" s="267">
        <v>1</v>
      </c>
      <c r="C87" s="301">
        <f>SUBTOTAL(9,$B$16:B87)</f>
        <v>72</v>
      </c>
      <c r="D87" s="310" t="s">
        <v>7005</v>
      </c>
      <c r="E87" s="311"/>
      <c r="F87" s="301">
        <v>1979</v>
      </c>
      <c r="G87" s="301" t="s">
        <v>17034</v>
      </c>
      <c r="H87" s="301">
        <v>5</v>
      </c>
      <c r="I87" s="301">
        <v>4</v>
      </c>
      <c r="J87" s="312">
        <v>2154.4</v>
      </c>
      <c r="K87" s="312">
        <v>1955.6</v>
      </c>
      <c r="L87" s="313">
        <v>122</v>
      </c>
      <c r="M87" s="301" t="s">
        <v>17029</v>
      </c>
      <c r="N87" s="301" t="s">
        <v>17045</v>
      </c>
      <c r="O87" s="304" t="s">
        <v>17275</v>
      </c>
      <c r="P87" s="308">
        <v>2072739.64</v>
      </c>
      <c r="Q87" s="308">
        <v>0</v>
      </c>
      <c r="R87" s="308">
        <v>0</v>
      </c>
      <c r="S87" s="308">
        <v>0</v>
      </c>
      <c r="T87" s="308">
        <f t="shared" si="9"/>
        <v>2072739.64</v>
      </c>
      <c r="U87" s="302">
        <f t="shared" si="10"/>
        <v>962.09600816932777</v>
      </c>
      <c r="V87" s="308">
        <v>1809.9094239695505</v>
      </c>
    </row>
    <row r="88" spans="1:22" ht="35.25" x14ac:dyDescent="0.5">
      <c r="A88" s="267">
        <v>91</v>
      </c>
      <c r="B88" s="267">
        <v>1</v>
      </c>
      <c r="C88" s="301">
        <f>SUBTOTAL(9,$B$16:B88)</f>
        <v>73</v>
      </c>
      <c r="D88" s="310" t="s">
        <v>7057</v>
      </c>
      <c r="E88" s="311"/>
      <c r="F88" s="301" t="s">
        <v>923</v>
      </c>
      <c r="G88" s="301" t="s">
        <v>17162</v>
      </c>
      <c r="H88" s="301" t="s">
        <v>17039</v>
      </c>
      <c r="I88" s="301">
        <v>1</v>
      </c>
      <c r="J88" s="312">
        <v>1129.8</v>
      </c>
      <c r="K88" s="312">
        <v>1033.3</v>
      </c>
      <c r="L88" s="313">
        <v>42</v>
      </c>
      <c r="M88" s="301" t="s">
        <v>17029</v>
      </c>
      <c r="N88" s="301" t="s">
        <v>17045</v>
      </c>
      <c r="O88" s="304" t="s">
        <v>17272</v>
      </c>
      <c r="P88" s="308">
        <v>1955554.73</v>
      </c>
      <c r="Q88" s="308">
        <v>0</v>
      </c>
      <c r="R88" s="308">
        <v>0</v>
      </c>
      <c r="S88" s="308">
        <v>0</v>
      </c>
      <c r="T88" s="308">
        <f t="shared" si="9"/>
        <v>1955554.73</v>
      </c>
      <c r="U88" s="302">
        <f t="shared" si="10"/>
        <v>1730.8857585413348</v>
      </c>
      <c r="V88" s="308">
        <v>2965.5871108160741</v>
      </c>
    </row>
    <row r="89" spans="1:22" ht="35.25" x14ac:dyDescent="0.5">
      <c r="A89" s="267">
        <v>92</v>
      </c>
      <c r="B89" s="267">
        <v>1</v>
      </c>
      <c r="C89" s="301">
        <f>SUBTOTAL(9,$B$16:B89)</f>
        <v>74</v>
      </c>
      <c r="D89" s="310" t="s">
        <v>7137</v>
      </c>
      <c r="E89" s="311"/>
      <c r="F89" s="301">
        <v>1981</v>
      </c>
      <c r="G89" s="301" t="s">
        <v>17162</v>
      </c>
      <c r="H89" s="301">
        <v>6</v>
      </c>
      <c r="I89" s="301">
        <v>1</v>
      </c>
      <c r="J89" s="312">
        <v>992.7</v>
      </c>
      <c r="K89" s="312">
        <v>982.4</v>
      </c>
      <c r="L89" s="313">
        <v>40</v>
      </c>
      <c r="M89" s="301" t="s">
        <v>17029</v>
      </c>
      <c r="N89" s="301" t="s">
        <v>17045</v>
      </c>
      <c r="O89" s="304" t="s">
        <v>17347</v>
      </c>
      <c r="P89" s="308">
        <v>139938.38</v>
      </c>
      <c r="Q89" s="308"/>
      <c r="R89" s="308">
        <v>0</v>
      </c>
      <c r="S89" s="308">
        <v>0</v>
      </c>
      <c r="T89" s="308">
        <f t="shared" si="9"/>
        <v>139938.38</v>
      </c>
      <c r="U89" s="302">
        <f t="shared" si="10"/>
        <v>140.9674423290017</v>
      </c>
      <c r="V89" s="308">
        <v>140.9674423290017</v>
      </c>
    </row>
    <row r="90" spans="1:22" ht="35.25" x14ac:dyDescent="0.5">
      <c r="A90" s="267">
        <v>93</v>
      </c>
      <c r="B90" s="267">
        <v>1</v>
      </c>
      <c r="C90" s="301">
        <f>SUBTOTAL(9,$B$16:B90)</f>
        <v>75</v>
      </c>
      <c r="D90" s="310" t="s">
        <v>6891</v>
      </c>
      <c r="E90" s="311"/>
      <c r="F90" s="301">
        <v>1968</v>
      </c>
      <c r="G90" s="301" t="s">
        <v>17162</v>
      </c>
      <c r="H90" s="301">
        <v>5</v>
      </c>
      <c r="I90" s="301">
        <v>6</v>
      </c>
      <c r="J90" s="312">
        <v>4551.3</v>
      </c>
      <c r="K90" s="312">
        <v>4456.07</v>
      </c>
      <c r="L90" s="313">
        <v>265</v>
      </c>
      <c r="M90" s="301" t="s">
        <v>17029</v>
      </c>
      <c r="N90" s="301" t="s">
        <v>17045</v>
      </c>
      <c r="O90" s="304" t="s">
        <v>17464</v>
      </c>
      <c r="P90" s="308">
        <v>117549.75999999999</v>
      </c>
      <c r="Q90" s="308"/>
      <c r="R90" s="308">
        <v>0</v>
      </c>
      <c r="S90" s="308">
        <v>0</v>
      </c>
      <c r="T90" s="308">
        <f t="shared" si="9"/>
        <v>117549.75999999999</v>
      </c>
      <c r="U90" s="302">
        <f t="shared" si="10"/>
        <v>25.827732735701886</v>
      </c>
      <c r="V90" s="308">
        <v>25.827732735701886</v>
      </c>
    </row>
    <row r="91" spans="1:22" ht="35.25" x14ac:dyDescent="0.5">
      <c r="A91" s="267">
        <v>94</v>
      </c>
      <c r="B91" s="267">
        <v>1</v>
      </c>
      <c r="C91" s="301">
        <f>SUBTOTAL(9,$B$16:B91)</f>
        <v>76</v>
      </c>
      <c r="D91" s="310" t="s">
        <v>133</v>
      </c>
      <c r="E91" s="311"/>
      <c r="F91" s="301">
        <v>1972</v>
      </c>
      <c r="G91" s="301" t="s">
        <v>17162</v>
      </c>
      <c r="H91" s="301">
        <v>5</v>
      </c>
      <c r="I91" s="301">
        <v>6</v>
      </c>
      <c r="J91" s="312">
        <v>4625.6000000000004</v>
      </c>
      <c r="K91" s="312">
        <v>3577.4</v>
      </c>
      <c r="L91" s="313">
        <v>160</v>
      </c>
      <c r="M91" s="301" t="s">
        <v>17029</v>
      </c>
      <c r="N91" s="301" t="s">
        <v>17045</v>
      </c>
      <c r="O91" s="304" t="s">
        <v>17065</v>
      </c>
      <c r="P91" s="308">
        <v>124578.2</v>
      </c>
      <c r="Q91" s="308"/>
      <c r="R91" s="308">
        <v>0</v>
      </c>
      <c r="S91" s="308">
        <v>0</v>
      </c>
      <c r="T91" s="308">
        <f t="shared" si="9"/>
        <v>124578.2</v>
      </c>
      <c r="U91" s="302">
        <f t="shared" si="10"/>
        <v>26.932333102732617</v>
      </c>
      <c r="V91" s="308">
        <v>26.932333102732617</v>
      </c>
    </row>
    <row r="92" spans="1:22" ht="35.25" x14ac:dyDescent="0.5">
      <c r="A92" s="267">
        <v>95</v>
      </c>
      <c r="B92" s="267">
        <v>1</v>
      </c>
      <c r="C92" s="301">
        <f>SUBTOTAL(9,$B$16:B92)</f>
        <v>77</v>
      </c>
      <c r="D92" s="310" t="s">
        <v>7730</v>
      </c>
      <c r="E92" s="311"/>
      <c r="F92" s="301">
        <v>1969</v>
      </c>
      <c r="G92" s="301" t="s">
        <v>17162</v>
      </c>
      <c r="H92" s="301">
        <v>5</v>
      </c>
      <c r="I92" s="301">
        <v>4</v>
      </c>
      <c r="J92" s="312">
        <v>4508.5</v>
      </c>
      <c r="K92" s="312">
        <v>3290.4</v>
      </c>
      <c r="L92" s="313">
        <v>145</v>
      </c>
      <c r="M92" s="301" t="s">
        <v>17029</v>
      </c>
      <c r="N92" s="301" t="s">
        <v>17045</v>
      </c>
      <c r="O92" s="304" t="s">
        <v>17046</v>
      </c>
      <c r="P92" s="308">
        <v>279029.03999999998</v>
      </c>
      <c r="Q92" s="308"/>
      <c r="R92" s="308">
        <v>0</v>
      </c>
      <c r="S92" s="308">
        <v>0</v>
      </c>
      <c r="T92" s="308">
        <f t="shared" ref="T92:T100" si="11">P92-R92-S92</f>
        <v>279029.03999999998</v>
      </c>
      <c r="U92" s="302">
        <f t="shared" si="10"/>
        <v>61.889550848397469</v>
      </c>
      <c r="V92" s="308">
        <v>61.889550848397469</v>
      </c>
    </row>
    <row r="93" spans="1:22" ht="35.25" x14ac:dyDescent="0.5">
      <c r="A93" s="267">
        <v>98</v>
      </c>
      <c r="B93" s="267">
        <v>1</v>
      </c>
      <c r="C93" s="301">
        <f>SUBTOTAL(9,$B$16:B93)</f>
        <v>78</v>
      </c>
      <c r="D93" s="310" t="s">
        <v>5241</v>
      </c>
      <c r="E93" s="311"/>
      <c r="F93" s="301">
        <v>1962</v>
      </c>
      <c r="G93" s="301" t="s">
        <v>17162</v>
      </c>
      <c r="H93" s="301">
        <v>2</v>
      </c>
      <c r="I93" s="301">
        <v>2</v>
      </c>
      <c r="J93" s="312">
        <v>651.84</v>
      </c>
      <c r="K93" s="312">
        <v>638.64</v>
      </c>
      <c r="L93" s="313">
        <v>42</v>
      </c>
      <c r="M93" s="301" t="s">
        <v>17029</v>
      </c>
      <c r="N93" s="301" t="s">
        <v>17045</v>
      </c>
      <c r="O93" s="304" t="s">
        <v>17050</v>
      </c>
      <c r="P93" s="308">
        <v>98444.12</v>
      </c>
      <c r="Q93" s="308"/>
      <c r="R93" s="308">
        <v>0</v>
      </c>
      <c r="S93" s="308">
        <v>0</v>
      </c>
      <c r="T93" s="308">
        <f t="shared" si="11"/>
        <v>98444.12</v>
      </c>
      <c r="U93" s="302">
        <f t="shared" si="10"/>
        <v>151.02497545409915</v>
      </c>
      <c r="V93" s="308">
        <v>151.02497545409915</v>
      </c>
    </row>
    <row r="94" spans="1:22" ht="35.25" x14ac:dyDescent="0.5">
      <c r="A94" s="267">
        <v>99</v>
      </c>
      <c r="B94" s="267">
        <v>1</v>
      </c>
      <c r="C94" s="301">
        <f>SUBTOTAL(9,$B$16:B94)</f>
        <v>79</v>
      </c>
      <c r="D94" s="310" t="s">
        <v>97</v>
      </c>
      <c r="E94" s="311"/>
      <c r="F94" s="301">
        <v>1997</v>
      </c>
      <c r="G94" s="301" t="s">
        <v>17162</v>
      </c>
      <c r="H94" s="301">
        <v>9</v>
      </c>
      <c r="I94" s="301">
        <v>2</v>
      </c>
      <c r="J94" s="312">
        <v>5737.8</v>
      </c>
      <c r="K94" s="312">
        <v>4244.5</v>
      </c>
      <c r="L94" s="313">
        <v>120</v>
      </c>
      <c r="M94" s="301" t="s">
        <v>17029</v>
      </c>
      <c r="N94" s="301" t="s">
        <v>17045</v>
      </c>
      <c r="O94" s="304" t="s">
        <v>17274</v>
      </c>
      <c r="P94" s="308">
        <v>110067.08</v>
      </c>
      <c r="Q94" s="308"/>
      <c r="R94" s="308">
        <v>0</v>
      </c>
      <c r="S94" s="308">
        <v>0</v>
      </c>
      <c r="T94" s="308">
        <f t="shared" si="11"/>
        <v>110067.08</v>
      </c>
      <c r="U94" s="302">
        <f t="shared" si="10"/>
        <v>19.182801770713514</v>
      </c>
      <c r="V94" s="308">
        <v>19.182801770713514</v>
      </c>
    </row>
    <row r="95" spans="1:22" ht="35.25" x14ac:dyDescent="0.5">
      <c r="A95" s="267">
        <v>101</v>
      </c>
      <c r="B95" s="267">
        <v>1</v>
      </c>
      <c r="C95" s="301">
        <f>SUBTOTAL(9,$B$16:B95)</f>
        <v>80</v>
      </c>
      <c r="D95" s="310" t="s">
        <v>6149</v>
      </c>
      <c r="E95" s="311"/>
      <c r="F95" s="301">
        <v>1987</v>
      </c>
      <c r="G95" s="301" t="s">
        <v>17034</v>
      </c>
      <c r="H95" s="301">
        <v>9</v>
      </c>
      <c r="I95" s="301">
        <v>2</v>
      </c>
      <c r="J95" s="312">
        <v>5051.2</v>
      </c>
      <c r="K95" s="312">
        <v>3905.8</v>
      </c>
      <c r="L95" s="313">
        <v>179</v>
      </c>
      <c r="M95" s="301" t="s">
        <v>17029</v>
      </c>
      <c r="N95" s="301" t="s">
        <v>17045</v>
      </c>
      <c r="O95" s="304" t="s">
        <v>17072</v>
      </c>
      <c r="P95" s="308">
        <v>204130.66</v>
      </c>
      <c r="Q95" s="308"/>
      <c r="R95" s="308">
        <v>0</v>
      </c>
      <c r="S95" s="308">
        <v>0</v>
      </c>
      <c r="T95" s="308">
        <f t="shared" si="11"/>
        <v>204130.66</v>
      </c>
      <c r="U95" s="302">
        <f t="shared" si="10"/>
        <v>40.41230994615141</v>
      </c>
      <c r="V95" s="308">
        <v>40.41230994615141</v>
      </c>
    </row>
    <row r="96" spans="1:22" ht="35.25" x14ac:dyDescent="0.5">
      <c r="A96" s="267">
        <v>102</v>
      </c>
      <c r="B96" s="267">
        <v>1</v>
      </c>
      <c r="C96" s="301">
        <f>SUBTOTAL(9,$B$16:B96)</f>
        <v>81</v>
      </c>
      <c r="D96" s="310" t="s">
        <v>4862</v>
      </c>
      <c r="E96" s="311"/>
      <c r="F96" s="301">
        <v>1986</v>
      </c>
      <c r="G96" s="301" t="s">
        <v>17034</v>
      </c>
      <c r="H96" s="301">
        <v>9</v>
      </c>
      <c r="I96" s="301">
        <v>4</v>
      </c>
      <c r="J96" s="312">
        <v>8632.7000000000007</v>
      </c>
      <c r="K96" s="312">
        <v>7750.5</v>
      </c>
      <c r="L96" s="313">
        <v>395</v>
      </c>
      <c r="M96" s="301" t="s">
        <v>17029</v>
      </c>
      <c r="N96" s="301" t="s">
        <v>17045</v>
      </c>
      <c r="O96" s="304" t="s">
        <v>17072</v>
      </c>
      <c r="P96" s="308">
        <v>246745.72</v>
      </c>
      <c r="Q96" s="308"/>
      <c r="R96" s="308">
        <v>0</v>
      </c>
      <c r="S96" s="308">
        <v>0</v>
      </c>
      <c r="T96" s="308">
        <f t="shared" si="11"/>
        <v>246745.72</v>
      </c>
      <c r="U96" s="302">
        <f t="shared" si="10"/>
        <v>28.582682127260298</v>
      </c>
      <c r="V96" s="308">
        <v>28.582682127260298</v>
      </c>
    </row>
    <row r="97" spans="1:22" ht="35.25" x14ac:dyDescent="0.5">
      <c r="A97" s="267">
        <v>103</v>
      </c>
      <c r="B97" s="267">
        <v>1</v>
      </c>
      <c r="C97" s="301">
        <f>SUBTOTAL(9,$B$16:B97)</f>
        <v>82</v>
      </c>
      <c r="D97" s="310" t="s">
        <v>6750</v>
      </c>
      <c r="E97" s="311"/>
      <c r="F97" s="301">
        <v>1970</v>
      </c>
      <c r="G97" s="301" t="s">
        <v>17162</v>
      </c>
      <c r="H97" s="301">
        <v>5</v>
      </c>
      <c r="I97" s="301">
        <v>4</v>
      </c>
      <c r="J97" s="312">
        <v>3821.4</v>
      </c>
      <c r="K97" s="312">
        <v>3346.8</v>
      </c>
      <c r="L97" s="313">
        <v>153</v>
      </c>
      <c r="M97" s="301" t="s">
        <v>17029</v>
      </c>
      <c r="N97" s="301" t="s">
        <v>17045</v>
      </c>
      <c r="O97" s="304" t="s">
        <v>17053</v>
      </c>
      <c r="P97" s="308">
        <v>238307.17</v>
      </c>
      <c r="Q97" s="308"/>
      <c r="R97" s="308">
        <v>0</v>
      </c>
      <c r="S97" s="308">
        <v>0</v>
      </c>
      <c r="T97" s="308">
        <f t="shared" si="11"/>
        <v>238307.17</v>
      </c>
      <c r="U97" s="302">
        <f t="shared" si="10"/>
        <v>62.361221018474907</v>
      </c>
      <c r="V97" s="308">
        <v>62.361221018474907</v>
      </c>
    </row>
    <row r="98" spans="1:22" ht="35.25" x14ac:dyDescent="0.5">
      <c r="A98" s="267">
        <v>104</v>
      </c>
      <c r="B98" s="267">
        <v>1</v>
      </c>
      <c r="C98" s="301">
        <f>SUBTOTAL(9,$B$16:B98)</f>
        <v>83</v>
      </c>
      <c r="D98" s="310" t="s">
        <v>17382</v>
      </c>
      <c r="E98" s="311"/>
      <c r="F98" s="301">
        <v>1960</v>
      </c>
      <c r="G98" s="301" t="s">
        <v>17162</v>
      </c>
      <c r="H98" s="301">
        <v>3</v>
      </c>
      <c r="I98" s="301">
        <v>1</v>
      </c>
      <c r="J98" s="312">
        <v>500.8</v>
      </c>
      <c r="K98" s="312">
        <v>448</v>
      </c>
      <c r="L98" s="313">
        <v>25</v>
      </c>
      <c r="M98" s="301" t="s">
        <v>17029</v>
      </c>
      <c r="N98" s="301" t="s">
        <v>17045</v>
      </c>
      <c r="O98" s="304" t="s">
        <v>17306</v>
      </c>
      <c r="P98" s="308">
        <v>94481.82</v>
      </c>
      <c r="Q98" s="308"/>
      <c r="R98" s="308">
        <v>0</v>
      </c>
      <c r="S98" s="308">
        <v>0</v>
      </c>
      <c r="T98" s="308">
        <f t="shared" si="11"/>
        <v>94481.82</v>
      </c>
      <c r="U98" s="302">
        <f t="shared" si="10"/>
        <v>188.66178115015975</v>
      </c>
      <c r="V98" s="308">
        <v>188.66178115015975</v>
      </c>
    </row>
    <row r="99" spans="1:22" ht="35.25" x14ac:dyDescent="0.5">
      <c r="A99" s="267">
        <v>106</v>
      </c>
      <c r="B99" s="267">
        <v>1</v>
      </c>
      <c r="C99" s="301">
        <f>SUBTOTAL(9,$B$16:B99)</f>
        <v>84</v>
      </c>
      <c r="D99" s="310" t="s">
        <v>6366</v>
      </c>
      <c r="E99" s="311"/>
      <c r="F99" s="301">
        <v>1966</v>
      </c>
      <c r="G99" s="301" t="s">
        <v>17162</v>
      </c>
      <c r="H99" s="301">
        <v>2</v>
      </c>
      <c r="I99" s="301">
        <v>2</v>
      </c>
      <c r="J99" s="312">
        <v>426.7</v>
      </c>
      <c r="K99" s="312">
        <v>426.7</v>
      </c>
      <c r="L99" s="313">
        <v>19</v>
      </c>
      <c r="M99" s="301" t="s">
        <v>17029</v>
      </c>
      <c r="N99" s="301" t="s">
        <v>17045</v>
      </c>
      <c r="O99" s="304" t="s">
        <v>17465</v>
      </c>
      <c r="P99" s="308">
        <v>107986.06</v>
      </c>
      <c r="Q99" s="308"/>
      <c r="R99" s="308">
        <v>0</v>
      </c>
      <c r="S99" s="308">
        <v>0</v>
      </c>
      <c r="T99" s="308">
        <f t="shared" si="11"/>
        <v>107986.06</v>
      </c>
      <c r="U99" s="302">
        <f t="shared" si="10"/>
        <v>253.07255683149754</v>
      </c>
      <c r="V99" s="308">
        <v>253.07255683149754</v>
      </c>
    </row>
    <row r="100" spans="1:22" ht="35.25" x14ac:dyDescent="0.5">
      <c r="A100" s="267">
        <v>107</v>
      </c>
      <c r="B100" s="267">
        <v>1</v>
      </c>
      <c r="C100" s="301">
        <f>SUBTOTAL(9,$B$16:B100)</f>
        <v>85</v>
      </c>
      <c r="D100" s="310" t="s">
        <v>1169</v>
      </c>
      <c r="E100" s="311"/>
      <c r="F100" s="301">
        <v>1912</v>
      </c>
      <c r="G100" s="301" t="s">
        <v>17162</v>
      </c>
      <c r="H100" s="301">
        <v>3</v>
      </c>
      <c r="I100" s="301">
        <v>5</v>
      </c>
      <c r="J100" s="312">
        <v>1703</v>
      </c>
      <c r="K100" s="312">
        <v>1295</v>
      </c>
      <c r="L100" s="313">
        <v>65</v>
      </c>
      <c r="M100" s="301" t="s">
        <v>17029</v>
      </c>
      <c r="N100" s="301" t="s">
        <v>17045</v>
      </c>
      <c r="O100" s="304" t="s">
        <v>17381</v>
      </c>
      <c r="P100" s="308">
        <v>179930.42</v>
      </c>
      <c r="Q100" s="308"/>
      <c r="R100" s="308">
        <v>0</v>
      </c>
      <c r="S100" s="308">
        <v>0</v>
      </c>
      <c r="T100" s="308">
        <f t="shared" si="11"/>
        <v>179930.42</v>
      </c>
      <c r="U100" s="302">
        <f t="shared" si="10"/>
        <v>105.65497357604228</v>
      </c>
      <c r="V100" s="308">
        <v>105.65497357604228</v>
      </c>
    </row>
    <row r="101" spans="1:22" ht="35.25" x14ac:dyDescent="0.5">
      <c r="A101" s="267">
        <v>109</v>
      </c>
      <c r="B101" s="267">
        <v>1</v>
      </c>
      <c r="C101" s="301">
        <f>SUBTOTAL(9,$B$16:B101)</f>
        <v>86</v>
      </c>
      <c r="D101" s="310" t="s">
        <v>5681</v>
      </c>
      <c r="E101" s="311"/>
      <c r="F101" s="301">
        <v>1960</v>
      </c>
      <c r="G101" s="301" t="s">
        <v>17162</v>
      </c>
      <c r="H101" s="301">
        <v>5</v>
      </c>
      <c r="I101" s="301">
        <v>3</v>
      </c>
      <c r="J101" s="312">
        <v>2680.2</v>
      </c>
      <c r="K101" s="312">
        <v>2438.9</v>
      </c>
      <c r="L101" s="313">
        <v>156</v>
      </c>
      <c r="M101" s="301" t="s">
        <v>17029</v>
      </c>
      <c r="N101" s="301" t="s">
        <v>17045</v>
      </c>
      <c r="O101" s="304" t="s">
        <v>17070</v>
      </c>
      <c r="P101" s="308">
        <v>3946695.64</v>
      </c>
      <c r="Q101" s="308"/>
      <c r="R101" s="308">
        <v>0</v>
      </c>
      <c r="S101" s="308">
        <v>0</v>
      </c>
      <c r="T101" s="308">
        <f>P101-R101-S101</f>
        <v>3946695.64</v>
      </c>
      <c r="U101" s="302">
        <f t="shared" si="10"/>
        <v>1472.5377359898516</v>
      </c>
      <c r="V101" s="308">
        <v>6855.2480593239316</v>
      </c>
    </row>
    <row r="102" spans="1:22" ht="35.25" x14ac:dyDescent="0.5">
      <c r="A102" s="267">
        <v>442</v>
      </c>
      <c r="B102" s="267">
        <v>1</v>
      </c>
      <c r="C102" s="301">
        <f>SUBTOTAL(9,$B$16:B102)</f>
        <v>87</v>
      </c>
      <c r="D102" s="314" t="s">
        <v>72</v>
      </c>
      <c r="E102" s="315"/>
      <c r="F102" s="301">
        <v>1980</v>
      </c>
      <c r="G102" s="301" t="s">
        <v>17162</v>
      </c>
      <c r="H102" s="301">
        <v>5</v>
      </c>
      <c r="I102" s="301">
        <v>1</v>
      </c>
      <c r="J102" s="312">
        <v>4370.1000000000004</v>
      </c>
      <c r="K102" s="312">
        <v>2631.5</v>
      </c>
      <c r="L102" s="313">
        <v>169</v>
      </c>
      <c r="M102" s="301" t="s">
        <v>17029</v>
      </c>
      <c r="N102" s="301" t="s">
        <v>17045</v>
      </c>
      <c r="O102" s="304" t="s">
        <v>17046</v>
      </c>
      <c r="P102" s="308">
        <v>230000</v>
      </c>
      <c r="Q102" s="308"/>
      <c r="R102" s="308">
        <v>0</v>
      </c>
      <c r="S102" s="308">
        <v>0</v>
      </c>
      <c r="T102" s="308">
        <f t="shared" ref="T102:T105" si="12">P102-R102-S102</f>
        <v>230000</v>
      </c>
      <c r="U102" s="302">
        <f t="shared" si="10"/>
        <v>52.630374590970455</v>
      </c>
      <c r="V102" s="308">
        <v>52.630374590970455</v>
      </c>
    </row>
    <row r="103" spans="1:22" ht="35.25" x14ac:dyDescent="0.5">
      <c r="A103" s="267">
        <v>408</v>
      </c>
      <c r="B103" s="267">
        <v>1</v>
      </c>
      <c r="C103" s="301">
        <f>SUBTOTAL(9,$B$16:B103)</f>
        <v>88</v>
      </c>
      <c r="D103" s="310" t="s">
        <v>110</v>
      </c>
      <c r="E103" s="311"/>
      <c r="F103" s="301">
        <v>1959</v>
      </c>
      <c r="G103" s="301" t="s">
        <v>17162</v>
      </c>
      <c r="H103" s="301">
        <v>2</v>
      </c>
      <c r="I103" s="301">
        <v>1</v>
      </c>
      <c r="J103" s="312">
        <v>299.5</v>
      </c>
      <c r="K103" s="312">
        <v>272.60000000000002</v>
      </c>
      <c r="L103" s="313">
        <v>15</v>
      </c>
      <c r="M103" s="301" t="s">
        <v>17029</v>
      </c>
      <c r="N103" s="301" t="s">
        <v>17045</v>
      </c>
      <c r="O103" s="304" t="s">
        <v>17060</v>
      </c>
      <c r="P103" s="308">
        <v>110038.78</v>
      </c>
      <c r="Q103" s="308"/>
      <c r="R103" s="308">
        <v>0</v>
      </c>
      <c r="S103" s="308">
        <v>0</v>
      </c>
      <c r="T103" s="308">
        <f t="shared" si="12"/>
        <v>110038.78</v>
      </c>
      <c r="U103" s="302">
        <f t="shared" si="10"/>
        <v>367.40828046744576</v>
      </c>
      <c r="V103" s="308">
        <v>367.40828046744576</v>
      </c>
    </row>
    <row r="104" spans="1:22" ht="35.25" x14ac:dyDescent="0.5">
      <c r="A104" s="267">
        <v>438</v>
      </c>
      <c r="B104" s="267">
        <v>1</v>
      </c>
      <c r="C104" s="301">
        <f>SUBTOTAL(9,$B$16:B104)</f>
        <v>89</v>
      </c>
      <c r="D104" s="310" t="s">
        <v>126</v>
      </c>
      <c r="E104" s="311"/>
      <c r="F104" s="301">
        <v>1959</v>
      </c>
      <c r="G104" s="301" t="s">
        <v>17162</v>
      </c>
      <c r="H104" s="301">
        <v>2</v>
      </c>
      <c r="I104" s="301">
        <v>2</v>
      </c>
      <c r="J104" s="312">
        <v>568.6</v>
      </c>
      <c r="K104" s="312">
        <v>504.6</v>
      </c>
      <c r="L104" s="313">
        <v>19</v>
      </c>
      <c r="M104" s="301" t="s">
        <v>17029</v>
      </c>
      <c r="N104" s="301" t="s">
        <v>17045</v>
      </c>
      <c r="O104" s="304" t="s">
        <v>17061</v>
      </c>
      <c r="P104" s="308">
        <v>111310.81</v>
      </c>
      <c r="Q104" s="308"/>
      <c r="R104" s="308">
        <v>0</v>
      </c>
      <c r="S104" s="308">
        <v>0</v>
      </c>
      <c r="T104" s="308">
        <f t="shared" si="12"/>
        <v>111310.81</v>
      </c>
      <c r="U104" s="302">
        <f t="shared" si="10"/>
        <v>195.76294407316215</v>
      </c>
      <c r="V104" s="308">
        <v>195.76294407316215</v>
      </c>
    </row>
    <row r="105" spans="1:22" ht="35.25" x14ac:dyDescent="0.5">
      <c r="B105" s="267">
        <v>1</v>
      </c>
      <c r="C105" s="301">
        <f>SUBTOTAL(9,$B$16:B105)</f>
        <v>90</v>
      </c>
      <c r="D105" s="310" t="s">
        <v>6516</v>
      </c>
      <c r="E105" s="311"/>
      <c r="F105" s="301">
        <v>1963</v>
      </c>
      <c r="G105" s="301" t="s">
        <v>17162</v>
      </c>
      <c r="H105" s="301">
        <v>5</v>
      </c>
      <c r="I105" s="301" t="s">
        <v>16982</v>
      </c>
      <c r="J105" s="312">
        <v>1703.9</v>
      </c>
      <c r="K105" s="312">
        <v>1558.5</v>
      </c>
      <c r="L105" s="313">
        <v>68</v>
      </c>
      <c r="M105" s="301" t="s">
        <v>17029</v>
      </c>
      <c r="N105" s="301" t="s">
        <v>17045</v>
      </c>
      <c r="O105" s="304" t="s">
        <v>17272</v>
      </c>
      <c r="P105" s="308">
        <v>7668792.9500000002</v>
      </c>
      <c r="Q105" s="308">
        <v>0</v>
      </c>
      <c r="R105" s="308">
        <v>0</v>
      </c>
      <c r="S105" s="308">
        <v>0</v>
      </c>
      <c r="T105" s="308">
        <f t="shared" si="12"/>
        <v>7668792.9500000002</v>
      </c>
      <c r="U105" s="302">
        <f t="shared" si="10"/>
        <v>4500.7294735606547</v>
      </c>
      <c r="V105" s="308">
        <v>6851.6540465402895</v>
      </c>
    </row>
    <row r="106" spans="1:22" ht="35.25" x14ac:dyDescent="0.5">
      <c r="A106" s="267">
        <v>110</v>
      </c>
      <c r="C106" s="309" t="s">
        <v>566</v>
      </c>
      <c r="D106" s="309"/>
      <c r="E106" s="300" t="s">
        <v>17012</v>
      </c>
      <c r="F106" s="301" t="s">
        <v>17012</v>
      </c>
      <c r="G106" s="301" t="s">
        <v>17012</v>
      </c>
      <c r="H106" s="301" t="s">
        <v>17012</v>
      </c>
      <c r="I106" s="301" t="s">
        <v>17012</v>
      </c>
      <c r="J106" s="306">
        <f>SUM(J107:J118)</f>
        <v>33020.699999999997</v>
      </c>
      <c r="K106" s="306">
        <f t="shared" ref="K106:L106" si="13">SUM(K107:K118)</f>
        <v>27970.000000000004</v>
      </c>
      <c r="L106" s="307">
        <f t="shared" si="13"/>
        <v>1536</v>
      </c>
      <c r="M106" s="301" t="s">
        <v>17012</v>
      </c>
      <c r="N106" s="301" t="s">
        <v>17012</v>
      </c>
      <c r="O106" s="304" t="s">
        <v>17012</v>
      </c>
      <c r="P106" s="324">
        <v>34828454.93</v>
      </c>
      <c r="Q106" s="306">
        <f t="shared" ref="Q106:T106" si="14">SUM(Q107:Q118)</f>
        <v>0</v>
      </c>
      <c r="R106" s="306">
        <f t="shared" si="14"/>
        <v>0</v>
      </c>
      <c r="S106" s="306">
        <f t="shared" si="14"/>
        <v>0</v>
      </c>
      <c r="T106" s="306">
        <f t="shared" si="14"/>
        <v>34828454.93</v>
      </c>
      <c r="U106" s="302">
        <f t="shared" si="10"/>
        <v>1054.7461116814604</v>
      </c>
      <c r="V106" s="308">
        <f>MAX(V107:V118)</f>
        <v>12077.987133126935</v>
      </c>
    </row>
    <row r="107" spans="1:22" ht="35.25" x14ac:dyDescent="0.5">
      <c r="A107" s="267">
        <v>111</v>
      </c>
      <c r="B107" s="267">
        <v>1</v>
      </c>
      <c r="C107" s="301">
        <f>SUBTOTAL(9,$B$16:B107)</f>
        <v>91</v>
      </c>
      <c r="D107" s="310" t="s">
        <v>567</v>
      </c>
      <c r="E107" s="311"/>
      <c r="F107" s="301">
        <v>1987</v>
      </c>
      <c r="G107" s="301" t="s">
        <v>17162</v>
      </c>
      <c r="H107" s="301">
        <v>5</v>
      </c>
      <c r="I107" s="301" t="s">
        <v>17031</v>
      </c>
      <c r="J107" s="312">
        <v>6379.1</v>
      </c>
      <c r="K107" s="312">
        <v>5691.1</v>
      </c>
      <c r="L107" s="313">
        <v>278</v>
      </c>
      <c r="M107" s="301" t="s">
        <v>17029</v>
      </c>
      <c r="N107" s="301" t="s">
        <v>17045</v>
      </c>
      <c r="O107" s="304" t="s">
        <v>17100</v>
      </c>
      <c r="P107" s="308">
        <v>147439.91</v>
      </c>
      <c r="Q107" s="308"/>
      <c r="R107" s="308">
        <v>0</v>
      </c>
      <c r="S107" s="308">
        <v>0</v>
      </c>
      <c r="T107" s="308">
        <f t="shared" ref="T107:T130" si="15">P107-R107-S107</f>
        <v>147439.91</v>
      </c>
      <c r="U107" s="302">
        <f t="shared" ref="U107:U135" si="16">P107/J107</f>
        <v>23.112964211252372</v>
      </c>
      <c r="V107" s="308">
        <v>23.112964211252372</v>
      </c>
    </row>
    <row r="108" spans="1:22" ht="35.25" x14ac:dyDescent="0.5">
      <c r="A108" s="267">
        <v>112</v>
      </c>
      <c r="B108" s="267">
        <v>1</v>
      </c>
      <c r="C108" s="301">
        <f>SUBTOTAL(9,$B$16:B108)</f>
        <v>92</v>
      </c>
      <c r="D108" s="310" t="s">
        <v>568</v>
      </c>
      <c r="E108" s="311"/>
      <c r="F108" s="301">
        <v>1969</v>
      </c>
      <c r="G108" s="301" t="s">
        <v>17162</v>
      </c>
      <c r="H108" s="301">
        <v>5</v>
      </c>
      <c r="I108" s="301" t="s">
        <v>17032</v>
      </c>
      <c r="J108" s="312">
        <v>4014.8</v>
      </c>
      <c r="K108" s="312">
        <v>2541.6</v>
      </c>
      <c r="L108" s="313">
        <v>110</v>
      </c>
      <c r="M108" s="301" t="s">
        <v>17029</v>
      </c>
      <c r="N108" s="301" t="s">
        <v>17045</v>
      </c>
      <c r="O108" s="304" t="s">
        <v>17100</v>
      </c>
      <c r="P108" s="308">
        <v>196002.36</v>
      </c>
      <c r="Q108" s="308"/>
      <c r="R108" s="308">
        <v>0</v>
      </c>
      <c r="S108" s="308">
        <v>0</v>
      </c>
      <c r="T108" s="308">
        <f t="shared" si="15"/>
        <v>196002.36</v>
      </c>
      <c r="U108" s="302">
        <f t="shared" si="16"/>
        <v>48.819956162199858</v>
      </c>
      <c r="V108" s="308">
        <v>48.819956162199858</v>
      </c>
    </row>
    <row r="109" spans="1:22" ht="70.5" x14ac:dyDescent="0.5">
      <c r="A109" s="267">
        <v>113</v>
      </c>
      <c r="B109" s="267">
        <v>1</v>
      </c>
      <c r="C109" s="301">
        <f>SUBTOTAL(9,$B$16:B109)</f>
        <v>93</v>
      </c>
      <c r="D109" s="310" t="s">
        <v>578</v>
      </c>
      <c r="E109" s="311"/>
      <c r="F109" s="301">
        <v>1970</v>
      </c>
      <c r="G109" s="301" t="s">
        <v>17162</v>
      </c>
      <c r="H109" s="301">
        <v>5</v>
      </c>
      <c r="I109" s="301" t="s">
        <v>17035</v>
      </c>
      <c r="J109" s="312">
        <v>3766.8</v>
      </c>
      <c r="K109" s="312">
        <v>2685.1</v>
      </c>
      <c r="L109" s="313">
        <v>250</v>
      </c>
      <c r="M109" s="301" t="s">
        <v>17029</v>
      </c>
      <c r="N109" s="301" t="s">
        <v>17045</v>
      </c>
      <c r="O109" s="304" t="s">
        <v>17101</v>
      </c>
      <c r="P109" s="308">
        <v>267814.93</v>
      </c>
      <c r="Q109" s="308"/>
      <c r="R109" s="308">
        <v>0</v>
      </c>
      <c r="S109" s="308">
        <v>0</v>
      </c>
      <c r="T109" s="308">
        <f t="shared" si="15"/>
        <v>267814.93</v>
      </c>
      <c r="U109" s="302">
        <f t="shared" si="16"/>
        <v>71.098792078156521</v>
      </c>
      <c r="V109" s="308">
        <v>71.098792078156521</v>
      </c>
    </row>
    <row r="110" spans="1:22" ht="70.5" x14ac:dyDescent="0.5">
      <c r="A110" s="267">
        <v>114</v>
      </c>
      <c r="B110" s="267">
        <v>1</v>
      </c>
      <c r="C110" s="301">
        <f>SUBTOTAL(9,$B$16:B110)</f>
        <v>94</v>
      </c>
      <c r="D110" s="310" t="s">
        <v>569</v>
      </c>
      <c r="E110" s="311"/>
      <c r="F110" s="301">
        <v>1973</v>
      </c>
      <c r="G110" s="301" t="s">
        <v>17162</v>
      </c>
      <c r="H110" s="301">
        <v>5</v>
      </c>
      <c r="I110" s="301" t="s">
        <v>17035</v>
      </c>
      <c r="J110" s="312">
        <v>5161.8999999999996</v>
      </c>
      <c r="K110" s="312">
        <v>4665.3999999999996</v>
      </c>
      <c r="L110" s="313">
        <v>255</v>
      </c>
      <c r="M110" s="301" t="s">
        <v>17029</v>
      </c>
      <c r="N110" s="301" t="s">
        <v>17045</v>
      </c>
      <c r="O110" s="304" t="s">
        <v>17101</v>
      </c>
      <c r="P110" s="308">
        <v>10312788.01</v>
      </c>
      <c r="Q110" s="308"/>
      <c r="R110" s="308">
        <v>0</v>
      </c>
      <c r="S110" s="308">
        <v>0</v>
      </c>
      <c r="T110" s="308">
        <f t="shared" si="15"/>
        <v>10312788.01</v>
      </c>
      <c r="U110" s="302">
        <f t="shared" si="16"/>
        <v>1997.8666789360507</v>
      </c>
      <c r="V110" s="308">
        <v>2864.8375528971892</v>
      </c>
    </row>
    <row r="111" spans="1:22" ht="35.25" x14ac:dyDescent="0.5">
      <c r="A111" s="267">
        <v>115</v>
      </c>
      <c r="B111" s="267">
        <v>1</v>
      </c>
      <c r="C111" s="301">
        <f>SUBTOTAL(9,$B$16:B111)</f>
        <v>95</v>
      </c>
      <c r="D111" s="310" t="s">
        <v>580</v>
      </c>
      <c r="E111" s="311"/>
      <c r="F111" s="301">
        <v>1969</v>
      </c>
      <c r="G111" s="301" t="s">
        <v>17162</v>
      </c>
      <c r="H111" s="301">
        <v>2</v>
      </c>
      <c r="I111" s="301" t="s">
        <v>17036</v>
      </c>
      <c r="J111" s="312">
        <v>911.3</v>
      </c>
      <c r="K111" s="312">
        <v>824</v>
      </c>
      <c r="L111" s="313">
        <v>32</v>
      </c>
      <c r="M111" s="301" t="s">
        <v>17029</v>
      </c>
      <c r="N111" s="301" t="s">
        <v>17064</v>
      </c>
      <c r="O111" s="304" t="s">
        <v>17033</v>
      </c>
      <c r="P111" s="308">
        <v>93848.22</v>
      </c>
      <c r="Q111" s="308"/>
      <c r="R111" s="308">
        <v>0</v>
      </c>
      <c r="S111" s="308">
        <v>0</v>
      </c>
      <c r="T111" s="308">
        <f t="shared" si="15"/>
        <v>93848.22</v>
      </c>
      <c r="U111" s="302">
        <f t="shared" si="16"/>
        <v>102.98279381103919</v>
      </c>
      <c r="V111" s="308">
        <v>102.98279381103919</v>
      </c>
    </row>
    <row r="112" spans="1:22" ht="70.5" x14ac:dyDescent="0.5">
      <c r="A112" s="267">
        <v>116</v>
      </c>
      <c r="B112" s="267">
        <v>1</v>
      </c>
      <c r="C112" s="301">
        <f>SUBTOTAL(9,$B$16:B112)</f>
        <v>96</v>
      </c>
      <c r="D112" s="310" t="s">
        <v>572</v>
      </c>
      <c r="E112" s="311"/>
      <c r="F112" s="301">
        <v>1986</v>
      </c>
      <c r="G112" s="301" t="s">
        <v>17034</v>
      </c>
      <c r="H112" s="301">
        <v>5</v>
      </c>
      <c r="I112" s="301" t="s">
        <v>17036</v>
      </c>
      <c r="J112" s="312">
        <v>2422.1</v>
      </c>
      <c r="K112" s="312">
        <v>2358.1999999999998</v>
      </c>
      <c r="L112" s="313">
        <v>117</v>
      </c>
      <c r="M112" s="301" t="s">
        <v>17029</v>
      </c>
      <c r="N112" s="301" t="s">
        <v>17045</v>
      </c>
      <c r="O112" s="304" t="s">
        <v>17101</v>
      </c>
      <c r="P112" s="308">
        <v>218475.93</v>
      </c>
      <c r="Q112" s="308"/>
      <c r="R112" s="308">
        <v>0</v>
      </c>
      <c r="S112" s="308">
        <v>0</v>
      </c>
      <c r="T112" s="308">
        <f t="shared" si="15"/>
        <v>218475.93</v>
      </c>
      <c r="U112" s="302">
        <f t="shared" si="16"/>
        <v>90.201036290822017</v>
      </c>
      <c r="V112" s="308">
        <v>90.201036290822017</v>
      </c>
    </row>
    <row r="113" spans="1:22" ht="70.5" x14ac:dyDescent="0.5">
      <c r="A113" s="267">
        <v>117</v>
      </c>
      <c r="B113" s="267">
        <v>1</v>
      </c>
      <c r="C113" s="301">
        <f>SUBTOTAL(9,$B$16:B113)</f>
        <v>97</v>
      </c>
      <c r="D113" s="310" t="s">
        <v>573</v>
      </c>
      <c r="E113" s="311"/>
      <c r="F113" s="301">
        <v>1973</v>
      </c>
      <c r="G113" s="301" t="s">
        <v>17162</v>
      </c>
      <c r="H113" s="301">
        <v>5</v>
      </c>
      <c r="I113" s="301" t="s">
        <v>17032</v>
      </c>
      <c r="J113" s="312">
        <v>4053.8</v>
      </c>
      <c r="K113" s="312">
        <v>3338.7</v>
      </c>
      <c r="L113" s="313">
        <v>177</v>
      </c>
      <c r="M113" s="301" t="s">
        <v>17029</v>
      </c>
      <c r="N113" s="301" t="s">
        <v>17045</v>
      </c>
      <c r="O113" s="304" t="s">
        <v>17101</v>
      </c>
      <c r="P113" s="308">
        <v>206931.6</v>
      </c>
      <c r="Q113" s="308"/>
      <c r="R113" s="308">
        <v>0</v>
      </c>
      <c r="S113" s="308">
        <v>0</v>
      </c>
      <c r="T113" s="308">
        <f t="shared" si="15"/>
        <v>206931.6</v>
      </c>
      <c r="U113" s="302">
        <f t="shared" si="16"/>
        <v>51.046326903152597</v>
      </c>
      <c r="V113" s="308">
        <v>51.046326903152597</v>
      </c>
    </row>
    <row r="114" spans="1:22" ht="35.25" x14ac:dyDescent="0.5">
      <c r="A114" s="267">
        <v>118</v>
      </c>
      <c r="B114" s="267">
        <v>1</v>
      </c>
      <c r="C114" s="301">
        <f>SUBTOTAL(9,$B$16:B114)</f>
        <v>98</v>
      </c>
      <c r="D114" s="310" t="s">
        <v>9405</v>
      </c>
      <c r="E114" s="311"/>
      <c r="F114" s="301">
        <v>1983</v>
      </c>
      <c r="G114" s="301" t="s">
        <v>17162</v>
      </c>
      <c r="H114" s="301">
        <v>2</v>
      </c>
      <c r="I114" s="301">
        <v>2</v>
      </c>
      <c r="J114" s="312">
        <v>644.29999999999995</v>
      </c>
      <c r="K114" s="312">
        <v>582.4</v>
      </c>
      <c r="L114" s="313">
        <v>42</v>
      </c>
      <c r="M114" s="301" t="s">
        <v>17029</v>
      </c>
      <c r="N114" s="301" t="s">
        <v>17064</v>
      </c>
      <c r="O114" s="304" t="s">
        <v>17033</v>
      </c>
      <c r="P114" s="308">
        <v>4257447.24</v>
      </c>
      <c r="Q114" s="308"/>
      <c r="R114" s="308">
        <v>0</v>
      </c>
      <c r="S114" s="308">
        <v>0</v>
      </c>
      <c r="T114" s="308">
        <f t="shared" si="15"/>
        <v>4257447.24</v>
      </c>
      <c r="U114" s="302">
        <f t="shared" si="16"/>
        <v>6607.8647214030743</v>
      </c>
      <c r="V114" s="308">
        <v>9654.0163091727463</v>
      </c>
    </row>
    <row r="115" spans="1:22" ht="35.25" x14ac:dyDescent="0.5">
      <c r="A115" s="267">
        <v>119</v>
      </c>
      <c r="B115" s="267">
        <v>1</v>
      </c>
      <c r="C115" s="301">
        <f>SUBTOTAL(9,$B$16:B115)</f>
        <v>99</v>
      </c>
      <c r="D115" s="310" t="s">
        <v>1717</v>
      </c>
      <c r="E115" s="311"/>
      <c r="F115" s="301">
        <v>1966</v>
      </c>
      <c r="G115" s="301" t="s">
        <v>17162</v>
      </c>
      <c r="H115" s="301">
        <v>5</v>
      </c>
      <c r="I115" s="301" t="s">
        <v>17036</v>
      </c>
      <c r="J115" s="312">
        <v>2708.5</v>
      </c>
      <c r="K115" s="312">
        <v>2523.1</v>
      </c>
      <c r="L115" s="313">
        <v>137</v>
      </c>
      <c r="M115" s="301" t="s">
        <v>17029</v>
      </c>
      <c r="N115" s="301" t="s">
        <v>17064</v>
      </c>
      <c r="O115" s="304" t="s">
        <v>17033</v>
      </c>
      <c r="P115" s="308">
        <v>6898398.7699999996</v>
      </c>
      <c r="Q115" s="308"/>
      <c r="R115" s="308">
        <v>0</v>
      </c>
      <c r="S115" s="308">
        <v>0</v>
      </c>
      <c r="T115" s="308">
        <f t="shared" si="15"/>
        <v>6898398.7699999996</v>
      </c>
      <c r="U115" s="302">
        <f t="shared" si="16"/>
        <v>2546.9443492708137</v>
      </c>
      <c r="V115" s="308">
        <v>3019.7384521690974</v>
      </c>
    </row>
    <row r="116" spans="1:22" ht="35.25" x14ac:dyDescent="0.5">
      <c r="A116" s="267">
        <v>120</v>
      </c>
      <c r="B116" s="267">
        <v>1</v>
      </c>
      <c r="C116" s="301">
        <f>SUBTOTAL(9,$B$16:B116)</f>
        <v>100</v>
      </c>
      <c r="D116" s="310" t="s">
        <v>1682</v>
      </c>
      <c r="E116" s="311"/>
      <c r="F116" s="301">
        <v>1959</v>
      </c>
      <c r="G116" s="301" t="s">
        <v>17162</v>
      </c>
      <c r="H116" s="301">
        <v>2</v>
      </c>
      <c r="I116" s="301" t="s">
        <v>16982</v>
      </c>
      <c r="J116" s="312">
        <v>611</v>
      </c>
      <c r="K116" s="312">
        <v>564.20000000000005</v>
      </c>
      <c r="L116" s="313">
        <v>36</v>
      </c>
      <c r="M116" s="301" t="s">
        <v>17029</v>
      </c>
      <c r="N116" s="301" t="s">
        <v>17045</v>
      </c>
      <c r="O116" s="304" t="s">
        <v>17307</v>
      </c>
      <c r="P116" s="308">
        <v>3830649.87</v>
      </c>
      <c r="Q116" s="308">
        <v>0</v>
      </c>
      <c r="R116" s="308">
        <v>0</v>
      </c>
      <c r="S116" s="308">
        <v>0</v>
      </c>
      <c r="T116" s="308">
        <f>P116-R116-S116</f>
        <v>3830649.87</v>
      </c>
      <c r="U116" s="302">
        <f t="shared" si="16"/>
        <v>6269.4760556464817</v>
      </c>
      <c r="V116" s="308">
        <v>9310.0697793780691</v>
      </c>
    </row>
    <row r="117" spans="1:22" ht="70.5" x14ac:dyDescent="0.5">
      <c r="A117" s="267">
        <v>121</v>
      </c>
      <c r="B117" s="267">
        <v>1</v>
      </c>
      <c r="C117" s="301">
        <f>SUBTOTAL(9,$B$16:B117)</f>
        <v>101</v>
      </c>
      <c r="D117" s="310" t="s">
        <v>9330</v>
      </c>
      <c r="E117" s="311"/>
      <c r="F117" s="301">
        <v>1965</v>
      </c>
      <c r="G117" s="301" t="s">
        <v>17162</v>
      </c>
      <c r="H117" s="301">
        <v>4</v>
      </c>
      <c r="I117" s="301" t="s">
        <v>17036</v>
      </c>
      <c r="J117" s="312">
        <v>2024.1</v>
      </c>
      <c r="K117" s="312">
        <v>1904.5</v>
      </c>
      <c r="L117" s="313">
        <v>86</v>
      </c>
      <c r="M117" s="301" t="s">
        <v>17029</v>
      </c>
      <c r="N117" s="301" t="s">
        <v>17045</v>
      </c>
      <c r="O117" s="304" t="s">
        <v>17308</v>
      </c>
      <c r="P117" s="308">
        <v>6012771.6600000001</v>
      </c>
      <c r="Q117" s="308">
        <v>0</v>
      </c>
      <c r="R117" s="308">
        <v>0</v>
      </c>
      <c r="S117" s="308">
        <v>0</v>
      </c>
      <c r="T117" s="308">
        <f>P117-R117-S117</f>
        <v>6012771.6600000001</v>
      </c>
      <c r="U117" s="302">
        <f t="shared" si="16"/>
        <v>2970.590217874611</v>
      </c>
      <c r="V117" s="308">
        <v>4435.4989156662223</v>
      </c>
    </row>
    <row r="118" spans="1:22" ht="35.25" x14ac:dyDescent="0.5">
      <c r="A118" s="267">
        <v>122</v>
      </c>
      <c r="B118" s="267">
        <v>1</v>
      </c>
      <c r="C118" s="301">
        <f>SUBTOTAL(9,$B$16:B118)</f>
        <v>102</v>
      </c>
      <c r="D118" s="310" t="s">
        <v>9762</v>
      </c>
      <c r="E118" s="311"/>
      <c r="F118" s="301">
        <v>1887</v>
      </c>
      <c r="G118" s="301" t="s">
        <v>17162</v>
      </c>
      <c r="H118" s="301">
        <v>2</v>
      </c>
      <c r="I118" s="301" t="s">
        <v>16982</v>
      </c>
      <c r="J118" s="312">
        <v>323</v>
      </c>
      <c r="K118" s="312">
        <v>291.7</v>
      </c>
      <c r="L118" s="313">
        <v>16</v>
      </c>
      <c r="M118" s="301" t="s">
        <v>17029</v>
      </c>
      <c r="N118" s="301" t="s">
        <v>17064</v>
      </c>
      <c r="O118" s="304" t="s">
        <v>17033</v>
      </c>
      <c r="P118" s="308">
        <v>2385886.4300000002</v>
      </c>
      <c r="Q118" s="308">
        <v>0</v>
      </c>
      <c r="R118" s="308">
        <v>0</v>
      </c>
      <c r="S118" s="308">
        <v>0</v>
      </c>
      <c r="T118" s="308">
        <f>P118-R118-S118</f>
        <v>2385886.4300000002</v>
      </c>
      <c r="U118" s="302">
        <f t="shared" si="16"/>
        <v>7386.6452941176476</v>
      </c>
      <c r="V118" s="308">
        <v>12077.987133126935</v>
      </c>
    </row>
    <row r="119" spans="1:22" ht="35.25" x14ac:dyDescent="0.5">
      <c r="A119" s="267">
        <v>123</v>
      </c>
      <c r="C119" s="309" t="s">
        <v>378</v>
      </c>
      <c r="D119" s="309"/>
      <c r="E119" s="300" t="s">
        <v>17012</v>
      </c>
      <c r="F119" s="301" t="s">
        <v>17012</v>
      </c>
      <c r="G119" s="301" t="s">
        <v>17012</v>
      </c>
      <c r="H119" s="301" t="s">
        <v>17012</v>
      </c>
      <c r="I119" s="301" t="s">
        <v>17012</v>
      </c>
      <c r="J119" s="306">
        <f>SUM(J120:J151)</f>
        <v>51353.200000000004</v>
      </c>
      <c r="K119" s="306">
        <f t="shared" ref="K119:L119" si="17">SUM(K120:K151)</f>
        <v>39765.810000000005</v>
      </c>
      <c r="L119" s="307">
        <f t="shared" si="17"/>
        <v>1520</v>
      </c>
      <c r="M119" s="301" t="s">
        <v>17012</v>
      </c>
      <c r="N119" s="301" t="s">
        <v>17012</v>
      </c>
      <c r="O119" s="304" t="s">
        <v>17012</v>
      </c>
      <c r="P119" s="324">
        <v>94069280.910000011</v>
      </c>
      <c r="Q119" s="306">
        <f t="shared" ref="Q119:T119" si="18">SUM(Q120:Q151)</f>
        <v>0</v>
      </c>
      <c r="R119" s="306">
        <f t="shared" si="18"/>
        <v>0</v>
      </c>
      <c r="S119" s="306">
        <f t="shared" si="18"/>
        <v>0</v>
      </c>
      <c r="T119" s="306">
        <f t="shared" si="18"/>
        <v>94069280.910000011</v>
      </c>
      <c r="U119" s="302">
        <f t="shared" si="16"/>
        <v>1831.8095252097241</v>
      </c>
      <c r="V119" s="308">
        <f>MAX(V120:V151)</f>
        <v>12392.981842773439</v>
      </c>
    </row>
    <row r="120" spans="1:22" ht="35.25" x14ac:dyDescent="0.5">
      <c r="A120" s="267">
        <v>124</v>
      </c>
      <c r="B120" s="267">
        <v>1</v>
      </c>
      <c r="C120" s="301">
        <f>SUBTOTAL(9,$B$16:B120)</f>
        <v>103</v>
      </c>
      <c r="D120" s="310" t="s">
        <v>381</v>
      </c>
      <c r="E120" s="311"/>
      <c r="F120" s="301">
        <v>1989</v>
      </c>
      <c r="G120" s="301" t="s">
        <v>17162</v>
      </c>
      <c r="H120" s="301">
        <v>5</v>
      </c>
      <c r="I120" s="301" t="s">
        <v>17032</v>
      </c>
      <c r="J120" s="312">
        <v>3601.5</v>
      </c>
      <c r="K120" s="312">
        <v>2642.8</v>
      </c>
      <c r="L120" s="313">
        <v>88</v>
      </c>
      <c r="M120" s="301" t="s">
        <v>17029</v>
      </c>
      <c r="N120" s="301" t="s">
        <v>17045</v>
      </c>
      <c r="O120" s="304" t="s">
        <v>17076</v>
      </c>
      <c r="P120" s="308">
        <v>4277166.1900000004</v>
      </c>
      <c r="Q120" s="308"/>
      <c r="R120" s="308">
        <v>0</v>
      </c>
      <c r="S120" s="308">
        <v>0</v>
      </c>
      <c r="T120" s="308">
        <f t="shared" si="15"/>
        <v>4277166.1900000004</v>
      </c>
      <c r="U120" s="302">
        <f t="shared" si="16"/>
        <v>1187.6068832430933</v>
      </c>
      <c r="V120" s="308">
        <v>1940.0924971539634</v>
      </c>
    </row>
    <row r="121" spans="1:22" ht="35.25" x14ac:dyDescent="0.5">
      <c r="A121" s="267">
        <v>125</v>
      </c>
      <c r="B121" s="267">
        <v>1</v>
      </c>
      <c r="C121" s="301">
        <f>SUBTOTAL(9,$B$16:B121)</f>
        <v>104</v>
      </c>
      <c r="D121" s="310" t="s">
        <v>383</v>
      </c>
      <c r="E121" s="311"/>
      <c r="F121" s="301">
        <v>1968</v>
      </c>
      <c r="G121" s="301" t="s">
        <v>17162</v>
      </c>
      <c r="H121" s="301">
        <v>5</v>
      </c>
      <c r="I121" s="301" t="s">
        <v>16982</v>
      </c>
      <c r="J121" s="312">
        <v>1976.4</v>
      </c>
      <c r="K121" s="312">
        <v>1594.6</v>
      </c>
      <c r="L121" s="313">
        <v>56</v>
      </c>
      <c r="M121" s="301" t="s">
        <v>17029</v>
      </c>
      <c r="N121" s="301" t="s">
        <v>17045</v>
      </c>
      <c r="O121" s="304" t="s">
        <v>17076</v>
      </c>
      <c r="P121" s="308">
        <v>173382.74</v>
      </c>
      <c r="Q121" s="308"/>
      <c r="R121" s="308">
        <v>0</v>
      </c>
      <c r="S121" s="308">
        <v>0</v>
      </c>
      <c r="T121" s="308">
        <f t="shared" si="15"/>
        <v>173382.74</v>
      </c>
      <c r="U121" s="302">
        <f t="shared" si="16"/>
        <v>87.726543209876539</v>
      </c>
      <c r="V121" s="308">
        <v>87.726543209876539</v>
      </c>
    </row>
    <row r="122" spans="1:22" ht="35.25" x14ac:dyDescent="0.5">
      <c r="A122" s="267">
        <v>126</v>
      </c>
      <c r="B122" s="267">
        <v>1</v>
      </c>
      <c r="C122" s="301">
        <f>SUBTOTAL(9,$B$16:B122)</f>
        <v>105</v>
      </c>
      <c r="D122" s="310" t="s">
        <v>388</v>
      </c>
      <c r="E122" s="311"/>
      <c r="F122" s="301">
        <v>1974</v>
      </c>
      <c r="G122" s="301" t="s">
        <v>17162</v>
      </c>
      <c r="H122" s="301">
        <v>5</v>
      </c>
      <c r="I122" s="301" t="s">
        <v>16982</v>
      </c>
      <c r="J122" s="312">
        <v>2383.4</v>
      </c>
      <c r="K122" s="312">
        <v>1780.1</v>
      </c>
      <c r="L122" s="313">
        <v>75</v>
      </c>
      <c r="M122" s="301" t="s">
        <v>17029</v>
      </c>
      <c r="N122" s="301" t="s">
        <v>17045</v>
      </c>
      <c r="O122" s="304" t="s">
        <v>17076</v>
      </c>
      <c r="P122" s="308">
        <v>5236101.2</v>
      </c>
      <c r="Q122" s="308"/>
      <c r="R122" s="308">
        <v>0</v>
      </c>
      <c r="S122" s="308">
        <v>0</v>
      </c>
      <c r="T122" s="308">
        <f t="shared" si="15"/>
        <v>5236101.2</v>
      </c>
      <c r="U122" s="302">
        <f t="shared" si="16"/>
        <v>2196.9040865989764</v>
      </c>
      <c r="V122" s="308">
        <v>2582.1998423680457</v>
      </c>
    </row>
    <row r="123" spans="1:22" ht="35.25" x14ac:dyDescent="0.5">
      <c r="A123" s="267">
        <v>127</v>
      </c>
      <c r="B123" s="267">
        <v>1</v>
      </c>
      <c r="C123" s="301">
        <f>SUBTOTAL(9,$B$16:B123)</f>
        <v>106</v>
      </c>
      <c r="D123" s="310" t="s">
        <v>397</v>
      </c>
      <c r="E123" s="311"/>
      <c r="F123" s="301">
        <v>1966</v>
      </c>
      <c r="G123" s="301" t="s">
        <v>17162</v>
      </c>
      <c r="H123" s="301">
        <v>5</v>
      </c>
      <c r="I123" s="301" t="s">
        <v>17035</v>
      </c>
      <c r="J123" s="312">
        <v>5692</v>
      </c>
      <c r="K123" s="312">
        <v>4539.7</v>
      </c>
      <c r="L123" s="313">
        <v>181</v>
      </c>
      <c r="M123" s="301" t="s">
        <v>17029</v>
      </c>
      <c r="N123" s="301" t="s">
        <v>17045</v>
      </c>
      <c r="O123" s="304" t="s">
        <v>17074</v>
      </c>
      <c r="P123" s="308">
        <v>5990441.21</v>
      </c>
      <c r="Q123" s="308"/>
      <c r="R123" s="308">
        <v>0</v>
      </c>
      <c r="S123" s="308">
        <v>0</v>
      </c>
      <c r="T123" s="308">
        <f t="shared" si="15"/>
        <v>5990441.21</v>
      </c>
      <c r="U123" s="302">
        <f t="shared" si="16"/>
        <v>1052.4316953619114</v>
      </c>
      <c r="V123" s="308">
        <v>2213.8261517041465</v>
      </c>
    </row>
    <row r="124" spans="1:22" ht="35.25" x14ac:dyDescent="0.5">
      <c r="A124" s="267">
        <v>128</v>
      </c>
      <c r="B124" s="267">
        <v>1</v>
      </c>
      <c r="C124" s="301">
        <f>SUBTOTAL(9,$B$16:B124)</f>
        <v>107</v>
      </c>
      <c r="D124" s="310" t="s">
        <v>431</v>
      </c>
      <c r="E124" s="311"/>
      <c r="F124" s="301">
        <v>1962</v>
      </c>
      <c r="G124" s="301" t="s">
        <v>17162</v>
      </c>
      <c r="H124" s="301">
        <v>5</v>
      </c>
      <c r="I124" s="301" t="s">
        <v>16982</v>
      </c>
      <c r="J124" s="312">
        <v>1601.3</v>
      </c>
      <c r="K124" s="312">
        <v>1511.3</v>
      </c>
      <c r="L124" s="313">
        <v>57</v>
      </c>
      <c r="M124" s="301" t="s">
        <v>17029</v>
      </c>
      <c r="N124" s="301" t="s">
        <v>17045</v>
      </c>
      <c r="O124" s="304" t="s">
        <v>17351</v>
      </c>
      <c r="P124" s="308">
        <v>158937.59</v>
      </c>
      <c r="Q124" s="308"/>
      <c r="R124" s="308">
        <v>0</v>
      </c>
      <c r="S124" s="308">
        <v>0</v>
      </c>
      <c r="T124" s="308">
        <f t="shared" si="15"/>
        <v>158937.59</v>
      </c>
      <c r="U124" s="302">
        <f t="shared" si="16"/>
        <v>99.255348779116972</v>
      </c>
      <c r="V124" s="308">
        <v>99.255348779116972</v>
      </c>
    </row>
    <row r="125" spans="1:22" ht="35.25" x14ac:dyDescent="0.5">
      <c r="A125" s="267">
        <v>129</v>
      </c>
      <c r="B125" s="267">
        <v>1</v>
      </c>
      <c r="C125" s="301">
        <f>SUBTOTAL(9,$B$16:B125)</f>
        <v>108</v>
      </c>
      <c r="D125" s="310" t="s">
        <v>399</v>
      </c>
      <c r="E125" s="311"/>
      <c r="F125" s="301">
        <v>1959</v>
      </c>
      <c r="G125" s="301" t="s">
        <v>17162</v>
      </c>
      <c r="H125" s="301">
        <v>2</v>
      </c>
      <c r="I125" s="301" t="s">
        <v>16980</v>
      </c>
      <c r="J125" s="312">
        <v>307.2</v>
      </c>
      <c r="K125" s="312">
        <v>284.10000000000002</v>
      </c>
      <c r="L125" s="313">
        <v>15</v>
      </c>
      <c r="M125" s="301" t="s">
        <v>17029</v>
      </c>
      <c r="N125" s="301" t="s">
        <v>17045</v>
      </c>
      <c r="O125" s="304" t="s">
        <v>17078</v>
      </c>
      <c r="P125" s="308">
        <v>3042203.01</v>
      </c>
      <c r="Q125" s="308"/>
      <c r="R125" s="308">
        <v>0</v>
      </c>
      <c r="S125" s="308">
        <v>0</v>
      </c>
      <c r="T125" s="308">
        <f t="shared" si="15"/>
        <v>3042203.01</v>
      </c>
      <c r="U125" s="302">
        <f t="shared" si="16"/>
        <v>9903.0045898437493</v>
      </c>
      <c r="V125" s="308">
        <v>12392.981842773439</v>
      </c>
    </row>
    <row r="126" spans="1:22" ht="35.25" x14ac:dyDescent="0.5">
      <c r="A126" s="267">
        <v>130</v>
      </c>
      <c r="B126" s="267">
        <v>1</v>
      </c>
      <c r="C126" s="301">
        <f>SUBTOTAL(9,$B$16:B126)</f>
        <v>109</v>
      </c>
      <c r="D126" s="310" t="s">
        <v>401</v>
      </c>
      <c r="E126" s="311"/>
      <c r="F126" s="301">
        <v>1959</v>
      </c>
      <c r="G126" s="301" t="s">
        <v>17162</v>
      </c>
      <c r="H126" s="301">
        <v>4</v>
      </c>
      <c r="I126" s="301" t="s">
        <v>17032</v>
      </c>
      <c r="J126" s="312">
        <v>4644.8999999999996</v>
      </c>
      <c r="K126" s="312">
        <v>3816.9</v>
      </c>
      <c r="L126" s="313">
        <v>124</v>
      </c>
      <c r="M126" s="301" t="s">
        <v>17029</v>
      </c>
      <c r="N126" s="301" t="s">
        <v>17045</v>
      </c>
      <c r="O126" s="304" t="s">
        <v>17077</v>
      </c>
      <c r="P126" s="308">
        <v>255708.36</v>
      </c>
      <c r="Q126" s="308"/>
      <c r="R126" s="308">
        <v>0</v>
      </c>
      <c r="S126" s="308">
        <v>0</v>
      </c>
      <c r="T126" s="308">
        <f t="shared" si="15"/>
        <v>255708.36</v>
      </c>
      <c r="U126" s="302">
        <f t="shared" si="16"/>
        <v>55.05142414260802</v>
      </c>
      <c r="V126" s="308">
        <v>55.05142414260802</v>
      </c>
    </row>
    <row r="127" spans="1:22" ht="35.25" x14ac:dyDescent="0.5">
      <c r="A127" s="267">
        <v>131</v>
      </c>
      <c r="B127" s="267">
        <v>1</v>
      </c>
      <c r="C127" s="301">
        <f>SUBTOTAL(9,$B$16:B127)</f>
        <v>110</v>
      </c>
      <c r="D127" s="310" t="s">
        <v>403</v>
      </c>
      <c r="E127" s="311"/>
      <c r="F127" s="301">
        <v>1962</v>
      </c>
      <c r="G127" s="301" t="s">
        <v>17162</v>
      </c>
      <c r="H127" s="301">
        <v>3</v>
      </c>
      <c r="I127" s="301" t="s">
        <v>16982</v>
      </c>
      <c r="J127" s="312">
        <v>1025.5</v>
      </c>
      <c r="K127" s="312">
        <v>952.8</v>
      </c>
      <c r="L127" s="313">
        <v>46</v>
      </c>
      <c r="M127" s="301" t="s">
        <v>17029</v>
      </c>
      <c r="N127" s="301" t="s">
        <v>17045</v>
      </c>
      <c r="O127" s="304" t="s">
        <v>17078</v>
      </c>
      <c r="P127" s="308">
        <v>88180.19</v>
      </c>
      <c r="Q127" s="308"/>
      <c r="R127" s="308">
        <v>0</v>
      </c>
      <c r="S127" s="308">
        <v>0</v>
      </c>
      <c r="T127" s="308">
        <f t="shared" si="15"/>
        <v>88180.19</v>
      </c>
      <c r="U127" s="302">
        <f t="shared" si="16"/>
        <v>85.987508532423206</v>
      </c>
      <c r="V127" s="308">
        <v>85.987508532423206</v>
      </c>
    </row>
    <row r="128" spans="1:22" ht="35.25" x14ac:dyDescent="0.5">
      <c r="A128" s="267">
        <v>132</v>
      </c>
      <c r="B128" s="267">
        <v>1</v>
      </c>
      <c r="C128" s="301">
        <f>SUBTOTAL(9,$B$16:B128)</f>
        <v>111</v>
      </c>
      <c r="D128" s="310" t="s">
        <v>411</v>
      </c>
      <c r="E128" s="311"/>
      <c r="F128" s="301">
        <v>1992</v>
      </c>
      <c r="G128" s="301" t="s">
        <v>17162</v>
      </c>
      <c r="H128" s="301">
        <v>3</v>
      </c>
      <c r="I128" s="301" t="s">
        <v>16982</v>
      </c>
      <c r="J128" s="312">
        <v>1035.8</v>
      </c>
      <c r="K128" s="312">
        <v>636.5</v>
      </c>
      <c r="L128" s="313">
        <v>35</v>
      </c>
      <c r="M128" s="301" t="s">
        <v>17029</v>
      </c>
      <c r="N128" s="301" t="s">
        <v>17064</v>
      </c>
      <c r="O128" s="304" t="s">
        <v>17033</v>
      </c>
      <c r="P128" s="308">
        <v>3885994.99</v>
      </c>
      <c r="Q128" s="308"/>
      <c r="R128" s="308">
        <v>0</v>
      </c>
      <c r="S128" s="308">
        <v>0</v>
      </c>
      <c r="T128" s="308">
        <f t="shared" si="15"/>
        <v>3885994.99</v>
      </c>
      <c r="U128" s="302">
        <f t="shared" si="16"/>
        <v>3751.6846785093653</v>
      </c>
      <c r="V128" s="308">
        <v>3991.5914670785864</v>
      </c>
    </row>
    <row r="129" spans="1:22" ht="35.25" x14ac:dyDescent="0.5">
      <c r="A129" s="267">
        <v>133</v>
      </c>
      <c r="B129" s="267">
        <v>1</v>
      </c>
      <c r="C129" s="301">
        <f>SUBTOTAL(9,$B$16:B129)</f>
        <v>112</v>
      </c>
      <c r="D129" s="310" t="s">
        <v>413</v>
      </c>
      <c r="E129" s="311"/>
      <c r="F129" s="301">
        <v>1980</v>
      </c>
      <c r="G129" s="301" t="s">
        <v>17162</v>
      </c>
      <c r="H129" s="301">
        <v>2</v>
      </c>
      <c r="I129" s="301" t="s">
        <v>16980</v>
      </c>
      <c r="J129" s="312">
        <v>408</v>
      </c>
      <c r="K129" s="312">
        <v>238.7</v>
      </c>
      <c r="L129" s="313">
        <v>10</v>
      </c>
      <c r="M129" s="301" t="s">
        <v>17029</v>
      </c>
      <c r="N129" s="301" t="s">
        <v>17064</v>
      </c>
      <c r="O129" s="304" t="s">
        <v>17033</v>
      </c>
      <c r="P129" s="308">
        <v>2864530.0100000002</v>
      </c>
      <c r="Q129" s="308"/>
      <c r="R129" s="308">
        <v>0</v>
      </c>
      <c r="S129" s="308">
        <v>0</v>
      </c>
      <c r="T129" s="308">
        <f t="shared" si="15"/>
        <v>2864530.0100000002</v>
      </c>
      <c r="U129" s="302">
        <f t="shared" si="16"/>
        <v>7020.9068872549024</v>
      </c>
      <c r="V129" s="308">
        <v>9242.172552941176</v>
      </c>
    </row>
    <row r="130" spans="1:22" ht="35.25" x14ac:dyDescent="0.5">
      <c r="A130" s="267">
        <v>134</v>
      </c>
      <c r="B130" s="267">
        <v>1</v>
      </c>
      <c r="C130" s="301">
        <f>SUBTOTAL(9,$B$16:B130)</f>
        <v>113</v>
      </c>
      <c r="D130" s="310" t="s">
        <v>420</v>
      </c>
      <c r="E130" s="311"/>
      <c r="F130" s="301">
        <v>1981</v>
      </c>
      <c r="G130" s="301" t="s">
        <v>17034</v>
      </c>
      <c r="H130" s="301">
        <v>5</v>
      </c>
      <c r="I130" s="301" t="s">
        <v>17039</v>
      </c>
      <c r="J130" s="312">
        <v>4864.1000000000004</v>
      </c>
      <c r="K130" s="312">
        <v>3467.6</v>
      </c>
      <c r="L130" s="313">
        <v>143</v>
      </c>
      <c r="M130" s="301" t="s">
        <v>17029</v>
      </c>
      <c r="N130" s="301" t="s">
        <v>17045</v>
      </c>
      <c r="O130" s="304" t="s">
        <v>17084</v>
      </c>
      <c r="P130" s="308">
        <v>3914188.74</v>
      </c>
      <c r="Q130" s="308"/>
      <c r="R130" s="308">
        <v>0</v>
      </c>
      <c r="S130" s="308">
        <v>0</v>
      </c>
      <c r="T130" s="308">
        <f t="shared" si="15"/>
        <v>3914188.74</v>
      </c>
      <c r="U130" s="302">
        <f t="shared" si="16"/>
        <v>804.70975925659423</v>
      </c>
      <c r="V130" s="308">
        <v>1924.0872807919245</v>
      </c>
    </row>
    <row r="131" spans="1:22" ht="35.25" x14ac:dyDescent="0.5">
      <c r="A131" s="267">
        <v>135</v>
      </c>
      <c r="B131" s="267">
        <v>1</v>
      </c>
      <c r="C131" s="301">
        <f>SUBTOTAL(9,$B$16:B131)</f>
        <v>114</v>
      </c>
      <c r="D131" s="310" t="s">
        <v>11143</v>
      </c>
      <c r="E131" s="311" t="s">
        <v>17410</v>
      </c>
      <c r="F131" s="301">
        <v>1937</v>
      </c>
      <c r="G131" s="301" t="s">
        <v>17162</v>
      </c>
      <c r="H131" s="301" t="s">
        <v>17032</v>
      </c>
      <c r="I131" s="301" t="s">
        <v>17036</v>
      </c>
      <c r="J131" s="312">
        <v>1585.9</v>
      </c>
      <c r="K131" s="312">
        <v>1585.9</v>
      </c>
      <c r="L131" s="313">
        <v>36</v>
      </c>
      <c r="M131" s="301" t="s">
        <v>17029</v>
      </c>
      <c r="N131" s="301" t="s">
        <v>17064</v>
      </c>
      <c r="O131" s="304" t="s">
        <v>17033</v>
      </c>
      <c r="P131" s="308">
        <v>6073673.1900000004</v>
      </c>
      <c r="Q131" s="308"/>
      <c r="R131" s="308">
        <v>0</v>
      </c>
      <c r="S131" s="308">
        <v>0</v>
      </c>
      <c r="T131" s="308">
        <f t="shared" ref="T131:T197" si="19">P131-R131-S131</f>
        <v>6073673.1900000004</v>
      </c>
      <c r="U131" s="302">
        <f t="shared" si="16"/>
        <v>3829.7958194085377</v>
      </c>
      <c r="V131" s="308">
        <v>4992.3370134308589</v>
      </c>
    </row>
    <row r="132" spans="1:22" ht="35.25" x14ac:dyDescent="0.5">
      <c r="A132" s="267">
        <v>137</v>
      </c>
      <c r="B132" s="267">
        <v>1</v>
      </c>
      <c r="C132" s="301">
        <f>SUBTOTAL(9,$B$16:B132)</f>
        <v>115</v>
      </c>
      <c r="D132" s="310" t="s">
        <v>11557</v>
      </c>
      <c r="E132" s="311"/>
      <c r="F132" s="301">
        <v>1962</v>
      </c>
      <c r="G132" s="301" t="s">
        <v>17162</v>
      </c>
      <c r="H132" s="301">
        <v>4</v>
      </c>
      <c r="I132" s="301" t="s">
        <v>16982</v>
      </c>
      <c r="J132" s="312">
        <v>1599.4</v>
      </c>
      <c r="K132" s="312">
        <v>1280.9000000000001</v>
      </c>
      <c r="L132" s="313">
        <v>60</v>
      </c>
      <c r="M132" s="301" t="s">
        <v>17029</v>
      </c>
      <c r="N132" s="301" t="s">
        <v>17045</v>
      </c>
      <c r="O132" s="304" t="s">
        <v>17074</v>
      </c>
      <c r="P132" s="308">
        <v>4977095.74</v>
      </c>
      <c r="Q132" s="308"/>
      <c r="R132" s="308">
        <v>0</v>
      </c>
      <c r="S132" s="308">
        <v>0</v>
      </c>
      <c r="T132" s="308">
        <f t="shared" si="19"/>
        <v>4977095.74</v>
      </c>
      <c r="U132" s="302">
        <f t="shared" si="16"/>
        <v>3111.8517819182193</v>
      </c>
      <c r="V132" s="308">
        <v>3917.1790071276728</v>
      </c>
    </row>
    <row r="133" spans="1:22" ht="35.25" x14ac:dyDescent="0.5">
      <c r="A133" s="267">
        <v>139</v>
      </c>
      <c r="B133" s="267">
        <v>1</v>
      </c>
      <c r="C133" s="301">
        <f>SUBTOTAL(9,$B$16:B133)</f>
        <v>116</v>
      </c>
      <c r="D133" s="310" t="s">
        <v>2037</v>
      </c>
      <c r="E133" s="311"/>
      <c r="F133" s="301">
        <v>1937</v>
      </c>
      <c r="G133" s="301" t="s">
        <v>17162</v>
      </c>
      <c r="H133" s="301">
        <v>3</v>
      </c>
      <c r="I133" s="301" t="s">
        <v>17032</v>
      </c>
      <c r="J133" s="312">
        <v>2718</v>
      </c>
      <c r="K133" s="312">
        <v>2039</v>
      </c>
      <c r="L133" s="313">
        <v>62</v>
      </c>
      <c r="M133" s="301" t="s">
        <v>17029</v>
      </c>
      <c r="N133" s="301" t="s">
        <v>17045</v>
      </c>
      <c r="O133" s="304" t="s">
        <v>17074</v>
      </c>
      <c r="P133" s="308">
        <v>1389456.28</v>
      </c>
      <c r="Q133" s="308"/>
      <c r="R133" s="308">
        <v>0</v>
      </c>
      <c r="S133" s="308">
        <v>0</v>
      </c>
      <c r="T133" s="308">
        <f t="shared" si="19"/>
        <v>1389456.28</v>
      </c>
      <c r="U133" s="302">
        <f t="shared" si="16"/>
        <v>511.20540103016924</v>
      </c>
      <c r="V133" s="308">
        <v>1051.81</v>
      </c>
    </row>
    <row r="134" spans="1:22" ht="35.25" x14ac:dyDescent="0.5">
      <c r="A134" s="267">
        <v>141</v>
      </c>
      <c r="B134" s="267">
        <v>1</v>
      </c>
      <c r="C134" s="301">
        <f>SUBTOTAL(9,$B$16:B134)</f>
        <v>117</v>
      </c>
      <c r="D134" s="310" t="s">
        <v>386</v>
      </c>
      <c r="E134" s="311"/>
      <c r="F134" s="301">
        <v>1963</v>
      </c>
      <c r="G134" s="301" t="s">
        <v>17162</v>
      </c>
      <c r="H134" s="301">
        <v>2</v>
      </c>
      <c r="I134" s="301" t="s">
        <v>16980</v>
      </c>
      <c r="J134" s="312">
        <v>419.1</v>
      </c>
      <c r="K134" s="312">
        <v>400</v>
      </c>
      <c r="L134" s="313">
        <v>14</v>
      </c>
      <c r="M134" s="301" t="s">
        <v>17029</v>
      </c>
      <c r="N134" s="301" t="s">
        <v>17064</v>
      </c>
      <c r="O134" s="304" t="s">
        <v>17033</v>
      </c>
      <c r="P134" s="308">
        <v>3261631.8200000003</v>
      </c>
      <c r="Q134" s="308"/>
      <c r="R134" s="308">
        <v>0</v>
      </c>
      <c r="S134" s="308">
        <v>0</v>
      </c>
      <c r="T134" s="308">
        <f>P134-R134-S134</f>
        <v>3261631.8200000003</v>
      </c>
      <c r="U134" s="302">
        <f t="shared" si="16"/>
        <v>7782.4667621092822</v>
      </c>
      <c r="V134" s="308">
        <v>10268.612700071582</v>
      </c>
    </row>
    <row r="135" spans="1:22" ht="35.25" x14ac:dyDescent="0.5">
      <c r="A135" s="267">
        <v>142</v>
      </c>
      <c r="B135" s="267">
        <v>1</v>
      </c>
      <c r="C135" s="301">
        <f>SUBTOTAL(9,$B$16:B135)</f>
        <v>118</v>
      </c>
      <c r="D135" s="310" t="s">
        <v>443</v>
      </c>
      <c r="E135" s="311"/>
      <c r="F135" s="301">
        <v>1956</v>
      </c>
      <c r="G135" s="301" t="s">
        <v>17162</v>
      </c>
      <c r="H135" s="301">
        <v>2</v>
      </c>
      <c r="I135" s="301" t="s">
        <v>16980</v>
      </c>
      <c r="J135" s="312">
        <v>443</v>
      </c>
      <c r="K135" s="312">
        <v>248.5</v>
      </c>
      <c r="L135" s="313">
        <v>21</v>
      </c>
      <c r="M135" s="301" t="s">
        <v>17029</v>
      </c>
      <c r="N135" s="301" t="s">
        <v>17064</v>
      </c>
      <c r="O135" s="304" t="s">
        <v>17033</v>
      </c>
      <c r="P135" s="308">
        <v>3091097.16</v>
      </c>
      <c r="Q135" s="308"/>
      <c r="R135" s="308">
        <v>0</v>
      </c>
      <c r="S135" s="308">
        <v>0</v>
      </c>
      <c r="T135" s="308">
        <f>P135-R135-S135</f>
        <v>3091097.16</v>
      </c>
      <c r="U135" s="302">
        <f t="shared" si="16"/>
        <v>6977.6459593679465</v>
      </c>
      <c r="V135" s="308">
        <v>9089.3440541760719</v>
      </c>
    </row>
    <row r="136" spans="1:22" ht="35.25" x14ac:dyDescent="0.5">
      <c r="A136" s="267">
        <v>144</v>
      </c>
      <c r="B136" s="267">
        <v>1</v>
      </c>
      <c r="C136" s="301">
        <f>SUBTOTAL(9,$B$16:B136)</f>
        <v>119</v>
      </c>
      <c r="D136" s="310" t="s">
        <v>384</v>
      </c>
      <c r="E136" s="311"/>
      <c r="F136" s="301">
        <v>1959</v>
      </c>
      <c r="G136" s="301" t="s">
        <v>17162</v>
      </c>
      <c r="H136" s="301">
        <v>2</v>
      </c>
      <c r="I136" s="301" t="s">
        <v>16980</v>
      </c>
      <c r="J136" s="312">
        <v>302.39999999999998</v>
      </c>
      <c r="K136" s="312">
        <v>280.10000000000002</v>
      </c>
      <c r="L136" s="313">
        <v>12</v>
      </c>
      <c r="M136" s="301" t="s">
        <v>17029</v>
      </c>
      <c r="N136" s="301" t="s">
        <v>17064</v>
      </c>
      <c r="O136" s="304" t="s">
        <v>17033</v>
      </c>
      <c r="P136" s="308">
        <v>2243646.86</v>
      </c>
      <c r="Q136" s="308"/>
      <c r="R136" s="308">
        <v>0</v>
      </c>
      <c r="S136" s="308">
        <v>0</v>
      </c>
      <c r="T136" s="308">
        <f t="shared" ref="T136:T148" si="20">P136-R136-S136</f>
        <v>2243646.86</v>
      </c>
      <c r="U136" s="302">
        <f t="shared" ref="U136:U159" si="21">P136/J136</f>
        <v>7419.4671296296301</v>
      </c>
      <c r="V136" s="308">
        <v>9512.1340952380961</v>
      </c>
    </row>
    <row r="137" spans="1:22" ht="35.25" x14ac:dyDescent="0.5">
      <c r="A137" s="267">
        <v>145</v>
      </c>
      <c r="B137" s="267">
        <v>1</v>
      </c>
      <c r="C137" s="301">
        <f>SUBTOTAL(9,$B$16:B137)</f>
        <v>120</v>
      </c>
      <c r="D137" s="310" t="s">
        <v>385</v>
      </c>
      <c r="E137" s="311"/>
      <c r="F137" s="301">
        <v>1952</v>
      </c>
      <c r="G137" s="301" t="s">
        <v>17161</v>
      </c>
      <c r="H137" s="301">
        <v>2</v>
      </c>
      <c r="I137" s="301" t="s">
        <v>16980</v>
      </c>
      <c r="J137" s="312">
        <v>416</v>
      </c>
      <c r="K137" s="312">
        <v>416</v>
      </c>
      <c r="L137" s="313">
        <v>21</v>
      </c>
      <c r="M137" s="301" t="s">
        <v>17029</v>
      </c>
      <c r="N137" s="301" t="s">
        <v>17045</v>
      </c>
      <c r="O137" s="304" t="s">
        <v>17077</v>
      </c>
      <c r="P137" s="308">
        <v>2728426.27</v>
      </c>
      <c r="Q137" s="308"/>
      <c r="R137" s="308">
        <v>0</v>
      </c>
      <c r="S137" s="308">
        <v>0</v>
      </c>
      <c r="T137" s="308">
        <f t="shared" si="20"/>
        <v>2728426.27</v>
      </c>
      <c r="U137" s="302">
        <f t="shared" si="21"/>
        <v>6558.7169951923079</v>
      </c>
      <c r="V137" s="308">
        <v>8695.4306923076911</v>
      </c>
    </row>
    <row r="138" spans="1:22" ht="35.25" x14ac:dyDescent="0.5">
      <c r="A138" s="267">
        <v>147</v>
      </c>
      <c r="B138" s="267">
        <v>1</v>
      </c>
      <c r="C138" s="301">
        <f>SUBTOTAL(9,$B$16:B138)</f>
        <v>121</v>
      </c>
      <c r="D138" s="310" t="s">
        <v>394</v>
      </c>
      <c r="E138" s="311"/>
      <c r="F138" s="301">
        <v>1959</v>
      </c>
      <c r="G138" s="301" t="s">
        <v>17162</v>
      </c>
      <c r="H138" s="301">
        <v>2</v>
      </c>
      <c r="I138" s="301" t="s">
        <v>16980</v>
      </c>
      <c r="J138" s="312">
        <v>312</v>
      </c>
      <c r="K138" s="312">
        <v>289.3</v>
      </c>
      <c r="L138" s="313">
        <v>10</v>
      </c>
      <c r="M138" s="301" t="s">
        <v>17029</v>
      </c>
      <c r="N138" s="301" t="s">
        <v>17064</v>
      </c>
      <c r="O138" s="304" t="s">
        <v>17033</v>
      </c>
      <c r="P138" s="308">
        <v>3013524.55</v>
      </c>
      <c r="Q138" s="308"/>
      <c r="R138" s="308">
        <v>0</v>
      </c>
      <c r="S138" s="308">
        <v>0</v>
      </c>
      <c r="T138" s="308">
        <f t="shared" si="20"/>
        <v>3013524.55</v>
      </c>
      <c r="U138" s="302">
        <f t="shared" si="21"/>
        <v>9658.7325320512809</v>
      </c>
      <c r="V138" s="308">
        <v>11307.159387820513</v>
      </c>
    </row>
    <row r="139" spans="1:22" ht="35.25" x14ac:dyDescent="0.5">
      <c r="A139" s="267">
        <v>148</v>
      </c>
      <c r="B139" s="267">
        <v>1</v>
      </c>
      <c r="C139" s="301">
        <f>SUBTOTAL(9,$B$16:B139)</f>
        <v>122</v>
      </c>
      <c r="D139" s="310" t="s">
        <v>395</v>
      </c>
      <c r="E139" s="311"/>
      <c r="F139" s="301">
        <v>1959</v>
      </c>
      <c r="G139" s="301" t="s">
        <v>17162</v>
      </c>
      <c r="H139" s="301">
        <v>2</v>
      </c>
      <c r="I139" s="301" t="s">
        <v>16980</v>
      </c>
      <c r="J139" s="312">
        <v>313.7</v>
      </c>
      <c r="K139" s="312">
        <v>290.8</v>
      </c>
      <c r="L139" s="313">
        <v>14</v>
      </c>
      <c r="M139" s="301" t="s">
        <v>17029</v>
      </c>
      <c r="N139" s="301" t="s">
        <v>17045</v>
      </c>
      <c r="O139" s="304" t="s">
        <v>17078</v>
      </c>
      <c r="P139" s="308">
        <v>3047857.95</v>
      </c>
      <c r="Q139" s="308"/>
      <c r="R139" s="308">
        <v>0</v>
      </c>
      <c r="S139" s="308">
        <v>0</v>
      </c>
      <c r="T139" s="308">
        <f t="shared" si="20"/>
        <v>3047857.95</v>
      </c>
      <c r="U139" s="302">
        <f t="shared" si="21"/>
        <v>9715.8366273509728</v>
      </c>
      <c r="V139" s="308">
        <v>11391.316047178834</v>
      </c>
    </row>
    <row r="140" spans="1:22" ht="35.25" x14ac:dyDescent="0.5">
      <c r="A140" s="267">
        <v>149</v>
      </c>
      <c r="B140" s="267">
        <v>1</v>
      </c>
      <c r="C140" s="301">
        <f>SUBTOTAL(9,$B$16:B140)</f>
        <v>123</v>
      </c>
      <c r="D140" s="310" t="s">
        <v>396</v>
      </c>
      <c r="E140" s="311"/>
      <c r="F140" s="301">
        <v>1961</v>
      </c>
      <c r="G140" s="301" t="s">
        <v>17162</v>
      </c>
      <c r="H140" s="301">
        <v>2</v>
      </c>
      <c r="I140" s="301" t="s">
        <v>16980</v>
      </c>
      <c r="J140" s="312">
        <v>732</v>
      </c>
      <c r="K140" s="312">
        <v>444.7</v>
      </c>
      <c r="L140" s="313">
        <v>21</v>
      </c>
      <c r="M140" s="301" t="s">
        <v>17029</v>
      </c>
      <c r="N140" s="301" t="s">
        <v>17064</v>
      </c>
      <c r="O140" s="304" t="s">
        <v>17033</v>
      </c>
      <c r="P140" s="308">
        <v>3232478.47</v>
      </c>
      <c r="Q140" s="308"/>
      <c r="R140" s="308">
        <v>0</v>
      </c>
      <c r="S140" s="308">
        <v>0</v>
      </c>
      <c r="T140" s="308">
        <f t="shared" si="20"/>
        <v>3232478.47</v>
      </c>
      <c r="U140" s="302">
        <f t="shared" si="21"/>
        <v>4415.9541939890714</v>
      </c>
      <c r="V140" s="308">
        <v>6215.6423278688526</v>
      </c>
    </row>
    <row r="141" spans="1:22" ht="35.25" x14ac:dyDescent="0.5">
      <c r="A141" s="267">
        <v>151</v>
      </c>
      <c r="B141" s="267">
        <v>1</v>
      </c>
      <c r="C141" s="301">
        <f>SUBTOTAL(9,$B$16:B141)</f>
        <v>124</v>
      </c>
      <c r="D141" s="310" t="s">
        <v>407</v>
      </c>
      <c r="E141" s="311"/>
      <c r="F141" s="301">
        <v>1959</v>
      </c>
      <c r="G141" s="301" t="s">
        <v>17162</v>
      </c>
      <c r="H141" s="301">
        <v>2</v>
      </c>
      <c r="I141" s="301" t="s">
        <v>16980</v>
      </c>
      <c r="J141" s="312">
        <v>422.1</v>
      </c>
      <c r="K141" s="312">
        <v>422.1</v>
      </c>
      <c r="L141" s="313">
        <v>21</v>
      </c>
      <c r="M141" s="301" t="s">
        <v>17029</v>
      </c>
      <c r="N141" s="301" t="s">
        <v>17064</v>
      </c>
      <c r="O141" s="304" t="s">
        <v>17033</v>
      </c>
      <c r="P141" s="308">
        <v>77286.28</v>
      </c>
      <c r="Q141" s="308"/>
      <c r="R141" s="308">
        <v>0</v>
      </c>
      <c r="S141" s="308">
        <v>0</v>
      </c>
      <c r="T141" s="308">
        <f t="shared" si="20"/>
        <v>77286.28</v>
      </c>
      <c r="U141" s="302">
        <f t="shared" si="21"/>
        <v>183.09945510542525</v>
      </c>
      <c r="V141" s="308">
        <v>10750.789670694148</v>
      </c>
    </row>
    <row r="142" spans="1:22" ht="35.25" x14ac:dyDescent="0.5">
      <c r="A142" s="267">
        <v>154</v>
      </c>
      <c r="B142" s="267">
        <v>1</v>
      </c>
      <c r="C142" s="301">
        <f>SUBTOTAL(9,$B$16:B142)</f>
        <v>125</v>
      </c>
      <c r="D142" s="310" t="s">
        <v>402</v>
      </c>
      <c r="E142" s="311"/>
      <c r="F142" s="301">
        <v>1961</v>
      </c>
      <c r="G142" s="301" t="s">
        <v>17162</v>
      </c>
      <c r="H142" s="301">
        <v>2</v>
      </c>
      <c r="I142" s="301" t="s">
        <v>16982</v>
      </c>
      <c r="J142" s="312">
        <v>616.4</v>
      </c>
      <c r="K142" s="312">
        <v>571.4</v>
      </c>
      <c r="L142" s="313">
        <v>28</v>
      </c>
      <c r="M142" s="301" t="s">
        <v>17029</v>
      </c>
      <c r="N142" s="301" t="s">
        <v>17045</v>
      </c>
      <c r="O142" s="304" t="s">
        <v>17077</v>
      </c>
      <c r="P142" s="308">
        <v>3958741.46</v>
      </c>
      <c r="Q142" s="308"/>
      <c r="R142" s="308">
        <v>0</v>
      </c>
      <c r="S142" s="308">
        <v>0</v>
      </c>
      <c r="T142" s="308">
        <f t="shared" si="20"/>
        <v>3958741.46</v>
      </c>
      <c r="U142" s="302">
        <f t="shared" si="21"/>
        <v>6422.3579818299804</v>
      </c>
      <c r="V142" s="308">
        <v>9017.5127839065535</v>
      </c>
    </row>
    <row r="143" spans="1:22" ht="35.25" x14ac:dyDescent="0.5">
      <c r="A143" s="267">
        <v>156</v>
      </c>
      <c r="B143" s="267">
        <v>1</v>
      </c>
      <c r="C143" s="301">
        <f>SUBTOTAL(9,$B$16:B143)</f>
        <v>126</v>
      </c>
      <c r="D143" s="310" t="s">
        <v>410</v>
      </c>
      <c r="E143" s="311"/>
      <c r="F143" s="301">
        <v>1960</v>
      </c>
      <c r="G143" s="301" t="s">
        <v>17162</v>
      </c>
      <c r="H143" s="301">
        <v>2</v>
      </c>
      <c r="I143" s="301" t="s">
        <v>16980</v>
      </c>
      <c r="J143" s="312">
        <v>311.3</v>
      </c>
      <c r="K143" s="312">
        <v>286.7</v>
      </c>
      <c r="L143" s="313">
        <v>18</v>
      </c>
      <c r="M143" s="301" t="s">
        <v>17029</v>
      </c>
      <c r="N143" s="301" t="s">
        <v>17064</v>
      </c>
      <c r="O143" s="304" t="s">
        <v>17033</v>
      </c>
      <c r="P143" s="308">
        <v>2145853.8899999997</v>
      </c>
      <c r="Q143" s="308"/>
      <c r="R143" s="308">
        <v>0</v>
      </c>
      <c r="S143" s="308">
        <v>0</v>
      </c>
      <c r="T143" s="308">
        <f t="shared" si="20"/>
        <v>2145853.8899999997</v>
      </c>
      <c r="U143" s="302">
        <f t="shared" si="21"/>
        <v>6893.2023450048173</v>
      </c>
      <c r="V143" s="308">
        <v>9754.2252746546728</v>
      </c>
    </row>
    <row r="144" spans="1:22" ht="35.25" x14ac:dyDescent="0.5">
      <c r="A144" s="267">
        <v>157</v>
      </c>
      <c r="B144" s="267">
        <v>1</v>
      </c>
      <c r="C144" s="301">
        <f>SUBTOTAL(9,$B$16:B144)</f>
        <v>127</v>
      </c>
      <c r="D144" s="310" t="s">
        <v>439</v>
      </c>
      <c r="E144" s="311"/>
      <c r="F144" s="301">
        <v>1954</v>
      </c>
      <c r="G144" s="301" t="s">
        <v>17162</v>
      </c>
      <c r="H144" s="301">
        <v>2</v>
      </c>
      <c r="I144" s="301" t="s">
        <v>16982</v>
      </c>
      <c r="J144" s="312">
        <v>890.5</v>
      </c>
      <c r="K144" s="312">
        <v>829.3</v>
      </c>
      <c r="L144" s="313">
        <v>22</v>
      </c>
      <c r="M144" s="301" t="s">
        <v>17029</v>
      </c>
      <c r="N144" s="301" t="s">
        <v>17064</v>
      </c>
      <c r="O144" s="304" t="s">
        <v>17033</v>
      </c>
      <c r="P144" s="308">
        <v>5787737.6200000001</v>
      </c>
      <c r="Q144" s="308"/>
      <c r="R144" s="308">
        <v>0</v>
      </c>
      <c r="S144" s="308">
        <v>0</v>
      </c>
      <c r="T144" s="308">
        <f t="shared" si="20"/>
        <v>5787737.6200000001</v>
      </c>
      <c r="U144" s="302">
        <f t="shared" si="21"/>
        <v>6499.4246153846152</v>
      </c>
      <c r="V144" s="308">
        <v>9428.8974068500829</v>
      </c>
    </row>
    <row r="145" spans="1:22" ht="35.25" x14ac:dyDescent="0.5">
      <c r="A145" s="267">
        <v>158</v>
      </c>
      <c r="B145" s="267">
        <v>1</v>
      </c>
      <c r="C145" s="301">
        <f>SUBTOTAL(9,$B$16:B145)</f>
        <v>128</v>
      </c>
      <c r="D145" s="310" t="s">
        <v>404</v>
      </c>
      <c r="E145" s="311"/>
      <c r="F145" s="301">
        <v>1950</v>
      </c>
      <c r="G145" s="301" t="s">
        <v>17162</v>
      </c>
      <c r="H145" s="301">
        <v>2</v>
      </c>
      <c r="I145" s="301" t="s">
        <v>16980</v>
      </c>
      <c r="J145" s="312">
        <v>393.9</v>
      </c>
      <c r="K145" s="312">
        <v>362.4</v>
      </c>
      <c r="L145" s="313">
        <v>11</v>
      </c>
      <c r="M145" s="301" t="s">
        <v>17029</v>
      </c>
      <c r="N145" s="301" t="s">
        <v>17064</v>
      </c>
      <c r="O145" s="304" t="s">
        <v>17033</v>
      </c>
      <c r="P145" s="308">
        <v>3560945.88</v>
      </c>
      <c r="Q145" s="308"/>
      <c r="R145" s="308">
        <v>0</v>
      </c>
      <c r="S145" s="308">
        <v>0</v>
      </c>
      <c r="T145" s="308">
        <f t="shared" si="20"/>
        <v>3560945.88</v>
      </c>
      <c r="U145" s="302">
        <f t="shared" si="21"/>
        <v>9040.2281797410506</v>
      </c>
      <c r="V145" s="308">
        <v>10662.11223229246</v>
      </c>
    </row>
    <row r="146" spans="1:22" ht="35.25" x14ac:dyDescent="0.5">
      <c r="A146" s="267">
        <v>159</v>
      </c>
      <c r="B146" s="267">
        <v>1</v>
      </c>
      <c r="C146" s="301">
        <f>SUBTOTAL(9,$B$16:B146)</f>
        <v>129</v>
      </c>
      <c r="D146" s="310" t="s">
        <v>412</v>
      </c>
      <c r="E146" s="311"/>
      <c r="F146" s="301">
        <v>1959</v>
      </c>
      <c r="G146" s="301" t="s">
        <v>17162</v>
      </c>
      <c r="H146" s="301">
        <v>3</v>
      </c>
      <c r="I146" s="301" t="s">
        <v>16982</v>
      </c>
      <c r="J146" s="312">
        <v>1638.83</v>
      </c>
      <c r="K146" s="312">
        <v>1030.2</v>
      </c>
      <c r="L146" s="313">
        <v>48</v>
      </c>
      <c r="M146" s="301" t="s">
        <v>17029</v>
      </c>
      <c r="N146" s="301" t="s">
        <v>17045</v>
      </c>
      <c r="O146" s="304" t="s">
        <v>17080</v>
      </c>
      <c r="P146" s="308">
        <v>4843993.38</v>
      </c>
      <c r="Q146" s="308"/>
      <c r="R146" s="308">
        <v>0</v>
      </c>
      <c r="S146" s="308">
        <v>0</v>
      </c>
      <c r="T146" s="308">
        <f t="shared" si="20"/>
        <v>4843993.38</v>
      </c>
      <c r="U146" s="302">
        <f t="shared" si="21"/>
        <v>2955.7631847110438</v>
      </c>
      <c r="V146" s="308">
        <v>3750.7264865788402</v>
      </c>
    </row>
    <row r="147" spans="1:22" ht="35.25" x14ac:dyDescent="0.5">
      <c r="A147" s="267">
        <v>160</v>
      </c>
      <c r="B147" s="267">
        <v>1</v>
      </c>
      <c r="C147" s="301">
        <f>SUBTOTAL(9,$B$16:B147)</f>
        <v>130</v>
      </c>
      <c r="D147" s="310" t="s">
        <v>416</v>
      </c>
      <c r="E147" s="311"/>
      <c r="F147" s="301">
        <v>1948</v>
      </c>
      <c r="G147" s="301" t="s">
        <v>17037</v>
      </c>
      <c r="H147" s="301">
        <v>2</v>
      </c>
      <c r="I147" s="301" t="s">
        <v>16980</v>
      </c>
      <c r="J147" s="312">
        <v>294.39999999999998</v>
      </c>
      <c r="K147" s="312">
        <v>271.89999999999998</v>
      </c>
      <c r="L147" s="313">
        <v>14</v>
      </c>
      <c r="M147" s="301" t="s">
        <v>17029</v>
      </c>
      <c r="N147" s="301" t="s">
        <v>17064</v>
      </c>
      <c r="O147" s="304" t="s">
        <v>17033</v>
      </c>
      <c r="P147" s="308">
        <v>70537.149999999994</v>
      </c>
      <c r="Q147" s="308"/>
      <c r="R147" s="308">
        <v>0</v>
      </c>
      <c r="S147" s="308">
        <v>0</v>
      </c>
      <c r="T147" s="308">
        <f t="shared" si="20"/>
        <v>70537.149999999994</v>
      </c>
      <c r="U147" s="302">
        <f t="shared" si="21"/>
        <v>239.59629755434781</v>
      </c>
      <c r="V147" s="308">
        <v>239.59629755434781</v>
      </c>
    </row>
    <row r="148" spans="1:22" ht="35.25" x14ac:dyDescent="0.5">
      <c r="A148" s="267">
        <v>163</v>
      </c>
      <c r="B148" s="267">
        <v>1</v>
      </c>
      <c r="C148" s="301">
        <f>SUBTOTAL(9,$B$16:B148)</f>
        <v>131</v>
      </c>
      <c r="D148" s="310" t="s">
        <v>419</v>
      </c>
      <c r="E148" s="311"/>
      <c r="F148" s="301">
        <v>1891</v>
      </c>
      <c r="G148" s="301" t="s">
        <v>17161</v>
      </c>
      <c r="H148" s="301">
        <v>2</v>
      </c>
      <c r="I148" s="301" t="s">
        <v>16980</v>
      </c>
      <c r="J148" s="312">
        <v>299.81</v>
      </c>
      <c r="K148" s="312">
        <v>229.81</v>
      </c>
      <c r="L148" s="313">
        <v>11</v>
      </c>
      <c r="M148" s="301" t="s">
        <v>17029</v>
      </c>
      <c r="N148" s="301" t="s">
        <v>17064</v>
      </c>
      <c r="O148" s="304" t="s">
        <v>17033</v>
      </c>
      <c r="P148" s="308">
        <v>67179.75</v>
      </c>
      <c r="Q148" s="308"/>
      <c r="R148" s="308">
        <v>0</v>
      </c>
      <c r="S148" s="308">
        <v>0</v>
      </c>
      <c r="T148" s="308">
        <f t="shared" si="20"/>
        <v>67179.75</v>
      </c>
      <c r="U148" s="302">
        <f t="shared" si="21"/>
        <v>224.07441379540376</v>
      </c>
      <c r="V148" s="308">
        <v>224.07441379540376</v>
      </c>
    </row>
    <row r="149" spans="1:22" ht="35.25" x14ac:dyDescent="0.5">
      <c r="A149" s="267">
        <v>166</v>
      </c>
      <c r="B149" s="267">
        <v>1</v>
      </c>
      <c r="C149" s="301">
        <f>SUBTOTAL(9,$B$16:B149)</f>
        <v>132</v>
      </c>
      <c r="D149" s="310" t="s">
        <v>379</v>
      </c>
      <c r="E149" s="311"/>
      <c r="F149" s="301">
        <v>1972</v>
      </c>
      <c r="G149" s="301" t="s">
        <v>17162</v>
      </c>
      <c r="H149" s="301">
        <v>2</v>
      </c>
      <c r="I149" s="301" t="s">
        <v>16980</v>
      </c>
      <c r="J149" s="312">
        <v>321.3</v>
      </c>
      <c r="K149" s="312">
        <v>275.3</v>
      </c>
      <c r="L149" s="313">
        <v>14</v>
      </c>
      <c r="M149" s="301" t="s">
        <v>17029</v>
      </c>
      <c r="N149" s="301" t="s">
        <v>17064</v>
      </c>
      <c r="O149" s="304" t="s">
        <v>17033</v>
      </c>
      <c r="P149" s="308">
        <v>72053.08</v>
      </c>
      <c r="Q149" s="308"/>
      <c r="R149" s="308">
        <v>0</v>
      </c>
      <c r="S149" s="308">
        <v>0</v>
      </c>
      <c r="T149" s="308">
        <f>P149-R149-S149</f>
        <v>72053.08</v>
      </c>
      <c r="U149" s="302">
        <f t="shared" si="21"/>
        <v>224.25483971366324</v>
      </c>
      <c r="V149" s="308">
        <v>224.25483971366324</v>
      </c>
    </row>
    <row r="150" spans="1:22" ht="35.25" x14ac:dyDescent="0.5">
      <c r="A150" s="267">
        <v>167</v>
      </c>
      <c r="B150" s="267">
        <v>1</v>
      </c>
      <c r="C150" s="301">
        <f>SUBTOTAL(9,$B$16:B150)</f>
        <v>133</v>
      </c>
      <c r="D150" s="310" t="s">
        <v>2131</v>
      </c>
      <c r="E150" s="311"/>
      <c r="F150" s="301">
        <v>1975</v>
      </c>
      <c r="G150" s="301" t="s">
        <v>17162</v>
      </c>
      <c r="H150" s="301">
        <v>5</v>
      </c>
      <c r="I150" s="301" t="s">
        <v>17035</v>
      </c>
      <c r="J150" s="312">
        <v>6824.86</v>
      </c>
      <c r="K150" s="312">
        <v>4475.3999999999996</v>
      </c>
      <c r="L150" s="313">
        <v>160</v>
      </c>
      <c r="M150" s="301" t="s">
        <v>17029</v>
      </c>
      <c r="N150" s="301" t="s">
        <v>17045</v>
      </c>
      <c r="O150" s="304" t="s">
        <v>17137</v>
      </c>
      <c r="P150" s="308">
        <v>10314060.01</v>
      </c>
      <c r="Q150" s="308">
        <v>0</v>
      </c>
      <c r="R150" s="308">
        <v>0</v>
      </c>
      <c r="S150" s="308">
        <v>0</v>
      </c>
      <c r="T150" s="308">
        <f t="shared" ref="T150" si="22">P150-Q150-R150-S150</f>
        <v>10314060.01</v>
      </c>
      <c r="U150" s="302">
        <f t="shared" si="21"/>
        <v>1511.2485838537348</v>
      </c>
      <c r="V150" s="308">
        <v>2309.1814119263991</v>
      </c>
    </row>
    <row r="151" spans="1:22" ht="35.25" x14ac:dyDescent="0.5">
      <c r="B151" s="267">
        <v>1</v>
      </c>
      <c r="C151" s="301">
        <f>SUBTOTAL(9,$B$16:B151)</f>
        <v>134</v>
      </c>
      <c r="D151" s="310" t="s">
        <v>17315</v>
      </c>
      <c r="E151" s="311"/>
      <c r="F151" s="301">
        <v>1955</v>
      </c>
      <c r="G151" s="301" t="s">
        <v>17162</v>
      </c>
      <c r="H151" s="301">
        <v>3</v>
      </c>
      <c r="I151" s="301" t="s">
        <v>17032</v>
      </c>
      <c r="J151" s="312">
        <v>2958.2</v>
      </c>
      <c r="K151" s="312">
        <v>2271</v>
      </c>
      <c r="L151" s="313">
        <v>72</v>
      </c>
      <c r="M151" s="301" t="s">
        <v>17029</v>
      </c>
      <c r="N151" s="301" t="s">
        <v>17045</v>
      </c>
      <c r="O151" s="304" t="s">
        <v>17277</v>
      </c>
      <c r="P151" s="308">
        <v>225169.88999999998</v>
      </c>
      <c r="Q151" s="308">
        <v>0</v>
      </c>
      <c r="R151" s="308">
        <v>0</v>
      </c>
      <c r="S151" s="308">
        <v>0</v>
      </c>
      <c r="T151" s="308">
        <f>P151-R151-S151</f>
        <v>225169.88999999998</v>
      </c>
      <c r="U151" s="302">
        <f t="shared" si="21"/>
        <v>76.117196268000811</v>
      </c>
      <c r="V151" s="308">
        <v>6556.47</v>
      </c>
    </row>
    <row r="152" spans="1:22" ht="35.25" x14ac:dyDescent="0.5">
      <c r="A152" s="267">
        <v>168</v>
      </c>
      <c r="C152" s="309" t="s">
        <v>199</v>
      </c>
      <c r="D152" s="309"/>
      <c r="E152" s="300" t="s">
        <v>17012</v>
      </c>
      <c r="F152" s="301" t="s">
        <v>17012</v>
      </c>
      <c r="G152" s="301" t="s">
        <v>17012</v>
      </c>
      <c r="H152" s="301" t="s">
        <v>17012</v>
      </c>
      <c r="I152" s="301" t="s">
        <v>17012</v>
      </c>
      <c r="J152" s="306">
        <f>SUM(J153:J170)</f>
        <v>42218.509999999995</v>
      </c>
      <c r="K152" s="306">
        <f t="shared" ref="K152:L152" si="23">SUM(K153:K170)</f>
        <v>32521.040000000005</v>
      </c>
      <c r="L152" s="307">
        <f t="shared" si="23"/>
        <v>1469</v>
      </c>
      <c r="M152" s="301" t="s">
        <v>17012</v>
      </c>
      <c r="N152" s="301" t="s">
        <v>17012</v>
      </c>
      <c r="O152" s="304" t="s">
        <v>17012</v>
      </c>
      <c r="P152" s="324">
        <v>116699239.63000001</v>
      </c>
      <c r="Q152" s="306">
        <f t="shared" ref="Q152:T152" si="24">SUM(Q153:Q170)</f>
        <v>0</v>
      </c>
      <c r="R152" s="306">
        <f t="shared" si="24"/>
        <v>0</v>
      </c>
      <c r="S152" s="306">
        <f t="shared" si="24"/>
        <v>0</v>
      </c>
      <c r="T152" s="306">
        <f t="shared" si="24"/>
        <v>116699239.63000001</v>
      </c>
      <c r="U152" s="302">
        <f t="shared" si="21"/>
        <v>2764.1723886039567</v>
      </c>
      <c r="V152" s="308">
        <f>MAX(V153:V170)</f>
        <v>12325.759346625624</v>
      </c>
    </row>
    <row r="153" spans="1:22" ht="35.25" x14ac:dyDescent="0.5">
      <c r="A153" s="267">
        <v>169</v>
      </c>
      <c r="B153" s="267">
        <v>1</v>
      </c>
      <c r="C153" s="301">
        <f>SUBTOTAL(9,$B$16:B153)</f>
        <v>135</v>
      </c>
      <c r="D153" s="310" t="s">
        <v>190</v>
      </c>
      <c r="E153" s="311"/>
      <c r="F153" s="301">
        <v>1960</v>
      </c>
      <c r="G153" s="301" t="s">
        <v>17162</v>
      </c>
      <c r="H153" s="301">
        <v>2</v>
      </c>
      <c r="I153" s="301" t="s">
        <v>16980</v>
      </c>
      <c r="J153" s="312">
        <v>969.97</v>
      </c>
      <c r="K153" s="312">
        <v>550.42999999999995</v>
      </c>
      <c r="L153" s="313">
        <v>16</v>
      </c>
      <c r="M153" s="301" t="s">
        <v>17029</v>
      </c>
      <c r="N153" s="301" t="s">
        <v>17045</v>
      </c>
      <c r="O153" s="304" t="s">
        <v>17089</v>
      </c>
      <c r="P153" s="308">
        <v>3710819.64</v>
      </c>
      <c r="Q153" s="308"/>
      <c r="R153" s="308">
        <v>0</v>
      </c>
      <c r="S153" s="308">
        <v>0</v>
      </c>
      <c r="T153" s="308">
        <f t="shared" si="19"/>
        <v>3710819.64</v>
      </c>
      <c r="U153" s="302">
        <f t="shared" si="21"/>
        <v>3825.7055785230473</v>
      </c>
      <c r="V153" s="308">
        <v>5405.3435755745022</v>
      </c>
    </row>
    <row r="154" spans="1:22" ht="35.25" x14ac:dyDescent="0.5">
      <c r="A154" s="267">
        <v>170</v>
      </c>
      <c r="B154" s="267">
        <v>1</v>
      </c>
      <c r="C154" s="301">
        <f>SUBTOTAL(9,$B$16:B154)</f>
        <v>136</v>
      </c>
      <c r="D154" s="310" t="s">
        <v>191</v>
      </c>
      <c r="E154" s="311"/>
      <c r="F154" s="301">
        <v>1964</v>
      </c>
      <c r="G154" s="301" t="s">
        <v>17162</v>
      </c>
      <c r="H154" s="301">
        <v>4</v>
      </c>
      <c r="I154" s="301" t="s">
        <v>17036</v>
      </c>
      <c r="J154" s="312">
        <v>3980.6</v>
      </c>
      <c r="K154" s="312">
        <v>2394.8000000000002</v>
      </c>
      <c r="L154" s="313">
        <v>94</v>
      </c>
      <c r="M154" s="301" t="s">
        <v>17029</v>
      </c>
      <c r="N154" s="301" t="s">
        <v>17045</v>
      </c>
      <c r="O154" s="304" t="s">
        <v>17088</v>
      </c>
      <c r="P154" s="308">
        <v>7999889.6100000003</v>
      </c>
      <c r="Q154" s="308"/>
      <c r="R154" s="308">
        <v>0</v>
      </c>
      <c r="S154" s="308">
        <v>0</v>
      </c>
      <c r="T154" s="308">
        <f t="shared" si="19"/>
        <v>7999889.6100000003</v>
      </c>
      <c r="U154" s="302">
        <f t="shared" si="21"/>
        <v>2009.7195422800585</v>
      </c>
      <c r="V154" s="308">
        <v>2647.9232819172989</v>
      </c>
    </row>
    <row r="155" spans="1:22" ht="35.25" x14ac:dyDescent="0.5">
      <c r="A155" s="267">
        <v>171</v>
      </c>
      <c r="B155" s="267">
        <v>1</v>
      </c>
      <c r="C155" s="301">
        <f>SUBTOTAL(9,$B$16:B155)</f>
        <v>137</v>
      </c>
      <c r="D155" s="310" t="s">
        <v>13817</v>
      </c>
      <c r="E155" s="311"/>
      <c r="F155" s="301">
        <v>1967</v>
      </c>
      <c r="G155" s="301" t="s">
        <v>17162</v>
      </c>
      <c r="H155" s="301">
        <v>2</v>
      </c>
      <c r="I155" s="301" t="s">
        <v>16982</v>
      </c>
      <c r="J155" s="312">
        <v>1351.94</v>
      </c>
      <c r="K155" s="312">
        <v>773.81</v>
      </c>
      <c r="L155" s="313">
        <v>45</v>
      </c>
      <c r="M155" s="301" t="s">
        <v>17029</v>
      </c>
      <c r="N155" s="301" t="s">
        <v>17045</v>
      </c>
      <c r="O155" s="304" t="s">
        <v>17089</v>
      </c>
      <c r="P155" s="308">
        <v>5188326.3199999994</v>
      </c>
      <c r="Q155" s="308"/>
      <c r="R155" s="308">
        <v>0</v>
      </c>
      <c r="S155" s="308">
        <v>0</v>
      </c>
      <c r="T155" s="308">
        <f t="shared" si="19"/>
        <v>5188326.3199999994</v>
      </c>
      <c r="U155" s="302">
        <f t="shared" si="21"/>
        <v>3837.6897791322094</v>
      </c>
      <c r="V155" s="308">
        <v>5315.9392280722514</v>
      </c>
    </row>
    <row r="156" spans="1:22" ht="35.25" x14ac:dyDescent="0.5">
      <c r="A156" s="267">
        <v>172</v>
      </c>
      <c r="B156" s="267">
        <v>1</v>
      </c>
      <c r="C156" s="301">
        <f>SUBTOTAL(9,$B$16:B156)</f>
        <v>138</v>
      </c>
      <c r="D156" s="310" t="s">
        <v>193</v>
      </c>
      <c r="E156" s="311"/>
      <c r="F156" s="301">
        <v>1963</v>
      </c>
      <c r="G156" s="301" t="s">
        <v>17162</v>
      </c>
      <c r="H156" s="301">
        <v>4</v>
      </c>
      <c r="I156" s="301" t="s">
        <v>17032</v>
      </c>
      <c r="J156" s="312">
        <v>4269.24</v>
      </c>
      <c r="K156" s="312">
        <v>2565.5</v>
      </c>
      <c r="L156" s="313">
        <v>117</v>
      </c>
      <c r="M156" s="301" t="s">
        <v>17029</v>
      </c>
      <c r="N156" s="301" t="s">
        <v>17045</v>
      </c>
      <c r="O156" s="304" t="s">
        <v>17089</v>
      </c>
      <c r="P156" s="308">
        <v>171204.21</v>
      </c>
      <c r="Q156" s="308"/>
      <c r="R156" s="308">
        <v>0</v>
      </c>
      <c r="S156" s="308">
        <v>0</v>
      </c>
      <c r="T156" s="308">
        <f t="shared" si="19"/>
        <v>171204.21</v>
      </c>
      <c r="U156" s="302">
        <f t="shared" si="21"/>
        <v>40.101800320431742</v>
      </c>
      <c r="V156" s="308">
        <v>40.101800320431742</v>
      </c>
    </row>
    <row r="157" spans="1:22" ht="35.25" x14ac:dyDescent="0.5">
      <c r="A157" s="267">
        <v>173</v>
      </c>
      <c r="B157" s="267">
        <v>1</v>
      </c>
      <c r="C157" s="301">
        <f>SUBTOTAL(9,$B$16:B157)</f>
        <v>139</v>
      </c>
      <c r="D157" s="310" t="s">
        <v>194</v>
      </c>
      <c r="E157" s="311"/>
      <c r="F157" s="301">
        <v>1962</v>
      </c>
      <c r="G157" s="301" t="s">
        <v>17162</v>
      </c>
      <c r="H157" s="301">
        <v>4</v>
      </c>
      <c r="I157" s="301" t="s">
        <v>16982</v>
      </c>
      <c r="J157" s="312">
        <v>1764.53</v>
      </c>
      <c r="K157" s="312">
        <v>1245.7</v>
      </c>
      <c r="L157" s="313">
        <v>47</v>
      </c>
      <c r="M157" s="301" t="s">
        <v>17029</v>
      </c>
      <c r="N157" s="301" t="s">
        <v>17045</v>
      </c>
      <c r="O157" s="304" t="s">
        <v>17089</v>
      </c>
      <c r="P157" s="308">
        <v>128079.12</v>
      </c>
      <c r="Q157" s="308"/>
      <c r="R157" s="308">
        <v>0</v>
      </c>
      <c r="S157" s="308">
        <v>0</v>
      </c>
      <c r="T157" s="308">
        <f t="shared" si="19"/>
        <v>128079.12</v>
      </c>
      <c r="U157" s="302">
        <f t="shared" si="21"/>
        <v>72.585402345100391</v>
      </c>
      <c r="V157" s="308">
        <v>72.585402345100391</v>
      </c>
    </row>
    <row r="158" spans="1:22" ht="35.25" x14ac:dyDescent="0.5">
      <c r="A158" s="267">
        <v>174</v>
      </c>
      <c r="B158" s="267">
        <v>1</v>
      </c>
      <c r="C158" s="301">
        <f>SUBTOTAL(9,$B$16:B158)</f>
        <v>140</v>
      </c>
      <c r="D158" s="310" t="s">
        <v>195</v>
      </c>
      <c r="E158" s="311"/>
      <c r="F158" s="301">
        <v>1963</v>
      </c>
      <c r="G158" s="301" t="s">
        <v>17162</v>
      </c>
      <c r="H158" s="301">
        <v>4</v>
      </c>
      <c r="I158" s="301" t="s">
        <v>17036</v>
      </c>
      <c r="J158" s="312">
        <v>2168.64</v>
      </c>
      <c r="K158" s="312">
        <v>2032.2</v>
      </c>
      <c r="L158" s="313">
        <v>66</v>
      </c>
      <c r="M158" s="301" t="s">
        <v>17029</v>
      </c>
      <c r="N158" s="301" t="s">
        <v>17045</v>
      </c>
      <c r="O158" s="304" t="s">
        <v>17091</v>
      </c>
      <c r="P158" s="308">
        <v>9088460.4900000002</v>
      </c>
      <c r="Q158" s="308"/>
      <c r="R158" s="308">
        <v>0</v>
      </c>
      <c r="S158" s="308">
        <v>0</v>
      </c>
      <c r="T158" s="308">
        <f t="shared" si="19"/>
        <v>9088460.4900000002</v>
      </c>
      <c r="U158" s="302">
        <f t="shared" si="21"/>
        <v>4190.8571685480301</v>
      </c>
      <c r="V158" s="308">
        <v>4251.6068282425849</v>
      </c>
    </row>
    <row r="159" spans="1:22" ht="35.25" x14ac:dyDescent="0.5">
      <c r="A159" s="267">
        <v>175</v>
      </c>
      <c r="B159" s="267">
        <v>1</v>
      </c>
      <c r="C159" s="301">
        <f>SUBTOTAL(9,$B$16:B159)</f>
        <v>141</v>
      </c>
      <c r="D159" s="310" t="s">
        <v>196</v>
      </c>
      <c r="E159" s="311"/>
      <c r="F159" s="301">
        <v>1956</v>
      </c>
      <c r="G159" s="301" t="s">
        <v>17162</v>
      </c>
      <c r="H159" s="301">
        <v>2</v>
      </c>
      <c r="I159" s="301" t="s">
        <v>17036</v>
      </c>
      <c r="J159" s="312">
        <v>2003</v>
      </c>
      <c r="K159" s="312">
        <v>1130.3</v>
      </c>
      <c r="L159" s="313">
        <v>48</v>
      </c>
      <c r="M159" s="301" t="s">
        <v>17029</v>
      </c>
      <c r="N159" s="301" t="s">
        <v>17045</v>
      </c>
      <c r="O159" s="304" t="s">
        <v>17089</v>
      </c>
      <c r="P159" s="308">
        <v>9639022.5999999996</v>
      </c>
      <c r="Q159" s="308"/>
      <c r="R159" s="308">
        <v>0</v>
      </c>
      <c r="S159" s="308">
        <v>0</v>
      </c>
      <c r="T159" s="308">
        <f t="shared" si="19"/>
        <v>9639022.5999999996</v>
      </c>
      <c r="U159" s="302">
        <f t="shared" si="21"/>
        <v>4812.2928607089361</v>
      </c>
      <c r="V159" s="308">
        <v>5520.4766298552177</v>
      </c>
    </row>
    <row r="160" spans="1:22" ht="35.25" x14ac:dyDescent="0.5">
      <c r="A160" s="267">
        <v>176</v>
      </c>
      <c r="B160" s="267">
        <v>1</v>
      </c>
      <c r="C160" s="301">
        <f>SUBTOTAL(9,$B$16:B160)</f>
        <v>142</v>
      </c>
      <c r="D160" s="310" t="s">
        <v>197</v>
      </c>
      <c r="E160" s="311"/>
      <c r="F160" s="301">
        <v>1969</v>
      </c>
      <c r="G160" s="301" t="s">
        <v>17162</v>
      </c>
      <c r="H160" s="301">
        <v>5</v>
      </c>
      <c r="I160" s="301" t="s">
        <v>17032</v>
      </c>
      <c r="J160" s="312">
        <v>4394.12</v>
      </c>
      <c r="K160" s="312">
        <v>3401.91</v>
      </c>
      <c r="L160" s="313">
        <v>115</v>
      </c>
      <c r="M160" s="301" t="s">
        <v>17029</v>
      </c>
      <c r="N160" s="301" t="s">
        <v>17045</v>
      </c>
      <c r="O160" s="304" t="s">
        <v>17088</v>
      </c>
      <c r="P160" s="308">
        <v>208591.06</v>
      </c>
      <c r="Q160" s="308"/>
      <c r="R160" s="308">
        <v>0</v>
      </c>
      <c r="S160" s="308">
        <v>0</v>
      </c>
      <c r="T160" s="308">
        <f t="shared" si="19"/>
        <v>208591.06</v>
      </c>
      <c r="U160" s="302">
        <f t="shared" ref="U160:U168" si="25">P160/J160</f>
        <v>47.470496936815564</v>
      </c>
      <c r="V160" s="308">
        <v>47.470496936815564</v>
      </c>
    </row>
    <row r="161" spans="1:22" ht="35.25" x14ac:dyDescent="0.5">
      <c r="A161" s="267">
        <v>177</v>
      </c>
      <c r="B161" s="267">
        <v>1</v>
      </c>
      <c r="C161" s="301">
        <f>SUBTOTAL(9,$B$16:B161)</f>
        <v>143</v>
      </c>
      <c r="D161" s="310" t="s">
        <v>13711</v>
      </c>
      <c r="E161" s="311"/>
      <c r="F161" s="301">
        <v>1981</v>
      </c>
      <c r="G161" s="301" t="s">
        <v>17162</v>
      </c>
      <c r="H161" s="301">
        <v>5</v>
      </c>
      <c r="I161" s="301" t="s">
        <v>17032</v>
      </c>
      <c r="J161" s="312">
        <v>3102</v>
      </c>
      <c r="K161" s="312">
        <v>2280.8000000000002</v>
      </c>
      <c r="L161" s="313">
        <v>117</v>
      </c>
      <c r="M161" s="301" t="s">
        <v>17029</v>
      </c>
      <c r="N161" s="301" t="s">
        <v>17045</v>
      </c>
      <c r="O161" s="304" t="s">
        <v>17092</v>
      </c>
      <c r="P161" s="308">
        <v>177718.58</v>
      </c>
      <c r="Q161" s="308"/>
      <c r="R161" s="308">
        <v>0</v>
      </c>
      <c r="S161" s="308">
        <v>0</v>
      </c>
      <c r="T161" s="308">
        <f t="shared" si="19"/>
        <v>177718.58</v>
      </c>
      <c r="U161" s="302">
        <f t="shared" si="25"/>
        <v>57.291611863313989</v>
      </c>
      <c r="V161" s="308">
        <v>57.291611863313989</v>
      </c>
    </row>
    <row r="162" spans="1:22" ht="35.25" x14ac:dyDescent="0.5">
      <c r="A162" s="267">
        <v>178</v>
      </c>
      <c r="B162" s="267">
        <v>1</v>
      </c>
      <c r="C162" s="301">
        <f>SUBTOTAL(9,$B$16:B162)</f>
        <v>144</v>
      </c>
      <c r="D162" s="310" t="s">
        <v>198</v>
      </c>
      <c r="E162" s="311"/>
      <c r="F162" s="301">
        <v>1980</v>
      </c>
      <c r="G162" s="301" t="s">
        <v>17162</v>
      </c>
      <c r="H162" s="301">
        <v>2</v>
      </c>
      <c r="I162" s="301" t="s">
        <v>17036</v>
      </c>
      <c r="J162" s="312">
        <v>955</v>
      </c>
      <c r="K162" s="312">
        <v>868.7</v>
      </c>
      <c r="L162" s="313">
        <v>25</v>
      </c>
      <c r="M162" s="301" t="s">
        <v>17029</v>
      </c>
      <c r="N162" s="301" t="s">
        <v>17045</v>
      </c>
      <c r="O162" s="304" t="s">
        <v>17093</v>
      </c>
      <c r="P162" s="308">
        <v>5482896.1699999999</v>
      </c>
      <c r="Q162" s="308"/>
      <c r="R162" s="308">
        <v>0</v>
      </c>
      <c r="S162" s="308">
        <v>0</v>
      </c>
      <c r="T162" s="308">
        <f t="shared" si="19"/>
        <v>5482896.1699999999</v>
      </c>
      <c r="U162" s="302">
        <f t="shared" si="25"/>
        <v>5741.2525340314132</v>
      </c>
      <c r="V162" s="308">
        <v>8329.634866596858</v>
      </c>
    </row>
    <row r="163" spans="1:22" ht="35.25" x14ac:dyDescent="0.5">
      <c r="A163" s="267">
        <v>179</v>
      </c>
      <c r="B163" s="267">
        <v>1</v>
      </c>
      <c r="C163" s="301">
        <f>SUBTOTAL(9,$B$16:B163)</f>
        <v>145</v>
      </c>
      <c r="D163" s="310" t="s">
        <v>14368</v>
      </c>
      <c r="E163" s="311"/>
      <c r="F163" s="301">
        <v>1967</v>
      </c>
      <c r="G163" s="301" t="s">
        <v>17162</v>
      </c>
      <c r="H163" s="301">
        <v>2</v>
      </c>
      <c r="I163" s="301" t="s">
        <v>16982</v>
      </c>
      <c r="J163" s="312">
        <v>680.9</v>
      </c>
      <c r="K163" s="312">
        <v>632.29999999999995</v>
      </c>
      <c r="L163" s="313">
        <v>34</v>
      </c>
      <c r="M163" s="301" t="s">
        <v>17029</v>
      </c>
      <c r="N163" s="301" t="s">
        <v>17045</v>
      </c>
      <c r="O163" s="304" t="s">
        <v>17093</v>
      </c>
      <c r="P163" s="308">
        <v>4512502.9400000004</v>
      </c>
      <c r="Q163" s="308"/>
      <c r="R163" s="308">
        <v>0</v>
      </c>
      <c r="S163" s="308">
        <v>0</v>
      </c>
      <c r="T163" s="308">
        <f t="shared" si="19"/>
        <v>4512502.9400000004</v>
      </c>
      <c r="U163" s="302">
        <f t="shared" si="25"/>
        <v>6627.2623586429736</v>
      </c>
      <c r="V163" s="308">
        <v>8905.0186000881185</v>
      </c>
    </row>
    <row r="164" spans="1:22" ht="35.25" x14ac:dyDescent="0.5">
      <c r="A164" s="267">
        <v>181</v>
      </c>
      <c r="B164" s="267">
        <v>1</v>
      </c>
      <c r="C164" s="301">
        <f>SUBTOTAL(9,$B$16:B164)</f>
        <v>146</v>
      </c>
      <c r="D164" s="310" t="s">
        <v>14055</v>
      </c>
      <c r="E164" s="311"/>
      <c r="F164" s="301">
        <v>1969</v>
      </c>
      <c r="G164" s="301" t="s">
        <v>17162</v>
      </c>
      <c r="H164" s="301">
        <v>5</v>
      </c>
      <c r="I164" s="301" t="s">
        <v>17035</v>
      </c>
      <c r="J164" s="312">
        <v>5048.3</v>
      </c>
      <c r="K164" s="312">
        <v>4655.2</v>
      </c>
      <c r="L164" s="313">
        <v>217</v>
      </c>
      <c r="M164" s="301" t="s">
        <v>17029</v>
      </c>
      <c r="N164" s="301" t="s">
        <v>17045</v>
      </c>
      <c r="O164" s="304" t="s">
        <v>17090</v>
      </c>
      <c r="P164" s="308">
        <v>11901107.99</v>
      </c>
      <c r="Q164" s="308"/>
      <c r="R164" s="308">
        <v>0</v>
      </c>
      <c r="S164" s="308">
        <v>0</v>
      </c>
      <c r="T164" s="308">
        <f t="shared" si="19"/>
        <v>11901107.99</v>
      </c>
      <c r="U164" s="302">
        <f t="shared" si="25"/>
        <v>2357.4486440980131</v>
      </c>
      <c r="V164" s="308">
        <v>2946.6061489808449</v>
      </c>
    </row>
    <row r="165" spans="1:22" ht="35.25" x14ac:dyDescent="0.5">
      <c r="A165" s="267">
        <v>182</v>
      </c>
      <c r="B165" s="267">
        <v>1</v>
      </c>
      <c r="C165" s="301">
        <f>SUBTOTAL(9,$B$16:B165)</f>
        <v>147</v>
      </c>
      <c r="D165" s="310" t="s">
        <v>13956</v>
      </c>
      <c r="E165" s="311"/>
      <c r="F165" s="301">
        <v>1994</v>
      </c>
      <c r="G165" s="301" t="s">
        <v>17162</v>
      </c>
      <c r="H165" s="301">
        <v>4</v>
      </c>
      <c r="I165" s="301" t="s">
        <v>16980</v>
      </c>
      <c r="J165" s="312">
        <v>935</v>
      </c>
      <c r="K165" s="312">
        <v>845.2</v>
      </c>
      <c r="L165" s="313">
        <v>25</v>
      </c>
      <c r="M165" s="301" t="s">
        <v>17029</v>
      </c>
      <c r="N165" s="301" t="s">
        <v>17045</v>
      </c>
      <c r="O165" s="304" t="s">
        <v>17093</v>
      </c>
      <c r="P165" s="308">
        <v>2993264.29</v>
      </c>
      <c r="Q165" s="308"/>
      <c r="R165" s="308">
        <v>0</v>
      </c>
      <c r="S165" s="308">
        <v>0</v>
      </c>
      <c r="T165" s="308">
        <f t="shared" si="19"/>
        <v>2993264.29</v>
      </c>
      <c r="U165" s="302">
        <f t="shared" si="25"/>
        <v>3201.3521818181816</v>
      </c>
      <c r="V165" s="308">
        <v>4330.8850481283425</v>
      </c>
    </row>
    <row r="166" spans="1:22" ht="35.25" x14ac:dyDescent="0.5">
      <c r="A166" s="267">
        <v>183</v>
      </c>
      <c r="B166" s="267">
        <v>1</v>
      </c>
      <c r="C166" s="301">
        <f>SUBTOTAL(9,$B$16:B166)</f>
        <v>148</v>
      </c>
      <c r="D166" s="316" t="s">
        <v>13398</v>
      </c>
      <c r="E166" s="317"/>
      <c r="F166" s="317">
        <v>1957</v>
      </c>
      <c r="G166" s="301" t="s">
        <v>17162</v>
      </c>
      <c r="H166" s="317">
        <v>3</v>
      </c>
      <c r="I166" s="317">
        <v>4</v>
      </c>
      <c r="J166" s="318">
        <v>3060.3</v>
      </c>
      <c r="K166" s="318">
        <v>2813.7</v>
      </c>
      <c r="L166" s="319">
        <v>100</v>
      </c>
      <c r="M166" s="317" t="s">
        <v>17029</v>
      </c>
      <c r="N166" s="317" t="s">
        <v>17045</v>
      </c>
      <c r="O166" s="320" t="s">
        <v>17093</v>
      </c>
      <c r="P166" s="321">
        <v>30439998.599999998</v>
      </c>
      <c r="Q166" s="321">
        <v>0</v>
      </c>
      <c r="R166" s="321">
        <v>0</v>
      </c>
      <c r="S166" s="321">
        <v>0</v>
      </c>
      <c r="T166" s="308">
        <f t="shared" si="19"/>
        <v>30439998.599999998</v>
      </c>
      <c r="U166" s="302">
        <f t="shared" si="25"/>
        <v>9946.736790510733</v>
      </c>
      <c r="V166" s="308">
        <v>12054.864525765446</v>
      </c>
    </row>
    <row r="167" spans="1:22" ht="35.25" x14ac:dyDescent="0.5">
      <c r="A167" s="267">
        <v>184</v>
      </c>
      <c r="B167" s="267">
        <v>1</v>
      </c>
      <c r="C167" s="301">
        <f>SUBTOTAL(9,$B$16:B167)</f>
        <v>149</v>
      </c>
      <c r="D167" s="316" t="s">
        <v>14011</v>
      </c>
      <c r="E167" s="317"/>
      <c r="F167" s="317">
        <v>1968</v>
      </c>
      <c r="G167" s="301" t="s">
        <v>17162</v>
      </c>
      <c r="H167" s="317">
        <v>3</v>
      </c>
      <c r="I167" s="317" t="s">
        <v>16982</v>
      </c>
      <c r="J167" s="318">
        <v>1032.5</v>
      </c>
      <c r="K167" s="318">
        <v>644</v>
      </c>
      <c r="L167" s="319">
        <v>83</v>
      </c>
      <c r="M167" s="317" t="s">
        <v>17029</v>
      </c>
      <c r="N167" s="317" t="s">
        <v>17045</v>
      </c>
      <c r="O167" s="320" t="s">
        <v>17090</v>
      </c>
      <c r="P167" s="321">
        <v>3908071</v>
      </c>
      <c r="Q167" s="321">
        <v>0</v>
      </c>
      <c r="R167" s="321">
        <v>0</v>
      </c>
      <c r="S167" s="321">
        <v>0</v>
      </c>
      <c r="T167" s="308">
        <f t="shared" si="19"/>
        <v>3908071</v>
      </c>
      <c r="U167" s="302">
        <f t="shared" si="25"/>
        <v>3785.0566585956417</v>
      </c>
      <c r="V167" s="308">
        <v>5362.4042615012104</v>
      </c>
    </row>
    <row r="168" spans="1:22" ht="35.25" x14ac:dyDescent="0.5">
      <c r="A168" s="267">
        <v>185</v>
      </c>
      <c r="B168" s="267">
        <v>1</v>
      </c>
      <c r="C168" s="301">
        <f>SUBTOTAL(9,$B$16:B168)</f>
        <v>150</v>
      </c>
      <c r="D168" s="316" t="s">
        <v>14076</v>
      </c>
      <c r="E168" s="317"/>
      <c r="F168" s="317">
        <v>1973</v>
      </c>
      <c r="G168" s="301" t="s">
        <v>17162</v>
      </c>
      <c r="H168" s="317">
        <v>5</v>
      </c>
      <c r="I168" s="317">
        <v>6</v>
      </c>
      <c r="J168" s="318">
        <v>4885.2</v>
      </c>
      <c r="K168" s="318">
        <v>4486.7</v>
      </c>
      <c r="L168" s="319">
        <v>260</v>
      </c>
      <c r="M168" s="317" t="s">
        <v>17029</v>
      </c>
      <c r="N168" s="317" t="s">
        <v>17045</v>
      </c>
      <c r="O168" s="320" t="s">
        <v>17089</v>
      </c>
      <c r="P168" s="321">
        <v>11109378.639999999</v>
      </c>
      <c r="Q168" s="321">
        <v>0</v>
      </c>
      <c r="R168" s="321">
        <v>0</v>
      </c>
      <c r="S168" s="321">
        <v>0</v>
      </c>
      <c r="T168" s="308">
        <f t="shared" si="19"/>
        <v>11109378.639999999</v>
      </c>
      <c r="U168" s="302">
        <f t="shared" si="25"/>
        <v>2274.088807008925</v>
      </c>
      <c r="V168" s="308">
        <v>3043.0586062392535</v>
      </c>
    </row>
    <row r="169" spans="1:22" ht="35.25" x14ac:dyDescent="0.5">
      <c r="A169" s="267">
        <v>186</v>
      </c>
      <c r="B169" s="267">
        <v>1</v>
      </c>
      <c r="C169" s="301">
        <f>SUBTOTAL(9,$B$16:B169)</f>
        <v>151</v>
      </c>
      <c r="D169" s="310" t="s">
        <v>192</v>
      </c>
      <c r="E169" s="311"/>
      <c r="F169" s="301">
        <v>1964</v>
      </c>
      <c r="G169" s="301" t="s">
        <v>17162</v>
      </c>
      <c r="H169" s="301">
        <v>2</v>
      </c>
      <c r="I169" s="301" t="s">
        <v>16982</v>
      </c>
      <c r="J169" s="318">
        <v>970.78</v>
      </c>
      <c r="K169" s="312">
        <v>553.29999999999995</v>
      </c>
      <c r="L169" s="313">
        <v>23</v>
      </c>
      <c r="M169" s="301" t="s">
        <v>17029</v>
      </c>
      <c r="N169" s="301" t="s">
        <v>17045</v>
      </c>
      <c r="O169" s="304" t="s">
        <v>17089</v>
      </c>
      <c r="P169" s="308">
        <v>4149693.86</v>
      </c>
      <c r="Q169" s="308"/>
      <c r="R169" s="308">
        <v>0</v>
      </c>
      <c r="S169" s="308">
        <v>0</v>
      </c>
      <c r="T169" s="308">
        <f t="shared" si="19"/>
        <v>4149693.86</v>
      </c>
      <c r="U169" s="302">
        <f t="shared" ref="U169:U224" si="26">P169/J169</f>
        <v>4274.5976019283462</v>
      </c>
      <c r="V169" s="308">
        <v>5586.806876120233</v>
      </c>
    </row>
    <row r="170" spans="1:22" ht="35.25" x14ac:dyDescent="0.5">
      <c r="B170" s="267">
        <v>1</v>
      </c>
      <c r="C170" s="301">
        <f>SUBTOTAL(9,$B$16:B170)</f>
        <v>152</v>
      </c>
      <c r="D170" s="310" t="s">
        <v>13505</v>
      </c>
      <c r="E170" s="311" t="s">
        <v>17410</v>
      </c>
      <c r="F170" s="301">
        <v>1880</v>
      </c>
      <c r="G170" s="301" t="s">
        <v>17162</v>
      </c>
      <c r="H170" s="301">
        <v>2</v>
      </c>
      <c r="I170" s="301" t="s">
        <v>16980</v>
      </c>
      <c r="J170" s="312">
        <v>646.49</v>
      </c>
      <c r="K170" s="312">
        <v>646.49</v>
      </c>
      <c r="L170" s="313">
        <v>37</v>
      </c>
      <c r="M170" s="301" t="s">
        <v>17029</v>
      </c>
      <c r="N170" s="301" t="s">
        <v>17064</v>
      </c>
      <c r="O170" s="304" t="s">
        <v>17033</v>
      </c>
      <c r="P170" s="308">
        <v>5890214.5099999998</v>
      </c>
      <c r="Q170" s="308">
        <v>0</v>
      </c>
      <c r="R170" s="308">
        <v>0</v>
      </c>
      <c r="S170" s="308">
        <v>0</v>
      </c>
      <c r="T170" s="308">
        <f t="shared" si="19"/>
        <v>5890214.5099999998</v>
      </c>
      <c r="U170" s="302">
        <f t="shared" si="26"/>
        <v>9111.0682454484977</v>
      </c>
      <c r="V170" s="308">
        <v>12325.759346625624</v>
      </c>
    </row>
    <row r="171" spans="1:22" ht="35.25" x14ac:dyDescent="0.5">
      <c r="A171" s="267">
        <v>187</v>
      </c>
      <c r="C171" s="309" t="s">
        <v>325</v>
      </c>
      <c r="D171" s="309"/>
      <c r="E171" s="300" t="s">
        <v>17012</v>
      </c>
      <c r="F171" s="301" t="s">
        <v>17012</v>
      </c>
      <c r="G171" s="301" t="s">
        <v>17012</v>
      </c>
      <c r="H171" s="301" t="s">
        <v>17012</v>
      </c>
      <c r="I171" s="301" t="s">
        <v>17012</v>
      </c>
      <c r="J171" s="306">
        <f>J172</f>
        <v>3965.2</v>
      </c>
      <c r="K171" s="306">
        <f t="shared" ref="K171:L171" si="27">K172</f>
        <v>3485.8</v>
      </c>
      <c r="L171" s="307">
        <f t="shared" si="27"/>
        <v>178</v>
      </c>
      <c r="M171" s="301" t="s">
        <v>17012</v>
      </c>
      <c r="N171" s="301" t="s">
        <v>17012</v>
      </c>
      <c r="O171" s="304" t="s">
        <v>17012</v>
      </c>
      <c r="P171" s="324">
        <v>7328697.5000000009</v>
      </c>
      <c r="Q171" s="306">
        <f t="shared" ref="Q171" si="28">Q172</f>
        <v>0</v>
      </c>
      <c r="R171" s="306">
        <f t="shared" ref="R171" si="29">R172</f>
        <v>0</v>
      </c>
      <c r="S171" s="306">
        <f t="shared" ref="S171" si="30">S172</f>
        <v>0</v>
      </c>
      <c r="T171" s="306">
        <f t="shared" ref="T171" si="31">T172</f>
        <v>7328697.5000000009</v>
      </c>
      <c r="U171" s="302">
        <f t="shared" si="26"/>
        <v>1848.2541864218706</v>
      </c>
      <c r="V171" s="308">
        <f>V172</f>
        <v>8312.1200000000008</v>
      </c>
    </row>
    <row r="172" spans="1:22" ht="35.25" x14ac:dyDescent="0.5">
      <c r="A172" s="267">
        <v>191</v>
      </c>
      <c r="B172" s="267">
        <v>1</v>
      </c>
      <c r="C172" s="301">
        <f>SUBTOTAL(9,$B$16:B172)</f>
        <v>153</v>
      </c>
      <c r="D172" s="310" t="s">
        <v>2617</v>
      </c>
      <c r="E172" s="311"/>
      <c r="F172" s="301">
        <v>1981</v>
      </c>
      <c r="G172" s="301" t="s">
        <v>17034</v>
      </c>
      <c r="H172" s="301">
        <v>5</v>
      </c>
      <c r="I172" s="301" t="s">
        <v>17039</v>
      </c>
      <c r="J172" s="312">
        <v>3965.2</v>
      </c>
      <c r="K172" s="312">
        <v>3485.8</v>
      </c>
      <c r="L172" s="313">
        <v>178</v>
      </c>
      <c r="M172" s="301" t="s">
        <v>17029</v>
      </c>
      <c r="N172" s="301" t="s">
        <v>17045</v>
      </c>
      <c r="O172" s="304" t="s">
        <v>17158</v>
      </c>
      <c r="P172" s="308">
        <v>7328697.5000000009</v>
      </c>
      <c r="Q172" s="308"/>
      <c r="R172" s="308">
        <v>0</v>
      </c>
      <c r="S172" s="308">
        <v>0</v>
      </c>
      <c r="T172" s="308">
        <f t="shared" si="19"/>
        <v>7328697.5000000009</v>
      </c>
      <c r="U172" s="302">
        <f t="shared" si="26"/>
        <v>1848.2541864218706</v>
      </c>
      <c r="V172" s="308">
        <v>8312.1200000000008</v>
      </c>
    </row>
    <row r="173" spans="1:22" ht="35.25" x14ac:dyDescent="0.5">
      <c r="A173" s="267">
        <v>192</v>
      </c>
      <c r="C173" s="309" t="s">
        <v>507</v>
      </c>
      <c r="D173" s="309"/>
      <c r="E173" s="300" t="s">
        <v>17012</v>
      </c>
      <c r="F173" s="301" t="s">
        <v>17012</v>
      </c>
      <c r="G173" s="301" t="s">
        <v>17012</v>
      </c>
      <c r="H173" s="301" t="s">
        <v>17012</v>
      </c>
      <c r="I173" s="301" t="s">
        <v>17012</v>
      </c>
      <c r="J173" s="306">
        <f>SUM(J174:J187)</f>
        <v>48749.030000000006</v>
      </c>
      <c r="K173" s="306">
        <f t="shared" ref="K173:L173" si="32">SUM(K174:K187)</f>
        <v>38243.749999999993</v>
      </c>
      <c r="L173" s="307">
        <f t="shared" si="32"/>
        <v>1465</v>
      </c>
      <c r="M173" s="301" t="s">
        <v>17012</v>
      </c>
      <c r="N173" s="301" t="s">
        <v>17012</v>
      </c>
      <c r="O173" s="304" t="s">
        <v>17012</v>
      </c>
      <c r="P173" s="324">
        <v>57162110.360000014</v>
      </c>
      <c r="Q173" s="306">
        <f t="shared" ref="Q173:T173" si="33">SUM(Q174:Q187)</f>
        <v>0</v>
      </c>
      <c r="R173" s="306">
        <f t="shared" si="33"/>
        <v>0</v>
      </c>
      <c r="S173" s="306">
        <f t="shared" si="33"/>
        <v>0</v>
      </c>
      <c r="T173" s="306">
        <f t="shared" si="33"/>
        <v>57162110.360000014</v>
      </c>
      <c r="U173" s="302">
        <f t="shared" si="26"/>
        <v>1172.5794412729854</v>
      </c>
      <c r="V173" s="308">
        <f>MAX(V174:V187)</f>
        <v>10473.100891644111</v>
      </c>
    </row>
    <row r="174" spans="1:22" ht="35.25" x14ac:dyDescent="0.5">
      <c r="A174" s="267">
        <v>193</v>
      </c>
      <c r="B174" s="267">
        <v>1</v>
      </c>
      <c r="C174" s="301">
        <f>SUBTOTAL(9,$B$16:B174)</f>
        <v>154</v>
      </c>
      <c r="D174" s="310" t="s">
        <v>512</v>
      </c>
      <c r="E174" s="311"/>
      <c r="F174" s="301">
        <v>1965</v>
      </c>
      <c r="G174" s="301" t="s">
        <v>17034</v>
      </c>
      <c r="H174" s="301">
        <v>4</v>
      </c>
      <c r="I174" s="301" t="s">
        <v>17032</v>
      </c>
      <c r="J174" s="312">
        <v>3917.4</v>
      </c>
      <c r="K174" s="312">
        <v>2777.6</v>
      </c>
      <c r="L174" s="313">
        <v>118</v>
      </c>
      <c r="M174" s="301" t="s">
        <v>17029</v>
      </c>
      <c r="N174" s="301" t="s">
        <v>17045</v>
      </c>
      <c r="O174" s="304" t="s">
        <v>17105</v>
      </c>
      <c r="P174" s="308">
        <v>6779232.2199999997</v>
      </c>
      <c r="Q174" s="308"/>
      <c r="R174" s="308">
        <v>0</v>
      </c>
      <c r="S174" s="308">
        <v>0</v>
      </c>
      <c r="T174" s="308">
        <f t="shared" si="19"/>
        <v>6779232.2199999997</v>
      </c>
      <c r="U174" s="302">
        <f t="shared" si="26"/>
        <v>1730.5437841425435</v>
      </c>
      <c r="V174" s="308">
        <v>2460.9029254097104</v>
      </c>
    </row>
    <row r="175" spans="1:22" ht="35.25" x14ac:dyDescent="0.5">
      <c r="A175" s="267">
        <v>194</v>
      </c>
      <c r="B175" s="267">
        <v>1</v>
      </c>
      <c r="C175" s="301">
        <f>SUBTOTAL(9,$B$16:B175)</f>
        <v>155</v>
      </c>
      <c r="D175" s="310" t="s">
        <v>513</v>
      </c>
      <c r="E175" s="311"/>
      <c r="F175" s="301">
        <v>1968</v>
      </c>
      <c r="G175" s="301" t="s">
        <v>17034</v>
      </c>
      <c r="H175" s="301">
        <v>5</v>
      </c>
      <c r="I175" s="301" t="s">
        <v>17032</v>
      </c>
      <c r="J175" s="312">
        <v>2900.26</v>
      </c>
      <c r="K175" s="312">
        <v>2622.26</v>
      </c>
      <c r="L175" s="313">
        <v>108</v>
      </c>
      <c r="M175" s="301" t="s">
        <v>17029</v>
      </c>
      <c r="N175" s="301" t="s">
        <v>17045</v>
      </c>
      <c r="O175" s="304" t="s">
        <v>17106</v>
      </c>
      <c r="P175" s="308">
        <v>5552319.8900000006</v>
      </c>
      <c r="Q175" s="308"/>
      <c r="R175" s="308">
        <v>0</v>
      </c>
      <c r="S175" s="308">
        <v>0</v>
      </c>
      <c r="T175" s="308">
        <f t="shared" si="19"/>
        <v>5552319.8900000006</v>
      </c>
      <c r="U175" s="302">
        <f t="shared" si="26"/>
        <v>1914.4214277340652</v>
      </c>
      <c r="V175" s="308">
        <v>2399.9409415017963</v>
      </c>
    </row>
    <row r="176" spans="1:22" ht="35.25" x14ac:dyDescent="0.5">
      <c r="A176" s="267">
        <v>195</v>
      </c>
      <c r="B176" s="267">
        <v>1</v>
      </c>
      <c r="C176" s="301">
        <f>SUBTOTAL(9,$B$16:B176)</f>
        <v>156</v>
      </c>
      <c r="D176" s="310" t="s">
        <v>3271</v>
      </c>
      <c r="E176" s="311"/>
      <c r="F176" s="301">
        <v>1974</v>
      </c>
      <c r="G176" s="301" t="s">
        <v>17162</v>
      </c>
      <c r="H176" s="301">
        <v>5</v>
      </c>
      <c r="I176" s="301" t="s">
        <v>17035</v>
      </c>
      <c r="J176" s="312">
        <v>4926.6000000000004</v>
      </c>
      <c r="K176" s="312">
        <v>4452</v>
      </c>
      <c r="L176" s="313">
        <v>180</v>
      </c>
      <c r="M176" s="301" t="s">
        <v>17029</v>
      </c>
      <c r="N176" s="301" t="s">
        <v>17045</v>
      </c>
      <c r="O176" s="304" t="s">
        <v>17104</v>
      </c>
      <c r="P176" s="308">
        <v>371727.94</v>
      </c>
      <c r="Q176" s="308"/>
      <c r="R176" s="308">
        <v>0</v>
      </c>
      <c r="S176" s="308">
        <v>0</v>
      </c>
      <c r="T176" s="308">
        <f t="shared" si="19"/>
        <v>371727.94</v>
      </c>
      <c r="U176" s="302">
        <f t="shared" si="26"/>
        <v>75.453241586489668</v>
      </c>
      <c r="V176" s="308">
        <v>75.453241586489668</v>
      </c>
    </row>
    <row r="177" spans="1:22" ht="35.25" x14ac:dyDescent="0.5">
      <c r="A177" s="267">
        <v>196</v>
      </c>
      <c r="B177" s="267">
        <v>1</v>
      </c>
      <c r="C177" s="301">
        <f>SUBTOTAL(9,$B$16:B177)</f>
        <v>157</v>
      </c>
      <c r="D177" s="310" t="s">
        <v>515</v>
      </c>
      <c r="E177" s="311"/>
      <c r="F177" s="301">
        <v>1963</v>
      </c>
      <c r="G177" s="301" t="s">
        <v>17162</v>
      </c>
      <c r="H177" s="301">
        <v>2</v>
      </c>
      <c r="I177" s="301">
        <v>1</v>
      </c>
      <c r="J177" s="312">
        <v>400</v>
      </c>
      <c r="K177" s="312">
        <v>372.62</v>
      </c>
      <c r="L177" s="313">
        <v>18</v>
      </c>
      <c r="M177" s="301" t="s">
        <v>17029</v>
      </c>
      <c r="N177" s="301" t="s">
        <v>17064</v>
      </c>
      <c r="O177" s="304" t="s">
        <v>17033</v>
      </c>
      <c r="P177" s="308">
        <v>74020.710000000006</v>
      </c>
      <c r="Q177" s="308"/>
      <c r="R177" s="308">
        <v>0</v>
      </c>
      <c r="S177" s="308">
        <v>0</v>
      </c>
      <c r="T177" s="308">
        <f t="shared" si="19"/>
        <v>74020.710000000006</v>
      </c>
      <c r="U177" s="302">
        <f t="shared" si="26"/>
        <v>185.05177500000002</v>
      </c>
      <c r="V177" s="308">
        <v>185.05177500000002</v>
      </c>
    </row>
    <row r="178" spans="1:22" ht="35.25" x14ac:dyDescent="0.5">
      <c r="A178" s="267">
        <v>197</v>
      </c>
      <c r="B178" s="267">
        <v>1</v>
      </c>
      <c r="C178" s="301">
        <f>SUBTOTAL(9,$B$16:B178)</f>
        <v>158</v>
      </c>
      <c r="D178" s="310" t="s">
        <v>516</v>
      </c>
      <c r="E178" s="311"/>
      <c r="F178" s="301">
        <v>1990</v>
      </c>
      <c r="G178" s="301" t="s">
        <v>17034</v>
      </c>
      <c r="H178" s="301">
        <v>5</v>
      </c>
      <c r="I178" s="301" t="s">
        <v>17032</v>
      </c>
      <c r="J178" s="312">
        <v>4381.5</v>
      </c>
      <c r="K178" s="312">
        <v>3229.2</v>
      </c>
      <c r="L178" s="313">
        <v>112</v>
      </c>
      <c r="M178" s="301" t="s">
        <v>17029</v>
      </c>
      <c r="N178" s="301" t="s">
        <v>17045</v>
      </c>
      <c r="O178" s="304" t="s">
        <v>17107</v>
      </c>
      <c r="P178" s="308">
        <v>5014795.91</v>
      </c>
      <c r="Q178" s="308"/>
      <c r="R178" s="308">
        <v>0</v>
      </c>
      <c r="S178" s="308">
        <v>0</v>
      </c>
      <c r="T178" s="308">
        <f t="shared" si="19"/>
        <v>5014795.91</v>
      </c>
      <c r="U178" s="302">
        <f t="shared" si="26"/>
        <v>1144.5386077827229</v>
      </c>
      <c r="V178" s="308">
        <v>1833.9624593404087</v>
      </c>
    </row>
    <row r="179" spans="1:22" ht="35.25" x14ac:dyDescent="0.5">
      <c r="A179" s="267">
        <v>198</v>
      </c>
      <c r="B179" s="267">
        <v>1</v>
      </c>
      <c r="C179" s="301">
        <f>SUBTOTAL(9,$B$16:B179)</f>
        <v>159</v>
      </c>
      <c r="D179" s="310" t="s">
        <v>517</v>
      </c>
      <c r="E179" s="311"/>
      <c r="F179" s="301">
        <v>2005</v>
      </c>
      <c r="G179" s="301" t="s">
        <v>17162</v>
      </c>
      <c r="H179" s="301">
        <v>3</v>
      </c>
      <c r="I179" s="301" t="s">
        <v>17036</v>
      </c>
      <c r="J179" s="312">
        <v>1468.2</v>
      </c>
      <c r="K179" s="312">
        <v>926.5</v>
      </c>
      <c r="L179" s="313">
        <v>51</v>
      </c>
      <c r="M179" s="301" t="s">
        <v>17029</v>
      </c>
      <c r="N179" s="301" t="s">
        <v>17045</v>
      </c>
      <c r="O179" s="304" t="s">
        <v>17103</v>
      </c>
      <c r="P179" s="308">
        <v>141834.82999999999</v>
      </c>
      <c r="Q179" s="308"/>
      <c r="R179" s="308">
        <v>0</v>
      </c>
      <c r="S179" s="308">
        <v>0</v>
      </c>
      <c r="T179" s="308">
        <f t="shared" si="19"/>
        <v>141834.82999999999</v>
      </c>
      <c r="U179" s="302">
        <f t="shared" si="26"/>
        <v>96.604570222040579</v>
      </c>
      <c r="V179" s="308">
        <v>96.604570222040579</v>
      </c>
    </row>
    <row r="180" spans="1:22" ht="35.25" x14ac:dyDescent="0.5">
      <c r="A180" s="267">
        <v>199</v>
      </c>
      <c r="B180" s="267">
        <v>1</v>
      </c>
      <c r="C180" s="301">
        <f>SUBTOTAL(9,$B$16:B180)</f>
        <v>160</v>
      </c>
      <c r="D180" s="310" t="s">
        <v>518</v>
      </c>
      <c r="E180" s="311"/>
      <c r="F180" s="301">
        <v>1968</v>
      </c>
      <c r="G180" s="301" t="s">
        <v>17162</v>
      </c>
      <c r="H180" s="301">
        <v>5</v>
      </c>
      <c r="I180" s="301" t="s">
        <v>16982</v>
      </c>
      <c r="J180" s="312">
        <v>2458</v>
      </c>
      <c r="K180" s="312">
        <v>1892.3</v>
      </c>
      <c r="L180" s="313">
        <v>52</v>
      </c>
      <c r="M180" s="301" t="s">
        <v>17029</v>
      </c>
      <c r="N180" s="301" t="s">
        <v>17045</v>
      </c>
      <c r="O180" s="304" t="s">
        <v>17106</v>
      </c>
      <c r="P180" s="308">
        <v>179960.51</v>
      </c>
      <c r="Q180" s="308"/>
      <c r="R180" s="308">
        <v>0</v>
      </c>
      <c r="S180" s="308">
        <v>0</v>
      </c>
      <c r="T180" s="308">
        <f t="shared" si="19"/>
        <v>179960.51</v>
      </c>
      <c r="U180" s="302">
        <f t="shared" si="26"/>
        <v>73.214202603742891</v>
      </c>
      <c r="V180" s="308">
        <v>73.214202603742891</v>
      </c>
    </row>
    <row r="181" spans="1:22" ht="35.25" x14ac:dyDescent="0.5">
      <c r="A181" s="267">
        <v>200</v>
      </c>
      <c r="B181" s="267">
        <v>1</v>
      </c>
      <c r="C181" s="301">
        <f>SUBTOTAL(9,$B$16:B181)</f>
        <v>161</v>
      </c>
      <c r="D181" s="310" t="s">
        <v>520</v>
      </c>
      <c r="E181" s="311"/>
      <c r="F181" s="301">
        <v>1973</v>
      </c>
      <c r="G181" s="301" t="s">
        <v>17034</v>
      </c>
      <c r="H181" s="301">
        <v>5</v>
      </c>
      <c r="I181" s="301" t="s">
        <v>17039</v>
      </c>
      <c r="J181" s="312">
        <v>7134.5</v>
      </c>
      <c r="K181" s="312">
        <v>4410.8999999999996</v>
      </c>
      <c r="L181" s="313">
        <v>14</v>
      </c>
      <c r="M181" s="301" t="s">
        <v>17029</v>
      </c>
      <c r="N181" s="301" t="s">
        <v>17045</v>
      </c>
      <c r="O181" s="304" t="s">
        <v>17104</v>
      </c>
      <c r="P181" s="308">
        <v>9432457.9800000004</v>
      </c>
      <c r="Q181" s="308"/>
      <c r="R181" s="308">
        <v>0</v>
      </c>
      <c r="S181" s="308">
        <v>0</v>
      </c>
      <c r="T181" s="308">
        <f t="shared" si="19"/>
        <v>9432457.9800000004</v>
      </c>
      <c r="U181" s="302">
        <f t="shared" si="26"/>
        <v>1322.0909636274441</v>
      </c>
      <c r="V181" s="308">
        <v>1822.8294310743572</v>
      </c>
    </row>
    <row r="182" spans="1:22" ht="35.25" x14ac:dyDescent="0.5">
      <c r="A182" s="267">
        <v>203</v>
      </c>
      <c r="B182" s="267">
        <v>1</v>
      </c>
      <c r="C182" s="301">
        <f>SUBTOTAL(9,$B$16:B182)</f>
        <v>162</v>
      </c>
      <c r="D182" s="310" t="s">
        <v>3536</v>
      </c>
      <c r="E182" s="311"/>
      <c r="F182" s="301">
        <v>1982</v>
      </c>
      <c r="G182" s="301" t="s">
        <v>17162</v>
      </c>
      <c r="H182" s="301">
        <v>9</v>
      </c>
      <c r="I182" s="301" t="s">
        <v>17032</v>
      </c>
      <c r="J182" s="312">
        <v>9363</v>
      </c>
      <c r="K182" s="312">
        <v>9363</v>
      </c>
      <c r="L182" s="313">
        <v>419</v>
      </c>
      <c r="M182" s="301" t="s">
        <v>17029</v>
      </c>
      <c r="N182" s="301" t="s">
        <v>17045</v>
      </c>
      <c r="O182" s="304" t="s">
        <v>17279</v>
      </c>
      <c r="P182" s="308">
        <v>7584984.4900000002</v>
      </c>
      <c r="Q182" s="308"/>
      <c r="R182" s="308">
        <v>0</v>
      </c>
      <c r="S182" s="308">
        <v>0</v>
      </c>
      <c r="T182" s="308">
        <f t="shared" si="19"/>
        <v>7584984.4900000002</v>
      </c>
      <c r="U182" s="302">
        <f t="shared" si="26"/>
        <v>810.10194275339109</v>
      </c>
      <c r="V182" s="308">
        <v>1767.0565641781482</v>
      </c>
    </row>
    <row r="183" spans="1:22" ht="35.25" x14ac:dyDescent="0.5">
      <c r="A183" s="267">
        <v>204</v>
      </c>
      <c r="B183" s="267">
        <v>1</v>
      </c>
      <c r="C183" s="301">
        <f>SUBTOTAL(9,$B$16:B183)</f>
        <v>163</v>
      </c>
      <c r="D183" s="310" t="s">
        <v>640</v>
      </c>
      <c r="E183" s="311"/>
      <c r="F183" s="301">
        <v>2001</v>
      </c>
      <c r="G183" s="301" t="s">
        <v>17269</v>
      </c>
      <c r="H183" s="301" t="s">
        <v>17039</v>
      </c>
      <c r="I183" s="301" t="s">
        <v>16982</v>
      </c>
      <c r="J183" s="312">
        <v>4008</v>
      </c>
      <c r="K183" s="312">
        <v>2472.3000000000002</v>
      </c>
      <c r="L183" s="313">
        <v>92</v>
      </c>
      <c r="M183" s="301" t="s">
        <v>17029</v>
      </c>
      <c r="N183" s="301" t="s">
        <v>17045</v>
      </c>
      <c r="O183" s="304" t="s">
        <v>17280</v>
      </c>
      <c r="P183" s="308">
        <v>8373319.7300000004</v>
      </c>
      <c r="Q183" s="308"/>
      <c r="R183" s="308">
        <v>0</v>
      </c>
      <c r="S183" s="308">
        <v>0</v>
      </c>
      <c r="T183" s="308">
        <f t="shared" si="19"/>
        <v>8373319.7300000004</v>
      </c>
      <c r="U183" s="302">
        <f t="shared" si="26"/>
        <v>2089.1516292415172</v>
      </c>
      <c r="V183" s="308">
        <v>2361.5780272954094</v>
      </c>
    </row>
    <row r="184" spans="1:22" ht="35.25" x14ac:dyDescent="0.5">
      <c r="A184" s="267">
        <v>205</v>
      </c>
      <c r="B184" s="267">
        <v>1</v>
      </c>
      <c r="C184" s="301">
        <f>SUBTOTAL(9,$B$16:B184)</f>
        <v>164</v>
      </c>
      <c r="D184" s="310" t="s">
        <v>17030</v>
      </c>
      <c r="E184" s="311"/>
      <c r="F184" s="301">
        <v>1972</v>
      </c>
      <c r="G184" s="301" t="s">
        <v>17162</v>
      </c>
      <c r="H184" s="301" t="s">
        <v>17039</v>
      </c>
      <c r="I184" s="301" t="s">
        <v>17032</v>
      </c>
      <c r="J184" s="312">
        <v>2806.29</v>
      </c>
      <c r="K184" s="312">
        <v>2806.29</v>
      </c>
      <c r="L184" s="313">
        <v>150</v>
      </c>
      <c r="M184" s="301" t="s">
        <v>17029</v>
      </c>
      <c r="N184" s="301" t="s">
        <v>17064</v>
      </c>
      <c r="O184" s="304" t="s">
        <v>17033</v>
      </c>
      <c r="P184" s="308">
        <v>4249002.8899999997</v>
      </c>
      <c r="Q184" s="308"/>
      <c r="R184" s="308">
        <v>0</v>
      </c>
      <c r="S184" s="308">
        <v>0</v>
      </c>
      <c r="T184" s="308">
        <f t="shared" si="19"/>
        <v>4249002.8899999997</v>
      </c>
      <c r="U184" s="302">
        <f t="shared" si="26"/>
        <v>1514.0997152824548</v>
      </c>
      <c r="V184" s="308">
        <v>2918.4371717819613</v>
      </c>
    </row>
    <row r="185" spans="1:22" ht="35.25" x14ac:dyDescent="0.5">
      <c r="A185" s="267">
        <v>206</v>
      </c>
      <c r="B185" s="267">
        <v>1</v>
      </c>
      <c r="C185" s="301">
        <f>SUBTOTAL(9,$B$16:B185)</f>
        <v>165</v>
      </c>
      <c r="D185" s="310" t="s">
        <v>17316</v>
      </c>
      <c r="E185" s="311"/>
      <c r="F185" s="301">
        <v>1984</v>
      </c>
      <c r="G185" s="301" t="s">
        <v>17162</v>
      </c>
      <c r="H185" s="301" t="s">
        <v>16982</v>
      </c>
      <c r="I185" s="301">
        <v>4</v>
      </c>
      <c r="J185" s="312">
        <v>1145.3</v>
      </c>
      <c r="K185" s="312">
        <v>645.70000000000005</v>
      </c>
      <c r="L185" s="313">
        <v>48</v>
      </c>
      <c r="M185" s="301" t="s">
        <v>17029</v>
      </c>
      <c r="N185" s="301" t="s">
        <v>17064</v>
      </c>
      <c r="O185" s="304" t="s">
        <v>17033</v>
      </c>
      <c r="P185" s="308">
        <v>9085835.3499999996</v>
      </c>
      <c r="Q185" s="308"/>
      <c r="R185" s="308">
        <v>0</v>
      </c>
      <c r="S185" s="308">
        <v>0</v>
      </c>
      <c r="T185" s="308">
        <f t="shared" si="19"/>
        <v>9085835.3499999996</v>
      </c>
      <c r="U185" s="302">
        <f t="shared" si="26"/>
        <v>7933.148825635205</v>
      </c>
      <c r="V185" s="308">
        <v>10473.100891644111</v>
      </c>
    </row>
    <row r="186" spans="1:22" ht="35.25" x14ac:dyDescent="0.5">
      <c r="A186" s="267">
        <v>207</v>
      </c>
      <c r="B186" s="267">
        <v>1</v>
      </c>
      <c r="C186" s="301">
        <f>SUBTOTAL(9,$B$16:B186)</f>
        <v>166</v>
      </c>
      <c r="D186" s="310" t="s">
        <v>514</v>
      </c>
      <c r="E186" s="311"/>
      <c r="F186" s="301">
        <v>1930</v>
      </c>
      <c r="G186" s="301" t="s">
        <v>17162</v>
      </c>
      <c r="H186" s="301">
        <v>3</v>
      </c>
      <c r="I186" s="301" t="s">
        <v>17036</v>
      </c>
      <c r="J186" s="312">
        <v>1159.1300000000001</v>
      </c>
      <c r="K186" s="312">
        <v>834.33</v>
      </c>
      <c r="L186" s="313">
        <v>44</v>
      </c>
      <c r="M186" s="301" t="s">
        <v>17029</v>
      </c>
      <c r="N186" s="301" t="s">
        <v>17045</v>
      </c>
      <c r="O186" s="304" t="s">
        <v>17107</v>
      </c>
      <c r="P186" s="308">
        <v>143099.59</v>
      </c>
      <c r="Q186" s="308"/>
      <c r="R186" s="308">
        <v>0</v>
      </c>
      <c r="S186" s="308">
        <v>0</v>
      </c>
      <c r="T186" s="308">
        <f>P186-R186-S186</f>
        <v>143099.59</v>
      </c>
      <c r="U186" s="302">
        <f t="shared" si="26"/>
        <v>123.45430624692656</v>
      </c>
      <c r="V186" s="308">
        <v>123.45430624692656</v>
      </c>
    </row>
    <row r="187" spans="1:22" ht="35.25" x14ac:dyDescent="0.5">
      <c r="A187" s="267">
        <v>492</v>
      </c>
      <c r="B187" s="267">
        <v>1</v>
      </c>
      <c r="C187" s="301">
        <f>SUBTOTAL(9,$B$16:B187)</f>
        <v>167</v>
      </c>
      <c r="D187" s="310" t="s">
        <v>539</v>
      </c>
      <c r="E187" s="311"/>
      <c r="F187" s="301">
        <v>1965</v>
      </c>
      <c r="G187" s="301" t="s">
        <v>17162</v>
      </c>
      <c r="H187" s="301">
        <v>5</v>
      </c>
      <c r="I187" s="301" t="s">
        <v>16982</v>
      </c>
      <c r="J187" s="312">
        <v>2680.85</v>
      </c>
      <c r="K187" s="312">
        <v>1438.75</v>
      </c>
      <c r="L187" s="313">
        <v>59</v>
      </c>
      <c r="M187" s="301" t="s">
        <v>17029</v>
      </c>
      <c r="N187" s="301" t="s">
        <v>17045</v>
      </c>
      <c r="O187" s="304" t="s">
        <v>17107</v>
      </c>
      <c r="P187" s="308">
        <v>179518.32</v>
      </c>
      <c r="Q187" s="308"/>
      <c r="R187" s="308">
        <v>0</v>
      </c>
      <c r="S187" s="308">
        <v>0</v>
      </c>
      <c r="T187" s="308">
        <f t="shared" ref="T187" si="34">P187-R187-S187</f>
        <v>179518.32</v>
      </c>
      <c r="U187" s="302">
        <f t="shared" si="26"/>
        <v>66.963209429845023</v>
      </c>
      <c r="V187" s="308">
        <v>2036.3610795083648</v>
      </c>
    </row>
    <row r="188" spans="1:22" ht="35.25" x14ac:dyDescent="0.5">
      <c r="A188" s="267">
        <v>208</v>
      </c>
      <c r="C188" s="309" t="s">
        <v>532</v>
      </c>
      <c r="D188" s="309"/>
      <c r="E188" s="300" t="s">
        <v>17012</v>
      </c>
      <c r="F188" s="301" t="s">
        <v>17012</v>
      </c>
      <c r="G188" s="301" t="s">
        <v>17012</v>
      </c>
      <c r="H188" s="301" t="s">
        <v>17012</v>
      </c>
      <c r="I188" s="301" t="s">
        <v>17012</v>
      </c>
      <c r="J188" s="306">
        <f>SUM(J189:J195)</f>
        <v>22040.7</v>
      </c>
      <c r="K188" s="306">
        <f t="shared" ref="K188:L188" si="35">SUM(K189:K195)</f>
        <v>13889</v>
      </c>
      <c r="L188" s="307">
        <f t="shared" si="35"/>
        <v>613</v>
      </c>
      <c r="M188" s="301" t="s">
        <v>17012</v>
      </c>
      <c r="N188" s="301" t="s">
        <v>17012</v>
      </c>
      <c r="O188" s="304" t="s">
        <v>17012</v>
      </c>
      <c r="P188" s="324">
        <v>25103196.559999999</v>
      </c>
      <c r="Q188" s="306">
        <f t="shared" ref="Q188" si="36">SUM(Q189:Q195)</f>
        <v>0</v>
      </c>
      <c r="R188" s="306">
        <f t="shared" ref="R188" si="37">SUM(R189:R195)</f>
        <v>0</v>
      </c>
      <c r="S188" s="306">
        <f t="shared" ref="S188" si="38">SUM(S189:S195)</f>
        <v>0</v>
      </c>
      <c r="T188" s="306">
        <f t="shared" ref="T188" si="39">SUM(T189:T195)</f>
        <v>25103196.559999999</v>
      </c>
      <c r="U188" s="302">
        <f t="shared" si="26"/>
        <v>1138.9473365183501</v>
      </c>
      <c r="V188" s="308">
        <f>MAX(V189:V195)</f>
        <v>7319.0806390105627</v>
      </c>
    </row>
    <row r="189" spans="1:22" ht="35.25" x14ac:dyDescent="0.5">
      <c r="A189" s="267">
        <v>209</v>
      </c>
      <c r="B189" s="267">
        <v>1</v>
      </c>
      <c r="C189" s="301">
        <f>SUBTOTAL(9,$B$16:B189)</f>
        <v>168</v>
      </c>
      <c r="D189" s="310" t="s">
        <v>521</v>
      </c>
      <c r="E189" s="311"/>
      <c r="F189" s="301">
        <v>1984</v>
      </c>
      <c r="G189" s="301" t="s">
        <v>17034</v>
      </c>
      <c r="H189" s="301">
        <v>9</v>
      </c>
      <c r="I189" s="301">
        <v>2</v>
      </c>
      <c r="J189" s="312">
        <v>5594.5</v>
      </c>
      <c r="K189" s="312">
        <v>4096</v>
      </c>
      <c r="L189" s="313">
        <v>151</v>
      </c>
      <c r="M189" s="301" t="s">
        <v>17029</v>
      </c>
      <c r="N189" s="301" t="s">
        <v>17045</v>
      </c>
      <c r="O189" s="304" t="s">
        <v>17108</v>
      </c>
      <c r="P189" s="308">
        <v>198356.51</v>
      </c>
      <c r="Q189" s="308"/>
      <c r="R189" s="308">
        <v>0</v>
      </c>
      <c r="S189" s="308">
        <v>0</v>
      </c>
      <c r="T189" s="308">
        <f t="shared" si="19"/>
        <v>198356.51</v>
      </c>
      <c r="U189" s="302">
        <f t="shared" si="26"/>
        <v>35.455627848780054</v>
      </c>
      <c r="V189" s="308">
        <v>35.455627848780054</v>
      </c>
    </row>
    <row r="190" spans="1:22" ht="35.25" x14ac:dyDescent="0.5">
      <c r="A190" s="267">
        <v>210</v>
      </c>
      <c r="B190" s="267">
        <v>1</v>
      </c>
      <c r="C190" s="301">
        <f>SUBTOTAL(9,$B$16:B190)</f>
        <v>169</v>
      </c>
      <c r="D190" s="310" t="s">
        <v>523</v>
      </c>
      <c r="E190" s="311"/>
      <c r="F190" s="301">
        <v>1972</v>
      </c>
      <c r="G190" s="301" t="s">
        <v>17162</v>
      </c>
      <c r="H190" s="301">
        <v>2</v>
      </c>
      <c r="I190" s="301">
        <v>2</v>
      </c>
      <c r="J190" s="312">
        <v>776.2</v>
      </c>
      <c r="K190" s="312">
        <v>717.9</v>
      </c>
      <c r="L190" s="313">
        <v>48</v>
      </c>
      <c r="M190" s="301" t="s">
        <v>17029</v>
      </c>
      <c r="N190" s="301" t="s">
        <v>17045</v>
      </c>
      <c r="O190" s="304" t="s">
        <v>17108</v>
      </c>
      <c r="P190" s="308">
        <v>5201998.6600000011</v>
      </c>
      <c r="Q190" s="308"/>
      <c r="R190" s="308">
        <v>0</v>
      </c>
      <c r="S190" s="308">
        <v>0</v>
      </c>
      <c r="T190" s="308">
        <f t="shared" si="19"/>
        <v>5201998.6600000011</v>
      </c>
      <c r="U190" s="302">
        <f t="shared" si="26"/>
        <v>6701.8792321566616</v>
      </c>
      <c r="V190" s="308">
        <v>7319.0806390105627</v>
      </c>
    </row>
    <row r="191" spans="1:22" ht="35.25" x14ac:dyDescent="0.5">
      <c r="A191" s="267">
        <v>211</v>
      </c>
      <c r="B191" s="267">
        <v>1</v>
      </c>
      <c r="C191" s="301">
        <f>SUBTOTAL(9,$B$16:B191)</f>
        <v>170</v>
      </c>
      <c r="D191" s="310" t="s">
        <v>524</v>
      </c>
      <c r="E191" s="311"/>
      <c r="F191" s="301">
        <v>1982</v>
      </c>
      <c r="G191" s="301" t="s">
        <v>17034</v>
      </c>
      <c r="H191" s="301">
        <v>5</v>
      </c>
      <c r="I191" s="301">
        <v>4</v>
      </c>
      <c r="J191" s="312">
        <v>3798.1</v>
      </c>
      <c r="K191" s="312">
        <v>2692.4</v>
      </c>
      <c r="L191" s="313">
        <v>138</v>
      </c>
      <c r="M191" s="301" t="s">
        <v>17029</v>
      </c>
      <c r="N191" s="301" t="s">
        <v>17045</v>
      </c>
      <c r="O191" s="304" t="s">
        <v>17109</v>
      </c>
      <c r="P191" s="308">
        <v>102979.17</v>
      </c>
      <c r="Q191" s="308"/>
      <c r="R191" s="308">
        <v>0</v>
      </c>
      <c r="S191" s="308">
        <v>0</v>
      </c>
      <c r="T191" s="308">
        <f t="shared" si="19"/>
        <v>102979.17</v>
      </c>
      <c r="U191" s="302">
        <f t="shared" si="26"/>
        <v>27.113338248071404</v>
      </c>
      <c r="V191" s="308">
        <v>27.113338248071404</v>
      </c>
    </row>
    <row r="192" spans="1:22" ht="35.25" x14ac:dyDescent="0.5">
      <c r="A192" s="267">
        <v>212</v>
      </c>
      <c r="B192" s="267">
        <v>1</v>
      </c>
      <c r="C192" s="301">
        <f>SUBTOTAL(9,$B$16:B192)</f>
        <v>171</v>
      </c>
      <c r="D192" s="310" t="s">
        <v>17043</v>
      </c>
      <c r="E192" s="311"/>
      <c r="F192" s="301">
        <v>1993</v>
      </c>
      <c r="G192" s="301" t="s">
        <v>17269</v>
      </c>
      <c r="H192" s="301">
        <v>5</v>
      </c>
      <c r="I192" s="301" t="s">
        <v>17036</v>
      </c>
      <c r="J192" s="312">
        <v>5482.2</v>
      </c>
      <c r="K192" s="312">
        <v>3303.8</v>
      </c>
      <c r="L192" s="313">
        <v>147</v>
      </c>
      <c r="M192" s="301" t="s">
        <v>17029</v>
      </c>
      <c r="N192" s="301" t="s">
        <v>17045</v>
      </c>
      <c r="O192" s="304" t="s">
        <v>17108</v>
      </c>
      <c r="P192" s="308">
        <v>7279824.7300000004</v>
      </c>
      <c r="Q192" s="308"/>
      <c r="R192" s="308">
        <v>0</v>
      </c>
      <c r="S192" s="308">
        <v>0</v>
      </c>
      <c r="T192" s="308">
        <f t="shared" si="19"/>
        <v>7279824.7300000004</v>
      </c>
      <c r="U192" s="302">
        <f t="shared" si="26"/>
        <v>1327.9020703367262</v>
      </c>
      <c r="V192" s="308">
        <v>1931.7980366093905</v>
      </c>
    </row>
    <row r="193" spans="1:22" ht="35.25" x14ac:dyDescent="0.5">
      <c r="A193" s="267">
        <v>213</v>
      </c>
      <c r="B193" s="267">
        <v>1</v>
      </c>
      <c r="C193" s="301">
        <f>SUBTOTAL(9,$B$16:B193)</f>
        <v>172</v>
      </c>
      <c r="D193" s="310" t="s">
        <v>17042</v>
      </c>
      <c r="E193" s="311"/>
      <c r="F193" s="301">
        <v>1964</v>
      </c>
      <c r="G193" s="301" t="s">
        <v>17162</v>
      </c>
      <c r="H193" s="301">
        <v>2</v>
      </c>
      <c r="I193" s="301" t="s">
        <v>16982</v>
      </c>
      <c r="J193" s="312">
        <v>669.7</v>
      </c>
      <c r="K193" s="312">
        <v>350.2</v>
      </c>
      <c r="L193" s="313">
        <v>11</v>
      </c>
      <c r="M193" s="301" t="s">
        <v>17029</v>
      </c>
      <c r="N193" s="301" t="s">
        <v>17045</v>
      </c>
      <c r="O193" s="304" t="s">
        <v>17108</v>
      </c>
      <c r="P193" s="308">
        <v>2384930.21</v>
      </c>
      <c r="Q193" s="308"/>
      <c r="R193" s="308">
        <v>0</v>
      </c>
      <c r="S193" s="308">
        <v>0</v>
      </c>
      <c r="T193" s="308">
        <f t="shared" si="19"/>
        <v>2384930.21</v>
      </c>
      <c r="U193" s="302">
        <f t="shared" si="26"/>
        <v>3561.1918918918914</v>
      </c>
      <c r="V193" s="308">
        <v>5937.1328953262646</v>
      </c>
    </row>
    <row r="194" spans="1:22" ht="35.25" x14ac:dyDescent="0.5">
      <c r="A194" s="267">
        <v>214</v>
      </c>
      <c r="B194" s="267">
        <v>1</v>
      </c>
      <c r="C194" s="301">
        <f>SUBTOTAL(9,$B$16:B194)</f>
        <v>173</v>
      </c>
      <c r="D194" s="310" t="s">
        <v>3825</v>
      </c>
      <c r="E194" s="311"/>
      <c r="F194" s="301">
        <v>2002</v>
      </c>
      <c r="G194" s="301" t="s">
        <v>17162</v>
      </c>
      <c r="H194" s="301">
        <v>5</v>
      </c>
      <c r="I194" s="301" t="s">
        <v>17036</v>
      </c>
      <c r="J194" s="312">
        <v>5019</v>
      </c>
      <c r="K194" s="312">
        <v>2368</v>
      </c>
      <c r="L194" s="313">
        <v>93</v>
      </c>
      <c r="M194" s="301" t="s">
        <v>17029</v>
      </c>
      <c r="N194" s="301" t="s">
        <v>17045</v>
      </c>
      <c r="O194" s="304" t="s">
        <v>17108</v>
      </c>
      <c r="P194" s="308">
        <v>7153587.8300000001</v>
      </c>
      <c r="Q194" s="308"/>
      <c r="R194" s="308">
        <v>0</v>
      </c>
      <c r="S194" s="308">
        <v>0</v>
      </c>
      <c r="T194" s="308">
        <f t="shared" si="19"/>
        <v>7153587.8300000001</v>
      </c>
      <c r="U194" s="302">
        <f t="shared" si="26"/>
        <v>1425.3014206017135</v>
      </c>
      <c r="V194" s="308">
        <v>1973.8576657899982</v>
      </c>
    </row>
    <row r="195" spans="1:22" ht="35.25" x14ac:dyDescent="0.5">
      <c r="A195" s="267">
        <v>215</v>
      </c>
      <c r="B195" s="267">
        <v>1</v>
      </c>
      <c r="C195" s="301">
        <f>SUBTOTAL(9,$B$16:B195)</f>
        <v>174</v>
      </c>
      <c r="D195" s="310" t="s">
        <v>522</v>
      </c>
      <c r="E195" s="311"/>
      <c r="F195" s="301">
        <v>1964</v>
      </c>
      <c r="G195" s="301" t="s">
        <v>17162</v>
      </c>
      <c r="H195" s="301">
        <v>2</v>
      </c>
      <c r="I195" s="301">
        <v>2</v>
      </c>
      <c r="J195" s="312">
        <v>701</v>
      </c>
      <c r="K195" s="312">
        <v>360.7</v>
      </c>
      <c r="L195" s="313">
        <v>25</v>
      </c>
      <c r="M195" s="301" t="s">
        <v>17029</v>
      </c>
      <c r="N195" s="301" t="s">
        <v>17045</v>
      </c>
      <c r="O195" s="304" t="s">
        <v>17109</v>
      </c>
      <c r="P195" s="308">
        <v>2781519.4499999997</v>
      </c>
      <c r="Q195" s="308"/>
      <c r="R195" s="308">
        <v>0</v>
      </c>
      <c r="S195" s="308">
        <v>0</v>
      </c>
      <c r="T195" s="308">
        <f>P195-R195-S195</f>
        <v>2781519.4499999997</v>
      </c>
      <c r="U195" s="302">
        <f t="shared" si="26"/>
        <v>3967.9307417974319</v>
      </c>
      <c r="V195" s="308">
        <v>5634.4040467902996</v>
      </c>
    </row>
    <row r="196" spans="1:22" ht="35.25" x14ac:dyDescent="0.5">
      <c r="A196" s="267">
        <v>216</v>
      </c>
      <c r="C196" s="309" t="s">
        <v>533</v>
      </c>
      <c r="D196" s="309"/>
      <c r="E196" s="300" t="s">
        <v>17012</v>
      </c>
      <c r="F196" s="301" t="s">
        <v>17012</v>
      </c>
      <c r="G196" s="301" t="s">
        <v>17012</v>
      </c>
      <c r="H196" s="301" t="s">
        <v>17012</v>
      </c>
      <c r="I196" s="301" t="s">
        <v>17012</v>
      </c>
      <c r="J196" s="306">
        <f>SUM(J197:J197)</f>
        <v>2093.84</v>
      </c>
      <c r="K196" s="306">
        <f>SUM(K197:K197)</f>
        <v>1914.34</v>
      </c>
      <c r="L196" s="307">
        <f>SUM(L197:L197)</f>
        <v>80</v>
      </c>
      <c r="M196" s="301" t="s">
        <v>17012</v>
      </c>
      <c r="N196" s="301" t="s">
        <v>17012</v>
      </c>
      <c r="O196" s="304" t="s">
        <v>17012</v>
      </c>
      <c r="P196" s="324">
        <v>184127.11</v>
      </c>
      <c r="Q196" s="306">
        <f>SUM(Q197:Q197)</f>
        <v>0</v>
      </c>
      <c r="R196" s="306">
        <f>SUM(R197:R197)</f>
        <v>0</v>
      </c>
      <c r="S196" s="306">
        <f>SUM(S197:S197)</f>
        <v>0</v>
      </c>
      <c r="T196" s="306">
        <f>SUM(T197:T197)</f>
        <v>184127.11</v>
      </c>
      <c r="U196" s="302">
        <f t="shared" si="26"/>
        <v>87.937526267527588</v>
      </c>
      <c r="V196" s="308">
        <f>MAX(V197:V197)</f>
        <v>87.937526267527588</v>
      </c>
    </row>
    <row r="197" spans="1:22" ht="35.25" x14ac:dyDescent="0.5">
      <c r="A197" s="267">
        <v>217</v>
      </c>
      <c r="B197" s="267">
        <v>1</v>
      </c>
      <c r="C197" s="301">
        <f>SUBTOTAL(9,$B$16:B197)</f>
        <v>175</v>
      </c>
      <c r="D197" s="310" t="s">
        <v>525</v>
      </c>
      <c r="E197" s="311"/>
      <c r="F197" s="301">
        <v>1955</v>
      </c>
      <c r="G197" s="301" t="s">
        <v>17162</v>
      </c>
      <c r="H197" s="301">
        <v>3</v>
      </c>
      <c r="I197" s="301" t="s">
        <v>17036</v>
      </c>
      <c r="J197" s="312">
        <v>2093.84</v>
      </c>
      <c r="K197" s="312">
        <v>1914.34</v>
      </c>
      <c r="L197" s="313">
        <v>80</v>
      </c>
      <c r="M197" s="301" t="s">
        <v>17029</v>
      </c>
      <c r="N197" s="301" t="s">
        <v>17064</v>
      </c>
      <c r="O197" s="304" t="s">
        <v>17033</v>
      </c>
      <c r="P197" s="308">
        <v>184127.11</v>
      </c>
      <c r="Q197" s="308"/>
      <c r="R197" s="308">
        <v>0</v>
      </c>
      <c r="S197" s="308">
        <v>0</v>
      </c>
      <c r="T197" s="308">
        <f t="shared" si="19"/>
        <v>184127.11</v>
      </c>
      <c r="U197" s="302">
        <f t="shared" si="26"/>
        <v>87.937526267527588</v>
      </c>
      <c r="V197" s="308">
        <v>87.937526267527588</v>
      </c>
    </row>
    <row r="198" spans="1:22" ht="35.25" x14ac:dyDescent="0.5">
      <c r="A198" s="267">
        <v>223</v>
      </c>
      <c r="C198" s="309" t="s">
        <v>534</v>
      </c>
      <c r="D198" s="309"/>
      <c r="E198" s="300" t="s">
        <v>17012</v>
      </c>
      <c r="F198" s="301" t="s">
        <v>17012</v>
      </c>
      <c r="G198" s="301" t="s">
        <v>17012</v>
      </c>
      <c r="H198" s="301" t="s">
        <v>17012</v>
      </c>
      <c r="I198" s="301" t="s">
        <v>17012</v>
      </c>
      <c r="J198" s="306">
        <f>SUM(J199:J203)</f>
        <v>15900.630000000001</v>
      </c>
      <c r="K198" s="306">
        <f t="shared" ref="K198:L198" si="40">SUM(K199:K203)</f>
        <v>11966.509999999998</v>
      </c>
      <c r="L198" s="307">
        <f t="shared" si="40"/>
        <v>504</v>
      </c>
      <c r="M198" s="301" t="s">
        <v>17012</v>
      </c>
      <c r="N198" s="301" t="s">
        <v>17012</v>
      </c>
      <c r="O198" s="304" t="s">
        <v>17012</v>
      </c>
      <c r="P198" s="324">
        <v>5162162.76</v>
      </c>
      <c r="Q198" s="306">
        <f t="shared" ref="Q198" si="41">SUM(Q199:Q203)</f>
        <v>0</v>
      </c>
      <c r="R198" s="306">
        <f t="shared" ref="R198" si="42">SUM(R199:R203)</f>
        <v>0</v>
      </c>
      <c r="S198" s="306">
        <f t="shared" ref="S198" si="43">SUM(S199:S203)</f>
        <v>0</v>
      </c>
      <c r="T198" s="306">
        <f t="shared" ref="T198" si="44">SUM(T199:T203)</f>
        <v>5162162.76</v>
      </c>
      <c r="U198" s="302">
        <f t="shared" si="26"/>
        <v>324.65146097984791</v>
      </c>
      <c r="V198" s="308">
        <f>MAX(V199:V203)</f>
        <v>3246.876126284712</v>
      </c>
    </row>
    <row r="199" spans="1:22" ht="35.25" x14ac:dyDescent="0.5">
      <c r="A199" s="267">
        <v>224</v>
      </c>
      <c r="B199" s="267">
        <v>1</v>
      </c>
      <c r="C199" s="301">
        <f>SUBTOTAL(9,$B$16:B199)</f>
        <v>176</v>
      </c>
      <c r="D199" s="310" t="s">
        <v>527</v>
      </c>
      <c r="E199" s="311"/>
      <c r="F199" s="301">
        <v>1965</v>
      </c>
      <c r="G199" s="301" t="s">
        <v>17162</v>
      </c>
      <c r="H199" s="301">
        <v>4</v>
      </c>
      <c r="I199" s="301" t="s">
        <v>17036</v>
      </c>
      <c r="J199" s="312">
        <v>2685.45</v>
      </c>
      <c r="K199" s="312">
        <v>1980.26</v>
      </c>
      <c r="L199" s="313">
        <v>74</v>
      </c>
      <c r="M199" s="301" t="s">
        <v>17029</v>
      </c>
      <c r="N199" s="301" t="s">
        <v>17045</v>
      </c>
      <c r="O199" s="304" t="s">
        <v>17112</v>
      </c>
      <c r="P199" s="308">
        <v>179026.61</v>
      </c>
      <c r="Q199" s="308"/>
      <c r="R199" s="308">
        <v>0</v>
      </c>
      <c r="S199" s="308">
        <v>0</v>
      </c>
      <c r="T199" s="308">
        <f t="shared" ref="T199:T250" si="45">P199-R199-S199</f>
        <v>179026.61</v>
      </c>
      <c r="U199" s="302">
        <f t="shared" si="26"/>
        <v>66.665404308402685</v>
      </c>
      <c r="V199" s="308">
        <v>66.665404308402685</v>
      </c>
    </row>
    <row r="200" spans="1:22" ht="35.25" x14ac:dyDescent="0.5">
      <c r="A200" s="267">
        <v>225</v>
      </c>
      <c r="B200" s="267">
        <v>1</v>
      </c>
      <c r="C200" s="301">
        <f>SUBTOTAL(9,$B$16:B200)</f>
        <v>177</v>
      </c>
      <c r="D200" s="310" t="s">
        <v>528</v>
      </c>
      <c r="E200" s="311"/>
      <c r="F200" s="301">
        <v>1962</v>
      </c>
      <c r="G200" s="301" t="s">
        <v>17162</v>
      </c>
      <c r="H200" s="301">
        <v>3</v>
      </c>
      <c r="I200" s="301" t="s">
        <v>16982</v>
      </c>
      <c r="J200" s="312">
        <v>1347.34</v>
      </c>
      <c r="K200" s="312">
        <v>927.1</v>
      </c>
      <c r="L200" s="313">
        <v>40</v>
      </c>
      <c r="M200" s="301" t="s">
        <v>17029</v>
      </c>
      <c r="N200" s="301" t="s">
        <v>17045</v>
      </c>
      <c r="O200" s="304" t="s">
        <v>17111</v>
      </c>
      <c r="P200" s="308">
        <v>116886.8</v>
      </c>
      <c r="Q200" s="308"/>
      <c r="R200" s="308">
        <v>0</v>
      </c>
      <c r="S200" s="308">
        <v>0</v>
      </c>
      <c r="T200" s="308">
        <f t="shared" si="45"/>
        <v>116886.8</v>
      </c>
      <c r="U200" s="302">
        <f t="shared" si="26"/>
        <v>86.753751836952816</v>
      </c>
      <c r="V200" s="308">
        <v>86.753751836952816</v>
      </c>
    </row>
    <row r="201" spans="1:22" ht="35.25" x14ac:dyDescent="0.5">
      <c r="A201" s="267">
        <v>226</v>
      </c>
      <c r="B201" s="267">
        <v>1</v>
      </c>
      <c r="C201" s="301">
        <f>SUBTOTAL(9,$B$16:B201)</f>
        <v>178</v>
      </c>
      <c r="D201" s="310" t="s">
        <v>529</v>
      </c>
      <c r="E201" s="311"/>
      <c r="F201" s="301">
        <v>1962</v>
      </c>
      <c r="G201" s="301" t="s">
        <v>17162</v>
      </c>
      <c r="H201" s="301">
        <v>3</v>
      </c>
      <c r="I201" s="301" t="s">
        <v>16982</v>
      </c>
      <c r="J201" s="312">
        <v>1392.88</v>
      </c>
      <c r="K201" s="312">
        <v>969.68</v>
      </c>
      <c r="L201" s="313">
        <v>57</v>
      </c>
      <c r="M201" s="301" t="s">
        <v>17029</v>
      </c>
      <c r="N201" s="301" t="s">
        <v>17045</v>
      </c>
      <c r="O201" s="304" t="s">
        <v>17112</v>
      </c>
      <c r="P201" s="308">
        <v>122137.60000000001</v>
      </c>
      <c r="Q201" s="308"/>
      <c r="R201" s="308">
        <v>0</v>
      </c>
      <c r="S201" s="308">
        <v>0</v>
      </c>
      <c r="T201" s="308">
        <f t="shared" si="45"/>
        <v>122137.60000000001</v>
      </c>
      <c r="U201" s="302">
        <f t="shared" si="26"/>
        <v>87.687094365630927</v>
      </c>
      <c r="V201" s="308">
        <v>87.687094365630927</v>
      </c>
    </row>
    <row r="202" spans="1:22" ht="35.25" x14ac:dyDescent="0.5">
      <c r="A202" s="267">
        <v>227</v>
      </c>
      <c r="B202" s="267">
        <v>1</v>
      </c>
      <c r="C202" s="301">
        <f>SUBTOTAL(9,$B$16:B202)</f>
        <v>179</v>
      </c>
      <c r="D202" s="310" t="s">
        <v>530</v>
      </c>
      <c r="E202" s="311"/>
      <c r="F202" s="301">
        <v>1967</v>
      </c>
      <c r="G202" s="301" t="s">
        <v>17162</v>
      </c>
      <c r="H202" s="301">
        <v>5</v>
      </c>
      <c r="I202" s="301" t="s">
        <v>17031</v>
      </c>
      <c r="J202" s="312">
        <v>7765.21</v>
      </c>
      <c r="K202" s="312">
        <v>6076.67</v>
      </c>
      <c r="L202" s="313">
        <v>260</v>
      </c>
      <c r="M202" s="301" t="s">
        <v>17029</v>
      </c>
      <c r="N202" s="301" t="s">
        <v>17045</v>
      </c>
      <c r="O202" s="304" t="s">
        <v>17111</v>
      </c>
      <c r="P202" s="308">
        <v>95356.97</v>
      </c>
      <c r="Q202" s="308"/>
      <c r="R202" s="308">
        <v>0</v>
      </c>
      <c r="S202" s="308">
        <v>0</v>
      </c>
      <c r="T202" s="308">
        <f t="shared" si="45"/>
        <v>95356.97</v>
      </c>
      <c r="U202" s="302">
        <f t="shared" si="26"/>
        <v>12.280024622643818</v>
      </c>
      <c r="V202" s="308">
        <v>12.280024622643818</v>
      </c>
    </row>
    <row r="203" spans="1:22" ht="35.25" x14ac:dyDescent="0.5">
      <c r="A203" s="267">
        <v>228</v>
      </c>
      <c r="B203" s="267">
        <v>1</v>
      </c>
      <c r="C203" s="301">
        <f>SUBTOTAL(9,$B$16:B203)</f>
        <v>180</v>
      </c>
      <c r="D203" s="310" t="s">
        <v>4167</v>
      </c>
      <c r="E203" s="311"/>
      <c r="F203" s="301">
        <v>1964</v>
      </c>
      <c r="G203" s="301" t="s">
        <v>17162</v>
      </c>
      <c r="H203" s="301">
        <v>4</v>
      </c>
      <c r="I203" s="301" t="s">
        <v>17036</v>
      </c>
      <c r="J203" s="312">
        <v>2709.75</v>
      </c>
      <c r="K203" s="312">
        <v>2012.8</v>
      </c>
      <c r="L203" s="313">
        <v>73</v>
      </c>
      <c r="M203" s="301" t="s">
        <v>17029</v>
      </c>
      <c r="N203" s="301" t="s">
        <v>17045</v>
      </c>
      <c r="O203" s="304" t="s">
        <v>17283</v>
      </c>
      <c r="P203" s="308">
        <v>4648754.7799999993</v>
      </c>
      <c r="Q203" s="308"/>
      <c r="R203" s="308">
        <v>0</v>
      </c>
      <c r="S203" s="308">
        <v>0</v>
      </c>
      <c r="T203" s="308">
        <f t="shared" si="45"/>
        <v>4648754.7799999993</v>
      </c>
      <c r="U203" s="302">
        <f t="shared" si="26"/>
        <v>1715.5659304363869</v>
      </c>
      <c r="V203" s="308">
        <v>3246.876126284712</v>
      </c>
    </row>
    <row r="204" spans="1:22" ht="35.25" x14ac:dyDescent="0.5">
      <c r="A204" s="267">
        <v>230</v>
      </c>
      <c r="C204" s="309" t="s">
        <v>535</v>
      </c>
      <c r="D204" s="309"/>
      <c r="E204" s="300" t="s">
        <v>17012</v>
      </c>
      <c r="F204" s="301" t="s">
        <v>17012</v>
      </c>
      <c r="G204" s="301" t="s">
        <v>17012</v>
      </c>
      <c r="H204" s="301" t="s">
        <v>17012</v>
      </c>
      <c r="I204" s="301" t="s">
        <v>17012</v>
      </c>
      <c r="J204" s="306">
        <f>J205</f>
        <v>936.95</v>
      </c>
      <c r="K204" s="306">
        <f t="shared" ref="K204:L204" si="46">K205</f>
        <v>812.48</v>
      </c>
      <c r="L204" s="307">
        <f t="shared" si="46"/>
        <v>41</v>
      </c>
      <c r="M204" s="301" t="s">
        <v>17012</v>
      </c>
      <c r="N204" s="301" t="s">
        <v>17012</v>
      </c>
      <c r="O204" s="304" t="s">
        <v>17012</v>
      </c>
      <c r="P204" s="324">
        <v>5975312.3399999999</v>
      </c>
      <c r="Q204" s="306">
        <f t="shared" ref="Q204" si="47">Q205</f>
        <v>0</v>
      </c>
      <c r="R204" s="306">
        <f t="shared" ref="R204" si="48">R205</f>
        <v>0</v>
      </c>
      <c r="S204" s="306">
        <f t="shared" ref="S204" si="49">S205</f>
        <v>0</v>
      </c>
      <c r="T204" s="306">
        <f t="shared" ref="T204" si="50">T205</f>
        <v>5975312.3399999999</v>
      </c>
      <c r="U204" s="302">
        <f t="shared" si="26"/>
        <v>6377.4079086397351</v>
      </c>
      <c r="V204" s="308">
        <f>V205</f>
        <v>9570.6859917818456</v>
      </c>
    </row>
    <row r="205" spans="1:22" ht="35.25" x14ac:dyDescent="0.5">
      <c r="A205" s="267">
        <v>231</v>
      </c>
      <c r="B205" s="267">
        <v>1</v>
      </c>
      <c r="C205" s="301">
        <f>SUBTOTAL(9,$B$16:B205)</f>
        <v>181</v>
      </c>
      <c r="D205" s="310" t="s">
        <v>531</v>
      </c>
      <c r="E205" s="311"/>
      <c r="F205" s="301">
        <v>1976</v>
      </c>
      <c r="G205" s="301" t="s">
        <v>17162</v>
      </c>
      <c r="H205" s="301">
        <v>2</v>
      </c>
      <c r="I205" s="301" t="s">
        <v>17036</v>
      </c>
      <c r="J205" s="312">
        <v>936.95</v>
      </c>
      <c r="K205" s="312">
        <v>812.48</v>
      </c>
      <c r="L205" s="313">
        <v>41</v>
      </c>
      <c r="M205" s="301" t="s">
        <v>17029</v>
      </c>
      <c r="N205" s="301" t="s">
        <v>17045</v>
      </c>
      <c r="O205" s="304" t="s">
        <v>17113</v>
      </c>
      <c r="P205" s="308">
        <v>5975312.3399999999</v>
      </c>
      <c r="Q205" s="308"/>
      <c r="R205" s="308">
        <v>0</v>
      </c>
      <c r="S205" s="308">
        <v>0</v>
      </c>
      <c r="T205" s="308">
        <f t="shared" si="45"/>
        <v>5975312.3399999999</v>
      </c>
      <c r="U205" s="302">
        <f t="shared" si="26"/>
        <v>6377.4079086397351</v>
      </c>
      <c r="V205" s="308">
        <v>9570.6859917818456</v>
      </c>
    </row>
    <row r="206" spans="1:22" ht="35.25" x14ac:dyDescent="0.5">
      <c r="A206" s="267">
        <v>232</v>
      </c>
      <c r="C206" s="309" t="s">
        <v>457</v>
      </c>
      <c r="D206" s="309"/>
      <c r="E206" s="300" t="s">
        <v>17012</v>
      </c>
      <c r="F206" s="301" t="s">
        <v>17012</v>
      </c>
      <c r="G206" s="301" t="s">
        <v>17012</v>
      </c>
      <c r="H206" s="301" t="s">
        <v>17012</v>
      </c>
      <c r="I206" s="301" t="s">
        <v>17012</v>
      </c>
      <c r="J206" s="306">
        <f>SUM(J207:J214)</f>
        <v>10753.8</v>
      </c>
      <c r="K206" s="306">
        <f t="shared" ref="K206:L206" si="51">SUM(K207:K214)</f>
        <v>8410.9</v>
      </c>
      <c r="L206" s="307">
        <f t="shared" si="51"/>
        <v>407</v>
      </c>
      <c r="M206" s="301" t="s">
        <v>17012</v>
      </c>
      <c r="N206" s="301" t="s">
        <v>17012</v>
      </c>
      <c r="O206" s="304" t="s">
        <v>17012</v>
      </c>
      <c r="P206" s="324">
        <v>48936596.079999998</v>
      </c>
      <c r="Q206" s="306">
        <f t="shared" ref="Q206" si="52">SUM(Q207:Q214)</f>
        <v>0</v>
      </c>
      <c r="R206" s="306">
        <f t="shared" ref="R206" si="53">SUM(R207:R214)</f>
        <v>0</v>
      </c>
      <c r="S206" s="306">
        <f t="shared" ref="S206" si="54">SUM(S207:S214)</f>
        <v>0</v>
      </c>
      <c r="T206" s="306">
        <f t="shared" ref="T206" si="55">SUM(T207:T214)</f>
        <v>48936596.079999998</v>
      </c>
      <c r="U206" s="302">
        <f t="shared" si="26"/>
        <v>4550.6328999981406</v>
      </c>
      <c r="V206" s="306">
        <f>MAX(V207:V214)</f>
        <v>9851.1067502766491</v>
      </c>
    </row>
    <row r="207" spans="1:22" ht="35.25" x14ac:dyDescent="0.5">
      <c r="A207" s="267">
        <v>233</v>
      </c>
      <c r="B207" s="267">
        <v>1</v>
      </c>
      <c r="C207" s="301">
        <f>SUBTOTAL(9,$B$16:B207)</f>
        <v>182</v>
      </c>
      <c r="D207" s="310" t="s">
        <v>459</v>
      </c>
      <c r="E207" s="311"/>
      <c r="F207" s="301">
        <v>1961</v>
      </c>
      <c r="G207" s="301" t="s">
        <v>17162</v>
      </c>
      <c r="H207" s="301">
        <v>2</v>
      </c>
      <c r="I207" s="301">
        <v>1</v>
      </c>
      <c r="J207" s="312">
        <v>559.20000000000005</v>
      </c>
      <c r="K207" s="312">
        <v>346.1</v>
      </c>
      <c r="L207" s="313">
        <v>19</v>
      </c>
      <c r="M207" s="301" t="s">
        <v>17029</v>
      </c>
      <c r="N207" s="301" t="s">
        <v>17045</v>
      </c>
      <c r="O207" s="304" t="s">
        <v>17126</v>
      </c>
      <c r="P207" s="308">
        <v>69346.91</v>
      </c>
      <c r="Q207" s="308"/>
      <c r="R207" s="308">
        <v>0</v>
      </c>
      <c r="S207" s="308">
        <v>0</v>
      </c>
      <c r="T207" s="308">
        <f t="shared" si="45"/>
        <v>69346.91</v>
      </c>
      <c r="U207" s="302">
        <f t="shared" si="26"/>
        <v>124.01092632331903</v>
      </c>
      <c r="V207" s="308">
        <v>124.01092632331903</v>
      </c>
    </row>
    <row r="208" spans="1:22" ht="35.25" x14ac:dyDescent="0.5">
      <c r="A208" s="267">
        <v>234</v>
      </c>
      <c r="B208" s="267">
        <v>1</v>
      </c>
      <c r="C208" s="301">
        <f>SUBTOTAL(9,$B$16:B208)</f>
        <v>183</v>
      </c>
      <c r="D208" s="310" t="s">
        <v>460</v>
      </c>
      <c r="E208" s="311"/>
      <c r="F208" s="301">
        <v>1953</v>
      </c>
      <c r="G208" s="301" t="s">
        <v>17162</v>
      </c>
      <c r="H208" s="301">
        <v>2</v>
      </c>
      <c r="I208" s="301" t="s">
        <v>17031</v>
      </c>
      <c r="J208" s="312">
        <v>481.1</v>
      </c>
      <c r="K208" s="312">
        <v>355.4</v>
      </c>
      <c r="L208" s="313">
        <v>17</v>
      </c>
      <c r="M208" s="301" t="s">
        <v>17029</v>
      </c>
      <c r="N208" s="301" t="s">
        <v>17045</v>
      </c>
      <c r="O208" s="304" t="s">
        <v>17126</v>
      </c>
      <c r="P208" s="308">
        <v>3549334.1500000004</v>
      </c>
      <c r="Q208" s="308"/>
      <c r="R208" s="308">
        <v>0</v>
      </c>
      <c r="S208" s="308">
        <v>0</v>
      </c>
      <c r="T208" s="308">
        <f t="shared" si="45"/>
        <v>3549334.1500000004</v>
      </c>
      <c r="U208" s="302">
        <f t="shared" si="26"/>
        <v>7377.5392849719401</v>
      </c>
      <c r="V208" s="308">
        <v>9296.9671170234869</v>
      </c>
    </row>
    <row r="209" spans="1:22" ht="35.25" x14ac:dyDescent="0.5">
      <c r="A209" s="267">
        <v>235</v>
      </c>
      <c r="B209" s="267">
        <v>1</v>
      </c>
      <c r="C209" s="301">
        <f>SUBTOTAL(9,$B$16:B209)</f>
        <v>184</v>
      </c>
      <c r="D209" s="310" t="s">
        <v>461</v>
      </c>
      <c r="E209" s="311"/>
      <c r="F209" s="301">
        <v>1984</v>
      </c>
      <c r="G209" s="301" t="s">
        <v>17162</v>
      </c>
      <c r="H209" s="301">
        <v>2</v>
      </c>
      <c r="I209" s="301" t="s">
        <v>16982</v>
      </c>
      <c r="J209" s="312">
        <v>990</v>
      </c>
      <c r="K209" s="312">
        <v>575.9</v>
      </c>
      <c r="L209" s="313">
        <v>29</v>
      </c>
      <c r="M209" s="301" t="s">
        <v>17029</v>
      </c>
      <c r="N209" s="301" t="s">
        <v>17045</v>
      </c>
      <c r="O209" s="304" t="s">
        <v>17127</v>
      </c>
      <c r="P209" s="308">
        <v>4577199.13</v>
      </c>
      <c r="Q209" s="308"/>
      <c r="R209" s="308">
        <v>0</v>
      </c>
      <c r="S209" s="308">
        <v>0</v>
      </c>
      <c r="T209" s="308">
        <f t="shared" si="45"/>
        <v>4577199.13</v>
      </c>
      <c r="U209" s="302">
        <f t="shared" si="26"/>
        <v>4623.4334646464649</v>
      </c>
      <c r="V209" s="308">
        <v>4776.7456000000002</v>
      </c>
    </row>
    <row r="210" spans="1:22" ht="35.25" x14ac:dyDescent="0.5">
      <c r="A210" s="267">
        <v>236</v>
      </c>
      <c r="B210" s="267">
        <v>1</v>
      </c>
      <c r="C210" s="301">
        <f>SUBTOTAL(9,$B$16:B210)</f>
        <v>185</v>
      </c>
      <c r="D210" s="310" t="s">
        <v>463</v>
      </c>
      <c r="E210" s="311"/>
      <c r="F210" s="301">
        <v>1975</v>
      </c>
      <c r="G210" s="301" t="s">
        <v>17160</v>
      </c>
      <c r="H210" s="301">
        <v>5</v>
      </c>
      <c r="I210" s="301" t="s">
        <v>17032</v>
      </c>
      <c r="J210" s="312">
        <v>3009.1</v>
      </c>
      <c r="K210" s="312">
        <v>1705.2</v>
      </c>
      <c r="L210" s="313">
        <v>90</v>
      </c>
      <c r="M210" s="301" t="s">
        <v>17029</v>
      </c>
      <c r="N210" s="301" t="s">
        <v>17045</v>
      </c>
      <c r="O210" s="304" t="s">
        <v>17127</v>
      </c>
      <c r="P210" s="308">
        <v>6024305.4100000001</v>
      </c>
      <c r="Q210" s="308"/>
      <c r="R210" s="308">
        <v>0</v>
      </c>
      <c r="S210" s="308">
        <v>0</v>
      </c>
      <c r="T210" s="308">
        <f t="shared" si="45"/>
        <v>6024305.4100000001</v>
      </c>
      <c r="U210" s="302">
        <f t="shared" si="26"/>
        <v>2002.0289820876676</v>
      </c>
      <c r="V210" s="308">
        <v>2803.9825243428272</v>
      </c>
    </row>
    <row r="211" spans="1:22" ht="35.25" x14ac:dyDescent="0.5">
      <c r="A211" s="267">
        <v>237</v>
      </c>
      <c r="B211" s="267">
        <v>1</v>
      </c>
      <c r="C211" s="301">
        <f>SUBTOTAL(9,$B$16:B211)</f>
        <v>186</v>
      </c>
      <c r="D211" s="310" t="s">
        <v>8939</v>
      </c>
      <c r="E211" s="311"/>
      <c r="F211" s="301">
        <v>1981</v>
      </c>
      <c r="G211" s="301" t="s">
        <v>17162</v>
      </c>
      <c r="H211" s="301">
        <v>2</v>
      </c>
      <c r="I211" s="301">
        <v>3</v>
      </c>
      <c r="J211" s="312">
        <v>985</v>
      </c>
      <c r="K211" s="312">
        <v>948.4</v>
      </c>
      <c r="L211" s="313">
        <v>47</v>
      </c>
      <c r="M211" s="301" t="s">
        <v>17029</v>
      </c>
      <c r="N211" s="301" t="s">
        <v>17064</v>
      </c>
      <c r="O211" s="304" t="s">
        <v>17033</v>
      </c>
      <c r="P211" s="308">
        <v>60717.15</v>
      </c>
      <c r="Q211" s="308"/>
      <c r="R211" s="308">
        <v>0</v>
      </c>
      <c r="S211" s="308">
        <v>0</v>
      </c>
      <c r="T211" s="308">
        <f t="shared" si="45"/>
        <v>60717.15</v>
      </c>
      <c r="U211" s="302">
        <f t="shared" si="26"/>
        <v>61.641776649746191</v>
      </c>
      <c r="V211" s="308">
        <v>61.641776649746191</v>
      </c>
    </row>
    <row r="212" spans="1:22" ht="35.25" x14ac:dyDescent="0.5">
      <c r="A212" s="267">
        <v>238</v>
      </c>
      <c r="B212" s="267">
        <v>1</v>
      </c>
      <c r="C212" s="301">
        <f>SUBTOTAL(9,$B$16:B212)</f>
        <v>187</v>
      </c>
      <c r="D212" s="310" t="s">
        <v>8793</v>
      </c>
      <c r="E212" s="311"/>
      <c r="F212" s="301">
        <v>1980</v>
      </c>
      <c r="G212" s="301" t="s">
        <v>17162</v>
      </c>
      <c r="H212" s="301">
        <v>2</v>
      </c>
      <c r="I212" s="301" t="s">
        <v>17036</v>
      </c>
      <c r="J212" s="312">
        <v>939.9</v>
      </c>
      <c r="K212" s="312">
        <v>858</v>
      </c>
      <c r="L212" s="313">
        <v>47</v>
      </c>
      <c r="M212" s="301" t="s">
        <v>17029</v>
      </c>
      <c r="N212" s="301" t="s">
        <v>17045</v>
      </c>
      <c r="O212" s="304" t="s">
        <v>17285</v>
      </c>
      <c r="P212" s="308">
        <v>7974949.1299999999</v>
      </c>
      <c r="Q212" s="308"/>
      <c r="R212" s="308">
        <v>0</v>
      </c>
      <c r="S212" s="308">
        <v>0</v>
      </c>
      <c r="T212" s="308">
        <f t="shared" si="45"/>
        <v>7974949.1299999999</v>
      </c>
      <c r="U212" s="302">
        <f t="shared" si="26"/>
        <v>8484.8910841578891</v>
      </c>
      <c r="V212" s="308">
        <v>9671.1668815831454</v>
      </c>
    </row>
    <row r="213" spans="1:22" ht="35.25" x14ac:dyDescent="0.5">
      <c r="A213" s="267">
        <v>239</v>
      </c>
      <c r="B213" s="267">
        <v>1</v>
      </c>
      <c r="C213" s="301">
        <f>SUBTOTAL(9,$B$16:B213)</f>
        <v>188</v>
      </c>
      <c r="D213" s="310" t="s">
        <v>1452</v>
      </c>
      <c r="E213" s="311"/>
      <c r="F213" s="301">
        <v>1993</v>
      </c>
      <c r="G213" s="301" t="s">
        <v>17269</v>
      </c>
      <c r="H213" s="301">
        <v>5</v>
      </c>
      <c r="I213" s="301" t="s">
        <v>17036</v>
      </c>
      <c r="J213" s="312">
        <v>3247.3</v>
      </c>
      <c r="K213" s="312">
        <v>3247.3</v>
      </c>
      <c r="L213" s="313">
        <v>133</v>
      </c>
      <c r="M213" s="301" t="s">
        <v>17029</v>
      </c>
      <c r="N213" s="301" t="s">
        <v>17079</v>
      </c>
      <c r="O213" s="304" t="s">
        <v>17310</v>
      </c>
      <c r="P213" s="308">
        <v>21352715.430000003</v>
      </c>
      <c r="Q213" s="308"/>
      <c r="R213" s="308">
        <v>0</v>
      </c>
      <c r="S213" s="308">
        <v>0</v>
      </c>
      <c r="T213" s="308">
        <f t="shared" si="45"/>
        <v>21352715.430000003</v>
      </c>
      <c r="U213" s="302">
        <f t="shared" si="26"/>
        <v>6575.5290333507846</v>
      </c>
      <c r="V213" s="308">
        <v>7609.5822591075666</v>
      </c>
    </row>
    <row r="214" spans="1:22" ht="35.25" x14ac:dyDescent="0.5">
      <c r="A214" s="267">
        <v>241</v>
      </c>
      <c r="B214" s="267">
        <v>1</v>
      </c>
      <c r="C214" s="301">
        <f>SUBTOTAL(9,$B$16:B214)</f>
        <v>189</v>
      </c>
      <c r="D214" s="310" t="s">
        <v>458</v>
      </c>
      <c r="E214" s="311"/>
      <c r="F214" s="301">
        <v>1961</v>
      </c>
      <c r="G214" s="301" t="s">
        <v>17162</v>
      </c>
      <c r="H214" s="301">
        <v>2</v>
      </c>
      <c r="I214" s="301" t="s">
        <v>16982</v>
      </c>
      <c r="J214" s="312">
        <v>542.20000000000005</v>
      </c>
      <c r="K214" s="312">
        <v>374.6</v>
      </c>
      <c r="L214" s="313">
        <v>25</v>
      </c>
      <c r="M214" s="301" t="s">
        <v>17029</v>
      </c>
      <c r="N214" s="301" t="s">
        <v>17045</v>
      </c>
      <c r="O214" s="304" t="s">
        <v>17126</v>
      </c>
      <c r="P214" s="308">
        <v>5328028.7699999996</v>
      </c>
      <c r="Q214" s="308"/>
      <c r="R214" s="308">
        <v>0</v>
      </c>
      <c r="S214" s="308">
        <v>0</v>
      </c>
      <c r="T214" s="308">
        <f t="shared" ref="T214" si="56">P214-R214-S214</f>
        <v>5328028.7699999996</v>
      </c>
      <c r="U214" s="302">
        <f t="shared" si="26"/>
        <v>9826.685300627074</v>
      </c>
      <c r="V214" s="308">
        <v>9851.1067502766491</v>
      </c>
    </row>
    <row r="215" spans="1:22" ht="35.25" x14ac:dyDescent="0.5">
      <c r="A215" s="267">
        <v>243</v>
      </c>
      <c r="C215" s="309" t="s">
        <v>464</v>
      </c>
      <c r="D215" s="309"/>
      <c r="E215" s="300" t="s">
        <v>17012</v>
      </c>
      <c r="F215" s="301" t="s">
        <v>17012</v>
      </c>
      <c r="G215" s="301" t="s">
        <v>17012</v>
      </c>
      <c r="H215" s="301" t="s">
        <v>17012</v>
      </c>
      <c r="I215" s="301" t="s">
        <v>17012</v>
      </c>
      <c r="J215" s="306">
        <f>J216</f>
        <v>871.3</v>
      </c>
      <c r="K215" s="306">
        <f t="shared" ref="K215:L215" si="57">K216</f>
        <v>505.5</v>
      </c>
      <c r="L215" s="307">
        <f t="shared" si="57"/>
        <v>31</v>
      </c>
      <c r="M215" s="301" t="s">
        <v>17012</v>
      </c>
      <c r="N215" s="301" t="s">
        <v>17012</v>
      </c>
      <c r="O215" s="304" t="s">
        <v>17012</v>
      </c>
      <c r="P215" s="324">
        <v>106104.74</v>
      </c>
      <c r="Q215" s="306">
        <f t="shared" ref="Q215" si="58">Q216</f>
        <v>0</v>
      </c>
      <c r="R215" s="306">
        <f t="shared" ref="R215" si="59">R216</f>
        <v>0</v>
      </c>
      <c r="S215" s="306">
        <f t="shared" ref="S215" si="60">S216</f>
        <v>0</v>
      </c>
      <c r="T215" s="306">
        <f t="shared" ref="T215" si="61">T216</f>
        <v>106104.74</v>
      </c>
      <c r="U215" s="302">
        <f t="shared" si="26"/>
        <v>121.77750487776886</v>
      </c>
      <c r="V215" s="308">
        <f>V216</f>
        <v>121.77750487776886</v>
      </c>
    </row>
    <row r="216" spans="1:22" ht="35.25" x14ac:dyDescent="0.5">
      <c r="A216" s="267">
        <v>244</v>
      </c>
      <c r="B216" s="267">
        <v>1</v>
      </c>
      <c r="C216" s="301">
        <f>SUBTOTAL(9,$B$16:B216)</f>
        <v>190</v>
      </c>
      <c r="D216" s="322" t="s">
        <v>465</v>
      </c>
      <c r="E216" s="323"/>
      <c r="F216" s="301">
        <v>1984</v>
      </c>
      <c r="G216" s="301" t="s">
        <v>17162</v>
      </c>
      <c r="H216" s="301">
        <v>2</v>
      </c>
      <c r="I216" s="301" t="s">
        <v>17036</v>
      </c>
      <c r="J216" s="306">
        <v>871.3</v>
      </c>
      <c r="K216" s="306">
        <v>505.5</v>
      </c>
      <c r="L216" s="307">
        <v>31</v>
      </c>
      <c r="M216" s="301" t="s">
        <v>17029</v>
      </c>
      <c r="N216" s="301" t="s">
        <v>17064</v>
      </c>
      <c r="O216" s="304" t="s">
        <v>17033</v>
      </c>
      <c r="P216" s="306">
        <v>106104.74</v>
      </c>
      <c r="Q216" s="324"/>
      <c r="R216" s="306">
        <v>0</v>
      </c>
      <c r="S216" s="306">
        <v>0</v>
      </c>
      <c r="T216" s="306">
        <f t="shared" si="45"/>
        <v>106104.74</v>
      </c>
      <c r="U216" s="302">
        <f t="shared" si="26"/>
        <v>121.77750487776886</v>
      </c>
      <c r="V216" s="308">
        <v>121.77750487776886</v>
      </c>
    </row>
    <row r="217" spans="1:22" ht="35.25" x14ac:dyDescent="0.5">
      <c r="A217" s="267">
        <v>245</v>
      </c>
      <c r="C217" s="309" t="s">
        <v>466</v>
      </c>
      <c r="D217" s="309"/>
      <c r="E217" s="300" t="s">
        <v>17012</v>
      </c>
      <c r="F217" s="301" t="s">
        <v>17012</v>
      </c>
      <c r="G217" s="301" t="s">
        <v>17012</v>
      </c>
      <c r="H217" s="301" t="s">
        <v>17012</v>
      </c>
      <c r="I217" s="301" t="s">
        <v>17012</v>
      </c>
      <c r="J217" s="306">
        <f>J218</f>
        <v>739</v>
      </c>
      <c r="K217" s="306">
        <f t="shared" ref="K217:L217" si="62">K218</f>
        <v>547.5</v>
      </c>
      <c r="L217" s="307">
        <f t="shared" si="62"/>
        <v>30</v>
      </c>
      <c r="M217" s="301" t="s">
        <v>17012</v>
      </c>
      <c r="N217" s="301" t="s">
        <v>17012</v>
      </c>
      <c r="O217" s="304" t="s">
        <v>17012</v>
      </c>
      <c r="P217" s="324">
        <v>2713394.63</v>
      </c>
      <c r="Q217" s="306">
        <f t="shared" ref="Q217" si="63">Q218</f>
        <v>0</v>
      </c>
      <c r="R217" s="306">
        <f t="shared" ref="R217" si="64">R218</f>
        <v>0</v>
      </c>
      <c r="S217" s="306">
        <f t="shared" ref="S217" si="65">S218</f>
        <v>0</v>
      </c>
      <c r="T217" s="306">
        <f t="shared" ref="T217" si="66">T218</f>
        <v>2713394.63</v>
      </c>
      <c r="U217" s="302">
        <f t="shared" si="26"/>
        <v>3671.7112719891743</v>
      </c>
      <c r="V217" s="308">
        <f>V218</f>
        <v>3951.7301217861977</v>
      </c>
    </row>
    <row r="218" spans="1:22" ht="35.25" x14ac:dyDescent="0.5">
      <c r="A218" s="267">
        <v>246</v>
      </c>
      <c r="B218" s="267">
        <v>1</v>
      </c>
      <c r="C218" s="301">
        <f>SUBTOTAL(9,$B$16:B218)</f>
        <v>191</v>
      </c>
      <c r="D218" s="310" t="s">
        <v>490</v>
      </c>
      <c r="E218" s="311"/>
      <c r="F218" s="301">
        <v>1977</v>
      </c>
      <c r="G218" s="301" t="s">
        <v>17162</v>
      </c>
      <c r="H218" s="301">
        <v>4</v>
      </c>
      <c r="I218" s="301" t="s">
        <v>16980</v>
      </c>
      <c r="J218" s="312">
        <v>739</v>
      </c>
      <c r="K218" s="312">
        <v>547.5</v>
      </c>
      <c r="L218" s="313">
        <v>30</v>
      </c>
      <c r="M218" s="301" t="s">
        <v>17029</v>
      </c>
      <c r="N218" s="301" t="s">
        <v>17064</v>
      </c>
      <c r="O218" s="304" t="s">
        <v>17033</v>
      </c>
      <c r="P218" s="308">
        <v>2713394.63</v>
      </c>
      <c r="Q218" s="308"/>
      <c r="R218" s="308">
        <v>0</v>
      </c>
      <c r="S218" s="308">
        <v>0</v>
      </c>
      <c r="T218" s="308">
        <f t="shared" si="45"/>
        <v>2713394.63</v>
      </c>
      <c r="U218" s="302">
        <f t="shared" si="26"/>
        <v>3671.7112719891743</v>
      </c>
      <c r="V218" s="308">
        <v>3951.7301217861977</v>
      </c>
    </row>
    <row r="219" spans="1:22" ht="35.25" x14ac:dyDescent="0.5">
      <c r="A219" s="267">
        <v>249</v>
      </c>
      <c r="C219" s="309" t="s">
        <v>469</v>
      </c>
      <c r="D219" s="309"/>
      <c r="E219" s="300" t="s">
        <v>17012</v>
      </c>
      <c r="F219" s="301" t="s">
        <v>17012</v>
      </c>
      <c r="G219" s="301" t="s">
        <v>17012</v>
      </c>
      <c r="H219" s="301" t="s">
        <v>17012</v>
      </c>
      <c r="I219" s="301" t="s">
        <v>17012</v>
      </c>
      <c r="J219" s="306">
        <f>SUM(J220:J221)</f>
        <v>1412.3</v>
      </c>
      <c r="K219" s="306">
        <f t="shared" ref="K219:L219" si="67">SUM(K220:K221)</f>
        <v>1265.3</v>
      </c>
      <c r="L219" s="307">
        <f t="shared" si="67"/>
        <v>59</v>
      </c>
      <c r="M219" s="301" t="s">
        <v>17012</v>
      </c>
      <c r="N219" s="301" t="s">
        <v>17012</v>
      </c>
      <c r="O219" s="304" t="s">
        <v>17012</v>
      </c>
      <c r="P219" s="324">
        <v>3230504.8000000003</v>
      </c>
      <c r="Q219" s="306">
        <f t="shared" ref="Q219" si="68">SUM(Q220:Q221)</f>
        <v>0</v>
      </c>
      <c r="R219" s="306">
        <f t="shared" ref="R219" si="69">SUM(R220:R221)</f>
        <v>0</v>
      </c>
      <c r="S219" s="306">
        <f t="shared" ref="S219" si="70">SUM(S220:S221)</f>
        <v>0</v>
      </c>
      <c r="T219" s="306">
        <f t="shared" ref="T219" si="71">SUM(T220:T221)</f>
        <v>3230504.8000000003</v>
      </c>
      <c r="U219" s="302">
        <f t="shared" si="26"/>
        <v>2287.406924874319</v>
      </c>
      <c r="V219" s="308">
        <f>MAX(V220:V221)</f>
        <v>10821.212338137233</v>
      </c>
    </row>
    <row r="220" spans="1:22" ht="35.25" x14ac:dyDescent="0.5">
      <c r="A220" s="267">
        <v>250</v>
      </c>
      <c r="B220" s="267">
        <v>1</v>
      </c>
      <c r="C220" s="301">
        <f>SUBTOTAL(9,$B$16:B220)</f>
        <v>192</v>
      </c>
      <c r="D220" s="322" t="s">
        <v>470</v>
      </c>
      <c r="E220" s="323"/>
      <c r="F220" s="301">
        <v>1981</v>
      </c>
      <c r="G220" s="301" t="s">
        <v>17162</v>
      </c>
      <c r="H220" s="301">
        <v>2</v>
      </c>
      <c r="I220" s="301" t="s">
        <v>17036</v>
      </c>
      <c r="J220" s="306">
        <v>947.4</v>
      </c>
      <c r="K220" s="306">
        <v>856.6</v>
      </c>
      <c r="L220" s="307">
        <v>31</v>
      </c>
      <c r="M220" s="301" t="s">
        <v>17029</v>
      </c>
      <c r="N220" s="301" t="s">
        <v>17064</v>
      </c>
      <c r="O220" s="304" t="s">
        <v>17033</v>
      </c>
      <c r="P220" s="306">
        <v>116115.89</v>
      </c>
      <c r="Q220" s="324"/>
      <c r="R220" s="306">
        <v>0</v>
      </c>
      <c r="S220" s="306">
        <v>0</v>
      </c>
      <c r="T220" s="306">
        <f t="shared" si="45"/>
        <v>116115.89</v>
      </c>
      <c r="U220" s="302">
        <f t="shared" si="26"/>
        <v>122.56268735486596</v>
      </c>
      <c r="V220" s="308">
        <v>122.56268735486596</v>
      </c>
    </row>
    <row r="221" spans="1:22" ht="35.25" x14ac:dyDescent="0.5">
      <c r="A221" s="267">
        <v>251</v>
      </c>
      <c r="B221" s="267">
        <v>1</v>
      </c>
      <c r="C221" s="301">
        <f>SUBTOTAL(9,$B$16:B221)</f>
        <v>193</v>
      </c>
      <c r="D221" s="325" t="s">
        <v>8906</v>
      </c>
      <c r="E221" s="326"/>
      <c r="F221" s="317">
        <v>1968</v>
      </c>
      <c r="G221" s="301" t="s">
        <v>17162</v>
      </c>
      <c r="H221" s="317">
        <v>2</v>
      </c>
      <c r="I221" s="317" t="s">
        <v>16982</v>
      </c>
      <c r="J221" s="318">
        <v>464.9</v>
      </c>
      <c r="K221" s="318">
        <v>408.7</v>
      </c>
      <c r="L221" s="327">
        <v>28</v>
      </c>
      <c r="M221" s="317" t="s">
        <v>17029</v>
      </c>
      <c r="N221" s="317" t="s">
        <v>17064</v>
      </c>
      <c r="O221" s="317" t="s">
        <v>17033</v>
      </c>
      <c r="P221" s="318">
        <v>3114388.91</v>
      </c>
      <c r="Q221" s="321">
        <v>0</v>
      </c>
      <c r="R221" s="318">
        <v>0</v>
      </c>
      <c r="S221" s="318">
        <v>0</v>
      </c>
      <c r="T221" s="318">
        <f>P221-R221-S221</f>
        <v>3114388.91</v>
      </c>
      <c r="U221" s="302">
        <f t="shared" si="26"/>
        <v>6699.0512153151221</v>
      </c>
      <c r="V221" s="308">
        <v>10821.212338137233</v>
      </c>
    </row>
    <row r="222" spans="1:22" ht="35.25" x14ac:dyDescent="0.5">
      <c r="A222" s="267">
        <v>252</v>
      </c>
      <c r="C222" s="309" t="s">
        <v>471</v>
      </c>
      <c r="D222" s="309"/>
      <c r="E222" s="300" t="s">
        <v>17012</v>
      </c>
      <c r="F222" s="301" t="s">
        <v>17012</v>
      </c>
      <c r="G222" s="301" t="s">
        <v>17012</v>
      </c>
      <c r="H222" s="301" t="s">
        <v>17012</v>
      </c>
      <c r="I222" s="301" t="s">
        <v>17012</v>
      </c>
      <c r="J222" s="306">
        <f>SUM(J223:J225)</f>
        <v>3114.7</v>
      </c>
      <c r="K222" s="306">
        <f t="shared" ref="K222:L222" si="72">SUM(K223:K225)</f>
        <v>2690.3</v>
      </c>
      <c r="L222" s="307">
        <f t="shared" si="72"/>
        <v>149</v>
      </c>
      <c r="M222" s="301" t="s">
        <v>17012</v>
      </c>
      <c r="N222" s="301" t="s">
        <v>17012</v>
      </c>
      <c r="O222" s="304" t="s">
        <v>17012</v>
      </c>
      <c r="P222" s="324">
        <v>19427902.530000001</v>
      </c>
      <c r="Q222" s="306">
        <f t="shared" ref="Q222" si="73">SUM(Q223:Q225)</f>
        <v>0</v>
      </c>
      <c r="R222" s="306">
        <f t="shared" ref="R222" si="74">SUM(R223:R225)</f>
        <v>0</v>
      </c>
      <c r="S222" s="306">
        <f t="shared" ref="S222" si="75">SUM(S223:S225)</f>
        <v>0</v>
      </c>
      <c r="T222" s="306">
        <f t="shared" ref="T222" si="76">SUM(T223:T225)</f>
        <v>19427902.530000001</v>
      </c>
      <c r="U222" s="302">
        <f t="shared" si="26"/>
        <v>6237.487568626193</v>
      </c>
      <c r="V222" s="308">
        <f>MAX(V223:V225)</f>
        <v>8795.3992886312735</v>
      </c>
    </row>
    <row r="223" spans="1:22" ht="35.25" x14ac:dyDescent="0.5">
      <c r="A223" s="267">
        <v>253</v>
      </c>
      <c r="B223" s="267">
        <v>1</v>
      </c>
      <c r="C223" s="301">
        <f>SUBTOTAL(9,$B$16:B223)</f>
        <v>194</v>
      </c>
      <c r="D223" s="310" t="s">
        <v>472</v>
      </c>
      <c r="E223" s="311"/>
      <c r="F223" s="301">
        <v>1983</v>
      </c>
      <c r="G223" s="301" t="s">
        <v>17162</v>
      </c>
      <c r="H223" s="301">
        <v>3</v>
      </c>
      <c r="I223" s="301" t="s">
        <v>16980</v>
      </c>
      <c r="J223" s="312">
        <v>554.5</v>
      </c>
      <c r="K223" s="312">
        <v>334.9</v>
      </c>
      <c r="L223" s="313">
        <v>28</v>
      </c>
      <c r="M223" s="301" t="s">
        <v>17029</v>
      </c>
      <c r="N223" s="301" t="s">
        <v>17064</v>
      </c>
      <c r="O223" s="304" t="s">
        <v>17033</v>
      </c>
      <c r="P223" s="308">
        <v>2809982.62</v>
      </c>
      <c r="Q223" s="308"/>
      <c r="R223" s="308">
        <v>0</v>
      </c>
      <c r="S223" s="308">
        <v>0</v>
      </c>
      <c r="T223" s="308">
        <f t="shared" si="45"/>
        <v>2809982.62</v>
      </c>
      <c r="U223" s="302">
        <f t="shared" si="26"/>
        <v>5067.5971505861135</v>
      </c>
      <c r="V223" s="308">
        <v>5713.769308566275</v>
      </c>
    </row>
    <row r="224" spans="1:22" ht="35.25" x14ac:dyDescent="0.5">
      <c r="A224" s="267">
        <v>254</v>
      </c>
      <c r="B224" s="267">
        <v>1</v>
      </c>
      <c r="C224" s="301">
        <f>SUBTOTAL(9,$B$16:B224)</f>
        <v>195</v>
      </c>
      <c r="D224" s="310" t="s">
        <v>473</v>
      </c>
      <c r="E224" s="311"/>
      <c r="F224" s="301">
        <v>1985</v>
      </c>
      <c r="G224" s="301" t="s">
        <v>17162</v>
      </c>
      <c r="H224" s="301">
        <v>2</v>
      </c>
      <c r="I224" s="301" t="s">
        <v>16982</v>
      </c>
      <c r="J224" s="312">
        <v>759.1</v>
      </c>
      <c r="K224" s="312">
        <v>704.9</v>
      </c>
      <c r="L224" s="313">
        <v>34</v>
      </c>
      <c r="M224" s="301" t="s">
        <v>17029</v>
      </c>
      <c r="N224" s="301" t="s">
        <v>17064</v>
      </c>
      <c r="O224" s="304" t="s">
        <v>17033</v>
      </c>
      <c r="P224" s="308">
        <v>6033380.1099999994</v>
      </c>
      <c r="Q224" s="308"/>
      <c r="R224" s="308">
        <v>0</v>
      </c>
      <c r="S224" s="308">
        <v>0</v>
      </c>
      <c r="T224" s="308">
        <f t="shared" si="45"/>
        <v>6033380.1099999994</v>
      </c>
      <c r="U224" s="302">
        <f t="shared" si="26"/>
        <v>7948.0702279014613</v>
      </c>
      <c r="V224" s="308">
        <v>8795.3992886312735</v>
      </c>
    </row>
    <row r="225" spans="1:22" ht="35.25" x14ac:dyDescent="0.5">
      <c r="A225" s="267">
        <v>255</v>
      </c>
      <c r="B225" s="267">
        <v>1</v>
      </c>
      <c r="C225" s="301">
        <f>SUBTOTAL(9,$B$16:B225)</f>
        <v>196</v>
      </c>
      <c r="D225" s="310" t="s">
        <v>8616</v>
      </c>
      <c r="E225" s="311"/>
      <c r="F225" s="301">
        <v>1978</v>
      </c>
      <c r="G225" s="301" t="s">
        <v>17162</v>
      </c>
      <c r="H225" s="301" t="s">
        <v>17036</v>
      </c>
      <c r="I225" s="301" t="s">
        <v>17036</v>
      </c>
      <c r="J225" s="312">
        <v>1801.1</v>
      </c>
      <c r="K225" s="312">
        <v>1650.5</v>
      </c>
      <c r="L225" s="313">
        <v>87</v>
      </c>
      <c r="M225" s="301" t="s">
        <v>17029</v>
      </c>
      <c r="N225" s="301" t="s">
        <v>17045</v>
      </c>
      <c r="O225" s="304" t="s">
        <v>17286</v>
      </c>
      <c r="P225" s="308">
        <v>10584539.799999999</v>
      </c>
      <c r="Q225" s="308"/>
      <c r="R225" s="308">
        <v>0</v>
      </c>
      <c r="S225" s="308">
        <v>0</v>
      </c>
      <c r="T225" s="308">
        <f t="shared" si="45"/>
        <v>10584539.799999999</v>
      </c>
      <c r="U225" s="302">
        <f t="shared" ref="U225:U291" si="77">P225/J225</f>
        <v>5876.7085669868411</v>
      </c>
      <c r="V225" s="308">
        <v>6292.7736161234807</v>
      </c>
    </row>
    <row r="226" spans="1:22" ht="35.25" x14ac:dyDescent="0.5">
      <c r="A226" s="267">
        <v>256</v>
      </c>
      <c r="C226" s="309" t="s">
        <v>288</v>
      </c>
      <c r="D226" s="309"/>
      <c r="E226" s="300" t="s">
        <v>17012</v>
      </c>
      <c r="F226" s="301" t="s">
        <v>17012</v>
      </c>
      <c r="G226" s="301" t="s">
        <v>17012</v>
      </c>
      <c r="H226" s="301" t="s">
        <v>17012</v>
      </c>
      <c r="I226" s="301" t="s">
        <v>17012</v>
      </c>
      <c r="J226" s="306">
        <f>SUM(J227:J229)</f>
        <v>4384.8999999999996</v>
      </c>
      <c r="K226" s="306">
        <f t="shared" ref="K226:L226" si="78">SUM(K227:K229)</f>
        <v>4111.7999999999993</v>
      </c>
      <c r="L226" s="307">
        <f t="shared" si="78"/>
        <v>164</v>
      </c>
      <c r="M226" s="301" t="s">
        <v>17012</v>
      </c>
      <c r="N226" s="301" t="s">
        <v>17012</v>
      </c>
      <c r="O226" s="304" t="s">
        <v>17012</v>
      </c>
      <c r="P226" s="324">
        <v>16383205.869999999</v>
      </c>
      <c r="Q226" s="306">
        <f t="shared" ref="Q226" si="79">SUM(Q227:Q229)</f>
        <v>0</v>
      </c>
      <c r="R226" s="306">
        <f t="shared" ref="R226" si="80">SUM(R227:R229)</f>
        <v>0</v>
      </c>
      <c r="S226" s="306">
        <f t="shared" ref="S226" si="81">SUM(S227:S229)</f>
        <v>0</v>
      </c>
      <c r="T226" s="306">
        <f t="shared" ref="T226" si="82">SUM(T227:T229)</f>
        <v>16383205.869999999</v>
      </c>
      <c r="U226" s="302">
        <f t="shared" si="77"/>
        <v>3736.2781066843031</v>
      </c>
      <c r="V226" s="308">
        <f>MAX(V227:V229)</f>
        <v>9655.2528292742045</v>
      </c>
    </row>
    <row r="227" spans="1:22" ht="35.25" x14ac:dyDescent="0.5">
      <c r="A227" s="267">
        <v>257</v>
      </c>
      <c r="B227" s="267">
        <v>1</v>
      </c>
      <c r="C227" s="301">
        <f>SUBTOTAL(9,$B$16:B227)</f>
        <v>197</v>
      </c>
      <c r="D227" s="310" t="s">
        <v>290</v>
      </c>
      <c r="E227" s="311"/>
      <c r="F227" s="301">
        <v>2010</v>
      </c>
      <c r="G227" s="301" t="s">
        <v>17162</v>
      </c>
      <c r="H227" s="301">
        <v>3</v>
      </c>
      <c r="I227" s="301" t="s">
        <v>17032</v>
      </c>
      <c r="J227" s="312">
        <v>1431.3</v>
      </c>
      <c r="K227" s="312">
        <v>1394.3</v>
      </c>
      <c r="L227" s="313">
        <v>59</v>
      </c>
      <c r="M227" s="301" t="s">
        <v>17029</v>
      </c>
      <c r="N227" s="301" t="s">
        <v>17045</v>
      </c>
      <c r="O227" s="304" t="s">
        <v>17121</v>
      </c>
      <c r="P227" s="308">
        <v>3471092.3499999996</v>
      </c>
      <c r="Q227" s="308"/>
      <c r="R227" s="308">
        <v>0</v>
      </c>
      <c r="S227" s="308">
        <v>0</v>
      </c>
      <c r="T227" s="308">
        <f t="shared" si="45"/>
        <v>3471092.3499999996</v>
      </c>
      <c r="U227" s="302">
        <f t="shared" si="77"/>
        <v>2425.1326416544398</v>
      </c>
      <c r="V227" s="308">
        <v>4773.6509686019708</v>
      </c>
    </row>
    <row r="228" spans="1:22" ht="35.25" x14ac:dyDescent="0.5">
      <c r="A228" s="267">
        <v>259</v>
      </c>
      <c r="B228" s="267">
        <v>1</v>
      </c>
      <c r="C228" s="301">
        <f>SUBTOTAL(9,$B$16:B228)</f>
        <v>198</v>
      </c>
      <c r="D228" s="310" t="s">
        <v>9043</v>
      </c>
      <c r="E228" s="311"/>
      <c r="F228" s="301">
        <v>1954</v>
      </c>
      <c r="G228" s="301" t="s">
        <v>17160</v>
      </c>
      <c r="H228" s="301">
        <v>2</v>
      </c>
      <c r="I228" s="301" t="s">
        <v>16982</v>
      </c>
      <c r="J228" s="312">
        <v>825.3</v>
      </c>
      <c r="K228" s="312">
        <v>751.4</v>
      </c>
      <c r="L228" s="313">
        <v>32</v>
      </c>
      <c r="M228" s="301" t="s">
        <v>17029</v>
      </c>
      <c r="N228" s="301" t="s">
        <v>17045</v>
      </c>
      <c r="O228" s="304" t="s">
        <v>17287</v>
      </c>
      <c r="P228" s="308">
        <v>6171228.5999999996</v>
      </c>
      <c r="Q228" s="308"/>
      <c r="R228" s="308">
        <v>0</v>
      </c>
      <c r="S228" s="308">
        <v>0</v>
      </c>
      <c r="T228" s="308">
        <f t="shared" si="45"/>
        <v>6171228.5999999996</v>
      </c>
      <c r="U228" s="302">
        <f t="shared" si="77"/>
        <v>7477.5579789167577</v>
      </c>
      <c r="V228" s="308">
        <v>9655.2528292742045</v>
      </c>
    </row>
    <row r="229" spans="1:22" ht="35.25" x14ac:dyDescent="0.5">
      <c r="A229" s="267">
        <v>260</v>
      </c>
      <c r="B229" s="267">
        <v>1</v>
      </c>
      <c r="C229" s="301">
        <f>SUBTOTAL(9,$B$16:B229)</f>
        <v>199</v>
      </c>
      <c r="D229" s="310" t="s">
        <v>289</v>
      </c>
      <c r="E229" s="311"/>
      <c r="F229" s="301">
        <v>1986</v>
      </c>
      <c r="G229" s="301" t="s">
        <v>17162</v>
      </c>
      <c r="H229" s="301">
        <v>2</v>
      </c>
      <c r="I229" s="301" t="s">
        <v>17039</v>
      </c>
      <c r="J229" s="312">
        <v>2128.3000000000002</v>
      </c>
      <c r="K229" s="312">
        <v>1966.1</v>
      </c>
      <c r="L229" s="313">
        <v>73</v>
      </c>
      <c r="M229" s="301" t="s">
        <v>17029</v>
      </c>
      <c r="N229" s="301" t="s">
        <v>17045</v>
      </c>
      <c r="O229" s="304" t="s">
        <v>17120</v>
      </c>
      <c r="P229" s="308">
        <v>6740884.9199999999</v>
      </c>
      <c r="Q229" s="308"/>
      <c r="R229" s="308">
        <v>0</v>
      </c>
      <c r="S229" s="308">
        <v>0</v>
      </c>
      <c r="T229" s="308">
        <f>P229-R229-S229</f>
        <v>6740884.9199999999</v>
      </c>
      <c r="U229" s="302">
        <f t="shared" si="77"/>
        <v>3167.262566367523</v>
      </c>
      <c r="V229" s="308">
        <v>6267.982761828689</v>
      </c>
    </row>
    <row r="230" spans="1:22" ht="35.25" x14ac:dyDescent="0.5">
      <c r="A230" s="267">
        <v>261</v>
      </c>
      <c r="C230" s="309" t="s">
        <v>291</v>
      </c>
      <c r="D230" s="309"/>
      <c r="E230" s="300" t="s">
        <v>17012</v>
      </c>
      <c r="F230" s="301" t="s">
        <v>17012</v>
      </c>
      <c r="G230" s="301" t="s">
        <v>17012</v>
      </c>
      <c r="H230" s="301" t="s">
        <v>17012</v>
      </c>
      <c r="I230" s="301" t="s">
        <v>17012</v>
      </c>
      <c r="J230" s="306">
        <f>J231</f>
        <v>1009.7</v>
      </c>
      <c r="K230" s="306">
        <f t="shared" ref="K230:L230" si="83">K231</f>
        <v>926.3</v>
      </c>
      <c r="L230" s="307">
        <f t="shared" si="83"/>
        <v>34</v>
      </c>
      <c r="M230" s="301" t="s">
        <v>17012</v>
      </c>
      <c r="N230" s="301" t="s">
        <v>17012</v>
      </c>
      <c r="O230" s="304" t="s">
        <v>17012</v>
      </c>
      <c r="P230" s="324">
        <v>2063152.76</v>
      </c>
      <c r="Q230" s="306">
        <f t="shared" ref="Q230" si="84">Q231</f>
        <v>0</v>
      </c>
      <c r="R230" s="306">
        <f t="shared" ref="R230" si="85">R231</f>
        <v>0</v>
      </c>
      <c r="S230" s="306">
        <f t="shared" ref="S230" si="86">S231</f>
        <v>0</v>
      </c>
      <c r="T230" s="306">
        <f t="shared" ref="T230" si="87">T231</f>
        <v>2063152.76</v>
      </c>
      <c r="U230" s="302">
        <f t="shared" si="77"/>
        <v>2043.3324353768446</v>
      </c>
      <c r="V230" s="308">
        <f>V231</f>
        <v>3519.1119659304741</v>
      </c>
    </row>
    <row r="231" spans="1:22" ht="35.25" x14ac:dyDescent="0.5">
      <c r="A231" s="267">
        <v>262</v>
      </c>
      <c r="B231" s="267">
        <v>1</v>
      </c>
      <c r="C231" s="301">
        <f>SUBTOTAL(9,$B$16:B231)</f>
        <v>200</v>
      </c>
      <c r="D231" s="310" t="s">
        <v>299</v>
      </c>
      <c r="E231" s="311"/>
      <c r="F231" s="301">
        <v>1980</v>
      </c>
      <c r="G231" s="301" t="s">
        <v>17034</v>
      </c>
      <c r="H231" s="301">
        <v>3</v>
      </c>
      <c r="I231" s="301" t="s">
        <v>16982</v>
      </c>
      <c r="J231" s="312">
        <v>1009.7</v>
      </c>
      <c r="K231" s="312">
        <v>926.3</v>
      </c>
      <c r="L231" s="313">
        <v>34</v>
      </c>
      <c r="M231" s="301" t="s">
        <v>17029</v>
      </c>
      <c r="N231" s="301" t="s">
        <v>17064</v>
      </c>
      <c r="O231" s="304" t="s">
        <v>17033</v>
      </c>
      <c r="P231" s="308">
        <v>2063152.76</v>
      </c>
      <c r="Q231" s="308"/>
      <c r="R231" s="308">
        <v>0</v>
      </c>
      <c r="S231" s="308">
        <v>0</v>
      </c>
      <c r="T231" s="308">
        <f t="shared" si="45"/>
        <v>2063152.76</v>
      </c>
      <c r="U231" s="302">
        <f t="shared" si="77"/>
        <v>2043.3324353768446</v>
      </c>
      <c r="V231" s="308">
        <v>3519.1119659304741</v>
      </c>
    </row>
    <row r="232" spans="1:22" ht="35.25" x14ac:dyDescent="0.5">
      <c r="A232" s="267">
        <v>263</v>
      </c>
      <c r="C232" s="309" t="s">
        <v>326</v>
      </c>
      <c r="D232" s="309"/>
      <c r="E232" s="300" t="s">
        <v>17012</v>
      </c>
      <c r="F232" s="301" t="s">
        <v>17012</v>
      </c>
      <c r="G232" s="301" t="s">
        <v>17012</v>
      </c>
      <c r="H232" s="301" t="s">
        <v>17012</v>
      </c>
      <c r="I232" s="301" t="s">
        <v>17012</v>
      </c>
      <c r="J232" s="306">
        <f>J233</f>
        <v>786.9</v>
      </c>
      <c r="K232" s="306">
        <f t="shared" ref="K232:L232" si="88">K233</f>
        <v>731.1</v>
      </c>
      <c r="L232" s="307">
        <f t="shared" si="88"/>
        <v>30</v>
      </c>
      <c r="M232" s="301" t="s">
        <v>17012</v>
      </c>
      <c r="N232" s="301" t="s">
        <v>17012</v>
      </c>
      <c r="O232" s="304" t="s">
        <v>17012</v>
      </c>
      <c r="P232" s="324">
        <v>3492184.21</v>
      </c>
      <c r="Q232" s="306">
        <f t="shared" ref="Q232" si="89">Q233</f>
        <v>0</v>
      </c>
      <c r="R232" s="306">
        <f t="shared" ref="R232" si="90">R233</f>
        <v>0</v>
      </c>
      <c r="S232" s="306">
        <f t="shared" ref="S232" si="91">S233</f>
        <v>0</v>
      </c>
      <c r="T232" s="306">
        <f t="shared" ref="T232" si="92">T233</f>
        <v>3492184.21</v>
      </c>
      <c r="U232" s="302">
        <f t="shared" si="77"/>
        <v>4437.9008895666539</v>
      </c>
      <c r="V232" s="308">
        <f>V233</f>
        <v>8386.9937994662596</v>
      </c>
    </row>
    <row r="233" spans="1:22" ht="35.25" x14ac:dyDescent="0.5">
      <c r="A233" s="267">
        <v>264</v>
      </c>
      <c r="B233" s="267">
        <v>1</v>
      </c>
      <c r="C233" s="301">
        <f>SUBTOTAL(9,$B$16:B233)</f>
        <v>201</v>
      </c>
      <c r="D233" s="310" t="s">
        <v>328</v>
      </c>
      <c r="E233" s="311"/>
      <c r="F233" s="301">
        <v>1969</v>
      </c>
      <c r="G233" s="301" t="s">
        <v>17162</v>
      </c>
      <c r="H233" s="301">
        <v>2</v>
      </c>
      <c r="I233" s="301" t="s">
        <v>16982</v>
      </c>
      <c r="J233" s="312">
        <v>786.9</v>
      </c>
      <c r="K233" s="312">
        <v>731.1</v>
      </c>
      <c r="L233" s="313">
        <v>30</v>
      </c>
      <c r="M233" s="301" t="s">
        <v>17029</v>
      </c>
      <c r="N233" s="301" t="s">
        <v>17045</v>
      </c>
      <c r="O233" s="304" t="s">
        <v>17153</v>
      </c>
      <c r="P233" s="308">
        <v>3492184.21</v>
      </c>
      <c r="Q233" s="308"/>
      <c r="R233" s="308">
        <v>0</v>
      </c>
      <c r="S233" s="308">
        <v>0</v>
      </c>
      <c r="T233" s="308">
        <f t="shared" si="45"/>
        <v>3492184.21</v>
      </c>
      <c r="U233" s="302">
        <f t="shared" si="77"/>
        <v>4437.9008895666539</v>
      </c>
      <c r="V233" s="308">
        <v>8386.9937994662596</v>
      </c>
    </row>
    <row r="234" spans="1:22" ht="35.25" x14ac:dyDescent="0.5">
      <c r="A234" s="267">
        <v>265</v>
      </c>
      <c r="C234" s="309" t="s">
        <v>327</v>
      </c>
      <c r="D234" s="309"/>
      <c r="E234" s="300" t="s">
        <v>17012</v>
      </c>
      <c r="F234" s="301" t="s">
        <v>17012</v>
      </c>
      <c r="G234" s="301" t="s">
        <v>17012</v>
      </c>
      <c r="H234" s="301" t="s">
        <v>17012</v>
      </c>
      <c r="I234" s="301" t="s">
        <v>17012</v>
      </c>
      <c r="J234" s="306">
        <f>J235</f>
        <v>398</v>
      </c>
      <c r="K234" s="306">
        <f t="shared" ref="K234:L234" si="93">K235</f>
        <v>365.1</v>
      </c>
      <c r="L234" s="307">
        <f t="shared" si="93"/>
        <v>21</v>
      </c>
      <c r="M234" s="301" t="s">
        <v>17012</v>
      </c>
      <c r="N234" s="301" t="s">
        <v>17012</v>
      </c>
      <c r="O234" s="304" t="s">
        <v>17012</v>
      </c>
      <c r="P234" s="324">
        <v>2099944.42</v>
      </c>
      <c r="Q234" s="306">
        <f t="shared" ref="Q234" si="94">Q235</f>
        <v>0</v>
      </c>
      <c r="R234" s="306">
        <f t="shared" ref="R234" si="95">R235</f>
        <v>0</v>
      </c>
      <c r="S234" s="306">
        <f t="shared" ref="S234" si="96">S235</f>
        <v>0</v>
      </c>
      <c r="T234" s="306">
        <f t="shared" ref="T234" si="97">T235</f>
        <v>2099944.42</v>
      </c>
      <c r="U234" s="302">
        <f t="shared" si="77"/>
        <v>5276.2422613065328</v>
      </c>
      <c r="V234" s="308">
        <f>V235</f>
        <v>10072.517669145727</v>
      </c>
    </row>
    <row r="235" spans="1:22" ht="35.25" x14ac:dyDescent="0.5">
      <c r="A235" s="267">
        <v>266</v>
      </c>
      <c r="B235" s="267">
        <v>1</v>
      </c>
      <c r="C235" s="301">
        <f>SUBTOTAL(9,$B$16:B235)</f>
        <v>202</v>
      </c>
      <c r="D235" s="322" t="s">
        <v>330</v>
      </c>
      <c r="E235" s="323"/>
      <c r="F235" s="301">
        <v>1979</v>
      </c>
      <c r="G235" s="301" t="s">
        <v>17162</v>
      </c>
      <c r="H235" s="301">
        <v>2</v>
      </c>
      <c r="I235" s="301" t="s">
        <v>16980</v>
      </c>
      <c r="J235" s="306">
        <v>398</v>
      </c>
      <c r="K235" s="306">
        <v>365.1</v>
      </c>
      <c r="L235" s="307">
        <v>21</v>
      </c>
      <c r="M235" s="301" t="s">
        <v>17029</v>
      </c>
      <c r="N235" s="301" t="s">
        <v>17064</v>
      </c>
      <c r="O235" s="304" t="s">
        <v>17033</v>
      </c>
      <c r="P235" s="306">
        <v>2099944.42</v>
      </c>
      <c r="Q235" s="324"/>
      <c r="R235" s="306">
        <v>0</v>
      </c>
      <c r="S235" s="306">
        <v>0</v>
      </c>
      <c r="T235" s="306">
        <f>P235-R235-S235</f>
        <v>2099944.42</v>
      </c>
      <c r="U235" s="302">
        <f t="shared" si="77"/>
        <v>5276.2422613065328</v>
      </c>
      <c r="V235" s="308">
        <v>10072.517669145727</v>
      </c>
    </row>
    <row r="236" spans="1:22" ht="35.25" x14ac:dyDescent="0.5">
      <c r="A236" s="267">
        <v>267</v>
      </c>
      <c r="C236" s="309" t="s">
        <v>332</v>
      </c>
      <c r="D236" s="309"/>
      <c r="E236" s="300" t="s">
        <v>17012</v>
      </c>
      <c r="F236" s="301" t="s">
        <v>17012</v>
      </c>
      <c r="G236" s="301" t="s">
        <v>17012</v>
      </c>
      <c r="H236" s="301" t="s">
        <v>17012</v>
      </c>
      <c r="I236" s="301" t="s">
        <v>17012</v>
      </c>
      <c r="J236" s="306">
        <f>SUM(J237:J238)</f>
        <v>1532.1</v>
      </c>
      <c r="K236" s="306">
        <f t="shared" ref="K236:L236" si="98">SUM(K237:K238)</f>
        <v>1325.8000000000002</v>
      </c>
      <c r="L236" s="307">
        <f t="shared" si="98"/>
        <v>39</v>
      </c>
      <c r="M236" s="301" t="s">
        <v>17012</v>
      </c>
      <c r="N236" s="301" t="s">
        <v>17012</v>
      </c>
      <c r="O236" s="304" t="s">
        <v>17012</v>
      </c>
      <c r="P236" s="324">
        <v>6041248.2699999996</v>
      </c>
      <c r="Q236" s="306">
        <f t="shared" ref="Q236" si="99">SUM(Q237:Q238)</f>
        <v>0</v>
      </c>
      <c r="R236" s="306">
        <f t="shared" ref="R236" si="100">SUM(R237:R238)</f>
        <v>0</v>
      </c>
      <c r="S236" s="306">
        <f t="shared" ref="S236" si="101">SUM(S237:S238)</f>
        <v>0</v>
      </c>
      <c r="T236" s="306">
        <f t="shared" ref="T236" si="102">SUM(T237:T238)</f>
        <v>6041248.2699999996</v>
      </c>
      <c r="U236" s="302">
        <f t="shared" si="77"/>
        <v>3943.1161608250113</v>
      </c>
      <c r="V236" s="308">
        <f>MAX(V237:V238)</f>
        <v>9226.8886340640802</v>
      </c>
    </row>
    <row r="237" spans="1:22" ht="35.25" x14ac:dyDescent="0.5">
      <c r="A237" s="267">
        <v>268</v>
      </c>
      <c r="B237" s="267">
        <v>1</v>
      </c>
      <c r="C237" s="301">
        <f>SUBTOTAL(9,$B$16:B237)</f>
        <v>203</v>
      </c>
      <c r="D237" s="322" t="s">
        <v>1822</v>
      </c>
      <c r="E237" s="323"/>
      <c r="F237" s="301">
        <v>1982</v>
      </c>
      <c r="G237" s="301" t="s">
        <v>17162</v>
      </c>
      <c r="H237" s="301">
        <v>2</v>
      </c>
      <c r="I237" s="301" t="s">
        <v>16982</v>
      </c>
      <c r="J237" s="306">
        <v>533.70000000000005</v>
      </c>
      <c r="K237" s="306">
        <v>520.70000000000005</v>
      </c>
      <c r="L237" s="307">
        <v>20</v>
      </c>
      <c r="M237" s="301" t="s">
        <v>17029</v>
      </c>
      <c r="N237" s="301" t="s">
        <v>17064</v>
      </c>
      <c r="O237" s="304" t="s">
        <v>17033</v>
      </c>
      <c r="P237" s="306">
        <v>2988281.18</v>
      </c>
      <c r="Q237" s="324"/>
      <c r="R237" s="306">
        <v>0</v>
      </c>
      <c r="S237" s="306">
        <v>0</v>
      </c>
      <c r="T237" s="306">
        <f t="shared" si="45"/>
        <v>2988281.18</v>
      </c>
      <c r="U237" s="302">
        <f t="shared" si="77"/>
        <v>5599.1777777777779</v>
      </c>
      <c r="V237" s="308">
        <v>9226.8886340640802</v>
      </c>
    </row>
    <row r="238" spans="1:22" ht="35.25" x14ac:dyDescent="0.5">
      <c r="A238" s="267">
        <v>269</v>
      </c>
      <c r="B238" s="267">
        <v>1</v>
      </c>
      <c r="C238" s="301">
        <f>SUBTOTAL(9,$B$16:B238)</f>
        <v>204</v>
      </c>
      <c r="D238" s="325" t="s">
        <v>1821</v>
      </c>
      <c r="E238" s="326"/>
      <c r="F238" s="317">
        <v>1984</v>
      </c>
      <c r="G238" s="301" t="s">
        <v>17269</v>
      </c>
      <c r="H238" s="317">
        <v>2</v>
      </c>
      <c r="I238" s="317" t="s">
        <v>16982</v>
      </c>
      <c r="J238" s="318">
        <v>998.4</v>
      </c>
      <c r="K238" s="318">
        <v>805.1</v>
      </c>
      <c r="L238" s="327">
        <v>19</v>
      </c>
      <c r="M238" s="317" t="s">
        <v>17029</v>
      </c>
      <c r="N238" s="317" t="s">
        <v>17064</v>
      </c>
      <c r="O238" s="317" t="s">
        <v>17033</v>
      </c>
      <c r="P238" s="318">
        <v>3052967.09</v>
      </c>
      <c r="Q238" s="321">
        <v>0</v>
      </c>
      <c r="R238" s="318">
        <v>0</v>
      </c>
      <c r="S238" s="318">
        <v>0</v>
      </c>
      <c r="T238" s="318">
        <f>P238-R238-S238</f>
        <v>3052967.09</v>
      </c>
      <c r="U238" s="302">
        <f t="shared" si="77"/>
        <v>3057.8596654647436</v>
      </c>
      <c r="V238" s="308">
        <v>5001.8733974358965</v>
      </c>
    </row>
    <row r="239" spans="1:22" ht="35.25" x14ac:dyDescent="0.5">
      <c r="A239" s="267">
        <v>270</v>
      </c>
      <c r="C239" s="309" t="s">
        <v>354</v>
      </c>
      <c r="D239" s="309"/>
      <c r="E239" s="300" t="s">
        <v>17012</v>
      </c>
      <c r="F239" s="301" t="s">
        <v>17012</v>
      </c>
      <c r="G239" s="301" t="s">
        <v>17012</v>
      </c>
      <c r="H239" s="301" t="s">
        <v>17012</v>
      </c>
      <c r="I239" s="301" t="s">
        <v>17012</v>
      </c>
      <c r="J239" s="306">
        <f>J240</f>
        <v>3363.3</v>
      </c>
      <c r="K239" s="306">
        <f t="shared" ref="K239:L239" si="103">K240</f>
        <v>2581.1999999999998</v>
      </c>
      <c r="L239" s="307">
        <f t="shared" si="103"/>
        <v>44</v>
      </c>
      <c r="M239" s="301" t="s">
        <v>17012</v>
      </c>
      <c r="N239" s="301" t="s">
        <v>17012</v>
      </c>
      <c r="O239" s="304" t="s">
        <v>17012</v>
      </c>
      <c r="P239" s="324">
        <v>123036.97</v>
      </c>
      <c r="Q239" s="306">
        <f t="shared" ref="Q239" si="104">Q240</f>
        <v>0</v>
      </c>
      <c r="R239" s="306">
        <f t="shared" ref="R239" si="105">R240</f>
        <v>0</v>
      </c>
      <c r="S239" s="306">
        <f t="shared" ref="S239" si="106">S240</f>
        <v>0</v>
      </c>
      <c r="T239" s="306">
        <f t="shared" ref="T239" si="107">T240</f>
        <v>123036.97</v>
      </c>
      <c r="U239" s="302">
        <f t="shared" si="77"/>
        <v>36.582216870335678</v>
      </c>
      <c r="V239" s="308">
        <f>V240</f>
        <v>36.582216870335678</v>
      </c>
    </row>
    <row r="240" spans="1:22" ht="35.25" x14ac:dyDescent="0.5">
      <c r="A240" s="267">
        <v>271</v>
      </c>
      <c r="B240" s="267">
        <v>1</v>
      </c>
      <c r="C240" s="301">
        <f>SUBTOTAL(9,$B$16:B240)</f>
        <v>205</v>
      </c>
      <c r="D240" s="310" t="s">
        <v>355</v>
      </c>
      <c r="E240" s="311"/>
      <c r="F240" s="301">
        <v>1974</v>
      </c>
      <c r="G240" s="301" t="s">
        <v>17162</v>
      </c>
      <c r="H240" s="301">
        <v>5</v>
      </c>
      <c r="I240" s="301" t="s">
        <v>16982</v>
      </c>
      <c r="J240" s="312">
        <v>3363.3</v>
      </c>
      <c r="K240" s="312">
        <v>2581.1999999999998</v>
      </c>
      <c r="L240" s="313">
        <v>44</v>
      </c>
      <c r="M240" s="301" t="s">
        <v>17029</v>
      </c>
      <c r="N240" s="301" t="s">
        <v>17064</v>
      </c>
      <c r="O240" s="304" t="s">
        <v>17033</v>
      </c>
      <c r="P240" s="308">
        <v>123036.97</v>
      </c>
      <c r="Q240" s="308"/>
      <c r="R240" s="308">
        <v>0</v>
      </c>
      <c r="S240" s="308">
        <v>0</v>
      </c>
      <c r="T240" s="308">
        <f t="shared" si="45"/>
        <v>123036.97</v>
      </c>
      <c r="U240" s="302">
        <f t="shared" si="77"/>
        <v>36.582216870335678</v>
      </c>
      <c r="V240" s="308">
        <v>36.582216870335678</v>
      </c>
    </row>
    <row r="241" spans="1:22" ht="35.25" x14ac:dyDescent="0.5">
      <c r="A241" s="267">
        <v>543</v>
      </c>
      <c r="C241" s="309" t="s">
        <v>17392</v>
      </c>
      <c r="D241" s="328"/>
      <c r="E241" s="300" t="s">
        <v>17012</v>
      </c>
      <c r="F241" s="301" t="s">
        <v>17012</v>
      </c>
      <c r="G241" s="301" t="s">
        <v>17012</v>
      </c>
      <c r="H241" s="301" t="s">
        <v>17012</v>
      </c>
      <c r="I241" s="301" t="s">
        <v>17012</v>
      </c>
      <c r="J241" s="306">
        <f>J242</f>
        <v>806</v>
      </c>
      <c r="K241" s="306">
        <f t="shared" ref="K241:L241" si="108">K242</f>
        <v>706.1</v>
      </c>
      <c r="L241" s="307">
        <f t="shared" si="108"/>
        <v>42</v>
      </c>
      <c r="M241" s="301" t="s">
        <v>17012</v>
      </c>
      <c r="N241" s="301" t="s">
        <v>17012</v>
      </c>
      <c r="O241" s="304" t="s">
        <v>17012</v>
      </c>
      <c r="P241" s="324">
        <v>6160030</v>
      </c>
      <c r="Q241" s="306">
        <f t="shared" ref="Q241" si="109">Q242</f>
        <v>0</v>
      </c>
      <c r="R241" s="306">
        <f t="shared" ref="R241" si="110">R242</f>
        <v>0</v>
      </c>
      <c r="S241" s="306">
        <f t="shared" ref="S241" si="111">S242</f>
        <v>0</v>
      </c>
      <c r="T241" s="306">
        <f t="shared" ref="T241" si="112">T242</f>
        <v>6160030</v>
      </c>
      <c r="U241" s="302">
        <f t="shared" si="77"/>
        <v>7642.717121588089</v>
      </c>
      <c r="V241" s="308">
        <f>V242</f>
        <v>9674.9841091811413</v>
      </c>
    </row>
    <row r="242" spans="1:22" ht="35.25" x14ac:dyDescent="0.5">
      <c r="A242" s="267">
        <v>544</v>
      </c>
      <c r="B242" s="267">
        <v>1</v>
      </c>
      <c r="C242" s="301">
        <f>SUBTOTAL(9,$B$16:B242)</f>
        <v>206</v>
      </c>
      <c r="D242" s="310" t="s">
        <v>10526</v>
      </c>
      <c r="E242" s="311"/>
      <c r="F242" s="301">
        <v>1973</v>
      </c>
      <c r="G242" s="301" t="s">
        <v>17162</v>
      </c>
      <c r="H242" s="301">
        <v>2</v>
      </c>
      <c r="I242" s="301">
        <v>2</v>
      </c>
      <c r="J242" s="312">
        <v>806</v>
      </c>
      <c r="K242" s="312">
        <v>706.1</v>
      </c>
      <c r="L242" s="313">
        <v>42</v>
      </c>
      <c r="M242" s="301" t="s">
        <v>17029</v>
      </c>
      <c r="N242" s="301" t="s">
        <v>17064</v>
      </c>
      <c r="O242" s="304" t="s">
        <v>17033</v>
      </c>
      <c r="P242" s="308">
        <v>6160030</v>
      </c>
      <c r="Q242" s="308"/>
      <c r="R242" s="308">
        <v>0</v>
      </c>
      <c r="S242" s="308">
        <v>0</v>
      </c>
      <c r="T242" s="308">
        <f>P242-R242-S242</f>
        <v>6160030</v>
      </c>
      <c r="U242" s="302">
        <f t="shared" si="77"/>
        <v>7642.717121588089</v>
      </c>
      <c r="V242" s="308">
        <v>9674.9841091811413</v>
      </c>
    </row>
    <row r="243" spans="1:22" ht="35.25" x14ac:dyDescent="0.5">
      <c r="A243" s="267">
        <v>272</v>
      </c>
      <c r="C243" s="309" t="s">
        <v>2946</v>
      </c>
      <c r="D243" s="309"/>
      <c r="E243" s="300" t="s">
        <v>17012</v>
      </c>
      <c r="F243" s="301" t="s">
        <v>17012</v>
      </c>
      <c r="G243" s="301" t="s">
        <v>17012</v>
      </c>
      <c r="H243" s="301" t="s">
        <v>17012</v>
      </c>
      <c r="I243" s="301" t="s">
        <v>17012</v>
      </c>
      <c r="J243" s="306">
        <f>SUM(J244:J248)</f>
        <v>19565.449999999997</v>
      </c>
      <c r="K243" s="306">
        <f t="shared" ref="K243:L243" si="113">SUM(K244:K248)</f>
        <v>58751.199999999997</v>
      </c>
      <c r="L243" s="307">
        <f t="shared" si="113"/>
        <v>714</v>
      </c>
      <c r="M243" s="301" t="s">
        <v>17012</v>
      </c>
      <c r="N243" s="301" t="s">
        <v>17012</v>
      </c>
      <c r="O243" s="304" t="s">
        <v>17012</v>
      </c>
      <c r="P243" s="324">
        <v>39908200.790000007</v>
      </c>
      <c r="Q243" s="306">
        <f t="shared" ref="Q243" si="114">SUM(Q244:Q248)</f>
        <v>0</v>
      </c>
      <c r="R243" s="306">
        <f t="shared" ref="R243" si="115">SUM(R244:R248)</f>
        <v>0</v>
      </c>
      <c r="S243" s="306">
        <f t="shared" ref="S243" si="116">SUM(S244:S248)</f>
        <v>0</v>
      </c>
      <c r="T243" s="306">
        <f t="shared" ref="T243" si="117">SUM(T244:T248)</f>
        <v>39908200.790000007</v>
      </c>
      <c r="U243" s="302">
        <f t="shared" si="77"/>
        <v>2039.7282347198768</v>
      </c>
      <c r="V243" s="308">
        <f>MAX(V244:V248)</f>
        <v>4577.6928066738301</v>
      </c>
    </row>
    <row r="244" spans="1:22" ht="35.25" x14ac:dyDescent="0.5">
      <c r="A244" s="267">
        <v>273</v>
      </c>
      <c r="B244" s="267">
        <v>1</v>
      </c>
      <c r="C244" s="301">
        <f>SUBTOTAL(9,$B$16:B244)</f>
        <v>207</v>
      </c>
      <c r="D244" s="310" t="s">
        <v>2942</v>
      </c>
      <c r="E244" s="311"/>
      <c r="F244" s="301">
        <v>1971</v>
      </c>
      <c r="G244" s="301" t="s">
        <v>17034</v>
      </c>
      <c r="H244" s="301">
        <v>5</v>
      </c>
      <c r="I244" s="301" t="s">
        <v>17039</v>
      </c>
      <c r="J244" s="312">
        <v>4815.57</v>
      </c>
      <c r="K244" s="312">
        <v>44878.67</v>
      </c>
      <c r="L244" s="313">
        <v>188</v>
      </c>
      <c r="M244" s="301" t="s">
        <v>17029</v>
      </c>
      <c r="N244" s="301" t="s">
        <v>17045</v>
      </c>
      <c r="O244" s="304" t="s">
        <v>17099</v>
      </c>
      <c r="P244" s="308">
        <v>10774533.32</v>
      </c>
      <c r="Q244" s="308"/>
      <c r="R244" s="308">
        <v>0</v>
      </c>
      <c r="S244" s="308">
        <v>0</v>
      </c>
      <c r="T244" s="308">
        <f t="shared" si="45"/>
        <v>10774533.32</v>
      </c>
      <c r="U244" s="302">
        <f t="shared" si="77"/>
        <v>2237.4367561887793</v>
      </c>
      <c r="V244" s="308">
        <v>2575.320521724324</v>
      </c>
    </row>
    <row r="245" spans="1:22" ht="35.25" x14ac:dyDescent="0.5">
      <c r="A245" s="267">
        <v>274</v>
      </c>
      <c r="B245" s="267">
        <v>1</v>
      </c>
      <c r="C245" s="301">
        <f>SUBTOTAL(9,$B$16:B245)</f>
        <v>208</v>
      </c>
      <c r="D245" s="310" t="s">
        <v>1937</v>
      </c>
      <c r="E245" s="311"/>
      <c r="F245" s="301">
        <v>1985</v>
      </c>
      <c r="G245" s="301" t="s">
        <v>17034</v>
      </c>
      <c r="H245" s="301">
        <v>5</v>
      </c>
      <c r="I245" s="301" t="s">
        <v>17035</v>
      </c>
      <c r="J245" s="312">
        <v>5355</v>
      </c>
      <c r="K245" s="312">
        <v>4859.7</v>
      </c>
      <c r="L245" s="313">
        <v>187</v>
      </c>
      <c r="M245" s="301" t="s">
        <v>17029</v>
      </c>
      <c r="N245" s="301" t="s">
        <v>17045</v>
      </c>
      <c r="O245" s="304" t="s">
        <v>17099</v>
      </c>
      <c r="P245" s="308">
        <v>9990775.3900000006</v>
      </c>
      <c r="Q245" s="308"/>
      <c r="R245" s="308">
        <v>0</v>
      </c>
      <c r="S245" s="308">
        <v>0</v>
      </c>
      <c r="T245" s="308">
        <f t="shared" si="45"/>
        <v>9990775.3900000006</v>
      </c>
      <c r="U245" s="302">
        <f t="shared" si="77"/>
        <v>1865.6910158730159</v>
      </c>
      <c r="V245" s="308">
        <v>2375.8763621101775</v>
      </c>
    </row>
    <row r="246" spans="1:22" ht="35.25" x14ac:dyDescent="0.5">
      <c r="A246" s="267">
        <v>275</v>
      </c>
      <c r="B246" s="267">
        <v>1</v>
      </c>
      <c r="C246" s="301">
        <f>SUBTOTAL(9,$B$16:B246)</f>
        <v>209</v>
      </c>
      <c r="D246" s="310" t="s">
        <v>1949</v>
      </c>
      <c r="E246" s="311"/>
      <c r="F246" s="301">
        <v>1972</v>
      </c>
      <c r="G246" s="301" t="s">
        <v>17034</v>
      </c>
      <c r="H246" s="301">
        <v>5</v>
      </c>
      <c r="I246" s="301" t="s">
        <v>17032</v>
      </c>
      <c r="J246" s="312">
        <v>3786.98</v>
      </c>
      <c r="K246" s="312">
        <v>3515.43</v>
      </c>
      <c r="L246" s="313">
        <v>137</v>
      </c>
      <c r="M246" s="301" t="s">
        <v>17029</v>
      </c>
      <c r="N246" s="301" t="s">
        <v>17045</v>
      </c>
      <c r="O246" s="304" t="s">
        <v>17099</v>
      </c>
      <c r="P246" s="308">
        <v>7545440.3200000003</v>
      </c>
      <c r="Q246" s="308"/>
      <c r="R246" s="308">
        <v>0</v>
      </c>
      <c r="S246" s="308">
        <v>0</v>
      </c>
      <c r="T246" s="308">
        <f t="shared" si="45"/>
        <v>7545440.3200000003</v>
      </c>
      <c r="U246" s="302">
        <f t="shared" si="77"/>
        <v>1992.4690175284793</v>
      </c>
      <c r="V246" s="308">
        <v>2581.469543013166</v>
      </c>
    </row>
    <row r="247" spans="1:22" ht="35.25" x14ac:dyDescent="0.5">
      <c r="A247" s="267">
        <v>276</v>
      </c>
      <c r="B247" s="267">
        <v>1</v>
      </c>
      <c r="C247" s="301">
        <f>SUBTOTAL(9,$B$16:B247)</f>
        <v>210</v>
      </c>
      <c r="D247" s="310" t="s">
        <v>10935</v>
      </c>
      <c r="E247" s="311"/>
      <c r="F247" s="301">
        <v>1978</v>
      </c>
      <c r="G247" s="301" t="s">
        <v>17162</v>
      </c>
      <c r="H247" s="301">
        <v>3</v>
      </c>
      <c r="I247" s="301" t="s">
        <v>17036</v>
      </c>
      <c r="J247" s="312">
        <v>1582.3</v>
      </c>
      <c r="K247" s="312">
        <v>1471.8</v>
      </c>
      <c r="L247" s="313">
        <v>69</v>
      </c>
      <c r="M247" s="301" t="s">
        <v>17029</v>
      </c>
      <c r="N247" s="301" t="s">
        <v>17045</v>
      </c>
      <c r="O247" s="304" t="s">
        <v>17099</v>
      </c>
      <c r="P247" s="308">
        <v>5254609.5599999996</v>
      </c>
      <c r="Q247" s="308"/>
      <c r="R247" s="308">
        <v>0</v>
      </c>
      <c r="S247" s="308">
        <v>0</v>
      </c>
      <c r="T247" s="308">
        <f t="shared" si="45"/>
        <v>5254609.5599999996</v>
      </c>
      <c r="U247" s="302">
        <f t="shared" si="77"/>
        <v>3320.8680781141375</v>
      </c>
      <c r="V247" s="308">
        <v>4577.6928066738301</v>
      </c>
    </row>
    <row r="248" spans="1:22" ht="35.25" x14ac:dyDescent="0.5">
      <c r="A248" s="267">
        <v>277</v>
      </c>
      <c r="B248" s="267">
        <v>1</v>
      </c>
      <c r="C248" s="301">
        <f>SUBTOTAL(9,$B$16:B248)</f>
        <v>211</v>
      </c>
      <c r="D248" s="310" t="s">
        <v>10797</v>
      </c>
      <c r="E248" s="311"/>
      <c r="F248" s="301">
        <v>1979</v>
      </c>
      <c r="G248" s="301" t="s">
        <v>17162</v>
      </c>
      <c r="H248" s="301">
        <v>5</v>
      </c>
      <c r="I248" s="301" t="s">
        <v>17032</v>
      </c>
      <c r="J248" s="312">
        <v>4025.6</v>
      </c>
      <c r="K248" s="312">
        <v>4025.6</v>
      </c>
      <c r="L248" s="313">
        <v>133</v>
      </c>
      <c r="M248" s="301" t="s">
        <v>17029</v>
      </c>
      <c r="N248" s="301" t="s">
        <v>17045</v>
      </c>
      <c r="O248" s="304" t="s">
        <v>17099</v>
      </c>
      <c r="P248" s="308">
        <v>6342842.2000000002</v>
      </c>
      <c r="Q248" s="308"/>
      <c r="R248" s="308">
        <v>0</v>
      </c>
      <c r="S248" s="308">
        <v>0</v>
      </c>
      <c r="T248" s="308">
        <f t="shared" si="45"/>
        <v>6342842.2000000002</v>
      </c>
      <c r="U248" s="302">
        <f t="shared" si="77"/>
        <v>1575.6265401430844</v>
      </c>
      <c r="V248" s="308">
        <v>1898.7626210254375</v>
      </c>
    </row>
    <row r="249" spans="1:22" ht="35.25" x14ac:dyDescent="0.5">
      <c r="A249" s="267">
        <v>278</v>
      </c>
      <c r="C249" s="309" t="s">
        <v>2956</v>
      </c>
      <c r="D249" s="309"/>
      <c r="E249" s="300" t="s">
        <v>17012</v>
      </c>
      <c r="F249" s="301" t="s">
        <v>17012</v>
      </c>
      <c r="G249" s="301" t="s">
        <v>17012</v>
      </c>
      <c r="H249" s="301" t="s">
        <v>17012</v>
      </c>
      <c r="I249" s="301" t="s">
        <v>17012</v>
      </c>
      <c r="J249" s="306">
        <f>J250</f>
        <v>460</v>
      </c>
      <c r="K249" s="306">
        <f t="shared" ref="K249:L249" si="118">K250</f>
        <v>262.7</v>
      </c>
      <c r="L249" s="307">
        <f t="shared" si="118"/>
        <v>17</v>
      </c>
      <c r="M249" s="301" t="s">
        <v>17012</v>
      </c>
      <c r="N249" s="301" t="s">
        <v>17012</v>
      </c>
      <c r="O249" s="304" t="s">
        <v>17012</v>
      </c>
      <c r="P249" s="324">
        <v>5541160.8700000001</v>
      </c>
      <c r="Q249" s="306">
        <f t="shared" ref="Q249" si="119">Q250</f>
        <v>0</v>
      </c>
      <c r="R249" s="306">
        <f t="shared" ref="R249" si="120">R250</f>
        <v>0</v>
      </c>
      <c r="S249" s="306">
        <f t="shared" ref="S249" si="121">S250</f>
        <v>0</v>
      </c>
      <c r="T249" s="306">
        <f t="shared" ref="T249" si="122">T250</f>
        <v>5541160.8700000001</v>
      </c>
      <c r="U249" s="302">
        <f t="shared" si="77"/>
        <v>12046.001891304348</v>
      </c>
      <c r="V249" s="308">
        <f>V250</f>
        <v>14424.874892173913</v>
      </c>
    </row>
    <row r="250" spans="1:22" ht="35.25" x14ac:dyDescent="0.5">
      <c r="A250" s="267">
        <v>279</v>
      </c>
      <c r="B250" s="267">
        <v>1</v>
      </c>
      <c r="C250" s="301">
        <f>SUBTOTAL(9,$B$16:B250)</f>
        <v>212</v>
      </c>
      <c r="D250" s="322" t="s">
        <v>2945</v>
      </c>
      <c r="E250" s="323"/>
      <c r="F250" s="301">
        <v>1969</v>
      </c>
      <c r="G250" s="301" t="s">
        <v>17162</v>
      </c>
      <c r="H250" s="301">
        <v>2</v>
      </c>
      <c r="I250" s="301" t="s">
        <v>16982</v>
      </c>
      <c r="J250" s="306">
        <v>460</v>
      </c>
      <c r="K250" s="306">
        <v>262.7</v>
      </c>
      <c r="L250" s="307">
        <v>17</v>
      </c>
      <c r="M250" s="301" t="s">
        <v>17029</v>
      </c>
      <c r="N250" s="301" t="s">
        <v>17064</v>
      </c>
      <c r="O250" s="304" t="s">
        <v>17033</v>
      </c>
      <c r="P250" s="306">
        <v>5541160.8700000001</v>
      </c>
      <c r="Q250" s="324"/>
      <c r="R250" s="306">
        <v>0</v>
      </c>
      <c r="S250" s="306">
        <v>0</v>
      </c>
      <c r="T250" s="306">
        <f t="shared" si="45"/>
        <v>5541160.8700000001</v>
      </c>
      <c r="U250" s="302">
        <f t="shared" si="77"/>
        <v>12046.001891304348</v>
      </c>
      <c r="V250" s="308">
        <v>14424.874892173913</v>
      </c>
    </row>
    <row r="251" spans="1:22" ht="35.25" x14ac:dyDescent="0.5">
      <c r="A251" s="267">
        <v>280</v>
      </c>
      <c r="C251" s="309" t="s">
        <v>2947</v>
      </c>
      <c r="D251" s="309"/>
      <c r="E251" s="300" t="s">
        <v>17012</v>
      </c>
      <c r="F251" s="301" t="s">
        <v>17012</v>
      </c>
      <c r="G251" s="301" t="s">
        <v>17012</v>
      </c>
      <c r="H251" s="301" t="s">
        <v>17012</v>
      </c>
      <c r="I251" s="301" t="s">
        <v>17012</v>
      </c>
      <c r="J251" s="306">
        <f>J252</f>
        <v>896.41</v>
      </c>
      <c r="K251" s="306">
        <f t="shared" ref="K251:L251" si="123">K252</f>
        <v>811.71</v>
      </c>
      <c r="L251" s="307">
        <f t="shared" si="123"/>
        <v>56</v>
      </c>
      <c r="M251" s="301" t="s">
        <v>17012</v>
      </c>
      <c r="N251" s="301" t="s">
        <v>17012</v>
      </c>
      <c r="O251" s="304" t="s">
        <v>17012</v>
      </c>
      <c r="P251" s="324">
        <v>6110785.7800000003</v>
      </c>
      <c r="Q251" s="306">
        <f t="shared" ref="Q251" si="124">Q252</f>
        <v>0</v>
      </c>
      <c r="R251" s="306">
        <f t="shared" ref="R251" si="125">R252</f>
        <v>0</v>
      </c>
      <c r="S251" s="306">
        <f t="shared" ref="S251" si="126">S252</f>
        <v>0</v>
      </c>
      <c r="T251" s="306">
        <f t="shared" ref="T251" si="127">T252</f>
        <v>6110785.7800000003</v>
      </c>
      <c r="U251" s="302">
        <f t="shared" si="77"/>
        <v>6816.9540500440653</v>
      </c>
      <c r="V251" s="308">
        <f>V252</f>
        <v>9505.4016452293035</v>
      </c>
    </row>
    <row r="252" spans="1:22" ht="35.25" x14ac:dyDescent="0.5">
      <c r="A252" s="267">
        <v>281</v>
      </c>
      <c r="B252" s="267">
        <v>1</v>
      </c>
      <c r="C252" s="301">
        <f>SUBTOTAL(9,$B$16:B252)</f>
        <v>213</v>
      </c>
      <c r="D252" s="322" t="s">
        <v>1982</v>
      </c>
      <c r="E252" s="323"/>
      <c r="F252" s="301">
        <v>1989</v>
      </c>
      <c r="G252" s="301" t="s">
        <v>17162</v>
      </c>
      <c r="H252" s="301">
        <v>2</v>
      </c>
      <c r="I252" s="301" t="s">
        <v>17036</v>
      </c>
      <c r="J252" s="306">
        <v>896.41</v>
      </c>
      <c r="K252" s="306">
        <v>811.71</v>
      </c>
      <c r="L252" s="307">
        <v>56</v>
      </c>
      <c r="M252" s="301" t="s">
        <v>17029</v>
      </c>
      <c r="N252" s="301" t="s">
        <v>17064</v>
      </c>
      <c r="O252" s="304" t="s">
        <v>17033</v>
      </c>
      <c r="P252" s="306">
        <v>6110785.7800000003</v>
      </c>
      <c r="Q252" s="324"/>
      <c r="R252" s="306">
        <v>0</v>
      </c>
      <c r="S252" s="306">
        <v>0</v>
      </c>
      <c r="T252" s="306">
        <f t="shared" ref="T252:T312" si="128">P252-R252-S252</f>
        <v>6110785.7800000003</v>
      </c>
      <c r="U252" s="302">
        <f t="shared" si="77"/>
        <v>6816.9540500440653</v>
      </c>
      <c r="V252" s="308">
        <v>9505.4016452293035</v>
      </c>
    </row>
    <row r="253" spans="1:22" ht="35.25" x14ac:dyDescent="0.5">
      <c r="A253" s="267">
        <v>282</v>
      </c>
      <c r="C253" s="309" t="s">
        <v>36</v>
      </c>
      <c r="D253" s="309"/>
      <c r="E253" s="300" t="s">
        <v>17012</v>
      </c>
      <c r="F253" s="301" t="s">
        <v>17012</v>
      </c>
      <c r="G253" s="301" t="s">
        <v>17012</v>
      </c>
      <c r="H253" s="301" t="s">
        <v>17012</v>
      </c>
      <c r="I253" s="301" t="s">
        <v>17012</v>
      </c>
      <c r="J253" s="306">
        <f>SUM(J254:J256)</f>
        <v>1991.4</v>
      </c>
      <c r="K253" s="306">
        <f t="shared" ref="K253:L253" si="129">SUM(K254:K256)</f>
        <v>1757.6999999999998</v>
      </c>
      <c r="L253" s="307">
        <f t="shared" si="129"/>
        <v>72</v>
      </c>
      <c r="M253" s="301" t="s">
        <v>17012</v>
      </c>
      <c r="N253" s="301" t="s">
        <v>17012</v>
      </c>
      <c r="O253" s="304" t="s">
        <v>17012</v>
      </c>
      <c r="P253" s="324">
        <v>7041675.25</v>
      </c>
      <c r="Q253" s="306">
        <f t="shared" ref="Q253" si="130">SUM(Q254:Q256)</f>
        <v>0</v>
      </c>
      <c r="R253" s="306">
        <f t="shared" ref="R253" si="131">SUM(R254:R256)</f>
        <v>0</v>
      </c>
      <c r="S253" s="306">
        <f t="shared" ref="S253" si="132">SUM(S254:S256)</f>
        <v>0</v>
      </c>
      <c r="T253" s="306">
        <f t="shared" ref="T253" si="133">SUM(T254:T256)</f>
        <v>7041675.25</v>
      </c>
      <c r="U253" s="302">
        <f t="shared" si="77"/>
        <v>3536.0426082153258</v>
      </c>
      <c r="V253" s="308">
        <f>MAX(V254:V256)</f>
        <v>8786.1232115285638</v>
      </c>
    </row>
    <row r="254" spans="1:22" ht="35.25" x14ac:dyDescent="0.5">
      <c r="A254" s="267">
        <v>283</v>
      </c>
      <c r="B254" s="267">
        <v>1</v>
      </c>
      <c r="C254" s="301">
        <f>SUBTOTAL(9,$B$16:B254)</f>
        <v>214</v>
      </c>
      <c r="D254" s="329" t="s">
        <v>42</v>
      </c>
      <c r="E254" s="320"/>
      <c r="F254" s="301">
        <v>1969</v>
      </c>
      <c r="G254" s="301" t="s">
        <v>17162</v>
      </c>
      <c r="H254" s="301">
        <v>2</v>
      </c>
      <c r="I254" s="301" t="s">
        <v>16980</v>
      </c>
      <c r="J254" s="306">
        <v>388.6</v>
      </c>
      <c r="K254" s="306">
        <v>351.6</v>
      </c>
      <c r="L254" s="307">
        <v>15</v>
      </c>
      <c r="M254" s="301" t="s">
        <v>17029</v>
      </c>
      <c r="N254" s="301" t="s">
        <v>17064</v>
      </c>
      <c r="O254" s="304" t="s">
        <v>17033</v>
      </c>
      <c r="P254" s="306">
        <v>2725418.7</v>
      </c>
      <c r="Q254" s="324"/>
      <c r="R254" s="306">
        <v>0</v>
      </c>
      <c r="S254" s="306">
        <v>0</v>
      </c>
      <c r="T254" s="306">
        <f t="shared" si="128"/>
        <v>2725418.7</v>
      </c>
      <c r="U254" s="302">
        <f t="shared" si="77"/>
        <v>7013.4294904786411</v>
      </c>
      <c r="V254" s="308">
        <v>8786.1232115285638</v>
      </c>
    </row>
    <row r="255" spans="1:22" ht="35.25" x14ac:dyDescent="0.5">
      <c r="A255" s="267">
        <v>284</v>
      </c>
      <c r="B255" s="267">
        <v>1</v>
      </c>
      <c r="C255" s="301">
        <f>SUBTOTAL(9,$B$16:B255)</f>
        <v>215</v>
      </c>
      <c r="D255" s="329" t="s">
        <v>35</v>
      </c>
      <c r="E255" s="320"/>
      <c r="F255" s="301">
        <v>1978</v>
      </c>
      <c r="G255" s="301" t="s">
        <v>17162</v>
      </c>
      <c r="H255" s="301">
        <v>2</v>
      </c>
      <c r="I255" s="301" t="s">
        <v>17036</v>
      </c>
      <c r="J255" s="306">
        <v>988.2</v>
      </c>
      <c r="K255" s="306">
        <v>841</v>
      </c>
      <c r="L255" s="307">
        <v>34</v>
      </c>
      <c r="M255" s="301" t="s">
        <v>17029</v>
      </c>
      <c r="N255" s="301" t="s">
        <v>17064</v>
      </c>
      <c r="O255" s="304" t="s">
        <v>17033</v>
      </c>
      <c r="P255" s="306">
        <v>103911.17</v>
      </c>
      <c r="Q255" s="324"/>
      <c r="R255" s="306">
        <v>0</v>
      </c>
      <c r="S255" s="306">
        <v>0</v>
      </c>
      <c r="T255" s="306">
        <f t="shared" si="128"/>
        <v>103911.17</v>
      </c>
      <c r="U255" s="302">
        <f t="shared" si="77"/>
        <v>105.15196316535113</v>
      </c>
      <c r="V255" s="308">
        <v>105.15196316535113</v>
      </c>
    </row>
    <row r="256" spans="1:22" ht="35.25" x14ac:dyDescent="0.5">
      <c r="A256" s="267">
        <v>285</v>
      </c>
      <c r="B256" s="267">
        <v>1</v>
      </c>
      <c r="C256" s="301">
        <f>SUBTOTAL(9,$B$16:B256)</f>
        <v>216</v>
      </c>
      <c r="D256" s="325" t="s">
        <v>12346</v>
      </c>
      <c r="E256" s="326"/>
      <c r="F256" s="301">
        <v>1961</v>
      </c>
      <c r="G256" s="301" t="s">
        <v>17162</v>
      </c>
      <c r="H256" s="301">
        <v>2</v>
      </c>
      <c r="I256" s="301" t="s">
        <v>16982</v>
      </c>
      <c r="J256" s="306">
        <v>614.6</v>
      </c>
      <c r="K256" s="306">
        <v>565.1</v>
      </c>
      <c r="L256" s="307">
        <v>23</v>
      </c>
      <c r="M256" s="301" t="s">
        <v>17029</v>
      </c>
      <c r="N256" s="301" t="s">
        <v>17064</v>
      </c>
      <c r="O256" s="304" t="s">
        <v>17033</v>
      </c>
      <c r="P256" s="306">
        <v>4212345.38</v>
      </c>
      <c r="Q256" s="324"/>
      <c r="R256" s="306">
        <v>0</v>
      </c>
      <c r="S256" s="306">
        <v>0</v>
      </c>
      <c r="T256" s="306">
        <f t="shared" si="128"/>
        <v>4212345.38</v>
      </c>
      <c r="U256" s="302">
        <f t="shared" si="77"/>
        <v>6853.7998372925476</v>
      </c>
      <c r="V256" s="308">
        <v>8041.7362369020511</v>
      </c>
    </row>
    <row r="257" spans="1:22" ht="35.25" x14ac:dyDescent="0.5">
      <c r="A257" s="267">
        <v>286</v>
      </c>
      <c r="C257" s="309" t="s">
        <v>38</v>
      </c>
      <c r="D257" s="309"/>
      <c r="E257" s="300" t="s">
        <v>17012</v>
      </c>
      <c r="F257" s="301" t="s">
        <v>17012</v>
      </c>
      <c r="G257" s="301" t="s">
        <v>17012</v>
      </c>
      <c r="H257" s="301" t="s">
        <v>17012</v>
      </c>
      <c r="I257" s="301" t="s">
        <v>17012</v>
      </c>
      <c r="J257" s="306">
        <f>SUM(J258:J261)</f>
        <v>2960.1000000000004</v>
      </c>
      <c r="K257" s="306">
        <f t="shared" ref="K257:L257" si="134">SUM(K258:K261)</f>
        <v>2681.3</v>
      </c>
      <c r="L257" s="307">
        <f t="shared" si="134"/>
        <v>127</v>
      </c>
      <c r="M257" s="301" t="s">
        <v>17012</v>
      </c>
      <c r="N257" s="301" t="s">
        <v>17012</v>
      </c>
      <c r="O257" s="304" t="s">
        <v>17012</v>
      </c>
      <c r="P257" s="324">
        <v>6617013.8100000005</v>
      </c>
      <c r="Q257" s="306">
        <f t="shared" ref="Q257" si="135">SUM(Q258:Q261)</f>
        <v>0</v>
      </c>
      <c r="R257" s="306">
        <f t="shared" ref="R257" si="136">SUM(R258:R261)</f>
        <v>0</v>
      </c>
      <c r="S257" s="306">
        <f t="shared" ref="S257" si="137">SUM(S258:S261)</f>
        <v>0</v>
      </c>
      <c r="T257" s="306">
        <f t="shared" ref="T257" si="138">SUM(T258:T261)</f>
        <v>6617013.8100000005</v>
      </c>
      <c r="U257" s="302">
        <f t="shared" si="77"/>
        <v>2235.4021181716835</v>
      </c>
      <c r="V257" s="308">
        <f>MAX(V258:V261)</f>
        <v>10213.366723803072</v>
      </c>
    </row>
    <row r="258" spans="1:22" ht="35.25" x14ac:dyDescent="0.5">
      <c r="A258" s="267">
        <v>287</v>
      </c>
      <c r="B258" s="267">
        <v>1</v>
      </c>
      <c r="C258" s="301">
        <f>SUBTOTAL(9,$B$16:B258)</f>
        <v>217</v>
      </c>
      <c r="D258" s="310" t="s">
        <v>17318</v>
      </c>
      <c r="E258" s="311"/>
      <c r="F258" s="301">
        <v>1961</v>
      </c>
      <c r="G258" s="301" t="s">
        <v>17162</v>
      </c>
      <c r="H258" s="301">
        <v>2</v>
      </c>
      <c r="I258" s="301" t="s">
        <v>16980</v>
      </c>
      <c r="J258" s="312">
        <v>442.8</v>
      </c>
      <c r="K258" s="312">
        <v>393.5</v>
      </c>
      <c r="L258" s="313">
        <v>21</v>
      </c>
      <c r="M258" s="301" t="s">
        <v>17029</v>
      </c>
      <c r="N258" s="301" t="s">
        <v>17138</v>
      </c>
      <c r="O258" s="304" t="s">
        <v>17288</v>
      </c>
      <c r="P258" s="308">
        <v>3664899.5100000002</v>
      </c>
      <c r="Q258" s="308"/>
      <c r="R258" s="308">
        <v>0</v>
      </c>
      <c r="S258" s="308">
        <v>0</v>
      </c>
      <c r="T258" s="308">
        <f t="shared" si="128"/>
        <v>3664899.5100000002</v>
      </c>
      <c r="U258" s="302">
        <f t="shared" si="77"/>
        <v>8276.647493224933</v>
      </c>
      <c r="V258" s="308">
        <v>10213.366723803072</v>
      </c>
    </row>
    <row r="259" spans="1:22" ht="35.25" x14ac:dyDescent="0.5">
      <c r="A259" s="267">
        <v>288</v>
      </c>
      <c r="B259" s="267">
        <v>1</v>
      </c>
      <c r="C259" s="301">
        <f>SUBTOTAL(9,$B$16:B259)</f>
        <v>218</v>
      </c>
      <c r="D259" s="310" t="s">
        <v>17348</v>
      </c>
      <c r="E259" s="311"/>
      <c r="F259" s="301">
        <v>1960</v>
      </c>
      <c r="G259" s="301" t="s">
        <v>17162</v>
      </c>
      <c r="H259" s="301">
        <v>2</v>
      </c>
      <c r="I259" s="301" t="s">
        <v>16980</v>
      </c>
      <c r="J259" s="312">
        <v>442.6</v>
      </c>
      <c r="K259" s="312">
        <v>400.2</v>
      </c>
      <c r="L259" s="313">
        <v>21</v>
      </c>
      <c r="M259" s="301" t="s">
        <v>17029</v>
      </c>
      <c r="N259" s="301" t="s">
        <v>17138</v>
      </c>
      <c r="O259" s="304" t="s">
        <v>17288</v>
      </c>
      <c r="P259" s="308">
        <v>79629.64</v>
      </c>
      <c r="Q259" s="308"/>
      <c r="R259" s="308">
        <v>0</v>
      </c>
      <c r="S259" s="308">
        <v>0</v>
      </c>
      <c r="T259" s="308">
        <f t="shared" si="128"/>
        <v>79629.64</v>
      </c>
      <c r="U259" s="302">
        <f t="shared" si="77"/>
        <v>179.91333032083145</v>
      </c>
      <c r="V259" s="308">
        <v>179.91333032083145</v>
      </c>
    </row>
    <row r="260" spans="1:22" ht="35.25" x14ac:dyDescent="0.5">
      <c r="A260" s="267">
        <v>289</v>
      </c>
      <c r="B260" s="267">
        <v>1</v>
      </c>
      <c r="C260" s="301">
        <f>SUBTOTAL(9,$B$16:B260)</f>
        <v>219</v>
      </c>
      <c r="D260" s="310" t="s">
        <v>17349</v>
      </c>
      <c r="E260" s="311"/>
      <c r="F260" s="301">
        <v>1968</v>
      </c>
      <c r="G260" s="301" t="s">
        <v>17162</v>
      </c>
      <c r="H260" s="301">
        <v>2</v>
      </c>
      <c r="I260" s="301" t="s">
        <v>16980</v>
      </c>
      <c r="J260" s="312">
        <v>380.8</v>
      </c>
      <c r="K260" s="312">
        <v>351.2</v>
      </c>
      <c r="L260" s="313">
        <v>21</v>
      </c>
      <c r="M260" s="301" t="s">
        <v>17029</v>
      </c>
      <c r="N260" s="301" t="s">
        <v>17138</v>
      </c>
      <c r="O260" s="304" t="s">
        <v>17288</v>
      </c>
      <c r="P260" s="308">
        <v>2721958.41</v>
      </c>
      <c r="Q260" s="308"/>
      <c r="R260" s="308">
        <v>0</v>
      </c>
      <c r="S260" s="308">
        <v>0</v>
      </c>
      <c r="T260" s="308">
        <f t="shared" si="128"/>
        <v>2721958.41</v>
      </c>
      <c r="U260" s="302">
        <f t="shared" si="77"/>
        <v>7148.0000262605045</v>
      </c>
      <c r="V260" s="308">
        <v>9110.06169117647</v>
      </c>
    </row>
    <row r="261" spans="1:22" ht="35.25" x14ac:dyDescent="0.5">
      <c r="A261" s="267">
        <v>290</v>
      </c>
      <c r="B261" s="267">
        <v>1</v>
      </c>
      <c r="C261" s="301">
        <f>SUBTOTAL(9,$B$16:B261)</f>
        <v>220</v>
      </c>
      <c r="D261" s="310" t="s">
        <v>17317</v>
      </c>
      <c r="E261" s="311"/>
      <c r="F261" s="301">
        <v>1961</v>
      </c>
      <c r="G261" s="301" t="s">
        <v>17162</v>
      </c>
      <c r="H261" s="301">
        <v>3</v>
      </c>
      <c r="I261" s="301" t="s">
        <v>17036</v>
      </c>
      <c r="J261" s="312">
        <v>1693.9</v>
      </c>
      <c r="K261" s="312">
        <v>1536.4</v>
      </c>
      <c r="L261" s="313">
        <v>64</v>
      </c>
      <c r="M261" s="301" t="s">
        <v>17029</v>
      </c>
      <c r="N261" s="301" t="s">
        <v>17045</v>
      </c>
      <c r="O261" s="304" t="s">
        <v>17137</v>
      </c>
      <c r="P261" s="308">
        <v>150526.25</v>
      </c>
      <c r="Q261" s="308"/>
      <c r="R261" s="308">
        <v>0</v>
      </c>
      <c r="S261" s="308">
        <v>0</v>
      </c>
      <c r="T261" s="308">
        <f>P261-R261-S261</f>
        <v>150526.25</v>
      </c>
      <c r="U261" s="302">
        <f t="shared" si="77"/>
        <v>88.863716866402967</v>
      </c>
      <c r="V261" s="308">
        <v>88.863716866402967</v>
      </c>
    </row>
    <row r="262" spans="1:22" ht="35.25" x14ac:dyDescent="0.5">
      <c r="A262" s="267">
        <v>291</v>
      </c>
      <c r="C262" s="309" t="s">
        <v>40</v>
      </c>
      <c r="D262" s="309"/>
      <c r="E262" s="300" t="s">
        <v>17012</v>
      </c>
      <c r="F262" s="301" t="s">
        <v>17012</v>
      </c>
      <c r="G262" s="301" t="s">
        <v>17012</v>
      </c>
      <c r="H262" s="301" t="s">
        <v>17012</v>
      </c>
      <c r="I262" s="301" t="s">
        <v>17012</v>
      </c>
      <c r="J262" s="306">
        <f>SUM(J263:J265)</f>
        <v>2439.6999999999998</v>
      </c>
      <c r="K262" s="306">
        <f t="shared" ref="K262:L262" si="139">SUM(K263:K265)</f>
        <v>2119.1</v>
      </c>
      <c r="L262" s="307">
        <f t="shared" si="139"/>
        <v>105</v>
      </c>
      <c r="M262" s="301" t="s">
        <v>17012</v>
      </c>
      <c r="N262" s="301" t="s">
        <v>17012</v>
      </c>
      <c r="O262" s="304" t="s">
        <v>17012</v>
      </c>
      <c r="P262" s="324">
        <v>5378628.29</v>
      </c>
      <c r="Q262" s="306">
        <f t="shared" ref="Q262" si="140">SUM(Q263:Q265)</f>
        <v>0</v>
      </c>
      <c r="R262" s="306">
        <f t="shared" ref="R262" si="141">SUM(R263:R265)</f>
        <v>0</v>
      </c>
      <c r="S262" s="306">
        <f t="shared" ref="S262" si="142">SUM(S263:S265)</f>
        <v>0</v>
      </c>
      <c r="T262" s="306">
        <f t="shared" ref="T262" si="143">SUM(T263:T265)</f>
        <v>5378628.29</v>
      </c>
      <c r="U262" s="302">
        <f t="shared" si="77"/>
        <v>2204.6269172439238</v>
      </c>
      <c r="V262" s="308">
        <f>MAX(V263:V265)</f>
        <v>10144.816528675399</v>
      </c>
    </row>
    <row r="263" spans="1:22" ht="35.25" x14ac:dyDescent="0.5">
      <c r="A263" s="267">
        <v>292</v>
      </c>
      <c r="B263" s="267">
        <v>1</v>
      </c>
      <c r="C263" s="301">
        <f>SUBTOTAL(9,$B$16:B263)</f>
        <v>221</v>
      </c>
      <c r="D263" s="310" t="s">
        <v>41</v>
      </c>
      <c r="E263" s="311"/>
      <c r="F263" s="301">
        <v>1964</v>
      </c>
      <c r="G263" s="301" t="s">
        <v>17162</v>
      </c>
      <c r="H263" s="301">
        <v>3</v>
      </c>
      <c r="I263" s="301" t="s">
        <v>17036</v>
      </c>
      <c r="J263" s="312">
        <v>1773.2</v>
      </c>
      <c r="K263" s="312">
        <v>1510.6</v>
      </c>
      <c r="L263" s="313">
        <v>68</v>
      </c>
      <c r="M263" s="301" t="s">
        <v>17029</v>
      </c>
      <c r="N263" s="301" t="s">
        <v>17138</v>
      </c>
      <c r="O263" s="304" t="s">
        <v>17139</v>
      </c>
      <c r="P263" s="308">
        <v>148719.34</v>
      </c>
      <c r="Q263" s="308"/>
      <c r="R263" s="308">
        <v>0</v>
      </c>
      <c r="S263" s="308">
        <v>0</v>
      </c>
      <c r="T263" s="308">
        <f t="shared" si="128"/>
        <v>148719.34</v>
      </c>
      <c r="U263" s="302">
        <f t="shared" si="77"/>
        <v>83.870595533498758</v>
      </c>
      <c r="V263" s="308">
        <v>83.870595533498758</v>
      </c>
    </row>
    <row r="264" spans="1:22" ht="35.25" x14ac:dyDescent="0.5">
      <c r="A264" s="267">
        <v>293</v>
      </c>
      <c r="B264" s="267">
        <v>1</v>
      </c>
      <c r="C264" s="301">
        <f>SUBTOTAL(9,$B$16:B264)</f>
        <v>222</v>
      </c>
      <c r="D264" s="310" t="s">
        <v>12326</v>
      </c>
      <c r="E264" s="311"/>
      <c r="F264" s="301">
        <v>1968</v>
      </c>
      <c r="G264" s="301" t="s">
        <v>17162</v>
      </c>
      <c r="H264" s="301">
        <v>2</v>
      </c>
      <c r="I264" s="301" t="s">
        <v>16980</v>
      </c>
      <c r="J264" s="312">
        <v>323</v>
      </c>
      <c r="K264" s="312">
        <v>293</v>
      </c>
      <c r="L264" s="313">
        <v>17</v>
      </c>
      <c r="M264" s="301" t="s">
        <v>17029</v>
      </c>
      <c r="N264" s="301" t="s">
        <v>17138</v>
      </c>
      <c r="O264" s="304" t="s">
        <v>17289</v>
      </c>
      <c r="P264" s="308">
        <v>2514317.4500000002</v>
      </c>
      <c r="Q264" s="308"/>
      <c r="R264" s="308">
        <v>0</v>
      </c>
      <c r="S264" s="308">
        <v>0</v>
      </c>
      <c r="T264" s="308">
        <f t="shared" si="128"/>
        <v>2514317.4500000002</v>
      </c>
      <c r="U264" s="302">
        <f t="shared" si="77"/>
        <v>7784.2645510835919</v>
      </c>
      <c r="V264" s="308">
        <v>9756.1730866873077</v>
      </c>
    </row>
    <row r="265" spans="1:22" ht="35.25" x14ac:dyDescent="0.5">
      <c r="A265" s="267">
        <v>294</v>
      </c>
      <c r="B265" s="267">
        <v>1</v>
      </c>
      <c r="C265" s="301">
        <f>SUBTOTAL(9,$B$16:B265)</f>
        <v>223</v>
      </c>
      <c r="D265" s="310" t="s">
        <v>12327</v>
      </c>
      <c r="E265" s="311"/>
      <c r="F265" s="330">
        <v>1970</v>
      </c>
      <c r="G265" s="301" t="s">
        <v>17162</v>
      </c>
      <c r="H265" s="330">
        <v>2</v>
      </c>
      <c r="I265" s="330" t="s">
        <v>16980</v>
      </c>
      <c r="J265" s="331">
        <v>343.5</v>
      </c>
      <c r="K265" s="331">
        <v>315.5</v>
      </c>
      <c r="L265" s="332">
        <v>20</v>
      </c>
      <c r="M265" s="330" t="s">
        <v>17029</v>
      </c>
      <c r="N265" s="330" t="s">
        <v>17138</v>
      </c>
      <c r="O265" s="333" t="s">
        <v>17289</v>
      </c>
      <c r="P265" s="308">
        <v>2715591.5</v>
      </c>
      <c r="Q265" s="308"/>
      <c r="R265" s="308">
        <v>0</v>
      </c>
      <c r="S265" s="308">
        <v>0</v>
      </c>
      <c r="T265" s="308">
        <f t="shared" si="128"/>
        <v>2715591.5</v>
      </c>
      <c r="U265" s="302">
        <f t="shared" si="77"/>
        <v>7905.6521106259097</v>
      </c>
      <c r="V265" s="308">
        <v>10144.816528675399</v>
      </c>
    </row>
    <row r="266" spans="1:22" ht="35.25" x14ac:dyDescent="0.5">
      <c r="A266" s="267">
        <v>295</v>
      </c>
      <c r="C266" s="299" t="s">
        <v>17260</v>
      </c>
      <c r="D266" s="329"/>
      <c r="E266" s="300" t="s">
        <v>17012</v>
      </c>
      <c r="F266" s="301" t="s">
        <v>17012</v>
      </c>
      <c r="G266" s="301" t="s">
        <v>17012</v>
      </c>
      <c r="H266" s="301" t="s">
        <v>17012</v>
      </c>
      <c r="I266" s="301" t="s">
        <v>17012</v>
      </c>
      <c r="J266" s="306">
        <f>SUM(J267:J269)</f>
        <v>8231.1</v>
      </c>
      <c r="K266" s="306">
        <f t="shared" ref="K266:L266" si="144">SUM(K267:K269)</f>
        <v>7159.7300000000005</v>
      </c>
      <c r="L266" s="307">
        <f t="shared" si="144"/>
        <v>411</v>
      </c>
      <c r="M266" s="301" t="s">
        <v>17012</v>
      </c>
      <c r="N266" s="301" t="s">
        <v>17012</v>
      </c>
      <c r="O266" s="304" t="s">
        <v>17012</v>
      </c>
      <c r="P266" s="324">
        <v>12613916.010000002</v>
      </c>
      <c r="Q266" s="306">
        <f t="shared" ref="Q266" si="145">SUM(Q267:Q269)</f>
        <v>0</v>
      </c>
      <c r="R266" s="306">
        <f t="shared" ref="R266" si="146">SUM(R267:R269)</f>
        <v>0</v>
      </c>
      <c r="S266" s="306">
        <f t="shared" ref="S266" si="147">SUM(S267:S269)</f>
        <v>0</v>
      </c>
      <c r="T266" s="306">
        <f t="shared" ref="T266" si="148">SUM(T267:T269)</f>
        <v>12613916.010000002</v>
      </c>
      <c r="U266" s="302">
        <f t="shared" si="77"/>
        <v>1532.4702664285455</v>
      </c>
      <c r="V266" s="308">
        <f>MAX(V267:V269)</f>
        <v>9622.7591585332229</v>
      </c>
    </row>
    <row r="267" spans="1:22" ht="35.25" x14ac:dyDescent="0.5">
      <c r="A267" s="267">
        <v>296</v>
      </c>
      <c r="B267" s="267">
        <v>1</v>
      </c>
      <c r="C267" s="301">
        <f>SUBTOTAL(9,$B$16:B267)</f>
        <v>224</v>
      </c>
      <c r="D267" s="299" t="s">
        <v>2146</v>
      </c>
      <c r="E267" s="301"/>
      <c r="F267" s="301">
        <v>1966</v>
      </c>
      <c r="G267" s="301" t="s">
        <v>17162</v>
      </c>
      <c r="H267" s="301" t="s">
        <v>16982</v>
      </c>
      <c r="I267" s="301" t="s">
        <v>16980</v>
      </c>
      <c r="J267" s="306">
        <v>362.7</v>
      </c>
      <c r="K267" s="306">
        <v>327.3</v>
      </c>
      <c r="L267" s="307">
        <v>21</v>
      </c>
      <c r="M267" s="301" t="s">
        <v>17029</v>
      </c>
      <c r="N267" s="301" t="s">
        <v>17045</v>
      </c>
      <c r="O267" s="304" t="s">
        <v>17290</v>
      </c>
      <c r="P267" s="306">
        <v>2223338.27</v>
      </c>
      <c r="Q267" s="324"/>
      <c r="R267" s="306">
        <v>0</v>
      </c>
      <c r="S267" s="306">
        <v>0</v>
      </c>
      <c r="T267" s="306">
        <f t="shared" si="128"/>
        <v>2223338.27</v>
      </c>
      <c r="U267" s="302">
        <f t="shared" si="77"/>
        <v>6129.964902122967</v>
      </c>
      <c r="V267" s="308">
        <v>9622.7591585332229</v>
      </c>
    </row>
    <row r="268" spans="1:22" ht="35.25" x14ac:dyDescent="0.5">
      <c r="A268" s="267">
        <v>297</v>
      </c>
      <c r="B268" s="267">
        <v>1</v>
      </c>
      <c r="C268" s="301">
        <f>SUBTOTAL(9,$B$16:B268)</f>
        <v>225</v>
      </c>
      <c r="D268" s="299" t="s">
        <v>12365</v>
      </c>
      <c r="E268" s="301"/>
      <c r="F268" s="301">
        <v>1989</v>
      </c>
      <c r="G268" s="301" t="s">
        <v>17034</v>
      </c>
      <c r="H268" s="301">
        <v>5</v>
      </c>
      <c r="I268" s="301">
        <v>5</v>
      </c>
      <c r="J268" s="306">
        <v>3936.5</v>
      </c>
      <c r="K268" s="306">
        <v>3398.36</v>
      </c>
      <c r="L268" s="307">
        <v>195</v>
      </c>
      <c r="M268" s="301" t="s">
        <v>17029</v>
      </c>
      <c r="N268" s="301" t="s">
        <v>17045</v>
      </c>
      <c r="O268" s="304" t="s">
        <v>17346</v>
      </c>
      <c r="P268" s="306">
        <v>4576152.79</v>
      </c>
      <c r="Q268" s="324"/>
      <c r="R268" s="306">
        <v>0</v>
      </c>
      <c r="S268" s="306">
        <v>0</v>
      </c>
      <c r="T268" s="306">
        <f t="shared" si="128"/>
        <v>4576152.79</v>
      </c>
      <c r="U268" s="302">
        <f t="shared" si="77"/>
        <v>1162.4927702273594</v>
      </c>
      <c r="V268" s="308">
        <v>2433.8520114314747</v>
      </c>
    </row>
    <row r="269" spans="1:22" ht="35.25" x14ac:dyDescent="0.5">
      <c r="A269" s="267">
        <v>563</v>
      </c>
      <c r="B269" s="267">
        <v>1</v>
      </c>
      <c r="C269" s="301">
        <f>SUBTOTAL(9,$B$16:B269)</f>
        <v>226</v>
      </c>
      <c r="D269" s="314" t="s">
        <v>12364</v>
      </c>
      <c r="E269" s="315"/>
      <c r="F269" s="301">
        <v>1979</v>
      </c>
      <c r="G269" s="301" t="s">
        <v>17034</v>
      </c>
      <c r="H269" s="301">
        <v>5</v>
      </c>
      <c r="I269" s="301">
        <v>5</v>
      </c>
      <c r="J269" s="306">
        <v>3931.9</v>
      </c>
      <c r="K269" s="306">
        <v>3434.07</v>
      </c>
      <c r="L269" s="307">
        <v>195</v>
      </c>
      <c r="M269" s="301" t="s">
        <v>17029</v>
      </c>
      <c r="N269" s="301" t="s">
        <v>17045</v>
      </c>
      <c r="O269" s="304" t="s">
        <v>17346</v>
      </c>
      <c r="P269" s="306">
        <v>5814424.9500000002</v>
      </c>
      <c r="Q269" s="324"/>
      <c r="R269" s="306">
        <v>0</v>
      </c>
      <c r="S269" s="306">
        <v>0</v>
      </c>
      <c r="T269" s="306">
        <f>P269-R269-S269</f>
        <v>5814424.9500000002</v>
      </c>
      <c r="U269" s="302">
        <f t="shared" si="77"/>
        <v>1478.7825097281213</v>
      </c>
      <c r="V269" s="308">
        <v>2828.2888679773137</v>
      </c>
    </row>
    <row r="270" spans="1:22" ht="35.25" x14ac:dyDescent="0.5">
      <c r="A270" s="267">
        <v>298</v>
      </c>
      <c r="C270" s="309" t="s">
        <v>45</v>
      </c>
      <c r="D270" s="309"/>
      <c r="E270" s="300" t="s">
        <v>17012</v>
      </c>
      <c r="F270" s="301" t="s">
        <v>17012</v>
      </c>
      <c r="G270" s="301" t="s">
        <v>17012</v>
      </c>
      <c r="H270" s="301" t="s">
        <v>17012</v>
      </c>
      <c r="I270" s="301" t="s">
        <v>17012</v>
      </c>
      <c r="J270" s="306">
        <f>SUM(J271:J272)</f>
        <v>4830.7</v>
      </c>
      <c r="K270" s="306">
        <f t="shared" ref="K270:T270" si="149">SUM(K271:K272)</f>
        <v>4042.5</v>
      </c>
      <c r="L270" s="307">
        <f t="shared" si="149"/>
        <v>172</v>
      </c>
      <c r="M270" s="301" t="s">
        <v>17012</v>
      </c>
      <c r="N270" s="301" t="s">
        <v>17012</v>
      </c>
      <c r="O270" s="304" t="s">
        <v>17012</v>
      </c>
      <c r="P270" s="324">
        <v>13059093.699999999</v>
      </c>
      <c r="Q270" s="306">
        <f t="shared" si="149"/>
        <v>0</v>
      </c>
      <c r="R270" s="306">
        <f t="shared" si="149"/>
        <v>0</v>
      </c>
      <c r="S270" s="306">
        <f t="shared" si="149"/>
        <v>0</v>
      </c>
      <c r="T270" s="306">
        <f t="shared" si="149"/>
        <v>13059093.699999999</v>
      </c>
      <c r="U270" s="302">
        <f t="shared" si="77"/>
        <v>2703.3543171797046</v>
      </c>
      <c r="V270" s="308">
        <f>MAX(V271:V272)</f>
        <v>7400.12</v>
      </c>
    </row>
    <row r="271" spans="1:22" ht="35.25" x14ac:dyDescent="0.5">
      <c r="A271" s="267">
        <v>299</v>
      </c>
      <c r="B271" s="267">
        <v>1</v>
      </c>
      <c r="C271" s="301">
        <f>SUBTOTAL(9,$B$16:B271)</f>
        <v>227</v>
      </c>
      <c r="D271" s="310" t="s">
        <v>2158</v>
      </c>
      <c r="E271" s="311"/>
      <c r="F271" s="301">
        <v>1980</v>
      </c>
      <c r="G271" s="301" t="s">
        <v>17162</v>
      </c>
      <c r="H271" s="301">
        <v>2</v>
      </c>
      <c r="I271" s="301" t="s">
        <v>17036</v>
      </c>
      <c r="J271" s="312">
        <v>1217.2</v>
      </c>
      <c r="K271" s="312">
        <v>862.2</v>
      </c>
      <c r="L271" s="313">
        <v>47</v>
      </c>
      <c r="M271" s="301" t="s">
        <v>17029</v>
      </c>
      <c r="N271" s="301" t="s">
        <v>17079</v>
      </c>
      <c r="O271" s="304" t="s">
        <v>17473</v>
      </c>
      <c r="P271" s="308">
        <v>7049512.2700000005</v>
      </c>
      <c r="Q271" s="308"/>
      <c r="R271" s="308">
        <v>0</v>
      </c>
      <c r="S271" s="308">
        <v>0</v>
      </c>
      <c r="T271" s="308">
        <f t="shared" si="128"/>
        <v>7049512.2700000005</v>
      </c>
      <c r="U271" s="302">
        <f t="shared" si="77"/>
        <v>5791.5808987840946</v>
      </c>
      <c r="V271" s="308">
        <v>7400.12</v>
      </c>
    </row>
    <row r="272" spans="1:22" ht="35.25" x14ac:dyDescent="0.5">
      <c r="A272" s="267">
        <v>559</v>
      </c>
      <c r="B272" s="267">
        <v>1</v>
      </c>
      <c r="C272" s="301">
        <f>SUBTOTAL(9,$B$16:B272)</f>
        <v>228</v>
      </c>
      <c r="D272" s="314" t="s">
        <v>46</v>
      </c>
      <c r="E272" s="315"/>
      <c r="F272" s="301">
        <v>1989</v>
      </c>
      <c r="G272" s="301" t="s">
        <v>17034</v>
      </c>
      <c r="H272" s="301">
        <v>5</v>
      </c>
      <c r="I272" s="301" t="s">
        <v>17032</v>
      </c>
      <c r="J272" s="312">
        <v>3613.5</v>
      </c>
      <c r="K272" s="312">
        <v>3180.3</v>
      </c>
      <c r="L272" s="313">
        <v>125</v>
      </c>
      <c r="M272" s="301" t="s">
        <v>17029</v>
      </c>
      <c r="N272" s="301" t="s">
        <v>17045</v>
      </c>
      <c r="O272" s="304" t="s">
        <v>17137</v>
      </c>
      <c r="P272" s="308">
        <v>6009581.4299999997</v>
      </c>
      <c r="Q272" s="308"/>
      <c r="R272" s="308">
        <v>0</v>
      </c>
      <c r="S272" s="308">
        <v>0</v>
      </c>
      <c r="T272" s="308">
        <f t="shared" si="128"/>
        <v>6009581.4299999997</v>
      </c>
      <c r="U272" s="302">
        <f t="shared" si="77"/>
        <v>1663.0915815691158</v>
      </c>
      <c r="V272" s="308">
        <v>2349.5319446519993</v>
      </c>
    </row>
    <row r="273" spans="1:22" ht="35.25" x14ac:dyDescent="0.5">
      <c r="A273" s="267">
        <v>300</v>
      </c>
      <c r="C273" s="309" t="s">
        <v>341</v>
      </c>
      <c r="D273" s="309"/>
      <c r="E273" s="300" t="s">
        <v>17012</v>
      </c>
      <c r="F273" s="301" t="s">
        <v>17012</v>
      </c>
      <c r="G273" s="301" t="s">
        <v>17012</v>
      </c>
      <c r="H273" s="301" t="s">
        <v>17012</v>
      </c>
      <c r="I273" s="301" t="s">
        <v>17012</v>
      </c>
      <c r="J273" s="306">
        <f>SUM(J274:J279)</f>
        <v>6956.1</v>
      </c>
      <c r="K273" s="306">
        <f t="shared" ref="K273:T273" si="150">SUM(K274:K279)</f>
        <v>6230.5999999999995</v>
      </c>
      <c r="L273" s="307">
        <f t="shared" si="150"/>
        <v>272</v>
      </c>
      <c r="M273" s="301" t="s">
        <v>17012</v>
      </c>
      <c r="N273" s="301" t="s">
        <v>17012</v>
      </c>
      <c r="O273" s="304" t="s">
        <v>17012</v>
      </c>
      <c r="P273" s="324">
        <v>18323200.239999998</v>
      </c>
      <c r="Q273" s="306">
        <f t="shared" si="150"/>
        <v>0</v>
      </c>
      <c r="R273" s="306">
        <f t="shared" si="150"/>
        <v>0</v>
      </c>
      <c r="S273" s="306">
        <f t="shared" si="150"/>
        <v>0</v>
      </c>
      <c r="T273" s="306">
        <f t="shared" si="150"/>
        <v>18323200.239999998</v>
      </c>
      <c r="U273" s="302">
        <f t="shared" si="77"/>
        <v>2634.1197280085103</v>
      </c>
      <c r="V273" s="308">
        <f>MAX(V274:V279)</f>
        <v>10486.766665171777</v>
      </c>
    </row>
    <row r="274" spans="1:22" ht="35.25" x14ac:dyDescent="0.5">
      <c r="A274" s="267">
        <v>301</v>
      </c>
      <c r="B274" s="267">
        <v>1</v>
      </c>
      <c r="C274" s="301">
        <f>SUBTOTAL(9,$B$16:B274)</f>
        <v>229</v>
      </c>
      <c r="D274" s="310" t="s">
        <v>12609</v>
      </c>
      <c r="E274" s="311"/>
      <c r="F274" s="301">
        <v>1929</v>
      </c>
      <c r="G274" s="301" t="s">
        <v>17162</v>
      </c>
      <c r="H274" s="301" t="s">
        <v>16982</v>
      </c>
      <c r="I274" s="301" t="s">
        <v>16980</v>
      </c>
      <c r="J274" s="312">
        <v>475.3</v>
      </c>
      <c r="K274" s="312">
        <v>435.5</v>
      </c>
      <c r="L274" s="313">
        <v>5</v>
      </c>
      <c r="M274" s="301" t="s">
        <v>17029</v>
      </c>
      <c r="N274" s="301" t="s">
        <v>17064</v>
      </c>
      <c r="O274" s="304" t="s">
        <v>17033</v>
      </c>
      <c r="P274" s="308">
        <v>2632810.4200000004</v>
      </c>
      <c r="Q274" s="308"/>
      <c r="R274" s="308">
        <v>0</v>
      </c>
      <c r="S274" s="308">
        <v>0</v>
      </c>
      <c r="T274" s="308">
        <f t="shared" si="128"/>
        <v>2632810.4200000004</v>
      </c>
      <c r="U274" s="302">
        <f t="shared" si="77"/>
        <v>5539.2602987586797</v>
      </c>
      <c r="V274" s="308">
        <v>6517.1701224489789</v>
      </c>
    </row>
    <row r="275" spans="1:22" ht="70.5" x14ac:dyDescent="0.5">
      <c r="A275" s="267">
        <v>302</v>
      </c>
      <c r="B275" s="267">
        <v>1</v>
      </c>
      <c r="C275" s="301">
        <f>SUBTOTAL(9,$B$16:B275)</f>
        <v>230</v>
      </c>
      <c r="D275" s="310" t="s">
        <v>12657</v>
      </c>
      <c r="E275" s="311"/>
      <c r="F275" s="301">
        <v>1988</v>
      </c>
      <c r="G275" s="301" t="s">
        <v>17034</v>
      </c>
      <c r="H275" s="301">
        <v>4</v>
      </c>
      <c r="I275" s="301">
        <v>2</v>
      </c>
      <c r="J275" s="312">
        <v>1116</v>
      </c>
      <c r="K275" s="312">
        <v>1000</v>
      </c>
      <c r="L275" s="313">
        <v>53</v>
      </c>
      <c r="M275" s="301" t="s">
        <v>17029</v>
      </c>
      <c r="N275" s="301" t="s">
        <v>17045</v>
      </c>
      <c r="O275" s="304" t="s">
        <v>17291</v>
      </c>
      <c r="P275" s="308">
        <v>627109.65</v>
      </c>
      <c r="Q275" s="308"/>
      <c r="R275" s="308">
        <v>0</v>
      </c>
      <c r="S275" s="308">
        <v>0</v>
      </c>
      <c r="T275" s="308">
        <f t="shared" si="128"/>
        <v>627109.65</v>
      </c>
      <c r="U275" s="302">
        <f t="shared" si="77"/>
        <v>561.92620967741937</v>
      </c>
      <c r="V275" s="308">
        <v>5674.57</v>
      </c>
    </row>
    <row r="276" spans="1:22" ht="35.25" x14ac:dyDescent="0.5">
      <c r="A276" s="267">
        <v>303</v>
      </c>
      <c r="B276" s="267">
        <v>1</v>
      </c>
      <c r="C276" s="301">
        <f>SUBTOTAL(9,$B$16:B276)</f>
        <v>231</v>
      </c>
      <c r="D276" s="310" t="s">
        <v>12667</v>
      </c>
      <c r="E276" s="311"/>
      <c r="F276" s="301">
        <v>1989</v>
      </c>
      <c r="G276" s="301" t="s">
        <v>17034</v>
      </c>
      <c r="H276" s="301">
        <v>4</v>
      </c>
      <c r="I276" s="301">
        <v>2</v>
      </c>
      <c r="J276" s="312">
        <v>1248.7</v>
      </c>
      <c r="K276" s="312">
        <v>1134.5999999999999</v>
      </c>
      <c r="L276" s="313">
        <v>55</v>
      </c>
      <c r="M276" s="301" t="s">
        <v>17029</v>
      </c>
      <c r="N276" s="301" t="s">
        <v>17045</v>
      </c>
      <c r="O276" s="304" t="s">
        <v>17292</v>
      </c>
      <c r="P276" s="308">
        <v>5407739.2100000009</v>
      </c>
      <c r="Q276" s="308"/>
      <c r="R276" s="308">
        <v>0</v>
      </c>
      <c r="S276" s="308">
        <v>0</v>
      </c>
      <c r="T276" s="308">
        <f t="shared" si="128"/>
        <v>5407739.2100000009</v>
      </c>
      <c r="U276" s="302">
        <f t="shared" si="77"/>
        <v>4330.6952911027474</v>
      </c>
      <c r="V276" s="308">
        <v>10486.766665171777</v>
      </c>
    </row>
    <row r="277" spans="1:22" ht="35.25" x14ac:dyDescent="0.5">
      <c r="A277" s="267">
        <v>304</v>
      </c>
      <c r="B277" s="267">
        <v>1</v>
      </c>
      <c r="C277" s="301">
        <f>SUBTOTAL(9,$B$16:B277)</f>
        <v>232</v>
      </c>
      <c r="D277" s="310" t="s">
        <v>2224</v>
      </c>
      <c r="E277" s="311"/>
      <c r="F277" s="301">
        <v>1988</v>
      </c>
      <c r="G277" s="301" t="s">
        <v>17034</v>
      </c>
      <c r="H277" s="301">
        <v>5</v>
      </c>
      <c r="I277" s="301">
        <v>4</v>
      </c>
      <c r="J277" s="312">
        <v>3212.4</v>
      </c>
      <c r="K277" s="312">
        <v>2844.7</v>
      </c>
      <c r="L277" s="313">
        <v>125</v>
      </c>
      <c r="M277" s="301" t="s">
        <v>17029</v>
      </c>
      <c r="N277" s="301" t="s">
        <v>17045</v>
      </c>
      <c r="O277" s="304" t="s">
        <v>17292</v>
      </c>
      <c r="P277" s="308">
        <v>9491954.8600000013</v>
      </c>
      <c r="Q277" s="308"/>
      <c r="R277" s="308">
        <v>0</v>
      </c>
      <c r="S277" s="308">
        <v>0</v>
      </c>
      <c r="T277" s="308">
        <f t="shared" si="128"/>
        <v>9491954.8600000013</v>
      </c>
      <c r="U277" s="302">
        <f t="shared" si="77"/>
        <v>2954.7860976217162</v>
      </c>
      <c r="V277" s="308">
        <v>8738.6342857987802</v>
      </c>
    </row>
    <row r="278" spans="1:22" ht="35.25" x14ac:dyDescent="0.5">
      <c r="A278" s="267">
        <v>305</v>
      </c>
      <c r="B278" s="267">
        <v>1</v>
      </c>
      <c r="C278" s="301">
        <f>SUBTOTAL(9,$B$16:B278)</f>
        <v>233</v>
      </c>
      <c r="D278" s="310" t="s">
        <v>339</v>
      </c>
      <c r="E278" s="311"/>
      <c r="F278" s="301">
        <v>1951</v>
      </c>
      <c r="G278" s="301" t="s">
        <v>17162</v>
      </c>
      <c r="H278" s="301">
        <v>2</v>
      </c>
      <c r="I278" s="301" t="s">
        <v>16982</v>
      </c>
      <c r="J278" s="312">
        <v>421.1</v>
      </c>
      <c r="K278" s="312">
        <v>375.7</v>
      </c>
      <c r="L278" s="313">
        <v>18</v>
      </c>
      <c r="M278" s="301" t="s">
        <v>17029</v>
      </c>
      <c r="N278" s="301" t="s">
        <v>17064</v>
      </c>
      <c r="O278" s="304" t="s">
        <v>17033</v>
      </c>
      <c r="P278" s="308">
        <v>77588.2</v>
      </c>
      <c r="Q278" s="308"/>
      <c r="R278" s="308">
        <v>0</v>
      </c>
      <c r="S278" s="308">
        <v>0</v>
      </c>
      <c r="T278" s="308">
        <f>P278-R278-S278</f>
        <v>77588.2</v>
      </c>
      <c r="U278" s="302">
        <f t="shared" si="77"/>
        <v>184.25124673474232</v>
      </c>
      <c r="V278" s="308">
        <v>184.25124673474232</v>
      </c>
    </row>
    <row r="279" spans="1:22" ht="35.25" x14ac:dyDescent="0.5">
      <c r="A279" s="267">
        <v>306</v>
      </c>
      <c r="B279" s="267">
        <v>1</v>
      </c>
      <c r="C279" s="301">
        <f>SUBTOTAL(9,$B$16:B279)</f>
        <v>234</v>
      </c>
      <c r="D279" s="310" t="s">
        <v>340</v>
      </c>
      <c r="E279" s="311"/>
      <c r="F279" s="301">
        <v>1925</v>
      </c>
      <c r="G279" s="301" t="s">
        <v>17162</v>
      </c>
      <c r="H279" s="301">
        <v>2</v>
      </c>
      <c r="I279" s="301" t="s">
        <v>16980</v>
      </c>
      <c r="J279" s="312">
        <v>482.6</v>
      </c>
      <c r="K279" s="312">
        <v>440.1</v>
      </c>
      <c r="L279" s="313">
        <v>16</v>
      </c>
      <c r="M279" s="301" t="s">
        <v>17029</v>
      </c>
      <c r="N279" s="301" t="s">
        <v>17064</v>
      </c>
      <c r="O279" s="304" t="s">
        <v>17033</v>
      </c>
      <c r="P279" s="308">
        <v>85997.9</v>
      </c>
      <c r="Q279" s="308"/>
      <c r="R279" s="308">
        <v>0</v>
      </c>
      <c r="S279" s="308">
        <v>0</v>
      </c>
      <c r="T279" s="308">
        <f>P279-R279-S279</f>
        <v>85997.9</v>
      </c>
      <c r="U279" s="302">
        <f t="shared" si="77"/>
        <v>178.19705760464151</v>
      </c>
      <c r="V279" s="308">
        <v>178.19705760464151</v>
      </c>
    </row>
    <row r="280" spans="1:22" ht="35.25" x14ac:dyDescent="0.5">
      <c r="A280" s="267">
        <v>307</v>
      </c>
      <c r="C280" s="309" t="s">
        <v>342</v>
      </c>
      <c r="D280" s="309"/>
      <c r="E280" s="300" t="s">
        <v>17012</v>
      </c>
      <c r="F280" s="301" t="s">
        <v>17012</v>
      </c>
      <c r="G280" s="301" t="s">
        <v>17012</v>
      </c>
      <c r="H280" s="301" t="s">
        <v>17012</v>
      </c>
      <c r="I280" s="301" t="s">
        <v>17012</v>
      </c>
      <c r="J280" s="306">
        <f>J281</f>
        <v>312.7</v>
      </c>
      <c r="K280" s="306">
        <f t="shared" ref="K280:T280" si="151">K281</f>
        <v>300.7</v>
      </c>
      <c r="L280" s="307">
        <f t="shared" si="151"/>
        <v>11</v>
      </c>
      <c r="M280" s="301" t="s">
        <v>17012</v>
      </c>
      <c r="N280" s="301" t="s">
        <v>17012</v>
      </c>
      <c r="O280" s="304" t="s">
        <v>17012</v>
      </c>
      <c r="P280" s="324">
        <v>86517.54</v>
      </c>
      <c r="Q280" s="306">
        <f t="shared" si="151"/>
        <v>0</v>
      </c>
      <c r="R280" s="306">
        <f t="shared" si="151"/>
        <v>0</v>
      </c>
      <c r="S280" s="306">
        <f t="shared" si="151"/>
        <v>0</v>
      </c>
      <c r="T280" s="306">
        <f t="shared" si="151"/>
        <v>86517.54</v>
      </c>
      <c r="U280" s="302">
        <f t="shared" si="77"/>
        <v>276.67905340582024</v>
      </c>
      <c r="V280" s="308">
        <f>V281</f>
        <v>276.67905340582024</v>
      </c>
    </row>
    <row r="281" spans="1:22" ht="35.25" x14ac:dyDescent="0.5">
      <c r="A281" s="267">
        <v>308</v>
      </c>
      <c r="B281" s="267">
        <v>1</v>
      </c>
      <c r="C281" s="301">
        <f>SUBTOTAL(9,$B$16:B281)</f>
        <v>235</v>
      </c>
      <c r="D281" s="322" t="s">
        <v>343</v>
      </c>
      <c r="E281" s="323"/>
      <c r="F281" s="301">
        <v>1962</v>
      </c>
      <c r="G281" s="301" t="s">
        <v>17161</v>
      </c>
      <c r="H281" s="301">
        <v>2</v>
      </c>
      <c r="I281" s="301" t="s">
        <v>16980</v>
      </c>
      <c r="J281" s="306">
        <v>312.7</v>
      </c>
      <c r="K281" s="306">
        <v>300.7</v>
      </c>
      <c r="L281" s="307">
        <v>11</v>
      </c>
      <c r="M281" s="301" t="s">
        <v>17029</v>
      </c>
      <c r="N281" s="301" t="s">
        <v>17064</v>
      </c>
      <c r="O281" s="304" t="s">
        <v>17033</v>
      </c>
      <c r="P281" s="306">
        <v>86517.54</v>
      </c>
      <c r="Q281" s="324"/>
      <c r="R281" s="306">
        <v>0</v>
      </c>
      <c r="S281" s="306">
        <v>0</v>
      </c>
      <c r="T281" s="306">
        <f t="shared" si="128"/>
        <v>86517.54</v>
      </c>
      <c r="U281" s="302">
        <f t="shared" si="77"/>
        <v>276.67905340582024</v>
      </c>
      <c r="V281" s="308">
        <v>276.67905340582024</v>
      </c>
    </row>
    <row r="282" spans="1:22" ht="35.25" x14ac:dyDescent="0.5">
      <c r="A282" s="267">
        <v>309</v>
      </c>
      <c r="C282" s="309" t="s">
        <v>344</v>
      </c>
      <c r="D282" s="309"/>
      <c r="E282" s="300" t="s">
        <v>17012</v>
      </c>
      <c r="F282" s="301" t="s">
        <v>17012</v>
      </c>
      <c r="G282" s="301" t="s">
        <v>17012</v>
      </c>
      <c r="H282" s="301" t="s">
        <v>17012</v>
      </c>
      <c r="I282" s="301" t="s">
        <v>17012</v>
      </c>
      <c r="J282" s="306">
        <f>J283</f>
        <v>800.4</v>
      </c>
      <c r="K282" s="306">
        <f t="shared" ref="K282:T282" si="152">K283</f>
        <v>740.4</v>
      </c>
      <c r="L282" s="307">
        <f t="shared" si="152"/>
        <v>32</v>
      </c>
      <c r="M282" s="301" t="s">
        <v>17012</v>
      </c>
      <c r="N282" s="301" t="s">
        <v>17012</v>
      </c>
      <c r="O282" s="304" t="s">
        <v>17012</v>
      </c>
      <c r="P282" s="324">
        <v>88374.5</v>
      </c>
      <c r="Q282" s="306">
        <f t="shared" si="152"/>
        <v>0</v>
      </c>
      <c r="R282" s="306">
        <f t="shared" si="152"/>
        <v>0</v>
      </c>
      <c r="S282" s="306">
        <f t="shared" si="152"/>
        <v>0</v>
      </c>
      <c r="T282" s="306">
        <f t="shared" si="152"/>
        <v>88374.5</v>
      </c>
      <c r="U282" s="302">
        <f t="shared" si="77"/>
        <v>110.41291854072963</v>
      </c>
      <c r="V282" s="308">
        <f>V283</f>
        <v>110.41291854072963</v>
      </c>
    </row>
    <row r="283" spans="1:22" ht="35.25" x14ac:dyDescent="0.5">
      <c r="A283" s="267">
        <v>310</v>
      </c>
      <c r="B283" s="267">
        <v>1</v>
      </c>
      <c r="C283" s="301">
        <f>SUBTOTAL(9,$B$16:B283)</f>
        <v>236</v>
      </c>
      <c r="D283" s="310" t="s">
        <v>345</v>
      </c>
      <c r="E283" s="311"/>
      <c r="F283" s="301">
        <v>1974</v>
      </c>
      <c r="G283" s="301" t="s">
        <v>17162</v>
      </c>
      <c r="H283" s="301">
        <v>2</v>
      </c>
      <c r="I283" s="301" t="s">
        <v>16982</v>
      </c>
      <c r="J283" s="312">
        <v>800.4</v>
      </c>
      <c r="K283" s="312">
        <v>740.4</v>
      </c>
      <c r="L283" s="313">
        <v>32</v>
      </c>
      <c r="M283" s="301" t="s">
        <v>17029</v>
      </c>
      <c r="N283" s="301" t="s">
        <v>17064</v>
      </c>
      <c r="O283" s="304" t="s">
        <v>17033</v>
      </c>
      <c r="P283" s="308">
        <v>88374.5</v>
      </c>
      <c r="Q283" s="308"/>
      <c r="R283" s="308">
        <v>0</v>
      </c>
      <c r="S283" s="308">
        <v>0</v>
      </c>
      <c r="T283" s="308">
        <f t="shared" si="128"/>
        <v>88374.5</v>
      </c>
      <c r="U283" s="302">
        <f t="shared" si="77"/>
        <v>110.41291854072963</v>
      </c>
      <c r="V283" s="308">
        <v>110.41291854072963</v>
      </c>
    </row>
    <row r="284" spans="1:22" ht="35.25" x14ac:dyDescent="0.5">
      <c r="A284" s="267">
        <v>311</v>
      </c>
      <c r="C284" s="309" t="s">
        <v>369</v>
      </c>
      <c r="D284" s="309"/>
      <c r="E284" s="300" t="s">
        <v>17012</v>
      </c>
      <c r="F284" s="301" t="s">
        <v>17012</v>
      </c>
      <c r="G284" s="301" t="s">
        <v>17012</v>
      </c>
      <c r="H284" s="301" t="s">
        <v>17012</v>
      </c>
      <c r="I284" s="301" t="s">
        <v>17012</v>
      </c>
      <c r="J284" s="306">
        <f>J285</f>
        <v>592.5</v>
      </c>
      <c r="K284" s="306">
        <f t="shared" ref="K284:T284" si="153">K285</f>
        <v>543.20000000000005</v>
      </c>
      <c r="L284" s="307">
        <f t="shared" si="153"/>
        <v>32</v>
      </c>
      <c r="M284" s="301" t="s">
        <v>17012</v>
      </c>
      <c r="N284" s="301" t="s">
        <v>17012</v>
      </c>
      <c r="O284" s="304" t="s">
        <v>17012</v>
      </c>
      <c r="P284" s="324">
        <v>84913.45</v>
      </c>
      <c r="Q284" s="306">
        <f t="shared" si="153"/>
        <v>0</v>
      </c>
      <c r="R284" s="306">
        <f t="shared" si="153"/>
        <v>0</v>
      </c>
      <c r="S284" s="306">
        <f t="shared" si="153"/>
        <v>0</v>
      </c>
      <c r="T284" s="306">
        <f t="shared" si="153"/>
        <v>84913.45</v>
      </c>
      <c r="U284" s="302">
        <f t="shared" si="77"/>
        <v>143.31383966244726</v>
      </c>
      <c r="V284" s="308">
        <f>V285</f>
        <v>143.31383966244726</v>
      </c>
    </row>
    <row r="285" spans="1:22" ht="35.25" x14ac:dyDescent="0.5">
      <c r="A285" s="267">
        <v>312</v>
      </c>
      <c r="B285" s="267">
        <v>1</v>
      </c>
      <c r="C285" s="301">
        <f>SUBTOTAL(9,$B$16:B285)</f>
        <v>237</v>
      </c>
      <c r="D285" s="310" t="s">
        <v>371</v>
      </c>
      <c r="E285" s="311"/>
      <c r="F285" s="301">
        <v>1985</v>
      </c>
      <c r="G285" s="301" t="s">
        <v>17162</v>
      </c>
      <c r="H285" s="301">
        <v>2</v>
      </c>
      <c r="I285" s="301" t="s">
        <v>16982</v>
      </c>
      <c r="J285" s="312">
        <v>592.5</v>
      </c>
      <c r="K285" s="312">
        <v>543.20000000000005</v>
      </c>
      <c r="L285" s="313">
        <v>32</v>
      </c>
      <c r="M285" s="301" t="s">
        <v>17029</v>
      </c>
      <c r="N285" s="301" t="s">
        <v>17064</v>
      </c>
      <c r="O285" s="304" t="s">
        <v>17033</v>
      </c>
      <c r="P285" s="308">
        <v>84913.45</v>
      </c>
      <c r="Q285" s="308"/>
      <c r="R285" s="308">
        <v>0</v>
      </c>
      <c r="S285" s="308">
        <v>0</v>
      </c>
      <c r="T285" s="308">
        <f t="shared" si="128"/>
        <v>84913.45</v>
      </c>
      <c r="U285" s="302">
        <f t="shared" si="77"/>
        <v>143.31383966244726</v>
      </c>
      <c r="V285" s="308">
        <v>143.31383966244726</v>
      </c>
    </row>
    <row r="286" spans="1:22" ht="35.25" x14ac:dyDescent="0.5">
      <c r="A286" s="267">
        <v>313</v>
      </c>
      <c r="C286" s="309" t="s">
        <v>370</v>
      </c>
      <c r="D286" s="309"/>
      <c r="E286" s="300" t="s">
        <v>17012</v>
      </c>
      <c r="F286" s="301" t="s">
        <v>17012</v>
      </c>
      <c r="G286" s="301" t="s">
        <v>17012</v>
      </c>
      <c r="H286" s="301" t="s">
        <v>17012</v>
      </c>
      <c r="I286" s="301" t="s">
        <v>17012</v>
      </c>
      <c r="J286" s="306">
        <f>SUM(J287:J288)</f>
        <v>4538.8999999999996</v>
      </c>
      <c r="K286" s="306">
        <f t="shared" ref="K286:T286" si="154">SUM(K287:K288)</f>
        <v>4112.7</v>
      </c>
      <c r="L286" s="307">
        <f t="shared" si="154"/>
        <v>150</v>
      </c>
      <c r="M286" s="301" t="s">
        <v>17012</v>
      </c>
      <c r="N286" s="301" t="s">
        <v>17012</v>
      </c>
      <c r="O286" s="304" t="s">
        <v>17012</v>
      </c>
      <c r="P286" s="324">
        <v>15909700.050000001</v>
      </c>
      <c r="Q286" s="306">
        <f t="shared" si="154"/>
        <v>0</v>
      </c>
      <c r="R286" s="306">
        <f t="shared" si="154"/>
        <v>0</v>
      </c>
      <c r="S286" s="306">
        <f t="shared" si="154"/>
        <v>0</v>
      </c>
      <c r="T286" s="306">
        <f t="shared" si="154"/>
        <v>15909700.050000001</v>
      </c>
      <c r="U286" s="302">
        <f t="shared" si="77"/>
        <v>3505.1884928066274</v>
      </c>
      <c r="V286" s="308">
        <f>MAX(V287:V288)</f>
        <v>8548.7447131582358</v>
      </c>
    </row>
    <row r="287" spans="1:22" ht="35.25" x14ac:dyDescent="0.5">
      <c r="A287" s="267">
        <v>314</v>
      </c>
      <c r="B287" s="267">
        <v>1</v>
      </c>
      <c r="C287" s="301">
        <f>SUBTOTAL(9,$B$16:B287)</f>
        <v>238</v>
      </c>
      <c r="D287" s="310" t="s">
        <v>372</v>
      </c>
      <c r="E287" s="311"/>
      <c r="F287" s="301">
        <v>1978</v>
      </c>
      <c r="G287" s="301" t="s">
        <v>17162</v>
      </c>
      <c r="H287" s="301">
        <v>5</v>
      </c>
      <c r="I287" s="301" t="s">
        <v>17032</v>
      </c>
      <c r="J287" s="312">
        <v>3766</v>
      </c>
      <c r="K287" s="312">
        <v>3383.8</v>
      </c>
      <c r="L287" s="313">
        <v>120</v>
      </c>
      <c r="M287" s="301" t="s">
        <v>17029</v>
      </c>
      <c r="N287" s="301" t="s">
        <v>17045</v>
      </c>
      <c r="O287" s="304" t="s">
        <v>17087</v>
      </c>
      <c r="P287" s="308">
        <v>12316890.350000001</v>
      </c>
      <c r="Q287" s="308"/>
      <c r="R287" s="308">
        <v>0</v>
      </c>
      <c r="S287" s="308">
        <v>0</v>
      </c>
      <c r="T287" s="308">
        <f t="shared" si="128"/>
        <v>12316890.350000001</v>
      </c>
      <c r="U287" s="302">
        <f t="shared" si="77"/>
        <v>3270.549747742964</v>
      </c>
      <c r="V287" s="308">
        <v>3270.549747742964</v>
      </c>
    </row>
    <row r="288" spans="1:22" ht="35.25" x14ac:dyDescent="0.5">
      <c r="A288" s="267">
        <v>315</v>
      </c>
      <c r="B288" s="267">
        <v>1</v>
      </c>
      <c r="C288" s="301">
        <f>SUBTOTAL(9,$B$16:B288)</f>
        <v>239</v>
      </c>
      <c r="D288" s="310" t="s">
        <v>13132</v>
      </c>
      <c r="E288" s="311"/>
      <c r="F288" s="301">
        <v>1971</v>
      </c>
      <c r="G288" s="301" t="s">
        <v>17162</v>
      </c>
      <c r="H288" s="301">
        <v>2</v>
      </c>
      <c r="I288" s="301" t="s">
        <v>16980</v>
      </c>
      <c r="J288" s="312">
        <v>772.9</v>
      </c>
      <c r="K288" s="312">
        <v>728.9</v>
      </c>
      <c r="L288" s="313">
        <v>30</v>
      </c>
      <c r="M288" s="301" t="s">
        <v>17029</v>
      </c>
      <c r="N288" s="301" t="s">
        <v>17064</v>
      </c>
      <c r="O288" s="304" t="s">
        <v>17033</v>
      </c>
      <c r="P288" s="308">
        <v>3592809.7</v>
      </c>
      <c r="Q288" s="308"/>
      <c r="R288" s="308">
        <v>0</v>
      </c>
      <c r="S288" s="308">
        <v>0</v>
      </c>
      <c r="T288" s="308">
        <f t="shared" si="128"/>
        <v>3592809.7</v>
      </c>
      <c r="U288" s="302">
        <f t="shared" si="77"/>
        <v>4648.4793634364087</v>
      </c>
      <c r="V288" s="308">
        <v>8548.7447131582358</v>
      </c>
    </row>
    <row r="289" spans="1:22" ht="35.25" x14ac:dyDescent="0.5">
      <c r="A289" s="267">
        <v>316</v>
      </c>
      <c r="C289" s="309" t="s">
        <v>17261</v>
      </c>
      <c r="D289" s="309"/>
      <c r="E289" s="300" t="s">
        <v>17012</v>
      </c>
      <c r="F289" s="301" t="s">
        <v>17012</v>
      </c>
      <c r="G289" s="301" t="s">
        <v>17012</v>
      </c>
      <c r="H289" s="301" t="s">
        <v>17012</v>
      </c>
      <c r="I289" s="301" t="s">
        <v>17012</v>
      </c>
      <c r="J289" s="306">
        <f>J290</f>
        <v>976.3</v>
      </c>
      <c r="K289" s="306">
        <f t="shared" ref="K289:T289" si="155">K290</f>
        <v>976.3</v>
      </c>
      <c r="L289" s="307">
        <f t="shared" si="155"/>
        <v>36</v>
      </c>
      <c r="M289" s="301" t="s">
        <v>17012</v>
      </c>
      <c r="N289" s="301" t="s">
        <v>17012</v>
      </c>
      <c r="O289" s="304" t="s">
        <v>17012</v>
      </c>
      <c r="P289" s="324">
        <v>5881607.7999999998</v>
      </c>
      <c r="Q289" s="306">
        <f t="shared" si="155"/>
        <v>0</v>
      </c>
      <c r="R289" s="306">
        <f t="shared" si="155"/>
        <v>0</v>
      </c>
      <c r="S289" s="306">
        <f t="shared" si="155"/>
        <v>0</v>
      </c>
      <c r="T289" s="306">
        <f t="shared" si="155"/>
        <v>5881607.7999999998</v>
      </c>
      <c r="U289" s="302">
        <f t="shared" si="77"/>
        <v>6024.3857420874729</v>
      </c>
      <c r="V289" s="308">
        <f>V290</f>
        <v>9691.4431752535074</v>
      </c>
    </row>
    <row r="290" spans="1:22" ht="35.25" x14ac:dyDescent="0.5">
      <c r="A290" s="267">
        <v>317</v>
      </c>
      <c r="B290" s="267">
        <v>1</v>
      </c>
      <c r="C290" s="301">
        <f>SUBTOTAL(9,$B$16:B290)</f>
        <v>240</v>
      </c>
      <c r="D290" s="310" t="s">
        <v>2305</v>
      </c>
      <c r="E290" s="311"/>
      <c r="F290" s="301">
        <v>1987</v>
      </c>
      <c r="G290" s="301" t="s">
        <v>17162</v>
      </c>
      <c r="H290" s="301">
        <v>2</v>
      </c>
      <c r="I290" s="301" t="s">
        <v>17036</v>
      </c>
      <c r="J290" s="312">
        <v>976.3</v>
      </c>
      <c r="K290" s="312">
        <v>976.3</v>
      </c>
      <c r="L290" s="313">
        <v>36</v>
      </c>
      <c r="M290" s="301" t="s">
        <v>17029</v>
      </c>
      <c r="N290" s="301" t="s">
        <v>17064</v>
      </c>
      <c r="O290" s="304" t="s">
        <v>17033</v>
      </c>
      <c r="P290" s="308">
        <v>5881607.7999999998</v>
      </c>
      <c r="Q290" s="308"/>
      <c r="R290" s="308">
        <v>0</v>
      </c>
      <c r="S290" s="308">
        <v>0</v>
      </c>
      <c r="T290" s="308">
        <f t="shared" si="128"/>
        <v>5881607.7999999998</v>
      </c>
      <c r="U290" s="302">
        <f t="shared" si="77"/>
        <v>6024.3857420874729</v>
      </c>
      <c r="V290" s="308">
        <v>9691.4431752535074</v>
      </c>
    </row>
    <row r="291" spans="1:22" ht="35.25" x14ac:dyDescent="0.5">
      <c r="A291" s="267">
        <v>318</v>
      </c>
      <c r="C291" s="309" t="s">
        <v>219</v>
      </c>
      <c r="D291" s="309"/>
      <c r="E291" s="300" t="s">
        <v>17012</v>
      </c>
      <c r="F291" s="301" t="s">
        <v>17012</v>
      </c>
      <c r="G291" s="301" t="s">
        <v>17012</v>
      </c>
      <c r="H291" s="301" t="s">
        <v>17012</v>
      </c>
      <c r="I291" s="301" t="s">
        <v>17012</v>
      </c>
      <c r="J291" s="306">
        <f>SUM(J292:J293)</f>
        <v>1393.3000000000002</v>
      </c>
      <c r="K291" s="306">
        <f t="shared" ref="K291:T291" si="156">SUM(K292:K293)</f>
        <v>844</v>
      </c>
      <c r="L291" s="307">
        <f t="shared" si="156"/>
        <v>66</v>
      </c>
      <c r="M291" s="301" t="s">
        <v>17012</v>
      </c>
      <c r="N291" s="301" t="s">
        <v>17012</v>
      </c>
      <c r="O291" s="304" t="s">
        <v>17012</v>
      </c>
      <c r="P291" s="324">
        <v>3803081.32</v>
      </c>
      <c r="Q291" s="306">
        <f t="shared" si="156"/>
        <v>0</v>
      </c>
      <c r="R291" s="306">
        <f t="shared" si="156"/>
        <v>0</v>
      </c>
      <c r="S291" s="306">
        <f t="shared" si="156"/>
        <v>0</v>
      </c>
      <c r="T291" s="306">
        <f t="shared" si="156"/>
        <v>3803081.32</v>
      </c>
      <c r="U291" s="302">
        <f t="shared" si="77"/>
        <v>2729.5495011842386</v>
      </c>
      <c r="V291" s="308">
        <f>MAX(V292:V293)</f>
        <v>8224.8954342337456</v>
      </c>
    </row>
    <row r="292" spans="1:22" ht="35.25" x14ac:dyDescent="0.5">
      <c r="A292" s="267">
        <v>319</v>
      </c>
      <c r="B292" s="267">
        <v>1</v>
      </c>
      <c r="C292" s="301">
        <f>SUBTOTAL(9,$B$16:B292)</f>
        <v>241</v>
      </c>
      <c r="D292" s="310" t="s">
        <v>227</v>
      </c>
      <c r="E292" s="311"/>
      <c r="F292" s="301">
        <v>1967</v>
      </c>
      <c r="G292" s="301" t="s">
        <v>17162</v>
      </c>
      <c r="H292" s="301">
        <v>2</v>
      </c>
      <c r="I292" s="301" t="s">
        <v>16982</v>
      </c>
      <c r="J292" s="312">
        <v>656.6</v>
      </c>
      <c r="K292" s="312">
        <v>393.2</v>
      </c>
      <c r="L292" s="313">
        <v>25</v>
      </c>
      <c r="M292" s="301" t="s">
        <v>17029</v>
      </c>
      <c r="N292" s="301" t="s">
        <v>17064</v>
      </c>
      <c r="O292" s="304" t="s">
        <v>17033</v>
      </c>
      <c r="P292" s="308">
        <v>89931.41</v>
      </c>
      <c r="Q292" s="308"/>
      <c r="R292" s="308">
        <v>0</v>
      </c>
      <c r="S292" s="308">
        <v>0</v>
      </c>
      <c r="T292" s="308">
        <f t="shared" si="128"/>
        <v>89931.41</v>
      </c>
      <c r="U292" s="302">
        <f t="shared" ref="U292:U355" si="157">P292/J292</f>
        <v>136.96529089247639</v>
      </c>
      <c r="V292" s="308">
        <v>136.96529089247639</v>
      </c>
    </row>
    <row r="293" spans="1:22" ht="35.25" x14ac:dyDescent="0.5">
      <c r="A293" s="267">
        <v>320</v>
      </c>
      <c r="B293" s="267">
        <v>1</v>
      </c>
      <c r="C293" s="301">
        <f>SUBTOTAL(9,$B$16:B293)</f>
        <v>242</v>
      </c>
      <c r="D293" s="310" t="s">
        <v>14661</v>
      </c>
      <c r="E293" s="311"/>
      <c r="F293" s="301">
        <v>1978</v>
      </c>
      <c r="G293" s="301" t="s">
        <v>17162</v>
      </c>
      <c r="H293" s="301">
        <v>2</v>
      </c>
      <c r="I293" s="301" t="s">
        <v>16982</v>
      </c>
      <c r="J293" s="312">
        <v>736.7</v>
      </c>
      <c r="K293" s="312">
        <v>450.8</v>
      </c>
      <c r="L293" s="313">
        <v>41</v>
      </c>
      <c r="M293" s="301" t="s">
        <v>17029</v>
      </c>
      <c r="N293" s="301" t="s">
        <v>17064</v>
      </c>
      <c r="O293" s="304" t="s">
        <v>17033</v>
      </c>
      <c r="P293" s="308">
        <v>3713149.9099999997</v>
      </c>
      <c r="Q293" s="308"/>
      <c r="R293" s="308">
        <v>0</v>
      </c>
      <c r="S293" s="308">
        <v>0</v>
      </c>
      <c r="T293" s="308">
        <f t="shared" si="128"/>
        <v>3713149.9099999997</v>
      </c>
      <c r="U293" s="302">
        <f t="shared" si="157"/>
        <v>5040.2469254784846</v>
      </c>
      <c r="V293" s="308">
        <v>8224.8954342337456</v>
      </c>
    </row>
    <row r="294" spans="1:22" ht="35.25" x14ac:dyDescent="0.5">
      <c r="A294" s="267">
        <v>321</v>
      </c>
      <c r="C294" s="309" t="s">
        <v>220</v>
      </c>
      <c r="D294" s="309"/>
      <c r="E294" s="300" t="s">
        <v>17012</v>
      </c>
      <c r="F294" s="301" t="s">
        <v>17012</v>
      </c>
      <c r="G294" s="301" t="s">
        <v>17012</v>
      </c>
      <c r="H294" s="301" t="s">
        <v>17012</v>
      </c>
      <c r="I294" s="301" t="s">
        <v>17012</v>
      </c>
      <c r="J294" s="306">
        <f>SUM(J295:J298)</f>
        <v>11199.1</v>
      </c>
      <c r="K294" s="306">
        <f t="shared" ref="K294:T294" si="158">SUM(K295:K298)</f>
        <v>9852.8000000000011</v>
      </c>
      <c r="L294" s="307">
        <f t="shared" si="158"/>
        <v>429</v>
      </c>
      <c r="M294" s="301" t="s">
        <v>17012</v>
      </c>
      <c r="N294" s="301" t="s">
        <v>17012</v>
      </c>
      <c r="O294" s="304" t="s">
        <v>17012</v>
      </c>
      <c r="P294" s="324">
        <v>9762161.3499999996</v>
      </c>
      <c r="Q294" s="306">
        <f t="shared" si="158"/>
        <v>0</v>
      </c>
      <c r="R294" s="306">
        <f t="shared" si="158"/>
        <v>0</v>
      </c>
      <c r="S294" s="306">
        <f t="shared" si="158"/>
        <v>0</v>
      </c>
      <c r="T294" s="306">
        <f t="shared" si="158"/>
        <v>9762161.3499999996</v>
      </c>
      <c r="U294" s="302">
        <f t="shared" si="157"/>
        <v>871.6915957532301</v>
      </c>
      <c r="V294" s="308">
        <f>MAX(V295:V298)</f>
        <v>2639.8738539621072</v>
      </c>
    </row>
    <row r="295" spans="1:22" ht="35.25" x14ac:dyDescent="0.5">
      <c r="A295" s="267">
        <v>323</v>
      </c>
      <c r="B295" s="267">
        <v>1</v>
      </c>
      <c r="C295" s="301">
        <f>SUBTOTAL(9,$B$16:B298)</f>
        <v>246</v>
      </c>
      <c r="D295" s="310" t="s">
        <v>226</v>
      </c>
      <c r="E295" s="311"/>
      <c r="F295" s="301">
        <v>1962</v>
      </c>
      <c r="G295" s="301" t="s">
        <v>17162</v>
      </c>
      <c r="H295" s="301">
        <v>3</v>
      </c>
      <c r="I295" s="301" t="s">
        <v>16982</v>
      </c>
      <c r="J295" s="312">
        <v>959.9</v>
      </c>
      <c r="K295" s="312">
        <v>812.8</v>
      </c>
      <c r="L295" s="313">
        <v>40</v>
      </c>
      <c r="M295" s="301" t="s">
        <v>17029</v>
      </c>
      <c r="N295" s="301" t="s">
        <v>17045</v>
      </c>
      <c r="O295" s="304" t="s">
        <v>17141</v>
      </c>
      <c r="P295" s="308">
        <v>136971.79999999999</v>
      </c>
      <c r="Q295" s="308"/>
      <c r="R295" s="308">
        <v>0</v>
      </c>
      <c r="S295" s="308">
        <v>0</v>
      </c>
      <c r="T295" s="308">
        <f>P295-R295-S295</f>
        <v>136971.79999999999</v>
      </c>
      <c r="U295" s="302">
        <f>P295/J295</f>
        <v>142.69382227315344</v>
      </c>
      <c r="V295" s="308">
        <v>142.69382227315344</v>
      </c>
    </row>
    <row r="296" spans="1:22" ht="35.25" x14ac:dyDescent="0.5">
      <c r="A296" s="267">
        <v>324</v>
      </c>
      <c r="B296" s="267">
        <v>1</v>
      </c>
      <c r="C296" s="301">
        <f>SUBTOTAL(9,$B$16:B298)</f>
        <v>246</v>
      </c>
      <c r="D296" s="310" t="s">
        <v>14716</v>
      </c>
      <c r="E296" s="311"/>
      <c r="F296" s="301">
        <v>1967</v>
      </c>
      <c r="G296" s="301" t="s">
        <v>17162</v>
      </c>
      <c r="H296" s="301">
        <v>4</v>
      </c>
      <c r="I296" s="301" t="s">
        <v>17032</v>
      </c>
      <c r="J296" s="312">
        <v>2500.9</v>
      </c>
      <c r="K296" s="312">
        <v>2416.3000000000002</v>
      </c>
      <c r="L296" s="313">
        <v>117</v>
      </c>
      <c r="M296" s="301" t="s">
        <v>17029</v>
      </c>
      <c r="N296" s="301" t="s">
        <v>17045</v>
      </c>
      <c r="O296" s="304" t="s">
        <v>17141</v>
      </c>
      <c r="P296" s="308">
        <v>328687.35999999999</v>
      </c>
      <c r="Q296" s="308"/>
      <c r="R296" s="308">
        <v>0</v>
      </c>
      <c r="S296" s="308">
        <v>0</v>
      </c>
      <c r="T296" s="308">
        <f>P296-R296-S296</f>
        <v>328687.35999999999</v>
      </c>
      <c r="U296" s="302">
        <f>P296/J296</f>
        <v>131.42763005318085</v>
      </c>
      <c r="V296" s="308">
        <v>131.42763005318085</v>
      </c>
    </row>
    <row r="297" spans="1:22" ht="35.25" x14ac:dyDescent="0.5">
      <c r="A297" s="267">
        <v>325</v>
      </c>
      <c r="B297" s="267">
        <v>1</v>
      </c>
      <c r="C297" s="301">
        <f>SUBTOTAL(9,$B$16:B298)</f>
        <v>246</v>
      </c>
      <c r="D297" s="310" t="s">
        <v>14808</v>
      </c>
      <c r="E297" s="311"/>
      <c r="F297" s="301">
        <v>1977</v>
      </c>
      <c r="G297" s="301" t="s">
        <v>17162</v>
      </c>
      <c r="H297" s="301">
        <v>5</v>
      </c>
      <c r="I297" s="301" t="s">
        <v>17035</v>
      </c>
      <c r="J297" s="312">
        <v>4338.6000000000004</v>
      </c>
      <c r="K297" s="312">
        <v>4154.6000000000004</v>
      </c>
      <c r="L297" s="313">
        <v>177</v>
      </c>
      <c r="M297" s="301" t="s">
        <v>17029</v>
      </c>
      <c r="N297" s="301" t="s">
        <v>17045</v>
      </c>
      <c r="O297" s="304" t="s">
        <v>17141</v>
      </c>
      <c r="P297" s="308">
        <v>9094927.2400000002</v>
      </c>
      <c r="Q297" s="308"/>
      <c r="R297" s="308">
        <v>0</v>
      </c>
      <c r="S297" s="308">
        <v>0</v>
      </c>
      <c r="T297" s="308">
        <f>P297-R297-S297</f>
        <v>9094927.2400000002</v>
      </c>
      <c r="U297" s="302">
        <f>P297/J297</f>
        <v>2096.2815747015165</v>
      </c>
      <c r="V297" s="308">
        <v>2639.8738539621072</v>
      </c>
    </row>
    <row r="298" spans="1:22" ht="35.25" x14ac:dyDescent="0.5">
      <c r="A298" s="267">
        <v>322</v>
      </c>
      <c r="B298" s="267">
        <v>1</v>
      </c>
      <c r="C298" s="301">
        <f>SUBTOTAL(9,$B$16:B298)</f>
        <v>246</v>
      </c>
      <c r="D298" s="310" t="s">
        <v>225</v>
      </c>
      <c r="E298" s="311"/>
      <c r="F298" s="301">
        <v>1966</v>
      </c>
      <c r="G298" s="301" t="s">
        <v>17162</v>
      </c>
      <c r="H298" s="301">
        <v>4</v>
      </c>
      <c r="I298" s="301" t="s">
        <v>17032</v>
      </c>
      <c r="J298" s="312">
        <v>3399.7</v>
      </c>
      <c r="K298" s="312">
        <v>2469.1</v>
      </c>
      <c r="L298" s="313">
        <v>95</v>
      </c>
      <c r="M298" s="301" t="s">
        <v>17029</v>
      </c>
      <c r="N298" s="301" t="s">
        <v>17045</v>
      </c>
      <c r="O298" s="304" t="s">
        <v>17141</v>
      </c>
      <c r="P298" s="308">
        <v>201574.95</v>
      </c>
      <c r="Q298" s="308"/>
      <c r="R298" s="308">
        <v>0</v>
      </c>
      <c r="S298" s="308">
        <v>0</v>
      </c>
      <c r="T298" s="308">
        <f t="shared" si="128"/>
        <v>201574.95</v>
      </c>
      <c r="U298" s="302">
        <f t="shared" si="157"/>
        <v>59.291981645439307</v>
      </c>
      <c r="V298" s="308">
        <v>59.291981645439307</v>
      </c>
    </row>
    <row r="299" spans="1:22" ht="35.25" x14ac:dyDescent="0.5">
      <c r="A299" s="267">
        <v>326</v>
      </c>
      <c r="C299" s="309" t="s">
        <v>221</v>
      </c>
      <c r="D299" s="309"/>
      <c r="E299" s="300" t="s">
        <v>17012</v>
      </c>
      <c r="F299" s="301" t="s">
        <v>17012</v>
      </c>
      <c r="G299" s="301" t="s">
        <v>17012</v>
      </c>
      <c r="H299" s="301" t="s">
        <v>17012</v>
      </c>
      <c r="I299" s="301" t="s">
        <v>17012</v>
      </c>
      <c r="J299" s="306">
        <f>SUM(J300:J301)</f>
        <v>8841.48</v>
      </c>
      <c r="K299" s="306">
        <f t="shared" ref="K299:T299" si="159">SUM(K300:K301)</f>
        <v>6679.16</v>
      </c>
      <c r="L299" s="307">
        <f t="shared" si="159"/>
        <v>259</v>
      </c>
      <c r="M299" s="301" t="s">
        <v>17012</v>
      </c>
      <c r="N299" s="301" t="s">
        <v>17012</v>
      </c>
      <c r="O299" s="304" t="s">
        <v>17012</v>
      </c>
      <c r="P299" s="324">
        <v>4669836.26</v>
      </c>
      <c r="Q299" s="306">
        <f t="shared" si="159"/>
        <v>0</v>
      </c>
      <c r="R299" s="306">
        <f t="shared" si="159"/>
        <v>0</v>
      </c>
      <c r="S299" s="306">
        <f t="shared" si="159"/>
        <v>0</v>
      </c>
      <c r="T299" s="306">
        <f t="shared" si="159"/>
        <v>4669836.26</v>
      </c>
      <c r="U299" s="302">
        <f t="shared" si="157"/>
        <v>528.17359310884603</v>
      </c>
      <c r="V299" s="308">
        <f>MAX(V300:V301)</f>
        <v>9098.6617482069505</v>
      </c>
    </row>
    <row r="300" spans="1:22" ht="35.25" x14ac:dyDescent="0.5">
      <c r="A300" s="267">
        <v>328</v>
      </c>
      <c r="B300" s="267">
        <v>1</v>
      </c>
      <c r="C300" s="301">
        <f>SUBTOTAL(9,$B$16:B301)</f>
        <v>248</v>
      </c>
      <c r="D300" s="310" t="s">
        <v>14548</v>
      </c>
      <c r="E300" s="311"/>
      <c r="F300" s="301">
        <v>1958</v>
      </c>
      <c r="G300" s="301" t="s">
        <v>17162</v>
      </c>
      <c r="H300" s="301">
        <v>2</v>
      </c>
      <c r="I300" s="301" t="s">
        <v>16982</v>
      </c>
      <c r="J300" s="312">
        <v>796.13</v>
      </c>
      <c r="K300" s="312">
        <v>704.01</v>
      </c>
      <c r="L300" s="313">
        <v>11</v>
      </c>
      <c r="M300" s="301" t="s">
        <v>17029</v>
      </c>
      <c r="N300" s="301" t="s">
        <v>17045</v>
      </c>
      <c r="O300" s="304" t="s">
        <v>17293</v>
      </c>
      <c r="P300" s="308">
        <v>4340633.34</v>
      </c>
      <c r="Q300" s="308"/>
      <c r="R300" s="308">
        <v>0</v>
      </c>
      <c r="S300" s="308">
        <v>0</v>
      </c>
      <c r="T300" s="308">
        <f>P300-R300-S300</f>
        <v>4340633.34</v>
      </c>
      <c r="U300" s="302">
        <f>P300/J300</f>
        <v>5452.1665305917377</v>
      </c>
      <c r="V300" s="308">
        <v>9098.6617482069505</v>
      </c>
    </row>
    <row r="301" spans="1:22" ht="35.25" x14ac:dyDescent="0.5">
      <c r="A301" s="267">
        <v>327</v>
      </c>
      <c r="B301" s="267">
        <v>1</v>
      </c>
      <c r="C301" s="301">
        <f>SUBTOTAL(9,$B$16:B301)</f>
        <v>248</v>
      </c>
      <c r="D301" s="310" t="s">
        <v>228</v>
      </c>
      <c r="E301" s="311"/>
      <c r="F301" s="301">
        <v>1989</v>
      </c>
      <c r="G301" s="301" t="s">
        <v>17162</v>
      </c>
      <c r="H301" s="301">
        <v>5</v>
      </c>
      <c r="I301" s="301" t="s">
        <v>17038</v>
      </c>
      <c r="J301" s="312">
        <v>8045.35</v>
      </c>
      <c r="K301" s="312">
        <v>5975.15</v>
      </c>
      <c r="L301" s="313">
        <v>248</v>
      </c>
      <c r="M301" s="301" t="s">
        <v>17029</v>
      </c>
      <c r="N301" s="301" t="s">
        <v>17045</v>
      </c>
      <c r="O301" s="304" t="s">
        <v>17142</v>
      </c>
      <c r="P301" s="308">
        <v>329202.92</v>
      </c>
      <c r="Q301" s="308"/>
      <c r="R301" s="308">
        <v>0</v>
      </c>
      <c r="S301" s="308">
        <v>0</v>
      </c>
      <c r="T301" s="308">
        <f t="shared" si="128"/>
        <v>329202.92</v>
      </c>
      <c r="U301" s="302">
        <f t="shared" si="157"/>
        <v>40.918408770283449</v>
      </c>
      <c r="V301" s="308">
        <v>40.918408770283449</v>
      </c>
    </row>
    <row r="302" spans="1:22" ht="35.25" x14ac:dyDescent="0.5">
      <c r="A302" s="267">
        <v>329</v>
      </c>
      <c r="C302" s="309" t="s">
        <v>222</v>
      </c>
      <c r="D302" s="309"/>
      <c r="E302" s="300" t="s">
        <v>17012</v>
      </c>
      <c r="F302" s="301" t="s">
        <v>17012</v>
      </c>
      <c r="G302" s="301" t="s">
        <v>17012</v>
      </c>
      <c r="H302" s="301" t="s">
        <v>17012</v>
      </c>
      <c r="I302" s="301" t="s">
        <v>17012</v>
      </c>
      <c r="J302" s="306">
        <f>SUM(J303:J307)</f>
        <v>8737.0499999999993</v>
      </c>
      <c r="K302" s="306">
        <f t="shared" ref="K302:T302" si="160">SUM(K303:K307)</f>
        <v>7867.35</v>
      </c>
      <c r="L302" s="307">
        <f t="shared" si="160"/>
        <v>356</v>
      </c>
      <c r="M302" s="301" t="s">
        <v>17012</v>
      </c>
      <c r="N302" s="301" t="s">
        <v>17012</v>
      </c>
      <c r="O302" s="304" t="s">
        <v>17012</v>
      </c>
      <c r="P302" s="324">
        <v>23855085.080000002</v>
      </c>
      <c r="Q302" s="306">
        <f t="shared" si="160"/>
        <v>0</v>
      </c>
      <c r="R302" s="306">
        <f t="shared" si="160"/>
        <v>0</v>
      </c>
      <c r="S302" s="306">
        <f t="shared" si="160"/>
        <v>0</v>
      </c>
      <c r="T302" s="306">
        <f t="shared" si="160"/>
        <v>23855085.080000002</v>
      </c>
      <c r="U302" s="302">
        <f t="shared" si="157"/>
        <v>2730.3363354908124</v>
      </c>
      <c r="V302" s="308">
        <f>MAX(V303:V307)</f>
        <v>9842.4730447227194</v>
      </c>
    </row>
    <row r="303" spans="1:22" ht="35.25" x14ac:dyDescent="0.5">
      <c r="A303" s="267">
        <v>330</v>
      </c>
      <c r="B303" s="267">
        <v>1</v>
      </c>
      <c r="C303" s="301">
        <f>SUBTOTAL(9,$B$16:B303)</f>
        <v>249</v>
      </c>
      <c r="D303" s="310" t="s">
        <v>229</v>
      </c>
      <c r="E303" s="311"/>
      <c r="F303" s="301">
        <v>1966</v>
      </c>
      <c r="G303" s="301" t="s">
        <v>17162</v>
      </c>
      <c r="H303" s="301">
        <v>2</v>
      </c>
      <c r="I303" s="301" t="s">
        <v>16982</v>
      </c>
      <c r="J303" s="312">
        <v>792.4</v>
      </c>
      <c r="K303" s="312">
        <v>730.5</v>
      </c>
      <c r="L303" s="313">
        <v>27</v>
      </c>
      <c r="M303" s="301" t="s">
        <v>17029</v>
      </c>
      <c r="N303" s="301" t="s">
        <v>17064</v>
      </c>
      <c r="O303" s="304" t="s">
        <v>17033</v>
      </c>
      <c r="P303" s="308">
        <v>4935185.0599999996</v>
      </c>
      <c r="Q303" s="308"/>
      <c r="R303" s="308">
        <v>0</v>
      </c>
      <c r="S303" s="308">
        <v>0</v>
      </c>
      <c r="T303" s="308">
        <f t="shared" si="128"/>
        <v>4935185.0599999996</v>
      </c>
      <c r="U303" s="302">
        <f t="shared" si="157"/>
        <v>6228.1487380111048</v>
      </c>
      <c r="V303" s="308">
        <v>8716.5030449268052</v>
      </c>
    </row>
    <row r="304" spans="1:22" ht="35.25" x14ac:dyDescent="0.5">
      <c r="A304" s="267">
        <v>331</v>
      </c>
      <c r="B304" s="267">
        <v>1</v>
      </c>
      <c r="C304" s="301">
        <f>SUBTOTAL(9,$B$16:B304)</f>
        <v>250</v>
      </c>
      <c r="D304" s="310" t="s">
        <v>230</v>
      </c>
      <c r="E304" s="311"/>
      <c r="F304" s="301">
        <v>1959</v>
      </c>
      <c r="G304" s="301" t="s">
        <v>17162</v>
      </c>
      <c r="H304" s="301">
        <v>2</v>
      </c>
      <c r="I304" s="301" t="s">
        <v>16982</v>
      </c>
      <c r="J304" s="312">
        <v>559</v>
      </c>
      <c r="K304" s="312">
        <v>391</v>
      </c>
      <c r="L304" s="313">
        <v>23</v>
      </c>
      <c r="M304" s="301" t="s">
        <v>17029</v>
      </c>
      <c r="N304" s="301" t="s">
        <v>17064</v>
      </c>
      <c r="O304" s="304" t="s">
        <v>17033</v>
      </c>
      <c r="P304" s="308">
        <v>3958582.4899999998</v>
      </c>
      <c r="Q304" s="308"/>
      <c r="R304" s="308">
        <v>0</v>
      </c>
      <c r="S304" s="308">
        <v>0</v>
      </c>
      <c r="T304" s="308">
        <f t="shared" si="128"/>
        <v>3958582.4899999998</v>
      </c>
      <c r="U304" s="302">
        <f t="shared" si="157"/>
        <v>7081.5429159212872</v>
      </c>
      <c r="V304" s="308">
        <v>9842.4730447227194</v>
      </c>
    </row>
    <row r="305" spans="1:22" ht="35.25" x14ac:dyDescent="0.5">
      <c r="A305" s="267">
        <v>332</v>
      </c>
      <c r="B305" s="267">
        <v>1</v>
      </c>
      <c r="C305" s="301">
        <f>SUBTOTAL(9,$B$16:B305)</f>
        <v>251</v>
      </c>
      <c r="D305" s="310" t="s">
        <v>231</v>
      </c>
      <c r="E305" s="311"/>
      <c r="F305" s="301">
        <v>1963</v>
      </c>
      <c r="G305" s="301" t="s">
        <v>17162</v>
      </c>
      <c r="H305" s="301">
        <v>2</v>
      </c>
      <c r="I305" s="301" t="s">
        <v>16982</v>
      </c>
      <c r="J305" s="312">
        <v>634.70000000000005</v>
      </c>
      <c r="K305" s="312">
        <v>637.70000000000005</v>
      </c>
      <c r="L305" s="313">
        <v>26</v>
      </c>
      <c r="M305" s="301" t="s">
        <v>17029</v>
      </c>
      <c r="N305" s="301" t="s">
        <v>17064</v>
      </c>
      <c r="O305" s="304" t="s">
        <v>17033</v>
      </c>
      <c r="P305" s="308">
        <v>4355274.83</v>
      </c>
      <c r="Q305" s="308"/>
      <c r="R305" s="308">
        <v>0</v>
      </c>
      <c r="S305" s="308">
        <v>0</v>
      </c>
      <c r="T305" s="308">
        <f t="shared" si="128"/>
        <v>4355274.83</v>
      </c>
      <c r="U305" s="302">
        <f t="shared" si="157"/>
        <v>6861.9423822278241</v>
      </c>
      <c r="V305" s="308">
        <v>9712.2900000000009</v>
      </c>
    </row>
    <row r="306" spans="1:22" ht="35.25" x14ac:dyDescent="0.5">
      <c r="A306" s="267">
        <v>334</v>
      </c>
      <c r="B306" s="267">
        <v>1</v>
      </c>
      <c r="C306" s="301">
        <f>SUBTOTAL(9,$B$16:B307)</f>
        <v>253</v>
      </c>
      <c r="D306" s="310" t="s">
        <v>14944</v>
      </c>
      <c r="E306" s="311"/>
      <c r="F306" s="301">
        <v>1974</v>
      </c>
      <c r="G306" s="301" t="s">
        <v>17269</v>
      </c>
      <c r="H306" s="301">
        <v>5</v>
      </c>
      <c r="I306" s="301" t="s">
        <v>17039</v>
      </c>
      <c r="J306" s="312">
        <v>3399.85</v>
      </c>
      <c r="K306" s="312">
        <v>3399.85</v>
      </c>
      <c r="L306" s="313">
        <v>166</v>
      </c>
      <c r="M306" s="301" t="s">
        <v>17029</v>
      </c>
      <c r="N306" s="301" t="s">
        <v>17045</v>
      </c>
      <c r="O306" s="304" t="s">
        <v>17294</v>
      </c>
      <c r="P306" s="308">
        <v>10353254.470000001</v>
      </c>
      <c r="Q306" s="308"/>
      <c r="R306" s="308">
        <v>0</v>
      </c>
      <c r="S306" s="308">
        <v>0</v>
      </c>
      <c r="T306" s="308">
        <f>P306-R306-S306</f>
        <v>10353254.470000001</v>
      </c>
      <c r="U306" s="302">
        <f>P306/J306</f>
        <v>3045.2091915819819</v>
      </c>
      <c r="V306" s="308">
        <v>7041.2424018706715</v>
      </c>
    </row>
    <row r="307" spans="1:22" ht="35.25" x14ac:dyDescent="0.5">
      <c r="A307" s="267">
        <v>333</v>
      </c>
      <c r="B307" s="267">
        <v>1</v>
      </c>
      <c r="C307" s="301">
        <f>SUBTOTAL(9,$B$16:B307)</f>
        <v>253</v>
      </c>
      <c r="D307" s="310" t="s">
        <v>2592</v>
      </c>
      <c r="E307" s="311"/>
      <c r="F307" s="301">
        <v>1981</v>
      </c>
      <c r="G307" s="301" t="s">
        <v>17162</v>
      </c>
      <c r="H307" s="301">
        <v>5</v>
      </c>
      <c r="I307" s="301" t="s">
        <v>17032</v>
      </c>
      <c r="J307" s="312">
        <v>3351.1</v>
      </c>
      <c r="K307" s="312">
        <v>2708.3</v>
      </c>
      <c r="L307" s="313">
        <v>114</v>
      </c>
      <c r="M307" s="301" t="s">
        <v>17029</v>
      </c>
      <c r="N307" s="301" t="s">
        <v>17064</v>
      </c>
      <c r="O307" s="304" t="s">
        <v>17033</v>
      </c>
      <c r="P307" s="308">
        <v>252788.23</v>
      </c>
      <c r="Q307" s="308"/>
      <c r="R307" s="308">
        <v>0</v>
      </c>
      <c r="S307" s="308">
        <v>0</v>
      </c>
      <c r="T307" s="308">
        <f t="shared" si="128"/>
        <v>252788.23</v>
      </c>
      <c r="U307" s="302">
        <f t="shared" si="157"/>
        <v>75.434403628659254</v>
      </c>
      <c r="V307" s="308">
        <v>75.434403628659254</v>
      </c>
    </row>
    <row r="308" spans="1:22" ht="35.25" x14ac:dyDescent="0.5">
      <c r="A308" s="267">
        <v>335</v>
      </c>
      <c r="C308" s="309" t="s">
        <v>223</v>
      </c>
      <c r="D308" s="309"/>
      <c r="E308" s="300" t="s">
        <v>17012</v>
      </c>
      <c r="F308" s="301" t="s">
        <v>17012</v>
      </c>
      <c r="G308" s="301" t="s">
        <v>17012</v>
      </c>
      <c r="H308" s="301" t="s">
        <v>17012</v>
      </c>
      <c r="I308" s="301" t="s">
        <v>17012</v>
      </c>
      <c r="J308" s="306">
        <f>J309</f>
        <v>799.1</v>
      </c>
      <c r="K308" s="306">
        <f t="shared" ref="K308:T308" si="161">K309</f>
        <v>736.7</v>
      </c>
      <c r="L308" s="307">
        <f t="shared" si="161"/>
        <v>45</v>
      </c>
      <c r="M308" s="301" t="s">
        <v>17012</v>
      </c>
      <c r="N308" s="301" t="s">
        <v>17012</v>
      </c>
      <c r="O308" s="304" t="s">
        <v>17012</v>
      </c>
      <c r="P308" s="324">
        <v>4935765.43</v>
      </c>
      <c r="Q308" s="306">
        <f t="shared" si="161"/>
        <v>0</v>
      </c>
      <c r="R308" s="306">
        <f t="shared" si="161"/>
        <v>0</v>
      </c>
      <c r="S308" s="306">
        <f t="shared" si="161"/>
        <v>0</v>
      </c>
      <c r="T308" s="306">
        <f t="shared" si="161"/>
        <v>4935765.43</v>
      </c>
      <c r="U308" s="302">
        <f t="shared" si="157"/>
        <v>6176.6555249655858</v>
      </c>
      <c r="V308" s="308">
        <f>V309</f>
        <v>7714.1661829558252</v>
      </c>
    </row>
    <row r="309" spans="1:22" ht="35.25" x14ac:dyDescent="0.5">
      <c r="A309" s="267">
        <v>336</v>
      </c>
      <c r="B309" s="267">
        <v>1</v>
      </c>
      <c r="C309" s="301">
        <f>SUBTOTAL(9,$B$16:B309)</f>
        <v>254</v>
      </c>
      <c r="D309" s="310" t="s">
        <v>233</v>
      </c>
      <c r="E309" s="311"/>
      <c r="F309" s="301">
        <v>1972</v>
      </c>
      <c r="G309" s="301" t="s">
        <v>17162</v>
      </c>
      <c r="H309" s="301">
        <v>2</v>
      </c>
      <c r="I309" s="301" t="s">
        <v>16982</v>
      </c>
      <c r="J309" s="312">
        <v>799.1</v>
      </c>
      <c r="K309" s="312">
        <v>736.7</v>
      </c>
      <c r="L309" s="313">
        <v>45</v>
      </c>
      <c r="M309" s="301" t="s">
        <v>17029</v>
      </c>
      <c r="N309" s="301" t="s">
        <v>17045</v>
      </c>
      <c r="O309" s="304" t="s">
        <v>17143</v>
      </c>
      <c r="P309" s="308">
        <v>4935765.43</v>
      </c>
      <c r="Q309" s="308"/>
      <c r="R309" s="308">
        <v>0</v>
      </c>
      <c r="S309" s="308">
        <v>0</v>
      </c>
      <c r="T309" s="308">
        <f t="shared" si="128"/>
        <v>4935765.43</v>
      </c>
      <c r="U309" s="302">
        <f t="shared" si="157"/>
        <v>6176.6555249655858</v>
      </c>
      <c r="V309" s="308">
        <v>7714.1661829558252</v>
      </c>
    </row>
    <row r="310" spans="1:22" ht="35.25" x14ac:dyDescent="0.5">
      <c r="A310" s="267">
        <v>338</v>
      </c>
      <c r="C310" s="309" t="s">
        <v>224</v>
      </c>
      <c r="D310" s="309"/>
      <c r="E310" s="300" t="s">
        <v>17012</v>
      </c>
      <c r="F310" s="301" t="s">
        <v>17012</v>
      </c>
      <c r="G310" s="301" t="s">
        <v>17012</v>
      </c>
      <c r="H310" s="301" t="s">
        <v>17012</v>
      </c>
      <c r="I310" s="301" t="s">
        <v>17012</v>
      </c>
      <c r="J310" s="306">
        <f>SUM(J311:J312)</f>
        <v>1490.21</v>
      </c>
      <c r="K310" s="306">
        <f t="shared" ref="K310:T310" si="162">SUM(K311:K312)</f>
        <v>1016.25</v>
      </c>
      <c r="L310" s="307">
        <f t="shared" si="162"/>
        <v>56</v>
      </c>
      <c r="M310" s="301" t="s">
        <v>17012</v>
      </c>
      <c r="N310" s="301" t="s">
        <v>17012</v>
      </c>
      <c r="O310" s="304" t="s">
        <v>17012</v>
      </c>
      <c r="P310" s="324">
        <v>10142155.65</v>
      </c>
      <c r="Q310" s="306">
        <f t="shared" si="162"/>
        <v>0</v>
      </c>
      <c r="R310" s="306">
        <f t="shared" si="162"/>
        <v>0</v>
      </c>
      <c r="S310" s="306">
        <f t="shared" si="162"/>
        <v>0</v>
      </c>
      <c r="T310" s="306">
        <f t="shared" si="162"/>
        <v>10142155.65</v>
      </c>
      <c r="U310" s="302">
        <f t="shared" si="157"/>
        <v>6805.8566577864867</v>
      </c>
      <c r="V310" s="308">
        <f>MAX(V311:V312)</f>
        <v>9519.6</v>
      </c>
    </row>
    <row r="311" spans="1:22" ht="35.25" x14ac:dyDescent="0.5">
      <c r="A311" s="267">
        <v>339</v>
      </c>
      <c r="B311" s="267">
        <v>1</v>
      </c>
      <c r="C311" s="301">
        <f>SUBTOTAL(9,$B$16:B311)</f>
        <v>255</v>
      </c>
      <c r="D311" s="329" t="s">
        <v>234</v>
      </c>
      <c r="E311" s="320"/>
      <c r="F311" s="301">
        <v>1966</v>
      </c>
      <c r="G311" s="301" t="s">
        <v>17162</v>
      </c>
      <c r="H311" s="301">
        <v>2</v>
      </c>
      <c r="I311" s="301" t="s">
        <v>16982</v>
      </c>
      <c r="J311" s="306">
        <v>724.81</v>
      </c>
      <c r="K311" s="306">
        <v>519.75</v>
      </c>
      <c r="L311" s="307">
        <v>28</v>
      </c>
      <c r="M311" s="301" t="s">
        <v>17029</v>
      </c>
      <c r="N311" s="301" t="s">
        <v>17064</v>
      </c>
      <c r="O311" s="304" t="s">
        <v>17033</v>
      </c>
      <c r="P311" s="306">
        <v>5252612.41</v>
      </c>
      <c r="Q311" s="324"/>
      <c r="R311" s="306">
        <v>0</v>
      </c>
      <c r="S311" s="306">
        <v>0</v>
      </c>
      <c r="T311" s="306">
        <f t="shared" si="128"/>
        <v>5252612.41</v>
      </c>
      <c r="U311" s="302">
        <f t="shared" si="157"/>
        <v>7246.8818173038462</v>
      </c>
      <c r="V311" s="308">
        <v>9519.6</v>
      </c>
    </row>
    <row r="312" spans="1:22" ht="35.25" x14ac:dyDescent="0.5">
      <c r="A312" s="267">
        <v>340</v>
      </c>
      <c r="B312" s="267">
        <v>1</v>
      </c>
      <c r="C312" s="301">
        <f>SUBTOTAL(9,$B$16:B312)</f>
        <v>256</v>
      </c>
      <c r="D312" s="329" t="s">
        <v>14840</v>
      </c>
      <c r="E312" s="320"/>
      <c r="F312" s="301">
        <v>1972</v>
      </c>
      <c r="G312" s="301" t="s">
        <v>17162</v>
      </c>
      <c r="H312" s="301">
        <v>2</v>
      </c>
      <c r="I312" s="301">
        <v>2</v>
      </c>
      <c r="J312" s="306">
        <v>765.4</v>
      </c>
      <c r="K312" s="306">
        <v>496.5</v>
      </c>
      <c r="L312" s="307">
        <v>28</v>
      </c>
      <c r="M312" s="301" t="s">
        <v>17029</v>
      </c>
      <c r="N312" s="301" t="s">
        <v>17045</v>
      </c>
      <c r="O312" s="304" t="s">
        <v>17258</v>
      </c>
      <c r="P312" s="306">
        <v>4889543.24</v>
      </c>
      <c r="Q312" s="324"/>
      <c r="R312" s="306">
        <v>0</v>
      </c>
      <c r="S312" s="306">
        <v>0</v>
      </c>
      <c r="T312" s="306">
        <f t="shared" si="128"/>
        <v>4889543.24</v>
      </c>
      <c r="U312" s="302">
        <f t="shared" si="157"/>
        <v>6388.2195453357726</v>
      </c>
      <c r="V312" s="308">
        <v>8662.5816796446306</v>
      </c>
    </row>
    <row r="313" spans="1:22" ht="35.25" x14ac:dyDescent="0.5">
      <c r="A313" s="267">
        <v>341</v>
      </c>
      <c r="C313" s="309" t="s">
        <v>235</v>
      </c>
      <c r="D313" s="329"/>
      <c r="E313" s="300" t="s">
        <v>17012</v>
      </c>
      <c r="F313" s="301" t="s">
        <v>17012</v>
      </c>
      <c r="G313" s="301" t="s">
        <v>17012</v>
      </c>
      <c r="H313" s="301" t="s">
        <v>17012</v>
      </c>
      <c r="I313" s="301" t="s">
        <v>17012</v>
      </c>
      <c r="J313" s="306">
        <f>SUM(J314:J315)</f>
        <v>11414.84</v>
      </c>
      <c r="K313" s="306">
        <f t="shared" ref="K313:T313" si="163">SUM(K314:K315)</f>
        <v>10462.44</v>
      </c>
      <c r="L313" s="307">
        <f t="shared" si="163"/>
        <v>420</v>
      </c>
      <c r="M313" s="301" t="s">
        <v>17012</v>
      </c>
      <c r="N313" s="301" t="s">
        <v>17012</v>
      </c>
      <c r="O313" s="304" t="s">
        <v>17012</v>
      </c>
      <c r="P313" s="324">
        <v>4131716.2</v>
      </c>
      <c r="Q313" s="306">
        <f t="shared" si="163"/>
        <v>0</v>
      </c>
      <c r="R313" s="306">
        <f t="shared" si="163"/>
        <v>0</v>
      </c>
      <c r="S313" s="306">
        <f t="shared" si="163"/>
        <v>0</v>
      </c>
      <c r="T313" s="306">
        <f t="shared" si="163"/>
        <v>4131716.2</v>
      </c>
      <c r="U313" s="302">
        <f t="shared" si="157"/>
        <v>361.96006251511193</v>
      </c>
      <c r="V313" s="308">
        <f>MAX(V314:V315)</f>
        <v>2283.8135947344126</v>
      </c>
    </row>
    <row r="314" spans="1:22" ht="35.25" x14ac:dyDescent="0.5">
      <c r="A314" s="267">
        <v>342</v>
      </c>
      <c r="B314" s="267">
        <v>1</v>
      </c>
      <c r="C314" s="301">
        <f>SUBTOTAL(9,$B$16:B314)</f>
        <v>257</v>
      </c>
      <c r="D314" s="310" t="s">
        <v>14441</v>
      </c>
      <c r="E314" s="311"/>
      <c r="F314" s="301">
        <v>1979</v>
      </c>
      <c r="G314" s="301" t="s">
        <v>17162</v>
      </c>
      <c r="H314" s="301">
        <v>5</v>
      </c>
      <c r="I314" s="301" t="s">
        <v>17035</v>
      </c>
      <c r="J314" s="312">
        <v>5523</v>
      </c>
      <c r="K314" s="312">
        <v>4570.6000000000004</v>
      </c>
      <c r="L314" s="313">
        <v>208</v>
      </c>
      <c r="M314" s="301" t="s">
        <v>17029</v>
      </c>
      <c r="N314" s="301" t="s">
        <v>17045</v>
      </c>
      <c r="O314" s="304" t="s">
        <v>17295</v>
      </c>
      <c r="P314" s="308">
        <v>149544.20000000001</v>
      </c>
      <c r="Q314" s="308"/>
      <c r="R314" s="308">
        <v>0</v>
      </c>
      <c r="S314" s="308">
        <v>0</v>
      </c>
      <c r="T314" s="308">
        <f t="shared" ref="T314:T374" si="164">P314-R314-S314</f>
        <v>149544.20000000001</v>
      </c>
      <c r="U314" s="302">
        <f t="shared" si="157"/>
        <v>27.07662502263263</v>
      </c>
      <c r="V314" s="308">
        <v>27.07662502263263</v>
      </c>
    </row>
    <row r="315" spans="1:22" ht="35.25" x14ac:dyDescent="0.5">
      <c r="A315" s="267">
        <v>581</v>
      </c>
      <c r="B315" s="267">
        <v>1</v>
      </c>
      <c r="C315" s="301">
        <f>SUBTOTAL(9,$B$16:B315)</f>
        <v>258</v>
      </c>
      <c r="D315" s="310" t="s">
        <v>14427</v>
      </c>
      <c r="E315" s="311"/>
      <c r="F315" s="301">
        <v>1971</v>
      </c>
      <c r="G315" s="301" t="s">
        <v>17162</v>
      </c>
      <c r="H315" s="301">
        <v>5</v>
      </c>
      <c r="I315" s="301" t="s">
        <v>17035</v>
      </c>
      <c r="J315" s="312">
        <v>5891.84</v>
      </c>
      <c r="K315" s="312">
        <v>5891.84</v>
      </c>
      <c r="L315" s="313">
        <v>212</v>
      </c>
      <c r="M315" s="301" t="s">
        <v>17029</v>
      </c>
      <c r="N315" s="301" t="s">
        <v>17045</v>
      </c>
      <c r="O315" s="304" t="s">
        <v>17257</v>
      </c>
      <c r="P315" s="308">
        <v>3982172</v>
      </c>
      <c r="Q315" s="308"/>
      <c r="R315" s="308">
        <v>0</v>
      </c>
      <c r="S315" s="308">
        <v>0</v>
      </c>
      <c r="T315" s="308">
        <f>P315-R315-S315</f>
        <v>3982172</v>
      </c>
      <c r="U315" s="302">
        <f t="shared" si="157"/>
        <v>675.87918205518133</v>
      </c>
      <c r="V315" s="308">
        <v>2283.8135947344126</v>
      </c>
    </row>
    <row r="316" spans="1:22" ht="35.25" x14ac:dyDescent="0.5">
      <c r="A316" s="267">
        <v>343</v>
      </c>
      <c r="C316" s="309" t="s">
        <v>17262</v>
      </c>
      <c r="D316" s="309"/>
      <c r="E316" s="300" t="s">
        <v>17012</v>
      </c>
      <c r="F316" s="301" t="s">
        <v>17012</v>
      </c>
      <c r="G316" s="301" t="s">
        <v>17012</v>
      </c>
      <c r="H316" s="301" t="s">
        <v>17012</v>
      </c>
      <c r="I316" s="301" t="s">
        <v>17012</v>
      </c>
      <c r="J316" s="306">
        <f>J317</f>
        <v>780.3</v>
      </c>
      <c r="K316" s="306">
        <f t="shared" ref="K316:T316" si="165">K317</f>
        <v>720.3</v>
      </c>
      <c r="L316" s="307">
        <f t="shared" si="165"/>
        <v>40</v>
      </c>
      <c r="M316" s="301" t="s">
        <v>17012</v>
      </c>
      <c r="N316" s="301" t="s">
        <v>17012</v>
      </c>
      <c r="O316" s="304" t="s">
        <v>17012</v>
      </c>
      <c r="P316" s="324">
        <v>5614932.2299999995</v>
      </c>
      <c r="Q316" s="306">
        <f t="shared" si="165"/>
        <v>0</v>
      </c>
      <c r="R316" s="306">
        <f t="shared" si="165"/>
        <v>0</v>
      </c>
      <c r="S316" s="306">
        <f t="shared" si="165"/>
        <v>0</v>
      </c>
      <c r="T316" s="306">
        <f t="shared" si="165"/>
        <v>5614932.2299999995</v>
      </c>
      <c r="U316" s="302">
        <f t="shared" si="157"/>
        <v>7195.8634243239776</v>
      </c>
      <c r="V316" s="308">
        <f>V317</f>
        <v>9090.2749311803145</v>
      </c>
    </row>
    <row r="317" spans="1:22" ht="35.25" x14ac:dyDescent="0.5">
      <c r="A317" s="267">
        <v>344</v>
      </c>
      <c r="B317" s="267">
        <v>1</v>
      </c>
      <c r="C317" s="301">
        <f>SUBTOTAL(9,$B$16:B317)</f>
        <v>259</v>
      </c>
      <c r="D317" s="310" t="s">
        <v>14525</v>
      </c>
      <c r="E317" s="311"/>
      <c r="F317" s="301">
        <v>1961</v>
      </c>
      <c r="G317" s="301" t="s">
        <v>17162</v>
      </c>
      <c r="H317" s="301">
        <v>2</v>
      </c>
      <c r="I317" s="301" t="s">
        <v>16982</v>
      </c>
      <c r="J317" s="312">
        <v>780.3</v>
      </c>
      <c r="K317" s="312">
        <v>720.3</v>
      </c>
      <c r="L317" s="313">
        <v>40</v>
      </c>
      <c r="M317" s="301" t="s">
        <v>17029</v>
      </c>
      <c r="N317" s="301" t="s">
        <v>17045</v>
      </c>
      <c r="O317" s="304" t="s">
        <v>17296</v>
      </c>
      <c r="P317" s="308">
        <v>5614932.2299999995</v>
      </c>
      <c r="Q317" s="308"/>
      <c r="R317" s="308">
        <v>0</v>
      </c>
      <c r="S317" s="308">
        <v>0</v>
      </c>
      <c r="T317" s="308">
        <f t="shared" si="164"/>
        <v>5614932.2299999995</v>
      </c>
      <c r="U317" s="302">
        <f t="shared" si="157"/>
        <v>7195.8634243239776</v>
      </c>
      <c r="V317" s="308">
        <v>9090.2749311803145</v>
      </c>
    </row>
    <row r="318" spans="1:22" ht="35.25" x14ac:dyDescent="0.5">
      <c r="A318" s="267">
        <v>345</v>
      </c>
      <c r="C318" s="309" t="s">
        <v>362</v>
      </c>
      <c r="D318" s="309"/>
      <c r="E318" s="300" t="s">
        <v>17012</v>
      </c>
      <c r="F318" s="301" t="s">
        <v>17012</v>
      </c>
      <c r="G318" s="301" t="s">
        <v>17012</v>
      </c>
      <c r="H318" s="301" t="s">
        <v>17012</v>
      </c>
      <c r="I318" s="301" t="s">
        <v>17012</v>
      </c>
      <c r="J318" s="306">
        <f>J319</f>
        <v>911.2</v>
      </c>
      <c r="K318" s="306">
        <f t="shared" ref="K318:T318" si="166">K319</f>
        <v>827</v>
      </c>
      <c r="L318" s="307">
        <f t="shared" si="166"/>
        <v>30</v>
      </c>
      <c r="M318" s="301" t="s">
        <v>17012</v>
      </c>
      <c r="N318" s="301" t="s">
        <v>17012</v>
      </c>
      <c r="O318" s="304" t="s">
        <v>17012</v>
      </c>
      <c r="P318" s="324">
        <v>6474966.2599999998</v>
      </c>
      <c r="Q318" s="306">
        <f t="shared" si="166"/>
        <v>0</v>
      </c>
      <c r="R318" s="306">
        <f t="shared" si="166"/>
        <v>0</v>
      </c>
      <c r="S318" s="306">
        <f t="shared" si="166"/>
        <v>0</v>
      </c>
      <c r="T318" s="306">
        <f t="shared" si="166"/>
        <v>6474966.2599999998</v>
      </c>
      <c r="U318" s="302">
        <f t="shared" si="157"/>
        <v>7105.977019315188</v>
      </c>
      <c r="V318" s="308">
        <f>V319</f>
        <v>9517.0813345039496</v>
      </c>
    </row>
    <row r="319" spans="1:22" ht="35.25" x14ac:dyDescent="0.5">
      <c r="A319" s="267">
        <v>346</v>
      </c>
      <c r="B319" s="267">
        <v>1</v>
      </c>
      <c r="C319" s="301">
        <f>SUBTOTAL(9,$B$16:B319)</f>
        <v>260</v>
      </c>
      <c r="D319" s="310" t="s">
        <v>363</v>
      </c>
      <c r="E319" s="311"/>
      <c r="F319" s="301">
        <v>1976</v>
      </c>
      <c r="G319" s="301" t="s">
        <v>17162</v>
      </c>
      <c r="H319" s="301">
        <v>2</v>
      </c>
      <c r="I319" s="301" t="s">
        <v>17036</v>
      </c>
      <c r="J319" s="312">
        <v>911.2</v>
      </c>
      <c r="K319" s="312">
        <v>827</v>
      </c>
      <c r="L319" s="313">
        <v>30</v>
      </c>
      <c r="M319" s="301" t="s">
        <v>17029</v>
      </c>
      <c r="N319" s="301" t="s">
        <v>17045</v>
      </c>
      <c r="O319" s="304" t="s">
        <v>17086</v>
      </c>
      <c r="P319" s="308">
        <v>6474966.2599999998</v>
      </c>
      <c r="Q319" s="308"/>
      <c r="R319" s="308">
        <v>0</v>
      </c>
      <c r="S319" s="308">
        <v>0</v>
      </c>
      <c r="T319" s="308">
        <f t="shared" si="164"/>
        <v>6474966.2599999998</v>
      </c>
      <c r="U319" s="302">
        <f t="shared" si="157"/>
        <v>7105.977019315188</v>
      </c>
      <c r="V319" s="308">
        <v>9517.0813345039496</v>
      </c>
    </row>
    <row r="320" spans="1:22" ht="35.25" x14ac:dyDescent="0.5">
      <c r="A320" s="267">
        <v>347</v>
      </c>
      <c r="C320" s="309" t="s">
        <v>17304</v>
      </c>
      <c r="D320" s="309"/>
      <c r="E320" s="300" t="s">
        <v>17012</v>
      </c>
      <c r="F320" s="301" t="s">
        <v>17012</v>
      </c>
      <c r="G320" s="301" t="s">
        <v>17012</v>
      </c>
      <c r="H320" s="301" t="s">
        <v>17012</v>
      </c>
      <c r="I320" s="301" t="s">
        <v>17012</v>
      </c>
      <c r="J320" s="306">
        <f>J321</f>
        <v>621.6</v>
      </c>
      <c r="K320" s="306">
        <f t="shared" ref="K320:T320" si="167">K321</f>
        <v>502.6</v>
      </c>
      <c r="L320" s="307">
        <f t="shared" si="167"/>
        <v>25</v>
      </c>
      <c r="M320" s="301" t="s">
        <v>17012</v>
      </c>
      <c r="N320" s="301" t="s">
        <v>17012</v>
      </c>
      <c r="O320" s="304" t="s">
        <v>17012</v>
      </c>
      <c r="P320" s="324">
        <v>3424966.38</v>
      </c>
      <c r="Q320" s="306">
        <f t="shared" si="167"/>
        <v>0</v>
      </c>
      <c r="R320" s="306">
        <f t="shared" si="167"/>
        <v>0</v>
      </c>
      <c r="S320" s="306">
        <f t="shared" si="167"/>
        <v>0</v>
      </c>
      <c r="T320" s="306">
        <f t="shared" si="167"/>
        <v>3424966.38</v>
      </c>
      <c r="U320" s="302">
        <f t="shared" si="157"/>
        <v>5509.9201737451731</v>
      </c>
      <c r="V320" s="308">
        <f>V321</f>
        <v>9423.7612277992266</v>
      </c>
    </row>
    <row r="321" spans="1:22" ht="35.25" x14ac:dyDescent="0.5">
      <c r="A321" s="267">
        <v>348</v>
      </c>
      <c r="B321" s="267">
        <v>1</v>
      </c>
      <c r="C321" s="301">
        <f>SUBTOTAL(9,$B$16:B321)</f>
        <v>261</v>
      </c>
      <c r="D321" s="322" t="s">
        <v>15230</v>
      </c>
      <c r="E321" s="323"/>
      <c r="F321" s="301">
        <v>1987</v>
      </c>
      <c r="G321" s="301" t="s">
        <v>17162</v>
      </c>
      <c r="H321" s="301">
        <v>2</v>
      </c>
      <c r="I321" s="301" t="s">
        <v>16982</v>
      </c>
      <c r="J321" s="306">
        <v>621.6</v>
      </c>
      <c r="K321" s="306">
        <v>502.6</v>
      </c>
      <c r="L321" s="307">
        <v>25</v>
      </c>
      <c r="M321" s="301" t="s">
        <v>17029</v>
      </c>
      <c r="N321" s="301" t="s">
        <v>17064</v>
      </c>
      <c r="O321" s="304" t="s">
        <v>17033</v>
      </c>
      <c r="P321" s="306">
        <v>3424966.38</v>
      </c>
      <c r="Q321" s="324"/>
      <c r="R321" s="306">
        <v>0</v>
      </c>
      <c r="S321" s="306">
        <v>0</v>
      </c>
      <c r="T321" s="306">
        <f t="shared" si="164"/>
        <v>3424966.38</v>
      </c>
      <c r="U321" s="302">
        <f t="shared" si="157"/>
        <v>5509.9201737451731</v>
      </c>
      <c r="V321" s="308">
        <v>9423.7612277992266</v>
      </c>
    </row>
    <row r="322" spans="1:22" ht="35.25" x14ac:dyDescent="0.5">
      <c r="A322" s="267">
        <v>349</v>
      </c>
      <c r="C322" s="309" t="s">
        <v>257</v>
      </c>
      <c r="D322" s="309"/>
      <c r="E322" s="300" t="s">
        <v>17012</v>
      </c>
      <c r="F322" s="301" t="s">
        <v>17012</v>
      </c>
      <c r="G322" s="301" t="s">
        <v>17012</v>
      </c>
      <c r="H322" s="301" t="s">
        <v>17012</v>
      </c>
      <c r="I322" s="301" t="s">
        <v>17012</v>
      </c>
      <c r="J322" s="306">
        <f>J323</f>
        <v>971.34</v>
      </c>
      <c r="K322" s="306">
        <f t="shared" ref="K322:T322" si="168">K323</f>
        <v>879.22</v>
      </c>
      <c r="L322" s="307">
        <f t="shared" si="168"/>
        <v>45</v>
      </c>
      <c r="M322" s="301" t="s">
        <v>17012</v>
      </c>
      <c r="N322" s="301" t="s">
        <v>17012</v>
      </c>
      <c r="O322" s="304" t="s">
        <v>17012</v>
      </c>
      <c r="P322" s="324">
        <v>91273.600000000006</v>
      </c>
      <c r="Q322" s="306">
        <f t="shared" si="168"/>
        <v>0</v>
      </c>
      <c r="R322" s="306">
        <f t="shared" si="168"/>
        <v>0</v>
      </c>
      <c r="S322" s="306">
        <f t="shared" si="168"/>
        <v>0</v>
      </c>
      <c r="T322" s="306">
        <f t="shared" si="168"/>
        <v>91273.600000000006</v>
      </c>
      <c r="U322" s="302">
        <f t="shared" si="157"/>
        <v>93.96668519776803</v>
      </c>
      <c r="V322" s="308">
        <f>V323</f>
        <v>93.96668519776803</v>
      </c>
    </row>
    <row r="323" spans="1:22" ht="35.25" x14ac:dyDescent="0.5">
      <c r="A323" s="267">
        <v>350</v>
      </c>
      <c r="B323" s="267">
        <v>1</v>
      </c>
      <c r="C323" s="301">
        <f>SUBTOTAL(9,$B$16:B323)</f>
        <v>262</v>
      </c>
      <c r="D323" s="310" t="s">
        <v>258</v>
      </c>
      <c r="E323" s="311"/>
      <c r="F323" s="301">
        <v>1980</v>
      </c>
      <c r="G323" s="301" t="s">
        <v>17162</v>
      </c>
      <c r="H323" s="301">
        <v>2</v>
      </c>
      <c r="I323" s="301" t="s">
        <v>17036</v>
      </c>
      <c r="J323" s="312">
        <v>971.34</v>
      </c>
      <c r="K323" s="312">
        <v>879.22</v>
      </c>
      <c r="L323" s="313">
        <v>45</v>
      </c>
      <c r="M323" s="301" t="s">
        <v>17029</v>
      </c>
      <c r="N323" s="301" t="s">
        <v>17045</v>
      </c>
      <c r="O323" s="304" t="s">
        <v>17147</v>
      </c>
      <c r="P323" s="308">
        <v>91273.600000000006</v>
      </c>
      <c r="Q323" s="308"/>
      <c r="R323" s="308">
        <v>0</v>
      </c>
      <c r="S323" s="308">
        <v>0</v>
      </c>
      <c r="T323" s="308">
        <f t="shared" si="164"/>
        <v>91273.600000000006</v>
      </c>
      <c r="U323" s="302">
        <f t="shared" si="157"/>
        <v>93.96668519776803</v>
      </c>
      <c r="V323" s="308">
        <v>93.96668519776803</v>
      </c>
    </row>
    <row r="324" spans="1:22" ht="35.25" x14ac:dyDescent="0.5">
      <c r="A324" s="267">
        <v>351</v>
      </c>
      <c r="C324" s="309" t="s">
        <v>259</v>
      </c>
      <c r="D324" s="309"/>
      <c r="E324" s="300" t="s">
        <v>17012</v>
      </c>
      <c r="F324" s="301" t="s">
        <v>17012</v>
      </c>
      <c r="G324" s="301" t="s">
        <v>17012</v>
      </c>
      <c r="H324" s="301" t="s">
        <v>17012</v>
      </c>
      <c r="I324" s="301" t="s">
        <v>17012</v>
      </c>
      <c r="J324" s="306">
        <f>J325</f>
        <v>687</v>
      </c>
      <c r="K324" s="306">
        <f t="shared" ref="K324:T324" si="169">K325</f>
        <v>640.6</v>
      </c>
      <c r="L324" s="307">
        <f t="shared" si="169"/>
        <v>21</v>
      </c>
      <c r="M324" s="301" t="s">
        <v>17012</v>
      </c>
      <c r="N324" s="301" t="s">
        <v>17012</v>
      </c>
      <c r="O324" s="304" t="s">
        <v>17012</v>
      </c>
      <c r="P324" s="324">
        <v>81117.77</v>
      </c>
      <c r="Q324" s="306">
        <f t="shared" si="169"/>
        <v>0</v>
      </c>
      <c r="R324" s="306">
        <f t="shared" si="169"/>
        <v>0</v>
      </c>
      <c r="S324" s="306">
        <f t="shared" si="169"/>
        <v>0</v>
      </c>
      <c r="T324" s="306">
        <f t="shared" si="169"/>
        <v>81117.77</v>
      </c>
      <c r="U324" s="302">
        <f t="shared" si="157"/>
        <v>118.07535662299856</v>
      </c>
      <c r="V324" s="308">
        <f>V325</f>
        <v>118.07535662299856</v>
      </c>
    </row>
    <row r="325" spans="1:22" ht="35.25" x14ac:dyDescent="0.5">
      <c r="A325" s="267">
        <v>352</v>
      </c>
      <c r="B325" s="267">
        <v>1</v>
      </c>
      <c r="C325" s="301">
        <f>SUBTOTAL(9,$B$16:B325)</f>
        <v>263</v>
      </c>
      <c r="D325" s="310" t="s">
        <v>260</v>
      </c>
      <c r="E325" s="311"/>
      <c r="F325" s="301">
        <v>1965</v>
      </c>
      <c r="G325" s="301" t="s">
        <v>17162</v>
      </c>
      <c r="H325" s="301">
        <v>2</v>
      </c>
      <c r="I325" s="301" t="s">
        <v>16982</v>
      </c>
      <c r="J325" s="312">
        <v>687</v>
      </c>
      <c r="K325" s="312">
        <v>640.6</v>
      </c>
      <c r="L325" s="313">
        <v>21</v>
      </c>
      <c r="M325" s="301" t="s">
        <v>17029</v>
      </c>
      <c r="N325" s="301" t="s">
        <v>17064</v>
      </c>
      <c r="O325" s="304" t="s">
        <v>17033</v>
      </c>
      <c r="P325" s="308">
        <v>81117.77</v>
      </c>
      <c r="Q325" s="308"/>
      <c r="R325" s="308">
        <v>0</v>
      </c>
      <c r="S325" s="308">
        <v>0</v>
      </c>
      <c r="T325" s="308">
        <f t="shared" si="164"/>
        <v>81117.77</v>
      </c>
      <c r="U325" s="302">
        <f t="shared" si="157"/>
        <v>118.07535662299856</v>
      </c>
      <c r="V325" s="308">
        <v>118.07535662299856</v>
      </c>
    </row>
    <row r="326" spans="1:22" ht="35.25" x14ac:dyDescent="0.5">
      <c r="A326" s="267">
        <v>353</v>
      </c>
      <c r="C326" s="309" t="s">
        <v>261</v>
      </c>
      <c r="D326" s="309"/>
      <c r="E326" s="300" t="s">
        <v>17012</v>
      </c>
      <c r="F326" s="301" t="s">
        <v>17012</v>
      </c>
      <c r="G326" s="301" t="s">
        <v>17012</v>
      </c>
      <c r="H326" s="301" t="s">
        <v>17012</v>
      </c>
      <c r="I326" s="301" t="s">
        <v>17012</v>
      </c>
      <c r="J326" s="306">
        <f>SUM(J327:J329)</f>
        <v>3742.79</v>
      </c>
      <c r="K326" s="306">
        <f t="shared" ref="K326:T326" si="170">SUM(K327:K329)</f>
        <v>3619.2</v>
      </c>
      <c r="L326" s="307">
        <f t="shared" si="170"/>
        <v>138</v>
      </c>
      <c r="M326" s="301" t="s">
        <v>17012</v>
      </c>
      <c r="N326" s="301" t="s">
        <v>17012</v>
      </c>
      <c r="O326" s="304" t="s">
        <v>17012</v>
      </c>
      <c r="P326" s="324">
        <v>8089768.3499999996</v>
      </c>
      <c r="Q326" s="306">
        <f t="shared" si="170"/>
        <v>0</v>
      </c>
      <c r="R326" s="306">
        <f t="shared" si="170"/>
        <v>0</v>
      </c>
      <c r="S326" s="306">
        <f t="shared" si="170"/>
        <v>0</v>
      </c>
      <c r="T326" s="306">
        <f t="shared" si="170"/>
        <v>8089768.3499999996</v>
      </c>
      <c r="U326" s="302">
        <f t="shared" si="157"/>
        <v>2161.427264153212</v>
      </c>
      <c r="V326" s="308">
        <f>MAX(V327:V329)</f>
        <v>4574.0576695194204</v>
      </c>
    </row>
    <row r="327" spans="1:22" ht="35.25" x14ac:dyDescent="0.5">
      <c r="A327" s="267">
        <v>354</v>
      </c>
      <c r="B327" s="267">
        <v>1</v>
      </c>
      <c r="C327" s="301">
        <f>SUBTOTAL(9,$B$16:B327)</f>
        <v>264</v>
      </c>
      <c r="D327" s="310" t="s">
        <v>262</v>
      </c>
      <c r="E327" s="311"/>
      <c r="F327" s="301">
        <v>1978</v>
      </c>
      <c r="G327" s="301" t="s">
        <v>17162</v>
      </c>
      <c r="H327" s="301">
        <v>2</v>
      </c>
      <c r="I327" s="301" t="s">
        <v>17036</v>
      </c>
      <c r="J327" s="312">
        <v>926.8</v>
      </c>
      <c r="K327" s="312">
        <v>840.6</v>
      </c>
      <c r="L327" s="313">
        <v>40</v>
      </c>
      <c r="M327" s="301" t="s">
        <v>17029</v>
      </c>
      <c r="N327" s="301" t="s">
        <v>17045</v>
      </c>
      <c r="O327" s="304" t="s">
        <v>17148</v>
      </c>
      <c r="P327" s="308">
        <v>94249.22</v>
      </c>
      <c r="Q327" s="308"/>
      <c r="R327" s="308">
        <v>0</v>
      </c>
      <c r="S327" s="308">
        <v>0</v>
      </c>
      <c r="T327" s="308">
        <f t="shared" si="164"/>
        <v>94249.22</v>
      </c>
      <c r="U327" s="302">
        <f t="shared" si="157"/>
        <v>101.69315925766078</v>
      </c>
      <c r="V327" s="308">
        <v>101.69315925766078</v>
      </c>
    </row>
    <row r="328" spans="1:22" ht="35.25" x14ac:dyDescent="0.5">
      <c r="A328" s="267">
        <v>355</v>
      </c>
      <c r="B328" s="267">
        <v>1</v>
      </c>
      <c r="C328" s="301">
        <f>SUBTOTAL(9,$B$16:B328)</f>
        <v>265</v>
      </c>
      <c r="D328" s="310" t="s">
        <v>15702</v>
      </c>
      <c r="E328" s="311"/>
      <c r="F328" s="301">
        <v>1970</v>
      </c>
      <c r="G328" s="301" t="s">
        <v>17162</v>
      </c>
      <c r="H328" s="301" t="s">
        <v>17032</v>
      </c>
      <c r="I328" s="301" t="s">
        <v>16980</v>
      </c>
      <c r="J328" s="312">
        <v>607.6</v>
      </c>
      <c r="K328" s="312">
        <v>607.6</v>
      </c>
      <c r="L328" s="313">
        <v>25</v>
      </c>
      <c r="M328" s="301" t="s">
        <v>17029</v>
      </c>
      <c r="N328" s="301" t="s">
        <v>17045</v>
      </c>
      <c r="O328" s="304" t="s">
        <v>17297</v>
      </c>
      <c r="P328" s="308">
        <v>2054464.32</v>
      </c>
      <c r="Q328" s="308"/>
      <c r="R328" s="308">
        <v>0</v>
      </c>
      <c r="S328" s="308">
        <v>0</v>
      </c>
      <c r="T328" s="308">
        <f t="shared" si="164"/>
        <v>2054464.32</v>
      </c>
      <c r="U328" s="302">
        <f t="shared" si="157"/>
        <v>3381.2776826859777</v>
      </c>
      <c r="V328" s="308">
        <v>4574.0576695194204</v>
      </c>
    </row>
    <row r="329" spans="1:22" ht="35.25" x14ac:dyDescent="0.5">
      <c r="A329" s="267">
        <v>356</v>
      </c>
      <c r="B329" s="267">
        <v>1</v>
      </c>
      <c r="C329" s="301">
        <f>SUBTOTAL(9,$B$16:B329)</f>
        <v>266</v>
      </c>
      <c r="D329" s="310" t="s">
        <v>15717</v>
      </c>
      <c r="E329" s="311"/>
      <c r="F329" s="301">
        <v>1970</v>
      </c>
      <c r="G329" s="301" t="s">
        <v>17162</v>
      </c>
      <c r="H329" s="301" t="s">
        <v>17032</v>
      </c>
      <c r="I329" s="301" t="s">
        <v>17036</v>
      </c>
      <c r="J329" s="312">
        <v>2208.39</v>
      </c>
      <c r="K329" s="312">
        <v>2171</v>
      </c>
      <c r="L329" s="313">
        <v>73</v>
      </c>
      <c r="M329" s="301" t="s">
        <v>17029</v>
      </c>
      <c r="N329" s="301" t="s">
        <v>17045</v>
      </c>
      <c r="O329" s="304" t="s">
        <v>17297</v>
      </c>
      <c r="P329" s="308">
        <v>5941054.8099999996</v>
      </c>
      <c r="Q329" s="308"/>
      <c r="R329" s="308">
        <v>0</v>
      </c>
      <c r="S329" s="308">
        <v>0</v>
      </c>
      <c r="T329" s="308">
        <f t="shared" si="164"/>
        <v>5941054.8099999996</v>
      </c>
      <c r="U329" s="302">
        <f t="shared" si="157"/>
        <v>2690.2199385072381</v>
      </c>
      <c r="V329" s="308">
        <v>4210.6710361847317</v>
      </c>
    </row>
    <row r="330" spans="1:22" ht="35.25" x14ac:dyDescent="0.5">
      <c r="A330" s="267">
        <v>357</v>
      </c>
      <c r="C330" s="309" t="s">
        <v>263</v>
      </c>
      <c r="D330" s="309"/>
      <c r="E330" s="300" t="s">
        <v>17012</v>
      </c>
      <c r="F330" s="301" t="s">
        <v>17012</v>
      </c>
      <c r="G330" s="301" t="s">
        <v>17012</v>
      </c>
      <c r="H330" s="301" t="s">
        <v>17012</v>
      </c>
      <c r="I330" s="301" t="s">
        <v>17012</v>
      </c>
      <c r="J330" s="306">
        <f>SUM(J331:J335)</f>
        <v>10489.66</v>
      </c>
      <c r="K330" s="306">
        <f t="shared" ref="K330:T330" si="171">SUM(K331:K335)</f>
        <v>7672.1</v>
      </c>
      <c r="L330" s="307">
        <f t="shared" si="171"/>
        <v>498</v>
      </c>
      <c r="M330" s="301" t="s">
        <v>17012</v>
      </c>
      <c r="N330" s="301" t="s">
        <v>17012</v>
      </c>
      <c r="O330" s="304" t="s">
        <v>17012</v>
      </c>
      <c r="P330" s="324">
        <v>23875308.140000001</v>
      </c>
      <c r="Q330" s="306">
        <f t="shared" si="171"/>
        <v>0</v>
      </c>
      <c r="R330" s="306">
        <f t="shared" si="171"/>
        <v>0</v>
      </c>
      <c r="S330" s="306">
        <f t="shared" si="171"/>
        <v>0</v>
      </c>
      <c r="T330" s="306">
        <f t="shared" si="171"/>
        <v>23875308.140000001</v>
      </c>
      <c r="U330" s="302">
        <f t="shared" si="157"/>
        <v>2276.0802676159192</v>
      </c>
      <c r="V330" s="308">
        <f>MAX(V331:V335)</f>
        <v>6755.6131729000617</v>
      </c>
    </row>
    <row r="331" spans="1:22" ht="35.25" x14ac:dyDescent="0.5">
      <c r="A331" s="267">
        <v>358</v>
      </c>
      <c r="B331" s="267">
        <v>1</v>
      </c>
      <c r="C331" s="301">
        <f>SUBTOTAL(9,$B$16:B331)</f>
        <v>267</v>
      </c>
      <c r="D331" s="310" t="s">
        <v>264</v>
      </c>
      <c r="E331" s="311"/>
      <c r="F331" s="301">
        <v>1979</v>
      </c>
      <c r="G331" s="301" t="s">
        <v>17162</v>
      </c>
      <c r="H331" s="301">
        <v>3</v>
      </c>
      <c r="I331" s="301" t="s">
        <v>17036</v>
      </c>
      <c r="J331" s="312">
        <v>1304.8</v>
      </c>
      <c r="K331" s="312">
        <v>1304.8</v>
      </c>
      <c r="L331" s="313">
        <v>76</v>
      </c>
      <c r="M331" s="301" t="s">
        <v>17029</v>
      </c>
      <c r="N331" s="301" t="s">
        <v>17045</v>
      </c>
      <c r="O331" s="304" t="s">
        <v>17149</v>
      </c>
      <c r="P331" s="308">
        <v>6913623.3399999999</v>
      </c>
      <c r="Q331" s="308"/>
      <c r="R331" s="308">
        <v>0</v>
      </c>
      <c r="S331" s="308">
        <v>0</v>
      </c>
      <c r="T331" s="308">
        <f t="shared" si="164"/>
        <v>6913623.3399999999</v>
      </c>
      <c r="U331" s="302">
        <f t="shared" si="157"/>
        <v>5298.6077099938684</v>
      </c>
      <c r="V331" s="308">
        <v>6755.6131729000617</v>
      </c>
    </row>
    <row r="332" spans="1:22" ht="35.25" x14ac:dyDescent="0.5">
      <c r="A332" s="267">
        <v>359</v>
      </c>
      <c r="B332" s="267">
        <v>1</v>
      </c>
      <c r="C332" s="301">
        <f>SUBTOTAL(9,$B$16:B332)</f>
        <v>268</v>
      </c>
      <c r="D332" s="310" t="s">
        <v>265</v>
      </c>
      <c r="E332" s="311"/>
      <c r="F332" s="301">
        <v>1966</v>
      </c>
      <c r="G332" s="301" t="s">
        <v>17034</v>
      </c>
      <c r="H332" s="301">
        <v>3</v>
      </c>
      <c r="I332" s="301">
        <v>3</v>
      </c>
      <c r="J332" s="312">
        <v>2156.8000000000002</v>
      </c>
      <c r="K332" s="312">
        <v>1513.3</v>
      </c>
      <c r="L332" s="313">
        <v>61</v>
      </c>
      <c r="M332" s="301" t="s">
        <v>17029</v>
      </c>
      <c r="N332" s="301" t="s">
        <v>17045</v>
      </c>
      <c r="O332" s="304" t="s">
        <v>17150</v>
      </c>
      <c r="P332" s="308">
        <v>148963.25</v>
      </c>
      <c r="Q332" s="308"/>
      <c r="R332" s="308">
        <v>0</v>
      </c>
      <c r="S332" s="308">
        <v>0</v>
      </c>
      <c r="T332" s="308">
        <f t="shared" si="164"/>
        <v>148963.25</v>
      </c>
      <c r="U332" s="302">
        <f t="shared" si="157"/>
        <v>69.066788761127597</v>
      </c>
      <c r="V332" s="308">
        <v>69.066788761127597</v>
      </c>
    </row>
    <row r="333" spans="1:22" ht="35.25" x14ac:dyDescent="0.5">
      <c r="A333" s="267">
        <v>360</v>
      </c>
      <c r="B333" s="267">
        <v>1</v>
      </c>
      <c r="C333" s="301">
        <f>SUBTOTAL(9,$B$16:B333)</f>
        <v>269</v>
      </c>
      <c r="D333" s="310" t="s">
        <v>15657</v>
      </c>
      <c r="E333" s="311"/>
      <c r="F333" s="301">
        <v>1964</v>
      </c>
      <c r="G333" s="301" t="s">
        <v>17162</v>
      </c>
      <c r="H333" s="301">
        <v>2</v>
      </c>
      <c r="I333" s="301" t="s">
        <v>17032</v>
      </c>
      <c r="J333" s="312">
        <v>768.3</v>
      </c>
      <c r="K333" s="312">
        <v>297</v>
      </c>
      <c r="L333" s="313">
        <v>80</v>
      </c>
      <c r="M333" s="301" t="s">
        <v>17029</v>
      </c>
      <c r="N333" s="301" t="s">
        <v>17045</v>
      </c>
      <c r="O333" s="304" t="s">
        <v>17147</v>
      </c>
      <c r="P333" s="308">
        <v>408560</v>
      </c>
      <c r="Q333" s="308"/>
      <c r="R333" s="308">
        <v>0</v>
      </c>
      <c r="S333" s="308">
        <v>0</v>
      </c>
      <c r="T333" s="308">
        <f t="shared" si="164"/>
        <v>408560</v>
      </c>
      <c r="U333" s="302">
        <f t="shared" si="157"/>
        <v>531.7714434465704</v>
      </c>
      <c r="V333" s="308">
        <v>5674.57</v>
      </c>
    </row>
    <row r="334" spans="1:22" ht="35.25" x14ac:dyDescent="0.5">
      <c r="A334" s="267">
        <v>361</v>
      </c>
      <c r="B334" s="267">
        <v>1</v>
      </c>
      <c r="C334" s="301">
        <f>SUBTOTAL(9,$B$16:B334)</f>
        <v>270</v>
      </c>
      <c r="D334" s="310" t="s">
        <v>15670</v>
      </c>
      <c r="E334" s="311"/>
      <c r="F334" s="301">
        <v>1973</v>
      </c>
      <c r="G334" s="301" t="s">
        <v>17162</v>
      </c>
      <c r="H334" s="301">
        <v>5</v>
      </c>
      <c r="I334" s="301" t="s">
        <v>17036</v>
      </c>
      <c r="J334" s="312">
        <v>3131.46</v>
      </c>
      <c r="K334" s="312">
        <v>3131.28</v>
      </c>
      <c r="L334" s="313">
        <v>208</v>
      </c>
      <c r="M334" s="301" t="s">
        <v>17029</v>
      </c>
      <c r="N334" s="301" t="s">
        <v>17045</v>
      </c>
      <c r="O334" s="304" t="s">
        <v>17152</v>
      </c>
      <c r="P334" s="308">
        <v>8454869.1899999995</v>
      </c>
      <c r="Q334" s="308"/>
      <c r="R334" s="308">
        <v>0</v>
      </c>
      <c r="S334" s="308">
        <v>0</v>
      </c>
      <c r="T334" s="308">
        <f t="shared" si="164"/>
        <v>8454869.1899999995</v>
      </c>
      <c r="U334" s="302">
        <f t="shared" si="157"/>
        <v>2699.9767488647467</v>
      </c>
      <c r="V334" s="308">
        <v>3000.2120987654321</v>
      </c>
    </row>
    <row r="335" spans="1:22" ht="35.25" x14ac:dyDescent="0.5">
      <c r="A335" s="267">
        <v>362</v>
      </c>
      <c r="B335" s="267">
        <v>1</v>
      </c>
      <c r="C335" s="301">
        <f>SUBTOTAL(9,$B$16:B335)</f>
        <v>271</v>
      </c>
      <c r="D335" s="310" t="s">
        <v>2721</v>
      </c>
      <c r="E335" s="311"/>
      <c r="F335" s="301">
        <v>1989</v>
      </c>
      <c r="G335" s="301" t="s">
        <v>17162</v>
      </c>
      <c r="H335" s="301">
        <v>2</v>
      </c>
      <c r="I335" s="301" t="s">
        <v>17036</v>
      </c>
      <c r="J335" s="312">
        <v>3128.3</v>
      </c>
      <c r="K335" s="312">
        <v>1425.72</v>
      </c>
      <c r="L335" s="313">
        <v>73</v>
      </c>
      <c r="M335" s="301" t="s">
        <v>17029</v>
      </c>
      <c r="N335" s="301" t="s">
        <v>17045</v>
      </c>
      <c r="O335" s="304" t="s">
        <v>17149</v>
      </c>
      <c r="P335" s="308">
        <v>7949292.3599999994</v>
      </c>
      <c r="Q335" s="308"/>
      <c r="R335" s="308">
        <v>0</v>
      </c>
      <c r="S335" s="308">
        <v>0</v>
      </c>
      <c r="T335" s="308">
        <f t="shared" si="164"/>
        <v>7949292.3599999994</v>
      </c>
      <c r="U335" s="302">
        <f t="shared" si="157"/>
        <v>2541.0901639868298</v>
      </c>
      <c r="V335" s="308">
        <v>3248.5432028897485</v>
      </c>
    </row>
    <row r="336" spans="1:22" ht="35.25" x14ac:dyDescent="0.5">
      <c r="A336" s="267">
        <v>363</v>
      </c>
      <c r="C336" s="309" t="s">
        <v>269</v>
      </c>
      <c r="D336" s="309"/>
      <c r="E336" s="300" t="s">
        <v>17012</v>
      </c>
      <c r="F336" s="301" t="s">
        <v>17012</v>
      </c>
      <c r="G336" s="301" t="s">
        <v>17012</v>
      </c>
      <c r="H336" s="301" t="s">
        <v>17012</v>
      </c>
      <c r="I336" s="301" t="s">
        <v>17012</v>
      </c>
      <c r="J336" s="306">
        <f>SUM(J337:J339)</f>
        <v>2259.94</v>
      </c>
      <c r="K336" s="306">
        <f t="shared" ref="K336:T336" si="172">SUM(K337:K339)</f>
        <v>1841.54</v>
      </c>
      <c r="L336" s="307">
        <f t="shared" si="172"/>
        <v>115</v>
      </c>
      <c r="M336" s="301" t="s">
        <v>17012</v>
      </c>
      <c r="N336" s="301" t="s">
        <v>17012</v>
      </c>
      <c r="O336" s="304" t="s">
        <v>17012</v>
      </c>
      <c r="P336" s="324">
        <v>1322363.8999999999</v>
      </c>
      <c r="Q336" s="306">
        <f t="shared" si="172"/>
        <v>0</v>
      </c>
      <c r="R336" s="306">
        <f t="shared" si="172"/>
        <v>0</v>
      </c>
      <c r="S336" s="306">
        <f t="shared" si="172"/>
        <v>279198.42</v>
      </c>
      <c r="T336" s="306">
        <f t="shared" si="172"/>
        <v>1043165.48</v>
      </c>
      <c r="U336" s="302">
        <f t="shared" si="157"/>
        <v>585.13230439746178</v>
      </c>
      <c r="V336" s="308">
        <f>MAX(V337:V339)</f>
        <v>1051.81</v>
      </c>
    </row>
    <row r="337" spans="1:22" ht="35.25" x14ac:dyDescent="0.5">
      <c r="A337" s="267">
        <v>364</v>
      </c>
      <c r="B337" s="267">
        <v>1</v>
      </c>
      <c r="C337" s="301">
        <f>SUBTOTAL(9,$B$16:B337)</f>
        <v>272</v>
      </c>
      <c r="D337" s="310" t="s">
        <v>15483</v>
      </c>
      <c r="E337" s="311"/>
      <c r="F337" s="301">
        <v>1968</v>
      </c>
      <c r="G337" s="301" t="s">
        <v>17162</v>
      </c>
      <c r="H337" s="301">
        <v>2</v>
      </c>
      <c r="I337" s="301" t="s">
        <v>16980</v>
      </c>
      <c r="J337" s="312">
        <v>545.34</v>
      </c>
      <c r="K337" s="312">
        <v>316.54000000000002</v>
      </c>
      <c r="L337" s="313">
        <v>21</v>
      </c>
      <c r="M337" s="301" t="s">
        <v>17029</v>
      </c>
      <c r="N337" s="301" t="s">
        <v>17045</v>
      </c>
      <c r="O337" s="304" t="s">
        <v>17298</v>
      </c>
      <c r="P337" s="308">
        <v>210531.52</v>
      </c>
      <c r="Q337" s="308"/>
      <c r="R337" s="308">
        <v>0</v>
      </c>
      <c r="S337" s="308">
        <v>0</v>
      </c>
      <c r="T337" s="308">
        <f t="shared" si="164"/>
        <v>210531.52</v>
      </c>
      <c r="U337" s="302">
        <f t="shared" si="157"/>
        <v>386.05552499358197</v>
      </c>
      <c r="V337" s="308">
        <v>1051.81</v>
      </c>
    </row>
    <row r="338" spans="1:22" ht="35.25" x14ac:dyDescent="0.5">
      <c r="A338" s="267">
        <v>365</v>
      </c>
      <c r="B338" s="267">
        <v>1</v>
      </c>
      <c r="C338" s="301">
        <f>SUBTOTAL(9,$B$16:B338)</f>
        <v>273</v>
      </c>
      <c r="D338" s="316" t="s">
        <v>15502</v>
      </c>
      <c r="E338" s="317"/>
      <c r="F338" s="317">
        <v>1982</v>
      </c>
      <c r="G338" s="301" t="s">
        <v>17162</v>
      </c>
      <c r="H338" s="317">
        <v>2</v>
      </c>
      <c r="I338" s="317">
        <v>3</v>
      </c>
      <c r="J338" s="318">
        <v>851.7</v>
      </c>
      <c r="K338" s="318">
        <v>770</v>
      </c>
      <c r="L338" s="319">
        <v>47</v>
      </c>
      <c r="M338" s="317" t="s">
        <v>17029</v>
      </c>
      <c r="N338" s="317" t="s">
        <v>17045</v>
      </c>
      <c r="O338" s="320" t="s">
        <v>17151</v>
      </c>
      <c r="P338" s="321">
        <v>552284.87</v>
      </c>
      <c r="Q338" s="321">
        <v>0</v>
      </c>
      <c r="R338" s="321">
        <v>0</v>
      </c>
      <c r="S338" s="321">
        <v>138687.32999999999</v>
      </c>
      <c r="T338" s="321">
        <f t="shared" si="164"/>
        <v>413597.54000000004</v>
      </c>
      <c r="U338" s="302">
        <f t="shared" si="157"/>
        <v>648.45000587061168</v>
      </c>
      <c r="V338" s="308">
        <v>648.45000000000005</v>
      </c>
    </row>
    <row r="339" spans="1:22" ht="35.25" x14ac:dyDescent="0.5">
      <c r="A339" s="267">
        <v>366</v>
      </c>
      <c r="B339" s="267">
        <v>1</v>
      </c>
      <c r="C339" s="301">
        <f>SUBTOTAL(9,$B$16:B339)</f>
        <v>274</v>
      </c>
      <c r="D339" s="316" t="s">
        <v>15506</v>
      </c>
      <c r="E339" s="317"/>
      <c r="F339" s="317">
        <v>1982</v>
      </c>
      <c r="G339" s="301" t="s">
        <v>17162</v>
      </c>
      <c r="H339" s="317">
        <v>2</v>
      </c>
      <c r="I339" s="317">
        <v>3</v>
      </c>
      <c r="J339" s="318">
        <v>862.9</v>
      </c>
      <c r="K339" s="318">
        <v>755</v>
      </c>
      <c r="L339" s="319">
        <v>47</v>
      </c>
      <c r="M339" s="317" t="s">
        <v>17029</v>
      </c>
      <c r="N339" s="317" t="s">
        <v>17045</v>
      </c>
      <c r="O339" s="320" t="s">
        <v>17151</v>
      </c>
      <c r="P339" s="321">
        <v>559547.50999999989</v>
      </c>
      <c r="Q339" s="321">
        <v>0</v>
      </c>
      <c r="R339" s="321">
        <v>0</v>
      </c>
      <c r="S339" s="321">
        <v>140511.09</v>
      </c>
      <c r="T339" s="321">
        <f>P339-R339-S339</f>
        <v>419036.41999999993</v>
      </c>
      <c r="U339" s="302">
        <f t="shared" si="157"/>
        <v>648.4500057944141</v>
      </c>
      <c r="V339" s="308">
        <v>648.45000000000005</v>
      </c>
    </row>
    <row r="340" spans="1:22" ht="35.25" x14ac:dyDescent="0.5">
      <c r="A340" s="267">
        <v>367</v>
      </c>
      <c r="C340" s="309" t="s">
        <v>266</v>
      </c>
      <c r="D340" s="309"/>
      <c r="E340" s="300" t="s">
        <v>17012</v>
      </c>
      <c r="F340" s="301" t="s">
        <v>17012</v>
      </c>
      <c r="G340" s="301" t="s">
        <v>17012</v>
      </c>
      <c r="H340" s="301" t="s">
        <v>17012</v>
      </c>
      <c r="I340" s="301" t="s">
        <v>17012</v>
      </c>
      <c r="J340" s="306">
        <f>SUM(J341:J344)</f>
        <v>10815.19</v>
      </c>
      <c r="K340" s="306">
        <f t="shared" ref="K340:T340" si="173">SUM(K341:K344)</f>
        <v>7508.67</v>
      </c>
      <c r="L340" s="307">
        <f t="shared" si="173"/>
        <v>453</v>
      </c>
      <c r="M340" s="301" t="s">
        <v>17012</v>
      </c>
      <c r="N340" s="301" t="s">
        <v>17012</v>
      </c>
      <c r="O340" s="304" t="s">
        <v>17012</v>
      </c>
      <c r="P340" s="324">
        <v>13099324.719999999</v>
      </c>
      <c r="Q340" s="306">
        <f t="shared" si="173"/>
        <v>0</v>
      </c>
      <c r="R340" s="306">
        <f t="shared" si="173"/>
        <v>0</v>
      </c>
      <c r="S340" s="306">
        <f t="shared" si="173"/>
        <v>0</v>
      </c>
      <c r="T340" s="306">
        <f t="shared" si="173"/>
        <v>13099324.719999999</v>
      </c>
      <c r="U340" s="302">
        <f t="shared" si="157"/>
        <v>1211.1969110112721</v>
      </c>
      <c r="V340" s="308">
        <f>MAX(V341:V344)</f>
        <v>9134.1114326700936</v>
      </c>
    </row>
    <row r="341" spans="1:22" ht="35.25" x14ac:dyDescent="0.5">
      <c r="A341" s="267">
        <v>368</v>
      </c>
      <c r="B341" s="267">
        <v>1</v>
      </c>
      <c r="C341" s="301">
        <f>SUBTOTAL(9,$B$16:B341)</f>
        <v>275</v>
      </c>
      <c r="D341" s="310" t="s">
        <v>268</v>
      </c>
      <c r="E341" s="311"/>
      <c r="F341" s="301">
        <v>1985</v>
      </c>
      <c r="G341" s="301" t="s">
        <v>17034</v>
      </c>
      <c r="H341" s="301">
        <v>5</v>
      </c>
      <c r="I341" s="301" t="s">
        <v>17039</v>
      </c>
      <c r="J341" s="312">
        <v>5424.3</v>
      </c>
      <c r="K341" s="312">
        <v>3937.3</v>
      </c>
      <c r="L341" s="313">
        <v>176</v>
      </c>
      <c r="M341" s="301" t="s">
        <v>17029</v>
      </c>
      <c r="N341" s="301" t="s">
        <v>17045</v>
      </c>
      <c r="O341" s="304" t="s">
        <v>17149</v>
      </c>
      <c r="P341" s="308">
        <v>5958081.8399999999</v>
      </c>
      <c r="Q341" s="308"/>
      <c r="R341" s="308">
        <v>0</v>
      </c>
      <c r="S341" s="308">
        <v>0</v>
      </c>
      <c r="T341" s="308">
        <f t="shared" si="164"/>
        <v>5958081.8399999999</v>
      </c>
      <c r="U341" s="302">
        <f t="shared" si="157"/>
        <v>1098.4056634035728</v>
      </c>
      <c r="V341" s="308">
        <v>1860.9637400217539</v>
      </c>
    </row>
    <row r="342" spans="1:22" ht="35.25" x14ac:dyDescent="0.5">
      <c r="A342" s="267">
        <v>369</v>
      </c>
      <c r="B342" s="267">
        <v>1</v>
      </c>
      <c r="C342" s="301">
        <f>SUBTOTAL(9,$B$16:B342)</f>
        <v>276</v>
      </c>
      <c r="D342" s="310" t="s">
        <v>15336</v>
      </c>
      <c r="E342" s="311"/>
      <c r="F342" s="301">
        <v>1971</v>
      </c>
      <c r="G342" s="301" t="s">
        <v>17162</v>
      </c>
      <c r="H342" s="301">
        <v>5</v>
      </c>
      <c r="I342" s="301" t="s">
        <v>17036</v>
      </c>
      <c r="J342" s="312">
        <v>3186.9</v>
      </c>
      <c r="K342" s="312">
        <v>1676</v>
      </c>
      <c r="L342" s="313">
        <v>174</v>
      </c>
      <c r="M342" s="301" t="s">
        <v>17029</v>
      </c>
      <c r="N342" s="301" t="s">
        <v>17299</v>
      </c>
      <c r="O342" s="304" t="s">
        <v>17300</v>
      </c>
      <c r="P342" s="308">
        <v>1975780.58</v>
      </c>
      <c r="Q342" s="308"/>
      <c r="R342" s="308">
        <v>0</v>
      </c>
      <c r="S342" s="308">
        <v>0</v>
      </c>
      <c r="T342" s="308">
        <f t="shared" si="164"/>
        <v>1975780.58</v>
      </c>
      <c r="U342" s="302">
        <f t="shared" si="157"/>
        <v>619.96943110860082</v>
      </c>
      <c r="V342" s="308">
        <v>1051.81</v>
      </c>
    </row>
    <row r="343" spans="1:22" ht="35.25" x14ac:dyDescent="0.5">
      <c r="A343" s="267">
        <v>370</v>
      </c>
      <c r="B343" s="267">
        <v>1</v>
      </c>
      <c r="C343" s="301">
        <f>SUBTOTAL(9,$B$16:B343)</f>
        <v>277</v>
      </c>
      <c r="D343" s="310" t="s">
        <v>15458</v>
      </c>
      <c r="E343" s="311"/>
      <c r="F343" s="301">
        <v>1928</v>
      </c>
      <c r="G343" s="301" t="s">
        <v>17162</v>
      </c>
      <c r="H343" s="301">
        <v>3</v>
      </c>
      <c r="I343" s="301" t="s">
        <v>17032</v>
      </c>
      <c r="J343" s="312">
        <v>1718.33</v>
      </c>
      <c r="K343" s="312">
        <v>1631.7</v>
      </c>
      <c r="L343" s="313">
        <v>85</v>
      </c>
      <c r="M343" s="301" t="s">
        <v>17029</v>
      </c>
      <c r="N343" s="301" t="s">
        <v>17045</v>
      </c>
      <c r="O343" s="304" t="s">
        <v>17301</v>
      </c>
      <c r="P343" s="308">
        <v>5103536.96</v>
      </c>
      <c r="Q343" s="308"/>
      <c r="R343" s="308">
        <v>0</v>
      </c>
      <c r="S343" s="308">
        <v>0</v>
      </c>
      <c r="T343" s="308">
        <f t="shared" si="164"/>
        <v>5103536.96</v>
      </c>
      <c r="U343" s="302">
        <f t="shared" si="157"/>
        <v>2970.0563686835476</v>
      </c>
      <c r="V343" s="308">
        <v>9134.1114326700936</v>
      </c>
    </row>
    <row r="344" spans="1:22" ht="35.25" x14ac:dyDescent="0.5">
      <c r="A344" s="267">
        <v>371</v>
      </c>
      <c r="B344" s="267">
        <v>1</v>
      </c>
      <c r="C344" s="301">
        <f>SUBTOTAL(9,$B$16:B344)</f>
        <v>278</v>
      </c>
      <c r="D344" s="310" t="s">
        <v>267</v>
      </c>
      <c r="E344" s="311"/>
      <c r="F344" s="301">
        <v>1959</v>
      </c>
      <c r="G344" s="301" t="s">
        <v>17162</v>
      </c>
      <c r="H344" s="301">
        <v>2</v>
      </c>
      <c r="I344" s="301" t="s">
        <v>16980</v>
      </c>
      <c r="J344" s="312">
        <v>485.66</v>
      </c>
      <c r="K344" s="312">
        <v>263.67</v>
      </c>
      <c r="L344" s="313">
        <v>18</v>
      </c>
      <c r="M344" s="301" t="s">
        <v>17029</v>
      </c>
      <c r="N344" s="301" t="s">
        <v>17045</v>
      </c>
      <c r="O344" s="304" t="s">
        <v>17149</v>
      </c>
      <c r="P344" s="308">
        <v>61925.34</v>
      </c>
      <c r="Q344" s="308"/>
      <c r="R344" s="308">
        <v>0</v>
      </c>
      <c r="S344" s="308">
        <v>0</v>
      </c>
      <c r="T344" s="308">
        <f>P344-R344-S344</f>
        <v>61925.34</v>
      </c>
      <c r="U344" s="302">
        <f t="shared" si="157"/>
        <v>127.50759790800147</v>
      </c>
      <c r="V344" s="308">
        <v>127.50759790800147</v>
      </c>
    </row>
    <row r="345" spans="1:22" ht="35.25" x14ac:dyDescent="0.5">
      <c r="A345" s="267">
        <v>372</v>
      </c>
      <c r="C345" s="309" t="s">
        <v>270</v>
      </c>
      <c r="D345" s="309"/>
      <c r="E345" s="300" t="s">
        <v>17012</v>
      </c>
      <c r="F345" s="301" t="s">
        <v>17012</v>
      </c>
      <c r="G345" s="301" t="s">
        <v>17012</v>
      </c>
      <c r="H345" s="301" t="s">
        <v>17012</v>
      </c>
      <c r="I345" s="301" t="s">
        <v>17012</v>
      </c>
      <c r="J345" s="306">
        <f>J346</f>
        <v>1421.2</v>
      </c>
      <c r="K345" s="306">
        <f t="shared" ref="K345:T345" si="174">K346</f>
        <v>871.8</v>
      </c>
      <c r="L345" s="307">
        <f t="shared" si="174"/>
        <v>47</v>
      </c>
      <c r="M345" s="301" t="s">
        <v>17012</v>
      </c>
      <c r="N345" s="301" t="s">
        <v>17012</v>
      </c>
      <c r="O345" s="304" t="s">
        <v>17012</v>
      </c>
      <c r="P345" s="324">
        <v>6510427.5</v>
      </c>
      <c r="Q345" s="306">
        <f t="shared" si="174"/>
        <v>0</v>
      </c>
      <c r="R345" s="306">
        <f t="shared" si="174"/>
        <v>0</v>
      </c>
      <c r="S345" s="306">
        <f t="shared" si="174"/>
        <v>0</v>
      </c>
      <c r="T345" s="306">
        <f t="shared" si="174"/>
        <v>6510427.5</v>
      </c>
      <c r="U345" s="302">
        <f t="shared" si="157"/>
        <v>4580.9368843231068</v>
      </c>
      <c r="V345" s="308">
        <f>V346</f>
        <v>6428.342393470306</v>
      </c>
    </row>
    <row r="346" spans="1:22" ht="35.25" x14ac:dyDescent="0.5">
      <c r="A346" s="267">
        <v>373</v>
      </c>
      <c r="B346" s="267">
        <v>1</v>
      </c>
      <c r="C346" s="301">
        <f>SUBTOTAL(9,$B$16:B346)</f>
        <v>279</v>
      </c>
      <c r="D346" s="325" t="s">
        <v>2739</v>
      </c>
      <c r="E346" s="326"/>
      <c r="F346" s="301">
        <v>1989</v>
      </c>
      <c r="G346" s="301" t="s">
        <v>17162</v>
      </c>
      <c r="H346" s="301">
        <v>2</v>
      </c>
      <c r="I346" s="301" t="s">
        <v>17036</v>
      </c>
      <c r="J346" s="306">
        <v>1421.2</v>
      </c>
      <c r="K346" s="306">
        <v>871.8</v>
      </c>
      <c r="L346" s="307">
        <v>47</v>
      </c>
      <c r="M346" s="301" t="s">
        <v>17029</v>
      </c>
      <c r="N346" s="301" t="s">
        <v>17045</v>
      </c>
      <c r="O346" s="304" t="s">
        <v>17298</v>
      </c>
      <c r="P346" s="306">
        <v>6510427.5</v>
      </c>
      <c r="Q346" s="324"/>
      <c r="R346" s="306">
        <v>0</v>
      </c>
      <c r="S346" s="306">
        <v>0</v>
      </c>
      <c r="T346" s="306">
        <f t="shared" si="164"/>
        <v>6510427.5</v>
      </c>
      <c r="U346" s="302">
        <f t="shared" si="157"/>
        <v>4580.9368843231068</v>
      </c>
      <c r="V346" s="308">
        <v>6428.342393470306</v>
      </c>
    </row>
    <row r="347" spans="1:22" ht="35.25" x14ac:dyDescent="0.5">
      <c r="A347" s="267">
        <v>374</v>
      </c>
      <c r="C347" s="309" t="s">
        <v>52</v>
      </c>
      <c r="D347" s="309"/>
      <c r="E347" s="300" t="s">
        <v>17012</v>
      </c>
      <c r="F347" s="301" t="s">
        <v>17012</v>
      </c>
      <c r="G347" s="301" t="s">
        <v>17012</v>
      </c>
      <c r="H347" s="301" t="s">
        <v>17012</v>
      </c>
      <c r="I347" s="301" t="s">
        <v>17012</v>
      </c>
      <c r="J347" s="306">
        <f>SUM(J348:J352)</f>
        <v>8802.1799999999985</v>
      </c>
      <c r="K347" s="306">
        <f t="shared" ref="K347:L347" si="175">SUM(K348:K352)</f>
        <v>6911.5999999999995</v>
      </c>
      <c r="L347" s="307">
        <f t="shared" si="175"/>
        <v>291</v>
      </c>
      <c r="M347" s="301" t="s">
        <v>17012</v>
      </c>
      <c r="N347" s="301" t="s">
        <v>17012</v>
      </c>
      <c r="O347" s="304" t="s">
        <v>17012</v>
      </c>
      <c r="P347" s="324">
        <v>27563967.510000002</v>
      </c>
      <c r="Q347" s="306">
        <f t="shared" ref="Q347:T347" si="176">SUM(Q348:Q352)</f>
        <v>0</v>
      </c>
      <c r="R347" s="306">
        <f t="shared" si="176"/>
        <v>0</v>
      </c>
      <c r="S347" s="306">
        <f t="shared" si="176"/>
        <v>0</v>
      </c>
      <c r="T347" s="306">
        <f t="shared" si="176"/>
        <v>27563967.510000002</v>
      </c>
      <c r="U347" s="302">
        <f t="shared" si="157"/>
        <v>3131.4932789377185</v>
      </c>
      <c r="V347" s="308">
        <f>MAX(V348:V351)</f>
        <v>10013.698982776088</v>
      </c>
    </row>
    <row r="348" spans="1:22" ht="35.25" x14ac:dyDescent="0.5">
      <c r="A348" s="267">
        <v>375</v>
      </c>
      <c r="B348" s="267">
        <v>1</v>
      </c>
      <c r="C348" s="301">
        <f>SUBTOTAL(9,$B$16:B348)</f>
        <v>280</v>
      </c>
      <c r="D348" s="310" t="s">
        <v>57</v>
      </c>
      <c r="E348" s="311"/>
      <c r="F348" s="301">
        <v>1962</v>
      </c>
      <c r="G348" s="301" t="s">
        <v>17162</v>
      </c>
      <c r="H348" s="301">
        <v>2</v>
      </c>
      <c r="I348" s="301" t="s">
        <v>16982</v>
      </c>
      <c r="J348" s="312">
        <v>632</v>
      </c>
      <c r="K348" s="312">
        <v>632</v>
      </c>
      <c r="L348" s="313">
        <v>34</v>
      </c>
      <c r="M348" s="301" t="s">
        <v>17029</v>
      </c>
      <c r="N348" s="301" t="s">
        <v>17045</v>
      </c>
      <c r="O348" s="304" t="s">
        <v>17132</v>
      </c>
      <c r="P348" s="308">
        <v>80108.61</v>
      </c>
      <c r="Q348" s="308"/>
      <c r="R348" s="308">
        <v>0</v>
      </c>
      <c r="S348" s="308">
        <v>0</v>
      </c>
      <c r="T348" s="308">
        <f t="shared" si="164"/>
        <v>80108.61</v>
      </c>
      <c r="U348" s="302">
        <f t="shared" si="157"/>
        <v>126.75412974683545</v>
      </c>
      <c r="V348" s="308">
        <v>126.75412974683545</v>
      </c>
    </row>
    <row r="349" spans="1:22" ht="35.25" x14ac:dyDescent="0.5">
      <c r="A349" s="267">
        <v>377</v>
      </c>
      <c r="B349" s="267">
        <v>1</v>
      </c>
      <c r="C349" s="301">
        <f>SUBTOTAL(9,$B$16:B349)</f>
        <v>281</v>
      </c>
      <c r="D349" s="310" t="s">
        <v>15886</v>
      </c>
      <c r="E349" s="311"/>
      <c r="F349" s="301">
        <v>1967</v>
      </c>
      <c r="G349" s="301" t="s">
        <v>17162</v>
      </c>
      <c r="H349" s="301">
        <v>2</v>
      </c>
      <c r="I349" s="301" t="s">
        <v>17036</v>
      </c>
      <c r="J349" s="312">
        <v>987</v>
      </c>
      <c r="K349" s="312">
        <v>987</v>
      </c>
      <c r="L349" s="313">
        <v>20</v>
      </c>
      <c r="M349" s="301" t="s">
        <v>17029</v>
      </c>
      <c r="N349" s="301" t="s">
        <v>17045</v>
      </c>
      <c r="O349" s="304" t="s">
        <v>17134</v>
      </c>
      <c r="P349" s="308">
        <v>6790425.9500000002</v>
      </c>
      <c r="Q349" s="308"/>
      <c r="R349" s="308">
        <v>0</v>
      </c>
      <c r="S349" s="308">
        <v>0</v>
      </c>
      <c r="T349" s="308">
        <f t="shared" si="164"/>
        <v>6790425.9500000002</v>
      </c>
      <c r="U349" s="302">
        <f t="shared" si="157"/>
        <v>6879.8641843971636</v>
      </c>
      <c r="V349" s="308">
        <v>10013.698982776088</v>
      </c>
    </row>
    <row r="350" spans="1:22" ht="35.25" x14ac:dyDescent="0.5">
      <c r="A350" s="267">
        <v>378</v>
      </c>
      <c r="B350" s="267">
        <v>1</v>
      </c>
      <c r="C350" s="301">
        <f>SUBTOTAL(9,$B$16:B350)</f>
        <v>282</v>
      </c>
      <c r="D350" s="310" t="s">
        <v>15862</v>
      </c>
      <c r="E350" s="311"/>
      <c r="F350" s="301">
        <v>1971</v>
      </c>
      <c r="G350" s="301" t="s">
        <v>17162</v>
      </c>
      <c r="H350" s="301">
        <v>5</v>
      </c>
      <c r="I350" s="301" t="s">
        <v>17032</v>
      </c>
      <c r="J350" s="312">
        <v>3414.98</v>
      </c>
      <c r="K350" s="312">
        <v>2564.1999999999998</v>
      </c>
      <c r="L350" s="313">
        <v>118</v>
      </c>
      <c r="M350" s="301" t="s">
        <v>17029</v>
      </c>
      <c r="N350" s="301" t="s">
        <v>17045</v>
      </c>
      <c r="O350" s="304" t="s">
        <v>17302</v>
      </c>
      <c r="P350" s="308">
        <v>9002979.2899999991</v>
      </c>
      <c r="Q350" s="308"/>
      <c r="R350" s="308">
        <v>0</v>
      </c>
      <c r="S350" s="308">
        <v>0</v>
      </c>
      <c r="T350" s="308">
        <f t="shared" si="164"/>
        <v>9002979.2899999991</v>
      </c>
      <c r="U350" s="302">
        <f t="shared" si="157"/>
        <v>2636.3197705403836</v>
      </c>
      <c r="V350" s="308">
        <v>3121.82415082958</v>
      </c>
    </row>
    <row r="351" spans="1:22" ht="35.25" x14ac:dyDescent="0.5">
      <c r="A351" s="267">
        <v>379</v>
      </c>
      <c r="B351" s="267">
        <v>1</v>
      </c>
      <c r="C351" s="301">
        <f>SUBTOTAL(9,$B$16:B351)</f>
        <v>283</v>
      </c>
      <c r="D351" s="310" t="s">
        <v>15867</v>
      </c>
      <c r="E351" s="311"/>
      <c r="F351" s="301">
        <v>1972</v>
      </c>
      <c r="G351" s="301" t="s">
        <v>17162</v>
      </c>
      <c r="H351" s="301">
        <v>5</v>
      </c>
      <c r="I351" s="301" t="s">
        <v>17032</v>
      </c>
      <c r="J351" s="312">
        <v>3448.9</v>
      </c>
      <c r="K351" s="312">
        <v>2523.1999999999998</v>
      </c>
      <c r="L351" s="313">
        <v>105</v>
      </c>
      <c r="M351" s="301" t="s">
        <v>17029</v>
      </c>
      <c r="N351" s="301" t="s">
        <v>17045</v>
      </c>
      <c r="O351" s="304" t="s">
        <v>17302</v>
      </c>
      <c r="P351" s="308">
        <v>9665761.1400000006</v>
      </c>
      <c r="Q351" s="308"/>
      <c r="R351" s="308">
        <v>0</v>
      </c>
      <c r="S351" s="308">
        <v>0</v>
      </c>
      <c r="T351" s="308">
        <f t="shared" si="164"/>
        <v>9665761.1400000006</v>
      </c>
      <c r="U351" s="302">
        <f t="shared" si="157"/>
        <v>2802.5634666125434</v>
      </c>
      <c r="V351" s="308">
        <v>3147.4595837513411</v>
      </c>
    </row>
    <row r="352" spans="1:22" ht="35.25" x14ac:dyDescent="0.5">
      <c r="B352" s="267">
        <v>1</v>
      </c>
      <c r="C352" s="301">
        <f>SUBTOTAL(9,$B352:B$377)</f>
        <v>16</v>
      </c>
      <c r="D352" s="310" t="s">
        <v>15881</v>
      </c>
      <c r="E352" s="311"/>
      <c r="F352" s="301">
        <v>1917</v>
      </c>
      <c r="G352" s="301" t="s">
        <v>17162</v>
      </c>
      <c r="H352" s="301">
        <v>2</v>
      </c>
      <c r="I352" s="301" t="s">
        <v>16980</v>
      </c>
      <c r="J352" s="312">
        <v>319.3</v>
      </c>
      <c r="K352" s="312">
        <v>205.2</v>
      </c>
      <c r="L352" s="313">
        <v>14</v>
      </c>
      <c r="M352" s="301" t="s">
        <v>17029</v>
      </c>
      <c r="N352" s="301" t="s">
        <v>17064</v>
      </c>
      <c r="O352" s="304" t="s">
        <v>17033</v>
      </c>
      <c r="P352" s="308">
        <v>2024692.52</v>
      </c>
      <c r="Q352" s="308"/>
      <c r="R352" s="308">
        <v>0</v>
      </c>
      <c r="S352" s="308">
        <v>0</v>
      </c>
      <c r="T352" s="308">
        <f t="shared" si="164"/>
        <v>2024692.52</v>
      </c>
      <c r="U352" s="302">
        <f t="shared" si="157"/>
        <v>6341.0351393673664</v>
      </c>
      <c r="V352" s="308">
        <v>11747.723284685248</v>
      </c>
    </row>
    <row r="353" spans="1:22" ht="35.25" x14ac:dyDescent="0.5">
      <c r="A353" s="267">
        <v>380</v>
      </c>
      <c r="C353" s="309" t="s">
        <v>53</v>
      </c>
      <c r="D353" s="309"/>
      <c r="E353" s="300" t="s">
        <v>17012</v>
      </c>
      <c r="F353" s="301" t="s">
        <v>17012</v>
      </c>
      <c r="G353" s="301" t="s">
        <v>17012</v>
      </c>
      <c r="H353" s="301" t="s">
        <v>17012</v>
      </c>
      <c r="I353" s="301" t="s">
        <v>17012</v>
      </c>
      <c r="J353" s="306">
        <f>J354</f>
        <v>4666.6000000000004</v>
      </c>
      <c r="K353" s="306">
        <f t="shared" ref="K353:T353" si="177">K354</f>
        <v>3535</v>
      </c>
      <c r="L353" s="307">
        <f t="shared" si="177"/>
        <v>131</v>
      </c>
      <c r="M353" s="301" t="s">
        <v>17012</v>
      </c>
      <c r="N353" s="301" t="s">
        <v>17012</v>
      </c>
      <c r="O353" s="304" t="s">
        <v>17012</v>
      </c>
      <c r="P353" s="324">
        <v>121359.82</v>
      </c>
      <c r="Q353" s="306">
        <f t="shared" si="177"/>
        <v>0</v>
      </c>
      <c r="R353" s="306">
        <f t="shared" si="177"/>
        <v>0</v>
      </c>
      <c r="S353" s="306">
        <f t="shared" si="177"/>
        <v>0</v>
      </c>
      <c r="T353" s="306">
        <f t="shared" si="177"/>
        <v>121359.82</v>
      </c>
      <c r="U353" s="302">
        <f t="shared" si="157"/>
        <v>26.006047229246132</v>
      </c>
      <c r="V353" s="308">
        <f>V354</f>
        <v>26.006047229246132</v>
      </c>
    </row>
    <row r="354" spans="1:22" ht="35.25" x14ac:dyDescent="0.5">
      <c r="A354" s="267">
        <v>381</v>
      </c>
      <c r="B354" s="267">
        <v>1</v>
      </c>
      <c r="C354" s="301">
        <f>SUBTOTAL(9,$B$16:B354)</f>
        <v>285</v>
      </c>
      <c r="D354" s="310" t="s">
        <v>58</v>
      </c>
      <c r="E354" s="311"/>
      <c r="F354" s="301">
        <v>1972</v>
      </c>
      <c r="G354" s="301" t="s">
        <v>17034</v>
      </c>
      <c r="H354" s="301">
        <v>5</v>
      </c>
      <c r="I354" s="301" t="s">
        <v>17032</v>
      </c>
      <c r="J354" s="312">
        <v>4666.6000000000004</v>
      </c>
      <c r="K354" s="312">
        <v>3535</v>
      </c>
      <c r="L354" s="313">
        <v>131</v>
      </c>
      <c r="M354" s="301" t="s">
        <v>17029</v>
      </c>
      <c r="N354" s="301" t="s">
        <v>17045</v>
      </c>
      <c r="O354" s="304" t="s">
        <v>17133</v>
      </c>
      <c r="P354" s="308">
        <v>121359.82</v>
      </c>
      <c r="Q354" s="308"/>
      <c r="R354" s="308">
        <v>0</v>
      </c>
      <c r="S354" s="308">
        <v>0</v>
      </c>
      <c r="T354" s="308">
        <f t="shared" si="164"/>
        <v>121359.82</v>
      </c>
      <c r="U354" s="302">
        <f t="shared" si="157"/>
        <v>26.006047229246132</v>
      </c>
      <c r="V354" s="308">
        <v>26.006047229246132</v>
      </c>
    </row>
    <row r="355" spans="1:22" ht="35.25" x14ac:dyDescent="0.5">
      <c r="A355" s="267">
        <v>382</v>
      </c>
      <c r="C355" s="309" t="s">
        <v>54</v>
      </c>
      <c r="D355" s="309"/>
      <c r="E355" s="300" t="s">
        <v>17012</v>
      </c>
      <c r="F355" s="301" t="s">
        <v>17012</v>
      </c>
      <c r="G355" s="301" t="s">
        <v>17012</v>
      </c>
      <c r="H355" s="301" t="s">
        <v>17012</v>
      </c>
      <c r="I355" s="301" t="s">
        <v>17012</v>
      </c>
      <c r="J355" s="306">
        <f>J356</f>
        <v>1918.63</v>
      </c>
      <c r="K355" s="306">
        <f t="shared" ref="K355:T355" si="178">K356</f>
        <v>981.6</v>
      </c>
      <c r="L355" s="307">
        <f t="shared" si="178"/>
        <v>31</v>
      </c>
      <c r="M355" s="301" t="s">
        <v>17012</v>
      </c>
      <c r="N355" s="301" t="s">
        <v>17012</v>
      </c>
      <c r="O355" s="304" t="s">
        <v>17012</v>
      </c>
      <c r="P355" s="324">
        <v>8693400.9000000004</v>
      </c>
      <c r="Q355" s="306">
        <f t="shared" si="178"/>
        <v>0</v>
      </c>
      <c r="R355" s="306">
        <f t="shared" si="178"/>
        <v>0</v>
      </c>
      <c r="S355" s="306">
        <f t="shared" si="178"/>
        <v>0</v>
      </c>
      <c r="T355" s="306">
        <f t="shared" si="178"/>
        <v>8693400.9000000004</v>
      </c>
      <c r="U355" s="302">
        <f t="shared" si="157"/>
        <v>4531.0460589066151</v>
      </c>
      <c r="V355" s="308">
        <f>V356</f>
        <v>6867.5140532567502</v>
      </c>
    </row>
    <row r="356" spans="1:22" ht="35.25" x14ac:dyDescent="0.5">
      <c r="A356" s="267">
        <v>383</v>
      </c>
      <c r="B356" s="267">
        <v>1</v>
      </c>
      <c r="C356" s="301">
        <f>SUBTOTAL(9,$B$16:B356)</f>
        <v>286</v>
      </c>
      <c r="D356" s="310" t="s">
        <v>59</v>
      </c>
      <c r="E356" s="311"/>
      <c r="F356" s="301">
        <v>1978</v>
      </c>
      <c r="G356" s="301" t="s">
        <v>17162</v>
      </c>
      <c r="H356" s="301">
        <v>2</v>
      </c>
      <c r="I356" s="301" t="s">
        <v>17032</v>
      </c>
      <c r="J356" s="312">
        <v>1918.63</v>
      </c>
      <c r="K356" s="312">
        <v>981.6</v>
      </c>
      <c r="L356" s="313">
        <v>31</v>
      </c>
      <c r="M356" s="301" t="s">
        <v>17029</v>
      </c>
      <c r="N356" s="301" t="s">
        <v>17045</v>
      </c>
      <c r="O356" s="304" t="s">
        <v>17134</v>
      </c>
      <c r="P356" s="308">
        <v>8693400.9000000004</v>
      </c>
      <c r="Q356" s="308"/>
      <c r="R356" s="308">
        <v>0</v>
      </c>
      <c r="S356" s="308">
        <v>0</v>
      </c>
      <c r="T356" s="308">
        <f t="shared" si="164"/>
        <v>8693400.9000000004</v>
      </c>
      <c r="U356" s="302">
        <f t="shared" ref="U356:U424" si="179">P356/J356</f>
        <v>4531.0460589066151</v>
      </c>
      <c r="V356" s="308">
        <v>6867.5140532567502</v>
      </c>
    </row>
    <row r="357" spans="1:22" ht="35.25" x14ac:dyDescent="0.5">
      <c r="A357" s="267">
        <v>384</v>
      </c>
      <c r="C357" s="309" t="s">
        <v>491</v>
      </c>
      <c r="D357" s="309"/>
      <c r="E357" s="300" t="s">
        <v>17012</v>
      </c>
      <c r="F357" s="301" t="s">
        <v>17012</v>
      </c>
      <c r="G357" s="301" t="s">
        <v>17012</v>
      </c>
      <c r="H357" s="301" t="s">
        <v>17012</v>
      </c>
      <c r="I357" s="301" t="s">
        <v>17012</v>
      </c>
      <c r="J357" s="306">
        <f>SUM(J358:J359)</f>
        <v>1333.6999999999998</v>
      </c>
      <c r="K357" s="306">
        <f t="shared" ref="K357:T357" si="180">SUM(K358:K359)</f>
        <v>951</v>
      </c>
      <c r="L357" s="307">
        <f t="shared" si="180"/>
        <v>48</v>
      </c>
      <c r="M357" s="301" t="s">
        <v>17012</v>
      </c>
      <c r="N357" s="301" t="s">
        <v>17012</v>
      </c>
      <c r="O357" s="304" t="s">
        <v>17012</v>
      </c>
      <c r="P357" s="324">
        <v>2675831.33</v>
      </c>
      <c r="Q357" s="306">
        <f t="shared" si="180"/>
        <v>0</v>
      </c>
      <c r="R357" s="306">
        <f t="shared" si="180"/>
        <v>0</v>
      </c>
      <c r="S357" s="306">
        <f t="shared" si="180"/>
        <v>0</v>
      </c>
      <c r="T357" s="306">
        <f t="shared" si="180"/>
        <v>2675831.33</v>
      </c>
      <c r="U357" s="302">
        <f t="shared" si="179"/>
        <v>2006.3217590162708</v>
      </c>
      <c r="V357" s="308">
        <f>MAX(V358:V359)</f>
        <v>11710.011073661899</v>
      </c>
    </row>
    <row r="358" spans="1:22" ht="35.25" x14ac:dyDescent="0.5">
      <c r="A358" s="267">
        <v>385</v>
      </c>
      <c r="B358" s="267">
        <v>1</v>
      </c>
      <c r="C358" s="301">
        <f>SUBTOTAL(9,$B$16:B358)</f>
        <v>287</v>
      </c>
      <c r="D358" s="310" t="s">
        <v>493</v>
      </c>
      <c r="E358" s="311"/>
      <c r="F358" s="301">
        <v>1979</v>
      </c>
      <c r="G358" s="301" t="s">
        <v>17162</v>
      </c>
      <c r="H358" s="301">
        <v>2</v>
      </c>
      <c r="I358" s="301" t="s">
        <v>16980</v>
      </c>
      <c r="J358" s="312">
        <v>956.3</v>
      </c>
      <c r="K358" s="312">
        <v>573.6</v>
      </c>
      <c r="L358" s="313">
        <v>17</v>
      </c>
      <c r="M358" s="301" t="s">
        <v>17029</v>
      </c>
      <c r="N358" s="301" t="s">
        <v>17064</v>
      </c>
      <c r="O358" s="304" t="s">
        <v>17033</v>
      </c>
      <c r="P358" s="308">
        <v>155717.98000000001</v>
      </c>
      <c r="Q358" s="308"/>
      <c r="R358" s="308">
        <v>0</v>
      </c>
      <c r="S358" s="308">
        <v>0</v>
      </c>
      <c r="T358" s="308">
        <f t="shared" si="164"/>
        <v>155717.98000000001</v>
      </c>
      <c r="U358" s="302">
        <f t="shared" si="179"/>
        <v>162.8338178395901</v>
      </c>
      <c r="V358" s="308">
        <v>162.8338178395901</v>
      </c>
    </row>
    <row r="359" spans="1:22" ht="35.25" x14ac:dyDescent="0.5">
      <c r="A359" s="267">
        <v>386</v>
      </c>
      <c r="B359" s="267">
        <v>1</v>
      </c>
      <c r="C359" s="301">
        <f>SUBTOTAL(9,$B$16:B359)</f>
        <v>288</v>
      </c>
      <c r="D359" s="310" t="s">
        <v>16213</v>
      </c>
      <c r="E359" s="311" t="s">
        <v>17410</v>
      </c>
      <c r="F359" s="301" t="s">
        <v>942</v>
      </c>
      <c r="G359" s="301" t="s">
        <v>17162</v>
      </c>
      <c r="H359" s="301" t="s">
        <v>16982</v>
      </c>
      <c r="I359" s="301" t="s">
        <v>16980</v>
      </c>
      <c r="J359" s="312">
        <v>377.4</v>
      </c>
      <c r="K359" s="312">
        <v>377.4</v>
      </c>
      <c r="L359" s="313">
        <v>31</v>
      </c>
      <c r="M359" s="301" t="s">
        <v>17029</v>
      </c>
      <c r="N359" s="301" t="s">
        <v>17064</v>
      </c>
      <c r="O359" s="304" t="s">
        <v>17033</v>
      </c>
      <c r="P359" s="308">
        <v>2520113.35</v>
      </c>
      <c r="Q359" s="308"/>
      <c r="R359" s="308">
        <v>0</v>
      </c>
      <c r="S359" s="308">
        <v>0</v>
      </c>
      <c r="T359" s="308">
        <f t="shared" si="164"/>
        <v>2520113.35</v>
      </c>
      <c r="U359" s="302">
        <f t="shared" si="179"/>
        <v>6677.5658452570224</v>
      </c>
      <c r="V359" s="308">
        <v>11710.011073661899</v>
      </c>
    </row>
    <row r="360" spans="1:22" ht="35.25" x14ac:dyDescent="0.5">
      <c r="A360" s="267">
        <v>389</v>
      </c>
      <c r="C360" s="309" t="s">
        <v>496</v>
      </c>
      <c r="D360" s="309"/>
      <c r="E360" s="300" t="s">
        <v>17012</v>
      </c>
      <c r="F360" s="301" t="s">
        <v>17012</v>
      </c>
      <c r="G360" s="301" t="s">
        <v>17012</v>
      </c>
      <c r="H360" s="301" t="s">
        <v>17012</v>
      </c>
      <c r="I360" s="301" t="s">
        <v>17012</v>
      </c>
      <c r="J360" s="306">
        <f>J361</f>
        <v>659.7</v>
      </c>
      <c r="K360" s="306">
        <f t="shared" ref="K360:T360" si="181">K361</f>
        <v>611.70000000000005</v>
      </c>
      <c r="L360" s="307">
        <f t="shared" si="181"/>
        <v>25</v>
      </c>
      <c r="M360" s="301" t="s">
        <v>17012</v>
      </c>
      <c r="N360" s="301" t="s">
        <v>17012</v>
      </c>
      <c r="O360" s="304" t="s">
        <v>17012</v>
      </c>
      <c r="P360" s="324">
        <v>4288852.04</v>
      </c>
      <c r="Q360" s="306">
        <f t="shared" si="181"/>
        <v>0</v>
      </c>
      <c r="R360" s="306">
        <f t="shared" si="181"/>
        <v>0</v>
      </c>
      <c r="S360" s="306">
        <f t="shared" si="181"/>
        <v>0</v>
      </c>
      <c r="T360" s="306">
        <f t="shared" si="181"/>
        <v>4288852.04</v>
      </c>
      <c r="U360" s="302">
        <f t="shared" si="179"/>
        <v>6501.2157647415488</v>
      </c>
      <c r="V360" s="308">
        <f>V361</f>
        <v>9352.1315628315897</v>
      </c>
    </row>
    <row r="361" spans="1:22" ht="35.25" x14ac:dyDescent="0.5">
      <c r="A361" s="267">
        <v>390</v>
      </c>
      <c r="B361" s="267">
        <v>1</v>
      </c>
      <c r="C361" s="301">
        <f>SUBTOTAL(9,$B$16:B361)</f>
        <v>289</v>
      </c>
      <c r="D361" s="310" t="s">
        <v>495</v>
      </c>
      <c r="E361" s="311"/>
      <c r="F361" s="301">
        <v>1964</v>
      </c>
      <c r="G361" s="301" t="s">
        <v>17162</v>
      </c>
      <c r="H361" s="301">
        <v>2</v>
      </c>
      <c r="I361" s="301" t="s">
        <v>16982</v>
      </c>
      <c r="J361" s="312">
        <v>659.7</v>
      </c>
      <c r="K361" s="312">
        <v>611.70000000000005</v>
      </c>
      <c r="L361" s="313">
        <v>25</v>
      </c>
      <c r="M361" s="301" t="s">
        <v>17029</v>
      </c>
      <c r="N361" s="301" t="s">
        <v>17064</v>
      </c>
      <c r="O361" s="304" t="s">
        <v>17033</v>
      </c>
      <c r="P361" s="308">
        <v>4288852.04</v>
      </c>
      <c r="Q361" s="308"/>
      <c r="R361" s="308">
        <v>0</v>
      </c>
      <c r="S361" s="308">
        <v>0</v>
      </c>
      <c r="T361" s="308">
        <f t="shared" si="164"/>
        <v>4288852.04</v>
      </c>
      <c r="U361" s="302">
        <f t="shared" si="179"/>
        <v>6501.2157647415488</v>
      </c>
      <c r="V361" s="308">
        <v>9352.1315628315897</v>
      </c>
    </row>
    <row r="362" spans="1:22" ht="35.25" x14ac:dyDescent="0.5">
      <c r="A362" s="267">
        <v>391</v>
      </c>
      <c r="C362" s="309" t="s">
        <v>497</v>
      </c>
      <c r="D362" s="309"/>
      <c r="E362" s="300" t="s">
        <v>17012</v>
      </c>
      <c r="F362" s="301" t="s">
        <v>17012</v>
      </c>
      <c r="G362" s="301" t="s">
        <v>17012</v>
      </c>
      <c r="H362" s="301" t="s">
        <v>17012</v>
      </c>
      <c r="I362" s="301" t="s">
        <v>17012</v>
      </c>
      <c r="J362" s="306">
        <f>SUM(J363:J367)</f>
        <v>2784.4399999999996</v>
      </c>
      <c r="K362" s="306">
        <f t="shared" ref="K362:T362" si="182">SUM(K363:K367)</f>
        <v>1923.1000000000001</v>
      </c>
      <c r="L362" s="307">
        <f t="shared" si="182"/>
        <v>154</v>
      </c>
      <c r="M362" s="301" t="s">
        <v>17012</v>
      </c>
      <c r="N362" s="301" t="s">
        <v>17012</v>
      </c>
      <c r="O362" s="304" t="s">
        <v>17012</v>
      </c>
      <c r="P362" s="324">
        <v>533969.82999999996</v>
      </c>
      <c r="Q362" s="306">
        <f t="shared" si="182"/>
        <v>0</v>
      </c>
      <c r="R362" s="306">
        <f t="shared" si="182"/>
        <v>0</v>
      </c>
      <c r="S362" s="306">
        <f t="shared" si="182"/>
        <v>0</v>
      </c>
      <c r="T362" s="306">
        <f t="shared" si="182"/>
        <v>533969.82999999996</v>
      </c>
      <c r="U362" s="302">
        <f t="shared" si="179"/>
        <v>191.769199551795</v>
      </c>
      <c r="V362" s="308">
        <f>MAX(V363:V367)</f>
        <v>354.57016974538192</v>
      </c>
    </row>
    <row r="363" spans="1:22" ht="35.25" x14ac:dyDescent="0.5">
      <c r="A363" s="267">
        <v>392</v>
      </c>
      <c r="B363" s="267">
        <v>1</v>
      </c>
      <c r="C363" s="301">
        <f>SUBTOTAL(9,$B$16:B363)</f>
        <v>290</v>
      </c>
      <c r="D363" s="310" t="s">
        <v>498</v>
      </c>
      <c r="E363" s="311"/>
      <c r="F363" s="301">
        <v>1974</v>
      </c>
      <c r="G363" s="301" t="s">
        <v>17162</v>
      </c>
      <c r="H363" s="301">
        <v>2</v>
      </c>
      <c r="I363" s="301" t="s">
        <v>16982</v>
      </c>
      <c r="J363" s="312">
        <v>816.8</v>
      </c>
      <c r="K363" s="312">
        <v>762</v>
      </c>
      <c r="L363" s="313">
        <v>42</v>
      </c>
      <c r="M363" s="301" t="s">
        <v>17029</v>
      </c>
      <c r="N363" s="301" t="s">
        <v>17045</v>
      </c>
      <c r="O363" s="304" t="s">
        <v>17124</v>
      </c>
      <c r="P363" s="308">
        <v>103647.64</v>
      </c>
      <c r="Q363" s="308"/>
      <c r="R363" s="308">
        <v>0</v>
      </c>
      <c r="S363" s="308">
        <v>0</v>
      </c>
      <c r="T363" s="308">
        <f t="shared" si="164"/>
        <v>103647.64</v>
      </c>
      <c r="U363" s="302">
        <f t="shared" si="179"/>
        <v>126.89476003917729</v>
      </c>
      <c r="V363" s="308">
        <v>126.89476003917729</v>
      </c>
    </row>
    <row r="364" spans="1:22" ht="35.25" x14ac:dyDescent="0.5">
      <c r="A364" s="267">
        <v>393</v>
      </c>
      <c r="B364" s="267">
        <v>1</v>
      </c>
      <c r="C364" s="301">
        <f>SUBTOTAL(9,$B$16:B364)</f>
        <v>291</v>
      </c>
      <c r="D364" s="310" t="s">
        <v>16460</v>
      </c>
      <c r="E364" s="311"/>
      <c r="F364" s="301">
        <v>1962</v>
      </c>
      <c r="G364" s="301" t="s">
        <v>17162</v>
      </c>
      <c r="H364" s="301">
        <v>2</v>
      </c>
      <c r="I364" s="301">
        <v>2</v>
      </c>
      <c r="J364" s="312">
        <v>532.54</v>
      </c>
      <c r="K364" s="312">
        <v>264.2</v>
      </c>
      <c r="L364" s="313">
        <v>29</v>
      </c>
      <c r="M364" s="301" t="s">
        <v>17029</v>
      </c>
      <c r="N364" s="301" t="s">
        <v>17045</v>
      </c>
      <c r="O364" s="304" t="s">
        <v>17363</v>
      </c>
      <c r="P364" s="308">
        <v>66485.17</v>
      </c>
      <c r="Q364" s="308"/>
      <c r="R364" s="308">
        <v>0</v>
      </c>
      <c r="S364" s="308">
        <v>0</v>
      </c>
      <c r="T364" s="308">
        <f t="shared" si="164"/>
        <v>66485.17</v>
      </c>
      <c r="U364" s="302">
        <f t="shared" si="179"/>
        <v>124.84540128441057</v>
      </c>
      <c r="V364" s="308">
        <v>124.84540128441057</v>
      </c>
    </row>
    <row r="365" spans="1:22" ht="35.25" x14ac:dyDescent="0.5">
      <c r="A365" s="267">
        <v>394</v>
      </c>
      <c r="B365" s="267">
        <v>1</v>
      </c>
      <c r="C365" s="301">
        <f>SUBTOTAL(9,$B$16:B365)</f>
        <v>292</v>
      </c>
      <c r="D365" s="310" t="s">
        <v>16461</v>
      </c>
      <c r="E365" s="311"/>
      <c r="F365" s="301">
        <v>1962</v>
      </c>
      <c r="G365" s="301" t="s">
        <v>17162</v>
      </c>
      <c r="H365" s="301">
        <v>2</v>
      </c>
      <c r="I365" s="301">
        <v>2</v>
      </c>
      <c r="J365" s="312">
        <v>400.6</v>
      </c>
      <c r="K365" s="312">
        <v>375.1</v>
      </c>
      <c r="L365" s="313">
        <v>27</v>
      </c>
      <c r="M365" s="301" t="s">
        <v>17029</v>
      </c>
      <c r="N365" s="301" t="s">
        <v>17045</v>
      </c>
      <c r="O365" s="304" t="s">
        <v>17363</v>
      </c>
      <c r="P365" s="308">
        <v>142040.81</v>
      </c>
      <c r="Q365" s="308"/>
      <c r="R365" s="308">
        <v>0</v>
      </c>
      <c r="S365" s="308">
        <v>0</v>
      </c>
      <c r="T365" s="308">
        <f t="shared" si="164"/>
        <v>142040.81</v>
      </c>
      <c r="U365" s="302">
        <f t="shared" si="179"/>
        <v>354.57016974538192</v>
      </c>
      <c r="V365" s="308">
        <v>354.57016974538192</v>
      </c>
    </row>
    <row r="366" spans="1:22" ht="35.25" x14ac:dyDescent="0.5">
      <c r="A366" s="267">
        <v>395</v>
      </c>
      <c r="B366" s="267">
        <v>1</v>
      </c>
      <c r="C366" s="301">
        <f>SUBTOTAL(9,$B$16:B366)</f>
        <v>293</v>
      </c>
      <c r="D366" s="310" t="s">
        <v>16463</v>
      </c>
      <c r="E366" s="311"/>
      <c r="F366" s="301">
        <v>1962</v>
      </c>
      <c r="G366" s="301" t="s">
        <v>17162</v>
      </c>
      <c r="H366" s="301">
        <v>2</v>
      </c>
      <c r="I366" s="301">
        <v>2</v>
      </c>
      <c r="J366" s="312">
        <v>659.3</v>
      </c>
      <c r="K366" s="312">
        <v>262</v>
      </c>
      <c r="L366" s="313">
        <v>29</v>
      </c>
      <c r="M366" s="301" t="s">
        <v>17029</v>
      </c>
      <c r="N366" s="301" t="s">
        <v>17045</v>
      </c>
      <c r="O366" s="304" t="s">
        <v>17363</v>
      </c>
      <c r="P366" s="308">
        <v>152469.76000000001</v>
      </c>
      <c r="Q366" s="308"/>
      <c r="R366" s="308">
        <v>0</v>
      </c>
      <c r="S366" s="308">
        <v>0</v>
      </c>
      <c r="T366" s="308">
        <f t="shared" si="164"/>
        <v>152469.76000000001</v>
      </c>
      <c r="U366" s="302">
        <f t="shared" si="179"/>
        <v>231.26006370392844</v>
      </c>
      <c r="V366" s="308">
        <v>231.26006370392844</v>
      </c>
    </row>
    <row r="367" spans="1:22" ht="35.25" x14ac:dyDescent="0.5">
      <c r="A367" s="267">
        <v>396</v>
      </c>
      <c r="B367" s="267">
        <v>1</v>
      </c>
      <c r="C367" s="301">
        <f>SUBTOTAL(9,$B$16:B367)</f>
        <v>294</v>
      </c>
      <c r="D367" s="310" t="s">
        <v>16465</v>
      </c>
      <c r="E367" s="311"/>
      <c r="F367" s="301">
        <v>1964</v>
      </c>
      <c r="G367" s="301" t="s">
        <v>17162</v>
      </c>
      <c r="H367" s="301">
        <v>2</v>
      </c>
      <c r="I367" s="301">
        <v>2</v>
      </c>
      <c r="J367" s="312">
        <v>375.2</v>
      </c>
      <c r="K367" s="312">
        <v>259.8</v>
      </c>
      <c r="L367" s="313">
        <v>27</v>
      </c>
      <c r="M367" s="301" t="s">
        <v>17029</v>
      </c>
      <c r="N367" s="301" t="s">
        <v>17045</v>
      </c>
      <c r="O367" s="304" t="s">
        <v>17363</v>
      </c>
      <c r="P367" s="308">
        <v>69326.45</v>
      </c>
      <c r="Q367" s="308"/>
      <c r="R367" s="308">
        <v>0</v>
      </c>
      <c r="S367" s="308">
        <v>0</v>
      </c>
      <c r="T367" s="308">
        <f t="shared" si="164"/>
        <v>69326.45</v>
      </c>
      <c r="U367" s="302">
        <f t="shared" si="179"/>
        <v>184.77198827292111</v>
      </c>
      <c r="V367" s="308">
        <v>184.77198827292111</v>
      </c>
    </row>
    <row r="368" spans="1:22" ht="35.25" x14ac:dyDescent="0.5">
      <c r="A368" s="267">
        <v>397</v>
      </c>
      <c r="C368" s="309" t="s">
        <v>500</v>
      </c>
      <c r="D368" s="309"/>
      <c r="E368" s="300" t="s">
        <v>17012</v>
      </c>
      <c r="F368" s="301" t="s">
        <v>17012</v>
      </c>
      <c r="G368" s="301" t="s">
        <v>17012</v>
      </c>
      <c r="H368" s="301" t="s">
        <v>17012</v>
      </c>
      <c r="I368" s="301" t="s">
        <v>17012</v>
      </c>
      <c r="J368" s="306">
        <f>J369</f>
        <v>1199.9000000000001</v>
      </c>
      <c r="K368" s="306">
        <f t="shared" ref="K368:T368" si="183">K369</f>
        <v>715.9</v>
      </c>
      <c r="L368" s="307">
        <f t="shared" si="183"/>
        <v>41</v>
      </c>
      <c r="M368" s="301" t="s">
        <v>17012</v>
      </c>
      <c r="N368" s="301" t="s">
        <v>17012</v>
      </c>
      <c r="O368" s="304" t="s">
        <v>17012</v>
      </c>
      <c r="P368" s="324">
        <v>117381.19</v>
      </c>
      <c r="Q368" s="306">
        <f t="shared" si="183"/>
        <v>0</v>
      </c>
      <c r="R368" s="306">
        <f t="shared" si="183"/>
        <v>0</v>
      </c>
      <c r="S368" s="306">
        <f t="shared" si="183"/>
        <v>0</v>
      </c>
      <c r="T368" s="306">
        <f t="shared" si="183"/>
        <v>117381.19</v>
      </c>
      <c r="U368" s="302">
        <f t="shared" si="179"/>
        <v>97.825810484207011</v>
      </c>
      <c r="V368" s="308">
        <f>V369</f>
        <v>97.825810484207011</v>
      </c>
    </row>
    <row r="369" spans="1:22" ht="35.25" x14ac:dyDescent="0.5">
      <c r="A369" s="267">
        <v>398</v>
      </c>
      <c r="B369" s="267">
        <v>1</v>
      </c>
      <c r="C369" s="301">
        <f>SUBTOTAL(9,$B$16:B369)</f>
        <v>295</v>
      </c>
      <c r="D369" s="310" t="s">
        <v>499</v>
      </c>
      <c r="E369" s="311"/>
      <c r="F369" s="301">
        <v>1981</v>
      </c>
      <c r="G369" s="301" t="s">
        <v>17162</v>
      </c>
      <c r="H369" s="301">
        <v>2</v>
      </c>
      <c r="I369" s="301" t="s">
        <v>16982</v>
      </c>
      <c r="J369" s="312">
        <v>1199.9000000000001</v>
      </c>
      <c r="K369" s="312">
        <v>715.9</v>
      </c>
      <c r="L369" s="313">
        <v>41</v>
      </c>
      <c r="M369" s="301" t="s">
        <v>17029</v>
      </c>
      <c r="N369" s="301" t="s">
        <v>17064</v>
      </c>
      <c r="O369" s="304" t="s">
        <v>17033</v>
      </c>
      <c r="P369" s="308">
        <v>117381.19</v>
      </c>
      <c r="Q369" s="308"/>
      <c r="R369" s="308">
        <v>0</v>
      </c>
      <c r="S369" s="308">
        <v>0</v>
      </c>
      <c r="T369" s="308">
        <f t="shared" si="164"/>
        <v>117381.19</v>
      </c>
      <c r="U369" s="302">
        <f t="shared" si="179"/>
        <v>97.825810484207011</v>
      </c>
      <c r="V369" s="308">
        <v>97.825810484207011</v>
      </c>
    </row>
    <row r="370" spans="1:22" ht="35.25" x14ac:dyDescent="0.5">
      <c r="A370" s="267">
        <v>399</v>
      </c>
      <c r="C370" s="309" t="s">
        <v>304</v>
      </c>
      <c r="D370" s="309"/>
      <c r="E370" s="300" t="s">
        <v>17012</v>
      </c>
      <c r="F370" s="301" t="s">
        <v>17012</v>
      </c>
      <c r="G370" s="301" t="s">
        <v>17012</v>
      </c>
      <c r="H370" s="301" t="s">
        <v>17012</v>
      </c>
      <c r="I370" s="301" t="s">
        <v>17012</v>
      </c>
      <c r="J370" s="306">
        <f>SUM(J371:J372)</f>
        <v>4989.7</v>
      </c>
      <c r="K370" s="306">
        <f t="shared" ref="K370:T370" si="184">SUM(K371:K372)</f>
        <v>4375.5</v>
      </c>
      <c r="L370" s="307">
        <f t="shared" si="184"/>
        <v>176</v>
      </c>
      <c r="M370" s="301" t="s">
        <v>17012</v>
      </c>
      <c r="N370" s="301" t="s">
        <v>17012</v>
      </c>
      <c r="O370" s="304" t="s">
        <v>17012</v>
      </c>
      <c r="P370" s="324">
        <v>5416815.0700000003</v>
      </c>
      <c r="Q370" s="306">
        <f t="shared" si="184"/>
        <v>0</v>
      </c>
      <c r="R370" s="306">
        <f t="shared" si="184"/>
        <v>0</v>
      </c>
      <c r="S370" s="306">
        <f t="shared" si="184"/>
        <v>0</v>
      </c>
      <c r="T370" s="306">
        <f t="shared" si="184"/>
        <v>5416815.0700000003</v>
      </c>
      <c r="U370" s="302">
        <f t="shared" si="179"/>
        <v>1085.5993486582361</v>
      </c>
      <c r="V370" s="308">
        <f>MAX(V371:V372)</f>
        <v>9186.3280606138433</v>
      </c>
    </row>
    <row r="371" spans="1:22" ht="35.25" x14ac:dyDescent="0.5">
      <c r="A371" s="267">
        <v>400</v>
      </c>
      <c r="B371" s="267">
        <v>1</v>
      </c>
      <c r="C371" s="301">
        <f>SUBTOTAL(9,$B$16:B371)</f>
        <v>296</v>
      </c>
      <c r="D371" s="310" t="s">
        <v>303</v>
      </c>
      <c r="E371" s="311"/>
      <c r="F371" s="301">
        <v>1997</v>
      </c>
      <c r="G371" s="301" t="s">
        <v>17162</v>
      </c>
      <c r="H371" s="301">
        <v>5</v>
      </c>
      <c r="I371" s="301" t="s">
        <v>17035</v>
      </c>
      <c r="J371" s="312">
        <v>4211</v>
      </c>
      <c r="K371" s="312">
        <v>3971.3</v>
      </c>
      <c r="L371" s="313">
        <v>160</v>
      </c>
      <c r="M371" s="301" t="s">
        <v>17029</v>
      </c>
      <c r="N371" s="301" t="s">
        <v>17045</v>
      </c>
      <c r="O371" s="304" t="s">
        <v>17159</v>
      </c>
      <c r="P371" s="308">
        <v>327701.65999999997</v>
      </c>
      <c r="Q371" s="308"/>
      <c r="R371" s="308">
        <v>0</v>
      </c>
      <c r="S371" s="308">
        <v>0</v>
      </c>
      <c r="T371" s="308">
        <f t="shared" si="164"/>
        <v>327701.65999999997</v>
      </c>
      <c r="U371" s="302">
        <f t="shared" si="179"/>
        <v>77.820389456186177</v>
      </c>
      <c r="V371" s="308">
        <v>77.820389456186177</v>
      </c>
    </row>
    <row r="372" spans="1:22" ht="35.25" x14ac:dyDescent="0.5">
      <c r="A372" s="267">
        <v>401</v>
      </c>
      <c r="B372" s="267">
        <v>1</v>
      </c>
      <c r="C372" s="301">
        <f>SUBTOTAL(9,$B$16:B372)</f>
        <v>297</v>
      </c>
      <c r="D372" s="310" t="s">
        <v>305</v>
      </c>
      <c r="E372" s="311"/>
      <c r="F372" s="301">
        <v>1966</v>
      </c>
      <c r="G372" s="301" t="s">
        <v>17162</v>
      </c>
      <c r="H372" s="301">
        <v>2</v>
      </c>
      <c r="I372" s="301" t="s">
        <v>16980</v>
      </c>
      <c r="J372" s="312">
        <v>778.7</v>
      </c>
      <c r="K372" s="312">
        <v>404.2</v>
      </c>
      <c r="L372" s="313">
        <v>16</v>
      </c>
      <c r="M372" s="301" t="s">
        <v>17029</v>
      </c>
      <c r="N372" s="301" t="s">
        <v>17064</v>
      </c>
      <c r="O372" s="304" t="s">
        <v>17033</v>
      </c>
      <c r="P372" s="308">
        <v>5089113.41</v>
      </c>
      <c r="Q372" s="308"/>
      <c r="R372" s="308">
        <v>0</v>
      </c>
      <c r="S372" s="308">
        <v>0</v>
      </c>
      <c r="T372" s="308">
        <f t="shared" si="164"/>
        <v>5089113.41</v>
      </c>
      <c r="U372" s="302">
        <f t="shared" si="179"/>
        <v>6535.396699627584</v>
      </c>
      <c r="V372" s="308">
        <v>9186.3280606138433</v>
      </c>
    </row>
    <row r="373" spans="1:22" ht="35.25" x14ac:dyDescent="0.5">
      <c r="A373" s="267">
        <v>402</v>
      </c>
      <c r="C373" s="309" t="s">
        <v>17259</v>
      </c>
      <c r="D373" s="309"/>
      <c r="E373" s="300" t="s">
        <v>17012</v>
      </c>
      <c r="F373" s="301" t="s">
        <v>17012</v>
      </c>
      <c r="G373" s="301" t="s">
        <v>17012</v>
      </c>
      <c r="H373" s="301" t="s">
        <v>17012</v>
      </c>
      <c r="I373" s="301" t="s">
        <v>17012</v>
      </c>
      <c r="J373" s="306">
        <f>J374</f>
        <v>212.1</v>
      </c>
      <c r="K373" s="306">
        <f t="shared" ref="K373:T373" si="185">K374</f>
        <v>212.1</v>
      </c>
      <c r="L373" s="307">
        <f t="shared" si="185"/>
        <v>7</v>
      </c>
      <c r="M373" s="301" t="s">
        <v>17012</v>
      </c>
      <c r="N373" s="301" t="s">
        <v>17012</v>
      </c>
      <c r="O373" s="304" t="s">
        <v>17012</v>
      </c>
      <c r="P373" s="324">
        <v>497260.72</v>
      </c>
      <c r="Q373" s="306">
        <f t="shared" si="185"/>
        <v>0</v>
      </c>
      <c r="R373" s="306">
        <f t="shared" si="185"/>
        <v>0</v>
      </c>
      <c r="S373" s="306">
        <f t="shared" si="185"/>
        <v>0</v>
      </c>
      <c r="T373" s="306">
        <f t="shared" si="185"/>
        <v>497260.72</v>
      </c>
      <c r="U373" s="302">
        <f t="shared" si="179"/>
        <v>2344.463554926921</v>
      </c>
      <c r="V373" s="308">
        <f>V374</f>
        <v>2768.88</v>
      </c>
    </row>
    <row r="374" spans="1:22" ht="35.25" x14ac:dyDescent="0.5">
      <c r="A374" s="267">
        <v>403</v>
      </c>
      <c r="B374" s="267">
        <v>1</v>
      </c>
      <c r="C374" s="301">
        <f>SUBTOTAL(9,$B$16:B374)</f>
        <v>298</v>
      </c>
      <c r="D374" s="310" t="s">
        <v>16884</v>
      </c>
      <c r="E374" s="311"/>
      <c r="F374" s="301">
        <v>1962</v>
      </c>
      <c r="G374" s="301" t="s">
        <v>17162</v>
      </c>
      <c r="H374" s="301">
        <v>2</v>
      </c>
      <c r="I374" s="301" t="s">
        <v>16980</v>
      </c>
      <c r="J374" s="312">
        <v>212.1</v>
      </c>
      <c r="K374" s="312">
        <v>212.1</v>
      </c>
      <c r="L374" s="313">
        <v>7</v>
      </c>
      <c r="M374" s="301" t="s">
        <v>17029</v>
      </c>
      <c r="N374" s="301" t="s">
        <v>17064</v>
      </c>
      <c r="O374" s="304" t="s">
        <v>17033</v>
      </c>
      <c r="P374" s="308">
        <v>497260.72</v>
      </c>
      <c r="Q374" s="308"/>
      <c r="R374" s="308">
        <v>0</v>
      </c>
      <c r="S374" s="308">
        <v>0</v>
      </c>
      <c r="T374" s="308">
        <f t="shared" si="164"/>
        <v>497260.72</v>
      </c>
      <c r="U374" s="302">
        <f t="shared" si="179"/>
        <v>2344.463554926921</v>
      </c>
      <c r="V374" s="308">
        <v>2768.88</v>
      </c>
    </row>
    <row r="375" spans="1:22" ht="35.25" x14ac:dyDescent="0.5">
      <c r="A375" s="267">
        <v>404</v>
      </c>
      <c r="C375" s="309" t="s">
        <v>17178</v>
      </c>
      <c r="D375" s="310"/>
      <c r="E375" s="300" t="s">
        <v>17012</v>
      </c>
      <c r="F375" s="301" t="s">
        <v>17012</v>
      </c>
      <c r="G375" s="301" t="s">
        <v>17012</v>
      </c>
      <c r="H375" s="301" t="s">
        <v>17012</v>
      </c>
      <c r="I375" s="301" t="s">
        <v>17012</v>
      </c>
      <c r="J375" s="312">
        <f>J376+J455+J470+J505+J519+J523+J542+J547+J555+J563+J574+J577+J579+J582+J584+J587+J589+J595+J597+J599+J601+J604+J611+J613+J615+J619+J623+J625+J631+J633+J635+J637+J640+J642+J644+J646+J649+J655+J658+J662+J666+J670+J680+J683+J685+J688+J693+J697+J699+J701+J705+J708+J710+J712+J717+J719+J722+J725+J729+J664+J668</f>
        <v>623221.25000000012</v>
      </c>
      <c r="K375" s="312">
        <f t="shared" ref="K375:L375" si="186">K376+K455+K470+K505+K519+K523+K542+K547+K555+K563+K574+K577+K579+K582+K584+K587+K589+K595+K597+K599+K601+K604+K611+K613+K615+K619+K623+K625+K631+K633+K635+K637+K640+K642+K644+K646+K649+K655+K658+K662+K666+K670+K680+K683+K685+K688+K693+K697+K699+K701+K705+K708+K710+K712+K717+K719+K722+K725+K729+K664+K668</f>
        <v>506783.35000000003</v>
      </c>
      <c r="L375" s="307">
        <f t="shared" si="186"/>
        <v>23343</v>
      </c>
      <c r="M375" s="301" t="s">
        <v>17012</v>
      </c>
      <c r="N375" s="301" t="s">
        <v>17012</v>
      </c>
      <c r="O375" s="304" t="s">
        <v>17012</v>
      </c>
      <c r="P375" s="363">
        <f>P376+P455+P470+P505+P519+P523+P542+P547+P555+P563+P574+P577+P579+P582+P584+P587+P589+P595+P597+P599+P601+P604+P611+P613+P615+P619+P623+P625+P631+P633+P635+P637+P640+P642+P644+P646+P649+P655+P658+P662+P666+P670+P680+P683+P685+P688+P693+P697+P699+P701+P705+P708+P710+P712+P717+P719+P722+P725+P729+P664+P668</f>
        <v>1881586102.1400003</v>
      </c>
      <c r="Q375" s="312">
        <f t="shared" ref="Q375:T375" si="187">Q376+Q455+Q470+Q505+Q519+Q523+Q542+Q547+Q555+Q563+Q574+Q577+Q579+Q582+Q584+Q587+Q589+Q595+Q597+Q599+Q601+Q604+Q611+Q613+Q615+Q619+Q623+Q625+Q631+Q633+Q635+Q637+Q640+Q642+Q644+Q646+Q649+Q655+Q658+Q662+Q666+Q670+Q680+Q683+Q685+Q688+Q693+Q697+Q699+Q701+Q705+Q708+Q710+Q712+Q717+Q719+Q722+Q725+Q729+Q664+Q668</f>
        <v>300000</v>
      </c>
      <c r="R375" s="312">
        <f t="shared" si="187"/>
        <v>0</v>
      </c>
      <c r="S375" s="312">
        <f t="shared" si="187"/>
        <v>1337402.6500000001</v>
      </c>
      <c r="T375" s="312">
        <f t="shared" si="187"/>
        <v>1880248699.4900005</v>
      </c>
      <c r="U375" s="302">
        <f t="shared" si="179"/>
        <v>3019.1302079959564</v>
      </c>
      <c r="V375" s="308">
        <f>MAX(V376:V731)</f>
        <v>20970.127439550954</v>
      </c>
    </row>
    <row r="376" spans="1:22" ht="35.25" x14ac:dyDescent="0.5">
      <c r="A376" s="267">
        <v>405</v>
      </c>
      <c r="C376" s="309" t="s">
        <v>71</v>
      </c>
      <c r="D376" s="328"/>
      <c r="E376" s="300" t="s">
        <v>17012</v>
      </c>
      <c r="F376" s="301" t="s">
        <v>17012</v>
      </c>
      <c r="G376" s="301" t="s">
        <v>17012</v>
      </c>
      <c r="H376" s="301" t="s">
        <v>17012</v>
      </c>
      <c r="I376" s="301" t="s">
        <v>17012</v>
      </c>
      <c r="J376" s="312">
        <f>SUM(J377:J454)</f>
        <v>211249.72999999995</v>
      </c>
      <c r="K376" s="312">
        <f t="shared" ref="K376:L376" si="188">SUM(K377:K454)</f>
        <v>174115.22999999998</v>
      </c>
      <c r="L376" s="307">
        <f t="shared" si="188"/>
        <v>8549</v>
      </c>
      <c r="M376" s="301" t="s">
        <v>17012</v>
      </c>
      <c r="N376" s="301" t="s">
        <v>17012</v>
      </c>
      <c r="O376" s="304" t="s">
        <v>17012</v>
      </c>
      <c r="P376" s="363">
        <v>525300518.70999992</v>
      </c>
      <c r="Q376" s="312">
        <f>SUM(Q377:Q451)</f>
        <v>0</v>
      </c>
      <c r="R376" s="312">
        <f t="shared" ref="R376" si="189">SUM(R377:R454)</f>
        <v>0</v>
      </c>
      <c r="S376" s="312">
        <f t="shared" ref="S376" si="190">SUM(S377:S454)</f>
        <v>0</v>
      </c>
      <c r="T376" s="312">
        <f t="shared" ref="T376" si="191">SUM(T377:T454)</f>
        <v>525300518.70999992</v>
      </c>
      <c r="U376" s="302">
        <f t="shared" si="179"/>
        <v>2486.6328525484982</v>
      </c>
      <c r="V376" s="308">
        <f>MAX(V377:V451)</f>
        <v>12140.404891073938</v>
      </c>
    </row>
    <row r="377" spans="1:22" ht="35.25" x14ac:dyDescent="0.5">
      <c r="A377" s="267">
        <v>406</v>
      </c>
      <c r="B377" s="267">
        <v>1</v>
      </c>
      <c r="C377" s="317">
        <f>SUBTOTAL(9,$B377:B$377)</f>
        <v>1</v>
      </c>
      <c r="D377" s="310" t="s">
        <v>108</v>
      </c>
      <c r="E377" s="311"/>
      <c r="F377" s="301">
        <v>1959</v>
      </c>
      <c r="G377" s="301" t="s">
        <v>17162</v>
      </c>
      <c r="H377" s="301">
        <v>2</v>
      </c>
      <c r="I377" s="301">
        <v>1</v>
      </c>
      <c r="J377" s="312">
        <v>294.2</v>
      </c>
      <c r="K377" s="312">
        <v>267.60000000000002</v>
      </c>
      <c r="L377" s="313">
        <v>19</v>
      </c>
      <c r="M377" s="301" t="s">
        <v>17029</v>
      </c>
      <c r="N377" s="301" t="s">
        <v>17045</v>
      </c>
      <c r="O377" s="304" t="s">
        <v>17046</v>
      </c>
      <c r="P377" s="308">
        <v>1956053.55</v>
      </c>
      <c r="Q377" s="308"/>
      <c r="R377" s="308">
        <v>0</v>
      </c>
      <c r="S377" s="308">
        <v>0</v>
      </c>
      <c r="T377" s="308">
        <f t="shared" ref="T377" si="192">P377-R377-S377</f>
        <v>1956053.55</v>
      </c>
      <c r="U377" s="302">
        <f t="shared" si="179"/>
        <v>6648.7204282800822</v>
      </c>
      <c r="V377" s="308">
        <v>9299.022705642421</v>
      </c>
    </row>
    <row r="378" spans="1:22" ht="35.25" x14ac:dyDescent="0.5">
      <c r="A378" s="267">
        <v>407</v>
      </c>
      <c r="B378" s="267">
        <v>1</v>
      </c>
      <c r="C378" s="317">
        <f>SUBTOTAL(9,$B$377:B378)</f>
        <v>2</v>
      </c>
      <c r="D378" s="310" t="s">
        <v>109</v>
      </c>
      <c r="E378" s="311"/>
      <c r="F378" s="301">
        <v>1990</v>
      </c>
      <c r="G378" s="301" t="s">
        <v>17162</v>
      </c>
      <c r="H378" s="301">
        <v>7</v>
      </c>
      <c r="I378" s="301">
        <v>4</v>
      </c>
      <c r="J378" s="312">
        <v>6095</v>
      </c>
      <c r="K378" s="312">
        <v>4966.1000000000004</v>
      </c>
      <c r="L378" s="313">
        <v>194</v>
      </c>
      <c r="M378" s="301" t="s">
        <v>17029</v>
      </c>
      <c r="N378" s="301" t="s">
        <v>17045</v>
      </c>
      <c r="O378" s="304" t="s">
        <v>17059</v>
      </c>
      <c r="P378" s="308">
        <v>11081093.449999999</v>
      </c>
      <c r="Q378" s="308"/>
      <c r="R378" s="308">
        <v>0</v>
      </c>
      <c r="S378" s="308">
        <v>0</v>
      </c>
      <c r="T378" s="308">
        <f t="shared" ref="T378:T441" si="193">P378-R378-S378</f>
        <v>11081093.449999999</v>
      </c>
      <c r="U378" s="302">
        <f t="shared" si="179"/>
        <v>1818.0629122231335</v>
      </c>
      <c r="V378" s="308">
        <v>2240.8623609515998</v>
      </c>
    </row>
    <row r="379" spans="1:22" ht="35.25" x14ac:dyDescent="0.5">
      <c r="A379" s="267">
        <v>408</v>
      </c>
      <c r="B379" s="267">
        <v>1</v>
      </c>
      <c r="C379" s="317">
        <f>SUBTOTAL(9,$B$377:B379)</f>
        <v>3</v>
      </c>
      <c r="D379" s="310" t="s">
        <v>110</v>
      </c>
      <c r="E379" s="311"/>
      <c r="F379" s="301">
        <v>1959</v>
      </c>
      <c r="G379" s="301" t="s">
        <v>17162</v>
      </c>
      <c r="H379" s="301">
        <v>2</v>
      </c>
      <c r="I379" s="301">
        <v>1</v>
      </c>
      <c r="J379" s="312">
        <v>299.5</v>
      </c>
      <c r="K379" s="312">
        <v>272.60000000000002</v>
      </c>
      <c r="L379" s="313">
        <v>15</v>
      </c>
      <c r="M379" s="301" t="s">
        <v>17029</v>
      </c>
      <c r="N379" s="301" t="s">
        <v>17045</v>
      </c>
      <c r="O379" s="304" t="s">
        <v>17060</v>
      </c>
      <c r="P379" s="308">
        <v>1815121.8</v>
      </c>
      <c r="Q379" s="308"/>
      <c r="R379" s="308">
        <v>0</v>
      </c>
      <c r="S379" s="308">
        <v>0</v>
      </c>
      <c r="T379" s="308">
        <f t="shared" si="193"/>
        <v>1815121.8</v>
      </c>
      <c r="U379" s="302">
        <f t="shared" si="179"/>
        <v>6060.5068447412359</v>
      </c>
      <c r="V379" s="308">
        <v>9042.3960948247077</v>
      </c>
    </row>
    <row r="380" spans="1:22" ht="35.25" x14ac:dyDescent="0.5">
      <c r="A380" s="267">
        <v>409</v>
      </c>
      <c r="B380" s="267">
        <v>1</v>
      </c>
      <c r="C380" s="317">
        <f>SUBTOTAL(9,$B$377:B380)</f>
        <v>4</v>
      </c>
      <c r="D380" s="310" t="s">
        <v>5238</v>
      </c>
      <c r="E380" s="311"/>
      <c r="F380" s="301">
        <v>1970</v>
      </c>
      <c r="G380" s="301" t="s">
        <v>17162</v>
      </c>
      <c r="H380" s="301">
        <v>5</v>
      </c>
      <c r="I380" s="301">
        <v>6</v>
      </c>
      <c r="J380" s="312">
        <v>4522.8</v>
      </c>
      <c r="K380" s="312">
        <v>4342.3</v>
      </c>
      <c r="L380" s="313">
        <v>250</v>
      </c>
      <c r="M380" s="301" t="s">
        <v>17029</v>
      </c>
      <c r="N380" s="301" t="s">
        <v>17045</v>
      </c>
      <c r="O380" s="304" t="s">
        <v>17047</v>
      </c>
      <c r="P380" s="308">
        <v>8473940.129999999</v>
      </c>
      <c r="Q380" s="308"/>
      <c r="R380" s="308">
        <v>0</v>
      </c>
      <c r="S380" s="308">
        <v>0</v>
      </c>
      <c r="T380" s="308">
        <f t="shared" si="193"/>
        <v>8473940.129999999</v>
      </c>
      <c r="U380" s="302">
        <f t="shared" si="179"/>
        <v>1873.6048752984873</v>
      </c>
      <c r="V380" s="308">
        <v>2827.5916136021933</v>
      </c>
    </row>
    <row r="381" spans="1:22" ht="35.25" x14ac:dyDescent="0.5">
      <c r="A381" s="267">
        <v>410</v>
      </c>
      <c r="B381" s="267">
        <v>1</v>
      </c>
      <c r="C381" s="317">
        <f>SUBTOTAL(9,$B$377:B381)</f>
        <v>5</v>
      </c>
      <c r="D381" s="310" t="s">
        <v>113</v>
      </c>
      <c r="E381" s="311"/>
      <c r="F381" s="301">
        <v>1959</v>
      </c>
      <c r="G381" s="301" t="s">
        <v>17162</v>
      </c>
      <c r="H381" s="301">
        <v>2</v>
      </c>
      <c r="I381" s="301">
        <v>2</v>
      </c>
      <c r="J381" s="312">
        <v>546.79999999999995</v>
      </c>
      <c r="K381" s="312">
        <v>362.7</v>
      </c>
      <c r="L381" s="313">
        <v>21</v>
      </c>
      <c r="M381" s="301" t="s">
        <v>17029</v>
      </c>
      <c r="N381" s="301" t="s">
        <v>17045</v>
      </c>
      <c r="O381" s="304" t="s">
        <v>17050</v>
      </c>
      <c r="P381" s="308">
        <v>4468098.9000000004</v>
      </c>
      <c r="Q381" s="308"/>
      <c r="R381" s="308">
        <v>0</v>
      </c>
      <c r="S381" s="308">
        <v>0</v>
      </c>
      <c r="T381" s="308">
        <f t="shared" si="193"/>
        <v>4468098.9000000004</v>
      </c>
      <c r="U381" s="302">
        <f t="shared" si="179"/>
        <v>8171.3586320409668</v>
      </c>
      <c r="V381" s="308">
        <v>11078.606291148501</v>
      </c>
    </row>
    <row r="382" spans="1:22" ht="35.25" x14ac:dyDescent="0.5">
      <c r="A382" s="267">
        <v>411</v>
      </c>
      <c r="B382" s="267">
        <v>1</v>
      </c>
      <c r="C382" s="317">
        <f>SUBTOTAL(9,$B$377:B382)</f>
        <v>6</v>
      </c>
      <c r="D382" s="310" t="s">
        <v>116</v>
      </c>
      <c r="E382" s="311"/>
      <c r="F382" s="301">
        <v>1949</v>
      </c>
      <c r="G382" s="301" t="s">
        <v>17162</v>
      </c>
      <c r="H382" s="301">
        <v>2</v>
      </c>
      <c r="I382" s="301">
        <v>1</v>
      </c>
      <c r="J382" s="312">
        <v>560.4</v>
      </c>
      <c r="K382" s="312">
        <v>516.70000000000005</v>
      </c>
      <c r="L382" s="313">
        <v>24</v>
      </c>
      <c r="M382" s="301" t="s">
        <v>17029</v>
      </c>
      <c r="N382" s="301" t="s">
        <v>17045</v>
      </c>
      <c r="O382" s="304" t="s">
        <v>17466</v>
      </c>
      <c r="P382" s="308">
        <v>2662736.71</v>
      </c>
      <c r="Q382" s="308"/>
      <c r="R382" s="308">
        <v>0</v>
      </c>
      <c r="S382" s="308">
        <v>0</v>
      </c>
      <c r="T382" s="308">
        <f t="shared" si="193"/>
        <v>2662736.71</v>
      </c>
      <c r="U382" s="302">
        <f t="shared" si="179"/>
        <v>4751.4930585296215</v>
      </c>
      <c r="V382" s="308">
        <v>6489.7223411848681</v>
      </c>
    </row>
    <row r="383" spans="1:22" ht="35.25" x14ac:dyDescent="0.5">
      <c r="A383" s="267">
        <v>412</v>
      </c>
      <c r="B383" s="267">
        <v>1</v>
      </c>
      <c r="C383" s="317">
        <f>SUBTOTAL(9,$B$377:B383)</f>
        <v>7</v>
      </c>
      <c r="D383" s="310" t="s">
        <v>117</v>
      </c>
      <c r="E383" s="311"/>
      <c r="F383" s="301">
        <v>1992</v>
      </c>
      <c r="G383" s="301" t="s">
        <v>17034</v>
      </c>
      <c r="H383" s="301">
        <v>10</v>
      </c>
      <c r="I383" s="301">
        <v>1</v>
      </c>
      <c r="J383" s="312">
        <v>3072.17</v>
      </c>
      <c r="K383" s="312">
        <v>2437.1</v>
      </c>
      <c r="L383" s="313">
        <v>108</v>
      </c>
      <c r="M383" s="301" t="s">
        <v>17029</v>
      </c>
      <c r="N383" s="301" t="s">
        <v>17045</v>
      </c>
      <c r="O383" s="304" t="s">
        <v>17047</v>
      </c>
      <c r="P383" s="308">
        <v>3012176.12</v>
      </c>
      <c r="Q383" s="308"/>
      <c r="R383" s="308">
        <v>0</v>
      </c>
      <c r="S383" s="308">
        <v>0</v>
      </c>
      <c r="T383" s="308">
        <f t="shared" si="193"/>
        <v>3012176.12</v>
      </c>
      <c r="U383" s="302">
        <f t="shared" si="179"/>
        <v>980.47182284834503</v>
      </c>
      <c r="V383" s="308">
        <v>1111.5984799018283</v>
      </c>
    </row>
    <row r="384" spans="1:22" ht="35.25" x14ac:dyDescent="0.5">
      <c r="A384" s="267">
        <v>413</v>
      </c>
      <c r="B384" s="267">
        <v>1</v>
      </c>
      <c r="C384" s="317">
        <f>SUBTOTAL(9,$B$377:B384)</f>
        <v>8</v>
      </c>
      <c r="D384" s="310" t="s">
        <v>118</v>
      </c>
      <c r="E384" s="311"/>
      <c r="F384" s="301">
        <v>1959</v>
      </c>
      <c r="G384" s="301" t="s">
        <v>17162</v>
      </c>
      <c r="H384" s="301">
        <v>2</v>
      </c>
      <c r="I384" s="301">
        <v>2</v>
      </c>
      <c r="J384" s="312">
        <v>503</v>
      </c>
      <c r="K384" s="312">
        <v>478.4</v>
      </c>
      <c r="L384" s="313">
        <v>21</v>
      </c>
      <c r="M384" s="301" t="s">
        <v>17029</v>
      </c>
      <c r="N384" s="301" t="s">
        <v>17045</v>
      </c>
      <c r="O384" s="304" t="s">
        <v>17061</v>
      </c>
      <c r="P384" s="308">
        <v>3851949.0799999996</v>
      </c>
      <c r="Q384" s="308"/>
      <c r="R384" s="308">
        <v>0</v>
      </c>
      <c r="S384" s="308">
        <v>0</v>
      </c>
      <c r="T384" s="308">
        <f t="shared" si="193"/>
        <v>3851949.0799999996</v>
      </c>
      <c r="U384" s="302">
        <f t="shared" si="179"/>
        <v>7657.9504572564601</v>
      </c>
      <c r="V384" s="308">
        <v>10359.831411530815</v>
      </c>
    </row>
    <row r="385" spans="1:22" ht="35.25" x14ac:dyDescent="0.5">
      <c r="A385" s="267">
        <v>414</v>
      </c>
      <c r="B385" s="267">
        <v>1</v>
      </c>
      <c r="C385" s="317">
        <f>SUBTOTAL(9,$B$377:B385)</f>
        <v>9</v>
      </c>
      <c r="D385" s="310" t="s">
        <v>119</v>
      </c>
      <c r="E385" s="311"/>
      <c r="F385" s="301">
        <v>1967</v>
      </c>
      <c r="G385" s="301" t="s">
        <v>17162</v>
      </c>
      <c r="H385" s="301">
        <v>5</v>
      </c>
      <c r="I385" s="301">
        <v>4</v>
      </c>
      <c r="J385" s="312">
        <v>4050.1</v>
      </c>
      <c r="K385" s="312">
        <v>3149.2</v>
      </c>
      <c r="L385" s="313">
        <v>153</v>
      </c>
      <c r="M385" s="301" t="s">
        <v>17029</v>
      </c>
      <c r="N385" s="301" t="s">
        <v>17045</v>
      </c>
      <c r="O385" s="304" t="s">
        <v>17046</v>
      </c>
      <c r="P385" s="308">
        <v>8152794.9800000004</v>
      </c>
      <c r="Q385" s="308"/>
      <c r="R385" s="308">
        <v>0</v>
      </c>
      <c r="S385" s="308">
        <v>0</v>
      </c>
      <c r="T385" s="308">
        <f t="shared" si="193"/>
        <v>8152794.9800000004</v>
      </c>
      <c r="U385" s="302">
        <f t="shared" si="179"/>
        <v>2012.9860941705144</v>
      </c>
      <c r="V385" s="308">
        <v>2471.1720945161846</v>
      </c>
    </row>
    <row r="386" spans="1:22" ht="35.25" x14ac:dyDescent="0.5">
      <c r="A386" s="267">
        <v>415</v>
      </c>
      <c r="B386" s="267">
        <v>1</v>
      </c>
      <c r="C386" s="317">
        <f>SUBTOTAL(9,$B$377:B386)</f>
        <v>10</v>
      </c>
      <c r="D386" s="310" t="s">
        <v>1169</v>
      </c>
      <c r="E386" s="311"/>
      <c r="F386" s="301">
        <v>1912</v>
      </c>
      <c r="G386" s="301" t="s">
        <v>17162</v>
      </c>
      <c r="H386" s="301">
        <v>3</v>
      </c>
      <c r="I386" s="301">
        <v>5</v>
      </c>
      <c r="J386" s="312">
        <v>1703</v>
      </c>
      <c r="K386" s="312">
        <v>1295</v>
      </c>
      <c r="L386" s="313">
        <v>65</v>
      </c>
      <c r="M386" s="301" t="s">
        <v>17029</v>
      </c>
      <c r="N386" s="301" t="s">
        <v>17045</v>
      </c>
      <c r="O386" s="304" t="s">
        <v>17381</v>
      </c>
      <c r="P386" s="308">
        <v>5008268.8</v>
      </c>
      <c r="Q386" s="308"/>
      <c r="R386" s="308">
        <v>0</v>
      </c>
      <c r="S386" s="308">
        <v>0</v>
      </c>
      <c r="T386" s="308">
        <f t="shared" si="193"/>
        <v>5008268.8</v>
      </c>
      <c r="U386" s="302">
        <f t="shared" si="179"/>
        <v>2940.8507339988255</v>
      </c>
      <c r="V386" s="308">
        <v>6916.6297122724609</v>
      </c>
    </row>
    <row r="387" spans="1:22" ht="35.25" x14ac:dyDescent="0.5">
      <c r="A387" s="267">
        <v>416</v>
      </c>
      <c r="B387" s="267">
        <v>1</v>
      </c>
      <c r="C387" s="317">
        <f>SUBTOTAL(9,$B$377:B387)</f>
        <v>11</v>
      </c>
      <c r="D387" s="310" t="s">
        <v>4782</v>
      </c>
      <c r="E387" s="311"/>
      <c r="F387" s="301">
        <v>1978</v>
      </c>
      <c r="G387" s="301" t="s">
        <v>17162</v>
      </c>
      <c r="H387" s="301">
        <v>5</v>
      </c>
      <c r="I387" s="301">
        <v>4</v>
      </c>
      <c r="J387" s="312">
        <v>3303.8</v>
      </c>
      <c r="K387" s="312">
        <v>2996.6</v>
      </c>
      <c r="L387" s="313">
        <v>149</v>
      </c>
      <c r="M387" s="301" t="s">
        <v>17029</v>
      </c>
      <c r="N387" s="301" t="s">
        <v>17045</v>
      </c>
      <c r="O387" s="304" t="s">
        <v>17379</v>
      </c>
      <c r="P387" s="308">
        <v>10110098.629999999</v>
      </c>
      <c r="Q387" s="308"/>
      <c r="R387" s="308">
        <v>0</v>
      </c>
      <c r="S387" s="308">
        <v>0</v>
      </c>
      <c r="T387" s="308">
        <f t="shared" si="193"/>
        <v>10110098.629999999</v>
      </c>
      <c r="U387" s="302">
        <f t="shared" si="179"/>
        <v>3060.1424511168952</v>
      </c>
      <c r="V387" s="308">
        <v>6355.6467709909803</v>
      </c>
    </row>
    <row r="388" spans="1:22" ht="35.25" x14ac:dyDescent="0.5">
      <c r="A388" s="267">
        <v>417</v>
      </c>
      <c r="B388" s="267">
        <v>1</v>
      </c>
      <c r="C388" s="317">
        <f>SUBTOTAL(9,$B$377:B388)</f>
        <v>12</v>
      </c>
      <c r="D388" s="310" t="s">
        <v>122</v>
      </c>
      <c r="E388" s="311"/>
      <c r="F388" s="301">
        <v>1990</v>
      </c>
      <c r="G388" s="301" t="s">
        <v>17162</v>
      </c>
      <c r="H388" s="301">
        <v>9</v>
      </c>
      <c r="I388" s="301">
        <v>1</v>
      </c>
      <c r="J388" s="312">
        <v>3709.1</v>
      </c>
      <c r="K388" s="312">
        <v>2261.6</v>
      </c>
      <c r="L388" s="313">
        <v>211</v>
      </c>
      <c r="M388" s="301" t="s">
        <v>17029</v>
      </c>
      <c r="N388" s="301" t="s">
        <v>17045</v>
      </c>
      <c r="O388" s="304" t="s">
        <v>17046</v>
      </c>
      <c r="P388" s="308">
        <v>4600464.2</v>
      </c>
      <c r="Q388" s="308"/>
      <c r="R388" s="308">
        <v>0</v>
      </c>
      <c r="S388" s="308">
        <v>0</v>
      </c>
      <c r="T388" s="308">
        <f t="shared" si="193"/>
        <v>4600464.2</v>
      </c>
      <c r="U388" s="302">
        <f t="shared" si="179"/>
        <v>1240.3181903965922</v>
      </c>
      <c r="V388" s="308">
        <v>1616.2915181580438</v>
      </c>
    </row>
    <row r="389" spans="1:22" ht="35.25" x14ac:dyDescent="0.5">
      <c r="A389" s="267">
        <v>418</v>
      </c>
      <c r="B389" s="267">
        <v>1</v>
      </c>
      <c r="C389" s="317">
        <f>SUBTOTAL(9,$B$377:B389)</f>
        <v>13</v>
      </c>
      <c r="D389" s="310" t="s">
        <v>149</v>
      </c>
      <c r="E389" s="311"/>
      <c r="F389" s="301">
        <v>1984</v>
      </c>
      <c r="G389" s="301" t="s">
        <v>17034</v>
      </c>
      <c r="H389" s="301">
        <v>9</v>
      </c>
      <c r="I389" s="301">
        <v>5</v>
      </c>
      <c r="J389" s="312">
        <v>9873</v>
      </c>
      <c r="K389" s="312">
        <v>9703</v>
      </c>
      <c r="L389" s="313">
        <v>454</v>
      </c>
      <c r="M389" s="301" t="s">
        <v>17029</v>
      </c>
      <c r="N389" s="301" t="s">
        <v>17045</v>
      </c>
      <c r="O389" s="304" t="s">
        <v>17047</v>
      </c>
      <c r="P389" s="308">
        <v>9633512.6699999999</v>
      </c>
      <c r="Q389" s="308"/>
      <c r="R389" s="308">
        <v>0</v>
      </c>
      <c r="S389" s="308">
        <v>0</v>
      </c>
      <c r="T389" s="308">
        <f t="shared" si="193"/>
        <v>9633512.6699999999</v>
      </c>
      <c r="U389" s="302">
        <f t="shared" si="179"/>
        <v>975.74320571254941</v>
      </c>
      <c r="V389" s="308">
        <v>1269.7145345892839</v>
      </c>
    </row>
    <row r="390" spans="1:22" ht="35.25" x14ac:dyDescent="0.5">
      <c r="A390" s="267">
        <v>419</v>
      </c>
      <c r="B390" s="267">
        <v>1</v>
      </c>
      <c r="C390" s="317">
        <f>SUBTOTAL(9,$B$377:B390)</f>
        <v>14</v>
      </c>
      <c r="D390" s="310" t="s">
        <v>148</v>
      </c>
      <c r="E390" s="311"/>
      <c r="F390" s="301">
        <v>1983</v>
      </c>
      <c r="G390" s="301" t="s">
        <v>17034</v>
      </c>
      <c r="H390" s="301">
        <v>2</v>
      </c>
      <c r="I390" s="301">
        <v>2</v>
      </c>
      <c r="J390" s="312">
        <v>609.6</v>
      </c>
      <c r="K390" s="312">
        <v>553.5</v>
      </c>
      <c r="L390" s="313">
        <v>41</v>
      </c>
      <c r="M390" s="301" t="s">
        <v>17029</v>
      </c>
      <c r="N390" s="301" t="s">
        <v>17045</v>
      </c>
      <c r="O390" s="304" t="s">
        <v>17062</v>
      </c>
      <c r="P390" s="308">
        <v>4003605.9299999997</v>
      </c>
      <c r="Q390" s="308"/>
      <c r="R390" s="308">
        <v>0</v>
      </c>
      <c r="S390" s="308">
        <v>0</v>
      </c>
      <c r="T390" s="308">
        <f t="shared" si="193"/>
        <v>4003605.9299999997</v>
      </c>
      <c r="U390" s="302">
        <f t="shared" si="179"/>
        <v>6567.5950295275579</v>
      </c>
      <c r="V390" s="308">
        <v>8850.9699475065627</v>
      </c>
    </row>
    <row r="391" spans="1:22" ht="35.25" x14ac:dyDescent="0.5">
      <c r="A391" s="267">
        <v>420</v>
      </c>
      <c r="B391" s="267">
        <v>1</v>
      </c>
      <c r="C391" s="317">
        <f>SUBTOTAL(9,$B$377:B391)</f>
        <v>15</v>
      </c>
      <c r="D391" s="310" t="s">
        <v>147</v>
      </c>
      <c r="E391" s="311"/>
      <c r="F391" s="301">
        <v>1983</v>
      </c>
      <c r="G391" s="301" t="s">
        <v>17034</v>
      </c>
      <c r="H391" s="301">
        <v>2</v>
      </c>
      <c r="I391" s="301">
        <v>2</v>
      </c>
      <c r="J391" s="312">
        <v>608.4</v>
      </c>
      <c r="K391" s="312">
        <v>552.5</v>
      </c>
      <c r="L391" s="313">
        <v>47</v>
      </c>
      <c r="M391" s="301" t="s">
        <v>17029</v>
      </c>
      <c r="N391" s="301" t="s">
        <v>17045</v>
      </c>
      <c r="O391" s="304" t="s">
        <v>17062</v>
      </c>
      <c r="P391" s="308">
        <v>3943523.36</v>
      </c>
      <c r="Q391" s="308"/>
      <c r="R391" s="308">
        <v>0</v>
      </c>
      <c r="S391" s="308">
        <v>0</v>
      </c>
      <c r="T391" s="308">
        <f t="shared" si="193"/>
        <v>3943523.36</v>
      </c>
      <c r="U391" s="302">
        <f t="shared" si="179"/>
        <v>6481.7938198553584</v>
      </c>
      <c r="V391" s="308">
        <v>8738.1668770545693</v>
      </c>
    </row>
    <row r="392" spans="1:22" ht="35.25" x14ac:dyDescent="0.5">
      <c r="A392" s="267">
        <v>421</v>
      </c>
      <c r="B392" s="267">
        <v>1</v>
      </c>
      <c r="C392" s="317">
        <f>SUBTOTAL(9,$B$377:B392)</f>
        <v>16</v>
      </c>
      <c r="D392" s="310" t="s">
        <v>146</v>
      </c>
      <c r="E392" s="311"/>
      <c r="F392" s="301">
        <v>1978</v>
      </c>
      <c r="G392" s="301" t="s">
        <v>17162</v>
      </c>
      <c r="H392" s="301">
        <v>3</v>
      </c>
      <c r="I392" s="301">
        <v>2</v>
      </c>
      <c r="J392" s="312">
        <v>923.2</v>
      </c>
      <c r="K392" s="312">
        <v>850</v>
      </c>
      <c r="L392" s="313">
        <v>59</v>
      </c>
      <c r="M392" s="301" t="s">
        <v>17029</v>
      </c>
      <c r="N392" s="301" t="s">
        <v>17045</v>
      </c>
      <c r="O392" s="304" t="s">
        <v>17062</v>
      </c>
      <c r="P392" s="308">
        <v>4636666.34</v>
      </c>
      <c r="Q392" s="308"/>
      <c r="R392" s="308">
        <v>0</v>
      </c>
      <c r="S392" s="308">
        <v>0</v>
      </c>
      <c r="T392" s="308">
        <f t="shared" si="193"/>
        <v>4636666.34</v>
      </c>
      <c r="U392" s="302">
        <f t="shared" si="179"/>
        <v>5022.3855502599645</v>
      </c>
      <c r="V392" s="308">
        <v>6702.8344887348348</v>
      </c>
    </row>
    <row r="393" spans="1:22" ht="35.25" x14ac:dyDescent="0.5">
      <c r="A393" s="267">
        <v>422</v>
      </c>
      <c r="B393" s="267">
        <v>1</v>
      </c>
      <c r="C393" s="317">
        <f>SUBTOTAL(9,$B$377:B393)</f>
        <v>17</v>
      </c>
      <c r="D393" s="310" t="s">
        <v>145</v>
      </c>
      <c r="E393" s="311"/>
      <c r="F393" s="301">
        <v>1989</v>
      </c>
      <c r="G393" s="301" t="s">
        <v>17034</v>
      </c>
      <c r="H393" s="301">
        <v>4</v>
      </c>
      <c r="I393" s="301">
        <v>4</v>
      </c>
      <c r="J393" s="312">
        <v>2551.1</v>
      </c>
      <c r="K393" s="312">
        <v>2310.1</v>
      </c>
      <c r="L393" s="313">
        <v>137</v>
      </c>
      <c r="M393" s="301" t="s">
        <v>17029</v>
      </c>
      <c r="N393" s="301" t="s">
        <v>17045</v>
      </c>
      <c r="O393" s="304" t="s">
        <v>17062</v>
      </c>
      <c r="P393" s="308">
        <v>8253921.0599999996</v>
      </c>
      <c r="Q393" s="308"/>
      <c r="R393" s="308">
        <v>0</v>
      </c>
      <c r="S393" s="308">
        <v>0</v>
      </c>
      <c r="T393" s="308">
        <f t="shared" si="193"/>
        <v>8253921.0599999996</v>
      </c>
      <c r="U393" s="302">
        <f t="shared" si="179"/>
        <v>3235.4361099133707</v>
      </c>
      <c r="V393" s="308">
        <v>4281.0463878327</v>
      </c>
    </row>
    <row r="394" spans="1:22" ht="35.25" x14ac:dyDescent="0.5">
      <c r="A394" s="267">
        <v>423</v>
      </c>
      <c r="B394" s="267">
        <v>1</v>
      </c>
      <c r="C394" s="317">
        <f>SUBTOTAL(9,$B$377:B394)</f>
        <v>18</v>
      </c>
      <c r="D394" s="310" t="s">
        <v>143</v>
      </c>
      <c r="E394" s="311"/>
      <c r="F394" s="301">
        <v>1978</v>
      </c>
      <c r="G394" s="301" t="s">
        <v>17034</v>
      </c>
      <c r="H394" s="301">
        <v>5</v>
      </c>
      <c r="I394" s="301">
        <v>6</v>
      </c>
      <c r="J394" s="312">
        <v>4898.2</v>
      </c>
      <c r="K394" s="312">
        <v>4562</v>
      </c>
      <c r="L394" s="313">
        <v>221</v>
      </c>
      <c r="M394" s="301" t="s">
        <v>17029</v>
      </c>
      <c r="N394" s="301" t="s">
        <v>17045</v>
      </c>
      <c r="O394" s="304" t="s">
        <v>17056</v>
      </c>
      <c r="P394" s="308">
        <v>14014731.220000001</v>
      </c>
      <c r="Q394" s="308"/>
      <c r="R394" s="308">
        <v>0</v>
      </c>
      <c r="S394" s="308">
        <v>0</v>
      </c>
      <c r="T394" s="308">
        <f t="shared" si="193"/>
        <v>14014731.220000001</v>
      </c>
      <c r="U394" s="302">
        <f t="shared" si="179"/>
        <v>2861.2002817361481</v>
      </c>
      <c r="V394" s="308">
        <v>3715.0916663264056</v>
      </c>
    </row>
    <row r="395" spans="1:22" ht="35.25" x14ac:dyDescent="0.5">
      <c r="A395" s="267">
        <v>424</v>
      </c>
      <c r="B395" s="267">
        <v>1</v>
      </c>
      <c r="C395" s="317">
        <f>SUBTOTAL(9,$B$377:B395)</f>
        <v>19</v>
      </c>
      <c r="D395" s="310" t="s">
        <v>142</v>
      </c>
      <c r="E395" s="311"/>
      <c r="F395" s="301">
        <v>1963</v>
      </c>
      <c r="G395" s="301" t="s">
        <v>17162</v>
      </c>
      <c r="H395" s="301">
        <v>2</v>
      </c>
      <c r="I395" s="301">
        <v>2</v>
      </c>
      <c r="J395" s="312">
        <v>1033.2</v>
      </c>
      <c r="K395" s="312">
        <v>656.8</v>
      </c>
      <c r="L395" s="313">
        <v>41</v>
      </c>
      <c r="M395" s="301" t="s">
        <v>17029</v>
      </c>
      <c r="N395" s="301" t="s">
        <v>17045</v>
      </c>
      <c r="O395" s="304" t="s">
        <v>17050</v>
      </c>
      <c r="P395" s="308">
        <v>4755309.97</v>
      </c>
      <c r="Q395" s="308"/>
      <c r="R395" s="308">
        <v>0</v>
      </c>
      <c r="S395" s="308">
        <v>0</v>
      </c>
      <c r="T395" s="308">
        <f t="shared" si="193"/>
        <v>4755309.97</v>
      </c>
      <c r="U395" s="302">
        <f t="shared" si="179"/>
        <v>4602.5067460317459</v>
      </c>
      <c r="V395" s="308">
        <v>6188.8553619821914</v>
      </c>
    </row>
    <row r="396" spans="1:22" ht="35.25" x14ac:dyDescent="0.5">
      <c r="A396" s="267">
        <v>425</v>
      </c>
      <c r="B396" s="267">
        <v>1</v>
      </c>
      <c r="C396" s="317">
        <f>SUBTOTAL(9,$B$377:B396)</f>
        <v>20</v>
      </c>
      <c r="D396" s="310" t="s">
        <v>141</v>
      </c>
      <c r="E396" s="311"/>
      <c r="F396" s="301">
        <v>1956</v>
      </c>
      <c r="G396" s="301" t="s">
        <v>17162</v>
      </c>
      <c r="H396" s="301">
        <v>2</v>
      </c>
      <c r="I396" s="301">
        <v>1</v>
      </c>
      <c r="J396" s="312">
        <v>880.7</v>
      </c>
      <c r="K396" s="312">
        <v>566.6</v>
      </c>
      <c r="L396" s="313">
        <v>18</v>
      </c>
      <c r="M396" s="301" t="s">
        <v>17029</v>
      </c>
      <c r="N396" s="301" t="s">
        <v>17045</v>
      </c>
      <c r="O396" s="304" t="s">
        <v>17046</v>
      </c>
      <c r="P396" s="308">
        <v>6137331.9900000002</v>
      </c>
      <c r="Q396" s="308"/>
      <c r="R396" s="308">
        <v>0</v>
      </c>
      <c r="S396" s="308">
        <v>0</v>
      </c>
      <c r="T396" s="308">
        <f t="shared" si="193"/>
        <v>6137331.9900000002</v>
      </c>
      <c r="U396" s="302">
        <f t="shared" si="179"/>
        <v>6968.6976155330985</v>
      </c>
      <c r="V396" s="308">
        <v>9356.0646758260464</v>
      </c>
    </row>
    <row r="397" spans="1:22" ht="35.25" x14ac:dyDescent="0.5">
      <c r="A397" s="267">
        <v>427</v>
      </c>
      <c r="B397" s="267">
        <v>1</v>
      </c>
      <c r="C397" s="317">
        <f>SUBTOTAL(9,$B$377:B397)</f>
        <v>21</v>
      </c>
      <c r="D397" s="310" t="s">
        <v>139</v>
      </c>
      <c r="E397" s="311"/>
      <c r="F397" s="301">
        <v>1988</v>
      </c>
      <c r="G397" s="301" t="s">
        <v>17034</v>
      </c>
      <c r="H397" s="301">
        <v>10</v>
      </c>
      <c r="I397" s="301">
        <v>3</v>
      </c>
      <c r="J397" s="312">
        <v>8076</v>
      </c>
      <c r="K397" s="312">
        <v>6287.5</v>
      </c>
      <c r="L397" s="313">
        <v>331</v>
      </c>
      <c r="M397" s="301" t="s">
        <v>17029</v>
      </c>
      <c r="N397" s="301" t="s">
        <v>17045</v>
      </c>
      <c r="O397" s="304" t="s">
        <v>17063</v>
      </c>
      <c r="P397" s="308">
        <v>6072525.9199999999</v>
      </c>
      <c r="Q397" s="308"/>
      <c r="R397" s="308">
        <v>0</v>
      </c>
      <c r="S397" s="308">
        <v>0</v>
      </c>
      <c r="T397" s="308">
        <f t="shared" si="193"/>
        <v>6072525.9199999999</v>
      </c>
      <c r="U397" s="302">
        <f t="shared" si="179"/>
        <v>751.92247647350177</v>
      </c>
      <c r="V397" s="308">
        <v>971.40191183754337</v>
      </c>
    </row>
    <row r="398" spans="1:22" ht="35.25" x14ac:dyDescent="0.5">
      <c r="A398" s="267">
        <v>428</v>
      </c>
      <c r="B398" s="267">
        <v>1</v>
      </c>
      <c r="C398" s="317">
        <f>SUBTOTAL(9,$B$377:B398)</f>
        <v>22</v>
      </c>
      <c r="D398" s="310" t="s">
        <v>138</v>
      </c>
      <c r="E398" s="311"/>
      <c r="F398" s="301">
        <v>1975</v>
      </c>
      <c r="G398" s="301" t="s">
        <v>17034</v>
      </c>
      <c r="H398" s="301">
        <v>5</v>
      </c>
      <c r="I398" s="301">
        <v>4</v>
      </c>
      <c r="J398" s="312">
        <v>3347.6</v>
      </c>
      <c r="K398" s="312">
        <v>3069</v>
      </c>
      <c r="L398" s="313">
        <v>151</v>
      </c>
      <c r="M398" s="301" t="s">
        <v>17029</v>
      </c>
      <c r="N398" s="301" t="s">
        <v>17045</v>
      </c>
      <c r="O398" s="304" t="s">
        <v>17467</v>
      </c>
      <c r="P398" s="308">
        <v>6218770.04</v>
      </c>
      <c r="Q398" s="308"/>
      <c r="R398" s="308">
        <v>0</v>
      </c>
      <c r="S398" s="308">
        <v>0</v>
      </c>
      <c r="T398" s="308">
        <f t="shared" si="193"/>
        <v>6218770.04</v>
      </c>
      <c r="U398" s="302">
        <f t="shared" si="179"/>
        <v>1857.6801409965349</v>
      </c>
      <c r="V398" s="308">
        <v>2415.3572953757916</v>
      </c>
    </row>
    <row r="399" spans="1:22" ht="35.25" x14ac:dyDescent="0.5">
      <c r="A399" s="267">
        <v>429</v>
      </c>
      <c r="B399" s="267">
        <v>1</v>
      </c>
      <c r="C399" s="317">
        <f>SUBTOTAL(9,$B$377:B399)</f>
        <v>23</v>
      </c>
      <c r="D399" s="310" t="s">
        <v>137</v>
      </c>
      <c r="E399" s="311"/>
      <c r="F399" s="301">
        <v>1979</v>
      </c>
      <c r="G399" s="301" t="s">
        <v>17034</v>
      </c>
      <c r="H399" s="301">
        <v>2</v>
      </c>
      <c r="I399" s="301">
        <v>2</v>
      </c>
      <c r="J399" s="312">
        <v>629</v>
      </c>
      <c r="K399" s="312">
        <v>618.6</v>
      </c>
      <c r="L399" s="313">
        <v>25</v>
      </c>
      <c r="M399" s="301" t="s">
        <v>17029</v>
      </c>
      <c r="N399" s="301" t="s">
        <v>17064</v>
      </c>
      <c r="O399" s="304" t="s">
        <v>17033</v>
      </c>
      <c r="P399" s="308">
        <v>4555232.67</v>
      </c>
      <c r="Q399" s="308"/>
      <c r="R399" s="308">
        <v>0</v>
      </c>
      <c r="S399" s="308">
        <v>0</v>
      </c>
      <c r="T399" s="308">
        <f t="shared" si="193"/>
        <v>4555232.67</v>
      </c>
      <c r="U399" s="302">
        <f t="shared" si="179"/>
        <v>7242.0233227344988</v>
      </c>
      <c r="V399" s="308">
        <v>9820.6686168521464</v>
      </c>
    </row>
    <row r="400" spans="1:22" ht="35.25" x14ac:dyDescent="0.5">
      <c r="A400" s="267">
        <v>430</v>
      </c>
      <c r="B400" s="267">
        <v>1</v>
      </c>
      <c r="C400" s="317">
        <f>SUBTOTAL(9,$B$377:B400)</f>
        <v>24</v>
      </c>
      <c r="D400" s="310" t="s">
        <v>136</v>
      </c>
      <c r="E400" s="311"/>
      <c r="F400" s="301">
        <v>1971</v>
      </c>
      <c r="G400" s="301" t="s">
        <v>17162</v>
      </c>
      <c r="H400" s="301">
        <v>2</v>
      </c>
      <c r="I400" s="301">
        <v>3</v>
      </c>
      <c r="J400" s="312">
        <v>941.4</v>
      </c>
      <c r="K400" s="312">
        <v>901.7</v>
      </c>
      <c r="L400" s="313">
        <v>50</v>
      </c>
      <c r="M400" s="301" t="s">
        <v>17029</v>
      </c>
      <c r="N400" s="301" t="s">
        <v>17045</v>
      </c>
      <c r="O400" s="304" t="s">
        <v>17457</v>
      </c>
      <c r="P400" s="308">
        <v>6362963.8100000005</v>
      </c>
      <c r="Q400" s="308"/>
      <c r="R400" s="308">
        <v>0</v>
      </c>
      <c r="S400" s="308">
        <v>0</v>
      </c>
      <c r="T400" s="308">
        <f t="shared" si="193"/>
        <v>6362963.8100000005</v>
      </c>
      <c r="U400" s="302">
        <f t="shared" si="179"/>
        <v>6759.0437752283842</v>
      </c>
      <c r="V400" s="308">
        <v>9110.2927554705748</v>
      </c>
    </row>
    <row r="401" spans="1:22" ht="35.25" x14ac:dyDescent="0.5">
      <c r="A401" s="267">
        <v>431</v>
      </c>
      <c r="B401" s="267">
        <v>1</v>
      </c>
      <c r="C401" s="317">
        <f>SUBTOTAL(9,$B$377:B401)</f>
        <v>25</v>
      </c>
      <c r="D401" s="310" t="s">
        <v>134</v>
      </c>
      <c r="E401" s="311"/>
      <c r="F401" s="301">
        <v>1980</v>
      </c>
      <c r="G401" s="301" t="s">
        <v>17162</v>
      </c>
      <c r="H401" s="301">
        <v>9</v>
      </c>
      <c r="I401" s="301">
        <v>1</v>
      </c>
      <c r="J401" s="312">
        <v>3430.6</v>
      </c>
      <c r="K401" s="312">
        <v>3068.4</v>
      </c>
      <c r="L401" s="313">
        <v>88</v>
      </c>
      <c r="M401" s="301" t="s">
        <v>17029</v>
      </c>
      <c r="N401" s="301" t="s">
        <v>17045</v>
      </c>
      <c r="O401" s="304" t="s">
        <v>17047</v>
      </c>
      <c r="P401" s="308">
        <v>3110155.71</v>
      </c>
      <c r="Q401" s="308"/>
      <c r="R401" s="308">
        <v>0</v>
      </c>
      <c r="S401" s="308">
        <v>0</v>
      </c>
      <c r="T401" s="308">
        <f t="shared" si="193"/>
        <v>3110155.71</v>
      </c>
      <c r="U401" s="302">
        <f t="shared" si="179"/>
        <v>906.59234827726925</v>
      </c>
      <c r="V401" s="308">
        <v>1178.7547367807381</v>
      </c>
    </row>
    <row r="402" spans="1:22" ht="35.25" x14ac:dyDescent="0.5">
      <c r="A402" s="267">
        <v>432</v>
      </c>
      <c r="B402" s="267">
        <v>1</v>
      </c>
      <c r="C402" s="317">
        <f>SUBTOTAL(9,$B$377:B402)</f>
        <v>26</v>
      </c>
      <c r="D402" s="310" t="s">
        <v>135</v>
      </c>
      <c r="E402" s="311"/>
      <c r="F402" s="301">
        <v>1980</v>
      </c>
      <c r="G402" s="301" t="s">
        <v>17162</v>
      </c>
      <c r="H402" s="301">
        <v>9</v>
      </c>
      <c r="I402" s="301">
        <v>1</v>
      </c>
      <c r="J402" s="312">
        <v>3933.8</v>
      </c>
      <c r="K402" s="312">
        <v>2618.5</v>
      </c>
      <c r="L402" s="313">
        <v>87</v>
      </c>
      <c r="M402" s="301" t="s">
        <v>17029</v>
      </c>
      <c r="N402" s="301" t="s">
        <v>17045</v>
      </c>
      <c r="O402" s="304" t="s">
        <v>17047</v>
      </c>
      <c r="P402" s="308">
        <v>3130168</v>
      </c>
      <c r="Q402" s="308"/>
      <c r="R402" s="308">
        <v>0</v>
      </c>
      <c r="S402" s="308">
        <v>0</v>
      </c>
      <c r="T402" s="308">
        <f t="shared" si="193"/>
        <v>3130168</v>
      </c>
      <c r="U402" s="302">
        <f t="shared" si="179"/>
        <v>795.71101733692603</v>
      </c>
      <c r="V402" s="308">
        <v>1027.9719355330724</v>
      </c>
    </row>
    <row r="403" spans="1:22" ht="35.25" x14ac:dyDescent="0.5">
      <c r="A403" s="267">
        <v>433</v>
      </c>
      <c r="B403" s="267">
        <v>1</v>
      </c>
      <c r="C403" s="317">
        <f>SUBTOTAL(9,$B$377:B403)</f>
        <v>27</v>
      </c>
      <c r="D403" s="310" t="s">
        <v>133</v>
      </c>
      <c r="E403" s="311"/>
      <c r="F403" s="301">
        <v>1972</v>
      </c>
      <c r="G403" s="301" t="s">
        <v>17162</v>
      </c>
      <c r="H403" s="301">
        <v>5</v>
      </c>
      <c r="I403" s="301">
        <v>6</v>
      </c>
      <c r="J403" s="312">
        <v>5084.1000000000004</v>
      </c>
      <c r="K403" s="312">
        <v>4631.8999999999996</v>
      </c>
      <c r="L403" s="313">
        <v>157</v>
      </c>
      <c r="M403" s="301" t="s">
        <v>17029</v>
      </c>
      <c r="N403" s="301" t="s">
        <v>17045</v>
      </c>
      <c r="O403" s="304" t="s">
        <v>17065</v>
      </c>
      <c r="P403" s="308">
        <v>10710881.680000002</v>
      </c>
      <c r="Q403" s="308"/>
      <c r="R403" s="308">
        <v>0</v>
      </c>
      <c r="S403" s="308">
        <v>0</v>
      </c>
      <c r="T403" s="308">
        <f t="shared" si="193"/>
        <v>10710881.680000002</v>
      </c>
      <c r="U403" s="302">
        <f t="shared" si="179"/>
        <v>2106.740953167719</v>
      </c>
      <c r="V403" s="308">
        <v>2873.3418992545385</v>
      </c>
    </row>
    <row r="404" spans="1:22" ht="35.25" x14ac:dyDescent="0.5">
      <c r="A404" s="267">
        <v>434</v>
      </c>
      <c r="B404" s="267">
        <v>1</v>
      </c>
      <c r="C404" s="317">
        <f>SUBTOTAL(9,$B$377:B404)</f>
        <v>28</v>
      </c>
      <c r="D404" s="310" t="s">
        <v>131</v>
      </c>
      <c r="E404" s="311"/>
      <c r="F404" s="301">
        <v>1979</v>
      </c>
      <c r="G404" s="301" t="s">
        <v>17162</v>
      </c>
      <c r="H404" s="301">
        <v>5</v>
      </c>
      <c r="I404" s="301">
        <v>2</v>
      </c>
      <c r="J404" s="312">
        <v>2141.1</v>
      </c>
      <c r="K404" s="312">
        <v>1922.3</v>
      </c>
      <c r="L404" s="313">
        <v>50</v>
      </c>
      <c r="M404" s="301" t="s">
        <v>17029</v>
      </c>
      <c r="N404" s="301" t="s">
        <v>17045</v>
      </c>
      <c r="O404" s="304" t="s">
        <v>17467</v>
      </c>
      <c r="P404" s="308">
        <v>4958186.1100000003</v>
      </c>
      <c r="Q404" s="308"/>
      <c r="R404" s="308">
        <v>0</v>
      </c>
      <c r="S404" s="308">
        <v>0</v>
      </c>
      <c r="T404" s="308">
        <f t="shared" si="193"/>
        <v>4958186.1100000003</v>
      </c>
      <c r="U404" s="302">
        <f t="shared" si="179"/>
        <v>2315.7190743075989</v>
      </c>
      <c r="V404" s="308">
        <v>2991.6567297183692</v>
      </c>
    </row>
    <row r="405" spans="1:22" ht="35.25" x14ac:dyDescent="0.5">
      <c r="A405" s="267">
        <v>435</v>
      </c>
      <c r="B405" s="267">
        <v>1</v>
      </c>
      <c r="C405" s="317">
        <f>SUBTOTAL(9,$B$377:B405)</f>
        <v>29</v>
      </c>
      <c r="D405" s="310" t="s">
        <v>130</v>
      </c>
      <c r="E405" s="311"/>
      <c r="F405" s="301">
        <v>1978</v>
      </c>
      <c r="G405" s="301" t="s">
        <v>17162</v>
      </c>
      <c r="H405" s="301">
        <v>5</v>
      </c>
      <c r="I405" s="301">
        <v>1</v>
      </c>
      <c r="J405" s="312">
        <v>1216.7</v>
      </c>
      <c r="K405" s="312">
        <v>971</v>
      </c>
      <c r="L405" s="313">
        <v>41</v>
      </c>
      <c r="M405" s="301" t="s">
        <v>17029</v>
      </c>
      <c r="N405" s="301" t="s">
        <v>17045</v>
      </c>
      <c r="O405" s="304" t="s">
        <v>17062</v>
      </c>
      <c r="P405" s="308">
        <v>2206333.88</v>
      </c>
      <c r="Q405" s="308"/>
      <c r="R405" s="308">
        <v>0</v>
      </c>
      <c r="S405" s="308">
        <v>0</v>
      </c>
      <c r="T405" s="308">
        <f t="shared" si="193"/>
        <v>2206333.88</v>
      </c>
      <c r="U405" s="302">
        <f t="shared" si="179"/>
        <v>1813.3754253308127</v>
      </c>
      <c r="V405" s="308">
        <v>2384.6900057532671</v>
      </c>
    </row>
    <row r="406" spans="1:22" ht="35.25" x14ac:dyDescent="0.5">
      <c r="A406" s="267">
        <v>436</v>
      </c>
      <c r="B406" s="267">
        <v>1</v>
      </c>
      <c r="C406" s="317">
        <f>SUBTOTAL(9,$B$377:B406)</f>
        <v>30</v>
      </c>
      <c r="D406" s="310" t="s">
        <v>129</v>
      </c>
      <c r="E406" s="311"/>
      <c r="F406" s="301">
        <v>1980</v>
      </c>
      <c r="G406" s="301" t="s">
        <v>17162</v>
      </c>
      <c r="H406" s="301">
        <v>5</v>
      </c>
      <c r="I406" s="301">
        <v>2</v>
      </c>
      <c r="J406" s="312">
        <v>2024.6</v>
      </c>
      <c r="K406" s="312">
        <v>1813</v>
      </c>
      <c r="L406" s="313">
        <v>87</v>
      </c>
      <c r="M406" s="301" t="s">
        <v>17029</v>
      </c>
      <c r="N406" s="301" t="s">
        <v>17045</v>
      </c>
      <c r="O406" s="304" t="s">
        <v>17053</v>
      </c>
      <c r="P406" s="308">
        <v>6186049.4400000004</v>
      </c>
      <c r="Q406" s="308"/>
      <c r="R406" s="308">
        <v>0</v>
      </c>
      <c r="S406" s="308">
        <v>0</v>
      </c>
      <c r="T406" s="308">
        <f t="shared" si="193"/>
        <v>6186049.4400000004</v>
      </c>
      <c r="U406" s="302">
        <f t="shared" si="179"/>
        <v>3055.442773881261</v>
      </c>
      <c r="V406" s="308">
        <v>3745.0323520695447</v>
      </c>
    </row>
    <row r="407" spans="1:22" ht="35.25" x14ac:dyDescent="0.5">
      <c r="A407" s="267">
        <v>437</v>
      </c>
      <c r="B407" s="267">
        <v>1</v>
      </c>
      <c r="C407" s="317">
        <f>SUBTOTAL(9,$B$377:B407)</f>
        <v>31</v>
      </c>
      <c r="D407" s="310" t="s">
        <v>128</v>
      </c>
      <c r="E407" s="311"/>
      <c r="F407" s="301">
        <v>1960</v>
      </c>
      <c r="G407" s="301" t="s">
        <v>17162</v>
      </c>
      <c r="H407" s="301">
        <v>4</v>
      </c>
      <c r="I407" s="301">
        <v>3</v>
      </c>
      <c r="J407" s="312">
        <v>2203.4</v>
      </c>
      <c r="K407" s="312">
        <v>1995.8</v>
      </c>
      <c r="L407" s="313">
        <v>99</v>
      </c>
      <c r="M407" s="301" t="s">
        <v>17029</v>
      </c>
      <c r="N407" s="301" t="s">
        <v>17045</v>
      </c>
      <c r="O407" s="304" t="s">
        <v>17066</v>
      </c>
      <c r="P407" s="308">
        <v>7988714.0499999998</v>
      </c>
      <c r="Q407" s="308"/>
      <c r="R407" s="308">
        <v>0</v>
      </c>
      <c r="S407" s="308">
        <v>0</v>
      </c>
      <c r="T407" s="308">
        <f t="shared" si="193"/>
        <v>7988714.0499999998</v>
      </c>
      <c r="U407" s="302">
        <f t="shared" si="179"/>
        <v>3625.6304120904056</v>
      </c>
      <c r="V407" s="308">
        <v>4779.2288281746387</v>
      </c>
    </row>
    <row r="408" spans="1:22" ht="35.25" x14ac:dyDescent="0.5">
      <c r="A408" s="267">
        <v>438</v>
      </c>
      <c r="B408" s="267">
        <v>1</v>
      </c>
      <c r="C408" s="317">
        <f>SUBTOTAL(9,$B$377:B408)</f>
        <v>32</v>
      </c>
      <c r="D408" s="310" t="s">
        <v>126</v>
      </c>
      <c r="E408" s="311"/>
      <c r="F408" s="301">
        <v>1959</v>
      </c>
      <c r="G408" s="301" t="s">
        <v>17162</v>
      </c>
      <c r="H408" s="301">
        <v>2</v>
      </c>
      <c r="I408" s="301">
        <v>2</v>
      </c>
      <c r="J408" s="312">
        <v>568.6</v>
      </c>
      <c r="K408" s="312">
        <v>504.6</v>
      </c>
      <c r="L408" s="313">
        <v>19</v>
      </c>
      <c r="M408" s="301" t="s">
        <v>17029</v>
      </c>
      <c r="N408" s="301" t="s">
        <v>17045</v>
      </c>
      <c r="O408" s="304" t="s">
        <v>17061</v>
      </c>
      <c r="P408" s="308">
        <v>4061274.6799999997</v>
      </c>
      <c r="Q408" s="308"/>
      <c r="R408" s="308">
        <v>0</v>
      </c>
      <c r="S408" s="308">
        <v>0</v>
      </c>
      <c r="T408" s="308">
        <f t="shared" si="193"/>
        <v>4061274.6799999997</v>
      </c>
      <c r="U408" s="302">
        <f t="shared" si="179"/>
        <v>7142.586493141047</v>
      </c>
      <c r="V408" s="308">
        <v>8144.6701002462178</v>
      </c>
    </row>
    <row r="409" spans="1:22" ht="35.25" x14ac:dyDescent="0.5">
      <c r="A409" s="267">
        <v>439</v>
      </c>
      <c r="B409" s="267">
        <v>1</v>
      </c>
      <c r="C409" s="317">
        <f>SUBTOTAL(9,$B$377:B409)</f>
        <v>33</v>
      </c>
      <c r="D409" s="310" t="s">
        <v>125</v>
      </c>
      <c r="E409" s="311"/>
      <c r="F409" s="301">
        <v>1967</v>
      </c>
      <c r="G409" s="301" t="s">
        <v>17162</v>
      </c>
      <c r="H409" s="301">
        <v>2</v>
      </c>
      <c r="I409" s="301">
        <v>1</v>
      </c>
      <c r="J409" s="312">
        <v>360.2</v>
      </c>
      <c r="K409" s="312">
        <v>233.9</v>
      </c>
      <c r="L409" s="313">
        <v>10</v>
      </c>
      <c r="M409" s="301" t="s">
        <v>17029</v>
      </c>
      <c r="N409" s="301" t="s">
        <v>17064</v>
      </c>
      <c r="O409" s="304" t="s">
        <v>17033</v>
      </c>
      <c r="P409" s="308">
        <v>3140007.13</v>
      </c>
      <c r="Q409" s="308"/>
      <c r="R409" s="308">
        <v>0</v>
      </c>
      <c r="S409" s="308">
        <v>0</v>
      </c>
      <c r="T409" s="308">
        <f t="shared" si="193"/>
        <v>3140007.13</v>
      </c>
      <c r="U409" s="302">
        <f t="shared" si="179"/>
        <v>8717.3990283176008</v>
      </c>
      <c r="V409" s="308">
        <v>11935.233314825098</v>
      </c>
    </row>
    <row r="410" spans="1:22" ht="35.25" x14ac:dyDescent="0.5">
      <c r="A410" s="267">
        <v>440</v>
      </c>
      <c r="B410" s="267">
        <v>1</v>
      </c>
      <c r="C410" s="317">
        <f>SUBTOTAL(9,$B$377:B410)</f>
        <v>34</v>
      </c>
      <c r="D410" s="310" t="s">
        <v>124</v>
      </c>
      <c r="E410" s="311"/>
      <c r="F410" s="301">
        <v>1977</v>
      </c>
      <c r="G410" s="301" t="s">
        <v>17162</v>
      </c>
      <c r="H410" s="301">
        <v>9</v>
      </c>
      <c r="I410" s="301">
        <v>1</v>
      </c>
      <c r="J410" s="312">
        <v>4198.5</v>
      </c>
      <c r="K410" s="312">
        <v>3899.7</v>
      </c>
      <c r="L410" s="313">
        <v>277</v>
      </c>
      <c r="M410" s="301" t="s">
        <v>17029</v>
      </c>
      <c r="N410" s="301" t="s">
        <v>17045</v>
      </c>
      <c r="O410" s="304" t="s">
        <v>17047</v>
      </c>
      <c r="P410" s="308">
        <v>2457800</v>
      </c>
      <c r="Q410" s="308"/>
      <c r="R410" s="308">
        <v>0</v>
      </c>
      <c r="S410" s="308">
        <v>0</v>
      </c>
      <c r="T410" s="308">
        <f t="shared" si="193"/>
        <v>2457800</v>
      </c>
      <c r="U410" s="302">
        <f t="shared" si="179"/>
        <v>585.39954745742523</v>
      </c>
      <c r="V410" s="308">
        <v>773.29949267595566</v>
      </c>
    </row>
    <row r="411" spans="1:22" ht="35.25" x14ac:dyDescent="0.5">
      <c r="A411" s="267">
        <v>441</v>
      </c>
      <c r="B411" s="267">
        <v>1</v>
      </c>
      <c r="C411" s="317">
        <f>SUBTOTAL(9,$B$377:B411)</f>
        <v>35</v>
      </c>
      <c r="D411" s="310" t="s">
        <v>123</v>
      </c>
      <c r="E411" s="311"/>
      <c r="F411" s="301">
        <v>1976</v>
      </c>
      <c r="G411" s="301" t="s">
        <v>17162</v>
      </c>
      <c r="H411" s="301">
        <v>5</v>
      </c>
      <c r="I411" s="301">
        <v>6</v>
      </c>
      <c r="J411" s="312">
        <v>5909.8</v>
      </c>
      <c r="K411" s="312">
        <v>4538.5</v>
      </c>
      <c r="L411" s="313">
        <v>217</v>
      </c>
      <c r="M411" s="301" t="s">
        <v>17029</v>
      </c>
      <c r="N411" s="301" t="s">
        <v>17045</v>
      </c>
      <c r="O411" s="304" t="s">
        <v>17067</v>
      </c>
      <c r="P411" s="308">
        <v>12484977.24</v>
      </c>
      <c r="Q411" s="308"/>
      <c r="R411" s="308">
        <v>0</v>
      </c>
      <c r="S411" s="308">
        <v>0</v>
      </c>
      <c r="T411" s="308">
        <f t="shared" si="193"/>
        <v>12484977.24</v>
      </c>
      <c r="U411" s="302">
        <f t="shared" si="179"/>
        <v>2112.5887914988662</v>
      </c>
      <c r="V411" s="308">
        <v>2605.3175352803819</v>
      </c>
    </row>
    <row r="412" spans="1:22" ht="35.25" x14ac:dyDescent="0.5">
      <c r="A412" s="267">
        <v>442</v>
      </c>
      <c r="B412" s="267">
        <v>1</v>
      </c>
      <c r="C412" s="317">
        <f>SUBTOTAL(9,$B$377:B412)</f>
        <v>36</v>
      </c>
      <c r="D412" s="314" t="s">
        <v>72</v>
      </c>
      <c r="E412" s="315"/>
      <c r="F412" s="301">
        <v>1980</v>
      </c>
      <c r="G412" s="301" t="s">
        <v>17162</v>
      </c>
      <c r="H412" s="301">
        <v>5</v>
      </c>
      <c r="I412" s="301">
        <v>1</v>
      </c>
      <c r="J412" s="312">
        <v>4370.1000000000004</v>
      </c>
      <c r="K412" s="312">
        <v>2631.5</v>
      </c>
      <c r="L412" s="313">
        <v>169</v>
      </c>
      <c r="M412" s="301" t="s">
        <v>17029</v>
      </c>
      <c r="N412" s="301" t="s">
        <v>17045</v>
      </c>
      <c r="O412" s="304" t="s">
        <v>17046</v>
      </c>
      <c r="P412" s="308">
        <v>9295280.9900000002</v>
      </c>
      <c r="Q412" s="308"/>
      <c r="R412" s="308">
        <v>0</v>
      </c>
      <c r="S412" s="308">
        <v>0</v>
      </c>
      <c r="T412" s="308">
        <f t="shared" si="193"/>
        <v>9295280.9900000002</v>
      </c>
      <c r="U412" s="302">
        <f t="shared" si="179"/>
        <v>2127.0179149218552</v>
      </c>
      <c r="V412" s="308">
        <v>2660.3575433056449</v>
      </c>
    </row>
    <row r="413" spans="1:22" ht="35.25" x14ac:dyDescent="0.5">
      <c r="A413" s="267">
        <v>443</v>
      </c>
      <c r="B413" s="267">
        <v>1</v>
      </c>
      <c r="C413" s="317">
        <f>SUBTOTAL(9,$B$377:B413)</f>
        <v>37</v>
      </c>
      <c r="D413" s="310" t="s">
        <v>7730</v>
      </c>
      <c r="E413" s="311"/>
      <c r="F413" s="301">
        <v>1969</v>
      </c>
      <c r="G413" s="301" t="s">
        <v>17162</v>
      </c>
      <c r="H413" s="301">
        <v>5</v>
      </c>
      <c r="I413" s="301">
        <v>4</v>
      </c>
      <c r="J413" s="312">
        <v>4508.5</v>
      </c>
      <c r="K413" s="312">
        <v>3290.4</v>
      </c>
      <c r="L413" s="313">
        <v>145</v>
      </c>
      <c r="M413" s="301" t="s">
        <v>17029</v>
      </c>
      <c r="N413" s="301" t="s">
        <v>17045</v>
      </c>
      <c r="O413" s="304" t="s">
        <v>17046</v>
      </c>
      <c r="P413" s="308">
        <v>3175954.68</v>
      </c>
      <c r="Q413" s="308"/>
      <c r="R413" s="308">
        <v>0</v>
      </c>
      <c r="S413" s="308">
        <v>0</v>
      </c>
      <c r="T413" s="308">
        <f t="shared" si="193"/>
        <v>3175954.68</v>
      </c>
      <c r="U413" s="302">
        <f t="shared" si="179"/>
        <v>704.43710324941776</v>
      </c>
      <c r="V413" s="308">
        <v>2097.2606248197844</v>
      </c>
    </row>
    <row r="414" spans="1:22" ht="35.25" x14ac:dyDescent="0.5">
      <c r="A414" s="267">
        <v>444</v>
      </c>
      <c r="B414" s="267">
        <v>1</v>
      </c>
      <c r="C414" s="317">
        <f>SUBTOTAL(9,$B$377:B414)</f>
        <v>38</v>
      </c>
      <c r="D414" s="310" t="s">
        <v>5054</v>
      </c>
      <c r="E414" s="311"/>
      <c r="F414" s="301">
        <v>1961</v>
      </c>
      <c r="G414" s="301" t="s">
        <v>17162</v>
      </c>
      <c r="H414" s="301">
        <v>4</v>
      </c>
      <c r="I414" s="301">
        <v>2</v>
      </c>
      <c r="J414" s="312">
        <v>1356.2</v>
      </c>
      <c r="K414" s="312">
        <v>1151.0999999999999</v>
      </c>
      <c r="L414" s="313">
        <v>80</v>
      </c>
      <c r="M414" s="301" t="s">
        <v>17029</v>
      </c>
      <c r="N414" s="301" t="s">
        <v>17045</v>
      </c>
      <c r="O414" s="304" t="s">
        <v>17272</v>
      </c>
      <c r="P414" s="308">
        <v>9072360.7899999991</v>
      </c>
      <c r="Q414" s="308"/>
      <c r="R414" s="308">
        <v>0</v>
      </c>
      <c r="S414" s="308">
        <v>0</v>
      </c>
      <c r="T414" s="308">
        <f t="shared" si="193"/>
        <v>9072360.7899999991</v>
      </c>
      <c r="U414" s="302">
        <f t="shared" si="179"/>
        <v>6689.5448975077416</v>
      </c>
      <c r="V414" s="308">
        <v>7038.641383276803</v>
      </c>
    </row>
    <row r="415" spans="1:22" ht="35.25" x14ac:dyDescent="0.5">
      <c r="A415" s="267">
        <v>445</v>
      </c>
      <c r="B415" s="267">
        <v>1</v>
      </c>
      <c r="C415" s="317">
        <f>SUBTOTAL(9,$B$377:B415)</f>
        <v>39</v>
      </c>
      <c r="D415" s="310" t="s">
        <v>7561</v>
      </c>
      <c r="E415" s="311"/>
      <c r="F415" s="301">
        <v>1968</v>
      </c>
      <c r="G415" s="301" t="s">
        <v>17162</v>
      </c>
      <c r="H415" s="301" t="s">
        <v>17039</v>
      </c>
      <c r="I415" s="301" t="s">
        <v>17032</v>
      </c>
      <c r="J415" s="312">
        <v>3176.3</v>
      </c>
      <c r="K415" s="312">
        <v>3176.3</v>
      </c>
      <c r="L415" s="313">
        <v>143</v>
      </c>
      <c r="M415" s="301" t="s">
        <v>17029</v>
      </c>
      <c r="N415" s="301" t="s">
        <v>17045</v>
      </c>
      <c r="O415" s="304" t="s">
        <v>17468</v>
      </c>
      <c r="P415" s="308">
        <v>6200000</v>
      </c>
      <c r="Q415" s="308"/>
      <c r="R415" s="308">
        <v>0</v>
      </c>
      <c r="S415" s="308">
        <v>0</v>
      </c>
      <c r="T415" s="308">
        <f t="shared" si="193"/>
        <v>6200000</v>
      </c>
      <c r="U415" s="302">
        <f t="shared" si="179"/>
        <v>1951.9566791549914</v>
      </c>
      <c r="V415" s="308">
        <v>2874.4044104775999</v>
      </c>
    </row>
    <row r="416" spans="1:22" ht="35.25" x14ac:dyDescent="0.5">
      <c r="A416" s="267">
        <v>446</v>
      </c>
      <c r="B416" s="267">
        <v>1</v>
      </c>
      <c r="C416" s="317">
        <f>SUBTOTAL(9,$B$377:B416)</f>
        <v>40</v>
      </c>
      <c r="D416" s="310" t="s">
        <v>4958</v>
      </c>
      <c r="E416" s="311"/>
      <c r="F416" s="301">
        <v>1935</v>
      </c>
      <c r="G416" s="301" t="s">
        <v>17162</v>
      </c>
      <c r="H416" s="301">
        <v>4</v>
      </c>
      <c r="I416" s="301">
        <v>2</v>
      </c>
      <c r="J416" s="312">
        <v>1566.2</v>
      </c>
      <c r="K416" s="312">
        <v>1429.2</v>
      </c>
      <c r="L416" s="313">
        <v>62</v>
      </c>
      <c r="M416" s="301" t="s">
        <v>17029</v>
      </c>
      <c r="N416" s="301" t="s">
        <v>17045</v>
      </c>
      <c r="O416" s="304" t="s">
        <v>17469</v>
      </c>
      <c r="P416" s="308">
        <v>19014045.34</v>
      </c>
      <c r="Q416" s="308"/>
      <c r="R416" s="308">
        <v>0</v>
      </c>
      <c r="S416" s="308">
        <v>0</v>
      </c>
      <c r="T416" s="308">
        <f t="shared" si="193"/>
        <v>19014045.34</v>
      </c>
      <c r="U416" s="302">
        <f t="shared" si="179"/>
        <v>12140.240927084664</v>
      </c>
      <c r="V416" s="308">
        <v>12140.404891073938</v>
      </c>
    </row>
    <row r="417" spans="1:22" ht="35.25" x14ac:dyDescent="0.5">
      <c r="A417" s="267">
        <v>447</v>
      </c>
      <c r="B417" s="267">
        <v>1</v>
      </c>
      <c r="C417" s="317">
        <f>SUBTOTAL(9,$B$377:B417)</f>
        <v>41</v>
      </c>
      <c r="D417" s="310" t="s">
        <v>5793</v>
      </c>
      <c r="E417" s="311"/>
      <c r="F417" s="301">
        <v>1968</v>
      </c>
      <c r="G417" s="301" t="s">
        <v>17162</v>
      </c>
      <c r="H417" s="301">
        <v>5</v>
      </c>
      <c r="I417" s="301">
        <v>5</v>
      </c>
      <c r="J417" s="312">
        <v>4706.8</v>
      </c>
      <c r="K417" s="312">
        <v>3495.5</v>
      </c>
      <c r="L417" s="313">
        <v>226</v>
      </c>
      <c r="M417" s="301" t="s">
        <v>17029</v>
      </c>
      <c r="N417" s="301" t="s">
        <v>17045</v>
      </c>
      <c r="O417" s="304" t="s">
        <v>17305</v>
      </c>
      <c r="P417" s="308">
        <v>357490</v>
      </c>
      <c r="Q417" s="308"/>
      <c r="R417" s="308">
        <v>0</v>
      </c>
      <c r="S417" s="308">
        <v>0</v>
      </c>
      <c r="T417" s="308">
        <f t="shared" si="193"/>
        <v>357490</v>
      </c>
      <c r="U417" s="302">
        <f t="shared" si="179"/>
        <v>75.951814396192745</v>
      </c>
      <c r="V417" s="308">
        <v>6556.47</v>
      </c>
    </row>
    <row r="418" spans="1:22" ht="35.25" x14ac:dyDescent="0.5">
      <c r="A418" s="267">
        <v>448</v>
      </c>
      <c r="B418" s="267">
        <v>1</v>
      </c>
      <c r="C418" s="317">
        <f>SUBTOTAL(9,$B$377:B418)</f>
        <v>42</v>
      </c>
      <c r="D418" s="310" t="s">
        <v>6891</v>
      </c>
      <c r="E418" s="311"/>
      <c r="F418" s="301">
        <v>1968</v>
      </c>
      <c r="G418" s="301" t="s">
        <v>17162</v>
      </c>
      <c r="H418" s="301">
        <v>5</v>
      </c>
      <c r="I418" s="301">
        <v>6</v>
      </c>
      <c r="J418" s="312">
        <v>4551.3</v>
      </c>
      <c r="K418" s="312">
        <v>4456.07</v>
      </c>
      <c r="L418" s="313">
        <v>265</v>
      </c>
      <c r="M418" s="301" t="s">
        <v>17029</v>
      </c>
      <c r="N418" s="301" t="s">
        <v>17045</v>
      </c>
      <c r="O418" s="304" t="s">
        <v>17464</v>
      </c>
      <c r="P418" s="308">
        <v>9501184.9399999995</v>
      </c>
      <c r="Q418" s="308"/>
      <c r="R418" s="308">
        <v>0</v>
      </c>
      <c r="S418" s="308">
        <v>0</v>
      </c>
      <c r="T418" s="308">
        <f t="shared" si="193"/>
        <v>9501184.9399999995</v>
      </c>
      <c r="U418" s="302">
        <f t="shared" si="179"/>
        <v>2087.5760639817195</v>
      </c>
      <c r="V418" s="308">
        <v>3299.2719044668552</v>
      </c>
    </row>
    <row r="419" spans="1:22" ht="35.25" x14ac:dyDescent="0.5">
      <c r="A419" s="267">
        <v>449</v>
      </c>
      <c r="B419" s="267">
        <v>1</v>
      </c>
      <c r="C419" s="317">
        <f>SUBTOTAL(9,$B$377:B419)</f>
        <v>43</v>
      </c>
      <c r="D419" s="310" t="s">
        <v>97</v>
      </c>
      <c r="E419" s="311"/>
      <c r="F419" s="301">
        <v>1997</v>
      </c>
      <c r="G419" s="301" t="s">
        <v>17162</v>
      </c>
      <c r="H419" s="301">
        <v>9</v>
      </c>
      <c r="I419" s="301">
        <v>2</v>
      </c>
      <c r="J419" s="312">
        <v>5737.8</v>
      </c>
      <c r="K419" s="312">
        <v>4244.5</v>
      </c>
      <c r="L419" s="313">
        <v>120</v>
      </c>
      <c r="M419" s="301" t="s">
        <v>17029</v>
      </c>
      <c r="N419" s="301" t="s">
        <v>17045</v>
      </c>
      <c r="O419" s="304" t="s">
        <v>17274</v>
      </c>
      <c r="P419" s="308">
        <v>7864780</v>
      </c>
      <c r="Q419" s="308"/>
      <c r="R419" s="308">
        <v>0</v>
      </c>
      <c r="S419" s="308">
        <v>0</v>
      </c>
      <c r="T419" s="308">
        <f t="shared" si="193"/>
        <v>7864780</v>
      </c>
      <c r="U419" s="302">
        <f t="shared" si="179"/>
        <v>1370.6960856077242</v>
      </c>
      <c r="V419" s="308">
        <v>1938.1207082854055</v>
      </c>
    </row>
    <row r="420" spans="1:22" ht="35.25" x14ac:dyDescent="0.5">
      <c r="A420" s="267">
        <v>450</v>
      </c>
      <c r="B420" s="267">
        <v>1</v>
      </c>
      <c r="C420" s="317">
        <f>SUBTOTAL(9,$B$377:B420)</f>
        <v>44</v>
      </c>
      <c r="D420" s="310" t="s">
        <v>7137</v>
      </c>
      <c r="E420" s="311"/>
      <c r="F420" s="301">
        <v>1981</v>
      </c>
      <c r="G420" s="301" t="s">
        <v>17162</v>
      </c>
      <c r="H420" s="301">
        <v>6</v>
      </c>
      <c r="I420" s="301">
        <v>1</v>
      </c>
      <c r="J420" s="312">
        <v>992.7</v>
      </c>
      <c r="K420" s="312">
        <v>982.4</v>
      </c>
      <c r="L420" s="313">
        <v>40</v>
      </c>
      <c r="M420" s="301" t="s">
        <v>17029</v>
      </c>
      <c r="N420" s="301" t="s">
        <v>17045</v>
      </c>
      <c r="O420" s="304" t="s">
        <v>17347</v>
      </c>
      <c r="P420" s="308">
        <v>6480810</v>
      </c>
      <c r="Q420" s="308"/>
      <c r="R420" s="308">
        <v>0</v>
      </c>
      <c r="S420" s="308">
        <v>0</v>
      </c>
      <c r="T420" s="308">
        <f t="shared" si="193"/>
        <v>6480810</v>
      </c>
      <c r="U420" s="302">
        <f t="shared" si="179"/>
        <v>6528.4678150498639</v>
      </c>
      <c r="V420" s="308">
        <v>7988.2674322554649</v>
      </c>
    </row>
    <row r="421" spans="1:22" ht="35.25" x14ac:dyDescent="0.5">
      <c r="A421" s="267">
        <v>451</v>
      </c>
      <c r="B421" s="267">
        <v>1</v>
      </c>
      <c r="C421" s="317">
        <f>SUBTOTAL(9,$B$377:B421)</f>
        <v>45</v>
      </c>
      <c r="D421" s="310" t="s">
        <v>874</v>
      </c>
      <c r="E421" s="311"/>
      <c r="F421" s="301">
        <v>1950</v>
      </c>
      <c r="G421" s="301" t="s">
        <v>17162</v>
      </c>
      <c r="H421" s="301">
        <v>2</v>
      </c>
      <c r="I421" s="301">
        <v>2</v>
      </c>
      <c r="J421" s="312">
        <v>860.2</v>
      </c>
      <c r="K421" s="312">
        <v>628.29999999999995</v>
      </c>
      <c r="L421" s="313">
        <v>31</v>
      </c>
      <c r="M421" s="301" t="s">
        <v>17029</v>
      </c>
      <c r="N421" s="301" t="s">
        <v>17045</v>
      </c>
      <c r="O421" s="304" t="s">
        <v>17468</v>
      </c>
      <c r="P421" s="308">
        <v>6986175.7699999996</v>
      </c>
      <c r="Q421" s="308"/>
      <c r="R421" s="308">
        <v>0</v>
      </c>
      <c r="S421" s="308">
        <v>0</v>
      </c>
      <c r="T421" s="308">
        <f t="shared" si="193"/>
        <v>6986175.7699999996</v>
      </c>
      <c r="U421" s="302">
        <f t="shared" si="179"/>
        <v>8121.5714601255513</v>
      </c>
      <c r="V421" s="308">
        <v>8834.4199023482906</v>
      </c>
    </row>
    <row r="422" spans="1:22" ht="35.25" x14ac:dyDescent="0.5">
      <c r="A422" s="267">
        <v>452</v>
      </c>
      <c r="B422" s="267">
        <v>1</v>
      </c>
      <c r="C422" s="317">
        <f>SUBTOTAL(9,$B$377:B422)</f>
        <v>46</v>
      </c>
      <c r="D422" s="310" t="s">
        <v>870</v>
      </c>
      <c r="E422" s="311"/>
      <c r="F422" s="301">
        <v>1949</v>
      </c>
      <c r="G422" s="301" t="s">
        <v>17162</v>
      </c>
      <c r="H422" s="301">
        <v>2</v>
      </c>
      <c r="I422" s="301">
        <v>1</v>
      </c>
      <c r="J422" s="312">
        <v>500.7</v>
      </c>
      <c r="K422" s="312">
        <v>455</v>
      </c>
      <c r="L422" s="313">
        <v>21</v>
      </c>
      <c r="M422" s="301" t="s">
        <v>17029</v>
      </c>
      <c r="N422" s="301" t="s">
        <v>17045</v>
      </c>
      <c r="O422" s="304" t="s">
        <v>17468</v>
      </c>
      <c r="P422" s="308">
        <v>4816891.2</v>
      </c>
      <c r="Q422" s="308"/>
      <c r="R422" s="308">
        <v>0</v>
      </c>
      <c r="S422" s="308">
        <v>0</v>
      </c>
      <c r="T422" s="308">
        <f t="shared" si="193"/>
        <v>4816891.2</v>
      </c>
      <c r="U422" s="302">
        <f t="shared" si="179"/>
        <v>9620.3139604553635</v>
      </c>
      <c r="V422" s="308">
        <v>10559.194887157979</v>
      </c>
    </row>
    <row r="423" spans="1:22" ht="35.25" x14ac:dyDescent="0.5">
      <c r="A423" s="267">
        <v>51</v>
      </c>
      <c r="B423" s="267">
        <v>1</v>
      </c>
      <c r="C423" s="317">
        <f>SUBTOTAL(9,$B$377:B423)</f>
        <v>47</v>
      </c>
      <c r="D423" s="310" t="s">
        <v>4723</v>
      </c>
      <c r="E423" s="311"/>
      <c r="F423" s="301">
        <v>1976</v>
      </c>
      <c r="G423" s="301" t="s">
        <v>17162</v>
      </c>
      <c r="H423" s="301">
        <v>5</v>
      </c>
      <c r="I423" s="301">
        <v>1</v>
      </c>
      <c r="J423" s="312">
        <v>579.79999999999995</v>
      </c>
      <c r="K423" s="312">
        <v>348.4</v>
      </c>
      <c r="L423" s="313">
        <v>37</v>
      </c>
      <c r="M423" s="301" t="s">
        <v>17029</v>
      </c>
      <c r="N423" s="301" t="s">
        <v>17045</v>
      </c>
      <c r="O423" s="304" t="s">
        <v>17468</v>
      </c>
      <c r="P423" s="308">
        <v>3048912.3800000004</v>
      </c>
      <c r="Q423" s="308"/>
      <c r="R423" s="308">
        <v>0</v>
      </c>
      <c r="S423" s="308">
        <v>0</v>
      </c>
      <c r="T423" s="308">
        <f t="shared" si="193"/>
        <v>3048912.3800000004</v>
      </c>
      <c r="U423" s="302">
        <f t="shared" si="179"/>
        <v>5258.5587788892735</v>
      </c>
      <c r="V423" s="308">
        <v>10879.262796136602</v>
      </c>
    </row>
    <row r="424" spans="1:22" ht="35.25" x14ac:dyDescent="0.5">
      <c r="A424" s="267">
        <v>53</v>
      </c>
      <c r="B424" s="267">
        <v>1</v>
      </c>
      <c r="C424" s="317">
        <f>SUBTOTAL(9,$B$377:B424)</f>
        <v>48</v>
      </c>
      <c r="D424" s="310" t="s">
        <v>6645</v>
      </c>
      <c r="E424" s="311"/>
      <c r="F424" s="301">
        <v>1973</v>
      </c>
      <c r="G424" s="301" t="s">
        <v>17162</v>
      </c>
      <c r="H424" s="301">
        <v>9</v>
      </c>
      <c r="I424" s="301" t="s">
        <v>16980</v>
      </c>
      <c r="J424" s="312">
        <v>1958.4</v>
      </c>
      <c r="K424" s="312">
        <v>1958.4</v>
      </c>
      <c r="L424" s="313">
        <v>92</v>
      </c>
      <c r="M424" s="301" t="s">
        <v>17029</v>
      </c>
      <c r="N424" s="301" t="s">
        <v>17045</v>
      </c>
      <c r="O424" s="304" t="s">
        <v>17047</v>
      </c>
      <c r="P424" s="308">
        <v>1413024.25</v>
      </c>
      <c r="Q424" s="308"/>
      <c r="R424" s="308">
        <v>0</v>
      </c>
      <c r="S424" s="308">
        <v>0</v>
      </c>
      <c r="T424" s="308">
        <f t="shared" si="193"/>
        <v>1413024.25</v>
      </c>
      <c r="U424" s="302">
        <f t="shared" si="179"/>
        <v>721.519735498366</v>
      </c>
      <c r="V424" s="308">
        <v>7753.3706914828426</v>
      </c>
    </row>
    <row r="425" spans="1:22" ht="35.25" x14ac:dyDescent="0.5">
      <c r="A425" s="267">
        <v>33</v>
      </c>
      <c r="B425" s="267">
        <v>1</v>
      </c>
      <c r="C425" s="317">
        <f>SUBTOTAL(9,$B$377:B425)</f>
        <v>49</v>
      </c>
      <c r="D425" s="310" t="s">
        <v>91</v>
      </c>
      <c r="E425" s="311"/>
      <c r="F425" s="301">
        <v>1959</v>
      </c>
      <c r="G425" s="301" t="s">
        <v>17162</v>
      </c>
      <c r="H425" s="301">
        <v>4</v>
      </c>
      <c r="I425" s="301">
        <v>3</v>
      </c>
      <c r="J425" s="312">
        <v>3207</v>
      </c>
      <c r="K425" s="312">
        <v>1261.4000000000001</v>
      </c>
      <c r="L425" s="313">
        <v>82</v>
      </c>
      <c r="M425" s="301" t="s">
        <v>17029</v>
      </c>
      <c r="N425" s="301" t="s">
        <v>17045</v>
      </c>
      <c r="O425" s="304" t="s">
        <v>17054</v>
      </c>
      <c r="P425" s="308">
        <v>9538781.8399999999</v>
      </c>
      <c r="Q425" s="308"/>
      <c r="R425" s="308">
        <v>0</v>
      </c>
      <c r="S425" s="308">
        <v>0</v>
      </c>
      <c r="T425" s="308">
        <f t="shared" si="193"/>
        <v>9538781.8399999999</v>
      </c>
      <c r="U425" s="302">
        <v>3036.2358309946994</v>
      </c>
      <c r="V425" s="308">
        <v>3991.4538771437478</v>
      </c>
    </row>
    <row r="426" spans="1:22" ht="35.25" x14ac:dyDescent="0.5">
      <c r="A426" s="267">
        <v>39</v>
      </c>
      <c r="B426" s="267">
        <v>1</v>
      </c>
      <c r="C426" s="317">
        <f>SUBTOTAL(9,$B$377:B426)</f>
        <v>50</v>
      </c>
      <c r="D426" s="310" t="s">
        <v>87</v>
      </c>
      <c r="E426" s="311"/>
      <c r="F426" s="301">
        <v>1959</v>
      </c>
      <c r="G426" s="301" t="s">
        <v>17162</v>
      </c>
      <c r="H426" s="301">
        <v>3</v>
      </c>
      <c r="I426" s="301">
        <v>1</v>
      </c>
      <c r="J426" s="312">
        <v>1830.4</v>
      </c>
      <c r="K426" s="312">
        <v>1026.8</v>
      </c>
      <c r="L426" s="313">
        <v>56</v>
      </c>
      <c r="M426" s="301" t="s">
        <v>17029</v>
      </c>
      <c r="N426" s="301" t="s">
        <v>17045</v>
      </c>
      <c r="O426" s="304" t="s">
        <v>17046</v>
      </c>
      <c r="P426" s="308">
        <v>6913050.8099999996</v>
      </c>
      <c r="Q426" s="308"/>
      <c r="R426" s="308">
        <v>0</v>
      </c>
      <c r="S426" s="308">
        <v>0</v>
      </c>
      <c r="T426" s="308">
        <f t="shared" si="193"/>
        <v>6913050.8099999996</v>
      </c>
      <c r="U426" s="302">
        <v>3861.9273328234262</v>
      </c>
      <c r="V426" s="308">
        <v>5148.1732517482515</v>
      </c>
    </row>
    <row r="427" spans="1:22" ht="35.25" x14ac:dyDescent="0.5">
      <c r="A427" s="267">
        <v>669</v>
      </c>
      <c r="B427" s="267">
        <v>1</v>
      </c>
      <c r="C427" s="317">
        <f>SUBTOTAL(9,$B$377:B427)</f>
        <v>51</v>
      </c>
      <c r="D427" s="310" t="s">
        <v>179</v>
      </c>
      <c r="E427" s="311"/>
      <c r="F427" s="301">
        <v>1962</v>
      </c>
      <c r="G427" s="301" t="s">
        <v>17162</v>
      </c>
      <c r="H427" s="301">
        <v>4</v>
      </c>
      <c r="I427" s="301">
        <v>2</v>
      </c>
      <c r="J427" s="312">
        <v>1399</v>
      </c>
      <c r="K427" s="312">
        <v>1283.0999999999999</v>
      </c>
      <c r="L427" s="313">
        <v>46</v>
      </c>
      <c r="M427" s="301" t="s">
        <v>17029</v>
      </c>
      <c r="N427" s="301" t="s">
        <v>17045</v>
      </c>
      <c r="O427" s="304" t="s">
        <v>17462</v>
      </c>
      <c r="P427" s="308">
        <v>6821719.1699999999</v>
      </c>
      <c r="Q427" s="308"/>
      <c r="R427" s="308">
        <v>0</v>
      </c>
      <c r="S427" s="308">
        <v>0</v>
      </c>
      <c r="T427" s="308">
        <f t="shared" si="193"/>
        <v>6821719.1699999999</v>
      </c>
      <c r="U427" s="302">
        <f t="shared" ref="U427:U489" si="194">P427/J427</f>
        <v>4876.1395067905651</v>
      </c>
      <c r="V427" s="308">
        <v>4888.8</v>
      </c>
    </row>
    <row r="428" spans="1:22" ht="35.25" x14ac:dyDescent="0.5">
      <c r="B428" s="267">
        <v>1</v>
      </c>
      <c r="C428" s="317">
        <f>SUBTOTAL(9,$B$377:B428)</f>
        <v>52</v>
      </c>
      <c r="D428" s="310" t="s">
        <v>5540</v>
      </c>
      <c r="E428" s="311"/>
      <c r="F428" s="301">
        <v>1984</v>
      </c>
      <c r="G428" s="301" t="s">
        <v>17162</v>
      </c>
      <c r="H428" s="301">
        <v>5</v>
      </c>
      <c r="I428" s="301">
        <v>3</v>
      </c>
      <c r="J428" s="312">
        <v>3258.2</v>
      </c>
      <c r="K428" s="312">
        <v>1917.3</v>
      </c>
      <c r="L428" s="313">
        <v>156</v>
      </c>
      <c r="M428" s="301" t="s">
        <v>17029</v>
      </c>
      <c r="N428" s="301" t="s">
        <v>17045</v>
      </c>
      <c r="O428" s="304" t="s">
        <v>17062</v>
      </c>
      <c r="P428" s="308">
        <v>7122455.5800000001</v>
      </c>
      <c r="Q428" s="308"/>
      <c r="R428" s="308">
        <v>0</v>
      </c>
      <c r="S428" s="308">
        <v>0</v>
      </c>
      <c r="T428" s="308">
        <f t="shared" si="193"/>
        <v>7122455.5800000001</v>
      </c>
      <c r="U428" s="302">
        <f t="shared" si="194"/>
        <v>2186.0093241667178</v>
      </c>
      <c r="V428" s="308">
        <v>3518.5915720336384</v>
      </c>
    </row>
    <row r="429" spans="1:22" ht="35.25" x14ac:dyDescent="0.5">
      <c r="B429" s="267">
        <v>1</v>
      </c>
      <c r="C429" s="317">
        <f>SUBTOTAL(9,$B$377:B429)</f>
        <v>53</v>
      </c>
      <c r="D429" s="310" t="s">
        <v>70</v>
      </c>
      <c r="E429" s="311"/>
      <c r="F429" s="301">
        <v>1955</v>
      </c>
      <c r="G429" s="301" t="s">
        <v>17162</v>
      </c>
      <c r="H429" s="301">
        <v>3</v>
      </c>
      <c r="I429" s="301">
        <v>3</v>
      </c>
      <c r="J429" s="312">
        <v>1403.96</v>
      </c>
      <c r="K429" s="312">
        <v>1268.56</v>
      </c>
      <c r="L429" s="313">
        <v>52</v>
      </c>
      <c r="M429" s="301" t="s">
        <v>17029</v>
      </c>
      <c r="N429" s="301" t="s">
        <v>17045</v>
      </c>
      <c r="O429" s="304" t="s">
        <v>17046</v>
      </c>
      <c r="P429" s="308">
        <v>7565864.0899999999</v>
      </c>
      <c r="Q429" s="308">
        <v>0</v>
      </c>
      <c r="R429" s="308">
        <v>0</v>
      </c>
      <c r="S429" s="308">
        <v>0</v>
      </c>
      <c r="T429" s="308">
        <f t="shared" si="193"/>
        <v>7565864.0899999999</v>
      </c>
      <c r="U429" s="302">
        <f t="shared" si="194"/>
        <v>5388.945618108778</v>
      </c>
      <c r="V429" s="308">
        <v>6789.0549554118352</v>
      </c>
    </row>
    <row r="430" spans="1:22" ht="35.25" x14ac:dyDescent="0.5">
      <c r="B430" s="267">
        <v>1</v>
      </c>
      <c r="C430" s="317">
        <f>SUBTOTAL(9,$B$377:B430)</f>
        <v>54</v>
      </c>
      <c r="D430" s="310" t="s">
        <v>73</v>
      </c>
      <c r="E430" s="311"/>
      <c r="F430" s="301">
        <v>1995</v>
      </c>
      <c r="G430" s="301" t="s">
        <v>17034</v>
      </c>
      <c r="H430" s="301">
        <v>9</v>
      </c>
      <c r="I430" s="301">
        <v>1</v>
      </c>
      <c r="J430" s="312">
        <v>3212.7</v>
      </c>
      <c r="K430" s="312">
        <v>2297.9</v>
      </c>
      <c r="L430" s="313">
        <v>116</v>
      </c>
      <c r="M430" s="301" t="s">
        <v>17029</v>
      </c>
      <c r="N430" s="301" t="s">
        <v>17045</v>
      </c>
      <c r="O430" s="304" t="s">
        <v>17047</v>
      </c>
      <c r="P430" s="308">
        <v>22014313.32</v>
      </c>
      <c r="Q430" s="308">
        <v>0</v>
      </c>
      <c r="R430" s="308">
        <v>0</v>
      </c>
      <c r="S430" s="308">
        <v>0</v>
      </c>
      <c r="T430" s="308">
        <f t="shared" si="193"/>
        <v>22014313.32</v>
      </c>
      <c r="U430" s="302">
        <f t="shared" si="194"/>
        <v>6852.2779344476612</v>
      </c>
      <c r="V430" s="308">
        <v>6901.468512466151</v>
      </c>
    </row>
    <row r="431" spans="1:22" ht="35.25" x14ac:dyDescent="0.5">
      <c r="B431" s="267">
        <v>1</v>
      </c>
      <c r="C431" s="317">
        <f>SUBTOTAL(9,$B$377:B431)</f>
        <v>55</v>
      </c>
      <c r="D431" s="310" t="s">
        <v>75</v>
      </c>
      <c r="E431" s="311"/>
      <c r="F431" s="301">
        <v>1929</v>
      </c>
      <c r="G431" s="301" t="s">
        <v>17162</v>
      </c>
      <c r="H431" s="301">
        <v>3</v>
      </c>
      <c r="I431" s="301">
        <v>1</v>
      </c>
      <c r="J431" s="312">
        <v>566.5</v>
      </c>
      <c r="K431" s="312">
        <v>515.5</v>
      </c>
      <c r="L431" s="313">
        <v>13</v>
      </c>
      <c r="M431" s="301" t="s">
        <v>17029</v>
      </c>
      <c r="N431" s="301" t="s">
        <v>17045</v>
      </c>
      <c r="O431" s="304" t="s">
        <v>17048</v>
      </c>
      <c r="P431" s="308">
        <v>2452195.6799999997</v>
      </c>
      <c r="Q431" s="308">
        <v>0</v>
      </c>
      <c r="R431" s="308">
        <v>0</v>
      </c>
      <c r="S431" s="308">
        <v>0</v>
      </c>
      <c r="T431" s="308">
        <f t="shared" si="193"/>
        <v>2452195.6799999997</v>
      </c>
      <c r="U431" s="302">
        <f t="shared" si="194"/>
        <v>4328.6772815533977</v>
      </c>
      <c r="V431" s="308">
        <v>6145.8008261253299</v>
      </c>
    </row>
    <row r="432" spans="1:22" ht="35.25" x14ac:dyDescent="0.5">
      <c r="B432" s="267">
        <v>1</v>
      </c>
      <c r="C432" s="317">
        <f>SUBTOTAL(9,$B$377:B432)</f>
        <v>56</v>
      </c>
      <c r="D432" s="310" t="s">
        <v>107</v>
      </c>
      <c r="E432" s="311"/>
      <c r="F432" s="301">
        <v>1928</v>
      </c>
      <c r="G432" s="301" t="s">
        <v>17162</v>
      </c>
      <c r="H432" s="301">
        <v>3</v>
      </c>
      <c r="I432" s="301">
        <v>2</v>
      </c>
      <c r="J432" s="312">
        <v>806.4</v>
      </c>
      <c r="K432" s="312">
        <v>737.4</v>
      </c>
      <c r="L432" s="313">
        <v>33</v>
      </c>
      <c r="M432" s="301" t="s">
        <v>17029</v>
      </c>
      <c r="N432" s="301" t="s">
        <v>17045</v>
      </c>
      <c r="O432" s="304" t="s">
        <v>17048</v>
      </c>
      <c r="P432" s="308">
        <v>4453145.03</v>
      </c>
      <c r="Q432" s="308">
        <v>0</v>
      </c>
      <c r="R432" s="308">
        <v>0</v>
      </c>
      <c r="S432" s="308">
        <v>0</v>
      </c>
      <c r="T432" s="308">
        <f t="shared" si="193"/>
        <v>4453145.03</v>
      </c>
      <c r="U432" s="302">
        <f t="shared" si="194"/>
        <v>5522.2532614087304</v>
      </c>
      <c r="V432" s="308">
        <v>6389.3495833333336</v>
      </c>
    </row>
    <row r="433" spans="2:22" ht="35.25" x14ac:dyDescent="0.5">
      <c r="B433" s="267">
        <v>1</v>
      </c>
      <c r="C433" s="317">
        <f>SUBTOTAL(9,$B$377:B433)</f>
        <v>57</v>
      </c>
      <c r="D433" s="310" t="s">
        <v>84</v>
      </c>
      <c r="E433" s="311"/>
      <c r="F433" s="301">
        <v>1980</v>
      </c>
      <c r="G433" s="301" t="s">
        <v>17162</v>
      </c>
      <c r="H433" s="301">
        <v>4</v>
      </c>
      <c r="I433" s="301">
        <v>1</v>
      </c>
      <c r="J433" s="312">
        <v>894.7</v>
      </c>
      <c r="K433" s="312">
        <v>790.9</v>
      </c>
      <c r="L433" s="313">
        <v>39</v>
      </c>
      <c r="M433" s="301" t="s">
        <v>17029</v>
      </c>
      <c r="N433" s="301" t="s">
        <v>17045</v>
      </c>
      <c r="O433" s="304" t="s">
        <v>17052</v>
      </c>
      <c r="P433" s="308">
        <v>3361971.28</v>
      </c>
      <c r="Q433" s="308">
        <v>0</v>
      </c>
      <c r="R433" s="308">
        <v>0</v>
      </c>
      <c r="S433" s="308">
        <v>0</v>
      </c>
      <c r="T433" s="308">
        <f t="shared" si="193"/>
        <v>3361971.28</v>
      </c>
      <c r="U433" s="302">
        <f t="shared" si="194"/>
        <v>3757.6520397898735</v>
      </c>
      <c r="V433" s="308">
        <v>4909.3938795126851</v>
      </c>
    </row>
    <row r="434" spans="2:22" ht="35.25" x14ac:dyDescent="0.5">
      <c r="B434" s="267">
        <v>1</v>
      </c>
      <c r="C434" s="317">
        <f>SUBTOTAL(9,$B$377:B434)</f>
        <v>58</v>
      </c>
      <c r="D434" s="310" t="s">
        <v>85</v>
      </c>
      <c r="E434" s="311"/>
      <c r="F434" s="301">
        <v>1974</v>
      </c>
      <c r="G434" s="301" t="s">
        <v>17162</v>
      </c>
      <c r="H434" s="301">
        <v>2</v>
      </c>
      <c r="I434" s="301">
        <v>3</v>
      </c>
      <c r="J434" s="312">
        <v>936.7</v>
      </c>
      <c r="K434" s="312">
        <v>895.7</v>
      </c>
      <c r="L434" s="313">
        <v>51</v>
      </c>
      <c r="M434" s="301" t="s">
        <v>17029</v>
      </c>
      <c r="N434" s="301" t="s">
        <v>17045</v>
      </c>
      <c r="O434" s="304" t="s">
        <v>17052</v>
      </c>
      <c r="P434" s="308">
        <v>6649213.2199999997</v>
      </c>
      <c r="Q434" s="308">
        <v>0</v>
      </c>
      <c r="R434" s="308">
        <v>0</v>
      </c>
      <c r="S434" s="308">
        <v>0</v>
      </c>
      <c r="T434" s="308">
        <f t="shared" si="193"/>
        <v>6649213.2199999997</v>
      </c>
      <c r="U434" s="302">
        <f t="shared" si="194"/>
        <v>7098.5515319739507</v>
      </c>
      <c r="V434" s="308">
        <v>8889.4374719760854</v>
      </c>
    </row>
    <row r="435" spans="2:22" ht="35.25" x14ac:dyDescent="0.5">
      <c r="B435" s="267">
        <v>1</v>
      </c>
      <c r="C435" s="317">
        <f>SUBTOTAL(9,$B$377:B435)</f>
        <v>59</v>
      </c>
      <c r="D435" s="310" t="s">
        <v>86</v>
      </c>
      <c r="E435" s="311"/>
      <c r="F435" s="301">
        <v>1990</v>
      </c>
      <c r="G435" s="301" t="s">
        <v>17034</v>
      </c>
      <c r="H435" s="301">
        <v>9</v>
      </c>
      <c r="I435" s="301">
        <v>2</v>
      </c>
      <c r="J435" s="312">
        <v>4384</v>
      </c>
      <c r="K435" s="312">
        <v>3943.7</v>
      </c>
      <c r="L435" s="313">
        <v>182</v>
      </c>
      <c r="M435" s="301" t="s">
        <v>17029</v>
      </c>
      <c r="N435" s="301" t="s">
        <v>17045</v>
      </c>
      <c r="O435" s="304" t="s">
        <v>17047</v>
      </c>
      <c r="P435" s="308">
        <v>36527319.320000008</v>
      </c>
      <c r="Q435" s="308">
        <v>0</v>
      </c>
      <c r="R435" s="308">
        <v>0</v>
      </c>
      <c r="S435" s="308">
        <v>0</v>
      </c>
      <c r="T435" s="308">
        <f t="shared" si="193"/>
        <v>36527319.320000008</v>
      </c>
      <c r="U435" s="302">
        <f t="shared" si="194"/>
        <v>8331.9615237226299</v>
      </c>
      <c r="V435" s="308">
        <v>11754.708458029198</v>
      </c>
    </row>
    <row r="436" spans="2:22" ht="35.25" x14ac:dyDescent="0.5">
      <c r="B436" s="267">
        <v>1</v>
      </c>
      <c r="C436" s="317">
        <f>SUBTOTAL(9,$B$377:B436)</f>
        <v>60</v>
      </c>
      <c r="D436" s="310" t="s">
        <v>90</v>
      </c>
      <c r="E436" s="311"/>
      <c r="F436" s="301">
        <v>1980</v>
      </c>
      <c r="G436" s="301" t="s">
        <v>17162</v>
      </c>
      <c r="H436" s="301">
        <v>5</v>
      </c>
      <c r="I436" s="301">
        <v>1</v>
      </c>
      <c r="J436" s="312">
        <v>807.5</v>
      </c>
      <c r="K436" s="312">
        <v>706.7</v>
      </c>
      <c r="L436" s="313">
        <v>21</v>
      </c>
      <c r="M436" s="301" t="s">
        <v>17029</v>
      </c>
      <c r="N436" s="301" t="s">
        <v>17045</v>
      </c>
      <c r="O436" s="304" t="s">
        <v>17053</v>
      </c>
      <c r="P436" s="308">
        <v>2275180.2000000002</v>
      </c>
      <c r="Q436" s="308">
        <v>0</v>
      </c>
      <c r="R436" s="308">
        <v>0</v>
      </c>
      <c r="S436" s="308">
        <v>0</v>
      </c>
      <c r="T436" s="308">
        <f t="shared" si="193"/>
        <v>2275180.2000000002</v>
      </c>
      <c r="U436" s="302">
        <f t="shared" si="194"/>
        <v>2817.5606191950465</v>
      </c>
      <c r="V436" s="308">
        <v>2978.4166699690404</v>
      </c>
    </row>
    <row r="437" spans="2:22" ht="35.25" x14ac:dyDescent="0.5">
      <c r="B437" s="267">
        <v>1</v>
      </c>
      <c r="C437" s="317">
        <f>SUBTOTAL(9,$B$377:B437)</f>
        <v>61</v>
      </c>
      <c r="D437" s="310" t="s">
        <v>93</v>
      </c>
      <c r="E437" s="311"/>
      <c r="F437" s="301">
        <v>1968</v>
      </c>
      <c r="G437" s="301" t="s">
        <v>17162</v>
      </c>
      <c r="H437" s="301">
        <v>5</v>
      </c>
      <c r="I437" s="301">
        <v>5</v>
      </c>
      <c r="J437" s="312">
        <v>6284.9</v>
      </c>
      <c r="K437" s="312">
        <v>5186.3999999999996</v>
      </c>
      <c r="L437" s="313">
        <v>210</v>
      </c>
      <c r="M437" s="301" t="s">
        <v>17029</v>
      </c>
      <c r="N437" s="301" t="s">
        <v>17045</v>
      </c>
      <c r="O437" s="304" t="s">
        <v>17457</v>
      </c>
      <c r="P437" s="308">
        <v>9857602.9299999997</v>
      </c>
      <c r="Q437" s="308">
        <v>0</v>
      </c>
      <c r="R437" s="308">
        <v>0</v>
      </c>
      <c r="S437" s="308">
        <v>0</v>
      </c>
      <c r="T437" s="308">
        <f t="shared" si="193"/>
        <v>9857602.9299999997</v>
      </c>
      <c r="U437" s="302">
        <f t="shared" si="194"/>
        <v>1568.4581982211332</v>
      </c>
      <c r="V437" s="308">
        <v>2384.0352812296137</v>
      </c>
    </row>
    <row r="438" spans="2:22" ht="35.25" x14ac:dyDescent="0.5">
      <c r="B438" s="267">
        <v>1</v>
      </c>
      <c r="C438" s="317">
        <f>SUBTOTAL(9,$B$377:B438)</f>
        <v>62</v>
      </c>
      <c r="D438" s="310" t="s">
        <v>94</v>
      </c>
      <c r="E438" s="311"/>
      <c r="F438" s="301">
        <v>1969</v>
      </c>
      <c r="G438" s="301" t="s">
        <v>17162</v>
      </c>
      <c r="H438" s="301">
        <v>6</v>
      </c>
      <c r="I438" s="301">
        <v>1</v>
      </c>
      <c r="J438" s="312">
        <v>2218</v>
      </c>
      <c r="K438" s="312">
        <v>1608.6</v>
      </c>
      <c r="L438" s="313">
        <v>48</v>
      </c>
      <c r="M438" s="301" t="s">
        <v>17029</v>
      </c>
      <c r="N438" s="301" t="s">
        <v>17045</v>
      </c>
      <c r="O438" s="304" t="s">
        <v>17056</v>
      </c>
      <c r="P438" s="308">
        <v>4672326.47</v>
      </c>
      <c r="Q438" s="308">
        <v>0</v>
      </c>
      <c r="R438" s="308">
        <v>0</v>
      </c>
      <c r="S438" s="308">
        <v>0</v>
      </c>
      <c r="T438" s="308">
        <f t="shared" si="193"/>
        <v>4672326.47</v>
      </c>
      <c r="U438" s="302">
        <f t="shared" si="194"/>
        <v>2106.5493552750222</v>
      </c>
      <c r="V438" s="308">
        <v>2820.9311321009918</v>
      </c>
    </row>
    <row r="439" spans="2:22" ht="35.25" x14ac:dyDescent="0.5">
      <c r="B439" s="267">
        <v>1</v>
      </c>
      <c r="C439" s="317">
        <f>SUBTOTAL(9,$B$377:B439)</f>
        <v>63</v>
      </c>
      <c r="D439" s="310" t="s">
        <v>96</v>
      </c>
      <c r="E439" s="311"/>
      <c r="F439" s="301">
        <v>1966</v>
      </c>
      <c r="G439" s="301" t="s">
        <v>17162</v>
      </c>
      <c r="H439" s="301">
        <v>5</v>
      </c>
      <c r="I439" s="301">
        <v>2</v>
      </c>
      <c r="J439" s="312">
        <v>1728.5</v>
      </c>
      <c r="K439" s="312">
        <v>1025.7</v>
      </c>
      <c r="L439" s="313">
        <v>75</v>
      </c>
      <c r="M439" s="301" t="s">
        <v>17029</v>
      </c>
      <c r="N439" s="301" t="s">
        <v>17045</v>
      </c>
      <c r="O439" s="304" t="s">
        <v>17055</v>
      </c>
      <c r="P439" s="308">
        <v>4863037.2300000004</v>
      </c>
      <c r="Q439" s="308">
        <v>0</v>
      </c>
      <c r="R439" s="308">
        <v>0</v>
      </c>
      <c r="S439" s="308">
        <v>0</v>
      </c>
      <c r="T439" s="308">
        <f t="shared" si="193"/>
        <v>4863037.2300000004</v>
      </c>
      <c r="U439" s="302">
        <f t="shared" si="194"/>
        <v>2813.4435811397166</v>
      </c>
      <c r="V439" s="308">
        <v>3199.2743592710444</v>
      </c>
    </row>
    <row r="440" spans="2:22" ht="35.25" x14ac:dyDescent="0.5">
      <c r="B440" s="267">
        <v>1</v>
      </c>
      <c r="C440" s="317">
        <f>SUBTOTAL(9,$B$377:B440)</f>
        <v>64</v>
      </c>
      <c r="D440" s="310" t="s">
        <v>102</v>
      </c>
      <c r="E440" s="311"/>
      <c r="F440" s="301">
        <v>1984</v>
      </c>
      <c r="G440" s="301" t="s">
        <v>17162</v>
      </c>
      <c r="H440" s="301">
        <v>9</v>
      </c>
      <c r="I440" s="301">
        <v>1</v>
      </c>
      <c r="J440" s="312">
        <v>5895.5</v>
      </c>
      <c r="K440" s="312">
        <v>4961.3</v>
      </c>
      <c r="L440" s="313">
        <v>319</v>
      </c>
      <c r="M440" s="301" t="s">
        <v>17029</v>
      </c>
      <c r="N440" s="301" t="s">
        <v>17045</v>
      </c>
      <c r="O440" s="304" t="s">
        <v>17057</v>
      </c>
      <c r="P440" s="308">
        <v>7645640.5199999996</v>
      </c>
      <c r="Q440" s="308">
        <v>0</v>
      </c>
      <c r="R440" s="308">
        <v>0</v>
      </c>
      <c r="S440" s="308">
        <v>0</v>
      </c>
      <c r="T440" s="308">
        <f t="shared" si="193"/>
        <v>7645640.5199999996</v>
      </c>
      <c r="U440" s="302">
        <f t="shared" si="194"/>
        <v>1296.8604053939443</v>
      </c>
      <c r="V440" s="308">
        <v>2101.3131347638032</v>
      </c>
    </row>
    <row r="441" spans="2:22" ht="35.25" x14ac:dyDescent="0.5">
      <c r="B441" s="267">
        <v>1</v>
      </c>
      <c r="C441" s="317">
        <f>SUBTOTAL(9,$B$377:B441)</f>
        <v>65</v>
      </c>
      <c r="D441" s="310" t="s">
        <v>105</v>
      </c>
      <c r="E441" s="311"/>
      <c r="F441" s="301">
        <v>1959</v>
      </c>
      <c r="G441" s="301" t="s">
        <v>17162</v>
      </c>
      <c r="H441" s="301">
        <v>2</v>
      </c>
      <c r="I441" s="301">
        <v>2</v>
      </c>
      <c r="J441" s="312">
        <v>718.8</v>
      </c>
      <c r="K441" s="312">
        <v>656.3</v>
      </c>
      <c r="L441" s="313">
        <v>31</v>
      </c>
      <c r="M441" s="301" t="s">
        <v>17029</v>
      </c>
      <c r="N441" s="301" t="s">
        <v>17045</v>
      </c>
      <c r="O441" s="304" t="s">
        <v>17458</v>
      </c>
      <c r="P441" s="308">
        <v>5887719</v>
      </c>
      <c r="Q441" s="308">
        <v>0</v>
      </c>
      <c r="R441" s="308">
        <v>0</v>
      </c>
      <c r="S441" s="308">
        <v>0</v>
      </c>
      <c r="T441" s="308">
        <f t="shared" si="193"/>
        <v>5887719</v>
      </c>
      <c r="U441" s="302">
        <f t="shared" si="194"/>
        <v>8191.0392320534229</v>
      </c>
      <c r="V441" s="308">
        <v>8835.420701168614</v>
      </c>
    </row>
    <row r="442" spans="2:22" ht="35.25" x14ac:dyDescent="0.5">
      <c r="B442" s="267">
        <v>1</v>
      </c>
      <c r="C442" s="317">
        <f>SUBTOTAL(9,$B$377:B442)</f>
        <v>66</v>
      </c>
      <c r="D442" s="310" t="s">
        <v>106</v>
      </c>
      <c r="E442" s="311"/>
      <c r="F442" s="301">
        <v>1977</v>
      </c>
      <c r="G442" s="301" t="s">
        <v>17034</v>
      </c>
      <c r="H442" s="301">
        <v>5</v>
      </c>
      <c r="I442" s="301">
        <v>6</v>
      </c>
      <c r="J442" s="312">
        <v>5250.5</v>
      </c>
      <c r="K442" s="312">
        <v>4616</v>
      </c>
      <c r="L442" s="313">
        <v>236</v>
      </c>
      <c r="M442" s="301" t="s">
        <v>17029</v>
      </c>
      <c r="N442" s="301" t="s">
        <v>17045</v>
      </c>
      <c r="O442" s="304" t="s">
        <v>17047</v>
      </c>
      <c r="P442" s="308">
        <v>3252350.92</v>
      </c>
      <c r="Q442" s="308">
        <v>0</v>
      </c>
      <c r="R442" s="308">
        <v>0</v>
      </c>
      <c r="S442" s="308">
        <v>0</v>
      </c>
      <c r="T442" s="308">
        <f t="shared" ref="T442:T454" si="195">P442-R442-S442</f>
        <v>3252350.92</v>
      </c>
      <c r="U442" s="302">
        <f t="shared" si="194"/>
        <v>619.43641938862959</v>
      </c>
      <c r="V442" s="308">
        <v>1051.81</v>
      </c>
    </row>
    <row r="443" spans="2:22" ht="35.25" x14ac:dyDescent="0.5">
      <c r="B443" s="267">
        <v>1</v>
      </c>
      <c r="C443" s="317">
        <f>SUBTOTAL(9,$B$377:B443)</f>
        <v>67</v>
      </c>
      <c r="D443" s="310" t="s">
        <v>6096</v>
      </c>
      <c r="E443" s="311"/>
      <c r="F443" s="301">
        <v>1955</v>
      </c>
      <c r="G443" s="301" t="s">
        <v>17162</v>
      </c>
      <c r="H443" s="301">
        <v>2</v>
      </c>
      <c r="I443" s="301">
        <v>1</v>
      </c>
      <c r="J443" s="312">
        <v>574.4</v>
      </c>
      <c r="K443" s="312">
        <v>531.9</v>
      </c>
      <c r="L443" s="313">
        <v>24</v>
      </c>
      <c r="M443" s="301" t="s">
        <v>17029</v>
      </c>
      <c r="N443" s="301" t="s">
        <v>17045</v>
      </c>
      <c r="O443" s="304" t="s">
        <v>17050</v>
      </c>
      <c r="P443" s="308">
        <v>3919384.69</v>
      </c>
      <c r="Q443" s="308">
        <v>0</v>
      </c>
      <c r="R443" s="308">
        <v>0</v>
      </c>
      <c r="S443" s="308">
        <v>0</v>
      </c>
      <c r="T443" s="308">
        <f t="shared" si="195"/>
        <v>3919384.69</v>
      </c>
      <c r="U443" s="302">
        <f t="shared" si="194"/>
        <v>6823.4413126740947</v>
      </c>
      <c r="V443" s="308">
        <v>8654.3737743732599</v>
      </c>
    </row>
    <row r="444" spans="2:22" ht="35.25" x14ac:dyDescent="0.5">
      <c r="B444" s="267">
        <v>1</v>
      </c>
      <c r="C444" s="317">
        <f>SUBTOTAL(9,$B$377:B444)</f>
        <v>68</v>
      </c>
      <c r="D444" s="310" t="s">
        <v>4604</v>
      </c>
      <c r="E444" s="311"/>
      <c r="F444" s="301">
        <v>1982</v>
      </c>
      <c r="G444" s="301" t="s">
        <v>17034</v>
      </c>
      <c r="H444" s="301">
        <v>9</v>
      </c>
      <c r="I444" s="301">
        <v>3</v>
      </c>
      <c r="J444" s="312">
        <v>5811.9</v>
      </c>
      <c r="K444" s="312">
        <v>5761.5</v>
      </c>
      <c r="L444" s="313">
        <v>281</v>
      </c>
      <c r="M444" s="301" t="s">
        <v>17029</v>
      </c>
      <c r="N444" s="301" t="s">
        <v>17045</v>
      </c>
      <c r="O444" s="304" t="s">
        <v>17460</v>
      </c>
      <c r="P444" s="308">
        <v>23346619.370000001</v>
      </c>
      <c r="Q444" s="308">
        <v>0</v>
      </c>
      <c r="R444" s="308">
        <v>0</v>
      </c>
      <c r="S444" s="308">
        <v>0</v>
      </c>
      <c r="T444" s="308">
        <f t="shared" si="195"/>
        <v>23346619.370000001</v>
      </c>
      <c r="U444" s="302">
        <f t="shared" si="194"/>
        <v>4017.037349231749</v>
      </c>
      <c r="V444" s="308">
        <v>12025.752659715412</v>
      </c>
    </row>
    <row r="445" spans="2:22" ht="35.25" x14ac:dyDescent="0.5">
      <c r="B445" s="267">
        <v>1</v>
      </c>
      <c r="C445" s="317">
        <f>SUBTOTAL(9,$B$377:B445)</f>
        <v>69</v>
      </c>
      <c r="D445" s="310" t="s">
        <v>6381</v>
      </c>
      <c r="E445" s="311"/>
      <c r="F445" s="301">
        <v>1979</v>
      </c>
      <c r="G445" s="301" t="s">
        <v>17034</v>
      </c>
      <c r="H445" s="301">
        <v>5</v>
      </c>
      <c r="I445" s="301">
        <v>4</v>
      </c>
      <c r="J445" s="312">
        <v>3063.8</v>
      </c>
      <c r="K445" s="312">
        <v>1955.6</v>
      </c>
      <c r="L445" s="313">
        <v>122</v>
      </c>
      <c r="M445" s="301" t="s">
        <v>17029</v>
      </c>
      <c r="N445" s="301" t="s">
        <v>17045</v>
      </c>
      <c r="O445" s="304" t="s">
        <v>17275</v>
      </c>
      <c r="P445" s="308">
        <v>8908173.5600000005</v>
      </c>
      <c r="Q445" s="308">
        <v>0</v>
      </c>
      <c r="R445" s="308">
        <v>0</v>
      </c>
      <c r="S445" s="308">
        <v>0</v>
      </c>
      <c r="T445" s="308">
        <f t="shared" si="195"/>
        <v>8908173.5600000005</v>
      </c>
      <c r="U445" s="302">
        <f t="shared" si="194"/>
        <v>2907.5571381943992</v>
      </c>
      <c r="V445" s="308">
        <v>3123.5</v>
      </c>
    </row>
    <row r="446" spans="2:22" ht="35.25" x14ac:dyDescent="0.5">
      <c r="B446" s="267">
        <v>1</v>
      </c>
      <c r="C446" s="317">
        <f>SUBTOTAL(9,$B$377:B446)</f>
        <v>70</v>
      </c>
      <c r="D446" s="310" t="s">
        <v>987</v>
      </c>
      <c r="E446" s="311"/>
      <c r="F446" s="301" t="s">
        <v>787</v>
      </c>
      <c r="G446" s="301" t="s">
        <v>17162</v>
      </c>
      <c r="H446" s="301">
        <v>5</v>
      </c>
      <c r="I446" s="301" t="s">
        <v>17032</v>
      </c>
      <c r="J446" s="312">
        <v>3436</v>
      </c>
      <c r="K446" s="312">
        <v>3129.7</v>
      </c>
      <c r="L446" s="313">
        <v>145</v>
      </c>
      <c r="M446" s="301" t="s">
        <v>17029</v>
      </c>
      <c r="N446" s="301" t="s">
        <v>17045</v>
      </c>
      <c r="O446" s="304" t="s">
        <v>17051</v>
      </c>
      <c r="P446" s="308">
        <v>10898552.460000001</v>
      </c>
      <c r="Q446" s="308">
        <v>0</v>
      </c>
      <c r="R446" s="308">
        <v>0</v>
      </c>
      <c r="S446" s="308">
        <v>0</v>
      </c>
      <c r="T446" s="308">
        <f t="shared" si="195"/>
        <v>10898552.460000001</v>
      </c>
      <c r="U446" s="302">
        <f t="shared" si="194"/>
        <v>3171.872077997672</v>
      </c>
      <c r="V446" s="308">
        <v>6611.86</v>
      </c>
    </row>
    <row r="447" spans="2:22" ht="35.25" x14ac:dyDescent="0.5">
      <c r="B447" s="267">
        <v>1</v>
      </c>
      <c r="C447" s="317">
        <f>SUBTOTAL(9,$B$377:B447)</f>
        <v>71</v>
      </c>
      <c r="D447" s="310" t="s">
        <v>76</v>
      </c>
      <c r="E447" s="311"/>
      <c r="F447" s="301">
        <v>1986</v>
      </c>
      <c r="G447" s="301" t="s">
        <v>17034</v>
      </c>
      <c r="H447" s="301">
        <v>9</v>
      </c>
      <c r="I447" s="301">
        <v>3</v>
      </c>
      <c r="J447" s="312">
        <v>7314.4</v>
      </c>
      <c r="K447" s="312">
        <v>5758.7</v>
      </c>
      <c r="L447" s="313">
        <v>290</v>
      </c>
      <c r="M447" s="301" t="s">
        <v>17029</v>
      </c>
      <c r="N447" s="301" t="s">
        <v>17045</v>
      </c>
      <c r="O447" s="304" t="s">
        <v>17049</v>
      </c>
      <c r="P447" s="308">
        <v>5497896.9100000001</v>
      </c>
      <c r="Q447" s="308">
        <v>0</v>
      </c>
      <c r="R447" s="308">
        <v>0</v>
      </c>
      <c r="S447" s="308">
        <v>0</v>
      </c>
      <c r="T447" s="308">
        <f t="shared" si="195"/>
        <v>5497896.9100000001</v>
      </c>
      <c r="U447" s="302">
        <f t="shared" si="194"/>
        <v>751.65384857267861</v>
      </c>
      <c r="V447" s="308">
        <v>5674.57</v>
      </c>
    </row>
    <row r="448" spans="2:22" ht="35.25" x14ac:dyDescent="0.5">
      <c r="B448" s="267">
        <v>1</v>
      </c>
      <c r="C448" s="317">
        <f>SUBTOTAL(9,$B$377:B448)</f>
        <v>72</v>
      </c>
      <c r="D448" s="310" t="s">
        <v>1118</v>
      </c>
      <c r="E448" s="311"/>
      <c r="F448" s="301">
        <v>2004</v>
      </c>
      <c r="G448" s="301" t="s">
        <v>17162</v>
      </c>
      <c r="H448" s="301">
        <v>9</v>
      </c>
      <c r="I448" s="301">
        <v>1</v>
      </c>
      <c r="J448" s="312">
        <v>2556.1</v>
      </c>
      <c r="K448" s="312">
        <v>1725.9</v>
      </c>
      <c r="L448" s="313">
        <v>18</v>
      </c>
      <c r="M448" s="301" t="s">
        <v>17029</v>
      </c>
      <c r="N448" s="301" t="s">
        <v>17045</v>
      </c>
      <c r="O448" s="304" t="s">
        <v>17380</v>
      </c>
      <c r="P448" s="308">
        <v>192620.03</v>
      </c>
      <c r="Q448" s="308">
        <v>0</v>
      </c>
      <c r="R448" s="308">
        <v>0</v>
      </c>
      <c r="S448" s="308">
        <v>0</v>
      </c>
      <c r="T448" s="308">
        <f t="shared" si="195"/>
        <v>192620.03</v>
      </c>
      <c r="U448" s="302">
        <f t="shared" si="194"/>
        <v>75.357000899808298</v>
      </c>
      <c r="V448" s="308">
        <v>75.357000899808298</v>
      </c>
    </row>
    <row r="449" spans="1:22" ht="35.25" x14ac:dyDescent="0.5">
      <c r="B449" s="267">
        <v>1</v>
      </c>
      <c r="C449" s="317">
        <f>SUBTOTAL(9,$B$377:B449)</f>
        <v>73</v>
      </c>
      <c r="D449" s="310" t="s">
        <v>5869</v>
      </c>
      <c r="E449" s="311"/>
      <c r="F449" s="301">
        <v>1952</v>
      </c>
      <c r="G449" s="301" t="s">
        <v>17162</v>
      </c>
      <c r="H449" s="301">
        <v>2</v>
      </c>
      <c r="I449" s="301">
        <v>2</v>
      </c>
      <c r="J449" s="312">
        <v>1055.3</v>
      </c>
      <c r="K449" s="312">
        <v>979.6</v>
      </c>
      <c r="L449" s="313">
        <v>36</v>
      </c>
      <c r="M449" s="301" t="s">
        <v>17029</v>
      </c>
      <c r="N449" s="301" t="s">
        <v>17045</v>
      </c>
      <c r="O449" s="304" t="s">
        <v>17306</v>
      </c>
      <c r="P449" s="308">
        <v>5374974.5</v>
      </c>
      <c r="Q449" s="308">
        <v>0</v>
      </c>
      <c r="R449" s="308">
        <v>0</v>
      </c>
      <c r="S449" s="308">
        <v>0</v>
      </c>
      <c r="T449" s="308">
        <f t="shared" si="195"/>
        <v>5374974.5</v>
      </c>
      <c r="U449" s="302">
        <f t="shared" si="194"/>
        <v>5093.3142234435709</v>
      </c>
      <c r="V449" s="308">
        <v>7495.1571488676209</v>
      </c>
    </row>
    <row r="450" spans="1:22" ht="35.25" x14ac:dyDescent="0.5">
      <c r="B450" s="267">
        <v>1</v>
      </c>
      <c r="C450" s="317">
        <f>SUBTOTAL(9,$B$377:B450)</f>
        <v>74</v>
      </c>
      <c r="D450" s="310" t="s">
        <v>6750</v>
      </c>
      <c r="E450" s="311"/>
      <c r="F450" s="301">
        <v>1970</v>
      </c>
      <c r="G450" s="301" t="s">
        <v>17162</v>
      </c>
      <c r="H450" s="301">
        <v>5</v>
      </c>
      <c r="I450" s="301">
        <v>4</v>
      </c>
      <c r="J450" s="312">
        <v>3821.4</v>
      </c>
      <c r="K450" s="312">
        <v>3346.8</v>
      </c>
      <c r="L450" s="313">
        <v>153</v>
      </c>
      <c r="M450" s="301" t="s">
        <v>17029</v>
      </c>
      <c r="N450" s="301" t="s">
        <v>17045</v>
      </c>
      <c r="O450" s="304" t="s">
        <v>17053</v>
      </c>
      <c r="P450" s="308">
        <v>8160283.25</v>
      </c>
      <c r="Q450" s="308">
        <v>0</v>
      </c>
      <c r="R450" s="308">
        <v>0</v>
      </c>
      <c r="S450" s="308">
        <v>0</v>
      </c>
      <c r="T450" s="308">
        <f t="shared" si="195"/>
        <v>8160283.25</v>
      </c>
      <c r="U450" s="302">
        <f t="shared" si="194"/>
        <v>2135.4171900350657</v>
      </c>
      <c r="V450" s="308">
        <v>2917.8762470560528</v>
      </c>
    </row>
    <row r="451" spans="1:22" ht="35.25" x14ac:dyDescent="0.5">
      <c r="B451" s="267">
        <v>1</v>
      </c>
      <c r="C451" s="317">
        <f>SUBTOTAL(9,$B$377:B451)</f>
        <v>75</v>
      </c>
      <c r="D451" s="310" t="s">
        <v>17382</v>
      </c>
      <c r="E451" s="311"/>
      <c r="F451" s="301">
        <v>1960</v>
      </c>
      <c r="G451" s="301" t="s">
        <v>17162</v>
      </c>
      <c r="H451" s="301">
        <v>3</v>
      </c>
      <c r="I451" s="301">
        <v>1</v>
      </c>
      <c r="J451" s="312">
        <v>500.8</v>
      </c>
      <c r="K451" s="312">
        <v>448</v>
      </c>
      <c r="L451" s="313">
        <v>25</v>
      </c>
      <c r="M451" s="301" t="s">
        <v>17029</v>
      </c>
      <c r="N451" s="301" t="s">
        <v>17045</v>
      </c>
      <c r="O451" s="304" t="s">
        <v>17306</v>
      </c>
      <c r="P451" s="308">
        <v>3560612.94</v>
      </c>
      <c r="Q451" s="308">
        <v>0</v>
      </c>
      <c r="R451" s="308">
        <v>0</v>
      </c>
      <c r="S451" s="308">
        <v>0</v>
      </c>
      <c r="T451" s="308">
        <f t="shared" si="195"/>
        <v>3560612.94</v>
      </c>
      <c r="U451" s="302">
        <f t="shared" si="194"/>
        <v>7109.8501198083068</v>
      </c>
      <c r="V451" s="308">
        <v>9235.1744504792314</v>
      </c>
    </row>
    <row r="452" spans="1:22" ht="35.25" x14ac:dyDescent="0.5">
      <c r="A452" s="267">
        <v>46</v>
      </c>
      <c r="B452" s="267">
        <v>1</v>
      </c>
      <c r="C452" s="317">
        <f>SUBTOTAL(9,$B$377:B452)</f>
        <v>76</v>
      </c>
      <c r="D452" s="310" t="s">
        <v>7328</v>
      </c>
      <c r="E452" s="311"/>
      <c r="F452" s="301">
        <v>1950</v>
      </c>
      <c r="G452" s="301" t="s">
        <v>17162</v>
      </c>
      <c r="H452" s="301">
        <v>2</v>
      </c>
      <c r="I452" s="301" t="s">
        <v>16982</v>
      </c>
      <c r="J452" s="312">
        <v>814.1</v>
      </c>
      <c r="K452" s="312">
        <v>739.6</v>
      </c>
      <c r="L452" s="313">
        <v>34</v>
      </c>
      <c r="M452" s="301" t="s">
        <v>17029</v>
      </c>
      <c r="N452" s="301" t="s">
        <v>17045</v>
      </c>
      <c r="O452" s="304" t="s">
        <v>17050</v>
      </c>
      <c r="P452" s="308">
        <v>6050703.1299999999</v>
      </c>
      <c r="Q452" s="308"/>
      <c r="R452" s="308">
        <v>0</v>
      </c>
      <c r="S452" s="308">
        <v>0</v>
      </c>
      <c r="T452" s="308">
        <f t="shared" si="195"/>
        <v>6050703.1299999999</v>
      </c>
      <c r="U452" s="302">
        <f t="shared" si="194"/>
        <v>7432.3831593170371</v>
      </c>
      <c r="V452" s="308">
        <v>9721.4088686893501</v>
      </c>
    </row>
    <row r="453" spans="1:22" ht="35.25" x14ac:dyDescent="0.5">
      <c r="A453" s="267">
        <v>18</v>
      </c>
      <c r="B453" s="267">
        <v>1</v>
      </c>
      <c r="C453" s="317">
        <f>SUBTOTAL(9,$B$377:B453)</f>
        <v>77</v>
      </c>
      <c r="D453" s="310" t="s">
        <v>74</v>
      </c>
      <c r="E453" s="311"/>
      <c r="F453" s="301">
        <v>1980</v>
      </c>
      <c r="G453" s="301" t="s">
        <v>17162</v>
      </c>
      <c r="H453" s="301">
        <v>9</v>
      </c>
      <c r="I453" s="301">
        <v>1</v>
      </c>
      <c r="J453" s="312">
        <v>6572.6</v>
      </c>
      <c r="K453" s="312">
        <v>5523.2</v>
      </c>
      <c r="L453" s="313">
        <v>231</v>
      </c>
      <c r="M453" s="301" t="s">
        <v>17029</v>
      </c>
      <c r="N453" s="301" t="s">
        <v>17045</v>
      </c>
      <c r="O453" s="304" t="s">
        <v>17046</v>
      </c>
      <c r="P453" s="308">
        <v>5944753.2299999995</v>
      </c>
      <c r="Q453" s="308"/>
      <c r="R453" s="308">
        <v>0</v>
      </c>
      <c r="S453" s="308">
        <v>0</v>
      </c>
      <c r="T453" s="308">
        <f t="shared" si="195"/>
        <v>5944753.2299999995</v>
      </c>
      <c r="U453" s="302">
        <f t="shared" si="194"/>
        <v>904.47512856403841</v>
      </c>
      <c r="V453" s="308">
        <v>1788.7049586160729</v>
      </c>
    </row>
    <row r="454" spans="1:22" ht="35.25" x14ac:dyDescent="0.5">
      <c r="A454" s="267">
        <v>108</v>
      </c>
      <c r="B454" s="267">
        <v>1</v>
      </c>
      <c r="C454" s="317">
        <f>SUBTOTAL(9,$B$377:B454)</f>
        <v>78</v>
      </c>
      <c r="D454" s="310" t="s">
        <v>5872</v>
      </c>
      <c r="E454" s="311"/>
      <c r="F454" s="301">
        <v>1958</v>
      </c>
      <c r="G454" s="301" t="s">
        <v>17162</v>
      </c>
      <c r="H454" s="301">
        <v>3</v>
      </c>
      <c r="I454" s="301">
        <v>2</v>
      </c>
      <c r="J454" s="312">
        <v>1958</v>
      </c>
      <c r="K454" s="312">
        <v>1093.5999999999999</v>
      </c>
      <c r="L454" s="313">
        <v>56</v>
      </c>
      <c r="M454" s="301" t="s">
        <v>17029</v>
      </c>
      <c r="N454" s="301" t="s">
        <v>17045</v>
      </c>
      <c r="O454" s="304" t="s">
        <v>17046</v>
      </c>
      <c r="P454" s="308">
        <v>129708.44</v>
      </c>
      <c r="Q454" s="308"/>
      <c r="R454" s="308">
        <v>0</v>
      </c>
      <c r="S454" s="308">
        <v>0</v>
      </c>
      <c r="T454" s="308">
        <f t="shared" si="195"/>
        <v>129708.44</v>
      </c>
      <c r="U454" s="302">
        <f t="shared" si="194"/>
        <v>66.245372829417775</v>
      </c>
      <c r="V454" s="308">
        <v>66.245372829417775</v>
      </c>
    </row>
    <row r="455" spans="1:22" ht="35.25" x14ac:dyDescent="0.5">
      <c r="A455" s="267">
        <v>453</v>
      </c>
      <c r="C455" s="334" t="s">
        <v>566</v>
      </c>
      <c r="D455" s="328"/>
      <c r="E455" s="300" t="s">
        <v>17012</v>
      </c>
      <c r="F455" s="301" t="s">
        <v>17012</v>
      </c>
      <c r="G455" s="301" t="s">
        <v>17012</v>
      </c>
      <c r="H455" s="301" t="s">
        <v>17012</v>
      </c>
      <c r="I455" s="301" t="s">
        <v>17012</v>
      </c>
      <c r="J455" s="306">
        <f>SUM(J456:J469)</f>
        <v>29176.299999999996</v>
      </c>
      <c r="K455" s="306">
        <f>SUM(K456:K469)</f>
        <v>24417.800000000003</v>
      </c>
      <c r="L455" s="307">
        <f>SUM(L456:L469)</f>
        <v>1317</v>
      </c>
      <c r="M455" s="301" t="s">
        <v>17012</v>
      </c>
      <c r="N455" s="301" t="s">
        <v>17012</v>
      </c>
      <c r="O455" s="304" t="s">
        <v>17012</v>
      </c>
      <c r="P455" s="324">
        <v>103940643.85000001</v>
      </c>
      <c r="Q455" s="306">
        <f>SUM(Q456:Q469)</f>
        <v>0</v>
      </c>
      <c r="R455" s="306">
        <f>SUM(R456:R469)</f>
        <v>0</v>
      </c>
      <c r="S455" s="306">
        <f>SUM(S456:S469)</f>
        <v>0</v>
      </c>
      <c r="T455" s="306">
        <f>SUM(T456:T469)</f>
        <v>103940643.85000001</v>
      </c>
      <c r="U455" s="302">
        <f t="shared" si="194"/>
        <v>3562.5025740069859</v>
      </c>
      <c r="V455" s="308">
        <f>MAX(V456:V469)</f>
        <v>19645.8956779947</v>
      </c>
    </row>
    <row r="456" spans="1:22" ht="35.25" x14ac:dyDescent="0.5">
      <c r="A456" s="267">
        <v>454</v>
      </c>
      <c r="B456" s="267">
        <v>1</v>
      </c>
      <c r="C456" s="317">
        <f>SUBTOTAL(9,$B$377:B456)</f>
        <v>79</v>
      </c>
      <c r="D456" s="310" t="s">
        <v>576</v>
      </c>
      <c r="E456" s="311"/>
      <c r="F456" s="301">
        <v>1966</v>
      </c>
      <c r="G456" s="301" t="s">
        <v>17162</v>
      </c>
      <c r="H456" s="301">
        <v>5</v>
      </c>
      <c r="I456" s="301" t="s">
        <v>17032</v>
      </c>
      <c r="J456" s="312">
        <v>3441.8</v>
      </c>
      <c r="K456" s="312">
        <v>3191.7</v>
      </c>
      <c r="L456" s="313">
        <v>150</v>
      </c>
      <c r="M456" s="301" t="s">
        <v>17029</v>
      </c>
      <c r="N456" s="301" t="s">
        <v>17045</v>
      </c>
      <c r="O456" s="304" t="s">
        <v>17100</v>
      </c>
      <c r="P456" s="308">
        <v>12806114.540000001</v>
      </c>
      <c r="Q456" s="308"/>
      <c r="R456" s="308">
        <v>0</v>
      </c>
      <c r="S456" s="308">
        <v>0</v>
      </c>
      <c r="T456" s="308">
        <f t="shared" ref="T456:T469" si="196">P456-R456-S456</f>
        <v>12806114.540000001</v>
      </c>
      <c r="U456" s="302">
        <f t="shared" si="194"/>
        <v>3720.7608053925273</v>
      </c>
      <c r="V456" s="308">
        <v>3720.7608053925273</v>
      </c>
    </row>
    <row r="457" spans="1:22" ht="35.25" x14ac:dyDescent="0.5">
      <c r="A457" s="267">
        <v>455</v>
      </c>
      <c r="B457" s="267">
        <v>1</v>
      </c>
      <c r="C457" s="317">
        <f>SUBTOTAL(9,$B$377:B457)</f>
        <v>80</v>
      </c>
      <c r="D457" s="310" t="s">
        <v>577</v>
      </c>
      <c r="E457" s="311"/>
      <c r="F457" s="301">
        <v>1956</v>
      </c>
      <c r="G457" s="301" t="s">
        <v>17162</v>
      </c>
      <c r="H457" s="301">
        <v>2</v>
      </c>
      <c r="I457" s="301" t="s">
        <v>16982</v>
      </c>
      <c r="J457" s="312">
        <v>433.2</v>
      </c>
      <c r="K457" s="312">
        <v>390.5</v>
      </c>
      <c r="L457" s="313">
        <v>21</v>
      </c>
      <c r="M457" s="301" t="s">
        <v>17029</v>
      </c>
      <c r="N457" s="301" t="s">
        <v>17064</v>
      </c>
      <c r="O457" s="304" t="s">
        <v>17033</v>
      </c>
      <c r="P457" s="308">
        <v>4547244.68</v>
      </c>
      <c r="Q457" s="308"/>
      <c r="R457" s="308">
        <v>0</v>
      </c>
      <c r="S457" s="308">
        <v>0</v>
      </c>
      <c r="T457" s="308">
        <f t="shared" si="196"/>
        <v>4547244.68</v>
      </c>
      <c r="U457" s="302">
        <f t="shared" si="194"/>
        <v>10496.871375807941</v>
      </c>
      <c r="V457" s="308">
        <v>10496.871390581719</v>
      </c>
    </row>
    <row r="458" spans="1:22" ht="35.25" x14ac:dyDescent="0.5">
      <c r="A458" s="267">
        <v>456</v>
      </c>
      <c r="B458" s="267">
        <v>1</v>
      </c>
      <c r="C458" s="317">
        <f>SUBTOTAL(9,$B$377:B458)</f>
        <v>81</v>
      </c>
      <c r="D458" s="310" t="s">
        <v>583</v>
      </c>
      <c r="E458" s="311"/>
      <c r="F458" s="301">
        <v>1964</v>
      </c>
      <c r="G458" s="301" t="s">
        <v>17162</v>
      </c>
      <c r="H458" s="301">
        <v>2</v>
      </c>
      <c r="I458" s="301" t="s">
        <v>16982</v>
      </c>
      <c r="J458" s="312">
        <v>331.9</v>
      </c>
      <c r="K458" s="312">
        <v>312.60000000000002</v>
      </c>
      <c r="L458" s="313">
        <v>21</v>
      </c>
      <c r="M458" s="301" t="s">
        <v>17029</v>
      </c>
      <c r="N458" s="301" t="s">
        <v>17064</v>
      </c>
      <c r="O458" s="304" t="s">
        <v>17033</v>
      </c>
      <c r="P458" s="308">
        <v>5210995.2000000011</v>
      </c>
      <c r="Q458" s="308"/>
      <c r="R458" s="308">
        <v>0</v>
      </c>
      <c r="S458" s="308">
        <v>0</v>
      </c>
      <c r="T458" s="308">
        <f t="shared" si="196"/>
        <v>5210995.2000000011</v>
      </c>
      <c r="U458" s="302">
        <f t="shared" si="194"/>
        <v>15700.497740283223</v>
      </c>
      <c r="V458" s="308">
        <v>15700.497740283219</v>
      </c>
    </row>
    <row r="459" spans="1:22" ht="35.25" x14ac:dyDescent="0.5">
      <c r="A459" s="267">
        <v>457</v>
      </c>
      <c r="B459" s="267">
        <v>1</v>
      </c>
      <c r="C459" s="317">
        <f>SUBTOTAL(9,$B$377:B459)</f>
        <v>82</v>
      </c>
      <c r="D459" s="310" t="s">
        <v>9530</v>
      </c>
      <c r="E459" s="311"/>
      <c r="F459" s="301">
        <v>1958</v>
      </c>
      <c r="G459" s="301" t="s">
        <v>17162</v>
      </c>
      <c r="H459" s="301">
        <v>2</v>
      </c>
      <c r="I459" s="301" t="s">
        <v>16980</v>
      </c>
      <c r="J459" s="312">
        <v>296.5</v>
      </c>
      <c r="K459" s="312">
        <v>275.3</v>
      </c>
      <c r="L459" s="313">
        <v>15</v>
      </c>
      <c r="M459" s="301" t="s">
        <v>17029</v>
      </c>
      <c r="N459" s="301" t="s">
        <v>17064</v>
      </c>
      <c r="O459" s="304" t="s">
        <v>17033</v>
      </c>
      <c r="P459" s="308">
        <v>3287269.47</v>
      </c>
      <c r="Q459" s="308"/>
      <c r="R459" s="308">
        <v>0</v>
      </c>
      <c r="S459" s="308">
        <v>0</v>
      </c>
      <c r="T459" s="308">
        <f t="shared" si="196"/>
        <v>3287269.47</v>
      </c>
      <c r="U459" s="302">
        <f t="shared" si="194"/>
        <v>11086.91220910624</v>
      </c>
      <c r="V459" s="308">
        <v>11086.912215851602</v>
      </c>
    </row>
    <row r="460" spans="1:22" ht="35.25" x14ac:dyDescent="0.5">
      <c r="A460" s="267">
        <v>458</v>
      </c>
      <c r="B460" s="267">
        <v>1</v>
      </c>
      <c r="C460" s="317">
        <f>SUBTOTAL(9,$B$377:B460)</f>
        <v>83</v>
      </c>
      <c r="D460" s="310" t="s">
        <v>9851</v>
      </c>
      <c r="E460" s="311" t="s">
        <v>17410</v>
      </c>
      <c r="F460" s="301">
        <v>1955</v>
      </c>
      <c r="G460" s="301" t="s">
        <v>17162</v>
      </c>
      <c r="H460" s="301">
        <v>2</v>
      </c>
      <c r="I460" s="301" t="s">
        <v>16980</v>
      </c>
      <c r="J460" s="312">
        <v>388.3</v>
      </c>
      <c r="K460" s="312">
        <v>388.3</v>
      </c>
      <c r="L460" s="313">
        <v>24</v>
      </c>
      <c r="M460" s="301" t="s">
        <v>17029</v>
      </c>
      <c r="N460" s="301" t="s">
        <v>17064</v>
      </c>
      <c r="O460" s="304" t="s">
        <v>17033</v>
      </c>
      <c r="P460" s="308">
        <v>2310958.04</v>
      </c>
      <c r="Q460" s="308"/>
      <c r="R460" s="308">
        <v>0</v>
      </c>
      <c r="S460" s="308">
        <v>0</v>
      </c>
      <c r="T460" s="308">
        <f t="shared" si="196"/>
        <v>2310958.04</v>
      </c>
      <c r="U460" s="302">
        <f t="shared" si="194"/>
        <v>5951.4757661601852</v>
      </c>
      <c r="V460" s="308">
        <v>9615.1120087561176</v>
      </c>
    </row>
    <row r="461" spans="1:22" ht="35.25" x14ac:dyDescent="0.5">
      <c r="A461" s="267">
        <v>459</v>
      </c>
      <c r="B461" s="267">
        <v>1</v>
      </c>
      <c r="C461" s="317">
        <f>SUBTOTAL(9,$B$377:B461)</f>
        <v>84</v>
      </c>
      <c r="D461" s="310" t="s">
        <v>1699</v>
      </c>
      <c r="E461" s="311"/>
      <c r="F461" s="301">
        <v>1958</v>
      </c>
      <c r="G461" s="301" t="s">
        <v>17162</v>
      </c>
      <c r="H461" s="301">
        <v>2</v>
      </c>
      <c r="I461" s="301">
        <v>2</v>
      </c>
      <c r="J461" s="312">
        <v>394.5</v>
      </c>
      <c r="K461" s="312">
        <v>381.4</v>
      </c>
      <c r="L461" s="313">
        <v>26</v>
      </c>
      <c r="M461" s="301" t="s">
        <v>17029</v>
      </c>
      <c r="N461" s="301" t="s">
        <v>17045</v>
      </c>
      <c r="O461" s="304" t="s">
        <v>17387</v>
      </c>
      <c r="P461" s="308">
        <v>3100107.89</v>
      </c>
      <c r="Q461" s="308"/>
      <c r="R461" s="308">
        <v>0</v>
      </c>
      <c r="S461" s="308">
        <v>0</v>
      </c>
      <c r="T461" s="308">
        <f t="shared" si="196"/>
        <v>3100107.89</v>
      </c>
      <c r="U461" s="302">
        <f t="shared" si="194"/>
        <v>7858.3216476552598</v>
      </c>
      <c r="V461" s="308">
        <v>7858.3216588086188</v>
      </c>
    </row>
    <row r="462" spans="1:22" ht="35.25" x14ac:dyDescent="0.5">
      <c r="A462" s="267">
        <v>460</v>
      </c>
      <c r="B462" s="267">
        <v>1</v>
      </c>
      <c r="C462" s="317">
        <f>SUBTOTAL(9,$B$377:B462)</f>
        <v>85</v>
      </c>
      <c r="D462" s="310" t="s">
        <v>9622</v>
      </c>
      <c r="E462" s="311"/>
      <c r="F462" s="301">
        <v>1935</v>
      </c>
      <c r="G462" s="301" t="s">
        <v>17162</v>
      </c>
      <c r="H462" s="301">
        <v>3</v>
      </c>
      <c r="I462" s="301">
        <v>4</v>
      </c>
      <c r="J462" s="312">
        <v>1927.3</v>
      </c>
      <c r="K462" s="312">
        <v>1654</v>
      </c>
      <c r="L462" s="313">
        <v>76</v>
      </c>
      <c r="M462" s="301" t="s">
        <v>17029</v>
      </c>
      <c r="N462" s="301" t="s">
        <v>17045</v>
      </c>
      <c r="O462" s="304" t="s">
        <v>17102</v>
      </c>
      <c r="P462" s="308">
        <v>13244927.68</v>
      </c>
      <c r="Q462" s="308"/>
      <c r="R462" s="308">
        <v>0</v>
      </c>
      <c r="S462" s="308">
        <v>0</v>
      </c>
      <c r="T462" s="308">
        <f t="shared" si="196"/>
        <v>13244927.68</v>
      </c>
      <c r="U462" s="302">
        <f t="shared" si="194"/>
        <v>6872.2708867327347</v>
      </c>
      <c r="V462" s="308">
        <v>6910.7918336532985</v>
      </c>
    </row>
    <row r="463" spans="1:22" ht="35.25" x14ac:dyDescent="0.5">
      <c r="A463" s="267">
        <v>461</v>
      </c>
      <c r="B463" s="267">
        <v>1</v>
      </c>
      <c r="C463" s="317">
        <f>SUBTOTAL(9,$B$377:B463)</f>
        <v>86</v>
      </c>
      <c r="D463" s="310" t="s">
        <v>582</v>
      </c>
      <c r="E463" s="311"/>
      <c r="F463" s="301">
        <v>1994</v>
      </c>
      <c r="G463" s="301" t="s">
        <v>17160</v>
      </c>
      <c r="H463" s="301">
        <v>1</v>
      </c>
      <c r="I463" s="301" t="s">
        <v>16982</v>
      </c>
      <c r="J463" s="312">
        <v>414.9</v>
      </c>
      <c r="K463" s="312">
        <v>385.3</v>
      </c>
      <c r="L463" s="313">
        <v>20</v>
      </c>
      <c r="M463" s="301" t="s">
        <v>17029</v>
      </c>
      <c r="N463" s="301" t="s">
        <v>17064</v>
      </c>
      <c r="O463" s="304" t="s">
        <v>17033</v>
      </c>
      <c r="P463" s="308">
        <v>8151082.1200000001</v>
      </c>
      <c r="Q463" s="308"/>
      <c r="R463" s="308">
        <v>0</v>
      </c>
      <c r="S463" s="308">
        <v>0</v>
      </c>
      <c r="T463" s="308">
        <f t="shared" si="196"/>
        <v>8151082.1200000001</v>
      </c>
      <c r="U463" s="302">
        <f t="shared" si="194"/>
        <v>19645.895685707401</v>
      </c>
      <c r="V463" s="308">
        <v>19645.8956779947</v>
      </c>
    </row>
    <row r="464" spans="1:22" ht="35.25" x14ac:dyDescent="0.5">
      <c r="B464" s="267">
        <v>1</v>
      </c>
      <c r="C464" s="317">
        <f>SUBTOTAL(9,$B$377:B464)</f>
        <v>87</v>
      </c>
      <c r="D464" s="310" t="s">
        <v>567</v>
      </c>
      <c r="E464" s="311"/>
      <c r="F464" s="301">
        <v>1987</v>
      </c>
      <c r="G464" s="301" t="s">
        <v>17162</v>
      </c>
      <c r="H464" s="301">
        <v>5</v>
      </c>
      <c r="I464" s="301" t="s">
        <v>17031</v>
      </c>
      <c r="J464" s="312">
        <v>6379.1</v>
      </c>
      <c r="K464" s="312">
        <v>5691.1</v>
      </c>
      <c r="L464" s="313">
        <v>278</v>
      </c>
      <c r="M464" s="301" t="s">
        <v>17029</v>
      </c>
      <c r="N464" s="301" t="s">
        <v>17045</v>
      </c>
      <c r="O464" s="304" t="s">
        <v>17100</v>
      </c>
      <c r="P464" s="308">
        <v>12729238.360000001</v>
      </c>
      <c r="Q464" s="308">
        <v>0</v>
      </c>
      <c r="R464" s="308">
        <v>0</v>
      </c>
      <c r="S464" s="308">
        <v>0</v>
      </c>
      <c r="T464" s="308">
        <f t="shared" si="196"/>
        <v>12729238.360000001</v>
      </c>
      <c r="U464" s="302">
        <f t="shared" si="194"/>
        <v>1995.4599175432272</v>
      </c>
      <c r="V464" s="308">
        <v>2570.5436472229626</v>
      </c>
    </row>
    <row r="465" spans="1:22" ht="35.25" x14ac:dyDescent="0.5">
      <c r="B465" s="267">
        <v>1</v>
      </c>
      <c r="C465" s="317">
        <f>SUBTOTAL(9,$B$377:B465)</f>
        <v>88</v>
      </c>
      <c r="D465" s="310" t="s">
        <v>568</v>
      </c>
      <c r="E465" s="311"/>
      <c r="F465" s="301">
        <v>1969</v>
      </c>
      <c r="G465" s="301" t="s">
        <v>17162</v>
      </c>
      <c r="H465" s="301">
        <v>5</v>
      </c>
      <c r="I465" s="301" t="s">
        <v>17032</v>
      </c>
      <c r="J465" s="312">
        <v>4014.8</v>
      </c>
      <c r="K465" s="312">
        <v>2541.6</v>
      </c>
      <c r="L465" s="313">
        <v>110</v>
      </c>
      <c r="M465" s="301" t="s">
        <v>17029</v>
      </c>
      <c r="N465" s="301" t="s">
        <v>17045</v>
      </c>
      <c r="O465" s="304" t="s">
        <v>17100</v>
      </c>
      <c r="P465" s="308">
        <v>7678710.0899999999</v>
      </c>
      <c r="Q465" s="308">
        <v>0</v>
      </c>
      <c r="R465" s="308">
        <v>0</v>
      </c>
      <c r="S465" s="308">
        <v>0</v>
      </c>
      <c r="T465" s="308">
        <f t="shared" si="196"/>
        <v>7678710.0899999999</v>
      </c>
      <c r="U465" s="302">
        <f t="shared" si="194"/>
        <v>1912.6008991730596</v>
      </c>
      <c r="V465" s="308">
        <v>2636.8836445651091</v>
      </c>
    </row>
    <row r="466" spans="1:22" ht="70.5" x14ac:dyDescent="0.5">
      <c r="B466" s="267">
        <v>1</v>
      </c>
      <c r="C466" s="317">
        <f>SUBTOTAL(9,$B$377:B466)</f>
        <v>89</v>
      </c>
      <c r="D466" s="310" t="s">
        <v>578</v>
      </c>
      <c r="E466" s="311"/>
      <c r="F466" s="301">
        <v>1970</v>
      </c>
      <c r="G466" s="301" t="s">
        <v>17162</v>
      </c>
      <c r="H466" s="301">
        <v>5</v>
      </c>
      <c r="I466" s="301" t="s">
        <v>17035</v>
      </c>
      <c r="J466" s="312">
        <v>3766.8</v>
      </c>
      <c r="K466" s="312">
        <v>2685.1</v>
      </c>
      <c r="L466" s="313">
        <v>250</v>
      </c>
      <c r="M466" s="301" t="s">
        <v>17029</v>
      </c>
      <c r="N466" s="301" t="s">
        <v>17045</v>
      </c>
      <c r="O466" s="304" t="s">
        <v>17101</v>
      </c>
      <c r="P466" s="308">
        <v>11296072.060000001</v>
      </c>
      <c r="Q466" s="308">
        <v>0</v>
      </c>
      <c r="R466" s="308">
        <v>0</v>
      </c>
      <c r="S466" s="308">
        <v>0</v>
      </c>
      <c r="T466" s="308">
        <f t="shared" si="196"/>
        <v>11296072.060000001</v>
      </c>
      <c r="U466" s="302">
        <f t="shared" si="194"/>
        <v>2998.8510300520334</v>
      </c>
      <c r="V466" s="308">
        <v>4007.0133455452906</v>
      </c>
    </row>
    <row r="467" spans="1:22" ht="35.25" x14ac:dyDescent="0.5">
      <c r="B467" s="267">
        <v>1</v>
      </c>
      <c r="C467" s="317">
        <f>SUBTOTAL(9,$B$377:B467)</f>
        <v>90</v>
      </c>
      <c r="D467" s="310" t="s">
        <v>580</v>
      </c>
      <c r="E467" s="311"/>
      <c r="F467" s="301">
        <v>1969</v>
      </c>
      <c r="G467" s="301" t="s">
        <v>17162</v>
      </c>
      <c r="H467" s="301">
        <v>2</v>
      </c>
      <c r="I467" s="301" t="s">
        <v>17036</v>
      </c>
      <c r="J467" s="312">
        <v>911.3</v>
      </c>
      <c r="K467" s="312">
        <v>824</v>
      </c>
      <c r="L467" s="313">
        <v>32</v>
      </c>
      <c r="M467" s="301" t="s">
        <v>17029</v>
      </c>
      <c r="N467" s="301" t="s">
        <v>17064</v>
      </c>
      <c r="O467" s="304" t="s">
        <v>17033</v>
      </c>
      <c r="P467" s="308">
        <v>6351503.4799999995</v>
      </c>
      <c r="Q467" s="308">
        <v>0</v>
      </c>
      <c r="R467" s="308">
        <v>0</v>
      </c>
      <c r="S467" s="308">
        <v>0</v>
      </c>
      <c r="T467" s="308">
        <f t="shared" si="196"/>
        <v>6351503.4799999995</v>
      </c>
      <c r="U467" s="302">
        <f t="shared" si="194"/>
        <v>6969.7174146823218</v>
      </c>
      <c r="V467" s="308">
        <v>9114.5717370788989</v>
      </c>
    </row>
    <row r="468" spans="1:22" ht="70.5" x14ac:dyDescent="0.5">
      <c r="B468" s="267">
        <v>1</v>
      </c>
      <c r="C468" s="317">
        <f>SUBTOTAL(9,$B$377:B468)</f>
        <v>91</v>
      </c>
      <c r="D468" s="310" t="s">
        <v>572</v>
      </c>
      <c r="E468" s="311"/>
      <c r="F468" s="301">
        <v>1986</v>
      </c>
      <c r="G468" s="301" t="s">
        <v>17034</v>
      </c>
      <c r="H468" s="301">
        <v>5</v>
      </c>
      <c r="I468" s="301" t="s">
        <v>17036</v>
      </c>
      <c r="J468" s="312">
        <v>2422.1</v>
      </c>
      <c r="K468" s="312">
        <v>2358.1999999999998</v>
      </c>
      <c r="L468" s="313">
        <v>117</v>
      </c>
      <c r="M468" s="301" t="s">
        <v>17029</v>
      </c>
      <c r="N468" s="301" t="s">
        <v>17045</v>
      </c>
      <c r="O468" s="304" t="s">
        <v>17101</v>
      </c>
      <c r="P468" s="308">
        <v>4794222.84</v>
      </c>
      <c r="Q468" s="308">
        <v>0</v>
      </c>
      <c r="R468" s="308">
        <v>0</v>
      </c>
      <c r="S468" s="308">
        <v>0</v>
      </c>
      <c r="T468" s="308">
        <f t="shared" si="196"/>
        <v>4794222.84</v>
      </c>
      <c r="U468" s="302">
        <f t="shared" si="194"/>
        <v>1979.3661863672021</v>
      </c>
      <c r="V468" s="308">
        <v>2604.5102018909211</v>
      </c>
    </row>
    <row r="469" spans="1:22" ht="70.5" x14ac:dyDescent="0.5">
      <c r="B469" s="267">
        <v>1</v>
      </c>
      <c r="C469" s="317">
        <f>SUBTOTAL(9,$B$377:B469)</f>
        <v>92</v>
      </c>
      <c r="D469" s="310" t="s">
        <v>573</v>
      </c>
      <c r="E469" s="311"/>
      <c r="F469" s="301">
        <v>1973</v>
      </c>
      <c r="G469" s="301" t="s">
        <v>17162</v>
      </c>
      <c r="H469" s="301">
        <v>5</v>
      </c>
      <c r="I469" s="301" t="s">
        <v>17032</v>
      </c>
      <c r="J469" s="312">
        <v>4053.8</v>
      </c>
      <c r="K469" s="312">
        <v>3338.7</v>
      </c>
      <c r="L469" s="313">
        <v>177</v>
      </c>
      <c r="M469" s="301" t="s">
        <v>17029</v>
      </c>
      <c r="N469" s="301" t="s">
        <v>17045</v>
      </c>
      <c r="O469" s="304" t="s">
        <v>17101</v>
      </c>
      <c r="P469" s="308">
        <v>8432197.4000000004</v>
      </c>
      <c r="Q469" s="308">
        <v>0</v>
      </c>
      <c r="R469" s="308">
        <v>0</v>
      </c>
      <c r="S469" s="308">
        <v>0</v>
      </c>
      <c r="T469" s="308">
        <f t="shared" si="196"/>
        <v>8432197.4000000004</v>
      </c>
      <c r="U469" s="302">
        <f t="shared" si="194"/>
        <v>2080.072376535596</v>
      </c>
      <c r="V469" s="308">
        <v>2711.2445015294293</v>
      </c>
    </row>
    <row r="470" spans="1:22" ht="35.25" x14ac:dyDescent="0.5">
      <c r="A470" s="267">
        <v>462</v>
      </c>
      <c r="C470" s="334" t="s">
        <v>378</v>
      </c>
      <c r="D470" s="328"/>
      <c r="E470" s="300" t="s">
        <v>17012</v>
      </c>
      <c r="F470" s="301" t="s">
        <v>17012</v>
      </c>
      <c r="G470" s="301" t="s">
        <v>17012</v>
      </c>
      <c r="H470" s="301" t="s">
        <v>17012</v>
      </c>
      <c r="I470" s="301" t="s">
        <v>17012</v>
      </c>
      <c r="J470" s="306">
        <f>SUM(J471:J504)</f>
        <v>33321.75</v>
      </c>
      <c r="K470" s="306">
        <f t="shared" ref="K470:L470" si="197">SUM(K471:K504)</f>
        <v>28385.26</v>
      </c>
      <c r="L470" s="307">
        <f t="shared" si="197"/>
        <v>1150</v>
      </c>
      <c r="M470" s="301" t="s">
        <v>17012</v>
      </c>
      <c r="N470" s="301" t="s">
        <v>17012</v>
      </c>
      <c r="O470" s="304" t="s">
        <v>17012</v>
      </c>
      <c r="P470" s="324">
        <v>168889874.85000002</v>
      </c>
      <c r="Q470" s="306">
        <f t="shared" ref="Q470:T470" si="198">SUM(Q471:Q504)</f>
        <v>0</v>
      </c>
      <c r="R470" s="306">
        <f t="shared" si="198"/>
        <v>0</v>
      </c>
      <c r="S470" s="306">
        <f t="shared" si="198"/>
        <v>0</v>
      </c>
      <c r="T470" s="306">
        <f t="shared" si="198"/>
        <v>168889874.85000002</v>
      </c>
      <c r="U470" s="302">
        <f t="shared" si="194"/>
        <v>5068.4575344932373</v>
      </c>
      <c r="V470" s="308">
        <f>MAX(V471:V504)</f>
        <v>13293.355102040816</v>
      </c>
    </row>
    <row r="471" spans="1:22" ht="35.25" x14ac:dyDescent="0.5">
      <c r="A471" s="267">
        <v>463</v>
      </c>
      <c r="B471" s="267">
        <v>1</v>
      </c>
      <c r="C471" s="317">
        <f>SUBTOTAL(9,$B$377:B471)</f>
        <v>93</v>
      </c>
      <c r="D471" s="310" t="s">
        <v>425</v>
      </c>
      <c r="E471" s="311"/>
      <c r="F471" s="301">
        <v>1963</v>
      </c>
      <c r="G471" s="301" t="s">
        <v>17162</v>
      </c>
      <c r="H471" s="301">
        <v>2</v>
      </c>
      <c r="I471" s="301" t="s">
        <v>16982</v>
      </c>
      <c r="J471" s="312">
        <v>310.89999999999998</v>
      </c>
      <c r="K471" s="312">
        <v>310.89999999999998</v>
      </c>
      <c r="L471" s="313">
        <v>19</v>
      </c>
      <c r="M471" s="301" t="s">
        <v>17029</v>
      </c>
      <c r="N471" s="301" t="s">
        <v>17064</v>
      </c>
      <c r="O471" s="304" t="s">
        <v>17033</v>
      </c>
      <c r="P471" s="308">
        <v>3636840.4000000004</v>
      </c>
      <c r="Q471" s="308"/>
      <c r="R471" s="308">
        <v>0</v>
      </c>
      <c r="S471" s="308">
        <v>0</v>
      </c>
      <c r="T471" s="308">
        <f t="shared" ref="T471:T504" si="199">P471-R471-S471</f>
        <v>3636840.4000000004</v>
      </c>
      <c r="U471" s="302">
        <f t="shared" si="194"/>
        <v>11697.781923448056</v>
      </c>
      <c r="V471" s="308">
        <v>11917.30514634931</v>
      </c>
    </row>
    <row r="472" spans="1:22" ht="35.25" x14ac:dyDescent="0.5">
      <c r="A472" s="267">
        <v>464</v>
      </c>
      <c r="B472" s="267">
        <v>1</v>
      </c>
      <c r="C472" s="317">
        <f>SUBTOTAL(9,$B$377:B472)</f>
        <v>94</v>
      </c>
      <c r="D472" s="310" t="s">
        <v>426</v>
      </c>
      <c r="E472" s="311"/>
      <c r="F472" s="301">
        <v>1961</v>
      </c>
      <c r="G472" s="301" t="s">
        <v>17162</v>
      </c>
      <c r="H472" s="301">
        <v>4</v>
      </c>
      <c r="I472" s="301" t="s">
        <v>16982</v>
      </c>
      <c r="J472" s="312">
        <v>2017.9</v>
      </c>
      <c r="K472" s="312">
        <v>1282.0999999999999</v>
      </c>
      <c r="L472" s="313">
        <v>43</v>
      </c>
      <c r="M472" s="301" t="s">
        <v>17029</v>
      </c>
      <c r="N472" s="301" t="s">
        <v>17045</v>
      </c>
      <c r="O472" s="304" t="s">
        <v>17080</v>
      </c>
      <c r="P472" s="308">
        <v>6188056.7999999998</v>
      </c>
      <c r="Q472" s="308"/>
      <c r="R472" s="308">
        <v>0</v>
      </c>
      <c r="S472" s="308">
        <v>0</v>
      </c>
      <c r="T472" s="308">
        <f t="shared" si="199"/>
        <v>6188056.7999999998</v>
      </c>
      <c r="U472" s="302">
        <f t="shared" si="194"/>
        <v>3066.582486743644</v>
      </c>
      <c r="V472" s="308">
        <v>3066.582486743644</v>
      </c>
    </row>
    <row r="473" spans="1:22" ht="35.25" x14ac:dyDescent="0.5">
      <c r="A473" s="267">
        <v>465</v>
      </c>
      <c r="B473" s="267">
        <v>1</v>
      </c>
      <c r="C473" s="317">
        <f>SUBTOTAL(9,$B$377:B473)</f>
        <v>95</v>
      </c>
      <c r="D473" s="310" t="s">
        <v>427</v>
      </c>
      <c r="E473" s="311"/>
      <c r="F473" s="301">
        <v>1945</v>
      </c>
      <c r="G473" s="301" t="s">
        <v>17161</v>
      </c>
      <c r="H473" s="301">
        <v>2</v>
      </c>
      <c r="I473" s="301" t="s">
        <v>16982</v>
      </c>
      <c r="J473" s="312">
        <v>518.70000000000005</v>
      </c>
      <c r="K473" s="312">
        <v>438.7</v>
      </c>
      <c r="L473" s="313">
        <v>13</v>
      </c>
      <c r="M473" s="301" t="s">
        <v>17029</v>
      </c>
      <c r="N473" s="301" t="s">
        <v>17045</v>
      </c>
      <c r="O473" s="304" t="s">
        <v>17077</v>
      </c>
      <c r="P473" s="308">
        <v>3590380.75</v>
      </c>
      <c r="Q473" s="308"/>
      <c r="R473" s="308">
        <v>0</v>
      </c>
      <c r="S473" s="308">
        <v>0</v>
      </c>
      <c r="T473" s="308">
        <f t="shared" si="199"/>
        <v>3590380.75</v>
      </c>
      <c r="U473" s="302">
        <f t="shared" si="194"/>
        <v>6921.8830730672826</v>
      </c>
      <c r="V473" s="308">
        <v>9083.4936572199731</v>
      </c>
    </row>
    <row r="474" spans="1:22" ht="35.25" x14ac:dyDescent="0.5">
      <c r="A474" s="267">
        <v>466</v>
      </c>
      <c r="B474" s="267">
        <v>1</v>
      </c>
      <c r="C474" s="317">
        <f>SUBTOTAL(9,$B$377:B474)</f>
        <v>96</v>
      </c>
      <c r="D474" s="310" t="s">
        <v>387</v>
      </c>
      <c r="E474" s="311"/>
      <c r="F474" s="301">
        <v>1989</v>
      </c>
      <c r="G474" s="301" t="s">
        <v>17034</v>
      </c>
      <c r="H474" s="301">
        <v>9</v>
      </c>
      <c r="I474" s="301" t="s">
        <v>17041</v>
      </c>
      <c r="J474" s="312">
        <v>3998.2</v>
      </c>
      <c r="K474" s="312">
        <v>3506.6</v>
      </c>
      <c r="L474" s="313">
        <v>157</v>
      </c>
      <c r="M474" s="301" t="s">
        <v>17029</v>
      </c>
      <c r="N474" s="301" t="s">
        <v>17045</v>
      </c>
      <c r="O474" s="304" t="s">
        <v>17081</v>
      </c>
      <c r="P474" s="308">
        <v>28530720</v>
      </c>
      <c r="Q474" s="308"/>
      <c r="R474" s="308">
        <v>0</v>
      </c>
      <c r="S474" s="308">
        <v>0</v>
      </c>
      <c r="T474" s="308">
        <f t="shared" si="199"/>
        <v>28530720</v>
      </c>
      <c r="U474" s="302">
        <f t="shared" si="194"/>
        <v>7135.8911510179587</v>
      </c>
      <c r="V474" s="308">
        <v>9744.4787754489516</v>
      </c>
    </row>
    <row r="475" spans="1:22" ht="35.25" x14ac:dyDescent="0.5">
      <c r="A475" s="267">
        <v>467</v>
      </c>
      <c r="B475" s="267">
        <v>1</v>
      </c>
      <c r="C475" s="317">
        <f>SUBTOTAL(9,$B$377:B475)</f>
        <v>97</v>
      </c>
      <c r="D475" s="310" t="s">
        <v>429</v>
      </c>
      <c r="E475" s="311"/>
      <c r="F475" s="301">
        <v>1941</v>
      </c>
      <c r="G475" s="301" t="s">
        <v>17161</v>
      </c>
      <c r="H475" s="301">
        <v>2</v>
      </c>
      <c r="I475" s="301" t="s">
        <v>16982</v>
      </c>
      <c r="J475" s="312">
        <v>489.1</v>
      </c>
      <c r="K475" s="312">
        <v>409.26</v>
      </c>
      <c r="L475" s="313">
        <v>22</v>
      </c>
      <c r="M475" s="301" t="s">
        <v>17029</v>
      </c>
      <c r="N475" s="301" t="s">
        <v>17064</v>
      </c>
      <c r="O475" s="304" t="s">
        <v>17033</v>
      </c>
      <c r="P475" s="308">
        <v>1774461.58</v>
      </c>
      <c r="Q475" s="308"/>
      <c r="R475" s="308">
        <v>0</v>
      </c>
      <c r="S475" s="308">
        <v>0</v>
      </c>
      <c r="T475" s="308">
        <f t="shared" si="199"/>
        <v>1774461.58</v>
      </c>
      <c r="U475" s="302">
        <f t="shared" si="194"/>
        <v>3628.0138621958699</v>
      </c>
      <c r="V475" s="308">
        <v>6084.23</v>
      </c>
    </row>
    <row r="476" spans="1:22" ht="35.25" x14ac:dyDescent="0.5">
      <c r="A476" s="267">
        <v>468</v>
      </c>
      <c r="B476" s="267">
        <v>1</v>
      </c>
      <c r="C476" s="317">
        <f>SUBTOTAL(9,$B$377:B476)</f>
        <v>98</v>
      </c>
      <c r="D476" s="310" t="s">
        <v>435</v>
      </c>
      <c r="E476" s="311"/>
      <c r="F476" s="301">
        <v>1927</v>
      </c>
      <c r="G476" s="301" t="s">
        <v>17161</v>
      </c>
      <c r="H476" s="301">
        <v>2</v>
      </c>
      <c r="I476" s="301" t="s">
        <v>16982</v>
      </c>
      <c r="J476" s="312">
        <v>450</v>
      </c>
      <c r="K476" s="312">
        <v>385.6</v>
      </c>
      <c r="L476" s="313">
        <v>21</v>
      </c>
      <c r="M476" s="301" t="s">
        <v>17029</v>
      </c>
      <c r="N476" s="301" t="s">
        <v>17064</v>
      </c>
      <c r="O476" s="304" t="s">
        <v>17033</v>
      </c>
      <c r="P476" s="308">
        <v>4533694.2</v>
      </c>
      <c r="Q476" s="308"/>
      <c r="R476" s="308">
        <v>0</v>
      </c>
      <c r="S476" s="308">
        <v>0</v>
      </c>
      <c r="T476" s="308">
        <f t="shared" si="199"/>
        <v>4533694.2</v>
      </c>
      <c r="U476" s="302">
        <f t="shared" si="194"/>
        <v>10074.876</v>
      </c>
      <c r="V476" s="308">
        <v>13268.737777777778</v>
      </c>
    </row>
    <row r="477" spans="1:22" ht="35.25" x14ac:dyDescent="0.5">
      <c r="A477" s="267">
        <v>469</v>
      </c>
      <c r="B477" s="267">
        <v>1</v>
      </c>
      <c r="C477" s="317">
        <f>SUBTOTAL(9,$B$377:B477)</f>
        <v>99</v>
      </c>
      <c r="D477" s="310" t="s">
        <v>436</v>
      </c>
      <c r="E477" s="311"/>
      <c r="F477" s="301">
        <v>1958</v>
      </c>
      <c r="G477" s="301" t="s">
        <v>17162</v>
      </c>
      <c r="H477" s="301">
        <v>2</v>
      </c>
      <c r="I477" s="301" t="s">
        <v>16980</v>
      </c>
      <c r="J477" s="312">
        <v>479.6</v>
      </c>
      <c r="K477" s="312">
        <v>281.60000000000002</v>
      </c>
      <c r="L477" s="313">
        <v>15</v>
      </c>
      <c r="M477" s="301" t="s">
        <v>17029</v>
      </c>
      <c r="N477" s="301" t="s">
        <v>17045</v>
      </c>
      <c r="O477" s="304" t="s">
        <v>17077</v>
      </c>
      <c r="P477" s="308">
        <v>2931184.8</v>
      </c>
      <c r="Q477" s="308"/>
      <c r="R477" s="308">
        <v>0</v>
      </c>
      <c r="S477" s="308">
        <v>0</v>
      </c>
      <c r="T477" s="308">
        <f t="shared" si="199"/>
        <v>2931184.8</v>
      </c>
      <c r="U477" s="302">
        <f t="shared" si="194"/>
        <v>6111.7281067556287</v>
      </c>
      <c r="V477" s="308">
        <v>6280.4579441200995</v>
      </c>
    </row>
    <row r="478" spans="1:22" ht="35.25" x14ac:dyDescent="0.5">
      <c r="A478" s="267">
        <v>470</v>
      </c>
      <c r="B478" s="267">
        <v>1</v>
      </c>
      <c r="C478" s="317">
        <f>SUBTOTAL(9,$B$377:B478)</f>
        <v>100</v>
      </c>
      <c r="D478" s="310" t="s">
        <v>437</v>
      </c>
      <c r="E478" s="311"/>
      <c r="F478" s="301">
        <v>1917</v>
      </c>
      <c r="G478" s="301" t="s">
        <v>17162</v>
      </c>
      <c r="H478" s="301">
        <v>2</v>
      </c>
      <c r="I478" s="301" t="s">
        <v>16980</v>
      </c>
      <c r="J478" s="312">
        <v>363</v>
      </c>
      <c r="K478" s="312">
        <v>317.89999999999998</v>
      </c>
      <c r="L478" s="313">
        <v>12</v>
      </c>
      <c r="M478" s="301" t="s">
        <v>17029</v>
      </c>
      <c r="N478" s="301" t="s">
        <v>17064</v>
      </c>
      <c r="O478" s="304" t="s">
        <v>17033</v>
      </c>
      <c r="P478" s="308">
        <v>2436607.9200000004</v>
      </c>
      <c r="Q478" s="308"/>
      <c r="R478" s="308">
        <v>0</v>
      </c>
      <c r="S478" s="308">
        <v>0</v>
      </c>
      <c r="T478" s="308">
        <f t="shared" si="199"/>
        <v>2436607.9200000004</v>
      </c>
      <c r="U478" s="302">
        <f t="shared" si="194"/>
        <v>6712.4185123966954</v>
      </c>
      <c r="V478" s="308">
        <v>8912.2851790633613</v>
      </c>
    </row>
    <row r="479" spans="1:22" ht="35.25" x14ac:dyDescent="0.5">
      <c r="A479" s="267">
        <v>471</v>
      </c>
      <c r="B479" s="267">
        <v>1</v>
      </c>
      <c r="C479" s="317">
        <f>SUBTOTAL(9,$B$377:B479)</f>
        <v>101</v>
      </c>
      <c r="D479" s="310" t="s">
        <v>438</v>
      </c>
      <c r="E479" s="311"/>
      <c r="F479" s="301">
        <v>1959</v>
      </c>
      <c r="G479" s="301" t="s">
        <v>17162</v>
      </c>
      <c r="H479" s="301">
        <v>3</v>
      </c>
      <c r="I479" s="301" t="s">
        <v>16980</v>
      </c>
      <c r="J479" s="312">
        <v>680.1</v>
      </c>
      <c r="K479" s="312">
        <v>657.6</v>
      </c>
      <c r="L479" s="313">
        <v>32</v>
      </c>
      <c r="M479" s="301" t="s">
        <v>17029</v>
      </c>
      <c r="N479" s="301" t="s">
        <v>17064</v>
      </c>
      <c r="O479" s="304" t="s">
        <v>17033</v>
      </c>
      <c r="P479" s="308">
        <v>5319901.18</v>
      </c>
      <c r="Q479" s="308"/>
      <c r="R479" s="308">
        <v>0</v>
      </c>
      <c r="S479" s="308">
        <v>0</v>
      </c>
      <c r="T479" s="308">
        <f t="shared" si="199"/>
        <v>5319901.18</v>
      </c>
      <c r="U479" s="302">
        <f t="shared" si="194"/>
        <v>7822.2337597412143</v>
      </c>
      <c r="V479" s="308">
        <v>8619.8641376268188</v>
      </c>
    </row>
    <row r="480" spans="1:22" ht="35.25" x14ac:dyDescent="0.5">
      <c r="A480" s="267">
        <v>472</v>
      </c>
      <c r="B480" s="267">
        <v>1</v>
      </c>
      <c r="C480" s="317">
        <f>SUBTOTAL(9,$B$377:B480)</f>
        <v>102</v>
      </c>
      <c r="D480" s="310" t="s">
        <v>452</v>
      </c>
      <c r="E480" s="311"/>
      <c r="F480" s="301">
        <v>1958</v>
      </c>
      <c r="G480" s="301" t="s">
        <v>17162</v>
      </c>
      <c r="H480" s="301">
        <v>2</v>
      </c>
      <c r="I480" s="301" t="s">
        <v>16982</v>
      </c>
      <c r="J480" s="312">
        <v>506</v>
      </c>
      <c r="K480" s="312">
        <v>456.5</v>
      </c>
      <c r="L480" s="313">
        <v>17</v>
      </c>
      <c r="M480" s="301" t="s">
        <v>17029</v>
      </c>
      <c r="N480" s="301" t="s">
        <v>17064</v>
      </c>
      <c r="O480" s="304" t="s">
        <v>17033</v>
      </c>
      <c r="P480" s="308">
        <v>4179652.4000000004</v>
      </c>
      <c r="Q480" s="308"/>
      <c r="R480" s="308">
        <v>0</v>
      </c>
      <c r="S480" s="308">
        <v>0</v>
      </c>
      <c r="T480" s="308">
        <f t="shared" si="199"/>
        <v>4179652.4000000004</v>
      </c>
      <c r="U480" s="302">
        <f t="shared" si="194"/>
        <v>8260.1826086956535</v>
      </c>
      <c r="V480" s="308">
        <v>8260.1826086956517</v>
      </c>
    </row>
    <row r="481" spans="1:22" ht="35.25" x14ac:dyDescent="0.5">
      <c r="A481" s="267">
        <v>473</v>
      </c>
      <c r="B481" s="267">
        <v>1</v>
      </c>
      <c r="C481" s="317">
        <f>SUBTOTAL(9,$B$377:B481)</f>
        <v>103</v>
      </c>
      <c r="D481" s="310" t="s">
        <v>444</v>
      </c>
      <c r="E481" s="311"/>
      <c r="F481" s="301">
        <v>1971</v>
      </c>
      <c r="G481" s="301" t="s">
        <v>17162</v>
      </c>
      <c r="H481" s="301">
        <v>5</v>
      </c>
      <c r="I481" s="301" t="s">
        <v>16982</v>
      </c>
      <c r="J481" s="312">
        <v>2484.4</v>
      </c>
      <c r="K481" s="312">
        <v>2185.6</v>
      </c>
      <c r="L481" s="313">
        <v>49</v>
      </c>
      <c r="M481" s="301" t="s">
        <v>17029</v>
      </c>
      <c r="N481" s="301" t="s">
        <v>17045</v>
      </c>
      <c r="O481" s="304" t="s">
        <v>17084</v>
      </c>
      <c r="P481" s="308">
        <v>6600593.9200000009</v>
      </c>
      <c r="Q481" s="308"/>
      <c r="R481" s="308">
        <v>0</v>
      </c>
      <c r="S481" s="308">
        <v>0</v>
      </c>
      <c r="T481" s="308">
        <f t="shared" si="199"/>
        <v>6600593.9200000009</v>
      </c>
      <c r="U481" s="302">
        <f t="shared" si="194"/>
        <v>2656.8161004669137</v>
      </c>
      <c r="V481" s="308">
        <v>2474.0906134277893</v>
      </c>
    </row>
    <row r="482" spans="1:22" ht="35.25" x14ac:dyDescent="0.5">
      <c r="A482" s="267">
        <v>474</v>
      </c>
      <c r="B482" s="267">
        <v>1</v>
      </c>
      <c r="C482" s="317">
        <f>SUBTOTAL(9,$B$377:B482)</f>
        <v>104</v>
      </c>
      <c r="D482" s="310" t="s">
        <v>440</v>
      </c>
      <c r="E482" s="311"/>
      <c r="F482" s="301">
        <v>1958</v>
      </c>
      <c r="G482" s="301" t="s">
        <v>17162</v>
      </c>
      <c r="H482" s="301">
        <v>2</v>
      </c>
      <c r="I482" s="301" t="s">
        <v>16980</v>
      </c>
      <c r="J482" s="312">
        <v>283.89999999999998</v>
      </c>
      <c r="K482" s="312">
        <v>283.89999999999998</v>
      </c>
      <c r="L482" s="313">
        <v>16</v>
      </c>
      <c r="M482" s="301" t="s">
        <v>17029</v>
      </c>
      <c r="N482" s="301" t="s">
        <v>17064</v>
      </c>
      <c r="O482" s="304" t="s">
        <v>17033</v>
      </c>
      <c r="P482" s="308">
        <v>2931184.8</v>
      </c>
      <c r="Q482" s="308"/>
      <c r="R482" s="308">
        <v>0</v>
      </c>
      <c r="S482" s="308">
        <v>0</v>
      </c>
      <c r="T482" s="308">
        <f t="shared" si="199"/>
        <v>2931184.8</v>
      </c>
      <c r="U482" s="302">
        <f t="shared" si="194"/>
        <v>10324.708700246565</v>
      </c>
      <c r="V482" s="308">
        <v>10324.708700246565</v>
      </c>
    </row>
    <row r="483" spans="1:22" ht="35.25" x14ac:dyDescent="0.5">
      <c r="A483" s="267">
        <v>475</v>
      </c>
      <c r="B483" s="267">
        <v>1</v>
      </c>
      <c r="C483" s="317">
        <f>SUBTOTAL(9,$B$377:B483)</f>
        <v>105</v>
      </c>
      <c r="D483" s="310" t="s">
        <v>441</v>
      </c>
      <c r="E483" s="311"/>
      <c r="F483" s="301">
        <v>1961</v>
      </c>
      <c r="G483" s="301" t="s">
        <v>17162</v>
      </c>
      <c r="H483" s="301">
        <v>2</v>
      </c>
      <c r="I483" s="301" t="s">
        <v>16982</v>
      </c>
      <c r="J483" s="312">
        <v>294</v>
      </c>
      <c r="K483" s="312">
        <v>272.5</v>
      </c>
      <c r="L483" s="313">
        <v>21</v>
      </c>
      <c r="M483" s="301" t="s">
        <v>17029</v>
      </c>
      <c r="N483" s="301" t="s">
        <v>17064</v>
      </c>
      <c r="O483" s="304" t="s">
        <v>17033</v>
      </c>
      <c r="P483" s="308">
        <v>3908246.4000000004</v>
      </c>
      <c r="Q483" s="308"/>
      <c r="R483" s="308">
        <v>0</v>
      </c>
      <c r="S483" s="308">
        <v>0</v>
      </c>
      <c r="T483" s="308">
        <f t="shared" si="199"/>
        <v>3908246.4000000004</v>
      </c>
      <c r="U483" s="302">
        <f t="shared" si="194"/>
        <v>13293.355102040818</v>
      </c>
      <c r="V483" s="308">
        <v>13293.355102040816</v>
      </c>
    </row>
    <row r="484" spans="1:22" ht="35.25" x14ac:dyDescent="0.5">
      <c r="A484" s="267">
        <v>476</v>
      </c>
      <c r="B484" s="267">
        <v>1</v>
      </c>
      <c r="C484" s="317">
        <f>SUBTOTAL(9,$B$377:B484)</f>
        <v>106</v>
      </c>
      <c r="D484" s="310" t="s">
        <v>442</v>
      </c>
      <c r="E484" s="311"/>
      <c r="F484" s="301">
        <v>1962</v>
      </c>
      <c r="G484" s="301" t="s">
        <v>17162</v>
      </c>
      <c r="H484" s="301">
        <v>2</v>
      </c>
      <c r="I484" s="301" t="s">
        <v>16980</v>
      </c>
      <c r="J484" s="312">
        <v>435.9</v>
      </c>
      <c r="K484" s="312">
        <v>267.89999999999998</v>
      </c>
      <c r="L484" s="313">
        <v>21</v>
      </c>
      <c r="M484" s="301" t="s">
        <v>17029</v>
      </c>
      <c r="N484" s="301" t="s">
        <v>17064</v>
      </c>
      <c r="O484" s="304" t="s">
        <v>17033</v>
      </c>
      <c r="P484" s="308">
        <v>2828362.23</v>
      </c>
      <c r="Q484" s="308"/>
      <c r="R484" s="308">
        <v>0</v>
      </c>
      <c r="S484" s="308">
        <v>0</v>
      </c>
      <c r="T484" s="308">
        <f t="shared" si="199"/>
        <v>2828362.23</v>
      </c>
      <c r="U484" s="302">
        <f t="shared" si="194"/>
        <v>6488.5575361321407</v>
      </c>
      <c r="V484" s="308">
        <v>7802.0676760724946</v>
      </c>
    </row>
    <row r="485" spans="1:22" ht="35.25" x14ac:dyDescent="0.5">
      <c r="A485" s="267">
        <v>477</v>
      </c>
      <c r="B485" s="267">
        <v>1</v>
      </c>
      <c r="C485" s="317">
        <f>SUBTOTAL(9,$B$377:B485)</f>
        <v>107</v>
      </c>
      <c r="D485" s="310" t="s">
        <v>11143</v>
      </c>
      <c r="E485" s="311" t="s">
        <v>17410</v>
      </c>
      <c r="F485" s="301">
        <v>1937</v>
      </c>
      <c r="G485" s="301" t="s">
        <v>17162</v>
      </c>
      <c r="H485" s="301" t="s">
        <v>17032</v>
      </c>
      <c r="I485" s="301" t="s">
        <v>17036</v>
      </c>
      <c r="J485" s="312">
        <v>1585.9</v>
      </c>
      <c r="K485" s="312">
        <v>1585.9</v>
      </c>
      <c r="L485" s="313">
        <v>36</v>
      </c>
      <c r="M485" s="301" t="s">
        <v>17029</v>
      </c>
      <c r="N485" s="301" t="s">
        <v>17064</v>
      </c>
      <c r="O485" s="304" t="s">
        <v>17033</v>
      </c>
      <c r="P485" s="308">
        <v>9130792.040000001</v>
      </c>
      <c r="Q485" s="308"/>
      <c r="R485" s="308">
        <v>0</v>
      </c>
      <c r="S485" s="308">
        <v>0</v>
      </c>
      <c r="T485" s="308">
        <f t="shared" si="199"/>
        <v>9130792.040000001</v>
      </c>
      <c r="U485" s="302">
        <f t="shared" si="194"/>
        <v>5757.4828425499718</v>
      </c>
      <c r="V485" s="308">
        <v>10764.73638501797</v>
      </c>
    </row>
    <row r="486" spans="1:22" ht="35.25" x14ac:dyDescent="0.5">
      <c r="A486" s="267">
        <v>152</v>
      </c>
      <c r="B486" s="267">
        <v>1</v>
      </c>
      <c r="C486" s="317">
        <f>SUBTOTAL(9,$B$377:B486)</f>
        <v>108</v>
      </c>
      <c r="D486" s="310" t="s">
        <v>433</v>
      </c>
      <c r="E486" s="311"/>
      <c r="F486" s="301">
        <v>1943</v>
      </c>
      <c r="G486" s="301" t="s">
        <v>17161</v>
      </c>
      <c r="H486" s="301">
        <v>2</v>
      </c>
      <c r="I486" s="301" t="s">
        <v>16982</v>
      </c>
      <c r="J486" s="312">
        <v>389.7</v>
      </c>
      <c r="K486" s="312">
        <v>368.31</v>
      </c>
      <c r="L486" s="313">
        <v>9</v>
      </c>
      <c r="M486" s="301" t="s">
        <v>17029</v>
      </c>
      <c r="N486" s="301" t="s">
        <v>17064</v>
      </c>
      <c r="O486" s="304" t="s">
        <v>17033</v>
      </c>
      <c r="P486" s="308">
        <v>2660714.2599999998</v>
      </c>
      <c r="Q486" s="308"/>
      <c r="R486" s="308">
        <v>0</v>
      </c>
      <c r="S486" s="308">
        <v>0</v>
      </c>
      <c r="T486" s="308">
        <f t="shared" si="199"/>
        <v>2660714.2599999998</v>
      </c>
      <c r="U486" s="302">
        <f t="shared" si="194"/>
        <v>6827.5962535283552</v>
      </c>
      <c r="V486" s="308">
        <v>9053.8311521683354</v>
      </c>
    </row>
    <row r="487" spans="1:22" ht="35.25" x14ac:dyDescent="0.5">
      <c r="A487" s="267">
        <v>153</v>
      </c>
      <c r="B487" s="267">
        <v>1</v>
      </c>
      <c r="C487" s="317">
        <f>SUBTOTAL(9,$B$377:B487)</f>
        <v>109</v>
      </c>
      <c r="D487" s="310" t="s">
        <v>434</v>
      </c>
      <c r="E487" s="311"/>
      <c r="F487" s="301">
        <v>1948</v>
      </c>
      <c r="G487" s="301" t="s">
        <v>17161</v>
      </c>
      <c r="H487" s="301">
        <v>2</v>
      </c>
      <c r="I487" s="301" t="s">
        <v>16982</v>
      </c>
      <c r="J487" s="312">
        <v>447.5</v>
      </c>
      <c r="K487" s="312">
        <v>368.08</v>
      </c>
      <c r="L487" s="313">
        <v>7</v>
      </c>
      <c r="M487" s="301" t="s">
        <v>17029</v>
      </c>
      <c r="N487" s="301" t="s">
        <v>17064</v>
      </c>
      <c r="O487" s="304" t="s">
        <v>17033</v>
      </c>
      <c r="P487" s="308">
        <v>2662076.1800000002</v>
      </c>
      <c r="Q487" s="308"/>
      <c r="R487" s="308">
        <v>0</v>
      </c>
      <c r="S487" s="308">
        <v>0</v>
      </c>
      <c r="T487" s="308">
        <f t="shared" si="199"/>
        <v>2662076.1800000002</v>
      </c>
      <c r="U487" s="302">
        <f t="shared" si="194"/>
        <v>5948.7735865921795</v>
      </c>
      <c r="V487" s="308">
        <v>7884.4201117318435</v>
      </c>
    </row>
    <row r="488" spans="1:22" ht="35.25" x14ac:dyDescent="0.5">
      <c r="A488" s="267">
        <v>155</v>
      </c>
      <c r="B488" s="267">
        <v>1</v>
      </c>
      <c r="C488" s="317">
        <f>SUBTOTAL(9,$B$377:B488)</f>
        <v>110</v>
      </c>
      <c r="D488" s="310" t="s">
        <v>409</v>
      </c>
      <c r="E488" s="311"/>
      <c r="F488" s="301">
        <v>1941</v>
      </c>
      <c r="G488" s="301" t="s">
        <v>17161</v>
      </c>
      <c r="H488" s="301">
        <v>2</v>
      </c>
      <c r="I488" s="301" t="s">
        <v>16982</v>
      </c>
      <c r="J488" s="312">
        <v>485</v>
      </c>
      <c r="K488" s="312">
        <v>433.6</v>
      </c>
      <c r="L488" s="313">
        <v>22</v>
      </c>
      <c r="M488" s="301" t="s">
        <v>17029</v>
      </c>
      <c r="N488" s="301" t="s">
        <v>17064</v>
      </c>
      <c r="O488" s="304" t="s">
        <v>17033</v>
      </c>
      <c r="P488" s="308">
        <v>2807331.5999999996</v>
      </c>
      <c r="Q488" s="308"/>
      <c r="R488" s="308">
        <v>0</v>
      </c>
      <c r="S488" s="308">
        <v>0</v>
      </c>
      <c r="T488" s="308">
        <f t="shared" si="199"/>
        <v>2807331.5999999996</v>
      </c>
      <c r="U488" s="302">
        <f t="shared" si="194"/>
        <v>5788.312577319587</v>
      </c>
      <c r="V488" s="308">
        <v>7655.3280000000004</v>
      </c>
    </row>
    <row r="489" spans="1:22" ht="35.25" x14ac:dyDescent="0.5">
      <c r="A489" s="267">
        <v>150</v>
      </c>
      <c r="B489" s="267">
        <v>1</v>
      </c>
      <c r="C489" s="317">
        <f>SUBTOTAL(9,$B$377:B489)</f>
        <v>111</v>
      </c>
      <c r="D489" s="310" t="s">
        <v>406</v>
      </c>
      <c r="E489" s="311"/>
      <c r="F489" s="301">
        <v>1927</v>
      </c>
      <c r="G489" s="301" t="s">
        <v>17161</v>
      </c>
      <c r="H489" s="301">
        <v>2</v>
      </c>
      <c r="I489" s="301" t="s">
        <v>16982</v>
      </c>
      <c r="J489" s="312">
        <v>636.9</v>
      </c>
      <c r="K489" s="312">
        <v>386.9</v>
      </c>
      <c r="L489" s="313">
        <v>40</v>
      </c>
      <c r="M489" s="301" t="s">
        <v>17029</v>
      </c>
      <c r="N489" s="301" t="s">
        <v>17064</v>
      </c>
      <c r="O489" s="304" t="s">
        <v>17033</v>
      </c>
      <c r="P489" s="308">
        <v>2567365.1199999996</v>
      </c>
      <c r="Q489" s="308"/>
      <c r="R489" s="308">
        <v>0</v>
      </c>
      <c r="S489" s="308">
        <v>0</v>
      </c>
      <c r="T489" s="308">
        <f t="shared" si="199"/>
        <v>2567365.1199999996</v>
      </c>
      <c r="U489" s="302">
        <f t="shared" si="194"/>
        <v>4031.0333176322811</v>
      </c>
      <c r="V489" s="308">
        <v>5335.2223582980059</v>
      </c>
    </row>
    <row r="490" spans="1:22" ht="35.25" x14ac:dyDescent="0.5">
      <c r="A490" s="267">
        <v>161</v>
      </c>
      <c r="B490" s="267">
        <v>1</v>
      </c>
      <c r="C490" s="317">
        <f>SUBTOTAL(9,$B$377:B490)</f>
        <v>112</v>
      </c>
      <c r="D490" s="310" t="s">
        <v>445</v>
      </c>
      <c r="E490" s="311"/>
      <c r="F490" s="301">
        <v>1928</v>
      </c>
      <c r="G490" s="301" t="s">
        <v>17161</v>
      </c>
      <c r="H490" s="301">
        <v>2</v>
      </c>
      <c r="I490" s="301" t="s">
        <v>16982</v>
      </c>
      <c r="J490" s="312">
        <v>456.6</v>
      </c>
      <c r="K490" s="312">
        <v>404.9</v>
      </c>
      <c r="L490" s="313">
        <v>23</v>
      </c>
      <c r="M490" s="301" t="s">
        <v>17029</v>
      </c>
      <c r="N490" s="301" t="s">
        <v>17064</v>
      </c>
      <c r="O490" s="304" t="s">
        <v>17033</v>
      </c>
      <c r="P490" s="308">
        <v>2748684.55</v>
      </c>
      <c r="Q490" s="308"/>
      <c r="R490" s="308">
        <v>0</v>
      </c>
      <c r="S490" s="308">
        <v>0</v>
      </c>
      <c r="T490" s="308">
        <f t="shared" si="199"/>
        <v>2748684.55</v>
      </c>
      <c r="U490" s="302">
        <f t="shared" ref="U490:U533" si="200">P490/J490</f>
        <v>6019.896079719666</v>
      </c>
      <c r="V490" s="308">
        <v>7965.0468681559341</v>
      </c>
    </row>
    <row r="491" spans="1:22" ht="35.25" x14ac:dyDescent="0.5">
      <c r="A491" s="267">
        <v>162</v>
      </c>
      <c r="B491" s="267">
        <v>1</v>
      </c>
      <c r="C491" s="317">
        <f>SUBTOTAL(9,$B$377:B491)</f>
        <v>113</v>
      </c>
      <c r="D491" s="310" t="s">
        <v>418</v>
      </c>
      <c r="E491" s="311"/>
      <c r="F491" s="301">
        <v>1928</v>
      </c>
      <c r="G491" s="301" t="s">
        <v>17161</v>
      </c>
      <c r="H491" s="301">
        <v>2</v>
      </c>
      <c r="I491" s="301" t="s">
        <v>16982</v>
      </c>
      <c r="J491" s="312">
        <v>455.74</v>
      </c>
      <c r="K491" s="312">
        <v>404.3</v>
      </c>
      <c r="L491" s="313">
        <v>21</v>
      </c>
      <c r="M491" s="301" t="s">
        <v>17029</v>
      </c>
      <c r="N491" s="301" t="s">
        <v>17064</v>
      </c>
      <c r="O491" s="304" t="s">
        <v>17033</v>
      </c>
      <c r="P491" s="308">
        <v>3055637.8</v>
      </c>
      <c r="Q491" s="308"/>
      <c r="R491" s="308">
        <v>0</v>
      </c>
      <c r="S491" s="308">
        <v>0</v>
      </c>
      <c r="T491" s="308">
        <f t="shared" si="199"/>
        <v>3055637.8</v>
      </c>
      <c r="U491" s="302">
        <f t="shared" si="200"/>
        <v>6704.7829903014872</v>
      </c>
      <c r="V491" s="308">
        <v>7335.008535568526</v>
      </c>
    </row>
    <row r="492" spans="1:22" ht="35.25" x14ac:dyDescent="0.5">
      <c r="A492" s="267">
        <v>143</v>
      </c>
      <c r="B492" s="267">
        <v>1</v>
      </c>
      <c r="C492" s="317">
        <f>SUBTOTAL(9,$B$377:B492)</f>
        <v>114</v>
      </c>
      <c r="D492" s="310" t="s">
        <v>380</v>
      </c>
      <c r="E492" s="311"/>
      <c r="F492" s="301">
        <v>1940</v>
      </c>
      <c r="G492" s="301" t="s">
        <v>17161</v>
      </c>
      <c r="H492" s="301">
        <v>2</v>
      </c>
      <c r="I492" s="301" t="s">
        <v>16982</v>
      </c>
      <c r="J492" s="312">
        <v>831.9</v>
      </c>
      <c r="K492" s="312">
        <v>562.20000000000005</v>
      </c>
      <c r="L492" s="313">
        <v>18</v>
      </c>
      <c r="M492" s="301" t="s">
        <v>17029</v>
      </c>
      <c r="N492" s="301" t="s">
        <v>17064</v>
      </c>
      <c r="O492" s="304" t="s">
        <v>17033</v>
      </c>
      <c r="P492" s="308">
        <v>3535496.0199999996</v>
      </c>
      <c r="Q492" s="308"/>
      <c r="R492" s="308">
        <v>0</v>
      </c>
      <c r="S492" s="308">
        <v>0</v>
      </c>
      <c r="T492" s="308">
        <f t="shared" si="199"/>
        <v>3535496.0199999996</v>
      </c>
      <c r="U492" s="302">
        <f t="shared" si="200"/>
        <v>4249.905060704411</v>
      </c>
      <c r="V492" s="308">
        <v>5572.3217694434425</v>
      </c>
    </row>
    <row r="493" spans="1:22" ht="35.25" x14ac:dyDescent="0.5">
      <c r="A493" s="267">
        <v>146</v>
      </c>
      <c r="B493" s="267">
        <v>1</v>
      </c>
      <c r="C493" s="317">
        <f>SUBTOTAL(9,$B$377:B493)</f>
        <v>115</v>
      </c>
      <c r="D493" s="310" t="s">
        <v>389</v>
      </c>
      <c r="E493" s="311"/>
      <c r="F493" s="301">
        <v>1927</v>
      </c>
      <c r="G493" s="301" t="s">
        <v>17161</v>
      </c>
      <c r="H493" s="301">
        <v>2</v>
      </c>
      <c r="I493" s="301" t="s">
        <v>16982</v>
      </c>
      <c r="J493" s="312">
        <v>640.4</v>
      </c>
      <c r="K493" s="312">
        <v>389</v>
      </c>
      <c r="L493" s="313">
        <v>43</v>
      </c>
      <c r="M493" s="301" t="s">
        <v>17029</v>
      </c>
      <c r="N493" s="301" t="s">
        <v>17064</v>
      </c>
      <c r="O493" s="304" t="s">
        <v>17033</v>
      </c>
      <c r="P493" s="308">
        <v>2750492.88</v>
      </c>
      <c r="Q493" s="308"/>
      <c r="R493" s="308">
        <v>0</v>
      </c>
      <c r="S493" s="308">
        <v>0</v>
      </c>
      <c r="T493" s="308">
        <f t="shared" si="199"/>
        <v>2750492.88</v>
      </c>
      <c r="U493" s="302">
        <f t="shared" si="200"/>
        <v>4294.9607745159274</v>
      </c>
      <c r="V493" s="308">
        <v>5679.013741411618</v>
      </c>
    </row>
    <row r="494" spans="1:22" ht="35.25" x14ac:dyDescent="0.5">
      <c r="A494" s="267">
        <v>164</v>
      </c>
      <c r="B494" s="267">
        <v>1</v>
      </c>
      <c r="C494" s="317">
        <f>SUBTOTAL(9,$B$377:B494)</f>
        <v>116</v>
      </c>
      <c r="D494" s="310" t="s">
        <v>422</v>
      </c>
      <c r="E494" s="311"/>
      <c r="F494" s="301">
        <v>1938</v>
      </c>
      <c r="G494" s="301" t="s">
        <v>17161</v>
      </c>
      <c r="H494" s="301">
        <v>2</v>
      </c>
      <c r="I494" s="301" t="s">
        <v>16980</v>
      </c>
      <c r="J494" s="312">
        <v>383.6</v>
      </c>
      <c r="K494" s="312">
        <v>383.6</v>
      </c>
      <c r="L494" s="313">
        <v>19</v>
      </c>
      <c r="M494" s="301" t="s">
        <v>17029</v>
      </c>
      <c r="N494" s="301" t="s">
        <v>17045</v>
      </c>
      <c r="O494" s="304" t="s">
        <v>17077</v>
      </c>
      <c r="P494" s="308">
        <v>3121842.31</v>
      </c>
      <c r="Q494" s="308"/>
      <c r="R494" s="308">
        <v>0</v>
      </c>
      <c r="S494" s="308">
        <v>0</v>
      </c>
      <c r="T494" s="308">
        <f t="shared" si="199"/>
        <v>3121842.31</v>
      </c>
      <c r="U494" s="302">
        <f t="shared" si="200"/>
        <v>8138.2750521376429</v>
      </c>
      <c r="V494" s="308">
        <v>10754.356621480707</v>
      </c>
    </row>
    <row r="495" spans="1:22" ht="35.25" x14ac:dyDescent="0.5">
      <c r="A495" s="267">
        <v>165</v>
      </c>
      <c r="B495" s="267">
        <v>1</v>
      </c>
      <c r="C495" s="317">
        <f>SUBTOTAL(9,$B$377:B495)</f>
        <v>117</v>
      </c>
      <c r="D495" s="310" t="s">
        <v>424</v>
      </c>
      <c r="E495" s="311"/>
      <c r="F495" s="301">
        <v>1916</v>
      </c>
      <c r="G495" s="301" t="s">
        <v>17161</v>
      </c>
      <c r="H495" s="301">
        <v>2</v>
      </c>
      <c r="I495" s="301" t="s">
        <v>16980</v>
      </c>
      <c r="J495" s="312">
        <v>404.7</v>
      </c>
      <c r="K495" s="312">
        <v>356.1</v>
      </c>
      <c r="L495" s="313">
        <v>13</v>
      </c>
      <c r="M495" s="301" t="s">
        <v>17029</v>
      </c>
      <c r="N495" s="301" t="s">
        <v>17045</v>
      </c>
      <c r="O495" s="304" t="s">
        <v>17074</v>
      </c>
      <c r="P495" s="308">
        <v>2790742.22</v>
      </c>
      <c r="Q495" s="308"/>
      <c r="R495" s="308">
        <v>0</v>
      </c>
      <c r="S495" s="308">
        <v>0</v>
      </c>
      <c r="T495" s="308">
        <f t="shared" si="199"/>
        <v>2790742.22</v>
      </c>
      <c r="U495" s="302">
        <f t="shared" si="200"/>
        <v>6895.8295527551281</v>
      </c>
      <c r="V495" s="308">
        <v>9120.6365208796651</v>
      </c>
    </row>
    <row r="496" spans="1:22" ht="35.25" x14ac:dyDescent="0.5">
      <c r="A496" s="267">
        <v>140</v>
      </c>
      <c r="B496" s="267">
        <v>1</v>
      </c>
      <c r="C496" s="317">
        <f>SUBTOTAL(9,$B$377:B496)</f>
        <v>118</v>
      </c>
      <c r="D496" s="310" t="s">
        <v>430</v>
      </c>
      <c r="E496" s="311"/>
      <c r="F496" s="301">
        <v>1928</v>
      </c>
      <c r="G496" s="301" t="s">
        <v>17161</v>
      </c>
      <c r="H496" s="301">
        <v>2</v>
      </c>
      <c r="I496" s="301" t="s">
        <v>16982</v>
      </c>
      <c r="J496" s="312">
        <v>401.7</v>
      </c>
      <c r="K496" s="312">
        <v>350.3</v>
      </c>
      <c r="L496" s="313">
        <v>16</v>
      </c>
      <c r="M496" s="301" t="s">
        <v>17029</v>
      </c>
      <c r="N496" s="301" t="s">
        <v>17064</v>
      </c>
      <c r="O496" s="304" t="s">
        <v>17033</v>
      </c>
      <c r="P496" s="308">
        <v>2714704</v>
      </c>
      <c r="Q496" s="308">
        <v>0</v>
      </c>
      <c r="R496" s="308">
        <v>0</v>
      </c>
      <c r="S496" s="308">
        <v>0</v>
      </c>
      <c r="T496" s="308">
        <f t="shared" si="199"/>
        <v>2714704</v>
      </c>
      <c r="U496" s="302">
        <f t="shared" si="200"/>
        <v>6758.0383370674635</v>
      </c>
      <c r="V496" s="308">
        <v>9188.7518048294751</v>
      </c>
    </row>
    <row r="497" spans="1:22" ht="35.25" x14ac:dyDescent="0.5">
      <c r="B497" s="267">
        <v>1</v>
      </c>
      <c r="C497" s="317">
        <f>SUBTOTAL(9,$B$377:B497)</f>
        <v>119</v>
      </c>
      <c r="D497" s="310" t="s">
        <v>383</v>
      </c>
      <c r="E497" s="311"/>
      <c r="F497" s="301">
        <v>1968</v>
      </c>
      <c r="G497" s="301" t="s">
        <v>17162</v>
      </c>
      <c r="H497" s="301">
        <v>5</v>
      </c>
      <c r="I497" s="301" t="s">
        <v>16982</v>
      </c>
      <c r="J497" s="312">
        <v>1976.4</v>
      </c>
      <c r="K497" s="312">
        <v>1594.6</v>
      </c>
      <c r="L497" s="313">
        <v>56</v>
      </c>
      <c r="M497" s="301" t="s">
        <v>17029</v>
      </c>
      <c r="N497" s="301" t="s">
        <v>17045</v>
      </c>
      <c r="O497" s="304" t="s">
        <v>17076</v>
      </c>
      <c r="P497" s="308">
        <v>5584650.25</v>
      </c>
      <c r="Q497" s="308">
        <v>0</v>
      </c>
      <c r="R497" s="308">
        <v>0</v>
      </c>
      <c r="S497" s="308">
        <v>0</v>
      </c>
      <c r="T497" s="308">
        <f t="shared" si="199"/>
        <v>5584650.25</v>
      </c>
      <c r="U497" s="302">
        <f t="shared" si="200"/>
        <v>2825.6680074883625</v>
      </c>
      <c r="V497" s="308">
        <v>4244.0431203197732</v>
      </c>
    </row>
    <row r="498" spans="1:22" ht="35.25" x14ac:dyDescent="0.5">
      <c r="B498" s="267">
        <v>1</v>
      </c>
      <c r="C498" s="317">
        <f>SUBTOTAL(9,$B$377:B498)</f>
        <v>120</v>
      </c>
      <c r="D498" s="310" t="s">
        <v>431</v>
      </c>
      <c r="E498" s="311"/>
      <c r="F498" s="301">
        <v>1962</v>
      </c>
      <c r="G498" s="301" t="s">
        <v>17162</v>
      </c>
      <c r="H498" s="301">
        <v>5</v>
      </c>
      <c r="I498" s="301" t="s">
        <v>16982</v>
      </c>
      <c r="J498" s="312">
        <v>1601.3</v>
      </c>
      <c r="K498" s="312">
        <v>1511.3</v>
      </c>
      <c r="L498" s="313">
        <v>57</v>
      </c>
      <c r="M498" s="301" t="s">
        <v>17029</v>
      </c>
      <c r="N498" s="301" t="s">
        <v>17045</v>
      </c>
      <c r="O498" s="304" t="s">
        <v>17351</v>
      </c>
      <c r="P498" s="308">
        <v>5467308.5899999999</v>
      </c>
      <c r="Q498" s="308">
        <v>0</v>
      </c>
      <c r="R498" s="308">
        <v>0</v>
      </c>
      <c r="S498" s="308">
        <v>0</v>
      </c>
      <c r="T498" s="308">
        <f t="shared" si="199"/>
        <v>5467308.5899999999</v>
      </c>
      <c r="U498" s="302">
        <f t="shared" si="200"/>
        <v>3414.2937550740025</v>
      </c>
      <c r="V498" s="308">
        <v>3510.2304627490166</v>
      </c>
    </row>
    <row r="499" spans="1:22" ht="35.25" x14ac:dyDescent="0.5">
      <c r="B499" s="267">
        <v>1</v>
      </c>
      <c r="C499" s="317">
        <f>SUBTOTAL(9,$B$377:B499)</f>
        <v>121</v>
      </c>
      <c r="D499" s="310" t="s">
        <v>401</v>
      </c>
      <c r="E499" s="311"/>
      <c r="F499" s="301">
        <v>1959</v>
      </c>
      <c r="G499" s="301" t="s">
        <v>17162</v>
      </c>
      <c r="H499" s="301">
        <v>4</v>
      </c>
      <c r="I499" s="301" t="s">
        <v>17032</v>
      </c>
      <c r="J499" s="312">
        <v>4644.8999999999996</v>
      </c>
      <c r="K499" s="312">
        <v>3816.9</v>
      </c>
      <c r="L499" s="313">
        <v>124</v>
      </c>
      <c r="M499" s="301" t="s">
        <v>17029</v>
      </c>
      <c r="N499" s="301" t="s">
        <v>17045</v>
      </c>
      <c r="O499" s="304" t="s">
        <v>17077</v>
      </c>
      <c r="P499" s="308">
        <v>22417558.48</v>
      </c>
      <c r="Q499" s="308">
        <v>0</v>
      </c>
      <c r="R499" s="308">
        <v>0</v>
      </c>
      <c r="S499" s="308">
        <v>0</v>
      </c>
      <c r="T499" s="308">
        <f t="shared" si="199"/>
        <v>22417558.48</v>
      </c>
      <c r="U499" s="302">
        <f t="shared" si="200"/>
        <v>4826.2736506706287</v>
      </c>
      <c r="V499" s="308">
        <v>6425.0035854377929</v>
      </c>
    </row>
    <row r="500" spans="1:22" ht="35.25" x14ac:dyDescent="0.5">
      <c r="B500" s="267">
        <v>1</v>
      </c>
      <c r="C500" s="317">
        <f>SUBTOTAL(9,$B$377:B500)</f>
        <v>122</v>
      </c>
      <c r="D500" s="310" t="s">
        <v>403</v>
      </c>
      <c r="E500" s="311"/>
      <c r="F500" s="301">
        <v>1962</v>
      </c>
      <c r="G500" s="301" t="s">
        <v>17162</v>
      </c>
      <c r="H500" s="301">
        <v>3</v>
      </c>
      <c r="I500" s="301" t="s">
        <v>16982</v>
      </c>
      <c r="J500" s="312">
        <v>1025.5</v>
      </c>
      <c r="K500" s="312">
        <v>952.8</v>
      </c>
      <c r="L500" s="313">
        <v>46</v>
      </c>
      <c r="M500" s="301" t="s">
        <v>17029</v>
      </c>
      <c r="N500" s="301" t="s">
        <v>17045</v>
      </c>
      <c r="O500" s="304" t="s">
        <v>17078</v>
      </c>
      <c r="P500" s="308">
        <v>3127517.63</v>
      </c>
      <c r="Q500" s="308">
        <v>0</v>
      </c>
      <c r="R500" s="308">
        <v>0</v>
      </c>
      <c r="S500" s="308">
        <v>0</v>
      </c>
      <c r="T500" s="308">
        <f t="shared" si="199"/>
        <v>3127517.63</v>
      </c>
      <c r="U500" s="302">
        <f t="shared" si="200"/>
        <v>3049.7490297415893</v>
      </c>
      <c r="V500" s="308">
        <v>6084.23</v>
      </c>
    </row>
    <row r="501" spans="1:22" ht="35.25" x14ac:dyDescent="0.5">
      <c r="B501" s="267">
        <v>1</v>
      </c>
      <c r="C501" s="317">
        <f>SUBTOTAL(9,$B$377:B501)</f>
        <v>123</v>
      </c>
      <c r="D501" s="310" t="s">
        <v>11551</v>
      </c>
      <c r="E501" s="311"/>
      <c r="F501" s="301">
        <v>1937</v>
      </c>
      <c r="G501" s="301" t="s">
        <v>17162</v>
      </c>
      <c r="H501" s="301" t="s">
        <v>17032</v>
      </c>
      <c r="I501" s="301" t="s">
        <v>17032</v>
      </c>
      <c r="J501" s="312">
        <v>2626</v>
      </c>
      <c r="K501" s="312">
        <v>2536</v>
      </c>
      <c r="L501" s="313">
        <v>96</v>
      </c>
      <c r="M501" s="301" t="s">
        <v>17029</v>
      </c>
      <c r="N501" s="301" t="s">
        <v>17045</v>
      </c>
      <c r="O501" s="304" t="s">
        <v>17137</v>
      </c>
      <c r="P501" s="308">
        <v>5420298.3700000001</v>
      </c>
      <c r="Q501" s="308">
        <v>0</v>
      </c>
      <c r="R501" s="308">
        <v>0</v>
      </c>
      <c r="S501" s="308">
        <v>0</v>
      </c>
      <c r="T501" s="308">
        <f t="shared" si="199"/>
        <v>5420298.3700000001</v>
      </c>
      <c r="U501" s="302">
        <f t="shared" si="200"/>
        <v>2064.0892498095964</v>
      </c>
      <c r="V501" s="308">
        <v>6611.86</v>
      </c>
    </row>
    <row r="502" spans="1:22" ht="35.25" x14ac:dyDescent="0.5">
      <c r="B502" s="267">
        <v>1</v>
      </c>
      <c r="C502" s="317">
        <f>SUBTOTAL(9,$B$377:B502)</f>
        <v>124</v>
      </c>
      <c r="D502" s="310" t="s">
        <v>416</v>
      </c>
      <c r="E502" s="311"/>
      <c r="F502" s="301">
        <v>1948</v>
      </c>
      <c r="G502" s="301" t="s">
        <v>17037</v>
      </c>
      <c r="H502" s="301">
        <v>2</v>
      </c>
      <c r="I502" s="301" t="s">
        <v>16980</v>
      </c>
      <c r="J502" s="312">
        <v>294.39999999999998</v>
      </c>
      <c r="K502" s="312">
        <v>271.89999999999998</v>
      </c>
      <c r="L502" s="313">
        <v>14</v>
      </c>
      <c r="M502" s="301" t="s">
        <v>17029</v>
      </c>
      <c r="N502" s="301" t="s">
        <v>17064</v>
      </c>
      <c r="O502" s="304" t="s">
        <v>17033</v>
      </c>
      <c r="P502" s="308">
        <v>2216965.66</v>
      </c>
      <c r="Q502" s="308">
        <v>0</v>
      </c>
      <c r="R502" s="308">
        <v>0</v>
      </c>
      <c r="S502" s="308">
        <v>0</v>
      </c>
      <c r="T502" s="308">
        <f t="shared" si="199"/>
        <v>2216965.66</v>
      </c>
      <c r="U502" s="302">
        <f t="shared" si="200"/>
        <v>7530.4540081521754</v>
      </c>
      <c r="V502" s="308">
        <v>10234.882513586957</v>
      </c>
    </row>
    <row r="503" spans="1:22" ht="35.25" x14ac:dyDescent="0.5">
      <c r="B503" s="267">
        <v>1</v>
      </c>
      <c r="C503" s="317">
        <f>SUBTOTAL(9,$B$377:B503)</f>
        <v>125</v>
      </c>
      <c r="D503" s="310" t="s">
        <v>419</v>
      </c>
      <c r="E503" s="311"/>
      <c r="F503" s="301">
        <v>1891</v>
      </c>
      <c r="G503" s="301" t="s">
        <v>17161</v>
      </c>
      <c r="H503" s="301">
        <v>2</v>
      </c>
      <c r="I503" s="301" t="s">
        <v>16980</v>
      </c>
      <c r="J503" s="312">
        <v>299.81</v>
      </c>
      <c r="K503" s="312">
        <v>229.81</v>
      </c>
      <c r="L503" s="313">
        <v>11</v>
      </c>
      <c r="M503" s="301" t="s">
        <v>17029</v>
      </c>
      <c r="N503" s="301" t="s">
        <v>17064</v>
      </c>
      <c r="O503" s="304" t="s">
        <v>17033</v>
      </c>
      <c r="P503" s="308">
        <v>2329500.4</v>
      </c>
      <c r="Q503" s="308">
        <v>0</v>
      </c>
      <c r="R503" s="308">
        <v>0</v>
      </c>
      <c r="S503" s="308">
        <v>0</v>
      </c>
      <c r="T503" s="308">
        <f t="shared" si="199"/>
        <v>2329500.4</v>
      </c>
      <c r="U503" s="302">
        <f t="shared" si="200"/>
        <v>7769.9222841132714</v>
      </c>
      <c r="V503" s="308">
        <v>8031.4667022447557</v>
      </c>
    </row>
    <row r="504" spans="1:22" ht="35.25" x14ac:dyDescent="0.5">
      <c r="A504" s="267">
        <v>151</v>
      </c>
      <c r="B504" s="267">
        <v>1</v>
      </c>
      <c r="C504" s="317">
        <f>SUBTOTAL(9,$B$377:B504)</f>
        <v>126</v>
      </c>
      <c r="D504" s="310" t="s">
        <v>407</v>
      </c>
      <c r="E504" s="311"/>
      <c r="F504" s="301">
        <v>1959</v>
      </c>
      <c r="G504" s="301" t="s">
        <v>17162</v>
      </c>
      <c r="H504" s="301">
        <v>2</v>
      </c>
      <c r="I504" s="301" t="s">
        <v>16980</v>
      </c>
      <c r="J504" s="312">
        <v>422.1</v>
      </c>
      <c r="K504" s="312">
        <v>422.1</v>
      </c>
      <c r="L504" s="313">
        <v>21</v>
      </c>
      <c r="M504" s="301" t="s">
        <v>17029</v>
      </c>
      <c r="N504" s="301" t="s">
        <v>17064</v>
      </c>
      <c r="O504" s="304" t="s">
        <v>17033</v>
      </c>
      <c r="P504" s="308">
        <v>2390309.11</v>
      </c>
      <c r="Q504" s="308"/>
      <c r="R504" s="308">
        <v>0</v>
      </c>
      <c r="S504" s="308">
        <v>0</v>
      </c>
      <c r="T504" s="308">
        <f t="shared" si="199"/>
        <v>2390309.11</v>
      </c>
      <c r="U504" s="302">
        <f t="shared" si="200"/>
        <v>5662.8976782752898</v>
      </c>
      <c r="V504" s="308">
        <v>10750.789670694148</v>
      </c>
    </row>
    <row r="505" spans="1:22" ht="33" customHeight="1" x14ac:dyDescent="0.5">
      <c r="A505" s="267">
        <v>478</v>
      </c>
      <c r="C505" s="334" t="s">
        <v>199</v>
      </c>
      <c r="D505" s="328"/>
      <c r="E505" s="300" t="s">
        <v>17012</v>
      </c>
      <c r="F505" s="301" t="s">
        <v>17012</v>
      </c>
      <c r="G505" s="301" t="s">
        <v>17012</v>
      </c>
      <c r="H505" s="301" t="s">
        <v>17012</v>
      </c>
      <c r="I505" s="301" t="s">
        <v>17012</v>
      </c>
      <c r="J505" s="306">
        <f>SUM(J506:J518)</f>
        <v>32247.969999999998</v>
      </c>
      <c r="K505" s="306">
        <f>SUM(K506:K518)</f>
        <v>22008.640000000003</v>
      </c>
      <c r="L505" s="307">
        <f>SUM(L506:L518)</f>
        <v>927</v>
      </c>
      <c r="M505" s="301" t="s">
        <v>17012</v>
      </c>
      <c r="N505" s="301" t="s">
        <v>17012</v>
      </c>
      <c r="O505" s="304" t="s">
        <v>17012</v>
      </c>
      <c r="P505" s="324">
        <v>102043050.95</v>
      </c>
      <c r="Q505" s="306">
        <f>SUM(Q506:Q518)</f>
        <v>0</v>
      </c>
      <c r="R505" s="306">
        <f>SUM(R506:R518)</f>
        <v>0</v>
      </c>
      <c r="S505" s="306">
        <f>SUM(S506:S518)</f>
        <v>0</v>
      </c>
      <c r="T505" s="306">
        <f>SUM(T506:T518)</f>
        <v>102043050.95</v>
      </c>
      <c r="U505" s="302">
        <f t="shared" si="200"/>
        <v>3164.3247916070382</v>
      </c>
      <c r="V505" s="308">
        <f>MAX(V506:V518)</f>
        <v>9076.8075248214591</v>
      </c>
    </row>
    <row r="506" spans="1:22" ht="35.25" x14ac:dyDescent="0.5">
      <c r="A506" s="267">
        <v>479</v>
      </c>
      <c r="B506" s="267">
        <v>1</v>
      </c>
      <c r="C506" s="317">
        <f>SUBTOTAL(9,$B$377:B506)</f>
        <v>127</v>
      </c>
      <c r="D506" s="310" t="s">
        <v>200</v>
      </c>
      <c r="E506" s="311"/>
      <c r="F506" s="301">
        <v>1955</v>
      </c>
      <c r="G506" s="301" t="s">
        <v>17163</v>
      </c>
      <c r="H506" s="301">
        <v>2</v>
      </c>
      <c r="I506" s="301" t="s">
        <v>16982</v>
      </c>
      <c r="J506" s="312">
        <v>946.32</v>
      </c>
      <c r="K506" s="312">
        <v>538.1</v>
      </c>
      <c r="L506" s="313">
        <v>30</v>
      </c>
      <c r="M506" s="301" t="s">
        <v>17029</v>
      </c>
      <c r="N506" s="301" t="s">
        <v>17045</v>
      </c>
      <c r="O506" s="304" t="s">
        <v>17089</v>
      </c>
      <c r="P506" s="308">
        <v>4576298.2699999996</v>
      </c>
      <c r="Q506" s="308"/>
      <c r="R506" s="308">
        <v>0</v>
      </c>
      <c r="S506" s="308">
        <v>0</v>
      </c>
      <c r="T506" s="308">
        <f t="shared" ref="T506:T518" si="201">P506-R506-S506</f>
        <v>4576298.2699999996</v>
      </c>
      <c r="U506" s="302">
        <f t="shared" si="200"/>
        <v>4835.8887796939716</v>
      </c>
      <c r="V506" s="308">
        <v>5552.4771324710455</v>
      </c>
    </row>
    <row r="507" spans="1:22" ht="35.25" x14ac:dyDescent="0.5">
      <c r="A507" s="267">
        <v>480</v>
      </c>
      <c r="B507" s="267">
        <v>1</v>
      </c>
      <c r="C507" s="317">
        <f>SUBTOTAL(9,$B$377:B507)</f>
        <v>128</v>
      </c>
      <c r="D507" s="310" t="s">
        <v>201</v>
      </c>
      <c r="E507" s="311"/>
      <c r="F507" s="301">
        <v>1962</v>
      </c>
      <c r="G507" s="301" t="s">
        <v>17162</v>
      </c>
      <c r="H507" s="301">
        <v>3</v>
      </c>
      <c r="I507" s="301" t="s">
        <v>16982</v>
      </c>
      <c r="J507" s="312">
        <v>2239.81</v>
      </c>
      <c r="K507" s="312">
        <v>1173.2</v>
      </c>
      <c r="L507" s="313">
        <v>86</v>
      </c>
      <c r="M507" s="301" t="s">
        <v>17029</v>
      </c>
      <c r="N507" s="301" t="s">
        <v>17045</v>
      </c>
      <c r="O507" s="304" t="s">
        <v>17089</v>
      </c>
      <c r="P507" s="308">
        <v>5953650.8799999999</v>
      </c>
      <c r="Q507" s="308"/>
      <c r="R507" s="308">
        <v>0</v>
      </c>
      <c r="S507" s="308">
        <v>0</v>
      </c>
      <c r="T507" s="308">
        <f t="shared" si="201"/>
        <v>5953650.8799999999</v>
      </c>
      <c r="U507" s="302">
        <f t="shared" si="200"/>
        <v>2658.1053214335143</v>
      </c>
      <c r="V507" s="308">
        <v>3426.7914153432657</v>
      </c>
    </row>
    <row r="508" spans="1:22" ht="35.25" x14ac:dyDescent="0.5">
      <c r="A508" s="267">
        <v>481</v>
      </c>
      <c r="B508" s="267">
        <v>1</v>
      </c>
      <c r="C508" s="317">
        <f>SUBTOTAL(9,$B$377:B508)</f>
        <v>129</v>
      </c>
      <c r="D508" s="310" t="s">
        <v>202</v>
      </c>
      <c r="E508" s="311"/>
      <c r="F508" s="301">
        <v>1959</v>
      </c>
      <c r="G508" s="301" t="s">
        <v>17162</v>
      </c>
      <c r="H508" s="301">
        <v>3</v>
      </c>
      <c r="I508" s="301" t="s">
        <v>17032</v>
      </c>
      <c r="J508" s="312">
        <v>2101</v>
      </c>
      <c r="K508" s="312">
        <v>1915.9</v>
      </c>
      <c r="L508" s="313">
        <v>64</v>
      </c>
      <c r="M508" s="301" t="s">
        <v>17029</v>
      </c>
      <c r="N508" s="301" t="s">
        <v>17045</v>
      </c>
      <c r="O508" s="304" t="s">
        <v>17092</v>
      </c>
      <c r="P508" s="308">
        <v>8806110.7100000009</v>
      </c>
      <c r="Q508" s="308"/>
      <c r="R508" s="308">
        <v>0</v>
      </c>
      <c r="S508" s="308">
        <v>0</v>
      </c>
      <c r="T508" s="308">
        <f t="shared" si="201"/>
        <v>8806110.7100000009</v>
      </c>
      <c r="U508" s="302">
        <f t="shared" si="200"/>
        <v>4191.3901523084251</v>
      </c>
      <c r="V508" s="308">
        <v>4805.475107091861</v>
      </c>
    </row>
    <row r="509" spans="1:22" ht="35.25" x14ac:dyDescent="0.5">
      <c r="A509" s="267">
        <v>482</v>
      </c>
      <c r="B509" s="267">
        <v>1</v>
      </c>
      <c r="C509" s="317">
        <f>SUBTOTAL(9,$B$377:B509)</f>
        <v>130</v>
      </c>
      <c r="D509" s="310" t="s">
        <v>204</v>
      </c>
      <c r="E509" s="311"/>
      <c r="F509" s="301">
        <v>1960</v>
      </c>
      <c r="G509" s="301" t="s">
        <v>17162</v>
      </c>
      <c r="H509" s="301">
        <v>3</v>
      </c>
      <c r="I509" s="301" t="s">
        <v>16982</v>
      </c>
      <c r="J509" s="312">
        <v>2224.69</v>
      </c>
      <c r="K509" s="312">
        <v>1206.0999999999999</v>
      </c>
      <c r="L509" s="313">
        <v>76</v>
      </c>
      <c r="M509" s="301" t="s">
        <v>17029</v>
      </c>
      <c r="N509" s="301" t="s">
        <v>17045</v>
      </c>
      <c r="O509" s="304" t="s">
        <v>17089</v>
      </c>
      <c r="P509" s="308">
        <v>6164290.8799999999</v>
      </c>
      <c r="Q509" s="308"/>
      <c r="R509" s="308">
        <v>0</v>
      </c>
      <c r="S509" s="308">
        <v>0</v>
      </c>
      <c r="T509" s="308">
        <f t="shared" si="201"/>
        <v>6164290.8799999999</v>
      </c>
      <c r="U509" s="302">
        <f t="shared" si="200"/>
        <v>2770.8538627853768</v>
      </c>
      <c r="V509" s="308">
        <v>3572.0786626451322</v>
      </c>
    </row>
    <row r="510" spans="1:22" ht="35.25" x14ac:dyDescent="0.5">
      <c r="A510" s="267">
        <v>483</v>
      </c>
      <c r="B510" s="267">
        <v>1</v>
      </c>
      <c r="C510" s="317">
        <f>SUBTOTAL(9,$B$377:B510)</f>
        <v>131</v>
      </c>
      <c r="D510" s="310" t="s">
        <v>205</v>
      </c>
      <c r="E510" s="311"/>
      <c r="F510" s="301">
        <v>1955</v>
      </c>
      <c r="G510" s="301" t="s">
        <v>17162</v>
      </c>
      <c r="H510" s="301">
        <v>2</v>
      </c>
      <c r="I510" s="301" t="s">
        <v>17036</v>
      </c>
      <c r="J510" s="312">
        <v>1499.6</v>
      </c>
      <c r="K510" s="312">
        <v>1384.9</v>
      </c>
      <c r="L510" s="313">
        <v>46</v>
      </c>
      <c r="M510" s="301" t="s">
        <v>17029</v>
      </c>
      <c r="N510" s="301" t="s">
        <v>17064</v>
      </c>
      <c r="O510" s="304" t="s">
        <v>17033</v>
      </c>
      <c r="P510" s="308">
        <v>7310468.54</v>
      </c>
      <c r="Q510" s="308"/>
      <c r="R510" s="308">
        <v>0</v>
      </c>
      <c r="S510" s="308">
        <v>0</v>
      </c>
      <c r="T510" s="308">
        <f t="shared" si="201"/>
        <v>7310468.54</v>
      </c>
      <c r="U510" s="302">
        <f t="shared" si="200"/>
        <v>4874.9456788476928</v>
      </c>
      <c r="V510" s="308">
        <v>5807.9997999466532</v>
      </c>
    </row>
    <row r="511" spans="1:22" ht="35.25" x14ac:dyDescent="0.5">
      <c r="A511" s="267">
        <v>484</v>
      </c>
      <c r="B511" s="267">
        <v>1</v>
      </c>
      <c r="C511" s="317">
        <f>SUBTOTAL(9,$B$377:B511)</f>
        <v>132</v>
      </c>
      <c r="D511" s="310" t="s">
        <v>206</v>
      </c>
      <c r="E511" s="311"/>
      <c r="F511" s="301">
        <v>1963</v>
      </c>
      <c r="G511" s="301" t="s">
        <v>17162</v>
      </c>
      <c r="H511" s="301">
        <v>4</v>
      </c>
      <c r="I511" s="301" t="s">
        <v>17032</v>
      </c>
      <c r="J511" s="312">
        <v>4150.18</v>
      </c>
      <c r="K511" s="312">
        <v>2492.6</v>
      </c>
      <c r="L511" s="313">
        <v>92</v>
      </c>
      <c r="M511" s="301" t="s">
        <v>17029</v>
      </c>
      <c r="N511" s="301" t="s">
        <v>17045</v>
      </c>
      <c r="O511" s="304" t="s">
        <v>17089</v>
      </c>
      <c r="P511" s="308">
        <v>10590746.890000001</v>
      </c>
      <c r="Q511" s="308"/>
      <c r="R511" s="308">
        <v>0</v>
      </c>
      <c r="S511" s="308">
        <v>0</v>
      </c>
      <c r="T511" s="308">
        <f t="shared" si="201"/>
        <v>10590746.890000001</v>
      </c>
      <c r="U511" s="302">
        <f t="shared" si="200"/>
        <v>2551.8765186088312</v>
      </c>
      <c r="V511" s="308">
        <v>2958.5240736546361</v>
      </c>
    </row>
    <row r="512" spans="1:22" ht="35.25" x14ac:dyDescent="0.5">
      <c r="A512" s="267">
        <v>485</v>
      </c>
      <c r="B512" s="267">
        <v>1</v>
      </c>
      <c r="C512" s="317">
        <f>SUBTOTAL(9,$B$377:B512)</f>
        <v>133</v>
      </c>
      <c r="D512" s="310" t="s">
        <v>207</v>
      </c>
      <c r="E512" s="311"/>
      <c r="F512" s="301">
        <v>1957</v>
      </c>
      <c r="G512" s="301" t="s">
        <v>17162</v>
      </c>
      <c r="H512" s="301">
        <v>2</v>
      </c>
      <c r="I512" s="301" t="s">
        <v>16982</v>
      </c>
      <c r="J512" s="312">
        <v>574.1</v>
      </c>
      <c r="K512" s="312">
        <v>530.6</v>
      </c>
      <c r="L512" s="313">
        <v>20</v>
      </c>
      <c r="M512" s="301" t="s">
        <v>17029</v>
      </c>
      <c r="N512" s="301" t="s">
        <v>17045</v>
      </c>
      <c r="O512" s="304" t="s">
        <v>17093</v>
      </c>
      <c r="P512" s="308">
        <v>3991230.56</v>
      </c>
      <c r="Q512" s="308"/>
      <c r="R512" s="308">
        <v>0</v>
      </c>
      <c r="S512" s="308">
        <v>0</v>
      </c>
      <c r="T512" s="308">
        <f t="shared" si="201"/>
        <v>3991230.56</v>
      </c>
      <c r="U512" s="302">
        <f t="shared" si="200"/>
        <v>6952.1521686117403</v>
      </c>
      <c r="V512" s="308">
        <v>9076.8075248214591</v>
      </c>
    </row>
    <row r="513" spans="1:22" ht="35.25" x14ac:dyDescent="0.5">
      <c r="A513" s="267">
        <v>486</v>
      </c>
      <c r="B513" s="267">
        <v>1</v>
      </c>
      <c r="C513" s="317">
        <f>SUBTOTAL(9,$B$377:B513)</f>
        <v>134</v>
      </c>
      <c r="D513" s="310" t="s">
        <v>208</v>
      </c>
      <c r="E513" s="311"/>
      <c r="F513" s="301">
        <v>1963</v>
      </c>
      <c r="G513" s="301" t="s">
        <v>17162</v>
      </c>
      <c r="H513" s="301">
        <v>4</v>
      </c>
      <c r="I513" s="301" t="s">
        <v>17032</v>
      </c>
      <c r="J513" s="312">
        <v>3432.61</v>
      </c>
      <c r="K513" s="312">
        <v>2570.0100000000002</v>
      </c>
      <c r="L513" s="313">
        <v>86</v>
      </c>
      <c r="M513" s="301" t="s">
        <v>17029</v>
      </c>
      <c r="N513" s="301" t="s">
        <v>17045</v>
      </c>
      <c r="O513" s="304" t="s">
        <v>17088</v>
      </c>
      <c r="P513" s="308">
        <v>10352296.66</v>
      </c>
      <c r="Q513" s="308"/>
      <c r="R513" s="308">
        <v>0</v>
      </c>
      <c r="S513" s="308">
        <v>0</v>
      </c>
      <c r="T513" s="308">
        <f t="shared" si="201"/>
        <v>10352296.66</v>
      </c>
      <c r="U513" s="302">
        <f t="shared" si="200"/>
        <v>3015.8674186697585</v>
      </c>
      <c r="V513" s="308">
        <v>3487.4849889734055</v>
      </c>
    </row>
    <row r="514" spans="1:22" ht="35.25" x14ac:dyDescent="0.5">
      <c r="A514" s="267">
        <v>487</v>
      </c>
      <c r="B514" s="267">
        <v>1</v>
      </c>
      <c r="C514" s="317">
        <f>SUBTOTAL(9,$B$377:B514)</f>
        <v>135</v>
      </c>
      <c r="D514" s="310" t="s">
        <v>209</v>
      </c>
      <c r="E514" s="311"/>
      <c r="F514" s="301">
        <v>1959</v>
      </c>
      <c r="G514" s="301" t="s">
        <v>17162</v>
      </c>
      <c r="H514" s="301">
        <v>2</v>
      </c>
      <c r="I514" s="301" t="s">
        <v>16980</v>
      </c>
      <c r="J514" s="312">
        <v>1549.77</v>
      </c>
      <c r="K514" s="312">
        <v>703.32</v>
      </c>
      <c r="L514" s="313">
        <v>31</v>
      </c>
      <c r="M514" s="301" t="s">
        <v>17029</v>
      </c>
      <c r="N514" s="301" t="s">
        <v>17045</v>
      </c>
      <c r="O514" s="304" t="s">
        <v>17089</v>
      </c>
      <c r="P514" s="308">
        <v>6957060.8299999991</v>
      </c>
      <c r="Q514" s="308"/>
      <c r="R514" s="308">
        <v>0</v>
      </c>
      <c r="S514" s="308">
        <v>0</v>
      </c>
      <c r="T514" s="308">
        <f t="shared" si="201"/>
        <v>6957060.8299999991</v>
      </c>
      <c r="U514" s="302">
        <f t="shared" si="200"/>
        <v>4489.0924653335651</v>
      </c>
      <c r="V514" s="308">
        <v>5323.8496034895497</v>
      </c>
    </row>
    <row r="515" spans="1:22" ht="35.25" x14ac:dyDescent="0.5">
      <c r="B515" s="267">
        <v>1</v>
      </c>
      <c r="C515" s="317">
        <f>SUBTOTAL(9,$B$377:B515)</f>
        <v>136</v>
      </c>
      <c r="D515" s="310" t="s">
        <v>193</v>
      </c>
      <c r="E515" s="311"/>
      <c r="F515" s="301">
        <v>1963</v>
      </c>
      <c r="G515" s="301" t="s">
        <v>17162</v>
      </c>
      <c r="H515" s="301">
        <v>4</v>
      </c>
      <c r="I515" s="301" t="s">
        <v>17032</v>
      </c>
      <c r="J515" s="312">
        <v>4269.24</v>
      </c>
      <c r="K515" s="312">
        <v>2565.5</v>
      </c>
      <c r="L515" s="313">
        <v>117</v>
      </c>
      <c r="M515" s="301" t="s">
        <v>17029</v>
      </c>
      <c r="N515" s="301" t="s">
        <v>17045</v>
      </c>
      <c r="O515" s="304" t="s">
        <v>17089</v>
      </c>
      <c r="P515" s="308">
        <v>10615107.5</v>
      </c>
      <c r="Q515" s="308">
        <v>0</v>
      </c>
      <c r="R515" s="308">
        <v>0</v>
      </c>
      <c r="S515" s="308">
        <v>0</v>
      </c>
      <c r="T515" s="308">
        <f t="shared" si="201"/>
        <v>10615107.5</v>
      </c>
      <c r="U515" s="302">
        <f t="shared" si="200"/>
        <v>2486.4162005415487</v>
      </c>
      <c r="V515" s="308">
        <v>2745.3630690239947</v>
      </c>
    </row>
    <row r="516" spans="1:22" ht="35.25" x14ac:dyDescent="0.5">
      <c r="B516" s="267">
        <v>1</v>
      </c>
      <c r="C516" s="317">
        <f>SUBTOTAL(9,$B$377:B516)</f>
        <v>137</v>
      </c>
      <c r="D516" s="310" t="s">
        <v>194</v>
      </c>
      <c r="E516" s="311"/>
      <c r="F516" s="301">
        <v>1962</v>
      </c>
      <c r="G516" s="301" t="s">
        <v>17162</v>
      </c>
      <c r="H516" s="301">
        <v>4</v>
      </c>
      <c r="I516" s="301" t="s">
        <v>16982</v>
      </c>
      <c r="J516" s="312">
        <v>1764.53</v>
      </c>
      <c r="K516" s="312">
        <v>1245.7</v>
      </c>
      <c r="L516" s="313">
        <v>47</v>
      </c>
      <c r="M516" s="301" t="s">
        <v>17029</v>
      </c>
      <c r="N516" s="301" t="s">
        <v>17045</v>
      </c>
      <c r="O516" s="304" t="s">
        <v>17089</v>
      </c>
      <c r="P516" s="308">
        <v>5638458.5899999999</v>
      </c>
      <c r="Q516" s="308">
        <v>0</v>
      </c>
      <c r="R516" s="308">
        <v>0</v>
      </c>
      <c r="S516" s="308">
        <v>0</v>
      </c>
      <c r="T516" s="308">
        <f t="shared" si="201"/>
        <v>5638458.5899999999</v>
      </c>
      <c r="U516" s="302">
        <f t="shared" si="200"/>
        <v>3195.4450136863638</v>
      </c>
      <c r="V516" s="308">
        <v>3397.8930520875247</v>
      </c>
    </row>
    <row r="517" spans="1:22" ht="35.25" x14ac:dyDescent="0.5">
      <c r="B517" s="267">
        <v>1</v>
      </c>
      <c r="C517" s="317">
        <f>SUBTOTAL(9,$B$377:B517)</f>
        <v>138</v>
      </c>
      <c r="D517" s="310" t="s">
        <v>197</v>
      </c>
      <c r="E517" s="311"/>
      <c r="F517" s="301">
        <v>1969</v>
      </c>
      <c r="G517" s="301" t="s">
        <v>17162</v>
      </c>
      <c r="H517" s="301">
        <v>5</v>
      </c>
      <c r="I517" s="301" t="s">
        <v>17032</v>
      </c>
      <c r="J517" s="312">
        <v>4394.12</v>
      </c>
      <c r="K517" s="312">
        <v>3401.91</v>
      </c>
      <c r="L517" s="313">
        <v>115</v>
      </c>
      <c r="M517" s="301" t="s">
        <v>17029</v>
      </c>
      <c r="N517" s="301" t="s">
        <v>17045</v>
      </c>
      <c r="O517" s="304" t="s">
        <v>17088</v>
      </c>
      <c r="P517" s="308">
        <v>12104661.33</v>
      </c>
      <c r="Q517" s="308">
        <v>0</v>
      </c>
      <c r="R517" s="308">
        <v>0</v>
      </c>
      <c r="S517" s="308">
        <v>0</v>
      </c>
      <c r="T517" s="308">
        <f t="shared" si="201"/>
        <v>12104661.33</v>
      </c>
      <c r="U517" s="302">
        <f t="shared" si="200"/>
        <v>2754.7407285190211</v>
      </c>
      <c r="V517" s="308">
        <v>2804.6579629140761</v>
      </c>
    </row>
    <row r="518" spans="1:22" ht="35.25" x14ac:dyDescent="0.5">
      <c r="B518" s="267">
        <v>1</v>
      </c>
      <c r="C518" s="317">
        <f>SUBTOTAL(9,$B$377:B518)</f>
        <v>139</v>
      </c>
      <c r="D518" s="310" t="s">
        <v>13711</v>
      </c>
      <c r="E518" s="311"/>
      <c r="F518" s="301">
        <v>1981</v>
      </c>
      <c r="G518" s="301" t="s">
        <v>17162</v>
      </c>
      <c r="H518" s="301">
        <v>5</v>
      </c>
      <c r="I518" s="301" t="s">
        <v>17032</v>
      </c>
      <c r="J518" s="312">
        <v>3102</v>
      </c>
      <c r="K518" s="312">
        <v>2280.8000000000002</v>
      </c>
      <c r="L518" s="313">
        <v>117</v>
      </c>
      <c r="M518" s="301" t="s">
        <v>17029</v>
      </c>
      <c r="N518" s="301" t="s">
        <v>17045</v>
      </c>
      <c r="O518" s="304" t="s">
        <v>17092</v>
      </c>
      <c r="P518" s="308">
        <v>8982669.3099999987</v>
      </c>
      <c r="Q518" s="308">
        <v>0</v>
      </c>
      <c r="R518" s="308">
        <v>0</v>
      </c>
      <c r="S518" s="308">
        <v>0</v>
      </c>
      <c r="T518" s="308">
        <f t="shared" si="201"/>
        <v>8982669.3099999987</v>
      </c>
      <c r="U518" s="302">
        <f t="shared" si="200"/>
        <v>2895.7670245003219</v>
      </c>
      <c r="V518" s="308">
        <v>2925.7951773049649</v>
      </c>
    </row>
    <row r="519" spans="1:22" ht="35.25" x14ac:dyDescent="0.5">
      <c r="A519" s="267">
        <v>187</v>
      </c>
      <c r="C519" s="334" t="s">
        <v>325</v>
      </c>
      <c r="D519" s="309"/>
      <c r="E519" s="300" t="s">
        <v>17012</v>
      </c>
      <c r="F519" s="301" t="s">
        <v>17012</v>
      </c>
      <c r="G519" s="301" t="s">
        <v>17012</v>
      </c>
      <c r="H519" s="301" t="s">
        <v>17012</v>
      </c>
      <c r="I519" s="301" t="s">
        <v>17012</v>
      </c>
      <c r="J519" s="306">
        <f>SUM(J520:J522)</f>
        <v>19624.599999999999</v>
      </c>
      <c r="K519" s="306">
        <f t="shared" ref="K519:T519" si="202">SUM(K520:K522)</f>
        <v>15561.400000000001</v>
      </c>
      <c r="L519" s="307">
        <f t="shared" si="202"/>
        <v>717</v>
      </c>
      <c r="M519" s="301" t="s">
        <v>17012</v>
      </c>
      <c r="N519" s="301" t="s">
        <v>17012</v>
      </c>
      <c r="O519" s="304" t="s">
        <v>17012</v>
      </c>
      <c r="P519" s="324">
        <v>55474999.25</v>
      </c>
      <c r="Q519" s="306">
        <f t="shared" si="202"/>
        <v>0</v>
      </c>
      <c r="R519" s="306">
        <f t="shared" si="202"/>
        <v>0</v>
      </c>
      <c r="S519" s="306">
        <f t="shared" si="202"/>
        <v>0</v>
      </c>
      <c r="T519" s="306">
        <f t="shared" si="202"/>
        <v>55474999.25</v>
      </c>
      <c r="U519" s="302">
        <f t="shared" si="200"/>
        <v>2826.8091706327773</v>
      </c>
      <c r="V519" s="308">
        <f>MAX(V520:V522)</f>
        <v>8312.1200000000008</v>
      </c>
    </row>
    <row r="520" spans="1:22" ht="35.25" x14ac:dyDescent="0.5">
      <c r="A520" s="267">
        <v>188</v>
      </c>
      <c r="B520" s="267">
        <v>1</v>
      </c>
      <c r="C520" s="317">
        <f>SUBTOTAL(9,$B$377:B520)</f>
        <v>140</v>
      </c>
      <c r="D520" s="310" t="s">
        <v>2613</v>
      </c>
      <c r="E520" s="311"/>
      <c r="F520" s="301">
        <v>1981</v>
      </c>
      <c r="G520" s="301" t="s">
        <v>17269</v>
      </c>
      <c r="H520" s="301">
        <v>5</v>
      </c>
      <c r="I520" s="301" t="s">
        <v>17039</v>
      </c>
      <c r="J520" s="312">
        <v>3982.4</v>
      </c>
      <c r="K520" s="312">
        <v>3501.5</v>
      </c>
      <c r="L520" s="313">
        <v>165</v>
      </c>
      <c r="M520" s="301" t="s">
        <v>17029</v>
      </c>
      <c r="N520" s="301" t="s">
        <v>17045</v>
      </c>
      <c r="O520" s="304" t="s">
        <v>17157</v>
      </c>
      <c r="P520" s="308">
        <v>32756541.91</v>
      </c>
      <c r="Q520" s="308"/>
      <c r="R520" s="308">
        <v>0</v>
      </c>
      <c r="S520" s="308">
        <v>0</v>
      </c>
      <c r="T520" s="308">
        <f t="shared" ref="T520:T522" si="203">P520-R520-S520</f>
        <v>32756541.91</v>
      </c>
      <c r="U520" s="302">
        <f t="shared" si="200"/>
        <v>8225.3269159300926</v>
      </c>
      <c r="V520" s="308">
        <v>8312.1200000000008</v>
      </c>
    </row>
    <row r="521" spans="1:22" ht="35.25" x14ac:dyDescent="0.5">
      <c r="A521" s="267">
        <v>189</v>
      </c>
      <c r="B521" s="267">
        <v>1</v>
      </c>
      <c r="C521" s="317">
        <f>SUBTOTAL(9,$B$377:B521)</f>
        <v>141</v>
      </c>
      <c r="D521" s="310" t="s">
        <v>15102</v>
      </c>
      <c r="E521" s="311"/>
      <c r="F521" s="301">
        <v>1975</v>
      </c>
      <c r="G521" s="301" t="s">
        <v>17034</v>
      </c>
      <c r="H521" s="301" t="s">
        <v>17039</v>
      </c>
      <c r="I521" s="301" t="s">
        <v>17039</v>
      </c>
      <c r="J521" s="312">
        <v>5911.9</v>
      </c>
      <c r="K521" s="312">
        <v>3394.8</v>
      </c>
      <c r="L521" s="313">
        <v>170</v>
      </c>
      <c r="M521" s="301" t="s">
        <v>17029</v>
      </c>
      <c r="N521" s="301" t="s">
        <v>17045</v>
      </c>
      <c r="O521" s="304" t="s">
        <v>17157</v>
      </c>
      <c r="P521" s="308">
        <v>7805847.0899999999</v>
      </c>
      <c r="Q521" s="308"/>
      <c r="R521" s="308">
        <v>0</v>
      </c>
      <c r="S521" s="308">
        <v>0</v>
      </c>
      <c r="T521" s="308">
        <f t="shared" si="203"/>
        <v>7805847.0899999999</v>
      </c>
      <c r="U521" s="302">
        <f t="shared" si="200"/>
        <v>1320.361827838766</v>
      </c>
      <c r="V521" s="308">
        <v>4326.7378574739087</v>
      </c>
    </row>
    <row r="522" spans="1:22" ht="35.25" x14ac:dyDescent="0.5">
      <c r="A522" s="267">
        <v>190</v>
      </c>
      <c r="B522" s="267">
        <v>1</v>
      </c>
      <c r="C522" s="317">
        <f>SUBTOTAL(9,$B$377:B522)</f>
        <v>142</v>
      </c>
      <c r="D522" s="310" t="s">
        <v>319</v>
      </c>
      <c r="E522" s="311"/>
      <c r="F522" s="301">
        <v>1999</v>
      </c>
      <c r="G522" s="301" t="s">
        <v>17269</v>
      </c>
      <c r="H522" s="301">
        <v>9</v>
      </c>
      <c r="I522" s="301" t="s">
        <v>17032</v>
      </c>
      <c r="J522" s="312">
        <v>9730.2999999999993</v>
      </c>
      <c r="K522" s="312">
        <v>8665.1</v>
      </c>
      <c r="L522" s="313">
        <v>382</v>
      </c>
      <c r="M522" s="301" t="s">
        <v>17029</v>
      </c>
      <c r="N522" s="301" t="s">
        <v>17045</v>
      </c>
      <c r="O522" s="304" t="s">
        <v>17157</v>
      </c>
      <c r="P522" s="308">
        <v>14912610.25</v>
      </c>
      <c r="Q522" s="308"/>
      <c r="R522" s="308">
        <v>0</v>
      </c>
      <c r="S522" s="308">
        <v>0</v>
      </c>
      <c r="T522" s="308">
        <f t="shared" si="203"/>
        <v>14912610.25</v>
      </c>
      <c r="U522" s="302">
        <f t="shared" si="200"/>
        <v>1532.5951152585224</v>
      </c>
      <c r="V522" s="308">
        <v>6338.648552973701</v>
      </c>
    </row>
    <row r="523" spans="1:22" ht="35.25" x14ac:dyDescent="0.5">
      <c r="A523" s="267">
        <v>488</v>
      </c>
      <c r="C523" s="334" t="s">
        <v>507</v>
      </c>
      <c r="D523" s="328"/>
      <c r="E523" s="300" t="s">
        <v>17012</v>
      </c>
      <c r="F523" s="301" t="s">
        <v>17012</v>
      </c>
      <c r="G523" s="301" t="s">
        <v>17012</v>
      </c>
      <c r="H523" s="301" t="s">
        <v>17012</v>
      </c>
      <c r="I523" s="301" t="s">
        <v>17012</v>
      </c>
      <c r="J523" s="306">
        <f>SUM(J524:J541)</f>
        <v>60495.7</v>
      </c>
      <c r="K523" s="306">
        <f t="shared" ref="K523:T523" si="204">SUM(K524:K541)</f>
        <v>50378.720000000001</v>
      </c>
      <c r="L523" s="307">
        <f t="shared" si="204"/>
        <v>2132</v>
      </c>
      <c r="M523" s="301" t="s">
        <v>17012</v>
      </c>
      <c r="N523" s="301" t="s">
        <v>17012</v>
      </c>
      <c r="O523" s="304" t="s">
        <v>17012</v>
      </c>
      <c r="P523" s="324">
        <v>141935354.97</v>
      </c>
      <c r="Q523" s="306">
        <f t="shared" si="204"/>
        <v>0</v>
      </c>
      <c r="R523" s="306">
        <f t="shared" si="204"/>
        <v>0</v>
      </c>
      <c r="S523" s="306">
        <f t="shared" si="204"/>
        <v>0</v>
      </c>
      <c r="T523" s="306">
        <f t="shared" si="204"/>
        <v>141935354.97</v>
      </c>
      <c r="U523" s="302">
        <f t="shared" si="200"/>
        <v>2346.2056802384304</v>
      </c>
      <c r="V523" s="308">
        <f>MAX(V524:V541)</f>
        <v>9037.8197999999993</v>
      </c>
    </row>
    <row r="524" spans="1:22" ht="35.25" x14ac:dyDescent="0.5">
      <c r="A524" s="267">
        <v>489</v>
      </c>
      <c r="B524" s="267">
        <v>1</v>
      </c>
      <c r="C524" s="317">
        <f>SUBTOTAL(9,$B$377:B524)</f>
        <v>143</v>
      </c>
      <c r="D524" s="310" t="s">
        <v>536</v>
      </c>
      <c r="E524" s="311"/>
      <c r="F524" s="301">
        <v>1987</v>
      </c>
      <c r="G524" s="301" t="s">
        <v>17162</v>
      </c>
      <c r="H524" s="301">
        <v>5</v>
      </c>
      <c r="I524" s="301" t="s">
        <v>16982</v>
      </c>
      <c r="J524" s="312">
        <v>1318.1</v>
      </c>
      <c r="K524" s="312">
        <v>758.3</v>
      </c>
      <c r="L524" s="313">
        <v>20</v>
      </c>
      <c r="M524" s="301" t="s">
        <v>17029</v>
      </c>
      <c r="N524" s="301" t="s">
        <v>17045</v>
      </c>
      <c r="O524" s="304" t="s">
        <v>17114</v>
      </c>
      <c r="P524" s="308">
        <v>3474203.0500000003</v>
      </c>
      <c r="Q524" s="308"/>
      <c r="R524" s="308">
        <v>0</v>
      </c>
      <c r="S524" s="308">
        <v>0</v>
      </c>
      <c r="T524" s="308">
        <f t="shared" ref="T524:T541" si="205">P524-R524-S524</f>
        <v>3474203.0500000003</v>
      </c>
      <c r="U524" s="302">
        <f t="shared" si="200"/>
        <v>2635.7659130566731</v>
      </c>
      <c r="V524" s="308">
        <v>3010.4044268264929</v>
      </c>
    </row>
    <row r="525" spans="1:22" ht="35.25" x14ac:dyDescent="0.5">
      <c r="A525" s="267">
        <v>490</v>
      </c>
      <c r="B525" s="267">
        <v>1</v>
      </c>
      <c r="C525" s="317">
        <f>SUBTOTAL(9,$B$377:B525)</f>
        <v>144</v>
      </c>
      <c r="D525" s="310" t="s">
        <v>537</v>
      </c>
      <c r="E525" s="311"/>
      <c r="F525" s="301">
        <v>1978</v>
      </c>
      <c r="G525" s="301" t="s">
        <v>17162</v>
      </c>
      <c r="H525" s="301">
        <v>5</v>
      </c>
      <c r="I525" s="301" t="s">
        <v>17032</v>
      </c>
      <c r="J525" s="312">
        <v>3003.4</v>
      </c>
      <c r="K525" s="312">
        <v>2770.4</v>
      </c>
      <c r="L525" s="313">
        <v>94</v>
      </c>
      <c r="M525" s="301" t="s">
        <v>17029</v>
      </c>
      <c r="N525" s="301" t="s">
        <v>17045</v>
      </c>
      <c r="O525" s="304" t="s">
        <v>17106</v>
      </c>
      <c r="P525" s="308">
        <v>8694247.4000000004</v>
      </c>
      <c r="Q525" s="308"/>
      <c r="R525" s="308">
        <v>0</v>
      </c>
      <c r="S525" s="308">
        <v>0</v>
      </c>
      <c r="T525" s="308">
        <f t="shared" si="205"/>
        <v>8694247.4000000004</v>
      </c>
      <c r="U525" s="302">
        <f t="shared" si="200"/>
        <v>2894.801691416395</v>
      </c>
      <c r="V525" s="308">
        <v>2894.801691416395</v>
      </c>
    </row>
    <row r="526" spans="1:22" ht="35.25" x14ac:dyDescent="0.5">
      <c r="A526" s="267">
        <v>491</v>
      </c>
      <c r="B526" s="267">
        <v>1</v>
      </c>
      <c r="C526" s="317">
        <f>SUBTOTAL(9,$B$377:B526)</f>
        <v>145</v>
      </c>
      <c r="D526" s="310" t="s">
        <v>538</v>
      </c>
      <c r="E526" s="311"/>
      <c r="F526" s="301">
        <v>1990</v>
      </c>
      <c r="G526" s="301" t="s">
        <v>17162</v>
      </c>
      <c r="H526" s="301">
        <v>5</v>
      </c>
      <c r="I526" s="301" t="s">
        <v>17032</v>
      </c>
      <c r="J526" s="312">
        <v>3703.7</v>
      </c>
      <c r="K526" s="312">
        <v>2710.3</v>
      </c>
      <c r="L526" s="313">
        <v>119</v>
      </c>
      <c r="M526" s="301" t="s">
        <v>17029</v>
      </c>
      <c r="N526" s="301" t="s">
        <v>17045</v>
      </c>
      <c r="O526" s="304" t="s">
        <v>17105</v>
      </c>
      <c r="P526" s="308">
        <v>7885480.1999999993</v>
      </c>
      <c r="Q526" s="308"/>
      <c r="R526" s="308">
        <v>0</v>
      </c>
      <c r="S526" s="308">
        <v>0</v>
      </c>
      <c r="T526" s="308">
        <f t="shared" si="205"/>
        <v>7885480.1999999993</v>
      </c>
      <c r="U526" s="302">
        <f t="shared" si="200"/>
        <v>2129.0817830817828</v>
      </c>
      <c r="V526" s="308">
        <v>2129.0817830817832</v>
      </c>
    </row>
    <row r="527" spans="1:22" ht="35.25" x14ac:dyDescent="0.5">
      <c r="A527" s="267">
        <v>492</v>
      </c>
      <c r="B527" s="267">
        <v>1</v>
      </c>
      <c r="C527" s="317">
        <f>SUBTOTAL(9,$B$377:B527)</f>
        <v>146</v>
      </c>
      <c r="D527" s="310" t="s">
        <v>539</v>
      </c>
      <c r="E527" s="311"/>
      <c r="F527" s="301">
        <v>1965</v>
      </c>
      <c r="G527" s="301" t="s">
        <v>17162</v>
      </c>
      <c r="H527" s="301">
        <v>5</v>
      </c>
      <c r="I527" s="301" t="s">
        <v>16982</v>
      </c>
      <c r="J527" s="312">
        <v>2680.85</v>
      </c>
      <c r="K527" s="312">
        <v>1438.75</v>
      </c>
      <c r="L527" s="313">
        <v>59</v>
      </c>
      <c r="M527" s="301" t="s">
        <v>17029</v>
      </c>
      <c r="N527" s="301" t="s">
        <v>17045</v>
      </c>
      <c r="O527" s="304" t="s">
        <v>17107</v>
      </c>
      <c r="P527" s="308">
        <v>4599795.2700000005</v>
      </c>
      <c r="Q527" s="308"/>
      <c r="R527" s="308">
        <v>0</v>
      </c>
      <c r="S527" s="308">
        <v>0</v>
      </c>
      <c r="T527" s="308">
        <f t="shared" si="205"/>
        <v>4599795.2700000005</v>
      </c>
      <c r="U527" s="302">
        <f t="shared" si="200"/>
        <v>1715.7973292052895</v>
      </c>
      <c r="V527" s="308">
        <v>2036.3610795083648</v>
      </c>
    </row>
    <row r="528" spans="1:22" ht="35.25" x14ac:dyDescent="0.5">
      <c r="A528" s="267">
        <v>493</v>
      </c>
      <c r="B528" s="267">
        <v>1</v>
      </c>
      <c r="C528" s="317">
        <f>SUBTOTAL(9,$B$377:B528)</f>
        <v>147</v>
      </c>
      <c r="D528" s="310" t="s">
        <v>3399</v>
      </c>
      <c r="E528" s="311"/>
      <c r="F528" s="301">
        <v>1964</v>
      </c>
      <c r="G528" s="301" t="s">
        <v>17162</v>
      </c>
      <c r="H528" s="301">
        <v>5</v>
      </c>
      <c r="I528" s="301" t="s">
        <v>16982</v>
      </c>
      <c r="J528" s="312">
        <v>1701.07</v>
      </c>
      <c r="K528" s="312">
        <v>1568.27</v>
      </c>
      <c r="L528" s="313">
        <v>83</v>
      </c>
      <c r="M528" s="301" t="s">
        <v>17029</v>
      </c>
      <c r="N528" s="301" t="s">
        <v>17045</v>
      </c>
      <c r="O528" s="304" t="s">
        <v>17115</v>
      </c>
      <c r="P528" s="308">
        <v>6746067.54</v>
      </c>
      <c r="Q528" s="308"/>
      <c r="R528" s="308">
        <v>0</v>
      </c>
      <c r="S528" s="308">
        <v>0</v>
      </c>
      <c r="T528" s="308">
        <f t="shared" si="205"/>
        <v>6746067.54</v>
      </c>
      <c r="U528" s="302">
        <f t="shared" si="200"/>
        <v>3965.7789156236959</v>
      </c>
      <c r="V528" s="308">
        <v>3965.7789132722341</v>
      </c>
    </row>
    <row r="529" spans="1:22" ht="35.25" x14ac:dyDescent="0.5">
      <c r="A529" s="267">
        <v>494</v>
      </c>
      <c r="B529" s="267">
        <v>1</v>
      </c>
      <c r="C529" s="317">
        <f>SUBTOTAL(9,$B$377:B529)</f>
        <v>148</v>
      </c>
      <c r="D529" s="310" t="s">
        <v>540</v>
      </c>
      <c r="E529" s="311"/>
      <c r="F529" s="301">
        <v>1962</v>
      </c>
      <c r="G529" s="301" t="s">
        <v>17162</v>
      </c>
      <c r="H529" s="301">
        <v>5</v>
      </c>
      <c r="I529" s="301" t="s">
        <v>16982</v>
      </c>
      <c r="J529" s="312">
        <v>2498.58</v>
      </c>
      <c r="K529" s="312">
        <v>1437.25</v>
      </c>
      <c r="L529" s="313">
        <v>52</v>
      </c>
      <c r="M529" s="301" t="s">
        <v>17029</v>
      </c>
      <c r="N529" s="301" t="s">
        <v>17045</v>
      </c>
      <c r="O529" s="304" t="s">
        <v>17107</v>
      </c>
      <c r="P529" s="308">
        <v>5753807.2000000002</v>
      </c>
      <c r="Q529" s="308"/>
      <c r="R529" s="308">
        <v>0</v>
      </c>
      <c r="S529" s="308">
        <v>0</v>
      </c>
      <c r="T529" s="308">
        <f t="shared" si="205"/>
        <v>5753807.2000000002</v>
      </c>
      <c r="U529" s="302">
        <f t="shared" si="200"/>
        <v>2302.8308879443525</v>
      </c>
      <c r="V529" s="308">
        <v>2302.8308879443525</v>
      </c>
    </row>
    <row r="530" spans="1:22" ht="35.25" x14ac:dyDescent="0.5">
      <c r="A530" s="267">
        <v>495</v>
      </c>
      <c r="B530" s="267">
        <v>1</v>
      </c>
      <c r="C530" s="317">
        <f>SUBTOTAL(9,$B$377:B530)</f>
        <v>149</v>
      </c>
      <c r="D530" s="310" t="s">
        <v>541</v>
      </c>
      <c r="E530" s="311"/>
      <c r="F530" s="301">
        <v>1983</v>
      </c>
      <c r="G530" s="301" t="s">
        <v>17162</v>
      </c>
      <c r="H530" s="301">
        <v>5</v>
      </c>
      <c r="I530" s="301" t="s">
        <v>17035</v>
      </c>
      <c r="J530" s="312">
        <v>5763.67</v>
      </c>
      <c r="K530" s="312">
        <v>4429</v>
      </c>
      <c r="L530" s="313">
        <v>210</v>
      </c>
      <c r="M530" s="301" t="s">
        <v>17029</v>
      </c>
      <c r="N530" s="301" t="s">
        <v>17045</v>
      </c>
      <c r="O530" s="304" t="s">
        <v>17103</v>
      </c>
      <c r="P530" s="308">
        <v>10978823.450000001</v>
      </c>
      <c r="Q530" s="308"/>
      <c r="R530" s="308">
        <v>0</v>
      </c>
      <c r="S530" s="308">
        <v>0</v>
      </c>
      <c r="T530" s="308">
        <f t="shared" si="205"/>
        <v>10978823.450000001</v>
      </c>
      <c r="U530" s="302">
        <f t="shared" si="200"/>
        <v>1904.8320688033841</v>
      </c>
      <c r="V530" s="308">
        <v>2157.4440764304686</v>
      </c>
    </row>
    <row r="531" spans="1:22" ht="35.25" x14ac:dyDescent="0.5">
      <c r="A531" s="267">
        <v>496</v>
      </c>
      <c r="B531" s="267">
        <v>1</v>
      </c>
      <c r="C531" s="317">
        <f>SUBTOTAL(9,$B$377:B531)</f>
        <v>150</v>
      </c>
      <c r="D531" s="310" t="s">
        <v>542</v>
      </c>
      <c r="E531" s="311"/>
      <c r="F531" s="301">
        <v>1964</v>
      </c>
      <c r="G531" s="301" t="s">
        <v>17162</v>
      </c>
      <c r="H531" s="301">
        <v>5</v>
      </c>
      <c r="I531" s="301" t="s">
        <v>17032</v>
      </c>
      <c r="J531" s="312">
        <v>3399.17</v>
      </c>
      <c r="K531" s="312">
        <v>2811.32</v>
      </c>
      <c r="L531" s="313">
        <v>180</v>
      </c>
      <c r="M531" s="301" t="s">
        <v>17029</v>
      </c>
      <c r="N531" s="301" t="s">
        <v>17045</v>
      </c>
      <c r="O531" s="304" t="s">
        <v>17116</v>
      </c>
      <c r="P531" s="308">
        <v>12145524.209999997</v>
      </c>
      <c r="Q531" s="308"/>
      <c r="R531" s="308">
        <v>0</v>
      </c>
      <c r="S531" s="308">
        <v>0</v>
      </c>
      <c r="T531" s="308">
        <f t="shared" si="205"/>
        <v>12145524.209999997</v>
      </c>
      <c r="U531" s="302">
        <f t="shared" si="200"/>
        <v>3573.0852561066367</v>
      </c>
      <c r="V531" s="308">
        <v>3573.0852561066367</v>
      </c>
    </row>
    <row r="532" spans="1:22" ht="35.25" x14ac:dyDescent="0.5">
      <c r="A532" s="267">
        <v>497</v>
      </c>
      <c r="B532" s="267">
        <v>1</v>
      </c>
      <c r="C532" s="317">
        <f>SUBTOTAL(9,$B$377:B532)</f>
        <v>151</v>
      </c>
      <c r="D532" s="310" t="s">
        <v>543</v>
      </c>
      <c r="E532" s="311"/>
      <c r="F532" s="301">
        <v>1966</v>
      </c>
      <c r="G532" s="301" t="s">
        <v>17162</v>
      </c>
      <c r="H532" s="301">
        <v>5</v>
      </c>
      <c r="I532" s="301" t="s">
        <v>17032</v>
      </c>
      <c r="J532" s="312">
        <v>4152</v>
      </c>
      <c r="K532" s="312">
        <v>3895.8</v>
      </c>
      <c r="L532" s="313">
        <v>140</v>
      </c>
      <c r="M532" s="301" t="s">
        <v>17029</v>
      </c>
      <c r="N532" s="301" t="s">
        <v>17045</v>
      </c>
      <c r="O532" s="304" t="s">
        <v>17105</v>
      </c>
      <c r="P532" s="308">
        <v>13678862.399999999</v>
      </c>
      <c r="Q532" s="308"/>
      <c r="R532" s="308">
        <v>0</v>
      </c>
      <c r="S532" s="308">
        <v>0</v>
      </c>
      <c r="T532" s="308">
        <f t="shared" si="205"/>
        <v>13678862.399999999</v>
      </c>
      <c r="U532" s="302">
        <f t="shared" si="200"/>
        <v>3294.5236994219649</v>
      </c>
      <c r="V532" s="308">
        <v>3294.5236994219654</v>
      </c>
    </row>
    <row r="533" spans="1:22" ht="35.25" x14ac:dyDescent="0.5">
      <c r="A533" s="267">
        <v>498</v>
      </c>
      <c r="B533" s="267">
        <v>1</v>
      </c>
      <c r="C533" s="317">
        <f>SUBTOTAL(9,$B$377:B533)</f>
        <v>152</v>
      </c>
      <c r="D533" s="310" t="s">
        <v>544</v>
      </c>
      <c r="E533" s="311"/>
      <c r="F533" s="301">
        <v>1973</v>
      </c>
      <c r="G533" s="301" t="s">
        <v>17162</v>
      </c>
      <c r="H533" s="301">
        <v>5</v>
      </c>
      <c r="I533" s="301" t="s">
        <v>17032</v>
      </c>
      <c r="J533" s="312">
        <v>3021.6</v>
      </c>
      <c r="K533" s="312">
        <v>2581.8000000000002</v>
      </c>
      <c r="L533" s="313">
        <v>95</v>
      </c>
      <c r="M533" s="301" t="s">
        <v>17029</v>
      </c>
      <c r="N533" s="301" t="s">
        <v>17045</v>
      </c>
      <c r="O533" s="304" t="s">
        <v>17104</v>
      </c>
      <c r="P533" s="308">
        <v>7664244.3500000006</v>
      </c>
      <c r="Q533" s="308"/>
      <c r="R533" s="308">
        <v>0</v>
      </c>
      <c r="S533" s="308">
        <v>0</v>
      </c>
      <c r="T533" s="308">
        <f t="shared" si="205"/>
        <v>7664244.3500000006</v>
      </c>
      <c r="U533" s="302">
        <f t="shared" si="200"/>
        <v>2536.4854216309241</v>
      </c>
      <c r="V533" s="308">
        <v>2886.566313377019</v>
      </c>
    </row>
    <row r="534" spans="1:22" ht="35.25" x14ac:dyDescent="0.5">
      <c r="A534" s="267">
        <v>499</v>
      </c>
      <c r="B534" s="267">
        <v>1</v>
      </c>
      <c r="C534" s="317">
        <f>SUBTOTAL(9,$B$377:B534)</f>
        <v>153</v>
      </c>
      <c r="D534" s="310" t="s">
        <v>546</v>
      </c>
      <c r="E534" s="311"/>
      <c r="F534" s="301">
        <v>1977</v>
      </c>
      <c r="G534" s="301" t="s">
        <v>17162</v>
      </c>
      <c r="H534" s="301">
        <v>5</v>
      </c>
      <c r="I534" s="301" t="s">
        <v>17032</v>
      </c>
      <c r="J534" s="312">
        <v>3637.93</v>
      </c>
      <c r="K534" s="312">
        <v>3319.03</v>
      </c>
      <c r="L534" s="313">
        <v>156</v>
      </c>
      <c r="M534" s="301" t="s">
        <v>17029</v>
      </c>
      <c r="N534" s="301" t="s">
        <v>17045</v>
      </c>
      <c r="O534" s="304" t="s">
        <v>17115</v>
      </c>
      <c r="P534" s="308">
        <v>8568837.8200000003</v>
      </c>
      <c r="Q534" s="308"/>
      <c r="R534" s="308">
        <v>0</v>
      </c>
      <c r="S534" s="308">
        <v>0</v>
      </c>
      <c r="T534" s="308">
        <f t="shared" si="205"/>
        <v>8568837.8200000003</v>
      </c>
      <c r="U534" s="302">
        <f t="shared" ref="U534:U554" si="206">P534/J534</f>
        <v>2355.4158051419354</v>
      </c>
      <c r="V534" s="308">
        <v>2667.7826126396058</v>
      </c>
    </row>
    <row r="535" spans="1:22" ht="35.25" x14ac:dyDescent="0.5">
      <c r="A535" s="267">
        <v>500</v>
      </c>
      <c r="B535" s="267">
        <v>1</v>
      </c>
      <c r="C535" s="317">
        <f>SUBTOTAL(9,$B$377:B535)</f>
        <v>154</v>
      </c>
      <c r="D535" s="310" t="s">
        <v>514</v>
      </c>
      <c r="E535" s="311"/>
      <c r="F535" s="301">
        <v>1930</v>
      </c>
      <c r="G535" s="301" t="s">
        <v>17162</v>
      </c>
      <c r="H535" s="301">
        <v>3</v>
      </c>
      <c r="I535" s="301" t="s">
        <v>17036</v>
      </c>
      <c r="J535" s="312">
        <v>1159.1300000000001</v>
      </c>
      <c r="K535" s="312">
        <v>834.33</v>
      </c>
      <c r="L535" s="313">
        <v>44</v>
      </c>
      <c r="M535" s="301" t="s">
        <v>17029</v>
      </c>
      <c r="N535" s="301" t="s">
        <v>17045</v>
      </c>
      <c r="O535" s="304" t="s">
        <v>17107</v>
      </c>
      <c r="P535" s="308">
        <v>6370089.8199999994</v>
      </c>
      <c r="Q535" s="308"/>
      <c r="R535" s="308">
        <v>0</v>
      </c>
      <c r="S535" s="308">
        <v>0</v>
      </c>
      <c r="T535" s="308">
        <f t="shared" si="205"/>
        <v>6370089.8199999994</v>
      </c>
      <c r="U535" s="302">
        <f t="shared" si="206"/>
        <v>5495.5784251982077</v>
      </c>
      <c r="V535" s="308">
        <v>6930.7304616393321</v>
      </c>
    </row>
    <row r="536" spans="1:22" ht="35.25" x14ac:dyDescent="0.5">
      <c r="A536" s="267">
        <v>201</v>
      </c>
      <c r="B536" s="267">
        <v>1</v>
      </c>
      <c r="C536" s="317">
        <f>SUBTOTAL(9,$B$377:B536)</f>
        <v>155</v>
      </c>
      <c r="D536" s="310" t="s">
        <v>3516</v>
      </c>
      <c r="E536" s="311"/>
      <c r="F536" s="301">
        <v>1975</v>
      </c>
      <c r="G536" s="301" t="s">
        <v>17162</v>
      </c>
      <c r="H536" s="301">
        <v>5</v>
      </c>
      <c r="I536" s="301" t="s">
        <v>16980</v>
      </c>
      <c r="J536" s="312">
        <v>2310.5</v>
      </c>
      <c r="K536" s="312">
        <v>1287.55</v>
      </c>
      <c r="L536" s="313">
        <v>86</v>
      </c>
      <c r="M536" s="301" t="s">
        <v>17029</v>
      </c>
      <c r="N536" s="301" t="s">
        <v>17045</v>
      </c>
      <c r="O536" s="304" t="s">
        <v>17115</v>
      </c>
      <c r="P536" s="308">
        <v>4271177.49</v>
      </c>
      <c r="Q536" s="308"/>
      <c r="R536" s="308">
        <v>0</v>
      </c>
      <c r="S536" s="308">
        <v>0</v>
      </c>
      <c r="T536" s="308">
        <f t="shared" si="205"/>
        <v>4271177.49</v>
      </c>
      <c r="U536" s="302">
        <f t="shared" si="206"/>
        <v>1848.5944557455098</v>
      </c>
      <c r="V536" s="308">
        <v>7455.0765851547285</v>
      </c>
    </row>
    <row r="537" spans="1:22" ht="35.25" x14ac:dyDescent="0.5">
      <c r="B537" s="267">
        <v>1</v>
      </c>
      <c r="C537" s="317">
        <f>SUBTOTAL(9,$B$377:B537)</f>
        <v>156</v>
      </c>
      <c r="D537" s="310" t="s">
        <v>3271</v>
      </c>
      <c r="E537" s="311"/>
      <c r="F537" s="301">
        <v>1974</v>
      </c>
      <c r="G537" s="301" t="s">
        <v>17162</v>
      </c>
      <c r="H537" s="301">
        <v>5</v>
      </c>
      <c r="I537" s="301" t="s">
        <v>17035</v>
      </c>
      <c r="J537" s="312">
        <v>4926.6000000000004</v>
      </c>
      <c r="K537" s="312">
        <v>4452</v>
      </c>
      <c r="L537" s="313">
        <v>180</v>
      </c>
      <c r="M537" s="301" t="s">
        <v>17029</v>
      </c>
      <c r="N537" s="301" t="s">
        <v>17045</v>
      </c>
      <c r="O537" s="304" t="s">
        <v>17104</v>
      </c>
      <c r="P537" s="308">
        <v>12060751.810000001</v>
      </c>
      <c r="Q537" s="308">
        <v>0</v>
      </c>
      <c r="R537" s="308">
        <v>0</v>
      </c>
      <c r="S537" s="308">
        <v>0</v>
      </c>
      <c r="T537" s="308">
        <f t="shared" si="205"/>
        <v>12060751.810000001</v>
      </c>
      <c r="U537" s="302">
        <f t="shared" si="206"/>
        <v>2448.0882982178377</v>
      </c>
      <c r="V537" s="308">
        <v>3294.7402265253922</v>
      </c>
    </row>
    <row r="538" spans="1:22" ht="35.25" x14ac:dyDescent="0.5">
      <c r="B538" s="267">
        <v>1</v>
      </c>
      <c r="C538" s="317">
        <f>SUBTOTAL(9,$B$377:B538)</f>
        <v>157</v>
      </c>
      <c r="D538" s="310" t="s">
        <v>515</v>
      </c>
      <c r="E538" s="311"/>
      <c r="F538" s="301">
        <v>1963</v>
      </c>
      <c r="G538" s="301" t="s">
        <v>17162</v>
      </c>
      <c r="H538" s="301">
        <v>2</v>
      </c>
      <c r="I538" s="301">
        <v>1</v>
      </c>
      <c r="J538" s="312">
        <v>400</v>
      </c>
      <c r="K538" s="312">
        <v>372.62</v>
      </c>
      <c r="L538" s="313">
        <v>18</v>
      </c>
      <c r="M538" s="301" t="s">
        <v>17029</v>
      </c>
      <c r="N538" s="301" t="s">
        <v>17064</v>
      </c>
      <c r="O538" s="304" t="s">
        <v>17033</v>
      </c>
      <c r="P538" s="308">
        <v>3070459.18</v>
      </c>
      <c r="Q538" s="308">
        <v>0</v>
      </c>
      <c r="R538" s="308">
        <v>0</v>
      </c>
      <c r="S538" s="308">
        <v>0</v>
      </c>
      <c r="T538" s="308">
        <f t="shared" si="205"/>
        <v>3070459.18</v>
      </c>
      <c r="U538" s="302">
        <f t="shared" si="206"/>
        <v>7676.1479500000005</v>
      </c>
      <c r="V538" s="308">
        <v>9037.8197999999993</v>
      </c>
    </row>
    <row r="539" spans="1:22" ht="35.25" x14ac:dyDescent="0.5">
      <c r="B539" s="267">
        <v>1</v>
      </c>
      <c r="C539" s="317">
        <f>SUBTOTAL(9,$B$377:B539)</f>
        <v>158</v>
      </c>
      <c r="D539" s="310" t="s">
        <v>517</v>
      </c>
      <c r="E539" s="311"/>
      <c r="F539" s="301">
        <v>2005</v>
      </c>
      <c r="G539" s="301" t="s">
        <v>17162</v>
      </c>
      <c r="H539" s="301">
        <v>3</v>
      </c>
      <c r="I539" s="301" t="s">
        <v>17036</v>
      </c>
      <c r="J539" s="312">
        <v>1468.2</v>
      </c>
      <c r="K539" s="312">
        <v>926.5</v>
      </c>
      <c r="L539" s="313">
        <v>51</v>
      </c>
      <c r="M539" s="301" t="s">
        <v>17029</v>
      </c>
      <c r="N539" s="301" t="s">
        <v>17045</v>
      </c>
      <c r="O539" s="304" t="s">
        <v>17103</v>
      </c>
      <c r="P539" s="308">
        <v>4867198.95</v>
      </c>
      <c r="Q539" s="308">
        <v>0</v>
      </c>
      <c r="R539" s="308">
        <v>0</v>
      </c>
      <c r="S539" s="308">
        <v>0</v>
      </c>
      <c r="T539" s="308">
        <f t="shared" si="205"/>
        <v>4867198.95</v>
      </c>
      <c r="U539" s="302">
        <f t="shared" si="206"/>
        <v>3315.0789742541888</v>
      </c>
      <c r="V539" s="308">
        <v>5068.7593788312215</v>
      </c>
    </row>
    <row r="540" spans="1:22" ht="35.25" x14ac:dyDescent="0.5">
      <c r="B540" s="267">
        <v>1</v>
      </c>
      <c r="C540" s="317">
        <f>SUBTOTAL(9,$B$377:B540)</f>
        <v>159</v>
      </c>
      <c r="D540" s="310" t="s">
        <v>518</v>
      </c>
      <c r="E540" s="311"/>
      <c r="F540" s="301">
        <v>1968</v>
      </c>
      <c r="G540" s="301" t="s">
        <v>17162</v>
      </c>
      <c r="H540" s="301">
        <v>5</v>
      </c>
      <c r="I540" s="301" t="s">
        <v>16982</v>
      </c>
      <c r="J540" s="312">
        <v>2458</v>
      </c>
      <c r="K540" s="312">
        <v>1892.3</v>
      </c>
      <c r="L540" s="313">
        <v>52</v>
      </c>
      <c r="M540" s="301" t="s">
        <v>17029</v>
      </c>
      <c r="N540" s="301" t="s">
        <v>17045</v>
      </c>
      <c r="O540" s="304" t="s">
        <v>17106</v>
      </c>
      <c r="P540" s="308">
        <v>5711865.04</v>
      </c>
      <c r="Q540" s="308">
        <v>0</v>
      </c>
      <c r="R540" s="308">
        <v>0</v>
      </c>
      <c r="S540" s="308">
        <v>0</v>
      </c>
      <c r="T540" s="308">
        <f t="shared" si="205"/>
        <v>5711865.04</v>
      </c>
      <c r="U540" s="302">
        <f t="shared" si="206"/>
        <v>2323.7856143205859</v>
      </c>
      <c r="V540" s="308">
        <v>2521.9272987388117</v>
      </c>
    </row>
    <row r="541" spans="1:22" ht="35.25" x14ac:dyDescent="0.5">
      <c r="B541" s="267">
        <v>1</v>
      </c>
      <c r="C541" s="317">
        <f>SUBTOTAL(9,$B$377:B541)</f>
        <v>160</v>
      </c>
      <c r="D541" s="310" t="s">
        <v>3667</v>
      </c>
      <c r="E541" s="311"/>
      <c r="F541" s="301">
        <v>1978</v>
      </c>
      <c r="G541" s="301" t="s">
        <v>17162</v>
      </c>
      <c r="H541" s="301">
        <v>9</v>
      </c>
      <c r="I541" s="301" t="s">
        <v>17040</v>
      </c>
      <c r="J541" s="312">
        <v>12893.2</v>
      </c>
      <c r="K541" s="312">
        <v>12893.2</v>
      </c>
      <c r="L541" s="313">
        <v>493</v>
      </c>
      <c r="M541" s="301" t="s">
        <v>17029</v>
      </c>
      <c r="N541" s="301" t="s">
        <v>17045</v>
      </c>
      <c r="O541" s="304" t="s">
        <v>17278</v>
      </c>
      <c r="P541" s="308">
        <v>15393919.790000003</v>
      </c>
      <c r="Q541" s="308">
        <v>0</v>
      </c>
      <c r="R541" s="308">
        <v>0</v>
      </c>
      <c r="S541" s="308">
        <v>0</v>
      </c>
      <c r="T541" s="308">
        <f t="shared" si="205"/>
        <v>15393919.790000003</v>
      </c>
      <c r="U541" s="302">
        <f t="shared" si="206"/>
        <v>1193.956487916111</v>
      </c>
      <c r="V541" s="308">
        <v>7608.2800000000007</v>
      </c>
    </row>
    <row r="542" spans="1:22" ht="35.25" x14ac:dyDescent="0.5">
      <c r="A542" s="267">
        <v>501</v>
      </c>
      <c r="C542" s="334" t="s">
        <v>532</v>
      </c>
      <c r="D542" s="328"/>
      <c r="E542" s="300" t="s">
        <v>17012</v>
      </c>
      <c r="F542" s="301" t="s">
        <v>17012</v>
      </c>
      <c r="G542" s="301" t="s">
        <v>17012</v>
      </c>
      <c r="H542" s="301" t="s">
        <v>17012</v>
      </c>
      <c r="I542" s="301" t="s">
        <v>17012</v>
      </c>
      <c r="J542" s="306">
        <f>SUM(J543:J546)</f>
        <v>16649</v>
      </c>
      <c r="K542" s="306">
        <f t="shared" ref="K542:T542" si="207">SUM(K543:K546)</f>
        <v>11291.9</v>
      </c>
      <c r="L542" s="307">
        <f t="shared" si="207"/>
        <v>481</v>
      </c>
      <c r="M542" s="301" t="s">
        <v>17012</v>
      </c>
      <c r="N542" s="301" t="s">
        <v>17012</v>
      </c>
      <c r="O542" s="304" t="s">
        <v>17012</v>
      </c>
      <c r="P542" s="324">
        <v>18589235.34</v>
      </c>
      <c r="Q542" s="306">
        <f t="shared" si="207"/>
        <v>0</v>
      </c>
      <c r="R542" s="306">
        <f t="shared" si="207"/>
        <v>0</v>
      </c>
      <c r="S542" s="306">
        <f t="shared" si="207"/>
        <v>0</v>
      </c>
      <c r="T542" s="306">
        <f t="shared" si="207"/>
        <v>18589235.34</v>
      </c>
      <c r="U542" s="302">
        <f t="shared" si="206"/>
        <v>1116.5376503093278</v>
      </c>
      <c r="V542" s="308">
        <f>MAX(V543:V546)</f>
        <v>2942.1044061354692</v>
      </c>
    </row>
    <row r="543" spans="1:22" ht="35.25" x14ac:dyDescent="0.5">
      <c r="A543" s="267">
        <v>502</v>
      </c>
      <c r="B543" s="267">
        <v>1</v>
      </c>
      <c r="C543" s="317">
        <f>SUBTOTAL(9,$B$377:B543)</f>
        <v>161</v>
      </c>
      <c r="D543" s="310" t="s">
        <v>547</v>
      </c>
      <c r="E543" s="311"/>
      <c r="F543" s="301">
        <v>1985</v>
      </c>
      <c r="G543" s="301" t="s">
        <v>17034</v>
      </c>
      <c r="H543" s="301">
        <v>5</v>
      </c>
      <c r="I543" s="301">
        <v>5</v>
      </c>
      <c r="J543" s="312">
        <v>5783</v>
      </c>
      <c r="K543" s="312">
        <v>3938.5</v>
      </c>
      <c r="L543" s="313">
        <v>167</v>
      </c>
      <c r="M543" s="301" t="s">
        <v>17029</v>
      </c>
      <c r="N543" s="301" t="s">
        <v>17045</v>
      </c>
      <c r="O543" s="304" t="s">
        <v>17108</v>
      </c>
      <c r="P543" s="308">
        <v>9381092.2400000002</v>
      </c>
      <c r="Q543" s="308"/>
      <c r="R543" s="308">
        <v>0</v>
      </c>
      <c r="S543" s="308">
        <v>0</v>
      </c>
      <c r="T543" s="308">
        <f t="shared" ref="T543:T546" si="208">P543-R543-S543</f>
        <v>9381092.2400000002</v>
      </c>
      <c r="U543" s="302">
        <f t="shared" si="206"/>
        <v>1622.1843748919246</v>
      </c>
      <c r="V543" s="308">
        <v>1837.312656060868</v>
      </c>
    </row>
    <row r="544" spans="1:22" ht="35.25" x14ac:dyDescent="0.5">
      <c r="A544" s="267">
        <v>503</v>
      </c>
      <c r="B544" s="267">
        <v>1</v>
      </c>
      <c r="C544" s="317">
        <f>SUBTOTAL(9,$B$377:B544)</f>
        <v>162</v>
      </c>
      <c r="D544" s="310" t="s">
        <v>3803</v>
      </c>
      <c r="E544" s="311"/>
      <c r="F544" s="301">
        <v>1988</v>
      </c>
      <c r="G544" s="301" t="s">
        <v>17034</v>
      </c>
      <c r="H544" s="301">
        <v>2</v>
      </c>
      <c r="I544" s="301">
        <v>2</v>
      </c>
      <c r="J544" s="312">
        <v>1473.4</v>
      </c>
      <c r="K544" s="312">
        <v>565</v>
      </c>
      <c r="L544" s="313">
        <v>25</v>
      </c>
      <c r="M544" s="301" t="s">
        <v>17029</v>
      </c>
      <c r="N544" s="301" t="s">
        <v>17045</v>
      </c>
      <c r="O544" s="304" t="s">
        <v>17108</v>
      </c>
      <c r="P544" s="308">
        <v>3471888.56</v>
      </c>
      <c r="Q544" s="308"/>
      <c r="R544" s="308">
        <v>0</v>
      </c>
      <c r="S544" s="308">
        <v>0</v>
      </c>
      <c r="T544" s="308">
        <f t="shared" si="208"/>
        <v>3471888.56</v>
      </c>
      <c r="U544" s="302">
        <f t="shared" si="206"/>
        <v>2356.3788244875795</v>
      </c>
      <c r="V544" s="308">
        <v>2942.1044061354692</v>
      </c>
    </row>
    <row r="545" spans="1:22" ht="35.25" x14ac:dyDescent="0.5">
      <c r="B545" s="267">
        <v>1</v>
      </c>
      <c r="C545" s="317">
        <f>SUBTOTAL(9,$B$377:B545)</f>
        <v>163</v>
      </c>
      <c r="D545" s="310" t="s">
        <v>521</v>
      </c>
      <c r="E545" s="311"/>
      <c r="F545" s="301">
        <v>1984</v>
      </c>
      <c r="G545" s="301" t="s">
        <v>17034</v>
      </c>
      <c r="H545" s="301">
        <v>9</v>
      </c>
      <c r="I545" s="301">
        <v>2</v>
      </c>
      <c r="J545" s="312">
        <v>5594.5</v>
      </c>
      <c r="K545" s="312">
        <v>4096</v>
      </c>
      <c r="L545" s="313">
        <v>151</v>
      </c>
      <c r="M545" s="301" t="s">
        <v>17029</v>
      </c>
      <c r="N545" s="301" t="s">
        <v>17045</v>
      </c>
      <c r="O545" s="304" t="s">
        <v>17108</v>
      </c>
      <c r="P545" s="308">
        <v>5147271.18</v>
      </c>
      <c r="Q545" s="308">
        <v>0</v>
      </c>
      <c r="R545" s="308">
        <v>0</v>
      </c>
      <c r="S545" s="308">
        <v>0</v>
      </c>
      <c r="T545" s="308">
        <f t="shared" si="208"/>
        <v>5147271.18</v>
      </c>
      <c r="U545" s="302">
        <f t="shared" si="206"/>
        <v>920.0591974260434</v>
      </c>
      <c r="V545" s="308">
        <v>965.33076736080079</v>
      </c>
    </row>
    <row r="546" spans="1:22" ht="35.25" x14ac:dyDescent="0.5">
      <c r="B546" s="267">
        <v>1</v>
      </c>
      <c r="C546" s="317">
        <f>SUBTOTAL(9,$B$377:B546)</f>
        <v>164</v>
      </c>
      <c r="D546" s="310" t="s">
        <v>524</v>
      </c>
      <c r="E546" s="311"/>
      <c r="F546" s="301">
        <v>1982</v>
      </c>
      <c r="G546" s="301" t="s">
        <v>17034</v>
      </c>
      <c r="H546" s="301">
        <v>5</v>
      </c>
      <c r="I546" s="301">
        <v>4</v>
      </c>
      <c r="J546" s="312">
        <v>3798.1</v>
      </c>
      <c r="K546" s="312">
        <v>2692.4</v>
      </c>
      <c r="L546" s="313">
        <v>138</v>
      </c>
      <c r="M546" s="301" t="s">
        <v>17029</v>
      </c>
      <c r="N546" s="301" t="s">
        <v>17045</v>
      </c>
      <c r="O546" s="304" t="s">
        <v>17109</v>
      </c>
      <c r="P546" s="308">
        <v>588983.36</v>
      </c>
      <c r="Q546" s="308">
        <v>0</v>
      </c>
      <c r="R546" s="308">
        <v>0</v>
      </c>
      <c r="S546" s="308">
        <v>0</v>
      </c>
      <c r="T546" s="308">
        <f t="shared" si="208"/>
        <v>588983.36</v>
      </c>
      <c r="U546" s="302">
        <f t="shared" si="206"/>
        <v>155.07315763144732</v>
      </c>
      <c r="V546" s="308">
        <v>409.66</v>
      </c>
    </row>
    <row r="547" spans="1:22" ht="35.25" x14ac:dyDescent="0.5">
      <c r="A547" s="267">
        <v>505</v>
      </c>
      <c r="C547" s="334" t="s">
        <v>533</v>
      </c>
      <c r="D547" s="328"/>
      <c r="E547" s="300" t="s">
        <v>17012</v>
      </c>
      <c r="F547" s="301" t="s">
        <v>17012</v>
      </c>
      <c r="G547" s="301" t="s">
        <v>17012</v>
      </c>
      <c r="H547" s="301" t="s">
        <v>17012</v>
      </c>
      <c r="I547" s="301" t="s">
        <v>17012</v>
      </c>
      <c r="J547" s="306">
        <f>SUM(J548:J554)</f>
        <v>14836.439999999999</v>
      </c>
      <c r="K547" s="306">
        <f t="shared" ref="K547:T547" si="209">SUM(K548:K554)</f>
        <v>13653.239999999998</v>
      </c>
      <c r="L547" s="307">
        <f t="shared" si="209"/>
        <v>593</v>
      </c>
      <c r="M547" s="301" t="s">
        <v>17012</v>
      </c>
      <c r="N547" s="301" t="s">
        <v>17012</v>
      </c>
      <c r="O547" s="304" t="s">
        <v>17012</v>
      </c>
      <c r="P547" s="324">
        <v>41397862.43</v>
      </c>
      <c r="Q547" s="306">
        <f t="shared" si="209"/>
        <v>0</v>
      </c>
      <c r="R547" s="306">
        <f t="shared" si="209"/>
        <v>0</v>
      </c>
      <c r="S547" s="306">
        <f t="shared" si="209"/>
        <v>0</v>
      </c>
      <c r="T547" s="306">
        <f t="shared" si="209"/>
        <v>41397862.43</v>
      </c>
      <c r="U547" s="302">
        <f t="shared" si="206"/>
        <v>2790.2827383118865</v>
      </c>
      <c r="V547" s="308">
        <f>MAX(V548:V554)</f>
        <v>10867.29148286393</v>
      </c>
    </row>
    <row r="548" spans="1:22" ht="35.25" x14ac:dyDescent="0.5">
      <c r="A548" s="267">
        <v>506</v>
      </c>
      <c r="B548" s="267">
        <v>1</v>
      </c>
      <c r="C548" s="317">
        <f>SUBTOTAL(9,$B$377:B548)</f>
        <v>165</v>
      </c>
      <c r="D548" s="310" t="s">
        <v>548</v>
      </c>
      <c r="E548" s="311"/>
      <c r="F548" s="301">
        <v>1966</v>
      </c>
      <c r="G548" s="301" t="s">
        <v>17162</v>
      </c>
      <c r="H548" s="301">
        <v>5</v>
      </c>
      <c r="I548" s="301" t="s">
        <v>17032</v>
      </c>
      <c r="J548" s="312">
        <v>3417.9</v>
      </c>
      <c r="K548" s="312">
        <v>3179.3</v>
      </c>
      <c r="L548" s="313">
        <v>145</v>
      </c>
      <c r="M548" s="301" t="s">
        <v>17029</v>
      </c>
      <c r="N548" s="301" t="s">
        <v>17045</v>
      </c>
      <c r="O548" s="304" t="s">
        <v>17117</v>
      </c>
      <c r="P548" s="308">
        <v>10369661.23</v>
      </c>
      <c r="Q548" s="308"/>
      <c r="R548" s="308">
        <v>0</v>
      </c>
      <c r="S548" s="308">
        <v>0</v>
      </c>
      <c r="T548" s="308">
        <f t="shared" ref="T548:T554" si="210">P548-R548-S548</f>
        <v>10369661.23</v>
      </c>
      <c r="U548" s="302">
        <f t="shared" si="206"/>
        <v>3033.9276251499459</v>
      </c>
      <c r="V548" s="308">
        <v>3451.7954094619499</v>
      </c>
    </row>
    <row r="549" spans="1:22" ht="35.25" x14ac:dyDescent="0.5">
      <c r="A549" s="267">
        <v>507</v>
      </c>
      <c r="B549" s="267">
        <v>1</v>
      </c>
      <c r="C549" s="317">
        <f>SUBTOTAL(9,$B$377:B549)</f>
        <v>166</v>
      </c>
      <c r="D549" s="310" t="s">
        <v>549</v>
      </c>
      <c r="E549" s="311"/>
      <c r="F549" s="301">
        <v>1953</v>
      </c>
      <c r="G549" s="301" t="s">
        <v>17162</v>
      </c>
      <c r="H549" s="301">
        <v>2</v>
      </c>
      <c r="I549" s="301" t="s">
        <v>16982</v>
      </c>
      <c r="J549" s="312">
        <v>884.1</v>
      </c>
      <c r="K549" s="312">
        <v>820.9</v>
      </c>
      <c r="L549" s="313">
        <v>22</v>
      </c>
      <c r="M549" s="301" t="s">
        <v>17029</v>
      </c>
      <c r="N549" s="301" t="s">
        <v>17064</v>
      </c>
      <c r="O549" s="304" t="s">
        <v>17033</v>
      </c>
      <c r="P549" s="308">
        <v>7763017.4900000002</v>
      </c>
      <c r="Q549" s="308"/>
      <c r="R549" s="308">
        <v>0</v>
      </c>
      <c r="S549" s="308">
        <v>0</v>
      </c>
      <c r="T549" s="308">
        <f t="shared" si="210"/>
        <v>7763017.4900000002</v>
      </c>
      <c r="U549" s="302">
        <f t="shared" si="206"/>
        <v>8780.700701278136</v>
      </c>
      <c r="V549" s="308">
        <v>10867.29148286393</v>
      </c>
    </row>
    <row r="550" spans="1:22" ht="35.25" x14ac:dyDescent="0.5">
      <c r="A550" s="267">
        <v>221</v>
      </c>
      <c r="B550" s="267">
        <v>1</v>
      </c>
      <c r="C550" s="317">
        <f>SUBTOTAL(9,$B$377:B550)</f>
        <v>167</v>
      </c>
      <c r="D550" s="310" t="s">
        <v>526</v>
      </c>
      <c r="E550" s="311"/>
      <c r="F550" s="301">
        <v>1933</v>
      </c>
      <c r="G550" s="301" t="s">
        <v>17161</v>
      </c>
      <c r="H550" s="301">
        <v>2</v>
      </c>
      <c r="I550" s="301" t="s">
        <v>16982</v>
      </c>
      <c r="J550" s="312">
        <v>441</v>
      </c>
      <c r="K550" s="312">
        <v>422.8</v>
      </c>
      <c r="L550" s="313">
        <v>23</v>
      </c>
      <c r="M550" s="301" t="s">
        <v>17029</v>
      </c>
      <c r="N550" s="301" t="s">
        <v>17045</v>
      </c>
      <c r="O550" s="304" t="s">
        <v>17110</v>
      </c>
      <c r="P550" s="308">
        <v>2875204.46</v>
      </c>
      <c r="Q550" s="308"/>
      <c r="R550" s="308">
        <v>0</v>
      </c>
      <c r="S550" s="308">
        <v>0</v>
      </c>
      <c r="T550" s="308">
        <f t="shared" si="210"/>
        <v>2875204.46</v>
      </c>
      <c r="U550" s="302">
        <f t="shared" si="206"/>
        <v>6519.7380045351474</v>
      </c>
      <c r="V550" s="308">
        <v>8616.063492063493</v>
      </c>
    </row>
    <row r="551" spans="1:22" ht="35.25" x14ac:dyDescent="0.5">
      <c r="A551" s="267">
        <v>217</v>
      </c>
      <c r="B551" s="267">
        <v>1</v>
      </c>
      <c r="C551" s="317">
        <f>SUBTOTAL(9,$B$377:B551)</f>
        <v>168</v>
      </c>
      <c r="D551" s="310" t="s">
        <v>525</v>
      </c>
      <c r="E551" s="311"/>
      <c r="F551" s="301">
        <v>1955</v>
      </c>
      <c r="G551" s="301" t="s">
        <v>17162</v>
      </c>
      <c r="H551" s="301">
        <v>3</v>
      </c>
      <c r="I551" s="301" t="s">
        <v>17036</v>
      </c>
      <c r="J551" s="312">
        <v>2093.84</v>
      </c>
      <c r="K551" s="312">
        <v>1914.34</v>
      </c>
      <c r="L551" s="313">
        <v>80</v>
      </c>
      <c r="M551" s="301" t="s">
        <v>17029</v>
      </c>
      <c r="N551" s="301" t="s">
        <v>17064</v>
      </c>
      <c r="O551" s="304" t="s">
        <v>17033</v>
      </c>
      <c r="P551" s="308">
        <v>9997503.6800000016</v>
      </c>
      <c r="Q551" s="308"/>
      <c r="R551" s="308">
        <v>0</v>
      </c>
      <c r="S551" s="308">
        <v>0</v>
      </c>
      <c r="T551" s="308">
        <f t="shared" si="210"/>
        <v>9997503.6800000016</v>
      </c>
      <c r="U551" s="302">
        <f t="shared" si="206"/>
        <v>4774.7218889695496</v>
      </c>
      <c r="V551" s="308">
        <v>6275.2202995453326</v>
      </c>
    </row>
    <row r="552" spans="1:22" ht="35.25" x14ac:dyDescent="0.5">
      <c r="A552" s="267">
        <v>220</v>
      </c>
      <c r="B552" s="267">
        <v>1</v>
      </c>
      <c r="C552" s="317">
        <f>SUBTOTAL(9,$B$377:B552)</f>
        <v>169</v>
      </c>
      <c r="D552" s="310" t="s">
        <v>765</v>
      </c>
      <c r="E552" s="311"/>
      <c r="F552" s="301">
        <v>1937</v>
      </c>
      <c r="G552" s="301" t="s">
        <v>17161</v>
      </c>
      <c r="H552" s="301">
        <v>2</v>
      </c>
      <c r="I552" s="301" t="s">
        <v>16982</v>
      </c>
      <c r="J552" s="312">
        <v>423.5</v>
      </c>
      <c r="K552" s="312">
        <v>301.89999999999998</v>
      </c>
      <c r="L552" s="313">
        <v>26</v>
      </c>
      <c r="M552" s="301" t="s">
        <v>17029</v>
      </c>
      <c r="N552" s="301" t="s">
        <v>17146</v>
      </c>
      <c r="O552" s="304" t="s">
        <v>17033</v>
      </c>
      <c r="P552" s="308">
        <v>2363776.9100000006</v>
      </c>
      <c r="Q552" s="308"/>
      <c r="R552" s="308">
        <v>0</v>
      </c>
      <c r="S552" s="308">
        <v>0</v>
      </c>
      <c r="T552" s="308">
        <f t="shared" si="210"/>
        <v>2363776.9100000006</v>
      </c>
      <c r="U552" s="302">
        <f t="shared" si="206"/>
        <v>5581.527532467534</v>
      </c>
      <c r="V552" s="308">
        <v>8748.0530399055478</v>
      </c>
    </row>
    <row r="553" spans="1:22" ht="35.25" x14ac:dyDescent="0.5">
      <c r="B553" s="267">
        <v>1</v>
      </c>
      <c r="C553" s="317">
        <f>SUBTOTAL(9,$B$377:B553)</f>
        <v>170</v>
      </c>
      <c r="D553" s="310" t="s">
        <v>3880</v>
      </c>
      <c r="E553" s="311"/>
      <c r="F553" s="301">
        <v>1882</v>
      </c>
      <c r="G553" s="301" t="s">
        <v>17162</v>
      </c>
      <c r="H553" s="301">
        <v>3</v>
      </c>
      <c r="I553" s="301" t="s">
        <v>17036</v>
      </c>
      <c r="J553" s="312">
        <v>3501.8</v>
      </c>
      <c r="K553" s="312">
        <v>2939.7</v>
      </c>
      <c r="L553" s="313">
        <v>88</v>
      </c>
      <c r="M553" s="301" t="s">
        <v>17029</v>
      </c>
      <c r="N553" s="301" t="s">
        <v>17045</v>
      </c>
      <c r="O553" s="304" t="s">
        <v>17281</v>
      </c>
      <c r="P553" s="308">
        <v>6545400.3499999996</v>
      </c>
      <c r="Q553" s="308">
        <v>0</v>
      </c>
      <c r="R553" s="308">
        <v>0</v>
      </c>
      <c r="S553" s="308">
        <v>0</v>
      </c>
      <c r="T553" s="308">
        <f t="shared" si="210"/>
        <v>6545400.3499999996</v>
      </c>
      <c r="U553" s="302">
        <f t="shared" si="206"/>
        <v>1869.1531069735563</v>
      </c>
      <c r="V553" s="308">
        <v>5674.57</v>
      </c>
    </row>
    <row r="554" spans="1:22" ht="35.25" x14ac:dyDescent="0.5">
      <c r="B554" s="267">
        <v>1</v>
      </c>
      <c r="C554" s="317">
        <f>SUBTOTAL(9,$B$377:B554)</f>
        <v>171</v>
      </c>
      <c r="D554" s="310" t="s">
        <v>3906</v>
      </c>
      <c r="E554" s="311"/>
      <c r="F554" s="301">
        <v>1977</v>
      </c>
      <c r="G554" s="301" t="s">
        <v>17162</v>
      </c>
      <c r="H554" s="301">
        <v>5</v>
      </c>
      <c r="I554" s="301">
        <v>2</v>
      </c>
      <c r="J554" s="312">
        <v>4074.3</v>
      </c>
      <c r="K554" s="312">
        <v>4074.3</v>
      </c>
      <c r="L554" s="313">
        <v>209</v>
      </c>
      <c r="M554" s="301" t="s">
        <v>17029</v>
      </c>
      <c r="N554" s="301" t="s">
        <v>17045</v>
      </c>
      <c r="O554" s="304" t="s">
        <v>17282</v>
      </c>
      <c r="P554" s="308">
        <v>1483298.31</v>
      </c>
      <c r="Q554" s="308">
        <v>0</v>
      </c>
      <c r="R554" s="308">
        <v>0</v>
      </c>
      <c r="S554" s="308">
        <v>0</v>
      </c>
      <c r="T554" s="308">
        <f t="shared" si="210"/>
        <v>1483298.31</v>
      </c>
      <c r="U554" s="302">
        <f t="shared" si="206"/>
        <v>364.06212355496649</v>
      </c>
      <c r="V554" s="308">
        <v>527.63</v>
      </c>
    </row>
    <row r="555" spans="1:22" ht="35.25" x14ac:dyDescent="0.5">
      <c r="A555" s="267">
        <v>508</v>
      </c>
      <c r="C555" s="334" t="s">
        <v>534</v>
      </c>
      <c r="D555" s="328"/>
      <c r="E555" s="300" t="s">
        <v>17012</v>
      </c>
      <c r="F555" s="301" t="s">
        <v>17012</v>
      </c>
      <c r="G555" s="301" t="s">
        <v>17012</v>
      </c>
      <c r="H555" s="301" t="s">
        <v>17012</v>
      </c>
      <c r="I555" s="301" t="s">
        <v>17012</v>
      </c>
      <c r="J555" s="306">
        <f>SUM(J556:J562)</f>
        <v>22094.120000000003</v>
      </c>
      <c r="K555" s="306">
        <f t="shared" ref="K555:T555" si="211">SUM(K556:K562)</f>
        <v>15486.35</v>
      </c>
      <c r="L555" s="307">
        <f t="shared" si="211"/>
        <v>735</v>
      </c>
      <c r="M555" s="301" t="s">
        <v>17012</v>
      </c>
      <c r="N555" s="301" t="s">
        <v>17012</v>
      </c>
      <c r="O555" s="304" t="s">
        <v>17012</v>
      </c>
      <c r="P555" s="324">
        <v>44022869.689999998</v>
      </c>
      <c r="Q555" s="306">
        <f t="shared" si="211"/>
        <v>0</v>
      </c>
      <c r="R555" s="306">
        <f t="shared" si="211"/>
        <v>0</v>
      </c>
      <c r="S555" s="306">
        <f t="shared" si="211"/>
        <v>0</v>
      </c>
      <c r="T555" s="306">
        <f t="shared" si="211"/>
        <v>44022869.689999998</v>
      </c>
      <c r="U555" s="302">
        <f t="shared" ref="U555:U630" si="212">P555/J555</f>
        <v>1992.5151891091382</v>
      </c>
      <c r="V555" s="308">
        <f>MAX(V556:V562)</f>
        <v>9635.8415640273706</v>
      </c>
    </row>
    <row r="556" spans="1:22" ht="35.25" x14ac:dyDescent="0.5">
      <c r="A556" s="267">
        <v>509</v>
      </c>
      <c r="B556" s="267">
        <v>1</v>
      </c>
      <c r="C556" s="317">
        <f>SUBTOTAL(9,$B$377:B556)</f>
        <v>172</v>
      </c>
      <c r="D556" s="310" t="s">
        <v>550</v>
      </c>
      <c r="E556" s="311"/>
      <c r="F556" s="301">
        <v>1958</v>
      </c>
      <c r="G556" s="301" t="s">
        <v>17162</v>
      </c>
      <c r="H556" s="301">
        <v>4</v>
      </c>
      <c r="I556" s="301" t="s">
        <v>17032</v>
      </c>
      <c r="J556" s="312">
        <v>4615.13</v>
      </c>
      <c r="K556" s="312">
        <v>2752.73</v>
      </c>
      <c r="L556" s="313">
        <v>107</v>
      </c>
      <c r="M556" s="301" t="s">
        <v>17029</v>
      </c>
      <c r="N556" s="301" t="s">
        <v>17045</v>
      </c>
      <c r="O556" s="304" t="s">
        <v>17112</v>
      </c>
      <c r="P556" s="308">
        <v>10679134.9</v>
      </c>
      <c r="Q556" s="308"/>
      <c r="R556" s="308">
        <v>0</v>
      </c>
      <c r="S556" s="308">
        <v>0</v>
      </c>
      <c r="T556" s="308">
        <f t="shared" ref="T556:T562" si="213">P556-R556-S556</f>
        <v>10679134.9</v>
      </c>
      <c r="U556" s="302">
        <f t="shared" si="212"/>
        <v>2313.9402140351408</v>
      </c>
      <c r="V556" s="308">
        <v>4611.9590087386487</v>
      </c>
    </row>
    <row r="557" spans="1:22" ht="35.25" x14ac:dyDescent="0.5">
      <c r="A557" s="267">
        <v>510</v>
      </c>
      <c r="B557" s="267">
        <v>1</v>
      </c>
      <c r="C557" s="317">
        <f>SUBTOTAL(9,$B$377:B557)</f>
        <v>173</v>
      </c>
      <c r="D557" s="310" t="s">
        <v>551</v>
      </c>
      <c r="E557" s="311"/>
      <c r="F557" s="301">
        <v>1961</v>
      </c>
      <c r="G557" s="301" t="s">
        <v>17162</v>
      </c>
      <c r="H557" s="301">
        <v>2</v>
      </c>
      <c r="I557" s="301" t="s">
        <v>16982</v>
      </c>
      <c r="J557" s="312">
        <v>613.79999999999995</v>
      </c>
      <c r="K557" s="312">
        <v>570.5</v>
      </c>
      <c r="L557" s="313">
        <v>27</v>
      </c>
      <c r="M557" s="301" t="s">
        <v>17029</v>
      </c>
      <c r="N557" s="301" t="s">
        <v>17045</v>
      </c>
      <c r="O557" s="304" t="s">
        <v>17111</v>
      </c>
      <c r="P557" s="308">
        <v>4739927.9200000009</v>
      </c>
      <c r="Q557" s="308"/>
      <c r="R557" s="308">
        <v>0</v>
      </c>
      <c r="S557" s="308">
        <v>0</v>
      </c>
      <c r="T557" s="308">
        <f t="shared" si="213"/>
        <v>4739927.9200000009</v>
      </c>
      <c r="U557" s="302">
        <f t="shared" si="212"/>
        <v>7722.2677093515822</v>
      </c>
      <c r="V557" s="308">
        <v>9635.8415640273706</v>
      </c>
    </row>
    <row r="558" spans="1:22" ht="35.25" x14ac:dyDescent="0.5">
      <c r="A558" s="267">
        <v>226</v>
      </c>
      <c r="B558" s="267">
        <v>1</v>
      </c>
      <c r="C558" s="317">
        <f>SUBTOTAL(9,$B$377:B558)</f>
        <v>174</v>
      </c>
      <c r="D558" s="310" t="s">
        <v>529</v>
      </c>
      <c r="E558" s="311"/>
      <c r="F558" s="301">
        <v>1962</v>
      </c>
      <c r="G558" s="301" t="s">
        <v>17162</v>
      </c>
      <c r="H558" s="301">
        <v>3</v>
      </c>
      <c r="I558" s="301" t="s">
        <v>16982</v>
      </c>
      <c r="J558" s="312">
        <v>1392.88</v>
      </c>
      <c r="K558" s="312">
        <v>969.68</v>
      </c>
      <c r="L558" s="313">
        <v>57</v>
      </c>
      <c r="M558" s="301" t="s">
        <v>17029</v>
      </c>
      <c r="N558" s="301" t="s">
        <v>17045</v>
      </c>
      <c r="O558" s="304" t="s">
        <v>17112</v>
      </c>
      <c r="P558" s="308">
        <v>4692018.9399999995</v>
      </c>
      <c r="Q558" s="308"/>
      <c r="R558" s="308">
        <v>0</v>
      </c>
      <c r="S558" s="308">
        <v>0</v>
      </c>
      <c r="T558" s="308">
        <f t="shared" si="213"/>
        <v>4692018.9399999995</v>
      </c>
      <c r="U558" s="302">
        <f t="shared" si="212"/>
        <v>3368.573703405892</v>
      </c>
      <c r="V558" s="308">
        <v>4506.8578898397564</v>
      </c>
    </row>
    <row r="559" spans="1:22" ht="35.25" x14ac:dyDescent="0.5">
      <c r="B559" s="267">
        <v>1</v>
      </c>
      <c r="C559" s="317">
        <f>SUBTOTAL(9,$B$377:B559)</f>
        <v>175</v>
      </c>
      <c r="D559" s="310" t="s">
        <v>527</v>
      </c>
      <c r="E559" s="311"/>
      <c r="F559" s="301">
        <v>1965</v>
      </c>
      <c r="G559" s="301" t="s">
        <v>17162</v>
      </c>
      <c r="H559" s="301">
        <v>4</v>
      </c>
      <c r="I559" s="301" t="s">
        <v>17036</v>
      </c>
      <c r="J559" s="312">
        <v>2685.45</v>
      </c>
      <c r="K559" s="312">
        <v>1980.26</v>
      </c>
      <c r="L559" s="313">
        <v>74</v>
      </c>
      <c r="M559" s="301" t="s">
        <v>17029</v>
      </c>
      <c r="N559" s="301" t="s">
        <v>17045</v>
      </c>
      <c r="O559" s="304" t="s">
        <v>17112</v>
      </c>
      <c r="P559" s="308">
        <v>6343585.4100000001</v>
      </c>
      <c r="Q559" s="308">
        <v>0</v>
      </c>
      <c r="R559" s="308">
        <v>0</v>
      </c>
      <c r="S559" s="308">
        <v>0</v>
      </c>
      <c r="T559" s="308">
        <f t="shared" si="213"/>
        <v>6343585.4100000001</v>
      </c>
      <c r="U559" s="302">
        <f t="shared" si="212"/>
        <v>2362.2057420544047</v>
      </c>
      <c r="V559" s="308">
        <v>3460.0740345193544</v>
      </c>
    </row>
    <row r="560" spans="1:22" ht="35.25" x14ac:dyDescent="0.5">
      <c r="B560" s="267">
        <v>1</v>
      </c>
      <c r="C560" s="317">
        <f>SUBTOTAL(9,$B$377:B560)</f>
        <v>176</v>
      </c>
      <c r="D560" s="310" t="s">
        <v>528</v>
      </c>
      <c r="E560" s="311"/>
      <c r="F560" s="301">
        <v>1962</v>
      </c>
      <c r="G560" s="301" t="s">
        <v>17162</v>
      </c>
      <c r="H560" s="301">
        <v>3</v>
      </c>
      <c r="I560" s="301" t="s">
        <v>16982</v>
      </c>
      <c r="J560" s="312">
        <v>1347.34</v>
      </c>
      <c r="K560" s="312">
        <v>927.1</v>
      </c>
      <c r="L560" s="313">
        <v>40</v>
      </c>
      <c r="M560" s="301" t="s">
        <v>17029</v>
      </c>
      <c r="N560" s="301" t="s">
        <v>17045</v>
      </c>
      <c r="O560" s="304" t="s">
        <v>17111</v>
      </c>
      <c r="P560" s="308">
        <v>4138834.96</v>
      </c>
      <c r="Q560" s="308">
        <v>0</v>
      </c>
      <c r="R560" s="308">
        <v>0</v>
      </c>
      <c r="S560" s="308">
        <v>0</v>
      </c>
      <c r="T560" s="308">
        <f t="shared" si="213"/>
        <v>4138834.96</v>
      </c>
      <c r="U560" s="302">
        <f t="shared" si="212"/>
        <v>3071.8563688452805</v>
      </c>
      <c r="V560" s="308">
        <v>4297.0837294224175</v>
      </c>
    </row>
    <row r="561" spans="1:22" ht="35.25" x14ac:dyDescent="0.5">
      <c r="B561" s="267">
        <v>1</v>
      </c>
      <c r="C561" s="317">
        <f>SUBTOTAL(9,$B$377:B561)</f>
        <v>177</v>
      </c>
      <c r="D561" s="310" t="s">
        <v>530</v>
      </c>
      <c r="E561" s="311"/>
      <c r="F561" s="301">
        <v>1967</v>
      </c>
      <c r="G561" s="301" t="s">
        <v>17162</v>
      </c>
      <c r="H561" s="301">
        <v>5</v>
      </c>
      <c r="I561" s="301" t="s">
        <v>17031</v>
      </c>
      <c r="J561" s="312">
        <v>7765.21</v>
      </c>
      <c r="K561" s="312">
        <v>6076.67</v>
      </c>
      <c r="L561" s="313">
        <v>260</v>
      </c>
      <c r="M561" s="301" t="s">
        <v>17029</v>
      </c>
      <c r="N561" s="301" t="s">
        <v>17045</v>
      </c>
      <c r="O561" s="304" t="s">
        <v>17111</v>
      </c>
      <c r="P561" s="308">
        <v>2620317.89</v>
      </c>
      <c r="Q561" s="308">
        <v>0</v>
      </c>
      <c r="R561" s="308">
        <v>0</v>
      </c>
      <c r="S561" s="308">
        <v>0</v>
      </c>
      <c r="T561" s="308">
        <f t="shared" si="213"/>
        <v>2620317.89</v>
      </c>
      <c r="U561" s="302">
        <f t="shared" si="212"/>
        <v>337.44327455406875</v>
      </c>
      <c r="V561" s="308">
        <v>494.01212587940313</v>
      </c>
    </row>
    <row r="562" spans="1:22" ht="35.25" x14ac:dyDescent="0.5">
      <c r="B562" s="267">
        <v>1</v>
      </c>
      <c r="C562" s="317">
        <f>SUBTOTAL(9,$B$377:B562)</f>
        <v>178</v>
      </c>
      <c r="D562" s="310" t="s">
        <v>4207</v>
      </c>
      <c r="E562" s="311"/>
      <c r="F562" s="301">
        <v>1965</v>
      </c>
      <c r="G562" s="301" t="s">
        <v>17162</v>
      </c>
      <c r="H562" s="301">
        <v>4</v>
      </c>
      <c r="I562" s="301" t="s">
        <v>17036</v>
      </c>
      <c r="J562" s="312">
        <v>3674.31</v>
      </c>
      <c r="K562" s="312">
        <v>2209.41</v>
      </c>
      <c r="L562" s="313">
        <v>170</v>
      </c>
      <c r="M562" s="301" t="s">
        <v>17029</v>
      </c>
      <c r="N562" s="301" t="s">
        <v>17045</v>
      </c>
      <c r="O562" s="304" t="s">
        <v>17284</v>
      </c>
      <c r="P562" s="308">
        <v>10809049.669999998</v>
      </c>
      <c r="Q562" s="308">
        <v>0</v>
      </c>
      <c r="R562" s="308">
        <v>0</v>
      </c>
      <c r="S562" s="308">
        <v>0</v>
      </c>
      <c r="T562" s="308">
        <f t="shared" si="213"/>
        <v>10809049.669999998</v>
      </c>
      <c r="U562" s="302">
        <f t="shared" si="212"/>
        <v>2941.7903415879441</v>
      </c>
      <c r="V562" s="308">
        <v>7663.67</v>
      </c>
    </row>
    <row r="563" spans="1:22" ht="35.25" x14ac:dyDescent="0.5">
      <c r="A563" s="267">
        <v>511</v>
      </c>
      <c r="C563" s="334" t="s">
        <v>457</v>
      </c>
      <c r="D563" s="328"/>
      <c r="E563" s="300" t="s">
        <v>17012</v>
      </c>
      <c r="F563" s="301" t="s">
        <v>17012</v>
      </c>
      <c r="G563" s="301" t="s">
        <v>17012</v>
      </c>
      <c r="H563" s="301" t="s">
        <v>17012</v>
      </c>
      <c r="I563" s="301" t="s">
        <v>17012</v>
      </c>
      <c r="J563" s="306">
        <f>SUM(J564:J573)</f>
        <v>11924.300000000001</v>
      </c>
      <c r="K563" s="306">
        <f t="shared" ref="K563:T563" si="214">SUM(K564:K573)</f>
        <v>10473.5</v>
      </c>
      <c r="L563" s="307">
        <f t="shared" si="214"/>
        <v>384</v>
      </c>
      <c r="M563" s="301" t="s">
        <v>17012</v>
      </c>
      <c r="N563" s="301" t="s">
        <v>17012</v>
      </c>
      <c r="O563" s="304" t="s">
        <v>17012</v>
      </c>
      <c r="P563" s="324">
        <v>46906485.820000008</v>
      </c>
      <c r="Q563" s="306">
        <f t="shared" si="214"/>
        <v>0</v>
      </c>
      <c r="R563" s="306">
        <f t="shared" si="214"/>
        <v>0</v>
      </c>
      <c r="S563" s="306">
        <f t="shared" si="214"/>
        <v>0</v>
      </c>
      <c r="T563" s="306">
        <f t="shared" si="214"/>
        <v>46906485.820000008</v>
      </c>
      <c r="U563" s="302">
        <f t="shared" si="212"/>
        <v>3933.688838757831</v>
      </c>
      <c r="V563" s="308">
        <f>MAX(V564:V573)</f>
        <v>20970.127439550954</v>
      </c>
    </row>
    <row r="564" spans="1:22" ht="35.25" x14ac:dyDescent="0.5">
      <c r="A564" s="267">
        <v>512</v>
      </c>
      <c r="B564" s="267">
        <v>1</v>
      </c>
      <c r="C564" s="317">
        <f>SUBTOTAL(9,$B$377:B564)</f>
        <v>179</v>
      </c>
      <c r="D564" s="310" t="s">
        <v>474</v>
      </c>
      <c r="E564" s="311"/>
      <c r="F564" s="301">
        <v>1979</v>
      </c>
      <c r="G564" s="301" t="s">
        <v>17034</v>
      </c>
      <c r="H564" s="301">
        <v>5</v>
      </c>
      <c r="I564" s="301" t="s">
        <v>17031</v>
      </c>
      <c r="J564" s="312">
        <v>6142.1</v>
      </c>
      <c r="K564" s="312">
        <v>6142.1</v>
      </c>
      <c r="L564" s="313">
        <v>177</v>
      </c>
      <c r="M564" s="301" t="s">
        <v>17029</v>
      </c>
      <c r="N564" s="301" t="s">
        <v>17045</v>
      </c>
      <c r="O564" s="304" t="s">
        <v>17126</v>
      </c>
      <c r="P564" s="308">
        <v>13139827.76</v>
      </c>
      <c r="Q564" s="308"/>
      <c r="R564" s="308">
        <v>0</v>
      </c>
      <c r="S564" s="308">
        <v>0</v>
      </c>
      <c r="T564" s="308">
        <f t="shared" ref="T564:T573" si="215">P564-R564-S564</f>
        <v>13139827.76</v>
      </c>
      <c r="U564" s="302">
        <f t="shared" si="212"/>
        <v>2139.3054102017222</v>
      </c>
      <c r="V564" s="308">
        <v>2666.4391331954866</v>
      </c>
    </row>
    <row r="565" spans="1:22" ht="35.25" x14ac:dyDescent="0.5">
      <c r="A565" s="267">
        <v>513</v>
      </c>
      <c r="B565" s="267">
        <v>1</v>
      </c>
      <c r="C565" s="317">
        <f>SUBTOTAL(9,$B$377:B565)</f>
        <v>180</v>
      </c>
      <c r="D565" s="310" t="s">
        <v>475</v>
      </c>
      <c r="E565" s="311"/>
      <c r="F565" s="301">
        <v>1985</v>
      </c>
      <c r="G565" s="301" t="s">
        <v>17162</v>
      </c>
      <c r="H565" s="301">
        <v>2</v>
      </c>
      <c r="I565" s="301">
        <v>3</v>
      </c>
      <c r="J565" s="312">
        <v>862.2</v>
      </c>
      <c r="K565" s="312">
        <v>500.3</v>
      </c>
      <c r="L565" s="313">
        <v>29</v>
      </c>
      <c r="M565" s="301" t="s">
        <v>17029</v>
      </c>
      <c r="N565" s="301" t="s">
        <v>17079</v>
      </c>
      <c r="O565" s="304" t="s">
        <v>17129</v>
      </c>
      <c r="P565" s="308">
        <v>3920856.74</v>
      </c>
      <c r="Q565" s="308"/>
      <c r="R565" s="308">
        <v>0</v>
      </c>
      <c r="S565" s="308">
        <v>0</v>
      </c>
      <c r="T565" s="308">
        <f t="shared" si="215"/>
        <v>3920856.74</v>
      </c>
      <c r="U565" s="302">
        <f t="shared" si="212"/>
        <v>4547.5025980051032</v>
      </c>
      <c r="V565" s="308">
        <v>5666.0960334029223</v>
      </c>
    </row>
    <row r="566" spans="1:22" ht="35.25" x14ac:dyDescent="0.5">
      <c r="A566" s="267">
        <v>514</v>
      </c>
      <c r="B566" s="267">
        <v>1</v>
      </c>
      <c r="C566" s="317">
        <f>SUBTOTAL(9,$B$377:B566)</f>
        <v>181</v>
      </c>
      <c r="D566" s="310" t="s">
        <v>476</v>
      </c>
      <c r="E566" s="311"/>
      <c r="F566" s="301">
        <v>1984</v>
      </c>
      <c r="G566" s="301" t="s">
        <v>17162</v>
      </c>
      <c r="H566" s="301">
        <v>2</v>
      </c>
      <c r="I566" s="301" t="s">
        <v>17036</v>
      </c>
      <c r="J566" s="312">
        <v>935.2</v>
      </c>
      <c r="K566" s="312">
        <v>852.4</v>
      </c>
      <c r="L566" s="313">
        <v>27</v>
      </c>
      <c r="M566" s="301" t="s">
        <v>17029</v>
      </c>
      <c r="N566" s="301" t="s">
        <v>17045</v>
      </c>
      <c r="O566" s="304" t="s">
        <v>17127</v>
      </c>
      <c r="P566" s="308">
        <v>5994338.4900000002</v>
      </c>
      <c r="Q566" s="308"/>
      <c r="R566" s="308">
        <v>0</v>
      </c>
      <c r="S566" s="308">
        <v>0</v>
      </c>
      <c r="T566" s="308">
        <f t="shared" si="215"/>
        <v>5994338.4900000002</v>
      </c>
      <c r="U566" s="302">
        <f t="shared" si="212"/>
        <v>6409.6861526946104</v>
      </c>
      <c r="V566" s="308">
        <v>7951.8011120615902</v>
      </c>
    </row>
    <row r="567" spans="1:22" ht="35.25" x14ac:dyDescent="0.5">
      <c r="A567" s="267">
        <v>516</v>
      </c>
      <c r="B567" s="267">
        <v>1</v>
      </c>
      <c r="C567" s="317">
        <f>SUBTOTAL(9,$B$377:B567)</f>
        <v>182</v>
      </c>
      <c r="D567" s="310" t="s">
        <v>462</v>
      </c>
      <c r="E567" s="311"/>
      <c r="F567" s="301">
        <v>1959</v>
      </c>
      <c r="G567" s="301" t="s">
        <v>17161</v>
      </c>
      <c r="H567" s="301">
        <v>2</v>
      </c>
      <c r="I567" s="301" t="s">
        <v>16980</v>
      </c>
      <c r="J567" s="312">
        <v>332</v>
      </c>
      <c r="K567" s="312">
        <v>228.8</v>
      </c>
      <c r="L567" s="313">
        <v>12</v>
      </c>
      <c r="M567" s="301" t="s">
        <v>17029</v>
      </c>
      <c r="N567" s="301" t="s">
        <v>17045</v>
      </c>
      <c r="O567" s="304" t="s">
        <v>17126</v>
      </c>
      <c r="P567" s="308">
        <v>2252291.1999999997</v>
      </c>
      <c r="Q567" s="308"/>
      <c r="R567" s="308">
        <v>0</v>
      </c>
      <c r="S567" s="308">
        <v>0</v>
      </c>
      <c r="T567" s="308">
        <f t="shared" si="215"/>
        <v>2252291.1999999997</v>
      </c>
      <c r="U567" s="302">
        <f t="shared" si="212"/>
        <v>6784.0096385542156</v>
      </c>
      <c r="V567" s="308">
        <v>9057.7665060240961</v>
      </c>
    </row>
    <row r="568" spans="1:22" ht="35.25" x14ac:dyDescent="0.5">
      <c r="A568" s="267">
        <v>517</v>
      </c>
      <c r="B568" s="267">
        <v>1</v>
      </c>
      <c r="C568" s="317">
        <f>SUBTOTAL(9,$B$377:B568)</f>
        <v>183</v>
      </c>
      <c r="D568" s="310" t="s">
        <v>8366</v>
      </c>
      <c r="E568" s="311" t="s">
        <v>17410</v>
      </c>
      <c r="F568" s="301">
        <v>1917</v>
      </c>
      <c r="G568" s="301" t="s">
        <v>17162</v>
      </c>
      <c r="H568" s="301">
        <v>2</v>
      </c>
      <c r="I568" s="301" t="s">
        <v>16982</v>
      </c>
      <c r="J568" s="312">
        <v>231.6</v>
      </c>
      <c r="K568" s="312">
        <v>231.6</v>
      </c>
      <c r="L568" s="313">
        <v>11</v>
      </c>
      <c r="M568" s="301" t="s">
        <v>17029</v>
      </c>
      <c r="N568" s="301" t="s">
        <v>17064</v>
      </c>
      <c r="O568" s="304" t="s">
        <v>17033</v>
      </c>
      <c r="P568" s="308">
        <v>3372397.83</v>
      </c>
      <c r="Q568" s="308"/>
      <c r="R568" s="308">
        <v>0</v>
      </c>
      <c r="S568" s="308">
        <v>0</v>
      </c>
      <c r="T568" s="308">
        <f t="shared" si="215"/>
        <v>3372397.83</v>
      </c>
      <c r="U568" s="302">
        <f t="shared" si="212"/>
        <v>14561.30323834197</v>
      </c>
      <c r="V568" s="308">
        <v>20970.127439550954</v>
      </c>
    </row>
    <row r="569" spans="1:22" ht="35.25" x14ac:dyDescent="0.5">
      <c r="A569" s="267">
        <v>518</v>
      </c>
      <c r="B569" s="267">
        <v>1</v>
      </c>
      <c r="C569" s="317">
        <f>SUBTOTAL(9,$B$377:B569)</f>
        <v>184</v>
      </c>
      <c r="D569" s="310" t="s">
        <v>8403</v>
      </c>
      <c r="E569" s="311" t="s">
        <v>17410</v>
      </c>
      <c r="F569" s="301">
        <v>1917</v>
      </c>
      <c r="G569" s="301" t="s">
        <v>17162</v>
      </c>
      <c r="H569" s="301">
        <v>2</v>
      </c>
      <c r="I569" s="301" t="s">
        <v>16982</v>
      </c>
      <c r="J569" s="312">
        <v>722.2</v>
      </c>
      <c r="K569" s="312">
        <v>514</v>
      </c>
      <c r="L569" s="313">
        <v>21</v>
      </c>
      <c r="M569" s="301" t="s">
        <v>17029</v>
      </c>
      <c r="N569" s="301" t="s">
        <v>17064</v>
      </c>
      <c r="O569" s="304" t="s">
        <v>17033</v>
      </c>
      <c r="P569" s="308">
        <v>2961597.52</v>
      </c>
      <c r="Q569" s="308"/>
      <c r="R569" s="308">
        <v>0</v>
      </c>
      <c r="S569" s="308">
        <v>0</v>
      </c>
      <c r="T569" s="308">
        <f t="shared" si="215"/>
        <v>2961597.52</v>
      </c>
      <c r="U569" s="302">
        <f t="shared" si="212"/>
        <v>4100.7996676820821</v>
      </c>
      <c r="V569" s="308">
        <v>6756.9646635281078</v>
      </c>
    </row>
    <row r="570" spans="1:22" ht="35.25" x14ac:dyDescent="0.5">
      <c r="A570" s="267">
        <v>519</v>
      </c>
      <c r="B570" s="267">
        <v>1</v>
      </c>
      <c r="C570" s="317">
        <f>SUBTOTAL(9,$B$377:B570)</f>
        <v>185</v>
      </c>
      <c r="D570" s="310" t="s">
        <v>8218</v>
      </c>
      <c r="E570" s="311" t="s">
        <v>17410</v>
      </c>
      <c r="F570" s="301">
        <v>1927</v>
      </c>
      <c r="G570" s="301" t="s">
        <v>17162</v>
      </c>
      <c r="H570" s="301">
        <v>2</v>
      </c>
      <c r="I570" s="301" t="s">
        <v>16982</v>
      </c>
      <c r="J570" s="312">
        <v>462</v>
      </c>
      <c r="K570" s="312">
        <v>344</v>
      </c>
      <c r="L570" s="313">
        <v>25</v>
      </c>
      <c r="M570" s="301" t="s">
        <v>17029</v>
      </c>
      <c r="N570" s="301" t="s">
        <v>17045</v>
      </c>
      <c r="O570" s="304" t="s">
        <v>17256</v>
      </c>
      <c r="P570" s="308">
        <v>2187627.7999999998</v>
      </c>
      <c r="Q570" s="308"/>
      <c r="R570" s="308">
        <v>0</v>
      </c>
      <c r="S570" s="308">
        <v>0</v>
      </c>
      <c r="T570" s="308">
        <f t="shared" si="215"/>
        <v>2187627.7999999998</v>
      </c>
      <c r="U570" s="302">
        <f t="shared" si="212"/>
        <v>4735.1251082251074</v>
      </c>
      <c r="V570" s="308">
        <v>9582.6291601731609</v>
      </c>
    </row>
    <row r="571" spans="1:22" ht="35.25" x14ac:dyDescent="0.5">
      <c r="B571" s="267">
        <v>1</v>
      </c>
      <c r="C571" s="317">
        <f>SUBTOTAL(9,$B$377:B571)</f>
        <v>186</v>
      </c>
      <c r="D571" s="310" t="s">
        <v>8265</v>
      </c>
      <c r="E571" s="311"/>
      <c r="F571" s="301">
        <v>1980</v>
      </c>
      <c r="G571" s="301" t="s">
        <v>17162</v>
      </c>
      <c r="H571" s="301">
        <v>2</v>
      </c>
      <c r="I571" s="301" t="s">
        <v>16980</v>
      </c>
      <c r="J571" s="312">
        <v>692.8</v>
      </c>
      <c r="K571" s="312">
        <v>365.8</v>
      </c>
      <c r="L571" s="313">
        <v>16</v>
      </c>
      <c r="M571" s="301" t="s">
        <v>17029</v>
      </c>
      <c r="N571" s="301" t="s">
        <v>17045</v>
      </c>
      <c r="O571" s="304" t="s">
        <v>17127</v>
      </c>
      <c r="P571" s="308">
        <v>2943080.6</v>
      </c>
      <c r="Q571" s="308" t="s">
        <v>17127</v>
      </c>
      <c r="R571" s="308">
        <v>0</v>
      </c>
      <c r="S571" s="308">
        <v>0</v>
      </c>
      <c r="T571" s="308">
        <f t="shared" si="215"/>
        <v>2943080.6</v>
      </c>
      <c r="U571" s="302">
        <f t="shared" si="212"/>
        <v>4248.0955542725178</v>
      </c>
      <c r="V571" s="308">
        <v>5468.8622401847579</v>
      </c>
    </row>
    <row r="572" spans="1:22" ht="35.25" x14ac:dyDescent="0.5">
      <c r="B572" s="267">
        <v>1</v>
      </c>
      <c r="C572" s="317">
        <f>SUBTOTAL(9,$B$377:B572)</f>
        <v>187</v>
      </c>
      <c r="D572" s="310" t="s">
        <v>459</v>
      </c>
      <c r="E572" s="311"/>
      <c r="F572" s="301">
        <v>1961</v>
      </c>
      <c r="G572" s="301" t="s">
        <v>17162</v>
      </c>
      <c r="H572" s="301">
        <v>2</v>
      </c>
      <c r="I572" s="301">
        <v>1</v>
      </c>
      <c r="J572" s="312">
        <v>559.20000000000005</v>
      </c>
      <c r="K572" s="312">
        <v>346.1</v>
      </c>
      <c r="L572" s="313">
        <v>19</v>
      </c>
      <c r="M572" s="301" t="s">
        <v>17029</v>
      </c>
      <c r="N572" s="301" t="s">
        <v>17045</v>
      </c>
      <c r="O572" s="304" t="s">
        <v>17126</v>
      </c>
      <c r="P572" s="308">
        <v>2701079.1</v>
      </c>
      <c r="Q572" s="308"/>
      <c r="R572" s="308">
        <v>0</v>
      </c>
      <c r="S572" s="308">
        <v>0</v>
      </c>
      <c r="T572" s="308">
        <f t="shared" si="215"/>
        <v>2701079.1</v>
      </c>
      <c r="U572" s="302">
        <f t="shared" si="212"/>
        <v>4830.2559012875536</v>
      </c>
      <c r="V572" s="308">
        <v>4950.5386266094411</v>
      </c>
    </row>
    <row r="573" spans="1:22" ht="35.25" x14ac:dyDescent="0.5">
      <c r="B573" s="267">
        <v>1</v>
      </c>
      <c r="C573" s="317">
        <f>SUBTOTAL(9,$B$377:B573)</f>
        <v>188</v>
      </c>
      <c r="D573" s="310" t="s">
        <v>8939</v>
      </c>
      <c r="E573" s="311"/>
      <c r="F573" s="301">
        <v>1981</v>
      </c>
      <c r="G573" s="301" t="s">
        <v>17162</v>
      </c>
      <c r="H573" s="301">
        <v>2</v>
      </c>
      <c r="I573" s="301">
        <v>3</v>
      </c>
      <c r="J573" s="312">
        <v>985</v>
      </c>
      <c r="K573" s="312">
        <v>948.4</v>
      </c>
      <c r="L573" s="313">
        <v>47</v>
      </c>
      <c r="M573" s="301" t="s">
        <v>17029</v>
      </c>
      <c r="N573" s="301" t="s">
        <v>17064</v>
      </c>
      <c r="O573" s="304" t="s">
        <v>17033</v>
      </c>
      <c r="P573" s="308">
        <v>7433388.7800000003</v>
      </c>
      <c r="Q573" s="308"/>
      <c r="R573" s="308">
        <v>0</v>
      </c>
      <c r="S573" s="308">
        <v>0</v>
      </c>
      <c r="T573" s="308">
        <f t="shared" si="215"/>
        <v>7433388.7800000003</v>
      </c>
      <c r="U573" s="302">
        <f t="shared" si="212"/>
        <v>7546.58759390863</v>
      </c>
      <c r="V573" s="308">
        <v>8482.1952324873109</v>
      </c>
    </row>
    <row r="574" spans="1:22" ht="35.25" x14ac:dyDescent="0.5">
      <c r="A574" s="267">
        <v>520</v>
      </c>
      <c r="C574" s="334" t="s">
        <v>464</v>
      </c>
      <c r="D574" s="328"/>
      <c r="E574" s="300" t="s">
        <v>17012</v>
      </c>
      <c r="F574" s="301" t="s">
        <v>17012</v>
      </c>
      <c r="G574" s="301" t="s">
        <v>17012</v>
      </c>
      <c r="H574" s="301" t="s">
        <v>17012</v>
      </c>
      <c r="I574" s="301" t="s">
        <v>17012</v>
      </c>
      <c r="J574" s="306">
        <f>SUM(J575:J576)</f>
        <v>1252.1999999999998</v>
      </c>
      <c r="K574" s="306">
        <f t="shared" ref="K574:T574" si="216">SUM(K575:K576)</f>
        <v>858.4</v>
      </c>
      <c r="L574" s="307">
        <f t="shared" si="216"/>
        <v>40</v>
      </c>
      <c r="M574" s="301" t="s">
        <v>17012</v>
      </c>
      <c r="N574" s="301" t="s">
        <v>17012</v>
      </c>
      <c r="O574" s="304" t="s">
        <v>17012</v>
      </c>
      <c r="P574" s="324">
        <v>7897640.6699999999</v>
      </c>
      <c r="Q574" s="306">
        <f t="shared" si="216"/>
        <v>0</v>
      </c>
      <c r="R574" s="306">
        <f t="shared" si="216"/>
        <v>0</v>
      </c>
      <c r="S574" s="306">
        <f t="shared" si="216"/>
        <v>0</v>
      </c>
      <c r="T574" s="306">
        <f t="shared" si="216"/>
        <v>7897640.6699999999</v>
      </c>
      <c r="U574" s="302">
        <f t="shared" si="212"/>
        <v>6307.012194537615</v>
      </c>
      <c r="V574" s="308">
        <f>MAX(V575:V576)</f>
        <v>9967.8549294158165</v>
      </c>
    </row>
    <row r="575" spans="1:22" ht="35.25" x14ac:dyDescent="0.5">
      <c r="A575" s="267">
        <v>521</v>
      </c>
      <c r="B575" s="267">
        <v>1</v>
      </c>
      <c r="C575" s="317">
        <f>SUBTOTAL(9,$B$377:B575)</f>
        <v>189</v>
      </c>
      <c r="D575" s="310" t="s">
        <v>477</v>
      </c>
      <c r="E575" s="311"/>
      <c r="F575" s="301">
        <v>1970</v>
      </c>
      <c r="G575" s="301" t="s">
        <v>17162</v>
      </c>
      <c r="H575" s="301">
        <v>2</v>
      </c>
      <c r="I575" s="301" t="s">
        <v>16980</v>
      </c>
      <c r="J575" s="312">
        <v>380.9</v>
      </c>
      <c r="K575" s="312">
        <v>352.9</v>
      </c>
      <c r="L575" s="313">
        <v>9</v>
      </c>
      <c r="M575" s="301" t="s">
        <v>17029</v>
      </c>
      <c r="N575" s="301" t="s">
        <v>17064</v>
      </c>
      <c r="O575" s="304"/>
      <c r="P575" s="308">
        <v>462184.88</v>
      </c>
      <c r="Q575" s="308"/>
      <c r="R575" s="308">
        <v>0</v>
      </c>
      <c r="S575" s="308">
        <v>0</v>
      </c>
      <c r="T575" s="308">
        <f t="shared" ref="T575:T576" si="217">P575-R575-S575</f>
        <v>462184.88</v>
      </c>
      <c r="U575" s="302">
        <f t="shared" si="212"/>
        <v>1213.4021527960094</v>
      </c>
      <c r="V575" s="308">
        <v>1213.4021527960094</v>
      </c>
    </row>
    <row r="576" spans="1:22" ht="35.25" x14ac:dyDescent="0.5">
      <c r="B576" s="267">
        <v>1</v>
      </c>
      <c r="C576" s="317">
        <f>SUBTOTAL(9,$B$377:B576)</f>
        <v>190</v>
      </c>
      <c r="D576" s="322" t="s">
        <v>465</v>
      </c>
      <c r="E576" s="323"/>
      <c r="F576" s="301">
        <v>1984</v>
      </c>
      <c r="G576" s="301" t="s">
        <v>17162</v>
      </c>
      <c r="H576" s="301">
        <v>2</v>
      </c>
      <c r="I576" s="301" t="s">
        <v>17036</v>
      </c>
      <c r="J576" s="306">
        <v>871.3</v>
      </c>
      <c r="K576" s="306">
        <v>505.5</v>
      </c>
      <c r="L576" s="307">
        <v>31</v>
      </c>
      <c r="M576" s="301" t="s">
        <v>17029</v>
      </c>
      <c r="N576" s="301" t="s">
        <v>17064</v>
      </c>
      <c r="O576" s="304" t="s">
        <v>17033</v>
      </c>
      <c r="P576" s="306">
        <v>7435455.79</v>
      </c>
      <c r="Q576" s="324"/>
      <c r="R576" s="308">
        <v>0</v>
      </c>
      <c r="S576" s="308">
        <v>0</v>
      </c>
      <c r="T576" s="308">
        <f t="shared" si="217"/>
        <v>7435455.79</v>
      </c>
      <c r="U576" s="302">
        <f t="shared" si="212"/>
        <v>8533.7493285894652</v>
      </c>
      <c r="V576" s="308">
        <v>9967.8549294158165</v>
      </c>
    </row>
    <row r="577" spans="1:22" ht="35.25" x14ac:dyDescent="0.5">
      <c r="A577" s="267">
        <v>522</v>
      </c>
      <c r="C577" s="334" t="s">
        <v>466</v>
      </c>
      <c r="D577" s="328"/>
      <c r="E577" s="300" t="s">
        <v>17012</v>
      </c>
      <c r="F577" s="301" t="s">
        <v>17012</v>
      </c>
      <c r="G577" s="301" t="s">
        <v>17012</v>
      </c>
      <c r="H577" s="301" t="s">
        <v>17012</v>
      </c>
      <c r="I577" s="301" t="s">
        <v>17012</v>
      </c>
      <c r="J577" s="306">
        <f>J578</f>
        <v>749.2</v>
      </c>
      <c r="K577" s="306">
        <f t="shared" ref="K577:T577" si="218">K578</f>
        <v>749.2</v>
      </c>
      <c r="L577" s="307">
        <f t="shared" si="218"/>
        <v>28</v>
      </c>
      <c r="M577" s="301" t="s">
        <v>17012</v>
      </c>
      <c r="N577" s="301" t="s">
        <v>17012</v>
      </c>
      <c r="O577" s="304" t="s">
        <v>17012</v>
      </c>
      <c r="P577" s="324">
        <v>4414855.8899999997</v>
      </c>
      <c r="Q577" s="306">
        <f t="shared" si="218"/>
        <v>0</v>
      </c>
      <c r="R577" s="306">
        <f t="shared" si="218"/>
        <v>0</v>
      </c>
      <c r="S577" s="306">
        <f t="shared" si="218"/>
        <v>0</v>
      </c>
      <c r="T577" s="306">
        <f t="shared" si="218"/>
        <v>4414855.8899999997</v>
      </c>
      <c r="U577" s="302">
        <f t="shared" si="212"/>
        <v>5892.7601308061921</v>
      </c>
      <c r="V577" s="308">
        <f>V578</f>
        <v>7245.2215696743187</v>
      </c>
    </row>
    <row r="578" spans="1:22" ht="35.25" x14ac:dyDescent="0.5">
      <c r="A578" s="267">
        <v>523</v>
      </c>
      <c r="B578" s="267">
        <v>1</v>
      </c>
      <c r="C578" s="317">
        <f>SUBTOTAL(9,$B$377:B578)</f>
        <v>191</v>
      </c>
      <c r="D578" s="310" t="s">
        <v>454</v>
      </c>
      <c r="E578" s="311"/>
      <c r="F578" s="301">
        <v>1977</v>
      </c>
      <c r="G578" s="301" t="s">
        <v>17162</v>
      </c>
      <c r="H578" s="301">
        <v>4</v>
      </c>
      <c r="I578" s="301" t="s">
        <v>16980</v>
      </c>
      <c r="J578" s="312">
        <v>749.2</v>
      </c>
      <c r="K578" s="312">
        <v>749.2</v>
      </c>
      <c r="L578" s="313">
        <v>28</v>
      </c>
      <c r="M578" s="301" t="s">
        <v>17029</v>
      </c>
      <c r="N578" s="301" t="s">
        <v>17064</v>
      </c>
      <c r="O578" s="304"/>
      <c r="P578" s="308">
        <v>4414855.8899999997</v>
      </c>
      <c r="Q578" s="308"/>
      <c r="R578" s="308">
        <v>0</v>
      </c>
      <c r="S578" s="308">
        <v>0</v>
      </c>
      <c r="T578" s="308">
        <f t="shared" ref="T578" si="219">P578-R578-S578</f>
        <v>4414855.8899999997</v>
      </c>
      <c r="U578" s="302">
        <f t="shared" si="212"/>
        <v>5892.7601308061921</v>
      </c>
      <c r="V578" s="308">
        <v>7245.2215696743187</v>
      </c>
    </row>
    <row r="579" spans="1:22" ht="35.25" x14ac:dyDescent="0.5">
      <c r="A579" s="267">
        <v>524</v>
      </c>
      <c r="C579" s="334" t="s">
        <v>468</v>
      </c>
      <c r="D579" s="328"/>
      <c r="E579" s="300" t="s">
        <v>17012</v>
      </c>
      <c r="F579" s="301" t="s">
        <v>17012</v>
      </c>
      <c r="G579" s="301" t="s">
        <v>17012</v>
      </c>
      <c r="H579" s="301" t="s">
        <v>17012</v>
      </c>
      <c r="I579" s="301" t="s">
        <v>17012</v>
      </c>
      <c r="J579" s="306">
        <f>SUM(J580:J581)</f>
        <v>2045.9</v>
      </c>
      <c r="K579" s="306">
        <f t="shared" ref="K579:T579" si="220">SUM(K580:K581)</f>
        <v>1960.6</v>
      </c>
      <c r="L579" s="307">
        <f t="shared" si="220"/>
        <v>99</v>
      </c>
      <c r="M579" s="301" t="s">
        <v>17012</v>
      </c>
      <c r="N579" s="301" t="s">
        <v>17012</v>
      </c>
      <c r="O579" s="304" t="s">
        <v>17012</v>
      </c>
      <c r="P579" s="324">
        <v>12486485.230000002</v>
      </c>
      <c r="Q579" s="306">
        <f t="shared" si="220"/>
        <v>0</v>
      </c>
      <c r="R579" s="306">
        <f t="shared" si="220"/>
        <v>0</v>
      </c>
      <c r="S579" s="306">
        <f t="shared" si="220"/>
        <v>0</v>
      </c>
      <c r="T579" s="306">
        <f t="shared" si="220"/>
        <v>12486485.230000002</v>
      </c>
      <c r="U579" s="302">
        <f t="shared" si="212"/>
        <v>6103.1747543868232</v>
      </c>
      <c r="V579" s="308">
        <f>MAX(V580:V581)</f>
        <v>11561.12202091894</v>
      </c>
    </row>
    <row r="580" spans="1:22" ht="35.25" x14ac:dyDescent="0.5">
      <c r="A580" s="267">
        <v>525</v>
      </c>
      <c r="B580" s="267">
        <v>1</v>
      </c>
      <c r="C580" s="317">
        <f>SUBTOTAL(9,$B$377:B580)</f>
        <v>192</v>
      </c>
      <c r="D580" s="310" t="s">
        <v>478</v>
      </c>
      <c r="E580" s="311"/>
      <c r="F580" s="301">
        <v>1973</v>
      </c>
      <c r="G580" s="301" t="s">
        <v>17162</v>
      </c>
      <c r="H580" s="301">
        <v>2</v>
      </c>
      <c r="I580" s="301" t="s">
        <v>17036</v>
      </c>
      <c r="J580" s="312">
        <v>975.1</v>
      </c>
      <c r="K580" s="312">
        <v>889.8</v>
      </c>
      <c r="L580" s="313">
        <v>42</v>
      </c>
      <c r="M580" s="301" t="s">
        <v>17029</v>
      </c>
      <c r="N580" s="301" t="s">
        <v>17079</v>
      </c>
      <c r="O580" s="304" t="s">
        <v>17128</v>
      </c>
      <c r="P580" s="308">
        <v>1033049.24</v>
      </c>
      <c r="Q580" s="308"/>
      <c r="R580" s="308">
        <v>0</v>
      </c>
      <c r="S580" s="308">
        <v>0</v>
      </c>
      <c r="T580" s="308">
        <f t="shared" ref="T580:T581" si="221">P580-R580-S580</f>
        <v>1033049.24</v>
      </c>
      <c r="U580" s="302">
        <f t="shared" si="212"/>
        <v>1059.429022664342</v>
      </c>
      <c r="V580" s="308">
        <v>1579.44</v>
      </c>
    </row>
    <row r="581" spans="1:22" ht="35.25" x14ac:dyDescent="0.5">
      <c r="A581" s="267">
        <v>248</v>
      </c>
      <c r="B581" s="267">
        <v>1</v>
      </c>
      <c r="C581" s="317">
        <f>SUBTOTAL(9,$B$377:B581)</f>
        <v>193</v>
      </c>
      <c r="D581" s="322" t="s">
        <v>467</v>
      </c>
      <c r="E581" s="323"/>
      <c r="F581" s="301">
        <v>1979</v>
      </c>
      <c r="G581" s="301" t="s">
        <v>17162</v>
      </c>
      <c r="H581" s="301">
        <v>2</v>
      </c>
      <c r="I581" s="301" t="s">
        <v>17036</v>
      </c>
      <c r="J581" s="306">
        <v>1070.8</v>
      </c>
      <c r="K581" s="306">
        <v>1070.8</v>
      </c>
      <c r="L581" s="307">
        <v>57</v>
      </c>
      <c r="M581" s="301" t="s">
        <v>17029</v>
      </c>
      <c r="N581" s="301" t="s">
        <v>17079</v>
      </c>
      <c r="O581" s="304" t="s">
        <v>17128</v>
      </c>
      <c r="P581" s="306">
        <v>11453435.990000002</v>
      </c>
      <c r="Q581" s="324"/>
      <c r="R581" s="308">
        <v>0</v>
      </c>
      <c r="S581" s="308">
        <v>0</v>
      </c>
      <c r="T581" s="308">
        <f t="shared" si="221"/>
        <v>11453435.990000002</v>
      </c>
      <c r="U581" s="302">
        <f t="shared" si="212"/>
        <v>10696.148664549872</v>
      </c>
      <c r="V581" s="308">
        <v>11561.12202091894</v>
      </c>
    </row>
    <row r="582" spans="1:22" ht="35.25" x14ac:dyDescent="0.5">
      <c r="A582" s="267">
        <v>526</v>
      </c>
      <c r="C582" s="334" t="s">
        <v>480</v>
      </c>
      <c r="D582" s="328"/>
      <c r="E582" s="300" t="s">
        <v>17012</v>
      </c>
      <c r="F582" s="301" t="s">
        <v>17012</v>
      </c>
      <c r="G582" s="301" t="s">
        <v>17012</v>
      </c>
      <c r="H582" s="301" t="s">
        <v>17012</v>
      </c>
      <c r="I582" s="301" t="s">
        <v>17012</v>
      </c>
      <c r="J582" s="306">
        <f>J583</f>
        <v>752.1</v>
      </c>
      <c r="K582" s="306">
        <f t="shared" ref="K582:T582" si="222">K583</f>
        <v>704.7</v>
      </c>
      <c r="L582" s="307">
        <f t="shared" si="222"/>
        <v>28</v>
      </c>
      <c r="M582" s="301" t="s">
        <v>17012</v>
      </c>
      <c r="N582" s="301" t="s">
        <v>17012</v>
      </c>
      <c r="O582" s="304" t="s">
        <v>17012</v>
      </c>
      <c r="P582" s="324">
        <v>5234298.13</v>
      </c>
      <c r="Q582" s="306">
        <f t="shared" si="222"/>
        <v>0</v>
      </c>
      <c r="R582" s="306">
        <f t="shared" si="222"/>
        <v>0</v>
      </c>
      <c r="S582" s="306">
        <f t="shared" si="222"/>
        <v>0</v>
      </c>
      <c r="T582" s="306">
        <f t="shared" si="222"/>
        <v>5234298.13</v>
      </c>
      <c r="U582" s="302">
        <f t="shared" si="212"/>
        <v>6959.5773567344768</v>
      </c>
      <c r="V582" s="308">
        <f>V583</f>
        <v>9093.7790187475075</v>
      </c>
    </row>
    <row r="583" spans="1:22" ht="35.25" x14ac:dyDescent="0.5">
      <c r="A583" s="267">
        <v>527</v>
      </c>
      <c r="B583" s="267">
        <v>1</v>
      </c>
      <c r="C583" s="317">
        <f>SUBTOTAL(9,$B$377:B583)</f>
        <v>194</v>
      </c>
      <c r="D583" s="310" t="s">
        <v>8457</v>
      </c>
      <c r="E583" s="311"/>
      <c r="F583" s="301">
        <v>1976</v>
      </c>
      <c r="G583" s="301" t="s">
        <v>17162</v>
      </c>
      <c r="H583" s="301">
        <v>2</v>
      </c>
      <c r="I583" s="301" t="s">
        <v>16982</v>
      </c>
      <c r="J583" s="312">
        <v>752.1</v>
      </c>
      <c r="K583" s="312">
        <v>704.7</v>
      </c>
      <c r="L583" s="313">
        <v>28</v>
      </c>
      <c r="M583" s="301" t="s">
        <v>17029</v>
      </c>
      <c r="N583" s="301" t="s">
        <v>17064</v>
      </c>
      <c r="O583" s="304" t="s">
        <v>17033</v>
      </c>
      <c r="P583" s="308">
        <v>5234298.13</v>
      </c>
      <c r="Q583" s="308"/>
      <c r="R583" s="308">
        <v>0</v>
      </c>
      <c r="S583" s="308">
        <v>0</v>
      </c>
      <c r="T583" s="308">
        <f t="shared" ref="T583" si="223">P583-R583-S583</f>
        <v>5234298.13</v>
      </c>
      <c r="U583" s="302">
        <f t="shared" si="212"/>
        <v>6959.5773567344768</v>
      </c>
      <c r="V583" s="308">
        <v>9093.7790187475075</v>
      </c>
    </row>
    <row r="584" spans="1:22" ht="35.25" x14ac:dyDescent="0.5">
      <c r="A584" s="267">
        <v>528</v>
      </c>
      <c r="C584" s="334" t="s">
        <v>469</v>
      </c>
      <c r="D584" s="328"/>
      <c r="E584" s="300" t="s">
        <v>17012</v>
      </c>
      <c r="F584" s="301" t="s">
        <v>17012</v>
      </c>
      <c r="G584" s="301" t="s">
        <v>17012</v>
      </c>
      <c r="H584" s="301" t="s">
        <v>17012</v>
      </c>
      <c r="I584" s="301" t="s">
        <v>17012</v>
      </c>
      <c r="J584" s="306">
        <f>SUM(J585:J586)</f>
        <v>1864.6</v>
      </c>
      <c r="K584" s="306">
        <f t="shared" ref="K584:T584" si="224">SUM(K585:K586)</f>
        <v>1689.8000000000002</v>
      </c>
      <c r="L584" s="307">
        <f t="shared" si="224"/>
        <v>66</v>
      </c>
      <c r="M584" s="301" t="s">
        <v>17012</v>
      </c>
      <c r="N584" s="301" t="s">
        <v>17012</v>
      </c>
      <c r="O584" s="304" t="s">
        <v>17012</v>
      </c>
      <c r="P584" s="324">
        <v>14773941.299999999</v>
      </c>
      <c r="Q584" s="306">
        <f t="shared" si="224"/>
        <v>0</v>
      </c>
      <c r="R584" s="306">
        <f t="shared" si="224"/>
        <v>0</v>
      </c>
      <c r="S584" s="306">
        <f t="shared" si="224"/>
        <v>0</v>
      </c>
      <c r="T584" s="306">
        <f t="shared" si="224"/>
        <v>14773941.299999999</v>
      </c>
      <c r="U584" s="302">
        <f t="shared" si="212"/>
        <v>7923.3837284136007</v>
      </c>
      <c r="V584" s="308">
        <f>MAX(V585:V586)</f>
        <v>10581.638203227214</v>
      </c>
    </row>
    <row r="585" spans="1:22" ht="35.25" x14ac:dyDescent="0.5">
      <c r="A585" s="267">
        <v>529</v>
      </c>
      <c r="B585" s="267">
        <v>1</v>
      </c>
      <c r="C585" s="317">
        <f>SUBTOTAL(9,$B$377:B585)</f>
        <v>195</v>
      </c>
      <c r="D585" s="310" t="s">
        <v>481</v>
      </c>
      <c r="E585" s="311"/>
      <c r="F585" s="301">
        <v>1982</v>
      </c>
      <c r="G585" s="301" t="s">
        <v>17162</v>
      </c>
      <c r="H585" s="301">
        <v>2</v>
      </c>
      <c r="I585" s="301" t="s">
        <v>17036</v>
      </c>
      <c r="J585" s="312">
        <v>917.2</v>
      </c>
      <c r="K585" s="312">
        <v>833.2</v>
      </c>
      <c r="L585" s="313">
        <v>35</v>
      </c>
      <c r="M585" s="301" t="s">
        <v>17029</v>
      </c>
      <c r="N585" s="301" t="s">
        <v>17064</v>
      </c>
      <c r="O585" s="304" t="s">
        <v>17033</v>
      </c>
      <c r="P585" s="308">
        <v>7475377.1799999997</v>
      </c>
      <c r="Q585" s="308"/>
      <c r="R585" s="308">
        <v>0</v>
      </c>
      <c r="S585" s="308">
        <v>0</v>
      </c>
      <c r="T585" s="308">
        <f t="shared" ref="T585:T586" si="225">P585-R585-S585</f>
        <v>7475377.1799999997</v>
      </c>
      <c r="U585" s="302">
        <f t="shared" si="212"/>
        <v>8150.2149803750535</v>
      </c>
      <c r="V585" s="308">
        <v>10581.638203227214</v>
      </c>
    </row>
    <row r="586" spans="1:22" ht="35.25" x14ac:dyDescent="0.5">
      <c r="B586" s="267">
        <v>1</v>
      </c>
      <c r="C586" s="317">
        <f>SUBTOTAL(9,$B$377:B586)</f>
        <v>196</v>
      </c>
      <c r="D586" s="322" t="s">
        <v>470</v>
      </c>
      <c r="E586" s="323"/>
      <c r="F586" s="301">
        <v>1981</v>
      </c>
      <c r="G586" s="301" t="s">
        <v>17162</v>
      </c>
      <c r="H586" s="301">
        <v>2</v>
      </c>
      <c r="I586" s="301" t="s">
        <v>17036</v>
      </c>
      <c r="J586" s="306">
        <v>947.4</v>
      </c>
      <c r="K586" s="306">
        <v>856.6</v>
      </c>
      <c r="L586" s="307">
        <v>31</v>
      </c>
      <c r="M586" s="301" t="s">
        <v>17029</v>
      </c>
      <c r="N586" s="301" t="s">
        <v>17064</v>
      </c>
      <c r="O586" s="304" t="s">
        <v>17033</v>
      </c>
      <c r="P586" s="306">
        <v>7298564.1199999992</v>
      </c>
      <c r="Q586" s="324"/>
      <c r="R586" s="308">
        <v>0</v>
      </c>
      <c r="S586" s="308">
        <v>0</v>
      </c>
      <c r="T586" s="308">
        <f t="shared" si="225"/>
        <v>7298564.1199999992</v>
      </c>
      <c r="U586" s="302">
        <f t="shared" si="212"/>
        <v>7703.7831116740545</v>
      </c>
      <c r="V586" s="308">
        <v>7893.7767785518254</v>
      </c>
    </row>
    <row r="587" spans="1:22" ht="35.25" x14ac:dyDescent="0.5">
      <c r="A587" s="267">
        <v>530</v>
      </c>
      <c r="C587" s="334" t="s">
        <v>471</v>
      </c>
      <c r="D587" s="328"/>
      <c r="E587" s="300" t="s">
        <v>17012</v>
      </c>
      <c r="F587" s="301" t="s">
        <v>17012</v>
      </c>
      <c r="G587" s="301" t="s">
        <v>17012</v>
      </c>
      <c r="H587" s="301" t="s">
        <v>17012</v>
      </c>
      <c r="I587" s="301" t="s">
        <v>17012</v>
      </c>
      <c r="J587" s="306">
        <f>J588</f>
        <v>4789.7</v>
      </c>
      <c r="K587" s="306">
        <f t="shared" ref="K587:T587" si="226">K588</f>
        <v>3464.6</v>
      </c>
      <c r="L587" s="307">
        <f t="shared" si="226"/>
        <v>163</v>
      </c>
      <c r="M587" s="301" t="s">
        <v>17012</v>
      </c>
      <c r="N587" s="301" t="s">
        <v>17012</v>
      </c>
      <c r="O587" s="304" t="s">
        <v>17012</v>
      </c>
      <c r="P587" s="324">
        <v>7145997.8899999997</v>
      </c>
      <c r="Q587" s="306">
        <f t="shared" si="226"/>
        <v>0</v>
      </c>
      <c r="R587" s="306">
        <f t="shared" si="226"/>
        <v>0</v>
      </c>
      <c r="S587" s="306">
        <f t="shared" si="226"/>
        <v>0</v>
      </c>
      <c r="T587" s="306">
        <f t="shared" si="226"/>
        <v>7145997.8899999997</v>
      </c>
      <c r="U587" s="302">
        <f t="shared" si="212"/>
        <v>1491.951038687183</v>
      </c>
      <c r="V587" s="308">
        <f>V588</f>
        <v>1691.9321343716726</v>
      </c>
    </row>
    <row r="588" spans="1:22" ht="35.25" x14ac:dyDescent="0.5">
      <c r="A588" s="267">
        <v>531</v>
      </c>
      <c r="B588" s="267">
        <v>1</v>
      </c>
      <c r="C588" s="317">
        <f>SUBTOTAL(9,$B$377:B588)</f>
        <v>197</v>
      </c>
      <c r="D588" s="310" t="s">
        <v>482</v>
      </c>
      <c r="E588" s="311"/>
      <c r="F588" s="301">
        <v>1993</v>
      </c>
      <c r="G588" s="301" t="s">
        <v>17162</v>
      </c>
      <c r="H588" s="301">
        <v>5</v>
      </c>
      <c r="I588" s="301" t="s">
        <v>17035</v>
      </c>
      <c r="J588" s="312">
        <v>4789.7</v>
      </c>
      <c r="K588" s="312">
        <v>3464.6</v>
      </c>
      <c r="L588" s="313">
        <v>163</v>
      </c>
      <c r="M588" s="301" t="s">
        <v>17029</v>
      </c>
      <c r="N588" s="301" t="s">
        <v>17064</v>
      </c>
      <c r="O588" s="304" t="s">
        <v>17033</v>
      </c>
      <c r="P588" s="308">
        <v>7145997.8899999997</v>
      </c>
      <c r="Q588" s="308"/>
      <c r="R588" s="308">
        <v>0</v>
      </c>
      <c r="S588" s="308">
        <v>0</v>
      </c>
      <c r="T588" s="308">
        <f t="shared" ref="T588" si="227">P588-R588-S588</f>
        <v>7145997.8899999997</v>
      </c>
      <c r="U588" s="302">
        <f t="shared" si="212"/>
        <v>1491.951038687183</v>
      </c>
      <c r="V588" s="308">
        <v>1691.9321343716726</v>
      </c>
    </row>
    <row r="589" spans="1:22" ht="35.25" x14ac:dyDescent="0.5">
      <c r="A589" s="267">
        <v>532</v>
      </c>
      <c r="C589" s="334" t="s">
        <v>288</v>
      </c>
      <c r="D589" s="328"/>
      <c r="E589" s="300" t="s">
        <v>17012</v>
      </c>
      <c r="F589" s="301" t="s">
        <v>17012</v>
      </c>
      <c r="G589" s="301" t="s">
        <v>17012</v>
      </c>
      <c r="H589" s="301" t="s">
        <v>17012</v>
      </c>
      <c r="I589" s="301" t="s">
        <v>17012</v>
      </c>
      <c r="J589" s="306">
        <f>SUM(J590:J594)</f>
        <v>15255.400000000001</v>
      </c>
      <c r="K589" s="306">
        <f t="shared" ref="K589:Q589" si="228">SUM(K590:K594)</f>
        <v>13394.16</v>
      </c>
      <c r="L589" s="307">
        <f t="shared" si="228"/>
        <v>581</v>
      </c>
      <c r="M589" s="301" t="s">
        <v>17012</v>
      </c>
      <c r="N589" s="301" t="s">
        <v>17012</v>
      </c>
      <c r="O589" s="304" t="s">
        <v>17012</v>
      </c>
      <c r="P589" s="324">
        <v>47893426.629999995</v>
      </c>
      <c r="Q589" s="306">
        <f t="shared" si="228"/>
        <v>0</v>
      </c>
      <c r="R589" s="306">
        <f>SUM(R590:R594)</f>
        <v>0</v>
      </c>
      <c r="S589" s="306">
        <f t="shared" ref="S589:T589" si="229">SUM(S590:S594)</f>
        <v>0</v>
      </c>
      <c r="T589" s="306">
        <f t="shared" si="229"/>
        <v>47893426.629999995</v>
      </c>
      <c r="U589" s="302">
        <f t="shared" si="212"/>
        <v>3139.4408950273341</v>
      </c>
      <c r="V589" s="308">
        <f>MAX(V590:V594)</f>
        <v>8766.9284502405681</v>
      </c>
    </row>
    <row r="590" spans="1:22" ht="35.25" x14ac:dyDescent="0.5">
      <c r="A590" s="267">
        <v>533</v>
      </c>
      <c r="B590" s="267">
        <v>1</v>
      </c>
      <c r="C590" s="317">
        <f>SUBTOTAL(9,$B$377:B590)</f>
        <v>198</v>
      </c>
      <c r="D590" s="310" t="s">
        <v>292</v>
      </c>
      <c r="E590" s="311"/>
      <c r="F590" s="301">
        <v>1977</v>
      </c>
      <c r="G590" s="301" t="s">
        <v>17162</v>
      </c>
      <c r="H590" s="301">
        <v>2</v>
      </c>
      <c r="I590" s="301" t="s">
        <v>16982</v>
      </c>
      <c r="J590" s="312">
        <v>789.8</v>
      </c>
      <c r="K590" s="312">
        <v>737.56</v>
      </c>
      <c r="L590" s="313">
        <v>24</v>
      </c>
      <c r="M590" s="301" t="s">
        <v>17029</v>
      </c>
      <c r="N590" s="301" t="s">
        <v>17045</v>
      </c>
      <c r="O590" s="304" t="s">
        <v>17120</v>
      </c>
      <c r="P590" s="308">
        <v>6924120.0899999999</v>
      </c>
      <c r="Q590" s="308"/>
      <c r="R590" s="308">
        <v>0</v>
      </c>
      <c r="S590" s="308">
        <v>0</v>
      </c>
      <c r="T590" s="308">
        <f t="shared" ref="T590:T594" si="230">P590-R590-S590</f>
        <v>6924120.0899999999</v>
      </c>
      <c r="U590" s="302">
        <f t="shared" si="212"/>
        <v>8766.9284502405681</v>
      </c>
      <c r="V590" s="308">
        <v>8766.9284502405681</v>
      </c>
    </row>
    <row r="591" spans="1:22" ht="35.25" x14ac:dyDescent="0.5">
      <c r="A591" s="267">
        <v>534</v>
      </c>
      <c r="B591" s="267">
        <v>1</v>
      </c>
      <c r="C591" s="317">
        <f>SUBTOTAL(9,$B$377:B591)</f>
        <v>199</v>
      </c>
      <c r="D591" s="310" t="s">
        <v>293</v>
      </c>
      <c r="E591" s="311"/>
      <c r="F591" s="301">
        <v>1978</v>
      </c>
      <c r="G591" s="301" t="s">
        <v>17162</v>
      </c>
      <c r="H591" s="301">
        <v>5</v>
      </c>
      <c r="I591" s="301" t="s">
        <v>17032</v>
      </c>
      <c r="J591" s="312">
        <v>4250.6000000000004</v>
      </c>
      <c r="K591" s="312">
        <v>3369.4</v>
      </c>
      <c r="L591" s="313">
        <v>105</v>
      </c>
      <c r="M591" s="301" t="s">
        <v>17029</v>
      </c>
      <c r="N591" s="301" t="s">
        <v>17045</v>
      </c>
      <c r="O591" s="304" t="s">
        <v>17122</v>
      </c>
      <c r="P591" s="308">
        <v>15214803.239999998</v>
      </c>
      <c r="Q591" s="308"/>
      <c r="R591" s="308">
        <v>0</v>
      </c>
      <c r="S591" s="308">
        <v>0</v>
      </c>
      <c r="T591" s="308">
        <f t="shared" si="230"/>
        <v>15214803.239999998</v>
      </c>
      <c r="U591" s="302">
        <f t="shared" si="212"/>
        <v>3579.448369641932</v>
      </c>
      <c r="V591" s="308">
        <v>3579.4483685126802</v>
      </c>
    </row>
    <row r="592" spans="1:22" ht="35.25" x14ac:dyDescent="0.5">
      <c r="A592" s="267">
        <v>535</v>
      </c>
      <c r="B592" s="267">
        <v>1</v>
      </c>
      <c r="C592" s="317">
        <f>SUBTOTAL(9,$B$377:B592)</f>
        <v>200</v>
      </c>
      <c r="D592" s="310" t="s">
        <v>1586</v>
      </c>
      <c r="E592" s="311"/>
      <c r="F592" s="301">
        <v>1990</v>
      </c>
      <c r="G592" s="301" t="s">
        <v>17162</v>
      </c>
      <c r="H592" s="301">
        <v>5</v>
      </c>
      <c r="I592" s="301">
        <v>8</v>
      </c>
      <c r="J592" s="312">
        <v>6189.3</v>
      </c>
      <c r="K592" s="312">
        <v>5898.7</v>
      </c>
      <c r="L592" s="313">
        <v>309</v>
      </c>
      <c r="M592" s="301" t="s">
        <v>17029</v>
      </c>
      <c r="N592" s="301" t="s">
        <v>17045</v>
      </c>
      <c r="O592" s="304" t="s">
        <v>17123</v>
      </c>
      <c r="P592" s="308">
        <v>22884652.599999998</v>
      </c>
      <c r="Q592" s="308"/>
      <c r="R592" s="308">
        <v>0</v>
      </c>
      <c r="S592" s="308">
        <v>0</v>
      </c>
      <c r="T592" s="308">
        <f t="shared" si="230"/>
        <v>22884652.599999998</v>
      </c>
      <c r="U592" s="302">
        <f t="shared" si="212"/>
        <v>3697.4540901232767</v>
      </c>
      <c r="V592" s="308">
        <v>4472.2436172103471</v>
      </c>
    </row>
    <row r="593" spans="1:22" ht="35.25" x14ac:dyDescent="0.5">
      <c r="B593" s="267">
        <v>1</v>
      </c>
      <c r="C593" s="317">
        <f>SUBTOTAL(9,$B$377:B593)</f>
        <v>201</v>
      </c>
      <c r="D593" s="310" t="s">
        <v>9065</v>
      </c>
      <c r="E593" s="311"/>
      <c r="F593" s="301">
        <v>1958</v>
      </c>
      <c r="G593" s="301" t="s">
        <v>17161</v>
      </c>
      <c r="H593" s="301">
        <v>2</v>
      </c>
      <c r="I593" s="301" t="s">
        <v>16980</v>
      </c>
      <c r="J593" s="312">
        <v>658</v>
      </c>
      <c r="K593" s="312">
        <v>250.1</v>
      </c>
      <c r="L593" s="313">
        <v>21</v>
      </c>
      <c r="M593" s="301" t="s">
        <v>17029</v>
      </c>
      <c r="N593" s="301" t="s">
        <v>17045</v>
      </c>
      <c r="O593" s="304" t="s">
        <v>17120</v>
      </c>
      <c r="P593" s="308">
        <v>2669850.6999999997</v>
      </c>
      <c r="Q593" s="308"/>
      <c r="R593" s="308">
        <v>0</v>
      </c>
      <c r="S593" s="308">
        <v>0</v>
      </c>
      <c r="T593" s="308">
        <f t="shared" si="230"/>
        <v>2669850.6999999997</v>
      </c>
      <c r="U593" s="302">
        <f t="shared" si="212"/>
        <v>4057.5238601823703</v>
      </c>
      <c r="V593" s="308">
        <v>4704.6624255319148</v>
      </c>
    </row>
    <row r="594" spans="1:22" ht="35.25" x14ac:dyDescent="0.5">
      <c r="B594" s="267">
        <v>1</v>
      </c>
      <c r="C594" s="317">
        <f>SUBTOTAL(9,$B$377:B594)</f>
        <v>202</v>
      </c>
      <c r="D594" s="310" t="s">
        <v>9111</v>
      </c>
      <c r="E594" s="311"/>
      <c r="F594" s="301">
        <v>1966</v>
      </c>
      <c r="G594" s="301" t="s">
        <v>17162</v>
      </c>
      <c r="H594" s="301">
        <v>5</v>
      </c>
      <c r="I594" s="301">
        <v>4</v>
      </c>
      <c r="J594" s="312">
        <v>3367.7</v>
      </c>
      <c r="K594" s="312">
        <v>3138.4</v>
      </c>
      <c r="L594" s="313">
        <v>122</v>
      </c>
      <c r="M594" s="301" t="s">
        <v>17029</v>
      </c>
      <c r="N594" s="301" t="s">
        <v>17045</v>
      </c>
      <c r="O594" s="304" t="s">
        <v>17120</v>
      </c>
      <c r="P594" s="308">
        <v>200000</v>
      </c>
      <c r="Q594" s="308"/>
      <c r="R594" s="308">
        <v>0</v>
      </c>
      <c r="S594" s="308">
        <v>0</v>
      </c>
      <c r="T594" s="308">
        <f t="shared" si="230"/>
        <v>200000</v>
      </c>
      <c r="U594" s="302">
        <f t="shared" si="212"/>
        <v>59.387712682246047</v>
      </c>
      <c r="V594" s="308">
        <v>59.387712682246047</v>
      </c>
    </row>
    <row r="595" spans="1:22" ht="35.25" x14ac:dyDescent="0.5">
      <c r="A595" s="267">
        <v>537</v>
      </c>
      <c r="C595" s="334" t="s">
        <v>331</v>
      </c>
      <c r="D595" s="328"/>
      <c r="E595" s="300" t="s">
        <v>17012</v>
      </c>
      <c r="F595" s="301" t="s">
        <v>17012</v>
      </c>
      <c r="G595" s="301" t="s">
        <v>17012</v>
      </c>
      <c r="H595" s="301" t="s">
        <v>17012</v>
      </c>
      <c r="I595" s="301" t="s">
        <v>17012</v>
      </c>
      <c r="J595" s="306">
        <f>J596</f>
        <v>775.8</v>
      </c>
      <c r="K595" s="306">
        <f t="shared" ref="K595:T595" si="231">K596</f>
        <v>718.4</v>
      </c>
      <c r="L595" s="307">
        <f t="shared" si="231"/>
        <v>39</v>
      </c>
      <c r="M595" s="301" t="s">
        <v>17012</v>
      </c>
      <c r="N595" s="301" t="s">
        <v>17012</v>
      </c>
      <c r="O595" s="304" t="s">
        <v>17012</v>
      </c>
      <c r="P595" s="324">
        <v>6124011.9400000004</v>
      </c>
      <c r="Q595" s="306">
        <f t="shared" si="231"/>
        <v>0</v>
      </c>
      <c r="R595" s="306">
        <f t="shared" si="231"/>
        <v>0</v>
      </c>
      <c r="S595" s="306">
        <f t="shared" si="231"/>
        <v>0</v>
      </c>
      <c r="T595" s="306">
        <f t="shared" si="231"/>
        <v>6124011.9400000004</v>
      </c>
      <c r="U595" s="302">
        <f t="shared" si="212"/>
        <v>7893.8024490848165</v>
      </c>
      <c r="V595" s="308">
        <f>V596</f>
        <v>10286.980083526681</v>
      </c>
    </row>
    <row r="596" spans="1:22" ht="35.25" x14ac:dyDescent="0.5">
      <c r="A596" s="267">
        <v>538</v>
      </c>
      <c r="B596" s="267">
        <v>1</v>
      </c>
      <c r="C596" s="317">
        <f>SUBTOTAL(9,$B$377:B596)</f>
        <v>203</v>
      </c>
      <c r="D596" s="310" t="s">
        <v>333</v>
      </c>
      <c r="E596" s="311"/>
      <c r="F596" s="301">
        <v>1973</v>
      </c>
      <c r="G596" s="301" t="s">
        <v>17162</v>
      </c>
      <c r="H596" s="301">
        <v>2</v>
      </c>
      <c r="I596" s="301" t="s">
        <v>16982</v>
      </c>
      <c r="J596" s="312">
        <v>775.8</v>
      </c>
      <c r="K596" s="312">
        <v>718.4</v>
      </c>
      <c r="L596" s="313">
        <v>39</v>
      </c>
      <c r="M596" s="301" t="s">
        <v>17029</v>
      </c>
      <c r="N596" s="301" t="s">
        <v>17064</v>
      </c>
      <c r="O596" s="304" t="s">
        <v>17033</v>
      </c>
      <c r="P596" s="308">
        <v>6124011.9400000004</v>
      </c>
      <c r="Q596" s="308"/>
      <c r="R596" s="308">
        <v>0</v>
      </c>
      <c r="S596" s="308">
        <v>0</v>
      </c>
      <c r="T596" s="308">
        <f t="shared" ref="T596" si="232">P596-R596-S596</f>
        <v>6124011.9400000004</v>
      </c>
      <c r="U596" s="302">
        <f t="shared" si="212"/>
        <v>7893.8024490848165</v>
      </c>
      <c r="V596" s="308">
        <v>10286.980083526681</v>
      </c>
    </row>
    <row r="597" spans="1:22" ht="35.25" x14ac:dyDescent="0.5">
      <c r="A597" s="267">
        <v>539</v>
      </c>
      <c r="C597" s="334" t="s">
        <v>332</v>
      </c>
      <c r="D597" s="328"/>
      <c r="E597" s="300" t="s">
        <v>17012</v>
      </c>
      <c r="F597" s="301" t="s">
        <v>17012</v>
      </c>
      <c r="G597" s="301" t="s">
        <v>17012</v>
      </c>
      <c r="H597" s="301" t="s">
        <v>17012</v>
      </c>
      <c r="I597" s="301" t="s">
        <v>17012</v>
      </c>
      <c r="J597" s="306">
        <f>J598</f>
        <v>350</v>
      </c>
      <c r="K597" s="306">
        <f t="shared" ref="K597:T597" si="233">K598</f>
        <v>316</v>
      </c>
      <c r="L597" s="307">
        <f t="shared" si="233"/>
        <v>7</v>
      </c>
      <c r="M597" s="301" t="s">
        <v>17012</v>
      </c>
      <c r="N597" s="301" t="s">
        <v>17012</v>
      </c>
      <c r="O597" s="304" t="s">
        <v>17012</v>
      </c>
      <c r="P597" s="324">
        <v>2111295.25</v>
      </c>
      <c r="Q597" s="306">
        <f t="shared" si="233"/>
        <v>0</v>
      </c>
      <c r="R597" s="306">
        <f t="shared" si="233"/>
        <v>0</v>
      </c>
      <c r="S597" s="306">
        <f t="shared" si="233"/>
        <v>0</v>
      </c>
      <c r="T597" s="306">
        <f t="shared" si="233"/>
        <v>2111295.25</v>
      </c>
      <c r="U597" s="302">
        <f t="shared" si="212"/>
        <v>6032.2721428571431</v>
      </c>
      <c r="V597" s="308">
        <f>V598</f>
        <v>8064.6354285714287</v>
      </c>
    </row>
    <row r="598" spans="1:22" ht="35.25" x14ac:dyDescent="0.5">
      <c r="A598" s="267">
        <v>540</v>
      </c>
      <c r="B598" s="267">
        <v>1</v>
      </c>
      <c r="C598" s="317">
        <f>SUBTOTAL(9,$B$377:B598)</f>
        <v>204</v>
      </c>
      <c r="D598" s="310" t="s">
        <v>334</v>
      </c>
      <c r="E598" s="311"/>
      <c r="F598" s="301">
        <v>1962</v>
      </c>
      <c r="G598" s="301" t="s">
        <v>17162</v>
      </c>
      <c r="H598" s="301">
        <v>2</v>
      </c>
      <c r="I598" s="301">
        <v>2</v>
      </c>
      <c r="J598" s="312">
        <v>350</v>
      </c>
      <c r="K598" s="312">
        <v>316</v>
      </c>
      <c r="L598" s="313">
        <v>7</v>
      </c>
      <c r="M598" s="301" t="s">
        <v>17029</v>
      </c>
      <c r="N598" s="301" t="s">
        <v>17064</v>
      </c>
      <c r="O598" s="304" t="s">
        <v>17033</v>
      </c>
      <c r="P598" s="308">
        <v>2111295.25</v>
      </c>
      <c r="Q598" s="308"/>
      <c r="R598" s="308">
        <v>0</v>
      </c>
      <c r="S598" s="308">
        <v>0</v>
      </c>
      <c r="T598" s="308">
        <f t="shared" ref="T598" si="234">P598-R598-S598</f>
        <v>2111295.25</v>
      </c>
      <c r="U598" s="302">
        <f t="shared" si="212"/>
        <v>6032.2721428571431</v>
      </c>
      <c r="V598" s="308">
        <v>8064.6354285714287</v>
      </c>
    </row>
    <row r="599" spans="1:22" ht="35.25" x14ac:dyDescent="0.5">
      <c r="A599" s="267">
        <v>539</v>
      </c>
      <c r="C599" s="334" t="s">
        <v>17431</v>
      </c>
      <c r="D599" s="328"/>
      <c r="E599" s="300" t="s">
        <v>17012</v>
      </c>
      <c r="F599" s="301" t="s">
        <v>17012</v>
      </c>
      <c r="G599" s="301" t="s">
        <v>17012</v>
      </c>
      <c r="H599" s="301" t="s">
        <v>17012</v>
      </c>
      <c r="I599" s="301" t="s">
        <v>17012</v>
      </c>
      <c r="J599" s="306">
        <f>J600</f>
        <v>718.8</v>
      </c>
      <c r="K599" s="306">
        <f t="shared" ref="K599:T599" si="235">K600</f>
        <v>469.1</v>
      </c>
      <c r="L599" s="307">
        <f t="shared" si="235"/>
        <v>35</v>
      </c>
      <c r="M599" s="301" t="s">
        <v>17012</v>
      </c>
      <c r="N599" s="301" t="s">
        <v>17012</v>
      </c>
      <c r="O599" s="304" t="s">
        <v>17012</v>
      </c>
      <c r="P599" s="324">
        <v>5009564.96</v>
      </c>
      <c r="Q599" s="306">
        <f t="shared" si="235"/>
        <v>0</v>
      </c>
      <c r="R599" s="306">
        <f t="shared" si="235"/>
        <v>0</v>
      </c>
      <c r="S599" s="306">
        <f t="shared" si="235"/>
        <v>0</v>
      </c>
      <c r="T599" s="306">
        <f t="shared" si="235"/>
        <v>5009564.96</v>
      </c>
      <c r="U599" s="302">
        <f>U600</f>
        <v>6969.3446855870898</v>
      </c>
      <c r="V599" s="308">
        <f>V600</f>
        <v>8684.3878686700064</v>
      </c>
    </row>
    <row r="600" spans="1:22" ht="35.25" x14ac:dyDescent="0.5">
      <c r="B600" s="267">
        <v>1</v>
      </c>
      <c r="C600" s="317">
        <f>SUBTOTAL(9,$B$377:B600)</f>
        <v>205</v>
      </c>
      <c r="D600" s="310" t="s">
        <v>10238</v>
      </c>
      <c r="E600" s="311"/>
      <c r="F600" s="301">
        <v>1969</v>
      </c>
      <c r="G600" s="301" t="s">
        <v>17162</v>
      </c>
      <c r="H600" s="301">
        <v>2</v>
      </c>
      <c r="I600" s="301">
        <v>2</v>
      </c>
      <c r="J600" s="312">
        <v>718.8</v>
      </c>
      <c r="K600" s="312">
        <v>469.1</v>
      </c>
      <c r="L600" s="313">
        <v>35</v>
      </c>
      <c r="M600" s="301" t="s">
        <v>17029</v>
      </c>
      <c r="N600" s="301" t="s">
        <v>17064</v>
      </c>
      <c r="O600" s="304" t="s">
        <v>17033</v>
      </c>
      <c r="P600" s="308">
        <v>5009564.96</v>
      </c>
      <c r="Q600" s="308"/>
      <c r="R600" s="308">
        <v>0</v>
      </c>
      <c r="S600" s="308">
        <v>0</v>
      </c>
      <c r="T600" s="308">
        <f t="shared" ref="T600" si="236">P600-R600-S600</f>
        <v>5009564.96</v>
      </c>
      <c r="U600" s="302">
        <f>P600/J600</f>
        <v>6969.3446855870898</v>
      </c>
      <c r="V600" s="308">
        <v>8684.3878686700064</v>
      </c>
    </row>
    <row r="601" spans="1:22" ht="35.25" x14ac:dyDescent="0.5">
      <c r="A601" s="267">
        <v>541</v>
      </c>
      <c r="C601" s="334" t="s">
        <v>354</v>
      </c>
      <c r="D601" s="328"/>
      <c r="E601" s="300" t="s">
        <v>17012</v>
      </c>
      <c r="F601" s="301" t="s">
        <v>17012</v>
      </c>
      <c r="G601" s="301" t="s">
        <v>17012</v>
      </c>
      <c r="H601" s="301" t="s">
        <v>17012</v>
      </c>
      <c r="I601" s="301" t="s">
        <v>17012</v>
      </c>
      <c r="J601" s="306">
        <f>SUM(J602:J603)</f>
        <v>4295</v>
      </c>
      <c r="K601" s="306">
        <f t="shared" ref="K601:T601" si="237">SUM(K602:K603)</f>
        <v>3429.2</v>
      </c>
      <c r="L601" s="307">
        <f t="shared" si="237"/>
        <v>78</v>
      </c>
      <c r="M601" s="301" t="s">
        <v>17012</v>
      </c>
      <c r="N601" s="301" t="s">
        <v>17012</v>
      </c>
      <c r="O601" s="304" t="s">
        <v>17012</v>
      </c>
      <c r="P601" s="324">
        <v>14442374.34</v>
      </c>
      <c r="Q601" s="306">
        <f t="shared" si="237"/>
        <v>0</v>
      </c>
      <c r="R601" s="306">
        <f t="shared" si="237"/>
        <v>0</v>
      </c>
      <c r="S601" s="306">
        <f t="shared" si="237"/>
        <v>0</v>
      </c>
      <c r="T601" s="306">
        <f t="shared" si="237"/>
        <v>14442374.34</v>
      </c>
      <c r="U601" s="302">
        <f t="shared" si="212"/>
        <v>3362.6017089639113</v>
      </c>
      <c r="V601" s="308">
        <f>MAX(V602:V603)</f>
        <v>9904.265321455403</v>
      </c>
    </row>
    <row r="602" spans="1:22" ht="35.25" x14ac:dyDescent="0.5">
      <c r="A602" s="267">
        <v>542</v>
      </c>
      <c r="B602" s="267">
        <v>1</v>
      </c>
      <c r="C602" s="317">
        <f>SUBTOTAL(9,$B$377:B602)</f>
        <v>206</v>
      </c>
      <c r="D602" s="310" t="s">
        <v>356</v>
      </c>
      <c r="E602" s="311"/>
      <c r="F602" s="301">
        <v>1981</v>
      </c>
      <c r="G602" s="301" t="s">
        <v>17162</v>
      </c>
      <c r="H602" s="301">
        <v>2</v>
      </c>
      <c r="I602" s="301" t="s">
        <v>17036</v>
      </c>
      <c r="J602" s="312">
        <v>931.7</v>
      </c>
      <c r="K602" s="312">
        <v>848</v>
      </c>
      <c r="L602" s="313">
        <v>34</v>
      </c>
      <c r="M602" s="301" t="s">
        <v>17029</v>
      </c>
      <c r="N602" s="301" t="s">
        <v>17045</v>
      </c>
      <c r="O602" s="304" t="s">
        <v>17155</v>
      </c>
      <c r="P602" s="308">
        <v>8671178.6099999994</v>
      </c>
      <c r="Q602" s="308"/>
      <c r="R602" s="308">
        <v>0</v>
      </c>
      <c r="S602" s="308">
        <v>0</v>
      </c>
      <c r="T602" s="308">
        <f t="shared" ref="T602:T603" si="238">P602-R602-S602</f>
        <v>8671178.6099999994</v>
      </c>
      <c r="U602" s="302">
        <f t="shared" si="212"/>
        <v>9306.8354727916703</v>
      </c>
      <c r="V602" s="308">
        <v>9904.265321455403</v>
      </c>
    </row>
    <row r="603" spans="1:22" ht="35.25" x14ac:dyDescent="0.5">
      <c r="B603" s="267">
        <v>1</v>
      </c>
      <c r="C603" s="317">
        <f>SUBTOTAL(9,$B$377:B603)</f>
        <v>207</v>
      </c>
      <c r="D603" s="310" t="s">
        <v>355</v>
      </c>
      <c r="E603" s="311"/>
      <c r="F603" s="301">
        <v>1974</v>
      </c>
      <c r="G603" s="301" t="s">
        <v>17162</v>
      </c>
      <c r="H603" s="301">
        <v>5</v>
      </c>
      <c r="I603" s="301" t="s">
        <v>16982</v>
      </c>
      <c r="J603" s="312">
        <v>3363.3</v>
      </c>
      <c r="K603" s="312">
        <v>2581.1999999999998</v>
      </c>
      <c r="L603" s="313">
        <v>44</v>
      </c>
      <c r="M603" s="301" t="s">
        <v>17029</v>
      </c>
      <c r="N603" s="301" t="s">
        <v>17064</v>
      </c>
      <c r="O603" s="304" t="s">
        <v>17033</v>
      </c>
      <c r="P603" s="308">
        <v>5771195.7300000004</v>
      </c>
      <c r="Q603" s="308"/>
      <c r="R603" s="308">
        <v>0</v>
      </c>
      <c r="S603" s="308">
        <v>0</v>
      </c>
      <c r="T603" s="308">
        <f t="shared" si="238"/>
        <v>5771195.7300000004</v>
      </c>
      <c r="U603" s="302">
        <f t="shared" si="212"/>
        <v>1715.9324859512978</v>
      </c>
      <c r="V603" s="308">
        <v>5674.57</v>
      </c>
    </row>
    <row r="604" spans="1:22" ht="35.25" x14ac:dyDescent="0.5">
      <c r="A604" s="267">
        <v>545</v>
      </c>
      <c r="C604" s="334" t="s">
        <v>2946</v>
      </c>
      <c r="D604" s="328"/>
      <c r="E604" s="300" t="s">
        <v>17012</v>
      </c>
      <c r="F604" s="301" t="s">
        <v>17012</v>
      </c>
      <c r="G604" s="301" t="s">
        <v>17012</v>
      </c>
      <c r="H604" s="301" t="s">
        <v>17012</v>
      </c>
      <c r="I604" s="301" t="s">
        <v>17012</v>
      </c>
      <c r="J604" s="306">
        <f>SUM(J605:J610)</f>
        <v>11990.91</v>
      </c>
      <c r="K604" s="306">
        <f t="shared" ref="K604:T604" si="239">SUM(K605:K610)</f>
        <v>9521.9</v>
      </c>
      <c r="L604" s="307">
        <f t="shared" si="239"/>
        <v>407</v>
      </c>
      <c r="M604" s="301" t="s">
        <v>17012</v>
      </c>
      <c r="N604" s="301" t="s">
        <v>17012</v>
      </c>
      <c r="O604" s="304" t="s">
        <v>17012</v>
      </c>
      <c r="P604" s="324">
        <v>32648677.989999995</v>
      </c>
      <c r="Q604" s="306">
        <f t="shared" si="239"/>
        <v>300000</v>
      </c>
      <c r="R604" s="306">
        <f t="shared" si="239"/>
        <v>0</v>
      </c>
      <c r="S604" s="306">
        <f t="shared" si="239"/>
        <v>0</v>
      </c>
      <c r="T604" s="306">
        <f t="shared" si="239"/>
        <v>32648677.989999995</v>
      </c>
      <c r="U604" s="302">
        <f t="shared" si="212"/>
        <v>2722.7856759828901</v>
      </c>
      <c r="V604" s="308">
        <f>MAX(V605:V610)</f>
        <v>9477.550446580417</v>
      </c>
    </row>
    <row r="605" spans="1:22" ht="35.25" x14ac:dyDescent="0.5">
      <c r="A605" s="267">
        <v>546</v>
      </c>
      <c r="B605" s="267">
        <v>1</v>
      </c>
      <c r="C605" s="317">
        <f>SUBTOTAL(9,$B$377:B605)</f>
        <v>208</v>
      </c>
      <c r="D605" s="310" t="s">
        <v>2950</v>
      </c>
      <c r="E605" s="311"/>
      <c r="F605" s="301">
        <v>1975</v>
      </c>
      <c r="G605" s="301" t="s">
        <v>17162</v>
      </c>
      <c r="H605" s="301">
        <v>5</v>
      </c>
      <c r="I605" s="301" t="s">
        <v>17039</v>
      </c>
      <c r="J605" s="312">
        <v>3265.86</v>
      </c>
      <c r="K605" s="312">
        <v>2962.26</v>
      </c>
      <c r="L605" s="313">
        <v>107</v>
      </c>
      <c r="M605" s="301" t="s">
        <v>17029</v>
      </c>
      <c r="N605" s="301" t="s">
        <v>17045</v>
      </c>
      <c r="O605" s="304" t="s">
        <v>17098</v>
      </c>
      <c r="P605" s="308">
        <v>11594629.729999999</v>
      </c>
      <c r="Q605" s="308"/>
      <c r="R605" s="308">
        <v>0</v>
      </c>
      <c r="S605" s="308">
        <v>0</v>
      </c>
      <c r="T605" s="308">
        <f t="shared" ref="T605:T610" si="240">P605-R605-S605</f>
        <v>11594629.729999999</v>
      </c>
      <c r="U605" s="302">
        <f t="shared" si="212"/>
        <v>3550.2531431230973</v>
      </c>
      <c r="V605" s="308">
        <v>3550.2531431230973</v>
      </c>
    </row>
    <row r="606" spans="1:22" ht="35.25" x14ac:dyDescent="0.5">
      <c r="A606" s="267">
        <v>547</v>
      </c>
      <c r="B606" s="267">
        <v>1</v>
      </c>
      <c r="C606" s="317">
        <f>SUBTOTAL(9,$B$377:B606)</f>
        <v>209</v>
      </c>
      <c r="D606" s="310" t="s">
        <v>2951</v>
      </c>
      <c r="E606" s="311"/>
      <c r="F606" s="301">
        <v>1959</v>
      </c>
      <c r="G606" s="301" t="s">
        <v>17162</v>
      </c>
      <c r="H606" s="301">
        <v>2</v>
      </c>
      <c r="I606" s="301" t="s">
        <v>16982</v>
      </c>
      <c r="J606" s="312">
        <v>793.81</v>
      </c>
      <c r="K606" s="312">
        <v>712.95</v>
      </c>
      <c r="L606" s="313">
        <v>36</v>
      </c>
      <c r="M606" s="301" t="s">
        <v>17029</v>
      </c>
      <c r="N606" s="301" t="s">
        <v>17045</v>
      </c>
      <c r="O606" s="304" t="s">
        <v>17098</v>
      </c>
      <c r="P606" s="308">
        <v>5779283.9199999999</v>
      </c>
      <c r="Q606" s="308"/>
      <c r="R606" s="308">
        <v>0</v>
      </c>
      <c r="S606" s="308">
        <v>0</v>
      </c>
      <c r="T606" s="308">
        <f t="shared" si="240"/>
        <v>5779283.9199999999</v>
      </c>
      <c r="U606" s="302">
        <f t="shared" si="212"/>
        <v>7280.4372834809337</v>
      </c>
      <c r="V606" s="308">
        <v>9477.550446580417</v>
      </c>
    </row>
    <row r="607" spans="1:22" ht="35.25" x14ac:dyDescent="0.5">
      <c r="A607" s="267">
        <v>548</v>
      </c>
      <c r="B607" s="267">
        <v>1</v>
      </c>
      <c r="C607" s="317">
        <f>SUBTOTAL(9,$B$377:B607)</f>
        <v>210</v>
      </c>
      <c r="D607" s="310" t="s">
        <v>2948</v>
      </c>
      <c r="E607" s="311"/>
      <c r="F607" s="301">
        <v>1965</v>
      </c>
      <c r="G607" s="301" t="s">
        <v>17162</v>
      </c>
      <c r="H607" s="301">
        <v>2</v>
      </c>
      <c r="I607" s="301" t="s">
        <v>16982</v>
      </c>
      <c r="J607" s="312">
        <v>684.27</v>
      </c>
      <c r="K607" s="312">
        <v>635.52</v>
      </c>
      <c r="L607" s="313">
        <v>22</v>
      </c>
      <c r="M607" s="301" t="s">
        <v>17029</v>
      </c>
      <c r="N607" s="301" t="s">
        <v>17045</v>
      </c>
      <c r="O607" s="304" t="s">
        <v>17099</v>
      </c>
      <c r="P607" s="308">
        <v>4624754.1500000004</v>
      </c>
      <c r="Q607" s="308"/>
      <c r="R607" s="308">
        <v>0</v>
      </c>
      <c r="S607" s="308">
        <v>0</v>
      </c>
      <c r="T607" s="308">
        <f t="shared" si="240"/>
        <v>4624754.1500000004</v>
      </c>
      <c r="U607" s="302">
        <f t="shared" si="212"/>
        <v>6758.6685811156422</v>
      </c>
      <c r="V607" s="308">
        <v>8872.5848825755911</v>
      </c>
    </row>
    <row r="608" spans="1:22" ht="35.25" x14ac:dyDescent="0.5">
      <c r="A608" s="267">
        <v>549</v>
      </c>
      <c r="B608" s="267">
        <v>1</v>
      </c>
      <c r="C608" s="317">
        <f>SUBTOTAL(9,$B$377:B608)</f>
        <v>211</v>
      </c>
      <c r="D608" s="310" t="s">
        <v>2949</v>
      </c>
      <c r="E608" s="311"/>
      <c r="F608" s="301">
        <v>1983</v>
      </c>
      <c r="G608" s="301" t="s">
        <v>17162</v>
      </c>
      <c r="H608" s="301">
        <v>3</v>
      </c>
      <c r="I608" s="301" t="s">
        <v>16980</v>
      </c>
      <c r="J608" s="312">
        <v>855.4</v>
      </c>
      <c r="K608" s="312">
        <v>570.9</v>
      </c>
      <c r="L608" s="313">
        <v>17</v>
      </c>
      <c r="M608" s="301" t="s">
        <v>17029</v>
      </c>
      <c r="N608" s="301" t="s">
        <v>17045</v>
      </c>
      <c r="O608" s="304" t="s">
        <v>17098</v>
      </c>
      <c r="P608" s="308">
        <v>2937546.58</v>
      </c>
      <c r="Q608" s="308"/>
      <c r="R608" s="308">
        <v>0</v>
      </c>
      <c r="S608" s="308">
        <v>0</v>
      </c>
      <c r="T608" s="308">
        <f t="shared" si="240"/>
        <v>2937546.58</v>
      </c>
      <c r="U608" s="302">
        <f t="shared" si="212"/>
        <v>3434.120388122516</v>
      </c>
      <c r="V608" s="308">
        <v>3574.4056347907413</v>
      </c>
    </row>
    <row r="609" spans="1:23" ht="35.25" x14ac:dyDescent="0.5">
      <c r="A609" s="267">
        <v>550</v>
      </c>
      <c r="B609" s="267">
        <v>1</v>
      </c>
      <c r="C609" s="317">
        <f>SUBTOTAL(9,$B$377:B609)</f>
        <v>212</v>
      </c>
      <c r="D609" s="310" t="s">
        <v>2952</v>
      </c>
      <c r="E609" s="311"/>
      <c r="F609" s="301">
        <v>1982</v>
      </c>
      <c r="G609" s="301" t="s">
        <v>17162</v>
      </c>
      <c r="H609" s="301">
        <v>2</v>
      </c>
      <c r="I609" s="301" t="s">
        <v>17036</v>
      </c>
      <c r="J609" s="312">
        <v>1044.5</v>
      </c>
      <c r="K609" s="312">
        <v>955.1</v>
      </c>
      <c r="L609" s="313">
        <v>36</v>
      </c>
      <c r="M609" s="301" t="s">
        <v>17029</v>
      </c>
      <c r="N609" s="301" t="s">
        <v>17045</v>
      </c>
      <c r="O609" s="304" t="s">
        <v>17098</v>
      </c>
      <c r="P609" s="308">
        <v>7412463.6100000003</v>
      </c>
      <c r="Q609" s="308"/>
      <c r="R609" s="308">
        <v>0</v>
      </c>
      <c r="S609" s="308">
        <v>0</v>
      </c>
      <c r="T609" s="308">
        <f t="shared" si="240"/>
        <v>7412463.6100000003</v>
      </c>
      <c r="U609" s="302">
        <f t="shared" si="212"/>
        <v>7096.6621445667788</v>
      </c>
      <c r="V609" s="308">
        <v>9198.4417424605072</v>
      </c>
    </row>
    <row r="610" spans="1:23" s="335" customFormat="1" ht="72.75" customHeight="1" x14ac:dyDescent="0.25">
      <c r="B610" s="267">
        <v>1</v>
      </c>
      <c r="C610" s="317">
        <f>SUBTOTAL(9,$B$377:B610)</f>
        <v>213</v>
      </c>
      <c r="D610" s="310" t="s">
        <v>10919</v>
      </c>
      <c r="E610" s="311"/>
      <c r="F610" s="317">
        <v>1990</v>
      </c>
      <c r="G610" s="317" t="s">
        <v>17162</v>
      </c>
      <c r="H610" s="317">
        <v>5</v>
      </c>
      <c r="I610" s="317">
        <v>6</v>
      </c>
      <c r="J610" s="318">
        <v>5347.07</v>
      </c>
      <c r="K610" s="318">
        <v>3685.17</v>
      </c>
      <c r="L610" s="319">
        <v>189</v>
      </c>
      <c r="M610" s="317" t="s">
        <v>17029</v>
      </c>
      <c r="N610" s="317" t="s">
        <v>17045</v>
      </c>
      <c r="O610" s="320" t="s">
        <v>17411</v>
      </c>
      <c r="P610" s="308">
        <v>300000</v>
      </c>
      <c r="Q610" s="308">
        <v>300000</v>
      </c>
      <c r="R610" s="308">
        <v>0</v>
      </c>
      <c r="S610" s="308">
        <v>0</v>
      </c>
      <c r="T610" s="308">
        <f t="shared" si="240"/>
        <v>300000</v>
      </c>
      <c r="U610" s="308">
        <f>P610/J610</f>
        <v>56.105493288847917</v>
      </c>
      <c r="V610" s="308">
        <v>56.105493288847917</v>
      </c>
      <c r="W610" s="267"/>
    </row>
    <row r="611" spans="1:23" ht="35.25" x14ac:dyDescent="0.5">
      <c r="A611" s="267">
        <v>551</v>
      </c>
      <c r="C611" s="334" t="s">
        <v>2956</v>
      </c>
      <c r="D611" s="328"/>
      <c r="E611" s="300" t="s">
        <v>17012</v>
      </c>
      <c r="F611" s="301" t="s">
        <v>17012</v>
      </c>
      <c r="G611" s="301" t="s">
        <v>17012</v>
      </c>
      <c r="H611" s="301" t="s">
        <v>17012</v>
      </c>
      <c r="I611" s="301" t="s">
        <v>17012</v>
      </c>
      <c r="J611" s="306">
        <f>J612</f>
        <v>409.7</v>
      </c>
      <c r="K611" s="306">
        <f t="shared" ref="K611:T611" si="241">K612</f>
        <v>351</v>
      </c>
      <c r="L611" s="307">
        <f t="shared" si="241"/>
        <v>20</v>
      </c>
      <c r="M611" s="301" t="s">
        <v>17012</v>
      </c>
      <c r="N611" s="301" t="s">
        <v>17012</v>
      </c>
      <c r="O611" s="304" t="s">
        <v>17012</v>
      </c>
      <c r="P611" s="324">
        <v>4155840.37</v>
      </c>
      <c r="Q611" s="306">
        <f t="shared" si="241"/>
        <v>0</v>
      </c>
      <c r="R611" s="306">
        <f t="shared" si="241"/>
        <v>0</v>
      </c>
      <c r="S611" s="306">
        <f t="shared" si="241"/>
        <v>0</v>
      </c>
      <c r="T611" s="306">
        <f t="shared" si="241"/>
        <v>4155840.37</v>
      </c>
      <c r="U611" s="302">
        <f t="shared" si="212"/>
        <v>10143.618184037101</v>
      </c>
      <c r="V611" s="308">
        <f>V612</f>
        <v>13355.00356358311</v>
      </c>
    </row>
    <row r="612" spans="1:23" ht="35.25" x14ac:dyDescent="0.5">
      <c r="A612" s="267">
        <v>552</v>
      </c>
      <c r="B612" s="267">
        <v>1</v>
      </c>
      <c r="C612" s="317">
        <f>SUBTOTAL(9,$B$377:B612)</f>
        <v>214</v>
      </c>
      <c r="D612" s="310" t="s">
        <v>2953</v>
      </c>
      <c r="E612" s="311"/>
      <c r="F612" s="301">
        <v>1969</v>
      </c>
      <c r="G612" s="301" t="s">
        <v>17162</v>
      </c>
      <c r="H612" s="301">
        <v>2</v>
      </c>
      <c r="I612" s="301" t="s">
        <v>16982</v>
      </c>
      <c r="J612" s="312">
        <v>409.7</v>
      </c>
      <c r="K612" s="312">
        <v>351</v>
      </c>
      <c r="L612" s="313">
        <v>20</v>
      </c>
      <c r="M612" s="301" t="s">
        <v>17029</v>
      </c>
      <c r="N612" s="301" t="s">
        <v>17064</v>
      </c>
      <c r="O612" s="304" t="s">
        <v>17033</v>
      </c>
      <c r="P612" s="308">
        <v>4155840.37</v>
      </c>
      <c r="Q612" s="308"/>
      <c r="R612" s="308">
        <v>0</v>
      </c>
      <c r="S612" s="308">
        <v>0</v>
      </c>
      <c r="T612" s="308">
        <f t="shared" ref="T612" si="242">P612-R612-S612</f>
        <v>4155840.37</v>
      </c>
      <c r="U612" s="302">
        <f t="shared" si="212"/>
        <v>10143.618184037101</v>
      </c>
      <c r="V612" s="308">
        <v>13355.00356358311</v>
      </c>
    </row>
    <row r="613" spans="1:23" ht="35.25" x14ac:dyDescent="0.5">
      <c r="A613" s="267">
        <v>553</v>
      </c>
      <c r="C613" s="334" t="s">
        <v>2955</v>
      </c>
      <c r="D613" s="328"/>
      <c r="E613" s="300" t="s">
        <v>17012</v>
      </c>
      <c r="F613" s="301" t="s">
        <v>17012</v>
      </c>
      <c r="G613" s="301" t="s">
        <v>17012</v>
      </c>
      <c r="H613" s="301" t="s">
        <v>17012</v>
      </c>
      <c r="I613" s="301" t="s">
        <v>17012</v>
      </c>
      <c r="J613" s="306">
        <f>J614</f>
        <v>503</v>
      </c>
      <c r="K613" s="306">
        <f t="shared" ref="K613:T613" si="243">K614</f>
        <v>470.3</v>
      </c>
      <c r="L613" s="307">
        <f t="shared" si="243"/>
        <v>19</v>
      </c>
      <c r="M613" s="301" t="s">
        <v>17012</v>
      </c>
      <c r="N613" s="301" t="s">
        <v>17012</v>
      </c>
      <c r="O613" s="304" t="s">
        <v>17012</v>
      </c>
      <c r="P613" s="324">
        <v>4904366.8899999997</v>
      </c>
      <c r="Q613" s="306">
        <f t="shared" si="243"/>
        <v>0</v>
      </c>
      <c r="R613" s="306">
        <f t="shared" si="243"/>
        <v>0</v>
      </c>
      <c r="S613" s="306">
        <f t="shared" si="243"/>
        <v>0</v>
      </c>
      <c r="T613" s="306">
        <f t="shared" si="243"/>
        <v>4904366.8899999997</v>
      </c>
      <c r="U613" s="302">
        <f t="shared" si="212"/>
        <v>9750.2323856858839</v>
      </c>
      <c r="V613" s="308">
        <f>V614</f>
        <v>12798.708389662028</v>
      </c>
    </row>
    <row r="614" spans="1:23" ht="35.25" x14ac:dyDescent="0.5">
      <c r="A614" s="267">
        <v>554</v>
      </c>
      <c r="B614" s="267">
        <v>1</v>
      </c>
      <c r="C614" s="317">
        <f>SUBTOTAL(9,$B$377:B614)</f>
        <v>215</v>
      </c>
      <c r="D614" s="310" t="s">
        <v>2954</v>
      </c>
      <c r="E614" s="311"/>
      <c r="F614" s="301">
        <v>1890</v>
      </c>
      <c r="G614" s="301" t="s">
        <v>17162</v>
      </c>
      <c r="H614" s="301">
        <v>2</v>
      </c>
      <c r="I614" s="301" t="s">
        <v>16982</v>
      </c>
      <c r="J614" s="312">
        <v>503</v>
      </c>
      <c r="K614" s="312">
        <v>470.3</v>
      </c>
      <c r="L614" s="313">
        <v>19</v>
      </c>
      <c r="M614" s="301" t="s">
        <v>17029</v>
      </c>
      <c r="N614" s="301" t="s">
        <v>17064</v>
      </c>
      <c r="O614" s="304" t="s">
        <v>17033</v>
      </c>
      <c r="P614" s="308">
        <v>4904366.8899999997</v>
      </c>
      <c r="Q614" s="308"/>
      <c r="R614" s="308">
        <v>0</v>
      </c>
      <c r="S614" s="308">
        <v>0</v>
      </c>
      <c r="T614" s="308">
        <f t="shared" ref="T614" si="244">P614-R614-S614</f>
        <v>4904366.8899999997</v>
      </c>
      <c r="U614" s="302">
        <f t="shared" si="212"/>
        <v>9750.2323856858839</v>
      </c>
      <c r="V614" s="308">
        <v>12798.708389662028</v>
      </c>
    </row>
    <row r="615" spans="1:23" ht="35.25" x14ac:dyDescent="0.5">
      <c r="A615" s="267">
        <v>555</v>
      </c>
      <c r="C615" s="316" t="s">
        <v>40</v>
      </c>
      <c r="D615" s="314"/>
      <c r="E615" s="300" t="s">
        <v>17012</v>
      </c>
      <c r="F615" s="301" t="s">
        <v>17012</v>
      </c>
      <c r="G615" s="301" t="s">
        <v>17012</v>
      </c>
      <c r="H615" s="301" t="s">
        <v>17012</v>
      </c>
      <c r="I615" s="301" t="s">
        <v>17012</v>
      </c>
      <c r="J615" s="306">
        <f>SUM(J616:J618)</f>
        <v>2902.9</v>
      </c>
      <c r="K615" s="306">
        <f t="shared" ref="K615:T615" si="245">SUM(K616:K618)</f>
        <v>2546.6</v>
      </c>
      <c r="L615" s="307">
        <f t="shared" si="245"/>
        <v>151</v>
      </c>
      <c r="M615" s="301" t="s">
        <v>17012</v>
      </c>
      <c r="N615" s="301" t="s">
        <v>17012</v>
      </c>
      <c r="O615" s="304" t="s">
        <v>17012</v>
      </c>
      <c r="P615" s="324">
        <v>15837646.57</v>
      </c>
      <c r="Q615" s="306">
        <f t="shared" si="245"/>
        <v>0</v>
      </c>
      <c r="R615" s="306">
        <f t="shared" si="245"/>
        <v>0</v>
      </c>
      <c r="S615" s="306">
        <f t="shared" si="245"/>
        <v>0</v>
      </c>
      <c r="T615" s="306">
        <f t="shared" si="245"/>
        <v>15837646.57</v>
      </c>
      <c r="U615" s="302">
        <f t="shared" si="212"/>
        <v>5455.8016362947401</v>
      </c>
      <c r="V615" s="308">
        <f>MAX(V616:V618)</f>
        <v>17265.345542168674</v>
      </c>
    </row>
    <row r="616" spans="1:23" ht="35.25" x14ac:dyDescent="0.5">
      <c r="A616" s="267">
        <v>556</v>
      </c>
      <c r="B616" s="267">
        <v>1</v>
      </c>
      <c r="C616" s="317">
        <f>SUBTOTAL(9,$B$377:B616)</f>
        <v>216</v>
      </c>
      <c r="D616" s="314" t="s">
        <v>12328</v>
      </c>
      <c r="E616" s="315"/>
      <c r="F616" s="301">
        <v>1971</v>
      </c>
      <c r="G616" s="301" t="s">
        <v>17162</v>
      </c>
      <c r="H616" s="301">
        <v>2</v>
      </c>
      <c r="I616" s="301" t="s">
        <v>16980</v>
      </c>
      <c r="J616" s="312">
        <v>789.4</v>
      </c>
      <c r="K616" s="312">
        <v>729.4</v>
      </c>
      <c r="L616" s="313">
        <v>27</v>
      </c>
      <c r="M616" s="301" t="s">
        <v>17029</v>
      </c>
      <c r="N616" s="301" t="s">
        <v>17138</v>
      </c>
      <c r="O616" s="304" t="s">
        <v>17139</v>
      </c>
      <c r="P616" s="308">
        <v>3202590.8000000003</v>
      </c>
      <c r="Q616" s="308"/>
      <c r="R616" s="308">
        <v>0</v>
      </c>
      <c r="S616" s="308">
        <v>0</v>
      </c>
      <c r="T616" s="308">
        <f t="shared" ref="T616:T618" si="246">P616-R616-S616</f>
        <v>3202590.8000000003</v>
      </c>
      <c r="U616" s="302">
        <f t="shared" si="212"/>
        <v>4056.9936660755006</v>
      </c>
      <c r="V616" s="308">
        <v>4056.9936660755002</v>
      </c>
    </row>
    <row r="617" spans="1:23" ht="35.25" x14ac:dyDescent="0.5">
      <c r="A617" s="267">
        <v>557</v>
      </c>
      <c r="B617" s="267">
        <v>1</v>
      </c>
      <c r="C617" s="317">
        <f>SUBTOTAL(9,$B$377:B617)</f>
        <v>217</v>
      </c>
      <c r="D617" s="314" t="s">
        <v>48</v>
      </c>
      <c r="E617" s="315"/>
      <c r="F617" s="301">
        <v>1985</v>
      </c>
      <c r="G617" s="301" t="s">
        <v>17160</v>
      </c>
      <c r="H617" s="301">
        <v>2</v>
      </c>
      <c r="I617" s="301" t="s">
        <v>17036</v>
      </c>
      <c r="J617" s="312">
        <v>340.3</v>
      </c>
      <c r="K617" s="312">
        <v>306.60000000000002</v>
      </c>
      <c r="L617" s="313">
        <v>56</v>
      </c>
      <c r="M617" s="301" t="s">
        <v>17029</v>
      </c>
      <c r="N617" s="301" t="s">
        <v>17045</v>
      </c>
      <c r="O617" s="304" t="s">
        <v>17139</v>
      </c>
      <c r="P617" s="308">
        <v>5875397.0899999999</v>
      </c>
      <c r="Q617" s="308"/>
      <c r="R617" s="308">
        <v>0</v>
      </c>
      <c r="S617" s="308">
        <v>0</v>
      </c>
      <c r="T617" s="308">
        <f t="shared" si="246"/>
        <v>5875397.0899999999</v>
      </c>
      <c r="U617" s="302">
        <f t="shared" si="212"/>
        <v>17265.34554804584</v>
      </c>
      <c r="V617" s="308">
        <v>17265.345542168674</v>
      </c>
    </row>
    <row r="618" spans="1:23" ht="35.25" x14ac:dyDescent="0.5">
      <c r="B618" s="267">
        <v>1</v>
      </c>
      <c r="C618" s="317">
        <f>SUBTOTAL(9,$B$377:B618)</f>
        <v>218</v>
      </c>
      <c r="D618" s="310" t="s">
        <v>41</v>
      </c>
      <c r="E618" s="311"/>
      <c r="F618" s="301">
        <v>1964</v>
      </c>
      <c r="G618" s="301" t="s">
        <v>17162</v>
      </c>
      <c r="H618" s="301">
        <v>3</v>
      </c>
      <c r="I618" s="301" t="s">
        <v>17036</v>
      </c>
      <c r="J618" s="312">
        <v>1773.2</v>
      </c>
      <c r="K618" s="312">
        <v>1510.6</v>
      </c>
      <c r="L618" s="313">
        <v>68</v>
      </c>
      <c r="M618" s="301" t="s">
        <v>17029</v>
      </c>
      <c r="N618" s="301" t="s">
        <v>17138</v>
      </c>
      <c r="O618" s="304" t="s">
        <v>17139</v>
      </c>
      <c r="P618" s="308">
        <v>6759658.6800000006</v>
      </c>
      <c r="Q618" s="308"/>
      <c r="R618" s="308">
        <v>0</v>
      </c>
      <c r="S618" s="308">
        <v>0</v>
      </c>
      <c r="T618" s="308">
        <f t="shared" si="246"/>
        <v>6759658.6800000006</v>
      </c>
      <c r="U618" s="302">
        <f t="shared" si="212"/>
        <v>3812.1242273855178</v>
      </c>
      <c r="V618" s="308">
        <v>5049.0822048274304</v>
      </c>
    </row>
    <row r="619" spans="1:23" ht="35.25" x14ac:dyDescent="0.5">
      <c r="A619" s="267">
        <v>560</v>
      </c>
      <c r="C619" s="316" t="s">
        <v>38</v>
      </c>
      <c r="D619" s="314"/>
      <c r="E619" s="300" t="s">
        <v>17012</v>
      </c>
      <c r="F619" s="301" t="s">
        <v>17012</v>
      </c>
      <c r="G619" s="301" t="s">
        <v>17012</v>
      </c>
      <c r="H619" s="301" t="s">
        <v>17012</v>
      </c>
      <c r="I619" s="301" t="s">
        <v>17012</v>
      </c>
      <c r="J619" s="306">
        <f>SUM(J620:J622)</f>
        <v>2450.5</v>
      </c>
      <c r="K619" s="306">
        <f t="shared" ref="K619:T619" si="247">SUM(K620:K622)</f>
        <v>2227</v>
      </c>
      <c r="L619" s="307">
        <f t="shared" si="247"/>
        <v>101</v>
      </c>
      <c r="M619" s="301" t="s">
        <v>17012</v>
      </c>
      <c r="N619" s="301" t="s">
        <v>17012</v>
      </c>
      <c r="O619" s="304" t="s">
        <v>17012</v>
      </c>
      <c r="P619" s="324">
        <v>13945648.970000001</v>
      </c>
      <c r="Q619" s="306">
        <f t="shared" si="247"/>
        <v>0</v>
      </c>
      <c r="R619" s="306">
        <f t="shared" si="247"/>
        <v>0</v>
      </c>
      <c r="S619" s="306">
        <f t="shared" si="247"/>
        <v>0</v>
      </c>
      <c r="T619" s="306">
        <f t="shared" si="247"/>
        <v>13945648.970000001</v>
      </c>
      <c r="U619" s="302">
        <f t="shared" si="212"/>
        <v>5690.9402040399918</v>
      </c>
      <c r="V619" s="308">
        <f>MAX(V620:V622)</f>
        <v>9023.8173248407657</v>
      </c>
    </row>
    <row r="620" spans="1:23" ht="35.25" x14ac:dyDescent="0.5">
      <c r="A620" s="267">
        <v>561</v>
      </c>
      <c r="B620" s="267">
        <v>1</v>
      </c>
      <c r="C620" s="317">
        <f>SUBTOTAL(9,$B$377:B620)</f>
        <v>219</v>
      </c>
      <c r="D620" s="314" t="s">
        <v>17350</v>
      </c>
      <c r="E620" s="315"/>
      <c r="F620" s="301">
        <v>1961</v>
      </c>
      <c r="G620" s="301" t="s">
        <v>17162</v>
      </c>
      <c r="H620" s="301">
        <v>2</v>
      </c>
      <c r="I620" s="301" t="s">
        <v>16982</v>
      </c>
      <c r="J620" s="306">
        <v>314</v>
      </c>
      <c r="K620" s="306">
        <v>290.39999999999998</v>
      </c>
      <c r="L620" s="307">
        <v>16</v>
      </c>
      <c r="M620" s="301" t="s">
        <v>17029</v>
      </c>
      <c r="N620" s="301" t="s">
        <v>17138</v>
      </c>
      <c r="O620" s="304" t="s">
        <v>17140</v>
      </c>
      <c r="P620" s="306">
        <v>2833478.64</v>
      </c>
      <c r="Q620" s="324"/>
      <c r="R620" s="308">
        <v>0</v>
      </c>
      <c r="S620" s="308">
        <v>0</v>
      </c>
      <c r="T620" s="308">
        <f t="shared" ref="T620:T622" si="248">P620-R620-S620</f>
        <v>2833478.64</v>
      </c>
      <c r="U620" s="302">
        <f t="shared" si="212"/>
        <v>9023.8173248407657</v>
      </c>
      <c r="V620" s="308">
        <v>9023.8173248407657</v>
      </c>
    </row>
    <row r="621" spans="1:23" ht="35.25" x14ac:dyDescent="0.5">
      <c r="B621" s="267">
        <v>1</v>
      </c>
      <c r="C621" s="317">
        <f>SUBTOTAL(9,$B$377:B621)</f>
        <v>220</v>
      </c>
      <c r="D621" s="310" t="s">
        <v>17317</v>
      </c>
      <c r="E621" s="301"/>
      <c r="F621" s="301">
        <v>1961</v>
      </c>
      <c r="G621" s="301" t="s">
        <v>17162</v>
      </c>
      <c r="H621" s="301">
        <v>3</v>
      </c>
      <c r="I621" s="301" t="s">
        <v>17036</v>
      </c>
      <c r="J621" s="312">
        <v>1693.9</v>
      </c>
      <c r="K621" s="312">
        <v>1536.4</v>
      </c>
      <c r="L621" s="313">
        <v>64</v>
      </c>
      <c r="M621" s="301" t="s">
        <v>17029</v>
      </c>
      <c r="N621" s="301" t="s">
        <v>17045</v>
      </c>
      <c r="O621" s="304" t="s">
        <v>17137</v>
      </c>
      <c r="P621" s="308">
        <v>8038244.2300000004</v>
      </c>
      <c r="Q621" s="308"/>
      <c r="R621" s="308">
        <v>0</v>
      </c>
      <c r="S621" s="308">
        <v>0</v>
      </c>
      <c r="T621" s="308">
        <f t="shared" si="248"/>
        <v>8038244.2300000004</v>
      </c>
      <c r="U621" s="302">
        <f t="shared" si="212"/>
        <v>4745.4065942499556</v>
      </c>
      <c r="V621" s="308">
        <v>5184.8976681031936</v>
      </c>
    </row>
    <row r="622" spans="1:23" ht="35.25" x14ac:dyDescent="0.5">
      <c r="B622" s="267">
        <v>1</v>
      </c>
      <c r="C622" s="317">
        <f>SUBTOTAL(9,$B$377:B622)</f>
        <v>221</v>
      </c>
      <c r="D622" s="310" t="s">
        <v>17348</v>
      </c>
      <c r="E622" s="311"/>
      <c r="F622" s="301">
        <v>1960</v>
      </c>
      <c r="G622" s="301" t="s">
        <v>17162</v>
      </c>
      <c r="H622" s="301">
        <v>2</v>
      </c>
      <c r="I622" s="301" t="s">
        <v>16980</v>
      </c>
      <c r="J622" s="312">
        <v>442.6</v>
      </c>
      <c r="K622" s="312">
        <v>400.2</v>
      </c>
      <c r="L622" s="313">
        <v>21</v>
      </c>
      <c r="M622" s="301" t="s">
        <v>17029</v>
      </c>
      <c r="N622" s="301" t="s">
        <v>17138</v>
      </c>
      <c r="O622" s="304" t="s">
        <v>17288</v>
      </c>
      <c r="P622" s="308">
        <v>3073926.0999999996</v>
      </c>
      <c r="Q622" s="308"/>
      <c r="R622" s="308">
        <v>0</v>
      </c>
      <c r="S622" s="308">
        <v>0</v>
      </c>
      <c r="T622" s="308">
        <f t="shared" si="248"/>
        <v>3073926.0999999996</v>
      </c>
      <c r="U622" s="302">
        <f t="shared" si="212"/>
        <v>6945.1561229100753</v>
      </c>
      <c r="V622" s="308">
        <v>8835.1053953908704</v>
      </c>
    </row>
    <row r="623" spans="1:23" ht="35.25" x14ac:dyDescent="0.5">
      <c r="A623" s="267">
        <v>282</v>
      </c>
      <c r="C623" s="334" t="s">
        <v>36</v>
      </c>
      <c r="D623" s="309"/>
      <c r="E623" s="300" t="s">
        <v>17012</v>
      </c>
      <c r="F623" s="301" t="s">
        <v>17012</v>
      </c>
      <c r="G623" s="301" t="s">
        <v>17012</v>
      </c>
      <c r="H623" s="301" t="s">
        <v>17012</v>
      </c>
      <c r="I623" s="301" t="s">
        <v>17012</v>
      </c>
      <c r="J623" s="306">
        <f>J624</f>
        <v>988.2</v>
      </c>
      <c r="K623" s="306">
        <f t="shared" ref="K623:T623" si="249">K624</f>
        <v>841</v>
      </c>
      <c r="L623" s="307">
        <f t="shared" si="249"/>
        <v>34</v>
      </c>
      <c r="M623" s="301" t="s">
        <v>17012</v>
      </c>
      <c r="N623" s="301" t="s">
        <v>17012</v>
      </c>
      <c r="O623" s="304" t="s">
        <v>17012</v>
      </c>
      <c r="P623" s="324">
        <v>6972826.3200000003</v>
      </c>
      <c r="Q623" s="306">
        <f t="shared" si="249"/>
        <v>0</v>
      </c>
      <c r="R623" s="306">
        <f t="shared" si="249"/>
        <v>0</v>
      </c>
      <c r="S623" s="306">
        <f t="shared" si="249"/>
        <v>0</v>
      </c>
      <c r="T623" s="306">
        <f t="shared" si="249"/>
        <v>6972826.3200000003</v>
      </c>
      <c r="U623" s="302">
        <f>U624</f>
        <v>7056.0881602914387</v>
      </c>
      <c r="V623" s="308">
        <f>V624</f>
        <v>8266.8696620117371</v>
      </c>
    </row>
    <row r="624" spans="1:23" ht="35.25" x14ac:dyDescent="0.5">
      <c r="A624" s="267">
        <v>284</v>
      </c>
      <c r="B624" s="267">
        <v>1</v>
      </c>
      <c r="C624" s="317">
        <f>SUBTOTAL(9,$B$377:B624)</f>
        <v>222</v>
      </c>
      <c r="D624" s="329" t="s">
        <v>35</v>
      </c>
      <c r="E624" s="320"/>
      <c r="F624" s="301">
        <v>1978</v>
      </c>
      <c r="G624" s="301" t="s">
        <v>17162</v>
      </c>
      <c r="H624" s="301">
        <v>2</v>
      </c>
      <c r="I624" s="301" t="s">
        <v>17036</v>
      </c>
      <c r="J624" s="306">
        <v>988.2</v>
      </c>
      <c r="K624" s="306">
        <v>841</v>
      </c>
      <c r="L624" s="307">
        <v>34</v>
      </c>
      <c r="M624" s="301" t="s">
        <v>17029</v>
      </c>
      <c r="N624" s="301" t="s">
        <v>17064</v>
      </c>
      <c r="O624" s="304" t="s">
        <v>17033</v>
      </c>
      <c r="P624" s="306">
        <v>6972826.3200000003</v>
      </c>
      <c r="Q624" s="324"/>
      <c r="R624" s="308">
        <v>0</v>
      </c>
      <c r="S624" s="308">
        <v>0</v>
      </c>
      <c r="T624" s="308">
        <f t="shared" ref="T624" si="250">P624-R624-S624</f>
        <v>6972826.3200000003</v>
      </c>
      <c r="U624" s="302">
        <f t="shared" si="212"/>
        <v>7056.0881602914387</v>
      </c>
      <c r="V624" s="308">
        <v>8266.8696620117371</v>
      </c>
    </row>
    <row r="625" spans="1:22" ht="35.25" x14ac:dyDescent="0.5">
      <c r="A625" s="267">
        <v>564</v>
      </c>
      <c r="C625" s="334" t="s">
        <v>341</v>
      </c>
      <c r="D625" s="328"/>
      <c r="E625" s="300" t="s">
        <v>17012</v>
      </c>
      <c r="F625" s="301" t="s">
        <v>17012</v>
      </c>
      <c r="G625" s="301" t="s">
        <v>17012</v>
      </c>
      <c r="H625" s="301" t="s">
        <v>17012</v>
      </c>
      <c r="I625" s="301" t="s">
        <v>17012</v>
      </c>
      <c r="J625" s="306">
        <f>SUM(J626:J630)</f>
        <v>4159.7</v>
      </c>
      <c r="K625" s="306">
        <f t="shared" ref="K625:S625" si="251">SUM(K626:K630)</f>
        <v>3639.7</v>
      </c>
      <c r="L625" s="307">
        <f t="shared" si="251"/>
        <v>180</v>
      </c>
      <c r="M625" s="301" t="s">
        <v>17012</v>
      </c>
      <c r="N625" s="301" t="s">
        <v>17012</v>
      </c>
      <c r="O625" s="304" t="s">
        <v>17012</v>
      </c>
      <c r="P625" s="324">
        <v>32587884.689999998</v>
      </c>
      <c r="Q625" s="306">
        <f t="shared" si="251"/>
        <v>0</v>
      </c>
      <c r="R625" s="306">
        <f t="shared" si="251"/>
        <v>0</v>
      </c>
      <c r="S625" s="306">
        <f t="shared" si="251"/>
        <v>0</v>
      </c>
      <c r="T625" s="306">
        <f t="shared" ref="T625" si="252">SUM(T626:T630)</f>
        <v>32587884.689999998</v>
      </c>
      <c r="U625" s="302">
        <f t="shared" si="212"/>
        <v>7834.1910931076754</v>
      </c>
      <c r="V625" s="308">
        <f>MAX(V626:V630)</f>
        <v>12838.773497981476</v>
      </c>
    </row>
    <row r="626" spans="1:22" ht="35.25" x14ac:dyDescent="0.5">
      <c r="A626" s="267">
        <v>565</v>
      </c>
      <c r="B626" s="267">
        <v>1</v>
      </c>
      <c r="C626" s="317">
        <f>SUBTOTAL(9,$B$377:B626)</f>
        <v>223</v>
      </c>
      <c r="D626" s="310" t="s">
        <v>346</v>
      </c>
      <c r="E626" s="311"/>
      <c r="F626" s="301">
        <v>1978</v>
      </c>
      <c r="G626" s="301" t="s">
        <v>17162</v>
      </c>
      <c r="H626" s="301">
        <v>3</v>
      </c>
      <c r="I626" s="301" t="s">
        <v>17036</v>
      </c>
      <c r="J626" s="312">
        <v>1915.3</v>
      </c>
      <c r="K626" s="312">
        <v>1759.2</v>
      </c>
      <c r="L626" s="313">
        <v>91</v>
      </c>
      <c r="M626" s="301" t="s">
        <v>17029</v>
      </c>
      <c r="N626" s="301" t="s">
        <v>17045</v>
      </c>
      <c r="O626" s="304" t="s">
        <v>17154</v>
      </c>
      <c r="P626" s="308">
        <v>14134824.48</v>
      </c>
      <c r="Q626" s="308"/>
      <c r="R626" s="308">
        <v>0</v>
      </c>
      <c r="S626" s="308">
        <v>0</v>
      </c>
      <c r="T626" s="308">
        <f t="shared" ref="T626:T630" si="253">P626-R626-S626</f>
        <v>14134824.48</v>
      </c>
      <c r="U626" s="302">
        <f t="shared" si="212"/>
        <v>7379.9532605858094</v>
      </c>
      <c r="V626" s="308">
        <v>7379.9532605858094</v>
      </c>
    </row>
    <row r="627" spans="1:22" ht="35.25" x14ac:dyDescent="0.5">
      <c r="A627" s="267">
        <v>566</v>
      </c>
      <c r="B627" s="267">
        <v>1</v>
      </c>
      <c r="C627" s="317">
        <f>SUBTOTAL(9,$B$377:B627)</f>
        <v>224</v>
      </c>
      <c r="D627" s="310" t="s">
        <v>347</v>
      </c>
      <c r="E627" s="311"/>
      <c r="F627" s="301">
        <v>1953</v>
      </c>
      <c r="G627" s="301" t="s">
        <v>17162</v>
      </c>
      <c r="H627" s="301">
        <v>2</v>
      </c>
      <c r="I627" s="301" t="s">
        <v>16982</v>
      </c>
      <c r="J627" s="312">
        <v>681.7</v>
      </c>
      <c r="K627" s="312">
        <v>612.70000000000005</v>
      </c>
      <c r="L627" s="313">
        <v>24</v>
      </c>
      <c r="M627" s="301" t="s">
        <v>17029</v>
      </c>
      <c r="N627" s="301" t="s">
        <v>17064</v>
      </c>
      <c r="O627" s="304" t="s">
        <v>17033</v>
      </c>
      <c r="P627" s="308">
        <v>6676587.5999999996</v>
      </c>
      <c r="Q627" s="308"/>
      <c r="R627" s="308">
        <v>0</v>
      </c>
      <c r="S627" s="308">
        <v>0</v>
      </c>
      <c r="T627" s="308">
        <f t="shared" si="253"/>
        <v>6676587.5999999996</v>
      </c>
      <c r="U627" s="302">
        <f t="shared" si="212"/>
        <v>9794.0261111926047</v>
      </c>
      <c r="V627" s="308">
        <v>9794.0261111926047</v>
      </c>
    </row>
    <row r="628" spans="1:22" ht="35.25" x14ac:dyDescent="0.5">
      <c r="A628" s="267">
        <v>567</v>
      </c>
      <c r="B628" s="267">
        <v>1</v>
      </c>
      <c r="C628" s="317">
        <f>SUBTOTAL(9,$B$377:B628)</f>
        <v>225</v>
      </c>
      <c r="D628" s="310" t="s">
        <v>339</v>
      </c>
      <c r="E628" s="311"/>
      <c r="F628" s="301">
        <v>1951</v>
      </c>
      <c r="G628" s="301" t="s">
        <v>17162</v>
      </c>
      <c r="H628" s="301">
        <v>2</v>
      </c>
      <c r="I628" s="301" t="s">
        <v>16982</v>
      </c>
      <c r="J628" s="312">
        <v>421.1</v>
      </c>
      <c r="K628" s="312">
        <v>375.7</v>
      </c>
      <c r="L628" s="313">
        <v>18</v>
      </c>
      <c r="M628" s="301" t="s">
        <v>17029</v>
      </c>
      <c r="N628" s="301" t="s">
        <v>17064</v>
      </c>
      <c r="O628" s="304" t="s">
        <v>17033</v>
      </c>
      <c r="P628" s="308">
        <v>4085600</v>
      </c>
      <c r="Q628" s="308"/>
      <c r="R628" s="308">
        <v>0</v>
      </c>
      <c r="S628" s="308">
        <v>0</v>
      </c>
      <c r="T628" s="308">
        <f t="shared" si="253"/>
        <v>4085600</v>
      </c>
      <c r="U628" s="302">
        <f t="shared" si="212"/>
        <v>9702.208501543575</v>
      </c>
      <c r="V628" s="308">
        <v>12838.773497981476</v>
      </c>
    </row>
    <row r="629" spans="1:22" ht="35.25" x14ac:dyDescent="0.5">
      <c r="A629" s="267">
        <v>568</v>
      </c>
      <c r="B629" s="267">
        <v>1</v>
      </c>
      <c r="C629" s="317">
        <f>SUBTOTAL(9,$B$377:B629)</f>
        <v>226</v>
      </c>
      <c r="D629" s="310" t="s">
        <v>340</v>
      </c>
      <c r="E629" s="311"/>
      <c r="F629" s="301">
        <v>1925</v>
      </c>
      <c r="G629" s="301" t="s">
        <v>17162</v>
      </c>
      <c r="H629" s="301">
        <v>2</v>
      </c>
      <c r="I629" s="301" t="s">
        <v>16980</v>
      </c>
      <c r="J629" s="312">
        <v>482.6</v>
      </c>
      <c r="K629" s="312">
        <v>440.1</v>
      </c>
      <c r="L629" s="313">
        <v>16</v>
      </c>
      <c r="M629" s="301" t="s">
        <v>17029</v>
      </c>
      <c r="N629" s="301" t="s">
        <v>17064</v>
      </c>
      <c r="O629" s="304" t="s">
        <v>17033</v>
      </c>
      <c r="P629" s="308">
        <v>3687782.61</v>
      </c>
      <c r="Q629" s="308"/>
      <c r="R629" s="308">
        <v>0</v>
      </c>
      <c r="S629" s="308">
        <v>0</v>
      </c>
      <c r="T629" s="308">
        <f t="shared" si="253"/>
        <v>3687782.61</v>
      </c>
      <c r="U629" s="302">
        <f t="shared" si="212"/>
        <v>7641.4890385412345</v>
      </c>
      <c r="V629" s="308">
        <v>8975.6314960629916</v>
      </c>
    </row>
    <row r="630" spans="1:22" ht="35.25" x14ac:dyDescent="0.5">
      <c r="A630" s="267">
        <v>569</v>
      </c>
      <c r="B630" s="267">
        <v>1</v>
      </c>
      <c r="C630" s="317">
        <f>SUBTOTAL(9,$B$377:B630)</f>
        <v>227</v>
      </c>
      <c r="D630" s="310" t="s">
        <v>12959</v>
      </c>
      <c r="E630" s="311"/>
      <c r="F630" s="301">
        <v>1955</v>
      </c>
      <c r="G630" s="301" t="s">
        <v>17162</v>
      </c>
      <c r="H630" s="301">
        <v>2</v>
      </c>
      <c r="I630" s="301">
        <v>2</v>
      </c>
      <c r="J630" s="312">
        <v>659</v>
      </c>
      <c r="K630" s="312">
        <v>452</v>
      </c>
      <c r="L630" s="313">
        <v>31</v>
      </c>
      <c r="M630" s="301" t="s">
        <v>17029</v>
      </c>
      <c r="N630" s="301" t="s">
        <v>17064</v>
      </c>
      <c r="O630" s="304" t="s">
        <v>17033</v>
      </c>
      <c r="P630" s="308">
        <v>4003090</v>
      </c>
      <c r="Q630" s="308"/>
      <c r="R630" s="308">
        <v>0</v>
      </c>
      <c r="S630" s="308">
        <v>0</v>
      </c>
      <c r="T630" s="308">
        <f t="shared" si="253"/>
        <v>4003090</v>
      </c>
      <c r="U630" s="302">
        <f t="shared" si="212"/>
        <v>6074.4916540212444</v>
      </c>
      <c r="V630" s="308">
        <v>10707.975720789074</v>
      </c>
    </row>
    <row r="631" spans="1:22" ht="35.25" x14ac:dyDescent="0.5">
      <c r="A631" s="267">
        <v>307</v>
      </c>
      <c r="C631" s="334" t="s">
        <v>342</v>
      </c>
      <c r="D631" s="309"/>
      <c r="E631" s="300" t="s">
        <v>17012</v>
      </c>
      <c r="F631" s="301" t="s">
        <v>17012</v>
      </c>
      <c r="G631" s="301" t="s">
        <v>17012</v>
      </c>
      <c r="H631" s="301" t="s">
        <v>17012</v>
      </c>
      <c r="I631" s="301" t="s">
        <v>17012</v>
      </c>
      <c r="J631" s="306">
        <f>J632</f>
        <v>312.7</v>
      </c>
      <c r="K631" s="306">
        <f t="shared" ref="K631:T631" si="254">K632</f>
        <v>300.7</v>
      </c>
      <c r="L631" s="307">
        <f t="shared" si="254"/>
        <v>11</v>
      </c>
      <c r="M631" s="301" t="s">
        <v>17012</v>
      </c>
      <c r="N631" s="301" t="s">
        <v>17012</v>
      </c>
      <c r="O631" s="304" t="s">
        <v>17012</v>
      </c>
      <c r="P631" s="324">
        <v>2819018.4899999998</v>
      </c>
      <c r="Q631" s="306">
        <f t="shared" si="254"/>
        <v>0</v>
      </c>
      <c r="R631" s="306">
        <f t="shared" si="254"/>
        <v>0</v>
      </c>
      <c r="S631" s="306">
        <f t="shared" si="254"/>
        <v>0</v>
      </c>
      <c r="T631" s="306">
        <f t="shared" si="254"/>
        <v>2819018.4899999998</v>
      </c>
      <c r="U631" s="302">
        <f t="shared" ref="U631:U636" si="255">P631/J631</f>
        <v>9015.0895107131437</v>
      </c>
      <c r="V631" s="308">
        <f>V632</f>
        <v>10400.04878285897</v>
      </c>
    </row>
    <row r="632" spans="1:22" ht="35.25" x14ac:dyDescent="0.5">
      <c r="A632" s="267">
        <v>308</v>
      </c>
      <c r="B632" s="267">
        <v>1</v>
      </c>
      <c r="C632" s="317">
        <f>SUBTOTAL(9,$B$377:B632)</f>
        <v>228</v>
      </c>
      <c r="D632" s="322" t="s">
        <v>343</v>
      </c>
      <c r="E632" s="323"/>
      <c r="F632" s="301">
        <v>1962</v>
      </c>
      <c r="G632" s="301" t="s">
        <v>17161</v>
      </c>
      <c r="H632" s="301">
        <v>2</v>
      </c>
      <c r="I632" s="301" t="s">
        <v>16980</v>
      </c>
      <c r="J632" s="306">
        <v>312.7</v>
      </c>
      <c r="K632" s="306">
        <v>300.7</v>
      </c>
      <c r="L632" s="307">
        <v>11</v>
      </c>
      <c r="M632" s="301" t="s">
        <v>17029</v>
      </c>
      <c r="N632" s="301" t="s">
        <v>17064</v>
      </c>
      <c r="O632" s="304" t="s">
        <v>17033</v>
      </c>
      <c r="P632" s="306">
        <v>2819018.4899999998</v>
      </c>
      <c r="Q632" s="324"/>
      <c r="R632" s="308">
        <v>0</v>
      </c>
      <c r="S632" s="308">
        <v>0</v>
      </c>
      <c r="T632" s="308">
        <f t="shared" ref="T632" si="256">P632-R632-S632</f>
        <v>2819018.4899999998</v>
      </c>
      <c r="U632" s="302">
        <f t="shared" si="255"/>
        <v>9015.0895107131437</v>
      </c>
      <c r="V632" s="308">
        <v>10400.04878285897</v>
      </c>
    </row>
    <row r="633" spans="1:22" ht="35.25" x14ac:dyDescent="0.5">
      <c r="A633" s="267">
        <v>309</v>
      </c>
      <c r="C633" s="334" t="s">
        <v>344</v>
      </c>
      <c r="D633" s="309"/>
      <c r="E633" s="300" t="s">
        <v>17012</v>
      </c>
      <c r="F633" s="301" t="s">
        <v>17012</v>
      </c>
      <c r="G633" s="301" t="s">
        <v>17012</v>
      </c>
      <c r="H633" s="301" t="s">
        <v>17012</v>
      </c>
      <c r="I633" s="301" t="s">
        <v>17012</v>
      </c>
      <c r="J633" s="306">
        <f>J634</f>
        <v>800.4</v>
      </c>
      <c r="K633" s="306">
        <f t="shared" ref="K633:T633" si="257">K634</f>
        <v>740.4</v>
      </c>
      <c r="L633" s="307">
        <f t="shared" si="257"/>
        <v>32</v>
      </c>
      <c r="M633" s="301" t="s">
        <v>17012</v>
      </c>
      <c r="N633" s="301" t="s">
        <v>17012</v>
      </c>
      <c r="O633" s="304" t="s">
        <v>17012</v>
      </c>
      <c r="P633" s="324">
        <v>5767708.0499999998</v>
      </c>
      <c r="Q633" s="306">
        <f t="shared" si="257"/>
        <v>0</v>
      </c>
      <c r="R633" s="306">
        <f t="shared" si="257"/>
        <v>0</v>
      </c>
      <c r="S633" s="306">
        <f t="shared" si="257"/>
        <v>0</v>
      </c>
      <c r="T633" s="306">
        <f t="shared" si="257"/>
        <v>5767708.0499999998</v>
      </c>
      <c r="U633" s="302">
        <f t="shared" si="255"/>
        <v>7206.0320464767619</v>
      </c>
      <c r="V633" s="308">
        <f>V634</f>
        <v>8287.5809155422285</v>
      </c>
    </row>
    <row r="634" spans="1:22" ht="35.25" x14ac:dyDescent="0.5">
      <c r="A634" s="267">
        <v>310</v>
      </c>
      <c r="B634" s="267">
        <v>1</v>
      </c>
      <c r="C634" s="317">
        <f>SUBTOTAL(9,$B$377:B634)</f>
        <v>229</v>
      </c>
      <c r="D634" s="310" t="s">
        <v>345</v>
      </c>
      <c r="E634" s="311"/>
      <c r="F634" s="301">
        <v>1974</v>
      </c>
      <c r="G634" s="301" t="s">
        <v>17162</v>
      </c>
      <c r="H634" s="301">
        <v>2</v>
      </c>
      <c r="I634" s="301" t="s">
        <v>16982</v>
      </c>
      <c r="J634" s="312">
        <v>800.4</v>
      </c>
      <c r="K634" s="312">
        <v>740.4</v>
      </c>
      <c r="L634" s="313">
        <v>32</v>
      </c>
      <c r="M634" s="301" t="s">
        <v>17029</v>
      </c>
      <c r="N634" s="301" t="s">
        <v>17064</v>
      </c>
      <c r="O634" s="304" t="s">
        <v>17033</v>
      </c>
      <c r="P634" s="308">
        <v>5767708.0499999998</v>
      </c>
      <c r="Q634" s="308"/>
      <c r="R634" s="308">
        <v>0</v>
      </c>
      <c r="S634" s="308">
        <v>0</v>
      </c>
      <c r="T634" s="308">
        <f t="shared" ref="T634" si="258">P634-R634-S634</f>
        <v>5767708.0499999998</v>
      </c>
      <c r="U634" s="302">
        <f t="shared" si="255"/>
        <v>7206.0320464767619</v>
      </c>
      <c r="V634" s="308">
        <v>8287.5809155422285</v>
      </c>
    </row>
    <row r="635" spans="1:22" ht="35.25" x14ac:dyDescent="0.5">
      <c r="A635" s="267">
        <v>311</v>
      </c>
      <c r="C635" s="334" t="s">
        <v>369</v>
      </c>
      <c r="D635" s="309"/>
      <c r="E635" s="300" t="s">
        <v>17012</v>
      </c>
      <c r="F635" s="301" t="s">
        <v>17012</v>
      </c>
      <c r="G635" s="301" t="s">
        <v>17012</v>
      </c>
      <c r="H635" s="301" t="s">
        <v>17012</v>
      </c>
      <c r="I635" s="301" t="s">
        <v>17012</v>
      </c>
      <c r="J635" s="306">
        <f>J636</f>
        <v>592.5</v>
      </c>
      <c r="K635" s="306">
        <f t="shared" ref="K635:T635" si="259">K636</f>
        <v>543.20000000000005</v>
      </c>
      <c r="L635" s="307">
        <f t="shared" si="259"/>
        <v>32</v>
      </c>
      <c r="M635" s="301" t="s">
        <v>17012</v>
      </c>
      <c r="N635" s="301" t="s">
        <v>17012</v>
      </c>
      <c r="O635" s="304" t="s">
        <v>17012</v>
      </c>
      <c r="P635" s="324">
        <v>5543232.0800000001</v>
      </c>
      <c r="Q635" s="306">
        <f t="shared" si="259"/>
        <v>0</v>
      </c>
      <c r="R635" s="306">
        <f t="shared" si="259"/>
        <v>0</v>
      </c>
      <c r="S635" s="306">
        <f t="shared" si="259"/>
        <v>0</v>
      </c>
      <c r="T635" s="306">
        <f t="shared" si="259"/>
        <v>5543232.0800000001</v>
      </c>
      <c r="U635" s="302">
        <f t="shared" si="255"/>
        <v>9355.665957805908</v>
      </c>
      <c r="V635" s="308">
        <f>V636</f>
        <v>10385.344864135021</v>
      </c>
    </row>
    <row r="636" spans="1:22" ht="35.25" x14ac:dyDescent="0.5">
      <c r="A636" s="267">
        <v>312</v>
      </c>
      <c r="B636" s="267">
        <v>1</v>
      </c>
      <c r="C636" s="317">
        <f>SUBTOTAL(9,$B$377:B636)</f>
        <v>230</v>
      </c>
      <c r="D636" s="310" t="s">
        <v>371</v>
      </c>
      <c r="E636" s="311"/>
      <c r="F636" s="301">
        <v>1985</v>
      </c>
      <c r="G636" s="301" t="s">
        <v>17162</v>
      </c>
      <c r="H636" s="301">
        <v>2</v>
      </c>
      <c r="I636" s="301" t="s">
        <v>16982</v>
      </c>
      <c r="J636" s="312">
        <v>592.5</v>
      </c>
      <c r="K636" s="312">
        <v>543.20000000000005</v>
      </c>
      <c r="L636" s="313">
        <v>32</v>
      </c>
      <c r="M636" s="301" t="s">
        <v>17029</v>
      </c>
      <c r="N636" s="301" t="s">
        <v>17064</v>
      </c>
      <c r="O636" s="304" t="s">
        <v>17033</v>
      </c>
      <c r="P636" s="308">
        <v>5543232.0800000001</v>
      </c>
      <c r="Q636" s="308"/>
      <c r="R636" s="308">
        <v>0</v>
      </c>
      <c r="S636" s="308">
        <v>0</v>
      </c>
      <c r="T636" s="308">
        <f t="shared" ref="T636" si="260">P636-R636-S636</f>
        <v>5543232.0800000001</v>
      </c>
      <c r="U636" s="302">
        <f t="shared" si="255"/>
        <v>9355.665957805908</v>
      </c>
      <c r="V636" s="308">
        <v>10385.344864135021</v>
      </c>
    </row>
    <row r="637" spans="1:22" ht="35.25" x14ac:dyDescent="0.5">
      <c r="A637" s="267">
        <v>570</v>
      </c>
      <c r="C637" s="334" t="s">
        <v>370</v>
      </c>
      <c r="D637" s="328"/>
      <c r="E637" s="300" t="s">
        <v>17012</v>
      </c>
      <c r="F637" s="301" t="s">
        <v>17012</v>
      </c>
      <c r="G637" s="301" t="s">
        <v>17012</v>
      </c>
      <c r="H637" s="301" t="s">
        <v>17012</v>
      </c>
      <c r="I637" s="301" t="s">
        <v>17012</v>
      </c>
      <c r="J637" s="306">
        <f>SUM(J638:J639)</f>
        <v>1137.98</v>
      </c>
      <c r="K637" s="306">
        <f t="shared" ref="K637:T637" si="261">SUM(K638:K639)</f>
        <v>908.26</v>
      </c>
      <c r="L637" s="307">
        <f t="shared" si="261"/>
        <v>36</v>
      </c>
      <c r="M637" s="301" t="s">
        <v>17012</v>
      </c>
      <c r="N637" s="301" t="s">
        <v>17012</v>
      </c>
      <c r="O637" s="304" t="s">
        <v>17012</v>
      </c>
      <c r="P637" s="324">
        <v>6414179</v>
      </c>
      <c r="Q637" s="306">
        <f t="shared" si="261"/>
        <v>0</v>
      </c>
      <c r="R637" s="306">
        <f t="shared" si="261"/>
        <v>0</v>
      </c>
      <c r="S637" s="306">
        <f t="shared" si="261"/>
        <v>0</v>
      </c>
      <c r="T637" s="306">
        <f t="shared" si="261"/>
        <v>6414179</v>
      </c>
      <c r="U637" s="302">
        <f t="shared" ref="U637:U719" si="262">P637/J637</f>
        <v>5636.4602189845164</v>
      </c>
      <c r="V637" s="308">
        <f>MAX(V638:V639)</f>
        <v>8326.9076952807936</v>
      </c>
    </row>
    <row r="638" spans="1:22" ht="35.25" x14ac:dyDescent="0.5">
      <c r="A638" s="267">
        <v>571</v>
      </c>
      <c r="B638" s="267">
        <v>1</v>
      </c>
      <c r="C638" s="317">
        <f>SUBTOTAL(9,$B$377:B638)</f>
        <v>231</v>
      </c>
      <c r="D638" s="310" t="s">
        <v>374</v>
      </c>
      <c r="E638" s="311"/>
      <c r="F638" s="301">
        <v>1988</v>
      </c>
      <c r="G638" s="301" t="s">
        <v>17162</v>
      </c>
      <c r="H638" s="301">
        <v>2</v>
      </c>
      <c r="I638" s="301" t="s">
        <v>16980</v>
      </c>
      <c r="J638" s="312">
        <v>517.46</v>
      </c>
      <c r="K638" s="312">
        <v>517.46</v>
      </c>
      <c r="L638" s="313">
        <v>15</v>
      </c>
      <c r="M638" s="301" t="s">
        <v>17029</v>
      </c>
      <c r="N638" s="301" t="s">
        <v>17064</v>
      </c>
      <c r="O638" s="304" t="s">
        <v>17033</v>
      </c>
      <c r="P638" s="308">
        <v>4308841.66</v>
      </c>
      <c r="Q638" s="308"/>
      <c r="R638" s="308">
        <v>0</v>
      </c>
      <c r="S638" s="308">
        <v>0</v>
      </c>
      <c r="T638" s="308">
        <f t="shared" ref="T638:T639" si="263">P638-R638-S638</f>
        <v>4308841.66</v>
      </c>
      <c r="U638" s="302">
        <f t="shared" si="262"/>
        <v>8326.9077030108601</v>
      </c>
      <c r="V638" s="308">
        <v>8326.9076952807936</v>
      </c>
    </row>
    <row r="639" spans="1:22" ht="35.25" x14ac:dyDescent="0.5">
      <c r="A639" s="267">
        <v>572</v>
      </c>
      <c r="B639" s="267">
        <v>1</v>
      </c>
      <c r="C639" s="317">
        <f>SUBTOTAL(9,$B$377:B639)</f>
        <v>232</v>
      </c>
      <c r="D639" s="310" t="s">
        <v>13139</v>
      </c>
      <c r="E639" s="311" t="s">
        <v>17410</v>
      </c>
      <c r="F639" s="301">
        <v>1962</v>
      </c>
      <c r="G639" s="301" t="s">
        <v>17161</v>
      </c>
      <c r="H639" s="301">
        <v>2</v>
      </c>
      <c r="I639" s="301" t="s">
        <v>16980</v>
      </c>
      <c r="J639" s="312">
        <v>620.52</v>
      </c>
      <c r="K639" s="312">
        <v>390.8</v>
      </c>
      <c r="L639" s="313">
        <v>21</v>
      </c>
      <c r="M639" s="301" t="s">
        <v>17029</v>
      </c>
      <c r="N639" s="301" t="s">
        <v>17064</v>
      </c>
      <c r="O639" s="304" t="s">
        <v>17033</v>
      </c>
      <c r="P639" s="308">
        <v>2105337.34</v>
      </c>
      <c r="Q639" s="308"/>
      <c r="R639" s="308">
        <v>0</v>
      </c>
      <c r="S639" s="308">
        <v>0</v>
      </c>
      <c r="T639" s="308">
        <f t="shared" si="263"/>
        <v>2105337.34</v>
      </c>
      <c r="U639" s="302">
        <f t="shared" si="262"/>
        <v>3392.8597627796039</v>
      </c>
      <c r="V639" s="308">
        <v>5860.9559724102364</v>
      </c>
    </row>
    <row r="640" spans="1:22" ht="35.25" x14ac:dyDescent="0.5">
      <c r="A640" s="267">
        <v>573</v>
      </c>
      <c r="C640" s="334" t="s">
        <v>373</v>
      </c>
      <c r="D640" s="328"/>
      <c r="E640" s="300" t="s">
        <v>17012</v>
      </c>
      <c r="F640" s="301" t="s">
        <v>17012</v>
      </c>
      <c r="G640" s="301" t="s">
        <v>17012</v>
      </c>
      <c r="H640" s="301" t="s">
        <v>17012</v>
      </c>
      <c r="I640" s="301" t="s">
        <v>17012</v>
      </c>
      <c r="J640" s="306">
        <f>J641</f>
        <v>875.2</v>
      </c>
      <c r="K640" s="306">
        <f t="shared" ref="K640:T640" si="264">K641</f>
        <v>875.2</v>
      </c>
      <c r="L640" s="307">
        <f t="shared" si="264"/>
        <v>30</v>
      </c>
      <c r="M640" s="301" t="s">
        <v>17012</v>
      </c>
      <c r="N640" s="301" t="s">
        <v>17012</v>
      </c>
      <c r="O640" s="304" t="s">
        <v>17012</v>
      </c>
      <c r="P640" s="324">
        <v>113869.7</v>
      </c>
      <c r="Q640" s="306">
        <f t="shared" si="264"/>
        <v>0</v>
      </c>
      <c r="R640" s="306">
        <f t="shared" si="264"/>
        <v>0</v>
      </c>
      <c r="S640" s="306">
        <f t="shared" si="264"/>
        <v>0</v>
      </c>
      <c r="T640" s="306">
        <f t="shared" si="264"/>
        <v>113869.7</v>
      </c>
      <c r="U640" s="302">
        <f t="shared" si="262"/>
        <v>130.10706124314441</v>
      </c>
      <c r="V640" s="308">
        <f>V641</f>
        <v>130.10706124314441</v>
      </c>
    </row>
    <row r="641" spans="1:22" ht="35.25" x14ac:dyDescent="0.5">
      <c r="A641" s="267">
        <v>574</v>
      </c>
      <c r="B641" s="267">
        <v>1</v>
      </c>
      <c r="C641" s="317">
        <f>SUBTOTAL(9,$B$377:B641)</f>
        <v>233</v>
      </c>
      <c r="D641" s="310" t="s">
        <v>375</v>
      </c>
      <c r="E641" s="311"/>
      <c r="F641" s="301">
        <v>1982</v>
      </c>
      <c r="G641" s="301" t="s">
        <v>17162</v>
      </c>
      <c r="H641" s="301">
        <v>2</v>
      </c>
      <c r="I641" s="301" t="s">
        <v>17036</v>
      </c>
      <c r="J641" s="312">
        <v>875.2</v>
      </c>
      <c r="K641" s="312">
        <v>875.2</v>
      </c>
      <c r="L641" s="313">
        <v>30</v>
      </c>
      <c r="M641" s="301" t="s">
        <v>17029</v>
      </c>
      <c r="N641" s="301" t="s">
        <v>17064</v>
      </c>
      <c r="O641" s="304" t="s">
        <v>17033</v>
      </c>
      <c r="P641" s="308">
        <v>113869.7</v>
      </c>
      <c r="Q641" s="308"/>
      <c r="R641" s="308">
        <v>0</v>
      </c>
      <c r="S641" s="308">
        <v>0</v>
      </c>
      <c r="T641" s="308">
        <f t="shared" ref="T641" si="265">P641-R641-S641</f>
        <v>113869.7</v>
      </c>
      <c r="U641" s="302">
        <f t="shared" si="262"/>
        <v>130.10706124314441</v>
      </c>
      <c r="V641" s="308">
        <v>130.10706124314441</v>
      </c>
    </row>
    <row r="642" spans="1:22" ht="35.25" x14ac:dyDescent="0.5">
      <c r="A642" s="267">
        <v>575</v>
      </c>
      <c r="C642" s="334" t="s">
        <v>17007</v>
      </c>
      <c r="D642" s="328"/>
      <c r="E642" s="300" t="s">
        <v>17012</v>
      </c>
      <c r="F642" s="301" t="s">
        <v>17012</v>
      </c>
      <c r="G642" s="301" t="s">
        <v>17012</v>
      </c>
      <c r="H642" s="301" t="s">
        <v>17012</v>
      </c>
      <c r="I642" s="301" t="s">
        <v>17012</v>
      </c>
      <c r="J642" s="306">
        <f>J643</f>
        <v>1051.5</v>
      </c>
      <c r="K642" s="306">
        <f t="shared" ref="K642:T642" si="266">K643</f>
        <v>916.3</v>
      </c>
      <c r="L642" s="307">
        <f t="shared" si="266"/>
        <v>53</v>
      </c>
      <c r="M642" s="301" t="s">
        <v>17012</v>
      </c>
      <c r="N642" s="301" t="s">
        <v>17012</v>
      </c>
      <c r="O642" s="304" t="s">
        <v>17012</v>
      </c>
      <c r="P642" s="324">
        <v>7222802.4000000004</v>
      </c>
      <c r="Q642" s="306">
        <f t="shared" si="266"/>
        <v>0</v>
      </c>
      <c r="R642" s="306">
        <f t="shared" si="266"/>
        <v>0</v>
      </c>
      <c r="S642" s="306">
        <f t="shared" si="266"/>
        <v>0</v>
      </c>
      <c r="T642" s="306">
        <f t="shared" si="266"/>
        <v>7222802.4000000004</v>
      </c>
      <c r="U642" s="302">
        <f t="shared" si="262"/>
        <v>6869.046504992868</v>
      </c>
      <c r="V642" s="308">
        <f>V643</f>
        <v>8362.8667617689025</v>
      </c>
    </row>
    <row r="643" spans="1:22" ht="35.25" x14ac:dyDescent="0.5">
      <c r="A643" s="267">
        <v>576</v>
      </c>
      <c r="B643" s="267">
        <v>1</v>
      </c>
      <c r="C643" s="317">
        <f>SUBTOTAL(9,$B$377:B643)</f>
        <v>234</v>
      </c>
      <c r="D643" s="310" t="s">
        <v>2492</v>
      </c>
      <c r="E643" s="311"/>
      <c r="F643" s="301">
        <v>1984</v>
      </c>
      <c r="G643" s="301" t="s">
        <v>17162</v>
      </c>
      <c r="H643" s="301">
        <v>2</v>
      </c>
      <c r="I643" s="301" t="s">
        <v>17036</v>
      </c>
      <c r="J643" s="312">
        <v>1051.5</v>
      </c>
      <c r="K643" s="312">
        <v>916.3</v>
      </c>
      <c r="L643" s="313">
        <v>53</v>
      </c>
      <c r="M643" s="301" t="s">
        <v>17029</v>
      </c>
      <c r="N643" s="301" t="s">
        <v>17045</v>
      </c>
      <c r="O643" s="304" t="s">
        <v>17095</v>
      </c>
      <c r="P643" s="308">
        <v>7222802.4000000004</v>
      </c>
      <c r="Q643" s="308"/>
      <c r="R643" s="308">
        <v>0</v>
      </c>
      <c r="S643" s="308">
        <v>0</v>
      </c>
      <c r="T643" s="308">
        <f t="shared" ref="T643" si="267">P643-R643-S643</f>
        <v>7222802.4000000004</v>
      </c>
      <c r="U643" s="302">
        <f t="shared" si="262"/>
        <v>6869.046504992868</v>
      </c>
      <c r="V643" s="308">
        <v>8362.8667617689025</v>
      </c>
    </row>
    <row r="644" spans="1:22" ht="35.25" x14ac:dyDescent="0.5">
      <c r="A644" s="267">
        <v>577</v>
      </c>
      <c r="C644" s="334" t="s">
        <v>219</v>
      </c>
      <c r="D644" s="328"/>
      <c r="E644" s="300" t="s">
        <v>17012</v>
      </c>
      <c r="F644" s="301" t="s">
        <v>17012</v>
      </c>
      <c r="G644" s="301" t="s">
        <v>17012</v>
      </c>
      <c r="H644" s="301" t="s">
        <v>17012</v>
      </c>
      <c r="I644" s="301" t="s">
        <v>17012</v>
      </c>
      <c r="J644" s="306">
        <f>J645</f>
        <v>777.3</v>
      </c>
      <c r="K644" s="306">
        <f t="shared" ref="K644:T644" si="268">K645</f>
        <v>469.4</v>
      </c>
      <c r="L644" s="307">
        <f t="shared" si="268"/>
        <v>35</v>
      </c>
      <c r="M644" s="301" t="s">
        <v>17012</v>
      </c>
      <c r="N644" s="301" t="s">
        <v>17012</v>
      </c>
      <c r="O644" s="304" t="s">
        <v>17012</v>
      </c>
      <c r="P644" s="324">
        <v>5195830.6500000004</v>
      </c>
      <c r="Q644" s="306">
        <f t="shared" si="268"/>
        <v>0</v>
      </c>
      <c r="R644" s="306">
        <f t="shared" si="268"/>
        <v>0</v>
      </c>
      <c r="S644" s="306">
        <f t="shared" si="268"/>
        <v>0</v>
      </c>
      <c r="T644" s="306">
        <f t="shared" si="268"/>
        <v>5195830.6500000004</v>
      </c>
      <c r="U644" s="302">
        <f t="shared" si="262"/>
        <v>6684.4598610575076</v>
      </c>
      <c r="V644" s="308">
        <f>V645</f>
        <v>8729.1264633989449</v>
      </c>
    </row>
    <row r="645" spans="1:22" ht="35.25" x14ac:dyDescent="0.5">
      <c r="A645" s="267">
        <v>578</v>
      </c>
      <c r="B645" s="267">
        <v>1</v>
      </c>
      <c r="C645" s="317">
        <f>SUBTOTAL(9,$B$377:B645)</f>
        <v>235</v>
      </c>
      <c r="D645" s="310" t="s">
        <v>240</v>
      </c>
      <c r="E645" s="311"/>
      <c r="F645" s="301">
        <v>1978</v>
      </c>
      <c r="G645" s="301" t="s">
        <v>17162</v>
      </c>
      <c r="H645" s="301">
        <v>2</v>
      </c>
      <c r="I645" s="301" t="s">
        <v>16982</v>
      </c>
      <c r="J645" s="312">
        <v>777.3</v>
      </c>
      <c r="K645" s="312">
        <v>469.4</v>
      </c>
      <c r="L645" s="313">
        <v>35</v>
      </c>
      <c r="M645" s="301" t="s">
        <v>17029</v>
      </c>
      <c r="N645" s="301" t="s">
        <v>17064</v>
      </c>
      <c r="O645" s="304" t="s">
        <v>17033</v>
      </c>
      <c r="P645" s="308">
        <v>5195830.6500000004</v>
      </c>
      <c r="Q645" s="308"/>
      <c r="R645" s="308">
        <v>0</v>
      </c>
      <c r="S645" s="308">
        <v>0</v>
      </c>
      <c r="T645" s="308">
        <f t="shared" ref="T645" si="269">P645-R645-S645</f>
        <v>5195830.6500000004</v>
      </c>
      <c r="U645" s="302">
        <f t="shared" si="262"/>
        <v>6684.4598610575076</v>
      </c>
      <c r="V645" s="308">
        <v>8729.1264633989449</v>
      </c>
    </row>
    <row r="646" spans="1:22" ht="35.25" x14ac:dyDescent="0.5">
      <c r="A646" s="267">
        <v>579</v>
      </c>
      <c r="C646" s="334" t="s">
        <v>235</v>
      </c>
      <c r="D646" s="328"/>
      <c r="E646" s="300" t="s">
        <v>17012</v>
      </c>
      <c r="F646" s="301" t="s">
        <v>17012</v>
      </c>
      <c r="G646" s="301" t="s">
        <v>17012</v>
      </c>
      <c r="H646" s="301" t="s">
        <v>17012</v>
      </c>
      <c r="I646" s="301" t="s">
        <v>17012</v>
      </c>
      <c r="J646" s="306">
        <f>SUM(J647:J648)</f>
        <v>12669.1</v>
      </c>
      <c r="K646" s="306">
        <f t="shared" ref="K646:T646" si="270">SUM(K647:K648)</f>
        <v>9564.2999999999993</v>
      </c>
      <c r="L646" s="307">
        <f t="shared" si="270"/>
        <v>353</v>
      </c>
      <c r="M646" s="301" t="s">
        <v>17012</v>
      </c>
      <c r="N646" s="301" t="s">
        <v>17012</v>
      </c>
      <c r="O646" s="304" t="s">
        <v>17012</v>
      </c>
      <c r="P646" s="324">
        <v>21743242.170000002</v>
      </c>
      <c r="Q646" s="306">
        <f t="shared" si="270"/>
        <v>0</v>
      </c>
      <c r="R646" s="306">
        <f t="shared" si="270"/>
        <v>0</v>
      </c>
      <c r="S646" s="306">
        <f t="shared" si="270"/>
        <v>0</v>
      </c>
      <c r="T646" s="306">
        <f t="shared" si="270"/>
        <v>21743242.170000002</v>
      </c>
      <c r="U646" s="302">
        <f t="shared" si="262"/>
        <v>1716.2420511322825</v>
      </c>
      <c r="V646" s="308">
        <f>MAX(V647:V648)</f>
        <v>4210.3203280110829</v>
      </c>
    </row>
    <row r="647" spans="1:22" ht="35.25" x14ac:dyDescent="0.5">
      <c r="A647" s="267">
        <v>580</v>
      </c>
      <c r="B647" s="267">
        <v>1</v>
      </c>
      <c r="C647" s="317">
        <f>SUBTOTAL(9,$B$377:B647)</f>
        <v>236</v>
      </c>
      <c r="D647" s="310" t="s">
        <v>236</v>
      </c>
      <c r="E647" s="311"/>
      <c r="F647" s="301">
        <v>2007</v>
      </c>
      <c r="G647" s="301" t="s">
        <v>17162</v>
      </c>
      <c r="H647" s="301">
        <v>5</v>
      </c>
      <c r="I647" s="301" t="s">
        <v>17032</v>
      </c>
      <c r="J647" s="312">
        <v>7146.1</v>
      </c>
      <c r="K647" s="312">
        <v>4993.7</v>
      </c>
      <c r="L647" s="313">
        <v>145</v>
      </c>
      <c r="M647" s="301" t="s">
        <v>17029</v>
      </c>
      <c r="N647" s="301" t="s">
        <v>17045</v>
      </c>
      <c r="O647" s="304" t="s">
        <v>17144</v>
      </c>
      <c r="P647" s="308">
        <v>9893936.3399999999</v>
      </c>
      <c r="Q647" s="308"/>
      <c r="R647" s="308">
        <v>0</v>
      </c>
      <c r="S647" s="308">
        <v>0</v>
      </c>
      <c r="T647" s="308">
        <f t="shared" ref="T647:T648" si="271">P647-R647-S647</f>
        <v>9893936.3399999999</v>
      </c>
      <c r="U647" s="302">
        <f t="shared" si="262"/>
        <v>1384.5225143784721</v>
      </c>
      <c r="V647" s="308">
        <v>4210.3203280110829</v>
      </c>
    </row>
    <row r="648" spans="1:22" ht="35.25" x14ac:dyDescent="0.5">
      <c r="B648" s="267">
        <v>1</v>
      </c>
      <c r="C648" s="317">
        <f>SUBTOTAL(9,$B$377:B648)</f>
        <v>237</v>
      </c>
      <c r="D648" s="310" t="s">
        <v>14441</v>
      </c>
      <c r="E648" s="311"/>
      <c r="F648" s="301">
        <v>1979</v>
      </c>
      <c r="G648" s="301" t="s">
        <v>17162</v>
      </c>
      <c r="H648" s="301">
        <v>5</v>
      </c>
      <c r="I648" s="301" t="s">
        <v>17035</v>
      </c>
      <c r="J648" s="312">
        <v>5523</v>
      </c>
      <c r="K648" s="312">
        <v>4570.6000000000004</v>
      </c>
      <c r="L648" s="313">
        <v>208</v>
      </c>
      <c r="M648" s="301" t="s">
        <v>17029</v>
      </c>
      <c r="N648" s="301" t="s">
        <v>17045</v>
      </c>
      <c r="O648" s="304" t="s">
        <v>17295</v>
      </c>
      <c r="P648" s="308">
        <v>11849305.83</v>
      </c>
      <c r="Q648" s="308"/>
      <c r="R648" s="308">
        <v>0</v>
      </c>
      <c r="S648" s="308">
        <v>0</v>
      </c>
      <c r="T648" s="308">
        <f t="shared" si="271"/>
        <v>11849305.83</v>
      </c>
      <c r="U648" s="302">
        <f t="shared" si="262"/>
        <v>2145.4473709940248</v>
      </c>
      <c r="V648" s="308">
        <v>2416.1975013579577</v>
      </c>
    </row>
    <row r="649" spans="1:22" ht="35.25" x14ac:dyDescent="0.5">
      <c r="A649" s="267">
        <v>582</v>
      </c>
      <c r="C649" s="334" t="s">
        <v>220</v>
      </c>
      <c r="D649" s="328"/>
      <c r="E649" s="300" t="s">
        <v>17012</v>
      </c>
      <c r="F649" s="301" t="s">
        <v>17012</v>
      </c>
      <c r="G649" s="301" t="s">
        <v>17012</v>
      </c>
      <c r="H649" s="301" t="s">
        <v>17012</v>
      </c>
      <c r="I649" s="301" t="s">
        <v>17012</v>
      </c>
      <c r="J649" s="306">
        <f>SUM(J650:J654)</f>
        <v>13162.399999999998</v>
      </c>
      <c r="K649" s="306">
        <f t="shared" ref="K649:T649" si="272">SUM(K650:K654)</f>
        <v>10975.2</v>
      </c>
      <c r="L649" s="307">
        <f t="shared" si="272"/>
        <v>493</v>
      </c>
      <c r="M649" s="301" t="s">
        <v>17012</v>
      </c>
      <c r="N649" s="301" t="s">
        <v>17012</v>
      </c>
      <c r="O649" s="304" t="s">
        <v>17012</v>
      </c>
      <c r="P649" s="324">
        <v>50037069.509999998</v>
      </c>
      <c r="Q649" s="306">
        <f t="shared" si="272"/>
        <v>0</v>
      </c>
      <c r="R649" s="306">
        <f t="shared" si="272"/>
        <v>0</v>
      </c>
      <c r="S649" s="306">
        <f t="shared" si="272"/>
        <v>0</v>
      </c>
      <c r="T649" s="306">
        <f t="shared" si="272"/>
        <v>50037069.509999998</v>
      </c>
      <c r="U649" s="302">
        <f t="shared" si="262"/>
        <v>3801.5156438035619</v>
      </c>
      <c r="V649" s="308">
        <f>MAX(V650:V654)</f>
        <v>9886.0494379746833</v>
      </c>
    </row>
    <row r="650" spans="1:22" ht="35.25" x14ac:dyDescent="0.5">
      <c r="A650" s="267">
        <v>583</v>
      </c>
      <c r="B650" s="267">
        <v>1</v>
      </c>
      <c r="C650" s="317">
        <f>SUBTOTAL(9,$B$377:B650)</f>
        <v>238</v>
      </c>
      <c r="D650" s="310" t="s">
        <v>241</v>
      </c>
      <c r="E650" s="311"/>
      <c r="F650" s="301">
        <v>1976</v>
      </c>
      <c r="G650" s="301" t="s">
        <v>17034</v>
      </c>
      <c r="H650" s="301">
        <v>5</v>
      </c>
      <c r="I650" s="301" t="s">
        <v>17035</v>
      </c>
      <c r="J650" s="312">
        <v>5511.9</v>
      </c>
      <c r="K650" s="312">
        <v>4547.1000000000004</v>
      </c>
      <c r="L650" s="313">
        <v>204</v>
      </c>
      <c r="M650" s="301" t="s">
        <v>17029</v>
      </c>
      <c r="N650" s="301" t="s">
        <v>17045</v>
      </c>
      <c r="O650" s="304" t="s">
        <v>17141</v>
      </c>
      <c r="P650" s="308">
        <v>14844448.329999998</v>
      </c>
      <c r="Q650" s="308"/>
      <c r="R650" s="308">
        <v>0</v>
      </c>
      <c r="S650" s="308">
        <v>0</v>
      </c>
      <c r="T650" s="308">
        <f t="shared" ref="T650:T654" si="273">P650-R650-S650</f>
        <v>14844448.329999998</v>
      </c>
      <c r="U650" s="302">
        <f t="shared" si="262"/>
        <v>2693.1635788022277</v>
      </c>
      <c r="V650" s="308">
        <v>2693.1635788022277</v>
      </c>
    </row>
    <row r="651" spans="1:22" ht="35.25" x14ac:dyDescent="0.5">
      <c r="A651" s="267">
        <v>584</v>
      </c>
      <c r="B651" s="267">
        <v>1</v>
      </c>
      <c r="C651" s="317">
        <f>SUBTOTAL(9,$B$377:B651)</f>
        <v>239</v>
      </c>
      <c r="D651" s="310" t="s">
        <v>242</v>
      </c>
      <c r="E651" s="311"/>
      <c r="F651" s="301">
        <v>1982</v>
      </c>
      <c r="G651" s="301" t="s">
        <v>17162</v>
      </c>
      <c r="H651" s="301">
        <v>2</v>
      </c>
      <c r="I651" s="301" t="s">
        <v>16982</v>
      </c>
      <c r="J651" s="312">
        <v>790</v>
      </c>
      <c r="K651" s="312">
        <v>729.9</v>
      </c>
      <c r="L651" s="313">
        <v>37</v>
      </c>
      <c r="M651" s="301" t="s">
        <v>17029</v>
      </c>
      <c r="N651" s="301" t="s">
        <v>17045</v>
      </c>
      <c r="O651" s="304" t="s">
        <v>17144</v>
      </c>
      <c r="P651" s="308">
        <v>5990181.4799999995</v>
      </c>
      <c r="Q651" s="308"/>
      <c r="R651" s="308">
        <v>0</v>
      </c>
      <c r="S651" s="308">
        <v>0</v>
      </c>
      <c r="T651" s="308">
        <f t="shared" si="273"/>
        <v>5990181.4799999995</v>
      </c>
      <c r="U651" s="302">
        <f t="shared" si="262"/>
        <v>7582.5082025316451</v>
      </c>
      <c r="V651" s="308">
        <v>9886.0494379746833</v>
      </c>
    </row>
    <row r="652" spans="1:22" ht="35.25" x14ac:dyDescent="0.5">
      <c r="A652" s="267">
        <v>323</v>
      </c>
      <c r="B652" s="267">
        <v>1</v>
      </c>
      <c r="C652" s="317">
        <f>SUBTOTAL(9,$B$377:B652)</f>
        <v>240</v>
      </c>
      <c r="D652" s="310" t="s">
        <v>226</v>
      </c>
      <c r="E652" s="311"/>
      <c r="F652" s="301">
        <v>1962</v>
      </c>
      <c r="G652" s="301" t="s">
        <v>17162</v>
      </c>
      <c r="H652" s="301">
        <v>3</v>
      </c>
      <c r="I652" s="301" t="s">
        <v>16982</v>
      </c>
      <c r="J652" s="312">
        <v>959.9</v>
      </c>
      <c r="K652" s="312">
        <v>812.8</v>
      </c>
      <c r="L652" s="313">
        <v>40</v>
      </c>
      <c r="M652" s="301" t="s">
        <v>17029</v>
      </c>
      <c r="N652" s="301" t="s">
        <v>17045</v>
      </c>
      <c r="O652" s="304" t="s">
        <v>17141</v>
      </c>
      <c r="P652" s="308">
        <v>6192006.4600000009</v>
      </c>
      <c r="Q652" s="308"/>
      <c r="R652" s="308">
        <v>0</v>
      </c>
      <c r="S652" s="308">
        <v>0</v>
      </c>
      <c r="T652" s="308">
        <f t="shared" si="273"/>
        <v>6192006.4600000009</v>
      </c>
      <c r="U652" s="302">
        <f t="shared" si="262"/>
        <v>6450.6786748619661</v>
      </c>
      <c r="V652" s="308">
        <v>6961.158162308574</v>
      </c>
    </row>
    <row r="653" spans="1:22" ht="35.25" x14ac:dyDescent="0.5">
      <c r="A653" s="267">
        <v>324</v>
      </c>
      <c r="B653" s="267">
        <v>1</v>
      </c>
      <c r="C653" s="317">
        <f>SUBTOTAL(9,$B$377:B653)</f>
        <v>241</v>
      </c>
      <c r="D653" s="310" t="s">
        <v>14716</v>
      </c>
      <c r="E653" s="311"/>
      <c r="F653" s="301">
        <v>1967</v>
      </c>
      <c r="G653" s="301" t="s">
        <v>17162</v>
      </c>
      <c r="H653" s="301">
        <v>4</v>
      </c>
      <c r="I653" s="301" t="s">
        <v>17032</v>
      </c>
      <c r="J653" s="312">
        <v>2500.9</v>
      </c>
      <c r="K653" s="312">
        <v>2416.3000000000002</v>
      </c>
      <c r="L653" s="313">
        <v>117</v>
      </c>
      <c r="M653" s="301" t="s">
        <v>17029</v>
      </c>
      <c r="N653" s="301" t="s">
        <v>17045</v>
      </c>
      <c r="O653" s="304" t="s">
        <v>17141</v>
      </c>
      <c r="P653" s="308">
        <v>13222163.889999999</v>
      </c>
      <c r="Q653" s="308"/>
      <c r="R653" s="308">
        <v>0</v>
      </c>
      <c r="S653" s="308">
        <v>0</v>
      </c>
      <c r="T653" s="308">
        <f t="shared" si="273"/>
        <v>13222163.889999999</v>
      </c>
      <c r="U653" s="302">
        <f t="shared" si="262"/>
        <v>5286.9622495901467</v>
      </c>
      <c r="V653" s="308">
        <v>8312.1200000000008</v>
      </c>
    </row>
    <row r="654" spans="1:22" ht="35.25" x14ac:dyDescent="0.5">
      <c r="B654" s="267">
        <v>1</v>
      </c>
      <c r="C654" s="317">
        <f>SUBTOTAL(9,$B$377:B654)</f>
        <v>242</v>
      </c>
      <c r="D654" s="310" t="s">
        <v>225</v>
      </c>
      <c r="E654" s="311"/>
      <c r="F654" s="301">
        <v>1966</v>
      </c>
      <c r="G654" s="301" t="s">
        <v>17162</v>
      </c>
      <c r="H654" s="301">
        <v>4</v>
      </c>
      <c r="I654" s="301" t="s">
        <v>17032</v>
      </c>
      <c r="J654" s="312">
        <v>3399.7</v>
      </c>
      <c r="K654" s="312">
        <v>2469.1</v>
      </c>
      <c r="L654" s="313">
        <v>95</v>
      </c>
      <c r="M654" s="301" t="s">
        <v>17029</v>
      </c>
      <c r="N654" s="301" t="s">
        <v>17045</v>
      </c>
      <c r="O654" s="304" t="s">
        <v>17141</v>
      </c>
      <c r="P654" s="308">
        <v>9788269.3499999996</v>
      </c>
      <c r="Q654" s="308"/>
      <c r="R654" s="308">
        <v>0</v>
      </c>
      <c r="S654" s="308">
        <v>0</v>
      </c>
      <c r="T654" s="308">
        <f t="shared" si="273"/>
        <v>9788269.3499999996</v>
      </c>
      <c r="U654" s="302">
        <f>P654/J654</f>
        <v>2879.1567932464632</v>
      </c>
      <c r="V654" s="308">
        <v>3598.841803688561</v>
      </c>
    </row>
    <row r="655" spans="1:22" ht="35.25" x14ac:dyDescent="0.5">
      <c r="A655" s="267">
        <v>585</v>
      </c>
      <c r="C655" s="334" t="s">
        <v>221</v>
      </c>
      <c r="D655" s="328"/>
      <c r="E655" s="300" t="s">
        <v>17012</v>
      </c>
      <c r="F655" s="301" t="s">
        <v>17012</v>
      </c>
      <c r="G655" s="301" t="s">
        <v>17012</v>
      </c>
      <c r="H655" s="301" t="s">
        <v>17012</v>
      </c>
      <c r="I655" s="301" t="s">
        <v>17012</v>
      </c>
      <c r="J655" s="306">
        <f>SUM(J656:J657)</f>
        <v>13942.560000000001</v>
      </c>
      <c r="K655" s="306">
        <f t="shared" ref="K655:T655" si="274">SUM(K656:K657)</f>
        <v>10511.86</v>
      </c>
      <c r="L655" s="307">
        <f t="shared" si="274"/>
        <v>469</v>
      </c>
      <c r="M655" s="301" t="s">
        <v>17012</v>
      </c>
      <c r="N655" s="301" t="s">
        <v>17012</v>
      </c>
      <c r="O655" s="304" t="s">
        <v>17012</v>
      </c>
      <c r="P655" s="324">
        <v>30199080.329999998</v>
      </c>
      <c r="Q655" s="306">
        <f t="shared" si="274"/>
        <v>0</v>
      </c>
      <c r="R655" s="306">
        <f t="shared" si="274"/>
        <v>0</v>
      </c>
      <c r="S655" s="306">
        <f t="shared" si="274"/>
        <v>0</v>
      </c>
      <c r="T655" s="306">
        <f t="shared" si="274"/>
        <v>30199080.329999998</v>
      </c>
      <c r="U655" s="302">
        <f t="shared" si="262"/>
        <v>2165.9638065032532</v>
      </c>
      <c r="V655" s="308">
        <f>MAX(V656:V657)</f>
        <v>2480.0785206902924</v>
      </c>
    </row>
    <row r="656" spans="1:22" ht="35.25" x14ac:dyDescent="0.5">
      <c r="A656" s="267">
        <v>586</v>
      </c>
      <c r="B656" s="267">
        <v>1</v>
      </c>
      <c r="C656" s="317">
        <f>SUBTOTAL(9,$B$377:B656)</f>
        <v>243</v>
      </c>
      <c r="D656" s="310" t="s">
        <v>237</v>
      </c>
      <c r="E656" s="311"/>
      <c r="F656" s="301">
        <v>1977</v>
      </c>
      <c r="G656" s="301" t="s">
        <v>17162</v>
      </c>
      <c r="H656" s="301">
        <v>5</v>
      </c>
      <c r="I656" s="301" t="s">
        <v>17035</v>
      </c>
      <c r="J656" s="312">
        <v>5897.21</v>
      </c>
      <c r="K656" s="312">
        <v>4536.71</v>
      </c>
      <c r="L656" s="313">
        <v>221</v>
      </c>
      <c r="M656" s="301" t="s">
        <v>17029</v>
      </c>
      <c r="N656" s="301" t="s">
        <v>17045</v>
      </c>
      <c r="O656" s="304" t="s">
        <v>17142</v>
      </c>
      <c r="P656" s="308">
        <v>13250703.139999999</v>
      </c>
      <c r="Q656" s="308"/>
      <c r="R656" s="308">
        <v>0</v>
      </c>
      <c r="S656" s="308">
        <v>0</v>
      </c>
      <c r="T656" s="308">
        <f t="shared" ref="T656:T657" si="275">P656-R656-S656</f>
        <v>13250703.139999999</v>
      </c>
      <c r="U656" s="302">
        <f t="shared" si="262"/>
        <v>2246.9444262625884</v>
      </c>
      <c r="V656" s="308">
        <v>2480.0785206902924</v>
      </c>
    </row>
    <row r="657" spans="1:16198" ht="35.25" x14ac:dyDescent="0.5">
      <c r="B657" s="267">
        <v>1</v>
      </c>
      <c r="C657" s="317">
        <f>SUBTOTAL(9,$B$377:B657)</f>
        <v>244</v>
      </c>
      <c r="D657" s="310" t="s">
        <v>228</v>
      </c>
      <c r="E657" s="311"/>
      <c r="F657" s="301">
        <v>1989</v>
      </c>
      <c r="G657" s="301" t="s">
        <v>17162</v>
      </c>
      <c r="H657" s="301">
        <v>5</v>
      </c>
      <c r="I657" s="301" t="s">
        <v>17038</v>
      </c>
      <c r="J657" s="312">
        <v>8045.35</v>
      </c>
      <c r="K657" s="312">
        <v>5975.15</v>
      </c>
      <c r="L657" s="313">
        <v>248</v>
      </c>
      <c r="M657" s="301" t="s">
        <v>17029</v>
      </c>
      <c r="N657" s="301" t="s">
        <v>17045</v>
      </c>
      <c r="O657" s="304" t="s">
        <v>17142</v>
      </c>
      <c r="P657" s="308">
        <v>16948377.190000001</v>
      </c>
      <c r="Q657" s="308"/>
      <c r="R657" s="308">
        <v>0</v>
      </c>
      <c r="S657" s="308">
        <v>0</v>
      </c>
      <c r="T657" s="308">
        <f t="shared" si="275"/>
        <v>16948377.190000001</v>
      </c>
      <c r="U657" s="302">
        <f>P657/J657</f>
        <v>2106.6053297867711</v>
      </c>
      <c r="V657" s="308">
        <v>2106.6053297867711</v>
      </c>
    </row>
    <row r="658" spans="1:16198" ht="35.25" x14ac:dyDescent="0.5">
      <c r="A658" s="267">
        <v>587</v>
      </c>
      <c r="C658" s="334" t="s">
        <v>222</v>
      </c>
      <c r="D658" s="328"/>
      <c r="E658" s="300" t="s">
        <v>17012</v>
      </c>
      <c r="F658" s="301" t="s">
        <v>17012</v>
      </c>
      <c r="G658" s="301" t="s">
        <v>17012</v>
      </c>
      <c r="H658" s="301" t="s">
        <v>17012</v>
      </c>
      <c r="I658" s="301" t="s">
        <v>17012</v>
      </c>
      <c r="J658" s="306">
        <f>SUM(J659:J661)</f>
        <v>12133.42</v>
      </c>
      <c r="K658" s="306">
        <f>SUM(K659:K661)</f>
        <v>9576.2999999999993</v>
      </c>
      <c r="L658" s="307">
        <f>SUM(L659:L661)</f>
        <v>348</v>
      </c>
      <c r="M658" s="301" t="s">
        <v>17012</v>
      </c>
      <c r="N658" s="301" t="s">
        <v>17012</v>
      </c>
      <c r="O658" s="304" t="s">
        <v>17012</v>
      </c>
      <c r="P658" s="324">
        <v>36092675.659999996</v>
      </c>
      <c r="Q658" s="306">
        <f>SUM(Q659:Q661)</f>
        <v>0</v>
      </c>
      <c r="R658" s="306">
        <f>SUM(R659:R661)</f>
        <v>0</v>
      </c>
      <c r="S658" s="306">
        <f>SUM(S659:S661)</f>
        <v>0</v>
      </c>
      <c r="T658" s="306">
        <f>SUM(T659:T661)</f>
        <v>36092675.659999996</v>
      </c>
      <c r="U658" s="302">
        <f t="shared" si="262"/>
        <v>2974.6498233803823</v>
      </c>
      <c r="V658" s="308">
        <f>MAX(V659:V661)</f>
        <v>9991.3407334551066</v>
      </c>
    </row>
    <row r="659" spans="1:16198" ht="35.25" x14ac:dyDescent="0.5">
      <c r="A659" s="267">
        <v>588</v>
      </c>
      <c r="B659" s="267">
        <v>1</v>
      </c>
      <c r="C659" s="317">
        <f>SUBTOTAL(9,$B$377:B659)</f>
        <v>245</v>
      </c>
      <c r="D659" s="310" t="s">
        <v>238</v>
      </c>
      <c r="E659" s="311"/>
      <c r="F659" s="301">
        <v>1974</v>
      </c>
      <c r="G659" s="301" t="s">
        <v>17162</v>
      </c>
      <c r="H659" s="301">
        <v>5</v>
      </c>
      <c r="I659" s="301" t="s">
        <v>17031</v>
      </c>
      <c r="J659" s="312">
        <v>8070.62</v>
      </c>
      <c r="K659" s="312">
        <v>6208.4</v>
      </c>
      <c r="L659" s="313">
        <v>210</v>
      </c>
      <c r="M659" s="301" t="s">
        <v>17029</v>
      </c>
      <c r="N659" s="301" t="s">
        <v>17045</v>
      </c>
      <c r="O659" s="304" t="s">
        <v>17145</v>
      </c>
      <c r="P659" s="308">
        <v>21710653.119999997</v>
      </c>
      <c r="Q659" s="308"/>
      <c r="R659" s="308">
        <v>0</v>
      </c>
      <c r="S659" s="308">
        <v>0</v>
      </c>
      <c r="T659" s="308">
        <f t="shared" ref="T659:T661" si="276">P659-R659-S659</f>
        <v>21710653.119999997</v>
      </c>
      <c r="U659" s="302">
        <f t="shared" si="262"/>
        <v>2690.0849154092248</v>
      </c>
      <c r="V659" s="308">
        <v>2740.77864154179</v>
      </c>
    </row>
    <row r="660" spans="1:16198" ht="35.25" x14ac:dyDescent="0.5">
      <c r="A660" s="267">
        <v>589</v>
      </c>
      <c r="B660" s="267">
        <v>1</v>
      </c>
      <c r="C660" s="317">
        <f>SUBTOTAL(9,$B$377:B660)</f>
        <v>246</v>
      </c>
      <c r="D660" s="310" t="s">
        <v>239</v>
      </c>
      <c r="E660" s="311"/>
      <c r="F660" s="301">
        <v>1969</v>
      </c>
      <c r="G660" s="301" t="s">
        <v>17162</v>
      </c>
      <c r="H660" s="301">
        <v>2</v>
      </c>
      <c r="I660" s="301" t="s">
        <v>16982</v>
      </c>
      <c r="J660" s="312">
        <v>711.7</v>
      </c>
      <c r="K660" s="312">
        <v>659.6</v>
      </c>
      <c r="L660" s="313">
        <v>24</v>
      </c>
      <c r="M660" s="301" t="s">
        <v>17029</v>
      </c>
      <c r="N660" s="301" t="s">
        <v>17064</v>
      </c>
      <c r="O660" s="304" t="s">
        <v>17033</v>
      </c>
      <c r="P660" s="308">
        <v>6089437.2000000002</v>
      </c>
      <c r="Q660" s="308"/>
      <c r="R660" s="308">
        <v>0</v>
      </c>
      <c r="S660" s="308">
        <v>0</v>
      </c>
      <c r="T660" s="308">
        <f t="shared" si="276"/>
        <v>6089437.2000000002</v>
      </c>
      <c r="U660" s="302">
        <f t="shared" si="262"/>
        <v>8556.1854714064921</v>
      </c>
      <c r="V660" s="308">
        <v>9991.3407334551066</v>
      </c>
    </row>
    <row r="661" spans="1:16198" ht="35.25" x14ac:dyDescent="0.5">
      <c r="B661" s="267">
        <v>1</v>
      </c>
      <c r="C661" s="317">
        <f>SUBTOTAL(9,$B$377:B661)</f>
        <v>247</v>
      </c>
      <c r="D661" s="310" t="s">
        <v>2592</v>
      </c>
      <c r="E661" s="311"/>
      <c r="F661" s="301">
        <v>1981</v>
      </c>
      <c r="G661" s="301" t="s">
        <v>17162</v>
      </c>
      <c r="H661" s="301">
        <v>5</v>
      </c>
      <c r="I661" s="301" t="s">
        <v>17032</v>
      </c>
      <c r="J661" s="312">
        <v>3351.1</v>
      </c>
      <c r="K661" s="312">
        <v>2708.3</v>
      </c>
      <c r="L661" s="313">
        <v>114</v>
      </c>
      <c r="M661" s="301" t="s">
        <v>17029</v>
      </c>
      <c r="N661" s="301" t="s">
        <v>17064</v>
      </c>
      <c r="O661" s="304" t="s">
        <v>17033</v>
      </c>
      <c r="P661" s="308">
        <v>8292585.3399999999</v>
      </c>
      <c r="Q661" s="308"/>
      <c r="R661" s="308">
        <v>0</v>
      </c>
      <c r="S661" s="308">
        <v>0</v>
      </c>
      <c r="T661" s="308">
        <f t="shared" si="276"/>
        <v>8292585.3399999999</v>
      </c>
      <c r="U661" s="302">
        <f t="shared" si="262"/>
        <v>2474.5860583092121</v>
      </c>
      <c r="V661" s="308">
        <v>3034.2647268359647</v>
      </c>
    </row>
    <row r="662" spans="1:16198" ht="35.25" x14ac:dyDescent="0.5">
      <c r="A662" s="267">
        <v>335</v>
      </c>
      <c r="C662" s="334" t="s">
        <v>223</v>
      </c>
      <c r="D662" s="309"/>
      <c r="E662" s="300" t="s">
        <v>17012</v>
      </c>
      <c r="F662" s="301" t="s">
        <v>17012</v>
      </c>
      <c r="G662" s="301" t="s">
        <v>17012</v>
      </c>
      <c r="H662" s="301" t="s">
        <v>17012</v>
      </c>
      <c r="I662" s="301" t="s">
        <v>17012</v>
      </c>
      <c r="J662" s="306">
        <f>J663</f>
        <v>609.5</v>
      </c>
      <c r="K662" s="306">
        <f t="shared" ref="K662:T662" si="277">K663</f>
        <v>564.4</v>
      </c>
      <c r="L662" s="307">
        <f t="shared" si="277"/>
        <v>18</v>
      </c>
      <c r="M662" s="301" t="s">
        <v>17012</v>
      </c>
      <c r="N662" s="301" t="s">
        <v>17012</v>
      </c>
      <c r="O662" s="304" t="s">
        <v>17012</v>
      </c>
      <c r="P662" s="324">
        <v>3525851.7</v>
      </c>
      <c r="Q662" s="306">
        <f t="shared" si="277"/>
        <v>0</v>
      </c>
      <c r="R662" s="306">
        <f t="shared" si="277"/>
        <v>0</v>
      </c>
      <c r="S662" s="306">
        <f t="shared" si="277"/>
        <v>492144.32</v>
      </c>
      <c r="T662" s="306">
        <f t="shared" si="277"/>
        <v>3033707.3800000004</v>
      </c>
      <c r="U662" s="302">
        <f t="shared" si="262"/>
        <v>5784.8264150943396</v>
      </c>
      <c r="V662" s="308">
        <f>V663</f>
        <v>9116.035491386383</v>
      </c>
    </row>
    <row r="663" spans="1:16198" ht="35.25" x14ac:dyDescent="0.5">
      <c r="A663" s="267">
        <v>337</v>
      </c>
      <c r="B663" s="267">
        <v>1</v>
      </c>
      <c r="C663" s="317">
        <f>SUBTOTAL(9,$B$377:B663)</f>
        <v>248</v>
      </c>
      <c r="D663" s="310" t="s">
        <v>14448</v>
      </c>
      <c r="E663" s="311" t="s">
        <v>17410</v>
      </c>
      <c r="F663" s="301">
        <v>1917</v>
      </c>
      <c r="G663" s="301" t="s">
        <v>17162</v>
      </c>
      <c r="H663" s="301">
        <v>2</v>
      </c>
      <c r="I663" s="301" t="s">
        <v>16980</v>
      </c>
      <c r="J663" s="312">
        <v>609.5</v>
      </c>
      <c r="K663" s="312">
        <v>564.4</v>
      </c>
      <c r="L663" s="313">
        <v>18</v>
      </c>
      <c r="M663" s="301" t="s">
        <v>17029</v>
      </c>
      <c r="N663" s="301" t="s">
        <v>17064</v>
      </c>
      <c r="O663" s="304" t="s">
        <v>17033</v>
      </c>
      <c r="P663" s="308">
        <v>3525851.7</v>
      </c>
      <c r="Q663" s="308"/>
      <c r="R663" s="308">
        <v>0</v>
      </c>
      <c r="S663" s="308">
        <v>492144.32</v>
      </c>
      <c r="T663" s="308">
        <f t="shared" ref="T663" si="278">P663-R663-S663</f>
        <v>3033707.3800000004</v>
      </c>
      <c r="U663" s="302">
        <f t="shared" si="262"/>
        <v>5784.8264150943396</v>
      </c>
      <c r="V663" s="308">
        <v>9116.035491386383</v>
      </c>
    </row>
    <row r="664" spans="1:16198" ht="35.25" x14ac:dyDescent="0.5">
      <c r="C664" s="334" t="s">
        <v>224</v>
      </c>
      <c r="D664" s="309"/>
      <c r="E664" s="300" t="s">
        <v>17012</v>
      </c>
      <c r="F664" s="301" t="s">
        <v>17012</v>
      </c>
      <c r="G664" s="301" t="s">
        <v>17012</v>
      </c>
      <c r="H664" s="301" t="s">
        <v>17012</v>
      </c>
      <c r="I664" s="301" t="s">
        <v>17012</v>
      </c>
      <c r="J664" s="306">
        <f>J665</f>
        <v>737.1</v>
      </c>
      <c r="K664" s="306">
        <f t="shared" ref="K664:L664" si="279">K665</f>
        <v>707.1</v>
      </c>
      <c r="L664" s="307">
        <f t="shared" si="279"/>
        <v>42</v>
      </c>
      <c r="M664" s="301" t="s">
        <v>17012</v>
      </c>
      <c r="N664" s="301" t="s">
        <v>17012</v>
      </c>
      <c r="O664" s="304" t="s">
        <v>17012</v>
      </c>
      <c r="P664" s="324">
        <v>200000</v>
      </c>
      <c r="Q664" s="306"/>
      <c r="R664" s="306">
        <f>R665</f>
        <v>0</v>
      </c>
      <c r="S664" s="306">
        <f t="shared" ref="S664:T664" si="280">S665</f>
        <v>0</v>
      </c>
      <c r="T664" s="306">
        <f t="shared" si="280"/>
        <v>200000</v>
      </c>
      <c r="U664" s="302">
        <f>U665</f>
        <v>271.33360466693802</v>
      </c>
      <c r="V664" s="308">
        <f>V665</f>
        <v>271.33360466693802</v>
      </c>
    </row>
    <row r="665" spans="1:16198" ht="35.25" x14ac:dyDescent="0.5">
      <c r="B665" s="267">
        <v>1</v>
      </c>
      <c r="C665" s="317">
        <f>SUBTOTAL(9,$B$377:B665)</f>
        <v>249</v>
      </c>
      <c r="D665" s="310" t="s">
        <v>14838</v>
      </c>
      <c r="E665" s="311"/>
      <c r="F665" s="301">
        <v>1978</v>
      </c>
      <c r="G665" s="301" t="s">
        <v>17162</v>
      </c>
      <c r="H665" s="301">
        <v>2</v>
      </c>
      <c r="I665" s="301">
        <v>2</v>
      </c>
      <c r="J665" s="312">
        <v>737.1</v>
      </c>
      <c r="K665" s="312">
        <v>707.1</v>
      </c>
      <c r="L665" s="313">
        <v>42</v>
      </c>
      <c r="M665" s="301" t="s">
        <v>17029</v>
      </c>
      <c r="N665" s="301" t="s">
        <v>17064</v>
      </c>
      <c r="O665" s="304" t="s">
        <v>17033</v>
      </c>
      <c r="P665" s="308">
        <v>200000</v>
      </c>
      <c r="Q665" s="308"/>
      <c r="R665" s="308">
        <v>0</v>
      </c>
      <c r="S665" s="308">
        <v>0</v>
      </c>
      <c r="T665" s="308">
        <f>P665-R665-S665</f>
        <v>200000</v>
      </c>
      <c r="U665" s="302">
        <f>P665/J665</f>
        <v>271.33360466693802</v>
      </c>
      <c r="V665" s="308">
        <f>U665</f>
        <v>271.33360466693802</v>
      </c>
    </row>
    <row r="666" spans="1:16198" ht="35.25" x14ac:dyDescent="0.5">
      <c r="A666" s="267">
        <v>590</v>
      </c>
      <c r="C666" s="334" t="s">
        <v>362</v>
      </c>
      <c r="D666" s="328"/>
      <c r="E666" s="300" t="s">
        <v>17012</v>
      </c>
      <c r="F666" s="301" t="s">
        <v>17012</v>
      </c>
      <c r="G666" s="301" t="s">
        <v>17012</v>
      </c>
      <c r="H666" s="301" t="s">
        <v>17012</v>
      </c>
      <c r="I666" s="301" t="s">
        <v>17012</v>
      </c>
      <c r="J666" s="306">
        <f>J667</f>
        <v>974.7</v>
      </c>
      <c r="K666" s="306">
        <f t="shared" ref="K666:T666" si="281">K667</f>
        <v>885.6</v>
      </c>
      <c r="L666" s="307">
        <f t="shared" si="281"/>
        <v>35</v>
      </c>
      <c r="M666" s="301" t="s">
        <v>17012</v>
      </c>
      <c r="N666" s="301" t="s">
        <v>17012</v>
      </c>
      <c r="O666" s="304" t="s">
        <v>17012</v>
      </c>
      <c r="P666" s="324">
        <v>10801958.800000001</v>
      </c>
      <c r="Q666" s="306">
        <f t="shared" si="281"/>
        <v>0</v>
      </c>
      <c r="R666" s="306">
        <f t="shared" si="281"/>
        <v>0</v>
      </c>
      <c r="S666" s="306">
        <f t="shared" si="281"/>
        <v>0</v>
      </c>
      <c r="T666" s="306">
        <f t="shared" si="281"/>
        <v>10801958.800000001</v>
      </c>
      <c r="U666" s="302">
        <f t="shared" si="262"/>
        <v>11082.342053965323</v>
      </c>
      <c r="V666" s="308">
        <f>V667</f>
        <v>11082.342053965322</v>
      </c>
    </row>
    <row r="667" spans="1:16198" ht="35.25" x14ac:dyDescent="0.5">
      <c r="A667" s="267">
        <v>591</v>
      </c>
      <c r="B667" s="267">
        <v>1</v>
      </c>
      <c r="C667" s="317">
        <f>SUBTOTAL(9,$B$377:B667)</f>
        <v>250</v>
      </c>
      <c r="D667" s="310" t="s">
        <v>367</v>
      </c>
      <c r="E667" s="311"/>
      <c r="F667" s="301">
        <v>1991</v>
      </c>
      <c r="G667" s="301" t="s">
        <v>17162</v>
      </c>
      <c r="H667" s="301">
        <v>2</v>
      </c>
      <c r="I667" s="301" t="s">
        <v>17036</v>
      </c>
      <c r="J667" s="312">
        <v>974.7</v>
      </c>
      <c r="K667" s="312">
        <v>885.6</v>
      </c>
      <c r="L667" s="313">
        <v>35</v>
      </c>
      <c r="M667" s="301" t="s">
        <v>17029</v>
      </c>
      <c r="N667" s="301" t="s">
        <v>17045</v>
      </c>
      <c r="O667" s="304" t="s">
        <v>17086</v>
      </c>
      <c r="P667" s="308">
        <v>10801958.800000001</v>
      </c>
      <c r="Q667" s="308"/>
      <c r="R667" s="308">
        <v>0</v>
      </c>
      <c r="S667" s="308">
        <v>0</v>
      </c>
      <c r="T667" s="308">
        <f t="shared" ref="T667" si="282">P667-R667-S667</f>
        <v>10801958.800000001</v>
      </c>
      <c r="U667" s="302">
        <f t="shared" si="262"/>
        <v>11082.342053965323</v>
      </c>
      <c r="V667" s="308">
        <v>11082.342053965322</v>
      </c>
    </row>
    <row r="668" spans="1:16198" s="336" customFormat="1" ht="35.25" x14ac:dyDescent="0.5">
      <c r="A668" s="267">
        <v>845</v>
      </c>
      <c r="C668" s="309" t="s">
        <v>365</v>
      </c>
      <c r="D668" s="328"/>
      <c r="E668" s="300" t="s">
        <v>17012</v>
      </c>
      <c r="F668" s="301" t="s">
        <v>17012</v>
      </c>
      <c r="G668" s="301" t="s">
        <v>17012</v>
      </c>
      <c r="H668" s="301" t="s">
        <v>17012</v>
      </c>
      <c r="I668" s="301" t="s">
        <v>17012</v>
      </c>
      <c r="J668" s="306">
        <f>J669</f>
        <v>1042.4000000000001</v>
      </c>
      <c r="K668" s="306">
        <f t="shared" ref="K668:L668" si="283">K669</f>
        <v>951.9</v>
      </c>
      <c r="L668" s="307">
        <f t="shared" si="283"/>
        <v>47</v>
      </c>
      <c r="M668" s="301" t="s">
        <v>17012</v>
      </c>
      <c r="N668" s="301" t="s">
        <v>17012</v>
      </c>
      <c r="O668" s="304" t="s">
        <v>17012</v>
      </c>
      <c r="P668" s="324">
        <v>7705763.3499999996</v>
      </c>
      <c r="Q668" s="324">
        <f t="shared" ref="Q668:T668" si="284">Q669</f>
        <v>0</v>
      </c>
      <c r="R668" s="306">
        <f t="shared" si="284"/>
        <v>0</v>
      </c>
      <c r="S668" s="306">
        <f t="shared" si="284"/>
        <v>0</v>
      </c>
      <c r="T668" s="306">
        <f t="shared" si="284"/>
        <v>7705763.3499999996</v>
      </c>
      <c r="U668" s="302">
        <f>P668/J668</f>
        <v>7392.3286166538746</v>
      </c>
      <c r="V668" s="321">
        <f>V669</f>
        <v>9269.0460475825003</v>
      </c>
      <c r="W668" s="267"/>
      <c r="X668" s="337"/>
      <c r="Y668" s="337"/>
      <c r="Z668" s="267"/>
      <c r="AA668" s="337"/>
      <c r="AB668" s="337"/>
      <c r="AC668" s="337"/>
      <c r="AD668" s="337"/>
      <c r="AE668" s="337"/>
      <c r="AF668" s="337"/>
      <c r="AG668" s="337"/>
      <c r="AH668" s="337"/>
      <c r="AI668" s="337"/>
      <c r="AJ668" s="337"/>
      <c r="AK668" s="337"/>
      <c r="AL668" s="337"/>
      <c r="AM668" s="337"/>
      <c r="AN668" s="337"/>
      <c r="AO668" s="337"/>
      <c r="AP668" s="337"/>
      <c r="AQ668" s="337"/>
      <c r="AR668" s="337"/>
      <c r="AS668" s="337"/>
      <c r="AT668" s="337"/>
      <c r="AU668" s="337"/>
      <c r="AV668" s="337"/>
      <c r="AW668" s="337"/>
      <c r="AX668" s="337"/>
      <c r="AY668" s="337"/>
      <c r="AZ668" s="337"/>
      <c r="BA668" s="337"/>
      <c r="BB668" s="337"/>
      <c r="BC668" s="337"/>
      <c r="BD668" s="337"/>
      <c r="BE668" s="337"/>
      <c r="BF668" s="337"/>
      <c r="BG668" s="337"/>
      <c r="BH668" s="337"/>
      <c r="BI668" s="337"/>
      <c r="BJ668" s="337"/>
      <c r="BK668" s="337"/>
      <c r="BL668" s="337"/>
      <c r="BM668" s="337"/>
      <c r="BN668" s="337"/>
      <c r="BO668" s="337"/>
      <c r="BP668" s="337"/>
      <c r="BQ668" s="337"/>
      <c r="BR668" s="337"/>
      <c r="BS668" s="337"/>
      <c r="BT668" s="337"/>
      <c r="BU668" s="337"/>
      <c r="BV668" s="337"/>
      <c r="BW668" s="337"/>
      <c r="BX668" s="337"/>
      <c r="BY668" s="337"/>
      <c r="BZ668" s="337"/>
      <c r="CA668" s="337"/>
      <c r="CB668" s="337"/>
      <c r="CC668" s="337"/>
      <c r="CD668" s="337"/>
      <c r="CE668" s="337"/>
      <c r="CF668" s="337"/>
      <c r="CG668" s="337"/>
      <c r="CH668" s="337"/>
      <c r="CI668" s="337"/>
      <c r="CJ668" s="337"/>
      <c r="CK668" s="337"/>
      <c r="CL668" s="337"/>
      <c r="CM668" s="337"/>
      <c r="CN668" s="337"/>
      <c r="CO668" s="337"/>
      <c r="CP668" s="337"/>
      <c r="CQ668" s="337"/>
      <c r="CR668" s="337"/>
      <c r="CS668" s="337"/>
      <c r="CT668" s="337"/>
      <c r="CU668" s="337"/>
      <c r="CV668" s="337"/>
      <c r="CW668" s="337"/>
      <c r="CX668" s="337"/>
      <c r="CY668" s="337"/>
      <c r="CZ668" s="337"/>
      <c r="DA668" s="337"/>
      <c r="DB668" s="337"/>
      <c r="DC668" s="337"/>
      <c r="DD668" s="337"/>
      <c r="DE668" s="337"/>
      <c r="DF668" s="337"/>
      <c r="DG668" s="337"/>
      <c r="DH668" s="337"/>
      <c r="DI668" s="337"/>
      <c r="DJ668" s="337"/>
      <c r="DK668" s="337"/>
      <c r="DL668" s="337"/>
      <c r="DM668" s="337"/>
      <c r="DN668" s="337"/>
      <c r="DO668" s="337"/>
      <c r="DP668" s="337"/>
      <c r="DQ668" s="337"/>
      <c r="DR668" s="337"/>
      <c r="DS668" s="337"/>
      <c r="DT668" s="337"/>
      <c r="DU668" s="337"/>
      <c r="DV668" s="337"/>
      <c r="DW668" s="337"/>
      <c r="DX668" s="337"/>
      <c r="DY668" s="337"/>
      <c r="DZ668" s="337"/>
      <c r="EA668" s="337"/>
      <c r="EB668" s="337"/>
      <c r="EC668" s="337"/>
      <c r="ED668" s="337"/>
      <c r="EE668" s="337"/>
      <c r="EF668" s="337"/>
      <c r="EG668" s="337"/>
      <c r="EH668" s="337"/>
      <c r="EI668" s="337"/>
      <c r="EJ668" s="337"/>
      <c r="EK668" s="337"/>
      <c r="EL668" s="337"/>
      <c r="EM668" s="337"/>
      <c r="EN668" s="337"/>
      <c r="EO668" s="337"/>
      <c r="EP668" s="337"/>
      <c r="EQ668" s="337"/>
      <c r="ER668" s="337"/>
      <c r="ES668" s="337"/>
      <c r="ET668" s="337"/>
      <c r="EU668" s="337"/>
      <c r="EV668" s="337"/>
      <c r="EW668" s="337"/>
      <c r="EX668" s="337"/>
      <c r="EY668" s="337"/>
      <c r="EZ668" s="337"/>
      <c r="FA668" s="337"/>
      <c r="FB668" s="337"/>
      <c r="FC668" s="337"/>
      <c r="FD668" s="337"/>
      <c r="FE668" s="337"/>
      <c r="FF668" s="337"/>
      <c r="FG668" s="337"/>
      <c r="FH668" s="337"/>
      <c r="FI668" s="337"/>
      <c r="FJ668" s="337"/>
      <c r="FK668" s="337"/>
      <c r="FL668" s="337"/>
      <c r="FM668" s="337"/>
      <c r="FN668" s="337"/>
      <c r="FO668" s="337"/>
      <c r="FP668" s="337"/>
      <c r="FQ668" s="337"/>
      <c r="FR668" s="337"/>
      <c r="FS668" s="337"/>
      <c r="FT668" s="337"/>
      <c r="FU668" s="337"/>
      <c r="FV668" s="337"/>
      <c r="FW668" s="337"/>
      <c r="FX668" s="337"/>
      <c r="FY668" s="337"/>
      <c r="FZ668" s="337"/>
      <c r="GA668" s="337"/>
      <c r="GB668" s="337"/>
      <c r="GC668" s="337"/>
      <c r="GD668" s="337"/>
      <c r="GE668" s="337"/>
      <c r="GF668" s="337"/>
      <c r="GG668" s="337"/>
      <c r="GH668" s="337"/>
      <c r="GI668" s="337"/>
      <c r="GJ668" s="337"/>
      <c r="GK668" s="337"/>
      <c r="GL668" s="337"/>
      <c r="GM668" s="337"/>
      <c r="GN668" s="337"/>
      <c r="GO668" s="337"/>
      <c r="GP668" s="337"/>
      <c r="GQ668" s="337"/>
      <c r="GR668" s="337"/>
      <c r="GS668" s="337"/>
      <c r="GT668" s="337"/>
      <c r="GU668" s="337"/>
      <c r="GV668" s="337"/>
      <c r="GW668" s="337"/>
      <c r="GX668" s="337"/>
      <c r="GY668" s="337"/>
      <c r="GZ668" s="337"/>
      <c r="HA668" s="337"/>
      <c r="HB668" s="337"/>
      <c r="HC668" s="337"/>
      <c r="HD668" s="337"/>
      <c r="HE668" s="337"/>
      <c r="HF668" s="337"/>
      <c r="HG668" s="337"/>
      <c r="HH668" s="337"/>
      <c r="HI668" s="337"/>
      <c r="HJ668" s="337"/>
      <c r="HK668" s="337"/>
      <c r="HL668" s="337"/>
      <c r="HM668" s="337"/>
      <c r="HN668" s="337"/>
      <c r="HO668" s="337"/>
      <c r="HP668" s="337"/>
      <c r="HQ668" s="337"/>
      <c r="HR668" s="337"/>
      <c r="HS668" s="337"/>
      <c r="HT668" s="337"/>
      <c r="HU668" s="337"/>
      <c r="HV668" s="337"/>
      <c r="HW668" s="337"/>
      <c r="HX668" s="337"/>
      <c r="HY668" s="337"/>
      <c r="HZ668" s="337"/>
      <c r="IA668" s="337"/>
      <c r="IB668" s="337"/>
      <c r="IC668" s="337"/>
      <c r="ID668" s="337"/>
      <c r="IE668" s="337"/>
      <c r="IF668" s="337"/>
      <c r="IG668" s="337"/>
      <c r="IH668" s="337"/>
      <c r="II668" s="337"/>
      <c r="IJ668" s="337"/>
      <c r="IK668" s="337"/>
      <c r="IL668" s="337"/>
      <c r="IM668" s="337"/>
      <c r="IN668" s="337"/>
      <c r="IO668" s="337"/>
      <c r="IP668" s="337"/>
      <c r="IQ668" s="337"/>
      <c r="IR668" s="337"/>
      <c r="IS668" s="337"/>
      <c r="IT668" s="337"/>
      <c r="IU668" s="337"/>
      <c r="IV668" s="337"/>
      <c r="IW668" s="337"/>
      <c r="IX668" s="337"/>
      <c r="IY668" s="337"/>
      <c r="IZ668" s="337"/>
      <c r="JA668" s="337"/>
      <c r="JB668" s="337"/>
      <c r="JC668" s="337"/>
      <c r="JD668" s="337"/>
      <c r="JE668" s="337"/>
      <c r="JF668" s="337"/>
      <c r="JG668" s="337"/>
      <c r="JH668" s="337"/>
      <c r="JI668" s="337"/>
      <c r="JJ668" s="337"/>
      <c r="JK668" s="337"/>
      <c r="JL668" s="337"/>
      <c r="JM668" s="337"/>
      <c r="JN668" s="337"/>
      <c r="JO668" s="337"/>
      <c r="JP668" s="337"/>
      <c r="JQ668" s="337"/>
      <c r="JR668" s="337"/>
      <c r="JS668" s="337"/>
      <c r="JT668" s="337"/>
      <c r="JU668" s="337"/>
      <c r="JV668" s="337"/>
      <c r="JW668" s="337"/>
      <c r="JX668" s="337"/>
      <c r="JY668" s="337"/>
      <c r="JZ668" s="337"/>
      <c r="KA668" s="337"/>
      <c r="KB668" s="337"/>
      <c r="KC668" s="337"/>
      <c r="KD668" s="337"/>
      <c r="KE668" s="337"/>
      <c r="KF668" s="337"/>
      <c r="KG668" s="337"/>
      <c r="KH668" s="337"/>
      <c r="KI668" s="337"/>
      <c r="KJ668" s="337"/>
      <c r="KK668" s="337"/>
      <c r="KL668" s="337"/>
      <c r="KM668" s="337"/>
      <c r="KN668" s="337"/>
      <c r="KO668" s="337"/>
      <c r="KP668" s="337"/>
      <c r="KQ668" s="337"/>
      <c r="KR668" s="337"/>
      <c r="KS668" s="337"/>
      <c r="KT668" s="337"/>
      <c r="KU668" s="337"/>
      <c r="KV668" s="337"/>
      <c r="KW668" s="337"/>
      <c r="KX668" s="337"/>
      <c r="KY668" s="337"/>
      <c r="KZ668" s="337"/>
      <c r="LA668" s="337"/>
      <c r="LB668" s="337"/>
      <c r="LC668" s="337"/>
      <c r="LD668" s="337"/>
      <c r="LE668" s="337"/>
      <c r="LF668" s="337"/>
      <c r="LG668" s="337"/>
      <c r="LH668" s="337"/>
      <c r="LI668" s="337"/>
      <c r="LJ668" s="337"/>
      <c r="LK668" s="337"/>
      <c r="LL668" s="337"/>
      <c r="LM668" s="337"/>
      <c r="LN668" s="337"/>
      <c r="LO668" s="337"/>
      <c r="LP668" s="337"/>
      <c r="LQ668" s="337"/>
      <c r="LR668" s="337"/>
      <c r="LS668" s="337"/>
      <c r="LT668" s="337"/>
      <c r="LU668" s="337"/>
      <c r="LV668" s="337"/>
      <c r="LW668" s="337"/>
      <c r="LX668" s="337"/>
      <c r="LY668" s="337"/>
      <c r="LZ668" s="337"/>
      <c r="MA668" s="337"/>
      <c r="MB668" s="337"/>
      <c r="MC668" s="337"/>
      <c r="MD668" s="337"/>
      <c r="ME668" s="337"/>
      <c r="MF668" s="337"/>
      <c r="MG668" s="337"/>
      <c r="MH668" s="337"/>
      <c r="MI668" s="337"/>
      <c r="MJ668" s="337"/>
      <c r="MK668" s="337"/>
      <c r="ML668" s="337"/>
      <c r="MM668" s="337"/>
      <c r="MN668" s="337"/>
      <c r="MO668" s="337"/>
      <c r="MP668" s="337"/>
      <c r="MQ668" s="337"/>
      <c r="MR668" s="337"/>
      <c r="MS668" s="337"/>
      <c r="MT668" s="337"/>
      <c r="MU668" s="337"/>
      <c r="MV668" s="337"/>
      <c r="MW668" s="337"/>
      <c r="MX668" s="337"/>
      <c r="MY668" s="337"/>
      <c r="MZ668" s="337"/>
      <c r="NA668" s="337"/>
      <c r="NB668" s="337"/>
      <c r="NC668" s="337"/>
      <c r="ND668" s="337"/>
      <c r="NE668" s="337"/>
      <c r="NF668" s="337"/>
      <c r="NG668" s="337"/>
      <c r="NH668" s="337"/>
      <c r="NI668" s="337"/>
      <c r="NJ668" s="337"/>
      <c r="NK668" s="337"/>
      <c r="NL668" s="337"/>
      <c r="NM668" s="337"/>
      <c r="NN668" s="337"/>
      <c r="NO668" s="337"/>
      <c r="NP668" s="337"/>
      <c r="NQ668" s="337"/>
      <c r="NR668" s="337"/>
      <c r="NS668" s="337"/>
      <c r="NT668" s="337"/>
      <c r="NU668" s="337"/>
      <c r="NV668" s="337"/>
      <c r="NW668" s="337"/>
      <c r="NX668" s="337"/>
      <c r="NY668" s="337"/>
      <c r="NZ668" s="337"/>
      <c r="OA668" s="337"/>
      <c r="OB668" s="337"/>
      <c r="OC668" s="337"/>
      <c r="OD668" s="337"/>
      <c r="OE668" s="337"/>
      <c r="OF668" s="337"/>
      <c r="OG668" s="337"/>
      <c r="OH668" s="337"/>
      <c r="OI668" s="337"/>
      <c r="OJ668" s="337"/>
      <c r="OK668" s="337"/>
      <c r="OL668" s="337"/>
      <c r="OM668" s="337"/>
      <c r="ON668" s="337"/>
      <c r="OO668" s="337"/>
      <c r="OP668" s="337"/>
      <c r="OQ668" s="337"/>
      <c r="OR668" s="337"/>
      <c r="OS668" s="337"/>
      <c r="OT668" s="337"/>
      <c r="OU668" s="337"/>
      <c r="OV668" s="337"/>
      <c r="OW668" s="337"/>
      <c r="OX668" s="337"/>
      <c r="OY668" s="337"/>
      <c r="OZ668" s="337"/>
      <c r="PA668" s="337"/>
      <c r="PB668" s="337"/>
      <c r="PC668" s="337"/>
      <c r="PD668" s="337"/>
      <c r="PE668" s="337"/>
      <c r="PF668" s="337"/>
      <c r="PG668" s="337"/>
      <c r="PH668" s="337"/>
      <c r="PI668" s="337"/>
      <c r="PJ668" s="337"/>
      <c r="PK668" s="337"/>
      <c r="PL668" s="337"/>
      <c r="PM668" s="337"/>
      <c r="PN668" s="337"/>
      <c r="PO668" s="337"/>
      <c r="PP668" s="337"/>
      <c r="PQ668" s="337"/>
      <c r="PR668" s="337"/>
      <c r="PS668" s="337"/>
      <c r="PT668" s="337"/>
      <c r="PU668" s="337"/>
      <c r="PV668" s="337"/>
      <c r="PW668" s="337"/>
      <c r="PX668" s="337"/>
      <c r="PY668" s="337"/>
      <c r="PZ668" s="337"/>
      <c r="QA668" s="337"/>
      <c r="QB668" s="337"/>
      <c r="QC668" s="337"/>
      <c r="QD668" s="337"/>
      <c r="QE668" s="337"/>
      <c r="QF668" s="337"/>
      <c r="QG668" s="337"/>
      <c r="QH668" s="337"/>
      <c r="QI668" s="337"/>
      <c r="QJ668" s="337"/>
      <c r="QK668" s="337"/>
      <c r="QL668" s="337"/>
      <c r="QM668" s="337"/>
      <c r="QN668" s="337"/>
      <c r="QO668" s="337"/>
      <c r="QP668" s="337"/>
      <c r="QQ668" s="337"/>
      <c r="QR668" s="337"/>
      <c r="QS668" s="337"/>
      <c r="QT668" s="337"/>
      <c r="QU668" s="337"/>
      <c r="QV668" s="337"/>
      <c r="QW668" s="337"/>
      <c r="QX668" s="337"/>
      <c r="QY668" s="337"/>
      <c r="QZ668" s="337"/>
      <c r="RA668" s="337"/>
      <c r="RB668" s="337"/>
      <c r="RC668" s="337"/>
      <c r="RD668" s="337"/>
      <c r="RE668" s="337"/>
      <c r="RF668" s="337"/>
      <c r="RG668" s="337"/>
      <c r="RH668" s="337"/>
      <c r="RI668" s="337"/>
      <c r="RJ668" s="337"/>
      <c r="RK668" s="337"/>
      <c r="RL668" s="337"/>
      <c r="RM668" s="337"/>
      <c r="RN668" s="337"/>
      <c r="RO668" s="337"/>
      <c r="RP668" s="337"/>
      <c r="RQ668" s="337"/>
      <c r="RR668" s="337"/>
      <c r="RS668" s="337"/>
      <c r="RT668" s="337"/>
      <c r="RU668" s="337"/>
      <c r="RV668" s="337"/>
      <c r="RW668" s="337"/>
      <c r="RX668" s="337"/>
      <c r="RY668" s="337"/>
      <c r="RZ668" s="337"/>
      <c r="SA668" s="337"/>
      <c r="SB668" s="337"/>
      <c r="SC668" s="337"/>
      <c r="SD668" s="337"/>
      <c r="SE668" s="337"/>
      <c r="SF668" s="337"/>
      <c r="SG668" s="337"/>
      <c r="SH668" s="337"/>
      <c r="SI668" s="337"/>
      <c r="SJ668" s="337"/>
      <c r="SK668" s="337"/>
      <c r="SL668" s="337"/>
      <c r="SM668" s="337"/>
      <c r="SN668" s="337"/>
      <c r="SO668" s="337"/>
      <c r="SP668" s="337"/>
      <c r="SQ668" s="337"/>
      <c r="SR668" s="337"/>
      <c r="SS668" s="337"/>
      <c r="ST668" s="337"/>
      <c r="SU668" s="337"/>
      <c r="SV668" s="337"/>
      <c r="SW668" s="337"/>
      <c r="SX668" s="337"/>
      <c r="SY668" s="337"/>
      <c r="SZ668" s="337"/>
      <c r="TA668" s="337"/>
      <c r="TB668" s="337"/>
      <c r="TC668" s="337"/>
      <c r="TD668" s="337"/>
      <c r="TE668" s="337"/>
      <c r="TF668" s="337"/>
      <c r="TG668" s="337"/>
      <c r="TH668" s="337"/>
      <c r="TI668" s="337"/>
      <c r="TJ668" s="337"/>
      <c r="TK668" s="337"/>
      <c r="TL668" s="337"/>
      <c r="TM668" s="337"/>
      <c r="TN668" s="337"/>
      <c r="TO668" s="337"/>
      <c r="TP668" s="337"/>
      <c r="TQ668" s="337"/>
      <c r="TR668" s="337"/>
      <c r="TS668" s="337"/>
      <c r="TT668" s="337"/>
      <c r="TU668" s="337"/>
      <c r="TV668" s="337"/>
      <c r="TW668" s="337"/>
      <c r="TX668" s="337"/>
      <c r="TY668" s="337"/>
      <c r="TZ668" s="337"/>
      <c r="UA668" s="337"/>
      <c r="UB668" s="337"/>
      <c r="UC668" s="337"/>
      <c r="UD668" s="337"/>
      <c r="UE668" s="337"/>
      <c r="UF668" s="337"/>
      <c r="UG668" s="337"/>
      <c r="UH668" s="337"/>
      <c r="UI668" s="337"/>
      <c r="UJ668" s="337"/>
      <c r="UK668" s="337"/>
      <c r="UL668" s="337"/>
      <c r="UM668" s="337"/>
      <c r="UN668" s="337"/>
      <c r="UO668" s="337"/>
      <c r="UP668" s="337"/>
      <c r="UQ668" s="337"/>
      <c r="UR668" s="337"/>
      <c r="US668" s="337"/>
      <c r="UT668" s="337"/>
      <c r="UU668" s="337"/>
      <c r="UV668" s="337"/>
      <c r="UW668" s="337"/>
      <c r="UX668" s="337"/>
      <c r="UY668" s="337"/>
      <c r="UZ668" s="337"/>
      <c r="VA668" s="337"/>
      <c r="VB668" s="337"/>
      <c r="VC668" s="337"/>
      <c r="VD668" s="337"/>
      <c r="VE668" s="337"/>
      <c r="VF668" s="337"/>
      <c r="VG668" s="337"/>
      <c r="VH668" s="337"/>
      <c r="VI668" s="337"/>
      <c r="VJ668" s="337"/>
      <c r="VK668" s="337"/>
      <c r="VL668" s="337"/>
      <c r="VM668" s="337"/>
      <c r="VN668" s="337"/>
      <c r="VO668" s="337"/>
      <c r="VP668" s="337"/>
      <c r="VQ668" s="337"/>
      <c r="VR668" s="337"/>
      <c r="VS668" s="337"/>
      <c r="VT668" s="337"/>
      <c r="VU668" s="337"/>
      <c r="VV668" s="337"/>
      <c r="VW668" s="337"/>
      <c r="VX668" s="337"/>
      <c r="VY668" s="337"/>
      <c r="VZ668" s="337"/>
      <c r="WA668" s="337"/>
      <c r="WB668" s="337"/>
      <c r="WC668" s="337"/>
      <c r="WD668" s="337"/>
      <c r="WE668" s="337"/>
      <c r="WF668" s="337"/>
      <c r="WG668" s="337"/>
      <c r="WH668" s="337"/>
      <c r="WI668" s="337"/>
      <c r="WJ668" s="337"/>
      <c r="WK668" s="337"/>
      <c r="WL668" s="337"/>
      <c r="WM668" s="337"/>
      <c r="WN668" s="337"/>
      <c r="WO668" s="337"/>
      <c r="WP668" s="337"/>
      <c r="WQ668" s="337"/>
      <c r="WR668" s="337"/>
      <c r="WS668" s="337"/>
      <c r="WT668" s="337"/>
      <c r="WU668" s="337"/>
      <c r="WV668" s="337"/>
      <c r="WW668" s="337"/>
      <c r="WX668" s="337"/>
      <c r="WY668" s="337"/>
      <c r="WZ668" s="337"/>
      <c r="XA668" s="337"/>
      <c r="XB668" s="337"/>
      <c r="XC668" s="337"/>
      <c r="XD668" s="337"/>
      <c r="XE668" s="337"/>
      <c r="XF668" s="337"/>
      <c r="XG668" s="337"/>
      <c r="XH668" s="337"/>
      <c r="XI668" s="337"/>
      <c r="XJ668" s="337"/>
      <c r="XK668" s="337"/>
      <c r="XL668" s="337"/>
      <c r="XM668" s="337"/>
      <c r="XN668" s="337"/>
      <c r="XO668" s="337"/>
      <c r="XP668" s="337"/>
      <c r="XQ668" s="337"/>
      <c r="XR668" s="337"/>
      <c r="XS668" s="337"/>
      <c r="XT668" s="337"/>
      <c r="XU668" s="337"/>
      <c r="XV668" s="337"/>
      <c r="XW668" s="337"/>
      <c r="XX668" s="337"/>
      <c r="XY668" s="337"/>
      <c r="XZ668" s="337"/>
      <c r="YA668" s="337"/>
      <c r="YB668" s="337"/>
      <c r="YC668" s="337"/>
      <c r="YD668" s="337"/>
      <c r="YE668" s="337"/>
      <c r="YF668" s="337"/>
      <c r="YG668" s="337"/>
      <c r="YH668" s="337"/>
      <c r="YI668" s="337"/>
      <c r="YJ668" s="337"/>
      <c r="YK668" s="337"/>
      <c r="YL668" s="337"/>
      <c r="YM668" s="337"/>
      <c r="YN668" s="337"/>
      <c r="YO668" s="337"/>
      <c r="YP668" s="337"/>
      <c r="YQ668" s="337"/>
      <c r="YR668" s="337"/>
      <c r="YS668" s="337"/>
      <c r="YT668" s="337"/>
      <c r="YU668" s="337"/>
      <c r="YV668" s="337"/>
      <c r="YW668" s="337"/>
      <c r="YX668" s="337"/>
      <c r="YY668" s="337"/>
      <c r="YZ668" s="337"/>
      <c r="ZA668" s="337"/>
      <c r="ZB668" s="337"/>
      <c r="ZC668" s="337"/>
      <c r="ZD668" s="337"/>
      <c r="ZE668" s="337"/>
      <c r="ZF668" s="337"/>
      <c r="ZG668" s="337"/>
      <c r="ZH668" s="337"/>
      <c r="ZI668" s="337"/>
      <c r="ZJ668" s="337"/>
      <c r="ZK668" s="337"/>
      <c r="ZL668" s="337"/>
      <c r="ZM668" s="337"/>
      <c r="ZN668" s="337"/>
      <c r="ZO668" s="337"/>
      <c r="ZP668" s="337"/>
      <c r="ZQ668" s="337"/>
      <c r="ZR668" s="337"/>
      <c r="ZS668" s="337"/>
      <c r="ZT668" s="337"/>
      <c r="ZU668" s="337"/>
      <c r="ZV668" s="337"/>
      <c r="ZW668" s="337"/>
      <c r="ZX668" s="337"/>
      <c r="ZY668" s="337"/>
      <c r="ZZ668" s="337"/>
      <c r="AAA668" s="337"/>
      <c r="AAB668" s="337"/>
      <c r="AAC668" s="337"/>
      <c r="AAD668" s="337"/>
      <c r="AAE668" s="337"/>
      <c r="AAF668" s="337"/>
      <c r="AAG668" s="337"/>
      <c r="AAH668" s="337"/>
      <c r="AAI668" s="337"/>
      <c r="AAJ668" s="337"/>
      <c r="AAK668" s="337"/>
      <c r="AAL668" s="337"/>
      <c r="AAM668" s="337"/>
      <c r="AAN668" s="337"/>
      <c r="AAO668" s="337"/>
      <c r="AAP668" s="337"/>
      <c r="AAQ668" s="337"/>
      <c r="AAR668" s="337"/>
      <c r="AAS668" s="337"/>
      <c r="AAT668" s="337"/>
      <c r="AAU668" s="337"/>
      <c r="AAV668" s="337"/>
      <c r="AAW668" s="337"/>
      <c r="AAX668" s="337"/>
      <c r="AAY668" s="337"/>
      <c r="AAZ668" s="337"/>
      <c r="ABA668" s="337"/>
      <c r="ABB668" s="337"/>
      <c r="ABC668" s="337"/>
      <c r="ABD668" s="337"/>
      <c r="ABE668" s="337"/>
      <c r="ABF668" s="337"/>
      <c r="ABG668" s="337"/>
      <c r="ABH668" s="337"/>
      <c r="ABI668" s="337"/>
      <c r="ABJ668" s="337"/>
      <c r="ABK668" s="337"/>
      <c r="ABL668" s="337"/>
      <c r="ABM668" s="337"/>
      <c r="ABN668" s="337"/>
      <c r="ABO668" s="337"/>
      <c r="ABP668" s="337"/>
      <c r="ABQ668" s="337"/>
      <c r="ABR668" s="337"/>
      <c r="ABS668" s="337"/>
      <c r="ABT668" s="337"/>
      <c r="ABU668" s="337"/>
      <c r="ABV668" s="337"/>
      <c r="ABW668" s="337"/>
      <c r="ABX668" s="337"/>
      <c r="ABY668" s="337"/>
      <c r="ABZ668" s="337"/>
      <c r="ACA668" s="337"/>
      <c r="ACB668" s="337"/>
      <c r="ACC668" s="337"/>
      <c r="ACD668" s="337"/>
      <c r="ACE668" s="337"/>
      <c r="ACF668" s="337"/>
      <c r="ACG668" s="337"/>
      <c r="ACH668" s="337"/>
      <c r="ACI668" s="337"/>
      <c r="ACJ668" s="337"/>
      <c r="ACK668" s="337"/>
      <c r="ACL668" s="337"/>
      <c r="ACM668" s="337"/>
      <c r="ACN668" s="337"/>
      <c r="ACO668" s="337"/>
      <c r="ACP668" s="337"/>
      <c r="ACQ668" s="337"/>
      <c r="ACR668" s="337"/>
      <c r="ACS668" s="337"/>
      <c r="ACT668" s="337"/>
      <c r="ACU668" s="337"/>
      <c r="ACV668" s="337"/>
      <c r="ACW668" s="337"/>
      <c r="ACX668" s="337"/>
      <c r="ACY668" s="337"/>
      <c r="ACZ668" s="337"/>
      <c r="ADA668" s="337"/>
      <c r="ADB668" s="337"/>
      <c r="ADC668" s="337"/>
      <c r="ADD668" s="337"/>
      <c r="ADE668" s="337"/>
      <c r="ADF668" s="337"/>
      <c r="ADG668" s="337"/>
      <c r="ADH668" s="337"/>
      <c r="ADI668" s="337"/>
      <c r="ADJ668" s="337"/>
      <c r="ADK668" s="337"/>
      <c r="ADL668" s="337"/>
      <c r="ADM668" s="337"/>
      <c r="ADN668" s="337"/>
      <c r="ADO668" s="337"/>
      <c r="ADP668" s="337"/>
      <c r="ADQ668" s="337"/>
      <c r="ADR668" s="337"/>
      <c r="ADS668" s="337"/>
      <c r="ADT668" s="337"/>
      <c r="ADU668" s="337"/>
      <c r="ADV668" s="337"/>
      <c r="ADW668" s="337"/>
      <c r="ADX668" s="337"/>
      <c r="ADY668" s="337"/>
      <c r="ADZ668" s="337"/>
      <c r="AEA668" s="337"/>
      <c r="AEB668" s="337"/>
      <c r="AEC668" s="337"/>
      <c r="AED668" s="337"/>
      <c r="AEE668" s="337"/>
      <c r="AEF668" s="337"/>
      <c r="AEG668" s="337"/>
      <c r="AEH668" s="337"/>
      <c r="AEI668" s="337"/>
      <c r="AEJ668" s="337"/>
      <c r="AEK668" s="337"/>
      <c r="AEL668" s="337"/>
      <c r="AEM668" s="337"/>
      <c r="AEN668" s="337"/>
      <c r="AEO668" s="337"/>
      <c r="AEP668" s="337"/>
      <c r="AEQ668" s="337"/>
      <c r="AER668" s="337"/>
      <c r="AES668" s="337"/>
      <c r="AET668" s="337"/>
      <c r="AEU668" s="337"/>
      <c r="AEV668" s="337"/>
      <c r="AEW668" s="337"/>
      <c r="AEX668" s="337"/>
      <c r="AEY668" s="337"/>
      <c r="AEZ668" s="337"/>
      <c r="AFA668" s="337"/>
      <c r="AFB668" s="337"/>
      <c r="AFC668" s="337"/>
      <c r="AFD668" s="337"/>
      <c r="AFE668" s="337"/>
      <c r="AFF668" s="337"/>
      <c r="AFG668" s="337"/>
      <c r="AFH668" s="337"/>
      <c r="AFI668" s="337"/>
      <c r="AFJ668" s="337"/>
      <c r="AFK668" s="337"/>
      <c r="AFL668" s="337"/>
      <c r="AFM668" s="337"/>
      <c r="AFN668" s="337"/>
      <c r="AFO668" s="337"/>
      <c r="AFP668" s="337"/>
      <c r="AFQ668" s="337"/>
      <c r="AFR668" s="337"/>
      <c r="AFS668" s="337"/>
      <c r="AFT668" s="337"/>
      <c r="AFU668" s="337"/>
      <c r="AFV668" s="337"/>
      <c r="AFW668" s="337"/>
      <c r="AFX668" s="337"/>
      <c r="AFY668" s="337"/>
      <c r="AFZ668" s="337"/>
      <c r="AGA668" s="337"/>
      <c r="AGB668" s="337"/>
      <c r="AGC668" s="337"/>
      <c r="AGD668" s="337"/>
      <c r="AGE668" s="337"/>
      <c r="AGF668" s="337"/>
      <c r="AGG668" s="337"/>
      <c r="AGH668" s="337"/>
      <c r="AGI668" s="337"/>
      <c r="AGJ668" s="337"/>
      <c r="AGK668" s="337"/>
      <c r="AGL668" s="337"/>
      <c r="AGM668" s="337"/>
      <c r="AGN668" s="337"/>
      <c r="AGO668" s="337"/>
      <c r="AGP668" s="337"/>
      <c r="AGQ668" s="337"/>
      <c r="AGR668" s="337"/>
      <c r="AGS668" s="337"/>
      <c r="AGT668" s="337"/>
      <c r="AGU668" s="337"/>
      <c r="AGV668" s="337"/>
      <c r="AGW668" s="337"/>
      <c r="AGX668" s="337"/>
      <c r="AGY668" s="337"/>
      <c r="AGZ668" s="337"/>
      <c r="AHA668" s="337"/>
      <c r="AHB668" s="337"/>
      <c r="AHC668" s="337"/>
      <c r="AHD668" s="337"/>
      <c r="AHE668" s="337"/>
      <c r="AHF668" s="337"/>
      <c r="AHG668" s="337"/>
      <c r="AHH668" s="337"/>
      <c r="AHI668" s="337"/>
      <c r="AHJ668" s="337"/>
      <c r="AHK668" s="337"/>
      <c r="AHL668" s="337"/>
      <c r="AHM668" s="337"/>
      <c r="AHN668" s="337"/>
      <c r="AHO668" s="337"/>
      <c r="AHP668" s="337"/>
      <c r="AHQ668" s="337"/>
      <c r="AHR668" s="337"/>
      <c r="AHS668" s="337"/>
      <c r="AHT668" s="337"/>
      <c r="AHU668" s="337"/>
      <c r="AHV668" s="337"/>
      <c r="AHW668" s="337"/>
      <c r="AHX668" s="337"/>
      <c r="AHY668" s="337"/>
      <c r="AHZ668" s="337"/>
      <c r="AIA668" s="337"/>
      <c r="AIB668" s="337"/>
      <c r="AIC668" s="337"/>
      <c r="AID668" s="337"/>
      <c r="AIE668" s="337"/>
      <c r="AIF668" s="337"/>
      <c r="AIG668" s="337"/>
      <c r="AIH668" s="337"/>
      <c r="AII668" s="337"/>
      <c r="AIJ668" s="337"/>
      <c r="AIK668" s="337"/>
      <c r="AIL668" s="337"/>
      <c r="AIM668" s="337"/>
      <c r="AIN668" s="337"/>
      <c r="AIO668" s="337"/>
      <c r="AIP668" s="337"/>
      <c r="AIQ668" s="337"/>
      <c r="AIR668" s="337"/>
      <c r="AIS668" s="337"/>
      <c r="AIT668" s="337"/>
      <c r="AIU668" s="337"/>
      <c r="AIV668" s="337"/>
      <c r="AIW668" s="337"/>
      <c r="AIX668" s="337"/>
      <c r="AIY668" s="337"/>
      <c r="AIZ668" s="337"/>
      <c r="AJA668" s="337"/>
      <c r="AJB668" s="337"/>
      <c r="AJC668" s="337"/>
      <c r="AJD668" s="337"/>
      <c r="AJE668" s="337"/>
      <c r="AJF668" s="337"/>
      <c r="AJG668" s="337"/>
      <c r="AJH668" s="337"/>
      <c r="AJI668" s="337"/>
      <c r="AJJ668" s="337"/>
      <c r="AJK668" s="337"/>
      <c r="AJL668" s="337"/>
      <c r="AJM668" s="337"/>
      <c r="AJN668" s="337"/>
      <c r="AJO668" s="337"/>
      <c r="AJP668" s="337"/>
      <c r="AJQ668" s="337"/>
      <c r="AJR668" s="337"/>
      <c r="AJS668" s="337"/>
      <c r="AJT668" s="337"/>
      <c r="AJU668" s="337"/>
      <c r="AJV668" s="337"/>
      <c r="AJW668" s="337"/>
      <c r="AJX668" s="337"/>
      <c r="AJY668" s="337"/>
      <c r="AJZ668" s="337"/>
      <c r="AKA668" s="337"/>
      <c r="AKB668" s="337"/>
      <c r="AKC668" s="337"/>
      <c r="AKD668" s="337"/>
      <c r="AKE668" s="337"/>
      <c r="AKF668" s="337"/>
      <c r="AKG668" s="337"/>
      <c r="AKH668" s="337"/>
      <c r="AKI668" s="337"/>
      <c r="AKJ668" s="337"/>
      <c r="AKK668" s="337"/>
      <c r="AKL668" s="337"/>
      <c r="AKM668" s="337"/>
      <c r="AKN668" s="337"/>
      <c r="AKO668" s="337"/>
      <c r="AKP668" s="337"/>
      <c r="AKQ668" s="337"/>
      <c r="AKR668" s="337"/>
      <c r="AKS668" s="337"/>
      <c r="AKT668" s="337"/>
      <c r="AKU668" s="337"/>
      <c r="AKV668" s="337"/>
      <c r="AKW668" s="337"/>
      <c r="AKX668" s="337"/>
      <c r="AKY668" s="337"/>
      <c r="AKZ668" s="337"/>
      <c r="ALA668" s="337"/>
      <c r="ALB668" s="337"/>
      <c r="ALC668" s="337"/>
      <c r="ALD668" s="337"/>
      <c r="ALE668" s="337"/>
      <c r="ALF668" s="337"/>
      <c r="ALG668" s="337"/>
      <c r="ALH668" s="337"/>
      <c r="ALI668" s="337"/>
      <c r="ALJ668" s="337"/>
      <c r="ALK668" s="337"/>
      <c r="ALL668" s="337"/>
      <c r="ALM668" s="337"/>
      <c r="ALN668" s="337"/>
      <c r="ALO668" s="337"/>
      <c r="ALP668" s="337"/>
      <c r="ALQ668" s="337"/>
      <c r="ALR668" s="337"/>
      <c r="ALS668" s="337"/>
      <c r="ALT668" s="337"/>
      <c r="ALU668" s="337"/>
      <c r="ALV668" s="337"/>
      <c r="ALW668" s="337"/>
      <c r="ALX668" s="337"/>
      <c r="ALY668" s="337"/>
      <c r="ALZ668" s="337"/>
      <c r="AMA668" s="337"/>
      <c r="AMB668" s="337"/>
      <c r="AMC668" s="337"/>
      <c r="AMD668" s="337"/>
      <c r="AME668" s="337"/>
      <c r="AMF668" s="337"/>
      <c r="AMG668" s="337"/>
      <c r="AMH668" s="337"/>
      <c r="AMI668" s="337"/>
      <c r="AMJ668" s="337"/>
      <c r="AMK668" s="337"/>
      <c r="AML668" s="337"/>
      <c r="AMM668" s="337"/>
      <c r="AMN668" s="337"/>
      <c r="AMO668" s="337"/>
      <c r="AMP668" s="337"/>
      <c r="AMQ668" s="337"/>
      <c r="AMR668" s="337"/>
      <c r="AMS668" s="337"/>
      <c r="AMT668" s="337"/>
      <c r="AMU668" s="337"/>
      <c r="AMV668" s="337"/>
      <c r="AMW668" s="337"/>
      <c r="AMX668" s="337"/>
      <c r="AMY668" s="337"/>
      <c r="AMZ668" s="337"/>
      <c r="ANA668" s="337"/>
      <c r="ANB668" s="337"/>
      <c r="ANC668" s="337"/>
      <c r="AND668" s="337"/>
      <c r="ANE668" s="337"/>
      <c r="ANF668" s="337"/>
      <c r="ANG668" s="337"/>
      <c r="ANH668" s="337"/>
      <c r="ANI668" s="337"/>
      <c r="ANJ668" s="337"/>
      <c r="ANK668" s="337"/>
      <c r="ANL668" s="337"/>
      <c r="ANM668" s="337"/>
      <c r="ANN668" s="337"/>
      <c r="ANO668" s="337"/>
      <c r="ANP668" s="337"/>
      <c r="ANQ668" s="337"/>
      <c r="ANR668" s="337"/>
      <c r="ANS668" s="337"/>
      <c r="ANT668" s="337"/>
      <c r="ANU668" s="337"/>
      <c r="ANV668" s="337"/>
      <c r="ANW668" s="337"/>
      <c r="ANX668" s="337"/>
      <c r="ANY668" s="337"/>
      <c r="ANZ668" s="337"/>
      <c r="AOA668" s="337"/>
      <c r="AOB668" s="337"/>
      <c r="AOC668" s="337"/>
      <c r="AOD668" s="337"/>
      <c r="AOE668" s="337"/>
      <c r="AOF668" s="337"/>
      <c r="AOG668" s="337"/>
      <c r="AOH668" s="337"/>
      <c r="AOI668" s="337"/>
      <c r="AOJ668" s="337"/>
      <c r="AOK668" s="337"/>
      <c r="AOL668" s="337"/>
      <c r="AOM668" s="337"/>
      <c r="AON668" s="337"/>
      <c r="AOO668" s="337"/>
      <c r="AOP668" s="337"/>
      <c r="AOQ668" s="337"/>
      <c r="AOR668" s="337"/>
      <c r="AOS668" s="337"/>
      <c r="AOT668" s="337"/>
      <c r="AOU668" s="337"/>
      <c r="AOV668" s="337"/>
      <c r="AOW668" s="337"/>
      <c r="AOX668" s="337"/>
      <c r="AOY668" s="337"/>
      <c r="AOZ668" s="337"/>
      <c r="APA668" s="337"/>
      <c r="APB668" s="337"/>
      <c r="APC668" s="337"/>
      <c r="APD668" s="337"/>
      <c r="APE668" s="337"/>
      <c r="APF668" s="337"/>
      <c r="APG668" s="337"/>
      <c r="APH668" s="337"/>
      <c r="API668" s="337"/>
      <c r="APJ668" s="337"/>
      <c r="APK668" s="337"/>
      <c r="APL668" s="337"/>
      <c r="APM668" s="337"/>
      <c r="APN668" s="337"/>
      <c r="APO668" s="337"/>
      <c r="APP668" s="337"/>
      <c r="APQ668" s="337"/>
      <c r="APR668" s="337"/>
      <c r="APS668" s="337"/>
      <c r="APT668" s="337"/>
      <c r="APU668" s="337"/>
      <c r="APV668" s="337"/>
      <c r="APW668" s="337"/>
      <c r="APX668" s="337"/>
      <c r="APY668" s="337"/>
      <c r="APZ668" s="337"/>
      <c r="AQA668" s="337"/>
      <c r="AQB668" s="337"/>
      <c r="AQC668" s="337"/>
      <c r="AQD668" s="337"/>
      <c r="AQE668" s="337"/>
      <c r="AQF668" s="337"/>
      <c r="AQG668" s="337"/>
      <c r="AQH668" s="337"/>
      <c r="AQI668" s="337"/>
      <c r="AQJ668" s="337"/>
      <c r="AQK668" s="337"/>
      <c r="AQL668" s="337"/>
      <c r="AQM668" s="337"/>
      <c r="AQN668" s="337"/>
      <c r="AQO668" s="337"/>
      <c r="AQP668" s="337"/>
      <c r="AQQ668" s="337"/>
      <c r="AQR668" s="337"/>
      <c r="AQS668" s="337"/>
      <c r="AQT668" s="337"/>
      <c r="AQU668" s="337"/>
      <c r="AQV668" s="337"/>
      <c r="AQW668" s="337"/>
      <c r="AQX668" s="337"/>
      <c r="AQY668" s="337"/>
      <c r="AQZ668" s="337"/>
      <c r="ARA668" s="337"/>
      <c r="ARB668" s="337"/>
      <c r="ARC668" s="337"/>
      <c r="ARD668" s="337"/>
      <c r="ARE668" s="337"/>
      <c r="ARF668" s="337"/>
      <c r="ARG668" s="337"/>
      <c r="ARH668" s="337"/>
      <c r="ARI668" s="337"/>
      <c r="ARJ668" s="337"/>
      <c r="ARK668" s="337"/>
      <c r="ARL668" s="337"/>
      <c r="ARM668" s="337"/>
      <c r="ARN668" s="337"/>
      <c r="ARO668" s="337"/>
      <c r="ARP668" s="337"/>
      <c r="ARQ668" s="337"/>
      <c r="ARR668" s="337"/>
      <c r="ARS668" s="337"/>
      <c r="ART668" s="337"/>
      <c r="ARU668" s="337"/>
      <c r="ARV668" s="337"/>
      <c r="ARW668" s="337"/>
      <c r="ARX668" s="337"/>
      <c r="ARY668" s="337"/>
      <c r="ARZ668" s="337"/>
      <c r="ASA668" s="337"/>
      <c r="ASB668" s="337"/>
      <c r="ASC668" s="337"/>
      <c r="ASD668" s="337"/>
      <c r="ASE668" s="337"/>
      <c r="ASF668" s="337"/>
      <c r="ASG668" s="337"/>
      <c r="ASH668" s="337"/>
      <c r="ASI668" s="337"/>
      <c r="ASJ668" s="337"/>
      <c r="ASK668" s="337"/>
      <c r="ASL668" s="337"/>
      <c r="ASM668" s="337"/>
      <c r="ASN668" s="337"/>
      <c r="ASO668" s="337"/>
      <c r="ASP668" s="337"/>
      <c r="ASQ668" s="337"/>
      <c r="ASR668" s="337"/>
      <c r="ASS668" s="337"/>
      <c r="AST668" s="337"/>
      <c r="ASU668" s="337"/>
      <c r="ASV668" s="337"/>
      <c r="ASW668" s="337"/>
      <c r="ASX668" s="337"/>
      <c r="ASY668" s="337"/>
      <c r="ASZ668" s="337"/>
      <c r="ATA668" s="337"/>
      <c r="ATB668" s="337"/>
      <c r="ATC668" s="337"/>
      <c r="ATD668" s="337"/>
      <c r="ATE668" s="337"/>
      <c r="ATF668" s="337"/>
      <c r="ATG668" s="337"/>
      <c r="ATH668" s="337"/>
      <c r="ATI668" s="337"/>
      <c r="ATJ668" s="337"/>
      <c r="ATK668" s="337"/>
      <c r="ATL668" s="337"/>
      <c r="ATM668" s="337"/>
      <c r="ATN668" s="337"/>
      <c r="ATO668" s="337"/>
      <c r="ATP668" s="337"/>
      <c r="ATQ668" s="337"/>
      <c r="ATR668" s="337"/>
      <c r="ATS668" s="337"/>
      <c r="ATT668" s="337"/>
      <c r="ATU668" s="337"/>
      <c r="ATV668" s="337"/>
      <c r="ATW668" s="337"/>
      <c r="ATX668" s="337"/>
      <c r="ATY668" s="337"/>
      <c r="ATZ668" s="337"/>
      <c r="AUA668" s="337"/>
      <c r="AUB668" s="337"/>
      <c r="AUC668" s="337"/>
      <c r="AUD668" s="337"/>
      <c r="AUE668" s="337"/>
      <c r="AUF668" s="337"/>
      <c r="AUG668" s="337"/>
      <c r="AUH668" s="337"/>
      <c r="AUI668" s="337"/>
      <c r="AUJ668" s="337"/>
      <c r="AUK668" s="337"/>
      <c r="AUL668" s="337"/>
      <c r="AUM668" s="337"/>
      <c r="AUN668" s="337"/>
      <c r="AUO668" s="337"/>
      <c r="AUP668" s="337"/>
      <c r="AUQ668" s="337"/>
      <c r="AUR668" s="337"/>
      <c r="AUS668" s="337"/>
      <c r="AUT668" s="337"/>
      <c r="AUU668" s="337"/>
      <c r="AUV668" s="337"/>
      <c r="AUW668" s="337"/>
      <c r="AUX668" s="337"/>
      <c r="AUY668" s="337"/>
      <c r="AUZ668" s="337"/>
      <c r="AVA668" s="337"/>
      <c r="AVB668" s="337"/>
      <c r="AVC668" s="337"/>
      <c r="AVD668" s="337"/>
      <c r="AVE668" s="337"/>
      <c r="AVF668" s="337"/>
      <c r="AVG668" s="337"/>
      <c r="AVH668" s="337"/>
      <c r="AVI668" s="337"/>
      <c r="AVJ668" s="337"/>
      <c r="AVK668" s="337"/>
      <c r="AVL668" s="337"/>
      <c r="AVM668" s="337"/>
      <c r="AVN668" s="337"/>
      <c r="AVO668" s="337"/>
      <c r="AVP668" s="337"/>
      <c r="AVQ668" s="337"/>
      <c r="AVR668" s="337"/>
      <c r="AVS668" s="337"/>
      <c r="AVT668" s="337"/>
      <c r="AVU668" s="337"/>
      <c r="AVV668" s="337"/>
      <c r="AVW668" s="337"/>
      <c r="AVX668" s="337"/>
      <c r="AVY668" s="337"/>
      <c r="AVZ668" s="337"/>
      <c r="AWA668" s="337"/>
      <c r="AWB668" s="337"/>
      <c r="AWC668" s="337"/>
      <c r="AWD668" s="337"/>
      <c r="AWE668" s="337"/>
      <c r="AWF668" s="337"/>
      <c r="AWG668" s="337"/>
      <c r="AWH668" s="337"/>
      <c r="AWI668" s="337"/>
      <c r="AWJ668" s="337"/>
      <c r="AWK668" s="337"/>
      <c r="AWL668" s="337"/>
      <c r="AWM668" s="337"/>
      <c r="AWN668" s="337"/>
      <c r="AWO668" s="337"/>
      <c r="AWP668" s="337"/>
      <c r="AWQ668" s="337"/>
      <c r="AWR668" s="337"/>
      <c r="AWS668" s="337"/>
      <c r="AWT668" s="337"/>
      <c r="AWU668" s="337"/>
      <c r="AWV668" s="337"/>
      <c r="AWW668" s="337"/>
      <c r="AWX668" s="337"/>
      <c r="AWY668" s="337"/>
      <c r="AWZ668" s="337"/>
      <c r="AXA668" s="337"/>
      <c r="AXB668" s="337"/>
      <c r="AXC668" s="337"/>
      <c r="AXD668" s="337"/>
      <c r="AXE668" s="337"/>
      <c r="AXF668" s="337"/>
      <c r="AXG668" s="337"/>
      <c r="AXH668" s="337"/>
      <c r="AXI668" s="337"/>
      <c r="AXJ668" s="337"/>
      <c r="AXK668" s="337"/>
      <c r="AXL668" s="337"/>
      <c r="AXM668" s="337"/>
      <c r="AXN668" s="337"/>
      <c r="AXO668" s="337"/>
      <c r="AXP668" s="337"/>
      <c r="AXQ668" s="337"/>
      <c r="AXR668" s="337"/>
      <c r="AXS668" s="337"/>
      <c r="AXT668" s="337"/>
      <c r="AXU668" s="337"/>
      <c r="AXV668" s="337"/>
      <c r="AXW668" s="337"/>
      <c r="AXX668" s="337"/>
      <c r="AXY668" s="337"/>
      <c r="AXZ668" s="337"/>
      <c r="AYA668" s="337"/>
      <c r="AYB668" s="337"/>
      <c r="AYC668" s="337"/>
      <c r="AYD668" s="337"/>
      <c r="AYE668" s="337"/>
      <c r="AYF668" s="337"/>
      <c r="AYG668" s="337"/>
      <c r="AYH668" s="337"/>
      <c r="AYI668" s="337"/>
      <c r="AYJ668" s="337"/>
      <c r="AYK668" s="337"/>
      <c r="AYL668" s="337"/>
      <c r="AYM668" s="337"/>
      <c r="AYN668" s="337"/>
      <c r="AYO668" s="337"/>
      <c r="AYP668" s="337"/>
      <c r="AYQ668" s="337"/>
      <c r="AYR668" s="337"/>
      <c r="AYS668" s="337"/>
      <c r="AYT668" s="337"/>
      <c r="AYU668" s="337"/>
      <c r="AYV668" s="337"/>
      <c r="AYW668" s="337"/>
      <c r="AYX668" s="337"/>
      <c r="AYY668" s="337"/>
      <c r="AYZ668" s="337"/>
      <c r="AZA668" s="337"/>
      <c r="AZB668" s="337"/>
      <c r="AZC668" s="337"/>
      <c r="AZD668" s="337"/>
      <c r="AZE668" s="337"/>
      <c r="AZF668" s="337"/>
      <c r="AZG668" s="337"/>
      <c r="AZH668" s="337"/>
      <c r="AZI668" s="337"/>
      <c r="AZJ668" s="337"/>
      <c r="AZK668" s="337"/>
      <c r="AZL668" s="337"/>
      <c r="AZM668" s="337"/>
      <c r="AZN668" s="337"/>
      <c r="AZO668" s="337"/>
      <c r="AZP668" s="337"/>
      <c r="AZQ668" s="337"/>
      <c r="AZR668" s="337"/>
      <c r="AZS668" s="337"/>
      <c r="AZT668" s="337"/>
      <c r="AZU668" s="337"/>
      <c r="AZV668" s="337"/>
      <c r="AZW668" s="337"/>
      <c r="AZX668" s="337"/>
      <c r="AZY668" s="337"/>
      <c r="AZZ668" s="337"/>
      <c r="BAA668" s="337"/>
      <c r="BAB668" s="337"/>
      <c r="BAC668" s="337"/>
      <c r="BAD668" s="337"/>
      <c r="BAE668" s="337"/>
      <c r="BAF668" s="337"/>
      <c r="BAG668" s="337"/>
      <c r="BAH668" s="337"/>
      <c r="BAI668" s="337"/>
      <c r="BAJ668" s="337"/>
      <c r="BAK668" s="337"/>
      <c r="BAL668" s="337"/>
      <c r="BAM668" s="337"/>
      <c r="BAN668" s="337"/>
      <c r="BAO668" s="337"/>
      <c r="BAP668" s="337"/>
      <c r="BAQ668" s="337"/>
      <c r="BAR668" s="337"/>
      <c r="BAS668" s="337"/>
      <c r="BAT668" s="337"/>
      <c r="BAU668" s="337"/>
      <c r="BAV668" s="337"/>
      <c r="BAW668" s="337"/>
      <c r="BAX668" s="337"/>
      <c r="BAY668" s="337"/>
      <c r="BAZ668" s="337"/>
      <c r="BBA668" s="337"/>
      <c r="BBB668" s="337"/>
      <c r="BBC668" s="337"/>
      <c r="BBD668" s="337"/>
      <c r="BBE668" s="337"/>
      <c r="BBF668" s="337"/>
      <c r="BBG668" s="337"/>
      <c r="BBH668" s="337"/>
      <c r="BBI668" s="337"/>
      <c r="BBJ668" s="337"/>
      <c r="BBK668" s="337"/>
      <c r="BBL668" s="337"/>
      <c r="BBM668" s="337"/>
      <c r="BBN668" s="337"/>
      <c r="BBO668" s="337"/>
      <c r="BBP668" s="337"/>
      <c r="BBQ668" s="337"/>
      <c r="BBR668" s="337"/>
      <c r="BBS668" s="337"/>
      <c r="BBT668" s="337"/>
      <c r="BBU668" s="337"/>
      <c r="BBV668" s="337"/>
      <c r="BBW668" s="337"/>
      <c r="BBX668" s="337"/>
      <c r="BBY668" s="337"/>
      <c r="BBZ668" s="337"/>
      <c r="BCA668" s="337"/>
      <c r="BCB668" s="337"/>
      <c r="BCC668" s="337"/>
      <c r="BCD668" s="337"/>
      <c r="BCE668" s="337"/>
      <c r="BCF668" s="337"/>
      <c r="BCG668" s="337"/>
      <c r="BCH668" s="337"/>
      <c r="BCI668" s="337"/>
      <c r="BCJ668" s="337"/>
      <c r="BCK668" s="337"/>
      <c r="BCL668" s="337"/>
      <c r="BCM668" s="337"/>
      <c r="BCN668" s="337"/>
      <c r="BCO668" s="337"/>
      <c r="BCP668" s="337"/>
      <c r="BCQ668" s="337"/>
      <c r="BCR668" s="337"/>
      <c r="BCS668" s="337"/>
      <c r="BCT668" s="337"/>
      <c r="BCU668" s="337"/>
      <c r="BCV668" s="337"/>
      <c r="BCW668" s="337"/>
      <c r="BCX668" s="337"/>
      <c r="BCY668" s="337"/>
      <c r="BCZ668" s="337"/>
      <c r="BDA668" s="337"/>
      <c r="BDB668" s="337"/>
      <c r="BDC668" s="337"/>
      <c r="BDD668" s="337"/>
      <c r="BDE668" s="337"/>
      <c r="BDF668" s="337"/>
      <c r="BDG668" s="337"/>
      <c r="BDH668" s="337"/>
      <c r="BDI668" s="337"/>
      <c r="BDJ668" s="337"/>
      <c r="BDK668" s="337"/>
      <c r="BDL668" s="337"/>
      <c r="BDM668" s="337"/>
      <c r="BDN668" s="337"/>
      <c r="BDO668" s="337"/>
      <c r="BDP668" s="337"/>
      <c r="BDQ668" s="337"/>
      <c r="BDR668" s="337"/>
      <c r="BDS668" s="337"/>
      <c r="BDT668" s="337"/>
      <c r="BDU668" s="337"/>
      <c r="BDV668" s="337"/>
      <c r="BDW668" s="337"/>
      <c r="BDX668" s="337"/>
      <c r="BDY668" s="337"/>
      <c r="BDZ668" s="337"/>
      <c r="BEA668" s="337"/>
      <c r="BEB668" s="337"/>
      <c r="BEC668" s="337"/>
      <c r="BED668" s="337"/>
      <c r="BEE668" s="337"/>
      <c r="BEF668" s="337"/>
      <c r="BEG668" s="337"/>
      <c r="BEH668" s="337"/>
      <c r="BEI668" s="337"/>
      <c r="BEJ668" s="337"/>
      <c r="BEK668" s="337"/>
      <c r="BEL668" s="337"/>
      <c r="BEM668" s="337"/>
      <c r="BEN668" s="337"/>
      <c r="BEO668" s="337"/>
      <c r="BEP668" s="337"/>
      <c r="BEQ668" s="337"/>
      <c r="BER668" s="337"/>
      <c r="BES668" s="337"/>
      <c r="BET668" s="337"/>
      <c r="BEU668" s="337"/>
      <c r="BEV668" s="337"/>
      <c r="BEW668" s="337"/>
      <c r="BEX668" s="337"/>
      <c r="BEY668" s="337"/>
      <c r="BEZ668" s="337"/>
      <c r="BFA668" s="337"/>
      <c r="BFB668" s="337"/>
      <c r="BFC668" s="337"/>
      <c r="BFD668" s="337"/>
      <c r="BFE668" s="337"/>
      <c r="BFF668" s="337"/>
      <c r="BFG668" s="337"/>
      <c r="BFH668" s="337"/>
      <c r="BFI668" s="337"/>
      <c r="BFJ668" s="337"/>
      <c r="BFK668" s="337"/>
      <c r="BFL668" s="337"/>
      <c r="BFM668" s="337"/>
      <c r="BFN668" s="337"/>
      <c r="BFO668" s="337"/>
      <c r="BFP668" s="337"/>
      <c r="BFQ668" s="337"/>
      <c r="BFR668" s="337"/>
      <c r="BFS668" s="337"/>
      <c r="BFT668" s="337"/>
      <c r="BFU668" s="337"/>
      <c r="BFV668" s="337"/>
      <c r="BFW668" s="337"/>
      <c r="BFX668" s="337"/>
      <c r="BFY668" s="337"/>
      <c r="BFZ668" s="337"/>
      <c r="BGA668" s="337"/>
      <c r="BGB668" s="337"/>
      <c r="BGC668" s="337"/>
      <c r="BGD668" s="337"/>
      <c r="BGE668" s="337"/>
      <c r="BGF668" s="337"/>
      <c r="BGG668" s="337"/>
      <c r="BGH668" s="337"/>
      <c r="BGI668" s="337"/>
      <c r="BGJ668" s="337"/>
      <c r="BGK668" s="337"/>
      <c r="BGL668" s="337"/>
      <c r="BGM668" s="337"/>
      <c r="BGN668" s="337"/>
      <c r="BGO668" s="337"/>
      <c r="BGP668" s="337"/>
      <c r="BGQ668" s="337"/>
      <c r="BGR668" s="337"/>
      <c r="BGS668" s="337"/>
      <c r="BGT668" s="337"/>
      <c r="BGU668" s="337"/>
      <c r="BGV668" s="337"/>
      <c r="BGW668" s="337"/>
      <c r="BGX668" s="337"/>
      <c r="BGY668" s="337"/>
      <c r="BGZ668" s="337"/>
      <c r="BHA668" s="337"/>
      <c r="BHB668" s="337"/>
      <c r="BHC668" s="337"/>
      <c r="BHD668" s="337"/>
      <c r="BHE668" s="337"/>
      <c r="BHF668" s="337"/>
      <c r="BHG668" s="337"/>
      <c r="BHH668" s="337"/>
      <c r="BHI668" s="337"/>
      <c r="BHJ668" s="337"/>
      <c r="BHK668" s="337"/>
      <c r="BHL668" s="337"/>
      <c r="BHM668" s="337"/>
      <c r="BHN668" s="337"/>
      <c r="BHO668" s="337"/>
      <c r="BHP668" s="337"/>
      <c r="BHQ668" s="337"/>
      <c r="BHR668" s="337"/>
      <c r="BHS668" s="337"/>
      <c r="BHT668" s="337"/>
      <c r="BHU668" s="337"/>
      <c r="BHV668" s="337"/>
      <c r="BHW668" s="337"/>
      <c r="BHX668" s="337"/>
      <c r="BHY668" s="337"/>
      <c r="BHZ668" s="337"/>
      <c r="BIA668" s="337"/>
      <c r="BIB668" s="337"/>
      <c r="BIC668" s="337"/>
      <c r="BID668" s="337"/>
      <c r="BIE668" s="337"/>
      <c r="BIF668" s="337"/>
      <c r="BIG668" s="337"/>
      <c r="BIH668" s="337"/>
      <c r="BII668" s="337"/>
      <c r="BIJ668" s="337"/>
      <c r="BIK668" s="337"/>
      <c r="BIL668" s="337"/>
      <c r="BIM668" s="337"/>
      <c r="BIN668" s="337"/>
      <c r="BIO668" s="337"/>
      <c r="BIP668" s="337"/>
      <c r="BIQ668" s="337"/>
      <c r="BIR668" s="337"/>
      <c r="BIS668" s="337"/>
      <c r="BIT668" s="337"/>
      <c r="BIU668" s="337"/>
      <c r="BIV668" s="337"/>
      <c r="BIW668" s="337"/>
      <c r="BIX668" s="337"/>
      <c r="BIY668" s="337"/>
      <c r="BIZ668" s="337"/>
      <c r="BJA668" s="337"/>
      <c r="BJB668" s="337"/>
      <c r="BJC668" s="337"/>
      <c r="BJD668" s="337"/>
      <c r="BJE668" s="337"/>
      <c r="BJF668" s="337"/>
      <c r="BJG668" s="337"/>
      <c r="BJH668" s="337"/>
      <c r="BJI668" s="337"/>
      <c r="BJJ668" s="337"/>
      <c r="BJK668" s="337"/>
      <c r="BJL668" s="337"/>
      <c r="BJM668" s="337"/>
      <c r="BJN668" s="337"/>
      <c r="BJO668" s="337"/>
      <c r="BJP668" s="337"/>
      <c r="BJQ668" s="337"/>
      <c r="BJR668" s="337"/>
      <c r="BJS668" s="337"/>
      <c r="BJT668" s="337"/>
      <c r="BJU668" s="337"/>
      <c r="BJV668" s="337"/>
      <c r="BJW668" s="337"/>
      <c r="BJX668" s="337"/>
      <c r="BJY668" s="337"/>
      <c r="BJZ668" s="337"/>
      <c r="BKA668" s="337"/>
      <c r="BKB668" s="337"/>
      <c r="BKC668" s="337"/>
      <c r="BKD668" s="337"/>
      <c r="BKE668" s="337"/>
      <c r="BKF668" s="337"/>
      <c r="BKG668" s="337"/>
      <c r="BKH668" s="337"/>
      <c r="BKI668" s="337"/>
      <c r="BKJ668" s="337"/>
      <c r="BKK668" s="337"/>
      <c r="BKL668" s="337"/>
      <c r="BKM668" s="337"/>
      <c r="BKN668" s="337"/>
      <c r="BKO668" s="337"/>
      <c r="BKP668" s="337"/>
      <c r="BKQ668" s="337"/>
      <c r="BKR668" s="337"/>
      <c r="BKS668" s="337"/>
      <c r="BKT668" s="337"/>
      <c r="BKU668" s="337"/>
      <c r="BKV668" s="337"/>
      <c r="BKW668" s="337"/>
      <c r="BKX668" s="337"/>
      <c r="BKY668" s="337"/>
      <c r="BKZ668" s="337"/>
      <c r="BLA668" s="337"/>
      <c r="BLB668" s="337"/>
      <c r="BLC668" s="337"/>
      <c r="BLD668" s="337"/>
      <c r="BLE668" s="337"/>
      <c r="BLF668" s="337"/>
      <c r="BLG668" s="337"/>
      <c r="BLH668" s="337"/>
      <c r="BLI668" s="337"/>
      <c r="BLJ668" s="337"/>
      <c r="BLK668" s="337"/>
      <c r="BLL668" s="337"/>
      <c r="BLM668" s="337"/>
      <c r="BLN668" s="337"/>
      <c r="BLO668" s="337"/>
      <c r="BLP668" s="337"/>
      <c r="BLQ668" s="337"/>
      <c r="BLR668" s="337"/>
      <c r="BLS668" s="337"/>
      <c r="BLT668" s="337"/>
      <c r="BLU668" s="337"/>
      <c r="BLV668" s="337"/>
      <c r="BLW668" s="337"/>
      <c r="BLX668" s="337"/>
      <c r="BLY668" s="337"/>
      <c r="BLZ668" s="337"/>
      <c r="BMA668" s="337"/>
      <c r="BMB668" s="337"/>
      <c r="BMC668" s="337"/>
      <c r="BMD668" s="337"/>
      <c r="BME668" s="337"/>
      <c r="BMF668" s="337"/>
      <c r="BMG668" s="337"/>
      <c r="BMH668" s="337"/>
      <c r="BMI668" s="337"/>
      <c r="BMJ668" s="337"/>
      <c r="BMK668" s="337"/>
      <c r="BML668" s="337"/>
      <c r="BMM668" s="337"/>
      <c r="BMN668" s="337"/>
      <c r="BMO668" s="337"/>
      <c r="BMP668" s="337"/>
      <c r="BMQ668" s="337"/>
      <c r="BMR668" s="337"/>
      <c r="BMS668" s="337"/>
      <c r="BMT668" s="337"/>
      <c r="BMU668" s="337"/>
      <c r="BMV668" s="337"/>
      <c r="BMW668" s="337"/>
      <c r="BMX668" s="337"/>
      <c r="BMY668" s="337"/>
      <c r="BMZ668" s="337"/>
      <c r="BNA668" s="337"/>
      <c r="BNB668" s="337"/>
      <c r="BNC668" s="337"/>
      <c r="BND668" s="337"/>
      <c r="BNE668" s="337"/>
      <c r="BNF668" s="337"/>
      <c r="BNG668" s="337"/>
      <c r="BNH668" s="337"/>
      <c r="BNI668" s="337"/>
      <c r="BNJ668" s="337"/>
      <c r="BNK668" s="337"/>
      <c r="BNL668" s="337"/>
      <c r="BNM668" s="337"/>
      <c r="BNN668" s="337"/>
      <c r="BNO668" s="337"/>
      <c r="BNP668" s="337"/>
      <c r="BNQ668" s="337"/>
      <c r="BNR668" s="337"/>
      <c r="BNS668" s="337"/>
      <c r="BNT668" s="337"/>
      <c r="BNU668" s="337"/>
      <c r="BNV668" s="337"/>
      <c r="BNW668" s="337"/>
      <c r="BNX668" s="337"/>
      <c r="BNY668" s="337"/>
      <c r="BNZ668" s="337"/>
      <c r="BOA668" s="337"/>
      <c r="BOB668" s="337"/>
      <c r="BOC668" s="337"/>
      <c r="BOD668" s="337"/>
      <c r="BOE668" s="337"/>
      <c r="BOF668" s="337"/>
      <c r="BOG668" s="337"/>
      <c r="BOH668" s="337"/>
      <c r="BOI668" s="337"/>
      <c r="BOJ668" s="337"/>
      <c r="BOK668" s="337"/>
      <c r="BOL668" s="337"/>
      <c r="BOM668" s="337"/>
      <c r="BON668" s="337"/>
      <c r="BOO668" s="337"/>
      <c r="BOP668" s="337"/>
      <c r="BOQ668" s="337"/>
      <c r="BOR668" s="337"/>
      <c r="BOS668" s="337"/>
      <c r="BOT668" s="337"/>
      <c r="BOU668" s="337"/>
      <c r="BOV668" s="337"/>
      <c r="BOW668" s="337"/>
      <c r="BOX668" s="337"/>
      <c r="BOY668" s="337"/>
      <c r="BOZ668" s="337"/>
      <c r="BPA668" s="337"/>
      <c r="BPB668" s="337"/>
      <c r="BPC668" s="337"/>
      <c r="BPD668" s="337"/>
      <c r="BPE668" s="337"/>
      <c r="BPF668" s="337"/>
      <c r="BPG668" s="337"/>
      <c r="BPH668" s="337"/>
      <c r="BPI668" s="337"/>
      <c r="BPJ668" s="337"/>
      <c r="BPK668" s="337"/>
      <c r="BPL668" s="337"/>
      <c r="BPM668" s="337"/>
      <c r="BPN668" s="337"/>
      <c r="BPO668" s="337"/>
      <c r="BPP668" s="337"/>
      <c r="BPQ668" s="337"/>
      <c r="BPR668" s="337"/>
      <c r="BPS668" s="337"/>
      <c r="BPT668" s="337"/>
      <c r="BPU668" s="337"/>
      <c r="BPV668" s="337"/>
      <c r="BPW668" s="337"/>
      <c r="BPX668" s="337"/>
      <c r="BPY668" s="337"/>
      <c r="BPZ668" s="337"/>
      <c r="BQA668" s="337"/>
      <c r="BQB668" s="337"/>
      <c r="BQC668" s="337"/>
      <c r="BQD668" s="337"/>
      <c r="BQE668" s="337"/>
      <c r="BQF668" s="337"/>
      <c r="BQG668" s="337"/>
      <c r="BQH668" s="337"/>
      <c r="BQI668" s="337"/>
      <c r="BQJ668" s="337"/>
      <c r="BQK668" s="337"/>
      <c r="BQL668" s="337"/>
      <c r="BQM668" s="337"/>
      <c r="BQN668" s="337"/>
      <c r="BQO668" s="337"/>
      <c r="BQP668" s="337"/>
      <c r="BQQ668" s="337"/>
      <c r="BQR668" s="337"/>
      <c r="BQS668" s="337"/>
      <c r="BQT668" s="337"/>
      <c r="BQU668" s="337"/>
      <c r="BQV668" s="337"/>
      <c r="BQW668" s="337"/>
      <c r="BQX668" s="337"/>
      <c r="BQY668" s="337"/>
      <c r="BQZ668" s="337"/>
      <c r="BRA668" s="337"/>
      <c r="BRB668" s="337"/>
      <c r="BRC668" s="337"/>
      <c r="BRD668" s="337"/>
      <c r="BRE668" s="337"/>
      <c r="BRF668" s="337"/>
      <c r="BRG668" s="337"/>
      <c r="BRH668" s="337"/>
      <c r="BRI668" s="337"/>
      <c r="BRJ668" s="337"/>
      <c r="BRK668" s="337"/>
      <c r="BRL668" s="337"/>
      <c r="BRM668" s="337"/>
      <c r="BRN668" s="337"/>
      <c r="BRO668" s="337"/>
      <c r="BRP668" s="337"/>
      <c r="BRQ668" s="337"/>
      <c r="BRR668" s="337"/>
      <c r="BRS668" s="337"/>
      <c r="BRT668" s="337"/>
      <c r="BRU668" s="337"/>
      <c r="BRV668" s="337"/>
      <c r="BRW668" s="337"/>
      <c r="BRX668" s="337"/>
      <c r="BRY668" s="337"/>
      <c r="BRZ668" s="337"/>
      <c r="BSA668" s="337"/>
      <c r="BSB668" s="337"/>
      <c r="BSC668" s="337"/>
      <c r="BSD668" s="337"/>
      <c r="BSE668" s="337"/>
      <c r="BSF668" s="337"/>
      <c r="BSG668" s="337"/>
      <c r="BSH668" s="337"/>
      <c r="BSI668" s="337"/>
      <c r="BSJ668" s="337"/>
      <c r="BSK668" s="337"/>
      <c r="BSL668" s="337"/>
      <c r="BSM668" s="337"/>
      <c r="BSN668" s="337"/>
      <c r="BSO668" s="337"/>
      <c r="BSP668" s="337"/>
      <c r="BSQ668" s="337"/>
      <c r="BSR668" s="337"/>
      <c r="BSS668" s="337"/>
      <c r="BST668" s="337"/>
      <c r="BSU668" s="337"/>
      <c r="BSV668" s="337"/>
      <c r="BSW668" s="337"/>
      <c r="BSX668" s="337"/>
      <c r="BSY668" s="337"/>
      <c r="BSZ668" s="337"/>
      <c r="BTA668" s="337"/>
      <c r="BTB668" s="337"/>
      <c r="BTC668" s="337"/>
      <c r="BTD668" s="337"/>
      <c r="BTE668" s="337"/>
      <c r="BTF668" s="337"/>
      <c r="BTG668" s="337"/>
      <c r="BTH668" s="337"/>
      <c r="BTI668" s="337"/>
      <c r="BTJ668" s="337"/>
      <c r="BTK668" s="337"/>
      <c r="BTL668" s="337"/>
      <c r="BTM668" s="337"/>
      <c r="BTN668" s="337"/>
      <c r="BTO668" s="337"/>
      <c r="BTP668" s="337"/>
      <c r="BTQ668" s="337"/>
      <c r="BTR668" s="337"/>
      <c r="BTS668" s="337"/>
      <c r="BTT668" s="337"/>
      <c r="BTU668" s="337"/>
      <c r="BTV668" s="337"/>
      <c r="BTW668" s="337"/>
      <c r="BTX668" s="337"/>
      <c r="BTY668" s="337"/>
      <c r="BTZ668" s="337"/>
      <c r="BUA668" s="337"/>
      <c r="BUB668" s="337"/>
      <c r="BUC668" s="337"/>
      <c r="BUD668" s="337"/>
      <c r="BUE668" s="337"/>
      <c r="BUF668" s="337"/>
      <c r="BUG668" s="337"/>
      <c r="BUH668" s="337"/>
      <c r="BUI668" s="337"/>
      <c r="BUJ668" s="337"/>
      <c r="BUK668" s="337"/>
      <c r="BUL668" s="337"/>
      <c r="BUM668" s="337"/>
      <c r="BUN668" s="337"/>
      <c r="BUO668" s="337"/>
      <c r="BUP668" s="337"/>
      <c r="BUQ668" s="337"/>
      <c r="BUR668" s="337"/>
      <c r="BUS668" s="337"/>
      <c r="BUT668" s="337"/>
      <c r="BUU668" s="337"/>
      <c r="BUV668" s="337"/>
      <c r="BUW668" s="337"/>
      <c r="BUX668" s="337"/>
      <c r="BUY668" s="337"/>
      <c r="BUZ668" s="337"/>
      <c r="BVA668" s="337"/>
      <c r="BVB668" s="337"/>
      <c r="BVC668" s="337"/>
      <c r="BVD668" s="337"/>
      <c r="BVE668" s="337"/>
      <c r="BVF668" s="337"/>
      <c r="BVG668" s="337"/>
      <c r="BVH668" s="337"/>
      <c r="BVI668" s="337"/>
      <c r="BVJ668" s="337"/>
      <c r="BVK668" s="337"/>
      <c r="BVL668" s="337"/>
      <c r="BVM668" s="337"/>
      <c r="BVN668" s="337"/>
      <c r="BVO668" s="337"/>
      <c r="BVP668" s="337"/>
      <c r="BVQ668" s="337"/>
      <c r="BVR668" s="337"/>
      <c r="BVS668" s="337"/>
      <c r="BVT668" s="337"/>
      <c r="BVU668" s="337"/>
      <c r="BVV668" s="337"/>
      <c r="BVW668" s="337"/>
      <c r="BVX668" s="337"/>
      <c r="BVY668" s="337"/>
      <c r="BVZ668" s="337"/>
      <c r="BWA668" s="337"/>
      <c r="BWB668" s="337"/>
      <c r="BWC668" s="337"/>
      <c r="BWD668" s="337"/>
      <c r="BWE668" s="337"/>
      <c r="BWF668" s="337"/>
      <c r="BWG668" s="337"/>
      <c r="BWH668" s="337"/>
      <c r="BWI668" s="337"/>
      <c r="BWJ668" s="337"/>
      <c r="BWK668" s="337"/>
      <c r="BWL668" s="337"/>
      <c r="BWM668" s="337"/>
      <c r="BWN668" s="337"/>
      <c r="BWO668" s="337"/>
      <c r="BWP668" s="337"/>
      <c r="BWQ668" s="337"/>
      <c r="BWR668" s="337"/>
      <c r="BWS668" s="337"/>
      <c r="BWT668" s="337"/>
      <c r="BWU668" s="337"/>
      <c r="BWV668" s="337"/>
      <c r="BWW668" s="337"/>
      <c r="BWX668" s="337"/>
      <c r="BWY668" s="337"/>
      <c r="BWZ668" s="337"/>
      <c r="BXA668" s="337"/>
      <c r="BXB668" s="337"/>
      <c r="BXC668" s="337"/>
      <c r="BXD668" s="337"/>
      <c r="BXE668" s="337"/>
      <c r="BXF668" s="337"/>
      <c r="BXG668" s="337"/>
      <c r="BXH668" s="337"/>
      <c r="BXI668" s="337"/>
      <c r="BXJ668" s="337"/>
      <c r="BXK668" s="337"/>
      <c r="BXL668" s="337"/>
      <c r="BXM668" s="337"/>
      <c r="BXN668" s="337"/>
      <c r="BXO668" s="337"/>
      <c r="BXP668" s="337"/>
      <c r="BXQ668" s="337"/>
      <c r="BXR668" s="337"/>
      <c r="BXS668" s="337"/>
      <c r="BXT668" s="337"/>
      <c r="BXU668" s="337"/>
      <c r="BXV668" s="337"/>
      <c r="BXW668" s="337"/>
      <c r="BXX668" s="337"/>
      <c r="BXY668" s="337"/>
      <c r="BXZ668" s="337"/>
      <c r="BYA668" s="337"/>
      <c r="BYB668" s="337"/>
      <c r="BYC668" s="337"/>
      <c r="BYD668" s="337"/>
      <c r="BYE668" s="337"/>
      <c r="BYF668" s="337"/>
      <c r="BYG668" s="337"/>
      <c r="BYH668" s="337"/>
      <c r="BYI668" s="337"/>
      <c r="BYJ668" s="337"/>
      <c r="BYK668" s="337"/>
      <c r="BYL668" s="337"/>
      <c r="BYM668" s="337"/>
      <c r="BYN668" s="337"/>
      <c r="BYO668" s="337"/>
      <c r="BYP668" s="337"/>
      <c r="BYQ668" s="337"/>
      <c r="BYR668" s="337"/>
      <c r="BYS668" s="337"/>
      <c r="BYT668" s="337"/>
      <c r="BYU668" s="337"/>
      <c r="BYV668" s="337"/>
      <c r="BYW668" s="337"/>
      <c r="BYX668" s="337"/>
      <c r="BYY668" s="337"/>
      <c r="BYZ668" s="337"/>
      <c r="BZA668" s="337"/>
      <c r="BZB668" s="337"/>
      <c r="BZC668" s="337"/>
      <c r="BZD668" s="337"/>
      <c r="BZE668" s="337"/>
      <c r="BZF668" s="337"/>
      <c r="BZG668" s="337"/>
      <c r="BZH668" s="337"/>
      <c r="BZI668" s="337"/>
      <c r="BZJ668" s="337"/>
      <c r="BZK668" s="337"/>
      <c r="BZL668" s="337"/>
      <c r="BZM668" s="337"/>
      <c r="BZN668" s="337"/>
      <c r="BZO668" s="337"/>
      <c r="BZP668" s="337"/>
      <c r="BZQ668" s="337"/>
      <c r="BZR668" s="337"/>
      <c r="BZS668" s="337"/>
      <c r="BZT668" s="337"/>
      <c r="BZU668" s="337"/>
      <c r="BZV668" s="337"/>
      <c r="BZW668" s="337"/>
      <c r="BZX668" s="337"/>
      <c r="BZY668" s="337"/>
      <c r="BZZ668" s="337"/>
      <c r="CAA668" s="337"/>
      <c r="CAB668" s="337"/>
      <c r="CAC668" s="337"/>
      <c r="CAD668" s="337"/>
      <c r="CAE668" s="337"/>
      <c r="CAF668" s="337"/>
      <c r="CAG668" s="337"/>
      <c r="CAH668" s="337"/>
      <c r="CAI668" s="337"/>
      <c r="CAJ668" s="337"/>
      <c r="CAK668" s="337"/>
      <c r="CAL668" s="337"/>
      <c r="CAM668" s="337"/>
      <c r="CAN668" s="337"/>
      <c r="CAO668" s="337"/>
      <c r="CAP668" s="337"/>
      <c r="CAQ668" s="337"/>
      <c r="CAR668" s="337"/>
      <c r="CAS668" s="337"/>
      <c r="CAT668" s="337"/>
      <c r="CAU668" s="337"/>
      <c r="CAV668" s="337"/>
      <c r="CAW668" s="337"/>
      <c r="CAX668" s="337"/>
      <c r="CAY668" s="337"/>
      <c r="CAZ668" s="337"/>
      <c r="CBA668" s="337"/>
      <c r="CBB668" s="337"/>
      <c r="CBC668" s="337"/>
      <c r="CBD668" s="337"/>
      <c r="CBE668" s="337"/>
      <c r="CBF668" s="337"/>
      <c r="CBG668" s="337"/>
      <c r="CBH668" s="337"/>
      <c r="CBI668" s="337"/>
      <c r="CBJ668" s="337"/>
      <c r="CBK668" s="337"/>
      <c r="CBL668" s="337"/>
      <c r="CBM668" s="337"/>
      <c r="CBN668" s="337"/>
      <c r="CBO668" s="337"/>
      <c r="CBP668" s="337"/>
      <c r="CBQ668" s="337"/>
      <c r="CBR668" s="337"/>
      <c r="CBS668" s="337"/>
      <c r="CBT668" s="337"/>
      <c r="CBU668" s="337"/>
      <c r="CBV668" s="337"/>
      <c r="CBW668" s="337"/>
      <c r="CBX668" s="337"/>
      <c r="CBY668" s="337"/>
      <c r="CBZ668" s="337"/>
      <c r="CCA668" s="337"/>
      <c r="CCB668" s="337"/>
      <c r="CCC668" s="337"/>
      <c r="CCD668" s="337"/>
      <c r="CCE668" s="337"/>
      <c r="CCF668" s="337"/>
      <c r="CCG668" s="337"/>
      <c r="CCH668" s="337"/>
      <c r="CCI668" s="337"/>
      <c r="CCJ668" s="337"/>
      <c r="CCK668" s="337"/>
      <c r="CCL668" s="337"/>
      <c r="CCM668" s="337"/>
      <c r="CCN668" s="337"/>
      <c r="CCO668" s="337"/>
      <c r="CCP668" s="337"/>
      <c r="CCQ668" s="337"/>
      <c r="CCR668" s="337"/>
      <c r="CCS668" s="337"/>
      <c r="CCT668" s="337"/>
      <c r="CCU668" s="337"/>
      <c r="CCV668" s="337"/>
      <c r="CCW668" s="337"/>
      <c r="CCX668" s="337"/>
      <c r="CCY668" s="337"/>
      <c r="CCZ668" s="337"/>
      <c r="CDA668" s="337"/>
      <c r="CDB668" s="337"/>
      <c r="CDC668" s="337"/>
      <c r="CDD668" s="337"/>
      <c r="CDE668" s="337"/>
      <c r="CDF668" s="337"/>
      <c r="CDG668" s="337"/>
      <c r="CDH668" s="337"/>
      <c r="CDI668" s="337"/>
      <c r="CDJ668" s="337"/>
      <c r="CDK668" s="337"/>
      <c r="CDL668" s="337"/>
      <c r="CDM668" s="337"/>
      <c r="CDN668" s="337"/>
      <c r="CDO668" s="337"/>
      <c r="CDP668" s="337"/>
      <c r="CDQ668" s="337"/>
      <c r="CDR668" s="337"/>
      <c r="CDS668" s="337"/>
      <c r="CDT668" s="337"/>
      <c r="CDU668" s="337"/>
      <c r="CDV668" s="337"/>
      <c r="CDW668" s="337"/>
      <c r="CDX668" s="337"/>
      <c r="CDY668" s="337"/>
      <c r="CDZ668" s="337"/>
      <c r="CEA668" s="337"/>
      <c r="CEB668" s="337"/>
      <c r="CEC668" s="337"/>
      <c r="CED668" s="337"/>
      <c r="CEE668" s="337"/>
      <c r="CEF668" s="337"/>
      <c r="CEG668" s="337"/>
      <c r="CEH668" s="337"/>
      <c r="CEI668" s="337"/>
      <c r="CEJ668" s="337"/>
      <c r="CEK668" s="337"/>
      <c r="CEL668" s="337"/>
      <c r="CEM668" s="337"/>
      <c r="CEN668" s="337"/>
      <c r="CEO668" s="337"/>
      <c r="CEP668" s="337"/>
      <c r="CEQ668" s="337"/>
      <c r="CER668" s="337"/>
      <c r="CES668" s="337"/>
      <c r="CET668" s="337"/>
      <c r="CEU668" s="337"/>
      <c r="CEV668" s="337"/>
      <c r="CEW668" s="337"/>
      <c r="CEX668" s="337"/>
      <c r="CEY668" s="337"/>
      <c r="CEZ668" s="337"/>
      <c r="CFA668" s="337"/>
      <c r="CFB668" s="337"/>
      <c r="CFC668" s="337"/>
      <c r="CFD668" s="337"/>
      <c r="CFE668" s="337"/>
      <c r="CFF668" s="337"/>
      <c r="CFG668" s="337"/>
      <c r="CFH668" s="337"/>
      <c r="CFI668" s="337"/>
      <c r="CFJ668" s="337"/>
      <c r="CFK668" s="337"/>
      <c r="CFL668" s="337"/>
      <c r="CFM668" s="337"/>
      <c r="CFN668" s="337"/>
      <c r="CFO668" s="337"/>
      <c r="CFP668" s="337"/>
      <c r="CFQ668" s="337"/>
      <c r="CFR668" s="337"/>
      <c r="CFS668" s="337"/>
      <c r="CFT668" s="337"/>
      <c r="CFU668" s="337"/>
      <c r="CFV668" s="337"/>
      <c r="CFW668" s="337"/>
      <c r="CFX668" s="337"/>
      <c r="CFY668" s="337"/>
      <c r="CFZ668" s="337"/>
      <c r="CGA668" s="337"/>
      <c r="CGB668" s="337"/>
      <c r="CGC668" s="337"/>
      <c r="CGD668" s="337"/>
      <c r="CGE668" s="337"/>
      <c r="CGF668" s="337"/>
      <c r="CGG668" s="337"/>
      <c r="CGH668" s="337"/>
      <c r="CGI668" s="337"/>
      <c r="CGJ668" s="337"/>
      <c r="CGK668" s="337"/>
      <c r="CGL668" s="337"/>
      <c r="CGM668" s="337"/>
      <c r="CGN668" s="337"/>
      <c r="CGO668" s="337"/>
      <c r="CGP668" s="337"/>
      <c r="CGQ668" s="337"/>
      <c r="CGR668" s="337"/>
      <c r="CGS668" s="337"/>
      <c r="CGT668" s="337"/>
      <c r="CGU668" s="337"/>
      <c r="CGV668" s="337"/>
      <c r="CGW668" s="337"/>
      <c r="CGX668" s="337"/>
      <c r="CGY668" s="337"/>
      <c r="CGZ668" s="337"/>
      <c r="CHA668" s="337"/>
      <c r="CHB668" s="337"/>
      <c r="CHC668" s="337"/>
      <c r="CHD668" s="337"/>
      <c r="CHE668" s="337"/>
      <c r="CHF668" s="337"/>
      <c r="CHG668" s="337"/>
      <c r="CHH668" s="337"/>
      <c r="CHI668" s="337"/>
      <c r="CHJ668" s="337"/>
      <c r="CHK668" s="337"/>
      <c r="CHL668" s="337"/>
      <c r="CHM668" s="337"/>
      <c r="CHN668" s="337"/>
      <c r="CHO668" s="337"/>
      <c r="CHP668" s="337"/>
      <c r="CHQ668" s="337"/>
      <c r="CHR668" s="337"/>
      <c r="CHS668" s="337"/>
      <c r="CHT668" s="337"/>
      <c r="CHU668" s="337"/>
      <c r="CHV668" s="337"/>
      <c r="CHW668" s="337"/>
      <c r="CHX668" s="337"/>
      <c r="CHY668" s="337"/>
      <c r="CHZ668" s="337"/>
      <c r="CIA668" s="337"/>
      <c r="CIB668" s="337"/>
      <c r="CIC668" s="337"/>
      <c r="CID668" s="337"/>
      <c r="CIE668" s="337"/>
      <c r="CIF668" s="337"/>
      <c r="CIG668" s="337"/>
      <c r="CIH668" s="337"/>
      <c r="CII668" s="337"/>
      <c r="CIJ668" s="337"/>
      <c r="CIK668" s="337"/>
      <c r="CIL668" s="337"/>
      <c r="CIM668" s="337"/>
      <c r="CIN668" s="337"/>
      <c r="CIO668" s="337"/>
      <c r="CIP668" s="337"/>
      <c r="CIQ668" s="337"/>
      <c r="CIR668" s="337"/>
      <c r="CIS668" s="337"/>
      <c r="CIT668" s="337"/>
      <c r="CIU668" s="337"/>
      <c r="CIV668" s="337"/>
      <c r="CIW668" s="337"/>
      <c r="CIX668" s="337"/>
      <c r="CIY668" s="337"/>
      <c r="CIZ668" s="337"/>
      <c r="CJA668" s="337"/>
      <c r="CJB668" s="337"/>
      <c r="CJC668" s="337"/>
      <c r="CJD668" s="337"/>
      <c r="CJE668" s="337"/>
      <c r="CJF668" s="337"/>
      <c r="CJG668" s="337"/>
      <c r="CJH668" s="337"/>
      <c r="CJI668" s="337"/>
      <c r="CJJ668" s="337"/>
      <c r="CJK668" s="337"/>
      <c r="CJL668" s="337"/>
      <c r="CJM668" s="337"/>
      <c r="CJN668" s="337"/>
      <c r="CJO668" s="337"/>
      <c r="CJP668" s="337"/>
      <c r="CJQ668" s="337"/>
      <c r="CJR668" s="337"/>
      <c r="CJS668" s="337"/>
      <c r="CJT668" s="337"/>
      <c r="CJU668" s="337"/>
      <c r="CJV668" s="337"/>
      <c r="CJW668" s="337"/>
      <c r="CJX668" s="337"/>
      <c r="CJY668" s="337"/>
      <c r="CJZ668" s="337"/>
      <c r="CKA668" s="337"/>
      <c r="CKB668" s="337"/>
      <c r="CKC668" s="337"/>
      <c r="CKD668" s="337"/>
      <c r="CKE668" s="337"/>
      <c r="CKF668" s="337"/>
      <c r="CKG668" s="337"/>
      <c r="CKH668" s="337"/>
      <c r="CKI668" s="337"/>
      <c r="CKJ668" s="337"/>
      <c r="CKK668" s="337"/>
      <c r="CKL668" s="337"/>
      <c r="CKM668" s="337"/>
      <c r="CKN668" s="337"/>
      <c r="CKO668" s="337"/>
      <c r="CKP668" s="337"/>
      <c r="CKQ668" s="337"/>
      <c r="CKR668" s="337"/>
      <c r="CKS668" s="337"/>
      <c r="CKT668" s="337"/>
      <c r="CKU668" s="337"/>
      <c r="CKV668" s="337"/>
      <c r="CKW668" s="337"/>
      <c r="CKX668" s="337"/>
      <c r="CKY668" s="337"/>
      <c r="CKZ668" s="337"/>
      <c r="CLA668" s="337"/>
      <c r="CLB668" s="337"/>
      <c r="CLC668" s="337"/>
      <c r="CLD668" s="337"/>
      <c r="CLE668" s="337"/>
      <c r="CLF668" s="337"/>
      <c r="CLG668" s="337"/>
      <c r="CLH668" s="337"/>
      <c r="CLI668" s="337"/>
      <c r="CLJ668" s="337"/>
      <c r="CLK668" s="337"/>
      <c r="CLL668" s="337"/>
      <c r="CLM668" s="337"/>
      <c r="CLN668" s="337"/>
      <c r="CLO668" s="337"/>
      <c r="CLP668" s="337"/>
      <c r="CLQ668" s="337"/>
      <c r="CLR668" s="337"/>
      <c r="CLS668" s="337"/>
      <c r="CLT668" s="337"/>
      <c r="CLU668" s="337"/>
      <c r="CLV668" s="337"/>
      <c r="CLW668" s="337"/>
      <c r="CLX668" s="337"/>
      <c r="CLY668" s="337"/>
      <c r="CLZ668" s="337"/>
      <c r="CMA668" s="337"/>
      <c r="CMB668" s="337"/>
      <c r="CMC668" s="337"/>
      <c r="CMD668" s="337"/>
      <c r="CME668" s="337"/>
      <c r="CMF668" s="337"/>
      <c r="CMG668" s="337"/>
      <c r="CMH668" s="337"/>
      <c r="CMI668" s="337"/>
      <c r="CMJ668" s="337"/>
      <c r="CMK668" s="337"/>
      <c r="CML668" s="337"/>
      <c r="CMM668" s="337"/>
      <c r="CMN668" s="337"/>
      <c r="CMO668" s="337"/>
      <c r="CMP668" s="337"/>
      <c r="CMQ668" s="337"/>
      <c r="CMR668" s="337"/>
      <c r="CMS668" s="337"/>
      <c r="CMT668" s="337"/>
      <c r="CMU668" s="337"/>
      <c r="CMV668" s="337"/>
      <c r="CMW668" s="337"/>
      <c r="CMX668" s="337"/>
      <c r="CMY668" s="337"/>
      <c r="CMZ668" s="337"/>
      <c r="CNA668" s="337"/>
      <c r="CNB668" s="337"/>
      <c r="CNC668" s="337"/>
      <c r="CND668" s="337"/>
      <c r="CNE668" s="337"/>
      <c r="CNF668" s="337"/>
      <c r="CNG668" s="337"/>
      <c r="CNH668" s="337"/>
      <c r="CNI668" s="337"/>
      <c r="CNJ668" s="337"/>
      <c r="CNK668" s="337"/>
      <c r="CNL668" s="337"/>
      <c r="CNM668" s="337"/>
      <c r="CNN668" s="337"/>
      <c r="CNO668" s="337"/>
      <c r="CNP668" s="337"/>
      <c r="CNQ668" s="337"/>
      <c r="CNR668" s="337"/>
      <c r="CNS668" s="337"/>
      <c r="CNT668" s="337"/>
      <c r="CNU668" s="337"/>
      <c r="CNV668" s="337"/>
      <c r="CNW668" s="337"/>
      <c r="CNX668" s="337"/>
      <c r="CNY668" s="337"/>
      <c r="CNZ668" s="337"/>
      <c r="COA668" s="337"/>
      <c r="COB668" s="337"/>
      <c r="COC668" s="337"/>
      <c r="COD668" s="337"/>
      <c r="COE668" s="337"/>
      <c r="COF668" s="337"/>
      <c r="COG668" s="337"/>
      <c r="COH668" s="337"/>
      <c r="COI668" s="337"/>
      <c r="COJ668" s="337"/>
      <c r="COK668" s="337"/>
      <c r="COL668" s="337"/>
      <c r="COM668" s="337"/>
      <c r="CON668" s="337"/>
      <c r="COO668" s="337"/>
      <c r="COP668" s="337"/>
      <c r="COQ668" s="337"/>
      <c r="COR668" s="337"/>
      <c r="COS668" s="337"/>
      <c r="COT668" s="337"/>
      <c r="COU668" s="337"/>
      <c r="COV668" s="337"/>
      <c r="COW668" s="337"/>
      <c r="COX668" s="337"/>
      <c r="COY668" s="337"/>
      <c r="COZ668" s="337"/>
      <c r="CPA668" s="337"/>
      <c r="CPB668" s="337"/>
      <c r="CPC668" s="337"/>
      <c r="CPD668" s="337"/>
      <c r="CPE668" s="337"/>
      <c r="CPF668" s="337"/>
      <c r="CPG668" s="337"/>
      <c r="CPH668" s="337"/>
      <c r="CPI668" s="337"/>
      <c r="CPJ668" s="337"/>
      <c r="CPK668" s="337"/>
      <c r="CPL668" s="337"/>
      <c r="CPM668" s="337"/>
      <c r="CPN668" s="337"/>
      <c r="CPO668" s="337"/>
      <c r="CPP668" s="337"/>
      <c r="CPQ668" s="337"/>
      <c r="CPR668" s="337"/>
      <c r="CPS668" s="337"/>
      <c r="CPT668" s="337"/>
      <c r="CPU668" s="337"/>
      <c r="CPV668" s="337"/>
      <c r="CPW668" s="337"/>
      <c r="CPX668" s="337"/>
      <c r="CPY668" s="337"/>
      <c r="CPZ668" s="337"/>
      <c r="CQA668" s="337"/>
      <c r="CQB668" s="337"/>
      <c r="CQC668" s="337"/>
      <c r="CQD668" s="337"/>
      <c r="CQE668" s="337"/>
      <c r="CQF668" s="337"/>
      <c r="CQG668" s="337"/>
      <c r="CQH668" s="337"/>
      <c r="CQI668" s="337"/>
      <c r="CQJ668" s="337"/>
      <c r="CQK668" s="337"/>
      <c r="CQL668" s="337"/>
      <c r="CQM668" s="337"/>
      <c r="CQN668" s="337"/>
      <c r="CQO668" s="337"/>
      <c r="CQP668" s="337"/>
      <c r="CQQ668" s="337"/>
      <c r="CQR668" s="337"/>
      <c r="CQS668" s="337"/>
      <c r="CQT668" s="337"/>
      <c r="CQU668" s="337"/>
      <c r="CQV668" s="337"/>
      <c r="CQW668" s="337"/>
      <c r="CQX668" s="337"/>
      <c r="CQY668" s="337"/>
      <c r="CQZ668" s="337"/>
      <c r="CRA668" s="337"/>
      <c r="CRB668" s="337"/>
      <c r="CRC668" s="337"/>
      <c r="CRD668" s="337"/>
      <c r="CRE668" s="337"/>
      <c r="CRF668" s="337"/>
      <c r="CRG668" s="337"/>
      <c r="CRH668" s="337"/>
      <c r="CRI668" s="337"/>
      <c r="CRJ668" s="337"/>
      <c r="CRK668" s="337"/>
      <c r="CRL668" s="337"/>
      <c r="CRM668" s="337"/>
      <c r="CRN668" s="337"/>
      <c r="CRO668" s="337"/>
      <c r="CRP668" s="337"/>
      <c r="CRQ668" s="337"/>
      <c r="CRR668" s="337"/>
      <c r="CRS668" s="337"/>
      <c r="CRT668" s="337"/>
      <c r="CRU668" s="337"/>
      <c r="CRV668" s="337"/>
      <c r="CRW668" s="337"/>
      <c r="CRX668" s="337"/>
      <c r="CRY668" s="337"/>
      <c r="CRZ668" s="337"/>
      <c r="CSA668" s="337"/>
      <c r="CSB668" s="337"/>
      <c r="CSC668" s="337"/>
      <c r="CSD668" s="337"/>
      <c r="CSE668" s="337"/>
      <c r="CSF668" s="337"/>
      <c r="CSG668" s="337"/>
      <c r="CSH668" s="337"/>
      <c r="CSI668" s="337"/>
      <c r="CSJ668" s="337"/>
      <c r="CSK668" s="337"/>
      <c r="CSL668" s="337"/>
      <c r="CSM668" s="337"/>
      <c r="CSN668" s="337"/>
      <c r="CSO668" s="337"/>
      <c r="CSP668" s="337"/>
      <c r="CSQ668" s="337"/>
      <c r="CSR668" s="337"/>
      <c r="CSS668" s="337"/>
      <c r="CST668" s="337"/>
      <c r="CSU668" s="337"/>
      <c r="CSV668" s="337"/>
      <c r="CSW668" s="337"/>
      <c r="CSX668" s="337"/>
      <c r="CSY668" s="337"/>
      <c r="CSZ668" s="337"/>
      <c r="CTA668" s="337"/>
      <c r="CTB668" s="337"/>
      <c r="CTC668" s="337"/>
      <c r="CTD668" s="337"/>
      <c r="CTE668" s="337"/>
      <c r="CTF668" s="337"/>
      <c r="CTG668" s="337"/>
      <c r="CTH668" s="337"/>
      <c r="CTI668" s="337"/>
      <c r="CTJ668" s="337"/>
      <c r="CTK668" s="337"/>
      <c r="CTL668" s="337"/>
      <c r="CTM668" s="337"/>
      <c r="CTN668" s="337"/>
      <c r="CTO668" s="337"/>
      <c r="CTP668" s="337"/>
      <c r="CTQ668" s="337"/>
      <c r="CTR668" s="337"/>
      <c r="CTS668" s="337"/>
      <c r="CTT668" s="337"/>
      <c r="CTU668" s="337"/>
      <c r="CTV668" s="337"/>
      <c r="CTW668" s="337"/>
      <c r="CTX668" s="337"/>
      <c r="CTY668" s="337"/>
      <c r="CTZ668" s="337"/>
      <c r="CUA668" s="337"/>
      <c r="CUB668" s="337"/>
      <c r="CUC668" s="337"/>
      <c r="CUD668" s="337"/>
      <c r="CUE668" s="337"/>
      <c r="CUF668" s="337"/>
      <c r="CUG668" s="337"/>
      <c r="CUH668" s="337"/>
      <c r="CUI668" s="337"/>
      <c r="CUJ668" s="337"/>
      <c r="CUK668" s="337"/>
      <c r="CUL668" s="337"/>
      <c r="CUM668" s="337"/>
      <c r="CUN668" s="337"/>
      <c r="CUO668" s="337"/>
      <c r="CUP668" s="337"/>
      <c r="CUQ668" s="337"/>
      <c r="CUR668" s="337"/>
      <c r="CUS668" s="337"/>
      <c r="CUT668" s="337"/>
      <c r="CUU668" s="337"/>
      <c r="CUV668" s="337"/>
      <c r="CUW668" s="337"/>
      <c r="CUX668" s="337"/>
      <c r="CUY668" s="337"/>
      <c r="CUZ668" s="337"/>
      <c r="CVA668" s="337"/>
      <c r="CVB668" s="337"/>
      <c r="CVC668" s="337"/>
      <c r="CVD668" s="337"/>
      <c r="CVE668" s="337"/>
      <c r="CVF668" s="337"/>
      <c r="CVG668" s="337"/>
      <c r="CVH668" s="337"/>
      <c r="CVI668" s="337"/>
      <c r="CVJ668" s="337"/>
      <c r="CVK668" s="337"/>
      <c r="CVL668" s="337"/>
      <c r="CVM668" s="337"/>
      <c r="CVN668" s="337"/>
      <c r="CVO668" s="337"/>
      <c r="CVP668" s="337"/>
      <c r="CVQ668" s="337"/>
      <c r="CVR668" s="337"/>
      <c r="CVS668" s="337"/>
      <c r="CVT668" s="337"/>
      <c r="CVU668" s="337"/>
      <c r="CVV668" s="337"/>
      <c r="CVW668" s="337"/>
      <c r="CVX668" s="337"/>
      <c r="CVY668" s="337"/>
      <c r="CVZ668" s="337"/>
      <c r="CWA668" s="337"/>
      <c r="CWB668" s="337"/>
      <c r="CWC668" s="337"/>
      <c r="CWD668" s="337"/>
      <c r="CWE668" s="337"/>
      <c r="CWF668" s="337"/>
      <c r="CWG668" s="337"/>
      <c r="CWH668" s="337"/>
      <c r="CWI668" s="337"/>
      <c r="CWJ668" s="337"/>
      <c r="CWK668" s="337"/>
      <c r="CWL668" s="337"/>
      <c r="CWM668" s="337"/>
      <c r="CWN668" s="337"/>
      <c r="CWO668" s="337"/>
      <c r="CWP668" s="337"/>
      <c r="CWQ668" s="337"/>
      <c r="CWR668" s="337"/>
      <c r="CWS668" s="337"/>
      <c r="CWT668" s="337"/>
      <c r="CWU668" s="337"/>
      <c r="CWV668" s="337"/>
      <c r="CWW668" s="337"/>
      <c r="CWX668" s="337"/>
      <c r="CWY668" s="337"/>
      <c r="CWZ668" s="337"/>
      <c r="CXA668" s="337"/>
      <c r="CXB668" s="337"/>
      <c r="CXC668" s="337"/>
      <c r="CXD668" s="337"/>
      <c r="CXE668" s="337"/>
      <c r="CXF668" s="337"/>
      <c r="CXG668" s="337"/>
      <c r="CXH668" s="337"/>
      <c r="CXI668" s="337"/>
      <c r="CXJ668" s="337"/>
      <c r="CXK668" s="337"/>
      <c r="CXL668" s="337"/>
      <c r="CXM668" s="337"/>
      <c r="CXN668" s="337"/>
      <c r="CXO668" s="337"/>
      <c r="CXP668" s="337"/>
      <c r="CXQ668" s="337"/>
      <c r="CXR668" s="337"/>
      <c r="CXS668" s="337"/>
      <c r="CXT668" s="337"/>
      <c r="CXU668" s="337"/>
      <c r="CXV668" s="337"/>
      <c r="CXW668" s="337"/>
      <c r="CXX668" s="337"/>
      <c r="CXY668" s="337"/>
      <c r="CXZ668" s="337"/>
      <c r="CYA668" s="337"/>
      <c r="CYB668" s="337"/>
      <c r="CYC668" s="337"/>
      <c r="CYD668" s="337"/>
      <c r="CYE668" s="337"/>
      <c r="CYF668" s="337"/>
      <c r="CYG668" s="337"/>
      <c r="CYH668" s="337"/>
      <c r="CYI668" s="337"/>
      <c r="CYJ668" s="337"/>
      <c r="CYK668" s="337"/>
      <c r="CYL668" s="337"/>
      <c r="CYM668" s="337"/>
      <c r="CYN668" s="337"/>
      <c r="CYO668" s="337"/>
      <c r="CYP668" s="337"/>
      <c r="CYQ668" s="337"/>
      <c r="CYR668" s="337"/>
      <c r="CYS668" s="337"/>
      <c r="CYT668" s="337"/>
      <c r="CYU668" s="337"/>
      <c r="CYV668" s="337"/>
      <c r="CYW668" s="337"/>
      <c r="CYX668" s="337"/>
      <c r="CYY668" s="337"/>
      <c r="CYZ668" s="337"/>
      <c r="CZA668" s="337"/>
      <c r="CZB668" s="337"/>
      <c r="CZC668" s="337"/>
      <c r="CZD668" s="337"/>
      <c r="CZE668" s="337"/>
      <c r="CZF668" s="337"/>
      <c r="CZG668" s="337"/>
      <c r="CZH668" s="337"/>
      <c r="CZI668" s="337"/>
      <c r="CZJ668" s="337"/>
      <c r="CZK668" s="337"/>
      <c r="CZL668" s="337"/>
      <c r="CZM668" s="337"/>
      <c r="CZN668" s="337"/>
      <c r="CZO668" s="337"/>
      <c r="CZP668" s="337"/>
      <c r="CZQ668" s="337"/>
      <c r="CZR668" s="337"/>
      <c r="CZS668" s="337"/>
      <c r="CZT668" s="337"/>
      <c r="CZU668" s="337"/>
      <c r="CZV668" s="337"/>
      <c r="CZW668" s="337"/>
      <c r="CZX668" s="337"/>
      <c r="CZY668" s="337"/>
      <c r="CZZ668" s="337"/>
      <c r="DAA668" s="337"/>
      <c r="DAB668" s="337"/>
      <c r="DAC668" s="337"/>
      <c r="DAD668" s="337"/>
      <c r="DAE668" s="337"/>
      <c r="DAF668" s="337"/>
      <c r="DAG668" s="337"/>
      <c r="DAH668" s="337"/>
      <c r="DAI668" s="337"/>
      <c r="DAJ668" s="337"/>
      <c r="DAK668" s="337"/>
      <c r="DAL668" s="337"/>
      <c r="DAM668" s="337"/>
      <c r="DAN668" s="337"/>
      <c r="DAO668" s="337"/>
      <c r="DAP668" s="337"/>
      <c r="DAQ668" s="337"/>
      <c r="DAR668" s="337"/>
      <c r="DAS668" s="337"/>
      <c r="DAT668" s="337"/>
      <c r="DAU668" s="337"/>
      <c r="DAV668" s="337"/>
      <c r="DAW668" s="337"/>
      <c r="DAX668" s="337"/>
      <c r="DAY668" s="337"/>
      <c r="DAZ668" s="337"/>
      <c r="DBA668" s="337"/>
      <c r="DBB668" s="337"/>
      <c r="DBC668" s="337"/>
      <c r="DBD668" s="337"/>
      <c r="DBE668" s="337"/>
      <c r="DBF668" s="337"/>
      <c r="DBG668" s="337"/>
      <c r="DBH668" s="337"/>
      <c r="DBI668" s="337"/>
      <c r="DBJ668" s="337"/>
      <c r="DBK668" s="337"/>
      <c r="DBL668" s="337"/>
      <c r="DBM668" s="337"/>
      <c r="DBN668" s="337"/>
      <c r="DBO668" s="337"/>
      <c r="DBP668" s="337"/>
      <c r="DBQ668" s="337"/>
      <c r="DBR668" s="337"/>
      <c r="DBS668" s="337"/>
      <c r="DBT668" s="337"/>
      <c r="DBU668" s="337"/>
      <c r="DBV668" s="337"/>
      <c r="DBW668" s="337"/>
      <c r="DBX668" s="337"/>
      <c r="DBY668" s="337"/>
      <c r="DBZ668" s="337"/>
      <c r="DCA668" s="337"/>
      <c r="DCB668" s="337"/>
      <c r="DCC668" s="337"/>
      <c r="DCD668" s="337"/>
      <c r="DCE668" s="337"/>
      <c r="DCF668" s="337"/>
      <c r="DCG668" s="337"/>
      <c r="DCH668" s="337"/>
      <c r="DCI668" s="337"/>
      <c r="DCJ668" s="337"/>
      <c r="DCK668" s="337"/>
      <c r="DCL668" s="337"/>
      <c r="DCM668" s="337"/>
      <c r="DCN668" s="337"/>
      <c r="DCO668" s="337"/>
      <c r="DCP668" s="337"/>
      <c r="DCQ668" s="337"/>
      <c r="DCR668" s="337"/>
      <c r="DCS668" s="337"/>
      <c r="DCT668" s="337"/>
      <c r="DCU668" s="337"/>
      <c r="DCV668" s="337"/>
      <c r="DCW668" s="337"/>
      <c r="DCX668" s="337"/>
      <c r="DCY668" s="337"/>
      <c r="DCZ668" s="337"/>
      <c r="DDA668" s="337"/>
      <c r="DDB668" s="337"/>
      <c r="DDC668" s="337"/>
      <c r="DDD668" s="337"/>
      <c r="DDE668" s="337"/>
      <c r="DDF668" s="337"/>
      <c r="DDG668" s="337"/>
      <c r="DDH668" s="337"/>
      <c r="DDI668" s="337"/>
      <c r="DDJ668" s="337"/>
      <c r="DDK668" s="337"/>
      <c r="DDL668" s="337"/>
      <c r="DDM668" s="337"/>
      <c r="DDN668" s="337"/>
      <c r="DDO668" s="337"/>
      <c r="DDP668" s="337"/>
      <c r="DDQ668" s="337"/>
      <c r="DDR668" s="337"/>
      <c r="DDS668" s="337"/>
      <c r="DDT668" s="337"/>
      <c r="DDU668" s="337"/>
      <c r="DDV668" s="337"/>
      <c r="DDW668" s="337"/>
      <c r="DDX668" s="337"/>
      <c r="DDY668" s="337"/>
      <c r="DDZ668" s="337"/>
      <c r="DEA668" s="337"/>
      <c r="DEB668" s="337"/>
      <c r="DEC668" s="337"/>
      <c r="DED668" s="337"/>
      <c r="DEE668" s="337"/>
      <c r="DEF668" s="337"/>
      <c r="DEG668" s="337"/>
      <c r="DEH668" s="337"/>
      <c r="DEI668" s="337"/>
      <c r="DEJ668" s="337"/>
      <c r="DEK668" s="337"/>
      <c r="DEL668" s="337"/>
      <c r="DEM668" s="337"/>
      <c r="DEN668" s="337"/>
      <c r="DEO668" s="337"/>
      <c r="DEP668" s="337"/>
      <c r="DEQ668" s="337"/>
      <c r="DER668" s="337"/>
      <c r="DES668" s="337"/>
      <c r="DET668" s="337"/>
      <c r="DEU668" s="337"/>
      <c r="DEV668" s="337"/>
      <c r="DEW668" s="337"/>
      <c r="DEX668" s="337"/>
      <c r="DEY668" s="337"/>
      <c r="DEZ668" s="337"/>
      <c r="DFA668" s="337"/>
      <c r="DFB668" s="337"/>
      <c r="DFC668" s="337"/>
      <c r="DFD668" s="337"/>
      <c r="DFE668" s="337"/>
      <c r="DFF668" s="337"/>
      <c r="DFG668" s="337"/>
      <c r="DFH668" s="337"/>
      <c r="DFI668" s="337"/>
      <c r="DFJ668" s="337"/>
      <c r="DFK668" s="337"/>
      <c r="DFL668" s="337"/>
      <c r="DFM668" s="337"/>
      <c r="DFN668" s="337"/>
      <c r="DFO668" s="337"/>
      <c r="DFP668" s="337"/>
      <c r="DFQ668" s="337"/>
      <c r="DFR668" s="337"/>
      <c r="DFS668" s="337"/>
      <c r="DFT668" s="337"/>
      <c r="DFU668" s="337"/>
      <c r="DFV668" s="337"/>
      <c r="DFW668" s="337"/>
      <c r="DFX668" s="337"/>
      <c r="DFY668" s="337"/>
      <c r="DFZ668" s="337"/>
      <c r="DGA668" s="337"/>
      <c r="DGB668" s="337"/>
      <c r="DGC668" s="337"/>
      <c r="DGD668" s="337"/>
      <c r="DGE668" s="337"/>
      <c r="DGF668" s="337"/>
      <c r="DGG668" s="337"/>
      <c r="DGH668" s="337"/>
      <c r="DGI668" s="337"/>
      <c r="DGJ668" s="337"/>
      <c r="DGK668" s="337"/>
      <c r="DGL668" s="337"/>
      <c r="DGM668" s="337"/>
      <c r="DGN668" s="337"/>
      <c r="DGO668" s="337"/>
      <c r="DGP668" s="337"/>
      <c r="DGQ668" s="337"/>
      <c r="DGR668" s="337"/>
      <c r="DGS668" s="337"/>
      <c r="DGT668" s="337"/>
      <c r="DGU668" s="337"/>
      <c r="DGV668" s="337"/>
      <c r="DGW668" s="337"/>
      <c r="DGX668" s="337"/>
      <c r="DGY668" s="337"/>
      <c r="DGZ668" s="337"/>
      <c r="DHA668" s="337"/>
      <c r="DHB668" s="337"/>
      <c r="DHC668" s="337"/>
      <c r="DHD668" s="337"/>
      <c r="DHE668" s="337"/>
      <c r="DHF668" s="337"/>
      <c r="DHG668" s="337"/>
      <c r="DHH668" s="337"/>
      <c r="DHI668" s="337"/>
      <c r="DHJ668" s="337"/>
      <c r="DHK668" s="337"/>
      <c r="DHL668" s="337"/>
      <c r="DHM668" s="337"/>
      <c r="DHN668" s="337"/>
      <c r="DHO668" s="337"/>
      <c r="DHP668" s="337"/>
      <c r="DHQ668" s="337"/>
      <c r="DHR668" s="337"/>
      <c r="DHS668" s="337"/>
      <c r="DHT668" s="337"/>
      <c r="DHU668" s="337"/>
      <c r="DHV668" s="337"/>
      <c r="DHW668" s="337"/>
      <c r="DHX668" s="337"/>
      <c r="DHY668" s="337"/>
      <c r="DHZ668" s="337"/>
      <c r="DIA668" s="337"/>
      <c r="DIB668" s="337"/>
      <c r="DIC668" s="337"/>
      <c r="DID668" s="337"/>
      <c r="DIE668" s="337"/>
      <c r="DIF668" s="337"/>
      <c r="DIG668" s="337"/>
      <c r="DIH668" s="337"/>
      <c r="DII668" s="337"/>
      <c r="DIJ668" s="337"/>
      <c r="DIK668" s="337"/>
      <c r="DIL668" s="337"/>
      <c r="DIM668" s="337"/>
      <c r="DIN668" s="337"/>
      <c r="DIO668" s="337"/>
      <c r="DIP668" s="337"/>
      <c r="DIQ668" s="337"/>
      <c r="DIR668" s="337"/>
      <c r="DIS668" s="337"/>
      <c r="DIT668" s="337"/>
      <c r="DIU668" s="337"/>
      <c r="DIV668" s="337"/>
      <c r="DIW668" s="337"/>
      <c r="DIX668" s="337"/>
      <c r="DIY668" s="337"/>
      <c r="DIZ668" s="337"/>
      <c r="DJA668" s="337"/>
      <c r="DJB668" s="337"/>
      <c r="DJC668" s="337"/>
      <c r="DJD668" s="337"/>
      <c r="DJE668" s="337"/>
      <c r="DJF668" s="337"/>
      <c r="DJG668" s="337"/>
      <c r="DJH668" s="337"/>
      <c r="DJI668" s="337"/>
      <c r="DJJ668" s="337"/>
      <c r="DJK668" s="337"/>
      <c r="DJL668" s="337"/>
      <c r="DJM668" s="337"/>
      <c r="DJN668" s="337"/>
      <c r="DJO668" s="337"/>
      <c r="DJP668" s="337"/>
      <c r="DJQ668" s="337"/>
      <c r="DJR668" s="337"/>
      <c r="DJS668" s="337"/>
      <c r="DJT668" s="337"/>
      <c r="DJU668" s="337"/>
      <c r="DJV668" s="337"/>
      <c r="DJW668" s="337"/>
      <c r="DJX668" s="337"/>
      <c r="DJY668" s="337"/>
      <c r="DJZ668" s="337"/>
      <c r="DKA668" s="337"/>
      <c r="DKB668" s="337"/>
      <c r="DKC668" s="337"/>
      <c r="DKD668" s="337"/>
      <c r="DKE668" s="337"/>
      <c r="DKF668" s="337"/>
      <c r="DKG668" s="337"/>
      <c r="DKH668" s="337"/>
      <c r="DKI668" s="337"/>
      <c r="DKJ668" s="337"/>
      <c r="DKK668" s="337"/>
      <c r="DKL668" s="337"/>
      <c r="DKM668" s="337"/>
      <c r="DKN668" s="337"/>
      <c r="DKO668" s="337"/>
      <c r="DKP668" s="337"/>
      <c r="DKQ668" s="337"/>
      <c r="DKR668" s="337"/>
      <c r="DKS668" s="337"/>
      <c r="DKT668" s="337"/>
      <c r="DKU668" s="337"/>
      <c r="DKV668" s="337"/>
      <c r="DKW668" s="337"/>
      <c r="DKX668" s="337"/>
      <c r="DKY668" s="337"/>
      <c r="DKZ668" s="337"/>
      <c r="DLA668" s="337"/>
      <c r="DLB668" s="337"/>
      <c r="DLC668" s="337"/>
      <c r="DLD668" s="337"/>
      <c r="DLE668" s="337"/>
      <c r="DLF668" s="337"/>
      <c r="DLG668" s="337"/>
      <c r="DLH668" s="337"/>
      <c r="DLI668" s="337"/>
      <c r="DLJ668" s="337"/>
      <c r="DLK668" s="337"/>
      <c r="DLL668" s="337"/>
      <c r="DLM668" s="337"/>
      <c r="DLN668" s="337"/>
      <c r="DLO668" s="337"/>
      <c r="DLP668" s="337"/>
      <c r="DLQ668" s="337"/>
      <c r="DLR668" s="337"/>
      <c r="DLS668" s="337"/>
      <c r="DLT668" s="337"/>
      <c r="DLU668" s="337"/>
      <c r="DLV668" s="337"/>
      <c r="DLW668" s="337"/>
      <c r="DLX668" s="337"/>
      <c r="DLY668" s="337"/>
      <c r="DLZ668" s="337"/>
      <c r="DMA668" s="337"/>
      <c r="DMB668" s="337"/>
      <c r="DMC668" s="337"/>
      <c r="DMD668" s="337"/>
      <c r="DME668" s="337"/>
      <c r="DMF668" s="337"/>
      <c r="DMG668" s="337"/>
      <c r="DMH668" s="337"/>
      <c r="DMI668" s="337"/>
      <c r="DMJ668" s="337"/>
      <c r="DMK668" s="337"/>
      <c r="DML668" s="337"/>
      <c r="DMM668" s="337"/>
      <c r="DMN668" s="337"/>
      <c r="DMO668" s="337"/>
      <c r="DMP668" s="337"/>
      <c r="DMQ668" s="337"/>
      <c r="DMR668" s="337"/>
      <c r="DMS668" s="337"/>
      <c r="DMT668" s="337"/>
      <c r="DMU668" s="337"/>
      <c r="DMV668" s="337"/>
      <c r="DMW668" s="337"/>
      <c r="DMX668" s="337"/>
      <c r="DMY668" s="337"/>
      <c r="DMZ668" s="337"/>
      <c r="DNA668" s="337"/>
      <c r="DNB668" s="337"/>
      <c r="DNC668" s="337"/>
      <c r="DND668" s="337"/>
      <c r="DNE668" s="337"/>
      <c r="DNF668" s="337"/>
      <c r="DNG668" s="337"/>
      <c r="DNH668" s="337"/>
      <c r="DNI668" s="337"/>
      <c r="DNJ668" s="337"/>
      <c r="DNK668" s="337"/>
      <c r="DNL668" s="337"/>
      <c r="DNM668" s="337"/>
      <c r="DNN668" s="337"/>
      <c r="DNO668" s="337"/>
      <c r="DNP668" s="337"/>
      <c r="DNQ668" s="337"/>
      <c r="DNR668" s="337"/>
      <c r="DNS668" s="337"/>
      <c r="DNT668" s="337"/>
      <c r="DNU668" s="337"/>
      <c r="DNV668" s="337"/>
      <c r="DNW668" s="337"/>
      <c r="DNX668" s="337"/>
      <c r="DNY668" s="337"/>
      <c r="DNZ668" s="337"/>
      <c r="DOA668" s="337"/>
      <c r="DOB668" s="337"/>
      <c r="DOC668" s="337"/>
      <c r="DOD668" s="337"/>
      <c r="DOE668" s="337"/>
      <c r="DOF668" s="337"/>
      <c r="DOG668" s="337"/>
      <c r="DOH668" s="337"/>
      <c r="DOI668" s="337"/>
      <c r="DOJ668" s="337"/>
      <c r="DOK668" s="337"/>
      <c r="DOL668" s="337"/>
      <c r="DOM668" s="337"/>
      <c r="DON668" s="337"/>
      <c r="DOO668" s="337"/>
      <c r="DOP668" s="337"/>
      <c r="DOQ668" s="337"/>
      <c r="DOR668" s="337"/>
      <c r="DOS668" s="337"/>
      <c r="DOT668" s="337"/>
      <c r="DOU668" s="337"/>
      <c r="DOV668" s="337"/>
      <c r="DOW668" s="337"/>
      <c r="DOX668" s="337"/>
      <c r="DOY668" s="337"/>
      <c r="DOZ668" s="337"/>
      <c r="DPA668" s="337"/>
      <c r="DPB668" s="337"/>
      <c r="DPC668" s="337"/>
      <c r="DPD668" s="337"/>
      <c r="DPE668" s="337"/>
      <c r="DPF668" s="337"/>
      <c r="DPG668" s="337"/>
      <c r="DPH668" s="337"/>
      <c r="DPI668" s="337"/>
      <c r="DPJ668" s="337"/>
      <c r="DPK668" s="337"/>
      <c r="DPL668" s="337"/>
      <c r="DPM668" s="337"/>
      <c r="DPN668" s="337"/>
      <c r="DPO668" s="337"/>
      <c r="DPP668" s="337"/>
      <c r="DPQ668" s="337"/>
      <c r="DPR668" s="337"/>
      <c r="DPS668" s="337"/>
      <c r="DPT668" s="337"/>
      <c r="DPU668" s="337"/>
      <c r="DPV668" s="337"/>
      <c r="DPW668" s="337"/>
      <c r="DPX668" s="337"/>
      <c r="DPY668" s="337"/>
      <c r="DPZ668" s="337"/>
      <c r="DQA668" s="337"/>
      <c r="DQB668" s="337"/>
      <c r="DQC668" s="337"/>
      <c r="DQD668" s="337"/>
      <c r="DQE668" s="337"/>
      <c r="DQF668" s="337"/>
      <c r="DQG668" s="337"/>
      <c r="DQH668" s="337"/>
      <c r="DQI668" s="337"/>
      <c r="DQJ668" s="337"/>
      <c r="DQK668" s="337"/>
      <c r="DQL668" s="337"/>
      <c r="DQM668" s="337"/>
      <c r="DQN668" s="337"/>
      <c r="DQO668" s="337"/>
      <c r="DQP668" s="337"/>
      <c r="DQQ668" s="337"/>
      <c r="DQR668" s="337"/>
      <c r="DQS668" s="337"/>
      <c r="DQT668" s="337"/>
      <c r="DQU668" s="337"/>
      <c r="DQV668" s="337"/>
      <c r="DQW668" s="337"/>
      <c r="DQX668" s="337"/>
      <c r="DQY668" s="337"/>
      <c r="DQZ668" s="337"/>
      <c r="DRA668" s="337"/>
      <c r="DRB668" s="337"/>
      <c r="DRC668" s="337"/>
      <c r="DRD668" s="337"/>
      <c r="DRE668" s="337"/>
      <c r="DRF668" s="337"/>
      <c r="DRG668" s="337"/>
      <c r="DRH668" s="337"/>
      <c r="DRI668" s="337"/>
      <c r="DRJ668" s="337"/>
      <c r="DRK668" s="337"/>
      <c r="DRL668" s="337"/>
      <c r="DRM668" s="337"/>
      <c r="DRN668" s="337"/>
      <c r="DRO668" s="337"/>
      <c r="DRP668" s="337"/>
      <c r="DRQ668" s="337"/>
      <c r="DRR668" s="337"/>
      <c r="DRS668" s="337"/>
      <c r="DRT668" s="337"/>
      <c r="DRU668" s="337"/>
      <c r="DRV668" s="337"/>
      <c r="DRW668" s="337"/>
      <c r="DRX668" s="337"/>
      <c r="DRY668" s="337"/>
      <c r="DRZ668" s="337"/>
      <c r="DSA668" s="337"/>
      <c r="DSB668" s="337"/>
      <c r="DSC668" s="337"/>
      <c r="DSD668" s="337"/>
      <c r="DSE668" s="337"/>
      <c r="DSF668" s="337"/>
      <c r="DSG668" s="337"/>
      <c r="DSH668" s="337"/>
      <c r="DSI668" s="337"/>
      <c r="DSJ668" s="337"/>
      <c r="DSK668" s="337"/>
      <c r="DSL668" s="337"/>
      <c r="DSM668" s="337"/>
      <c r="DSN668" s="337"/>
      <c r="DSO668" s="337"/>
      <c r="DSP668" s="337"/>
      <c r="DSQ668" s="337"/>
      <c r="DSR668" s="337"/>
      <c r="DSS668" s="337"/>
      <c r="DST668" s="337"/>
      <c r="DSU668" s="337"/>
      <c r="DSV668" s="337"/>
      <c r="DSW668" s="337"/>
      <c r="DSX668" s="337"/>
      <c r="DSY668" s="337"/>
      <c r="DSZ668" s="337"/>
      <c r="DTA668" s="337"/>
      <c r="DTB668" s="337"/>
      <c r="DTC668" s="337"/>
      <c r="DTD668" s="337"/>
      <c r="DTE668" s="337"/>
      <c r="DTF668" s="337"/>
      <c r="DTG668" s="337"/>
      <c r="DTH668" s="337"/>
      <c r="DTI668" s="337"/>
      <c r="DTJ668" s="337"/>
      <c r="DTK668" s="337"/>
      <c r="DTL668" s="337"/>
      <c r="DTM668" s="337"/>
      <c r="DTN668" s="337"/>
      <c r="DTO668" s="337"/>
      <c r="DTP668" s="337"/>
      <c r="DTQ668" s="337"/>
      <c r="DTR668" s="337"/>
      <c r="DTS668" s="337"/>
      <c r="DTT668" s="337"/>
      <c r="DTU668" s="337"/>
      <c r="DTV668" s="337"/>
      <c r="DTW668" s="337"/>
      <c r="DTX668" s="337"/>
      <c r="DTY668" s="337"/>
      <c r="DTZ668" s="337"/>
      <c r="DUA668" s="337"/>
      <c r="DUB668" s="337"/>
      <c r="DUC668" s="337"/>
      <c r="DUD668" s="337"/>
      <c r="DUE668" s="337"/>
      <c r="DUF668" s="337"/>
      <c r="DUG668" s="337"/>
      <c r="DUH668" s="337"/>
      <c r="DUI668" s="337"/>
      <c r="DUJ668" s="337"/>
      <c r="DUK668" s="337"/>
      <c r="DUL668" s="337"/>
      <c r="DUM668" s="337"/>
      <c r="DUN668" s="337"/>
      <c r="DUO668" s="337"/>
      <c r="DUP668" s="337"/>
      <c r="DUQ668" s="337"/>
      <c r="DUR668" s="337"/>
      <c r="DUS668" s="337"/>
      <c r="DUT668" s="337"/>
      <c r="DUU668" s="337"/>
      <c r="DUV668" s="337"/>
      <c r="DUW668" s="337"/>
      <c r="DUX668" s="337"/>
      <c r="DUY668" s="337"/>
      <c r="DUZ668" s="337"/>
      <c r="DVA668" s="337"/>
      <c r="DVB668" s="337"/>
      <c r="DVC668" s="337"/>
      <c r="DVD668" s="337"/>
      <c r="DVE668" s="337"/>
      <c r="DVF668" s="337"/>
      <c r="DVG668" s="337"/>
      <c r="DVH668" s="337"/>
      <c r="DVI668" s="337"/>
      <c r="DVJ668" s="337"/>
      <c r="DVK668" s="337"/>
      <c r="DVL668" s="337"/>
      <c r="DVM668" s="337"/>
      <c r="DVN668" s="337"/>
      <c r="DVO668" s="337"/>
      <c r="DVP668" s="337"/>
      <c r="DVQ668" s="337"/>
      <c r="DVR668" s="337"/>
      <c r="DVS668" s="337"/>
      <c r="DVT668" s="337"/>
      <c r="DVU668" s="337"/>
      <c r="DVV668" s="337"/>
      <c r="DVW668" s="337"/>
      <c r="DVX668" s="337"/>
      <c r="DVY668" s="337"/>
      <c r="DVZ668" s="337"/>
      <c r="DWA668" s="337"/>
      <c r="DWB668" s="337"/>
      <c r="DWC668" s="337"/>
      <c r="DWD668" s="337"/>
      <c r="DWE668" s="337"/>
      <c r="DWF668" s="337"/>
      <c r="DWG668" s="337"/>
      <c r="DWH668" s="337"/>
      <c r="DWI668" s="337"/>
      <c r="DWJ668" s="337"/>
      <c r="DWK668" s="337"/>
      <c r="DWL668" s="337"/>
      <c r="DWM668" s="337"/>
      <c r="DWN668" s="337"/>
      <c r="DWO668" s="337"/>
      <c r="DWP668" s="337"/>
      <c r="DWQ668" s="337"/>
      <c r="DWR668" s="337"/>
      <c r="DWS668" s="337"/>
      <c r="DWT668" s="337"/>
      <c r="DWU668" s="337"/>
      <c r="DWV668" s="337"/>
      <c r="DWW668" s="337"/>
      <c r="DWX668" s="337"/>
      <c r="DWY668" s="337"/>
      <c r="DWZ668" s="337"/>
      <c r="DXA668" s="337"/>
      <c r="DXB668" s="337"/>
      <c r="DXC668" s="337"/>
      <c r="DXD668" s="337"/>
      <c r="DXE668" s="337"/>
      <c r="DXF668" s="337"/>
      <c r="DXG668" s="337"/>
      <c r="DXH668" s="337"/>
      <c r="DXI668" s="337"/>
      <c r="DXJ668" s="337"/>
      <c r="DXK668" s="337"/>
      <c r="DXL668" s="337"/>
      <c r="DXM668" s="337"/>
      <c r="DXN668" s="337"/>
      <c r="DXO668" s="337"/>
      <c r="DXP668" s="337"/>
      <c r="DXQ668" s="337"/>
      <c r="DXR668" s="337"/>
      <c r="DXS668" s="337"/>
      <c r="DXT668" s="337"/>
      <c r="DXU668" s="337"/>
      <c r="DXV668" s="337"/>
      <c r="DXW668" s="337"/>
      <c r="DXX668" s="337"/>
      <c r="DXY668" s="337"/>
      <c r="DXZ668" s="337"/>
      <c r="DYA668" s="337"/>
      <c r="DYB668" s="337"/>
      <c r="DYC668" s="337"/>
      <c r="DYD668" s="337"/>
      <c r="DYE668" s="337"/>
      <c r="DYF668" s="337"/>
      <c r="DYG668" s="337"/>
      <c r="DYH668" s="337"/>
      <c r="DYI668" s="337"/>
      <c r="DYJ668" s="337"/>
      <c r="DYK668" s="337"/>
      <c r="DYL668" s="337"/>
      <c r="DYM668" s="337"/>
      <c r="DYN668" s="337"/>
      <c r="DYO668" s="337"/>
      <c r="DYP668" s="337"/>
      <c r="DYQ668" s="337"/>
      <c r="DYR668" s="337"/>
      <c r="DYS668" s="337"/>
      <c r="DYT668" s="337"/>
      <c r="DYU668" s="337"/>
      <c r="DYV668" s="337"/>
      <c r="DYW668" s="337"/>
      <c r="DYX668" s="337"/>
      <c r="DYY668" s="337"/>
      <c r="DYZ668" s="337"/>
      <c r="DZA668" s="337"/>
      <c r="DZB668" s="337"/>
      <c r="DZC668" s="337"/>
      <c r="DZD668" s="337"/>
      <c r="DZE668" s="337"/>
      <c r="DZF668" s="337"/>
      <c r="DZG668" s="337"/>
      <c r="DZH668" s="337"/>
      <c r="DZI668" s="337"/>
      <c r="DZJ668" s="337"/>
      <c r="DZK668" s="337"/>
      <c r="DZL668" s="337"/>
      <c r="DZM668" s="337"/>
      <c r="DZN668" s="337"/>
      <c r="DZO668" s="337"/>
      <c r="DZP668" s="337"/>
      <c r="DZQ668" s="337"/>
      <c r="DZR668" s="337"/>
      <c r="DZS668" s="337"/>
      <c r="DZT668" s="337"/>
      <c r="DZU668" s="337"/>
      <c r="DZV668" s="337"/>
      <c r="DZW668" s="337"/>
      <c r="DZX668" s="337"/>
      <c r="DZY668" s="337"/>
      <c r="DZZ668" s="337"/>
      <c r="EAA668" s="337"/>
      <c r="EAB668" s="337"/>
      <c r="EAC668" s="337"/>
      <c r="EAD668" s="337"/>
      <c r="EAE668" s="337"/>
      <c r="EAF668" s="337"/>
      <c r="EAG668" s="337"/>
      <c r="EAH668" s="337"/>
      <c r="EAI668" s="337"/>
      <c r="EAJ668" s="337"/>
      <c r="EAK668" s="337"/>
      <c r="EAL668" s="337"/>
      <c r="EAM668" s="337"/>
      <c r="EAN668" s="337"/>
      <c r="EAO668" s="337"/>
      <c r="EAP668" s="337"/>
      <c r="EAQ668" s="337"/>
      <c r="EAR668" s="337"/>
      <c r="EAS668" s="337"/>
      <c r="EAT668" s="337"/>
      <c r="EAU668" s="337"/>
      <c r="EAV668" s="337"/>
      <c r="EAW668" s="337"/>
      <c r="EAX668" s="337"/>
      <c r="EAY668" s="337"/>
      <c r="EAZ668" s="337"/>
      <c r="EBA668" s="337"/>
      <c r="EBB668" s="337"/>
      <c r="EBC668" s="337"/>
      <c r="EBD668" s="337"/>
      <c r="EBE668" s="337"/>
      <c r="EBF668" s="337"/>
      <c r="EBG668" s="337"/>
      <c r="EBH668" s="337"/>
      <c r="EBI668" s="337"/>
      <c r="EBJ668" s="337"/>
      <c r="EBK668" s="337"/>
      <c r="EBL668" s="337"/>
      <c r="EBM668" s="337"/>
      <c r="EBN668" s="337"/>
      <c r="EBO668" s="337"/>
      <c r="EBP668" s="337"/>
      <c r="EBQ668" s="337"/>
      <c r="EBR668" s="337"/>
      <c r="EBS668" s="337"/>
      <c r="EBT668" s="337"/>
      <c r="EBU668" s="337"/>
      <c r="EBV668" s="337"/>
      <c r="EBW668" s="337"/>
      <c r="EBX668" s="337"/>
      <c r="EBY668" s="337"/>
      <c r="EBZ668" s="337"/>
      <c r="ECA668" s="337"/>
      <c r="ECB668" s="337"/>
      <c r="ECC668" s="337"/>
      <c r="ECD668" s="337"/>
      <c r="ECE668" s="337"/>
      <c r="ECF668" s="337"/>
      <c r="ECG668" s="337"/>
      <c r="ECH668" s="337"/>
      <c r="ECI668" s="337"/>
      <c r="ECJ668" s="337"/>
      <c r="ECK668" s="337"/>
      <c r="ECL668" s="337"/>
      <c r="ECM668" s="337"/>
      <c r="ECN668" s="337"/>
      <c r="ECO668" s="337"/>
      <c r="ECP668" s="337"/>
      <c r="ECQ668" s="337"/>
      <c r="ECR668" s="337"/>
      <c r="ECS668" s="337"/>
      <c r="ECT668" s="337"/>
      <c r="ECU668" s="337"/>
      <c r="ECV668" s="337"/>
      <c r="ECW668" s="337"/>
      <c r="ECX668" s="337"/>
      <c r="ECY668" s="337"/>
      <c r="ECZ668" s="337"/>
      <c r="EDA668" s="337"/>
      <c r="EDB668" s="337"/>
      <c r="EDC668" s="337"/>
      <c r="EDD668" s="337"/>
      <c r="EDE668" s="337"/>
      <c r="EDF668" s="337"/>
      <c r="EDG668" s="337"/>
      <c r="EDH668" s="337"/>
      <c r="EDI668" s="337"/>
      <c r="EDJ668" s="337"/>
      <c r="EDK668" s="337"/>
      <c r="EDL668" s="337"/>
      <c r="EDM668" s="337"/>
      <c r="EDN668" s="337"/>
      <c r="EDO668" s="337"/>
      <c r="EDP668" s="337"/>
      <c r="EDQ668" s="337"/>
      <c r="EDR668" s="337"/>
      <c r="EDS668" s="337"/>
      <c r="EDT668" s="337"/>
      <c r="EDU668" s="337"/>
      <c r="EDV668" s="337"/>
      <c r="EDW668" s="337"/>
      <c r="EDX668" s="337"/>
      <c r="EDY668" s="337"/>
      <c r="EDZ668" s="337"/>
      <c r="EEA668" s="337"/>
      <c r="EEB668" s="337"/>
      <c r="EEC668" s="337"/>
      <c r="EED668" s="337"/>
      <c r="EEE668" s="337"/>
      <c r="EEF668" s="337"/>
      <c r="EEG668" s="337"/>
      <c r="EEH668" s="337"/>
      <c r="EEI668" s="337"/>
      <c r="EEJ668" s="337"/>
      <c r="EEK668" s="337"/>
      <c r="EEL668" s="337"/>
      <c r="EEM668" s="337"/>
      <c r="EEN668" s="337"/>
      <c r="EEO668" s="337"/>
      <c r="EEP668" s="337"/>
      <c r="EEQ668" s="337"/>
      <c r="EER668" s="337"/>
      <c r="EES668" s="337"/>
      <c r="EET668" s="337"/>
      <c r="EEU668" s="337"/>
      <c r="EEV668" s="337"/>
      <c r="EEW668" s="337"/>
      <c r="EEX668" s="337"/>
      <c r="EEY668" s="337"/>
      <c r="EEZ668" s="337"/>
      <c r="EFA668" s="337"/>
      <c r="EFB668" s="337"/>
      <c r="EFC668" s="337"/>
      <c r="EFD668" s="337"/>
      <c r="EFE668" s="337"/>
      <c r="EFF668" s="337"/>
      <c r="EFG668" s="337"/>
      <c r="EFH668" s="337"/>
      <c r="EFI668" s="337"/>
      <c r="EFJ668" s="337"/>
      <c r="EFK668" s="337"/>
      <c r="EFL668" s="337"/>
      <c r="EFM668" s="337"/>
      <c r="EFN668" s="337"/>
      <c r="EFO668" s="337"/>
      <c r="EFP668" s="337"/>
      <c r="EFQ668" s="337"/>
      <c r="EFR668" s="337"/>
      <c r="EFS668" s="337"/>
      <c r="EFT668" s="337"/>
      <c r="EFU668" s="337"/>
      <c r="EFV668" s="337"/>
      <c r="EFW668" s="337"/>
      <c r="EFX668" s="337"/>
      <c r="EFY668" s="337"/>
      <c r="EFZ668" s="337"/>
      <c r="EGA668" s="337"/>
      <c r="EGB668" s="337"/>
      <c r="EGC668" s="337"/>
      <c r="EGD668" s="337"/>
      <c r="EGE668" s="337"/>
      <c r="EGF668" s="337"/>
      <c r="EGG668" s="337"/>
      <c r="EGH668" s="337"/>
      <c r="EGI668" s="337"/>
      <c r="EGJ668" s="337"/>
      <c r="EGK668" s="337"/>
      <c r="EGL668" s="337"/>
      <c r="EGM668" s="337"/>
      <c r="EGN668" s="337"/>
      <c r="EGO668" s="337"/>
      <c r="EGP668" s="337"/>
      <c r="EGQ668" s="337"/>
      <c r="EGR668" s="337"/>
      <c r="EGS668" s="337"/>
      <c r="EGT668" s="337"/>
      <c r="EGU668" s="337"/>
      <c r="EGV668" s="337"/>
      <c r="EGW668" s="337"/>
      <c r="EGX668" s="337"/>
      <c r="EGY668" s="337"/>
      <c r="EGZ668" s="337"/>
      <c r="EHA668" s="337"/>
      <c r="EHB668" s="337"/>
      <c r="EHC668" s="337"/>
      <c r="EHD668" s="337"/>
      <c r="EHE668" s="337"/>
      <c r="EHF668" s="337"/>
      <c r="EHG668" s="337"/>
      <c r="EHH668" s="337"/>
      <c r="EHI668" s="337"/>
      <c r="EHJ668" s="337"/>
      <c r="EHK668" s="337"/>
      <c r="EHL668" s="337"/>
      <c r="EHM668" s="337"/>
      <c r="EHN668" s="337"/>
      <c r="EHO668" s="337"/>
      <c r="EHP668" s="337"/>
      <c r="EHQ668" s="337"/>
      <c r="EHR668" s="337"/>
      <c r="EHS668" s="337"/>
      <c r="EHT668" s="337"/>
      <c r="EHU668" s="337"/>
      <c r="EHV668" s="337"/>
      <c r="EHW668" s="337"/>
      <c r="EHX668" s="337"/>
      <c r="EHY668" s="337"/>
      <c r="EHZ668" s="337"/>
      <c r="EIA668" s="337"/>
      <c r="EIB668" s="337"/>
      <c r="EIC668" s="337"/>
      <c r="EID668" s="337"/>
      <c r="EIE668" s="337"/>
      <c r="EIF668" s="337"/>
      <c r="EIG668" s="337"/>
      <c r="EIH668" s="337"/>
      <c r="EII668" s="337"/>
      <c r="EIJ668" s="337"/>
      <c r="EIK668" s="337"/>
      <c r="EIL668" s="337"/>
      <c r="EIM668" s="337"/>
      <c r="EIN668" s="337"/>
      <c r="EIO668" s="337"/>
      <c r="EIP668" s="337"/>
      <c r="EIQ668" s="337"/>
      <c r="EIR668" s="337"/>
      <c r="EIS668" s="337"/>
      <c r="EIT668" s="337"/>
      <c r="EIU668" s="337"/>
      <c r="EIV668" s="337"/>
      <c r="EIW668" s="337"/>
      <c r="EIX668" s="337"/>
      <c r="EIY668" s="337"/>
      <c r="EIZ668" s="337"/>
      <c r="EJA668" s="337"/>
      <c r="EJB668" s="337"/>
      <c r="EJC668" s="337"/>
      <c r="EJD668" s="337"/>
      <c r="EJE668" s="337"/>
      <c r="EJF668" s="337"/>
      <c r="EJG668" s="337"/>
      <c r="EJH668" s="337"/>
      <c r="EJI668" s="337"/>
      <c r="EJJ668" s="337"/>
      <c r="EJK668" s="337"/>
      <c r="EJL668" s="337"/>
      <c r="EJM668" s="337"/>
      <c r="EJN668" s="337"/>
      <c r="EJO668" s="337"/>
      <c r="EJP668" s="337"/>
      <c r="EJQ668" s="337"/>
      <c r="EJR668" s="337"/>
      <c r="EJS668" s="337"/>
      <c r="EJT668" s="337"/>
      <c r="EJU668" s="337"/>
      <c r="EJV668" s="337"/>
      <c r="EJW668" s="337"/>
      <c r="EJX668" s="337"/>
      <c r="EJY668" s="337"/>
      <c r="EJZ668" s="337"/>
      <c r="EKA668" s="337"/>
      <c r="EKB668" s="337"/>
      <c r="EKC668" s="337"/>
      <c r="EKD668" s="337"/>
      <c r="EKE668" s="337"/>
      <c r="EKF668" s="337"/>
      <c r="EKG668" s="337"/>
      <c r="EKH668" s="337"/>
      <c r="EKI668" s="337"/>
      <c r="EKJ668" s="337"/>
      <c r="EKK668" s="337"/>
      <c r="EKL668" s="337"/>
      <c r="EKM668" s="337"/>
      <c r="EKN668" s="337"/>
      <c r="EKO668" s="337"/>
      <c r="EKP668" s="337"/>
      <c r="EKQ668" s="337"/>
      <c r="EKR668" s="337"/>
      <c r="EKS668" s="337"/>
      <c r="EKT668" s="337"/>
      <c r="EKU668" s="337"/>
      <c r="EKV668" s="337"/>
      <c r="EKW668" s="337"/>
      <c r="EKX668" s="337"/>
      <c r="EKY668" s="337"/>
      <c r="EKZ668" s="337"/>
      <c r="ELA668" s="337"/>
      <c r="ELB668" s="337"/>
      <c r="ELC668" s="337"/>
      <c r="ELD668" s="337"/>
      <c r="ELE668" s="337"/>
      <c r="ELF668" s="337"/>
      <c r="ELG668" s="337"/>
      <c r="ELH668" s="337"/>
      <c r="ELI668" s="337"/>
      <c r="ELJ668" s="337"/>
      <c r="ELK668" s="337"/>
      <c r="ELL668" s="337"/>
      <c r="ELM668" s="337"/>
      <c r="ELN668" s="337"/>
      <c r="ELO668" s="337"/>
      <c r="ELP668" s="337"/>
      <c r="ELQ668" s="337"/>
      <c r="ELR668" s="337"/>
      <c r="ELS668" s="337"/>
      <c r="ELT668" s="337"/>
      <c r="ELU668" s="337"/>
      <c r="ELV668" s="337"/>
      <c r="ELW668" s="337"/>
      <c r="ELX668" s="337"/>
      <c r="ELY668" s="337"/>
      <c r="ELZ668" s="337"/>
      <c r="EMA668" s="337"/>
      <c r="EMB668" s="337"/>
      <c r="EMC668" s="337"/>
      <c r="EMD668" s="337"/>
      <c r="EME668" s="337"/>
      <c r="EMF668" s="337"/>
      <c r="EMG668" s="337"/>
      <c r="EMH668" s="337"/>
      <c r="EMI668" s="337"/>
      <c r="EMJ668" s="337"/>
      <c r="EMK668" s="337"/>
      <c r="EML668" s="337"/>
      <c r="EMM668" s="337"/>
      <c r="EMN668" s="337"/>
      <c r="EMO668" s="337"/>
      <c r="EMP668" s="337"/>
      <c r="EMQ668" s="337"/>
      <c r="EMR668" s="337"/>
      <c r="EMS668" s="337"/>
      <c r="EMT668" s="337"/>
      <c r="EMU668" s="337"/>
      <c r="EMV668" s="337"/>
      <c r="EMW668" s="337"/>
      <c r="EMX668" s="337"/>
      <c r="EMY668" s="337"/>
      <c r="EMZ668" s="337"/>
      <c r="ENA668" s="337"/>
      <c r="ENB668" s="337"/>
      <c r="ENC668" s="337"/>
      <c r="END668" s="337"/>
      <c r="ENE668" s="337"/>
      <c r="ENF668" s="337"/>
      <c r="ENG668" s="337"/>
      <c r="ENH668" s="337"/>
      <c r="ENI668" s="337"/>
      <c r="ENJ668" s="337"/>
      <c r="ENK668" s="337"/>
      <c r="ENL668" s="337"/>
      <c r="ENM668" s="337"/>
      <c r="ENN668" s="337"/>
      <c r="ENO668" s="337"/>
      <c r="ENP668" s="337"/>
      <c r="ENQ668" s="337"/>
      <c r="ENR668" s="337"/>
      <c r="ENS668" s="337"/>
      <c r="ENT668" s="337"/>
      <c r="ENU668" s="337"/>
      <c r="ENV668" s="337"/>
      <c r="ENW668" s="337"/>
      <c r="ENX668" s="337"/>
      <c r="ENY668" s="337"/>
      <c r="ENZ668" s="337"/>
      <c r="EOA668" s="337"/>
      <c r="EOB668" s="337"/>
      <c r="EOC668" s="337"/>
      <c r="EOD668" s="337"/>
      <c r="EOE668" s="337"/>
      <c r="EOF668" s="337"/>
      <c r="EOG668" s="337"/>
      <c r="EOH668" s="337"/>
      <c r="EOI668" s="337"/>
      <c r="EOJ668" s="337"/>
      <c r="EOK668" s="337"/>
      <c r="EOL668" s="337"/>
      <c r="EOM668" s="337"/>
      <c r="EON668" s="337"/>
      <c r="EOO668" s="337"/>
      <c r="EOP668" s="337"/>
      <c r="EOQ668" s="337"/>
      <c r="EOR668" s="337"/>
      <c r="EOS668" s="337"/>
      <c r="EOT668" s="337"/>
      <c r="EOU668" s="337"/>
      <c r="EOV668" s="337"/>
      <c r="EOW668" s="337"/>
      <c r="EOX668" s="337"/>
      <c r="EOY668" s="337"/>
      <c r="EOZ668" s="337"/>
      <c r="EPA668" s="337"/>
      <c r="EPB668" s="337"/>
      <c r="EPC668" s="337"/>
      <c r="EPD668" s="337"/>
      <c r="EPE668" s="337"/>
      <c r="EPF668" s="337"/>
      <c r="EPG668" s="337"/>
      <c r="EPH668" s="337"/>
      <c r="EPI668" s="337"/>
      <c r="EPJ668" s="337"/>
      <c r="EPK668" s="337"/>
      <c r="EPL668" s="337"/>
      <c r="EPM668" s="337"/>
      <c r="EPN668" s="337"/>
      <c r="EPO668" s="337"/>
      <c r="EPP668" s="337"/>
      <c r="EPQ668" s="337"/>
      <c r="EPR668" s="337"/>
      <c r="EPS668" s="337"/>
      <c r="EPT668" s="337"/>
      <c r="EPU668" s="337"/>
      <c r="EPV668" s="337"/>
      <c r="EPW668" s="337"/>
      <c r="EPX668" s="337"/>
      <c r="EPY668" s="337"/>
      <c r="EPZ668" s="337"/>
      <c r="EQA668" s="337"/>
      <c r="EQB668" s="337"/>
      <c r="EQC668" s="337"/>
      <c r="EQD668" s="337"/>
      <c r="EQE668" s="337"/>
      <c r="EQF668" s="337"/>
      <c r="EQG668" s="337"/>
      <c r="EQH668" s="337"/>
      <c r="EQI668" s="337"/>
      <c r="EQJ668" s="337"/>
      <c r="EQK668" s="337"/>
      <c r="EQL668" s="337"/>
      <c r="EQM668" s="337"/>
      <c r="EQN668" s="337"/>
      <c r="EQO668" s="337"/>
      <c r="EQP668" s="337"/>
      <c r="EQQ668" s="337"/>
      <c r="EQR668" s="337"/>
      <c r="EQS668" s="337"/>
      <c r="EQT668" s="337"/>
      <c r="EQU668" s="337"/>
      <c r="EQV668" s="337"/>
      <c r="EQW668" s="337"/>
      <c r="EQX668" s="337"/>
      <c r="EQY668" s="337"/>
      <c r="EQZ668" s="337"/>
      <c r="ERA668" s="337"/>
      <c r="ERB668" s="337"/>
      <c r="ERC668" s="337"/>
      <c r="ERD668" s="337"/>
      <c r="ERE668" s="337"/>
      <c r="ERF668" s="337"/>
      <c r="ERG668" s="337"/>
      <c r="ERH668" s="337"/>
      <c r="ERI668" s="337"/>
      <c r="ERJ668" s="337"/>
      <c r="ERK668" s="337"/>
      <c r="ERL668" s="337"/>
      <c r="ERM668" s="337"/>
      <c r="ERN668" s="337"/>
      <c r="ERO668" s="337"/>
      <c r="ERP668" s="337"/>
      <c r="ERQ668" s="337"/>
      <c r="ERR668" s="337"/>
      <c r="ERS668" s="337"/>
      <c r="ERT668" s="337"/>
      <c r="ERU668" s="337"/>
      <c r="ERV668" s="337"/>
      <c r="ERW668" s="337"/>
      <c r="ERX668" s="337"/>
      <c r="ERY668" s="337"/>
      <c r="ERZ668" s="337"/>
      <c r="ESA668" s="337"/>
      <c r="ESB668" s="337"/>
      <c r="ESC668" s="337"/>
      <c r="ESD668" s="337"/>
      <c r="ESE668" s="337"/>
      <c r="ESF668" s="337"/>
      <c r="ESG668" s="337"/>
      <c r="ESH668" s="337"/>
      <c r="ESI668" s="337"/>
      <c r="ESJ668" s="337"/>
      <c r="ESK668" s="337"/>
      <c r="ESL668" s="337"/>
      <c r="ESM668" s="337"/>
      <c r="ESN668" s="337"/>
      <c r="ESO668" s="337"/>
      <c r="ESP668" s="337"/>
      <c r="ESQ668" s="337"/>
      <c r="ESR668" s="337"/>
      <c r="ESS668" s="337"/>
      <c r="EST668" s="337"/>
      <c r="ESU668" s="337"/>
      <c r="ESV668" s="337"/>
      <c r="ESW668" s="337"/>
      <c r="ESX668" s="337"/>
      <c r="ESY668" s="337"/>
      <c r="ESZ668" s="337"/>
      <c r="ETA668" s="337"/>
      <c r="ETB668" s="337"/>
      <c r="ETC668" s="337"/>
      <c r="ETD668" s="337"/>
      <c r="ETE668" s="337"/>
      <c r="ETF668" s="337"/>
      <c r="ETG668" s="337"/>
      <c r="ETH668" s="337"/>
      <c r="ETI668" s="337"/>
      <c r="ETJ668" s="337"/>
      <c r="ETK668" s="337"/>
      <c r="ETL668" s="337"/>
      <c r="ETM668" s="337"/>
      <c r="ETN668" s="337"/>
      <c r="ETO668" s="337"/>
      <c r="ETP668" s="337"/>
      <c r="ETQ668" s="337"/>
      <c r="ETR668" s="337"/>
      <c r="ETS668" s="337"/>
      <c r="ETT668" s="337"/>
      <c r="ETU668" s="337"/>
      <c r="ETV668" s="337"/>
      <c r="ETW668" s="337"/>
      <c r="ETX668" s="337"/>
      <c r="ETY668" s="337"/>
      <c r="ETZ668" s="337"/>
      <c r="EUA668" s="337"/>
      <c r="EUB668" s="337"/>
      <c r="EUC668" s="337"/>
      <c r="EUD668" s="337"/>
      <c r="EUE668" s="337"/>
      <c r="EUF668" s="337"/>
      <c r="EUG668" s="337"/>
      <c r="EUH668" s="337"/>
      <c r="EUI668" s="337"/>
      <c r="EUJ668" s="337"/>
      <c r="EUK668" s="337"/>
      <c r="EUL668" s="337"/>
      <c r="EUM668" s="337"/>
      <c r="EUN668" s="337"/>
      <c r="EUO668" s="337"/>
      <c r="EUP668" s="337"/>
      <c r="EUQ668" s="337"/>
      <c r="EUR668" s="337"/>
      <c r="EUS668" s="337"/>
      <c r="EUT668" s="337"/>
      <c r="EUU668" s="337"/>
      <c r="EUV668" s="337"/>
      <c r="EUW668" s="337"/>
      <c r="EUX668" s="337"/>
      <c r="EUY668" s="337"/>
      <c r="EUZ668" s="337"/>
      <c r="EVA668" s="337"/>
      <c r="EVB668" s="337"/>
      <c r="EVC668" s="337"/>
      <c r="EVD668" s="337"/>
      <c r="EVE668" s="337"/>
      <c r="EVF668" s="337"/>
      <c r="EVG668" s="337"/>
      <c r="EVH668" s="337"/>
      <c r="EVI668" s="337"/>
      <c r="EVJ668" s="337"/>
      <c r="EVK668" s="337"/>
      <c r="EVL668" s="337"/>
      <c r="EVM668" s="337"/>
      <c r="EVN668" s="337"/>
      <c r="EVO668" s="337"/>
      <c r="EVP668" s="337"/>
      <c r="EVQ668" s="337"/>
      <c r="EVR668" s="337"/>
      <c r="EVS668" s="337"/>
      <c r="EVT668" s="337"/>
      <c r="EVU668" s="337"/>
      <c r="EVV668" s="337"/>
      <c r="EVW668" s="337"/>
      <c r="EVX668" s="337"/>
      <c r="EVY668" s="337"/>
      <c r="EVZ668" s="337"/>
      <c r="EWA668" s="337"/>
      <c r="EWB668" s="337"/>
      <c r="EWC668" s="337"/>
      <c r="EWD668" s="337"/>
      <c r="EWE668" s="337"/>
      <c r="EWF668" s="337"/>
      <c r="EWG668" s="337"/>
      <c r="EWH668" s="337"/>
      <c r="EWI668" s="337"/>
      <c r="EWJ668" s="337"/>
      <c r="EWK668" s="337"/>
      <c r="EWL668" s="337"/>
      <c r="EWM668" s="337"/>
      <c r="EWN668" s="337"/>
      <c r="EWO668" s="337"/>
      <c r="EWP668" s="337"/>
      <c r="EWQ668" s="337"/>
      <c r="EWR668" s="337"/>
      <c r="EWS668" s="337"/>
      <c r="EWT668" s="337"/>
      <c r="EWU668" s="337"/>
      <c r="EWV668" s="337"/>
      <c r="EWW668" s="337"/>
      <c r="EWX668" s="337"/>
      <c r="EWY668" s="337"/>
      <c r="EWZ668" s="337"/>
      <c r="EXA668" s="337"/>
      <c r="EXB668" s="337"/>
      <c r="EXC668" s="337"/>
      <c r="EXD668" s="337"/>
      <c r="EXE668" s="337"/>
      <c r="EXF668" s="337"/>
      <c r="EXG668" s="337"/>
      <c r="EXH668" s="337"/>
      <c r="EXI668" s="337"/>
      <c r="EXJ668" s="337"/>
      <c r="EXK668" s="337"/>
      <c r="EXL668" s="337"/>
      <c r="EXM668" s="337"/>
      <c r="EXN668" s="337"/>
      <c r="EXO668" s="337"/>
      <c r="EXP668" s="337"/>
      <c r="EXQ668" s="337"/>
      <c r="EXR668" s="337"/>
      <c r="EXS668" s="337"/>
      <c r="EXT668" s="337"/>
      <c r="EXU668" s="337"/>
      <c r="EXV668" s="337"/>
      <c r="EXW668" s="337"/>
      <c r="EXX668" s="337"/>
      <c r="EXY668" s="337"/>
      <c r="EXZ668" s="337"/>
      <c r="EYA668" s="337"/>
      <c r="EYB668" s="337"/>
      <c r="EYC668" s="337"/>
      <c r="EYD668" s="337"/>
      <c r="EYE668" s="337"/>
      <c r="EYF668" s="337"/>
      <c r="EYG668" s="337"/>
      <c r="EYH668" s="337"/>
      <c r="EYI668" s="337"/>
      <c r="EYJ668" s="337"/>
      <c r="EYK668" s="337"/>
      <c r="EYL668" s="337"/>
      <c r="EYM668" s="337"/>
      <c r="EYN668" s="337"/>
      <c r="EYO668" s="337"/>
      <c r="EYP668" s="337"/>
      <c r="EYQ668" s="337"/>
      <c r="EYR668" s="337"/>
      <c r="EYS668" s="337"/>
      <c r="EYT668" s="337"/>
      <c r="EYU668" s="337"/>
      <c r="EYV668" s="337"/>
      <c r="EYW668" s="337"/>
      <c r="EYX668" s="337"/>
      <c r="EYY668" s="337"/>
      <c r="EYZ668" s="337"/>
      <c r="EZA668" s="337"/>
      <c r="EZB668" s="337"/>
      <c r="EZC668" s="337"/>
      <c r="EZD668" s="337"/>
      <c r="EZE668" s="337"/>
      <c r="EZF668" s="337"/>
      <c r="EZG668" s="337"/>
      <c r="EZH668" s="337"/>
      <c r="EZI668" s="337"/>
      <c r="EZJ668" s="337"/>
      <c r="EZK668" s="337"/>
      <c r="EZL668" s="337"/>
      <c r="EZM668" s="337"/>
      <c r="EZN668" s="337"/>
      <c r="EZO668" s="337"/>
      <c r="EZP668" s="337"/>
      <c r="EZQ668" s="337"/>
      <c r="EZR668" s="337"/>
      <c r="EZS668" s="337"/>
      <c r="EZT668" s="337"/>
      <c r="EZU668" s="337"/>
      <c r="EZV668" s="337"/>
      <c r="EZW668" s="337"/>
      <c r="EZX668" s="337"/>
      <c r="EZY668" s="337"/>
      <c r="EZZ668" s="337"/>
      <c r="FAA668" s="337"/>
      <c r="FAB668" s="337"/>
      <c r="FAC668" s="337"/>
      <c r="FAD668" s="337"/>
      <c r="FAE668" s="337"/>
      <c r="FAF668" s="337"/>
      <c r="FAG668" s="337"/>
      <c r="FAH668" s="337"/>
      <c r="FAI668" s="337"/>
      <c r="FAJ668" s="337"/>
      <c r="FAK668" s="337"/>
      <c r="FAL668" s="337"/>
      <c r="FAM668" s="337"/>
      <c r="FAN668" s="337"/>
      <c r="FAO668" s="337"/>
      <c r="FAP668" s="337"/>
      <c r="FAQ668" s="337"/>
      <c r="FAR668" s="337"/>
      <c r="FAS668" s="337"/>
      <c r="FAT668" s="337"/>
      <c r="FAU668" s="337"/>
      <c r="FAV668" s="337"/>
      <c r="FAW668" s="337"/>
      <c r="FAX668" s="337"/>
      <c r="FAY668" s="337"/>
      <c r="FAZ668" s="337"/>
      <c r="FBA668" s="337"/>
      <c r="FBB668" s="337"/>
      <c r="FBC668" s="337"/>
      <c r="FBD668" s="337"/>
      <c r="FBE668" s="337"/>
      <c r="FBF668" s="337"/>
      <c r="FBG668" s="337"/>
      <c r="FBH668" s="337"/>
      <c r="FBI668" s="337"/>
      <c r="FBJ668" s="337"/>
      <c r="FBK668" s="337"/>
      <c r="FBL668" s="337"/>
      <c r="FBM668" s="337"/>
      <c r="FBN668" s="337"/>
      <c r="FBO668" s="337"/>
      <c r="FBP668" s="337"/>
      <c r="FBQ668" s="337"/>
      <c r="FBR668" s="337"/>
      <c r="FBS668" s="337"/>
      <c r="FBT668" s="337"/>
      <c r="FBU668" s="337"/>
      <c r="FBV668" s="337"/>
      <c r="FBW668" s="337"/>
      <c r="FBX668" s="337"/>
      <c r="FBY668" s="337"/>
      <c r="FBZ668" s="337"/>
      <c r="FCA668" s="337"/>
      <c r="FCB668" s="337"/>
      <c r="FCC668" s="337"/>
      <c r="FCD668" s="337"/>
      <c r="FCE668" s="337"/>
      <c r="FCF668" s="337"/>
      <c r="FCG668" s="337"/>
      <c r="FCH668" s="337"/>
      <c r="FCI668" s="337"/>
      <c r="FCJ668" s="337"/>
      <c r="FCK668" s="337"/>
      <c r="FCL668" s="337"/>
      <c r="FCM668" s="337"/>
      <c r="FCN668" s="337"/>
      <c r="FCO668" s="337"/>
      <c r="FCP668" s="337"/>
      <c r="FCQ668" s="337"/>
      <c r="FCR668" s="337"/>
      <c r="FCS668" s="337"/>
      <c r="FCT668" s="337"/>
      <c r="FCU668" s="337"/>
      <c r="FCV668" s="337"/>
      <c r="FCW668" s="337"/>
      <c r="FCX668" s="337"/>
      <c r="FCY668" s="337"/>
      <c r="FCZ668" s="337"/>
      <c r="FDA668" s="337"/>
      <c r="FDB668" s="337"/>
      <c r="FDC668" s="337"/>
      <c r="FDD668" s="337"/>
      <c r="FDE668" s="337"/>
      <c r="FDF668" s="337"/>
      <c r="FDG668" s="337"/>
      <c r="FDH668" s="337"/>
      <c r="FDI668" s="337"/>
      <c r="FDJ668" s="337"/>
      <c r="FDK668" s="337"/>
      <c r="FDL668" s="337"/>
      <c r="FDM668" s="337"/>
      <c r="FDN668" s="337"/>
      <c r="FDO668" s="337"/>
      <c r="FDP668" s="337"/>
      <c r="FDQ668" s="337"/>
      <c r="FDR668" s="337"/>
      <c r="FDS668" s="337"/>
      <c r="FDT668" s="337"/>
      <c r="FDU668" s="337"/>
      <c r="FDV668" s="337"/>
      <c r="FDW668" s="337"/>
      <c r="FDX668" s="337"/>
      <c r="FDY668" s="337"/>
      <c r="FDZ668" s="337"/>
      <c r="FEA668" s="337"/>
      <c r="FEB668" s="337"/>
      <c r="FEC668" s="337"/>
      <c r="FED668" s="337"/>
      <c r="FEE668" s="337"/>
      <c r="FEF668" s="337"/>
      <c r="FEG668" s="337"/>
      <c r="FEH668" s="337"/>
      <c r="FEI668" s="337"/>
      <c r="FEJ668" s="337"/>
      <c r="FEK668" s="337"/>
      <c r="FEL668" s="337"/>
      <c r="FEM668" s="337"/>
      <c r="FEN668" s="337"/>
      <c r="FEO668" s="337"/>
      <c r="FEP668" s="337"/>
      <c r="FEQ668" s="337"/>
      <c r="FER668" s="337"/>
      <c r="FES668" s="337"/>
      <c r="FET668" s="337"/>
      <c r="FEU668" s="337"/>
      <c r="FEV668" s="337"/>
      <c r="FEW668" s="337"/>
      <c r="FEX668" s="337"/>
      <c r="FEY668" s="337"/>
      <c r="FEZ668" s="337"/>
      <c r="FFA668" s="337"/>
      <c r="FFB668" s="337"/>
      <c r="FFC668" s="337"/>
      <c r="FFD668" s="337"/>
      <c r="FFE668" s="337"/>
      <c r="FFF668" s="337"/>
      <c r="FFG668" s="337"/>
      <c r="FFH668" s="337"/>
      <c r="FFI668" s="337"/>
      <c r="FFJ668" s="337"/>
      <c r="FFK668" s="337"/>
      <c r="FFL668" s="337"/>
      <c r="FFM668" s="337"/>
      <c r="FFN668" s="337"/>
      <c r="FFO668" s="337"/>
      <c r="FFP668" s="337"/>
      <c r="FFQ668" s="337"/>
      <c r="FFR668" s="337"/>
      <c r="FFS668" s="337"/>
      <c r="FFT668" s="337"/>
      <c r="FFU668" s="337"/>
      <c r="FFV668" s="337"/>
      <c r="FFW668" s="337"/>
      <c r="FFX668" s="337"/>
      <c r="FFY668" s="337"/>
      <c r="FFZ668" s="337"/>
      <c r="FGA668" s="337"/>
      <c r="FGB668" s="337"/>
      <c r="FGC668" s="337"/>
      <c r="FGD668" s="337"/>
      <c r="FGE668" s="337"/>
      <c r="FGF668" s="337"/>
      <c r="FGG668" s="337"/>
      <c r="FGH668" s="337"/>
      <c r="FGI668" s="337"/>
      <c r="FGJ668" s="337"/>
      <c r="FGK668" s="337"/>
      <c r="FGL668" s="337"/>
      <c r="FGM668" s="337"/>
      <c r="FGN668" s="337"/>
      <c r="FGO668" s="337"/>
      <c r="FGP668" s="337"/>
      <c r="FGQ668" s="337"/>
      <c r="FGR668" s="337"/>
      <c r="FGS668" s="337"/>
      <c r="FGT668" s="337"/>
      <c r="FGU668" s="337"/>
      <c r="FGV668" s="337"/>
      <c r="FGW668" s="337"/>
      <c r="FGX668" s="337"/>
      <c r="FGY668" s="337"/>
      <c r="FGZ668" s="337"/>
      <c r="FHA668" s="337"/>
      <c r="FHB668" s="337"/>
      <c r="FHC668" s="337"/>
      <c r="FHD668" s="337"/>
      <c r="FHE668" s="337"/>
      <c r="FHF668" s="337"/>
      <c r="FHG668" s="337"/>
      <c r="FHH668" s="337"/>
      <c r="FHI668" s="337"/>
      <c r="FHJ668" s="337"/>
      <c r="FHK668" s="337"/>
      <c r="FHL668" s="337"/>
      <c r="FHM668" s="337"/>
      <c r="FHN668" s="337"/>
      <c r="FHO668" s="337"/>
      <c r="FHP668" s="337"/>
      <c r="FHQ668" s="337"/>
      <c r="FHR668" s="337"/>
      <c r="FHS668" s="337"/>
      <c r="FHT668" s="337"/>
      <c r="FHU668" s="337"/>
      <c r="FHV668" s="337"/>
      <c r="FHW668" s="337"/>
      <c r="FHX668" s="337"/>
      <c r="FHY668" s="337"/>
      <c r="FHZ668" s="337"/>
      <c r="FIA668" s="337"/>
      <c r="FIB668" s="337"/>
      <c r="FIC668" s="337"/>
      <c r="FID668" s="337"/>
      <c r="FIE668" s="337"/>
      <c r="FIF668" s="337"/>
      <c r="FIG668" s="337"/>
      <c r="FIH668" s="337"/>
      <c r="FII668" s="337"/>
      <c r="FIJ668" s="337"/>
      <c r="FIK668" s="337"/>
      <c r="FIL668" s="337"/>
      <c r="FIM668" s="337"/>
      <c r="FIN668" s="337"/>
      <c r="FIO668" s="337"/>
      <c r="FIP668" s="337"/>
      <c r="FIQ668" s="337"/>
      <c r="FIR668" s="337"/>
      <c r="FIS668" s="337"/>
      <c r="FIT668" s="337"/>
      <c r="FIU668" s="337"/>
      <c r="FIV668" s="337"/>
      <c r="FIW668" s="337"/>
      <c r="FIX668" s="337"/>
      <c r="FIY668" s="337"/>
      <c r="FIZ668" s="337"/>
      <c r="FJA668" s="337"/>
      <c r="FJB668" s="337"/>
      <c r="FJC668" s="337"/>
      <c r="FJD668" s="337"/>
      <c r="FJE668" s="337"/>
      <c r="FJF668" s="337"/>
      <c r="FJG668" s="337"/>
      <c r="FJH668" s="337"/>
      <c r="FJI668" s="337"/>
      <c r="FJJ668" s="337"/>
      <c r="FJK668" s="337"/>
      <c r="FJL668" s="337"/>
      <c r="FJM668" s="337"/>
      <c r="FJN668" s="337"/>
      <c r="FJO668" s="337"/>
      <c r="FJP668" s="337"/>
      <c r="FJQ668" s="337"/>
      <c r="FJR668" s="337"/>
      <c r="FJS668" s="337"/>
      <c r="FJT668" s="337"/>
      <c r="FJU668" s="337"/>
      <c r="FJV668" s="337"/>
      <c r="FJW668" s="337"/>
      <c r="FJX668" s="337"/>
      <c r="FJY668" s="337"/>
      <c r="FJZ668" s="337"/>
      <c r="FKA668" s="337"/>
      <c r="FKB668" s="337"/>
      <c r="FKC668" s="337"/>
      <c r="FKD668" s="337"/>
      <c r="FKE668" s="337"/>
      <c r="FKF668" s="337"/>
      <c r="FKG668" s="337"/>
      <c r="FKH668" s="337"/>
      <c r="FKI668" s="337"/>
      <c r="FKJ668" s="337"/>
      <c r="FKK668" s="337"/>
      <c r="FKL668" s="337"/>
      <c r="FKM668" s="337"/>
      <c r="FKN668" s="337"/>
      <c r="FKO668" s="337"/>
      <c r="FKP668" s="337"/>
      <c r="FKQ668" s="337"/>
      <c r="FKR668" s="337"/>
      <c r="FKS668" s="337"/>
      <c r="FKT668" s="337"/>
      <c r="FKU668" s="337"/>
      <c r="FKV668" s="337"/>
      <c r="FKW668" s="337"/>
      <c r="FKX668" s="337"/>
      <c r="FKY668" s="337"/>
      <c r="FKZ668" s="337"/>
      <c r="FLA668" s="337"/>
      <c r="FLB668" s="337"/>
      <c r="FLC668" s="337"/>
      <c r="FLD668" s="337"/>
      <c r="FLE668" s="337"/>
      <c r="FLF668" s="337"/>
      <c r="FLG668" s="337"/>
      <c r="FLH668" s="337"/>
      <c r="FLI668" s="337"/>
      <c r="FLJ668" s="337"/>
      <c r="FLK668" s="337"/>
      <c r="FLL668" s="337"/>
      <c r="FLM668" s="337"/>
      <c r="FLN668" s="337"/>
      <c r="FLO668" s="337"/>
      <c r="FLP668" s="337"/>
      <c r="FLQ668" s="337"/>
      <c r="FLR668" s="337"/>
      <c r="FLS668" s="337"/>
      <c r="FLT668" s="337"/>
      <c r="FLU668" s="337"/>
      <c r="FLV668" s="337"/>
      <c r="FLW668" s="337"/>
      <c r="FLX668" s="337"/>
      <c r="FLY668" s="337"/>
      <c r="FLZ668" s="337"/>
      <c r="FMA668" s="337"/>
      <c r="FMB668" s="337"/>
      <c r="FMC668" s="337"/>
      <c r="FMD668" s="337"/>
      <c r="FME668" s="337"/>
      <c r="FMF668" s="337"/>
      <c r="FMG668" s="337"/>
      <c r="FMH668" s="337"/>
      <c r="FMI668" s="337"/>
      <c r="FMJ668" s="337"/>
      <c r="FMK668" s="337"/>
      <c r="FML668" s="337"/>
      <c r="FMM668" s="337"/>
      <c r="FMN668" s="337"/>
      <c r="FMO668" s="337"/>
      <c r="FMP668" s="337"/>
      <c r="FMQ668" s="337"/>
      <c r="FMR668" s="337"/>
      <c r="FMS668" s="337"/>
      <c r="FMT668" s="337"/>
      <c r="FMU668" s="337"/>
      <c r="FMV668" s="337"/>
      <c r="FMW668" s="337"/>
      <c r="FMX668" s="337"/>
      <c r="FMY668" s="337"/>
      <c r="FMZ668" s="337"/>
      <c r="FNA668" s="337"/>
      <c r="FNB668" s="337"/>
      <c r="FNC668" s="337"/>
      <c r="FND668" s="337"/>
      <c r="FNE668" s="337"/>
      <c r="FNF668" s="337"/>
      <c r="FNG668" s="337"/>
      <c r="FNH668" s="337"/>
      <c r="FNI668" s="337"/>
      <c r="FNJ668" s="337"/>
      <c r="FNK668" s="337"/>
      <c r="FNL668" s="337"/>
      <c r="FNM668" s="337"/>
      <c r="FNN668" s="337"/>
      <c r="FNO668" s="337"/>
      <c r="FNP668" s="337"/>
      <c r="FNQ668" s="337"/>
      <c r="FNR668" s="337"/>
      <c r="FNS668" s="337"/>
      <c r="FNT668" s="337"/>
      <c r="FNU668" s="337"/>
      <c r="FNV668" s="337"/>
      <c r="FNW668" s="337"/>
      <c r="FNX668" s="337"/>
      <c r="FNY668" s="337"/>
      <c r="FNZ668" s="337"/>
      <c r="FOA668" s="337"/>
      <c r="FOB668" s="337"/>
      <c r="FOC668" s="337"/>
      <c r="FOD668" s="337"/>
      <c r="FOE668" s="337"/>
      <c r="FOF668" s="337"/>
      <c r="FOG668" s="337"/>
      <c r="FOH668" s="337"/>
      <c r="FOI668" s="337"/>
      <c r="FOJ668" s="337"/>
      <c r="FOK668" s="337"/>
      <c r="FOL668" s="337"/>
      <c r="FOM668" s="337"/>
      <c r="FON668" s="337"/>
      <c r="FOO668" s="337"/>
      <c r="FOP668" s="337"/>
      <c r="FOQ668" s="337"/>
      <c r="FOR668" s="337"/>
      <c r="FOS668" s="337"/>
      <c r="FOT668" s="337"/>
      <c r="FOU668" s="337"/>
      <c r="FOV668" s="337"/>
      <c r="FOW668" s="337"/>
      <c r="FOX668" s="337"/>
      <c r="FOY668" s="337"/>
      <c r="FOZ668" s="337"/>
      <c r="FPA668" s="337"/>
      <c r="FPB668" s="337"/>
      <c r="FPC668" s="337"/>
      <c r="FPD668" s="337"/>
      <c r="FPE668" s="337"/>
      <c r="FPF668" s="337"/>
      <c r="FPG668" s="337"/>
      <c r="FPH668" s="337"/>
      <c r="FPI668" s="337"/>
      <c r="FPJ668" s="337"/>
      <c r="FPK668" s="337"/>
      <c r="FPL668" s="337"/>
      <c r="FPM668" s="337"/>
      <c r="FPN668" s="337"/>
      <c r="FPO668" s="337"/>
      <c r="FPP668" s="337"/>
      <c r="FPQ668" s="337"/>
      <c r="FPR668" s="337"/>
      <c r="FPS668" s="337"/>
      <c r="FPT668" s="337"/>
      <c r="FPU668" s="337"/>
      <c r="FPV668" s="337"/>
      <c r="FPW668" s="337"/>
      <c r="FPX668" s="337"/>
      <c r="FPY668" s="337"/>
      <c r="FPZ668" s="337"/>
      <c r="FQA668" s="337"/>
      <c r="FQB668" s="337"/>
      <c r="FQC668" s="337"/>
      <c r="FQD668" s="337"/>
      <c r="FQE668" s="337"/>
      <c r="FQF668" s="337"/>
      <c r="FQG668" s="337"/>
      <c r="FQH668" s="337"/>
      <c r="FQI668" s="337"/>
      <c r="FQJ668" s="337"/>
      <c r="FQK668" s="337"/>
      <c r="FQL668" s="337"/>
      <c r="FQM668" s="337"/>
      <c r="FQN668" s="337"/>
      <c r="FQO668" s="337"/>
      <c r="FQP668" s="337"/>
      <c r="FQQ668" s="337"/>
      <c r="FQR668" s="337"/>
      <c r="FQS668" s="337"/>
      <c r="FQT668" s="337"/>
      <c r="FQU668" s="337"/>
      <c r="FQV668" s="337"/>
      <c r="FQW668" s="337"/>
      <c r="FQX668" s="337"/>
      <c r="FQY668" s="337"/>
      <c r="FQZ668" s="337"/>
      <c r="FRA668" s="337"/>
      <c r="FRB668" s="337"/>
      <c r="FRC668" s="337"/>
      <c r="FRD668" s="337"/>
      <c r="FRE668" s="337"/>
      <c r="FRF668" s="337"/>
      <c r="FRG668" s="337"/>
      <c r="FRH668" s="337"/>
      <c r="FRI668" s="337"/>
      <c r="FRJ668" s="337"/>
      <c r="FRK668" s="337"/>
      <c r="FRL668" s="337"/>
      <c r="FRM668" s="337"/>
      <c r="FRN668" s="337"/>
      <c r="FRO668" s="337"/>
      <c r="FRP668" s="337"/>
      <c r="FRQ668" s="337"/>
      <c r="FRR668" s="337"/>
      <c r="FRS668" s="337"/>
      <c r="FRT668" s="337"/>
      <c r="FRU668" s="337"/>
      <c r="FRV668" s="337"/>
      <c r="FRW668" s="337"/>
      <c r="FRX668" s="337"/>
      <c r="FRY668" s="337"/>
      <c r="FRZ668" s="337"/>
      <c r="FSA668" s="337"/>
      <c r="FSB668" s="337"/>
      <c r="FSC668" s="337"/>
      <c r="FSD668" s="337"/>
      <c r="FSE668" s="337"/>
      <c r="FSF668" s="337"/>
      <c r="FSG668" s="337"/>
      <c r="FSH668" s="337"/>
      <c r="FSI668" s="337"/>
      <c r="FSJ668" s="337"/>
      <c r="FSK668" s="337"/>
      <c r="FSL668" s="337"/>
      <c r="FSM668" s="337"/>
      <c r="FSN668" s="337"/>
      <c r="FSO668" s="337"/>
      <c r="FSP668" s="337"/>
      <c r="FSQ668" s="337"/>
      <c r="FSR668" s="337"/>
      <c r="FSS668" s="337"/>
      <c r="FST668" s="337"/>
      <c r="FSU668" s="337"/>
      <c r="FSV668" s="337"/>
      <c r="FSW668" s="337"/>
      <c r="FSX668" s="337"/>
      <c r="FSY668" s="337"/>
      <c r="FSZ668" s="337"/>
      <c r="FTA668" s="337"/>
      <c r="FTB668" s="337"/>
      <c r="FTC668" s="337"/>
      <c r="FTD668" s="337"/>
      <c r="FTE668" s="337"/>
      <c r="FTF668" s="337"/>
      <c r="FTG668" s="337"/>
      <c r="FTH668" s="337"/>
      <c r="FTI668" s="337"/>
      <c r="FTJ668" s="337"/>
      <c r="FTK668" s="337"/>
      <c r="FTL668" s="337"/>
      <c r="FTM668" s="337"/>
      <c r="FTN668" s="337"/>
      <c r="FTO668" s="337"/>
      <c r="FTP668" s="337"/>
      <c r="FTQ668" s="337"/>
      <c r="FTR668" s="337"/>
      <c r="FTS668" s="337"/>
      <c r="FTT668" s="337"/>
      <c r="FTU668" s="337"/>
      <c r="FTV668" s="337"/>
      <c r="FTW668" s="337"/>
      <c r="FTX668" s="337"/>
      <c r="FTY668" s="337"/>
      <c r="FTZ668" s="337"/>
      <c r="FUA668" s="337"/>
      <c r="FUB668" s="337"/>
      <c r="FUC668" s="337"/>
      <c r="FUD668" s="337"/>
      <c r="FUE668" s="337"/>
      <c r="FUF668" s="337"/>
      <c r="FUG668" s="337"/>
      <c r="FUH668" s="337"/>
      <c r="FUI668" s="337"/>
      <c r="FUJ668" s="337"/>
      <c r="FUK668" s="337"/>
      <c r="FUL668" s="337"/>
      <c r="FUM668" s="337"/>
      <c r="FUN668" s="337"/>
      <c r="FUO668" s="337"/>
      <c r="FUP668" s="337"/>
      <c r="FUQ668" s="337"/>
      <c r="FUR668" s="337"/>
      <c r="FUS668" s="337"/>
      <c r="FUT668" s="337"/>
      <c r="FUU668" s="337"/>
      <c r="FUV668" s="337"/>
      <c r="FUW668" s="337"/>
      <c r="FUX668" s="337"/>
      <c r="FUY668" s="337"/>
      <c r="FUZ668" s="337"/>
      <c r="FVA668" s="337"/>
      <c r="FVB668" s="337"/>
      <c r="FVC668" s="337"/>
      <c r="FVD668" s="337"/>
      <c r="FVE668" s="337"/>
      <c r="FVF668" s="337"/>
      <c r="FVG668" s="337"/>
      <c r="FVH668" s="337"/>
      <c r="FVI668" s="337"/>
      <c r="FVJ668" s="337"/>
      <c r="FVK668" s="337"/>
      <c r="FVL668" s="337"/>
      <c r="FVM668" s="337"/>
      <c r="FVN668" s="337"/>
      <c r="FVO668" s="337"/>
      <c r="FVP668" s="337"/>
      <c r="FVQ668" s="337"/>
      <c r="FVR668" s="337"/>
      <c r="FVS668" s="337"/>
      <c r="FVT668" s="337"/>
      <c r="FVU668" s="337"/>
      <c r="FVV668" s="337"/>
      <c r="FVW668" s="337"/>
      <c r="FVX668" s="337"/>
      <c r="FVY668" s="337"/>
      <c r="FVZ668" s="337"/>
      <c r="FWA668" s="337"/>
      <c r="FWB668" s="337"/>
      <c r="FWC668" s="337"/>
      <c r="FWD668" s="337"/>
      <c r="FWE668" s="337"/>
      <c r="FWF668" s="337"/>
      <c r="FWG668" s="337"/>
      <c r="FWH668" s="337"/>
      <c r="FWI668" s="337"/>
      <c r="FWJ668" s="337"/>
      <c r="FWK668" s="337"/>
      <c r="FWL668" s="337"/>
      <c r="FWM668" s="337"/>
      <c r="FWN668" s="337"/>
      <c r="FWO668" s="337"/>
      <c r="FWP668" s="337"/>
      <c r="FWQ668" s="337"/>
      <c r="FWR668" s="337"/>
      <c r="FWS668" s="337"/>
      <c r="FWT668" s="337"/>
      <c r="FWU668" s="337"/>
      <c r="FWV668" s="337"/>
      <c r="FWW668" s="337"/>
      <c r="FWX668" s="337"/>
      <c r="FWY668" s="337"/>
      <c r="FWZ668" s="337"/>
      <c r="FXA668" s="337"/>
      <c r="FXB668" s="337"/>
      <c r="FXC668" s="337"/>
      <c r="FXD668" s="337"/>
      <c r="FXE668" s="337"/>
      <c r="FXF668" s="337"/>
      <c r="FXG668" s="337"/>
      <c r="FXH668" s="337"/>
      <c r="FXI668" s="337"/>
      <c r="FXJ668" s="337"/>
      <c r="FXK668" s="337"/>
      <c r="FXL668" s="337"/>
      <c r="FXM668" s="337"/>
      <c r="FXN668" s="337"/>
      <c r="FXO668" s="337"/>
      <c r="FXP668" s="337"/>
      <c r="FXQ668" s="337"/>
      <c r="FXR668" s="337"/>
      <c r="FXS668" s="337"/>
      <c r="FXT668" s="337"/>
      <c r="FXU668" s="337"/>
      <c r="FXV668" s="337"/>
      <c r="FXW668" s="337"/>
      <c r="FXX668" s="337"/>
      <c r="FXY668" s="337"/>
      <c r="FXZ668" s="337"/>
      <c r="FYA668" s="337"/>
      <c r="FYB668" s="337"/>
      <c r="FYC668" s="337"/>
      <c r="FYD668" s="337"/>
      <c r="FYE668" s="337"/>
      <c r="FYF668" s="337"/>
      <c r="FYG668" s="337"/>
      <c r="FYH668" s="337"/>
      <c r="FYI668" s="337"/>
      <c r="FYJ668" s="337"/>
      <c r="FYK668" s="337"/>
      <c r="FYL668" s="337"/>
      <c r="FYM668" s="337"/>
      <c r="FYN668" s="337"/>
      <c r="FYO668" s="337"/>
      <c r="FYP668" s="337"/>
      <c r="FYQ668" s="337"/>
      <c r="FYR668" s="337"/>
      <c r="FYS668" s="337"/>
      <c r="FYT668" s="337"/>
      <c r="FYU668" s="337"/>
      <c r="FYV668" s="337"/>
      <c r="FYW668" s="337"/>
      <c r="FYX668" s="337"/>
      <c r="FYY668" s="337"/>
      <c r="FYZ668" s="337"/>
      <c r="FZA668" s="337"/>
      <c r="FZB668" s="337"/>
      <c r="FZC668" s="337"/>
      <c r="FZD668" s="337"/>
      <c r="FZE668" s="337"/>
      <c r="FZF668" s="337"/>
      <c r="FZG668" s="337"/>
      <c r="FZH668" s="337"/>
      <c r="FZI668" s="337"/>
      <c r="FZJ668" s="337"/>
      <c r="FZK668" s="337"/>
      <c r="FZL668" s="337"/>
      <c r="FZM668" s="337"/>
      <c r="FZN668" s="337"/>
      <c r="FZO668" s="337"/>
      <c r="FZP668" s="337"/>
      <c r="FZQ668" s="337"/>
      <c r="FZR668" s="337"/>
      <c r="FZS668" s="337"/>
      <c r="FZT668" s="337"/>
      <c r="FZU668" s="337"/>
      <c r="FZV668" s="337"/>
      <c r="FZW668" s="337"/>
      <c r="FZX668" s="337"/>
      <c r="FZY668" s="337"/>
      <c r="FZZ668" s="337"/>
      <c r="GAA668" s="337"/>
      <c r="GAB668" s="337"/>
      <c r="GAC668" s="337"/>
      <c r="GAD668" s="337"/>
      <c r="GAE668" s="337"/>
      <c r="GAF668" s="337"/>
      <c r="GAG668" s="337"/>
      <c r="GAH668" s="337"/>
      <c r="GAI668" s="337"/>
      <c r="GAJ668" s="337"/>
      <c r="GAK668" s="337"/>
      <c r="GAL668" s="337"/>
      <c r="GAM668" s="337"/>
      <c r="GAN668" s="337"/>
      <c r="GAO668" s="337"/>
      <c r="GAP668" s="337"/>
      <c r="GAQ668" s="337"/>
      <c r="GAR668" s="337"/>
      <c r="GAS668" s="337"/>
      <c r="GAT668" s="337"/>
      <c r="GAU668" s="337"/>
      <c r="GAV668" s="337"/>
      <c r="GAW668" s="337"/>
      <c r="GAX668" s="337"/>
      <c r="GAY668" s="337"/>
      <c r="GAZ668" s="337"/>
      <c r="GBA668" s="337"/>
      <c r="GBB668" s="337"/>
      <c r="GBC668" s="337"/>
      <c r="GBD668" s="337"/>
      <c r="GBE668" s="337"/>
      <c r="GBF668" s="337"/>
      <c r="GBG668" s="337"/>
      <c r="GBH668" s="337"/>
      <c r="GBI668" s="337"/>
      <c r="GBJ668" s="337"/>
      <c r="GBK668" s="337"/>
      <c r="GBL668" s="337"/>
      <c r="GBM668" s="337"/>
      <c r="GBN668" s="337"/>
      <c r="GBO668" s="337"/>
      <c r="GBP668" s="337"/>
      <c r="GBQ668" s="337"/>
      <c r="GBR668" s="337"/>
      <c r="GBS668" s="337"/>
      <c r="GBT668" s="337"/>
      <c r="GBU668" s="337"/>
      <c r="GBV668" s="337"/>
      <c r="GBW668" s="337"/>
      <c r="GBX668" s="337"/>
      <c r="GBY668" s="337"/>
      <c r="GBZ668" s="337"/>
      <c r="GCA668" s="337"/>
      <c r="GCB668" s="337"/>
      <c r="GCC668" s="337"/>
      <c r="GCD668" s="337"/>
      <c r="GCE668" s="337"/>
      <c r="GCF668" s="337"/>
      <c r="GCG668" s="337"/>
      <c r="GCH668" s="337"/>
      <c r="GCI668" s="337"/>
      <c r="GCJ668" s="337"/>
      <c r="GCK668" s="337"/>
      <c r="GCL668" s="337"/>
      <c r="GCM668" s="337"/>
      <c r="GCN668" s="337"/>
      <c r="GCO668" s="337"/>
      <c r="GCP668" s="337"/>
      <c r="GCQ668" s="337"/>
      <c r="GCR668" s="337"/>
      <c r="GCS668" s="337"/>
      <c r="GCT668" s="337"/>
      <c r="GCU668" s="337"/>
      <c r="GCV668" s="337"/>
      <c r="GCW668" s="337"/>
      <c r="GCX668" s="337"/>
      <c r="GCY668" s="337"/>
      <c r="GCZ668" s="337"/>
      <c r="GDA668" s="337"/>
      <c r="GDB668" s="337"/>
      <c r="GDC668" s="337"/>
      <c r="GDD668" s="337"/>
      <c r="GDE668" s="337"/>
      <c r="GDF668" s="337"/>
      <c r="GDG668" s="337"/>
      <c r="GDH668" s="337"/>
      <c r="GDI668" s="337"/>
      <c r="GDJ668" s="337"/>
      <c r="GDK668" s="337"/>
      <c r="GDL668" s="337"/>
      <c r="GDM668" s="337"/>
      <c r="GDN668" s="337"/>
      <c r="GDO668" s="337"/>
      <c r="GDP668" s="337"/>
      <c r="GDQ668" s="337"/>
      <c r="GDR668" s="337"/>
      <c r="GDS668" s="337"/>
      <c r="GDT668" s="337"/>
      <c r="GDU668" s="337"/>
      <c r="GDV668" s="337"/>
      <c r="GDW668" s="337"/>
      <c r="GDX668" s="337"/>
      <c r="GDY668" s="337"/>
      <c r="GDZ668" s="337"/>
      <c r="GEA668" s="337"/>
      <c r="GEB668" s="337"/>
      <c r="GEC668" s="337"/>
      <c r="GED668" s="337"/>
      <c r="GEE668" s="337"/>
      <c r="GEF668" s="337"/>
      <c r="GEG668" s="337"/>
      <c r="GEH668" s="337"/>
      <c r="GEI668" s="337"/>
      <c r="GEJ668" s="337"/>
      <c r="GEK668" s="337"/>
      <c r="GEL668" s="337"/>
      <c r="GEM668" s="337"/>
      <c r="GEN668" s="337"/>
      <c r="GEO668" s="337"/>
      <c r="GEP668" s="337"/>
      <c r="GEQ668" s="337"/>
      <c r="GER668" s="337"/>
      <c r="GES668" s="337"/>
      <c r="GET668" s="337"/>
      <c r="GEU668" s="337"/>
      <c r="GEV668" s="337"/>
      <c r="GEW668" s="337"/>
      <c r="GEX668" s="337"/>
      <c r="GEY668" s="337"/>
      <c r="GEZ668" s="337"/>
      <c r="GFA668" s="337"/>
      <c r="GFB668" s="337"/>
      <c r="GFC668" s="337"/>
      <c r="GFD668" s="337"/>
      <c r="GFE668" s="337"/>
      <c r="GFF668" s="337"/>
      <c r="GFG668" s="337"/>
      <c r="GFH668" s="337"/>
      <c r="GFI668" s="337"/>
      <c r="GFJ668" s="337"/>
      <c r="GFK668" s="337"/>
      <c r="GFL668" s="337"/>
      <c r="GFM668" s="337"/>
      <c r="GFN668" s="337"/>
      <c r="GFO668" s="337"/>
      <c r="GFP668" s="337"/>
      <c r="GFQ668" s="337"/>
      <c r="GFR668" s="337"/>
      <c r="GFS668" s="337"/>
      <c r="GFT668" s="337"/>
      <c r="GFU668" s="337"/>
      <c r="GFV668" s="337"/>
      <c r="GFW668" s="337"/>
      <c r="GFX668" s="337"/>
      <c r="GFY668" s="337"/>
      <c r="GFZ668" s="337"/>
      <c r="GGA668" s="337"/>
      <c r="GGB668" s="337"/>
      <c r="GGC668" s="337"/>
      <c r="GGD668" s="337"/>
      <c r="GGE668" s="337"/>
      <c r="GGF668" s="337"/>
      <c r="GGG668" s="337"/>
      <c r="GGH668" s="337"/>
      <c r="GGI668" s="337"/>
      <c r="GGJ668" s="337"/>
      <c r="GGK668" s="337"/>
      <c r="GGL668" s="337"/>
      <c r="GGM668" s="337"/>
      <c r="GGN668" s="337"/>
      <c r="GGO668" s="337"/>
      <c r="GGP668" s="337"/>
      <c r="GGQ668" s="337"/>
      <c r="GGR668" s="337"/>
      <c r="GGS668" s="337"/>
      <c r="GGT668" s="337"/>
      <c r="GGU668" s="337"/>
      <c r="GGV668" s="337"/>
      <c r="GGW668" s="337"/>
      <c r="GGX668" s="337"/>
      <c r="GGY668" s="337"/>
      <c r="GGZ668" s="337"/>
      <c r="GHA668" s="337"/>
      <c r="GHB668" s="337"/>
      <c r="GHC668" s="337"/>
      <c r="GHD668" s="337"/>
      <c r="GHE668" s="337"/>
      <c r="GHF668" s="337"/>
      <c r="GHG668" s="337"/>
      <c r="GHH668" s="337"/>
      <c r="GHI668" s="337"/>
      <c r="GHJ668" s="337"/>
      <c r="GHK668" s="337"/>
      <c r="GHL668" s="337"/>
      <c r="GHM668" s="337"/>
      <c r="GHN668" s="337"/>
      <c r="GHO668" s="337"/>
      <c r="GHP668" s="337"/>
      <c r="GHQ668" s="337"/>
      <c r="GHR668" s="337"/>
      <c r="GHS668" s="337"/>
      <c r="GHT668" s="337"/>
      <c r="GHU668" s="337"/>
      <c r="GHV668" s="337"/>
      <c r="GHW668" s="337"/>
      <c r="GHX668" s="337"/>
      <c r="GHY668" s="337"/>
      <c r="GHZ668" s="337"/>
      <c r="GIA668" s="337"/>
      <c r="GIB668" s="337"/>
      <c r="GIC668" s="337"/>
      <c r="GID668" s="337"/>
      <c r="GIE668" s="337"/>
      <c r="GIF668" s="337"/>
      <c r="GIG668" s="337"/>
      <c r="GIH668" s="337"/>
      <c r="GII668" s="337"/>
      <c r="GIJ668" s="337"/>
      <c r="GIK668" s="337"/>
      <c r="GIL668" s="337"/>
      <c r="GIM668" s="337"/>
      <c r="GIN668" s="337"/>
      <c r="GIO668" s="337"/>
      <c r="GIP668" s="337"/>
      <c r="GIQ668" s="337"/>
      <c r="GIR668" s="337"/>
      <c r="GIS668" s="337"/>
      <c r="GIT668" s="337"/>
      <c r="GIU668" s="337"/>
      <c r="GIV668" s="337"/>
      <c r="GIW668" s="337"/>
      <c r="GIX668" s="337"/>
      <c r="GIY668" s="337"/>
      <c r="GIZ668" s="337"/>
      <c r="GJA668" s="337"/>
      <c r="GJB668" s="337"/>
      <c r="GJC668" s="337"/>
      <c r="GJD668" s="337"/>
      <c r="GJE668" s="337"/>
      <c r="GJF668" s="337"/>
      <c r="GJG668" s="337"/>
      <c r="GJH668" s="337"/>
      <c r="GJI668" s="337"/>
      <c r="GJJ668" s="337"/>
      <c r="GJK668" s="337"/>
      <c r="GJL668" s="337"/>
      <c r="GJM668" s="337"/>
      <c r="GJN668" s="337"/>
      <c r="GJO668" s="337"/>
      <c r="GJP668" s="337"/>
      <c r="GJQ668" s="337"/>
      <c r="GJR668" s="337"/>
      <c r="GJS668" s="337"/>
      <c r="GJT668" s="337"/>
      <c r="GJU668" s="337"/>
      <c r="GJV668" s="337"/>
      <c r="GJW668" s="337"/>
      <c r="GJX668" s="337"/>
      <c r="GJY668" s="337"/>
      <c r="GJZ668" s="337"/>
      <c r="GKA668" s="337"/>
      <c r="GKB668" s="337"/>
      <c r="GKC668" s="337"/>
      <c r="GKD668" s="337"/>
      <c r="GKE668" s="337"/>
      <c r="GKF668" s="337"/>
      <c r="GKG668" s="337"/>
      <c r="GKH668" s="337"/>
      <c r="GKI668" s="337"/>
      <c r="GKJ668" s="337"/>
      <c r="GKK668" s="337"/>
      <c r="GKL668" s="337"/>
      <c r="GKM668" s="337"/>
      <c r="GKN668" s="337"/>
      <c r="GKO668" s="337"/>
      <c r="GKP668" s="337"/>
      <c r="GKQ668" s="337"/>
      <c r="GKR668" s="337"/>
      <c r="GKS668" s="337"/>
      <c r="GKT668" s="337"/>
      <c r="GKU668" s="337"/>
      <c r="GKV668" s="337"/>
      <c r="GKW668" s="337"/>
      <c r="GKX668" s="337"/>
      <c r="GKY668" s="337"/>
      <c r="GKZ668" s="337"/>
      <c r="GLA668" s="337"/>
      <c r="GLB668" s="337"/>
      <c r="GLC668" s="337"/>
      <c r="GLD668" s="337"/>
      <c r="GLE668" s="337"/>
      <c r="GLF668" s="337"/>
      <c r="GLG668" s="337"/>
      <c r="GLH668" s="337"/>
      <c r="GLI668" s="337"/>
      <c r="GLJ668" s="337"/>
      <c r="GLK668" s="337"/>
      <c r="GLL668" s="337"/>
      <c r="GLM668" s="337"/>
      <c r="GLN668" s="337"/>
      <c r="GLO668" s="337"/>
      <c r="GLP668" s="337"/>
      <c r="GLQ668" s="337"/>
      <c r="GLR668" s="337"/>
      <c r="GLS668" s="337"/>
      <c r="GLT668" s="337"/>
      <c r="GLU668" s="337"/>
      <c r="GLV668" s="337"/>
      <c r="GLW668" s="337"/>
      <c r="GLX668" s="337"/>
      <c r="GLY668" s="337"/>
      <c r="GLZ668" s="337"/>
      <c r="GMA668" s="337"/>
      <c r="GMB668" s="337"/>
      <c r="GMC668" s="337"/>
      <c r="GMD668" s="337"/>
      <c r="GME668" s="337"/>
      <c r="GMF668" s="337"/>
      <c r="GMG668" s="337"/>
      <c r="GMH668" s="337"/>
      <c r="GMI668" s="337"/>
      <c r="GMJ668" s="337"/>
      <c r="GMK668" s="337"/>
      <c r="GML668" s="337"/>
      <c r="GMM668" s="337"/>
      <c r="GMN668" s="337"/>
      <c r="GMO668" s="337"/>
      <c r="GMP668" s="337"/>
      <c r="GMQ668" s="337"/>
      <c r="GMR668" s="337"/>
      <c r="GMS668" s="337"/>
      <c r="GMT668" s="337"/>
      <c r="GMU668" s="337"/>
      <c r="GMV668" s="337"/>
      <c r="GMW668" s="337"/>
      <c r="GMX668" s="337"/>
      <c r="GMY668" s="337"/>
      <c r="GMZ668" s="337"/>
      <c r="GNA668" s="337"/>
      <c r="GNB668" s="337"/>
      <c r="GNC668" s="337"/>
      <c r="GND668" s="337"/>
      <c r="GNE668" s="337"/>
      <c r="GNF668" s="337"/>
      <c r="GNG668" s="337"/>
      <c r="GNH668" s="337"/>
      <c r="GNI668" s="337"/>
      <c r="GNJ668" s="337"/>
      <c r="GNK668" s="337"/>
      <c r="GNL668" s="337"/>
      <c r="GNM668" s="337"/>
      <c r="GNN668" s="337"/>
      <c r="GNO668" s="337"/>
      <c r="GNP668" s="337"/>
      <c r="GNQ668" s="337"/>
      <c r="GNR668" s="337"/>
      <c r="GNS668" s="337"/>
      <c r="GNT668" s="337"/>
      <c r="GNU668" s="337"/>
      <c r="GNV668" s="337"/>
      <c r="GNW668" s="337"/>
      <c r="GNX668" s="337"/>
      <c r="GNY668" s="337"/>
      <c r="GNZ668" s="337"/>
      <c r="GOA668" s="337"/>
      <c r="GOB668" s="337"/>
      <c r="GOC668" s="337"/>
      <c r="GOD668" s="337"/>
      <c r="GOE668" s="337"/>
      <c r="GOF668" s="337"/>
      <c r="GOG668" s="337"/>
      <c r="GOH668" s="337"/>
      <c r="GOI668" s="337"/>
      <c r="GOJ668" s="337"/>
      <c r="GOK668" s="337"/>
      <c r="GOL668" s="337"/>
      <c r="GOM668" s="337"/>
      <c r="GON668" s="337"/>
      <c r="GOO668" s="337"/>
      <c r="GOP668" s="337"/>
      <c r="GOQ668" s="337"/>
      <c r="GOR668" s="337"/>
      <c r="GOS668" s="337"/>
      <c r="GOT668" s="337"/>
      <c r="GOU668" s="337"/>
      <c r="GOV668" s="337"/>
      <c r="GOW668" s="337"/>
      <c r="GOX668" s="337"/>
      <c r="GOY668" s="337"/>
      <c r="GOZ668" s="337"/>
      <c r="GPA668" s="337"/>
      <c r="GPB668" s="337"/>
      <c r="GPC668" s="337"/>
      <c r="GPD668" s="337"/>
      <c r="GPE668" s="337"/>
      <c r="GPF668" s="337"/>
      <c r="GPG668" s="337"/>
      <c r="GPH668" s="337"/>
      <c r="GPI668" s="337"/>
      <c r="GPJ668" s="337"/>
      <c r="GPK668" s="337"/>
      <c r="GPL668" s="337"/>
      <c r="GPM668" s="337"/>
      <c r="GPN668" s="337"/>
      <c r="GPO668" s="337"/>
      <c r="GPP668" s="337"/>
      <c r="GPQ668" s="337"/>
      <c r="GPR668" s="337"/>
      <c r="GPS668" s="337"/>
      <c r="GPT668" s="337"/>
      <c r="GPU668" s="337"/>
      <c r="GPV668" s="337"/>
      <c r="GPW668" s="337"/>
      <c r="GPX668" s="337"/>
      <c r="GPY668" s="337"/>
      <c r="GPZ668" s="337"/>
      <c r="GQA668" s="337"/>
      <c r="GQB668" s="337"/>
      <c r="GQC668" s="337"/>
      <c r="GQD668" s="337"/>
      <c r="GQE668" s="337"/>
      <c r="GQF668" s="337"/>
      <c r="GQG668" s="337"/>
      <c r="GQH668" s="337"/>
      <c r="GQI668" s="337"/>
      <c r="GQJ668" s="337"/>
      <c r="GQK668" s="337"/>
      <c r="GQL668" s="337"/>
      <c r="GQM668" s="337"/>
      <c r="GQN668" s="337"/>
      <c r="GQO668" s="337"/>
      <c r="GQP668" s="337"/>
      <c r="GQQ668" s="337"/>
      <c r="GQR668" s="337"/>
      <c r="GQS668" s="337"/>
      <c r="GQT668" s="337"/>
      <c r="GQU668" s="337"/>
      <c r="GQV668" s="337"/>
      <c r="GQW668" s="337"/>
      <c r="GQX668" s="337"/>
      <c r="GQY668" s="337"/>
      <c r="GQZ668" s="337"/>
      <c r="GRA668" s="337"/>
      <c r="GRB668" s="337"/>
      <c r="GRC668" s="337"/>
      <c r="GRD668" s="337"/>
      <c r="GRE668" s="337"/>
      <c r="GRF668" s="337"/>
      <c r="GRG668" s="337"/>
      <c r="GRH668" s="337"/>
      <c r="GRI668" s="337"/>
      <c r="GRJ668" s="337"/>
      <c r="GRK668" s="337"/>
      <c r="GRL668" s="337"/>
      <c r="GRM668" s="337"/>
      <c r="GRN668" s="337"/>
      <c r="GRO668" s="337"/>
      <c r="GRP668" s="337"/>
      <c r="GRQ668" s="337"/>
      <c r="GRR668" s="337"/>
      <c r="GRS668" s="337"/>
      <c r="GRT668" s="337"/>
      <c r="GRU668" s="337"/>
      <c r="GRV668" s="337"/>
      <c r="GRW668" s="337"/>
      <c r="GRX668" s="337"/>
      <c r="GRY668" s="337"/>
      <c r="GRZ668" s="337"/>
      <c r="GSA668" s="337"/>
      <c r="GSB668" s="337"/>
      <c r="GSC668" s="337"/>
      <c r="GSD668" s="337"/>
      <c r="GSE668" s="337"/>
      <c r="GSF668" s="337"/>
      <c r="GSG668" s="337"/>
      <c r="GSH668" s="337"/>
      <c r="GSI668" s="337"/>
      <c r="GSJ668" s="337"/>
      <c r="GSK668" s="337"/>
      <c r="GSL668" s="337"/>
      <c r="GSM668" s="337"/>
      <c r="GSN668" s="337"/>
      <c r="GSO668" s="337"/>
      <c r="GSP668" s="337"/>
      <c r="GSQ668" s="337"/>
      <c r="GSR668" s="337"/>
      <c r="GSS668" s="337"/>
      <c r="GST668" s="337"/>
      <c r="GSU668" s="337"/>
      <c r="GSV668" s="337"/>
      <c r="GSW668" s="337"/>
      <c r="GSX668" s="337"/>
      <c r="GSY668" s="337"/>
      <c r="GSZ668" s="337"/>
      <c r="GTA668" s="337"/>
      <c r="GTB668" s="337"/>
      <c r="GTC668" s="337"/>
      <c r="GTD668" s="337"/>
      <c r="GTE668" s="337"/>
      <c r="GTF668" s="337"/>
      <c r="GTG668" s="337"/>
      <c r="GTH668" s="337"/>
      <c r="GTI668" s="337"/>
      <c r="GTJ668" s="337"/>
      <c r="GTK668" s="337"/>
      <c r="GTL668" s="337"/>
      <c r="GTM668" s="337"/>
      <c r="GTN668" s="337"/>
      <c r="GTO668" s="337"/>
      <c r="GTP668" s="337"/>
      <c r="GTQ668" s="337"/>
      <c r="GTR668" s="337"/>
      <c r="GTS668" s="337"/>
      <c r="GTT668" s="337"/>
      <c r="GTU668" s="337"/>
      <c r="GTV668" s="337"/>
      <c r="GTW668" s="337"/>
      <c r="GTX668" s="337"/>
      <c r="GTY668" s="337"/>
      <c r="GTZ668" s="337"/>
      <c r="GUA668" s="337"/>
      <c r="GUB668" s="337"/>
      <c r="GUC668" s="337"/>
      <c r="GUD668" s="337"/>
      <c r="GUE668" s="337"/>
      <c r="GUF668" s="337"/>
      <c r="GUG668" s="337"/>
      <c r="GUH668" s="337"/>
      <c r="GUI668" s="337"/>
      <c r="GUJ668" s="337"/>
      <c r="GUK668" s="337"/>
      <c r="GUL668" s="337"/>
      <c r="GUM668" s="337"/>
      <c r="GUN668" s="337"/>
      <c r="GUO668" s="337"/>
      <c r="GUP668" s="337"/>
      <c r="GUQ668" s="337"/>
      <c r="GUR668" s="337"/>
      <c r="GUS668" s="337"/>
      <c r="GUT668" s="337"/>
      <c r="GUU668" s="337"/>
      <c r="GUV668" s="337"/>
      <c r="GUW668" s="337"/>
      <c r="GUX668" s="337"/>
      <c r="GUY668" s="337"/>
      <c r="GUZ668" s="337"/>
      <c r="GVA668" s="337"/>
      <c r="GVB668" s="337"/>
      <c r="GVC668" s="337"/>
      <c r="GVD668" s="337"/>
      <c r="GVE668" s="337"/>
      <c r="GVF668" s="337"/>
      <c r="GVG668" s="337"/>
      <c r="GVH668" s="337"/>
      <c r="GVI668" s="337"/>
      <c r="GVJ668" s="337"/>
      <c r="GVK668" s="337"/>
      <c r="GVL668" s="337"/>
      <c r="GVM668" s="337"/>
      <c r="GVN668" s="337"/>
      <c r="GVO668" s="337"/>
      <c r="GVP668" s="337"/>
      <c r="GVQ668" s="337"/>
      <c r="GVR668" s="337"/>
      <c r="GVS668" s="337"/>
      <c r="GVT668" s="337"/>
      <c r="GVU668" s="337"/>
      <c r="GVV668" s="337"/>
      <c r="GVW668" s="337"/>
      <c r="GVX668" s="337"/>
      <c r="GVY668" s="337"/>
      <c r="GVZ668" s="337"/>
      <c r="GWA668" s="337"/>
      <c r="GWB668" s="337"/>
      <c r="GWC668" s="337"/>
      <c r="GWD668" s="337"/>
      <c r="GWE668" s="337"/>
      <c r="GWF668" s="337"/>
      <c r="GWG668" s="337"/>
      <c r="GWH668" s="337"/>
      <c r="GWI668" s="337"/>
      <c r="GWJ668" s="337"/>
      <c r="GWK668" s="337"/>
      <c r="GWL668" s="337"/>
      <c r="GWM668" s="337"/>
      <c r="GWN668" s="337"/>
      <c r="GWO668" s="337"/>
      <c r="GWP668" s="337"/>
      <c r="GWQ668" s="337"/>
      <c r="GWR668" s="337"/>
      <c r="GWS668" s="337"/>
      <c r="GWT668" s="337"/>
      <c r="GWU668" s="337"/>
      <c r="GWV668" s="337"/>
      <c r="GWW668" s="337"/>
      <c r="GWX668" s="337"/>
      <c r="GWY668" s="337"/>
      <c r="GWZ668" s="337"/>
      <c r="GXA668" s="337"/>
      <c r="GXB668" s="337"/>
      <c r="GXC668" s="337"/>
      <c r="GXD668" s="337"/>
      <c r="GXE668" s="337"/>
      <c r="GXF668" s="337"/>
      <c r="GXG668" s="337"/>
      <c r="GXH668" s="337"/>
      <c r="GXI668" s="337"/>
      <c r="GXJ668" s="337"/>
      <c r="GXK668" s="337"/>
      <c r="GXL668" s="337"/>
      <c r="GXM668" s="337"/>
      <c r="GXN668" s="337"/>
      <c r="GXO668" s="337"/>
      <c r="GXP668" s="337"/>
      <c r="GXQ668" s="337"/>
      <c r="GXR668" s="337"/>
      <c r="GXS668" s="337"/>
      <c r="GXT668" s="337"/>
      <c r="GXU668" s="337"/>
      <c r="GXV668" s="337"/>
      <c r="GXW668" s="337"/>
      <c r="GXX668" s="337"/>
      <c r="GXY668" s="337"/>
      <c r="GXZ668" s="337"/>
      <c r="GYA668" s="337"/>
      <c r="GYB668" s="337"/>
      <c r="GYC668" s="337"/>
      <c r="GYD668" s="337"/>
      <c r="GYE668" s="337"/>
      <c r="GYF668" s="337"/>
      <c r="GYG668" s="337"/>
      <c r="GYH668" s="337"/>
      <c r="GYI668" s="337"/>
      <c r="GYJ668" s="337"/>
      <c r="GYK668" s="337"/>
      <c r="GYL668" s="337"/>
      <c r="GYM668" s="337"/>
      <c r="GYN668" s="337"/>
      <c r="GYO668" s="337"/>
      <c r="GYP668" s="337"/>
      <c r="GYQ668" s="337"/>
      <c r="GYR668" s="337"/>
      <c r="GYS668" s="337"/>
      <c r="GYT668" s="337"/>
      <c r="GYU668" s="337"/>
      <c r="GYV668" s="337"/>
      <c r="GYW668" s="337"/>
      <c r="GYX668" s="337"/>
      <c r="GYY668" s="337"/>
      <c r="GYZ668" s="337"/>
      <c r="GZA668" s="337"/>
      <c r="GZB668" s="337"/>
      <c r="GZC668" s="337"/>
      <c r="GZD668" s="337"/>
      <c r="GZE668" s="337"/>
      <c r="GZF668" s="337"/>
      <c r="GZG668" s="337"/>
      <c r="GZH668" s="337"/>
      <c r="GZI668" s="337"/>
      <c r="GZJ668" s="337"/>
      <c r="GZK668" s="337"/>
      <c r="GZL668" s="337"/>
      <c r="GZM668" s="337"/>
      <c r="GZN668" s="337"/>
      <c r="GZO668" s="337"/>
      <c r="GZP668" s="337"/>
      <c r="GZQ668" s="337"/>
      <c r="GZR668" s="337"/>
      <c r="GZS668" s="337"/>
      <c r="GZT668" s="337"/>
      <c r="GZU668" s="337"/>
      <c r="GZV668" s="337"/>
      <c r="GZW668" s="337"/>
      <c r="GZX668" s="337"/>
      <c r="GZY668" s="337"/>
      <c r="GZZ668" s="337"/>
      <c r="HAA668" s="337"/>
      <c r="HAB668" s="337"/>
      <c r="HAC668" s="337"/>
      <c r="HAD668" s="337"/>
      <c r="HAE668" s="337"/>
      <c r="HAF668" s="337"/>
      <c r="HAG668" s="337"/>
      <c r="HAH668" s="337"/>
      <c r="HAI668" s="337"/>
      <c r="HAJ668" s="337"/>
      <c r="HAK668" s="337"/>
      <c r="HAL668" s="337"/>
      <c r="HAM668" s="337"/>
      <c r="HAN668" s="337"/>
      <c r="HAO668" s="337"/>
      <c r="HAP668" s="337"/>
      <c r="HAQ668" s="337"/>
      <c r="HAR668" s="337"/>
      <c r="HAS668" s="337"/>
      <c r="HAT668" s="337"/>
      <c r="HAU668" s="337"/>
      <c r="HAV668" s="337"/>
      <c r="HAW668" s="337"/>
      <c r="HAX668" s="337"/>
      <c r="HAY668" s="337"/>
      <c r="HAZ668" s="337"/>
      <c r="HBA668" s="337"/>
      <c r="HBB668" s="337"/>
      <c r="HBC668" s="337"/>
      <c r="HBD668" s="337"/>
      <c r="HBE668" s="337"/>
      <c r="HBF668" s="337"/>
      <c r="HBG668" s="337"/>
      <c r="HBH668" s="337"/>
      <c r="HBI668" s="337"/>
      <c r="HBJ668" s="337"/>
      <c r="HBK668" s="337"/>
      <c r="HBL668" s="337"/>
      <c r="HBM668" s="337"/>
      <c r="HBN668" s="337"/>
      <c r="HBO668" s="337"/>
      <c r="HBP668" s="337"/>
      <c r="HBQ668" s="337"/>
      <c r="HBR668" s="337"/>
      <c r="HBS668" s="337"/>
      <c r="HBT668" s="337"/>
      <c r="HBU668" s="337"/>
      <c r="HBV668" s="337"/>
      <c r="HBW668" s="337"/>
      <c r="HBX668" s="337"/>
      <c r="HBY668" s="337"/>
      <c r="HBZ668" s="337"/>
      <c r="HCA668" s="337"/>
      <c r="HCB668" s="337"/>
      <c r="HCC668" s="337"/>
      <c r="HCD668" s="337"/>
      <c r="HCE668" s="337"/>
      <c r="HCF668" s="337"/>
      <c r="HCG668" s="337"/>
      <c r="HCH668" s="337"/>
      <c r="HCI668" s="337"/>
      <c r="HCJ668" s="337"/>
      <c r="HCK668" s="337"/>
      <c r="HCL668" s="337"/>
      <c r="HCM668" s="337"/>
      <c r="HCN668" s="337"/>
      <c r="HCO668" s="337"/>
      <c r="HCP668" s="337"/>
      <c r="HCQ668" s="337"/>
      <c r="HCR668" s="337"/>
      <c r="HCS668" s="337"/>
      <c r="HCT668" s="337"/>
      <c r="HCU668" s="337"/>
      <c r="HCV668" s="337"/>
      <c r="HCW668" s="337"/>
      <c r="HCX668" s="337"/>
      <c r="HCY668" s="337"/>
      <c r="HCZ668" s="337"/>
      <c r="HDA668" s="337"/>
      <c r="HDB668" s="337"/>
      <c r="HDC668" s="337"/>
      <c r="HDD668" s="337"/>
      <c r="HDE668" s="337"/>
      <c r="HDF668" s="337"/>
      <c r="HDG668" s="337"/>
      <c r="HDH668" s="337"/>
      <c r="HDI668" s="337"/>
      <c r="HDJ668" s="337"/>
      <c r="HDK668" s="337"/>
      <c r="HDL668" s="337"/>
      <c r="HDM668" s="337"/>
      <c r="HDN668" s="337"/>
      <c r="HDO668" s="337"/>
      <c r="HDP668" s="337"/>
      <c r="HDQ668" s="337"/>
      <c r="HDR668" s="337"/>
      <c r="HDS668" s="337"/>
      <c r="HDT668" s="337"/>
      <c r="HDU668" s="337"/>
      <c r="HDV668" s="337"/>
      <c r="HDW668" s="337"/>
      <c r="HDX668" s="337"/>
      <c r="HDY668" s="337"/>
      <c r="HDZ668" s="337"/>
      <c r="HEA668" s="337"/>
      <c r="HEB668" s="337"/>
      <c r="HEC668" s="337"/>
      <c r="HED668" s="337"/>
      <c r="HEE668" s="337"/>
      <c r="HEF668" s="337"/>
      <c r="HEG668" s="337"/>
      <c r="HEH668" s="337"/>
      <c r="HEI668" s="337"/>
      <c r="HEJ668" s="337"/>
      <c r="HEK668" s="337"/>
      <c r="HEL668" s="337"/>
      <c r="HEM668" s="337"/>
      <c r="HEN668" s="337"/>
      <c r="HEO668" s="337"/>
      <c r="HEP668" s="337"/>
      <c r="HEQ668" s="337"/>
      <c r="HER668" s="337"/>
      <c r="HES668" s="337"/>
      <c r="HET668" s="337"/>
      <c r="HEU668" s="337"/>
      <c r="HEV668" s="337"/>
      <c r="HEW668" s="337"/>
      <c r="HEX668" s="337"/>
      <c r="HEY668" s="337"/>
      <c r="HEZ668" s="337"/>
      <c r="HFA668" s="337"/>
      <c r="HFB668" s="337"/>
      <c r="HFC668" s="337"/>
      <c r="HFD668" s="337"/>
      <c r="HFE668" s="337"/>
      <c r="HFF668" s="337"/>
      <c r="HFG668" s="337"/>
      <c r="HFH668" s="337"/>
      <c r="HFI668" s="337"/>
      <c r="HFJ668" s="337"/>
      <c r="HFK668" s="337"/>
      <c r="HFL668" s="337"/>
      <c r="HFM668" s="337"/>
      <c r="HFN668" s="337"/>
      <c r="HFO668" s="337"/>
      <c r="HFP668" s="337"/>
      <c r="HFQ668" s="337"/>
      <c r="HFR668" s="337"/>
      <c r="HFS668" s="337"/>
      <c r="HFT668" s="337"/>
      <c r="HFU668" s="337"/>
      <c r="HFV668" s="337"/>
      <c r="HFW668" s="337"/>
      <c r="HFX668" s="337"/>
      <c r="HFY668" s="337"/>
      <c r="HFZ668" s="337"/>
      <c r="HGA668" s="337"/>
      <c r="HGB668" s="337"/>
      <c r="HGC668" s="337"/>
      <c r="HGD668" s="337"/>
      <c r="HGE668" s="337"/>
      <c r="HGF668" s="337"/>
      <c r="HGG668" s="337"/>
      <c r="HGH668" s="337"/>
      <c r="HGI668" s="337"/>
      <c r="HGJ668" s="337"/>
      <c r="HGK668" s="337"/>
      <c r="HGL668" s="337"/>
      <c r="HGM668" s="337"/>
      <c r="HGN668" s="337"/>
      <c r="HGO668" s="337"/>
      <c r="HGP668" s="337"/>
      <c r="HGQ668" s="337"/>
      <c r="HGR668" s="337"/>
      <c r="HGS668" s="337"/>
      <c r="HGT668" s="337"/>
      <c r="HGU668" s="337"/>
      <c r="HGV668" s="337"/>
      <c r="HGW668" s="337"/>
      <c r="HGX668" s="337"/>
      <c r="HGY668" s="337"/>
      <c r="HGZ668" s="337"/>
      <c r="HHA668" s="337"/>
      <c r="HHB668" s="337"/>
      <c r="HHC668" s="337"/>
      <c r="HHD668" s="337"/>
      <c r="HHE668" s="337"/>
      <c r="HHF668" s="337"/>
      <c r="HHG668" s="337"/>
      <c r="HHH668" s="337"/>
      <c r="HHI668" s="337"/>
      <c r="HHJ668" s="337"/>
      <c r="HHK668" s="337"/>
      <c r="HHL668" s="337"/>
      <c r="HHM668" s="337"/>
      <c r="HHN668" s="337"/>
      <c r="HHO668" s="337"/>
      <c r="HHP668" s="337"/>
      <c r="HHQ668" s="337"/>
      <c r="HHR668" s="337"/>
      <c r="HHS668" s="337"/>
      <c r="HHT668" s="337"/>
      <c r="HHU668" s="337"/>
      <c r="HHV668" s="337"/>
      <c r="HHW668" s="337"/>
      <c r="HHX668" s="337"/>
      <c r="HHY668" s="337"/>
      <c r="HHZ668" s="337"/>
      <c r="HIA668" s="337"/>
      <c r="HIB668" s="337"/>
      <c r="HIC668" s="337"/>
      <c r="HID668" s="337"/>
      <c r="HIE668" s="337"/>
      <c r="HIF668" s="337"/>
      <c r="HIG668" s="337"/>
      <c r="HIH668" s="337"/>
      <c r="HII668" s="337"/>
      <c r="HIJ668" s="337"/>
      <c r="HIK668" s="337"/>
      <c r="HIL668" s="337"/>
      <c r="HIM668" s="337"/>
      <c r="HIN668" s="337"/>
      <c r="HIO668" s="337"/>
      <c r="HIP668" s="337"/>
      <c r="HIQ668" s="337"/>
      <c r="HIR668" s="337"/>
      <c r="HIS668" s="337"/>
      <c r="HIT668" s="337"/>
      <c r="HIU668" s="337"/>
      <c r="HIV668" s="337"/>
      <c r="HIW668" s="337"/>
      <c r="HIX668" s="337"/>
      <c r="HIY668" s="337"/>
      <c r="HIZ668" s="337"/>
      <c r="HJA668" s="337"/>
      <c r="HJB668" s="337"/>
      <c r="HJC668" s="337"/>
      <c r="HJD668" s="337"/>
      <c r="HJE668" s="337"/>
      <c r="HJF668" s="337"/>
      <c r="HJG668" s="337"/>
      <c r="HJH668" s="337"/>
      <c r="HJI668" s="337"/>
      <c r="HJJ668" s="337"/>
      <c r="HJK668" s="337"/>
      <c r="HJL668" s="337"/>
      <c r="HJM668" s="337"/>
      <c r="HJN668" s="337"/>
      <c r="HJO668" s="337"/>
      <c r="HJP668" s="337"/>
      <c r="HJQ668" s="337"/>
      <c r="HJR668" s="337"/>
      <c r="HJS668" s="337"/>
      <c r="HJT668" s="337"/>
      <c r="HJU668" s="337"/>
      <c r="HJV668" s="337"/>
      <c r="HJW668" s="337"/>
      <c r="HJX668" s="337"/>
      <c r="HJY668" s="337"/>
      <c r="HJZ668" s="337"/>
      <c r="HKA668" s="337"/>
      <c r="HKB668" s="337"/>
      <c r="HKC668" s="337"/>
      <c r="HKD668" s="337"/>
      <c r="HKE668" s="337"/>
      <c r="HKF668" s="337"/>
      <c r="HKG668" s="337"/>
      <c r="HKH668" s="337"/>
      <c r="HKI668" s="337"/>
      <c r="HKJ668" s="337"/>
      <c r="HKK668" s="337"/>
      <c r="HKL668" s="337"/>
      <c r="HKM668" s="337"/>
      <c r="HKN668" s="337"/>
      <c r="HKO668" s="337"/>
      <c r="HKP668" s="337"/>
      <c r="HKQ668" s="337"/>
      <c r="HKR668" s="337"/>
      <c r="HKS668" s="337"/>
      <c r="HKT668" s="337"/>
      <c r="HKU668" s="337"/>
      <c r="HKV668" s="337"/>
      <c r="HKW668" s="337"/>
      <c r="HKX668" s="337"/>
      <c r="HKY668" s="337"/>
      <c r="HKZ668" s="337"/>
      <c r="HLA668" s="337"/>
      <c r="HLB668" s="337"/>
      <c r="HLC668" s="337"/>
      <c r="HLD668" s="337"/>
      <c r="HLE668" s="337"/>
      <c r="HLF668" s="337"/>
      <c r="HLG668" s="337"/>
      <c r="HLH668" s="337"/>
      <c r="HLI668" s="337"/>
      <c r="HLJ668" s="337"/>
      <c r="HLK668" s="337"/>
      <c r="HLL668" s="337"/>
      <c r="HLM668" s="337"/>
      <c r="HLN668" s="337"/>
      <c r="HLO668" s="337"/>
      <c r="HLP668" s="337"/>
      <c r="HLQ668" s="337"/>
      <c r="HLR668" s="337"/>
      <c r="HLS668" s="337"/>
      <c r="HLT668" s="337"/>
      <c r="HLU668" s="337"/>
      <c r="HLV668" s="337"/>
      <c r="HLW668" s="337"/>
      <c r="HLX668" s="337"/>
      <c r="HLY668" s="337"/>
      <c r="HLZ668" s="337"/>
      <c r="HMA668" s="337"/>
      <c r="HMB668" s="337"/>
      <c r="HMC668" s="337"/>
      <c r="HMD668" s="337"/>
      <c r="HME668" s="337"/>
      <c r="HMF668" s="337"/>
      <c r="HMG668" s="337"/>
      <c r="HMH668" s="337"/>
      <c r="HMI668" s="337"/>
      <c r="HMJ668" s="337"/>
      <c r="HMK668" s="337"/>
      <c r="HML668" s="337"/>
      <c r="HMM668" s="337"/>
      <c r="HMN668" s="337"/>
      <c r="HMO668" s="337"/>
      <c r="HMP668" s="337"/>
      <c r="HMQ668" s="337"/>
      <c r="HMR668" s="337"/>
      <c r="HMS668" s="337"/>
      <c r="HMT668" s="337"/>
      <c r="HMU668" s="337"/>
      <c r="HMV668" s="337"/>
      <c r="HMW668" s="337"/>
      <c r="HMX668" s="337"/>
      <c r="HMY668" s="337"/>
      <c r="HMZ668" s="337"/>
      <c r="HNA668" s="337"/>
      <c r="HNB668" s="337"/>
      <c r="HNC668" s="337"/>
      <c r="HND668" s="337"/>
      <c r="HNE668" s="337"/>
      <c r="HNF668" s="337"/>
      <c r="HNG668" s="337"/>
      <c r="HNH668" s="337"/>
      <c r="HNI668" s="337"/>
      <c r="HNJ668" s="337"/>
      <c r="HNK668" s="337"/>
      <c r="HNL668" s="337"/>
      <c r="HNM668" s="337"/>
      <c r="HNN668" s="337"/>
      <c r="HNO668" s="337"/>
      <c r="HNP668" s="337"/>
      <c r="HNQ668" s="337"/>
      <c r="HNR668" s="337"/>
      <c r="HNS668" s="337"/>
      <c r="HNT668" s="337"/>
      <c r="HNU668" s="337"/>
      <c r="HNV668" s="337"/>
      <c r="HNW668" s="337"/>
      <c r="HNX668" s="337"/>
      <c r="HNY668" s="337"/>
      <c r="HNZ668" s="337"/>
      <c r="HOA668" s="337"/>
      <c r="HOB668" s="337"/>
      <c r="HOC668" s="337"/>
      <c r="HOD668" s="337"/>
      <c r="HOE668" s="337"/>
      <c r="HOF668" s="337"/>
      <c r="HOG668" s="337"/>
      <c r="HOH668" s="337"/>
      <c r="HOI668" s="337"/>
      <c r="HOJ668" s="337"/>
      <c r="HOK668" s="337"/>
      <c r="HOL668" s="337"/>
      <c r="HOM668" s="337"/>
      <c r="HON668" s="337"/>
      <c r="HOO668" s="337"/>
      <c r="HOP668" s="337"/>
      <c r="HOQ668" s="337"/>
      <c r="HOR668" s="337"/>
      <c r="HOS668" s="337"/>
      <c r="HOT668" s="337"/>
      <c r="HOU668" s="337"/>
      <c r="HOV668" s="337"/>
      <c r="HOW668" s="337"/>
      <c r="HOX668" s="337"/>
      <c r="HOY668" s="337"/>
      <c r="HOZ668" s="337"/>
      <c r="HPA668" s="337"/>
      <c r="HPB668" s="337"/>
      <c r="HPC668" s="337"/>
      <c r="HPD668" s="337"/>
      <c r="HPE668" s="337"/>
      <c r="HPF668" s="337"/>
      <c r="HPG668" s="337"/>
      <c r="HPH668" s="337"/>
      <c r="HPI668" s="337"/>
      <c r="HPJ668" s="337"/>
      <c r="HPK668" s="337"/>
      <c r="HPL668" s="337"/>
      <c r="HPM668" s="337"/>
      <c r="HPN668" s="337"/>
      <c r="HPO668" s="337"/>
      <c r="HPP668" s="337"/>
      <c r="HPQ668" s="337"/>
      <c r="HPR668" s="337"/>
      <c r="HPS668" s="337"/>
      <c r="HPT668" s="337"/>
      <c r="HPU668" s="337"/>
      <c r="HPV668" s="337"/>
      <c r="HPW668" s="337"/>
      <c r="HPX668" s="337"/>
      <c r="HPY668" s="337"/>
      <c r="HPZ668" s="337"/>
      <c r="HQA668" s="337"/>
      <c r="HQB668" s="337"/>
      <c r="HQC668" s="337"/>
      <c r="HQD668" s="337"/>
      <c r="HQE668" s="337"/>
      <c r="HQF668" s="337"/>
      <c r="HQG668" s="337"/>
      <c r="HQH668" s="337"/>
      <c r="HQI668" s="337"/>
      <c r="HQJ668" s="337"/>
      <c r="HQK668" s="337"/>
      <c r="HQL668" s="337"/>
      <c r="HQM668" s="337"/>
      <c r="HQN668" s="337"/>
      <c r="HQO668" s="337"/>
      <c r="HQP668" s="337"/>
      <c r="HQQ668" s="337"/>
      <c r="HQR668" s="337"/>
      <c r="HQS668" s="337"/>
      <c r="HQT668" s="337"/>
      <c r="HQU668" s="337"/>
      <c r="HQV668" s="337"/>
      <c r="HQW668" s="337"/>
      <c r="HQX668" s="337"/>
      <c r="HQY668" s="337"/>
      <c r="HQZ668" s="337"/>
      <c r="HRA668" s="337"/>
      <c r="HRB668" s="337"/>
      <c r="HRC668" s="337"/>
      <c r="HRD668" s="337"/>
      <c r="HRE668" s="337"/>
      <c r="HRF668" s="337"/>
      <c r="HRG668" s="337"/>
      <c r="HRH668" s="337"/>
      <c r="HRI668" s="337"/>
      <c r="HRJ668" s="337"/>
      <c r="HRK668" s="337"/>
      <c r="HRL668" s="337"/>
      <c r="HRM668" s="337"/>
      <c r="HRN668" s="337"/>
      <c r="HRO668" s="337"/>
      <c r="HRP668" s="337"/>
      <c r="HRQ668" s="337"/>
      <c r="HRR668" s="337"/>
      <c r="HRS668" s="337"/>
      <c r="HRT668" s="337"/>
      <c r="HRU668" s="337"/>
      <c r="HRV668" s="337"/>
      <c r="HRW668" s="337"/>
      <c r="HRX668" s="337"/>
      <c r="HRY668" s="337"/>
      <c r="HRZ668" s="337"/>
      <c r="HSA668" s="337"/>
      <c r="HSB668" s="337"/>
      <c r="HSC668" s="337"/>
      <c r="HSD668" s="337"/>
      <c r="HSE668" s="337"/>
      <c r="HSF668" s="337"/>
      <c r="HSG668" s="337"/>
      <c r="HSH668" s="337"/>
      <c r="HSI668" s="337"/>
      <c r="HSJ668" s="337"/>
      <c r="HSK668" s="337"/>
      <c r="HSL668" s="337"/>
      <c r="HSM668" s="337"/>
      <c r="HSN668" s="337"/>
      <c r="HSO668" s="337"/>
      <c r="HSP668" s="337"/>
      <c r="HSQ668" s="337"/>
      <c r="HSR668" s="337"/>
      <c r="HSS668" s="337"/>
      <c r="HST668" s="337"/>
      <c r="HSU668" s="337"/>
      <c r="HSV668" s="337"/>
      <c r="HSW668" s="337"/>
      <c r="HSX668" s="337"/>
      <c r="HSY668" s="337"/>
      <c r="HSZ668" s="337"/>
      <c r="HTA668" s="337"/>
      <c r="HTB668" s="337"/>
      <c r="HTC668" s="337"/>
      <c r="HTD668" s="337"/>
      <c r="HTE668" s="337"/>
      <c r="HTF668" s="337"/>
      <c r="HTG668" s="337"/>
      <c r="HTH668" s="337"/>
      <c r="HTI668" s="337"/>
      <c r="HTJ668" s="337"/>
      <c r="HTK668" s="337"/>
      <c r="HTL668" s="337"/>
      <c r="HTM668" s="337"/>
      <c r="HTN668" s="337"/>
      <c r="HTO668" s="337"/>
      <c r="HTP668" s="337"/>
      <c r="HTQ668" s="337"/>
      <c r="HTR668" s="337"/>
      <c r="HTS668" s="337"/>
      <c r="HTT668" s="337"/>
      <c r="HTU668" s="337"/>
      <c r="HTV668" s="337"/>
      <c r="HTW668" s="337"/>
      <c r="HTX668" s="337"/>
      <c r="HTY668" s="337"/>
      <c r="HTZ668" s="337"/>
      <c r="HUA668" s="337"/>
      <c r="HUB668" s="337"/>
      <c r="HUC668" s="337"/>
      <c r="HUD668" s="337"/>
      <c r="HUE668" s="337"/>
      <c r="HUF668" s="337"/>
      <c r="HUG668" s="337"/>
      <c r="HUH668" s="337"/>
      <c r="HUI668" s="337"/>
      <c r="HUJ668" s="337"/>
      <c r="HUK668" s="337"/>
      <c r="HUL668" s="337"/>
      <c r="HUM668" s="337"/>
      <c r="HUN668" s="337"/>
      <c r="HUO668" s="337"/>
      <c r="HUP668" s="337"/>
      <c r="HUQ668" s="337"/>
      <c r="HUR668" s="337"/>
      <c r="HUS668" s="337"/>
      <c r="HUT668" s="337"/>
      <c r="HUU668" s="337"/>
      <c r="HUV668" s="337"/>
      <c r="HUW668" s="337"/>
      <c r="HUX668" s="337"/>
      <c r="HUY668" s="337"/>
      <c r="HUZ668" s="337"/>
      <c r="HVA668" s="337"/>
      <c r="HVB668" s="337"/>
      <c r="HVC668" s="337"/>
      <c r="HVD668" s="337"/>
      <c r="HVE668" s="337"/>
      <c r="HVF668" s="337"/>
      <c r="HVG668" s="337"/>
      <c r="HVH668" s="337"/>
      <c r="HVI668" s="337"/>
      <c r="HVJ668" s="337"/>
      <c r="HVK668" s="337"/>
      <c r="HVL668" s="337"/>
      <c r="HVM668" s="337"/>
      <c r="HVN668" s="337"/>
      <c r="HVO668" s="337"/>
      <c r="HVP668" s="337"/>
      <c r="HVQ668" s="337"/>
      <c r="HVR668" s="337"/>
      <c r="HVS668" s="337"/>
      <c r="HVT668" s="337"/>
      <c r="HVU668" s="337"/>
      <c r="HVV668" s="337"/>
      <c r="HVW668" s="337"/>
      <c r="HVX668" s="337"/>
      <c r="HVY668" s="337"/>
      <c r="HVZ668" s="337"/>
      <c r="HWA668" s="337"/>
      <c r="HWB668" s="337"/>
      <c r="HWC668" s="337"/>
      <c r="HWD668" s="337"/>
      <c r="HWE668" s="337"/>
      <c r="HWF668" s="337"/>
      <c r="HWG668" s="337"/>
      <c r="HWH668" s="337"/>
      <c r="HWI668" s="337"/>
      <c r="HWJ668" s="337"/>
      <c r="HWK668" s="337"/>
      <c r="HWL668" s="337"/>
      <c r="HWM668" s="337"/>
      <c r="HWN668" s="337"/>
      <c r="HWO668" s="337"/>
      <c r="HWP668" s="337"/>
      <c r="HWQ668" s="337"/>
      <c r="HWR668" s="337"/>
      <c r="HWS668" s="337"/>
      <c r="HWT668" s="337"/>
      <c r="HWU668" s="337"/>
      <c r="HWV668" s="337"/>
      <c r="HWW668" s="337"/>
      <c r="HWX668" s="337"/>
      <c r="HWY668" s="337"/>
      <c r="HWZ668" s="337"/>
      <c r="HXA668" s="337"/>
      <c r="HXB668" s="337"/>
      <c r="HXC668" s="337"/>
      <c r="HXD668" s="337"/>
      <c r="HXE668" s="337"/>
      <c r="HXF668" s="337"/>
      <c r="HXG668" s="337"/>
      <c r="HXH668" s="337"/>
      <c r="HXI668" s="337"/>
      <c r="HXJ668" s="337"/>
      <c r="HXK668" s="337"/>
      <c r="HXL668" s="337"/>
      <c r="HXM668" s="337"/>
      <c r="HXN668" s="337"/>
      <c r="HXO668" s="337"/>
      <c r="HXP668" s="337"/>
      <c r="HXQ668" s="337"/>
      <c r="HXR668" s="337"/>
      <c r="HXS668" s="337"/>
      <c r="HXT668" s="337"/>
      <c r="HXU668" s="337"/>
      <c r="HXV668" s="337"/>
      <c r="HXW668" s="337"/>
      <c r="HXX668" s="337"/>
      <c r="HXY668" s="337"/>
      <c r="HXZ668" s="337"/>
      <c r="HYA668" s="337"/>
      <c r="HYB668" s="337"/>
      <c r="HYC668" s="337"/>
      <c r="HYD668" s="337"/>
      <c r="HYE668" s="337"/>
      <c r="HYF668" s="337"/>
      <c r="HYG668" s="337"/>
      <c r="HYH668" s="337"/>
      <c r="HYI668" s="337"/>
      <c r="HYJ668" s="337"/>
      <c r="HYK668" s="337"/>
      <c r="HYL668" s="337"/>
      <c r="HYM668" s="337"/>
      <c r="HYN668" s="337"/>
      <c r="HYO668" s="337"/>
      <c r="HYP668" s="337"/>
      <c r="HYQ668" s="337"/>
      <c r="HYR668" s="337"/>
      <c r="HYS668" s="337"/>
      <c r="HYT668" s="337"/>
      <c r="HYU668" s="337"/>
      <c r="HYV668" s="337"/>
      <c r="HYW668" s="337"/>
      <c r="HYX668" s="337"/>
      <c r="HYY668" s="337"/>
      <c r="HYZ668" s="337"/>
      <c r="HZA668" s="337"/>
      <c r="HZB668" s="337"/>
      <c r="HZC668" s="337"/>
      <c r="HZD668" s="337"/>
      <c r="HZE668" s="337"/>
      <c r="HZF668" s="337"/>
      <c r="HZG668" s="337"/>
      <c r="HZH668" s="337"/>
      <c r="HZI668" s="337"/>
      <c r="HZJ668" s="337"/>
      <c r="HZK668" s="337"/>
      <c r="HZL668" s="337"/>
      <c r="HZM668" s="337"/>
      <c r="HZN668" s="337"/>
      <c r="HZO668" s="337"/>
      <c r="HZP668" s="337"/>
      <c r="HZQ668" s="337"/>
      <c r="HZR668" s="337"/>
      <c r="HZS668" s="337"/>
      <c r="HZT668" s="337"/>
      <c r="HZU668" s="337"/>
      <c r="HZV668" s="337"/>
      <c r="HZW668" s="337"/>
      <c r="HZX668" s="337"/>
      <c r="HZY668" s="337"/>
      <c r="HZZ668" s="337"/>
      <c r="IAA668" s="337"/>
      <c r="IAB668" s="337"/>
      <c r="IAC668" s="337"/>
      <c r="IAD668" s="337"/>
      <c r="IAE668" s="337"/>
      <c r="IAF668" s="337"/>
      <c r="IAG668" s="337"/>
      <c r="IAH668" s="337"/>
      <c r="IAI668" s="337"/>
      <c r="IAJ668" s="337"/>
      <c r="IAK668" s="337"/>
      <c r="IAL668" s="337"/>
      <c r="IAM668" s="337"/>
      <c r="IAN668" s="337"/>
      <c r="IAO668" s="337"/>
      <c r="IAP668" s="337"/>
      <c r="IAQ668" s="337"/>
      <c r="IAR668" s="337"/>
      <c r="IAS668" s="337"/>
      <c r="IAT668" s="337"/>
      <c r="IAU668" s="337"/>
      <c r="IAV668" s="337"/>
      <c r="IAW668" s="337"/>
      <c r="IAX668" s="337"/>
      <c r="IAY668" s="337"/>
      <c r="IAZ668" s="337"/>
      <c r="IBA668" s="337"/>
      <c r="IBB668" s="337"/>
      <c r="IBC668" s="337"/>
      <c r="IBD668" s="337"/>
      <c r="IBE668" s="337"/>
      <c r="IBF668" s="337"/>
      <c r="IBG668" s="337"/>
      <c r="IBH668" s="337"/>
      <c r="IBI668" s="337"/>
      <c r="IBJ668" s="337"/>
      <c r="IBK668" s="337"/>
      <c r="IBL668" s="337"/>
      <c r="IBM668" s="337"/>
      <c r="IBN668" s="337"/>
      <c r="IBO668" s="337"/>
      <c r="IBP668" s="337"/>
      <c r="IBQ668" s="337"/>
      <c r="IBR668" s="337"/>
      <c r="IBS668" s="337"/>
      <c r="IBT668" s="337"/>
      <c r="IBU668" s="337"/>
      <c r="IBV668" s="337"/>
      <c r="IBW668" s="337"/>
      <c r="IBX668" s="337"/>
      <c r="IBY668" s="337"/>
      <c r="IBZ668" s="337"/>
      <c r="ICA668" s="337"/>
      <c r="ICB668" s="337"/>
      <c r="ICC668" s="337"/>
      <c r="ICD668" s="337"/>
      <c r="ICE668" s="337"/>
      <c r="ICF668" s="337"/>
      <c r="ICG668" s="337"/>
      <c r="ICH668" s="337"/>
      <c r="ICI668" s="337"/>
      <c r="ICJ668" s="337"/>
      <c r="ICK668" s="337"/>
      <c r="ICL668" s="337"/>
      <c r="ICM668" s="337"/>
      <c r="ICN668" s="337"/>
      <c r="ICO668" s="337"/>
      <c r="ICP668" s="337"/>
      <c r="ICQ668" s="337"/>
      <c r="ICR668" s="337"/>
      <c r="ICS668" s="337"/>
      <c r="ICT668" s="337"/>
      <c r="ICU668" s="337"/>
      <c r="ICV668" s="337"/>
      <c r="ICW668" s="337"/>
      <c r="ICX668" s="337"/>
      <c r="ICY668" s="337"/>
      <c r="ICZ668" s="337"/>
      <c r="IDA668" s="337"/>
      <c r="IDB668" s="337"/>
      <c r="IDC668" s="337"/>
      <c r="IDD668" s="337"/>
      <c r="IDE668" s="337"/>
      <c r="IDF668" s="337"/>
      <c r="IDG668" s="337"/>
      <c r="IDH668" s="337"/>
      <c r="IDI668" s="337"/>
      <c r="IDJ668" s="337"/>
      <c r="IDK668" s="337"/>
      <c r="IDL668" s="337"/>
      <c r="IDM668" s="337"/>
      <c r="IDN668" s="337"/>
      <c r="IDO668" s="337"/>
      <c r="IDP668" s="337"/>
      <c r="IDQ668" s="337"/>
      <c r="IDR668" s="337"/>
      <c r="IDS668" s="337"/>
      <c r="IDT668" s="337"/>
      <c r="IDU668" s="337"/>
      <c r="IDV668" s="337"/>
      <c r="IDW668" s="337"/>
      <c r="IDX668" s="337"/>
      <c r="IDY668" s="337"/>
      <c r="IDZ668" s="337"/>
      <c r="IEA668" s="337"/>
      <c r="IEB668" s="337"/>
      <c r="IEC668" s="337"/>
      <c r="IED668" s="337"/>
      <c r="IEE668" s="337"/>
      <c r="IEF668" s="337"/>
      <c r="IEG668" s="337"/>
      <c r="IEH668" s="337"/>
      <c r="IEI668" s="337"/>
      <c r="IEJ668" s="337"/>
      <c r="IEK668" s="337"/>
      <c r="IEL668" s="337"/>
      <c r="IEM668" s="337"/>
      <c r="IEN668" s="337"/>
      <c r="IEO668" s="337"/>
      <c r="IEP668" s="337"/>
      <c r="IEQ668" s="337"/>
      <c r="IER668" s="337"/>
      <c r="IES668" s="337"/>
      <c r="IET668" s="337"/>
      <c r="IEU668" s="337"/>
      <c r="IEV668" s="337"/>
      <c r="IEW668" s="337"/>
      <c r="IEX668" s="337"/>
      <c r="IEY668" s="337"/>
      <c r="IEZ668" s="337"/>
      <c r="IFA668" s="337"/>
      <c r="IFB668" s="337"/>
      <c r="IFC668" s="337"/>
      <c r="IFD668" s="337"/>
      <c r="IFE668" s="337"/>
      <c r="IFF668" s="337"/>
      <c r="IFG668" s="337"/>
      <c r="IFH668" s="337"/>
      <c r="IFI668" s="337"/>
      <c r="IFJ668" s="337"/>
      <c r="IFK668" s="337"/>
      <c r="IFL668" s="337"/>
      <c r="IFM668" s="337"/>
      <c r="IFN668" s="337"/>
      <c r="IFO668" s="337"/>
      <c r="IFP668" s="337"/>
      <c r="IFQ668" s="337"/>
      <c r="IFR668" s="337"/>
      <c r="IFS668" s="337"/>
      <c r="IFT668" s="337"/>
      <c r="IFU668" s="337"/>
      <c r="IFV668" s="337"/>
      <c r="IFW668" s="337"/>
      <c r="IFX668" s="337"/>
      <c r="IFY668" s="337"/>
      <c r="IFZ668" s="337"/>
      <c r="IGA668" s="337"/>
      <c r="IGB668" s="337"/>
      <c r="IGC668" s="337"/>
      <c r="IGD668" s="337"/>
      <c r="IGE668" s="337"/>
      <c r="IGF668" s="337"/>
      <c r="IGG668" s="337"/>
      <c r="IGH668" s="337"/>
      <c r="IGI668" s="337"/>
      <c r="IGJ668" s="337"/>
      <c r="IGK668" s="337"/>
      <c r="IGL668" s="337"/>
      <c r="IGM668" s="337"/>
      <c r="IGN668" s="337"/>
      <c r="IGO668" s="337"/>
      <c r="IGP668" s="337"/>
      <c r="IGQ668" s="337"/>
      <c r="IGR668" s="337"/>
      <c r="IGS668" s="337"/>
      <c r="IGT668" s="337"/>
      <c r="IGU668" s="337"/>
      <c r="IGV668" s="337"/>
      <c r="IGW668" s="337"/>
      <c r="IGX668" s="337"/>
      <c r="IGY668" s="337"/>
      <c r="IGZ668" s="337"/>
      <c r="IHA668" s="337"/>
      <c r="IHB668" s="337"/>
      <c r="IHC668" s="337"/>
      <c r="IHD668" s="337"/>
      <c r="IHE668" s="337"/>
      <c r="IHF668" s="337"/>
      <c r="IHG668" s="337"/>
      <c r="IHH668" s="337"/>
      <c r="IHI668" s="337"/>
      <c r="IHJ668" s="337"/>
      <c r="IHK668" s="337"/>
      <c r="IHL668" s="337"/>
      <c r="IHM668" s="337"/>
      <c r="IHN668" s="337"/>
      <c r="IHO668" s="337"/>
      <c r="IHP668" s="337"/>
      <c r="IHQ668" s="337"/>
      <c r="IHR668" s="337"/>
      <c r="IHS668" s="337"/>
      <c r="IHT668" s="337"/>
      <c r="IHU668" s="337"/>
      <c r="IHV668" s="337"/>
      <c r="IHW668" s="337"/>
      <c r="IHX668" s="337"/>
      <c r="IHY668" s="337"/>
      <c r="IHZ668" s="337"/>
      <c r="IIA668" s="337"/>
      <c r="IIB668" s="337"/>
      <c r="IIC668" s="337"/>
      <c r="IID668" s="337"/>
      <c r="IIE668" s="337"/>
      <c r="IIF668" s="337"/>
      <c r="IIG668" s="337"/>
      <c r="IIH668" s="337"/>
      <c r="III668" s="337"/>
      <c r="IIJ668" s="337"/>
      <c r="IIK668" s="337"/>
      <c r="IIL668" s="337"/>
      <c r="IIM668" s="337"/>
      <c r="IIN668" s="337"/>
      <c r="IIO668" s="337"/>
      <c r="IIP668" s="337"/>
      <c r="IIQ668" s="337"/>
      <c r="IIR668" s="337"/>
      <c r="IIS668" s="337"/>
      <c r="IIT668" s="337"/>
      <c r="IIU668" s="337"/>
      <c r="IIV668" s="337"/>
      <c r="IIW668" s="337"/>
      <c r="IIX668" s="337"/>
      <c r="IIY668" s="337"/>
      <c r="IIZ668" s="337"/>
      <c r="IJA668" s="337"/>
      <c r="IJB668" s="337"/>
      <c r="IJC668" s="337"/>
      <c r="IJD668" s="337"/>
      <c r="IJE668" s="337"/>
      <c r="IJF668" s="337"/>
      <c r="IJG668" s="337"/>
      <c r="IJH668" s="337"/>
      <c r="IJI668" s="337"/>
      <c r="IJJ668" s="337"/>
      <c r="IJK668" s="337"/>
      <c r="IJL668" s="337"/>
      <c r="IJM668" s="337"/>
      <c r="IJN668" s="337"/>
      <c r="IJO668" s="337"/>
      <c r="IJP668" s="337"/>
      <c r="IJQ668" s="337"/>
      <c r="IJR668" s="337"/>
      <c r="IJS668" s="337"/>
      <c r="IJT668" s="337"/>
      <c r="IJU668" s="337"/>
      <c r="IJV668" s="337"/>
      <c r="IJW668" s="337"/>
      <c r="IJX668" s="337"/>
      <c r="IJY668" s="337"/>
      <c r="IJZ668" s="337"/>
      <c r="IKA668" s="337"/>
      <c r="IKB668" s="337"/>
      <c r="IKC668" s="337"/>
      <c r="IKD668" s="337"/>
      <c r="IKE668" s="337"/>
      <c r="IKF668" s="337"/>
      <c r="IKG668" s="337"/>
      <c r="IKH668" s="337"/>
      <c r="IKI668" s="337"/>
      <c r="IKJ668" s="337"/>
      <c r="IKK668" s="337"/>
      <c r="IKL668" s="337"/>
      <c r="IKM668" s="337"/>
      <c r="IKN668" s="337"/>
      <c r="IKO668" s="337"/>
      <c r="IKP668" s="337"/>
      <c r="IKQ668" s="337"/>
      <c r="IKR668" s="337"/>
      <c r="IKS668" s="337"/>
      <c r="IKT668" s="337"/>
      <c r="IKU668" s="337"/>
      <c r="IKV668" s="337"/>
      <c r="IKW668" s="337"/>
      <c r="IKX668" s="337"/>
      <c r="IKY668" s="337"/>
      <c r="IKZ668" s="337"/>
      <c r="ILA668" s="337"/>
      <c r="ILB668" s="337"/>
      <c r="ILC668" s="337"/>
      <c r="ILD668" s="337"/>
      <c r="ILE668" s="337"/>
      <c r="ILF668" s="337"/>
      <c r="ILG668" s="337"/>
      <c r="ILH668" s="337"/>
      <c r="ILI668" s="337"/>
      <c r="ILJ668" s="337"/>
      <c r="ILK668" s="337"/>
      <c r="ILL668" s="337"/>
      <c r="ILM668" s="337"/>
      <c r="ILN668" s="337"/>
      <c r="ILO668" s="337"/>
      <c r="ILP668" s="337"/>
      <c r="ILQ668" s="337"/>
      <c r="ILR668" s="337"/>
      <c r="ILS668" s="337"/>
      <c r="ILT668" s="337"/>
      <c r="ILU668" s="337"/>
      <c r="ILV668" s="337"/>
      <c r="ILW668" s="337"/>
      <c r="ILX668" s="337"/>
      <c r="ILY668" s="337"/>
      <c r="ILZ668" s="337"/>
      <c r="IMA668" s="337"/>
      <c r="IMB668" s="337"/>
      <c r="IMC668" s="337"/>
      <c r="IMD668" s="337"/>
      <c r="IME668" s="337"/>
      <c r="IMF668" s="337"/>
      <c r="IMG668" s="337"/>
      <c r="IMH668" s="337"/>
      <c r="IMI668" s="337"/>
      <c r="IMJ668" s="337"/>
      <c r="IMK668" s="337"/>
      <c r="IML668" s="337"/>
      <c r="IMM668" s="337"/>
      <c r="IMN668" s="337"/>
      <c r="IMO668" s="337"/>
      <c r="IMP668" s="337"/>
      <c r="IMQ668" s="337"/>
      <c r="IMR668" s="337"/>
      <c r="IMS668" s="337"/>
      <c r="IMT668" s="337"/>
      <c r="IMU668" s="337"/>
      <c r="IMV668" s="337"/>
      <c r="IMW668" s="337"/>
      <c r="IMX668" s="337"/>
      <c r="IMY668" s="337"/>
      <c r="IMZ668" s="337"/>
      <c r="INA668" s="337"/>
      <c r="INB668" s="337"/>
      <c r="INC668" s="337"/>
      <c r="IND668" s="337"/>
      <c r="INE668" s="337"/>
      <c r="INF668" s="337"/>
      <c r="ING668" s="337"/>
      <c r="INH668" s="337"/>
      <c r="INI668" s="337"/>
      <c r="INJ668" s="337"/>
      <c r="INK668" s="337"/>
      <c r="INL668" s="337"/>
      <c r="INM668" s="337"/>
      <c r="INN668" s="337"/>
      <c r="INO668" s="337"/>
      <c r="INP668" s="337"/>
      <c r="INQ668" s="337"/>
      <c r="INR668" s="337"/>
      <c r="INS668" s="337"/>
      <c r="INT668" s="337"/>
      <c r="INU668" s="337"/>
      <c r="INV668" s="337"/>
      <c r="INW668" s="337"/>
      <c r="INX668" s="337"/>
      <c r="INY668" s="337"/>
      <c r="INZ668" s="337"/>
      <c r="IOA668" s="337"/>
      <c r="IOB668" s="337"/>
      <c r="IOC668" s="337"/>
      <c r="IOD668" s="337"/>
      <c r="IOE668" s="337"/>
      <c r="IOF668" s="337"/>
      <c r="IOG668" s="337"/>
      <c r="IOH668" s="337"/>
      <c r="IOI668" s="337"/>
      <c r="IOJ668" s="337"/>
      <c r="IOK668" s="337"/>
      <c r="IOL668" s="337"/>
      <c r="IOM668" s="337"/>
      <c r="ION668" s="337"/>
      <c r="IOO668" s="337"/>
      <c r="IOP668" s="337"/>
      <c r="IOQ668" s="337"/>
      <c r="IOR668" s="337"/>
      <c r="IOS668" s="337"/>
      <c r="IOT668" s="337"/>
      <c r="IOU668" s="337"/>
      <c r="IOV668" s="337"/>
      <c r="IOW668" s="337"/>
      <c r="IOX668" s="337"/>
      <c r="IOY668" s="337"/>
      <c r="IOZ668" s="337"/>
      <c r="IPA668" s="337"/>
      <c r="IPB668" s="337"/>
      <c r="IPC668" s="337"/>
      <c r="IPD668" s="337"/>
      <c r="IPE668" s="337"/>
      <c r="IPF668" s="337"/>
      <c r="IPG668" s="337"/>
      <c r="IPH668" s="337"/>
      <c r="IPI668" s="337"/>
      <c r="IPJ668" s="337"/>
      <c r="IPK668" s="337"/>
      <c r="IPL668" s="337"/>
      <c r="IPM668" s="337"/>
      <c r="IPN668" s="337"/>
      <c r="IPO668" s="337"/>
      <c r="IPP668" s="337"/>
      <c r="IPQ668" s="337"/>
      <c r="IPR668" s="337"/>
      <c r="IPS668" s="337"/>
      <c r="IPT668" s="337"/>
      <c r="IPU668" s="337"/>
      <c r="IPV668" s="337"/>
      <c r="IPW668" s="337"/>
      <c r="IPX668" s="337"/>
      <c r="IPY668" s="337"/>
      <c r="IPZ668" s="337"/>
      <c r="IQA668" s="337"/>
      <c r="IQB668" s="337"/>
      <c r="IQC668" s="337"/>
      <c r="IQD668" s="337"/>
      <c r="IQE668" s="337"/>
      <c r="IQF668" s="337"/>
      <c r="IQG668" s="337"/>
      <c r="IQH668" s="337"/>
      <c r="IQI668" s="337"/>
      <c r="IQJ668" s="337"/>
      <c r="IQK668" s="337"/>
      <c r="IQL668" s="337"/>
      <c r="IQM668" s="337"/>
      <c r="IQN668" s="337"/>
      <c r="IQO668" s="337"/>
      <c r="IQP668" s="337"/>
      <c r="IQQ668" s="337"/>
      <c r="IQR668" s="337"/>
      <c r="IQS668" s="337"/>
      <c r="IQT668" s="337"/>
      <c r="IQU668" s="337"/>
      <c r="IQV668" s="337"/>
      <c r="IQW668" s="337"/>
      <c r="IQX668" s="337"/>
      <c r="IQY668" s="337"/>
      <c r="IQZ668" s="337"/>
      <c r="IRA668" s="337"/>
      <c r="IRB668" s="337"/>
      <c r="IRC668" s="337"/>
      <c r="IRD668" s="337"/>
      <c r="IRE668" s="337"/>
      <c r="IRF668" s="337"/>
      <c r="IRG668" s="337"/>
      <c r="IRH668" s="337"/>
      <c r="IRI668" s="337"/>
      <c r="IRJ668" s="337"/>
      <c r="IRK668" s="337"/>
      <c r="IRL668" s="337"/>
      <c r="IRM668" s="337"/>
      <c r="IRN668" s="337"/>
      <c r="IRO668" s="337"/>
      <c r="IRP668" s="337"/>
      <c r="IRQ668" s="337"/>
      <c r="IRR668" s="337"/>
      <c r="IRS668" s="337"/>
      <c r="IRT668" s="337"/>
      <c r="IRU668" s="337"/>
      <c r="IRV668" s="337"/>
      <c r="IRW668" s="337"/>
      <c r="IRX668" s="337"/>
      <c r="IRY668" s="337"/>
      <c r="IRZ668" s="337"/>
      <c r="ISA668" s="337"/>
      <c r="ISB668" s="337"/>
      <c r="ISC668" s="337"/>
      <c r="ISD668" s="337"/>
      <c r="ISE668" s="337"/>
      <c r="ISF668" s="337"/>
      <c r="ISG668" s="337"/>
      <c r="ISH668" s="337"/>
      <c r="ISI668" s="337"/>
      <c r="ISJ668" s="337"/>
      <c r="ISK668" s="337"/>
      <c r="ISL668" s="337"/>
      <c r="ISM668" s="337"/>
      <c r="ISN668" s="337"/>
      <c r="ISO668" s="337"/>
      <c r="ISP668" s="337"/>
      <c r="ISQ668" s="337"/>
      <c r="ISR668" s="337"/>
      <c r="ISS668" s="337"/>
      <c r="IST668" s="337"/>
      <c r="ISU668" s="337"/>
      <c r="ISV668" s="337"/>
      <c r="ISW668" s="337"/>
      <c r="ISX668" s="337"/>
      <c r="ISY668" s="337"/>
      <c r="ISZ668" s="337"/>
      <c r="ITA668" s="337"/>
      <c r="ITB668" s="337"/>
      <c r="ITC668" s="337"/>
      <c r="ITD668" s="337"/>
      <c r="ITE668" s="337"/>
      <c r="ITF668" s="337"/>
      <c r="ITG668" s="337"/>
      <c r="ITH668" s="337"/>
      <c r="ITI668" s="337"/>
      <c r="ITJ668" s="337"/>
      <c r="ITK668" s="337"/>
      <c r="ITL668" s="337"/>
      <c r="ITM668" s="337"/>
      <c r="ITN668" s="337"/>
      <c r="ITO668" s="337"/>
      <c r="ITP668" s="337"/>
      <c r="ITQ668" s="337"/>
      <c r="ITR668" s="337"/>
      <c r="ITS668" s="337"/>
      <c r="ITT668" s="337"/>
      <c r="ITU668" s="337"/>
      <c r="ITV668" s="337"/>
      <c r="ITW668" s="337"/>
      <c r="ITX668" s="337"/>
      <c r="ITY668" s="337"/>
      <c r="ITZ668" s="337"/>
      <c r="IUA668" s="337"/>
      <c r="IUB668" s="337"/>
      <c r="IUC668" s="337"/>
      <c r="IUD668" s="337"/>
      <c r="IUE668" s="337"/>
      <c r="IUF668" s="337"/>
      <c r="IUG668" s="337"/>
      <c r="IUH668" s="337"/>
      <c r="IUI668" s="337"/>
      <c r="IUJ668" s="337"/>
      <c r="IUK668" s="337"/>
      <c r="IUL668" s="337"/>
      <c r="IUM668" s="337"/>
      <c r="IUN668" s="337"/>
      <c r="IUO668" s="337"/>
      <c r="IUP668" s="337"/>
      <c r="IUQ668" s="337"/>
      <c r="IUR668" s="337"/>
      <c r="IUS668" s="337"/>
      <c r="IUT668" s="337"/>
      <c r="IUU668" s="337"/>
      <c r="IUV668" s="337"/>
      <c r="IUW668" s="337"/>
      <c r="IUX668" s="337"/>
      <c r="IUY668" s="337"/>
      <c r="IUZ668" s="337"/>
      <c r="IVA668" s="337"/>
      <c r="IVB668" s="337"/>
      <c r="IVC668" s="337"/>
      <c r="IVD668" s="337"/>
      <c r="IVE668" s="337"/>
      <c r="IVF668" s="337"/>
      <c r="IVG668" s="337"/>
      <c r="IVH668" s="337"/>
      <c r="IVI668" s="337"/>
      <c r="IVJ668" s="337"/>
      <c r="IVK668" s="337"/>
      <c r="IVL668" s="337"/>
      <c r="IVM668" s="337"/>
      <c r="IVN668" s="337"/>
      <c r="IVO668" s="337"/>
      <c r="IVP668" s="337"/>
      <c r="IVQ668" s="337"/>
      <c r="IVR668" s="337"/>
      <c r="IVS668" s="337"/>
      <c r="IVT668" s="337"/>
      <c r="IVU668" s="337"/>
      <c r="IVV668" s="337"/>
      <c r="IVW668" s="337"/>
      <c r="IVX668" s="337"/>
      <c r="IVY668" s="337"/>
      <c r="IVZ668" s="337"/>
      <c r="IWA668" s="337"/>
      <c r="IWB668" s="337"/>
      <c r="IWC668" s="337"/>
      <c r="IWD668" s="337"/>
      <c r="IWE668" s="337"/>
      <c r="IWF668" s="337"/>
      <c r="IWG668" s="337"/>
      <c r="IWH668" s="337"/>
      <c r="IWI668" s="337"/>
      <c r="IWJ668" s="337"/>
      <c r="IWK668" s="337"/>
      <c r="IWL668" s="337"/>
      <c r="IWM668" s="337"/>
      <c r="IWN668" s="337"/>
      <c r="IWO668" s="337"/>
      <c r="IWP668" s="337"/>
      <c r="IWQ668" s="337"/>
      <c r="IWR668" s="337"/>
      <c r="IWS668" s="337"/>
      <c r="IWT668" s="337"/>
      <c r="IWU668" s="337"/>
      <c r="IWV668" s="337"/>
      <c r="IWW668" s="337"/>
      <c r="IWX668" s="337"/>
      <c r="IWY668" s="337"/>
      <c r="IWZ668" s="337"/>
      <c r="IXA668" s="337"/>
      <c r="IXB668" s="337"/>
      <c r="IXC668" s="337"/>
      <c r="IXD668" s="337"/>
      <c r="IXE668" s="337"/>
      <c r="IXF668" s="337"/>
      <c r="IXG668" s="337"/>
      <c r="IXH668" s="337"/>
      <c r="IXI668" s="337"/>
      <c r="IXJ668" s="337"/>
      <c r="IXK668" s="337"/>
      <c r="IXL668" s="337"/>
      <c r="IXM668" s="337"/>
      <c r="IXN668" s="337"/>
      <c r="IXO668" s="337"/>
      <c r="IXP668" s="337"/>
      <c r="IXQ668" s="337"/>
      <c r="IXR668" s="337"/>
      <c r="IXS668" s="337"/>
      <c r="IXT668" s="337"/>
      <c r="IXU668" s="337"/>
      <c r="IXV668" s="337"/>
      <c r="IXW668" s="337"/>
      <c r="IXX668" s="337"/>
      <c r="IXY668" s="337"/>
      <c r="IXZ668" s="337"/>
      <c r="IYA668" s="337"/>
      <c r="IYB668" s="337"/>
      <c r="IYC668" s="337"/>
      <c r="IYD668" s="337"/>
      <c r="IYE668" s="337"/>
      <c r="IYF668" s="337"/>
      <c r="IYG668" s="337"/>
      <c r="IYH668" s="337"/>
      <c r="IYI668" s="337"/>
      <c r="IYJ668" s="337"/>
      <c r="IYK668" s="337"/>
      <c r="IYL668" s="337"/>
      <c r="IYM668" s="337"/>
      <c r="IYN668" s="337"/>
      <c r="IYO668" s="337"/>
      <c r="IYP668" s="337"/>
      <c r="IYQ668" s="337"/>
      <c r="IYR668" s="337"/>
      <c r="IYS668" s="337"/>
      <c r="IYT668" s="337"/>
      <c r="IYU668" s="337"/>
      <c r="IYV668" s="337"/>
      <c r="IYW668" s="337"/>
      <c r="IYX668" s="337"/>
      <c r="IYY668" s="337"/>
      <c r="IYZ668" s="337"/>
      <c r="IZA668" s="337"/>
      <c r="IZB668" s="337"/>
      <c r="IZC668" s="337"/>
      <c r="IZD668" s="337"/>
      <c r="IZE668" s="337"/>
      <c r="IZF668" s="337"/>
      <c r="IZG668" s="337"/>
      <c r="IZH668" s="337"/>
      <c r="IZI668" s="337"/>
      <c r="IZJ668" s="337"/>
      <c r="IZK668" s="337"/>
      <c r="IZL668" s="337"/>
      <c r="IZM668" s="337"/>
      <c r="IZN668" s="337"/>
      <c r="IZO668" s="337"/>
      <c r="IZP668" s="337"/>
      <c r="IZQ668" s="337"/>
      <c r="IZR668" s="337"/>
      <c r="IZS668" s="337"/>
      <c r="IZT668" s="337"/>
      <c r="IZU668" s="337"/>
      <c r="IZV668" s="337"/>
      <c r="IZW668" s="337"/>
      <c r="IZX668" s="337"/>
      <c r="IZY668" s="337"/>
      <c r="IZZ668" s="337"/>
      <c r="JAA668" s="337"/>
      <c r="JAB668" s="337"/>
      <c r="JAC668" s="337"/>
      <c r="JAD668" s="337"/>
      <c r="JAE668" s="337"/>
      <c r="JAF668" s="337"/>
      <c r="JAG668" s="337"/>
      <c r="JAH668" s="337"/>
      <c r="JAI668" s="337"/>
      <c r="JAJ668" s="337"/>
      <c r="JAK668" s="337"/>
      <c r="JAL668" s="337"/>
      <c r="JAM668" s="337"/>
      <c r="JAN668" s="337"/>
      <c r="JAO668" s="337"/>
      <c r="JAP668" s="337"/>
      <c r="JAQ668" s="337"/>
      <c r="JAR668" s="337"/>
      <c r="JAS668" s="337"/>
      <c r="JAT668" s="337"/>
      <c r="JAU668" s="337"/>
      <c r="JAV668" s="337"/>
      <c r="JAW668" s="337"/>
      <c r="JAX668" s="337"/>
      <c r="JAY668" s="337"/>
      <c r="JAZ668" s="337"/>
      <c r="JBA668" s="337"/>
      <c r="JBB668" s="337"/>
      <c r="JBC668" s="337"/>
      <c r="JBD668" s="337"/>
      <c r="JBE668" s="337"/>
      <c r="JBF668" s="337"/>
      <c r="JBG668" s="337"/>
      <c r="JBH668" s="337"/>
      <c r="JBI668" s="337"/>
      <c r="JBJ668" s="337"/>
      <c r="JBK668" s="337"/>
      <c r="JBL668" s="337"/>
      <c r="JBM668" s="337"/>
      <c r="JBN668" s="337"/>
      <c r="JBO668" s="337"/>
      <c r="JBP668" s="337"/>
      <c r="JBQ668" s="337"/>
      <c r="JBR668" s="337"/>
      <c r="JBS668" s="337"/>
      <c r="JBT668" s="337"/>
      <c r="JBU668" s="337"/>
      <c r="JBV668" s="337"/>
      <c r="JBW668" s="337"/>
      <c r="JBX668" s="337"/>
      <c r="JBY668" s="337"/>
      <c r="JBZ668" s="337"/>
      <c r="JCA668" s="337"/>
      <c r="JCB668" s="337"/>
      <c r="JCC668" s="337"/>
      <c r="JCD668" s="337"/>
      <c r="JCE668" s="337"/>
      <c r="JCF668" s="337"/>
      <c r="JCG668" s="337"/>
      <c r="JCH668" s="337"/>
      <c r="JCI668" s="337"/>
      <c r="JCJ668" s="337"/>
      <c r="JCK668" s="337"/>
      <c r="JCL668" s="337"/>
      <c r="JCM668" s="337"/>
      <c r="JCN668" s="337"/>
      <c r="JCO668" s="337"/>
      <c r="JCP668" s="337"/>
      <c r="JCQ668" s="337"/>
      <c r="JCR668" s="337"/>
      <c r="JCS668" s="337"/>
      <c r="JCT668" s="337"/>
      <c r="JCU668" s="337"/>
      <c r="JCV668" s="337"/>
      <c r="JCW668" s="337"/>
      <c r="JCX668" s="337"/>
      <c r="JCY668" s="337"/>
      <c r="JCZ668" s="337"/>
      <c r="JDA668" s="337"/>
      <c r="JDB668" s="337"/>
      <c r="JDC668" s="337"/>
      <c r="JDD668" s="337"/>
      <c r="JDE668" s="337"/>
      <c r="JDF668" s="337"/>
      <c r="JDG668" s="337"/>
      <c r="JDH668" s="337"/>
      <c r="JDI668" s="337"/>
      <c r="JDJ668" s="337"/>
      <c r="JDK668" s="337"/>
      <c r="JDL668" s="337"/>
      <c r="JDM668" s="337"/>
      <c r="JDN668" s="337"/>
      <c r="JDO668" s="337"/>
      <c r="JDP668" s="337"/>
      <c r="JDQ668" s="337"/>
      <c r="JDR668" s="337"/>
      <c r="JDS668" s="337"/>
      <c r="JDT668" s="337"/>
      <c r="JDU668" s="337"/>
      <c r="JDV668" s="337"/>
      <c r="JDW668" s="337"/>
      <c r="JDX668" s="337"/>
      <c r="JDY668" s="337"/>
      <c r="JDZ668" s="337"/>
      <c r="JEA668" s="337"/>
      <c r="JEB668" s="337"/>
      <c r="JEC668" s="337"/>
      <c r="JED668" s="337"/>
      <c r="JEE668" s="337"/>
      <c r="JEF668" s="337"/>
      <c r="JEG668" s="337"/>
      <c r="JEH668" s="337"/>
      <c r="JEI668" s="337"/>
      <c r="JEJ668" s="337"/>
      <c r="JEK668" s="337"/>
      <c r="JEL668" s="337"/>
      <c r="JEM668" s="337"/>
      <c r="JEN668" s="337"/>
      <c r="JEO668" s="337"/>
      <c r="JEP668" s="337"/>
      <c r="JEQ668" s="337"/>
      <c r="JER668" s="337"/>
      <c r="JES668" s="337"/>
      <c r="JET668" s="337"/>
      <c r="JEU668" s="337"/>
      <c r="JEV668" s="337"/>
      <c r="JEW668" s="337"/>
      <c r="JEX668" s="337"/>
      <c r="JEY668" s="337"/>
      <c r="JEZ668" s="337"/>
      <c r="JFA668" s="337"/>
      <c r="JFB668" s="337"/>
      <c r="JFC668" s="337"/>
      <c r="JFD668" s="337"/>
      <c r="JFE668" s="337"/>
      <c r="JFF668" s="337"/>
      <c r="JFG668" s="337"/>
      <c r="JFH668" s="337"/>
      <c r="JFI668" s="337"/>
      <c r="JFJ668" s="337"/>
      <c r="JFK668" s="337"/>
      <c r="JFL668" s="337"/>
      <c r="JFM668" s="337"/>
      <c r="JFN668" s="337"/>
      <c r="JFO668" s="337"/>
      <c r="JFP668" s="337"/>
      <c r="JFQ668" s="337"/>
      <c r="JFR668" s="337"/>
      <c r="JFS668" s="337"/>
      <c r="JFT668" s="337"/>
      <c r="JFU668" s="337"/>
      <c r="JFV668" s="337"/>
      <c r="JFW668" s="337"/>
      <c r="JFX668" s="337"/>
      <c r="JFY668" s="337"/>
      <c r="JFZ668" s="337"/>
      <c r="JGA668" s="337"/>
      <c r="JGB668" s="337"/>
      <c r="JGC668" s="337"/>
      <c r="JGD668" s="337"/>
      <c r="JGE668" s="337"/>
      <c r="JGF668" s="337"/>
      <c r="JGG668" s="337"/>
      <c r="JGH668" s="337"/>
      <c r="JGI668" s="337"/>
      <c r="JGJ668" s="337"/>
      <c r="JGK668" s="337"/>
      <c r="JGL668" s="337"/>
      <c r="JGM668" s="337"/>
      <c r="JGN668" s="337"/>
      <c r="JGO668" s="337"/>
      <c r="JGP668" s="337"/>
      <c r="JGQ668" s="337"/>
      <c r="JGR668" s="337"/>
      <c r="JGS668" s="337"/>
      <c r="JGT668" s="337"/>
      <c r="JGU668" s="337"/>
      <c r="JGV668" s="337"/>
      <c r="JGW668" s="337"/>
      <c r="JGX668" s="337"/>
      <c r="JGY668" s="337"/>
      <c r="JGZ668" s="337"/>
      <c r="JHA668" s="337"/>
      <c r="JHB668" s="337"/>
      <c r="JHC668" s="337"/>
      <c r="JHD668" s="337"/>
      <c r="JHE668" s="337"/>
      <c r="JHF668" s="337"/>
      <c r="JHG668" s="337"/>
      <c r="JHH668" s="337"/>
      <c r="JHI668" s="337"/>
      <c r="JHJ668" s="337"/>
      <c r="JHK668" s="337"/>
      <c r="JHL668" s="337"/>
      <c r="JHM668" s="337"/>
      <c r="JHN668" s="337"/>
      <c r="JHO668" s="337"/>
      <c r="JHP668" s="337"/>
      <c r="JHQ668" s="337"/>
      <c r="JHR668" s="337"/>
      <c r="JHS668" s="337"/>
      <c r="JHT668" s="337"/>
      <c r="JHU668" s="337"/>
      <c r="JHV668" s="337"/>
      <c r="JHW668" s="337"/>
      <c r="JHX668" s="337"/>
      <c r="JHY668" s="337"/>
      <c r="JHZ668" s="337"/>
      <c r="JIA668" s="337"/>
      <c r="JIB668" s="337"/>
      <c r="JIC668" s="337"/>
      <c r="JID668" s="337"/>
      <c r="JIE668" s="337"/>
      <c r="JIF668" s="337"/>
      <c r="JIG668" s="337"/>
      <c r="JIH668" s="337"/>
      <c r="JII668" s="337"/>
      <c r="JIJ668" s="337"/>
      <c r="JIK668" s="337"/>
      <c r="JIL668" s="337"/>
      <c r="JIM668" s="337"/>
      <c r="JIN668" s="337"/>
      <c r="JIO668" s="337"/>
      <c r="JIP668" s="337"/>
      <c r="JIQ668" s="337"/>
      <c r="JIR668" s="337"/>
      <c r="JIS668" s="337"/>
      <c r="JIT668" s="337"/>
      <c r="JIU668" s="337"/>
      <c r="JIV668" s="337"/>
      <c r="JIW668" s="337"/>
      <c r="JIX668" s="337"/>
      <c r="JIY668" s="337"/>
      <c r="JIZ668" s="337"/>
      <c r="JJA668" s="337"/>
      <c r="JJB668" s="337"/>
      <c r="JJC668" s="337"/>
      <c r="JJD668" s="337"/>
      <c r="JJE668" s="337"/>
      <c r="JJF668" s="337"/>
      <c r="JJG668" s="337"/>
      <c r="JJH668" s="337"/>
      <c r="JJI668" s="337"/>
      <c r="JJJ668" s="337"/>
      <c r="JJK668" s="337"/>
      <c r="JJL668" s="337"/>
      <c r="JJM668" s="337"/>
      <c r="JJN668" s="337"/>
      <c r="JJO668" s="337"/>
      <c r="JJP668" s="337"/>
      <c r="JJQ668" s="337"/>
      <c r="JJR668" s="337"/>
      <c r="JJS668" s="337"/>
      <c r="JJT668" s="337"/>
      <c r="JJU668" s="337"/>
      <c r="JJV668" s="337"/>
      <c r="JJW668" s="337"/>
      <c r="JJX668" s="337"/>
      <c r="JJY668" s="337"/>
      <c r="JJZ668" s="337"/>
      <c r="JKA668" s="337"/>
      <c r="JKB668" s="337"/>
      <c r="JKC668" s="337"/>
      <c r="JKD668" s="337"/>
      <c r="JKE668" s="337"/>
      <c r="JKF668" s="337"/>
      <c r="JKG668" s="337"/>
      <c r="JKH668" s="337"/>
      <c r="JKI668" s="337"/>
      <c r="JKJ668" s="337"/>
      <c r="JKK668" s="337"/>
      <c r="JKL668" s="337"/>
      <c r="JKM668" s="337"/>
      <c r="JKN668" s="337"/>
      <c r="JKO668" s="337"/>
      <c r="JKP668" s="337"/>
      <c r="JKQ668" s="337"/>
      <c r="JKR668" s="337"/>
      <c r="JKS668" s="337"/>
      <c r="JKT668" s="337"/>
      <c r="JKU668" s="337"/>
      <c r="JKV668" s="337"/>
      <c r="JKW668" s="337"/>
      <c r="JKX668" s="337"/>
      <c r="JKY668" s="337"/>
      <c r="JKZ668" s="337"/>
      <c r="JLA668" s="337"/>
      <c r="JLB668" s="337"/>
      <c r="JLC668" s="337"/>
      <c r="JLD668" s="337"/>
      <c r="JLE668" s="337"/>
      <c r="JLF668" s="337"/>
      <c r="JLG668" s="337"/>
      <c r="JLH668" s="337"/>
      <c r="JLI668" s="337"/>
      <c r="JLJ668" s="337"/>
      <c r="JLK668" s="337"/>
      <c r="JLL668" s="337"/>
      <c r="JLM668" s="337"/>
      <c r="JLN668" s="337"/>
      <c r="JLO668" s="337"/>
      <c r="JLP668" s="337"/>
      <c r="JLQ668" s="337"/>
      <c r="JLR668" s="337"/>
      <c r="JLS668" s="337"/>
      <c r="JLT668" s="337"/>
      <c r="JLU668" s="337"/>
      <c r="JLV668" s="337"/>
      <c r="JLW668" s="337"/>
      <c r="JLX668" s="337"/>
      <c r="JLY668" s="337"/>
      <c r="JLZ668" s="337"/>
      <c r="JMA668" s="337"/>
      <c r="JMB668" s="337"/>
      <c r="JMC668" s="337"/>
      <c r="JMD668" s="337"/>
      <c r="JME668" s="337"/>
      <c r="JMF668" s="337"/>
      <c r="JMG668" s="337"/>
      <c r="JMH668" s="337"/>
      <c r="JMI668" s="337"/>
      <c r="JMJ668" s="337"/>
      <c r="JMK668" s="337"/>
      <c r="JML668" s="337"/>
      <c r="JMM668" s="337"/>
      <c r="JMN668" s="337"/>
      <c r="JMO668" s="337"/>
      <c r="JMP668" s="337"/>
      <c r="JMQ668" s="337"/>
      <c r="JMR668" s="337"/>
      <c r="JMS668" s="337"/>
      <c r="JMT668" s="337"/>
      <c r="JMU668" s="337"/>
      <c r="JMV668" s="337"/>
      <c r="JMW668" s="337"/>
      <c r="JMX668" s="337"/>
      <c r="JMY668" s="337"/>
      <c r="JMZ668" s="337"/>
      <c r="JNA668" s="337"/>
      <c r="JNB668" s="337"/>
      <c r="JNC668" s="337"/>
      <c r="JND668" s="337"/>
      <c r="JNE668" s="337"/>
      <c r="JNF668" s="337"/>
      <c r="JNG668" s="337"/>
      <c r="JNH668" s="337"/>
      <c r="JNI668" s="337"/>
      <c r="JNJ668" s="337"/>
      <c r="JNK668" s="337"/>
      <c r="JNL668" s="337"/>
      <c r="JNM668" s="337"/>
      <c r="JNN668" s="337"/>
      <c r="JNO668" s="337"/>
      <c r="JNP668" s="337"/>
      <c r="JNQ668" s="337"/>
      <c r="JNR668" s="337"/>
      <c r="JNS668" s="337"/>
      <c r="JNT668" s="337"/>
      <c r="JNU668" s="337"/>
      <c r="JNV668" s="337"/>
      <c r="JNW668" s="337"/>
      <c r="JNX668" s="337"/>
      <c r="JNY668" s="337"/>
      <c r="JNZ668" s="337"/>
      <c r="JOA668" s="337"/>
      <c r="JOB668" s="337"/>
      <c r="JOC668" s="337"/>
      <c r="JOD668" s="337"/>
      <c r="JOE668" s="337"/>
      <c r="JOF668" s="337"/>
      <c r="JOG668" s="337"/>
      <c r="JOH668" s="337"/>
      <c r="JOI668" s="337"/>
      <c r="JOJ668" s="337"/>
      <c r="JOK668" s="337"/>
      <c r="JOL668" s="337"/>
      <c r="JOM668" s="337"/>
      <c r="JON668" s="337"/>
      <c r="JOO668" s="337"/>
      <c r="JOP668" s="337"/>
      <c r="JOQ668" s="337"/>
      <c r="JOR668" s="337"/>
      <c r="JOS668" s="337"/>
      <c r="JOT668" s="337"/>
      <c r="JOU668" s="337"/>
      <c r="JOV668" s="337"/>
      <c r="JOW668" s="337"/>
      <c r="JOX668" s="337"/>
      <c r="JOY668" s="337"/>
      <c r="JOZ668" s="337"/>
      <c r="JPA668" s="337"/>
      <c r="JPB668" s="337"/>
      <c r="JPC668" s="337"/>
      <c r="JPD668" s="337"/>
      <c r="JPE668" s="337"/>
      <c r="JPF668" s="337"/>
      <c r="JPG668" s="337"/>
      <c r="JPH668" s="337"/>
      <c r="JPI668" s="337"/>
      <c r="JPJ668" s="337"/>
      <c r="JPK668" s="337"/>
      <c r="JPL668" s="337"/>
      <c r="JPM668" s="337"/>
      <c r="JPN668" s="337"/>
      <c r="JPO668" s="337"/>
      <c r="JPP668" s="337"/>
      <c r="JPQ668" s="337"/>
      <c r="JPR668" s="337"/>
      <c r="JPS668" s="337"/>
      <c r="JPT668" s="337"/>
      <c r="JPU668" s="337"/>
      <c r="JPV668" s="337"/>
      <c r="JPW668" s="337"/>
      <c r="JPX668" s="337"/>
      <c r="JPY668" s="337"/>
      <c r="JPZ668" s="337"/>
      <c r="JQA668" s="337"/>
      <c r="JQB668" s="337"/>
      <c r="JQC668" s="337"/>
      <c r="JQD668" s="337"/>
      <c r="JQE668" s="337"/>
      <c r="JQF668" s="337"/>
      <c r="JQG668" s="337"/>
      <c r="JQH668" s="337"/>
      <c r="JQI668" s="337"/>
      <c r="JQJ668" s="337"/>
      <c r="JQK668" s="337"/>
      <c r="JQL668" s="337"/>
      <c r="JQM668" s="337"/>
      <c r="JQN668" s="337"/>
      <c r="JQO668" s="337"/>
      <c r="JQP668" s="337"/>
      <c r="JQQ668" s="337"/>
      <c r="JQR668" s="337"/>
      <c r="JQS668" s="337"/>
      <c r="JQT668" s="337"/>
      <c r="JQU668" s="337"/>
      <c r="JQV668" s="337"/>
      <c r="JQW668" s="337"/>
      <c r="JQX668" s="337"/>
      <c r="JQY668" s="337"/>
      <c r="JQZ668" s="337"/>
      <c r="JRA668" s="337"/>
      <c r="JRB668" s="337"/>
      <c r="JRC668" s="337"/>
      <c r="JRD668" s="337"/>
      <c r="JRE668" s="337"/>
      <c r="JRF668" s="337"/>
      <c r="JRG668" s="337"/>
      <c r="JRH668" s="337"/>
      <c r="JRI668" s="337"/>
      <c r="JRJ668" s="337"/>
      <c r="JRK668" s="337"/>
      <c r="JRL668" s="337"/>
      <c r="JRM668" s="337"/>
      <c r="JRN668" s="337"/>
      <c r="JRO668" s="337"/>
      <c r="JRP668" s="337"/>
      <c r="JRQ668" s="337"/>
      <c r="JRR668" s="337"/>
      <c r="JRS668" s="337"/>
      <c r="JRT668" s="337"/>
      <c r="JRU668" s="337"/>
      <c r="JRV668" s="337"/>
      <c r="JRW668" s="337"/>
      <c r="JRX668" s="337"/>
      <c r="JRY668" s="337"/>
      <c r="JRZ668" s="337"/>
      <c r="JSA668" s="337"/>
      <c r="JSB668" s="337"/>
      <c r="JSC668" s="337"/>
      <c r="JSD668" s="337"/>
      <c r="JSE668" s="337"/>
      <c r="JSF668" s="337"/>
      <c r="JSG668" s="337"/>
      <c r="JSH668" s="337"/>
      <c r="JSI668" s="337"/>
      <c r="JSJ668" s="337"/>
      <c r="JSK668" s="337"/>
      <c r="JSL668" s="337"/>
      <c r="JSM668" s="337"/>
      <c r="JSN668" s="337"/>
      <c r="JSO668" s="337"/>
      <c r="JSP668" s="337"/>
      <c r="JSQ668" s="337"/>
      <c r="JSR668" s="337"/>
      <c r="JSS668" s="337"/>
      <c r="JST668" s="337"/>
      <c r="JSU668" s="337"/>
      <c r="JSV668" s="337"/>
      <c r="JSW668" s="337"/>
      <c r="JSX668" s="337"/>
      <c r="JSY668" s="337"/>
      <c r="JSZ668" s="337"/>
      <c r="JTA668" s="337"/>
      <c r="JTB668" s="337"/>
      <c r="JTC668" s="337"/>
      <c r="JTD668" s="337"/>
      <c r="JTE668" s="337"/>
      <c r="JTF668" s="337"/>
      <c r="JTG668" s="337"/>
      <c r="JTH668" s="337"/>
      <c r="JTI668" s="337"/>
      <c r="JTJ668" s="337"/>
      <c r="JTK668" s="337"/>
      <c r="JTL668" s="337"/>
      <c r="JTM668" s="337"/>
      <c r="JTN668" s="337"/>
      <c r="JTO668" s="337"/>
      <c r="JTP668" s="337"/>
      <c r="JTQ668" s="337"/>
      <c r="JTR668" s="337"/>
      <c r="JTS668" s="337"/>
      <c r="JTT668" s="337"/>
      <c r="JTU668" s="337"/>
      <c r="JTV668" s="337"/>
      <c r="JTW668" s="337"/>
      <c r="JTX668" s="337"/>
      <c r="JTY668" s="337"/>
      <c r="JTZ668" s="337"/>
      <c r="JUA668" s="337"/>
      <c r="JUB668" s="337"/>
      <c r="JUC668" s="337"/>
      <c r="JUD668" s="337"/>
      <c r="JUE668" s="337"/>
      <c r="JUF668" s="337"/>
      <c r="JUG668" s="337"/>
      <c r="JUH668" s="337"/>
      <c r="JUI668" s="337"/>
      <c r="JUJ668" s="337"/>
      <c r="JUK668" s="337"/>
      <c r="JUL668" s="337"/>
      <c r="JUM668" s="337"/>
      <c r="JUN668" s="337"/>
      <c r="JUO668" s="337"/>
      <c r="JUP668" s="337"/>
      <c r="JUQ668" s="337"/>
      <c r="JUR668" s="337"/>
      <c r="JUS668" s="337"/>
      <c r="JUT668" s="337"/>
      <c r="JUU668" s="337"/>
      <c r="JUV668" s="337"/>
      <c r="JUW668" s="337"/>
      <c r="JUX668" s="337"/>
      <c r="JUY668" s="337"/>
      <c r="JUZ668" s="337"/>
      <c r="JVA668" s="337"/>
      <c r="JVB668" s="337"/>
      <c r="JVC668" s="337"/>
      <c r="JVD668" s="337"/>
      <c r="JVE668" s="337"/>
      <c r="JVF668" s="337"/>
      <c r="JVG668" s="337"/>
      <c r="JVH668" s="337"/>
      <c r="JVI668" s="337"/>
      <c r="JVJ668" s="337"/>
      <c r="JVK668" s="337"/>
      <c r="JVL668" s="337"/>
      <c r="JVM668" s="337"/>
      <c r="JVN668" s="337"/>
      <c r="JVO668" s="337"/>
      <c r="JVP668" s="337"/>
      <c r="JVQ668" s="337"/>
      <c r="JVR668" s="337"/>
      <c r="JVS668" s="337"/>
      <c r="JVT668" s="337"/>
      <c r="JVU668" s="337"/>
      <c r="JVV668" s="337"/>
      <c r="JVW668" s="337"/>
      <c r="JVX668" s="337"/>
      <c r="JVY668" s="337"/>
      <c r="JVZ668" s="337"/>
      <c r="JWA668" s="337"/>
      <c r="JWB668" s="337"/>
      <c r="JWC668" s="337"/>
      <c r="JWD668" s="337"/>
      <c r="JWE668" s="337"/>
      <c r="JWF668" s="337"/>
      <c r="JWG668" s="337"/>
      <c r="JWH668" s="337"/>
      <c r="JWI668" s="337"/>
      <c r="JWJ668" s="337"/>
      <c r="JWK668" s="337"/>
      <c r="JWL668" s="337"/>
      <c r="JWM668" s="337"/>
      <c r="JWN668" s="337"/>
      <c r="JWO668" s="337"/>
      <c r="JWP668" s="337"/>
      <c r="JWQ668" s="337"/>
      <c r="JWR668" s="337"/>
      <c r="JWS668" s="337"/>
      <c r="JWT668" s="337"/>
      <c r="JWU668" s="337"/>
      <c r="JWV668" s="337"/>
      <c r="JWW668" s="337"/>
      <c r="JWX668" s="337"/>
      <c r="JWY668" s="337"/>
      <c r="JWZ668" s="337"/>
      <c r="JXA668" s="337"/>
      <c r="JXB668" s="337"/>
      <c r="JXC668" s="337"/>
      <c r="JXD668" s="337"/>
      <c r="JXE668" s="337"/>
      <c r="JXF668" s="337"/>
      <c r="JXG668" s="337"/>
      <c r="JXH668" s="337"/>
      <c r="JXI668" s="337"/>
      <c r="JXJ668" s="337"/>
      <c r="JXK668" s="337"/>
      <c r="JXL668" s="337"/>
      <c r="JXM668" s="337"/>
      <c r="JXN668" s="337"/>
      <c r="JXO668" s="337"/>
      <c r="JXP668" s="337"/>
      <c r="JXQ668" s="337"/>
      <c r="JXR668" s="337"/>
      <c r="JXS668" s="337"/>
      <c r="JXT668" s="337"/>
      <c r="JXU668" s="337"/>
      <c r="JXV668" s="337"/>
      <c r="JXW668" s="337"/>
      <c r="JXX668" s="337"/>
      <c r="JXY668" s="337"/>
      <c r="JXZ668" s="337"/>
      <c r="JYA668" s="337"/>
      <c r="JYB668" s="337"/>
      <c r="JYC668" s="337"/>
      <c r="JYD668" s="337"/>
      <c r="JYE668" s="337"/>
      <c r="JYF668" s="337"/>
      <c r="JYG668" s="337"/>
      <c r="JYH668" s="337"/>
      <c r="JYI668" s="337"/>
      <c r="JYJ668" s="337"/>
      <c r="JYK668" s="337"/>
      <c r="JYL668" s="337"/>
      <c r="JYM668" s="337"/>
      <c r="JYN668" s="337"/>
      <c r="JYO668" s="337"/>
      <c r="JYP668" s="337"/>
      <c r="JYQ668" s="337"/>
      <c r="JYR668" s="337"/>
      <c r="JYS668" s="337"/>
      <c r="JYT668" s="337"/>
      <c r="JYU668" s="337"/>
      <c r="JYV668" s="337"/>
      <c r="JYW668" s="337"/>
      <c r="JYX668" s="337"/>
      <c r="JYY668" s="337"/>
      <c r="JYZ668" s="337"/>
      <c r="JZA668" s="337"/>
      <c r="JZB668" s="337"/>
      <c r="JZC668" s="337"/>
      <c r="JZD668" s="337"/>
      <c r="JZE668" s="337"/>
      <c r="JZF668" s="337"/>
      <c r="JZG668" s="337"/>
      <c r="JZH668" s="337"/>
      <c r="JZI668" s="337"/>
      <c r="JZJ668" s="337"/>
      <c r="JZK668" s="337"/>
      <c r="JZL668" s="337"/>
      <c r="JZM668" s="337"/>
      <c r="JZN668" s="337"/>
      <c r="JZO668" s="337"/>
      <c r="JZP668" s="337"/>
      <c r="JZQ668" s="337"/>
      <c r="JZR668" s="337"/>
      <c r="JZS668" s="337"/>
      <c r="JZT668" s="337"/>
      <c r="JZU668" s="337"/>
      <c r="JZV668" s="337"/>
      <c r="JZW668" s="337"/>
      <c r="JZX668" s="337"/>
      <c r="JZY668" s="337"/>
      <c r="JZZ668" s="337"/>
      <c r="KAA668" s="337"/>
      <c r="KAB668" s="337"/>
      <c r="KAC668" s="337"/>
      <c r="KAD668" s="337"/>
      <c r="KAE668" s="337"/>
      <c r="KAF668" s="337"/>
      <c r="KAG668" s="337"/>
      <c r="KAH668" s="337"/>
      <c r="KAI668" s="337"/>
      <c r="KAJ668" s="337"/>
      <c r="KAK668" s="337"/>
      <c r="KAL668" s="337"/>
      <c r="KAM668" s="337"/>
      <c r="KAN668" s="337"/>
      <c r="KAO668" s="337"/>
      <c r="KAP668" s="337"/>
      <c r="KAQ668" s="337"/>
      <c r="KAR668" s="337"/>
      <c r="KAS668" s="337"/>
      <c r="KAT668" s="337"/>
      <c r="KAU668" s="337"/>
      <c r="KAV668" s="337"/>
      <c r="KAW668" s="337"/>
      <c r="KAX668" s="337"/>
      <c r="KAY668" s="337"/>
      <c r="KAZ668" s="337"/>
      <c r="KBA668" s="337"/>
      <c r="KBB668" s="337"/>
      <c r="KBC668" s="337"/>
      <c r="KBD668" s="337"/>
      <c r="KBE668" s="337"/>
      <c r="KBF668" s="337"/>
      <c r="KBG668" s="337"/>
      <c r="KBH668" s="337"/>
      <c r="KBI668" s="337"/>
      <c r="KBJ668" s="337"/>
      <c r="KBK668" s="337"/>
      <c r="KBL668" s="337"/>
      <c r="KBM668" s="337"/>
      <c r="KBN668" s="337"/>
      <c r="KBO668" s="337"/>
      <c r="KBP668" s="337"/>
      <c r="KBQ668" s="337"/>
      <c r="KBR668" s="337"/>
      <c r="KBS668" s="337"/>
      <c r="KBT668" s="337"/>
      <c r="KBU668" s="337"/>
      <c r="KBV668" s="337"/>
      <c r="KBW668" s="337"/>
      <c r="KBX668" s="337"/>
      <c r="KBY668" s="337"/>
      <c r="KBZ668" s="337"/>
      <c r="KCA668" s="337"/>
      <c r="KCB668" s="337"/>
      <c r="KCC668" s="337"/>
      <c r="KCD668" s="337"/>
      <c r="KCE668" s="337"/>
      <c r="KCF668" s="337"/>
      <c r="KCG668" s="337"/>
      <c r="KCH668" s="337"/>
      <c r="KCI668" s="337"/>
      <c r="KCJ668" s="337"/>
      <c r="KCK668" s="337"/>
      <c r="KCL668" s="337"/>
      <c r="KCM668" s="337"/>
      <c r="KCN668" s="337"/>
      <c r="KCO668" s="337"/>
      <c r="KCP668" s="337"/>
      <c r="KCQ668" s="337"/>
      <c r="KCR668" s="337"/>
      <c r="KCS668" s="337"/>
      <c r="KCT668" s="337"/>
      <c r="KCU668" s="337"/>
      <c r="KCV668" s="337"/>
      <c r="KCW668" s="337"/>
      <c r="KCX668" s="337"/>
      <c r="KCY668" s="337"/>
      <c r="KCZ668" s="337"/>
      <c r="KDA668" s="337"/>
      <c r="KDB668" s="337"/>
      <c r="KDC668" s="337"/>
      <c r="KDD668" s="337"/>
      <c r="KDE668" s="337"/>
      <c r="KDF668" s="337"/>
      <c r="KDG668" s="337"/>
      <c r="KDH668" s="337"/>
      <c r="KDI668" s="337"/>
      <c r="KDJ668" s="337"/>
      <c r="KDK668" s="337"/>
      <c r="KDL668" s="337"/>
      <c r="KDM668" s="337"/>
      <c r="KDN668" s="337"/>
      <c r="KDO668" s="337"/>
      <c r="KDP668" s="337"/>
      <c r="KDQ668" s="337"/>
      <c r="KDR668" s="337"/>
      <c r="KDS668" s="337"/>
      <c r="KDT668" s="337"/>
      <c r="KDU668" s="337"/>
      <c r="KDV668" s="337"/>
      <c r="KDW668" s="337"/>
      <c r="KDX668" s="337"/>
      <c r="KDY668" s="337"/>
      <c r="KDZ668" s="337"/>
      <c r="KEA668" s="337"/>
      <c r="KEB668" s="337"/>
      <c r="KEC668" s="337"/>
      <c r="KED668" s="337"/>
      <c r="KEE668" s="337"/>
      <c r="KEF668" s="337"/>
      <c r="KEG668" s="337"/>
      <c r="KEH668" s="337"/>
      <c r="KEI668" s="337"/>
      <c r="KEJ668" s="337"/>
      <c r="KEK668" s="337"/>
      <c r="KEL668" s="337"/>
      <c r="KEM668" s="337"/>
      <c r="KEN668" s="337"/>
      <c r="KEO668" s="337"/>
      <c r="KEP668" s="337"/>
      <c r="KEQ668" s="337"/>
      <c r="KER668" s="337"/>
      <c r="KES668" s="337"/>
      <c r="KET668" s="337"/>
      <c r="KEU668" s="337"/>
      <c r="KEV668" s="337"/>
      <c r="KEW668" s="337"/>
      <c r="KEX668" s="337"/>
      <c r="KEY668" s="337"/>
      <c r="KEZ668" s="337"/>
      <c r="KFA668" s="337"/>
      <c r="KFB668" s="337"/>
      <c r="KFC668" s="337"/>
      <c r="KFD668" s="337"/>
      <c r="KFE668" s="337"/>
      <c r="KFF668" s="337"/>
      <c r="KFG668" s="337"/>
      <c r="KFH668" s="337"/>
      <c r="KFI668" s="337"/>
      <c r="KFJ668" s="337"/>
      <c r="KFK668" s="337"/>
      <c r="KFL668" s="337"/>
      <c r="KFM668" s="337"/>
      <c r="KFN668" s="337"/>
      <c r="KFO668" s="337"/>
      <c r="KFP668" s="337"/>
      <c r="KFQ668" s="337"/>
      <c r="KFR668" s="337"/>
      <c r="KFS668" s="337"/>
      <c r="KFT668" s="337"/>
      <c r="KFU668" s="337"/>
      <c r="KFV668" s="337"/>
      <c r="KFW668" s="337"/>
      <c r="KFX668" s="337"/>
      <c r="KFY668" s="337"/>
      <c r="KFZ668" s="337"/>
      <c r="KGA668" s="337"/>
      <c r="KGB668" s="337"/>
      <c r="KGC668" s="337"/>
      <c r="KGD668" s="337"/>
      <c r="KGE668" s="337"/>
      <c r="KGF668" s="337"/>
      <c r="KGG668" s="337"/>
      <c r="KGH668" s="337"/>
      <c r="KGI668" s="337"/>
      <c r="KGJ668" s="337"/>
      <c r="KGK668" s="337"/>
      <c r="KGL668" s="337"/>
      <c r="KGM668" s="337"/>
      <c r="KGN668" s="337"/>
      <c r="KGO668" s="337"/>
      <c r="KGP668" s="337"/>
      <c r="KGQ668" s="337"/>
      <c r="KGR668" s="337"/>
      <c r="KGS668" s="337"/>
      <c r="KGT668" s="337"/>
      <c r="KGU668" s="337"/>
      <c r="KGV668" s="337"/>
      <c r="KGW668" s="337"/>
      <c r="KGX668" s="337"/>
      <c r="KGY668" s="337"/>
      <c r="KGZ668" s="337"/>
      <c r="KHA668" s="337"/>
      <c r="KHB668" s="337"/>
      <c r="KHC668" s="337"/>
      <c r="KHD668" s="337"/>
      <c r="KHE668" s="337"/>
      <c r="KHF668" s="337"/>
      <c r="KHG668" s="337"/>
      <c r="KHH668" s="337"/>
      <c r="KHI668" s="337"/>
      <c r="KHJ668" s="337"/>
      <c r="KHK668" s="337"/>
      <c r="KHL668" s="337"/>
      <c r="KHM668" s="337"/>
      <c r="KHN668" s="337"/>
      <c r="KHO668" s="337"/>
      <c r="KHP668" s="337"/>
      <c r="KHQ668" s="337"/>
      <c r="KHR668" s="337"/>
      <c r="KHS668" s="337"/>
      <c r="KHT668" s="337"/>
      <c r="KHU668" s="337"/>
      <c r="KHV668" s="337"/>
      <c r="KHW668" s="337"/>
      <c r="KHX668" s="337"/>
      <c r="KHY668" s="337"/>
      <c r="KHZ668" s="337"/>
      <c r="KIA668" s="337"/>
      <c r="KIB668" s="337"/>
      <c r="KIC668" s="337"/>
      <c r="KID668" s="337"/>
      <c r="KIE668" s="337"/>
      <c r="KIF668" s="337"/>
      <c r="KIG668" s="337"/>
      <c r="KIH668" s="337"/>
      <c r="KII668" s="337"/>
      <c r="KIJ668" s="337"/>
      <c r="KIK668" s="337"/>
      <c r="KIL668" s="337"/>
      <c r="KIM668" s="337"/>
      <c r="KIN668" s="337"/>
      <c r="KIO668" s="337"/>
      <c r="KIP668" s="337"/>
      <c r="KIQ668" s="337"/>
      <c r="KIR668" s="337"/>
      <c r="KIS668" s="337"/>
      <c r="KIT668" s="337"/>
      <c r="KIU668" s="337"/>
      <c r="KIV668" s="337"/>
      <c r="KIW668" s="337"/>
      <c r="KIX668" s="337"/>
      <c r="KIY668" s="337"/>
      <c r="KIZ668" s="337"/>
      <c r="KJA668" s="337"/>
      <c r="KJB668" s="337"/>
      <c r="KJC668" s="337"/>
      <c r="KJD668" s="337"/>
      <c r="KJE668" s="337"/>
      <c r="KJF668" s="337"/>
      <c r="KJG668" s="337"/>
      <c r="KJH668" s="337"/>
      <c r="KJI668" s="337"/>
      <c r="KJJ668" s="337"/>
      <c r="KJK668" s="337"/>
      <c r="KJL668" s="337"/>
      <c r="KJM668" s="337"/>
      <c r="KJN668" s="337"/>
      <c r="KJO668" s="337"/>
      <c r="KJP668" s="337"/>
      <c r="KJQ668" s="337"/>
      <c r="KJR668" s="337"/>
      <c r="KJS668" s="337"/>
      <c r="KJT668" s="337"/>
      <c r="KJU668" s="337"/>
      <c r="KJV668" s="337"/>
      <c r="KJW668" s="337"/>
      <c r="KJX668" s="337"/>
      <c r="KJY668" s="337"/>
      <c r="KJZ668" s="337"/>
      <c r="KKA668" s="337"/>
      <c r="KKB668" s="337"/>
      <c r="KKC668" s="337"/>
      <c r="KKD668" s="337"/>
      <c r="KKE668" s="337"/>
      <c r="KKF668" s="337"/>
      <c r="KKG668" s="337"/>
      <c r="KKH668" s="337"/>
      <c r="KKI668" s="337"/>
      <c r="KKJ668" s="337"/>
      <c r="KKK668" s="337"/>
      <c r="KKL668" s="337"/>
      <c r="KKM668" s="337"/>
      <c r="KKN668" s="337"/>
      <c r="KKO668" s="337"/>
      <c r="KKP668" s="337"/>
      <c r="KKQ668" s="337"/>
      <c r="KKR668" s="337"/>
      <c r="KKS668" s="337"/>
      <c r="KKT668" s="337"/>
      <c r="KKU668" s="337"/>
      <c r="KKV668" s="337"/>
      <c r="KKW668" s="337"/>
      <c r="KKX668" s="337"/>
      <c r="KKY668" s="337"/>
      <c r="KKZ668" s="337"/>
      <c r="KLA668" s="337"/>
      <c r="KLB668" s="337"/>
      <c r="KLC668" s="337"/>
      <c r="KLD668" s="337"/>
      <c r="KLE668" s="337"/>
      <c r="KLF668" s="337"/>
      <c r="KLG668" s="337"/>
      <c r="KLH668" s="337"/>
      <c r="KLI668" s="337"/>
      <c r="KLJ668" s="337"/>
      <c r="KLK668" s="337"/>
      <c r="KLL668" s="337"/>
      <c r="KLM668" s="337"/>
      <c r="KLN668" s="337"/>
      <c r="KLO668" s="337"/>
      <c r="KLP668" s="337"/>
      <c r="KLQ668" s="337"/>
      <c r="KLR668" s="337"/>
      <c r="KLS668" s="337"/>
      <c r="KLT668" s="337"/>
      <c r="KLU668" s="337"/>
      <c r="KLV668" s="337"/>
      <c r="KLW668" s="337"/>
      <c r="KLX668" s="337"/>
      <c r="KLY668" s="337"/>
      <c r="KLZ668" s="337"/>
      <c r="KMA668" s="337"/>
      <c r="KMB668" s="337"/>
      <c r="KMC668" s="337"/>
      <c r="KMD668" s="337"/>
      <c r="KME668" s="337"/>
      <c r="KMF668" s="337"/>
      <c r="KMG668" s="337"/>
      <c r="KMH668" s="337"/>
      <c r="KMI668" s="337"/>
      <c r="KMJ668" s="337"/>
      <c r="KMK668" s="337"/>
      <c r="KML668" s="337"/>
      <c r="KMM668" s="337"/>
      <c r="KMN668" s="337"/>
      <c r="KMO668" s="337"/>
      <c r="KMP668" s="337"/>
      <c r="KMQ668" s="337"/>
      <c r="KMR668" s="337"/>
      <c r="KMS668" s="337"/>
      <c r="KMT668" s="337"/>
      <c r="KMU668" s="337"/>
      <c r="KMV668" s="337"/>
      <c r="KMW668" s="337"/>
      <c r="KMX668" s="337"/>
      <c r="KMY668" s="337"/>
      <c r="KMZ668" s="337"/>
      <c r="KNA668" s="337"/>
      <c r="KNB668" s="337"/>
      <c r="KNC668" s="337"/>
      <c r="KND668" s="337"/>
      <c r="KNE668" s="337"/>
      <c r="KNF668" s="337"/>
      <c r="KNG668" s="337"/>
      <c r="KNH668" s="337"/>
      <c r="KNI668" s="337"/>
      <c r="KNJ668" s="337"/>
      <c r="KNK668" s="337"/>
      <c r="KNL668" s="337"/>
      <c r="KNM668" s="337"/>
      <c r="KNN668" s="337"/>
      <c r="KNO668" s="337"/>
      <c r="KNP668" s="337"/>
      <c r="KNQ668" s="337"/>
      <c r="KNR668" s="337"/>
      <c r="KNS668" s="337"/>
      <c r="KNT668" s="337"/>
      <c r="KNU668" s="337"/>
      <c r="KNV668" s="337"/>
      <c r="KNW668" s="337"/>
      <c r="KNX668" s="337"/>
      <c r="KNY668" s="337"/>
      <c r="KNZ668" s="337"/>
      <c r="KOA668" s="337"/>
      <c r="KOB668" s="337"/>
      <c r="KOC668" s="337"/>
      <c r="KOD668" s="337"/>
      <c r="KOE668" s="337"/>
      <c r="KOF668" s="337"/>
      <c r="KOG668" s="337"/>
      <c r="KOH668" s="337"/>
      <c r="KOI668" s="337"/>
      <c r="KOJ668" s="337"/>
      <c r="KOK668" s="337"/>
      <c r="KOL668" s="337"/>
      <c r="KOM668" s="337"/>
      <c r="KON668" s="337"/>
      <c r="KOO668" s="337"/>
      <c r="KOP668" s="337"/>
      <c r="KOQ668" s="337"/>
      <c r="KOR668" s="337"/>
      <c r="KOS668" s="337"/>
      <c r="KOT668" s="337"/>
      <c r="KOU668" s="337"/>
      <c r="KOV668" s="337"/>
      <c r="KOW668" s="337"/>
      <c r="KOX668" s="337"/>
      <c r="KOY668" s="337"/>
      <c r="KOZ668" s="337"/>
      <c r="KPA668" s="337"/>
      <c r="KPB668" s="337"/>
      <c r="KPC668" s="337"/>
      <c r="KPD668" s="337"/>
      <c r="KPE668" s="337"/>
      <c r="KPF668" s="337"/>
      <c r="KPG668" s="337"/>
      <c r="KPH668" s="337"/>
      <c r="KPI668" s="337"/>
      <c r="KPJ668" s="337"/>
      <c r="KPK668" s="337"/>
      <c r="KPL668" s="337"/>
      <c r="KPM668" s="337"/>
      <c r="KPN668" s="337"/>
      <c r="KPO668" s="337"/>
      <c r="KPP668" s="337"/>
      <c r="KPQ668" s="337"/>
      <c r="KPR668" s="337"/>
      <c r="KPS668" s="337"/>
      <c r="KPT668" s="337"/>
      <c r="KPU668" s="337"/>
      <c r="KPV668" s="337"/>
      <c r="KPW668" s="337"/>
      <c r="KPX668" s="337"/>
      <c r="KPY668" s="337"/>
      <c r="KPZ668" s="337"/>
      <c r="KQA668" s="337"/>
      <c r="KQB668" s="337"/>
      <c r="KQC668" s="337"/>
      <c r="KQD668" s="337"/>
      <c r="KQE668" s="337"/>
      <c r="KQF668" s="337"/>
      <c r="KQG668" s="337"/>
      <c r="KQH668" s="337"/>
      <c r="KQI668" s="337"/>
      <c r="KQJ668" s="337"/>
      <c r="KQK668" s="337"/>
      <c r="KQL668" s="337"/>
      <c r="KQM668" s="337"/>
      <c r="KQN668" s="337"/>
      <c r="KQO668" s="337"/>
      <c r="KQP668" s="337"/>
      <c r="KQQ668" s="337"/>
      <c r="KQR668" s="337"/>
      <c r="KQS668" s="337"/>
      <c r="KQT668" s="337"/>
      <c r="KQU668" s="337"/>
      <c r="KQV668" s="337"/>
      <c r="KQW668" s="337"/>
      <c r="KQX668" s="337"/>
      <c r="KQY668" s="337"/>
      <c r="KQZ668" s="337"/>
      <c r="KRA668" s="337"/>
      <c r="KRB668" s="337"/>
      <c r="KRC668" s="337"/>
      <c r="KRD668" s="337"/>
      <c r="KRE668" s="337"/>
      <c r="KRF668" s="337"/>
      <c r="KRG668" s="337"/>
      <c r="KRH668" s="337"/>
      <c r="KRI668" s="337"/>
      <c r="KRJ668" s="337"/>
      <c r="KRK668" s="337"/>
      <c r="KRL668" s="337"/>
      <c r="KRM668" s="337"/>
      <c r="KRN668" s="337"/>
      <c r="KRO668" s="337"/>
      <c r="KRP668" s="337"/>
      <c r="KRQ668" s="337"/>
      <c r="KRR668" s="337"/>
      <c r="KRS668" s="337"/>
      <c r="KRT668" s="337"/>
      <c r="KRU668" s="337"/>
      <c r="KRV668" s="337"/>
      <c r="KRW668" s="337"/>
      <c r="KRX668" s="337"/>
      <c r="KRY668" s="337"/>
      <c r="KRZ668" s="337"/>
      <c r="KSA668" s="337"/>
      <c r="KSB668" s="337"/>
      <c r="KSC668" s="337"/>
      <c r="KSD668" s="337"/>
      <c r="KSE668" s="337"/>
      <c r="KSF668" s="337"/>
      <c r="KSG668" s="337"/>
      <c r="KSH668" s="337"/>
      <c r="KSI668" s="337"/>
      <c r="KSJ668" s="337"/>
      <c r="KSK668" s="337"/>
      <c r="KSL668" s="337"/>
      <c r="KSM668" s="337"/>
      <c r="KSN668" s="337"/>
      <c r="KSO668" s="337"/>
      <c r="KSP668" s="337"/>
      <c r="KSQ668" s="337"/>
      <c r="KSR668" s="337"/>
      <c r="KSS668" s="337"/>
      <c r="KST668" s="337"/>
      <c r="KSU668" s="337"/>
      <c r="KSV668" s="337"/>
      <c r="KSW668" s="337"/>
      <c r="KSX668" s="337"/>
      <c r="KSY668" s="337"/>
      <c r="KSZ668" s="337"/>
      <c r="KTA668" s="337"/>
      <c r="KTB668" s="337"/>
      <c r="KTC668" s="337"/>
      <c r="KTD668" s="337"/>
      <c r="KTE668" s="337"/>
      <c r="KTF668" s="337"/>
      <c r="KTG668" s="337"/>
      <c r="KTH668" s="337"/>
      <c r="KTI668" s="337"/>
      <c r="KTJ668" s="337"/>
      <c r="KTK668" s="337"/>
      <c r="KTL668" s="337"/>
      <c r="KTM668" s="337"/>
      <c r="KTN668" s="337"/>
      <c r="KTO668" s="337"/>
      <c r="KTP668" s="337"/>
      <c r="KTQ668" s="337"/>
      <c r="KTR668" s="337"/>
      <c r="KTS668" s="337"/>
      <c r="KTT668" s="337"/>
      <c r="KTU668" s="337"/>
      <c r="KTV668" s="337"/>
      <c r="KTW668" s="337"/>
      <c r="KTX668" s="337"/>
      <c r="KTY668" s="337"/>
      <c r="KTZ668" s="337"/>
      <c r="KUA668" s="337"/>
      <c r="KUB668" s="337"/>
      <c r="KUC668" s="337"/>
      <c r="KUD668" s="337"/>
      <c r="KUE668" s="337"/>
      <c r="KUF668" s="337"/>
      <c r="KUG668" s="337"/>
      <c r="KUH668" s="337"/>
      <c r="KUI668" s="337"/>
      <c r="KUJ668" s="337"/>
      <c r="KUK668" s="337"/>
      <c r="KUL668" s="337"/>
      <c r="KUM668" s="337"/>
      <c r="KUN668" s="337"/>
      <c r="KUO668" s="337"/>
      <c r="KUP668" s="337"/>
      <c r="KUQ668" s="337"/>
      <c r="KUR668" s="337"/>
      <c r="KUS668" s="337"/>
      <c r="KUT668" s="337"/>
      <c r="KUU668" s="337"/>
      <c r="KUV668" s="337"/>
      <c r="KUW668" s="337"/>
      <c r="KUX668" s="337"/>
      <c r="KUY668" s="337"/>
      <c r="KUZ668" s="337"/>
      <c r="KVA668" s="337"/>
      <c r="KVB668" s="337"/>
      <c r="KVC668" s="337"/>
      <c r="KVD668" s="337"/>
      <c r="KVE668" s="337"/>
      <c r="KVF668" s="337"/>
      <c r="KVG668" s="337"/>
      <c r="KVH668" s="337"/>
      <c r="KVI668" s="337"/>
      <c r="KVJ668" s="337"/>
      <c r="KVK668" s="337"/>
      <c r="KVL668" s="337"/>
      <c r="KVM668" s="337"/>
      <c r="KVN668" s="337"/>
      <c r="KVO668" s="337"/>
      <c r="KVP668" s="337"/>
      <c r="KVQ668" s="337"/>
      <c r="KVR668" s="337"/>
      <c r="KVS668" s="337"/>
      <c r="KVT668" s="337"/>
      <c r="KVU668" s="337"/>
      <c r="KVV668" s="337"/>
      <c r="KVW668" s="337"/>
      <c r="KVX668" s="337"/>
      <c r="KVY668" s="337"/>
      <c r="KVZ668" s="337"/>
      <c r="KWA668" s="337"/>
      <c r="KWB668" s="337"/>
      <c r="KWC668" s="337"/>
      <c r="KWD668" s="337"/>
      <c r="KWE668" s="337"/>
      <c r="KWF668" s="337"/>
      <c r="KWG668" s="337"/>
      <c r="KWH668" s="337"/>
      <c r="KWI668" s="337"/>
      <c r="KWJ668" s="337"/>
      <c r="KWK668" s="337"/>
      <c r="KWL668" s="337"/>
      <c r="KWM668" s="337"/>
      <c r="KWN668" s="337"/>
      <c r="KWO668" s="337"/>
      <c r="KWP668" s="337"/>
      <c r="KWQ668" s="337"/>
      <c r="KWR668" s="337"/>
      <c r="KWS668" s="337"/>
      <c r="KWT668" s="337"/>
      <c r="KWU668" s="337"/>
      <c r="KWV668" s="337"/>
      <c r="KWW668" s="337"/>
      <c r="KWX668" s="337"/>
      <c r="KWY668" s="337"/>
      <c r="KWZ668" s="337"/>
      <c r="KXA668" s="337"/>
      <c r="KXB668" s="337"/>
      <c r="KXC668" s="337"/>
      <c r="KXD668" s="337"/>
      <c r="KXE668" s="337"/>
      <c r="KXF668" s="337"/>
      <c r="KXG668" s="337"/>
      <c r="KXH668" s="337"/>
      <c r="KXI668" s="337"/>
      <c r="KXJ668" s="337"/>
      <c r="KXK668" s="337"/>
      <c r="KXL668" s="337"/>
      <c r="KXM668" s="337"/>
      <c r="KXN668" s="337"/>
      <c r="KXO668" s="337"/>
      <c r="KXP668" s="337"/>
      <c r="KXQ668" s="337"/>
      <c r="KXR668" s="337"/>
      <c r="KXS668" s="337"/>
      <c r="KXT668" s="337"/>
      <c r="KXU668" s="337"/>
      <c r="KXV668" s="337"/>
      <c r="KXW668" s="337"/>
      <c r="KXX668" s="337"/>
      <c r="KXY668" s="337"/>
      <c r="KXZ668" s="337"/>
      <c r="KYA668" s="337"/>
      <c r="KYB668" s="337"/>
      <c r="KYC668" s="337"/>
      <c r="KYD668" s="337"/>
      <c r="KYE668" s="337"/>
      <c r="KYF668" s="337"/>
      <c r="KYG668" s="337"/>
      <c r="KYH668" s="337"/>
      <c r="KYI668" s="337"/>
      <c r="KYJ668" s="337"/>
      <c r="KYK668" s="337"/>
      <c r="KYL668" s="337"/>
      <c r="KYM668" s="337"/>
      <c r="KYN668" s="337"/>
      <c r="KYO668" s="337"/>
      <c r="KYP668" s="337"/>
      <c r="KYQ668" s="337"/>
      <c r="KYR668" s="337"/>
      <c r="KYS668" s="337"/>
      <c r="KYT668" s="337"/>
      <c r="KYU668" s="337"/>
      <c r="KYV668" s="337"/>
      <c r="KYW668" s="337"/>
      <c r="KYX668" s="337"/>
      <c r="KYY668" s="337"/>
      <c r="KYZ668" s="337"/>
      <c r="KZA668" s="337"/>
      <c r="KZB668" s="337"/>
      <c r="KZC668" s="337"/>
      <c r="KZD668" s="337"/>
      <c r="KZE668" s="337"/>
      <c r="KZF668" s="337"/>
      <c r="KZG668" s="337"/>
      <c r="KZH668" s="337"/>
      <c r="KZI668" s="337"/>
      <c r="KZJ668" s="337"/>
      <c r="KZK668" s="337"/>
      <c r="KZL668" s="337"/>
      <c r="KZM668" s="337"/>
      <c r="KZN668" s="337"/>
      <c r="KZO668" s="337"/>
      <c r="KZP668" s="337"/>
      <c r="KZQ668" s="337"/>
      <c r="KZR668" s="337"/>
      <c r="KZS668" s="337"/>
      <c r="KZT668" s="337"/>
      <c r="KZU668" s="337"/>
      <c r="KZV668" s="337"/>
      <c r="KZW668" s="337"/>
      <c r="KZX668" s="337"/>
      <c r="KZY668" s="337"/>
      <c r="KZZ668" s="337"/>
      <c r="LAA668" s="337"/>
      <c r="LAB668" s="337"/>
      <c r="LAC668" s="337"/>
      <c r="LAD668" s="337"/>
      <c r="LAE668" s="337"/>
      <c r="LAF668" s="337"/>
      <c r="LAG668" s="337"/>
      <c r="LAH668" s="337"/>
      <c r="LAI668" s="337"/>
      <c r="LAJ668" s="337"/>
      <c r="LAK668" s="337"/>
      <c r="LAL668" s="337"/>
      <c r="LAM668" s="337"/>
      <c r="LAN668" s="337"/>
      <c r="LAO668" s="337"/>
      <c r="LAP668" s="337"/>
      <c r="LAQ668" s="337"/>
      <c r="LAR668" s="337"/>
      <c r="LAS668" s="337"/>
      <c r="LAT668" s="337"/>
      <c r="LAU668" s="337"/>
      <c r="LAV668" s="337"/>
      <c r="LAW668" s="337"/>
      <c r="LAX668" s="337"/>
      <c r="LAY668" s="337"/>
      <c r="LAZ668" s="337"/>
      <c r="LBA668" s="337"/>
      <c r="LBB668" s="337"/>
      <c r="LBC668" s="337"/>
      <c r="LBD668" s="337"/>
      <c r="LBE668" s="337"/>
      <c r="LBF668" s="337"/>
      <c r="LBG668" s="337"/>
      <c r="LBH668" s="337"/>
      <c r="LBI668" s="337"/>
      <c r="LBJ668" s="337"/>
      <c r="LBK668" s="337"/>
      <c r="LBL668" s="337"/>
      <c r="LBM668" s="337"/>
      <c r="LBN668" s="337"/>
      <c r="LBO668" s="337"/>
      <c r="LBP668" s="337"/>
      <c r="LBQ668" s="337"/>
      <c r="LBR668" s="337"/>
      <c r="LBS668" s="337"/>
      <c r="LBT668" s="337"/>
      <c r="LBU668" s="337"/>
      <c r="LBV668" s="337"/>
      <c r="LBW668" s="337"/>
      <c r="LBX668" s="337"/>
      <c r="LBY668" s="337"/>
      <c r="LBZ668" s="337"/>
      <c r="LCA668" s="337"/>
      <c r="LCB668" s="337"/>
      <c r="LCC668" s="337"/>
      <c r="LCD668" s="337"/>
      <c r="LCE668" s="337"/>
      <c r="LCF668" s="337"/>
      <c r="LCG668" s="337"/>
      <c r="LCH668" s="337"/>
      <c r="LCI668" s="337"/>
      <c r="LCJ668" s="337"/>
      <c r="LCK668" s="337"/>
      <c r="LCL668" s="337"/>
      <c r="LCM668" s="337"/>
      <c r="LCN668" s="337"/>
      <c r="LCO668" s="337"/>
      <c r="LCP668" s="337"/>
      <c r="LCQ668" s="337"/>
      <c r="LCR668" s="337"/>
      <c r="LCS668" s="337"/>
      <c r="LCT668" s="337"/>
      <c r="LCU668" s="337"/>
      <c r="LCV668" s="337"/>
      <c r="LCW668" s="337"/>
      <c r="LCX668" s="337"/>
      <c r="LCY668" s="337"/>
      <c r="LCZ668" s="337"/>
      <c r="LDA668" s="337"/>
      <c r="LDB668" s="337"/>
      <c r="LDC668" s="337"/>
      <c r="LDD668" s="337"/>
      <c r="LDE668" s="337"/>
      <c r="LDF668" s="337"/>
      <c r="LDG668" s="337"/>
      <c r="LDH668" s="337"/>
      <c r="LDI668" s="337"/>
      <c r="LDJ668" s="337"/>
      <c r="LDK668" s="337"/>
      <c r="LDL668" s="337"/>
      <c r="LDM668" s="337"/>
      <c r="LDN668" s="337"/>
      <c r="LDO668" s="337"/>
      <c r="LDP668" s="337"/>
      <c r="LDQ668" s="337"/>
      <c r="LDR668" s="337"/>
      <c r="LDS668" s="337"/>
      <c r="LDT668" s="337"/>
      <c r="LDU668" s="337"/>
      <c r="LDV668" s="337"/>
      <c r="LDW668" s="337"/>
      <c r="LDX668" s="337"/>
      <c r="LDY668" s="337"/>
      <c r="LDZ668" s="337"/>
      <c r="LEA668" s="337"/>
      <c r="LEB668" s="337"/>
      <c r="LEC668" s="337"/>
      <c r="LED668" s="337"/>
      <c r="LEE668" s="337"/>
      <c r="LEF668" s="337"/>
      <c r="LEG668" s="337"/>
      <c r="LEH668" s="337"/>
      <c r="LEI668" s="337"/>
      <c r="LEJ668" s="337"/>
      <c r="LEK668" s="337"/>
      <c r="LEL668" s="337"/>
      <c r="LEM668" s="337"/>
      <c r="LEN668" s="337"/>
      <c r="LEO668" s="337"/>
      <c r="LEP668" s="337"/>
      <c r="LEQ668" s="337"/>
      <c r="LER668" s="337"/>
      <c r="LES668" s="337"/>
      <c r="LET668" s="337"/>
      <c r="LEU668" s="337"/>
      <c r="LEV668" s="337"/>
      <c r="LEW668" s="337"/>
      <c r="LEX668" s="337"/>
      <c r="LEY668" s="337"/>
      <c r="LEZ668" s="337"/>
      <c r="LFA668" s="337"/>
      <c r="LFB668" s="337"/>
      <c r="LFC668" s="337"/>
      <c r="LFD668" s="337"/>
      <c r="LFE668" s="337"/>
      <c r="LFF668" s="337"/>
      <c r="LFG668" s="337"/>
      <c r="LFH668" s="337"/>
      <c r="LFI668" s="337"/>
      <c r="LFJ668" s="337"/>
      <c r="LFK668" s="337"/>
      <c r="LFL668" s="337"/>
      <c r="LFM668" s="337"/>
      <c r="LFN668" s="337"/>
      <c r="LFO668" s="337"/>
      <c r="LFP668" s="337"/>
      <c r="LFQ668" s="337"/>
      <c r="LFR668" s="337"/>
      <c r="LFS668" s="337"/>
      <c r="LFT668" s="337"/>
      <c r="LFU668" s="337"/>
      <c r="LFV668" s="337"/>
      <c r="LFW668" s="337"/>
      <c r="LFX668" s="337"/>
      <c r="LFY668" s="337"/>
      <c r="LFZ668" s="337"/>
      <c r="LGA668" s="337"/>
      <c r="LGB668" s="337"/>
      <c r="LGC668" s="337"/>
      <c r="LGD668" s="337"/>
      <c r="LGE668" s="337"/>
      <c r="LGF668" s="337"/>
      <c r="LGG668" s="337"/>
      <c r="LGH668" s="337"/>
      <c r="LGI668" s="337"/>
      <c r="LGJ668" s="337"/>
      <c r="LGK668" s="337"/>
      <c r="LGL668" s="337"/>
      <c r="LGM668" s="337"/>
      <c r="LGN668" s="337"/>
      <c r="LGO668" s="337"/>
      <c r="LGP668" s="337"/>
      <c r="LGQ668" s="337"/>
      <c r="LGR668" s="337"/>
      <c r="LGS668" s="337"/>
      <c r="LGT668" s="337"/>
      <c r="LGU668" s="337"/>
      <c r="LGV668" s="337"/>
      <c r="LGW668" s="337"/>
      <c r="LGX668" s="337"/>
      <c r="LGY668" s="337"/>
      <c r="LGZ668" s="337"/>
      <c r="LHA668" s="337"/>
      <c r="LHB668" s="337"/>
      <c r="LHC668" s="337"/>
      <c r="LHD668" s="337"/>
      <c r="LHE668" s="337"/>
      <c r="LHF668" s="337"/>
      <c r="LHG668" s="337"/>
      <c r="LHH668" s="337"/>
      <c r="LHI668" s="337"/>
      <c r="LHJ668" s="337"/>
      <c r="LHK668" s="337"/>
      <c r="LHL668" s="337"/>
      <c r="LHM668" s="337"/>
      <c r="LHN668" s="337"/>
      <c r="LHO668" s="337"/>
      <c r="LHP668" s="337"/>
      <c r="LHQ668" s="337"/>
      <c r="LHR668" s="337"/>
      <c r="LHS668" s="337"/>
      <c r="LHT668" s="337"/>
      <c r="LHU668" s="337"/>
      <c r="LHV668" s="337"/>
      <c r="LHW668" s="337"/>
      <c r="LHX668" s="337"/>
      <c r="LHY668" s="337"/>
      <c r="LHZ668" s="337"/>
      <c r="LIA668" s="337"/>
      <c r="LIB668" s="337"/>
      <c r="LIC668" s="337"/>
      <c r="LID668" s="337"/>
      <c r="LIE668" s="337"/>
      <c r="LIF668" s="337"/>
      <c r="LIG668" s="337"/>
      <c r="LIH668" s="337"/>
      <c r="LII668" s="337"/>
      <c r="LIJ668" s="337"/>
      <c r="LIK668" s="337"/>
      <c r="LIL668" s="337"/>
      <c r="LIM668" s="337"/>
      <c r="LIN668" s="337"/>
      <c r="LIO668" s="337"/>
      <c r="LIP668" s="337"/>
      <c r="LIQ668" s="337"/>
      <c r="LIR668" s="337"/>
      <c r="LIS668" s="337"/>
      <c r="LIT668" s="337"/>
      <c r="LIU668" s="337"/>
      <c r="LIV668" s="337"/>
      <c r="LIW668" s="337"/>
      <c r="LIX668" s="337"/>
      <c r="LIY668" s="337"/>
      <c r="LIZ668" s="337"/>
      <c r="LJA668" s="337"/>
      <c r="LJB668" s="337"/>
      <c r="LJC668" s="337"/>
      <c r="LJD668" s="337"/>
      <c r="LJE668" s="337"/>
      <c r="LJF668" s="337"/>
      <c r="LJG668" s="337"/>
      <c r="LJH668" s="337"/>
      <c r="LJI668" s="337"/>
      <c r="LJJ668" s="337"/>
      <c r="LJK668" s="337"/>
      <c r="LJL668" s="337"/>
      <c r="LJM668" s="337"/>
      <c r="LJN668" s="337"/>
      <c r="LJO668" s="337"/>
      <c r="LJP668" s="337"/>
      <c r="LJQ668" s="337"/>
      <c r="LJR668" s="337"/>
      <c r="LJS668" s="337"/>
      <c r="LJT668" s="337"/>
      <c r="LJU668" s="337"/>
      <c r="LJV668" s="337"/>
      <c r="LJW668" s="337"/>
      <c r="LJX668" s="337"/>
      <c r="LJY668" s="337"/>
      <c r="LJZ668" s="337"/>
      <c r="LKA668" s="337"/>
      <c r="LKB668" s="337"/>
      <c r="LKC668" s="337"/>
      <c r="LKD668" s="337"/>
      <c r="LKE668" s="337"/>
      <c r="LKF668" s="337"/>
      <c r="LKG668" s="337"/>
      <c r="LKH668" s="337"/>
      <c r="LKI668" s="337"/>
      <c r="LKJ668" s="337"/>
      <c r="LKK668" s="337"/>
      <c r="LKL668" s="337"/>
      <c r="LKM668" s="337"/>
      <c r="LKN668" s="337"/>
      <c r="LKO668" s="337"/>
      <c r="LKP668" s="337"/>
      <c r="LKQ668" s="337"/>
      <c r="LKR668" s="337"/>
      <c r="LKS668" s="337"/>
      <c r="LKT668" s="337"/>
      <c r="LKU668" s="337"/>
      <c r="LKV668" s="337"/>
      <c r="LKW668" s="337"/>
      <c r="LKX668" s="337"/>
      <c r="LKY668" s="337"/>
      <c r="LKZ668" s="337"/>
      <c r="LLA668" s="337"/>
      <c r="LLB668" s="337"/>
      <c r="LLC668" s="337"/>
      <c r="LLD668" s="337"/>
      <c r="LLE668" s="337"/>
      <c r="LLF668" s="337"/>
      <c r="LLG668" s="337"/>
      <c r="LLH668" s="337"/>
      <c r="LLI668" s="337"/>
      <c r="LLJ668" s="337"/>
      <c r="LLK668" s="337"/>
      <c r="LLL668" s="337"/>
      <c r="LLM668" s="337"/>
      <c r="LLN668" s="337"/>
      <c r="LLO668" s="337"/>
      <c r="LLP668" s="337"/>
      <c r="LLQ668" s="337"/>
      <c r="LLR668" s="337"/>
      <c r="LLS668" s="337"/>
      <c r="LLT668" s="337"/>
      <c r="LLU668" s="337"/>
      <c r="LLV668" s="337"/>
      <c r="LLW668" s="337"/>
      <c r="LLX668" s="337"/>
      <c r="LLY668" s="337"/>
      <c r="LLZ668" s="337"/>
      <c r="LMA668" s="337"/>
      <c r="LMB668" s="337"/>
      <c r="LMC668" s="337"/>
      <c r="LMD668" s="337"/>
      <c r="LME668" s="337"/>
      <c r="LMF668" s="337"/>
      <c r="LMG668" s="337"/>
      <c r="LMH668" s="337"/>
      <c r="LMI668" s="337"/>
      <c r="LMJ668" s="337"/>
      <c r="LMK668" s="337"/>
      <c r="LML668" s="337"/>
      <c r="LMM668" s="337"/>
      <c r="LMN668" s="337"/>
      <c r="LMO668" s="337"/>
      <c r="LMP668" s="337"/>
      <c r="LMQ668" s="337"/>
      <c r="LMR668" s="337"/>
      <c r="LMS668" s="337"/>
      <c r="LMT668" s="337"/>
      <c r="LMU668" s="337"/>
      <c r="LMV668" s="337"/>
      <c r="LMW668" s="337"/>
      <c r="LMX668" s="337"/>
      <c r="LMY668" s="337"/>
      <c r="LMZ668" s="337"/>
      <c r="LNA668" s="337"/>
      <c r="LNB668" s="337"/>
      <c r="LNC668" s="337"/>
      <c r="LND668" s="337"/>
      <c r="LNE668" s="337"/>
      <c r="LNF668" s="337"/>
      <c r="LNG668" s="337"/>
      <c r="LNH668" s="337"/>
      <c r="LNI668" s="337"/>
      <c r="LNJ668" s="337"/>
      <c r="LNK668" s="337"/>
      <c r="LNL668" s="337"/>
      <c r="LNM668" s="337"/>
      <c r="LNN668" s="337"/>
      <c r="LNO668" s="337"/>
      <c r="LNP668" s="337"/>
      <c r="LNQ668" s="337"/>
      <c r="LNR668" s="337"/>
      <c r="LNS668" s="337"/>
      <c r="LNT668" s="337"/>
      <c r="LNU668" s="337"/>
      <c r="LNV668" s="337"/>
      <c r="LNW668" s="337"/>
      <c r="LNX668" s="337"/>
      <c r="LNY668" s="337"/>
      <c r="LNZ668" s="337"/>
      <c r="LOA668" s="337"/>
      <c r="LOB668" s="337"/>
      <c r="LOC668" s="337"/>
      <c r="LOD668" s="337"/>
      <c r="LOE668" s="337"/>
      <c r="LOF668" s="337"/>
      <c r="LOG668" s="337"/>
      <c r="LOH668" s="337"/>
      <c r="LOI668" s="337"/>
      <c r="LOJ668" s="337"/>
      <c r="LOK668" s="337"/>
      <c r="LOL668" s="337"/>
      <c r="LOM668" s="337"/>
      <c r="LON668" s="337"/>
      <c r="LOO668" s="337"/>
      <c r="LOP668" s="337"/>
      <c r="LOQ668" s="337"/>
      <c r="LOR668" s="337"/>
      <c r="LOS668" s="337"/>
      <c r="LOT668" s="337"/>
      <c r="LOU668" s="337"/>
      <c r="LOV668" s="337"/>
      <c r="LOW668" s="337"/>
      <c r="LOX668" s="337"/>
      <c r="LOY668" s="337"/>
      <c r="LOZ668" s="337"/>
      <c r="LPA668" s="337"/>
      <c r="LPB668" s="337"/>
      <c r="LPC668" s="337"/>
      <c r="LPD668" s="337"/>
      <c r="LPE668" s="337"/>
      <c r="LPF668" s="337"/>
      <c r="LPG668" s="337"/>
      <c r="LPH668" s="337"/>
      <c r="LPI668" s="337"/>
      <c r="LPJ668" s="337"/>
      <c r="LPK668" s="337"/>
      <c r="LPL668" s="337"/>
      <c r="LPM668" s="337"/>
      <c r="LPN668" s="337"/>
      <c r="LPO668" s="337"/>
      <c r="LPP668" s="337"/>
      <c r="LPQ668" s="337"/>
      <c r="LPR668" s="337"/>
      <c r="LPS668" s="337"/>
      <c r="LPT668" s="337"/>
      <c r="LPU668" s="337"/>
      <c r="LPV668" s="337"/>
      <c r="LPW668" s="337"/>
      <c r="LPX668" s="337"/>
      <c r="LPY668" s="337"/>
      <c r="LPZ668" s="337"/>
      <c r="LQA668" s="337"/>
      <c r="LQB668" s="337"/>
      <c r="LQC668" s="337"/>
      <c r="LQD668" s="337"/>
      <c r="LQE668" s="337"/>
      <c r="LQF668" s="337"/>
      <c r="LQG668" s="337"/>
      <c r="LQH668" s="337"/>
      <c r="LQI668" s="337"/>
      <c r="LQJ668" s="337"/>
      <c r="LQK668" s="337"/>
      <c r="LQL668" s="337"/>
      <c r="LQM668" s="337"/>
      <c r="LQN668" s="337"/>
      <c r="LQO668" s="337"/>
      <c r="LQP668" s="337"/>
      <c r="LQQ668" s="337"/>
      <c r="LQR668" s="337"/>
      <c r="LQS668" s="337"/>
      <c r="LQT668" s="337"/>
      <c r="LQU668" s="337"/>
      <c r="LQV668" s="337"/>
      <c r="LQW668" s="337"/>
      <c r="LQX668" s="337"/>
      <c r="LQY668" s="337"/>
      <c r="LQZ668" s="337"/>
      <c r="LRA668" s="337"/>
      <c r="LRB668" s="337"/>
      <c r="LRC668" s="337"/>
      <c r="LRD668" s="337"/>
      <c r="LRE668" s="337"/>
      <c r="LRF668" s="337"/>
      <c r="LRG668" s="337"/>
      <c r="LRH668" s="337"/>
      <c r="LRI668" s="337"/>
      <c r="LRJ668" s="337"/>
      <c r="LRK668" s="337"/>
      <c r="LRL668" s="337"/>
      <c r="LRM668" s="337"/>
      <c r="LRN668" s="337"/>
      <c r="LRO668" s="337"/>
      <c r="LRP668" s="337"/>
      <c r="LRQ668" s="337"/>
      <c r="LRR668" s="337"/>
      <c r="LRS668" s="337"/>
      <c r="LRT668" s="337"/>
      <c r="LRU668" s="337"/>
      <c r="LRV668" s="337"/>
      <c r="LRW668" s="337"/>
      <c r="LRX668" s="337"/>
      <c r="LRY668" s="337"/>
      <c r="LRZ668" s="337"/>
      <c r="LSA668" s="337"/>
      <c r="LSB668" s="337"/>
      <c r="LSC668" s="337"/>
      <c r="LSD668" s="337"/>
      <c r="LSE668" s="337"/>
      <c r="LSF668" s="337"/>
      <c r="LSG668" s="337"/>
      <c r="LSH668" s="337"/>
      <c r="LSI668" s="337"/>
      <c r="LSJ668" s="337"/>
      <c r="LSK668" s="337"/>
      <c r="LSL668" s="337"/>
      <c r="LSM668" s="337"/>
      <c r="LSN668" s="337"/>
      <c r="LSO668" s="337"/>
      <c r="LSP668" s="337"/>
      <c r="LSQ668" s="337"/>
      <c r="LSR668" s="337"/>
      <c r="LSS668" s="337"/>
      <c r="LST668" s="337"/>
      <c r="LSU668" s="337"/>
      <c r="LSV668" s="337"/>
      <c r="LSW668" s="337"/>
      <c r="LSX668" s="337"/>
      <c r="LSY668" s="337"/>
      <c r="LSZ668" s="337"/>
      <c r="LTA668" s="337"/>
      <c r="LTB668" s="337"/>
      <c r="LTC668" s="337"/>
      <c r="LTD668" s="337"/>
      <c r="LTE668" s="337"/>
      <c r="LTF668" s="337"/>
      <c r="LTG668" s="337"/>
      <c r="LTH668" s="337"/>
      <c r="LTI668" s="337"/>
      <c r="LTJ668" s="337"/>
      <c r="LTK668" s="337"/>
      <c r="LTL668" s="337"/>
      <c r="LTM668" s="337"/>
      <c r="LTN668" s="337"/>
      <c r="LTO668" s="337"/>
      <c r="LTP668" s="337"/>
      <c r="LTQ668" s="337"/>
      <c r="LTR668" s="337"/>
      <c r="LTS668" s="337"/>
      <c r="LTT668" s="337"/>
      <c r="LTU668" s="337"/>
      <c r="LTV668" s="337"/>
      <c r="LTW668" s="337"/>
      <c r="LTX668" s="337"/>
      <c r="LTY668" s="337"/>
      <c r="LTZ668" s="337"/>
      <c r="LUA668" s="337"/>
      <c r="LUB668" s="337"/>
      <c r="LUC668" s="337"/>
      <c r="LUD668" s="337"/>
      <c r="LUE668" s="337"/>
      <c r="LUF668" s="337"/>
      <c r="LUG668" s="337"/>
      <c r="LUH668" s="337"/>
      <c r="LUI668" s="337"/>
      <c r="LUJ668" s="337"/>
      <c r="LUK668" s="337"/>
      <c r="LUL668" s="337"/>
      <c r="LUM668" s="337"/>
      <c r="LUN668" s="337"/>
      <c r="LUO668" s="337"/>
      <c r="LUP668" s="337"/>
      <c r="LUQ668" s="337"/>
      <c r="LUR668" s="337"/>
      <c r="LUS668" s="337"/>
      <c r="LUT668" s="337"/>
      <c r="LUU668" s="337"/>
      <c r="LUV668" s="337"/>
      <c r="LUW668" s="337"/>
      <c r="LUX668" s="337"/>
      <c r="LUY668" s="337"/>
      <c r="LUZ668" s="337"/>
      <c r="LVA668" s="337"/>
      <c r="LVB668" s="337"/>
      <c r="LVC668" s="337"/>
      <c r="LVD668" s="337"/>
      <c r="LVE668" s="337"/>
      <c r="LVF668" s="337"/>
      <c r="LVG668" s="337"/>
      <c r="LVH668" s="337"/>
      <c r="LVI668" s="337"/>
      <c r="LVJ668" s="337"/>
      <c r="LVK668" s="337"/>
      <c r="LVL668" s="337"/>
      <c r="LVM668" s="337"/>
      <c r="LVN668" s="337"/>
      <c r="LVO668" s="337"/>
      <c r="LVP668" s="337"/>
      <c r="LVQ668" s="337"/>
      <c r="LVR668" s="337"/>
      <c r="LVS668" s="337"/>
      <c r="LVT668" s="337"/>
      <c r="LVU668" s="337"/>
      <c r="LVV668" s="337"/>
      <c r="LVW668" s="337"/>
      <c r="LVX668" s="337"/>
      <c r="LVY668" s="337"/>
      <c r="LVZ668" s="337"/>
      <c r="LWA668" s="337"/>
      <c r="LWB668" s="337"/>
      <c r="LWC668" s="337"/>
      <c r="LWD668" s="337"/>
      <c r="LWE668" s="337"/>
      <c r="LWF668" s="337"/>
      <c r="LWG668" s="337"/>
      <c r="LWH668" s="337"/>
      <c r="LWI668" s="337"/>
      <c r="LWJ668" s="337"/>
      <c r="LWK668" s="337"/>
      <c r="LWL668" s="337"/>
      <c r="LWM668" s="337"/>
      <c r="LWN668" s="337"/>
      <c r="LWO668" s="337"/>
      <c r="LWP668" s="337"/>
      <c r="LWQ668" s="337"/>
      <c r="LWR668" s="337"/>
      <c r="LWS668" s="337"/>
      <c r="LWT668" s="337"/>
      <c r="LWU668" s="337"/>
      <c r="LWV668" s="337"/>
      <c r="LWW668" s="337"/>
      <c r="LWX668" s="337"/>
      <c r="LWY668" s="337"/>
      <c r="LWZ668" s="337"/>
      <c r="LXA668" s="337"/>
      <c r="LXB668" s="337"/>
      <c r="LXC668" s="337"/>
      <c r="LXD668" s="337"/>
      <c r="LXE668" s="337"/>
      <c r="LXF668" s="337"/>
      <c r="LXG668" s="337"/>
      <c r="LXH668" s="337"/>
      <c r="LXI668" s="337"/>
      <c r="LXJ668" s="337"/>
      <c r="LXK668" s="337"/>
      <c r="LXL668" s="337"/>
      <c r="LXM668" s="337"/>
      <c r="LXN668" s="337"/>
      <c r="LXO668" s="337"/>
      <c r="LXP668" s="337"/>
      <c r="LXQ668" s="337"/>
      <c r="LXR668" s="337"/>
      <c r="LXS668" s="337"/>
      <c r="LXT668" s="337"/>
      <c r="LXU668" s="337"/>
      <c r="LXV668" s="337"/>
      <c r="LXW668" s="337"/>
      <c r="LXX668" s="337"/>
      <c r="LXY668" s="337"/>
      <c r="LXZ668" s="337"/>
      <c r="LYA668" s="337"/>
      <c r="LYB668" s="337"/>
      <c r="LYC668" s="337"/>
      <c r="LYD668" s="337"/>
      <c r="LYE668" s="337"/>
      <c r="LYF668" s="337"/>
      <c r="LYG668" s="337"/>
      <c r="LYH668" s="337"/>
      <c r="LYI668" s="337"/>
      <c r="LYJ668" s="337"/>
      <c r="LYK668" s="337"/>
      <c r="LYL668" s="337"/>
      <c r="LYM668" s="337"/>
      <c r="LYN668" s="337"/>
      <c r="LYO668" s="337"/>
      <c r="LYP668" s="337"/>
      <c r="LYQ668" s="337"/>
      <c r="LYR668" s="337"/>
      <c r="LYS668" s="337"/>
      <c r="LYT668" s="337"/>
      <c r="LYU668" s="337"/>
      <c r="LYV668" s="337"/>
      <c r="LYW668" s="337"/>
      <c r="LYX668" s="337"/>
      <c r="LYY668" s="337"/>
      <c r="LYZ668" s="337"/>
      <c r="LZA668" s="337"/>
      <c r="LZB668" s="337"/>
      <c r="LZC668" s="337"/>
      <c r="LZD668" s="337"/>
      <c r="LZE668" s="337"/>
      <c r="LZF668" s="337"/>
      <c r="LZG668" s="337"/>
      <c r="LZH668" s="337"/>
      <c r="LZI668" s="337"/>
      <c r="LZJ668" s="337"/>
      <c r="LZK668" s="337"/>
      <c r="LZL668" s="337"/>
      <c r="LZM668" s="337"/>
      <c r="LZN668" s="337"/>
      <c r="LZO668" s="337"/>
      <c r="LZP668" s="337"/>
      <c r="LZQ668" s="337"/>
      <c r="LZR668" s="337"/>
      <c r="LZS668" s="337"/>
      <c r="LZT668" s="337"/>
      <c r="LZU668" s="337"/>
      <c r="LZV668" s="337"/>
      <c r="LZW668" s="337"/>
      <c r="LZX668" s="337"/>
      <c r="LZY668" s="337"/>
      <c r="LZZ668" s="337"/>
      <c r="MAA668" s="337"/>
      <c r="MAB668" s="337"/>
      <c r="MAC668" s="337"/>
      <c r="MAD668" s="337"/>
      <c r="MAE668" s="337"/>
      <c r="MAF668" s="337"/>
      <c r="MAG668" s="337"/>
      <c r="MAH668" s="337"/>
      <c r="MAI668" s="337"/>
      <c r="MAJ668" s="337"/>
      <c r="MAK668" s="337"/>
      <c r="MAL668" s="337"/>
      <c r="MAM668" s="337"/>
      <c r="MAN668" s="337"/>
      <c r="MAO668" s="337"/>
      <c r="MAP668" s="337"/>
      <c r="MAQ668" s="337"/>
      <c r="MAR668" s="337"/>
      <c r="MAS668" s="337"/>
      <c r="MAT668" s="337"/>
      <c r="MAU668" s="337"/>
      <c r="MAV668" s="337"/>
      <c r="MAW668" s="337"/>
      <c r="MAX668" s="337"/>
      <c r="MAY668" s="337"/>
      <c r="MAZ668" s="337"/>
      <c r="MBA668" s="337"/>
      <c r="MBB668" s="337"/>
      <c r="MBC668" s="337"/>
      <c r="MBD668" s="337"/>
      <c r="MBE668" s="337"/>
      <c r="MBF668" s="337"/>
      <c r="MBG668" s="337"/>
      <c r="MBH668" s="337"/>
      <c r="MBI668" s="337"/>
      <c r="MBJ668" s="337"/>
      <c r="MBK668" s="337"/>
      <c r="MBL668" s="337"/>
      <c r="MBM668" s="337"/>
      <c r="MBN668" s="337"/>
      <c r="MBO668" s="337"/>
      <c r="MBP668" s="337"/>
      <c r="MBQ668" s="337"/>
      <c r="MBR668" s="337"/>
      <c r="MBS668" s="337"/>
      <c r="MBT668" s="337"/>
      <c r="MBU668" s="337"/>
      <c r="MBV668" s="337"/>
      <c r="MBW668" s="337"/>
      <c r="MBX668" s="337"/>
      <c r="MBY668" s="337"/>
      <c r="MBZ668" s="337"/>
      <c r="MCA668" s="337"/>
      <c r="MCB668" s="337"/>
      <c r="MCC668" s="337"/>
      <c r="MCD668" s="337"/>
      <c r="MCE668" s="337"/>
      <c r="MCF668" s="337"/>
      <c r="MCG668" s="337"/>
      <c r="MCH668" s="337"/>
      <c r="MCI668" s="337"/>
      <c r="MCJ668" s="337"/>
      <c r="MCK668" s="337"/>
      <c r="MCL668" s="337"/>
      <c r="MCM668" s="337"/>
      <c r="MCN668" s="337"/>
      <c r="MCO668" s="337"/>
      <c r="MCP668" s="337"/>
      <c r="MCQ668" s="337"/>
      <c r="MCR668" s="337"/>
      <c r="MCS668" s="337"/>
      <c r="MCT668" s="337"/>
      <c r="MCU668" s="337"/>
      <c r="MCV668" s="337"/>
      <c r="MCW668" s="337"/>
      <c r="MCX668" s="337"/>
      <c r="MCY668" s="337"/>
      <c r="MCZ668" s="337"/>
      <c r="MDA668" s="337"/>
      <c r="MDB668" s="337"/>
      <c r="MDC668" s="337"/>
      <c r="MDD668" s="337"/>
      <c r="MDE668" s="337"/>
      <c r="MDF668" s="337"/>
      <c r="MDG668" s="337"/>
      <c r="MDH668" s="337"/>
      <c r="MDI668" s="337"/>
      <c r="MDJ668" s="337"/>
      <c r="MDK668" s="337"/>
      <c r="MDL668" s="337"/>
      <c r="MDM668" s="337"/>
      <c r="MDN668" s="337"/>
      <c r="MDO668" s="337"/>
      <c r="MDP668" s="337"/>
      <c r="MDQ668" s="337"/>
      <c r="MDR668" s="337"/>
      <c r="MDS668" s="337"/>
      <c r="MDT668" s="337"/>
      <c r="MDU668" s="337"/>
      <c r="MDV668" s="337"/>
      <c r="MDW668" s="337"/>
      <c r="MDX668" s="337"/>
      <c r="MDY668" s="337"/>
      <c r="MDZ668" s="337"/>
      <c r="MEA668" s="337"/>
      <c r="MEB668" s="337"/>
      <c r="MEC668" s="337"/>
      <c r="MED668" s="337"/>
      <c r="MEE668" s="337"/>
      <c r="MEF668" s="337"/>
      <c r="MEG668" s="337"/>
      <c r="MEH668" s="337"/>
      <c r="MEI668" s="337"/>
      <c r="MEJ668" s="337"/>
      <c r="MEK668" s="337"/>
      <c r="MEL668" s="337"/>
      <c r="MEM668" s="337"/>
      <c r="MEN668" s="337"/>
      <c r="MEO668" s="337"/>
      <c r="MEP668" s="337"/>
      <c r="MEQ668" s="337"/>
      <c r="MER668" s="337"/>
      <c r="MES668" s="337"/>
      <c r="MET668" s="337"/>
      <c r="MEU668" s="337"/>
      <c r="MEV668" s="337"/>
      <c r="MEW668" s="337"/>
      <c r="MEX668" s="337"/>
      <c r="MEY668" s="337"/>
      <c r="MEZ668" s="337"/>
      <c r="MFA668" s="337"/>
      <c r="MFB668" s="337"/>
      <c r="MFC668" s="337"/>
      <c r="MFD668" s="337"/>
      <c r="MFE668" s="337"/>
      <c r="MFF668" s="337"/>
      <c r="MFG668" s="337"/>
      <c r="MFH668" s="337"/>
      <c r="MFI668" s="337"/>
      <c r="MFJ668" s="337"/>
      <c r="MFK668" s="337"/>
      <c r="MFL668" s="337"/>
      <c r="MFM668" s="337"/>
      <c r="MFN668" s="337"/>
      <c r="MFO668" s="337"/>
      <c r="MFP668" s="337"/>
      <c r="MFQ668" s="337"/>
      <c r="MFR668" s="337"/>
      <c r="MFS668" s="337"/>
      <c r="MFT668" s="337"/>
      <c r="MFU668" s="337"/>
      <c r="MFV668" s="337"/>
      <c r="MFW668" s="337"/>
      <c r="MFX668" s="337"/>
      <c r="MFY668" s="337"/>
      <c r="MFZ668" s="337"/>
      <c r="MGA668" s="337"/>
      <c r="MGB668" s="337"/>
      <c r="MGC668" s="337"/>
      <c r="MGD668" s="337"/>
      <c r="MGE668" s="337"/>
      <c r="MGF668" s="337"/>
      <c r="MGG668" s="337"/>
      <c r="MGH668" s="337"/>
      <c r="MGI668" s="337"/>
      <c r="MGJ668" s="337"/>
      <c r="MGK668" s="337"/>
      <c r="MGL668" s="337"/>
      <c r="MGM668" s="337"/>
      <c r="MGN668" s="337"/>
      <c r="MGO668" s="337"/>
      <c r="MGP668" s="337"/>
      <c r="MGQ668" s="337"/>
      <c r="MGR668" s="337"/>
      <c r="MGS668" s="337"/>
      <c r="MGT668" s="337"/>
      <c r="MGU668" s="337"/>
      <c r="MGV668" s="337"/>
      <c r="MGW668" s="337"/>
      <c r="MGX668" s="337"/>
      <c r="MGY668" s="337"/>
      <c r="MGZ668" s="337"/>
      <c r="MHA668" s="337"/>
      <c r="MHB668" s="337"/>
      <c r="MHC668" s="337"/>
      <c r="MHD668" s="337"/>
      <c r="MHE668" s="337"/>
      <c r="MHF668" s="337"/>
      <c r="MHG668" s="337"/>
      <c r="MHH668" s="337"/>
      <c r="MHI668" s="337"/>
      <c r="MHJ668" s="337"/>
      <c r="MHK668" s="337"/>
      <c r="MHL668" s="337"/>
      <c r="MHM668" s="337"/>
      <c r="MHN668" s="337"/>
      <c r="MHO668" s="337"/>
      <c r="MHP668" s="337"/>
      <c r="MHQ668" s="337"/>
      <c r="MHR668" s="337"/>
      <c r="MHS668" s="337"/>
      <c r="MHT668" s="337"/>
      <c r="MHU668" s="337"/>
      <c r="MHV668" s="337"/>
      <c r="MHW668" s="337"/>
      <c r="MHX668" s="337"/>
      <c r="MHY668" s="337"/>
      <c r="MHZ668" s="337"/>
      <c r="MIA668" s="337"/>
      <c r="MIB668" s="337"/>
      <c r="MIC668" s="337"/>
      <c r="MID668" s="337"/>
      <c r="MIE668" s="337"/>
      <c r="MIF668" s="337"/>
      <c r="MIG668" s="337"/>
      <c r="MIH668" s="337"/>
      <c r="MII668" s="337"/>
      <c r="MIJ668" s="337"/>
      <c r="MIK668" s="337"/>
      <c r="MIL668" s="337"/>
      <c r="MIM668" s="337"/>
      <c r="MIN668" s="337"/>
      <c r="MIO668" s="337"/>
      <c r="MIP668" s="337"/>
      <c r="MIQ668" s="337"/>
      <c r="MIR668" s="337"/>
      <c r="MIS668" s="337"/>
      <c r="MIT668" s="337"/>
      <c r="MIU668" s="337"/>
      <c r="MIV668" s="337"/>
      <c r="MIW668" s="337"/>
      <c r="MIX668" s="337"/>
      <c r="MIY668" s="337"/>
      <c r="MIZ668" s="337"/>
      <c r="MJA668" s="337"/>
      <c r="MJB668" s="337"/>
      <c r="MJC668" s="337"/>
      <c r="MJD668" s="337"/>
      <c r="MJE668" s="337"/>
      <c r="MJF668" s="337"/>
      <c r="MJG668" s="337"/>
      <c r="MJH668" s="337"/>
      <c r="MJI668" s="337"/>
      <c r="MJJ668" s="337"/>
      <c r="MJK668" s="337"/>
      <c r="MJL668" s="337"/>
      <c r="MJM668" s="337"/>
      <c r="MJN668" s="337"/>
      <c r="MJO668" s="337"/>
      <c r="MJP668" s="337"/>
      <c r="MJQ668" s="337"/>
      <c r="MJR668" s="337"/>
      <c r="MJS668" s="337"/>
      <c r="MJT668" s="337"/>
      <c r="MJU668" s="337"/>
      <c r="MJV668" s="337"/>
      <c r="MJW668" s="337"/>
      <c r="MJX668" s="337"/>
      <c r="MJY668" s="337"/>
      <c r="MJZ668" s="337"/>
      <c r="MKA668" s="337"/>
      <c r="MKB668" s="337"/>
      <c r="MKC668" s="337"/>
      <c r="MKD668" s="337"/>
      <c r="MKE668" s="337"/>
      <c r="MKF668" s="337"/>
      <c r="MKG668" s="337"/>
      <c r="MKH668" s="337"/>
      <c r="MKI668" s="337"/>
      <c r="MKJ668" s="337"/>
      <c r="MKK668" s="337"/>
      <c r="MKL668" s="337"/>
      <c r="MKM668" s="337"/>
      <c r="MKN668" s="337"/>
      <c r="MKO668" s="337"/>
      <c r="MKP668" s="337"/>
      <c r="MKQ668" s="337"/>
      <c r="MKR668" s="337"/>
      <c r="MKS668" s="337"/>
      <c r="MKT668" s="337"/>
      <c r="MKU668" s="337"/>
      <c r="MKV668" s="337"/>
      <c r="MKW668" s="337"/>
      <c r="MKX668" s="337"/>
      <c r="MKY668" s="337"/>
      <c r="MKZ668" s="337"/>
      <c r="MLA668" s="337"/>
      <c r="MLB668" s="337"/>
      <c r="MLC668" s="337"/>
      <c r="MLD668" s="337"/>
      <c r="MLE668" s="337"/>
      <c r="MLF668" s="337"/>
      <c r="MLG668" s="337"/>
      <c r="MLH668" s="337"/>
      <c r="MLI668" s="337"/>
      <c r="MLJ668" s="337"/>
      <c r="MLK668" s="337"/>
      <c r="MLL668" s="337"/>
      <c r="MLM668" s="337"/>
      <c r="MLN668" s="337"/>
      <c r="MLO668" s="337"/>
      <c r="MLP668" s="337"/>
      <c r="MLQ668" s="337"/>
      <c r="MLR668" s="337"/>
      <c r="MLS668" s="337"/>
      <c r="MLT668" s="337"/>
      <c r="MLU668" s="337"/>
      <c r="MLV668" s="337"/>
      <c r="MLW668" s="337"/>
      <c r="MLX668" s="337"/>
      <c r="MLY668" s="337"/>
      <c r="MLZ668" s="337"/>
      <c r="MMA668" s="337"/>
      <c r="MMB668" s="337"/>
      <c r="MMC668" s="337"/>
      <c r="MMD668" s="337"/>
      <c r="MME668" s="337"/>
      <c r="MMF668" s="337"/>
      <c r="MMG668" s="337"/>
      <c r="MMH668" s="337"/>
      <c r="MMI668" s="337"/>
      <c r="MMJ668" s="337"/>
      <c r="MMK668" s="337"/>
      <c r="MML668" s="337"/>
      <c r="MMM668" s="337"/>
      <c r="MMN668" s="337"/>
      <c r="MMO668" s="337"/>
      <c r="MMP668" s="337"/>
      <c r="MMQ668" s="337"/>
      <c r="MMR668" s="337"/>
      <c r="MMS668" s="337"/>
      <c r="MMT668" s="337"/>
      <c r="MMU668" s="337"/>
      <c r="MMV668" s="337"/>
      <c r="MMW668" s="337"/>
      <c r="MMX668" s="337"/>
      <c r="MMY668" s="337"/>
      <c r="MMZ668" s="337"/>
      <c r="MNA668" s="337"/>
      <c r="MNB668" s="337"/>
      <c r="MNC668" s="337"/>
      <c r="MND668" s="337"/>
      <c r="MNE668" s="337"/>
      <c r="MNF668" s="337"/>
      <c r="MNG668" s="337"/>
      <c r="MNH668" s="337"/>
      <c r="MNI668" s="337"/>
      <c r="MNJ668" s="337"/>
      <c r="MNK668" s="337"/>
      <c r="MNL668" s="337"/>
      <c r="MNM668" s="337"/>
      <c r="MNN668" s="337"/>
      <c r="MNO668" s="337"/>
      <c r="MNP668" s="337"/>
      <c r="MNQ668" s="337"/>
      <c r="MNR668" s="337"/>
      <c r="MNS668" s="337"/>
      <c r="MNT668" s="337"/>
      <c r="MNU668" s="337"/>
      <c r="MNV668" s="337"/>
      <c r="MNW668" s="337"/>
      <c r="MNX668" s="337"/>
      <c r="MNY668" s="337"/>
      <c r="MNZ668" s="337"/>
      <c r="MOA668" s="337"/>
      <c r="MOB668" s="337"/>
      <c r="MOC668" s="337"/>
      <c r="MOD668" s="337"/>
      <c r="MOE668" s="337"/>
      <c r="MOF668" s="337"/>
      <c r="MOG668" s="337"/>
      <c r="MOH668" s="337"/>
      <c r="MOI668" s="337"/>
      <c r="MOJ668" s="337"/>
      <c r="MOK668" s="337"/>
      <c r="MOL668" s="337"/>
      <c r="MOM668" s="337"/>
      <c r="MON668" s="337"/>
      <c r="MOO668" s="337"/>
      <c r="MOP668" s="337"/>
      <c r="MOQ668" s="337"/>
      <c r="MOR668" s="337"/>
      <c r="MOS668" s="337"/>
      <c r="MOT668" s="337"/>
      <c r="MOU668" s="337"/>
      <c r="MOV668" s="337"/>
      <c r="MOW668" s="337"/>
      <c r="MOX668" s="337"/>
      <c r="MOY668" s="337"/>
      <c r="MOZ668" s="337"/>
      <c r="MPA668" s="337"/>
      <c r="MPB668" s="337"/>
      <c r="MPC668" s="337"/>
      <c r="MPD668" s="337"/>
      <c r="MPE668" s="337"/>
      <c r="MPF668" s="337"/>
      <c r="MPG668" s="337"/>
      <c r="MPH668" s="337"/>
      <c r="MPI668" s="337"/>
      <c r="MPJ668" s="337"/>
      <c r="MPK668" s="337"/>
      <c r="MPL668" s="337"/>
      <c r="MPM668" s="337"/>
      <c r="MPN668" s="337"/>
      <c r="MPO668" s="337"/>
      <c r="MPP668" s="337"/>
      <c r="MPQ668" s="337"/>
      <c r="MPR668" s="337"/>
      <c r="MPS668" s="337"/>
      <c r="MPT668" s="337"/>
      <c r="MPU668" s="337"/>
      <c r="MPV668" s="337"/>
      <c r="MPW668" s="337"/>
      <c r="MPX668" s="337"/>
      <c r="MPY668" s="337"/>
      <c r="MPZ668" s="337"/>
      <c r="MQA668" s="337"/>
      <c r="MQB668" s="337"/>
      <c r="MQC668" s="337"/>
      <c r="MQD668" s="337"/>
      <c r="MQE668" s="337"/>
      <c r="MQF668" s="337"/>
      <c r="MQG668" s="337"/>
      <c r="MQH668" s="337"/>
      <c r="MQI668" s="337"/>
      <c r="MQJ668" s="337"/>
      <c r="MQK668" s="337"/>
      <c r="MQL668" s="337"/>
      <c r="MQM668" s="337"/>
      <c r="MQN668" s="337"/>
      <c r="MQO668" s="337"/>
      <c r="MQP668" s="337"/>
      <c r="MQQ668" s="337"/>
      <c r="MQR668" s="337"/>
      <c r="MQS668" s="337"/>
      <c r="MQT668" s="337"/>
      <c r="MQU668" s="337"/>
      <c r="MQV668" s="337"/>
      <c r="MQW668" s="337"/>
      <c r="MQX668" s="337"/>
      <c r="MQY668" s="337"/>
      <c r="MQZ668" s="337"/>
      <c r="MRA668" s="337"/>
      <c r="MRB668" s="337"/>
      <c r="MRC668" s="337"/>
      <c r="MRD668" s="337"/>
      <c r="MRE668" s="337"/>
      <c r="MRF668" s="337"/>
      <c r="MRG668" s="337"/>
      <c r="MRH668" s="337"/>
      <c r="MRI668" s="337"/>
      <c r="MRJ668" s="337"/>
      <c r="MRK668" s="337"/>
      <c r="MRL668" s="337"/>
      <c r="MRM668" s="337"/>
      <c r="MRN668" s="337"/>
      <c r="MRO668" s="337"/>
      <c r="MRP668" s="337"/>
      <c r="MRQ668" s="337"/>
      <c r="MRR668" s="337"/>
      <c r="MRS668" s="337"/>
      <c r="MRT668" s="337"/>
      <c r="MRU668" s="337"/>
      <c r="MRV668" s="337"/>
      <c r="MRW668" s="337"/>
      <c r="MRX668" s="337"/>
      <c r="MRY668" s="337"/>
      <c r="MRZ668" s="337"/>
      <c r="MSA668" s="337"/>
      <c r="MSB668" s="337"/>
      <c r="MSC668" s="337"/>
      <c r="MSD668" s="337"/>
      <c r="MSE668" s="337"/>
      <c r="MSF668" s="337"/>
      <c r="MSG668" s="337"/>
      <c r="MSH668" s="337"/>
      <c r="MSI668" s="337"/>
      <c r="MSJ668" s="337"/>
      <c r="MSK668" s="337"/>
      <c r="MSL668" s="337"/>
      <c r="MSM668" s="337"/>
      <c r="MSN668" s="337"/>
      <c r="MSO668" s="337"/>
      <c r="MSP668" s="337"/>
      <c r="MSQ668" s="337"/>
      <c r="MSR668" s="337"/>
      <c r="MSS668" s="337"/>
      <c r="MST668" s="337"/>
      <c r="MSU668" s="337"/>
      <c r="MSV668" s="337"/>
      <c r="MSW668" s="337"/>
      <c r="MSX668" s="337"/>
      <c r="MSY668" s="337"/>
      <c r="MSZ668" s="337"/>
      <c r="MTA668" s="337"/>
      <c r="MTB668" s="337"/>
      <c r="MTC668" s="337"/>
      <c r="MTD668" s="337"/>
      <c r="MTE668" s="337"/>
      <c r="MTF668" s="337"/>
      <c r="MTG668" s="337"/>
      <c r="MTH668" s="337"/>
      <c r="MTI668" s="337"/>
      <c r="MTJ668" s="337"/>
      <c r="MTK668" s="337"/>
      <c r="MTL668" s="337"/>
      <c r="MTM668" s="337"/>
      <c r="MTN668" s="337"/>
      <c r="MTO668" s="337"/>
      <c r="MTP668" s="337"/>
      <c r="MTQ668" s="337"/>
      <c r="MTR668" s="337"/>
      <c r="MTS668" s="337"/>
      <c r="MTT668" s="337"/>
      <c r="MTU668" s="337"/>
      <c r="MTV668" s="337"/>
      <c r="MTW668" s="337"/>
      <c r="MTX668" s="337"/>
      <c r="MTY668" s="337"/>
      <c r="MTZ668" s="337"/>
      <c r="MUA668" s="337"/>
      <c r="MUB668" s="337"/>
      <c r="MUC668" s="337"/>
      <c r="MUD668" s="337"/>
      <c r="MUE668" s="337"/>
      <c r="MUF668" s="337"/>
      <c r="MUG668" s="337"/>
      <c r="MUH668" s="337"/>
      <c r="MUI668" s="337"/>
      <c r="MUJ668" s="337"/>
      <c r="MUK668" s="337"/>
      <c r="MUL668" s="337"/>
      <c r="MUM668" s="337"/>
      <c r="MUN668" s="337"/>
      <c r="MUO668" s="337"/>
      <c r="MUP668" s="337"/>
      <c r="MUQ668" s="337"/>
      <c r="MUR668" s="337"/>
      <c r="MUS668" s="337"/>
      <c r="MUT668" s="337"/>
      <c r="MUU668" s="337"/>
      <c r="MUV668" s="337"/>
      <c r="MUW668" s="337"/>
      <c r="MUX668" s="337"/>
      <c r="MUY668" s="337"/>
      <c r="MUZ668" s="337"/>
      <c r="MVA668" s="337"/>
      <c r="MVB668" s="337"/>
      <c r="MVC668" s="337"/>
      <c r="MVD668" s="337"/>
      <c r="MVE668" s="337"/>
      <c r="MVF668" s="337"/>
      <c r="MVG668" s="337"/>
      <c r="MVH668" s="337"/>
      <c r="MVI668" s="337"/>
      <c r="MVJ668" s="337"/>
      <c r="MVK668" s="337"/>
      <c r="MVL668" s="337"/>
      <c r="MVM668" s="337"/>
      <c r="MVN668" s="337"/>
      <c r="MVO668" s="337"/>
      <c r="MVP668" s="337"/>
      <c r="MVQ668" s="337"/>
      <c r="MVR668" s="337"/>
      <c r="MVS668" s="337"/>
      <c r="MVT668" s="337"/>
      <c r="MVU668" s="337"/>
      <c r="MVV668" s="337"/>
      <c r="MVW668" s="337"/>
      <c r="MVX668" s="337"/>
      <c r="MVY668" s="337"/>
      <c r="MVZ668" s="337"/>
      <c r="MWA668" s="337"/>
      <c r="MWB668" s="337"/>
      <c r="MWC668" s="337"/>
      <c r="MWD668" s="337"/>
      <c r="MWE668" s="337"/>
      <c r="MWF668" s="337"/>
      <c r="MWG668" s="337"/>
      <c r="MWH668" s="337"/>
      <c r="MWI668" s="337"/>
      <c r="MWJ668" s="337"/>
      <c r="MWK668" s="337"/>
      <c r="MWL668" s="337"/>
      <c r="MWM668" s="337"/>
      <c r="MWN668" s="337"/>
      <c r="MWO668" s="337"/>
      <c r="MWP668" s="337"/>
      <c r="MWQ668" s="337"/>
      <c r="MWR668" s="337"/>
      <c r="MWS668" s="337"/>
      <c r="MWT668" s="337"/>
      <c r="MWU668" s="337"/>
      <c r="MWV668" s="337"/>
      <c r="MWW668" s="337"/>
      <c r="MWX668" s="337"/>
      <c r="MWY668" s="337"/>
      <c r="MWZ668" s="337"/>
      <c r="MXA668" s="337"/>
      <c r="MXB668" s="337"/>
      <c r="MXC668" s="337"/>
      <c r="MXD668" s="337"/>
      <c r="MXE668" s="337"/>
      <c r="MXF668" s="337"/>
      <c r="MXG668" s="337"/>
      <c r="MXH668" s="337"/>
      <c r="MXI668" s="337"/>
      <c r="MXJ668" s="337"/>
      <c r="MXK668" s="337"/>
      <c r="MXL668" s="337"/>
      <c r="MXM668" s="337"/>
      <c r="MXN668" s="337"/>
      <c r="MXO668" s="337"/>
      <c r="MXP668" s="337"/>
      <c r="MXQ668" s="337"/>
      <c r="MXR668" s="337"/>
      <c r="MXS668" s="337"/>
      <c r="MXT668" s="337"/>
      <c r="MXU668" s="337"/>
      <c r="MXV668" s="337"/>
      <c r="MXW668" s="337"/>
      <c r="MXX668" s="337"/>
      <c r="MXY668" s="337"/>
      <c r="MXZ668" s="337"/>
      <c r="MYA668" s="337"/>
      <c r="MYB668" s="337"/>
      <c r="MYC668" s="337"/>
      <c r="MYD668" s="337"/>
      <c r="MYE668" s="337"/>
      <c r="MYF668" s="337"/>
      <c r="MYG668" s="337"/>
      <c r="MYH668" s="337"/>
      <c r="MYI668" s="337"/>
      <c r="MYJ668" s="337"/>
      <c r="MYK668" s="337"/>
      <c r="MYL668" s="337"/>
      <c r="MYM668" s="337"/>
      <c r="MYN668" s="337"/>
      <c r="MYO668" s="337"/>
      <c r="MYP668" s="337"/>
      <c r="MYQ668" s="337"/>
      <c r="MYR668" s="337"/>
      <c r="MYS668" s="337"/>
      <c r="MYT668" s="337"/>
      <c r="MYU668" s="337"/>
      <c r="MYV668" s="337"/>
      <c r="MYW668" s="337"/>
      <c r="MYX668" s="337"/>
      <c r="MYY668" s="337"/>
      <c r="MYZ668" s="337"/>
      <c r="MZA668" s="337"/>
      <c r="MZB668" s="337"/>
      <c r="MZC668" s="337"/>
      <c r="MZD668" s="337"/>
      <c r="MZE668" s="337"/>
      <c r="MZF668" s="337"/>
      <c r="MZG668" s="337"/>
      <c r="MZH668" s="337"/>
      <c r="MZI668" s="337"/>
      <c r="MZJ668" s="337"/>
      <c r="MZK668" s="337"/>
      <c r="MZL668" s="337"/>
      <c r="MZM668" s="337"/>
      <c r="MZN668" s="337"/>
      <c r="MZO668" s="337"/>
      <c r="MZP668" s="337"/>
      <c r="MZQ668" s="337"/>
      <c r="MZR668" s="337"/>
      <c r="MZS668" s="337"/>
      <c r="MZT668" s="337"/>
      <c r="MZU668" s="337"/>
      <c r="MZV668" s="337"/>
      <c r="MZW668" s="337"/>
      <c r="MZX668" s="337"/>
      <c r="MZY668" s="337"/>
      <c r="MZZ668" s="337"/>
      <c r="NAA668" s="337"/>
      <c r="NAB668" s="337"/>
      <c r="NAC668" s="337"/>
      <c r="NAD668" s="337"/>
      <c r="NAE668" s="337"/>
      <c r="NAF668" s="337"/>
      <c r="NAG668" s="337"/>
      <c r="NAH668" s="337"/>
      <c r="NAI668" s="337"/>
      <c r="NAJ668" s="337"/>
      <c r="NAK668" s="337"/>
      <c r="NAL668" s="337"/>
      <c r="NAM668" s="337"/>
      <c r="NAN668" s="337"/>
      <c r="NAO668" s="337"/>
      <c r="NAP668" s="337"/>
      <c r="NAQ668" s="337"/>
      <c r="NAR668" s="337"/>
      <c r="NAS668" s="337"/>
      <c r="NAT668" s="337"/>
      <c r="NAU668" s="337"/>
      <c r="NAV668" s="337"/>
      <c r="NAW668" s="337"/>
      <c r="NAX668" s="337"/>
      <c r="NAY668" s="337"/>
      <c r="NAZ668" s="337"/>
      <c r="NBA668" s="337"/>
      <c r="NBB668" s="337"/>
      <c r="NBC668" s="337"/>
      <c r="NBD668" s="337"/>
      <c r="NBE668" s="337"/>
      <c r="NBF668" s="337"/>
      <c r="NBG668" s="337"/>
      <c r="NBH668" s="337"/>
      <c r="NBI668" s="337"/>
      <c r="NBJ668" s="337"/>
      <c r="NBK668" s="337"/>
      <c r="NBL668" s="337"/>
      <c r="NBM668" s="337"/>
      <c r="NBN668" s="337"/>
      <c r="NBO668" s="337"/>
      <c r="NBP668" s="337"/>
      <c r="NBQ668" s="337"/>
      <c r="NBR668" s="337"/>
      <c r="NBS668" s="337"/>
      <c r="NBT668" s="337"/>
      <c r="NBU668" s="337"/>
      <c r="NBV668" s="337"/>
      <c r="NBW668" s="337"/>
      <c r="NBX668" s="337"/>
      <c r="NBY668" s="337"/>
      <c r="NBZ668" s="337"/>
      <c r="NCA668" s="337"/>
      <c r="NCB668" s="337"/>
      <c r="NCC668" s="337"/>
      <c r="NCD668" s="337"/>
      <c r="NCE668" s="337"/>
      <c r="NCF668" s="337"/>
      <c r="NCG668" s="337"/>
      <c r="NCH668" s="337"/>
      <c r="NCI668" s="337"/>
      <c r="NCJ668" s="337"/>
      <c r="NCK668" s="337"/>
      <c r="NCL668" s="337"/>
      <c r="NCM668" s="337"/>
      <c r="NCN668" s="337"/>
      <c r="NCO668" s="337"/>
      <c r="NCP668" s="337"/>
      <c r="NCQ668" s="337"/>
      <c r="NCR668" s="337"/>
      <c r="NCS668" s="337"/>
      <c r="NCT668" s="337"/>
      <c r="NCU668" s="337"/>
      <c r="NCV668" s="337"/>
      <c r="NCW668" s="337"/>
      <c r="NCX668" s="337"/>
      <c r="NCY668" s="337"/>
      <c r="NCZ668" s="337"/>
      <c r="NDA668" s="337"/>
      <c r="NDB668" s="337"/>
      <c r="NDC668" s="337"/>
      <c r="NDD668" s="337"/>
      <c r="NDE668" s="337"/>
      <c r="NDF668" s="337"/>
      <c r="NDG668" s="337"/>
      <c r="NDH668" s="337"/>
      <c r="NDI668" s="337"/>
      <c r="NDJ668" s="337"/>
      <c r="NDK668" s="337"/>
      <c r="NDL668" s="337"/>
      <c r="NDM668" s="337"/>
      <c r="NDN668" s="337"/>
      <c r="NDO668" s="337"/>
      <c r="NDP668" s="337"/>
      <c r="NDQ668" s="337"/>
      <c r="NDR668" s="337"/>
      <c r="NDS668" s="337"/>
      <c r="NDT668" s="337"/>
      <c r="NDU668" s="337"/>
      <c r="NDV668" s="337"/>
      <c r="NDW668" s="337"/>
      <c r="NDX668" s="337"/>
      <c r="NDY668" s="337"/>
      <c r="NDZ668" s="337"/>
      <c r="NEA668" s="337"/>
      <c r="NEB668" s="337"/>
      <c r="NEC668" s="337"/>
      <c r="NED668" s="337"/>
      <c r="NEE668" s="337"/>
      <c r="NEF668" s="337"/>
      <c r="NEG668" s="337"/>
      <c r="NEH668" s="337"/>
      <c r="NEI668" s="337"/>
      <c r="NEJ668" s="337"/>
      <c r="NEK668" s="337"/>
      <c r="NEL668" s="337"/>
      <c r="NEM668" s="337"/>
      <c r="NEN668" s="337"/>
      <c r="NEO668" s="337"/>
      <c r="NEP668" s="337"/>
      <c r="NEQ668" s="337"/>
      <c r="NER668" s="337"/>
      <c r="NES668" s="337"/>
      <c r="NET668" s="337"/>
      <c r="NEU668" s="337"/>
      <c r="NEV668" s="337"/>
      <c r="NEW668" s="337"/>
      <c r="NEX668" s="337"/>
      <c r="NEY668" s="337"/>
      <c r="NEZ668" s="337"/>
      <c r="NFA668" s="337"/>
      <c r="NFB668" s="337"/>
      <c r="NFC668" s="337"/>
      <c r="NFD668" s="337"/>
      <c r="NFE668" s="337"/>
      <c r="NFF668" s="337"/>
      <c r="NFG668" s="337"/>
      <c r="NFH668" s="337"/>
      <c r="NFI668" s="337"/>
      <c r="NFJ668" s="337"/>
      <c r="NFK668" s="337"/>
      <c r="NFL668" s="337"/>
      <c r="NFM668" s="337"/>
      <c r="NFN668" s="337"/>
      <c r="NFO668" s="337"/>
      <c r="NFP668" s="337"/>
      <c r="NFQ668" s="337"/>
      <c r="NFR668" s="337"/>
      <c r="NFS668" s="337"/>
      <c r="NFT668" s="337"/>
      <c r="NFU668" s="337"/>
      <c r="NFV668" s="337"/>
      <c r="NFW668" s="337"/>
      <c r="NFX668" s="337"/>
      <c r="NFY668" s="337"/>
      <c r="NFZ668" s="337"/>
      <c r="NGA668" s="337"/>
      <c r="NGB668" s="337"/>
      <c r="NGC668" s="337"/>
      <c r="NGD668" s="337"/>
      <c r="NGE668" s="337"/>
      <c r="NGF668" s="337"/>
      <c r="NGG668" s="337"/>
      <c r="NGH668" s="337"/>
      <c r="NGI668" s="337"/>
      <c r="NGJ668" s="337"/>
      <c r="NGK668" s="337"/>
      <c r="NGL668" s="337"/>
      <c r="NGM668" s="337"/>
      <c r="NGN668" s="337"/>
      <c r="NGO668" s="337"/>
      <c r="NGP668" s="337"/>
      <c r="NGQ668" s="337"/>
      <c r="NGR668" s="337"/>
      <c r="NGS668" s="337"/>
      <c r="NGT668" s="337"/>
      <c r="NGU668" s="337"/>
      <c r="NGV668" s="337"/>
      <c r="NGW668" s="337"/>
      <c r="NGX668" s="337"/>
      <c r="NGY668" s="337"/>
      <c r="NGZ668" s="337"/>
      <c r="NHA668" s="337"/>
      <c r="NHB668" s="337"/>
      <c r="NHC668" s="337"/>
      <c r="NHD668" s="337"/>
      <c r="NHE668" s="337"/>
      <c r="NHF668" s="337"/>
      <c r="NHG668" s="337"/>
      <c r="NHH668" s="337"/>
      <c r="NHI668" s="337"/>
      <c r="NHJ668" s="337"/>
      <c r="NHK668" s="337"/>
      <c r="NHL668" s="337"/>
      <c r="NHM668" s="337"/>
      <c r="NHN668" s="337"/>
      <c r="NHO668" s="337"/>
      <c r="NHP668" s="337"/>
      <c r="NHQ668" s="337"/>
      <c r="NHR668" s="337"/>
      <c r="NHS668" s="337"/>
      <c r="NHT668" s="337"/>
      <c r="NHU668" s="337"/>
      <c r="NHV668" s="337"/>
      <c r="NHW668" s="337"/>
      <c r="NHX668" s="337"/>
      <c r="NHY668" s="337"/>
      <c r="NHZ668" s="337"/>
      <c r="NIA668" s="337"/>
      <c r="NIB668" s="337"/>
      <c r="NIC668" s="337"/>
      <c r="NID668" s="337"/>
      <c r="NIE668" s="337"/>
      <c r="NIF668" s="337"/>
      <c r="NIG668" s="337"/>
      <c r="NIH668" s="337"/>
      <c r="NII668" s="337"/>
      <c r="NIJ668" s="337"/>
      <c r="NIK668" s="337"/>
      <c r="NIL668" s="337"/>
      <c r="NIM668" s="337"/>
      <c r="NIN668" s="337"/>
      <c r="NIO668" s="337"/>
      <c r="NIP668" s="337"/>
      <c r="NIQ668" s="337"/>
      <c r="NIR668" s="337"/>
      <c r="NIS668" s="337"/>
      <c r="NIT668" s="337"/>
      <c r="NIU668" s="337"/>
      <c r="NIV668" s="337"/>
      <c r="NIW668" s="337"/>
      <c r="NIX668" s="337"/>
      <c r="NIY668" s="337"/>
      <c r="NIZ668" s="337"/>
      <c r="NJA668" s="337"/>
      <c r="NJB668" s="337"/>
      <c r="NJC668" s="337"/>
      <c r="NJD668" s="337"/>
      <c r="NJE668" s="337"/>
      <c r="NJF668" s="337"/>
      <c r="NJG668" s="337"/>
      <c r="NJH668" s="337"/>
      <c r="NJI668" s="337"/>
      <c r="NJJ668" s="337"/>
      <c r="NJK668" s="337"/>
      <c r="NJL668" s="337"/>
      <c r="NJM668" s="337"/>
      <c r="NJN668" s="337"/>
      <c r="NJO668" s="337"/>
      <c r="NJP668" s="337"/>
      <c r="NJQ668" s="337"/>
      <c r="NJR668" s="337"/>
      <c r="NJS668" s="337"/>
      <c r="NJT668" s="337"/>
      <c r="NJU668" s="337"/>
      <c r="NJV668" s="337"/>
      <c r="NJW668" s="337"/>
      <c r="NJX668" s="337"/>
      <c r="NJY668" s="337"/>
      <c r="NJZ668" s="337"/>
      <c r="NKA668" s="337"/>
      <c r="NKB668" s="337"/>
      <c r="NKC668" s="337"/>
      <c r="NKD668" s="337"/>
      <c r="NKE668" s="337"/>
      <c r="NKF668" s="337"/>
      <c r="NKG668" s="337"/>
      <c r="NKH668" s="337"/>
      <c r="NKI668" s="337"/>
      <c r="NKJ668" s="337"/>
      <c r="NKK668" s="337"/>
      <c r="NKL668" s="337"/>
      <c r="NKM668" s="337"/>
      <c r="NKN668" s="337"/>
      <c r="NKO668" s="337"/>
      <c r="NKP668" s="337"/>
      <c r="NKQ668" s="337"/>
      <c r="NKR668" s="337"/>
      <c r="NKS668" s="337"/>
      <c r="NKT668" s="337"/>
      <c r="NKU668" s="337"/>
      <c r="NKV668" s="337"/>
      <c r="NKW668" s="337"/>
      <c r="NKX668" s="337"/>
      <c r="NKY668" s="337"/>
      <c r="NKZ668" s="337"/>
      <c r="NLA668" s="337"/>
      <c r="NLB668" s="337"/>
      <c r="NLC668" s="337"/>
      <c r="NLD668" s="337"/>
      <c r="NLE668" s="337"/>
      <c r="NLF668" s="337"/>
      <c r="NLG668" s="337"/>
      <c r="NLH668" s="337"/>
      <c r="NLI668" s="337"/>
      <c r="NLJ668" s="337"/>
      <c r="NLK668" s="337"/>
      <c r="NLL668" s="337"/>
      <c r="NLM668" s="337"/>
      <c r="NLN668" s="337"/>
      <c r="NLO668" s="337"/>
      <c r="NLP668" s="337"/>
      <c r="NLQ668" s="337"/>
      <c r="NLR668" s="337"/>
      <c r="NLS668" s="337"/>
      <c r="NLT668" s="337"/>
      <c r="NLU668" s="337"/>
      <c r="NLV668" s="337"/>
      <c r="NLW668" s="337"/>
      <c r="NLX668" s="337"/>
      <c r="NLY668" s="337"/>
      <c r="NLZ668" s="337"/>
      <c r="NMA668" s="337"/>
      <c r="NMB668" s="337"/>
      <c r="NMC668" s="337"/>
      <c r="NMD668" s="337"/>
      <c r="NME668" s="337"/>
      <c r="NMF668" s="337"/>
      <c r="NMG668" s="337"/>
      <c r="NMH668" s="337"/>
      <c r="NMI668" s="337"/>
      <c r="NMJ668" s="337"/>
      <c r="NMK668" s="337"/>
      <c r="NML668" s="337"/>
      <c r="NMM668" s="337"/>
      <c r="NMN668" s="337"/>
      <c r="NMO668" s="337"/>
      <c r="NMP668" s="337"/>
      <c r="NMQ668" s="337"/>
      <c r="NMR668" s="337"/>
      <c r="NMS668" s="337"/>
      <c r="NMT668" s="337"/>
      <c r="NMU668" s="337"/>
      <c r="NMV668" s="337"/>
      <c r="NMW668" s="337"/>
      <c r="NMX668" s="337"/>
      <c r="NMY668" s="337"/>
      <c r="NMZ668" s="337"/>
      <c r="NNA668" s="337"/>
      <c r="NNB668" s="337"/>
      <c r="NNC668" s="337"/>
      <c r="NND668" s="337"/>
      <c r="NNE668" s="337"/>
      <c r="NNF668" s="337"/>
      <c r="NNG668" s="337"/>
      <c r="NNH668" s="337"/>
      <c r="NNI668" s="337"/>
      <c r="NNJ668" s="337"/>
      <c r="NNK668" s="337"/>
      <c r="NNL668" s="337"/>
      <c r="NNM668" s="337"/>
      <c r="NNN668" s="337"/>
      <c r="NNO668" s="337"/>
      <c r="NNP668" s="337"/>
      <c r="NNQ668" s="337"/>
      <c r="NNR668" s="337"/>
      <c r="NNS668" s="337"/>
      <c r="NNT668" s="337"/>
      <c r="NNU668" s="337"/>
      <c r="NNV668" s="337"/>
      <c r="NNW668" s="337"/>
      <c r="NNX668" s="337"/>
      <c r="NNY668" s="337"/>
      <c r="NNZ668" s="337"/>
      <c r="NOA668" s="337"/>
      <c r="NOB668" s="337"/>
      <c r="NOC668" s="337"/>
      <c r="NOD668" s="337"/>
      <c r="NOE668" s="337"/>
      <c r="NOF668" s="337"/>
      <c r="NOG668" s="337"/>
      <c r="NOH668" s="337"/>
      <c r="NOI668" s="337"/>
      <c r="NOJ668" s="337"/>
      <c r="NOK668" s="337"/>
      <c r="NOL668" s="337"/>
      <c r="NOM668" s="337"/>
      <c r="NON668" s="337"/>
      <c r="NOO668" s="337"/>
      <c r="NOP668" s="337"/>
      <c r="NOQ668" s="337"/>
      <c r="NOR668" s="337"/>
      <c r="NOS668" s="337"/>
      <c r="NOT668" s="337"/>
      <c r="NOU668" s="337"/>
      <c r="NOV668" s="337"/>
      <c r="NOW668" s="337"/>
      <c r="NOX668" s="337"/>
      <c r="NOY668" s="337"/>
      <c r="NOZ668" s="337"/>
      <c r="NPA668" s="337"/>
      <c r="NPB668" s="337"/>
      <c r="NPC668" s="337"/>
      <c r="NPD668" s="337"/>
      <c r="NPE668" s="337"/>
      <c r="NPF668" s="337"/>
      <c r="NPG668" s="337"/>
      <c r="NPH668" s="337"/>
      <c r="NPI668" s="337"/>
      <c r="NPJ668" s="337"/>
      <c r="NPK668" s="337"/>
      <c r="NPL668" s="337"/>
      <c r="NPM668" s="337"/>
      <c r="NPN668" s="337"/>
      <c r="NPO668" s="337"/>
      <c r="NPP668" s="337"/>
      <c r="NPQ668" s="337"/>
      <c r="NPR668" s="337"/>
      <c r="NPS668" s="337"/>
      <c r="NPT668" s="337"/>
      <c r="NPU668" s="337"/>
      <c r="NPV668" s="337"/>
      <c r="NPW668" s="337"/>
      <c r="NPX668" s="337"/>
      <c r="NPY668" s="337"/>
      <c r="NPZ668" s="337"/>
      <c r="NQA668" s="337"/>
      <c r="NQB668" s="337"/>
      <c r="NQC668" s="337"/>
      <c r="NQD668" s="337"/>
      <c r="NQE668" s="337"/>
      <c r="NQF668" s="337"/>
      <c r="NQG668" s="337"/>
      <c r="NQH668" s="337"/>
      <c r="NQI668" s="337"/>
      <c r="NQJ668" s="337"/>
      <c r="NQK668" s="337"/>
      <c r="NQL668" s="337"/>
      <c r="NQM668" s="337"/>
      <c r="NQN668" s="337"/>
      <c r="NQO668" s="337"/>
      <c r="NQP668" s="337"/>
      <c r="NQQ668" s="337"/>
      <c r="NQR668" s="337"/>
      <c r="NQS668" s="337"/>
      <c r="NQT668" s="337"/>
      <c r="NQU668" s="337"/>
      <c r="NQV668" s="337"/>
      <c r="NQW668" s="337"/>
      <c r="NQX668" s="337"/>
      <c r="NQY668" s="337"/>
      <c r="NQZ668" s="337"/>
      <c r="NRA668" s="337"/>
      <c r="NRB668" s="337"/>
      <c r="NRC668" s="337"/>
      <c r="NRD668" s="337"/>
      <c r="NRE668" s="337"/>
      <c r="NRF668" s="337"/>
      <c r="NRG668" s="337"/>
      <c r="NRH668" s="337"/>
      <c r="NRI668" s="337"/>
      <c r="NRJ668" s="337"/>
      <c r="NRK668" s="337"/>
      <c r="NRL668" s="337"/>
      <c r="NRM668" s="337"/>
      <c r="NRN668" s="337"/>
      <c r="NRO668" s="337"/>
      <c r="NRP668" s="337"/>
      <c r="NRQ668" s="337"/>
      <c r="NRR668" s="337"/>
      <c r="NRS668" s="337"/>
      <c r="NRT668" s="337"/>
      <c r="NRU668" s="337"/>
      <c r="NRV668" s="337"/>
      <c r="NRW668" s="337"/>
      <c r="NRX668" s="337"/>
      <c r="NRY668" s="337"/>
      <c r="NRZ668" s="337"/>
      <c r="NSA668" s="337"/>
      <c r="NSB668" s="337"/>
      <c r="NSC668" s="337"/>
      <c r="NSD668" s="337"/>
      <c r="NSE668" s="337"/>
      <c r="NSF668" s="337"/>
      <c r="NSG668" s="337"/>
      <c r="NSH668" s="337"/>
      <c r="NSI668" s="337"/>
      <c r="NSJ668" s="337"/>
      <c r="NSK668" s="337"/>
      <c r="NSL668" s="337"/>
      <c r="NSM668" s="337"/>
      <c r="NSN668" s="337"/>
      <c r="NSO668" s="337"/>
      <c r="NSP668" s="337"/>
      <c r="NSQ668" s="337"/>
      <c r="NSR668" s="337"/>
      <c r="NSS668" s="337"/>
      <c r="NST668" s="337"/>
      <c r="NSU668" s="337"/>
      <c r="NSV668" s="337"/>
      <c r="NSW668" s="337"/>
      <c r="NSX668" s="337"/>
      <c r="NSY668" s="337"/>
      <c r="NSZ668" s="337"/>
      <c r="NTA668" s="337"/>
      <c r="NTB668" s="337"/>
      <c r="NTC668" s="337"/>
      <c r="NTD668" s="337"/>
      <c r="NTE668" s="337"/>
      <c r="NTF668" s="337"/>
      <c r="NTG668" s="337"/>
      <c r="NTH668" s="337"/>
      <c r="NTI668" s="337"/>
      <c r="NTJ668" s="337"/>
      <c r="NTK668" s="337"/>
      <c r="NTL668" s="337"/>
      <c r="NTM668" s="337"/>
      <c r="NTN668" s="337"/>
      <c r="NTO668" s="337"/>
      <c r="NTP668" s="337"/>
      <c r="NTQ668" s="337"/>
      <c r="NTR668" s="337"/>
      <c r="NTS668" s="337"/>
      <c r="NTT668" s="337"/>
      <c r="NTU668" s="337"/>
      <c r="NTV668" s="337"/>
      <c r="NTW668" s="337"/>
      <c r="NTX668" s="337"/>
      <c r="NTY668" s="337"/>
      <c r="NTZ668" s="337"/>
      <c r="NUA668" s="337"/>
      <c r="NUB668" s="337"/>
      <c r="NUC668" s="337"/>
      <c r="NUD668" s="337"/>
      <c r="NUE668" s="337"/>
      <c r="NUF668" s="337"/>
      <c r="NUG668" s="337"/>
      <c r="NUH668" s="337"/>
      <c r="NUI668" s="337"/>
      <c r="NUJ668" s="337"/>
      <c r="NUK668" s="337"/>
      <c r="NUL668" s="337"/>
      <c r="NUM668" s="337"/>
      <c r="NUN668" s="337"/>
      <c r="NUO668" s="337"/>
      <c r="NUP668" s="337"/>
      <c r="NUQ668" s="337"/>
      <c r="NUR668" s="337"/>
      <c r="NUS668" s="337"/>
      <c r="NUT668" s="337"/>
      <c r="NUU668" s="337"/>
      <c r="NUV668" s="337"/>
      <c r="NUW668" s="337"/>
      <c r="NUX668" s="337"/>
      <c r="NUY668" s="337"/>
      <c r="NUZ668" s="337"/>
      <c r="NVA668" s="337"/>
      <c r="NVB668" s="337"/>
      <c r="NVC668" s="337"/>
      <c r="NVD668" s="337"/>
      <c r="NVE668" s="337"/>
      <c r="NVF668" s="337"/>
      <c r="NVG668" s="337"/>
      <c r="NVH668" s="337"/>
      <c r="NVI668" s="337"/>
      <c r="NVJ668" s="337"/>
      <c r="NVK668" s="337"/>
      <c r="NVL668" s="337"/>
      <c r="NVM668" s="337"/>
      <c r="NVN668" s="337"/>
      <c r="NVO668" s="337"/>
      <c r="NVP668" s="337"/>
      <c r="NVQ668" s="337"/>
      <c r="NVR668" s="337"/>
      <c r="NVS668" s="337"/>
      <c r="NVT668" s="337"/>
      <c r="NVU668" s="337"/>
      <c r="NVV668" s="337"/>
      <c r="NVW668" s="337"/>
      <c r="NVX668" s="337"/>
      <c r="NVY668" s="337"/>
      <c r="NVZ668" s="337"/>
      <c r="NWA668" s="337"/>
      <c r="NWB668" s="337"/>
      <c r="NWC668" s="337"/>
      <c r="NWD668" s="337"/>
      <c r="NWE668" s="337"/>
      <c r="NWF668" s="337"/>
      <c r="NWG668" s="337"/>
      <c r="NWH668" s="337"/>
      <c r="NWI668" s="337"/>
      <c r="NWJ668" s="337"/>
      <c r="NWK668" s="337"/>
      <c r="NWL668" s="337"/>
      <c r="NWM668" s="337"/>
      <c r="NWN668" s="337"/>
      <c r="NWO668" s="337"/>
      <c r="NWP668" s="337"/>
      <c r="NWQ668" s="337"/>
      <c r="NWR668" s="337"/>
      <c r="NWS668" s="337"/>
      <c r="NWT668" s="337"/>
      <c r="NWU668" s="337"/>
      <c r="NWV668" s="337"/>
      <c r="NWW668" s="337"/>
      <c r="NWX668" s="337"/>
      <c r="NWY668" s="337"/>
      <c r="NWZ668" s="337"/>
      <c r="NXA668" s="337"/>
      <c r="NXB668" s="337"/>
      <c r="NXC668" s="337"/>
      <c r="NXD668" s="337"/>
      <c r="NXE668" s="337"/>
      <c r="NXF668" s="337"/>
      <c r="NXG668" s="337"/>
      <c r="NXH668" s="337"/>
      <c r="NXI668" s="337"/>
      <c r="NXJ668" s="337"/>
      <c r="NXK668" s="337"/>
      <c r="NXL668" s="337"/>
      <c r="NXM668" s="337"/>
      <c r="NXN668" s="337"/>
      <c r="NXO668" s="337"/>
      <c r="NXP668" s="337"/>
      <c r="NXQ668" s="337"/>
      <c r="NXR668" s="337"/>
      <c r="NXS668" s="337"/>
      <c r="NXT668" s="337"/>
      <c r="NXU668" s="337"/>
      <c r="NXV668" s="337"/>
      <c r="NXW668" s="337"/>
      <c r="NXX668" s="337"/>
      <c r="NXY668" s="337"/>
      <c r="NXZ668" s="337"/>
      <c r="NYA668" s="337"/>
      <c r="NYB668" s="337"/>
      <c r="NYC668" s="337"/>
      <c r="NYD668" s="337"/>
      <c r="NYE668" s="337"/>
      <c r="NYF668" s="337"/>
      <c r="NYG668" s="337"/>
      <c r="NYH668" s="337"/>
      <c r="NYI668" s="337"/>
      <c r="NYJ668" s="337"/>
      <c r="NYK668" s="337"/>
      <c r="NYL668" s="337"/>
      <c r="NYM668" s="337"/>
      <c r="NYN668" s="337"/>
      <c r="NYO668" s="337"/>
      <c r="NYP668" s="337"/>
      <c r="NYQ668" s="337"/>
      <c r="NYR668" s="337"/>
      <c r="NYS668" s="337"/>
      <c r="NYT668" s="337"/>
      <c r="NYU668" s="337"/>
      <c r="NYV668" s="337"/>
      <c r="NYW668" s="337"/>
      <c r="NYX668" s="337"/>
      <c r="NYY668" s="337"/>
      <c r="NYZ668" s="337"/>
      <c r="NZA668" s="337"/>
      <c r="NZB668" s="337"/>
      <c r="NZC668" s="337"/>
      <c r="NZD668" s="337"/>
      <c r="NZE668" s="337"/>
      <c r="NZF668" s="337"/>
      <c r="NZG668" s="337"/>
      <c r="NZH668" s="337"/>
      <c r="NZI668" s="337"/>
      <c r="NZJ668" s="337"/>
      <c r="NZK668" s="337"/>
      <c r="NZL668" s="337"/>
      <c r="NZM668" s="337"/>
      <c r="NZN668" s="337"/>
      <c r="NZO668" s="337"/>
      <c r="NZP668" s="337"/>
      <c r="NZQ668" s="337"/>
      <c r="NZR668" s="337"/>
      <c r="NZS668" s="337"/>
      <c r="NZT668" s="337"/>
      <c r="NZU668" s="337"/>
      <c r="NZV668" s="337"/>
      <c r="NZW668" s="337"/>
      <c r="NZX668" s="337"/>
      <c r="NZY668" s="337"/>
      <c r="NZZ668" s="337"/>
      <c r="OAA668" s="337"/>
      <c r="OAB668" s="337"/>
      <c r="OAC668" s="337"/>
      <c r="OAD668" s="337"/>
      <c r="OAE668" s="337"/>
      <c r="OAF668" s="337"/>
      <c r="OAG668" s="337"/>
      <c r="OAH668" s="337"/>
      <c r="OAI668" s="337"/>
      <c r="OAJ668" s="337"/>
      <c r="OAK668" s="337"/>
      <c r="OAL668" s="337"/>
      <c r="OAM668" s="337"/>
      <c r="OAN668" s="337"/>
      <c r="OAO668" s="337"/>
      <c r="OAP668" s="337"/>
      <c r="OAQ668" s="337"/>
      <c r="OAR668" s="337"/>
      <c r="OAS668" s="337"/>
      <c r="OAT668" s="337"/>
      <c r="OAU668" s="337"/>
      <c r="OAV668" s="337"/>
      <c r="OAW668" s="337"/>
      <c r="OAX668" s="337"/>
      <c r="OAY668" s="337"/>
      <c r="OAZ668" s="337"/>
      <c r="OBA668" s="337"/>
      <c r="OBB668" s="337"/>
      <c r="OBC668" s="337"/>
      <c r="OBD668" s="337"/>
      <c r="OBE668" s="337"/>
      <c r="OBF668" s="337"/>
      <c r="OBG668" s="337"/>
      <c r="OBH668" s="337"/>
      <c r="OBI668" s="337"/>
      <c r="OBJ668" s="337"/>
      <c r="OBK668" s="337"/>
      <c r="OBL668" s="337"/>
      <c r="OBM668" s="337"/>
      <c r="OBN668" s="337"/>
      <c r="OBO668" s="337"/>
      <c r="OBP668" s="337"/>
      <c r="OBQ668" s="337"/>
      <c r="OBR668" s="337"/>
      <c r="OBS668" s="337"/>
      <c r="OBT668" s="337"/>
      <c r="OBU668" s="337"/>
      <c r="OBV668" s="337"/>
      <c r="OBW668" s="337"/>
      <c r="OBX668" s="337"/>
      <c r="OBY668" s="337"/>
      <c r="OBZ668" s="337"/>
      <c r="OCA668" s="337"/>
      <c r="OCB668" s="337"/>
      <c r="OCC668" s="337"/>
      <c r="OCD668" s="337"/>
      <c r="OCE668" s="337"/>
      <c r="OCF668" s="337"/>
      <c r="OCG668" s="337"/>
      <c r="OCH668" s="337"/>
      <c r="OCI668" s="337"/>
      <c r="OCJ668" s="337"/>
      <c r="OCK668" s="337"/>
      <c r="OCL668" s="337"/>
      <c r="OCM668" s="337"/>
      <c r="OCN668" s="337"/>
      <c r="OCO668" s="337"/>
      <c r="OCP668" s="337"/>
      <c r="OCQ668" s="337"/>
      <c r="OCR668" s="337"/>
      <c r="OCS668" s="337"/>
      <c r="OCT668" s="337"/>
      <c r="OCU668" s="337"/>
      <c r="OCV668" s="337"/>
      <c r="OCW668" s="337"/>
      <c r="OCX668" s="337"/>
      <c r="OCY668" s="337"/>
      <c r="OCZ668" s="337"/>
      <c r="ODA668" s="337"/>
      <c r="ODB668" s="337"/>
      <c r="ODC668" s="337"/>
      <c r="ODD668" s="337"/>
      <c r="ODE668" s="337"/>
      <c r="ODF668" s="337"/>
      <c r="ODG668" s="337"/>
      <c r="ODH668" s="337"/>
      <c r="ODI668" s="337"/>
      <c r="ODJ668" s="337"/>
      <c r="ODK668" s="337"/>
      <c r="ODL668" s="337"/>
      <c r="ODM668" s="337"/>
      <c r="ODN668" s="337"/>
      <c r="ODO668" s="337"/>
      <c r="ODP668" s="337"/>
      <c r="ODQ668" s="337"/>
      <c r="ODR668" s="337"/>
      <c r="ODS668" s="337"/>
      <c r="ODT668" s="337"/>
      <c r="ODU668" s="337"/>
      <c r="ODV668" s="337"/>
      <c r="ODW668" s="337"/>
      <c r="ODX668" s="337"/>
      <c r="ODY668" s="337"/>
      <c r="ODZ668" s="337"/>
      <c r="OEA668" s="337"/>
      <c r="OEB668" s="337"/>
      <c r="OEC668" s="337"/>
      <c r="OED668" s="337"/>
      <c r="OEE668" s="337"/>
      <c r="OEF668" s="337"/>
      <c r="OEG668" s="337"/>
      <c r="OEH668" s="337"/>
      <c r="OEI668" s="337"/>
      <c r="OEJ668" s="337"/>
      <c r="OEK668" s="337"/>
      <c r="OEL668" s="337"/>
      <c r="OEM668" s="337"/>
      <c r="OEN668" s="337"/>
      <c r="OEO668" s="337"/>
      <c r="OEP668" s="337"/>
      <c r="OEQ668" s="337"/>
      <c r="OER668" s="337"/>
      <c r="OES668" s="337"/>
      <c r="OET668" s="337"/>
      <c r="OEU668" s="337"/>
      <c r="OEV668" s="337"/>
      <c r="OEW668" s="337"/>
      <c r="OEX668" s="337"/>
      <c r="OEY668" s="337"/>
      <c r="OEZ668" s="337"/>
      <c r="OFA668" s="337"/>
      <c r="OFB668" s="337"/>
      <c r="OFC668" s="337"/>
      <c r="OFD668" s="337"/>
      <c r="OFE668" s="337"/>
      <c r="OFF668" s="337"/>
      <c r="OFG668" s="337"/>
      <c r="OFH668" s="337"/>
      <c r="OFI668" s="337"/>
      <c r="OFJ668" s="337"/>
      <c r="OFK668" s="337"/>
      <c r="OFL668" s="337"/>
      <c r="OFM668" s="337"/>
      <c r="OFN668" s="337"/>
      <c r="OFO668" s="337"/>
      <c r="OFP668" s="337"/>
      <c r="OFQ668" s="337"/>
      <c r="OFR668" s="337"/>
      <c r="OFS668" s="337"/>
      <c r="OFT668" s="337"/>
      <c r="OFU668" s="337"/>
      <c r="OFV668" s="337"/>
      <c r="OFW668" s="337"/>
      <c r="OFX668" s="337"/>
      <c r="OFY668" s="337"/>
      <c r="OFZ668" s="337"/>
      <c r="OGA668" s="337"/>
      <c r="OGB668" s="337"/>
      <c r="OGC668" s="337"/>
      <c r="OGD668" s="337"/>
      <c r="OGE668" s="337"/>
      <c r="OGF668" s="337"/>
      <c r="OGG668" s="337"/>
      <c r="OGH668" s="337"/>
      <c r="OGI668" s="337"/>
      <c r="OGJ668" s="337"/>
      <c r="OGK668" s="337"/>
      <c r="OGL668" s="337"/>
      <c r="OGM668" s="337"/>
      <c r="OGN668" s="337"/>
      <c r="OGO668" s="337"/>
      <c r="OGP668" s="337"/>
      <c r="OGQ668" s="337"/>
      <c r="OGR668" s="337"/>
      <c r="OGS668" s="337"/>
      <c r="OGT668" s="337"/>
      <c r="OGU668" s="337"/>
      <c r="OGV668" s="337"/>
      <c r="OGW668" s="337"/>
      <c r="OGX668" s="337"/>
      <c r="OGY668" s="337"/>
      <c r="OGZ668" s="337"/>
      <c r="OHA668" s="337"/>
      <c r="OHB668" s="337"/>
      <c r="OHC668" s="337"/>
      <c r="OHD668" s="337"/>
      <c r="OHE668" s="337"/>
      <c r="OHF668" s="337"/>
      <c r="OHG668" s="337"/>
      <c r="OHH668" s="337"/>
      <c r="OHI668" s="337"/>
      <c r="OHJ668" s="337"/>
      <c r="OHK668" s="337"/>
      <c r="OHL668" s="337"/>
      <c r="OHM668" s="337"/>
      <c r="OHN668" s="337"/>
      <c r="OHO668" s="337"/>
      <c r="OHP668" s="337"/>
      <c r="OHQ668" s="337"/>
      <c r="OHR668" s="337"/>
      <c r="OHS668" s="337"/>
      <c r="OHT668" s="337"/>
      <c r="OHU668" s="337"/>
      <c r="OHV668" s="337"/>
      <c r="OHW668" s="337"/>
      <c r="OHX668" s="337"/>
      <c r="OHY668" s="337"/>
      <c r="OHZ668" s="337"/>
      <c r="OIA668" s="337"/>
      <c r="OIB668" s="337"/>
      <c r="OIC668" s="337"/>
      <c r="OID668" s="337"/>
      <c r="OIE668" s="337"/>
      <c r="OIF668" s="337"/>
      <c r="OIG668" s="337"/>
      <c r="OIH668" s="337"/>
      <c r="OII668" s="337"/>
      <c r="OIJ668" s="337"/>
      <c r="OIK668" s="337"/>
      <c r="OIL668" s="337"/>
      <c r="OIM668" s="337"/>
      <c r="OIN668" s="337"/>
      <c r="OIO668" s="337"/>
      <c r="OIP668" s="337"/>
      <c r="OIQ668" s="337"/>
      <c r="OIR668" s="337"/>
      <c r="OIS668" s="337"/>
      <c r="OIT668" s="337"/>
      <c r="OIU668" s="337"/>
      <c r="OIV668" s="337"/>
      <c r="OIW668" s="337"/>
      <c r="OIX668" s="337"/>
      <c r="OIY668" s="337"/>
      <c r="OIZ668" s="337"/>
      <c r="OJA668" s="337"/>
      <c r="OJB668" s="337"/>
      <c r="OJC668" s="337"/>
      <c r="OJD668" s="337"/>
      <c r="OJE668" s="337"/>
      <c r="OJF668" s="337"/>
      <c r="OJG668" s="337"/>
      <c r="OJH668" s="337"/>
      <c r="OJI668" s="337"/>
      <c r="OJJ668" s="337"/>
      <c r="OJK668" s="337"/>
      <c r="OJL668" s="337"/>
      <c r="OJM668" s="337"/>
      <c r="OJN668" s="337"/>
      <c r="OJO668" s="337"/>
      <c r="OJP668" s="337"/>
      <c r="OJQ668" s="337"/>
      <c r="OJR668" s="337"/>
      <c r="OJS668" s="337"/>
      <c r="OJT668" s="337"/>
      <c r="OJU668" s="337"/>
      <c r="OJV668" s="337"/>
      <c r="OJW668" s="337"/>
      <c r="OJX668" s="337"/>
      <c r="OJY668" s="337"/>
      <c r="OJZ668" s="337"/>
      <c r="OKA668" s="337"/>
      <c r="OKB668" s="337"/>
      <c r="OKC668" s="337"/>
      <c r="OKD668" s="337"/>
      <c r="OKE668" s="337"/>
      <c r="OKF668" s="337"/>
      <c r="OKG668" s="337"/>
      <c r="OKH668" s="337"/>
      <c r="OKI668" s="337"/>
      <c r="OKJ668" s="337"/>
      <c r="OKK668" s="337"/>
      <c r="OKL668" s="337"/>
      <c r="OKM668" s="337"/>
      <c r="OKN668" s="337"/>
      <c r="OKO668" s="337"/>
      <c r="OKP668" s="337"/>
      <c r="OKQ668" s="337"/>
      <c r="OKR668" s="337"/>
      <c r="OKS668" s="337"/>
      <c r="OKT668" s="337"/>
      <c r="OKU668" s="337"/>
      <c r="OKV668" s="337"/>
      <c r="OKW668" s="337"/>
      <c r="OKX668" s="337"/>
      <c r="OKY668" s="337"/>
      <c r="OKZ668" s="337"/>
      <c r="OLA668" s="337"/>
      <c r="OLB668" s="337"/>
      <c r="OLC668" s="337"/>
      <c r="OLD668" s="337"/>
      <c r="OLE668" s="337"/>
      <c r="OLF668" s="337"/>
      <c r="OLG668" s="337"/>
      <c r="OLH668" s="337"/>
      <c r="OLI668" s="337"/>
      <c r="OLJ668" s="337"/>
      <c r="OLK668" s="337"/>
      <c r="OLL668" s="337"/>
      <c r="OLM668" s="337"/>
      <c r="OLN668" s="337"/>
      <c r="OLO668" s="337"/>
      <c r="OLP668" s="337"/>
      <c r="OLQ668" s="337"/>
      <c r="OLR668" s="337"/>
      <c r="OLS668" s="337"/>
      <c r="OLT668" s="337"/>
      <c r="OLU668" s="337"/>
      <c r="OLV668" s="337"/>
      <c r="OLW668" s="337"/>
      <c r="OLX668" s="337"/>
      <c r="OLY668" s="337"/>
      <c r="OLZ668" s="337"/>
      <c r="OMA668" s="337"/>
      <c r="OMB668" s="337"/>
      <c r="OMC668" s="337"/>
      <c r="OMD668" s="337"/>
      <c r="OME668" s="337"/>
      <c r="OMF668" s="337"/>
      <c r="OMG668" s="337"/>
      <c r="OMH668" s="337"/>
      <c r="OMI668" s="337"/>
      <c r="OMJ668" s="337"/>
      <c r="OMK668" s="337"/>
      <c r="OML668" s="337"/>
      <c r="OMM668" s="337"/>
      <c r="OMN668" s="337"/>
      <c r="OMO668" s="337"/>
      <c r="OMP668" s="337"/>
      <c r="OMQ668" s="337"/>
      <c r="OMR668" s="337"/>
      <c r="OMS668" s="337"/>
      <c r="OMT668" s="337"/>
      <c r="OMU668" s="337"/>
      <c r="OMV668" s="337"/>
      <c r="OMW668" s="337"/>
      <c r="OMX668" s="337"/>
      <c r="OMY668" s="337"/>
      <c r="OMZ668" s="337"/>
      <c r="ONA668" s="337"/>
      <c r="ONB668" s="337"/>
      <c r="ONC668" s="337"/>
      <c r="OND668" s="337"/>
      <c r="ONE668" s="337"/>
      <c r="ONF668" s="337"/>
      <c r="ONG668" s="337"/>
      <c r="ONH668" s="337"/>
      <c r="ONI668" s="337"/>
      <c r="ONJ668" s="337"/>
      <c r="ONK668" s="337"/>
      <c r="ONL668" s="337"/>
      <c r="ONM668" s="337"/>
      <c r="ONN668" s="337"/>
      <c r="ONO668" s="337"/>
      <c r="ONP668" s="337"/>
      <c r="ONQ668" s="337"/>
      <c r="ONR668" s="337"/>
      <c r="ONS668" s="337"/>
      <c r="ONT668" s="337"/>
      <c r="ONU668" s="337"/>
      <c r="ONV668" s="337"/>
      <c r="ONW668" s="337"/>
      <c r="ONX668" s="337"/>
      <c r="ONY668" s="337"/>
      <c r="ONZ668" s="337"/>
      <c r="OOA668" s="337"/>
      <c r="OOB668" s="337"/>
      <c r="OOC668" s="337"/>
      <c r="OOD668" s="337"/>
      <c r="OOE668" s="337"/>
      <c r="OOF668" s="337"/>
      <c r="OOG668" s="337"/>
      <c r="OOH668" s="337"/>
      <c r="OOI668" s="337"/>
      <c r="OOJ668" s="337"/>
      <c r="OOK668" s="337"/>
      <c r="OOL668" s="337"/>
      <c r="OOM668" s="337"/>
      <c r="OON668" s="337"/>
      <c r="OOO668" s="337"/>
      <c r="OOP668" s="337"/>
      <c r="OOQ668" s="337"/>
      <c r="OOR668" s="337"/>
      <c r="OOS668" s="337"/>
      <c r="OOT668" s="337"/>
      <c r="OOU668" s="337"/>
      <c r="OOV668" s="337"/>
      <c r="OOW668" s="337"/>
      <c r="OOX668" s="337"/>
      <c r="OOY668" s="337"/>
      <c r="OOZ668" s="337"/>
      <c r="OPA668" s="337"/>
      <c r="OPB668" s="337"/>
      <c r="OPC668" s="337"/>
      <c r="OPD668" s="337"/>
      <c r="OPE668" s="337"/>
      <c r="OPF668" s="337"/>
      <c r="OPG668" s="337"/>
      <c r="OPH668" s="337"/>
      <c r="OPI668" s="337"/>
      <c r="OPJ668" s="337"/>
      <c r="OPK668" s="337"/>
      <c r="OPL668" s="337"/>
      <c r="OPM668" s="337"/>
      <c r="OPN668" s="337"/>
      <c r="OPO668" s="337"/>
      <c r="OPP668" s="337"/>
      <c r="OPQ668" s="337"/>
      <c r="OPR668" s="337"/>
      <c r="OPS668" s="337"/>
      <c r="OPT668" s="337"/>
      <c r="OPU668" s="337"/>
      <c r="OPV668" s="337"/>
      <c r="OPW668" s="337"/>
      <c r="OPX668" s="337"/>
      <c r="OPY668" s="337"/>
      <c r="OPZ668" s="337"/>
      <c r="OQA668" s="337"/>
      <c r="OQB668" s="337"/>
      <c r="OQC668" s="337"/>
      <c r="OQD668" s="337"/>
      <c r="OQE668" s="337"/>
      <c r="OQF668" s="337"/>
      <c r="OQG668" s="337"/>
      <c r="OQH668" s="337"/>
      <c r="OQI668" s="337"/>
      <c r="OQJ668" s="337"/>
      <c r="OQK668" s="337"/>
      <c r="OQL668" s="337"/>
      <c r="OQM668" s="337"/>
      <c r="OQN668" s="337"/>
      <c r="OQO668" s="337"/>
      <c r="OQP668" s="337"/>
      <c r="OQQ668" s="337"/>
      <c r="OQR668" s="337"/>
      <c r="OQS668" s="337"/>
      <c r="OQT668" s="337"/>
      <c r="OQU668" s="337"/>
      <c r="OQV668" s="337"/>
      <c r="OQW668" s="337"/>
      <c r="OQX668" s="337"/>
      <c r="OQY668" s="337"/>
      <c r="OQZ668" s="337"/>
      <c r="ORA668" s="337"/>
      <c r="ORB668" s="337"/>
      <c r="ORC668" s="337"/>
      <c r="ORD668" s="337"/>
      <c r="ORE668" s="337"/>
      <c r="ORF668" s="337"/>
      <c r="ORG668" s="337"/>
      <c r="ORH668" s="337"/>
      <c r="ORI668" s="337"/>
      <c r="ORJ668" s="337"/>
      <c r="ORK668" s="337"/>
      <c r="ORL668" s="337"/>
      <c r="ORM668" s="337"/>
      <c r="ORN668" s="337"/>
      <c r="ORO668" s="337"/>
      <c r="ORP668" s="337"/>
      <c r="ORQ668" s="337"/>
      <c r="ORR668" s="337"/>
      <c r="ORS668" s="337"/>
      <c r="ORT668" s="337"/>
      <c r="ORU668" s="337"/>
      <c r="ORV668" s="337"/>
      <c r="ORW668" s="337"/>
      <c r="ORX668" s="337"/>
      <c r="ORY668" s="337"/>
      <c r="ORZ668" s="337"/>
      <c r="OSA668" s="337"/>
      <c r="OSB668" s="337"/>
      <c r="OSC668" s="337"/>
      <c r="OSD668" s="337"/>
      <c r="OSE668" s="337"/>
      <c r="OSF668" s="337"/>
      <c r="OSG668" s="337"/>
      <c r="OSH668" s="337"/>
      <c r="OSI668" s="337"/>
      <c r="OSJ668" s="337"/>
      <c r="OSK668" s="337"/>
      <c r="OSL668" s="337"/>
      <c r="OSM668" s="337"/>
      <c r="OSN668" s="337"/>
      <c r="OSO668" s="337"/>
      <c r="OSP668" s="337"/>
      <c r="OSQ668" s="337"/>
      <c r="OSR668" s="337"/>
      <c r="OSS668" s="337"/>
      <c r="OST668" s="337"/>
      <c r="OSU668" s="337"/>
      <c r="OSV668" s="337"/>
      <c r="OSW668" s="337"/>
      <c r="OSX668" s="337"/>
      <c r="OSY668" s="337"/>
      <c r="OSZ668" s="337"/>
      <c r="OTA668" s="337"/>
      <c r="OTB668" s="337"/>
      <c r="OTC668" s="337"/>
      <c r="OTD668" s="337"/>
      <c r="OTE668" s="337"/>
      <c r="OTF668" s="337"/>
      <c r="OTG668" s="337"/>
      <c r="OTH668" s="337"/>
      <c r="OTI668" s="337"/>
      <c r="OTJ668" s="337"/>
      <c r="OTK668" s="337"/>
      <c r="OTL668" s="337"/>
      <c r="OTM668" s="337"/>
      <c r="OTN668" s="337"/>
      <c r="OTO668" s="337"/>
      <c r="OTP668" s="337"/>
      <c r="OTQ668" s="337"/>
      <c r="OTR668" s="337"/>
      <c r="OTS668" s="337"/>
      <c r="OTT668" s="337"/>
      <c r="OTU668" s="337"/>
      <c r="OTV668" s="337"/>
      <c r="OTW668" s="337"/>
      <c r="OTX668" s="337"/>
      <c r="OTY668" s="337"/>
      <c r="OTZ668" s="337"/>
      <c r="OUA668" s="337"/>
      <c r="OUB668" s="337"/>
      <c r="OUC668" s="337"/>
      <c r="OUD668" s="337"/>
      <c r="OUE668" s="337"/>
      <c r="OUF668" s="337"/>
      <c r="OUG668" s="337"/>
      <c r="OUH668" s="337"/>
      <c r="OUI668" s="337"/>
      <c r="OUJ668" s="337"/>
      <c r="OUK668" s="337"/>
      <c r="OUL668" s="337"/>
      <c r="OUM668" s="337"/>
      <c r="OUN668" s="337"/>
      <c r="OUO668" s="337"/>
      <c r="OUP668" s="337"/>
      <c r="OUQ668" s="337"/>
      <c r="OUR668" s="337"/>
      <c r="OUS668" s="337"/>
      <c r="OUT668" s="337"/>
      <c r="OUU668" s="337"/>
      <c r="OUV668" s="337"/>
      <c r="OUW668" s="337"/>
      <c r="OUX668" s="337"/>
      <c r="OUY668" s="337"/>
      <c r="OUZ668" s="337"/>
      <c r="OVA668" s="337"/>
      <c r="OVB668" s="337"/>
      <c r="OVC668" s="337"/>
      <c r="OVD668" s="337"/>
      <c r="OVE668" s="337"/>
      <c r="OVF668" s="337"/>
      <c r="OVG668" s="337"/>
      <c r="OVH668" s="337"/>
      <c r="OVI668" s="337"/>
      <c r="OVJ668" s="337"/>
      <c r="OVK668" s="337"/>
      <c r="OVL668" s="337"/>
      <c r="OVM668" s="337"/>
      <c r="OVN668" s="337"/>
      <c r="OVO668" s="337"/>
      <c r="OVP668" s="337"/>
      <c r="OVQ668" s="337"/>
      <c r="OVR668" s="337"/>
      <c r="OVS668" s="337"/>
      <c r="OVT668" s="337"/>
      <c r="OVU668" s="337"/>
      <c r="OVV668" s="337"/>
      <c r="OVW668" s="337"/>
      <c r="OVX668" s="337"/>
      <c r="OVY668" s="337"/>
      <c r="OVZ668" s="337"/>
      <c r="OWA668" s="337"/>
      <c r="OWB668" s="337"/>
      <c r="OWC668" s="337"/>
      <c r="OWD668" s="337"/>
      <c r="OWE668" s="337"/>
      <c r="OWF668" s="337"/>
      <c r="OWG668" s="337"/>
      <c r="OWH668" s="337"/>
      <c r="OWI668" s="337"/>
      <c r="OWJ668" s="337"/>
      <c r="OWK668" s="337"/>
      <c r="OWL668" s="337"/>
      <c r="OWM668" s="337"/>
      <c r="OWN668" s="337"/>
      <c r="OWO668" s="337"/>
      <c r="OWP668" s="337"/>
      <c r="OWQ668" s="337"/>
      <c r="OWR668" s="337"/>
      <c r="OWS668" s="337"/>
      <c r="OWT668" s="337"/>
      <c r="OWU668" s="337"/>
      <c r="OWV668" s="337"/>
      <c r="OWW668" s="337"/>
      <c r="OWX668" s="337"/>
      <c r="OWY668" s="337"/>
      <c r="OWZ668" s="337"/>
      <c r="OXA668" s="337"/>
      <c r="OXB668" s="337"/>
      <c r="OXC668" s="337"/>
      <c r="OXD668" s="337"/>
      <c r="OXE668" s="337"/>
      <c r="OXF668" s="337"/>
      <c r="OXG668" s="337"/>
      <c r="OXH668" s="337"/>
      <c r="OXI668" s="337"/>
      <c r="OXJ668" s="337"/>
      <c r="OXK668" s="337"/>
      <c r="OXL668" s="337"/>
      <c r="OXM668" s="337"/>
      <c r="OXN668" s="337"/>
      <c r="OXO668" s="337"/>
      <c r="OXP668" s="337"/>
      <c r="OXQ668" s="337"/>
      <c r="OXR668" s="337"/>
      <c r="OXS668" s="337"/>
      <c r="OXT668" s="337"/>
      <c r="OXU668" s="337"/>
      <c r="OXV668" s="337"/>
      <c r="OXW668" s="337"/>
      <c r="OXX668" s="337"/>
      <c r="OXY668" s="337"/>
      <c r="OXZ668" s="337"/>
      <c r="OYA668" s="337"/>
      <c r="OYB668" s="337"/>
      <c r="OYC668" s="337"/>
      <c r="OYD668" s="337"/>
      <c r="OYE668" s="337"/>
      <c r="OYF668" s="337"/>
      <c r="OYG668" s="337"/>
      <c r="OYH668" s="337"/>
      <c r="OYI668" s="337"/>
      <c r="OYJ668" s="337"/>
      <c r="OYK668" s="337"/>
      <c r="OYL668" s="337"/>
      <c r="OYM668" s="337"/>
      <c r="OYN668" s="337"/>
      <c r="OYO668" s="337"/>
      <c r="OYP668" s="337"/>
      <c r="OYQ668" s="337"/>
      <c r="OYR668" s="337"/>
      <c r="OYS668" s="337"/>
      <c r="OYT668" s="337"/>
      <c r="OYU668" s="337"/>
      <c r="OYV668" s="337"/>
      <c r="OYW668" s="337"/>
      <c r="OYX668" s="337"/>
      <c r="OYY668" s="337"/>
      <c r="OYZ668" s="337"/>
      <c r="OZA668" s="337"/>
      <c r="OZB668" s="337"/>
      <c r="OZC668" s="337"/>
      <c r="OZD668" s="337"/>
      <c r="OZE668" s="337"/>
      <c r="OZF668" s="337"/>
      <c r="OZG668" s="337"/>
      <c r="OZH668" s="337"/>
      <c r="OZI668" s="337"/>
      <c r="OZJ668" s="337"/>
      <c r="OZK668" s="337"/>
      <c r="OZL668" s="337"/>
      <c r="OZM668" s="337"/>
      <c r="OZN668" s="337"/>
      <c r="OZO668" s="337"/>
      <c r="OZP668" s="337"/>
      <c r="OZQ668" s="337"/>
      <c r="OZR668" s="337"/>
      <c r="OZS668" s="337"/>
      <c r="OZT668" s="337"/>
      <c r="OZU668" s="337"/>
      <c r="OZV668" s="337"/>
      <c r="OZW668" s="337"/>
      <c r="OZX668" s="337"/>
      <c r="OZY668" s="337"/>
      <c r="OZZ668" s="337"/>
      <c r="PAA668" s="337"/>
      <c r="PAB668" s="337"/>
      <c r="PAC668" s="337"/>
      <c r="PAD668" s="337"/>
      <c r="PAE668" s="337"/>
      <c r="PAF668" s="337"/>
      <c r="PAG668" s="337"/>
      <c r="PAH668" s="337"/>
      <c r="PAI668" s="337"/>
      <c r="PAJ668" s="337"/>
      <c r="PAK668" s="337"/>
      <c r="PAL668" s="337"/>
      <c r="PAM668" s="337"/>
      <c r="PAN668" s="337"/>
      <c r="PAO668" s="337"/>
      <c r="PAP668" s="337"/>
      <c r="PAQ668" s="337"/>
      <c r="PAR668" s="337"/>
      <c r="PAS668" s="337"/>
      <c r="PAT668" s="337"/>
      <c r="PAU668" s="337"/>
      <c r="PAV668" s="337"/>
      <c r="PAW668" s="337"/>
      <c r="PAX668" s="337"/>
      <c r="PAY668" s="337"/>
      <c r="PAZ668" s="337"/>
      <c r="PBA668" s="337"/>
      <c r="PBB668" s="337"/>
      <c r="PBC668" s="337"/>
      <c r="PBD668" s="337"/>
      <c r="PBE668" s="337"/>
      <c r="PBF668" s="337"/>
      <c r="PBG668" s="337"/>
      <c r="PBH668" s="337"/>
      <c r="PBI668" s="337"/>
      <c r="PBJ668" s="337"/>
      <c r="PBK668" s="337"/>
      <c r="PBL668" s="337"/>
      <c r="PBM668" s="337"/>
      <c r="PBN668" s="337"/>
      <c r="PBO668" s="337"/>
      <c r="PBP668" s="337"/>
      <c r="PBQ668" s="337"/>
      <c r="PBR668" s="337"/>
      <c r="PBS668" s="337"/>
      <c r="PBT668" s="337"/>
      <c r="PBU668" s="337"/>
      <c r="PBV668" s="337"/>
      <c r="PBW668" s="337"/>
      <c r="PBX668" s="337"/>
      <c r="PBY668" s="337"/>
      <c r="PBZ668" s="337"/>
      <c r="PCA668" s="337"/>
      <c r="PCB668" s="337"/>
      <c r="PCC668" s="337"/>
      <c r="PCD668" s="337"/>
      <c r="PCE668" s="337"/>
      <c r="PCF668" s="337"/>
      <c r="PCG668" s="337"/>
      <c r="PCH668" s="337"/>
      <c r="PCI668" s="337"/>
      <c r="PCJ668" s="337"/>
      <c r="PCK668" s="337"/>
      <c r="PCL668" s="337"/>
      <c r="PCM668" s="337"/>
      <c r="PCN668" s="337"/>
      <c r="PCO668" s="337"/>
      <c r="PCP668" s="337"/>
      <c r="PCQ668" s="337"/>
      <c r="PCR668" s="337"/>
      <c r="PCS668" s="337"/>
      <c r="PCT668" s="337"/>
      <c r="PCU668" s="337"/>
      <c r="PCV668" s="337"/>
      <c r="PCW668" s="337"/>
      <c r="PCX668" s="337"/>
      <c r="PCY668" s="337"/>
      <c r="PCZ668" s="337"/>
      <c r="PDA668" s="337"/>
      <c r="PDB668" s="337"/>
      <c r="PDC668" s="337"/>
      <c r="PDD668" s="337"/>
      <c r="PDE668" s="337"/>
      <c r="PDF668" s="337"/>
      <c r="PDG668" s="337"/>
      <c r="PDH668" s="337"/>
      <c r="PDI668" s="337"/>
      <c r="PDJ668" s="337"/>
      <c r="PDK668" s="337"/>
      <c r="PDL668" s="337"/>
      <c r="PDM668" s="337"/>
      <c r="PDN668" s="337"/>
      <c r="PDO668" s="337"/>
      <c r="PDP668" s="337"/>
      <c r="PDQ668" s="337"/>
      <c r="PDR668" s="337"/>
      <c r="PDS668" s="337"/>
      <c r="PDT668" s="337"/>
      <c r="PDU668" s="337"/>
      <c r="PDV668" s="337"/>
      <c r="PDW668" s="337"/>
      <c r="PDX668" s="337"/>
      <c r="PDY668" s="337"/>
      <c r="PDZ668" s="337"/>
      <c r="PEA668" s="337"/>
      <c r="PEB668" s="337"/>
      <c r="PEC668" s="337"/>
      <c r="PED668" s="337"/>
      <c r="PEE668" s="337"/>
      <c r="PEF668" s="337"/>
      <c r="PEG668" s="337"/>
      <c r="PEH668" s="337"/>
      <c r="PEI668" s="337"/>
      <c r="PEJ668" s="337"/>
      <c r="PEK668" s="337"/>
      <c r="PEL668" s="337"/>
      <c r="PEM668" s="337"/>
      <c r="PEN668" s="337"/>
      <c r="PEO668" s="337"/>
      <c r="PEP668" s="337"/>
      <c r="PEQ668" s="337"/>
      <c r="PER668" s="337"/>
      <c r="PES668" s="337"/>
      <c r="PET668" s="337"/>
      <c r="PEU668" s="337"/>
      <c r="PEV668" s="337"/>
      <c r="PEW668" s="337"/>
      <c r="PEX668" s="337"/>
      <c r="PEY668" s="337"/>
      <c r="PEZ668" s="337"/>
      <c r="PFA668" s="337"/>
      <c r="PFB668" s="337"/>
      <c r="PFC668" s="337"/>
      <c r="PFD668" s="337"/>
      <c r="PFE668" s="337"/>
      <c r="PFF668" s="337"/>
      <c r="PFG668" s="337"/>
      <c r="PFH668" s="337"/>
      <c r="PFI668" s="337"/>
      <c r="PFJ668" s="337"/>
      <c r="PFK668" s="337"/>
      <c r="PFL668" s="337"/>
      <c r="PFM668" s="337"/>
      <c r="PFN668" s="337"/>
      <c r="PFO668" s="337"/>
      <c r="PFP668" s="337"/>
      <c r="PFQ668" s="337"/>
      <c r="PFR668" s="337"/>
      <c r="PFS668" s="337"/>
      <c r="PFT668" s="337"/>
      <c r="PFU668" s="337"/>
      <c r="PFV668" s="337"/>
      <c r="PFW668" s="337"/>
      <c r="PFX668" s="337"/>
      <c r="PFY668" s="337"/>
      <c r="PFZ668" s="337"/>
      <c r="PGA668" s="337"/>
      <c r="PGB668" s="337"/>
      <c r="PGC668" s="337"/>
      <c r="PGD668" s="337"/>
      <c r="PGE668" s="337"/>
      <c r="PGF668" s="337"/>
      <c r="PGG668" s="337"/>
      <c r="PGH668" s="337"/>
      <c r="PGI668" s="337"/>
      <c r="PGJ668" s="337"/>
      <c r="PGK668" s="337"/>
      <c r="PGL668" s="337"/>
      <c r="PGM668" s="337"/>
      <c r="PGN668" s="337"/>
      <c r="PGO668" s="337"/>
      <c r="PGP668" s="337"/>
      <c r="PGQ668" s="337"/>
      <c r="PGR668" s="337"/>
      <c r="PGS668" s="337"/>
      <c r="PGT668" s="337"/>
      <c r="PGU668" s="337"/>
      <c r="PGV668" s="337"/>
      <c r="PGW668" s="337"/>
      <c r="PGX668" s="337"/>
      <c r="PGY668" s="337"/>
      <c r="PGZ668" s="337"/>
      <c r="PHA668" s="337"/>
      <c r="PHB668" s="337"/>
      <c r="PHC668" s="337"/>
      <c r="PHD668" s="337"/>
      <c r="PHE668" s="337"/>
      <c r="PHF668" s="337"/>
      <c r="PHG668" s="337"/>
      <c r="PHH668" s="337"/>
      <c r="PHI668" s="337"/>
      <c r="PHJ668" s="337"/>
      <c r="PHK668" s="337"/>
      <c r="PHL668" s="337"/>
      <c r="PHM668" s="337"/>
      <c r="PHN668" s="337"/>
      <c r="PHO668" s="337"/>
      <c r="PHP668" s="337"/>
      <c r="PHQ668" s="337"/>
      <c r="PHR668" s="337"/>
      <c r="PHS668" s="337"/>
      <c r="PHT668" s="337"/>
      <c r="PHU668" s="337"/>
      <c r="PHV668" s="337"/>
      <c r="PHW668" s="337"/>
      <c r="PHX668" s="337"/>
      <c r="PHY668" s="337"/>
      <c r="PHZ668" s="337"/>
      <c r="PIA668" s="337"/>
      <c r="PIB668" s="337"/>
      <c r="PIC668" s="337"/>
      <c r="PID668" s="337"/>
      <c r="PIE668" s="337"/>
      <c r="PIF668" s="337"/>
      <c r="PIG668" s="337"/>
      <c r="PIH668" s="337"/>
      <c r="PII668" s="337"/>
      <c r="PIJ668" s="337"/>
      <c r="PIK668" s="337"/>
      <c r="PIL668" s="337"/>
      <c r="PIM668" s="337"/>
      <c r="PIN668" s="337"/>
      <c r="PIO668" s="337"/>
      <c r="PIP668" s="337"/>
      <c r="PIQ668" s="337"/>
      <c r="PIR668" s="337"/>
      <c r="PIS668" s="337"/>
      <c r="PIT668" s="337"/>
      <c r="PIU668" s="337"/>
      <c r="PIV668" s="337"/>
      <c r="PIW668" s="337"/>
      <c r="PIX668" s="337"/>
      <c r="PIY668" s="337"/>
      <c r="PIZ668" s="337"/>
      <c r="PJA668" s="337"/>
      <c r="PJB668" s="337"/>
      <c r="PJC668" s="337"/>
      <c r="PJD668" s="337"/>
      <c r="PJE668" s="337"/>
      <c r="PJF668" s="337"/>
      <c r="PJG668" s="337"/>
      <c r="PJH668" s="337"/>
      <c r="PJI668" s="337"/>
      <c r="PJJ668" s="337"/>
      <c r="PJK668" s="337"/>
      <c r="PJL668" s="337"/>
      <c r="PJM668" s="337"/>
      <c r="PJN668" s="337"/>
      <c r="PJO668" s="337"/>
      <c r="PJP668" s="337"/>
      <c r="PJQ668" s="337"/>
      <c r="PJR668" s="337"/>
      <c r="PJS668" s="337"/>
      <c r="PJT668" s="337"/>
      <c r="PJU668" s="337"/>
      <c r="PJV668" s="337"/>
      <c r="PJW668" s="337"/>
      <c r="PJX668" s="337"/>
      <c r="PJY668" s="337"/>
      <c r="PJZ668" s="337"/>
      <c r="PKA668" s="337"/>
      <c r="PKB668" s="337"/>
      <c r="PKC668" s="337"/>
      <c r="PKD668" s="337"/>
      <c r="PKE668" s="337"/>
      <c r="PKF668" s="337"/>
      <c r="PKG668" s="337"/>
      <c r="PKH668" s="337"/>
      <c r="PKI668" s="337"/>
      <c r="PKJ668" s="337"/>
      <c r="PKK668" s="337"/>
      <c r="PKL668" s="337"/>
      <c r="PKM668" s="337"/>
      <c r="PKN668" s="337"/>
      <c r="PKO668" s="337"/>
      <c r="PKP668" s="337"/>
      <c r="PKQ668" s="337"/>
      <c r="PKR668" s="337"/>
      <c r="PKS668" s="337"/>
      <c r="PKT668" s="337"/>
      <c r="PKU668" s="337"/>
      <c r="PKV668" s="337"/>
      <c r="PKW668" s="337"/>
      <c r="PKX668" s="337"/>
      <c r="PKY668" s="337"/>
      <c r="PKZ668" s="337"/>
      <c r="PLA668" s="337"/>
      <c r="PLB668" s="337"/>
      <c r="PLC668" s="337"/>
      <c r="PLD668" s="337"/>
      <c r="PLE668" s="337"/>
      <c r="PLF668" s="337"/>
      <c r="PLG668" s="337"/>
      <c r="PLH668" s="337"/>
      <c r="PLI668" s="337"/>
      <c r="PLJ668" s="337"/>
      <c r="PLK668" s="337"/>
      <c r="PLL668" s="337"/>
      <c r="PLM668" s="337"/>
      <c r="PLN668" s="337"/>
      <c r="PLO668" s="337"/>
      <c r="PLP668" s="337"/>
      <c r="PLQ668" s="337"/>
      <c r="PLR668" s="337"/>
      <c r="PLS668" s="337"/>
      <c r="PLT668" s="337"/>
      <c r="PLU668" s="337"/>
      <c r="PLV668" s="337"/>
      <c r="PLW668" s="337"/>
      <c r="PLX668" s="337"/>
      <c r="PLY668" s="337"/>
      <c r="PLZ668" s="337"/>
      <c r="PMA668" s="337"/>
      <c r="PMB668" s="337"/>
      <c r="PMC668" s="337"/>
      <c r="PMD668" s="337"/>
      <c r="PME668" s="337"/>
      <c r="PMF668" s="337"/>
      <c r="PMG668" s="337"/>
      <c r="PMH668" s="337"/>
      <c r="PMI668" s="337"/>
      <c r="PMJ668" s="337"/>
      <c r="PMK668" s="337"/>
      <c r="PML668" s="337"/>
      <c r="PMM668" s="337"/>
      <c r="PMN668" s="337"/>
      <c r="PMO668" s="337"/>
      <c r="PMP668" s="337"/>
      <c r="PMQ668" s="337"/>
      <c r="PMR668" s="337"/>
      <c r="PMS668" s="337"/>
      <c r="PMT668" s="337"/>
      <c r="PMU668" s="337"/>
      <c r="PMV668" s="337"/>
      <c r="PMW668" s="337"/>
      <c r="PMX668" s="337"/>
      <c r="PMY668" s="337"/>
      <c r="PMZ668" s="337"/>
      <c r="PNA668" s="337"/>
      <c r="PNB668" s="337"/>
      <c r="PNC668" s="337"/>
      <c r="PND668" s="337"/>
      <c r="PNE668" s="337"/>
      <c r="PNF668" s="337"/>
      <c r="PNG668" s="337"/>
      <c r="PNH668" s="337"/>
      <c r="PNI668" s="337"/>
      <c r="PNJ668" s="337"/>
      <c r="PNK668" s="337"/>
      <c r="PNL668" s="337"/>
      <c r="PNM668" s="337"/>
      <c r="PNN668" s="337"/>
      <c r="PNO668" s="337"/>
      <c r="PNP668" s="337"/>
      <c r="PNQ668" s="337"/>
      <c r="PNR668" s="337"/>
      <c r="PNS668" s="337"/>
      <c r="PNT668" s="337"/>
      <c r="PNU668" s="337"/>
      <c r="PNV668" s="337"/>
      <c r="PNW668" s="337"/>
      <c r="PNX668" s="337"/>
      <c r="PNY668" s="337"/>
      <c r="PNZ668" s="337"/>
      <c r="POA668" s="337"/>
      <c r="POB668" s="337"/>
      <c r="POC668" s="337"/>
      <c r="POD668" s="337"/>
      <c r="POE668" s="337"/>
      <c r="POF668" s="337"/>
      <c r="POG668" s="337"/>
      <c r="POH668" s="337"/>
      <c r="POI668" s="337"/>
      <c r="POJ668" s="337"/>
      <c r="POK668" s="337"/>
      <c r="POL668" s="337"/>
      <c r="POM668" s="337"/>
      <c r="PON668" s="337"/>
      <c r="POO668" s="337"/>
      <c r="POP668" s="337"/>
      <c r="POQ668" s="337"/>
      <c r="POR668" s="337"/>
      <c r="POS668" s="337"/>
      <c r="POT668" s="337"/>
      <c r="POU668" s="337"/>
      <c r="POV668" s="337"/>
      <c r="POW668" s="337"/>
      <c r="POX668" s="337"/>
      <c r="POY668" s="337"/>
      <c r="POZ668" s="337"/>
      <c r="PPA668" s="337"/>
      <c r="PPB668" s="337"/>
      <c r="PPC668" s="337"/>
      <c r="PPD668" s="337"/>
      <c r="PPE668" s="337"/>
      <c r="PPF668" s="337"/>
      <c r="PPG668" s="337"/>
      <c r="PPH668" s="337"/>
      <c r="PPI668" s="337"/>
      <c r="PPJ668" s="337"/>
      <c r="PPK668" s="337"/>
      <c r="PPL668" s="337"/>
      <c r="PPM668" s="337"/>
      <c r="PPN668" s="337"/>
      <c r="PPO668" s="337"/>
      <c r="PPP668" s="337"/>
      <c r="PPQ668" s="337"/>
      <c r="PPR668" s="337"/>
      <c r="PPS668" s="337"/>
      <c r="PPT668" s="337"/>
      <c r="PPU668" s="337"/>
      <c r="PPV668" s="337"/>
      <c r="PPW668" s="337"/>
      <c r="PPX668" s="337"/>
      <c r="PPY668" s="337"/>
      <c r="PPZ668" s="337"/>
      <c r="PQA668" s="337"/>
      <c r="PQB668" s="337"/>
      <c r="PQC668" s="337"/>
      <c r="PQD668" s="337"/>
      <c r="PQE668" s="337"/>
      <c r="PQF668" s="337"/>
      <c r="PQG668" s="337"/>
      <c r="PQH668" s="337"/>
      <c r="PQI668" s="337"/>
      <c r="PQJ668" s="337"/>
      <c r="PQK668" s="337"/>
      <c r="PQL668" s="337"/>
      <c r="PQM668" s="337"/>
      <c r="PQN668" s="337"/>
      <c r="PQO668" s="337"/>
      <c r="PQP668" s="337"/>
      <c r="PQQ668" s="337"/>
      <c r="PQR668" s="337"/>
      <c r="PQS668" s="337"/>
      <c r="PQT668" s="337"/>
      <c r="PQU668" s="337"/>
      <c r="PQV668" s="337"/>
      <c r="PQW668" s="337"/>
      <c r="PQX668" s="337"/>
      <c r="PQY668" s="337"/>
      <c r="PQZ668" s="337"/>
      <c r="PRA668" s="337"/>
      <c r="PRB668" s="337"/>
      <c r="PRC668" s="337"/>
      <c r="PRD668" s="337"/>
      <c r="PRE668" s="337"/>
      <c r="PRF668" s="337"/>
      <c r="PRG668" s="337"/>
      <c r="PRH668" s="337"/>
      <c r="PRI668" s="337"/>
      <c r="PRJ668" s="337"/>
      <c r="PRK668" s="337"/>
      <c r="PRL668" s="337"/>
      <c r="PRM668" s="337"/>
      <c r="PRN668" s="337"/>
      <c r="PRO668" s="337"/>
      <c r="PRP668" s="337"/>
      <c r="PRQ668" s="337"/>
      <c r="PRR668" s="337"/>
      <c r="PRS668" s="337"/>
      <c r="PRT668" s="337"/>
      <c r="PRU668" s="337"/>
      <c r="PRV668" s="337"/>
      <c r="PRW668" s="337"/>
      <c r="PRX668" s="337"/>
      <c r="PRY668" s="337"/>
      <c r="PRZ668" s="337"/>
      <c r="PSA668" s="337"/>
      <c r="PSB668" s="337"/>
      <c r="PSC668" s="337"/>
      <c r="PSD668" s="337"/>
      <c r="PSE668" s="337"/>
      <c r="PSF668" s="337"/>
      <c r="PSG668" s="337"/>
      <c r="PSH668" s="337"/>
      <c r="PSI668" s="337"/>
      <c r="PSJ668" s="337"/>
      <c r="PSK668" s="337"/>
      <c r="PSL668" s="337"/>
      <c r="PSM668" s="337"/>
      <c r="PSN668" s="337"/>
      <c r="PSO668" s="337"/>
      <c r="PSP668" s="337"/>
      <c r="PSQ668" s="337"/>
      <c r="PSR668" s="337"/>
      <c r="PSS668" s="337"/>
      <c r="PST668" s="337"/>
      <c r="PSU668" s="337"/>
      <c r="PSV668" s="337"/>
      <c r="PSW668" s="337"/>
      <c r="PSX668" s="337"/>
      <c r="PSY668" s="337"/>
      <c r="PSZ668" s="337"/>
      <c r="PTA668" s="337"/>
      <c r="PTB668" s="337"/>
      <c r="PTC668" s="337"/>
      <c r="PTD668" s="337"/>
      <c r="PTE668" s="337"/>
      <c r="PTF668" s="337"/>
      <c r="PTG668" s="337"/>
      <c r="PTH668" s="337"/>
      <c r="PTI668" s="337"/>
      <c r="PTJ668" s="337"/>
      <c r="PTK668" s="337"/>
      <c r="PTL668" s="337"/>
      <c r="PTM668" s="337"/>
      <c r="PTN668" s="337"/>
      <c r="PTO668" s="337"/>
      <c r="PTP668" s="337"/>
      <c r="PTQ668" s="337"/>
      <c r="PTR668" s="337"/>
      <c r="PTS668" s="337"/>
      <c r="PTT668" s="337"/>
      <c r="PTU668" s="337"/>
      <c r="PTV668" s="337"/>
      <c r="PTW668" s="337"/>
      <c r="PTX668" s="337"/>
      <c r="PTY668" s="337"/>
      <c r="PTZ668" s="337"/>
      <c r="PUA668" s="337"/>
      <c r="PUB668" s="337"/>
      <c r="PUC668" s="337"/>
      <c r="PUD668" s="337"/>
      <c r="PUE668" s="337"/>
      <c r="PUF668" s="337"/>
      <c r="PUG668" s="337"/>
      <c r="PUH668" s="337"/>
      <c r="PUI668" s="337"/>
      <c r="PUJ668" s="337"/>
      <c r="PUK668" s="337"/>
      <c r="PUL668" s="337"/>
      <c r="PUM668" s="337"/>
      <c r="PUN668" s="337"/>
      <c r="PUO668" s="337"/>
      <c r="PUP668" s="337"/>
      <c r="PUQ668" s="337"/>
      <c r="PUR668" s="337"/>
      <c r="PUS668" s="337"/>
      <c r="PUT668" s="337"/>
      <c r="PUU668" s="337"/>
      <c r="PUV668" s="337"/>
      <c r="PUW668" s="337"/>
      <c r="PUX668" s="337"/>
      <c r="PUY668" s="337"/>
      <c r="PUZ668" s="337"/>
      <c r="PVA668" s="337"/>
      <c r="PVB668" s="337"/>
      <c r="PVC668" s="337"/>
      <c r="PVD668" s="337"/>
      <c r="PVE668" s="337"/>
      <c r="PVF668" s="337"/>
      <c r="PVG668" s="337"/>
      <c r="PVH668" s="337"/>
      <c r="PVI668" s="337"/>
      <c r="PVJ668" s="337"/>
      <c r="PVK668" s="337"/>
      <c r="PVL668" s="337"/>
      <c r="PVM668" s="337"/>
      <c r="PVN668" s="337"/>
      <c r="PVO668" s="337"/>
      <c r="PVP668" s="337"/>
      <c r="PVQ668" s="337"/>
      <c r="PVR668" s="337"/>
      <c r="PVS668" s="337"/>
      <c r="PVT668" s="337"/>
      <c r="PVU668" s="337"/>
      <c r="PVV668" s="337"/>
      <c r="PVW668" s="337"/>
      <c r="PVX668" s="337"/>
      <c r="PVY668" s="337"/>
      <c r="PVZ668" s="337"/>
      <c r="PWA668" s="337"/>
      <c r="PWB668" s="337"/>
      <c r="PWC668" s="337"/>
      <c r="PWD668" s="337"/>
      <c r="PWE668" s="337"/>
      <c r="PWF668" s="337"/>
      <c r="PWG668" s="337"/>
      <c r="PWH668" s="337"/>
      <c r="PWI668" s="337"/>
      <c r="PWJ668" s="337"/>
      <c r="PWK668" s="337"/>
      <c r="PWL668" s="337"/>
      <c r="PWM668" s="337"/>
      <c r="PWN668" s="337"/>
      <c r="PWO668" s="337"/>
      <c r="PWP668" s="337"/>
      <c r="PWQ668" s="337"/>
      <c r="PWR668" s="337"/>
      <c r="PWS668" s="337"/>
      <c r="PWT668" s="337"/>
      <c r="PWU668" s="337"/>
      <c r="PWV668" s="337"/>
      <c r="PWW668" s="337"/>
      <c r="PWX668" s="337"/>
      <c r="PWY668" s="337"/>
      <c r="PWZ668" s="337"/>
      <c r="PXA668" s="337"/>
      <c r="PXB668" s="337"/>
      <c r="PXC668" s="337"/>
      <c r="PXD668" s="337"/>
      <c r="PXE668" s="337"/>
      <c r="PXF668" s="337"/>
      <c r="PXG668" s="337"/>
      <c r="PXH668" s="337"/>
      <c r="PXI668" s="337"/>
      <c r="PXJ668" s="337"/>
      <c r="PXK668" s="337"/>
      <c r="PXL668" s="337"/>
      <c r="PXM668" s="337"/>
      <c r="PXN668" s="337"/>
      <c r="PXO668" s="337"/>
      <c r="PXP668" s="337"/>
      <c r="PXQ668" s="337"/>
      <c r="PXR668" s="337"/>
      <c r="PXS668" s="337"/>
      <c r="PXT668" s="337"/>
      <c r="PXU668" s="337"/>
      <c r="PXV668" s="337"/>
      <c r="PXW668" s="337"/>
      <c r="PXX668" s="337"/>
      <c r="PXY668" s="337"/>
      <c r="PXZ668" s="337"/>
      <c r="PYA668" s="337"/>
      <c r="PYB668" s="337"/>
      <c r="PYC668" s="337"/>
      <c r="PYD668" s="337"/>
      <c r="PYE668" s="337"/>
      <c r="PYF668" s="337"/>
      <c r="PYG668" s="337"/>
      <c r="PYH668" s="337"/>
      <c r="PYI668" s="337"/>
      <c r="PYJ668" s="337"/>
      <c r="PYK668" s="337"/>
      <c r="PYL668" s="337"/>
      <c r="PYM668" s="337"/>
      <c r="PYN668" s="337"/>
      <c r="PYO668" s="337"/>
      <c r="PYP668" s="337"/>
      <c r="PYQ668" s="337"/>
      <c r="PYR668" s="337"/>
      <c r="PYS668" s="337"/>
      <c r="PYT668" s="337"/>
      <c r="PYU668" s="337"/>
      <c r="PYV668" s="337"/>
      <c r="PYW668" s="337"/>
      <c r="PYX668" s="337"/>
      <c r="PYY668" s="337"/>
      <c r="PYZ668" s="337"/>
      <c r="PZA668" s="337"/>
      <c r="PZB668" s="337"/>
      <c r="PZC668" s="337"/>
      <c r="PZD668" s="337"/>
      <c r="PZE668" s="337"/>
      <c r="PZF668" s="337"/>
      <c r="PZG668" s="337"/>
      <c r="PZH668" s="337"/>
      <c r="PZI668" s="337"/>
      <c r="PZJ668" s="337"/>
      <c r="PZK668" s="337"/>
      <c r="PZL668" s="337"/>
      <c r="PZM668" s="337"/>
      <c r="PZN668" s="337"/>
      <c r="PZO668" s="337"/>
      <c r="PZP668" s="337"/>
      <c r="PZQ668" s="337"/>
      <c r="PZR668" s="337"/>
      <c r="PZS668" s="337"/>
      <c r="PZT668" s="337"/>
      <c r="PZU668" s="337"/>
      <c r="PZV668" s="337"/>
      <c r="PZW668" s="337"/>
      <c r="PZX668" s="337"/>
      <c r="PZY668" s="337"/>
      <c r="PZZ668" s="337"/>
      <c r="QAA668" s="337"/>
      <c r="QAB668" s="337"/>
      <c r="QAC668" s="337"/>
      <c r="QAD668" s="337"/>
      <c r="QAE668" s="337"/>
      <c r="QAF668" s="337"/>
      <c r="QAG668" s="337"/>
      <c r="QAH668" s="337"/>
      <c r="QAI668" s="337"/>
      <c r="QAJ668" s="337"/>
      <c r="QAK668" s="337"/>
      <c r="QAL668" s="337"/>
      <c r="QAM668" s="337"/>
      <c r="QAN668" s="337"/>
      <c r="QAO668" s="337"/>
      <c r="QAP668" s="337"/>
      <c r="QAQ668" s="337"/>
      <c r="QAR668" s="337"/>
      <c r="QAS668" s="337"/>
      <c r="QAT668" s="337"/>
      <c r="QAU668" s="337"/>
      <c r="QAV668" s="337"/>
      <c r="QAW668" s="337"/>
      <c r="QAX668" s="337"/>
      <c r="QAY668" s="337"/>
      <c r="QAZ668" s="337"/>
      <c r="QBA668" s="337"/>
      <c r="QBB668" s="337"/>
      <c r="QBC668" s="337"/>
      <c r="QBD668" s="337"/>
      <c r="QBE668" s="337"/>
      <c r="QBF668" s="337"/>
      <c r="QBG668" s="337"/>
      <c r="QBH668" s="337"/>
      <c r="QBI668" s="337"/>
      <c r="QBJ668" s="337"/>
      <c r="QBK668" s="337"/>
      <c r="QBL668" s="337"/>
      <c r="QBM668" s="337"/>
      <c r="QBN668" s="337"/>
      <c r="QBO668" s="337"/>
      <c r="QBP668" s="337"/>
      <c r="QBQ668" s="337"/>
      <c r="QBR668" s="337"/>
      <c r="QBS668" s="337"/>
      <c r="QBT668" s="337"/>
      <c r="QBU668" s="337"/>
      <c r="QBV668" s="337"/>
      <c r="QBW668" s="337"/>
      <c r="QBX668" s="337"/>
      <c r="QBY668" s="337"/>
      <c r="QBZ668" s="337"/>
      <c r="QCA668" s="337"/>
      <c r="QCB668" s="337"/>
      <c r="QCC668" s="337"/>
      <c r="QCD668" s="337"/>
      <c r="QCE668" s="337"/>
      <c r="QCF668" s="337"/>
      <c r="QCG668" s="337"/>
      <c r="QCH668" s="337"/>
      <c r="QCI668" s="337"/>
      <c r="QCJ668" s="337"/>
      <c r="QCK668" s="337"/>
      <c r="QCL668" s="337"/>
      <c r="QCM668" s="337"/>
      <c r="QCN668" s="337"/>
      <c r="QCO668" s="337"/>
      <c r="QCP668" s="337"/>
      <c r="QCQ668" s="337"/>
      <c r="QCR668" s="337"/>
      <c r="QCS668" s="337"/>
      <c r="QCT668" s="337"/>
      <c r="QCU668" s="337"/>
      <c r="QCV668" s="337"/>
      <c r="QCW668" s="337"/>
      <c r="QCX668" s="337"/>
      <c r="QCY668" s="337"/>
      <c r="QCZ668" s="337"/>
      <c r="QDA668" s="337"/>
      <c r="QDB668" s="337"/>
      <c r="QDC668" s="337"/>
      <c r="QDD668" s="337"/>
      <c r="QDE668" s="337"/>
      <c r="QDF668" s="337"/>
      <c r="QDG668" s="337"/>
      <c r="QDH668" s="337"/>
      <c r="QDI668" s="337"/>
      <c r="QDJ668" s="337"/>
      <c r="QDK668" s="337"/>
      <c r="QDL668" s="337"/>
      <c r="QDM668" s="337"/>
      <c r="QDN668" s="337"/>
      <c r="QDO668" s="337"/>
      <c r="QDP668" s="337"/>
      <c r="QDQ668" s="337"/>
      <c r="QDR668" s="337"/>
      <c r="QDS668" s="337"/>
      <c r="QDT668" s="337"/>
      <c r="QDU668" s="337"/>
      <c r="QDV668" s="337"/>
      <c r="QDW668" s="337"/>
      <c r="QDX668" s="337"/>
      <c r="QDY668" s="337"/>
      <c r="QDZ668" s="337"/>
      <c r="QEA668" s="337"/>
      <c r="QEB668" s="337"/>
      <c r="QEC668" s="337"/>
      <c r="QED668" s="337"/>
      <c r="QEE668" s="337"/>
      <c r="QEF668" s="337"/>
      <c r="QEG668" s="337"/>
      <c r="QEH668" s="337"/>
      <c r="QEI668" s="337"/>
      <c r="QEJ668" s="337"/>
      <c r="QEK668" s="337"/>
      <c r="QEL668" s="337"/>
      <c r="QEM668" s="337"/>
      <c r="QEN668" s="337"/>
      <c r="QEO668" s="337"/>
      <c r="QEP668" s="337"/>
      <c r="QEQ668" s="337"/>
      <c r="QER668" s="337"/>
      <c r="QES668" s="337"/>
      <c r="QET668" s="337"/>
      <c r="QEU668" s="337"/>
      <c r="QEV668" s="337"/>
      <c r="QEW668" s="337"/>
      <c r="QEX668" s="337"/>
      <c r="QEY668" s="337"/>
      <c r="QEZ668" s="337"/>
      <c r="QFA668" s="337"/>
      <c r="QFB668" s="337"/>
      <c r="QFC668" s="337"/>
      <c r="QFD668" s="337"/>
      <c r="QFE668" s="337"/>
      <c r="QFF668" s="337"/>
      <c r="QFG668" s="337"/>
      <c r="QFH668" s="337"/>
      <c r="QFI668" s="337"/>
      <c r="QFJ668" s="337"/>
      <c r="QFK668" s="337"/>
      <c r="QFL668" s="337"/>
      <c r="QFM668" s="337"/>
      <c r="QFN668" s="337"/>
      <c r="QFO668" s="337"/>
      <c r="QFP668" s="337"/>
      <c r="QFQ668" s="337"/>
      <c r="QFR668" s="337"/>
      <c r="QFS668" s="337"/>
      <c r="QFT668" s="337"/>
      <c r="QFU668" s="337"/>
      <c r="QFV668" s="337"/>
      <c r="QFW668" s="337"/>
      <c r="QFX668" s="337"/>
      <c r="QFY668" s="337"/>
      <c r="QFZ668" s="337"/>
      <c r="QGA668" s="337"/>
      <c r="QGB668" s="337"/>
      <c r="QGC668" s="337"/>
      <c r="QGD668" s="337"/>
      <c r="QGE668" s="337"/>
      <c r="QGF668" s="337"/>
      <c r="QGG668" s="337"/>
      <c r="QGH668" s="337"/>
      <c r="QGI668" s="337"/>
      <c r="QGJ668" s="337"/>
      <c r="QGK668" s="337"/>
      <c r="QGL668" s="337"/>
      <c r="QGM668" s="337"/>
      <c r="QGN668" s="337"/>
      <c r="QGO668" s="337"/>
      <c r="QGP668" s="337"/>
      <c r="QGQ668" s="337"/>
      <c r="QGR668" s="337"/>
      <c r="QGS668" s="337"/>
      <c r="QGT668" s="337"/>
      <c r="QGU668" s="337"/>
      <c r="QGV668" s="337"/>
      <c r="QGW668" s="337"/>
      <c r="QGX668" s="337"/>
      <c r="QGY668" s="337"/>
      <c r="QGZ668" s="337"/>
      <c r="QHA668" s="337"/>
      <c r="QHB668" s="337"/>
      <c r="QHC668" s="337"/>
      <c r="QHD668" s="337"/>
      <c r="QHE668" s="337"/>
      <c r="QHF668" s="337"/>
      <c r="QHG668" s="337"/>
      <c r="QHH668" s="337"/>
      <c r="QHI668" s="337"/>
      <c r="QHJ668" s="337"/>
      <c r="QHK668" s="337"/>
      <c r="QHL668" s="337"/>
      <c r="QHM668" s="337"/>
      <c r="QHN668" s="337"/>
      <c r="QHO668" s="337"/>
      <c r="QHP668" s="337"/>
      <c r="QHQ668" s="337"/>
      <c r="QHR668" s="337"/>
      <c r="QHS668" s="337"/>
      <c r="QHT668" s="337"/>
      <c r="QHU668" s="337"/>
      <c r="QHV668" s="337"/>
      <c r="QHW668" s="337"/>
      <c r="QHX668" s="337"/>
      <c r="QHY668" s="337"/>
      <c r="QHZ668" s="337"/>
      <c r="QIA668" s="337"/>
      <c r="QIB668" s="337"/>
      <c r="QIC668" s="337"/>
      <c r="QID668" s="337"/>
      <c r="QIE668" s="337"/>
      <c r="QIF668" s="337"/>
      <c r="QIG668" s="337"/>
      <c r="QIH668" s="337"/>
      <c r="QII668" s="337"/>
      <c r="QIJ668" s="337"/>
      <c r="QIK668" s="337"/>
      <c r="QIL668" s="337"/>
      <c r="QIM668" s="337"/>
      <c r="QIN668" s="337"/>
      <c r="QIO668" s="337"/>
      <c r="QIP668" s="337"/>
      <c r="QIQ668" s="337"/>
      <c r="QIR668" s="337"/>
      <c r="QIS668" s="337"/>
      <c r="QIT668" s="337"/>
      <c r="QIU668" s="337"/>
      <c r="QIV668" s="337"/>
      <c r="QIW668" s="337"/>
      <c r="QIX668" s="337"/>
      <c r="QIY668" s="337"/>
      <c r="QIZ668" s="337"/>
      <c r="QJA668" s="337"/>
      <c r="QJB668" s="337"/>
      <c r="QJC668" s="337"/>
      <c r="QJD668" s="337"/>
      <c r="QJE668" s="337"/>
      <c r="QJF668" s="337"/>
      <c r="QJG668" s="337"/>
      <c r="QJH668" s="337"/>
      <c r="QJI668" s="337"/>
      <c r="QJJ668" s="337"/>
      <c r="QJK668" s="337"/>
      <c r="QJL668" s="337"/>
      <c r="QJM668" s="337"/>
      <c r="QJN668" s="337"/>
      <c r="QJO668" s="337"/>
      <c r="QJP668" s="337"/>
      <c r="QJQ668" s="337"/>
      <c r="QJR668" s="337"/>
      <c r="QJS668" s="337"/>
      <c r="QJT668" s="337"/>
      <c r="QJU668" s="337"/>
      <c r="QJV668" s="337"/>
      <c r="QJW668" s="337"/>
      <c r="QJX668" s="337"/>
      <c r="QJY668" s="337"/>
      <c r="QJZ668" s="337"/>
      <c r="QKA668" s="337"/>
      <c r="QKB668" s="337"/>
      <c r="QKC668" s="337"/>
      <c r="QKD668" s="337"/>
      <c r="QKE668" s="337"/>
      <c r="QKF668" s="337"/>
      <c r="QKG668" s="337"/>
      <c r="QKH668" s="337"/>
      <c r="QKI668" s="337"/>
      <c r="QKJ668" s="337"/>
      <c r="QKK668" s="337"/>
      <c r="QKL668" s="337"/>
      <c r="QKM668" s="337"/>
      <c r="QKN668" s="337"/>
      <c r="QKO668" s="337"/>
      <c r="QKP668" s="337"/>
      <c r="QKQ668" s="337"/>
      <c r="QKR668" s="337"/>
      <c r="QKS668" s="337"/>
      <c r="QKT668" s="337"/>
      <c r="QKU668" s="337"/>
      <c r="QKV668" s="337"/>
      <c r="QKW668" s="337"/>
      <c r="QKX668" s="337"/>
      <c r="QKY668" s="337"/>
      <c r="QKZ668" s="337"/>
      <c r="QLA668" s="337"/>
      <c r="QLB668" s="337"/>
      <c r="QLC668" s="337"/>
      <c r="QLD668" s="337"/>
      <c r="QLE668" s="337"/>
      <c r="QLF668" s="337"/>
      <c r="QLG668" s="337"/>
      <c r="QLH668" s="337"/>
      <c r="QLI668" s="337"/>
      <c r="QLJ668" s="337"/>
      <c r="QLK668" s="337"/>
      <c r="QLL668" s="337"/>
      <c r="QLM668" s="337"/>
      <c r="QLN668" s="337"/>
      <c r="QLO668" s="337"/>
      <c r="QLP668" s="337"/>
      <c r="QLQ668" s="337"/>
      <c r="QLR668" s="337"/>
      <c r="QLS668" s="337"/>
      <c r="QLT668" s="337"/>
      <c r="QLU668" s="337"/>
      <c r="QLV668" s="337"/>
      <c r="QLW668" s="337"/>
      <c r="QLX668" s="337"/>
      <c r="QLY668" s="337"/>
      <c r="QLZ668" s="337"/>
      <c r="QMA668" s="337"/>
      <c r="QMB668" s="337"/>
      <c r="QMC668" s="337"/>
      <c r="QMD668" s="337"/>
      <c r="QME668" s="337"/>
      <c r="QMF668" s="337"/>
      <c r="QMG668" s="337"/>
      <c r="QMH668" s="337"/>
      <c r="QMI668" s="337"/>
      <c r="QMJ668" s="337"/>
      <c r="QMK668" s="337"/>
      <c r="QML668" s="337"/>
      <c r="QMM668" s="337"/>
      <c r="QMN668" s="337"/>
      <c r="QMO668" s="337"/>
      <c r="QMP668" s="337"/>
      <c r="QMQ668" s="337"/>
      <c r="QMR668" s="337"/>
      <c r="QMS668" s="337"/>
      <c r="QMT668" s="337"/>
      <c r="QMU668" s="337"/>
      <c r="QMV668" s="337"/>
      <c r="QMW668" s="337"/>
      <c r="QMX668" s="337"/>
      <c r="QMY668" s="337"/>
      <c r="QMZ668" s="337"/>
      <c r="QNA668" s="337"/>
      <c r="QNB668" s="337"/>
      <c r="QNC668" s="337"/>
      <c r="QND668" s="337"/>
      <c r="QNE668" s="337"/>
      <c r="QNF668" s="337"/>
      <c r="QNG668" s="337"/>
      <c r="QNH668" s="337"/>
      <c r="QNI668" s="337"/>
      <c r="QNJ668" s="337"/>
      <c r="QNK668" s="337"/>
      <c r="QNL668" s="337"/>
      <c r="QNM668" s="337"/>
      <c r="QNN668" s="337"/>
      <c r="QNO668" s="337"/>
      <c r="QNP668" s="337"/>
      <c r="QNQ668" s="337"/>
      <c r="QNR668" s="337"/>
      <c r="QNS668" s="337"/>
      <c r="QNT668" s="337"/>
      <c r="QNU668" s="337"/>
      <c r="QNV668" s="337"/>
      <c r="QNW668" s="337"/>
      <c r="QNX668" s="337"/>
      <c r="QNY668" s="337"/>
      <c r="QNZ668" s="337"/>
      <c r="QOA668" s="337"/>
      <c r="QOB668" s="337"/>
      <c r="QOC668" s="337"/>
      <c r="QOD668" s="337"/>
      <c r="QOE668" s="337"/>
      <c r="QOF668" s="337"/>
      <c r="QOG668" s="337"/>
      <c r="QOH668" s="337"/>
      <c r="QOI668" s="337"/>
      <c r="QOJ668" s="337"/>
      <c r="QOK668" s="337"/>
      <c r="QOL668" s="337"/>
      <c r="QOM668" s="337"/>
      <c r="QON668" s="337"/>
      <c r="QOO668" s="337"/>
      <c r="QOP668" s="337"/>
      <c r="QOQ668" s="337"/>
      <c r="QOR668" s="337"/>
      <c r="QOS668" s="337"/>
      <c r="QOT668" s="337"/>
      <c r="QOU668" s="337"/>
      <c r="QOV668" s="337"/>
      <c r="QOW668" s="337"/>
      <c r="QOX668" s="337"/>
      <c r="QOY668" s="337"/>
      <c r="QOZ668" s="337"/>
      <c r="QPA668" s="337"/>
      <c r="QPB668" s="337"/>
      <c r="QPC668" s="337"/>
      <c r="QPD668" s="337"/>
      <c r="QPE668" s="337"/>
      <c r="QPF668" s="337"/>
      <c r="QPG668" s="337"/>
      <c r="QPH668" s="337"/>
      <c r="QPI668" s="337"/>
      <c r="QPJ668" s="337"/>
      <c r="QPK668" s="337"/>
      <c r="QPL668" s="337"/>
      <c r="QPM668" s="337"/>
      <c r="QPN668" s="337"/>
      <c r="QPO668" s="337"/>
      <c r="QPP668" s="337"/>
      <c r="QPQ668" s="337"/>
      <c r="QPR668" s="337"/>
      <c r="QPS668" s="337"/>
      <c r="QPT668" s="337"/>
      <c r="QPU668" s="337"/>
      <c r="QPV668" s="337"/>
      <c r="QPW668" s="337"/>
      <c r="QPX668" s="337"/>
      <c r="QPY668" s="337"/>
      <c r="QPZ668" s="337"/>
      <c r="QQA668" s="337"/>
      <c r="QQB668" s="337"/>
      <c r="QQC668" s="337"/>
      <c r="QQD668" s="337"/>
      <c r="QQE668" s="337"/>
      <c r="QQF668" s="337"/>
      <c r="QQG668" s="337"/>
      <c r="QQH668" s="337"/>
      <c r="QQI668" s="337"/>
      <c r="QQJ668" s="337"/>
      <c r="QQK668" s="337"/>
      <c r="QQL668" s="337"/>
      <c r="QQM668" s="337"/>
      <c r="QQN668" s="337"/>
      <c r="QQO668" s="337"/>
      <c r="QQP668" s="337"/>
      <c r="QQQ668" s="337"/>
      <c r="QQR668" s="337"/>
      <c r="QQS668" s="337"/>
      <c r="QQT668" s="337"/>
      <c r="QQU668" s="337"/>
      <c r="QQV668" s="337"/>
      <c r="QQW668" s="337"/>
      <c r="QQX668" s="337"/>
      <c r="QQY668" s="337"/>
      <c r="QQZ668" s="337"/>
      <c r="QRA668" s="337"/>
      <c r="QRB668" s="337"/>
      <c r="QRC668" s="337"/>
      <c r="QRD668" s="337"/>
      <c r="QRE668" s="337"/>
      <c r="QRF668" s="337"/>
      <c r="QRG668" s="337"/>
      <c r="QRH668" s="337"/>
      <c r="QRI668" s="337"/>
      <c r="QRJ668" s="337"/>
      <c r="QRK668" s="337"/>
      <c r="QRL668" s="337"/>
      <c r="QRM668" s="337"/>
      <c r="QRN668" s="337"/>
      <c r="QRO668" s="337"/>
      <c r="QRP668" s="337"/>
      <c r="QRQ668" s="337"/>
      <c r="QRR668" s="337"/>
      <c r="QRS668" s="337"/>
      <c r="QRT668" s="337"/>
      <c r="QRU668" s="337"/>
      <c r="QRV668" s="337"/>
      <c r="QRW668" s="337"/>
      <c r="QRX668" s="337"/>
      <c r="QRY668" s="337"/>
      <c r="QRZ668" s="337"/>
      <c r="QSA668" s="337"/>
      <c r="QSB668" s="337"/>
      <c r="QSC668" s="337"/>
      <c r="QSD668" s="337"/>
      <c r="QSE668" s="337"/>
      <c r="QSF668" s="337"/>
      <c r="QSG668" s="337"/>
      <c r="QSH668" s="337"/>
      <c r="QSI668" s="337"/>
      <c r="QSJ668" s="337"/>
      <c r="QSK668" s="337"/>
      <c r="QSL668" s="337"/>
      <c r="QSM668" s="337"/>
      <c r="QSN668" s="337"/>
      <c r="QSO668" s="337"/>
      <c r="QSP668" s="337"/>
      <c r="QSQ668" s="337"/>
      <c r="QSR668" s="337"/>
      <c r="QSS668" s="337"/>
      <c r="QST668" s="337"/>
      <c r="QSU668" s="337"/>
      <c r="QSV668" s="337"/>
      <c r="QSW668" s="337"/>
      <c r="QSX668" s="337"/>
      <c r="QSY668" s="337"/>
      <c r="QSZ668" s="337"/>
      <c r="QTA668" s="337"/>
      <c r="QTB668" s="337"/>
      <c r="QTC668" s="337"/>
      <c r="QTD668" s="337"/>
      <c r="QTE668" s="337"/>
      <c r="QTF668" s="337"/>
      <c r="QTG668" s="337"/>
      <c r="QTH668" s="337"/>
      <c r="QTI668" s="337"/>
      <c r="QTJ668" s="337"/>
      <c r="QTK668" s="337"/>
      <c r="QTL668" s="337"/>
      <c r="QTM668" s="337"/>
      <c r="QTN668" s="337"/>
      <c r="QTO668" s="337"/>
      <c r="QTP668" s="337"/>
      <c r="QTQ668" s="337"/>
      <c r="QTR668" s="337"/>
      <c r="QTS668" s="337"/>
      <c r="QTT668" s="337"/>
      <c r="QTU668" s="337"/>
      <c r="QTV668" s="337"/>
      <c r="QTW668" s="337"/>
      <c r="QTX668" s="337"/>
      <c r="QTY668" s="337"/>
      <c r="QTZ668" s="337"/>
      <c r="QUA668" s="337"/>
      <c r="QUB668" s="337"/>
      <c r="QUC668" s="337"/>
      <c r="QUD668" s="337"/>
      <c r="QUE668" s="337"/>
      <c r="QUF668" s="337"/>
      <c r="QUG668" s="337"/>
      <c r="QUH668" s="337"/>
      <c r="QUI668" s="337"/>
      <c r="QUJ668" s="337"/>
      <c r="QUK668" s="337"/>
      <c r="QUL668" s="337"/>
      <c r="QUM668" s="337"/>
      <c r="QUN668" s="337"/>
      <c r="QUO668" s="337"/>
      <c r="QUP668" s="337"/>
      <c r="QUQ668" s="337"/>
      <c r="QUR668" s="337"/>
      <c r="QUS668" s="337"/>
      <c r="QUT668" s="337"/>
      <c r="QUU668" s="337"/>
      <c r="QUV668" s="337"/>
      <c r="QUW668" s="337"/>
      <c r="QUX668" s="337"/>
      <c r="QUY668" s="337"/>
      <c r="QUZ668" s="337"/>
      <c r="QVA668" s="337"/>
      <c r="QVB668" s="337"/>
      <c r="QVC668" s="337"/>
      <c r="QVD668" s="337"/>
      <c r="QVE668" s="337"/>
      <c r="QVF668" s="337"/>
      <c r="QVG668" s="337"/>
      <c r="QVH668" s="337"/>
      <c r="QVI668" s="337"/>
      <c r="QVJ668" s="337"/>
      <c r="QVK668" s="337"/>
      <c r="QVL668" s="337"/>
      <c r="QVM668" s="337"/>
      <c r="QVN668" s="337"/>
      <c r="QVO668" s="337"/>
      <c r="QVP668" s="337"/>
      <c r="QVQ668" s="337"/>
      <c r="QVR668" s="337"/>
      <c r="QVS668" s="337"/>
      <c r="QVT668" s="337"/>
      <c r="QVU668" s="337"/>
      <c r="QVV668" s="337"/>
      <c r="QVW668" s="337"/>
      <c r="QVX668" s="337"/>
      <c r="QVY668" s="337"/>
      <c r="QVZ668" s="337"/>
      <c r="QWA668" s="337"/>
      <c r="QWB668" s="337"/>
      <c r="QWC668" s="337"/>
      <c r="QWD668" s="337"/>
      <c r="QWE668" s="337"/>
      <c r="QWF668" s="337"/>
      <c r="QWG668" s="337"/>
      <c r="QWH668" s="337"/>
      <c r="QWI668" s="337"/>
      <c r="QWJ668" s="337"/>
      <c r="QWK668" s="337"/>
      <c r="QWL668" s="337"/>
      <c r="QWM668" s="337"/>
      <c r="QWN668" s="337"/>
      <c r="QWO668" s="337"/>
      <c r="QWP668" s="337"/>
      <c r="QWQ668" s="337"/>
      <c r="QWR668" s="337"/>
      <c r="QWS668" s="337"/>
      <c r="QWT668" s="337"/>
      <c r="QWU668" s="337"/>
      <c r="QWV668" s="337"/>
      <c r="QWW668" s="337"/>
      <c r="QWX668" s="337"/>
      <c r="QWY668" s="337"/>
      <c r="QWZ668" s="337"/>
      <c r="QXA668" s="337"/>
      <c r="QXB668" s="337"/>
      <c r="QXC668" s="337"/>
      <c r="QXD668" s="337"/>
      <c r="QXE668" s="337"/>
      <c r="QXF668" s="337"/>
      <c r="QXG668" s="337"/>
      <c r="QXH668" s="337"/>
      <c r="QXI668" s="337"/>
      <c r="QXJ668" s="337"/>
      <c r="QXK668" s="337"/>
      <c r="QXL668" s="337"/>
      <c r="QXM668" s="337"/>
      <c r="QXN668" s="337"/>
      <c r="QXO668" s="337"/>
      <c r="QXP668" s="337"/>
      <c r="QXQ668" s="337"/>
      <c r="QXR668" s="337"/>
      <c r="QXS668" s="337"/>
      <c r="QXT668" s="337"/>
      <c r="QXU668" s="337"/>
      <c r="QXV668" s="337"/>
      <c r="QXW668" s="337"/>
      <c r="QXX668" s="337"/>
      <c r="QXY668" s="337"/>
      <c r="QXZ668" s="337"/>
      <c r="QYA668" s="337"/>
      <c r="QYB668" s="337"/>
      <c r="QYC668" s="337"/>
      <c r="QYD668" s="337"/>
      <c r="QYE668" s="337"/>
      <c r="QYF668" s="337"/>
      <c r="QYG668" s="337"/>
      <c r="QYH668" s="337"/>
      <c r="QYI668" s="337"/>
      <c r="QYJ668" s="337"/>
      <c r="QYK668" s="337"/>
      <c r="QYL668" s="337"/>
      <c r="QYM668" s="337"/>
      <c r="QYN668" s="337"/>
      <c r="QYO668" s="337"/>
      <c r="QYP668" s="337"/>
      <c r="QYQ668" s="337"/>
      <c r="QYR668" s="337"/>
      <c r="QYS668" s="337"/>
      <c r="QYT668" s="337"/>
      <c r="QYU668" s="337"/>
      <c r="QYV668" s="337"/>
      <c r="QYW668" s="337"/>
      <c r="QYX668" s="337"/>
      <c r="QYY668" s="337"/>
      <c r="QYZ668" s="337"/>
      <c r="QZA668" s="337"/>
      <c r="QZB668" s="337"/>
      <c r="QZC668" s="337"/>
      <c r="QZD668" s="337"/>
      <c r="QZE668" s="337"/>
      <c r="QZF668" s="337"/>
      <c r="QZG668" s="337"/>
      <c r="QZH668" s="337"/>
      <c r="QZI668" s="337"/>
      <c r="QZJ668" s="337"/>
      <c r="QZK668" s="337"/>
      <c r="QZL668" s="337"/>
      <c r="QZM668" s="337"/>
      <c r="QZN668" s="337"/>
      <c r="QZO668" s="337"/>
      <c r="QZP668" s="337"/>
      <c r="QZQ668" s="337"/>
      <c r="QZR668" s="337"/>
      <c r="QZS668" s="337"/>
      <c r="QZT668" s="337"/>
      <c r="QZU668" s="337"/>
      <c r="QZV668" s="337"/>
      <c r="QZW668" s="337"/>
      <c r="QZX668" s="337"/>
      <c r="QZY668" s="337"/>
      <c r="QZZ668" s="337"/>
      <c r="RAA668" s="337"/>
      <c r="RAB668" s="337"/>
      <c r="RAC668" s="337"/>
      <c r="RAD668" s="337"/>
      <c r="RAE668" s="337"/>
      <c r="RAF668" s="337"/>
      <c r="RAG668" s="337"/>
      <c r="RAH668" s="337"/>
      <c r="RAI668" s="337"/>
      <c r="RAJ668" s="337"/>
      <c r="RAK668" s="337"/>
      <c r="RAL668" s="337"/>
      <c r="RAM668" s="337"/>
      <c r="RAN668" s="337"/>
      <c r="RAO668" s="337"/>
      <c r="RAP668" s="337"/>
      <c r="RAQ668" s="337"/>
      <c r="RAR668" s="337"/>
      <c r="RAS668" s="337"/>
      <c r="RAT668" s="337"/>
      <c r="RAU668" s="337"/>
      <c r="RAV668" s="337"/>
      <c r="RAW668" s="337"/>
      <c r="RAX668" s="337"/>
      <c r="RAY668" s="337"/>
      <c r="RAZ668" s="337"/>
      <c r="RBA668" s="337"/>
      <c r="RBB668" s="337"/>
      <c r="RBC668" s="337"/>
      <c r="RBD668" s="337"/>
      <c r="RBE668" s="337"/>
      <c r="RBF668" s="337"/>
      <c r="RBG668" s="337"/>
      <c r="RBH668" s="337"/>
      <c r="RBI668" s="337"/>
      <c r="RBJ668" s="337"/>
      <c r="RBK668" s="337"/>
      <c r="RBL668" s="337"/>
      <c r="RBM668" s="337"/>
      <c r="RBN668" s="337"/>
      <c r="RBO668" s="337"/>
      <c r="RBP668" s="337"/>
      <c r="RBQ668" s="337"/>
      <c r="RBR668" s="337"/>
      <c r="RBS668" s="337"/>
      <c r="RBT668" s="337"/>
      <c r="RBU668" s="337"/>
      <c r="RBV668" s="337"/>
      <c r="RBW668" s="337"/>
      <c r="RBX668" s="337"/>
      <c r="RBY668" s="337"/>
      <c r="RBZ668" s="337"/>
      <c r="RCA668" s="337"/>
      <c r="RCB668" s="337"/>
      <c r="RCC668" s="337"/>
      <c r="RCD668" s="337"/>
      <c r="RCE668" s="337"/>
      <c r="RCF668" s="337"/>
      <c r="RCG668" s="337"/>
      <c r="RCH668" s="337"/>
      <c r="RCI668" s="337"/>
      <c r="RCJ668" s="337"/>
      <c r="RCK668" s="337"/>
      <c r="RCL668" s="337"/>
      <c r="RCM668" s="337"/>
      <c r="RCN668" s="337"/>
      <c r="RCO668" s="337"/>
      <c r="RCP668" s="337"/>
      <c r="RCQ668" s="337"/>
      <c r="RCR668" s="337"/>
      <c r="RCS668" s="337"/>
      <c r="RCT668" s="337"/>
      <c r="RCU668" s="337"/>
      <c r="RCV668" s="337"/>
      <c r="RCW668" s="337"/>
      <c r="RCX668" s="337"/>
      <c r="RCY668" s="337"/>
      <c r="RCZ668" s="337"/>
      <c r="RDA668" s="337"/>
      <c r="RDB668" s="337"/>
      <c r="RDC668" s="337"/>
      <c r="RDD668" s="337"/>
      <c r="RDE668" s="337"/>
      <c r="RDF668" s="337"/>
      <c r="RDG668" s="337"/>
      <c r="RDH668" s="337"/>
      <c r="RDI668" s="337"/>
      <c r="RDJ668" s="337"/>
      <c r="RDK668" s="337"/>
      <c r="RDL668" s="337"/>
      <c r="RDM668" s="337"/>
      <c r="RDN668" s="337"/>
      <c r="RDO668" s="337"/>
      <c r="RDP668" s="337"/>
      <c r="RDQ668" s="337"/>
      <c r="RDR668" s="337"/>
      <c r="RDS668" s="337"/>
      <c r="RDT668" s="337"/>
      <c r="RDU668" s="337"/>
      <c r="RDV668" s="337"/>
      <c r="RDW668" s="337"/>
      <c r="RDX668" s="337"/>
      <c r="RDY668" s="337"/>
      <c r="RDZ668" s="337"/>
      <c r="REA668" s="337"/>
      <c r="REB668" s="337"/>
      <c r="REC668" s="337"/>
      <c r="RED668" s="337"/>
      <c r="REE668" s="337"/>
      <c r="REF668" s="337"/>
      <c r="REG668" s="337"/>
      <c r="REH668" s="337"/>
      <c r="REI668" s="337"/>
      <c r="REJ668" s="337"/>
      <c r="REK668" s="337"/>
      <c r="REL668" s="337"/>
      <c r="REM668" s="337"/>
      <c r="REN668" s="337"/>
      <c r="REO668" s="337"/>
      <c r="REP668" s="337"/>
      <c r="REQ668" s="337"/>
      <c r="RER668" s="337"/>
      <c r="RES668" s="337"/>
      <c r="RET668" s="337"/>
      <c r="REU668" s="337"/>
      <c r="REV668" s="337"/>
      <c r="REW668" s="337"/>
      <c r="REX668" s="337"/>
      <c r="REY668" s="337"/>
      <c r="REZ668" s="337"/>
      <c r="RFA668" s="337"/>
      <c r="RFB668" s="337"/>
      <c r="RFC668" s="337"/>
      <c r="RFD668" s="337"/>
      <c r="RFE668" s="337"/>
      <c r="RFF668" s="337"/>
      <c r="RFG668" s="337"/>
      <c r="RFH668" s="337"/>
      <c r="RFI668" s="337"/>
      <c r="RFJ668" s="337"/>
      <c r="RFK668" s="337"/>
      <c r="RFL668" s="337"/>
      <c r="RFM668" s="337"/>
      <c r="RFN668" s="337"/>
      <c r="RFO668" s="337"/>
      <c r="RFP668" s="337"/>
      <c r="RFQ668" s="337"/>
      <c r="RFR668" s="337"/>
      <c r="RFS668" s="337"/>
      <c r="RFT668" s="337"/>
      <c r="RFU668" s="337"/>
      <c r="RFV668" s="337"/>
      <c r="RFW668" s="337"/>
      <c r="RFX668" s="337"/>
      <c r="RFY668" s="337"/>
      <c r="RFZ668" s="337"/>
      <c r="RGA668" s="337"/>
      <c r="RGB668" s="337"/>
      <c r="RGC668" s="337"/>
      <c r="RGD668" s="337"/>
      <c r="RGE668" s="337"/>
      <c r="RGF668" s="337"/>
      <c r="RGG668" s="337"/>
      <c r="RGH668" s="337"/>
      <c r="RGI668" s="337"/>
      <c r="RGJ668" s="337"/>
      <c r="RGK668" s="337"/>
      <c r="RGL668" s="337"/>
      <c r="RGM668" s="337"/>
      <c r="RGN668" s="337"/>
      <c r="RGO668" s="337"/>
      <c r="RGP668" s="337"/>
      <c r="RGQ668" s="337"/>
      <c r="RGR668" s="337"/>
      <c r="RGS668" s="337"/>
      <c r="RGT668" s="337"/>
      <c r="RGU668" s="337"/>
      <c r="RGV668" s="337"/>
      <c r="RGW668" s="337"/>
      <c r="RGX668" s="337"/>
      <c r="RGY668" s="337"/>
      <c r="RGZ668" s="337"/>
      <c r="RHA668" s="337"/>
      <c r="RHB668" s="337"/>
      <c r="RHC668" s="337"/>
      <c r="RHD668" s="337"/>
      <c r="RHE668" s="337"/>
      <c r="RHF668" s="337"/>
      <c r="RHG668" s="337"/>
      <c r="RHH668" s="337"/>
      <c r="RHI668" s="337"/>
      <c r="RHJ668" s="337"/>
      <c r="RHK668" s="337"/>
      <c r="RHL668" s="337"/>
      <c r="RHM668" s="337"/>
      <c r="RHN668" s="337"/>
      <c r="RHO668" s="337"/>
      <c r="RHP668" s="337"/>
      <c r="RHQ668" s="337"/>
      <c r="RHR668" s="337"/>
      <c r="RHS668" s="337"/>
      <c r="RHT668" s="337"/>
      <c r="RHU668" s="337"/>
      <c r="RHV668" s="337"/>
      <c r="RHW668" s="337"/>
      <c r="RHX668" s="337"/>
      <c r="RHY668" s="337"/>
      <c r="RHZ668" s="337"/>
      <c r="RIA668" s="337"/>
      <c r="RIB668" s="337"/>
      <c r="RIC668" s="337"/>
      <c r="RID668" s="337"/>
      <c r="RIE668" s="337"/>
      <c r="RIF668" s="337"/>
      <c r="RIG668" s="337"/>
      <c r="RIH668" s="337"/>
      <c r="RII668" s="337"/>
      <c r="RIJ668" s="337"/>
      <c r="RIK668" s="337"/>
      <c r="RIL668" s="337"/>
      <c r="RIM668" s="337"/>
      <c r="RIN668" s="337"/>
      <c r="RIO668" s="337"/>
      <c r="RIP668" s="337"/>
      <c r="RIQ668" s="337"/>
      <c r="RIR668" s="337"/>
      <c r="RIS668" s="337"/>
      <c r="RIT668" s="337"/>
      <c r="RIU668" s="337"/>
      <c r="RIV668" s="337"/>
      <c r="RIW668" s="337"/>
      <c r="RIX668" s="337"/>
      <c r="RIY668" s="337"/>
      <c r="RIZ668" s="337"/>
      <c r="RJA668" s="337"/>
      <c r="RJB668" s="337"/>
      <c r="RJC668" s="337"/>
      <c r="RJD668" s="337"/>
      <c r="RJE668" s="337"/>
      <c r="RJF668" s="337"/>
      <c r="RJG668" s="337"/>
      <c r="RJH668" s="337"/>
      <c r="RJI668" s="337"/>
      <c r="RJJ668" s="337"/>
      <c r="RJK668" s="337"/>
      <c r="RJL668" s="337"/>
      <c r="RJM668" s="337"/>
      <c r="RJN668" s="337"/>
      <c r="RJO668" s="337"/>
      <c r="RJP668" s="337"/>
      <c r="RJQ668" s="337"/>
      <c r="RJR668" s="337"/>
      <c r="RJS668" s="337"/>
      <c r="RJT668" s="337"/>
      <c r="RJU668" s="337"/>
      <c r="RJV668" s="337"/>
      <c r="RJW668" s="337"/>
      <c r="RJX668" s="337"/>
      <c r="RJY668" s="337"/>
      <c r="RJZ668" s="337"/>
      <c r="RKA668" s="337"/>
      <c r="RKB668" s="337"/>
      <c r="RKC668" s="337"/>
      <c r="RKD668" s="337"/>
      <c r="RKE668" s="337"/>
      <c r="RKF668" s="337"/>
      <c r="RKG668" s="337"/>
      <c r="RKH668" s="337"/>
      <c r="RKI668" s="337"/>
      <c r="RKJ668" s="337"/>
      <c r="RKK668" s="337"/>
      <c r="RKL668" s="337"/>
      <c r="RKM668" s="337"/>
      <c r="RKN668" s="337"/>
      <c r="RKO668" s="337"/>
      <c r="RKP668" s="337"/>
      <c r="RKQ668" s="337"/>
      <c r="RKR668" s="337"/>
      <c r="RKS668" s="337"/>
      <c r="RKT668" s="337"/>
      <c r="RKU668" s="337"/>
      <c r="RKV668" s="337"/>
      <c r="RKW668" s="337"/>
      <c r="RKX668" s="337"/>
      <c r="RKY668" s="337"/>
      <c r="RKZ668" s="337"/>
      <c r="RLA668" s="337"/>
      <c r="RLB668" s="337"/>
      <c r="RLC668" s="337"/>
      <c r="RLD668" s="337"/>
      <c r="RLE668" s="337"/>
      <c r="RLF668" s="337"/>
      <c r="RLG668" s="337"/>
      <c r="RLH668" s="337"/>
      <c r="RLI668" s="337"/>
      <c r="RLJ668" s="337"/>
      <c r="RLK668" s="337"/>
      <c r="RLL668" s="337"/>
      <c r="RLM668" s="337"/>
      <c r="RLN668" s="337"/>
      <c r="RLO668" s="337"/>
      <c r="RLP668" s="337"/>
      <c r="RLQ668" s="337"/>
      <c r="RLR668" s="337"/>
      <c r="RLS668" s="337"/>
      <c r="RLT668" s="337"/>
      <c r="RLU668" s="337"/>
      <c r="RLV668" s="337"/>
      <c r="RLW668" s="337"/>
      <c r="RLX668" s="337"/>
      <c r="RLY668" s="337"/>
      <c r="RLZ668" s="337"/>
      <c r="RMA668" s="337"/>
      <c r="RMB668" s="337"/>
      <c r="RMC668" s="337"/>
      <c r="RMD668" s="337"/>
      <c r="RME668" s="337"/>
      <c r="RMF668" s="337"/>
      <c r="RMG668" s="337"/>
      <c r="RMH668" s="337"/>
      <c r="RMI668" s="337"/>
      <c r="RMJ668" s="337"/>
      <c r="RMK668" s="337"/>
      <c r="RML668" s="337"/>
      <c r="RMM668" s="337"/>
      <c r="RMN668" s="337"/>
      <c r="RMO668" s="337"/>
      <c r="RMP668" s="337"/>
      <c r="RMQ668" s="337"/>
      <c r="RMR668" s="337"/>
      <c r="RMS668" s="337"/>
      <c r="RMT668" s="337"/>
      <c r="RMU668" s="337"/>
      <c r="RMV668" s="337"/>
      <c r="RMW668" s="337"/>
      <c r="RMX668" s="337"/>
      <c r="RMY668" s="337"/>
      <c r="RMZ668" s="337"/>
      <c r="RNA668" s="337"/>
      <c r="RNB668" s="337"/>
      <c r="RNC668" s="337"/>
      <c r="RND668" s="337"/>
      <c r="RNE668" s="337"/>
      <c r="RNF668" s="337"/>
      <c r="RNG668" s="337"/>
      <c r="RNH668" s="337"/>
      <c r="RNI668" s="337"/>
      <c r="RNJ668" s="337"/>
      <c r="RNK668" s="337"/>
      <c r="RNL668" s="337"/>
      <c r="RNM668" s="337"/>
      <c r="RNN668" s="337"/>
      <c r="RNO668" s="337"/>
      <c r="RNP668" s="337"/>
      <c r="RNQ668" s="337"/>
      <c r="RNR668" s="337"/>
      <c r="RNS668" s="337"/>
      <c r="RNT668" s="337"/>
      <c r="RNU668" s="337"/>
      <c r="RNV668" s="337"/>
      <c r="RNW668" s="337"/>
      <c r="RNX668" s="337"/>
      <c r="RNY668" s="337"/>
      <c r="RNZ668" s="337"/>
      <c r="ROA668" s="337"/>
      <c r="ROB668" s="337"/>
      <c r="ROC668" s="337"/>
      <c r="ROD668" s="337"/>
      <c r="ROE668" s="337"/>
      <c r="ROF668" s="337"/>
      <c r="ROG668" s="337"/>
      <c r="ROH668" s="337"/>
      <c r="ROI668" s="337"/>
      <c r="ROJ668" s="337"/>
      <c r="ROK668" s="337"/>
      <c r="ROL668" s="337"/>
      <c r="ROM668" s="337"/>
      <c r="RON668" s="337"/>
      <c r="ROO668" s="337"/>
      <c r="ROP668" s="337"/>
      <c r="ROQ668" s="337"/>
      <c r="ROR668" s="337"/>
      <c r="ROS668" s="337"/>
      <c r="ROT668" s="337"/>
      <c r="ROU668" s="337"/>
      <c r="ROV668" s="337"/>
      <c r="ROW668" s="337"/>
      <c r="ROX668" s="337"/>
      <c r="ROY668" s="337"/>
      <c r="ROZ668" s="337"/>
      <c r="RPA668" s="337"/>
      <c r="RPB668" s="337"/>
      <c r="RPC668" s="337"/>
      <c r="RPD668" s="337"/>
      <c r="RPE668" s="337"/>
      <c r="RPF668" s="337"/>
      <c r="RPG668" s="337"/>
      <c r="RPH668" s="337"/>
      <c r="RPI668" s="337"/>
      <c r="RPJ668" s="337"/>
      <c r="RPK668" s="337"/>
      <c r="RPL668" s="337"/>
      <c r="RPM668" s="337"/>
      <c r="RPN668" s="337"/>
      <c r="RPO668" s="337"/>
      <c r="RPP668" s="337"/>
      <c r="RPQ668" s="337"/>
      <c r="RPR668" s="337"/>
      <c r="RPS668" s="337"/>
      <c r="RPT668" s="337"/>
      <c r="RPU668" s="337"/>
      <c r="RPV668" s="337"/>
      <c r="RPW668" s="337"/>
      <c r="RPX668" s="337"/>
      <c r="RPY668" s="337"/>
      <c r="RPZ668" s="337"/>
      <c r="RQA668" s="337"/>
      <c r="RQB668" s="337"/>
      <c r="RQC668" s="337"/>
      <c r="RQD668" s="337"/>
      <c r="RQE668" s="337"/>
      <c r="RQF668" s="337"/>
      <c r="RQG668" s="337"/>
      <c r="RQH668" s="337"/>
      <c r="RQI668" s="337"/>
      <c r="RQJ668" s="337"/>
      <c r="RQK668" s="337"/>
      <c r="RQL668" s="337"/>
      <c r="RQM668" s="337"/>
      <c r="RQN668" s="337"/>
      <c r="RQO668" s="337"/>
      <c r="RQP668" s="337"/>
      <c r="RQQ668" s="337"/>
      <c r="RQR668" s="337"/>
      <c r="RQS668" s="337"/>
      <c r="RQT668" s="337"/>
      <c r="RQU668" s="337"/>
      <c r="RQV668" s="337"/>
      <c r="RQW668" s="337"/>
      <c r="RQX668" s="337"/>
      <c r="RQY668" s="337"/>
      <c r="RQZ668" s="337"/>
      <c r="RRA668" s="337"/>
      <c r="RRB668" s="337"/>
      <c r="RRC668" s="337"/>
      <c r="RRD668" s="337"/>
      <c r="RRE668" s="337"/>
      <c r="RRF668" s="337"/>
      <c r="RRG668" s="337"/>
      <c r="RRH668" s="337"/>
      <c r="RRI668" s="337"/>
      <c r="RRJ668" s="337"/>
      <c r="RRK668" s="337"/>
      <c r="RRL668" s="337"/>
      <c r="RRM668" s="337"/>
      <c r="RRN668" s="337"/>
      <c r="RRO668" s="337"/>
      <c r="RRP668" s="337"/>
      <c r="RRQ668" s="337"/>
      <c r="RRR668" s="337"/>
      <c r="RRS668" s="337"/>
      <c r="RRT668" s="337"/>
      <c r="RRU668" s="337"/>
      <c r="RRV668" s="337"/>
      <c r="RRW668" s="337"/>
      <c r="RRX668" s="337"/>
      <c r="RRY668" s="337"/>
      <c r="RRZ668" s="337"/>
      <c r="RSA668" s="337"/>
      <c r="RSB668" s="337"/>
      <c r="RSC668" s="337"/>
      <c r="RSD668" s="337"/>
      <c r="RSE668" s="337"/>
      <c r="RSF668" s="337"/>
      <c r="RSG668" s="337"/>
      <c r="RSH668" s="337"/>
      <c r="RSI668" s="337"/>
      <c r="RSJ668" s="337"/>
      <c r="RSK668" s="337"/>
      <c r="RSL668" s="337"/>
      <c r="RSM668" s="337"/>
      <c r="RSN668" s="337"/>
      <c r="RSO668" s="337"/>
      <c r="RSP668" s="337"/>
      <c r="RSQ668" s="337"/>
      <c r="RSR668" s="337"/>
      <c r="RSS668" s="337"/>
      <c r="RST668" s="337"/>
      <c r="RSU668" s="337"/>
      <c r="RSV668" s="337"/>
      <c r="RSW668" s="337"/>
      <c r="RSX668" s="337"/>
      <c r="RSY668" s="337"/>
      <c r="RSZ668" s="337"/>
      <c r="RTA668" s="337"/>
      <c r="RTB668" s="337"/>
      <c r="RTC668" s="337"/>
      <c r="RTD668" s="337"/>
      <c r="RTE668" s="337"/>
      <c r="RTF668" s="337"/>
      <c r="RTG668" s="337"/>
      <c r="RTH668" s="337"/>
      <c r="RTI668" s="337"/>
      <c r="RTJ668" s="337"/>
      <c r="RTK668" s="337"/>
      <c r="RTL668" s="337"/>
      <c r="RTM668" s="337"/>
      <c r="RTN668" s="337"/>
      <c r="RTO668" s="337"/>
      <c r="RTP668" s="337"/>
      <c r="RTQ668" s="337"/>
      <c r="RTR668" s="337"/>
      <c r="RTS668" s="337"/>
      <c r="RTT668" s="337"/>
      <c r="RTU668" s="337"/>
      <c r="RTV668" s="337"/>
      <c r="RTW668" s="337"/>
      <c r="RTX668" s="337"/>
      <c r="RTY668" s="337"/>
      <c r="RTZ668" s="337"/>
      <c r="RUA668" s="337"/>
      <c r="RUB668" s="337"/>
      <c r="RUC668" s="337"/>
      <c r="RUD668" s="337"/>
      <c r="RUE668" s="337"/>
      <c r="RUF668" s="337"/>
      <c r="RUG668" s="337"/>
      <c r="RUH668" s="337"/>
      <c r="RUI668" s="337"/>
      <c r="RUJ668" s="337"/>
      <c r="RUK668" s="337"/>
      <c r="RUL668" s="337"/>
      <c r="RUM668" s="337"/>
      <c r="RUN668" s="337"/>
      <c r="RUO668" s="337"/>
      <c r="RUP668" s="337"/>
      <c r="RUQ668" s="337"/>
      <c r="RUR668" s="337"/>
      <c r="RUS668" s="337"/>
      <c r="RUT668" s="337"/>
      <c r="RUU668" s="337"/>
      <c r="RUV668" s="337"/>
      <c r="RUW668" s="337"/>
      <c r="RUX668" s="337"/>
      <c r="RUY668" s="337"/>
      <c r="RUZ668" s="337"/>
      <c r="RVA668" s="337"/>
      <c r="RVB668" s="337"/>
      <c r="RVC668" s="337"/>
      <c r="RVD668" s="337"/>
      <c r="RVE668" s="337"/>
      <c r="RVF668" s="337"/>
      <c r="RVG668" s="337"/>
      <c r="RVH668" s="337"/>
      <c r="RVI668" s="337"/>
      <c r="RVJ668" s="337"/>
      <c r="RVK668" s="337"/>
      <c r="RVL668" s="337"/>
      <c r="RVM668" s="337"/>
      <c r="RVN668" s="337"/>
      <c r="RVO668" s="337"/>
      <c r="RVP668" s="337"/>
      <c r="RVQ668" s="337"/>
      <c r="RVR668" s="337"/>
      <c r="RVS668" s="337"/>
      <c r="RVT668" s="337"/>
      <c r="RVU668" s="337"/>
      <c r="RVV668" s="337"/>
      <c r="RVW668" s="337"/>
      <c r="RVX668" s="337"/>
      <c r="RVY668" s="337"/>
      <c r="RVZ668" s="337"/>
      <c r="RWA668" s="337"/>
      <c r="RWB668" s="337"/>
      <c r="RWC668" s="337"/>
      <c r="RWD668" s="337"/>
      <c r="RWE668" s="337"/>
      <c r="RWF668" s="337"/>
      <c r="RWG668" s="337"/>
      <c r="RWH668" s="337"/>
      <c r="RWI668" s="337"/>
      <c r="RWJ668" s="337"/>
      <c r="RWK668" s="337"/>
      <c r="RWL668" s="337"/>
      <c r="RWM668" s="337"/>
      <c r="RWN668" s="337"/>
      <c r="RWO668" s="337"/>
      <c r="RWP668" s="337"/>
      <c r="RWQ668" s="337"/>
      <c r="RWR668" s="337"/>
      <c r="RWS668" s="337"/>
      <c r="RWT668" s="337"/>
      <c r="RWU668" s="337"/>
      <c r="RWV668" s="337"/>
      <c r="RWW668" s="337"/>
      <c r="RWX668" s="337"/>
      <c r="RWY668" s="337"/>
      <c r="RWZ668" s="337"/>
      <c r="RXA668" s="337"/>
      <c r="RXB668" s="337"/>
      <c r="RXC668" s="337"/>
      <c r="RXD668" s="337"/>
      <c r="RXE668" s="337"/>
      <c r="RXF668" s="337"/>
      <c r="RXG668" s="337"/>
      <c r="RXH668" s="337"/>
      <c r="RXI668" s="337"/>
      <c r="RXJ668" s="337"/>
      <c r="RXK668" s="337"/>
      <c r="RXL668" s="337"/>
      <c r="RXM668" s="337"/>
      <c r="RXN668" s="337"/>
      <c r="RXO668" s="337"/>
      <c r="RXP668" s="337"/>
      <c r="RXQ668" s="337"/>
      <c r="RXR668" s="337"/>
      <c r="RXS668" s="337"/>
      <c r="RXT668" s="337"/>
      <c r="RXU668" s="337"/>
      <c r="RXV668" s="337"/>
      <c r="RXW668" s="337"/>
      <c r="RXX668" s="337"/>
      <c r="RXY668" s="337"/>
      <c r="RXZ668" s="337"/>
      <c r="RYA668" s="337"/>
      <c r="RYB668" s="337"/>
      <c r="RYC668" s="337"/>
      <c r="RYD668" s="337"/>
      <c r="RYE668" s="337"/>
      <c r="RYF668" s="337"/>
      <c r="RYG668" s="337"/>
      <c r="RYH668" s="337"/>
      <c r="RYI668" s="337"/>
      <c r="RYJ668" s="337"/>
      <c r="RYK668" s="337"/>
      <c r="RYL668" s="337"/>
      <c r="RYM668" s="337"/>
      <c r="RYN668" s="337"/>
      <c r="RYO668" s="337"/>
      <c r="RYP668" s="337"/>
      <c r="RYQ668" s="337"/>
      <c r="RYR668" s="337"/>
      <c r="RYS668" s="337"/>
      <c r="RYT668" s="337"/>
      <c r="RYU668" s="337"/>
      <c r="RYV668" s="337"/>
      <c r="RYW668" s="337"/>
      <c r="RYX668" s="337"/>
      <c r="RYY668" s="337"/>
      <c r="RYZ668" s="337"/>
      <c r="RZA668" s="337"/>
      <c r="RZB668" s="337"/>
      <c r="RZC668" s="337"/>
      <c r="RZD668" s="337"/>
      <c r="RZE668" s="337"/>
      <c r="RZF668" s="337"/>
      <c r="RZG668" s="337"/>
      <c r="RZH668" s="337"/>
      <c r="RZI668" s="337"/>
      <c r="RZJ668" s="337"/>
      <c r="RZK668" s="337"/>
      <c r="RZL668" s="337"/>
      <c r="RZM668" s="337"/>
      <c r="RZN668" s="337"/>
      <c r="RZO668" s="337"/>
      <c r="RZP668" s="337"/>
      <c r="RZQ668" s="337"/>
      <c r="RZR668" s="337"/>
      <c r="RZS668" s="337"/>
      <c r="RZT668" s="337"/>
      <c r="RZU668" s="337"/>
      <c r="RZV668" s="337"/>
      <c r="RZW668" s="337"/>
      <c r="RZX668" s="337"/>
      <c r="RZY668" s="337"/>
      <c r="RZZ668" s="337"/>
      <c r="SAA668" s="337"/>
      <c r="SAB668" s="337"/>
      <c r="SAC668" s="337"/>
      <c r="SAD668" s="337"/>
      <c r="SAE668" s="337"/>
      <c r="SAF668" s="337"/>
      <c r="SAG668" s="337"/>
      <c r="SAH668" s="337"/>
      <c r="SAI668" s="337"/>
      <c r="SAJ668" s="337"/>
      <c r="SAK668" s="337"/>
      <c r="SAL668" s="337"/>
      <c r="SAM668" s="337"/>
      <c r="SAN668" s="337"/>
      <c r="SAO668" s="337"/>
      <c r="SAP668" s="337"/>
      <c r="SAQ668" s="337"/>
      <c r="SAR668" s="337"/>
      <c r="SAS668" s="337"/>
      <c r="SAT668" s="337"/>
      <c r="SAU668" s="337"/>
      <c r="SAV668" s="337"/>
      <c r="SAW668" s="337"/>
      <c r="SAX668" s="337"/>
      <c r="SAY668" s="337"/>
      <c r="SAZ668" s="337"/>
      <c r="SBA668" s="337"/>
      <c r="SBB668" s="337"/>
      <c r="SBC668" s="337"/>
      <c r="SBD668" s="337"/>
      <c r="SBE668" s="337"/>
      <c r="SBF668" s="337"/>
      <c r="SBG668" s="337"/>
      <c r="SBH668" s="337"/>
      <c r="SBI668" s="337"/>
      <c r="SBJ668" s="337"/>
      <c r="SBK668" s="337"/>
      <c r="SBL668" s="337"/>
      <c r="SBM668" s="337"/>
      <c r="SBN668" s="337"/>
      <c r="SBO668" s="337"/>
      <c r="SBP668" s="337"/>
      <c r="SBQ668" s="337"/>
      <c r="SBR668" s="337"/>
      <c r="SBS668" s="337"/>
      <c r="SBT668" s="337"/>
      <c r="SBU668" s="337"/>
      <c r="SBV668" s="337"/>
      <c r="SBW668" s="337"/>
      <c r="SBX668" s="337"/>
      <c r="SBY668" s="337"/>
      <c r="SBZ668" s="337"/>
      <c r="SCA668" s="337"/>
      <c r="SCB668" s="337"/>
      <c r="SCC668" s="337"/>
      <c r="SCD668" s="337"/>
      <c r="SCE668" s="337"/>
      <c r="SCF668" s="337"/>
      <c r="SCG668" s="337"/>
      <c r="SCH668" s="337"/>
      <c r="SCI668" s="337"/>
      <c r="SCJ668" s="337"/>
      <c r="SCK668" s="337"/>
      <c r="SCL668" s="337"/>
      <c r="SCM668" s="337"/>
      <c r="SCN668" s="337"/>
      <c r="SCO668" s="337"/>
      <c r="SCP668" s="337"/>
      <c r="SCQ668" s="337"/>
      <c r="SCR668" s="337"/>
      <c r="SCS668" s="337"/>
      <c r="SCT668" s="337"/>
      <c r="SCU668" s="337"/>
      <c r="SCV668" s="337"/>
      <c r="SCW668" s="337"/>
      <c r="SCX668" s="337"/>
      <c r="SCY668" s="337"/>
      <c r="SCZ668" s="337"/>
      <c r="SDA668" s="337"/>
      <c r="SDB668" s="337"/>
      <c r="SDC668" s="337"/>
      <c r="SDD668" s="337"/>
      <c r="SDE668" s="337"/>
      <c r="SDF668" s="337"/>
      <c r="SDG668" s="337"/>
      <c r="SDH668" s="337"/>
      <c r="SDI668" s="337"/>
      <c r="SDJ668" s="337"/>
      <c r="SDK668" s="337"/>
      <c r="SDL668" s="337"/>
      <c r="SDM668" s="337"/>
      <c r="SDN668" s="337"/>
      <c r="SDO668" s="337"/>
      <c r="SDP668" s="337"/>
      <c r="SDQ668" s="337"/>
      <c r="SDR668" s="337"/>
      <c r="SDS668" s="337"/>
      <c r="SDT668" s="337"/>
      <c r="SDU668" s="337"/>
      <c r="SDV668" s="337"/>
      <c r="SDW668" s="337"/>
      <c r="SDX668" s="337"/>
      <c r="SDY668" s="337"/>
      <c r="SDZ668" s="337"/>
      <c r="SEA668" s="337"/>
      <c r="SEB668" s="337"/>
      <c r="SEC668" s="337"/>
      <c r="SED668" s="337"/>
      <c r="SEE668" s="337"/>
      <c r="SEF668" s="337"/>
      <c r="SEG668" s="337"/>
      <c r="SEH668" s="337"/>
      <c r="SEI668" s="337"/>
      <c r="SEJ668" s="337"/>
      <c r="SEK668" s="337"/>
      <c r="SEL668" s="337"/>
      <c r="SEM668" s="337"/>
      <c r="SEN668" s="337"/>
      <c r="SEO668" s="337"/>
      <c r="SEP668" s="337"/>
      <c r="SEQ668" s="337"/>
      <c r="SER668" s="337"/>
      <c r="SES668" s="337"/>
      <c r="SET668" s="337"/>
      <c r="SEU668" s="337"/>
      <c r="SEV668" s="337"/>
      <c r="SEW668" s="337"/>
      <c r="SEX668" s="337"/>
      <c r="SEY668" s="337"/>
      <c r="SEZ668" s="337"/>
      <c r="SFA668" s="337"/>
      <c r="SFB668" s="337"/>
      <c r="SFC668" s="337"/>
      <c r="SFD668" s="337"/>
      <c r="SFE668" s="337"/>
      <c r="SFF668" s="337"/>
      <c r="SFG668" s="337"/>
      <c r="SFH668" s="337"/>
      <c r="SFI668" s="337"/>
      <c r="SFJ668" s="337"/>
      <c r="SFK668" s="337"/>
      <c r="SFL668" s="337"/>
      <c r="SFM668" s="337"/>
      <c r="SFN668" s="337"/>
      <c r="SFO668" s="337"/>
      <c r="SFP668" s="337"/>
      <c r="SFQ668" s="337"/>
      <c r="SFR668" s="337"/>
      <c r="SFS668" s="337"/>
      <c r="SFT668" s="337"/>
      <c r="SFU668" s="337"/>
      <c r="SFV668" s="337"/>
      <c r="SFW668" s="337"/>
      <c r="SFX668" s="337"/>
      <c r="SFY668" s="337"/>
      <c r="SFZ668" s="337"/>
      <c r="SGA668" s="337"/>
      <c r="SGB668" s="337"/>
      <c r="SGC668" s="337"/>
      <c r="SGD668" s="337"/>
      <c r="SGE668" s="337"/>
      <c r="SGF668" s="337"/>
      <c r="SGG668" s="337"/>
      <c r="SGH668" s="337"/>
      <c r="SGI668" s="337"/>
      <c r="SGJ668" s="337"/>
      <c r="SGK668" s="337"/>
      <c r="SGL668" s="337"/>
      <c r="SGM668" s="337"/>
      <c r="SGN668" s="337"/>
      <c r="SGO668" s="337"/>
      <c r="SGP668" s="337"/>
      <c r="SGQ668" s="337"/>
      <c r="SGR668" s="337"/>
      <c r="SGS668" s="337"/>
      <c r="SGT668" s="337"/>
      <c r="SGU668" s="337"/>
      <c r="SGV668" s="337"/>
      <c r="SGW668" s="337"/>
      <c r="SGX668" s="337"/>
      <c r="SGY668" s="337"/>
      <c r="SGZ668" s="337"/>
      <c r="SHA668" s="337"/>
      <c r="SHB668" s="337"/>
      <c r="SHC668" s="337"/>
      <c r="SHD668" s="337"/>
      <c r="SHE668" s="337"/>
      <c r="SHF668" s="337"/>
      <c r="SHG668" s="337"/>
      <c r="SHH668" s="337"/>
      <c r="SHI668" s="337"/>
      <c r="SHJ668" s="337"/>
      <c r="SHK668" s="337"/>
      <c r="SHL668" s="337"/>
      <c r="SHM668" s="337"/>
      <c r="SHN668" s="337"/>
      <c r="SHO668" s="337"/>
      <c r="SHP668" s="337"/>
      <c r="SHQ668" s="337"/>
      <c r="SHR668" s="337"/>
      <c r="SHS668" s="337"/>
      <c r="SHT668" s="337"/>
      <c r="SHU668" s="337"/>
      <c r="SHV668" s="337"/>
      <c r="SHW668" s="337"/>
      <c r="SHX668" s="337"/>
      <c r="SHY668" s="337"/>
      <c r="SHZ668" s="337"/>
      <c r="SIA668" s="337"/>
      <c r="SIB668" s="337"/>
      <c r="SIC668" s="337"/>
      <c r="SID668" s="337"/>
      <c r="SIE668" s="337"/>
      <c r="SIF668" s="337"/>
      <c r="SIG668" s="337"/>
      <c r="SIH668" s="337"/>
      <c r="SII668" s="337"/>
      <c r="SIJ668" s="337"/>
      <c r="SIK668" s="337"/>
      <c r="SIL668" s="337"/>
      <c r="SIM668" s="337"/>
      <c r="SIN668" s="337"/>
      <c r="SIO668" s="337"/>
      <c r="SIP668" s="337"/>
      <c r="SIQ668" s="337"/>
      <c r="SIR668" s="337"/>
      <c r="SIS668" s="337"/>
      <c r="SIT668" s="337"/>
      <c r="SIU668" s="337"/>
      <c r="SIV668" s="337"/>
      <c r="SIW668" s="337"/>
      <c r="SIX668" s="337"/>
      <c r="SIY668" s="337"/>
      <c r="SIZ668" s="337"/>
      <c r="SJA668" s="337"/>
      <c r="SJB668" s="337"/>
      <c r="SJC668" s="337"/>
      <c r="SJD668" s="337"/>
      <c r="SJE668" s="337"/>
      <c r="SJF668" s="337"/>
      <c r="SJG668" s="337"/>
      <c r="SJH668" s="337"/>
      <c r="SJI668" s="337"/>
      <c r="SJJ668" s="337"/>
      <c r="SJK668" s="337"/>
      <c r="SJL668" s="337"/>
      <c r="SJM668" s="337"/>
      <c r="SJN668" s="337"/>
      <c r="SJO668" s="337"/>
      <c r="SJP668" s="337"/>
      <c r="SJQ668" s="337"/>
      <c r="SJR668" s="337"/>
      <c r="SJS668" s="337"/>
      <c r="SJT668" s="337"/>
      <c r="SJU668" s="337"/>
      <c r="SJV668" s="337"/>
      <c r="SJW668" s="337"/>
      <c r="SJX668" s="337"/>
      <c r="SJY668" s="337"/>
      <c r="SJZ668" s="337"/>
      <c r="SKA668" s="337"/>
      <c r="SKB668" s="337"/>
      <c r="SKC668" s="337"/>
      <c r="SKD668" s="337"/>
      <c r="SKE668" s="337"/>
      <c r="SKF668" s="337"/>
      <c r="SKG668" s="337"/>
      <c r="SKH668" s="337"/>
      <c r="SKI668" s="337"/>
      <c r="SKJ668" s="337"/>
      <c r="SKK668" s="337"/>
      <c r="SKL668" s="337"/>
      <c r="SKM668" s="337"/>
      <c r="SKN668" s="337"/>
      <c r="SKO668" s="337"/>
      <c r="SKP668" s="337"/>
      <c r="SKQ668" s="337"/>
      <c r="SKR668" s="337"/>
      <c r="SKS668" s="337"/>
      <c r="SKT668" s="337"/>
      <c r="SKU668" s="337"/>
      <c r="SKV668" s="337"/>
      <c r="SKW668" s="337"/>
      <c r="SKX668" s="337"/>
      <c r="SKY668" s="337"/>
      <c r="SKZ668" s="337"/>
      <c r="SLA668" s="337"/>
      <c r="SLB668" s="337"/>
      <c r="SLC668" s="337"/>
      <c r="SLD668" s="337"/>
      <c r="SLE668" s="337"/>
      <c r="SLF668" s="337"/>
      <c r="SLG668" s="337"/>
      <c r="SLH668" s="337"/>
      <c r="SLI668" s="337"/>
      <c r="SLJ668" s="337"/>
      <c r="SLK668" s="337"/>
      <c r="SLL668" s="337"/>
      <c r="SLM668" s="337"/>
      <c r="SLN668" s="337"/>
      <c r="SLO668" s="337"/>
      <c r="SLP668" s="337"/>
      <c r="SLQ668" s="337"/>
      <c r="SLR668" s="337"/>
      <c r="SLS668" s="337"/>
      <c r="SLT668" s="337"/>
      <c r="SLU668" s="337"/>
      <c r="SLV668" s="337"/>
      <c r="SLW668" s="337"/>
      <c r="SLX668" s="337"/>
      <c r="SLY668" s="337"/>
      <c r="SLZ668" s="337"/>
      <c r="SMA668" s="337"/>
      <c r="SMB668" s="337"/>
      <c r="SMC668" s="337"/>
      <c r="SMD668" s="337"/>
      <c r="SME668" s="337"/>
      <c r="SMF668" s="337"/>
      <c r="SMG668" s="337"/>
      <c r="SMH668" s="337"/>
      <c r="SMI668" s="337"/>
      <c r="SMJ668" s="337"/>
      <c r="SMK668" s="337"/>
      <c r="SML668" s="337"/>
      <c r="SMM668" s="337"/>
      <c r="SMN668" s="337"/>
      <c r="SMO668" s="337"/>
      <c r="SMP668" s="337"/>
      <c r="SMQ668" s="337"/>
      <c r="SMR668" s="337"/>
      <c r="SMS668" s="337"/>
      <c r="SMT668" s="337"/>
      <c r="SMU668" s="337"/>
      <c r="SMV668" s="337"/>
      <c r="SMW668" s="337"/>
      <c r="SMX668" s="337"/>
      <c r="SMY668" s="337"/>
      <c r="SMZ668" s="337"/>
      <c r="SNA668" s="337"/>
      <c r="SNB668" s="337"/>
      <c r="SNC668" s="337"/>
      <c r="SND668" s="337"/>
      <c r="SNE668" s="337"/>
      <c r="SNF668" s="337"/>
      <c r="SNG668" s="337"/>
      <c r="SNH668" s="337"/>
      <c r="SNI668" s="337"/>
      <c r="SNJ668" s="337"/>
      <c r="SNK668" s="337"/>
      <c r="SNL668" s="337"/>
      <c r="SNM668" s="337"/>
      <c r="SNN668" s="337"/>
      <c r="SNO668" s="337"/>
      <c r="SNP668" s="337"/>
      <c r="SNQ668" s="337"/>
      <c r="SNR668" s="337"/>
      <c r="SNS668" s="337"/>
      <c r="SNT668" s="337"/>
      <c r="SNU668" s="337"/>
      <c r="SNV668" s="337"/>
      <c r="SNW668" s="337"/>
      <c r="SNX668" s="337"/>
      <c r="SNY668" s="337"/>
      <c r="SNZ668" s="337"/>
      <c r="SOA668" s="337"/>
      <c r="SOB668" s="337"/>
      <c r="SOC668" s="337"/>
      <c r="SOD668" s="337"/>
      <c r="SOE668" s="337"/>
      <c r="SOF668" s="337"/>
      <c r="SOG668" s="337"/>
      <c r="SOH668" s="337"/>
      <c r="SOI668" s="337"/>
      <c r="SOJ668" s="337"/>
      <c r="SOK668" s="337"/>
      <c r="SOL668" s="337"/>
      <c r="SOM668" s="337"/>
      <c r="SON668" s="337"/>
      <c r="SOO668" s="337"/>
      <c r="SOP668" s="337"/>
      <c r="SOQ668" s="337"/>
      <c r="SOR668" s="337"/>
      <c r="SOS668" s="337"/>
      <c r="SOT668" s="337"/>
      <c r="SOU668" s="337"/>
      <c r="SOV668" s="337"/>
      <c r="SOW668" s="337"/>
      <c r="SOX668" s="337"/>
      <c r="SOY668" s="337"/>
      <c r="SOZ668" s="337"/>
      <c r="SPA668" s="337"/>
      <c r="SPB668" s="337"/>
      <c r="SPC668" s="337"/>
      <c r="SPD668" s="337"/>
      <c r="SPE668" s="337"/>
      <c r="SPF668" s="337"/>
      <c r="SPG668" s="337"/>
      <c r="SPH668" s="337"/>
      <c r="SPI668" s="337"/>
      <c r="SPJ668" s="337"/>
      <c r="SPK668" s="337"/>
      <c r="SPL668" s="337"/>
      <c r="SPM668" s="337"/>
      <c r="SPN668" s="337"/>
      <c r="SPO668" s="337"/>
      <c r="SPP668" s="337"/>
      <c r="SPQ668" s="337"/>
      <c r="SPR668" s="337"/>
      <c r="SPS668" s="337"/>
      <c r="SPT668" s="337"/>
      <c r="SPU668" s="337"/>
      <c r="SPV668" s="337"/>
      <c r="SPW668" s="337"/>
      <c r="SPX668" s="337"/>
      <c r="SPY668" s="337"/>
      <c r="SPZ668" s="337"/>
      <c r="SQA668" s="337"/>
      <c r="SQB668" s="337"/>
      <c r="SQC668" s="337"/>
      <c r="SQD668" s="337"/>
      <c r="SQE668" s="337"/>
      <c r="SQF668" s="337"/>
      <c r="SQG668" s="337"/>
      <c r="SQH668" s="337"/>
      <c r="SQI668" s="337"/>
      <c r="SQJ668" s="337"/>
      <c r="SQK668" s="337"/>
      <c r="SQL668" s="337"/>
      <c r="SQM668" s="337"/>
      <c r="SQN668" s="337"/>
      <c r="SQO668" s="337"/>
      <c r="SQP668" s="337"/>
      <c r="SQQ668" s="337"/>
      <c r="SQR668" s="337"/>
      <c r="SQS668" s="337"/>
      <c r="SQT668" s="337"/>
      <c r="SQU668" s="337"/>
      <c r="SQV668" s="337"/>
      <c r="SQW668" s="337"/>
      <c r="SQX668" s="337"/>
      <c r="SQY668" s="337"/>
      <c r="SQZ668" s="337"/>
      <c r="SRA668" s="337"/>
      <c r="SRB668" s="337"/>
      <c r="SRC668" s="337"/>
      <c r="SRD668" s="337"/>
      <c r="SRE668" s="337"/>
      <c r="SRF668" s="337"/>
      <c r="SRG668" s="337"/>
      <c r="SRH668" s="337"/>
      <c r="SRI668" s="337"/>
      <c r="SRJ668" s="337"/>
      <c r="SRK668" s="337"/>
      <c r="SRL668" s="337"/>
      <c r="SRM668" s="337"/>
      <c r="SRN668" s="337"/>
      <c r="SRO668" s="337"/>
      <c r="SRP668" s="337"/>
      <c r="SRQ668" s="337"/>
      <c r="SRR668" s="337"/>
      <c r="SRS668" s="337"/>
      <c r="SRT668" s="337"/>
      <c r="SRU668" s="337"/>
      <c r="SRV668" s="337"/>
      <c r="SRW668" s="337"/>
      <c r="SRX668" s="337"/>
      <c r="SRY668" s="337"/>
      <c r="SRZ668" s="337"/>
      <c r="SSA668" s="337"/>
      <c r="SSB668" s="337"/>
      <c r="SSC668" s="337"/>
      <c r="SSD668" s="337"/>
      <c r="SSE668" s="337"/>
      <c r="SSF668" s="337"/>
      <c r="SSG668" s="337"/>
      <c r="SSH668" s="337"/>
      <c r="SSI668" s="337"/>
      <c r="SSJ668" s="337"/>
      <c r="SSK668" s="337"/>
      <c r="SSL668" s="337"/>
      <c r="SSM668" s="337"/>
      <c r="SSN668" s="337"/>
      <c r="SSO668" s="337"/>
      <c r="SSP668" s="337"/>
      <c r="SSQ668" s="337"/>
      <c r="SSR668" s="337"/>
      <c r="SSS668" s="337"/>
      <c r="SST668" s="337"/>
      <c r="SSU668" s="337"/>
      <c r="SSV668" s="337"/>
      <c r="SSW668" s="337"/>
      <c r="SSX668" s="337"/>
      <c r="SSY668" s="337"/>
      <c r="SSZ668" s="337"/>
      <c r="STA668" s="337"/>
      <c r="STB668" s="337"/>
      <c r="STC668" s="337"/>
      <c r="STD668" s="337"/>
      <c r="STE668" s="337"/>
      <c r="STF668" s="337"/>
      <c r="STG668" s="337"/>
      <c r="STH668" s="337"/>
      <c r="STI668" s="337"/>
      <c r="STJ668" s="337"/>
      <c r="STK668" s="337"/>
      <c r="STL668" s="337"/>
      <c r="STM668" s="337"/>
      <c r="STN668" s="337"/>
      <c r="STO668" s="337"/>
      <c r="STP668" s="337"/>
      <c r="STQ668" s="337"/>
      <c r="STR668" s="337"/>
      <c r="STS668" s="337"/>
      <c r="STT668" s="337"/>
      <c r="STU668" s="337"/>
      <c r="STV668" s="337"/>
      <c r="STW668" s="337"/>
      <c r="STX668" s="337"/>
      <c r="STY668" s="337"/>
      <c r="STZ668" s="337"/>
      <c r="SUA668" s="337"/>
      <c r="SUB668" s="337"/>
      <c r="SUC668" s="337"/>
      <c r="SUD668" s="337"/>
      <c r="SUE668" s="337"/>
      <c r="SUF668" s="337"/>
      <c r="SUG668" s="337"/>
      <c r="SUH668" s="337"/>
      <c r="SUI668" s="337"/>
      <c r="SUJ668" s="337"/>
      <c r="SUK668" s="337"/>
      <c r="SUL668" s="337"/>
      <c r="SUM668" s="337"/>
      <c r="SUN668" s="337"/>
      <c r="SUO668" s="337"/>
      <c r="SUP668" s="337"/>
      <c r="SUQ668" s="337"/>
      <c r="SUR668" s="337"/>
      <c r="SUS668" s="337"/>
      <c r="SUT668" s="337"/>
      <c r="SUU668" s="337"/>
      <c r="SUV668" s="337"/>
      <c r="SUW668" s="337"/>
      <c r="SUX668" s="337"/>
      <c r="SUY668" s="337"/>
      <c r="SUZ668" s="337"/>
      <c r="SVA668" s="337"/>
      <c r="SVB668" s="337"/>
      <c r="SVC668" s="337"/>
      <c r="SVD668" s="337"/>
      <c r="SVE668" s="337"/>
      <c r="SVF668" s="337"/>
      <c r="SVG668" s="337"/>
      <c r="SVH668" s="337"/>
      <c r="SVI668" s="337"/>
      <c r="SVJ668" s="337"/>
      <c r="SVK668" s="337"/>
      <c r="SVL668" s="337"/>
      <c r="SVM668" s="337"/>
      <c r="SVN668" s="337"/>
      <c r="SVO668" s="337"/>
      <c r="SVP668" s="337"/>
      <c r="SVQ668" s="337"/>
      <c r="SVR668" s="337"/>
      <c r="SVS668" s="337"/>
      <c r="SVT668" s="337"/>
      <c r="SVU668" s="337"/>
      <c r="SVV668" s="337"/>
      <c r="SVW668" s="337"/>
      <c r="SVX668" s="337"/>
      <c r="SVY668" s="337"/>
      <c r="SVZ668" s="337"/>
      <c r="SWA668" s="337"/>
      <c r="SWB668" s="337"/>
      <c r="SWC668" s="337"/>
      <c r="SWD668" s="337"/>
      <c r="SWE668" s="337"/>
      <c r="SWF668" s="337"/>
      <c r="SWG668" s="337"/>
      <c r="SWH668" s="337"/>
      <c r="SWI668" s="337"/>
      <c r="SWJ668" s="337"/>
      <c r="SWK668" s="337"/>
      <c r="SWL668" s="337"/>
      <c r="SWM668" s="337"/>
      <c r="SWN668" s="337"/>
      <c r="SWO668" s="337"/>
      <c r="SWP668" s="337"/>
      <c r="SWQ668" s="337"/>
      <c r="SWR668" s="337"/>
      <c r="SWS668" s="337"/>
      <c r="SWT668" s="337"/>
      <c r="SWU668" s="337"/>
      <c r="SWV668" s="337"/>
      <c r="SWW668" s="337"/>
      <c r="SWX668" s="337"/>
      <c r="SWY668" s="337"/>
      <c r="SWZ668" s="337"/>
      <c r="SXA668" s="337"/>
      <c r="SXB668" s="337"/>
      <c r="SXC668" s="337"/>
      <c r="SXD668" s="337"/>
      <c r="SXE668" s="337"/>
      <c r="SXF668" s="337"/>
      <c r="SXG668" s="337"/>
      <c r="SXH668" s="337"/>
      <c r="SXI668" s="337"/>
      <c r="SXJ668" s="337"/>
      <c r="SXK668" s="337"/>
      <c r="SXL668" s="337"/>
      <c r="SXM668" s="337"/>
      <c r="SXN668" s="337"/>
      <c r="SXO668" s="337"/>
      <c r="SXP668" s="337"/>
      <c r="SXQ668" s="337"/>
      <c r="SXR668" s="337"/>
      <c r="SXS668" s="337"/>
      <c r="SXT668" s="337"/>
      <c r="SXU668" s="337"/>
      <c r="SXV668" s="337"/>
      <c r="SXW668" s="337"/>
      <c r="SXX668" s="337"/>
      <c r="SXY668" s="337"/>
      <c r="SXZ668" s="337"/>
      <c r="SYA668" s="337"/>
      <c r="SYB668" s="337"/>
      <c r="SYC668" s="337"/>
      <c r="SYD668" s="337"/>
      <c r="SYE668" s="337"/>
      <c r="SYF668" s="337"/>
      <c r="SYG668" s="337"/>
      <c r="SYH668" s="337"/>
      <c r="SYI668" s="337"/>
      <c r="SYJ668" s="337"/>
      <c r="SYK668" s="337"/>
      <c r="SYL668" s="337"/>
      <c r="SYM668" s="337"/>
      <c r="SYN668" s="337"/>
      <c r="SYO668" s="337"/>
      <c r="SYP668" s="337"/>
      <c r="SYQ668" s="337"/>
      <c r="SYR668" s="337"/>
      <c r="SYS668" s="337"/>
      <c r="SYT668" s="337"/>
      <c r="SYU668" s="337"/>
      <c r="SYV668" s="337"/>
      <c r="SYW668" s="337"/>
      <c r="SYX668" s="337"/>
      <c r="SYY668" s="337"/>
      <c r="SYZ668" s="337"/>
      <c r="SZA668" s="337"/>
      <c r="SZB668" s="337"/>
      <c r="SZC668" s="337"/>
      <c r="SZD668" s="337"/>
      <c r="SZE668" s="337"/>
      <c r="SZF668" s="337"/>
      <c r="SZG668" s="337"/>
      <c r="SZH668" s="337"/>
      <c r="SZI668" s="337"/>
      <c r="SZJ668" s="337"/>
      <c r="SZK668" s="337"/>
      <c r="SZL668" s="337"/>
      <c r="SZM668" s="337"/>
      <c r="SZN668" s="337"/>
      <c r="SZO668" s="337"/>
      <c r="SZP668" s="337"/>
      <c r="SZQ668" s="337"/>
      <c r="SZR668" s="337"/>
      <c r="SZS668" s="337"/>
      <c r="SZT668" s="337"/>
      <c r="SZU668" s="337"/>
      <c r="SZV668" s="337"/>
      <c r="SZW668" s="337"/>
      <c r="SZX668" s="337"/>
      <c r="SZY668" s="337"/>
      <c r="SZZ668" s="337"/>
      <c r="TAA668" s="337"/>
      <c r="TAB668" s="337"/>
      <c r="TAC668" s="337"/>
      <c r="TAD668" s="337"/>
      <c r="TAE668" s="337"/>
      <c r="TAF668" s="337"/>
      <c r="TAG668" s="337"/>
      <c r="TAH668" s="337"/>
      <c r="TAI668" s="337"/>
      <c r="TAJ668" s="337"/>
      <c r="TAK668" s="337"/>
      <c r="TAL668" s="337"/>
      <c r="TAM668" s="337"/>
      <c r="TAN668" s="337"/>
      <c r="TAO668" s="337"/>
      <c r="TAP668" s="337"/>
      <c r="TAQ668" s="337"/>
      <c r="TAR668" s="337"/>
      <c r="TAS668" s="337"/>
      <c r="TAT668" s="337"/>
      <c r="TAU668" s="337"/>
      <c r="TAV668" s="337"/>
      <c r="TAW668" s="337"/>
      <c r="TAX668" s="337"/>
      <c r="TAY668" s="337"/>
      <c r="TAZ668" s="337"/>
      <c r="TBA668" s="337"/>
      <c r="TBB668" s="337"/>
      <c r="TBC668" s="337"/>
      <c r="TBD668" s="337"/>
      <c r="TBE668" s="337"/>
      <c r="TBF668" s="337"/>
      <c r="TBG668" s="337"/>
      <c r="TBH668" s="337"/>
      <c r="TBI668" s="337"/>
      <c r="TBJ668" s="337"/>
      <c r="TBK668" s="337"/>
      <c r="TBL668" s="337"/>
      <c r="TBM668" s="337"/>
      <c r="TBN668" s="337"/>
      <c r="TBO668" s="337"/>
      <c r="TBP668" s="337"/>
      <c r="TBQ668" s="337"/>
      <c r="TBR668" s="337"/>
      <c r="TBS668" s="337"/>
      <c r="TBT668" s="337"/>
      <c r="TBU668" s="337"/>
      <c r="TBV668" s="337"/>
      <c r="TBW668" s="337"/>
      <c r="TBX668" s="337"/>
      <c r="TBY668" s="337"/>
      <c r="TBZ668" s="337"/>
      <c r="TCA668" s="337"/>
      <c r="TCB668" s="337"/>
      <c r="TCC668" s="337"/>
      <c r="TCD668" s="337"/>
      <c r="TCE668" s="337"/>
      <c r="TCF668" s="337"/>
      <c r="TCG668" s="337"/>
      <c r="TCH668" s="337"/>
      <c r="TCI668" s="337"/>
      <c r="TCJ668" s="337"/>
      <c r="TCK668" s="337"/>
      <c r="TCL668" s="337"/>
      <c r="TCM668" s="337"/>
      <c r="TCN668" s="337"/>
      <c r="TCO668" s="337"/>
      <c r="TCP668" s="337"/>
      <c r="TCQ668" s="337"/>
      <c r="TCR668" s="337"/>
      <c r="TCS668" s="337"/>
      <c r="TCT668" s="337"/>
      <c r="TCU668" s="337"/>
      <c r="TCV668" s="337"/>
      <c r="TCW668" s="337"/>
      <c r="TCX668" s="337"/>
      <c r="TCY668" s="337"/>
      <c r="TCZ668" s="337"/>
      <c r="TDA668" s="337"/>
      <c r="TDB668" s="337"/>
      <c r="TDC668" s="337"/>
      <c r="TDD668" s="337"/>
      <c r="TDE668" s="337"/>
      <c r="TDF668" s="337"/>
      <c r="TDG668" s="337"/>
      <c r="TDH668" s="337"/>
      <c r="TDI668" s="337"/>
      <c r="TDJ668" s="337"/>
      <c r="TDK668" s="337"/>
      <c r="TDL668" s="337"/>
      <c r="TDM668" s="337"/>
      <c r="TDN668" s="337"/>
      <c r="TDO668" s="337"/>
      <c r="TDP668" s="337"/>
      <c r="TDQ668" s="337"/>
      <c r="TDR668" s="337"/>
      <c r="TDS668" s="337"/>
      <c r="TDT668" s="337"/>
      <c r="TDU668" s="337"/>
      <c r="TDV668" s="337"/>
      <c r="TDW668" s="337"/>
      <c r="TDX668" s="337"/>
      <c r="TDY668" s="337"/>
      <c r="TDZ668" s="337"/>
      <c r="TEA668" s="337"/>
      <c r="TEB668" s="337"/>
      <c r="TEC668" s="337"/>
      <c r="TED668" s="337"/>
      <c r="TEE668" s="337"/>
      <c r="TEF668" s="337"/>
      <c r="TEG668" s="337"/>
      <c r="TEH668" s="337"/>
      <c r="TEI668" s="337"/>
      <c r="TEJ668" s="337"/>
      <c r="TEK668" s="337"/>
      <c r="TEL668" s="337"/>
      <c r="TEM668" s="337"/>
      <c r="TEN668" s="337"/>
      <c r="TEO668" s="337"/>
      <c r="TEP668" s="337"/>
      <c r="TEQ668" s="337"/>
      <c r="TER668" s="337"/>
      <c r="TES668" s="337"/>
      <c r="TET668" s="337"/>
      <c r="TEU668" s="337"/>
      <c r="TEV668" s="337"/>
      <c r="TEW668" s="337"/>
      <c r="TEX668" s="337"/>
      <c r="TEY668" s="337"/>
      <c r="TEZ668" s="337"/>
      <c r="TFA668" s="337"/>
      <c r="TFB668" s="337"/>
      <c r="TFC668" s="337"/>
      <c r="TFD668" s="337"/>
      <c r="TFE668" s="337"/>
      <c r="TFF668" s="337"/>
      <c r="TFG668" s="337"/>
      <c r="TFH668" s="337"/>
      <c r="TFI668" s="337"/>
      <c r="TFJ668" s="337"/>
      <c r="TFK668" s="337"/>
      <c r="TFL668" s="337"/>
      <c r="TFM668" s="337"/>
      <c r="TFN668" s="337"/>
      <c r="TFO668" s="337"/>
      <c r="TFP668" s="337"/>
      <c r="TFQ668" s="337"/>
      <c r="TFR668" s="337"/>
      <c r="TFS668" s="337"/>
      <c r="TFT668" s="337"/>
      <c r="TFU668" s="337"/>
      <c r="TFV668" s="337"/>
      <c r="TFW668" s="337"/>
      <c r="TFX668" s="337"/>
      <c r="TFY668" s="337"/>
      <c r="TFZ668" s="337"/>
      <c r="TGA668" s="337"/>
      <c r="TGB668" s="337"/>
      <c r="TGC668" s="337"/>
      <c r="TGD668" s="337"/>
      <c r="TGE668" s="337"/>
      <c r="TGF668" s="337"/>
      <c r="TGG668" s="337"/>
      <c r="TGH668" s="337"/>
      <c r="TGI668" s="337"/>
      <c r="TGJ668" s="337"/>
      <c r="TGK668" s="337"/>
      <c r="TGL668" s="337"/>
      <c r="TGM668" s="337"/>
      <c r="TGN668" s="337"/>
      <c r="TGO668" s="337"/>
      <c r="TGP668" s="337"/>
      <c r="TGQ668" s="337"/>
      <c r="TGR668" s="337"/>
      <c r="TGS668" s="337"/>
      <c r="TGT668" s="337"/>
      <c r="TGU668" s="337"/>
      <c r="TGV668" s="337"/>
      <c r="TGW668" s="337"/>
      <c r="TGX668" s="337"/>
      <c r="TGY668" s="337"/>
      <c r="TGZ668" s="337"/>
      <c r="THA668" s="337"/>
      <c r="THB668" s="337"/>
      <c r="THC668" s="337"/>
      <c r="THD668" s="337"/>
      <c r="THE668" s="337"/>
      <c r="THF668" s="337"/>
      <c r="THG668" s="337"/>
      <c r="THH668" s="337"/>
      <c r="THI668" s="337"/>
      <c r="THJ668" s="337"/>
      <c r="THK668" s="337"/>
      <c r="THL668" s="337"/>
      <c r="THM668" s="337"/>
      <c r="THN668" s="337"/>
      <c r="THO668" s="337"/>
      <c r="THP668" s="337"/>
      <c r="THQ668" s="337"/>
      <c r="THR668" s="337"/>
      <c r="THS668" s="337"/>
      <c r="THT668" s="337"/>
      <c r="THU668" s="337"/>
      <c r="THV668" s="337"/>
      <c r="THW668" s="337"/>
      <c r="THX668" s="337"/>
      <c r="THY668" s="337"/>
      <c r="THZ668" s="337"/>
      <c r="TIA668" s="337"/>
      <c r="TIB668" s="337"/>
      <c r="TIC668" s="337"/>
      <c r="TID668" s="337"/>
      <c r="TIE668" s="337"/>
      <c r="TIF668" s="337"/>
      <c r="TIG668" s="337"/>
      <c r="TIH668" s="337"/>
      <c r="TII668" s="337"/>
      <c r="TIJ668" s="337"/>
      <c r="TIK668" s="337"/>
      <c r="TIL668" s="337"/>
      <c r="TIM668" s="337"/>
      <c r="TIN668" s="337"/>
      <c r="TIO668" s="337"/>
      <c r="TIP668" s="337"/>
      <c r="TIQ668" s="337"/>
      <c r="TIR668" s="337"/>
      <c r="TIS668" s="337"/>
      <c r="TIT668" s="337"/>
      <c r="TIU668" s="337"/>
      <c r="TIV668" s="337"/>
      <c r="TIW668" s="337"/>
      <c r="TIX668" s="337"/>
      <c r="TIY668" s="337"/>
      <c r="TIZ668" s="337"/>
      <c r="TJA668" s="337"/>
      <c r="TJB668" s="337"/>
      <c r="TJC668" s="337"/>
      <c r="TJD668" s="337"/>
      <c r="TJE668" s="337"/>
      <c r="TJF668" s="337"/>
      <c r="TJG668" s="337"/>
      <c r="TJH668" s="337"/>
      <c r="TJI668" s="337"/>
      <c r="TJJ668" s="337"/>
      <c r="TJK668" s="337"/>
      <c r="TJL668" s="337"/>
      <c r="TJM668" s="337"/>
      <c r="TJN668" s="337"/>
      <c r="TJO668" s="337"/>
      <c r="TJP668" s="337"/>
      <c r="TJQ668" s="337"/>
      <c r="TJR668" s="337"/>
      <c r="TJS668" s="337"/>
      <c r="TJT668" s="337"/>
      <c r="TJU668" s="337"/>
      <c r="TJV668" s="337"/>
      <c r="TJW668" s="337"/>
      <c r="TJX668" s="337"/>
      <c r="TJY668" s="337"/>
      <c r="TJZ668" s="337"/>
      <c r="TKA668" s="337"/>
      <c r="TKB668" s="337"/>
      <c r="TKC668" s="337"/>
      <c r="TKD668" s="337"/>
      <c r="TKE668" s="337"/>
      <c r="TKF668" s="337"/>
      <c r="TKG668" s="337"/>
      <c r="TKH668" s="337"/>
      <c r="TKI668" s="337"/>
      <c r="TKJ668" s="337"/>
      <c r="TKK668" s="337"/>
      <c r="TKL668" s="337"/>
      <c r="TKM668" s="337"/>
      <c r="TKN668" s="337"/>
      <c r="TKO668" s="337"/>
      <c r="TKP668" s="337"/>
      <c r="TKQ668" s="337"/>
      <c r="TKR668" s="337"/>
      <c r="TKS668" s="337"/>
      <c r="TKT668" s="337"/>
      <c r="TKU668" s="337"/>
      <c r="TKV668" s="337"/>
      <c r="TKW668" s="337"/>
      <c r="TKX668" s="337"/>
      <c r="TKY668" s="337"/>
      <c r="TKZ668" s="337"/>
      <c r="TLA668" s="337"/>
      <c r="TLB668" s="337"/>
      <c r="TLC668" s="337"/>
      <c r="TLD668" s="337"/>
      <c r="TLE668" s="337"/>
      <c r="TLF668" s="337"/>
      <c r="TLG668" s="337"/>
      <c r="TLH668" s="337"/>
      <c r="TLI668" s="337"/>
      <c r="TLJ668" s="337"/>
      <c r="TLK668" s="337"/>
      <c r="TLL668" s="337"/>
      <c r="TLM668" s="337"/>
      <c r="TLN668" s="337"/>
      <c r="TLO668" s="337"/>
      <c r="TLP668" s="337"/>
      <c r="TLQ668" s="337"/>
      <c r="TLR668" s="337"/>
      <c r="TLS668" s="337"/>
      <c r="TLT668" s="337"/>
      <c r="TLU668" s="337"/>
      <c r="TLV668" s="337"/>
      <c r="TLW668" s="337"/>
      <c r="TLX668" s="337"/>
      <c r="TLY668" s="337"/>
      <c r="TLZ668" s="337"/>
      <c r="TMA668" s="337"/>
      <c r="TMB668" s="337"/>
      <c r="TMC668" s="337"/>
      <c r="TMD668" s="337"/>
      <c r="TME668" s="337"/>
      <c r="TMF668" s="337"/>
      <c r="TMG668" s="337"/>
      <c r="TMH668" s="337"/>
      <c r="TMI668" s="337"/>
      <c r="TMJ668" s="337"/>
      <c r="TMK668" s="337"/>
      <c r="TML668" s="337"/>
      <c r="TMM668" s="337"/>
      <c r="TMN668" s="337"/>
      <c r="TMO668" s="337"/>
      <c r="TMP668" s="337"/>
      <c r="TMQ668" s="337"/>
      <c r="TMR668" s="337"/>
      <c r="TMS668" s="337"/>
      <c r="TMT668" s="337"/>
      <c r="TMU668" s="337"/>
      <c r="TMV668" s="337"/>
      <c r="TMW668" s="337"/>
      <c r="TMX668" s="337"/>
      <c r="TMY668" s="337"/>
      <c r="TMZ668" s="337"/>
      <c r="TNA668" s="337"/>
      <c r="TNB668" s="337"/>
      <c r="TNC668" s="337"/>
      <c r="TND668" s="337"/>
      <c r="TNE668" s="337"/>
      <c r="TNF668" s="337"/>
      <c r="TNG668" s="337"/>
      <c r="TNH668" s="337"/>
      <c r="TNI668" s="337"/>
      <c r="TNJ668" s="337"/>
      <c r="TNK668" s="337"/>
      <c r="TNL668" s="337"/>
      <c r="TNM668" s="337"/>
      <c r="TNN668" s="337"/>
      <c r="TNO668" s="337"/>
      <c r="TNP668" s="337"/>
      <c r="TNQ668" s="337"/>
      <c r="TNR668" s="337"/>
      <c r="TNS668" s="337"/>
      <c r="TNT668" s="337"/>
      <c r="TNU668" s="337"/>
      <c r="TNV668" s="337"/>
      <c r="TNW668" s="337"/>
      <c r="TNX668" s="337"/>
      <c r="TNY668" s="337"/>
      <c r="TNZ668" s="337"/>
      <c r="TOA668" s="337"/>
      <c r="TOB668" s="337"/>
      <c r="TOC668" s="337"/>
      <c r="TOD668" s="337"/>
      <c r="TOE668" s="337"/>
      <c r="TOF668" s="337"/>
      <c r="TOG668" s="337"/>
      <c r="TOH668" s="337"/>
      <c r="TOI668" s="337"/>
      <c r="TOJ668" s="337"/>
      <c r="TOK668" s="337"/>
      <c r="TOL668" s="337"/>
      <c r="TOM668" s="337"/>
      <c r="TON668" s="337"/>
      <c r="TOO668" s="337"/>
      <c r="TOP668" s="337"/>
      <c r="TOQ668" s="337"/>
      <c r="TOR668" s="337"/>
      <c r="TOS668" s="337"/>
      <c r="TOT668" s="337"/>
      <c r="TOU668" s="337"/>
      <c r="TOV668" s="337"/>
      <c r="TOW668" s="337"/>
      <c r="TOX668" s="337"/>
      <c r="TOY668" s="337"/>
      <c r="TOZ668" s="337"/>
      <c r="TPA668" s="337"/>
      <c r="TPB668" s="337"/>
      <c r="TPC668" s="337"/>
      <c r="TPD668" s="337"/>
      <c r="TPE668" s="337"/>
      <c r="TPF668" s="337"/>
      <c r="TPG668" s="337"/>
      <c r="TPH668" s="337"/>
      <c r="TPI668" s="337"/>
      <c r="TPJ668" s="337"/>
      <c r="TPK668" s="337"/>
      <c r="TPL668" s="337"/>
      <c r="TPM668" s="337"/>
      <c r="TPN668" s="337"/>
      <c r="TPO668" s="337"/>
      <c r="TPP668" s="337"/>
      <c r="TPQ668" s="337"/>
      <c r="TPR668" s="337"/>
      <c r="TPS668" s="337"/>
      <c r="TPT668" s="337"/>
      <c r="TPU668" s="337"/>
      <c r="TPV668" s="337"/>
      <c r="TPW668" s="337"/>
      <c r="TPX668" s="337"/>
      <c r="TPY668" s="337"/>
      <c r="TPZ668" s="337"/>
      <c r="TQA668" s="337"/>
      <c r="TQB668" s="337"/>
      <c r="TQC668" s="337"/>
      <c r="TQD668" s="337"/>
      <c r="TQE668" s="337"/>
      <c r="TQF668" s="337"/>
      <c r="TQG668" s="337"/>
      <c r="TQH668" s="337"/>
      <c r="TQI668" s="337"/>
      <c r="TQJ668" s="337"/>
      <c r="TQK668" s="337"/>
      <c r="TQL668" s="337"/>
      <c r="TQM668" s="337"/>
      <c r="TQN668" s="337"/>
      <c r="TQO668" s="337"/>
      <c r="TQP668" s="337"/>
      <c r="TQQ668" s="337"/>
      <c r="TQR668" s="337"/>
      <c r="TQS668" s="337"/>
      <c r="TQT668" s="337"/>
      <c r="TQU668" s="337"/>
      <c r="TQV668" s="337"/>
      <c r="TQW668" s="337"/>
      <c r="TQX668" s="337"/>
      <c r="TQY668" s="337"/>
      <c r="TQZ668" s="337"/>
      <c r="TRA668" s="337"/>
      <c r="TRB668" s="337"/>
      <c r="TRC668" s="337"/>
      <c r="TRD668" s="337"/>
      <c r="TRE668" s="337"/>
      <c r="TRF668" s="337"/>
      <c r="TRG668" s="337"/>
      <c r="TRH668" s="337"/>
      <c r="TRI668" s="337"/>
      <c r="TRJ668" s="337"/>
      <c r="TRK668" s="337"/>
      <c r="TRL668" s="337"/>
      <c r="TRM668" s="337"/>
      <c r="TRN668" s="337"/>
      <c r="TRO668" s="337"/>
      <c r="TRP668" s="337"/>
      <c r="TRQ668" s="337"/>
      <c r="TRR668" s="337"/>
      <c r="TRS668" s="337"/>
      <c r="TRT668" s="337"/>
      <c r="TRU668" s="337"/>
      <c r="TRV668" s="337"/>
      <c r="TRW668" s="337"/>
      <c r="TRX668" s="337"/>
      <c r="TRY668" s="337"/>
      <c r="TRZ668" s="337"/>
      <c r="TSA668" s="337"/>
      <c r="TSB668" s="337"/>
      <c r="TSC668" s="337"/>
      <c r="TSD668" s="337"/>
      <c r="TSE668" s="337"/>
      <c r="TSF668" s="337"/>
      <c r="TSG668" s="337"/>
      <c r="TSH668" s="337"/>
      <c r="TSI668" s="337"/>
      <c r="TSJ668" s="337"/>
      <c r="TSK668" s="337"/>
      <c r="TSL668" s="337"/>
      <c r="TSM668" s="337"/>
      <c r="TSN668" s="337"/>
      <c r="TSO668" s="337"/>
      <c r="TSP668" s="337"/>
      <c r="TSQ668" s="337"/>
      <c r="TSR668" s="337"/>
      <c r="TSS668" s="337"/>
      <c r="TST668" s="337"/>
      <c r="TSU668" s="337"/>
      <c r="TSV668" s="337"/>
      <c r="TSW668" s="337"/>
      <c r="TSX668" s="337"/>
      <c r="TSY668" s="337"/>
      <c r="TSZ668" s="337"/>
      <c r="TTA668" s="337"/>
      <c r="TTB668" s="337"/>
      <c r="TTC668" s="337"/>
      <c r="TTD668" s="337"/>
      <c r="TTE668" s="337"/>
      <c r="TTF668" s="337"/>
      <c r="TTG668" s="337"/>
      <c r="TTH668" s="337"/>
      <c r="TTI668" s="337"/>
      <c r="TTJ668" s="337"/>
      <c r="TTK668" s="337"/>
      <c r="TTL668" s="337"/>
      <c r="TTM668" s="337"/>
      <c r="TTN668" s="337"/>
      <c r="TTO668" s="337"/>
      <c r="TTP668" s="337"/>
      <c r="TTQ668" s="337"/>
      <c r="TTR668" s="337"/>
      <c r="TTS668" s="337"/>
      <c r="TTT668" s="337"/>
      <c r="TTU668" s="337"/>
      <c r="TTV668" s="337"/>
      <c r="TTW668" s="337"/>
      <c r="TTX668" s="337"/>
      <c r="TTY668" s="337"/>
      <c r="TTZ668" s="337"/>
      <c r="TUA668" s="337"/>
      <c r="TUB668" s="337"/>
      <c r="TUC668" s="337"/>
      <c r="TUD668" s="337"/>
      <c r="TUE668" s="337"/>
      <c r="TUF668" s="337"/>
      <c r="TUG668" s="337"/>
      <c r="TUH668" s="337"/>
      <c r="TUI668" s="337"/>
      <c r="TUJ668" s="337"/>
      <c r="TUK668" s="337"/>
      <c r="TUL668" s="337"/>
      <c r="TUM668" s="337"/>
      <c r="TUN668" s="337"/>
      <c r="TUO668" s="337"/>
      <c r="TUP668" s="337"/>
      <c r="TUQ668" s="337"/>
      <c r="TUR668" s="337"/>
      <c r="TUS668" s="337"/>
      <c r="TUT668" s="337"/>
      <c r="TUU668" s="337"/>
      <c r="TUV668" s="337"/>
      <c r="TUW668" s="337"/>
      <c r="TUX668" s="337"/>
      <c r="TUY668" s="337"/>
      <c r="TUZ668" s="337"/>
      <c r="TVA668" s="337"/>
      <c r="TVB668" s="337"/>
      <c r="TVC668" s="337"/>
      <c r="TVD668" s="337"/>
      <c r="TVE668" s="337"/>
      <c r="TVF668" s="337"/>
      <c r="TVG668" s="337"/>
      <c r="TVH668" s="337"/>
      <c r="TVI668" s="337"/>
      <c r="TVJ668" s="337"/>
      <c r="TVK668" s="337"/>
      <c r="TVL668" s="337"/>
      <c r="TVM668" s="337"/>
      <c r="TVN668" s="337"/>
      <c r="TVO668" s="337"/>
      <c r="TVP668" s="337"/>
      <c r="TVQ668" s="337"/>
      <c r="TVR668" s="337"/>
      <c r="TVS668" s="337"/>
      <c r="TVT668" s="337"/>
      <c r="TVU668" s="337"/>
      <c r="TVV668" s="337"/>
      <c r="TVW668" s="337"/>
      <c r="TVX668" s="337"/>
      <c r="TVY668" s="337"/>
      <c r="TVZ668" s="337"/>
      <c r="TWA668" s="337"/>
      <c r="TWB668" s="337"/>
      <c r="TWC668" s="337"/>
      <c r="TWD668" s="337"/>
      <c r="TWE668" s="337"/>
      <c r="TWF668" s="337"/>
      <c r="TWG668" s="337"/>
      <c r="TWH668" s="337"/>
      <c r="TWI668" s="337"/>
      <c r="TWJ668" s="337"/>
      <c r="TWK668" s="337"/>
      <c r="TWL668" s="337"/>
      <c r="TWM668" s="337"/>
      <c r="TWN668" s="337"/>
      <c r="TWO668" s="337"/>
      <c r="TWP668" s="337"/>
      <c r="TWQ668" s="337"/>
      <c r="TWR668" s="337"/>
      <c r="TWS668" s="337"/>
      <c r="TWT668" s="337"/>
      <c r="TWU668" s="337"/>
      <c r="TWV668" s="337"/>
      <c r="TWW668" s="337"/>
      <c r="TWX668" s="337"/>
      <c r="TWY668" s="337"/>
      <c r="TWZ668" s="337"/>
      <c r="TXA668" s="337"/>
      <c r="TXB668" s="337"/>
      <c r="TXC668" s="337"/>
      <c r="TXD668" s="337"/>
      <c r="TXE668" s="337"/>
      <c r="TXF668" s="337"/>
      <c r="TXG668" s="337"/>
      <c r="TXH668" s="337"/>
      <c r="TXI668" s="337"/>
      <c r="TXJ668" s="337"/>
      <c r="TXK668" s="337"/>
      <c r="TXL668" s="337"/>
      <c r="TXM668" s="337"/>
      <c r="TXN668" s="337"/>
      <c r="TXO668" s="337"/>
      <c r="TXP668" s="337"/>
      <c r="TXQ668" s="337"/>
      <c r="TXR668" s="337"/>
      <c r="TXS668" s="337"/>
      <c r="TXT668" s="337"/>
      <c r="TXU668" s="337"/>
      <c r="TXV668" s="337"/>
      <c r="TXW668" s="337"/>
      <c r="TXX668" s="337"/>
      <c r="TXY668" s="337"/>
      <c r="TXZ668" s="337"/>
      <c r="TYA668" s="337"/>
      <c r="TYB668" s="337"/>
      <c r="TYC668" s="337"/>
      <c r="TYD668" s="337"/>
      <c r="TYE668" s="337"/>
      <c r="TYF668" s="337"/>
      <c r="TYG668" s="337"/>
      <c r="TYH668" s="337"/>
      <c r="TYI668" s="337"/>
      <c r="TYJ668" s="337"/>
      <c r="TYK668" s="337"/>
      <c r="TYL668" s="337"/>
      <c r="TYM668" s="337"/>
      <c r="TYN668" s="337"/>
      <c r="TYO668" s="337"/>
      <c r="TYP668" s="337"/>
      <c r="TYQ668" s="337"/>
      <c r="TYR668" s="337"/>
      <c r="TYS668" s="337"/>
      <c r="TYT668" s="337"/>
      <c r="TYU668" s="337"/>
      <c r="TYV668" s="337"/>
      <c r="TYW668" s="337"/>
      <c r="TYX668" s="337"/>
      <c r="TYY668" s="337"/>
      <c r="TYZ668" s="337"/>
      <c r="TZA668" s="337"/>
      <c r="TZB668" s="337"/>
      <c r="TZC668" s="337"/>
      <c r="TZD668" s="337"/>
      <c r="TZE668" s="337"/>
      <c r="TZF668" s="337"/>
      <c r="TZG668" s="337"/>
      <c r="TZH668" s="337"/>
      <c r="TZI668" s="337"/>
      <c r="TZJ668" s="337"/>
      <c r="TZK668" s="337"/>
      <c r="TZL668" s="337"/>
      <c r="TZM668" s="337"/>
      <c r="TZN668" s="337"/>
      <c r="TZO668" s="337"/>
      <c r="TZP668" s="337"/>
      <c r="TZQ668" s="337"/>
      <c r="TZR668" s="337"/>
      <c r="TZS668" s="337"/>
      <c r="TZT668" s="337"/>
      <c r="TZU668" s="337"/>
      <c r="TZV668" s="337"/>
      <c r="TZW668" s="337"/>
      <c r="TZX668" s="337"/>
      <c r="TZY668" s="337"/>
      <c r="TZZ668" s="337"/>
      <c r="UAA668" s="337"/>
      <c r="UAB668" s="337"/>
      <c r="UAC668" s="337"/>
      <c r="UAD668" s="337"/>
      <c r="UAE668" s="337"/>
      <c r="UAF668" s="337"/>
      <c r="UAG668" s="337"/>
      <c r="UAH668" s="337"/>
      <c r="UAI668" s="337"/>
      <c r="UAJ668" s="337"/>
      <c r="UAK668" s="337"/>
      <c r="UAL668" s="337"/>
      <c r="UAM668" s="337"/>
      <c r="UAN668" s="337"/>
      <c r="UAO668" s="337"/>
      <c r="UAP668" s="337"/>
      <c r="UAQ668" s="337"/>
      <c r="UAR668" s="337"/>
      <c r="UAS668" s="337"/>
      <c r="UAT668" s="337"/>
      <c r="UAU668" s="337"/>
      <c r="UAV668" s="337"/>
      <c r="UAW668" s="337"/>
      <c r="UAX668" s="337"/>
      <c r="UAY668" s="337"/>
      <c r="UAZ668" s="337"/>
      <c r="UBA668" s="337"/>
      <c r="UBB668" s="337"/>
      <c r="UBC668" s="337"/>
      <c r="UBD668" s="337"/>
      <c r="UBE668" s="337"/>
      <c r="UBF668" s="337"/>
      <c r="UBG668" s="337"/>
      <c r="UBH668" s="337"/>
      <c r="UBI668" s="337"/>
      <c r="UBJ668" s="337"/>
      <c r="UBK668" s="337"/>
      <c r="UBL668" s="337"/>
      <c r="UBM668" s="337"/>
      <c r="UBN668" s="337"/>
      <c r="UBO668" s="337"/>
      <c r="UBP668" s="337"/>
      <c r="UBQ668" s="337"/>
      <c r="UBR668" s="337"/>
      <c r="UBS668" s="337"/>
      <c r="UBT668" s="337"/>
      <c r="UBU668" s="337"/>
      <c r="UBV668" s="337"/>
      <c r="UBW668" s="337"/>
      <c r="UBX668" s="337"/>
      <c r="UBY668" s="337"/>
      <c r="UBZ668" s="337"/>
      <c r="UCA668" s="337"/>
      <c r="UCB668" s="337"/>
      <c r="UCC668" s="337"/>
      <c r="UCD668" s="337"/>
      <c r="UCE668" s="337"/>
      <c r="UCF668" s="337"/>
      <c r="UCG668" s="337"/>
      <c r="UCH668" s="337"/>
      <c r="UCI668" s="337"/>
      <c r="UCJ668" s="337"/>
      <c r="UCK668" s="337"/>
      <c r="UCL668" s="337"/>
      <c r="UCM668" s="337"/>
      <c r="UCN668" s="337"/>
      <c r="UCO668" s="337"/>
      <c r="UCP668" s="337"/>
      <c r="UCQ668" s="337"/>
      <c r="UCR668" s="337"/>
      <c r="UCS668" s="337"/>
      <c r="UCT668" s="337"/>
      <c r="UCU668" s="337"/>
      <c r="UCV668" s="337"/>
      <c r="UCW668" s="337"/>
      <c r="UCX668" s="337"/>
      <c r="UCY668" s="337"/>
      <c r="UCZ668" s="337"/>
      <c r="UDA668" s="337"/>
      <c r="UDB668" s="337"/>
      <c r="UDC668" s="337"/>
      <c r="UDD668" s="337"/>
      <c r="UDE668" s="337"/>
      <c r="UDF668" s="337"/>
      <c r="UDG668" s="337"/>
      <c r="UDH668" s="337"/>
      <c r="UDI668" s="337"/>
      <c r="UDJ668" s="337"/>
      <c r="UDK668" s="337"/>
      <c r="UDL668" s="337"/>
      <c r="UDM668" s="337"/>
      <c r="UDN668" s="337"/>
      <c r="UDO668" s="337"/>
      <c r="UDP668" s="337"/>
      <c r="UDQ668" s="337"/>
      <c r="UDR668" s="337"/>
      <c r="UDS668" s="337"/>
      <c r="UDT668" s="337"/>
      <c r="UDU668" s="337"/>
      <c r="UDV668" s="337"/>
      <c r="UDW668" s="337"/>
      <c r="UDX668" s="337"/>
      <c r="UDY668" s="337"/>
      <c r="UDZ668" s="337"/>
      <c r="UEA668" s="337"/>
      <c r="UEB668" s="337"/>
      <c r="UEC668" s="337"/>
      <c r="UED668" s="337"/>
      <c r="UEE668" s="337"/>
      <c r="UEF668" s="337"/>
      <c r="UEG668" s="337"/>
      <c r="UEH668" s="337"/>
      <c r="UEI668" s="337"/>
      <c r="UEJ668" s="337"/>
      <c r="UEK668" s="337"/>
      <c r="UEL668" s="337"/>
      <c r="UEM668" s="337"/>
      <c r="UEN668" s="337"/>
      <c r="UEO668" s="337"/>
      <c r="UEP668" s="337"/>
      <c r="UEQ668" s="337"/>
      <c r="UER668" s="337"/>
      <c r="UES668" s="337"/>
      <c r="UET668" s="337"/>
      <c r="UEU668" s="337"/>
      <c r="UEV668" s="337"/>
      <c r="UEW668" s="337"/>
      <c r="UEX668" s="337"/>
      <c r="UEY668" s="337"/>
      <c r="UEZ668" s="337"/>
      <c r="UFA668" s="337"/>
      <c r="UFB668" s="337"/>
      <c r="UFC668" s="337"/>
      <c r="UFD668" s="337"/>
      <c r="UFE668" s="337"/>
      <c r="UFF668" s="337"/>
      <c r="UFG668" s="337"/>
      <c r="UFH668" s="337"/>
      <c r="UFI668" s="337"/>
      <c r="UFJ668" s="337"/>
      <c r="UFK668" s="337"/>
      <c r="UFL668" s="337"/>
      <c r="UFM668" s="337"/>
      <c r="UFN668" s="337"/>
      <c r="UFO668" s="337"/>
      <c r="UFP668" s="337"/>
      <c r="UFQ668" s="337"/>
      <c r="UFR668" s="337"/>
      <c r="UFS668" s="337"/>
      <c r="UFT668" s="337"/>
      <c r="UFU668" s="337"/>
      <c r="UFV668" s="337"/>
      <c r="UFW668" s="337"/>
      <c r="UFX668" s="337"/>
      <c r="UFY668" s="337"/>
      <c r="UFZ668" s="337"/>
      <c r="UGA668" s="337"/>
      <c r="UGB668" s="337"/>
      <c r="UGC668" s="337"/>
      <c r="UGD668" s="337"/>
      <c r="UGE668" s="337"/>
      <c r="UGF668" s="337"/>
      <c r="UGG668" s="337"/>
      <c r="UGH668" s="337"/>
      <c r="UGI668" s="337"/>
      <c r="UGJ668" s="337"/>
      <c r="UGK668" s="337"/>
      <c r="UGL668" s="337"/>
      <c r="UGM668" s="337"/>
      <c r="UGN668" s="337"/>
      <c r="UGO668" s="337"/>
      <c r="UGP668" s="337"/>
      <c r="UGQ668" s="337"/>
      <c r="UGR668" s="337"/>
      <c r="UGS668" s="337"/>
      <c r="UGT668" s="337"/>
      <c r="UGU668" s="337"/>
      <c r="UGV668" s="337"/>
      <c r="UGW668" s="337"/>
      <c r="UGX668" s="337"/>
      <c r="UGY668" s="337"/>
      <c r="UGZ668" s="337"/>
      <c r="UHA668" s="337"/>
      <c r="UHB668" s="337"/>
      <c r="UHC668" s="337"/>
      <c r="UHD668" s="337"/>
      <c r="UHE668" s="337"/>
      <c r="UHF668" s="337"/>
      <c r="UHG668" s="337"/>
      <c r="UHH668" s="337"/>
      <c r="UHI668" s="337"/>
      <c r="UHJ668" s="337"/>
      <c r="UHK668" s="337"/>
      <c r="UHL668" s="337"/>
      <c r="UHM668" s="337"/>
      <c r="UHN668" s="337"/>
      <c r="UHO668" s="337"/>
      <c r="UHP668" s="337"/>
      <c r="UHQ668" s="337"/>
      <c r="UHR668" s="337"/>
      <c r="UHS668" s="337"/>
      <c r="UHT668" s="337"/>
      <c r="UHU668" s="337"/>
      <c r="UHV668" s="337"/>
      <c r="UHW668" s="337"/>
      <c r="UHX668" s="337"/>
      <c r="UHY668" s="337"/>
      <c r="UHZ668" s="337"/>
      <c r="UIA668" s="337"/>
      <c r="UIB668" s="337"/>
      <c r="UIC668" s="337"/>
      <c r="UID668" s="337"/>
      <c r="UIE668" s="337"/>
      <c r="UIF668" s="337"/>
      <c r="UIG668" s="337"/>
      <c r="UIH668" s="337"/>
      <c r="UII668" s="337"/>
      <c r="UIJ668" s="337"/>
      <c r="UIK668" s="337"/>
      <c r="UIL668" s="337"/>
      <c r="UIM668" s="337"/>
      <c r="UIN668" s="337"/>
      <c r="UIO668" s="337"/>
      <c r="UIP668" s="337"/>
      <c r="UIQ668" s="337"/>
      <c r="UIR668" s="337"/>
      <c r="UIS668" s="337"/>
      <c r="UIT668" s="337"/>
      <c r="UIU668" s="337"/>
      <c r="UIV668" s="337"/>
      <c r="UIW668" s="337"/>
      <c r="UIX668" s="337"/>
      <c r="UIY668" s="337"/>
      <c r="UIZ668" s="337"/>
      <c r="UJA668" s="337"/>
      <c r="UJB668" s="337"/>
      <c r="UJC668" s="337"/>
      <c r="UJD668" s="337"/>
      <c r="UJE668" s="337"/>
      <c r="UJF668" s="337"/>
      <c r="UJG668" s="337"/>
      <c r="UJH668" s="337"/>
      <c r="UJI668" s="337"/>
      <c r="UJJ668" s="337"/>
      <c r="UJK668" s="337"/>
      <c r="UJL668" s="337"/>
      <c r="UJM668" s="337"/>
      <c r="UJN668" s="337"/>
      <c r="UJO668" s="337"/>
      <c r="UJP668" s="337"/>
      <c r="UJQ668" s="337"/>
      <c r="UJR668" s="337"/>
      <c r="UJS668" s="337"/>
      <c r="UJT668" s="337"/>
      <c r="UJU668" s="337"/>
      <c r="UJV668" s="337"/>
      <c r="UJW668" s="337"/>
      <c r="UJX668" s="337"/>
      <c r="UJY668" s="337"/>
      <c r="UJZ668" s="337"/>
      <c r="UKA668" s="337"/>
      <c r="UKB668" s="337"/>
      <c r="UKC668" s="337"/>
      <c r="UKD668" s="337"/>
      <c r="UKE668" s="337"/>
      <c r="UKF668" s="337"/>
      <c r="UKG668" s="337"/>
      <c r="UKH668" s="337"/>
      <c r="UKI668" s="337"/>
      <c r="UKJ668" s="337"/>
      <c r="UKK668" s="337"/>
      <c r="UKL668" s="337"/>
      <c r="UKM668" s="337"/>
      <c r="UKN668" s="337"/>
      <c r="UKO668" s="337"/>
      <c r="UKP668" s="337"/>
      <c r="UKQ668" s="337"/>
      <c r="UKR668" s="337"/>
      <c r="UKS668" s="337"/>
      <c r="UKT668" s="337"/>
      <c r="UKU668" s="337"/>
      <c r="UKV668" s="337"/>
      <c r="UKW668" s="337"/>
      <c r="UKX668" s="337"/>
      <c r="UKY668" s="337"/>
      <c r="UKZ668" s="337"/>
      <c r="ULA668" s="337"/>
      <c r="ULB668" s="337"/>
      <c r="ULC668" s="337"/>
      <c r="ULD668" s="337"/>
      <c r="ULE668" s="337"/>
      <c r="ULF668" s="337"/>
      <c r="ULG668" s="337"/>
      <c r="ULH668" s="337"/>
      <c r="ULI668" s="337"/>
      <c r="ULJ668" s="337"/>
      <c r="ULK668" s="337"/>
      <c r="ULL668" s="337"/>
      <c r="ULM668" s="337"/>
      <c r="ULN668" s="337"/>
      <c r="ULO668" s="337"/>
      <c r="ULP668" s="337"/>
      <c r="ULQ668" s="337"/>
      <c r="ULR668" s="337"/>
      <c r="ULS668" s="337"/>
      <c r="ULT668" s="337"/>
      <c r="ULU668" s="337"/>
      <c r="ULV668" s="337"/>
      <c r="ULW668" s="337"/>
      <c r="ULX668" s="337"/>
      <c r="ULY668" s="337"/>
      <c r="ULZ668" s="337"/>
      <c r="UMA668" s="337"/>
      <c r="UMB668" s="337"/>
      <c r="UMC668" s="337"/>
      <c r="UMD668" s="337"/>
      <c r="UME668" s="337"/>
      <c r="UMF668" s="337"/>
      <c r="UMG668" s="337"/>
      <c r="UMH668" s="337"/>
      <c r="UMI668" s="337"/>
      <c r="UMJ668" s="337"/>
      <c r="UMK668" s="337"/>
      <c r="UML668" s="337"/>
      <c r="UMM668" s="337"/>
      <c r="UMN668" s="337"/>
      <c r="UMO668" s="337"/>
      <c r="UMP668" s="337"/>
      <c r="UMQ668" s="337"/>
      <c r="UMR668" s="337"/>
      <c r="UMS668" s="337"/>
      <c r="UMT668" s="337"/>
      <c r="UMU668" s="337"/>
      <c r="UMV668" s="337"/>
      <c r="UMW668" s="337"/>
      <c r="UMX668" s="337"/>
      <c r="UMY668" s="337"/>
      <c r="UMZ668" s="337"/>
      <c r="UNA668" s="337"/>
      <c r="UNB668" s="337"/>
      <c r="UNC668" s="337"/>
      <c r="UND668" s="337"/>
      <c r="UNE668" s="337"/>
      <c r="UNF668" s="337"/>
      <c r="UNG668" s="337"/>
      <c r="UNH668" s="337"/>
      <c r="UNI668" s="337"/>
      <c r="UNJ668" s="337"/>
      <c r="UNK668" s="337"/>
      <c r="UNL668" s="337"/>
      <c r="UNM668" s="337"/>
      <c r="UNN668" s="337"/>
      <c r="UNO668" s="337"/>
      <c r="UNP668" s="337"/>
      <c r="UNQ668" s="337"/>
      <c r="UNR668" s="337"/>
      <c r="UNS668" s="337"/>
      <c r="UNT668" s="337"/>
      <c r="UNU668" s="337"/>
      <c r="UNV668" s="337"/>
      <c r="UNW668" s="337"/>
      <c r="UNX668" s="337"/>
      <c r="UNY668" s="337"/>
      <c r="UNZ668" s="337"/>
      <c r="UOA668" s="337"/>
      <c r="UOB668" s="337"/>
      <c r="UOC668" s="337"/>
      <c r="UOD668" s="337"/>
      <c r="UOE668" s="337"/>
      <c r="UOF668" s="337"/>
      <c r="UOG668" s="337"/>
      <c r="UOH668" s="337"/>
      <c r="UOI668" s="337"/>
      <c r="UOJ668" s="337"/>
      <c r="UOK668" s="337"/>
      <c r="UOL668" s="337"/>
      <c r="UOM668" s="337"/>
      <c r="UON668" s="337"/>
      <c r="UOO668" s="337"/>
      <c r="UOP668" s="337"/>
      <c r="UOQ668" s="337"/>
      <c r="UOR668" s="337"/>
      <c r="UOS668" s="337"/>
      <c r="UOT668" s="337"/>
      <c r="UOU668" s="337"/>
      <c r="UOV668" s="337"/>
      <c r="UOW668" s="337"/>
      <c r="UOX668" s="337"/>
      <c r="UOY668" s="337"/>
      <c r="UOZ668" s="337"/>
      <c r="UPA668" s="337"/>
      <c r="UPB668" s="337"/>
      <c r="UPC668" s="337"/>
      <c r="UPD668" s="337"/>
      <c r="UPE668" s="337"/>
      <c r="UPF668" s="337"/>
      <c r="UPG668" s="337"/>
      <c r="UPH668" s="337"/>
      <c r="UPI668" s="337"/>
      <c r="UPJ668" s="337"/>
      <c r="UPK668" s="337"/>
      <c r="UPL668" s="337"/>
      <c r="UPM668" s="337"/>
      <c r="UPN668" s="337"/>
      <c r="UPO668" s="337"/>
      <c r="UPP668" s="337"/>
      <c r="UPQ668" s="337"/>
      <c r="UPR668" s="337"/>
      <c r="UPS668" s="337"/>
      <c r="UPT668" s="337"/>
      <c r="UPU668" s="337"/>
      <c r="UPV668" s="337"/>
      <c r="UPW668" s="337"/>
      <c r="UPX668" s="337"/>
      <c r="UPY668" s="337"/>
      <c r="UPZ668" s="337"/>
      <c r="UQA668" s="337"/>
      <c r="UQB668" s="337"/>
      <c r="UQC668" s="337"/>
      <c r="UQD668" s="337"/>
      <c r="UQE668" s="337"/>
      <c r="UQF668" s="337"/>
      <c r="UQG668" s="337"/>
      <c r="UQH668" s="337"/>
      <c r="UQI668" s="337"/>
      <c r="UQJ668" s="337"/>
      <c r="UQK668" s="337"/>
      <c r="UQL668" s="337"/>
      <c r="UQM668" s="337"/>
      <c r="UQN668" s="337"/>
      <c r="UQO668" s="337"/>
      <c r="UQP668" s="337"/>
      <c r="UQQ668" s="337"/>
      <c r="UQR668" s="337"/>
      <c r="UQS668" s="337"/>
      <c r="UQT668" s="337"/>
      <c r="UQU668" s="337"/>
      <c r="UQV668" s="337"/>
      <c r="UQW668" s="337"/>
      <c r="UQX668" s="337"/>
      <c r="UQY668" s="337"/>
      <c r="UQZ668" s="337"/>
      <c r="URA668" s="337"/>
      <c r="URB668" s="337"/>
      <c r="URC668" s="337"/>
      <c r="URD668" s="337"/>
      <c r="URE668" s="337"/>
      <c r="URF668" s="337"/>
      <c r="URG668" s="337"/>
      <c r="URH668" s="337"/>
      <c r="URI668" s="337"/>
      <c r="URJ668" s="337"/>
      <c r="URK668" s="337"/>
      <c r="URL668" s="337"/>
      <c r="URM668" s="337"/>
      <c r="URN668" s="337"/>
      <c r="URO668" s="337"/>
      <c r="URP668" s="337"/>
      <c r="URQ668" s="337"/>
      <c r="URR668" s="337"/>
      <c r="URS668" s="337"/>
      <c r="URT668" s="337"/>
      <c r="URU668" s="337"/>
      <c r="URV668" s="337"/>
      <c r="URW668" s="337"/>
      <c r="URX668" s="337"/>
      <c r="URY668" s="337"/>
      <c r="URZ668" s="337"/>
      <c r="USA668" s="337"/>
      <c r="USB668" s="337"/>
      <c r="USC668" s="337"/>
      <c r="USD668" s="337"/>
      <c r="USE668" s="337"/>
      <c r="USF668" s="337"/>
      <c r="USG668" s="337"/>
      <c r="USH668" s="337"/>
      <c r="USI668" s="337"/>
      <c r="USJ668" s="337"/>
      <c r="USK668" s="337"/>
      <c r="USL668" s="337"/>
      <c r="USM668" s="337"/>
      <c r="USN668" s="337"/>
      <c r="USO668" s="337"/>
      <c r="USP668" s="337"/>
      <c r="USQ668" s="337"/>
      <c r="USR668" s="337"/>
      <c r="USS668" s="337"/>
      <c r="UST668" s="337"/>
      <c r="USU668" s="337"/>
      <c r="USV668" s="337"/>
      <c r="USW668" s="337"/>
      <c r="USX668" s="337"/>
      <c r="USY668" s="337"/>
      <c r="USZ668" s="337"/>
      <c r="UTA668" s="337"/>
      <c r="UTB668" s="337"/>
      <c r="UTC668" s="337"/>
      <c r="UTD668" s="337"/>
      <c r="UTE668" s="337"/>
      <c r="UTF668" s="337"/>
      <c r="UTG668" s="337"/>
      <c r="UTH668" s="337"/>
      <c r="UTI668" s="337"/>
      <c r="UTJ668" s="337"/>
      <c r="UTK668" s="337"/>
      <c r="UTL668" s="337"/>
      <c r="UTM668" s="337"/>
      <c r="UTN668" s="337"/>
      <c r="UTO668" s="337"/>
      <c r="UTP668" s="337"/>
      <c r="UTQ668" s="337"/>
      <c r="UTR668" s="337"/>
      <c r="UTS668" s="337"/>
      <c r="UTT668" s="337"/>
      <c r="UTU668" s="337"/>
      <c r="UTV668" s="337"/>
      <c r="UTW668" s="337"/>
      <c r="UTX668" s="337"/>
      <c r="UTY668" s="337"/>
      <c r="UTZ668" s="337"/>
      <c r="UUA668" s="337"/>
      <c r="UUB668" s="337"/>
      <c r="UUC668" s="337"/>
      <c r="UUD668" s="337"/>
      <c r="UUE668" s="337"/>
      <c r="UUF668" s="337"/>
      <c r="UUG668" s="337"/>
      <c r="UUH668" s="337"/>
      <c r="UUI668" s="337"/>
      <c r="UUJ668" s="337"/>
      <c r="UUK668" s="337"/>
      <c r="UUL668" s="337"/>
      <c r="UUM668" s="337"/>
      <c r="UUN668" s="337"/>
      <c r="UUO668" s="337"/>
      <c r="UUP668" s="337"/>
      <c r="UUQ668" s="337"/>
      <c r="UUR668" s="337"/>
      <c r="UUS668" s="337"/>
      <c r="UUT668" s="337"/>
      <c r="UUU668" s="337"/>
      <c r="UUV668" s="337"/>
      <c r="UUW668" s="337"/>
      <c r="UUX668" s="337"/>
      <c r="UUY668" s="337"/>
      <c r="UUZ668" s="337"/>
      <c r="UVA668" s="337"/>
      <c r="UVB668" s="337"/>
      <c r="UVC668" s="337"/>
      <c r="UVD668" s="337"/>
      <c r="UVE668" s="337"/>
      <c r="UVF668" s="337"/>
      <c r="UVG668" s="337"/>
      <c r="UVH668" s="337"/>
      <c r="UVI668" s="337"/>
      <c r="UVJ668" s="337"/>
      <c r="UVK668" s="337"/>
      <c r="UVL668" s="337"/>
      <c r="UVM668" s="337"/>
      <c r="UVN668" s="337"/>
      <c r="UVO668" s="337"/>
      <c r="UVP668" s="337"/>
      <c r="UVQ668" s="337"/>
      <c r="UVR668" s="337"/>
      <c r="UVS668" s="337"/>
      <c r="UVT668" s="337"/>
      <c r="UVU668" s="337"/>
      <c r="UVV668" s="337"/>
      <c r="UVW668" s="337"/>
      <c r="UVX668" s="337"/>
      <c r="UVY668" s="337"/>
      <c r="UVZ668" s="337"/>
      <c r="UWA668" s="337"/>
      <c r="UWB668" s="337"/>
      <c r="UWC668" s="337"/>
      <c r="UWD668" s="337"/>
      <c r="UWE668" s="337"/>
      <c r="UWF668" s="337"/>
      <c r="UWG668" s="337"/>
      <c r="UWH668" s="337"/>
      <c r="UWI668" s="337"/>
      <c r="UWJ668" s="337"/>
      <c r="UWK668" s="337"/>
      <c r="UWL668" s="337"/>
      <c r="UWM668" s="337"/>
      <c r="UWN668" s="337"/>
      <c r="UWO668" s="337"/>
      <c r="UWP668" s="337"/>
      <c r="UWQ668" s="337"/>
      <c r="UWR668" s="337"/>
      <c r="UWS668" s="337"/>
      <c r="UWT668" s="337"/>
      <c r="UWU668" s="337"/>
      <c r="UWV668" s="337"/>
      <c r="UWW668" s="337"/>
      <c r="UWX668" s="337"/>
      <c r="UWY668" s="337"/>
      <c r="UWZ668" s="337"/>
      <c r="UXA668" s="337"/>
      <c r="UXB668" s="337"/>
      <c r="UXC668" s="337"/>
      <c r="UXD668" s="337"/>
      <c r="UXE668" s="337"/>
      <c r="UXF668" s="337"/>
      <c r="UXG668" s="337"/>
      <c r="UXH668" s="337"/>
      <c r="UXI668" s="337"/>
      <c r="UXJ668" s="337"/>
      <c r="UXK668" s="337"/>
      <c r="UXL668" s="337"/>
      <c r="UXM668" s="337"/>
      <c r="UXN668" s="337"/>
      <c r="UXO668" s="337"/>
      <c r="UXP668" s="337"/>
      <c r="UXQ668" s="337"/>
      <c r="UXR668" s="337"/>
      <c r="UXS668" s="337"/>
      <c r="UXT668" s="337"/>
      <c r="UXU668" s="337"/>
      <c r="UXV668" s="337"/>
      <c r="UXW668" s="337"/>
      <c r="UXX668" s="337"/>
      <c r="UXY668" s="337"/>
      <c r="UXZ668" s="337"/>
      <c r="UYA668" s="337"/>
      <c r="UYB668" s="337"/>
      <c r="UYC668" s="337"/>
      <c r="UYD668" s="337"/>
      <c r="UYE668" s="337"/>
      <c r="UYF668" s="337"/>
      <c r="UYG668" s="337"/>
      <c r="UYH668" s="337"/>
      <c r="UYI668" s="337"/>
      <c r="UYJ668" s="337"/>
      <c r="UYK668" s="337"/>
      <c r="UYL668" s="337"/>
      <c r="UYM668" s="337"/>
      <c r="UYN668" s="337"/>
      <c r="UYO668" s="337"/>
      <c r="UYP668" s="337"/>
      <c r="UYQ668" s="337"/>
      <c r="UYR668" s="337"/>
      <c r="UYS668" s="337"/>
      <c r="UYT668" s="337"/>
      <c r="UYU668" s="337"/>
      <c r="UYV668" s="337"/>
      <c r="UYW668" s="337"/>
      <c r="UYX668" s="337"/>
      <c r="UYY668" s="337"/>
      <c r="UYZ668" s="337"/>
      <c r="UZA668" s="337"/>
      <c r="UZB668" s="337"/>
      <c r="UZC668" s="337"/>
      <c r="UZD668" s="337"/>
      <c r="UZE668" s="337"/>
      <c r="UZF668" s="337"/>
      <c r="UZG668" s="337"/>
      <c r="UZH668" s="337"/>
      <c r="UZI668" s="337"/>
      <c r="UZJ668" s="337"/>
      <c r="UZK668" s="337"/>
      <c r="UZL668" s="337"/>
      <c r="UZM668" s="337"/>
      <c r="UZN668" s="337"/>
      <c r="UZO668" s="337"/>
      <c r="UZP668" s="337"/>
      <c r="UZQ668" s="337"/>
      <c r="UZR668" s="337"/>
      <c r="UZS668" s="337"/>
      <c r="UZT668" s="337"/>
      <c r="UZU668" s="337"/>
      <c r="UZV668" s="337"/>
      <c r="UZW668" s="337"/>
      <c r="UZX668" s="337"/>
      <c r="UZY668" s="337"/>
      <c r="UZZ668" s="337"/>
      <c r="VAA668" s="337"/>
      <c r="VAB668" s="337"/>
      <c r="VAC668" s="337"/>
      <c r="VAD668" s="337"/>
      <c r="VAE668" s="337"/>
      <c r="VAF668" s="337"/>
      <c r="VAG668" s="337"/>
      <c r="VAH668" s="337"/>
      <c r="VAI668" s="337"/>
      <c r="VAJ668" s="337"/>
      <c r="VAK668" s="337"/>
      <c r="VAL668" s="337"/>
      <c r="VAM668" s="337"/>
      <c r="VAN668" s="337"/>
      <c r="VAO668" s="337"/>
      <c r="VAP668" s="337"/>
      <c r="VAQ668" s="337"/>
      <c r="VAR668" s="337"/>
      <c r="VAS668" s="337"/>
      <c r="VAT668" s="337"/>
      <c r="VAU668" s="337"/>
      <c r="VAV668" s="337"/>
      <c r="VAW668" s="337"/>
      <c r="VAX668" s="337"/>
      <c r="VAY668" s="337"/>
      <c r="VAZ668" s="337"/>
      <c r="VBA668" s="337"/>
      <c r="VBB668" s="337"/>
      <c r="VBC668" s="337"/>
      <c r="VBD668" s="337"/>
      <c r="VBE668" s="337"/>
      <c r="VBF668" s="337"/>
      <c r="VBG668" s="337"/>
      <c r="VBH668" s="337"/>
      <c r="VBI668" s="337"/>
      <c r="VBJ668" s="337"/>
      <c r="VBK668" s="337"/>
      <c r="VBL668" s="337"/>
      <c r="VBM668" s="337"/>
      <c r="VBN668" s="337"/>
      <c r="VBO668" s="337"/>
      <c r="VBP668" s="337"/>
      <c r="VBQ668" s="337"/>
      <c r="VBR668" s="337"/>
      <c r="VBS668" s="337"/>
      <c r="VBT668" s="337"/>
      <c r="VBU668" s="337"/>
      <c r="VBV668" s="337"/>
      <c r="VBW668" s="337"/>
      <c r="VBX668" s="337"/>
      <c r="VBY668" s="337"/>
      <c r="VBZ668" s="337"/>
      <c r="VCA668" s="337"/>
      <c r="VCB668" s="337"/>
      <c r="VCC668" s="337"/>
      <c r="VCD668" s="337"/>
      <c r="VCE668" s="337"/>
      <c r="VCF668" s="337"/>
      <c r="VCG668" s="337"/>
      <c r="VCH668" s="337"/>
      <c r="VCI668" s="337"/>
      <c r="VCJ668" s="337"/>
      <c r="VCK668" s="337"/>
      <c r="VCL668" s="337"/>
      <c r="VCM668" s="337"/>
      <c r="VCN668" s="337"/>
      <c r="VCO668" s="337"/>
      <c r="VCP668" s="337"/>
      <c r="VCQ668" s="337"/>
      <c r="VCR668" s="337"/>
      <c r="VCS668" s="337"/>
      <c r="VCT668" s="337"/>
      <c r="VCU668" s="337"/>
      <c r="VCV668" s="337"/>
      <c r="VCW668" s="337"/>
      <c r="VCX668" s="337"/>
      <c r="VCY668" s="337"/>
      <c r="VCZ668" s="337"/>
      <c r="VDA668" s="337"/>
      <c r="VDB668" s="337"/>
      <c r="VDC668" s="337"/>
      <c r="VDD668" s="337"/>
      <c r="VDE668" s="337"/>
      <c r="VDF668" s="337"/>
      <c r="VDG668" s="337"/>
      <c r="VDH668" s="337"/>
      <c r="VDI668" s="337"/>
      <c r="VDJ668" s="337"/>
      <c r="VDK668" s="337"/>
      <c r="VDL668" s="337"/>
      <c r="VDM668" s="337"/>
      <c r="VDN668" s="337"/>
      <c r="VDO668" s="337"/>
      <c r="VDP668" s="337"/>
      <c r="VDQ668" s="337"/>
      <c r="VDR668" s="337"/>
      <c r="VDS668" s="337"/>
      <c r="VDT668" s="337"/>
      <c r="VDU668" s="337"/>
      <c r="VDV668" s="337"/>
      <c r="VDW668" s="337"/>
      <c r="VDX668" s="337"/>
      <c r="VDY668" s="337"/>
      <c r="VDZ668" s="337"/>
      <c r="VEA668" s="337"/>
      <c r="VEB668" s="337"/>
      <c r="VEC668" s="337"/>
      <c r="VED668" s="337"/>
      <c r="VEE668" s="337"/>
      <c r="VEF668" s="337"/>
      <c r="VEG668" s="337"/>
      <c r="VEH668" s="337"/>
      <c r="VEI668" s="337"/>
      <c r="VEJ668" s="337"/>
      <c r="VEK668" s="337"/>
      <c r="VEL668" s="337"/>
      <c r="VEM668" s="337"/>
      <c r="VEN668" s="337"/>
      <c r="VEO668" s="337"/>
      <c r="VEP668" s="337"/>
      <c r="VEQ668" s="337"/>
      <c r="VER668" s="337"/>
      <c r="VES668" s="337"/>
      <c r="VET668" s="337"/>
      <c r="VEU668" s="337"/>
      <c r="VEV668" s="337"/>
      <c r="VEW668" s="337"/>
      <c r="VEX668" s="337"/>
      <c r="VEY668" s="337"/>
      <c r="VEZ668" s="337"/>
      <c r="VFA668" s="337"/>
      <c r="VFB668" s="337"/>
      <c r="VFC668" s="337"/>
      <c r="VFD668" s="337"/>
      <c r="VFE668" s="337"/>
      <c r="VFF668" s="337"/>
      <c r="VFG668" s="337"/>
      <c r="VFH668" s="337"/>
      <c r="VFI668" s="337"/>
      <c r="VFJ668" s="337"/>
      <c r="VFK668" s="337"/>
      <c r="VFL668" s="337"/>
      <c r="VFM668" s="337"/>
      <c r="VFN668" s="337"/>
      <c r="VFO668" s="337"/>
      <c r="VFP668" s="337"/>
      <c r="VFQ668" s="337"/>
      <c r="VFR668" s="337"/>
      <c r="VFS668" s="337"/>
      <c r="VFT668" s="337"/>
      <c r="VFU668" s="337"/>
      <c r="VFV668" s="337"/>
      <c r="VFW668" s="337"/>
      <c r="VFX668" s="337"/>
      <c r="VFY668" s="337"/>
      <c r="VFZ668" s="337"/>
      <c r="VGA668" s="337"/>
      <c r="VGB668" s="337"/>
      <c r="VGC668" s="337"/>
      <c r="VGD668" s="337"/>
      <c r="VGE668" s="337"/>
      <c r="VGF668" s="337"/>
      <c r="VGG668" s="337"/>
      <c r="VGH668" s="337"/>
      <c r="VGI668" s="337"/>
      <c r="VGJ668" s="337"/>
      <c r="VGK668" s="337"/>
      <c r="VGL668" s="337"/>
      <c r="VGM668" s="337"/>
      <c r="VGN668" s="337"/>
      <c r="VGO668" s="337"/>
      <c r="VGP668" s="337"/>
      <c r="VGQ668" s="337"/>
      <c r="VGR668" s="337"/>
      <c r="VGS668" s="337"/>
      <c r="VGT668" s="337"/>
      <c r="VGU668" s="337"/>
      <c r="VGV668" s="337"/>
      <c r="VGW668" s="337"/>
      <c r="VGX668" s="337"/>
      <c r="VGY668" s="337"/>
      <c r="VGZ668" s="337"/>
      <c r="VHA668" s="337"/>
      <c r="VHB668" s="337"/>
      <c r="VHC668" s="337"/>
      <c r="VHD668" s="337"/>
      <c r="VHE668" s="337"/>
      <c r="VHF668" s="337"/>
      <c r="VHG668" s="337"/>
      <c r="VHH668" s="337"/>
      <c r="VHI668" s="337"/>
      <c r="VHJ668" s="337"/>
      <c r="VHK668" s="337"/>
      <c r="VHL668" s="337"/>
      <c r="VHM668" s="337"/>
      <c r="VHN668" s="337"/>
      <c r="VHO668" s="337"/>
      <c r="VHP668" s="337"/>
      <c r="VHQ668" s="337"/>
      <c r="VHR668" s="337"/>
      <c r="VHS668" s="337"/>
      <c r="VHT668" s="337"/>
      <c r="VHU668" s="337"/>
      <c r="VHV668" s="337"/>
      <c r="VHW668" s="337"/>
      <c r="VHX668" s="337"/>
      <c r="VHY668" s="337"/>
      <c r="VHZ668" s="337"/>
      <c r="VIA668" s="337"/>
      <c r="VIB668" s="337"/>
      <c r="VIC668" s="337"/>
      <c r="VID668" s="337"/>
      <c r="VIE668" s="337"/>
      <c r="VIF668" s="337"/>
      <c r="VIG668" s="337"/>
      <c r="VIH668" s="337"/>
      <c r="VII668" s="337"/>
      <c r="VIJ668" s="337"/>
      <c r="VIK668" s="337"/>
      <c r="VIL668" s="337"/>
      <c r="VIM668" s="337"/>
      <c r="VIN668" s="337"/>
      <c r="VIO668" s="337"/>
      <c r="VIP668" s="337"/>
      <c r="VIQ668" s="337"/>
      <c r="VIR668" s="337"/>
      <c r="VIS668" s="337"/>
      <c r="VIT668" s="337"/>
      <c r="VIU668" s="337"/>
      <c r="VIV668" s="337"/>
      <c r="VIW668" s="337"/>
      <c r="VIX668" s="337"/>
      <c r="VIY668" s="337"/>
      <c r="VIZ668" s="337"/>
      <c r="VJA668" s="337"/>
      <c r="VJB668" s="337"/>
      <c r="VJC668" s="337"/>
      <c r="VJD668" s="337"/>
      <c r="VJE668" s="337"/>
      <c r="VJF668" s="337"/>
      <c r="VJG668" s="337"/>
      <c r="VJH668" s="337"/>
      <c r="VJI668" s="337"/>
      <c r="VJJ668" s="337"/>
      <c r="VJK668" s="337"/>
      <c r="VJL668" s="337"/>
      <c r="VJM668" s="337"/>
      <c r="VJN668" s="337"/>
      <c r="VJO668" s="337"/>
      <c r="VJP668" s="337"/>
      <c r="VJQ668" s="337"/>
      <c r="VJR668" s="337"/>
      <c r="VJS668" s="337"/>
      <c r="VJT668" s="337"/>
      <c r="VJU668" s="337"/>
      <c r="VJV668" s="337"/>
      <c r="VJW668" s="337"/>
      <c r="VJX668" s="337"/>
      <c r="VJY668" s="337"/>
      <c r="VJZ668" s="337"/>
      <c r="VKA668" s="337"/>
      <c r="VKB668" s="337"/>
      <c r="VKC668" s="337"/>
      <c r="VKD668" s="337"/>
      <c r="VKE668" s="337"/>
      <c r="VKF668" s="337"/>
      <c r="VKG668" s="337"/>
      <c r="VKH668" s="337"/>
      <c r="VKI668" s="337"/>
      <c r="VKJ668" s="337"/>
      <c r="VKK668" s="337"/>
      <c r="VKL668" s="337"/>
      <c r="VKM668" s="337"/>
      <c r="VKN668" s="337"/>
      <c r="VKO668" s="337"/>
      <c r="VKP668" s="337"/>
      <c r="VKQ668" s="337"/>
      <c r="VKR668" s="337"/>
      <c r="VKS668" s="337"/>
      <c r="VKT668" s="337"/>
      <c r="VKU668" s="337"/>
      <c r="VKV668" s="337"/>
      <c r="VKW668" s="337"/>
      <c r="VKX668" s="337"/>
      <c r="VKY668" s="337"/>
      <c r="VKZ668" s="337"/>
      <c r="VLA668" s="337"/>
      <c r="VLB668" s="337"/>
      <c r="VLC668" s="337"/>
      <c r="VLD668" s="337"/>
      <c r="VLE668" s="337"/>
      <c r="VLF668" s="337"/>
      <c r="VLG668" s="337"/>
      <c r="VLH668" s="337"/>
      <c r="VLI668" s="337"/>
      <c r="VLJ668" s="337"/>
      <c r="VLK668" s="337"/>
      <c r="VLL668" s="337"/>
      <c r="VLM668" s="337"/>
      <c r="VLN668" s="337"/>
      <c r="VLO668" s="337"/>
      <c r="VLP668" s="337"/>
      <c r="VLQ668" s="337"/>
      <c r="VLR668" s="337"/>
      <c r="VLS668" s="337"/>
      <c r="VLT668" s="337"/>
      <c r="VLU668" s="337"/>
      <c r="VLV668" s="337"/>
      <c r="VLW668" s="337"/>
      <c r="VLX668" s="337"/>
      <c r="VLY668" s="337"/>
      <c r="VLZ668" s="337"/>
      <c r="VMA668" s="337"/>
      <c r="VMB668" s="337"/>
      <c r="VMC668" s="337"/>
      <c r="VMD668" s="337"/>
      <c r="VME668" s="337"/>
      <c r="VMF668" s="337"/>
      <c r="VMG668" s="337"/>
      <c r="VMH668" s="337"/>
      <c r="VMI668" s="337"/>
      <c r="VMJ668" s="337"/>
      <c r="VMK668" s="337"/>
      <c r="VML668" s="337"/>
      <c r="VMM668" s="337"/>
      <c r="VMN668" s="337"/>
      <c r="VMO668" s="337"/>
      <c r="VMP668" s="337"/>
      <c r="VMQ668" s="337"/>
      <c r="VMR668" s="337"/>
      <c r="VMS668" s="337"/>
      <c r="VMT668" s="337"/>
      <c r="VMU668" s="337"/>
      <c r="VMV668" s="337"/>
      <c r="VMW668" s="337"/>
      <c r="VMX668" s="337"/>
      <c r="VMY668" s="337"/>
      <c r="VMZ668" s="337"/>
      <c r="VNA668" s="337"/>
      <c r="VNB668" s="337"/>
      <c r="VNC668" s="337"/>
      <c r="VND668" s="337"/>
      <c r="VNE668" s="337"/>
      <c r="VNF668" s="337"/>
      <c r="VNG668" s="337"/>
      <c r="VNH668" s="337"/>
      <c r="VNI668" s="337"/>
      <c r="VNJ668" s="337"/>
      <c r="VNK668" s="337"/>
      <c r="VNL668" s="337"/>
      <c r="VNM668" s="337"/>
      <c r="VNN668" s="337"/>
      <c r="VNO668" s="337"/>
      <c r="VNP668" s="337"/>
      <c r="VNQ668" s="337"/>
      <c r="VNR668" s="337"/>
      <c r="VNS668" s="337"/>
      <c r="VNT668" s="337"/>
      <c r="VNU668" s="337"/>
      <c r="VNV668" s="337"/>
      <c r="VNW668" s="337"/>
      <c r="VNX668" s="337"/>
      <c r="VNY668" s="337"/>
      <c r="VNZ668" s="337"/>
      <c r="VOA668" s="337"/>
      <c r="VOB668" s="337"/>
      <c r="VOC668" s="337"/>
      <c r="VOD668" s="337"/>
      <c r="VOE668" s="337"/>
      <c r="VOF668" s="337"/>
      <c r="VOG668" s="337"/>
      <c r="VOH668" s="337"/>
      <c r="VOI668" s="337"/>
      <c r="VOJ668" s="337"/>
      <c r="VOK668" s="337"/>
      <c r="VOL668" s="337"/>
      <c r="VOM668" s="337"/>
      <c r="VON668" s="337"/>
      <c r="VOO668" s="337"/>
      <c r="VOP668" s="337"/>
      <c r="VOQ668" s="337"/>
      <c r="VOR668" s="337"/>
      <c r="VOS668" s="337"/>
      <c r="VOT668" s="337"/>
      <c r="VOU668" s="337"/>
      <c r="VOV668" s="337"/>
      <c r="VOW668" s="337"/>
      <c r="VOX668" s="337"/>
      <c r="VOY668" s="337"/>
      <c r="VOZ668" s="337"/>
      <c r="VPA668" s="337"/>
      <c r="VPB668" s="337"/>
      <c r="VPC668" s="337"/>
      <c r="VPD668" s="337"/>
      <c r="VPE668" s="337"/>
      <c r="VPF668" s="337"/>
      <c r="VPG668" s="337"/>
      <c r="VPH668" s="337"/>
      <c r="VPI668" s="337"/>
      <c r="VPJ668" s="337"/>
      <c r="VPK668" s="337"/>
      <c r="VPL668" s="337"/>
      <c r="VPM668" s="337"/>
      <c r="VPN668" s="337"/>
      <c r="VPO668" s="337"/>
      <c r="VPP668" s="337"/>
      <c r="VPQ668" s="337"/>
      <c r="VPR668" s="337"/>
      <c r="VPS668" s="337"/>
      <c r="VPT668" s="337"/>
      <c r="VPU668" s="337"/>
      <c r="VPV668" s="337"/>
      <c r="VPW668" s="337"/>
      <c r="VPX668" s="337"/>
      <c r="VPY668" s="337"/>
      <c r="VPZ668" s="337"/>
      <c r="VQA668" s="337"/>
      <c r="VQB668" s="337"/>
      <c r="VQC668" s="337"/>
      <c r="VQD668" s="337"/>
      <c r="VQE668" s="337"/>
      <c r="VQF668" s="337"/>
      <c r="VQG668" s="337"/>
      <c r="VQH668" s="337"/>
      <c r="VQI668" s="337"/>
      <c r="VQJ668" s="337"/>
      <c r="VQK668" s="337"/>
      <c r="VQL668" s="337"/>
      <c r="VQM668" s="337"/>
      <c r="VQN668" s="337"/>
      <c r="VQO668" s="337"/>
      <c r="VQP668" s="337"/>
      <c r="VQQ668" s="337"/>
      <c r="VQR668" s="337"/>
      <c r="VQS668" s="337"/>
      <c r="VQT668" s="337"/>
      <c r="VQU668" s="337"/>
      <c r="VQV668" s="337"/>
      <c r="VQW668" s="337"/>
      <c r="VQX668" s="337"/>
      <c r="VQY668" s="337"/>
      <c r="VQZ668" s="337"/>
      <c r="VRA668" s="337"/>
      <c r="VRB668" s="337"/>
      <c r="VRC668" s="337"/>
      <c r="VRD668" s="337"/>
      <c r="VRE668" s="337"/>
      <c r="VRF668" s="337"/>
      <c r="VRG668" s="337"/>
      <c r="VRH668" s="337"/>
      <c r="VRI668" s="337"/>
      <c r="VRJ668" s="337"/>
      <c r="VRK668" s="337"/>
      <c r="VRL668" s="337"/>
      <c r="VRM668" s="337"/>
      <c r="VRN668" s="337"/>
      <c r="VRO668" s="337"/>
      <c r="VRP668" s="337"/>
      <c r="VRQ668" s="337"/>
      <c r="VRR668" s="337"/>
      <c r="VRS668" s="337"/>
      <c r="VRT668" s="337"/>
      <c r="VRU668" s="337"/>
      <c r="VRV668" s="337"/>
      <c r="VRW668" s="337"/>
      <c r="VRX668" s="337"/>
      <c r="VRY668" s="337"/>
      <c r="VRZ668" s="337"/>
      <c r="VSA668" s="337"/>
      <c r="VSB668" s="337"/>
      <c r="VSC668" s="337"/>
      <c r="VSD668" s="337"/>
      <c r="VSE668" s="337"/>
      <c r="VSF668" s="337"/>
      <c r="VSG668" s="337"/>
      <c r="VSH668" s="337"/>
      <c r="VSI668" s="337"/>
      <c r="VSJ668" s="337"/>
      <c r="VSK668" s="337"/>
      <c r="VSL668" s="337"/>
      <c r="VSM668" s="337"/>
      <c r="VSN668" s="337"/>
      <c r="VSO668" s="337"/>
      <c r="VSP668" s="337"/>
      <c r="VSQ668" s="337"/>
      <c r="VSR668" s="337"/>
      <c r="VSS668" s="337"/>
      <c r="VST668" s="337"/>
      <c r="VSU668" s="337"/>
      <c r="VSV668" s="337"/>
      <c r="VSW668" s="337"/>
      <c r="VSX668" s="337"/>
      <c r="VSY668" s="337"/>
      <c r="VSZ668" s="337"/>
      <c r="VTA668" s="337"/>
      <c r="VTB668" s="337"/>
      <c r="VTC668" s="337"/>
      <c r="VTD668" s="337"/>
      <c r="VTE668" s="337"/>
      <c r="VTF668" s="337"/>
      <c r="VTG668" s="337"/>
      <c r="VTH668" s="337"/>
      <c r="VTI668" s="337"/>
      <c r="VTJ668" s="337"/>
      <c r="VTK668" s="337"/>
      <c r="VTL668" s="337"/>
      <c r="VTM668" s="337"/>
      <c r="VTN668" s="337"/>
      <c r="VTO668" s="337"/>
      <c r="VTP668" s="337"/>
      <c r="VTQ668" s="337"/>
      <c r="VTR668" s="337"/>
      <c r="VTS668" s="337"/>
      <c r="VTT668" s="337"/>
      <c r="VTU668" s="337"/>
      <c r="VTV668" s="337"/>
      <c r="VTW668" s="337"/>
      <c r="VTX668" s="337"/>
      <c r="VTY668" s="337"/>
      <c r="VTZ668" s="337"/>
      <c r="VUA668" s="337"/>
      <c r="VUB668" s="337"/>
      <c r="VUC668" s="337"/>
      <c r="VUD668" s="337"/>
      <c r="VUE668" s="337"/>
      <c r="VUF668" s="337"/>
      <c r="VUG668" s="337"/>
      <c r="VUH668" s="337"/>
      <c r="VUI668" s="337"/>
      <c r="VUJ668" s="337"/>
      <c r="VUK668" s="337"/>
      <c r="VUL668" s="337"/>
      <c r="VUM668" s="337"/>
      <c r="VUN668" s="337"/>
      <c r="VUO668" s="337"/>
      <c r="VUP668" s="337"/>
      <c r="VUQ668" s="337"/>
      <c r="VUR668" s="337"/>
      <c r="VUS668" s="337"/>
      <c r="VUT668" s="337"/>
      <c r="VUU668" s="337"/>
      <c r="VUV668" s="337"/>
      <c r="VUW668" s="337"/>
      <c r="VUX668" s="337"/>
      <c r="VUY668" s="337"/>
      <c r="VUZ668" s="337"/>
      <c r="VVA668" s="337"/>
      <c r="VVB668" s="337"/>
      <c r="VVC668" s="337"/>
      <c r="VVD668" s="337"/>
      <c r="VVE668" s="337"/>
      <c r="VVF668" s="337"/>
      <c r="VVG668" s="337"/>
      <c r="VVH668" s="337"/>
      <c r="VVI668" s="337"/>
      <c r="VVJ668" s="337"/>
      <c r="VVK668" s="337"/>
      <c r="VVL668" s="337"/>
      <c r="VVM668" s="337"/>
      <c r="VVN668" s="337"/>
      <c r="VVO668" s="337"/>
      <c r="VVP668" s="337"/>
      <c r="VVQ668" s="337"/>
      <c r="VVR668" s="337"/>
      <c r="VVS668" s="337"/>
      <c r="VVT668" s="337"/>
      <c r="VVU668" s="337"/>
      <c r="VVV668" s="337"/>
      <c r="VVW668" s="337"/>
      <c r="VVX668" s="337"/>
      <c r="VVY668" s="337"/>
      <c r="VVZ668" s="337"/>
      <c r="VWA668" s="337"/>
      <c r="VWB668" s="337"/>
      <c r="VWC668" s="337"/>
      <c r="VWD668" s="337"/>
      <c r="VWE668" s="337"/>
      <c r="VWF668" s="337"/>
      <c r="VWG668" s="337"/>
      <c r="VWH668" s="337"/>
      <c r="VWI668" s="337"/>
      <c r="VWJ668" s="337"/>
      <c r="VWK668" s="337"/>
      <c r="VWL668" s="337"/>
      <c r="VWM668" s="337"/>
      <c r="VWN668" s="337"/>
      <c r="VWO668" s="337"/>
      <c r="VWP668" s="337"/>
      <c r="VWQ668" s="337"/>
      <c r="VWR668" s="337"/>
      <c r="VWS668" s="337"/>
      <c r="VWT668" s="337"/>
      <c r="VWU668" s="337"/>
      <c r="VWV668" s="337"/>
      <c r="VWW668" s="337"/>
      <c r="VWX668" s="337"/>
      <c r="VWY668" s="337"/>
      <c r="VWZ668" s="337"/>
      <c r="VXA668" s="337"/>
      <c r="VXB668" s="337"/>
      <c r="VXC668" s="337"/>
      <c r="VXD668" s="337"/>
      <c r="VXE668" s="337"/>
      <c r="VXF668" s="337"/>
      <c r="VXG668" s="337"/>
      <c r="VXH668" s="337"/>
      <c r="VXI668" s="337"/>
      <c r="VXJ668" s="337"/>
      <c r="VXK668" s="337"/>
      <c r="VXL668" s="337"/>
      <c r="VXM668" s="337"/>
      <c r="VXN668" s="337"/>
      <c r="VXO668" s="337"/>
      <c r="VXP668" s="337"/>
      <c r="VXQ668" s="337"/>
      <c r="VXR668" s="337"/>
      <c r="VXS668" s="337"/>
      <c r="VXT668" s="337"/>
      <c r="VXU668" s="337"/>
      <c r="VXV668" s="337"/>
      <c r="VXW668" s="337"/>
      <c r="VXX668" s="337"/>
      <c r="VXY668" s="337"/>
      <c r="VXZ668" s="337"/>
      <c r="VYA668" s="337"/>
      <c r="VYB668" s="337"/>
      <c r="VYC668" s="337"/>
      <c r="VYD668" s="337"/>
      <c r="VYE668" s="337"/>
      <c r="VYF668" s="337"/>
      <c r="VYG668" s="337"/>
      <c r="VYH668" s="337"/>
      <c r="VYI668" s="337"/>
      <c r="VYJ668" s="337"/>
      <c r="VYK668" s="337"/>
      <c r="VYL668" s="337"/>
      <c r="VYM668" s="337"/>
      <c r="VYN668" s="337"/>
      <c r="VYO668" s="337"/>
      <c r="VYP668" s="337"/>
      <c r="VYQ668" s="337"/>
      <c r="VYR668" s="337"/>
      <c r="VYS668" s="337"/>
      <c r="VYT668" s="337"/>
      <c r="VYU668" s="337"/>
      <c r="VYV668" s="337"/>
      <c r="VYW668" s="337"/>
      <c r="VYX668" s="337"/>
      <c r="VYY668" s="337"/>
      <c r="VYZ668" s="337"/>
      <c r="VZA668" s="337"/>
      <c r="VZB668" s="337"/>
      <c r="VZC668" s="337"/>
      <c r="VZD668" s="337"/>
      <c r="VZE668" s="337"/>
      <c r="VZF668" s="337"/>
      <c r="VZG668" s="337"/>
      <c r="VZH668" s="337"/>
      <c r="VZI668" s="337"/>
      <c r="VZJ668" s="337"/>
      <c r="VZK668" s="337"/>
      <c r="VZL668" s="337"/>
      <c r="VZM668" s="337"/>
      <c r="VZN668" s="337"/>
      <c r="VZO668" s="337"/>
      <c r="VZP668" s="337"/>
      <c r="VZQ668" s="337"/>
      <c r="VZR668" s="337"/>
      <c r="VZS668" s="337"/>
      <c r="VZT668" s="337"/>
      <c r="VZU668" s="337"/>
      <c r="VZV668" s="337"/>
      <c r="VZW668" s="337"/>
      <c r="VZX668" s="337"/>
      <c r="VZY668" s="337"/>
      <c r="VZZ668" s="337"/>
      <c r="WAA668" s="337"/>
      <c r="WAB668" s="337"/>
      <c r="WAC668" s="337"/>
      <c r="WAD668" s="337"/>
      <c r="WAE668" s="337"/>
      <c r="WAF668" s="337"/>
      <c r="WAG668" s="337"/>
      <c r="WAH668" s="337"/>
      <c r="WAI668" s="337"/>
      <c r="WAJ668" s="337"/>
      <c r="WAK668" s="337"/>
      <c r="WAL668" s="337"/>
      <c r="WAM668" s="337"/>
      <c r="WAN668" s="337"/>
      <c r="WAO668" s="337"/>
      <c r="WAP668" s="337"/>
      <c r="WAQ668" s="337"/>
      <c r="WAR668" s="337"/>
      <c r="WAS668" s="337"/>
      <c r="WAT668" s="337"/>
      <c r="WAU668" s="337"/>
      <c r="WAV668" s="337"/>
      <c r="WAW668" s="337"/>
      <c r="WAX668" s="337"/>
      <c r="WAY668" s="337"/>
      <c r="WAZ668" s="337"/>
      <c r="WBA668" s="337"/>
      <c r="WBB668" s="337"/>
      <c r="WBC668" s="337"/>
      <c r="WBD668" s="337"/>
      <c r="WBE668" s="337"/>
      <c r="WBF668" s="337"/>
      <c r="WBG668" s="337"/>
      <c r="WBH668" s="337"/>
      <c r="WBI668" s="337"/>
      <c r="WBJ668" s="337"/>
      <c r="WBK668" s="337"/>
      <c r="WBL668" s="337"/>
      <c r="WBM668" s="337"/>
      <c r="WBN668" s="337"/>
      <c r="WBO668" s="337"/>
      <c r="WBP668" s="337"/>
      <c r="WBQ668" s="337"/>
      <c r="WBR668" s="337"/>
      <c r="WBS668" s="337"/>
      <c r="WBT668" s="337"/>
      <c r="WBU668" s="337"/>
      <c r="WBV668" s="337"/>
      <c r="WBW668" s="337"/>
      <c r="WBX668" s="337"/>
      <c r="WBY668" s="337"/>
      <c r="WBZ668" s="337"/>
      <c r="WCA668" s="337"/>
      <c r="WCB668" s="337"/>
      <c r="WCC668" s="337"/>
      <c r="WCD668" s="337"/>
      <c r="WCE668" s="337"/>
      <c r="WCF668" s="337"/>
      <c r="WCG668" s="337"/>
      <c r="WCH668" s="337"/>
      <c r="WCI668" s="337"/>
      <c r="WCJ668" s="337"/>
      <c r="WCK668" s="337"/>
      <c r="WCL668" s="337"/>
      <c r="WCM668" s="337"/>
      <c r="WCN668" s="337"/>
      <c r="WCO668" s="337"/>
      <c r="WCP668" s="337"/>
      <c r="WCQ668" s="337"/>
      <c r="WCR668" s="337"/>
      <c r="WCS668" s="337"/>
      <c r="WCT668" s="337"/>
      <c r="WCU668" s="337"/>
      <c r="WCV668" s="337"/>
      <c r="WCW668" s="337"/>
      <c r="WCX668" s="337"/>
      <c r="WCY668" s="337"/>
      <c r="WCZ668" s="337"/>
      <c r="WDA668" s="337"/>
      <c r="WDB668" s="337"/>
      <c r="WDC668" s="337"/>
      <c r="WDD668" s="337"/>
      <c r="WDE668" s="337"/>
      <c r="WDF668" s="337"/>
      <c r="WDG668" s="337"/>
      <c r="WDH668" s="337"/>
      <c r="WDI668" s="337"/>
      <c r="WDJ668" s="337"/>
      <c r="WDK668" s="337"/>
      <c r="WDL668" s="337"/>
      <c r="WDM668" s="337"/>
      <c r="WDN668" s="337"/>
      <c r="WDO668" s="337"/>
      <c r="WDP668" s="337"/>
      <c r="WDQ668" s="337"/>
      <c r="WDR668" s="337"/>
      <c r="WDS668" s="337"/>
      <c r="WDT668" s="337"/>
      <c r="WDU668" s="337"/>
      <c r="WDV668" s="337"/>
      <c r="WDW668" s="337"/>
      <c r="WDX668" s="337"/>
      <c r="WDY668" s="337"/>
      <c r="WDZ668" s="337"/>
      <c r="WEA668" s="337"/>
      <c r="WEB668" s="337"/>
      <c r="WEC668" s="337"/>
      <c r="WED668" s="337"/>
      <c r="WEE668" s="337"/>
      <c r="WEF668" s="337"/>
      <c r="WEG668" s="337"/>
      <c r="WEH668" s="337"/>
      <c r="WEI668" s="337"/>
      <c r="WEJ668" s="337"/>
      <c r="WEK668" s="337"/>
      <c r="WEL668" s="337"/>
      <c r="WEM668" s="337"/>
      <c r="WEN668" s="337"/>
      <c r="WEO668" s="337"/>
      <c r="WEP668" s="337"/>
      <c r="WEQ668" s="337"/>
      <c r="WER668" s="337"/>
      <c r="WES668" s="337"/>
      <c r="WET668" s="337"/>
      <c r="WEU668" s="337"/>
      <c r="WEV668" s="337"/>
      <c r="WEW668" s="337"/>
      <c r="WEX668" s="337"/>
      <c r="WEY668" s="337"/>
      <c r="WEZ668" s="337"/>
      <c r="WFA668" s="337"/>
      <c r="WFB668" s="337"/>
      <c r="WFC668" s="337"/>
      <c r="WFD668" s="337"/>
      <c r="WFE668" s="337"/>
      <c r="WFF668" s="337"/>
      <c r="WFG668" s="337"/>
      <c r="WFH668" s="337"/>
      <c r="WFI668" s="337"/>
      <c r="WFJ668" s="337"/>
      <c r="WFK668" s="337"/>
      <c r="WFL668" s="337"/>
      <c r="WFM668" s="337"/>
      <c r="WFN668" s="337"/>
      <c r="WFO668" s="337"/>
      <c r="WFP668" s="337"/>
      <c r="WFQ668" s="337"/>
      <c r="WFR668" s="337"/>
      <c r="WFS668" s="337"/>
      <c r="WFT668" s="337"/>
      <c r="WFU668" s="337"/>
      <c r="WFV668" s="337"/>
      <c r="WFW668" s="337"/>
      <c r="WFX668" s="337"/>
      <c r="WFY668" s="337"/>
      <c r="WFZ668" s="337"/>
      <c r="WGA668" s="337"/>
      <c r="WGB668" s="337"/>
      <c r="WGC668" s="337"/>
      <c r="WGD668" s="337"/>
      <c r="WGE668" s="337"/>
      <c r="WGF668" s="337"/>
      <c r="WGG668" s="337"/>
      <c r="WGH668" s="337"/>
      <c r="WGI668" s="337"/>
      <c r="WGJ668" s="337"/>
      <c r="WGK668" s="337"/>
      <c r="WGL668" s="337"/>
      <c r="WGM668" s="337"/>
      <c r="WGN668" s="337"/>
      <c r="WGO668" s="337"/>
      <c r="WGP668" s="337"/>
      <c r="WGQ668" s="337"/>
      <c r="WGR668" s="337"/>
      <c r="WGS668" s="337"/>
      <c r="WGT668" s="337"/>
      <c r="WGU668" s="337"/>
      <c r="WGV668" s="337"/>
      <c r="WGW668" s="337"/>
      <c r="WGX668" s="337"/>
      <c r="WGY668" s="337"/>
      <c r="WGZ668" s="337"/>
      <c r="WHA668" s="337"/>
      <c r="WHB668" s="337"/>
      <c r="WHC668" s="337"/>
      <c r="WHD668" s="337"/>
      <c r="WHE668" s="337"/>
      <c r="WHF668" s="337"/>
      <c r="WHG668" s="337"/>
      <c r="WHH668" s="337"/>
      <c r="WHI668" s="337"/>
      <c r="WHJ668" s="337"/>
      <c r="WHK668" s="337"/>
      <c r="WHL668" s="337"/>
      <c r="WHM668" s="337"/>
      <c r="WHN668" s="337"/>
      <c r="WHO668" s="337"/>
      <c r="WHP668" s="337"/>
      <c r="WHQ668" s="337"/>
      <c r="WHR668" s="337"/>
      <c r="WHS668" s="337"/>
      <c r="WHT668" s="337"/>
      <c r="WHU668" s="337"/>
      <c r="WHV668" s="337"/>
      <c r="WHW668" s="337"/>
      <c r="WHX668" s="337"/>
      <c r="WHY668" s="337"/>
      <c r="WHZ668" s="337"/>
      <c r="WIA668" s="337"/>
      <c r="WIB668" s="337"/>
      <c r="WIC668" s="337"/>
      <c r="WID668" s="337"/>
      <c r="WIE668" s="337"/>
      <c r="WIF668" s="337"/>
      <c r="WIG668" s="337"/>
      <c r="WIH668" s="337"/>
      <c r="WII668" s="337"/>
      <c r="WIJ668" s="337"/>
      <c r="WIK668" s="337"/>
      <c r="WIL668" s="337"/>
      <c r="WIM668" s="337"/>
      <c r="WIN668" s="337"/>
      <c r="WIO668" s="337"/>
      <c r="WIP668" s="337"/>
      <c r="WIQ668" s="337"/>
      <c r="WIR668" s="337"/>
      <c r="WIS668" s="337"/>
      <c r="WIT668" s="337"/>
      <c r="WIU668" s="337"/>
      <c r="WIV668" s="337"/>
      <c r="WIW668" s="337"/>
      <c r="WIX668" s="337"/>
      <c r="WIY668" s="337"/>
      <c r="WIZ668" s="337"/>
      <c r="WJA668" s="337"/>
      <c r="WJB668" s="337"/>
      <c r="WJC668" s="337"/>
      <c r="WJD668" s="337"/>
      <c r="WJE668" s="337"/>
      <c r="WJF668" s="337"/>
      <c r="WJG668" s="337"/>
      <c r="WJH668" s="337"/>
      <c r="WJI668" s="337"/>
      <c r="WJJ668" s="337"/>
      <c r="WJK668" s="337"/>
      <c r="WJL668" s="337"/>
      <c r="WJM668" s="337"/>
      <c r="WJN668" s="337"/>
      <c r="WJO668" s="337"/>
      <c r="WJP668" s="337"/>
      <c r="WJQ668" s="337"/>
      <c r="WJR668" s="337"/>
      <c r="WJS668" s="337"/>
      <c r="WJT668" s="337"/>
      <c r="WJU668" s="337"/>
      <c r="WJV668" s="337"/>
      <c r="WJW668" s="337"/>
      <c r="WJX668" s="337"/>
      <c r="WJY668" s="337"/>
      <c r="WJZ668" s="337"/>
      <c r="WKA668" s="337"/>
      <c r="WKB668" s="337"/>
      <c r="WKC668" s="337"/>
      <c r="WKD668" s="337"/>
      <c r="WKE668" s="337"/>
      <c r="WKF668" s="337"/>
      <c r="WKG668" s="337"/>
      <c r="WKH668" s="337"/>
      <c r="WKI668" s="337"/>
      <c r="WKJ668" s="337"/>
      <c r="WKK668" s="337"/>
      <c r="WKL668" s="337"/>
      <c r="WKM668" s="337"/>
      <c r="WKN668" s="337"/>
      <c r="WKO668" s="337"/>
      <c r="WKP668" s="337"/>
      <c r="WKQ668" s="337"/>
      <c r="WKR668" s="337"/>
      <c r="WKS668" s="337"/>
      <c r="WKT668" s="337"/>
      <c r="WKU668" s="337"/>
      <c r="WKV668" s="337"/>
      <c r="WKW668" s="337"/>
      <c r="WKX668" s="337"/>
      <c r="WKY668" s="337"/>
      <c r="WKZ668" s="337"/>
      <c r="WLA668" s="337"/>
      <c r="WLB668" s="337"/>
      <c r="WLC668" s="337"/>
      <c r="WLD668" s="337"/>
      <c r="WLE668" s="337"/>
      <c r="WLF668" s="337"/>
      <c r="WLG668" s="337"/>
      <c r="WLH668" s="337"/>
      <c r="WLI668" s="337"/>
      <c r="WLJ668" s="337"/>
      <c r="WLK668" s="337"/>
      <c r="WLL668" s="337"/>
      <c r="WLM668" s="337"/>
      <c r="WLN668" s="337"/>
      <c r="WLO668" s="337"/>
      <c r="WLP668" s="337"/>
      <c r="WLQ668" s="337"/>
      <c r="WLR668" s="337"/>
      <c r="WLS668" s="337"/>
      <c r="WLT668" s="337"/>
      <c r="WLU668" s="337"/>
      <c r="WLV668" s="337"/>
      <c r="WLW668" s="337"/>
      <c r="WLX668" s="337"/>
      <c r="WLY668" s="337"/>
      <c r="WLZ668" s="337"/>
      <c r="WMA668" s="337"/>
      <c r="WMB668" s="337"/>
      <c r="WMC668" s="337"/>
      <c r="WMD668" s="337"/>
      <c r="WME668" s="337"/>
      <c r="WMF668" s="337"/>
      <c r="WMG668" s="337"/>
      <c r="WMH668" s="337"/>
      <c r="WMI668" s="337"/>
      <c r="WMJ668" s="337"/>
      <c r="WMK668" s="337"/>
      <c r="WML668" s="337"/>
      <c r="WMM668" s="337"/>
      <c r="WMN668" s="337"/>
      <c r="WMO668" s="337"/>
      <c r="WMP668" s="337"/>
      <c r="WMQ668" s="337"/>
      <c r="WMR668" s="337"/>
      <c r="WMS668" s="337"/>
      <c r="WMT668" s="337"/>
      <c r="WMU668" s="337"/>
      <c r="WMV668" s="337"/>
      <c r="WMW668" s="337"/>
      <c r="WMX668" s="337"/>
      <c r="WMY668" s="337"/>
      <c r="WMZ668" s="337"/>
      <c r="WNA668" s="337"/>
      <c r="WNB668" s="337"/>
      <c r="WNC668" s="337"/>
      <c r="WND668" s="337"/>
      <c r="WNE668" s="337"/>
      <c r="WNF668" s="337"/>
      <c r="WNG668" s="337"/>
      <c r="WNH668" s="337"/>
      <c r="WNI668" s="337"/>
      <c r="WNJ668" s="337"/>
      <c r="WNK668" s="337"/>
      <c r="WNL668" s="337"/>
      <c r="WNM668" s="337"/>
      <c r="WNN668" s="337"/>
      <c r="WNO668" s="337"/>
      <c r="WNP668" s="337"/>
      <c r="WNQ668" s="337"/>
      <c r="WNR668" s="337"/>
      <c r="WNS668" s="337"/>
      <c r="WNT668" s="337"/>
      <c r="WNU668" s="337"/>
      <c r="WNV668" s="337"/>
      <c r="WNW668" s="337"/>
      <c r="WNX668" s="337"/>
      <c r="WNY668" s="337"/>
      <c r="WNZ668" s="337"/>
      <c r="WOA668" s="337"/>
      <c r="WOB668" s="337"/>
      <c r="WOC668" s="337"/>
      <c r="WOD668" s="337"/>
      <c r="WOE668" s="337"/>
      <c r="WOF668" s="337"/>
      <c r="WOG668" s="337"/>
      <c r="WOH668" s="337"/>
      <c r="WOI668" s="337"/>
      <c r="WOJ668" s="337"/>
      <c r="WOK668" s="337"/>
      <c r="WOL668" s="337"/>
      <c r="WOM668" s="337"/>
      <c r="WON668" s="337"/>
      <c r="WOO668" s="337"/>
      <c r="WOP668" s="337"/>
      <c r="WOQ668" s="337"/>
      <c r="WOR668" s="337"/>
      <c r="WOS668" s="337"/>
      <c r="WOT668" s="337"/>
      <c r="WOU668" s="337"/>
      <c r="WOV668" s="337"/>
      <c r="WOW668" s="337"/>
      <c r="WOX668" s="337"/>
      <c r="WOY668" s="337"/>
      <c r="WOZ668" s="337"/>
      <c r="WPA668" s="337"/>
      <c r="WPB668" s="337"/>
      <c r="WPC668" s="337"/>
      <c r="WPD668" s="337"/>
      <c r="WPE668" s="337"/>
      <c r="WPF668" s="337"/>
      <c r="WPG668" s="337"/>
      <c r="WPH668" s="337"/>
      <c r="WPI668" s="337"/>
      <c r="WPJ668" s="337"/>
      <c r="WPK668" s="337"/>
      <c r="WPL668" s="337"/>
      <c r="WPM668" s="337"/>
      <c r="WPN668" s="337"/>
      <c r="WPO668" s="337"/>
      <c r="WPP668" s="337"/>
      <c r="WPQ668" s="337"/>
      <c r="WPR668" s="337"/>
      <c r="WPS668" s="337"/>
      <c r="WPT668" s="337"/>
      <c r="WPU668" s="337"/>
      <c r="WPV668" s="337"/>
      <c r="WPW668" s="337"/>
      <c r="WPX668" s="337"/>
      <c r="WPY668" s="337"/>
      <c r="WPZ668" s="337"/>
      <c r="WQA668" s="337"/>
      <c r="WQB668" s="337"/>
      <c r="WQC668" s="337"/>
      <c r="WQD668" s="337"/>
      <c r="WQE668" s="337"/>
      <c r="WQF668" s="337"/>
      <c r="WQG668" s="337"/>
      <c r="WQH668" s="337"/>
      <c r="WQI668" s="337"/>
      <c r="WQJ668" s="337"/>
      <c r="WQK668" s="337"/>
      <c r="WQL668" s="337"/>
      <c r="WQM668" s="337"/>
      <c r="WQN668" s="337"/>
      <c r="WQO668" s="337"/>
      <c r="WQP668" s="337"/>
      <c r="WQQ668" s="337"/>
      <c r="WQR668" s="337"/>
      <c r="WQS668" s="337"/>
      <c r="WQT668" s="337"/>
      <c r="WQU668" s="337"/>
      <c r="WQV668" s="337"/>
      <c r="WQW668" s="337"/>
      <c r="WQX668" s="337"/>
      <c r="WQY668" s="337"/>
      <c r="WQZ668" s="337"/>
      <c r="WRA668" s="337"/>
      <c r="WRB668" s="337"/>
      <c r="WRC668" s="337"/>
      <c r="WRD668" s="337"/>
      <c r="WRE668" s="337"/>
      <c r="WRF668" s="337"/>
      <c r="WRG668" s="337"/>
      <c r="WRH668" s="337"/>
      <c r="WRI668" s="337"/>
      <c r="WRJ668" s="337"/>
      <c r="WRK668" s="337"/>
      <c r="WRL668" s="337"/>
      <c r="WRM668" s="337"/>
      <c r="WRN668" s="337"/>
      <c r="WRO668" s="337"/>
      <c r="WRP668" s="337"/>
      <c r="WRQ668" s="337"/>
      <c r="WRR668" s="337"/>
      <c r="WRS668" s="337"/>
      <c r="WRT668" s="337"/>
      <c r="WRU668" s="337"/>
      <c r="WRV668" s="337"/>
      <c r="WRW668" s="337"/>
      <c r="WRX668" s="337"/>
      <c r="WRY668" s="337"/>
      <c r="WRZ668" s="337"/>
      <c r="WSA668" s="337"/>
      <c r="WSB668" s="337"/>
      <c r="WSC668" s="337"/>
      <c r="WSD668" s="337"/>
      <c r="WSE668" s="337"/>
      <c r="WSF668" s="337"/>
      <c r="WSG668" s="337"/>
      <c r="WSH668" s="337"/>
      <c r="WSI668" s="337"/>
      <c r="WSJ668" s="337"/>
      <c r="WSK668" s="337"/>
      <c r="WSL668" s="337"/>
      <c r="WSM668" s="337"/>
      <c r="WSN668" s="337"/>
      <c r="WSO668" s="337"/>
      <c r="WSP668" s="337"/>
      <c r="WSQ668" s="337"/>
      <c r="WSR668" s="337"/>
      <c r="WSS668" s="337"/>
      <c r="WST668" s="337"/>
      <c r="WSU668" s="337"/>
      <c r="WSV668" s="337"/>
      <c r="WSW668" s="337"/>
      <c r="WSX668" s="337"/>
      <c r="WSY668" s="337"/>
      <c r="WSZ668" s="337"/>
      <c r="WTA668" s="337"/>
      <c r="WTB668" s="337"/>
      <c r="WTC668" s="337"/>
      <c r="WTD668" s="337"/>
      <c r="WTE668" s="337"/>
      <c r="WTF668" s="337"/>
      <c r="WTG668" s="337"/>
      <c r="WTH668" s="337"/>
      <c r="WTI668" s="337"/>
      <c r="WTJ668" s="337"/>
      <c r="WTK668" s="337"/>
      <c r="WTL668" s="337"/>
      <c r="WTM668" s="337"/>
      <c r="WTN668" s="337"/>
      <c r="WTO668" s="337"/>
      <c r="WTP668" s="337"/>
      <c r="WTQ668" s="337"/>
      <c r="WTR668" s="337"/>
      <c r="WTS668" s="337"/>
      <c r="WTT668" s="337"/>
      <c r="WTU668" s="337"/>
      <c r="WTV668" s="337"/>
      <c r="WTW668" s="337"/>
      <c r="WTX668" s="337"/>
      <c r="WTY668" s="337"/>
      <c r="WTZ668" s="337"/>
      <c r="WUA668" s="337"/>
      <c r="WUB668" s="337"/>
      <c r="WUC668" s="337"/>
      <c r="WUD668" s="337"/>
      <c r="WUE668" s="337"/>
      <c r="WUF668" s="337"/>
      <c r="WUG668" s="337"/>
      <c r="WUH668" s="337"/>
      <c r="WUI668" s="337"/>
      <c r="WUJ668" s="337"/>
      <c r="WUK668" s="337"/>
      <c r="WUL668" s="337"/>
      <c r="WUM668" s="337"/>
      <c r="WUN668" s="337"/>
      <c r="WUO668" s="337"/>
      <c r="WUP668" s="337"/>
      <c r="WUQ668" s="337"/>
      <c r="WUR668" s="337"/>
      <c r="WUS668" s="337"/>
      <c r="WUT668" s="337"/>
      <c r="WUU668" s="337"/>
      <c r="WUV668" s="337"/>
      <c r="WUW668" s="337"/>
      <c r="WUX668" s="337"/>
      <c r="WUY668" s="337"/>
      <c r="WUZ668" s="337"/>
      <c r="WVA668" s="337"/>
      <c r="WVB668" s="337"/>
      <c r="WVC668" s="337"/>
      <c r="WVD668" s="337"/>
      <c r="WVE668" s="337"/>
      <c r="WVF668" s="337"/>
      <c r="WVG668" s="337"/>
      <c r="WVH668" s="337"/>
      <c r="WVI668" s="337"/>
      <c r="WVJ668" s="337"/>
      <c r="WVK668" s="337"/>
      <c r="WVL668" s="337"/>
      <c r="WVM668" s="337"/>
      <c r="WVN668" s="337"/>
      <c r="WVO668" s="337"/>
      <c r="WVP668" s="337"/>
      <c r="WVQ668" s="337"/>
      <c r="WVR668" s="337"/>
      <c r="WVS668" s="337"/>
      <c r="WVT668" s="337"/>
      <c r="WVU668" s="337"/>
      <c r="WVV668" s="337"/>
      <c r="WVW668" s="337"/>
      <c r="WVX668" s="337"/>
      <c r="WVY668" s="337"/>
      <c r="WVZ668" s="337"/>
      <c r="WWA668" s="337"/>
      <c r="WWB668" s="337"/>
      <c r="WWC668" s="337"/>
      <c r="WWD668" s="337"/>
      <c r="WWE668" s="337"/>
      <c r="WWF668" s="337"/>
      <c r="WWG668" s="337"/>
      <c r="WWH668" s="337"/>
      <c r="WWI668" s="337"/>
      <c r="WWJ668" s="337"/>
      <c r="WWK668" s="337"/>
      <c r="WWL668" s="337"/>
      <c r="WWM668" s="337"/>
      <c r="WWN668" s="337"/>
      <c r="WWO668" s="337"/>
      <c r="WWP668" s="337"/>
      <c r="WWQ668" s="337"/>
      <c r="WWR668" s="337"/>
      <c r="WWS668" s="337"/>
      <c r="WWT668" s="337"/>
      <c r="WWU668" s="337"/>
      <c r="WWV668" s="337"/>
      <c r="WWW668" s="337"/>
      <c r="WWX668" s="337"/>
      <c r="WWY668" s="337"/>
      <c r="WWZ668" s="337"/>
      <c r="WXA668" s="337"/>
      <c r="WXB668" s="337"/>
      <c r="WXC668" s="337"/>
      <c r="WXD668" s="337"/>
      <c r="WXE668" s="337"/>
      <c r="WXF668" s="337"/>
      <c r="WXG668" s="337"/>
      <c r="WXH668" s="337"/>
      <c r="WXI668" s="337"/>
      <c r="WXJ668" s="337"/>
      <c r="WXK668" s="337"/>
      <c r="WXL668" s="337"/>
      <c r="WXM668" s="337"/>
      <c r="WXN668" s="337"/>
      <c r="WXO668" s="337"/>
      <c r="WXP668" s="337"/>
      <c r="WXQ668" s="337"/>
      <c r="WXR668" s="337"/>
      <c r="WXS668" s="337"/>
      <c r="WXT668" s="337"/>
      <c r="WXU668" s="337"/>
      <c r="WXV668" s="337"/>
      <c r="WXW668" s="337"/>
      <c r="WXX668" s="337"/>
      <c r="WXY668" s="337"/>
      <c r="WXZ668" s="337"/>
    </row>
    <row r="669" spans="1:16198" ht="35.25" x14ac:dyDescent="0.5">
      <c r="A669" s="267">
        <v>846</v>
      </c>
      <c r="B669" s="267">
        <v>1</v>
      </c>
      <c r="C669" s="317">
        <f>SUBTOTAL(9,$B$377:B669)</f>
        <v>251</v>
      </c>
      <c r="D669" s="325" t="s">
        <v>15267</v>
      </c>
      <c r="E669" s="326"/>
      <c r="F669" s="317">
        <v>1984</v>
      </c>
      <c r="G669" s="301" t="s">
        <v>17162</v>
      </c>
      <c r="H669" s="317">
        <v>2</v>
      </c>
      <c r="I669" s="317">
        <v>3</v>
      </c>
      <c r="J669" s="318">
        <v>1042.4000000000001</v>
      </c>
      <c r="K669" s="318">
        <v>951.9</v>
      </c>
      <c r="L669" s="327">
        <v>47</v>
      </c>
      <c r="M669" s="317" t="s">
        <v>17029</v>
      </c>
      <c r="N669" s="317" t="s">
        <v>17064</v>
      </c>
      <c r="O669" s="317" t="s">
        <v>17033</v>
      </c>
      <c r="P669" s="318">
        <v>7705763.3499999996</v>
      </c>
      <c r="Q669" s="321"/>
      <c r="R669" s="318">
        <v>0</v>
      </c>
      <c r="S669" s="318">
        <v>0</v>
      </c>
      <c r="T669" s="318">
        <f>P669-R669-S669</f>
        <v>7705763.3499999996</v>
      </c>
      <c r="U669" s="302">
        <f>P669/J669</f>
        <v>7392.3286166538746</v>
      </c>
      <c r="V669" s="308">
        <v>9269.0460475825003</v>
      </c>
    </row>
    <row r="670" spans="1:16198" ht="35.25" x14ac:dyDescent="0.5">
      <c r="A670" s="267">
        <v>592</v>
      </c>
      <c r="C670" s="334" t="s">
        <v>269</v>
      </c>
      <c r="D670" s="328"/>
      <c r="E670" s="300" t="s">
        <v>17012</v>
      </c>
      <c r="F670" s="301" t="s">
        <v>17012</v>
      </c>
      <c r="G670" s="301" t="s">
        <v>17012</v>
      </c>
      <c r="H670" s="301" t="s">
        <v>17012</v>
      </c>
      <c r="I670" s="301" t="s">
        <v>17012</v>
      </c>
      <c r="J670" s="306">
        <f>SUM(J671:J679)</f>
        <v>7018.04</v>
      </c>
      <c r="K670" s="306">
        <f t="shared" ref="K670:T670" si="285">SUM(K671:K679)</f>
        <v>6243.2</v>
      </c>
      <c r="L670" s="307">
        <f t="shared" si="285"/>
        <v>394</v>
      </c>
      <c r="M670" s="301" t="s">
        <v>17012</v>
      </c>
      <c r="N670" s="301" t="s">
        <v>17012</v>
      </c>
      <c r="O670" s="304" t="s">
        <v>17012</v>
      </c>
      <c r="P670" s="324">
        <v>12183682.369999999</v>
      </c>
      <c r="Q670" s="306">
        <f t="shared" si="285"/>
        <v>0</v>
      </c>
      <c r="R670" s="306">
        <f t="shared" si="285"/>
        <v>0</v>
      </c>
      <c r="S670" s="306">
        <f t="shared" si="285"/>
        <v>845258.33000000007</v>
      </c>
      <c r="T670" s="306">
        <f t="shared" si="285"/>
        <v>11338424.039999997</v>
      </c>
      <c r="U670" s="302">
        <f t="shared" si="262"/>
        <v>1736.0519988486813</v>
      </c>
      <c r="V670" s="308">
        <f>MAX(V671:V679)</f>
        <v>4733.6008501407769</v>
      </c>
    </row>
    <row r="671" spans="1:16198" ht="35.25" x14ac:dyDescent="0.5">
      <c r="A671" s="267">
        <v>593</v>
      </c>
      <c r="B671" s="267">
        <v>1</v>
      </c>
      <c r="C671" s="317">
        <f>SUBTOTAL(9,$B$377:B671)</f>
        <v>252</v>
      </c>
      <c r="D671" s="310" t="s">
        <v>272</v>
      </c>
      <c r="E671" s="311"/>
      <c r="F671" s="301">
        <v>1986</v>
      </c>
      <c r="G671" s="301" t="s">
        <v>17162</v>
      </c>
      <c r="H671" s="301">
        <v>4</v>
      </c>
      <c r="I671" s="301" t="s">
        <v>16980</v>
      </c>
      <c r="J671" s="312">
        <v>912.79</v>
      </c>
      <c r="K671" s="312">
        <v>778.3</v>
      </c>
      <c r="L671" s="313">
        <v>42</v>
      </c>
      <c r="M671" s="301" t="s">
        <v>17029</v>
      </c>
      <c r="N671" s="301" t="s">
        <v>17045</v>
      </c>
      <c r="O671" s="304" t="s">
        <v>17151</v>
      </c>
      <c r="P671" s="308">
        <v>4320783.5199999996</v>
      </c>
      <c r="Q671" s="308"/>
      <c r="R671" s="308">
        <v>0</v>
      </c>
      <c r="S671" s="308">
        <v>0</v>
      </c>
      <c r="T671" s="308">
        <f t="shared" ref="T671:T679" si="286">P671-R671-S671</f>
        <v>4320783.5199999996</v>
      </c>
      <c r="U671" s="302">
        <f t="shared" si="262"/>
        <v>4733.6008501407769</v>
      </c>
      <c r="V671" s="308">
        <v>4733.6008501407769</v>
      </c>
    </row>
    <row r="672" spans="1:16198" ht="35.25" x14ac:dyDescent="0.5">
      <c r="A672" s="267">
        <v>594</v>
      </c>
      <c r="B672" s="267">
        <v>1</v>
      </c>
      <c r="C672" s="317">
        <f>SUBTOTAL(9,$B$377:B672)</f>
        <v>253</v>
      </c>
      <c r="D672" s="310" t="s">
        <v>271</v>
      </c>
      <c r="E672" s="311"/>
      <c r="F672" s="301">
        <v>1986</v>
      </c>
      <c r="G672" s="301" t="s">
        <v>17162</v>
      </c>
      <c r="H672" s="301">
        <v>4</v>
      </c>
      <c r="I672" s="301" t="s">
        <v>16980</v>
      </c>
      <c r="J672" s="312">
        <v>914.39</v>
      </c>
      <c r="K672" s="312">
        <v>779.9</v>
      </c>
      <c r="L672" s="313">
        <v>42</v>
      </c>
      <c r="M672" s="301" t="s">
        <v>17029</v>
      </c>
      <c r="N672" s="301" t="s">
        <v>17045</v>
      </c>
      <c r="O672" s="304" t="s">
        <v>17151</v>
      </c>
      <c r="P672" s="308">
        <v>4320783.5200000005</v>
      </c>
      <c r="Q672" s="308"/>
      <c r="R672" s="308">
        <v>0</v>
      </c>
      <c r="S672" s="308">
        <v>0</v>
      </c>
      <c r="T672" s="308">
        <f t="shared" si="286"/>
        <v>4320783.5200000005</v>
      </c>
      <c r="U672" s="302">
        <f t="shared" si="262"/>
        <v>4725.3179934163763</v>
      </c>
      <c r="V672" s="308">
        <v>4725.3179934163754</v>
      </c>
    </row>
    <row r="673" spans="1:22" ht="35.25" x14ac:dyDescent="0.5">
      <c r="A673" s="267">
        <v>595</v>
      </c>
      <c r="B673" s="267">
        <v>1</v>
      </c>
      <c r="C673" s="317">
        <f>SUBTOTAL(9,$B$377:B673)</f>
        <v>254</v>
      </c>
      <c r="D673" s="316" t="s">
        <v>15495</v>
      </c>
      <c r="E673" s="317"/>
      <c r="F673" s="317">
        <v>1967</v>
      </c>
      <c r="G673" s="301" t="s">
        <v>17162</v>
      </c>
      <c r="H673" s="317">
        <v>2</v>
      </c>
      <c r="I673" s="317">
        <v>2</v>
      </c>
      <c r="J673" s="318">
        <v>716.98</v>
      </c>
      <c r="K673" s="318">
        <v>650</v>
      </c>
      <c r="L673" s="319">
        <v>42</v>
      </c>
      <c r="M673" s="317" t="s">
        <v>17029</v>
      </c>
      <c r="N673" s="317" t="s">
        <v>17045</v>
      </c>
      <c r="O673" s="320" t="s">
        <v>17151</v>
      </c>
      <c r="P673" s="321">
        <v>504046.25</v>
      </c>
      <c r="Q673" s="321">
        <v>0</v>
      </c>
      <c r="R673" s="308">
        <v>0</v>
      </c>
      <c r="S673" s="308">
        <v>116750.08</v>
      </c>
      <c r="T673" s="308">
        <f t="shared" si="286"/>
        <v>387296.17</v>
      </c>
      <c r="U673" s="302">
        <f t="shared" si="262"/>
        <v>703.0129850205027</v>
      </c>
      <c r="V673" s="308">
        <v>703.0129850205027</v>
      </c>
    </row>
    <row r="674" spans="1:22" ht="35.25" x14ac:dyDescent="0.5">
      <c r="A674" s="267">
        <v>596</v>
      </c>
      <c r="B674" s="267">
        <v>1</v>
      </c>
      <c r="C674" s="317">
        <f>SUBTOTAL(9,$B$377:B674)</f>
        <v>255</v>
      </c>
      <c r="D674" s="316" t="s">
        <v>15497</v>
      </c>
      <c r="E674" s="317"/>
      <c r="F674" s="317">
        <v>1968</v>
      </c>
      <c r="G674" s="301" t="s">
        <v>17162</v>
      </c>
      <c r="H674" s="317">
        <v>2</v>
      </c>
      <c r="I674" s="317">
        <v>2</v>
      </c>
      <c r="J674" s="318">
        <v>711.07</v>
      </c>
      <c r="K674" s="318">
        <v>650</v>
      </c>
      <c r="L674" s="319">
        <v>44</v>
      </c>
      <c r="M674" s="317" t="s">
        <v>17029</v>
      </c>
      <c r="N674" s="317" t="s">
        <v>17045</v>
      </c>
      <c r="O674" s="320" t="s">
        <v>17151</v>
      </c>
      <c r="P674" s="321">
        <v>504046.25</v>
      </c>
      <c r="Q674" s="321">
        <v>0</v>
      </c>
      <c r="R674" s="308">
        <v>0</v>
      </c>
      <c r="S674" s="308">
        <v>115787.72</v>
      </c>
      <c r="T674" s="308">
        <f t="shared" si="286"/>
        <v>388258.53</v>
      </c>
      <c r="U674" s="302">
        <f t="shared" si="262"/>
        <v>708.85601980114473</v>
      </c>
      <c r="V674" s="308">
        <v>708.85601980114473</v>
      </c>
    </row>
    <row r="675" spans="1:22" ht="35.25" x14ac:dyDescent="0.5">
      <c r="A675" s="267">
        <v>597</v>
      </c>
      <c r="B675" s="267">
        <v>1</v>
      </c>
      <c r="C675" s="317">
        <f>SUBTOTAL(9,$B$377:B675)</f>
        <v>256</v>
      </c>
      <c r="D675" s="316" t="s">
        <v>15498</v>
      </c>
      <c r="E675" s="317"/>
      <c r="F675" s="317">
        <v>1971</v>
      </c>
      <c r="G675" s="301" t="s">
        <v>17162</v>
      </c>
      <c r="H675" s="317">
        <v>2</v>
      </c>
      <c r="I675" s="317">
        <v>2</v>
      </c>
      <c r="J675" s="318">
        <v>714.4</v>
      </c>
      <c r="K675" s="318">
        <v>650</v>
      </c>
      <c r="L675" s="319">
        <v>51</v>
      </c>
      <c r="M675" s="317" t="s">
        <v>17029</v>
      </c>
      <c r="N675" s="317" t="s">
        <v>17045</v>
      </c>
      <c r="O675" s="320" t="s">
        <v>17151</v>
      </c>
      <c r="P675" s="321">
        <v>504046.25</v>
      </c>
      <c r="Q675" s="321">
        <v>0</v>
      </c>
      <c r="R675" s="308">
        <v>0</v>
      </c>
      <c r="S675" s="308">
        <v>116329.96</v>
      </c>
      <c r="T675" s="308">
        <f t="shared" si="286"/>
        <v>387716.29</v>
      </c>
      <c r="U675" s="302">
        <f t="shared" si="262"/>
        <v>705.55186170212767</v>
      </c>
      <c r="V675" s="308">
        <v>705.55186170212767</v>
      </c>
    </row>
    <row r="676" spans="1:22" ht="35.25" x14ac:dyDescent="0.5">
      <c r="A676" s="267">
        <v>598</v>
      </c>
      <c r="B676" s="267">
        <v>1</v>
      </c>
      <c r="C676" s="317">
        <f>SUBTOTAL(9,$B$377:B676)</f>
        <v>257</v>
      </c>
      <c r="D676" s="316" t="s">
        <v>15499</v>
      </c>
      <c r="E676" s="317"/>
      <c r="F676" s="317">
        <v>1971</v>
      </c>
      <c r="G676" s="301" t="s">
        <v>17162</v>
      </c>
      <c r="H676" s="317">
        <v>2</v>
      </c>
      <c r="I676" s="317">
        <v>2</v>
      </c>
      <c r="J676" s="318">
        <v>710.96</v>
      </c>
      <c r="K676" s="318">
        <v>650</v>
      </c>
      <c r="L676" s="319">
        <v>42</v>
      </c>
      <c r="M676" s="317" t="s">
        <v>17029</v>
      </c>
      <c r="N676" s="317" t="s">
        <v>17045</v>
      </c>
      <c r="O676" s="320" t="s">
        <v>17151</v>
      </c>
      <c r="P676" s="321">
        <v>504046.25</v>
      </c>
      <c r="Q676" s="321">
        <v>0</v>
      </c>
      <c r="R676" s="308">
        <v>0</v>
      </c>
      <c r="S676" s="308">
        <v>115769.81</v>
      </c>
      <c r="T676" s="308">
        <f t="shared" si="286"/>
        <v>388276.44</v>
      </c>
      <c r="U676" s="302">
        <f t="shared" si="262"/>
        <v>708.96569427253291</v>
      </c>
      <c r="V676" s="308">
        <v>708.96569427253291</v>
      </c>
    </row>
    <row r="677" spans="1:22" ht="35.25" x14ac:dyDescent="0.5">
      <c r="A677" s="267">
        <v>599</v>
      </c>
      <c r="B677" s="267">
        <v>1</v>
      </c>
      <c r="C677" s="317">
        <f>SUBTOTAL(9,$B$377:B677)</f>
        <v>258</v>
      </c>
      <c r="D677" s="316" t="s">
        <v>15500</v>
      </c>
      <c r="E677" s="317"/>
      <c r="F677" s="317">
        <v>1974</v>
      </c>
      <c r="G677" s="301" t="s">
        <v>17162</v>
      </c>
      <c r="H677" s="317">
        <v>2</v>
      </c>
      <c r="I677" s="317">
        <v>2</v>
      </c>
      <c r="J677" s="318">
        <v>725.15</v>
      </c>
      <c r="K677" s="318">
        <v>650</v>
      </c>
      <c r="L677" s="319">
        <v>42</v>
      </c>
      <c r="M677" s="317" t="s">
        <v>17029</v>
      </c>
      <c r="N677" s="317" t="s">
        <v>17045</v>
      </c>
      <c r="O677" s="320" t="s">
        <v>17151</v>
      </c>
      <c r="P677" s="321">
        <v>504046.25</v>
      </c>
      <c r="Q677" s="321">
        <v>0</v>
      </c>
      <c r="R677" s="308">
        <v>0</v>
      </c>
      <c r="S677" s="308">
        <v>118080.45</v>
      </c>
      <c r="T677" s="308">
        <f t="shared" si="286"/>
        <v>385965.8</v>
      </c>
      <c r="U677" s="302">
        <f t="shared" si="262"/>
        <v>695.09239467696341</v>
      </c>
      <c r="V677" s="308">
        <v>695.09239467696341</v>
      </c>
    </row>
    <row r="678" spans="1:22" ht="35.25" x14ac:dyDescent="0.5">
      <c r="A678" s="267">
        <v>600</v>
      </c>
      <c r="B678" s="267">
        <v>1</v>
      </c>
      <c r="C678" s="317">
        <f>SUBTOTAL(9,$B$377:B678)</f>
        <v>259</v>
      </c>
      <c r="D678" s="316" t="s">
        <v>15501</v>
      </c>
      <c r="E678" s="317"/>
      <c r="F678" s="317">
        <v>1976</v>
      </c>
      <c r="G678" s="301" t="s">
        <v>17162</v>
      </c>
      <c r="H678" s="317">
        <v>2</v>
      </c>
      <c r="I678" s="317">
        <v>2</v>
      </c>
      <c r="J678" s="318">
        <v>745</v>
      </c>
      <c r="K678" s="318">
        <v>660</v>
      </c>
      <c r="L678" s="319">
        <v>42</v>
      </c>
      <c r="M678" s="317" t="s">
        <v>17029</v>
      </c>
      <c r="N678" s="317" t="s">
        <v>17045</v>
      </c>
      <c r="O678" s="320" t="s">
        <v>17151</v>
      </c>
      <c r="P678" s="321">
        <v>504046.25</v>
      </c>
      <c r="Q678" s="321">
        <v>0</v>
      </c>
      <c r="R678" s="308">
        <v>0</v>
      </c>
      <c r="S678" s="308">
        <v>121312.74</v>
      </c>
      <c r="T678" s="308">
        <f t="shared" si="286"/>
        <v>382733.51</v>
      </c>
      <c r="U678" s="302">
        <f t="shared" si="262"/>
        <v>676.57214765100673</v>
      </c>
      <c r="V678" s="308">
        <v>676.57214765100673</v>
      </c>
    </row>
    <row r="679" spans="1:22" ht="35.25" x14ac:dyDescent="0.5">
      <c r="A679" s="267">
        <v>601</v>
      </c>
      <c r="B679" s="267">
        <v>1</v>
      </c>
      <c r="C679" s="317">
        <f>SUBTOTAL(9,$B$377:B679)</f>
        <v>260</v>
      </c>
      <c r="D679" s="316" t="s">
        <v>15503</v>
      </c>
      <c r="E679" s="317"/>
      <c r="F679" s="317">
        <v>1983</v>
      </c>
      <c r="G679" s="301" t="s">
        <v>17162</v>
      </c>
      <c r="H679" s="317">
        <v>2</v>
      </c>
      <c r="I679" s="317">
        <v>3</v>
      </c>
      <c r="J679" s="318">
        <v>867.3</v>
      </c>
      <c r="K679" s="318">
        <v>775</v>
      </c>
      <c r="L679" s="319">
        <v>47</v>
      </c>
      <c r="M679" s="317" t="s">
        <v>17029</v>
      </c>
      <c r="N679" s="317" t="s">
        <v>17045</v>
      </c>
      <c r="O679" s="320" t="s">
        <v>17151</v>
      </c>
      <c r="P679" s="321">
        <v>517837.83</v>
      </c>
      <c r="Q679" s="321">
        <v>0</v>
      </c>
      <c r="R679" s="308">
        <v>0</v>
      </c>
      <c r="S679" s="308">
        <v>141227.57</v>
      </c>
      <c r="T679" s="308">
        <f t="shared" si="286"/>
        <v>376610.26</v>
      </c>
      <c r="U679" s="302">
        <f t="shared" si="262"/>
        <v>597.06886890349369</v>
      </c>
      <c r="V679" s="308">
        <v>648.45000000000005</v>
      </c>
    </row>
    <row r="680" spans="1:22" ht="35.25" x14ac:dyDescent="0.5">
      <c r="A680" s="267">
        <v>602</v>
      </c>
      <c r="C680" s="334" t="s">
        <v>17393</v>
      </c>
      <c r="D680" s="328"/>
      <c r="E680" s="300" t="s">
        <v>17012</v>
      </c>
      <c r="F680" s="301" t="s">
        <v>17012</v>
      </c>
      <c r="G680" s="301" t="s">
        <v>17012</v>
      </c>
      <c r="H680" s="301" t="s">
        <v>17012</v>
      </c>
      <c r="I680" s="301" t="s">
        <v>17012</v>
      </c>
      <c r="J680" s="306">
        <f>SUM(J681:J682)</f>
        <v>1737.77</v>
      </c>
      <c r="K680" s="306">
        <f t="shared" ref="K680:T680" si="287">SUM(K681:K682)</f>
        <v>1590.8</v>
      </c>
      <c r="L680" s="307">
        <f t="shared" si="287"/>
        <v>77</v>
      </c>
      <c r="M680" s="301" t="s">
        <v>17012</v>
      </c>
      <c r="N680" s="301" t="s">
        <v>17012</v>
      </c>
      <c r="O680" s="304" t="s">
        <v>17012</v>
      </c>
      <c r="P680" s="324">
        <v>4266246.9800000004</v>
      </c>
      <c r="Q680" s="306">
        <f t="shared" si="287"/>
        <v>0</v>
      </c>
      <c r="R680" s="306">
        <f t="shared" si="287"/>
        <v>0</v>
      </c>
      <c r="S680" s="306">
        <f t="shared" si="287"/>
        <v>0</v>
      </c>
      <c r="T680" s="306">
        <f t="shared" si="287"/>
        <v>4266246.9800000004</v>
      </c>
      <c r="U680" s="302">
        <f t="shared" si="262"/>
        <v>2455.0124469866555</v>
      </c>
      <c r="V680" s="308">
        <f>MAX(V681:V682)</f>
        <v>2488.35</v>
      </c>
    </row>
    <row r="681" spans="1:22" ht="35.25" x14ac:dyDescent="0.5">
      <c r="A681" s="267">
        <v>603</v>
      </c>
      <c r="B681" s="267">
        <v>1</v>
      </c>
      <c r="C681" s="317">
        <f>SUBTOTAL(9,$B$377:B681)</f>
        <v>261</v>
      </c>
      <c r="D681" s="310" t="s">
        <v>17404</v>
      </c>
      <c r="E681" s="311"/>
      <c r="F681" s="301">
        <v>1986</v>
      </c>
      <c r="G681" s="301" t="s">
        <v>17163</v>
      </c>
      <c r="H681" s="301">
        <v>5</v>
      </c>
      <c r="I681" s="301">
        <v>1</v>
      </c>
      <c r="J681" s="312">
        <v>872.4</v>
      </c>
      <c r="K681" s="312">
        <v>809.3</v>
      </c>
      <c r="L681" s="313">
        <v>41</v>
      </c>
      <c r="M681" s="301" t="s">
        <v>17029</v>
      </c>
      <c r="N681" s="301" t="s">
        <v>17045</v>
      </c>
      <c r="O681" s="304" t="s">
        <v>17151</v>
      </c>
      <c r="P681" s="308">
        <v>2112904.31</v>
      </c>
      <c r="Q681" s="308"/>
      <c r="R681" s="308">
        <v>0</v>
      </c>
      <c r="S681" s="308">
        <v>0</v>
      </c>
      <c r="T681" s="308">
        <f t="shared" ref="T681:T682" si="288">P681-R681-S681</f>
        <v>2112904.31</v>
      </c>
      <c r="U681" s="302">
        <f t="shared" si="262"/>
        <v>2421.9444176983038</v>
      </c>
      <c r="V681" s="308">
        <v>2421.9444176983038</v>
      </c>
    </row>
    <row r="682" spans="1:22" ht="35.25" x14ac:dyDescent="0.5">
      <c r="B682" s="267">
        <v>1</v>
      </c>
      <c r="C682" s="317">
        <f>SUBTOTAL(9,$B$377:B682)</f>
        <v>262</v>
      </c>
      <c r="D682" s="310" t="s">
        <v>17405</v>
      </c>
      <c r="E682" s="311"/>
      <c r="F682" s="301">
        <v>1989</v>
      </c>
      <c r="G682" s="301" t="s">
        <v>17163</v>
      </c>
      <c r="H682" s="301">
        <v>5</v>
      </c>
      <c r="I682" s="301">
        <v>1</v>
      </c>
      <c r="J682" s="312">
        <v>865.37</v>
      </c>
      <c r="K682" s="312">
        <v>781.5</v>
      </c>
      <c r="L682" s="313">
        <v>36</v>
      </c>
      <c r="M682" s="301" t="s">
        <v>17029</v>
      </c>
      <c r="N682" s="301" t="s">
        <v>17045</v>
      </c>
      <c r="O682" s="304" t="s">
        <v>17151</v>
      </c>
      <c r="P682" s="308">
        <v>2153342.67</v>
      </c>
      <c r="Q682" s="308"/>
      <c r="R682" s="308">
        <v>0</v>
      </c>
      <c r="S682" s="308">
        <v>0</v>
      </c>
      <c r="T682" s="308">
        <f t="shared" si="288"/>
        <v>2153342.67</v>
      </c>
      <c r="U682" s="302">
        <f t="shared" si="262"/>
        <v>2488.3491107849823</v>
      </c>
      <c r="V682" s="308">
        <v>2488.35</v>
      </c>
    </row>
    <row r="683" spans="1:22" ht="35.25" x14ac:dyDescent="0.5">
      <c r="A683" s="267">
        <v>604</v>
      </c>
      <c r="C683" s="334" t="s">
        <v>270</v>
      </c>
      <c r="D683" s="328"/>
      <c r="E683" s="300" t="s">
        <v>17012</v>
      </c>
      <c r="F683" s="301" t="s">
        <v>17012</v>
      </c>
      <c r="G683" s="301" t="s">
        <v>17012</v>
      </c>
      <c r="H683" s="301" t="s">
        <v>17012</v>
      </c>
      <c r="I683" s="301" t="s">
        <v>17012</v>
      </c>
      <c r="J683" s="306">
        <f>J684</f>
        <v>492.1</v>
      </c>
      <c r="K683" s="306">
        <f t="shared" ref="K683:T683" si="289">K684</f>
        <v>492.1</v>
      </c>
      <c r="L683" s="307">
        <f t="shared" si="289"/>
        <v>31</v>
      </c>
      <c r="M683" s="301" t="s">
        <v>17012</v>
      </c>
      <c r="N683" s="301" t="s">
        <v>17012</v>
      </c>
      <c r="O683" s="304" t="s">
        <v>17012</v>
      </c>
      <c r="P683" s="324">
        <v>7371386.96</v>
      </c>
      <c r="Q683" s="306">
        <f t="shared" si="289"/>
        <v>0</v>
      </c>
      <c r="R683" s="306">
        <f t="shared" si="289"/>
        <v>0</v>
      </c>
      <c r="S683" s="306">
        <f t="shared" si="289"/>
        <v>0</v>
      </c>
      <c r="T683" s="306">
        <f t="shared" si="289"/>
        <v>7371386.96</v>
      </c>
      <c r="U683" s="302">
        <f t="shared" si="262"/>
        <v>14979.44921763869</v>
      </c>
      <c r="V683" s="308">
        <f>V684</f>
        <v>14979.44921763869</v>
      </c>
    </row>
    <row r="684" spans="1:22" ht="35.25" x14ac:dyDescent="0.5">
      <c r="A684" s="267">
        <v>605</v>
      </c>
      <c r="B684" s="267">
        <v>1</v>
      </c>
      <c r="C684" s="317">
        <f>SUBTOTAL(9,$B$377:B684)</f>
        <v>263</v>
      </c>
      <c r="D684" s="310" t="s">
        <v>274</v>
      </c>
      <c r="E684" s="311"/>
      <c r="F684" s="301">
        <v>1984</v>
      </c>
      <c r="G684" s="301" t="s">
        <v>17162</v>
      </c>
      <c r="H684" s="301">
        <v>2</v>
      </c>
      <c r="I684" s="301" t="s">
        <v>16982</v>
      </c>
      <c r="J684" s="312">
        <v>492.1</v>
      </c>
      <c r="K684" s="312">
        <v>492.1</v>
      </c>
      <c r="L684" s="313">
        <v>31</v>
      </c>
      <c r="M684" s="301" t="s">
        <v>17029</v>
      </c>
      <c r="N684" s="301" t="s">
        <v>17045</v>
      </c>
      <c r="O684" s="304" t="s">
        <v>17151</v>
      </c>
      <c r="P684" s="308">
        <v>7371386.96</v>
      </c>
      <c r="Q684" s="308"/>
      <c r="R684" s="308">
        <v>0</v>
      </c>
      <c r="S684" s="308">
        <v>0</v>
      </c>
      <c r="T684" s="308">
        <f t="shared" ref="T684" si="290">P684-R684-S684</f>
        <v>7371386.96</v>
      </c>
      <c r="U684" s="302">
        <f t="shared" si="262"/>
        <v>14979.44921763869</v>
      </c>
      <c r="V684" s="308">
        <v>14979.44921763869</v>
      </c>
    </row>
    <row r="685" spans="1:22" ht="35.25" x14ac:dyDescent="0.5">
      <c r="A685" s="267">
        <v>606</v>
      </c>
      <c r="C685" s="334" t="s">
        <v>261</v>
      </c>
      <c r="D685" s="328"/>
      <c r="E685" s="300" t="s">
        <v>17012</v>
      </c>
      <c r="F685" s="301" t="s">
        <v>17012</v>
      </c>
      <c r="G685" s="301" t="s">
        <v>17012</v>
      </c>
      <c r="H685" s="301" t="s">
        <v>17012</v>
      </c>
      <c r="I685" s="301" t="s">
        <v>17012</v>
      </c>
      <c r="J685" s="306">
        <f>SUM(J686:J687)</f>
        <v>2065.1</v>
      </c>
      <c r="K685" s="306">
        <f t="shared" ref="K685:T685" si="291">SUM(K686:K687)</f>
        <v>1838.9</v>
      </c>
      <c r="L685" s="307">
        <f t="shared" si="291"/>
        <v>90</v>
      </c>
      <c r="M685" s="301" t="s">
        <v>17012</v>
      </c>
      <c r="N685" s="301" t="s">
        <v>17012</v>
      </c>
      <c r="O685" s="304" t="s">
        <v>17012</v>
      </c>
      <c r="P685" s="324">
        <v>8552332.7899999991</v>
      </c>
      <c r="Q685" s="306">
        <f t="shared" si="291"/>
        <v>0</v>
      </c>
      <c r="R685" s="306">
        <f t="shared" si="291"/>
        <v>0</v>
      </c>
      <c r="S685" s="306">
        <f t="shared" si="291"/>
        <v>0</v>
      </c>
      <c r="T685" s="306">
        <f t="shared" si="291"/>
        <v>8552332.7899999991</v>
      </c>
      <c r="U685" s="302">
        <f t="shared" si="262"/>
        <v>4141.3649653769789</v>
      </c>
      <c r="V685" s="308">
        <f>MAX(V686:V687)</f>
        <v>9434.6676150194235</v>
      </c>
    </row>
    <row r="686" spans="1:22" ht="35.25" x14ac:dyDescent="0.5">
      <c r="A686" s="267">
        <v>607</v>
      </c>
      <c r="B686" s="267">
        <v>1</v>
      </c>
      <c r="C686" s="317">
        <f>SUBTOTAL(9,$B$377:B686)</f>
        <v>264</v>
      </c>
      <c r="D686" s="310" t="s">
        <v>283</v>
      </c>
      <c r="E686" s="311"/>
      <c r="F686" s="301">
        <v>1990</v>
      </c>
      <c r="G686" s="301" t="s">
        <v>17162</v>
      </c>
      <c r="H686" s="301">
        <v>5</v>
      </c>
      <c r="I686" s="301" t="s">
        <v>16980</v>
      </c>
      <c r="J686" s="312">
        <v>1138.3</v>
      </c>
      <c r="K686" s="312">
        <v>998.3</v>
      </c>
      <c r="L686" s="313">
        <v>50</v>
      </c>
      <c r="M686" s="301" t="s">
        <v>17029</v>
      </c>
      <c r="N686" s="301" t="s">
        <v>17045</v>
      </c>
      <c r="O686" s="304" t="s">
        <v>17147</v>
      </c>
      <c r="P686" s="308">
        <v>3133972.9</v>
      </c>
      <c r="Q686" s="308"/>
      <c r="R686" s="308">
        <v>0</v>
      </c>
      <c r="S686" s="308">
        <v>0</v>
      </c>
      <c r="T686" s="308">
        <f t="shared" ref="T686:T687" si="292">P686-R686-S686</f>
        <v>3133972.9</v>
      </c>
      <c r="U686" s="302">
        <f t="shared" si="262"/>
        <v>2753.2046912061846</v>
      </c>
      <c r="V686" s="308">
        <v>2753.2046912061846</v>
      </c>
    </row>
    <row r="687" spans="1:22" ht="35.25" x14ac:dyDescent="0.5">
      <c r="B687" s="267">
        <v>1</v>
      </c>
      <c r="C687" s="317">
        <f>SUBTOTAL(9,$B$377:B687)</f>
        <v>265</v>
      </c>
      <c r="D687" s="310" t="s">
        <v>262</v>
      </c>
      <c r="E687" s="311"/>
      <c r="F687" s="301">
        <v>1978</v>
      </c>
      <c r="G687" s="301" t="s">
        <v>17162</v>
      </c>
      <c r="H687" s="301">
        <v>2</v>
      </c>
      <c r="I687" s="301" t="s">
        <v>17036</v>
      </c>
      <c r="J687" s="312">
        <v>926.8</v>
      </c>
      <c r="K687" s="312">
        <v>840.6</v>
      </c>
      <c r="L687" s="313">
        <v>40</v>
      </c>
      <c r="M687" s="301" t="s">
        <v>17029</v>
      </c>
      <c r="N687" s="301" t="s">
        <v>17045</v>
      </c>
      <c r="O687" s="304" t="s">
        <v>17148</v>
      </c>
      <c r="P687" s="308">
        <v>5418359.8899999997</v>
      </c>
      <c r="Q687" s="308"/>
      <c r="R687" s="308">
        <v>0</v>
      </c>
      <c r="S687" s="308">
        <v>0</v>
      </c>
      <c r="T687" s="308">
        <f t="shared" si="292"/>
        <v>5418359.8899999997</v>
      </c>
      <c r="U687" s="302">
        <f t="shared" si="262"/>
        <v>5846.3097647820459</v>
      </c>
      <c r="V687" s="308">
        <v>9434.6676150194235</v>
      </c>
    </row>
    <row r="688" spans="1:22" ht="35.25" x14ac:dyDescent="0.5">
      <c r="A688" s="267">
        <v>608</v>
      </c>
      <c r="C688" s="334" t="s">
        <v>263</v>
      </c>
      <c r="D688" s="328"/>
      <c r="E688" s="300" t="s">
        <v>17012</v>
      </c>
      <c r="F688" s="301" t="s">
        <v>17012</v>
      </c>
      <c r="G688" s="301" t="s">
        <v>17012</v>
      </c>
      <c r="H688" s="301" t="s">
        <v>17012</v>
      </c>
      <c r="I688" s="301" t="s">
        <v>17012</v>
      </c>
      <c r="J688" s="306">
        <f>SUM(J689:J692)</f>
        <v>7756.06</v>
      </c>
      <c r="K688" s="306">
        <f t="shared" ref="K688:T688" si="293">SUM(K689:K692)</f>
        <v>4931.84</v>
      </c>
      <c r="L688" s="307">
        <f t="shared" si="293"/>
        <v>238</v>
      </c>
      <c r="M688" s="301" t="s">
        <v>17012</v>
      </c>
      <c r="N688" s="301" t="s">
        <v>17012</v>
      </c>
      <c r="O688" s="304" t="s">
        <v>17012</v>
      </c>
      <c r="P688" s="324">
        <v>29251204.210000001</v>
      </c>
      <c r="Q688" s="306">
        <f t="shared" si="293"/>
        <v>0</v>
      </c>
      <c r="R688" s="306">
        <f t="shared" si="293"/>
        <v>0</v>
      </c>
      <c r="S688" s="306">
        <f t="shared" si="293"/>
        <v>0</v>
      </c>
      <c r="T688" s="306">
        <f t="shared" si="293"/>
        <v>29251204.210000001</v>
      </c>
      <c r="U688" s="302">
        <f t="shared" si="262"/>
        <v>3771.3999388864963</v>
      </c>
      <c r="V688" s="308">
        <f>MAX(V689:V692)</f>
        <v>9798.0505415162461</v>
      </c>
    </row>
    <row r="689" spans="1:22" ht="35.25" x14ac:dyDescent="0.5">
      <c r="A689" s="267">
        <v>609</v>
      </c>
      <c r="B689" s="267">
        <v>1</v>
      </c>
      <c r="C689" s="317">
        <f>SUBTOTAL(9,$B$377:B689)</f>
        <v>266</v>
      </c>
      <c r="D689" s="310" t="s">
        <v>15680</v>
      </c>
      <c r="E689" s="311"/>
      <c r="F689" s="301">
        <v>1956</v>
      </c>
      <c r="G689" s="301" t="s">
        <v>17162</v>
      </c>
      <c r="H689" s="301">
        <v>3</v>
      </c>
      <c r="I689" s="301" t="s">
        <v>17036</v>
      </c>
      <c r="J689" s="312">
        <v>1785.9</v>
      </c>
      <c r="K689" s="312">
        <v>874.54</v>
      </c>
      <c r="L689" s="313">
        <v>43</v>
      </c>
      <c r="M689" s="301" t="s">
        <v>17029</v>
      </c>
      <c r="N689" s="301" t="s">
        <v>17045</v>
      </c>
      <c r="O689" s="304" t="s">
        <v>17166</v>
      </c>
      <c r="P689" s="308">
        <v>6802491.7400000002</v>
      </c>
      <c r="Q689" s="308"/>
      <c r="R689" s="308">
        <v>0</v>
      </c>
      <c r="S689" s="308">
        <v>0</v>
      </c>
      <c r="T689" s="308">
        <f t="shared" ref="T689:T692" si="294">P689-R689-S689</f>
        <v>6802491.7400000002</v>
      </c>
      <c r="U689" s="302">
        <f t="shared" si="262"/>
        <v>3808.9992384791981</v>
      </c>
      <c r="V689" s="308">
        <v>5203.506041771655</v>
      </c>
    </row>
    <row r="690" spans="1:22" ht="35.25" x14ac:dyDescent="0.5">
      <c r="A690" s="267">
        <v>610</v>
      </c>
      <c r="B690" s="267">
        <v>1</v>
      </c>
      <c r="C690" s="317">
        <f>SUBTOTAL(9,$B$377:B690)</f>
        <v>267</v>
      </c>
      <c r="D690" s="310" t="s">
        <v>277</v>
      </c>
      <c r="E690" s="311"/>
      <c r="F690" s="301">
        <v>1967</v>
      </c>
      <c r="G690" s="301" t="s">
        <v>17162</v>
      </c>
      <c r="H690" s="301">
        <v>5</v>
      </c>
      <c r="I690" s="301" t="s">
        <v>16982</v>
      </c>
      <c r="J690" s="312">
        <v>3259.36</v>
      </c>
      <c r="K690" s="312">
        <v>1990</v>
      </c>
      <c r="L690" s="313">
        <v>104</v>
      </c>
      <c r="M690" s="301" t="s">
        <v>17029</v>
      </c>
      <c r="N690" s="301" t="s">
        <v>17045</v>
      </c>
      <c r="O690" s="304" t="s">
        <v>17152</v>
      </c>
      <c r="P690" s="308">
        <v>8483608.75</v>
      </c>
      <c r="Q690" s="308"/>
      <c r="R690" s="308">
        <v>0</v>
      </c>
      <c r="S690" s="308">
        <v>0</v>
      </c>
      <c r="T690" s="308">
        <f t="shared" si="294"/>
        <v>8483608.75</v>
      </c>
      <c r="U690" s="302">
        <f t="shared" si="262"/>
        <v>2602.8449603603162</v>
      </c>
      <c r="V690" s="308">
        <v>2602.8449597466984</v>
      </c>
    </row>
    <row r="691" spans="1:22" ht="35.25" x14ac:dyDescent="0.5">
      <c r="A691" s="267">
        <v>611</v>
      </c>
      <c r="B691" s="267">
        <v>1</v>
      </c>
      <c r="C691" s="317">
        <f>SUBTOTAL(9,$B$377:B691)</f>
        <v>268</v>
      </c>
      <c r="D691" s="310" t="s">
        <v>15611</v>
      </c>
      <c r="E691" s="311"/>
      <c r="F691" s="301">
        <v>1958</v>
      </c>
      <c r="G691" s="301" t="s">
        <v>17162</v>
      </c>
      <c r="H691" s="301">
        <v>2</v>
      </c>
      <c r="I691" s="301" t="s">
        <v>16982</v>
      </c>
      <c r="J691" s="312">
        <v>554</v>
      </c>
      <c r="K691" s="312">
        <v>554</v>
      </c>
      <c r="L691" s="313">
        <v>30</v>
      </c>
      <c r="M691" s="301" t="s">
        <v>17029</v>
      </c>
      <c r="N691" s="301" t="s">
        <v>17045</v>
      </c>
      <c r="O691" s="304" t="s">
        <v>17147</v>
      </c>
      <c r="P691" s="308">
        <v>2209743.4200000004</v>
      </c>
      <c r="Q691" s="308"/>
      <c r="R691" s="308">
        <v>0</v>
      </c>
      <c r="S691" s="308">
        <v>0</v>
      </c>
      <c r="T691" s="308">
        <f t="shared" si="294"/>
        <v>2209743.4200000004</v>
      </c>
      <c r="U691" s="302">
        <f t="shared" si="262"/>
        <v>3988.7065342960295</v>
      </c>
      <c r="V691" s="308">
        <v>9798.0505415162461</v>
      </c>
    </row>
    <row r="692" spans="1:22" ht="35.25" x14ac:dyDescent="0.5">
      <c r="B692" s="267">
        <v>1</v>
      </c>
      <c r="C692" s="317">
        <f>SUBTOTAL(9,$B$377:B692)</f>
        <v>269</v>
      </c>
      <c r="D692" s="310" t="s">
        <v>265</v>
      </c>
      <c r="E692" s="311"/>
      <c r="F692" s="301">
        <v>1966</v>
      </c>
      <c r="G692" s="301" t="s">
        <v>17034</v>
      </c>
      <c r="H692" s="301">
        <v>3</v>
      </c>
      <c r="I692" s="301">
        <v>3</v>
      </c>
      <c r="J692" s="312">
        <v>2156.8000000000002</v>
      </c>
      <c r="K692" s="312">
        <v>1513.3</v>
      </c>
      <c r="L692" s="313">
        <v>61</v>
      </c>
      <c r="M692" s="301" t="s">
        <v>17029</v>
      </c>
      <c r="N692" s="301" t="s">
        <v>17045</v>
      </c>
      <c r="O692" s="304" t="s">
        <v>17150</v>
      </c>
      <c r="P692" s="308">
        <v>11755360.299999999</v>
      </c>
      <c r="Q692" s="308"/>
      <c r="R692" s="308">
        <v>0</v>
      </c>
      <c r="S692" s="308">
        <v>0</v>
      </c>
      <c r="T692" s="308">
        <f t="shared" si="294"/>
        <v>11755360.299999999</v>
      </c>
      <c r="U692" s="302">
        <f t="shared" si="262"/>
        <v>5450.3710589762604</v>
      </c>
      <c r="V692" s="308">
        <v>5450.3710589762604</v>
      </c>
    </row>
    <row r="693" spans="1:22" ht="35.25" x14ac:dyDescent="0.5">
      <c r="A693" s="267">
        <v>612</v>
      </c>
      <c r="C693" s="334" t="s">
        <v>266</v>
      </c>
      <c r="D693" s="328"/>
      <c r="E693" s="300" t="s">
        <v>17012</v>
      </c>
      <c r="F693" s="301" t="s">
        <v>17012</v>
      </c>
      <c r="G693" s="301" t="s">
        <v>17012</v>
      </c>
      <c r="H693" s="301" t="s">
        <v>17012</v>
      </c>
      <c r="I693" s="301" t="s">
        <v>17012</v>
      </c>
      <c r="J693" s="306">
        <f>SUM(J694:J696)</f>
        <v>9204.76</v>
      </c>
      <c r="K693" s="306">
        <f t="shared" ref="K693:T693" si="295">SUM(K694:K696)</f>
        <v>7471.87</v>
      </c>
      <c r="L693" s="307">
        <f t="shared" si="295"/>
        <v>429</v>
      </c>
      <c r="M693" s="301" t="s">
        <v>17012</v>
      </c>
      <c r="N693" s="301" t="s">
        <v>17012</v>
      </c>
      <c r="O693" s="304" t="s">
        <v>17012</v>
      </c>
      <c r="P693" s="324">
        <v>18028554.48</v>
      </c>
      <c r="Q693" s="306">
        <f t="shared" si="295"/>
        <v>0</v>
      </c>
      <c r="R693" s="306">
        <f t="shared" si="295"/>
        <v>0</v>
      </c>
      <c r="S693" s="306">
        <f t="shared" si="295"/>
        <v>0</v>
      </c>
      <c r="T693" s="306">
        <f t="shared" si="295"/>
        <v>18028554.48</v>
      </c>
      <c r="U693" s="302">
        <f t="shared" si="262"/>
        <v>1958.6121180780378</v>
      </c>
      <c r="V693" s="308">
        <f>MAX(V694:V696)</f>
        <v>6370.7704978791744</v>
      </c>
    </row>
    <row r="694" spans="1:22" ht="35.25" x14ac:dyDescent="0.5">
      <c r="A694" s="267">
        <v>613</v>
      </c>
      <c r="B694" s="267">
        <v>1</v>
      </c>
      <c r="C694" s="317">
        <f>SUBTOTAL(9,$B$377:B694)</f>
        <v>270</v>
      </c>
      <c r="D694" s="310" t="s">
        <v>278</v>
      </c>
      <c r="E694" s="311"/>
      <c r="F694" s="301">
        <v>1992</v>
      </c>
      <c r="G694" s="301" t="s">
        <v>17034</v>
      </c>
      <c r="H694" s="301">
        <v>5</v>
      </c>
      <c r="I694" s="301" t="s">
        <v>17039</v>
      </c>
      <c r="J694" s="312">
        <v>5532.2</v>
      </c>
      <c r="K694" s="312">
        <v>5532.2</v>
      </c>
      <c r="L694" s="313">
        <v>237</v>
      </c>
      <c r="M694" s="301" t="s">
        <v>17029</v>
      </c>
      <c r="N694" s="301" t="s">
        <v>17045</v>
      </c>
      <c r="O694" s="304" t="s">
        <v>17149</v>
      </c>
      <c r="P694" s="308">
        <v>13925496.68</v>
      </c>
      <c r="Q694" s="308"/>
      <c r="R694" s="308">
        <v>0</v>
      </c>
      <c r="S694" s="308">
        <v>0</v>
      </c>
      <c r="T694" s="308">
        <f t="shared" ref="T694:T696" si="296">P694-R694-S694</f>
        <v>13925496.68</v>
      </c>
      <c r="U694" s="302">
        <f t="shared" si="262"/>
        <v>2517.1715917718088</v>
      </c>
      <c r="V694" s="308">
        <v>2857.7016091247606</v>
      </c>
    </row>
    <row r="695" spans="1:22" ht="35.25" x14ac:dyDescent="0.5">
      <c r="A695" s="267">
        <v>614</v>
      </c>
      <c r="B695" s="267">
        <v>1</v>
      </c>
      <c r="C695" s="317">
        <f>SUBTOTAL(9,$B$377:B695)</f>
        <v>271</v>
      </c>
      <c r="D695" s="310" t="s">
        <v>267</v>
      </c>
      <c r="E695" s="311"/>
      <c r="F695" s="301">
        <v>1959</v>
      </c>
      <c r="G695" s="301" t="s">
        <v>17162</v>
      </c>
      <c r="H695" s="301">
        <v>2</v>
      </c>
      <c r="I695" s="301" t="s">
        <v>16980</v>
      </c>
      <c r="J695" s="312">
        <v>485.66</v>
      </c>
      <c r="K695" s="312">
        <v>263.67</v>
      </c>
      <c r="L695" s="313">
        <v>18</v>
      </c>
      <c r="M695" s="301" t="s">
        <v>17029</v>
      </c>
      <c r="N695" s="301" t="s">
        <v>17045</v>
      </c>
      <c r="O695" s="304" t="s">
        <v>17149</v>
      </c>
      <c r="P695" s="308">
        <v>2251296</v>
      </c>
      <c r="Q695" s="308"/>
      <c r="R695" s="308">
        <v>0</v>
      </c>
      <c r="S695" s="308">
        <v>0</v>
      </c>
      <c r="T695" s="308">
        <f t="shared" si="296"/>
        <v>2251296</v>
      </c>
      <c r="U695" s="302">
        <f t="shared" si="262"/>
        <v>4635.539266153276</v>
      </c>
      <c r="V695" s="308">
        <v>6370.7704978791744</v>
      </c>
    </row>
    <row r="696" spans="1:22" ht="35.25" x14ac:dyDescent="0.5">
      <c r="B696" s="267">
        <v>1</v>
      </c>
      <c r="C696" s="317">
        <f>SUBTOTAL(9,$B$377:B696)</f>
        <v>272</v>
      </c>
      <c r="D696" s="310" t="s">
        <v>15336</v>
      </c>
      <c r="E696" s="311"/>
      <c r="F696" s="301">
        <v>1971</v>
      </c>
      <c r="G696" s="301" t="s">
        <v>17162</v>
      </c>
      <c r="H696" s="301">
        <v>5</v>
      </c>
      <c r="I696" s="301" t="s">
        <v>17036</v>
      </c>
      <c r="J696" s="312">
        <v>3186.9</v>
      </c>
      <c r="K696" s="312">
        <v>1676</v>
      </c>
      <c r="L696" s="313">
        <v>174</v>
      </c>
      <c r="M696" s="301" t="s">
        <v>17029</v>
      </c>
      <c r="N696" s="301" t="s">
        <v>17299</v>
      </c>
      <c r="O696" s="304" t="s">
        <v>17300</v>
      </c>
      <c r="P696" s="308">
        <v>1851761.8</v>
      </c>
      <c r="Q696" s="308"/>
      <c r="R696" s="308">
        <v>0</v>
      </c>
      <c r="S696" s="308">
        <v>0</v>
      </c>
      <c r="T696" s="308">
        <f t="shared" si="296"/>
        <v>1851761.8</v>
      </c>
      <c r="U696" s="302">
        <f t="shared" si="262"/>
        <v>581.05425334965014</v>
      </c>
      <c r="V696" s="308">
        <v>764.09507044463271</v>
      </c>
    </row>
    <row r="697" spans="1:22" ht="35.25" x14ac:dyDescent="0.5">
      <c r="C697" s="334" t="s">
        <v>257</v>
      </c>
      <c r="D697" s="309"/>
      <c r="E697" s="300" t="s">
        <v>17012</v>
      </c>
      <c r="F697" s="301" t="s">
        <v>17012</v>
      </c>
      <c r="G697" s="301" t="s">
        <v>17012</v>
      </c>
      <c r="H697" s="301" t="s">
        <v>17012</v>
      </c>
      <c r="I697" s="301" t="s">
        <v>17012</v>
      </c>
      <c r="J697" s="306">
        <f>J698</f>
        <v>971.34</v>
      </c>
      <c r="K697" s="306">
        <f t="shared" ref="K697:T697" si="297">K698</f>
        <v>879.22</v>
      </c>
      <c r="L697" s="307">
        <f t="shared" si="297"/>
        <v>45</v>
      </c>
      <c r="M697" s="301" t="s">
        <v>17012</v>
      </c>
      <c r="N697" s="301" t="s">
        <v>17012</v>
      </c>
      <c r="O697" s="304" t="s">
        <v>17012</v>
      </c>
      <c r="P697" s="324">
        <v>6567768.7300000004</v>
      </c>
      <c r="Q697" s="306">
        <f t="shared" si="297"/>
        <v>0</v>
      </c>
      <c r="R697" s="306">
        <f t="shared" si="297"/>
        <v>0</v>
      </c>
      <c r="S697" s="306">
        <f t="shared" si="297"/>
        <v>0</v>
      </c>
      <c r="T697" s="306">
        <f t="shared" si="297"/>
        <v>6567768.7300000004</v>
      </c>
      <c r="U697" s="302">
        <f>U698</f>
        <v>6761.5548932402662</v>
      </c>
      <c r="V697" s="308">
        <f>V698</f>
        <v>8740.070088743385</v>
      </c>
    </row>
    <row r="698" spans="1:22" ht="35.25" x14ac:dyDescent="0.5">
      <c r="B698" s="267">
        <v>1</v>
      </c>
      <c r="C698" s="317">
        <f>SUBTOTAL(9,$B$377:B698)</f>
        <v>273</v>
      </c>
      <c r="D698" s="310" t="s">
        <v>258</v>
      </c>
      <c r="E698" s="311"/>
      <c r="F698" s="301">
        <v>1980</v>
      </c>
      <c r="G698" s="301" t="s">
        <v>17162</v>
      </c>
      <c r="H698" s="301">
        <v>2</v>
      </c>
      <c r="I698" s="301" t="s">
        <v>17036</v>
      </c>
      <c r="J698" s="312">
        <v>971.34</v>
      </c>
      <c r="K698" s="312">
        <v>879.22</v>
      </c>
      <c r="L698" s="313">
        <v>45</v>
      </c>
      <c r="M698" s="301" t="s">
        <v>17029</v>
      </c>
      <c r="N698" s="301" t="s">
        <v>17045</v>
      </c>
      <c r="O698" s="304" t="s">
        <v>17147</v>
      </c>
      <c r="P698" s="308">
        <v>6567768.7300000004</v>
      </c>
      <c r="Q698" s="308"/>
      <c r="R698" s="308">
        <v>0</v>
      </c>
      <c r="S698" s="308">
        <v>0</v>
      </c>
      <c r="T698" s="308">
        <f t="shared" ref="T698" si="298">P698-R698-S698</f>
        <v>6567768.7300000004</v>
      </c>
      <c r="U698" s="302">
        <f t="shared" si="262"/>
        <v>6761.5548932402662</v>
      </c>
      <c r="V698" s="308">
        <v>8740.070088743385</v>
      </c>
    </row>
    <row r="699" spans="1:22" ht="35.25" x14ac:dyDescent="0.5">
      <c r="C699" s="334" t="s">
        <v>259</v>
      </c>
      <c r="D699" s="309"/>
      <c r="E699" s="300" t="s">
        <v>17012</v>
      </c>
      <c r="F699" s="301" t="s">
        <v>17012</v>
      </c>
      <c r="G699" s="301" t="s">
        <v>17012</v>
      </c>
      <c r="H699" s="301" t="s">
        <v>17012</v>
      </c>
      <c r="I699" s="301" t="s">
        <v>17012</v>
      </c>
      <c r="J699" s="306">
        <f>J700</f>
        <v>687</v>
      </c>
      <c r="K699" s="306">
        <f t="shared" ref="K699:T699" si="299">K700</f>
        <v>640.6</v>
      </c>
      <c r="L699" s="307">
        <f t="shared" si="299"/>
        <v>21</v>
      </c>
      <c r="M699" s="301" t="s">
        <v>17012</v>
      </c>
      <c r="N699" s="301" t="s">
        <v>17012</v>
      </c>
      <c r="O699" s="304" t="s">
        <v>17012</v>
      </c>
      <c r="P699" s="324">
        <v>4577125.34</v>
      </c>
      <c r="Q699" s="306">
        <f t="shared" si="299"/>
        <v>0</v>
      </c>
      <c r="R699" s="306">
        <f t="shared" si="299"/>
        <v>0</v>
      </c>
      <c r="S699" s="306">
        <f t="shared" si="299"/>
        <v>0</v>
      </c>
      <c r="T699" s="306">
        <f t="shared" si="299"/>
        <v>4577125.34</v>
      </c>
      <c r="U699" s="302">
        <f t="shared" ref="U699:U700" si="300">P699/J699</f>
        <v>6662.4822998544396</v>
      </c>
      <c r="V699" s="308">
        <f>V700</f>
        <v>9481.4323144104801</v>
      </c>
    </row>
    <row r="700" spans="1:22" ht="35.25" x14ac:dyDescent="0.5">
      <c r="B700" s="267">
        <v>1</v>
      </c>
      <c r="C700" s="317">
        <f>SUBTOTAL(9,$B$377:B700)</f>
        <v>274</v>
      </c>
      <c r="D700" s="310" t="s">
        <v>260</v>
      </c>
      <c r="E700" s="311"/>
      <c r="F700" s="301">
        <v>1965</v>
      </c>
      <c r="G700" s="301" t="s">
        <v>17162</v>
      </c>
      <c r="H700" s="301">
        <v>2</v>
      </c>
      <c r="I700" s="301" t="s">
        <v>16982</v>
      </c>
      <c r="J700" s="312">
        <v>687</v>
      </c>
      <c r="K700" s="312">
        <v>640.6</v>
      </c>
      <c r="L700" s="313">
        <v>21</v>
      </c>
      <c r="M700" s="301" t="s">
        <v>17029</v>
      </c>
      <c r="N700" s="301" t="s">
        <v>17064</v>
      </c>
      <c r="O700" s="304" t="s">
        <v>17033</v>
      </c>
      <c r="P700" s="308">
        <v>4577125.34</v>
      </c>
      <c r="Q700" s="308"/>
      <c r="R700" s="308">
        <v>0</v>
      </c>
      <c r="S700" s="308">
        <v>0</v>
      </c>
      <c r="T700" s="308">
        <f t="shared" ref="T700" si="301">P700-R700-S700</f>
        <v>4577125.34</v>
      </c>
      <c r="U700" s="302">
        <f t="shared" si="300"/>
        <v>6662.4822998544396</v>
      </c>
      <c r="V700" s="308">
        <v>9481.4323144104801</v>
      </c>
    </row>
    <row r="701" spans="1:22" ht="35.25" x14ac:dyDescent="0.5">
      <c r="A701" s="267">
        <v>615</v>
      </c>
      <c r="C701" s="334" t="s">
        <v>52</v>
      </c>
      <c r="D701" s="328"/>
      <c r="E701" s="300" t="s">
        <v>17012</v>
      </c>
      <c r="F701" s="301" t="s">
        <v>17012</v>
      </c>
      <c r="G701" s="301" t="s">
        <v>17012</v>
      </c>
      <c r="H701" s="301" t="s">
        <v>17012</v>
      </c>
      <c r="I701" s="301" t="s">
        <v>17012</v>
      </c>
      <c r="J701" s="306">
        <f>SUM(J702:J704)</f>
        <v>1644.5</v>
      </c>
      <c r="K701" s="306">
        <f>SUM(K702:K704)</f>
        <v>1414.4</v>
      </c>
      <c r="L701" s="307">
        <f>SUM(L702:L704)</f>
        <v>61</v>
      </c>
      <c r="M701" s="301" t="s">
        <v>17012</v>
      </c>
      <c r="N701" s="301" t="s">
        <v>17012</v>
      </c>
      <c r="O701" s="304" t="s">
        <v>17012</v>
      </c>
      <c r="P701" s="324">
        <v>13284852.24</v>
      </c>
      <c r="Q701" s="306">
        <f>SUM(Q702:Q704)</f>
        <v>0</v>
      </c>
      <c r="R701" s="306">
        <f>SUM(R702:R704)</f>
        <v>0</v>
      </c>
      <c r="S701" s="306">
        <f>SUM(S702:S704)</f>
        <v>0</v>
      </c>
      <c r="T701" s="306">
        <f>SUM(T702:T704)</f>
        <v>13284852.24</v>
      </c>
      <c r="U701" s="302">
        <f t="shared" si="262"/>
        <v>8078.3534448160535</v>
      </c>
      <c r="V701" s="308">
        <f>MAX(V702:V704)</f>
        <v>12722.798789101918</v>
      </c>
    </row>
    <row r="702" spans="1:22" ht="35.25" x14ac:dyDescent="0.5">
      <c r="A702" s="267">
        <v>616</v>
      </c>
      <c r="B702" s="267">
        <v>1</v>
      </c>
      <c r="C702" s="317">
        <f>SUBTOTAL(9,$B$377:B702)</f>
        <v>275</v>
      </c>
      <c r="D702" s="310" t="s">
        <v>60</v>
      </c>
      <c r="E702" s="311"/>
      <c r="F702" s="301">
        <v>1959</v>
      </c>
      <c r="G702" s="301" t="s">
        <v>17162</v>
      </c>
      <c r="H702" s="301">
        <v>2</v>
      </c>
      <c r="I702" s="301" t="s">
        <v>16982</v>
      </c>
      <c r="J702" s="312">
        <v>616.1</v>
      </c>
      <c r="K702" s="312">
        <v>547.4</v>
      </c>
      <c r="L702" s="313">
        <v>14</v>
      </c>
      <c r="M702" s="301" t="s">
        <v>17029</v>
      </c>
      <c r="N702" s="301" t="s">
        <v>17045</v>
      </c>
      <c r="O702" s="304" t="s">
        <v>17134</v>
      </c>
      <c r="P702" s="308">
        <v>4923135.8</v>
      </c>
      <c r="Q702" s="308"/>
      <c r="R702" s="308">
        <v>0</v>
      </c>
      <c r="S702" s="308">
        <v>0</v>
      </c>
      <c r="T702" s="308">
        <f t="shared" ref="T702:T704" si="302">P702-R702-S702</f>
        <v>4923135.8</v>
      </c>
      <c r="U702" s="302">
        <f t="shared" si="262"/>
        <v>7990.8063626034727</v>
      </c>
      <c r="V702" s="308">
        <v>8634.2437915922728</v>
      </c>
    </row>
    <row r="703" spans="1:22" ht="35.25" x14ac:dyDescent="0.5">
      <c r="A703" s="267">
        <v>617</v>
      </c>
      <c r="B703" s="267">
        <v>1</v>
      </c>
      <c r="C703" s="317">
        <f>SUBTOTAL(9,$B$377:B703)</f>
        <v>276</v>
      </c>
      <c r="D703" s="338" t="s">
        <v>61</v>
      </c>
      <c r="E703" s="339" t="s">
        <v>17410</v>
      </c>
      <c r="F703" s="301">
        <v>1917</v>
      </c>
      <c r="G703" s="301" t="s">
        <v>17162</v>
      </c>
      <c r="H703" s="301">
        <v>2</v>
      </c>
      <c r="I703" s="301" t="s">
        <v>17032</v>
      </c>
      <c r="J703" s="312">
        <v>396.4</v>
      </c>
      <c r="K703" s="312">
        <v>235</v>
      </c>
      <c r="L703" s="313">
        <v>13</v>
      </c>
      <c r="M703" s="301" t="s">
        <v>17029</v>
      </c>
      <c r="N703" s="301" t="s">
        <v>17045</v>
      </c>
      <c r="O703" s="304" t="s">
        <v>17134</v>
      </c>
      <c r="P703" s="308">
        <v>3286775.04</v>
      </c>
      <c r="Q703" s="308"/>
      <c r="R703" s="308">
        <v>0</v>
      </c>
      <c r="S703" s="308">
        <v>0</v>
      </c>
      <c r="T703" s="308">
        <f t="shared" si="302"/>
        <v>3286775.04</v>
      </c>
      <c r="U703" s="302">
        <f t="shared" si="262"/>
        <v>8291.561654894047</v>
      </c>
      <c r="V703" s="308">
        <v>12722.798789101918</v>
      </c>
    </row>
    <row r="704" spans="1:22" ht="35.25" x14ac:dyDescent="0.5">
      <c r="B704" s="267">
        <v>1</v>
      </c>
      <c r="C704" s="317">
        <f>SUBTOTAL(9,$B$377:B704)</f>
        <v>277</v>
      </c>
      <c r="D704" s="310" t="s">
        <v>57</v>
      </c>
      <c r="E704" s="311"/>
      <c r="F704" s="301">
        <v>1962</v>
      </c>
      <c r="G704" s="301" t="s">
        <v>17162</v>
      </c>
      <c r="H704" s="301">
        <v>2</v>
      </c>
      <c r="I704" s="301" t="s">
        <v>16982</v>
      </c>
      <c r="J704" s="312">
        <v>632</v>
      </c>
      <c r="K704" s="312">
        <v>632</v>
      </c>
      <c r="L704" s="313">
        <v>34</v>
      </c>
      <c r="M704" s="301" t="s">
        <v>17029</v>
      </c>
      <c r="N704" s="301" t="s">
        <v>17045</v>
      </c>
      <c r="O704" s="304" t="s">
        <v>17132</v>
      </c>
      <c r="P704" s="308">
        <v>5074941.4000000004</v>
      </c>
      <c r="Q704" s="308"/>
      <c r="R704" s="308">
        <v>0</v>
      </c>
      <c r="S704" s="308">
        <v>0</v>
      </c>
      <c r="T704" s="308">
        <f t="shared" si="302"/>
        <v>5074941.4000000004</v>
      </c>
      <c r="U704" s="302">
        <f t="shared" si="262"/>
        <v>8029.9705696202536</v>
      </c>
      <c r="V704" s="308">
        <v>10031.200115189875</v>
      </c>
    </row>
    <row r="705" spans="1:22" ht="35.25" x14ac:dyDescent="0.5">
      <c r="A705" s="267">
        <v>618</v>
      </c>
      <c r="C705" s="340" t="s">
        <v>53</v>
      </c>
      <c r="D705" s="341"/>
      <c r="E705" s="300" t="s">
        <v>17012</v>
      </c>
      <c r="F705" s="301" t="s">
        <v>17012</v>
      </c>
      <c r="G705" s="301" t="s">
        <v>17012</v>
      </c>
      <c r="H705" s="301" t="s">
        <v>17012</v>
      </c>
      <c r="I705" s="301" t="s">
        <v>17012</v>
      </c>
      <c r="J705" s="306">
        <f>SUM(J706:J707)</f>
        <v>5294.4000000000005</v>
      </c>
      <c r="K705" s="306">
        <f t="shared" ref="K705:T705" si="303">SUM(K706:K707)</f>
        <v>4120.2</v>
      </c>
      <c r="L705" s="307">
        <f t="shared" si="303"/>
        <v>145</v>
      </c>
      <c r="M705" s="301" t="s">
        <v>17012</v>
      </c>
      <c r="N705" s="301" t="s">
        <v>17012</v>
      </c>
      <c r="O705" s="304" t="s">
        <v>17012</v>
      </c>
      <c r="P705" s="324">
        <v>14305971.34</v>
      </c>
      <c r="Q705" s="306">
        <f t="shared" si="303"/>
        <v>0</v>
      </c>
      <c r="R705" s="306">
        <f t="shared" si="303"/>
        <v>0</v>
      </c>
      <c r="S705" s="306">
        <f t="shared" si="303"/>
        <v>0</v>
      </c>
      <c r="T705" s="306">
        <f t="shared" si="303"/>
        <v>14305971.34</v>
      </c>
      <c r="U705" s="302">
        <f t="shared" si="262"/>
        <v>2702.0949191598665</v>
      </c>
      <c r="V705" s="308">
        <f>MAX(V706:V707)</f>
        <v>9337.9573112456201</v>
      </c>
    </row>
    <row r="706" spans="1:22" ht="35.25" x14ac:dyDescent="0.5">
      <c r="A706" s="267">
        <v>619</v>
      </c>
      <c r="B706" s="267">
        <v>1</v>
      </c>
      <c r="C706" s="317">
        <f>SUBTOTAL(9,$B$377:B706)</f>
        <v>278</v>
      </c>
      <c r="D706" s="310" t="s">
        <v>62</v>
      </c>
      <c r="E706" s="311"/>
      <c r="F706" s="301">
        <v>1962</v>
      </c>
      <c r="G706" s="301" t="s">
        <v>17162</v>
      </c>
      <c r="H706" s="301">
        <v>2</v>
      </c>
      <c r="I706" s="301" t="s">
        <v>16982</v>
      </c>
      <c r="J706" s="312">
        <v>627.79999999999995</v>
      </c>
      <c r="K706" s="312">
        <v>585.20000000000005</v>
      </c>
      <c r="L706" s="313">
        <v>14</v>
      </c>
      <c r="M706" s="301" t="s">
        <v>17029</v>
      </c>
      <c r="N706" s="301" t="s">
        <v>17045</v>
      </c>
      <c r="O706" s="304" t="s">
        <v>17134</v>
      </c>
      <c r="P706" s="308">
        <v>5425505.0800000001</v>
      </c>
      <c r="Q706" s="308"/>
      <c r="R706" s="308">
        <v>0</v>
      </c>
      <c r="S706" s="308">
        <v>0</v>
      </c>
      <c r="T706" s="308">
        <f t="shared" ref="T706:T707" si="304">P706-R706-S706</f>
        <v>5425505.0800000001</v>
      </c>
      <c r="U706" s="302">
        <f t="shared" si="262"/>
        <v>8642.0915578209624</v>
      </c>
      <c r="V706" s="308">
        <v>9337.9573112456201</v>
      </c>
    </row>
    <row r="707" spans="1:22" ht="35.25" x14ac:dyDescent="0.5">
      <c r="B707" s="267">
        <v>1</v>
      </c>
      <c r="C707" s="317">
        <f>SUBTOTAL(9,$B$377:B707)</f>
        <v>279</v>
      </c>
      <c r="D707" s="310" t="s">
        <v>58</v>
      </c>
      <c r="E707" s="311"/>
      <c r="F707" s="301">
        <v>1972</v>
      </c>
      <c r="G707" s="301" t="s">
        <v>17034</v>
      </c>
      <c r="H707" s="301">
        <v>5</v>
      </c>
      <c r="I707" s="301" t="s">
        <v>17032</v>
      </c>
      <c r="J707" s="312">
        <v>4666.6000000000004</v>
      </c>
      <c r="K707" s="312">
        <v>3535</v>
      </c>
      <c r="L707" s="313">
        <v>131</v>
      </c>
      <c r="M707" s="301" t="s">
        <v>17029</v>
      </c>
      <c r="N707" s="301" t="s">
        <v>17045</v>
      </c>
      <c r="O707" s="304" t="s">
        <v>17133</v>
      </c>
      <c r="P707" s="308">
        <v>8880466.2599999998</v>
      </c>
      <c r="Q707" s="308"/>
      <c r="R707" s="308">
        <v>0</v>
      </c>
      <c r="S707" s="308">
        <v>0</v>
      </c>
      <c r="T707" s="308">
        <f t="shared" si="304"/>
        <v>8880466.2599999998</v>
      </c>
      <c r="U707" s="302">
        <f t="shared" si="262"/>
        <v>1902.9842412034457</v>
      </c>
      <c r="V707" s="308">
        <v>2105.7132559036559</v>
      </c>
    </row>
    <row r="708" spans="1:22" ht="35.25" x14ac:dyDescent="0.5">
      <c r="A708" s="267">
        <v>620</v>
      </c>
      <c r="C708" s="334" t="s">
        <v>55</v>
      </c>
      <c r="D708" s="328"/>
      <c r="E708" s="300" t="s">
        <v>17012</v>
      </c>
      <c r="F708" s="301" t="s">
        <v>17012</v>
      </c>
      <c r="G708" s="301" t="s">
        <v>17012</v>
      </c>
      <c r="H708" s="301" t="s">
        <v>17012</v>
      </c>
      <c r="I708" s="301" t="s">
        <v>17012</v>
      </c>
      <c r="J708" s="306">
        <f>J709</f>
        <v>722.7</v>
      </c>
      <c r="K708" s="306">
        <f t="shared" ref="K708:T708" si="305">K709</f>
        <v>664.2</v>
      </c>
      <c r="L708" s="307">
        <f t="shared" si="305"/>
        <v>38</v>
      </c>
      <c r="M708" s="301" t="s">
        <v>17012</v>
      </c>
      <c r="N708" s="301" t="s">
        <v>17012</v>
      </c>
      <c r="O708" s="304" t="s">
        <v>17012</v>
      </c>
      <c r="P708" s="324">
        <v>7535411.9400000004</v>
      </c>
      <c r="Q708" s="306">
        <f t="shared" si="305"/>
        <v>0</v>
      </c>
      <c r="R708" s="306">
        <f t="shared" si="305"/>
        <v>0</v>
      </c>
      <c r="S708" s="306">
        <f t="shared" si="305"/>
        <v>0</v>
      </c>
      <c r="T708" s="306">
        <f t="shared" si="305"/>
        <v>7535411.9400000004</v>
      </c>
      <c r="U708" s="302">
        <f t="shared" si="262"/>
        <v>10426.749605645497</v>
      </c>
      <c r="V708" s="308">
        <f>V709</f>
        <v>11266.334578663345</v>
      </c>
    </row>
    <row r="709" spans="1:22" ht="35.25" x14ac:dyDescent="0.5">
      <c r="A709" s="267">
        <v>621</v>
      </c>
      <c r="B709" s="267">
        <v>1</v>
      </c>
      <c r="C709" s="317">
        <f>SUBTOTAL(9,$B$377:B709)</f>
        <v>280</v>
      </c>
      <c r="D709" s="342" t="s">
        <v>63</v>
      </c>
      <c r="E709" s="343"/>
      <c r="F709" s="301">
        <v>1975</v>
      </c>
      <c r="G709" s="301" t="s">
        <v>17162</v>
      </c>
      <c r="H709" s="301">
        <v>2</v>
      </c>
      <c r="I709" s="301" t="s">
        <v>16982</v>
      </c>
      <c r="J709" s="312">
        <v>722.7</v>
      </c>
      <c r="K709" s="312">
        <v>664.2</v>
      </c>
      <c r="L709" s="313">
        <v>38</v>
      </c>
      <c r="M709" s="301" t="s">
        <v>17029</v>
      </c>
      <c r="N709" s="301" t="s">
        <v>17045</v>
      </c>
      <c r="O709" s="304" t="s">
        <v>17135</v>
      </c>
      <c r="P709" s="308">
        <v>7535411.9400000004</v>
      </c>
      <c r="Q709" s="308"/>
      <c r="R709" s="308">
        <v>0</v>
      </c>
      <c r="S709" s="308">
        <v>0</v>
      </c>
      <c r="T709" s="308">
        <f t="shared" ref="T709" si="306">P709-R709-S709</f>
        <v>7535411.9400000004</v>
      </c>
      <c r="U709" s="302">
        <f t="shared" si="262"/>
        <v>10426.749605645497</v>
      </c>
      <c r="V709" s="308">
        <v>11266.334578663345</v>
      </c>
    </row>
    <row r="710" spans="1:22" ht="35.25" x14ac:dyDescent="0.5">
      <c r="A710" s="267">
        <v>622</v>
      </c>
      <c r="C710" s="334" t="s">
        <v>54</v>
      </c>
      <c r="D710" s="328"/>
      <c r="E710" s="300" t="s">
        <v>17012</v>
      </c>
      <c r="F710" s="301" t="s">
        <v>17012</v>
      </c>
      <c r="G710" s="301" t="s">
        <v>17012</v>
      </c>
      <c r="H710" s="301" t="s">
        <v>17012</v>
      </c>
      <c r="I710" s="301" t="s">
        <v>17012</v>
      </c>
      <c r="J710" s="306">
        <f>J711</f>
        <v>879.5</v>
      </c>
      <c r="K710" s="306">
        <f t="shared" ref="K710:T710" si="307">K711</f>
        <v>662.2</v>
      </c>
      <c r="L710" s="307">
        <f t="shared" si="307"/>
        <v>30</v>
      </c>
      <c r="M710" s="301" t="s">
        <v>17012</v>
      </c>
      <c r="N710" s="301" t="s">
        <v>17012</v>
      </c>
      <c r="O710" s="304" t="s">
        <v>17012</v>
      </c>
      <c r="P710" s="324">
        <v>6530690.3499999996</v>
      </c>
      <c r="Q710" s="306">
        <f t="shared" si="307"/>
        <v>0</v>
      </c>
      <c r="R710" s="306">
        <f t="shared" si="307"/>
        <v>0</v>
      </c>
      <c r="S710" s="306">
        <f t="shared" si="307"/>
        <v>0</v>
      </c>
      <c r="T710" s="306">
        <f t="shared" si="307"/>
        <v>6530690.3499999996</v>
      </c>
      <c r="U710" s="302">
        <f t="shared" si="262"/>
        <v>7425.4580443433761</v>
      </c>
      <c r="V710" s="308">
        <f>V711</f>
        <v>8023.3723706651508</v>
      </c>
    </row>
    <row r="711" spans="1:22" ht="35.25" x14ac:dyDescent="0.5">
      <c r="A711" s="267">
        <v>623</v>
      </c>
      <c r="B711" s="267">
        <v>1</v>
      </c>
      <c r="C711" s="317">
        <f>SUBTOTAL(9,$B$377:B711)</f>
        <v>281</v>
      </c>
      <c r="D711" s="342" t="s">
        <v>64</v>
      </c>
      <c r="E711" s="343"/>
      <c r="F711" s="301">
        <v>2004</v>
      </c>
      <c r="G711" s="301" t="s">
        <v>17162</v>
      </c>
      <c r="H711" s="301">
        <v>2</v>
      </c>
      <c r="I711" s="301" t="s">
        <v>16980</v>
      </c>
      <c r="J711" s="312">
        <v>879.5</v>
      </c>
      <c r="K711" s="312">
        <v>662.2</v>
      </c>
      <c r="L711" s="313">
        <v>30</v>
      </c>
      <c r="M711" s="301" t="s">
        <v>17029</v>
      </c>
      <c r="N711" s="301" t="s">
        <v>17045</v>
      </c>
      <c r="O711" s="304" t="s">
        <v>17136</v>
      </c>
      <c r="P711" s="308">
        <v>6530690.3499999996</v>
      </c>
      <c r="Q711" s="308"/>
      <c r="R711" s="308">
        <v>0</v>
      </c>
      <c r="S711" s="308">
        <v>0</v>
      </c>
      <c r="T711" s="308">
        <f t="shared" ref="T711" si="308">P711-R711-S711</f>
        <v>6530690.3499999996</v>
      </c>
      <c r="U711" s="302">
        <f t="shared" si="262"/>
        <v>7425.4580443433761</v>
      </c>
      <c r="V711" s="308">
        <v>8023.3723706651508</v>
      </c>
    </row>
    <row r="712" spans="1:22" ht="35.25" x14ac:dyDescent="0.5">
      <c r="A712" s="267">
        <v>384</v>
      </c>
      <c r="C712" s="334" t="s">
        <v>491</v>
      </c>
      <c r="D712" s="309"/>
      <c r="E712" s="300" t="s">
        <v>17012</v>
      </c>
      <c r="F712" s="301" t="s">
        <v>17012</v>
      </c>
      <c r="G712" s="301" t="s">
        <v>17012</v>
      </c>
      <c r="H712" s="301" t="s">
        <v>17012</v>
      </c>
      <c r="I712" s="301" t="s">
        <v>17012</v>
      </c>
      <c r="J712" s="306">
        <f>SUM(J713:J716)</f>
        <v>2063.3999999999996</v>
      </c>
      <c r="K712" s="306">
        <f t="shared" ref="K712:T712" si="309">SUM(K713:K716)</f>
        <v>1601.1999999999998</v>
      </c>
      <c r="L712" s="307">
        <f t="shared" si="309"/>
        <v>73</v>
      </c>
      <c r="M712" s="301" t="s">
        <v>17012</v>
      </c>
      <c r="N712" s="301" t="s">
        <v>17012</v>
      </c>
      <c r="O712" s="304" t="s">
        <v>17012</v>
      </c>
      <c r="P712" s="324">
        <v>10193646.23</v>
      </c>
      <c r="Q712" s="306">
        <f t="shared" si="309"/>
        <v>0</v>
      </c>
      <c r="R712" s="306">
        <f t="shared" si="309"/>
        <v>0</v>
      </c>
      <c r="S712" s="306">
        <f t="shared" si="309"/>
        <v>0</v>
      </c>
      <c r="T712" s="306">
        <f t="shared" si="309"/>
        <v>10193646.23</v>
      </c>
      <c r="U712" s="302">
        <f t="shared" si="262"/>
        <v>4940.21819811961</v>
      </c>
      <c r="V712" s="308">
        <f>MAX(V713:V716)</f>
        <v>9444.3149195302303</v>
      </c>
    </row>
    <row r="713" spans="1:22" ht="35.25" x14ac:dyDescent="0.5">
      <c r="A713" s="267">
        <v>387</v>
      </c>
      <c r="B713" s="267">
        <v>1</v>
      </c>
      <c r="C713" s="317">
        <f>SUBTOTAL(9,$B$377:B713)</f>
        <v>282</v>
      </c>
      <c r="D713" s="310" t="s">
        <v>492</v>
      </c>
      <c r="E713" s="311" t="s">
        <v>17410</v>
      </c>
      <c r="F713" s="301">
        <v>1917</v>
      </c>
      <c r="G713" s="301" t="s">
        <v>17162</v>
      </c>
      <c r="H713" s="301">
        <v>2</v>
      </c>
      <c r="I713" s="301" t="s">
        <v>16980</v>
      </c>
      <c r="J713" s="312">
        <v>459.8</v>
      </c>
      <c r="K713" s="312">
        <v>453.6</v>
      </c>
      <c r="L713" s="313">
        <v>23</v>
      </c>
      <c r="M713" s="301" t="s">
        <v>17029</v>
      </c>
      <c r="N713" s="301" t="s">
        <v>17064</v>
      </c>
      <c r="O713" s="304" t="s">
        <v>17033</v>
      </c>
      <c r="P713" s="308">
        <v>3448883.3200000003</v>
      </c>
      <c r="Q713" s="308"/>
      <c r="R713" s="308">
        <v>0</v>
      </c>
      <c r="S713" s="308">
        <v>0</v>
      </c>
      <c r="T713" s="308">
        <f t="shared" ref="T713:T716" si="310">P713-R713-S713</f>
        <v>3448883.3200000003</v>
      </c>
      <c r="U713" s="302">
        <f t="shared" si="262"/>
        <v>7500.8336668116581</v>
      </c>
      <c r="V713" s="308">
        <v>9444.3149195302303</v>
      </c>
    </row>
    <row r="714" spans="1:22" ht="35.25" x14ac:dyDescent="0.5">
      <c r="A714" s="267">
        <v>388</v>
      </c>
      <c r="B714" s="267">
        <v>1</v>
      </c>
      <c r="C714" s="317">
        <f>SUBTOTAL(9,$B$377:B714)</f>
        <v>283</v>
      </c>
      <c r="D714" s="310" t="s">
        <v>16217</v>
      </c>
      <c r="E714" s="311" t="s">
        <v>17410</v>
      </c>
      <c r="F714" s="301" t="s">
        <v>942</v>
      </c>
      <c r="G714" s="301" t="s">
        <v>17162</v>
      </c>
      <c r="H714" s="301" t="s">
        <v>16982</v>
      </c>
      <c r="I714" s="301" t="s">
        <v>16980</v>
      </c>
      <c r="J714" s="312">
        <v>365</v>
      </c>
      <c r="K714" s="312">
        <v>328</v>
      </c>
      <c r="L714" s="313">
        <v>21</v>
      </c>
      <c r="M714" s="301" t="s">
        <v>17029</v>
      </c>
      <c r="N714" s="301" t="s">
        <v>17064</v>
      </c>
      <c r="O714" s="304" t="s">
        <v>17033</v>
      </c>
      <c r="P714" s="308">
        <v>2138937.31</v>
      </c>
      <c r="Q714" s="308"/>
      <c r="R714" s="308">
        <v>0</v>
      </c>
      <c r="S714" s="308">
        <v>0</v>
      </c>
      <c r="T714" s="308">
        <f t="shared" si="310"/>
        <v>2138937.31</v>
      </c>
      <c r="U714" s="302">
        <f t="shared" si="262"/>
        <v>5860.1022191780821</v>
      </c>
      <c r="V714" s="308">
        <v>8982.4232328767121</v>
      </c>
    </row>
    <row r="715" spans="1:22" ht="35.25" x14ac:dyDescent="0.5">
      <c r="B715" s="267">
        <v>1</v>
      </c>
      <c r="C715" s="317">
        <f>SUBTOTAL(9,$B$377:B715)</f>
        <v>284</v>
      </c>
      <c r="D715" s="310" t="s">
        <v>16216</v>
      </c>
      <c r="E715" s="311" t="s">
        <v>17410</v>
      </c>
      <c r="F715" s="301">
        <v>1917</v>
      </c>
      <c r="G715" s="301" t="s">
        <v>17162</v>
      </c>
      <c r="H715" s="301">
        <v>2</v>
      </c>
      <c r="I715" s="301">
        <v>1</v>
      </c>
      <c r="J715" s="312">
        <v>282.3</v>
      </c>
      <c r="K715" s="312">
        <v>246</v>
      </c>
      <c r="L715" s="313">
        <v>12</v>
      </c>
      <c r="M715" s="301" t="s">
        <v>17029</v>
      </c>
      <c r="N715" s="301" t="s">
        <v>17064</v>
      </c>
      <c r="O715" s="304" t="s">
        <v>17033</v>
      </c>
      <c r="P715" s="308">
        <v>200000</v>
      </c>
      <c r="Q715" s="308"/>
      <c r="R715" s="308">
        <v>0</v>
      </c>
      <c r="S715" s="308">
        <v>0</v>
      </c>
      <c r="T715" s="308">
        <f t="shared" si="310"/>
        <v>200000</v>
      </c>
      <c r="U715" s="302">
        <f>P715/J715</f>
        <v>708.46617074034714</v>
      </c>
      <c r="V715" s="308">
        <v>708.46617074034714</v>
      </c>
    </row>
    <row r="716" spans="1:22" ht="35.25" x14ac:dyDescent="0.5">
      <c r="B716" s="267">
        <v>1</v>
      </c>
      <c r="C716" s="317">
        <f>SUBTOTAL(9,$B$377:B716)</f>
        <v>285</v>
      </c>
      <c r="D716" s="310" t="s">
        <v>493</v>
      </c>
      <c r="E716" s="311"/>
      <c r="F716" s="301">
        <v>1979</v>
      </c>
      <c r="G716" s="301" t="s">
        <v>17162</v>
      </c>
      <c r="H716" s="301">
        <v>2</v>
      </c>
      <c r="I716" s="301" t="s">
        <v>16980</v>
      </c>
      <c r="J716" s="312">
        <v>956.3</v>
      </c>
      <c r="K716" s="312">
        <v>573.6</v>
      </c>
      <c r="L716" s="313">
        <v>17</v>
      </c>
      <c r="M716" s="301" t="s">
        <v>17029</v>
      </c>
      <c r="N716" s="301" t="s">
        <v>17064</v>
      </c>
      <c r="O716" s="304" t="s">
        <v>17033</v>
      </c>
      <c r="P716" s="308">
        <v>4405825.5999999996</v>
      </c>
      <c r="Q716" s="308"/>
      <c r="R716" s="308">
        <v>0</v>
      </c>
      <c r="S716" s="308">
        <v>0</v>
      </c>
      <c r="T716" s="308">
        <f t="shared" si="310"/>
        <v>4405825.5999999996</v>
      </c>
      <c r="U716" s="302">
        <f t="shared" ref="U716" si="311">P716/J716</f>
        <v>4607.1584230889885</v>
      </c>
      <c r="V716" s="308">
        <v>6360.7144954512178</v>
      </c>
    </row>
    <row r="717" spans="1:22" ht="35.25" x14ac:dyDescent="0.5">
      <c r="A717" s="267">
        <v>624</v>
      </c>
      <c r="C717" s="334" t="s">
        <v>496</v>
      </c>
      <c r="D717" s="328"/>
      <c r="E717" s="300" t="s">
        <v>17012</v>
      </c>
      <c r="F717" s="301" t="s">
        <v>17012</v>
      </c>
      <c r="G717" s="301" t="s">
        <v>17012</v>
      </c>
      <c r="H717" s="301" t="s">
        <v>17012</v>
      </c>
      <c r="I717" s="301" t="s">
        <v>17012</v>
      </c>
      <c r="J717" s="306">
        <f>J718</f>
        <v>886.6</v>
      </c>
      <c r="K717" s="306">
        <f t="shared" ref="K717:T717" si="312">K718</f>
        <v>831.4</v>
      </c>
      <c r="L717" s="307">
        <f t="shared" si="312"/>
        <v>34</v>
      </c>
      <c r="M717" s="301" t="s">
        <v>17012</v>
      </c>
      <c r="N717" s="301" t="s">
        <v>17012</v>
      </c>
      <c r="O717" s="304" t="s">
        <v>17012</v>
      </c>
      <c r="P717" s="324">
        <v>5213835.0599999987</v>
      </c>
      <c r="Q717" s="306">
        <f t="shared" si="312"/>
        <v>0</v>
      </c>
      <c r="R717" s="306">
        <f t="shared" si="312"/>
        <v>0</v>
      </c>
      <c r="S717" s="306">
        <f t="shared" si="312"/>
        <v>0</v>
      </c>
      <c r="T717" s="306">
        <f t="shared" si="312"/>
        <v>5213835.0599999987</v>
      </c>
      <c r="U717" s="302">
        <f t="shared" si="262"/>
        <v>5880.7072637040364</v>
      </c>
      <c r="V717" s="308">
        <f>V718</f>
        <v>6979.5362057297534</v>
      </c>
    </row>
    <row r="718" spans="1:22" ht="35.25" x14ac:dyDescent="0.5">
      <c r="A718" s="267">
        <v>625</v>
      </c>
      <c r="B718" s="267">
        <v>1</v>
      </c>
      <c r="C718" s="317">
        <f>SUBTOTAL(9,$B$377:B718)</f>
        <v>286</v>
      </c>
      <c r="D718" s="310" t="s">
        <v>502</v>
      </c>
      <c r="E718" s="311"/>
      <c r="F718" s="301">
        <v>1958</v>
      </c>
      <c r="G718" s="301" t="s">
        <v>17162</v>
      </c>
      <c r="H718" s="301">
        <v>2</v>
      </c>
      <c r="I718" s="301" t="s">
        <v>16982</v>
      </c>
      <c r="J718" s="312">
        <v>886.6</v>
      </c>
      <c r="K718" s="312">
        <v>831.4</v>
      </c>
      <c r="L718" s="313">
        <v>34</v>
      </c>
      <c r="M718" s="301" t="s">
        <v>17029</v>
      </c>
      <c r="N718" s="301" t="s">
        <v>17064</v>
      </c>
      <c r="O718" s="304" t="s">
        <v>17033</v>
      </c>
      <c r="P718" s="308">
        <v>5213835.0599999987</v>
      </c>
      <c r="Q718" s="308"/>
      <c r="R718" s="308">
        <v>0</v>
      </c>
      <c r="S718" s="308">
        <v>0</v>
      </c>
      <c r="T718" s="308">
        <f t="shared" ref="T718" si="313">P718-R718-S718</f>
        <v>5213835.0599999987</v>
      </c>
      <c r="U718" s="302">
        <f t="shared" si="262"/>
        <v>5880.7072637040364</v>
      </c>
      <c r="V718" s="308">
        <v>6979.5362057297534</v>
      </c>
    </row>
    <row r="719" spans="1:22" ht="35.25" x14ac:dyDescent="0.5">
      <c r="A719" s="267">
        <v>626</v>
      </c>
      <c r="C719" s="334" t="s">
        <v>497</v>
      </c>
      <c r="D719" s="328"/>
      <c r="E719" s="300" t="s">
        <v>17012</v>
      </c>
      <c r="F719" s="301" t="s">
        <v>17012</v>
      </c>
      <c r="G719" s="301" t="s">
        <v>17012</v>
      </c>
      <c r="H719" s="301" t="s">
        <v>17012</v>
      </c>
      <c r="I719" s="301" t="s">
        <v>17012</v>
      </c>
      <c r="J719" s="306">
        <f>SUM(J720:J721)</f>
        <v>1665.3</v>
      </c>
      <c r="K719" s="306">
        <f t="shared" ref="K719:T719" si="314">SUM(K720:K721)</f>
        <v>1528.6</v>
      </c>
      <c r="L719" s="307">
        <f t="shared" si="314"/>
        <v>90</v>
      </c>
      <c r="M719" s="301" t="s">
        <v>17012</v>
      </c>
      <c r="N719" s="301" t="s">
        <v>17012</v>
      </c>
      <c r="O719" s="304" t="s">
        <v>17012</v>
      </c>
      <c r="P719" s="324">
        <v>10758390.760000002</v>
      </c>
      <c r="Q719" s="306">
        <f t="shared" si="314"/>
        <v>0</v>
      </c>
      <c r="R719" s="306">
        <f t="shared" si="314"/>
        <v>0</v>
      </c>
      <c r="S719" s="306">
        <f t="shared" si="314"/>
        <v>0</v>
      </c>
      <c r="T719" s="306">
        <f t="shared" si="314"/>
        <v>10758390.760000002</v>
      </c>
      <c r="U719" s="302">
        <f t="shared" si="262"/>
        <v>6460.33192818111</v>
      </c>
      <c r="V719" s="308">
        <f>MAX(V720:V721)</f>
        <v>6647.1553501469152</v>
      </c>
    </row>
    <row r="720" spans="1:22" ht="35.25" x14ac:dyDescent="0.5">
      <c r="A720" s="267">
        <v>627</v>
      </c>
      <c r="B720" s="267">
        <v>1</v>
      </c>
      <c r="C720" s="317">
        <f>SUBTOTAL(9,$B$377:B720)</f>
        <v>287</v>
      </c>
      <c r="D720" s="310" t="s">
        <v>503</v>
      </c>
      <c r="E720" s="311"/>
      <c r="F720" s="301">
        <v>1974</v>
      </c>
      <c r="G720" s="301" t="s">
        <v>17162</v>
      </c>
      <c r="H720" s="301">
        <v>2</v>
      </c>
      <c r="I720" s="301" t="s">
        <v>16982</v>
      </c>
      <c r="J720" s="312">
        <v>848.5</v>
      </c>
      <c r="K720" s="312">
        <v>766.6</v>
      </c>
      <c r="L720" s="313">
        <v>48</v>
      </c>
      <c r="M720" s="301" t="s">
        <v>17029</v>
      </c>
      <c r="N720" s="301" t="s">
        <v>17045</v>
      </c>
      <c r="O720" s="304" t="s">
        <v>17124</v>
      </c>
      <c r="P720" s="308">
        <v>5432641.9100000001</v>
      </c>
      <c r="Q720" s="308"/>
      <c r="R720" s="308">
        <v>0</v>
      </c>
      <c r="S720" s="308">
        <v>0</v>
      </c>
      <c r="T720" s="308">
        <f t="shared" ref="T720:T721" si="315">P720-R720-S720</f>
        <v>5432641.9100000001</v>
      </c>
      <c r="U720" s="302">
        <f t="shared" ref="U720:U786" si="316">P720/J720</f>
        <v>6402.642203889216</v>
      </c>
      <c r="V720" s="308">
        <v>6571.3009428403075</v>
      </c>
    </row>
    <row r="721" spans="1:22" ht="35.25" x14ac:dyDescent="0.5">
      <c r="B721" s="267">
        <v>1</v>
      </c>
      <c r="C721" s="317">
        <f>SUBTOTAL(9,$B$377:B721)</f>
        <v>288</v>
      </c>
      <c r="D721" s="310" t="s">
        <v>498</v>
      </c>
      <c r="E721" s="311"/>
      <c r="F721" s="301">
        <v>1974</v>
      </c>
      <c r="G721" s="301" t="s">
        <v>17162</v>
      </c>
      <c r="H721" s="301">
        <v>2</v>
      </c>
      <c r="I721" s="301" t="s">
        <v>16982</v>
      </c>
      <c r="J721" s="312">
        <v>816.8</v>
      </c>
      <c r="K721" s="312">
        <v>762</v>
      </c>
      <c r="L721" s="313">
        <v>42</v>
      </c>
      <c r="M721" s="301" t="s">
        <v>17029</v>
      </c>
      <c r="N721" s="301" t="s">
        <v>17045</v>
      </c>
      <c r="O721" s="304" t="s">
        <v>17124</v>
      </c>
      <c r="P721" s="308">
        <v>5325748.8500000006</v>
      </c>
      <c r="Q721" s="308"/>
      <c r="R721" s="308">
        <v>0</v>
      </c>
      <c r="S721" s="308">
        <v>0</v>
      </c>
      <c r="T721" s="308">
        <f t="shared" si="315"/>
        <v>5325748.8500000006</v>
      </c>
      <c r="U721" s="302">
        <f t="shared" si="316"/>
        <v>6520.2605901077386</v>
      </c>
      <c r="V721" s="308">
        <v>6647.1553501469152</v>
      </c>
    </row>
    <row r="722" spans="1:22" ht="35.25" x14ac:dyDescent="0.5">
      <c r="A722" s="267">
        <v>628</v>
      </c>
      <c r="C722" s="334" t="s">
        <v>500</v>
      </c>
      <c r="D722" s="328"/>
      <c r="E722" s="300" t="s">
        <v>17012</v>
      </c>
      <c r="F722" s="301" t="s">
        <v>17012</v>
      </c>
      <c r="G722" s="301" t="s">
        <v>17012</v>
      </c>
      <c r="H722" s="301" t="s">
        <v>17012</v>
      </c>
      <c r="I722" s="301" t="s">
        <v>17012</v>
      </c>
      <c r="J722" s="306">
        <f>SUM(J723:J724)</f>
        <v>1980.5</v>
      </c>
      <c r="K722" s="306">
        <f t="shared" ref="K722:T722" si="317">SUM(K723:K724)</f>
        <v>1430.1</v>
      </c>
      <c r="L722" s="307">
        <f t="shared" si="317"/>
        <v>78</v>
      </c>
      <c r="M722" s="301" t="s">
        <v>17012</v>
      </c>
      <c r="N722" s="301" t="s">
        <v>17012</v>
      </c>
      <c r="O722" s="304" t="s">
        <v>17012</v>
      </c>
      <c r="P722" s="324">
        <v>10939215.029999999</v>
      </c>
      <c r="Q722" s="306">
        <f t="shared" si="317"/>
        <v>0</v>
      </c>
      <c r="R722" s="306">
        <f t="shared" si="317"/>
        <v>0</v>
      </c>
      <c r="S722" s="306">
        <f t="shared" si="317"/>
        <v>0</v>
      </c>
      <c r="T722" s="306">
        <f t="shared" si="317"/>
        <v>10939215.029999999</v>
      </c>
      <c r="U722" s="302">
        <f t="shared" si="316"/>
        <v>5523.4612623074981</v>
      </c>
      <c r="V722" s="308">
        <f>MAX(V723:V724)</f>
        <v>9249.9170176787084</v>
      </c>
    </row>
    <row r="723" spans="1:22" ht="35.25" x14ac:dyDescent="0.5">
      <c r="A723" s="267">
        <v>629</v>
      </c>
      <c r="B723" s="267">
        <v>1</v>
      </c>
      <c r="C723" s="317">
        <f>SUBTOTAL(9,$B$377:B723)</f>
        <v>289</v>
      </c>
      <c r="D723" s="310" t="s">
        <v>504</v>
      </c>
      <c r="E723" s="311"/>
      <c r="F723" s="301">
        <v>1971</v>
      </c>
      <c r="G723" s="301" t="s">
        <v>17162</v>
      </c>
      <c r="H723" s="301">
        <v>2</v>
      </c>
      <c r="I723" s="301" t="s">
        <v>16982</v>
      </c>
      <c r="J723" s="312">
        <v>780.6</v>
      </c>
      <c r="K723" s="312">
        <v>714.2</v>
      </c>
      <c r="L723" s="313">
        <v>37</v>
      </c>
      <c r="M723" s="301" t="s">
        <v>17029</v>
      </c>
      <c r="N723" s="301" t="s">
        <v>17064</v>
      </c>
      <c r="O723" s="304" t="s">
        <v>17033</v>
      </c>
      <c r="P723" s="308">
        <v>6057251.9899999993</v>
      </c>
      <c r="Q723" s="308"/>
      <c r="R723" s="308">
        <v>0</v>
      </c>
      <c r="S723" s="308">
        <v>0</v>
      </c>
      <c r="T723" s="308">
        <f t="shared" ref="T723:T724" si="318">P723-R723-S723</f>
        <v>6057251.9899999993</v>
      </c>
      <c r="U723" s="302">
        <f t="shared" si="316"/>
        <v>7759.7386497565967</v>
      </c>
      <c r="V723" s="308">
        <v>9249.9170176787084</v>
      </c>
    </row>
    <row r="724" spans="1:22" ht="35.25" x14ac:dyDescent="0.5">
      <c r="B724" s="267">
        <v>1</v>
      </c>
      <c r="C724" s="317">
        <f>SUBTOTAL(9,$B$377:B724)</f>
        <v>290</v>
      </c>
      <c r="D724" s="310" t="s">
        <v>499</v>
      </c>
      <c r="E724" s="311"/>
      <c r="F724" s="301">
        <v>1981</v>
      </c>
      <c r="G724" s="301" t="s">
        <v>17162</v>
      </c>
      <c r="H724" s="301">
        <v>2</v>
      </c>
      <c r="I724" s="301" t="s">
        <v>16982</v>
      </c>
      <c r="J724" s="312">
        <v>1199.9000000000001</v>
      </c>
      <c r="K724" s="312">
        <v>715.9</v>
      </c>
      <c r="L724" s="313">
        <v>41</v>
      </c>
      <c r="M724" s="301" t="s">
        <v>17029</v>
      </c>
      <c r="N724" s="301" t="s">
        <v>17064</v>
      </c>
      <c r="O724" s="304" t="s">
        <v>17033</v>
      </c>
      <c r="P724" s="308">
        <v>4881963.04</v>
      </c>
      <c r="Q724" s="308"/>
      <c r="R724" s="308">
        <v>0</v>
      </c>
      <c r="S724" s="308">
        <v>0</v>
      </c>
      <c r="T724" s="308">
        <f t="shared" si="318"/>
        <v>4881963.04</v>
      </c>
      <c r="U724" s="302">
        <f t="shared" si="316"/>
        <v>4068.6415867988994</v>
      </c>
      <c r="V724" s="308">
        <v>5538.2295431285938</v>
      </c>
    </row>
    <row r="725" spans="1:22" ht="35.25" x14ac:dyDescent="0.5">
      <c r="A725" s="267">
        <v>630</v>
      </c>
      <c r="C725" s="334" t="s">
        <v>304</v>
      </c>
      <c r="D725" s="328"/>
      <c r="E725" s="300" t="s">
        <v>17012</v>
      </c>
      <c r="F725" s="301" t="s">
        <v>17012</v>
      </c>
      <c r="G725" s="301" t="s">
        <v>17012</v>
      </c>
      <c r="H725" s="301" t="s">
        <v>17012</v>
      </c>
      <c r="I725" s="301" t="s">
        <v>17012</v>
      </c>
      <c r="J725" s="306">
        <f>SUM(J726:J728)</f>
        <v>8111.4</v>
      </c>
      <c r="K725" s="306">
        <f t="shared" ref="K725:T725" si="319">SUM(K726:K728)</f>
        <v>7572.1</v>
      </c>
      <c r="L725" s="307">
        <f t="shared" si="319"/>
        <v>307</v>
      </c>
      <c r="M725" s="301" t="s">
        <v>17012</v>
      </c>
      <c r="N725" s="301" t="s">
        <v>17012</v>
      </c>
      <c r="O725" s="304" t="s">
        <v>17012</v>
      </c>
      <c r="P725" s="324">
        <v>25693967.629999999</v>
      </c>
      <c r="Q725" s="306">
        <f t="shared" si="319"/>
        <v>0</v>
      </c>
      <c r="R725" s="306">
        <f t="shared" si="319"/>
        <v>0</v>
      </c>
      <c r="S725" s="306">
        <f t="shared" si="319"/>
        <v>0</v>
      </c>
      <c r="T725" s="306">
        <f t="shared" si="319"/>
        <v>25693967.629999999</v>
      </c>
      <c r="U725" s="302">
        <f t="shared" si="316"/>
        <v>3167.6366139014226</v>
      </c>
      <c r="V725" s="308">
        <f>MAX(V726:V728)</f>
        <v>6088.3822280763961</v>
      </c>
    </row>
    <row r="726" spans="1:22" ht="35.25" x14ac:dyDescent="0.5">
      <c r="A726" s="267">
        <v>631</v>
      </c>
      <c r="B726" s="267">
        <v>1</v>
      </c>
      <c r="C726" s="317">
        <f>SUBTOTAL(9,$B$377:B726)</f>
        <v>291</v>
      </c>
      <c r="D726" s="310" t="s">
        <v>306</v>
      </c>
      <c r="E726" s="311"/>
      <c r="F726" s="301">
        <v>1970</v>
      </c>
      <c r="G726" s="301" t="s">
        <v>17162</v>
      </c>
      <c r="H726" s="301">
        <v>5</v>
      </c>
      <c r="I726" s="301" t="s">
        <v>16982</v>
      </c>
      <c r="J726" s="312">
        <v>1926.5</v>
      </c>
      <c r="K726" s="312">
        <v>1776.4</v>
      </c>
      <c r="L726" s="313">
        <v>74</v>
      </c>
      <c r="M726" s="301" t="s">
        <v>17029</v>
      </c>
      <c r="N726" s="301" t="s">
        <v>17045</v>
      </c>
      <c r="O726" s="304" t="s">
        <v>17159</v>
      </c>
      <c r="P726" s="308">
        <v>4964932.16</v>
      </c>
      <c r="Q726" s="308"/>
      <c r="R726" s="308">
        <v>0</v>
      </c>
      <c r="S726" s="308">
        <v>0</v>
      </c>
      <c r="T726" s="308">
        <f t="shared" ref="T726:T728" si="320">P726-R726-S726</f>
        <v>4964932.16</v>
      </c>
      <c r="U726" s="302">
        <f t="shared" si="316"/>
        <v>2577.1773475214118</v>
      </c>
      <c r="V726" s="308">
        <v>3253.5405138852839</v>
      </c>
    </row>
    <row r="727" spans="1:22" ht="35.25" x14ac:dyDescent="0.5">
      <c r="A727" s="267">
        <v>632</v>
      </c>
      <c r="B727" s="267">
        <v>1</v>
      </c>
      <c r="C727" s="317">
        <f>SUBTOTAL(9,$B$377:B727)</f>
        <v>292</v>
      </c>
      <c r="D727" s="310" t="s">
        <v>307</v>
      </c>
      <c r="E727" s="311"/>
      <c r="F727" s="301">
        <v>1980</v>
      </c>
      <c r="G727" s="301" t="s">
        <v>17162</v>
      </c>
      <c r="H727" s="301">
        <v>3</v>
      </c>
      <c r="I727" s="301" t="s">
        <v>17032</v>
      </c>
      <c r="J727" s="312">
        <v>1973.9</v>
      </c>
      <c r="K727" s="312">
        <v>1824.4</v>
      </c>
      <c r="L727" s="313">
        <v>73</v>
      </c>
      <c r="M727" s="301" t="s">
        <v>17029</v>
      </c>
      <c r="N727" s="301" t="s">
        <v>17045</v>
      </c>
      <c r="O727" s="304" t="s">
        <v>17159</v>
      </c>
      <c r="P727" s="308">
        <v>8771780.5</v>
      </c>
      <c r="Q727" s="308"/>
      <c r="R727" s="308">
        <v>0</v>
      </c>
      <c r="S727" s="308">
        <v>0</v>
      </c>
      <c r="T727" s="308">
        <f t="shared" si="320"/>
        <v>8771780.5</v>
      </c>
      <c r="U727" s="302">
        <f t="shared" si="316"/>
        <v>4443.8829221338465</v>
      </c>
      <c r="V727" s="308">
        <v>6088.3822280763961</v>
      </c>
    </row>
    <row r="728" spans="1:22" ht="35.25" x14ac:dyDescent="0.5">
      <c r="B728" s="267">
        <v>1</v>
      </c>
      <c r="C728" s="317">
        <f>SUBTOTAL(9,$B$377:B728)</f>
        <v>293</v>
      </c>
      <c r="D728" s="310" t="s">
        <v>303</v>
      </c>
      <c r="E728" s="311"/>
      <c r="F728" s="301">
        <v>1997</v>
      </c>
      <c r="G728" s="301" t="s">
        <v>17162</v>
      </c>
      <c r="H728" s="301">
        <v>5</v>
      </c>
      <c r="I728" s="301" t="s">
        <v>17035</v>
      </c>
      <c r="J728" s="312">
        <v>4211</v>
      </c>
      <c r="K728" s="312">
        <v>3971.3</v>
      </c>
      <c r="L728" s="313">
        <v>160</v>
      </c>
      <c r="M728" s="301" t="s">
        <v>17029</v>
      </c>
      <c r="N728" s="301" t="s">
        <v>17045</v>
      </c>
      <c r="O728" s="304" t="s">
        <v>17159</v>
      </c>
      <c r="P728" s="308">
        <v>11957254.969999999</v>
      </c>
      <c r="Q728" s="308"/>
      <c r="R728" s="308">
        <v>0</v>
      </c>
      <c r="S728" s="308">
        <v>0</v>
      </c>
      <c r="T728" s="308">
        <f t="shared" si="320"/>
        <v>11957254.969999999</v>
      </c>
      <c r="U728" s="302">
        <f t="shared" si="316"/>
        <v>2839.5286084065538</v>
      </c>
      <c r="V728" s="308">
        <v>2877.740047779625</v>
      </c>
    </row>
    <row r="729" spans="1:22" ht="35.25" x14ac:dyDescent="0.5">
      <c r="A729" s="267">
        <v>633</v>
      </c>
      <c r="C729" s="334" t="s">
        <v>308</v>
      </c>
      <c r="D729" s="328"/>
      <c r="E729" s="300" t="s">
        <v>17012</v>
      </c>
      <c r="F729" s="301" t="s">
        <v>17012</v>
      </c>
      <c r="G729" s="301" t="s">
        <v>17012</v>
      </c>
      <c r="H729" s="301" t="s">
        <v>17012</v>
      </c>
      <c r="I729" s="301" t="s">
        <v>17012</v>
      </c>
      <c r="J729" s="306">
        <f>SUM(J730:J731)</f>
        <v>1348.5</v>
      </c>
      <c r="K729" s="306">
        <f t="shared" ref="K729:T729" si="321">SUM(K730:K731)</f>
        <v>1256.5999999999999</v>
      </c>
      <c r="L729" s="307">
        <f t="shared" si="321"/>
        <v>67</v>
      </c>
      <c r="M729" s="301" t="s">
        <v>17012</v>
      </c>
      <c r="N729" s="301" t="s">
        <v>17012</v>
      </c>
      <c r="O729" s="304" t="s">
        <v>17012</v>
      </c>
      <c r="P729" s="324">
        <v>5861857.9199999999</v>
      </c>
      <c r="Q729" s="306">
        <f t="shared" si="321"/>
        <v>0</v>
      </c>
      <c r="R729" s="306">
        <f t="shared" si="321"/>
        <v>0</v>
      </c>
      <c r="S729" s="306">
        <f t="shared" si="321"/>
        <v>0</v>
      </c>
      <c r="T729" s="306">
        <f t="shared" si="321"/>
        <v>5861857.9199999999</v>
      </c>
      <c r="U729" s="302">
        <f t="shared" si="316"/>
        <v>4346.9469187986651</v>
      </c>
      <c r="V729" s="308">
        <f>MAX(V730:V731)</f>
        <v>9534.1686182669782</v>
      </c>
    </row>
    <row r="730" spans="1:22" ht="35.25" x14ac:dyDescent="0.5">
      <c r="A730" s="267">
        <v>634</v>
      </c>
      <c r="B730" s="267">
        <v>1</v>
      </c>
      <c r="C730" s="317">
        <f>SUBTOTAL(9,$B$377:B730)</f>
        <v>294</v>
      </c>
      <c r="D730" s="310" t="s">
        <v>309</v>
      </c>
      <c r="E730" s="311"/>
      <c r="F730" s="301">
        <v>1965</v>
      </c>
      <c r="G730" s="301" t="s">
        <v>17162</v>
      </c>
      <c r="H730" s="301">
        <v>2</v>
      </c>
      <c r="I730" s="301" t="s">
        <v>16980</v>
      </c>
      <c r="J730" s="312">
        <v>341.6</v>
      </c>
      <c r="K730" s="312">
        <v>317.2</v>
      </c>
      <c r="L730" s="313">
        <v>20</v>
      </c>
      <c r="M730" s="301" t="s">
        <v>17029</v>
      </c>
      <c r="N730" s="301" t="s">
        <v>17064</v>
      </c>
      <c r="O730" s="304" t="s">
        <v>17033</v>
      </c>
      <c r="P730" s="308">
        <v>2304700.31</v>
      </c>
      <c r="Q730" s="308"/>
      <c r="R730" s="308">
        <v>0</v>
      </c>
      <c r="S730" s="308">
        <v>0</v>
      </c>
      <c r="T730" s="308">
        <f t="shared" ref="T730:T731" si="322">P730-R730-S730</f>
        <v>2304700.31</v>
      </c>
      <c r="U730" s="302">
        <f t="shared" si="316"/>
        <v>6746.7807669789227</v>
      </c>
      <c r="V730" s="308">
        <v>9534.1686182669782</v>
      </c>
    </row>
    <row r="731" spans="1:22" ht="35.25" x14ac:dyDescent="0.5">
      <c r="A731" s="267">
        <v>635</v>
      </c>
      <c r="B731" s="267">
        <v>1</v>
      </c>
      <c r="C731" s="317">
        <f>SUBTOTAL(9,$B$377:B731)</f>
        <v>295</v>
      </c>
      <c r="D731" s="310" t="s">
        <v>310</v>
      </c>
      <c r="E731" s="311"/>
      <c r="F731" s="301">
        <v>1978</v>
      </c>
      <c r="G731" s="301" t="s">
        <v>17034</v>
      </c>
      <c r="H731" s="301">
        <v>3</v>
      </c>
      <c r="I731" s="301" t="s">
        <v>16982</v>
      </c>
      <c r="J731" s="312">
        <v>1006.9</v>
      </c>
      <c r="K731" s="312">
        <v>939.4</v>
      </c>
      <c r="L731" s="313">
        <v>47</v>
      </c>
      <c r="M731" s="301" t="s">
        <v>17029</v>
      </c>
      <c r="N731" s="301" t="s">
        <v>17064</v>
      </c>
      <c r="O731" s="304" t="s">
        <v>17033</v>
      </c>
      <c r="P731" s="308">
        <v>3557157.61</v>
      </c>
      <c r="Q731" s="308"/>
      <c r="R731" s="308">
        <v>0</v>
      </c>
      <c r="S731" s="308">
        <v>0</v>
      </c>
      <c r="T731" s="308">
        <f t="shared" si="322"/>
        <v>3557157.61</v>
      </c>
      <c r="U731" s="302">
        <f t="shared" si="316"/>
        <v>3532.7814182143211</v>
      </c>
      <c r="V731" s="308">
        <v>3596.5042010130105</v>
      </c>
    </row>
    <row r="732" spans="1:22" ht="35.25" x14ac:dyDescent="0.5">
      <c r="A732" s="267">
        <v>636</v>
      </c>
      <c r="C732" s="334" t="s">
        <v>17179</v>
      </c>
      <c r="D732" s="310"/>
      <c r="E732" s="300" t="s">
        <v>17012</v>
      </c>
      <c r="F732" s="301" t="s">
        <v>17012</v>
      </c>
      <c r="G732" s="301" t="s">
        <v>17012</v>
      </c>
      <c r="H732" s="301" t="s">
        <v>17012</v>
      </c>
      <c r="I732" s="301" t="s">
        <v>17012</v>
      </c>
      <c r="J732" s="312">
        <f>J733+J769+J774+J783+J801+J804+J807+J811+J813+J817+J819+J821+J823+J825+J827+J831+J833+J835+J837+J839+J841+J843+J849+J852+J854+J857+J860+J863+J869+J871+J873+J875+J877+J879+J881+J884+J886+J888+J890+J892+J894+J896+J898+J900+J903+J793</f>
        <v>309633.15999999997</v>
      </c>
      <c r="K732" s="312">
        <f>K733+K769+K774+K783+K801+K804+K807+K811+K813+K817+K819+K821+K823+K825+K827+K831+K833+K835+K837+K839+K841+K843+K849+K852+K854+K857+K860+K863+K869+K871+K873+K875+K877+K879+K881+K884+K886+K888+K890+K892+K894+K896+K898+K900+K903+K793</f>
        <v>250648.14999999994</v>
      </c>
      <c r="L732" s="313">
        <f>L733+L769+L774+L783+L801+L804+L807+L811+L813+L817+L819+L821+L823+L825+L827+L831+L833+L835+L837+L839+L841+L843+L849+L852+L854+L857+L860+L863+L869+L871+L873+L875+L877+L879+L881+L884+L886+L888+L890+L892+L894+L896+L898+L900+L903+L793</f>
        <v>10791</v>
      </c>
      <c r="M732" s="301" t="s">
        <v>17012</v>
      </c>
      <c r="N732" s="301" t="s">
        <v>17012</v>
      </c>
      <c r="O732" s="304" t="s">
        <v>17012</v>
      </c>
      <c r="P732" s="363">
        <f>P733+P769+P774+P783+P801+P804+P807+P811+P813+P817+P819+P821+P823+P825+P827+P831+P833+P835+P837+P839+P841+P843+P849+P852+P854+P857+P860+P863+P869+P871+P873+P875+P877+P879+P881+P884+P886+P888+P890+P892+P894+P896+P898+P900+P903+P793</f>
        <v>803608026.07000005</v>
      </c>
      <c r="Q732" s="312">
        <f>Q733+Q769+Q774+Q783+Q801+Q804+Q807+Q811+Q813+Q817+Q819+Q821+Q823+Q825+Q827+Q831+Q833+Q835+Q837+Q839+Q841+Q843+Q849+Q852+Q854+Q857+Q860+Q863+Q869+Q871+Q873+Q875+Q877+Q879+Q881+Q884+Q886+Q888+Q890+Q892+Q894+Q896+Q898+Q900+Q903+Q793</f>
        <v>0</v>
      </c>
      <c r="R732" s="312">
        <f>R733+R769+R774+R783+R801+R804+R807+R811+R813+R817+R819+R821+R823+R825+R827+R831+R833+R835+R837+R839+R841+R843+R849+R852+R854+R857+R860+R863+R869+R871+R873+R875+R877+R879+R881+R884+R886+R888+R890+R892+R894+R896+R898+R900+R903+R793</f>
        <v>0</v>
      </c>
      <c r="S732" s="312">
        <f>S733+S769+S774+S783+S801+S804+S807+S811+S813+S817+S819+S821+S823+S825+S827+S831+S833+S835+S837+S839+S841+S843+S849+S852+S854+S857+S860+S863+S869+S871+S873+S875+S877+S879+S881+S884+S886+S888+S890+S892+S894+S896+S898+S900+S903+S793</f>
        <v>6025176.1500000004</v>
      </c>
      <c r="T732" s="312">
        <f>T733+T769+T774+T783+T801+T804+T807+T811+T813+T817+T819+T821+T823+T825+T827+T831+T833+T835+T837+T839+T841+T843+T849+T852+T854+T857+T860+T863+T869+T871+T873+T875+T877+T879+T881+T884+T886+T888+T890+T892+T894+T896+T898+T900+T903+T793</f>
        <v>797582849.9200002</v>
      </c>
      <c r="U732" s="302">
        <f t="shared" si="316"/>
        <v>2595.3551811763318</v>
      </c>
      <c r="V732" s="308">
        <f>MAX(V733:V905)</f>
        <v>19906.661427635889</v>
      </c>
    </row>
    <row r="733" spans="1:22" ht="35.25" x14ac:dyDescent="0.5">
      <c r="A733" s="267">
        <v>637</v>
      </c>
      <c r="C733" s="334" t="s">
        <v>71</v>
      </c>
      <c r="D733" s="328"/>
      <c r="E733" s="300" t="s">
        <v>17012</v>
      </c>
      <c r="F733" s="301" t="s">
        <v>17012</v>
      </c>
      <c r="G733" s="301" t="s">
        <v>17012</v>
      </c>
      <c r="H733" s="301" t="s">
        <v>17012</v>
      </c>
      <c r="I733" s="301" t="s">
        <v>17012</v>
      </c>
      <c r="J733" s="306">
        <f>SUM(J734:J768)</f>
        <v>83876.5</v>
      </c>
      <c r="K733" s="306">
        <f>SUM(K734:K768)</f>
        <v>69041.48</v>
      </c>
      <c r="L733" s="313">
        <f>SUM(L734:L768)</f>
        <v>3169</v>
      </c>
      <c r="M733" s="301" t="s">
        <v>17012</v>
      </c>
      <c r="N733" s="301" t="s">
        <v>17012</v>
      </c>
      <c r="O733" s="304" t="s">
        <v>17012</v>
      </c>
      <c r="P733" s="324">
        <v>200371287.76999995</v>
      </c>
      <c r="Q733" s="306">
        <f t="shared" ref="Q733:S733" si="323">SUM(Q734:Q768)</f>
        <v>0</v>
      </c>
      <c r="R733" s="306">
        <f t="shared" si="323"/>
        <v>0</v>
      </c>
      <c r="S733" s="306">
        <f t="shared" si="323"/>
        <v>0</v>
      </c>
      <c r="T733" s="306">
        <f>SUM(T734:T768)</f>
        <v>200371287.76999995</v>
      </c>
      <c r="U733" s="302">
        <f t="shared" si="316"/>
        <v>2388.8847027474912</v>
      </c>
      <c r="V733" s="308">
        <f>MAX(V734:V768)</f>
        <v>11857.966643975493</v>
      </c>
    </row>
    <row r="734" spans="1:22" ht="35.25" x14ac:dyDescent="0.5">
      <c r="A734" s="267">
        <v>638</v>
      </c>
      <c r="B734" s="267">
        <v>1</v>
      </c>
      <c r="C734" s="301">
        <f>SUBTOTAL(9,$B$733:B734)</f>
        <v>1</v>
      </c>
      <c r="D734" s="310" t="s">
        <v>150</v>
      </c>
      <c r="E734" s="311"/>
      <c r="F734" s="301">
        <v>1959</v>
      </c>
      <c r="G734" s="301" t="s">
        <v>17162</v>
      </c>
      <c r="H734" s="301">
        <v>2</v>
      </c>
      <c r="I734" s="301">
        <v>1</v>
      </c>
      <c r="J734" s="312">
        <v>269.5</v>
      </c>
      <c r="K734" s="312">
        <v>242</v>
      </c>
      <c r="L734" s="313">
        <v>12</v>
      </c>
      <c r="M734" s="301" t="s">
        <v>17029</v>
      </c>
      <c r="N734" s="301" t="s">
        <v>17045</v>
      </c>
      <c r="O734" s="304" t="s">
        <v>17056</v>
      </c>
      <c r="P734" s="308">
        <v>2097858.2999999998</v>
      </c>
      <c r="Q734" s="308"/>
      <c r="R734" s="308">
        <v>0</v>
      </c>
      <c r="S734" s="308">
        <v>0</v>
      </c>
      <c r="T734" s="308">
        <f t="shared" ref="T734:T736" si="324">P734-R734-S734</f>
        <v>2097858.2999999998</v>
      </c>
      <c r="U734" s="302">
        <f t="shared" si="316"/>
        <v>7784.2608534322817</v>
      </c>
      <c r="V734" s="308">
        <v>10312.420927643785</v>
      </c>
    </row>
    <row r="735" spans="1:22" ht="35.25" x14ac:dyDescent="0.5">
      <c r="A735" s="267">
        <v>639</v>
      </c>
      <c r="B735" s="267">
        <v>1</v>
      </c>
      <c r="C735" s="301">
        <f>SUBTOTAL(9,$B$733:B735)</f>
        <v>2</v>
      </c>
      <c r="D735" s="310" t="s">
        <v>151</v>
      </c>
      <c r="E735" s="311"/>
      <c r="F735" s="301">
        <v>1960</v>
      </c>
      <c r="G735" s="301" t="s">
        <v>17162</v>
      </c>
      <c r="H735" s="301">
        <v>2</v>
      </c>
      <c r="I735" s="301">
        <v>2</v>
      </c>
      <c r="J735" s="312">
        <v>543.6</v>
      </c>
      <c r="K735" s="312">
        <v>506.8</v>
      </c>
      <c r="L735" s="313">
        <v>27</v>
      </c>
      <c r="M735" s="301" t="s">
        <v>17029</v>
      </c>
      <c r="N735" s="301" t="s">
        <v>17045</v>
      </c>
      <c r="O735" s="304" t="s">
        <v>17068</v>
      </c>
      <c r="P735" s="308">
        <v>4031821.43</v>
      </c>
      <c r="Q735" s="308"/>
      <c r="R735" s="308">
        <v>0</v>
      </c>
      <c r="S735" s="308">
        <v>0</v>
      </c>
      <c r="T735" s="308">
        <f t="shared" si="324"/>
        <v>4031821.43</v>
      </c>
      <c r="U735" s="302">
        <f t="shared" si="316"/>
        <v>7416.8900478292862</v>
      </c>
      <c r="V735" s="308">
        <v>9825.7359823399547</v>
      </c>
    </row>
    <row r="736" spans="1:22" ht="35.25" x14ac:dyDescent="0.5">
      <c r="A736" s="267">
        <v>640</v>
      </c>
      <c r="B736" s="267">
        <v>1</v>
      </c>
      <c r="C736" s="301">
        <f>SUBTOTAL(9,$B$733:B736)</f>
        <v>3</v>
      </c>
      <c r="D736" s="310" t="s">
        <v>152</v>
      </c>
      <c r="E736" s="311"/>
      <c r="F736" s="301">
        <v>1963</v>
      </c>
      <c r="G736" s="301" t="s">
        <v>17162</v>
      </c>
      <c r="H736" s="301">
        <v>3</v>
      </c>
      <c r="I736" s="301">
        <v>2</v>
      </c>
      <c r="J736" s="312">
        <v>951.6</v>
      </c>
      <c r="K736" s="312">
        <v>594.9</v>
      </c>
      <c r="L736" s="313">
        <v>65</v>
      </c>
      <c r="M736" s="301" t="s">
        <v>17029</v>
      </c>
      <c r="N736" s="301" t="s">
        <v>17045</v>
      </c>
      <c r="O736" s="304" t="s">
        <v>17056</v>
      </c>
      <c r="P736" s="308">
        <v>6179475.7199999997</v>
      </c>
      <c r="Q736" s="308"/>
      <c r="R736" s="308">
        <v>0</v>
      </c>
      <c r="S736" s="308">
        <v>0</v>
      </c>
      <c r="T736" s="308">
        <f t="shared" si="324"/>
        <v>6179475.7199999997</v>
      </c>
      <c r="U736" s="302">
        <f t="shared" si="316"/>
        <v>6493.7744010088272</v>
      </c>
      <c r="V736" s="308">
        <v>7862.5755149222368</v>
      </c>
    </row>
    <row r="737" spans="1:22" ht="35.25" x14ac:dyDescent="0.5">
      <c r="A737" s="267">
        <v>641</v>
      </c>
      <c r="B737" s="267">
        <v>1</v>
      </c>
      <c r="C737" s="301">
        <f>SUBTOTAL(9,$B$733:B737)</f>
        <v>4</v>
      </c>
      <c r="D737" s="310" t="s">
        <v>287</v>
      </c>
      <c r="E737" s="311"/>
      <c r="F737" s="301">
        <v>1949</v>
      </c>
      <c r="G737" s="301" t="s">
        <v>17162</v>
      </c>
      <c r="H737" s="301">
        <v>3</v>
      </c>
      <c r="I737" s="301">
        <v>1</v>
      </c>
      <c r="J737" s="312">
        <v>980.1</v>
      </c>
      <c r="K737" s="312">
        <v>548.6</v>
      </c>
      <c r="L737" s="313">
        <v>37</v>
      </c>
      <c r="M737" s="301" t="s">
        <v>17029</v>
      </c>
      <c r="N737" s="301" t="s">
        <v>17045</v>
      </c>
      <c r="O737" s="304" t="s">
        <v>17069</v>
      </c>
      <c r="P737" s="308">
        <v>3294293.1199999996</v>
      </c>
      <c r="Q737" s="308"/>
      <c r="R737" s="308">
        <v>0</v>
      </c>
      <c r="S737" s="308">
        <v>0</v>
      </c>
      <c r="T737" s="308">
        <f t="shared" ref="T737:T766" si="325">P737-R737-S737</f>
        <v>3294293.1199999996</v>
      </c>
      <c r="U737" s="302">
        <f t="shared" si="316"/>
        <v>3361.180614223038</v>
      </c>
      <c r="V737" s="308">
        <v>4452.8195898377708</v>
      </c>
    </row>
    <row r="738" spans="1:22" ht="35.25" x14ac:dyDescent="0.5">
      <c r="A738" s="267">
        <v>642</v>
      </c>
      <c r="B738" s="267">
        <v>1</v>
      </c>
      <c r="C738" s="301">
        <f>SUBTOTAL(9,$B$733:B738)</f>
        <v>5</v>
      </c>
      <c r="D738" s="310" t="s">
        <v>153</v>
      </c>
      <c r="E738" s="311"/>
      <c r="F738" s="301">
        <v>1963</v>
      </c>
      <c r="G738" s="301" t="s">
        <v>17162</v>
      </c>
      <c r="H738" s="301">
        <v>5</v>
      </c>
      <c r="I738" s="301">
        <v>3</v>
      </c>
      <c r="J738" s="312">
        <v>3666.8</v>
      </c>
      <c r="K738" s="312">
        <v>3100.6</v>
      </c>
      <c r="L738" s="313">
        <v>193</v>
      </c>
      <c r="M738" s="301" t="s">
        <v>17029</v>
      </c>
      <c r="N738" s="301" t="s">
        <v>17045</v>
      </c>
      <c r="O738" s="304" t="s">
        <v>17069</v>
      </c>
      <c r="P738" s="308">
        <v>6079453.1600000001</v>
      </c>
      <c r="Q738" s="308"/>
      <c r="R738" s="308">
        <v>0</v>
      </c>
      <c r="S738" s="308">
        <v>0</v>
      </c>
      <c r="T738" s="308">
        <f t="shared" si="325"/>
        <v>6079453.1600000001</v>
      </c>
      <c r="U738" s="302">
        <f t="shared" si="316"/>
        <v>1657.9723900949057</v>
      </c>
      <c r="V738" s="308">
        <v>2007.4508786953202</v>
      </c>
    </row>
    <row r="739" spans="1:22" ht="35.25" x14ac:dyDescent="0.5">
      <c r="A739" s="267">
        <v>643</v>
      </c>
      <c r="B739" s="267">
        <v>1</v>
      </c>
      <c r="C739" s="301">
        <f>SUBTOTAL(9,$B$733:B739)</f>
        <v>6</v>
      </c>
      <c r="D739" s="310" t="s">
        <v>154</v>
      </c>
      <c r="E739" s="311"/>
      <c r="F739" s="301">
        <v>1949</v>
      </c>
      <c r="G739" s="301" t="s">
        <v>17162</v>
      </c>
      <c r="H739" s="301">
        <v>2</v>
      </c>
      <c r="I739" s="301">
        <v>1</v>
      </c>
      <c r="J739" s="312">
        <v>548.79999999999995</v>
      </c>
      <c r="K739" s="312">
        <v>499.5</v>
      </c>
      <c r="L739" s="313">
        <v>10</v>
      </c>
      <c r="M739" s="301" t="s">
        <v>17029</v>
      </c>
      <c r="N739" s="301" t="s">
        <v>17045</v>
      </c>
      <c r="O739" s="304" t="s">
        <v>17470</v>
      </c>
      <c r="P739" s="308">
        <v>3687641.5500000003</v>
      </c>
      <c r="Q739" s="308"/>
      <c r="R739" s="308">
        <v>0</v>
      </c>
      <c r="S739" s="308">
        <v>0</v>
      </c>
      <c r="T739" s="308">
        <f t="shared" si="325"/>
        <v>3687641.5500000003</v>
      </c>
      <c r="U739" s="302">
        <f t="shared" si="316"/>
        <v>6719.4634657434417</v>
      </c>
      <c r="V739" s="308">
        <v>8901.8002915451907</v>
      </c>
    </row>
    <row r="740" spans="1:22" ht="35.25" x14ac:dyDescent="0.5">
      <c r="A740" s="267">
        <v>644</v>
      </c>
      <c r="B740" s="267">
        <v>1</v>
      </c>
      <c r="C740" s="301">
        <f>SUBTOTAL(9,$B$733:B740)</f>
        <v>7</v>
      </c>
      <c r="D740" s="310" t="s">
        <v>155</v>
      </c>
      <c r="E740" s="311"/>
      <c r="F740" s="301">
        <v>1965</v>
      </c>
      <c r="G740" s="301" t="s">
        <v>17162</v>
      </c>
      <c r="H740" s="301">
        <v>5</v>
      </c>
      <c r="I740" s="301">
        <v>4</v>
      </c>
      <c r="J740" s="312">
        <v>4306.3999999999996</v>
      </c>
      <c r="K740" s="312">
        <v>3255.5</v>
      </c>
      <c r="L740" s="313">
        <v>145</v>
      </c>
      <c r="M740" s="301" t="s">
        <v>17029</v>
      </c>
      <c r="N740" s="301" t="s">
        <v>17045</v>
      </c>
      <c r="O740" s="304" t="s">
        <v>17070</v>
      </c>
      <c r="P740" s="308">
        <v>10063164.049999999</v>
      </c>
      <c r="Q740" s="308"/>
      <c r="R740" s="308">
        <v>0</v>
      </c>
      <c r="S740" s="308">
        <v>0</v>
      </c>
      <c r="T740" s="308">
        <f t="shared" si="325"/>
        <v>10063164.049999999</v>
      </c>
      <c r="U740" s="302">
        <f t="shared" si="316"/>
        <v>2336.7926922719671</v>
      </c>
      <c r="V740" s="308">
        <v>2882.8201096043099</v>
      </c>
    </row>
    <row r="741" spans="1:22" ht="35.25" x14ac:dyDescent="0.5">
      <c r="A741" s="267">
        <v>645</v>
      </c>
      <c r="B741" s="267">
        <v>1</v>
      </c>
      <c r="C741" s="301">
        <f>SUBTOTAL(9,$B$733:B741)</f>
        <v>8</v>
      </c>
      <c r="D741" s="310" t="s">
        <v>156</v>
      </c>
      <c r="E741" s="311"/>
      <c r="F741" s="301">
        <v>1960</v>
      </c>
      <c r="G741" s="301" t="s">
        <v>17162</v>
      </c>
      <c r="H741" s="301">
        <v>3</v>
      </c>
      <c r="I741" s="301">
        <v>2</v>
      </c>
      <c r="J741" s="312">
        <v>1103.2</v>
      </c>
      <c r="K741" s="312">
        <v>948.9</v>
      </c>
      <c r="L741" s="313">
        <v>41</v>
      </c>
      <c r="M741" s="301" t="s">
        <v>17029</v>
      </c>
      <c r="N741" s="301" t="s">
        <v>17045</v>
      </c>
      <c r="O741" s="304" t="s">
        <v>17061</v>
      </c>
      <c r="P741" s="308">
        <v>5657661.6099999994</v>
      </c>
      <c r="Q741" s="308"/>
      <c r="R741" s="308">
        <v>0</v>
      </c>
      <c r="S741" s="308">
        <v>0</v>
      </c>
      <c r="T741" s="308">
        <f t="shared" si="325"/>
        <v>5657661.6099999994</v>
      </c>
      <c r="U741" s="302">
        <f t="shared" si="316"/>
        <v>5128.4097262509058</v>
      </c>
      <c r="V741" s="308">
        <v>6794.0066134880344</v>
      </c>
    </row>
    <row r="742" spans="1:22" ht="35.25" x14ac:dyDescent="0.5">
      <c r="A742" s="267">
        <v>646</v>
      </c>
      <c r="B742" s="267">
        <v>1</v>
      </c>
      <c r="C742" s="301">
        <f>SUBTOTAL(9,$B$733:B742)</f>
        <v>9</v>
      </c>
      <c r="D742" s="310" t="s">
        <v>157</v>
      </c>
      <c r="E742" s="311"/>
      <c r="F742" s="301">
        <v>1963</v>
      </c>
      <c r="G742" s="301" t="s">
        <v>17162</v>
      </c>
      <c r="H742" s="301">
        <v>4</v>
      </c>
      <c r="I742" s="301">
        <v>4</v>
      </c>
      <c r="J742" s="312">
        <v>2858.7</v>
      </c>
      <c r="K742" s="312">
        <v>2537.4</v>
      </c>
      <c r="L742" s="313">
        <v>88</v>
      </c>
      <c r="M742" s="301" t="s">
        <v>17029</v>
      </c>
      <c r="N742" s="301" t="s">
        <v>17045</v>
      </c>
      <c r="O742" s="304" t="s">
        <v>17069</v>
      </c>
      <c r="P742" s="308">
        <v>8358654.1799999997</v>
      </c>
      <c r="Q742" s="308"/>
      <c r="R742" s="308">
        <v>0</v>
      </c>
      <c r="S742" s="308">
        <v>0</v>
      </c>
      <c r="T742" s="308">
        <f t="shared" si="325"/>
        <v>8358654.1799999997</v>
      </c>
      <c r="U742" s="302">
        <f t="shared" si="316"/>
        <v>2923.9354181970825</v>
      </c>
      <c r="V742" s="308">
        <v>3873.5665862105152</v>
      </c>
    </row>
    <row r="743" spans="1:22" ht="35.25" x14ac:dyDescent="0.5">
      <c r="A743" s="267">
        <v>647</v>
      </c>
      <c r="B743" s="267">
        <v>1</v>
      </c>
      <c r="C743" s="301">
        <f>SUBTOTAL(9,$B$733:B743)</f>
        <v>10</v>
      </c>
      <c r="D743" s="310" t="s">
        <v>158</v>
      </c>
      <c r="E743" s="311"/>
      <c r="F743" s="301">
        <v>1956</v>
      </c>
      <c r="G743" s="301" t="s">
        <v>17162</v>
      </c>
      <c r="H743" s="301">
        <v>3</v>
      </c>
      <c r="I743" s="301">
        <v>5</v>
      </c>
      <c r="J743" s="312">
        <v>2430.3000000000002</v>
      </c>
      <c r="K743" s="312">
        <v>2170.4</v>
      </c>
      <c r="L743" s="313">
        <v>90</v>
      </c>
      <c r="M743" s="301" t="s">
        <v>17029</v>
      </c>
      <c r="N743" s="301" t="s">
        <v>17045</v>
      </c>
      <c r="O743" s="304" t="s">
        <v>17056</v>
      </c>
      <c r="P743" s="308">
        <v>9423972.8499999996</v>
      </c>
      <c r="Q743" s="308"/>
      <c r="R743" s="308">
        <v>0</v>
      </c>
      <c r="S743" s="308">
        <v>0</v>
      </c>
      <c r="T743" s="308">
        <f t="shared" si="325"/>
        <v>9423972.8499999996</v>
      </c>
      <c r="U743" s="302">
        <f t="shared" si="316"/>
        <v>3877.6993992511207</v>
      </c>
      <c r="V743" s="308">
        <v>5137.0925400156357</v>
      </c>
    </row>
    <row r="744" spans="1:22" ht="35.25" x14ac:dyDescent="0.5">
      <c r="A744" s="267">
        <v>648</v>
      </c>
      <c r="B744" s="267">
        <v>1</v>
      </c>
      <c r="C744" s="301">
        <f>SUBTOTAL(9,$B$733:B744)</f>
        <v>11</v>
      </c>
      <c r="D744" s="310" t="s">
        <v>159</v>
      </c>
      <c r="E744" s="311"/>
      <c r="F744" s="301">
        <v>1954</v>
      </c>
      <c r="G744" s="301" t="s">
        <v>17162</v>
      </c>
      <c r="H744" s="301">
        <v>4</v>
      </c>
      <c r="I744" s="301">
        <v>3</v>
      </c>
      <c r="J744" s="312">
        <v>4569</v>
      </c>
      <c r="K744" s="312">
        <v>4083.98</v>
      </c>
      <c r="L744" s="313">
        <v>40</v>
      </c>
      <c r="M744" s="301" t="s">
        <v>17029</v>
      </c>
      <c r="N744" s="301" t="s">
        <v>17045</v>
      </c>
      <c r="O744" s="304" t="s">
        <v>17061</v>
      </c>
      <c r="P744" s="308">
        <v>11974181.85</v>
      </c>
      <c r="Q744" s="308"/>
      <c r="R744" s="308">
        <v>0</v>
      </c>
      <c r="S744" s="308">
        <v>0</v>
      </c>
      <c r="T744" s="308">
        <f t="shared" si="325"/>
        <v>11974181.85</v>
      </c>
      <c r="U744" s="302">
        <f t="shared" si="316"/>
        <v>2620.7445502298096</v>
      </c>
      <c r="V744" s="308">
        <v>3471.9058629897136</v>
      </c>
    </row>
    <row r="745" spans="1:22" ht="35.25" x14ac:dyDescent="0.5">
      <c r="A745" s="267">
        <v>649</v>
      </c>
      <c r="B745" s="267">
        <v>1</v>
      </c>
      <c r="C745" s="301">
        <f>SUBTOTAL(9,$B$733:B745)</f>
        <v>12</v>
      </c>
      <c r="D745" s="310" t="s">
        <v>160</v>
      </c>
      <c r="E745" s="311"/>
      <c r="F745" s="301">
        <v>1962</v>
      </c>
      <c r="G745" s="301" t="s">
        <v>17162</v>
      </c>
      <c r="H745" s="301">
        <v>5</v>
      </c>
      <c r="I745" s="301">
        <v>8</v>
      </c>
      <c r="J745" s="312">
        <v>1695</v>
      </c>
      <c r="K745" s="312">
        <v>1572.6</v>
      </c>
      <c r="L745" s="313">
        <v>104</v>
      </c>
      <c r="M745" s="301" t="s">
        <v>17029</v>
      </c>
      <c r="N745" s="301" t="s">
        <v>17045</v>
      </c>
      <c r="O745" s="304" t="s">
        <v>17458</v>
      </c>
      <c r="P745" s="308">
        <v>4758696.5500000007</v>
      </c>
      <c r="Q745" s="308"/>
      <c r="R745" s="308">
        <v>0</v>
      </c>
      <c r="S745" s="308">
        <v>0</v>
      </c>
      <c r="T745" s="308">
        <f t="shared" si="325"/>
        <v>4758696.5500000007</v>
      </c>
      <c r="U745" s="302">
        <f t="shared" si="316"/>
        <v>2807.4905899705018</v>
      </c>
      <c r="V745" s="308">
        <v>3463.5037834808263</v>
      </c>
    </row>
    <row r="746" spans="1:22" ht="35.25" x14ac:dyDescent="0.5">
      <c r="A746" s="267">
        <v>650</v>
      </c>
      <c r="B746" s="267">
        <v>1</v>
      </c>
      <c r="C746" s="301">
        <f>SUBTOTAL(9,$B$733:B746)</f>
        <v>13</v>
      </c>
      <c r="D746" s="310" t="s">
        <v>161</v>
      </c>
      <c r="E746" s="311"/>
      <c r="F746" s="301">
        <v>1964</v>
      </c>
      <c r="G746" s="301" t="s">
        <v>17162</v>
      </c>
      <c r="H746" s="301">
        <v>5</v>
      </c>
      <c r="I746" s="301">
        <v>4</v>
      </c>
      <c r="J746" s="312">
        <v>4214.7</v>
      </c>
      <c r="K746" s="312">
        <v>3312.1</v>
      </c>
      <c r="L746" s="313">
        <v>213</v>
      </c>
      <c r="M746" s="301" t="s">
        <v>17029</v>
      </c>
      <c r="N746" s="301" t="s">
        <v>17045</v>
      </c>
      <c r="O746" s="304" t="s">
        <v>17471</v>
      </c>
      <c r="P746" s="308">
        <v>9505920.4399999995</v>
      </c>
      <c r="Q746" s="308"/>
      <c r="R746" s="308">
        <v>0</v>
      </c>
      <c r="S746" s="308">
        <v>0</v>
      </c>
      <c r="T746" s="308">
        <f t="shared" si="325"/>
        <v>9505920.4399999995</v>
      </c>
      <c r="U746" s="302">
        <f t="shared" si="316"/>
        <v>2255.4204190096566</v>
      </c>
      <c r="V746" s="308">
        <v>2782.433957339787</v>
      </c>
    </row>
    <row r="747" spans="1:22" ht="35.25" x14ac:dyDescent="0.5">
      <c r="A747" s="267">
        <v>651</v>
      </c>
      <c r="B747" s="267">
        <v>1</v>
      </c>
      <c r="C747" s="301">
        <f>SUBTOTAL(9,$B$733:B747)</f>
        <v>14</v>
      </c>
      <c r="D747" s="310" t="s">
        <v>5333</v>
      </c>
      <c r="E747" s="311"/>
      <c r="F747" s="301">
        <v>1982</v>
      </c>
      <c r="G747" s="301" t="s">
        <v>17034</v>
      </c>
      <c r="H747" s="301">
        <v>2</v>
      </c>
      <c r="I747" s="301">
        <v>2</v>
      </c>
      <c r="J747" s="312">
        <v>616.5</v>
      </c>
      <c r="K747" s="312">
        <v>560</v>
      </c>
      <c r="L747" s="313">
        <v>48</v>
      </c>
      <c r="M747" s="301" t="s">
        <v>17029</v>
      </c>
      <c r="N747" s="301" t="s">
        <v>17045</v>
      </c>
      <c r="O747" s="304" t="s">
        <v>17062</v>
      </c>
      <c r="P747" s="308">
        <v>4056405.71</v>
      </c>
      <c r="Q747" s="308"/>
      <c r="R747" s="308">
        <v>0</v>
      </c>
      <c r="S747" s="308">
        <v>0</v>
      </c>
      <c r="T747" s="308">
        <f t="shared" si="325"/>
        <v>4056405.71</v>
      </c>
      <c r="U747" s="302">
        <f t="shared" si="316"/>
        <v>6579.733511759935</v>
      </c>
      <c r="V747" s="308">
        <v>8716.6890510948906</v>
      </c>
    </row>
    <row r="748" spans="1:22" ht="35.25" x14ac:dyDescent="0.5">
      <c r="A748" s="267">
        <v>652</v>
      </c>
      <c r="B748" s="267">
        <v>1</v>
      </c>
      <c r="C748" s="301">
        <f>SUBTOTAL(9,$B$733:B748)</f>
        <v>15</v>
      </c>
      <c r="D748" s="310" t="s">
        <v>162</v>
      </c>
      <c r="E748" s="311"/>
      <c r="F748" s="301">
        <v>1974</v>
      </c>
      <c r="G748" s="301" t="s">
        <v>17162</v>
      </c>
      <c r="H748" s="301">
        <v>2</v>
      </c>
      <c r="I748" s="301">
        <v>1</v>
      </c>
      <c r="J748" s="312">
        <v>394.7</v>
      </c>
      <c r="K748" s="312">
        <v>371.8</v>
      </c>
      <c r="L748" s="313">
        <v>22</v>
      </c>
      <c r="M748" s="301" t="s">
        <v>17029</v>
      </c>
      <c r="N748" s="301" t="s">
        <v>17045</v>
      </c>
      <c r="O748" s="304" t="s">
        <v>17062</v>
      </c>
      <c r="P748" s="308">
        <v>2766550.64</v>
      </c>
      <c r="Q748" s="308"/>
      <c r="R748" s="308">
        <v>0</v>
      </c>
      <c r="S748" s="308">
        <v>0</v>
      </c>
      <c r="T748" s="308">
        <f t="shared" si="325"/>
        <v>2766550.64</v>
      </c>
      <c r="U748" s="302">
        <f t="shared" si="316"/>
        <v>7009.2491512541174</v>
      </c>
      <c r="V748" s="308">
        <v>9285.7021129972145</v>
      </c>
    </row>
    <row r="749" spans="1:22" ht="35.25" x14ac:dyDescent="0.5">
      <c r="A749" s="267">
        <v>653</v>
      </c>
      <c r="B749" s="267">
        <v>1</v>
      </c>
      <c r="C749" s="301">
        <f>SUBTOTAL(9,$B$733:B749)</f>
        <v>16</v>
      </c>
      <c r="D749" s="310" t="s">
        <v>163</v>
      </c>
      <c r="E749" s="311"/>
      <c r="F749" s="301">
        <v>1972</v>
      </c>
      <c r="G749" s="301" t="s">
        <v>17162</v>
      </c>
      <c r="H749" s="301">
        <v>2</v>
      </c>
      <c r="I749" s="301">
        <v>1</v>
      </c>
      <c r="J749" s="312">
        <v>388.2</v>
      </c>
      <c r="K749" s="312">
        <v>366</v>
      </c>
      <c r="L749" s="313">
        <v>21</v>
      </c>
      <c r="M749" s="301" t="s">
        <v>17029</v>
      </c>
      <c r="N749" s="301" t="s">
        <v>17045</v>
      </c>
      <c r="O749" s="304" t="s">
        <v>17062</v>
      </c>
      <c r="P749" s="308">
        <v>2728854.75</v>
      </c>
      <c r="Q749" s="308"/>
      <c r="R749" s="308">
        <v>0</v>
      </c>
      <c r="S749" s="308">
        <v>0</v>
      </c>
      <c r="T749" s="308">
        <f t="shared" si="325"/>
        <v>2728854.75</v>
      </c>
      <c r="U749" s="302">
        <f t="shared" si="316"/>
        <v>7029.5073415765073</v>
      </c>
      <c r="V749" s="308">
        <v>9312.5397217928912</v>
      </c>
    </row>
    <row r="750" spans="1:22" ht="35.25" x14ac:dyDescent="0.5">
      <c r="A750" s="267">
        <v>654</v>
      </c>
      <c r="B750" s="267">
        <v>1</v>
      </c>
      <c r="C750" s="301">
        <f>SUBTOTAL(9,$B$733:B750)</f>
        <v>17</v>
      </c>
      <c r="D750" s="310" t="s">
        <v>164</v>
      </c>
      <c r="E750" s="311"/>
      <c r="F750" s="301">
        <v>1969</v>
      </c>
      <c r="G750" s="301" t="s">
        <v>17162</v>
      </c>
      <c r="H750" s="301">
        <v>2</v>
      </c>
      <c r="I750" s="301">
        <v>1</v>
      </c>
      <c r="J750" s="312">
        <v>339.6</v>
      </c>
      <c r="K750" s="312">
        <v>315.2</v>
      </c>
      <c r="L750" s="313">
        <v>20</v>
      </c>
      <c r="M750" s="301" t="s">
        <v>17029</v>
      </c>
      <c r="N750" s="301" t="s">
        <v>17045</v>
      </c>
      <c r="O750" s="304" t="s">
        <v>17062</v>
      </c>
      <c r="P750" s="308">
        <v>2491206.7400000002</v>
      </c>
      <c r="Q750" s="308"/>
      <c r="R750" s="308">
        <v>0</v>
      </c>
      <c r="S750" s="308">
        <v>0</v>
      </c>
      <c r="T750" s="308">
        <f t="shared" si="325"/>
        <v>2491206.7400000002</v>
      </c>
      <c r="U750" s="302">
        <f t="shared" si="316"/>
        <v>7335.708892815077</v>
      </c>
      <c r="V750" s="308">
        <v>9718.1889281507647</v>
      </c>
    </row>
    <row r="751" spans="1:22" ht="35.25" x14ac:dyDescent="0.5">
      <c r="A751" s="267">
        <v>655</v>
      </c>
      <c r="B751" s="267">
        <v>1</v>
      </c>
      <c r="C751" s="301">
        <f>SUBTOTAL(9,$B$733:B751)</f>
        <v>18</v>
      </c>
      <c r="D751" s="310" t="s">
        <v>165</v>
      </c>
      <c r="E751" s="311"/>
      <c r="F751" s="301">
        <v>1986</v>
      </c>
      <c r="G751" s="301" t="s">
        <v>17034</v>
      </c>
      <c r="H751" s="301">
        <v>4</v>
      </c>
      <c r="I751" s="301">
        <v>4</v>
      </c>
      <c r="J751" s="312">
        <v>2473.3000000000002</v>
      </c>
      <c r="K751" s="312">
        <v>2239.3000000000002</v>
      </c>
      <c r="L751" s="313">
        <v>50</v>
      </c>
      <c r="M751" s="301" t="s">
        <v>17029</v>
      </c>
      <c r="N751" s="301" t="s">
        <v>17045</v>
      </c>
      <c r="O751" s="304" t="s">
        <v>17062</v>
      </c>
      <c r="P751" s="308">
        <v>8243927.5499999998</v>
      </c>
      <c r="Q751" s="308"/>
      <c r="R751" s="308">
        <v>0</v>
      </c>
      <c r="S751" s="308">
        <v>0</v>
      </c>
      <c r="T751" s="308">
        <f t="shared" si="325"/>
        <v>8243927.5499999998</v>
      </c>
      <c r="U751" s="302">
        <f t="shared" si="316"/>
        <v>3333.1692677798887</v>
      </c>
      <c r="V751" s="308">
        <v>4415.7107669914685</v>
      </c>
    </row>
    <row r="752" spans="1:22" ht="35.25" x14ac:dyDescent="0.5">
      <c r="A752" s="267">
        <v>656</v>
      </c>
      <c r="B752" s="267">
        <v>1</v>
      </c>
      <c r="C752" s="301">
        <f>SUBTOTAL(9,$B$733:B752)</f>
        <v>19</v>
      </c>
      <c r="D752" s="310" t="s">
        <v>166</v>
      </c>
      <c r="E752" s="311"/>
      <c r="F752" s="301">
        <v>1970</v>
      </c>
      <c r="G752" s="301" t="s">
        <v>17162</v>
      </c>
      <c r="H752" s="301">
        <v>9</v>
      </c>
      <c r="I752" s="301">
        <v>1</v>
      </c>
      <c r="J752" s="312">
        <v>2542.1</v>
      </c>
      <c r="K752" s="312">
        <v>2269.3000000000002</v>
      </c>
      <c r="L752" s="313">
        <v>104</v>
      </c>
      <c r="M752" s="301" t="s">
        <v>17029</v>
      </c>
      <c r="N752" s="301" t="s">
        <v>17045</v>
      </c>
      <c r="O752" s="304" t="s">
        <v>17061</v>
      </c>
      <c r="P752" s="308">
        <v>2973659.6</v>
      </c>
      <c r="Q752" s="308"/>
      <c r="R752" s="308">
        <v>0</v>
      </c>
      <c r="S752" s="308">
        <v>0</v>
      </c>
      <c r="T752" s="308">
        <f t="shared" si="325"/>
        <v>2973659.6</v>
      </c>
      <c r="U752" s="302">
        <f t="shared" si="316"/>
        <v>1169.764997443059</v>
      </c>
      <c r="V752" s="308">
        <v>1511.2089217576022</v>
      </c>
    </row>
    <row r="753" spans="1:22" ht="35.25" x14ac:dyDescent="0.5">
      <c r="A753" s="267">
        <v>657</v>
      </c>
      <c r="B753" s="267">
        <v>1</v>
      </c>
      <c r="C753" s="301">
        <f>SUBTOTAL(9,$B$733:B753)</f>
        <v>20</v>
      </c>
      <c r="D753" s="310" t="s">
        <v>167</v>
      </c>
      <c r="E753" s="311"/>
      <c r="F753" s="301">
        <v>1963</v>
      </c>
      <c r="G753" s="301" t="s">
        <v>17162</v>
      </c>
      <c r="H753" s="301">
        <v>2</v>
      </c>
      <c r="I753" s="301">
        <v>2</v>
      </c>
      <c r="J753" s="312">
        <v>293.8</v>
      </c>
      <c r="K753" s="312">
        <v>199</v>
      </c>
      <c r="L753" s="313">
        <v>17</v>
      </c>
      <c r="M753" s="301" t="s">
        <v>17029</v>
      </c>
      <c r="N753" s="301" t="s">
        <v>17045</v>
      </c>
      <c r="O753" s="304" t="s">
        <v>17056</v>
      </c>
      <c r="P753" s="308">
        <v>2877361.1999999997</v>
      </c>
      <c r="Q753" s="308"/>
      <c r="R753" s="308">
        <v>0</v>
      </c>
      <c r="S753" s="308">
        <v>0</v>
      </c>
      <c r="T753" s="308">
        <f t="shared" si="325"/>
        <v>2877361.1999999997</v>
      </c>
      <c r="U753" s="302">
        <f t="shared" si="316"/>
        <v>9793.6051735874735</v>
      </c>
      <c r="V753" s="308">
        <v>11857.966643975493</v>
      </c>
    </row>
    <row r="754" spans="1:22" ht="35.25" x14ac:dyDescent="0.5">
      <c r="A754" s="267">
        <v>658</v>
      </c>
      <c r="B754" s="267">
        <v>1</v>
      </c>
      <c r="C754" s="301">
        <f>SUBTOTAL(9,$B$733:B754)</f>
        <v>21</v>
      </c>
      <c r="D754" s="310" t="s">
        <v>168</v>
      </c>
      <c r="E754" s="311"/>
      <c r="F754" s="301">
        <v>1962</v>
      </c>
      <c r="G754" s="301" t="s">
        <v>17162</v>
      </c>
      <c r="H754" s="301">
        <v>2</v>
      </c>
      <c r="I754" s="301">
        <v>2</v>
      </c>
      <c r="J754" s="312">
        <v>673.1</v>
      </c>
      <c r="K754" s="312">
        <v>625.29999999999995</v>
      </c>
      <c r="L754" s="313">
        <v>40</v>
      </c>
      <c r="M754" s="301" t="s">
        <v>17029</v>
      </c>
      <c r="N754" s="301" t="s">
        <v>17045</v>
      </c>
      <c r="O754" s="304" t="s">
        <v>17071</v>
      </c>
      <c r="P754" s="308">
        <v>1904539.0799999998</v>
      </c>
      <c r="Q754" s="308"/>
      <c r="R754" s="308">
        <v>0</v>
      </c>
      <c r="S754" s="308">
        <v>0</v>
      </c>
      <c r="T754" s="308">
        <f t="shared" si="325"/>
        <v>1904539.0799999998</v>
      </c>
      <c r="U754" s="302">
        <f t="shared" si="316"/>
        <v>2829.5039072946065</v>
      </c>
      <c r="V754" s="308">
        <v>3425.9256276927649</v>
      </c>
    </row>
    <row r="755" spans="1:22" ht="35.25" x14ac:dyDescent="0.5">
      <c r="A755" s="267">
        <v>659</v>
      </c>
      <c r="B755" s="267">
        <v>1</v>
      </c>
      <c r="C755" s="301">
        <f>SUBTOTAL(9,$B$733:B755)</f>
        <v>22</v>
      </c>
      <c r="D755" s="310" t="s">
        <v>1101</v>
      </c>
      <c r="E755" s="311"/>
      <c r="F755" s="301">
        <v>1993</v>
      </c>
      <c r="G755" s="301" t="s">
        <v>17162</v>
      </c>
      <c r="H755" s="301">
        <v>10</v>
      </c>
      <c r="I755" s="301">
        <v>9</v>
      </c>
      <c r="J755" s="312">
        <v>14780.2</v>
      </c>
      <c r="K755" s="312">
        <v>12472.3</v>
      </c>
      <c r="L755" s="313">
        <v>342</v>
      </c>
      <c r="M755" s="301" t="s">
        <v>17029</v>
      </c>
      <c r="N755" s="301" t="s">
        <v>17045</v>
      </c>
      <c r="O755" s="304" t="s">
        <v>17072</v>
      </c>
      <c r="P755" s="308">
        <v>2457800</v>
      </c>
      <c r="Q755" s="308"/>
      <c r="R755" s="308">
        <v>0</v>
      </c>
      <c r="S755" s="308">
        <v>0</v>
      </c>
      <c r="T755" s="308">
        <f t="shared" si="325"/>
        <v>2457800</v>
      </c>
      <c r="U755" s="302">
        <f t="shared" si="316"/>
        <v>166.29003667068105</v>
      </c>
      <c r="V755" s="308">
        <v>227.24377883925791</v>
      </c>
    </row>
    <row r="756" spans="1:22" ht="35.25" x14ac:dyDescent="0.5">
      <c r="A756" s="267">
        <v>660</v>
      </c>
      <c r="B756" s="267">
        <v>1</v>
      </c>
      <c r="C756" s="301">
        <f>SUBTOTAL(9,$B$733:B756)</f>
        <v>23</v>
      </c>
      <c r="D756" s="310" t="s">
        <v>169</v>
      </c>
      <c r="E756" s="311"/>
      <c r="F756" s="301">
        <v>1964</v>
      </c>
      <c r="G756" s="301" t="s">
        <v>17162</v>
      </c>
      <c r="H756" s="301">
        <v>2</v>
      </c>
      <c r="I756" s="301">
        <v>2</v>
      </c>
      <c r="J756" s="312">
        <v>704.5</v>
      </c>
      <c r="K756" s="312">
        <v>656.2</v>
      </c>
      <c r="L756" s="313">
        <v>49</v>
      </c>
      <c r="M756" s="301" t="s">
        <v>17029</v>
      </c>
      <c r="N756" s="301" t="s">
        <v>17045</v>
      </c>
      <c r="O756" s="304" t="s">
        <v>17468</v>
      </c>
      <c r="P756" s="308">
        <v>4658584.8</v>
      </c>
      <c r="Q756" s="308"/>
      <c r="R756" s="308">
        <v>0</v>
      </c>
      <c r="S756" s="308">
        <v>0</v>
      </c>
      <c r="T756" s="308">
        <f t="shared" si="325"/>
        <v>4658584.8</v>
      </c>
      <c r="U756" s="302">
        <f t="shared" si="316"/>
        <v>6612.6114975159689</v>
      </c>
      <c r="V756" s="308">
        <v>8006.4618878637339</v>
      </c>
    </row>
    <row r="757" spans="1:22" ht="35.25" x14ac:dyDescent="0.5">
      <c r="A757" s="267">
        <v>661</v>
      </c>
      <c r="B757" s="267">
        <v>1</v>
      </c>
      <c r="C757" s="301">
        <f>SUBTOTAL(9,$B$733:B757)</f>
        <v>24</v>
      </c>
      <c r="D757" s="310" t="s">
        <v>171</v>
      </c>
      <c r="E757" s="311"/>
      <c r="F757" s="301">
        <v>1960</v>
      </c>
      <c r="G757" s="301" t="s">
        <v>17162</v>
      </c>
      <c r="H757" s="301">
        <v>4</v>
      </c>
      <c r="I757" s="301">
        <v>2</v>
      </c>
      <c r="J757" s="312">
        <v>1773.8</v>
      </c>
      <c r="K757" s="312">
        <v>1370.8</v>
      </c>
      <c r="L757" s="313">
        <v>41</v>
      </c>
      <c r="M757" s="301" t="s">
        <v>17029</v>
      </c>
      <c r="N757" s="301" t="s">
        <v>17045</v>
      </c>
      <c r="O757" s="304" t="s">
        <v>17069</v>
      </c>
      <c r="P757" s="308">
        <v>4648299.4800000004</v>
      </c>
      <c r="Q757" s="308"/>
      <c r="R757" s="308">
        <v>0</v>
      </c>
      <c r="S757" s="308">
        <v>0</v>
      </c>
      <c r="T757" s="308">
        <f t="shared" si="325"/>
        <v>4648299.4800000004</v>
      </c>
      <c r="U757" s="302">
        <f t="shared" si="316"/>
        <v>2620.5318976209273</v>
      </c>
      <c r="V757" s="308">
        <v>3635.4755665802231</v>
      </c>
    </row>
    <row r="758" spans="1:22" ht="35.25" x14ac:dyDescent="0.5">
      <c r="A758" s="267">
        <v>662</v>
      </c>
      <c r="B758" s="267">
        <v>1</v>
      </c>
      <c r="C758" s="301">
        <f>SUBTOTAL(9,$B$733:B758)</f>
        <v>25</v>
      </c>
      <c r="D758" s="310" t="s">
        <v>172</v>
      </c>
      <c r="E758" s="311"/>
      <c r="F758" s="301">
        <v>1969</v>
      </c>
      <c r="G758" s="301" t="s">
        <v>17162</v>
      </c>
      <c r="H758" s="301">
        <v>5</v>
      </c>
      <c r="I758" s="301">
        <v>1</v>
      </c>
      <c r="J758" s="312">
        <v>2168.6</v>
      </c>
      <c r="K758" s="312">
        <v>1315.6</v>
      </c>
      <c r="L758" s="313">
        <v>157</v>
      </c>
      <c r="M758" s="301" t="s">
        <v>17029</v>
      </c>
      <c r="N758" s="301" t="s">
        <v>17045</v>
      </c>
      <c r="O758" s="304" t="s">
        <v>17069</v>
      </c>
      <c r="P758" s="308">
        <v>11351380.17</v>
      </c>
      <c r="Q758" s="308"/>
      <c r="R758" s="308">
        <v>0</v>
      </c>
      <c r="S758" s="308">
        <v>0</v>
      </c>
      <c r="T758" s="308">
        <f t="shared" si="325"/>
        <v>11351380.17</v>
      </c>
      <c r="U758" s="302">
        <f t="shared" si="316"/>
        <v>5234.427819791571</v>
      </c>
      <c r="V758" s="308">
        <v>6457.5320796827446</v>
      </c>
    </row>
    <row r="759" spans="1:22" ht="35.25" x14ac:dyDescent="0.5">
      <c r="A759" s="267">
        <v>663</v>
      </c>
      <c r="B759" s="267">
        <v>1</v>
      </c>
      <c r="C759" s="301">
        <f>SUBTOTAL(9,$B$733:B759)</f>
        <v>26</v>
      </c>
      <c r="D759" s="310" t="s">
        <v>173</v>
      </c>
      <c r="E759" s="311"/>
      <c r="F759" s="301">
        <v>1952</v>
      </c>
      <c r="G759" s="301" t="s">
        <v>17162</v>
      </c>
      <c r="H759" s="301">
        <v>2</v>
      </c>
      <c r="I759" s="301">
        <v>1</v>
      </c>
      <c r="J759" s="312">
        <v>769.5</v>
      </c>
      <c r="K759" s="312">
        <v>520.4</v>
      </c>
      <c r="L759" s="313">
        <v>29</v>
      </c>
      <c r="M759" s="301" t="s">
        <v>17029</v>
      </c>
      <c r="N759" s="301" t="s">
        <v>17045</v>
      </c>
      <c r="O759" s="304" t="s">
        <v>17069</v>
      </c>
      <c r="P759" s="308">
        <v>5261035.28</v>
      </c>
      <c r="Q759" s="308"/>
      <c r="R759" s="308">
        <v>0</v>
      </c>
      <c r="S759" s="308">
        <v>0</v>
      </c>
      <c r="T759" s="308">
        <f t="shared" si="325"/>
        <v>5261035.28</v>
      </c>
      <c r="U759" s="302">
        <f t="shared" si="316"/>
        <v>6836.9529304743346</v>
      </c>
      <c r="V759" s="308">
        <v>9057.4477972709556</v>
      </c>
    </row>
    <row r="760" spans="1:22" ht="35.25" x14ac:dyDescent="0.5">
      <c r="A760" s="267">
        <v>664</v>
      </c>
      <c r="B760" s="267">
        <v>1</v>
      </c>
      <c r="C760" s="301">
        <f>SUBTOTAL(9,$B$733:B760)</f>
        <v>27</v>
      </c>
      <c r="D760" s="310" t="s">
        <v>174</v>
      </c>
      <c r="E760" s="311"/>
      <c r="F760" s="301">
        <v>1980</v>
      </c>
      <c r="G760" s="301" t="s">
        <v>17162</v>
      </c>
      <c r="H760" s="301">
        <v>5</v>
      </c>
      <c r="I760" s="301">
        <v>9</v>
      </c>
      <c r="J760" s="312">
        <v>6695.2</v>
      </c>
      <c r="K760" s="312">
        <v>6067.3</v>
      </c>
      <c r="L760" s="313">
        <v>320</v>
      </c>
      <c r="M760" s="301" t="s">
        <v>17029</v>
      </c>
      <c r="N760" s="301" t="s">
        <v>17045</v>
      </c>
      <c r="O760" s="304" t="s">
        <v>17073</v>
      </c>
      <c r="P760" s="308">
        <v>12990197.200000001</v>
      </c>
      <c r="Q760" s="308"/>
      <c r="R760" s="308">
        <v>0</v>
      </c>
      <c r="S760" s="308">
        <v>0</v>
      </c>
      <c r="T760" s="308">
        <f t="shared" si="325"/>
        <v>12990197.200000001</v>
      </c>
      <c r="U760" s="302">
        <f t="shared" si="316"/>
        <v>1940.2254152228466</v>
      </c>
      <c r="V760" s="308">
        <v>2506.5598339108615</v>
      </c>
    </row>
    <row r="761" spans="1:22" ht="35.25" x14ac:dyDescent="0.5">
      <c r="A761" s="267">
        <v>665</v>
      </c>
      <c r="B761" s="267">
        <v>1</v>
      </c>
      <c r="C761" s="301">
        <f>SUBTOTAL(9,$B$733:B761)</f>
        <v>28</v>
      </c>
      <c r="D761" s="310" t="s">
        <v>175</v>
      </c>
      <c r="E761" s="311"/>
      <c r="F761" s="301">
        <v>1964</v>
      </c>
      <c r="G761" s="301" t="s">
        <v>17162</v>
      </c>
      <c r="H761" s="301">
        <v>4</v>
      </c>
      <c r="I761" s="301">
        <v>2</v>
      </c>
      <c r="J761" s="312">
        <v>1867.3</v>
      </c>
      <c r="K761" s="312">
        <v>1752.4</v>
      </c>
      <c r="L761" s="313">
        <v>96</v>
      </c>
      <c r="M761" s="301" t="s">
        <v>17029</v>
      </c>
      <c r="N761" s="301" t="s">
        <v>17045</v>
      </c>
      <c r="O761" s="304" t="s">
        <v>17069</v>
      </c>
      <c r="P761" s="308">
        <v>8204567.3800000008</v>
      </c>
      <c r="Q761" s="308"/>
      <c r="R761" s="308">
        <v>0</v>
      </c>
      <c r="S761" s="308">
        <v>0</v>
      </c>
      <c r="T761" s="308">
        <f t="shared" si="325"/>
        <v>8204567.3800000008</v>
      </c>
      <c r="U761" s="302">
        <f t="shared" si="316"/>
        <v>4393.8131955229483</v>
      </c>
      <c r="V761" s="308">
        <v>5255.1288973384026</v>
      </c>
    </row>
    <row r="762" spans="1:22" ht="35.25" x14ac:dyDescent="0.5">
      <c r="A762" s="267">
        <v>666</v>
      </c>
      <c r="B762" s="267">
        <v>1</v>
      </c>
      <c r="C762" s="301">
        <f>SUBTOTAL(9,$B$733:B762)</f>
        <v>29</v>
      </c>
      <c r="D762" s="310" t="s">
        <v>176</v>
      </c>
      <c r="E762" s="311"/>
      <c r="F762" s="301">
        <v>1963</v>
      </c>
      <c r="G762" s="301" t="s">
        <v>17162</v>
      </c>
      <c r="H762" s="301">
        <v>4</v>
      </c>
      <c r="I762" s="301">
        <v>3</v>
      </c>
      <c r="J762" s="312">
        <v>2187.8000000000002</v>
      </c>
      <c r="K762" s="312">
        <v>2010.2</v>
      </c>
      <c r="L762" s="313">
        <v>107</v>
      </c>
      <c r="M762" s="301" t="s">
        <v>17029</v>
      </c>
      <c r="N762" s="301" t="s">
        <v>17045</v>
      </c>
      <c r="O762" s="304" t="s">
        <v>17074</v>
      </c>
      <c r="P762" s="308">
        <v>6377717.2999999998</v>
      </c>
      <c r="Q762" s="308"/>
      <c r="R762" s="308">
        <v>0</v>
      </c>
      <c r="S762" s="308">
        <v>0</v>
      </c>
      <c r="T762" s="308">
        <f t="shared" si="325"/>
        <v>6377717.2999999998</v>
      </c>
      <c r="U762" s="302">
        <f t="shared" si="316"/>
        <v>2915.1281195721726</v>
      </c>
      <c r="V762" s="308">
        <v>4044.1702166560008</v>
      </c>
    </row>
    <row r="763" spans="1:22" ht="35.25" x14ac:dyDescent="0.5">
      <c r="A763" s="267">
        <v>667</v>
      </c>
      <c r="B763" s="267">
        <v>1</v>
      </c>
      <c r="C763" s="301">
        <f>SUBTOTAL(9,$B$733:B763)</f>
        <v>30</v>
      </c>
      <c r="D763" s="310" t="s">
        <v>177</v>
      </c>
      <c r="E763" s="311"/>
      <c r="F763" s="301">
        <v>1976</v>
      </c>
      <c r="G763" s="301" t="s">
        <v>17034</v>
      </c>
      <c r="H763" s="301">
        <v>9</v>
      </c>
      <c r="I763" s="301">
        <v>2</v>
      </c>
      <c r="J763" s="312">
        <v>4928.3</v>
      </c>
      <c r="K763" s="312">
        <v>3901.8</v>
      </c>
      <c r="L763" s="313">
        <v>167</v>
      </c>
      <c r="M763" s="301" t="s">
        <v>17029</v>
      </c>
      <c r="N763" s="301" t="s">
        <v>17045</v>
      </c>
      <c r="O763" s="304" t="s">
        <v>17075</v>
      </c>
      <c r="P763" s="308">
        <v>4468314.82</v>
      </c>
      <c r="Q763" s="308"/>
      <c r="R763" s="308">
        <v>0</v>
      </c>
      <c r="S763" s="308">
        <v>0</v>
      </c>
      <c r="T763" s="308">
        <f t="shared" si="325"/>
        <v>4468314.82</v>
      </c>
      <c r="U763" s="302">
        <f t="shared" si="316"/>
        <v>906.66453340908629</v>
      </c>
      <c r="V763" s="308">
        <v>1171.3117890550493</v>
      </c>
    </row>
    <row r="764" spans="1:22" ht="35.25" x14ac:dyDescent="0.5">
      <c r="A764" s="267">
        <v>668</v>
      </c>
      <c r="B764" s="267">
        <v>1</v>
      </c>
      <c r="C764" s="301">
        <f>SUBTOTAL(9,$B$733:B764)</f>
        <v>31</v>
      </c>
      <c r="D764" s="310" t="s">
        <v>178</v>
      </c>
      <c r="E764" s="311"/>
      <c r="F764" s="301">
        <v>1956</v>
      </c>
      <c r="G764" s="301" t="s">
        <v>17162</v>
      </c>
      <c r="H764" s="301">
        <v>2</v>
      </c>
      <c r="I764" s="301">
        <v>1</v>
      </c>
      <c r="J764" s="312">
        <v>481.6</v>
      </c>
      <c r="K764" s="312">
        <v>439.5</v>
      </c>
      <c r="L764" s="313">
        <v>22</v>
      </c>
      <c r="M764" s="301" t="s">
        <v>17029</v>
      </c>
      <c r="N764" s="301" t="s">
        <v>17045</v>
      </c>
      <c r="O764" s="304" t="s">
        <v>17069</v>
      </c>
      <c r="P764" s="308">
        <v>3458188.3</v>
      </c>
      <c r="Q764" s="308"/>
      <c r="R764" s="308">
        <v>0</v>
      </c>
      <c r="S764" s="308">
        <v>0</v>
      </c>
      <c r="T764" s="308">
        <f t="shared" si="325"/>
        <v>3458188.3</v>
      </c>
      <c r="U764" s="302">
        <f t="shared" si="316"/>
        <v>7180.623546511627</v>
      </c>
      <c r="V764" s="308">
        <v>9512.7352159468446</v>
      </c>
    </row>
    <row r="765" spans="1:22" ht="35.25" x14ac:dyDescent="0.5">
      <c r="A765" s="267">
        <v>670</v>
      </c>
      <c r="B765" s="267">
        <v>1</v>
      </c>
      <c r="C765" s="301">
        <f>SUBTOTAL(9,$B$733:B765)</f>
        <v>32</v>
      </c>
      <c r="D765" s="310" t="s">
        <v>180</v>
      </c>
      <c r="E765" s="311"/>
      <c r="F765" s="301">
        <v>1962</v>
      </c>
      <c r="G765" s="301" t="s">
        <v>17162</v>
      </c>
      <c r="H765" s="301">
        <v>4</v>
      </c>
      <c r="I765" s="301">
        <v>2</v>
      </c>
      <c r="J765" s="312">
        <v>1383</v>
      </c>
      <c r="K765" s="312">
        <v>1267.5999999999999</v>
      </c>
      <c r="L765" s="313">
        <v>69</v>
      </c>
      <c r="M765" s="301" t="s">
        <v>17029</v>
      </c>
      <c r="N765" s="301" t="s">
        <v>17045</v>
      </c>
      <c r="O765" s="304" t="s">
        <v>17462</v>
      </c>
      <c r="P765" s="308">
        <v>6137685.4699999997</v>
      </c>
      <c r="Q765" s="308"/>
      <c r="R765" s="308">
        <v>0</v>
      </c>
      <c r="S765" s="308">
        <v>0</v>
      </c>
      <c r="T765" s="308">
        <f t="shared" si="325"/>
        <v>6137685.4699999997</v>
      </c>
      <c r="U765" s="302">
        <f t="shared" si="316"/>
        <v>4437.950448300795</v>
      </c>
      <c r="V765" s="308">
        <v>5373.411270426609</v>
      </c>
    </row>
    <row r="766" spans="1:22" ht="35.25" x14ac:dyDescent="0.5">
      <c r="A766" s="267">
        <v>672</v>
      </c>
      <c r="B766" s="267">
        <v>1</v>
      </c>
      <c r="C766" s="301">
        <f>SUBTOTAL(9,$B$733:B766)</f>
        <v>33</v>
      </c>
      <c r="D766" s="310" t="s">
        <v>182</v>
      </c>
      <c r="E766" s="311"/>
      <c r="F766" s="301">
        <v>1951</v>
      </c>
      <c r="G766" s="301" t="s">
        <v>17162</v>
      </c>
      <c r="H766" s="301">
        <v>2</v>
      </c>
      <c r="I766" s="301">
        <v>2</v>
      </c>
      <c r="J766" s="312">
        <v>860.4</v>
      </c>
      <c r="K766" s="312">
        <v>718.6</v>
      </c>
      <c r="L766" s="313">
        <v>30</v>
      </c>
      <c r="M766" s="301" t="s">
        <v>17029</v>
      </c>
      <c r="N766" s="301" t="s">
        <v>17045</v>
      </c>
      <c r="O766" s="304" t="s">
        <v>17046</v>
      </c>
      <c r="P766" s="308">
        <v>6330194.6399999997</v>
      </c>
      <c r="Q766" s="308"/>
      <c r="R766" s="308">
        <v>0</v>
      </c>
      <c r="S766" s="308">
        <v>0</v>
      </c>
      <c r="T766" s="308">
        <f t="shared" si="325"/>
        <v>6330194.6399999997</v>
      </c>
      <c r="U766" s="302">
        <f t="shared" si="316"/>
        <v>7357.2694560669452</v>
      </c>
      <c r="V766" s="308">
        <v>8908.0838214783835</v>
      </c>
    </row>
    <row r="767" spans="1:22" ht="35.25" x14ac:dyDescent="0.5">
      <c r="A767" s="267">
        <v>673</v>
      </c>
      <c r="B767" s="267">
        <v>1</v>
      </c>
      <c r="C767" s="301">
        <f>SUBTOTAL(9,$B$733:B767)</f>
        <v>34</v>
      </c>
      <c r="D767" s="310" t="s">
        <v>120</v>
      </c>
      <c r="E767" s="311"/>
      <c r="F767" s="301">
        <v>1978</v>
      </c>
      <c r="G767" s="301" t="s">
        <v>17034</v>
      </c>
      <c r="H767" s="301">
        <v>9</v>
      </c>
      <c r="I767" s="301">
        <v>2</v>
      </c>
      <c r="J767" s="312">
        <v>4490.7</v>
      </c>
      <c r="K767" s="312">
        <v>3947.2</v>
      </c>
      <c r="L767" s="313">
        <v>170</v>
      </c>
      <c r="M767" s="301" t="s">
        <v>17029</v>
      </c>
      <c r="N767" s="301" t="s">
        <v>17045</v>
      </c>
      <c r="O767" s="304" t="s">
        <v>17472</v>
      </c>
      <c r="P767" s="308">
        <v>5785499.8499999996</v>
      </c>
      <c r="Q767" s="308"/>
      <c r="R767" s="308">
        <v>0</v>
      </c>
      <c r="S767" s="308">
        <v>0</v>
      </c>
      <c r="T767" s="308">
        <f>P767-R767-S767</f>
        <v>5785499.8499999996</v>
      </c>
      <c r="U767" s="302">
        <f t="shared" si="316"/>
        <v>1288.3291803059656</v>
      </c>
      <c r="V767" s="308">
        <v>1440.7859799140444</v>
      </c>
    </row>
    <row r="768" spans="1:22" ht="35.25" x14ac:dyDescent="0.5">
      <c r="A768" s="267">
        <v>426</v>
      </c>
      <c r="B768" s="267">
        <v>1</v>
      </c>
      <c r="C768" s="301">
        <f>SUBTOTAL(9,$B$733:B768)</f>
        <v>35</v>
      </c>
      <c r="D768" s="310" t="s">
        <v>140</v>
      </c>
      <c r="E768" s="311"/>
      <c r="F768" s="301">
        <v>1984</v>
      </c>
      <c r="G768" s="301" t="s">
        <v>17162</v>
      </c>
      <c r="H768" s="301">
        <v>9</v>
      </c>
      <c r="I768" s="301">
        <v>1</v>
      </c>
      <c r="J768" s="312">
        <v>4926.6000000000004</v>
      </c>
      <c r="K768" s="312">
        <v>2282.4</v>
      </c>
      <c r="L768" s="313">
        <v>183</v>
      </c>
      <c r="M768" s="301" t="s">
        <v>17029</v>
      </c>
      <c r="N768" s="301" t="s">
        <v>17045</v>
      </c>
      <c r="O768" s="304" t="s">
        <v>17046</v>
      </c>
      <c r="P768" s="308">
        <v>5086523</v>
      </c>
      <c r="Q768" s="308"/>
      <c r="R768" s="306">
        <f>SUM(R397:R508)</f>
        <v>0</v>
      </c>
      <c r="S768" s="306">
        <f>SUM(S397:S508)</f>
        <v>0</v>
      </c>
      <c r="T768" s="308">
        <f>P768-R768-S768</f>
        <v>5086523</v>
      </c>
      <c r="U768" s="302">
        <f t="shared" si="316"/>
        <v>1032.461129379288</v>
      </c>
      <c r="V768" s="308">
        <v>1333.8272845370032</v>
      </c>
    </row>
    <row r="769" spans="1:22" ht="35.25" x14ac:dyDescent="0.5">
      <c r="A769" s="267">
        <v>674</v>
      </c>
      <c r="C769" s="309" t="s">
        <v>566</v>
      </c>
      <c r="D769" s="328"/>
      <c r="E769" s="300" t="s">
        <v>17012</v>
      </c>
      <c r="F769" s="301" t="s">
        <v>17012</v>
      </c>
      <c r="G769" s="301" t="s">
        <v>17012</v>
      </c>
      <c r="H769" s="301" t="s">
        <v>17012</v>
      </c>
      <c r="I769" s="301" t="s">
        <v>17012</v>
      </c>
      <c r="J769" s="306">
        <f>SUM(J770:J773)</f>
        <v>5676.8</v>
      </c>
      <c r="K769" s="306">
        <f>SUM(K770:K773)</f>
        <v>5369.4</v>
      </c>
      <c r="L769" s="307">
        <f>SUM(L770:L773)</f>
        <v>184</v>
      </c>
      <c r="M769" s="301" t="s">
        <v>17012</v>
      </c>
      <c r="N769" s="301" t="s">
        <v>17012</v>
      </c>
      <c r="O769" s="304" t="s">
        <v>17012</v>
      </c>
      <c r="P769" s="324">
        <v>33197038.509999994</v>
      </c>
      <c r="Q769" s="306">
        <f t="shared" ref="Q769" si="326">SUM(Q770:Q773)</f>
        <v>0</v>
      </c>
      <c r="R769" s="306">
        <f>SUM(R770:R773)</f>
        <v>0</v>
      </c>
      <c r="S769" s="306">
        <f>SUM(S770:S773)</f>
        <v>0</v>
      </c>
      <c r="T769" s="306">
        <f>SUM(T770:T773)</f>
        <v>33197038.509999994</v>
      </c>
      <c r="U769" s="302">
        <f t="shared" si="316"/>
        <v>5847.8435932215325</v>
      </c>
      <c r="V769" s="308">
        <f>MAX(V770:V773)</f>
        <v>11734.39655510738</v>
      </c>
    </row>
    <row r="770" spans="1:22" ht="35.25" x14ac:dyDescent="0.5">
      <c r="A770" s="267">
        <v>675</v>
      </c>
      <c r="B770" s="267">
        <v>1</v>
      </c>
      <c r="C770" s="301">
        <f>SUBTOTAL(9,$B$733:B770)</f>
        <v>36</v>
      </c>
      <c r="D770" s="310" t="s">
        <v>585</v>
      </c>
      <c r="E770" s="311"/>
      <c r="F770" s="301">
        <v>1956</v>
      </c>
      <c r="G770" s="301" t="s">
        <v>17162</v>
      </c>
      <c r="H770" s="301">
        <v>2</v>
      </c>
      <c r="I770" s="301" t="s">
        <v>16982</v>
      </c>
      <c r="J770" s="312">
        <v>442.2</v>
      </c>
      <c r="K770" s="312">
        <v>398.8</v>
      </c>
      <c r="L770" s="313">
        <v>21</v>
      </c>
      <c r="M770" s="301" t="s">
        <v>17029</v>
      </c>
      <c r="N770" s="301" t="s">
        <v>17064</v>
      </c>
      <c r="O770" s="304" t="s">
        <v>17033</v>
      </c>
      <c r="P770" s="308">
        <v>3608668.1600000001</v>
      </c>
      <c r="Q770" s="308"/>
      <c r="R770" s="308">
        <v>0</v>
      </c>
      <c r="S770" s="308">
        <v>0</v>
      </c>
      <c r="T770" s="308">
        <f t="shared" ref="T770:T773" si="327">P770-R770-S770</f>
        <v>3608668.1600000001</v>
      </c>
      <c r="U770" s="302">
        <f t="shared" si="316"/>
        <v>8160.714970601538</v>
      </c>
      <c r="V770" s="308">
        <v>9604.2608774310265</v>
      </c>
    </row>
    <row r="771" spans="1:22" ht="35.25" x14ac:dyDescent="0.5">
      <c r="A771" s="267">
        <v>676</v>
      </c>
      <c r="B771" s="267">
        <v>1</v>
      </c>
      <c r="C771" s="301">
        <f>SUBTOTAL(9,$B$733:B771)</f>
        <v>37</v>
      </c>
      <c r="D771" s="310" t="s">
        <v>9794</v>
      </c>
      <c r="E771" s="311"/>
      <c r="F771" s="301">
        <v>1972</v>
      </c>
      <c r="G771" s="301" t="s">
        <v>17162</v>
      </c>
      <c r="H771" s="301">
        <v>2</v>
      </c>
      <c r="I771" s="301" t="s">
        <v>16982</v>
      </c>
      <c r="J771" s="312">
        <v>773.3</v>
      </c>
      <c r="K771" s="312">
        <v>713.2</v>
      </c>
      <c r="L771" s="313">
        <v>23</v>
      </c>
      <c r="M771" s="301" t="s">
        <v>17029</v>
      </c>
      <c r="N771" s="301" t="s">
        <v>17064</v>
      </c>
      <c r="O771" s="304" t="s">
        <v>17033</v>
      </c>
      <c r="P771" s="308">
        <v>7402352.04</v>
      </c>
      <c r="Q771" s="308"/>
      <c r="R771" s="308">
        <v>0</v>
      </c>
      <c r="S771" s="308">
        <v>0</v>
      </c>
      <c r="T771" s="308">
        <f t="shared" si="327"/>
        <v>7402352.04</v>
      </c>
      <c r="U771" s="302">
        <f t="shared" si="316"/>
        <v>9572.419552566922</v>
      </c>
      <c r="V771" s="308">
        <v>9599.7632380706073</v>
      </c>
    </row>
    <row r="772" spans="1:22" ht="35.25" x14ac:dyDescent="0.5">
      <c r="A772" s="267">
        <v>677</v>
      </c>
      <c r="B772" s="267">
        <v>1</v>
      </c>
      <c r="C772" s="301">
        <f>SUBTOTAL(9,$B$733:B772)</f>
        <v>38</v>
      </c>
      <c r="D772" s="310" t="s">
        <v>581</v>
      </c>
      <c r="E772" s="311"/>
      <c r="F772" s="301">
        <v>1982</v>
      </c>
      <c r="G772" s="301" t="s">
        <v>17162</v>
      </c>
      <c r="H772" s="301">
        <v>2</v>
      </c>
      <c r="I772" s="301" t="s">
        <v>17036</v>
      </c>
      <c r="J772" s="312">
        <v>917.3</v>
      </c>
      <c r="K772" s="312">
        <v>878.3</v>
      </c>
      <c r="L772" s="313">
        <v>28</v>
      </c>
      <c r="M772" s="301" t="s">
        <v>17029</v>
      </c>
      <c r="N772" s="301" t="s">
        <v>17064</v>
      </c>
      <c r="O772" s="304" t="s">
        <v>17033</v>
      </c>
      <c r="P772" s="308">
        <v>10733008.819999998</v>
      </c>
      <c r="Q772" s="308"/>
      <c r="R772" s="308">
        <v>0</v>
      </c>
      <c r="S772" s="308">
        <v>0</v>
      </c>
      <c r="T772" s="308">
        <f t="shared" si="327"/>
        <v>10733008.819999998</v>
      </c>
      <c r="U772" s="302">
        <f t="shared" si="316"/>
        <v>11700.652807151422</v>
      </c>
      <c r="V772" s="308">
        <v>11734.39655510738</v>
      </c>
    </row>
    <row r="773" spans="1:22" ht="35.25" x14ac:dyDescent="0.5">
      <c r="A773" s="267">
        <v>678</v>
      </c>
      <c r="B773" s="267">
        <v>1</v>
      </c>
      <c r="C773" s="301">
        <f>SUBTOTAL(9,$B$733:B773)</f>
        <v>39</v>
      </c>
      <c r="D773" s="310" t="s">
        <v>571</v>
      </c>
      <c r="E773" s="311"/>
      <c r="F773" s="301">
        <v>1974</v>
      </c>
      <c r="G773" s="301" t="s">
        <v>17162</v>
      </c>
      <c r="H773" s="301">
        <v>5</v>
      </c>
      <c r="I773" s="301" t="s">
        <v>17032</v>
      </c>
      <c r="J773" s="312">
        <v>3544</v>
      </c>
      <c r="K773" s="312">
        <v>3379.1</v>
      </c>
      <c r="L773" s="313">
        <v>112</v>
      </c>
      <c r="M773" s="301" t="s">
        <v>17029</v>
      </c>
      <c r="N773" s="301" t="s">
        <v>17045</v>
      </c>
      <c r="O773" s="304" t="s">
        <v>17102</v>
      </c>
      <c r="P773" s="308">
        <v>11453009.489999998</v>
      </c>
      <c r="Q773" s="308"/>
      <c r="R773" s="308">
        <v>0</v>
      </c>
      <c r="S773" s="308">
        <v>0</v>
      </c>
      <c r="T773" s="308">
        <f t="shared" si="327"/>
        <v>11453009.489999998</v>
      </c>
      <c r="U773" s="302">
        <f t="shared" si="316"/>
        <v>3231.6618199774261</v>
      </c>
      <c r="V773" s="308">
        <v>3514.3947178329572</v>
      </c>
    </row>
    <row r="774" spans="1:22" ht="35.25" x14ac:dyDescent="0.5">
      <c r="A774" s="267">
        <v>679</v>
      </c>
      <c r="C774" s="309" t="s">
        <v>378</v>
      </c>
      <c r="D774" s="328"/>
      <c r="E774" s="300" t="s">
        <v>17012</v>
      </c>
      <c r="F774" s="301" t="s">
        <v>17012</v>
      </c>
      <c r="G774" s="301" t="s">
        <v>17012</v>
      </c>
      <c r="H774" s="301" t="s">
        <v>17012</v>
      </c>
      <c r="I774" s="301" t="s">
        <v>17012</v>
      </c>
      <c r="J774" s="306">
        <f>SUM(J775:J782)</f>
        <v>73696.67</v>
      </c>
      <c r="K774" s="306">
        <f t="shared" ref="K774:L774" si="328">SUM(K775:K782)</f>
        <v>62726.899999999994</v>
      </c>
      <c r="L774" s="307">
        <f t="shared" si="328"/>
        <v>2328</v>
      </c>
      <c r="M774" s="301" t="s">
        <v>17012</v>
      </c>
      <c r="N774" s="301" t="s">
        <v>17012</v>
      </c>
      <c r="O774" s="304" t="s">
        <v>17012</v>
      </c>
      <c r="P774" s="324">
        <v>77095279.090000004</v>
      </c>
      <c r="Q774" s="306">
        <f t="shared" ref="Q774:T774" si="329">SUM(Q775:Q782)</f>
        <v>0</v>
      </c>
      <c r="R774" s="306">
        <f t="shared" si="329"/>
        <v>0</v>
      </c>
      <c r="S774" s="306">
        <f t="shared" si="329"/>
        <v>0</v>
      </c>
      <c r="T774" s="306">
        <f t="shared" si="329"/>
        <v>77095279.090000004</v>
      </c>
      <c r="U774" s="302">
        <f t="shared" si="316"/>
        <v>1046.1161825900683</v>
      </c>
      <c r="V774" s="308">
        <f>MAX(V775:V782)</f>
        <v>19906.661427635889</v>
      </c>
    </row>
    <row r="775" spans="1:22" ht="35.25" x14ac:dyDescent="0.5">
      <c r="A775" s="267">
        <v>680</v>
      </c>
      <c r="B775" s="267">
        <v>1</v>
      </c>
      <c r="C775" s="301">
        <f>SUBTOTAL(9,$B$733:B775)</f>
        <v>40</v>
      </c>
      <c r="D775" s="328" t="s">
        <v>11319</v>
      </c>
      <c r="E775" s="344"/>
      <c r="F775" s="301">
        <v>1990</v>
      </c>
      <c r="G775" s="301" t="s">
        <v>17034</v>
      </c>
      <c r="H775" s="301">
        <v>9</v>
      </c>
      <c r="I775" s="301" t="s">
        <v>17044</v>
      </c>
      <c r="J775" s="312">
        <v>28464.2</v>
      </c>
      <c r="K775" s="312">
        <v>22228.1</v>
      </c>
      <c r="L775" s="313">
        <v>895</v>
      </c>
      <c r="M775" s="301" t="s">
        <v>17029</v>
      </c>
      <c r="N775" s="301" t="s">
        <v>17045</v>
      </c>
      <c r="O775" s="304" t="s">
        <v>17085</v>
      </c>
      <c r="P775" s="308">
        <v>2377560</v>
      </c>
      <c r="Q775" s="308"/>
      <c r="R775" s="308">
        <v>0</v>
      </c>
      <c r="S775" s="308">
        <v>0</v>
      </c>
      <c r="T775" s="308">
        <f t="shared" ref="T775:T782" si="330">P775-R775-S775</f>
        <v>2377560</v>
      </c>
      <c r="U775" s="302">
        <f t="shared" si="316"/>
        <v>83.528080887571051</v>
      </c>
      <c r="V775" s="308">
        <v>114.06250377667385</v>
      </c>
    </row>
    <row r="776" spans="1:22" ht="35.25" x14ac:dyDescent="0.5">
      <c r="A776" s="267">
        <v>681</v>
      </c>
      <c r="B776" s="267">
        <v>1</v>
      </c>
      <c r="C776" s="301">
        <f>SUBTOTAL(9,$B$733:B776)</f>
        <v>41</v>
      </c>
      <c r="D776" s="310" t="s">
        <v>446</v>
      </c>
      <c r="E776" s="311"/>
      <c r="F776" s="301">
        <v>1985</v>
      </c>
      <c r="G776" s="301" t="s">
        <v>17034</v>
      </c>
      <c r="H776" s="301">
        <v>5</v>
      </c>
      <c r="I776" s="301" t="s">
        <v>17035</v>
      </c>
      <c r="J776" s="312">
        <v>6235.5</v>
      </c>
      <c r="K776" s="312">
        <v>5578.6</v>
      </c>
      <c r="L776" s="313">
        <v>201</v>
      </c>
      <c r="M776" s="301" t="s">
        <v>17029</v>
      </c>
      <c r="N776" s="301" t="s">
        <v>17045</v>
      </c>
      <c r="O776" s="304" t="s">
        <v>17081</v>
      </c>
      <c r="P776" s="308">
        <v>10682613.92</v>
      </c>
      <c r="Q776" s="308"/>
      <c r="R776" s="308">
        <v>0</v>
      </c>
      <c r="S776" s="308">
        <v>0</v>
      </c>
      <c r="T776" s="308">
        <f t="shared" si="330"/>
        <v>10682613.92</v>
      </c>
      <c r="U776" s="302">
        <f t="shared" si="316"/>
        <v>1713.1928345762169</v>
      </c>
      <c r="V776" s="308">
        <v>1942.3123759121161</v>
      </c>
    </row>
    <row r="777" spans="1:22" ht="35.25" x14ac:dyDescent="0.5">
      <c r="A777" s="267">
        <v>682</v>
      </c>
      <c r="B777" s="267">
        <v>1</v>
      </c>
      <c r="C777" s="301">
        <f>SUBTOTAL(9,$B$733:B777)</f>
        <v>42</v>
      </c>
      <c r="D777" s="310" t="s">
        <v>447</v>
      </c>
      <c r="E777" s="311"/>
      <c r="F777" s="301">
        <v>1972</v>
      </c>
      <c r="G777" s="301" t="s">
        <v>17162</v>
      </c>
      <c r="H777" s="301">
        <v>5</v>
      </c>
      <c r="I777" s="301" t="s">
        <v>17031</v>
      </c>
      <c r="J777" s="312">
        <v>6486.8</v>
      </c>
      <c r="K777" s="312">
        <v>6251.6</v>
      </c>
      <c r="L777" s="313">
        <v>253</v>
      </c>
      <c r="M777" s="301" t="s">
        <v>17029</v>
      </c>
      <c r="N777" s="301" t="s">
        <v>17045</v>
      </c>
      <c r="O777" s="304" t="s">
        <v>17078</v>
      </c>
      <c r="P777" s="308">
        <v>22533360.080000002</v>
      </c>
      <c r="Q777" s="308"/>
      <c r="R777" s="308">
        <v>0</v>
      </c>
      <c r="S777" s="308">
        <v>0</v>
      </c>
      <c r="T777" s="308">
        <f t="shared" si="330"/>
        <v>22533360.080000002</v>
      </c>
      <c r="U777" s="302">
        <f t="shared" si="316"/>
        <v>3473.725115619412</v>
      </c>
      <c r="V777" s="308">
        <v>3938.2952966023308</v>
      </c>
    </row>
    <row r="778" spans="1:22" ht="35.25" x14ac:dyDescent="0.5">
      <c r="A778" s="267">
        <v>683</v>
      </c>
      <c r="B778" s="267">
        <v>1</v>
      </c>
      <c r="C778" s="301">
        <f>SUBTOTAL(9,$B$733:B778)</f>
        <v>43</v>
      </c>
      <c r="D778" s="310" t="s">
        <v>11461</v>
      </c>
      <c r="E778" s="311"/>
      <c r="F778" s="301">
        <v>1959</v>
      </c>
      <c r="G778" s="301" t="s">
        <v>17162</v>
      </c>
      <c r="H778" s="301">
        <v>2</v>
      </c>
      <c r="I778" s="301" t="s">
        <v>16980</v>
      </c>
      <c r="J778" s="312">
        <v>305.39999999999998</v>
      </c>
      <c r="K778" s="312">
        <v>284.39999999999998</v>
      </c>
      <c r="L778" s="313">
        <v>21</v>
      </c>
      <c r="M778" s="301" t="s">
        <v>17029</v>
      </c>
      <c r="N778" s="301" t="s">
        <v>17064</v>
      </c>
      <c r="O778" s="304" t="s">
        <v>17033</v>
      </c>
      <c r="P778" s="308">
        <v>4718336</v>
      </c>
      <c r="Q778" s="308"/>
      <c r="R778" s="308">
        <v>0</v>
      </c>
      <c r="S778" s="308">
        <v>0</v>
      </c>
      <c r="T778" s="308">
        <f t="shared" si="330"/>
        <v>4718336</v>
      </c>
      <c r="U778" s="302">
        <f t="shared" si="316"/>
        <v>15449.692206941718</v>
      </c>
      <c r="V778" s="308">
        <v>19906.661427635889</v>
      </c>
    </row>
    <row r="779" spans="1:22" ht="35.25" x14ac:dyDescent="0.5">
      <c r="A779" s="267">
        <v>684</v>
      </c>
      <c r="B779" s="267">
        <v>1</v>
      </c>
      <c r="C779" s="301">
        <f>SUBTOTAL(9,$B$733:B779)</f>
        <v>44</v>
      </c>
      <c r="D779" s="310" t="s">
        <v>448</v>
      </c>
      <c r="E779" s="311"/>
      <c r="F779" s="301">
        <v>1968</v>
      </c>
      <c r="G779" s="301" t="s">
        <v>17162</v>
      </c>
      <c r="H779" s="301">
        <v>5</v>
      </c>
      <c r="I779" s="301" t="s">
        <v>17032</v>
      </c>
      <c r="J779" s="312">
        <v>3635.2</v>
      </c>
      <c r="K779" s="312">
        <v>3358.8</v>
      </c>
      <c r="L779" s="313">
        <v>138</v>
      </c>
      <c r="M779" s="301" t="s">
        <v>17029</v>
      </c>
      <c r="N779" s="301" t="s">
        <v>17045</v>
      </c>
      <c r="O779" s="304" t="s">
        <v>17078</v>
      </c>
      <c r="P779" s="308">
        <v>10376037.890000001</v>
      </c>
      <c r="Q779" s="308"/>
      <c r="R779" s="308">
        <v>0</v>
      </c>
      <c r="S779" s="308">
        <v>0</v>
      </c>
      <c r="T779" s="308">
        <f t="shared" si="330"/>
        <v>10376037.890000001</v>
      </c>
      <c r="U779" s="302">
        <f t="shared" si="316"/>
        <v>2854.3238033670777</v>
      </c>
      <c r="V779" s="308">
        <v>3242.6776903609157</v>
      </c>
    </row>
    <row r="780" spans="1:22" ht="35.25" x14ac:dyDescent="0.5">
      <c r="A780" s="267">
        <v>685</v>
      </c>
      <c r="B780" s="267">
        <v>1</v>
      </c>
      <c r="C780" s="301">
        <f>SUBTOTAL(9,$B$733:B780)</f>
        <v>45</v>
      </c>
      <c r="D780" s="310" t="s">
        <v>449</v>
      </c>
      <c r="E780" s="311"/>
      <c r="F780" s="301">
        <v>1967</v>
      </c>
      <c r="G780" s="301" t="s">
        <v>17162</v>
      </c>
      <c r="H780" s="301">
        <v>5</v>
      </c>
      <c r="I780" s="301" t="s">
        <v>17035</v>
      </c>
      <c r="J780" s="312">
        <v>5101.55</v>
      </c>
      <c r="K780" s="312">
        <v>4098.1000000000004</v>
      </c>
      <c r="L780" s="313">
        <v>162</v>
      </c>
      <c r="M780" s="301" t="s">
        <v>17029</v>
      </c>
      <c r="N780" s="301" t="s">
        <v>17045</v>
      </c>
      <c r="O780" s="304" t="s">
        <v>17351</v>
      </c>
      <c r="P780" s="308">
        <v>14492032</v>
      </c>
      <c r="Q780" s="308"/>
      <c r="R780" s="308">
        <v>0</v>
      </c>
      <c r="S780" s="308">
        <v>0</v>
      </c>
      <c r="T780" s="308">
        <f t="shared" si="330"/>
        <v>14492032</v>
      </c>
      <c r="U780" s="302">
        <f t="shared" si="316"/>
        <v>2840.7115484509609</v>
      </c>
      <c r="V780" s="308">
        <v>3408.4728758906608</v>
      </c>
    </row>
    <row r="781" spans="1:22" ht="35.25" x14ac:dyDescent="0.5">
      <c r="A781" s="267">
        <v>686</v>
      </c>
      <c r="B781" s="267">
        <v>1</v>
      </c>
      <c r="C781" s="301">
        <f>SUBTOTAL(9,$B$733:B781)</f>
        <v>46</v>
      </c>
      <c r="D781" s="310" t="s">
        <v>451</v>
      </c>
      <c r="E781" s="311"/>
      <c r="F781" s="301">
        <v>1968</v>
      </c>
      <c r="G781" s="301" t="s">
        <v>17162</v>
      </c>
      <c r="H781" s="301">
        <v>5</v>
      </c>
      <c r="I781" s="301" t="s">
        <v>17032</v>
      </c>
      <c r="J781" s="312">
        <v>5226.22</v>
      </c>
      <c r="K781" s="312">
        <v>3272</v>
      </c>
      <c r="L781" s="313">
        <v>66</v>
      </c>
      <c r="M781" s="301" t="s">
        <v>17029</v>
      </c>
      <c r="N781" s="301" t="s">
        <v>17045</v>
      </c>
      <c r="O781" s="304" t="s">
        <v>17080</v>
      </c>
      <c r="P781" s="308">
        <v>9537779.2000000011</v>
      </c>
      <c r="Q781" s="308"/>
      <c r="R781" s="308">
        <v>0</v>
      </c>
      <c r="S781" s="308">
        <v>0</v>
      </c>
      <c r="T781" s="308">
        <f t="shared" si="330"/>
        <v>9537779.2000000011</v>
      </c>
      <c r="U781" s="302">
        <f t="shared" si="316"/>
        <v>1824.9861659095868</v>
      </c>
      <c r="V781" s="308">
        <v>2189.7386409297733</v>
      </c>
    </row>
    <row r="782" spans="1:22" ht="35.25" x14ac:dyDescent="0.5">
      <c r="A782" s="267">
        <v>687</v>
      </c>
      <c r="B782" s="267">
        <v>1</v>
      </c>
      <c r="C782" s="301">
        <f>SUBTOTAL(9,$B$733:B782)</f>
        <v>47</v>
      </c>
      <c r="D782" s="310" t="s">
        <v>417</v>
      </c>
      <c r="E782" s="311"/>
      <c r="F782" s="301">
        <v>1994</v>
      </c>
      <c r="G782" s="301" t="s">
        <v>17034</v>
      </c>
      <c r="H782" s="301">
        <v>9</v>
      </c>
      <c r="I782" s="301" t="s">
        <v>17038</v>
      </c>
      <c r="J782" s="312">
        <v>18241.8</v>
      </c>
      <c r="K782" s="312">
        <v>17655.3</v>
      </c>
      <c r="L782" s="313">
        <v>592</v>
      </c>
      <c r="M782" s="301" t="s">
        <v>17029</v>
      </c>
      <c r="N782" s="301" t="s">
        <v>17045</v>
      </c>
      <c r="O782" s="304" t="s">
        <v>17083</v>
      </c>
      <c r="P782" s="308">
        <v>2377560</v>
      </c>
      <c r="Q782" s="308"/>
      <c r="R782" s="308">
        <v>0</v>
      </c>
      <c r="S782" s="308">
        <v>0</v>
      </c>
      <c r="T782" s="308">
        <f t="shared" si="330"/>
        <v>2377560</v>
      </c>
      <c r="U782" s="302">
        <f t="shared" si="316"/>
        <v>130.33582212281684</v>
      </c>
      <c r="V782" s="308">
        <v>177.98122553695359</v>
      </c>
    </row>
    <row r="783" spans="1:22" ht="35.25" x14ac:dyDescent="0.5">
      <c r="A783" s="267">
        <v>688</v>
      </c>
      <c r="C783" s="309" t="s">
        <v>199</v>
      </c>
      <c r="D783" s="328"/>
      <c r="E783" s="300" t="s">
        <v>17012</v>
      </c>
      <c r="F783" s="301" t="s">
        <v>17012</v>
      </c>
      <c r="G783" s="301" t="s">
        <v>17012</v>
      </c>
      <c r="H783" s="301" t="s">
        <v>17012</v>
      </c>
      <c r="I783" s="301" t="s">
        <v>17012</v>
      </c>
      <c r="J783" s="306">
        <f>SUM(J784:J792)</f>
        <v>24789.8</v>
      </c>
      <c r="K783" s="306">
        <f t="shared" ref="K783:L783" si="331">SUM(K784:K792)</f>
        <v>18552.48</v>
      </c>
      <c r="L783" s="307">
        <f t="shared" si="331"/>
        <v>702</v>
      </c>
      <c r="M783" s="301" t="s">
        <v>17012</v>
      </c>
      <c r="N783" s="301" t="s">
        <v>17012</v>
      </c>
      <c r="O783" s="304" t="s">
        <v>17012</v>
      </c>
      <c r="P783" s="324">
        <v>61634819.170000002</v>
      </c>
      <c r="Q783" s="306">
        <f t="shared" ref="Q783:T783" si="332">SUM(Q784:Q792)</f>
        <v>0</v>
      </c>
      <c r="R783" s="306">
        <f t="shared" si="332"/>
        <v>0</v>
      </c>
      <c r="S783" s="306">
        <f t="shared" si="332"/>
        <v>0</v>
      </c>
      <c r="T783" s="306">
        <f t="shared" si="332"/>
        <v>61634819.170000002</v>
      </c>
      <c r="U783" s="302">
        <f t="shared" si="316"/>
        <v>2486.2975566563669</v>
      </c>
      <c r="V783" s="308">
        <f>MAX(V784:V792)</f>
        <v>9362.6710472279265</v>
      </c>
    </row>
    <row r="784" spans="1:22" ht="35.25" x14ac:dyDescent="0.5">
      <c r="A784" s="267">
        <v>689</v>
      </c>
      <c r="B784" s="267">
        <v>1</v>
      </c>
      <c r="C784" s="301">
        <f>SUBTOTAL(9,$B$733:B784)</f>
        <v>48</v>
      </c>
      <c r="D784" s="310" t="s">
        <v>210</v>
      </c>
      <c r="E784" s="311"/>
      <c r="F784" s="301">
        <v>1970</v>
      </c>
      <c r="G784" s="301" t="s">
        <v>17162</v>
      </c>
      <c r="H784" s="301">
        <v>5</v>
      </c>
      <c r="I784" s="301" t="s">
        <v>17039</v>
      </c>
      <c r="J784" s="312">
        <v>3793.69</v>
      </c>
      <c r="K784" s="312">
        <v>3499.5</v>
      </c>
      <c r="L784" s="313">
        <v>99</v>
      </c>
      <c r="M784" s="301" t="s">
        <v>17029</v>
      </c>
      <c r="N784" s="301" t="s">
        <v>17045</v>
      </c>
      <c r="O784" s="304" t="s">
        <v>17090</v>
      </c>
      <c r="P784" s="308">
        <v>9975910.4000000004</v>
      </c>
      <c r="Q784" s="308"/>
      <c r="R784" s="308">
        <v>0</v>
      </c>
      <c r="S784" s="308">
        <v>0</v>
      </c>
      <c r="T784" s="308">
        <f t="shared" ref="T784:T792" si="333">P784-R784-S784</f>
        <v>9975910.4000000004</v>
      </c>
      <c r="U784" s="302">
        <f t="shared" si="316"/>
        <v>2629.606109091676</v>
      </c>
      <c r="V784" s="308">
        <v>3155.1746610819546</v>
      </c>
    </row>
    <row r="785" spans="1:22" ht="35.25" x14ac:dyDescent="0.5">
      <c r="A785" s="267">
        <v>690</v>
      </c>
      <c r="B785" s="267">
        <v>1</v>
      </c>
      <c r="C785" s="301">
        <f>SUBTOTAL(9,$B$733:B785)</f>
        <v>49</v>
      </c>
      <c r="D785" s="310" t="s">
        <v>211</v>
      </c>
      <c r="E785" s="311"/>
      <c r="F785" s="301">
        <v>1952</v>
      </c>
      <c r="G785" s="301" t="s">
        <v>17037</v>
      </c>
      <c r="H785" s="301">
        <v>2</v>
      </c>
      <c r="I785" s="301" t="s">
        <v>16982</v>
      </c>
      <c r="J785" s="312">
        <v>880.2</v>
      </c>
      <c r="K785" s="312">
        <v>825</v>
      </c>
      <c r="L785" s="313">
        <v>47</v>
      </c>
      <c r="M785" s="301" t="s">
        <v>17029</v>
      </c>
      <c r="N785" s="301" t="s">
        <v>17064</v>
      </c>
      <c r="O785" s="304" t="s">
        <v>17033</v>
      </c>
      <c r="P785" s="308">
        <v>6277072</v>
      </c>
      <c r="Q785" s="308"/>
      <c r="R785" s="308">
        <v>0</v>
      </c>
      <c r="S785" s="308">
        <v>0</v>
      </c>
      <c r="T785" s="308">
        <f t="shared" si="333"/>
        <v>6277072</v>
      </c>
      <c r="U785" s="302">
        <f t="shared" si="316"/>
        <v>7131.4155873665077</v>
      </c>
      <c r="V785" s="308">
        <v>9188.7057486934773</v>
      </c>
    </row>
    <row r="786" spans="1:22" ht="35.25" x14ac:dyDescent="0.5">
      <c r="A786" s="267">
        <v>691</v>
      </c>
      <c r="B786" s="267">
        <v>1</v>
      </c>
      <c r="C786" s="301">
        <f>SUBTOTAL(9,$B$733:B786)</f>
        <v>50</v>
      </c>
      <c r="D786" s="310" t="s">
        <v>212</v>
      </c>
      <c r="E786" s="311"/>
      <c r="F786" s="301">
        <v>1963</v>
      </c>
      <c r="G786" s="301" t="s">
        <v>17162</v>
      </c>
      <c r="H786" s="301">
        <v>4</v>
      </c>
      <c r="I786" s="301" t="s">
        <v>17032</v>
      </c>
      <c r="J786" s="312">
        <v>3279.71</v>
      </c>
      <c r="K786" s="312">
        <v>2573.98</v>
      </c>
      <c r="L786" s="313">
        <v>82</v>
      </c>
      <c r="M786" s="301" t="s">
        <v>17029</v>
      </c>
      <c r="N786" s="301" t="s">
        <v>17045</v>
      </c>
      <c r="O786" s="304" t="s">
        <v>17088</v>
      </c>
      <c r="P786" s="308">
        <v>9664163.1999999993</v>
      </c>
      <c r="Q786" s="308"/>
      <c r="R786" s="308">
        <v>0</v>
      </c>
      <c r="S786" s="308">
        <v>0</v>
      </c>
      <c r="T786" s="308">
        <f t="shared" si="333"/>
        <v>9664163.1999999993</v>
      </c>
      <c r="U786" s="302">
        <f t="shared" si="316"/>
        <v>2946.6517466483315</v>
      </c>
      <c r="V786" s="308">
        <v>3796.7098554445361</v>
      </c>
    </row>
    <row r="787" spans="1:22" ht="35.25" x14ac:dyDescent="0.5">
      <c r="A787" s="267">
        <v>692</v>
      </c>
      <c r="B787" s="267">
        <v>1</v>
      </c>
      <c r="C787" s="301">
        <f>SUBTOTAL(9,$B$733:B787)</f>
        <v>51</v>
      </c>
      <c r="D787" s="310" t="s">
        <v>213</v>
      </c>
      <c r="E787" s="311"/>
      <c r="F787" s="301">
        <v>1966</v>
      </c>
      <c r="G787" s="301" t="s">
        <v>17162</v>
      </c>
      <c r="H787" s="301">
        <v>4</v>
      </c>
      <c r="I787" s="301" t="s">
        <v>17032</v>
      </c>
      <c r="J787" s="312">
        <v>3387.6</v>
      </c>
      <c r="K787" s="312">
        <v>2564.1999999999998</v>
      </c>
      <c r="L787" s="313">
        <v>92</v>
      </c>
      <c r="M787" s="301" t="s">
        <v>17029</v>
      </c>
      <c r="N787" s="301" t="s">
        <v>17045</v>
      </c>
      <c r="O787" s="304" t="s">
        <v>17088</v>
      </c>
      <c r="P787" s="308">
        <v>9689440</v>
      </c>
      <c r="Q787" s="308"/>
      <c r="R787" s="308">
        <v>0</v>
      </c>
      <c r="S787" s="308">
        <v>0</v>
      </c>
      <c r="T787" s="308">
        <f t="shared" si="333"/>
        <v>9689440</v>
      </c>
      <c r="U787" s="302">
        <f t="shared" ref="U787:U850" si="334">P787/J787</f>
        <v>2860.266855590979</v>
      </c>
      <c r="V787" s="308">
        <v>3685.4044161057977</v>
      </c>
    </row>
    <row r="788" spans="1:22" ht="35.25" x14ac:dyDescent="0.5">
      <c r="A788" s="267">
        <v>693</v>
      </c>
      <c r="B788" s="267">
        <v>1</v>
      </c>
      <c r="C788" s="301">
        <f>SUBTOTAL(9,$B$733:B788)</f>
        <v>52</v>
      </c>
      <c r="D788" s="310" t="s">
        <v>214</v>
      </c>
      <c r="E788" s="311"/>
      <c r="F788" s="301">
        <v>1979</v>
      </c>
      <c r="G788" s="301" t="s">
        <v>17162</v>
      </c>
      <c r="H788" s="301">
        <v>2</v>
      </c>
      <c r="I788" s="301" t="s">
        <v>17036</v>
      </c>
      <c r="J788" s="312">
        <v>988.4</v>
      </c>
      <c r="K788" s="312">
        <v>853</v>
      </c>
      <c r="L788" s="313">
        <v>36</v>
      </c>
      <c r="M788" s="301" t="s">
        <v>17029</v>
      </c>
      <c r="N788" s="301" t="s">
        <v>17079</v>
      </c>
      <c r="O788" s="304" t="s">
        <v>17094</v>
      </c>
      <c r="P788" s="308">
        <v>5788942.3700000001</v>
      </c>
      <c r="Q788" s="308"/>
      <c r="R788" s="308">
        <v>0</v>
      </c>
      <c r="S788" s="308">
        <v>0</v>
      </c>
      <c r="T788" s="308">
        <f t="shared" si="333"/>
        <v>5788942.3700000001</v>
      </c>
      <c r="U788" s="302">
        <f t="shared" si="334"/>
        <v>5856.8822035613111</v>
      </c>
      <c r="V788" s="308">
        <v>7130.585803318495</v>
      </c>
    </row>
    <row r="789" spans="1:22" ht="35.25" x14ac:dyDescent="0.5">
      <c r="A789" s="267">
        <v>694</v>
      </c>
      <c r="B789" s="267">
        <v>1</v>
      </c>
      <c r="C789" s="301">
        <f>SUBTOTAL(9,$B$733:B789)</f>
        <v>53</v>
      </c>
      <c r="D789" s="310" t="s">
        <v>13889</v>
      </c>
      <c r="E789" s="311"/>
      <c r="F789" s="301">
        <v>1971</v>
      </c>
      <c r="G789" s="301" t="s">
        <v>17162</v>
      </c>
      <c r="H789" s="301">
        <v>9</v>
      </c>
      <c r="I789" s="301" t="s">
        <v>16980</v>
      </c>
      <c r="J789" s="312">
        <v>2801.6</v>
      </c>
      <c r="K789" s="312">
        <v>2270.4</v>
      </c>
      <c r="L789" s="313">
        <v>77</v>
      </c>
      <c r="M789" s="301" t="s">
        <v>17029</v>
      </c>
      <c r="N789" s="301" t="s">
        <v>17045</v>
      </c>
      <c r="O789" s="304" t="s">
        <v>17088</v>
      </c>
      <c r="P789" s="308">
        <v>2457800</v>
      </c>
      <c r="Q789" s="308"/>
      <c r="R789" s="308">
        <v>0</v>
      </c>
      <c r="S789" s="308">
        <v>0</v>
      </c>
      <c r="T789" s="308">
        <f t="shared" si="333"/>
        <v>2457800</v>
      </c>
      <c r="U789" s="302">
        <f t="shared" si="334"/>
        <v>877.28440890919478</v>
      </c>
      <c r="V789" s="308">
        <v>1158.8727584237579</v>
      </c>
    </row>
    <row r="790" spans="1:22" ht="35.25" x14ac:dyDescent="0.5">
      <c r="A790" s="267">
        <v>695</v>
      </c>
      <c r="B790" s="267">
        <v>1</v>
      </c>
      <c r="C790" s="301">
        <f>SUBTOTAL(9,$B$733:B790)</f>
        <v>54</v>
      </c>
      <c r="D790" s="310" t="s">
        <v>216</v>
      </c>
      <c r="E790" s="311"/>
      <c r="F790" s="301">
        <v>1941</v>
      </c>
      <c r="G790" s="301" t="s">
        <v>17037</v>
      </c>
      <c r="H790" s="301">
        <v>2</v>
      </c>
      <c r="I790" s="301" t="s">
        <v>16982</v>
      </c>
      <c r="J790" s="312">
        <v>730.5</v>
      </c>
      <c r="K790" s="312">
        <v>661.6</v>
      </c>
      <c r="L790" s="313">
        <v>21</v>
      </c>
      <c r="M790" s="301" t="s">
        <v>17029</v>
      </c>
      <c r="N790" s="301" t="s">
        <v>17045</v>
      </c>
      <c r="O790" s="304" t="s">
        <v>17092</v>
      </c>
      <c r="P790" s="308">
        <v>5308128</v>
      </c>
      <c r="Q790" s="308"/>
      <c r="R790" s="308">
        <v>0</v>
      </c>
      <c r="S790" s="308">
        <v>0</v>
      </c>
      <c r="T790" s="308">
        <f t="shared" si="333"/>
        <v>5308128</v>
      </c>
      <c r="U790" s="302">
        <f t="shared" si="334"/>
        <v>7266.4312114989734</v>
      </c>
      <c r="V790" s="308">
        <v>9362.6710472279265</v>
      </c>
    </row>
    <row r="791" spans="1:22" ht="35.25" x14ac:dyDescent="0.5">
      <c r="A791" s="267">
        <v>696</v>
      </c>
      <c r="B791" s="267">
        <v>1</v>
      </c>
      <c r="C791" s="301">
        <f>SUBTOTAL(9,$B$733:B791)</f>
        <v>55</v>
      </c>
      <c r="D791" s="310" t="s">
        <v>217</v>
      </c>
      <c r="E791" s="311"/>
      <c r="F791" s="301">
        <v>1970</v>
      </c>
      <c r="G791" s="301" t="s">
        <v>17162</v>
      </c>
      <c r="H791" s="301">
        <v>5</v>
      </c>
      <c r="I791" s="301" t="s">
        <v>16982</v>
      </c>
      <c r="J791" s="312">
        <v>3954.3</v>
      </c>
      <c r="K791" s="312">
        <v>1420.7</v>
      </c>
      <c r="L791" s="313">
        <v>102</v>
      </c>
      <c r="M791" s="301" t="s">
        <v>17029</v>
      </c>
      <c r="N791" s="301" t="s">
        <v>17045</v>
      </c>
      <c r="O791" s="304" t="s">
        <v>17090</v>
      </c>
      <c r="P791" s="308">
        <v>7557763.2000000002</v>
      </c>
      <c r="Q791" s="308"/>
      <c r="R791" s="308">
        <v>0</v>
      </c>
      <c r="S791" s="308">
        <v>0</v>
      </c>
      <c r="T791" s="308">
        <f t="shared" si="333"/>
        <v>7557763.2000000002</v>
      </c>
      <c r="U791" s="302">
        <f t="shared" si="334"/>
        <v>1911.2771413398073</v>
      </c>
      <c r="V791" s="308">
        <v>2293.2762385251499</v>
      </c>
    </row>
    <row r="792" spans="1:22" ht="35.25" x14ac:dyDescent="0.5">
      <c r="A792" s="267">
        <v>697</v>
      </c>
      <c r="B792" s="267">
        <v>1</v>
      </c>
      <c r="C792" s="301">
        <f>SUBTOTAL(9,$B$733:B792)</f>
        <v>56</v>
      </c>
      <c r="D792" s="310" t="s">
        <v>218</v>
      </c>
      <c r="E792" s="311"/>
      <c r="F792" s="301">
        <v>1994</v>
      </c>
      <c r="G792" s="301" t="s">
        <v>17034</v>
      </c>
      <c r="H792" s="301">
        <v>9</v>
      </c>
      <c r="I792" s="301" t="s">
        <v>16982</v>
      </c>
      <c r="J792" s="312">
        <v>4973.8</v>
      </c>
      <c r="K792" s="312">
        <v>3884.1</v>
      </c>
      <c r="L792" s="313">
        <v>146</v>
      </c>
      <c r="M792" s="301" t="s">
        <v>17029</v>
      </c>
      <c r="N792" s="301" t="s">
        <v>17045</v>
      </c>
      <c r="O792" s="304" t="s">
        <v>17088</v>
      </c>
      <c r="P792" s="308">
        <v>4915600</v>
      </c>
      <c r="Q792" s="308"/>
      <c r="R792" s="308">
        <v>0</v>
      </c>
      <c r="S792" s="308">
        <v>0</v>
      </c>
      <c r="T792" s="308">
        <f t="shared" si="333"/>
        <v>4915600</v>
      </c>
      <c r="U792" s="302">
        <f t="shared" si="334"/>
        <v>988.29868510997619</v>
      </c>
      <c r="V792" s="308">
        <v>1305.5200932888333</v>
      </c>
    </row>
    <row r="793" spans="1:22" ht="35.25" x14ac:dyDescent="0.5">
      <c r="A793" s="267">
        <v>698</v>
      </c>
      <c r="C793" s="309" t="s">
        <v>507</v>
      </c>
      <c r="D793" s="328"/>
      <c r="E793" s="300" t="s">
        <v>17012</v>
      </c>
      <c r="F793" s="301" t="s">
        <v>17012</v>
      </c>
      <c r="G793" s="301" t="s">
        <v>17012</v>
      </c>
      <c r="H793" s="301" t="s">
        <v>17012</v>
      </c>
      <c r="I793" s="301" t="s">
        <v>17012</v>
      </c>
      <c r="J793" s="306">
        <f>SUM(J794:J800)</f>
        <v>21754.479999999996</v>
      </c>
      <c r="K793" s="306">
        <f t="shared" ref="K793:L793" si="335">SUM(K794:K800)</f>
        <v>15755.079999999998</v>
      </c>
      <c r="L793" s="307">
        <f t="shared" si="335"/>
        <v>553</v>
      </c>
      <c r="M793" s="301" t="s">
        <v>17012</v>
      </c>
      <c r="N793" s="301" t="s">
        <v>17012</v>
      </c>
      <c r="O793" s="304" t="s">
        <v>17012</v>
      </c>
      <c r="P793" s="324">
        <v>56471101.200000003</v>
      </c>
      <c r="Q793" s="306">
        <f t="shared" ref="Q793:T793" si="336">SUM(Q794:Q800)</f>
        <v>0</v>
      </c>
      <c r="R793" s="306">
        <f t="shared" si="336"/>
        <v>0</v>
      </c>
      <c r="S793" s="306">
        <f t="shared" si="336"/>
        <v>0</v>
      </c>
      <c r="T793" s="306">
        <f t="shared" si="336"/>
        <v>56471101.200000003</v>
      </c>
      <c r="U793" s="302">
        <f t="shared" si="334"/>
        <v>2595.8377860560222</v>
      </c>
      <c r="V793" s="308">
        <f>MAX(V794:V800)</f>
        <v>10289.754704343541</v>
      </c>
    </row>
    <row r="794" spans="1:22" ht="35.25" x14ac:dyDescent="0.5">
      <c r="A794" s="267">
        <v>699</v>
      </c>
      <c r="B794" s="267">
        <v>1</v>
      </c>
      <c r="C794" s="301">
        <f>SUBTOTAL(9,$B$733:B794)</f>
        <v>57</v>
      </c>
      <c r="D794" s="310" t="s">
        <v>554</v>
      </c>
      <c r="E794" s="311"/>
      <c r="F794" s="301">
        <v>1970</v>
      </c>
      <c r="G794" s="301" t="s">
        <v>17162</v>
      </c>
      <c r="H794" s="301">
        <v>2</v>
      </c>
      <c r="I794" s="301" t="s">
        <v>16982</v>
      </c>
      <c r="J794" s="312">
        <v>791.29</v>
      </c>
      <c r="K794" s="312">
        <v>743.29</v>
      </c>
      <c r="L794" s="313">
        <v>31</v>
      </c>
      <c r="M794" s="301" t="s">
        <v>17029</v>
      </c>
      <c r="N794" s="301" t="s">
        <v>17045</v>
      </c>
      <c r="O794" s="304" t="s">
        <v>17106</v>
      </c>
      <c r="P794" s="308">
        <v>6319200</v>
      </c>
      <c r="Q794" s="308"/>
      <c r="R794" s="308">
        <v>0</v>
      </c>
      <c r="S794" s="308">
        <v>0</v>
      </c>
      <c r="T794" s="308">
        <f t="shared" ref="T794:T812" si="337">P794-R794-S794</f>
        <v>6319200</v>
      </c>
      <c r="U794" s="302">
        <f t="shared" si="334"/>
        <v>7985.9469979400728</v>
      </c>
      <c r="V794" s="308">
        <v>10289.754704343541</v>
      </c>
    </row>
    <row r="795" spans="1:22" ht="35.25" x14ac:dyDescent="0.5">
      <c r="A795" s="267">
        <v>700</v>
      </c>
      <c r="B795" s="267">
        <v>1</v>
      </c>
      <c r="C795" s="301">
        <f>SUBTOTAL(9,$B$733:B795)</f>
        <v>58</v>
      </c>
      <c r="D795" s="310" t="s">
        <v>3337</v>
      </c>
      <c r="E795" s="311"/>
      <c r="F795" s="301">
        <v>1976</v>
      </c>
      <c r="G795" s="301" t="s">
        <v>17162</v>
      </c>
      <c r="H795" s="301">
        <v>3</v>
      </c>
      <c r="I795" s="301" t="s">
        <v>16982</v>
      </c>
      <c r="J795" s="312">
        <v>1655.19</v>
      </c>
      <c r="K795" s="312">
        <v>1064.29</v>
      </c>
      <c r="L795" s="313">
        <v>30</v>
      </c>
      <c r="M795" s="301" t="s">
        <v>17029</v>
      </c>
      <c r="N795" s="301" t="s">
        <v>17045</v>
      </c>
      <c r="O795" s="304" t="s">
        <v>17118</v>
      </c>
      <c r="P795" s="308">
        <v>4657250.3999999994</v>
      </c>
      <c r="Q795" s="308"/>
      <c r="R795" s="308">
        <v>0</v>
      </c>
      <c r="S795" s="308">
        <v>0</v>
      </c>
      <c r="T795" s="308">
        <f t="shared" si="337"/>
        <v>4657250.3999999994</v>
      </c>
      <c r="U795" s="302">
        <f t="shared" si="334"/>
        <v>2813.7255541659865</v>
      </c>
      <c r="V795" s="308">
        <v>3625.4367534844941</v>
      </c>
    </row>
    <row r="796" spans="1:22" ht="35.25" x14ac:dyDescent="0.5">
      <c r="A796" s="267">
        <v>701</v>
      </c>
      <c r="B796" s="267">
        <v>1</v>
      </c>
      <c r="C796" s="301">
        <f>SUBTOTAL(9,$B$733:B796)</f>
        <v>59</v>
      </c>
      <c r="D796" s="310" t="s">
        <v>555</v>
      </c>
      <c r="E796" s="311"/>
      <c r="F796" s="301">
        <v>1980</v>
      </c>
      <c r="G796" s="301" t="s">
        <v>17162</v>
      </c>
      <c r="H796" s="301">
        <v>3</v>
      </c>
      <c r="I796" s="301" t="s">
        <v>16982</v>
      </c>
      <c r="J796" s="312">
        <v>1224.3</v>
      </c>
      <c r="K796" s="312">
        <v>1127.2</v>
      </c>
      <c r="L796" s="313">
        <v>34</v>
      </c>
      <c r="M796" s="301" t="s">
        <v>17029</v>
      </c>
      <c r="N796" s="301" t="s">
        <v>17064</v>
      </c>
      <c r="O796" s="304" t="s">
        <v>17033</v>
      </c>
      <c r="P796" s="308">
        <v>5139616</v>
      </c>
      <c r="Q796" s="308"/>
      <c r="R796" s="308">
        <v>0</v>
      </c>
      <c r="S796" s="308">
        <v>0</v>
      </c>
      <c r="T796" s="308">
        <f t="shared" si="337"/>
        <v>5139616</v>
      </c>
      <c r="U796" s="302">
        <f t="shared" si="334"/>
        <v>4198.0037572490401</v>
      </c>
      <c r="V796" s="308">
        <v>5409.0552969043529</v>
      </c>
    </row>
    <row r="797" spans="1:22" ht="35.25" x14ac:dyDescent="0.5">
      <c r="A797" s="267">
        <v>702</v>
      </c>
      <c r="B797" s="267">
        <v>1</v>
      </c>
      <c r="C797" s="301">
        <f>SUBTOTAL(9,$B$733:B797)</f>
        <v>60</v>
      </c>
      <c r="D797" s="310" t="s">
        <v>556</v>
      </c>
      <c r="E797" s="311"/>
      <c r="F797" s="301">
        <v>1977</v>
      </c>
      <c r="G797" s="301" t="s">
        <v>17162</v>
      </c>
      <c r="H797" s="301">
        <v>5</v>
      </c>
      <c r="I797" s="301" t="s">
        <v>17035</v>
      </c>
      <c r="J797" s="312">
        <v>6351.5</v>
      </c>
      <c r="K797" s="312">
        <v>3817.5</v>
      </c>
      <c r="L797" s="313">
        <v>145</v>
      </c>
      <c r="M797" s="301" t="s">
        <v>17029</v>
      </c>
      <c r="N797" s="301" t="s">
        <v>17045</v>
      </c>
      <c r="O797" s="304" t="s">
        <v>17106</v>
      </c>
      <c r="P797" s="308">
        <v>11220000</v>
      </c>
      <c r="Q797" s="308"/>
      <c r="R797" s="308">
        <v>0</v>
      </c>
      <c r="S797" s="308">
        <v>0</v>
      </c>
      <c r="T797" s="308">
        <f t="shared" si="337"/>
        <v>11220000</v>
      </c>
      <c r="U797" s="302">
        <f t="shared" si="334"/>
        <v>1766.5118475950562</v>
      </c>
      <c r="V797" s="308">
        <v>2101.0247658033536</v>
      </c>
    </row>
    <row r="798" spans="1:22" ht="35.25" x14ac:dyDescent="0.5">
      <c r="A798" s="267">
        <v>703</v>
      </c>
      <c r="B798" s="267">
        <v>1</v>
      </c>
      <c r="C798" s="301">
        <f>SUBTOTAL(9,$B$733:B798)</f>
        <v>61</v>
      </c>
      <c r="D798" s="310" t="s">
        <v>557</v>
      </c>
      <c r="E798" s="311"/>
      <c r="F798" s="301">
        <v>1998</v>
      </c>
      <c r="G798" s="301" t="s">
        <v>17034</v>
      </c>
      <c r="H798" s="301">
        <v>6</v>
      </c>
      <c r="I798" s="301" t="s">
        <v>17035</v>
      </c>
      <c r="J798" s="312">
        <v>7459.8</v>
      </c>
      <c r="K798" s="312">
        <v>5573.5</v>
      </c>
      <c r="L798" s="313">
        <v>210</v>
      </c>
      <c r="M798" s="301" t="s">
        <v>17029</v>
      </c>
      <c r="N798" s="301" t="s">
        <v>17045</v>
      </c>
      <c r="O798" s="304" t="s">
        <v>17103</v>
      </c>
      <c r="P798" s="308">
        <v>15166080</v>
      </c>
      <c r="Q798" s="308"/>
      <c r="R798" s="308">
        <v>0</v>
      </c>
      <c r="S798" s="308">
        <v>0</v>
      </c>
      <c r="T798" s="308">
        <f t="shared" si="337"/>
        <v>15166080</v>
      </c>
      <c r="U798" s="302">
        <f t="shared" si="334"/>
        <v>2033.041100297595</v>
      </c>
      <c r="V798" s="308">
        <v>2439.3766588916592</v>
      </c>
    </row>
    <row r="799" spans="1:22" ht="35.25" x14ac:dyDescent="0.5">
      <c r="A799" s="267">
        <v>704</v>
      </c>
      <c r="B799" s="267">
        <v>1</v>
      </c>
      <c r="C799" s="301">
        <f>SUBTOTAL(9,$B$733:B799)</f>
        <v>62</v>
      </c>
      <c r="D799" s="310" t="s">
        <v>558</v>
      </c>
      <c r="E799" s="311"/>
      <c r="F799" s="301">
        <v>1959</v>
      </c>
      <c r="G799" s="301" t="s">
        <v>17162</v>
      </c>
      <c r="H799" s="301">
        <v>2</v>
      </c>
      <c r="I799" s="301" t="s">
        <v>16982</v>
      </c>
      <c r="J799" s="312">
        <v>1038.8</v>
      </c>
      <c r="K799" s="312">
        <v>549</v>
      </c>
      <c r="L799" s="313">
        <v>20</v>
      </c>
      <c r="M799" s="301" t="s">
        <v>17029</v>
      </c>
      <c r="N799" s="301" t="s">
        <v>17045</v>
      </c>
      <c r="O799" s="304" t="s">
        <v>17107</v>
      </c>
      <c r="P799" s="308">
        <v>4280204.8000000007</v>
      </c>
      <c r="Q799" s="308"/>
      <c r="R799" s="308">
        <v>0</v>
      </c>
      <c r="S799" s="308">
        <v>0</v>
      </c>
      <c r="T799" s="308">
        <f t="shared" si="337"/>
        <v>4280204.8000000007</v>
      </c>
      <c r="U799" s="302">
        <f t="shared" si="334"/>
        <v>4120.3357720446675</v>
      </c>
      <c r="V799" s="308">
        <v>5308.9814401232188</v>
      </c>
    </row>
    <row r="800" spans="1:22" ht="35.25" x14ac:dyDescent="0.5">
      <c r="A800" s="267">
        <v>705</v>
      </c>
      <c r="B800" s="267">
        <v>1</v>
      </c>
      <c r="C800" s="301">
        <f>SUBTOTAL(9,$B$733:B800)</f>
        <v>63</v>
      </c>
      <c r="D800" s="310" t="s">
        <v>3679</v>
      </c>
      <c r="E800" s="311"/>
      <c r="F800" s="301">
        <v>1989</v>
      </c>
      <c r="G800" s="301" t="s">
        <v>17034</v>
      </c>
      <c r="H800" s="301">
        <v>5</v>
      </c>
      <c r="I800" s="301" t="s">
        <v>17032</v>
      </c>
      <c r="J800" s="312">
        <v>3233.6</v>
      </c>
      <c r="K800" s="312">
        <v>2880.3</v>
      </c>
      <c r="L800" s="313">
        <v>83</v>
      </c>
      <c r="M800" s="301" t="s">
        <v>17029</v>
      </c>
      <c r="N800" s="301" t="s">
        <v>17045</v>
      </c>
      <c r="O800" s="304" t="s">
        <v>17119</v>
      </c>
      <c r="P800" s="308">
        <v>9688750</v>
      </c>
      <c r="Q800" s="308"/>
      <c r="R800" s="308">
        <v>0</v>
      </c>
      <c r="S800" s="308">
        <v>0</v>
      </c>
      <c r="T800" s="308">
        <f t="shared" si="337"/>
        <v>9688750</v>
      </c>
      <c r="U800" s="302">
        <f t="shared" si="334"/>
        <v>2996.2735032162295</v>
      </c>
      <c r="V800" s="308">
        <v>3595.3823911429986</v>
      </c>
    </row>
    <row r="801" spans="1:22" ht="35.25" x14ac:dyDescent="0.5">
      <c r="A801" s="267">
        <v>706</v>
      </c>
      <c r="C801" s="309" t="s">
        <v>532</v>
      </c>
      <c r="D801" s="328"/>
      <c r="E801" s="300" t="s">
        <v>17012</v>
      </c>
      <c r="F801" s="301" t="s">
        <v>17012</v>
      </c>
      <c r="G801" s="301" t="s">
        <v>17012</v>
      </c>
      <c r="H801" s="301" t="s">
        <v>17012</v>
      </c>
      <c r="I801" s="301" t="s">
        <v>17012</v>
      </c>
      <c r="J801" s="306">
        <f>J802+J803</f>
        <v>12900.900000000001</v>
      </c>
      <c r="K801" s="306">
        <f t="shared" ref="K801:L801" si="338">K802+K803</f>
        <v>7528.8</v>
      </c>
      <c r="L801" s="307">
        <f t="shared" si="338"/>
        <v>373</v>
      </c>
      <c r="M801" s="301" t="s">
        <v>17012</v>
      </c>
      <c r="N801" s="301" t="s">
        <v>17012</v>
      </c>
      <c r="O801" s="304" t="s">
        <v>17012</v>
      </c>
      <c r="P801" s="324">
        <v>17708184.119999997</v>
      </c>
      <c r="Q801" s="306">
        <f t="shared" ref="Q801:T801" si="339">Q802+Q803</f>
        <v>0</v>
      </c>
      <c r="R801" s="306">
        <f t="shared" si="339"/>
        <v>0</v>
      </c>
      <c r="S801" s="306">
        <f t="shared" si="339"/>
        <v>0</v>
      </c>
      <c r="T801" s="306">
        <f t="shared" si="339"/>
        <v>17708184.119999997</v>
      </c>
      <c r="U801" s="302">
        <f t="shared" si="334"/>
        <v>1372.6316861614303</v>
      </c>
      <c r="V801" s="308">
        <f>MAX(V802:V803)</f>
        <v>1745.0045870890049</v>
      </c>
    </row>
    <row r="802" spans="1:22" ht="35.25" x14ac:dyDescent="0.5">
      <c r="A802" s="267">
        <v>707</v>
      </c>
      <c r="B802" s="267">
        <v>1</v>
      </c>
      <c r="C802" s="301">
        <f>SUBTOTAL(9,$B$733:B802)</f>
        <v>64</v>
      </c>
      <c r="D802" s="310" t="s">
        <v>560</v>
      </c>
      <c r="E802" s="311"/>
      <c r="F802" s="301">
        <v>1985</v>
      </c>
      <c r="G802" s="301" t="s">
        <v>17162</v>
      </c>
      <c r="H802" s="301">
        <v>9</v>
      </c>
      <c r="I802" s="301">
        <v>2</v>
      </c>
      <c r="J802" s="312">
        <v>7420.3</v>
      </c>
      <c r="K802" s="312">
        <v>4284.3</v>
      </c>
      <c r="L802" s="313">
        <v>257</v>
      </c>
      <c r="M802" s="301" t="s">
        <v>17029</v>
      </c>
      <c r="N802" s="301" t="s">
        <v>17045</v>
      </c>
      <c r="O802" s="304" t="s">
        <v>17108</v>
      </c>
      <c r="P802" s="308">
        <v>9336140.879999999</v>
      </c>
      <c r="Q802" s="308"/>
      <c r="R802" s="308">
        <v>0</v>
      </c>
      <c r="S802" s="308">
        <v>0</v>
      </c>
      <c r="T802" s="308">
        <f t="shared" si="337"/>
        <v>9336140.879999999</v>
      </c>
      <c r="U802" s="302">
        <f t="shared" si="334"/>
        <v>1258.1891406007842</v>
      </c>
      <c r="V802" s="308">
        <v>1426.4572497068852</v>
      </c>
    </row>
    <row r="803" spans="1:22" ht="35.25" x14ac:dyDescent="0.5">
      <c r="A803" s="267">
        <v>708</v>
      </c>
      <c r="B803" s="267">
        <v>1</v>
      </c>
      <c r="C803" s="301">
        <f>SUBTOTAL(9,$B$733:B803)</f>
        <v>65</v>
      </c>
      <c r="D803" s="310" t="s">
        <v>561</v>
      </c>
      <c r="E803" s="311"/>
      <c r="F803" s="301">
        <v>1996</v>
      </c>
      <c r="G803" s="301" t="s">
        <v>17034</v>
      </c>
      <c r="H803" s="301">
        <v>5</v>
      </c>
      <c r="I803" s="301">
        <v>3</v>
      </c>
      <c r="J803" s="312">
        <v>5480.6</v>
      </c>
      <c r="K803" s="312">
        <v>3244.5</v>
      </c>
      <c r="L803" s="313">
        <v>116</v>
      </c>
      <c r="M803" s="301" t="s">
        <v>17029</v>
      </c>
      <c r="N803" s="301" t="s">
        <v>17045</v>
      </c>
      <c r="O803" s="304" t="s">
        <v>17109</v>
      </c>
      <c r="P803" s="308">
        <v>8372043.2400000002</v>
      </c>
      <c r="Q803" s="308"/>
      <c r="R803" s="308">
        <v>0</v>
      </c>
      <c r="S803" s="308">
        <v>0</v>
      </c>
      <c r="T803" s="308">
        <f t="shared" si="337"/>
        <v>8372043.2400000002</v>
      </c>
      <c r="U803" s="302">
        <f t="shared" si="334"/>
        <v>1527.577863737547</v>
      </c>
      <c r="V803" s="308">
        <v>1745.0045870890049</v>
      </c>
    </row>
    <row r="804" spans="1:22" ht="35.25" x14ac:dyDescent="0.5">
      <c r="A804" s="267">
        <v>709</v>
      </c>
      <c r="C804" s="309" t="s">
        <v>533</v>
      </c>
      <c r="D804" s="328"/>
      <c r="E804" s="300" t="s">
        <v>17012</v>
      </c>
      <c r="F804" s="301" t="s">
        <v>17012</v>
      </c>
      <c r="G804" s="301" t="s">
        <v>17012</v>
      </c>
      <c r="H804" s="301" t="s">
        <v>17012</v>
      </c>
      <c r="I804" s="301" t="s">
        <v>17012</v>
      </c>
      <c r="J804" s="306">
        <f>J806+J805</f>
        <v>3997.5</v>
      </c>
      <c r="K804" s="306">
        <f t="shared" ref="K804:L804" si="340">K806+K805</f>
        <v>2996.3999999999996</v>
      </c>
      <c r="L804" s="307">
        <f t="shared" si="340"/>
        <v>130</v>
      </c>
      <c r="M804" s="301" t="s">
        <v>17012</v>
      </c>
      <c r="N804" s="301" t="s">
        <v>17012</v>
      </c>
      <c r="O804" s="304" t="s">
        <v>17012</v>
      </c>
      <c r="P804" s="324">
        <v>17034035.52</v>
      </c>
      <c r="Q804" s="306">
        <f t="shared" ref="Q804:T804" si="341">Q806+Q805</f>
        <v>0</v>
      </c>
      <c r="R804" s="306">
        <f t="shared" si="341"/>
        <v>0</v>
      </c>
      <c r="S804" s="306">
        <f t="shared" si="341"/>
        <v>0</v>
      </c>
      <c r="T804" s="306">
        <f t="shared" si="341"/>
        <v>17034035.52</v>
      </c>
      <c r="U804" s="302">
        <f t="shared" si="334"/>
        <v>4261.1721125703561</v>
      </c>
      <c r="V804" s="308">
        <f>MAX(V805:V806)</f>
        <v>6319.5202136181579</v>
      </c>
    </row>
    <row r="805" spans="1:22" ht="35.25" x14ac:dyDescent="0.5">
      <c r="A805" s="267">
        <v>710</v>
      </c>
      <c r="B805" s="267">
        <v>1</v>
      </c>
      <c r="C805" s="301">
        <f>SUBTOTAL(9,$B$733:B805)</f>
        <v>66</v>
      </c>
      <c r="D805" s="310" t="s">
        <v>562</v>
      </c>
      <c r="E805" s="311"/>
      <c r="F805" s="301">
        <v>1965</v>
      </c>
      <c r="G805" s="301" t="s">
        <v>17162</v>
      </c>
      <c r="H805" s="301">
        <v>4</v>
      </c>
      <c r="I805" s="301" t="s">
        <v>17032</v>
      </c>
      <c r="J805" s="312">
        <v>2574.4</v>
      </c>
      <c r="K805" s="312">
        <v>2185.6999999999998</v>
      </c>
      <c r="L805" s="313">
        <v>109</v>
      </c>
      <c r="M805" s="301" t="s">
        <v>17029</v>
      </c>
      <c r="N805" s="301" t="s">
        <v>17045</v>
      </c>
      <c r="O805" s="304" t="s">
        <v>17117</v>
      </c>
      <c r="P805" s="308">
        <v>10054268.479999999</v>
      </c>
      <c r="Q805" s="308"/>
      <c r="R805" s="308">
        <v>0</v>
      </c>
      <c r="S805" s="308">
        <v>0</v>
      </c>
      <c r="T805" s="308">
        <f t="shared" si="337"/>
        <v>10054268.479999999</v>
      </c>
      <c r="U805" s="302">
        <f t="shared" si="334"/>
        <v>3905.4802983219383</v>
      </c>
      <c r="V805" s="308">
        <v>5032.1438750776879</v>
      </c>
    </row>
    <row r="806" spans="1:22" ht="35.25" x14ac:dyDescent="0.5">
      <c r="A806" s="267">
        <v>711</v>
      </c>
      <c r="B806" s="267">
        <v>1</v>
      </c>
      <c r="C806" s="301">
        <f>SUBTOTAL(9,$B$733:B806)</f>
        <v>67</v>
      </c>
      <c r="D806" s="310" t="s">
        <v>563</v>
      </c>
      <c r="E806" s="311"/>
      <c r="F806" s="301">
        <v>1953</v>
      </c>
      <c r="G806" s="301" t="s">
        <v>17162</v>
      </c>
      <c r="H806" s="301">
        <v>2</v>
      </c>
      <c r="I806" s="301" t="s">
        <v>16982</v>
      </c>
      <c r="J806" s="312">
        <v>1423.1</v>
      </c>
      <c r="K806" s="312">
        <v>810.7</v>
      </c>
      <c r="L806" s="313">
        <v>21</v>
      </c>
      <c r="M806" s="301" t="s">
        <v>17029</v>
      </c>
      <c r="N806" s="301" t="s">
        <v>17064</v>
      </c>
      <c r="O806" s="304" t="s">
        <v>17033</v>
      </c>
      <c r="P806" s="308">
        <v>6979767.04</v>
      </c>
      <c r="Q806" s="308"/>
      <c r="R806" s="308">
        <v>0</v>
      </c>
      <c r="S806" s="308">
        <v>0</v>
      </c>
      <c r="T806" s="308">
        <f t="shared" si="337"/>
        <v>6979767.04</v>
      </c>
      <c r="U806" s="302">
        <f t="shared" si="334"/>
        <v>4904.6216288384512</v>
      </c>
      <c r="V806" s="308">
        <v>6319.5202136181579</v>
      </c>
    </row>
    <row r="807" spans="1:22" ht="35.25" x14ac:dyDescent="0.5">
      <c r="A807" s="267">
        <v>712</v>
      </c>
      <c r="C807" s="309" t="s">
        <v>534</v>
      </c>
      <c r="D807" s="328"/>
      <c r="E807" s="300" t="s">
        <v>17012</v>
      </c>
      <c r="F807" s="301" t="s">
        <v>17012</v>
      </c>
      <c r="G807" s="301" t="s">
        <v>17012</v>
      </c>
      <c r="H807" s="301" t="s">
        <v>17012</v>
      </c>
      <c r="I807" s="301" t="s">
        <v>17012</v>
      </c>
      <c r="J807" s="306">
        <f>J808+J809+J810</f>
        <v>5634.57</v>
      </c>
      <c r="K807" s="306">
        <f t="shared" ref="K807:L807" si="342">K808+K809+K810</f>
        <v>3904.43</v>
      </c>
      <c r="L807" s="307">
        <f t="shared" si="342"/>
        <v>155</v>
      </c>
      <c r="M807" s="301" t="s">
        <v>17012</v>
      </c>
      <c r="N807" s="301" t="s">
        <v>17012</v>
      </c>
      <c r="O807" s="304" t="s">
        <v>17012</v>
      </c>
      <c r="P807" s="324">
        <v>16380603.180000002</v>
      </c>
      <c r="Q807" s="306">
        <f t="shared" ref="Q807:T807" si="343">Q808+Q809+Q810</f>
        <v>0</v>
      </c>
      <c r="R807" s="306">
        <f t="shared" si="343"/>
        <v>0</v>
      </c>
      <c r="S807" s="306">
        <f t="shared" si="343"/>
        <v>0</v>
      </c>
      <c r="T807" s="306">
        <f t="shared" si="343"/>
        <v>16380603.180000002</v>
      </c>
      <c r="U807" s="302">
        <f t="shared" si="334"/>
        <v>2907.1611817760722</v>
      </c>
      <c r="V807" s="308">
        <f>MAX(V808:V810)</f>
        <v>6611.86</v>
      </c>
    </row>
    <row r="808" spans="1:22" ht="35.25" x14ac:dyDescent="0.5">
      <c r="A808" s="267">
        <v>713</v>
      </c>
      <c r="B808" s="267">
        <v>1</v>
      </c>
      <c r="C808" s="301">
        <f>SUBTOTAL(9,$B$733:B808)</f>
        <v>68</v>
      </c>
      <c r="D808" s="310" t="s">
        <v>564</v>
      </c>
      <c r="E808" s="311"/>
      <c r="F808" s="301">
        <v>1986</v>
      </c>
      <c r="G808" s="301" t="s">
        <v>17162</v>
      </c>
      <c r="H808" s="301">
        <v>5</v>
      </c>
      <c r="I808" s="301" t="s">
        <v>16980</v>
      </c>
      <c r="J808" s="312">
        <v>2756.73</v>
      </c>
      <c r="K808" s="312">
        <v>1888.03</v>
      </c>
      <c r="L808" s="313">
        <v>75</v>
      </c>
      <c r="M808" s="301" t="s">
        <v>17029</v>
      </c>
      <c r="N808" s="301" t="s">
        <v>17045</v>
      </c>
      <c r="O808" s="304" t="s">
        <v>17111</v>
      </c>
      <c r="P808" s="308">
        <v>5885246.4000000004</v>
      </c>
      <c r="Q808" s="308"/>
      <c r="R808" s="308">
        <v>0</v>
      </c>
      <c r="S808" s="308">
        <v>0</v>
      </c>
      <c r="T808" s="308">
        <f t="shared" si="337"/>
        <v>5885246.4000000004</v>
      </c>
      <c r="U808" s="302">
        <f t="shared" si="334"/>
        <v>2134.8650031015009</v>
      </c>
      <c r="V808" s="308">
        <v>2420.3782742597209</v>
      </c>
    </row>
    <row r="809" spans="1:22" ht="35.25" x14ac:dyDescent="0.5">
      <c r="A809" s="267">
        <v>714</v>
      </c>
      <c r="B809" s="267">
        <v>1</v>
      </c>
      <c r="C809" s="301">
        <f>SUBTOTAL(9,$B$733:B809)</f>
        <v>69</v>
      </c>
      <c r="D809" s="310" t="s">
        <v>565</v>
      </c>
      <c r="E809" s="311"/>
      <c r="F809" s="301">
        <v>1979</v>
      </c>
      <c r="G809" s="301" t="s">
        <v>17162</v>
      </c>
      <c r="H809" s="301">
        <v>3</v>
      </c>
      <c r="I809" s="301" t="s">
        <v>16982</v>
      </c>
      <c r="J809" s="312">
        <v>1530.5</v>
      </c>
      <c r="K809" s="312">
        <v>1089.3</v>
      </c>
      <c r="L809" s="313">
        <v>40</v>
      </c>
      <c r="M809" s="301" t="s">
        <v>17029</v>
      </c>
      <c r="N809" s="301" t="s">
        <v>17045</v>
      </c>
      <c r="O809" s="304" t="s">
        <v>17112</v>
      </c>
      <c r="P809" s="308">
        <v>5594598.4000000004</v>
      </c>
      <c r="Q809" s="308"/>
      <c r="R809" s="308">
        <v>0</v>
      </c>
      <c r="S809" s="308">
        <v>0</v>
      </c>
      <c r="T809" s="308">
        <f t="shared" si="337"/>
        <v>5594598.4000000004</v>
      </c>
      <c r="U809" s="302">
        <f t="shared" si="334"/>
        <v>3655.4056844168576</v>
      </c>
      <c r="V809" s="308">
        <v>4709.9270565174775</v>
      </c>
    </row>
    <row r="810" spans="1:22" ht="35.25" x14ac:dyDescent="0.5">
      <c r="A810" s="267">
        <v>715</v>
      </c>
      <c r="B810" s="267">
        <v>1</v>
      </c>
      <c r="C810" s="301">
        <f>SUBTOTAL(9,$B$733:B810)</f>
        <v>70</v>
      </c>
      <c r="D810" s="310" t="s">
        <v>528</v>
      </c>
      <c r="E810" s="311"/>
      <c r="F810" s="301">
        <v>1962</v>
      </c>
      <c r="G810" s="301" t="s">
        <v>17162</v>
      </c>
      <c r="H810" s="301">
        <v>3</v>
      </c>
      <c r="I810" s="301" t="s">
        <v>16982</v>
      </c>
      <c r="J810" s="312">
        <v>1347.34</v>
      </c>
      <c r="K810" s="312">
        <v>927.1</v>
      </c>
      <c r="L810" s="313">
        <v>40</v>
      </c>
      <c r="M810" s="301" t="s">
        <v>17029</v>
      </c>
      <c r="N810" s="301" t="s">
        <v>17045</v>
      </c>
      <c r="O810" s="304" t="s">
        <v>17111</v>
      </c>
      <c r="P810" s="308">
        <v>4900758.3800000008</v>
      </c>
      <c r="Q810" s="308"/>
      <c r="R810" s="308">
        <v>0</v>
      </c>
      <c r="S810" s="308">
        <v>0</v>
      </c>
      <c r="T810" s="308">
        <f t="shared" si="337"/>
        <v>4900758.3800000008</v>
      </c>
      <c r="U810" s="302">
        <f t="shared" si="334"/>
        <v>3637.3583356836443</v>
      </c>
      <c r="V810" s="308">
        <v>6611.86</v>
      </c>
    </row>
    <row r="811" spans="1:22" ht="35.25" x14ac:dyDescent="0.5">
      <c r="A811" s="267">
        <v>716</v>
      </c>
      <c r="C811" s="309" t="s">
        <v>53</v>
      </c>
      <c r="D811" s="328"/>
      <c r="E811" s="300" t="s">
        <v>17012</v>
      </c>
      <c r="F811" s="301" t="s">
        <v>17012</v>
      </c>
      <c r="G811" s="301" t="s">
        <v>17012</v>
      </c>
      <c r="H811" s="301" t="s">
        <v>17012</v>
      </c>
      <c r="I811" s="301" t="s">
        <v>17012</v>
      </c>
      <c r="J811" s="306">
        <f>J812</f>
        <v>783</v>
      </c>
      <c r="K811" s="306">
        <f t="shared" ref="K811:L811" si="344">K812</f>
        <v>532.79999999999995</v>
      </c>
      <c r="L811" s="307">
        <f t="shared" si="344"/>
        <v>32</v>
      </c>
      <c r="M811" s="301" t="s">
        <v>17012</v>
      </c>
      <c r="N811" s="301" t="s">
        <v>17012</v>
      </c>
      <c r="O811" s="304" t="s">
        <v>17012</v>
      </c>
      <c r="P811" s="324">
        <v>5729408</v>
      </c>
      <c r="Q811" s="306">
        <f t="shared" ref="Q811:T811" si="345">Q812</f>
        <v>0</v>
      </c>
      <c r="R811" s="306">
        <f t="shared" si="345"/>
        <v>0</v>
      </c>
      <c r="S811" s="306">
        <f t="shared" si="345"/>
        <v>0</v>
      </c>
      <c r="T811" s="306">
        <f t="shared" si="345"/>
        <v>5729408</v>
      </c>
      <c r="U811" s="302">
        <f t="shared" si="334"/>
        <v>7317.2515964240101</v>
      </c>
      <c r="V811" s="308">
        <f>V812</f>
        <v>9428.1522349936149</v>
      </c>
    </row>
    <row r="812" spans="1:22" ht="35.25" x14ac:dyDescent="0.5">
      <c r="A812" s="267">
        <v>717</v>
      </c>
      <c r="B812" s="267">
        <v>1</v>
      </c>
      <c r="C812" s="301">
        <f>SUBTOTAL(9,$B$733:B812)</f>
        <v>71</v>
      </c>
      <c r="D812" s="310" t="s">
        <v>552</v>
      </c>
      <c r="E812" s="311"/>
      <c r="F812" s="301">
        <v>1974</v>
      </c>
      <c r="G812" s="301" t="s">
        <v>17162</v>
      </c>
      <c r="H812" s="301">
        <v>2</v>
      </c>
      <c r="I812" s="301" t="s">
        <v>16982</v>
      </c>
      <c r="J812" s="312">
        <v>783</v>
      </c>
      <c r="K812" s="312">
        <v>532.79999999999995</v>
      </c>
      <c r="L812" s="313">
        <v>32</v>
      </c>
      <c r="M812" s="301" t="s">
        <v>17029</v>
      </c>
      <c r="N812" s="301" t="s">
        <v>17064</v>
      </c>
      <c r="O812" s="304" t="s">
        <v>17033</v>
      </c>
      <c r="P812" s="308">
        <v>5729408</v>
      </c>
      <c r="Q812" s="308"/>
      <c r="R812" s="308">
        <v>0</v>
      </c>
      <c r="S812" s="308">
        <v>0</v>
      </c>
      <c r="T812" s="308">
        <f t="shared" si="337"/>
        <v>5729408</v>
      </c>
      <c r="U812" s="302">
        <f t="shared" si="334"/>
        <v>7317.2515964240101</v>
      </c>
      <c r="V812" s="308">
        <v>9428.1522349936149</v>
      </c>
    </row>
    <row r="813" spans="1:22" ht="35.25" x14ac:dyDescent="0.5">
      <c r="A813" s="267">
        <v>718</v>
      </c>
      <c r="C813" s="309" t="s">
        <v>457</v>
      </c>
      <c r="D813" s="328"/>
      <c r="E813" s="300" t="s">
        <v>17012</v>
      </c>
      <c r="F813" s="301" t="s">
        <v>17012</v>
      </c>
      <c r="G813" s="301" t="s">
        <v>17012</v>
      </c>
      <c r="H813" s="301" t="s">
        <v>17012</v>
      </c>
      <c r="I813" s="301" t="s">
        <v>17012</v>
      </c>
      <c r="J813" s="306">
        <f>J814+J815+J816</f>
        <v>7773.5</v>
      </c>
      <c r="K813" s="306">
        <f t="shared" ref="K813:L813" si="346">K814+K815+K816</f>
        <v>7079.8</v>
      </c>
      <c r="L813" s="307">
        <f t="shared" si="346"/>
        <v>549</v>
      </c>
      <c r="M813" s="301" t="s">
        <v>17012</v>
      </c>
      <c r="N813" s="301" t="s">
        <v>17012</v>
      </c>
      <c r="O813" s="304" t="s">
        <v>17012</v>
      </c>
      <c r="P813" s="324">
        <v>23013460</v>
      </c>
      <c r="Q813" s="306">
        <f t="shared" ref="Q813:T813" si="347">Q814+Q815+Q816</f>
        <v>0</v>
      </c>
      <c r="R813" s="306">
        <f t="shared" si="347"/>
        <v>0</v>
      </c>
      <c r="S813" s="306">
        <f t="shared" si="347"/>
        <v>0</v>
      </c>
      <c r="T813" s="306">
        <f t="shared" si="347"/>
        <v>23013460</v>
      </c>
      <c r="U813" s="302">
        <f t="shared" si="334"/>
        <v>2960.5017045089085</v>
      </c>
      <c r="V813" s="308">
        <f>MAX(V814:V816)</f>
        <v>9175.830452882552</v>
      </c>
    </row>
    <row r="814" spans="1:22" ht="35.25" x14ac:dyDescent="0.5">
      <c r="A814" s="267">
        <v>719</v>
      </c>
      <c r="B814" s="267">
        <v>1</v>
      </c>
      <c r="C814" s="301">
        <f>SUBTOTAL(9,$B$733:B814)</f>
        <v>72</v>
      </c>
      <c r="D814" s="310" t="s">
        <v>483</v>
      </c>
      <c r="E814" s="311"/>
      <c r="F814" s="301">
        <v>1967</v>
      </c>
      <c r="G814" s="301" t="s">
        <v>17162</v>
      </c>
      <c r="H814" s="301">
        <v>2</v>
      </c>
      <c r="I814" s="301" t="s">
        <v>16982</v>
      </c>
      <c r="J814" s="312">
        <v>792.7</v>
      </c>
      <c r="K814" s="312">
        <v>743.6</v>
      </c>
      <c r="L814" s="313">
        <v>24</v>
      </c>
      <c r="M814" s="301" t="s">
        <v>17029</v>
      </c>
      <c r="N814" s="301" t="s">
        <v>17045</v>
      </c>
      <c r="O814" s="304" t="s">
        <v>17127</v>
      </c>
      <c r="P814" s="308">
        <v>5645152</v>
      </c>
      <c r="Q814" s="308"/>
      <c r="R814" s="308">
        <v>0</v>
      </c>
      <c r="S814" s="308">
        <v>0</v>
      </c>
      <c r="T814" s="308">
        <f t="shared" ref="T814:T824" si="348">P814-R814-S814</f>
        <v>5645152</v>
      </c>
      <c r="U814" s="302">
        <f t="shared" si="334"/>
        <v>7121.4229847357128</v>
      </c>
      <c r="V814" s="308">
        <v>9175.830452882552</v>
      </c>
    </row>
    <row r="815" spans="1:22" ht="35.25" x14ac:dyDescent="0.5">
      <c r="A815" s="267">
        <v>720</v>
      </c>
      <c r="B815" s="267">
        <v>1</v>
      </c>
      <c r="C815" s="301">
        <f>SUBTOTAL(9,$B$733:B815)</f>
        <v>73</v>
      </c>
      <c r="D815" s="310" t="s">
        <v>484</v>
      </c>
      <c r="E815" s="311"/>
      <c r="F815" s="301">
        <v>1973</v>
      </c>
      <c r="G815" s="301" t="s">
        <v>17162</v>
      </c>
      <c r="H815" s="301">
        <v>5</v>
      </c>
      <c r="I815" s="301" t="s">
        <v>17031</v>
      </c>
      <c r="J815" s="312">
        <v>6107.5</v>
      </c>
      <c r="K815" s="312">
        <v>5771.5</v>
      </c>
      <c r="L815" s="313">
        <v>492</v>
      </c>
      <c r="M815" s="301" t="s">
        <v>17029</v>
      </c>
      <c r="N815" s="301" t="s">
        <v>17045</v>
      </c>
      <c r="O815" s="304" t="s">
        <v>17130</v>
      </c>
      <c r="P815" s="308">
        <v>13600000</v>
      </c>
      <c r="Q815" s="308"/>
      <c r="R815" s="308">
        <v>0</v>
      </c>
      <c r="S815" s="308">
        <v>0</v>
      </c>
      <c r="T815" s="308">
        <f t="shared" si="348"/>
        <v>13600000</v>
      </c>
      <c r="U815" s="302">
        <f t="shared" si="334"/>
        <v>2226.7703643061809</v>
      </c>
      <c r="V815" s="308">
        <v>2648.4394596807206</v>
      </c>
    </row>
    <row r="816" spans="1:22" ht="35.25" x14ac:dyDescent="0.5">
      <c r="A816" s="267">
        <v>721</v>
      </c>
      <c r="B816" s="267">
        <v>1</v>
      </c>
      <c r="C816" s="301">
        <f>SUBTOTAL(9,$B$733:B816)</f>
        <v>74</v>
      </c>
      <c r="D816" s="310" t="s">
        <v>485</v>
      </c>
      <c r="E816" s="311"/>
      <c r="F816" s="301">
        <v>1970</v>
      </c>
      <c r="G816" s="301" t="s">
        <v>17162</v>
      </c>
      <c r="H816" s="301">
        <v>2</v>
      </c>
      <c r="I816" s="301">
        <v>3</v>
      </c>
      <c r="J816" s="312">
        <v>873.3</v>
      </c>
      <c r="K816" s="312">
        <v>564.70000000000005</v>
      </c>
      <c r="L816" s="313">
        <v>33</v>
      </c>
      <c r="M816" s="301" t="s">
        <v>17029</v>
      </c>
      <c r="N816" s="301" t="s">
        <v>17079</v>
      </c>
      <c r="O816" s="304" t="s">
        <v>17131</v>
      </c>
      <c r="P816" s="308">
        <v>3768308</v>
      </c>
      <c r="Q816" s="308"/>
      <c r="R816" s="308">
        <v>0</v>
      </c>
      <c r="S816" s="308">
        <v>0</v>
      </c>
      <c r="T816" s="308">
        <f t="shared" si="348"/>
        <v>3768308</v>
      </c>
      <c r="U816" s="302">
        <f t="shared" si="334"/>
        <v>4315.0211840146576</v>
      </c>
      <c r="V816" s="308">
        <v>5560.5131707317078</v>
      </c>
    </row>
    <row r="817" spans="1:22" ht="35.25" x14ac:dyDescent="0.5">
      <c r="A817" s="267">
        <v>722</v>
      </c>
      <c r="C817" s="309" t="s">
        <v>471</v>
      </c>
      <c r="D817" s="328"/>
      <c r="E817" s="300" t="s">
        <v>17012</v>
      </c>
      <c r="F817" s="301" t="s">
        <v>17012</v>
      </c>
      <c r="G817" s="301" t="s">
        <v>17012</v>
      </c>
      <c r="H817" s="301" t="s">
        <v>17012</v>
      </c>
      <c r="I817" s="301" t="s">
        <v>17012</v>
      </c>
      <c r="J817" s="306">
        <f>J818</f>
        <v>945.5</v>
      </c>
      <c r="K817" s="306">
        <f t="shared" ref="K817:L817" si="349">K818</f>
        <v>861.6</v>
      </c>
      <c r="L817" s="307">
        <f t="shared" si="349"/>
        <v>39</v>
      </c>
      <c r="M817" s="301" t="s">
        <v>17012</v>
      </c>
      <c r="N817" s="301" t="s">
        <v>17012</v>
      </c>
      <c r="O817" s="304" t="s">
        <v>17012</v>
      </c>
      <c r="P817" s="324">
        <v>5165228.25</v>
      </c>
      <c r="Q817" s="306">
        <f t="shared" ref="Q817:T817" si="350">Q818</f>
        <v>0</v>
      </c>
      <c r="R817" s="306">
        <f t="shared" si="350"/>
        <v>0</v>
      </c>
      <c r="S817" s="306">
        <f t="shared" si="350"/>
        <v>0</v>
      </c>
      <c r="T817" s="306">
        <f t="shared" si="350"/>
        <v>5165228.25</v>
      </c>
      <c r="U817" s="302">
        <f t="shared" si="334"/>
        <v>5462.9595452141721</v>
      </c>
      <c r="V817" s="308">
        <f>V818</f>
        <v>7056.6134100475938</v>
      </c>
    </row>
    <row r="818" spans="1:22" ht="35.25" x14ac:dyDescent="0.5">
      <c r="A818" s="267">
        <v>723</v>
      </c>
      <c r="B818" s="267">
        <v>1</v>
      </c>
      <c r="C818" s="301">
        <f>SUBTOTAL(9,$B$733:B818)</f>
        <v>75</v>
      </c>
      <c r="D818" s="310" t="s">
        <v>486</v>
      </c>
      <c r="E818" s="311"/>
      <c r="F818" s="301">
        <v>1984</v>
      </c>
      <c r="G818" s="301" t="s">
        <v>17162</v>
      </c>
      <c r="H818" s="301">
        <v>2</v>
      </c>
      <c r="I818" s="301" t="s">
        <v>17036</v>
      </c>
      <c r="J818" s="312">
        <v>945.5</v>
      </c>
      <c r="K818" s="312">
        <v>861.6</v>
      </c>
      <c r="L818" s="313">
        <v>39</v>
      </c>
      <c r="M818" s="301" t="s">
        <v>17029</v>
      </c>
      <c r="N818" s="301" t="s">
        <v>17064</v>
      </c>
      <c r="O818" s="304" t="s">
        <v>17033</v>
      </c>
      <c r="P818" s="308">
        <v>5165228.25</v>
      </c>
      <c r="Q818" s="308"/>
      <c r="R818" s="308">
        <v>0</v>
      </c>
      <c r="S818" s="308">
        <v>0</v>
      </c>
      <c r="T818" s="308">
        <f t="shared" si="348"/>
        <v>5165228.25</v>
      </c>
      <c r="U818" s="302">
        <f t="shared" si="334"/>
        <v>5462.9595452141721</v>
      </c>
      <c r="V818" s="308">
        <v>7056.6134100475938</v>
      </c>
    </row>
    <row r="819" spans="1:22" ht="35.25" x14ac:dyDescent="0.5">
      <c r="A819" s="267">
        <v>724</v>
      </c>
      <c r="C819" s="309" t="s">
        <v>466</v>
      </c>
      <c r="D819" s="328"/>
      <c r="E819" s="300" t="s">
        <v>17012</v>
      </c>
      <c r="F819" s="301" t="s">
        <v>17012</v>
      </c>
      <c r="G819" s="301" t="s">
        <v>17012</v>
      </c>
      <c r="H819" s="301" t="s">
        <v>17012</v>
      </c>
      <c r="I819" s="301" t="s">
        <v>17012</v>
      </c>
      <c r="J819" s="306">
        <f>J820</f>
        <v>680</v>
      </c>
      <c r="K819" s="306">
        <f t="shared" ref="K819:L819" si="351">K820</f>
        <v>584.70000000000005</v>
      </c>
      <c r="L819" s="307">
        <f t="shared" si="351"/>
        <v>18</v>
      </c>
      <c r="M819" s="301" t="s">
        <v>17012</v>
      </c>
      <c r="N819" s="301" t="s">
        <v>17012</v>
      </c>
      <c r="O819" s="304" t="s">
        <v>17012</v>
      </c>
      <c r="P819" s="324">
        <v>4301052</v>
      </c>
      <c r="Q819" s="306">
        <f t="shared" ref="Q819:T819" si="352">Q820</f>
        <v>0</v>
      </c>
      <c r="R819" s="306">
        <f t="shared" si="352"/>
        <v>0</v>
      </c>
      <c r="S819" s="306">
        <f t="shared" si="352"/>
        <v>0</v>
      </c>
      <c r="T819" s="306">
        <f t="shared" si="352"/>
        <v>4301052</v>
      </c>
      <c r="U819" s="302">
        <f t="shared" si="334"/>
        <v>6325.0764705882357</v>
      </c>
      <c r="V819" s="308">
        <f>V820</f>
        <v>8142.1799999999994</v>
      </c>
    </row>
    <row r="820" spans="1:22" ht="35.25" x14ac:dyDescent="0.5">
      <c r="A820" s="267">
        <v>725</v>
      </c>
      <c r="B820" s="267">
        <v>1</v>
      </c>
      <c r="C820" s="301">
        <f>SUBTOTAL(9,$B$733:B820)</f>
        <v>76</v>
      </c>
      <c r="D820" s="310" t="s">
        <v>455</v>
      </c>
      <c r="E820" s="311"/>
      <c r="F820" s="301">
        <v>1960</v>
      </c>
      <c r="G820" s="301" t="s">
        <v>17162</v>
      </c>
      <c r="H820" s="301">
        <v>2</v>
      </c>
      <c r="I820" s="301" t="s">
        <v>16982</v>
      </c>
      <c r="J820" s="312">
        <v>680</v>
      </c>
      <c r="K820" s="312">
        <v>584.70000000000005</v>
      </c>
      <c r="L820" s="313">
        <v>18</v>
      </c>
      <c r="M820" s="301" t="s">
        <v>17029</v>
      </c>
      <c r="N820" s="301" t="s">
        <v>17064</v>
      </c>
      <c r="O820" s="304"/>
      <c r="P820" s="308">
        <v>4301052</v>
      </c>
      <c r="Q820" s="308"/>
      <c r="R820" s="308">
        <v>0</v>
      </c>
      <c r="S820" s="308">
        <v>0</v>
      </c>
      <c r="T820" s="308">
        <f t="shared" si="348"/>
        <v>4301052</v>
      </c>
      <c r="U820" s="302">
        <f t="shared" si="334"/>
        <v>6325.0764705882357</v>
      </c>
      <c r="V820" s="308">
        <v>8142.1799999999994</v>
      </c>
    </row>
    <row r="821" spans="1:22" ht="35.25" x14ac:dyDescent="0.5">
      <c r="A821" s="267">
        <v>726</v>
      </c>
      <c r="C821" s="309" t="s">
        <v>468</v>
      </c>
      <c r="D821" s="328"/>
      <c r="E821" s="300" t="s">
        <v>17012</v>
      </c>
      <c r="F821" s="301" t="s">
        <v>17012</v>
      </c>
      <c r="G821" s="301" t="s">
        <v>17012</v>
      </c>
      <c r="H821" s="301" t="s">
        <v>17012</v>
      </c>
      <c r="I821" s="301" t="s">
        <v>17012</v>
      </c>
      <c r="J821" s="306">
        <f>J822</f>
        <v>607.4</v>
      </c>
      <c r="K821" s="306">
        <f t="shared" ref="K821:L821" si="353">K822</f>
        <v>554.6</v>
      </c>
      <c r="L821" s="307">
        <f t="shared" si="353"/>
        <v>34</v>
      </c>
      <c r="M821" s="301" t="s">
        <v>17012</v>
      </c>
      <c r="N821" s="301" t="s">
        <v>17012</v>
      </c>
      <c r="O821" s="304" t="s">
        <v>17012</v>
      </c>
      <c r="P821" s="324">
        <v>2317210.6399999997</v>
      </c>
      <c r="Q821" s="306">
        <f t="shared" ref="Q821:T821" si="354">Q822</f>
        <v>0</v>
      </c>
      <c r="R821" s="306">
        <f t="shared" si="354"/>
        <v>0</v>
      </c>
      <c r="S821" s="306">
        <f t="shared" si="354"/>
        <v>0</v>
      </c>
      <c r="T821" s="306">
        <f t="shared" si="354"/>
        <v>2317210.6399999997</v>
      </c>
      <c r="U821" s="302">
        <f t="shared" si="334"/>
        <v>3814.9664800790251</v>
      </c>
      <c r="V821" s="308">
        <f>V822</f>
        <v>6545.9479698715841</v>
      </c>
    </row>
    <row r="822" spans="1:22" ht="35.25" x14ac:dyDescent="0.5">
      <c r="A822" s="267">
        <v>727</v>
      </c>
      <c r="B822" s="267">
        <v>1</v>
      </c>
      <c r="C822" s="301">
        <f>SUBTOTAL(9,$B$733:B822)</f>
        <v>77</v>
      </c>
      <c r="D822" s="310" t="s">
        <v>487</v>
      </c>
      <c r="E822" s="311"/>
      <c r="F822" s="301">
        <v>1981</v>
      </c>
      <c r="G822" s="301" t="s">
        <v>17162</v>
      </c>
      <c r="H822" s="301">
        <v>2</v>
      </c>
      <c r="I822" s="301" t="s">
        <v>16982</v>
      </c>
      <c r="J822" s="312">
        <v>607.4</v>
      </c>
      <c r="K822" s="312">
        <v>554.6</v>
      </c>
      <c r="L822" s="313">
        <v>34</v>
      </c>
      <c r="M822" s="301" t="s">
        <v>17029</v>
      </c>
      <c r="N822" s="301" t="s">
        <v>17064</v>
      </c>
      <c r="O822" s="304" t="s">
        <v>17033</v>
      </c>
      <c r="P822" s="308">
        <v>2317210.6399999997</v>
      </c>
      <c r="Q822" s="308"/>
      <c r="R822" s="308">
        <v>0</v>
      </c>
      <c r="S822" s="308">
        <v>0</v>
      </c>
      <c r="T822" s="308">
        <f t="shared" si="348"/>
        <v>2317210.6399999997</v>
      </c>
      <c r="U822" s="302">
        <f t="shared" si="334"/>
        <v>3814.9664800790251</v>
      </c>
      <c r="V822" s="308">
        <v>6545.9479698715841</v>
      </c>
    </row>
    <row r="823" spans="1:22" ht="35.25" x14ac:dyDescent="0.5">
      <c r="A823" s="267">
        <v>728</v>
      </c>
      <c r="C823" s="309" t="s">
        <v>480</v>
      </c>
      <c r="D823" s="328"/>
      <c r="E823" s="300" t="s">
        <v>17012</v>
      </c>
      <c r="F823" s="301" t="s">
        <v>17012</v>
      </c>
      <c r="G823" s="301" t="s">
        <v>17012</v>
      </c>
      <c r="H823" s="301" t="s">
        <v>17012</v>
      </c>
      <c r="I823" s="301" t="s">
        <v>17012</v>
      </c>
      <c r="J823" s="306">
        <f>J824</f>
        <v>797.3</v>
      </c>
      <c r="K823" s="306">
        <f t="shared" ref="K823:L823" si="355">K824</f>
        <v>736.8</v>
      </c>
      <c r="L823" s="307">
        <f t="shared" si="355"/>
        <v>40</v>
      </c>
      <c r="M823" s="301" t="s">
        <v>17012</v>
      </c>
      <c r="N823" s="301" t="s">
        <v>17012</v>
      </c>
      <c r="O823" s="304" t="s">
        <v>17012</v>
      </c>
      <c r="P823" s="324">
        <v>5322451.5199999996</v>
      </c>
      <c r="Q823" s="306">
        <f t="shared" ref="Q823:T823" si="356">Q824</f>
        <v>0</v>
      </c>
      <c r="R823" s="306">
        <f t="shared" si="356"/>
        <v>0</v>
      </c>
      <c r="S823" s="306">
        <f t="shared" si="356"/>
        <v>0</v>
      </c>
      <c r="T823" s="306">
        <f t="shared" si="356"/>
        <v>5322451.5199999996</v>
      </c>
      <c r="U823" s="302">
        <f t="shared" si="334"/>
        <v>6675.5945315439603</v>
      </c>
      <c r="V823" s="308">
        <f>V824</f>
        <v>8601.3881951586609</v>
      </c>
    </row>
    <row r="824" spans="1:22" ht="35.25" x14ac:dyDescent="0.5">
      <c r="A824" s="267">
        <v>729</v>
      </c>
      <c r="B824" s="267">
        <v>1</v>
      </c>
      <c r="C824" s="301">
        <f>SUBTOTAL(9,$B$733:B824)</f>
        <v>78</v>
      </c>
      <c r="D824" s="310" t="s">
        <v>488</v>
      </c>
      <c r="E824" s="311"/>
      <c r="F824" s="301">
        <v>1984</v>
      </c>
      <c r="G824" s="301" t="s">
        <v>17162</v>
      </c>
      <c r="H824" s="301">
        <v>2</v>
      </c>
      <c r="I824" s="301" t="s">
        <v>16982</v>
      </c>
      <c r="J824" s="312">
        <v>797.3</v>
      </c>
      <c r="K824" s="312">
        <v>736.8</v>
      </c>
      <c r="L824" s="313">
        <v>40</v>
      </c>
      <c r="M824" s="301" t="s">
        <v>17029</v>
      </c>
      <c r="N824" s="301" t="s">
        <v>17064</v>
      </c>
      <c r="O824" s="304" t="s">
        <v>17033</v>
      </c>
      <c r="P824" s="308">
        <v>5322451.5199999996</v>
      </c>
      <c r="Q824" s="308"/>
      <c r="R824" s="308">
        <v>0</v>
      </c>
      <c r="S824" s="308">
        <v>0</v>
      </c>
      <c r="T824" s="308">
        <f t="shared" si="348"/>
        <v>5322451.5199999996</v>
      </c>
      <c r="U824" s="302">
        <f t="shared" si="334"/>
        <v>6675.5945315439603</v>
      </c>
      <c r="V824" s="308">
        <v>8601.3881951586609</v>
      </c>
    </row>
    <row r="825" spans="1:22" ht="35.25" x14ac:dyDescent="0.5">
      <c r="A825" s="267">
        <v>730</v>
      </c>
      <c r="C825" s="309" t="s">
        <v>466</v>
      </c>
      <c r="D825" s="328"/>
      <c r="E825" s="300" t="s">
        <v>17012</v>
      </c>
      <c r="F825" s="301" t="s">
        <v>17012</v>
      </c>
      <c r="G825" s="301" t="s">
        <v>17012</v>
      </c>
      <c r="H825" s="301" t="s">
        <v>17012</v>
      </c>
      <c r="I825" s="301" t="s">
        <v>17012</v>
      </c>
      <c r="J825" s="306">
        <f>J826</f>
        <v>850</v>
      </c>
      <c r="K825" s="306">
        <f t="shared" ref="K825:L825" si="357">K826</f>
        <v>619.20000000000005</v>
      </c>
      <c r="L825" s="307">
        <f t="shared" si="357"/>
        <v>40</v>
      </c>
      <c r="M825" s="301" t="s">
        <v>17012</v>
      </c>
      <c r="N825" s="301" t="s">
        <v>17012</v>
      </c>
      <c r="O825" s="304" t="s">
        <v>17012</v>
      </c>
      <c r="P825" s="324">
        <v>542668</v>
      </c>
      <c r="Q825" s="306">
        <f t="shared" ref="Q825:T825" si="358">Q826</f>
        <v>0</v>
      </c>
      <c r="R825" s="306">
        <f t="shared" si="358"/>
        <v>0</v>
      </c>
      <c r="S825" s="306">
        <f t="shared" si="358"/>
        <v>0</v>
      </c>
      <c r="T825" s="306">
        <f t="shared" si="358"/>
        <v>542668</v>
      </c>
      <c r="U825" s="302">
        <f t="shared" si="334"/>
        <v>638.43294117647054</v>
      </c>
      <c r="V825" s="308">
        <f>V826</f>
        <v>638.43294117647054</v>
      </c>
    </row>
    <row r="826" spans="1:22" ht="35.25" x14ac:dyDescent="0.5">
      <c r="A826" s="267">
        <v>731</v>
      </c>
      <c r="B826" s="267">
        <v>1</v>
      </c>
      <c r="C826" s="301">
        <f>SUBTOTAL(9,$B$733:B826)</f>
        <v>79</v>
      </c>
      <c r="D826" s="310" t="s">
        <v>489</v>
      </c>
      <c r="E826" s="311"/>
      <c r="F826" s="301">
        <v>1961</v>
      </c>
      <c r="G826" s="301" t="s">
        <v>17162</v>
      </c>
      <c r="H826" s="301">
        <v>3</v>
      </c>
      <c r="I826" s="301" t="s">
        <v>17036</v>
      </c>
      <c r="J826" s="312">
        <v>850</v>
      </c>
      <c r="K826" s="312">
        <v>619.20000000000005</v>
      </c>
      <c r="L826" s="313">
        <v>40</v>
      </c>
      <c r="M826" s="301" t="s">
        <v>17029</v>
      </c>
      <c r="N826" s="301" t="s">
        <v>17064</v>
      </c>
      <c r="O826" s="304" t="s">
        <v>17033</v>
      </c>
      <c r="P826" s="308">
        <v>542668</v>
      </c>
      <c r="Q826" s="308"/>
      <c r="R826" s="308">
        <v>0</v>
      </c>
      <c r="S826" s="308">
        <v>0</v>
      </c>
      <c r="T826" s="308">
        <f>P826-R826-S826</f>
        <v>542668</v>
      </c>
      <c r="U826" s="302">
        <f t="shared" si="334"/>
        <v>638.43294117647054</v>
      </c>
      <c r="V826" s="308">
        <v>638.43294117647054</v>
      </c>
    </row>
    <row r="827" spans="1:22" ht="35.25" x14ac:dyDescent="0.5">
      <c r="A827" s="267">
        <v>732</v>
      </c>
      <c r="C827" s="309" t="s">
        <v>288</v>
      </c>
      <c r="D827" s="328"/>
      <c r="E827" s="300" t="s">
        <v>17012</v>
      </c>
      <c r="F827" s="301" t="s">
        <v>17012</v>
      </c>
      <c r="G827" s="301" t="s">
        <v>17012</v>
      </c>
      <c r="H827" s="301" t="s">
        <v>17012</v>
      </c>
      <c r="I827" s="301" t="s">
        <v>17012</v>
      </c>
      <c r="J827" s="306">
        <f>SUM(J828:J830)</f>
        <v>4891.2000000000007</v>
      </c>
      <c r="K827" s="306">
        <f t="shared" ref="K827:L827" si="359">SUM(K828:K830)</f>
        <v>4233.7</v>
      </c>
      <c r="L827" s="307">
        <f t="shared" si="359"/>
        <v>123</v>
      </c>
      <c r="M827" s="301" t="s">
        <v>17012</v>
      </c>
      <c r="N827" s="301" t="s">
        <v>17012</v>
      </c>
      <c r="O827" s="304" t="s">
        <v>17012</v>
      </c>
      <c r="P827" s="324">
        <v>17175018.48</v>
      </c>
      <c r="Q827" s="306">
        <f t="shared" ref="Q827:T827" si="360">SUM(Q828:Q830)</f>
        <v>0</v>
      </c>
      <c r="R827" s="306">
        <f t="shared" si="360"/>
        <v>0</v>
      </c>
      <c r="S827" s="306">
        <f t="shared" si="360"/>
        <v>0</v>
      </c>
      <c r="T827" s="306">
        <f t="shared" si="360"/>
        <v>17175018.48</v>
      </c>
      <c r="U827" s="302">
        <f t="shared" si="334"/>
        <v>3511.4120215897933</v>
      </c>
      <c r="V827" s="308">
        <f>MAX(V828:V830)</f>
        <v>10077.432085139928</v>
      </c>
    </row>
    <row r="828" spans="1:22" ht="35.25" x14ac:dyDescent="0.5">
      <c r="A828" s="267">
        <v>733</v>
      </c>
      <c r="B828" s="267">
        <v>1</v>
      </c>
      <c r="C828" s="301">
        <f>SUBTOTAL(9,$B$733:B828)</f>
        <v>80</v>
      </c>
      <c r="D828" s="310" t="s">
        <v>294</v>
      </c>
      <c r="E828" s="311"/>
      <c r="F828" s="301">
        <v>1970</v>
      </c>
      <c r="G828" s="301" t="s">
        <v>17162</v>
      </c>
      <c r="H828" s="301">
        <v>5</v>
      </c>
      <c r="I828" s="301" t="s">
        <v>16982</v>
      </c>
      <c r="J828" s="312">
        <v>2091.1</v>
      </c>
      <c r="K828" s="312">
        <v>1780.6</v>
      </c>
      <c r="L828" s="313">
        <v>55</v>
      </c>
      <c r="M828" s="301" t="s">
        <v>17029</v>
      </c>
      <c r="N828" s="301" t="s">
        <v>17045</v>
      </c>
      <c r="O828" s="304" t="s">
        <v>17120</v>
      </c>
      <c r="P828" s="308">
        <v>5353677.17</v>
      </c>
      <c r="Q828" s="308"/>
      <c r="R828" s="308">
        <v>0</v>
      </c>
      <c r="S828" s="308">
        <v>0</v>
      </c>
      <c r="T828" s="308">
        <f>P828-R828-S828</f>
        <v>5353677.17</v>
      </c>
      <c r="U828" s="302">
        <f t="shared" si="334"/>
        <v>2560.2205394290086</v>
      </c>
      <c r="V828" s="308">
        <v>3050.6199081822965</v>
      </c>
    </row>
    <row r="829" spans="1:22" ht="35.25" x14ac:dyDescent="0.5">
      <c r="A829" s="267">
        <v>734</v>
      </c>
      <c r="B829" s="267">
        <v>1</v>
      </c>
      <c r="C829" s="301">
        <f>SUBTOTAL(9,$B$733:B829)</f>
        <v>81</v>
      </c>
      <c r="D829" s="310" t="s">
        <v>295</v>
      </c>
      <c r="E829" s="311"/>
      <c r="F829" s="301">
        <v>1991</v>
      </c>
      <c r="G829" s="301" t="s">
        <v>17162</v>
      </c>
      <c r="H829" s="301">
        <v>5</v>
      </c>
      <c r="I829" s="301" t="s">
        <v>17036</v>
      </c>
      <c r="J829" s="312">
        <v>2039</v>
      </c>
      <c r="K829" s="312">
        <v>1749.4</v>
      </c>
      <c r="L829" s="313">
        <v>49</v>
      </c>
      <c r="M829" s="301" t="s">
        <v>17029</v>
      </c>
      <c r="N829" s="301" t="s">
        <v>17045</v>
      </c>
      <c r="O829" s="304" t="s">
        <v>17122</v>
      </c>
      <c r="P829" s="308">
        <v>5827100.4199999999</v>
      </c>
      <c r="Q829" s="308"/>
      <c r="R829" s="308">
        <v>0</v>
      </c>
      <c r="S829" s="308">
        <v>0</v>
      </c>
      <c r="T829" s="308">
        <f>P829-R829-S829</f>
        <v>5827100.4199999999</v>
      </c>
      <c r="U829" s="302">
        <f t="shared" si="334"/>
        <v>2857.8226679744971</v>
      </c>
      <c r="V829" s="308">
        <v>3405.2311976459046</v>
      </c>
    </row>
    <row r="830" spans="1:22" ht="35.25" x14ac:dyDescent="0.5">
      <c r="A830" s="267">
        <v>735</v>
      </c>
      <c r="B830" s="267">
        <v>1</v>
      </c>
      <c r="C830" s="301">
        <f>SUBTOTAL(9,$B$733:B830)</f>
        <v>82</v>
      </c>
      <c r="D830" s="310" t="s">
        <v>296</v>
      </c>
      <c r="E830" s="311"/>
      <c r="F830" s="301">
        <v>1976</v>
      </c>
      <c r="G830" s="301" t="s">
        <v>17162</v>
      </c>
      <c r="H830" s="301">
        <v>2</v>
      </c>
      <c r="I830" s="301" t="s">
        <v>16982</v>
      </c>
      <c r="J830" s="312">
        <v>761.1</v>
      </c>
      <c r="K830" s="312">
        <v>703.7</v>
      </c>
      <c r="L830" s="313">
        <v>19</v>
      </c>
      <c r="M830" s="301" t="s">
        <v>17029</v>
      </c>
      <c r="N830" s="301" t="s">
        <v>17045</v>
      </c>
      <c r="O830" s="304" t="s">
        <v>17120</v>
      </c>
      <c r="P830" s="308">
        <v>5994240.8900000006</v>
      </c>
      <c r="Q830" s="308"/>
      <c r="R830" s="308">
        <v>0</v>
      </c>
      <c r="S830" s="308">
        <v>0</v>
      </c>
      <c r="T830" s="308">
        <f>P830-R830-S830</f>
        <v>5994240.8900000006</v>
      </c>
      <c r="U830" s="302">
        <f t="shared" si="334"/>
        <v>7875.7599395611624</v>
      </c>
      <c r="V830" s="308">
        <v>10077.432085139928</v>
      </c>
    </row>
    <row r="831" spans="1:22" ht="35.25" x14ac:dyDescent="0.5">
      <c r="A831" s="267">
        <v>736</v>
      </c>
      <c r="C831" s="309" t="s">
        <v>297</v>
      </c>
      <c r="D831" s="328"/>
      <c r="E831" s="300" t="s">
        <v>17012</v>
      </c>
      <c r="F831" s="301" t="s">
        <v>17012</v>
      </c>
      <c r="G831" s="301" t="s">
        <v>17012</v>
      </c>
      <c r="H831" s="301" t="s">
        <v>17012</v>
      </c>
      <c r="I831" s="301" t="s">
        <v>17012</v>
      </c>
      <c r="J831" s="306">
        <f>J832</f>
        <v>657.9</v>
      </c>
      <c r="K831" s="306">
        <f t="shared" ref="K831:L831" si="361">K832</f>
        <v>607.4</v>
      </c>
      <c r="L831" s="307">
        <f t="shared" si="361"/>
        <v>26</v>
      </c>
      <c r="M831" s="301" t="s">
        <v>17012</v>
      </c>
      <c r="N831" s="301" t="s">
        <v>17012</v>
      </c>
      <c r="O831" s="304" t="s">
        <v>17012</v>
      </c>
      <c r="P831" s="324">
        <v>6199562.6800000006</v>
      </c>
      <c r="Q831" s="306">
        <f t="shared" ref="Q831:T831" si="362">Q832</f>
        <v>0</v>
      </c>
      <c r="R831" s="306">
        <f t="shared" si="362"/>
        <v>0</v>
      </c>
      <c r="S831" s="306">
        <f t="shared" si="362"/>
        <v>0</v>
      </c>
      <c r="T831" s="306">
        <f t="shared" si="362"/>
        <v>6199562.6800000006</v>
      </c>
      <c r="U831" s="302">
        <f t="shared" si="334"/>
        <v>9423.2598875209005</v>
      </c>
      <c r="V831" s="308">
        <f>V832</f>
        <v>11715.960480316156</v>
      </c>
    </row>
    <row r="832" spans="1:22" ht="35.25" x14ac:dyDescent="0.5">
      <c r="A832" s="267">
        <v>737</v>
      </c>
      <c r="B832" s="267">
        <v>1</v>
      </c>
      <c r="C832" s="301">
        <f>SUBTOTAL(9,$B$733:B832)</f>
        <v>83</v>
      </c>
      <c r="D832" s="310" t="s">
        <v>298</v>
      </c>
      <c r="E832" s="311"/>
      <c r="F832" s="301">
        <v>1976</v>
      </c>
      <c r="G832" s="301" t="s">
        <v>17162</v>
      </c>
      <c r="H832" s="301">
        <v>2</v>
      </c>
      <c r="I832" s="301" t="s">
        <v>16982</v>
      </c>
      <c r="J832" s="312">
        <v>657.9</v>
      </c>
      <c r="K832" s="312">
        <v>607.4</v>
      </c>
      <c r="L832" s="313">
        <v>26</v>
      </c>
      <c r="M832" s="301" t="s">
        <v>17029</v>
      </c>
      <c r="N832" s="301" t="s">
        <v>17064</v>
      </c>
      <c r="O832" s="304" t="s">
        <v>17033</v>
      </c>
      <c r="P832" s="308">
        <v>6199562.6800000006</v>
      </c>
      <c r="Q832" s="308"/>
      <c r="R832" s="308">
        <v>0</v>
      </c>
      <c r="S832" s="308">
        <v>0</v>
      </c>
      <c r="T832" s="308">
        <f>P832-R832-S832</f>
        <v>6199562.6800000006</v>
      </c>
      <c r="U832" s="302">
        <f t="shared" si="334"/>
        <v>9423.2598875209005</v>
      </c>
      <c r="V832" s="308">
        <v>11715.960480316156</v>
      </c>
    </row>
    <row r="833" spans="1:22" ht="35.25" x14ac:dyDescent="0.5">
      <c r="A833" s="267">
        <v>738</v>
      </c>
      <c r="C833" s="309" t="s">
        <v>335</v>
      </c>
      <c r="D833" s="328"/>
      <c r="E833" s="300" t="s">
        <v>17012</v>
      </c>
      <c r="F833" s="301" t="s">
        <v>17012</v>
      </c>
      <c r="G833" s="301" t="s">
        <v>17012</v>
      </c>
      <c r="H833" s="301" t="s">
        <v>17012</v>
      </c>
      <c r="I833" s="301" t="s">
        <v>17012</v>
      </c>
      <c r="J833" s="306">
        <f>J834</f>
        <v>497.6</v>
      </c>
      <c r="K833" s="306">
        <f t="shared" ref="K833:L833" si="363">K834</f>
        <v>453</v>
      </c>
      <c r="L833" s="307">
        <f t="shared" si="363"/>
        <v>10</v>
      </c>
      <c r="M833" s="301" t="s">
        <v>17012</v>
      </c>
      <c r="N833" s="301" t="s">
        <v>17012</v>
      </c>
      <c r="O833" s="304" t="s">
        <v>17012</v>
      </c>
      <c r="P833" s="324">
        <v>4945765.3100000005</v>
      </c>
      <c r="Q833" s="306">
        <f t="shared" ref="Q833:T833" si="364">Q834</f>
        <v>0</v>
      </c>
      <c r="R833" s="306">
        <f t="shared" si="364"/>
        <v>0</v>
      </c>
      <c r="S833" s="306">
        <f t="shared" si="364"/>
        <v>0</v>
      </c>
      <c r="T833" s="306">
        <f t="shared" si="364"/>
        <v>4945765.3100000005</v>
      </c>
      <c r="U833" s="302">
        <f t="shared" si="334"/>
        <v>9939.2389670418015</v>
      </c>
      <c r="V833" s="308">
        <f>V834</f>
        <v>13090.32154340836</v>
      </c>
    </row>
    <row r="834" spans="1:22" ht="35.25" x14ac:dyDescent="0.5">
      <c r="A834" s="267">
        <v>739</v>
      </c>
      <c r="B834" s="267">
        <v>1</v>
      </c>
      <c r="C834" s="301">
        <f>SUBTOTAL(9,$B$733:B834)</f>
        <v>84</v>
      </c>
      <c r="D834" s="310" t="s">
        <v>337</v>
      </c>
      <c r="E834" s="311"/>
      <c r="F834" s="301">
        <v>1967</v>
      </c>
      <c r="G834" s="301" t="s">
        <v>17162</v>
      </c>
      <c r="H834" s="301">
        <v>2</v>
      </c>
      <c r="I834" s="301" t="s">
        <v>16982</v>
      </c>
      <c r="J834" s="312">
        <v>497.6</v>
      </c>
      <c r="K834" s="312">
        <v>453</v>
      </c>
      <c r="L834" s="313">
        <v>10</v>
      </c>
      <c r="M834" s="301" t="s">
        <v>17029</v>
      </c>
      <c r="N834" s="301" t="s">
        <v>17064</v>
      </c>
      <c r="O834" s="304" t="s">
        <v>17033</v>
      </c>
      <c r="P834" s="308">
        <v>4945765.3100000005</v>
      </c>
      <c r="Q834" s="308"/>
      <c r="R834" s="308">
        <v>0</v>
      </c>
      <c r="S834" s="308">
        <v>0</v>
      </c>
      <c r="T834" s="308">
        <f>P834-R834-S834</f>
        <v>4945765.3100000005</v>
      </c>
      <c r="U834" s="302">
        <f t="shared" si="334"/>
        <v>9939.2389670418015</v>
      </c>
      <c r="V834" s="308">
        <v>13090.32154340836</v>
      </c>
    </row>
    <row r="835" spans="1:22" ht="35.25" x14ac:dyDescent="0.5">
      <c r="A835" s="267">
        <v>740</v>
      </c>
      <c r="C835" s="309" t="s">
        <v>336</v>
      </c>
      <c r="D835" s="328"/>
      <c r="E835" s="300" t="s">
        <v>17012</v>
      </c>
      <c r="F835" s="301" t="s">
        <v>17012</v>
      </c>
      <c r="G835" s="301" t="s">
        <v>17012</v>
      </c>
      <c r="H835" s="301" t="s">
        <v>17012</v>
      </c>
      <c r="I835" s="301" t="s">
        <v>17012</v>
      </c>
      <c r="J835" s="306">
        <f>J836</f>
        <v>399.7</v>
      </c>
      <c r="K835" s="306">
        <f t="shared" ref="K835:L835" si="365">K836</f>
        <v>374.8</v>
      </c>
      <c r="L835" s="307">
        <f t="shared" si="365"/>
        <v>15</v>
      </c>
      <c r="M835" s="301" t="s">
        <v>17012</v>
      </c>
      <c r="N835" s="301" t="s">
        <v>17012</v>
      </c>
      <c r="O835" s="304" t="s">
        <v>17012</v>
      </c>
      <c r="P835" s="324">
        <v>3249753.92</v>
      </c>
      <c r="Q835" s="306">
        <f t="shared" ref="Q835:T835" si="366">Q836</f>
        <v>0</v>
      </c>
      <c r="R835" s="306">
        <f t="shared" si="366"/>
        <v>0</v>
      </c>
      <c r="S835" s="306">
        <f t="shared" si="366"/>
        <v>0</v>
      </c>
      <c r="T835" s="306">
        <f t="shared" si="366"/>
        <v>3249753.92</v>
      </c>
      <c r="U835" s="302">
        <f t="shared" si="334"/>
        <v>8130.482661996497</v>
      </c>
      <c r="V835" s="308">
        <f>V836</f>
        <v>10475.986409807356</v>
      </c>
    </row>
    <row r="836" spans="1:22" ht="35.25" x14ac:dyDescent="0.5">
      <c r="A836" s="267">
        <v>741</v>
      </c>
      <c r="B836" s="267">
        <v>1</v>
      </c>
      <c r="C836" s="301">
        <f>SUBTOTAL(9,$B$733:B836)</f>
        <v>85</v>
      </c>
      <c r="D836" s="310" t="s">
        <v>338</v>
      </c>
      <c r="E836" s="311"/>
      <c r="F836" s="301">
        <v>1971</v>
      </c>
      <c r="G836" s="301" t="s">
        <v>17162</v>
      </c>
      <c r="H836" s="301">
        <v>2</v>
      </c>
      <c r="I836" s="301" t="s">
        <v>16982</v>
      </c>
      <c r="J836" s="312">
        <v>399.7</v>
      </c>
      <c r="K836" s="312">
        <v>374.8</v>
      </c>
      <c r="L836" s="313">
        <v>15</v>
      </c>
      <c r="M836" s="301" t="s">
        <v>17029</v>
      </c>
      <c r="N836" s="301" t="s">
        <v>17064</v>
      </c>
      <c r="O836" s="304" t="s">
        <v>17033</v>
      </c>
      <c r="P836" s="308">
        <v>3249753.92</v>
      </c>
      <c r="Q836" s="308"/>
      <c r="R836" s="308">
        <v>0</v>
      </c>
      <c r="S836" s="308">
        <v>0</v>
      </c>
      <c r="T836" s="308">
        <f>P836-R836-S836</f>
        <v>3249753.92</v>
      </c>
      <c r="U836" s="302">
        <f t="shared" si="334"/>
        <v>8130.482661996497</v>
      </c>
      <c r="V836" s="308">
        <v>10475.986409807356</v>
      </c>
    </row>
    <row r="837" spans="1:22" ht="35.25" x14ac:dyDescent="0.5">
      <c r="A837" s="267">
        <v>742</v>
      </c>
      <c r="C837" s="309" t="s">
        <v>358</v>
      </c>
      <c r="D837" s="328"/>
      <c r="E837" s="300" t="s">
        <v>17012</v>
      </c>
      <c r="F837" s="301" t="s">
        <v>17012</v>
      </c>
      <c r="G837" s="301" t="s">
        <v>17012</v>
      </c>
      <c r="H837" s="301" t="s">
        <v>17012</v>
      </c>
      <c r="I837" s="301" t="s">
        <v>17012</v>
      </c>
      <c r="J837" s="306">
        <f>J838</f>
        <v>513.9</v>
      </c>
      <c r="K837" s="306">
        <f t="shared" ref="K837:L837" si="367">K838</f>
        <v>513.9</v>
      </c>
      <c r="L837" s="307">
        <f t="shared" si="367"/>
        <v>20</v>
      </c>
      <c r="M837" s="301" t="s">
        <v>17012</v>
      </c>
      <c r="N837" s="301" t="s">
        <v>17012</v>
      </c>
      <c r="O837" s="304" t="s">
        <v>17012</v>
      </c>
      <c r="P837" s="324">
        <v>4441783.34</v>
      </c>
      <c r="Q837" s="306">
        <f t="shared" ref="Q837:T837" si="368">Q838</f>
        <v>0</v>
      </c>
      <c r="R837" s="306">
        <f t="shared" si="368"/>
        <v>0</v>
      </c>
      <c r="S837" s="306">
        <f t="shared" si="368"/>
        <v>0</v>
      </c>
      <c r="T837" s="306">
        <f t="shared" si="368"/>
        <v>4441783.34</v>
      </c>
      <c r="U837" s="302">
        <f t="shared" si="334"/>
        <v>8643.2834014399687</v>
      </c>
      <c r="V837" s="308">
        <f>V838</f>
        <v>10380.289256275541</v>
      </c>
    </row>
    <row r="838" spans="1:22" ht="35.25" x14ac:dyDescent="0.5">
      <c r="A838" s="267">
        <v>743</v>
      </c>
      <c r="B838" s="267">
        <v>1</v>
      </c>
      <c r="C838" s="301">
        <f>SUBTOTAL(9,$B$733:B838)</f>
        <v>86</v>
      </c>
      <c r="D838" s="310" t="s">
        <v>360</v>
      </c>
      <c r="E838" s="311"/>
      <c r="F838" s="301">
        <v>1968</v>
      </c>
      <c r="G838" s="301" t="s">
        <v>17162</v>
      </c>
      <c r="H838" s="301">
        <v>2</v>
      </c>
      <c r="I838" s="301" t="s">
        <v>16982</v>
      </c>
      <c r="J838" s="312">
        <v>513.9</v>
      </c>
      <c r="K838" s="312">
        <v>513.9</v>
      </c>
      <c r="L838" s="313">
        <v>20</v>
      </c>
      <c r="M838" s="301" t="s">
        <v>17029</v>
      </c>
      <c r="N838" s="301" t="s">
        <v>17045</v>
      </c>
      <c r="O838" s="304" t="s">
        <v>17156</v>
      </c>
      <c r="P838" s="308">
        <v>4441783.34</v>
      </c>
      <c r="Q838" s="308"/>
      <c r="R838" s="308">
        <v>0</v>
      </c>
      <c r="S838" s="308">
        <v>0</v>
      </c>
      <c r="T838" s="308">
        <f>P838-R838-S838</f>
        <v>4441783.34</v>
      </c>
      <c r="U838" s="302">
        <f t="shared" si="334"/>
        <v>8643.2834014399687</v>
      </c>
      <c r="V838" s="308">
        <v>10380.289256275541</v>
      </c>
    </row>
    <row r="839" spans="1:22" ht="35.25" x14ac:dyDescent="0.5">
      <c r="A839" s="267">
        <v>744</v>
      </c>
      <c r="C839" s="309" t="s">
        <v>359</v>
      </c>
      <c r="D839" s="328"/>
      <c r="E839" s="300" t="s">
        <v>17012</v>
      </c>
      <c r="F839" s="301" t="s">
        <v>17012</v>
      </c>
      <c r="G839" s="301" t="s">
        <v>17012</v>
      </c>
      <c r="H839" s="301" t="s">
        <v>17012</v>
      </c>
      <c r="I839" s="301" t="s">
        <v>17012</v>
      </c>
      <c r="J839" s="306">
        <f>J840</f>
        <v>612.5</v>
      </c>
      <c r="K839" s="306">
        <f t="shared" ref="K839:L839" si="369">K840</f>
        <v>544.6</v>
      </c>
      <c r="L839" s="307">
        <f t="shared" si="369"/>
        <v>29</v>
      </c>
      <c r="M839" s="301" t="s">
        <v>17012</v>
      </c>
      <c r="N839" s="301" t="s">
        <v>17012</v>
      </c>
      <c r="O839" s="304" t="s">
        <v>17012</v>
      </c>
      <c r="P839" s="324">
        <v>4274814.47</v>
      </c>
      <c r="Q839" s="306">
        <f t="shared" ref="Q839:T839" si="370">Q840</f>
        <v>0</v>
      </c>
      <c r="R839" s="306">
        <f t="shared" si="370"/>
        <v>0</v>
      </c>
      <c r="S839" s="306">
        <f t="shared" si="370"/>
        <v>0</v>
      </c>
      <c r="T839" s="306">
        <f t="shared" si="370"/>
        <v>4274814.47</v>
      </c>
      <c r="U839" s="302">
        <f t="shared" si="334"/>
        <v>6979.2889306122443</v>
      </c>
      <c r="V839" s="308">
        <f>V840</f>
        <v>8381.9035036734695</v>
      </c>
    </row>
    <row r="840" spans="1:22" ht="35.25" x14ac:dyDescent="0.5">
      <c r="A840" s="267">
        <v>745</v>
      </c>
      <c r="B840" s="267">
        <v>1</v>
      </c>
      <c r="C840" s="301">
        <f>SUBTOTAL(9,$B$733:B840)</f>
        <v>87</v>
      </c>
      <c r="D840" s="310" t="s">
        <v>361</v>
      </c>
      <c r="E840" s="311"/>
      <c r="F840" s="301">
        <v>1987</v>
      </c>
      <c r="G840" s="301" t="s">
        <v>17034</v>
      </c>
      <c r="H840" s="301">
        <v>2</v>
      </c>
      <c r="I840" s="301" t="s">
        <v>16982</v>
      </c>
      <c r="J840" s="312">
        <v>612.5</v>
      </c>
      <c r="K840" s="312">
        <v>544.6</v>
      </c>
      <c r="L840" s="313">
        <v>29</v>
      </c>
      <c r="M840" s="301" t="s">
        <v>17029</v>
      </c>
      <c r="N840" s="301" t="s">
        <v>17064</v>
      </c>
      <c r="O840" s="304" t="s">
        <v>17033</v>
      </c>
      <c r="P840" s="308">
        <v>4274814.47</v>
      </c>
      <c r="Q840" s="308"/>
      <c r="R840" s="308">
        <v>0</v>
      </c>
      <c r="S840" s="308">
        <v>0</v>
      </c>
      <c r="T840" s="308">
        <f>P840-R840-S840</f>
        <v>4274814.47</v>
      </c>
      <c r="U840" s="302">
        <f t="shared" si="334"/>
        <v>6979.2889306122443</v>
      </c>
      <c r="V840" s="308">
        <v>8381.9035036734695</v>
      </c>
    </row>
    <row r="841" spans="1:22" ht="35.25" x14ac:dyDescent="0.5">
      <c r="A841" s="267">
        <v>746</v>
      </c>
      <c r="C841" s="299" t="s">
        <v>45</v>
      </c>
      <c r="D841" s="314"/>
      <c r="E841" s="300" t="s">
        <v>17012</v>
      </c>
      <c r="F841" s="301" t="s">
        <v>17012</v>
      </c>
      <c r="G841" s="301" t="s">
        <v>17012</v>
      </c>
      <c r="H841" s="301" t="s">
        <v>17012</v>
      </c>
      <c r="I841" s="301" t="s">
        <v>17012</v>
      </c>
      <c r="J841" s="306">
        <f>J842</f>
        <v>1049.8</v>
      </c>
      <c r="K841" s="306">
        <f t="shared" ref="K841:L841" si="371">K842</f>
        <v>905.5</v>
      </c>
      <c r="L841" s="307">
        <f t="shared" si="371"/>
        <v>57</v>
      </c>
      <c r="M841" s="301" t="s">
        <v>17012</v>
      </c>
      <c r="N841" s="301" t="s">
        <v>17012</v>
      </c>
      <c r="O841" s="304" t="s">
        <v>17012</v>
      </c>
      <c r="P841" s="324">
        <v>5392384</v>
      </c>
      <c r="Q841" s="306">
        <f t="shared" ref="Q841:T841" si="372">Q842</f>
        <v>0</v>
      </c>
      <c r="R841" s="306">
        <f t="shared" si="372"/>
        <v>0</v>
      </c>
      <c r="S841" s="306">
        <f t="shared" si="372"/>
        <v>0</v>
      </c>
      <c r="T841" s="306">
        <f t="shared" si="372"/>
        <v>5392384</v>
      </c>
      <c r="U841" s="302">
        <f t="shared" si="334"/>
        <v>5136.5822061345025</v>
      </c>
      <c r="V841" s="308">
        <f>V842</f>
        <v>6618.3974090302918</v>
      </c>
    </row>
    <row r="842" spans="1:22" ht="35.25" x14ac:dyDescent="0.5">
      <c r="A842" s="267">
        <v>747</v>
      </c>
      <c r="B842" s="267">
        <v>1</v>
      </c>
      <c r="C842" s="301">
        <f>SUBTOTAL(9,$B$733:B842)</f>
        <v>88</v>
      </c>
      <c r="D842" s="314" t="s">
        <v>51</v>
      </c>
      <c r="E842" s="315"/>
      <c r="F842" s="301">
        <v>1978</v>
      </c>
      <c r="G842" s="301" t="s">
        <v>17162</v>
      </c>
      <c r="H842" s="301">
        <v>2</v>
      </c>
      <c r="I842" s="301" t="s">
        <v>17036</v>
      </c>
      <c r="J842" s="312">
        <v>1049.8</v>
      </c>
      <c r="K842" s="312">
        <v>905.5</v>
      </c>
      <c r="L842" s="313">
        <v>57</v>
      </c>
      <c r="M842" s="301" t="s">
        <v>17029</v>
      </c>
      <c r="N842" s="301" t="s">
        <v>17138</v>
      </c>
      <c r="O842" s="304" t="s">
        <v>17137</v>
      </c>
      <c r="P842" s="308">
        <v>5392384</v>
      </c>
      <c r="Q842" s="308"/>
      <c r="R842" s="308">
        <v>0</v>
      </c>
      <c r="S842" s="308">
        <v>0</v>
      </c>
      <c r="T842" s="308">
        <f>P842-R842-S842</f>
        <v>5392384</v>
      </c>
      <c r="U842" s="302">
        <f t="shared" si="334"/>
        <v>5136.5822061345025</v>
      </c>
      <c r="V842" s="308">
        <v>6618.3974090302918</v>
      </c>
    </row>
    <row r="843" spans="1:22" ht="35.25" x14ac:dyDescent="0.5">
      <c r="A843" s="267">
        <v>748</v>
      </c>
      <c r="C843" s="309" t="s">
        <v>348</v>
      </c>
      <c r="D843" s="328"/>
      <c r="E843" s="300" t="s">
        <v>17012</v>
      </c>
      <c r="F843" s="301" t="s">
        <v>17012</v>
      </c>
      <c r="G843" s="301" t="s">
        <v>17012</v>
      </c>
      <c r="H843" s="301" t="s">
        <v>17012</v>
      </c>
      <c r="I843" s="301" t="s">
        <v>17012</v>
      </c>
      <c r="J843" s="306">
        <f>SUM(J844:J848)</f>
        <v>2471.6999999999998</v>
      </c>
      <c r="K843" s="306">
        <f>SUM(K844:K848)</f>
        <v>2249.7999999999997</v>
      </c>
      <c r="L843" s="307">
        <f>SUM(L844:L848)</f>
        <v>113</v>
      </c>
      <c r="M843" s="301" t="s">
        <v>17012</v>
      </c>
      <c r="N843" s="301" t="s">
        <v>17012</v>
      </c>
      <c r="O843" s="304" t="s">
        <v>17012</v>
      </c>
      <c r="P843" s="324">
        <v>20455861.079999998</v>
      </c>
      <c r="Q843" s="306">
        <f t="shared" ref="Q843" si="373">SUM(Q844:Q848)</f>
        <v>0</v>
      </c>
      <c r="R843" s="306">
        <f>SUM(R844:R848)</f>
        <v>0</v>
      </c>
      <c r="S843" s="306">
        <f>SUM(S844:S848)</f>
        <v>0</v>
      </c>
      <c r="T843" s="306">
        <f>SUM(T844:T848)</f>
        <v>20455861.079999998</v>
      </c>
      <c r="U843" s="302">
        <f t="shared" si="334"/>
        <v>8276.0290811991745</v>
      </c>
      <c r="V843" s="308">
        <f>MAX(V844:V848)</f>
        <v>9053.0810276136835</v>
      </c>
    </row>
    <row r="844" spans="1:22" ht="35.25" x14ac:dyDescent="0.5">
      <c r="A844" s="267">
        <v>749</v>
      </c>
      <c r="B844" s="267">
        <v>1</v>
      </c>
      <c r="C844" s="301">
        <f>SUBTOTAL(9,$B$733:B844)</f>
        <v>89</v>
      </c>
      <c r="D844" s="310" t="s">
        <v>349</v>
      </c>
      <c r="E844" s="311"/>
      <c r="F844" s="301">
        <v>1952</v>
      </c>
      <c r="G844" s="301" t="s">
        <v>17162</v>
      </c>
      <c r="H844" s="301">
        <v>2</v>
      </c>
      <c r="I844" s="301" t="s">
        <v>16982</v>
      </c>
      <c r="J844" s="312">
        <v>727.9</v>
      </c>
      <c r="K844" s="312">
        <v>658.7</v>
      </c>
      <c r="L844" s="313">
        <v>33</v>
      </c>
      <c r="M844" s="301" t="s">
        <v>17029</v>
      </c>
      <c r="N844" s="301" t="s">
        <v>17064</v>
      </c>
      <c r="O844" s="304" t="s">
        <v>17033</v>
      </c>
      <c r="P844" s="308">
        <v>6589737.6800000006</v>
      </c>
      <c r="Q844" s="308"/>
      <c r="R844" s="308">
        <v>0</v>
      </c>
      <c r="S844" s="308">
        <v>0</v>
      </c>
      <c r="T844" s="308">
        <f>P844-R844-S844</f>
        <v>6589737.6800000006</v>
      </c>
      <c r="U844" s="302">
        <f t="shared" si="334"/>
        <v>9053.0810276136835</v>
      </c>
      <c r="V844" s="308">
        <v>9053.0810276136835</v>
      </c>
    </row>
    <row r="845" spans="1:22" ht="35.25" x14ac:dyDescent="0.5">
      <c r="A845" s="267">
        <v>750</v>
      </c>
      <c r="B845" s="267">
        <v>1</v>
      </c>
      <c r="C845" s="301">
        <f>SUBTOTAL(9,$B$733:B845)</f>
        <v>90</v>
      </c>
      <c r="D845" s="310" t="s">
        <v>350</v>
      </c>
      <c r="E845" s="311"/>
      <c r="F845" s="301">
        <v>1972</v>
      </c>
      <c r="G845" s="301" t="s">
        <v>17162</v>
      </c>
      <c r="H845" s="301">
        <v>2</v>
      </c>
      <c r="I845" s="301" t="s">
        <v>16982</v>
      </c>
      <c r="J845" s="312">
        <v>779.7</v>
      </c>
      <c r="K845" s="312">
        <v>723.9</v>
      </c>
      <c r="L845" s="313">
        <v>35</v>
      </c>
      <c r="M845" s="301" t="s">
        <v>17029</v>
      </c>
      <c r="N845" s="301" t="s">
        <v>17064</v>
      </c>
      <c r="O845" s="304" t="s">
        <v>17033</v>
      </c>
      <c r="P845" s="308">
        <v>7056556</v>
      </c>
      <c r="Q845" s="308"/>
      <c r="R845" s="308">
        <v>0</v>
      </c>
      <c r="S845" s="308">
        <v>0</v>
      </c>
      <c r="T845" s="308">
        <f>P845-R845-S845</f>
        <v>7056556</v>
      </c>
      <c r="U845" s="302">
        <f t="shared" si="334"/>
        <v>9050.3475695780417</v>
      </c>
      <c r="V845" s="308">
        <v>9050.3475695780417</v>
      </c>
    </row>
    <row r="846" spans="1:22" ht="35.25" x14ac:dyDescent="0.5">
      <c r="A846" s="267">
        <v>751</v>
      </c>
      <c r="B846" s="267">
        <v>1</v>
      </c>
      <c r="C846" s="301">
        <f>SUBTOTAL(9,$B$733:B846)</f>
        <v>91</v>
      </c>
      <c r="D846" s="310" t="s">
        <v>351</v>
      </c>
      <c r="E846" s="311"/>
      <c r="F846" s="301">
        <v>1949</v>
      </c>
      <c r="G846" s="301" t="s">
        <v>17162</v>
      </c>
      <c r="H846" s="301">
        <v>2</v>
      </c>
      <c r="I846" s="301" t="s">
        <v>16980</v>
      </c>
      <c r="J846" s="312">
        <v>275.7</v>
      </c>
      <c r="K846" s="312">
        <v>253.1</v>
      </c>
      <c r="L846" s="313">
        <v>10</v>
      </c>
      <c r="M846" s="301" t="s">
        <v>17029</v>
      </c>
      <c r="N846" s="301" t="s">
        <v>17064</v>
      </c>
      <c r="O846" s="304" t="s">
        <v>17033</v>
      </c>
      <c r="P846" s="308">
        <v>1954123.2000000002</v>
      </c>
      <c r="Q846" s="308"/>
      <c r="R846" s="308">
        <v>0</v>
      </c>
      <c r="S846" s="308">
        <v>0</v>
      </c>
      <c r="T846" s="308">
        <f>P846-R846-S846</f>
        <v>1954123.2000000002</v>
      </c>
      <c r="U846" s="302">
        <f t="shared" si="334"/>
        <v>7087.8607181719271</v>
      </c>
      <c r="V846" s="308">
        <v>7087.8607181719262</v>
      </c>
    </row>
    <row r="847" spans="1:22" ht="35.25" x14ac:dyDescent="0.5">
      <c r="A847" s="267">
        <v>752</v>
      </c>
      <c r="B847" s="267">
        <v>1</v>
      </c>
      <c r="C847" s="301">
        <f>SUBTOTAL(9,$B$733:B847)</f>
        <v>92</v>
      </c>
      <c r="D847" s="310" t="s">
        <v>352</v>
      </c>
      <c r="E847" s="311"/>
      <c r="F847" s="301">
        <v>1949</v>
      </c>
      <c r="G847" s="301" t="s">
        <v>17162</v>
      </c>
      <c r="H847" s="301">
        <v>2</v>
      </c>
      <c r="I847" s="301" t="s">
        <v>16980</v>
      </c>
      <c r="J847" s="312">
        <v>298.89999999999998</v>
      </c>
      <c r="K847" s="312">
        <v>263.89999999999998</v>
      </c>
      <c r="L847" s="313">
        <v>17</v>
      </c>
      <c r="M847" s="301" t="s">
        <v>17029</v>
      </c>
      <c r="N847" s="301" t="s">
        <v>17064</v>
      </c>
      <c r="O847" s="304" t="s">
        <v>17033</v>
      </c>
      <c r="P847" s="308">
        <v>1954123.2000000002</v>
      </c>
      <c r="Q847" s="308"/>
      <c r="R847" s="308">
        <v>0</v>
      </c>
      <c r="S847" s="308">
        <v>0</v>
      </c>
      <c r="T847" s="308">
        <f>P847-R847-S847</f>
        <v>1954123.2000000002</v>
      </c>
      <c r="U847" s="302">
        <f t="shared" si="334"/>
        <v>6537.7156239545011</v>
      </c>
      <c r="V847" s="308">
        <v>6537.7156239545002</v>
      </c>
    </row>
    <row r="848" spans="1:22" ht="35.25" x14ac:dyDescent="0.5">
      <c r="A848" s="267">
        <v>753</v>
      </c>
      <c r="B848" s="267">
        <v>1</v>
      </c>
      <c r="C848" s="301">
        <f>SUBTOTAL(9,$B$733:B848)</f>
        <v>93</v>
      </c>
      <c r="D848" s="310" t="s">
        <v>353</v>
      </c>
      <c r="E848" s="311"/>
      <c r="F848" s="301">
        <v>1950</v>
      </c>
      <c r="G848" s="301" t="s">
        <v>17162</v>
      </c>
      <c r="H848" s="301">
        <v>2</v>
      </c>
      <c r="I848" s="301" t="s">
        <v>16982</v>
      </c>
      <c r="J848" s="312">
        <v>389.5</v>
      </c>
      <c r="K848" s="312">
        <v>350.2</v>
      </c>
      <c r="L848" s="313">
        <v>18</v>
      </c>
      <c r="M848" s="301" t="s">
        <v>17029</v>
      </c>
      <c r="N848" s="301" t="s">
        <v>17064</v>
      </c>
      <c r="O848" s="304" t="s">
        <v>17033</v>
      </c>
      <c r="P848" s="308">
        <v>2901321</v>
      </c>
      <c r="Q848" s="308"/>
      <c r="R848" s="308">
        <v>0</v>
      </c>
      <c r="S848" s="308">
        <v>0</v>
      </c>
      <c r="T848" s="308">
        <f>P848-R848-S848</f>
        <v>2901321</v>
      </c>
      <c r="U848" s="302">
        <f t="shared" si="334"/>
        <v>7448.834403080873</v>
      </c>
      <c r="V848" s="308">
        <v>8361.6739409499351</v>
      </c>
    </row>
    <row r="849" spans="1:22" ht="35.25" x14ac:dyDescent="0.5">
      <c r="A849" s="267">
        <v>754</v>
      </c>
      <c r="C849" s="309" t="s">
        <v>370</v>
      </c>
      <c r="D849" s="328"/>
      <c r="E849" s="300" t="s">
        <v>17012</v>
      </c>
      <c r="F849" s="301" t="s">
        <v>17012</v>
      </c>
      <c r="G849" s="301" t="s">
        <v>17012</v>
      </c>
      <c r="H849" s="301" t="s">
        <v>17012</v>
      </c>
      <c r="I849" s="301" t="s">
        <v>17012</v>
      </c>
      <c r="J849" s="306">
        <f>J850+J851</f>
        <v>1319.89</v>
      </c>
      <c r="K849" s="306">
        <f t="shared" ref="K849:L849" si="374">K850+K851</f>
        <v>1319.89</v>
      </c>
      <c r="L849" s="307">
        <f t="shared" si="374"/>
        <v>63</v>
      </c>
      <c r="M849" s="301" t="s">
        <v>17012</v>
      </c>
      <c r="N849" s="301" t="s">
        <v>17012</v>
      </c>
      <c r="O849" s="304" t="s">
        <v>17012</v>
      </c>
      <c r="P849" s="324">
        <v>12004830.189999999</v>
      </c>
      <c r="Q849" s="306">
        <f t="shared" ref="Q849:T849" si="375">Q850+Q851</f>
        <v>0</v>
      </c>
      <c r="R849" s="306">
        <f t="shared" si="375"/>
        <v>0</v>
      </c>
      <c r="S849" s="306">
        <f t="shared" si="375"/>
        <v>0</v>
      </c>
      <c r="T849" s="306">
        <f t="shared" si="375"/>
        <v>12004830.189999999</v>
      </c>
      <c r="U849" s="302">
        <f t="shared" si="334"/>
        <v>9095.3262696133752</v>
      </c>
      <c r="V849" s="308">
        <f>MAX(V850:V851)</f>
        <v>10016.781522117728</v>
      </c>
    </row>
    <row r="850" spans="1:22" ht="35.25" x14ac:dyDescent="0.5">
      <c r="A850" s="267">
        <v>755</v>
      </c>
      <c r="B850" s="267">
        <v>1</v>
      </c>
      <c r="C850" s="301">
        <f>SUBTOTAL(9,$B$733:B850)</f>
        <v>94</v>
      </c>
      <c r="D850" s="310" t="s">
        <v>376</v>
      </c>
      <c r="E850" s="311"/>
      <c r="F850" s="301">
        <v>1969</v>
      </c>
      <c r="G850" s="301" t="s">
        <v>17162</v>
      </c>
      <c r="H850" s="301">
        <v>2</v>
      </c>
      <c r="I850" s="301" t="s">
        <v>16982</v>
      </c>
      <c r="J850" s="312">
        <v>745.69</v>
      </c>
      <c r="K850" s="312">
        <v>745.69</v>
      </c>
      <c r="L850" s="313">
        <v>35</v>
      </c>
      <c r="M850" s="301" t="s">
        <v>17029</v>
      </c>
      <c r="N850" s="301" t="s">
        <v>17064</v>
      </c>
      <c r="O850" s="304" t="s">
        <v>17033</v>
      </c>
      <c r="P850" s="308">
        <v>6253194.2399999993</v>
      </c>
      <c r="Q850" s="308"/>
      <c r="R850" s="308">
        <v>0</v>
      </c>
      <c r="S850" s="308">
        <v>0</v>
      </c>
      <c r="T850" s="308">
        <f t="shared" ref="T850:T851" si="376">P850-R850-S850</f>
        <v>6253194.2399999993</v>
      </c>
      <c r="U850" s="302">
        <f t="shared" si="334"/>
        <v>8385.7826174415623</v>
      </c>
      <c r="V850" s="308">
        <v>8397.4295377435647</v>
      </c>
    </row>
    <row r="851" spans="1:22" ht="35.25" x14ac:dyDescent="0.5">
      <c r="A851" s="267">
        <v>756</v>
      </c>
      <c r="B851" s="267">
        <v>1</v>
      </c>
      <c r="C851" s="301">
        <f>SUBTOTAL(9,$B$733:B851)</f>
        <v>95</v>
      </c>
      <c r="D851" s="310" t="s">
        <v>377</v>
      </c>
      <c r="E851" s="311"/>
      <c r="F851" s="301">
        <v>1962</v>
      </c>
      <c r="G851" s="301" t="s">
        <v>17162</v>
      </c>
      <c r="H851" s="301">
        <v>2</v>
      </c>
      <c r="I851" s="301" t="s">
        <v>16982</v>
      </c>
      <c r="J851" s="312">
        <v>574.20000000000005</v>
      </c>
      <c r="K851" s="312">
        <v>574.20000000000005</v>
      </c>
      <c r="L851" s="313">
        <v>28</v>
      </c>
      <c r="M851" s="301" t="s">
        <v>17029</v>
      </c>
      <c r="N851" s="301" t="s">
        <v>17064</v>
      </c>
      <c r="O851" s="304" t="s">
        <v>17033</v>
      </c>
      <c r="P851" s="308">
        <v>5751635.9500000002</v>
      </c>
      <c r="Q851" s="308"/>
      <c r="R851" s="308">
        <v>0</v>
      </c>
      <c r="S851" s="308">
        <v>0</v>
      </c>
      <c r="T851" s="308">
        <f t="shared" si="376"/>
        <v>5751635.9500000002</v>
      </c>
      <c r="U851" s="302">
        <f t="shared" ref="U851:U905" si="377">P851/J851</f>
        <v>10016.781522117728</v>
      </c>
      <c r="V851" s="308">
        <v>10016.781522117728</v>
      </c>
    </row>
    <row r="852" spans="1:22" ht="35.25" x14ac:dyDescent="0.5">
      <c r="A852" s="267">
        <v>757</v>
      </c>
      <c r="C852" s="309" t="s">
        <v>17007</v>
      </c>
      <c r="D852" s="328"/>
      <c r="E852" s="300" t="s">
        <v>17012</v>
      </c>
      <c r="F852" s="301" t="s">
        <v>17012</v>
      </c>
      <c r="G852" s="301" t="s">
        <v>17012</v>
      </c>
      <c r="H852" s="301" t="s">
        <v>17012</v>
      </c>
      <c r="I852" s="301" t="s">
        <v>17012</v>
      </c>
      <c r="J852" s="306">
        <f>J853</f>
        <v>1003.2</v>
      </c>
      <c r="K852" s="306">
        <f t="shared" ref="K852:L852" si="378">K853</f>
        <v>915.9</v>
      </c>
      <c r="L852" s="307">
        <f t="shared" si="378"/>
        <v>38</v>
      </c>
      <c r="M852" s="301" t="s">
        <v>17012</v>
      </c>
      <c r="N852" s="301" t="s">
        <v>17012</v>
      </c>
      <c r="O852" s="304" t="s">
        <v>17012</v>
      </c>
      <c r="P852" s="324">
        <v>8285735.04</v>
      </c>
      <c r="Q852" s="306">
        <f t="shared" ref="Q852:T852" si="379">Q853</f>
        <v>0</v>
      </c>
      <c r="R852" s="306">
        <f t="shared" si="379"/>
        <v>0</v>
      </c>
      <c r="S852" s="306">
        <f t="shared" si="379"/>
        <v>0</v>
      </c>
      <c r="T852" s="306">
        <f t="shared" si="379"/>
        <v>8285735.04</v>
      </c>
      <c r="U852" s="302">
        <f t="shared" si="377"/>
        <v>8259.3052631578939</v>
      </c>
      <c r="V852" s="308">
        <f>V853</f>
        <v>10641.972105263158</v>
      </c>
    </row>
    <row r="853" spans="1:22" ht="35.25" x14ac:dyDescent="0.5">
      <c r="A853" s="267">
        <v>758</v>
      </c>
      <c r="B853" s="267">
        <v>1</v>
      </c>
      <c r="C853" s="301">
        <f>SUBTOTAL(9,$B$733:B853)</f>
        <v>96</v>
      </c>
      <c r="D853" s="310" t="s">
        <v>2514</v>
      </c>
      <c r="E853" s="311"/>
      <c r="F853" s="301">
        <v>1988</v>
      </c>
      <c r="G853" s="301" t="s">
        <v>17162</v>
      </c>
      <c r="H853" s="301">
        <v>2</v>
      </c>
      <c r="I853" s="301" t="s">
        <v>17036</v>
      </c>
      <c r="J853" s="312">
        <v>1003.2</v>
      </c>
      <c r="K853" s="312">
        <v>915.9</v>
      </c>
      <c r="L853" s="313">
        <v>38</v>
      </c>
      <c r="M853" s="301" t="s">
        <v>17029</v>
      </c>
      <c r="N853" s="301" t="s">
        <v>17045</v>
      </c>
      <c r="O853" s="304" t="s">
        <v>17096</v>
      </c>
      <c r="P853" s="308">
        <v>8285735.04</v>
      </c>
      <c r="Q853" s="308"/>
      <c r="R853" s="308">
        <v>0</v>
      </c>
      <c r="S853" s="308">
        <v>0</v>
      </c>
      <c r="T853" s="308">
        <f t="shared" ref="T853" si="380">P853-R853-S853</f>
        <v>8285735.04</v>
      </c>
      <c r="U853" s="302">
        <f t="shared" si="377"/>
        <v>8259.3052631578939</v>
      </c>
      <c r="V853" s="308">
        <v>10641.972105263158</v>
      </c>
    </row>
    <row r="854" spans="1:22" ht="35.25" x14ac:dyDescent="0.5">
      <c r="A854" s="267">
        <v>759</v>
      </c>
      <c r="C854" s="309" t="s">
        <v>219</v>
      </c>
      <c r="D854" s="328"/>
      <c r="E854" s="300" t="s">
        <v>17012</v>
      </c>
      <c r="F854" s="301" t="s">
        <v>17012</v>
      </c>
      <c r="G854" s="301" t="s">
        <v>17012</v>
      </c>
      <c r="H854" s="301" t="s">
        <v>17012</v>
      </c>
      <c r="I854" s="301" t="s">
        <v>17012</v>
      </c>
      <c r="J854" s="306">
        <f>J855+J856</f>
        <v>1007</v>
      </c>
      <c r="K854" s="306">
        <f t="shared" ref="K854:L854" si="381">K855+K856</f>
        <v>631.5</v>
      </c>
      <c r="L854" s="307">
        <f t="shared" si="381"/>
        <v>38</v>
      </c>
      <c r="M854" s="301" t="s">
        <v>17012</v>
      </c>
      <c r="N854" s="301" t="s">
        <v>17012</v>
      </c>
      <c r="O854" s="304" t="s">
        <v>17012</v>
      </c>
      <c r="P854" s="324">
        <v>7585567.6799999997</v>
      </c>
      <c r="Q854" s="306">
        <f t="shared" ref="Q854:T854" si="382">Q855+Q856</f>
        <v>0</v>
      </c>
      <c r="R854" s="306">
        <f t="shared" si="382"/>
        <v>0</v>
      </c>
      <c r="S854" s="306">
        <f t="shared" si="382"/>
        <v>4909226.2300000004</v>
      </c>
      <c r="T854" s="306">
        <f t="shared" si="382"/>
        <v>2676341.4499999993</v>
      </c>
      <c r="U854" s="302">
        <f t="shared" si="377"/>
        <v>7532.837815292949</v>
      </c>
      <c r="V854" s="308">
        <f>MAX(V855:V856)</f>
        <v>9907.1392599144929</v>
      </c>
    </row>
    <row r="855" spans="1:22" ht="35.25" x14ac:dyDescent="0.5">
      <c r="A855" s="267">
        <v>760</v>
      </c>
      <c r="B855" s="267">
        <v>1</v>
      </c>
      <c r="C855" s="301">
        <f>SUBTOTAL(9,$B$733:B855)</f>
        <v>97</v>
      </c>
      <c r="D855" s="310" t="s">
        <v>243</v>
      </c>
      <c r="E855" s="311"/>
      <c r="F855" s="301">
        <v>1969</v>
      </c>
      <c r="G855" s="301" t="s">
        <v>17162</v>
      </c>
      <c r="H855" s="301">
        <v>2</v>
      </c>
      <c r="I855" s="301" t="s">
        <v>16982</v>
      </c>
      <c r="J855" s="312">
        <v>678.3</v>
      </c>
      <c r="K855" s="312">
        <v>423.8</v>
      </c>
      <c r="L855" s="313">
        <v>26</v>
      </c>
      <c r="M855" s="301" t="s">
        <v>17029</v>
      </c>
      <c r="N855" s="301" t="s">
        <v>17064</v>
      </c>
      <c r="O855" s="304" t="s">
        <v>17033</v>
      </c>
      <c r="P855" s="308">
        <v>5215446.3999999994</v>
      </c>
      <c r="Q855" s="308"/>
      <c r="R855" s="308">
        <v>0</v>
      </c>
      <c r="S855" s="308">
        <v>3375331.6</v>
      </c>
      <c r="T855" s="308">
        <f t="shared" ref="T855:T872" si="383">P855-R855-S855</f>
        <v>1840114.7999999993</v>
      </c>
      <c r="U855" s="302">
        <f t="shared" si="377"/>
        <v>7688.9966091699835</v>
      </c>
      <c r="V855" s="308">
        <v>9907.1392599144929</v>
      </c>
    </row>
    <row r="856" spans="1:22" ht="35.25" x14ac:dyDescent="0.5">
      <c r="A856" s="267">
        <v>761</v>
      </c>
      <c r="B856" s="267">
        <v>1</v>
      </c>
      <c r="C856" s="301">
        <f>SUBTOTAL(9,$B$733:B856)</f>
        <v>98</v>
      </c>
      <c r="D856" s="310" t="s">
        <v>244</v>
      </c>
      <c r="E856" s="311"/>
      <c r="F856" s="301">
        <v>1974</v>
      </c>
      <c r="G856" s="301" t="s">
        <v>17162</v>
      </c>
      <c r="H856" s="301">
        <v>2</v>
      </c>
      <c r="I856" s="301" t="s">
        <v>16980</v>
      </c>
      <c r="J856" s="312">
        <v>328.7</v>
      </c>
      <c r="K856" s="312">
        <v>207.7</v>
      </c>
      <c r="L856" s="313">
        <v>12</v>
      </c>
      <c r="M856" s="301" t="s">
        <v>17029</v>
      </c>
      <c r="N856" s="301" t="s">
        <v>17064</v>
      </c>
      <c r="O856" s="304" t="s">
        <v>17033</v>
      </c>
      <c r="P856" s="308">
        <v>2370121.2799999998</v>
      </c>
      <c r="Q856" s="308"/>
      <c r="R856" s="308">
        <v>0</v>
      </c>
      <c r="S856" s="308">
        <v>1533894.63</v>
      </c>
      <c r="T856" s="308">
        <f t="shared" si="383"/>
        <v>836226.64999999991</v>
      </c>
      <c r="U856" s="302">
        <f t="shared" si="377"/>
        <v>7210.5910556738663</v>
      </c>
      <c r="V856" s="308">
        <v>9290.7219714024941</v>
      </c>
    </row>
    <row r="857" spans="1:22" ht="35.25" x14ac:dyDescent="0.5">
      <c r="A857" s="267">
        <v>762</v>
      </c>
      <c r="C857" s="309" t="s">
        <v>220</v>
      </c>
      <c r="D857" s="328"/>
      <c r="E857" s="300" t="s">
        <v>17012</v>
      </c>
      <c r="F857" s="301" t="s">
        <v>17012</v>
      </c>
      <c r="G857" s="301" t="s">
        <v>17012</v>
      </c>
      <c r="H857" s="301" t="s">
        <v>17012</v>
      </c>
      <c r="I857" s="301" t="s">
        <v>17012</v>
      </c>
      <c r="J857" s="306">
        <f>J858+J859</f>
        <v>4402.3999999999996</v>
      </c>
      <c r="K857" s="306">
        <f t="shared" ref="K857:L857" si="384">K858+K859</f>
        <v>4087.7</v>
      </c>
      <c r="L857" s="307">
        <f t="shared" si="384"/>
        <v>187</v>
      </c>
      <c r="M857" s="301" t="s">
        <v>17012</v>
      </c>
      <c r="N857" s="301" t="s">
        <v>17012</v>
      </c>
      <c r="O857" s="304" t="s">
        <v>17012</v>
      </c>
      <c r="P857" s="324">
        <v>18276811.52</v>
      </c>
      <c r="Q857" s="306">
        <f t="shared" ref="Q857:T857" si="385">Q858+Q859</f>
        <v>0</v>
      </c>
      <c r="R857" s="306">
        <f t="shared" si="385"/>
        <v>0</v>
      </c>
      <c r="S857" s="306">
        <f t="shared" si="385"/>
        <v>0</v>
      </c>
      <c r="T857" s="306">
        <f t="shared" si="385"/>
        <v>18276811.52</v>
      </c>
      <c r="U857" s="302">
        <f t="shared" si="377"/>
        <v>4151.556314737416</v>
      </c>
      <c r="V857" s="308">
        <f>MAX(V858:V859)</f>
        <v>10282.26657037037</v>
      </c>
    </row>
    <row r="858" spans="1:22" ht="35.25" x14ac:dyDescent="0.5">
      <c r="A858" s="267">
        <v>763</v>
      </c>
      <c r="B858" s="267">
        <v>1</v>
      </c>
      <c r="C858" s="301">
        <f>SUBTOTAL(9,$B$733:B858)</f>
        <v>99</v>
      </c>
      <c r="D858" s="310" t="s">
        <v>245</v>
      </c>
      <c r="E858" s="311"/>
      <c r="F858" s="301">
        <v>1984</v>
      </c>
      <c r="G858" s="301" t="s">
        <v>17162</v>
      </c>
      <c r="H858" s="301">
        <v>2</v>
      </c>
      <c r="I858" s="301" t="s">
        <v>17036</v>
      </c>
      <c r="J858" s="312">
        <v>1080</v>
      </c>
      <c r="K858" s="312">
        <v>965.3</v>
      </c>
      <c r="L858" s="313">
        <v>53</v>
      </c>
      <c r="M858" s="301" t="s">
        <v>17029</v>
      </c>
      <c r="N858" s="301" t="s">
        <v>17045</v>
      </c>
      <c r="O858" s="304" t="s">
        <v>17144</v>
      </c>
      <c r="P858" s="308">
        <v>8618546.2400000002</v>
      </c>
      <c r="Q858" s="308"/>
      <c r="R858" s="308">
        <v>0</v>
      </c>
      <c r="S858" s="308">
        <v>0</v>
      </c>
      <c r="T858" s="308">
        <f t="shared" si="383"/>
        <v>8618546.2400000002</v>
      </c>
      <c r="U858" s="302">
        <f t="shared" si="377"/>
        <v>7980.1354074074079</v>
      </c>
      <c r="V858" s="308">
        <v>10282.26657037037</v>
      </c>
    </row>
    <row r="859" spans="1:22" ht="35.25" x14ac:dyDescent="0.5">
      <c r="A859" s="267">
        <v>764</v>
      </c>
      <c r="B859" s="267">
        <v>1</v>
      </c>
      <c r="C859" s="301">
        <f>SUBTOTAL(9,$B$733:B859)</f>
        <v>100</v>
      </c>
      <c r="D859" s="310" t="s">
        <v>246</v>
      </c>
      <c r="E859" s="311"/>
      <c r="F859" s="301">
        <v>1977</v>
      </c>
      <c r="G859" s="301" t="s">
        <v>17162</v>
      </c>
      <c r="H859" s="301">
        <v>5</v>
      </c>
      <c r="I859" s="301" t="s">
        <v>17032</v>
      </c>
      <c r="J859" s="312">
        <v>3322.4</v>
      </c>
      <c r="K859" s="312">
        <v>3122.4</v>
      </c>
      <c r="L859" s="313">
        <v>134</v>
      </c>
      <c r="M859" s="301" t="s">
        <v>17029</v>
      </c>
      <c r="N859" s="301" t="s">
        <v>17045</v>
      </c>
      <c r="O859" s="304" t="s">
        <v>17141</v>
      </c>
      <c r="P859" s="308">
        <v>9658265.2799999993</v>
      </c>
      <c r="Q859" s="308"/>
      <c r="R859" s="308">
        <v>0</v>
      </c>
      <c r="S859" s="308">
        <v>0</v>
      </c>
      <c r="T859" s="308">
        <f t="shared" si="383"/>
        <v>9658265.2799999993</v>
      </c>
      <c r="U859" s="302">
        <f t="shared" si="377"/>
        <v>2907.0145918613048</v>
      </c>
      <c r="V859" s="308">
        <v>3488.027635745244</v>
      </c>
    </row>
    <row r="860" spans="1:22" ht="35.25" x14ac:dyDescent="0.5">
      <c r="A860" s="267">
        <v>765</v>
      </c>
      <c r="C860" s="309" t="s">
        <v>221</v>
      </c>
      <c r="D860" s="328"/>
      <c r="E860" s="300" t="s">
        <v>17012</v>
      </c>
      <c r="F860" s="301" t="s">
        <v>17012</v>
      </c>
      <c r="G860" s="301" t="s">
        <v>17012</v>
      </c>
      <c r="H860" s="301" t="s">
        <v>17012</v>
      </c>
      <c r="I860" s="301" t="s">
        <v>17012</v>
      </c>
      <c r="J860" s="306">
        <f>J861+J862</f>
        <v>6310.48</v>
      </c>
      <c r="K860" s="306">
        <f t="shared" ref="K860:L860" si="386">K861+K862</f>
        <v>4408.75</v>
      </c>
      <c r="L860" s="307">
        <f t="shared" si="386"/>
        <v>200</v>
      </c>
      <c r="M860" s="301" t="s">
        <v>17012</v>
      </c>
      <c r="N860" s="301" t="s">
        <v>17012</v>
      </c>
      <c r="O860" s="304" t="s">
        <v>17012</v>
      </c>
      <c r="P860" s="324">
        <v>12674630.079999998</v>
      </c>
      <c r="Q860" s="306">
        <f t="shared" ref="Q860:T860" si="387">Q861+Q862</f>
        <v>0</v>
      </c>
      <c r="R860" s="306">
        <f t="shared" si="387"/>
        <v>0</v>
      </c>
      <c r="S860" s="306">
        <f t="shared" si="387"/>
        <v>0</v>
      </c>
      <c r="T860" s="306">
        <f t="shared" si="387"/>
        <v>12674630.079999998</v>
      </c>
      <c r="U860" s="302">
        <f t="shared" si="377"/>
        <v>2008.5049124630771</v>
      </c>
      <c r="V860" s="308">
        <f>MAX(V861:V862)</f>
        <v>2429.2612759699718</v>
      </c>
    </row>
    <row r="861" spans="1:22" ht="35.25" x14ac:dyDescent="0.5">
      <c r="A861" s="267">
        <v>766</v>
      </c>
      <c r="B861" s="267">
        <v>1</v>
      </c>
      <c r="C861" s="301">
        <f>SUBTOTAL(9,$B$733:B861)</f>
        <v>101</v>
      </c>
      <c r="D861" s="310" t="s">
        <v>251</v>
      </c>
      <c r="E861" s="311"/>
      <c r="F861" s="301">
        <v>1984</v>
      </c>
      <c r="G861" s="301" t="s">
        <v>17162</v>
      </c>
      <c r="H861" s="301">
        <v>5</v>
      </c>
      <c r="I861" s="301" t="s">
        <v>17036</v>
      </c>
      <c r="J861" s="312">
        <v>2658.84</v>
      </c>
      <c r="K861" s="312">
        <v>1784.6</v>
      </c>
      <c r="L861" s="313">
        <v>89</v>
      </c>
      <c r="M861" s="301" t="s">
        <v>17029</v>
      </c>
      <c r="N861" s="301" t="s">
        <v>17045</v>
      </c>
      <c r="O861" s="304" t="s">
        <v>17142</v>
      </c>
      <c r="P861" s="308">
        <v>5383115.8399999999</v>
      </c>
      <c r="Q861" s="308"/>
      <c r="R861" s="308">
        <v>0</v>
      </c>
      <c r="S861" s="308">
        <v>0</v>
      </c>
      <c r="T861" s="308">
        <f t="shared" si="383"/>
        <v>5383115.8399999999</v>
      </c>
      <c r="U861" s="302">
        <f t="shared" si="377"/>
        <v>2024.6106723232685</v>
      </c>
      <c r="V861" s="308">
        <v>2429.2612759699718</v>
      </c>
    </row>
    <row r="862" spans="1:22" ht="35.25" x14ac:dyDescent="0.5">
      <c r="A862" s="267">
        <v>767</v>
      </c>
      <c r="B862" s="267">
        <v>1</v>
      </c>
      <c r="C862" s="301">
        <f>SUBTOTAL(9,$B$733:B862)</f>
        <v>102</v>
      </c>
      <c r="D862" s="310" t="s">
        <v>247</v>
      </c>
      <c r="E862" s="311"/>
      <c r="F862" s="301">
        <v>1979</v>
      </c>
      <c r="G862" s="301" t="s">
        <v>17162</v>
      </c>
      <c r="H862" s="301">
        <v>5</v>
      </c>
      <c r="I862" s="301" t="s">
        <v>17032</v>
      </c>
      <c r="J862" s="312">
        <v>3651.64</v>
      </c>
      <c r="K862" s="312">
        <v>2624.15</v>
      </c>
      <c r="L862" s="313">
        <v>111</v>
      </c>
      <c r="M862" s="301" t="s">
        <v>17029</v>
      </c>
      <c r="N862" s="301" t="s">
        <v>17045</v>
      </c>
      <c r="O862" s="304" t="s">
        <v>17142</v>
      </c>
      <c r="P862" s="308">
        <v>7291514.2399999993</v>
      </c>
      <c r="Q862" s="308"/>
      <c r="R862" s="308">
        <v>0</v>
      </c>
      <c r="S862" s="308">
        <v>0</v>
      </c>
      <c r="T862" s="308">
        <f t="shared" si="383"/>
        <v>7291514.2399999993</v>
      </c>
      <c r="U862" s="302">
        <f t="shared" si="377"/>
        <v>1996.7779518243856</v>
      </c>
      <c r="V862" s="308">
        <v>2395.8657441587893</v>
      </c>
    </row>
    <row r="863" spans="1:22" ht="35.25" x14ac:dyDescent="0.5">
      <c r="A863" s="267">
        <v>768</v>
      </c>
      <c r="C863" s="309" t="s">
        <v>222</v>
      </c>
      <c r="D863" s="328"/>
      <c r="E863" s="300" t="s">
        <v>17012</v>
      </c>
      <c r="F863" s="301" t="s">
        <v>17012</v>
      </c>
      <c r="G863" s="301" t="s">
        <v>17012</v>
      </c>
      <c r="H863" s="301" t="s">
        <v>17012</v>
      </c>
      <c r="I863" s="301" t="s">
        <v>17012</v>
      </c>
      <c r="J863" s="306">
        <f>J864+J865+J866+J867+J868</f>
        <v>5871.4800000000005</v>
      </c>
      <c r="K863" s="306">
        <f t="shared" ref="K863:L863" si="388">K864+K865+K866+K867+K868</f>
        <v>4848.8999999999996</v>
      </c>
      <c r="L863" s="307">
        <f t="shared" si="388"/>
        <v>255</v>
      </c>
      <c r="M863" s="301" t="s">
        <v>17012</v>
      </c>
      <c r="N863" s="301" t="s">
        <v>17012</v>
      </c>
      <c r="O863" s="304" t="s">
        <v>17012</v>
      </c>
      <c r="P863" s="324">
        <v>17698274.210000001</v>
      </c>
      <c r="Q863" s="306">
        <f t="shared" ref="Q863:T863" si="389">Q864+Q865+Q866+Q867+Q868</f>
        <v>0</v>
      </c>
      <c r="R863" s="306">
        <f t="shared" si="389"/>
        <v>0</v>
      </c>
      <c r="S863" s="306">
        <f t="shared" si="389"/>
        <v>0</v>
      </c>
      <c r="T863" s="306">
        <f t="shared" si="389"/>
        <v>17698274.210000001</v>
      </c>
      <c r="U863" s="302">
        <f t="shared" si="377"/>
        <v>3014.2782075388145</v>
      </c>
      <c r="V863" s="308">
        <f>MAX(V864:V868)</f>
        <v>11892.877808733227</v>
      </c>
    </row>
    <row r="864" spans="1:22" ht="35.25" x14ac:dyDescent="0.5">
      <c r="A864" s="267">
        <v>769</v>
      </c>
      <c r="B864" s="267">
        <v>1</v>
      </c>
      <c r="C864" s="301">
        <f>SUBTOTAL(9,$B$733:B864)</f>
        <v>103</v>
      </c>
      <c r="D864" s="310" t="s">
        <v>252</v>
      </c>
      <c r="E864" s="311"/>
      <c r="F864" s="301">
        <v>1971</v>
      </c>
      <c r="G864" s="301" t="s">
        <v>17162</v>
      </c>
      <c r="H864" s="301">
        <v>5</v>
      </c>
      <c r="I864" s="301" t="s">
        <v>17032</v>
      </c>
      <c r="J864" s="312">
        <v>3464.4</v>
      </c>
      <c r="K864" s="312">
        <v>2857.4</v>
      </c>
      <c r="L864" s="313">
        <v>130</v>
      </c>
      <c r="M864" s="301" t="s">
        <v>17029</v>
      </c>
      <c r="N864" s="301" t="s">
        <v>17045</v>
      </c>
      <c r="O864" s="304" t="s">
        <v>17145</v>
      </c>
      <c r="P864" s="308">
        <v>4392922.8499999996</v>
      </c>
      <c r="Q864" s="308"/>
      <c r="R864" s="308">
        <v>0</v>
      </c>
      <c r="S864" s="308">
        <v>0</v>
      </c>
      <c r="T864" s="308">
        <f t="shared" si="383"/>
        <v>4392922.8499999996</v>
      </c>
      <c r="U864" s="302">
        <f t="shared" si="377"/>
        <v>1268.01837258977</v>
      </c>
      <c r="V864" s="308">
        <v>5674.57</v>
      </c>
    </row>
    <row r="865" spans="1:22" ht="35.25" x14ac:dyDescent="0.5">
      <c r="A865" s="267">
        <v>770</v>
      </c>
      <c r="B865" s="267">
        <v>1</v>
      </c>
      <c r="C865" s="301">
        <f>SUBTOTAL(9,$B$733:B865)</f>
        <v>104</v>
      </c>
      <c r="D865" s="310" t="s">
        <v>253</v>
      </c>
      <c r="E865" s="311"/>
      <c r="F865" s="301">
        <v>1963</v>
      </c>
      <c r="G865" s="301" t="s">
        <v>17162</v>
      </c>
      <c r="H865" s="301">
        <v>2</v>
      </c>
      <c r="I865" s="301" t="s">
        <v>16982</v>
      </c>
      <c r="J865" s="312">
        <v>615.58000000000004</v>
      </c>
      <c r="K865" s="312">
        <v>514.9</v>
      </c>
      <c r="L865" s="313">
        <v>36</v>
      </c>
      <c r="M865" s="301" t="s">
        <v>17029</v>
      </c>
      <c r="N865" s="301" t="s">
        <v>17064</v>
      </c>
      <c r="O865" s="304" t="s">
        <v>17033</v>
      </c>
      <c r="P865" s="308">
        <v>3000000</v>
      </c>
      <c r="Q865" s="308"/>
      <c r="R865" s="308">
        <v>0</v>
      </c>
      <c r="S865" s="308">
        <v>0</v>
      </c>
      <c r="T865" s="308">
        <f t="shared" si="383"/>
        <v>3000000</v>
      </c>
      <c r="U865" s="302">
        <f t="shared" si="377"/>
        <v>4873.452678774489</v>
      </c>
      <c r="V865" s="308">
        <v>11892.877808733227</v>
      </c>
    </row>
    <row r="866" spans="1:22" ht="35.25" x14ac:dyDescent="0.5">
      <c r="A866" s="267">
        <v>771</v>
      </c>
      <c r="B866" s="267">
        <v>1</v>
      </c>
      <c r="C866" s="301">
        <f>SUBTOTAL(9,$B$733:B866)</f>
        <v>105</v>
      </c>
      <c r="D866" s="310" t="s">
        <v>254</v>
      </c>
      <c r="E866" s="311"/>
      <c r="F866" s="301">
        <v>1962</v>
      </c>
      <c r="G866" s="301" t="s">
        <v>17162</v>
      </c>
      <c r="H866" s="301">
        <v>2</v>
      </c>
      <c r="I866" s="301" t="s">
        <v>16982</v>
      </c>
      <c r="J866" s="312">
        <v>638.79999999999995</v>
      </c>
      <c r="K866" s="312">
        <v>638.79999999999995</v>
      </c>
      <c r="L866" s="313">
        <v>32</v>
      </c>
      <c r="M866" s="301" t="s">
        <v>17029</v>
      </c>
      <c r="N866" s="301" t="s">
        <v>17064</v>
      </c>
      <c r="O866" s="304" t="s">
        <v>17033</v>
      </c>
      <c r="P866" s="308">
        <v>4886848</v>
      </c>
      <c r="Q866" s="308"/>
      <c r="R866" s="308">
        <v>0</v>
      </c>
      <c r="S866" s="308">
        <v>0</v>
      </c>
      <c r="T866" s="308">
        <f t="shared" si="383"/>
        <v>4886848</v>
      </c>
      <c r="U866" s="302">
        <f t="shared" si="377"/>
        <v>7650.043832185348</v>
      </c>
      <c r="V866" s="308">
        <v>9856.9492798998126</v>
      </c>
    </row>
    <row r="867" spans="1:22" ht="35.25" x14ac:dyDescent="0.5">
      <c r="A867" s="267">
        <v>772</v>
      </c>
      <c r="B867" s="267">
        <v>1</v>
      </c>
      <c r="C867" s="301">
        <f>SUBTOTAL(9,$B$733:B867)</f>
        <v>106</v>
      </c>
      <c r="D867" s="310" t="s">
        <v>255</v>
      </c>
      <c r="E867" s="311"/>
      <c r="F867" s="301">
        <v>1967</v>
      </c>
      <c r="G867" s="301" t="s">
        <v>17162</v>
      </c>
      <c r="H867" s="301">
        <v>2</v>
      </c>
      <c r="I867" s="301" t="s">
        <v>16980</v>
      </c>
      <c r="J867" s="312">
        <v>363.6</v>
      </c>
      <c r="K867" s="312">
        <v>352.4</v>
      </c>
      <c r="L867" s="313">
        <v>19</v>
      </c>
      <c r="M867" s="301" t="s">
        <v>17029</v>
      </c>
      <c r="N867" s="301" t="s">
        <v>17064</v>
      </c>
      <c r="O867" s="304" t="s">
        <v>17033</v>
      </c>
      <c r="P867" s="308">
        <v>2864704</v>
      </c>
      <c r="Q867" s="308"/>
      <c r="R867" s="308">
        <v>0</v>
      </c>
      <c r="S867" s="308">
        <v>0</v>
      </c>
      <c r="T867" s="308">
        <f t="shared" si="383"/>
        <v>2864704</v>
      </c>
      <c r="U867" s="302">
        <f t="shared" si="377"/>
        <v>7878.7238723872379</v>
      </c>
      <c r="V867" s="308">
        <v>10151.599559955996</v>
      </c>
    </row>
    <row r="868" spans="1:22" ht="35.25" x14ac:dyDescent="0.5">
      <c r="A868" s="267">
        <v>773</v>
      </c>
      <c r="B868" s="267">
        <v>1</v>
      </c>
      <c r="C868" s="301">
        <f>SUBTOTAL(9,$B$733:B868)</f>
        <v>107</v>
      </c>
      <c r="D868" s="310" t="s">
        <v>256</v>
      </c>
      <c r="E868" s="311"/>
      <c r="F868" s="301">
        <v>1991</v>
      </c>
      <c r="G868" s="301" t="s">
        <v>17162</v>
      </c>
      <c r="H868" s="301">
        <v>4</v>
      </c>
      <c r="I868" s="301" t="s">
        <v>16980</v>
      </c>
      <c r="J868" s="312">
        <v>789.1</v>
      </c>
      <c r="K868" s="312">
        <v>485.4</v>
      </c>
      <c r="L868" s="313">
        <v>38</v>
      </c>
      <c r="M868" s="301" t="s">
        <v>17029</v>
      </c>
      <c r="N868" s="301" t="s">
        <v>17064</v>
      </c>
      <c r="O868" s="304" t="s">
        <v>17033</v>
      </c>
      <c r="P868" s="308">
        <v>2553799.36</v>
      </c>
      <c r="Q868" s="308"/>
      <c r="R868" s="308">
        <v>0</v>
      </c>
      <c r="S868" s="308">
        <v>0</v>
      </c>
      <c r="T868" s="308">
        <f t="shared" si="383"/>
        <v>2553799.36</v>
      </c>
      <c r="U868" s="302">
        <f t="shared" si="377"/>
        <v>3236.3443923457098</v>
      </c>
      <c r="V868" s="308">
        <v>4169.9738233430489</v>
      </c>
    </row>
    <row r="869" spans="1:22" ht="35.25" x14ac:dyDescent="0.5">
      <c r="A869" s="267">
        <v>774</v>
      </c>
      <c r="C869" s="309" t="s">
        <v>235</v>
      </c>
      <c r="D869" s="328"/>
      <c r="E869" s="300" t="s">
        <v>17012</v>
      </c>
      <c r="F869" s="301" t="s">
        <v>17012</v>
      </c>
      <c r="G869" s="301" t="s">
        <v>17012</v>
      </c>
      <c r="H869" s="301" t="s">
        <v>17012</v>
      </c>
      <c r="I869" s="301" t="s">
        <v>17012</v>
      </c>
      <c r="J869" s="306">
        <f>J870</f>
        <v>4279.1099999999997</v>
      </c>
      <c r="K869" s="306">
        <f t="shared" ref="K869:L869" si="390">K870</f>
        <v>3373.22</v>
      </c>
      <c r="L869" s="307">
        <f t="shared" si="390"/>
        <v>138</v>
      </c>
      <c r="M869" s="301" t="s">
        <v>17012</v>
      </c>
      <c r="N869" s="301" t="s">
        <v>17012</v>
      </c>
      <c r="O869" s="304" t="s">
        <v>17012</v>
      </c>
      <c r="P869" s="324">
        <v>12520415.859999999</v>
      </c>
      <c r="Q869" s="306">
        <f t="shared" ref="Q869:T869" si="391">Q870</f>
        <v>0</v>
      </c>
      <c r="R869" s="306">
        <f t="shared" si="391"/>
        <v>0</v>
      </c>
      <c r="S869" s="306">
        <f t="shared" si="391"/>
        <v>0</v>
      </c>
      <c r="T869" s="306">
        <f t="shared" si="391"/>
        <v>12520415.859999999</v>
      </c>
      <c r="U869" s="302">
        <f t="shared" si="377"/>
        <v>2925.9392397017136</v>
      </c>
      <c r="V869" s="308">
        <f>V870</f>
        <v>3562.2469588302242</v>
      </c>
    </row>
    <row r="870" spans="1:22" ht="35.25" x14ac:dyDescent="0.5">
      <c r="A870" s="267">
        <v>775</v>
      </c>
      <c r="B870" s="267">
        <v>1</v>
      </c>
      <c r="C870" s="301">
        <f>SUBTOTAL(9,$B$733:B870)</f>
        <v>108</v>
      </c>
      <c r="D870" s="310" t="s">
        <v>248</v>
      </c>
      <c r="E870" s="311"/>
      <c r="F870" s="301">
        <v>1975</v>
      </c>
      <c r="G870" s="301" t="s">
        <v>17162</v>
      </c>
      <c r="H870" s="301">
        <v>5</v>
      </c>
      <c r="I870" s="301" t="s">
        <v>17032</v>
      </c>
      <c r="J870" s="312">
        <v>4279.1099999999997</v>
      </c>
      <c r="K870" s="312">
        <v>3373.22</v>
      </c>
      <c r="L870" s="313">
        <v>138</v>
      </c>
      <c r="M870" s="301" t="s">
        <v>17029</v>
      </c>
      <c r="N870" s="301" t="s">
        <v>17045</v>
      </c>
      <c r="O870" s="304" t="s">
        <v>17144</v>
      </c>
      <c r="P870" s="308">
        <v>12520415.859999999</v>
      </c>
      <c r="Q870" s="308"/>
      <c r="R870" s="308">
        <v>0</v>
      </c>
      <c r="S870" s="308">
        <v>0</v>
      </c>
      <c r="T870" s="308">
        <f t="shared" si="383"/>
        <v>12520415.859999999</v>
      </c>
      <c r="U870" s="302">
        <f t="shared" si="377"/>
        <v>2925.9392397017136</v>
      </c>
      <c r="V870" s="308">
        <v>3562.2469588302242</v>
      </c>
    </row>
    <row r="871" spans="1:22" ht="35.25" x14ac:dyDescent="0.5">
      <c r="A871" s="267">
        <v>776</v>
      </c>
      <c r="C871" s="309" t="s">
        <v>249</v>
      </c>
      <c r="D871" s="328"/>
      <c r="E871" s="300" t="s">
        <v>17012</v>
      </c>
      <c r="F871" s="301" t="s">
        <v>17012</v>
      </c>
      <c r="G871" s="301" t="s">
        <v>17012</v>
      </c>
      <c r="H871" s="301" t="s">
        <v>17012</v>
      </c>
      <c r="I871" s="301" t="s">
        <v>17012</v>
      </c>
      <c r="J871" s="306">
        <f>J872</f>
        <v>781.8</v>
      </c>
      <c r="K871" s="306">
        <f t="shared" ref="K871:L871" si="392">K872</f>
        <v>700.9</v>
      </c>
      <c r="L871" s="307">
        <f t="shared" si="392"/>
        <v>43</v>
      </c>
      <c r="M871" s="301" t="s">
        <v>17012</v>
      </c>
      <c r="N871" s="301" t="s">
        <v>17012</v>
      </c>
      <c r="O871" s="304" t="s">
        <v>17012</v>
      </c>
      <c r="P871" s="324">
        <v>4975316.8000000007</v>
      </c>
      <c r="Q871" s="306">
        <f t="shared" ref="Q871:T871" si="393">Q872</f>
        <v>0</v>
      </c>
      <c r="R871" s="306">
        <f t="shared" si="393"/>
        <v>0</v>
      </c>
      <c r="S871" s="306">
        <f t="shared" si="393"/>
        <v>1115949.92</v>
      </c>
      <c r="T871" s="306">
        <f t="shared" si="393"/>
        <v>3859366.8800000008</v>
      </c>
      <c r="U871" s="302">
        <f t="shared" si="377"/>
        <v>6363.9253005883875</v>
      </c>
      <c r="V871" s="308">
        <f>V872</f>
        <v>8199.8077769250449</v>
      </c>
    </row>
    <row r="872" spans="1:22" ht="35.25" x14ac:dyDescent="0.5">
      <c r="A872" s="267">
        <v>777</v>
      </c>
      <c r="B872" s="267">
        <v>1</v>
      </c>
      <c r="C872" s="301">
        <f>SUBTOTAL(9,$B$733:B872)</f>
        <v>109</v>
      </c>
      <c r="D872" s="310" t="s">
        <v>250</v>
      </c>
      <c r="E872" s="311"/>
      <c r="F872" s="301">
        <v>1976</v>
      </c>
      <c r="G872" s="301" t="s">
        <v>17162</v>
      </c>
      <c r="H872" s="301">
        <v>2</v>
      </c>
      <c r="I872" s="301" t="s">
        <v>16982</v>
      </c>
      <c r="J872" s="312">
        <v>781.8</v>
      </c>
      <c r="K872" s="312">
        <v>700.9</v>
      </c>
      <c r="L872" s="313">
        <v>43</v>
      </c>
      <c r="M872" s="301" t="s">
        <v>17029</v>
      </c>
      <c r="N872" s="301" t="s">
        <v>17146</v>
      </c>
      <c r="O872" s="304" t="s">
        <v>17033</v>
      </c>
      <c r="P872" s="308">
        <v>4975316.8000000007</v>
      </c>
      <c r="Q872" s="308"/>
      <c r="R872" s="308">
        <v>0</v>
      </c>
      <c r="S872" s="308">
        <v>1115949.92</v>
      </c>
      <c r="T872" s="308">
        <f t="shared" si="383"/>
        <v>3859366.8800000008</v>
      </c>
      <c r="U872" s="302">
        <f t="shared" si="377"/>
        <v>6363.9253005883875</v>
      </c>
      <c r="V872" s="308">
        <v>8199.8077769250449</v>
      </c>
    </row>
    <row r="873" spans="1:22" ht="35.25" x14ac:dyDescent="0.5">
      <c r="A873" s="267">
        <v>778</v>
      </c>
      <c r="C873" s="309" t="s">
        <v>365</v>
      </c>
      <c r="D873" s="328"/>
      <c r="E873" s="300" t="s">
        <v>17012</v>
      </c>
      <c r="F873" s="301" t="s">
        <v>17012</v>
      </c>
      <c r="G873" s="301" t="s">
        <v>17012</v>
      </c>
      <c r="H873" s="301" t="s">
        <v>17012</v>
      </c>
      <c r="I873" s="301" t="s">
        <v>17012</v>
      </c>
      <c r="J873" s="306">
        <f>J874</f>
        <v>1055.4000000000001</v>
      </c>
      <c r="K873" s="306">
        <f t="shared" ref="K873:L873" si="394">K874</f>
        <v>941.8</v>
      </c>
      <c r="L873" s="307">
        <f t="shared" si="394"/>
        <v>47</v>
      </c>
      <c r="M873" s="301" t="s">
        <v>17012</v>
      </c>
      <c r="N873" s="301" t="s">
        <v>17012</v>
      </c>
      <c r="O873" s="304" t="s">
        <v>17012</v>
      </c>
      <c r="P873" s="324">
        <v>6736263.6000000006</v>
      </c>
      <c r="Q873" s="306">
        <f t="shared" ref="Q873:T873" si="395">Q874</f>
        <v>0</v>
      </c>
      <c r="R873" s="306">
        <f t="shared" si="395"/>
        <v>0</v>
      </c>
      <c r="S873" s="306">
        <f t="shared" si="395"/>
        <v>0</v>
      </c>
      <c r="T873" s="306">
        <f t="shared" si="395"/>
        <v>6736263.6000000006</v>
      </c>
      <c r="U873" s="302">
        <f t="shared" si="377"/>
        <v>6382.6640136441156</v>
      </c>
      <c r="V873" s="308">
        <f>V874</f>
        <v>7467.9081296191016</v>
      </c>
    </row>
    <row r="874" spans="1:22" ht="35.25" x14ac:dyDescent="0.5">
      <c r="A874" s="267">
        <v>779</v>
      </c>
      <c r="B874" s="267">
        <v>1</v>
      </c>
      <c r="C874" s="301">
        <f>SUBTOTAL(9,$B$733:B874)</f>
        <v>110</v>
      </c>
      <c r="D874" s="310" t="s">
        <v>366</v>
      </c>
      <c r="E874" s="311"/>
      <c r="F874" s="301">
        <v>1970</v>
      </c>
      <c r="G874" s="301" t="s">
        <v>17162</v>
      </c>
      <c r="H874" s="301">
        <v>2</v>
      </c>
      <c r="I874" s="301" t="s">
        <v>17036</v>
      </c>
      <c r="J874" s="312">
        <v>1055.4000000000001</v>
      </c>
      <c r="K874" s="312">
        <v>941.8</v>
      </c>
      <c r="L874" s="313">
        <v>47</v>
      </c>
      <c r="M874" s="301" t="s">
        <v>17029</v>
      </c>
      <c r="N874" s="301" t="s">
        <v>17045</v>
      </c>
      <c r="O874" s="304" t="s">
        <v>17086</v>
      </c>
      <c r="P874" s="308">
        <v>6736263.6000000006</v>
      </c>
      <c r="Q874" s="308"/>
      <c r="R874" s="308">
        <v>0</v>
      </c>
      <c r="S874" s="308">
        <v>0</v>
      </c>
      <c r="T874" s="308">
        <f t="shared" ref="T874" si="396">P874-R874-S874</f>
        <v>6736263.6000000006</v>
      </c>
      <c r="U874" s="302">
        <f t="shared" si="377"/>
        <v>6382.6640136441156</v>
      </c>
      <c r="V874" s="308">
        <v>7467.9081296191016</v>
      </c>
    </row>
    <row r="875" spans="1:22" ht="35.25" x14ac:dyDescent="0.5">
      <c r="A875" s="267">
        <v>780</v>
      </c>
      <c r="C875" s="309" t="s">
        <v>279</v>
      </c>
      <c r="D875" s="328"/>
      <c r="E875" s="300" t="s">
        <v>17012</v>
      </c>
      <c r="F875" s="301" t="s">
        <v>17012</v>
      </c>
      <c r="G875" s="301" t="s">
        <v>17012</v>
      </c>
      <c r="H875" s="301" t="s">
        <v>17012</v>
      </c>
      <c r="I875" s="301" t="s">
        <v>17012</v>
      </c>
      <c r="J875" s="306">
        <f>J876</f>
        <v>773.3</v>
      </c>
      <c r="K875" s="306">
        <f t="shared" ref="K875:L875" si="397">K876</f>
        <v>468.7</v>
      </c>
      <c r="L875" s="307">
        <f t="shared" si="397"/>
        <v>35</v>
      </c>
      <c r="M875" s="301" t="s">
        <v>17012</v>
      </c>
      <c r="N875" s="301" t="s">
        <v>17012</v>
      </c>
      <c r="O875" s="304" t="s">
        <v>17012</v>
      </c>
      <c r="P875" s="324">
        <v>5982176</v>
      </c>
      <c r="Q875" s="306">
        <f t="shared" ref="Q875:T875" si="398">Q876</f>
        <v>0</v>
      </c>
      <c r="R875" s="306">
        <f t="shared" si="398"/>
        <v>0</v>
      </c>
      <c r="S875" s="306">
        <f t="shared" si="398"/>
        <v>0</v>
      </c>
      <c r="T875" s="306">
        <f t="shared" si="398"/>
        <v>5982176</v>
      </c>
      <c r="U875" s="302">
        <f t="shared" si="377"/>
        <v>7735.9058580111214</v>
      </c>
      <c r="V875" s="308">
        <f>V876</f>
        <v>9967.5810164231207</v>
      </c>
    </row>
    <row r="876" spans="1:22" ht="35.25" x14ac:dyDescent="0.5">
      <c r="A876" s="267">
        <v>781</v>
      </c>
      <c r="B876" s="267">
        <v>1</v>
      </c>
      <c r="C876" s="301">
        <f>SUBTOTAL(9,$B$733:B876)</f>
        <v>111</v>
      </c>
      <c r="D876" s="310" t="s">
        <v>281</v>
      </c>
      <c r="E876" s="311"/>
      <c r="F876" s="301">
        <v>1975</v>
      </c>
      <c r="G876" s="301" t="s">
        <v>17162</v>
      </c>
      <c r="H876" s="301">
        <v>2</v>
      </c>
      <c r="I876" s="301" t="s">
        <v>16982</v>
      </c>
      <c r="J876" s="312">
        <v>773.3</v>
      </c>
      <c r="K876" s="312">
        <v>468.7</v>
      </c>
      <c r="L876" s="313">
        <v>35</v>
      </c>
      <c r="M876" s="301" t="s">
        <v>17029</v>
      </c>
      <c r="N876" s="301" t="s">
        <v>17045</v>
      </c>
      <c r="O876" s="304" t="s">
        <v>17147</v>
      </c>
      <c r="P876" s="308">
        <v>5982176</v>
      </c>
      <c r="Q876" s="308"/>
      <c r="R876" s="308">
        <v>0</v>
      </c>
      <c r="S876" s="308">
        <v>0</v>
      </c>
      <c r="T876" s="308">
        <f>P876-R876-S876</f>
        <v>5982176</v>
      </c>
      <c r="U876" s="302">
        <f t="shared" si="377"/>
        <v>7735.9058580111214</v>
      </c>
      <c r="V876" s="308">
        <v>9967.5810164231207</v>
      </c>
    </row>
    <row r="877" spans="1:22" ht="35.25" x14ac:dyDescent="0.5">
      <c r="A877" s="267">
        <v>782</v>
      </c>
      <c r="C877" s="309" t="s">
        <v>259</v>
      </c>
      <c r="D877" s="328"/>
      <c r="E877" s="300" t="s">
        <v>17012</v>
      </c>
      <c r="F877" s="301" t="s">
        <v>17012</v>
      </c>
      <c r="G877" s="301" t="s">
        <v>17012</v>
      </c>
      <c r="H877" s="301" t="s">
        <v>17012</v>
      </c>
      <c r="I877" s="301" t="s">
        <v>17012</v>
      </c>
      <c r="J877" s="306">
        <f>J878</f>
        <v>660</v>
      </c>
      <c r="K877" s="306">
        <f t="shared" ref="K877:L877" si="399">K878</f>
        <v>612.98</v>
      </c>
      <c r="L877" s="307">
        <f t="shared" si="399"/>
        <v>26</v>
      </c>
      <c r="M877" s="301" t="s">
        <v>17012</v>
      </c>
      <c r="N877" s="301" t="s">
        <v>17012</v>
      </c>
      <c r="O877" s="304" t="s">
        <v>17012</v>
      </c>
      <c r="P877" s="324">
        <v>5266000</v>
      </c>
      <c r="Q877" s="306">
        <f t="shared" ref="Q877:T877" si="400">Q878</f>
        <v>0</v>
      </c>
      <c r="R877" s="306">
        <f t="shared" si="400"/>
        <v>0</v>
      </c>
      <c r="S877" s="306">
        <f t="shared" si="400"/>
        <v>0</v>
      </c>
      <c r="T877" s="306">
        <f t="shared" si="400"/>
        <v>5266000</v>
      </c>
      <c r="U877" s="302">
        <f t="shared" si="377"/>
        <v>7978.787878787879</v>
      </c>
      <c r="V877" s="308">
        <f>V878</f>
        <v>10280.530303030304</v>
      </c>
    </row>
    <row r="878" spans="1:22" ht="35.25" x14ac:dyDescent="0.5">
      <c r="A878" s="267">
        <v>783</v>
      </c>
      <c r="B878" s="267">
        <v>1</v>
      </c>
      <c r="C878" s="301">
        <f>SUBTOTAL(9,$B$733:B878)</f>
        <v>112</v>
      </c>
      <c r="D878" s="310" t="s">
        <v>282</v>
      </c>
      <c r="E878" s="311"/>
      <c r="F878" s="301">
        <v>1966</v>
      </c>
      <c r="G878" s="301" t="s">
        <v>17162</v>
      </c>
      <c r="H878" s="301">
        <v>2</v>
      </c>
      <c r="I878" s="301" t="s">
        <v>16982</v>
      </c>
      <c r="J878" s="312">
        <v>660</v>
      </c>
      <c r="K878" s="312">
        <v>612.98</v>
      </c>
      <c r="L878" s="313">
        <v>26</v>
      </c>
      <c r="M878" s="301" t="s">
        <v>17029</v>
      </c>
      <c r="N878" s="301" t="s">
        <v>17064</v>
      </c>
      <c r="O878" s="304" t="s">
        <v>17033</v>
      </c>
      <c r="P878" s="308">
        <v>5266000</v>
      </c>
      <c r="Q878" s="308"/>
      <c r="R878" s="308">
        <v>0</v>
      </c>
      <c r="S878" s="308">
        <v>0</v>
      </c>
      <c r="T878" s="308">
        <f>P878-R878-S878</f>
        <v>5266000</v>
      </c>
      <c r="U878" s="302">
        <f t="shared" si="377"/>
        <v>7978.787878787879</v>
      </c>
      <c r="V878" s="308">
        <v>10280.530303030304</v>
      </c>
    </row>
    <row r="879" spans="1:22" ht="35.25" x14ac:dyDescent="0.5">
      <c r="A879" s="267">
        <v>784</v>
      </c>
      <c r="C879" s="309" t="s">
        <v>261</v>
      </c>
      <c r="D879" s="328"/>
      <c r="E879" s="300" t="s">
        <v>17012</v>
      </c>
      <c r="F879" s="301" t="s">
        <v>17012</v>
      </c>
      <c r="G879" s="301" t="s">
        <v>17012</v>
      </c>
      <c r="H879" s="301" t="s">
        <v>17012</v>
      </c>
      <c r="I879" s="301" t="s">
        <v>17012</v>
      </c>
      <c r="J879" s="306">
        <f>J880</f>
        <v>340</v>
      </c>
      <c r="K879" s="306">
        <f t="shared" ref="K879:L879" si="401">K880</f>
        <v>307.5</v>
      </c>
      <c r="L879" s="307">
        <f t="shared" si="401"/>
        <v>18</v>
      </c>
      <c r="M879" s="301" t="s">
        <v>17012</v>
      </c>
      <c r="N879" s="301" t="s">
        <v>17012</v>
      </c>
      <c r="O879" s="304" t="s">
        <v>17012</v>
      </c>
      <c r="P879" s="324">
        <v>3090510.08</v>
      </c>
      <c r="Q879" s="306">
        <f t="shared" ref="Q879:T879" si="402">Q880</f>
        <v>0</v>
      </c>
      <c r="R879" s="306">
        <f t="shared" si="402"/>
        <v>0</v>
      </c>
      <c r="S879" s="306">
        <f t="shared" si="402"/>
        <v>0</v>
      </c>
      <c r="T879" s="306">
        <f t="shared" si="402"/>
        <v>3090510.08</v>
      </c>
      <c r="U879" s="302">
        <f t="shared" si="377"/>
        <v>9089.7355294117642</v>
      </c>
      <c r="V879" s="308">
        <f>V880</f>
        <v>11711.967152941177</v>
      </c>
    </row>
    <row r="880" spans="1:22" ht="35.25" x14ac:dyDescent="0.5">
      <c r="A880" s="267">
        <v>785</v>
      </c>
      <c r="B880" s="267">
        <v>1</v>
      </c>
      <c r="C880" s="301">
        <f>SUBTOTAL(9,$B$733:B880)</f>
        <v>113</v>
      </c>
      <c r="D880" s="310" t="s">
        <v>275</v>
      </c>
      <c r="E880" s="311"/>
      <c r="F880" s="301">
        <v>1963</v>
      </c>
      <c r="G880" s="301" t="s">
        <v>17162</v>
      </c>
      <c r="H880" s="301">
        <v>2</v>
      </c>
      <c r="I880" s="301" t="s">
        <v>16980</v>
      </c>
      <c r="J880" s="312">
        <v>340</v>
      </c>
      <c r="K880" s="312">
        <v>307.5</v>
      </c>
      <c r="L880" s="313">
        <v>18</v>
      </c>
      <c r="M880" s="301" t="s">
        <v>17029</v>
      </c>
      <c r="N880" s="301" t="s">
        <v>17045</v>
      </c>
      <c r="O880" s="304" t="s">
        <v>17148</v>
      </c>
      <c r="P880" s="308">
        <v>3090510.08</v>
      </c>
      <c r="Q880" s="308"/>
      <c r="R880" s="308">
        <v>0</v>
      </c>
      <c r="S880" s="308">
        <v>0</v>
      </c>
      <c r="T880" s="308">
        <f>P880-R880-S880</f>
        <v>3090510.08</v>
      </c>
      <c r="U880" s="302">
        <f t="shared" si="377"/>
        <v>9089.7355294117642</v>
      </c>
      <c r="V880" s="308">
        <v>11711.967152941177</v>
      </c>
    </row>
    <row r="881" spans="1:22" ht="35.25" x14ac:dyDescent="0.5">
      <c r="A881" s="267">
        <v>786</v>
      </c>
      <c r="C881" s="309" t="s">
        <v>263</v>
      </c>
      <c r="D881" s="328"/>
      <c r="E881" s="300" t="s">
        <v>17012</v>
      </c>
      <c r="F881" s="301" t="s">
        <v>17012</v>
      </c>
      <c r="G881" s="301" t="s">
        <v>17012</v>
      </c>
      <c r="H881" s="301" t="s">
        <v>17012</v>
      </c>
      <c r="I881" s="301" t="s">
        <v>17012</v>
      </c>
      <c r="J881" s="306">
        <f>J882+J883</f>
        <v>7167.08</v>
      </c>
      <c r="K881" s="306">
        <f t="shared" ref="K881:L881" si="403">K882+K883</f>
        <v>5567</v>
      </c>
      <c r="L881" s="307">
        <f t="shared" si="403"/>
        <v>273</v>
      </c>
      <c r="M881" s="301" t="s">
        <v>17012</v>
      </c>
      <c r="N881" s="301" t="s">
        <v>17012</v>
      </c>
      <c r="O881" s="304" t="s">
        <v>17012</v>
      </c>
      <c r="P881" s="324">
        <v>18334915.32</v>
      </c>
      <c r="Q881" s="306">
        <f t="shared" ref="Q881:T881" si="404">Q882+Q883</f>
        <v>0</v>
      </c>
      <c r="R881" s="306">
        <f t="shared" si="404"/>
        <v>0</v>
      </c>
      <c r="S881" s="306">
        <f t="shared" si="404"/>
        <v>0</v>
      </c>
      <c r="T881" s="306">
        <f t="shared" si="404"/>
        <v>18334915.32</v>
      </c>
      <c r="U881" s="302">
        <f t="shared" si="377"/>
        <v>2558.2127337772149</v>
      </c>
      <c r="V881" s="308">
        <f>MAX(V882:V883)</f>
        <v>3787.3807032015679</v>
      </c>
    </row>
    <row r="882" spans="1:22" ht="35.25" x14ac:dyDescent="0.5">
      <c r="A882" s="267">
        <v>787</v>
      </c>
      <c r="B882" s="267">
        <v>1</v>
      </c>
      <c r="C882" s="301">
        <f>SUBTOTAL(9,$B$733:B882)</f>
        <v>114</v>
      </c>
      <c r="D882" s="310" t="s">
        <v>284</v>
      </c>
      <c r="E882" s="311"/>
      <c r="F882" s="301">
        <v>1974</v>
      </c>
      <c r="G882" s="301" t="s">
        <v>17162</v>
      </c>
      <c r="H882" s="301">
        <v>5</v>
      </c>
      <c r="I882" s="301" t="s">
        <v>17032</v>
      </c>
      <c r="J882" s="312">
        <v>3673.2</v>
      </c>
      <c r="K882" s="312">
        <v>3392.7</v>
      </c>
      <c r="L882" s="313">
        <v>179</v>
      </c>
      <c r="M882" s="301" t="s">
        <v>17029</v>
      </c>
      <c r="N882" s="301" t="s">
        <v>17045</v>
      </c>
      <c r="O882" s="304" t="s">
        <v>17152</v>
      </c>
      <c r="P882" s="308">
        <v>11594435.32</v>
      </c>
      <c r="Q882" s="308"/>
      <c r="R882" s="308">
        <v>0</v>
      </c>
      <c r="S882" s="308">
        <v>0</v>
      </c>
      <c r="T882" s="308">
        <f>P882-R882-S882</f>
        <v>11594435.32</v>
      </c>
      <c r="U882" s="302">
        <f t="shared" si="377"/>
        <v>3156.4944244800176</v>
      </c>
      <c r="V882" s="308">
        <v>3787.3807032015679</v>
      </c>
    </row>
    <row r="883" spans="1:22" ht="35.25" x14ac:dyDescent="0.5">
      <c r="A883" s="267">
        <v>788</v>
      </c>
      <c r="B883" s="267">
        <v>1</v>
      </c>
      <c r="C883" s="301">
        <f>SUBTOTAL(9,$B$733:B883)</f>
        <v>115</v>
      </c>
      <c r="D883" s="310" t="s">
        <v>285</v>
      </c>
      <c r="E883" s="311"/>
      <c r="F883" s="301">
        <v>1966</v>
      </c>
      <c r="G883" s="301" t="s">
        <v>17162</v>
      </c>
      <c r="H883" s="301">
        <v>5</v>
      </c>
      <c r="I883" s="301" t="s">
        <v>16982</v>
      </c>
      <c r="J883" s="312">
        <v>3493.88</v>
      </c>
      <c r="K883" s="312">
        <v>2174.3000000000002</v>
      </c>
      <c r="L883" s="313">
        <v>94</v>
      </c>
      <c r="M883" s="301" t="s">
        <v>17029</v>
      </c>
      <c r="N883" s="301" t="s">
        <v>17045</v>
      </c>
      <c r="O883" s="304" t="s">
        <v>17152</v>
      </c>
      <c r="P883" s="308">
        <v>6740480</v>
      </c>
      <c r="Q883" s="308"/>
      <c r="R883" s="308">
        <v>0</v>
      </c>
      <c r="S883" s="308">
        <v>0</v>
      </c>
      <c r="T883" s="308">
        <f>P883-R883-S883</f>
        <v>6740480</v>
      </c>
      <c r="U883" s="302">
        <f t="shared" si="377"/>
        <v>1929.2248159639139</v>
      </c>
      <c r="V883" s="308">
        <v>2314.8110410202985</v>
      </c>
    </row>
    <row r="884" spans="1:22" ht="35.25" x14ac:dyDescent="0.5">
      <c r="A884" s="267">
        <v>789</v>
      </c>
      <c r="C884" s="309" t="s">
        <v>266</v>
      </c>
      <c r="D884" s="328"/>
      <c r="E884" s="300" t="s">
        <v>17012</v>
      </c>
      <c r="F884" s="301" t="s">
        <v>17012</v>
      </c>
      <c r="G884" s="301" t="s">
        <v>17012</v>
      </c>
      <c r="H884" s="301" t="s">
        <v>17012</v>
      </c>
      <c r="I884" s="301" t="s">
        <v>17012</v>
      </c>
      <c r="J884" s="306">
        <f>J885</f>
        <v>6230.86</v>
      </c>
      <c r="K884" s="306">
        <f t="shared" ref="K884:L884" si="405">K885</f>
        <v>5515.1</v>
      </c>
      <c r="L884" s="307">
        <f t="shared" si="405"/>
        <v>201</v>
      </c>
      <c r="M884" s="301" t="s">
        <v>17012</v>
      </c>
      <c r="N884" s="301" t="s">
        <v>17012</v>
      </c>
      <c r="O884" s="304" t="s">
        <v>17012</v>
      </c>
      <c r="P884" s="324">
        <v>13268555.52</v>
      </c>
      <c r="Q884" s="306">
        <f t="shared" ref="Q884:T884" si="406">Q885</f>
        <v>0</v>
      </c>
      <c r="R884" s="306">
        <f t="shared" si="406"/>
        <v>0</v>
      </c>
      <c r="S884" s="306">
        <f t="shared" si="406"/>
        <v>0</v>
      </c>
      <c r="T884" s="306">
        <f t="shared" si="406"/>
        <v>13268555.52</v>
      </c>
      <c r="U884" s="302">
        <f t="shared" si="377"/>
        <v>2129.4902340928861</v>
      </c>
      <c r="V884" s="308">
        <f>V885</f>
        <v>2414.2846926427492</v>
      </c>
    </row>
    <row r="885" spans="1:22" ht="35.25" x14ac:dyDescent="0.5">
      <c r="A885" s="267">
        <v>790</v>
      </c>
      <c r="B885" s="267">
        <v>1</v>
      </c>
      <c r="C885" s="301">
        <f>SUBTOTAL(9,$B$733:B885)</f>
        <v>116</v>
      </c>
      <c r="D885" s="310" t="s">
        <v>286</v>
      </c>
      <c r="E885" s="311"/>
      <c r="F885" s="301">
        <v>1994</v>
      </c>
      <c r="G885" s="301" t="s">
        <v>17034</v>
      </c>
      <c r="H885" s="301">
        <v>5</v>
      </c>
      <c r="I885" s="301" t="s">
        <v>17039</v>
      </c>
      <c r="J885" s="312">
        <v>6230.86</v>
      </c>
      <c r="K885" s="312">
        <v>5515.1</v>
      </c>
      <c r="L885" s="313">
        <v>201</v>
      </c>
      <c r="M885" s="301" t="s">
        <v>17029</v>
      </c>
      <c r="N885" s="301" t="s">
        <v>17045</v>
      </c>
      <c r="O885" s="304" t="s">
        <v>17149</v>
      </c>
      <c r="P885" s="308">
        <v>13268555.52</v>
      </c>
      <c r="Q885" s="308"/>
      <c r="R885" s="308">
        <v>0</v>
      </c>
      <c r="S885" s="308">
        <v>0</v>
      </c>
      <c r="T885" s="308">
        <f>P885-R885-S885</f>
        <v>13268555.52</v>
      </c>
      <c r="U885" s="302">
        <f t="shared" si="377"/>
        <v>2129.4902340928861</v>
      </c>
      <c r="V885" s="308">
        <v>2414.2846926427492</v>
      </c>
    </row>
    <row r="886" spans="1:22" ht="35.25" x14ac:dyDescent="0.5">
      <c r="A886" s="267">
        <v>791</v>
      </c>
      <c r="C886" s="309" t="s">
        <v>52</v>
      </c>
      <c r="D886" s="328"/>
      <c r="E886" s="300" t="s">
        <v>17012</v>
      </c>
      <c r="F886" s="301" t="s">
        <v>17012</v>
      </c>
      <c r="G886" s="301" t="s">
        <v>17012</v>
      </c>
      <c r="H886" s="301" t="s">
        <v>17012</v>
      </c>
      <c r="I886" s="301" t="s">
        <v>17012</v>
      </c>
      <c r="J886" s="312">
        <v>691.6</v>
      </c>
      <c r="K886" s="312">
        <v>691.6</v>
      </c>
      <c r="L886" s="313">
        <v>17</v>
      </c>
      <c r="M886" s="301" t="s">
        <v>17012</v>
      </c>
      <c r="N886" s="301" t="s">
        <v>17012</v>
      </c>
      <c r="O886" s="304" t="s">
        <v>17012</v>
      </c>
      <c r="P886" s="363">
        <v>5602584</v>
      </c>
      <c r="Q886" s="312">
        <f t="shared" ref="Q886:R886" si="407">Q887</f>
        <v>0</v>
      </c>
      <c r="R886" s="312">
        <f t="shared" si="407"/>
        <v>0</v>
      </c>
      <c r="S886" s="312">
        <f t="shared" ref="S886" si="408">S887</f>
        <v>0</v>
      </c>
      <c r="T886" s="312">
        <f t="shared" ref="T886" si="409">T887</f>
        <v>5602584</v>
      </c>
      <c r="U886" s="302">
        <f t="shared" si="377"/>
        <v>8100.9022556390973</v>
      </c>
      <c r="V886" s="308">
        <f>V887</f>
        <v>10203.233082706767</v>
      </c>
    </row>
    <row r="887" spans="1:22" ht="35.25" x14ac:dyDescent="0.5">
      <c r="A887" s="267">
        <v>792</v>
      </c>
      <c r="B887" s="267">
        <v>1</v>
      </c>
      <c r="C887" s="301">
        <f>SUBTOTAL(9,$B$733:B887)</f>
        <v>117</v>
      </c>
      <c r="D887" s="345" t="s">
        <v>15890</v>
      </c>
      <c r="E887" s="346"/>
      <c r="F887" s="301">
        <v>1969</v>
      </c>
      <c r="G887" s="301" t="s">
        <v>17162</v>
      </c>
      <c r="H887" s="301">
        <v>2</v>
      </c>
      <c r="I887" s="301" t="s">
        <v>16980</v>
      </c>
      <c r="J887" s="312">
        <v>691.6</v>
      </c>
      <c r="K887" s="312">
        <v>691.6</v>
      </c>
      <c r="L887" s="313">
        <v>17</v>
      </c>
      <c r="M887" s="301" t="s">
        <v>17029</v>
      </c>
      <c r="N887" s="301" t="s">
        <v>17045</v>
      </c>
      <c r="O887" s="304" t="s">
        <v>17134</v>
      </c>
      <c r="P887" s="308">
        <v>5602584</v>
      </c>
      <c r="Q887" s="308"/>
      <c r="R887" s="308">
        <v>0</v>
      </c>
      <c r="S887" s="308">
        <v>0</v>
      </c>
      <c r="T887" s="308">
        <f t="shared" ref="T887:T895" si="410">P887-R887-S887</f>
        <v>5602584</v>
      </c>
      <c r="U887" s="302">
        <f t="shared" si="377"/>
        <v>8100.9022556390973</v>
      </c>
      <c r="V887" s="308">
        <v>10203.233082706767</v>
      </c>
    </row>
    <row r="888" spans="1:22" ht="35.25" x14ac:dyDescent="0.5">
      <c r="A888" s="267">
        <v>793</v>
      </c>
      <c r="C888" s="309" t="s">
        <v>53</v>
      </c>
      <c r="D888" s="347"/>
      <c r="E888" s="300" t="s">
        <v>17012</v>
      </c>
      <c r="F888" s="301" t="s">
        <v>17012</v>
      </c>
      <c r="G888" s="301" t="s">
        <v>17012</v>
      </c>
      <c r="H888" s="301" t="s">
        <v>17012</v>
      </c>
      <c r="I888" s="301" t="s">
        <v>17012</v>
      </c>
      <c r="J888" s="306">
        <f>J889</f>
        <v>362.9</v>
      </c>
      <c r="K888" s="306">
        <f t="shared" ref="K888:L888" si="411">K889</f>
        <v>241.5</v>
      </c>
      <c r="L888" s="307">
        <f t="shared" si="411"/>
        <v>23</v>
      </c>
      <c r="M888" s="301" t="s">
        <v>17012</v>
      </c>
      <c r="N888" s="301" t="s">
        <v>17012</v>
      </c>
      <c r="O888" s="304" t="s">
        <v>17012</v>
      </c>
      <c r="P888" s="324">
        <v>3167614.8</v>
      </c>
      <c r="Q888" s="306">
        <f t="shared" ref="Q888:T888" si="412">Q889</f>
        <v>0</v>
      </c>
      <c r="R888" s="306">
        <f t="shared" si="412"/>
        <v>0</v>
      </c>
      <c r="S888" s="306">
        <f t="shared" si="412"/>
        <v>0</v>
      </c>
      <c r="T888" s="306">
        <f t="shared" si="412"/>
        <v>3167614.8</v>
      </c>
      <c r="U888" s="302">
        <f t="shared" si="377"/>
        <v>8728.616147699091</v>
      </c>
      <c r="V888" s="308">
        <f>V889</f>
        <v>10993.850096445301</v>
      </c>
    </row>
    <row r="889" spans="1:22" ht="35.25" x14ac:dyDescent="0.5">
      <c r="A889" s="267">
        <v>794</v>
      </c>
      <c r="B889" s="267">
        <v>1</v>
      </c>
      <c r="C889" s="301">
        <f>SUBTOTAL(9,$B$733:B889)</f>
        <v>118</v>
      </c>
      <c r="D889" s="342" t="s">
        <v>66</v>
      </c>
      <c r="E889" s="343"/>
      <c r="F889" s="301">
        <v>1965</v>
      </c>
      <c r="G889" s="301" t="s">
        <v>17162</v>
      </c>
      <c r="H889" s="301">
        <v>2</v>
      </c>
      <c r="I889" s="301" t="s">
        <v>16982</v>
      </c>
      <c r="J889" s="312">
        <v>362.9</v>
      </c>
      <c r="K889" s="312">
        <v>241.5</v>
      </c>
      <c r="L889" s="313">
        <v>23</v>
      </c>
      <c r="M889" s="301" t="s">
        <v>17029</v>
      </c>
      <c r="N889" s="301" t="s">
        <v>17045</v>
      </c>
      <c r="O889" s="304" t="s">
        <v>17133</v>
      </c>
      <c r="P889" s="308">
        <v>3167614.8</v>
      </c>
      <c r="Q889" s="308"/>
      <c r="R889" s="308">
        <v>0</v>
      </c>
      <c r="S889" s="308">
        <v>0</v>
      </c>
      <c r="T889" s="308">
        <f t="shared" si="410"/>
        <v>3167614.8</v>
      </c>
      <c r="U889" s="302">
        <f t="shared" si="377"/>
        <v>8728.616147699091</v>
      </c>
      <c r="V889" s="308">
        <v>10993.850096445301</v>
      </c>
    </row>
    <row r="890" spans="1:22" ht="35.25" x14ac:dyDescent="0.5">
      <c r="A890" s="267">
        <v>795</v>
      </c>
      <c r="C890" s="309" t="s">
        <v>55</v>
      </c>
      <c r="D890" s="328"/>
      <c r="E890" s="300" t="s">
        <v>17012</v>
      </c>
      <c r="F890" s="301" t="s">
        <v>17012</v>
      </c>
      <c r="G890" s="301" t="s">
        <v>17012</v>
      </c>
      <c r="H890" s="301" t="s">
        <v>17012</v>
      </c>
      <c r="I890" s="301" t="s">
        <v>17012</v>
      </c>
      <c r="J890" s="306">
        <f>J891</f>
        <v>375.2</v>
      </c>
      <c r="K890" s="306">
        <f t="shared" ref="K890:L890" si="413">K891</f>
        <v>375.2</v>
      </c>
      <c r="L890" s="307">
        <f t="shared" si="413"/>
        <v>17</v>
      </c>
      <c r="M890" s="301" t="s">
        <v>17012</v>
      </c>
      <c r="N890" s="301" t="s">
        <v>17012</v>
      </c>
      <c r="O890" s="304" t="s">
        <v>17012</v>
      </c>
      <c r="P890" s="324">
        <v>4525164</v>
      </c>
      <c r="Q890" s="306">
        <f t="shared" ref="Q890:T890" si="414">Q891</f>
        <v>0</v>
      </c>
      <c r="R890" s="306">
        <f t="shared" si="414"/>
        <v>0</v>
      </c>
      <c r="S890" s="306">
        <f t="shared" si="414"/>
        <v>0</v>
      </c>
      <c r="T890" s="306">
        <f t="shared" si="414"/>
        <v>4525164</v>
      </c>
      <c r="U890" s="302">
        <f t="shared" si="377"/>
        <v>12060.671641791045</v>
      </c>
      <c r="V890" s="308">
        <f>V891</f>
        <v>15190.63432835821</v>
      </c>
    </row>
    <row r="891" spans="1:22" ht="35.25" x14ac:dyDescent="0.5">
      <c r="A891" s="267">
        <v>796</v>
      </c>
      <c r="B891" s="267">
        <v>1</v>
      </c>
      <c r="C891" s="301">
        <f>SUBTOTAL(9,$B$733:B891)</f>
        <v>119</v>
      </c>
      <c r="D891" s="310" t="s">
        <v>67</v>
      </c>
      <c r="E891" s="311"/>
      <c r="F891" s="301">
        <v>1967</v>
      </c>
      <c r="G891" s="301" t="s">
        <v>17162</v>
      </c>
      <c r="H891" s="301">
        <v>2</v>
      </c>
      <c r="I891" s="301" t="s">
        <v>16982</v>
      </c>
      <c r="J891" s="312">
        <v>375.2</v>
      </c>
      <c r="K891" s="312">
        <v>375.2</v>
      </c>
      <c r="L891" s="313">
        <v>17</v>
      </c>
      <c r="M891" s="301" t="s">
        <v>17029</v>
      </c>
      <c r="N891" s="301" t="s">
        <v>17045</v>
      </c>
      <c r="O891" s="304" t="s">
        <v>17135</v>
      </c>
      <c r="P891" s="308">
        <v>4525164</v>
      </c>
      <c r="Q891" s="308"/>
      <c r="R891" s="308">
        <v>0</v>
      </c>
      <c r="S891" s="308">
        <v>0</v>
      </c>
      <c r="T891" s="308">
        <f t="shared" si="410"/>
        <v>4525164</v>
      </c>
      <c r="U891" s="302">
        <f t="shared" si="377"/>
        <v>12060.671641791045</v>
      </c>
      <c r="V891" s="308">
        <v>15190.63432835821</v>
      </c>
    </row>
    <row r="892" spans="1:22" ht="35.25" x14ac:dyDescent="0.5">
      <c r="A892" s="267">
        <v>797</v>
      </c>
      <c r="C892" s="309" t="s">
        <v>56</v>
      </c>
      <c r="D892" s="328"/>
      <c r="E892" s="300" t="s">
        <v>17012</v>
      </c>
      <c r="F892" s="301" t="s">
        <v>17012</v>
      </c>
      <c r="G892" s="301" t="s">
        <v>17012</v>
      </c>
      <c r="H892" s="301" t="s">
        <v>17012</v>
      </c>
      <c r="I892" s="301" t="s">
        <v>17012</v>
      </c>
      <c r="J892" s="306">
        <f>J893</f>
        <v>946</v>
      </c>
      <c r="K892" s="306">
        <f t="shared" ref="K892:L892" si="415">K893</f>
        <v>854.3</v>
      </c>
      <c r="L892" s="307">
        <f t="shared" si="415"/>
        <v>52</v>
      </c>
      <c r="M892" s="301" t="s">
        <v>17012</v>
      </c>
      <c r="N892" s="301" t="s">
        <v>17012</v>
      </c>
      <c r="O892" s="304" t="s">
        <v>17012</v>
      </c>
      <c r="P892" s="324">
        <v>6572262</v>
      </c>
      <c r="Q892" s="306">
        <f t="shared" ref="Q892:T892" si="416">Q893</f>
        <v>0</v>
      </c>
      <c r="R892" s="306">
        <f t="shared" si="416"/>
        <v>0</v>
      </c>
      <c r="S892" s="306">
        <f t="shared" si="416"/>
        <v>0</v>
      </c>
      <c r="T892" s="306">
        <f t="shared" si="416"/>
        <v>6572262</v>
      </c>
      <c r="U892" s="302">
        <f t="shared" si="377"/>
        <v>6947.4228329809721</v>
      </c>
      <c r="V892" s="308">
        <f>V893</f>
        <v>8750.4048625792821</v>
      </c>
    </row>
    <row r="893" spans="1:22" ht="35.25" x14ac:dyDescent="0.5">
      <c r="A893" s="267">
        <v>798</v>
      </c>
      <c r="B893" s="267">
        <v>1</v>
      </c>
      <c r="C893" s="301">
        <f>SUBTOTAL(9,$B$733:B893)</f>
        <v>120</v>
      </c>
      <c r="D893" s="348" t="s">
        <v>68</v>
      </c>
      <c r="E893" s="349"/>
      <c r="F893" s="301">
        <v>1971</v>
      </c>
      <c r="G893" s="301" t="s">
        <v>17162</v>
      </c>
      <c r="H893" s="301">
        <v>2</v>
      </c>
      <c r="I893" s="301" t="s">
        <v>17036</v>
      </c>
      <c r="J893" s="312">
        <v>946</v>
      </c>
      <c r="K893" s="312">
        <v>854.3</v>
      </c>
      <c r="L893" s="313">
        <v>52</v>
      </c>
      <c r="M893" s="301" t="s">
        <v>17029</v>
      </c>
      <c r="N893" s="301" t="s">
        <v>17045</v>
      </c>
      <c r="O893" s="304" t="s">
        <v>17136</v>
      </c>
      <c r="P893" s="308">
        <v>6572262</v>
      </c>
      <c r="Q893" s="308"/>
      <c r="R893" s="308">
        <v>0</v>
      </c>
      <c r="S893" s="308">
        <v>0</v>
      </c>
      <c r="T893" s="308">
        <f t="shared" si="410"/>
        <v>6572262</v>
      </c>
      <c r="U893" s="302">
        <f t="shared" si="377"/>
        <v>6947.4228329809721</v>
      </c>
      <c r="V893" s="308">
        <v>8750.4048625792821</v>
      </c>
    </row>
    <row r="894" spans="1:22" ht="35.25" x14ac:dyDescent="0.5">
      <c r="A894" s="267">
        <v>799</v>
      </c>
      <c r="C894" s="309" t="s">
        <v>54</v>
      </c>
      <c r="D894" s="328"/>
      <c r="E894" s="300" t="s">
        <v>17012</v>
      </c>
      <c r="F894" s="301" t="s">
        <v>17012</v>
      </c>
      <c r="G894" s="301" t="s">
        <v>17012</v>
      </c>
      <c r="H894" s="301" t="s">
        <v>17012</v>
      </c>
      <c r="I894" s="301" t="s">
        <v>17012</v>
      </c>
      <c r="J894" s="306">
        <f>J895</f>
        <v>418.9</v>
      </c>
      <c r="K894" s="306">
        <f t="shared" ref="K894:L894" si="417">K895</f>
        <v>372.4</v>
      </c>
      <c r="L894" s="307">
        <f t="shared" si="417"/>
        <v>8</v>
      </c>
      <c r="M894" s="301" t="s">
        <v>17012</v>
      </c>
      <c r="N894" s="301" t="s">
        <v>17012</v>
      </c>
      <c r="O894" s="304" t="s">
        <v>17012</v>
      </c>
      <c r="P894" s="324">
        <v>3102969.6</v>
      </c>
      <c r="Q894" s="306">
        <f t="shared" ref="Q894:T894" si="418">Q895</f>
        <v>0</v>
      </c>
      <c r="R894" s="306">
        <f t="shared" si="418"/>
        <v>0</v>
      </c>
      <c r="S894" s="306">
        <f t="shared" si="418"/>
        <v>0</v>
      </c>
      <c r="T894" s="306">
        <f t="shared" si="418"/>
        <v>3102969.6</v>
      </c>
      <c r="U894" s="302">
        <f t="shared" si="377"/>
        <v>7407.4232513726429</v>
      </c>
      <c r="V894" s="308">
        <f>V895</f>
        <v>9329.7837192647421</v>
      </c>
    </row>
    <row r="895" spans="1:22" ht="35.25" x14ac:dyDescent="0.5">
      <c r="A895" s="267">
        <v>800</v>
      </c>
      <c r="B895" s="267">
        <v>1</v>
      </c>
      <c r="C895" s="301">
        <f>SUBTOTAL(9,$B$733:B895)</f>
        <v>121</v>
      </c>
      <c r="D895" s="310" t="s">
        <v>69</v>
      </c>
      <c r="E895" s="311"/>
      <c r="F895" s="301">
        <v>1965</v>
      </c>
      <c r="G895" s="301" t="s">
        <v>17162</v>
      </c>
      <c r="H895" s="301">
        <v>2</v>
      </c>
      <c r="I895" s="301" t="s">
        <v>16982</v>
      </c>
      <c r="J895" s="312">
        <v>418.9</v>
      </c>
      <c r="K895" s="312">
        <v>372.4</v>
      </c>
      <c r="L895" s="313">
        <v>8</v>
      </c>
      <c r="M895" s="301" t="s">
        <v>17029</v>
      </c>
      <c r="N895" s="301" t="s">
        <v>17045</v>
      </c>
      <c r="O895" s="304" t="s">
        <v>17134</v>
      </c>
      <c r="P895" s="308">
        <v>3102969.6</v>
      </c>
      <c r="Q895" s="308"/>
      <c r="R895" s="308">
        <v>0</v>
      </c>
      <c r="S895" s="308">
        <v>0</v>
      </c>
      <c r="T895" s="308">
        <f t="shared" si="410"/>
        <v>3102969.6</v>
      </c>
      <c r="U895" s="302">
        <f t="shared" si="377"/>
        <v>7407.4232513726429</v>
      </c>
      <c r="V895" s="308">
        <v>9329.7837192647421</v>
      </c>
    </row>
    <row r="896" spans="1:22" ht="35.25" x14ac:dyDescent="0.5">
      <c r="A896" s="267">
        <v>801</v>
      </c>
      <c r="C896" s="309" t="s">
        <v>491</v>
      </c>
      <c r="D896" s="328"/>
      <c r="E896" s="300" t="s">
        <v>17012</v>
      </c>
      <c r="F896" s="301" t="s">
        <v>17012</v>
      </c>
      <c r="G896" s="301" t="s">
        <v>17012</v>
      </c>
      <c r="H896" s="301" t="s">
        <v>17012</v>
      </c>
      <c r="I896" s="301" t="s">
        <v>17012</v>
      </c>
      <c r="J896" s="306">
        <f>J897</f>
        <v>3265.3</v>
      </c>
      <c r="K896" s="306">
        <f t="shared" ref="K896:L896" si="419">K897</f>
        <v>1908.7</v>
      </c>
      <c r="L896" s="307">
        <f t="shared" si="419"/>
        <v>102</v>
      </c>
      <c r="M896" s="301" t="s">
        <v>17012</v>
      </c>
      <c r="N896" s="301" t="s">
        <v>17012</v>
      </c>
      <c r="O896" s="304" t="s">
        <v>17012</v>
      </c>
      <c r="P896" s="324">
        <v>16205981.91</v>
      </c>
      <c r="Q896" s="306">
        <f t="shared" ref="Q896:T896" si="420">Q897</f>
        <v>0</v>
      </c>
      <c r="R896" s="306">
        <f t="shared" si="420"/>
        <v>0</v>
      </c>
      <c r="S896" s="306">
        <f t="shared" si="420"/>
        <v>0</v>
      </c>
      <c r="T896" s="306">
        <f t="shared" si="420"/>
        <v>16205981.91</v>
      </c>
      <c r="U896" s="302">
        <f t="shared" si="377"/>
        <v>4963.091265733623</v>
      </c>
      <c r="V896" s="308">
        <f>V897</f>
        <v>6616.2121703978182</v>
      </c>
    </row>
    <row r="897" spans="1:16198" ht="35.25" x14ac:dyDescent="0.5">
      <c r="A897" s="267">
        <v>802</v>
      </c>
      <c r="B897" s="267">
        <v>1</v>
      </c>
      <c r="C897" s="301">
        <f>SUBTOTAL(9,$B$733:B897)</f>
        <v>122</v>
      </c>
      <c r="D897" s="310" t="s">
        <v>494</v>
      </c>
      <c r="E897" s="311"/>
      <c r="F897" s="301">
        <v>1994</v>
      </c>
      <c r="G897" s="301" t="s">
        <v>17162</v>
      </c>
      <c r="H897" s="301">
        <v>2</v>
      </c>
      <c r="I897" s="301" t="s">
        <v>17032</v>
      </c>
      <c r="J897" s="312">
        <v>3265.3</v>
      </c>
      <c r="K897" s="312">
        <v>1908.7</v>
      </c>
      <c r="L897" s="313">
        <v>102</v>
      </c>
      <c r="M897" s="301" t="s">
        <v>17029</v>
      </c>
      <c r="N897" s="301" t="s">
        <v>17045</v>
      </c>
      <c r="O897" s="304" t="s">
        <v>17125</v>
      </c>
      <c r="P897" s="308">
        <v>16205981.91</v>
      </c>
      <c r="Q897" s="308"/>
      <c r="R897" s="308">
        <v>0</v>
      </c>
      <c r="S897" s="308">
        <v>0</v>
      </c>
      <c r="T897" s="308">
        <f t="shared" ref="T897:T899" si="421">P897-R897-S897</f>
        <v>16205981.91</v>
      </c>
      <c r="U897" s="302">
        <f t="shared" si="377"/>
        <v>4963.091265733623</v>
      </c>
      <c r="V897" s="308">
        <v>6616.2121703978182</v>
      </c>
    </row>
    <row r="898" spans="1:16198" ht="35.25" x14ac:dyDescent="0.5">
      <c r="A898" s="267">
        <v>803</v>
      </c>
      <c r="C898" s="309" t="s">
        <v>506</v>
      </c>
      <c r="D898" s="328"/>
      <c r="E898" s="300" t="s">
        <v>17012</v>
      </c>
      <c r="F898" s="301" t="s">
        <v>17012</v>
      </c>
      <c r="G898" s="301" t="s">
        <v>17012</v>
      </c>
      <c r="H898" s="301" t="s">
        <v>17012</v>
      </c>
      <c r="I898" s="301" t="s">
        <v>17012</v>
      </c>
      <c r="J898" s="306">
        <f>J899</f>
        <v>627.5</v>
      </c>
      <c r="K898" s="306">
        <f t="shared" ref="K898:L898" si="422">K899</f>
        <v>559.4</v>
      </c>
      <c r="L898" s="307">
        <f t="shared" si="422"/>
        <v>26</v>
      </c>
      <c r="M898" s="301" t="s">
        <v>17012</v>
      </c>
      <c r="N898" s="301" t="s">
        <v>17012</v>
      </c>
      <c r="O898" s="304" t="s">
        <v>17012</v>
      </c>
      <c r="P898" s="324">
        <v>4039280.1599999997</v>
      </c>
      <c r="Q898" s="306">
        <f t="shared" ref="Q898:T898" si="423">Q899</f>
        <v>0</v>
      </c>
      <c r="R898" s="306">
        <f t="shared" si="423"/>
        <v>0</v>
      </c>
      <c r="S898" s="306">
        <f t="shared" si="423"/>
        <v>0</v>
      </c>
      <c r="T898" s="306">
        <f t="shared" si="423"/>
        <v>4039280.1599999997</v>
      </c>
      <c r="U898" s="302">
        <f t="shared" si="377"/>
        <v>6437.0998565737045</v>
      </c>
      <c r="V898" s="308">
        <f>V899</f>
        <v>8581.1873147410352</v>
      </c>
    </row>
    <row r="899" spans="1:16198" ht="35.25" x14ac:dyDescent="0.5">
      <c r="A899" s="267">
        <v>804</v>
      </c>
      <c r="B899" s="267">
        <v>1</v>
      </c>
      <c r="C899" s="301">
        <f>SUBTOTAL(9,$B$733:B899)</f>
        <v>123</v>
      </c>
      <c r="D899" s="310" t="s">
        <v>505</v>
      </c>
      <c r="E899" s="311"/>
      <c r="F899" s="301">
        <v>1990</v>
      </c>
      <c r="G899" s="301" t="s">
        <v>17034</v>
      </c>
      <c r="H899" s="301">
        <v>2</v>
      </c>
      <c r="I899" s="301" t="s">
        <v>16982</v>
      </c>
      <c r="J899" s="312">
        <v>627.5</v>
      </c>
      <c r="K899" s="312">
        <v>559.4</v>
      </c>
      <c r="L899" s="313">
        <v>26</v>
      </c>
      <c r="M899" s="301" t="s">
        <v>17029</v>
      </c>
      <c r="N899" s="301" t="s">
        <v>17064</v>
      </c>
      <c r="O899" s="304" t="s">
        <v>17033</v>
      </c>
      <c r="P899" s="308">
        <v>4039280.1599999997</v>
      </c>
      <c r="Q899" s="308"/>
      <c r="R899" s="308">
        <v>0</v>
      </c>
      <c r="S899" s="308">
        <v>0</v>
      </c>
      <c r="T899" s="308">
        <f t="shared" si="421"/>
        <v>4039280.1599999997</v>
      </c>
      <c r="U899" s="302">
        <f t="shared" si="377"/>
        <v>6437.0998565737045</v>
      </c>
      <c r="V899" s="308">
        <v>8581.1873147410352</v>
      </c>
    </row>
    <row r="900" spans="1:16198" ht="35.25" x14ac:dyDescent="0.5">
      <c r="A900" s="267">
        <v>805</v>
      </c>
      <c r="C900" s="309" t="s">
        <v>312</v>
      </c>
      <c r="D900" s="328"/>
      <c r="E900" s="300" t="s">
        <v>17012</v>
      </c>
      <c r="F900" s="301" t="s">
        <v>17012</v>
      </c>
      <c r="G900" s="301" t="s">
        <v>17012</v>
      </c>
      <c r="H900" s="301" t="s">
        <v>17012</v>
      </c>
      <c r="I900" s="301" t="s">
        <v>17012</v>
      </c>
      <c r="J900" s="306">
        <f>J901+J902</f>
        <v>3230</v>
      </c>
      <c r="K900" s="306">
        <f t="shared" ref="K900:L900" si="424">K901+K902</f>
        <v>2919.7999999999997</v>
      </c>
      <c r="L900" s="307">
        <f t="shared" si="424"/>
        <v>131</v>
      </c>
      <c r="M900" s="301" t="s">
        <v>17012</v>
      </c>
      <c r="N900" s="301" t="s">
        <v>17012</v>
      </c>
      <c r="O900" s="304" t="s">
        <v>17012</v>
      </c>
      <c r="P900" s="324">
        <v>13569014.32</v>
      </c>
      <c r="Q900" s="306">
        <f t="shared" ref="Q900:T900" si="425">Q901+Q902</f>
        <v>0</v>
      </c>
      <c r="R900" s="306">
        <f t="shared" si="425"/>
        <v>0</v>
      </c>
      <c r="S900" s="306">
        <f t="shared" si="425"/>
        <v>0</v>
      </c>
      <c r="T900" s="306">
        <f t="shared" si="425"/>
        <v>13569014.32</v>
      </c>
      <c r="U900" s="302">
        <f t="shared" si="377"/>
        <v>4200.9332260061919</v>
      </c>
      <c r="V900" s="308">
        <f>MAX(V901:V902)</f>
        <v>9701.4203273040475</v>
      </c>
    </row>
    <row r="901" spans="1:16198" ht="35.25" x14ac:dyDescent="0.5">
      <c r="A901" s="267">
        <v>806</v>
      </c>
      <c r="B901" s="267">
        <v>1</v>
      </c>
      <c r="C901" s="301">
        <f>SUBTOTAL(9,$B$733:B901)</f>
        <v>124</v>
      </c>
      <c r="D901" s="310" t="s">
        <v>311</v>
      </c>
      <c r="E901" s="311"/>
      <c r="F901" s="301">
        <v>1980</v>
      </c>
      <c r="G901" s="301" t="s">
        <v>17162</v>
      </c>
      <c r="H901" s="301">
        <v>2</v>
      </c>
      <c r="I901" s="301" t="s">
        <v>17036</v>
      </c>
      <c r="J901" s="312">
        <v>928.8</v>
      </c>
      <c r="K901" s="312">
        <v>844.6</v>
      </c>
      <c r="L901" s="313">
        <v>46</v>
      </c>
      <c r="M901" s="301" t="s">
        <v>17029</v>
      </c>
      <c r="N901" s="301" t="s">
        <v>17064</v>
      </c>
      <c r="O901" s="304" t="s">
        <v>17033</v>
      </c>
      <c r="P901" s="308">
        <v>6571694.3200000003</v>
      </c>
      <c r="Q901" s="308"/>
      <c r="R901" s="308">
        <v>0</v>
      </c>
      <c r="S901" s="308">
        <v>0</v>
      </c>
      <c r="T901" s="308">
        <f t="shared" ref="T901:T905" si="426">P901-R901-S901</f>
        <v>6571694.3200000003</v>
      </c>
      <c r="U901" s="302">
        <f t="shared" si="377"/>
        <v>7075.4676141257542</v>
      </c>
      <c r="V901" s="308">
        <v>9701.4203273040475</v>
      </c>
    </row>
    <row r="902" spans="1:16198" ht="35.25" x14ac:dyDescent="0.5">
      <c r="A902" s="267">
        <v>807</v>
      </c>
      <c r="B902" s="267">
        <v>1</v>
      </c>
      <c r="C902" s="301">
        <f>SUBTOTAL(9,$B$733:B902)</f>
        <v>125</v>
      </c>
      <c r="D902" s="310" t="s">
        <v>313</v>
      </c>
      <c r="E902" s="311"/>
      <c r="F902" s="301">
        <v>1989</v>
      </c>
      <c r="G902" s="301" t="s">
        <v>17034</v>
      </c>
      <c r="H902" s="301">
        <v>4</v>
      </c>
      <c r="I902" s="301" t="s">
        <v>17032</v>
      </c>
      <c r="J902" s="312">
        <v>2301.1999999999998</v>
      </c>
      <c r="K902" s="312">
        <v>2075.1999999999998</v>
      </c>
      <c r="L902" s="313">
        <v>85</v>
      </c>
      <c r="M902" s="301" t="s">
        <v>17029</v>
      </c>
      <c r="N902" s="301" t="s">
        <v>17045</v>
      </c>
      <c r="O902" s="304" t="s">
        <v>17159</v>
      </c>
      <c r="P902" s="308">
        <v>6997320</v>
      </c>
      <c r="Q902" s="308"/>
      <c r="R902" s="308">
        <v>0</v>
      </c>
      <c r="S902" s="308">
        <v>0</v>
      </c>
      <c r="T902" s="308">
        <f t="shared" si="426"/>
        <v>6997320</v>
      </c>
      <c r="U902" s="302">
        <f t="shared" si="377"/>
        <v>3040.7265774378589</v>
      </c>
      <c r="V902" s="308">
        <v>3103.6074952198855</v>
      </c>
    </row>
    <row r="903" spans="1:16198" ht="35.25" x14ac:dyDescent="0.5">
      <c r="A903" s="267">
        <v>808</v>
      </c>
      <c r="C903" s="309" t="s">
        <v>308</v>
      </c>
      <c r="D903" s="328"/>
      <c r="E903" s="300" t="s">
        <v>17012</v>
      </c>
      <c r="F903" s="301" t="s">
        <v>17012</v>
      </c>
      <c r="G903" s="301" t="s">
        <v>17012</v>
      </c>
      <c r="H903" s="301" t="s">
        <v>17012</v>
      </c>
      <c r="I903" s="301" t="s">
        <v>17012</v>
      </c>
      <c r="J903" s="306">
        <f>J904+J905</f>
        <v>2655.54</v>
      </c>
      <c r="K903" s="306">
        <f t="shared" ref="K903:L903" si="427">K904+K905</f>
        <v>2298.2399999999998</v>
      </c>
      <c r="L903" s="307">
        <f t="shared" si="427"/>
        <v>114</v>
      </c>
      <c r="M903" s="301" t="s">
        <v>17012</v>
      </c>
      <c r="N903" s="301" t="s">
        <v>17012</v>
      </c>
      <c r="O903" s="304" t="s">
        <v>17012</v>
      </c>
      <c r="P903" s="324">
        <v>7704383.129999999</v>
      </c>
      <c r="Q903" s="306">
        <f t="shared" ref="Q903:T903" si="428">Q904+Q905</f>
        <v>0</v>
      </c>
      <c r="R903" s="306">
        <f t="shared" si="428"/>
        <v>0</v>
      </c>
      <c r="S903" s="306">
        <f t="shared" si="428"/>
        <v>0</v>
      </c>
      <c r="T903" s="306">
        <f t="shared" si="428"/>
        <v>7704383.129999999</v>
      </c>
      <c r="U903" s="302">
        <f t="shared" si="377"/>
        <v>2901.249135768996</v>
      </c>
      <c r="V903" s="308">
        <f>MAX(V904:V905)</f>
        <v>6672.9016089108909</v>
      </c>
    </row>
    <row r="904" spans="1:16198" ht="35.25" x14ac:dyDescent="0.5">
      <c r="A904" s="267">
        <v>809</v>
      </c>
      <c r="B904" s="267">
        <v>1</v>
      </c>
      <c r="C904" s="301">
        <f>SUBTOTAL(9,$B$733:B904)</f>
        <v>126</v>
      </c>
      <c r="D904" s="310" t="s">
        <v>314</v>
      </c>
      <c r="E904" s="311"/>
      <c r="F904" s="301">
        <v>1957</v>
      </c>
      <c r="G904" s="301" t="s">
        <v>17162</v>
      </c>
      <c r="H904" s="301">
        <v>2</v>
      </c>
      <c r="I904" s="301" t="s">
        <v>16980</v>
      </c>
      <c r="J904" s="312">
        <v>791.84</v>
      </c>
      <c r="K904" s="312">
        <v>585.14</v>
      </c>
      <c r="L904" s="313">
        <v>40</v>
      </c>
      <c r="M904" s="301" t="s">
        <v>17029</v>
      </c>
      <c r="N904" s="301" t="s">
        <v>17064</v>
      </c>
      <c r="O904" s="304" t="s">
        <v>17033</v>
      </c>
      <c r="P904" s="308">
        <v>2460578.1199999996</v>
      </c>
      <c r="Q904" s="308"/>
      <c r="R904" s="308">
        <v>0</v>
      </c>
      <c r="S904" s="308">
        <v>0</v>
      </c>
      <c r="T904" s="308">
        <f t="shared" si="426"/>
        <v>2460578.1199999996</v>
      </c>
      <c r="U904" s="302">
        <f t="shared" si="377"/>
        <v>3107.4183168316827</v>
      </c>
      <c r="V904" s="308">
        <v>6672.9016089108909</v>
      </c>
    </row>
    <row r="905" spans="1:16198" ht="35.25" x14ac:dyDescent="0.5">
      <c r="A905" s="267">
        <v>810</v>
      </c>
      <c r="B905" s="267">
        <v>1</v>
      </c>
      <c r="C905" s="301">
        <f>SUBTOTAL(9,$B$733:B905)</f>
        <v>127</v>
      </c>
      <c r="D905" s="310" t="s">
        <v>315</v>
      </c>
      <c r="E905" s="311"/>
      <c r="F905" s="301">
        <v>1979</v>
      </c>
      <c r="G905" s="301" t="s">
        <v>17034</v>
      </c>
      <c r="H905" s="301">
        <v>5</v>
      </c>
      <c r="I905" s="301" t="s">
        <v>17036</v>
      </c>
      <c r="J905" s="312">
        <v>1863.7</v>
      </c>
      <c r="K905" s="312">
        <v>1713.1</v>
      </c>
      <c r="L905" s="313">
        <v>74</v>
      </c>
      <c r="M905" s="301" t="s">
        <v>17029</v>
      </c>
      <c r="N905" s="301" t="s">
        <v>17045</v>
      </c>
      <c r="O905" s="304" t="s">
        <v>17159</v>
      </c>
      <c r="P905" s="308">
        <v>5243805.01</v>
      </c>
      <c r="Q905" s="308"/>
      <c r="R905" s="308">
        <v>0</v>
      </c>
      <c r="S905" s="308">
        <v>0</v>
      </c>
      <c r="T905" s="308">
        <f t="shared" si="426"/>
        <v>5243805.01</v>
      </c>
      <c r="U905" s="302">
        <f t="shared" si="377"/>
        <v>2813.6529538015775</v>
      </c>
      <c r="V905" s="308">
        <v>2871.8380812362507</v>
      </c>
    </row>
    <row r="906" spans="1:16198" ht="35.25" x14ac:dyDescent="0.25">
      <c r="A906" s="267">
        <v>811</v>
      </c>
      <c r="C906" s="350" t="s">
        <v>17263</v>
      </c>
      <c r="D906" s="351"/>
      <c r="E906" s="351"/>
      <c r="F906" s="351"/>
      <c r="G906" s="351"/>
      <c r="H906" s="351"/>
      <c r="I906" s="351"/>
      <c r="J906" s="351"/>
      <c r="K906" s="351"/>
      <c r="L906" s="351"/>
      <c r="M906" s="351"/>
      <c r="N906" s="351"/>
      <c r="O906" s="351"/>
      <c r="P906" s="351"/>
      <c r="Q906" s="351"/>
      <c r="R906" s="351"/>
      <c r="S906" s="351"/>
      <c r="T906" s="351"/>
      <c r="U906" s="351"/>
      <c r="V906" s="352"/>
    </row>
    <row r="907" spans="1:16198" s="336" customFormat="1" ht="35.25" x14ac:dyDescent="0.5">
      <c r="A907" s="267">
        <v>812</v>
      </c>
      <c r="C907" s="309" t="s">
        <v>17267</v>
      </c>
      <c r="D907" s="328"/>
      <c r="E907" s="344"/>
      <c r="F907" s="301" t="s">
        <v>17012</v>
      </c>
      <c r="G907" s="301" t="s">
        <v>17012</v>
      </c>
      <c r="H907" s="301" t="s">
        <v>17012</v>
      </c>
      <c r="I907" s="301" t="s">
        <v>17012</v>
      </c>
      <c r="J907" s="306">
        <f>J908</f>
        <v>6998.4000000000005</v>
      </c>
      <c r="K907" s="306">
        <f t="shared" ref="K907:L907" si="429">K908</f>
        <v>4867.91</v>
      </c>
      <c r="L907" s="353">
        <f t="shared" si="429"/>
        <v>263</v>
      </c>
      <c r="M907" s="301" t="s">
        <v>17012</v>
      </c>
      <c r="N907" s="301" t="s">
        <v>17012</v>
      </c>
      <c r="O907" s="304" t="s">
        <v>17012</v>
      </c>
      <c r="P907" s="324">
        <f>P908</f>
        <v>16843598.040000003</v>
      </c>
      <c r="Q907" s="324">
        <f t="shared" ref="Q907:S907" si="430">Q908</f>
        <v>0</v>
      </c>
      <c r="R907" s="306">
        <f t="shared" si="430"/>
        <v>0</v>
      </c>
      <c r="S907" s="306">
        <f t="shared" si="430"/>
        <v>0</v>
      </c>
      <c r="T907" s="306">
        <f>T908</f>
        <v>16843598.040000003</v>
      </c>
      <c r="U907" s="302">
        <f t="shared" ref="U907:U914" si="431">P907/J907</f>
        <v>2406.778412208505</v>
      </c>
      <c r="V907" s="308">
        <f>MAX(V908:V914)</f>
        <v>9361.65</v>
      </c>
      <c r="W907" s="267"/>
      <c r="X907" s="337"/>
      <c r="Y907" s="337"/>
      <c r="Z907" s="337"/>
      <c r="AA907" s="337"/>
      <c r="AB907" s="337"/>
      <c r="AC907" s="337"/>
      <c r="AD907" s="337"/>
      <c r="AE907" s="337"/>
      <c r="AF907" s="337"/>
      <c r="AG907" s="337"/>
      <c r="AH907" s="337"/>
      <c r="AI907" s="337"/>
      <c r="AJ907" s="337"/>
      <c r="AK907" s="337"/>
      <c r="AL907" s="337"/>
      <c r="AM907" s="337"/>
      <c r="AN907" s="337"/>
      <c r="AO907" s="337"/>
      <c r="AP907" s="337"/>
      <c r="AQ907" s="337"/>
      <c r="AR907" s="337"/>
      <c r="AS907" s="337"/>
      <c r="AT907" s="337"/>
      <c r="AU907" s="337"/>
      <c r="AV907" s="337"/>
      <c r="AW907" s="337"/>
      <c r="AX907" s="337"/>
      <c r="AY907" s="337"/>
      <c r="AZ907" s="337"/>
      <c r="BA907" s="337"/>
      <c r="BB907" s="337"/>
      <c r="BC907" s="337"/>
      <c r="BD907" s="337"/>
      <c r="BE907" s="337"/>
      <c r="BF907" s="337"/>
      <c r="BG907" s="337"/>
      <c r="BH907" s="337"/>
      <c r="BI907" s="337"/>
      <c r="BJ907" s="337"/>
      <c r="BK907" s="337"/>
      <c r="BL907" s="337"/>
      <c r="BM907" s="337"/>
      <c r="BN907" s="337"/>
      <c r="BO907" s="337"/>
      <c r="BP907" s="337"/>
      <c r="BQ907" s="337"/>
      <c r="BR907" s="337"/>
      <c r="BS907" s="337"/>
      <c r="BT907" s="337"/>
      <c r="BU907" s="337"/>
      <c r="BV907" s="337"/>
      <c r="BW907" s="337"/>
      <c r="BX907" s="337"/>
      <c r="BY907" s="337"/>
      <c r="BZ907" s="337"/>
      <c r="CA907" s="337"/>
      <c r="CB907" s="337"/>
      <c r="CC907" s="337"/>
      <c r="CD907" s="337"/>
      <c r="CE907" s="337"/>
      <c r="CF907" s="337"/>
      <c r="CG907" s="337"/>
      <c r="CH907" s="337"/>
      <c r="CI907" s="337"/>
      <c r="CJ907" s="337"/>
      <c r="CK907" s="337"/>
      <c r="CL907" s="337"/>
      <c r="CM907" s="337"/>
      <c r="CN907" s="337"/>
      <c r="CO907" s="337"/>
      <c r="CP907" s="337"/>
      <c r="CQ907" s="337"/>
      <c r="CR907" s="337"/>
      <c r="CS907" s="337"/>
      <c r="CT907" s="337"/>
      <c r="CU907" s="337"/>
      <c r="CV907" s="337"/>
      <c r="CW907" s="337"/>
      <c r="CX907" s="337"/>
      <c r="CY907" s="337"/>
      <c r="CZ907" s="337"/>
      <c r="DA907" s="337"/>
      <c r="DB907" s="337"/>
      <c r="DC907" s="337"/>
      <c r="DD907" s="337"/>
      <c r="DE907" s="337"/>
      <c r="DF907" s="337"/>
      <c r="DG907" s="337"/>
      <c r="DH907" s="337"/>
      <c r="DI907" s="337"/>
      <c r="DJ907" s="337"/>
      <c r="DK907" s="337"/>
      <c r="DL907" s="337"/>
      <c r="DM907" s="337"/>
      <c r="DN907" s="337"/>
      <c r="DO907" s="337"/>
      <c r="DP907" s="337"/>
      <c r="DQ907" s="337"/>
      <c r="DR907" s="337"/>
      <c r="DS907" s="337"/>
      <c r="DT907" s="337"/>
      <c r="DU907" s="337"/>
      <c r="DV907" s="337"/>
      <c r="DW907" s="337"/>
      <c r="DX907" s="337"/>
      <c r="DY907" s="337"/>
      <c r="DZ907" s="337"/>
      <c r="EA907" s="337"/>
      <c r="EB907" s="337"/>
      <c r="EC907" s="337"/>
      <c r="ED907" s="337"/>
      <c r="EE907" s="337"/>
      <c r="EF907" s="337"/>
      <c r="EG907" s="337"/>
      <c r="EH907" s="337"/>
      <c r="EI907" s="337"/>
      <c r="EJ907" s="337"/>
      <c r="EK907" s="337"/>
      <c r="EL907" s="337"/>
      <c r="EM907" s="337"/>
      <c r="EN907" s="337"/>
      <c r="EO907" s="337"/>
      <c r="EP907" s="337"/>
      <c r="EQ907" s="337"/>
      <c r="ER907" s="337"/>
      <c r="ES907" s="337"/>
      <c r="ET907" s="337"/>
      <c r="EU907" s="337"/>
      <c r="EV907" s="337"/>
      <c r="EW907" s="337"/>
      <c r="EX907" s="337"/>
      <c r="EY907" s="337"/>
      <c r="EZ907" s="337"/>
      <c r="FA907" s="337"/>
      <c r="FB907" s="337"/>
      <c r="FC907" s="337"/>
      <c r="FD907" s="337"/>
      <c r="FE907" s="337"/>
      <c r="FF907" s="337"/>
      <c r="FG907" s="337"/>
      <c r="FH907" s="337"/>
      <c r="FI907" s="337"/>
      <c r="FJ907" s="337"/>
      <c r="FK907" s="337"/>
      <c r="FL907" s="337"/>
      <c r="FM907" s="337"/>
      <c r="FN907" s="337"/>
      <c r="FO907" s="337"/>
      <c r="FP907" s="337"/>
      <c r="FQ907" s="337"/>
      <c r="FR907" s="337"/>
      <c r="FS907" s="337"/>
      <c r="FT907" s="337"/>
      <c r="FU907" s="337"/>
      <c r="FV907" s="337"/>
      <c r="FW907" s="337"/>
      <c r="FX907" s="337"/>
      <c r="FY907" s="337"/>
      <c r="FZ907" s="337"/>
      <c r="GA907" s="337"/>
      <c r="GB907" s="337"/>
      <c r="GC907" s="337"/>
      <c r="GD907" s="337"/>
      <c r="GE907" s="337"/>
      <c r="GF907" s="337"/>
      <c r="GG907" s="337"/>
      <c r="GH907" s="337"/>
      <c r="GI907" s="337"/>
      <c r="GJ907" s="337"/>
      <c r="GK907" s="337"/>
      <c r="GL907" s="337"/>
      <c r="GM907" s="337"/>
      <c r="GN907" s="337"/>
      <c r="GO907" s="337"/>
      <c r="GP907" s="337"/>
      <c r="GQ907" s="337"/>
      <c r="GR907" s="337"/>
      <c r="GS907" s="337"/>
      <c r="GT907" s="337"/>
      <c r="GU907" s="337"/>
      <c r="GV907" s="337"/>
      <c r="GW907" s="337"/>
      <c r="GX907" s="337"/>
      <c r="GY907" s="337"/>
      <c r="GZ907" s="337"/>
      <c r="HA907" s="337"/>
      <c r="HB907" s="337"/>
      <c r="HC907" s="337"/>
      <c r="HD907" s="337"/>
      <c r="HE907" s="337"/>
      <c r="HF907" s="337"/>
      <c r="HG907" s="337"/>
      <c r="HH907" s="337"/>
      <c r="HI907" s="337"/>
      <c r="HJ907" s="337"/>
      <c r="HK907" s="337"/>
      <c r="HL907" s="337"/>
      <c r="HM907" s="337"/>
      <c r="HN907" s="337"/>
      <c r="HO907" s="337"/>
      <c r="HP907" s="337"/>
      <c r="HQ907" s="337"/>
      <c r="HR907" s="337"/>
      <c r="HS907" s="337"/>
      <c r="HT907" s="337"/>
      <c r="HU907" s="337"/>
      <c r="HV907" s="337"/>
      <c r="HW907" s="337"/>
      <c r="HX907" s="337"/>
      <c r="HY907" s="337"/>
      <c r="HZ907" s="337"/>
      <c r="IA907" s="337"/>
      <c r="IB907" s="337"/>
      <c r="IC907" s="337"/>
      <c r="ID907" s="337"/>
      <c r="IE907" s="337"/>
      <c r="IF907" s="337"/>
      <c r="IG907" s="337"/>
      <c r="IH907" s="337"/>
      <c r="II907" s="337"/>
      <c r="IJ907" s="337"/>
      <c r="IK907" s="337"/>
      <c r="IL907" s="337"/>
      <c r="IM907" s="337"/>
      <c r="IN907" s="337"/>
      <c r="IO907" s="337"/>
      <c r="IP907" s="337"/>
      <c r="IQ907" s="337"/>
      <c r="IR907" s="337"/>
      <c r="IS907" s="337"/>
      <c r="IT907" s="337"/>
      <c r="IU907" s="337"/>
      <c r="IV907" s="337"/>
      <c r="IW907" s="337"/>
      <c r="IX907" s="337"/>
      <c r="IY907" s="337"/>
      <c r="IZ907" s="337"/>
      <c r="JA907" s="337"/>
      <c r="JB907" s="337"/>
      <c r="JC907" s="337"/>
      <c r="JD907" s="337"/>
      <c r="JE907" s="337"/>
      <c r="JF907" s="337"/>
      <c r="JG907" s="337"/>
      <c r="JH907" s="337"/>
      <c r="JI907" s="337"/>
      <c r="JJ907" s="337"/>
      <c r="JK907" s="337"/>
      <c r="JL907" s="337"/>
      <c r="JM907" s="337"/>
      <c r="JN907" s="337"/>
      <c r="JO907" s="337"/>
      <c r="JP907" s="337"/>
      <c r="JQ907" s="337"/>
      <c r="JR907" s="337"/>
      <c r="JS907" s="337"/>
      <c r="JT907" s="337"/>
      <c r="JU907" s="337"/>
      <c r="JV907" s="337"/>
      <c r="JW907" s="337"/>
      <c r="JX907" s="337"/>
      <c r="JY907" s="337"/>
      <c r="JZ907" s="337"/>
      <c r="KA907" s="337"/>
      <c r="KB907" s="337"/>
      <c r="KC907" s="337"/>
      <c r="KD907" s="337"/>
      <c r="KE907" s="337"/>
      <c r="KF907" s="337"/>
      <c r="KG907" s="337"/>
      <c r="KH907" s="337"/>
      <c r="KI907" s="337"/>
      <c r="KJ907" s="337"/>
      <c r="KK907" s="337"/>
      <c r="KL907" s="337"/>
      <c r="KM907" s="337"/>
      <c r="KN907" s="337"/>
      <c r="KO907" s="337"/>
      <c r="KP907" s="337"/>
      <c r="KQ907" s="337"/>
      <c r="KR907" s="337"/>
      <c r="KS907" s="337"/>
      <c r="KT907" s="337"/>
      <c r="KU907" s="337"/>
      <c r="KV907" s="337"/>
      <c r="KW907" s="337"/>
      <c r="KX907" s="337"/>
      <c r="KY907" s="337"/>
      <c r="KZ907" s="337"/>
      <c r="LA907" s="337"/>
      <c r="LB907" s="337"/>
      <c r="LC907" s="337"/>
      <c r="LD907" s="337"/>
      <c r="LE907" s="337"/>
      <c r="LF907" s="337"/>
      <c r="LG907" s="337"/>
      <c r="LH907" s="337"/>
      <c r="LI907" s="337"/>
      <c r="LJ907" s="337"/>
      <c r="LK907" s="337"/>
      <c r="LL907" s="337"/>
      <c r="LM907" s="337"/>
      <c r="LN907" s="337"/>
      <c r="LO907" s="337"/>
      <c r="LP907" s="337"/>
      <c r="LQ907" s="337"/>
      <c r="LR907" s="337"/>
      <c r="LS907" s="337"/>
      <c r="LT907" s="337"/>
      <c r="LU907" s="337"/>
      <c r="LV907" s="337"/>
      <c r="LW907" s="337"/>
      <c r="LX907" s="337"/>
      <c r="LY907" s="337"/>
      <c r="LZ907" s="337"/>
      <c r="MA907" s="337"/>
      <c r="MB907" s="337"/>
      <c r="MC907" s="337"/>
      <c r="MD907" s="337"/>
      <c r="ME907" s="337"/>
      <c r="MF907" s="337"/>
      <c r="MG907" s="337"/>
      <c r="MH907" s="337"/>
      <c r="MI907" s="337"/>
      <c r="MJ907" s="337"/>
      <c r="MK907" s="337"/>
      <c r="ML907" s="337"/>
      <c r="MM907" s="337"/>
      <c r="MN907" s="337"/>
      <c r="MO907" s="337"/>
      <c r="MP907" s="337"/>
      <c r="MQ907" s="337"/>
      <c r="MR907" s="337"/>
      <c r="MS907" s="337"/>
      <c r="MT907" s="337"/>
      <c r="MU907" s="337"/>
      <c r="MV907" s="337"/>
      <c r="MW907" s="337"/>
      <c r="MX907" s="337"/>
      <c r="MY907" s="337"/>
      <c r="MZ907" s="337"/>
      <c r="NA907" s="337"/>
      <c r="NB907" s="337"/>
      <c r="NC907" s="337"/>
      <c r="ND907" s="337"/>
      <c r="NE907" s="337"/>
      <c r="NF907" s="337"/>
      <c r="NG907" s="337"/>
      <c r="NH907" s="337"/>
      <c r="NI907" s="337"/>
      <c r="NJ907" s="337"/>
      <c r="NK907" s="337"/>
      <c r="NL907" s="337"/>
      <c r="NM907" s="337"/>
      <c r="NN907" s="337"/>
      <c r="NO907" s="337"/>
      <c r="NP907" s="337"/>
      <c r="NQ907" s="337"/>
      <c r="NR907" s="337"/>
      <c r="NS907" s="337"/>
      <c r="NT907" s="337"/>
      <c r="NU907" s="337"/>
      <c r="NV907" s="337"/>
      <c r="NW907" s="337"/>
      <c r="NX907" s="337"/>
      <c r="NY907" s="337"/>
      <c r="NZ907" s="337"/>
      <c r="OA907" s="337"/>
      <c r="OB907" s="337"/>
      <c r="OC907" s="337"/>
      <c r="OD907" s="337"/>
      <c r="OE907" s="337"/>
      <c r="OF907" s="337"/>
      <c r="OG907" s="337"/>
      <c r="OH907" s="337"/>
      <c r="OI907" s="337"/>
      <c r="OJ907" s="337"/>
      <c r="OK907" s="337"/>
      <c r="OL907" s="337"/>
      <c r="OM907" s="337"/>
      <c r="ON907" s="337"/>
      <c r="OO907" s="337"/>
      <c r="OP907" s="337"/>
      <c r="OQ907" s="337"/>
      <c r="OR907" s="337"/>
      <c r="OS907" s="337"/>
      <c r="OT907" s="337"/>
      <c r="OU907" s="337"/>
      <c r="OV907" s="337"/>
      <c r="OW907" s="337"/>
      <c r="OX907" s="337"/>
      <c r="OY907" s="337"/>
      <c r="OZ907" s="337"/>
      <c r="PA907" s="337"/>
      <c r="PB907" s="337"/>
      <c r="PC907" s="337"/>
      <c r="PD907" s="337"/>
      <c r="PE907" s="337"/>
      <c r="PF907" s="337"/>
      <c r="PG907" s="337"/>
      <c r="PH907" s="337"/>
      <c r="PI907" s="337"/>
      <c r="PJ907" s="337"/>
      <c r="PK907" s="337"/>
      <c r="PL907" s="337"/>
      <c r="PM907" s="337"/>
      <c r="PN907" s="337"/>
      <c r="PO907" s="337"/>
      <c r="PP907" s="337"/>
      <c r="PQ907" s="337"/>
      <c r="PR907" s="337"/>
      <c r="PS907" s="337"/>
      <c r="PT907" s="337"/>
      <c r="PU907" s="337"/>
      <c r="PV907" s="337"/>
      <c r="PW907" s="337"/>
      <c r="PX907" s="337"/>
      <c r="PY907" s="337"/>
      <c r="PZ907" s="337"/>
      <c r="QA907" s="337"/>
      <c r="QB907" s="337"/>
      <c r="QC907" s="337"/>
      <c r="QD907" s="337"/>
      <c r="QE907" s="337"/>
      <c r="QF907" s="337"/>
      <c r="QG907" s="337"/>
      <c r="QH907" s="337"/>
      <c r="QI907" s="337"/>
      <c r="QJ907" s="337"/>
      <c r="QK907" s="337"/>
      <c r="QL907" s="337"/>
      <c r="QM907" s="337"/>
      <c r="QN907" s="337"/>
      <c r="QO907" s="337"/>
      <c r="QP907" s="337"/>
      <c r="QQ907" s="337"/>
      <c r="QR907" s="337"/>
      <c r="QS907" s="337"/>
      <c r="QT907" s="337"/>
      <c r="QU907" s="337"/>
      <c r="QV907" s="337"/>
      <c r="QW907" s="337"/>
      <c r="QX907" s="337"/>
      <c r="QY907" s="337"/>
      <c r="QZ907" s="337"/>
      <c r="RA907" s="337"/>
      <c r="RB907" s="337"/>
      <c r="RC907" s="337"/>
      <c r="RD907" s="337"/>
      <c r="RE907" s="337"/>
      <c r="RF907" s="337"/>
      <c r="RG907" s="337"/>
      <c r="RH907" s="337"/>
      <c r="RI907" s="337"/>
      <c r="RJ907" s="337"/>
      <c r="RK907" s="337"/>
      <c r="RL907" s="337"/>
      <c r="RM907" s="337"/>
      <c r="RN907" s="337"/>
      <c r="RO907" s="337"/>
      <c r="RP907" s="337"/>
      <c r="RQ907" s="337"/>
      <c r="RR907" s="337"/>
      <c r="RS907" s="337"/>
      <c r="RT907" s="337"/>
      <c r="RU907" s="337"/>
      <c r="RV907" s="337"/>
      <c r="RW907" s="337"/>
      <c r="RX907" s="337"/>
      <c r="RY907" s="337"/>
      <c r="RZ907" s="337"/>
      <c r="SA907" s="337"/>
      <c r="SB907" s="337"/>
      <c r="SC907" s="337"/>
      <c r="SD907" s="337"/>
      <c r="SE907" s="337"/>
      <c r="SF907" s="337"/>
      <c r="SG907" s="337"/>
      <c r="SH907" s="337"/>
      <c r="SI907" s="337"/>
      <c r="SJ907" s="337"/>
      <c r="SK907" s="337"/>
      <c r="SL907" s="337"/>
      <c r="SM907" s="337"/>
      <c r="SN907" s="337"/>
      <c r="SO907" s="337"/>
      <c r="SP907" s="337"/>
      <c r="SQ907" s="337"/>
      <c r="SR907" s="337"/>
      <c r="SS907" s="337"/>
      <c r="ST907" s="337"/>
      <c r="SU907" s="337"/>
      <c r="SV907" s="337"/>
      <c r="SW907" s="337"/>
      <c r="SX907" s="337"/>
      <c r="SY907" s="337"/>
      <c r="SZ907" s="337"/>
      <c r="TA907" s="337"/>
      <c r="TB907" s="337"/>
      <c r="TC907" s="337"/>
      <c r="TD907" s="337"/>
      <c r="TE907" s="337"/>
      <c r="TF907" s="337"/>
      <c r="TG907" s="337"/>
      <c r="TH907" s="337"/>
      <c r="TI907" s="337"/>
      <c r="TJ907" s="337"/>
      <c r="TK907" s="337"/>
      <c r="TL907" s="337"/>
      <c r="TM907" s="337"/>
      <c r="TN907" s="337"/>
      <c r="TO907" s="337"/>
      <c r="TP907" s="337"/>
      <c r="TQ907" s="337"/>
      <c r="TR907" s="337"/>
      <c r="TS907" s="337"/>
      <c r="TT907" s="337"/>
      <c r="TU907" s="337"/>
      <c r="TV907" s="337"/>
      <c r="TW907" s="337"/>
      <c r="TX907" s="337"/>
      <c r="TY907" s="337"/>
      <c r="TZ907" s="337"/>
      <c r="UA907" s="337"/>
      <c r="UB907" s="337"/>
      <c r="UC907" s="337"/>
      <c r="UD907" s="337"/>
      <c r="UE907" s="337"/>
      <c r="UF907" s="337"/>
      <c r="UG907" s="337"/>
      <c r="UH907" s="337"/>
      <c r="UI907" s="337"/>
      <c r="UJ907" s="337"/>
      <c r="UK907" s="337"/>
      <c r="UL907" s="337"/>
      <c r="UM907" s="337"/>
      <c r="UN907" s="337"/>
      <c r="UO907" s="337"/>
      <c r="UP907" s="337"/>
      <c r="UQ907" s="337"/>
      <c r="UR907" s="337"/>
      <c r="US907" s="337"/>
      <c r="UT907" s="337"/>
      <c r="UU907" s="337"/>
      <c r="UV907" s="337"/>
      <c r="UW907" s="337"/>
      <c r="UX907" s="337"/>
      <c r="UY907" s="337"/>
      <c r="UZ907" s="337"/>
      <c r="VA907" s="337"/>
      <c r="VB907" s="337"/>
      <c r="VC907" s="337"/>
      <c r="VD907" s="337"/>
      <c r="VE907" s="337"/>
      <c r="VF907" s="337"/>
      <c r="VG907" s="337"/>
      <c r="VH907" s="337"/>
      <c r="VI907" s="337"/>
      <c r="VJ907" s="337"/>
      <c r="VK907" s="337"/>
      <c r="VL907" s="337"/>
      <c r="VM907" s="337"/>
      <c r="VN907" s="337"/>
      <c r="VO907" s="337"/>
      <c r="VP907" s="337"/>
      <c r="VQ907" s="337"/>
      <c r="VR907" s="337"/>
      <c r="VS907" s="337"/>
      <c r="VT907" s="337"/>
      <c r="VU907" s="337"/>
      <c r="VV907" s="337"/>
      <c r="VW907" s="337"/>
      <c r="VX907" s="337"/>
      <c r="VY907" s="337"/>
      <c r="VZ907" s="337"/>
      <c r="WA907" s="337"/>
      <c r="WB907" s="337"/>
      <c r="WC907" s="337"/>
      <c r="WD907" s="337"/>
      <c r="WE907" s="337"/>
      <c r="WF907" s="337"/>
      <c r="WG907" s="337"/>
      <c r="WH907" s="337"/>
      <c r="WI907" s="337"/>
      <c r="WJ907" s="337"/>
      <c r="WK907" s="337"/>
      <c r="WL907" s="337"/>
      <c r="WM907" s="337"/>
      <c r="WN907" s="337"/>
      <c r="WO907" s="337"/>
      <c r="WP907" s="337"/>
      <c r="WQ907" s="337"/>
      <c r="WR907" s="337"/>
      <c r="WS907" s="337"/>
      <c r="WT907" s="337"/>
      <c r="WU907" s="337"/>
      <c r="WV907" s="337"/>
      <c r="WW907" s="337"/>
      <c r="WX907" s="337"/>
      <c r="WY907" s="337"/>
      <c r="WZ907" s="337"/>
      <c r="XA907" s="337"/>
      <c r="XB907" s="337"/>
      <c r="XC907" s="337"/>
      <c r="XD907" s="337"/>
      <c r="XE907" s="337"/>
      <c r="XF907" s="337"/>
      <c r="XG907" s="337"/>
      <c r="XH907" s="337"/>
      <c r="XI907" s="337"/>
      <c r="XJ907" s="337"/>
      <c r="XK907" s="337"/>
      <c r="XL907" s="337"/>
      <c r="XM907" s="337"/>
      <c r="XN907" s="337"/>
      <c r="XO907" s="337"/>
      <c r="XP907" s="337"/>
      <c r="XQ907" s="337"/>
      <c r="XR907" s="337"/>
      <c r="XS907" s="337"/>
      <c r="XT907" s="337"/>
      <c r="XU907" s="337"/>
      <c r="XV907" s="337"/>
      <c r="XW907" s="337"/>
      <c r="XX907" s="337"/>
      <c r="XY907" s="337"/>
      <c r="XZ907" s="337"/>
      <c r="YA907" s="337"/>
      <c r="YB907" s="337"/>
      <c r="YC907" s="337"/>
      <c r="YD907" s="337"/>
      <c r="YE907" s="337"/>
      <c r="YF907" s="337"/>
      <c r="YG907" s="337"/>
      <c r="YH907" s="337"/>
      <c r="YI907" s="337"/>
      <c r="YJ907" s="337"/>
      <c r="YK907" s="337"/>
      <c r="YL907" s="337"/>
      <c r="YM907" s="337"/>
      <c r="YN907" s="337"/>
      <c r="YO907" s="337"/>
      <c r="YP907" s="337"/>
      <c r="YQ907" s="337"/>
      <c r="YR907" s="337"/>
      <c r="YS907" s="337"/>
      <c r="YT907" s="337"/>
      <c r="YU907" s="337"/>
      <c r="YV907" s="337"/>
      <c r="YW907" s="337"/>
      <c r="YX907" s="337"/>
      <c r="YY907" s="337"/>
      <c r="YZ907" s="337"/>
      <c r="ZA907" s="337"/>
      <c r="ZB907" s="337"/>
      <c r="ZC907" s="337"/>
      <c r="ZD907" s="337"/>
      <c r="ZE907" s="337"/>
      <c r="ZF907" s="337"/>
      <c r="ZG907" s="337"/>
      <c r="ZH907" s="337"/>
      <c r="ZI907" s="337"/>
      <c r="ZJ907" s="337"/>
      <c r="ZK907" s="337"/>
      <c r="ZL907" s="337"/>
      <c r="ZM907" s="337"/>
      <c r="ZN907" s="337"/>
      <c r="ZO907" s="337"/>
      <c r="ZP907" s="337"/>
      <c r="ZQ907" s="337"/>
      <c r="ZR907" s="337"/>
      <c r="ZS907" s="337"/>
      <c r="ZT907" s="337"/>
      <c r="ZU907" s="337"/>
      <c r="ZV907" s="337"/>
      <c r="ZW907" s="337"/>
      <c r="ZX907" s="337"/>
      <c r="ZY907" s="337"/>
      <c r="ZZ907" s="337"/>
      <c r="AAA907" s="337"/>
      <c r="AAB907" s="337"/>
      <c r="AAC907" s="337"/>
      <c r="AAD907" s="337"/>
      <c r="AAE907" s="337"/>
      <c r="AAF907" s="337"/>
      <c r="AAG907" s="337"/>
      <c r="AAH907" s="337"/>
      <c r="AAI907" s="337"/>
      <c r="AAJ907" s="337"/>
      <c r="AAK907" s="337"/>
      <c r="AAL907" s="337"/>
      <c r="AAM907" s="337"/>
      <c r="AAN907" s="337"/>
      <c r="AAO907" s="337"/>
      <c r="AAP907" s="337"/>
      <c r="AAQ907" s="337"/>
      <c r="AAR907" s="337"/>
      <c r="AAS907" s="337"/>
      <c r="AAT907" s="337"/>
      <c r="AAU907" s="337"/>
      <c r="AAV907" s="337"/>
      <c r="AAW907" s="337"/>
      <c r="AAX907" s="337"/>
      <c r="AAY907" s="337"/>
      <c r="AAZ907" s="337"/>
      <c r="ABA907" s="337"/>
      <c r="ABB907" s="337"/>
      <c r="ABC907" s="337"/>
      <c r="ABD907" s="337"/>
      <c r="ABE907" s="337"/>
      <c r="ABF907" s="337"/>
      <c r="ABG907" s="337"/>
      <c r="ABH907" s="337"/>
      <c r="ABI907" s="337"/>
      <c r="ABJ907" s="337"/>
      <c r="ABK907" s="337"/>
      <c r="ABL907" s="337"/>
      <c r="ABM907" s="337"/>
      <c r="ABN907" s="337"/>
      <c r="ABO907" s="337"/>
      <c r="ABP907" s="337"/>
      <c r="ABQ907" s="337"/>
      <c r="ABR907" s="337"/>
      <c r="ABS907" s="337"/>
      <c r="ABT907" s="337"/>
      <c r="ABU907" s="337"/>
      <c r="ABV907" s="337"/>
      <c r="ABW907" s="337"/>
      <c r="ABX907" s="337"/>
      <c r="ABY907" s="337"/>
      <c r="ABZ907" s="337"/>
      <c r="ACA907" s="337"/>
      <c r="ACB907" s="337"/>
      <c r="ACC907" s="337"/>
      <c r="ACD907" s="337"/>
      <c r="ACE907" s="337"/>
      <c r="ACF907" s="337"/>
      <c r="ACG907" s="337"/>
      <c r="ACH907" s="337"/>
      <c r="ACI907" s="337"/>
      <c r="ACJ907" s="337"/>
      <c r="ACK907" s="337"/>
      <c r="ACL907" s="337"/>
      <c r="ACM907" s="337"/>
      <c r="ACN907" s="337"/>
      <c r="ACO907" s="337"/>
      <c r="ACP907" s="337"/>
      <c r="ACQ907" s="337"/>
      <c r="ACR907" s="337"/>
      <c r="ACS907" s="337"/>
      <c r="ACT907" s="337"/>
      <c r="ACU907" s="337"/>
      <c r="ACV907" s="337"/>
      <c r="ACW907" s="337"/>
      <c r="ACX907" s="337"/>
      <c r="ACY907" s="337"/>
      <c r="ACZ907" s="337"/>
      <c r="ADA907" s="337"/>
      <c r="ADB907" s="337"/>
      <c r="ADC907" s="337"/>
      <c r="ADD907" s="337"/>
      <c r="ADE907" s="337"/>
      <c r="ADF907" s="337"/>
      <c r="ADG907" s="337"/>
      <c r="ADH907" s="337"/>
      <c r="ADI907" s="337"/>
      <c r="ADJ907" s="337"/>
      <c r="ADK907" s="337"/>
      <c r="ADL907" s="337"/>
      <c r="ADM907" s="337"/>
      <c r="ADN907" s="337"/>
      <c r="ADO907" s="337"/>
      <c r="ADP907" s="337"/>
      <c r="ADQ907" s="337"/>
      <c r="ADR907" s="337"/>
      <c r="ADS907" s="337"/>
      <c r="ADT907" s="337"/>
      <c r="ADU907" s="337"/>
      <c r="ADV907" s="337"/>
      <c r="ADW907" s="337"/>
      <c r="ADX907" s="337"/>
      <c r="ADY907" s="337"/>
      <c r="ADZ907" s="337"/>
      <c r="AEA907" s="337"/>
      <c r="AEB907" s="337"/>
      <c r="AEC907" s="337"/>
      <c r="AED907" s="337"/>
      <c r="AEE907" s="337"/>
      <c r="AEF907" s="337"/>
      <c r="AEG907" s="337"/>
      <c r="AEH907" s="337"/>
      <c r="AEI907" s="337"/>
      <c r="AEJ907" s="337"/>
      <c r="AEK907" s="337"/>
      <c r="AEL907" s="337"/>
      <c r="AEM907" s="337"/>
      <c r="AEN907" s="337"/>
      <c r="AEO907" s="337"/>
      <c r="AEP907" s="337"/>
      <c r="AEQ907" s="337"/>
      <c r="AER907" s="337"/>
      <c r="AES907" s="337"/>
      <c r="AET907" s="337"/>
      <c r="AEU907" s="337"/>
      <c r="AEV907" s="337"/>
      <c r="AEW907" s="337"/>
      <c r="AEX907" s="337"/>
      <c r="AEY907" s="337"/>
      <c r="AEZ907" s="337"/>
      <c r="AFA907" s="337"/>
      <c r="AFB907" s="337"/>
      <c r="AFC907" s="337"/>
      <c r="AFD907" s="337"/>
      <c r="AFE907" s="337"/>
      <c r="AFF907" s="337"/>
      <c r="AFG907" s="337"/>
      <c r="AFH907" s="337"/>
      <c r="AFI907" s="337"/>
      <c r="AFJ907" s="337"/>
      <c r="AFK907" s="337"/>
      <c r="AFL907" s="337"/>
      <c r="AFM907" s="337"/>
      <c r="AFN907" s="337"/>
      <c r="AFO907" s="337"/>
      <c r="AFP907" s="337"/>
      <c r="AFQ907" s="337"/>
      <c r="AFR907" s="337"/>
      <c r="AFS907" s="337"/>
      <c r="AFT907" s="337"/>
      <c r="AFU907" s="337"/>
      <c r="AFV907" s="337"/>
      <c r="AFW907" s="337"/>
      <c r="AFX907" s="337"/>
      <c r="AFY907" s="337"/>
      <c r="AFZ907" s="337"/>
      <c r="AGA907" s="337"/>
      <c r="AGB907" s="337"/>
      <c r="AGC907" s="337"/>
      <c r="AGD907" s="337"/>
      <c r="AGE907" s="337"/>
      <c r="AGF907" s="337"/>
      <c r="AGG907" s="337"/>
      <c r="AGH907" s="337"/>
      <c r="AGI907" s="337"/>
      <c r="AGJ907" s="337"/>
      <c r="AGK907" s="337"/>
      <c r="AGL907" s="337"/>
      <c r="AGM907" s="337"/>
      <c r="AGN907" s="337"/>
      <c r="AGO907" s="337"/>
      <c r="AGP907" s="337"/>
      <c r="AGQ907" s="337"/>
      <c r="AGR907" s="337"/>
      <c r="AGS907" s="337"/>
      <c r="AGT907" s="337"/>
      <c r="AGU907" s="337"/>
      <c r="AGV907" s="337"/>
      <c r="AGW907" s="337"/>
      <c r="AGX907" s="337"/>
      <c r="AGY907" s="337"/>
      <c r="AGZ907" s="337"/>
      <c r="AHA907" s="337"/>
      <c r="AHB907" s="337"/>
      <c r="AHC907" s="337"/>
      <c r="AHD907" s="337"/>
      <c r="AHE907" s="337"/>
      <c r="AHF907" s="337"/>
      <c r="AHG907" s="337"/>
      <c r="AHH907" s="337"/>
      <c r="AHI907" s="337"/>
      <c r="AHJ907" s="337"/>
      <c r="AHK907" s="337"/>
      <c r="AHL907" s="337"/>
      <c r="AHM907" s="337"/>
      <c r="AHN907" s="337"/>
      <c r="AHO907" s="337"/>
      <c r="AHP907" s="337"/>
      <c r="AHQ907" s="337"/>
      <c r="AHR907" s="337"/>
      <c r="AHS907" s="337"/>
      <c r="AHT907" s="337"/>
      <c r="AHU907" s="337"/>
      <c r="AHV907" s="337"/>
      <c r="AHW907" s="337"/>
      <c r="AHX907" s="337"/>
      <c r="AHY907" s="337"/>
      <c r="AHZ907" s="337"/>
      <c r="AIA907" s="337"/>
      <c r="AIB907" s="337"/>
      <c r="AIC907" s="337"/>
      <c r="AID907" s="337"/>
      <c r="AIE907" s="337"/>
      <c r="AIF907" s="337"/>
      <c r="AIG907" s="337"/>
      <c r="AIH907" s="337"/>
      <c r="AII907" s="337"/>
      <c r="AIJ907" s="337"/>
      <c r="AIK907" s="337"/>
      <c r="AIL907" s="337"/>
      <c r="AIM907" s="337"/>
      <c r="AIN907" s="337"/>
      <c r="AIO907" s="337"/>
      <c r="AIP907" s="337"/>
      <c r="AIQ907" s="337"/>
      <c r="AIR907" s="337"/>
      <c r="AIS907" s="337"/>
      <c r="AIT907" s="337"/>
      <c r="AIU907" s="337"/>
      <c r="AIV907" s="337"/>
      <c r="AIW907" s="337"/>
      <c r="AIX907" s="337"/>
      <c r="AIY907" s="337"/>
      <c r="AIZ907" s="337"/>
      <c r="AJA907" s="337"/>
      <c r="AJB907" s="337"/>
      <c r="AJC907" s="337"/>
      <c r="AJD907" s="337"/>
      <c r="AJE907" s="337"/>
      <c r="AJF907" s="337"/>
      <c r="AJG907" s="337"/>
      <c r="AJH907" s="337"/>
      <c r="AJI907" s="337"/>
      <c r="AJJ907" s="337"/>
      <c r="AJK907" s="337"/>
      <c r="AJL907" s="337"/>
      <c r="AJM907" s="337"/>
      <c r="AJN907" s="337"/>
      <c r="AJO907" s="337"/>
      <c r="AJP907" s="337"/>
      <c r="AJQ907" s="337"/>
      <c r="AJR907" s="337"/>
      <c r="AJS907" s="337"/>
      <c r="AJT907" s="337"/>
      <c r="AJU907" s="337"/>
      <c r="AJV907" s="337"/>
      <c r="AJW907" s="337"/>
      <c r="AJX907" s="337"/>
      <c r="AJY907" s="337"/>
      <c r="AJZ907" s="337"/>
      <c r="AKA907" s="337"/>
      <c r="AKB907" s="337"/>
      <c r="AKC907" s="337"/>
      <c r="AKD907" s="337"/>
      <c r="AKE907" s="337"/>
      <c r="AKF907" s="337"/>
      <c r="AKG907" s="337"/>
      <c r="AKH907" s="337"/>
      <c r="AKI907" s="337"/>
      <c r="AKJ907" s="337"/>
      <c r="AKK907" s="337"/>
      <c r="AKL907" s="337"/>
      <c r="AKM907" s="337"/>
      <c r="AKN907" s="337"/>
      <c r="AKO907" s="337"/>
      <c r="AKP907" s="337"/>
      <c r="AKQ907" s="337"/>
      <c r="AKR907" s="337"/>
      <c r="AKS907" s="337"/>
      <c r="AKT907" s="337"/>
      <c r="AKU907" s="337"/>
      <c r="AKV907" s="337"/>
      <c r="AKW907" s="337"/>
      <c r="AKX907" s="337"/>
      <c r="AKY907" s="337"/>
      <c r="AKZ907" s="337"/>
      <c r="ALA907" s="337"/>
      <c r="ALB907" s="337"/>
      <c r="ALC907" s="337"/>
      <c r="ALD907" s="337"/>
      <c r="ALE907" s="337"/>
      <c r="ALF907" s="337"/>
      <c r="ALG907" s="337"/>
      <c r="ALH907" s="337"/>
      <c r="ALI907" s="337"/>
      <c r="ALJ907" s="337"/>
      <c r="ALK907" s="337"/>
      <c r="ALL907" s="337"/>
      <c r="ALM907" s="337"/>
      <c r="ALN907" s="337"/>
      <c r="ALO907" s="337"/>
      <c r="ALP907" s="337"/>
      <c r="ALQ907" s="337"/>
      <c r="ALR907" s="337"/>
      <c r="ALS907" s="337"/>
      <c r="ALT907" s="337"/>
      <c r="ALU907" s="337"/>
      <c r="ALV907" s="337"/>
      <c r="ALW907" s="337"/>
      <c r="ALX907" s="337"/>
      <c r="ALY907" s="337"/>
      <c r="ALZ907" s="337"/>
      <c r="AMA907" s="337"/>
      <c r="AMB907" s="337"/>
      <c r="AMC907" s="337"/>
      <c r="AMD907" s="337"/>
      <c r="AME907" s="337"/>
      <c r="AMF907" s="337"/>
      <c r="AMG907" s="337"/>
      <c r="AMH907" s="337"/>
      <c r="AMI907" s="337"/>
      <c r="AMJ907" s="337"/>
      <c r="AMK907" s="337"/>
      <c r="AML907" s="337"/>
      <c r="AMM907" s="337"/>
      <c r="AMN907" s="337"/>
      <c r="AMO907" s="337"/>
      <c r="AMP907" s="337"/>
      <c r="AMQ907" s="337"/>
      <c r="AMR907" s="337"/>
      <c r="AMS907" s="337"/>
      <c r="AMT907" s="337"/>
      <c r="AMU907" s="337"/>
      <c r="AMV907" s="337"/>
      <c r="AMW907" s="337"/>
      <c r="AMX907" s="337"/>
      <c r="AMY907" s="337"/>
      <c r="AMZ907" s="337"/>
      <c r="ANA907" s="337"/>
      <c r="ANB907" s="337"/>
      <c r="ANC907" s="337"/>
      <c r="AND907" s="337"/>
      <c r="ANE907" s="337"/>
      <c r="ANF907" s="337"/>
      <c r="ANG907" s="337"/>
      <c r="ANH907" s="337"/>
      <c r="ANI907" s="337"/>
      <c r="ANJ907" s="337"/>
      <c r="ANK907" s="337"/>
      <c r="ANL907" s="337"/>
      <c r="ANM907" s="337"/>
      <c r="ANN907" s="337"/>
      <c r="ANO907" s="337"/>
      <c r="ANP907" s="337"/>
      <c r="ANQ907" s="337"/>
      <c r="ANR907" s="337"/>
      <c r="ANS907" s="337"/>
      <c r="ANT907" s="337"/>
      <c r="ANU907" s="337"/>
      <c r="ANV907" s="337"/>
      <c r="ANW907" s="337"/>
      <c r="ANX907" s="337"/>
      <c r="ANY907" s="337"/>
      <c r="ANZ907" s="337"/>
      <c r="AOA907" s="337"/>
      <c r="AOB907" s="337"/>
      <c r="AOC907" s="337"/>
      <c r="AOD907" s="337"/>
      <c r="AOE907" s="337"/>
      <c r="AOF907" s="337"/>
      <c r="AOG907" s="337"/>
      <c r="AOH907" s="337"/>
      <c r="AOI907" s="337"/>
      <c r="AOJ907" s="337"/>
      <c r="AOK907" s="337"/>
      <c r="AOL907" s="337"/>
      <c r="AOM907" s="337"/>
      <c r="AON907" s="337"/>
      <c r="AOO907" s="337"/>
      <c r="AOP907" s="337"/>
      <c r="AOQ907" s="337"/>
      <c r="AOR907" s="337"/>
      <c r="AOS907" s="337"/>
      <c r="AOT907" s="337"/>
      <c r="AOU907" s="337"/>
      <c r="AOV907" s="337"/>
      <c r="AOW907" s="337"/>
      <c r="AOX907" s="337"/>
      <c r="AOY907" s="337"/>
      <c r="AOZ907" s="337"/>
      <c r="APA907" s="337"/>
      <c r="APB907" s="337"/>
      <c r="APC907" s="337"/>
      <c r="APD907" s="337"/>
      <c r="APE907" s="337"/>
      <c r="APF907" s="337"/>
      <c r="APG907" s="337"/>
      <c r="APH907" s="337"/>
      <c r="API907" s="337"/>
      <c r="APJ907" s="337"/>
      <c r="APK907" s="337"/>
      <c r="APL907" s="337"/>
      <c r="APM907" s="337"/>
      <c r="APN907" s="337"/>
      <c r="APO907" s="337"/>
      <c r="APP907" s="337"/>
      <c r="APQ907" s="337"/>
      <c r="APR907" s="337"/>
      <c r="APS907" s="337"/>
      <c r="APT907" s="337"/>
      <c r="APU907" s="337"/>
      <c r="APV907" s="337"/>
      <c r="APW907" s="337"/>
      <c r="APX907" s="337"/>
      <c r="APY907" s="337"/>
      <c r="APZ907" s="337"/>
      <c r="AQA907" s="337"/>
      <c r="AQB907" s="337"/>
      <c r="AQC907" s="337"/>
      <c r="AQD907" s="337"/>
      <c r="AQE907" s="337"/>
      <c r="AQF907" s="337"/>
      <c r="AQG907" s="337"/>
      <c r="AQH907" s="337"/>
      <c r="AQI907" s="337"/>
      <c r="AQJ907" s="337"/>
      <c r="AQK907" s="337"/>
      <c r="AQL907" s="337"/>
      <c r="AQM907" s="337"/>
      <c r="AQN907" s="337"/>
      <c r="AQO907" s="337"/>
      <c r="AQP907" s="337"/>
      <c r="AQQ907" s="337"/>
      <c r="AQR907" s="337"/>
      <c r="AQS907" s="337"/>
      <c r="AQT907" s="337"/>
      <c r="AQU907" s="337"/>
      <c r="AQV907" s="337"/>
      <c r="AQW907" s="337"/>
      <c r="AQX907" s="337"/>
      <c r="AQY907" s="337"/>
      <c r="AQZ907" s="337"/>
      <c r="ARA907" s="337"/>
      <c r="ARB907" s="337"/>
      <c r="ARC907" s="337"/>
      <c r="ARD907" s="337"/>
      <c r="ARE907" s="337"/>
      <c r="ARF907" s="337"/>
      <c r="ARG907" s="337"/>
      <c r="ARH907" s="337"/>
      <c r="ARI907" s="337"/>
      <c r="ARJ907" s="337"/>
      <c r="ARK907" s="337"/>
      <c r="ARL907" s="337"/>
      <c r="ARM907" s="337"/>
      <c r="ARN907" s="337"/>
      <c r="ARO907" s="337"/>
      <c r="ARP907" s="337"/>
      <c r="ARQ907" s="337"/>
      <c r="ARR907" s="337"/>
      <c r="ARS907" s="337"/>
      <c r="ART907" s="337"/>
      <c r="ARU907" s="337"/>
      <c r="ARV907" s="337"/>
      <c r="ARW907" s="337"/>
      <c r="ARX907" s="337"/>
      <c r="ARY907" s="337"/>
      <c r="ARZ907" s="337"/>
      <c r="ASA907" s="337"/>
      <c r="ASB907" s="337"/>
      <c r="ASC907" s="337"/>
      <c r="ASD907" s="337"/>
      <c r="ASE907" s="337"/>
      <c r="ASF907" s="337"/>
      <c r="ASG907" s="337"/>
      <c r="ASH907" s="337"/>
      <c r="ASI907" s="337"/>
      <c r="ASJ907" s="337"/>
      <c r="ASK907" s="337"/>
      <c r="ASL907" s="337"/>
      <c r="ASM907" s="337"/>
      <c r="ASN907" s="337"/>
      <c r="ASO907" s="337"/>
      <c r="ASP907" s="337"/>
      <c r="ASQ907" s="337"/>
      <c r="ASR907" s="337"/>
      <c r="ASS907" s="337"/>
      <c r="AST907" s="337"/>
      <c r="ASU907" s="337"/>
      <c r="ASV907" s="337"/>
      <c r="ASW907" s="337"/>
      <c r="ASX907" s="337"/>
      <c r="ASY907" s="337"/>
      <c r="ASZ907" s="337"/>
      <c r="ATA907" s="337"/>
      <c r="ATB907" s="337"/>
      <c r="ATC907" s="337"/>
      <c r="ATD907" s="337"/>
      <c r="ATE907" s="337"/>
      <c r="ATF907" s="337"/>
      <c r="ATG907" s="337"/>
      <c r="ATH907" s="337"/>
      <c r="ATI907" s="337"/>
      <c r="ATJ907" s="337"/>
      <c r="ATK907" s="337"/>
      <c r="ATL907" s="337"/>
      <c r="ATM907" s="337"/>
      <c r="ATN907" s="337"/>
      <c r="ATO907" s="337"/>
      <c r="ATP907" s="337"/>
      <c r="ATQ907" s="337"/>
      <c r="ATR907" s="337"/>
      <c r="ATS907" s="337"/>
      <c r="ATT907" s="337"/>
      <c r="ATU907" s="337"/>
      <c r="ATV907" s="337"/>
      <c r="ATW907" s="337"/>
      <c r="ATX907" s="337"/>
      <c r="ATY907" s="337"/>
      <c r="ATZ907" s="337"/>
      <c r="AUA907" s="337"/>
      <c r="AUB907" s="337"/>
      <c r="AUC907" s="337"/>
      <c r="AUD907" s="337"/>
      <c r="AUE907" s="337"/>
      <c r="AUF907" s="337"/>
      <c r="AUG907" s="337"/>
      <c r="AUH907" s="337"/>
      <c r="AUI907" s="337"/>
      <c r="AUJ907" s="337"/>
      <c r="AUK907" s="337"/>
      <c r="AUL907" s="337"/>
      <c r="AUM907" s="337"/>
      <c r="AUN907" s="337"/>
      <c r="AUO907" s="337"/>
      <c r="AUP907" s="337"/>
      <c r="AUQ907" s="337"/>
      <c r="AUR907" s="337"/>
      <c r="AUS907" s="337"/>
      <c r="AUT907" s="337"/>
      <c r="AUU907" s="337"/>
      <c r="AUV907" s="337"/>
      <c r="AUW907" s="337"/>
      <c r="AUX907" s="337"/>
      <c r="AUY907" s="337"/>
      <c r="AUZ907" s="337"/>
      <c r="AVA907" s="337"/>
      <c r="AVB907" s="337"/>
      <c r="AVC907" s="337"/>
      <c r="AVD907" s="337"/>
      <c r="AVE907" s="337"/>
      <c r="AVF907" s="337"/>
      <c r="AVG907" s="337"/>
      <c r="AVH907" s="337"/>
      <c r="AVI907" s="337"/>
      <c r="AVJ907" s="337"/>
      <c r="AVK907" s="337"/>
      <c r="AVL907" s="337"/>
      <c r="AVM907" s="337"/>
      <c r="AVN907" s="337"/>
      <c r="AVO907" s="337"/>
      <c r="AVP907" s="337"/>
      <c r="AVQ907" s="337"/>
      <c r="AVR907" s="337"/>
      <c r="AVS907" s="337"/>
      <c r="AVT907" s="337"/>
      <c r="AVU907" s="337"/>
      <c r="AVV907" s="337"/>
      <c r="AVW907" s="337"/>
      <c r="AVX907" s="337"/>
      <c r="AVY907" s="337"/>
      <c r="AVZ907" s="337"/>
      <c r="AWA907" s="337"/>
      <c r="AWB907" s="337"/>
      <c r="AWC907" s="337"/>
      <c r="AWD907" s="337"/>
      <c r="AWE907" s="337"/>
      <c r="AWF907" s="337"/>
      <c r="AWG907" s="337"/>
      <c r="AWH907" s="337"/>
      <c r="AWI907" s="337"/>
      <c r="AWJ907" s="337"/>
      <c r="AWK907" s="337"/>
      <c r="AWL907" s="337"/>
      <c r="AWM907" s="337"/>
      <c r="AWN907" s="337"/>
      <c r="AWO907" s="337"/>
      <c r="AWP907" s="337"/>
      <c r="AWQ907" s="337"/>
      <c r="AWR907" s="337"/>
      <c r="AWS907" s="337"/>
      <c r="AWT907" s="337"/>
      <c r="AWU907" s="337"/>
      <c r="AWV907" s="337"/>
      <c r="AWW907" s="337"/>
      <c r="AWX907" s="337"/>
      <c r="AWY907" s="337"/>
      <c r="AWZ907" s="337"/>
      <c r="AXA907" s="337"/>
      <c r="AXB907" s="337"/>
      <c r="AXC907" s="337"/>
      <c r="AXD907" s="337"/>
      <c r="AXE907" s="337"/>
      <c r="AXF907" s="337"/>
      <c r="AXG907" s="337"/>
      <c r="AXH907" s="337"/>
      <c r="AXI907" s="337"/>
      <c r="AXJ907" s="337"/>
      <c r="AXK907" s="337"/>
      <c r="AXL907" s="337"/>
      <c r="AXM907" s="337"/>
      <c r="AXN907" s="337"/>
      <c r="AXO907" s="337"/>
      <c r="AXP907" s="337"/>
      <c r="AXQ907" s="337"/>
      <c r="AXR907" s="337"/>
      <c r="AXS907" s="337"/>
      <c r="AXT907" s="337"/>
      <c r="AXU907" s="337"/>
      <c r="AXV907" s="337"/>
      <c r="AXW907" s="337"/>
      <c r="AXX907" s="337"/>
      <c r="AXY907" s="337"/>
      <c r="AXZ907" s="337"/>
      <c r="AYA907" s="337"/>
      <c r="AYB907" s="337"/>
      <c r="AYC907" s="337"/>
      <c r="AYD907" s="337"/>
      <c r="AYE907" s="337"/>
      <c r="AYF907" s="337"/>
      <c r="AYG907" s="337"/>
      <c r="AYH907" s="337"/>
      <c r="AYI907" s="337"/>
      <c r="AYJ907" s="337"/>
      <c r="AYK907" s="337"/>
      <c r="AYL907" s="337"/>
      <c r="AYM907" s="337"/>
      <c r="AYN907" s="337"/>
      <c r="AYO907" s="337"/>
      <c r="AYP907" s="337"/>
      <c r="AYQ907" s="337"/>
      <c r="AYR907" s="337"/>
      <c r="AYS907" s="337"/>
      <c r="AYT907" s="337"/>
      <c r="AYU907" s="337"/>
      <c r="AYV907" s="337"/>
      <c r="AYW907" s="337"/>
      <c r="AYX907" s="337"/>
      <c r="AYY907" s="337"/>
      <c r="AYZ907" s="337"/>
      <c r="AZA907" s="337"/>
      <c r="AZB907" s="337"/>
      <c r="AZC907" s="337"/>
      <c r="AZD907" s="337"/>
      <c r="AZE907" s="337"/>
      <c r="AZF907" s="337"/>
      <c r="AZG907" s="337"/>
      <c r="AZH907" s="337"/>
      <c r="AZI907" s="337"/>
      <c r="AZJ907" s="337"/>
      <c r="AZK907" s="337"/>
      <c r="AZL907" s="337"/>
      <c r="AZM907" s="337"/>
      <c r="AZN907" s="337"/>
      <c r="AZO907" s="337"/>
      <c r="AZP907" s="337"/>
      <c r="AZQ907" s="337"/>
      <c r="AZR907" s="337"/>
      <c r="AZS907" s="337"/>
      <c r="AZT907" s="337"/>
      <c r="AZU907" s="337"/>
      <c r="AZV907" s="337"/>
      <c r="AZW907" s="337"/>
      <c r="AZX907" s="337"/>
      <c r="AZY907" s="337"/>
      <c r="AZZ907" s="337"/>
      <c r="BAA907" s="337"/>
      <c r="BAB907" s="337"/>
      <c r="BAC907" s="337"/>
      <c r="BAD907" s="337"/>
      <c r="BAE907" s="337"/>
      <c r="BAF907" s="337"/>
      <c r="BAG907" s="337"/>
      <c r="BAH907" s="337"/>
      <c r="BAI907" s="337"/>
      <c r="BAJ907" s="337"/>
      <c r="BAK907" s="337"/>
      <c r="BAL907" s="337"/>
      <c r="BAM907" s="337"/>
      <c r="BAN907" s="337"/>
      <c r="BAO907" s="337"/>
      <c r="BAP907" s="337"/>
      <c r="BAQ907" s="337"/>
      <c r="BAR907" s="337"/>
      <c r="BAS907" s="337"/>
      <c r="BAT907" s="337"/>
      <c r="BAU907" s="337"/>
      <c r="BAV907" s="337"/>
      <c r="BAW907" s="337"/>
      <c r="BAX907" s="337"/>
      <c r="BAY907" s="337"/>
      <c r="BAZ907" s="337"/>
      <c r="BBA907" s="337"/>
      <c r="BBB907" s="337"/>
      <c r="BBC907" s="337"/>
      <c r="BBD907" s="337"/>
      <c r="BBE907" s="337"/>
      <c r="BBF907" s="337"/>
      <c r="BBG907" s="337"/>
      <c r="BBH907" s="337"/>
      <c r="BBI907" s="337"/>
      <c r="BBJ907" s="337"/>
      <c r="BBK907" s="337"/>
      <c r="BBL907" s="337"/>
      <c r="BBM907" s="337"/>
      <c r="BBN907" s="337"/>
      <c r="BBO907" s="337"/>
      <c r="BBP907" s="337"/>
      <c r="BBQ907" s="337"/>
      <c r="BBR907" s="337"/>
      <c r="BBS907" s="337"/>
      <c r="BBT907" s="337"/>
      <c r="BBU907" s="337"/>
      <c r="BBV907" s="337"/>
      <c r="BBW907" s="337"/>
      <c r="BBX907" s="337"/>
      <c r="BBY907" s="337"/>
      <c r="BBZ907" s="337"/>
      <c r="BCA907" s="337"/>
      <c r="BCB907" s="337"/>
      <c r="BCC907" s="337"/>
      <c r="BCD907" s="337"/>
      <c r="BCE907" s="337"/>
      <c r="BCF907" s="337"/>
      <c r="BCG907" s="337"/>
      <c r="BCH907" s="337"/>
      <c r="BCI907" s="337"/>
      <c r="BCJ907" s="337"/>
      <c r="BCK907" s="337"/>
      <c r="BCL907" s="337"/>
      <c r="BCM907" s="337"/>
      <c r="BCN907" s="337"/>
      <c r="BCO907" s="337"/>
      <c r="BCP907" s="337"/>
      <c r="BCQ907" s="337"/>
      <c r="BCR907" s="337"/>
      <c r="BCS907" s="337"/>
      <c r="BCT907" s="337"/>
      <c r="BCU907" s="337"/>
      <c r="BCV907" s="337"/>
      <c r="BCW907" s="337"/>
      <c r="BCX907" s="337"/>
      <c r="BCY907" s="337"/>
      <c r="BCZ907" s="337"/>
      <c r="BDA907" s="337"/>
      <c r="BDB907" s="337"/>
      <c r="BDC907" s="337"/>
      <c r="BDD907" s="337"/>
      <c r="BDE907" s="337"/>
      <c r="BDF907" s="337"/>
      <c r="BDG907" s="337"/>
      <c r="BDH907" s="337"/>
      <c r="BDI907" s="337"/>
      <c r="BDJ907" s="337"/>
      <c r="BDK907" s="337"/>
      <c r="BDL907" s="337"/>
      <c r="BDM907" s="337"/>
      <c r="BDN907" s="337"/>
      <c r="BDO907" s="337"/>
      <c r="BDP907" s="337"/>
      <c r="BDQ907" s="337"/>
      <c r="BDR907" s="337"/>
      <c r="BDS907" s="337"/>
      <c r="BDT907" s="337"/>
      <c r="BDU907" s="337"/>
      <c r="BDV907" s="337"/>
      <c r="BDW907" s="337"/>
      <c r="BDX907" s="337"/>
      <c r="BDY907" s="337"/>
      <c r="BDZ907" s="337"/>
      <c r="BEA907" s="337"/>
      <c r="BEB907" s="337"/>
      <c r="BEC907" s="337"/>
      <c r="BED907" s="337"/>
      <c r="BEE907" s="337"/>
      <c r="BEF907" s="337"/>
      <c r="BEG907" s="337"/>
      <c r="BEH907" s="337"/>
      <c r="BEI907" s="337"/>
      <c r="BEJ907" s="337"/>
      <c r="BEK907" s="337"/>
      <c r="BEL907" s="337"/>
      <c r="BEM907" s="337"/>
      <c r="BEN907" s="337"/>
      <c r="BEO907" s="337"/>
      <c r="BEP907" s="337"/>
      <c r="BEQ907" s="337"/>
      <c r="BER907" s="337"/>
      <c r="BES907" s="337"/>
      <c r="BET907" s="337"/>
      <c r="BEU907" s="337"/>
      <c r="BEV907" s="337"/>
      <c r="BEW907" s="337"/>
      <c r="BEX907" s="337"/>
      <c r="BEY907" s="337"/>
      <c r="BEZ907" s="337"/>
      <c r="BFA907" s="337"/>
      <c r="BFB907" s="337"/>
      <c r="BFC907" s="337"/>
      <c r="BFD907" s="337"/>
      <c r="BFE907" s="337"/>
      <c r="BFF907" s="337"/>
      <c r="BFG907" s="337"/>
      <c r="BFH907" s="337"/>
      <c r="BFI907" s="337"/>
      <c r="BFJ907" s="337"/>
      <c r="BFK907" s="337"/>
      <c r="BFL907" s="337"/>
      <c r="BFM907" s="337"/>
      <c r="BFN907" s="337"/>
      <c r="BFO907" s="337"/>
      <c r="BFP907" s="337"/>
      <c r="BFQ907" s="337"/>
      <c r="BFR907" s="337"/>
      <c r="BFS907" s="337"/>
      <c r="BFT907" s="337"/>
      <c r="BFU907" s="337"/>
      <c r="BFV907" s="337"/>
      <c r="BFW907" s="337"/>
      <c r="BFX907" s="337"/>
      <c r="BFY907" s="337"/>
      <c r="BFZ907" s="337"/>
      <c r="BGA907" s="337"/>
      <c r="BGB907" s="337"/>
      <c r="BGC907" s="337"/>
      <c r="BGD907" s="337"/>
      <c r="BGE907" s="337"/>
      <c r="BGF907" s="337"/>
      <c r="BGG907" s="337"/>
      <c r="BGH907" s="337"/>
      <c r="BGI907" s="337"/>
      <c r="BGJ907" s="337"/>
      <c r="BGK907" s="337"/>
      <c r="BGL907" s="337"/>
      <c r="BGM907" s="337"/>
      <c r="BGN907" s="337"/>
      <c r="BGO907" s="337"/>
      <c r="BGP907" s="337"/>
      <c r="BGQ907" s="337"/>
      <c r="BGR907" s="337"/>
      <c r="BGS907" s="337"/>
      <c r="BGT907" s="337"/>
      <c r="BGU907" s="337"/>
      <c r="BGV907" s="337"/>
      <c r="BGW907" s="337"/>
      <c r="BGX907" s="337"/>
      <c r="BGY907" s="337"/>
      <c r="BGZ907" s="337"/>
      <c r="BHA907" s="337"/>
      <c r="BHB907" s="337"/>
      <c r="BHC907" s="337"/>
      <c r="BHD907" s="337"/>
      <c r="BHE907" s="337"/>
      <c r="BHF907" s="337"/>
      <c r="BHG907" s="337"/>
      <c r="BHH907" s="337"/>
      <c r="BHI907" s="337"/>
      <c r="BHJ907" s="337"/>
      <c r="BHK907" s="337"/>
      <c r="BHL907" s="337"/>
      <c r="BHM907" s="337"/>
      <c r="BHN907" s="337"/>
      <c r="BHO907" s="337"/>
      <c r="BHP907" s="337"/>
      <c r="BHQ907" s="337"/>
      <c r="BHR907" s="337"/>
      <c r="BHS907" s="337"/>
      <c r="BHT907" s="337"/>
      <c r="BHU907" s="337"/>
      <c r="BHV907" s="337"/>
      <c r="BHW907" s="337"/>
      <c r="BHX907" s="337"/>
      <c r="BHY907" s="337"/>
      <c r="BHZ907" s="337"/>
      <c r="BIA907" s="337"/>
      <c r="BIB907" s="337"/>
      <c r="BIC907" s="337"/>
      <c r="BID907" s="337"/>
      <c r="BIE907" s="337"/>
      <c r="BIF907" s="337"/>
      <c r="BIG907" s="337"/>
      <c r="BIH907" s="337"/>
      <c r="BII907" s="337"/>
      <c r="BIJ907" s="337"/>
      <c r="BIK907" s="337"/>
      <c r="BIL907" s="337"/>
      <c r="BIM907" s="337"/>
      <c r="BIN907" s="337"/>
      <c r="BIO907" s="337"/>
      <c r="BIP907" s="337"/>
      <c r="BIQ907" s="337"/>
      <c r="BIR907" s="337"/>
      <c r="BIS907" s="337"/>
      <c r="BIT907" s="337"/>
      <c r="BIU907" s="337"/>
      <c r="BIV907" s="337"/>
      <c r="BIW907" s="337"/>
      <c r="BIX907" s="337"/>
      <c r="BIY907" s="337"/>
      <c r="BIZ907" s="337"/>
      <c r="BJA907" s="337"/>
      <c r="BJB907" s="337"/>
      <c r="BJC907" s="337"/>
      <c r="BJD907" s="337"/>
      <c r="BJE907" s="337"/>
      <c r="BJF907" s="337"/>
      <c r="BJG907" s="337"/>
      <c r="BJH907" s="337"/>
      <c r="BJI907" s="337"/>
      <c r="BJJ907" s="337"/>
      <c r="BJK907" s="337"/>
      <c r="BJL907" s="337"/>
      <c r="BJM907" s="337"/>
      <c r="BJN907" s="337"/>
      <c r="BJO907" s="337"/>
      <c r="BJP907" s="337"/>
      <c r="BJQ907" s="337"/>
      <c r="BJR907" s="337"/>
      <c r="BJS907" s="337"/>
      <c r="BJT907" s="337"/>
      <c r="BJU907" s="337"/>
      <c r="BJV907" s="337"/>
      <c r="BJW907" s="337"/>
      <c r="BJX907" s="337"/>
      <c r="BJY907" s="337"/>
      <c r="BJZ907" s="337"/>
      <c r="BKA907" s="337"/>
      <c r="BKB907" s="337"/>
      <c r="BKC907" s="337"/>
      <c r="BKD907" s="337"/>
      <c r="BKE907" s="337"/>
      <c r="BKF907" s="337"/>
      <c r="BKG907" s="337"/>
      <c r="BKH907" s="337"/>
      <c r="BKI907" s="337"/>
      <c r="BKJ907" s="337"/>
      <c r="BKK907" s="337"/>
      <c r="BKL907" s="337"/>
      <c r="BKM907" s="337"/>
      <c r="BKN907" s="337"/>
      <c r="BKO907" s="337"/>
      <c r="BKP907" s="337"/>
      <c r="BKQ907" s="337"/>
      <c r="BKR907" s="337"/>
      <c r="BKS907" s="337"/>
      <c r="BKT907" s="337"/>
      <c r="BKU907" s="337"/>
      <c r="BKV907" s="337"/>
      <c r="BKW907" s="337"/>
      <c r="BKX907" s="337"/>
      <c r="BKY907" s="337"/>
      <c r="BKZ907" s="337"/>
      <c r="BLA907" s="337"/>
      <c r="BLB907" s="337"/>
      <c r="BLC907" s="337"/>
      <c r="BLD907" s="337"/>
      <c r="BLE907" s="337"/>
      <c r="BLF907" s="337"/>
      <c r="BLG907" s="337"/>
      <c r="BLH907" s="337"/>
      <c r="BLI907" s="337"/>
      <c r="BLJ907" s="337"/>
      <c r="BLK907" s="337"/>
      <c r="BLL907" s="337"/>
      <c r="BLM907" s="337"/>
      <c r="BLN907" s="337"/>
      <c r="BLO907" s="337"/>
      <c r="BLP907" s="337"/>
      <c r="BLQ907" s="337"/>
      <c r="BLR907" s="337"/>
      <c r="BLS907" s="337"/>
      <c r="BLT907" s="337"/>
      <c r="BLU907" s="337"/>
      <c r="BLV907" s="337"/>
      <c r="BLW907" s="337"/>
      <c r="BLX907" s="337"/>
      <c r="BLY907" s="337"/>
      <c r="BLZ907" s="337"/>
      <c r="BMA907" s="337"/>
      <c r="BMB907" s="337"/>
      <c r="BMC907" s="337"/>
      <c r="BMD907" s="337"/>
      <c r="BME907" s="337"/>
      <c r="BMF907" s="337"/>
      <c r="BMG907" s="337"/>
      <c r="BMH907" s="337"/>
      <c r="BMI907" s="337"/>
      <c r="BMJ907" s="337"/>
      <c r="BMK907" s="337"/>
      <c r="BML907" s="337"/>
      <c r="BMM907" s="337"/>
      <c r="BMN907" s="337"/>
      <c r="BMO907" s="337"/>
      <c r="BMP907" s="337"/>
      <c r="BMQ907" s="337"/>
      <c r="BMR907" s="337"/>
      <c r="BMS907" s="337"/>
      <c r="BMT907" s="337"/>
      <c r="BMU907" s="337"/>
      <c r="BMV907" s="337"/>
      <c r="BMW907" s="337"/>
      <c r="BMX907" s="337"/>
      <c r="BMY907" s="337"/>
      <c r="BMZ907" s="337"/>
      <c r="BNA907" s="337"/>
      <c r="BNB907" s="337"/>
      <c r="BNC907" s="337"/>
      <c r="BND907" s="337"/>
      <c r="BNE907" s="337"/>
      <c r="BNF907" s="337"/>
      <c r="BNG907" s="337"/>
      <c r="BNH907" s="337"/>
      <c r="BNI907" s="337"/>
      <c r="BNJ907" s="337"/>
      <c r="BNK907" s="337"/>
      <c r="BNL907" s="337"/>
      <c r="BNM907" s="337"/>
      <c r="BNN907" s="337"/>
      <c r="BNO907" s="337"/>
      <c r="BNP907" s="337"/>
      <c r="BNQ907" s="337"/>
      <c r="BNR907" s="337"/>
      <c r="BNS907" s="337"/>
      <c r="BNT907" s="337"/>
      <c r="BNU907" s="337"/>
      <c r="BNV907" s="337"/>
      <c r="BNW907" s="337"/>
      <c r="BNX907" s="337"/>
      <c r="BNY907" s="337"/>
      <c r="BNZ907" s="337"/>
      <c r="BOA907" s="337"/>
      <c r="BOB907" s="337"/>
      <c r="BOC907" s="337"/>
      <c r="BOD907" s="337"/>
      <c r="BOE907" s="337"/>
      <c r="BOF907" s="337"/>
      <c r="BOG907" s="337"/>
      <c r="BOH907" s="337"/>
      <c r="BOI907" s="337"/>
      <c r="BOJ907" s="337"/>
      <c r="BOK907" s="337"/>
      <c r="BOL907" s="337"/>
      <c r="BOM907" s="337"/>
      <c r="BON907" s="337"/>
      <c r="BOO907" s="337"/>
      <c r="BOP907" s="337"/>
      <c r="BOQ907" s="337"/>
      <c r="BOR907" s="337"/>
      <c r="BOS907" s="337"/>
      <c r="BOT907" s="337"/>
      <c r="BOU907" s="337"/>
      <c r="BOV907" s="337"/>
      <c r="BOW907" s="337"/>
      <c r="BOX907" s="337"/>
      <c r="BOY907" s="337"/>
      <c r="BOZ907" s="337"/>
      <c r="BPA907" s="337"/>
      <c r="BPB907" s="337"/>
      <c r="BPC907" s="337"/>
      <c r="BPD907" s="337"/>
      <c r="BPE907" s="337"/>
      <c r="BPF907" s="337"/>
      <c r="BPG907" s="337"/>
      <c r="BPH907" s="337"/>
      <c r="BPI907" s="337"/>
      <c r="BPJ907" s="337"/>
      <c r="BPK907" s="337"/>
      <c r="BPL907" s="337"/>
      <c r="BPM907" s="337"/>
      <c r="BPN907" s="337"/>
      <c r="BPO907" s="337"/>
      <c r="BPP907" s="337"/>
      <c r="BPQ907" s="337"/>
      <c r="BPR907" s="337"/>
      <c r="BPS907" s="337"/>
      <c r="BPT907" s="337"/>
      <c r="BPU907" s="337"/>
      <c r="BPV907" s="337"/>
      <c r="BPW907" s="337"/>
      <c r="BPX907" s="337"/>
      <c r="BPY907" s="337"/>
      <c r="BPZ907" s="337"/>
      <c r="BQA907" s="337"/>
      <c r="BQB907" s="337"/>
      <c r="BQC907" s="337"/>
      <c r="BQD907" s="337"/>
      <c r="BQE907" s="337"/>
      <c r="BQF907" s="337"/>
      <c r="BQG907" s="337"/>
      <c r="BQH907" s="337"/>
      <c r="BQI907" s="337"/>
      <c r="BQJ907" s="337"/>
      <c r="BQK907" s="337"/>
      <c r="BQL907" s="337"/>
      <c r="BQM907" s="337"/>
      <c r="BQN907" s="337"/>
      <c r="BQO907" s="337"/>
      <c r="BQP907" s="337"/>
      <c r="BQQ907" s="337"/>
      <c r="BQR907" s="337"/>
      <c r="BQS907" s="337"/>
      <c r="BQT907" s="337"/>
      <c r="BQU907" s="337"/>
      <c r="BQV907" s="337"/>
      <c r="BQW907" s="337"/>
      <c r="BQX907" s="337"/>
      <c r="BQY907" s="337"/>
      <c r="BQZ907" s="337"/>
      <c r="BRA907" s="337"/>
      <c r="BRB907" s="337"/>
      <c r="BRC907" s="337"/>
      <c r="BRD907" s="337"/>
      <c r="BRE907" s="337"/>
      <c r="BRF907" s="337"/>
      <c r="BRG907" s="337"/>
      <c r="BRH907" s="337"/>
      <c r="BRI907" s="337"/>
      <c r="BRJ907" s="337"/>
      <c r="BRK907" s="337"/>
      <c r="BRL907" s="337"/>
      <c r="BRM907" s="337"/>
      <c r="BRN907" s="337"/>
      <c r="BRO907" s="337"/>
      <c r="BRP907" s="337"/>
      <c r="BRQ907" s="337"/>
      <c r="BRR907" s="337"/>
      <c r="BRS907" s="337"/>
      <c r="BRT907" s="337"/>
      <c r="BRU907" s="337"/>
      <c r="BRV907" s="337"/>
      <c r="BRW907" s="337"/>
      <c r="BRX907" s="337"/>
      <c r="BRY907" s="337"/>
      <c r="BRZ907" s="337"/>
      <c r="BSA907" s="337"/>
      <c r="BSB907" s="337"/>
      <c r="BSC907" s="337"/>
      <c r="BSD907" s="337"/>
      <c r="BSE907" s="337"/>
      <c r="BSF907" s="337"/>
      <c r="BSG907" s="337"/>
      <c r="BSH907" s="337"/>
      <c r="BSI907" s="337"/>
      <c r="BSJ907" s="337"/>
      <c r="BSK907" s="337"/>
      <c r="BSL907" s="337"/>
      <c r="BSM907" s="337"/>
      <c r="BSN907" s="337"/>
      <c r="BSO907" s="337"/>
      <c r="BSP907" s="337"/>
      <c r="BSQ907" s="337"/>
      <c r="BSR907" s="337"/>
      <c r="BSS907" s="337"/>
      <c r="BST907" s="337"/>
      <c r="BSU907" s="337"/>
      <c r="BSV907" s="337"/>
      <c r="BSW907" s="337"/>
      <c r="BSX907" s="337"/>
      <c r="BSY907" s="337"/>
      <c r="BSZ907" s="337"/>
      <c r="BTA907" s="337"/>
      <c r="BTB907" s="337"/>
      <c r="BTC907" s="337"/>
      <c r="BTD907" s="337"/>
      <c r="BTE907" s="337"/>
      <c r="BTF907" s="337"/>
      <c r="BTG907" s="337"/>
      <c r="BTH907" s="337"/>
      <c r="BTI907" s="337"/>
      <c r="BTJ907" s="337"/>
      <c r="BTK907" s="337"/>
      <c r="BTL907" s="337"/>
      <c r="BTM907" s="337"/>
      <c r="BTN907" s="337"/>
      <c r="BTO907" s="337"/>
      <c r="BTP907" s="337"/>
      <c r="BTQ907" s="337"/>
      <c r="BTR907" s="337"/>
      <c r="BTS907" s="337"/>
      <c r="BTT907" s="337"/>
      <c r="BTU907" s="337"/>
      <c r="BTV907" s="337"/>
      <c r="BTW907" s="337"/>
      <c r="BTX907" s="337"/>
      <c r="BTY907" s="337"/>
      <c r="BTZ907" s="337"/>
      <c r="BUA907" s="337"/>
      <c r="BUB907" s="337"/>
      <c r="BUC907" s="337"/>
      <c r="BUD907" s="337"/>
      <c r="BUE907" s="337"/>
      <c r="BUF907" s="337"/>
      <c r="BUG907" s="337"/>
      <c r="BUH907" s="337"/>
      <c r="BUI907" s="337"/>
      <c r="BUJ907" s="337"/>
      <c r="BUK907" s="337"/>
      <c r="BUL907" s="337"/>
      <c r="BUM907" s="337"/>
      <c r="BUN907" s="337"/>
      <c r="BUO907" s="337"/>
      <c r="BUP907" s="337"/>
      <c r="BUQ907" s="337"/>
      <c r="BUR907" s="337"/>
      <c r="BUS907" s="337"/>
      <c r="BUT907" s="337"/>
      <c r="BUU907" s="337"/>
      <c r="BUV907" s="337"/>
      <c r="BUW907" s="337"/>
      <c r="BUX907" s="337"/>
      <c r="BUY907" s="337"/>
      <c r="BUZ907" s="337"/>
      <c r="BVA907" s="337"/>
      <c r="BVB907" s="337"/>
      <c r="BVC907" s="337"/>
      <c r="BVD907" s="337"/>
      <c r="BVE907" s="337"/>
      <c r="BVF907" s="337"/>
      <c r="BVG907" s="337"/>
      <c r="BVH907" s="337"/>
      <c r="BVI907" s="337"/>
      <c r="BVJ907" s="337"/>
      <c r="BVK907" s="337"/>
      <c r="BVL907" s="337"/>
      <c r="BVM907" s="337"/>
      <c r="BVN907" s="337"/>
      <c r="BVO907" s="337"/>
      <c r="BVP907" s="337"/>
      <c r="BVQ907" s="337"/>
      <c r="BVR907" s="337"/>
      <c r="BVS907" s="337"/>
      <c r="BVT907" s="337"/>
      <c r="BVU907" s="337"/>
      <c r="BVV907" s="337"/>
      <c r="BVW907" s="337"/>
      <c r="BVX907" s="337"/>
      <c r="BVY907" s="337"/>
      <c r="BVZ907" s="337"/>
      <c r="BWA907" s="337"/>
      <c r="BWB907" s="337"/>
      <c r="BWC907" s="337"/>
      <c r="BWD907" s="337"/>
      <c r="BWE907" s="337"/>
      <c r="BWF907" s="337"/>
      <c r="BWG907" s="337"/>
      <c r="BWH907" s="337"/>
      <c r="BWI907" s="337"/>
      <c r="BWJ907" s="337"/>
      <c r="BWK907" s="337"/>
      <c r="BWL907" s="337"/>
      <c r="BWM907" s="337"/>
      <c r="BWN907" s="337"/>
      <c r="BWO907" s="337"/>
      <c r="BWP907" s="337"/>
      <c r="BWQ907" s="337"/>
      <c r="BWR907" s="337"/>
      <c r="BWS907" s="337"/>
      <c r="BWT907" s="337"/>
      <c r="BWU907" s="337"/>
      <c r="BWV907" s="337"/>
      <c r="BWW907" s="337"/>
      <c r="BWX907" s="337"/>
      <c r="BWY907" s="337"/>
      <c r="BWZ907" s="337"/>
      <c r="BXA907" s="337"/>
      <c r="BXB907" s="337"/>
      <c r="BXC907" s="337"/>
      <c r="BXD907" s="337"/>
      <c r="BXE907" s="337"/>
      <c r="BXF907" s="337"/>
      <c r="BXG907" s="337"/>
      <c r="BXH907" s="337"/>
      <c r="BXI907" s="337"/>
      <c r="BXJ907" s="337"/>
      <c r="BXK907" s="337"/>
      <c r="BXL907" s="337"/>
      <c r="BXM907" s="337"/>
      <c r="BXN907" s="337"/>
      <c r="BXO907" s="337"/>
      <c r="BXP907" s="337"/>
      <c r="BXQ907" s="337"/>
      <c r="BXR907" s="337"/>
      <c r="BXS907" s="337"/>
      <c r="BXT907" s="337"/>
      <c r="BXU907" s="337"/>
      <c r="BXV907" s="337"/>
      <c r="BXW907" s="337"/>
      <c r="BXX907" s="337"/>
      <c r="BXY907" s="337"/>
      <c r="BXZ907" s="337"/>
      <c r="BYA907" s="337"/>
      <c r="BYB907" s="337"/>
      <c r="BYC907" s="337"/>
      <c r="BYD907" s="337"/>
      <c r="BYE907" s="337"/>
      <c r="BYF907" s="337"/>
      <c r="BYG907" s="337"/>
      <c r="BYH907" s="337"/>
      <c r="BYI907" s="337"/>
      <c r="BYJ907" s="337"/>
      <c r="BYK907" s="337"/>
      <c r="BYL907" s="337"/>
      <c r="BYM907" s="337"/>
      <c r="BYN907" s="337"/>
      <c r="BYO907" s="337"/>
      <c r="BYP907" s="337"/>
      <c r="BYQ907" s="337"/>
      <c r="BYR907" s="337"/>
      <c r="BYS907" s="337"/>
      <c r="BYT907" s="337"/>
      <c r="BYU907" s="337"/>
      <c r="BYV907" s="337"/>
      <c r="BYW907" s="337"/>
      <c r="BYX907" s="337"/>
      <c r="BYY907" s="337"/>
      <c r="BYZ907" s="337"/>
      <c r="BZA907" s="337"/>
      <c r="BZB907" s="337"/>
      <c r="BZC907" s="337"/>
      <c r="BZD907" s="337"/>
      <c r="BZE907" s="337"/>
      <c r="BZF907" s="337"/>
      <c r="BZG907" s="337"/>
      <c r="BZH907" s="337"/>
      <c r="BZI907" s="337"/>
      <c r="BZJ907" s="337"/>
      <c r="BZK907" s="337"/>
      <c r="BZL907" s="337"/>
      <c r="BZM907" s="337"/>
      <c r="BZN907" s="337"/>
      <c r="BZO907" s="337"/>
      <c r="BZP907" s="337"/>
      <c r="BZQ907" s="337"/>
      <c r="BZR907" s="337"/>
      <c r="BZS907" s="337"/>
      <c r="BZT907" s="337"/>
      <c r="BZU907" s="337"/>
      <c r="BZV907" s="337"/>
      <c r="BZW907" s="337"/>
      <c r="BZX907" s="337"/>
      <c r="BZY907" s="337"/>
      <c r="BZZ907" s="337"/>
      <c r="CAA907" s="337"/>
      <c r="CAB907" s="337"/>
      <c r="CAC907" s="337"/>
      <c r="CAD907" s="337"/>
      <c r="CAE907" s="337"/>
      <c r="CAF907" s="337"/>
      <c r="CAG907" s="337"/>
      <c r="CAH907" s="337"/>
      <c r="CAI907" s="337"/>
      <c r="CAJ907" s="337"/>
      <c r="CAK907" s="337"/>
      <c r="CAL907" s="337"/>
      <c r="CAM907" s="337"/>
      <c r="CAN907" s="337"/>
      <c r="CAO907" s="337"/>
      <c r="CAP907" s="337"/>
      <c r="CAQ907" s="337"/>
      <c r="CAR907" s="337"/>
      <c r="CAS907" s="337"/>
      <c r="CAT907" s="337"/>
      <c r="CAU907" s="337"/>
      <c r="CAV907" s="337"/>
      <c r="CAW907" s="337"/>
      <c r="CAX907" s="337"/>
      <c r="CAY907" s="337"/>
      <c r="CAZ907" s="337"/>
      <c r="CBA907" s="337"/>
      <c r="CBB907" s="337"/>
      <c r="CBC907" s="337"/>
      <c r="CBD907" s="337"/>
      <c r="CBE907" s="337"/>
      <c r="CBF907" s="337"/>
      <c r="CBG907" s="337"/>
      <c r="CBH907" s="337"/>
      <c r="CBI907" s="337"/>
      <c r="CBJ907" s="337"/>
      <c r="CBK907" s="337"/>
      <c r="CBL907" s="337"/>
      <c r="CBM907" s="337"/>
      <c r="CBN907" s="337"/>
      <c r="CBO907" s="337"/>
      <c r="CBP907" s="337"/>
      <c r="CBQ907" s="337"/>
      <c r="CBR907" s="337"/>
      <c r="CBS907" s="337"/>
      <c r="CBT907" s="337"/>
      <c r="CBU907" s="337"/>
      <c r="CBV907" s="337"/>
      <c r="CBW907" s="337"/>
      <c r="CBX907" s="337"/>
      <c r="CBY907" s="337"/>
      <c r="CBZ907" s="337"/>
      <c r="CCA907" s="337"/>
      <c r="CCB907" s="337"/>
      <c r="CCC907" s="337"/>
      <c r="CCD907" s="337"/>
      <c r="CCE907" s="337"/>
      <c r="CCF907" s="337"/>
      <c r="CCG907" s="337"/>
      <c r="CCH907" s="337"/>
      <c r="CCI907" s="337"/>
      <c r="CCJ907" s="337"/>
      <c r="CCK907" s="337"/>
      <c r="CCL907" s="337"/>
      <c r="CCM907" s="337"/>
      <c r="CCN907" s="337"/>
      <c r="CCO907" s="337"/>
      <c r="CCP907" s="337"/>
      <c r="CCQ907" s="337"/>
      <c r="CCR907" s="337"/>
      <c r="CCS907" s="337"/>
      <c r="CCT907" s="337"/>
      <c r="CCU907" s="337"/>
      <c r="CCV907" s="337"/>
      <c r="CCW907" s="337"/>
      <c r="CCX907" s="337"/>
      <c r="CCY907" s="337"/>
      <c r="CCZ907" s="337"/>
      <c r="CDA907" s="337"/>
      <c r="CDB907" s="337"/>
      <c r="CDC907" s="337"/>
      <c r="CDD907" s="337"/>
      <c r="CDE907" s="337"/>
      <c r="CDF907" s="337"/>
      <c r="CDG907" s="337"/>
      <c r="CDH907" s="337"/>
      <c r="CDI907" s="337"/>
      <c r="CDJ907" s="337"/>
      <c r="CDK907" s="337"/>
      <c r="CDL907" s="337"/>
      <c r="CDM907" s="337"/>
      <c r="CDN907" s="337"/>
      <c r="CDO907" s="337"/>
      <c r="CDP907" s="337"/>
      <c r="CDQ907" s="337"/>
      <c r="CDR907" s="337"/>
      <c r="CDS907" s="337"/>
      <c r="CDT907" s="337"/>
      <c r="CDU907" s="337"/>
      <c r="CDV907" s="337"/>
      <c r="CDW907" s="337"/>
      <c r="CDX907" s="337"/>
      <c r="CDY907" s="337"/>
      <c r="CDZ907" s="337"/>
      <c r="CEA907" s="337"/>
      <c r="CEB907" s="337"/>
      <c r="CEC907" s="337"/>
      <c r="CED907" s="337"/>
      <c r="CEE907" s="337"/>
      <c r="CEF907" s="337"/>
      <c r="CEG907" s="337"/>
      <c r="CEH907" s="337"/>
      <c r="CEI907" s="337"/>
      <c r="CEJ907" s="337"/>
      <c r="CEK907" s="337"/>
      <c r="CEL907" s="337"/>
      <c r="CEM907" s="337"/>
      <c r="CEN907" s="337"/>
      <c r="CEO907" s="337"/>
      <c r="CEP907" s="337"/>
      <c r="CEQ907" s="337"/>
      <c r="CER907" s="337"/>
      <c r="CES907" s="337"/>
      <c r="CET907" s="337"/>
      <c r="CEU907" s="337"/>
      <c r="CEV907" s="337"/>
      <c r="CEW907" s="337"/>
      <c r="CEX907" s="337"/>
      <c r="CEY907" s="337"/>
      <c r="CEZ907" s="337"/>
      <c r="CFA907" s="337"/>
      <c r="CFB907" s="337"/>
      <c r="CFC907" s="337"/>
      <c r="CFD907" s="337"/>
      <c r="CFE907" s="337"/>
      <c r="CFF907" s="337"/>
      <c r="CFG907" s="337"/>
      <c r="CFH907" s="337"/>
      <c r="CFI907" s="337"/>
      <c r="CFJ907" s="337"/>
      <c r="CFK907" s="337"/>
      <c r="CFL907" s="337"/>
      <c r="CFM907" s="337"/>
      <c r="CFN907" s="337"/>
      <c r="CFO907" s="337"/>
      <c r="CFP907" s="337"/>
      <c r="CFQ907" s="337"/>
      <c r="CFR907" s="337"/>
      <c r="CFS907" s="337"/>
      <c r="CFT907" s="337"/>
      <c r="CFU907" s="337"/>
      <c r="CFV907" s="337"/>
      <c r="CFW907" s="337"/>
      <c r="CFX907" s="337"/>
      <c r="CFY907" s="337"/>
      <c r="CFZ907" s="337"/>
      <c r="CGA907" s="337"/>
      <c r="CGB907" s="337"/>
      <c r="CGC907" s="337"/>
      <c r="CGD907" s="337"/>
      <c r="CGE907" s="337"/>
      <c r="CGF907" s="337"/>
      <c r="CGG907" s="337"/>
      <c r="CGH907" s="337"/>
      <c r="CGI907" s="337"/>
      <c r="CGJ907" s="337"/>
      <c r="CGK907" s="337"/>
      <c r="CGL907" s="337"/>
      <c r="CGM907" s="337"/>
      <c r="CGN907" s="337"/>
      <c r="CGO907" s="337"/>
      <c r="CGP907" s="337"/>
      <c r="CGQ907" s="337"/>
      <c r="CGR907" s="337"/>
      <c r="CGS907" s="337"/>
      <c r="CGT907" s="337"/>
      <c r="CGU907" s="337"/>
      <c r="CGV907" s="337"/>
      <c r="CGW907" s="337"/>
      <c r="CGX907" s="337"/>
      <c r="CGY907" s="337"/>
      <c r="CGZ907" s="337"/>
      <c r="CHA907" s="337"/>
      <c r="CHB907" s="337"/>
      <c r="CHC907" s="337"/>
      <c r="CHD907" s="337"/>
      <c r="CHE907" s="337"/>
      <c r="CHF907" s="337"/>
      <c r="CHG907" s="337"/>
      <c r="CHH907" s="337"/>
      <c r="CHI907" s="337"/>
      <c r="CHJ907" s="337"/>
      <c r="CHK907" s="337"/>
      <c r="CHL907" s="337"/>
      <c r="CHM907" s="337"/>
      <c r="CHN907" s="337"/>
      <c r="CHO907" s="337"/>
      <c r="CHP907" s="337"/>
      <c r="CHQ907" s="337"/>
      <c r="CHR907" s="337"/>
      <c r="CHS907" s="337"/>
      <c r="CHT907" s="337"/>
      <c r="CHU907" s="337"/>
      <c r="CHV907" s="337"/>
      <c r="CHW907" s="337"/>
      <c r="CHX907" s="337"/>
      <c r="CHY907" s="337"/>
      <c r="CHZ907" s="337"/>
      <c r="CIA907" s="337"/>
      <c r="CIB907" s="337"/>
      <c r="CIC907" s="337"/>
      <c r="CID907" s="337"/>
      <c r="CIE907" s="337"/>
      <c r="CIF907" s="337"/>
      <c r="CIG907" s="337"/>
      <c r="CIH907" s="337"/>
      <c r="CII907" s="337"/>
      <c r="CIJ907" s="337"/>
      <c r="CIK907" s="337"/>
      <c r="CIL907" s="337"/>
      <c r="CIM907" s="337"/>
      <c r="CIN907" s="337"/>
      <c r="CIO907" s="337"/>
      <c r="CIP907" s="337"/>
      <c r="CIQ907" s="337"/>
      <c r="CIR907" s="337"/>
      <c r="CIS907" s="337"/>
      <c r="CIT907" s="337"/>
      <c r="CIU907" s="337"/>
      <c r="CIV907" s="337"/>
      <c r="CIW907" s="337"/>
      <c r="CIX907" s="337"/>
      <c r="CIY907" s="337"/>
      <c r="CIZ907" s="337"/>
      <c r="CJA907" s="337"/>
      <c r="CJB907" s="337"/>
      <c r="CJC907" s="337"/>
      <c r="CJD907" s="337"/>
      <c r="CJE907" s="337"/>
      <c r="CJF907" s="337"/>
      <c r="CJG907" s="337"/>
      <c r="CJH907" s="337"/>
      <c r="CJI907" s="337"/>
      <c r="CJJ907" s="337"/>
      <c r="CJK907" s="337"/>
      <c r="CJL907" s="337"/>
      <c r="CJM907" s="337"/>
      <c r="CJN907" s="337"/>
      <c r="CJO907" s="337"/>
      <c r="CJP907" s="337"/>
      <c r="CJQ907" s="337"/>
      <c r="CJR907" s="337"/>
      <c r="CJS907" s="337"/>
      <c r="CJT907" s="337"/>
      <c r="CJU907" s="337"/>
      <c r="CJV907" s="337"/>
      <c r="CJW907" s="337"/>
      <c r="CJX907" s="337"/>
      <c r="CJY907" s="337"/>
      <c r="CJZ907" s="337"/>
      <c r="CKA907" s="337"/>
      <c r="CKB907" s="337"/>
      <c r="CKC907" s="337"/>
      <c r="CKD907" s="337"/>
      <c r="CKE907" s="337"/>
      <c r="CKF907" s="337"/>
      <c r="CKG907" s="337"/>
      <c r="CKH907" s="337"/>
      <c r="CKI907" s="337"/>
      <c r="CKJ907" s="337"/>
      <c r="CKK907" s="337"/>
      <c r="CKL907" s="337"/>
      <c r="CKM907" s="337"/>
      <c r="CKN907" s="337"/>
      <c r="CKO907" s="337"/>
      <c r="CKP907" s="337"/>
      <c r="CKQ907" s="337"/>
      <c r="CKR907" s="337"/>
      <c r="CKS907" s="337"/>
      <c r="CKT907" s="337"/>
      <c r="CKU907" s="337"/>
      <c r="CKV907" s="337"/>
      <c r="CKW907" s="337"/>
      <c r="CKX907" s="337"/>
      <c r="CKY907" s="337"/>
      <c r="CKZ907" s="337"/>
      <c r="CLA907" s="337"/>
      <c r="CLB907" s="337"/>
      <c r="CLC907" s="337"/>
      <c r="CLD907" s="337"/>
      <c r="CLE907" s="337"/>
      <c r="CLF907" s="337"/>
      <c r="CLG907" s="337"/>
      <c r="CLH907" s="337"/>
      <c r="CLI907" s="337"/>
      <c r="CLJ907" s="337"/>
      <c r="CLK907" s="337"/>
      <c r="CLL907" s="337"/>
      <c r="CLM907" s="337"/>
      <c r="CLN907" s="337"/>
      <c r="CLO907" s="337"/>
      <c r="CLP907" s="337"/>
      <c r="CLQ907" s="337"/>
      <c r="CLR907" s="337"/>
      <c r="CLS907" s="337"/>
      <c r="CLT907" s="337"/>
      <c r="CLU907" s="337"/>
      <c r="CLV907" s="337"/>
      <c r="CLW907" s="337"/>
      <c r="CLX907" s="337"/>
      <c r="CLY907" s="337"/>
      <c r="CLZ907" s="337"/>
      <c r="CMA907" s="337"/>
      <c r="CMB907" s="337"/>
      <c r="CMC907" s="337"/>
      <c r="CMD907" s="337"/>
      <c r="CME907" s="337"/>
      <c r="CMF907" s="337"/>
      <c r="CMG907" s="337"/>
      <c r="CMH907" s="337"/>
      <c r="CMI907" s="337"/>
      <c r="CMJ907" s="337"/>
      <c r="CMK907" s="337"/>
      <c r="CML907" s="337"/>
      <c r="CMM907" s="337"/>
      <c r="CMN907" s="337"/>
      <c r="CMO907" s="337"/>
      <c r="CMP907" s="337"/>
      <c r="CMQ907" s="337"/>
      <c r="CMR907" s="337"/>
      <c r="CMS907" s="337"/>
      <c r="CMT907" s="337"/>
      <c r="CMU907" s="337"/>
      <c r="CMV907" s="337"/>
      <c r="CMW907" s="337"/>
      <c r="CMX907" s="337"/>
      <c r="CMY907" s="337"/>
      <c r="CMZ907" s="337"/>
      <c r="CNA907" s="337"/>
      <c r="CNB907" s="337"/>
      <c r="CNC907" s="337"/>
      <c r="CND907" s="337"/>
      <c r="CNE907" s="337"/>
      <c r="CNF907" s="337"/>
      <c r="CNG907" s="337"/>
      <c r="CNH907" s="337"/>
      <c r="CNI907" s="337"/>
      <c r="CNJ907" s="337"/>
      <c r="CNK907" s="337"/>
      <c r="CNL907" s="337"/>
      <c r="CNM907" s="337"/>
      <c r="CNN907" s="337"/>
      <c r="CNO907" s="337"/>
      <c r="CNP907" s="337"/>
      <c r="CNQ907" s="337"/>
      <c r="CNR907" s="337"/>
      <c r="CNS907" s="337"/>
      <c r="CNT907" s="337"/>
      <c r="CNU907" s="337"/>
      <c r="CNV907" s="337"/>
      <c r="CNW907" s="337"/>
      <c r="CNX907" s="337"/>
      <c r="CNY907" s="337"/>
      <c r="CNZ907" s="337"/>
      <c r="COA907" s="337"/>
      <c r="COB907" s="337"/>
      <c r="COC907" s="337"/>
      <c r="COD907" s="337"/>
      <c r="COE907" s="337"/>
      <c r="COF907" s="337"/>
      <c r="COG907" s="337"/>
      <c r="COH907" s="337"/>
      <c r="COI907" s="337"/>
      <c r="COJ907" s="337"/>
      <c r="COK907" s="337"/>
      <c r="COL907" s="337"/>
      <c r="COM907" s="337"/>
      <c r="CON907" s="337"/>
      <c r="COO907" s="337"/>
      <c r="COP907" s="337"/>
      <c r="COQ907" s="337"/>
      <c r="COR907" s="337"/>
      <c r="COS907" s="337"/>
      <c r="COT907" s="337"/>
      <c r="COU907" s="337"/>
      <c r="COV907" s="337"/>
      <c r="COW907" s="337"/>
      <c r="COX907" s="337"/>
      <c r="COY907" s="337"/>
      <c r="COZ907" s="337"/>
      <c r="CPA907" s="337"/>
      <c r="CPB907" s="337"/>
      <c r="CPC907" s="337"/>
      <c r="CPD907" s="337"/>
      <c r="CPE907" s="337"/>
      <c r="CPF907" s="337"/>
      <c r="CPG907" s="337"/>
      <c r="CPH907" s="337"/>
      <c r="CPI907" s="337"/>
      <c r="CPJ907" s="337"/>
      <c r="CPK907" s="337"/>
      <c r="CPL907" s="337"/>
      <c r="CPM907" s="337"/>
      <c r="CPN907" s="337"/>
      <c r="CPO907" s="337"/>
      <c r="CPP907" s="337"/>
      <c r="CPQ907" s="337"/>
      <c r="CPR907" s="337"/>
      <c r="CPS907" s="337"/>
      <c r="CPT907" s="337"/>
      <c r="CPU907" s="337"/>
      <c r="CPV907" s="337"/>
      <c r="CPW907" s="337"/>
      <c r="CPX907" s="337"/>
      <c r="CPY907" s="337"/>
      <c r="CPZ907" s="337"/>
      <c r="CQA907" s="337"/>
      <c r="CQB907" s="337"/>
      <c r="CQC907" s="337"/>
      <c r="CQD907" s="337"/>
      <c r="CQE907" s="337"/>
      <c r="CQF907" s="337"/>
      <c r="CQG907" s="337"/>
      <c r="CQH907" s="337"/>
      <c r="CQI907" s="337"/>
      <c r="CQJ907" s="337"/>
      <c r="CQK907" s="337"/>
      <c r="CQL907" s="337"/>
      <c r="CQM907" s="337"/>
      <c r="CQN907" s="337"/>
      <c r="CQO907" s="337"/>
      <c r="CQP907" s="337"/>
      <c r="CQQ907" s="337"/>
      <c r="CQR907" s="337"/>
      <c r="CQS907" s="337"/>
      <c r="CQT907" s="337"/>
      <c r="CQU907" s="337"/>
      <c r="CQV907" s="337"/>
      <c r="CQW907" s="337"/>
      <c r="CQX907" s="337"/>
      <c r="CQY907" s="337"/>
      <c r="CQZ907" s="337"/>
      <c r="CRA907" s="337"/>
      <c r="CRB907" s="337"/>
      <c r="CRC907" s="337"/>
      <c r="CRD907" s="337"/>
      <c r="CRE907" s="337"/>
      <c r="CRF907" s="337"/>
      <c r="CRG907" s="337"/>
      <c r="CRH907" s="337"/>
      <c r="CRI907" s="337"/>
      <c r="CRJ907" s="337"/>
      <c r="CRK907" s="337"/>
      <c r="CRL907" s="337"/>
      <c r="CRM907" s="337"/>
      <c r="CRN907" s="337"/>
      <c r="CRO907" s="337"/>
      <c r="CRP907" s="337"/>
      <c r="CRQ907" s="337"/>
      <c r="CRR907" s="337"/>
      <c r="CRS907" s="337"/>
      <c r="CRT907" s="337"/>
      <c r="CRU907" s="337"/>
      <c r="CRV907" s="337"/>
      <c r="CRW907" s="337"/>
      <c r="CRX907" s="337"/>
      <c r="CRY907" s="337"/>
      <c r="CRZ907" s="337"/>
      <c r="CSA907" s="337"/>
      <c r="CSB907" s="337"/>
      <c r="CSC907" s="337"/>
      <c r="CSD907" s="337"/>
      <c r="CSE907" s="337"/>
      <c r="CSF907" s="337"/>
      <c r="CSG907" s="337"/>
      <c r="CSH907" s="337"/>
      <c r="CSI907" s="337"/>
      <c r="CSJ907" s="337"/>
      <c r="CSK907" s="337"/>
      <c r="CSL907" s="337"/>
      <c r="CSM907" s="337"/>
      <c r="CSN907" s="337"/>
      <c r="CSO907" s="337"/>
      <c r="CSP907" s="337"/>
      <c r="CSQ907" s="337"/>
      <c r="CSR907" s="337"/>
      <c r="CSS907" s="337"/>
      <c r="CST907" s="337"/>
      <c r="CSU907" s="337"/>
      <c r="CSV907" s="337"/>
      <c r="CSW907" s="337"/>
      <c r="CSX907" s="337"/>
      <c r="CSY907" s="337"/>
      <c r="CSZ907" s="337"/>
      <c r="CTA907" s="337"/>
      <c r="CTB907" s="337"/>
      <c r="CTC907" s="337"/>
      <c r="CTD907" s="337"/>
      <c r="CTE907" s="337"/>
      <c r="CTF907" s="337"/>
      <c r="CTG907" s="337"/>
      <c r="CTH907" s="337"/>
      <c r="CTI907" s="337"/>
      <c r="CTJ907" s="337"/>
      <c r="CTK907" s="337"/>
      <c r="CTL907" s="337"/>
      <c r="CTM907" s="337"/>
      <c r="CTN907" s="337"/>
      <c r="CTO907" s="337"/>
      <c r="CTP907" s="337"/>
      <c r="CTQ907" s="337"/>
      <c r="CTR907" s="337"/>
      <c r="CTS907" s="337"/>
      <c r="CTT907" s="337"/>
      <c r="CTU907" s="337"/>
      <c r="CTV907" s="337"/>
      <c r="CTW907" s="337"/>
      <c r="CTX907" s="337"/>
      <c r="CTY907" s="337"/>
      <c r="CTZ907" s="337"/>
      <c r="CUA907" s="337"/>
      <c r="CUB907" s="337"/>
      <c r="CUC907" s="337"/>
      <c r="CUD907" s="337"/>
      <c r="CUE907" s="337"/>
      <c r="CUF907" s="337"/>
      <c r="CUG907" s="337"/>
      <c r="CUH907" s="337"/>
      <c r="CUI907" s="337"/>
      <c r="CUJ907" s="337"/>
      <c r="CUK907" s="337"/>
      <c r="CUL907" s="337"/>
      <c r="CUM907" s="337"/>
      <c r="CUN907" s="337"/>
      <c r="CUO907" s="337"/>
      <c r="CUP907" s="337"/>
      <c r="CUQ907" s="337"/>
      <c r="CUR907" s="337"/>
      <c r="CUS907" s="337"/>
      <c r="CUT907" s="337"/>
      <c r="CUU907" s="337"/>
      <c r="CUV907" s="337"/>
      <c r="CUW907" s="337"/>
      <c r="CUX907" s="337"/>
      <c r="CUY907" s="337"/>
      <c r="CUZ907" s="337"/>
      <c r="CVA907" s="337"/>
      <c r="CVB907" s="337"/>
      <c r="CVC907" s="337"/>
      <c r="CVD907" s="337"/>
      <c r="CVE907" s="337"/>
      <c r="CVF907" s="337"/>
      <c r="CVG907" s="337"/>
      <c r="CVH907" s="337"/>
      <c r="CVI907" s="337"/>
      <c r="CVJ907" s="337"/>
      <c r="CVK907" s="337"/>
      <c r="CVL907" s="337"/>
      <c r="CVM907" s="337"/>
      <c r="CVN907" s="337"/>
      <c r="CVO907" s="337"/>
      <c r="CVP907" s="337"/>
      <c r="CVQ907" s="337"/>
      <c r="CVR907" s="337"/>
      <c r="CVS907" s="337"/>
      <c r="CVT907" s="337"/>
      <c r="CVU907" s="337"/>
      <c r="CVV907" s="337"/>
      <c r="CVW907" s="337"/>
      <c r="CVX907" s="337"/>
      <c r="CVY907" s="337"/>
      <c r="CVZ907" s="337"/>
      <c r="CWA907" s="337"/>
      <c r="CWB907" s="337"/>
      <c r="CWC907" s="337"/>
      <c r="CWD907" s="337"/>
      <c r="CWE907" s="337"/>
      <c r="CWF907" s="337"/>
      <c r="CWG907" s="337"/>
      <c r="CWH907" s="337"/>
      <c r="CWI907" s="337"/>
      <c r="CWJ907" s="337"/>
      <c r="CWK907" s="337"/>
      <c r="CWL907" s="337"/>
      <c r="CWM907" s="337"/>
      <c r="CWN907" s="337"/>
      <c r="CWO907" s="337"/>
      <c r="CWP907" s="337"/>
      <c r="CWQ907" s="337"/>
      <c r="CWR907" s="337"/>
      <c r="CWS907" s="337"/>
      <c r="CWT907" s="337"/>
      <c r="CWU907" s="337"/>
      <c r="CWV907" s="337"/>
      <c r="CWW907" s="337"/>
      <c r="CWX907" s="337"/>
      <c r="CWY907" s="337"/>
      <c r="CWZ907" s="337"/>
      <c r="CXA907" s="337"/>
      <c r="CXB907" s="337"/>
      <c r="CXC907" s="337"/>
      <c r="CXD907" s="337"/>
      <c r="CXE907" s="337"/>
      <c r="CXF907" s="337"/>
      <c r="CXG907" s="337"/>
      <c r="CXH907" s="337"/>
      <c r="CXI907" s="337"/>
      <c r="CXJ907" s="337"/>
      <c r="CXK907" s="337"/>
      <c r="CXL907" s="337"/>
      <c r="CXM907" s="337"/>
      <c r="CXN907" s="337"/>
      <c r="CXO907" s="337"/>
      <c r="CXP907" s="337"/>
      <c r="CXQ907" s="337"/>
      <c r="CXR907" s="337"/>
      <c r="CXS907" s="337"/>
      <c r="CXT907" s="337"/>
      <c r="CXU907" s="337"/>
      <c r="CXV907" s="337"/>
      <c r="CXW907" s="337"/>
      <c r="CXX907" s="337"/>
      <c r="CXY907" s="337"/>
      <c r="CXZ907" s="337"/>
      <c r="CYA907" s="337"/>
      <c r="CYB907" s="337"/>
      <c r="CYC907" s="337"/>
      <c r="CYD907" s="337"/>
      <c r="CYE907" s="337"/>
      <c r="CYF907" s="337"/>
      <c r="CYG907" s="337"/>
      <c r="CYH907" s="337"/>
      <c r="CYI907" s="337"/>
      <c r="CYJ907" s="337"/>
      <c r="CYK907" s="337"/>
      <c r="CYL907" s="337"/>
      <c r="CYM907" s="337"/>
      <c r="CYN907" s="337"/>
      <c r="CYO907" s="337"/>
      <c r="CYP907" s="337"/>
      <c r="CYQ907" s="337"/>
      <c r="CYR907" s="337"/>
      <c r="CYS907" s="337"/>
      <c r="CYT907" s="337"/>
      <c r="CYU907" s="337"/>
      <c r="CYV907" s="337"/>
      <c r="CYW907" s="337"/>
      <c r="CYX907" s="337"/>
      <c r="CYY907" s="337"/>
      <c r="CYZ907" s="337"/>
      <c r="CZA907" s="337"/>
      <c r="CZB907" s="337"/>
      <c r="CZC907" s="337"/>
      <c r="CZD907" s="337"/>
      <c r="CZE907" s="337"/>
      <c r="CZF907" s="337"/>
      <c r="CZG907" s="337"/>
      <c r="CZH907" s="337"/>
      <c r="CZI907" s="337"/>
      <c r="CZJ907" s="337"/>
      <c r="CZK907" s="337"/>
      <c r="CZL907" s="337"/>
      <c r="CZM907" s="337"/>
      <c r="CZN907" s="337"/>
      <c r="CZO907" s="337"/>
      <c r="CZP907" s="337"/>
      <c r="CZQ907" s="337"/>
      <c r="CZR907" s="337"/>
      <c r="CZS907" s="337"/>
      <c r="CZT907" s="337"/>
      <c r="CZU907" s="337"/>
      <c r="CZV907" s="337"/>
      <c r="CZW907" s="337"/>
      <c r="CZX907" s="337"/>
      <c r="CZY907" s="337"/>
      <c r="CZZ907" s="337"/>
      <c r="DAA907" s="337"/>
      <c r="DAB907" s="337"/>
      <c r="DAC907" s="337"/>
      <c r="DAD907" s="337"/>
      <c r="DAE907" s="337"/>
      <c r="DAF907" s="337"/>
      <c r="DAG907" s="337"/>
      <c r="DAH907" s="337"/>
      <c r="DAI907" s="337"/>
      <c r="DAJ907" s="337"/>
      <c r="DAK907" s="337"/>
      <c r="DAL907" s="337"/>
      <c r="DAM907" s="337"/>
      <c r="DAN907" s="337"/>
      <c r="DAO907" s="337"/>
      <c r="DAP907" s="337"/>
      <c r="DAQ907" s="337"/>
      <c r="DAR907" s="337"/>
      <c r="DAS907" s="337"/>
      <c r="DAT907" s="337"/>
      <c r="DAU907" s="337"/>
      <c r="DAV907" s="337"/>
      <c r="DAW907" s="337"/>
      <c r="DAX907" s="337"/>
      <c r="DAY907" s="337"/>
      <c r="DAZ907" s="337"/>
      <c r="DBA907" s="337"/>
      <c r="DBB907" s="337"/>
      <c r="DBC907" s="337"/>
      <c r="DBD907" s="337"/>
      <c r="DBE907" s="337"/>
      <c r="DBF907" s="337"/>
      <c r="DBG907" s="337"/>
      <c r="DBH907" s="337"/>
      <c r="DBI907" s="337"/>
      <c r="DBJ907" s="337"/>
      <c r="DBK907" s="337"/>
      <c r="DBL907" s="337"/>
      <c r="DBM907" s="337"/>
      <c r="DBN907" s="337"/>
      <c r="DBO907" s="337"/>
      <c r="DBP907" s="337"/>
      <c r="DBQ907" s="337"/>
      <c r="DBR907" s="337"/>
      <c r="DBS907" s="337"/>
      <c r="DBT907" s="337"/>
      <c r="DBU907" s="337"/>
      <c r="DBV907" s="337"/>
      <c r="DBW907" s="337"/>
      <c r="DBX907" s="337"/>
      <c r="DBY907" s="337"/>
      <c r="DBZ907" s="337"/>
      <c r="DCA907" s="337"/>
      <c r="DCB907" s="337"/>
      <c r="DCC907" s="337"/>
      <c r="DCD907" s="337"/>
      <c r="DCE907" s="337"/>
      <c r="DCF907" s="337"/>
      <c r="DCG907" s="337"/>
      <c r="DCH907" s="337"/>
      <c r="DCI907" s="337"/>
      <c r="DCJ907" s="337"/>
      <c r="DCK907" s="337"/>
      <c r="DCL907" s="337"/>
      <c r="DCM907" s="337"/>
      <c r="DCN907" s="337"/>
      <c r="DCO907" s="337"/>
      <c r="DCP907" s="337"/>
      <c r="DCQ907" s="337"/>
      <c r="DCR907" s="337"/>
      <c r="DCS907" s="337"/>
      <c r="DCT907" s="337"/>
      <c r="DCU907" s="337"/>
      <c r="DCV907" s="337"/>
      <c r="DCW907" s="337"/>
      <c r="DCX907" s="337"/>
      <c r="DCY907" s="337"/>
      <c r="DCZ907" s="337"/>
      <c r="DDA907" s="337"/>
      <c r="DDB907" s="337"/>
      <c r="DDC907" s="337"/>
      <c r="DDD907" s="337"/>
      <c r="DDE907" s="337"/>
      <c r="DDF907" s="337"/>
      <c r="DDG907" s="337"/>
      <c r="DDH907" s="337"/>
      <c r="DDI907" s="337"/>
      <c r="DDJ907" s="337"/>
      <c r="DDK907" s="337"/>
      <c r="DDL907" s="337"/>
      <c r="DDM907" s="337"/>
      <c r="DDN907" s="337"/>
      <c r="DDO907" s="337"/>
      <c r="DDP907" s="337"/>
      <c r="DDQ907" s="337"/>
      <c r="DDR907" s="337"/>
      <c r="DDS907" s="337"/>
      <c r="DDT907" s="337"/>
      <c r="DDU907" s="337"/>
      <c r="DDV907" s="337"/>
      <c r="DDW907" s="337"/>
      <c r="DDX907" s="337"/>
      <c r="DDY907" s="337"/>
      <c r="DDZ907" s="337"/>
      <c r="DEA907" s="337"/>
      <c r="DEB907" s="337"/>
      <c r="DEC907" s="337"/>
      <c r="DED907" s="337"/>
      <c r="DEE907" s="337"/>
      <c r="DEF907" s="337"/>
      <c r="DEG907" s="337"/>
      <c r="DEH907" s="337"/>
      <c r="DEI907" s="337"/>
      <c r="DEJ907" s="337"/>
      <c r="DEK907" s="337"/>
      <c r="DEL907" s="337"/>
      <c r="DEM907" s="337"/>
      <c r="DEN907" s="337"/>
      <c r="DEO907" s="337"/>
      <c r="DEP907" s="337"/>
      <c r="DEQ907" s="337"/>
      <c r="DER907" s="337"/>
      <c r="DES907" s="337"/>
      <c r="DET907" s="337"/>
      <c r="DEU907" s="337"/>
      <c r="DEV907" s="337"/>
      <c r="DEW907" s="337"/>
      <c r="DEX907" s="337"/>
      <c r="DEY907" s="337"/>
      <c r="DEZ907" s="337"/>
      <c r="DFA907" s="337"/>
      <c r="DFB907" s="337"/>
      <c r="DFC907" s="337"/>
      <c r="DFD907" s="337"/>
      <c r="DFE907" s="337"/>
      <c r="DFF907" s="337"/>
      <c r="DFG907" s="337"/>
      <c r="DFH907" s="337"/>
      <c r="DFI907" s="337"/>
      <c r="DFJ907" s="337"/>
      <c r="DFK907" s="337"/>
      <c r="DFL907" s="337"/>
      <c r="DFM907" s="337"/>
      <c r="DFN907" s="337"/>
      <c r="DFO907" s="337"/>
      <c r="DFP907" s="337"/>
      <c r="DFQ907" s="337"/>
      <c r="DFR907" s="337"/>
      <c r="DFS907" s="337"/>
      <c r="DFT907" s="337"/>
      <c r="DFU907" s="337"/>
      <c r="DFV907" s="337"/>
      <c r="DFW907" s="337"/>
      <c r="DFX907" s="337"/>
      <c r="DFY907" s="337"/>
      <c r="DFZ907" s="337"/>
      <c r="DGA907" s="337"/>
      <c r="DGB907" s="337"/>
      <c r="DGC907" s="337"/>
      <c r="DGD907" s="337"/>
      <c r="DGE907" s="337"/>
      <c r="DGF907" s="337"/>
      <c r="DGG907" s="337"/>
      <c r="DGH907" s="337"/>
      <c r="DGI907" s="337"/>
      <c r="DGJ907" s="337"/>
      <c r="DGK907" s="337"/>
      <c r="DGL907" s="337"/>
      <c r="DGM907" s="337"/>
      <c r="DGN907" s="337"/>
      <c r="DGO907" s="337"/>
      <c r="DGP907" s="337"/>
      <c r="DGQ907" s="337"/>
      <c r="DGR907" s="337"/>
      <c r="DGS907" s="337"/>
      <c r="DGT907" s="337"/>
      <c r="DGU907" s="337"/>
      <c r="DGV907" s="337"/>
      <c r="DGW907" s="337"/>
      <c r="DGX907" s="337"/>
      <c r="DGY907" s="337"/>
      <c r="DGZ907" s="337"/>
      <c r="DHA907" s="337"/>
      <c r="DHB907" s="337"/>
      <c r="DHC907" s="337"/>
      <c r="DHD907" s="337"/>
      <c r="DHE907" s="337"/>
      <c r="DHF907" s="337"/>
      <c r="DHG907" s="337"/>
      <c r="DHH907" s="337"/>
      <c r="DHI907" s="337"/>
      <c r="DHJ907" s="337"/>
      <c r="DHK907" s="337"/>
      <c r="DHL907" s="337"/>
      <c r="DHM907" s="337"/>
      <c r="DHN907" s="337"/>
      <c r="DHO907" s="337"/>
      <c r="DHP907" s="337"/>
      <c r="DHQ907" s="337"/>
      <c r="DHR907" s="337"/>
      <c r="DHS907" s="337"/>
      <c r="DHT907" s="337"/>
      <c r="DHU907" s="337"/>
      <c r="DHV907" s="337"/>
      <c r="DHW907" s="337"/>
      <c r="DHX907" s="337"/>
      <c r="DHY907" s="337"/>
      <c r="DHZ907" s="337"/>
      <c r="DIA907" s="337"/>
      <c r="DIB907" s="337"/>
      <c r="DIC907" s="337"/>
      <c r="DID907" s="337"/>
      <c r="DIE907" s="337"/>
      <c r="DIF907" s="337"/>
      <c r="DIG907" s="337"/>
      <c r="DIH907" s="337"/>
      <c r="DII907" s="337"/>
      <c r="DIJ907" s="337"/>
      <c r="DIK907" s="337"/>
      <c r="DIL907" s="337"/>
      <c r="DIM907" s="337"/>
      <c r="DIN907" s="337"/>
      <c r="DIO907" s="337"/>
      <c r="DIP907" s="337"/>
      <c r="DIQ907" s="337"/>
      <c r="DIR907" s="337"/>
      <c r="DIS907" s="337"/>
      <c r="DIT907" s="337"/>
      <c r="DIU907" s="337"/>
      <c r="DIV907" s="337"/>
      <c r="DIW907" s="337"/>
      <c r="DIX907" s="337"/>
      <c r="DIY907" s="337"/>
      <c r="DIZ907" s="337"/>
      <c r="DJA907" s="337"/>
      <c r="DJB907" s="337"/>
      <c r="DJC907" s="337"/>
      <c r="DJD907" s="337"/>
      <c r="DJE907" s="337"/>
      <c r="DJF907" s="337"/>
      <c r="DJG907" s="337"/>
      <c r="DJH907" s="337"/>
      <c r="DJI907" s="337"/>
      <c r="DJJ907" s="337"/>
      <c r="DJK907" s="337"/>
      <c r="DJL907" s="337"/>
      <c r="DJM907" s="337"/>
      <c r="DJN907" s="337"/>
      <c r="DJO907" s="337"/>
      <c r="DJP907" s="337"/>
      <c r="DJQ907" s="337"/>
      <c r="DJR907" s="337"/>
      <c r="DJS907" s="337"/>
      <c r="DJT907" s="337"/>
      <c r="DJU907" s="337"/>
      <c r="DJV907" s="337"/>
      <c r="DJW907" s="337"/>
      <c r="DJX907" s="337"/>
      <c r="DJY907" s="337"/>
      <c r="DJZ907" s="337"/>
      <c r="DKA907" s="337"/>
      <c r="DKB907" s="337"/>
      <c r="DKC907" s="337"/>
      <c r="DKD907" s="337"/>
      <c r="DKE907" s="337"/>
      <c r="DKF907" s="337"/>
      <c r="DKG907" s="337"/>
      <c r="DKH907" s="337"/>
      <c r="DKI907" s="337"/>
      <c r="DKJ907" s="337"/>
      <c r="DKK907" s="337"/>
      <c r="DKL907" s="337"/>
      <c r="DKM907" s="337"/>
      <c r="DKN907" s="337"/>
      <c r="DKO907" s="337"/>
      <c r="DKP907" s="337"/>
      <c r="DKQ907" s="337"/>
      <c r="DKR907" s="337"/>
      <c r="DKS907" s="337"/>
      <c r="DKT907" s="337"/>
      <c r="DKU907" s="337"/>
      <c r="DKV907" s="337"/>
      <c r="DKW907" s="337"/>
      <c r="DKX907" s="337"/>
      <c r="DKY907" s="337"/>
      <c r="DKZ907" s="337"/>
      <c r="DLA907" s="337"/>
      <c r="DLB907" s="337"/>
      <c r="DLC907" s="337"/>
      <c r="DLD907" s="337"/>
      <c r="DLE907" s="337"/>
      <c r="DLF907" s="337"/>
      <c r="DLG907" s="337"/>
      <c r="DLH907" s="337"/>
      <c r="DLI907" s="337"/>
      <c r="DLJ907" s="337"/>
      <c r="DLK907" s="337"/>
      <c r="DLL907" s="337"/>
      <c r="DLM907" s="337"/>
      <c r="DLN907" s="337"/>
      <c r="DLO907" s="337"/>
      <c r="DLP907" s="337"/>
      <c r="DLQ907" s="337"/>
      <c r="DLR907" s="337"/>
      <c r="DLS907" s="337"/>
      <c r="DLT907" s="337"/>
      <c r="DLU907" s="337"/>
      <c r="DLV907" s="337"/>
      <c r="DLW907" s="337"/>
      <c r="DLX907" s="337"/>
      <c r="DLY907" s="337"/>
      <c r="DLZ907" s="337"/>
      <c r="DMA907" s="337"/>
      <c r="DMB907" s="337"/>
      <c r="DMC907" s="337"/>
      <c r="DMD907" s="337"/>
      <c r="DME907" s="337"/>
      <c r="DMF907" s="337"/>
      <c r="DMG907" s="337"/>
      <c r="DMH907" s="337"/>
      <c r="DMI907" s="337"/>
      <c r="DMJ907" s="337"/>
      <c r="DMK907" s="337"/>
      <c r="DML907" s="337"/>
      <c r="DMM907" s="337"/>
      <c r="DMN907" s="337"/>
      <c r="DMO907" s="337"/>
      <c r="DMP907" s="337"/>
      <c r="DMQ907" s="337"/>
      <c r="DMR907" s="337"/>
      <c r="DMS907" s="337"/>
      <c r="DMT907" s="337"/>
      <c r="DMU907" s="337"/>
      <c r="DMV907" s="337"/>
      <c r="DMW907" s="337"/>
      <c r="DMX907" s="337"/>
      <c r="DMY907" s="337"/>
      <c r="DMZ907" s="337"/>
      <c r="DNA907" s="337"/>
      <c r="DNB907" s="337"/>
      <c r="DNC907" s="337"/>
      <c r="DND907" s="337"/>
      <c r="DNE907" s="337"/>
      <c r="DNF907" s="337"/>
      <c r="DNG907" s="337"/>
      <c r="DNH907" s="337"/>
      <c r="DNI907" s="337"/>
      <c r="DNJ907" s="337"/>
      <c r="DNK907" s="337"/>
      <c r="DNL907" s="337"/>
      <c r="DNM907" s="337"/>
      <c r="DNN907" s="337"/>
      <c r="DNO907" s="337"/>
      <c r="DNP907" s="337"/>
      <c r="DNQ907" s="337"/>
      <c r="DNR907" s="337"/>
      <c r="DNS907" s="337"/>
      <c r="DNT907" s="337"/>
      <c r="DNU907" s="337"/>
      <c r="DNV907" s="337"/>
      <c r="DNW907" s="337"/>
      <c r="DNX907" s="337"/>
      <c r="DNY907" s="337"/>
      <c r="DNZ907" s="337"/>
      <c r="DOA907" s="337"/>
      <c r="DOB907" s="337"/>
      <c r="DOC907" s="337"/>
      <c r="DOD907" s="337"/>
      <c r="DOE907" s="337"/>
      <c r="DOF907" s="337"/>
      <c r="DOG907" s="337"/>
      <c r="DOH907" s="337"/>
      <c r="DOI907" s="337"/>
      <c r="DOJ907" s="337"/>
      <c r="DOK907" s="337"/>
      <c r="DOL907" s="337"/>
      <c r="DOM907" s="337"/>
      <c r="DON907" s="337"/>
      <c r="DOO907" s="337"/>
      <c r="DOP907" s="337"/>
      <c r="DOQ907" s="337"/>
      <c r="DOR907" s="337"/>
      <c r="DOS907" s="337"/>
      <c r="DOT907" s="337"/>
      <c r="DOU907" s="337"/>
      <c r="DOV907" s="337"/>
      <c r="DOW907" s="337"/>
      <c r="DOX907" s="337"/>
      <c r="DOY907" s="337"/>
      <c r="DOZ907" s="337"/>
      <c r="DPA907" s="337"/>
      <c r="DPB907" s="337"/>
      <c r="DPC907" s="337"/>
      <c r="DPD907" s="337"/>
      <c r="DPE907" s="337"/>
      <c r="DPF907" s="337"/>
      <c r="DPG907" s="337"/>
      <c r="DPH907" s="337"/>
      <c r="DPI907" s="337"/>
      <c r="DPJ907" s="337"/>
      <c r="DPK907" s="337"/>
      <c r="DPL907" s="337"/>
      <c r="DPM907" s="337"/>
      <c r="DPN907" s="337"/>
      <c r="DPO907" s="337"/>
      <c r="DPP907" s="337"/>
      <c r="DPQ907" s="337"/>
      <c r="DPR907" s="337"/>
      <c r="DPS907" s="337"/>
      <c r="DPT907" s="337"/>
      <c r="DPU907" s="337"/>
      <c r="DPV907" s="337"/>
      <c r="DPW907" s="337"/>
      <c r="DPX907" s="337"/>
      <c r="DPY907" s="337"/>
      <c r="DPZ907" s="337"/>
      <c r="DQA907" s="337"/>
      <c r="DQB907" s="337"/>
      <c r="DQC907" s="337"/>
      <c r="DQD907" s="337"/>
      <c r="DQE907" s="337"/>
      <c r="DQF907" s="337"/>
      <c r="DQG907" s="337"/>
      <c r="DQH907" s="337"/>
      <c r="DQI907" s="337"/>
      <c r="DQJ907" s="337"/>
      <c r="DQK907" s="337"/>
      <c r="DQL907" s="337"/>
      <c r="DQM907" s="337"/>
      <c r="DQN907" s="337"/>
      <c r="DQO907" s="337"/>
      <c r="DQP907" s="337"/>
      <c r="DQQ907" s="337"/>
      <c r="DQR907" s="337"/>
      <c r="DQS907" s="337"/>
      <c r="DQT907" s="337"/>
      <c r="DQU907" s="337"/>
      <c r="DQV907" s="337"/>
      <c r="DQW907" s="337"/>
      <c r="DQX907" s="337"/>
      <c r="DQY907" s="337"/>
      <c r="DQZ907" s="337"/>
      <c r="DRA907" s="337"/>
      <c r="DRB907" s="337"/>
      <c r="DRC907" s="337"/>
      <c r="DRD907" s="337"/>
      <c r="DRE907" s="337"/>
      <c r="DRF907" s="337"/>
      <c r="DRG907" s="337"/>
      <c r="DRH907" s="337"/>
      <c r="DRI907" s="337"/>
      <c r="DRJ907" s="337"/>
      <c r="DRK907" s="337"/>
      <c r="DRL907" s="337"/>
      <c r="DRM907" s="337"/>
      <c r="DRN907" s="337"/>
      <c r="DRO907" s="337"/>
      <c r="DRP907" s="337"/>
      <c r="DRQ907" s="337"/>
      <c r="DRR907" s="337"/>
      <c r="DRS907" s="337"/>
      <c r="DRT907" s="337"/>
      <c r="DRU907" s="337"/>
      <c r="DRV907" s="337"/>
      <c r="DRW907" s="337"/>
      <c r="DRX907" s="337"/>
      <c r="DRY907" s="337"/>
      <c r="DRZ907" s="337"/>
      <c r="DSA907" s="337"/>
      <c r="DSB907" s="337"/>
      <c r="DSC907" s="337"/>
      <c r="DSD907" s="337"/>
      <c r="DSE907" s="337"/>
      <c r="DSF907" s="337"/>
      <c r="DSG907" s="337"/>
      <c r="DSH907" s="337"/>
      <c r="DSI907" s="337"/>
      <c r="DSJ907" s="337"/>
      <c r="DSK907" s="337"/>
      <c r="DSL907" s="337"/>
      <c r="DSM907" s="337"/>
      <c r="DSN907" s="337"/>
      <c r="DSO907" s="337"/>
      <c r="DSP907" s="337"/>
      <c r="DSQ907" s="337"/>
      <c r="DSR907" s="337"/>
      <c r="DSS907" s="337"/>
      <c r="DST907" s="337"/>
      <c r="DSU907" s="337"/>
      <c r="DSV907" s="337"/>
      <c r="DSW907" s="337"/>
      <c r="DSX907" s="337"/>
      <c r="DSY907" s="337"/>
      <c r="DSZ907" s="337"/>
      <c r="DTA907" s="337"/>
      <c r="DTB907" s="337"/>
      <c r="DTC907" s="337"/>
      <c r="DTD907" s="337"/>
      <c r="DTE907" s="337"/>
      <c r="DTF907" s="337"/>
      <c r="DTG907" s="337"/>
      <c r="DTH907" s="337"/>
      <c r="DTI907" s="337"/>
      <c r="DTJ907" s="337"/>
      <c r="DTK907" s="337"/>
      <c r="DTL907" s="337"/>
      <c r="DTM907" s="337"/>
      <c r="DTN907" s="337"/>
      <c r="DTO907" s="337"/>
      <c r="DTP907" s="337"/>
      <c r="DTQ907" s="337"/>
      <c r="DTR907" s="337"/>
      <c r="DTS907" s="337"/>
      <c r="DTT907" s="337"/>
      <c r="DTU907" s="337"/>
      <c r="DTV907" s="337"/>
      <c r="DTW907" s="337"/>
      <c r="DTX907" s="337"/>
      <c r="DTY907" s="337"/>
      <c r="DTZ907" s="337"/>
      <c r="DUA907" s="337"/>
      <c r="DUB907" s="337"/>
      <c r="DUC907" s="337"/>
      <c r="DUD907" s="337"/>
      <c r="DUE907" s="337"/>
      <c r="DUF907" s="337"/>
      <c r="DUG907" s="337"/>
      <c r="DUH907" s="337"/>
      <c r="DUI907" s="337"/>
      <c r="DUJ907" s="337"/>
      <c r="DUK907" s="337"/>
      <c r="DUL907" s="337"/>
      <c r="DUM907" s="337"/>
      <c r="DUN907" s="337"/>
      <c r="DUO907" s="337"/>
      <c r="DUP907" s="337"/>
      <c r="DUQ907" s="337"/>
      <c r="DUR907" s="337"/>
      <c r="DUS907" s="337"/>
      <c r="DUT907" s="337"/>
      <c r="DUU907" s="337"/>
      <c r="DUV907" s="337"/>
      <c r="DUW907" s="337"/>
      <c r="DUX907" s="337"/>
      <c r="DUY907" s="337"/>
      <c r="DUZ907" s="337"/>
      <c r="DVA907" s="337"/>
      <c r="DVB907" s="337"/>
      <c r="DVC907" s="337"/>
      <c r="DVD907" s="337"/>
      <c r="DVE907" s="337"/>
      <c r="DVF907" s="337"/>
      <c r="DVG907" s="337"/>
      <c r="DVH907" s="337"/>
      <c r="DVI907" s="337"/>
      <c r="DVJ907" s="337"/>
      <c r="DVK907" s="337"/>
      <c r="DVL907" s="337"/>
      <c r="DVM907" s="337"/>
      <c r="DVN907" s="337"/>
      <c r="DVO907" s="337"/>
      <c r="DVP907" s="337"/>
      <c r="DVQ907" s="337"/>
      <c r="DVR907" s="337"/>
      <c r="DVS907" s="337"/>
      <c r="DVT907" s="337"/>
      <c r="DVU907" s="337"/>
      <c r="DVV907" s="337"/>
      <c r="DVW907" s="337"/>
      <c r="DVX907" s="337"/>
      <c r="DVY907" s="337"/>
      <c r="DVZ907" s="337"/>
      <c r="DWA907" s="337"/>
      <c r="DWB907" s="337"/>
      <c r="DWC907" s="337"/>
      <c r="DWD907" s="337"/>
      <c r="DWE907" s="337"/>
      <c r="DWF907" s="337"/>
      <c r="DWG907" s="337"/>
      <c r="DWH907" s="337"/>
      <c r="DWI907" s="337"/>
      <c r="DWJ907" s="337"/>
      <c r="DWK907" s="337"/>
      <c r="DWL907" s="337"/>
      <c r="DWM907" s="337"/>
      <c r="DWN907" s="337"/>
      <c r="DWO907" s="337"/>
      <c r="DWP907" s="337"/>
      <c r="DWQ907" s="337"/>
      <c r="DWR907" s="337"/>
      <c r="DWS907" s="337"/>
      <c r="DWT907" s="337"/>
      <c r="DWU907" s="337"/>
      <c r="DWV907" s="337"/>
      <c r="DWW907" s="337"/>
      <c r="DWX907" s="337"/>
      <c r="DWY907" s="337"/>
      <c r="DWZ907" s="337"/>
      <c r="DXA907" s="337"/>
      <c r="DXB907" s="337"/>
      <c r="DXC907" s="337"/>
      <c r="DXD907" s="337"/>
      <c r="DXE907" s="337"/>
      <c r="DXF907" s="337"/>
      <c r="DXG907" s="337"/>
      <c r="DXH907" s="337"/>
      <c r="DXI907" s="337"/>
      <c r="DXJ907" s="337"/>
      <c r="DXK907" s="337"/>
      <c r="DXL907" s="337"/>
      <c r="DXM907" s="337"/>
      <c r="DXN907" s="337"/>
      <c r="DXO907" s="337"/>
      <c r="DXP907" s="337"/>
      <c r="DXQ907" s="337"/>
      <c r="DXR907" s="337"/>
      <c r="DXS907" s="337"/>
      <c r="DXT907" s="337"/>
      <c r="DXU907" s="337"/>
      <c r="DXV907" s="337"/>
      <c r="DXW907" s="337"/>
      <c r="DXX907" s="337"/>
      <c r="DXY907" s="337"/>
      <c r="DXZ907" s="337"/>
      <c r="DYA907" s="337"/>
      <c r="DYB907" s="337"/>
      <c r="DYC907" s="337"/>
      <c r="DYD907" s="337"/>
      <c r="DYE907" s="337"/>
      <c r="DYF907" s="337"/>
      <c r="DYG907" s="337"/>
      <c r="DYH907" s="337"/>
      <c r="DYI907" s="337"/>
      <c r="DYJ907" s="337"/>
      <c r="DYK907" s="337"/>
      <c r="DYL907" s="337"/>
      <c r="DYM907" s="337"/>
      <c r="DYN907" s="337"/>
      <c r="DYO907" s="337"/>
      <c r="DYP907" s="337"/>
      <c r="DYQ907" s="337"/>
      <c r="DYR907" s="337"/>
      <c r="DYS907" s="337"/>
      <c r="DYT907" s="337"/>
      <c r="DYU907" s="337"/>
      <c r="DYV907" s="337"/>
      <c r="DYW907" s="337"/>
      <c r="DYX907" s="337"/>
      <c r="DYY907" s="337"/>
      <c r="DYZ907" s="337"/>
      <c r="DZA907" s="337"/>
      <c r="DZB907" s="337"/>
      <c r="DZC907" s="337"/>
      <c r="DZD907" s="337"/>
      <c r="DZE907" s="337"/>
      <c r="DZF907" s="337"/>
      <c r="DZG907" s="337"/>
      <c r="DZH907" s="337"/>
      <c r="DZI907" s="337"/>
      <c r="DZJ907" s="337"/>
      <c r="DZK907" s="337"/>
      <c r="DZL907" s="337"/>
      <c r="DZM907" s="337"/>
      <c r="DZN907" s="337"/>
      <c r="DZO907" s="337"/>
      <c r="DZP907" s="337"/>
      <c r="DZQ907" s="337"/>
      <c r="DZR907" s="337"/>
      <c r="DZS907" s="337"/>
      <c r="DZT907" s="337"/>
      <c r="DZU907" s="337"/>
      <c r="DZV907" s="337"/>
      <c r="DZW907" s="337"/>
      <c r="DZX907" s="337"/>
      <c r="DZY907" s="337"/>
      <c r="DZZ907" s="337"/>
      <c r="EAA907" s="337"/>
      <c r="EAB907" s="337"/>
      <c r="EAC907" s="337"/>
      <c r="EAD907" s="337"/>
      <c r="EAE907" s="337"/>
      <c r="EAF907" s="337"/>
      <c r="EAG907" s="337"/>
      <c r="EAH907" s="337"/>
      <c r="EAI907" s="337"/>
      <c r="EAJ907" s="337"/>
      <c r="EAK907" s="337"/>
      <c r="EAL907" s="337"/>
      <c r="EAM907" s="337"/>
      <c r="EAN907" s="337"/>
      <c r="EAO907" s="337"/>
      <c r="EAP907" s="337"/>
      <c r="EAQ907" s="337"/>
      <c r="EAR907" s="337"/>
      <c r="EAS907" s="337"/>
      <c r="EAT907" s="337"/>
      <c r="EAU907" s="337"/>
      <c r="EAV907" s="337"/>
      <c r="EAW907" s="337"/>
      <c r="EAX907" s="337"/>
      <c r="EAY907" s="337"/>
      <c r="EAZ907" s="337"/>
      <c r="EBA907" s="337"/>
      <c r="EBB907" s="337"/>
      <c r="EBC907" s="337"/>
      <c r="EBD907" s="337"/>
      <c r="EBE907" s="337"/>
      <c r="EBF907" s="337"/>
      <c r="EBG907" s="337"/>
      <c r="EBH907" s="337"/>
      <c r="EBI907" s="337"/>
      <c r="EBJ907" s="337"/>
      <c r="EBK907" s="337"/>
      <c r="EBL907" s="337"/>
      <c r="EBM907" s="337"/>
      <c r="EBN907" s="337"/>
      <c r="EBO907" s="337"/>
      <c r="EBP907" s="337"/>
      <c r="EBQ907" s="337"/>
      <c r="EBR907" s="337"/>
      <c r="EBS907" s="337"/>
      <c r="EBT907" s="337"/>
      <c r="EBU907" s="337"/>
      <c r="EBV907" s="337"/>
      <c r="EBW907" s="337"/>
      <c r="EBX907" s="337"/>
      <c r="EBY907" s="337"/>
      <c r="EBZ907" s="337"/>
      <c r="ECA907" s="337"/>
      <c r="ECB907" s="337"/>
      <c r="ECC907" s="337"/>
      <c r="ECD907" s="337"/>
      <c r="ECE907" s="337"/>
      <c r="ECF907" s="337"/>
      <c r="ECG907" s="337"/>
      <c r="ECH907" s="337"/>
      <c r="ECI907" s="337"/>
      <c r="ECJ907" s="337"/>
      <c r="ECK907" s="337"/>
      <c r="ECL907" s="337"/>
      <c r="ECM907" s="337"/>
      <c r="ECN907" s="337"/>
      <c r="ECO907" s="337"/>
      <c r="ECP907" s="337"/>
      <c r="ECQ907" s="337"/>
      <c r="ECR907" s="337"/>
      <c r="ECS907" s="337"/>
      <c r="ECT907" s="337"/>
      <c r="ECU907" s="337"/>
      <c r="ECV907" s="337"/>
      <c r="ECW907" s="337"/>
      <c r="ECX907" s="337"/>
      <c r="ECY907" s="337"/>
      <c r="ECZ907" s="337"/>
      <c r="EDA907" s="337"/>
      <c r="EDB907" s="337"/>
      <c r="EDC907" s="337"/>
      <c r="EDD907" s="337"/>
      <c r="EDE907" s="337"/>
      <c r="EDF907" s="337"/>
      <c r="EDG907" s="337"/>
      <c r="EDH907" s="337"/>
      <c r="EDI907" s="337"/>
      <c r="EDJ907" s="337"/>
      <c r="EDK907" s="337"/>
      <c r="EDL907" s="337"/>
      <c r="EDM907" s="337"/>
      <c r="EDN907" s="337"/>
      <c r="EDO907" s="337"/>
      <c r="EDP907" s="337"/>
      <c r="EDQ907" s="337"/>
      <c r="EDR907" s="337"/>
      <c r="EDS907" s="337"/>
      <c r="EDT907" s="337"/>
      <c r="EDU907" s="337"/>
      <c r="EDV907" s="337"/>
      <c r="EDW907" s="337"/>
      <c r="EDX907" s="337"/>
      <c r="EDY907" s="337"/>
      <c r="EDZ907" s="337"/>
      <c r="EEA907" s="337"/>
      <c r="EEB907" s="337"/>
      <c r="EEC907" s="337"/>
      <c r="EED907" s="337"/>
      <c r="EEE907" s="337"/>
      <c r="EEF907" s="337"/>
      <c r="EEG907" s="337"/>
      <c r="EEH907" s="337"/>
      <c r="EEI907" s="337"/>
      <c r="EEJ907" s="337"/>
      <c r="EEK907" s="337"/>
      <c r="EEL907" s="337"/>
      <c r="EEM907" s="337"/>
      <c r="EEN907" s="337"/>
      <c r="EEO907" s="337"/>
      <c r="EEP907" s="337"/>
      <c r="EEQ907" s="337"/>
      <c r="EER907" s="337"/>
      <c r="EES907" s="337"/>
      <c r="EET907" s="337"/>
      <c r="EEU907" s="337"/>
      <c r="EEV907" s="337"/>
      <c r="EEW907" s="337"/>
      <c r="EEX907" s="337"/>
      <c r="EEY907" s="337"/>
      <c r="EEZ907" s="337"/>
      <c r="EFA907" s="337"/>
      <c r="EFB907" s="337"/>
      <c r="EFC907" s="337"/>
      <c r="EFD907" s="337"/>
      <c r="EFE907" s="337"/>
      <c r="EFF907" s="337"/>
      <c r="EFG907" s="337"/>
      <c r="EFH907" s="337"/>
      <c r="EFI907" s="337"/>
      <c r="EFJ907" s="337"/>
      <c r="EFK907" s="337"/>
      <c r="EFL907" s="337"/>
      <c r="EFM907" s="337"/>
      <c r="EFN907" s="337"/>
      <c r="EFO907" s="337"/>
      <c r="EFP907" s="337"/>
      <c r="EFQ907" s="337"/>
      <c r="EFR907" s="337"/>
      <c r="EFS907" s="337"/>
      <c r="EFT907" s="337"/>
      <c r="EFU907" s="337"/>
      <c r="EFV907" s="337"/>
      <c r="EFW907" s="337"/>
      <c r="EFX907" s="337"/>
      <c r="EFY907" s="337"/>
      <c r="EFZ907" s="337"/>
      <c r="EGA907" s="337"/>
      <c r="EGB907" s="337"/>
      <c r="EGC907" s="337"/>
      <c r="EGD907" s="337"/>
      <c r="EGE907" s="337"/>
      <c r="EGF907" s="337"/>
      <c r="EGG907" s="337"/>
      <c r="EGH907" s="337"/>
      <c r="EGI907" s="337"/>
      <c r="EGJ907" s="337"/>
      <c r="EGK907" s="337"/>
      <c r="EGL907" s="337"/>
      <c r="EGM907" s="337"/>
      <c r="EGN907" s="337"/>
      <c r="EGO907" s="337"/>
      <c r="EGP907" s="337"/>
      <c r="EGQ907" s="337"/>
      <c r="EGR907" s="337"/>
      <c r="EGS907" s="337"/>
      <c r="EGT907" s="337"/>
      <c r="EGU907" s="337"/>
      <c r="EGV907" s="337"/>
      <c r="EGW907" s="337"/>
      <c r="EGX907" s="337"/>
      <c r="EGY907" s="337"/>
      <c r="EGZ907" s="337"/>
      <c r="EHA907" s="337"/>
      <c r="EHB907" s="337"/>
      <c r="EHC907" s="337"/>
      <c r="EHD907" s="337"/>
      <c r="EHE907" s="337"/>
      <c r="EHF907" s="337"/>
      <c r="EHG907" s="337"/>
      <c r="EHH907" s="337"/>
      <c r="EHI907" s="337"/>
      <c r="EHJ907" s="337"/>
      <c r="EHK907" s="337"/>
      <c r="EHL907" s="337"/>
      <c r="EHM907" s="337"/>
      <c r="EHN907" s="337"/>
      <c r="EHO907" s="337"/>
      <c r="EHP907" s="337"/>
      <c r="EHQ907" s="337"/>
      <c r="EHR907" s="337"/>
      <c r="EHS907" s="337"/>
      <c r="EHT907" s="337"/>
      <c r="EHU907" s="337"/>
      <c r="EHV907" s="337"/>
      <c r="EHW907" s="337"/>
      <c r="EHX907" s="337"/>
      <c r="EHY907" s="337"/>
      <c r="EHZ907" s="337"/>
      <c r="EIA907" s="337"/>
      <c r="EIB907" s="337"/>
      <c r="EIC907" s="337"/>
      <c r="EID907" s="337"/>
      <c r="EIE907" s="337"/>
      <c r="EIF907" s="337"/>
      <c r="EIG907" s="337"/>
      <c r="EIH907" s="337"/>
      <c r="EII907" s="337"/>
      <c r="EIJ907" s="337"/>
      <c r="EIK907" s="337"/>
      <c r="EIL907" s="337"/>
      <c r="EIM907" s="337"/>
      <c r="EIN907" s="337"/>
      <c r="EIO907" s="337"/>
      <c r="EIP907" s="337"/>
      <c r="EIQ907" s="337"/>
      <c r="EIR907" s="337"/>
      <c r="EIS907" s="337"/>
      <c r="EIT907" s="337"/>
      <c r="EIU907" s="337"/>
      <c r="EIV907" s="337"/>
      <c r="EIW907" s="337"/>
      <c r="EIX907" s="337"/>
      <c r="EIY907" s="337"/>
      <c r="EIZ907" s="337"/>
      <c r="EJA907" s="337"/>
      <c r="EJB907" s="337"/>
      <c r="EJC907" s="337"/>
      <c r="EJD907" s="337"/>
      <c r="EJE907" s="337"/>
      <c r="EJF907" s="337"/>
      <c r="EJG907" s="337"/>
      <c r="EJH907" s="337"/>
      <c r="EJI907" s="337"/>
      <c r="EJJ907" s="337"/>
      <c r="EJK907" s="337"/>
      <c r="EJL907" s="337"/>
      <c r="EJM907" s="337"/>
      <c r="EJN907" s="337"/>
      <c r="EJO907" s="337"/>
      <c r="EJP907" s="337"/>
      <c r="EJQ907" s="337"/>
      <c r="EJR907" s="337"/>
      <c r="EJS907" s="337"/>
      <c r="EJT907" s="337"/>
      <c r="EJU907" s="337"/>
      <c r="EJV907" s="337"/>
      <c r="EJW907" s="337"/>
      <c r="EJX907" s="337"/>
      <c r="EJY907" s="337"/>
      <c r="EJZ907" s="337"/>
      <c r="EKA907" s="337"/>
      <c r="EKB907" s="337"/>
      <c r="EKC907" s="337"/>
      <c r="EKD907" s="337"/>
      <c r="EKE907" s="337"/>
      <c r="EKF907" s="337"/>
      <c r="EKG907" s="337"/>
      <c r="EKH907" s="337"/>
      <c r="EKI907" s="337"/>
      <c r="EKJ907" s="337"/>
      <c r="EKK907" s="337"/>
      <c r="EKL907" s="337"/>
      <c r="EKM907" s="337"/>
      <c r="EKN907" s="337"/>
      <c r="EKO907" s="337"/>
      <c r="EKP907" s="337"/>
      <c r="EKQ907" s="337"/>
      <c r="EKR907" s="337"/>
      <c r="EKS907" s="337"/>
      <c r="EKT907" s="337"/>
      <c r="EKU907" s="337"/>
      <c r="EKV907" s="337"/>
      <c r="EKW907" s="337"/>
      <c r="EKX907" s="337"/>
      <c r="EKY907" s="337"/>
      <c r="EKZ907" s="337"/>
      <c r="ELA907" s="337"/>
      <c r="ELB907" s="337"/>
      <c r="ELC907" s="337"/>
      <c r="ELD907" s="337"/>
      <c r="ELE907" s="337"/>
      <c r="ELF907" s="337"/>
      <c r="ELG907" s="337"/>
      <c r="ELH907" s="337"/>
      <c r="ELI907" s="337"/>
      <c r="ELJ907" s="337"/>
      <c r="ELK907" s="337"/>
      <c r="ELL907" s="337"/>
      <c r="ELM907" s="337"/>
      <c r="ELN907" s="337"/>
      <c r="ELO907" s="337"/>
      <c r="ELP907" s="337"/>
      <c r="ELQ907" s="337"/>
      <c r="ELR907" s="337"/>
      <c r="ELS907" s="337"/>
      <c r="ELT907" s="337"/>
      <c r="ELU907" s="337"/>
      <c r="ELV907" s="337"/>
      <c r="ELW907" s="337"/>
      <c r="ELX907" s="337"/>
      <c r="ELY907" s="337"/>
      <c r="ELZ907" s="337"/>
      <c r="EMA907" s="337"/>
      <c r="EMB907" s="337"/>
      <c r="EMC907" s="337"/>
      <c r="EMD907" s="337"/>
      <c r="EME907" s="337"/>
      <c r="EMF907" s="337"/>
      <c r="EMG907" s="337"/>
      <c r="EMH907" s="337"/>
      <c r="EMI907" s="337"/>
      <c r="EMJ907" s="337"/>
      <c r="EMK907" s="337"/>
      <c r="EML907" s="337"/>
      <c r="EMM907" s="337"/>
      <c r="EMN907" s="337"/>
      <c r="EMO907" s="337"/>
      <c r="EMP907" s="337"/>
      <c r="EMQ907" s="337"/>
      <c r="EMR907" s="337"/>
      <c r="EMS907" s="337"/>
      <c r="EMT907" s="337"/>
      <c r="EMU907" s="337"/>
      <c r="EMV907" s="337"/>
      <c r="EMW907" s="337"/>
      <c r="EMX907" s="337"/>
      <c r="EMY907" s="337"/>
      <c r="EMZ907" s="337"/>
      <c r="ENA907" s="337"/>
      <c r="ENB907" s="337"/>
      <c r="ENC907" s="337"/>
      <c r="END907" s="337"/>
      <c r="ENE907" s="337"/>
      <c r="ENF907" s="337"/>
      <c r="ENG907" s="337"/>
      <c r="ENH907" s="337"/>
      <c r="ENI907" s="337"/>
      <c r="ENJ907" s="337"/>
      <c r="ENK907" s="337"/>
      <c r="ENL907" s="337"/>
      <c r="ENM907" s="337"/>
      <c r="ENN907" s="337"/>
      <c r="ENO907" s="337"/>
      <c r="ENP907" s="337"/>
      <c r="ENQ907" s="337"/>
      <c r="ENR907" s="337"/>
      <c r="ENS907" s="337"/>
      <c r="ENT907" s="337"/>
      <c r="ENU907" s="337"/>
      <c r="ENV907" s="337"/>
      <c r="ENW907" s="337"/>
      <c r="ENX907" s="337"/>
      <c r="ENY907" s="337"/>
      <c r="ENZ907" s="337"/>
      <c r="EOA907" s="337"/>
      <c r="EOB907" s="337"/>
      <c r="EOC907" s="337"/>
      <c r="EOD907" s="337"/>
      <c r="EOE907" s="337"/>
      <c r="EOF907" s="337"/>
      <c r="EOG907" s="337"/>
      <c r="EOH907" s="337"/>
      <c r="EOI907" s="337"/>
      <c r="EOJ907" s="337"/>
      <c r="EOK907" s="337"/>
      <c r="EOL907" s="337"/>
      <c r="EOM907" s="337"/>
      <c r="EON907" s="337"/>
      <c r="EOO907" s="337"/>
      <c r="EOP907" s="337"/>
      <c r="EOQ907" s="337"/>
      <c r="EOR907" s="337"/>
      <c r="EOS907" s="337"/>
      <c r="EOT907" s="337"/>
      <c r="EOU907" s="337"/>
      <c r="EOV907" s="337"/>
      <c r="EOW907" s="337"/>
      <c r="EOX907" s="337"/>
      <c r="EOY907" s="337"/>
      <c r="EOZ907" s="337"/>
      <c r="EPA907" s="337"/>
      <c r="EPB907" s="337"/>
      <c r="EPC907" s="337"/>
      <c r="EPD907" s="337"/>
      <c r="EPE907" s="337"/>
      <c r="EPF907" s="337"/>
      <c r="EPG907" s="337"/>
      <c r="EPH907" s="337"/>
      <c r="EPI907" s="337"/>
      <c r="EPJ907" s="337"/>
      <c r="EPK907" s="337"/>
      <c r="EPL907" s="337"/>
      <c r="EPM907" s="337"/>
      <c r="EPN907" s="337"/>
      <c r="EPO907" s="337"/>
      <c r="EPP907" s="337"/>
      <c r="EPQ907" s="337"/>
      <c r="EPR907" s="337"/>
      <c r="EPS907" s="337"/>
      <c r="EPT907" s="337"/>
      <c r="EPU907" s="337"/>
      <c r="EPV907" s="337"/>
      <c r="EPW907" s="337"/>
      <c r="EPX907" s="337"/>
      <c r="EPY907" s="337"/>
      <c r="EPZ907" s="337"/>
      <c r="EQA907" s="337"/>
      <c r="EQB907" s="337"/>
      <c r="EQC907" s="337"/>
      <c r="EQD907" s="337"/>
      <c r="EQE907" s="337"/>
      <c r="EQF907" s="337"/>
      <c r="EQG907" s="337"/>
      <c r="EQH907" s="337"/>
      <c r="EQI907" s="337"/>
      <c r="EQJ907" s="337"/>
      <c r="EQK907" s="337"/>
      <c r="EQL907" s="337"/>
      <c r="EQM907" s="337"/>
      <c r="EQN907" s="337"/>
      <c r="EQO907" s="337"/>
      <c r="EQP907" s="337"/>
      <c r="EQQ907" s="337"/>
      <c r="EQR907" s="337"/>
      <c r="EQS907" s="337"/>
      <c r="EQT907" s="337"/>
      <c r="EQU907" s="337"/>
      <c r="EQV907" s="337"/>
      <c r="EQW907" s="337"/>
      <c r="EQX907" s="337"/>
      <c r="EQY907" s="337"/>
      <c r="EQZ907" s="337"/>
      <c r="ERA907" s="337"/>
      <c r="ERB907" s="337"/>
      <c r="ERC907" s="337"/>
      <c r="ERD907" s="337"/>
      <c r="ERE907" s="337"/>
      <c r="ERF907" s="337"/>
      <c r="ERG907" s="337"/>
      <c r="ERH907" s="337"/>
      <c r="ERI907" s="337"/>
      <c r="ERJ907" s="337"/>
      <c r="ERK907" s="337"/>
      <c r="ERL907" s="337"/>
      <c r="ERM907" s="337"/>
      <c r="ERN907" s="337"/>
      <c r="ERO907" s="337"/>
      <c r="ERP907" s="337"/>
      <c r="ERQ907" s="337"/>
      <c r="ERR907" s="337"/>
      <c r="ERS907" s="337"/>
      <c r="ERT907" s="337"/>
      <c r="ERU907" s="337"/>
      <c r="ERV907" s="337"/>
      <c r="ERW907" s="337"/>
      <c r="ERX907" s="337"/>
      <c r="ERY907" s="337"/>
      <c r="ERZ907" s="337"/>
      <c r="ESA907" s="337"/>
      <c r="ESB907" s="337"/>
      <c r="ESC907" s="337"/>
      <c r="ESD907" s="337"/>
      <c r="ESE907" s="337"/>
      <c r="ESF907" s="337"/>
      <c r="ESG907" s="337"/>
      <c r="ESH907" s="337"/>
      <c r="ESI907" s="337"/>
      <c r="ESJ907" s="337"/>
      <c r="ESK907" s="337"/>
      <c r="ESL907" s="337"/>
      <c r="ESM907" s="337"/>
      <c r="ESN907" s="337"/>
      <c r="ESO907" s="337"/>
      <c r="ESP907" s="337"/>
      <c r="ESQ907" s="337"/>
      <c r="ESR907" s="337"/>
      <c r="ESS907" s="337"/>
      <c r="EST907" s="337"/>
      <c r="ESU907" s="337"/>
      <c r="ESV907" s="337"/>
      <c r="ESW907" s="337"/>
      <c r="ESX907" s="337"/>
      <c r="ESY907" s="337"/>
      <c r="ESZ907" s="337"/>
      <c r="ETA907" s="337"/>
      <c r="ETB907" s="337"/>
      <c r="ETC907" s="337"/>
      <c r="ETD907" s="337"/>
      <c r="ETE907" s="337"/>
      <c r="ETF907" s="337"/>
      <c r="ETG907" s="337"/>
      <c r="ETH907" s="337"/>
      <c r="ETI907" s="337"/>
      <c r="ETJ907" s="337"/>
      <c r="ETK907" s="337"/>
      <c r="ETL907" s="337"/>
      <c r="ETM907" s="337"/>
      <c r="ETN907" s="337"/>
      <c r="ETO907" s="337"/>
      <c r="ETP907" s="337"/>
      <c r="ETQ907" s="337"/>
      <c r="ETR907" s="337"/>
      <c r="ETS907" s="337"/>
      <c r="ETT907" s="337"/>
      <c r="ETU907" s="337"/>
      <c r="ETV907" s="337"/>
      <c r="ETW907" s="337"/>
      <c r="ETX907" s="337"/>
      <c r="ETY907" s="337"/>
      <c r="ETZ907" s="337"/>
      <c r="EUA907" s="337"/>
      <c r="EUB907" s="337"/>
      <c r="EUC907" s="337"/>
      <c r="EUD907" s="337"/>
      <c r="EUE907" s="337"/>
      <c r="EUF907" s="337"/>
      <c r="EUG907" s="337"/>
      <c r="EUH907" s="337"/>
      <c r="EUI907" s="337"/>
      <c r="EUJ907" s="337"/>
      <c r="EUK907" s="337"/>
      <c r="EUL907" s="337"/>
      <c r="EUM907" s="337"/>
      <c r="EUN907" s="337"/>
      <c r="EUO907" s="337"/>
      <c r="EUP907" s="337"/>
      <c r="EUQ907" s="337"/>
      <c r="EUR907" s="337"/>
      <c r="EUS907" s="337"/>
      <c r="EUT907" s="337"/>
      <c r="EUU907" s="337"/>
      <c r="EUV907" s="337"/>
      <c r="EUW907" s="337"/>
      <c r="EUX907" s="337"/>
      <c r="EUY907" s="337"/>
      <c r="EUZ907" s="337"/>
      <c r="EVA907" s="337"/>
      <c r="EVB907" s="337"/>
      <c r="EVC907" s="337"/>
      <c r="EVD907" s="337"/>
      <c r="EVE907" s="337"/>
      <c r="EVF907" s="337"/>
      <c r="EVG907" s="337"/>
      <c r="EVH907" s="337"/>
      <c r="EVI907" s="337"/>
      <c r="EVJ907" s="337"/>
      <c r="EVK907" s="337"/>
      <c r="EVL907" s="337"/>
      <c r="EVM907" s="337"/>
      <c r="EVN907" s="337"/>
      <c r="EVO907" s="337"/>
      <c r="EVP907" s="337"/>
      <c r="EVQ907" s="337"/>
      <c r="EVR907" s="337"/>
      <c r="EVS907" s="337"/>
      <c r="EVT907" s="337"/>
      <c r="EVU907" s="337"/>
      <c r="EVV907" s="337"/>
      <c r="EVW907" s="337"/>
      <c r="EVX907" s="337"/>
      <c r="EVY907" s="337"/>
      <c r="EVZ907" s="337"/>
      <c r="EWA907" s="337"/>
      <c r="EWB907" s="337"/>
      <c r="EWC907" s="337"/>
      <c r="EWD907" s="337"/>
      <c r="EWE907" s="337"/>
      <c r="EWF907" s="337"/>
      <c r="EWG907" s="337"/>
      <c r="EWH907" s="337"/>
      <c r="EWI907" s="337"/>
      <c r="EWJ907" s="337"/>
      <c r="EWK907" s="337"/>
      <c r="EWL907" s="337"/>
      <c r="EWM907" s="337"/>
      <c r="EWN907" s="337"/>
      <c r="EWO907" s="337"/>
      <c r="EWP907" s="337"/>
      <c r="EWQ907" s="337"/>
      <c r="EWR907" s="337"/>
      <c r="EWS907" s="337"/>
      <c r="EWT907" s="337"/>
      <c r="EWU907" s="337"/>
      <c r="EWV907" s="337"/>
      <c r="EWW907" s="337"/>
      <c r="EWX907" s="337"/>
      <c r="EWY907" s="337"/>
      <c r="EWZ907" s="337"/>
      <c r="EXA907" s="337"/>
      <c r="EXB907" s="337"/>
      <c r="EXC907" s="337"/>
      <c r="EXD907" s="337"/>
      <c r="EXE907" s="337"/>
      <c r="EXF907" s="337"/>
      <c r="EXG907" s="337"/>
      <c r="EXH907" s="337"/>
      <c r="EXI907" s="337"/>
      <c r="EXJ907" s="337"/>
      <c r="EXK907" s="337"/>
      <c r="EXL907" s="337"/>
      <c r="EXM907" s="337"/>
      <c r="EXN907" s="337"/>
      <c r="EXO907" s="337"/>
      <c r="EXP907" s="337"/>
      <c r="EXQ907" s="337"/>
      <c r="EXR907" s="337"/>
      <c r="EXS907" s="337"/>
      <c r="EXT907" s="337"/>
      <c r="EXU907" s="337"/>
      <c r="EXV907" s="337"/>
      <c r="EXW907" s="337"/>
      <c r="EXX907" s="337"/>
      <c r="EXY907" s="337"/>
      <c r="EXZ907" s="337"/>
      <c r="EYA907" s="337"/>
      <c r="EYB907" s="337"/>
      <c r="EYC907" s="337"/>
      <c r="EYD907" s="337"/>
      <c r="EYE907" s="337"/>
      <c r="EYF907" s="337"/>
      <c r="EYG907" s="337"/>
      <c r="EYH907" s="337"/>
      <c r="EYI907" s="337"/>
      <c r="EYJ907" s="337"/>
      <c r="EYK907" s="337"/>
      <c r="EYL907" s="337"/>
      <c r="EYM907" s="337"/>
      <c r="EYN907" s="337"/>
      <c r="EYO907" s="337"/>
      <c r="EYP907" s="337"/>
      <c r="EYQ907" s="337"/>
      <c r="EYR907" s="337"/>
      <c r="EYS907" s="337"/>
      <c r="EYT907" s="337"/>
      <c r="EYU907" s="337"/>
      <c r="EYV907" s="337"/>
      <c r="EYW907" s="337"/>
      <c r="EYX907" s="337"/>
      <c r="EYY907" s="337"/>
      <c r="EYZ907" s="337"/>
      <c r="EZA907" s="337"/>
      <c r="EZB907" s="337"/>
      <c r="EZC907" s="337"/>
      <c r="EZD907" s="337"/>
      <c r="EZE907" s="337"/>
      <c r="EZF907" s="337"/>
      <c r="EZG907" s="337"/>
      <c r="EZH907" s="337"/>
      <c r="EZI907" s="337"/>
      <c r="EZJ907" s="337"/>
      <c r="EZK907" s="337"/>
      <c r="EZL907" s="337"/>
      <c r="EZM907" s="337"/>
      <c r="EZN907" s="337"/>
      <c r="EZO907" s="337"/>
      <c r="EZP907" s="337"/>
      <c r="EZQ907" s="337"/>
      <c r="EZR907" s="337"/>
      <c r="EZS907" s="337"/>
      <c r="EZT907" s="337"/>
      <c r="EZU907" s="337"/>
      <c r="EZV907" s="337"/>
      <c r="EZW907" s="337"/>
      <c r="EZX907" s="337"/>
      <c r="EZY907" s="337"/>
      <c r="EZZ907" s="337"/>
      <c r="FAA907" s="337"/>
      <c r="FAB907" s="337"/>
      <c r="FAC907" s="337"/>
      <c r="FAD907" s="337"/>
      <c r="FAE907" s="337"/>
      <c r="FAF907" s="337"/>
      <c r="FAG907" s="337"/>
      <c r="FAH907" s="337"/>
      <c r="FAI907" s="337"/>
      <c r="FAJ907" s="337"/>
      <c r="FAK907" s="337"/>
      <c r="FAL907" s="337"/>
      <c r="FAM907" s="337"/>
      <c r="FAN907" s="337"/>
      <c r="FAO907" s="337"/>
      <c r="FAP907" s="337"/>
      <c r="FAQ907" s="337"/>
      <c r="FAR907" s="337"/>
      <c r="FAS907" s="337"/>
      <c r="FAT907" s="337"/>
      <c r="FAU907" s="337"/>
      <c r="FAV907" s="337"/>
      <c r="FAW907" s="337"/>
      <c r="FAX907" s="337"/>
      <c r="FAY907" s="337"/>
      <c r="FAZ907" s="337"/>
      <c r="FBA907" s="337"/>
      <c r="FBB907" s="337"/>
      <c r="FBC907" s="337"/>
      <c r="FBD907" s="337"/>
      <c r="FBE907" s="337"/>
      <c r="FBF907" s="337"/>
      <c r="FBG907" s="337"/>
      <c r="FBH907" s="337"/>
      <c r="FBI907" s="337"/>
      <c r="FBJ907" s="337"/>
      <c r="FBK907" s="337"/>
      <c r="FBL907" s="337"/>
      <c r="FBM907" s="337"/>
      <c r="FBN907" s="337"/>
      <c r="FBO907" s="337"/>
      <c r="FBP907" s="337"/>
      <c r="FBQ907" s="337"/>
      <c r="FBR907" s="337"/>
      <c r="FBS907" s="337"/>
      <c r="FBT907" s="337"/>
      <c r="FBU907" s="337"/>
      <c r="FBV907" s="337"/>
      <c r="FBW907" s="337"/>
      <c r="FBX907" s="337"/>
      <c r="FBY907" s="337"/>
      <c r="FBZ907" s="337"/>
      <c r="FCA907" s="337"/>
      <c r="FCB907" s="337"/>
      <c r="FCC907" s="337"/>
      <c r="FCD907" s="337"/>
      <c r="FCE907" s="337"/>
      <c r="FCF907" s="337"/>
      <c r="FCG907" s="337"/>
      <c r="FCH907" s="337"/>
      <c r="FCI907" s="337"/>
      <c r="FCJ907" s="337"/>
      <c r="FCK907" s="337"/>
      <c r="FCL907" s="337"/>
      <c r="FCM907" s="337"/>
      <c r="FCN907" s="337"/>
      <c r="FCO907" s="337"/>
      <c r="FCP907" s="337"/>
      <c r="FCQ907" s="337"/>
      <c r="FCR907" s="337"/>
      <c r="FCS907" s="337"/>
      <c r="FCT907" s="337"/>
      <c r="FCU907" s="337"/>
      <c r="FCV907" s="337"/>
      <c r="FCW907" s="337"/>
      <c r="FCX907" s="337"/>
      <c r="FCY907" s="337"/>
      <c r="FCZ907" s="337"/>
      <c r="FDA907" s="337"/>
      <c r="FDB907" s="337"/>
      <c r="FDC907" s="337"/>
      <c r="FDD907" s="337"/>
      <c r="FDE907" s="337"/>
      <c r="FDF907" s="337"/>
      <c r="FDG907" s="337"/>
      <c r="FDH907" s="337"/>
      <c r="FDI907" s="337"/>
      <c r="FDJ907" s="337"/>
      <c r="FDK907" s="337"/>
      <c r="FDL907" s="337"/>
      <c r="FDM907" s="337"/>
      <c r="FDN907" s="337"/>
      <c r="FDO907" s="337"/>
      <c r="FDP907" s="337"/>
      <c r="FDQ907" s="337"/>
      <c r="FDR907" s="337"/>
      <c r="FDS907" s="337"/>
      <c r="FDT907" s="337"/>
      <c r="FDU907" s="337"/>
      <c r="FDV907" s="337"/>
      <c r="FDW907" s="337"/>
      <c r="FDX907" s="337"/>
      <c r="FDY907" s="337"/>
      <c r="FDZ907" s="337"/>
      <c r="FEA907" s="337"/>
      <c r="FEB907" s="337"/>
      <c r="FEC907" s="337"/>
      <c r="FED907" s="337"/>
      <c r="FEE907" s="337"/>
      <c r="FEF907" s="337"/>
      <c r="FEG907" s="337"/>
      <c r="FEH907" s="337"/>
      <c r="FEI907" s="337"/>
      <c r="FEJ907" s="337"/>
      <c r="FEK907" s="337"/>
      <c r="FEL907" s="337"/>
      <c r="FEM907" s="337"/>
      <c r="FEN907" s="337"/>
      <c r="FEO907" s="337"/>
      <c r="FEP907" s="337"/>
      <c r="FEQ907" s="337"/>
      <c r="FER907" s="337"/>
      <c r="FES907" s="337"/>
      <c r="FET907" s="337"/>
      <c r="FEU907" s="337"/>
      <c r="FEV907" s="337"/>
      <c r="FEW907" s="337"/>
      <c r="FEX907" s="337"/>
      <c r="FEY907" s="337"/>
      <c r="FEZ907" s="337"/>
      <c r="FFA907" s="337"/>
      <c r="FFB907" s="337"/>
      <c r="FFC907" s="337"/>
      <c r="FFD907" s="337"/>
      <c r="FFE907" s="337"/>
      <c r="FFF907" s="337"/>
      <c r="FFG907" s="337"/>
      <c r="FFH907" s="337"/>
      <c r="FFI907" s="337"/>
      <c r="FFJ907" s="337"/>
      <c r="FFK907" s="337"/>
      <c r="FFL907" s="337"/>
      <c r="FFM907" s="337"/>
      <c r="FFN907" s="337"/>
      <c r="FFO907" s="337"/>
      <c r="FFP907" s="337"/>
      <c r="FFQ907" s="337"/>
      <c r="FFR907" s="337"/>
      <c r="FFS907" s="337"/>
      <c r="FFT907" s="337"/>
      <c r="FFU907" s="337"/>
      <c r="FFV907" s="337"/>
      <c r="FFW907" s="337"/>
      <c r="FFX907" s="337"/>
      <c r="FFY907" s="337"/>
      <c r="FFZ907" s="337"/>
      <c r="FGA907" s="337"/>
      <c r="FGB907" s="337"/>
      <c r="FGC907" s="337"/>
      <c r="FGD907" s="337"/>
      <c r="FGE907" s="337"/>
      <c r="FGF907" s="337"/>
      <c r="FGG907" s="337"/>
      <c r="FGH907" s="337"/>
      <c r="FGI907" s="337"/>
      <c r="FGJ907" s="337"/>
      <c r="FGK907" s="337"/>
      <c r="FGL907" s="337"/>
      <c r="FGM907" s="337"/>
      <c r="FGN907" s="337"/>
      <c r="FGO907" s="337"/>
      <c r="FGP907" s="337"/>
      <c r="FGQ907" s="337"/>
      <c r="FGR907" s="337"/>
      <c r="FGS907" s="337"/>
      <c r="FGT907" s="337"/>
      <c r="FGU907" s="337"/>
      <c r="FGV907" s="337"/>
      <c r="FGW907" s="337"/>
      <c r="FGX907" s="337"/>
      <c r="FGY907" s="337"/>
      <c r="FGZ907" s="337"/>
      <c r="FHA907" s="337"/>
      <c r="FHB907" s="337"/>
      <c r="FHC907" s="337"/>
      <c r="FHD907" s="337"/>
      <c r="FHE907" s="337"/>
      <c r="FHF907" s="337"/>
      <c r="FHG907" s="337"/>
      <c r="FHH907" s="337"/>
      <c r="FHI907" s="337"/>
      <c r="FHJ907" s="337"/>
      <c r="FHK907" s="337"/>
      <c r="FHL907" s="337"/>
      <c r="FHM907" s="337"/>
      <c r="FHN907" s="337"/>
      <c r="FHO907" s="337"/>
      <c r="FHP907" s="337"/>
      <c r="FHQ907" s="337"/>
      <c r="FHR907" s="337"/>
      <c r="FHS907" s="337"/>
      <c r="FHT907" s="337"/>
      <c r="FHU907" s="337"/>
      <c r="FHV907" s="337"/>
      <c r="FHW907" s="337"/>
      <c r="FHX907" s="337"/>
      <c r="FHY907" s="337"/>
      <c r="FHZ907" s="337"/>
      <c r="FIA907" s="337"/>
      <c r="FIB907" s="337"/>
      <c r="FIC907" s="337"/>
      <c r="FID907" s="337"/>
      <c r="FIE907" s="337"/>
      <c r="FIF907" s="337"/>
      <c r="FIG907" s="337"/>
      <c r="FIH907" s="337"/>
      <c r="FII907" s="337"/>
      <c r="FIJ907" s="337"/>
      <c r="FIK907" s="337"/>
      <c r="FIL907" s="337"/>
      <c r="FIM907" s="337"/>
      <c r="FIN907" s="337"/>
      <c r="FIO907" s="337"/>
      <c r="FIP907" s="337"/>
      <c r="FIQ907" s="337"/>
      <c r="FIR907" s="337"/>
      <c r="FIS907" s="337"/>
      <c r="FIT907" s="337"/>
      <c r="FIU907" s="337"/>
      <c r="FIV907" s="337"/>
      <c r="FIW907" s="337"/>
      <c r="FIX907" s="337"/>
      <c r="FIY907" s="337"/>
      <c r="FIZ907" s="337"/>
      <c r="FJA907" s="337"/>
      <c r="FJB907" s="337"/>
      <c r="FJC907" s="337"/>
      <c r="FJD907" s="337"/>
      <c r="FJE907" s="337"/>
      <c r="FJF907" s="337"/>
      <c r="FJG907" s="337"/>
      <c r="FJH907" s="337"/>
      <c r="FJI907" s="337"/>
      <c r="FJJ907" s="337"/>
      <c r="FJK907" s="337"/>
      <c r="FJL907" s="337"/>
      <c r="FJM907" s="337"/>
      <c r="FJN907" s="337"/>
      <c r="FJO907" s="337"/>
      <c r="FJP907" s="337"/>
      <c r="FJQ907" s="337"/>
      <c r="FJR907" s="337"/>
      <c r="FJS907" s="337"/>
      <c r="FJT907" s="337"/>
      <c r="FJU907" s="337"/>
      <c r="FJV907" s="337"/>
      <c r="FJW907" s="337"/>
      <c r="FJX907" s="337"/>
      <c r="FJY907" s="337"/>
      <c r="FJZ907" s="337"/>
      <c r="FKA907" s="337"/>
      <c r="FKB907" s="337"/>
      <c r="FKC907" s="337"/>
      <c r="FKD907" s="337"/>
      <c r="FKE907" s="337"/>
      <c r="FKF907" s="337"/>
      <c r="FKG907" s="337"/>
      <c r="FKH907" s="337"/>
      <c r="FKI907" s="337"/>
      <c r="FKJ907" s="337"/>
      <c r="FKK907" s="337"/>
      <c r="FKL907" s="337"/>
      <c r="FKM907" s="337"/>
      <c r="FKN907" s="337"/>
      <c r="FKO907" s="337"/>
      <c r="FKP907" s="337"/>
      <c r="FKQ907" s="337"/>
      <c r="FKR907" s="337"/>
      <c r="FKS907" s="337"/>
      <c r="FKT907" s="337"/>
      <c r="FKU907" s="337"/>
      <c r="FKV907" s="337"/>
      <c r="FKW907" s="337"/>
      <c r="FKX907" s="337"/>
      <c r="FKY907" s="337"/>
      <c r="FKZ907" s="337"/>
      <c r="FLA907" s="337"/>
      <c r="FLB907" s="337"/>
      <c r="FLC907" s="337"/>
      <c r="FLD907" s="337"/>
      <c r="FLE907" s="337"/>
      <c r="FLF907" s="337"/>
      <c r="FLG907" s="337"/>
      <c r="FLH907" s="337"/>
      <c r="FLI907" s="337"/>
      <c r="FLJ907" s="337"/>
      <c r="FLK907" s="337"/>
      <c r="FLL907" s="337"/>
      <c r="FLM907" s="337"/>
      <c r="FLN907" s="337"/>
      <c r="FLO907" s="337"/>
      <c r="FLP907" s="337"/>
      <c r="FLQ907" s="337"/>
      <c r="FLR907" s="337"/>
      <c r="FLS907" s="337"/>
      <c r="FLT907" s="337"/>
      <c r="FLU907" s="337"/>
      <c r="FLV907" s="337"/>
      <c r="FLW907" s="337"/>
      <c r="FLX907" s="337"/>
      <c r="FLY907" s="337"/>
      <c r="FLZ907" s="337"/>
      <c r="FMA907" s="337"/>
      <c r="FMB907" s="337"/>
      <c r="FMC907" s="337"/>
      <c r="FMD907" s="337"/>
      <c r="FME907" s="337"/>
      <c r="FMF907" s="337"/>
      <c r="FMG907" s="337"/>
      <c r="FMH907" s="337"/>
      <c r="FMI907" s="337"/>
      <c r="FMJ907" s="337"/>
      <c r="FMK907" s="337"/>
      <c r="FML907" s="337"/>
      <c r="FMM907" s="337"/>
      <c r="FMN907" s="337"/>
      <c r="FMO907" s="337"/>
      <c r="FMP907" s="337"/>
      <c r="FMQ907" s="337"/>
      <c r="FMR907" s="337"/>
      <c r="FMS907" s="337"/>
      <c r="FMT907" s="337"/>
      <c r="FMU907" s="337"/>
      <c r="FMV907" s="337"/>
      <c r="FMW907" s="337"/>
      <c r="FMX907" s="337"/>
      <c r="FMY907" s="337"/>
      <c r="FMZ907" s="337"/>
      <c r="FNA907" s="337"/>
      <c r="FNB907" s="337"/>
      <c r="FNC907" s="337"/>
      <c r="FND907" s="337"/>
      <c r="FNE907" s="337"/>
      <c r="FNF907" s="337"/>
      <c r="FNG907" s="337"/>
      <c r="FNH907" s="337"/>
      <c r="FNI907" s="337"/>
      <c r="FNJ907" s="337"/>
      <c r="FNK907" s="337"/>
      <c r="FNL907" s="337"/>
      <c r="FNM907" s="337"/>
      <c r="FNN907" s="337"/>
      <c r="FNO907" s="337"/>
      <c r="FNP907" s="337"/>
      <c r="FNQ907" s="337"/>
      <c r="FNR907" s="337"/>
      <c r="FNS907" s="337"/>
      <c r="FNT907" s="337"/>
      <c r="FNU907" s="337"/>
      <c r="FNV907" s="337"/>
      <c r="FNW907" s="337"/>
      <c r="FNX907" s="337"/>
      <c r="FNY907" s="337"/>
      <c r="FNZ907" s="337"/>
      <c r="FOA907" s="337"/>
      <c r="FOB907" s="337"/>
      <c r="FOC907" s="337"/>
      <c r="FOD907" s="337"/>
      <c r="FOE907" s="337"/>
      <c r="FOF907" s="337"/>
      <c r="FOG907" s="337"/>
      <c r="FOH907" s="337"/>
      <c r="FOI907" s="337"/>
      <c r="FOJ907" s="337"/>
      <c r="FOK907" s="337"/>
      <c r="FOL907" s="337"/>
      <c r="FOM907" s="337"/>
      <c r="FON907" s="337"/>
      <c r="FOO907" s="337"/>
      <c r="FOP907" s="337"/>
      <c r="FOQ907" s="337"/>
      <c r="FOR907" s="337"/>
      <c r="FOS907" s="337"/>
      <c r="FOT907" s="337"/>
      <c r="FOU907" s="337"/>
      <c r="FOV907" s="337"/>
      <c r="FOW907" s="337"/>
      <c r="FOX907" s="337"/>
      <c r="FOY907" s="337"/>
      <c r="FOZ907" s="337"/>
      <c r="FPA907" s="337"/>
      <c r="FPB907" s="337"/>
      <c r="FPC907" s="337"/>
      <c r="FPD907" s="337"/>
      <c r="FPE907" s="337"/>
      <c r="FPF907" s="337"/>
      <c r="FPG907" s="337"/>
      <c r="FPH907" s="337"/>
      <c r="FPI907" s="337"/>
      <c r="FPJ907" s="337"/>
      <c r="FPK907" s="337"/>
      <c r="FPL907" s="337"/>
      <c r="FPM907" s="337"/>
      <c r="FPN907" s="337"/>
      <c r="FPO907" s="337"/>
      <c r="FPP907" s="337"/>
      <c r="FPQ907" s="337"/>
      <c r="FPR907" s="337"/>
      <c r="FPS907" s="337"/>
      <c r="FPT907" s="337"/>
      <c r="FPU907" s="337"/>
      <c r="FPV907" s="337"/>
      <c r="FPW907" s="337"/>
      <c r="FPX907" s="337"/>
      <c r="FPY907" s="337"/>
      <c r="FPZ907" s="337"/>
      <c r="FQA907" s="337"/>
      <c r="FQB907" s="337"/>
      <c r="FQC907" s="337"/>
      <c r="FQD907" s="337"/>
      <c r="FQE907" s="337"/>
      <c r="FQF907" s="337"/>
      <c r="FQG907" s="337"/>
      <c r="FQH907" s="337"/>
      <c r="FQI907" s="337"/>
      <c r="FQJ907" s="337"/>
      <c r="FQK907" s="337"/>
      <c r="FQL907" s="337"/>
      <c r="FQM907" s="337"/>
      <c r="FQN907" s="337"/>
      <c r="FQO907" s="337"/>
      <c r="FQP907" s="337"/>
      <c r="FQQ907" s="337"/>
      <c r="FQR907" s="337"/>
      <c r="FQS907" s="337"/>
      <c r="FQT907" s="337"/>
      <c r="FQU907" s="337"/>
      <c r="FQV907" s="337"/>
      <c r="FQW907" s="337"/>
      <c r="FQX907" s="337"/>
      <c r="FQY907" s="337"/>
      <c r="FQZ907" s="337"/>
      <c r="FRA907" s="337"/>
      <c r="FRB907" s="337"/>
      <c r="FRC907" s="337"/>
      <c r="FRD907" s="337"/>
      <c r="FRE907" s="337"/>
      <c r="FRF907" s="337"/>
      <c r="FRG907" s="337"/>
      <c r="FRH907" s="337"/>
      <c r="FRI907" s="337"/>
      <c r="FRJ907" s="337"/>
      <c r="FRK907" s="337"/>
      <c r="FRL907" s="337"/>
      <c r="FRM907" s="337"/>
      <c r="FRN907" s="337"/>
      <c r="FRO907" s="337"/>
      <c r="FRP907" s="337"/>
      <c r="FRQ907" s="337"/>
      <c r="FRR907" s="337"/>
      <c r="FRS907" s="337"/>
      <c r="FRT907" s="337"/>
      <c r="FRU907" s="337"/>
      <c r="FRV907" s="337"/>
      <c r="FRW907" s="337"/>
      <c r="FRX907" s="337"/>
      <c r="FRY907" s="337"/>
      <c r="FRZ907" s="337"/>
      <c r="FSA907" s="337"/>
      <c r="FSB907" s="337"/>
      <c r="FSC907" s="337"/>
      <c r="FSD907" s="337"/>
      <c r="FSE907" s="337"/>
      <c r="FSF907" s="337"/>
      <c r="FSG907" s="337"/>
      <c r="FSH907" s="337"/>
      <c r="FSI907" s="337"/>
      <c r="FSJ907" s="337"/>
      <c r="FSK907" s="337"/>
      <c r="FSL907" s="337"/>
      <c r="FSM907" s="337"/>
      <c r="FSN907" s="337"/>
      <c r="FSO907" s="337"/>
      <c r="FSP907" s="337"/>
      <c r="FSQ907" s="337"/>
      <c r="FSR907" s="337"/>
      <c r="FSS907" s="337"/>
      <c r="FST907" s="337"/>
      <c r="FSU907" s="337"/>
      <c r="FSV907" s="337"/>
      <c r="FSW907" s="337"/>
      <c r="FSX907" s="337"/>
      <c r="FSY907" s="337"/>
      <c r="FSZ907" s="337"/>
      <c r="FTA907" s="337"/>
      <c r="FTB907" s="337"/>
      <c r="FTC907" s="337"/>
      <c r="FTD907" s="337"/>
      <c r="FTE907" s="337"/>
      <c r="FTF907" s="337"/>
      <c r="FTG907" s="337"/>
      <c r="FTH907" s="337"/>
      <c r="FTI907" s="337"/>
      <c r="FTJ907" s="337"/>
      <c r="FTK907" s="337"/>
      <c r="FTL907" s="337"/>
      <c r="FTM907" s="337"/>
      <c r="FTN907" s="337"/>
      <c r="FTO907" s="337"/>
      <c r="FTP907" s="337"/>
      <c r="FTQ907" s="337"/>
      <c r="FTR907" s="337"/>
      <c r="FTS907" s="337"/>
      <c r="FTT907" s="337"/>
      <c r="FTU907" s="337"/>
      <c r="FTV907" s="337"/>
      <c r="FTW907" s="337"/>
      <c r="FTX907" s="337"/>
      <c r="FTY907" s="337"/>
      <c r="FTZ907" s="337"/>
      <c r="FUA907" s="337"/>
      <c r="FUB907" s="337"/>
      <c r="FUC907" s="337"/>
      <c r="FUD907" s="337"/>
      <c r="FUE907" s="337"/>
      <c r="FUF907" s="337"/>
      <c r="FUG907" s="337"/>
      <c r="FUH907" s="337"/>
      <c r="FUI907" s="337"/>
      <c r="FUJ907" s="337"/>
      <c r="FUK907" s="337"/>
      <c r="FUL907" s="337"/>
      <c r="FUM907" s="337"/>
      <c r="FUN907" s="337"/>
      <c r="FUO907" s="337"/>
      <c r="FUP907" s="337"/>
      <c r="FUQ907" s="337"/>
      <c r="FUR907" s="337"/>
      <c r="FUS907" s="337"/>
      <c r="FUT907" s="337"/>
      <c r="FUU907" s="337"/>
      <c r="FUV907" s="337"/>
      <c r="FUW907" s="337"/>
      <c r="FUX907" s="337"/>
      <c r="FUY907" s="337"/>
      <c r="FUZ907" s="337"/>
      <c r="FVA907" s="337"/>
      <c r="FVB907" s="337"/>
      <c r="FVC907" s="337"/>
      <c r="FVD907" s="337"/>
      <c r="FVE907" s="337"/>
      <c r="FVF907" s="337"/>
      <c r="FVG907" s="337"/>
      <c r="FVH907" s="337"/>
      <c r="FVI907" s="337"/>
      <c r="FVJ907" s="337"/>
      <c r="FVK907" s="337"/>
      <c r="FVL907" s="337"/>
      <c r="FVM907" s="337"/>
      <c r="FVN907" s="337"/>
      <c r="FVO907" s="337"/>
      <c r="FVP907" s="337"/>
      <c r="FVQ907" s="337"/>
      <c r="FVR907" s="337"/>
      <c r="FVS907" s="337"/>
      <c r="FVT907" s="337"/>
      <c r="FVU907" s="337"/>
      <c r="FVV907" s="337"/>
      <c r="FVW907" s="337"/>
      <c r="FVX907" s="337"/>
      <c r="FVY907" s="337"/>
      <c r="FVZ907" s="337"/>
      <c r="FWA907" s="337"/>
      <c r="FWB907" s="337"/>
      <c r="FWC907" s="337"/>
      <c r="FWD907" s="337"/>
      <c r="FWE907" s="337"/>
      <c r="FWF907" s="337"/>
      <c r="FWG907" s="337"/>
      <c r="FWH907" s="337"/>
      <c r="FWI907" s="337"/>
      <c r="FWJ907" s="337"/>
      <c r="FWK907" s="337"/>
      <c r="FWL907" s="337"/>
      <c r="FWM907" s="337"/>
      <c r="FWN907" s="337"/>
      <c r="FWO907" s="337"/>
      <c r="FWP907" s="337"/>
      <c r="FWQ907" s="337"/>
      <c r="FWR907" s="337"/>
      <c r="FWS907" s="337"/>
      <c r="FWT907" s="337"/>
      <c r="FWU907" s="337"/>
      <c r="FWV907" s="337"/>
      <c r="FWW907" s="337"/>
      <c r="FWX907" s="337"/>
      <c r="FWY907" s="337"/>
      <c r="FWZ907" s="337"/>
      <c r="FXA907" s="337"/>
      <c r="FXB907" s="337"/>
      <c r="FXC907" s="337"/>
      <c r="FXD907" s="337"/>
      <c r="FXE907" s="337"/>
      <c r="FXF907" s="337"/>
      <c r="FXG907" s="337"/>
      <c r="FXH907" s="337"/>
      <c r="FXI907" s="337"/>
      <c r="FXJ907" s="337"/>
      <c r="FXK907" s="337"/>
      <c r="FXL907" s="337"/>
      <c r="FXM907" s="337"/>
      <c r="FXN907" s="337"/>
      <c r="FXO907" s="337"/>
      <c r="FXP907" s="337"/>
      <c r="FXQ907" s="337"/>
      <c r="FXR907" s="337"/>
      <c r="FXS907" s="337"/>
      <c r="FXT907" s="337"/>
      <c r="FXU907" s="337"/>
      <c r="FXV907" s="337"/>
      <c r="FXW907" s="337"/>
      <c r="FXX907" s="337"/>
      <c r="FXY907" s="337"/>
      <c r="FXZ907" s="337"/>
      <c r="FYA907" s="337"/>
      <c r="FYB907" s="337"/>
      <c r="FYC907" s="337"/>
      <c r="FYD907" s="337"/>
      <c r="FYE907" s="337"/>
      <c r="FYF907" s="337"/>
      <c r="FYG907" s="337"/>
      <c r="FYH907" s="337"/>
      <c r="FYI907" s="337"/>
      <c r="FYJ907" s="337"/>
      <c r="FYK907" s="337"/>
      <c r="FYL907" s="337"/>
      <c r="FYM907" s="337"/>
      <c r="FYN907" s="337"/>
      <c r="FYO907" s="337"/>
      <c r="FYP907" s="337"/>
      <c r="FYQ907" s="337"/>
      <c r="FYR907" s="337"/>
      <c r="FYS907" s="337"/>
      <c r="FYT907" s="337"/>
      <c r="FYU907" s="337"/>
      <c r="FYV907" s="337"/>
      <c r="FYW907" s="337"/>
      <c r="FYX907" s="337"/>
      <c r="FYY907" s="337"/>
      <c r="FYZ907" s="337"/>
      <c r="FZA907" s="337"/>
      <c r="FZB907" s="337"/>
      <c r="FZC907" s="337"/>
      <c r="FZD907" s="337"/>
      <c r="FZE907" s="337"/>
      <c r="FZF907" s="337"/>
      <c r="FZG907" s="337"/>
      <c r="FZH907" s="337"/>
      <c r="FZI907" s="337"/>
      <c r="FZJ907" s="337"/>
      <c r="FZK907" s="337"/>
      <c r="FZL907" s="337"/>
      <c r="FZM907" s="337"/>
      <c r="FZN907" s="337"/>
      <c r="FZO907" s="337"/>
      <c r="FZP907" s="337"/>
      <c r="FZQ907" s="337"/>
      <c r="FZR907" s="337"/>
      <c r="FZS907" s="337"/>
      <c r="FZT907" s="337"/>
      <c r="FZU907" s="337"/>
      <c r="FZV907" s="337"/>
      <c r="FZW907" s="337"/>
      <c r="FZX907" s="337"/>
      <c r="FZY907" s="337"/>
      <c r="FZZ907" s="337"/>
      <c r="GAA907" s="337"/>
      <c r="GAB907" s="337"/>
      <c r="GAC907" s="337"/>
      <c r="GAD907" s="337"/>
      <c r="GAE907" s="337"/>
      <c r="GAF907" s="337"/>
      <c r="GAG907" s="337"/>
      <c r="GAH907" s="337"/>
      <c r="GAI907" s="337"/>
      <c r="GAJ907" s="337"/>
      <c r="GAK907" s="337"/>
      <c r="GAL907" s="337"/>
      <c r="GAM907" s="337"/>
      <c r="GAN907" s="337"/>
      <c r="GAO907" s="337"/>
      <c r="GAP907" s="337"/>
      <c r="GAQ907" s="337"/>
      <c r="GAR907" s="337"/>
      <c r="GAS907" s="337"/>
      <c r="GAT907" s="337"/>
      <c r="GAU907" s="337"/>
      <c r="GAV907" s="337"/>
      <c r="GAW907" s="337"/>
      <c r="GAX907" s="337"/>
      <c r="GAY907" s="337"/>
      <c r="GAZ907" s="337"/>
      <c r="GBA907" s="337"/>
      <c r="GBB907" s="337"/>
      <c r="GBC907" s="337"/>
      <c r="GBD907" s="337"/>
      <c r="GBE907" s="337"/>
      <c r="GBF907" s="337"/>
      <c r="GBG907" s="337"/>
      <c r="GBH907" s="337"/>
      <c r="GBI907" s="337"/>
      <c r="GBJ907" s="337"/>
      <c r="GBK907" s="337"/>
      <c r="GBL907" s="337"/>
      <c r="GBM907" s="337"/>
      <c r="GBN907" s="337"/>
      <c r="GBO907" s="337"/>
      <c r="GBP907" s="337"/>
      <c r="GBQ907" s="337"/>
      <c r="GBR907" s="337"/>
      <c r="GBS907" s="337"/>
      <c r="GBT907" s="337"/>
      <c r="GBU907" s="337"/>
      <c r="GBV907" s="337"/>
      <c r="GBW907" s="337"/>
      <c r="GBX907" s="337"/>
      <c r="GBY907" s="337"/>
      <c r="GBZ907" s="337"/>
      <c r="GCA907" s="337"/>
      <c r="GCB907" s="337"/>
      <c r="GCC907" s="337"/>
      <c r="GCD907" s="337"/>
      <c r="GCE907" s="337"/>
      <c r="GCF907" s="337"/>
      <c r="GCG907" s="337"/>
      <c r="GCH907" s="337"/>
      <c r="GCI907" s="337"/>
      <c r="GCJ907" s="337"/>
      <c r="GCK907" s="337"/>
      <c r="GCL907" s="337"/>
      <c r="GCM907" s="337"/>
      <c r="GCN907" s="337"/>
      <c r="GCO907" s="337"/>
      <c r="GCP907" s="337"/>
      <c r="GCQ907" s="337"/>
      <c r="GCR907" s="337"/>
      <c r="GCS907" s="337"/>
      <c r="GCT907" s="337"/>
      <c r="GCU907" s="337"/>
      <c r="GCV907" s="337"/>
      <c r="GCW907" s="337"/>
      <c r="GCX907" s="337"/>
      <c r="GCY907" s="337"/>
      <c r="GCZ907" s="337"/>
      <c r="GDA907" s="337"/>
      <c r="GDB907" s="337"/>
      <c r="GDC907" s="337"/>
      <c r="GDD907" s="337"/>
      <c r="GDE907" s="337"/>
      <c r="GDF907" s="337"/>
      <c r="GDG907" s="337"/>
      <c r="GDH907" s="337"/>
      <c r="GDI907" s="337"/>
      <c r="GDJ907" s="337"/>
      <c r="GDK907" s="337"/>
      <c r="GDL907" s="337"/>
      <c r="GDM907" s="337"/>
      <c r="GDN907" s="337"/>
      <c r="GDO907" s="337"/>
      <c r="GDP907" s="337"/>
      <c r="GDQ907" s="337"/>
      <c r="GDR907" s="337"/>
      <c r="GDS907" s="337"/>
      <c r="GDT907" s="337"/>
      <c r="GDU907" s="337"/>
      <c r="GDV907" s="337"/>
      <c r="GDW907" s="337"/>
      <c r="GDX907" s="337"/>
      <c r="GDY907" s="337"/>
      <c r="GDZ907" s="337"/>
      <c r="GEA907" s="337"/>
      <c r="GEB907" s="337"/>
      <c r="GEC907" s="337"/>
      <c r="GED907" s="337"/>
      <c r="GEE907" s="337"/>
      <c r="GEF907" s="337"/>
      <c r="GEG907" s="337"/>
      <c r="GEH907" s="337"/>
      <c r="GEI907" s="337"/>
      <c r="GEJ907" s="337"/>
      <c r="GEK907" s="337"/>
      <c r="GEL907" s="337"/>
      <c r="GEM907" s="337"/>
      <c r="GEN907" s="337"/>
      <c r="GEO907" s="337"/>
      <c r="GEP907" s="337"/>
      <c r="GEQ907" s="337"/>
      <c r="GER907" s="337"/>
      <c r="GES907" s="337"/>
      <c r="GET907" s="337"/>
      <c r="GEU907" s="337"/>
      <c r="GEV907" s="337"/>
      <c r="GEW907" s="337"/>
      <c r="GEX907" s="337"/>
      <c r="GEY907" s="337"/>
      <c r="GEZ907" s="337"/>
      <c r="GFA907" s="337"/>
      <c r="GFB907" s="337"/>
      <c r="GFC907" s="337"/>
      <c r="GFD907" s="337"/>
      <c r="GFE907" s="337"/>
      <c r="GFF907" s="337"/>
      <c r="GFG907" s="337"/>
      <c r="GFH907" s="337"/>
      <c r="GFI907" s="337"/>
      <c r="GFJ907" s="337"/>
      <c r="GFK907" s="337"/>
      <c r="GFL907" s="337"/>
      <c r="GFM907" s="337"/>
      <c r="GFN907" s="337"/>
      <c r="GFO907" s="337"/>
      <c r="GFP907" s="337"/>
      <c r="GFQ907" s="337"/>
      <c r="GFR907" s="337"/>
      <c r="GFS907" s="337"/>
      <c r="GFT907" s="337"/>
      <c r="GFU907" s="337"/>
      <c r="GFV907" s="337"/>
      <c r="GFW907" s="337"/>
      <c r="GFX907" s="337"/>
      <c r="GFY907" s="337"/>
      <c r="GFZ907" s="337"/>
      <c r="GGA907" s="337"/>
      <c r="GGB907" s="337"/>
      <c r="GGC907" s="337"/>
      <c r="GGD907" s="337"/>
      <c r="GGE907" s="337"/>
      <c r="GGF907" s="337"/>
      <c r="GGG907" s="337"/>
      <c r="GGH907" s="337"/>
      <c r="GGI907" s="337"/>
      <c r="GGJ907" s="337"/>
      <c r="GGK907" s="337"/>
      <c r="GGL907" s="337"/>
      <c r="GGM907" s="337"/>
      <c r="GGN907" s="337"/>
      <c r="GGO907" s="337"/>
      <c r="GGP907" s="337"/>
      <c r="GGQ907" s="337"/>
      <c r="GGR907" s="337"/>
      <c r="GGS907" s="337"/>
      <c r="GGT907" s="337"/>
      <c r="GGU907" s="337"/>
      <c r="GGV907" s="337"/>
      <c r="GGW907" s="337"/>
      <c r="GGX907" s="337"/>
      <c r="GGY907" s="337"/>
      <c r="GGZ907" s="337"/>
      <c r="GHA907" s="337"/>
      <c r="GHB907" s="337"/>
      <c r="GHC907" s="337"/>
      <c r="GHD907" s="337"/>
      <c r="GHE907" s="337"/>
      <c r="GHF907" s="337"/>
      <c r="GHG907" s="337"/>
      <c r="GHH907" s="337"/>
      <c r="GHI907" s="337"/>
      <c r="GHJ907" s="337"/>
      <c r="GHK907" s="337"/>
      <c r="GHL907" s="337"/>
      <c r="GHM907" s="337"/>
      <c r="GHN907" s="337"/>
      <c r="GHO907" s="337"/>
      <c r="GHP907" s="337"/>
      <c r="GHQ907" s="337"/>
      <c r="GHR907" s="337"/>
      <c r="GHS907" s="337"/>
      <c r="GHT907" s="337"/>
      <c r="GHU907" s="337"/>
      <c r="GHV907" s="337"/>
      <c r="GHW907" s="337"/>
      <c r="GHX907" s="337"/>
      <c r="GHY907" s="337"/>
      <c r="GHZ907" s="337"/>
      <c r="GIA907" s="337"/>
      <c r="GIB907" s="337"/>
      <c r="GIC907" s="337"/>
      <c r="GID907" s="337"/>
      <c r="GIE907" s="337"/>
      <c r="GIF907" s="337"/>
      <c r="GIG907" s="337"/>
      <c r="GIH907" s="337"/>
      <c r="GII907" s="337"/>
      <c r="GIJ907" s="337"/>
      <c r="GIK907" s="337"/>
      <c r="GIL907" s="337"/>
      <c r="GIM907" s="337"/>
      <c r="GIN907" s="337"/>
      <c r="GIO907" s="337"/>
      <c r="GIP907" s="337"/>
      <c r="GIQ907" s="337"/>
      <c r="GIR907" s="337"/>
      <c r="GIS907" s="337"/>
      <c r="GIT907" s="337"/>
      <c r="GIU907" s="337"/>
      <c r="GIV907" s="337"/>
      <c r="GIW907" s="337"/>
      <c r="GIX907" s="337"/>
      <c r="GIY907" s="337"/>
      <c r="GIZ907" s="337"/>
      <c r="GJA907" s="337"/>
      <c r="GJB907" s="337"/>
      <c r="GJC907" s="337"/>
      <c r="GJD907" s="337"/>
      <c r="GJE907" s="337"/>
      <c r="GJF907" s="337"/>
      <c r="GJG907" s="337"/>
      <c r="GJH907" s="337"/>
      <c r="GJI907" s="337"/>
      <c r="GJJ907" s="337"/>
      <c r="GJK907" s="337"/>
      <c r="GJL907" s="337"/>
      <c r="GJM907" s="337"/>
      <c r="GJN907" s="337"/>
      <c r="GJO907" s="337"/>
      <c r="GJP907" s="337"/>
      <c r="GJQ907" s="337"/>
      <c r="GJR907" s="337"/>
      <c r="GJS907" s="337"/>
      <c r="GJT907" s="337"/>
      <c r="GJU907" s="337"/>
      <c r="GJV907" s="337"/>
      <c r="GJW907" s="337"/>
      <c r="GJX907" s="337"/>
      <c r="GJY907" s="337"/>
      <c r="GJZ907" s="337"/>
      <c r="GKA907" s="337"/>
      <c r="GKB907" s="337"/>
      <c r="GKC907" s="337"/>
      <c r="GKD907" s="337"/>
      <c r="GKE907" s="337"/>
      <c r="GKF907" s="337"/>
      <c r="GKG907" s="337"/>
      <c r="GKH907" s="337"/>
      <c r="GKI907" s="337"/>
      <c r="GKJ907" s="337"/>
      <c r="GKK907" s="337"/>
      <c r="GKL907" s="337"/>
      <c r="GKM907" s="337"/>
      <c r="GKN907" s="337"/>
      <c r="GKO907" s="337"/>
      <c r="GKP907" s="337"/>
      <c r="GKQ907" s="337"/>
      <c r="GKR907" s="337"/>
      <c r="GKS907" s="337"/>
      <c r="GKT907" s="337"/>
      <c r="GKU907" s="337"/>
      <c r="GKV907" s="337"/>
      <c r="GKW907" s="337"/>
      <c r="GKX907" s="337"/>
      <c r="GKY907" s="337"/>
      <c r="GKZ907" s="337"/>
      <c r="GLA907" s="337"/>
      <c r="GLB907" s="337"/>
      <c r="GLC907" s="337"/>
      <c r="GLD907" s="337"/>
      <c r="GLE907" s="337"/>
      <c r="GLF907" s="337"/>
      <c r="GLG907" s="337"/>
      <c r="GLH907" s="337"/>
      <c r="GLI907" s="337"/>
      <c r="GLJ907" s="337"/>
      <c r="GLK907" s="337"/>
      <c r="GLL907" s="337"/>
      <c r="GLM907" s="337"/>
      <c r="GLN907" s="337"/>
      <c r="GLO907" s="337"/>
      <c r="GLP907" s="337"/>
      <c r="GLQ907" s="337"/>
      <c r="GLR907" s="337"/>
      <c r="GLS907" s="337"/>
      <c r="GLT907" s="337"/>
      <c r="GLU907" s="337"/>
      <c r="GLV907" s="337"/>
      <c r="GLW907" s="337"/>
      <c r="GLX907" s="337"/>
      <c r="GLY907" s="337"/>
      <c r="GLZ907" s="337"/>
      <c r="GMA907" s="337"/>
      <c r="GMB907" s="337"/>
      <c r="GMC907" s="337"/>
      <c r="GMD907" s="337"/>
      <c r="GME907" s="337"/>
      <c r="GMF907" s="337"/>
      <c r="GMG907" s="337"/>
      <c r="GMH907" s="337"/>
      <c r="GMI907" s="337"/>
      <c r="GMJ907" s="337"/>
      <c r="GMK907" s="337"/>
      <c r="GML907" s="337"/>
      <c r="GMM907" s="337"/>
      <c r="GMN907" s="337"/>
      <c r="GMO907" s="337"/>
      <c r="GMP907" s="337"/>
      <c r="GMQ907" s="337"/>
      <c r="GMR907" s="337"/>
      <c r="GMS907" s="337"/>
      <c r="GMT907" s="337"/>
      <c r="GMU907" s="337"/>
      <c r="GMV907" s="337"/>
      <c r="GMW907" s="337"/>
      <c r="GMX907" s="337"/>
      <c r="GMY907" s="337"/>
      <c r="GMZ907" s="337"/>
      <c r="GNA907" s="337"/>
      <c r="GNB907" s="337"/>
      <c r="GNC907" s="337"/>
      <c r="GND907" s="337"/>
      <c r="GNE907" s="337"/>
      <c r="GNF907" s="337"/>
      <c r="GNG907" s="337"/>
      <c r="GNH907" s="337"/>
      <c r="GNI907" s="337"/>
      <c r="GNJ907" s="337"/>
      <c r="GNK907" s="337"/>
      <c r="GNL907" s="337"/>
      <c r="GNM907" s="337"/>
      <c r="GNN907" s="337"/>
      <c r="GNO907" s="337"/>
      <c r="GNP907" s="337"/>
      <c r="GNQ907" s="337"/>
      <c r="GNR907" s="337"/>
      <c r="GNS907" s="337"/>
      <c r="GNT907" s="337"/>
      <c r="GNU907" s="337"/>
      <c r="GNV907" s="337"/>
      <c r="GNW907" s="337"/>
      <c r="GNX907" s="337"/>
      <c r="GNY907" s="337"/>
      <c r="GNZ907" s="337"/>
      <c r="GOA907" s="337"/>
      <c r="GOB907" s="337"/>
      <c r="GOC907" s="337"/>
      <c r="GOD907" s="337"/>
      <c r="GOE907" s="337"/>
      <c r="GOF907" s="337"/>
      <c r="GOG907" s="337"/>
      <c r="GOH907" s="337"/>
      <c r="GOI907" s="337"/>
      <c r="GOJ907" s="337"/>
      <c r="GOK907" s="337"/>
      <c r="GOL907" s="337"/>
      <c r="GOM907" s="337"/>
      <c r="GON907" s="337"/>
      <c r="GOO907" s="337"/>
      <c r="GOP907" s="337"/>
      <c r="GOQ907" s="337"/>
      <c r="GOR907" s="337"/>
      <c r="GOS907" s="337"/>
      <c r="GOT907" s="337"/>
      <c r="GOU907" s="337"/>
      <c r="GOV907" s="337"/>
      <c r="GOW907" s="337"/>
      <c r="GOX907" s="337"/>
      <c r="GOY907" s="337"/>
      <c r="GOZ907" s="337"/>
      <c r="GPA907" s="337"/>
      <c r="GPB907" s="337"/>
      <c r="GPC907" s="337"/>
      <c r="GPD907" s="337"/>
      <c r="GPE907" s="337"/>
      <c r="GPF907" s="337"/>
      <c r="GPG907" s="337"/>
      <c r="GPH907" s="337"/>
      <c r="GPI907" s="337"/>
      <c r="GPJ907" s="337"/>
      <c r="GPK907" s="337"/>
      <c r="GPL907" s="337"/>
      <c r="GPM907" s="337"/>
      <c r="GPN907" s="337"/>
      <c r="GPO907" s="337"/>
      <c r="GPP907" s="337"/>
      <c r="GPQ907" s="337"/>
      <c r="GPR907" s="337"/>
      <c r="GPS907" s="337"/>
      <c r="GPT907" s="337"/>
      <c r="GPU907" s="337"/>
      <c r="GPV907" s="337"/>
      <c r="GPW907" s="337"/>
      <c r="GPX907" s="337"/>
      <c r="GPY907" s="337"/>
      <c r="GPZ907" s="337"/>
      <c r="GQA907" s="337"/>
      <c r="GQB907" s="337"/>
      <c r="GQC907" s="337"/>
      <c r="GQD907" s="337"/>
      <c r="GQE907" s="337"/>
      <c r="GQF907" s="337"/>
      <c r="GQG907" s="337"/>
      <c r="GQH907" s="337"/>
      <c r="GQI907" s="337"/>
      <c r="GQJ907" s="337"/>
      <c r="GQK907" s="337"/>
      <c r="GQL907" s="337"/>
      <c r="GQM907" s="337"/>
      <c r="GQN907" s="337"/>
      <c r="GQO907" s="337"/>
      <c r="GQP907" s="337"/>
      <c r="GQQ907" s="337"/>
      <c r="GQR907" s="337"/>
      <c r="GQS907" s="337"/>
      <c r="GQT907" s="337"/>
      <c r="GQU907" s="337"/>
      <c r="GQV907" s="337"/>
      <c r="GQW907" s="337"/>
      <c r="GQX907" s="337"/>
      <c r="GQY907" s="337"/>
      <c r="GQZ907" s="337"/>
      <c r="GRA907" s="337"/>
      <c r="GRB907" s="337"/>
      <c r="GRC907" s="337"/>
      <c r="GRD907" s="337"/>
      <c r="GRE907" s="337"/>
      <c r="GRF907" s="337"/>
      <c r="GRG907" s="337"/>
      <c r="GRH907" s="337"/>
      <c r="GRI907" s="337"/>
      <c r="GRJ907" s="337"/>
      <c r="GRK907" s="337"/>
      <c r="GRL907" s="337"/>
      <c r="GRM907" s="337"/>
      <c r="GRN907" s="337"/>
      <c r="GRO907" s="337"/>
      <c r="GRP907" s="337"/>
      <c r="GRQ907" s="337"/>
      <c r="GRR907" s="337"/>
      <c r="GRS907" s="337"/>
      <c r="GRT907" s="337"/>
      <c r="GRU907" s="337"/>
      <c r="GRV907" s="337"/>
      <c r="GRW907" s="337"/>
      <c r="GRX907" s="337"/>
      <c r="GRY907" s="337"/>
      <c r="GRZ907" s="337"/>
      <c r="GSA907" s="337"/>
      <c r="GSB907" s="337"/>
      <c r="GSC907" s="337"/>
      <c r="GSD907" s="337"/>
      <c r="GSE907" s="337"/>
      <c r="GSF907" s="337"/>
      <c r="GSG907" s="337"/>
      <c r="GSH907" s="337"/>
      <c r="GSI907" s="337"/>
      <c r="GSJ907" s="337"/>
      <c r="GSK907" s="337"/>
      <c r="GSL907" s="337"/>
      <c r="GSM907" s="337"/>
      <c r="GSN907" s="337"/>
      <c r="GSO907" s="337"/>
      <c r="GSP907" s="337"/>
      <c r="GSQ907" s="337"/>
      <c r="GSR907" s="337"/>
      <c r="GSS907" s="337"/>
      <c r="GST907" s="337"/>
      <c r="GSU907" s="337"/>
      <c r="GSV907" s="337"/>
      <c r="GSW907" s="337"/>
      <c r="GSX907" s="337"/>
      <c r="GSY907" s="337"/>
      <c r="GSZ907" s="337"/>
      <c r="GTA907" s="337"/>
      <c r="GTB907" s="337"/>
      <c r="GTC907" s="337"/>
      <c r="GTD907" s="337"/>
      <c r="GTE907" s="337"/>
      <c r="GTF907" s="337"/>
      <c r="GTG907" s="337"/>
      <c r="GTH907" s="337"/>
      <c r="GTI907" s="337"/>
      <c r="GTJ907" s="337"/>
      <c r="GTK907" s="337"/>
      <c r="GTL907" s="337"/>
      <c r="GTM907" s="337"/>
      <c r="GTN907" s="337"/>
      <c r="GTO907" s="337"/>
      <c r="GTP907" s="337"/>
      <c r="GTQ907" s="337"/>
      <c r="GTR907" s="337"/>
      <c r="GTS907" s="337"/>
      <c r="GTT907" s="337"/>
      <c r="GTU907" s="337"/>
      <c r="GTV907" s="337"/>
      <c r="GTW907" s="337"/>
      <c r="GTX907" s="337"/>
      <c r="GTY907" s="337"/>
      <c r="GTZ907" s="337"/>
      <c r="GUA907" s="337"/>
      <c r="GUB907" s="337"/>
      <c r="GUC907" s="337"/>
      <c r="GUD907" s="337"/>
      <c r="GUE907" s="337"/>
      <c r="GUF907" s="337"/>
      <c r="GUG907" s="337"/>
      <c r="GUH907" s="337"/>
      <c r="GUI907" s="337"/>
      <c r="GUJ907" s="337"/>
      <c r="GUK907" s="337"/>
      <c r="GUL907" s="337"/>
      <c r="GUM907" s="337"/>
      <c r="GUN907" s="337"/>
      <c r="GUO907" s="337"/>
      <c r="GUP907" s="337"/>
      <c r="GUQ907" s="337"/>
      <c r="GUR907" s="337"/>
      <c r="GUS907" s="337"/>
      <c r="GUT907" s="337"/>
      <c r="GUU907" s="337"/>
      <c r="GUV907" s="337"/>
      <c r="GUW907" s="337"/>
      <c r="GUX907" s="337"/>
      <c r="GUY907" s="337"/>
      <c r="GUZ907" s="337"/>
      <c r="GVA907" s="337"/>
      <c r="GVB907" s="337"/>
      <c r="GVC907" s="337"/>
      <c r="GVD907" s="337"/>
      <c r="GVE907" s="337"/>
      <c r="GVF907" s="337"/>
      <c r="GVG907" s="337"/>
      <c r="GVH907" s="337"/>
      <c r="GVI907" s="337"/>
      <c r="GVJ907" s="337"/>
      <c r="GVK907" s="337"/>
      <c r="GVL907" s="337"/>
      <c r="GVM907" s="337"/>
      <c r="GVN907" s="337"/>
      <c r="GVO907" s="337"/>
      <c r="GVP907" s="337"/>
      <c r="GVQ907" s="337"/>
      <c r="GVR907" s="337"/>
      <c r="GVS907" s="337"/>
      <c r="GVT907" s="337"/>
      <c r="GVU907" s="337"/>
      <c r="GVV907" s="337"/>
      <c r="GVW907" s="337"/>
      <c r="GVX907" s="337"/>
      <c r="GVY907" s="337"/>
      <c r="GVZ907" s="337"/>
      <c r="GWA907" s="337"/>
      <c r="GWB907" s="337"/>
      <c r="GWC907" s="337"/>
      <c r="GWD907" s="337"/>
      <c r="GWE907" s="337"/>
      <c r="GWF907" s="337"/>
      <c r="GWG907" s="337"/>
      <c r="GWH907" s="337"/>
      <c r="GWI907" s="337"/>
      <c r="GWJ907" s="337"/>
      <c r="GWK907" s="337"/>
      <c r="GWL907" s="337"/>
      <c r="GWM907" s="337"/>
      <c r="GWN907" s="337"/>
      <c r="GWO907" s="337"/>
      <c r="GWP907" s="337"/>
      <c r="GWQ907" s="337"/>
      <c r="GWR907" s="337"/>
      <c r="GWS907" s="337"/>
      <c r="GWT907" s="337"/>
      <c r="GWU907" s="337"/>
      <c r="GWV907" s="337"/>
      <c r="GWW907" s="337"/>
      <c r="GWX907" s="337"/>
      <c r="GWY907" s="337"/>
      <c r="GWZ907" s="337"/>
      <c r="GXA907" s="337"/>
      <c r="GXB907" s="337"/>
      <c r="GXC907" s="337"/>
      <c r="GXD907" s="337"/>
      <c r="GXE907" s="337"/>
      <c r="GXF907" s="337"/>
      <c r="GXG907" s="337"/>
      <c r="GXH907" s="337"/>
      <c r="GXI907" s="337"/>
      <c r="GXJ907" s="337"/>
      <c r="GXK907" s="337"/>
      <c r="GXL907" s="337"/>
      <c r="GXM907" s="337"/>
      <c r="GXN907" s="337"/>
      <c r="GXO907" s="337"/>
      <c r="GXP907" s="337"/>
      <c r="GXQ907" s="337"/>
      <c r="GXR907" s="337"/>
      <c r="GXS907" s="337"/>
      <c r="GXT907" s="337"/>
      <c r="GXU907" s="337"/>
      <c r="GXV907" s="337"/>
      <c r="GXW907" s="337"/>
      <c r="GXX907" s="337"/>
      <c r="GXY907" s="337"/>
      <c r="GXZ907" s="337"/>
      <c r="GYA907" s="337"/>
      <c r="GYB907" s="337"/>
      <c r="GYC907" s="337"/>
      <c r="GYD907" s="337"/>
      <c r="GYE907" s="337"/>
      <c r="GYF907" s="337"/>
      <c r="GYG907" s="337"/>
      <c r="GYH907" s="337"/>
      <c r="GYI907" s="337"/>
      <c r="GYJ907" s="337"/>
      <c r="GYK907" s="337"/>
      <c r="GYL907" s="337"/>
      <c r="GYM907" s="337"/>
      <c r="GYN907" s="337"/>
      <c r="GYO907" s="337"/>
      <c r="GYP907" s="337"/>
      <c r="GYQ907" s="337"/>
      <c r="GYR907" s="337"/>
      <c r="GYS907" s="337"/>
      <c r="GYT907" s="337"/>
      <c r="GYU907" s="337"/>
      <c r="GYV907" s="337"/>
      <c r="GYW907" s="337"/>
      <c r="GYX907" s="337"/>
      <c r="GYY907" s="337"/>
      <c r="GYZ907" s="337"/>
      <c r="GZA907" s="337"/>
      <c r="GZB907" s="337"/>
      <c r="GZC907" s="337"/>
      <c r="GZD907" s="337"/>
      <c r="GZE907" s="337"/>
      <c r="GZF907" s="337"/>
      <c r="GZG907" s="337"/>
      <c r="GZH907" s="337"/>
      <c r="GZI907" s="337"/>
      <c r="GZJ907" s="337"/>
      <c r="GZK907" s="337"/>
      <c r="GZL907" s="337"/>
      <c r="GZM907" s="337"/>
      <c r="GZN907" s="337"/>
      <c r="GZO907" s="337"/>
      <c r="GZP907" s="337"/>
      <c r="GZQ907" s="337"/>
      <c r="GZR907" s="337"/>
      <c r="GZS907" s="337"/>
      <c r="GZT907" s="337"/>
      <c r="GZU907" s="337"/>
      <c r="GZV907" s="337"/>
      <c r="GZW907" s="337"/>
      <c r="GZX907" s="337"/>
      <c r="GZY907" s="337"/>
      <c r="GZZ907" s="337"/>
      <c r="HAA907" s="337"/>
      <c r="HAB907" s="337"/>
      <c r="HAC907" s="337"/>
      <c r="HAD907" s="337"/>
      <c r="HAE907" s="337"/>
      <c r="HAF907" s="337"/>
      <c r="HAG907" s="337"/>
      <c r="HAH907" s="337"/>
      <c r="HAI907" s="337"/>
      <c r="HAJ907" s="337"/>
      <c r="HAK907" s="337"/>
      <c r="HAL907" s="337"/>
      <c r="HAM907" s="337"/>
      <c r="HAN907" s="337"/>
      <c r="HAO907" s="337"/>
      <c r="HAP907" s="337"/>
      <c r="HAQ907" s="337"/>
      <c r="HAR907" s="337"/>
      <c r="HAS907" s="337"/>
      <c r="HAT907" s="337"/>
      <c r="HAU907" s="337"/>
      <c r="HAV907" s="337"/>
      <c r="HAW907" s="337"/>
      <c r="HAX907" s="337"/>
      <c r="HAY907" s="337"/>
      <c r="HAZ907" s="337"/>
      <c r="HBA907" s="337"/>
      <c r="HBB907" s="337"/>
      <c r="HBC907" s="337"/>
      <c r="HBD907" s="337"/>
      <c r="HBE907" s="337"/>
      <c r="HBF907" s="337"/>
      <c r="HBG907" s="337"/>
      <c r="HBH907" s="337"/>
      <c r="HBI907" s="337"/>
      <c r="HBJ907" s="337"/>
      <c r="HBK907" s="337"/>
      <c r="HBL907" s="337"/>
      <c r="HBM907" s="337"/>
      <c r="HBN907" s="337"/>
      <c r="HBO907" s="337"/>
      <c r="HBP907" s="337"/>
      <c r="HBQ907" s="337"/>
      <c r="HBR907" s="337"/>
      <c r="HBS907" s="337"/>
      <c r="HBT907" s="337"/>
      <c r="HBU907" s="337"/>
      <c r="HBV907" s="337"/>
      <c r="HBW907" s="337"/>
      <c r="HBX907" s="337"/>
      <c r="HBY907" s="337"/>
      <c r="HBZ907" s="337"/>
      <c r="HCA907" s="337"/>
      <c r="HCB907" s="337"/>
      <c r="HCC907" s="337"/>
      <c r="HCD907" s="337"/>
      <c r="HCE907" s="337"/>
      <c r="HCF907" s="337"/>
      <c r="HCG907" s="337"/>
      <c r="HCH907" s="337"/>
      <c r="HCI907" s="337"/>
      <c r="HCJ907" s="337"/>
      <c r="HCK907" s="337"/>
      <c r="HCL907" s="337"/>
      <c r="HCM907" s="337"/>
      <c r="HCN907" s="337"/>
      <c r="HCO907" s="337"/>
      <c r="HCP907" s="337"/>
      <c r="HCQ907" s="337"/>
      <c r="HCR907" s="337"/>
      <c r="HCS907" s="337"/>
      <c r="HCT907" s="337"/>
      <c r="HCU907" s="337"/>
      <c r="HCV907" s="337"/>
      <c r="HCW907" s="337"/>
      <c r="HCX907" s="337"/>
      <c r="HCY907" s="337"/>
      <c r="HCZ907" s="337"/>
      <c r="HDA907" s="337"/>
      <c r="HDB907" s="337"/>
      <c r="HDC907" s="337"/>
      <c r="HDD907" s="337"/>
      <c r="HDE907" s="337"/>
      <c r="HDF907" s="337"/>
      <c r="HDG907" s="337"/>
      <c r="HDH907" s="337"/>
      <c r="HDI907" s="337"/>
      <c r="HDJ907" s="337"/>
      <c r="HDK907" s="337"/>
      <c r="HDL907" s="337"/>
      <c r="HDM907" s="337"/>
      <c r="HDN907" s="337"/>
      <c r="HDO907" s="337"/>
      <c r="HDP907" s="337"/>
      <c r="HDQ907" s="337"/>
      <c r="HDR907" s="337"/>
      <c r="HDS907" s="337"/>
      <c r="HDT907" s="337"/>
      <c r="HDU907" s="337"/>
      <c r="HDV907" s="337"/>
      <c r="HDW907" s="337"/>
      <c r="HDX907" s="337"/>
      <c r="HDY907" s="337"/>
      <c r="HDZ907" s="337"/>
      <c r="HEA907" s="337"/>
      <c r="HEB907" s="337"/>
      <c r="HEC907" s="337"/>
      <c r="HED907" s="337"/>
      <c r="HEE907" s="337"/>
      <c r="HEF907" s="337"/>
      <c r="HEG907" s="337"/>
      <c r="HEH907" s="337"/>
      <c r="HEI907" s="337"/>
      <c r="HEJ907" s="337"/>
      <c r="HEK907" s="337"/>
      <c r="HEL907" s="337"/>
      <c r="HEM907" s="337"/>
      <c r="HEN907" s="337"/>
      <c r="HEO907" s="337"/>
      <c r="HEP907" s="337"/>
      <c r="HEQ907" s="337"/>
      <c r="HER907" s="337"/>
      <c r="HES907" s="337"/>
      <c r="HET907" s="337"/>
      <c r="HEU907" s="337"/>
      <c r="HEV907" s="337"/>
      <c r="HEW907" s="337"/>
      <c r="HEX907" s="337"/>
      <c r="HEY907" s="337"/>
      <c r="HEZ907" s="337"/>
      <c r="HFA907" s="337"/>
      <c r="HFB907" s="337"/>
      <c r="HFC907" s="337"/>
      <c r="HFD907" s="337"/>
      <c r="HFE907" s="337"/>
      <c r="HFF907" s="337"/>
      <c r="HFG907" s="337"/>
      <c r="HFH907" s="337"/>
      <c r="HFI907" s="337"/>
      <c r="HFJ907" s="337"/>
      <c r="HFK907" s="337"/>
      <c r="HFL907" s="337"/>
      <c r="HFM907" s="337"/>
      <c r="HFN907" s="337"/>
      <c r="HFO907" s="337"/>
      <c r="HFP907" s="337"/>
      <c r="HFQ907" s="337"/>
      <c r="HFR907" s="337"/>
      <c r="HFS907" s="337"/>
      <c r="HFT907" s="337"/>
      <c r="HFU907" s="337"/>
      <c r="HFV907" s="337"/>
      <c r="HFW907" s="337"/>
      <c r="HFX907" s="337"/>
      <c r="HFY907" s="337"/>
      <c r="HFZ907" s="337"/>
      <c r="HGA907" s="337"/>
      <c r="HGB907" s="337"/>
      <c r="HGC907" s="337"/>
      <c r="HGD907" s="337"/>
      <c r="HGE907" s="337"/>
      <c r="HGF907" s="337"/>
      <c r="HGG907" s="337"/>
      <c r="HGH907" s="337"/>
      <c r="HGI907" s="337"/>
      <c r="HGJ907" s="337"/>
      <c r="HGK907" s="337"/>
      <c r="HGL907" s="337"/>
      <c r="HGM907" s="337"/>
      <c r="HGN907" s="337"/>
      <c r="HGO907" s="337"/>
      <c r="HGP907" s="337"/>
      <c r="HGQ907" s="337"/>
      <c r="HGR907" s="337"/>
      <c r="HGS907" s="337"/>
      <c r="HGT907" s="337"/>
      <c r="HGU907" s="337"/>
      <c r="HGV907" s="337"/>
      <c r="HGW907" s="337"/>
      <c r="HGX907" s="337"/>
      <c r="HGY907" s="337"/>
      <c r="HGZ907" s="337"/>
      <c r="HHA907" s="337"/>
      <c r="HHB907" s="337"/>
      <c r="HHC907" s="337"/>
      <c r="HHD907" s="337"/>
      <c r="HHE907" s="337"/>
      <c r="HHF907" s="337"/>
      <c r="HHG907" s="337"/>
      <c r="HHH907" s="337"/>
      <c r="HHI907" s="337"/>
      <c r="HHJ907" s="337"/>
      <c r="HHK907" s="337"/>
      <c r="HHL907" s="337"/>
      <c r="HHM907" s="337"/>
      <c r="HHN907" s="337"/>
      <c r="HHO907" s="337"/>
      <c r="HHP907" s="337"/>
      <c r="HHQ907" s="337"/>
      <c r="HHR907" s="337"/>
      <c r="HHS907" s="337"/>
      <c r="HHT907" s="337"/>
      <c r="HHU907" s="337"/>
      <c r="HHV907" s="337"/>
      <c r="HHW907" s="337"/>
      <c r="HHX907" s="337"/>
      <c r="HHY907" s="337"/>
      <c r="HHZ907" s="337"/>
      <c r="HIA907" s="337"/>
      <c r="HIB907" s="337"/>
      <c r="HIC907" s="337"/>
      <c r="HID907" s="337"/>
      <c r="HIE907" s="337"/>
      <c r="HIF907" s="337"/>
      <c r="HIG907" s="337"/>
      <c r="HIH907" s="337"/>
      <c r="HII907" s="337"/>
      <c r="HIJ907" s="337"/>
      <c r="HIK907" s="337"/>
      <c r="HIL907" s="337"/>
      <c r="HIM907" s="337"/>
      <c r="HIN907" s="337"/>
      <c r="HIO907" s="337"/>
      <c r="HIP907" s="337"/>
      <c r="HIQ907" s="337"/>
      <c r="HIR907" s="337"/>
      <c r="HIS907" s="337"/>
      <c r="HIT907" s="337"/>
      <c r="HIU907" s="337"/>
      <c r="HIV907" s="337"/>
      <c r="HIW907" s="337"/>
      <c r="HIX907" s="337"/>
      <c r="HIY907" s="337"/>
      <c r="HIZ907" s="337"/>
      <c r="HJA907" s="337"/>
      <c r="HJB907" s="337"/>
      <c r="HJC907" s="337"/>
      <c r="HJD907" s="337"/>
      <c r="HJE907" s="337"/>
      <c r="HJF907" s="337"/>
      <c r="HJG907" s="337"/>
      <c r="HJH907" s="337"/>
      <c r="HJI907" s="337"/>
      <c r="HJJ907" s="337"/>
      <c r="HJK907" s="337"/>
      <c r="HJL907" s="337"/>
      <c r="HJM907" s="337"/>
      <c r="HJN907" s="337"/>
      <c r="HJO907" s="337"/>
      <c r="HJP907" s="337"/>
      <c r="HJQ907" s="337"/>
      <c r="HJR907" s="337"/>
      <c r="HJS907" s="337"/>
      <c r="HJT907" s="337"/>
      <c r="HJU907" s="337"/>
      <c r="HJV907" s="337"/>
      <c r="HJW907" s="337"/>
      <c r="HJX907" s="337"/>
      <c r="HJY907" s="337"/>
      <c r="HJZ907" s="337"/>
      <c r="HKA907" s="337"/>
      <c r="HKB907" s="337"/>
      <c r="HKC907" s="337"/>
      <c r="HKD907" s="337"/>
      <c r="HKE907" s="337"/>
      <c r="HKF907" s="337"/>
      <c r="HKG907" s="337"/>
      <c r="HKH907" s="337"/>
      <c r="HKI907" s="337"/>
      <c r="HKJ907" s="337"/>
      <c r="HKK907" s="337"/>
      <c r="HKL907" s="337"/>
      <c r="HKM907" s="337"/>
      <c r="HKN907" s="337"/>
      <c r="HKO907" s="337"/>
      <c r="HKP907" s="337"/>
      <c r="HKQ907" s="337"/>
      <c r="HKR907" s="337"/>
      <c r="HKS907" s="337"/>
      <c r="HKT907" s="337"/>
      <c r="HKU907" s="337"/>
      <c r="HKV907" s="337"/>
      <c r="HKW907" s="337"/>
      <c r="HKX907" s="337"/>
      <c r="HKY907" s="337"/>
      <c r="HKZ907" s="337"/>
      <c r="HLA907" s="337"/>
      <c r="HLB907" s="337"/>
      <c r="HLC907" s="337"/>
      <c r="HLD907" s="337"/>
      <c r="HLE907" s="337"/>
      <c r="HLF907" s="337"/>
      <c r="HLG907" s="337"/>
      <c r="HLH907" s="337"/>
      <c r="HLI907" s="337"/>
      <c r="HLJ907" s="337"/>
      <c r="HLK907" s="337"/>
      <c r="HLL907" s="337"/>
      <c r="HLM907" s="337"/>
      <c r="HLN907" s="337"/>
      <c r="HLO907" s="337"/>
      <c r="HLP907" s="337"/>
      <c r="HLQ907" s="337"/>
      <c r="HLR907" s="337"/>
      <c r="HLS907" s="337"/>
      <c r="HLT907" s="337"/>
      <c r="HLU907" s="337"/>
      <c r="HLV907" s="337"/>
      <c r="HLW907" s="337"/>
      <c r="HLX907" s="337"/>
      <c r="HLY907" s="337"/>
      <c r="HLZ907" s="337"/>
      <c r="HMA907" s="337"/>
      <c r="HMB907" s="337"/>
      <c r="HMC907" s="337"/>
      <c r="HMD907" s="337"/>
      <c r="HME907" s="337"/>
      <c r="HMF907" s="337"/>
      <c r="HMG907" s="337"/>
      <c r="HMH907" s="337"/>
      <c r="HMI907" s="337"/>
      <c r="HMJ907" s="337"/>
      <c r="HMK907" s="337"/>
      <c r="HML907" s="337"/>
      <c r="HMM907" s="337"/>
      <c r="HMN907" s="337"/>
      <c r="HMO907" s="337"/>
      <c r="HMP907" s="337"/>
      <c r="HMQ907" s="337"/>
      <c r="HMR907" s="337"/>
      <c r="HMS907" s="337"/>
      <c r="HMT907" s="337"/>
      <c r="HMU907" s="337"/>
      <c r="HMV907" s="337"/>
      <c r="HMW907" s="337"/>
      <c r="HMX907" s="337"/>
      <c r="HMY907" s="337"/>
      <c r="HMZ907" s="337"/>
      <c r="HNA907" s="337"/>
      <c r="HNB907" s="337"/>
      <c r="HNC907" s="337"/>
      <c r="HND907" s="337"/>
      <c r="HNE907" s="337"/>
      <c r="HNF907" s="337"/>
      <c r="HNG907" s="337"/>
      <c r="HNH907" s="337"/>
      <c r="HNI907" s="337"/>
      <c r="HNJ907" s="337"/>
      <c r="HNK907" s="337"/>
      <c r="HNL907" s="337"/>
      <c r="HNM907" s="337"/>
      <c r="HNN907" s="337"/>
      <c r="HNO907" s="337"/>
      <c r="HNP907" s="337"/>
      <c r="HNQ907" s="337"/>
      <c r="HNR907" s="337"/>
      <c r="HNS907" s="337"/>
      <c r="HNT907" s="337"/>
      <c r="HNU907" s="337"/>
      <c r="HNV907" s="337"/>
      <c r="HNW907" s="337"/>
      <c r="HNX907" s="337"/>
      <c r="HNY907" s="337"/>
      <c r="HNZ907" s="337"/>
      <c r="HOA907" s="337"/>
      <c r="HOB907" s="337"/>
      <c r="HOC907" s="337"/>
      <c r="HOD907" s="337"/>
      <c r="HOE907" s="337"/>
      <c r="HOF907" s="337"/>
      <c r="HOG907" s="337"/>
      <c r="HOH907" s="337"/>
      <c r="HOI907" s="337"/>
      <c r="HOJ907" s="337"/>
      <c r="HOK907" s="337"/>
      <c r="HOL907" s="337"/>
      <c r="HOM907" s="337"/>
      <c r="HON907" s="337"/>
      <c r="HOO907" s="337"/>
      <c r="HOP907" s="337"/>
      <c r="HOQ907" s="337"/>
      <c r="HOR907" s="337"/>
      <c r="HOS907" s="337"/>
      <c r="HOT907" s="337"/>
      <c r="HOU907" s="337"/>
      <c r="HOV907" s="337"/>
      <c r="HOW907" s="337"/>
      <c r="HOX907" s="337"/>
      <c r="HOY907" s="337"/>
      <c r="HOZ907" s="337"/>
      <c r="HPA907" s="337"/>
      <c r="HPB907" s="337"/>
      <c r="HPC907" s="337"/>
      <c r="HPD907" s="337"/>
      <c r="HPE907" s="337"/>
      <c r="HPF907" s="337"/>
      <c r="HPG907" s="337"/>
      <c r="HPH907" s="337"/>
      <c r="HPI907" s="337"/>
      <c r="HPJ907" s="337"/>
      <c r="HPK907" s="337"/>
      <c r="HPL907" s="337"/>
      <c r="HPM907" s="337"/>
      <c r="HPN907" s="337"/>
      <c r="HPO907" s="337"/>
      <c r="HPP907" s="337"/>
      <c r="HPQ907" s="337"/>
      <c r="HPR907" s="337"/>
      <c r="HPS907" s="337"/>
      <c r="HPT907" s="337"/>
      <c r="HPU907" s="337"/>
      <c r="HPV907" s="337"/>
      <c r="HPW907" s="337"/>
      <c r="HPX907" s="337"/>
      <c r="HPY907" s="337"/>
      <c r="HPZ907" s="337"/>
      <c r="HQA907" s="337"/>
      <c r="HQB907" s="337"/>
      <c r="HQC907" s="337"/>
      <c r="HQD907" s="337"/>
      <c r="HQE907" s="337"/>
      <c r="HQF907" s="337"/>
      <c r="HQG907" s="337"/>
      <c r="HQH907" s="337"/>
      <c r="HQI907" s="337"/>
      <c r="HQJ907" s="337"/>
      <c r="HQK907" s="337"/>
      <c r="HQL907" s="337"/>
      <c r="HQM907" s="337"/>
      <c r="HQN907" s="337"/>
      <c r="HQO907" s="337"/>
      <c r="HQP907" s="337"/>
      <c r="HQQ907" s="337"/>
      <c r="HQR907" s="337"/>
      <c r="HQS907" s="337"/>
      <c r="HQT907" s="337"/>
      <c r="HQU907" s="337"/>
      <c r="HQV907" s="337"/>
      <c r="HQW907" s="337"/>
      <c r="HQX907" s="337"/>
      <c r="HQY907" s="337"/>
      <c r="HQZ907" s="337"/>
      <c r="HRA907" s="337"/>
      <c r="HRB907" s="337"/>
      <c r="HRC907" s="337"/>
      <c r="HRD907" s="337"/>
      <c r="HRE907" s="337"/>
      <c r="HRF907" s="337"/>
      <c r="HRG907" s="337"/>
      <c r="HRH907" s="337"/>
      <c r="HRI907" s="337"/>
      <c r="HRJ907" s="337"/>
      <c r="HRK907" s="337"/>
      <c r="HRL907" s="337"/>
      <c r="HRM907" s="337"/>
      <c r="HRN907" s="337"/>
      <c r="HRO907" s="337"/>
      <c r="HRP907" s="337"/>
      <c r="HRQ907" s="337"/>
      <c r="HRR907" s="337"/>
      <c r="HRS907" s="337"/>
      <c r="HRT907" s="337"/>
      <c r="HRU907" s="337"/>
      <c r="HRV907" s="337"/>
      <c r="HRW907" s="337"/>
      <c r="HRX907" s="337"/>
      <c r="HRY907" s="337"/>
      <c r="HRZ907" s="337"/>
      <c r="HSA907" s="337"/>
      <c r="HSB907" s="337"/>
      <c r="HSC907" s="337"/>
      <c r="HSD907" s="337"/>
      <c r="HSE907" s="337"/>
      <c r="HSF907" s="337"/>
      <c r="HSG907" s="337"/>
      <c r="HSH907" s="337"/>
      <c r="HSI907" s="337"/>
      <c r="HSJ907" s="337"/>
      <c r="HSK907" s="337"/>
      <c r="HSL907" s="337"/>
      <c r="HSM907" s="337"/>
      <c r="HSN907" s="337"/>
      <c r="HSO907" s="337"/>
      <c r="HSP907" s="337"/>
      <c r="HSQ907" s="337"/>
      <c r="HSR907" s="337"/>
      <c r="HSS907" s="337"/>
      <c r="HST907" s="337"/>
      <c r="HSU907" s="337"/>
      <c r="HSV907" s="337"/>
      <c r="HSW907" s="337"/>
      <c r="HSX907" s="337"/>
      <c r="HSY907" s="337"/>
      <c r="HSZ907" s="337"/>
      <c r="HTA907" s="337"/>
      <c r="HTB907" s="337"/>
      <c r="HTC907" s="337"/>
      <c r="HTD907" s="337"/>
      <c r="HTE907" s="337"/>
      <c r="HTF907" s="337"/>
      <c r="HTG907" s="337"/>
      <c r="HTH907" s="337"/>
      <c r="HTI907" s="337"/>
      <c r="HTJ907" s="337"/>
      <c r="HTK907" s="337"/>
      <c r="HTL907" s="337"/>
      <c r="HTM907" s="337"/>
      <c r="HTN907" s="337"/>
      <c r="HTO907" s="337"/>
      <c r="HTP907" s="337"/>
      <c r="HTQ907" s="337"/>
      <c r="HTR907" s="337"/>
      <c r="HTS907" s="337"/>
      <c r="HTT907" s="337"/>
      <c r="HTU907" s="337"/>
      <c r="HTV907" s="337"/>
      <c r="HTW907" s="337"/>
      <c r="HTX907" s="337"/>
      <c r="HTY907" s="337"/>
      <c r="HTZ907" s="337"/>
      <c r="HUA907" s="337"/>
      <c r="HUB907" s="337"/>
      <c r="HUC907" s="337"/>
      <c r="HUD907" s="337"/>
      <c r="HUE907" s="337"/>
      <c r="HUF907" s="337"/>
      <c r="HUG907" s="337"/>
      <c r="HUH907" s="337"/>
      <c r="HUI907" s="337"/>
      <c r="HUJ907" s="337"/>
      <c r="HUK907" s="337"/>
      <c r="HUL907" s="337"/>
      <c r="HUM907" s="337"/>
      <c r="HUN907" s="337"/>
      <c r="HUO907" s="337"/>
      <c r="HUP907" s="337"/>
      <c r="HUQ907" s="337"/>
      <c r="HUR907" s="337"/>
      <c r="HUS907" s="337"/>
      <c r="HUT907" s="337"/>
      <c r="HUU907" s="337"/>
      <c r="HUV907" s="337"/>
      <c r="HUW907" s="337"/>
      <c r="HUX907" s="337"/>
      <c r="HUY907" s="337"/>
      <c r="HUZ907" s="337"/>
      <c r="HVA907" s="337"/>
      <c r="HVB907" s="337"/>
      <c r="HVC907" s="337"/>
      <c r="HVD907" s="337"/>
      <c r="HVE907" s="337"/>
      <c r="HVF907" s="337"/>
      <c r="HVG907" s="337"/>
      <c r="HVH907" s="337"/>
      <c r="HVI907" s="337"/>
      <c r="HVJ907" s="337"/>
      <c r="HVK907" s="337"/>
      <c r="HVL907" s="337"/>
      <c r="HVM907" s="337"/>
      <c r="HVN907" s="337"/>
      <c r="HVO907" s="337"/>
      <c r="HVP907" s="337"/>
      <c r="HVQ907" s="337"/>
      <c r="HVR907" s="337"/>
      <c r="HVS907" s="337"/>
      <c r="HVT907" s="337"/>
      <c r="HVU907" s="337"/>
      <c r="HVV907" s="337"/>
      <c r="HVW907" s="337"/>
      <c r="HVX907" s="337"/>
      <c r="HVY907" s="337"/>
      <c r="HVZ907" s="337"/>
      <c r="HWA907" s="337"/>
      <c r="HWB907" s="337"/>
      <c r="HWC907" s="337"/>
      <c r="HWD907" s="337"/>
      <c r="HWE907" s="337"/>
      <c r="HWF907" s="337"/>
      <c r="HWG907" s="337"/>
      <c r="HWH907" s="337"/>
      <c r="HWI907" s="337"/>
      <c r="HWJ907" s="337"/>
      <c r="HWK907" s="337"/>
      <c r="HWL907" s="337"/>
      <c r="HWM907" s="337"/>
      <c r="HWN907" s="337"/>
      <c r="HWO907" s="337"/>
      <c r="HWP907" s="337"/>
      <c r="HWQ907" s="337"/>
      <c r="HWR907" s="337"/>
      <c r="HWS907" s="337"/>
      <c r="HWT907" s="337"/>
      <c r="HWU907" s="337"/>
      <c r="HWV907" s="337"/>
      <c r="HWW907" s="337"/>
      <c r="HWX907" s="337"/>
      <c r="HWY907" s="337"/>
      <c r="HWZ907" s="337"/>
      <c r="HXA907" s="337"/>
      <c r="HXB907" s="337"/>
      <c r="HXC907" s="337"/>
      <c r="HXD907" s="337"/>
      <c r="HXE907" s="337"/>
      <c r="HXF907" s="337"/>
      <c r="HXG907" s="337"/>
      <c r="HXH907" s="337"/>
      <c r="HXI907" s="337"/>
      <c r="HXJ907" s="337"/>
      <c r="HXK907" s="337"/>
      <c r="HXL907" s="337"/>
      <c r="HXM907" s="337"/>
      <c r="HXN907" s="337"/>
      <c r="HXO907" s="337"/>
      <c r="HXP907" s="337"/>
      <c r="HXQ907" s="337"/>
      <c r="HXR907" s="337"/>
      <c r="HXS907" s="337"/>
      <c r="HXT907" s="337"/>
      <c r="HXU907" s="337"/>
      <c r="HXV907" s="337"/>
      <c r="HXW907" s="337"/>
      <c r="HXX907" s="337"/>
      <c r="HXY907" s="337"/>
      <c r="HXZ907" s="337"/>
      <c r="HYA907" s="337"/>
      <c r="HYB907" s="337"/>
      <c r="HYC907" s="337"/>
      <c r="HYD907" s="337"/>
      <c r="HYE907" s="337"/>
      <c r="HYF907" s="337"/>
      <c r="HYG907" s="337"/>
      <c r="HYH907" s="337"/>
      <c r="HYI907" s="337"/>
      <c r="HYJ907" s="337"/>
      <c r="HYK907" s="337"/>
      <c r="HYL907" s="337"/>
      <c r="HYM907" s="337"/>
      <c r="HYN907" s="337"/>
      <c r="HYO907" s="337"/>
      <c r="HYP907" s="337"/>
      <c r="HYQ907" s="337"/>
      <c r="HYR907" s="337"/>
      <c r="HYS907" s="337"/>
      <c r="HYT907" s="337"/>
      <c r="HYU907" s="337"/>
      <c r="HYV907" s="337"/>
      <c r="HYW907" s="337"/>
      <c r="HYX907" s="337"/>
      <c r="HYY907" s="337"/>
      <c r="HYZ907" s="337"/>
      <c r="HZA907" s="337"/>
      <c r="HZB907" s="337"/>
      <c r="HZC907" s="337"/>
      <c r="HZD907" s="337"/>
      <c r="HZE907" s="337"/>
      <c r="HZF907" s="337"/>
      <c r="HZG907" s="337"/>
      <c r="HZH907" s="337"/>
      <c r="HZI907" s="337"/>
      <c r="HZJ907" s="337"/>
      <c r="HZK907" s="337"/>
      <c r="HZL907" s="337"/>
      <c r="HZM907" s="337"/>
      <c r="HZN907" s="337"/>
      <c r="HZO907" s="337"/>
      <c r="HZP907" s="337"/>
      <c r="HZQ907" s="337"/>
      <c r="HZR907" s="337"/>
      <c r="HZS907" s="337"/>
      <c r="HZT907" s="337"/>
      <c r="HZU907" s="337"/>
      <c r="HZV907" s="337"/>
      <c r="HZW907" s="337"/>
      <c r="HZX907" s="337"/>
      <c r="HZY907" s="337"/>
      <c r="HZZ907" s="337"/>
      <c r="IAA907" s="337"/>
      <c r="IAB907" s="337"/>
      <c r="IAC907" s="337"/>
      <c r="IAD907" s="337"/>
      <c r="IAE907" s="337"/>
      <c r="IAF907" s="337"/>
      <c r="IAG907" s="337"/>
      <c r="IAH907" s="337"/>
      <c r="IAI907" s="337"/>
      <c r="IAJ907" s="337"/>
      <c r="IAK907" s="337"/>
      <c r="IAL907" s="337"/>
      <c r="IAM907" s="337"/>
      <c r="IAN907" s="337"/>
      <c r="IAO907" s="337"/>
      <c r="IAP907" s="337"/>
      <c r="IAQ907" s="337"/>
      <c r="IAR907" s="337"/>
      <c r="IAS907" s="337"/>
      <c r="IAT907" s="337"/>
      <c r="IAU907" s="337"/>
      <c r="IAV907" s="337"/>
      <c r="IAW907" s="337"/>
      <c r="IAX907" s="337"/>
      <c r="IAY907" s="337"/>
      <c r="IAZ907" s="337"/>
      <c r="IBA907" s="337"/>
      <c r="IBB907" s="337"/>
      <c r="IBC907" s="337"/>
      <c r="IBD907" s="337"/>
      <c r="IBE907" s="337"/>
      <c r="IBF907" s="337"/>
      <c r="IBG907" s="337"/>
      <c r="IBH907" s="337"/>
      <c r="IBI907" s="337"/>
      <c r="IBJ907" s="337"/>
      <c r="IBK907" s="337"/>
      <c r="IBL907" s="337"/>
      <c r="IBM907" s="337"/>
      <c r="IBN907" s="337"/>
      <c r="IBO907" s="337"/>
      <c r="IBP907" s="337"/>
      <c r="IBQ907" s="337"/>
      <c r="IBR907" s="337"/>
      <c r="IBS907" s="337"/>
      <c r="IBT907" s="337"/>
      <c r="IBU907" s="337"/>
      <c r="IBV907" s="337"/>
      <c r="IBW907" s="337"/>
      <c r="IBX907" s="337"/>
      <c r="IBY907" s="337"/>
      <c r="IBZ907" s="337"/>
      <c r="ICA907" s="337"/>
      <c r="ICB907" s="337"/>
      <c r="ICC907" s="337"/>
      <c r="ICD907" s="337"/>
      <c r="ICE907" s="337"/>
      <c r="ICF907" s="337"/>
      <c r="ICG907" s="337"/>
      <c r="ICH907" s="337"/>
      <c r="ICI907" s="337"/>
      <c r="ICJ907" s="337"/>
      <c r="ICK907" s="337"/>
      <c r="ICL907" s="337"/>
      <c r="ICM907" s="337"/>
      <c r="ICN907" s="337"/>
      <c r="ICO907" s="337"/>
      <c r="ICP907" s="337"/>
      <c r="ICQ907" s="337"/>
      <c r="ICR907" s="337"/>
      <c r="ICS907" s="337"/>
      <c r="ICT907" s="337"/>
      <c r="ICU907" s="337"/>
      <c r="ICV907" s="337"/>
      <c r="ICW907" s="337"/>
      <c r="ICX907" s="337"/>
      <c r="ICY907" s="337"/>
      <c r="ICZ907" s="337"/>
      <c r="IDA907" s="337"/>
      <c r="IDB907" s="337"/>
      <c r="IDC907" s="337"/>
      <c r="IDD907" s="337"/>
      <c r="IDE907" s="337"/>
      <c r="IDF907" s="337"/>
      <c r="IDG907" s="337"/>
      <c r="IDH907" s="337"/>
      <c r="IDI907" s="337"/>
      <c r="IDJ907" s="337"/>
      <c r="IDK907" s="337"/>
      <c r="IDL907" s="337"/>
      <c r="IDM907" s="337"/>
      <c r="IDN907" s="337"/>
      <c r="IDO907" s="337"/>
      <c r="IDP907" s="337"/>
      <c r="IDQ907" s="337"/>
      <c r="IDR907" s="337"/>
      <c r="IDS907" s="337"/>
      <c r="IDT907" s="337"/>
      <c r="IDU907" s="337"/>
      <c r="IDV907" s="337"/>
      <c r="IDW907" s="337"/>
      <c r="IDX907" s="337"/>
      <c r="IDY907" s="337"/>
      <c r="IDZ907" s="337"/>
      <c r="IEA907" s="337"/>
      <c r="IEB907" s="337"/>
      <c r="IEC907" s="337"/>
      <c r="IED907" s="337"/>
      <c r="IEE907" s="337"/>
      <c r="IEF907" s="337"/>
      <c r="IEG907" s="337"/>
      <c r="IEH907" s="337"/>
      <c r="IEI907" s="337"/>
      <c r="IEJ907" s="337"/>
      <c r="IEK907" s="337"/>
      <c r="IEL907" s="337"/>
      <c r="IEM907" s="337"/>
      <c r="IEN907" s="337"/>
      <c r="IEO907" s="337"/>
      <c r="IEP907" s="337"/>
      <c r="IEQ907" s="337"/>
      <c r="IER907" s="337"/>
      <c r="IES907" s="337"/>
      <c r="IET907" s="337"/>
      <c r="IEU907" s="337"/>
      <c r="IEV907" s="337"/>
      <c r="IEW907" s="337"/>
      <c r="IEX907" s="337"/>
      <c r="IEY907" s="337"/>
      <c r="IEZ907" s="337"/>
      <c r="IFA907" s="337"/>
      <c r="IFB907" s="337"/>
      <c r="IFC907" s="337"/>
      <c r="IFD907" s="337"/>
      <c r="IFE907" s="337"/>
      <c r="IFF907" s="337"/>
      <c r="IFG907" s="337"/>
      <c r="IFH907" s="337"/>
      <c r="IFI907" s="337"/>
      <c r="IFJ907" s="337"/>
      <c r="IFK907" s="337"/>
      <c r="IFL907" s="337"/>
      <c r="IFM907" s="337"/>
      <c r="IFN907" s="337"/>
      <c r="IFO907" s="337"/>
      <c r="IFP907" s="337"/>
      <c r="IFQ907" s="337"/>
      <c r="IFR907" s="337"/>
      <c r="IFS907" s="337"/>
      <c r="IFT907" s="337"/>
      <c r="IFU907" s="337"/>
      <c r="IFV907" s="337"/>
      <c r="IFW907" s="337"/>
      <c r="IFX907" s="337"/>
      <c r="IFY907" s="337"/>
      <c r="IFZ907" s="337"/>
      <c r="IGA907" s="337"/>
      <c r="IGB907" s="337"/>
      <c r="IGC907" s="337"/>
      <c r="IGD907" s="337"/>
      <c r="IGE907" s="337"/>
      <c r="IGF907" s="337"/>
      <c r="IGG907" s="337"/>
      <c r="IGH907" s="337"/>
      <c r="IGI907" s="337"/>
      <c r="IGJ907" s="337"/>
      <c r="IGK907" s="337"/>
      <c r="IGL907" s="337"/>
      <c r="IGM907" s="337"/>
      <c r="IGN907" s="337"/>
      <c r="IGO907" s="337"/>
      <c r="IGP907" s="337"/>
      <c r="IGQ907" s="337"/>
      <c r="IGR907" s="337"/>
      <c r="IGS907" s="337"/>
      <c r="IGT907" s="337"/>
      <c r="IGU907" s="337"/>
      <c r="IGV907" s="337"/>
      <c r="IGW907" s="337"/>
      <c r="IGX907" s="337"/>
      <c r="IGY907" s="337"/>
      <c r="IGZ907" s="337"/>
      <c r="IHA907" s="337"/>
      <c r="IHB907" s="337"/>
      <c r="IHC907" s="337"/>
      <c r="IHD907" s="337"/>
      <c r="IHE907" s="337"/>
      <c r="IHF907" s="337"/>
      <c r="IHG907" s="337"/>
      <c r="IHH907" s="337"/>
      <c r="IHI907" s="337"/>
      <c r="IHJ907" s="337"/>
      <c r="IHK907" s="337"/>
      <c r="IHL907" s="337"/>
      <c r="IHM907" s="337"/>
      <c r="IHN907" s="337"/>
      <c r="IHO907" s="337"/>
      <c r="IHP907" s="337"/>
      <c r="IHQ907" s="337"/>
      <c r="IHR907" s="337"/>
      <c r="IHS907" s="337"/>
      <c r="IHT907" s="337"/>
      <c r="IHU907" s="337"/>
      <c r="IHV907" s="337"/>
      <c r="IHW907" s="337"/>
      <c r="IHX907" s="337"/>
      <c r="IHY907" s="337"/>
      <c r="IHZ907" s="337"/>
      <c r="IIA907" s="337"/>
      <c r="IIB907" s="337"/>
      <c r="IIC907" s="337"/>
      <c r="IID907" s="337"/>
      <c r="IIE907" s="337"/>
      <c r="IIF907" s="337"/>
      <c r="IIG907" s="337"/>
      <c r="IIH907" s="337"/>
      <c r="III907" s="337"/>
      <c r="IIJ907" s="337"/>
      <c r="IIK907" s="337"/>
      <c r="IIL907" s="337"/>
      <c r="IIM907" s="337"/>
      <c r="IIN907" s="337"/>
      <c r="IIO907" s="337"/>
      <c r="IIP907" s="337"/>
      <c r="IIQ907" s="337"/>
      <c r="IIR907" s="337"/>
      <c r="IIS907" s="337"/>
      <c r="IIT907" s="337"/>
      <c r="IIU907" s="337"/>
      <c r="IIV907" s="337"/>
      <c r="IIW907" s="337"/>
      <c r="IIX907" s="337"/>
      <c r="IIY907" s="337"/>
      <c r="IIZ907" s="337"/>
      <c r="IJA907" s="337"/>
      <c r="IJB907" s="337"/>
      <c r="IJC907" s="337"/>
      <c r="IJD907" s="337"/>
      <c r="IJE907" s="337"/>
      <c r="IJF907" s="337"/>
      <c r="IJG907" s="337"/>
      <c r="IJH907" s="337"/>
      <c r="IJI907" s="337"/>
      <c r="IJJ907" s="337"/>
      <c r="IJK907" s="337"/>
      <c r="IJL907" s="337"/>
      <c r="IJM907" s="337"/>
      <c r="IJN907" s="337"/>
      <c r="IJO907" s="337"/>
      <c r="IJP907" s="337"/>
      <c r="IJQ907" s="337"/>
      <c r="IJR907" s="337"/>
      <c r="IJS907" s="337"/>
      <c r="IJT907" s="337"/>
      <c r="IJU907" s="337"/>
      <c r="IJV907" s="337"/>
      <c r="IJW907" s="337"/>
      <c r="IJX907" s="337"/>
      <c r="IJY907" s="337"/>
      <c r="IJZ907" s="337"/>
      <c r="IKA907" s="337"/>
      <c r="IKB907" s="337"/>
      <c r="IKC907" s="337"/>
      <c r="IKD907" s="337"/>
      <c r="IKE907" s="337"/>
      <c r="IKF907" s="337"/>
      <c r="IKG907" s="337"/>
      <c r="IKH907" s="337"/>
      <c r="IKI907" s="337"/>
      <c r="IKJ907" s="337"/>
      <c r="IKK907" s="337"/>
      <c r="IKL907" s="337"/>
      <c r="IKM907" s="337"/>
      <c r="IKN907" s="337"/>
      <c r="IKO907" s="337"/>
      <c r="IKP907" s="337"/>
      <c r="IKQ907" s="337"/>
      <c r="IKR907" s="337"/>
      <c r="IKS907" s="337"/>
      <c r="IKT907" s="337"/>
      <c r="IKU907" s="337"/>
      <c r="IKV907" s="337"/>
      <c r="IKW907" s="337"/>
      <c r="IKX907" s="337"/>
      <c r="IKY907" s="337"/>
      <c r="IKZ907" s="337"/>
      <c r="ILA907" s="337"/>
      <c r="ILB907" s="337"/>
      <c r="ILC907" s="337"/>
      <c r="ILD907" s="337"/>
      <c r="ILE907" s="337"/>
      <c r="ILF907" s="337"/>
      <c r="ILG907" s="337"/>
      <c r="ILH907" s="337"/>
      <c r="ILI907" s="337"/>
      <c r="ILJ907" s="337"/>
      <c r="ILK907" s="337"/>
      <c r="ILL907" s="337"/>
      <c r="ILM907" s="337"/>
      <c r="ILN907" s="337"/>
      <c r="ILO907" s="337"/>
      <c r="ILP907" s="337"/>
      <c r="ILQ907" s="337"/>
      <c r="ILR907" s="337"/>
      <c r="ILS907" s="337"/>
      <c r="ILT907" s="337"/>
      <c r="ILU907" s="337"/>
      <c r="ILV907" s="337"/>
      <c r="ILW907" s="337"/>
      <c r="ILX907" s="337"/>
      <c r="ILY907" s="337"/>
      <c r="ILZ907" s="337"/>
      <c r="IMA907" s="337"/>
      <c r="IMB907" s="337"/>
      <c r="IMC907" s="337"/>
      <c r="IMD907" s="337"/>
      <c r="IME907" s="337"/>
      <c r="IMF907" s="337"/>
      <c r="IMG907" s="337"/>
      <c r="IMH907" s="337"/>
      <c r="IMI907" s="337"/>
      <c r="IMJ907" s="337"/>
      <c r="IMK907" s="337"/>
      <c r="IML907" s="337"/>
      <c r="IMM907" s="337"/>
      <c r="IMN907" s="337"/>
      <c r="IMO907" s="337"/>
      <c r="IMP907" s="337"/>
      <c r="IMQ907" s="337"/>
      <c r="IMR907" s="337"/>
      <c r="IMS907" s="337"/>
      <c r="IMT907" s="337"/>
      <c r="IMU907" s="337"/>
      <c r="IMV907" s="337"/>
      <c r="IMW907" s="337"/>
      <c r="IMX907" s="337"/>
      <c r="IMY907" s="337"/>
      <c r="IMZ907" s="337"/>
      <c r="INA907" s="337"/>
      <c r="INB907" s="337"/>
      <c r="INC907" s="337"/>
      <c r="IND907" s="337"/>
      <c r="INE907" s="337"/>
      <c r="INF907" s="337"/>
      <c r="ING907" s="337"/>
      <c r="INH907" s="337"/>
      <c r="INI907" s="337"/>
      <c r="INJ907" s="337"/>
      <c r="INK907" s="337"/>
      <c r="INL907" s="337"/>
      <c r="INM907" s="337"/>
      <c r="INN907" s="337"/>
      <c r="INO907" s="337"/>
      <c r="INP907" s="337"/>
      <c r="INQ907" s="337"/>
      <c r="INR907" s="337"/>
      <c r="INS907" s="337"/>
      <c r="INT907" s="337"/>
      <c r="INU907" s="337"/>
      <c r="INV907" s="337"/>
      <c r="INW907" s="337"/>
      <c r="INX907" s="337"/>
      <c r="INY907" s="337"/>
      <c r="INZ907" s="337"/>
      <c r="IOA907" s="337"/>
      <c r="IOB907" s="337"/>
      <c r="IOC907" s="337"/>
      <c r="IOD907" s="337"/>
      <c r="IOE907" s="337"/>
      <c r="IOF907" s="337"/>
      <c r="IOG907" s="337"/>
      <c r="IOH907" s="337"/>
      <c r="IOI907" s="337"/>
      <c r="IOJ907" s="337"/>
      <c r="IOK907" s="337"/>
      <c r="IOL907" s="337"/>
      <c r="IOM907" s="337"/>
      <c r="ION907" s="337"/>
      <c r="IOO907" s="337"/>
      <c r="IOP907" s="337"/>
      <c r="IOQ907" s="337"/>
      <c r="IOR907" s="337"/>
      <c r="IOS907" s="337"/>
      <c r="IOT907" s="337"/>
      <c r="IOU907" s="337"/>
      <c r="IOV907" s="337"/>
      <c r="IOW907" s="337"/>
      <c r="IOX907" s="337"/>
      <c r="IOY907" s="337"/>
      <c r="IOZ907" s="337"/>
      <c r="IPA907" s="337"/>
      <c r="IPB907" s="337"/>
      <c r="IPC907" s="337"/>
      <c r="IPD907" s="337"/>
      <c r="IPE907" s="337"/>
      <c r="IPF907" s="337"/>
      <c r="IPG907" s="337"/>
      <c r="IPH907" s="337"/>
      <c r="IPI907" s="337"/>
      <c r="IPJ907" s="337"/>
      <c r="IPK907" s="337"/>
      <c r="IPL907" s="337"/>
      <c r="IPM907" s="337"/>
      <c r="IPN907" s="337"/>
      <c r="IPO907" s="337"/>
      <c r="IPP907" s="337"/>
      <c r="IPQ907" s="337"/>
      <c r="IPR907" s="337"/>
      <c r="IPS907" s="337"/>
      <c r="IPT907" s="337"/>
      <c r="IPU907" s="337"/>
      <c r="IPV907" s="337"/>
      <c r="IPW907" s="337"/>
      <c r="IPX907" s="337"/>
      <c r="IPY907" s="337"/>
      <c r="IPZ907" s="337"/>
      <c r="IQA907" s="337"/>
      <c r="IQB907" s="337"/>
      <c r="IQC907" s="337"/>
      <c r="IQD907" s="337"/>
      <c r="IQE907" s="337"/>
      <c r="IQF907" s="337"/>
      <c r="IQG907" s="337"/>
      <c r="IQH907" s="337"/>
      <c r="IQI907" s="337"/>
      <c r="IQJ907" s="337"/>
      <c r="IQK907" s="337"/>
      <c r="IQL907" s="337"/>
      <c r="IQM907" s="337"/>
      <c r="IQN907" s="337"/>
      <c r="IQO907" s="337"/>
      <c r="IQP907" s="337"/>
      <c r="IQQ907" s="337"/>
      <c r="IQR907" s="337"/>
      <c r="IQS907" s="337"/>
      <c r="IQT907" s="337"/>
      <c r="IQU907" s="337"/>
      <c r="IQV907" s="337"/>
      <c r="IQW907" s="337"/>
      <c r="IQX907" s="337"/>
      <c r="IQY907" s="337"/>
      <c r="IQZ907" s="337"/>
      <c r="IRA907" s="337"/>
      <c r="IRB907" s="337"/>
      <c r="IRC907" s="337"/>
      <c r="IRD907" s="337"/>
      <c r="IRE907" s="337"/>
      <c r="IRF907" s="337"/>
      <c r="IRG907" s="337"/>
      <c r="IRH907" s="337"/>
      <c r="IRI907" s="337"/>
      <c r="IRJ907" s="337"/>
      <c r="IRK907" s="337"/>
      <c r="IRL907" s="337"/>
      <c r="IRM907" s="337"/>
      <c r="IRN907" s="337"/>
      <c r="IRO907" s="337"/>
      <c r="IRP907" s="337"/>
      <c r="IRQ907" s="337"/>
      <c r="IRR907" s="337"/>
      <c r="IRS907" s="337"/>
      <c r="IRT907" s="337"/>
      <c r="IRU907" s="337"/>
      <c r="IRV907" s="337"/>
      <c r="IRW907" s="337"/>
      <c r="IRX907" s="337"/>
      <c r="IRY907" s="337"/>
      <c r="IRZ907" s="337"/>
      <c r="ISA907" s="337"/>
      <c r="ISB907" s="337"/>
      <c r="ISC907" s="337"/>
      <c r="ISD907" s="337"/>
      <c r="ISE907" s="337"/>
      <c r="ISF907" s="337"/>
      <c r="ISG907" s="337"/>
      <c r="ISH907" s="337"/>
      <c r="ISI907" s="337"/>
      <c r="ISJ907" s="337"/>
      <c r="ISK907" s="337"/>
      <c r="ISL907" s="337"/>
      <c r="ISM907" s="337"/>
      <c r="ISN907" s="337"/>
      <c r="ISO907" s="337"/>
      <c r="ISP907" s="337"/>
      <c r="ISQ907" s="337"/>
      <c r="ISR907" s="337"/>
      <c r="ISS907" s="337"/>
      <c r="IST907" s="337"/>
      <c r="ISU907" s="337"/>
      <c r="ISV907" s="337"/>
      <c r="ISW907" s="337"/>
      <c r="ISX907" s="337"/>
      <c r="ISY907" s="337"/>
      <c r="ISZ907" s="337"/>
      <c r="ITA907" s="337"/>
      <c r="ITB907" s="337"/>
      <c r="ITC907" s="337"/>
      <c r="ITD907" s="337"/>
      <c r="ITE907" s="337"/>
      <c r="ITF907" s="337"/>
      <c r="ITG907" s="337"/>
      <c r="ITH907" s="337"/>
      <c r="ITI907" s="337"/>
      <c r="ITJ907" s="337"/>
      <c r="ITK907" s="337"/>
      <c r="ITL907" s="337"/>
      <c r="ITM907" s="337"/>
      <c r="ITN907" s="337"/>
      <c r="ITO907" s="337"/>
      <c r="ITP907" s="337"/>
      <c r="ITQ907" s="337"/>
      <c r="ITR907" s="337"/>
      <c r="ITS907" s="337"/>
      <c r="ITT907" s="337"/>
      <c r="ITU907" s="337"/>
      <c r="ITV907" s="337"/>
      <c r="ITW907" s="337"/>
      <c r="ITX907" s="337"/>
      <c r="ITY907" s="337"/>
      <c r="ITZ907" s="337"/>
      <c r="IUA907" s="337"/>
      <c r="IUB907" s="337"/>
      <c r="IUC907" s="337"/>
      <c r="IUD907" s="337"/>
      <c r="IUE907" s="337"/>
      <c r="IUF907" s="337"/>
      <c r="IUG907" s="337"/>
      <c r="IUH907" s="337"/>
      <c r="IUI907" s="337"/>
      <c r="IUJ907" s="337"/>
      <c r="IUK907" s="337"/>
      <c r="IUL907" s="337"/>
      <c r="IUM907" s="337"/>
      <c r="IUN907" s="337"/>
      <c r="IUO907" s="337"/>
      <c r="IUP907" s="337"/>
      <c r="IUQ907" s="337"/>
      <c r="IUR907" s="337"/>
      <c r="IUS907" s="337"/>
      <c r="IUT907" s="337"/>
      <c r="IUU907" s="337"/>
      <c r="IUV907" s="337"/>
      <c r="IUW907" s="337"/>
      <c r="IUX907" s="337"/>
      <c r="IUY907" s="337"/>
      <c r="IUZ907" s="337"/>
      <c r="IVA907" s="337"/>
      <c r="IVB907" s="337"/>
      <c r="IVC907" s="337"/>
      <c r="IVD907" s="337"/>
      <c r="IVE907" s="337"/>
      <c r="IVF907" s="337"/>
      <c r="IVG907" s="337"/>
      <c r="IVH907" s="337"/>
      <c r="IVI907" s="337"/>
      <c r="IVJ907" s="337"/>
      <c r="IVK907" s="337"/>
      <c r="IVL907" s="337"/>
      <c r="IVM907" s="337"/>
      <c r="IVN907" s="337"/>
      <c r="IVO907" s="337"/>
      <c r="IVP907" s="337"/>
      <c r="IVQ907" s="337"/>
      <c r="IVR907" s="337"/>
      <c r="IVS907" s="337"/>
      <c r="IVT907" s="337"/>
      <c r="IVU907" s="337"/>
      <c r="IVV907" s="337"/>
      <c r="IVW907" s="337"/>
      <c r="IVX907" s="337"/>
      <c r="IVY907" s="337"/>
      <c r="IVZ907" s="337"/>
      <c r="IWA907" s="337"/>
      <c r="IWB907" s="337"/>
      <c r="IWC907" s="337"/>
      <c r="IWD907" s="337"/>
      <c r="IWE907" s="337"/>
      <c r="IWF907" s="337"/>
      <c r="IWG907" s="337"/>
      <c r="IWH907" s="337"/>
      <c r="IWI907" s="337"/>
      <c r="IWJ907" s="337"/>
      <c r="IWK907" s="337"/>
      <c r="IWL907" s="337"/>
      <c r="IWM907" s="337"/>
      <c r="IWN907" s="337"/>
      <c r="IWO907" s="337"/>
      <c r="IWP907" s="337"/>
      <c r="IWQ907" s="337"/>
      <c r="IWR907" s="337"/>
      <c r="IWS907" s="337"/>
      <c r="IWT907" s="337"/>
      <c r="IWU907" s="337"/>
      <c r="IWV907" s="337"/>
      <c r="IWW907" s="337"/>
      <c r="IWX907" s="337"/>
      <c r="IWY907" s="337"/>
      <c r="IWZ907" s="337"/>
      <c r="IXA907" s="337"/>
      <c r="IXB907" s="337"/>
      <c r="IXC907" s="337"/>
      <c r="IXD907" s="337"/>
      <c r="IXE907" s="337"/>
      <c r="IXF907" s="337"/>
      <c r="IXG907" s="337"/>
      <c r="IXH907" s="337"/>
      <c r="IXI907" s="337"/>
      <c r="IXJ907" s="337"/>
      <c r="IXK907" s="337"/>
      <c r="IXL907" s="337"/>
      <c r="IXM907" s="337"/>
      <c r="IXN907" s="337"/>
      <c r="IXO907" s="337"/>
      <c r="IXP907" s="337"/>
      <c r="IXQ907" s="337"/>
      <c r="IXR907" s="337"/>
      <c r="IXS907" s="337"/>
      <c r="IXT907" s="337"/>
      <c r="IXU907" s="337"/>
      <c r="IXV907" s="337"/>
      <c r="IXW907" s="337"/>
      <c r="IXX907" s="337"/>
      <c r="IXY907" s="337"/>
      <c r="IXZ907" s="337"/>
      <c r="IYA907" s="337"/>
      <c r="IYB907" s="337"/>
      <c r="IYC907" s="337"/>
      <c r="IYD907" s="337"/>
      <c r="IYE907" s="337"/>
      <c r="IYF907" s="337"/>
      <c r="IYG907" s="337"/>
      <c r="IYH907" s="337"/>
      <c r="IYI907" s="337"/>
      <c r="IYJ907" s="337"/>
      <c r="IYK907" s="337"/>
      <c r="IYL907" s="337"/>
      <c r="IYM907" s="337"/>
      <c r="IYN907" s="337"/>
      <c r="IYO907" s="337"/>
      <c r="IYP907" s="337"/>
      <c r="IYQ907" s="337"/>
      <c r="IYR907" s="337"/>
      <c r="IYS907" s="337"/>
      <c r="IYT907" s="337"/>
      <c r="IYU907" s="337"/>
      <c r="IYV907" s="337"/>
      <c r="IYW907" s="337"/>
      <c r="IYX907" s="337"/>
      <c r="IYY907" s="337"/>
      <c r="IYZ907" s="337"/>
      <c r="IZA907" s="337"/>
      <c r="IZB907" s="337"/>
      <c r="IZC907" s="337"/>
      <c r="IZD907" s="337"/>
      <c r="IZE907" s="337"/>
      <c r="IZF907" s="337"/>
      <c r="IZG907" s="337"/>
      <c r="IZH907" s="337"/>
      <c r="IZI907" s="337"/>
      <c r="IZJ907" s="337"/>
      <c r="IZK907" s="337"/>
      <c r="IZL907" s="337"/>
      <c r="IZM907" s="337"/>
      <c r="IZN907" s="337"/>
      <c r="IZO907" s="337"/>
      <c r="IZP907" s="337"/>
      <c r="IZQ907" s="337"/>
      <c r="IZR907" s="337"/>
      <c r="IZS907" s="337"/>
      <c r="IZT907" s="337"/>
      <c r="IZU907" s="337"/>
      <c r="IZV907" s="337"/>
      <c r="IZW907" s="337"/>
      <c r="IZX907" s="337"/>
      <c r="IZY907" s="337"/>
      <c r="IZZ907" s="337"/>
      <c r="JAA907" s="337"/>
      <c r="JAB907" s="337"/>
      <c r="JAC907" s="337"/>
      <c r="JAD907" s="337"/>
      <c r="JAE907" s="337"/>
      <c r="JAF907" s="337"/>
      <c r="JAG907" s="337"/>
      <c r="JAH907" s="337"/>
      <c r="JAI907" s="337"/>
      <c r="JAJ907" s="337"/>
      <c r="JAK907" s="337"/>
      <c r="JAL907" s="337"/>
      <c r="JAM907" s="337"/>
      <c r="JAN907" s="337"/>
      <c r="JAO907" s="337"/>
      <c r="JAP907" s="337"/>
      <c r="JAQ907" s="337"/>
      <c r="JAR907" s="337"/>
      <c r="JAS907" s="337"/>
      <c r="JAT907" s="337"/>
      <c r="JAU907" s="337"/>
      <c r="JAV907" s="337"/>
      <c r="JAW907" s="337"/>
      <c r="JAX907" s="337"/>
      <c r="JAY907" s="337"/>
      <c r="JAZ907" s="337"/>
      <c r="JBA907" s="337"/>
      <c r="JBB907" s="337"/>
      <c r="JBC907" s="337"/>
      <c r="JBD907" s="337"/>
      <c r="JBE907" s="337"/>
      <c r="JBF907" s="337"/>
      <c r="JBG907" s="337"/>
      <c r="JBH907" s="337"/>
      <c r="JBI907" s="337"/>
      <c r="JBJ907" s="337"/>
      <c r="JBK907" s="337"/>
      <c r="JBL907" s="337"/>
      <c r="JBM907" s="337"/>
      <c r="JBN907" s="337"/>
      <c r="JBO907" s="337"/>
      <c r="JBP907" s="337"/>
      <c r="JBQ907" s="337"/>
      <c r="JBR907" s="337"/>
      <c r="JBS907" s="337"/>
      <c r="JBT907" s="337"/>
      <c r="JBU907" s="337"/>
      <c r="JBV907" s="337"/>
      <c r="JBW907" s="337"/>
      <c r="JBX907" s="337"/>
      <c r="JBY907" s="337"/>
      <c r="JBZ907" s="337"/>
      <c r="JCA907" s="337"/>
      <c r="JCB907" s="337"/>
      <c r="JCC907" s="337"/>
      <c r="JCD907" s="337"/>
      <c r="JCE907" s="337"/>
      <c r="JCF907" s="337"/>
      <c r="JCG907" s="337"/>
      <c r="JCH907" s="337"/>
      <c r="JCI907" s="337"/>
      <c r="JCJ907" s="337"/>
      <c r="JCK907" s="337"/>
      <c r="JCL907" s="337"/>
      <c r="JCM907" s="337"/>
      <c r="JCN907" s="337"/>
      <c r="JCO907" s="337"/>
      <c r="JCP907" s="337"/>
      <c r="JCQ907" s="337"/>
      <c r="JCR907" s="337"/>
      <c r="JCS907" s="337"/>
      <c r="JCT907" s="337"/>
      <c r="JCU907" s="337"/>
      <c r="JCV907" s="337"/>
      <c r="JCW907" s="337"/>
      <c r="JCX907" s="337"/>
      <c r="JCY907" s="337"/>
      <c r="JCZ907" s="337"/>
      <c r="JDA907" s="337"/>
      <c r="JDB907" s="337"/>
      <c r="JDC907" s="337"/>
      <c r="JDD907" s="337"/>
      <c r="JDE907" s="337"/>
      <c r="JDF907" s="337"/>
      <c r="JDG907" s="337"/>
      <c r="JDH907" s="337"/>
      <c r="JDI907" s="337"/>
      <c r="JDJ907" s="337"/>
      <c r="JDK907" s="337"/>
      <c r="JDL907" s="337"/>
      <c r="JDM907" s="337"/>
      <c r="JDN907" s="337"/>
      <c r="JDO907" s="337"/>
      <c r="JDP907" s="337"/>
      <c r="JDQ907" s="337"/>
      <c r="JDR907" s="337"/>
      <c r="JDS907" s="337"/>
      <c r="JDT907" s="337"/>
      <c r="JDU907" s="337"/>
      <c r="JDV907" s="337"/>
      <c r="JDW907" s="337"/>
      <c r="JDX907" s="337"/>
      <c r="JDY907" s="337"/>
      <c r="JDZ907" s="337"/>
      <c r="JEA907" s="337"/>
      <c r="JEB907" s="337"/>
      <c r="JEC907" s="337"/>
      <c r="JED907" s="337"/>
      <c r="JEE907" s="337"/>
      <c r="JEF907" s="337"/>
      <c r="JEG907" s="337"/>
      <c r="JEH907" s="337"/>
      <c r="JEI907" s="337"/>
      <c r="JEJ907" s="337"/>
      <c r="JEK907" s="337"/>
      <c r="JEL907" s="337"/>
      <c r="JEM907" s="337"/>
      <c r="JEN907" s="337"/>
      <c r="JEO907" s="337"/>
      <c r="JEP907" s="337"/>
      <c r="JEQ907" s="337"/>
      <c r="JER907" s="337"/>
      <c r="JES907" s="337"/>
      <c r="JET907" s="337"/>
      <c r="JEU907" s="337"/>
      <c r="JEV907" s="337"/>
      <c r="JEW907" s="337"/>
      <c r="JEX907" s="337"/>
      <c r="JEY907" s="337"/>
      <c r="JEZ907" s="337"/>
      <c r="JFA907" s="337"/>
      <c r="JFB907" s="337"/>
      <c r="JFC907" s="337"/>
      <c r="JFD907" s="337"/>
      <c r="JFE907" s="337"/>
      <c r="JFF907" s="337"/>
      <c r="JFG907" s="337"/>
      <c r="JFH907" s="337"/>
      <c r="JFI907" s="337"/>
      <c r="JFJ907" s="337"/>
      <c r="JFK907" s="337"/>
      <c r="JFL907" s="337"/>
      <c r="JFM907" s="337"/>
      <c r="JFN907" s="337"/>
      <c r="JFO907" s="337"/>
      <c r="JFP907" s="337"/>
      <c r="JFQ907" s="337"/>
      <c r="JFR907" s="337"/>
      <c r="JFS907" s="337"/>
      <c r="JFT907" s="337"/>
      <c r="JFU907" s="337"/>
      <c r="JFV907" s="337"/>
      <c r="JFW907" s="337"/>
      <c r="JFX907" s="337"/>
      <c r="JFY907" s="337"/>
      <c r="JFZ907" s="337"/>
      <c r="JGA907" s="337"/>
      <c r="JGB907" s="337"/>
      <c r="JGC907" s="337"/>
      <c r="JGD907" s="337"/>
      <c r="JGE907" s="337"/>
      <c r="JGF907" s="337"/>
      <c r="JGG907" s="337"/>
      <c r="JGH907" s="337"/>
      <c r="JGI907" s="337"/>
      <c r="JGJ907" s="337"/>
      <c r="JGK907" s="337"/>
      <c r="JGL907" s="337"/>
      <c r="JGM907" s="337"/>
      <c r="JGN907" s="337"/>
      <c r="JGO907" s="337"/>
      <c r="JGP907" s="337"/>
      <c r="JGQ907" s="337"/>
      <c r="JGR907" s="337"/>
      <c r="JGS907" s="337"/>
      <c r="JGT907" s="337"/>
      <c r="JGU907" s="337"/>
      <c r="JGV907" s="337"/>
      <c r="JGW907" s="337"/>
      <c r="JGX907" s="337"/>
      <c r="JGY907" s="337"/>
      <c r="JGZ907" s="337"/>
      <c r="JHA907" s="337"/>
      <c r="JHB907" s="337"/>
      <c r="JHC907" s="337"/>
      <c r="JHD907" s="337"/>
      <c r="JHE907" s="337"/>
      <c r="JHF907" s="337"/>
      <c r="JHG907" s="337"/>
      <c r="JHH907" s="337"/>
      <c r="JHI907" s="337"/>
      <c r="JHJ907" s="337"/>
      <c r="JHK907" s="337"/>
      <c r="JHL907" s="337"/>
      <c r="JHM907" s="337"/>
      <c r="JHN907" s="337"/>
      <c r="JHO907" s="337"/>
      <c r="JHP907" s="337"/>
      <c r="JHQ907" s="337"/>
      <c r="JHR907" s="337"/>
      <c r="JHS907" s="337"/>
      <c r="JHT907" s="337"/>
      <c r="JHU907" s="337"/>
      <c r="JHV907" s="337"/>
      <c r="JHW907" s="337"/>
      <c r="JHX907" s="337"/>
      <c r="JHY907" s="337"/>
      <c r="JHZ907" s="337"/>
      <c r="JIA907" s="337"/>
      <c r="JIB907" s="337"/>
      <c r="JIC907" s="337"/>
      <c r="JID907" s="337"/>
      <c r="JIE907" s="337"/>
      <c r="JIF907" s="337"/>
      <c r="JIG907" s="337"/>
      <c r="JIH907" s="337"/>
      <c r="JII907" s="337"/>
      <c r="JIJ907" s="337"/>
      <c r="JIK907" s="337"/>
      <c r="JIL907" s="337"/>
      <c r="JIM907" s="337"/>
      <c r="JIN907" s="337"/>
      <c r="JIO907" s="337"/>
      <c r="JIP907" s="337"/>
      <c r="JIQ907" s="337"/>
      <c r="JIR907" s="337"/>
      <c r="JIS907" s="337"/>
      <c r="JIT907" s="337"/>
      <c r="JIU907" s="337"/>
      <c r="JIV907" s="337"/>
      <c r="JIW907" s="337"/>
      <c r="JIX907" s="337"/>
      <c r="JIY907" s="337"/>
      <c r="JIZ907" s="337"/>
      <c r="JJA907" s="337"/>
      <c r="JJB907" s="337"/>
      <c r="JJC907" s="337"/>
      <c r="JJD907" s="337"/>
      <c r="JJE907" s="337"/>
      <c r="JJF907" s="337"/>
      <c r="JJG907" s="337"/>
      <c r="JJH907" s="337"/>
      <c r="JJI907" s="337"/>
      <c r="JJJ907" s="337"/>
      <c r="JJK907" s="337"/>
      <c r="JJL907" s="337"/>
      <c r="JJM907" s="337"/>
      <c r="JJN907" s="337"/>
      <c r="JJO907" s="337"/>
      <c r="JJP907" s="337"/>
      <c r="JJQ907" s="337"/>
      <c r="JJR907" s="337"/>
      <c r="JJS907" s="337"/>
      <c r="JJT907" s="337"/>
      <c r="JJU907" s="337"/>
      <c r="JJV907" s="337"/>
      <c r="JJW907" s="337"/>
      <c r="JJX907" s="337"/>
      <c r="JJY907" s="337"/>
      <c r="JJZ907" s="337"/>
      <c r="JKA907" s="337"/>
      <c r="JKB907" s="337"/>
      <c r="JKC907" s="337"/>
      <c r="JKD907" s="337"/>
      <c r="JKE907" s="337"/>
      <c r="JKF907" s="337"/>
      <c r="JKG907" s="337"/>
      <c r="JKH907" s="337"/>
      <c r="JKI907" s="337"/>
      <c r="JKJ907" s="337"/>
      <c r="JKK907" s="337"/>
      <c r="JKL907" s="337"/>
      <c r="JKM907" s="337"/>
      <c r="JKN907" s="337"/>
      <c r="JKO907" s="337"/>
      <c r="JKP907" s="337"/>
      <c r="JKQ907" s="337"/>
      <c r="JKR907" s="337"/>
      <c r="JKS907" s="337"/>
      <c r="JKT907" s="337"/>
      <c r="JKU907" s="337"/>
      <c r="JKV907" s="337"/>
      <c r="JKW907" s="337"/>
      <c r="JKX907" s="337"/>
      <c r="JKY907" s="337"/>
      <c r="JKZ907" s="337"/>
      <c r="JLA907" s="337"/>
      <c r="JLB907" s="337"/>
      <c r="JLC907" s="337"/>
      <c r="JLD907" s="337"/>
      <c r="JLE907" s="337"/>
      <c r="JLF907" s="337"/>
      <c r="JLG907" s="337"/>
      <c r="JLH907" s="337"/>
      <c r="JLI907" s="337"/>
      <c r="JLJ907" s="337"/>
      <c r="JLK907" s="337"/>
      <c r="JLL907" s="337"/>
      <c r="JLM907" s="337"/>
      <c r="JLN907" s="337"/>
      <c r="JLO907" s="337"/>
      <c r="JLP907" s="337"/>
      <c r="JLQ907" s="337"/>
      <c r="JLR907" s="337"/>
      <c r="JLS907" s="337"/>
      <c r="JLT907" s="337"/>
      <c r="JLU907" s="337"/>
      <c r="JLV907" s="337"/>
      <c r="JLW907" s="337"/>
      <c r="JLX907" s="337"/>
      <c r="JLY907" s="337"/>
      <c r="JLZ907" s="337"/>
      <c r="JMA907" s="337"/>
      <c r="JMB907" s="337"/>
      <c r="JMC907" s="337"/>
      <c r="JMD907" s="337"/>
      <c r="JME907" s="337"/>
      <c r="JMF907" s="337"/>
      <c r="JMG907" s="337"/>
      <c r="JMH907" s="337"/>
      <c r="JMI907" s="337"/>
      <c r="JMJ907" s="337"/>
      <c r="JMK907" s="337"/>
      <c r="JML907" s="337"/>
      <c r="JMM907" s="337"/>
      <c r="JMN907" s="337"/>
      <c r="JMO907" s="337"/>
      <c r="JMP907" s="337"/>
      <c r="JMQ907" s="337"/>
      <c r="JMR907" s="337"/>
      <c r="JMS907" s="337"/>
      <c r="JMT907" s="337"/>
      <c r="JMU907" s="337"/>
      <c r="JMV907" s="337"/>
      <c r="JMW907" s="337"/>
      <c r="JMX907" s="337"/>
      <c r="JMY907" s="337"/>
      <c r="JMZ907" s="337"/>
      <c r="JNA907" s="337"/>
      <c r="JNB907" s="337"/>
      <c r="JNC907" s="337"/>
      <c r="JND907" s="337"/>
      <c r="JNE907" s="337"/>
      <c r="JNF907" s="337"/>
      <c r="JNG907" s="337"/>
      <c r="JNH907" s="337"/>
      <c r="JNI907" s="337"/>
      <c r="JNJ907" s="337"/>
      <c r="JNK907" s="337"/>
      <c r="JNL907" s="337"/>
      <c r="JNM907" s="337"/>
      <c r="JNN907" s="337"/>
      <c r="JNO907" s="337"/>
      <c r="JNP907" s="337"/>
      <c r="JNQ907" s="337"/>
      <c r="JNR907" s="337"/>
      <c r="JNS907" s="337"/>
      <c r="JNT907" s="337"/>
      <c r="JNU907" s="337"/>
      <c r="JNV907" s="337"/>
      <c r="JNW907" s="337"/>
      <c r="JNX907" s="337"/>
      <c r="JNY907" s="337"/>
      <c r="JNZ907" s="337"/>
      <c r="JOA907" s="337"/>
      <c r="JOB907" s="337"/>
      <c r="JOC907" s="337"/>
      <c r="JOD907" s="337"/>
      <c r="JOE907" s="337"/>
      <c r="JOF907" s="337"/>
      <c r="JOG907" s="337"/>
      <c r="JOH907" s="337"/>
      <c r="JOI907" s="337"/>
      <c r="JOJ907" s="337"/>
      <c r="JOK907" s="337"/>
      <c r="JOL907" s="337"/>
      <c r="JOM907" s="337"/>
      <c r="JON907" s="337"/>
      <c r="JOO907" s="337"/>
      <c r="JOP907" s="337"/>
      <c r="JOQ907" s="337"/>
      <c r="JOR907" s="337"/>
      <c r="JOS907" s="337"/>
      <c r="JOT907" s="337"/>
      <c r="JOU907" s="337"/>
      <c r="JOV907" s="337"/>
      <c r="JOW907" s="337"/>
      <c r="JOX907" s="337"/>
      <c r="JOY907" s="337"/>
      <c r="JOZ907" s="337"/>
      <c r="JPA907" s="337"/>
      <c r="JPB907" s="337"/>
      <c r="JPC907" s="337"/>
      <c r="JPD907" s="337"/>
      <c r="JPE907" s="337"/>
      <c r="JPF907" s="337"/>
      <c r="JPG907" s="337"/>
      <c r="JPH907" s="337"/>
      <c r="JPI907" s="337"/>
      <c r="JPJ907" s="337"/>
      <c r="JPK907" s="337"/>
      <c r="JPL907" s="337"/>
      <c r="JPM907" s="337"/>
      <c r="JPN907" s="337"/>
      <c r="JPO907" s="337"/>
      <c r="JPP907" s="337"/>
      <c r="JPQ907" s="337"/>
      <c r="JPR907" s="337"/>
      <c r="JPS907" s="337"/>
      <c r="JPT907" s="337"/>
      <c r="JPU907" s="337"/>
      <c r="JPV907" s="337"/>
      <c r="JPW907" s="337"/>
      <c r="JPX907" s="337"/>
      <c r="JPY907" s="337"/>
      <c r="JPZ907" s="337"/>
      <c r="JQA907" s="337"/>
      <c r="JQB907" s="337"/>
      <c r="JQC907" s="337"/>
      <c r="JQD907" s="337"/>
      <c r="JQE907" s="337"/>
      <c r="JQF907" s="337"/>
      <c r="JQG907" s="337"/>
      <c r="JQH907" s="337"/>
      <c r="JQI907" s="337"/>
      <c r="JQJ907" s="337"/>
      <c r="JQK907" s="337"/>
      <c r="JQL907" s="337"/>
      <c r="JQM907" s="337"/>
      <c r="JQN907" s="337"/>
      <c r="JQO907" s="337"/>
      <c r="JQP907" s="337"/>
      <c r="JQQ907" s="337"/>
      <c r="JQR907" s="337"/>
      <c r="JQS907" s="337"/>
      <c r="JQT907" s="337"/>
      <c r="JQU907" s="337"/>
      <c r="JQV907" s="337"/>
      <c r="JQW907" s="337"/>
      <c r="JQX907" s="337"/>
      <c r="JQY907" s="337"/>
      <c r="JQZ907" s="337"/>
      <c r="JRA907" s="337"/>
      <c r="JRB907" s="337"/>
      <c r="JRC907" s="337"/>
      <c r="JRD907" s="337"/>
      <c r="JRE907" s="337"/>
      <c r="JRF907" s="337"/>
      <c r="JRG907" s="337"/>
      <c r="JRH907" s="337"/>
      <c r="JRI907" s="337"/>
      <c r="JRJ907" s="337"/>
      <c r="JRK907" s="337"/>
      <c r="JRL907" s="337"/>
      <c r="JRM907" s="337"/>
      <c r="JRN907" s="337"/>
      <c r="JRO907" s="337"/>
      <c r="JRP907" s="337"/>
      <c r="JRQ907" s="337"/>
      <c r="JRR907" s="337"/>
      <c r="JRS907" s="337"/>
      <c r="JRT907" s="337"/>
      <c r="JRU907" s="337"/>
      <c r="JRV907" s="337"/>
      <c r="JRW907" s="337"/>
      <c r="JRX907" s="337"/>
      <c r="JRY907" s="337"/>
      <c r="JRZ907" s="337"/>
      <c r="JSA907" s="337"/>
      <c r="JSB907" s="337"/>
      <c r="JSC907" s="337"/>
      <c r="JSD907" s="337"/>
      <c r="JSE907" s="337"/>
      <c r="JSF907" s="337"/>
      <c r="JSG907" s="337"/>
      <c r="JSH907" s="337"/>
      <c r="JSI907" s="337"/>
      <c r="JSJ907" s="337"/>
      <c r="JSK907" s="337"/>
      <c r="JSL907" s="337"/>
      <c r="JSM907" s="337"/>
      <c r="JSN907" s="337"/>
      <c r="JSO907" s="337"/>
      <c r="JSP907" s="337"/>
      <c r="JSQ907" s="337"/>
      <c r="JSR907" s="337"/>
      <c r="JSS907" s="337"/>
      <c r="JST907" s="337"/>
      <c r="JSU907" s="337"/>
      <c r="JSV907" s="337"/>
      <c r="JSW907" s="337"/>
      <c r="JSX907" s="337"/>
      <c r="JSY907" s="337"/>
      <c r="JSZ907" s="337"/>
      <c r="JTA907" s="337"/>
      <c r="JTB907" s="337"/>
      <c r="JTC907" s="337"/>
      <c r="JTD907" s="337"/>
      <c r="JTE907" s="337"/>
      <c r="JTF907" s="337"/>
      <c r="JTG907" s="337"/>
      <c r="JTH907" s="337"/>
      <c r="JTI907" s="337"/>
      <c r="JTJ907" s="337"/>
      <c r="JTK907" s="337"/>
      <c r="JTL907" s="337"/>
      <c r="JTM907" s="337"/>
      <c r="JTN907" s="337"/>
      <c r="JTO907" s="337"/>
      <c r="JTP907" s="337"/>
      <c r="JTQ907" s="337"/>
      <c r="JTR907" s="337"/>
      <c r="JTS907" s="337"/>
      <c r="JTT907" s="337"/>
      <c r="JTU907" s="337"/>
      <c r="JTV907" s="337"/>
      <c r="JTW907" s="337"/>
      <c r="JTX907" s="337"/>
      <c r="JTY907" s="337"/>
      <c r="JTZ907" s="337"/>
      <c r="JUA907" s="337"/>
      <c r="JUB907" s="337"/>
      <c r="JUC907" s="337"/>
      <c r="JUD907" s="337"/>
      <c r="JUE907" s="337"/>
      <c r="JUF907" s="337"/>
      <c r="JUG907" s="337"/>
      <c r="JUH907" s="337"/>
      <c r="JUI907" s="337"/>
      <c r="JUJ907" s="337"/>
      <c r="JUK907" s="337"/>
      <c r="JUL907" s="337"/>
      <c r="JUM907" s="337"/>
      <c r="JUN907" s="337"/>
      <c r="JUO907" s="337"/>
      <c r="JUP907" s="337"/>
      <c r="JUQ907" s="337"/>
      <c r="JUR907" s="337"/>
      <c r="JUS907" s="337"/>
      <c r="JUT907" s="337"/>
      <c r="JUU907" s="337"/>
      <c r="JUV907" s="337"/>
      <c r="JUW907" s="337"/>
      <c r="JUX907" s="337"/>
      <c r="JUY907" s="337"/>
      <c r="JUZ907" s="337"/>
      <c r="JVA907" s="337"/>
      <c r="JVB907" s="337"/>
      <c r="JVC907" s="337"/>
      <c r="JVD907" s="337"/>
      <c r="JVE907" s="337"/>
      <c r="JVF907" s="337"/>
      <c r="JVG907" s="337"/>
      <c r="JVH907" s="337"/>
      <c r="JVI907" s="337"/>
      <c r="JVJ907" s="337"/>
      <c r="JVK907" s="337"/>
      <c r="JVL907" s="337"/>
      <c r="JVM907" s="337"/>
      <c r="JVN907" s="337"/>
      <c r="JVO907" s="337"/>
      <c r="JVP907" s="337"/>
      <c r="JVQ907" s="337"/>
      <c r="JVR907" s="337"/>
      <c r="JVS907" s="337"/>
      <c r="JVT907" s="337"/>
      <c r="JVU907" s="337"/>
      <c r="JVV907" s="337"/>
      <c r="JVW907" s="337"/>
      <c r="JVX907" s="337"/>
      <c r="JVY907" s="337"/>
      <c r="JVZ907" s="337"/>
      <c r="JWA907" s="337"/>
      <c r="JWB907" s="337"/>
      <c r="JWC907" s="337"/>
      <c r="JWD907" s="337"/>
      <c r="JWE907" s="337"/>
      <c r="JWF907" s="337"/>
      <c r="JWG907" s="337"/>
      <c r="JWH907" s="337"/>
      <c r="JWI907" s="337"/>
      <c r="JWJ907" s="337"/>
      <c r="JWK907" s="337"/>
      <c r="JWL907" s="337"/>
      <c r="JWM907" s="337"/>
      <c r="JWN907" s="337"/>
      <c r="JWO907" s="337"/>
      <c r="JWP907" s="337"/>
      <c r="JWQ907" s="337"/>
      <c r="JWR907" s="337"/>
      <c r="JWS907" s="337"/>
      <c r="JWT907" s="337"/>
      <c r="JWU907" s="337"/>
      <c r="JWV907" s="337"/>
      <c r="JWW907" s="337"/>
      <c r="JWX907" s="337"/>
      <c r="JWY907" s="337"/>
      <c r="JWZ907" s="337"/>
      <c r="JXA907" s="337"/>
      <c r="JXB907" s="337"/>
      <c r="JXC907" s="337"/>
      <c r="JXD907" s="337"/>
      <c r="JXE907" s="337"/>
      <c r="JXF907" s="337"/>
      <c r="JXG907" s="337"/>
      <c r="JXH907" s="337"/>
      <c r="JXI907" s="337"/>
      <c r="JXJ907" s="337"/>
      <c r="JXK907" s="337"/>
      <c r="JXL907" s="337"/>
      <c r="JXM907" s="337"/>
      <c r="JXN907" s="337"/>
      <c r="JXO907" s="337"/>
      <c r="JXP907" s="337"/>
      <c r="JXQ907" s="337"/>
      <c r="JXR907" s="337"/>
      <c r="JXS907" s="337"/>
      <c r="JXT907" s="337"/>
      <c r="JXU907" s="337"/>
      <c r="JXV907" s="337"/>
      <c r="JXW907" s="337"/>
      <c r="JXX907" s="337"/>
      <c r="JXY907" s="337"/>
      <c r="JXZ907" s="337"/>
      <c r="JYA907" s="337"/>
      <c r="JYB907" s="337"/>
      <c r="JYC907" s="337"/>
      <c r="JYD907" s="337"/>
      <c r="JYE907" s="337"/>
      <c r="JYF907" s="337"/>
      <c r="JYG907" s="337"/>
      <c r="JYH907" s="337"/>
      <c r="JYI907" s="337"/>
      <c r="JYJ907" s="337"/>
      <c r="JYK907" s="337"/>
      <c r="JYL907" s="337"/>
      <c r="JYM907" s="337"/>
      <c r="JYN907" s="337"/>
      <c r="JYO907" s="337"/>
      <c r="JYP907" s="337"/>
      <c r="JYQ907" s="337"/>
      <c r="JYR907" s="337"/>
      <c r="JYS907" s="337"/>
      <c r="JYT907" s="337"/>
      <c r="JYU907" s="337"/>
      <c r="JYV907" s="337"/>
      <c r="JYW907" s="337"/>
      <c r="JYX907" s="337"/>
      <c r="JYY907" s="337"/>
      <c r="JYZ907" s="337"/>
      <c r="JZA907" s="337"/>
      <c r="JZB907" s="337"/>
      <c r="JZC907" s="337"/>
      <c r="JZD907" s="337"/>
      <c r="JZE907" s="337"/>
      <c r="JZF907" s="337"/>
      <c r="JZG907" s="337"/>
      <c r="JZH907" s="337"/>
      <c r="JZI907" s="337"/>
      <c r="JZJ907" s="337"/>
      <c r="JZK907" s="337"/>
      <c r="JZL907" s="337"/>
      <c r="JZM907" s="337"/>
      <c r="JZN907" s="337"/>
      <c r="JZO907" s="337"/>
      <c r="JZP907" s="337"/>
      <c r="JZQ907" s="337"/>
      <c r="JZR907" s="337"/>
      <c r="JZS907" s="337"/>
      <c r="JZT907" s="337"/>
      <c r="JZU907" s="337"/>
      <c r="JZV907" s="337"/>
      <c r="JZW907" s="337"/>
      <c r="JZX907" s="337"/>
      <c r="JZY907" s="337"/>
      <c r="JZZ907" s="337"/>
      <c r="KAA907" s="337"/>
      <c r="KAB907" s="337"/>
      <c r="KAC907" s="337"/>
      <c r="KAD907" s="337"/>
      <c r="KAE907" s="337"/>
      <c r="KAF907" s="337"/>
      <c r="KAG907" s="337"/>
      <c r="KAH907" s="337"/>
      <c r="KAI907" s="337"/>
      <c r="KAJ907" s="337"/>
      <c r="KAK907" s="337"/>
      <c r="KAL907" s="337"/>
      <c r="KAM907" s="337"/>
      <c r="KAN907" s="337"/>
      <c r="KAO907" s="337"/>
      <c r="KAP907" s="337"/>
      <c r="KAQ907" s="337"/>
      <c r="KAR907" s="337"/>
      <c r="KAS907" s="337"/>
      <c r="KAT907" s="337"/>
      <c r="KAU907" s="337"/>
      <c r="KAV907" s="337"/>
      <c r="KAW907" s="337"/>
      <c r="KAX907" s="337"/>
      <c r="KAY907" s="337"/>
      <c r="KAZ907" s="337"/>
      <c r="KBA907" s="337"/>
      <c r="KBB907" s="337"/>
      <c r="KBC907" s="337"/>
      <c r="KBD907" s="337"/>
      <c r="KBE907" s="337"/>
      <c r="KBF907" s="337"/>
      <c r="KBG907" s="337"/>
      <c r="KBH907" s="337"/>
      <c r="KBI907" s="337"/>
      <c r="KBJ907" s="337"/>
      <c r="KBK907" s="337"/>
      <c r="KBL907" s="337"/>
      <c r="KBM907" s="337"/>
      <c r="KBN907" s="337"/>
      <c r="KBO907" s="337"/>
      <c r="KBP907" s="337"/>
      <c r="KBQ907" s="337"/>
      <c r="KBR907" s="337"/>
      <c r="KBS907" s="337"/>
      <c r="KBT907" s="337"/>
      <c r="KBU907" s="337"/>
      <c r="KBV907" s="337"/>
      <c r="KBW907" s="337"/>
      <c r="KBX907" s="337"/>
      <c r="KBY907" s="337"/>
      <c r="KBZ907" s="337"/>
      <c r="KCA907" s="337"/>
      <c r="KCB907" s="337"/>
      <c r="KCC907" s="337"/>
      <c r="KCD907" s="337"/>
      <c r="KCE907" s="337"/>
      <c r="KCF907" s="337"/>
      <c r="KCG907" s="337"/>
      <c r="KCH907" s="337"/>
      <c r="KCI907" s="337"/>
      <c r="KCJ907" s="337"/>
      <c r="KCK907" s="337"/>
      <c r="KCL907" s="337"/>
      <c r="KCM907" s="337"/>
      <c r="KCN907" s="337"/>
      <c r="KCO907" s="337"/>
      <c r="KCP907" s="337"/>
      <c r="KCQ907" s="337"/>
      <c r="KCR907" s="337"/>
      <c r="KCS907" s="337"/>
      <c r="KCT907" s="337"/>
      <c r="KCU907" s="337"/>
      <c r="KCV907" s="337"/>
      <c r="KCW907" s="337"/>
      <c r="KCX907" s="337"/>
      <c r="KCY907" s="337"/>
      <c r="KCZ907" s="337"/>
      <c r="KDA907" s="337"/>
      <c r="KDB907" s="337"/>
      <c r="KDC907" s="337"/>
      <c r="KDD907" s="337"/>
      <c r="KDE907" s="337"/>
      <c r="KDF907" s="337"/>
      <c r="KDG907" s="337"/>
      <c r="KDH907" s="337"/>
      <c r="KDI907" s="337"/>
      <c r="KDJ907" s="337"/>
      <c r="KDK907" s="337"/>
      <c r="KDL907" s="337"/>
      <c r="KDM907" s="337"/>
      <c r="KDN907" s="337"/>
      <c r="KDO907" s="337"/>
      <c r="KDP907" s="337"/>
      <c r="KDQ907" s="337"/>
      <c r="KDR907" s="337"/>
      <c r="KDS907" s="337"/>
      <c r="KDT907" s="337"/>
      <c r="KDU907" s="337"/>
      <c r="KDV907" s="337"/>
      <c r="KDW907" s="337"/>
      <c r="KDX907" s="337"/>
      <c r="KDY907" s="337"/>
      <c r="KDZ907" s="337"/>
      <c r="KEA907" s="337"/>
      <c r="KEB907" s="337"/>
      <c r="KEC907" s="337"/>
      <c r="KED907" s="337"/>
      <c r="KEE907" s="337"/>
      <c r="KEF907" s="337"/>
      <c r="KEG907" s="337"/>
      <c r="KEH907" s="337"/>
      <c r="KEI907" s="337"/>
      <c r="KEJ907" s="337"/>
      <c r="KEK907" s="337"/>
      <c r="KEL907" s="337"/>
      <c r="KEM907" s="337"/>
      <c r="KEN907" s="337"/>
      <c r="KEO907" s="337"/>
      <c r="KEP907" s="337"/>
      <c r="KEQ907" s="337"/>
      <c r="KER907" s="337"/>
      <c r="KES907" s="337"/>
      <c r="KET907" s="337"/>
      <c r="KEU907" s="337"/>
      <c r="KEV907" s="337"/>
      <c r="KEW907" s="337"/>
      <c r="KEX907" s="337"/>
      <c r="KEY907" s="337"/>
      <c r="KEZ907" s="337"/>
      <c r="KFA907" s="337"/>
      <c r="KFB907" s="337"/>
      <c r="KFC907" s="337"/>
      <c r="KFD907" s="337"/>
      <c r="KFE907" s="337"/>
      <c r="KFF907" s="337"/>
      <c r="KFG907" s="337"/>
      <c r="KFH907" s="337"/>
      <c r="KFI907" s="337"/>
      <c r="KFJ907" s="337"/>
      <c r="KFK907" s="337"/>
      <c r="KFL907" s="337"/>
      <c r="KFM907" s="337"/>
      <c r="KFN907" s="337"/>
      <c r="KFO907" s="337"/>
      <c r="KFP907" s="337"/>
      <c r="KFQ907" s="337"/>
      <c r="KFR907" s="337"/>
      <c r="KFS907" s="337"/>
      <c r="KFT907" s="337"/>
      <c r="KFU907" s="337"/>
      <c r="KFV907" s="337"/>
      <c r="KFW907" s="337"/>
      <c r="KFX907" s="337"/>
      <c r="KFY907" s="337"/>
      <c r="KFZ907" s="337"/>
      <c r="KGA907" s="337"/>
      <c r="KGB907" s="337"/>
      <c r="KGC907" s="337"/>
      <c r="KGD907" s="337"/>
      <c r="KGE907" s="337"/>
      <c r="KGF907" s="337"/>
      <c r="KGG907" s="337"/>
      <c r="KGH907" s="337"/>
      <c r="KGI907" s="337"/>
      <c r="KGJ907" s="337"/>
      <c r="KGK907" s="337"/>
      <c r="KGL907" s="337"/>
      <c r="KGM907" s="337"/>
      <c r="KGN907" s="337"/>
      <c r="KGO907" s="337"/>
      <c r="KGP907" s="337"/>
      <c r="KGQ907" s="337"/>
      <c r="KGR907" s="337"/>
      <c r="KGS907" s="337"/>
      <c r="KGT907" s="337"/>
      <c r="KGU907" s="337"/>
      <c r="KGV907" s="337"/>
      <c r="KGW907" s="337"/>
      <c r="KGX907" s="337"/>
      <c r="KGY907" s="337"/>
      <c r="KGZ907" s="337"/>
      <c r="KHA907" s="337"/>
      <c r="KHB907" s="337"/>
      <c r="KHC907" s="337"/>
      <c r="KHD907" s="337"/>
      <c r="KHE907" s="337"/>
      <c r="KHF907" s="337"/>
      <c r="KHG907" s="337"/>
      <c r="KHH907" s="337"/>
      <c r="KHI907" s="337"/>
      <c r="KHJ907" s="337"/>
      <c r="KHK907" s="337"/>
      <c r="KHL907" s="337"/>
      <c r="KHM907" s="337"/>
      <c r="KHN907" s="337"/>
      <c r="KHO907" s="337"/>
      <c r="KHP907" s="337"/>
      <c r="KHQ907" s="337"/>
      <c r="KHR907" s="337"/>
      <c r="KHS907" s="337"/>
      <c r="KHT907" s="337"/>
      <c r="KHU907" s="337"/>
      <c r="KHV907" s="337"/>
      <c r="KHW907" s="337"/>
      <c r="KHX907" s="337"/>
      <c r="KHY907" s="337"/>
      <c r="KHZ907" s="337"/>
      <c r="KIA907" s="337"/>
      <c r="KIB907" s="337"/>
      <c r="KIC907" s="337"/>
      <c r="KID907" s="337"/>
      <c r="KIE907" s="337"/>
      <c r="KIF907" s="337"/>
      <c r="KIG907" s="337"/>
      <c r="KIH907" s="337"/>
      <c r="KII907" s="337"/>
      <c r="KIJ907" s="337"/>
      <c r="KIK907" s="337"/>
      <c r="KIL907" s="337"/>
      <c r="KIM907" s="337"/>
      <c r="KIN907" s="337"/>
      <c r="KIO907" s="337"/>
      <c r="KIP907" s="337"/>
      <c r="KIQ907" s="337"/>
      <c r="KIR907" s="337"/>
      <c r="KIS907" s="337"/>
      <c r="KIT907" s="337"/>
      <c r="KIU907" s="337"/>
      <c r="KIV907" s="337"/>
      <c r="KIW907" s="337"/>
      <c r="KIX907" s="337"/>
      <c r="KIY907" s="337"/>
      <c r="KIZ907" s="337"/>
      <c r="KJA907" s="337"/>
      <c r="KJB907" s="337"/>
      <c r="KJC907" s="337"/>
      <c r="KJD907" s="337"/>
      <c r="KJE907" s="337"/>
      <c r="KJF907" s="337"/>
      <c r="KJG907" s="337"/>
      <c r="KJH907" s="337"/>
      <c r="KJI907" s="337"/>
      <c r="KJJ907" s="337"/>
      <c r="KJK907" s="337"/>
      <c r="KJL907" s="337"/>
      <c r="KJM907" s="337"/>
      <c r="KJN907" s="337"/>
      <c r="KJO907" s="337"/>
      <c r="KJP907" s="337"/>
      <c r="KJQ907" s="337"/>
      <c r="KJR907" s="337"/>
      <c r="KJS907" s="337"/>
      <c r="KJT907" s="337"/>
      <c r="KJU907" s="337"/>
      <c r="KJV907" s="337"/>
      <c r="KJW907" s="337"/>
      <c r="KJX907" s="337"/>
      <c r="KJY907" s="337"/>
      <c r="KJZ907" s="337"/>
      <c r="KKA907" s="337"/>
      <c r="KKB907" s="337"/>
      <c r="KKC907" s="337"/>
      <c r="KKD907" s="337"/>
      <c r="KKE907" s="337"/>
      <c r="KKF907" s="337"/>
      <c r="KKG907" s="337"/>
      <c r="KKH907" s="337"/>
      <c r="KKI907" s="337"/>
      <c r="KKJ907" s="337"/>
      <c r="KKK907" s="337"/>
      <c r="KKL907" s="337"/>
      <c r="KKM907" s="337"/>
      <c r="KKN907" s="337"/>
      <c r="KKO907" s="337"/>
      <c r="KKP907" s="337"/>
      <c r="KKQ907" s="337"/>
      <c r="KKR907" s="337"/>
      <c r="KKS907" s="337"/>
      <c r="KKT907" s="337"/>
      <c r="KKU907" s="337"/>
      <c r="KKV907" s="337"/>
      <c r="KKW907" s="337"/>
      <c r="KKX907" s="337"/>
      <c r="KKY907" s="337"/>
      <c r="KKZ907" s="337"/>
      <c r="KLA907" s="337"/>
      <c r="KLB907" s="337"/>
      <c r="KLC907" s="337"/>
      <c r="KLD907" s="337"/>
      <c r="KLE907" s="337"/>
      <c r="KLF907" s="337"/>
      <c r="KLG907" s="337"/>
      <c r="KLH907" s="337"/>
      <c r="KLI907" s="337"/>
      <c r="KLJ907" s="337"/>
      <c r="KLK907" s="337"/>
      <c r="KLL907" s="337"/>
      <c r="KLM907" s="337"/>
      <c r="KLN907" s="337"/>
      <c r="KLO907" s="337"/>
      <c r="KLP907" s="337"/>
      <c r="KLQ907" s="337"/>
      <c r="KLR907" s="337"/>
      <c r="KLS907" s="337"/>
      <c r="KLT907" s="337"/>
      <c r="KLU907" s="337"/>
      <c r="KLV907" s="337"/>
      <c r="KLW907" s="337"/>
      <c r="KLX907" s="337"/>
      <c r="KLY907" s="337"/>
      <c r="KLZ907" s="337"/>
      <c r="KMA907" s="337"/>
      <c r="KMB907" s="337"/>
      <c r="KMC907" s="337"/>
      <c r="KMD907" s="337"/>
      <c r="KME907" s="337"/>
      <c r="KMF907" s="337"/>
      <c r="KMG907" s="337"/>
      <c r="KMH907" s="337"/>
      <c r="KMI907" s="337"/>
      <c r="KMJ907" s="337"/>
      <c r="KMK907" s="337"/>
      <c r="KML907" s="337"/>
      <c r="KMM907" s="337"/>
      <c r="KMN907" s="337"/>
      <c r="KMO907" s="337"/>
      <c r="KMP907" s="337"/>
      <c r="KMQ907" s="337"/>
      <c r="KMR907" s="337"/>
      <c r="KMS907" s="337"/>
      <c r="KMT907" s="337"/>
      <c r="KMU907" s="337"/>
      <c r="KMV907" s="337"/>
      <c r="KMW907" s="337"/>
      <c r="KMX907" s="337"/>
      <c r="KMY907" s="337"/>
      <c r="KMZ907" s="337"/>
      <c r="KNA907" s="337"/>
      <c r="KNB907" s="337"/>
      <c r="KNC907" s="337"/>
      <c r="KND907" s="337"/>
      <c r="KNE907" s="337"/>
      <c r="KNF907" s="337"/>
      <c r="KNG907" s="337"/>
      <c r="KNH907" s="337"/>
      <c r="KNI907" s="337"/>
      <c r="KNJ907" s="337"/>
      <c r="KNK907" s="337"/>
      <c r="KNL907" s="337"/>
      <c r="KNM907" s="337"/>
      <c r="KNN907" s="337"/>
      <c r="KNO907" s="337"/>
      <c r="KNP907" s="337"/>
      <c r="KNQ907" s="337"/>
      <c r="KNR907" s="337"/>
      <c r="KNS907" s="337"/>
      <c r="KNT907" s="337"/>
      <c r="KNU907" s="337"/>
      <c r="KNV907" s="337"/>
      <c r="KNW907" s="337"/>
      <c r="KNX907" s="337"/>
      <c r="KNY907" s="337"/>
      <c r="KNZ907" s="337"/>
      <c r="KOA907" s="337"/>
      <c r="KOB907" s="337"/>
      <c r="KOC907" s="337"/>
      <c r="KOD907" s="337"/>
      <c r="KOE907" s="337"/>
      <c r="KOF907" s="337"/>
      <c r="KOG907" s="337"/>
      <c r="KOH907" s="337"/>
      <c r="KOI907" s="337"/>
      <c r="KOJ907" s="337"/>
      <c r="KOK907" s="337"/>
      <c r="KOL907" s="337"/>
      <c r="KOM907" s="337"/>
      <c r="KON907" s="337"/>
      <c r="KOO907" s="337"/>
      <c r="KOP907" s="337"/>
      <c r="KOQ907" s="337"/>
      <c r="KOR907" s="337"/>
      <c r="KOS907" s="337"/>
      <c r="KOT907" s="337"/>
      <c r="KOU907" s="337"/>
      <c r="KOV907" s="337"/>
      <c r="KOW907" s="337"/>
      <c r="KOX907" s="337"/>
      <c r="KOY907" s="337"/>
      <c r="KOZ907" s="337"/>
      <c r="KPA907" s="337"/>
      <c r="KPB907" s="337"/>
      <c r="KPC907" s="337"/>
      <c r="KPD907" s="337"/>
      <c r="KPE907" s="337"/>
      <c r="KPF907" s="337"/>
      <c r="KPG907" s="337"/>
      <c r="KPH907" s="337"/>
      <c r="KPI907" s="337"/>
      <c r="KPJ907" s="337"/>
      <c r="KPK907" s="337"/>
      <c r="KPL907" s="337"/>
      <c r="KPM907" s="337"/>
      <c r="KPN907" s="337"/>
      <c r="KPO907" s="337"/>
      <c r="KPP907" s="337"/>
      <c r="KPQ907" s="337"/>
      <c r="KPR907" s="337"/>
      <c r="KPS907" s="337"/>
      <c r="KPT907" s="337"/>
      <c r="KPU907" s="337"/>
      <c r="KPV907" s="337"/>
      <c r="KPW907" s="337"/>
      <c r="KPX907" s="337"/>
      <c r="KPY907" s="337"/>
      <c r="KPZ907" s="337"/>
      <c r="KQA907" s="337"/>
      <c r="KQB907" s="337"/>
      <c r="KQC907" s="337"/>
      <c r="KQD907" s="337"/>
      <c r="KQE907" s="337"/>
      <c r="KQF907" s="337"/>
      <c r="KQG907" s="337"/>
      <c r="KQH907" s="337"/>
      <c r="KQI907" s="337"/>
      <c r="KQJ907" s="337"/>
      <c r="KQK907" s="337"/>
      <c r="KQL907" s="337"/>
      <c r="KQM907" s="337"/>
      <c r="KQN907" s="337"/>
      <c r="KQO907" s="337"/>
      <c r="KQP907" s="337"/>
      <c r="KQQ907" s="337"/>
      <c r="KQR907" s="337"/>
      <c r="KQS907" s="337"/>
      <c r="KQT907" s="337"/>
      <c r="KQU907" s="337"/>
      <c r="KQV907" s="337"/>
      <c r="KQW907" s="337"/>
      <c r="KQX907" s="337"/>
      <c r="KQY907" s="337"/>
      <c r="KQZ907" s="337"/>
      <c r="KRA907" s="337"/>
      <c r="KRB907" s="337"/>
      <c r="KRC907" s="337"/>
      <c r="KRD907" s="337"/>
      <c r="KRE907" s="337"/>
      <c r="KRF907" s="337"/>
      <c r="KRG907" s="337"/>
      <c r="KRH907" s="337"/>
      <c r="KRI907" s="337"/>
      <c r="KRJ907" s="337"/>
      <c r="KRK907" s="337"/>
      <c r="KRL907" s="337"/>
      <c r="KRM907" s="337"/>
      <c r="KRN907" s="337"/>
      <c r="KRO907" s="337"/>
      <c r="KRP907" s="337"/>
      <c r="KRQ907" s="337"/>
      <c r="KRR907" s="337"/>
      <c r="KRS907" s="337"/>
      <c r="KRT907" s="337"/>
      <c r="KRU907" s="337"/>
      <c r="KRV907" s="337"/>
      <c r="KRW907" s="337"/>
      <c r="KRX907" s="337"/>
      <c r="KRY907" s="337"/>
      <c r="KRZ907" s="337"/>
      <c r="KSA907" s="337"/>
      <c r="KSB907" s="337"/>
      <c r="KSC907" s="337"/>
      <c r="KSD907" s="337"/>
      <c r="KSE907" s="337"/>
      <c r="KSF907" s="337"/>
      <c r="KSG907" s="337"/>
      <c r="KSH907" s="337"/>
      <c r="KSI907" s="337"/>
      <c r="KSJ907" s="337"/>
      <c r="KSK907" s="337"/>
      <c r="KSL907" s="337"/>
      <c r="KSM907" s="337"/>
      <c r="KSN907" s="337"/>
      <c r="KSO907" s="337"/>
      <c r="KSP907" s="337"/>
      <c r="KSQ907" s="337"/>
      <c r="KSR907" s="337"/>
      <c r="KSS907" s="337"/>
      <c r="KST907" s="337"/>
      <c r="KSU907" s="337"/>
      <c r="KSV907" s="337"/>
      <c r="KSW907" s="337"/>
      <c r="KSX907" s="337"/>
      <c r="KSY907" s="337"/>
      <c r="KSZ907" s="337"/>
      <c r="KTA907" s="337"/>
      <c r="KTB907" s="337"/>
      <c r="KTC907" s="337"/>
      <c r="KTD907" s="337"/>
      <c r="KTE907" s="337"/>
      <c r="KTF907" s="337"/>
      <c r="KTG907" s="337"/>
      <c r="KTH907" s="337"/>
      <c r="KTI907" s="337"/>
      <c r="KTJ907" s="337"/>
      <c r="KTK907" s="337"/>
      <c r="KTL907" s="337"/>
      <c r="KTM907" s="337"/>
      <c r="KTN907" s="337"/>
      <c r="KTO907" s="337"/>
      <c r="KTP907" s="337"/>
      <c r="KTQ907" s="337"/>
      <c r="KTR907" s="337"/>
      <c r="KTS907" s="337"/>
      <c r="KTT907" s="337"/>
      <c r="KTU907" s="337"/>
      <c r="KTV907" s="337"/>
      <c r="KTW907" s="337"/>
      <c r="KTX907" s="337"/>
      <c r="KTY907" s="337"/>
      <c r="KTZ907" s="337"/>
      <c r="KUA907" s="337"/>
      <c r="KUB907" s="337"/>
      <c r="KUC907" s="337"/>
      <c r="KUD907" s="337"/>
      <c r="KUE907" s="337"/>
      <c r="KUF907" s="337"/>
      <c r="KUG907" s="337"/>
      <c r="KUH907" s="337"/>
      <c r="KUI907" s="337"/>
      <c r="KUJ907" s="337"/>
      <c r="KUK907" s="337"/>
      <c r="KUL907" s="337"/>
      <c r="KUM907" s="337"/>
      <c r="KUN907" s="337"/>
      <c r="KUO907" s="337"/>
      <c r="KUP907" s="337"/>
      <c r="KUQ907" s="337"/>
      <c r="KUR907" s="337"/>
      <c r="KUS907" s="337"/>
      <c r="KUT907" s="337"/>
      <c r="KUU907" s="337"/>
      <c r="KUV907" s="337"/>
      <c r="KUW907" s="337"/>
      <c r="KUX907" s="337"/>
      <c r="KUY907" s="337"/>
      <c r="KUZ907" s="337"/>
      <c r="KVA907" s="337"/>
      <c r="KVB907" s="337"/>
      <c r="KVC907" s="337"/>
      <c r="KVD907" s="337"/>
      <c r="KVE907" s="337"/>
      <c r="KVF907" s="337"/>
      <c r="KVG907" s="337"/>
      <c r="KVH907" s="337"/>
      <c r="KVI907" s="337"/>
      <c r="KVJ907" s="337"/>
      <c r="KVK907" s="337"/>
      <c r="KVL907" s="337"/>
      <c r="KVM907" s="337"/>
      <c r="KVN907" s="337"/>
      <c r="KVO907" s="337"/>
      <c r="KVP907" s="337"/>
      <c r="KVQ907" s="337"/>
      <c r="KVR907" s="337"/>
      <c r="KVS907" s="337"/>
      <c r="KVT907" s="337"/>
      <c r="KVU907" s="337"/>
      <c r="KVV907" s="337"/>
      <c r="KVW907" s="337"/>
      <c r="KVX907" s="337"/>
      <c r="KVY907" s="337"/>
      <c r="KVZ907" s="337"/>
      <c r="KWA907" s="337"/>
      <c r="KWB907" s="337"/>
      <c r="KWC907" s="337"/>
      <c r="KWD907" s="337"/>
      <c r="KWE907" s="337"/>
      <c r="KWF907" s="337"/>
      <c r="KWG907" s="337"/>
      <c r="KWH907" s="337"/>
      <c r="KWI907" s="337"/>
      <c r="KWJ907" s="337"/>
      <c r="KWK907" s="337"/>
      <c r="KWL907" s="337"/>
      <c r="KWM907" s="337"/>
      <c r="KWN907" s="337"/>
      <c r="KWO907" s="337"/>
      <c r="KWP907" s="337"/>
      <c r="KWQ907" s="337"/>
      <c r="KWR907" s="337"/>
      <c r="KWS907" s="337"/>
      <c r="KWT907" s="337"/>
      <c r="KWU907" s="337"/>
      <c r="KWV907" s="337"/>
      <c r="KWW907" s="337"/>
      <c r="KWX907" s="337"/>
      <c r="KWY907" s="337"/>
      <c r="KWZ907" s="337"/>
      <c r="KXA907" s="337"/>
      <c r="KXB907" s="337"/>
      <c r="KXC907" s="337"/>
      <c r="KXD907" s="337"/>
      <c r="KXE907" s="337"/>
      <c r="KXF907" s="337"/>
      <c r="KXG907" s="337"/>
      <c r="KXH907" s="337"/>
      <c r="KXI907" s="337"/>
      <c r="KXJ907" s="337"/>
      <c r="KXK907" s="337"/>
      <c r="KXL907" s="337"/>
      <c r="KXM907" s="337"/>
      <c r="KXN907" s="337"/>
      <c r="KXO907" s="337"/>
      <c r="KXP907" s="337"/>
      <c r="KXQ907" s="337"/>
      <c r="KXR907" s="337"/>
      <c r="KXS907" s="337"/>
      <c r="KXT907" s="337"/>
      <c r="KXU907" s="337"/>
      <c r="KXV907" s="337"/>
      <c r="KXW907" s="337"/>
      <c r="KXX907" s="337"/>
      <c r="KXY907" s="337"/>
      <c r="KXZ907" s="337"/>
      <c r="KYA907" s="337"/>
      <c r="KYB907" s="337"/>
      <c r="KYC907" s="337"/>
      <c r="KYD907" s="337"/>
      <c r="KYE907" s="337"/>
      <c r="KYF907" s="337"/>
      <c r="KYG907" s="337"/>
      <c r="KYH907" s="337"/>
      <c r="KYI907" s="337"/>
      <c r="KYJ907" s="337"/>
      <c r="KYK907" s="337"/>
      <c r="KYL907" s="337"/>
      <c r="KYM907" s="337"/>
      <c r="KYN907" s="337"/>
      <c r="KYO907" s="337"/>
      <c r="KYP907" s="337"/>
      <c r="KYQ907" s="337"/>
      <c r="KYR907" s="337"/>
      <c r="KYS907" s="337"/>
      <c r="KYT907" s="337"/>
      <c r="KYU907" s="337"/>
      <c r="KYV907" s="337"/>
      <c r="KYW907" s="337"/>
      <c r="KYX907" s="337"/>
      <c r="KYY907" s="337"/>
      <c r="KYZ907" s="337"/>
      <c r="KZA907" s="337"/>
      <c r="KZB907" s="337"/>
      <c r="KZC907" s="337"/>
      <c r="KZD907" s="337"/>
      <c r="KZE907" s="337"/>
      <c r="KZF907" s="337"/>
      <c r="KZG907" s="337"/>
      <c r="KZH907" s="337"/>
      <c r="KZI907" s="337"/>
      <c r="KZJ907" s="337"/>
      <c r="KZK907" s="337"/>
      <c r="KZL907" s="337"/>
      <c r="KZM907" s="337"/>
      <c r="KZN907" s="337"/>
      <c r="KZO907" s="337"/>
      <c r="KZP907" s="337"/>
      <c r="KZQ907" s="337"/>
      <c r="KZR907" s="337"/>
      <c r="KZS907" s="337"/>
      <c r="KZT907" s="337"/>
      <c r="KZU907" s="337"/>
      <c r="KZV907" s="337"/>
      <c r="KZW907" s="337"/>
      <c r="KZX907" s="337"/>
      <c r="KZY907" s="337"/>
      <c r="KZZ907" s="337"/>
      <c r="LAA907" s="337"/>
      <c r="LAB907" s="337"/>
      <c r="LAC907" s="337"/>
      <c r="LAD907" s="337"/>
      <c r="LAE907" s="337"/>
      <c r="LAF907" s="337"/>
      <c r="LAG907" s="337"/>
      <c r="LAH907" s="337"/>
      <c r="LAI907" s="337"/>
      <c r="LAJ907" s="337"/>
      <c r="LAK907" s="337"/>
      <c r="LAL907" s="337"/>
      <c r="LAM907" s="337"/>
      <c r="LAN907" s="337"/>
      <c r="LAO907" s="337"/>
      <c r="LAP907" s="337"/>
      <c r="LAQ907" s="337"/>
      <c r="LAR907" s="337"/>
      <c r="LAS907" s="337"/>
      <c r="LAT907" s="337"/>
      <c r="LAU907" s="337"/>
      <c r="LAV907" s="337"/>
      <c r="LAW907" s="337"/>
      <c r="LAX907" s="337"/>
      <c r="LAY907" s="337"/>
      <c r="LAZ907" s="337"/>
      <c r="LBA907" s="337"/>
      <c r="LBB907" s="337"/>
      <c r="LBC907" s="337"/>
      <c r="LBD907" s="337"/>
      <c r="LBE907" s="337"/>
      <c r="LBF907" s="337"/>
      <c r="LBG907" s="337"/>
      <c r="LBH907" s="337"/>
      <c r="LBI907" s="337"/>
      <c r="LBJ907" s="337"/>
      <c r="LBK907" s="337"/>
      <c r="LBL907" s="337"/>
      <c r="LBM907" s="337"/>
      <c r="LBN907" s="337"/>
      <c r="LBO907" s="337"/>
      <c r="LBP907" s="337"/>
      <c r="LBQ907" s="337"/>
      <c r="LBR907" s="337"/>
      <c r="LBS907" s="337"/>
      <c r="LBT907" s="337"/>
      <c r="LBU907" s="337"/>
      <c r="LBV907" s="337"/>
      <c r="LBW907" s="337"/>
      <c r="LBX907" s="337"/>
      <c r="LBY907" s="337"/>
      <c r="LBZ907" s="337"/>
      <c r="LCA907" s="337"/>
      <c r="LCB907" s="337"/>
      <c r="LCC907" s="337"/>
      <c r="LCD907" s="337"/>
      <c r="LCE907" s="337"/>
      <c r="LCF907" s="337"/>
      <c r="LCG907" s="337"/>
      <c r="LCH907" s="337"/>
      <c r="LCI907" s="337"/>
      <c r="LCJ907" s="337"/>
      <c r="LCK907" s="337"/>
      <c r="LCL907" s="337"/>
      <c r="LCM907" s="337"/>
      <c r="LCN907" s="337"/>
      <c r="LCO907" s="337"/>
      <c r="LCP907" s="337"/>
      <c r="LCQ907" s="337"/>
      <c r="LCR907" s="337"/>
      <c r="LCS907" s="337"/>
      <c r="LCT907" s="337"/>
      <c r="LCU907" s="337"/>
      <c r="LCV907" s="337"/>
      <c r="LCW907" s="337"/>
      <c r="LCX907" s="337"/>
      <c r="LCY907" s="337"/>
      <c r="LCZ907" s="337"/>
      <c r="LDA907" s="337"/>
      <c r="LDB907" s="337"/>
      <c r="LDC907" s="337"/>
      <c r="LDD907" s="337"/>
      <c r="LDE907" s="337"/>
      <c r="LDF907" s="337"/>
      <c r="LDG907" s="337"/>
      <c r="LDH907" s="337"/>
      <c r="LDI907" s="337"/>
      <c r="LDJ907" s="337"/>
      <c r="LDK907" s="337"/>
      <c r="LDL907" s="337"/>
      <c r="LDM907" s="337"/>
      <c r="LDN907" s="337"/>
      <c r="LDO907" s="337"/>
      <c r="LDP907" s="337"/>
      <c r="LDQ907" s="337"/>
      <c r="LDR907" s="337"/>
      <c r="LDS907" s="337"/>
      <c r="LDT907" s="337"/>
      <c r="LDU907" s="337"/>
      <c r="LDV907" s="337"/>
      <c r="LDW907" s="337"/>
      <c r="LDX907" s="337"/>
      <c r="LDY907" s="337"/>
      <c r="LDZ907" s="337"/>
      <c r="LEA907" s="337"/>
      <c r="LEB907" s="337"/>
      <c r="LEC907" s="337"/>
      <c r="LED907" s="337"/>
      <c r="LEE907" s="337"/>
      <c r="LEF907" s="337"/>
      <c r="LEG907" s="337"/>
      <c r="LEH907" s="337"/>
      <c r="LEI907" s="337"/>
      <c r="LEJ907" s="337"/>
      <c r="LEK907" s="337"/>
      <c r="LEL907" s="337"/>
      <c r="LEM907" s="337"/>
      <c r="LEN907" s="337"/>
      <c r="LEO907" s="337"/>
      <c r="LEP907" s="337"/>
      <c r="LEQ907" s="337"/>
      <c r="LER907" s="337"/>
      <c r="LES907" s="337"/>
      <c r="LET907" s="337"/>
      <c r="LEU907" s="337"/>
      <c r="LEV907" s="337"/>
      <c r="LEW907" s="337"/>
      <c r="LEX907" s="337"/>
      <c r="LEY907" s="337"/>
      <c r="LEZ907" s="337"/>
      <c r="LFA907" s="337"/>
      <c r="LFB907" s="337"/>
      <c r="LFC907" s="337"/>
      <c r="LFD907" s="337"/>
      <c r="LFE907" s="337"/>
      <c r="LFF907" s="337"/>
      <c r="LFG907" s="337"/>
      <c r="LFH907" s="337"/>
      <c r="LFI907" s="337"/>
      <c r="LFJ907" s="337"/>
      <c r="LFK907" s="337"/>
      <c r="LFL907" s="337"/>
      <c r="LFM907" s="337"/>
      <c r="LFN907" s="337"/>
      <c r="LFO907" s="337"/>
      <c r="LFP907" s="337"/>
      <c r="LFQ907" s="337"/>
      <c r="LFR907" s="337"/>
      <c r="LFS907" s="337"/>
      <c r="LFT907" s="337"/>
      <c r="LFU907" s="337"/>
      <c r="LFV907" s="337"/>
      <c r="LFW907" s="337"/>
      <c r="LFX907" s="337"/>
      <c r="LFY907" s="337"/>
      <c r="LFZ907" s="337"/>
      <c r="LGA907" s="337"/>
      <c r="LGB907" s="337"/>
      <c r="LGC907" s="337"/>
      <c r="LGD907" s="337"/>
      <c r="LGE907" s="337"/>
      <c r="LGF907" s="337"/>
      <c r="LGG907" s="337"/>
      <c r="LGH907" s="337"/>
      <c r="LGI907" s="337"/>
      <c r="LGJ907" s="337"/>
      <c r="LGK907" s="337"/>
      <c r="LGL907" s="337"/>
      <c r="LGM907" s="337"/>
      <c r="LGN907" s="337"/>
      <c r="LGO907" s="337"/>
      <c r="LGP907" s="337"/>
      <c r="LGQ907" s="337"/>
      <c r="LGR907" s="337"/>
      <c r="LGS907" s="337"/>
      <c r="LGT907" s="337"/>
      <c r="LGU907" s="337"/>
      <c r="LGV907" s="337"/>
      <c r="LGW907" s="337"/>
      <c r="LGX907" s="337"/>
      <c r="LGY907" s="337"/>
      <c r="LGZ907" s="337"/>
      <c r="LHA907" s="337"/>
      <c r="LHB907" s="337"/>
      <c r="LHC907" s="337"/>
      <c r="LHD907" s="337"/>
      <c r="LHE907" s="337"/>
      <c r="LHF907" s="337"/>
      <c r="LHG907" s="337"/>
      <c r="LHH907" s="337"/>
      <c r="LHI907" s="337"/>
      <c r="LHJ907" s="337"/>
      <c r="LHK907" s="337"/>
      <c r="LHL907" s="337"/>
      <c r="LHM907" s="337"/>
      <c r="LHN907" s="337"/>
      <c r="LHO907" s="337"/>
      <c r="LHP907" s="337"/>
      <c r="LHQ907" s="337"/>
      <c r="LHR907" s="337"/>
      <c r="LHS907" s="337"/>
      <c r="LHT907" s="337"/>
      <c r="LHU907" s="337"/>
      <c r="LHV907" s="337"/>
      <c r="LHW907" s="337"/>
      <c r="LHX907" s="337"/>
      <c r="LHY907" s="337"/>
      <c r="LHZ907" s="337"/>
      <c r="LIA907" s="337"/>
      <c r="LIB907" s="337"/>
      <c r="LIC907" s="337"/>
      <c r="LID907" s="337"/>
      <c r="LIE907" s="337"/>
      <c r="LIF907" s="337"/>
      <c r="LIG907" s="337"/>
      <c r="LIH907" s="337"/>
      <c r="LII907" s="337"/>
      <c r="LIJ907" s="337"/>
      <c r="LIK907" s="337"/>
      <c r="LIL907" s="337"/>
      <c r="LIM907" s="337"/>
      <c r="LIN907" s="337"/>
      <c r="LIO907" s="337"/>
      <c r="LIP907" s="337"/>
      <c r="LIQ907" s="337"/>
      <c r="LIR907" s="337"/>
      <c r="LIS907" s="337"/>
      <c r="LIT907" s="337"/>
      <c r="LIU907" s="337"/>
      <c r="LIV907" s="337"/>
      <c r="LIW907" s="337"/>
      <c r="LIX907" s="337"/>
      <c r="LIY907" s="337"/>
      <c r="LIZ907" s="337"/>
      <c r="LJA907" s="337"/>
      <c r="LJB907" s="337"/>
      <c r="LJC907" s="337"/>
      <c r="LJD907" s="337"/>
      <c r="LJE907" s="337"/>
      <c r="LJF907" s="337"/>
      <c r="LJG907" s="337"/>
      <c r="LJH907" s="337"/>
      <c r="LJI907" s="337"/>
      <c r="LJJ907" s="337"/>
      <c r="LJK907" s="337"/>
      <c r="LJL907" s="337"/>
      <c r="LJM907" s="337"/>
      <c r="LJN907" s="337"/>
      <c r="LJO907" s="337"/>
      <c r="LJP907" s="337"/>
      <c r="LJQ907" s="337"/>
      <c r="LJR907" s="337"/>
      <c r="LJS907" s="337"/>
      <c r="LJT907" s="337"/>
      <c r="LJU907" s="337"/>
      <c r="LJV907" s="337"/>
      <c r="LJW907" s="337"/>
      <c r="LJX907" s="337"/>
      <c r="LJY907" s="337"/>
      <c r="LJZ907" s="337"/>
      <c r="LKA907" s="337"/>
      <c r="LKB907" s="337"/>
      <c r="LKC907" s="337"/>
      <c r="LKD907" s="337"/>
      <c r="LKE907" s="337"/>
      <c r="LKF907" s="337"/>
      <c r="LKG907" s="337"/>
      <c r="LKH907" s="337"/>
      <c r="LKI907" s="337"/>
      <c r="LKJ907" s="337"/>
      <c r="LKK907" s="337"/>
      <c r="LKL907" s="337"/>
      <c r="LKM907" s="337"/>
      <c r="LKN907" s="337"/>
      <c r="LKO907" s="337"/>
      <c r="LKP907" s="337"/>
      <c r="LKQ907" s="337"/>
      <c r="LKR907" s="337"/>
      <c r="LKS907" s="337"/>
      <c r="LKT907" s="337"/>
      <c r="LKU907" s="337"/>
      <c r="LKV907" s="337"/>
      <c r="LKW907" s="337"/>
      <c r="LKX907" s="337"/>
      <c r="LKY907" s="337"/>
      <c r="LKZ907" s="337"/>
      <c r="LLA907" s="337"/>
      <c r="LLB907" s="337"/>
      <c r="LLC907" s="337"/>
      <c r="LLD907" s="337"/>
      <c r="LLE907" s="337"/>
      <c r="LLF907" s="337"/>
      <c r="LLG907" s="337"/>
      <c r="LLH907" s="337"/>
      <c r="LLI907" s="337"/>
      <c r="LLJ907" s="337"/>
      <c r="LLK907" s="337"/>
      <c r="LLL907" s="337"/>
      <c r="LLM907" s="337"/>
      <c r="LLN907" s="337"/>
      <c r="LLO907" s="337"/>
      <c r="LLP907" s="337"/>
      <c r="LLQ907" s="337"/>
      <c r="LLR907" s="337"/>
      <c r="LLS907" s="337"/>
      <c r="LLT907" s="337"/>
      <c r="LLU907" s="337"/>
      <c r="LLV907" s="337"/>
      <c r="LLW907" s="337"/>
      <c r="LLX907" s="337"/>
      <c r="LLY907" s="337"/>
      <c r="LLZ907" s="337"/>
      <c r="LMA907" s="337"/>
      <c r="LMB907" s="337"/>
      <c r="LMC907" s="337"/>
      <c r="LMD907" s="337"/>
      <c r="LME907" s="337"/>
      <c r="LMF907" s="337"/>
      <c r="LMG907" s="337"/>
      <c r="LMH907" s="337"/>
      <c r="LMI907" s="337"/>
      <c r="LMJ907" s="337"/>
      <c r="LMK907" s="337"/>
      <c r="LML907" s="337"/>
      <c r="LMM907" s="337"/>
      <c r="LMN907" s="337"/>
      <c r="LMO907" s="337"/>
      <c r="LMP907" s="337"/>
      <c r="LMQ907" s="337"/>
      <c r="LMR907" s="337"/>
      <c r="LMS907" s="337"/>
      <c r="LMT907" s="337"/>
      <c r="LMU907" s="337"/>
      <c r="LMV907" s="337"/>
      <c r="LMW907" s="337"/>
      <c r="LMX907" s="337"/>
      <c r="LMY907" s="337"/>
      <c r="LMZ907" s="337"/>
      <c r="LNA907" s="337"/>
      <c r="LNB907" s="337"/>
      <c r="LNC907" s="337"/>
      <c r="LND907" s="337"/>
      <c r="LNE907" s="337"/>
      <c r="LNF907" s="337"/>
      <c r="LNG907" s="337"/>
      <c r="LNH907" s="337"/>
      <c r="LNI907" s="337"/>
      <c r="LNJ907" s="337"/>
      <c r="LNK907" s="337"/>
      <c r="LNL907" s="337"/>
      <c r="LNM907" s="337"/>
      <c r="LNN907" s="337"/>
      <c r="LNO907" s="337"/>
      <c r="LNP907" s="337"/>
      <c r="LNQ907" s="337"/>
      <c r="LNR907" s="337"/>
      <c r="LNS907" s="337"/>
      <c r="LNT907" s="337"/>
      <c r="LNU907" s="337"/>
      <c r="LNV907" s="337"/>
      <c r="LNW907" s="337"/>
      <c r="LNX907" s="337"/>
      <c r="LNY907" s="337"/>
      <c r="LNZ907" s="337"/>
      <c r="LOA907" s="337"/>
      <c r="LOB907" s="337"/>
      <c r="LOC907" s="337"/>
      <c r="LOD907" s="337"/>
      <c r="LOE907" s="337"/>
      <c r="LOF907" s="337"/>
      <c r="LOG907" s="337"/>
      <c r="LOH907" s="337"/>
      <c r="LOI907" s="337"/>
      <c r="LOJ907" s="337"/>
      <c r="LOK907" s="337"/>
      <c r="LOL907" s="337"/>
      <c r="LOM907" s="337"/>
      <c r="LON907" s="337"/>
      <c r="LOO907" s="337"/>
      <c r="LOP907" s="337"/>
      <c r="LOQ907" s="337"/>
      <c r="LOR907" s="337"/>
      <c r="LOS907" s="337"/>
      <c r="LOT907" s="337"/>
      <c r="LOU907" s="337"/>
      <c r="LOV907" s="337"/>
      <c r="LOW907" s="337"/>
      <c r="LOX907" s="337"/>
      <c r="LOY907" s="337"/>
      <c r="LOZ907" s="337"/>
      <c r="LPA907" s="337"/>
      <c r="LPB907" s="337"/>
      <c r="LPC907" s="337"/>
      <c r="LPD907" s="337"/>
      <c r="LPE907" s="337"/>
      <c r="LPF907" s="337"/>
      <c r="LPG907" s="337"/>
      <c r="LPH907" s="337"/>
      <c r="LPI907" s="337"/>
      <c r="LPJ907" s="337"/>
      <c r="LPK907" s="337"/>
      <c r="LPL907" s="337"/>
      <c r="LPM907" s="337"/>
      <c r="LPN907" s="337"/>
      <c r="LPO907" s="337"/>
      <c r="LPP907" s="337"/>
      <c r="LPQ907" s="337"/>
      <c r="LPR907" s="337"/>
      <c r="LPS907" s="337"/>
      <c r="LPT907" s="337"/>
      <c r="LPU907" s="337"/>
      <c r="LPV907" s="337"/>
      <c r="LPW907" s="337"/>
      <c r="LPX907" s="337"/>
      <c r="LPY907" s="337"/>
      <c r="LPZ907" s="337"/>
      <c r="LQA907" s="337"/>
      <c r="LQB907" s="337"/>
      <c r="LQC907" s="337"/>
      <c r="LQD907" s="337"/>
      <c r="LQE907" s="337"/>
      <c r="LQF907" s="337"/>
      <c r="LQG907" s="337"/>
      <c r="LQH907" s="337"/>
      <c r="LQI907" s="337"/>
      <c r="LQJ907" s="337"/>
      <c r="LQK907" s="337"/>
      <c r="LQL907" s="337"/>
      <c r="LQM907" s="337"/>
      <c r="LQN907" s="337"/>
      <c r="LQO907" s="337"/>
      <c r="LQP907" s="337"/>
      <c r="LQQ907" s="337"/>
      <c r="LQR907" s="337"/>
      <c r="LQS907" s="337"/>
      <c r="LQT907" s="337"/>
      <c r="LQU907" s="337"/>
      <c r="LQV907" s="337"/>
      <c r="LQW907" s="337"/>
      <c r="LQX907" s="337"/>
      <c r="LQY907" s="337"/>
      <c r="LQZ907" s="337"/>
      <c r="LRA907" s="337"/>
      <c r="LRB907" s="337"/>
      <c r="LRC907" s="337"/>
      <c r="LRD907" s="337"/>
      <c r="LRE907" s="337"/>
      <c r="LRF907" s="337"/>
      <c r="LRG907" s="337"/>
      <c r="LRH907" s="337"/>
      <c r="LRI907" s="337"/>
      <c r="LRJ907" s="337"/>
      <c r="LRK907" s="337"/>
      <c r="LRL907" s="337"/>
      <c r="LRM907" s="337"/>
      <c r="LRN907" s="337"/>
      <c r="LRO907" s="337"/>
      <c r="LRP907" s="337"/>
      <c r="LRQ907" s="337"/>
      <c r="LRR907" s="337"/>
      <c r="LRS907" s="337"/>
      <c r="LRT907" s="337"/>
      <c r="LRU907" s="337"/>
      <c r="LRV907" s="337"/>
      <c r="LRW907" s="337"/>
      <c r="LRX907" s="337"/>
      <c r="LRY907" s="337"/>
      <c r="LRZ907" s="337"/>
      <c r="LSA907" s="337"/>
      <c r="LSB907" s="337"/>
      <c r="LSC907" s="337"/>
      <c r="LSD907" s="337"/>
      <c r="LSE907" s="337"/>
      <c r="LSF907" s="337"/>
      <c r="LSG907" s="337"/>
      <c r="LSH907" s="337"/>
      <c r="LSI907" s="337"/>
      <c r="LSJ907" s="337"/>
      <c r="LSK907" s="337"/>
      <c r="LSL907" s="337"/>
      <c r="LSM907" s="337"/>
      <c r="LSN907" s="337"/>
      <c r="LSO907" s="337"/>
      <c r="LSP907" s="337"/>
      <c r="LSQ907" s="337"/>
      <c r="LSR907" s="337"/>
      <c r="LSS907" s="337"/>
      <c r="LST907" s="337"/>
      <c r="LSU907" s="337"/>
      <c r="LSV907" s="337"/>
      <c r="LSW907" s="337"/>
      <c r="LSX907" s="337"/>
      <c r="LSY907" s="337"/>
      <c r="LSZ907" s="337"/>
      <c r="LTA907" s="337"/>
      <c r="LTB907" s="337"/>
      <c r="LTC907" s="337"/>
      <c r="LTD907" s="337"/>
      <c r="LTE907" s="337"/>
      <c r="LTF907" s="337"/>
      <c r="LTG907" s="337"/>
      <c r="LTH907" s="337"/>
      <c r="LTI907" s="337"/>
      <c r="LTJ907" s="337"/>
      <c r="LTK907" s="337"/>
      <c r="LTL907" s="337"/>
      <c r="LTM907" s="337"/>
      <c r="LTN907" s="337"/>
      <c r="LTO907" s="337"/>
      <c r="LTP907" s="337"/>
      <c r="LTQ907" s="337"/>
      <c r="LTR907" s="337"/>
      <c r="LTS907" s="337"/>
      <c r="LTT907" s="337"/>
      <c r="LTU907" s="337"/>
      <c r="LTV907" s="337"/>
      <c r="LTW907" s="337"/>
      <c r="LTX907" s="337"/>
      <c r="LTY907" s="337"/>
      <c r="LTZ907" s="337"/>
      <c r="LUA907" s="337"/>
      <c r="LUB907" s="337"/>
      <c r="LUC907" s="337"/>
      <c r="LUD907" s="337"/>
      <c r="LUE907" s="337"/>
      <c r="LUF907" s="337"/>
      <c r="LUG907" s="337"/>
      <c r="LUH907" s="337"/>
      <c r="LUI907" s="337"/>
      <c r="LUJ907" s="337"/>
      <c r="LUK907" s="337"/>
      <c r="LUL907" s="337"/>
      <c r="LUM907" s="337"/>
      <c r="LUN907" s="337"/>
      <c r="LUO907" s="337"/>
      <c r="LUP907" s="337"/>
      <c r="LUQ907" s="337"/>
      <c r="LUR907" s="337"/>
      <c r="LUS907" s="337"/>
      <c r="LUT907" s="337"/>
      <c r="LUU907" s="337"/>
      <c r="LUV907" s="337"/>
      <c r="LUW907" s="337"/>
      <c r="LUX907" s="337"/>
      <c r="LUY907" s="337"/>
      <c r="LUZ907" s="337"/>
      <c r="LVA907" s="337"/>
      <c r="LVB907" s="337"/>
      <c r="LVC907" s="337"/>
      <c r="LVD907" s="337"/>
      <c r="LVE907" s="337"/>
      <c r="LVF907" s="337"/>
      <c r="LVG907" s="337"/>
      <c r="LVH907" s="337"/>
      <c r="LVI907" s="337"/>
      <c r="LVJ907" s="337"/>
      <c r="LVK907" s="337"/>
      <c r="LVL907" s="337"/>
      <c r="LVM907" s="337"/>
      <c r="LVN907" s="337"/>
      <c r="LVO907" s="337"/>
      <c r="LVP907" s="337"/>
      <c r="LVQ907" s="337"/>
      <c r="LVR907" s="337"/>
      <c r="LVS907" s="337"/>
      <c r="LVT907" s="337"/>
      <c r="LVU907" s="337"/>
      <c r="LVV907" s="337"/>
      <c r="LVW907" s="337"/>
      <c r="LVX907" s="337"/>
      <c r="LVY907" s="337"/>
      <c r="LVZ907" s="337"/>
      <c r="LWA907" s="337"/>
      <c r="LWB907" s="337"/>
      <c r="LWC907" s="337"/>
      <c r="LWD907" s="337"/>
      <c r="LWE907" s="337"/>
      <c r="LWF907" s="337"/>
      <c r="LWG907" s="337"/>
      <c r="LWH907" s="337"/>
      <c r="LWI907" s="337"/>
      <c r="LWJ907" s="337"/>
      <c r="LWK907" s="337"/>
      <c r="LWL907" s="337"/>
      <c r="LWM907" s="337"/>
      <c r="LWN907" s="337"/>
      <c r="LWO907" s="337"/>
      <c r="LWP907" s="337"/>
      <c r="LWQ907" s="337"/>
      <c r="LWR907" s="337"/>
      <c r="LWS907" s="337"/>
      <c r="LWT907" s="337"/>
      <c r="LWU907" s="337"/>
      <c r="LWV907" s="337"/>
      <c r="LWW907" s="337"/>
      <c r="LWX907" s="337"/>
      <c r="LWY907" s="337"/>
      <c r="LWZ907" s="337"/>
      <c r="LXA907" s="337"/>
      <c r="LXB907" s="337"/>
      <c r="LXC907" s="337"/>
      <c r="LXD907" s="337"/>
      <c r="LXE907" s="337"/>
      <c r="LXF907" s="337"/>
      <c r="LXG907" s="337"/>
      <c r="LXH907" s="337"/>
      <c r="LXI907" s="337"/>
      <c r="LXJ907" s="337"/>
      <c r="LXK907" s="337"/>
      <c r="LXL907" s="337"/>
      <c r="LXM907" s="337"/>
      <c r="LXN907" s="337"/>
      <c r="LXO907" s="337"/>
      <c r="LXP907" s="337"/>
      <c r="LXQ907" s="337"/>
      <c r="LXR907" s="337"/>
      <c r="LXS907" s="337"/>
      <c r="LXT907" s="337"/>
      <c r="LXU907" s="337"/>
      <c r="LXV907" s="337"/>
      <c r="LXW907" s="337"/>
      <c r="LXX907" s="337"/>
      <c r="LXY907" s="337"/>
      <c r="LXZ907" s="337"/>
      <c r="LYA907" s="337"/>
      <c r="LYB907" s="337"/>
      <c r="LYC907" s="337"/>
      <c r="LYD907" s="337"/>
      <c r="LYE907" s="337"/>
      <c r="LYF907" s="337"/>
      <c r="LYG907" s="337"/>
      <c r="LYH907" s="337"/>
      <c r="LYI907" s="337"/>
      <c r="LYJ907" s="337"/>
      <c r="LYK907" s="337"/>
      <c r="LYL907" s="337"/>
      <c r="LYM907" s="337"/>
      <c r="LYN907" s="337"/>
      <c r="LYO907" s="337"/>
      <c r="LYP907" s="337"/>
      <c r="LYQ907" s="337"/>
      <c r="LYR907" s="337"/>
      <c r="LYS907" s="337"/>
      <c r="LYT907" s="337"/>
      <c r="LYU907" s="337"/>
      <c r="LYV907" s="337"/>
      <c r="LYW907" s="337"/>
      <c r="LYX907" s="337"/>
      <c r="LYY907" s="337"/>
      <c r="LYZ907" s="337"/>
      <c r="LZA907" s="337"/>
      <c r="LZB907" s="337"/>
      <c r="LZC907" s="337"/>
      <c r="LZD907" s="337"/>
      <c r="LZE907" s="337"/>
      <c r="LZF907" s="337"/>
      <c r="LZG907" s="337"/>
      <c r="LZH907" s="337"/>
      <c r="LZI907" s="337"/>
      <c r="LZJ907" s="337"/>
      <c r="LZK907" s="337"/>
      <c r="LZL907" s="337"/>
      <c r="LZM907" s="337"/>
      <c r="LZN907" s="337"/>
      <c r="LZO907" s="337"/>
      <c r="LZP907" s="337"/>
      <c r="LZQ907" s="337"/>
      <c r="LZR907" s="337"/>
      <c r="LZS907" s="337"/>
      <c r="LZT907" s="337"/>
      <c r="LZU907" s="337"/>
      <c r="LZV907" s="337"/>
      <c r="LZW907" s="337"/>
      <c r="LZX907" s="337"/>
      <c r="LZY907" s="337"/>
      <c r="LZZ907" s="337"/>
      <c r="MAA907" s="337"/>
      <c r="MAB907" s="337"/>
      <c r="MAC907" s="337"/>
      <c r="MAD907" s="337"/>
      <c r="MAE907" s="337"/>
      <c r="MAF907" s="337"/>
      <c r="MAG907" s="337"/>
      <c r="MAH907" s="337"/>
      <c r="MAI907" s="337"/>
      <c r="MAJ907" s="337"/>
      <c r="MAK907" s="337"/>
      <c r="MAL907" s="337"/>
      <c r="MAM907" s="337"/>
      <c r="MAN907" s="337"/>
      <c r="MAO907" s="337"/>
      <c r="MAP907" s="337"/>
      <c r="MAQ907" s="337"/>
      <c r="MAR907" s="337"/>
      <c r="MAS907" s="337"/>
      <c r="MAT907" s="337"/>
      <c r="MAU907" s="337"/>
      <c r="MAV907" s="337"/>
      <c r="MAW907" s="337"/>
      <c r="MAX907" s="337"/>
      <c r="MAY907" s="337"/>
      <c r="MAZ907" s="337"/>
      <c r="MBA907" s="337"/>
      <c r="MBB907" s="337"/>
      <c r="MBC907" s="337"/>
      <c r="MBD907" s="337"/>
      <c r="MBE907" s="337"/>
      <c r="MBF907" s="337"/>
      <c r="MBG907" s="337"/>
      <c r="MBH907" s="337"/>
      <c r="MBI907" s="337"/>
      <c r="MBJ907" s="337"/>
      <c r="MBK907" s="337"/>
      <c r="MBL907" s="337"/>
      <c r="MBM907" s="337"/>
      <c r="MBN907" s="337"/>
      <c r="MBO907" s="337"/>
      <c r="MBP907" s="337"/>
      <c r="MBQ907" s="337"/>
      <c r="MBR907" s="337"/>
      <c r="MBS907" s="337"/>
      <c r="MBT907" s="337"/>
      <c r="MBU907" s="337"/>
      <c r="MBV907" s="337"/>
      <c r="MBW907" s="337"/>
      <c r="MBX907" s="337"/>
      <c r="MBY907" s="337"/>
      <c r="MBZ907" s="337"/>
      <c r="MCA907" s="337"/>
      <c r="MCB907" s="337"/>
      <c r="MCC907" s="337"/>
      <c r="MCD907" s="337"/>
      <c r="MCE907" s="337"/>
      <c r="MCF907" s="337"/>
      <c r="MCG907" s="337"/>
      <c r="MCH907" s="337"/>
      <c r="MCI907" s="337"/>
      <c r="MCJ907" s="337"/>
      <c r="MCK907" s="337"/>
      <c r="MCL907" s="337"/>
      <c r="MCM907" s="337"/>
      <c r="MCN907" s="337"/>
      <c r="MCO907" s="337"/>
      <c r="MCP907" s="337"/>
      <c r="MCQ907" s="337"/>
      <c r="MCR907" s="337"/>
      <c r="MCS907" s="337"/>
      <c r="MCT907" s="337"/>
      <c r="MCU907" s="337"/>
      <c r="MCV907" s="337"/>
      <c r="MCW907" s="337"/>
      <c r="MCX907" s="337"/>
      <c r="MCY907" s="337"/>
      <c r="MCZ907" s="337"/>
      <c r="MDA907" s="337"/>
      <c r="MDB907" s="337"/>
      <c r="MDC907" s="337"/>
      <c r="MDD907" s="337"/>
      <c r="MDE907" s="337"/>
      <c r="MDF907" s="337"/>
      <c r="MDG907" s="337"/>
      <c r="MDH907" s="337"/>
      <c r="MDI907" s="337"/>
      <c r="MDJ907" s="337"/>
      <c r="MDK907" s="337"/>
      <c r="MDL907" s="337"/>
      <c r="MDM907" s="337"/>
      <c r="MDN907" s="337"/>
      <c r="MDO907" s="337"/>
      <c r="MDP907" s="337"/>
      <c r="MDQ907" s="337"/>
      <c r="MDR907" s="337"/>
      <c r="MDS907" s="337"/>
      <c r="MDT907" s="337"/>
      <c r="MDU907" s="337"/>
      <c r="MDV907" s="337"/>
      <c r="MDW907" s="337"/>
      <c r="MDX907" s="337"/>
      <c r="MDY907" s="337"/>
      <c r="MDZ907" s="337"/>
      <c r="MEA907" s="337"/>
      <c r="MEB907" s="337"/>
      <c r="MEC907" s="337"/>
      <c r="MED907" s="337"/>
      <c r="MEE907" s="337"/>
      <c r="MEF907" s="337"/>
      <c r="MEG907" s="337"/>
      <c r="MEH907" s="337"/>
      <c r="MEI907" s="337"/>
      <c r="MEJ907" s="337"/>
      <c r="MEK907" s="337"/>
      <c r="MEL907" s="337"/>
      <c r="MEM907" s="337"/>
      <c r="MEN907" s="337"/>
      <c r="MEO907" s="337"/>
      <c r="MEP907" s="337"/>
      <c r="MEQ907" s="337"/>
      <c r="MER907" s="337"/>
      <c r="MES907" s="337"/>
      <c r="MET907" s="337"/>
      <c r="MEU907" s="337"/>
      <c r="MEV907" s="337"/>
      <c r="MEW907" s="337"/>
      <c r="MEX907" s="337"/>
      <c r="MEY907" s="337"/>
      <c r="MEZ907" s="337"/>
      <c r="MFA907" s="337"/>
      <c r="MFB907" s="337"/>
      <c r="MFC907" s="337"/>
      <c r="MFD907" s="337"/>
      <c r="MFE907" s="337"/>
      <c r="MFF907" s="337"/>
      <c r="MFG907" s="337"/>
      <c r="MFH907" s="337"/>
      <c r="MFI907" s="337"/>
      <c r="MFJ907" s="337"/>
      <c r="MFK907" s="337"/>
      <c r="MFL907" s="337"/>
      <c r="MFM907" s="337"/>
      <c r="MFN907" s="337"/>
      <c r="MFO907" s="337"/>
      <c r="MFP907" s="337"/>
      <c r="MFQ907" s="337"/>
      <c r="MFR907" s="337"/>
      <c r="MFS907" s="337"/>
      <c r="MFT907" s="337"/>
      <c r="MFU907" s="337"/>
      <c r="MFV907" s="337"/>
      <c r="MFW907" s="337"/>
      <c r="MFX907" s="337"/>
      <c r="MFY907" s="337"/>
      <c r="MFZ907" s="337"/>
      <c r="MGA907" s="337"/>
      <c r="MGB907" s="337"/>
      <c r="MGC907" s="337"/>
      <c r="MGD907" s="337"/>
      <c r="MGE907" s="337"/>
      <c r="MGF907" s="337"/>
      <c r="MGG907" s="337"/>
      <c r="MGH907" s="337"/>
      <c r="MGI907" s="337"/>
      <c r="MGJ907" s="337"/>
      <c r="MGK907" s="337"/>
      <c r="MGL907" s="337"/>
      <c r="MGM907" s="337"/>
      <c r="MGN907" s="337"/>
      <c r="MGO907" s="337"/>
      <c r="MGP907" s="337"/>
      <c r="MGQ907" s="337"/>
      <c r="MGR907" s="337"/>
      <c r="MGS907" s="337"/>
      <c r="MGT907" s="337"/>
      <c r="MGU907" s="337"/>
      <c r="MGV907" s="337"/>
      <c r="MGW907" s="337"/>
      <c r="MGX907" s="337"/>
      <c r="MGY907" s="337"/>
      <c r="MGZ907" s="337"/>
      <c r="MHA907" s="337"/>
      <c r="MHB907" s="337"/>
      <c r="MHC907" s="337"/>
      <c r="MHD907" s="337"/>
      <c r="MHE907" s="337"/>
      <c r="MHF907" s="337"/>
      <c r="MHG907" s="337"/>
      <c r="MHH907" s="337"/>
      <c r="MHI907" s="337"/>
      <c r="MHJ907" s="337"/>
      <c r="MHK907" s="337"/>
      <c r="MHL907" s="337"/>
      <c r="MHM907" s="337"/>
      <c r="MHN907" s="337"/>
      <c r="MHO907" s="337"/>
      <c r="MHP907" s="337"/>
      <c r="MHQ907" s="337"/>
      <c r="MHR907" s="337"/>
      <c r="MHS907" s="337"/>
      <c r="MHT907" s="337"/>
      <c r="MHU907" s="337"/>
      <c r="MHV907" s="337"/>
      <c r="MHW907" s="337"/>
      <c r="MHX907" s="337"/>
      <c r="MHY907" s="337"/>
      <c r="MHZ907" s="337"/>
      <c r="MIA907" s="337"/>
      <c r="MIB907" s="337"/>
      <c r="MIC907" s="337"/>
      <c r="MID907" s="337"/>
      <c r="MIE907" s="337"/>
      <c r="MIF907" s="337"/>
      <c r="MIG907" s="337"/>
      <c r="MIH907" s="337"/>
      <c r="MII907" s="337"/>
      <c r="MIJ907" s="337"/>
      <c r="MIK907" s="337"/>
      <c r="MIL907" s="337"/>
      <c r="MIM907" s="337"/>
      <c r="MIN907" s="337"/>
      <c r="MIO907" s="337"/>
      <c r="MIP907" s="337"/>
      <c r="MIQ907" s="337"/>
      <c r="MIR907" s="337"/>
      <c r="MIS907" s="337"/>
      <c r="MIT907" s="337"/>
      <c r="MIU907" s="337"/>
      <c r="MIV907" s="337"/>
      <c r="MIW907" s="337"/>
      <c r="MIX907" s="337"/>
      <c r="MIY907" s="337"/>
      <c r="MIZ907" s="337"/>
      <c r="MJA907" s="337"/>
      <c r="MJB907" s="337"/>
      <c r="MJC907" s="337"/>
      <c r="MJD907" s="337"/>
      <c r="MJE907" s="337"/>
      <c r="MJF907" s="337"/>
      <c r="MJG907" s="337"/>
      <c r="MJH907" s="337"/>
      <c r="MJI907" s="337"/>
      <c r="MJJ907" s="337"/>
      <c r="MJK907" s="337"/>
      <c r="MJL907" s="337"/>
      <c r="MJM907" s="337"/>
      <c r="MJN907" s="337"/>
      <c r="MJO907" s="337"/>
      <c r="MJP907" s="337"/>
      <c r="MJQ907" s="337"/>
      <c r="MJR907" s="337"/>
      <c r="MJS907" s="337"/>
      <c r="MJT907" s="337"/>
      <c r="MJU907" s="337"/>
      <c r="MJV907" s="337"/>
      <c r="MJW907" s="337"/>
      <c r="MJX907" s="337"/>
      <c r="MJY907" s="337"/>
      <c r="MJZ907" s="337"/>
      <c r="MKA907" s="337"/>
      <c r="MKB907" s="337"/>
      <c r="MKC907" s="337"/>
      <c r="MKD907" s="337"/>
      <c r="MKE907" s="337"/>
      <c r="MKF907" s="337"/>
      <c r="MKG907" s="337"/>
      <c r="MKH907" s="337"/>
      <c r="MKI907" s="337"/>
      <c r="MKJ907" s="337"/>
      <c r="MKK907" s="337"/>
      <c r="MKL907" s="337"/>
      <c r="MKM907" s="337"/>
      <c r="MKN907" s="337"/>
      <c r="MKO907" s="337"/>
      <c r="MKP907" s="337"/>
      <c r="MKQ907" s="337"/>
      <c r="MKR907" s="337"/>
      <c r="MKS907" s="337"/>
      <c r="MKT907" s="337"/>
      <c r="MKU907" s="337"/>
      <c r="MKV907" s="337"/>
      <c r="MKW907" s="337"/>
      <c r="MKX907" s="337"/>
      <c r="MKY907" s="337"/>
      <c r="MKZ907" s="337"/>
      <c r="MLA907" s="337"/>
      <c r="MLB907" s="337"/>
      <c r="MLC907" s="337"/>
      <c r="MLD907" s="337"/>
      <c r="MLE907" s="337"/>
      <c r="MLF907" s="337"/>
      <c r="MLG907" s="337"/>
      <c r="MLH907" s="337"/>
      <c r="MLI907" s="337"/>
      <c r="MLJ907" s="337"/>
      <c r="MLK907" s="337"/>
      <c r="MLL907" s="337"/>
      <c r="MLM907" s="337"/>
      <c r="MLN907" s="337"/>
      <c r="MLO907" s="337"/>
      <c r="MLP907" s="337"/>
      <c r="MLQ907" s="337"/>
      <c r="MLR907" s="337"/>
      <c r="MLS907" s="337"/>
      <c r="MLT907" s="337"/>
      <c r="MLU907" s="337"/>
      <c r="MLV907" s="337"/>
      <c r="MLW907" s="337"/>
      <c r="MLX907" s="337"/>
      <c r="MLY907" s="337"/>
      <c r="MLZ907" s="337"/>
      <c r="MMA907" s="337"/>
      <c r="MMB907" s="337"/>
      <c r="MMC907" s="337"/>
      <c r="MMD907" s="337"/>
      <c r="MME907" s="337"/>
      <c r="MMF907" s="337"/>
      <c r="MMG907" s="337"/>
      <c r="MMH907" s="337"/>
      <c r="MMI907" s="337"/>
      <c r="MMJ907" s="337"/>
      <c r="MMK907" s="337"/>
      <c r="MML907" s="337"/>
      <c r="MMM907" s="337"/>
      <c r="MMN907" s="337"/>
      <c r="MMO907" s="337"/>
      <c r="MMP907" s="337"/>
      <c r="MMQ907" s="337"/>
      <c r="MMR907" s="337"/>
      <c r="MMS907" s="337"/>
      <c r="MMT907" s="337"/>
      <c r="MMU907" s="337"/>
      <c r="MMV907" s="337"/>
      <c r="MMW907" s="337"/>
      <c r="MMX907" s="337"/>
      <c r="MMY907" s="337"/>
      <c r="MMZ907" s="337"/>
      <c r="MNA907" s="337"/>
      <c r="MNB907" s="337"/>
      <c r="MNC907" s="337"/>
      <c r="MND907" s="337"/>
      <c r="MNE907" s="337"/>
      <c r="MNF907" s="337"/>
      <c r="MNG907" s="337"/>
      <c r="MNH907" s="337"/>
      <c r="MNI907" s="337"/>
      <c r="MNJ907" s="337"/>
      <c r="MNK907" s="337"/>
      <c r="MNL907" s="337"/>
      <c r="MNM907" s="337"/>
      <c r="MNN907" s="337"/>
      <c r="MNO907" s="337"/>
      <c r="MNP907" s="337"/>
      <c r="MNQ907" s="337"/>
      <c r="MNR907" s="337"/>
      <c r="MNS907" s="337"/>
      <c r="MNT907" s="337"/>
      <c r="MNU907" s="337"/>
      <c r="MNV907" s="337"/>
      <c r="MNW907" s="337"/>
      <c r="MNX907" s="337"/>
      <c r="MNY907" s="337"/>
      <c r="MNZ907" s="337"/>
      <c r="MOA907" s="337"/>
      <c r="MOB907" s="337"/>
      <c r="MOC907" s="337"/>
      <c r="MOD907" s="337"/>
      <c r="MOE907" s="337"/>
      <c r="MOF907" s="337"/>
      <c r="MOG907" s="337"/>
      <c r="MOH907" s="337"/>
      <c r="MOI907" s="337"/>
      <c r="MOJ907" s="337"/>
      <c r="MOK907" s="337"/>
      <c r="MOL907" s="337"/>
      <c r="MOM907" s="337"/>
      <c r="MON907" s="337"/>
      <c r="MOO907" s="337"/>
      <c r="MOP907" s="337"/>
      <c r="MOQ907" s="337"/>
      <c r="MOR907" s="337"/>
      <c r="MOS907" s="337"/>
      <c r="MOT907" s="337"/>
      <c r="MOU907" s="337"/>
      <c r="MOV907" s="337"/>
      <c r="MOW907" s="337"/>
      <c r="MOX907" s="337"/>
      <c r="MOY907" s="337"/>
      <c r="MOZ907" s="337"/>
      <c r="MPA907" s="337"/>
      <c r="MPB907" s="337"/>
      <c r="MPC907" s="337"/>
      <c r="MPD907" s="337"/>
      <c r="MPE907" s="337"/>
      <c r="MPF907" s="337"/>
      <c r="MPG907" s="337"/>
      <c r="MPH907" s="337"/>
      <c r="MPI907" s="337"/>
      <c r="MPJ907" s="337"/>
      <c r="MPK907" s="337"/>
      <c r="MPL907" s="337"/>
      <c r="MPM907" s="337"/>
      <c r="MPN907" s="337"/>
      <c r="MPO907" s="337"/>
      <c r="MPP907" s="337"/>
      <c r="MPQ907" s="337"/>
      <c r="MPR907" s="337"/>
      <c r="MPS907" s="337"/>
      <c r="MPT907" s="337"/>
      <c r="MPU907" s="337"/>
      <c r="MPV907" s="337"/>
      <c r="MPW907" s="337"/>
      <c r="MPX907" s="337"/>
      <c r="MPY907" s="337"/>
      <c r="MPZ907" s="337"/>
      <c r="MQA907" s="337"/>
      <c r="MQB907" s="337"/>
      <c r="MQC907" s="337"/>
      <c r="MQD907" s="337"/>
      <c r="MQE907" s="337"/>
      <c r="MQF907" s="337"/>
      <c r="MQG907" s="337"/>
      <c r="MQH907" s="337"/>
      <c r="MQI907" s="337"/>
      <c r="MQJ907" s="337"/>
      <c r="MQK907" s="337"/>
      <c r="MQL907" s="337"/>
      <c r="MQM907" s="337"/>
      <c r="MQN907" s="337"/>
      <c r="MQO907" s="337"/>
      <c r="MQP907" s="337"/>
      <c r="MQQ907" s="337"/>
      <c r="MQR907" s="337"/>
      <c r="MQS907" s="337"/>
      <c r="MQT907" s="337"/>
      <c r="MQU907" s="337"/>
      <c r="MQV907" s="337"/>
      <c r="MQW907" s="337"/>
      <c r="MQX907" s="337"/>
      <c r="MQY907" s="337"/>
      <c r="MQZ907" s="337"/>
      <c r="MRA907" s="337"/>
      <c r="MRB907" s="337"/>
      <c r="MRC907" s="337"/>
      <c r="MRD907" s="337"/>
      <c r="MRE907" s="337"/>
      <c r="MRF907" s="337"/>
      <c r="MRG907" s="337"/>
      <c r="MRH907" s="337"/>
      <c r="MRI907" s="337"/>
      <c r="MRJ907" s="337"/>
      <c r="MRK907" s="337"/>
      <c r="MRL907" s="337"/>
      <c r="MRM907" s="337"/>
      <c r="MRN907" s="337"/>
      <c r="MRO907" s="337"/>
      <c r="MRP907" s="337"/>
      <c r="MRQ907" s="337"/>
      <c r="MRR907" s="337"/>
      <c r="MRS907" s="337"/>
      <c r="MRT907" s="337"/>
      <c r="MRU907" s="337"/>
      <c r="MRV907" s="337"/>
      <c r="MRW907" s="337"/>
      <c r="MRX907" s="337"/>
      <c r="MRY907" s="337"/>
      <c r="MRZ907" s="337"/>
      <c r="MSA907" s="337"/>
      <c r="MSB907" s="337"/>
      <c r="MSC907" s="337"/>
      <c r="MSD907" s="337"/>
      <c r="MSE907" s="337"/>
      <c r="MSF907" s="337"/>
      <c r="MSG907" s="337"/>
      <c r="MSH907" s="337"/>
      <c r="MSI907" s="337"/>
      <c r="MSJ907" s="337"/>
      <c r="MSK907" s="337"/>
      <c r="MSL907" s="337"/>
      <c r="MSM907" s="337"/>
      <c r="MSN907" s="337"/>
      <c r="MSO907" s="337"/>
      <c r="MSP907" s="337"/>
      <c r="MSQ907" s="337"/>
      <c r="MSR907" s="337"/>
      <c r="MSS907" s="337"/>
      <c r="MST907" s="337"/>
      <c r="MSU907" s="337"/>
      <c r="MSV907" s="337"/>
      <c r="MSW907" s="337"/>
      <c r="MSX907" s="337"/>
      <c r="MSY907" s="337"/>
      <c r="MSZ907" s="337"/>
      <c r="MTA907" s="337"/>
      <c r="MTB907" s="337"/>
      <c r="MTC907" s="337"/>
      <c r="MTD907" s="337"/>
      <c r="MTE907" s="337"/>
      <c r="MTF907" s="337"/>
      <c r="MTG907" s="337"/>
      <c r="MTH907" s="337"/>
      <c r="MTI907" s="337"/>
      <c r="MTJ907" s="337"/>
      <c r="MTK907" s="337"/>
      <c r="MTL907" s="337"/>
      <c r="MTM907" s="337"/>
      <c r="MTN907" s="337"/>
      <c r="MTO907" s="337"/>
      <c r="MTP907" s="337"/>
      <c r="MTQ907" s="337"/>
      <c r="MTR907" s="337"/>
      <c r="MTS907" s="337"/>
      <c r="MTT907" s="337"/>
      <c r="MTU907" s="337"/>
      <c r="MTV907" s="337"/>
      <c r="MTW907" s="337"/>
      <c r="MTX907" s="337"/>
      <c r="MTY907" s="337"/>
      <c r="MTZ907" s="337"/>
      <c r="MUA907" s="337"/>
      <c r="MUB907" s="337"/>
      <c r="MUC907" s="337"/>
      <c r="MUD907" s="337"/>
      <c r="MUE907" s="337"/>
      <c r="MUF907" s="337"/>
      <c r="MUG907" s="337"/>
      <c r="MUH907" s="337"/>
      <c r="MUI907" s="337"/>
      <c r="MUJ907" s="337"/>
      <c r="MUK907" s="337"/>
      <c r="MUL907" s="337"/>
      <c r="MUM907" s="337"/>
      <c r="MUN907" s="337"/>
      <c r="MUO907" s="337"/>
      <c r="MUP907" s="337"/>
      <c r="MUQ907" s="337"/>
      <c r="MUR907" s="337"/>
      <c r="MUS907" s="337"/>
      <c r="MUT907" s="337"/>
      <c r="MUU907" s="337"/>
      <c r="MUV907" s="337"/>
      <c r="MUW907" s="337"/>
      <c r="MUX907" s="337"/>
      <c r="MUY907" s="337"/>
      <c r="MUZ907" s="337"/>
      <c r="MVA907" s="337"/>
      <c r="MVB907" s="337"/>
      <c r="MVC907" s="337"/>
      <c r="MVD907" s="337"/>
      <c r="MVE907" s="337"/>
      <c r="MVF907" s="337"/>
      <c r="MVG907" s="337"/>
      <c r="MVH907" s="337"/>
      <c r="MVI907" s="337"/>
      <c r="MVJ907" s="337"/>
      <c r="MVK907" s="337"/>
      <c r="MVL907" s="337"/>
      <c r="MVM907" s="337"/>
      <c r="MVN907" s="337"/>
      <c r="MVO907" s="337"/>
      <c r="MVP907" s="337"/>
      <c r="MVQ907" s="337"/>
      <c r="MVR907" s="337"/>
      <c r="MVS907" s="337"/>
      <c r="MVT907" s="337"/>
      <c r="MVU907" s="337"/>
      <c r="MVV907" s="337"/>
      <c r="MVW907" s="337"/>
      <c r="MVX907" s="337"/>
      <c r="MVY907" s="337"/>
      <c r="MVZ907" s="337"/>
      <c r="MWA907" s="337"/>
      <c r="MWB907" s="337"/>
      <c r="MWC907" s="337"/>
      <c r="MWD907" s="337"/>
      <c r="MWE907" s="337"/>
      <c r="MWF907" s="337"/>
      <c r="MWG907" s="337"/>
      <c r="MWH907" s="337"/>
      <c r="MWI907" s="337"/>
      <c r="MWJ907" s="337"/>
      <c r="MWK907" s="337"/>
      <c r="MWL907" s="337"/>
      <c r="MWM907" s="337"/>
      <c r="MWN907" s="337"/>
      <c r="MWO907" s="337"/>
      <c r="MWP907" s="337"/>
      <c r="MWQ907" s="337"/>
      <c r="MWR907" s="337"/>
      <c r="MWS907" s="337"/>
      <c r="MWT907" s="337"/>
      <c r="MWU907" s="337"/>
      <c r="MWV907" s="337"/>
      <c r="MWW907" s="337"/>
      <c r="MWX907" s="337"/>
      <c r="MWY907" s="337"/>
      <c r="MWZ907" s="337"/>
      <c r="MXA907" s="337"/>
      <c r="MXB907" s="337"/>
      <c r="MXC907" s="337"/>
      <c r="MXD907" s="337"/>
      <c r="MXE907" s="337"/>
      <c r="MXF907" s="337"/>
      <c r="MXG907" s="337"/>
      <c r="MXH907" s="337"/>
      <c r="MXI907" s="337"/>
      <c r="MXJ907" s="337"/>
      <c r="MXK907" s="337"/>
      <c r="MXL907" s="337"/>
      <c r="MXM907" s="337"/>
      <c r="MXN907" s="337"/>
      <c r="MXO907" s="337"/>
      <c r="MXP907" s="337"/>
      <c r="MXQ907" s="337"/>
      <c r="MXR907" s="337"/>
      <c r="MXS907" s="337"/>
      <c r="MXT907" s="337"/>
      <c r="MXU907" s="337"/>
      <c r="MXV907" s="337"/>
      <c r="MXW907" s="337"/>
      <c r="MXX907" s="337"/>
      <c r="MXY907" s="337"/>
      <c r="MXZ907" s="337"/>
      <c r="MYA907" s="337"/>
      <c r="MYB907" s="337"/>
      <c r="MYC907" s="337"/>
      <c r="MYD907" s="337"/>
      <c r="MYE907" s="337"/>
      <c r="MYF907" s="337"/>
      <c r="MYG907" s="337"/>
      <c r="MYH907" s="337"/>
      <c r="MYI907" s="337"/>
      <c r="MYJ907" s="337"/>
      <c r="MYK907" s="337"/>
      <c r="MYL907" s="337"/>
      <c r="MYM907" s="337"/>
      <c r="MYN907" s="337"/>
      <c r="MYO907" s="337"/>
      <c r="MYP907" s="337"/>
      <c r="MYQ907" s="337"/>
      <c r="MYR907" s="337"/>
      <c r="MYS907" s="337"/>
      <c r="MYT907" s="337"/>
      <c r="MYU907" s="337"/>
      <c r="MYV907" s="337"/>
      <c r="MYW907" s="337"/>
      <c r="MYX907" s="337"/>
      <c r="MYY907" s="337"/>
      <c r="MYZ907" s="337"/>
      <c r="MZA907" s="337"/>
      <c r="MZB907" s="337"/>
      <c r="MZC907" s="337"/>
      <c r="MZD907" s="337"/>
      <c r="MZE907" s="337"/>
      <c r="MZF907" s="337"/>
      <c r="MZG907" s="337"/>
      <c r="MZH907" s="337"/>
      <c r="MZI907" s="337"/>
      <c r="MZJ907" s="337"/>
      <c r="MZK907" s="337"/>
      <c r="MZL907" s="337"/>
      <c r="MZM907" s="337"/>
      <c r="MZN907" s="337"/>
      <c r="MZO907" s="337"/>
      <c r="MZP907" s="337"/>
      <c r="MZQ907" s="337"/>
      <c r="MZR907" s="337"/>
      <c r="MZS907" s="337"/>
      <c r="MZT907" s="337"/>
      <c r="MZU907" s="337"/>
      <c r="MZV907" s="337"/>
      <c r="MZW907" s="337"/>
      <c r="MZX907" s="337"/>
      <c r="MZY907" s="337"/>
      <c r="MZZ907" s="337"/>
      <c r="NAA907" s="337"/>
      <c r="NAB907" s="337"/>
      <c r="NAC907" s="337"/>
      <c r="NAD907" s="337"/>
      <c r="NAE907" s="337"/>
      <c r="NAF907" s="337"/>
      <c r="NAG907" s="337"/>
      <c r="NAH907" s="337"/>
      <c r="NAI907" s="337"/>
      <c r="NAJ907" s="337"/>
      <c r="NAK907" s="337"/>
      <c r="NAL907" s="337"/>
      <c r="NAM907" s="337"/>
      <c r="NAN907" s="337"/>
      <c r="NAO907" s="337"/>
      <c r="NAP907" s="337"/>
      <c r="NAQ907" s="337"/>
      <c r="NAR907" s="337"/>
      <c r="NAS907" s="337"/>
      <c r="NAT907" s="337"/>
      <c r="NAU907" s="337"/>
      <c r="NAV907" s="337"/>
      <c r="NAW907" s="337"/>
      <c r="NAX907" s="337"/>
      <c r="NAY907" s="337"/>
      <c r="NAZ907" s="337"/>
      <c r="NBA907" s="337"/>
      <c r="NBB907" s="337"/>
      <c r="NBC907" s="337"/>
      <c r="NBD907" s="337"/>
      <c r="NBE907" s="337"/>
      <c r="NBF907" s="337"/>
      <c r="NBG907" s="337"/>
      <c r="NBH907" s="337"/>
      <c r="NBI907" s="337"/>
      <c r="NBJ907" s="337"/>
      <c r="NBK907" s="337"/>
      <c r="NBL907" s="337"/>
      <c r="NBM907" s="337"/>
      <c r="NBN907" s="337"/>
      <c r="NBO907" s="337"/>
      <c r="NBP907" s="337"/>
      <c r="NBQ907" s="337"/>
      <c r="NBR907" s="337"/>
      <c r="NBS907" s="337"/>
      <c r="NBT907" s="337"/>
      <c r="NBU907" s="337"/>
      <c r="NBV907" s="337"/>
      <c r="NBW907" s="337"/>
      <c r="NBX907" s="337"/>
      <c r="NBY907" s="337"/>
      <c r="NBZ907" s="337"/>
      <c r="NCA907" s="337"/>
      <c r="NCB907" s="337"/>
      <c r="NCC907" s="337"/>
      <c r="NCD907" s="337"/>
      <c r="NCE907" s="337"/>
      <c r="NCF907" s="337"/>
      <c r="NCG907" s="337"/>
      <c r="NCH907" s="337"/>
      <c r="NCI907" s="337"/>
      <c r="NCJ907" s="337"/>
      <c r="NCK907" s="337"/>
      <c r="NCL907" s="337"/>
      <c r="NCM907" s="337"/>
      <c r="NCN907" s="337"/>
      <c r="NCO907" s="337"/>
      <c r="NCP907" s="337"/>
      <c r="NCQ907" s="337"/>
      <c r="NCR907" s="337"/>
      <c r="NCS907" s="337"/>
      <c r="NCT907" s="337"/>
      <c r="NCU907" s="337"/>
      <c r="NCV907" s="337"/>
      <c r="NCW907" s="337"/>
      <c r="NCX907" s="337"/>
      <c r="NCY907" s="337"/>
      <c r="NCZ907" s="337"/>
      <c r="NDA907" s="337"/>
      <c r="NDB907" s="337"/>
      <c r="NDC907" s="337"/>
      <c r="NDD907" s="337"/>
      <c r="NDE907" s="337"/>
      <c r="NDF907" s="337"/>
      <c r="NDG907" s="337"/>
      <c r="NDH907" s="337"/>
      <c r="NDI907" s="337"/>
      <c r="NDJ907" s="337"/>
      <c r="NDK907" s="337"/>
      <c r="NDL907" s="337"/>
      <c r="NDM907" s="337"/>
      <c r="NDN907" s="337"/>
      <c r="NDO907" s="337"/>
      <c r="NDP907" s="337"/>
      <c r="NDQ907" s="337"/>
      <c r="NDR907" s="337"/>
      <c r="NDS907" s="337"/>
      <c r="NDT907" s="337"/>
      <c r="NDU907" s="337"/>
      <c r="NDV907" s="337"/>
      <c r="NDW907" s="337"/>
      <c r="NDX907" s="337"/>
      <c r="NDY907" s="337"/>
      <c r="NDZ907" s="337"/>
      <c r="NEA907" s="337"/>
      <c r="NEB907" s="337"/>
      <c r="NEC907" s="337"/>
      <c r="NED907" s="337"/>
      <c r="NEE907" s="337"/>
      <c r="NEF907" s="337"/>
      <c r="NEG907" s="337"/>
      <c r="NEH907" s="337"/>
      <c r="NEI907" s="337"/>
      <c r="NEJ907" s="337"/>
      <c r="NEK907" s="337"/>
      <c r="NEL907" s="337"/>
      <c r="NEM907" s="337"/>
      <c r="NEN907" s="337"/>
      <c r="NEO907" s="337"/>
      <c r="NEP907" s="337"/>
      <c r="NEQ907" s="337"/>
      <c r="NER907" s="337"/>
      <c r="NES907" s="337"/>
      <c r="NET907" s="337"/>
      <c r="NEU907" s="337"/>
      <c r="NEV907" s="337"/>
      <c r="NEW907" s="337"/>
      <c r="NEX907" s="337"/>
      <c r="NEY907" s="337"/>
      <c r="NEZ907" s="337"/>
      <c r="NFA907" s="337"/>
      <c r="NFB907" s="337"/>
      <c r="NFC907" s="337"/>
      <c r="NFD907" s="337"/>
      <c r="NFE907" s="337"/>
      <c r="NFF907" s="337"/>
      <c r="NFG907" s="337"/>
      <c r="NFH907" s="337"/>
      <c r="NFI907" s="337"/>
      <c r="NFJ907" s="337"/>
      <c r="NFK907" s="337"/>
      <c r="NFL907" s="337"/>
      <c r="NFM907" s="337"/>
      <c r="NFN907" s="337"/>
      <c r="NFO907" s="337"/>
      <c r="NFP907" s="337"/>
      <c r="NFQ907" s="337"/>
      <c r="NFR907" s="337"/>
      <c r="NFS907" s="337"/>
      <c r="NFT907" s="337"/>
      <c r="NFU907" s="337"/>
      <c r="NFV907" s="337"/>
      <c r="NFW907" s="337"/>
      <c r="NFX907" s="337"/>
      <c r="NFY907" s="337"/>
      <c r="NFZ907" s="337"/>
      <c r="NGA907" s="337"/>
      <c r="NGB907" s="337"/>
      <c r="NGC907" s="337"/>
      <c r="NGD907" s="337"/>
      <c r="NGE907" s="337"/>
      <c r="NGF907" s="337"/>
      <c r="NGG907" s="337"/>
      <c r="NGH907" s="337"/>
      <c r="NGI907" s="337"/>
      <c r="NGJ907" s="337"/>
      <c r="NGK907" s="337"/>
      <c r="NGL907" s="337"/>
      <c r="NGM907" s="337"/>
      <c r="NGN907" s="337"/>
      <c r="NGO907" s="337"/>
      <c r="NGP907" s="337"/>
      <c r="NGQ907" s="337"/>
      <c r="NGR907" s="337"/>
      <c r="NGS907" s="337"/>
      <c r="NGT907" s="337"/>
      <c r="NGU907" s="337"/>
      <c r="NGV907" s="337"/>
      <c r="NGW907" s="337"/>
      <c r="NGX907" s="337"/>
      <c r="NGY907" s="337"/>
      <c r="NGZ907" s="337"/>
      <c r="NHA907" s="337"/>
      <c r="NHB907" s="337"/>
      <c r="NHC907" s="337"/>
      <c r="NHD907" s="337"/>
      <c r="NHE907" s="337"/>
      <c r="NHF907" s="337"/>
      <c r="NHG907" s="337"/>
      <c r="NHH907" s="337"/>
      <c r="NHI907" s="337"/>
      <c r="NHJ907" s="337"/>
      <c r="NHK907" s="337"/>
      <c r="NHL907" s="337"/>
      <c r="NHM907" s="337"/>
      <c r="NHN907" s="337"/>
      <c r="NHO907" s="337"/>
      <c r="NHP907" s="337"/>
      <c r="NHQ907" s="337"/>
      <c r="NHR907" s="337"/>
      <c r="NHS907" s="337"/>
      <c r="NHT907" s="337"/>
      <c r="NHU907" s="337"/>
      <c r="NHV907" s="337"/>
      <c r="NHW907" s="337"/>
      <c r="NHX907" s="337"/>
      <c r="NHY907" s="337"/>
      <c r="NHZ907" s="337"/>
      <c r="NIA907" s="337"/>
      <c r="NIB907" s="337"/>
      <c r="NIC907" s="337"/>
      <c r="NID907" s="337"/>
      <c r="NIE907" s="337"/>
      <c r="NIF907" s="337"/>
      <c r="NIG907" s="337"/>
      <c r="NIH907" s="337"/>
      <c r="NII907" s="337"/>
      <c r="NIJ907" s="337"/>
      <c r="NIK907" s="337"/>
      <c r="NIL907" s="337"/>
      <c r="NIM907" s="337"/>
      <c r="NIN907" s="337"/>
      <c r="NIO907" s="337"/>
      <c r="NIP907" s="337"/>
      <c r="NIQ907" s="337"/>
      <c r="NIR907" s="337"/>
      <c r="NIS907" s="337"/>
      <c r="NIT907" s="337"/>
      <c r="NIU907" s="337"/>
      <c r="NIV907" s="337"/>
      <c r="NIW907" s="337"/>
      <c r="NIX907" s="337"/>
      <c r="NIY907" s="337"/>
      <c r="NIZ907" s="337"/>
      <c r="NJA907" s="337"/>
      <c r="NJB907" s="337"/>
      <c r="NJC907" s="337"/>
      <c r="NJD907" s="337"/>
      <c r="NJE907" s="337"/>
      <c r="NJF907" s="337"/>
      <c r="NJG907" s="337"/>
      <c r="NJH907" s="337"/>
      <c r="NJI907" s="337"/>
      <c r="NJJ907" s="337"/>
      <c r="NJK907" s="337"/>
      <c r="NJL907" s="337"/>
      <c r="NJM907" s="337"/>
      <c r="NJN907" s="337"/>
      <c r="NJO907" s="337"/>
      <c r="NJP907" s="337"/>
      <c r="NJQ907" s="337"/>
      <c r="NJR907" s="337"/>
      <c r="NJS907" s="337"/>
      <c r="NJT907" s="337"/>
      <c r="NJU907" s="337"/>
      <c r="NJV907" s="337"/>
      <c r="NJW907" s="337"/>
      <c r="NJX907" s="337"/>
      <c r="NJY907" s="337"/>
      <c r="NJZ907" s="337"/>
      <c r="NKA907" s="337"/>
      <c r="NKB907" s="337"/>
      <c r="NKC907" s="337"/>
      <c r="NKD907" s="337"/>
      <c r="NKE907" s="337"/>
      <c r="NKF907" s="337"/>
      <c r="NKG907" s="337"/>
      <c r="NKH907" s="337"/>
      <c r="NKI907" s="337"/>
      <c r="NKJ907" s="337"/>
      <c r="NKK907" s="337"/>
      <c r="NKL907" s="337"/>
      <c r="NKM907" s="337"/>
      <c r="NKN907" s="337"/>
      <c r="NKO907" s="337"/>
      <c r="NKP907" s="337"/>
      <c r="NKQ907" s="337"/>
      <c r="NKR907" s="337"/>
      <c r="NKS907" s="337"/>
      <c r="NKT907" s="337"/>
      <c r="NKU907" s="337"/>
      <c r="NKV907" s="337"/>
      <c r="NKW907" s="337"/>
      <c r="NKX907" s="337"/>
      <c r="NKY907" s="337"/>
      <c r="NKZ907" s="337"/>
      <c r="NLA907" s="337"/>
      <c r="NLB907" s="337"/>
      <c r="NLC907" s="337"/>
      <c r="NLD907" s="337"/>
      <c r="NLE907" s="337"/>
      <c r="NLF907" s="337"/>
      <c r="NLG907" s="337"/>
      <c r="NLH907" s="337"/>
      <c r="NLI907" s="337"/>
      <c r="NLJ907" s="337"/>
      <c r="NLK907" s="337"/>
      <c r="NLL907" s="337"/>
      <c r="NLM907" s="337"/>
      <c r="NLN907" s="337"/>
      <c r="NLO907" s="337"/>
      <c r="NLP907" s="337"/>
      <c r="NLQ907" s="337"/>
      <c r="NLR907" s="337"/>
      <c r="NLS907" s="337"/>
      <c r="NLT907" s="337"/>
      <c r="NLU907" s="337"/>
      <c r="NLV907" s="337"/>
      <c r="NLW907" s="337"/>
      <c r="NLX907" s="337"/>
      <c r="NLY907" s="337"/>
      <c r="NLZ907" s="337"/>
      <c r="NMA907" s="337"/>
      <c r="NMB907" s="337"/>
      <c r="NMC907" s="337"/>
      <c r="NMD907" s="337"/>
      <c r="NME907" s="337"/>
      <c r="NMF907" s="337"/>
      <c r="NMG907" s="337"/>
      <c r="NMH907" s="337"/>
      <c r="NMI907" s="337"/>
      <c r="NMJ907" s="337"/>
      <c r="NMK907" s="337"/>
      <c r="NML907" s="337"/>
      <c r="NMM907" s="337"/>
      <c r="NMN907" s="337"/>
      <c r="NMO907" s="337"/>
      <c r="NMP907" s="337"/>
      <c r="NMQ907" s="337"/>
      <c r="NMR907" s="337"/>
      <c r="NMS907" s="337"/>
      <c r="NMT907" s="337"/>
      <c r="NMU907" s="337"/>
      <c r="NMV907" s="337"/>
      <c r="NMW907" s="337"/>
      <c r="NMX907" s="337"/>
      <c r="NMY907" s="337"/>
      <c r="NMZ907" s="337"/>
      <c r="NNA907" s="337"/>
      <c r="NNB907" s="337"/>
      <c r="NNC907" s="337"/>
      <c r="NND907" s="337"/>
      <c r="NNE907" s="337"/>
      <c r="NNF907" s="337"/>
      <c r="NNG907" s="337"/>
      <c r="NNH907" s="337"/>
      <c r="NNI907" s="337"/>
      <c r="NNJ907" s="337"/>
      <c r="NNK907" s="337"/>
      <c r="NNL907" s="337"/>
      <c r="NNM907" s="337"/>
      <c r="NNN907" s="337"/>
      <c r="NNO907" s="337"/>
      <c r="NNP907" s="337"/>
      <c r="NNQ907" s="337"/>
      <c r="NNR907" s="337"/>
      <c r="NNS907" s="337"/>
      <c r="NNT907" s="337"/>
      <c r="NNU907" s="337"/>
      <c r="NNV907" s="337"/>
      <c r="NNW907" s="337"/>
      <c r="NNX907" s="337"/>
      <c r="NNY907" s="337"/>
      <c r="NNZ907" s="337"/>
      <c r="NOA907" s="337"/>
      <c r="NOB907" s="337"/>
      <c r="NOC907" s="337"/>
      <c r="NOD907" s="337"/>
      <c r="NOE907" s="337"/>
      <c r="NOF907" s="337"/>
      <c r="NOG907" s="337"/>
      <c r="NOH907" s="337"/>
      <c r="NOI907" s="337"/>
      <c r="NOJ907" s="337"/>
      <c r="NOK907" s="337"/>
      <c r="NOL907" s="337"/>
      <c r="NOM907" s="337"/>
      <c r="NON907" s="337"/>
      <c r="NOO907" s="337"/>
      <c r="NOP907" s="337"/>
      <c r="NOQ907" s="337"/>
      <c r="NOR907" s="337"/>
      <c r="NOS907" s="337"/>
      <c r="NOT907" s="337"/>
      <c r="NOU907" s="337"/>
      <c r="NOV907" s="337"/>
      <c r="NOW907" s="337"/>
      <c r="NOX907" s="337"/>
      <c r="NOY907" s="337"/>
      <c r="NOZ907" s="337"/>
      <c r="NPA907" s="337"/>
      <c r="NPB907" s="337"/>
      <c r="NPC907" s="337"/>
      <c r="NPD907" s="337"/>
      <c r="NPE907" s="337"/>
      <c r="NPF907" s="337"/>
      <c r="NPG907" s="337"/>
      <c r="NPH907" s="337"/>
      <c r="NPI907" s="337"/>
      <c r="NPJ907" s="337"/>
      <c r="NPK907" s="337"/>
      <c r="NPL907" s="337"/>
      <c r="NPM907" s="337"/>
      <c r="NPN907" s="337"/>
      <c r="NPO907" s="337"/>
      <c r="NPP907" s="337"/>
      <c r="NPQ907" s="337"/>
      <c r="NPR907" s="337"/>
      <c r="NPS907" s="337"/>
      <c r="NPT907" s="337"/>
      <c r="NPU907" s="337"/>
      <c r="NPV907" s="337"/>
      <c r="NPW907" s="337"/>
      <c r="NPX907" s="337"/>
      <c r="NPY907" s="337"/>
      <c r="NPZ907" s="337"/>
      <c r="NQA907" s="337"/>
      <c r="NQB907" s="337"/>
      <c r="NQC907" s="337"/>
      <c r="NQD907" s="337"/>
      <c r="NQE907" s="337"/>
      <c r="NQF907" s="337"/>
      <c r="NQG907" s="337"/>
      <c r="NQH907" s="337"/>
      <c r="NQI907" s="337"/>
      <c r="NQJ907" s="337"/>
      <c r="NQK907" s="337"/>
      <c r="NQL907" s="337"/>
      <c r="NQM907" s="337"/>
      <c r="NQN907" s="337"/>
      <c r="NQO907" s="337"/>
      <c r="NQP907" s="337"/>
      <c r="NQQ907" s="337"/>
      <c r="NQR907" s="337"/>
      <c r="NQS907" s="337"/>
      <c r="NQT907" s="337"/>
      <c r="NQU907" s="337"/>
      <c r="NQV907" s="337"/>
      <c r="NQW907" s="337"/>
      <c r="NQX907" s="337"/>
      <c r="NQY907" s="337"/>
      <c r="NQZ907" s="337"/>
      <c r="NRA907" s="337"/>
      <c r="NRB907" s="337"/>
      <c r="NRC907" s="337"/>
      <c r="NRD907" s="337"/>
      <c r="NRE907" s="337"/>
      <c r="NRF907" s="337"/>
      <c r="NRG907" s="337"/>
      <c r="NRH907" s="337"/>
      <c r="NRI907" s="337"/>
      <c r="NRJ907" s="337"/>
      <c r="NRK907" s="337"/>
      <c r="NRL907" s="337"/>
      <c r="NRM907" s="337"/>
      <c r="NRN907" s="337"/>
      <c r="NRO907" s="337"/>
      <c r="NRP907" s="337"/>
      <c r="NRQ907" s="337"/>
      <c r="NRR907" s="337"/>
      <c r="NRS907" s="337"/>
      <c r="NRT907" s="337"/>
      <c r="NRU907" s="337"/>
      <c r="NRV907" s="337"/>
      <c r="NRW907" s="337"/>
      <c r="NRX907" s="337"/>
      <c r="NRY907" s="337"/>
      <c r="NRZ907" s="337"/>
      <c r="NSA907" s="337"/>
      <c r="NSB907" s="337"/>
      <c r="NSC907" s="337"/>
      <c r="NSD907" s="337"/>
      <c r="NSE907" s="337"/>
      <c r="NSF907" s="337"/>
      <c r="NSG907" s="337"/>
      <c r="NSH907" s="337"/>
      <c r="NSI907" s="337"/>
      <c r="NSJ907" s="337"/>
      <c r="NSK907" s="337"/>
      <c r="NSL907" s="337"/>
      <c r="NSM907" s="337"/>
      <c r="NSN907" s="337"/>
      <c r="NSO907" s="337"/>
      <c r="NSP907" s="337"/>
      <c r="NSQ907" s="337"/>
      <c r="NSR907" s="337"/>
      <c r="NSS907" s="337"/>
      <c r="NST907" s="337"/>
      <c r="NSU907" s="337"/>
      <c r="NSV907" s="337"/>
      <c r="NSW907" s="337"/>
      <c r="NSX907" s="337"/>
      <c r="NSY907" s="337"/>
      <c r="NSZ907" s="337"/>
      <c r="NTA907" s="337"/>
      <c r="NTB907" s="337"/>
      <c r="NTC907" s="337"/>
      <c r="NTD907" s="337"/>
      <c r="NTE907" s="337"/>
      <c r="NTF907" s="337"/>
      <c r="NTG907" s="337"/>
      <c r="NTH907" s="337"/>
      <c r="NTI907" s="337"/>
      <c r="NTJ907" s="337"/>
      <c r="NTK907" s="337"/>
      <c r="NTL907" s="337"/>
      <c r="NTM907" s="337"/>
      <c r="NTN907" s="337"/>
      <c r="NTO907" s="337"/>
      <c r="NTP907" s="337"/>
      <c r="NTQ907" s="337"/>
      <c r="NTR907" s="337"/>
      <c r="NTS907" s="337"/>
      <c r="NTT907" s="337"/>
      <c r="NTU907" s="337"/>
      <c r="NTV907" s="337"/>
      <c r="NTW907" s="337"/>
      <c r="NTX907" s="337"/>
      <c r="NTY907" s="337"/>
      <c r="NTZ907" s="337"/>
      <c r="NUA907" s="337"/>
      <c r="NUB907" s="337"/>
      <c r="NUC907" s="337"/>
      <c r="NUD907" s="337"/>
      <c r="NUE907" s="337"/>
      <c r="NUF907" s="337"/>
      <c r="NUG907" s="337"/>
      <c r="NUH907" s="337"/>
      <c r="NUI907" s="337"/>
      <c r="NUJ907" s="337"/>
      <c r="NUK907" s="337"/>
      <c r="NUL907" s="337"/>
      <c r="NUM907" s="337"/>
      <c r="NUN907" s="337"/>
      <c r="NUO907" s="337"/>
      <c r="NUP907" s="337"/>
      <c r="NUQ907" s="337"/>
      <c r="NUR907" s="337"/>
      <c r="NUS907" s="337"/>
      <c r="NUT907" s="337"/>
      <c r="NUU907" s="337"/>
      <c r="NUV907" s="337"/>
      <c r="NUW907" s="337"/>
      <c r="NUX907" s="337"/>
      <c r="NUY907" s="337"/>
      <c r="NUZ907" s="337"/>
      <c r="NVA907" s="337"/>
      <c r="NVB907" s="337"/>
      <c r="NVC907" s="337"/>
      <c r="NVD907" s="337"/>
      <c r="NVE907" s="337"/>
      <c r="NVF907" s="337"/>
      <c r="NVG907" s="337"/>
      <c r="NVH907" s="337"/>
      <c r="NVI907" s="337"/>
      <c r="NVJ907" s="337"/>
      <c r="NVK907" s="337"/>
      <c r="NVL907" s="337"/>
      <c r="NVM907" s="337"/>
      <c r="NVN907" s="337"/>
      <c r="NVO907" s="337"/>
      <c r="NVP907" s="337"/>
      <c r="NVQ907" s="337"/>
      <c r="NVR907" s="337"/>
      <c r="NVS907" s="337"/>
      <c r="NVT907" s="337"/>
      <c r="NVU907" s="337"/>
      <c r="NVV907" s="337"/>
      <c r="NVW907" s="337"/>
      <c r="NVX907" s="337"/>
      <c r="NVY907" s="337"/>
      <c r="NVZ907" s="337"/>
      <c r="NWA907" s="337"/>
      <c r="NWB907" s="337"/>
      <c r="NWC907" s="337"/>
      <c r="NWD907" s="337"/>
      <c r="NWE907" s="337"/>
      <c r="NWF907" s="337"/>
      <c r="NWG907" s="337"/>
      <c r="NWH907" s="337"/>
      <c r="NWI907" s="337"/>
      <c r="NWJ907" s="337"/>
      <c r="NWK907" s="337"/>
      <c r="NWL907" s="337"/>
      <c r="NWM907" s="337"/>
      <c r="NWN907" s="337"/>
      <c r="NWO907" s="337"/>
      <c r="NWP907" s="337"/>
      <c r="NWQ907" s="337"/>
      <c r="NWR907" s="337"/>
      <c r="NWS907" s="337"/>
      <c r="NWT907" s="337"/>
      <c r="NWU907" s="337"/>
      <c r="NWV907" s="337"/>
      <c r="NWW907" s="337"/>
      <c r="NWX907" s="337"/>
      <c r="NWY907" s="337"/>
      <c r="NWZ907" s="337"/>
      <c r="NXA907" s="337"/>
      <c r="NXB907" s="337"/>
      <c r="NXC907" s="337"/>
      <c r="NXD907" s="337"/>
      <c r="NXE907" s="337"/>
      <c r="NXF907" s="337"/>
      <c r="NXG907" s="337"/>
      <c r="NXH907" s="337"/>
      <c r="NXI907" s="337"/>
      <c r="NXJ907" s="337"/>
      <c r="NXK907" s="337"/>
      <c r="NXL907" s="337"/>
      <c r="NXM907" s="337"/>
      <c r="NXN907" s="337"/>
      <c r="NXO907" s="337"/>
      <c r="NXP907" s="337"/>
      <c r="NXQ907" s="337"/>
      <c r="NXR907" s="337"/>
      <c r="NXS907" s="337"/>
      <c r="NXT907" s="337"/>
      <c r="NXU907" s="337"/>
      <c r="NXV907" s="337"/>
      <c r="NXW907" s="337"/>
      <c r="NXX907" s="337"/>
      <c r="NXY907" s="337"/>
      <c r="NXZ907" s="337"/>
      <c r="NYA907" s="337"/>
      <c r="NYB907" s="337"/>
      <c r="NYC907" s="337"/>
      <c r="NYD907" s="337"/>
      <c r="NYE907" s="337"/>
      <c r="NYF907" s="337"/>
      <c r="NYG907" s="337"/>
      <c r="NYH907" s="337"/>
      <c r="NYI907" s="337"/>
      <c r="NYJ907" s="337"/>
      <c r="NYK907" s="337"/>
      <c r="NYL907" s="337"/>
      <c r="NYM907" s="337"/>
      <c r="NYN907" s="337"/>
      <c r="NYO907" s="337"/>
      <c r="NYP907" s="337"/>
      <c r="NYQ907" s="337"/>
      <c r="NYR907" s="337"/>
      <c r="NYS907" s="337"/>
      <c r="NYT907" s="337"/>
      <c r="NYU907" s="337"/>
      <c r="NYV907" s="337"/>
      <c r="NYW907" s="337"/>
      <c r="NYX907" s="337"/>
      <c r="NYY907" s="337"/>
      <c r="NYZ907" s="337"/>
      <c r="NZA907" s="337"/>
      <c r="NZB907" s="337"/>
      <c r="NZC907" s="337"/>
      <c r="NZD907" s="337"/>
      <c r="NZE907" s="337"/>
      <c r="NZF907" s="337"/>
      <c r="NZG907" s="337"/>
      <c r="NZH907" s="337"/>
      <c r="NZI907" s="337"/>
      <c r="NZJ907" s="337"/>
      <c r="NZK907" s="337"/>
      <c r="NZL907" s="337"/>
      <c r="NZM907" s="337"/>
      <c r="NZN907" s="337"/>
      <c r="NZO907" s="337"/>
      <c r="NZP907" s="337"/>
      <c r="NZQ907" s="337"/>
      <c r="NZR907" s="337"/>
      <c r="NZS907" s="337"/>
      <c r="NZT907" s="337"/>
      <c r="NZU907" s="337"/>
      <c r="NZV907" s="337"/>
      <c r="NZW907" s="337"/>
      <c r="NZX907" s="337"/>
      <c r="NZY907" s="337"/>
      <c r="NZZ907" s="337"/>
      <c r="OAA907" s="337"/>
      <c r="OAB907" s="337"/>
      <c r="OAC907" s="337"/>
      <c r="OAD907" s="337"/>
      <c r="OAE907" s="337"/>
      <c r="OAF907" s="337"/>
      <c r="OAG907" s="337"/>
      <c r="OAH907" s="337"/>
      <c r="OAI907" s="337"/>
      <c r="OAJ907" s="337"/>
      <c r="OAK907" s="337"/>
      <c r="OAL907" s="337"/>
      <c r="OAM907" s="337"/>
      <c r="OAN907" s="337"/>
      <c r="OAO907" s="337"/>
      <c r="OAP907" s="337"/>
      <c r="OAQ907" s="337"/>
      <c r="OAR907" s="337"/>
      <c r="OAS907" s="337"/>
      <c r="OAT907" s="337"/>
      <c r="OAU907" s="337"/>
      <c r="OAV907" s="337"/>
      <c r="OAW907" s="337"/>
      <c r="OAX907" s="337"/>
      <c r="OAY907" s="337"/>
      <c r="OAZ907" s="337"/>
      <c r="OBA907" s="337"/>
      <c r="OBB907" s="337"/>
      <c r="OBC907" s="337"/>
      <c r="OBD907" s="337"/>
      <c r="OBE907" s="337"/>
      <c r="OBF907" s="337"/>
      <c r="OBG907" s="337"/>
      <c r="OBH907" s="337"/>
      <c r="OBI907" s="337"/>
      <c r="OBJ907" s="337"/>
      <c r="OBK907" s="337"/>
      <c r="OBL907" s="337"/>
      <c r="OBM907" s="337"/>
      <c r="OBN907" s="337"/>
      <c r="OBO907" s="337"/>
      <c r="OBP907" s="337"/>
      <c r="OBQ907" s="337"/>
      <c r="OBR907" s="337"/>
      <c r="OBS907" s="337"/>
      <c r="OBT907" s="337"/>
      <c r="OBU907" s="337"/>
      <c r="OBV907" s="337"/>
      <c r="OBW907" s="337"/>
      <c r="OBX907" s="337"/>
      <c r="OBY907" s="337"/>
      <c r="OBZ907" s="337"/>
      <c r="OCA907" s="337"/>
      <c r="OCB907" s="337"/>
      <c r="OCC907" s="337"/>
      <c r="OCD907" s="337"/>
      <c r="OCE907" s="337"/>
      <c r="OCF907" s="337"/>
      <c r="OCG907" s="337"/>
      <c r="OCH907" s="337"/>
      <c r="OCI907" s="337"/>
      <c r="OCJ907" s="337"/>
      <c r="OCK907" s="337"/>
      <c r="OCL907" s="337"/>
      <c r="OCM907" s="337"/>
      <c r="OCN907" s="337"/>
      <c r="OCO907" s="337"/>
      <c r="OCP907" s="337"/>
      <c r="OCQ907" s="337"/>
      <c r="OCR907" s="337"/>
      <c r="OCS907" s="337"/>
      <c r="OCT907" s="337"/>
      <c r="OCU907" s="337"/>
      <c r="OCV907" s="337"/>
      <c r="OCW907" s="337"/>
      <c r="OCX907" s="337"/>
      <c r="OCY907" s="337"/>
      <c r="OCZ907" s="337"/>
      <c r="ODA907" s="337"/>
      <c r="ODB907" s="337"/>
      <c r="ODC907" s="337"/>
      <c r="ODD907" s="337"/>
      <c r="ODE907" s="337"/>
      <c r="ODF907" s="337"/>
      <c r="ODG907" s="337"/>
      <c r="ODH907" s="337"/>
      <c r="ODI907" s="337"/>
      <c r="ODJ907" s="337"/>
      <c r="ODK907" s="337"/>
      <c r="ODL907" s="337"/>
      <c r="ODM907" s="337"/>
      <c r="ODN907" s="337"/>
      <c r="ODO907" s="337"/>
      <c r="ODP907" s="337"/>
      <c r="ODQ907" s="337"/>
      <c r="ODR907" s="337"/>
      <c r="ODS907" s="337"/>
      <c r="ODT907" s="337"/>
      <c r="ODU907" s="337"/>
      <c r="ODV907" s="337"/>
      <c r="ODW907" s="337"/>
      <c r="ODX907" s="337"/>
      <c r="ODY907" s="337"/>
      <c r="ODZ907" s="337"/>
      <c r="OEA907" s="337"/>
      <c r="OEB907" s="337"/>
      <c r="OEC907" s="337"/>
      <c r="OED907" s="337"/>
      <c r="OEE907" s="337"/>
      <c r="OEF907" s="337"/>
      <c r="OEG907" s="337"/>
      <c r="OEH907" s="337"/>
      <c r="OEI907" s="337"/>
      <c r="OEJ907" s="337"/>
      <c r="OEK907" s="337"/>
      <c r="OEL907" s="337"/>
      <c r="OEM907" s="337"/>
      <c r="OEN907" s="337"/>
      <c r="OEO907" s="337"/>
      <c r="OEP907" s="337"/>
      <c r="OEQ907" s="337"/>
      <c r="OER907" s="337"/>
      <c r="OES907" s="337"/>
      <c r="OET907" s="337"/>
      <c r="OEU907" s="337"/>
      <c r="OEV907" s="337"/>
      <c r="OEW907" s="337"/>
      <c r="OEX907" s="337"/>
      <c r="OEY907" s="337"/>
      <c r="OEZ907" s="337"/>
      <c r="OFA907" s="337"/>
      <c r="OFB907" s="337"/>
      <c r="OFC907" s="337"/>
      <c r="OFD907" s="337"/>
      <c r="OFE907" s="337"/>
      <c r="OFF907" s="337"/>
      <c r="OFG907" s="337"/>
      <c r="OFH907" s="337"/>
      <c r="OFI907" s="337"/>
      <c r="OFJ907" s="337"/>
      <c r="OFK907" s="337"/>
      <c r="OFL907" s="337"/>
      <c r="OFM907" s="337"/>
      <c r="OFN907" s="337"/>
      <c r="OFO907" s="337"/>
      <c r="OFP907" s="337"/>
      <c r="OFQ907" s="337"/>
      <c r="OFR907" s="337"/>
      <c r="OFS907" s="337"/>
      <c r="OFT907" s="337"/>
      <c r="OFU907" s="337"/>
      <c r="OFV907" s="337"/>
      <c r="OFW907" s="337"/>
      <c r="OFX907" s="337"/>
      <c r="OFY907" s="337"/>
      <c r="OFZ907" s="337"/>
      <c r="OGA907" s="337"/>
      <c r="OGB907" s="337"/>
      <c r="OGC907" s="337"/>
      <c r="OGD907" s="337"/>
      <c r="OGE907" s="337"/>
      <c r="OGF907" s="337"/>
      <c r="OGG907" s="337"/>
      <c r="OGH907" s="337"/>
      <c r="OGI907" s="337"/>
      <c r="OGJ907" s="337"/>
      <c r="OGK907" s="337"/>
      <c r="OGL907" s="337"/>
      <c r="OGM907" s="337"/>
      <c r="OGN907" s="337"/>
      <c r="OGO907" s="337"/>
      <c r="OGP907" s="337"/>
      <c r="OGQ907" s="337"/>
      <c r="OGR907" s="337"/>
      <c r="OGS907" s="337"/>
      <c r="OGT907" s="337"/>
      <c r="OGU907" s="337"/>
      <c r="OGV907" s="337"/>
      <c r="OGW907" s="337"/>
      <c r="OGX907" s="337"/>
      <c r="OGY907" s="337"/>
      <c r="OGZ907" s="337"/>
      <c r="OHA907" s="337"/>
      <c r="OHB907" s="337"/>
      <c r="OHC907" s="337"/>
      <c r="OHD907" s="337"/>
      <c r="OHE907" s="337"/>
      <c r="OHF907" s="337"/>
      <c r="OHG907" s="337"/>
      <c r="OHH907" s="337"/>
      <c r="OHI907" s="337"/>
      <c r="OHJ907" s="337"/>
      <c r="OHK907" s="337"/>
      <c r="OHL907" s="337"/>
      <c r="OHM907" s="337"/>
      <c r="OHN907" s="337"/>
      <c r="OHO907" s="337"/>
      <c r="OHP907" s="337"/>
      <c r="OHQ907" s="337"/>
      <c r="OHR907" s="337"/>
      <c r="OHS907" s="337"/>
      <c r="OHT907" s="337"/>
      <c r="OHU907" s="337"/>
      <c r="OHV907" s="337"/>
      <c r="OHW907" s="337"/>
      <c r="OHX907" s="337"/>
      <c r="OHY907" s="337"/>
      <c r="OHZ907" s="337"/>
      <c r="OIA907" s="337"/>
      <c r="OIB907" s="337"/>
      <c r="OIC907" s="337"/>
      <c r="OID907" s="337"/>
      <c r="OIE907" s="337"/>
      <c r="OIF907" s="337"/>
      <c r="OIG907" s="337"/>
      <c r="OIH907" s="337"/>
      <c r="OII907" s="337"/>
      <c r="OIJ907" s="337"/>
      <c r="OIK907" s="337"/>
      <c r="OIL907" s="337"/>
      <c r="OIM907" s="337"/>
      <c r="OIN907" s="337"/>
      <c r="OIO907" s="337"/>
      <c r="OIP907" s="337"/>
      <c r="OIQ907" s="337"/>
      <c r="OIR907" s="337"/>
      <c r="OIS907" s="337"/>
      <c r="OIT907" s="337"/>
      <c r="OIU907" s="337"/>
      <c r="OIV907" s="337"/>
      <c r="OIW907" s="337"/>
      <c r="OIX907" s="337"/>
      <c r="OIY907" s="337"/>
      <c r="OIZ907" s="337"/>
      <c r="OJA907" s="337"/>
      <c r="OJB907" s="337"/>
      <c r="OJC907" s="337"/>
      <c r="OJD907" s="337"/>
      <c r="OJE907" s="337"/>
      <c r="OJF907" s="337"/>
      <c r="OJG907" s="337"/>
      <c r="OJH907" s="337"/>
      <c r="OJI907" s="337"/>
      <c r="OJJ907" s="337"/>
      <c r="OJK907" s="337"/>
      <c r="OJL907" s="337"/>
      <c r="OJM907" s="337"/>
      <c r="OJN907" s="337"/>
      <c r="OJO907" s="337"/>
      <c r="OJP907" s="337"/>
      <c r="OJQ907" s="337"/>
      <c r="OJR907" s="337"/>
      <c r="OJS907" s="337"/>
      <c r="OJT907" s="337"/>
      <c r="OJU907" s="337"/>
      <c r="OJV907" s="337"/>
      <c r="OJW907" s="337"/>
      <c r="OJX907" s="337"/>
      <c r="OJY907" s="337"/>
      <c r="OJZ907" s="337"/>
      <c r="OKA907" s="337"/>
      <c r="OKB907" s="337"/>
      <c r="OKC907" s="337"/>
      <c r="OKD907" s="337"/>
      <c r="OKE907" s="337"/>
      <c r="OKF907" s="337"/>
      <c r="OKG907" s="337"/>
      <c r="OKH907" s="337"/>
      <c r="OKI907" s="337"/>
      <c r="OKJ907" s="337"/>
      <c r="OKK907" s="337"/>
      <c r="OKL907" s="337"/>
      <c r="OKM907" s="337"/>
      <c r="OKN907" s="337"/>
      <c r="OKO907" s="337"/>
      <c r="OKP907" s="337"/>
      <c r="OKQ907" s="337"/>
      <c r="OKR907" s="337"/>
      <c r="OKS907" s="337"/>
      <c r="OKT907" s="337"/>
      <c r="OKU907" s="337"/>
      <c r="OKV907" s="337"/>
      <c r="OKW907" s="337"/>
      <c r="OKX907" s="337"/>
      <c r="OKY907" s="337"/>
      <c r="OKZ907" s="337"/>
      <c r="OLA907" s="337"/>
      <c r="OLB907" s="337"/>
      <c r="OLC907" s="337"/>
      <c r="OLD907" s="337"/>
      <c r="OLE907" s="337"/>
      <c r="OLF907" s="337"/>
      <c r="OLG907" s="337"/>
      <c r="OLH907" s="337"/>
      <c r="OLI907" s="337"/>
      <c r="OLJ907" s="337"/>
      <c r="OLK907" s="337"/>
      <c r="OLL907" s="337"/>
      <c r="OLM907" s="337"/>
      <c r="OLN907" s="337"/>
      <c r="OLO907" s="337"/>
      <c r="OLP907" s="337"/>
      <c r="OLQ907" s="337"/>
      <c r="OLR907" s="337"/>
      <c r="OLS907" s="337"/>
      <c r="OLT907" s="337"/>
      <c r="OLU907" s="337"/>
      <c r="OLV907" s="337"/>
      <c r="OLW907" s="337"/>
      <c r="OLX907" s="337"/>
      <c r="OLY907" s="337"/>
      <c r="OLZ907" s="337"/>
      <c r="OMA907" s="337"/>
      <c r="OMB907" s="337"/>
      <c r="OMC907" s="337"/>
      <c r="OMD907" s="337"/>
      <c r="OME907" s="337"/>
      <c r="OMF907" s="337"/>
      <c r="OMG907" s="337"/>
      <c r="OMH907" s="337"/>
      <c r="OMI907" s="337"/>
      <c r="OMJ907" s="337"/>
      <c r="OMK907" s="337"/>
      <c r="OML907" s="337"/>
      <c r="OMM907" s="337"/>
      <c r="OMN907" s="337"/>
      <c r="OMO907" s="337"/>
      <c r="OMP907" s="337"/>
      <c r="OMQ907" s="337"/>
      <c r="OMR907" s="337"/>
      <c r="OMS907" s="337"/>
      <c r="OMT907" s="337"/>
      <c r="OMU907" s="337"/>
      <c r="OMV907" s="337"/>
      <c r="OMW907" s="337"/>
      <c r="OMX907" s="337"/>
      <c r="OMY907" s="337"/>
      <c r="OMZ907" s="337"/>
      <c r="ONA907" s="337"/>
      <c r="ONB907" s="337"/>
      <c r="ONC907" s="337"/>
      <c r="OND907" s="337"/>
      <c r="ONE907" s="337"/>
      <c r="ONF907" s="337"/>
      <c r="ONG907" s="337"/>
      <c r="ONH907" s="337"/>
      <c r="ONI907" s="337"/>
      <c r="ONJ907" s="337"/>
      <c r="ONK907" s="337"/>
      <c r="ONL907" s="337"/>
      <c r="ONM907" s="337"/>
      <c r="ONN907" s="337"/>
      <c r="ONO907" s="337"/>
      <c r="ONP907" s="337"/>
      <c r="ONQ907" s="337"/>
      <c r="ONR907" s="337"/>
      <c r="ONS907" s="337"/>
      <c r="ONT907" s="337"/>
      <c r="ONU907" s="337"/>
      <c r="ONV907" s="337"/>
      <c r="ONW907" s="337"/>
      <c r="ONX907" s="337"/>
      <c r="ONY907" s="337"/>
      <c r="ONZ907" s="337"/>
      <c r="OOA907" s="337"/>
      <c r="OOB907" s="337"/>
      <c r="OOC907" s="337"/>
      <c r="OOD907" s="337"/>
      <c r="OOE907" s="337"/>
      <c r="OOF907" s="337"/>
      <c r="OOG907" s="337"/>
      <c r="OOH907" s="337"/>
      <c r="OOI907" s="337"/>
      <c r="OOJ907" s="337"/>
      <c r="OOK907" s="337"/>
      <c r="OOL907" s="337"/>
      <c r="OOM907" s="337"/>
      <c r="OON907" s="337"/>
      <c r="OOO907" s="337"/>
      <c r="OOP907" s="337"/>
      <c r="OOQ907" s="337"/>
      <c r="OOR907" s="337"/>
      <c r="OOS907" s="337"/>
      <c r="OOT907" s="337"/>
      <c r="OOU907" s="337"/>
      <c r="OOV907" s="337"/>
      <c r="OOW907" s="337"/>
      <c r="OOX907" s="337"/>
      <c r="OOY907" s="337"/>
      <c r="OOZ907" s="337"/>
      <c r="OPA907" s="337"/>
      <c r="OPB907" s="337"/>
      <c r="OPC907" s="337"/>
      <c r="OPD907" s="337"/>
      <c r="OPE907" s="337"/>
      <c r="OPF907" s="337"/>
      <c r="OPG907" s="337"/>
      <c r="OPH907" s="337"/>
      <c r="OPI907" s="337"/>
      <c r="OPJ907" s="337"/>
      <c r="OPK907" s="337"/>
      <c r="OPL907" s="337"/>
      <c r="OPM907" s="337"/>
      <c r="OPN907" s="337"/>
      <c r="OPO907" s="337"/>
      <c r="OPP907" s="337"/>
      <c r="OPQ907" s="337"/>
      <c r="OPR907" s="337"/>
      <c r="OPS907" s="337"/>
      <c r="OPT907" s="337"/>
      <c r="OPU907" s="337"/>
      <c r="OPV907" s="337"/>
      <c r="OPW907" s="337"/>
      <c r="OPX907" s="337"/>
      <c r="OPY907" s="337"/>
      <c r="OPZ907" s="337"/>
      <c r="OQA907" s="337"/>
      <c r="OQB907" s="337"/>
      <c r="OQC907" s="337"/>
      <c r="OQD907" s="337"/>
      <c r="OQE907" s="337"/>
      <c r="OQF907" s="337"/>
      <c r="OQG907" s="337"/>
      <c r="OQH907" s="337"/>
      <c r="OQI907" s="337"/>
      <c r="OQJ907" s="337"/>
      <c r="OQK907" s="337"/>
      <c r="OQL907" s="337"/>
      <c r="OQM907" s="337"/>
      <c r="OQN907" s="337"/>
      <c r="OQO907" s="337"/>
      <c r="OQP907" s="337"/>
      <c r="OQQ907" s="337"/>
      <c r="OQR907" s="337"/>
      <c r="OQS907" s="337"/>
      <c r="OQT907" s="337"/>
      <c r="OQU907" s="337"/>
      <c r="OQV907" s="337"/>
      <c r="OQW907" s="337"/>
      <c r="OQX907" s="337"/>
      <c r="OQY907" s="337"/>
      <c r="OQZ907" s="337"/>
      <c r="ORA907" s="337"/>
      <c r="ORB907" s="337"/>
      <c r="ORC907" s="337"/>
      <c r="ORD907" s="337"/>
      <c r="ORE907" s="337"/>
      <c r="ORF907" s="337"/>
      <c r="ORG907" s="337"/>
      <c r="ORH907" s="337"/>
      <c r="ORI907" s="337"/>
      <c r="ORJ907" s="337"/>
      <c r="ORK907" s="337"/>
      <c r="ORL907" s="337"/>
      <c r="ORM907" s="337"/>
      <c r="ORN907" s="337"/>
      <c r="ORO907" s="337"/>
      <c r="ORP907" s="337"/>
      <c r="ORQ907" s="337"/>
      <c r="ORR907" s="337"/>
      <c r="ORS907" s="337"/>
      <c r="ORT907" s="337"/>
      <c r="ORU907" s="337"/>
      <c r="ORV907" s="337"/>
      <c r="ORW907" s="337"/>
      <c r="ORX907" s="337"/>
      <c r="ORY907" s="337"/>
      <c r="ORZ907" s="337"/>
      <c r="OSA907" s="337"/>
      <c r="OSB907" s="337"/>
      <c r="OSC907" s="337"/>
      <c r="OSD907" s="337"/>
      <c r="OSE907" s="337"/>
      <c r="OSF907" s="337"/>
      <c r="OSG907" s="337"/>
      <c r="OSH907" s="337"/>
      <c r="OSI907" s="337"/>
      <c r="OSJ907" s="337"/>
      <c r="OSK907" s="337"/>
      <c r="OSL907" s="337"/>
      <c r="OSM907" s="337"/>
      <c r="OSN907" s="337"/>
      <c r="OSO907" s="337"/>
      <c r="OSP907" s="337"/>
      <c r="OSQ907" s="337"/>
      <c r="OSR907" s="337"/>
      <c r="OSS907" s="337"/>
      <c r="OST907" s="337"/>
      <c r="OSU907" s="337"/>
      <c r="OSV907" s="337"/>
      <c r="OSW907" s="337"/>
      <c r="OSX907" s="337"/>
      <c r="OSY907" s="337"/>
      <c r="OSZ907" s="337"/>
      <c r="OTA907" s="337"/>
      <c r="OTB907" s="337"/>
      <c r="OTC907" s="337"/>
      <c r="OTD907" s="337"/>
      <c r="OTE907" s="337"/>
      <c r="OTF907" s="337"/>
      <c r="OTG907" s="337"/>
      <c r="OTH907" s="337"/>
      <c r="OTI907" s="337"/>
      <c r="OTJ907" s="337"/>
      <c r="OTK907" s="337"/>
      <c r="OTL907" s="337"/>
      <c r="OTM907" s="337"/>
      <c r="OTN907" s="337"/>
      <c r="OTO907" s="337"/>
      <c r="OTP907" s="337"/>
      <c r="OTQ907" s="337"/>
      <c r="OTR907" s="337"/>
      <c r="OTS907" s="337"/>
      <c r="OTT907" s="337"/>
      <c r="OTU907" s="337"/>
      <c r="OTV907" s="337"/>
      <c r="OTW907" s="337"/>
      <c r="OTX907" s="337"/>
      <c r="OTY907" s="337"/>
      <c r="OTZ907" s="337"/>
      <c r="OUA907" s="337"/>
      <c r="OUB907" s="337"/>
      <c r="OUC907" s="337"/>
      <c r="OUD907" s="337"/>
      <c r="OUE907" s="337"/>
      <c r="OUF907" s="337"/>
      <c r="OUG907" s="337"/>
      <c r="OUH907" s="337"/>
      <c r="OUI907" s="337"/>
      <c r="OUJ907" s="337"/>
      <c r="OUK907" s="337"/>
      <c r="OUL907" s="337"/>
      <c r="OUM907" s="337"/>
      <c r="OUN907" s="337"/>
      <c r="OUO907" s="337"/>
      <c r="OUP907" s="337"/>
      <c r="OUQ907" s="337"/>
      <c r="OUR907" s="337"/>
      <c r="OUS907" s="337"/>
      <c r="OUT907" s="337"/>
      <c r="OUU907" s="337"/>
      <c r="OUV907" s="337"/>
      <c r="OUW907" s="337"/>
      <c r="OUX907" s="337"/>
      <c r="OUY907" s="337"/>
      <c r="OUZ907" s="337"/>
      <c r="OVA907" s="337"/>
      <c r="OVB907" s="337"/>
      <c r="OVC907" s="337"/>
      <c r="OVD907" s="337"/>
      <c r="OVE907" s="337"/>
      <c r="OVF907" s="337"/>
      <c r="OVG907" s="337"/>
      <c r="OVH907" s="337"/>
      <c r="OVI907" s="337"/>
      <c r="OVJ907" s="337"/>
      <c r="OVK907" s="337"/>
      <c r="OVL907" s="337"/>
      <c r="OVM907" s="337"/>
      <c r="OVN907" s="337"/>
      <c r="OVO907" s="337"/>
      <c r="OVP907" s="337"/>
      <c r="OVQ907" s="337"/>
      <c r="OVR907" s="337"/>
      <c r="OVS907" s="337"/>
      <c r="OVT907" s="337"/>
      <c r="OVU907" s="337"/>
      <c r="OVV907" s="337"/>
      <c r="OVW907" s="337"/>
      <c r="OVX907" s="337"/>
      <c r="OVY907" s="337"/>
      <c r="OVZ907" s="337"/>
      <c r="OWA907" s="337"/>
      <c r="OWB907" s="337"/>
      <c r="OWC907" s="337"/>
      <c r="OWD907" s="337"/>
      <c r="OWE907" s="337"/>
      <c r="OWF907" s="337"/>
      <c r="OWG907" s="337"/>
      <c r="OWH907" s="337"/>
      <c r="OWI907" s="337"/>
      <c r="OWJ907" s="337"/>
      <c r="OWK907" s="337"/>
      <c r="OWL907" s="337"/>
      <c r="OWM907" s="337"/>
      <c r="OWN907" s="337"/>
      <c r="OWO907" s="337"/>
      <c r="OWP907" s="337"/>
      <c r="OWQ907" s="337"/>
      <c r="OWR907" s="337"/>
      <c r="OWS907" s="337"/>
      <c r="OWT907" s="337"/>
      <c r="OWU907" s="337"/>
      <c r="OWV907" s="337"/>
      <c r="OWW907" s="337"/>
      <c r="OWX907" s="337"/>
      <c r="OWY907" s="337"/>
      <c r="OWZ907" s="337"/>
      <c r="OXA907" s="337"/>
      <c r="OXB907" s="337"/>
      <c r="OXC907" s="337"/>
      <c r="OXD907" s="337"/>
      <c r="OXE907" s="337"/>
      <c r="OXF907" s="337"/>
      <c r="OXG907" s="337"/>
      <c r="OXH907" s="337"/>
      <c r="OXI907" s="337"/>
      <c r="OXJ907" s="337"/>
      <c r="OXK907" s="337"/>
      <c r="OXL907" s="337"/>
      <c r="OXM907" s="337"/>
      <c r="OXN907" s="337"/>
      <c r="OXO907" s="337"/>
      <c r="OXP907" s="337"/>
      <c r="OXQ907" s="337"/>
      <c r="OXR907" s="337"/>
      <c r="OXS907" s="337"/>
      <c r="OXT907" s="337"/>
      <c r="OXU907" s="337"/>
      <c r="OXV907" s="337"/>
      <c r="OXW907" s="337"/>
      <c r="OXX907" s="337"/>
      <c r="OXY907" s="337"/>
      <c r="OXZ907" s="337"/>
      <c r="OYA907" s="337"/>
      <c r="OYB907" s="337"/>
      <c r="OYC907" s="337"/>
      <c r="OYD907" s="337"/>
      <c r="OYE907" s="337"/>
      <c r="OYF907" s="337"/>
      <c r="OYG907" s="337"/>
      <c r="OYH907" s="337"/>
      <c r="OYI907" s="337"/>
      <c r="OYJ907" s="337"/>
      <c r="OYK907" s="337"/>
      <c r="OYL907" s="337"/>
      <c r="OYM907" s="337"/>
      <c r="OYN907" s="337"/>
      <c r="OYO907" s="337"/>
      <c r="OYP907" s="337"/>
      <c r="OYQ907" s="337"/>
      <c r="OYR907" s="337"/>
      <c r="OYS907" s="337"/>
      <c r="OYT907" s="337"/>
      <c r="OYU907" s="337"/>
      <c r="OYV907" s="337"/>
      <c r="OYW907" s="337"/>
      <c r="OYX907" s="337"/>
      <c r="OYY907" s="337"/>
      <c r="OYZ907" s="337"/>
      <c r="OZA907" s="337"/>
      <c r="OZB907" s="337"/>
      <c r="OZC907" s="337"/>
      <c r="OZD907" s="337"/>
      <c r="OZE907" s="337"/>
      <c r="OZF907" s="337"/>
      <c r="OZG907" s="337"/>
      <c r="OZH907" s="337"/>
      <c r="OZI907" s="337"/>
      <c r="OZJ907" s="337"/>
      <c r="OZK907" s="337"/>
      <c r="OZL907" s="337"/>
      <c r="OZM907" s="337"/>
      <c r="OZN907" s="337"/>
      <c r="OZO907" s="337"/>
      <c r="OZP907" s="337"/>
      <c r="OZQ907" s="337"/>
      <c r="OZR907" s="337"/>
      <c r="OZS907" s="337"/>
      <c r="OZT907" s="337"/>
      <c r="OZU907" s="337"/>
      <c r="OZV907" s="337"/>
      <c r="OZW907" s="337"/>
      <c r="OZX907" s="337"/>
      <c r="OZY907" s="337"/>
      <c r="OZZ907" s="337"/>
      <c r="PAA907" s="337"/>
      <c r="PAB907" s="337"/>
      <c r="PAC907" s="337"/>
      <c r="PAD907" s="337"/>
      <c r="PAE907" s="337"/>
      <c r="PAF907" s="337"/>
      <c r="PAG907" s="337"/>
      <c r="PAH907" s="337"/>
      <c r="PAI907" s="337"/>
      <c r="PAJ907" s="337"/>
      <c r="PAK907" s="337"/>
      <c r="PAL907" s="337"/>
      <c r="PAM907" s="337"/>
      <c r="PAN907" s="337"/>
      <c r="PAO907" s="337"/>
      <c r="PAP907" s="337"/>
      <c r="PAQ907" s="337"/>
      <c r="PAR907" s="337"/>
      <c r="PAS907" s="337"/>
      <c r="PAT907" s="337"/>
      <c r="PAU907" s="337"/>
      <c r="PAV907" s="337"/>
      <c r="PAW907" s="337"/>
      <c r="PAX907" s="337"/>
      <c r="PAY907" s="337"/>
      <c r="PAZ907" s="337"/>
      <c r="PBA907" s="337"/>
      <c r="PBB907" s="337"/>
      <c r="PBC907" s="337"/>
      <c r="PBD907" s="337"/>
      <c r="PBE907" s="337"/>
      <c r="PBF907" s="337"/>
      <c r="PBG907" s="337"/>
      <c r="PBH907" s="337"/>
      <c r="PBI907" s="337"/>
      <c r="PBJ907" s="337"/>
      <c r="PBK907" s="337"/>
      <c r="PBL907" s="337"/>
      <c r="PBM907" s="337"/>
      <c r="PBN907" s="337"/>
      <c r="PBO907" s="337"/>
      <c r="PBP907" s="337"/>
      <c r="PBQ907" s="337"/>
      <c r="PBR907" s="337"/>
      <c r="PBS907" s="337"/>
      <c r="PBT907" s="337"/>
      <c r="PBU907" s="337"/>
      <c r="PBV907" s="337"/>
      <c r="PBW907" s="337"/>
      <c r="PBX907" s="337"/>
      <c r="PBY907" s="337"/>
      <c r="PBZ907" s="337"/>
      <c r="PCA907" s="337"/>
      <c r="PCB907" s="337"/>
      <c r="PCC907" s="337"/>
      <c r="PCD907" s="337"/>
      <c r="PCE907" s="337"/>
      <c r="PCF907" s="337"/>
      <c r="PCG907" s="337"/>
      <c r="PCH907" s="337"/>
      <c r="PCI907" s="337"/>
      <c r="PCJ907" s="337"/>
      <c r="PCK907" s="337"/>
      <c r="PCL907" s="337"/>
      <c r="PCM907" s="337"/>
      <c r="PCN907" s="337"/>
      <c r="PCO907" s="337"/>
      <c r="PCP907" s="337"/>
      <c r="PCQ907" s="337"/>
      <c r="PCR907" s="337"/>
      <c r="PCS907" s="337"/>
      <c r="PCT907" s="337"/>
      <c r="PCU907" s="337"/>
      <c r="PCV907" s="337"/>
      <c r="PCW907" s="337"/>
      <c r="PCX907" s="337"/>
      <c r="PCY907" s="337"/>
      <c r="PCZ907" s="337"/>
      <c r="PDA907" s="337"/>
      <c r="PDB907" s="337"/>
      <c r="PDC907" s="337"/>
      <c r="PDD907" s="337"/>
      <c r="PDE907" s="337"/>
      <c r="PDF907" s="337"/>
      <c r="PDG907" s="337"/>
      <c r="PDH907" s="337"/>
      <c r="PDI907" s="337"/>
      <c r="PDJ907" s="337"/>
      <c r="PDK907" s="337"/>
      <c r="PDL907" s="337"/>
      <c r="PDM907" s="337"/>
      <c r="PDN907" s="337"/>
      <c r="PDO907" s="337"/>
      <c r="PDP907" s="337"/>
      <c r="PDQ907" s="337"/>
      <c r="PDR907" s="337"/>
      <c r="PDS907" s="337"/>
      <c r="PDT907" s="337"/>
      <c r="PDU907" s="337"/>
      <c r="PDV907" s="337"/>
      <c r="PDW907" s="337"/>
      <c r="PDX907" s="337"/>
      <c r="PDY907" s="337"/>
      <c r="PDZ907" s="337"/>
      <c r="PEA907" s="337"/>
      <c r="PEB907" s="337"/>
      <c r="PEC907" s="337"/>
      <c r="PED907" s="337"/>
      <c r="PEE907" s="337"/>
      <c r="PEF907" s="337"/>
      <c r="PEG907" s="337"/>
      <c r="PEH907" s="337"/>
      <c r="PEI907" s="337"/>
      <c r="PEJ907" s="337"/>
      <c r="PEK907" s="337"/>
      <c r="PEL907" s="337"/>
      <c r="PEM907" s="337"/>
      <c r="PEN907" s="337"/>
      <c r="PEO907" s="337"/>
      <c r="PEP907" s="337"/>
      <c r="PEQ907" s="337"/>
      <c r="PER907" s="337"/>
      <c r="PES907" s="337"/>
      <c r="PET907" s="337"/>
      <c r="PEU907" s="337"/>
      <c r="PEV907" s="337"/>
      <c r="PEW907" s="337"/>
      <c r="PEX907" s="337"/>
      <c r="PEY907" s="337"/>
      <c r="PEZ907" s="337"/>
      <c r="PFA907" s="337"/>
      <c r="PFB907" s="337"/>
      <c r="PFC907" s="337"/>
      <c r="PFD907" s="337"/>
      <c r="PFE907" s="337"/>
      <c r="PFF907" s="337"/>
      <c r="PFG907" s="337"/>
      <c r="PFH907" s="337"/>
      <c r="PFI907" s="337"/>
      <c r="PFJ907" s="337"/>
      <c r="PFK907" s="337"/>
      <c r="PFL907" s="337"/>
      <c r="PFM907" s="337"/>
      <c r="PFN907" s="337"/>
      <c r="PFO907" s="337"/>
      <c r="PFP907" s="337"/>
      <c r="PFQ907" s="337"/>
      <c r="PFR907" s="337"/>
      <c r="PFS907" s="337"/>
      <c r="PFT907" s="337"/>
      <c r="PFU907" s="337"/>
      <c r="PFV907" s="337"/>
      <c r="PFW907" s="337"/>
      <c r="PFX907" s="337"/>
      <c r="PFY907" s="337"/>
      <c r="PFZ907" s="337"/>
      <c r="PGA907" s="337"/>
      <c r="PGB907" s="337"/>
      <c r="PGC907" s="337"/>
      <c r="PGD907" s="337"/>
      <c r="PGE907" s="337"/>
      <c r="PGF907" s="337"/>
      <c r="PGG907" s="337"/>
      <c r="PGH907" s="337"/>
      <c r="PGI907" s="337"/>
      <c r="PGJ907" s="337"/>
      <c r="PGK907" s="337"/>
      <c r="PGL907" s="337"/>
      <c r="PGM907" s="337"/>
      <c r="PGN907" s="337"/>
      <c r="PGO907" s="337"/>
      <c r="PGP907" s="337"/>
      <c r="PGQ907" s="337"/>
      <c r="PGR907" s="337"/>
      <c r="PGS907" s="337"/>
      <c r="PGT907" s="337"/>
      <c r="PGU907" s="337"/>
      <c r="PGV907" s="337"/>
      <c r="PGW907" s="337"/>
      <c r="PGX907" s="337"/>
      <c r="PGY907" s="337"/>
      <c r="PGZ907" s="337"/>
      <c r="PHA907" s="337"/>
      <c r="PHB907" s="337"/>
      <c r="PHC907" s="337"/>
      <c r="PHD907" s="337"/>
      <c r="PHE907" s="337"/>
      <c r="PHF907" s="337"/>
      <c r="PHG907" s="337"/>
      <c r="PHH907" s="337"/>
      <c r="PHI907" s="337"/>
      <c r="PHJ907" s="337"/>
      <c r="PHK907" s="337"/>
      <c r="PHL907" s="337"/>
      <c r="PHM907" s="337"/>
      <c r="PHN907" s="337"/>
      <c r="PHO907" s="337"/>
      <c r="PHP907" s="337"/>
      <c r="PHQ907" s="337"/>
      <c r="PHR907" s="337"/>
      <c r="PHS907" s="337"/>
      <c r="PHT907" s="337"/>
      <c r="PHU907" s="337"/>
      <c r="PHV907" s="337"/>
      <c r="PHW907" s="337"/>
      <c r="PHX907" s="337"/>
      <c r="PHY907" s="337"/>
      <c r="PHZ907" s="337"/>
      <c r="PIA907" s="337"/>
      <c r="PIB907" s="337"/>
      <c r="PIC907" s="337"/>
      <c r="PID907" s="337"/>
      <c r="PIE907" s="337"/>
      <c r="PIF907" s="337"/>
      <c r="PIG907" s="337"/>
      <c r="PIH907" s="337"/>
      <c r="PII907" s="337"/>
      <c r="PIJ907" s="337"/>
      <c r="PIK907" s="337"/>
      <c r="PIL907" s="337"/>
      <c r="PIM907" s="337"/>
      <c r="PIN907" s="337"/>
      <c r="PIO907" s="337"/>
      <c r="PIP907" s="337"/>
      <c r="PIQ907" s="337"/>
      <c r="PIR907" s="337"/>
      <c r="PIS907" s="337"/>
      <c r="PIT907" s="337"/>
      <c r="PIU907" s="337"/>
      <c r="PIV907" s="337"/>
      <c r="PIW907" s="337"/>
      <c r="PIX907" s="337"/>
      <c r="PIY907" s="337"/>
      <c r="PIZ907" s="337"/>
      <c r="PJA907" s="337"/>
      <c r="PJB907" s="337"/>
      <c r="PJC907" s="337"/>
      <c r="PJD907" s="337"/>
      <c r="PJE907" s="337"/>
      <c r="PJF907" s="337"/>
      <c r="PJG907" s="337"/>
      <c r="PJH907" s="337"/>
      <c r="PJI907" s="337"/>
      <c r="PJJ907" s="337"/>
      <c r="PJK907" s="337"/>
      <c r="PJL907" s="337"/>
      <c r="PJM907" s="337"/>
      <c r="PJN907" s="337"/>
      <c r="PJO907" s="337"/>
      <c r="PJP907" s="337"/>
      <c r="PJQ907" s="337"/>
      <c r="PJR907" s="337"/>
      <c r="PJS907" s="337"/>
      <c r="PJT907" s="337"/>
      <c r="PJU907" s="337"/>
      <c r="PJV907" s="337"/>
      <c r="PJW907" s="337"/>
      <c r="PJX907" s="337"/>
      <c r="PJY907" s="337"/>
      <c r="PJZ907" s="337"/>
      <c r="PKA907" s="337"/>
      <c r="PKB907" s="337"/>
      <c r="PKC907" s="337"/>
      <c r="PKD907" s="337"/>
      <c r="PKE907" s="337"/>
      <c r="PKF907" s="337"/>
      <c r="PKG907" s="337"/>
      <c r="PKH907" s="337"/>
      <c r="PKI907" s="337"/>
      <c r="PKJ907" s="337"/>
      <c r="PKK907" s="337"/>
      <c r="PKL907" s="337"/>
      <c r="PKM907" s="337"/>
      <c r="PKN907" s="337"/>
      <c r="PKO907" s="337"/>
      <c r="PKP907" s="337"/>
      <c r="PKQ907" s="337"/>
      <c r="PKR907" s="337"/>
      <c r="PKS907" s="337"/>
      <c r="PKT907" s="337"/>
      <c r="PKU907" s="337"/>
      <c r="PKV907" s="337"/>
      <c r="PKW907" s="337"/>
      <c r="PKX907" s="337"/>
      <c r="PKY907" s="337"/>
      <c r="PKZ907" s="337"/>
      <c r="PLA907" s="337"/>
      <c r="PLB907" s="337"/>
      <c r="PLC907" s="337"/>
      <c r="PLD907" s="337"/>
      <c r="PLE907" s="337"/>
      <c r="PLF907" s="337"/>
      <c r="PLG907" s="337"/>
      <c r="PLH907" s="337"/>
      <c r="PLI907" s="337"/>
      <c r="PLJ907" s="337"/>
      <c r="PLK907" s="337"/>
      <c r="PLL907" s="337"/>
      <c r="PLM907" s="337"/>
      <c r="PLN907" s="337"/>
      <c r="PLO907" s="337"/>
      <c r="PLP907" s="337"/>
      <c r="PLQ907" s="337"/>
      <c r="PLR907" s="337"/>
      <c r="PLS907" s="337"/>
      <c r="PLT907" s="337"/>
      <c r="PLU907" s="337"/>
      <c r="PLV907" s="337"/>
      <c r="PLW907" s="337"/>
      <c r="PLX907" s="337"/>
      <c r="PLY907" s="337"/>
      <c r="PLZ907" s="337"/>
      <c r="PMA907" s="337"/>
      <c r="PMB907" s="337"/>
      <c r="PMC907" s="337"/>
      <c r="PMD907" s="337"/>
      <c r="PME907" s="337"/>
      <c r="PMF907" s="337"/>
      <c r="PMG907" s="337"/>
      <c r="PMH907" s="337"/>
      <c r="PMI907" s="337"/>
      <c r="PMJ907" s="337"/>
      <c r="PMK907" s="337"/>
      <c r="PML907" s="337"/>
      <c r="PMM907" s="337"/>
      <c r="PMN907" s="337"/>
      <c r="PMO907" s="337"/>
      <c r="PMP907" s="337"/>
      <c r="PMQ907" s="337"/>
      <c r="PMR907" s="337"/>
      <c r="PMS907" s="337"/>
      <c r="PMT907" s="337"/>
      <c r="PMU907" s="337"/>
      <c r="PMV907" s="337"/>
      <c r="PMW907" s="337"/>
      <c r="PMX907" s="337"/>
      <c r="PMY907" s="337"/>
      <c r="PMZ907" s="337"/>
      <c r="PNA907" s="337"/>
      <c r="PNB907" s="337"/>
      <c r="PNC907" s="337"/>
      <c r="PND907" s="337"/>
      <c r="PNE907" s="337"/>
      <c r="PNF907" s="337"/>
      <c r="PNG907" s="337"/>
      <c r="PNH907" s="337"/>
      <c r="PNI907" s="337"/>
      <c r="PNJ907" s="337"/>
      <c r="PNK907" s="337"/>
      <c r="PNL907" s="337"/>
      <c r="PNM907" s="337"/>
      <c r="PNN907" s="337"/>
      <c r="PNO907" s="337"/>
      <c r="PNP907" s="337"/>
      <c r="PNQ907" s="337"/>
      <c r="PNR907" s="337"/>
      <c r="PNS907" s="337"/>
      <c r="PNT907" s="337"/>
      <c r="PNU907" s="337"/>
      <c r="PNV907" s="337"/>
      <c r="PNW907" s="337"/>
      <c r="PNX907" s="337"/>
      <c r="PNY907" s="337"/>
      <c r="PNZ907" s="337"/>
      <c r="POA907" s="337"/>
      <c r="POB907" s="337"/>
      <c r="POC907" s="337"/>
      <c r="POD907" s="337"/>
      <c r="POE907" s="337"/>
      <c r="POF907" s="337"/>
      <c r="POG907" s="337"/>
      <c r="POH907" s="337"/>
      <c r="POI907" s="337"/>
      <c r="POJ907" s="337"/>
      <c r="POK907" s="337"/>
      <c r="POL907" s="337"/>
      <c r="POM907" s="337"/>
      <c r="PON907" s="337"/>
      <c r="POO907" s="337"/>
      <c r="POP907" s="337"/>
      <c r="POQ907" s="337"/>
      <c r="POR907" s="337"/>
      <c r="POS907" s="337"/>
      <c r="POT907" s="337"/>
      <c r="POU907" s="337"/>
      <c r="POV907" s="337"/>
      <c r="POW907" s="337"/>
      <c r="POX907" s="337"/>
      <c r="POY907" s="337"/>
      <c r="POZ907" s="337"/>
      <c r="PPA907" s="337"/>
      <c r="PPB907" s="337"/>
      <c r="PPC907" s="337"/>
      <c r="PPD907" s="337"/>
      <c r="PPE907" s="337"/>
      <c r="PPF907" s="337"/>
      <c r="PPG907" s="337"/>
      <c r="PPH907" s="337"/>
      <c r="PPI907" s="337"/>
      <c r="PPJ907" s="337"/>
      <c r="PPK907" s="337"/>
      <c r="PPL907" s="337"/>
      <c r="PPM907" s="337"/>
      <c r="PPN907" s="337"/>
      <c r="PPO907" s="337"/>
      <c r="PPP907" s="337"/>
      <c r="PPQ907" s="337"/>
      <c r="PPR907" s="337"/>
      <c r="PPS907" s="337"/>
      <c r="PPT907" s="337"/>
      <c r="PPU907" s="337"/>
      <c r="PPV907" s="337"/>
      <c r="PPW907" s="337"/>
      <c r="PPX907" s="337"/>
      <c r="PPY907" s="337"/>
      <c r="PPZ907" s="337"/>
      <c r="PQA907" s="337"/>
      <c r="PQB907" s="337"/>
      <c r="PQC907" s="337"/>
      <c r="PQD907" s="337"/>
      <c r="PQE907" s="337"/>
      <c r="PQF907" s="337"/>
      <c r="PQG907" s="337"/>
      <c r="PQH907" s="337"/>
      <c r="PQI907" s="337"/>
      <c r="PQJ907" s="337"/>
      <c r="PQK907" s="337"/>
      <c r="PQL907" s="337"/>
      <c r="PQM907" s="337"/>
      <c r="PQN907" s="337"/>
      <c r="PQO907" s="337"/>
      <c r="PQP907" s="337"/>
      <c r="PQQ907" s="337"/>
      <c r="PQR907" s="337"/>
      <c r="PQS907" s="337"/>
      <c r="PQT907" s="337"/>
      <c r="PQU907" s="337"/>
      <c r="PQV907" s="337"/>
      <c r="PQW907" s="337"/>
      <c r="PQX907" s="337"/>
      <c r="PQY907" s="337"/>
      <c r="PQZ907" s="337"/>
      <c r="PRA907" s="337"/>
      <c r="PRB907" s="337"/>
      <c r="PRC907" s="337"/>
      <c r="PRD907" s="337"/>
      <c r="PRE907" s="337"/>
      <c r="PRF907" s="337"/>
      <c r="PRG907" s="337"/>
      <c r="PRH907" s="337"/>
      <c r="PRI907" s="337"/>
      <c r="PRJ907" s="337"/>
      <c r="PRK907" s="337"/>
      <c r="PRL907" s="337"/>
      <c r="PRM907" s="337"/>
      <c r="PRN907" s="337"/>
      <c r="PRO907" s="337"/>
      <c r="PRP907" s="337"/>
      <c r="PRQ907" s="337"/>
      <c r="PRR907" s="337"/>
      <c r="PRS907" s="337"/>
      <c r="PRT907" s="337"/>
      <c r="PRU907" s="337"/>
      <c r="PRV907" s="337"/>
      <c r="PRW907" s="337"/>
      <c r="PRX907" s="337"/>
      <c r="PRY907" s="337"/>
      <c r="PRZ907" s="337"/>
      <c r="PSA907" s="337"/>
      <c r="PSB907" s="337"/>
      <c r="PSC907" s="337"/>
      <c r="PSD907" s="337"/>
      <c r="PSE907" s="337"/>
      <c r="PSF907" s="337"/>
      <c r="PSG907" s="337"/>
      <c r="PSH907" s="337"/>
      <c r="PSI907" s="337"/>
      <c r="PSJ907" s="337"/>
      <c r="PSK907" s="337"/>
      <c r="PSL907" s="337"/>
      <c r="PSM907" s="337"/>
      <c r="PSN907" s="337"/>
      <c r="PSO907" s="337"/>
      <c r="PSP907" s="337"/>
      <c r="PSQ907" s="337"/>
      <c r="PSR907" s="337"/>
      <c r="PSS907" s="337"/>
      <c r="PST907" s="337"/>
      <c r="PSU907" s="337"/>
      <c r="PSV907" s="337"/>
      <c r="PSW907" s="337"/>
      <c r="PSX907" s="337"/>
      <c r="PSY907" s="337"/>
      <c r="PSZ907" s="337"/>
      <c r="PTA907" s="337"/>
      <c r="PTB907" s="337"/>
      <c r="PTC907" s="337"/>
      <c r="PTD907" s="337"/>
      <c r="PTE907" s="337"/>
      <c r="PTF907" s="337"/>
      <c r="PTG907" s="337"/>
      <c r="PTH907" s="337"/>
      <c r="PTI907" s="337"/>
      <c r="PTJ907" s="337"/>
      <c r="PTK907" s="337"/>
      <c r="PTL907" s="337"/>
      <c r="PTM907" s="337"/>
      <c r="PTN907" s="337"/>
      <c r="PTO907" s="337"/>
      <c r="PTP907" s="337"/>
      <c r="PTQ907" s="337"/>
      <c r="PTR907" s="337"/>
      <c r="PTS907" s="337"/>
      <c r="PTT907" s="337"/>
      <c r="PTU907" s="337"/>
      <c r="PTV907" s="337"/>
      <c r="PTW907" s="337"/>
      <c r="PTX907" s="337"/>
      <c r="PTY907" s="337"/>
      <c r="PTZ907" s="337"/>
      <c r="PUA907" s="337"/>
      <c r="PUB907" s="337"/>
      <c r="PUC907" s="337"/>
      <c r="PUD907" s="337"/>
      <c r="PUE907" s="337"/>
      <c r="PUF907" s="337"/>
      <c r="PUG907" s="337"/>
      <c r="PUH907" s="337"/>
      <c r="PUI907" s="337"/>
      <c r="PUJ907" s="337"/>
      <c r="PUK907" s="337"/>
      <c r="PUL907" s="337"/>
      <c r="PUM907" s="337"/>
      <c r="PUN907" s="337"/>
      <c r="PUO907" s="337"/>
      <c r="PUP907" s="337"/>
      <c r="PUQ907" s="337"/>
      <c r="PUR907" s="337"/>
      <c r="PUS907" s="337"/>
      <c r="PUT907" s="337"/>
      <c r="PUU907" s="337"/>
      <c r="PUV907" s="337"/>
      <c r="PUW907" s="337"/>
      <c r="PUX907" s="337"/>
      <c r="PUY907" s="337"/>
      <c r="PUZ907" s="337"/>
      <c r="PVA907" s="337"/>
      <c r="PVB907" s="337"/>
      <c r="PVC907" s="337"/>
      <c r="PVD907" s="337"/>
      <c r="PVE907" s="337"/>
      <c r="PVF907" s="337"/>
      <c r="PVG907" s="337"/>
      <c r="PVH907" s="337"/>
      <c r="PVI907" s="337"/>
      <c r="PVJ907" s="337"/>
      <c r="PVK907" s="337"/>
      <c r="PVL907" s="337"/>
      <c r="PVM907" s="337"/>
      <c r="PVN907" s="337"/>
      <c r="PVO907" s="337"/>
      <c r="PVP907" s="337"/>
      <c r="PVQ907" s="337"/>
      <c r="PVR907" s="337"/>
      <c r="PVS907" s="337"/>
      <c r="PVT907" s="337"/>
      <c r="PVU907" s="337"/>
      <c r="PVV907" s="337"/>
      <c r="PVW907" s="337"/>
      <c r="PVX907" s="337"/>
      <c r="PVY907" s="337"/>
      <c r="PVZ907" s="337"/>
      <c r="PWA907" s="337"/>
      <c r="PWB907" s="337"/>
      <c r="PWC907" s="337"/>
      <c r="PWD907" s="337"/>
      <c r="PWE907" s="337"/>
      <c r="PWF907" s="337"/>
      <c r="PWG907" s="337"/>
      <c r="PWH907" s="337"/>
      <c r="PWI907" s="337"/>
      <c r="PWJ907" s="337"/>
      <c r="PWK907" s="337"/>
      <c r="PWL907" s="337"/>
      <c r="PWM907" s="337"/>
      <c r="PWN907" s="337"/>
      <c r="PWO907" s="337"/>
      <c r="PWP907" s="337"/>
      <c r="PWQ907" s="337"/>
      <c r="PWR907" s="337"/>
      <c r="PWS907" s="337"/>
      <c r="PWT907" s="337"/>
      <c r="PWU907" s="337"/>
      <c r="PWV907" s="337"/>
      <c r="PWW907" s="337"/>
      <c r="PWX907" s="337"/>
      <c r="PWY907" s="337"/>
      <c r="PWZ907" s="337"/>
      <c r="PXA907" s="337"/>
      <c r="PXB907" s="337"/>
      <c r="PXC907" s="337"/>
      <c r="PXD907" s="337"/>
      <c r="PXE907" s="337"/>
      <c r="PXF907" s="337"/>
      <c r="PXG907" s="337"/>
      <c r="PXH907" s="337"/>
      <c r="PXI907" s="337"/>
      <c r="PXJ907" s="337"/>
      <c r="PXK907" s="337"/>
      <c r="PXL907" s="337"/>
      <c r="PXM907" s="337"/>
      <c r="PXN907" s="337"/>
      <c r="PXO907" s="337"/>
      <c r="PXP907" s="337"/>
      <c r="PXQ907" s="337"/>
      <c r="PXR907" s="337"/>
      <c r="PXS907" s="337"/>
      <c r="PXT907" s="337"/>
      <c r="PXU907" s="337"/>
      <c r="PXV907" s="337"/>
      <c r="PXW907" s="337"/>
      <c r="PXX907" s="337"/>
      <c r="PXY907" s="337"/>
      <c r="PXZ907" s="337"/>
      <c r="PYA907" s="337"/>
      <c r="PYB907" s="337"/>
      <c r="PYC907" s="337"/>
      <c r="PYD907" s="337"/>
      <c r="PYE907" s="337"/>
      <c r="PYF907" s="337"/>
      <c r="PYG907" s="337"/>
      <c r="PYH907" s="337"/>
      <c r="PYI907" s="337"/>
      <c r="PYJ907" s="337"/>
      <c r="PYK907" s="337"/>
      <c r="PYL907" s="337"/>
      <c r="PYM907" s="337"/>
      <c r="PYN907" s="337"/>
      <c r="PYO907" s="337"/>
      <c r="PYP907" s="337"/>
      <c r="PYQ907" s="337"/>
      <c r="PYR907" s="337"/>
      <c r="PYS907" s="337"/>
      <c r="PYT907" s="337"/>
      <c r="PYU907" s="337"/>
      <c r="PYV907" s="337"/>
      <c r="PYW907" s="337"/>
      <c r="PYX907" s="337"/>
      <c r="PYY907" s="337"/>
      <c r="PYZ907" s="337"/>
      <c r="PZA907" s="337"/>
      <c r="PZB907" s="337"/>
      <c r="PZC907" s="337"/>
      <c r="PZD907" s="337"/>
      <c r="PZE907" s="337"/>
      <c r="PZF907" s="337"/>
      <c r="PZG907" s="337"/>
      <c r="PZH907" s="337"/>
      <c r="PZI907" s="337"/>
      <c r="PZJ907" s="337"/>
      <c r="PZK907" s="337"/>
      <c r="PZL907" s="337"/>
      <c r="PZM907" s="337"/>
      <c r="PZN907" s="337"/>
      <c r="PZO907" s="337"/>
      <c r="PZP907" s="337"/>
      <c r="PZQ907" s="337"/>
      <c r="PZR907" s="337"/>
      <c r="PZS907" s="337"/>
      <c r="PZT907" s="337"/>
      <c r="PZU907" s="337"/>
      <c r="PZV907" s="337"/>
      <c r="PZW907" s="337"/>
      <c r="PZX907" s="337"/>
      <c r="PZY907" s="337"/>
      <c r="PZZ907" s="337"/>
      <c r="QAA907" s="337"/>
      <c r="QAB907" s="337"/>
      <c r="QAC907" s="337"/>
      <c r="QAD907" s="337"/>
      <c r="QAE907" s="337"/>
      <c r="QAF907" s="337"/>
      <c r="QAG907" s="337"/>
      <c r="QAH907" s="337"/>
      <c r="QAI907" s="337"/>
      <c r="QAJ907" s="337"/>
      <c r="QAK907" s="337"/>
      <c r="QAL907" s="337"/>
      <c r="QAM907" s="337"/>
      <c r="QAN907" s="337"/>
      <c r="QAO907" s="337"/>
      <c r="QAP907" s="337"/>
      <c r="QAQ907" s="337"/>
      <c r="QAR907" s="337"/>
      <c r="QAS907" s="337"/>
      <c r="QAT907" s="337"/>
      <c r="QAU907" s="337"/>
      <c r="QAV907" s="337"/>
      <c r="QAW907" s="337"/>
      <c r="QAX907" s="337"/>
      <c r="QAY907" s="337"/>
      <c r="QAZ907" s="337"/>
      <c r="QBA907" s="337"/>
      <c r="QBB907" s="337"/>
      <c r="QBC907" s="337"/>
      <c r="QBD907" s="337"/>
      <c r="QBE907" s="337"/>
      <c r="QBF907" s="337"/>
      <c r="QBG907" s="337"/>
      <c r="QBH907" s="337"/>
      <c r="QBI907" s="337"/>
      <c r="QBJ907" s="337"/>
      <c r="QBK907" s="337"/>
      <c r="QBL907" s="337"/>
      <c r="QBM907" s="337"/>
      <c r="QBN907" s="337"/>
      <c r="QBO907" s="337"/>
      <c r="QBP907" s="337"/>
      <c r="QBQ907" s="337"/>
      <c r="QBR907" s="337"/>
      <c r="QBS907" s="337"/>
      <c r="QBT907" s="337"/>
      <c r="QBU907" s="337"/>
      <c r="QBV907" s="337"/>
      <c r="QBW907" s="337"/>
      <c r="QBX907" s="337"/>
      <c r="QBY907" s="337"/>
      <c r="QBZ907" s="337"/>
      <c r="QCA907" s="337"/>
      <c r="QCB907" s="337"/>
      <c r="QCC907" s="337"/>
      <c r="QCD907" s="337"/>
      <c r="QCE907" s="337"/>
      <c r="QCF907" s="337"/>
      <c r="QCG907" s="337"/>
      <c r="QCH907" s="337"/>
      <c r="QCI907" s="337"/>
      <c r="QCJ907" s="337"/>
      <c r="QCK907" s="337"/>
      <c r="QCL907" s="337"/>
      <c r="QCM907" s="337"/>
      <c r="QCN907" s="337"/>
      <c r="QCO907" s="337"/>
      <c r="QCP907" s="337"/>
      <c r="QCQ907" s="337"/>
      <c r="QCR907" s="337"/>
      <c r="QCS907" s="337"/>
      <c r="QCT907" s="337"/>
      <c r="QCU907" s="337"/>
      <c r="QCV907" s="337"/>
      <c r="QCW907" s="337"/>
      <c r="QCX907" s="337"/>
      <c r="QCY907" s="337"/>
      <c r="QCZ907" s="337"/>
      <c r="QDA907" s="337"/>
      <c r="QDB907" s="337"/>
      <c r="QDC907" s="337"/>
      <c r="QDD907" s="337"/>
      <c r="QDE907" s="337"/>
      <c r="QDF907" s="337"/>
      <c r="QDG907" s="337"/>
      <c r="QDH907" s="337"/>
      <c r="QDI907" s="337"/>
      <c r="QDJ907" s="337"/>
      <c r="QDK907" s="337"/>
      <c r="QDL907" s="337"/>
      <c r="QDM907" s="337"/>
      <c r="QDN907" s="337"/>
      <c r="QDO907" s="337"/>
      <c r="QDP907" s="337"/>
      <c r="QDQ907" s="337"/>
      <c r="QDR907" s="337"/>
      <c r="QDS907" s="337"/>
      <c r="QDT907" s="337"/>
      <c r="QDU907" s="337"/>
      <c r="QDV907" s="337"/>
      <c r="QDW907" s="337"/>
      <c r="QDX907" s="337"/>
      <c r="QDY907" s="337"/>
      <c r="QDZ907" s="337"/>
      <c r="QEA907" s="337"/>
      <c r="QEB907" s="337"/>
      <c r="QEC907" s="337"/>
      <c r="QED907" s="337"/>
      <c r="QEE907" s="337"/>
      <c r="QEF907" s="337"/>
      <c r="QEG907" s="337"/>
      <c r="QEH907" s="337"/>
      <c r="QEI907" s="337"/>
      <c r="QEJ907" s="337"/>
      <c r="QEK907" s="337"/>
      <c r="QEL907" s="337"/>
      <c r="QEM907" s="337"/>
      <c r="QEN907" s="337"/>
      <c r="QEO907" s="337"/>
      <c r="QEP907" s="337"/>
      <c r="QEQ907" s="337"/>
      <c r="QER907" s="337"/>
      <c r="QES907" s="337"/>
      <c r="QET907" s="337"/>
      <c r="QEU907" s="337"/>
      <c r="QEV907" s="337"/>
      <c r="QEW907" s="337"/>
      <c r="QEX907" s="337"/>
      <c r="QEY907" s="337"/>
      <c r="QEZ907" s="337"/>
      <c r="QFA907" s="337"/>
      <c r="QFB907" s="337"/>
      <c r="QFC907" s="337"/>
      <c r="QFD907" s="337"/>
      <c r="QFE907" s="337"/>
      <c r="QFF907" s="337"/>
      <c r="QFG907" s="337"/>
      <c r="QFH907" s="337"/>
      <c r="QFI907" s="337"/>
      <c r="QFJ907" s="337"/>
      <c r="QFK907" s="337"/>
      <c r="QFL907" s="337"/>
      <c r="QFM907" s="337"/>
      <c r="QFN907" s="337"/>
      <c r="QFO907" s="337"/>
      <c r="QFP907" s="337"/>
      <c r="QFQ907" s="337"/>
      <c r="QFR907" s="337"/>
      <c r="QFS907" s="337"/>
      <c r="QFT907" s="337"/>
      <c r="QFU907" s="337"/>
      <c r="QFV907" s="337"/>
      <c r="QFW907" s="337"/>
      <c r="QFX907" s="337"/>
      <c r="QFY907" s="337"/>
      <c r="QFZ907" s="337"/>
      <c r="QGA907" s="337"/>
      <c r="QGB907" s="337"/>
      <c r="QGC907" s="337"/>
      <c r="QGD907" s="337"/>
      <c r="QGE907" s="337"/>
      <c r="QGF907" s="337"/>
      <c r="QGG907" s="337"/>
      <c r="QGH907" s="337"/>
      <c r="QGI907" s="337"/>
      <c r="QGJ907" s="337"/>
      <c r="QGK907" s="337"/>
      <c r="QGL907" s="337"/>
      <c r="QGM907" s="337"/>
      <c r="QGN907" s="337"/>
      <c r="QGO907" s="337"/>
      <c r="QGP907" s="337"/>
      <c r="QGQ907" s="337"/>
      <c r="QGR907" s="337"/>
      <c r="QGS907" s="337"/>
      <c r="QGT907" s="337"/>
      <c r="QGU907" s="337"/>
      <c r="QGV907" s="337"/>
      <c r="QGW907" s="337"/>
      <c r="QGX907" s="337"/>
      <c r="QGY907" s="337"/>
      <c r="QGZ907" s="337"/>
      <c r="QHA907" s="337"/>
      <c r="QHB907" s="337"/>
      <c r="QHC907" s="337"/>
      <c r="QHD907" s="337"/>
      <c r="QHE907" s="337"/>
      <c r="QHF907" s="337"/>
      <c r="QHG907" s="337"/>
      <c r="QHH907" s="337"/>
      <c r="QHI907" s="337"/>
      <c r="QHJ907" s="337"/>
      <c r="QHK907" s="337"/>
      <c r="QHL907" s="337"/>
      <c r="QHM907" s="337"/>
      <c r="QHN907" s="337"/>
      <c r="QHO907" s="337"/>
      <c r="QHP907" s="337"/>
      <c r="QHQ907" s="337"/>
      <c r="QHR907" s="337"/>
      <c r="QHS907" s="337"/>
      <c r="QHT907" s="337"/>
      <c r="QHU907" s="337"/>
      <c r="QHV907" s="337"/>
      <c r="QHW907" s="337"/>
      <c r="QHX907" s="337"/>
      <c r="QHY907" s="337"/>
      <c r="QHZ907" s="337"/>
      <c r="QIA907" s="337"/>
      <c r="QIB907" s="337"/>
      <c r="QIC907" s="337"/>
      <c r="QID907" s="337"/>
      <c r="QIE907" s="337"/>
      <c r="QIF907" s="337"/>
      <c r="QIG907" s="337"/>
      <c r="QIH907" s="337"/>
      <c r="QII907" s="337"/>
      <c r="QIJ907" s="337"/>
      <c r="QIK907" s="337"/>
      <c r="QIL907" s="337"/>
      <c r="QIM907" s="337"/>
      <c r="QIN907" s="337"/>
      <c r="QIO907" s="337"/>
      <c r="QIP907" s="337"/>
      <c r="QIQ907" s="337"/>
      <c r="QIR907" s="337"/>
      <c r="QIS907" s="337"/>
      <c r="QIT907" s="337"/>
      <c r="QIU907" s="337"/>
      <c r="QIV907" s="337"/>
      <c r="QIW907" s="337"/>
      <c r="QIX907" s="337"/>
      <c r="QIY907" s="337"/>
      <c r="QIZ907" s="337"/>
      <c r="QJA907" s="337"/>
      <c r="QJB907" s="337"/>
      <c r="QJC907" s="337"/>
      <c r="QJD907" s="337"/>
      <c r="QJE907" s="337"/>
      <c r="QJF907" s="337"/>
      <c r="QJG907" s="337"/>
      <c r="QJH907" s="337"/>
      <c r="QJI907" s="337"/>
      <c r="QJJ907" s="337"/>
      <c r="QJK907" s="337"/>
      <c r="QJL907" s="337"/>
      <c r="QJM907" s="337"/>
      <c r="QJN907" s="337"/>
      <c r="QJO907" s="337"/>
      <c r="QJP907" s="337"/>
      <c r="QJQ907" s="337"/>
      <c r="QJR907" s="337"/>
      <c r="QJS907" s="337"/>
      <c r="QJT907" s="337"/>
      <c r="QJU907" s="337"/>
      <c r="QJV907" s="337"/>
      <c r="QJW907" s="337"/>
      <c r="QJX907" s="337"/>
      <c r="QJY907" s="337"/>
      <c r="QJZ907" s="337"/>
      <c r="QKA907" s="337"/>
      <c r="QKB907" s="337"/>
      <c r="QKC907" s="337"/>
      <c r="QKD907" s="337"/>
      <c r="QKE907" s="337"/>
      <c r="QKF907" s="337"/>
      <c r="QKG907" s="337"/>
      <c r="QKH907" s="337"/>
      <c r="QKI907" s="337"/>
      <c r="QKJ907" s="337"/>
      <c r="QKK907" s="337"/>
      <c r="QKL907" s="337"/>
      <c r="QKM907" s="337"/>
      <c r="QKN907" s="337"/>
      <c r="QKO907" s="337"/>
      <c r="QKP907" s="337"/>
      <c r="QKQ907" s="337"/>
      <c r="QKR907" s="337"/>
      <c r="QKS907" s="337"/>
      <c r="QKT907" s="337"/>
      <c r="QKU907" s="337"/>
      <c r="QKV907" s="337"/>
      <c r="QKW907" s="337"/>
      <c r="QKX907" s="337"/>
      <c r="QKY907" s="337"/>
      <c r="QKZ907" s="337"/>
      <c r="QLA907" s="337"/>
      <c r="QLB907" s="337"/>
      <c r="QLC907" s="337"/>
      <c r="QLD907" s="337"/>
      <c r="QLE907" s="337"/>
      <c r="QLF907" s="337"/>
      <c r="QLG907" s="337"/>
      <c r="QLH907" s="337"/>
      <c r="QLI907" s="337"/>
      <c r="QLJ907" s="337"/>
      <c r="QLK907" s="337"/>
      <c r="QLL907" s="337"/>
      <c r="QLM907" s="337"/>
      <c r="QLN907" s="337"/>
      <c r="QLO907" s="337"/>
      <c r="QLP907" s="337"/>
      <c r="QLQ907" s="337"/>
      <c r="QLR907" s="337"/>
      <c r="QLS907" s="337"/>
      <c r="QLT907" s="337"/>
      <c r="QLU907" s="337"/>
      <c r="QLV907" s="337"/>
      <c r="QLW907" s="337"/>
      <c r="QLX907" s="337"/>
      <c r="QLY907" s="337"/>
      <c r="QLZ907" s="337"/>
      <c r="QMA907" s="337"/>
      <c r="QMB907" s="337"/>
      <c r="QMC907" s="337"/>
      <c r="QMD907" s="337"/>
      <c r="QME907" s="337"/>
      <c r="QMF907" s="337"/>
      <c r="QMG907" s="337"/>
      <c r="QMH907" s="337"/>
      <c r="QMI907" s="337"/>
      <c r="QMJ907" s="337"/>
      <c r="QMK907" s="337"/>
      <c r="QML907" s="337"/>
      <c r="QMM907" s="337"/>
      <c r="QMN907" s="337"/>
      <c r="QMO907" s="337"/>
      <c r="QMP907" s="337"/>
      <c r="QMQ907" s="337"/>
      <c r="QMR907" s="337"/>
      <c r="QMS907" s="337"/>
      <c r="QMT907" s="337"/>
      <c r="QMU907" s="337"/>
      <c r="QMV907" s="337"/>
      <c r="QMW907" s="337"/>
      <c r="QMX907" s="337"/>
      <c r="QMY907" s="337"/>
      <c r="QMZ907" s="337"/>
      <c r="QNA907" s="337"/>
      <c r="QNB907" s="337"/>
      <c r="QNC907" s="337"/>
      <c r="QND907" s="337"/>
      <c r="QNE907" s="337"/>
      <c r="QNF907" s="337"/>
      <c r="QNG907" s="337"/>
      <c r="QNH907" s="337"/>
      <c r="QNI907" s="337"/>
      <c r="QNJ907" s="337"/>
      <c r="QNK907" s="337"/>
      <c r="QNL907" s="337"/>
      <c r="QNM907" s="337"/>
      <c r="QNN907" s="337"/>
      <c r="QNO907" s="337"/>
      <c r="QNP907" s="337"/>
      <c r="QNQ907" s="337"/>
      <c r="QNR907" s="337"/>
      <c r="QNS907" s="337"/>
      <c r="QNT907" s="337"/>
      <c r="QNU907" s="337"/>
      <c r="QNV907" s="337"/>
      <c r="QNW907" s="337"/>
      <c r="QNX907" s="337"/>
      <c r="QNY907" s="337"/>
      <c r="QNZ907" s="337"/>
      <c r="QOA907" s="337"/>
      <c r="QOB907" s="337"/>
      <c r="QOC907" s="337"/>
      <c r="QOD907" s="337"/>
      <c r="QOE907" s="337"/>
      <c r="QOF907" s="337"/>
      <c r="QOG907" s="337"/>
      <c r="QOH907" s="337"/>
      <c r="QOI907" s="337"/>
      <c r="QOJ907" s="337"/>
      <c r="QOK907" s="337"/>
      <c r="QOL907" s="337"/>
      <c r="QOM907" s="337"/>
      <c r="QON907" s="337"/>
      <c r="QOO907" s="337"/>
      <c r="QOP907" s="337"/>
      <c r="QOQ907" s="337"/>
      <c r="QOR907" s="337"/>
      <c r="QOS907" s="337"/>
      <c r="QOT907" s="337"/>
      <c r="QOU907" s="337"/>
      <c r="QOV907" s="337"/>
      <c r="QOW907" s="337"/>
      <c r="QOX907" s="337"/>
      <c r="QOY907" s="337"/>
      <c r="QOZ907" s="337"/>
      <c r="QPA907" s="337"/>
      <c r="QPB907" s="337"/>
      <c r="QPC907" s="337"/>
      <c r="QPD907" s="337"/>
      <c r="QPE907" s="337"/>
      <c r="QPF907" s="337"/>
      <c r="QPG907" s="337"/>
      <c r="QPH907" s="337"/>
      <c r="QPI907" s="337"/>
      <c r="QPJ907" s="337"/>
      <c r="QPK907" s="337"/>
      <c r="QPL907" s="337"/>
      <c r="QPM907" s="337"/>
      <c r="QPN907" s="337"/>
      <c r="QPO907" s="337"/>
      <c r="QPP907" s="337"/>
      <c r="QPQ907" s="337"/>
      <c r="QPR907" s="337"/>
      <c r="QPS907" s="337"/>
      <c r="QPT907" s="337"/>
      <c r="QPU907" s="337"/>
      <c r="QPV907" s="337"/>
      <c r="QPW907" s="337"/>
      <c r="QPX907" s="337"/>
      <c r="QPY907" s="337"/>
      <c r="QPZ907" s="337"/>
      <c r="QQA907" s="337"/>
      <c r="QQB907" s="337"/>
      <c r="QQC907" s="337"/>
      <c r="QQD907" s="337"/>
      <c r="QQE907" s="337"/>
      <c r="QQF907" s="337"/>
      <c r="QQG907" s="337"/>
      <c r="QQH907" s="337"/>
      <c r="QQI907" s="337"/>
      <c r="QQJ907" s="337"/>
      <c r="QQK907" s="337"/>
      <c r="QQL907" s="337"/>
      <c r="QQM907" s="337"/>
      <c r="QQN907" s="337"/>
      <c r="QQO907" s="337"/>
      <c r="QQP907" s="337"/>
      <c r="QQQ907" s="337"/>
      <c r="QQR907" s="337"/>
      <c r="QQS907" s="337"/>
      <c r="QQT907" s="337"/>
      <c r="QQU907" s="337"/>
      <c r="QQV907" s="337"/>
      <c r="QQW907" s="337"/>
      <c r="QQX907" s="337"/>
      <c r="QQY907" s="337"/>
      <c r="QQZ907" s="337"/>
      <c r="QRA907" s="337"/>
      <c r="QRB907" s="337"/>
      <c r="QRC907" s="337"/>
      <c r="QRD907" s="337"/>
      <c r="QRE907" s="337"/>
      <c r="QRF907" s="337"/>
      <c r="QRG907" s="337"/>
      <c r="QRH907" s="337"/>
      <c r="QRI907" s="337"/>
      <c r="QRJ907" s="337"/>
      <c r="QRK907" s="337"/>
      <c r="QRL907" s="337"/>
      <c r="QRM907" s="337"/>
      <c r="QRN907" s="337"/>
      <c r="QRO907" s="337"/>
      <c r="QRP907" s="337"/>
      <c r="QRQ907" s="337"/>
      <c r="QRR907" s="337"/>
      <c r="QRS907" s="337"/>
      <c r="QRT907" s="337"/>
      <c r="QRU907" s="337"/>
      <c r="QRV907" s="337"/>
      <c r="QRW907" s="337"/>
      <c r="QRX907" s="337"/>
      <c r="QRY907" s="337"/>
      <c r="QRZ907" s="337"/>
      <c r="QSA907" s="337"/>
      <c r="QSB907" s="337"/>
      <c r="QSC907" s="337"/>
      <c r="QSD907" s="337"/>
      <c r="QSE907" s="337"/>
      <c r="QSF907" s="337"/>
      <c r="QSG907" s="337"/>
      <c r="QSH907" s="337"/>
      <c r="QSI907" s="337"/>
      <c r="QSJ907" s="337"/>
      <c r="QSK907" s="337"/>
      <c r="QSL907" s="337"/>
      <c r="QSM907" s="337"/>
      <c r="QSN907" s="337"/>
      <c r="QSO907" s="337"/>
      <c r="QSP907" s="337"/>
      <c r="QSQ907" s="337"/>
      <c r="QSR907" s="337"/>
      <c r="QSS907" s="337"/>
      <c r="QST907" s="337"/>
      <c r="QSU907" s="337"/>
      <c r="QSV907" s="337"/>
      <c r="QSW907" s="337"/>
      <c r="QSX907" s="337"/>
      <c r="QSY907" s="337"/>
      <c r="QSZ907" s="337"/>
      <c r="QTA907" s="337"/>
      <c r="QTB907" s="337"/>
      <c r="QTC907" s="337"/>
      <c r="QTD907" s="337"/>
      <c r="QTE907" s="337"/>
      <c r="QTF907" s="337"/>
      <c r="QTG907" s="337"/>
      <c r="QTH907" s="337"/>
      <c r="QTI907" s="337"/>
      <c r="QTJ907" s="337"/>
      <c r="QTK907" s="337"/>
      <c r="QTL907" s="337"/>
      <c r="QTM907" s="337"/>
      <c r="QTN907" s="337"/>
      <c r="QTO907" s="337"/>
      <c r="QTP907" s="337"/>
      <c r="QTQ907" s="337"/>
      <c r="QTR907" s="337"/>
      <c r="QTS907" s="337"/>
      <c r="QTT907" s="337"/>
      <c r="QTU907" s="337"/>
      <c r="QTV907" s="337"/>
      <c r="QTW907" s="337"/>
      <c r="QTX907" s="337"/>
      <c r="QTY907" s="337"/>
      <c r="QTZ907" s="337"/>
      <c r="QUA907" s="337"/>
      <c r="QUB907" s="337"/>
      <c r="QUC907" s="337"/>
      <c r="QUD907" s="337"/>
      <c r="QUE907" s="337"/>
      <c r="QUF907" s="337"/>
      <c r="QUG907" s="337"/>
      <c r="QUH907" s="337"/>
      <c r="QUI907" s="337"/>
      <c r="QUJ907" s="337"/>
      <c r="QUK907" s="337"/>
      <c r="QUL907" s="337"/>
      <c r="QUM907" s="337"/>
      <c r="QUN907" s="337"/>
      <c r="QUO907" s="337"/>
      <c r="QUP907" s="337"/>
      <c r="QUQ907" s="337"/>
      <c r="QUR907" s="337"/>
      <c r="QUS907" s="337"/>
      <c r="QUT907" s="337"/>
      <c r="QUU907" s="337"/>
      <c r="QUV907" s="337"/>
      <c r="QUW907" s="337"/>
      <c r="QUX907" s="337"/>
      <c r="QUY907" s="337"/>
      <c r="QUZ907" s="337"/>
      <c r="QVA907" s="337"/>
      <c r="QVB907" s="337"/>
      <c r="QVC907" s="337"/>
      <c r="QVD907" s="337"/>
      <c r="QVE907" s="337"/>
      <c r="QVF907" s="337"/>
      <c r="QVG907" s="337"/>
      <c r="QVH907" s="337"/>
      <c r="QVI907" s="337"/>
      <c r="QVJ907" s="337"/>
      <c r="QVK907" s="337"/>
      <c r="QVL907" s="337"/>
      <c r="QVM907" s="337"/>
      <c r="QVN907" s="337"/>
      <c r="QVO907" s="337"/>
      <c r="QVP907" s="337"/>
      <c r="QVQ907" s="337"/>
      <c r="QVR907" s="337"/>
      <c r="QVS907" s="337"/>
      <c r="QVT907" s="337"/>
      <c r="QVU907" s="337"/>
      <c r="QVV907" s="337"/>
      <c r="QVW907" s="337"/>
      <c r="QVX907" s="337"/>
      <c r="QVY907" s="337"/>
      <c r="QVZ907" s="337"/>
      <c r="QWA907" s="337"/>
      <c r="QWB907" s="337"/>
      <c r="QWC907" s="337"/>
      <c r="QWD907" s="337"/>
      <c r="QWE907" s="337"/>
      <c r="QWF907" s="337"/>
      <c r="QWG907" s="337"/>
      <c r="QWH907" s="337"/>
      <c r="QWI907" s="337"/>
      <c r="QWJ907" s="337"/>
      <c r="QWK907" s="337"/>
      <c r="QWL907" s="337"/>
      <c r="QWM907" s="337"/>
      <c r="QWN907" s="337"/>
      <c r="QWO907" s="337"/>
      <c r="QWP907" s="337"/>
      <c r="QWQ907" s="337"/>
      <c r="QWR907" s="337"/>
      <c r="QWS907" s="337"/>
      <c r="QWT907" s="337"/>
      <c r="QWU907" s="337"/>
      <c r="QWV907" s="337"/>
      <c r="QWW907" s="337"/>
      <c r="QWX907" s="337"/>
      <c r="QWY907" s="337"/>
      <c r="QWZ907" s="337"/>
      <c r="QXA907" s="337"/>
      <c r="QXB907" s="337"/>
      <c r="QXC907" s="337"/>
      <c r="QXD907" s="337"/>
      <c r="QXE907" s="337"/>
      <c r="QXF907" s="337"/>
      <c r="QXG907" s="337"/>
      <c r="QXH907" s="337"/>
      <c r="QXI907" s="337"/>
      <c r="QXJ907" s="337"/>
      <c r="QXK907" s="337"/>
      <c r="QXL907" s="337"/>
      <c r="QXM907" s="337"/>
      <c r="QXN907" s="337"/>
      <c r="QXO907" s="337"/>
      <c r="QXP907" s="337"/>
      <c r="QXQ907" s="337"/>
      <c r="QXR907" s="337"/>
      <c r="QXS907" s="337"/>
      <c r="QXT907" s="337"/>
      <c r="QXU907" s="337"/>
      <c r="QXV907" s="337"/>
      <c r="QXW907" s="337"/>
      <c r="QXX907" s="337"/>
      <c r="QXY907" s="337"/>
      <c r="QXZ907" s="337"/>
      <c r="QYA907" s="337"/>
      <c r="QYB907" s="337"/>
      <c r="QYC907" s="337"/>
      <c r="QYD907" s="337"/>
      <c r="QYE907" s="337"/>
      <c r="QYF907" s="337"/>
      <c r="QYG907" s="337"/>
      <c r="QYH907" s="337"/>
      <c r="QYI907" s="337"/>
      <c r="QYJ907" s="337"/>
      <c r="QYK907" s="337"/>
      <c r="QYL907" s="337"/>
      <c r="QYM907" s="337"/>
      <c r="QYN907" s="337"/>
      <c r="QYO907" s="337"/>
      <c r="QYP907" s="337"/>
      <c r="QYQ907" s="337"/>
      <c r="QYR907" s="337"/>
      <c r="QYS907" s="337"/>
      <c r="QYT907" s="337"/>
      <c r="QYU907" s="337"/>
      <c r="QYV907" s="337"/>
      <c r="QYW907" s="337"/>
      <c r="QYX907" s="337"/>
      <c r="QYY907" s="337"/>
      <c r="QYZ907" s="337"/>
      <c r="QZA907" s="337"/>
      <c r="QZB907" s="337"/>
      <c r="QZC907" s="337"/>
      <c r="QZD907" s="337"/>
      <c r="QZE907" s="337"/>
      <c r="QZF907" s="337"/>
      <c r="QZG907" s="337"/>
      <c r="QZH907" s="337"/>
      <c r="QZI907" s="337"/>
      <c r="QZJ907" s="337"/>
      <c r="QZK907" s="337"/>
      <c r="QZL907" s="337"/>
      <c r="QZM907" s="337"/>
      <c r="QZN907" s="337"/>
      <c r="QZO907" s="337"/>
      <c r="QZP907" s="337"/>
      <c r="QZQ907" s="337"/>
      <c r="QZR907" s="337"/>
      <c r="QZS907" s="337"/>
      <c r="QZT907" s="337"/>
      <c r="QZU907" s="337"/>
      <c r="QZV907" s="337"/>
      <c r="QZW907" s="337"/>
      <c r="QZX907" s="337"/>
      <c r="QZY907" s="337"/>
      <c r="QZZ907" s="337"/>
      <c r="RAA907" s="337"/>
      <c r="RAB907" s="337"/>
      <c r="RAC907" s="337"/>
      <c r="RAD907" s="337"/>
      <c r="RAE907" s="337"/>
      <c r="RAF907" s="337"/>
      <c r="RAG907" s="337"/>
      <c r="RAH907" s="337"/>
      <c r="RAI907" s="337"/>
      <c r="RAJ907" s="337"/>
      <c r="RAK907" s="337"/>
      <c r="RAL907" s="337"/>
      <c r="RAM907" s="337"/>
      <c r="RAN907" s="337"/>
      <c r="RAO907" s="337"/>
      <c r="RAP907" s="337"/>
      <c r="RAQ907" s="337"/>
      <c r="RAR907" s="337"/>
      <c r="RAS907" s="337"/>
      <c r="RAT907" s="337"/>
      <c r="RAU907" s="337"/>
      <c r="RAV907" s="337"/>
      <c r="RAW907" s="337"/>
      <c r="RAX907" s="337"/>
      <c r="RAY907" s="337"/>
      <c r="RAZ907" s="337"/>
      <c r="RBA907" s="337"/>
      <c r="RBB907" s="337"/>
      <c r="RBC907" s="337"/>
      <c r="RBD907" s="337"/>
      <c r="RBE907" s="337"/>
      <c r="RBF907" s="337"/>
      <c r="RBG907" s="337"/>
      <c r="RBH907" s="337"/>
      <c r="RBI907" s="337"/>
      <c r="RBJ907" s="337"/>
      <c r="RBK907" s="337"/>
      <c r="RBL907" s="337"/>
      <c r="RBM907" s="337"/>
      <c r="RBN907" s="337"/>
      <c r="RBO907" s="337"/>
      <c r="RBP907" s="337"/>
      <c r="RBQ907" s="337"/>
      <c r="RBR907" s="337"/>
      <c r="RBS907" s="337"/>
      <c r="RBT907" s="337"/>
      <c r="RBU907" s="337"/>
      <c r="RBV907" s="337"/>
      <c r="RBW907" s="337"/>
      <c r="RBX907" s="337"/>
      <c r="RBY907" s="337"/>
      <c r="RBZ907" s="337"/>
      <c r="RCA907" s="337"/>
      <c r="RCB907" s="337"/>
      <c r="RCC907" s="337"/>
      <c r="RCD907" s="337"/>
      <c r="RCE907" s="337"/>
      <c r="RCF907" s="337"/>
      <c r="RCG907" s="337"/>
      <c r="RCH907" s="337"/>
      <c r="RCI907" s="337"/>
      <c r="RCJ907" s="337"/>
      <c r="RCK907" s="337"/>
      <c r="RCL907" s="337"/>
      <c r="RCM907" s="337"/>
      <c r="RCN907" s="337"/>
      <c r="RCO907" s="337"/>
      <c r="RCP907" s="337"/>
      <c r="RCQ907" s="337"/>
      <c r="RCR907" s="337"/>
      <c r="RCS907" s="337"/>
      <c r="RCT907" s="337"/>
      <c r="RCU907" s="337"/>
      <c r="RCV907" s="337"/>
      <c r="RCW907" s="337"/>
      <c r="RCX907" s="337"/>
      <c r="RCY907" s="337"/>
      <c r="RCZ907" s="337"/>
      <c r="RDA907" s="337"/>
      <c r="RDB907" s="337"/>
      <c r="RDC907" s="337"/>
      <c r="RDD907" s="337"/>
      <c r="RDE907" s="337"/>
      <c r="RDF907" s="337"/>
      <c r="RDG907" s="337"/>
      <c r="RDH907" s="337"/>
      <c r="RDI907" s="337"/>
      <c r="RDJ907" s="337"/>
      <c r="RDK907" s="337"/>
      <c r="RDL907" s="337"/>
      <c r="RDM907" s="337"/>
      <c r="RDN907" s="337"/>
      <c r="RDO907" s="337"/>
      <c r="RDP907" s="337"/>
      <c r="RDQ907" s="337"/>
      <c r="RDR907" s="337"/>
      <c r="RDS907" s="337"/>
      <c r="RDT907" s="337"/>
      <c r="RDU907" s="337"/>
      <c r="RDV907" s="337"/>
      <c r="RDW907" s="337"/>
      <c r="RDX907" s="337"/>
      <c r="RDY907" s="337"/>
      <c r="RDZ907" s="337"/>
      <c r="REA907" s="337"/>
      <c r="REB907" s="337"/>
      <c r="REC907" s="337"/>
      <c r="RED907" s="337"/>
      <c r="REE907" s="337"/>
      <c r="REF907" s="337"/>
      <c r="REG907" s="337"/>
      <c r="REH907" s="337"/>
      <c r="REI907" s="337"/>
      <c r="REJ907" s="337"/>
      <c r="REK907" s="337"/>
      <c r="REL907" s="337"/>
      <c r="REM907" s="337"/>
      <c r="REN907" s="337"/>
      <c r="REO907" s="337"/>
      <c r="REP907" s="337"/>
      <c r="REQ907" s="337"/>
      <c r="RER907" s="337"/>
      <c r="RES907" s="337"/>
      <c r="RET907" s="337"/>
      <c r="REU907" s="337"/>
      <c r="REV907" s="337"/>
      <c r="REW907" s="337"/>
      <c r="REX907" s="337"/>
      <c r="REY907" s="337"/>
      <c r="REZ907" s="337"/>
      <c r="RFA907" s="337"/>
      <c r="RFB907" s="337"/>
      <c r="RFC907" s="337"/>
      <c r="RFD907" s="337"/>
      <c r="RFE907" s="337"/>
      <c r="RFF907" s="337"/>
      <c r="RFG907" s="337"/>
      <c r="RFH907" s="337"/>
      <c r="RFI907" s="337"/>
      <c r="RFJ907" s="337"/>
      <c r="RFK907" s="337"/>
      <c r="RFL907" s="337"/>
      <c r="RFM907" s="337"/>
      <c r="RFN907" s="337"/>
      <c r="RFO907" s="337"/>
      <c r="RFP907" s="337"/>
      <c r="RFQ907" s="337"/>
      <c r="RFR907" s="337"/>
      <c r="RFS907" s="337"/>
      <c r="RFT907" s="337"/>
      <c r="RFU907" s="337"/>
      <c r="RFV907" s="337"/>
      <c r="RFW907" s="337"/>
      <c r="RFX907" s="337"/>
      <c r="RFY907" s="337"/>
      <c r="RFZ907" s="337"/>
      <c r="RGA907" s="337"/>
      <c r="RGB907" s="337"/>
      <c r="RGC907" s="337"/>
      <c r="RGD907" s="337"/>
      <c r="RGE907" s="337"/>
      <c r="RGF907" s="337"/>
      <c r="RGG907" s="337"/>
      <c r="RGH907" s="337"/>
      <c r="RGI907" s="337"/>
      <c r="RGJ907" s="337"/>
      <c r="RGK907" s="337"/>
      <c r="RGL907" s="337"/>
      <c r="RGM907" s="337"/>
      <c r="RGN907" s="337"/>
      <c r="RGO907" s="337"/>
      <c r="RGP907" s="337"/>
      <c r="RGQ907" s="337"/>
      <c r="RGR907" s="337"/>
      <c r="RGS907" s="337"/>
      <c r="RGT907" s="337"/>
      <c r="RGU907" s="337"/>
      <c r="RGV907" s="337"/>
      <c r="RGW907" s="337"/>
      <c r="RGX907" s="337"/>
      <c r="RGY907" s="337"/>
      <c r="RGZ907" s="337"/>
      <c r="RHA907" s="337"/>
      <c r="RHB907" s="337"/>
      <c r="RHC907" s="337"/>
      <c r="RHD907" s="337"/>
      <c r="RHE907" s="337"/>
      <c r="RHF907" s="337"/>
      <c r="RHG907" s="337"/>
      <c r="RHH907" s="337"/>
      <c r="RHI907" s="337"/>
      <c r="RHJ907" s="337"/>
      <c r="RHK907" s="337"/>
      <c r="RHL907" s="337"/>
      <c r="RHM907" s="337"/>
      <c r="RHN907" s="337"/>
      <c r="RHO907" s="337"/>
      <c r="RHP907" s="337"/>
      <c r="RHQ907" s="337"/>
      <c r="RHR907" s="337"/>
      <c r="RHS907" s="337"/>
      <c r="RHT907" s="337"/>
      <c r="RHU907" s="337"/>
      <c r="RHV907" s="337"/>
      <c r="RHW907" s="337"/>
      <c r="RHX907" s="337"/>
      <c r="RHY907" s="337"/>
      <c r="RHZ907" s="337"/>
      <c r="RIA907" s="337"/>
      <c r="RIB907" s="337"/>
      <c r="RIC907" s="337"/>
      <c r="RID907" s="337"/>
      <c r="RIE907" s="337"/>
      <c r="RIF907" s="337"/>
      <c r="RIG907" s="337"/>
      <c r="RIH907" s="337"/>
      <c r="RII907" s="337"/>
      <c r="RIJ907" s="337"/>
      <c r="RIK907" s="337"/>
      <c r="RIL907" s="337"/>
      <c r="RIM907" s="337"/>
      <c r="RIN907" s="337"/>
      <c r="RIO907" s="337"/>
      <c r="RIP907" s="337"/>
      <c r="RIQ907" s="337"/>
      <c r="RIR907" s="337"/>
      <c r="RIS907" s="337"/>
      <c r="RIT907" s="337"/>
      <c r="RIU907" s="337"/>
      <c r="RIV907" s="337"/>
      <c r="RIW907" s="337"/>
      <c r="RIX907" s="337"/>
      <c r="RIY907" s="337"/>
      <c r="RIZ907" s="337"/>
      <c r="RJA907" s="337"/>
      <c r="RJB907" s="337"/>
      <c r="RJC907" s="337"/>
      <c r="RJD907" s="337"/>
      <c r="RJE907" s="337"/>
      <c r="RJF907" s="337"/>
      <c r="RJG907" s="337"/>
      <c r="RJH907" s="337"/>
      <c r="RJI907" s="337"/>
      <c r="RJJ907" s="337"/>
      <c r="RJK907" s="337"/>
      <c r="RJL907" s="337"/>
      <c r="RJM907" s="337"/>
      <c r="RJN907" s="337"/>
      <c r="RJO907" s="337"/>
      <c r="RJP907" s="337"/>
      <c r="RJQ907" s="337"/>
      <c r="RJR907" s="337"/>
      <c r="RJS907" s="337"/>
      <c r="RJT907" s="337"/>
      <c r="RJU907" s="337"/>
      <c r="RJV907" s="337"/>
      <c r="RJW907" s="337"/>
      <c r="RJX907" s="337"/>
      <c r="RJY907" s="337"/>
      <c r="RJZ907" s="337"/>
      <c r="RKA907" s="337"/>
      <c r="RKB907" s="337"/>
      <c r="RKC907" s="337"/>
      <c r="RKD907" s="337"/>
      <c r="RKE907" s="337"/>
      <c r="RKF907" s="337"/>
      <c r="RKG907" s="337"/>
      <c r="RKH907" s="337"/>
      <c r="RKI907" s="337"/>
      <c r="RKJ907" s="337"/>
      <c r="RKK907" s="337"/>
      <c r="RKL907" s="337"/>
      <c r="RKM907" s="337"/>
      <c r="RKN907" s="337"/>
      <c r="RKO907" s="337"/>
      <c r="RKP907" s="337"/>
      <c r="RKQ907" s="337"/>
      <c r="RKR907" s="337"/>
      <c r="RKS907" s="337"/>
      <c r="RKT907" s="337"/>
      <c r="RKU907" s="337"/>
      <c r="RKV907" s="337"/>
      <c r="RKW907" s="337"/>
      <c r="RKX907" s="337"/>
      <c r="RKY907" s="337"/>
      <c r="RKZ907" s="337"/>
      <c r="RLA907" s="337"/>
      <c r="RLB907" s="337"/>
      <c r="RLC907" s="337"/>
      <c r="RLD907" s="337"/>
      <c r="RLE907" s="337"/>
      <c r="RLF907" s="337"/>
      <c r="RLG907" s="337"/>
      <c r="RLH907" s="337"/>
      <c r="RLI907" s="337"/>
      <c r="RLJ907" s="337"/>
      <c r="RLK907" s="337"/>
      <c r="RLL907" s="337"/>
      <c r="RLM907" s="337"/>
      <c r="RLN907" s="337"/>
      <c r="RLO907" s="337"/>
      <c r="RLP907" s="337"/>
      <c r="RLQ907" s="337"/>
      <c r="RLR907" s="337"/>
      <c r="RLS907" s="337"/>
      <c r="RLT907" s="337"/>
      <c r="RLU907" s="337"/>
      <c r="RLV907" s="337"/>
      <c r="RLW907" s="337"/>
      <c r="RLX907" s="337"/>
      <c r="RLY907" s="337"/>
      <c r="RLZ907" s="337"/>
      <c r="RMA907" s="337"/>
      <c r="RMB907" s="337"/>
      <c r="RMC907" s="337"/>
      <c r="RMD907" s="337"/>
      <c r="RME907" s="337"/>
      <c r="RMF907" s="337"/>
      <c r="RMG907" s="337"/>
      <c r="RMH907" s="337"/>
      <c r="RMI907" s="337"/>
      <c r="RMJ907" s="337"/>
      <c r="RMK907" s="337"/>
      <c r="RML907" s="337"/>
      <c r="RMM907" s="337"/>
      <c r="RMN907" s="337"/>
      <c r="RMO907" s="337"/>
      <c r="RMP907" s="337"/>
      <c r="RMQ907" s="337"/>
      <c r="RMR907" s="337"/>
      <c r="RMS907" s="337"/>
      <c r="RMT907" s="337"/>
      <c r="RMU907" s="337"/>
      <c r="RMV907" s="337"/>
      <c r="RMW907" s="337"/>
      <c r="RMX907" s="337"/>
      <c r="RMY907" s="337"/>
      <c r="RMZ907" s="337"/>
      <c r="RNA907" s="337"/>
      <c r="RNB907" s="337"/>
      <c r="RNC907" s="337"/>
      <c r="RND907" s="337"/>
      <c r="RNE907" s="337"/>
      <c r="RNF907" s="337"/>
      <c r="RNG907" s="337"/>
      <c r="RNH907" s="337"/>
      <c r="RNI907" s="337"/>
      <c r="RNJ907" s="337"/>
      <c r="RNK907" s="337"/>
      <c r="RNL907" s="337"/>
      <c r="RNM907" s="337"/>
      <c r="RNN907" s="337"/>
      <c r="RNO907" s="337"/>
      <c r="RNP907" s="337"/>
      <c r="RNQ907" s="337"/>
      <c r="RNR907" s="337"/>
      <c r="RNS907" s="337"/>
      <c r="RNT907" s="337"/>
      <c r="RNU907" s="337"/>
      <c r="RNV907" s="337"/>
      <c r="RNW907" s="337"/>
      <c r="RNX907" s="337"/>
      <c r="RNY907" s="337"/>
      <c r="RNZ907" s="337"/>
      <c r="ROA907" s="337"/>
      <c r="ROB907" s="337"/>
      <c r="ROC907" s="337"/>
      <c r="ROD907" s="337"/>
      <c r="ROE907" s="337"/>
      <c r="ROF907" s="337"/>
      <c r="ROG907" s="337"/>
      <c r="ROH907" s="337"/>
      <c r="ROI907" s="337"/>
      <c r="ROJ907" s="337"/>
      <c r="ROK907" s="337"/>
      <c r="ROL907" s="337"/>
      <c r="ROM907" s="337"/>
      <c r="RON907" s="337"/>
      <c r="ROO907" s="337"/>
      <c r="ROP907" s="337"/>
      <c r="ROQ907" s="337"/>
      <c r="ROR907" s="337"/>
      <c r="ROS907" s="337"/>
      <c r="ROT907" s="337"/>
      <c r="ROU907" s="337"/>
      <c r="ROV907" s="337"/>
      <c r="ROW907" s="337"/>
      <c r="ROX907" s="337"/>
      <c r="ROY907" s="337"/>
      <c r="ROZ907" s="337"/>
      <c r="RPA907" s="337"/>
      <c r="RPB907" s="337"/>
      <c r="RPC907" s="337"/>
      <c r="RPD907" s="337"/>
      <c r="RPE907" s="337"/>
      <c r="RPF907" s="337"/>
      <c r="RPG907" s="337"/>
      <c r="RPH907" s="337"/>
      <c r="RPI907" s="337"/>
      <c r="RPJ907" s="337"/>
      <c r="RPK907" s="337"/>
      <c r="RPL907" s="337"/>
      <c r="RPM907" s="337"/>
      <c r="RPN907" s="337"/>
      <c r="RPO907" s="337"/>
      <c r="RPP907" s="337"/>
      <c r="RPQ907" s="337"/>
      <c r="RPR907" s="337"/>
      <c r="RPS907" s="337"/>
      <c r="RPT907" s="337"/>
      <c r="RPU907" s="337"/>
      <c r="RPV907" s="337"/>
      <c r="RPW907" s="337"/>
      <c r="RPX907" s="337"/>
      <c r="RPY907" s="337"/>
      <c r="RPZ907" s="337"/>
      <c r="RQA907" s="337"/>
      <c r="RQB907" s="337"/>
      <c r="RQC907" s="337"/>
      <c r="RQD907" s="337"/>
      <c r="RQE907" s="337"/>
      <c r="RQF907" s="337"/>
      <c r="RQG907" s="337"/>
      <c r="RQH907" s="337"/>
      <c r="RQI907" s="337"/>
      <c r="RQJ907" s="337"/>
      <c r="RQK907" s="337"/>
      <c r="RQL907" s="337"/>
      <c r="RQM907" s="337"/>
      <c r="RQN907" s="337"/>
      <c r="RQO907" s="337"/>
      <c r="RQP907" s="337"/>
      <c r="RQQ907" s="337"/>
      <c r="RQR907" s="337"/>
      <c r="RQS907" s="337"/>
      <c r="RQT907" s="337"/>
      <c r="RQU907" s="337"/>
      <c r="RQV907" s="337"/>
      <c r="RQW907" s="337"/>
      <c r="RQX907" s="337"/>
      <c r="RQY907" s="337"/>
      <c r="RQZ907" s="337"/>
      <c r="RRA907" s="337"/>
      <c r="RRB907" s="337"/>
      <c r="RRC907" s="337"/>
      <c r="RRD907" s="337"/>
      <c r="RRE907" s="337"/>
      <c r="RRF907" s="337"/>
      <c r="RRG907" s="337"/>
      <c r="RRH907" s="337"/>
      <c r="RRI907" s="337"/>
      <c r="RRJ907" s="337"/>
      <c r="RRK907" s="337"/>
      <c r="RRL907" s="337"/>
      <c r="RRM907" s="337"/>
      <c r="RRN907" s="337"/>
      <c r="RRO907" s="337"/>
      <c r="RRP907" s="337"/>
      <c r="RRQ907" s="337"/>
      <c r="RRR907" s="337"/>
      <c r="RRS907" s="337"/>
      <c r="RRT907" s="337"/>
      <c r="RRU907" s="337"/>
      <c r="RRV907" s="337"/>
      <c r="RRW907" s="337"/>
      <c r="RRX907" s="337"/>
      <c r="RRY907" s="337"/>
      <c r="RRZ907" s="337"/>
      <c r="RSA907" s="337"/>
      <c r="RSB907" s="337"/>
      <c r="RSC907" s="337"/>
      <c r="RSD907" s="337"/>
      <c r="RSE907" s="337"/>
      <c r="RSF907" s="337"/>
      <c r="RSG907" s="337"/>
      <c r="RSH907" s="337"/>
      <c r="RSI907" s="337"/>
      <c r="RSJ907" s="337"/>
      <c r="RSK907" s="337"/>
      <c r="RSL907" s="337"/>
      <c r="RSM907" s="337"/>
      <c r="RSN907" s="337"/>
      <c r="RSO907" s="337"/>
      <c r="RSP907" s="337"/>
      <c r="RSQ907" s="337"/>
      <c r="RSR907" s="337"/>
      <c r="RSS907" s="337"/>
      <c r="RST907" s="337"/>
      <c r="RSU907" s="337"/>
      <c r="RSV907" s="337"/>
      <c r="RSW907" s="337"/>
      <c r="RSX907" s="337"/>
      <c r="RSY907" s="337"/>
      <c r="RSZ907" s="337"/>
      <c r="RTA907" s="337"/>
      <c r="RTB907" s="337"/>
      <c r="RTC907" s="337"/>
      <c r="RTD907" s="337"/>
      <c r="RTE907" s="337"/>
      <c r="RTF907" s="337"/>
      <c r="RTG907" s="337"/>
      <c r="RTH907" s="337"/>
      <c r="RTI907" s="337"/>
      <c r="RTJ907" s="337"/>
      <c r="RTK907" s="337"/>
      <c r="RTL907" s="337"/>
      <c r="RTM907" s="337"/>
      <c r="RTN907" s="337"/>
      <c r="RTO907" s="337"/>
      <c r="RTP907" s="337"/>
      <c r="RTQ907" s="337"/>
      <c r="RTR907" s="337"/>
      <c r="RTS907" s="337"/>
      <c r="RTT907" s="337"/>
      <c r="RTU907" s="337"/>
      <c r="RTV907" s="337"/>
      <c r="RTW907" s="337"/>
      <c r="RTX907" s="337"/>
      <c r="RTY907" s="337"/>
      <c r="RTZ907" s="337"/>
      <c r="RUA907" s="337"/>
      <c r="RUB907" s="337"/>
      <c r="RUC907" s="337"/>
      <c r="RUD907" s="337"/>
      <c r="RUE907" s="337"/>
      <c r="RUF907" s="337"/>
      <c r="RUG907" s="337"/>
      <c r="RUH907" s="337"/>
      <c r="RUI907" s="337"/>
      <c r="RUJ907" s="337"/>
      <c r="RUK907" s="337"/>
      <c r="RUL907" s="337"/>
      <c r="RUM907" s="337"/>
      <c r="RUN907" s="337"/>
      <c r="RUO907" s="337"/>
      <c r="RUP907" s="337"/>
      <c r="RUQ907" s="337"/>
      <c r="RUR907" s="337"/>
      <c r="RUS907" s="337"/>
      <c r="RUT907" s="337"/>
      <c r="RUU907" s="337"/>
      <c r="RUV907" s="337"/>
      <c r="RUW907" s="337"/>
      <c r="RUX907" s="337"/>
      <c r="RUY907" s="337"/>
      <c r="RUZ907" s="337"/>
      <c r="RVA907" s="337"/>
      <c r="RVB907" s="337"/>
      <c r="RVC907" s="337"/>
      <c r="RVD907" s="337"/>
      <c r="RVE907" s="337"/>
      <c r="RVF907" s="337"/>
      <c r="RVG907" s="337"/>
      <c r="RVH907" s="337"/>
      <c r="RVI907" s="337"/>
      <c r="RVJ907" s="337"/>
      <c r="RVK907" s="337"/>
      <c r="RVL907" s="337"/>
      <c r="RVM907" s="337"/>
      <c r="RVN907" s="337"/>
      <c r="RVO907" s="337"/>
      <c r="RVP907" s="337"/>
      <c r="RVQ907" s="337"/>
      <c r="RVR907" s="337"/>
      <c r="RVS907" s="337"/>
      <c r="RVT907" s="337"/>
      <c r="RVU907" s="337"/>
      <c r="RVV907" s="337"/>
      <c r="RVW907" s="337"/>
      <c r="RVX907" s="337"/>
      <c r="RVY907" s="337"/>
      <c r="RVZ907" s="337"/>
      <c r="RWA907" s="337"/>
      <c r="RWB907" s="337"/>
      <c r="RWC907" s="337"/>
      <c r="RWD907" s="337"/>
      <c r="RWE907" s="337"/>
      <c r="RWF907" s="337"/>
      <c r="RWG907" s="337"/>
      <c r="RWH907" s="337"/>
      <c r="RWI907" s="337"/>
      <c r="RWJ907" s="337"/>
      <c r="RWK907" s="337"/>
      <c r="RWL907" s="337"/>
      <c r="RWM907" s="337"/>
      <c r="RWN907" s="337"/>
      <c r="RWO907" s="337"/>
      <c r="RWP907" s="337"/>
      <c r="RWQ907" s="337"/>
      <c r="RWR907" s="337"/>
      <c r="RWS907" s="337"/>
      <c r="RWT907" s="337"/>
      <c r="RWU907" s="337"/>
      <c r="RWV907" s="337"/>
      <c r="RWW907" s="337"/>
      <c r="RWX907" s="337"/>
      <c r="RWY907" s="337"/>
      <c r="RWZ907" s="337"/>
      <c r="RXA907" s="337"/>
      <c r="RXB907" s="337"/>
      <c r="RXC907" s="337"/>
      <c r="RXD907" s="337"/>
      <c r="RXE907" s="337"/>
      <c r="RXF907" s="337"/>
      <c r="RXG907" s="337"/>
      <c r="RXH907" s="337"/>
      <c r="RXI907" s="337"/>
      <c r="RXJ907" s="337"/>
      <c r="RXK907" s="337"/>
      <c r="RXL907" s="337"/>
      <c r="RXM907" s="337"/>
      <c r="RXN907" s="337"/>
      <c r="RXO907" s="337"/>
      <c r="RXP907" s="337"/>
      <c r="RXQ907" s="337"/>
      <c r="RXR907" s="337"/>
      <c r="RXS907" s="337"/>
      <c r="RXT907" s="337"/>
      <c r="RXU907" s="337"/>
      <c r="RXV907" s="337"/>
      <c r="RXW907" s="337"/>
      <c r="RXX907" s="337"/>
      <c r="RXY907" s="337"/>
      <c r="RXZ907" s="337"/>
      <c r="RYA907" s="337"/>
      <c r="RYB907" s="337"/>
      <c r="RYC907" s="337"/>
      <c r="RYD907" s="337"/>
      <c r="RYE907" s="337"/>
      <c r="RYF907" s="337"/>
      <c r="RYG907" s="337"/>
      <c r="RYH907" s="337"/>
      <c r="RYI907" s="337"/>
      <c r="RYJ907" s="337"/>
      <c r="RYK907" s="337"/>
      <c r="RYL907" s="337"/>
      <c r="RYM907" s="337"/>
      <c r="RYN907" s="337"/>
      <c r="RYO907" s="337"/>
      <c r="RYP907" s="337"/>
      <c r="RYQ907" s="337"/>
      <c r="RYR907" s="337"/>
      <c r="RYS907" s="337"/>
      <c r="RYT907" s="337"/>
      <c r="RYU907" s="337"/>
      <c r="RYV907" s="337"/>
      <c r="RYW907" s="337"/>
      <c r="RYX907" s="337"/>
      <c r="RYY907" s="337"/>
      <c r="RYZ907" s="337"/>
      <c r="RZA907" s="337"/>
      <c r="RZB907" s="337"/>
      <c r="RZC907" s="337"/>
      <c r="RZD907" s="337"/>
      <c r="RZE907" s="337"/>
      <c r="RZF907" s="337"/>
      <c r="RZG907" s="337"/>
      <c r="RZH907" s="337"/>
      <c r="RZI907" s="337"/>
      <c r="RZJ907" s="337"/>
      <c r="RZK907" s="337"/>
      <c r="RZL907" s="337"/>
      <c r="RZM907" s="337"/>
      <c r="RZN907" s="337"/>
      <c r="RZO907" s="337"/>
      <c r="RZP907" s="337"/>
      <c r="RZQ907" s="337"/>
      <c r="RZR907" s="337"/>
      <c r="RZS907" s="337"/>
      <c r="RZT907" s="337"/>
      <c r="RZU907" s="337"/>
      <c r="RZV907" s="337"/>
      <c r="RZW907" s="337"/>
      <c r="RZX907" s="337"/>
      <c r="RZY907" s="337"/>
      <c r="RZZ907" s="337"/>
      <c r="SAA907" s="337"/>
      <c r="SAB907" s="337"/>
      <c r="SAC907" s="337"/>
      <c r="SAD907" s="337"/>
      <c r="SAE907" s="337"/>
      <c r="SAF907" s="337"/>
      <c r="SAG907" s="337"/>
      <c r="SAH907" s="337"/>
      <c r="SAI907" s="337"/>
      <c r="SAJ907" s="337"/>
      <c r="SAK907" s="337"/>
      <c r="SAL907" s="337"/>
      <c r="SAM907" s="337"/>
      <c r="SAN907" s="337"/>
      <c r="SAO907" s="337"/>
      <c r="SAP907" s="337"/>
      <c r="SAQ907" s="337"/>
      <c r="SAR907" s="337"/>
      <c r="SAS907" s="337"/>
      <c r="SAT907" s="337"/>
      <c r="SAU907" s="337"/>
      <c r="SAV907" s="337"/>
      <c r="SAW907" s="337"/>
      <c r="SAX907" s="337"/>
      <c r="SAY907" s="337"/>
      <c r="SAZ907" s="337"/>
      <c r="SBA907" s="337"/>
      <c r="SBB907" s="337"/>
      <c r="SBC907" s="337"/>
      <c r="SBD907" s="337"/>
      <c r="SBE907" s="337"/>
      <c r="SBF907" s="337"/>
      <c r="SBG907" s="337"/>
      <c r="SBH907" s="337"/>
      <c r="SBI907" s="337"/>
      <c r="SBJ907" s="337"/>
      <c r="SBK907" s="337"/>
      <c r="SBL907" s="337"/>
      <c r="SBM907" s="337"/>
      <c r="SBN907" s="337"/>
      <c r="SBO907" s="337"/>
      <c r="SBP907" s="337"/>
      <c r="SBQ907" s="337"/>
      <c r="SBR907" s="337"/>
      <c r="SBS907" s="337"/>
      <c r="SBT907" s="337"/>
      <c r="SBU907" s="337"/>
      <c r="SBV907" s="337"/>
      <c r="SBW907" s="337"/>
      <c r="SBX907" s="337"/>
      <c r="SBY907" s="337"/>
      <c r="SBZ907" s="337"/>
      <c r="SCA907" s="337"/>
      <c r="SCB907" s="337"/>
      <c r="SCC907" s="337"/>
      <c r="SCD907" s="337"/>
      <c r="SCE907" s="337"/>
      <c r="SCF907" s="337"/>
      <c r="SCG907" s="337"/>
      <c r="SCH907" s="337"/>
      <c r="SCI907" s="337"/>
      <c r="SCJ907" s="337"/>
      <c r="SCK907" s="337"/>
      <c r="SCL907" s="337"/>
      <c r="SCM907" s="337"/>
      <c r="SCN907" s="337"/>
      <c r="SCO907" s="337"/>
      <c r="SCP907" s="337"/>
      <c r="SCQ907" s="337"/>
      <c r="SCR907" s="337"/>
      <c r="SCS907" s="337"/>
      <c r="SCT907" s="337"/>
      <c r="SCU907" s="337"/>
      <c r="SCV907" s="337"/>
      <c r="SCW907" s="337"/>
      <c r="SCX907" s="337"/>
      <c r="SCY907" s="337"/>
      <c r="SCZ907" s="337"/>
      <c r="SDA907" s="337"/>
      <c r="SDB907" s="337"/>
      <c r="SDC907" s="337"/>
      <c r="SDD907" s="337"/>
      <c r="SDE907" s="337"/>
      <c r="SDF907" s="337"/>
      <c r="SDG907" s="337"/>
      <c r="SDH907" s="337"/>
      <c r="SDI907" s="337"/>
      <c r="SDJ907" s="337"/>
      <c r="SDK907" s="337"/>
      <c r="SDL907" s="337"/>
      <c r="SDM907" s="337"/>
      <c r="SDN907" s="337"/>
      <c r="SDO907" s="337"/>
      <c r="SDP907" s="337"/>
      <c r="SDQ907" s="337"/>
      <c r="SDR907" s="337"/>
      <c r="SDS907" s="337"/>
      <c r="SDT907" s="337"/>
      <c r="SDU907" s="337"/>
      <c r="SDV907" s="337"/>
      <c r="SDW907" s="337"/>
      <c r="SDX907" s="337"/>
      <c r="SDY907" s="337"/>
      <c r="SDZ907" s="337"/>
      <c r="SEA907" s="337"/>
      <c r="SEB907" s="337"/>
      <c r="SEC907" s="337"/>
      <c r="SED907" s="337"/>
      <c r="SEE907" s="337"/>
      <c r="SEF907" s="337"/>
      <c r="SEG907" s="337"/>
      <c r="SEH907" s="337"/>
      <c r="SEI907" s="337"/>
      <c r="SEJ907" s="337"/>
      <c r="SEK907" s="337"/>
      <c r="SEL907" s="337"/>
      <c r="SEM907" s="337"/>
      <c r="SEN907" s="337"/>
      <c r="SEO907" s="337"/>
      <c r="SEP907" s="337"/>
      <c r="SEQ907" s="337"/>
      <c r="SER907" s="337"/>
      <c r="SES907" s="337"/>
      <c r="SET907" s="337"/>
      <c r="SEU907" s="337"/>
      <c r="SEV907" s="337"/>
      <c r="SEW907" s="337"/>
      <c r="SEX907" s="337"/>
      <c r="SEY907" s="337"/>
      <c r="SEZ907" s="337"/>
      <c r="SFA907" s="337"/>
      <c r="SFB907" s="337"/>
      <c r="SFC907" s="337"/>
      <c r="SFD907" s="337"/>
      <c r="SFE907" s="337"/>
      <c r="SFF907" s="337"/>
      <c r="SFG907" s="337"/>
      <c r="SFH907" s="337"/>
      <c r="SFI907" s="337"/>
      <c r="SFJ907" s="337"/>
      <c r="SFK907" s="337"/>
      <c r="SFL907" s="337"/>
      <c r="SFM907" s="337"/>
      <c r="SFN907" s="337"/>
      <c r="SFO907" s="337"/>
      <c r="SFP907" s="337"/>
      <c r="SFQ907" s="337"/>
      <c r="SFR907" s="337"/>
      <c r="SFS907" s="337"/>
      <c r="SFT907" s="337"/>
      <c r="SFU907" s="337"/>
      <c r="SFV907" s="337"/>
      <c r="SFW907" s="337"/>
      <c r="SFX907" s="337"/>
      <c r="SFY907" s="337"/>
      <c r="SFZ907" s="337"/>
      <c r="SGA907" s="337"/>
      <c r="SGB907" s="337"/>
      <c r="SGC907" s="337"/>
      <c r="SGD907" s="337"/>
      <c r="SGE907" s="337"/>
      <c r="SGF907" s="337"/>
      <c r="SGG907" s="337"/>
      <c r="SGH907" s="337"/>
      <c r="SGI907" s="337"/>
      <c r="SGJ907" s="337"/>
      <c r="SGK907" s="337"/>
      <c r="SGL907" s="337"/>
      <c r="SGM907" s="337"/>
      <c r="SGN907" s="337"/>
      <c r="SGO907" s="337"/>
      <c r="SGP907" s="337"/>
      <c r="SGQ907" s="337"/>
      <c r="SGR907" s="337"/>
      <c r="SGS907" s="337"/>
      <c r="SGT907" s="337"/>
      <c r="SGU907" s="337"/>
      <c r="SGV907" s="337"/>
      <c r="SGW907" s="337"/>
      <c r="SGX907" s="337"/>
      <c r="SGY907" s="337"/>
      <c r="SGZ907" s="337"/>
      <c r="SHA907" s="337"/>
      <c r="SHB907" s="337"/>
      <c r="SHC907" s="337"/>
      <c r="SHD907" s="337"/>
      <c r="SHE907" s="337"/>
      <c r="SHF907" s="337"/>
      <c r="SHG907" s="337"/>
      <c r="SHH907" s="337"/>
      <c r="SHI907" s="337"/>
      <c r="SHJ907" s="337"/>
      <c r="SHK907" s="337"/>
      <c r="SHL907" s="337"/>
      <c r="SHM907" s="337"/>
      <c r="SHN907" s="337"/>
      <c r="SHO907" s="337"/>
      <c r="SHP907" s="337"/>
      <c r="SHQ907" s="337"/>
      <c r="SHR907" s="337"/>
      <c r="SHS907" s="337"/>
      <c r="SHT907" s="337"/>
      <c r="SHU907" s="337"/>
      <c r="SHV907" s="337"/>
      <c r="SHW907" s="337"/>
      <c r="SHX907" s="337"/>
      <c r="SHY907" s="337"/>
      <c r="SHZ907" s="337"/>
      <c r="SIA907" s="337"/>
      <c r="SIB907" s="337"/>
      <c r="SIC907" s="337"/>
      <c r="SID907" s="337"/>
      <c r="SIE907" s="337"/>
      <c r="SIF907" s="337"/>
      <c r="SIG907" s="337"/>
      <c r="SIH907" s="337"/>
      <c r="SII907" s="337"/>
      <c r="SIJ907" s="337"/>
      <c r="SIK907" s="337"/>
      <c r="SIL907" s="337"/>
      <c r="SIM907" s="337"/>
      <c r="SIN907" s="337"/>
      <c r="SIO907" s="337"/>
      <c r="SIP907" s="337"/>
      <c r="SIQ907" s="337"/>
      <c r="SIR907" s="337"/>
      <c r="SIS907" s="337"/>
      <c r="SIT907" s="337"/>
      <c r="SIU907" s="337"/>
      <c r="SIV907" s="337"/>
      <c r="SIW907" s="337"/>
      <c r="SIX907" s="337"/>
      <c r="SIY907" s="337"/>
      <c r="SIZ907" s="337"/>
      <c r="SJA907" s="337"/>
      <c r="SJB907" s="337"/>
      <c r="SJC907" s="337"/>
      <c r="SJD907" s="337"/>
      <c r="SJE907" s="337"/>
      <c r="SJF907" s="337"/>
      <c r="SJG907" s="337"/>
      <c r="SJH907" s="337"/>
      <c r="SJI907" s="337"/>
      <c r="SJJ907" s="337"/>
      <c r="SJK907" s="337"/>
      <c r="SJL907" s="337"/>
      <c r="SJM907" s="337"/>
      <c r="SJN907" s="337"/>
      <c r="SJO907" s="337"/>
      <c r="SJP907" s="337"/>
      <c r="SJQ907" s="337"/>
      <c r="SJR907" s="337"/>
      <c r="SJS907" s="337"/>
      <c r="SJT907" s="337"/>
      <c r="SJU907" s="337"/>
      <c r="SJV907" s="337"/>
      <c r="SJW907" s="337"/>
      <c r="SJX907" s="337"/>
      <c r="SJY907" s="337"/>
      <c r="SJZ907" s="337"/>
      <c r="SKA907" s="337"/>
      <c r="SKB907" s="337"/>
      <c r="SKC907" s="337"/>
      <c r="SKD907" s="337"/>
      <c r="SKE907" s="337"/>
      <c r="SKF907" s="337"/>
      <c r="SKG907" s="337"/>
      <c r="SKH907" s="337"/>
      <c r="SKI907" s="337"/>
      <c r="SKJ907" s="337"/>
      <c r="SKK907" s="337"/>
      <c r="SKL907" s="337"/>
      <c r="SKM907" s="337"/>
      <c r="SKN907" s="337"/>
      <c r="SKO907" s="337"/>
      <c r="SKP907" s="337"/>
      <c r="SKQ907" s="337"/>
      <c r="SKR907" s="337"/>
      <c r="SKS907" s="337"/>
      <c r="SKT907" s="337"/>
      <c r="SKU907" s="337"/>
      <c r="SKV907" s="337"/>
      <c r="SKW907" s="337"/>
      <c r="SKX907" s="337"/>
      <c r="SKY907" s="337"/>
      <c r="SKZ907" s="337"/>
      <c r="SLA907" s="337"/>
      <c r="SLB907" s="337"/>
      <c r="SLC907" s="337"/>
      <c r="SLD907" s="337"/>
      <c r="SLE907" s="337"/>
      <c r="SLF907" s="337"/>
      <c r="SLG907" s="337"/>
      <c r="SLH907" s="337"/>
      <c r="SLI907" s="337"/>
      <c r="SLJ907" s="337"/>
      <c r="SLK907" s="337"/>
      <c r="SLL907" s="337"/>
      <c r="SLM907" s="337"/>
      <c r="SLN907" s="337"/>
      <c r="SLO907" s="337"/>
      <c r="SLP907" s="337"/>
      <c r="SLQ907" s="337"/>
      <c r="SLR907" s="337"/>
      <c r="SLS907" s="337"/>
      <c r="SLT907" s="337"/>
      <c r="SLU907" s="337"/>
      <c r="SLV907" s="337"/>
      <c r="SLW907" s="337"/>
      <c r="SLX907" s="337"/>
      <c r="SLY907" s="337"/>
      <c r="SLZ907" s="337"/>
      <c r="SMA907" s="337"/>
      <c r="SMB907" s="337"/>
      <c r="SMC907" s="337"/>
      <c r="SMD907" s="337"/>
      <c r="SME907" s="337"/>
      <c r="SMF907" s="337"/>
      <c r="SMG907" s="337"/>
      <c r="SMH907" s="337"/>
      <c r="SMI907" s="337"/>
      <c r="SMJ907" s="337"/>
      <c r="SMK907" s="337"/>
      <c r="SML907" s="337"/>
      <c r="SMM907" s="337"/>
      <c r="SMN907" s="337"/>
      <c r="SMO907" s="337"/>
      <c r="SMP907" s="337"/>
      <c r="SMQ907" s="337"/>
      <c r="SMR907" s="337"/>
      <c r="SMS907" s="337"/>
      <c r="SMT907" s="337"/>
      <c r="SMU907" s="337"/>
      <c r="SMV907" s="337"/>
      <c r="SMW907" s="337"/>
      <c r="SMX907" s="337"/>
      <c r="SMY907" s="337"/>
      <c r="SMZ907" s="337"/>
      <c r="SNA907" s="337"/>
      <c r="SNB907" s="337"/>
      <c r="SNC907" s="337"/>
      <c r="SND907" s="337"/>
      <c r="SNE907" s="337"/>
      <c r="SNF907" s="337"/>
      <c r="SNG907" s="337"/>
      <c r="SNH907" s="337"/>
      <c r="SNI907" s="337"/>
      <c r="SNJ907" s="337"/>
      <c r="SNK907" s="337"/>
      <c r="SNL907" s="337"/>
      <c r="SNM907" s="337"/>
      <c r="SNN907" s="337"/>
      <c r="SNO907" s="337"/>
      <c r="SNP907" s="337"/>
      <c r="SNQ907" s="337"/>
      <c r="SNR907" s="337"/>
      <c r="SNS907" s="337"/>
      <c r="SNT907" s="337"/>
      <c r="SNU907" s="337"/>
      <c r="SNV907" s="337"/>
      <c r="SNW907" s="337"/>
      <c r="SNX907" s="337"/>
      <c r="SNY907" s="337"/>
      <c r="SNZ907" s="337"/>
      <c r="SOA907" s="337"/>
      <c r="SOB907" s="337"/>
      <c r="SOC907" s="337"/>
      <c r="SOD907" s="337"/>
      <c r="SOE907" s="337"/>
      <c r="SOF907" s="337"/>
      <c r="SOG907" s="337"/>
      <c r="SOH907" s="337"/>
      <c r="SOI907" s="337"/>
      <c r="SOJ907" s="337"/>
      <c r="SOK907" s="337"/>
      <c r="SOL907" s="337"/>
      <c r="SOM907" s="337"/>
      <c r="SON907" s="337"/>
      <c r="SOO907" s="337"/>
      <c r="SOP907" s="337"/>
      <c r="SOQ907" s="337"/>
      <c r="SOR907" s="337"/>
      <c r="SOS907" s="337"/>
      <c r="SOT907" s="337"/>
      <c r="SOU907" s="337"/>
      <c r="SOV907" s="337"/>
      <c r="SOW907" s="337"/>
      <c r="SOX907" s="337"/>
      <c r="SOY907" s="337"/>
      <c r="SOZ907" s="337"/>
      <c r="SPA907" s="337"/>
      <c r="SPB907" s="337"/>
      <c r="SPC907" s="337"/>
      <c r="SPD907" s="337"/>
      <c r="SPE907" s="337"/>
      <c r="SPF907" s="337"/>
      <c r="SPG907" s="337"/>
      <c r="SPH907" s="337"/>
      <c r="SPI907" s="337"/>
      <c r="SPJ907" s="337"/>
      <c r="SPK907" s="337"/>
      <c r="SPL907" s="337"/>
      <c r="SPM907" s="337"/>
      <c r="SPN907" s="337"/>
      <c r="SPO907" s="337"/>
      <c r="SPP907" s="337"/>
      <c r="SPQ907" s="337"/>
      <c r="SPR907" s="337"/>
      <c r="SPS907" s="337"/>
      <c r="SPT907" s="337"/>
      <c r="SPU907" s="337"/>
      <c r="SPV907" s="337"/>
      <c r="SPW907" s="337"/>
      <c r="SPX907" s="337"/>
      <c r="SPY907" s="337"/>
      <c r="SPZ907" s="337"/>
      <c r="SQA907" s="337"/>
      <c r="SQB907" s="337"/>
      <c r="SQC907" s="337"/>
      <c r="SQD907" s="337"/>
      <c r="SQE907" s="337"/>
      <c r="SQF907" s="337"/>
      <c r="SQG907" s="337"/>
      <c r="SQH907" s="337"/>
      <c r="SQI907" s="337"/>
      <c r="SQJ907" s="337"/>
      <c r="SQK907" s="337"/>
      <c r="SQL907" s="337"/>
      <c r="SQM907" s="337"/>
      <c r="SQN907" s="337"/>
      <c r="SQO907" s="337"/>
      <c r="SQP907" s="337"/>
      <c r="SQQ907" s="337"/>
      <c r="SQR907" s="337"/>
      <c r="SQS907" s="337"/>
      <c r="SQT907" s="337"/>
      <c r="SQU907" s="337"/>
      <c r="SQV907" s="337"/>
      <c r="SQW907" s="337"/>
      <c r="SQX907" s="337"/>
      <c r="SQY907" s="337"/>
      <c r="SQZ907" s="337"/>
      <c r="SRA907" s="337"/>
      <c r="SRB907" s="337"/>
      <c r="SRC907" s="337"/>
      <c r="SRD907" s="337"/>
      <c r="SRE907" s="337"/>
      <c r="SRF907" s="337"/>
      <c r="SRG907" s="337"/>
      <c r="SRH907" s="337"/>
      <c r="SRI907" s="337"/>
      <c r="SRJ907" s="337"/>
      <c r="SRK907" s="337"/>
      <c r="SRL907" s="337"/>
      <c r="SRM907" s="337"/>
      <c r="SRN907" s="337"/>
      <c r="SRO907" s="337"/>
      <c r="SRP907" s="337"/>
      <c r="SRQ907" s="337"/>
      <c r="SRR907" s="337"/>
      <c r="SRS907" s="337"/>
      <c r="SRT907" s="337"/>
      <c r="SRU907" s="337"/>
      <c r="SRV907" s="337"/>
      <c r="SRW907" s="337"/>
      <c r="SRX907" s="337"/>
      <c r="SRY907" s="337"/>
      <c r="SRZ907" s="337"/>
      <c r="SSA907" s="337"/>
      <c r="SSB907" s="337"/>
      <c r="SSC907" s="337"/>
      <c r="SSD907" s="337"/>
      <c r="SSE907" s="337"/>
      <c r="SSF907" s="337"/>
      <c r="SSG907" s="337"/>
      <c r="SSH907" s="337"/>
      <c r="SSI907" s="337"/>
      <c r="SSJ907" s="337"/>
      <c r="SSK907" s="337"/>
      <c r="SSL907" s="337"/>
      <c r="SSM907" s="337"/>
      <c r="SSN907" s="337"/>
      <c r="SSO907" s="337"/>
      <c r="SSP907" s="337"/>
      <c r="SSQ907" s="337"/>
      <c r="SSR907" s="337"/>
      <c r="SSS907" s="337"/>
      <c r="SST907" s="337"/>
      <c r="SSU907" s="337"/>
      <c r="SSV907" s="337"/>
      <c r="SSW907" s="337"/>
      <c r="SSX907" s="337"/>
      <c r="SSY907" s="337"/>
      <c r="SSZ907" s="337"/>
      <c r="STA907" s="337"/>
      <c r="STB907" s="337"/>
      <c r="STC907" s="337"/>
      <c r="STD907" s="337"/>
      <c r="STE907" s="337"/>
      <c r="STF907" s="337"/>
      <c r="STG907" s="337"/>
      <c r="STH907" s="337"/>
      <c r="STI907" s="337"/>
      <c r="STJ907" s="337"/>
      <c r="STK907" s="337"/>
      <c r="STL907" s="337"/>
      <c r="STM907" s="337"/>
      <c r="STN907" s="337"/>
      <c r="STO907" s="337"/>
      <c r="STP907" s="337"/>
      <c r="STQ907" s="337"/>
      <c r="STR907" s="337"/>
      <c r="STS907" s="337"/>
      <c r="STT907" s="337"/>
      <c r="STU907" s="337"/>
      <c r="STV907" s="337"/>
      <c r="STW907" s="337"/>
      <c r="STX907" s="337"/>
      <c r="STY907" s="337"/>
      <c r="STZ907" s="337"/>
      <c r="SUA907" s="337"/>
      <c r="SUB907" s="337"/>
      <c r="SUC907" s="337"/>
      <c r="SUD907" s="337"/>
      <c r="SUE907" s="337"/>
      <c r="SUF907" s="337"/>
      <c r="SUG907" s="337"/>
      <c r="SUH907" s="337"/>
      <c r="SUI907" s="337"/>
      <c r="SUJ907" s="337"/>
      <c r="SUK907" s="337"/>
      <c r="SUL907" s="337"/>
      <c r="SUM907" s="337"/>
      <c r="SUN907" s="337"/>
      <c r="SUO907" s="337"/>
      <c r="SUP907" s="337"/>
      <c r="SUQ907" s="337"/>
      <c r="SUR907" s="337"/>
      <c r="SUS907" s="337"/>
      <c r="SUT907" s="337"/>
      <c r="SUU907" s="337"/>
      <c r="SUV907" s="337"/>
      <c r="SUW907" s="337"/>
      <c r="SUX907" s="337"/>
      <c r="SUY907" s="337"/>
      <c r="SUZ907" s="337"/>
      <c r="SVA907" s="337"/>
      <c r="SVB907" s="337"/>
      <c r="SVC907" s="337"/>
      <c r="SVD907" s="337"/>
      <c r="SVE907" s="337"/>
      <c r="SVF907" s="337"/>
      <c r="SVG907" s="337"/>
      <c r="SVH907" s="337"/>
      <c r="SVI907" s="337"/>
      <c r="SVJ907" s="337"/>
      <c r="SVK907" s="337"/>
      <c r="SVL907" s="337"/>
      <c r="SVM907" s="337"/>
      <c r="SVN907" s="337"/>
      <c r="SVO907" s="337"/>
      <c r="SVP907" s="337"/>
      <c r="SVQ907" s="337"/>
      <c r="SVR907" s="337"/>
      <c r="SVS907" s="337"/>
      <c r="SVT907" s="337"/>
      <c r="SVU907" s="337"/>
      <c r="SVV907" s="337"/>
      <c r="SVW907" s="337"/>
      <c r="SVX907" s="337"/>
      <c r="SVY907" s="337"/>
      <c r="SVZ907" s="337"/>
      <c r="SWA907" s="337"/>
      <c r="SWB907" s="337"/>
      <c r="SWC907" s="337"/>
      <c r="SWD907" s="337"/>
      <c r="SWE907" s="337"/>
      <c r="SWF907" s="337"/>
      <c r="SWG907" s="337"/>
      <c r="SWH907" s="337"/>
      <c r="SWI907" s="337"/>
      <c r="SWJ907" s="337"/>
      <c r="SWK907" s="337"/>
      <c r="SWL907" s="337"/>
      <c r="SWM907" s="337"/>
      <c r="SWN907" s="337"/>
      <c r="SWO907" s="337"/>
      <c r="SWP907" s="337"/>
      <c r="SWQ907" s="337"/>
      <c r="SWR907" s="337"/>
      <c r="SWS907" s="337"/>
      <c r="SWT907" s="337"/>
      <c r="SWU907" s="337"/>
      <c r="SWV907" s="337"/>
      <c r="SWW907" s="337"/>
      <c r="SWX907" s="337"/>
      <c r="SWY907" s="337"/>
      <c r="SWZ907" s="337"/>
      <c r="SXA907" s="337"/>
      <c r="SXB907" s="337"/>
      <c r="SXC907" s="337"/>
      <c r="SXD907" s="337"/>
      <c r="SXE907" s="337"/>
      <c r="SXF907" s="337"/>
      <c r="SXG907" s="337"/>
      <c r="SXH907" s="337"/>
      <c r="SXI907" s="337"/>
      <c r="SXJ907" s="337"/>
      <c r="SXK907" s="337"/>
      <c r="SXL907" s="337"/>
      <c r="SXM907" s="337"/>
      <c r="SXN907" s="337"/>
      <c r="SXO907" s="337"/>
      <c r="SXP907" s="337"/>
      <c r="SXQ907" s="337"/>
      <c r="SXR907" s="337"/>
      <c r="SXS907" s="337"/>
      <c r="SXT907" s="337"/>
      <c r="SXU907" s="337"/>
      <c r="SXV907" s="337"/>
      <c r="SXW907" s="337"/>
      <c r="SXX907" s="337"/>
      <c r="SXY907" s="337"/>
      <c r="SXZ907" s="337"/>
      <c r="SYA907" s="337"/>
      <c r="SYB907" s="337"/>
      <c r="SYC907" s="337"/>
      <c r="SYD907" s="337"/>
      <c r="SYE907" s="337"/>
      <c r="SYF907" s="337"/>
      <c r="SYG907" s="337"/>
      <c r="SYH907" s="337"/>
      <c r="SYI907" s="337"/>
      <c r="SYJ907" s="337"/>
      <c r="SYK907" s="337"/>
      <c r="SYL907" s="337"/>
      <c r="SYM907" s="337"/>
      <c r="SYN907" s="337"/>
      <c r="SYO907" s="337"/>
      <c r="SYP907" s="337"/>
      <c r="SYQ907" s="337"/>
      <c r="SYR907" s="337"/>
      <c r="SYS907" s="337"/>
      <c r="SYT907" s="337"/>
      <c r="SYU907" s="337"/>
      <c r="SYV907" s="337"/>
      <c r="SYW907" s="337"/>
      <c r="SYX907" s="337"/>
      <c r="SYY907" s="337"/>
      <c r="SYZ907" s="337"/>
      <c r="SZA907" s="337"/>
      <c r="SZB907" s="337"/>
      <c r="SZC907" s="337"/>
      <c r="SZD907" s="337"/>
      <c r="SZE907" s="337"/>
      <c r="SZF907" s="337"/>
      <c r="SZG907" s="337"/>
      <c r="SZH907" s="337"/>
      <c r="SZI907" s="337"/>
      <c r="SZJ907" s="337"/>
      <c r="SZK907" s="337"/>
      <c r="SZL907" s="337"/>
      <c r="SZM907" s="337"/>
      <c r="SZN907" s="337"/>
      <c r="SZO907" s="337"/>
      <c r="SZP907" s="337"/>
      <c r="SZQ907" s="337"/>
      <c r="SZR907" s="337"/>
      <c r="SZS907" s="337"/>
      <c r="SZT907" s="337"/>
      <c r="SZU907" s="337"/>
      <c r="SZV907" s="337"/>
      <c r="SZW907" s="337"/>
      <c r="SZX907" s="337"/>
      <c r="SZY907" s="337"/>
      <c r="SZZ907" s="337"/>
      <c r="TAA907" s="337"/>
      <c r="TAB907" s="337"/>
      <c r="TAC907" s="337"/>
      <c r="TAD907" s="337"/>
      <c r="TAE907" s="337"/>
      <c r="TAF907" s="337"/>
      <c r="TAG907" s="337"/>
      <c r="TAH907" s="337"/>
      <c r="TAI907" s="337"/>
      <c r="TAJ907" s="337"/>
      <c r="TAK907" s="337"/>
      <c r="TAL907" s="337"/>
      <c r="TAM907" s="337"/>
      <c r="TAN907" s="337"/>
      <c r="TAO907" s="337"/>
      <c r="TAP907" s="337"/>
      <c r="TAQ907" s="337"/>
      <c r="TAR907" s="337"/>
      <c r="TAS907" s="337"/>
      <c r="TAT907" s="337"/>
      <c r="TAU907" s="337"/>
      <c r="TAV907" s="337"/>
      <c r="TAW907" s="337"/>
      <c r="TAX907" s="337"/>
      <c r="TAY907" s="337"/>
      <c r="TAZ907" s="337"/>
      <c r="TBA907" s="337"/>
      <c r="TBB907" s="337"/>
      <c r="TBC907" s="337"/>
      <c r="TBD907" s="337"/>
      <c r="TBE907" s="337"/>
      <c r="TBF907" s="337"/>
      <c r="TBG907" s="337"/>
      <c r="TBH907" s="337"/>
      <c r="TBI907" s="337"/>
      <c r="TBJ907" s="337"/>
      <c r="TBK907" s="337"/>
      <c r="TBL907" s="337"/>
      <c r="TBM907" s="337"/>
      <c r="TBN907" s="337"/>
      <c r="TBO907" s="337"/>
      <c r="TBP907" s="337"/>
      <c r="TBQ907" s="337"/>
      <c r="TBR907" s="337"/>
      <c r="TBS907" s="337"/>
      <c r="TBT907" s="337"/>
      <c r="TBU907" s="337"/>
      <c r="TBV907" s="337"/>
      <c r="TBW907" s="337"/>
      <c r="TBX907" s="337"/>
      <c r="TBY907" s="337"/>
      <c r="TBZ907" s="337"/>
      <c r="TCA907" s="337"/>
      <c r="TCB907" s="337"/>
      <c r="TCC907" s="337"/>
      <c r="TCD907" s="337"/>
      <c r="TCE907" s="337"/>
      <c r="TCF907" s="337"/>
      <c r="TCG907" s="337"/>
      <c r="TCH907" s="337"/>
      <c r="TCI907" s="337"/>
      <c r="TCJ907" s="337"/>
      <c r="TCK907" s="337"/>
      <c r="TCL907" s="337"/>
      <c r="TCM907" s="337"/>
      <c r="TCN907" s="337"/>
      <c r="TCO907" s="337"/>
      <c r="TCP907" s="337"/>
      <c r="TCQ907" s="337"/>
      <c r="TCR907" s="337"/>
      <c r="TCS907" s="337"/>
      <c r="TCT907" s="337"/>
      <c r="TCU907" s="337"/>
      <c r="TCV907" s="337"/>
      <c r="TCW907" s="337"/>
      <c r="TCX907" s="337"/>
      <c r="TCY907" s="337"/>
      <c r="TCZ907" s="337"/>
      <c r="TDA907" s="337"/>
      <c r="TDB907" s="337"/>
      <c r="TDC907" s="337"/>
      <c r="TDD907" s="337"/>
      <c r="TDE907" s="337"/>
      <c r="TDF907" s="337"/>
      <c r="TDG907" s="337"/>
      <c r="TDH907" s="337"/>
      <c r="TDI907" s="337"/>
      <c r="TDJ907" s="337"/>
      <c r="TDK907" s="337"/>
      <c r="TDL907" s="337"/>
      <c r="TDM907" s="337"/>
      <c r="TDN907" s="337"/>
      <c r="TDO907" s="337"/>
      <c r="TDP907" s="337"/>
      <c r="TDQ907" s="337"/>
      <c r="TDR907" s="337"/>
      <c r="TDS907" s="337"/>
      <c r="TDT907" s="337"/>
      <c r="TDU907" s="337"/>
      <c r="TDV907" s="337"/>
      <c r="TDW907" s="337"/>
      <c r="TDX907" s="337"/>
      <c r="TDY907" s="337"/>
      <c r="TDZ907" s="337"/>
      <c r="TEA907" s="337"/>
      <c r="TEB907" s="337"/>
      <c r="TEC907" s="337"/>
      <c r="TED907" s="337"/>
      <c r="TEE907" s="337"/>
      <c r="TEF907" s="337"/>
      <c r="TEG907" s="337"/>
      <c r="TEH907" s="337"/>
      <c r="TEI907" s="337"/>
      <c r="TEJ907" s="337"/>
      <c r="TEK907" s="337"/>
      <c r="TEL907" s="337"/>
      <c r="TEM907" s="337"/>
      <c r="TEN907" s="337"/>
      <c r="TEO907" s="337"/>
      <c r="TEP907" s="337"/>
      <c r="TEQ907" s="337"/>
      <c r="TER907" s="337"/>
      <c r="TES907" s="337"/>
      <c r="TET907" s="337"/>
      <c r="TEU907" s="337"/>
      <c r="TEV907" s="337"/>
      <c r="TEW907" s="337"/>
      <c r="TEX907" s="337"/>
      <c r="TEY907" s="337"/>
      <c r="TEZ907" s="337"/>
      <c r="TFA907" s="337"/>
      <c r="TFB907" s="337"/>
      <c r="TFC907" s="337"/>
      <c r="TFD907" s="337"/>
      <c r="TFE907" s="337"/>
      <c r="TFF907" s="337"/>
      <c r="TFG907" s="337"/>
      <c r="TFH907" s="337"/>
      <c r="TFI907" s="337"/>
      <c r="TFJ907" s="337"/>
      <c r="TFK907" s="337"/>
      <c r="TFL907" s="337"/>
      <c r="TFM907" s="337"/>
      <c r="TFN907" s="337"/>
      <c r="TFO907" s="337"/>
      <c r="TFP907" s="337"/>
      <c r="TFQ907" s="337"/>
      <c r="TFR907" s="337"/>
      <c r="TFS907" s="337"/>
      <c r="TFT907" s="337"/>
      <c r="TFU907" s="337"/>
      <c r="TFV907" s="337"/>
      <c r="TFW907" s="337"/>
      <c r="TFX907" s="337"/>
      <c r="TFY907" s="337"/>
      <c r="TFZ907" s="337"/>
      <c r="TGA907" s="337"/>
      <c r="TGB907" s="337"/>
      <c r="TGC907" s="337"/>
      <c r="TGD907" s="337"/>
      <c r="TGE907" s="337"/>
      <c r="TGF907" s="337"/>
      <c r="TGG907" s="337"/>
      <c r="TGH907" s="337"/>
      <c r="TGI907" s="337"/>
      <c r="TGJ907" s="337"/>
      <c r="TGK907" s="337"/>
      <c r="TGL907" s="337"/>
      <c r="TGM907" s="337"/>
      <c r="TGN907" s="337"/>
      <c r="TGO907" s="337"/>
      <c r="TGP907" s="337"/>
      <c r="TGQ907" s="337"/>
      <c r="TGR907" s="337"/>
      <c r="TGS907" s="337"/>
      <c r="TGT907" s="337"/>
      <c r="TGU907" s="337"/>
      <c r="TGV907" s="337"/>
      <c r="TGW907" s="337"/>
      <c r="TGX907" s="337"/>
      <c r="TGY907" s="337"/>
      <c r="TGZ907" s="337"/>
      <c r="THA907" s="337"/>
      <c r="THB907" s="337"/>
      <c r="THC907" s="337"/>
      <c r="THD907" s="337"/>
      <c r="THE907" s="337"/>
      <c r="THF907" s="337"/>
      <c r="THG907" s="337"/>
      <c r="THH907" s="337"/>
      <c r="THI907" s="337"/>
      <c r="THJ907" s="337"/>
      <c r="THK907" s="337"/>
      <c r="THL907" s="337"/>
      <c r="THM907" s="337"/>
      <c r="THN907" s="337"/>
      <c r="THO907" s="337"/>
      <c r="THP907" s="337"/>
      <c r="THQ907" s="337"/>
      <c r="THR907" s="337"/>
      <c r="THS907" s="337"/>
      <c r="THT907" s="337"/>
      <c r="THU907" s="337"/>
      <c r="THV907" s="337"/>
      <c r="THW907" s="337"/>
      <c r="THX907" s="337"/>
      <c r="THY907" s="337"/>
      <c r="THZ907" s="337"/>
      <c r="TIA907" s="337"/>
      <c r="TIB907" s="337"/>
      <c r="TIC907" s="337"/>
      <c r="TID907" s="337"/>
      <c r="TIE907" s="337"/>
      <c r="TIF907" s="337"/>
      <c r="TIG907" s="337"/>
      <c r="TIH907" s="337"/>
      <c r="TII907" s="337"/>
      <c r="TIJ907" s="337"/>
      <c r="TIK907" s="337"/>
      <c r="TIL907" s="337"/>
      <c r="TIM907" s="337"/>
      <c r="TIN907" s="337"/>
      <c r="TIO907" s="337"/>
      <c r="TIP907" s="337"/>
      <c r="TIQ907" s="337"/>
      <c r="TIR907" s="337"/>
      <c r="TIS907" s="337"/>
      <c r="TIT907" s="337"/>
      <c r="TIU907" s="337"/>
      <c r="TIV907" s="337"/>
      <c r="TIW907" s="337"/>
      <c r="TIX907" s="337"/>
      <c r="TIY907" s="337"/>
      <c r="TIZ907" s="337"/>
      <c r="TJA907" s="337"/>
      <c r="TJB907" s="337"/>
      <c r="TJC907" s="337"/>
      <c r="TJD907" s="337"/>
      <c r="TJE907" s="337"/>
      <c r="TJF907" s="337"/>
      <c r="TJG907" s="337"/>
      <c r="TJH907" s="337"/>
      <c r="TJI907" s="337"/>
      <c r="TJJ907" s="337"/>
      <c r="TJK907" s="337"/>
      <c r="TJL907" s="337"/>
      <c r="TJM907" s="337"/>
      <c r="TJN907" s="337"/>
      <c r="TJO907" s="337"/>
      <c r="TJP907" s="337"/>
      <c r="TJQ907" s="337"/>
      <c r="TJR907" s="337"/>
      <c r="TJS907" s="337"/>
      <c r="TJT907" s="337"/>
      <c r="TJU907" s="337"/>
      <c r="TJV907" s="337"/>
      <c r="TJW907" s="337"/>
      <c r="TJX907" s="337"/>
      <c r="TJY907" s="337"/>
      <c r="TJZ907" s="337"/>
      <c r="TKA907" s="337"/>
      <c r="TKB907" s="337"/>
      <c r="TKC907" s="337"/>
      <c r="TKD907" s="337"/>
      <c r="TKE907" s="337"/>
      <c r="TKF907" s="337"/>
      <c r="TKG907" s="337"/>
      <c r="TKH907" s="337"/>
      <c r="TKI907" s="337"/>
      <c r="TKJ907" s="337"/>
      <c r="TKK907" s="337"/>
      <c r="TKL907" s="337"/>
      <c r="TKM907" s="337"/>
      <c r="TKN907" s="337"/>
      <c r="TKO907" s="337"/>
      <c r="TKP907" s="337"/>
      <c r="TKQ907" s="337"/>
      <c r="TKR907" s="337"/>
      <c r="TKS907" s="337"/>
      <c r="TKT907" s="337"/>
      <c r="TKU907" s="337"/>
      <c r="TKV907" s="337"/>
      <c r="TKW907" s="337"/>
      <c r="TKX907" s="337"/>
      <c r="TKY907" s="337"/>
      <c r="TKZ907" s="337"/>
      <c r="TLA907" s="337"/>
      <c r="TLB907" s="337"/>
      <c r="TLC907" s="337"/>
      <c r="TLD907" s="337"/>
      <c r="TLE907" s="337"/>
      <c r="TLF907" s="337"/>
      <c r="TLG907" s="337"/>
      <c r="TLH907" s="337"/>
      <c r="TLI907" s="337"/>
      <c r="TLJ907" s="337"/>
      <c r="TLK907" s="337"/>
      <c r="TLL907" s="337"/>
      <c r="TLM907" s="337"/>
      <c r="TLN907" s="337"/>
      <c r="TLO907" s="337"/>
      <c r="TLP907" s="337"/>
      <c r="TLQ907" s="337"/>
      <c r="TLR907" s="337"/>
      <c r="TLS907" s="337"/>
      <c r="TLT907" s="337"/>
      <c r="TLU907" s="337"/>
      <c r="TLV907" s="337"/>
      <c r="TLW907" s="337"/>
      <c r="TLX907" s="337"/>
      <c r="TLY907" s="337"/>
      <c r="TLZ907" s="337"/>
      <c r="TMA907" s="337"/>
      <c r="TMB907" s="337"/>
      <c r="TMC907" s="337"/>
      <c r="TMD907" s="337"/>
      <c r="TME907" s="337"/>
      <c r="TMF907" s="337"/>
      <c r="TMG907" s="337"/>
      <c r="TMH907" s="337"/>
      <c r="TMI907" s="337"/>
      <c r="TMJ907" s="337"/>
      <c r="TMK907" s="337"/>
      <c r="TML907" s="337"/>
      <c r="TMM907" s="337"/>
      <c r="TMN907" s="337"/>
      <c r="TMO907" s="337"/>
      <c r="TMP907" s="337"/>
      <c r="TMQ907" s="337"/>
      <c r="TMR907" s="337"/>
      <c r="TMS907" s="337"/>
      <c r="TMT907" s="337"/>
      <c r="TMU907" s="337"/>
      <c r="TMV907" s="337"/>
      <c r="TMW907" s="337"/>
      <c r="TMX907" s="337"/>
      <c r="TMY907" s="337"/>
      <c r="TMZ907" s="337"/>
      <c r="TNA907" s="337"/>
      <c r="TNB907" s="337"/>
      <c r="TNC907" s="337"/>
      <c r="TND907" s="337"/>
      <c r="TNE907" s="337"/>
      <c r="TNF907" s="337"/>
      <c r="TNG907" s="337"/>
      <c r="TNH907" s="337"/>
      <c r="TNI907" s="337"/>
      <c r="TNJ907" s="337"/>
      <c r="TNK907" s="337"/>
      <c r="TNL907" s="337"/>
      <c r="TNM907" s="337"/>
      <c r="TNN907" s="337"/>
      <c r="TNO907" s="337"/>
      <c r="TNP907" s="337"/>
      <c r="TNQ907" s="337"/>
      <c r="TNR907" s="337"/>
      <c r="TNS907" s="337"/>
      <c r="TNT907" s="337"/>
      <c r="TNU907" s="337"/>
      <c r="TNV907" s="337"/>
      <c r="TNW907" s="337"/>
      <c r="TNX907" s="337"/>
      <c r="TNY907" s="337"/>
      <c r="TNZ907" s="337"/>
      <c r="TOA907" s="337"/>
      <c r="TOB907" s="337"/>
      <c r="TOC907" s="337"/>
      <c r="TOD907" s="337"/>
      <c r="TOE907" s="337"/>
      <c r="TOF907" s="337"/>
      <c r="TOG907" s="337"/>
      <c r="TOH907" s="337"/>
      <c r="TOI907" s="337"/>
      <c r="TOJ907" s="337"/>
      <c r="TOK907" s="337"/>
      <c r="TOL907" s="337"/>
      <c r="TOM907" s="337"/>
      <c r="TON907" s="337"/>
      <c r="TOO907" s="337"/>
      <c r="TOP907" s="337"/>
      <c r="TOQ907" s="337"/>
      <c r="TOR907" s="337"/>
      <c r="TOS907" s="337"/>
      <c r="TOT907" s="337"/>
      <c r="TOU907" s="337"/>
      <c r="TOV907" s="337"/>
      <c r="TOW907" s="337"/>
      <c r="TOX907" s="337"/>
      <c r="TOY907" s="337"/>
      <c r="TOZ907" s="337"/>
      <c r="TPA907" s="337"/>
      <c r="TPB907" s="337"/>
      <c r="TPC907" s="337"/>
      <c r="TPD907" s="337"/>
      <c r="TPE907" s="337"/>
      <c r="TPF907" s="337"/>
      <c r="TPG907" s="337"/>
      <c r="TPH907" s="337"/>
      <c r="TPI907" s="337"/>
      <c r="TPJ907" s="337"/>
      <c r="TPK907" s="337"/>
      <c r="TPL907" s="337"/>
      <c r="TPM907" s="337"/>
      <c r="TPN907" s="337"/>
      <c r="TPO907" s="337"/>
      <c r="TPP907" s="337"/>
      <c r="TPQ907" s="337"/>
      <c r="TPR907" s="337"/>
      <c r="TPS907" s="337"/>
      <c r="TPT907" s="337"/>
      <c r="TPU907" s="337"/>
      <c r="TPV907" s="337"/>
      <c r="TPW907" s="337"/>
      <c r="TPX907" s="337"/>
      <c r="TPY907" s="337"/>
      <c r="TPZ907" s="337"/>
      <c r="TQA907" s="337"/>
      <c r="TQB907" s="337"/>
      <c r="TQC907" s="337"/>
      <c r="TQD907" s="337"/>
      <c r="TQE907" s="337"/>
      <c r="TQF907" s="337"/>
      <c r="TQG907" s="337"/>
      <c r="TQH907" s="337"/>
      <c r="TQI907" s="337"/>
      <c r="TQJ907" s="337"/>
      <c r="TQK907" s="337"/>
      <c r="TQL907" s="337"/>
      <c r="TQM907" s="337"/>
      <c r="TQN907" s="337"/>
      <c r="TQO907" s="337"/>
      <c r="TQP907" s="337"/>
      <c r="TQQ907" s="337"/>
      <c r="TQR907" s="337"/>
      <c r="TQS907" s="337"/>
      <c r="TQT907" s="337"/>
      <c r="TQU907" s="337"/>
      <c r="TQV907" s="337"/>
      <c r="TQW907" s="337"/>
      <c r="TQX907" s="337"/>
      <c r="TQY907" s="337"/>
      <c r="TQZ907" s="337"/>
      <c r="TRA907" s="337"/>
      <c r="TRB907" s="337"/>
      <c r="TRC907" s="337"/>
      <c r="TRD907" s="337"/>
      <c r="TRE907" s="337"/>
      <c r="TRF907" s="337"/>
      <c r="TRG907" s="337"/>
      <c r="TRH907" s="337"/>
      <c r="TRI907" s="337"/>
      <c r="TRJ907" s="337"/>
      <c r="TRK907" s="337"/>
      <c r="TRL907" s="337"/>
      <c r="TRM907" s="337"/>
      <c r="TRN907" s="337"/>
      <c r="TRO907" s="337"/>
      <c r="TRP907" s="337"/>
      <c r="TRQ907" s="337"/>
      <c r="TRR907" s="337"/>
      <c r="TRS907" s="337"/>
      <c r="TRT907" s="337"/>
      <c r="TRU907" s="337"/>
      <c r="TRV907" s="337"/>
      <c r="TRW907" s="337"/>
      <c r="TRX907" s="337"/>
      <c r="TRY907" s="337"/>
      <c r="TRZ907" s="337"/>
      <c r="TSA907" s="337"/>
      <c r="TSB907" s="337"/>
      <c r="TSC907" s="337"/>
      <c r="TSD907" s="337"/>
      <c r="TSE907" s="337"/>
      <c r="TSF907" s="337"/>
      <c r="TSG907" s="337"/>
      <c r="TSH907" s="337"/>
      <c r="TSI907" s="337"/>
      <c r="TSJ907" s="337"/>
      <c r="TSK907" s="337"/>
      <c r="TSL907" s="337"/>
      <c r="TSM907" s="337"/>
      <c r="TSN907" s="337"/>
      <c r="TSO907" s="337"/>
      <c r="TSP907" s="337"/>
      <c r="TSQ907" s="337"/>
      <c r="TSR907" s="337"/>
      <c r="TSS907" s="337"/>
      <c r="TST907" s="337"/>
      <c r="TSU907" s="337"/>
      <c r="TSV907" s="337"/>
      <c r="TSW907" s="337"/>
      <c r="TSX907" s="337"/>
      <c r="TSY907" s="337"/>
      <c r="TSZ907" s="337"/>
      <c r="TTA907" s="337"/>
      <c r="TTB907" s="337"/>
      <c r="TTC907" s="337"/>
      <c r="TTD907" s="337"/>
      <c r="TTE907" s="337"/>
      <c r="TTF907" s="337"/>
      <c r="TTG907" s="337"/>
      <c r="TTH907" s="337"/>
      <c r="TTI907" s="337"/>
      <c r="TTJ907" s="337"/>
      <c r="TTK907" s="337"/>
      <c r="TTL907" s="337"/>
      <c r="TTM907" s="337"/>
      <c r="TTN907" s="337"/>
      <c r="TTO907" s="337"/>
      <c r="TTP907" s="337"/>
      <c r="TTQ907" s="337"/>
      <c r="TTR907" s="337"/>
      <c r="TTS907" s="337"/>
      <c r="TTT907" s="337"/>
      <c r="TTU907" s="337"/>
      <c r="TTV907" s="337"/>
      <c r="TTW907" s="337"/>
      <c r="TTX907" s="337"/>
      <c r="TTY907" s="337"/>
      <c r="TTZ907" s="337"/>
      <c r="TUA907" s="337"/>
      <c r="TUB907" s="337"/>
      <c r="TUC907" s="337"/>
      <c r="TUD907" s="337"/>
      <c r="TUE907" s="337"/>
      <c r="TUF907" s="337"/>
      <c r="TUG907" s="337"/>
      <c r="TUH907" s="337"/>
      <c r="TUI907" s="337"/>
      <c r="TUJ907" s="337"/>
      <c r="TUK907" s="337"/>
      <c r="TUL907" s="337"/>
      <c r="TUM907" s="337"/>
      <c r="TUN907" s="337"/>
      <c r="TUO907" s="337"/>
      <c r="TUP907" s="337"/>
      <c r="TUQ907" s="337"/>
      <c r="TUR907" s="337"/>
      <c r="TUS907" s="337"/>
      <c r="TUT907" s="337"/>
      <c r="TUU907" s="337"/>
      <c r="TUV907" s="337"/>
      <c r="TUW907" s="337"/>
      <c r="TUX907" s="337"/>
      <c r="TUY907" s="337"/>
      <c r="TUZ907" s="337"/>
      <c r="TVA907" s="337"/>
      <c r="TVB907" s="337"/>
      <c r="TVC907" s="337"/>
      <c r="TVD907" s="337"/>
      <c r="TVE907" s="337"/>
      <c r="TVF907" s="337"/>
      <c r="TVG907" s="337"/>
      <c r="TVH907" s="337"/>
      <c r="TVI907" s="337"/>
      <c r="TVJ907" s="337"/>
      <c r="TVK907" s="337"/>
      <c r="TVL907" s="337"/>
      <c r="TVM907" s="337"/>
      <c r="TVN907" s="337"/>
      <c r="TVO907" s="337"/>
      <c r="TVP907" s="337"/>
      <c r="TVQ907" s="337"/>
      <c r="TVR907" s="337"/>
      <c r="TVS907" s="337"/>
      <c r="TVT907" s="337"/>
      <c r="TVU907" s="337"/>
      <c r="TVV907" s="337"/>
      <c r="TVW907" s="337"/>
      <c r="TVX907" s="337"/>
      <c r="TVY907" s="337"/>
      <c r="TVZ907" s="337"/>
      <c r="TWA907" s="337"/>
      <c r="TWB907" s="337"/>
      <c r="TWC907" s="337"/>
      <c r="TWD907" s="337"/>
      <c r="TWE907" s="337"/>
      <c r="TWF907" s="337"/>
      <c r="TWG907" s="337"/>
      <c r="TWH907" s="337"/>
      <c r="TWI907" s="337"/>
      <c r="TWJ907" s="337"/>
      <c r="TWK907" s="337"/>
      <c r="TWL907" s="337"/>
      <c r="TWM907" s="337"/>
      <c r="TWN907" s="337"/>
      <c r="TWO907" s="337"/>
      <c r="TWP907" s="337"/>
      <c r="TWQ907" s="337"/>
      <c r="TWR907" s="337"/>
      <c r="TWS907" s="337"/>
      <c r="TWT907" s="337"/>
      <c r="TWU907" s="337"/>
      <c r="TWV907" s="337"/>
      <c r="TWW907" s="337"/>
      <c r="TWX907" s="337"/>
      <c r="TWY907" s="337"/>
      <c r="TWZ907" s="337"/>
      <c r="TXA907" s="337"/>
      <c r="TXB907" s="337"/>
      <c r="TXC907" s="337"/>
      <c r="TXD907" s="337"/>
      <c r="TXE907" s="337"/>
      <c r="TXF907" s="337"/>
      <c r="TXG907" s="337"/>
      <c r="TXH907" s="337"/>
      <c r="TXI907" s="337"/>
      <c r="TXJ907" s="337"/>
      <c r="TXK907" s="337"/>
      <c r="TXL907" s="337"/>
      <c r="TXM907" s="337"/>
      <c r="TXN907" s="337"/>
      <c r="TXO907" s="337"/>
      <c r="TXP907" s="337"/>
      <c r="TXQ907" s="337"/>
      <c r="TXR907" s="337"/>
      <c r="TXS907" s="337"/>
      <c r="TXT907" s="337"/>
      <c r="TXU907" s="337"/>
      <c r="TXV907" s="337"/>
      <c r="TXW907" s="337"/>
      <c r="TXX907" s="337"/>
      <c r="TXY907" s="337"/>
      <c r="TXZ907" s="337"/>
      <c r="TYA907" s="337"/>
      <c r="TYB907" s="337"/>
      <c r="TYC907" s="337"/>
      <c r="TYD907" s="337"/>
      <c r="TYE907" s="337"/>
      <c r="TYF907" s="337"/>
      <c r="TYG907" s="337"/>
      <c r="TYH907" s="337"/>
      <c r="TYI907" s="337"/>
      <c r="TYJ907" s="337"/>
      <c r="TYK907" s="337"/>
      <c r="TYL907" s="337"/>
      <c r="TYM907" s="337"/>
      <c r="TYN907" s="337"/>
      <c r="TYO907" s="337"/>
      <c r="TYP907" s="337"/>
      <c r="TYQ907" s="337"/>
      <c r="TYR907" s="337"/>
      <c r="TYS907" s="337"/>
      <c r="TYT907" s="337"/>
      <c r="TYU907" s="337"/>
      <c r="TYV907" s="337"/>
      <c r="TYW907" s="337"/>
      <c r="TYX907" s="337"/>
      <c r="TYY907" s="337"/>
      <c r="TYZ907" s="337"/>
      <c r="TZA907" s="337"/>
      <c r="TZB907" s="337"/>
      <c r="TZC907" s="337"/>
      <c r="TZD907" s="337"/>
      <c r="TZE907" s="337"/>
      <c r="TZF907" s="337"/>
      <c r="TZG907" s="337"/>
      <c r="TZH907" s="337"/>
      <c r="TZI907" s="337"/>
      <c r="TZJ907" s="337"/>
      <c r="TZK907" s="337"/>
      <c r="TZL907" s="337"/>
      <c r="TZM907" s="337"/>
      <c r="TZN907" s="337"/>
      <c r="TZO907" s="337"/>
      <c r="TZP907" s="337"/>
      <c r="TZQ907" s="337"/>
      <c r="TZR907" s="337"/>
      <c r="TZS907" s="337"/>
      <c r="TZT907" s="337"/>
      <c r="TZU907" s="337"/>
      <c r="TZV907" s="337"/>
      <c r="TZW907" s="337"/>
      <c r="TZX907" s="337"/>
      <c r="TZY907" s="337"/>
      <c r="TZZ907" s="337"/>
      <c r="UAA907" s="337"/>
      <c r="UAB907" s="337"/>
      <c r="UAC907" s="337"/>
      <c r="UAD907" s="337"/>
      <c r="UAE907" s="337"/>
      <c r="UAF907" s="337"/>
      <c r="UAG907" s="337"/>
      <c r="UAH907" s="337"/>
      <c r="UAI907" s="337"/>
      <c r="UAJ907" s="337"/>
      <c r="UAK907" s="337"/>
      <c r="UAL907" s="337"/>
      <c r="UAM907" s="337"/>
      <c r="UAN907" s="337"/>
      <c r="UAO907" s="337"/>
      <c r="UAP907" s="337"/>
      <c r="UAQ907" s="337"/>
      <c r="UAR907" s="337"/>
      <c r="UAS907" s="337"/>
      <c r="UAT907" s="337"/>
      <c r="UAU907" s="337"/>
      <c r="UAV907" s="337"/>
      <c r="UAW907" s="337"/>
      <c r="UAX907" s="337"/>
      <c r="UAY907" s="337"/>
      <c r="UAZ907" s="337"/>
      <c r="UBA907" s="337"/>
      <c r="UBB907" s="337"/>
      <c r="UBC907" s="337"/>
      <c r="UBD907" s="337"/>
      <c r="UBE907" s="337"/>
      <c r="UBF907" s="337"/>
      <c r="UBG907" s="337"/>
      <c r="UBH907" s="337"/>
      <c r="UBI907" s="337"/>
      <c r="UBJ907" s="337"/>
      <c r="UBK907" s="337"/>
      <c r="UBL907" s="337"/>
      <c r="UBM907" s="337"/>
      <c r="UBN907" s="337"/>
      <c r="UBO907" s="337"/>
      <c r="UBP907" s="337"/>
      <c r="UBQ907" s="337"/>
      <c r="UBR907" s="337"/>
      <c r="UBS907" s="337"/>
      <c r="UBT907" s="337"/>
      <c r="UBU907" s="337"/>
      <c r="UBV907" s="337"/>
      <c r="UBW907" s="337"/>
      <c r="UBX907" s="337"/>
      <c r="UBY907" s="337"/>
      <c r="UBZ907" s="337"/>
      <c r="UCA907" s="337"/>
      <c r="UCB907" s="337"/>
      <c r="UCC907" s="337"/>
      <c r="UCD907" s="337"/>
      <c r="UCE907" s="337"/>
      <c r="UCF907" s="337"/>
      <c r="UCG907" s="337"/>
      <c r="UCH907" s="337"/>
      <c r="UCI907" s="337"/>
      <c r="UCJ907" s="337"/>
      <c r="UCK907" s="337"/>
      <c r="UCL907" s="337"/>
      <c r="UCM907" s="337"/>
      <c r="UCN907" s="337"/>
      <c r="UCO907" s="337"/>
      <c r="UCP907" s="337"/>
      <c r="UCQ907" s="337"/>
      <c r="UCR907" s="337"/>
      <c r="UCS907" s="337"/>
      <c r="UCT907" s="337"/>
      <c r="UCU907" s="337"/>
      <c r="UCV907" s="337"/>
      <c r="UCW907" s="337"/>
      <c r="UCX907" s="337"/>
      <c r="UCY907" s="337"/>
      <c r="UCZ907" s="337"/>
      <c r="UDA907" s="337"/>
      <c r="UDB907" s="337"/>
      <c r="UDC907" s="337"/>
      <c r="UDD907" s="337"/>
      <c r="UDE907" s="337"/>
      <c r="UDF907" s="337"/>
      <c r="UDG907" s="337"/>
      <c r="UDH907" s="337"/>
      <c r="UDI907" s="337"/>
      <c r="UDJ907" s="337"/>
      <c r="UDK907" s="337"/>
      <c r="UDL907" s="337"/>
      <c r="UDM907" s="337"/>
      <c r="UDN907" s="337"/>
      <c r="UDO907" s="337"/>
      <c r="UDP907" s="337"/>
      <c r="UDQ907" s="337"/>
      <c r="UDR907" s="337"/>
      <c r="UDS907" s="337"/>
      <c r="UDT907" s="337"/>
      <c r="UDU907" s="337"/>
      <c r="UDV907" s="337"/>
      <c r="UDW907" s="337"/>
      <c r="UDX907" s="337"/>
      <c r="UDY907" s="337"/>
      <c r="UDZ907" s="337"/>
      <c r="UEA907" s="337"/>
      <c r="UEB907" s="337"/>
      <c r="UEC907" s="337"/>
      <c r="UED907" s="337"/>
      <c r="UEE907" s="337"/>
      <c r="UEF907" s="337"/>
      <c r="UEG907" s="337"/>
      <c r="UEH907" s="337"/>
      <c r="UEI907" s="337"/>
      <c r="UEJ907" s="337"/>
      <c r="UEK907" s="337"/>
      <c r="UEL907" s="337"/>
      <c r="UEM907" s="337"/>
      <c r="UEN907" s="337"/>
      <c r="UEO907" s="337"/>
      <c r="UEP907" s="337"/>
      <c r="UEQ907" s="337"/>
      <c r="UER907" s="337"/>
      <c r="UES907" s="337"/>
      <c r="UET907" s="337"/>
      <c r="UEU907" s="337"/>
      <c r="UEV907" s="337"/>
      <c r="UEW907" s="337"/>
      <c r="UEX907" s="337"/>
      <c r="UEY907" s="337"/>
      <c r="UEZ907" s="337"/>
      <c r="UFA907" s="337"/>
      <c r="UFB907" s="337"/>
      <c r="UFC907" s="337"/>
      <c r="UFD907" s="337"/>
      <c r="UFE907" s="337"/>
      <c r="UFF907" s="337"/>
      <c r="UFG907" s="337"/>
      <c r="UFH907" s="337"/>
      <c r="UFI907" s="337"/>
      <c r="UFJ907" s="337"/>
      <c r="UFK907" s="337"/>
      <c r="UFL907" s="337"/>
      <c r="UFM907" s="337"/>
      <c r="UFN907" s="337"/>
      <c r="UFO907" s="337"/>
      <c r="UFP907" s="337"/>
      <c r="UFQ907" s="337"/>
      <c r="UFR907" s="337"/>
      <c r="UFS907" s="337"/>
      <c r="UFT907" s="337"/>
      <c r="UFU907" s="337"/>
      <c r="UFV907" s="337"/>
      <c r="UFW907" s="337"/>
      <c r="UFX907" s="337"/>
      <c r="UFY907" s="337"/>
      <c r="UFZ907" s="337"/>
      <c r="UGA907" s="337"/>
      <c r="UGB907" s="337"/>
      <c r="UGC907" s="337"/>
      <c r="UGD907" s="337"/>
      <c r="UGE907" s="337"/>
      <c r="UGF907" s="337"/>
      <c r="UGG907" s="337"/>
      <c r="UGH907" s="337"/>
      <c r="UGI907" s="337"/>
      <c r="UGJ907" s="337"/>
      <c r="UGK907" s="337"/>
      <c r="UGL907" s="337"/>
      <c r="UGM907" s="337"/>
      <c r="UGN907" s="337"/>
      <c r="UGO907" s="337"/>
      <c r="UGP907" s="337"/>
      <c r="UGQ907" s="337"/>
      <c r="UGR907" s="337"/>
      <c r="UGS907" s="337"/>
      <c r="UGT907" s="337"/>
      <c r="UGU907" s="337"/>
      <c r="UGV907" s="337"/>
      <c r="UGW907" s="337"/>
      <c r="UGX907" s="337"/>
      <c r="UGY907" s="337"/>
      <c r="UGZ907" s="337"/>
      <c r="UHA907" s="337"/>
      <c r="UHB907" s="337"/>
      <c r="UHC907" s="337"/>
      <c r="UHD907" s="337"/>
      <c r="UHE907" s="337"/>
      <c r="UHF907" s="337"/>
      <c r="UHG907" s="337"/>
      <c r="UHH907" s="337"/>
      <c r="UHI907" s="337"/>
      <c r="UHJ907" s="337"/>
      <c r="UHK907" s="337"/>
      <c r="UHL907" s="337"/>
      <c r="UHM907" s="337"/>
      <c r="UHN907" s="337"/>
      <c r="UHO907" s="337"/>
      <c r="UHP907" s="337"/>
      <c r="UHQ907" s="337"/>
      <c r="UHR907" s="337"/>
      <c r="UHS907" s="337"/>
      <c r="UHT907" s="337"/>
      <c r="UHU907" s="337"/>
      <c r="UHV907" s="337"/>
      <c r="UHW907" s="337"/>
      <c r="UHX907" s="337"/>
      <c r="UHY907" s="337"/>
      <c r="UHZ907" s="337"/>
      <c r="UIA907" s="337"/>
      <c r="UIB907" s="337"/>
      <c r="UIC907" s="337"/>
      <c r="UID907" s="337"/>
      <c r="UIE907" s="337"/>
      <c r="UIF907" s="337"/>
      <c r="UIG907" s="337"/>
      <c r="UIH907" s="337"/>
      <c r="UII907" s="337"/>
      <c r="UIJ907" s="337"/>
      <c r="UIK907" s="337"/>
      <c r="UIL907" s="337"/>
      <c r="UIM907" s="337"/>
      <c r="UIN907" s="337"/>
      <c r="UIO907" s="337"/>
      <c r="UIP907" s="337"/>
      <c r="UIQ907" s="337"/>
      <c r="UIR907" s="337"/>
      <c r="UIS907" s="337"/>
      <c r="UIT907" s="337"/>
      <c r="UIU907" s="337"/>
      <c r="UIV907" s="337"/>
      <c r="UIW907" s="337"/>
      <c r="UIX907" s="337"/>
      <c r="UIY907" s="337"/>
      <c r="UIZ907" s="337"/>
      <c r="UJA907" s="337"/>
      <c r="UJB907" s="337"/>
      <c r="UJC907" s="337"/>
      <c r="UJD907" s="337"/>
      <c r="UJE907" s="337"/>
      <c r="UJF907" s="337"/>
      <c r="UJG907" s="337"/>
      <c r="UJH907" s="337"/>
      <c r="UJI907" s="337"/>
      <c r="UJJ907" s="337"/>
      <c r="UJK907" s="337"/>
      <c r="UJL907" s="337"/>
      <c r="UJM907" s="337"/>
      <c r="UJN907" s="337"/>
      <c r="UJO907" s="337"/>
      <c r="UJP907" s="337"/>
      <c r="UJQ907" s="337"/>
      <c r="UJR907" s="337"/>
      <c r="UJS907" s="337"/>
      <c r="UJT907" s="337"/>
      <c r="UJU907" s="337"/>
      <c r="UJV907" s="337"/>
      <c r="UJW907" s="337"/>
      <c r="UJX907" s="337"/>
      <c r="UJY907" s="337"/>
      <c r="UJZ907" s="337"/>
      <c r="UKA907" s="337"/>
      <c r="UKB907" s="337"/>
      <c r="UKC907" s="337"/>
      <c r="UKD907" s="337"/>
      <c r="UKE907" s="337"/>
      <c r="UKF907" s="337"/>
      <c r="UKG907" s="337"/>
      <c r="UKH907" s="337"/>
      <c r="UKI907" s="337"/>
      <c r="UKJ907" s="337"/>
      <c r="UKK907" s="337"/>
      <c r="UKL907" s="337"/>
      <c r="UKM907" s="337"/>
      <c r="UKN907" s="337"/>
      <c r="UKO907" s="337"/>
      <c r="UKP907" s="337"/>
      <c r="UKQ907" s="337"/>
      <c r="UKR907" s="337"/>
      <c r="UKS907" s="337"/>
      <c r="UKT907" s="337"/>
      <c r="UKU907" s="337"/>
      <c r="UKV907" s="337"/>
      <c r="UKW907" s="337"/>
      <c r="UKX907" s="337"/>
      <c r="UKY907" s="337"/>
      <c r="UKZ907" s="337"/>
      <c r="ULA907" s="337"/>
      <c r="ULB907" s="337"/>
      <c r="ULC907" s="337"/>
      <c r="ULD907" s="337"/>
      <c r="ULE907" s="337"/>
      <c r="ULF907" s="337"/>
      <c r="ULG907" s="337"/>
      <c r="ULH907" s="337"/>
      <c r="ULI907" s="337"/>
      <c r="ULJ907" s="337"/>
      <c r="ULK907" s="337"/>
      <c r="ULL907" s="337"/>
      <c r="ULM907" s="337"/>
      <c r="ULN907" s="337"/>
      <c r="ULO907" s="337"/>
      <c r="ULP907" s="337"/>
      <c r="ULQ907" s="337"/>
      <c r="ULR907" s="337"/>
      <c r="ULS907" s="337"/>
      <c r="ULT907" s="337"/>
      <c r="ULU907" s="337"/>
      <c r="ULV907" s="337"/>
      <c r="ULW907" s="337"/>
      <c r="ULX907" s="337"/>
      <c r="ULY907" s="337"/>
      <c r="ULZ907" s="337"/>
      <c r="UMA907" s="337"/>
      <c r="UMB907" s="337"/>
      <c r="UMC907" s="337"/>
      <c r="UMD907" s="337"/>
      <c r="UME907" s="337"/>
      <c r="UMF907" s="337"/>
      <c r="UMG907" s="337"/>
      <c r="UMH907" s="337"/>
      <c r="UMI907" s="337"/>
      <c r="UMJ907" s="337"/>
      <c r="UMK907" s="337"/>
      <c r="UML907" s="337"/>
      <c r="UMM907" s="337"/>
      <c r="UMN907" s="337"/>
      <c r="UMO907" s="337"/>
      <c r="UMP907" s="337"/>
      <c r="UMQ907" s="337"/>
      <c r="UMR907" s="337"/>
      <c r="UMS907" s="337"/>
      <c r="UMT907" s="337"/>
      <c r="UMU907" s="337"/>
      <c r="UMV907" s="337"/>
      <c r="UMW907" s="337"/>
      <c r="UMX907" s="337"/>
      <c r="UMY907" s="337"/>
      <c r="UMZ907" s="337"/>
      <c r="UNA907" s="337"/>
      <c r="UNB907" s="337"/>
      <c r="UNC907" s="337"/>
      <c r="UND907" s="337"/>
      <c r="UNE907" s="337"/>
      <c r="UNF907" s="337"/>
      <c r="UNG907" s="337"/>
      <c r="UNH907" s="337"/>
      <c r="UNI907" s="337"/>
      <c r="UNJ907" s="337"/>
      <c r="UNK907" s="337"/>
      <c r="UNL907" s="337"/>
      <c r="UNM907" s="337"/>
      <c r="UNN907" s="337"/>
      <c r="UNO907" s="337"/>
      <c r="UNP907" s="337"/>
      <c r="UNQ907" s="337"/>
      <c r="UNR907" s="337"/>
      <c r="UNS907" s="337"/>
      <c r="UNT907" s="337"/>
      <c r="UNU907" s="337"/>
      <c r="UNV907" s="337"/>
      <c r="UNW907" s="337"/>
      <c r="UNX907" s="337"/>
      <c r="UNY907" s="337"/>
      <c r="UNZ907" s="337"/>
      <c r="UOA907" s="337"/>
      <c r="UOB907" s="337"/>
      <c r="UOC907" s="337"/>
      <c r="UOD907" s="337"/>
      <c r="UOE907" s="337"/>
      <c r="UOF907" s="337"/>
      <c r="UOG907" s="337"/>
      <c r="UOH907" s="337"/>
      <c r="UOI907" s="337"/>
      <c r="UOJ907" s="337"/>
      <c r="UOK907" s="337"/>
      <c r="UOL907" s="337"/>
      <c r="UOM907" s="337"/>
      <c r="UON907" s="337"/>
      <c r="UOO907" s="337"/>
      <c r="UOP907" s="337"/>
      <c r="UOQ907" s="337"/>
      <c r="UOR907" s="337"/>
      <c r="UOS907" s="337"/>
      <c r="UOT907" s="337"/>
      <c r="UOU907" s="337"/>
      <c r="UOV907" s="337"/>
      <c r="UOW907" s="337"/>
      <c r="UOX907" s="337"/>
      <c r="UOY907" s="337"/>
      <c r="UOZ907" s="337"/>
      <c r="UPA907" s="337"/>
      <c r="UPB907" s="337"/>
      <c r="UPC907" s="337"/>
      <c r="UPD907" s="337"/>
      <c r="UPE907" s="337"/>
      <c r="UPF907" s="337"/>
      <c r="UPG907" s="337"/>
      <c r="UPH907" s="337"/>
      <c r="UPI907" s="337"/>
      <c r="UPJ907" s="337"/>
      <c r="UPK907" s="337"/>
      <c r="UPL907" s="337"/>
      <c r="UPM907" s="337"/>
      <c r="UPN907" s="337"/>
      <c r="UPO907" s="337"/>
      <c r="UPP907" s="337"/>
      <c r="UPQ907" s="337"/>
      <c r="UPR907" s="337"/>
      <c r="UPS907" s="337"/>
      <c r="UPT907" s="337"/>
      <c r="UPU907" s="337"/>
      <c r="UPV907" s="337"/>
      <c r="UPW907" s="337"/>
      <c r="UPX907" s="337"/>
      <c r="UPY907" s="337"/>
      <c r="UPZ907" s="337"/>
      <c r="UQA907" s="337"/>
      <c r="UQB907" s="337"/>
      <c r="UQC907" s="337"/>
      <c r="UQD907" s="337"/>
      <c r="UQE907" s="337"/>
      <c r="UQF907" s="337"/>
      <c r="UQG907" s="337"/>
      <c r="UQH907" s="337"/>
      <c r="UQI907" s="337"/>
      <c r="UQJ907" s="337"/>
      <c r="UQK907" s="337"/>
      <c r="UQL907" s="337"/>
      <c r="UQM907" s="337"/>
      <c r="UQN907" s="337"/>
      <c r="UQO907" s="337"/>
      <c r="UQP907" s="337"/>
      <c r="UQQ907" s="337"/>
      <c r="UQR907" s="337"/>
      <c r="UQS907" s="337"/>
      <c r="UQT907" s="337"/>
      <c r="UQU907" s="337"/>
      <c r="UQV907" s="337"/>
      <c r="UQW907" s="337"/>
      <c r="UQX907" s="337"/>
      <c r="UQY907" s="337"/>
      <c r="UQZ907" s="337"/>
      <c r="URA907" s="337"/>
      <c r="URB907" s="337"/>
      <c r="URC907" s="337"/>
      <c r="URD907" s="337"/>
      <c r="URE907" s="337"/>
      <c r="URF907" s="337"/>
      <c r="URG907" s="337"/>
      <c r="URH907" s="337"/>
      <c r="URI907" s="337"/>
      <c r="URJ907" s="337"/>
      <c r="URK907" s="337"/>
      <c r="URL907" s="337"/>
      <c r="URM907" s="337"/>
      <c r="URN907" s="337"/>
      <c r="URO907" s="337"/>
      <c r="URP907" s="337"/>
      <c r="URQ907" s="337"/>
      <c r="URR907" s="337"/>
      <c r="URS907" s="337"/>
      <c r="URT907" s="337"/>
      <c r="URU907" s="337"/>
      <c r="URV907" s="337"/>
      <c r="URW907" s="337"/>
      <c r="URX907" s="337"/>
      <c r="URY907" s="337"/>
      <c r="URZ907" s="337"/>
      <c r="USA907" s="337"/>
      <c r="USB907" s="337"/>
      <c r="USC907" s="337"/>
      <c r="USD907" s="337"/>
      <c r="USE907" s="337"/>
      <c r="USF907" s="337"/>
      <c r="USG907" s="337"/>
      <c r="USH907" s="337"/>
      <c r="USI907" s="337"/>
      <c r="USJ907" s="337"/>
      <c r="USK907" s="337"/>
      <c r="USL907" s="337"/>
      <c r="USM907" s="337"/>
      <c r="USN907" s="337"/>
      <c r="USO907" s="337"/>
      <c r="USP907" s="337"/>
      <c r="USQ907" s="337"/>
      <c r="USR907" s="337"/>
      <c r="USS907" s="337"/>
      <c r="UST907" s="337"/>
      <c r="USU907" s="337"/>
      <c r="USV907" s="337"/>
      <c r="USW907" s="337"/>
      <c r="USX907" s="337"/>
      <c r="USY907" s="337"/>
      <c r="USZ907" s="337"/>
      <c r="UTA907" s="337"/>
      <c r="UTB907" s="337"/>
      <c r="UTC907" s="337"/>
      <c r="UTD907" s="337"/>
      <c r="UTE907" s="337"/>
      <c r="UTF907" s="337"/>
      <c r="UTG907" s="337"/>
      <c r="UTH907" s="337"/>
      <c r="UTI907" s="337"/>
      <c r="UTJ907" s="337"/>
      <c r="UTK907" s="337"/>
      <c r="UTL907" s="337"/>
      <c r="UTM907" s="337"/>
      <c r="UTN907" s="337"/>
      <c r="UTO907" s="337"/>
      <c r="UTP907" s="337"/>
      <c r="UTQ907" s="337"/>
      <c r="UTR907" s="337"/>
      <c r="UTS907" s="337"/>
      <c r="UTT907" s="337"/>
      <c r="UTU907" s="337"/>
      <c r="UTV907" s="337"/>
      <c r="UTW907" s="337"/>
      <c r="UTX907" s="337"/>
      <c r="UTY907" s="337"/>
      <c r="UTZ907" s="337"/>
      <c r="UUA907" s="337"/>
      <c r="UUB907" s="337"/>
      <c r="UUC907" s="337"/>
      <c r="UUD907" s="337"/>
      <c r="UUE907" s="337"/>
      <c r="UUF907" s="337"/>
      <c r="UUG907" s="337"/>
      <c r="UUH907" s="337"/>
      <c r="UUI907" s="337"/>
      <c r="UUJ907" s="337"/>
      <c r="UUK907" s="337"/>
      <c r="UUL907" s="337"/>
      <c r="UUM907" s="337"/>
      <c r="UUN907" s="337"/>
      <c r="UUO907" s="337"/>
      <c r="UUP907" s="337"/>
      <c r="UUQ907" s="337"/>
      <c r="UUR907" s="337"/>
      <c r="UUS907" s="337"/>
      <c r="UUT907" s="337"/>
      <c r="UUU907" s="337"/>
      <c r="UUV907" s="337"/>
      <c r="UUW907" s="337"/>
      <c r="UUX907" s="337"/>
      <c r="UUY907" s="337"/>
      <c r="UUZ907" s="337"/>
      <c r="UVA907" s="337"/>
      <c r="UVB907" s="337"/>
      <c r="UVC907" s="337"/>
      <c r="UVD907" s="337"/>
      <c r="UVE907" s="337"/>
      <c r="UVF907" s="337"/>
      <c r="UVG907" s="337"/>
      <c r="UVH907" s="337"/>
      <c r="UVI907" s="337"/>
      <c r="UVJ907" s="337"/>
      <c r="UVK907" s="337"/>
      <c r="UVL907" s="337"/>
      <c r="UVM907" s="337"/>
      <c r="UVN907" s="337"/>
      <c r="UVO907" s="337"/>
      <c r="UVP907" s="337"/>
      <c r="UVQ907" s="337"/>
      <c r="UVR907" s="337"/>
      <c r="UVS907" s="337"/>
      <c r="UVT907" s="337"/>
      <c r="UVU907" s="337"/>
      <c r="UVV907" s="337"/>
      <c r="UVW907" s="337"/>
      <c r="UVX907" s="337"/>
      <c r="UVY907" s="337"/>
      <c r="UVZ907" s="337"/>
      <c r="UWA907" s="337"/>
      <c r="UWB907" s="337"/>
      <c r="UWC907" s="337"/>
      <c r="UWD907" s="337"/>
      <c r="UWE907" s="337"/>
      <c r="UWF907" s="337"/>
      <c r="UWG907" s="337"/>
      <c r="UWH907" s="337"/>
      <c r="UWI907" s="337"/>
      <c r="UWJ907" s="337"/>
      <c r="UWK907" s="337"/>
      <c r="UWL907" s="337"/>
      <c r="UWM907" s="337"/>
      <c r="UWN907" s="337"/>
      <c r="UWO907" s="337"/>
      <c r="UWP907" s="337"/>
      <c r="UWQ907" s="337"/>
      <c r="UWR907" s="337"/>
      <c r="UWS907" s="337"/>
      <c r="UWT907" s="337"/>
      <c r="UWU907" s="337"/>
      <c r="UWV907" s="337"/>
      <c r="UWW907" s="337"/>
      <c r="UWX907" s="337"/>
      <c r="UWY907" s="337"/>
      <c r="UWZ907" s="337"/>
      <c r="UXA907" s="337"/>
      <c r="UXB907" s="337"/>
      <c r="UXC907" s="337"/>
      <c r="UXD907" s="337"/>
      <c r="UXE907" s="337"/>
      <c r="UXF907" s="337"/>
      <c r="UXG907" s="337"/>
      <c r="UXH907" s="337"/>
      <c r="UXI907" s="337"/>
      <c r="UXJ907" s="337"/>
      <c r="UXK907" s="337"/>
      <c r="UXL907" s="337"/>
      <c r="UXM907" s="337"/>
      <c r="UXN907" s="337"/>
      <c r="UXO907" s="337"/>
      <c r="UXP907" s="337"/>
      <c r="UXQ907" s="337"/>
      <c r="UXR907" s="337"/>
      <c r="UXS907" s="337"/>
      <c r="UXT907" s="337"/>
      <c r="UXU907" s="337"/>
      <c r="UXV907" s="337"/>
      <c r="UXW907" s="337"/>
      <c r="UXX907" s="337"/>
      <c r="UXY907" s="337"/>
      <c r="UXZ907" s="337"/>
      <c r="UYA907" s="337"/>
      <c r="UYB907" s="337"/>
      <c r="UYC907" s="337"/>
      <c r="UYD907" s="337"/>
      <c r="UYE907" s="337"/>
      <c r="UYF907" s="337"/>
      <c r="UYG907" s="337"/>
      <c r="UYH907" s="337"/>
      <c r="UYI907" s="337"/>
      <c r="UYJ907" s="337"/>
      <c r="UYK907" s="337"/>
      <c r="UYL907" s="337"/>
      <c r="UYM907" s="337"/>
      <c r="UYN907" s="337"/>
      <c r="UYO907" s="337"/>
      <c r="UYP907" s="337"/>
      <c r="UYQ907" s="337"/>
      <c r="UYR907" s="337"/>
      <c r="UYS907" s="337"/>
      <c r="UYT907" s="337"/>
      <c r="UYU907" s="337"/>
      <c r="UYV907" s="337"/>
      <c r="UYW907" s="337"/>
      <c r="UYX907" s="337"/>
      <c r="UYY907" s="337"/>
      <c r="UYZ907" s="337"/>
      <c r="UZA907" s="337"/>
      <c r="UZB907" s="337"/>
      <c r="UZC907" s="337"/>
      <c r="UZD907" s="337"/>
      <c r="UZE907" s="337"/>
      <c r="UZF907" s="337"/>
      <c r="UZG907" s="337"/>
      <c r="UZH907" s="337"/>
      <c r="UZI907" s="337"/>
      <c r="UZJ907" s="337"/>
      <c r="UZK907" s="337"/>
      <c r="UZL907" s="337"/>
      <c r="UZM907" s="337"/>
      <c r="UZN907" s="337"/>
      <c r="UZO907" s="337"/>
      <c r="UZP907" s="337"/>
      <c r="UZQ907" s="337"/>
      <c r="UZR907" s="337"/>
      <c r="UZS907" s="337"/>
      <c r="UZT907" s="337"/>
      <c r="UZU907" s="337"/>
      <c r="UZV907" s="337"/>
      <c r="UZW907" s="337"/>
      <c r="UZX907" s="337"/>
      <c r="UZY907" s="337"/>
      <c r="UZZ907" s="337"/>
      <c r="VAA907" s="337"/>
      <c r="VAB907" s="337"/>
      <c r="VAC907" s="337"/>
      <c r="VAD907" s="337"/>
      <c r="VAE907" s="337"/>
      <c r="VAF907" s="337"/>
      <c r="VAG907" s="337"/>
      <c r="VAH907" s="337"/>
      <c r="VAI907" s="337"/>
      <c r="VAJ907" s="337"/>
      <c r="VAK907" s="337"/>
      <c r="VAL907" s="337"/>
      <c r="VAM907" s="337"/>
      <c r="VAN907" s="337"/>
      <c r="VAO907" s="337"/>
      <c r="VAP907" s="337"/>
      <c r="VAQ907" s="337"/>
      <c r="VAR907" s="337"/>
      <c r="VAS907" s="337"/>
      <c r="VAT907" s="337"/>
      <c r="VAU907" s="337"/>
      <c r="VAV907" s="337"/>
      <c r="VAW907" s="337"/>
      <c r="VAX907" s="337"/>
      <c r="VAY907" s="337"/>
      <c r="VAZ907" s="337"/>
      <c r="VBA907" s="337"/>
      <c r="VBB907" s="337"/>
      <c r="VBC907" s="337"/>
      <c r="VBD907" s="337"/>
      <c r="VBE907" s="337"/>
      <c r="VBF907" s="337"/>
      <c r="VBG907" s="337"/>
      <c r="VBH907" s="337"/>
      <c r="VBI907" s="337"/>
      <c r="VBJ907" s="337"/>
      <c r="VBK907" s="337"/>
      <c r="VBL907" s="337"/>
      <c r="VBM907" s="337"/>
      <c r="VBN907" s="337"/>
      <c r="VBO907" s="337"/>
      <c r="VBP907" s="337"/>
      <c r="VBQ907" s="337"/>
      <c r="VBR907" s="337"/>
      <c r="VBS907" s="337"/>
      <c r="VBT907" s="337"/>
      <c r="VBU907" s="337"/>
      <c r="VBV907" s="337"/>
      <c r="VBW907" s="337"/>
      <c r="VBX907" s="337"/>
      <c r="VBY907" s="337"/>
      <c r="VBZ907" s="337"/>
      <c r="VCA907" s="337"/>
      <c r="VCB907" s="337"/>
      <c r="VCC907" s="337"/>
      <c r="VCD907" s="337"/>
      <c r="VCE907" s="337"/>
      <c r="VCF907" s="337"/>
      <c r="VCG907" s="337"/>
      <c r="VCH907" s="337"/>
      <c r="VCI907" s="337"/>
      <c r="VCJ907" s="337"/>
      <c r="VCK907" s="337"/>
      <c r="VCL907" s="337"/>
      <c r="VCM907" s="337"/>
      <c r="VCN907" s="337"/>
      <c r="VCO907" s="337"/>
      <c r="VCP907" s="337"/>
      <c r="VCQ907" s="337"/>
      <c r="VCR907" s="337"/>
      <c r="VCS907" s="337"/>
      <c r="VCT907" s="337"/>
      <c r="VCU907" s="337"/>
      <c r="VCV907" s="337"/>
      <c r="VCW907" s="337"/>
      <c r="VCX907" s="337"/>
      <c r="VCY907" s="337"/>
      <c r="VCZ907" s="337"/>
      <c r="VDA907" s="337"/>
      <c r="VDB907" s="337"/>
      <c r="VDC907" s="337"/>
      <c r="VDD907" s="337"/>
      <c r="VDE907" s="337"/>
      <c r="VDF907" s="337"/>
      <c r="VDG907" s="337"/>
      <c r="VDH907" s="337"/>
      <c r="VDI907" s="337"/>
      <c r="VDJ907" s="337"/>
      <c r="VDK907" s="337"/>
      <c r="VDL907" s="337"/>
      <c r="VDM907" s="337"/>
      <c r="VDN907" s="337"/>
      <c r="VDO907" s="337"/>
      <c r="VDP907" s="337"/>
      <c r="VDQ907" s="337"/>
      <c r="VDR907" s="337"/>
      <c r="VDS907" s="337"/>
      <c r="VDT907" s="337"/>
      <c r="VDU907" s="337"/>
      <c r="VDV907" s="337"/>
      <c r="VDW907" s="337"/>
      <c r="VDX907" s="337"/>
      <c r="VDY907" s="337"/>
      <c r="VDZ907" s="337"/>
      <c r="VEA907" s="337"/>
      <c r="VEB907" s="337"/>
      <c r="VEC907" s="337"/>
      <c r="VED907" s="337"/>
      <c r="VEE907" s="337"/>
      <c r="VEF907" s="337"/>
      <c r="VEG907" s="337"/>
      <c r="VEH907" s="337"/>
      <c r="VEI907" s="337"/>
      <c r="VEJ907" s="337"/>
      <c r="VEK907" s="337"/>
      <c r="VEL907" s="337"/>
      <c r="VEM907" s="337"/>
      <c r="VEN907" s="337"/>
      <c r="VEO907" s="337"/>
      <c r="VEP907" s="337"/>
      <c r="VEQ907" s="337"/>
      <c r="VER907" s="337"/>
      <c r="VES907" s="337"/>
      <c r="VET907" s="337"/>
      <c r="VEU907" s="337"/>
      <c r="VEV907" s="337"/>
      <c r="VEW907" s="337"/>
      <c r="VEX907" s="337"/>
      <c r="VEY907" s="337"/>
      <c r="VEZ907" s="337"/>
      <c r="VFA907" s="337"/>
      <c r="VFB907" s="337"/>
      <c r="VFC907" s="337"/>
      <c r="VFD907" s="337"/>
      <c r="VFE907" s="337"/>
      <c r="VFF907" s="337"/>
      <c r="VFG907" s="337"/>
      <c r="VFH907" s="337"/>
      <c r="VFI907" s="337"/>
      <c r="VFJ907" s="337"/>
      <c r="VFK907" s="337"/>
      <c r="VFL907" s="337"/>
      <c r="VFM907" s="337"/>
      <c r="VFN907" s="337"/>
      <c r="VFO907" s="337"/>
      <c r="VFP907" s="337"/>
      <c r="VFQ907" s="337"/>
      <c r="VFR907" s="337"/>
      <c r="VFS907" s="337"/>
      <c r="VFT907" s="337"/>
      <c r="VFU907" s="337"/>
      <c r="VFV907" s="337"/>
      <c r="VFW907" s="337"/>
      <c r="VFX907" s="337"/>
      <c r="VFY907" s="337"/>
      <c r="VFZ907" s="337"/>
      <c r="VGA907" s="337"/>
      <c r="VGB907" s="337"/>
      <c r="VGC907" s="337"/>
      <c r="VGD907" s="337"/>
      <c r="VGE907" s="337"/>
      <c r="VGF907" s="337"/>
      <c r="VGG907" s="337"/>
      <c r="VGH907" s="337"/>
      <c r="VGI907" s="337"/>
      <c r="VGJ907" s="337"/>
      <c r="VGK907" s="337"/>
      <c r="VGL907" s="337"/>
      <c r="VGM907" s="337"/>
      <c r="VGN907" s="337"/>
      <c r="VGO907" s="337"/>
      <c r="VGP907" s="337"/>
      <c r="VGQ907" s="337"/>
      <c r="VGR907" s="337"/>
      <c r="VGS907" s="337"/>
      <c r="VGT907" s="337"/>
      <c r="VGU907" s="337"/>
      <c r="VGV907" s="337"/>
      <c r="VGW907" s="337"/>
      <c r="VGX907" s="337"/>
      <c r="VGY907" s="337"/>
      <c r="VGZ907" s="337"/>
      <c r="VHA907" s="337"/>
      <c r="VHB907" s="337"/>
      <c r="VHC907" s="337"/>
      <c r="VHD907" s="337"/>
      <c r="VHE907" s="337"/>
      <c r="VHF907" s="337"/>
      <c r="VHG907" s="337"/>
      <c r="VHH907" s="337"/>
      <c r="VHI907" s="337"/>
      <c r="VHJ907" s="337"/>
      <c r="VHK907" s="337"/>
      <c r="VHL907" s="337"/>
      <c r="VHM907" s="337"/>
      <c r="VHN907" s="337"/>
      <c r="VHO907" s="337"/>
      <c r="VHP907" s="337"/>
      <c r="VHQ907" s="337"/>
      <c r="VHR907" s="337"/>
      <c r="VHS907" s="337"/>
      <c r="VHT907" s="337"/>
      <c r="VHU907" s="337"/>
      <c r="VHV907" s="337"/>
      <c r="VHW907" s="337"/>
      <c r="VHX907" s="337"/>
      <c r="VHY907" s="337"/>
      <c r="VHZ907" s="337"/>
      <c r="VIA907" s="337"/>
      <c r="VIB907" s="337"/>
      <c r="VIC907" s="337"/>
      <c r="VID907" s="337"/>
      <c r="VIE907" s="337"/>
      <c r="VIF907" s="337"/>
      <c r="VIG907" s="337"/>
      <c r="VIH907" s="337"/>
      <c r="VII907" s="337"/>
      <c r="VIJ907" s="337"/>
      <c r="VIK907" s="337"/>
      <c r="VIL907" s="337"/>
      <c r="VIM907" s="337"/>
      <c r="VIN907" s="337"/>
      <c r="VIO907" s="337"/>
      <c r="VIP907" s="337"/>
      <c r="VIQ907" s="337"/>
      <c r="VIR907" s="337"/>
      <c r="VIS907" s="337"/>
      <c r="VIT907" s="337"/>
      <c r="VIU907" s="337"/>
      <c r="VIV907" s="337"/>
      <c r="VIW907" s="337"/>
      <c r="VIX907" s="337"/>
      <c r="VIY907" s="337"/>
      <c r="VIZ907" s="337"/>
      <c r="VJA907" s="337"/>
      <c r="VJB907" s="337"/>
      <c r="VJC907" s="337"/>
      <c r="VJD907" s="337"/>
      <c r="VJE907" s="337"/>
      <c r="VJF907" s="337"/>
      <c r="VJG907" s="337"/>
      <c r="VJH907" s="337"/>
      <c r="VJI907" s="337"/>
      <c r="VJJ907" s="337"/>
      <c r="VJK907" s="337"/>
      <c r="VJL907" s="337"/>
      <c r="VJM907" s="337"/>
      <c r="VJN907" s="337"/>
      <c r="VJO907" s="337"/>
      <c r="VJP907" s="337"/>
      <c r="VJQ907" s="337"/>
      <c r="VJR907" s="337"/>
      <c r="VJS907" s="337"/>
      <c r="VJT907" s="337"/>
      <c r="VJU907" s="337"/>
      <c r="VJV907" s="337"/>
      <c r="VJW907" s="337"/>
      <c r="VJX907" s="337"/>
      <c r="VJY907" s="337"/>
      <c r="VJZ907" s="337"/>
      <c r="VKA907" s="337"/>
      <c r="VKB907" s="337"/>
      <c r="VKC907" s="337"/>
      <c r="VKD907" s="337"/>
      <c r="VKE907" s="337"/>
      <c r="VKF907" s="337"/>
      <c r="VKG907" s="337"/>
      <c r="VKH907" s="337"/>
      <c r="VKI907" s="337"/>
      <c r="VKJ907" s="337"/>
      <c r="VKK907" s="337"/>
      <c r="VKL907" s="337"/>
      <c r="VKM907" s="337"/>
      <c r="VKN907" s="337"/>
      <c r="VKO907" s="337"/>
      <c r="VKP907" s="337"/>
      <c r="VKQ907" s="337"/>
      <c r="VKR907" s="337"/>
      <c r="VKS907" s="337"/>
      <c r="VKT907" s="337"/>
      <c r="VKU907" s="337"/>
      <c r="VKV907" s="337"/>
      <c r="VKW907" s="337"/>
      <c r="VKX907" s="337"/>
      <c r="VKY907" s="337"/>
      <c r="VKZ907" s="337"/>
      <c r="VLA907" s="337"/>
      <c r="VLB907" s="337"/>
      <c r="VLC907" s="337"/>
      <c r="VLD907" s="337"/>
      <c r="VLE907" s="337"/>
      <c r="VLF907" s="337"/>
      <c r="VLG907" s="337"/>
      <c r="VLH907" s="337"/>
      <c r="VLI907" s="337"/>
      <c r="VLJ907" s="337"/>
      <c r="VLK907" s="337"/>
      <c r="VLL907" s="337"/>
      <c r="VLM907" s="337"/>
      <c r="VLN907" s="337"/>
      <c r="VLO907" s="337"/>
      <c r="VLP907" s="337"/>
      <c r="VLQ907" s="337"/>
      <c r="VLR907" s="337"/>
      <c r="VLS907" s="337"/>
      <c r="VLT907" s="337"/>
      <c r="VLU907" s="337"/>
      <c r="VLV907" s="337"/>
      <c r="VLW907" s="337"/>
      <c r="VLX907" s="337"/>
      <c r="VLY907" s="337"/>
      <c r="VLZ907" s="337"/>
      <c r="VMA907" s="337"/>
      <c r="VMB907" s="337"/>
      <c r="VMC907" s="337"/>
      <c r="VMD907" s="337"/>
      <c r="VME907" s="337"/>
      <c r="VMF907" s="337"/>
      <c r="VMG907" s="337"/>
      <c r="VMH907" s="337"/>
      <c r="VMI907" s="337"/>
      <c r="VMJ907" s="337"/>
      <c r="VMK907" s="337"/>
      <c r="VML907" s="337"/>
      <c r="VMM907" s="337"/>
      <c r="VMN907" s="337"/>
      <c r="VMO907" s="337"/>
      <c r="VMP907" s="337"/>
      <c r="VMQ907" s="337"/>
      <c r="VMR907" s="337"/>
      <c r="VMS907" s="337"/>
      <c r="VMT907" s="337"/>
      <c r="VMU907" s="337"/>
      <c r="VMV907" s="337"/>
      <c r="VMW907" s="337"/>
      <c r="VMX907" s="337"/>
      <c r="VMY907" s="337"/>
      <c r="VMZ907" s="337"/>
      <c r="VNA907" s="337"/>
      <c r="VNB907" s="337"/>
      <c r="VNC907" s="337"/>
      <c r="VND907" s="337"/>
      <c r="VNE907" s="337"/>
      <c r="VNF907" s="337"/>
      <c r="VNG907" s="337"/>
      <c r="VNH907" s="337"/>
      <c r="VNI907" s="337"/>
      <c r="VNJ907" s="337"/>
      <c r="VNK907" s="337"/>
      <c r="VNL907" s="337"/>
      <c r="VNM907" s="337"/>
      <c r="VNN907" s="337"/>
      <c r="VNO907" s="337"/>
      <c r="VNP907" s="337"/>
      <c r="VNQ907" s="337"/>
      <c r="VNR907" s="337"/>
      <c r="VNS907" s="337"/>
      <c r="VNT907" s="337"/>
      <c r="VNU907" s="337"/>
      <c r="VNV907" s="337"/>
      <c r="VNW907" s="337"/>
      <c r="VNX907" s="337"/>
      <c r="VNY907" s="337"/>
      <c r="VNZ907" s="337"/>
      <c r="VOA907" s="337"/>
      <c r="VOB907" s="337"/>
      <c r="VOC907" s="337"/>
      <c r="VOD907" s="337"/>
      <c r="VOE907" s="337"/>
      <c r="VOF907" s="337"/>
      <c r="VOG907" s="337"/>
      <c r="VOH907" s="337"/>
      <c r="VOI907" s="337"/>
      <c r="VOJ907" s="337"/>
      <c r="VOK907" s="337"/>
      <c r="VOL907" s="337"/>
      <c r="VOM907" s="337"/>
      <c r="VON907" s="337"/>
      <c r="VOO907" s="337"/>
      <c r="VOP907" s="337"/>
      <c r="VOQ907" s="337"/>
      <c r="VOR907" s="337"/>
      <c r="VOS907" s="337"/>
      <c r="VOT907" s="337"/>
      <c r="VOU907" s="337"/>
      <c r="VOV907" s="337"/>
      <c r="VOW907" s="337"/>
      <c r="VOX907" s="337"/>
      <c r="VOY907" s="337"/>
      <c r="VOZ907" s="337"/>
      <c r="VPA907" s="337"/>
      <c r="VPB907" s="337"/>
      <c r="VPC907" s="337"/>
      <c r="VPD907" s="337"/>
      <c r="VPE907" s="337"/>
      <c r="VPF907" s="337"/>
      <c r="VPG907" s="337"/>
      <c r="VPH907" s="337"/>
      <c r="VPI907" s="337"/>
      <c r="VPJ907" s="337"/>
      <c r="VPK907" s="337"/>
      <c r="VPL907" s="337"/>
      <c r="VPM907" s="337"/>
      <c r="VPN907" s="337"/>
      <c r="VPO907" s="337"/>
      <c r="VPP907" s="337"/>
      <c r="VPQ907" s="337"/>
      <c r="VPR907" s="337"/>
      <c r="VPS907" s="337"/>
      <c r="VPT907" s="337"/>
      <c r="VPU907" s="337"/>
      <c r="VPV907" s="337"/>
      <c r="VPW907" s="337"/>
      <c r="VPX907" s="337"/>
      <c r="VPY907" s="337"/>
      <c r="VPZ907" s="337"/>
      <c r="VQA907" s="337"/>
      <c r="VQB907" s="337"/>
      <c r="VQC907" s="337"/>
      <c r="VQD907" s="337"/>
      <c r="VQE907" s="337"/>
      <c r="VQF907" s="337"/>
      <c r="VQG907" s="337"/>
      <c r="VQH907" s="337"/>
      <c r="VQI907" s="337"/>
      <c r="VQJ907" s="337"/>
      <c r="VQK907" s="337"/>
      <c r="VQL907" s="337"/>
      <c r="VQM907" s="337"/>
      <c r="VQN907" s="337"/>
      <c r="VQO907" s="337"/>
      <c r="VQP907" s="337"/>
      <c r="VQQ907" s="337"/>
      <c r="VQR907" s="337"/>
      <c r="VQS907" s="337"/>
      <c r="VQT907" s="337"/>
      <c r="VQU907" s="337"/>
      <c r="VQV907" s="337"/>
      <c r="VQW907" s="337"/>
      <c r="VQX907" s="337"/>
      <c r="VQY907" s="337"/>
      <c r="VQZ907" s="337"/>
      <c r="VRA907" s="337"/>
      <c r="VRB907" s="337"/>
      <c r="VRC907" s="337"/>
      <c r="VRD907" s="337"/>
      <c r="VRE907" s="337"/>
      <c r="VRF907" s="337"/>
      <c r="VRG907" s="337"/>
      <c r="VRH907" s="337"/>
      <c r="VRI907" s="337"/>
      <c r="VRJ907" s="337"/>
      <c r="VRK907" s="337"/>
      <c r="VRL907" s="337"/>
      <c r="VRM907" s="337"/>
      <c r="VRN907" s="337"/>
      <c r="VRO907" s="337"/>
      <c r="VRP907" s="337"/>
      <c r="VRQ907" s="337"/>
      <c r="VRR907" s="337"/>
      <c r="VRS907" s="337"/>
      <c r="VRT907" s="337"/>
      <c r="VRU907" s="337"/>
      <c r="VRV907" s="337"/>
      <c r="VRW907" s="337"/>
      <c r="VRX907" s="337"/>
      <c r="VRY907" s="337"/>
      <c r="VRZ907" s="337"/>
      <c r="VSA907" s="337"/>
      <c r="VSB907" s="337"/>
      <c r="VSC907" s="337"/>
      <c r="VSD907" s="337"/>
      <c r="VSE907" s="337"/>
      <c r="VSF907" s="337"/>
      <c r="VSG907" s="337"/>
      <c r="VSH907" s="337"/>
      <c r="VSI907" s="337"/>
      <c r="VSJ907" s="337"/>
      <c r="VSK907" s="337"/>
      <c r="VSL907" s="337"/>
      <c r="VSM907" s="337"/>
      <c r="VSN907" s="337"/>
      <c r="VSO907" s="337"/>
      <c r="VSP907" s="337"/>
      <c r="VSQ907" s="337"/>
      <c r="VSR907" s="337"/>
      <c r="VSS907" s="337"/>
      <c r="VST907" s="337"/>
      <c r="VSU907" s="337"/>
      <c r="VSV907" s="337"/>
      <c r="VSW907" s="337"/>
      <c r="VSX907" s="337"/>
      <c r="VSY907" s="337"/>
      <c r="VSZ907" s="337"/>
      <c r="VTA907" s="337"/>
      <c r="VTB907" s="337"/>
      <c r="VTC907" s="337"/>
      <c r="VTD907" s="337"/>
      <c r="VTE907" s="337"/>
      <c r="VTF907" s="337"/>
      <c r="VTG907" s="337"/>
      <c r="VTH907" s="337"/>
      <c r="VTI907" s="337"/>
      <c r="VTJ907" s="337"/>
      <c r="VTK907" s="337"/>
      <c r="VTL907" s="337"/>
      <c r="VTM907" s="337"/>
      <c r="VTN907" s="337"/>
      <c r="VTO907" s="337"/>
      <c r="VTP907" s="337"/>
      <c r="VTQ907" s="337"/>
      <c r="VTR907" s="337"/>
      <c r="VTS907" s="337"/>
      <c r="VTT907" s="337"/>
      <c r="VTU907" s="337"/>
      <c r="VTV907" s="337"/>
      <c r="VTW907" s="337"/>
      <c r="VTX907" s="337"/>
      <c r="VTY907" s="337"/>
      <c r="VTZ907" s="337"/>
      <c r="VUA907" s="337"/>
      <c r="VUB907" s="337"/>
      <c r="VUC907" s="337"/>
      <c r="VUD907" s="337"/>
      <c r="VUE907" s="337"/>
      <c r="VUF907" s="337"/>
      <c r="VUG907" s="337"/>
      <c r="VUH907" s="337"/>
      <c r="VUI907" s="337"/>
      <c r="VUJ907" s="337"/>
      <c r="VUK907" s="337"/>
      <c r="VUL907" s="337"/>
      <c r="VUM907" s="337"/>
      <c r="VUN907" s="337"/>
      <c r="VUO907" s="337"/>
      <c r="VUP907" s="337"/>
      <c r="VUQ907" s="337"/>
      <c r="VUR907" s="337"/>
      <c r="VUS907" s="337"/>
      <c r="VUT907" s="337"/>
      <c r="VUU907" s="337"/>
      <c r="VUV907" s="337"/>
      <c r="VUW907" s="337"/>
      <c r="VUX907" s="337"/>
      <c r="VUY907" s="337"/>
      <c r="VUZ907" s="337"/>
      <c r="VVA907" s="337"/>
      <c r="VVB907" s="337"/>
      <c r="VVC907" s="337"/>
      <c r="VVD907" s="337"/>
      <c r="VVE907" s="337"/>
      <c r="VVF907" s="337"/>
      <c r="VVG907" s="337"/>
      <c r="VVH907" s="337"/>
      <c r="VVI907" s="337"/>
      <c r="VVJ907" s="337"/>
      <c r="VVK907" s="337"/>
      <c r="VVL907" s="337"/>
      <c r="VVM907" s="337"/>
      <c r="VVN907" s="337"/>
      <c r="VVO907" s="337"/>
      <c r="VVP907" s="337"/>
      <c r="VVQ907" s="337"/>
      <c r="VVR907" s="337"/>
      <c r="VVS907" s="337"/>
      <c r="VVT907" s="337"/>
      <c r="VVU907" s="337"/>
      <c r="VVV907" s="337"/>
      <c r="VVW907" s="337"/>
      <c r="VVX907" s="337"/>
      <c r="VVY907" s="337"/>
      <c r="VVZ907" s="337"/>
      <c r="VWA907" s="337"/>
      <c r="VWB907" s="337"/>
      <c r="VWC907" s="337"/>
      <c r="VWD907" s="337"/>
      <c r="VWE907" s="337"/>
      <c r="VWF907" s="337"/>
      <c r="VWG907" s="337"/>
      <c r="VWH907" s="337"/>
      <c r="VWI907" s="337"/>
      <c r="VWJ907" s="337"/>
      <c r="VWK907" s="337"/>
      <c r="VWL907" s="337"/>
      <c r="VWM907" s="337"/>
      <c r="VWN907" s="337"/>
      <c r="VWO907" s="337"/>
      <c r="VWP907" s="337"/>
      <c r="VWQ907" s="337"/>
      <c r="VWR907" s="337"/>
      <c r="VWS907" s="337"/>
      <c r="VWT907" s="337"/>
      <c r="VWU907" s="337"/>
      <c r="VWV907" s="337"/>
      <c r="VWW907" s="337"/>
      <c r="VWX907" s="337"/>
      <c r="VWY907" s="337"/>
      <c r="VWZ907" s="337"/>
      <c r="VXA907" s="337"/>
      <c r="VXB907" s="337"/>
      <c r="VXC907" s="337"/>
      <c r="VXD907" s="337"/>
      <c r="VXE907" s="337"/>
      <c r="VXF907" s="337"/>
      <c r="VXG907" s="337"/>
      <c r="VXH907" s="337"/>
      <c r="VXI907" s="337"/>
      <c r="VXJ907" s="337"/>
      <c r="VXK907" s="337"/>
      <c r="VXL907" s="337"/>
      <c r="VXM907" s="337"/>
      <c r="VXN907" s="337"/>
      <c r="VXO907" s="337"/>
      <c r="VXP907" s="337"/>
      <c r="VXQ907" s="337"/>
      <c r="VXR907" s="337"/>
      <c r="VXS907" s="337"/>
      <c r="VXT907" s="337"/>
      <c r="VXU907" s="337"/>
      <c r="VXV907" s="337"/>
      <c r="VXW907" s="337"/>
      <c r="VXX907" s="337"/>
      <c r="VXY907" s="337"/>
      <c r="VXZ907" s="337"/>
      <c r="VYA907" s="337"/>
      <c r="VYB907" s="337"/>
      <c r="VYC907" s="337"/>
      <c r="VYD907" s="337"/>
      <c r="VYE907" s="337"/>
      <c r="VYF907" s="337"/>
      <c r="VYG907" s="337"/>
      <c r="VYH907" s="337"/>
      <c r="VYI907" s="337"/>
      <c r="VYJ907" s="337"/>
      <c r="VYK907" s="337"/>
      <c r="VYL907" s="337"/>
      <c r="VYM907" s="337"/>
      <c r="VYN907" s="337"/>
      <c r="VYO907" s="337"/>
      <c r="VYP907" s="337"/>
      <c r="VYQ907" s="337"/>
      <c r="VYR907" s="337"/>
      <c r="VYS907" s="337"/>
      <c r="VYT907" s="337"/>
      <c r="VYU907" s="337"/>
      <c r="VYV907" s="337"/>
      <c r="VYW907" s="337"/>
      <c r="VYX907" s="337"/>
      <c r="VYY907" s="337"/>
      <c r="VYZ907" s="337"/>
      <c r="VZA907" s="337"/>
      <c r="VZB907" s="337"/>
      <c r="VZC907" s="337"/>
      <c r="VZD907" s="337"/>
      <c r="VZE907" s="337"/>
      <c r="VZF907" s="337"/>
      <c r="VZG907" s="337"/>
      <c r="VZH907" s="337"/>
      <c r="VZI907" s="337"/>
      <c r="VZJ907" s="337"/>
      <c r="VZK907" s="337"/>
      <c r="VZL907" s="337"/>
      <c r="VZM907" s="337"/>
      <c r="VZN907" s="337"/>
      <c r="VZO907" s="337"/>
      <c r="VZP907" s="337"/>
      <c r="VZQ907" s="337"/>
      <c r="VZR907" s="337"/>
      <c r="VZS907" s="337"/>
      <c r="VZT907" s="337"/>
      <c r="VZU907" s="337"/>
      <c r="VZV907" s="337"/>
      <c r="VZW907" s="337"/>
      <c r="VZX907" s="337"/>
      <c r="VZY907" s="337"/>
      <c r="VZZ907" s="337"/>
      <c r="WAA907" s="337"/>
      <c r="WAB907" s="337"/>
      <c r="WAC907" s="337"/>
      <c r="WAD907" s="337"/>
      <c r="WAE907" s="337"/>
      <c r="WAF907" s="337"/>
      <c r="WAG907" s="337"/>
      <c r="WAH907" s="337"/>
      <c r="WAI907" s="337"/>
      <c r="WAJ907" s="337"/>
      <c r="WAK907" s="337"/>
      <c r="WAL907" s="337"/>
      <c r="WAM907" s="337"/>
      <c r="WAN907" s="337"/>
      <c r="WAO907" s="337"/>
      <c r="WAP907" s="337"/>
      <c r="WAQ907" s="337"/>
      <c r="WAR907" s="337"/>
      <c r="WAS907" s="337"/>
      <c r="WAT907" s="337"/>
      <c r="WAU907" s="337"/>
      <c r="WAV907" s="337"/>
      <c r="WAW907" s="337"/>
      <c r="WAX907" s="337"/>
      <c r="WAY907" s="337"/>
      <c r="WAZ907" s="337"/>
      <c r="WBA907" s="337"/>
      <c r="WBB907" s="337"/>
      <c r="WBC907" s="337"/>
      <c r="WBD907" s="337"/>
      <c r="WBE907" s="337"/>
      <c r="WBF907" s="337"/>
      <c r="WBG907" s="337"/>
      <c r="WBH907" s="337"/>
      <c r="WBI907" s="337"/>
      <c r="WBJ907" s="337"/>
      <c r="WBK907" s="337"/>
      <c r="WBL907" s="337"/>
      <c r="WBM907" s="337"/>
      <c r="WBN907" s="337"/>
      <c r="WBO907" s="337"/>
      <c r="WBP907" s="337"/>
      <c r="WBQ907" s="337"/>
      <c r="WBR907" s="337"/>
      <c r="WBS907" s="337"/>
      <c r="WBT907" s="337"/>
      <c r="WBU907" s="337"/>
      <c r="WBV907" s="337"/>
      <c r="WBW907" s="337"/>
      <c r="WBX907" s="337"/>
      <c r="WBY907" s="337"/>
      <c r="WBZ907" s="337"/>
      <c r="WCA907" s="337"/>
      <c r="WCB907" s="337"/>
      <c r="WCC907" s="337"/>
      <c r="WCD907" s="337"/>
      <c r="WCE907" s="337"/>
      <c r="WCF907" s="337"/>
      <c r="WCG907" s="337"/>
      <c r="WCH907" s="337"/>
      <c r="WCI907" s="337"/>
      <c r="WCJ907" s="337"/>
      <c r="WCK907" s="337"/>
      <c r="WCL907" s="337"/>
      <c r="WCM907" s="337"/>
      <c r="WCN907" s="337"/>
      <c r="WCO907" s="337"/>
      <c r="WCP907" s="337"/>
      <c r="WCQ907" s="337"/>
      <c r="WCR907" s="337"/>
      <c r="WCS907" s="337"/>
      <c r="WCT907" s="337"/>
      <c r="WCU907" s="337"/>
      <c r="WCV907" s="337"/>
      <c r="WCW907" s="337"/>
      <c r="WCX907" s="337"/>
      <c r="WCY907" s="337"/>
      <c r="WCZ907" s="337"/>
      <c r="WDA907" s="337"/>
      <c r="WDB907" s="337"/>
      <c r="WDC907" s="337"/>
      <c r="WDD907" s="337"/>
      <c r="WDE907" s="337"/>
      <c r="WDF907" s="337"/>
      <c r="WDG907" s="337"/>
      <c r="WDH907" s="337"/>
      <c r="WDI907" s="337"/>
      <c r="WDJ907" s="337"/>
      <c r="WDK907" s="337"/>
      <c r="WDL907" s="337"/>
      <c r="WDM907" s="337"/>
      <c r="WDN907" s="337"/>
      <c r="WDO907" s="337"/>
      <c r="WDP907" s="337"/>
      <c r="WDQ907" s="337"/>
      <c r="WDR907" s="337"/>
      <c r="WDS907" s="337"/>
      <c r="WDT907" s="337"/>
      <c r="WDU907" s="337"/>
      <c r="WDV907" s="337"/>
      <c r="WDW907" s="337"/>
      <c r="WDX907" s="337"/>
      <c r="WDY907" s="337"/>
      <c r="WDZ907" s="337"/>
      <c r="WEA907" s="337"/>
      <c r="WEB907" s="337"/>
      <c r="WEC907" s="337"/>
      <c r="WED907" s="337"/>
      <c r="WEE907" s="337"/>
      <c r="WEF907" s="337"/>
      <c r="WEG907" s="337"/>
      <c r="WEH907" s="337"/>
      <c r="WEI907" s="337"/>
      <c r="WEJ907" s="337"/>
      <c r="WEK907" s="337"/>
      <c r="WEL907" s="337"/>
      <c r="WEM907" s="337"/>
      <c r="WEN907" s="337"/>
      <c r="WEO907" s="337"/>
      <c r="WEP907" s="337"/>
      <c r="WEQ907" s="337"/>
      <c r="WER907" s="337"/>
      <c r="WES907" s="337"/>
      <c r="WET907" s="337"/>
      <c r="WEU907" s="337"/>
      <c r="WEV907" s="337"/>
      <c r="WEW907" s="337"/>
      <c r="WEX907" s="337"/>
      <c r="WEY907" s="337"/>
      <c r="WEZ907" s="337"/>
      <c r="WFA907" s="337"/>
      <c r="WFB907" s="337"/>
      <c r="WFC907" s="337"/>
      <c r="WFD907" s="337"/>
      <c r="WFE907" s="337"/>
      <c r="WFF907" s="337"/>
      <c r="WFG907" s="337"/>
      <c r="WFH907" s="337"/>
      <c r="WFI907" s="337"/>
      <c r="WFJ907" s="337"/>
      <c r="WFK907" s="337"/>
      <c r="WFL907" s="337"/>
      <c r="WFM907" s="337"/>
      <c r="WFN907" s="337"/>
      <c r="WFO907" s="337"/>
      <c r="WFP907" s="337"/>
      <c r="WFQ907" s="337"/>
      <c r="WFR907" s="337"/>
      <c r="WFS907" s="337"/>
      <c r="WFT907" s="337"/>
      <c r="WFU907" s="337"/>
      <c r="WFV907" s="337"/>
      <c r="WFW907" s="337"/>
      <c r="WFX907" s="337"/>
      <c r="WFY907" s="337"/>
      <c r="WFZ907" s="337"/>
      <c r="WGA907" s="337"/>
      <c r="WGB907" s="337"/>
      <c r="WGC907" s="337"/>
      <c r="WGD907" s="337"/>
      <c r="WGE907" s="337"/>
      <c r="WGF907" s="337"/>
      <c r="WGG907" s="337"/>
      <c r="WGH907" s="337"/>
      <c r="WGI907" s="337"/>
      <c r="WGJ907" s="337"/>
      <c r="WGK907" s="337"/>
      <c r="WGL907" s="337"/>
      <c r="WGM907" s="337"/>
      <c r="WGN907" s="337"/>
      <c r="WGO907" s="337"/>
      <c r="WGP907" s="337"/>
      <c r="WGQ907" s="337"/>
      <c r="WGR907" s="337"/>
      <c r="WGS907" s="337"/>
      <c r="WGT907" s="337"/>
      <c r="WGU907" s="337"/>
      <c r="WGV907" s="337"/>
      <c r="WGW907" s="337"/>
      <c r="WGX907" s="337"/>
      <c r="WGY907" s="337"/>
      <c r="WGZ907" s="337"/>
      <c r="WHA907" s="337"/>
      <c r="WHB907" s="337"/>
      <c r="WHC907" s="337"/>
      <c r="WHD907" s="337"/>
      <c r="WHE907" s="337"/>
      <c r="WHF907" s="337"/>
      <c r="WHG907" s="337"/>
      <c r="WHH907" s="337"/>
      <c r="WHI907" s="337"/>
      <c r="WHJ907" s="337"/>
      <c r="WHK907" s="337"/>
      <c r="WHL907" s="337"/>
      <c r="WHM907" s="337"/>
      <c r="WHN907" s="337"/>
      <c r="WHO907" s="337"/>
      <c r="WHP907" s="337"/>
      <c r="WHQ907" s="337"/>
      <c r="WHR907" s="337"/>
      <c r="WHS907" s="337"/>
      <c r="WHT907" s="337"/>
      <c r="WHU907" s="337"/>
      <c r="WHV907" s="337"/>
      <c r="WHW907" s="337"/>
      <c r="WHX907" s="337"/>
      <c r="WHY907" s="337"/>
      <c r="WHZ907" s="337"/>
      <c r="WIA907" s="337"/>
      <c r="WIB907" s="337"/>
      <c r="WIC907" s="337"/>
      <c r="WID907" s="337"/>
      <c r="WIE907" s="337"/>
      <c r="WIF907" s="337"/>
      <c r="WIG907" s="337"/>
      <c r="WIH907" s="337"/>
      <c r="WII907" s="337"/>
      <c r="WIJ907" s="337"/>
      <c r="WIK907" s="337"/>
      <c r="WIL907" s="337"/>
      <c r="WIM907" s="337"/>
      <c r="WIN907" s="337"/>
      <c r="WIO907" s="337"/>
      <c r="WIP907" s="337"/>
      <c r="WIQ907" s="337"/>
      <c r="WIR907" s="337"/>
      <c r="WIS907" s="337"/>
      <c r="WIT907" s="337"/>
      <c r="WIU907" s="337"/>
      <c r="WIV907" s="337"/>
      <c r="WIW907" s="337"/>
      <c r="WIX907" s="337"/>
      <c r="WIY907" s="337"/>
      <c r="WIZ907" s="337"/>
      <c r="WJA907" s="337"/>
      <c r="WJB907" s="337"/>
      <c r="WJC907" s="337"/>
      <c r="WJD907" s="337"/>
      <c r="WJE907" s="337"/>
      <c r="WJF907" s="337"/>
      <c r="WJG907" s="337"/>
      <c r="WJH907" s="337"/>
      <c r="WJI907" s="337"/>
      <c r="WJJ907" s="337"/>
      <c r="WJK907" s="337"/>
      <c r="WJL907" s="337"/>
      <c r="WJM907" s="337"/>
      <c r="WJN907" s="337"/>
      <c r="WJO907" s="337"/>
      <c r="WJP907" s="337"/>
      <c r="WJQ907" s="337"/>
      <c r="WJR907" s="337"/>
      <c r="WJS907" s="337"/>
      <c r="WJT907" s="337"/>
      <c r="WJU907" s="337"/>
      <c r="WJV907" s="337"/>
      <c r="WJW907" s="337"/>
      <c r="WJX907" s="337"/>
      <c r="WJY907" s="337"/>
      <c r="WJZ907" s="337"/>
      <c r="WKA907" s="337"/>
      <c r="WKB907" s="337"/>
      <c r="WKC907" s="337"/>
      <c r="WKD907" s="337"/>
      <c r="WKE907" s="337"/>
      <c r="WKF907" s="337"/>
      <c r="WKG907" s="337"/>
      <c r="WKH907" s="337"/>
      <c r="WKI907" s="337"/>
      <c r="WKJ907" s="337"/>
      <c r="WKK907" s="337"/>
      <c r="WKL907" s="337"/>
      <c r="WKM907" s="337"/>
      <c r="WKN907" s="337"/>
      <c r="WKO907" s="337"/>
      <c r="WKP907" s="337"/>
      <c r="WKQ907" s="337"/>
      <c r="WKR907" s="337"/>
      <c r="WKS907" s="337"/>
      <c r="WKT907" s="337"/>
      <c r="WKU907" s="337"/>
      <c r="WKV907" s="337"/>
      <c r="WKW907" s="337"/>
      <c r="WKX907" s="337"/>
      <c r="WKY907" s="337"/>
      <c r="WKZ907" s="337"/>
      <c r="WLA907" s="337"/>
      <c r="WLB907" s="337"/>
      <c r="WLC907" s="337"/>
      <c r="WLD907" s="337"/>
      <c r="WLE907" s="337"/>
      <c r="WLF907" s="337"/>
      <c r="WLG907" s="337"/>
      <c r="WLH907" s="337"/>
      <c r="WLI907" s="337"/>
      <c r="WLJ907" s="337"/>
      <c r="WLK907" s="337"/>
      <c r="WLL907" s="337"/>
      <c r="WLM907" s="337"/>
      <c r="WLN907" s="337"/>
      <c r="WLO907" s="337"/>
      <c r="WLP907" s="337"/>
      <c r="WLQ907" s="337"/>
      <c r="WLR907" s="337"/>
      <c r="WLS907" s="337"/>
      <c r="WLT907" s="337"/>
      <c r="WLU907" s="337"/>
      <c r="WLV907" s="337"/>
      <c r="WLW907" s="337"/>
      <c r="WLX907" s="337"/>
      <c r="WLY907" s="337"/>
      <c r="WLZ907" s="337"/>
      <c r="WMA907" s="337"/>
      <c r="WMB907" s="337"/>
      <c r="WMC907" s="337"/>
      <c r="WMD907" s="337"/>
      <c r="WME907" s="337"/>
      <c r="WMF907" s="337"/>
      <c r="WMG907" s="337"/>
      <c r="WMH907" s="337"/>
      <c r="WMI907" s="337"/>
      <c r="WMJ907" s="337"/>
      <c r="WMK907" s="337"/>
      <c r="WML907" s="337"/>
      <c r="WMM907" s="337"/>
      <c r="WMN907" s="337"/>
      <c r="WMO907" s="337"/>
      <c r="WMP907" s="337"/>
      <c r="WMQ907" s="337"/>
      <c r="WMR907" s="337"/>
      <c r="WMS907" s="337"/>
      <c r="WMT907" s="337"/>
      <c r="WMU907" s="337"/>
      <c r="WMV907" s="337"/>
      <c r="WMW907" s="337"/>
      <c r="WMX907" s="337"/>
      <c r="WMY907" s="337"/>
      <c r="WMZ907" s="337"/>
      <c r="WNA907" s="337"/>
      <c r="WNB907" s="337"/>
      <c r="WNC907" s="337"/>
      <c r="WND907" s="337"/>
      <c r="WNE907" s="337"/>
      <c r="WNF907" s="337"/>
      <c r="WNG907" s="337"/>
      <c r="WNH907" s="337"/>
      <c r="WNI907" s="337"/>
      <c r="WNJ907" s="337"/>
      <c r="WNK907" s="337"/>
      <c r="WNL907" s="337"/>
      <c r="WNM907" s="337"/>
      <c r="WNN907" s="337"/>
      <c r="WNO907" s="337"/>
      <c r="WNP907" s="337"/>
      <c r="WNQ907" s="337"/>
      <c r="WNR907" s="337"/>
      <c r="WNS907" s="337"/>
      <c r="WNT907" s="337"/>
      <c r="WNU907" s="337"/>
      <c r="WNV907" s="337"/>
      <c r="WNW907" s="337"/>
      <c r="WNX907" s="337"/>
      <c r="WNY907" s="337"/>
      <c r="WNZ907" s="337"/>
      <c r="WOA907" s="337"/>
      <c r="WOB907" s="337"/>
      <c r="WOC907" s="337"/>
      <c r="WOD907" s="337"/>
      <c r="WOE907" s="337"/>
      <c r="WOF907" s="337"/>
      <c r="WOG907" s="337"/>
      <c r="WOH907" s="337"/>
      <c r="WOI907" s="337"/>
      <c r="WOJ907" s="337"/>
      <c r="WOK907" s="337"/>
      <c r="WOL907" s="337"/>
      <c r="WOM907" s="337"/>
      <c r="WON907" s="337"/>
      <c r="WOO907" s="337"/>
      <c r="WOP907" s="337"/>
      <c r="WOQ907" s="337"/>
      <c r="WOR907" s="337"/>
      <c r="WOS907" s="337"/>
      <c r="WOT907" s="337"/>
      <c r="WOU907" s="337"/>
      <c r="WOV907" s="337"/>
      <c r="WOW907" s="337"/>
      <c r="WOX907" s="337"/>
      <c r="WOY907" s="337"/>
      <c r="WOZ907" s="337"/>
      <c r="WPA907" s="337"/>
      <c r="WPB907" s="337"/>
      <c r="WPC907" s="337"/>
      <c r="WPD907" s="337"/>
      <c r="WPE907" s="337"/>
      <c r="WPF907" s="337"/>
      <c r="WPG907" s="337"/>
      <c r="WPH907" s="337"/>
      <c r="WPI907" s="337"/>
      <c r="WPJ907" s="337"/>
      <c r="WPK907" s="337"/>
      <c r="WPL907" s="337"/>
      <c r="WPM907" s="337"/>
      <c r="WPN907" s="337"/>
      <c r="WPO907" s="337"/>
      <c r="WPP907" s="337"/>
      <c r="WPQ907" s="337"/>
      <c r="WPR907" s="337"/>
      <c r="WPS907" s="337"/>
      <c r="WPT907" s="337"/>
      <c r="WPU907" s="337"/>
      <c r="WPV907" s="337"/>
      <c r="WPW907" s="337"/>
      <c r="WPX907" s="337"/>
      <c r="WPY907" s="337"/>
      <c r="WPZ907" s="337"/>
      <c r="WQA907" s="337"/>
      <c r="WQB907" s="337"/>
      <c r="WQC907" s="337"/>
      <c r="WQD907" s="337"/>
      <c r="WQE907" s="337"/>
      <c r="WQF907" s="337"/>
      <c r="WQG907" s="337"/>
      <c r="WQH907" s="337"/>
      <c r="WQI907" s="337"/>
      <c r="WQJ907" s="337"/>
      <c r="WQK907" s="337"/>
      <c r="WQL907" s="337"/>
      <c r="WQM907" s="337"/>
      <c r="WQN907" s="337"/>
      <c r="WQO907" s="337"/>
      <c r="WQP907" s="337"/>
      <c r="WQQ907" s="337"/>
      <c r="WQR907" s="337"/>
      <c r="WQS907" s="337"/>
      <c r="WQT907" s="337"/>
      <c r="WQU907" s="337"/>
      <c r="WQV907" s="337"/>
      <c r="WQW907" s="337"/>
      <c r="WQX907" s="337"/>
      <c r="WQY907" s="337"/>
      <c r="WQZ907" s="337"/>
      <c r="WRA907" s="337"/>
      <c r="WRB907" s="337"/>
      <c r="WRC907" s="337"/>
      <c r="WRD907" s="337"/>
      <c r="WRE907" s="337"/>
      <c r="WRF907" s="337"/>
      <c r="WRG907" s="337"/>
      <c r="WRH907" s="337"/>
      <c r="WRI907" s="337"/>
      <c r="WRJ907" s="337"/>
      <c r="WRK907" s="337"/>
      <c r="WRL907" s="337"/>
      <c r="WRM907" s="337"/>
      <c r="WRN907" s="337"/>
      <c r="WRO907" s="337"/>
      <c r="WRP907" s="337"/>
      <c r="WRQ907" s="337"/>
      <c r="WRR907" s="337"/>
      <c r="WRS907" s="337"/>
      <c r="WRT907" s="337"/>
      <c r="WRU907" s="337"/>
      <c r="WRV907" s="337"/>
      <c r="WRW907" s="337"/>
      <c r="WRX907" s="337"/>
      <c r="WRY907" s="337"/>
      <c r="WRZ907" s="337"/>
      <c r="WSA907" s="337"/>
      <c r="WSB907" s="337"/>
      <c r="WSC907" s="337"/>
      <c r="WSD907" s="337"/>
      <c r="WSE907" s="337"/>
      <c r="WSF907" s="337"/>
      <c r="WSG907" s="337"/>
      <c r="WSH907" s="337"/>
      <c r="WSI907" s="337"/>
      <c r="WSJ907" s="337"/>
      <c r="WSK907" s="337"/>
      <c r="WSL907" s="337"/>
      <c r="WSM907" s="337"/>
      <c r="WSN907" s="337"/>
      <c r="WSO907" s="337"/>
      <c r="WSP907" s="337"/>
      <c r="WSQ907" s="337"/>
      <c r="WSR907" s="337"/>
      <c r="WSS907" s="337"/>
      <c r="WST907" s="337"/>
      <c r="WSU907" s="337"/>
      <c r="WSV907" s="337"/>
      <c r="WSW907" s="337"/>
      <c r="WSX907" s="337"/>
      <c r="WSY907" s="337"/>
      <c r="WSZ907" s="337"/>
      <c r="WTA907" s="337"/>
      <c r="WTB907" s="337"/>
      <c r="WTC907" s="337"/>
      <c r="WTD907" s="337"/>
      <c r="WTE907" s="337"/>
      <c r="WTF907" s="337"/>
      <c r="WTG907" s="337"/>
      <c r="WTH907" s="337"/>
      <c r="WTI907" s="337"/>
      <c r="WTJ907" s="337"/>
      <c r="WTK907" s="337"/>
      <c r="WTL907" s="337"/>
      <c r="WTM907" s="337"/>
      <c r="WTN907" s="337"/>
      <c r="WTO907" s="337"/>
      <c r="WTP907" s="337"/>
      <c r="WTQ907" s="337"/>
      <c r="WTR907" s="337"/>
      <c r="WTS907" s="337"/>
      <c r="WTT907" s="337"/>
      <c r="WTU907" s="337"/>
      <c r="WTV907" s="337"/>
      <c r="WTW907" s="337"/>
      <c r="WTX907" s="337"/>
      <c r="WTY907" s="337"/>
      <c r="WTZ907" s="337"/>
      <c r="WUA907" s="337"/>
      <c r="WUB907" s="337"/>
      <c r="WUC907" s="337"/>
      <c r="WUD907" s="337"/>
      <c r="WUE907" s="337"/>
      <c r="WUF907" s="337"/>
      <c r="WUG907" s="337"/>
      <c r="WUH907" s="337"/>
      <c r="WUI907" s="337"/>
      <c r="WUJ907" s="337"/>
      <c r="WUK907" s="337"/>
      <c r="WUL907" s="337"/>
      <c r="WUM907" s="337"/>
      <c r="WUN907" s="337"/>
      <c r="WUO907" s="337"/>
      <c r="WUP907" s="337"/>
      <c r="WUQ907" s="337"/>
      <c r="WUR907" s="337"/>
      <c r="WUS907" s="337"/>
      <c r="WUT907" s="337"/>
      <c r="WUU907" s="337"/>
      <c r="WUV907" s="337"/>
      <c r="WUW907" s="337"/>
      <c r="WUX907" s="337"/>
      <c r="WUY907" s="337"/>
      <c r="WUZ907" s="337"/>
      <c r="WVA907" s="337"/>
      <c r="WVB907" s="337"/>
      <c r="WVC907" s="337"/>
      <c r="WVD907" s="337"/>
      <c r="WVE907" s="337"/>
      <c r="WVF907" s="337"/>
      <c r="WVG907" s="337"/>
      <c r="WVH907" s="337"/>
      <c r="WVI907" s="337"/>
      <c r="WVJ907" s="337"/>
      <c r="WVK907" s="337"/>
      <c r="WVL907" s="337"/>
      <c r="WVM907" s="337"/>
      <c r="WVN907" s="337"/>
      <c r="WVO907" s="337"/>
      <c r="WVP907" s="337"/>
      <c r="WVQ907" s="337"/>
      <c r="WVR907" s="337"/>
      <c r="WVS907" s="337"/>
      <c r="WVT907" s="337"/>
      <c r="WVU907" s="337"/>
      <c r="WVV907" s="337"/>
      <c r="WVW907" s="337"/>
      <c r="WVX907" s="337"/>
      <c r="WVY907" s="337"/>
      <c r="WVZ907" s="337"/>
      <c r="WWA907" s="337"/>
      <c r="WWB907" s="337"/>
      <c r="WWC907" s="337"/>
      <c r="WWD907" s="337"/>
      <c r="WWE907" s="337"/>
      <c r="WWF907" s="337"/>
      <c r="WWG907" s="337"/>
      <c r="WWH907" s="337"/>
      <c r="WWI907" s="337"/>
      <c r="WWJ907" s="337"/>
      <c r="WWK907" s="337"/>
      <c r="WWL907" s="337"/>
      <c r="WWM907" s="337"/>
      <c r="WWN907" s="337"/>
      <c r="WWO907" s="337"/>
      <c r="WWP907" s="337"/>
      <c r="WWQ907" s="337"/>
      <c r="WWR907" s="337"/>
      <c r="WWS907" s="337"/>
      <c r="WWT907" s="337"/>
      <c r="WWU907" s="337"/>
      <c r="WWV907" s="337"/>
      <c r="WWW907" s="337"/>
      <c r="WWX907" s="337"/>
      <c r="WWY907" s="337"/>
      <c r="WWZ907" s="337"/>
      <c r="WXA907" s="337"/>
      <c r="WXB907" s="337"/>
      <c r="WXC907" s="337"/>
      <c r="WXD907" s="337"/>
      <c r="WXE907" s="337"/>
      <c r="WXF907" s="337"/>
      <c r="WXG907" s="337"/>
      <c r="WXH907" s="337"/>
      <c r="WXI907" s="337"/>
      <c r="WXJ907" s="337"/>
      <c r="WXK907" s="337"/>
      <c r="WXL907" s="337"/>
      <c r="WXM907" s="337"/>
      <c r="WXN907" s="337"/>
      <c r="WXO907" s="337"/>
      <c r="WXP907" s="337"/>
      <c r="WXQ907" s="337"/>
      <c r="WXR907" s="337"/>
      <c r="WXS907" s="337"/>
      <c r="WXT907" s="337"/>
      <c r="WXU907" s="337"/>
      <c r="WXV907" s="337"/>
      <c r="WXW907" s="337"/>
      <c r="WXX907" s="337"/>
      <c r="WXY907" s="337"/>
      <c r="WXZ907" s="337"/>
    </row>
    <row r="908" spans="1:16198" s="336" customFormat="1" ht="35.25" x14ac:dyDescent="0.5">
      <c r="A908" s="267">
        <v>813</v>
      </c>
      <c r="C908" s="309" t="s">
        <v>17268</v>
      </c>
      <c r="D908" s="328"/>
      <c r="E908" s="300" t="s">
        <v>17012</v>
      </c>
      <c r="F908" s="301" t="s">
        <v>17012</v>
      </c>
      <c r="G908" s="301" t="s">
        <v>17012</v>
      </c>
      <c r="H908" s="301" t="s">
        <v>17012</v>
      </c>
      <c r="I908" s="301" t="s">
        <v>17012</v>
      </c>
      <c r="J908" s="306">
        <f>J909+J911+J913</f>
        <v>6998.4000000000005</v>
      </c>
      <c r="K908" s="306">
        <f t="shared" ref="K908:L908" si="432">K909+K911+K913</f>
        <v>4867.91</v>
      </c>
      <c r="L908" s="353">
        <f t="shared" si="432"/>
        <v>263</v>
      </c>
      <c r="M908" s="301" t="s">
        <v>17012</v>
      </c>
      <c r="N908" s="301" t="s">
        <v>17012</v>
      </c>
      <c r="O908" s="304" t="s">
        <v>17012</v>
      </c>
      <c r="P908" s="324">
        <f>P909+P911+P913</f>
        <v>16843598.040000003</v>
      </c>
      <c r="Q908" s="324">
        <f t="shared" ref="Q908:T908" si="433">Q909+Q911+Q913</f>
        <v>0</v>
      </c>
      <c r="R908" s="306">
        <f t="shared" si="433"/>
        <v>0</v>
      </c>
      <c r="S908" s="306">
        <f t="shared" si="433"/>
        <v>0</v>
      </c>
      <c r="T908" s="306">
        <f t="shared" si="433"/>
        <v>16843598.040000003</v>
      </c>
      <c r="U908" s="302">
        <f t="shared" si="431"/>
        <v>2406.778412208505</v>
      </c>
      <c r="V908" s="308">
        <f>MAX(V909:V914)</f>
        <v>9361.65</v>
      </c>
      <c r="W908" s="267"/>
      <c r="X908" s="337"/>
      <c r="Y908" s="337"/>
      <c r="Z908" s="337"/>
      <c r="AA908" s="337"/>
      <c r="AB908" s="337"/>
      <c r="AC908" s="337"/>
      <c r="AD908" s="337"/>
      <c r="AE908" s="337"/>
      <c r="AF908" s="337"/>
      <c r="AG908" s="337"/>
      <c r="AH908" s="337"/>
      <c r="AI908" s="337"/>
      <c r="AJ908" s="337"/>
      <c r="AK908" s="337"/>
      <c r="AL908" s="337"/>
      <c r="AM908" s="337"/>
      <c r="AN908" s="337"/>
      <c r="AO908" s="337"/>
      <c r="AP908" s="337"/>
      <c r="AQ908" s="337"/>
      <c r="AR908" s="337"/>
      <c r="AS908" s="337"/>
      <c r="AT908" s="337"/>
      <c r="AU908" s="337"/>
      <c r="AV908" s="337"/>
      <c r="AW908" s="337"/>
      <c r="AX908" s="337"/>
      <c r="AY908" s="337"/>
      <c r="AZ908" s="337"/>
      <c r="BA908" s="337"/>
      <c r="BB908" s="337"/>
      <c r="BC908" s="337"/>
      <c r="BD908" s="337"/>
      <c r="BE908" s="337"/>
      <c r="BF908" s="337"/>
      <c r="BG908" s="337"/>
      <c r="BH908" s="337"/>
      <c r="BI908" s="337"/>
      <c r="BJ908" s="337"/>
      <c r="BK908" s="337"/>
      <c r="BL908" s="337"/>
      <c r="BM908" s="337"/>
      <c r="BN908" s="337"/>
      <c r="BO908" s="337"/>
      <c r="BP908" s="337"/>
      <c r="BQ908" s="337"/>
      <c r="BR908" s="337"/>
      <c r="BS908" s="337"/>
      <c r="BT908" s="337"/>
      <c r="BU908" s="337"/>
      <c r="BV908" s="337"/>
      <c r="BW908" s="337"/>
      <c r="BX908" s="337"/>
      <c r="BY908" s="337"/>
      <c r="BZ908" s="337"/>
      <c r="CA908" s="337"/>
      <c r="CB908" s="337"/>
      <c r="CC908" s="337"/>
      <c r="CD908" s="337"/>
      <c r="CE908" s="337"/>
      <c r="CF908" s="337"/>
      <c r="CG908" s="337"/>
      <c r="CH908" s="337"/>
      <c r="CI908" s="337"/>
      <c r="CJ908" s="337"/>
      <c r="CK908" s="337"/>
      <c r="CL908" s="337"/>
      <c r="CM908" s="337"/>
      <c r="CN908" s="337"/>
      <c r="CO908" s="337"/>
      <c r="CP908" s="337"/>
      <c r="CQ908" s="337"/>
      <c r="CR908" s="337"/>
      <c r="CS908" s="337"/>
      <c r="CT908" s="337"/>
      <c r="CU908" s="337"/>
      <c r="CV908" s="337"/>
      <c r="CW908" s="337"/>
      <c r="CX908" s="337"/>
      <c r="CY908" s="337"/>
      <c r="CZ908" s="337"/>
      <c r="DA908" s="337"/>
      <c r="DB908" s="337"/>
      <c r="DC908" s="337"/>
      <c r="DD908" s="337"/>
      <c r="DE908" s="337"/>
      <c r="DF908" s="337"/>
      <c r="DG908" s="337"/>
      <c r="DH908" s="337"/>
      <c r="DI908" s="337"/>
      <c r="DJ908" s="337"/>
      <c r="DK908" s="337"/>
      <c r="DL908" s="337"/>
      <c r="DM908" s="337"/>
      <c r="DN908" s="337"/>
      <c r="DO908" s="337"/>
      <c r="DP908" s="337"/>
      <c r="DQ908" s="337"/>
      <c r="DR908" s="337"/>
      <c r="DS908" s="337"/>
      <c r="DT908" s="337"/>
      <c r="DU908" s="337"/>
      <c r="DV908" s="337"/>
      <c r="DW908" s="337"/>
      <c r="DX908" s="337"/>
      <c r="DY908" s="337"/>
      <c r="DZ908" s="337"/>
      <c r="EA908" s="337"/>
      <c r="EB908" s="337"/>
      <c r="EC908" s="337"/>
      <c r="ED908" s="337"/>
      <c r="EE908" s="337"/>
      <c r="EF908" s="337"/>
      <c r="EG908" s="337"/>
      <c r="EH908" s="337"/>
      <c r="EI908" s="337"/>
      <c r="EJ908" s="337"/>
      <c r="EK908" s="337"/>
      <c r="EL908" s="337"/>
      <c r="EM908" s="337"/>
      <c r="EN908" s="337"/>
      <c r="EO908" s="337"/>
      <c r="EP908" s="337"/>
      <c r="EQ908" s="337"/>
      <c r="ER908" s="337"/>
      <c r="ES908" s="337"/>
      <c r="ET908" s="337"/>
      <c r="EU908" s="337"/>
      <c r="EV908" s="337"/>
      <c r="EW908" s="337"/>
      <c r="EX908" s="337"/>
      <c r="EY908" s="337"/>
      <c r="EZ908" s="337"/>
      <c r="FA908" s="337"/>
      <c r="FB908" s="337"/>
      <c r="FC908" s="337"/>
      <c r="FD908" s="337"/>
      <c r="FE908" s="337"/>
      <c r="FF908" s="337"/>
      <c r="FG908" s="337"/>
      <c r="FH908" s="337"/>
      <c r="FI908" s="337"/>
      <c r="FJ908" s="337"/>
      <c r="FK908" s="337"/>
      <c r="FL908" s="337"/>
      <c r="FM908" s="337"/>
      <c r="FN908" s="337"/>
      <c r="FO908" s="337"/>
      <c r="FP908" s="337"/>
      <c r="FQ908" s="337"/>
      <c r="FR908" s="337"/>
      <c r="FS908" s="337"/>
      <c r="FT908" s="337"/>
      <c r="FU908" s="337"/>
      <c r="FV908" s="337"/>
      <c r="FW908" s="337"/>
      <c r="FX908" s="337"/>
      <c r="FY908" s="337"/>
      <c r="FZ908" s="337"/>
      <c r="GA908" s="337"/>
      <c r="GB908" s="337"/>
      <c r="GC908" s="337"/>
      <c r="GD908" s="337"/>
      <c r="GE908" s="337"/>
      <c r="GF908" s="337"/>
      <c r="GG908" s="337"/>
      <c r="GH908" s="337"/>
      <c r="GI908" s="337"/>
      <c r="GJ908" s="337"/>
      <c r="GK908" s="337"/>
      <c r="GL908" s="337"/>
      <c r="GM908" s="337"/>
      <c r="GN908" s="337"/>
      <c r="GO908" s="337"/>
      <c r="GP908" s="337"/>
      <c r="GQ908" s="337"/>
      <c r="GR908" s="337"/>
      <c r="GS908" s="337"/>
      <c r="GT908" s="337"/>
      <c r="GU908" s="337"/>
      <c r="GV908" s="337"/>
      <c r="GW908" s="337"/>
      <c r="GX908" s="337"/>
      <c r="GY908" s="337"/>
      <c r="GZ908" s="337"/>
      <c r="HA908" s="337"/>
      <c r="HB908" s="337"/>
      <c r="HC908" s="337"/>
      <c r="HD908" s="337"/>
      <c r="HE908" s="337"/>
      <c r="HF908" s="337"/>
      <c r="HG908" s="337"/>
      <c r="HH908" s="337"/>
      <c r="HI908" s="337"/>
      <c r="HJ908" s="337"/>
      <c r="HK908" s="337"/>
      <c r="HL908" s="337"/>
      <c r="HM908" s="337"/>
      <c r="HN908" s="337"/>
      <c r="HO908" s="337"/>
      <c r="HP908" s="337"/>
      <c r="HQ908" s="337"/>
      <c r="HR908" s="337"/>
      <c r="HS908" s="337"/>
      <c r="HT908" s="337"/>
      <c r="HU908" s="337"/>
      <c r="HV908" s="337"/>
      <c r="HW908" s="337"/>
      <c r="HX908" s="337"/>
      <c r="HY908" s="337"/>
      <c r="HZ908" s="337"/>
      <c r="IA908" s="337"/>
      <c r="IB908" s="337"/>
      <c r="IC908" s="337"/>
      <c r="ID908" s="337"/>
      <c r="IE908" s="337"/>
      <c r="IF908" s="337"/>
      <c r="IG908" s="337"/>
      <c r="IH908" s="337"/>
      <c r="II908" s="337"/>
      <c r="IJ908" s="337"/>
      <c r="IK908" s="337"/>
      <c r="IL908" s="337"/>
      <c r="IM908" s="337"/>
      <c r="IN908" s="337"/>
      <c r="IO908" s="337"/>
      <c r="IP908" s="337"/>
      <c r="IQ908" s="337"/>
      <c r="IR908" s="337"/>
      <c r="IS908" s="337"/>
      <c r="IT908" s="337"/>
      <c r="IU908" s="337"/>
      <c r="IV908" s="337"/>
      <c r="IW908" s="337"/>
      <c r="IX908" s="337"/>
      <c r="IY908" s="337"/>
      <c r="IZ908" s="337"/>
      <c r="JA908" s="337"/>
      <c r="JB908" s="337"/>
      <c r="JC908" s="337"/>
      <c r="JD908" s="337"/>
      <c r="JE908" s="337"/>
      <c r="JF908" s="337"/>
      <c r="JG908" s="337"/>
      <c r="JH908" s="337"/>
      <c r="JI908" s="337"/>
      <c r="JJ908" s="337"/>
      <c r="JK908" s="337"/>
      <c r="JL908" s="337"/>
      <c r="JM908" s="337"/>
      <c r="JN908" s="337"/>
      <c r="JO908" s="337"/>
      <c r="JP908" s="337"/>
      <c r="JQ908" s="337"/>
      <c r="JR908" s="337"/>
      <c r="JS908" s="337"/>
      <c r="JT908" s="337"/>
      <c r="JU908" s="337"/>
      <c r="JV908" s="337"/>
      <c r="JW908" s="337"/>
      <c r="JX908" s="337"/>
      <c r="JY908" s="337"/>
      <c r="JZ908" s="337"/>
      <c r="KA908" s="337"/>
      <c r="KB908" s="337"/>
      <c r="KC908" s="337"/>
      <c r="KD908" s="337"/>
      <c r="KE908" s="337"/>
      <c r="KF908" s="337"/>
      <c r="KG908" s="337"/>
      <c r="KH908" s="337"/>
      <c r="KI908" s="337"/>
      <c r="KJ908" s="337"/>
      <c r="KK908" s="337"/>
      <c r="KL908" s="337"/>
      <c r="KM908" s="337"/>
      <c r="KN908" s="337"/>
      <c r="KO908" s="337"/>
      <c r="KP908" s="337"/>
      <c r="KQ908" s="337"/>
      <c r="KR908" s="337"/>
      <c r="KS908" s="337"/>
      <c r="KT908" s="337"/>
      <c r="KU908" s="337"/>
      <c r="KV908" s="337"/>
      <c r="KW908" s="337"/>
      <c r="KX908" s="337"/>
      <c r="KY908" s="337"/>
      <c r="KZ908" s="337"/>
      <c r="LA908" s="337"/>
      <c r="LB908" s="337"/>
      <c r="LC908" s="337"/>
      <c r="LD908" s="337"/>
      <c r="LE908" s="337"/>
      <c r="LF908" s="337"/>
      <c r="LG908" s="337"/>
      <c r="LH908" s="337"/>
      <c r="LI908" s="337"/>
      <c r="LJ908" s="337"/>
      <c r="LK908" s="337"/>
      <c r="LL908" s="337"/>
      <c r="LM908" s="337"/>
      <c r="LN908" s="337"/>
      <c r="LO908" s="337"/>
      <c r="LP908" s="337"/>
      <c r="LQ908" s="337"/>
      <c r="LR908" s="337"/>
      <c r="LS908" s="337"/>
      <c r="LT908" s="337"/>
      <c r="LU908" s="337"/>
      <c r="LV908" s="337"/>
      <c r="LW908" s="337"/>
      <c r="LX908" s="337"/>
      <c r="LY908" s="337"/>
      <c r="LZ908" s="337"/>
      <c r="MA908" s="337"/>
      <c r="MB908" s="337"/>
      <c r="MC908" s="337"/>
      <c r="MD908" s="337"/>
      <c r="ME908" s="337"/>
      <c r="MF908" s="337"/>
      <c r="MG908" s="337"/>
      <c r="MH908" s="337"/>
      <c r="MI908" s="337"/>
      <c r="MJ908" s="337"/>
      <c r="MK908" s="337"/>
      <c r="ML908" s="337"/>
      <c r="MM908" s="337"/>
      <c r="MN908" s="337"/>
      <c r="MO908" s="337"/>
      <c r="MP908" s="337"/>
      <c r="MQ908" s="337"/>
      <c r="MR908" s="337"/>
      <c r="MS908" s="337"/>
      <c r="MT908" s="337"/>
      <c r="MU908" s="337"/>
      <c r="MV908" s="337"/>
      <c r="MW908" s="337"/>
      <c r="MX908" s="337"/>
      <c r="MY908" s="337"/>
      <c r="MZ908" s="337"/>
      <c r="NA908" s="337"/>
      <c r="NB908" s="337"/>
      <c r="NC908" s="337"/>
      <c r="ND908" s="337"/>
      <c r="NE908" s="337"/>
      <c r="NF908" s="337"/>
      <c r="NG908" s="337"/>
      <c r="NH908" s="337"/>
      <c r="NI908" s="337"/>
      <c r="NJ908" s="337"/>
      <c r="NK908" s="337"/>
      <c r="NL908" s="337"/>
      <c r="NM908" s="337"/>
      <c r="NN908" s="337"/>
      <c r="NO908" s="337"/>
      <c r="NP908" s="337"/>
      <c r="NQ908" s="337"/>
      <c r="NR908" s="337"/>
      <c r="NS908" s="337"/>
      <c r="NT908" s="337"/>
      <c r="NU908" s="337"/>
      <c r="NV908" s="337"/>
      <c r="NW908" s="337"/>
      <c r="NX908" s="337"/>
      <c r="NY908" s="337"/>
      <c r="NZ908" s="337"/>
      <c r="OA908" s="337"/>
      <c r="OB908" s="337"/>
      <c r="OC908" s="337"/>
      <c r="OD908" s="337"/>
      <c r="OE908" s="337"/>
      <c r="OF908" s="337"/>
      <c r="OG908" s="337"/>
      <c r="OH908" s="337"/>
      <c r="OI908" s="337"/>
      <c r="OJ908" s="337"/>
      <c r="OK908" s="337"/>
      <c r="OL908" s="337"/>
      <c r="OM908" s="337"/>
      <c r="ON908" s="337"/>
      <c r="OO908" s="337"/>
      <c r="OP908" s="337"/>
      <c r="OQ908" s="337"/>
      <c r="OR908" s="337"/>
      <c r="OS908" s="337"/>
      <c r="OT908" s="337"/>
      <c r="OU908" s="337"/>
      <c r="OV908" s="337"/>
      <c r="OW908" s="337"/>
      <c r="OX908" s="337"/>
      <c r="OY908" s="337"/>
      <c r="OZ908" s="337"/>
      <c r="PA908" s="337"/>
      <c r="PB908" s="337"/>
      <c r="PC908" s="337"/>
      <c r="PD908" s="337"/>
      <c r="PE908" s="337"/>
      <c r="PF908" s="337"/>
      <c r="PG908" s="337"/>
      <c r="PH908" s="337"/>
      <c r="PI908" s="337"/>
      <c r="PJ908" s="337"/>
      <c r="PK908" s="337"/>
      <c r="PL908" s="337"/>
      <c r="PM908" s="337"/>
      <c r="PN908" s="337"/>
      <c r="PO908" s="337"/>
      <c r="PP908" s="337"/>
      <c r="PQ908" s="337"/>
      <c r="PR908" s="337"/>
      <c r="PS908" s="337"/>
      <c r="PT908" s="337"/>
      <c r="PU908" s="337"/>
      <c r="PV908" s="337"/>
      <c r="PW908" s="337"/>
      <c r="PX908" s="337"/>
      <c r="PY908" s="337"/>
      <c r="PZ908" s="337"/>
      <c r="QA908" s="337"/>
      <c r="QB908" s="337"/>
      <c r="QC908" s="337"/>
      <c r="QD908" s="337"/>
      <c r="QE908" s="337"/>
      <c r="QF908" s="337"/>
      <c r="QG908" s="337"/>
      <c r="QH908" s="337"/>
      <c r="QI908" s="337"/>
      <c r="QJ908" s="337"/>
      <c r="QK908" s="337"/>
      <c r="QL908" s="337"/>
      <c r="QM908" s="337"/>
      <c r="QN908" s="337"/>
      <c r="QO908" s="337"/>
      <c r="QP908" s="337"/>
      <c r="QQ908" s="337"/>
      <c r="QR908" s="337"/>
      <c r="QS908" s="337"/>
      <c r="QT908" s="337"/>
      <c r="QU908" s="337"/>
      <c r="QV908" s="337"/>
      <c r="QW908" s="337"/>
      <c r="QX908" s="337"/>
      <c r="QY908" s="337"/>
      <c r="QZ908" s="337"/>
      <c r="RA908" s="337"/>
      <c r="RB908" s="337"/>
      <c r="RC908" s="337"/>
      <c r="RD908" s="337"/>
      <c r="RE908" s="337"/>
      <c r="RF908" s="337"/>
      <c r="RG908" s="337"/>
      <c r="RH908" s="337"/>
      <c r="RI908" s="337"/>
      <c r="RJ908" s="337"/>
      <c r="RK908" s="337"/>
      <c r="RL908" s="337"/>
      <c r="RM908" s="337"/>
      <c r="RN908" s="337"/>
      <c r="RO908" s="337"/>
      <c r="RP908" s="337"/>
      <c r="RQ908" s="337"/>
      <c r="RR908" s="337"/>
      <c r="RS908" s="337"/>
      <c r="RT908" s="337"/>
      <c r="RU908" s="337"/>
      <c r="RV908" s="337"/>
      <c r="RW908" s="337"/>
      <c r="RX908" s="337"/>
      <c r="RY908" s="337"/>
      <c r="RZ908" s="337"/>
      <c r="SA908" s="337"/>
      <c r="SB908" s="337"/>
      <c r="SC908" s="337"/>
      <c r="SD908" s="337"/>
      <c r="SE908" s="337"/>
      <c r="SF908" s="337"/>
      <c r="SG908" s="337"/>
      <c r="SH908" s="337"/>
      <c r="SI908" s="337"/>
      <c r="SJ908" s="337"/>
      <c r="SK908" s="337"/>
      <c r="SL908" s="337"/>
      <c r="SM908" s="337"/>
      <c r="SN908" s="337"/>
      <c r="SO908" s="337"/>
      <c r="SP908" s="337"/>
      <c r="SQ908" s="337"/>
      <c r="SR908" s="337"/>
      <c r="SS908" s="337"/>
      <c r="ST908" s="337"/>
      <c r="SU908" s="337"/>
      <c r="SV908" s="337"/>
      <c r="SW908" s="337"/>
      <c r="SX908" s="337"/>
      <c r="SY908" s="337"/>
      <c r="SZ908" s="337"/>
      <c r="TA908" s="337"/>
      <c r="TB908" s="337"/>
      <c r="TC908" s="337"/>
      <c r="TD908" s="337"/>
      <c r="TE908" s="337"/>
      <c r="TF908" s="337"/>
      <c r="TG908" s="337"/>
      <c r="TH908" s="337"/>
      <c r="TI908" s="337"/>
      <c r="TJ908" s="337"/>
      <c r="TK908" s="337"/>
      <c r="TL908" s="337"/>
      <c r="TM908" s="337"/>
      <c r="TN908" s="337"/>
      <c r="TO908" s="337"/>
      <c r="TP908" s="337"/>
      <c r="TQ908" s="337"/>
      <c r="TR908" s="337"/>
      <c r="TS908" s="337"/>
      <c r="TT908" s="337"/>
      <c r="TU908" s="337"/>
      <c r="TV908" s="337"/>
      <c r="TW908" s="337"/>
      <c r="TX908" s="337"/>
      <c r="TY908" s="337"/>
      <c r="TZ908" s="337"/>
      <c r="UA908" s="337"/>
      <c r="UB908" s="337"/>
      <c r="UC908" s="337"/>
      <c r="UD908" s="337"/>
      <c r="UE908" s="337"/>
      <c r="UF908" s="337"/>
      <c r="UG908" s="337"/>
      <c r="UH908" s="337"/>
      <c r="UI908" s="337"/>
      <c r="UJ908" s="337"/>
      <c r="UK908" s="337"/>
      <c r="UL908" s="337"/>
      <c r="UM908" s="337"/>
      <c r="UN908" s="337"/>
      <c r="UO908" s="337"/>
      <c r="UP908" s="337"/>
      <c r="UQ908" s="337"/>
      <c r="UR908" s="337"/>
      <c r="US908" s="337"/>
      <c r="UT908" s="337"/>
      <c r="UU908" s="337"/>
      <c r="UV908" s="337"/>
      <c r="UW908" s="337"/>
      <c r="UX908" s="337"/>
      <c r="UY908" s="337"/>
      <c r="UZ908" s="337"/>
      <c r="VA908" s="337"/>
      <c r="VB908" s="337"/>
      <c r="VC908" s="337"/>
      <c r="VD908" s="337"/>
      <c r="VE908" s="337"/>
      <c r="VF908" s="337"/>
      <c r="VG908" s="337"/>
      <c r="VH908" s="337"/>
      <c r="VI908" s="337"/>
      <c r="VJ908" s="337"/>
      <c r="VK908" s="337"/>
      <c r="VL908" s="337"/>
      <c r="VM908" s="337"/>
      <c r="VN908" s="337"/>
      <c r="VO908" s="337"/>
      <c r="VP908" s="337"/>
      <c r="VQ908" s="337"/>
      <c r="VR908" s="337"/>
      <c r="VS908" s="337"/>
      <c r="VT908" s="337"/>
      <c r="VU908" s="337"/>
      <c r="VV908" s="337"/>
      <c r="VW908" s="337"/>
      <c r="VX908" s="337"/>
      <c r="VY908" s="337"/>
      <c r="VZ908" s="337"/>
      <c r="WA908" s="337"/>
      <c r="WB908" s="337"/>
      <c r="WC908" s="337"/>
      <c r="WD908" s="337"/>
      <c r="WE908" s="337"/>
      <c r="WF908" s="337"/>
      <c r="WG908" s="337"/>
      <c r="WH908" s="337"/>
      <c r="WI908" s="337"/>
      <c r="WJ908" s="337"/>
      <c r="WK908" s="337"/>
      <c r="WL908" s="337"/>
      <c r="WM908" s="337"/>
      <c r="WN908" s="337"/>
      <c r="WO908" s="337"/>
      <c r="WP908" s="337"/>
      <c r="WQ908" s="337"/>
      <c r="WR908" s="337"/>
      <c r="WS908" s="337"/>
      <c r="WT908" s="337"/>
      <c r="WU908" s="337"/>
      <c r="WV908" s="337"/>
      <c r="WW908" s="337"/>
      <c r="WX908" s="337"/>
      <c r="WY908" s="337"/>
      <c r="WZ908" s="337"/>
      <c r="XA908" s="337"/>
      <c r="XB908" s="337"/>
      <c r="XC908" s="337"/>
      <c r="XD908" s="337"/>
      <c r="XE908" s="337"/>
      <c r="XF908" s="337"/>
      <c r="XG908" s="337"/>
      <c r="XH908" s="337"/>
      <c r="XI908" s="337"/>
      <c r="XJ908" s="337"/>
      <c r="XK908" s="337"/>
      <c r="XL908" s="337"/>
      <c r="XM908" s="337"/>
      <c r="XN908" s="337"/>
      <c r="XO908" s="337"/>
      <c r="XP908" s="337"/>
      <c r="XQ908" s="337"/>
      <c r="XR908" s="337"/>
      <c r="XS908" s="337"/>
      <c r="XT908" s="337"/>
      <c r="XU908" s="337"/>
      <c r="XV908" s="337"/>
      <c r="XW908" s="337"/>
      <c r="XX908" s="337"/>
      <c r="XY908" s="337"/>
      <c r="XZ908" s="337"/>
      <c r="YA908" s="337"/>
      <c r="YB908" s="337"/>
      <c r="YC908" s="337"/>
      <c r="YD908" s="337"/>
      <c r="YE908" s="337"/>
      <c r="YF908" s="337"/>
      <c r="YG908" s="337"/>
      <c r="YH908" s="337"/>
      <c r="YI908" s="337"/>
      <c r="YJ908" s="337"/>
      <c r="YK908" s="337"/>
      <c r="YL908" s="337"/>
      <c r="YM908" s="337"/>
      <c r="YN908" s="337"/>
      <c r="YO908" s="337"/>
      <c r="YP908" s="337"/>
      <c r="YQ908" s="337"/>
      <c r="YR908" s="337"/>
      <c r="YS908" s="337"/>
      <c r="YT908" s="337"/>
      <c r="YU908" s="337"/>
      <c r="YV908" s="337"/>
      <c r="YW908" s="337"/>
      <c r="YX908" s="337"/>
      <c r="YY908" s="337"/>
      <c r="YZ908" s="337"/>
      <c r="ZA908" s="337"/>
      <c r="ZB908" s="337"/>
      <c r="ZC908" s="337"/>
      <c r="ZD908" s="337"/>
      <c r="ZE908" s="337"/>
      <c r="ZF908" s="337"/>
      <c r="ZG908" s="337"/>
      <c r="ZH908" s="337"/>
      <c r="ZI908" s="337"/>
      <c r="ZJ908" s="337"/>
      <c r="ZK908" s="337"/>
      <c r="ZL908" s="337"/>
      <c r="ZM908" s="337"/>
      <c r="ZN908" s="337"/>
      <c r="ZO908" s="337"/>
      <c r="ZP908" s="337"/>
      <c r="ZQ908" s="337"/>
      <c r="ZR908" s="337"/>
      <c r="ZS908" s="337"/>
      <c r="ZT908" s="337"/>
      <c r="ZU908" s="337"/>
      <c r="ZV908" s="337"/>
      <c r="ZW908" s="337"/>
      <c r="ZX908" s="337"/>
      <c r="ZY908" s="337"/>
      <c r="ZZ908" s="337"/>
      <c r="AAA908" s="337"/>
      <c r="AAB908" s="337"/>
      <c r="AAC908" s="337"/>
      <c r="AAD908" s="337"/>
      <c r="AAE908" s="337"/>
      <c r="AAF908" s="337"/>
      <c r="AAG908" s="337"/>
      <c r="AAH908" s="337"/>
      <c r="AAI908" s="337"/>
      <c r="AAJ908" s="337"/>
      <c r="AAK908" s="337"/>
      <c r="AAL908" s="337"/>
      <c r="AAM908" s="337"/>
      <c r="AAN908" s="337"/>
      <c r="AAO908" s="337"/>
      <c r="AAP908" s="337"/>
      <c r="AAQ908" s="337"/>
      <c r="AAR908" s="337"/>
      <c r="AAS908" s="337"/>
      <c r="AAT908" s="337"/>
      <c r="AAU908" s="337"/>
      <c r="AAV908" s="337"/>
      <c r="AAW908" s="337"/>
      <c r="AAX908" s="337"/>
      <c r="AAY908" s="337"/>
      <c r="AAZ908" s="337"/>
      <c r="ABA908" s="337"/>
      <c r="ABB908" s="337"/>
      <c r="ABC908" s="337"/>
      <c r="ABD908" s="337"/>
      <c r="ABE908" s="337"/>
      <c r="ABF908" s="337"/>
      <c r="ABG908" s="337"/>
      <c r="ABH908" s="337"/>
      <c r="ABI908" s="337"/>
      <c r="ABJ908" s="337"/>
      <c r="ABK908" s="337"/>
      <c r="ABL908" s="337"/>
      <c r="ABM908" s="337"/>
      <c r="ABN908" s="337"/>
      <c r="ABO908" s="337"/>
      <c r="ABP908" s="337"/>
      <c r="ABQ908" s="337"/>
      <c r="ABR908" s="337"/>
      <c r="ABS908" s="337"/>
      <c r="ABT908" s="337"/>
      <c r="ABU908" s="337"/>
      <c r="ABV908" s="337"/>
      <c r="ABW908" s="337"/>
      <c r="ABX908" s="337"/>
      <c r="ABY908" s="337"/>
      <c r="ABZ908" s="337"/>
      <c r="ACA908" s="337"/>
      <c r="ACB908" s="337"/>
      <c r="ACC908" s="337"/>
      <c r="ACD908" s="337"/>
      <c r="ACE908" s="337"/>
      <c r="ACF908" s="337"/>
      <c r="ACG908" s="337"/>
      <c r="ACH908" s="337"/>
      <c r="ACI908" s="337"/>
      <c r="ACJ908" s="337"/>
      <c r="ACK908" s="337"/>
      <c r="ACL908" s="337"/>
      <c r="ACM908" s="337"/>
      <c r="ACN908" s="337"/>
      <c r="ACO908" s="337"/>
      <c r="ACP908" s="337"/>
      <c r="ACQ908" s="337"/>
      <c r="ACR908" s="337"/>
      <c r="ACS908" s="337"/>
      <c r="ACT908" s="337"/>
      <c r="ACU908" s="337"/>
      <c r="ACV908" s="337"/>
      <c r="ACW908" s="337"/>
      <c r="ACX908" s="337"/>
      <c r="ACY908" s="337"/>
      <c r="ACZ908" s="337"/>
      <c r="ADA908" s="337"/>
      <c r="ADB908" s="337"/>
      <c r="ADC908" s="337"/>
      <c r="ADD908" s="337"/>
      <c r="ADE908" s="337"/>
      <c r="ADF908" s="337"/>
      <c r="ADG908" s="337"/>
      <c r="ADH908" s="337"/>
      <c r="ADI908" s="337"/>
      <c r="ADJ908" s="337"/>
      <c r="ADK908" s="337"/>
      <c r="ADL908" s="337"/>
      <c r="ADM908" s="337"/>
      <c r="ADN908" s="337"/>
      <c r="ADO908" s="337"/>
      <c r="ADP908" s="337"/>
      <c r="ADQ908" s="337"/>
      <c r="ADR908" s="337"/>
      <c r="ADS908" s="337"/>
      <c r="ADT908" s="337"/>
      <c r="ADU908" s="337"/>
      <c r="ADV908" s="337"/>
      <c r="ADW908" s="337"/>
      <c r="ADX908" s="337"/>
      <c r="ADY908" s="337"/>
      <c r="ADZ908" s="337"/>
      <c r="AEA908" s="337"/>
      <c r="AEB908" s="337"/>
      <c r="AEC908" s="337"/>
      <c r="AED908" s="337"/>
      <c r="AEE908" s="337"/>
      <c r="AEF908" s="337"/>
      <c r="AEG908" s="337"/>
      <c r="AEH908" s="337"/>
      <c r="AEI908" s="337"/>
      <c r="AEJ908" s="337"/>
      <c r="AEK908" s="337"/>
      <c r="AEL908" s="337"/>
      <c r="AEM908" s="337"/>
      <c r="AEN908" s="337"/>
      <c r="AEO908" s="337"/>
      <c r="AEP908" s="337"/>
      <c r="AEQ908" s="337"/>
      <c r="AER908" s="337"/>
      <c r="AES908" s="337"/>
      <c r="AET908" s="337"/>
      <c r="AEU908" s="337"/>
      <c r="AEV908" s="337"/>
      <c r="AEW908" s="337"/>
      <c r="AEX908" s="337"/>
      <c r="AEY908" s="337"/>
      <c r="AEZ908" s="337"/>
      <c r="AFA908" s="337"/>
      <c r="AFB908" s="337"/>
      <c r="AFC908" s="337"/>
      <c r="AFD908" s="337"/>
      <c r="AFE908" s="337"/>
      <c r="AFF908" s="337"/>
      <c r="AFG908" s="337"/>
      <c r="AFH908" s="337"/>
      <c r="AFI908" s="337"/>
      <c r="AFJ908" s="337"/>
      <c r="AFK908" s="337"/>
      <c r="AFL908" s="337"/>
      <c r="AFM908" s="337"/>
      <c r="AFN908" s="337"/>
      <c r="AFO908" s="337"/>
      <c r="AFP908" s="337"/>
      <c r="AFQ908" s="337"/>
      <c r="AFR908" s="337"/>
      <c r="AFS908" s="337"/>
      <c r="AFT908" s="337"/>
      <c r="AFU908" s="337"/>
      <c r="AFV908" s="337"/>
      <c r="AFW908" s="337"/>
      <c r="AFX908" s="337"/>
      <c r="AFY908" s="337"/>
      <c r="AFZ908" s="337"/>
      <c r="AGA908" s="337"/>
      <c r="AGB908" s="337"/>
      <c r="AGC908" s="337"/>
      <c r="AGD908" s="337"/>
      <c r="AGE908" s="337"/>
      <c r="AGF908" s="337"/>
      <c r="AGG908" s="337"/>
      <c r="AGH908" s="337"/>
      <c r="AGI908" s="337"/>
      <c r="AGJ908" s="337"/>
      <c r="AGK908" s="337"/>
      <c r="AGL908" s="337"/>
      <c r="AGM908" s="337"/>
      <c r="AGN908" s="337"/>
      <c r="AGO908" s="337"/>
      <c r="AGP908" s="337"/>
      <c r="AGQ908" s="337"/>
      <c r="AGR908" s="337"/>
      <c r="AGS908" s="337"/>
      <c r="AGT908" s="337"/>
      <c r="AGU908" s="337"/>
      <c r="AGV908" s="337"/>
      <c r="AGW908" s="337"/>
      <c r="AGX908" s="337"/>
      <c r="AGY908" s="337"/>
      <c r="AGZ908" s="337"/>
      <c r="AHA908" s="337"/>
      <c r="AHB908" s="337"/>
      <c r="AHC908" s="337"/>
      <c r="AHD908" s="337"/>
      <c r="AHE908" s="337"/>
      <c r="AHF908" s="337"/>
      <c r="AHG908" s="337"/>
      <c r="AHH908" s="337"/>
      <c r="AHI908" s="337"/>
      <c r="AHJ908" s="337"/>
      <c r="AHK908" s="337"/>
      <c r="AHL908" s="337"/>
      <c r="AHM908" s="337"/>
      <c r="AHN908" s="337"/>
      <c r="AHO908" s="337"/>
      <c r="AHP908" s="337"/>
      <c r="AHQ908" s="337"/>
      <c r="AHR908" s="337"/>
      <c r="AHS908" s="337"/>
      <c r="AHT908" s="337"/>
      <c r="AHU908" s="337"/>
      <c r="AHV908" s="337"/>
      <c r="AHW908" s="337"/>
      <c r="AHX908" s="337"/>
      <c r="AHY908" s="337"/>
      <c r="AHZ908" s="337"/>
      <c r="AIA908" s="337"/>
      <c r="AIB908" s="337"/>
      <c r="AIC908" s="337"/>
      <c r="AID908" s="337"/>
      <c r="AIE908" s="337"/>
      <c r="AIF908" s="337"/>
      <c r="AIG908" s="337"/>
      <c r="AIH908" s="337"/>
      <c r="AII908" s="337"/>
      <c r="AIJ908" s="337"/>
      <c r="AIK908" s="337"/>
      <c r="AIL908" s="337"/>
      <c r="AIM908" s="337"/>
      <c r="AIN908" s="337"/>
      <c r="AIO908" s="337"/>
      <c r="AIP908" s="337"/>
      <c r="AIQ908" s="337"/>
      <c r="AIR908" s="337"/>
      <c r="AIS908" s="337"/>
      <c r="AIT908" s="337"/>
      <c r="AIU908" s="337"/>
      <c r="AIV908" s="337"/>
      <c r="AIW908" s="337"/>
      <c r="AIX908" s="337"/>
      <c r="AIY908" s="337"/>
      <c r="AIZ908" s="337"/>
      <c r="AJA908" s="337"/>
      <c r="AJB908" s="337"/>
      <c r="AJC908" s="337"/>
      <c r="AJD908" s="337"/>
      <c r="AJE908" s="337"/>
      <c r="AJF908" s="337"/>
      <c r="AJG908" s="337"/>
      <c r="AJH908" s="337"/>
      <c r="AJI908" s="337"/>
      <c r="AJJ908" s="337"/>
      <c r="AJK908" s="337"/>
      <c r="AJL908" s="337"/>
      <c r="AJM908" s="337"/>
      <c r="AJN908" s="337"/>
      <c r="AJO908" s="337"/>
      <c r="AJP908" s="337"/>
      <c r="AJQ908" s="337"/>
      <c r="AJR908" s="337"/>
      <c r="AJS908" s="337"/>
      <c r="AJT908" s="337"/>
      <c r="AJU908" s="337"/>
      <c r="AJV908" s="337"/>
      <c r="AJW908" s="337"/>
      <c r="AJX908" s="337"/>
      <c r="AJY908" s="337"/>
      <c r="AJZ908" s="337"/>
      <c r="AKA908" s="337"/>
      <c r="AKB908" s="337"/>
      <c r="AKC908" s="337"/>
      <c r="AKD908" s="337"/>
      <c r="AKE908" s="337"/>
      <c r="AKF908" s="337"/>
      <c r="AKG908" s="337"/>
      <c r="AKH908" s="337"/>
      <c r="AKI908" s="337"/>
      <c r="AKJ908" s="337"/>
      <c r="AKK908" s="337"/>
      <c r="AKL908" s="337"/>
      <c r="AKM908" s="337"/>
      <c r="AKN908" s="337"/>
      <c r="AKO908" s="337"/>
      <c r="AKP908" s="337"/>
      <c r="AKQ908" s="337"/>
      <c r="AKR908" s="337"/>
      <c r="AKS908" s="337"/>
      <c r="AKT908" s="337"/>
      <c r="AKU908" s="337"/>
      <c r="AKV908" s="337"/>
      <c r="AKW908" s="337"/>
      <c r="AKX908" s="337"/>
      <c r="AKY908" s="337"/>
      <c r="AKZ908" s="337"/>
      <c r="ALA908" s="337"/>
      <c r="ALB908" s="337"/>
      <c r="ALC908" s="337"/>
      <c r="ALD908" s="337"/>
      <c r="ALE908" s="337"/>
      <c r="ALF908" s="337"/>
      <c r="ALG908" s="337"/>
      <c r="ALH908" s="337"/>
      <c r="ALI908" s="337"/>
      <c r="ALJ908" s="337"/>
      <c r="ALK908" s="337"/>
      <c r="ALL908" s="337"/>
      <c r="ALM908" s="337"/>
      <c r="ALN908" s="337"/>
      <c r="ALO908" s="337"/>
      <c r="ALP908" s="337"/>
      <c r="ALQ908" s="337"/>
      <c r="ALR908" s="337"/>
      <c r="ALS908" s="337"/>
      <c r="ALT908" s="337"/>
      <c r="ALU908" s="337"/>
      <c r="ALV908" s="337"/>
      <c r="ALW908" s="337"/>
      <c r="ALX908" s="337"/>
      <c r="ALY908" s="337"/>
      <c r="ALZ908" s="337"/>
      <c r="AMA908" s="337"/>
      <c r="AMB908" s="337"/>
      <c r="AMC908" s="337"/>
      <c r="AMD908" s="337"/>
      <c r="AME908" s="337"/>
      <c r="AMF908" s="337"/>
      <c r="AMG908" s="337"/>
      <c r="AMH908" s="337"/>
      <c r="AMI908" s="337"/>
      <c r="AMJ908" s="337"/>
      <c r="AMK908" s="337"/>
      <c r="AML908" s="337"/>
      <c r="AMM908" s="337"/>
      <c r="AMN908" s="337"/>
      <c r="AMO908" s="337"/>
      <c r="AMP908" s="337"/>
      <c r="AMQ908" s="337"/>
      <c r="AMR908" s="337"/>
      <c r="AMS908" s="337"/>
      <c r="AMT908" s="337"/>
      <c r="AMU908" s="337"/>
      <c r="AMV908" s="337"/>
      <c r="AMW908" s="337"/>
      <c r="AMX908" s="337"/>
      <c r="AMY908" s="337"/>
      <c r="AMZ908" s="337"/>
      <c r="ANA908" s="337"/>
      <c r="ANB908" s="337"/>
      <c r="ANC908" s="337"/>
      <c r="AND908" s="337"/>
      <c r="ANE908" s="337"/>
      <c r="ANF908" s="337"/>
      <c r="ANG908" s="337"/>
      <c r="ANH908" s="337"/>
      <c r="ANI908" s="337"/>
      <c r="ANJ908" s="337"/>
      <c r="ANK908" s="337"/>
      <c r="ANL908" s="337"/>
      <c r="ANM908" s="337"/>
      <c r="ANN908" s="337"/>
      <c r="ANO908" s="337"/>
      <c r="ANP908" s="337"/>
      <c r="ANQ908" s="337"/>
      <c r="ANR908" s="337"/>
      <c r="ANS908" s="337"/>
      <c r="ANT908" s="337"/>
      <c r="ANU908" s="337"/>
      <c r="ANV908" s="337"/>
      <c r="ANW908" s="337"/>
      <c r="ANX908" s="337"/>
      <c r="ANY908" s="337"/>
      <c r="ANZ908" s="337"/>
      <c r="AOA908" s="337"/>
      <c r="AOB908" s="337"/>
      <c r="AOC908" s="337"/>
      <c r="AOD908" s="337"/>
      <c r="AOE908" s="337"/>
      <c r="AOF908" s="337"/>
      <c r="AOG908" s="337"/>
      <c r="AOH908" s="337"/>
      <c r="AOI908" s="337"/>
      <c r="AOJ908" s="337"/>
      <c r="AOK908" s="337"/>
      <c r="AOL908" s="337"/>
      <c r="AOM908" s="337"/>
      <c r="AON908" s="337"/>
      <c r="AOO908" s="337"/>
      <c r="AOP908" s="337"/>
      <c r="AOQ908" s="337"/>
      <c r="AOR908" s="337"/>
      <c r="AOS908" s="337"/>
      <c r="AOT908" s="337"/>
      <c r="AOU908" s="337"/>
      <c r="AOV908" s="337"/>
      <c r="AOW908" s="337"/>
      <c r="AOX908" s="337"/>
      <c r="AOY908" s="337"/>
      <c r="AOZ908" s="337"/>
      <c r="APA908" s="337"/>
      <c r="APB908" s="337"/>
      <c r="APC908" s="337"/>
      <c r="APD908" s="337"/>
      <c r="APE908" s="337"/>
      <c r="APF908" s="337"/>
      <c r="APG908" s="337"/>
      <c r="APH908" s="337"/>
      <c r="API908" s="337"/>
      <c r="APJ908" s="337"/>
      <c r="APK908" s="337"/>
      <c r="APL908" s="337"/>
      <c r="APM908" s="337"/>
      <c r="APN908" s="337"/>
      <c r="APO908" s="337"/>
      <c r="APP908" s="337"/>
      <c r="APQ908" s="337"/>
      <c r="APR908" s="337"/>
      <c r="APS908" s="337"/>
      <c r="APT908" s="337"/>
      <c r="APU908" s="337"/>
      <c r="APV908" s="337"/>
      <c r="APW908" s="337"/>
      <c r="APX908" s="337"/>
      <c r="APY908" s="337"/>
      <c r="APZ908" s="337"/>
      <c r="AQA908" s="337"/>
      <c r="AQB908" s="337"/>
      <c r="AQC908" s="337"/>
      <c r="AQD908" s="337"/>
      <c r="AQE908" s="337"/>
      <c r="AQF908" s="337"/>
      <c r="AQG908" s="337"/>
      <c r="AQH908" s="337"/>
      <c r="AQI908" s="337"/>
      <c r="AQJ908" s="337"/>
      <c r="AQK908" s="337"/>
      <c r="AQL908" s="337"/>
      <c r="AQM908" s="337"/>
      <c r="AQN908" s="337"/>
      <c r="AQO908" s="337"/>
      <c r="AQP908" s="337"/>
      <c r="AQQ908" s="337"/>
      <c r="AQR908" s="337"/>
      <c r="AQS908" s="337"/>
      <c r="AQT908" s="337"/>
      <c r="AQU908" s="337"/>
      <c r="AQV908" s="337"/>
      <c r="AQW908" s="337"/>
      <c r="AQX908" s="337"/>
      <c r="AQY908" s="337"/>
      <c r="AQZ908" s="337"/>
      <c r="ARA908" s="337"/>
      <c r="ARB908" s="337"/>
      <c r="ARC908" s="337"/>
      <c r="ARD908" s="337"/>
      <c r="ARE908" s="337"/>
      <c r="ARF908" s="337"/>
      <c r="ARG908" s="337"/>
      <c r="ARH908" s="337"/>
      <c r="ARI908" s="337"/>
      <c r="ARJ908" s="337"/>
      <c r="ARK908" s="337"/>
      <c r="ARL908" s="337"/>
      <c r="ARM908" s="337"/>
      <c r="ARN908" s="337"/>
      <c r="ARO908" s="337"/>
      <c r="ARP908" s="337"/>
      <c r="ARQ908" s="337"/>
      <c r="ARR908" s="337"/>
      <c r="ARS908" s="337"/>
      <c r="ART908" s="337"/>
      <c r="ARU908" s="337"/>
      <c r="ARV908" s="337"/>
      <c r="ARW908" s="337"/>
      <c r="ARX908" s="337"/>
      <c r="ARY908" s="337"/>
      <c r="ARZ908" s="337"/>
      <c r="ASA908" s="337"/>
      <c r="ASB908" s="337"/>
      <c r="ASC908" s="337"/>
      <c r="ASD908" s="337"/>
      <c r="ASE908" s="337"/>
      <c r="ASF908" s="337"/>
      <c r="ASG908" s="337"/>
      <c r="ASH908" s="337"/>
      <c r="ASI908" s="337"/>
      <c r="ASJ908" s="337"/>
      <c r="ASK908" s="337"/>
      <c r="ASL908" s="337"/>
      <c r="ASM908" s="337"/>
      <c r="ASN908" s="337"/>
      <c r="ASO908" s="337"/>
      <c r="ASP908" s="337"/>
      <c r="ASQ908" s="337"/>
      <c r="ASR908" s="337"/>
      <c r="ASS908" s="337"/>
      <c r="AST908" s="337"/>
      <c r="ASU908" s="337"/>
      <c r="ASV908" s="337"/>
      <c r="ASW908" s="337"/>
      <c r="ASX908" s="337"/>
      <c r="ASY908" s="337"/>
      <c r="ASZ908" s="337"/>
      <c r="ATA908" s="337"/>
      <c r="ATB908" s="337"/>
      <c r="ATC908" s="337"/>
      <c r="ATD908" s="337"/>
      <c r="ATE908" s="337"/>
      <c r="ATF908" s="337"/>
      <c r="ATG908" s="337"/>
      <c r="ATH908" s="337"/>
      <c r="ATI908" s="337"/>
      <c r="ATJ908" s="337"/>
      <c r="ATK908" s="337"/>
      <c r="ATL908" s="337"/>
      <c r="ATM908" s="337"/>
      <c r="ATN908" s="337"/>
      <c r="ATO908" s="337"/>
      <c r="ATP908" s="337"/>
      <c r="ATQ908" s="337"/>
      <c r="ATR908" s="337"/>
      <c r="ATS908" s="337"/>
      <c r="ATT908" s="337"/>
      <c r="ATU908" s="337"/>
      <c r="ATV908" s="337"/>
      <c r="ATW908" s="337"/>
      <c r="ATX908" s="337"/>
      <c r="ATY908" s="337"/>
      <c r="ATZ908" s="337"/>
      <c r="AUA908" s="337"/>
      <c r="AUB908" s="337"/>
      <c r="AUC908" s="337"/>
      <c r="AUD908" s="337"/>
      <c r="AUE908" s="337"/>
      <c r="AUF908" s="337"/>
      <c r="AUG908" s="337"/>
      <c r="AUH908" s="337"/>
      <c r="AUI908" s="337"/>
      <c r="AUJ908" s="337"/>
      <c r="AUK908" s="337"/>
      <c r="AUL908" s="337"/>
      <c r="AUM908" s="337"/>
      <c r="AUN908" s="337"/>
      <c r="AUO908" s="337"/>
      <c r="AUP908" s="337"/>
      <c r="AUQ908" s="337"/>
      <c r="AUR908" s="337"/>
      <c r="AUS908" s="337"/>
      <c r="AUT908" s="337"/>
      <c r="AUU908" s="337"/>
      <c r="AUV908" s="337"/>
      <c r="AUW908" s="337"/>
      <c r="AUX908" s="337"/>
      <c r="AUY908" s="337"/>
      <c r="AUZ908" s="337"/>
      <c r="AVA908" s="337"/>
      <c r="AVB908" s="337"/>
      <c r="AVC908" s="337"/>
      <c r="AVD908" s="337"/>
      <c r="AVE908" s="337"/>
      <c r="AVF908" s="337"/>
      <c r="AVG908" s="337"/>
      <c r="AVH908" s="337"/>
      <c r="AVI908" s="337"/>
      <c r="AVJ908" s="337"/>
      <c r="AVK908" s="337"/>
      <c r="AVL908" s="337"/>
      <c r="AVM908" s="337"/>
      <c r="AVN908" s="337"/>
      <c r="AVO908" s="337"/>
      <c r="AVP908" s="337"/>
      <c r="AVQ908" s="337"/>
      <c r="AVR908" s="337"/>
      <c r="AVS908" s="337"/>
      <c r="AVT908" s="337"/>
      <c r="AVU908" s="337"/>
      <c r="AVV908" s="337"/>
      <c r="AVW908" s="337"/>
      <c r="AVX908" s="337"/>
      <c r="AVY908" s="337"/>
      <c r="AVZ908" s="337"/>
      <c r="AWA908" s="337"/>
      <c r="AWB908" s="337"/>
      <c r="AWC908" s="337"/>
      <c r="AWD908" s="337"/>
      <c r="AWE908" s="337"/>
      <c r="AWF908" s="337"/>
      <c r="AWG908" s="337"/>
      <c r="AWH908" s="337"/>
      <c r="AWI908" s="337"/>
      <c r="AWJ908" s="337"/>
      <c r="AWK908" s="337"/>
      <c r="AWL908" s="337"/>
      <c r="AWM908" s="337"/>
      <c r="AWN908" s="337"/>
      <c r="AWO908" s="337"/>
      <c r="AWP908" s="337"/>
      <c r="AWQ908" s="337"/>
      <c r="AWR908" s="337"/>
      <c r="AWS908" s="337"/>
      <c r="AWT908" s="337"/>
      <c r="AWU908" s="337"/>
      <c r="AWV908" s="337"/>
      <c r="AWW908" s="337"/>
      <c r="AWX908" s="337"/>
      <c r="AWY908" s="337"/>
      <c r="AWZ908" s="337"/>
      <c r="AXA908" s="337"/>
      <c r="AXB908" s="337"/>
      <c r="AXC908" s="337"/>
      <c r="AXD908" s="337"/>
      <c r="AXE908" s="337"/>
      <c r="AXF908" s="337"/>
      <c r="AXG908" s="337"/>
      <c r="AXH908" s="337"/>
      <c r="AXI908" s="337"/>
      <c r="AXJ908" s="337"/>
      <c r="AXK908" s="337"/>
      <c r="AXL908" s="337"/>
      <c r="AXM908" s="337"/>
      <c r="AXN908" s="337"/>
      <c r="AXO908" s="337"/>
      <c r="AXP908" s="337"/>
      <c r="AXQ908" s="337"/>
      <c r="AXR908" s="337"/>
      <c r="AXS908" s="337"/>
      <c r="AXT908" s="337"/>
      <c r="AXU908" s="337"/>
      <c r="AXV908" s="337"/>
      <c r="AXW908" s="337"/>
      <c r="AXX908" s="337"/>
      <c r="AXY908" s="337"/>
      <c r="AXZ908" s="337"/>
      <c r="AYA908" s="337"/>
      <c r="AYB908" s="337"/>
      <c r="AYC908" s="337"/>
      <c r="AYD908" s="337"/>
      <c r="AYE908" s="337"/>
      <c r="AYF908" s="337"/>
      <c r="AYG908" s="337"/>
      <c r="AYH908" s="337"/>
      <c r="AYI908" s="337"/>
      <c r="AYJ908" s="337"/>
      <c r="AYK908" s="337"/>
      <c r="AYL908" s="337"/>
      <c r="AYM908" s="337"/>
      <c r="AYN908" s="337"/>
      <c r="AYO908" s="337"/>
      <c r="AYP908" s="337"/>
      <c r="AYQ908" s="337"/>
      <c r="AYR908" s="337"/>
      <c r="AYS908" s="337"/>
      <c r="AYT908" s="337"/>
      <c r="AYU908" s="337"/>
      <c r="AYV908" s="337"/>
      <c r="AYW908" s="337"/>
      <c r="AYX908" s="337"/>
      <c r="AYY908" s="337"/>
      <c r="AYZ908" s="337"/>
      <c r="AZA908" s="337"/>
      <c r="AZB908" s="337"/>
      <c r="AZC908" s="337"/>
      <c r="AZD908" s="337"/>
      <c r="AZE908" s="337"/>
      <c r="AZF908" s="337"/>
      <c r="AZG908" s="337"/>
      <c r="AZH908" s="337"/>
      <c r="AZI908" s="337"/>
      <c r="AZJ908" s="337"/>
      <c r="AZK908" s="337"/>
      <c r="AZL908" s="337"/>
      <c r="AZM908" s="337"/>
      <c r="AZN908" s="337"/>
      <c r="AZO908" s="337"/>
      <c r="AZP908" s="337"/>
      <c r="AZQ908" s="337"/>
      <c r="AZR908" s="337"/>
      <c r="AZS908" s="337"/>
      <c r="AZT908" s="337"/>
      <c r="AZU908" s="337"/>
      <c r="AZV908" s="337"/>
      <c r="AZW908" s="337"/>
      <c r="AZX908" s="337"/>
      <c r="AZY908" s="337"/>
      <c r="AZZ908" s="337"/>
      <c r="BAA908" s="337"/>
      <c r="BAB908" s="337"/>
      <c r="BAC908" s="337"/>
      <c r="BAD908" s="337"/>
      <c r="BAE908" s="337"/>
      <c r="BAF908" s="337"/>
      <c r="BAG908" s="337"/>
      <c r="BAH908" s="337"/>
      <c r="BAI908" s="337"/>
      <c r="BAJ908" s="337"/>
      <c r="BAK908" s="337"/>
      <c r="BAL908" s="337"/>
      <c r="BAM908" s="337"/>
      <c r="BAN908" s="337"/>
      <c r="BAO908" s="337"/>
      <c r="BAP908" s="337"/>
      <c r="BAQ908" s="337"/>
      <c r="BAR908" s="337"/>
      <c r="BAS908" s="337"/>
      <c r="BAT908" s="337"/>
      <c r="BAU908" s="337"/>
      <c r="BAV908" s="337"/>
      <c r="BAW908" s="337"/>
      <c r="BAX908" s="337"/>
      <c r="BAY908" s="337"/>
      <c r="BAZ908" s="337"/>
      <c r="BBA908" s="337"/>
      <c r="BBB908" s="337"/>
      <c r="BBC908" s="337"/>
      <c r="BBD908" s="337"/>
      <c r="BBE908" s="337"/>
      <c r="BBF908" s="337"/>
      <c r="BBG908" s="337"/>
      <c r="BBH908" s="337"/>
      <c r="BBI908" s="337"/>
      <c r="BBJ908" s="337"/>
      <c r="BBK908" s="337"/>
      <c r="BBL908" s="337"/>
      <c r="BBM908" s="337"/>
      <c r="BBN908" s="337"/>
      <c r="BBO908" s="337"/>
      <c r="BBP908" s="337"/>
      <c r="BBQ908" s="337"/>
      <c r="BBR908" s="337"/>
      <c r="BBS908" s="337"/>
      <c r="BBT908" s="337"/>
      <c r="BBU908" s="337"/>
      <c r="BBV908" s="337"/>
      <c r="BBW908" s="337"/>
      <c r="BBX908" s="337"/>
      <c r="BBY908" s="337"/>
      <c r="BBZ908" s="337"/>
      <c r="BCA908" s="337"/>
      <c r="BCB908" s="337"/>
      <c r="BCC908" s="337"/>
      <c r="BCD908" s="337"/>
      <c r="BCE908" s="337"/>
      <c r="BCF908" s="337"/>
      <c r="BCG908" s="337"/>
      <c r="BCH908" s="337"/>
      <c r="BCI908" s="337"/>
      <c r="BCJ908" s="337"/>
      <c r="BCK908" s="337"/>
      <c r="BCL908" s="337"/>
      <c r="BCM908" s="337"/>
      <c r="BCN908" s="337"/>
      <c r="BCO908" s="337"/>
      <c r="BCP908" s="337"/>
      <c r="BCQ908" s="337"/>
      <c r="BCR908" s="337"/>
      <c r="BCS908" s="337"/>
      <c r="BCT908" s="337"/>
      <c r="BCU908" s="337"/>
      <c r="BCV908" s="337"/>
      <c r="BCW908" s="337"/>
      <c r="BCX908" s="337"/>
      <c r="BCY908" s="337"/>
      <c r="BCZ908" s="337"/>
      <c r="BDA908" s="337"/>
      <c r="BDB908" s="337"/>
      <c r="BDC908" s="337"/>
      <c r="BDD908" s="337"/>
      <c r="BDE908" s="337"/>
      <c r="BDF908" s="337"/>
      <c r="BDG908" s="337"/>
      <c r="BDH908" s="337"/>
      <c r="BDI908" s="337"/>
      <c r="BDJ908" s="337"/>
      <c r="BDK908" s="337"/>
      <c r="BDL908" s="337"/>
      <c r="BDM908" s="337"/>
      <c r="BDN908" s="337"/>
      <c r="BDO908" s="337"/>
      <c r="BDP908" s="337"/>
      <c r="BDQ908" s="337"/>
      <c r="BDR908" s="337"/>
      <c r="BDS908" s="337"/>
      <c r="BDT908" s="337"/>
      <c r="BDU908" s="337"/>
      <c r="BDV908" s="337"/>
      <c r="BDW908" s="337"/>
      <c r="BDX908" s="337"/>
      <c r="BDY908" s="337"/>
      <c r="BDZ908" s="337"/>
      <c r="BEA908" s="337"/>
      <c r="BEB908" s="337"/>
      <c r="BEC908" s="337"/>
      <c r="BED908" s="337"/>
      <c r="BEE908" s="337"/>
      <c r="BEF908" s="337"/>
      <c r="BEG908" s="337"/>
      <c r="BEH908" s="337"/>
      <c r="BEI908" s="337"/>
      <c r="BEJ908" s="337"/>
      <c r="BEK908" s="337"/>
      <c r="BEL908" s="337"/>
      <c r="BEM908" s="337"/>
      <c r="BEN908" s="337"/>
      <c r="BEO908" s="337"/>
      <c r="BEP908" s="337"/>
      <c r="BEQ908" s="337"/>
      <c r="BER908" s="337"/>
      <c r="BES908" s="337"/>
      <c r="BET908" s="337"/>
      <c r="BEU908" s="337"/>
      <c r="BEV908" s="337"/>
      <c r="BEW908" s="337"/>
      <c r="BEX908" s="337"/>
      <c r="BEY908" s="337"/>
      <c r="BEZ908" s="337"/>
      <c r="BFA908" s="337"/>
      <c r="BFB908" s="337"/>
      <c r="BFC908" s="337"/>
      <c r="BFD908" s="337"/>
      <c r="BFE908" s="337"/>
      <c r="BFF908" s="337"/>
      <c r="BFG908" s="337"/>
      <c r="BFH908" s="337"/>
      <c r="BFI908" s="337"/>
      <c r="BFJ908" s="337"/>
      <c r="BFK908" s="337"/>
      <c r="BFL908" s="337"/>
      <c r="BFM908" s="337"/>
      <c r="BFN908" s="337"/>
      <c r="BFO908" s="337"/>
      <c r="BFP908" s="337"/>
      <c r="BFQ908" s="337"/>
      <c r="BFR908" s="337"/>
      <c r="BFS908" s="337"/>
      <c r="BFT908" s="337"/>
      <c r="BFU908" s="337"/>
      <c r="BFV908" s="337"/>
      <c r="BFW908" s="337"/>
      <c r="BFX908" s="337"/>
      <c r="BFY908" s="337"/>
      <c r="BFZ908" s="337"/>
      <c r="BGA908" s="337"/>
      <c r="BGB908" s="337"/>
      <c r="BGC908" s="337"/>
      <c r="BGD908" s="337"/>
      <c r="BGE908" s="337"/>
      <c r="BGF908" s="337"/>
      <c r="BGG908" s="337"/>
      <c r="BGH908" s="337"/>
      <c r="BGI908" s="337"/>
      <c r="BGJ908" s="337"/>
      <c r="BGK908" s="337"/>
      <c r="BGL908" s="337"/>
      <c r="BGM908" s="337"/>
      <c r="BGN908" s="337"/>
      <c r="BGO908" s="337"/>
      <c r="BGP908" s="337"/>
      <c r="BGQ908" s="337"/>
      <c r="BGR908" s="337"/>
      <c r="BGS908" s="337"/>
      <c r="BGT908" s="337"/>
      <c r="BGU908" s="337"/>
      <c r="BGV908" s="337"/>
      <c r="BGW908" s="337"/>
      <c r="BGX908" s="337"/>
      <c r="BGY908" s="337"/>
      <c r="BGZ908" s="337"/>
      <c r="BHA908" s="337"/>
      <c r="BHB908" s="337"/>
      <c r="BHC908" s="337"/>
      <c r="BHD908" s="337"/>
      <c r="BHE908" s="337"/>
      <c r="BHF908" s="337"/>
      <c r="BHG908" s="337"/>
      <c r="BHH908" s="337"/>
      <c r="BHI908" s="337"/>
      <c r="BHJ908" s="337"/>
      <c r="BHK908" s="337"/>
      <c r="BHL908" s="337"/>
      <c r="BHM908" s="337"/>
      <c r="BHN908" s="337"/>
      <c r="BHO908" s="337"/>
      <c r="BHP908" s="337"/>
      <c r="BHQ908" s="337"/>
      <c r="BHR908" s="337"/>
      <c r="BHS908" s="337"/>
      <c r="BHT908" s="337"/>
      <c r="BHU908" s="337"/>
      <c r="BHV908" s="337"/>
      <c r="BHW908" s="337"/>
      <c r="BHX908" s="337"/>
      <c r="BHY908" s="337"/>
      <c r="BHZ908" s="337"/>
      <c r="BIA908" s="337"/>
      <c r="BIB908" s="337"/>
      <c r="BIC908" s="337"/>
      <c r="BID908" s="337"/>
      <c r="BIE908" s="337"/>
      <c r="BIF908" s="337"/>
      <c r="BIG908" s="337"/>
      <c r="BIH908" s="337"/>
      <c r="BII908" s="337"/>
      <c r="BIJ908" s="337"/>
      <c r="BIK908" s="337"/>
      <c r="BIL908" s="337"/>
      <c r="BIM908" s="337"/>
      <c r="BIN908" s="337"/>
      <c r="BIO908" s="337"/>
      <c r="BIP908" s="337"/>
      <c r="BIQ908" s="337"/>
      <c r="BIR908" s="337"/>
      <c r="BIS908" s="337"/>
      <c r="BIT908" s="337"/>
      <c r="BIU908" s="337"/>
      <c r="BIV908" s="337"/>
      <c r="BIW908" s="337"/>
      <c r="BIX908" s="337"/>
      <c r="BIY908" s="337"/>
      <c r="BIZ908" s="337"/>
      <c r="BJA908" s="337"/>
      <c r="BJB908" s="337"/>
      <c r="BJC908" s="337"/>
      <c r="BJD908" s="337"/>
      <c r="BJE908" s="337"/>
      <c r="BJF908" s="337"/>
      <c r="BJG908" s="337"/>
      <c r="BJH908" s="337"/>
      <c r="BJI908" s="337"/>
      <c r="BJJ908" s="337"/>
      <c r="BJK908" s="337"/>
      <c r="BJL908" s="337"/>
      <c r="BJM908" s="337"/>
      <c r="BJN908" s="337"/>
      <c r="BJO908" s="337"/>
      <c r="BJP908" s="337"/>
      <c r="BJQ908" s="337"/>
      <c r="BJR908" s="337"/>
      <c r="BJS908" s="337"/>
      <c r="BJT908" s="337"/>
      <c r="BJU908" s="337"/>
      <c r="BJV908" s="337"/>
      <c r="BJW908" s="337"/>
      <c r="BJX908" s="337"/>
      <c r="BJY908" s="337"/>
      <c r="BJZ908" s="337"/>
      <c r="BKA908" s="337"/>
      <c r="BKB908" s="337"/>
      <c r="BKC908" s="337"/>
      <c r="BKD908" s="337"/>
      <c r="BKE908" s="337"/>
      <c r="BKF908" s="337"/>
      <c r="BKG908" s="337"/>
      <c r="BKH908" s="337"/>
      <c r="BKI908" s="337"/>
      <c r="BKJ908" s="337"/>
      <c r="BKK908" s="337"/>
      <c r="BKL908" s="337"/>
      <c r="BKM908" s="337"/>
      <c r="BKN908" s="337"/>
      <c r="BKO908" s="337"/>
      <c r="BKP908" s="337"/>
      <c r="BKQ908" s="337"/>
      <c r="BKR908" s="337"/>
      <c r="BKS908" s="337"/>
      <c r="BKT908" s="337"/>
      <c r="BKU908" s="337"/>
      <c r="BKV908" s="337"/>
      <c r="BKW908" s="337"/>
      <c r="BKX908" s="337"/>
      <c r="BKY908" s="337"/>
      <c r="BKZ908" s="337"/>
      <c r="BLA908" s="337"/>
      <c r="BLB908" s="337"/>
      <c r="BLC908" s="337"/>
      <c r="BLD908" s="337"/>
      <c r="BLE908" s="337"/>
      <c r="BLF908" s="337"/>
      <c r="BLG908" s="337"/>
      <c r="BLH908" s="337"/>
      <c r="BLI908" s="337"/>
      <c r="BLJ908" s="337"/>
      <c r="BLK908" s="337"/>
      <c r="BLL908" s="337"/>
      <c r="BLM908" s="337"/>
      <c r="BLN908" s="337"/>
      <c r="BLO908" s="337"/>
      <c r="BLP908" s="337"/>
      <c r="BLQ908" s="337"/>
      <c r="BLR908" s="337"/>
      <c r="BLS908" s="337"/>
      <c r="BLT908" s="337"/>
      <c r="BLU908" s="337"/>
      <c r="BLV908" s="337"/>
      <c r="BLW908" s="337"/>
      <c r="BLX908" s="337"/>
      <c r="BLY908" s="337"/>
      <c r="BLZ908" s="337"/>
      <c r="BMA908" s="337"/>
      <c r="BMB908" s="337"/>
      <c r="BMC908" s="337"/>
      <c r="BMD908" s="337"/>
      <c r="BME908" s="337"/>
      <c r="BMF908" s="337"/>
      <c r="BMG908" s="337"/>
      <c r="BMH908" s="337"/>
      <c r="BMI908" s="337"/>
      <c r="BMJ908" s="337"/>
      <c r="BMK908" s="337"/>
      <c r="BML908" s="337"/>
      <c r="BMM908" s="337"/>
      <c r="BMN908" s="337"/>
      <c r="BMO908" s="337"/>
      <c r="BMP908" s="337"/>
      <c r="BMQ908" s="337"/>
      <c r="BMR908" s="337"/>
      <c r="BMS908" s="337"/>
      <c r="BMT908" s="337"/>
      <c r="BMU908" s="337"/>
      <c r="BMV908" s="337"/>
      <c r="BMW908" s="337"/>
      <c r="BMX908" s="337"/>
      <c r="BMY908" s="337"/>
      <c r="BMZ908" s="337"/>
      <c r="BNA908" s="337"/>
      <c r="BNB908" s="337"/>
      <c r="BNC908" s="337"/>
      <c r="BND908" s="337"/>
      <c r="BNE908" s="337"/>
      <c r="BNF908" s="337"/>
      <c r="BNG908" s="337"/>
      <c r="BNH908" s="337"/>
      <c r="BNI908" s="337"/>
      <c r="BNJ908" s="337"/>
      <c r="BNK908" s="337"/>
      <c r="BNL908" s="337"/>
      <c r="BNM908" s="337"/>
      <c r="BNN908" s="337"/>
      <c r="BNO908" s="337"/>
      <c r="BNP908" s="337"/>
      <c r="BNQ908" s="337"/>
      <c r="BNR908" s="337"/>
      <c r="BNS908" s="337"/>
      <c r="BNT908" s="337"/>
      <c r="BNU908" s="337"/>
      <c r="BNV908" s="337"/>
      <c r="BNW908" s="337"/>
      <c r="BNX908" s="337"/>
      <c r="BNY908" s="337"/>
      <c r="BNZ908" s="337"/>
      <c r="BOA908" s="337"/>
      <c r="BOB908" s="337"/>
      <c r="BOC908" s="337"/>
      <c r="BOD908" s="337"/>
      <c r="BOE908" s="337"/>
      <c r="BOF908" s="337"/>
      <c r="BOG908" s="337"/>
      <c r="BOH908" s="337"/>
      <c r="BOI908" s="337"/>
      <c r="BOJ908" s="337"/>
      <c r="BOK908" s="337"/>
      <c r="BOL908" s="337"/>
      <c r="BOM908" s="337"/>
      <c r="BON908" s="337"/>
      <c r="BOO908" s="337"/>
      <c r="BOP908" s="337"/>
      <c r="BOQ908" s="337"/>
      <c r="BOR908" s="337"/>
      <c r="BOS908" s="337"/>
      <c r="BOT908" s="337"/>
      <c r="BOU908" s="337"/>
      <c r="BOV908" s="337"/>
      <c r="BOW908" s="337"/>
      <c r="BOX908" s="337"/>
      <c r="BOY908" s="337"/>
      <c r="BOZ908" s="337"/>
      <c r="BPA908" s="337"/>
      <c r="BPB908" s="337"/>
      <c r="BPC908" s="337"/>
      <c r="BPD908" s="337"/>
      <c r="BPE908" s="337"/>
      <c r="BPF908" s="337"/>
      <c r="BPG908" s="337"/>
      <c r="BPH908" s="337"/>
      <c r="BPI908" s="337"/>
      <c r="BPJ908" s="337"/>
      <c r="BPK908" s="337"/>
      <c r="BPL908" s="337"/>
      <c r="BPM908" s="337"/>
      <c r="BPN908" s="337"/>
      <c r="BPO908" s="337"/>
      <c r="BPP908" s="337"/>
      <c r="BPQ908" s="337"/>
      <c r="BPR908" s="337"/>
      <c r="BPS908" s="337"/>
      <c r="BPT908" s="337"/>
      <c r="BPU908" s="337"/>
      <c r="BPV908" s="337"/>
      <c r="BPW908" s="337"/>
      <c r="BPX908" s="337"/>
      <c r="BPY908" s="337"/>
      <c r="BPZ908" s="337"/>
      <c r="BQA908" s="337"/>
      <c r="BQB908" s="337"/>
      <c r="BQC908" s="337"/>
      <c r="BQD908" s="337"/>
      <c r="BQE908" s="337"/>
      <c r="BQF908" s="337"/>
      <c r="BQG908" s="337"/>
      <c r="BQH908" s="337"/>
      <c r="BQI908" s="337"/>
      <c r="BQJ908" s="337"/>
      <c r="BQK908" s="337"/>
      <c r="BQL908" s="337"/>
      <c r="BQM908" s="337"/>
      <c r="BQN908" s="337"/>
      <c r="BQO908" s="337"/>
      <c r="BQP908" s="337"/>
      <c r="BQQ908" s="337"/>
      <c r="BQR908" s="337"/>
      <c r="BQS908" s="337"/>
      <c r="BQT908" s="337"/>
      <c r="BQU908" s="337"/>
      <c r="BQV908" s="337"/>
      <c r="BQW908" s="337"/>
      <c r="BQX908" s="337"/>
      <c r="BQY908" s="337"/>
      <c r="BQZ908" s="337"/>
      <c r="BRA908" s="337"/>
      <c r="BRB908" s="337"/>
      <c r="BRC908" s="337"/>
      <c r="BRD908" s="337"/>
      <c r="BRE908" s="337"/>
      <c r="BRF908" s="337"/>
      <c r="BRG908" s="337"/>
      <c r="BRH908" s="337"/>
      <c r="BRI908" s="337"/>
      <c r="BRJ908" s="337"/>
      <c r="BRK908" s="337"/>
      <c r="BRL908" s="337"/>
      <c r="BRM908" s="337"/>
      <c r="BRN908" s="337"/>
      <c r="BRO908" s="337"/>
      <c r="BRP908" s="337"/>
      <c r="BRQ908" s="337"/>
      <c r="BRR908" s="337"/>
      <c r="BRS908" s="337"/>
      <c r="BRT908" s="337"/>
      <c r="BRU908" s="337"/>
      <c r="BRV908" s="337"/>
      <c r="BRW908" s="337"/>
      <c r="BRX908" s="337"/>
      <c r="BRY908" s="337"/>
      <c r="BRZ908" s="337"/>
      <c r="BSA908" s="337"/>
      <c r="BSB908" s="337"/>
      <c r="BSC908" s="337"/>
      <c r="BSD908" s="337"/>
      <c r="BSE908" s="337"/>
      <c r="BSF908" s="337"/>
      <c r="BSG908" s="337"/>
      <c r="BSH908" s="337"/>
      <c r="BSI908" s="337"/>
      <c r="BSJ908" s="337"/>
      <c r="BSK908" s="337"/>
      <c r="BSL908" s="337"/>
      <c r="BSM908" s="337"/>
      <c r="BSN908" s="337"/>
      <c r="BSO908" s="337"/>
      <c r="BSP908" s="337"/>
      <c r="BSQ908" s="337"/>
      <c r="BSR908" s="337"/>
      <c r="BSS908" s="337"/>
      <c r="BST908" s="337"/>
      <c r="BSU908" s="337"/>
      <c r="BSV908" s="337"/>
      <c r="BSW908" s="337"/>
      <c r="BSX908" s="337"/>
      <c r="BSY908" s="337"/>
      <c r="BSZ908" s="337"/>
      <c r="BTA908" s="337"/>
      <c r="BTB908" s="337"/>
      <c r="BTC908" s="337"/>
      <c r="BTD908" s="337"/>
      <c r="BTE908" s="337"/>
      <c r="BTF908" s="337"/>
      <c r="BTG908" s="337"/>
      <c r="BTH908" s="337"/>
      <c r="BTI908" s="337"/>
      <c r="BTJ908" s="337"/>
      <c r="BTK908" s="337"/>
      <c r="BTL908" s="337"/>
      <c r="BTM908" s="337"/>
      <c r="BTN908" s="337"/>
      <c r="BTO908" s="337"/>
      <c r="BTP908" s="337"/>
      <c r="BTQ908" s="337"/>
      <c r="BTR908" s="337"/>
      <c r="BTS908" s="337"/>
      <c r="BTT908" s="337"/>
      <c r="BTU908" s="337"/>
      <c r="BTV908" s="337"/>
      <c r="BTW908" s="337"/>
      <c r="BTX908" s="337"/>
      <c r="BTY908" s="337"/>
      <c r="BTZ908" s="337"/>
      <c r="BUA908" s="337"/>
      <c r="BUB908" s="337"/>
      <c r="BUC908" s="337"/>
      <c r="BUD908" s="337"/>
      <c r="BUE908" s="337"/>
      <c r="BUF908" s="337"/>
      <c r="BUG908" s="337"/>
      <c r="BUH908" s="337"/>
      <c r="BUI908" s="337"/>
      <c r="BUJ908" s="337"/>
      <c r="BUK908" s="337"/>
      <c r="BUL908" s="337"/>
      <c r="BUM908" s="337"/>
      <c r="BUN908" s="337"/>
      <c r="BUO908" s="337"/>
      <c r="BUP908" s="337"/>
      <c r="BUQ908" s="337"/>
      <c r="BUR908" s="337"/>
      <c r="BUS908" s="337"/>
      <c r="BUT908" s="337"/>
      <c r="BUU908" s="337"/>
      <c r="BUV908" s="337"/>
      <c r="BUW908" s="337"/>
      <c r="BUX908" s="337"/>
      <c r="BUY908" s="337"/>
      <c r="BUZ908" s="337"/>
      <c r="BVA908" s="337"/>
      <c r="BVB908" s="337"/>
      <c r="BVC908" s="337"/>
      <c r="BVD908" s="337"/>
      <c r="BVE908" s="337"/>
      <c r="BVF908" s="337"/>
      <c r="BVG908" s="337"/>
      <c r="BVH908" s="337"/>
      <c r="BVI908" s="337"/>
      <c r="BVJ908" s="337"/>
      <c r="BVK908" s="337"/>
      <c r="BVL908" s="337"/>
      <c r="BVM908" s="337"/>
      <c r="BVN908" s="337"/>
      <c r="BVO908" s="337"/>
      <c r="BVP908" s="337"/>
      <c r="BVQ908" s="337"/>
      <c r="BVR908" s="337"/>
      <c r="BVS908" s="337"/>
      <c r="BVT908" s="337"/>
      <c r="BVU908" s="337"/>
      <c r="BVV908" s="337"/>
      <c r="BVW908" s="337"/>
      <c r="BVX908" s="337"/>
      <c r="BVY908" s="337"/>
      <c r="BVZ908" s="337"/>
      <c r="BWA908" s="337"/>
      <c r="BWB908" s="337"/>
      <c r="BWC908" s="337"/>
      <c r="BWD908" s="337"/>
      <c r="BWE908" s="337"/>
      <c r="BWF908" s="337"/>
      <c r="BWG908" s="337"/>
      <c r="BWH908" s="337"/>
      <c r="BWI908" s="337"/>
      <c r="BWJ908" s="337"/>
      <c r="BWK908" s="337"/>
      <c r="BWL908" s="337"/>
      <c r="BWM908" s="337"/>
      <c r="BWN908" s="337"/>
      <c r="BWO908" s="337"/>
      <c r="BWP908" s="337"/>
      <c r="BWQ908" s="337"/>
      <c r="BWR908" s="337"/>
      <c r="BWS908" s="337"/>
      <c r="BWT908" s="337"/>
      <c r="BWU908" s="337"/>
      <c r="BWV908" s="337"/>
      <c r="BWW908" s="337"/>
      <c r="BWX908" s="337"/>
      <c r="BWY908" s="337"/>
      <c r="BWZ908" s="337"/>
      <c r="BXA908" s="337"/>
      <c r="BXB908" s="337"/>
      <c r="BXC908" s="337"/>
      <c r="BXD908" s="337"/>
      <c r="BXE908" s="337"/>
      <c r="BXF908" s="337"/>
      <c r="BXG908" s="337"/>
      <c r="BXH908" s="337"/>
      <c r="BXI908" s="337"/>
      <c r="BXJ908" s="337"/>
      <c r="BXK908" s="337"/>
      <c r="BXL908" s="337"/>
      <c r="BXM908" s="337"/>
      <c r="BXN908" s="337"/>
      <c r="BXO908" s="337"/>
      <c r="BXP908" s="337"/>
      <c r="BXQ908" s="337"/>
      <c r="BXR908" s="337"/>
      <c r="BXS908" s="337"/>
      <c r="BXT908" s="337"/>
      <c r="BXU908" s="337"/>
      <c r="BXV908" s="337"/>
      <c r="BXW908" s="337"/>
      <c r="BXX908" s="337"/>
      <c r="BXY908" s="337"/>
      <c r="BXZ908" s="337"/>
      <c r="BYA908" s="337"/>
      <c r="BYB908" s="337"/>
      <c r="BYC908" s="337"/>
      <c r="BYD908" s="337"/>
      <c r="BYE908" s="337"/>
      <c r="BYF908" s="337"/>
      <c r="BYG908" s="337"/>
      <c r="BYH908" s="337"/>
      <c r="BYI908" s="337"/>
      <c r="BYJ908" s="337"/>
      <c r="BYK908" s="337"/>
      <c r="BYL908" s="337"/>
      <c r="BYM908" s="337"/>
      <c r="BYN908" s="337"/>
      <c r="BYO908" s="337"/>
      <c r="BYP908" s="337"/>
      <c r="BYQ908" s="337"/>
      <c r="BYR908" s="337"/>
      <c r="BYS908" s="337"/>
      <c r="BYT908" s="337"/>
      <c r="BYU908" s="337"/>
      <c r="BYV908" s="337"/>
      <c r="BYW908" s="337"/>
      <c r="BYX908" s="337"/>
      <c r="BYY908" s="337"/>
      <c r="BYZ908" s="337"/>
      <c r="BZA908" s="337"/>
      <c r="BZB908" s="337"/>
      <c r="BZC908" s="337"/>
      <c r="BZD908" s="337"/>
      <c r="BZE908" s="337"/>
      <c r="BZF908" s="337"/>
      <c r="BZG908" s="337"/>
      <c r="BZH908" s="337"/>
      <c r="BZI908" s="337"/>
      <c r="BZJ908" s="337"/>
      <c r="BZK908" s="337"/>
      <c r="BZL908" s="337"/>
      <c r="BZM908" s="337"/>
      <c r="BZN908" s="337"/>
      <c r="BZO908" s="337"/>
      <c r="BZP908" s="337"/>
      <c r="BZQ908" s="337"/>
      <c r="BZR908" s="337"/>
      <c r="BZS908" s="337"/>
      <c r="BZT908" s="337"/>
      <c r="BZU908" s="337"/>
      <c r="BZV908" s="337"/>
      <c r="BZW908" s="337"/>
      <c r="BZX908" s="337"/>
      <c r="BZY908" s="337"/>
      <c r="BZZ908" s="337"/>
      <c r="CAA908" s="337"/>
      <c r="CAB908" s="337"/>
      <c r="CAC908" s="337"/>
      <c r="CAD908" s="337"/>
      <c r="CAE908" s="337"/>
      <c r="CAF908" s="337"/>
      <c r="CAG908" s="337"/>
      <c r="CAH908" s="337"/>
      <c r="CAI908" s="337"/>
      <c r="CAJ908" s="337"/>
      <c r="CAK908" s="337"/>
      <c r="CAL908" s="337"/>
      <c r="CAM908" s="337"/>
      <c r="CAN908" s="337"/>
      <c r="CAO908" s="337"/>
      <c r="CAP908" s="337"/>
      <c r="CAQ908" s="337"/>
      <c r="CAR908" s="337"/>
      <c r="CAS908" s="337"/>
      <c r="CAT908" s="337"/>
      <c r="CAU908" s="337"/>
      <c r="CAV908" s="337"/>
      <c r="CAW908" s="337"/>
      <c r="CAX908" s="337"/>
      <c r="CAY908" s="337"/>
      <c r="CAZ908" s="337"/>
      <c r="CBA908" s="337"/>
      <c r="CBB908" s="337"/>
      <c r="CBC908" s="337"/>
      <c r="CBD908" s="337"/>
      <c r="CBE908" s="337"/>
      <c r="CBF908" s="337"/>
      <c r="CBG908" s="337"/>
      <c r="CBH908" s="337"/>
      <c r="CBI908" s="337"/>
      <c r="CBJ908" s="337"/>
      <c r="CBK908" s="337"/>
      <c r="CBL908" s="337"/>
      <c r="CBM908" s="337"/>
      <c r="CBN908" s="337"/>
      <c r="CBO908" s="337"/>
      <c r="CBP908" s="337"/>
      <c r="CBQ908" s="337"/>
      <c r="CBR908" s="337"/>
      <c r="CBS908" s="337"/>
      <c r="CBT908" s="337"/>
      <c r="CBU908" s="337"/>
      <c r="CBV908" s="337"/>
      <c r="CBW908" s="337"/>
      <c r="CBX908" s="337"/>
      <c r="CBY908" s="337"/>
      <c r="CBZ908" s="337"/>
      <c r="CCA908" s="337"/>
      <c r="CCB908" s="337"/>
      <c r="CCC908" s="337"/>
      <c r="CCD908" s="337"/>
      <c r="CCE908" s="337"/>
      <c r="CCF908" s="337"/>
      <c r="CCG908" s="337"/>
      <c r="CCH908" s="337"/>
      <c r="CCI908" s="337"/>
      <c r="CCJ908" s="337"/>
      <c r="CCK908" s="337"/>
      <c r="CCL908" s="337"/>
      <c r="CCM908" s="337"/>
      <c r="CCN908" s="337"/>
      <c r="CCO908" s="337"/>
      <c r="CCP908" s="337"/>
      <c r="CCQ908" s="337"/>
      <c r="CCR908" s="337"/>
      <c r="CCS908" s="337"/>
      <c r="CCT908" s="337"/>
      <c r="CCU908" s="337"/>
      <c r="CCV908" s="337"/>
      <c r="CCW908" s="337"/>
      <c r="CCX908" s="337"/>
      <c r="CCY908" s="337"/>
      <c r="CCZ908" s="337"/>
      <c r="CDA908" s="337"/>
      <c r="CDB908" s="337"/>
      <c r="CDC908" s="337"/>
      <c r="CDD908" s="337"/>
      <c r="CDE908" s="337"/>
      <c r="CDF908" s="337"/>
      <c r="CDG908" s="337"/>
      <c r="CDH908" s="337"/>
      <c r="CDI908" s="337"/>
      <c r="CDJ908" s="337"/>
      <c r="CDK908" s="337"/>
      <c r="CDL908" s="337"/>
      <c r="CDM908" s="337"/>
      <c r="CDN908" s="337"/>
      <c r="CDO908" s="337"/>
      <c r="CDP908" s="337"/>
      <c r="CDQ908" s="337"/>
      <c r="CDR908" s="337"/>
      <c r="CDS908" s="337"/>
      <c r="CDT908" s="337"/>
      <c r="CDU908" s="337"/>
      <c r="CDV908" s="337"/>
      <c r="CDW908" s="337"/>
      <c r="CDX908" s="337"/>
      <c r="CDY908" s="337"/>
      <c r="CDZ908" s="337"/>
      <c r="CEA908" s="337"/>
      <c r="CEB908" s="337"/>
      <c r="CEC908" s="337"/>
      <c r="CED908" s="337"/>
      <c r="CEE908" s="337"/>
      <c r="CEF908" s="337"/>
      <c r="CEG908" s="337"/>
      <c r="CEH908" s="337"/>
      <c r="CEI908" s="337"/>
      <c r="CEJ908" s="337"/>
      <c r="CEK908" s="337"/>
      <c r="CEL908" s="337"/>
      <c r="CEM908" s="337"/>
      <c r="CEN908" s="337"/>
      <c r="CEO908" s="337"/>
      <c r="CEP908" s="337"/>
      <c r="CEQ908" s="337"/>
      <c r="CER908" s="337"/>
      <c r="CES908" s="337"/>
      <c r="CET908" s="337"/>
      <c r="CEU908" s="337"/>
      <c r="CEV908" s="337"/>
      <c r="CEW908" s="337"/>
      <c r="CEX908" s="337"/>
      <c r="CEY908" s="337"/>
      <c r="CEZ908" s="337"/>
      <c r="CFA908" s="337"/>
      <c r="CFB908" s="337"/>
      <c r="CFC908" s="337"/>
      <c r="CFD908" s="337"/>
      <c r="CFE908" s="337"/>
      <c r="CFF908" s="337"/>
      <c r="CFG908" s="337"/>
      <c r="CFH908" s="337"/>
      <c r="CFI908" s="337"/>
      <c r="CFJ908" s="337"/>
      <c r="CFK908" s="337"/>
      <c r="CFL908" s="337"/>
      <c r="CFM908" s="337"/>
      <c r="CFN908" s="337"/>
      <c r="CFO908" s="337"/>
      <c r="CFP908" s="337"/>
      <c r="CFQ908" s="337"/>
      <c r="CFR908" s="337"/>
      <c r="CFS908" s="337"/>
      <c r="CFT908" s="337"/>
      <c r="CFU908" s="337"/>
      <c r="CFV908" s="337"/>
      <c r="CFW908" s="337"/>
      <c r="CFX908" s="337"/>
      <c r="CFY908" s="337"/>
      <c r="CFZ908" s="337"/>
      <c r="CGA908" s="337"/>
      <c r="CGB908" s="337"/>
      <c r="CGC908" s="337"/>
      <c r="CGD908" s="337"/>
      <c r="CGE908" s="337"/>
      <c r="CGF908" s="337"/>
      <c r="CGG908" s="337"/>
      <c r="CGH908" s="337"/>
      <c r="CGI908" s="337"/>
      <c r="CGJ908" s="337"/>
      <c r="CGK908" s="337"/>
      <c r="CGL908" s="337"/>
      <c r="CGM908" s="337"/>
      <c r="CGN908" s="337"/>
      <c r="CGO908" s="337"/>
      <c r="CGP908" s="337"/>
      <c r="CGQ908" s="337"/>
      <c r="CGR908" s="337"/>
      <c r="CGS908" s="337"/>
      <c r="CGT908" s="337"/>
      <c r="CGU908" s="337"/>
      <c r="CGV908" s="337"/>
      <c r="CGW908" s="337"/>
      <c r="CGX908" s="337"/>
      <c r="CGY908" s="337"/>
      <c r="CGZ908" s="337"/>
      <c r="CHA908" s="337"/>
      <c r="CHB908" s="337"/>
      <c r="CHC908" s="337"/>
      <c r="CHD908" s="337"/>
      <c r="CHE908" s="337"/>
      <c r="CHF908" s="337"/>
      <c r="CHG908" s="337"/>
      <c r="CHH908" s="337"/>
      <c r="CHI908" s="337"/>
      <c r="CHJ908" s="337"/>
      <c r="CHK908" s="337"/>
      <c r="CHL908" s="337"/>
      <c r="CHM908" s="337"/>
      <c r="CHN908" s="337"/>
      <c r="CHO908" s="337"/>
      <c r="CHP908" s="337"/>
      <c r="CHQ908" s="337"/>
      <c r="CHR908" s="337"/>
      <c r="CHS908" s="337"/>
      <c r="CHT908" s="337"/>
      <c r="CHU908" s="337"/>
      <c r="CHV908" s="337"/>
      <c r="CHW908" s="337"/>
      <c r="CHX908" s="337"/>
      <c r="CHY908" s="337"/>
      <c r="CHZ908" s="337"/>
      <c r="CIA908" s="337"/>
      <c r="CIB908" s="337"/>
      <c r="CIC908" s="337"/>
      <c r="CID908" s="337"/>
      <c r="CIE908" s="337"/>
      <c r="CIF908" s="337"/>
      <c r="CIG908" s="337"/>
      <c r="CIH908" s="337"/>
      <c r="CII908" s="337"/>
      <c r="CIJ908" s="337"/>
      <c r="CIK908" s="337"/>
      <c r="CIL908" s="337"/>
      <c r="CIM908" s="337"/>
      <c r="CIN908" s="337"/>
      <c r="CIO908" s="337"/>
      <c r="CIP908" s="337"/>
      <c r="CIQ908" s="337"/>
      <c r="CIR908" s="337"/>
      <c r="CIS908" s="337"/>
      <c r="CIT908" s="337"/>
      <c r="CIU908" s="337"/>
      <c r="CIV908" s="337"/>
      <c r="CIW908" s="337"/>
      <c r="CIX908" s="337"/>
      <c r="CIY908" s="337"/>
      <c r="CIZ908" s="337"/>
      <c r="CJA908" s="337"/>
      <c r="CJB908" s="337"/>
      <c r="CJC908" s="337"/>
      <c r="CJD908" s="337"/>
      <c r="CJE908" s="337"/>
      <c r="CJF908" s="337"/>
      <c r="CJG908" s="337"/>
      <c r="CJH908" s="337"/>
      <c r="CJI908" s="337"/>
      <c r="CJJ908" s="337"/>
      <c r="CJK908" s="337"/>
      <c r="CJL908" s="337"/>
      <c r="CJM908" s="337"/>
      <c r="CJN908" s="337"/>
      <c r="CJO908" s="337"/>
      <c r="CJP908" s="337"/>
      <c r="CJQ908" s="337"/>
      <c r="CJR908" s="337"/>
      <c r="CJS908" s="337"/>
      <c r="CJT908" s="337"/>
      <c r="CJU908" s="337"/>
      <c r="CJV908" s="337"/>
      <c r="CJW908" s="337"/>
      <c r="CJX908" s="337"/>
      <c r="CJY908" s="337"/>
      <c r="CJZ908" s="337"/>
      <c r="CKA908" s="337"/>
      <c r="CKB908" s="337"/>
      <c r="CKC908" s="337"/>
      <c r="CKD908" s="337"/>
      <c r="CKE908" s="337"/>
      <c r="CKF908" s="337"/>
      <c r="CKG908" s="337"/>
      <c r="CKH908" s="337"/>
      <c r="CKI908" s="337"/>
      <c r="CKJ908" s="337"/>
      <c r="CKK908" s="337"/>
      <c r="CKL908" s="337"/>
      <c r="CKM908" s="337"/>
      <c r="CKN908" s="337"/>
      <c r="CKO908" s="337"/>
      <c r="CKP908" s="337"/>
      <c r="CKQ908" s="337"/>
      <c r="CKR908" s="337"/>
      <c r="CKS908" s="337"/>
      <c r="CKT908" s="337"/>
      <c r="CKU908" s="337"/>
      <c r="CKV908" s="337"/>
      <c r="CKW908" s="337"/>
      <c r="CKX908" s="337"/>
      <c r="CKY908" s="337"/>
      <c r="CKZ908" s="337"/>
      <c r="CLA908" s="337"/>
      <c r="CLB908" s="337"/>
      <c r="CLC908" s="337"/>
      <c r="CLD908" s="337"/>
      <c r="CLE908" s="337"/>
      <c r="CLF908" s="337"/>
      <c r="CLG908" s="337"/>
      <c r="CLH908" s="337"/>
      <c r="CLI908" s="337"/>
      <c r="CLJ908" s="337"/>
      <c r="CLK908" s="337"/>
      <c r="CLL908" s="337"/>
      <c r="CLM908" s="337"/>
      <c r="CLN908" s="337"/>
      <c r="CLO908" s="337"/>
      <c r="CLP908" s="337"/>
      <c r="CLQ908" s="337"/>
      <c r="CLR908" s="337"/>
      <c r="CLS908" s="337"/>
      <c r="CLT908" s="337"/>
      <c r="CLU908" s="337"/>
      <c r="CLV908" s="337"/>
      <c r="CLW908" s="337"/>
      <c r="CLX908" s="337"/>
      <c r="CLY908" s="337"/>
      <c r="CLZ908" s="337"/>
      <c r="CMA908" s="337"/>
      <c r="CMB908" s="337"/>
      <c r="CMC908" s="337"/>
      <c r="CMD908" s="337"/>
      <c r="CME908" s="337"/>
      <c r="CMF908" s="337"/>
      <c r="CMG908" s="337"/>
      <c r="CMH908" s="337"/>
      <c r="CMI908" s="337"/>
      <c r="CMJ908" s="337"/>
      <c r="CMK908" s="337"/>
      <c r="CML908" s="337"/>
      <c r="CMM908" s="337"/>
      <c r="CMN908" s="337"/>
      <c r="CMO908" s="337"/>
      <c r="CMP908" s="337"/>
      <c r="CMQ908" s="337"/>
      <c r="CMR908" s="337"/>
      <c r="CMS908" s="337"/>
      <c r="CMT908" s="337"/>
      <c r="CMU908" s="337"/>
      <c r="CMV908" s="337"/>
      <c r="CMW908" s="337"/>
      <c r="CMX908" s="337"/>
      <c r="CMY908" s="337"/>
      <c r="CMZ908" s="337"/>
      <c r="CNA908" s="337"/>
      <c r="CNB908" s="337"/>
      <c r="CNC908" s="337"/>
      <c r="CND908" s="337"/>
      <c r="CNE908" s="337"/>
      <c r="CNF908" s="337"/>
      <c r="CNG908" s="337"/>
      <c r="CNH908" s="337"/>
      <c r="CNI908" s="337"/>
      <c r="CNJ908" s="337"/>
      <c r="CNK908" s="337"/>
      <c r="CNL908" s="337"/>
      <c r="CNM908" s="337"/>
      <c r="CNN908" s="337"/>
      <c r="CNO908" s="337"/>
      <c r="CNP908" s="337"/>
      <c r="CNQ908" s="337"/>
      <c r="CNR908" s="337"/>
      <c r="CNS908" s="337"/>
      <c r="CNT908" s="337"/>
      <c r="CNU908" s="337"/>
      <c r="CNV908" s="337"/>
      <c r="CNW908" s="337"/>
      <c r="CNX908" s="337"/>
      <c r="CNY908" s="337"/>
      <c r="CNZ908" s="337"/>
      <c r="COA908" s="337"/>
      <c r="COB908" s="337"/>
      <c r="COC908" s="337"/>
      <c r="COD908" s="337"/>
      <c r="COE908" s="337"/>
      <c r="COF908" s="337"/>
      <c r="COG908" s="337"/>
      <c r="COH908" s="337"/>
      <c r="COI908" s="337"/>
      <c r="COJ908" s="337"/>
      <c r="COK908" s="337"/>
      <c r="COL908" s="337"/>
      <c r="COM908" s="337"/>
      <c r="CON908" s="337"/>
      <c r="COO908" s="337"/>
      <c r="COP908" s="337"/>
      <c r="COQ908" s="337"/>
      <c r="COR908" s="337"/>
      <c r="COS908" s="337"/>
      <c r="COT908" s="337"/>
      <c r="COU908" s="337"/>
      <c r="COV908" s="337"/>
      <c r="COW908" s="337"/>
      <c r="COX908" s="337"/>
      <c r="COY908" s="337"/>
      <c r="COZ908" s="337"/>
      <c r="CPA908" s="337"/>
      <c r="CPB908" s="337"/>
      <c r="CPC908" s="337"/>
      <c r="CPD908" s="337"/>
      <c r="CPE908" s="337"/>
      <c r="CPF908" s="337"/>
      <c r="CPG908" s="337"/>
      <c r="CPH908" s="337"/>
      <c r="CPI908" s="337"/>
      <c r="CPJ908" s="337"/>
      <c r="CPK908" s="337"/>
      <c r="CPL908" s="337"/>
      <c r="CPM908" s="337"/>
      <c r="CPN908" s="337"/>
      <c r="CPO908" s="337"/>
      <c r="CPP908" s="337"/>
      <c r="CPQ908" s="337"/>
      <c r="CPR908" s="337"/>
      <c r="CPS908" s="337"/>
      <c r="CPT908" s="337"/>
      <c r="CPU908" s="337"/>
      <c r="CPV908" s="337"/>
      <c r="CPW908" s="337"/>
      <c r="CPX908" s="337"/>
      <c r="CPY908" s="337"/>
      <c r="CPZ908" s="337"/>
      <c r="CQA908" s="337"/>
      <c r="CQB908" s="337"/>
      <c r="CQC908" s="337"/>
      <c r="CQD908" s="337"/>
      <c r="CQE908" s="337"/>
      <c r="CQF908" s="337"/>
      <c r="CQG908" s="337"/>
      <c r="CQH908" s="337"/>
      <c r="CQI908" s="337"/>
      <c r="CQJ908" s="337"/>
      <c r="CQK908" s="337"/>
      <c r="CQL908" s="337"/>
      <c r="CQM908" s="337"/>
      <c r="CQN908" s="337"/>
      <c r="CQO908" s="337"/>
      <c r="CQP908" s="337"/>
      <c r="CQQ908" s="337"/>
      <c r="CQR908" s="337"/>
      <c r="CQS908" s="337"/>
      <c r="CQT908" s="337"/>
      <c r="CQU908" s="337"/>
      <c r="CQV908" s="337"/>
      <c r="CQW908" s="337"/>
      <c r="CQX908" s="337"/>
      <c r="CQY908" s="337"/>
      <c r="CQZ908" s="337"/>
      <c r="CRA908" s="337"/>
      <c r="CRB908" s="337"/>
      <c r="CRC908" s="337"/>
      <c r="CRD908" s="337"/>
      <c r="CRE908" s="337"/>
      <c r="CRF908" s="337"/>
      <c r="CRG908" s="337"/>
      <c r="CRH908" s="337"/>
      <c r="CRI908" s="337"/>
      <c r="CRJ908" s="337"/>
      <c r="CRK908" s="337"/>
      <c r="CRL908" s="337"/>
      <c r="CRM908" s="337"/>
      <c r="CRN908" s="337"/>
      <c r="CRO908" s="337"/>
      <c r="CRP908" s="337"/>
      <c r="CRQ908" s="337"/>
      <c r="CRR908" s="337"/>
      <c r="CRS908" s="337"/>
      <c r="CRT908" s="337"/>
      <c r="CRU908" s="337"/>
      <c r="CRV908" s="337"/>
      <c r="CRW908" s="337"/>
      <c r="CRX908" s="337"/>
      <c r="CRY908" s="337"/>
      <c r="CRZ908" s="337"/>
      <c r="CSA908" s="337"/>
      <c r="CSB908" s="337"/>
      <c r="CSC908" s="337"/>
      <c r="CSD908" s="337"/>
      <c r="CSE908" s="337"/>
      <c r="CSF908" s="337"/>
      <c r="CSG908" s="337"/>
      <c r="CSH908" s="337"/>
      <c r="CSI908" s="337"/>
      <c r="CSJ908" s="337"/>
      <c r="CSK908" s="337"/>
      <c r="CSL908" s="337"/>
      <c r="CSM908" s="337"/>
      <c r="CSN908" s="337"/>
      <c r="CSO908" s="337"/>
      <c r="CSP908" s="337"/>
      <c r="CSQ908" s="337"/>
      <c r="CSR908" s="337"/>
      <c r="CSS908" s="337"/>
      <c r="CST908" s="337"/>
      <c r="CSU908" s="337"/>
      <c r="CSV908" s="337"/>
      <c r="CSW908" s="337"/>
      <c r="CSX908" s="337"/>
      <c r="CSY908" s="337"/>
      <c r="CSZ908" s="337"/>
      <c r="CTA908" s="337"/>
      <c r="CTB908" s="337"/>
      <c r="CTC908" s="337"/>
      <c r="CTD908" s="337"/>
      <c r="CTE908" s="337"/>
      <c r="CTF908" s="337"/>
      <c r="CTG908" s="337"/>
      <c r="CTH908" s="337"/>
      <c r="CTI908" s="337"/>
      <c r="CTJ908" s="337"/>
      <c r="CTK908" s="337"/>
      <c r="CTL908" s="337"/>
      <c r="CTM908" s="337"/>
      <c r="CTN908" s="337"/>
      <c r="CTO908" s="337"/>
      <c r="CTP908" s="337"/>
      <c r="CTQ908" s="337"/>
      <c r="CTR908" s="337"/>
      <c r="CTS908" s="337"/>
      <c r="CTT908" s="337"/>
      <c r="CTU908" s="337"/>
      <c r="CTV908" s="337"/>
      <c r="CTW908" s="337"/>
      <c r="CTX908" s="337"/>
      <c r="CTY908" s="337"/>
      <c r="CTZ908" s="337"/>
      <c r="CUA908" s="337"/>
      <c r="CUB908" s="337"/>
      <c r="CUC908" s="337"/>
      <c r="CUD908" s="337"/>
      <c r="CUE908" s="337"/>
      <c r="CUF908" s="337"/>
      <c r="CUG908" s="337"/>
      <c r="CUH908" s="337"/>
      <c r="CUI908" s="337"/>
      <c r="CUJ908" s="337"/>
      <c r="CUK908" s="337"/>
      <c r="CUL908" s="337"/>
      <c r="CUM908" s="337"/>
      <c r="CUN908" s="337"/>
      <c r="CUO908" s="337"/>
      <c r="CUP908" s="337"/>
      <c r="CUQ908" s="337"/>
      <c r="CUR908" s="337"/>
      <c r="CUS908" s="337"/>
      <c r="CUT908" s="337"/>
      <c r="CUU908" s="337"/>
      <c r="CUV908" s="337"/>
      <c r="CUW908" s="337"/>
      <c r="CUX908" s="337"/>
      <c r="CUY908" s="337"/>
      <c r="CUZ908" s="337"/>
      <c r="CVA908" s="337"/>
      <c r="CVB908" s="337"/>
      <c r="CVC908" s="337"/>
      <c r="CVD908" s="337"/>
      <c r="CVE908" s="337"/>
      <c r="CVF908" s="337"/>
      <c r="CVG908" s="337"/>
      <c r="CVH908" s="337"/>
      <c r="CVI908" s="337"/>
      <c r="CVJ908" s="337"/>
      <c r="CVK908" s="337"/>
      <c r="CVL908" s="337"/>
      <c r="CVM908" s="337"/>
      <c r="CVN908" s="337"/>
      <c r="CVO908" s="337"/>
      <c r="CVP908" s="337"/>
      <c r="CVQ908" s="337"/>
      <c r="CVR908" s="337"/>
      <c r="CVS908" s="337"/>
      <c r="CVT908" s="337"/>
      <c r="CVU908" s="337"/>
      <c r="CVV908" s="337"/>
      <c r="CVW908" s="337"/>
      <c r="CVX908" s="337"/>
      <c r="CVY908" s="337"/>
      <c r="CVZ908" s="337"/>
      <c r="CWA908" s="337"/>
      <c r="CWB908" s="337"/>
      <c r="CWC908" s="337"/>
      <c r="CWD908" s="337"/>
      <c r="CWE908" s="337"/>
      <c r="CWF908" s="337"/>
      <c r="CWG908" s="337"/>
      <c r="CWH908" s="337"/>
      <c r="CWI908" s="337"/>
      <c r="CWJ908" s="337"/>
      <c r="CWK908" s="337"/>
      <c r="CWL908" s="337"/>
      <c r="CWM908" s="337"/>
      <c r="CWN908" s="337"/>
      <c r="CWO908" s="337"/>
      <c r="CWP908" s="337"/>
      <c r="CWQ908" s="337"/>
      <c r="CWR908" s="337"/>
      <c r="CWS908" s="337"/>
      <c r="CWT908" s="337"/>
      <c r="CWU908" s="337"/>
      <c r="CWV908" s="337"/>
      <c r="CWW908" s="337"/>
      <c r="CWX908" s="337"/>
      <c r="CWY908" s="337"/>
      <c r="CWZ908" s="337"/>
      <c r="CXA908" s="337"/>
      <c r="CXB908" s="337"/>
      <c r="CXC908" s="337"/>
      <c r="CXD908" s="337"/>
      <c r="CXE908" s="337"/>
      <c r="CXF908" s="337"/>
      <c r="CXG908" s="337"/>
      <c r="CXH908" s="337"/>
      <c r="CXI908" s="337"/>
      <c r="CXJ908" s="337"/>
      <c r="CXK908" s="337"/>
      <c r="CXL908" s="337"/>
      <c r="CXM908" s="337"/>
      <c r="CXN908" s="337"/>
      <c r="CXO908" s="337"/>
      <c r="CXP908" s="337"/>
      <c r="CXQ908" s="337"/>
      <c r="CXR908" s="337"/>
      <c r="CXS908" s="337"/>
      <c r="CXT908" s="337"/>
      <c r="CXU908" s="337"/>
      <c r="CXV908" s="337"/>
      <c r="CXW908" s="337"/>
      <c r="CXX908" s="337"/>
      <c r="CXY908" s="337"/>
      <c r="CXZ908" s="337"/>
      <c r="CYA908" s="337"/>
      <c r="CYB908" s="337"/>
      <c r="CYC908" s="337"/>
      <c r="CYD908" s="337"/>
      <c r="CYE908" s="337"/>
      <c r="CYF908" s="337"/>
      <c r="CYG908" s="337"/>
      <c r="CYH908" s="337"/>
      <c r="CYI908" s="337"/>
      <c r="CYJ908" s="337"/>
      <c r="CYK908" s="337"/>
      <c r="CYL908" s="337"/>
      <c r="CYM908" s="337"/>
      <c r="CYN908" s="337"/>
      <c r="CYO908" s="337"/>
      <c r="CYP908" s="337"/>
      <c r="CYQ908" s="337"/>
      <c r="CYR908" s="337"/>
      <c r="CYS908" s="337"/>
      <c r="CYT908" s="337"/>
      <c r="CYU908" s="337"/>
      <c r="CYV908" s="337"/>
      <c r="CYW908" s="337"/>
      <c r="CYX908" s="337"/>
      <c r="CYY908" s="337"/>
      <c r="CYZ908" s="337"/>
      <c r="CZA908" s="337"/>
      <c r="CZB908" s="337"/>
      <c r="CZC908" s="337"/>
      <c r="CZD908" s="337"/>
      <c r="CZE908" s="337"/>
      <c r="CZF908" s="337"/>
      <c r="CZG908" s="337"/>
      <c r="CZH908" s="337"/>
      <c r="CZI908" s="337"/>
      <c r="CZJ908" s="337"/>
      <c r="CZK908" s="337"/>
      <c r="CZL908" s="337"/>
      <c r="CZM908" s="337"/>
      <c r="CZN908" s="337"/>
      <c r="CZO908" s="337"/>
      <c r="CZP908" s="337"/>
      <c r="CZQ908" s="337"/>
      <c r="CZR908" s="337"/>
      <c r="CZS908" s="337"/>
      <c r="CZT908" s="337"/>
      <c r="CZU908" s="337"/>
      <c r="CZV908" s="337"/>
      <c r="CZW908" s="337"/>
      <c r="CZX908" s="337"/>
      <c r="CZY908" s="337"/>
      <c r="CZZ908" s="337"/>
      <c r="DAA908" s="337"/>
      <c r="DAB908" s="337"/>
      <c r="DAC908" s="337"/>
      <c r="DAD908" s="337"/>
      <c r="DAE908" s="337"/>
      <c r="DAF908" s="337"/>
      <c r="DAG908" s="337"/>
      <c r="DAH908" s="337"/>
      <c r="DAI908" s="337"/>
      <c r="DAJ908" s="337"/>
      <c r="DAK908" s="337"/>
      <c r="DAL908" s="337"/>
      <c r="DAM908" s="337"/>
      <c r="DAN908" s="337"/>
      <c r="DAO908" s="337"/>
      <c r="DAP908" s="337"/>
      <c r="DAQ908" s="337"/>
      <c r="DAR908" s="337"/>
      <c r="DAS908" s="337"/>
      <c r="DAT908" s="337"/>
      <c r="DAU908" s="337"/>
      <c r="DAV908" s="337"/>
      <c r="DAW908" s="337"/>
      <c r="DAX908" s="337"/>
      <c r="DAY908" s="337"/>
      <c r="DAZ908" s="337"/>
      <c r="DBA908" s="337"/>
      <c r="DBB908" s="337"/>
      <c r="DBC908" s="337"/>
      <c r="DBD908" s="337"/>
      <c r="DBE908" s="337"/>
      <c r="DBF908" s="337"/>
      <c r="DBG908" s="337"/>
      <c r="DBH908" s="337"/>
      <c r="DBI908" s="337"/>
      <c r="DBJ908" s="337"/>
      <c r="DBK908" s="337"/>
      <c r="DBL908" s="337"/>
      <c r="DBM908" s="337"/>
      <c r="DBN908" s="337"/>
      <c r="DBO908" s="337"/>
      <c r="DBP908" s="337"/>
      <c r="DBQ908" s="337"/>
      <c r="DBR908" s="337"/>
      <c r="DBS908" s="337"/>
      <c r="DBT908" s="337"/>
      <c r="DBU908" s="337"/>
      <c r="DBV908" s="337"/>
      <c r="DBW908" s="337"/>
      <c r="DBX908" s="337"/>
      <c r="DBY908" s="337"/>
      <c r="DBZ908" s="337"/>
      <c r="DCA908" s="337"/>
      <c r="DCB908" s="337"/>
      <c r="DCC908" s="337"/>
      <c r="DCD908" s="337"/>
      <c r="DCE908" s="337"/>
      <c r="DCF908" s="337"/>
      <c r="DCG908" s="337"/>
      <c r="DCH908" s="337"/>
      <c r="DCI908" s="337"/>
      <c r="DCJ908" s="337"/>
      <c r="DCK908" s="337"/>
      <c r="DCL908" s="337"/>
      <c r="DCM908" s="337"/>
      <c r="DCN908" s="337"/>
      <c r="DCO908" s="337"/>
      <c r="DCP908" s="337"/>
      <c r="DCQ908" s="337"/>
      <c r="DCR908" s="337"/>
      <c r="DCS908" s="337"/>
      <c r="DCT908" s="337"/>
      <c r="DCU908" s="337"/>
      <c r="DCV908" s="337"/>
      <c r="DCW908" s="337"/>
      <c r="DCX908" s="337"/>
      <c r="DCY908" s="337"/>
      <c r="DCZ908" s="337"/>
      <c r="DDA908" s="337"/>
      <c r="DDB908" s="337"/>
      <c r="DDC908" s="337"/>
      <c r="DDD908" s="337"/>
      <c r="DDE908" s="337"/>
      <c r="DDF908" s="337"/>
      <c r="DDG908" s="337"/>
      <c r="DDH908" s="337"/>
      <c r="DDI908" s="337"/>
      <c r="DDJ908" s="337"/>
      <c r="DDK908" s="337"/>
      <c r="DDL908" s="337"/>
      <c r="DDM908" s="337"/>
      <c r="DDN908" s="337"/>
      <c r="DDO908" s="337"/>
      <c r="DDP908" s="337"/>
      <c r="DDQ908" s="337"/>
      <c r="DDR908" s="337"/>
      <c r="DDS908" s="337"/>
      <c r="DDT908" s="337"/>
      <c r="DDU908" s="337"/>
      <c r="DDV908" s="337"/>
      <c r="DDW908" s="337"/>
      <c r="DDX908" s="337"/>
      <c r="DDY908" s="337"/>
      <c r="DDZ908" s="337"/>
      <c r="DEA908" s="337"/>
      <c r="DEB908" s="337"/>
      <c r="DEC908" s="337"/>
      <c r="DED908" s="337"/>
      <c r="DEE908" s="337"/>
      <c r="DEF908" s="337"/>
      <c r="DEG908" s="337"/>
      <c r="DEH908" s="337"/>
      <c r="DEI908" s="337"/>
      <c r="DEJ908" s="337"/>
      <c r="DEK908" s="337"/>
      <c r="DEL908" s="337"/>
      <c r="DEM908" s="337"/>
      <c r="DEN908" s="337"/>
      <c r="DEO908" s="337"/>
      <c r="DEP908" s="337"/>
      <c r="DEQ908" s="337"/>
      <c r="DER908" s="337"/>
      <c r="DES908" s="337"/>
      <c r="DET908" s="337"/>
      <c r="DEU908" s="337"/>
      <c r="DEV908" s="337"/>
      <c r="DEW908" s="337"/>
      <c r="DEX908" s="337"/>
      <c r="DEY908" s="337"/>
      <c r="DEZ908" s="337"/>
      <c r="DFA908" s="337"/>
      <c r="DFB908" s="337"/>
      <c r="DFC908" s="337"/>
      <c r="DFD908" s="337"/>
      <c r="DFE908" s="337"/>
      <c r="DFF908" s="337"/>
      <c r="DFG908" s="337"/>
      <c r="DFH908" s="337"/>
      <c r="DFI908" s="337"/>
      <c r="DFJ908" s="337"/>
      <c r="DFK908" s="337"/>
      <c r="DFL908" s="337"/>
      <c r="DFM908" s="337"/>
      <c r="DFN908" s="337"/>
      <c r="DFO908" s="337"/>
      <c r="DFP908" s="337"/>
      <c r="DFQ908" s="337"/>
      <c r="DFR908" s="337"/>
      <c r="DFS908" s="337"/>
      <c r="DFT908" s="337"/>
      <c r="DFU908" s="337"/>
      <c r="DFV908" s="337"/>
      <c r="DFW908" s="337"/>
      <c r="DFX908" s="337"/>
      <c r="DFY908" s="337"/>
      <c r="DFZ908" s="337"/>
      <c r="DGA908" s="337"/>
      <c r="DGB908" s="337"/>
      <c r="DGC908" s="337"/>
      <c r="DGD908" s="337"/>
      <c r="DGE908" s="337"/>
      <c r="DGF908" s="337"/>
      <c r="DGG908" s="337"/>
      <c r="DGH908" s="337"/>
      <c r="DGI908" s="337"/>
      <c r="DGJ908" s="337"/>
      <c r="DGK908" s="337"/>
      <c r="DGL908" s="337"/>
      <c r="DGM908" s="337"/>
      <c r="DGN908" s="337"/>
      <c r="DGO908" s="337"/>
      <c r="DGP908" s="337"/>
      <c r="DGQ908" s="337"/>
      <c r="DGR908" s="337"/>
      <c r="DGS908" s="337"/>
      <c r="DGT908" s="337"/>
      <c r="DGU908" s="337"/>
      <c r="DGV908" s="337"/>
      <c r="DGW908" s="337"/>
      <c r="DGX908" s="337"/>
      <c r="DGY908" s="337"/>
      <c r="DGZ908" s="337"/>
      <c r="DHA908" s="337"/>
      <c r="DHB908" s="337"/>
      <c r="DHC908" s="337"/>
      <c r="DHD908" s="337"/>
      <c r="DHE908" s="337"/>
      <c r="DHF908" s="337"/>
      <c r="DHG908" s="337"/>
      <c r="DHH908" s="337"/>
      <c r="DHI908" s="337"/>
      <c r="DHJ908" s="337"/>
      <c r="DHK908" s="337"/>
      <c r="DHL908" s="337"/>
      <c r="DHM908" s="337"/>
      <c r="DHN908" s="337"/>
      <c r="DHO908" s="337"/>
      <c r="DHP908" s="337"/>
      <c r="DHQ908" s="337"/>
      <c r="DHR908" s="337"/>
      <c r="DHS908" s="337"/>
      <c r="DHT908" s="337"/>
      <c r="DHU908" s="337"/>
      <c r="DHV908" s="337"/>
      <c r="DHW908" s="337"/>
      <c r="DHX908" s="337"/>
      <c r="DHY908" s="337"/>
      <c r="DHZ908" s="337"/>
      <c r="DIA908" s="337"/>
      <c r="DIB908" s="337"/>
      <c r="DIC908" s="337"/>
      <c r="DID908" s="337"/>
      <c r="DIE908" s="337"/>
      <c r="DIF908" s="337"/>
      <c r="DIG908" s="337"/>
      <c r="DIH908" s="337"/>
      <c r="DII908" s="337"/>
      <c r="DIJ908" s="337"/>
      <c r="DIK908" s="337"/>
      <c r="DIL908" s="337"/>
      <c r="DIM908" s="337"/>
      <c r="DIN908" s="337"/>
      <c r="DIO908" s="337"/>
      <c r="DIP908" s="337"/>
      <c r="DIQ908" s="337"/>
      <c r="DIR908" s="337"/>
      <c r="DIS908" s="337"/>
      <c r="DIT908" s="337"/>
      <c r="DIU908" s="337"/>
      <c r="DIV908" s="337"/>
      <c r="DIW908" s="337"/>
      <c r="DIX908" s="337"/>
      <c r="DIY908" s="337"/>
      <c r="DIZ908" s="337"/>
      <c r="DJA908" s="337"/>
      <c r="DJB908" s="337"/>
      <c r="DJC908" s="337"/>
      <c r="DJD908" s="337"/>
      <c r="DJE908" s="337"/>
      <c r="DJF908" s="337"/>
      <c r="DJG908" s="337"/>
      <c r="DJH908" s="337"/>
      <c r="DJI908" s="337"/>
      <c r="DJJ908" s="337"/>
      <c r="DJK908" s="337"/>
      <c r="DJL908" s="337"/>
      <c r="DJM908" s="337"/>
      <c r="DJN908" s="337"/>
      <c r="DJO908" s="337"/>
      <c r="DJP908" s="337"/>
      <c r="DJQ908" s="337"/>
      <c r="DJR908" s="337"/>
      <c r="DJS908" s="337"/>
      <c r="DJT908" s="337"/>
      <c r="DJU908" s="337"/>
      <c r="DJV908" s="337"/>
      <c r="DJW908" s="337"/>
      <c r="DJX908" s="337"/>
      <c r="DJY908" s="337"/>
      <c r="DJZ908" s="337"/>
      <c r="DKA908" s="337"/>
      <c r="DKB908" s="337"/>
      <c r="DKC908" s="337"/>
      <c r="DKD908" s="337"/>
      <c r="DKE908" s="337"/>
      <c r="DKF908" s="337"/>
      <c r="DKG908" s="337"/>
      <c r="DKH908" s="337"/>
      <c r="DKI908" s="337"/>
      <c r="DKJ908" s="337"/>
      <c r="DKK908" s="337"/>
      <c r="DKL908" s="337"/>
      <c r="DKM908" s="337"/>
      <c r="DKN908" s="337"/>
      <c r="DKO908" s="337"/>
      <c r="DKP908" s="337"/>
      <c r="DKQ908" s="337"/>
      <c r="DKR908" s="337"/>
      <c r="DKS908" s="337"/>
      <c r="DKT908" s="337"/>
      <c r="DKU908" s="337"/>
      <c r="DKV908" s="337"/>
      <c r="DKW908" s="337"/>
      <c r="DKX908" s="337"/>
      <c r="DKY908" s="337"/>
      <c r="DKZ908" s="337"/>
      <c r="DLA908" s="337"/>
      <c r="DLB908" s="337"/>
      <c r="DLC908" s="337"/>
      <c r="DLD908" s="337"/>
      <c r="DLE908" s="337"/>
      <c r="DLF908" s="337"/>
      <c r="DLG908" s="337"/>
      <c r="DLH908" s="337"/>
      <c r="DLI908" s="337"/>
      <c r="DLJ908" s="337"/>
      <c r="DLK908" s="337"/>
      <c r="DLL908" s="337"/>
      <c r="DLM908" s="337"/>
      <c r="DLN908" s="337"/>
      <c r="DLO908" s="337"/>
      <c r="DLP908" s="337"/>
      <c r="DLQ908" s="337"/>
      <c r="DLR908" s="337"/>
      <c r="DLS908" s="337"/>
      <c r="DLT908" s="337"/>
      <c r="DLU908" s="337"/>
      <c r="DLV908" s="337"/>
      <c r="DLW908" s="337"/>
      <c r="DLX908" s="337"/>
      <c r="DLY908" s="337"/>
      <c r="DLZ908" s="337"/>
      <c r="DMA908" s="337"/>
      <c r="DMB908" s="337"/>
      <c r="DMC908" s="337"/>
      <c r="DMD908" s="337"/>
      <c r="DME908" s="337"/>
      <c r="DMF908" s="337"/>
      <c r="DMG908" s="337"/>
      <c r="DMH908" s="337"/>
      <c r="DMI908" s="337"/>
      <c r="DMJ908" s="337"/>
      <c r="DMK908" s="337"/>
      <c r="DML908" s="337"/>
      <c r="DMM908" s="337"/>
      <c r="DMN908" s="337"/>
      <c r="DMO908" s="337"/>
      <c r="DMP908" s="337"/>
      <c r="DMQ908" s="337"/>
      <c r="DMR908" s="337"/>
      <c r="DMS908" s="337"/>
      <c r="DMT908" s="337"/>
      <c r="DMU908" s="337"/>
      <c r="DMV908" s="337"/>
      <c r="DMW908" s="337"/>
      <c r="DMX908" s="337"/>
      <c r="DMY908" s="337"/>
      <c r="DMZ908" s="337"/>
      <c r="DNA908" s="337"/>
      <c r="DNB908" s="337"/>
      <c r="DNC908" s="337"/>
      <c r="DND908" s="337"/>
      <c r="DNE908" s="337"/>
      <c r="DNF908" s="337"/>
      <c r="DNG908" s="337"/>
      <c r="DNH908" s="337"/>
      <c r="DNI908" s="337"/>
      <c r="DNJ908" s="337"/>
      <c r="DNK908" s="337"/>
      <c r="DNL908" s="337"/>
      <c r="DNM908" s="337"/>
      <c r="DNN908" s="337"/>
      <c r="DNO908" s="337"/>
      <c r="DNP908" s="337"/>
      <c r="DNQ908" s="337"/>
      <c r="DNR908" s="337"/>
      <c r="DNS908" s="337"/>
      <c r="DNT908" s="337"/>
      <c r="DNU908" s="337"/>
      <c r="DNV908" s="337"/>
      <c r="DNW908" s="337"/>
      <c r="DNX908" s="337"/>
      <c r="DNY908" s="337"/>
      <c r="DNZ908" s="337"/>
      <c r="DOA908" s="337"/>
      <c r="DOB908" s="337"/>
      <c r="DOC908" s="337"/>
      <c r="DOD908" s="337"/>
      <c r="DOE908" s="337"/>
      <c r="DOF908" s="337"/>
      <c r="DOG908" s="337"/>
      <c r="DOH908" s="337"/>
      <c r="DOI908" s="337"/>
      <c r="DOJ908" s="337"/>
      <c r="DOK908" s="337"/>
      <c r="DOL908" s="337"/>
      <c r="DOM908" s="337"/>
      <c r="DON908" s="337"/>
      <c r="DOO908" s="337"/>
      <c r="DOP908" s="337"/>
      <c r="DOQ908" s="337"/>
      <c r="DOR908" s="337"/>
      <c r="DOS908" s="337"/>
      <c r="DOT908" s="337"/>
      <c r="DOU908" s="337"/>
      <c r="DOV908" s="337"/>
      <c r="DOW908" s="337"/>
      <c r="DOX908" s="337"/>
      <c r="DOY908" s="337"/>
      <c r="DOZ908" s="337"/>
      <c r="DPA908" s="337"/>
      <c r="DPB908" s="337"/>
      <c r="DPC908" s="337"/>
      <c r="DPD908" s="337"/>
      <c r="DPE908" s="337"/>
      <c r="DPF908" s="337"/>
      <c r="DPG908" s="337"/>
      <c r="DPH908" s="337"/>
      <c r="DPI908" s="337"/>
      <c r="DPJ908" s="337"/>
      <c r="DPK908" s="337"/>
      <c r="DPL908" s="337"/>
      <c r="DPM908" s="337"/>
      <c r="DPN908" s="337"/>
      <c r="DPO908" s="337"/>
      <c r="DPP908" s="337"/>
      <c r="DPQ908" s="337"/>
      <c r="DPR908" s="337"/>
      <c r="DPS908" s="337"/>
      <c r="DPT908" s="337"/>
      <c r="DPU908" s="337"/>
      <c r="DPV908" s="337"/>
      <c r="DPW908" s="337"/>
      <c r="DPX908" s="337"/>
      <c r="DPY908" s="337"/>
      <c r="DPZ908" s="337"/>
      <c r="DQA908" s="337"/>
      <c r="DQB908" s="337"/>
      <c r="DQC908" s="337"/>
      <c r="DQD908" s="337"/>
      <c r="DQE908" s="337"/>
      <c r="DQF908" s="337"/>
      <c r="DQG908" s="337"/>
      <c r="DQH908" s="337"/>
      <c r="DQI908" s="337"/>
      <c r="DQJ908" s="337"/>
      <c r="DQK908" s="337"/>
      <c r="DQL908" s="337"/>
      <c r="DQM908" s="337"/>
      <c r="DQN908" s="337"/>
      <c r="DQO908" s="337"/>
      <c r="DQP908" s="337"/>
      <c r="DQQ908" s="337"/>
      <c r="DQR908" s="337"/>
      <c r="DQS908" s="337"/>
      <c r="DQT908" s="337"/>
      <c r="DQU908" s="337"/>
      <c r="DQV908" s="337"/>
      <c r="DQW908" s="337"/>
      <c r="DQX908" s="337"/>
      <c r="DQY908" s="337"/>
      <c r="DQZ908" s="337"/>
      <c r="DRA908" s="337"/>
      <c r="DRB908" s="337"/>
      <c r="DRC908" s="337"/>
      <c r="DRD908" s="337"/>
      <c r="DRE908" s="337"/>
      <c r="DRF908" s="337"/>
      <c r="DRG908" s="337"/>
      <c r="DRH908" s="337"/>
      <c r="DRI908" s="337"/>
      <c r="DRJ908" s="337"/>
      <c r="DRK908" s="337"/>
      <c r="DRL908" s="337"/>
      <c r="DRM908" s="337"/>
      <c r="DRN908" s="337"/>
      <c r="DRO908" s="337"/>
      <c r="DRP908" s="337"/>
      <c r="DRQ908" s="337"/>
      <c r="DRR908" s="337"/>
      <c r="DRS908" s="337"/>
      <c r="DRT908" s="337"/>
      <c r="DRU908" s="337"/>
      <c r="DRV908" s="337"/>
      <c r="DRW908" s="337"/>
      <c r="DRX908" s="337"/>
      <c r="DRY908" s="337"/>
      <c r="DRZ908" s="337"/>
      <c r="DSA908" s="337"/>
      <c r="DSB908" s="337"/>
      <c r="DSC908" s="337"/>
      <c r="DSD908" s="337"/>
      <c r="DSE908" s="337"/>
      <c r="DSF908" s="337"/>
      <c r="DSG908" s="337"/>
      <c r="DSH908" s="337"/>
      <c r="DSI908" s="337"/>
      <c r="DSJ908" s="337"/>
      <c r="DSK908" s="337"/>
      <c r="DSL908" s="337"/>
      <c r="DSM908" s="337"/>
      <c r="DSN908" s="337"/>
      <c r="DSO908" s="337"/>
      <c r="DSP908" s="337"/>
      <c r="DSQ908" s="337"/>
      <c r="DSR908" s="337"/>
      <c r="DSS908" s="337"/>
      <c r="DST908" s="337"/>
      <c r="DSU908" s="337"/>
      <c r="DSV908" s="337"/>
      <c r="DSW908" s="337"/>
      <c r="DSX908" s="337"/>
      <c r="DSY908" s="337"/>
      <c r="DSZ908" s="337"/>
      <c r="DTA908" s="337"/>
      <c r="DTB908" s="337"/>
      <c r="DTC908" s="337"/>
      <c r="DTD908" s="337"/>
      <c r="DTE908" s="337"/>
      <c r="DTF908" s="337"/>
      <c r="DTG908" s="337"/>
      <c r="DTH908" s="337"/>
      <c r="DTI908" s="337"/>
      <c r="DTJ908" s="337"/>
      <c r="DTK908" s="337"/>
      <c r="DTL908" s="337"/>
      <c r="DTM908" s="337"/>
      <c r="DTN908" s="337"/>
      <c r="DTO908" s="337"/>
      <c r="DTP908" s="337"/>
      <c r="DTQ908" s="337"/>
      <c r="DTR908" s="337"/>
      <c r="DTS908" s="337"/>
      <c r="DTT908" s="337"/>
      <c r="DTU908" s="337"/>
      <c r="DTV908" s="337"/>
      <c r="DTW908" s="337"/>
      <c r="DTX908" s="337"/>
      <c r="DTY908" s="337"/>
      <c r="DTZ908" s="337"/>
      <c r="DUA908" s="337"/>
      <c r="DUB908" s="337"/>
      <c r="DUC908" s="337"/>
      <c r="DUD908" s="337"/>
      <c r="DUE908" s="337"/>
      <c r="DUF908" s="337"/>
      <c r="DUG908" s="337"/>
      <c r="DUH908" s="337"/>
      <c r="DUI908" s="337"/>
      <c r="DUJ908" s="337"/>
      <c r="DUK908" s="337"/>
      <c r="DUL908" s="337"/>
      <c r="DUM908" s="337"/>
      <c r="DUN908" s="337"/>
      <c r="DUO908" s="337"/>
      <c r="DUP908" s="337"/>
      <c r="DUQ908" s="337"/>
      <c r="DUR908" s="337"/>
      <c r="DUS908" s="337"/>
      <c r="DUT908" s="337"/>
      <c r="DUU908" s="337"/>
      <c r="DUV908" s="337"/>
      <c r="DUW908" s="337"/>
      <c r="DUX908" s="337"/>
      <c r="DUY908" s="337"/>
      <c r="DUZ908" s="337"/>
      <c r="DVA908" s="337"/>
      <c r="DVB908" s="337"/>
      <c r="DVC908" s="337"/>
      <c r="DVD908" s="337"/>
      <c r="DVE908" s="337"/>
      <c r="DVF908" s="337"/>
      <c r="DVG908" s="337"/>
      <c r="DVH908" s="337"/>
      <c r="DVI908" s="337"/>
      <c r="DVJ908" s="337"/>
      <c r="DVK908" s="337"/>
      <c r="DVL908" s="337"/>
      <c r="DVM908" s="337"/>
      <c r="DVN908" s="337"/>
      <c r="DVO908" s="337"/>
      <c r="DVP908" s="337"/>
      <c r="DVQ908" s="337"/>
      <c r="DVR908" s="337"/>
      <c r="DVS908" s="337"/>
      <c r="DVT908" s="337"/>
      <c r="DVU908" s="337"/>
      <c r="DVV908" s="337"/>
      <c r="DVW908" s="337"/>
      <c r="DVX908" s="337"/>
      <c r="DVY908" s="337"/>
      <c r="DVZ908" s="337"/>
      <c r="DWA908" s="337"/>
      <c r="DWB908" s="337"/>
      <c r="DWC908" s="337"/>
      <c r="DWD908" s="337"/>
      <c r="DWE908" s="337"/>
      <c r="DWF908" s="337"/>
      <c r="DWG908" s="337"/>
      <c r="DWH908" s="337"/>
      <c r="DWI908" s="337"/>
      <c r="DWJ908" s="337"/>
      <c r="DWK908" s="337"/>
      <c r="DWL908" s="337"/>
      <c r="DWM908" s="337"/>
      <c r="DWN908" s="337"/>
      <c r="DWO908" s="337"/>
      <c r="DWP908" s="337"/>
      <c r="DWQ908" s="337"/>
      <c r="DWR908" s="337"/>
      <c r="DWS908" s="337"/>
      <c r="DWT908" s="337"/>
      <c r="DWU908" s="337"/>
      <c r="DWV908" s="337"/>
      <c r="DWW908" s="337"/>
      <c r="DWX908" s="337"/>
      <c r="DWY908" s="337"/>
      <c r="DWZ908" s="337"/>
      <c r="DXA908" s="337"/>
      <c r="DXB908" s="337"/>
      <c r="DXC908" s="337"/>
      <c r="DXD908" s="337"/>
      <c r="DXE908" s="337"/>
      <c r="DXF908" s="337"/>
      <c r="DXG908" s="337"/>
      <c r="DXH908" s="337"/>
      <c r="DXI908" s="337"/>
      <c r="DXJ908" s="337"/>
      <c r="DXK908" s="337"/>
      <c r="DXL908" s="337"/>
      <c r="DXM908" s="337"/>
      <c r="DXN908" s="337"/>
      <c r="DXO908" s="337"/>
      <c r="DXP908" s="337"/>
      <c r="DXQ908" s="337"/>
      <c r="DXR908" s="337"/>
      <c r="DXS908" s="337"/>
      <c r="DXT908" s="337"/>
      <c r="DXU908" s="337"/>
      <c r="DXV908" s="337"/>
      <c r="DXW908" s="337"/>
      <c r="DXX908" s="337"/>
      <c r="DXY908" s="337"/>
      <c r="DXZ908" s="337"/>
      <c r="DYA908" s="337"/>
      <c r="DYB908" s="337"/>
      <c r="DYC908" s="337"/>
      <c r="DYD908" s="337"/>
      <c r="DYE908" s="337"/>
      <c r="DYF908" s="337"/>
      <c r="DYG908" s="337"/>
      <c r="DYH908" s="337"/>
      <c r="DYI908" s="337"/>
      <c r="DYJ908" s="337"/>
      <c r="DYK908" s="337"/>
      <c r="DYL908" s="337"/>
      <c r="DYM908" s="337"/>
      <c r="DYN908" s="337"/>
      <c r="DYO908" s="337"/>
      <c r="DYP908" s="337"/>
      <c r="DYQ908" s="337"/>
      <c r="DYR908" s="337"/>
      <c r="DYS908" s="337"/>
      <c r="DYT908" s="337"/>
      <c r="DYU908" s="337"/>
      <c r="DYV908" s="337"/>
      <c r="DYW908" s="337"/>
      <c r="DYX908" s="337"/>
      <c r="DYY908" s="337"/>
      <c r="DYZ908" s="337"/>
      <c r="DZA908" s="337"/>
      <c r="DZB908" s="337"/>
      <c r="DZC908" s="337"/>
      <c r="DZD908" s="337"/>
      <c r="DZE908" s="337"/>
      <c r="DZF908" s="337"/>
      <c r="DZG908" s="337"/>
      <c r="DZH908" s="337"/>
      <c r="DZI908" s="337"/>
      <c r="DZJ908" s="337"/>
      <c r="DZK908" s="337"/>
      <c r="DZL908" s="337"/>
      <c r="DZM908" s="337"/>
      <c r="DZN908" s="337"/>
      <c r="DZO908" s="337"/>
      <c r="DZP908" s="337"/>
      <c r="DZQ908" s="337"/>
      <c r="DZR908" s="337"/>
      <c r="DZS908" s="337"/>
      <c r="DZT908" s="337"/>
      <c r="DZU908" s="337"/>
      <c r="DZV908" s="337"/>
      <c r="DZW908" s="337"/>
      <c r="DZX908" s="337"/>
      <c r="DZY908" s="337"/>
      <c r="DZZ908" s="337"/>
      <c r="EAA908" s="337"/>
      <c r="EAB908" s="337"/>
      <c r="EAC908" s="337"/>
      <c r="EAD908" s="337"/>
      <c r="EAE908" s="337"/>
      <c r="EAF908" s="337"/>
      <c r="EAG908" s="337"/>
      <c r="EAH908" s="337"/>
      <c r="EAI908" s="337"/>
      <c r="EAJ908" s="337"/>
      <c r="EAK908" s="337"/>
      <c r="EAL908" s="337"/>
      <c r="EAM908" s="337"/>
      <c r="EAN908" s="337"/>
      <c r="EAO908" s="337"/>
      <c r="EAP908" s="337"/>
      <c r="EAQ908" s="337"/>
      <c r="EAR908" s="337"/>
      <c r="EAS908" s="337"/>
      <c r="EAT908" s="337"/>
      <c r="EAU908" s="337"/>
      <c r="EAV908" s="337"/>
      <c r="EAW908" s="337"/>
      <c r="EAX908" s="337"/>
      <c r="EAY908" s="337"/>
      <c r="EAZ908" s="337"/>
      <c r="EBA908" s="337"/>
      <c r="EBB908" s="337"/>
      <c r="EBC908" s="337"/>
      <c r="EBD908" s="337"/>
      <c r="EBE908" s="337"/>
      <c r="EBF908" s="337"/>
      <c r="EBG908" s="337"/>
      <c r="EBH908" s="337"/>
      <c r="EBI908" s="337"/>
      <c r="EBJ908" s="337"/>
      <c r="EBK908" s="337"/>
      <c r="EBL908" s="337"/>
      <c r="EBM908" s="337"/>
      <c r="EBN908" s="337"/>
      <c r="EBO908" s="337"/>
      <c r="EBP908" s="337"/>
      <c r="EBQ908" s="337"/>
      <c r="EBR908" s="337"/>
      <c r="EBS908" s="337"/>
      <c r="EBT908" s="337"/>
      <c r="EBU908" s="337"/>
      <c r="EBV908" s="337"/>
      <c r="EBW908" s="337"/>
      <c r="EBX908" s="337"/>
      <c r="EBY908" s="337"/>
      <c r="EBZ908" s="337"/>
      <c r="ECA908" s="337"/>
      <c r="ECB908" s="337"/>
      <c r="ECC908" s="337"/>
      <c r="ECD908" s="337"/>
      <c r="ECE908" s="337"/>
      <c r="ECF908" s="337"/>
      <c r="ECG908" s="337"/>
      <c r="ECH908" s="337"/>
      <c r="ECI908" s="337"/>
      <c r="ECJ908" s="337"/>
      <c r="ECK908" s="337"/>
      <c r="ECL908" s="337"/>
      <c r="ECM908" s="337"/>
      <c r="ECN908" s="337"/>
      <c r="ECO908" s="337"/>
      <c r="ECP908" s="337"/>
      <c r="ECQ908" s="337"/>
      <c r="ECR908" s="337"/>
      <c r="ECS908" s="337"/>
      <c r="ECT908" s="337"/>
      <c r="ECU908" s="337"/>
      <c r="ECV908" s="337"/>
      <c r="ECW908" s="337"/>
      <c r="ECX908" s="337"/>
      <c r="ECY908" s="337"/>
      <c r="ECZ908" s="337"/>
      <c r="EDA908" s="337"/>
      <c r="EDB908" s="337"/>
      <c r="EDC908" s="337"/>
      <c r="EDD908" s="337"/>
      <c r="EDE908" s="337"/>
      <c r="EDF908" s="337"/>
      <c r="EDG908" s="337"/>
      <c r="EDH908" s="337"/>
      <c r="EDI908" s="337"/>
      <c r="EDJ908" s="337"/>
      <c r="EDK908" s="337"/>
      <c r="EDL908" s="337"/>
      <c r="EDM908" s="337"/>
      <c r="EDN908" s="337"/>
      <c r="EDO908" s="337"/>
      <c r="EDP908" s="337"/>
      <c r="EDQ908" s="337"/>
      <c r="EDR908" s="337"/>
      <c r="EDS908" s="337"/>
      <c r="EDT908" s="337"/>
      <c r="EDU908" s="337"/>
      <c r="EDV908" s="337"/>
      <c r="EDW908" s="337"/>
      <c r="EDX908" s="337"/>
      <c r="EDY908" s="337"/>
      <c r="EDZ908" s="337"/>
      <c r="EEA908" s="337"/>
      <c r="EEB908" s="337"/>
      <c r="EEC908" s="337"/>
      <c r="EED908" s="337"/>
      <c r="EEE908" s="337"/>
      <c r="EEF908" s="337"/>
      <c r="EEG908" s="337"/>
      <c r="EEH908" s="337"/>
      <c r="EEI908" s="337"/>
      <c r="EEJ908" s="337"/>
      <c r="EEK908" s="337"/>
      <c r="EEL908" s="337"/>
      <c r="EEM908" s="337"/>
      <c r="EEN908" s="337"/>
      <c r="EEO908" s="337"/>
      <c r="EEP908" s="337"/>
      <c r="EEQ908" s="337"/>
      <c r="EER908" s="337"/>
      <c r="EES908" s="337"/>
      <c r="EET908" s="337"/>
      <c r="EEU908" s="337"/>
      <c r="EEV908" s="337"/>
      <c r="EEW908" s="337"/>
      <c r="EEX908" s="337"/>
      <c r="EEY908" s="337"/>
      <c r="EEZ908" s="337"/>
      <c r="EFA908" s="337"/>
      <c r="EFB908" s="337"/>
      <c r="EFC908" s="337"/>
      <c r="EFD908" s="337"/>
      <c r="EFE908" s="337"/>
      <c r="EFF908" s="337"/>
      <c r="EFG908" s="337"/>
      <c r="EFH908" s="337"/>
      <c r="EFI908" s="337"/>
      <c r="EFJ908" s="337"/>
      <c r="EFK908" s="337"/>
      <c r="EFL908" s="337"/>
      <c r="EFM908" s="337"/>
      <c r="EFN908" s="337"/>
      <c r="EFO908" s="337"/>
      <c r="EFP908" s="337"/>
      <c r="EFQ908" s="337"/>
      <c r="EFR908" s="337"/>
      <c r="EFS908" s="337"/>
      <c r="EFT908" s="337"/>
      <c r="EFU908" s="337"/>
      <c r="EFV908" s="337"/>
      <c r="EFW908" s="337"/>
      <c r="EFX908" s="337"/>
      <c r="EFY908" s="337"/>
      <c r="EFZ908" s="337"/>
      <c r="EGA908" s="337"/>
      <c r="EGB908" s="337"/>
      <c r="EGC908" s="337"/>
      <c r="EGD908" s="337"/>
      <c r="EGE908" s="337"/>
      <c r="EGF908" s="337"/>
      <c r="EGG908" s="337"/>
      <c r="EGH908" s="337"/>
      <c r="EGI908" s="337"/>
      <c r="EGJ908" s="337"/>
      <c r="EGK908" s="337"/>
      <c r="EGL908" s="337"/>
      <c r="EGM908" s="337"/>
      <c r="EGN908" s="337"/>
      <c r="EGO908" s="337"/>
      <c r="EGP908" s="337"/>
      <c r="EGQ908" s="337"/>
      <c r="EGR908" s="337"/>
      <c r="EGS908" s="337"/>
      <c r="EGT908" s="337"/>
      <c r="EGU908" s="337"/>
      <c r="EGV908" s="337"/>
      <c r="EGW908" s="337"/>
      <c r="EGX908" s="337"/>
      <c r="EGY908" s="337"/>
      <c r="EGZ908" s="337"/>
      <c r="EHA908" s="337"/>
      <c r="EHB908" s="337"/>
      <c r="EHC908" s="337"/>
      <c r="EHD908" s="337"/>
      <c r="EHE908" s="337"/>
      <c r="EHF908" s="337"/>
      <c r="EHG908" s="337"/>
      <c r="EHH908" s="337"/>
      <c r="EHI908" s="337"/>
      <c r="EHJ908" s="337"/>
      <c r="EHK908" s="337"/>
      <c r="EHL908" s="337"/>
      <c r="EHM908" s="337"/>
      <c r="EHN908" s="337"/>
      <c r="EHO908" s="337"/>
      <c r="EHP908" s="337"/>
      <c r="EHQ908" s="337"/>
      <c r="EHR908" s="337"/>
      <c r="EHS908" s="337"/>
      <c r="EHT908" s="337"/>
      <c r="EHU908" s="337"/>
      <c r="EHV908" s="337"/>
      <c r="EHW908" s="337"/>
      <c r="EHX908" s="337"/>
      <c r="EHY908" s="337"/>
      <c r="EHZ908" s="337"/>
      <c r="EIA908" s="337"/>
      <c r="EIB908" s="337"/>
      <c r="EIC908" s="337"/>
      <c r="EID908" s="337"/>
      <c r="EIE908" s="337"/>
      <c r="EIF908" s="337"/>
      <c r="EIG908" s="337"/>
      <c r="EIH908" s="337"/>
      <c r="EII908" s="337"/>
      <c r="EIJ908" s="337"/>
      <c r="EIK908" s="337"/>
      <c r="EIL908" s="337"/>
      <c r="EIM908" s="337"/>
      <c r="EIN908" s="337"/>
      <c r="EIO908" s="337"/>
      <c r="EIP908" s="337"/>
      <c r="EIQ908" s="337"/>
      <c r="EIR908" s="337"/>
      <c r="EIS908" s="337"/>
      <c r="EIT908" s="337"/>
      <c r="EIU908" s="337"/>
      <c r="EIV908" s="337"/>
      <c r="EIW908" s="337"/>
      <c r="EIX908" s="337"/>
      <c r="EIY908" s="337"/>
      <c r="EIZ908" s="337"/>
      <c r="EJA908" s="337"/>
      <c r="EJB908" s="337"/>
      <c r="EJC908" s="337"/>
      <c r="EJD908" s="337"/>
      <c r="EJE908" s="337"/>
      <c r="EJF908" s="337"/>
      <c r="EJG908" s="337"/>
      <c r="EJH908" s="337"/>
      <c r="EJI908" s="337"/>
      <c r="EJJ908" s="337"/>
      <c r="EJK908" s="337"/>
      <c r="EJL908" s="337"/>
      <c r="EJM908" s="337"/>
      <c r="EJN908" s="337"/>
      <c r="EJO908" s="337"/>
      <c r="EJP908" s="337"/>
      <c r="EJQ908" s="337"/>
      <c r="EJR908" s="337"/>
      <c r="EJS908" s="337"/>
      <c r="EJT908" s="337"/>
      <c r="EJU908" s="337"/>
      <c r="EJV908" s="337"/>
      <c r="EJW908" s="337"/>
      <c r="EJX908" s="337"/>
      <c r="EJY908" s="337"/>
      <c r="EJZ908" s="337"/>
      <c r="EKA908" s="337"/>
      <c r="EKB908" s="337"/>
      <c r="EKC908" s="337"/>
      <c r="EKD908" s="337"/>
      <c r="EKE908" s="337"/>
      <c r="EKF908" s="337"/>
      <c r="EKG908" s="337"/>
      <c r="EKH908" s="337"/>
      <c r="EKI908" s="337"/>
      <c r="EKJ908" s="337"/>
      <c r="EKK908" s="337"/>
      <c r="EKL908" s="337"/>
      <c r="EKM908" s="337"/>
      <c r="EKN908" s="337"/>
      <c r="EKO908" s="337"/>
      <c r="EKP908" s="337"/>
      <c r="EKQ908" s="337"/>
      <c r="EKR908" s="337"/>
      <c r="EKS908" s="337"/>
      <c r="EKT908" s="337"/>
      <c r="EKU908" s="337"/>
      <c r="EKV908" s="337"/>
      <c r="EKW908" s="337"/>
      <c r="EKX908" s="337"/>
      <c r="EKY908" s="337"/>
      <c r="EKZ908" s="337"/>
      <c r="ELA908" s="337"/>
      <c r="ELB908" s="337"/>
      <c r="ELC908" s="337"/>
      <c r="ELD908" s="337"/>
      <c r="ELE908" s="337"/>
      <c r="ELF908" s="337"/>
      <c r="ELG908" s="337"/>
      <c r="ELH908" s="337"/>
      <c r="ELI908" s="337"/>
      <c r="ELJ908" s="337"/>
      <c r="ELK908" s="337"/>
      <c r="ELL908" s="337"/>
      <c r="ELM908" s="337"/>
      <c r="ELN908" s="337"/>
      <c r="ELO908" s="337"/>
      <c r="ELP908" s="337"/>
      <c r="ELQ908" s="337"/>
      <c r="ELR908" s="337"/>
      <c r="ELS908" s="337"/>
      <c r="ELT908" s="337"/>
      <c r="ELU908" s="337"/>
      <c r="ELV908" s="337"/>
      <c r="ELW908" s="337"/>
      <c r="ELX908" s="337"/>
      <c r="ELY908" s="337"/>
      <c r="ELZ908" s="337"/>
      <c r="EMA908" s="337"/>
      <c r="EMB908" s="337"/>
      <c r="EMC908" s="337"/>
      <c r="EMD908" s="337"/>
      <c r="EME908" s="337"/>
      <c r="EMF908" s="337"/>
      <c r="EMG908" s="337"/>
      <c r="EMH908" s="337"/>
      <c r="EMI908" s="337"/>
      <c r="EMJ908" s="337"/>
      <c r="EMK908" s="337"/>
      <c r="EML908" s="337"/>
      <c r="EMM908" s="337"/>
      <c r="EMN908" s="337"/>
      <c r="EMO908" s="337"/>
      <c r="EMP908" s="337"/>
      <c r="EMQ908" s="337"/>
      <c r="EMR908" s="337"/>
      <c r="EMS908" s="337"/>
      <c r="EMT908" s="337"/>
      <c r="EMU908" s="337"/>
      <c r="EMV908" s="337"/>
      <c r="EMW908" s="337"/>
      <c r="EMX908" s="337"/>
      <c r="EMY908" s="337"/>
      <c r="EMZ908" s="337"/>
      <c r="ENA908" s="337"/>
      <c r="ENB908" s="337"/>
      <c r="ENC908" s="337"/>
      <c r="END908" s="337"/>
      <c r="ENE908" s="337"/>
      <c r="ENF908" s="337"/>
      <c r="ENG908" s="337"/>
      <c r="ENH908" s="337"/>
      <c r="ENI908" s="337"/>
      <c r="ENJ908" s="337"/>
      <c r="ENK908" s="337"/>
      <c r="ENL908" s="337"/>
      <c r="ENM908" s="337"/>
      <c r="ENN908" s="337"/>
      <c r="ENO908" s="337"/>
      <c r="ENP908" s="337"/>
      <c r="ENQ908" s="337"/>
      <c r="ENR908" s="337"/>
      <c r="ENS908" s="337"/>
      <c r="ENT908" s="337"/>
      <c r="ENU908" s="337"/>
      <c r="ENV908" s="337"/>
      <c r="ENW908" s="337"/>
      <c r="ENX908" s="337"/>
      <c r="ENY908" s="337"/>
      <c r="ENZ908" s="337"/>
      <c r="EOA908" s="337"/>
      <c r="EOB908" s="337"/>
      <c r="EOC908" s="337"/>
      <c r="EOD908" s="337"/>
      <c r="EOE908" s="337"/>
      <c r="EOF908" s="337"/>
      <c r="EOG908" s="337"/>
      <c r="EOH908" s="337"/>
      <c r="EOI908" s="337"/>
      <c r="EOJ908" s="337"/>
      <c r="EOK908" s="337"/>
      <c r="EOL908" s="337"/>
      <c r="EOM908" s="337"/>
      <c r="EON908" s="337"/>
      <c r="EOO908" s="337"/>
      <c r="EOP908" s="337"/>
      <c r="EOQ908" s="337"/>
      <c r="EOR908" s="337"/>
      <c r="EOS908" s="337"/>
      <c r="EOT908" s="337"/>
      <c r="EOU908" s="337"/>
      <c r="EOV908" s="337"/>
      <c r="EOW908" s="337"/>
      <c r="EOX908" s="337"/>
      <c r="EOY908" s="337"/>
      <c r="EOZ908" s="337"/>
      <c r="EPA908" s="337"/>
      <c r="EPB908" s="337"/>
      <c r="EPC908" s="337"/>
      <c r="EPD908" s="337"/>
      <c r="EPE908" s="337"/>
      <c r="EPF908" s="337"/>
      <c r="EPG908" s="337"/>
      <c r="EPH908" s="337"/>
      <c r="EPI908" s="337"/>
      <c r="EPJ908" s="337"/>
      <c r="EPK908" s="337"/>
      <c r="EPL908" s="337"/>
      <c r="EPM908" s="337"/>
      <c r="EPN908" s="337"/>
      <c r="EPO908" s="337"/>
      <c r="EPP908" s="337"/>
      <c r="EPQ908" s="337"/>
      <c r="EPR908" s="337"/>
      <c r="EPS908" s="337"/>
      <c r="EPT908" s="337"/>
      <c r="EPU908" s="337"/>
      <c r="EPV908" s="337"/>
      <c r="EPW908" s="337"/>
      <c r="EPX908" s="337"/>
      <c r="EPY908" s="337"/>
      <c r="EPZ908" s="337"/>
      <c r="EQA908" s="337"/>
      <c r="EQB908" s="337"/>
      <c r="EQC908" s="337"/>
      <c r="EQD908" s="337"/>
      <c r="EQE908" s="337"/>
      <c r="EQF908" s="337"/>
      <c r="EQG908" s="337"/>
      <c r="EQH908" s="337"/>
      <c r="EQI908" s="337"/>
      <c r="EQJ908" s="337"/>
      <c r="EQK908" s="337"/>
      <c r="EQL908" s="337"/>
      <c r="EQM908" s="337"/>
      <c r="EQN908" s="337"/>
      <c r="EQO908" s="337"/>
      <c r="EQP908" s="337"/>
      <c r="EQQ908" s="337"/>
      <c r="EQR908" s="337"/>
      <c r="EQS908" s="337"/>
      <c r="EQT908" s="337"/>
      <c r="EQU908" s="337"/>
      <c r="EQV908" s="337"/>
      <c r="EQW908" s="337"/>
      <c r="EQX908" s="337"/>
      <c r="EQY908" s="337"/>
      <c r="EQZ908" s="337"/>
      <c r="ERA908" s="337"/>
      <c r="ERB908" s="337"/>
      <c r="ERC908" s="337"/>
      <c r="ERD908" s="337"/>
      <c r="ERE908" s="337"/>
      <c r="ERF908" s="337"/>
      <c r="ERG908" s="337"/>
      <c r="ERH908" s="337"/>
      <c r="ERI908" s="337"/>
      <c r="ERJ908" s="337"/>
      <c r="ERK908" s="337"/>
      <c r="ERL908" s="337"/>
      <c r="ERM908" s="337"/>
      <c r="ERN908" s="337"/>
      <c r="ERO908" s="337"/>
      <c r="ERP908" s="337"/>
      <c r="ERQ908" s="337"/>
      <c r="ERR908" s="337"/>
      <c r="ERS908" s="337"/>
      <c r="ERT908" s="337"/>
      <c r="ERU908" s="337"/>
      <c r="ERV908" s="337"/>
      <c r="ERW908" s="337"/>
      <c r="ERX908" s="337"/>
      <c r="ERY908" s="337"/>
      <c r="ERZ908" s="337"/>
      <c r="ESA908" s="337"/>
      <c r="ESB908" s="337"/>
      <c r="ESC908" s="337"/>
      <c r="ESD908" s="337"/>
      <c r="ESE908" s="337"/>
      <c r="ESF908" s="337"/>
      <c r="ESG908" s="337"/>
      <c r="ESH908" s="337"/>
      <c r="ESI908" s="337"/>
      <c r="ESJ908" s="337"/>
      <c r="ESK908" s="337"/>
      <c r="ESL908" s="337"/>
      <c r="ESM908" s="337"/>
      <c r="ESN908" s="337"/>
      <c r="ESO908" s="337"/>
      <c r="ESP908" s="337"/>
      <c r="ESQ908" s="337"/>
      <c r="ESR908" s="337"/>
      <c r="ESS908" s="337"/>
      <c r="EST908" s="337"/>
      <c r="ESU908" s="337"/>
      <c r="ESV908" s="337"/>
      <c r="ESW908" s="337"/>
      <c r="ESX908" s="337"/>
      <c r="ESY908" s="337"/>
      <c r="ESZ908" s="337"/>
      <c r="ETA908" s="337"/>
      <c r="ETB908" s="337"/>
      <c r="ETC908" s="337"/>
      <c r="ETD908" s="337"/>
      <c r="ETE908" s="337"/>
      <c r="ETF908" s="337"/>
      <c r="ETG908" s="337"/>
      <c r="ETH908" s="337"/>
      <c r="ETI908" s="337"/>
      <c r="ETJ908" s="337"/>
      <c r="ETK908" s="337"/>
      <c r="ETL908" s="337"/>
      <c r="ETM908" s="337"/>
      <c r="ETN908" s="337"/>
      <c r="ETO908" s="337"/>
      <c r="ETP908" s="337"/>
      <c r="ETQ908" s="337"/>
      <c r="ETR908" s="337"/>
      <c r="ETS908" s="337"/>
      <c r="ETT908" s="337"/>
      <c r="ETU908" s="337"/>
      <c r="ETV908" s="337"/>
      <c r="ETW908" s="337"/>
      <c r="ETX908" s="337"/>
      <c r="ETY908" s="337"/>
      <c r="ETZ908" s="337"/>
      <c r="EUA908" s="337"/>
      <c r="EUB908" s="337"/>
      <c r="EUC908" s="337"/>
      <c r="EUD908" s="337"/>
      <c r="EUE908" s="337"/>
      <c r="EUF908" s="337"/>
      <c r="EUG908" s="337"/>
      <c r="EUH908" s="337"/>
      <c r="EUI908" s="337"/>
      <c r="EUJ908" s="337"/>
      <c r="EUK908" s="337"/>
      <c r="EUL908" s="337"/>
      <c r="EUM908" s="337"/>
      <c r="EUN908" s="337"/>
      <c r="EUO908" s="337"/>
      <c r="EUP908" s="337"/>
      <c r="EUQ908" s="337"/>
      <c r="EUR908" s="337"/>
      <c r="EUS908" s="337"/>
      <c r="EUT908" s="337"/>
      <c r="EUU908" s="337"/>
      <c r="EUV908" s="337"/>
      <c r="EUW908" s="337"/>
      <c r="EUX908" s="337"/>
      <c r="EUY908" s="337"/>
      <c r="EUZ908" s="337"/>
      <c r="EVA908" s="337"/>
      <c r="EVB908" s="337"/>
      <c r="EVC908" s="337"/>
      <c r="EVD908" s="337"/>
      <c r="EVE908" s="337"/>
      <c r="EVF908" s="337"/>
      <c r="EVG908" s="337"/>
      <c r="EVH908" s="337"/>
      <c r="EVI908" s="337"/>
      <c r="EVJ908" s="337"/>
      <c r="EVK908" s="337"/>
      <c r="EVL908" s="337"/>
      <c r="EVM908" s="337"/>
      <c r="EVN908" s="337"/>
      <c r="EVO908" s="337"/>
      <c r="EVP908" s="337"/>
      <c r="EVQ908" s="337"/>
      <c r="EVR908" s="337"/>
      <c r="EVS908" s="337"/>
      <c r="EVT908" s="337"/>
      <c r="EVU908" s="337"/>
      <c r="EVV908" s="337"/>
      <c r="EVW908" s="337"/>
      <c r="EVX908" s="337"/>
      <c r="EVY908" s="337"/>
      <c r="EVZ908" s="337"/>
      <c r="EWA908" s="337"/>
      <c r="EWB908" s="337"/>
      <c r="EWC908" s="337"/>
      <c r="EWD908" s="337"/>
      <c r="EWE908" s="337"/>
      <c r="EWF908" s="337"/>
      <c r="EWG908" s="337"/>
      <c r="EWH908" s="337"/>
      <c r="EWI908" s="337"/>
      <c r="EWJ908" s="337"/>
      <c r="EWK908" s="337"/>
      <c r="EWL908" s="337"/>
      <c r="EWM908" s="337"/>
      <c r="EWN908" s="337"/>
      <c r="EWO908" s="337"/>
      <c r="EWP908" s="337"/>
      <c r="EWQ908" s="337"/>
      <c r="EWR908" s="337"/>
      <c r="EWS908" s="337"/>
      <c r="EWT908" s="337"/>
      <c r="EWU908" s="337"/>
      <c r="EWV908" s="337"/>
      <c r="EWW908" s="337"/>
      <c r="EWX908" s="337"/>
      <c r="EWY908" s="337"/>
      <c r="EWZ908" s="337"/>
      <c r="EXA908" s="337"/>
      <c r="EXB908" s="337"/>
      <c r="EXC908" s="337"/>
      <c r="EXD908" s="337"/>
      <c r="EXE908" s="337"/>
      <c r="EXF908" s="337"/>
      <c r="EXG908" s="337"/>
      <c r="EXH908" s="337"/>
      <c r="EXI908" s="337"/>
      <c r="EXJ908" s="337"/>
      <c r="EXK908" s="337"/>
      <c r="EXL908" s="337"/>
      <c r="EXM908" s="337"/>
      <c r="EXN908" s="337"/>
      <c r="EXO908" s="337"/>
      <c r="EXP908" s="337"/>
      <c r="EXQ908" s="337"/>
      <c r="EXR908" s="337"/>
      <c r="EXS908" s="337"/>
      <c r="EXT908" s="337"/>
      <c r="EXU908" s="337"/>
      <c r="EXV908" s="337"/>
      <c r="EXW908" s="337"/>
      <c r="EXX908" s="337"/>
      <c r="EXY908" s="337"/>
      <c r="EXZ908" s="337"/>
      <c r="EYA908" s="337"/>
      <c r="EYB908" s="337"/>
      <c r="EYC908" s="337"/>
      <c r="EYD908" s="337"/>
      <c r="EYE908" s="337"/>
      <c r="EYF908" s="337"/>
      <c r="EYG908" s="337"/>
      <c r="EYH908" s="337"/>
      <c r="EYI908" s="337"/>
      <c r="EYJ908" s="337"/>
      <c r="EYK908" s="337"/>
      <c r="EYL908" s="337"/>
      <c r="EYM908" s="337"/>
      <c r="EYN908" s="337"/>
      <c r="EYO908" s="337"/>
      <c r="EYP908" s="337"/>
      <c r="EYQ908" s="337"/>
      <c r="EYR908" s="337"/>
      <c r="EYS908" s="337"/>
      <c r="EYT908" s="337"/>
      <c r="EYU908" s="337"/>
      <c r="EYV908" s="337"/>
      <c r="EYW908" s="337"/>
      <c r="EYX908" s="337"/>
      <c r="EYY908" s="337"/>
      <c r="EYZ908" s="337"/>
      <c r="EZA908" s="337"/>
      <c r="EZB908" s="337"/>
      <c r="EZC908" s="337"/>
      <c r="EZD908" s="337"/>
      <c r="EZE908" s="337"/>
      <c r="EZF908" s="337"/>
      <c r="EZG908" s="337"/>
      <c r="EZH908" s="337"/>
      <c r="EZI908" s="337"/>
      <c r="EZJ908" s="337"/>
      <c r="EZK908" s="337"/>
      <c r="EZL908" s="337"/>
      <c r="EZM908" s="337"/>
      <c r="EZN908" s="337"/>
      <c r="EZO908" s="337"/>
      <c r="EZP908" s="337"/>
      <c r="EZQ908" s="337"/>
      <c r="EZR908" s="337"/>
      <c r="EZS908" s="337"/>
      <c r="EZT908" s="337"/>
      <c r="EZU908" s="337"/>
      <c r="EZV908" s="337"/>
      <c r="EZW908" s="337"/>
      <c r="EZX908" s="337"/>
      <c r="EZY908" s="337"/>
      <c r="EZZ908" s="337"/>
      <c r="FAA908" s="337"/>
      <c r="FAB908" s="337"/>
      <c r="FAC908" s="337"/>
      <c r="FAD908" s="337"/>
      <c r="FAE908" s="337"/>
      <c r="FAF908" s="337"/>
      <c r="FAG908" s="337"/>
      <c r="FAH908" s="337"/>
      <c r="FAI908" s="337"/>
      <c r="FAJ908" s="337"/>
      <c r="FAK908" s="337"/>
      <c r="FAL908" s="337"/>
      <c r="FAM908" s="337"/>
      <c r="FAN908" s="337"/>
      <c r="FAO908" s="337"/>
      <c r="FAP908" s="337"/>
      <c r="FAQ908" s="337"/>
      <c r="FAR908" s="337"/>
      <c r="FAS908" s="337"/>
      <c r="FAT908" s="337"/>
      <c r="FAU908" s="337"/>
      <c r="FAV908" s="337"/>
      <c r="FAW908" s="337"/>
      <c r="FAX908" s="337"/>
      <c r="FAY908" s="337"/>
      <c r="FAZ908" s="337"/>
      <c r="FBA908" s="337"/>
      <c r="FBB908" s="337"/>
      <c r="FBC908" s="337"/>
      <c r="FBD908" s="337"/>
      <c r="FBE908" s="337"/>
      <c r="FBF908" s="337"/>
      <c r="FBG908" s="337"/>
      <c r="FBH908" s="337"/>
      <c r="FBI908" s="337"/>
      <c r="FBJ908" s="337"/>
      <c r="FBK908" s="337"/>
      <c r="FBL908" s="337"/>
      <c r="FBM908" s="337"/>
      <c r="FBN908" s="337"/>
      <c r="FBO908" s="337"/>
      <c r="FBP908" s="337"/>
      <c r="FBQ908" s="337"/>
      <c r="FBR908" s="337"/>
      <c r="FBS908" s="337"/>
      <c r="FBT908" s="337"/>
      <c r="FBU908" s="337"/>
      <c r="FBV908" s="337"/>
      <c r="FBW908" s="337"/>
      <c r="FBX908" s="337"/>
      <c r="FBY908" s="337"/>
      <c r="FBZ908" s="337"/>
      <c r="FCA908" s="337"/>
      <c r="FCB908" s="337"/>
      <c r="FCC908" s="337"/>
      <c r="FCD908" s="337"/>
      <c r="FCE908" s="337"/>
      <c r="FCF908" s="337"/>
      <c r="FCG908" s="337"/>
      <c r="FCH908" s="337"/>
      <c r="FCI908" s="337"/>
      <c r="FCJ908" s="337"/>
      <c r="FCK908" s="337"/>
      <c r="FCL908" s="337"/>
      <c r="FCM908" s="337"/>
      <c r="FCN908" s="337"/>
      <c r="FCO908" s="337"/>
      <c r="FCP908" s="337"/>
      <c r="FCQ908" s="337"/>
      <c r="FCR908" s="337"/>
      <c r="FCS908" s="337"/>
      <c r="FCT908" s="337"/>
      <c r="FCU908" s="337"/>
      <c r="FCV908" s="337"/>
      <c r="FCW908" s="337"/>
      <c r="FCX908" s="337"/>
      <c r="FCY908" s="337"/>
      <c r="FCZ908" s="337"/>
      <c r="FDA908" s="337"/>
      <c r="FDB908" s="337"/>
      <c r="FDC908" s="337"/>
      <c r="FDD908" s="337"/>
      <c r="FDE908" s="337"/>
      <c r="FDF908" s="337"/>
      <c r="FDG908" s="337"/>
      <c r="FDH908" s="337"/>
      <c r="FDI908" s="337"/>
      <c r="FDJ908" s="337"/>
      <c r="FDK908" s="337"/>
      <c r="FDL908" s="337"/>
      <c r="FDM908" s="337"/>
      <c r="FDN908" s="337"/>
      <c r="FDO908" s="337"/>
      <c r="FDP908" s="337"/>
      <c r="FDQ908" s="337"/>
      <c r="FDR908" s="337"/>
      <c r="FDS908" s="337"/>
      <c r="FDT908" s="337"/>
      <c r="FDU908" s="337"/>
      <c r="FDV908" s="337"/>
      <c r="FDW908" s="337"/>
      <c r="FDX908" s="337"/>
      <c r="FDY908" s="337"/>
      <c r="FDZ908" s="337"/>
      <c r="FEA908" s="337"/>
      <c r="FEB908" s="337"/>
      <c r="FEC908" s="337"/>
      <c r="FED908" s="337"/>
      <c r="FEE908" s="337"/>
      <c r="FEF908" s="337"/>
      <c r="FEG908" s="337"/>
      <c r="FEH908" s="337"/>
      <c r="FEI908" s="337"/>
      <c r="FEJ908" s="337"/>
      <c r="FEK908" s="337"/>
      <c r="FEL908" s="337"/>
      <c r="FEM908" s="337"/>
      <c r="FEN908" s="337"/>
      <c r="FEO908" s="337"/>
      <c r="FEP908" s="337"/>
      <c r="FEQ908" s="337"/>
      <c r="FER908" s="337"/>
      <c r="FES908" s="337"/>
      <c r="FET908" s="337"/>
      <c r="FEU908" s="337"/>
      <c r="FEV908" s="337"/>
      <c r="FEW908" s="337"/>
      <c r="FEX908" s="337"/>
      <c r="FEY908" s="337"/>
      <c r="FEZ908" s="337"/>
      <c r="FFA908" s="337"/>
      <c r="FFB908" s="337"/>
      <c r="FFC908" s="337"/>
      <c r="FFD908" s="337"/>
      <c r="FFE908" s="337"/>
      <c r="FFF908" s="337"/>
      <c r="FFG908" s="337"/>
      <c r="FFH908" s="337"/>
      <c r="FFI908" s="337"/>
      <c r="FFJ908" s="337"/>
      <c r="FFK908" s="337"/>
      <c r="FFL908" s="337"/>
      <c r="FFM908" s="337"/>
      <c r="FFN908" s="337"/>
      <c r="FFO908" s="337"/>
      <c r="FFP908" s="337"/>
      <c r="FFQ908" s="337"/>
      <c r="FFR908" s="337"/>
      <c r="FFS908" s="337"/>
      <c r="FFT908" s="337"/>
      <c r="FFU908" s="337"/>
      <c r="FFV908" s="337"/>
      <c r="FFW908" s="337"/>
      <c r="FFX908" s="337"/>
      <c r="FFY908" s="337"/>
      <c r="FFZ908" s="337"/>
      <c r="FGA908" s="337"/>
      <c r="FGB908" s="337"/>
      <c r="FGC908" s="337"/>
      <c r="FGD908" s="337"/>
      <c r="FGE908" s="337"/>
      <c r="FGF908" s="337"/>
      <c r="FGG908" s="337"/>
      <c r="FGH908" s="337"/>
      <c r="FGI908" s="337"/>
      <c r="FGJ908" s="337"/>
      <c r="FGK908" s="337"/>
      <c r="FGL908" s="337"/>
      <c r="FGM908" s="337"/>
      <c r="FGN908" s="337"/>
      <c r="FGO908" s="337"/>
      <c r="FGP908" s="337"/>
      <c r="FGQ908" s="337"/>
      <c r="FGR908" s="337"/>
      <c r="FGS908" s="337"/>
      <c r="FGT908" s="337"/>
      <c r="FGU908" s="337"/>
      <c r="FGV908" s="337"/>
      <c r="FGW908" s="337"/>
      <c r="FGX908" s="337"/>
      <c r="FGY908" s="337"/>
      <c r="FGZ908" s="337"/>
      <c r="FHA908" s="337"/>
      <c r="FHB908" s="337"/>
      <c r="FHC908" s="337"/>
      <c r="FHD908" s="337"/>
      <c r="FHE908" s="337"/>
      <c r="FHF908" s="337"/>
      <c r="FHG908" s="337"/>
      <c r="FHH908" s="337"/>
      <c r="FHI908" s="337"/>
      <c r="FHJ908" s="337"/>
      <c r="FHK908" s="337"/>
      <c r="FHL908" s="337"/>
      <c r="FHM908" s="337"/>
      <c r="FHN908" s="337"/>
      <c r="FHO908" s="337"/>
      <c r="FHP908" s="337"/>
      <c r="FHQ908" s="337"/>
      <c r="FHR908" s="337"/>
      <c r="FHS908" s="337"/>
      <c r="FHT908" s="337"/>
      <c r="FHU908" s="337"/>
      <c r="FHV908" s="337"/>
      <c r="FHW908" s="337"/>
      <c r="FHX908" s="337"/>
      <c r="FHY908" s="337"/>
      <c r="FHZ908" s="337"/>
      <c r="FIA908" s="337"/>
      <c r="FIB908" s="337"/>
      <c r="FIC908" s="337"/>
      <c r="FID908" s="337"/>
      <c r="FIE908" s="337"/>
      <c r="FIF908" s="337"/>
      <c r="FIG908" s="337"/>
      <c r="FIH908" s="337"/>
      <c r="FII908" s="337"/>
      <c r="FIJ908" s="337"/>
      <c r="FIK908" s="337"/>
      <c r="FIL908" s="337"/>
      <c r="FIM908" s="337"/>
      <c r="FIN908" s="337"/>
      <c r="FIO908" s="337"/>
      <c r="FIP908" s="337"/>
      <c r="FIQ908" s="337"/>
      <c r="FIR908" s="337"/>
      <c r="FIS908" s="337"/>
      <c r="FIT908" s="337"/>
      <c r="FIU908" s="337"/>
      <c r="FIV908" s="337"/>
      <c r="FIW908" s="337"/>
      <c r="FIX908" s="337"/>
      <c r="FIY908" s="337"/>
      <c r="FIZ908" s="337"/>
      <c r="FJA908" s="337"/>
      <c r="FJB908" s="337"/>
      <c r="FJC908" s="337"/>
      <c r="FJD908" s="337"/>
      <c r="FJE908" s="337"/>
      <c r="FJF908" s="337"/>
      <c r="FJG908" s="337"/>
      <c r="FJH908" s="337"/>
      <c r="FJI908" s="337"/>
      <c r="FJJ908" s="337"/>
      <c r="FJK908" s="337"/>
      <c r="FJL908" s="337"/>
      <c r="FJM908" s="337"/>
      <c r="FJN908" s="337"/>
      <c r="FJO908" s="337"/>
      <c r="FJP908" s="337"/>
      <c r="FJQ908" s="337"/>
      <c r="FJR908" s="337"/>
      <c r="FJS908" s="337"/>
      <c r="FJT908" s="337"/>
      <c r="FJU908" s="337"/>
      <c r="FJV908" s="337"/>
      <c r="FJW908" s="337"/>
      <c r="FJX908" s="337"/>
      <c r="FJY908" s="337"/>
      <c r="FJZ908" s="337"/>
      <c r="FKA908" s="337"/>
      <c r="FKB908" s="337"/>
      <c r="FKC908" s="337"/>
      <c r="FKD908" s="337"/>
      <c r="FKE908" s="337"/>
      <c r="FKF908" s="337"/>
      <c r="FKG908" s="337"/>
      <c r="FKH908" s="337"/>
      <c r="FKI908" s="337"/>
      <c r="FKJ908" s="337"/>
      <c r="FKK908" s="337"/>
      <c r="FKL908" s="337"/>
      <c r="FKM908" s="337"/>
      <c r="FKN908" s="337"/>
      <c r="FKO908" s="337"/>
      <c r="FKP908" s="337"/>
      <c r="FKQ908" s="337"/>
      <c r="FKR908" s="337"/>
      <c r="FKS908" s="337"/>
      <c r="FKT908" s="337"/>
      <c r="FKU908" s="337"/>
      <c r="FKV908" s="337"/>
      <c r="FKW908" s="337"/>
      <c r="FKX908" s="337"/>
      <c r="FKY908" s="337"/>
      <c r="FKZ908" s="337"/>
      <c r="FLA908" s="337"/>
      <c r="FLB908" s="337"/>
      <c r="FLC908" s="337"/>
      <c r="FLD908" s="337"/>
      <c r="FLE908" s="337"/>
      <c r="FLF908" s="337"/>
      <c r="FLG908" s="337"/>
      <c r="FLH908" s="337"/>
      <c r="FLI908" s="337"/>
      <c r="FLJ908" s="337"/>
      <c r="FLK908" s="337"/>
      <c r="FLL908" s="337"/>
      <c r="FLM908" s="337"/>
      <c r="FLN908" s="337"/>
      <c r="FLO908" s="337"/>
      <c r="FLP908" s="337"/>
      <c r="FLQ908" s="337"/>
      <c r="FLR908" s="337"/>
      <c r="FLS908" s="337"/>
      <c r="FLT908" s="337"/>
      <c r="FLU908" s="337"/>
      <c r="FLV908" s="337"/>
      <c r="FLW908" s="337"/>
      <c r="FLX908" s="337"/>
      <c r="FLY908" s="337"/>
      <c r="FLZ908" s="337"/>
      <c r="FMA908" s="337"/>
      <c r="FMB908" s="337"/>
      <c r="FMC908" s="337"/>
      <c r="FMD908" s="337"/>
      <c r="FME908" s="337"/>
      <c r="FMF908" s="337"/>
      <c r="FMG908" s="337"/>
      <c r="FMH908" s="337"/>
      <c r="FMI908" s="337"/>
      <c r="FMJ908" s="337"/>
      <c r="FMK908" s="337"/>
      <c r="FML908" s="337"/>
      <c r="FMM908" s="337"/>
      <c r="FMN908" s="337"/>
      <c r="FMO908" s="337"/>
      <c r="FMP908" s="337"/>
      <c r="FMQ908" s="337"/>
      <c r="FMR908" s="337"/>
      <c r="FMS908" s="337"/>
      <c r="FMT908" s="337"/>
      <c r="FMU908" s="337"/>
      <c r="FMV908" s="337"/>
      <c r="FMW908" s="337"/>
      <c r="FMX908" s="337"/>
      <c r="FMY908" s="337"/>
      <c r="FMZ908" s="337"/>
      <c r="FNA908" s="337"/>
      <c r="FNB908" s="337"/>
      <c r="FNC908" s="337"/>
      <c r="FND908" s="337"/>
      <c r="FNE908" s="337"/>
      <c r="FNF908" s="337"/>
      <c r="FNG908" s="337"/>
      <c r="FNH908" s="337"/>
      <c r="FNI908" s="337"/>
      <c r="FNJ908" s="337"/>
      <c r="FNK908" s="337"/>
      <c r="FNL908" s="337"/>
      <c r="FNM908" s="337"/>
      <c r="FNN908" s="337"/>
      <c r="FNO908" s="337"/>
      <c r="FNP908" s="337"/>
      <c r="FNQ908" s="337"/>
      <c r="FNR908" s="337"/>
      <c r="FNS908" s="337"/>
      <c r="FNT908" s="337"/>
      <c r="FNU908" s="337"/>
      <c r="FNV908" s="337"/>
      <c r="FNW908" s="337"/>
      <c r="FNX908" s="337"/>
      <c r="FNY908" s="337"/>
      <c r="FNZ908" s="337"/>
      <c r="FOA908" s="337"/>
      <c r="FOB908" s="337"/>
      <c r="FOC908" s="337"/>
      <c r="FOD908" s="337"/>
      <c r="FOE908" s="337"/>
      <c r="FOF908" s="337"/>
      <c r="FOG908" s="337"/>
      <c r="FOH908" s="337"/>
      <c r="FOI908" s="337"/>
      <c r="FOJ908" s="337"/>
      <c r="FOK908" s="337"/>
      <c r="FOL908" s="337"/>
      <c r="FOM908" s="337"/>
      <c r="FON908" s="337"/>
      <c r="FOO908" s="337"/>
      <c r="FOP908" s="337"/>
      <c r="FOQ908" s="337"/>
      <c r="FOR908" s="337"/>
      <c r="FOS908" s="337"/>
      <c r="FOT908" s="337"/>
      <c r="FOU908" s="337"/>
      <c r="FOV908" s="337"/>
      <c r="FOW908" s="337"/>
      <c r="FOX908" s="337"/>
      <c r="FOY908" s="337"/>
      <c r="FOZ908" s="337"/>
      <c r="FPA908" s="337"/>
      <c r="FPB908" s="337"/>
      <c r="FPC908" s="337"/>
      <c r="FPD908" s="337"/>
      <c r="FPE908" s="337"/>
      <c r="FPF908" s="337"/>
      <c r="FPG908" s="337"/>
      <c r="FPH908" s="337"/>
      <c r="FPI908" s="337"/>
      <c r="FPJ908" s="337"/>
      <c r="FPK908" s="337"/>
      <c r="FPL908" s="337"/>
      <c r="FPM908" s="337"/>
      <c r="FPN908" s="337"/>
      <c r="FPO908" s="337"/>
      <c r="FPP908" s="337"/>
      <c r="FPQ908" s="337"/>
      <c r="FPR908" s="337"/>
      <c r="FPS908" s="337"/>
      <c r="FPT908" s="337"/>
      <c r="FPU908" s="337"/>
      <c r="FPV908" s="337"/>
      <c r="FPW908" s="337"/>
      <c r="FPX908" s="337"/>
      <c r="FPY908" s="337"/>
      <c r="FPZ908" s="337"/>
      <c r="FQA908" s="337"/>
      <c r="FQB908" s="337"/>
      <c r="FQC908" s="337"/>
      <c r="FQD908" s="337"/>
      <c r="FQE908" s="337"/>
      <c r="FQF908" s="337"/>
      <c r="FQG908" s="337"/>
      <c r="FQH908" s="337"/>
      <c r="FQI908" s="337"/>
      <c r="FQJ908" s="337"/>
      <c r="FQK908" s="337"/>
      <c r="FQL908" s="337"/>
      <c r="FQM908" s="337"/>
      <c r="FQN908" s="337"/>
      <c r="FQO908" s="337"/>
      <c r="FQP908" s="337"/>
      <c r="FQQ908" s="337"/>
      <c r="FQR908" s="337"/>
      <c r="FQS908" s="337"/>
      <c r="FQT908" s="337"/>
      <c r="FQU908" s="337"/>
      <c r="FQV908" s="337"/>
      <c r="FQW908" s="337"/>
      <c r="FQX908" s="337"/>
      <c r="FQY908" s="337"/>
      <c r="FQZ908" s="337"/>
      <c r="FRA908" s="337"/>
      <c r="FRB908" s="337"/>
      <c r="FRC908" s="337"/>
      <c r="FRD908" s="337"/>
      <c r="FRE908" s="337"/>
      <c r="FRF908" s="337"/>
      <c r="FRG908" s="337"/>
      <c r="FRH908" s="337"/>
      <c r="FRI908" s="337"/>
      <c r="FRJ908" s="337"/>
      <c r="FRK908" s="337"/>
      <c r="FRL908" s="337"/>
      <c r="FRM908" s="337"/>
      <c r="FRN908" s="337"/>
      <c r="FRO908" s="337"/>
      <c r="FRP908" s="337"/>
      <c r="FRQ908" s="337"/>
      <c r="FRR908" s="337"/>
      <c r="FRS908" s="337"/>
      <c r="FRT908" s="337"/>
      <c r="FRU908" s="337"/>
      <c r="FRV908" s="337"/>
      <c r="FRW908" s="337"/>
      <c r="FRX908" s="337"/>
      <c r="FRY908" s="337"/>
      <c r="FRZ908" s="337"/>
      <c r="FSA908" s="337"/>
      <c r="FSB908" s="337"/>
      <c r="FSC908" s="337"/>
      <c r="FSD908" s="337"/>
      <c r="FSE908" s="337"/>
      <c r="FSF908" s="337"/>
      <c r="FSG908" s="337"/>
      <c r="FSH908" s="337"/>
      <c r="FSI908" s="337"/>
      <c r="FSJ908" s="337"/>
      <c r="FSK908" s="337"/>
      <c r="FSL908" s="337"/>
      <c r="FSM908" s="337"/>
      <c r="FSN908" s="337"/>
      <c r="FSO908" s="337"/>
      <c r="FSP908" s="337"/>
      <c r="FSQ908" s="337"/>
      <c r="FSR908" s="337"/>
      <c r="FSS908" s="337"/>
      <c r="FST908" s="337"/>
      <c r="FSU908" s="337"/>
      <c r="FSV908" s="337"/>
      <c r="FSW908" s="337"/>
      <c r="FSX908" s="337"/>
      <c r="FSY908" s="337"/>
      <c r="FSZ908" s="337"/>
      <c r="FTA908" s="337"/>
      <c r="FTB908" s="337"/>
      <c r="FTC908" s="337"/>
      <c r="FTD908" s="337"/>
      <c r="FTE908" s="337"/>
      <c r="FTF908" s="337"/>
      <c r="FTG908" s="337"/>
      <c r="FTH908" s="337"/>
      <c r="FTI908" s="337"/>
      <c r="FTJ908" s="337"/>
      <c r="FTK908" s="337"/>
      <c r="FTL908" s="337"/>
      <c r="FTM908" s="337"/>
      <c r="FTN908" s="337"/>
      <c r="FTO908" s="337"/>
      <c r="FTP908" s="337"/>
      <c r="FTQ908" s="337"/>
      <c r="FTR908" s="337"/>
      <c r="FTS908" s="337"/>
      <c r="FTT908" s="337"/>
      <c r="FTU908" s="337"/>
      <c r="FTV908" s="337"/>
      <c r="FTW908" s="337"/>
      <c r="FTX908" s="337"/>
      <c r="FTY908" s="337"/>
      <c r="FTZ908" s="337"/>
      <c r="FUA908" s="337"/>
      <c r="FUB908" s="337"/>
      <c r="FUC908" s="337"/>
      <c r="FUD908" s="337"/>
      <c r="FUE908" s="337"/>
      <c r="FUF908" s="337"/>
      <c r="FUG908" s="337"/>
      <c r="FUH908" s="337"/>
      <c r="FUI908" s="337"/>
      <c r="FUJ908" s="337"/>
      <c r="FUK908" s="337"/>
      <c r="FUL908" s="337"/>
      <c r="FUM908" s="337"/>
      <c r="FUN908" s="337"/>
      <c r="FUO908" s="337"/>
      <c r="FUP908" s="337"/>
      <c r="FUQ908" s="337"/>
      <c r="FUR908" s="337"/>
      <c r="FUS908" s="337"/>
      <c r="FUT908" s="337"/>
      <c r="FUU908" s="337"/>
      <c r="FUV908" s="337"/>
      <c r="FUW908" s="337"/>
      <c r="FUX908" s="337"/>
      <c r="FUY908" s="337"/>
      <c r="FUZ908" s="337"/>
      <c r="FVA908" s="337"/>
      <c r="FVB908" s="337"/>
      <c r="FVC908" s="337"/>
      <c r="FVD908" s="337"/>
      <c r="FVE908" s="337"/>
      <c r="FVF908" s="337"/>
      <c r="FVG908" s="337"/>
      <c r="FVH908" s="337"/>
      <c r="FVI908" s="337"/>
      <c r="FVJ908" s="337"/>
      <c r="FVK908" s="337"/>
      <c r="FVL908" s="337"/>
      <c r="FVM908" s="337"/>
      <c r="FVN908" s="337"/>
      <c r="FVO908" s="337"/>
      <c r="FVP908" s="337"/>
      <c r="FVQ908" s="337"/>
      <c r="FVR908" s="337"/>
      <c r="FVS908" s="337"/>
      <c r="FVT908" s="337"/>
      <c r="FVU908" s="337"/>
      <c r="FVV908" s="337"/>
      <c r="FVW908" s="337"/>
      <c r="FVX908" s="337"/>
      <c r="FVY908" s="337"/>
      <c r="FVZ908" s="337"/>
      <c r="FWA908" s="337"/>
      <c r="FWB908" s="337"/>
      <c r="FWC908" s="337"/>
      <c r="FWD908" s="337"/>
      <c r="FWE908" s="337"/>
      <c r="FWF908" s="337"/>
      <c r="FWG908" s="337"/>
      <c r="FWH908" s="337"/>
      <c r="FWI908" s="337"/>
      <c r="FWJ908" s="337"/>
      <c r="FWK908" s="337"/>
      <c r="FWL908" s="337"/>
      <c r="FWM908" s="337"/>
      <c r="FWN908" s="337"/>
      <c r="FWO908" s="337"/>
      <c r="FWP908" s="337"/>
      <c r="FWQ908" s="337"/>
      <c r="FWR908" s="337"/>
      <c r="FWS908" s="337"/>
      <c r="FWT908" s="337"/>
      <c r="FWU908" s="337"/>
      <c r="FWV908" s="337"/>
      <c r="FWW908" s="337"/>
      <c r="FWX908" s="337"/>
      <c r="FWY908" s="337"/>
      <c r="FWZ908" s="337"/>
      <c r="FXA908" s="337"/>
      <c r="FXB908" s="337"/>
      <c r="FXC908" s="337"/>
      <c r="FXD908" s="337"/>
      <c r="FXE908" s="337"/>
      <c r="FXF908" s="337"/>
      <c r="FXG908" s="337"/>
      <c r="FXH908" s="337"/>
      <c r="FXI908" s="337"/>
      <c r="FXJ908" s="337"/>
      <c r="FXK908" s="337"/>
      <c r="FXL908" s="337"/>
      <c r="FXM908" s="337"/>
      <c r="FXN908" s="337"/>
      <c r="FXO908" s="337"/>
      <c r="FXP908" s="337"/>
      <c r="FXQ908" s="337"/>
      <c r="FXR908" s="337"/>
      <c r="FXS908" s="337"/>
      <c r="FXT908" s="337"/>
      <c r="FXU908" s="337"/>
      <c r="FXV908" s="337"/>
      <c r="FXW908" s="337"/>
      <c r="FXX908" s="337"/>
      <c r="FXY908" s="337"/>
      <c r="FXZ908" s="337"/>
      <c r="FYA908" s="337"/>
      <c r="FYB908" s="337"/>
      <c r="FYC908" s="337"/>
      <c r="FYD908" s="337"/>
      <c r="FYE908" s="337"/>
      <c r="FYF908" s="337"/>
      <c r="FYG908" s="337"/>
      <c r="FYH908" s="337"/>
      <c r="FYI908" s="337"/>
      <c r="FYJ908" s="337"/>
      <c r="FYK908" s="337"/>
      <c r="FYL908" s="337"/>
      <c r="FYM908" s="337"/>
      <c r="FYN908" s="337"/>
      <c r="FYO908" s="337"/>
      <c r="FYP908" s="337"/>
      <c r="FYQ908" s="337"/>
      <c r="FYR908" s="337"/>
      <c r="FYS908" s="337"/>
      <c r="FYT908" s="337"/>
      <c r="FYU908" s="337"/>
      <c r="FYV908" s="337"/>
      <c r="FYW908" s="337"/>
      <c r="FYX908" s="337"/>
      <c r="FYY908" s="337"/>
      <c r="FYZ908" s="337"/>
      <c r="FZA908" s="337"/>
      <c r="FZB908" s="337"/>
      <c r="FZC908" s="337"/>
      <c r="FZD908" s="337"/>
      <c r="FZE908" s="337"/>
      <c r="FZF908" s="337"/>
      <c r="FZG908" s="337"/>
      <c r="FZH908" s="337"/>
      <c r="FZI908" s="337"/>
      <c r="FZJ908" s="337"/>
      <c r="FZK908" s="337"/>
      <c r="FZL908" s="337"/>
      <c r="FZM908" s="337"/>
      <c r="FZN908" s="337"/>
      <c r="FZO908" s="337"/>
      <c r="FZP908" s="337"/>
      <c r="FZQ908" s="337"/>
      <c r="FZR908" s="337"/>
      <c r="FZS908" s="337"/>
      <c r="FZT908" s="337"/>
      <c r="FZU908" s="337"/>
      <c r="FZV908" s="337"/>
      <c r="FZW908" s="337"/>
      <c r="FZX908" s="337"/>
      <c r="FZY908" s="337"/>
      <c r="FZZ908" s="337"/>
      <c r="GAA908" s="337"/>
      <c r="GAB908" s="337"/>
      <c r="GAC908" s="337"/>
      <c r="GAD908" s="337"/>
      <c r="GAE908" s="337"/>
      <c r="GAF908" s="337"/>
      <c r="GAG908" s="337"/>
      <c r="GAH908" s="337"/>
      <c r="GAI908" s="337"/>
      <c r="GAJ908" s="337"/>
      <c r="GAK908" s="337"/>
      <c r="GAL908" s="337"/>
      <c r="GAM908" s="337"/>
      <c r="GAN908" s="337"/>
      <c r="GAO908" s="337"/>
      <c r="GAP908" s="337"/>
      <c r="GAQ908" s="337"/>
      <c r="GAR908" s="337"/>
      <c r="GAS908" s="337"/>
      <c r="GAT908" s="337"/>
      <c r="GAU908" s="337"/>
      <c r="GAV908" s="337"/>
      <c r="GAW908" s="337"/>
      <c r="GAX908" s="337"/>
      <c r="GAY908" s="337"/>
      <c r="GAZ908" s="337"/>
      <c r="GBA908" s="337"/>
      <c r="GBB908" s="337"/>
      <c r="GBC908" s="337"/>
      <c r="GBD908" s="337"/>
      <c r="GBE908" s="337"/>
      <c r="GBF908" s="337"/>
      <c r="GBG908" s="337"/>
      <c r="GBH908" s="337"/>
      <c r="GBI908" s="337"/>
      <c r="GBJ908" s="337"/>
      <c r="GBK908" s="337"/>
      <c r="GBL908" s="337"/>
      <c r="GBM908" s="337"/>
      <c r="GBN908" s="337"/>
      <c r="GBO908" s="337"/>
      <c r="GBP908" s="337"/>
      <c r="GBQ908" s="337"/>
      <c r="GBR908" s="337"/>
      <c r="GBS908" s="337"/>
      <c r="GBT908" s="337"/>
      <c r="GBU908" s="337"/>
      <c r="GBV908" s="337"/>
      <c r="GBW908" s="337"/>
      <c r="GBX908" s="337"/>
      <c r="GBY908" s="337"/>
      <c r="GBZ908" s="337"/>
      <c r="GCA908" s="337"/>
      <c r="GCB908" s="337"/>
      <c r="GCC908" s="337"/>
      <c r="GCD908" s="337"/>
      <c r="GCE908" s="337"/>
      <c r="GCF908" s="337"/>
      <c r="GCG908" s="337"/>
      <c r="GCH908" s="337"/>
      <c r="GCI908" s="337"/>
      <c r="GCJ908" s="337"/>
      <c r="GCK908" s="337"/>
      <c r="GCL908" s="337"/>
      <c r="GCM908" s="337"/>
      <c r="GCN908" s="337"/>
      <c r="GCO908" s="337"/>
      <c r="GCP908" s="337"/>
      <c r="GCQ908" s="337"/>
      <c r="GCR908" s="337"/>
      <c r="GCS908" s="337"/>
      <c r="GCT908" s="337"/>
      <c r="GCU908" s="337"/>
      <c r="GCV908" s="337"/>
      <c r="GCW908" s="337"/>
      <c r="GCX908" s="337"/>
      <c r="GCY908" s="337"/>
      <c r="GCZ908" s="337"/>
      <c r="GDA908" s="337"/>
      <c r="GDB908" s="337"/>
      <c r="GDC908" s="337"/>
      <c r="GDD908" s="337"/>
      <c r="GDE908" s="337"/>
      <c r="GDF908" s="337"/>
      <c r="GDG908" s="337"/>
      <c r="GDH908" s="337"/>
      <c r="GDI908" s="337"/>
      <c r="GDJ908" s="337"/>
      <c r="GDK908" s="337"/>
      <c r="GDL908" s="337"/>
      <c r="GDM908" s="337"/>
      <c r="GDN908" s="337"/>
      <c r="GDO908" s="337"/>
      <c r="GDP908" s="337"/>
      <c r="GDQ908" s="337"/>
      <c r="GDR908" s="337"/>
      <c r="GDS908" s="337"/>
      <c r="GDT908" s="337"/>
      <c r="GDU908" s="337"/>
      <c r="GDV908" s="337"/>
      <c r="GDW908" s="337"/>
      <c r="GDX908" s="337"/>
      <c r="GDY908" s="337"/>
      <c r="GDZ908" s="337"/>
      <c r="GEA908" s="337"/>
      <c r="GEB908" s="337"/>
      <c r="GEC908" s="337"/>
      <c r="GED908" s="337"/>
      <c r="GEE908" s="337"/>
      <c r="GEF908" s="337"/>
      <c r="GEG908" s="337"/>
      <c r="GEH908" s="337"/>
      <c r="GEI908" s="337"/>
      <c r="GEJ908" s="337"/>
      <c r="GEK908" s="337"/>
      <c r="GEL908" s="337"/>
      <c r="GEM908" s="337"/>
      <c r="GEN908" s="337"/>
      <c r="GEO908" s="337"/>
      <c r="GEP908" s="337"/>
      <c r="GEQ908" s="337"/>
      <c r="GER908" s="337"/>
      <c r="GES908" s="337"/>
      <c r="GET908" s="337"/>
      <c r="GEU908" s="337"/>
      <c r="GEV908" s="337"/>
      <c r="GEW908" s="337"/>
      <c r="GEX908" s="337"/>
      <c r="GEY908" s="337"/>
      <c r="GEZ908" s="337"/>
      <c r="GFA908" s="337"/>
      <c r="GFB908" s="337"/>
      <c r="GFC908" s="337"/>
      <c r="GFD908" s="337"/>
      <c r="GFE908" s="337"/>
      <c r="GFF908" s="337"/>
      <c r="GFG908" s="337"/>
      <c r="GFH908" s="337"/>
      <c r="GFI908" s="337"/>
      <c r="GFJ908" s="337"/>
      <c r="GFK908" s="337"/>
      <c r="GFL908" s="337"/>
      <c r="GFM908" s="337"/>
      <c r="GFN908" s="337"/>
      <c r="GFO908" s="337"/>
      <c r="GFP908" s="337"/>
      <c r="GFQ908" s="337"/>
      <c r="GFR908" s="337"/>
      <c r="GFS908" s="337"/>
      <c r="GFT908" s="337"/>
      <c r="GFU908" s="337"/>
      <c r="GFV908" s="337"/>
      <c r="GFW908" s="337"/>
      <c r="GFX908" s="337"/>
      <c r="GFY908" s="337"/>
      <c r="GFZ908" s="337"/>
      <c r="GGA908" s="337"/>
      <c r="GGB908" s="337"/>
      <c r="GGC908" s="337"/>
      <c r="GGD908" s="337"/>
      <c r="GGE908" s="337"/>
      <c r="GGF908" s="337"/>
      <c r="GGG908" s="337"/>
      <c r="GGH908" s="337"/>
      <c r="GGI908" s="337"/>
      <c r="GGJ908" s="337"/>
      <c r="GGK908" s="337"/>
      <c r="GGL908" s="337"/>
      <c r="GGM908" s="337"/>
      <c r="GGN908" s="337"/>
      <c r="GGO908" s="337"/>
      <c r="GGP908" s="337"/>
      <c r="GGQ908" s="337"/>
      <c r="GGR908" s="337"/>
      <c r="GGS908" s="337"/>
      <c r="GGT908" s="337"/>
      <c r="GGU908" s="337"/>
      <c r="GGV908" s="337"/>
      <c r="GGW908" s="337"/>
      <c r="GGX908" s="337"/>
      <c r="GGY908" s="337"/>
      <c r="GGZ908" s="337"/>
      <c r="GHA908" s="337"/>
      <c r="GHB908" s="337"/>
      <c r="GHC908" s="337"/>
      <c r="GHD908" s="337"/>
      <c r="GHE908" s="337"/>
      <c r="GHF908" s="337"/>
      <c r="GHG908" s="337"/>
      <c r="GHH908" s="337"/>
      <c r="GHI908" s="337"/>
      <c r="GHJ908" s="337"/>
      <c r="GHK908" s="337"/>
      <c r="GHL908" s="337"/>
      <c r="GHM908" s="337"/>
      <c r="GHN908" s="337"/>
      <c r="GHO908" s="337"/>
      <c r="GHP908" s="337"/>
      <c r="GHQ908" s="337"/>
      <c r="GHR908" s="337"/>
      <c r="GHS908" s="337"/>
      <c r="GHT908" s="337"/>
      <c r="GHU908" s="337"/>
      <c r="GHV908" s="337"/>
      <c r="GHW908" s="337"/>
      <c r="GHX908" s="337"/>
      <c r="GHY908" s="337"/>
      <c r="GHZ908" s="337"/>
      <c r="GIA908" s="337"/>
      <c r="GIB908" s="337"/>
      <c r="GIC908" s="337"/>
      <c r="GID908" s="337"/>
      <c r="GIE908" s="337"/>
      <c r="GIF908" s="337"/>
      <c r="GIG908" s="337"/>
      <c r="GIH908" s="337"/>
      <c r="GII908" s="337"/>
      <c r="GIJ908" s="337"/>
      <c r="GIK908" s="337"/>
      <c r="GIL908" s="337"/>
      <c r="GIM908" s="337"/>
      <c r="GIN908" s="337"/>
      <c r="GIO908" s="337"/>
      <c r="GIP908" s="337"/>
      <c r="GIQ908" s="337"/>
      <c r="GIR908" s="337"/>
      <c r="GIS908" s="337"/>
      <c r="GIT908" s="337"/>
      <c r="GIU908" s="337"/>
      <c r="GIV908" s="337"/>
      <c r="GIW908" s="337"/>
      <c r="GIX908" s="337"/>
      <c r="GIY908" s="337"/>
      <c r="GIZ908" s="337"/>
      <c r="GJA908" s="337"/>
      <c r="GJB908" s="337"/>
      <c r="GJC908" s="337"/>
      <c r="GJD908" s="337"/>
      <c r="GJE908" s="337"/>
      <c r="GJF908" s="337"/>
      <c r="GJG908" s="337"/>
      <c r="GJH908" s="337"/>
      <c r="GJI908" s="337"/>
      <c r="GJJ908" s="337"/>
      <c r="GJK908" s="337"/>
      <c r="GJL908" s="337"/>
      <c r="GJM908" s="337"/>
      <c r="GJN908" s="337"/>
      <c r="GJO908" s="337"/>
      <c r="GJP908" s="337"/>
      <c r="GJQ908" s="337"/>
      <c r="GJR908" s="337"/>
      <c r="GJS908" s="337"/>
      <c r="GJT908" s="337"/>
      <c r="GJU908" s="337"/>
      <c r="GJV908" s="337"/>
      <c r="GJW908" s="337"/>
      <c r="GJX908" s="337"/>
      <c r="GJY908" s="337"/>
      <c r="GJZ908" s="337"/>
      <c r="GKA908" s="337"/>
      <c r="GKB908" s="337"/>
      <c r="GKC908" s="337"/>
      <c r="GKD908" s="337"/>
      <c r="GKE908" s="337"/>
      <c r="GKF908" s="337"/>
      <c r="GKG908" s="337"/>
      <c r="GKH908" s="337"/>
      <c r="GKI908" s="337"/>
      <c r="GKJ908" s="337"/>
      <c r="GKK908" s="337"/>
      <c r="GKL908" s="337"/>
      <c r="GKM908" s="337"/>
      <c r="GKN908" s="337"/>
      <c r="GKO908" s="337"/>
      <c r="GKP908" s="337"/>
      <c r="GKQ908" s="337"/>
      <c r="GKR908" s="337"/>
      <c r="GKS908" s="337"/>
      <c r="GKT908" s="337"/>
      <c r="GKU908" s="337"/>
      <c r="GKV908" s="337"/>
      <c r="GKW908" s="337"/>
      <c r="GKX908" s="337"/>
      <c r="GKY908" s="337"/>
      <c r="GKZ908" s="337"/>
      <c r="GLA908" s="337"/>
      <c r="GLB908" s="337"/>
      <c r="GLC908" s="337"/>
      <c r="GLD908" s="337"/>
      <c r="GLE908" s="337"/>
      <c r="GLF908" s="337"/>
      <c r="GLG908" s="337"/>
      <c r="GLH908" s="337"/>
      <c r="GLI908" s="337"/>
      <c r="GLJ908" s="337"/>
      <c r="GLK908" s="337"/>
      <c r="GLL908" s="337"/>
      <c r="GLM908" s="337"/>
      <c r="GLN908" s="337"/>
      <c r="GLO908" s="337"/>
      <c r="GLP908" s="337"/>
      <c r="GLQ908" s="337"/>
      <c r="GLR908" s="337"/>
      <c r="GLS908" s="337"/>
      <c r="GLT908" s="337"/>
      <c r="GLU908" s="337"/>
      <c r="GLV908" s="337"/>
      <c r="GLW908" s="337"/>
      <c r="GLX908" s="337"/>
      <c r="GLY908" s="337"/>
      <c r="GLZ908" s="337"/>
      <c r="GMA908" s="337"/>
      <c r="GMB908" s="337"/>
      <c r="GMC908" s="337"/>
      <c r="GMD908" s="337"/>
      <c r="GME908" s="337"/>
      <c r="GMF908" s="337"/>
      <c r="GMG908" s="337"/>
      <c r="GMH908" s="337"/>
      <c r="GMI908" s="337"/>
      <c r="GMJ908" s="337"/>
      <c r="GMK908" s="337"/>
      <c r="GML908" s="337"/>
      <c r="GMM908" s="337"/>
      <c r="GMN908" s="337"/>
      <c r="GMO908" s="337"/>
      <c r="GMP908" s="337"/>
      <c r="GMQ908" s="337"/>
      <c r="GMR908" s="337"/>
      <c r="GMS908" s="337"/>
      <c r="GMT908" s="337"/>
      <c r="GMU908" s="337"/>
      <c r="GMV908" s="337"/>
      <c r="GMW908" s="337"/>
      <c r="GMX908" s="337"/>
      <c r="GMY908" s="337"/>
      <c r="GMZ908" s="337"/>
      <c r="GNA908" s="337"/>
      <c r="GNB908" s="337"/>
      <c r="GNC908" s="337"/>
      <c r="GND908" s="337"/>
      <c r="GNE908" s="337"/>
      <c r="GNF908" s="337"/>
      <c r="GNG908" s="337"/>
      <c r="GNH908" s="337"/>
      <c r="GNI908" s="337"/>
      <c r="GNJ908" s="337"/>
      <c r="GNK908" s="337"/>
      <c r="GNL908" s="337"/>
      <c r="GNM908" s="337"/>
      <c r="GNN908" s="337"/>
      <c r="GNO908" s="337"/>
      <c r="GNP908" s="337"/>
      <c r="GNQ908" s="337"/>
      <c r="GNR908" s="337"/>
      <c r="GNS908" s="337"/>
      <c r="GNT908" s="337"/>
      <c r="GNU908" s="337"/>
      <c r="GNV908" s="337"/>
      <c r="GNW908" s="337"/>
      <c r="GNX908" s="337"/>
      <c r="GNY908" s="337"/>
      <c r="GNZ908" s="337"/>
      <c r="GOA908" s="337"/>
      <c r="GOB908" s="337"/>
      <c r="GOC908" s="337"/>
      <c r="GOD908" s="337"/>
      <c r="GOE908" s="337"/>
      <c r="GOF908" s="337"/>
      <c r="GOG908" s="337"/>
      <c r="GOH908" s="337"/>
      <c r="GOI908" s="337"/>
      <c r="GOJ908" s="337"/>
      <c r="GOK908" s="337"/>
      <c r="GOL908" s="337"/>
      <c r="GOM908" s="337"/>
      <c r="GON908" s="337"/>
      <c r="GOO908" s="337"/>
      <c r="GOP908" s="337"/>
      <c r="GOQ908" s="337"/>
      <c r="GOR908" s="337"/>
      <c r="GOS908" s="337"/>
      <c r="GOT908" s="337"/>
      <c r="GOU908" s="337"/>
      <c r="GOV908" s="337"/>
      <c r="GOW908" s="337"/>
      <c r="GOX908" s="337"/>
      <c r="GOY908" s="337"/>
      <c r="GOZ908" s="337"/>
      <c r="GPA908" s="337"/>
      <c r="GPB908" s="337"/>
      <c r="GPC908" s="337"/>
      <c r="GPD908" s="337"/>
      <c r="GPE908" s="337"/>
      <c r="GPF908" s="337"/>
      <c r="GPG908" s="337"/>
      <c r="GPH908" s="337"/>
      <c r="GPI908" s="337"/>
      <c r="GPJ908" s="337"/>
      <c r="GPK908" s="337"/>
      <c r="GPL908" s="337"/>
      <c r="GPM908" s="337"/>
      <c r="GPN908" s="337"/>
      <c r="GPO908" s="337"/>
      <c r="GPP908" s="337"/>
      <c r="GPQ908" s="337"/>
      <c r="GPR908" s="337"/>
      <c r="GPS908" s="337"/>
      <c r="GPT908" s="337"/>
      <c r="GPU908" s="337"/>
      <c r="GPV908" s="337"/>
      <c r="GPW908" s="337"/>
      <c r="GPX908" s="337"/>
      <c r="GPY908" s="337"/>
      <c r="GPZ908" s="337"/>
      <c r="GQA908" s="337"/>
      <c r="GQB908" s="337"/>
      <c r="GQC908" s="337"/>
      <c r="GQD908" s="337"/>
      <c r="GQE908" s="337"/>
      <c r="GQF908" s="337"/>
      <c r="GQG908" s="337"/>
      <c r="GQH908" s="337"/>
      <c r="GQI908" s="337"/>
      <c r="GQJ908" s="337"/>
      <c r="GQK908" s="337"/>
      <c r="GQL908" s="337"/>
      <c r="GQM908" s="337"/>
      <c r="GQN908" s="337"/>
      <c r="GQO908" s="337"/>
      <c r="GQP908" s="337"/>
      <c r="GQQ908" s="337"/>
      <c r="GQR908" s="337"/>
      <c r="GQS908" s="337"/>
      <c r="GQT908" s="337"/>
      <c r="GQU908" s="337"/>
      <c r="GQV908" s="337"/>
      <c r="GQW908" s="337"/>
      <c r="GQX908" s="337"/>
      <c r="GQY908" s="337"/>
      <c r="GQZ908" s="337"/>
      <c r="GRA908" s="337"/>
      <c r="GRB908" s="337"/>
      <c r="GRC908" s="337"/>
      <c r="GRD908" s="337"/>
      <c r="GRE908" s="337"/>
      <c r="GRF908" s="337"/>
      <c r="GRG908" s="337"/>
      <c r="GRH908" s="337"/>
      <c r="GRI908" s="337"/>
      <c r="GRJ908" s="337"/>
      <c r="GRK908" s="337"/>
      <c r="GRL908" s="337"/>
      <c r="GRM908" s="337"/>
      <c r="GRN908" s="337"/>
      <c r="GRO908" s="337"/>
      <c r="GRP908" s="337"/>
      <c r="GRQ908" s="337"/>
      <c r="GRR908" s="337"/>
      <c r="GRS908" s="337"/>
      <c r="GRT908" s="337"/>
      <c r="GRU908" s="337"/>
      <c r="GRV908" s="337"/>
      <c r="GRW908" s="337"/>
      <c r="GRX908" s="337"/>
      <c r="GRY908" s="337"/>
      <c r="GRZ908" s="337"/>
      <c r="GSA908" s="337"/>
      <c r="GSB908" s="337"/>
      <c r="GSC908" s="337"/>
      <c r="GSD908" s="337"/>
      <c r="GSE908" s="337"/>
      <c r="GSF908" s="337"/>
      <c r="GSG908" s="337"/>
      <c r="GSH908" s="337"/>
      <c r="GSI908" s="337"/>
      <c r="GSJ908" s="337"/>
      <c r="GSK908" s="337"/>
      <c r="GSL908" s="337"/>
      <c r="GSM908" s="337"/>
      <c r="GSN908" s="337"/>
      <c r="GSO908" s="337"/>
      <c r="GSP908" s="337"/>
      <c r="GSQ908" s="337"/>
      <c r="GSR908" s="337"/>
      <c r="GSS908" s="337"/>
      <c r="GST908" s="337"/>
      <c r="GSU908" s="337"/>
      <c r="GSV908" s="337"/>
      <c r="GSW908" s="337"/>
      <c r="GSX908" s="337"/>
      <c r="GSY908" s="337"/>
      <c r="GSZ908" s="337"/>
      <c r="GTA908" s="337"/>
      <c r="GTB908" s="337"/>
      <c r="GTC908" s="337"/>
      <c r="GTD908" s="337"/>
      <c r="GTE908" s="337"/>
      <c r="GTF908" s="337"/>
      <c r="GTG908" s="337"/>
      <c r="GTH908" s="337"/>
      <c r="GTI908" s="337"/>
      <c r="GTJ908" s="337"/>
      <c r="GTK908" s="337"/>
      <c r="GTL908" s="337"/>
      <c r="GTM908" s="337"/>
      <c r="GTN908" s="337"/>
      <c r="GTO908" s="337"/>
      <c r="GTP908" s="337"/>
      <c r="GTQ908" s="337"/>
      <c r="GTR908" s="337"/>
      <c r="GTS908" s="337"/>
      <c r="GTT908" s="337"/>
      <c r="GTU908" s="337"/>
      <c r="GTV908" s="337"/>
      <c r="GTW908" s="337"/>
      <c r="GTX908" s="337"/>
      <c r="GTY908" s="337"/>
      <c r="GTZ908" s="337"/>
      <c r="GUA908" s="337"/>
      <c r="GUB908" s="337"/>
      <c r="GUC908" s="337"/>
      <c r="GUD908" s="337"/>
      <c r="GUE908" s="337"/>
      <c r="GUF908" s="337"/>
      <c r="GUG908" s="337"/>
      <c r="GUH908" s="337"/>
      <c r="GUI908" s="337"/>
      <c r="GUJ908" s="337"/>
      <c r="GUK908" s="337"/>
      <c r="GUL908" s="337"/>
      <c r="GUM908" s="337"/>
      <c r="GUN908" s="337"/>
      <c r="GUO908" s="337"/>
      <c r="GUP908" s="337"/>
      <c r="GUQ908" s="337"/>
      <c r="GUR908" s="337"/>
      <c r="GUS908" s="337"/>
      <c r="GUT908" s="337"/>
      <c r="GUU908" s="337"/>
      <c r="GUV908" s="337"/>
      <c r="GUW908" s="337"/>
      <c r="GUX908" s="337"/>
      <c r="GUY908" s="337"/>
      <c r="GUZ908" s="337"/>
      <c r="GVA908" s="337"/>
      <c r="GVB908" s="337"/>
      <c r="GVC908" s="337"/>
      <c r="GVD908" s="337"/>
      <c r="GVE908" s="337"/>
      <c r="GVF908" s="337"/>
      <c r="GVG908" s="337"/>
      <c r="GVH908" s="337"/>
      <c r="GVI908" s="337"/>
      <c r="GVJ908" s="337"/>
      <c r="GVK908" s="337"/>
      <c r="GVL908" s="337"/>
      <c r="GVM908" s="337"/>
      <c r="GVN908" s="337"/>
      <c r="GVO908" s="337"/>
      <c r="GVP908" s="337"/>
      <c r="GVQ908" s="337"/>
      <c r="GVR908" s="337"/>
      <c r="GVS908" s="337"/>
      <c r="GVT908" s="337"/>
      <c r="GVU908" s="337"/>
      <c r="GVV908" s="337"/>
      <c r="GVW908" s="337"/>
      <c r="GVX908" s="337"/>
      <c r="GVY908" s="337"/>
      <c r="GVZ908" s="337"/>
      <c r="GWA908" s="337"/>
      <c r="GWB908" s="337"/>
      <c r="GWC908" s="337"/>
      <c r="GWD908" s="337"/>
      <c r="GWE908" s="337"/>
      <c r="GWF908" s="337"/>
      <c r="GWG908" s="337"/>
      <c r="GWH908" s="337"/>
      <c r="GWI908" s="337"/>
      <c r="GWJ908" s="337"/>
      <c r="GWK908" s="337"/>
      <c r="GWL908" s="337"/>
      <c r="GWM908" s="337"/>
      <c r="GWN908" s="337"/>
      <c r="GWO908" s="337"/>
      <c r="GWP908" s="337"/>
      <c r="GWQ908" s="337"/>
      <c r="GWR908" s="337"/>
      <c r="GWS908" s="337"/>
      <c r="GWT908" s="337"/>
      <c r="GWU908" s="337"/>
      <c r="GWV908" s="337"/>
      <c r="GWW908" s="337"/>
      <c r="GWX908" s="337"/>
      <c r="GWY908" s="337"/>
      <c r="GWZ908" s="337"/>
      <c r="GXA908" s="337"/>
      <c r="GXB908" s="337"/>
      <c r="GXC908" s="337"/>
      <c r="GXD908" s="337"/>
      <c r="GXE908" s="337"/>
      <c r="GXF908" s="337"/>
      <c r="GXG908" s="337"/>
      <c r="GXH908" s="337"/>
      <c r="GXI908" s="337"/>
      <c r="GXJ908" s="337"/>
      <c r="GXK908" s="337"/>
      <c r="GXL908" s="337"/>
      <c r="GXM908" s="337"/>
      <c r="GXN908" s="337"/>
      <c r="GXO908" s="337"/>
      <c r="GXP908" s="337"/>
      <c r="GXQ908" s="337"/>
      <c r="GXR908" s="337"/>
      <c r="GXS908" s="337"/>
      <c r="GXT908" s="337"/>
      <c r="GXU908" s="337"/>
      <c r="GXV908" s="337"/>
      <c r="GXW908" s="337"/>
      <c r="GXX908" s="337"/>
      <c r="GXY908" s="337"/>
      <c r="GXZ908" s="337"/>
      <c r="GYA908" s="337"/>
      <c r="GYB908" s="337"/>
      <c r="GYC908" s="337"/>
      <c r="GYD908" s="337"/>
      <c r="GYE908" s="337"/>
      <c r="GYF908" s="337"/>
      <c r="GYG908" s="337"/>
      <c r="GYH908" s="337"/>
      <c r="GYI908" s="337"/>
      <c r="GYJ908" s="337"/>
      <c r="GYK908" s="337"/>
      <c r="GYL908" s="337"/>
      <c r="GYM908" s="337"/>
      <c r="GYN908" s="337"/>
      <c r="GYO908" s="337"/>
      <c r="GYP908" s="337"/>
      <c r="GYQ908" s="337"/>
      <c r="GYR908" s="337"/>
      <c r="GYS908" s="337"/>
      <c r="GYT908" s="337"/>
      <c r="GYU908" s="337"/>
      <c r="GYV908" s="337"/>
      <c r="GYW908" s="337"/>
      <c r="GYX908" s="337"/>
      <c r="GYY908" s="337"/>
      <c r="GYZ908" s="337"/>
      <c r="GZA908" s="337"/>
      <c r="GZB908" s="337"/>
      <c r="GZC908" s="337"/>
      <c r="GZD908" s="337"/>
      <c r="GZE908" s="337"/>
      <c r="GZF908" s="337"/>
      <c r="GZG908" s="337"/>
      <c r="GZH908" s="337"/>
      <c r="GZI908" s="337"/>
      <c r="GZJ908" s="337"/>
      <c r="GZK908" s="337"/>
      <c r="GZL908" s="337"/>
      <c r="GZM908" s="337"/>
      <c r="GZN908" s="337"/>
      <c r="GZO908" s="337"/>
      <c r="GZP908" s="337"/>
      <c r="GZQ908" s="337"/>
      <c r="GZR908" s="337"/>
      <c r="GZS908" s="337"/>
      <c r="GZT908" s="337"/>
      <c r="GZU908" s="337"/>
      <c r="GZV908" s="337"/>
      <c r="GZW908" s="337"/>
      <c r="GZX908" s="337"/>
      <c r="GZY908" s="337"/>
      <c r="GZZ908" s="337"/>
      <c r="HAA908" s="337"/>
      <c r="HAB908" s="337"/>
      <c r="HAC908" s="337"/>
      <c r="HAD908" s="337"/>
      <c r="HAE908" s="337"/>
      <c r="HAF908" s="337"/>
      <c r="HAG908" s="337"/>
      <c r="HAH908" s="337"/>
      <c r="HAI908" s="337"/>
      <c r="HAJ908" s="337"/>
      <c r="HAK908" s="337"/>
      <c r="HAL908" s="337"/>
      <c r="HAM908" s="337"/>
      <c r="HAN908" s="337"/>
      <c r="HAO908" s="337"/>
      <c r="HAP908" s="337"/>
      <c r="HAQ908" s="337"/>
      <c r="HAR908" s="337"/>
      <c r="HAS908" s="337"/>
      <c r="HAT908" s="337"/>
      <c r="HAU908" s="337"/>
      <c r="HAV908" s="337"/>
      <c r="HAW908" s="337"/>
      <c r="HAX908" s="337"/>
      <c r="HAY908" s="337"/>
      <c r="HAZ908" s="337"/>
      <c r="HBA908" s="337"/>
      <c r="HBB908" s="337"/>
      <c r="HBC908" s="337"/>
      <c r="HBD908" s="337"/>
      <c r="HBE908" s="337"/>
      <c r="HBF908" s="337"/>
      <c r="HBG908" s="337"/>
      <c r="HBH908" s="337"/>
      <c r="HBI908" s="337"/>
      <c r="HBJ908" s="337"/>
      <c r="HBK908" s="337"/>
      <c r="HBL908" s="337"/>
      <c r="HBM908" s="337"/>
      <c r="HBN908" s="337"/>
      <c r="HBO908" s="337"/>
      <c r="HBP908" s="337"/>
      <c r="HBQ908" s="337"/>
      <c r="HBR908" s="337"/>
      <c r="HBS908" s="337"/>
      <c r="HBT908" s="337"/>
      <c r="HBU908" s="337"/>
      <c r="HBV908" s="337"/>
      <c r="HBW908" s="337"/>
      <c r="HBX908" s="337"/>
      <c r="HBY908" s="337"/>
      <c r="HBZ908" s="337"/>
      <c r="HCA908" s="337"/>
      <c r="HCB908" s="337"/>
      <c r="HCC908" s="337"/>
      <c r="HCD908" s="337"/>
      <c r="HCE908" s="337"/>
      <c r="HCF908" s="337"/>
      <c r="HCG908" s="337"/>
      <c r="HCH908" s="337"/>
      <c r="HCI908" s="337"/>
      <c r="HCJ908" s="337"/>
      <c r="HCK908" s="337"/>
      <c r="HCL908" s="337"/>
      <c r="HCM908" s="337"/>
      <c r="HCN908" s="337"/>
      <c r="HCO908" s="337"/>
      <c r="HCP908" s="337"/>
      <c r="HCQ908" s="337"/>
      <c r="HCR908" s="337"/>
      <c r="HCS908" s="337"/>
      <c r="HCT908" s="337"/>
      <c r="HCU908" s="337"/>
      <c r="HCV908" s="337"/>
      <c r="HCW908" s="337"/>
      <c r="HCX908" s="337"/>
      <c r="HCY908" s="337"/>
      <c r="HCZ908" s="337"/>
      <c r="HDA908" s="337"/>
      <c r="HDB908" s="337"/>
      <c r="HDC908" s="337"/>
      <c r="HDD908" s="337"/>
      <c r="HDE908" s="337"/>
      <c r="HDF908" s="337"/>
      <c r="HDG908" s="337"/>
      <c r="HDH908" s="337"/>
      <c r="HDI908" s="337"/>
      <c r="HDJ908" s="337"/>
      <c r="HDK908" s="337"/>
      <c r="HDL908" s="337"/>
      <c r="HDM908" s="337"/>
      <c r="HDN908" s="337"/>
      <c r="HDO908" s="337"/>
      <c r="HDP908" s="337"/>
      <c r="HDQ908" s="337"/>
      <c r="HDR908" s="337"/>
      <c r="HDS908" s="337"/>
      <c r="HDT908" s="337"/>
      <c r="HDU908" s="337"/>
      <c r="HDV908" s="337"/>
      <c r="HDW908" s="337"/>
      <c r="HDX908" s="337"/>
      <c r="HDY908" s="337"/>
      <c r="HDZ908" s="337"/>
      <c r="HEA908" s="337"/>
      <c r="HEB908" s="337"/>
      <c r="HEC908" s="337"/>
      <c r="HED908" s="337"/>
      <c r="HEE908" s="337"/>
      <c r="HEF908" s="337"/>
      <c r="HEG908" s="337"/>
      <c r="HEH908" s="337"/>
      <c r="HEI908" s="337"/>
      <c r="HEJ908" s="337"/>
      <c r="HEK908" s="337"/>
      <c r="HEL908" s="337"/>
      <c r="HEM908" s="337"/>
      <c r="HEN908" s="337"/>
      <c r="HEO908" s="337"/>
      <c r="HEP908" s="337"/>
      <c r="HEQ908" s="337"/>
      <c r="HER908" s="337"/>
      <c r="HES908" s="337"/>
      <c r="HET908" s="337"/>
      <c r="HEU908" s="337"/>
      <c r="HEV908" s="337"/>
      <c r="HEW908" s="337"/>
      <c r="HEX908" s="337"/>
      <c r="HEY908" s="337"/>
      <c r="HEZ908" s="337"/>
      <c r="HFA908" s="337"/>
      <c r="HFB908" s="337"/>
      <c r="HFC908" s="337"/>
      <c r="HFD908" s="337"/>
      <c r="HFE908" s="337"/>
      <c r="HFF908" s="337"/>
      <c r="HFG908" s="337"/>
      <c r="HFH908" s="337"/>
      <c r="HFI908" s="337"/>
      <c r="HFJ908" s="337"/>
      <c r="HFK908" s="337"/>
      <c r="HFL908" s="337"/>
      <c r="HFM908" s="337"/>
      <c r="HFN908" s="337"/>
      <c r="HFO908" s="337"/>
      <c r="HFP908" s="337"/>
      <c r="HFQ908" s="337"/>
      <c r="HFR908" s="337"/>
      <c r="HFS908" s="337"/>
      <c r="HFT908" s="337"/>
      <c r="HFU908" s="337"/>
      <c r="HFV908" s="337"/>
      <c r="HFW908" s="337"/>
      <c r="HFX908" s="337"/>
      <c r="HFY908" s="337"/>
      <c r="HFZ908" s="337"/>
      <c r="HGA908" s="337"/>
      <c r="HGB908" s="337"/>
      <c r="HGC908" s="337"/>
      <c r="HGD908" s="337"/>
      <c r="HGE908" s="337"/>
      <c r="HGF908" s="337"/>
      <c r="HGG908" s="337"/>
      <c r="HGH908" s="337"/>
      <c r="HGI908" s="337"/>
      <c r="HGJ908" s="337"/>
      <c r="HGK908" s="337"/>
      <c r="HGL908" s="337"/>
      <c r="HGM908" s="337"/>
      <c r="HGN908" s="337"/>
      <c r="HGO908" s="337"/>
      <c r="HGP908" s="337"/>
      <c r="HGQ908" s="337"/>
      <c r="HGR908" s="337"/>
      <c r="HGS908" s="337"/>
      <c r="HGT908" s="337"/>
      <c r="HGU908" s="337"/>
      <c r="HGV908" s="337"/>
      <c r="HGW908" s="337"/>
      <c r="HGX908" s="337"/>
      <c r="HGY908" s="337"/>
      <c r="HGZ908" s="337"/>
      <c r="HHA908" s="337"/>
      <c r="HHB908" s="337"/>
      <c r="HHC908" s="337"/>
      <c r="HHD908" s="337"/>
      <c r="HHE908" s="337"/>
      <c r="HHF908" s="337"/>
      <c r="HHG908" s="337"/>
      <c r="HHH908" s="337"/>
      <c r="HHI908" s="337"/>
      <c r="HHJ908" s="337"/>
      <c r="HHK908" s="337"/>
      <c r="HHL908" s="337"/>
      <c r="HHM908" s="337"/>
      <c r="HHN908" s="337"/>
      <c r="HHO908" s="337"/>
      <c r="HHP908" s="337"/>
      <c r="HHQ908" s="337"/>
      <c r="HHR908" s="337"/>
      <c r="HHS908" s="337"/>
      <c r="HHT908" s="337"/>
      <c r="HHU908" s="337"/>
      <c r="HHV908" s="337"/>
      <c r="HHW908" s="337"/>
      <c r="HHX908" s="337"/>
      <c r="HHY908" s="337"/>
      <c r="HHZ908" s="337"/>
      <c r="HIA908" s="337"/>
      <c r="HIB908" s="337"/>
      <c r="HIC908" s="337"/>
      <c r="HID908" s="337"/>
      <c r="HIE908" s="337"/>
      <c r="HIF908" s="337"/>
      <c r="HIG908" s="337"/>
      <c r="HIH908" s="337"/>
      <c r="HII908" s="337"/>
      <c r="HIJ908" s="337"/>
      <c r="HIK908" s="337"/>
      <c r="HIL908" s="337"/>
      <c r="HIM908" s="337"/>
      <c r="HIN908" s="337"/>
      <c r="HIO908" s="337"/>
      <c r="HIP908" s="337"/>
      <c r="HIQ908" s="337"/>
      <c r="HIR908" s="337"/>
      <c r="HIS908" s="337"/>
      <c r="HIT908" s="337"/>
      <c r="HIU908" s="337"/>
      <c r="HIV908" s="337"/>
      <c r="HIW908" s="337"/>
      <c r="HIX908" s="337"/>
      <c r="HIY908" s="337"/>
      <c r="HIZ908" s="337"/>
      <c r="HJA908" s="337"/>
      <c r="HJB908" s="337"/>
      <c r="HJC908" s="337"/>
      <c r="HJD908" s="337"/>
      <c r="HJE908" s="337"/>
      <c r="HJF908" s="337"/>
      <c r="HJG908" s="337"/>
      <c r="HJH908" s="337"/>
      <c r="HJI908" s="337"/>
      <c r="HJJ908" s="337"/>
      <c r="HJK908" s="337"/>
      <c r="HJL908" s="337"/>
      <c r="HJM908" s="337"/>
      <c r="HJN908" s="337"/>
      <c r="HJO908" s="337"/>
      <c r="HJP908" s="337"/>
      <c r="HJQ908" s="337"/>
      <c r="HJR908" s="337"/>
      <c r="HJS908" s="337"/>
      <c r="HJT908" s="337"/>
      <c r="HJU908" s="337"/>
      <c r="HJV908" s="337"/>
      <c r="HJW908" s="337"/>
      <c r="HJX908" s="337"/>
      <c r="HJY908" s="337"/>
      <c r="HJZ908" s="337"/>
      <c r="HKA908" s="337"/>
      <c r="HKB908" s="337"/>
      <c r="HKC908" s="337"/>
      <c r="HKD908" s="337"/>
      <c r="HKE908" s="337"/>
      <c r="HKF908" s="337"/>
      <c r="HKG908" s="337"/>
      <c r="HKH908" s="337"/>
      <c r="HKI908" s="337"/>
      <c r="HKJ908" s="337"/>
      <c r="HKK908" s="337"/>
      <c r="HKL908" s="337"/>
      <c r="HKM908" s="337"/>
      <c r="HKN908" s="337"/>
      <c r="HKO908" s="337"/>
      <c r="HKP908" s="337"/>
      <c r="HKQ908" s="337"/>
      <c r="HKR908" s="337"/>
      <c r="HKS908" s="337"/>
      <c r="HKT908" s="337"/>
      <c r="HKU908" s="337"/>
      <c r="HKV908" s="337"/>
      <c r="HKW908" s="337"/>
      <c r="HKX908" s="337"/>
      <c r="HKY908" s="337"/>
      <c r="HKZ908" s="337"/>
      <c r="HLA908" s="337"/>
      <c r="HLB908" s="337"/>
      <c r="HLC908" s="337"/>
      <c r="HLD908" s="337"/>
      <c r="HLE908" s="337"/>
      <c r="HLF908" s="337"/>
      <c r="HLG908" s="337"/>
      <c r="HLH908" s="337"/>
      <c r="HLI908" s="337"/>
      <c r="HLJ908" s="337"/>
      <c r="HLK908" s="337"/>
      <c r="HLL908" s="337"/>
      <c r="HLM908" s="337"/>
      <c r="HLN908" s="337"/>
      <c r="HLO908" s="337"/>
      <c r="HLP908" s="337"/>
      <c r="HLQ908" s="337"/>
      <c r="HLR908" s="337"/>
      <c r="HLS908" s="337"/>
      <c r="HLT908" s="337"/>
      <c r="HLU908" s="337"/>
      <c r="HLV908" s="337"/>
      <c r="HLW908" s="337"/>
      <c r="HLX908" s="337"/>
      <c r="HLY908" s="337"/>
      <c r="HLZ908" s="337"/>
      <c r="HMA908" s="337"/>
      <c r="HMB908" s="337"/>
      <c r="HMC908" s="337"/>
      <c r="HMD908" s="337"/>
      <c r="HME908" s="337"/>
      <c r="HMF908" s="337"/>
      <c r="HMG908" s="337"/>
      <c r="HMH908" s="337"/>
      <c r="HMI908" s="337"/>
      <c r="HMJ908" s="337"/>
      <c r="HMK908" s="337"/>
      <c r="HML908" s="337"/>
      <c r="HMM908" s="337"/>
      <c r="HMN908" s="337"/>
      <c r="HMO908" s="337"/>
      <c r="HMP908" s="337"/>
      <c r="HMQ908" s="337"/>
      <c r="HMR908" s="337"/>
      <c r="HMS908" s="337"/>
      <c r="HMT908" s="337"/>
      <c r="HMU908" s="337"/>
      <c r="HMV908" s="337"/>
      <c r="HMW908" s="337"/>
      <c r="HMX908" s="337"/>
      <c r="HMY908" s="337"/>
      <c r="HMZ908" s="337"/>
      <c r="HNA908" s="337"/>
      <c r="HNB908" s="337"/>
      <c r="HNC908" s="337"/>
      <c r="HND908" s="337"/>
      <c r="HNE908" s="337"/>
      <c r="HNF908" s="337"/>
      <c r="HNG908" s="337"/>
      <c r="HNH908" s="337"/>
      <c r="HNI908" s="337"/>
      <c r="HNJ908" s="337"/>
      <c r="HNK908" s="337"/>
      <c r="HNL908" s="337"/>
      <c r="HNM908" s="337"/>
      <c r="HNN908" s="337"/>
      <c r="HNO908" s="337"/>
      <c r="HNP908" s="337"/>
      <c r="HNQ908" s="337"/>
      <c r="HNR908" s="337"/>
      <c r="HNS908" s="337"/>
      <c r="HNT908" s="337"/>
      <c r="HNU908" s="337"/>
      <c r="HNV908" s="337"/>
      <c r="HNW908" s="337"/>
      <c r="HNX908" s="337"/>
      <c r="HNY908" s="337"/>
      <c r="HNZ908" s="337"/>
      <c r="HOA908" s="337"/>
      <c r="HOB908" s="337"/>
      <c r="HOC908" s="337"/>
      <c r="HOD908" s="337"/>
      <c r="HOE908" s="337"/>
      <c r="HOF908" s="337"/>
      <c r="HOG908" s="337"/>
      <c r="HOH908" s="337"/>
      <c r="HOI908" s="337"/>
      <c r="HOJ908" s="337"/>
      <c r="HOK908" s="337"/>
      <c r="HOL908" s="337"/>
      <c r="HOM908" s="337"/>
      <c r="HON908" s="337"/>
      <c r="HOO908" s="337"/>
      <c r="HOP908" s="337"/>
      <c r="HOQ908" s="337"/>
      <c r="HOR908" s="337"/>
      <c r="HOS908" s="337"/>
      <c r="HOT908" s="337"/>
      <c r="HOU908" s="337"/>
      <c r="HOV908" s="337"/>
      <c r="HOW908" s="337"/>
      <c r="HOX908" s="337"/>
      <c r="HOY908" s="337"/>
      <c r="HOZ908" s="337"/>
      <c r="HPA908" s="337"/>
      <c r="HPB908" s="337"/>
      <c r="HPC908" s="337"/>
      <c r="HPD908" s="337"/>
      <c r="HPE908" s="337"/>
      <c r="HPF908" s="337"/>
      <c r="HPG908" s="337"/>
      <c r="HPH908" s="337"/>
      <c r="HPI908" s="337"/>
      <c r="HPJ908" s="337"/>
      <c r="HPK908" s="337"/>
      <c r="HPL908" s="337"/>
      <c r="HPM908" s="337"/>
      <c r="HPN908" s="337"/>
      <c r="HPO908" s="337"/>
      <c r="HPP908" s="337"/>
      <c r="HPQ908" s="337"/>
      <c r="HPR908" s="337"/>
      <c r="HPS908" s="337"/>
      <c r="HPT908" s="337"/>
      <c r="HPU908" s="337"/>
      <c r="HPV908" s="337"/>
      <c r="HPW908" s="337"/>
      <c r="HPX908" s="337"/>
      <c r="HPY908" s="337"/>
      <c r="HPZ908" s="337"/>
      <c r="HQA908" s="337"/>
      <c r="HQB908" s="337"/>
      <c r="HQC908" s="337"/>
      <c r="HQD908" s="337"/>
      <c r="HQE908" s="337"/>
      <c r="HQF908" s="337"/>
      <c r="HQG908" s="337"/>
      <c r="HQH908" s="337"/>
      <c r="HQI908" s="337"/>
      <c r="HQJ908" s="337"/>
      <c r="HQK908" s="337"/>
      <c r="HQL908" s="337"/>
      <c r="HQM908" s="337"/>
      <c r="HQN908" s="337"/>
      <c r="HQO908" s="337"/>
      <c r="HQP908" s="337"/>
      <c r="HQQ908" s="337"/>
      <c r="HQR908" s="337"/>
      <c r="HQS908" s="337"/>
      <c r="HQT908" s="337"/>
      <c r="HQU908" s="337"/>
      <c r="HQV908" s="337"/>
      <c r="HQW908" s="337"/>
      <c r="HQX908" s="337"/>
      <c r="HQY908" s="337"/>
      <c r="HQZ908" s="337"/>
      <c r="HRA908" s="337"/>
      <c r="HRB908" s="337"/>
      <c r="HRC908" s="337"/>
      <c r="HRD908" s="337"/>
      <c r="HRE908" s="337"/>
      <c r="HRF908" s="337"/>
      <c r="HRG908" s="337"/>
      <c r="HRH908" s="337"/>
      <c r="HRI908" s="337"/>
      <c r="HRJ908" s="337"/>
      <c r="HRK908" s="337"/>
      <c r="HRL908" s="337"/>
      <c r="HRM908" s="337"/>
      <c r="HRN908" s="337"/>
      <c r="HRO908" s="337"/>
      <c r="HRP908" s="337"/>
      <c r="HRQ908" s="337"/>
      <c r="HRR908" s="337"/>
      <c r="HRS908" s="337"/>
      <c r="HRT908" s="337"/>
      <c r="HRU908" s="337"/>
      <c r="HRV908" s="337"/>
      <c r="HRW908" s="337"/>
      <c r="HRX908" s="337"/>
      <c r="HRY908" s="337"/>
      <c r="HRZ908" s="337"/>
      <c r="HSA908" s="337"/>
      <c r="HSB908" s="337"/>
      <c r="HSC908" s="337"/>
      <c r="HSD908" s="337"/>
      <c r="HSE908" s="337"/>
      <c r="HSF908" s="337"/>
      <c r="HSG908" s="337"/>
      <c r="HSH908" s="337"/>
      <c r="HSI908" s="337"/>
      <c r="HSJ908" s="337"/>
      <c r="HSK908" s="337"/>
      <c r="HSL908" s="337"/>
      <c r="HSM908" s="337"/>
      <c r="HSN908" s="337"/>
      <c r="HSO908" s="337"/>
      <c r="HSP908" s="337"/>
      <c r="HSQ908" s="337"/>
      <c r="HSR908" s="337"/>
      <c r="HSS908" s="337"/>
      <c r="HST908" s="337"/>
      <c r="HSU908" s="337"/>
      <c r="HSV908" s="337"/>
      <c r="HSW908" s="337"/>
      <c r="HSX908" s="337"/>
      <c r="HSY908" s="337"/>
      <c r="HSZ908" s="337"/>
      <c r="HTA908" s="337"/>
      <c r="HTB908" s="337"/>
      <c r="HTC908" s="337"/>
      <c r="HTD908" s="337"/>
      <c r="HTE908" s="337"/>
      <c r="HTF908" s="337"/>
      <c r="HTG908" s="337"/>
      <c r="HTH908" s="337"/>
      <c r="HTI908" s="337"/>
      <c r="HTJ908" s="337"/>
      <c r="HTK908" s="337"/>
      <c r="HTL908" s="337"/>
      <c r="HTM908" s="337"/>
      <c r="HTN908" s="337"/>
      <c r="HTO908" s="337"/>
      <c r="HTP908" s="337"/>
      <c r="HTQ908" s="337"/>
      <c r="HTR908" s="337"/>
      <c r="HTS908" s="337"/>
      <c r="HTT908" s="337"/>
      <c r="HTU908" s="337"/>
      <c r="HTV908" s="337"/>
      <c r="HTW908" s="337"/>
      <c r="HTX908" s="337"/>
      <c r="HTY908" s="337"/>
      <c r="HTZ908" s="337"/>
      <c r="HUA908" s="337"/>
      <c r="HUB908" s="337"/>
      <c r="HUC908" s="337"/>
      <c r="HUD908" s="337"/>
      <c r="HUE908" s="337"/>
      <c r="HUF908" s="337"/>
      <c r="HUG908" s="337"/>
      <c r="HUH908" s="337"/>
      <c r="HUI908" s="337"/>
      <c r="HUJ908" s="337"/>
      <c r="HUK908" s="337"/>
      <c r="HUL908" s="337"/>
      <c r="HUM908" s="337"/>
      <c r="HUN908" s="337"/>
      <c r="HUO908" s="337"/>
      <c r="HUP908" s="337"/>
      <c r="HUQ908" s="337"/>
      <c r="HUR908" s="337"/>
      <c r="HUS908" s="337"/>
      <c r="HUT908" s="337"/>
      <c r="HUU908" s="337"/>
      <c r="HUV908" s="337"/>
      <c r="HUW908" s="337"/>
      <c r="HUX908" s="337"/>
      <c r="HUY908" s="337"/>
      <c r="HUZ908" s="337"/>
      <c r="HVA908" s="337"/>
      <c r="HVB908" s="337"/>
      <c r="HVC908" s="337"/>
      <c r="HVD908" s="337"/>
      <c r="HVE908" s="337"/>
      <c r="HVF908" s="337"/>
      <c r="HVG908" s="337"/>
      <c r="HVH908" s="337"/>
      <c r="HVI908" s="337"/>
      <c r="HVJ908" s="337"/>
      <c r="HVK908" s="337"/>
      <c r="HVL908" s="337"/>
      <c r="HVM908" s="337"/>
      <c r="HVN908" s="337"/>
      <c r="HVO908" s="337"/>
      <c r="HVP908" s="337"/>
      <c r="HVQ908" s="337"/>
      <c r="HVR908" s="337"/>
      <c r="HVS908" s="337"/>
      <c r="HVT908" s="337"/>
      <c r="HVU908" s="337"/>
      <c r="HVV908" s="337"/>
      <c r="HVW908" s="337"/>
      <c r="HVX908" s="337"/>
      <c r="HVY908" s="337"/>
      <c r="HVZ908" s="337"/>
      <c r="HWA908" s="337"/>
      <c r="HWB908" s="337"/>
      <c r="HWC908" s="337"/>
      <c r="HWD908" s="337"/>
      <c r="HWE908" s="337"/>
      <c r="HWF908" s="337"/>
      <c r="HWG908" s="337"/>
      <c r="HWH908" s="337"/>
      <c r="HWI908" s="337"/>
      <c r="HWJ908" s="337"/>
      <c r="HWK908" s="337"/>
      <c r="HWL908" s="337"/>
      <c r="HWM908" s="337"/>
      <c r="HWN908" s="337"/>
      <c r="HWO908" s="337"/>
      <c r="HWP908" s="337"/>
      <c r="HWQ908" s="337"/>
      <c r="HWR908" s="337"/>
      <c r="HWS908" s="337"/>
      <c r="HWT908" s="337"/>
      <c r="HWU908" s="337"/>
      <c r="HWV908" s="337"/>
      <c r="HWW908" s="337"/>
      <c r="HWX908" s="337"/>
      <c r="HWY908" s="337"/>
      <c r="HWZ908" s="337"/>
      <c r="HXA908" s="337"/>
      <c r="HXB908" s="337"/>
      <c r="HXC908" s="337"/>
      <c r="HXD908" s="337"/>
      <c r="HXE908" s="337"/>
      <c r="HXF908" s="337"/>
      <c r="HXG908" s="337"/>
      <c r="HXH908" s="337"/>
      <c r="HXI908" s="337"/>
      <c r="HXJ908" s="337"/>
      <c r="HXK908" s="337"/>
      <c r="HXL908" s="337"/>
      <c r="HXM908" s="337"/>
      <c r="HXN908" s="337"/>
      <c r="HXO908" s="337"/>
      <c r="HXP908" s="337"/>
      <c r="HXQ908" s="337"/>
      <c r="HXR908" s="337"/>
      <c r="HXS908" s="337"/>
      <c r="HXT908" s="337"/>
      <c r="HXU908" s="337"/>
      <c r="HXV908" s="337"/>
      <c r="HXW908" s="337"/>
      <c r="HXX908" s="337"/>
      <c r="HXY908" s="337"/>
      <c r="HXZ908" s="337"/>
      <c r="HYA908" s="337"/>
      <c r="HYB908" s="337"/>
      <c r="HYC908" s="337"/>
      <c r="HYD908" s="337"/>
      <c r="HYE908" s="337"/>
      <c r="HYF908" s="337"/>
      <c r="HYG908" s="337"/>
      <c r="HYH908" s="337"/>
      <c r="HYI908" s="337"/>
      <c r="HYJ908" s="337"/>
      <c r="HYK908" s="337"/>
      <c r="HYL908" s="337"/>
      <c r="HYM908" s="337"/>
      <c r="HYN908" s="337"/>
      <c r="HYO908" s="337"/>
      <c r="HYP908" s="337"/>
      <c r="HYQ908" s="337"/>
      <c r="HYR908" s="337"/>
      <c r="HYS908" s="337"/>
      <c r="HYT908" s="337"/>
      <c r="HYU908" s="337"/>
      <c r="HYV908" s="337"/>
      <c r="HYW908" s="337"/>
      <c r="HYX908" s="337"/>
      <c r="HYY908" s="337"/>
      <c r="HYZ908" s="337"/>
      <c r="HZA908" s="337"/>
      <c r="HZB908" s="337"/>
      <c r="HZC908" s="337"/>
      <c r="HZD908" s="337"/>
      <c r="HZE908" s="337"/>
      <c r="HZF908" s="337"/>
      <c r="HZG908" s="337"/>
      <c r="HZH908" s="337"/>
      <c r="HZI908" s="337"/>
      <c r="HZJ908" s="337"/>
      <c r="HZK908" s="337"/>
      <c r="HZL908" s="337"/>
      <c r="HZM908" s="337"/>
      <c r="HZN908" s="337"/>
      <c r="HZO908" s="337"/>
      <c r="HZP908" s="337"/>
      <c r="HZQ908" s="337"/>
      <c r="HZR908" s="337"/>
      <c r="HZS908" s="337"/>
      <c r="HZT908" s="337"/>
      <c r="HZU908" s="337"/>
      <c r="HZV908" s="337"/>
      <c r="HZW908" s="337"/>
      <c r="HZX908" s="337"/>
      <c r="HZY908" s="337"/>
      <c r="HZZ908" s="337"/>
      <c r="IAA908" s="337"/>
      <c r="IAB908" s="337"/>
      <c r="IAC908" s="337"/>
      <c r="IAD908" s="337"/>
      <c r="IAE908" s="337"/>
      <c r="IAF908" s="337"/>
      <c r="IAG908" s="337"/>
      <c r="IAH908" s="337"/>
      <c r="IAI908" s="337"/>
      <c r="IAJ908" s="337"/>
      <c r="IAK908" s="337"/>
      <c r="IAL908" s="337"/>
      <c r="IAM908" s="337"/>
      <c r="IAN908" s="337"/>
      <c r="IAO908" s="337"/>
      <c r="IAP908" s="337"/>
      <c r="IAQ908" s="337"/>
      <c r="IAR908" s="337"/>
      <c r="IAS908" s="337"/>
      <c r="IAT908" s="337"/>
      <c r="IAU908" s="337"/>
      <c r="IAV908" s="337"/>
      <c r="IAW908" s="337"/>
      <c r="IAX908" s="337"/>
      <c r="IAY908" s="337"/>
      <c r="IAZ908" s="337"/>
      <c r="IBA908" s="337"/>
      <c r="IBB908" s="337"/>
      <c r="IBC908" s="337"/>
      <c r="IBD908" s="337"/>
      <c r="IBE908" s="337"/>
      <c r="IBF908" s="337"/>
      <c r="IBG908" s="337"/>
      <c r="IBH908" s="337"/>
      <c r="IBI908" s="337"/>
      <c r="IBJ908" s="337"/>
      <c r="IBK908" s="337"/>
      <c r="IBL908" s="337"/>
      <c r="IBM908" s="337"/>
      <c r="IBN908" s="337"/>
      <c r="IBO908" s="337"/>
      <c r="IBP908" s="337"/>
      <c r="IBQ908" s="337"/>
      <c r="IBR908" s="337"/>
      <c r="IBS908" s="337"/>
      <c r="IBT908" s="337"/>
      <c r="IBU908" s="337"/>
      <c r="IBV908" s="337"/>
      <c r="IBW908" s="337"/>
      <c r="IBX908" s="337"/>
      <c r="IBY908" s="337"/>
      <c r="IBZ908" s="337"/>
      <c r="ICA908" s="337"/>
      <c r="ICB908" s="337"/>
      <c r="ICC908" s="337"/>
      <c r="ICD908" s="337"/>
      <c r="ICE908" s="337"/>
      <c r="ICF908" s="337"/>
      <c r="ICG908" s="337"/>
      <c r="ICH908" s="337"/>
      <c r="ICI908" s="337"/>
      <c r="ICJ908" s="337"/>
      <c r="ICK908" s="337"/>
      <c r="ICL908" s="337"/>
      <c r="ICM908" s="337"/>
      <c r="ICN908" s="337"/>
      <c r="ICO908" s="337"/>
      <c r="ICP908" s="337"/>
      <c r="ICQ908" s="337"/>
      <c r="ICR908" s="337"/>
      <c r="ICS908" s="337"/>
      <c r="ICT908" s="337"/>
      <c r="ICU908" s="337"/>
      <c r="ICV908" s="337"/>
      <c r="ICW908" s="337"/>
      <c r="ICX908" s="337"/>
      <c r="ICY908" s="337"/>
      <c r="ICZ908" s="337"/>
      <c r="IDA908" s="337"/>
      <c r="IDB908" s="337"/>
      <c r="IDC908" s="337"/>
      <c r="IDD908" s="337"/>
      <c r="IDE908" s="337"/>
      <c r="IDF908" s="337"/>
      <c r="IDG908" s="337"/>
      <c r="IDH908" s="337"/>
      <c r="IDI908" s="337"/>
      <c r="IDJ908" s="337"/>
      <c r="IDK908" s="337"/>
      <c r="IDL908" s="337"/>
      <c r="IDM908" s="337"/>
      <c r="IDN908" s="337"/>
      <c r="IDO908" s="337"/>
      <c r="IDP908" s="337"/>
      <c r="IDQ908" s="337"/>
      <c r="IDR908" s="337"/>
      <c r="IDS908" s="337"/>
      <c r="IDT908" s="337"/>
      <c r="IDU908" s="337"/>
      <c r="IDV908" s="337"/>
      <c r="IDW908" s="337"/>
      <c r="IDX908" s="337"/>
      <c r="IDY908" s="337"/>
      <c r="IDZ908" s="337"/>
      <c r="IEA908" s="337"/>
      <c r="IEB908" s="337"/>
      <c r="IEC908" s="337"/>
      <c r="IED908" s="337"/>
      <c r="IEE908" s="337"/>
      <c r="IEF908" s="337"/>
      <c r="IEG908" s="337"/>
      <c r="IEH908" s="337"/>
      <c r="IEI908" s="337"/>
      <c r="IEJ908" s="337"/>
      <c r="IEK908" s="337"/>
      <c r="IEL908" s="337"/>
      <c r="IEM908" s="337"/>
      <c r="IEN908" s="337"/>
      <c r="IEO908" s="337"/>
      <c r="IEP908" s="337"/>
      <c r="IEQ908" s="337"/>
      <c r="IER908" s="337"/>
      <c r="IES908" s="337"/>
      <c r="IET908" s="337"/>
      <c r="IEU908" s="337"/>
      <c r="IEV908" s="337"/>
      <c r="IEW908" s="337"/>
      <c r="IEX908" s="337"/>
      <c r="IEY908" s="337"/>
      <c r="IEZ908" s="337"/>
      <c r="IFA908" s="337"/>
      <c r="IFB908" s="337"/>
      <c r="IFC908" s="337"/>
      <c r="IFD908" s="337"/>
      <c r="IFE908" s="337"/>
      <c r="IFF908" s="337"/>
      <c r="IFG908" s="337"/>
      <c r="IFH908" s="337"/>
      <c r="IFI908" s="337"/>
      <c r="IFJ908" s="337"/>
      <c r="IFK908" s="337"/>
      <c r="IFL908" s="337"/>
      <c r="IFM908" s="337"/>
      <c r="IFN908" s="337"/>
      <c r="IFO908" s="337"/>
      <c r="IFP908" s="337"/>
      <c r="IFQ908" s="337"/>
      <c r="IFR908" s="337"/>
      <c r="IFS908" s="337"/>
      <c r="IFT908" s="337"/>
      <c r="IFU908" s="337"/>
      <c r="IFV908" s="337"/>
      <c r="IFW908" s="337"/>
      <c r="IFX908" s="337"/>
      <c r="IFY908" s="337"/>
      <c r="IFZ908" s="337"/>
      <c r="IGA908" s="337"/>
      <c r="IGB908" s="337"/>
      <c r="IGC908" s="337"/>
      <c r="IGD908" s="337"/>
      <c r="IGE908" s="337"/>
      <c r="IGF908" s="337"/>
      <c r="IGG908" s="337"/>
      <c r="IGH908" s="337"/>
      <c r="IGI908" s="337"/>
      <c r="IGJ908" s="337"/>
      <c r="IGK908" s="337"/>
      <c r="IGL908" s="337"/>
      <c r="IGM908" s="337"/>
      <c r="IGN908" s="337"/>
      <c r="IGO908" s="337"/>
      <c r="IGP908" s="337"/>
      <c r="IGQ908" s="337"/>
      <c r="IGR908" s="337"/>
      <c r="IGS908" s="337"/>
      <c r="IGT908" s="337"/>
      <c r="IGU908" s="337"/>
      <c r="IGV908" s="337"/>
      <c r="IGW908" s="337"/>
      <c r="IGX908" s="337"/>
      <c r="IGY908" s="337"/>
      <c r="IGZ908" s="337"/>
      <c r="IHA908" s="337"/>
      <c r="IHB908" s="337"/>
      <c r="IHC908" s="337"/>
      <c r="IHD908" s="337"/>
      <c r="IHE908" s="337"/>
      <c r="IHF908" s="337"/>
      <c r="IHG908" s="337"/>
      <c r="IHH908" s="337"/>
      <c r="IHI908" s="337"/>
      <c r="IHJ908" s="337"/>
      <c r="IHK908" s="337"/>
      <c r="IHL908" s="337"/>
      <c r="IHM908" s="337"/>
      <c r="IHN908" s="337"/>
      <c r="IHO908" s="337"/>
      <c r="IHP908" s="337"/>
      <c r="IHQ908" s="337"/>
      <c r="IHR908" s="337"/>
      <c r="IHS908" s="337"/>
      <c r="IHT908" s="337"/>
      <c r="IHU908" s="337"/>
      <c r="IHV908" s="337"/>
      <c r="IHW908" s="337"/>
      <c r="IHX908" s="337"/>
      <c r="IHY908" s="337"/>
      <c r="IHZ908" s="337"/>
      <c r="IIA908" s="337"/>
      <c r="IIB908" s="337"/>
      <c r="IIC908" s="337"/>
      <c r="IID908" s="337"/>
      <c r="IIE908" s="337"/>
      <c r="IIF908" s="337"/>
      <c r="IIG908" s="337"/>
      <c r="IIH908" s="337"/>
      <c r="III908" s="337"/>
      <c r="IIJ908" s="337"/>
      <c r="IIK908" s="337"/>
      <c r="IIL908" s="337"/>
      <c r="IIM908" s="337"/>
      <c r="IIN908" s="337"/>
      <c r="IIO908" s="337"/>
      <c r="IIP908" s="337"/>
      <c r="IIQ908" s="337"/>
      <c r="IIR908" s="337"/>
      <c r="IIS908" s="337"/>
      <c r="IIT908" s="337"/>
      <c r="IIU908" s="337"/>
      <c r="IIV908" s="337"/>
      <c r="IIW908" s="337"/>
      <c r="IIX908" s="337"/>
      <c r="IIY908" s="337"/>
      <c r="IIZ908" s="337"/>
      <c r="IJA908" s="337"/>
      <c r="IJB908" s="337"/>
      <c r="IJC908" s="337"/>
      <c r="IJD908" s="337"/>
      <c r="IJE908" s="337"/>
      <c r="IJF908" s="337"/>
      <c r="IJG908" s="337"/>
      <c r="IJH908" s="337"/>
      <c r="IJI908" s="337"/>
      <c r="IJJ908" s="337"/>
      <c r="IJK908" s="337"/>
      <c r="IJL908" s="337"/>
      <c r="IJM908" s="337"/>
      <c r="IJN908" s="337"/>
      <c r="IJO908" s="337"/>
      <c r="IJP908" s="337"/>
      <c r="IJQ908" s="337"/>
      <c r="IJR908" s="337"/>
      <c r="IJS908" s="337"/>
      <c r="IJT908" s="337"/>
      <c r="IJU908" s="337"/>
      <c r="IJV908" s="337"/>
      <c r="IJW908" s="337"/>
      <c r="IJX908" s="337"/>
      <c r="IJY908" s="337"/>
      <c r="IJZ908" s="337"/>
      <c r="IKA908" s="337"/>
      <c r="IKB908" s="337"/>
      <c r="IKC908" s="337"/>
      <c r="IKD908" s="337"/>
      <c r="IKE908" s="337"/>
      <c r="IKF908" s="337"/>
      <c r="IKG908" s="337"/>
      <c r="IKH908" s="337"/>
      <c r="IKI908" s="337"/>
      <c r="IKJ908" s="337"/>
      <c r="IKK908" s="337"/>
      <c r="IKL908" s="337"/>
      <c r="IKM908" s="337"/>
      <c r="IKN908" s="337"/>
      <c r="IKO908" s="337"/>
      <c r="IKP908" s="337"/>
      <c r="IKQ908" s="337"/>
      <c r="IKR908" s="337"/>
      <c r="IKS908" s="337"/>
      <c r="IKT908" s="337"/>
      <c r="IKU908" s="337"/>
      <c r="IKV908" s="337"/>
      <c r="IKW908" s="337"/>
      <c r="IKX908" s="337"/>
      <c r="IKY908" s="337"/>
      <c r="IKZ908" s="337"/>
      <c r="ILA908" s="337"/>
      <c r="ILB908" s="337"/>
      <c r="ILC908" s="337"/>
      <c r="ILD908" s="337"/>
      <c r="ILE908" s="337"/>
      <c r="ILF908" s="337"/>
      <c r="ILG908" s="337"/>
      <c r="ILH908" s="337"/>
      <c r="ILI908" s="337"/>
      <c r="ILJ908" s="337"/>
      <c r="ILK908" s="337"/>
      <c r="ILL908" s="337"/>
      <c r="ILM908" s="337"/>
      <c r="ILN908" s="337"/>
      <c r="ILO908" s="337"/>
      <c r="ILP908" s="337"/>
      <c r="ILQ908" s="337"/>
      <c r="ILR908" s="337"/>
      <c r="ILS908" s="337"/>
      <c r="ILT908" s="337"/>
      <c r="ILU908" s="337"/>
      <c r="ILV908" s="337"/>
      <c r="ILW908" s="337"/>
      <c r="ILX908" s="337"/>
      <c r="ILY908" s="337"/>
      <c r="ILZ908" s="337"/>
      <c r="IMA908" s="337"/>
      <c r="IMB908" s="337"/>
      <c r="IMC908" s="337"/>
      <c r="IMD908" s="337"/>
      <c r="IME908" s="337"/>
      <c r="IMF908" s="337"/>
      <c r="IMG908" s="337"/>
      <c r="IMH908" s="337"/>
      <c r="IMI908" s="337"/>
      <c r="IMJ908" s="337"/>
      <c r="IMK908" s="337"/>
      <c r="IML908" s="337"/>
      <c r="IMM908" s="337"/>
      <c r="IMN908" s="337"/>
      <c r="IMO908" s="337"/>
      <c r="IMP908" s="337"/>
      <c r="IMQ908" s="337"/>
      <c r="IMR908" s="337"/>
      <c r="IMS908" s="337"/>
      <c r="IMT908" s="337"/>
      <c r="IMU908" s="337"/>
      <c r="IMV908" s="337"/>
      <c r="IMW908" s="337"/>
      <c r="IMX908" s="337"/>
      <c r="IMY908" s="337"/>
      <c r="IMZ908" s="337"/>
      <c r="INA908" s="337"/>
      <c r="INB908" s="337"/>
      <c r="INC908" s="337"/>
      <c r="IND908" s="337"/>
      <c r="INE908" s="337"/>
      <c r="INF908" s="337"/>
      <c r="ING908" s="337"/>
      <c r="INH908" s="337"/>
      <c r="INI908" s="337"/>
      <c r="INJ908" s="337"/>
      <c r="INK908" s="337"/>
      <c r="INL908" s="337"/>
      <c r="INM908" s="337"/>
      <c r="INN908" s="337"/>
      <c r="INO908" s="337"/>
      <c r="INP908" s="337"/>
      <c r="INQ908" s="337"/>
      <c r="INR908" s="337"/>
      <c r="INS908" s="337"/>
      <c r="INT908" s="337"/>
      <c r="INU908" s="337"/>
      <c r="INV908" s="337"/>
      <c r="INW908" s="337"/>
      <c r="INX908" s="337"/>
      <c r="INY908" s="337"/>
      <c r="INZ908" s="337"/>
      <c r="IOA908" s="337"/>
      <c r="IOB908" s="337"/>
      <c r="IOC908" s="337"/>
      <c r="IOD908" s="337"/>
      <c r="IOE908" s="337"/>
      <c r="IOF908" s="337"/>
      <c r="IOG908" s="337"/>
      <c r="IOH908" s="337"/>
      <c r="IOI908" s="337"/>
      <c r="IOJ908" s="337"/>
      <c r="IOK908" s="337"/>
      <c r="IOL908" s="337"/>
      <c r="IOM908" s="337"/>
      <c r="ION908" s="337"/>
      <c r="IOO908" s="337"/>
      <c r="IOP908" s="337"/>
      <c r="IOQ908" s="337"/>
      <c r="IOR908" s="337"/>
      <c r="IOS908" s="337"/>
      <c r="IOT908" s="337"/>
      <c r="IOU908" s="337"/>
      <c r="IOV908" s="337"/>
      <c r="IOW908" s="337"/>
      <c r="IOX908" s="337"/>
      <c r="IOY908" s="337"/>
      <c r="IOZ908" s="337"/>
      <c r="IPA908" s="337"/>
      <c r="IPB908" s="337"/>
      <c r="IPC908" s="337"/>
      <c r="IPD908" s="337"/>
      <c r="IPE908" s="337"/>
      <c r="IPF908" s="337"/>
      <c r="IPG908" s="337"/>
      <c r="IPH908" s="337"/>
      <c r="IPI908" s="337"/>
      <c r="IPJ908" s="337"/>
      <c r="IPK908" s="337"/>
      <c r="IPL908" s="337"/>
      <c r="IPM908" s="337"/>
      <c r="IPN908" s="337"/>
      <c r="IPO908" s="337"/>
      <c r="IPP908" s="337"/>
      <c r="IPQ908" s="337"/>
      <c r="IPR908" s="337"/>
      <c r="IPS908" s="337"/>
      <c r="IPT908" s="337"/>
      <c r="IPU908" s="337"/>
      <c r="IPV908" s="337"/>
      <c r="IPW908" s="337"/>
      <c r="IPX908" s="337"/>
      <c r="IPY908" s="337"/>
      <c r="IPZ908" s="337"/>
      <c r="IQA908" s="337"/>
      <c r="IQB908" s="337"/>
      <c r="IQC908" s="337"/>
      <c r="IQD908" s="337"/>
      <c r="IQE908" s="337"/>
      <c r="IQF908" s="337"/>
      <c r="IQG908" s="337"/>
      <c r="IQH908" s="337"/>
      <c r="IQI908" s="337"/>
      <c r="IQJ908" s="337"/>
      <c r="IQK908" s="337"/>
      <c r="IQL908" s="337"/>
      <c r="IQM908" s="337"/>
      <c r="IQN908" s="337"/>
      <c r="IQO908" s="337"/>
      <c r="IQP908" s="337"/>
      <c r="IQQ908" s="337"/>
      <c r="IQR908" s="337"/>
      <c r="IQS908" s="337"/>
      <c r="IQT908" s="337"/>
      <c r="IQU908" s="337"/>
      <c r="IQV908" s="337"/>
      <c r="IQW908" s="337"/>
      <c r="IQX908" s="337"/>
      <c r="IQY908" s="337"/>
      <c r="IQZ908" s="337"/>
      <c r="IRA908" s="337"/>
      <c r="IRB908" s="337"/>
      <c r="IRC908" s="337"/>
      <c r="IRD908" s="337"/>
      <c r="IRE908" s="337"/>
      <c r="IRF908" s="337"/>
      <c r="IRG908" s="337"/>
      <c r="IRH908" s="337"/>
      <c r="IRI908" s="337"/>
      <c r="IRJ908" s="337"/>
      <c r="IRK908" s="337"/>
      <c r="IRL908" s="337"/>
      <c r="IRM908" s="337"/>
      <c r="IRN908" s="337"/>
      <c r="IRO908" s="337"/>
      <c r="IRP908" s="337"/>
      <c r="IRQ908" s="337"/>
      <c r="IRR908" s="337"/>
      <c r="IRS908" s="337"/>
      <c r="IRT908" s="337"/>
      <c r="IRU908" s="337"/>
      <c r="IRV908" s="337"/>
      <c r="IRW908" s="337"/>
      <c r="IRX908" s="337"/>
      <c r="IRY908" s="337"/>
      <c r="IRZ908" s="337"/>
      <c r="ISA908" s="337"/>
      <c r="ISB908" s="337"/>
      <c r="ISC908" s="337"/>
      <c r="ISD908" s="337"/>
      <c r="ISE908" s="337"/>
      <c r="ISF908" s="337"/>
      <c r="ISG908" s="337"/>
      <c r="ISH908" s="337"/>
      <c r="ISI908" s="337"/>
      <c r="ISJ908" s="337"/>
      <c r="ISK908" s="337"/>
      <c r="ISL908" s="337"/>
      <c r="ISM908" s="337"/>
      <c r="ISN908" s="337"/>
      <c r="ISO908" s="337"/>
      <c r="ISP908" s="337"/>
      <c r="ISQ908" s="337"/>
      <c r="ISR908" s="337"/>
      <c r="ISS908" s="337"/>
      <c r="IST908" s="337"/>
      <c r="ISU908" s="337"/>
      <c r="ISV908" s="337"/>
      <c r="ISW908" s="337"/>
      <c r="ISX908" s="337"/>
      <c r="ISY908" s="337"/>
      <c r="ISZ908" s="337"/>
      <c r="ITA908" s="337"/>
      <c r="ITB908" s="337"/>
      <c r="ITC908" s="337"/>
      <c r="ITD908" s="337"/>
      <c r="ITE908" s="337"/>
      <c r="ITF908" s="337"/>
      <c r="ITG908" s="337"/>
      <c r="ITH908" s="337"/>
      <c r="ITI908" s="337"/>
      <c r="ITJ908" s="337"/>
      <c r="ITK908" s="337"/>
      <c r="ITL908" s="337"/>
      <c r="ITM908" s="337"/>
      <c r="ITN908" s="337"/>
      <c r="ITO908" s="337"/>
      <c r="ITP908" s="337"/>
      <c r="ITQ908" s="337"/>
      <c r="ITR908" s="337"/>
      <c r="ITS908" s="337"/>
      <c r="ITT908" s="337"/>
      <c r="ITU908" s="337"/>
      <c r="ITV908" s="337"/>
      <c r="ITW908" s="337"/>
      <c r="ITX908" s="337"/>
      <c r="ITY908" s="337"/>
      <c r="ITZ908" s="337"/>
      <c r="IUA908" s="337"/>
      <c r="IUB908" s="337"/>
      <c r="IUC908" s="337"/>
      <c r="IUD908" s="337"/>
      <c r="IUE908" s="337"/>
      <c r="IUF908" s="337"/>
      <c r="IUG908" s="337"/>
      <c r="IUH908" s="337"/>
      <c r="IUI908" s="337"/>
      <c r="IUJ908" s="337"/>
      <c r="IUK908" s="337"/>
      <c r="IUL908" s="337"/>
      <c r="IUM908" s="337"/>
      <c r="IUN908" s="337"/>
      <c r="IUO908" s="337"/>
      <c r="IUP908" s="337"/>
      <c r="IUQ908" s="337"/>
      <c r="IUR908" s="337"/>
      <c r="IUS908" s="337"/>
      <c r="IUT908" s="337"/>
      <c r="IUU908" s="337"/>
      <c r="IUV908" s="337"/>
      <c r="IUW908" s="337"/>
      <c r="IUX908" s="337"/>
      <c r="IUY908" s="337"/>
      <c r="IUZ908" s="337"/>
      <c r="IVA908" s="337"/>
      <c r="IVB908" s="337"/>
      <c r="IVC908" s="337"/>
      <c r="IVD908" s="337"/>
      <c r="IVE908" s="337"/>
      <c r="IVF908" s="337"/>
      <c r="IVG908" s="337"/>
      <c r="IVH908" s="337"/>
      <c r="IVI908" s="337"/>
      <c r="IVJ908" s="337"/>
      <c r="IVK908" s="337"/>
      <c r="IVL908" s="337"/>
      <c r="IVM908" s="337"/>
      <c r="IVN908" s="337"/>
      <c r="IVO908" s="337"/>
      <c r="IVP908" s="337"/>
      <c r="IVQ908" s="337"/>
      <c r="IVR908" s="337"/>
      <c r="IVS908" s="337"/>
      <c r="IVT908" s="337"/>
      <c r="IVU908" s="337"/>
      <c r="IVV908" s="337"/>
      <c r="IVW908" s="337"/>
      <c r="IVX908" s="337"/>
      <c r="IVY908" s="337"/>
      <c r="IVZ908" s="337"/>
      <c r="IWA908" s="337"/>
      <c r="IWB908" s="337"/>
      <c r="IWC908" s="337"/>
      <c r="IWD908" s="337"/>
      <c r="IWE908" s="337"/>
      <c r="IWF908" s="337"/>
      <c r="IWG908" s="337"/>
      <c r="IWH908" s="337"/>
      <c r="IWI908" s="337"/>
      <c r="IWJ908" s="337"/>
      <c r="IWK908" s="337"/>
      <c r="IWL908" s="337"/>
      <c r="IWM908" s="337"/>
      <c r="IWN908" s="337"/>
      <c r="IWO908" s="337"/>
      <c r="IWP908" s="337"/>
      <c r="IWQ908" s="337"/>
      <c r="IWR908" s="337"/>
      <c r="IWS908" s="337"/>
      <c r="IWT908" s="337"/>
      <c r="IWU908" s="337"/>
      <c r="IWV908" s="337"/>
      <c r="IWW908" s="337"/>
      <c r="IWX908" s="337"/>
      <c r="IWY908" s="337"/>
      <c r="IWZ908" s="337"/>
      <c r="IXA908" s="337"/>
      <c r="IXB908" s="337"/>
      <c r="IXC908" s="337"/>
      <c r="IXD908" s="337"/>
      <c r="IXE908" s="337"/>
      <c r="IXF908" s="337"/>
      <c r="IXG908" s="337"/>
      <c r="IXH908" s="337"/>
      <c r="IXI908" s="337"/>
      <c r="IXJ908" s="337"/>
      <c r="IXK908" s="337"/>
      <c r="IXL908" s="337"/>
      <c r="IXM908" s="337"/>
      <c r="IXN908" s="337"/>
      <c r="IXO908" s="337"/>
      <c r="IXP908" s="337"/>
      <c r="IXQ908" s="337"/>
      <c r="IXR908" s="337"/>
      <c r="IXS908" s="337"/>
      <c r="IXT908" s="337"/>
      <c r="IXU908" s="337"/>
      <c r="IXV908" s="337"/>
      <c r="IXW908" s="337"/>
      <c r="IXX908" s="337"/>
      <c r="IXY908" s="337"/>
      <c r="IXZ908" s="337"/>
      <c r="IYA908" s="337"/>
      <c r="IYB908" s="337"/>
      <c r="IYC908" s="337"/>
      <c r="IYD908" s="337"/>
      <c r="IYE908" s="337"/>
      <c r="IYF908" s="337"/>
      <c r="IYG908" s="337"/>
      <c r="IYH908" s="337"/>
      <c r="IYI908" s="337"/>
      <c r="IYJ908" s="337"/>
      <c r="IYK908" s="337"/>
      <c r="IYL908" s="337"/>
      <c r="IYM908" s="337"/>
      <c r="IYN908" s="337"/>
      <c r="IYO908" s="337"/>
      <c r="IYP908" s="337"/>
      <c r="IYQ908" s="337"/>
      <c r="IYR908" s="337"/>
      <c r="IYS908" s="337"/>
      <c r="IYT908" s="337"/>
      <c r="IYU908" s="337"/>
      <c r="IYV908" s="337"/>
      <c r="IYW908" s="337"/>
      <c r="IYX908" s="337"/>
      <c r="IYY908" s="337"/>
      <c r="IYZ908" s="337"/>
      <c r="IZA908" s="337"/>
      <c r="IZB908" s="337"/>
      <c r="IZC908" s="337"/>
      <c r="IZD908" s="337"/>
      <c r="IZE908" s="337"/>
      <c r="IZF908" s="337"/>
      <c r="IZG908" s="337"/>
      <c r="IZH908" s="337"/>
      <c r="IZI908" s="337"/>
      <c r="IZJ908" s="337"/>
      <c r="IZK908" s="337"/>
      <c r="IZL908" s="337"/>
      <c r="IZM908" s="337"/>
      <c r="IZN908" s="337"/>
      <c r="IZO908" s="337"/>
      <c r="IZP908" s="337"/>
      <c r="IZQ908" s="337"/>
      <c r="IZR908" s="337"/>
      <c r="IZS908" s="337"/>
      <c r="IZT908" s="337"/>
      <c r="IZU908" s="337"/>
      <c r="IZV908" s="337"/>
      <c r="IZW908" s="337"/>
      <c r="IZX908" s="337"/>
      <c r="IZY908" s="337"/>
      <c r="IZZ908" s="337"/>
      <c r="JAA908" s="337"/>
      <c r="JAB908" s="337"/>
      <c r="JAC908" s="337"/>
      <c r="JAD908" s="337"/>
      <c r="JAE908" s="337"/>
      <c r="JAF908" s="337"/>
      <c r="JAG908" s="337"/>
      <c r="JAH908" s="337"/>
      <c r="JAI908" s="337"/>
      <c r="JAJ908" s="337"/>
      <c r="JAK908" s="337"/>
      <c r="JAL908" s="337"/>
      <c r="JAM908" s="337"/>
      <c r="JAN908" s="337"/>
      <c r="JAO908" s="337"/>
      <c r="JAP908" s="337"/>
      <c r="JAQ908" s="337"/>
      <c r="JAR908" s="337"/>
      <c r="JAS908" s="337"/>
      <c r="JAT908" s="337"/>
      <c r="JAU908" s="337"/>
      <c r="JAV908" s="337"/>
      <c r="JAW908" s="337"/>
      <c r="JAX908" s="337"/>
      <c r="JAY908" s="337"/>
      <c r="JAZ908" s="337"/>
      <c r="JBA908" s="337"/>
      <c r="JBB908" s="337"/>
      <c r="JBC908" s="337"/>
      <c r="JBD908" s="337"/>
      <c r="JBE908" s="337"/>
      <c r="JBF908" s="337"/>
      <c r="JBG908" s="337"/>
      <c r="JBH908" s="337"/>
      <c r="JBI908" s="337"/>
      <c r="JBJ908" s="337"/>
      <c r="JBK908" s="337"/>
      <c r="JBL908" s="337"/>
      <c r="JBM908" s="337"/>
      <c r="JBN908" s="337"/>
      <c r="JBO908" s="337"/>
      <c r="JBP908" s="337"/>
      <c r="JBQ908" s="337"/>
      <c r="JBR908" s="337"/>
      <c r="JBS908" s="337"/>
      <c r="JBT908" s="337"/>
      <c r="JBU908" s="337"/>
      <c r="JBV908" s="337"/>
      <c r="JBW908" s="337"/>
      <c r="JBX908" s="337"/>
      <c r="JBY908" s="337"/>
      <c r="JBZ908" s="337"/>
      <c r="JCA908" s="337"/>
      <c r="JCB908" s="337"/>
      <c r="JCC908" s="337"/>
      <c r="JCD908" s="337"/>
      <c r="JCE908" s="337"/>
      <c r="JCF908" s="337"/>
      <c r="JCG908" s="337"/>
      <c r="JCH908" s="337"/>
      <c r="JCI908" s="337"/>
      <c r="JCJ908" s="337"/>
      <c r="JCK908" s="337"/>
      <c r="JCL908" s="337"/>
      <c r="JCM908" s="337"/>
      <c r="JCN908" s="337"/>
      <c r="JCO908" s="337"/>
      <c r="JCP908" s="337"/>
      <c r="JCQ908" s="337"/>
      <c r="JCR908" s="337"/>
      <c r="JCS908" s="337"/>
      <c r="JCT908" s="337"/>
      <c r="JCU908" s="337"/>
      <c r="JCV908" s="337"/>
      <c r="JCW908" s="337"/>
      <c r="JCX908" s="337"/>
      <c r="JCY908" s="337"/>
      <c r="JCZ908" s="337"/>
      <c r="JDA908" s="337"/>
      <c r="JDB908" s="337"/>
      <c r="JDC908" s="337"/>
      <c r="JDD908" s="337"/>
      <c r="JDE908" s="337"/>
      <c r="JDF908" s="337"/>
      <c r="JDG908" s="337"/>
      <c r="JDH908" s="337"/>
      <c r="JDI908" s="337"/>
      <c r="JDJ908" s="337"/>
      <c r="JDK908" s="337"/>
      <c r="JDL908" s="337"/>
      <c r="JDM908" s="337"/>
      <c r="JDN908" s="337"/>
      <c r="JDO908" s="337"/>
      <c r="JDP908" s="337"/>
      <c r="JDQ908" s="337"/>
      <c r="JDR908" s="337"/>
      <c r="JDS908" s="337"/>
      <c r="JDT908" s="337"/>
      <c r="JDU908" s="337"/>
      <c r="JDV908" s="337"/>
      <c r="JDW908" s="337"/>
      <c r="JDX908" s="337"/>
      <c r="JDY908" s="337"/>
      <c r="JDZ908" s="337"/>
      <c r="JEA908" s="337"/>
      <c r="JEB908" s="337"/>
      <c r="JEC908" s="337"/>
      <c r="JED908" s="337"/>
      <c r="JEE908" s="337"/>
      <c r="JEF908" s="337"/>
      <c r="JEG908" s="337"/>
      <c r="JEH908" s="337"/>
      <c r="JEI908" s="337"/>
      <c r="JEJ908" s="337"/>
      <c r="JEK908" s="337"/>
      <c r="JEL908" s="337"/>
      <c r="JEM908" s="337"/>
      <c r="JEN908" s="337"/>
      <c r="JEO908" s="337"/>
      <c r="JEP908" s="337"/>
      <c r="JEQ908" s="337"/>
      <c r="JER908" s="337"/>
      <c r="JES908" s="337"/>
      <c r="JET908" s="337"/>
      <c r="JEU908" s="337"/>
      <c r="JEV908" s="337"/>
      <c r="JEW908" s="337"/>
      <c r="JEX908" s="337"/>
      <c r="JEY908" s="337"/>
      <c r="JEZ908" s="337"/>
      <c r="JFA908" s="337"/>
      <c r="JFB908" s="337"/>
      <c r="JFC908" s="337"/>
      <c r="JFD908" s="337"/>
      <c r="JFE908" s="337"/>
      <c r="JFF908" s="337"/>
      <c r="JFG908" s="337"/>
      <c r="JFH908" s="337"/>
      <c r="JFI908" s="337"/>
      <c r="JFJ908" s="337"/>
      <c r="JFK908" s="337"/>
      <c r="JFL908" s="337"/>
      <c r="JFM908" s="337"/>
      <c r="JFN908" s="337"/>
      <c r="JFO908" s="337"/>
      <c r="JFP908" s="337"/>
      <c r="JFQ908" s="337"/>
      <c r="JFR908" s="337"/>
      <c r="JFS908" s="337"/>
      <c r="JFT908" s="337"/>
      <c r="JFU908" s="337"/>
      <c r="JFV908" s="337"/>
      <c r="JFW908" s="337"/>
      <c r="JFX908" s="337"/>
      <c r="JFY908" s="337"/>
      <c r="JFZ908" s="337"/>
      <c r="JGA908" s="337"/>
      <c r="JGB908" s="337"/>
      <c r="JGC908" s="337"/>
      <c r="JGD908" s="337"/>
      <c r="JGE908" s="337"/>
      <c r="JGF908" s="337"/>
      <c r="JGG908" s="337"/>
      <c r="JGH908" s="337"/>
      <c r="JGI908" s="337"/>
      <c r="JGJ908" s="337"/>
      <c r="JGK908" s="337"/>
      <c r="JGL908" s="337"/>
      <c r="JGM908" s="337"/>
      <c r="JGN908" s="337"/>
      <c r="JGO908" s="337"/>
      <c r="JGP908" s="337"/>
      <c r="JGQ908" s="337"/>
      <c r="JGR908" s="337"/>
      <c r="JGS908" s="337"/>
      <c r="JGT908" s="337"/>
      <c r="JGU908" s="337"/>
      <c r="JGV908" s="337"/>
      <c r="JGW908" s="337"/>
      <c r="JGX908" s="337"/>
      <c r="JGY908" s="337"/>
      <c r="JGZ908" s="337"/>
      <c r="JHA908" s="337"/>
      <c r="JHB908" s="337"/>
      <c r="JHC908" s="337"/>
      <c r="JHD908" s="337"/>
      <c r="JHE908" s="337"/>
      <c r="JHF908" s="337"/>
      <c r="JHG908" s="337"/>
      <c r="JHH908" s="337"/>
      <c r="JHI908" s="337"/>
      <c r="JHJ908" s="337"/>
      <c r="JHK908" s="337"/>
      <c r="JHL908" s="337"/>
      <c r="JHM908" s="337"/>
      <c r="JHN908" s="337"/>
      <c r="JHO908" s="337"/>
      <c r="JHP908" s="337"/>
      <c r="JHQ908" s="337"/>
      <c r="JHR908" s="337"/>
      <c r="JHS908" s="337"/>
      <c r="JHT908" s="337"/>
      <c r="JHU908" s="337"/>
      <c r="JHV908" s="337"/>
      <c r="JHW908" s="337"/>
      <c r="JHX908" s="337"/>
      <c r="JHY908" s="337"/>
      <c r="JHZ908" s="337"/>
      <c r="JIA908" s="337"/>
      <c r="JIB908" s="337"/>
      <c r="JIC908" s="337"/>
      <c r="JID908" s="337"/>
      <c r="JIE908" s="337"/>
      <c r="JIF908" s="337"/>
      <c r="JIG908" s="337"/>
      <c r="JIH908" s="337"/>
      <c r="JII908" s="337"/>
      <c r="JIJ908" s="337"/>
      <c r="JIK908" s="337"/>
      <c r="JIL908" s="337"/>
      <c r="JIM908" s="337"/>
      <c r="JIN908" s="337"/>
      <c r="JIO908" s="337"/>
      <c r="JIP908" s="337"/>
      <c r="JIQ908" s="337"/>
      <c r="JIR908" s="337"/>
      <c r="JIS908" s="337"/>
      <c r="JIT908" s="337"/>
      <c r="JIU908" s="337"/>
      <c r="JIV908" s="337"/>
      <c r="JIW908" s="337"/>
      <c r="JIX908" s="337"/>
      <c r="JIY908" s="337"/>
      <c r="JIZ908" s="337"/>
      <c r="JJA908" s="337"/>
      <c r="JJB908" s="337"/>
      <c r="JJC908" s="337"/>
      <c r="JJD908" s="337"/>
      <c r="JJE908" s="337"/>
      <c r="JJF908" s="337"/>
      <c r="JJG908" s="337"/>
      <c r="JJH908" s="337"/>
      <c r="JJI908" s="337"/>
      <c r="JJJ908" s="337"/>
      <c r="JJK908" s="337"/>
      <c r="JJL908" s="337"/>
      <c r="JJM908" s="337"/>
      <c r="JJN908" s="337"/>
      <c r="JJO908" s="337"/>
      <c r="JJP908" s="337"/>
      <c r="JJQ908" s="337"/>
      <c r="JJR908" s="337"/>
      <c r="JJS908" s="337"/>
      <c r="JJT908" s="337"/>
      <c r="JJU908" s="337"/>
      <c r="JJV908" s="337"/>
      <c r="JJW908" s="337"/>
      <c r="JJX908" s="337"/>
      <c r="JJY908" s="337"/>
      <c r="JJZ908" s="337"/>
      <c r="JKA908" s="337"/>
      <c r="JKB908" s="337"/>
      <c r="JKC908" s="337"/>
      <c r="JKD908" s="337"/>
      <c r="JKE908" s="337"/>
      <c r="JKF908" s="337"/>
      <c r="JKG908" s="337"/>
      <c r="JKH908" s="337"/>
      <c r="JKI908" s="337"/>
      <c r="JKJ908" s="337"/>
      <c r="JKK908" s="337"/>
      <c r="JKL908" s="337"/>
      <c r="JKM908" s="337"/>
      <c r="JKN908" s="337"/>
      <c r="JKO908" s="337"/>
      <c r="JKP908" s="337"/>
      <c r="JKQ908" s="337"/>
      <c r="JKR908" s="337"/>
      <c r="JKS908" s="337"/>
      <c r="JKT908" s="337"/>
      <c r="JKU908" s="337"/>
      <c r="JKV908" s="337"/>
      <c r="JKW908" s="337"/>
      <c r="JKX908" s="337"/>
      <c r="JKY908" s="337"/>
      <c r="JKZ908" s="337"/>
      <c r="JLA908" s="337"/>
      <c r="JLB908" s="337"/>
      <c r="JLC908" s="337"/>
      <c r="JLD908" s="337"/>
      <c r="JLE908" s="337"/>
      <c r="JLF908" s="337"/>
      <c r="JLG908" s="337"/>
      <c r="JLH908" s="337"/>
      <c r="JLI908" s="337"/>
      <c r="JLJ908" s="337"/>
      <c r="JLK908" s="337"/>
      <c r="JLL908" s="337"/>
      <c r="JLM908" s="337"/>
      <c r="JLN908" s="337"/>
      <c r="JLO908" s="337"/>
      <c r="JLP908" s="337"/>
      <c r="JLQ908" s="337"/>
      <c r="JLR908" s="337"/>
      <c r="JLS908" s="337"/>
      <c r="JLT908" s="337"/>
      <c r="JLU908" s="337"/>
      <c r="JLV908" s="337"/>
      <c r="JLW908" s="337"/>
      <c r="JLX908" s="337"/>
      <c r="JLY908" s="337"/>
      <c r="JLZ908" s="337"/>
      <c r="JMA908" s="337"/>
      <c r="JMB908" s="337"/>
      <c r="JMC908" s="337"/>
      <c r="JMD908" s="337"/>
      <c r="JME908" s="337"/>
      <c r="JMF908" s="337"/>
      <c r="JMG908" s="337"/>
      <c r="JMH908" s="337"/>
      <c r="JMI908" s="337"/>
      <c r="JMJ908" s="337"/>
      <c r="JMK908" s="337"/>
      <c r="JML908" s="337"/>
      <c r="JMM908" s="337"/>
      <c r="JMN908" s="337"/>
      <c r="JMO908" s="337"/>
      <c r="JMP908" s="337"/>
      <c r="JMQ908" s="337"/>
      <c r="JMR908" s="337"/>
      <c r="JMS908" s="337"/>
      <c r="JMT908" s="337"/>
      <c r="JMU908" s="337"/>
      <c r="JMV908" s="337"/>
      <c r="JMW908" s="337"/>
      <c r="JMX908" s="337"/>
      <c r="JMY908" s="337"/>
      <c r="JMZ908" s="337"/>
      <c r="JNA908" s="337"/>
      <c r="JNB908" s="337"/>
      <c r="JNC908" s="337"/>
      <c r="JND908" s="337"/>
      <c r="JNE908" s="337"/>
      <c r="JNF908" s="337"/>
      <c r="JNG908" s="337"/>
      <c r="JNH908" s="337"/>
      <c r="JNI908" s="337"/>
      <c r="JNJ908" s="337"/>
      <c r="JNK908" s="337"/>
      <c r="JNL908" s="337"/>
      <c r="JNM908" s="337"/>
      <c r="JNN908" s="337"/>
      <c r="JNO908" s="337"/>
      <c r="JNP908" s="337"/>
      <c r="JNQ908" s="337"/>
      <c r="JNR908" s="337"/>
      <c r="JNS908" s="337"/>
      <c r="JNT908" s="337"/>
      <c r="JNU908" s="337"/>
      <c r="JNV908" s="337"/>
      <c r="JNW908" s="337"/>
      <c r="JNX908" s="337"/>
      <c r="JNY908" s="337"/>
      <c r="JNZ908" s="337"/>
      <c r="JOA908" s="337"/>
      <c r="JOB908" s="337"/>
      <c r="JOC908" s="337"/>
      <c r="JOD908" s="337"/>
      <c r="JOE908" s="337"/>
      <c r="JOF908" s="337"/>
      <c r="JOG908" s="337"/>
      <c r="JOH908" s="337"/>
      <c r="JOI908" s="337"/>
      <c r="JOJ908" s="337"/>
      <c r="JOK908" s="337"/>
      <c r="JOL908" s="337"/>
      <c r="JOM908" s="337"/>
      <c r="JON908" s="337"/>
      <c r="JOO908" s="337"/>
      <c r="JOP908" s="337"/>
      <c r="JOQ908" s="337"/>
      <c r="JOR908" s="337"/>
      <c r="JOS908" s="337"/>
      <c r="JOT908" s="337"/>
      <c r="JOU908" s="337"/>
      <c r="JOV908" s="337"/>
      <c r="JOW908" s="337"/>
      <c r="JOX908" s="337"/>
      <c r="JOY908" s="337"/>
      <c r="JOZ908" s="337"/>
      <c r="JPA908" s="337"/>
      <c r="JPB908" s="337"/>
      <c r="JPC908" s="337"/>
      <c r="JPD908" s="337"/>
      <c r="JPE908" s="337"/>
      <c r="JPF908" s="337"/>
      <c r="JPG908" s="337"/>
      <c r="JPH908" s="337"/>
      <c r="JPI908" s="337"/>
      <c r="JPJ908" s="337"/>
      <c r="JPK908" s="337"/>
      <c r="JPL908" s="337"/>
      <c r="JPM908" s="337"/>
      <c r="JPN908" s="337"/>
      <c r="JPO908" s="337"/>
      <c r="JPP908" s="337"/>
      <c r="JPQ908" s="337"/>
      <c r="JPR908" s="337"/>
      <c r="JPS908" s="337"/>
      <c r="JPT908" s="337"/>
      <c r="JPU908" s="337"/>
      <c r="JPV908" s="337"/>
      <c r="JPW908" s="337"/>
      <c r="JPX908" s="337"/>
      <c r="JPY908" s="337"/>
      <c r="JPZ908" s="337"/>
      <c r="JQA908" s="337"/>
      <c r="JQB908" s="337"/>
      <c r="JQC908" s="337"/>
      <c r="JQD908" s="337"/>
      <c r="JQE908" s="337"/>
      <c r="JQF908" s="337"/>
      <c r="JQG908" s="337"/>
      <c r="JQH908" s="337"/>
      <c r="JQI908" s="337"/>
      <c r="JQJ908" s="337"/>
      <c r="JQK908" s="337"/>
      <c r="JQL908" s="337"/>
      <c r="JQM908" s="337"/>
      <c r="JQN908" s="337"/>
      <c r="JQO908" s="337"/>
      <c r="JQP908" s="337"/>
      <c r="JQQ908" s="337"/>
      <c r="JQR908" s="337"/>
      <c r="JQS908" s="337"/>
      <c r="JQT908" s="337"/>
      <c r="JQU908" s="337"/>
      <c r="JQV908" s="337"/>
      <c r="JQW908" s="337"/>
      <c r="JQX908" s="337"/>
      <c r="JQY908" s="337"/>
      <c r="JQZ908" s="337"/>
      <c r="JRA908" s="337"/>
      <c r="JRB908" s="337"/>
      <c r="JRC908" s="337"/>
      <c r="JRD908" s="337"/>
      <c r="JRE908" s="337"/>
      <c r="JRF908" s="337"/>
      <c r="JRG908" s="337"/>
      <c r="JRH908" s="337"/>
      <c r="JRI908" s="337"/>
      <c r="JRJ908" s="337"/>
      <c r="JRK908" s="337"/>
      <c r="JRL908" s="337"/>
      <c r="JRM908" s="337"/>
      <c r="JRN908" s="337"/>
      <c r="JRO908" s="337"/>
      <c r="JRP908" s="337"/>
      <c r="JRQ908" s="337"/>
      <c r="JRR908" s="337"/>
      <c r="JRS908" s="337"/>
      <c r="JRT908" s="337"/>
      <c r="JRU908" s="337"/>
      <c r="JRV908" s="337"/>
      <c r="JRW908" s="337"/>
      <c r="JRX908" s="337"/>
      <c r="JRY908" s="337"/>
      <c r="JRZ908" s="337"/>
      <c r="JSA908" s="337"/>
      <c r="JSB908" s="337"/>
      <c r="JSC908" s="337"/>
      <c r="JSD908" s="337"/>
      <c r="JSE908" s="337"/>
      <c r="JSF908" s="337"/>
      <c r="JSG908" s="337"/>
      <c r="JSH908" s="337"/>
      <c r="JSI908" s="337"/>
      <c r="JSJ908" s="337"/>
      <c r="JSK908" s="337"/>
      <c r="JSL908" s="337"/>
      <c r="JSM908" s="337"/>
      <c r="JSN908" s="337"/>
      <c r="JSO908" s="337"/>
      <c r="JSP908" s="337"/>
      <c r="JSQ908" s="337"/>
      <c r="JSR908" s="337"/>
      <c r="JSS908" s="337"/>
      <c r="JST908" s="337"/>
      <c r="JSU908" s="337"/>
      <c r="JSV908" s="337"/>
      <c r="JSW908" s="337"/>
      <c r="JSX908" s="337"/>
      <c r="JSY908" s="337"/>
      <c r="JSZ908" s="337"/>
      <c r="JTA908" s="337"/>
      <c r="JTB908" s="337"/>
      <c r="JTC908" s="337"/>
      <c r="JTD908" s="337"/>
      <c r="JTE908" s="337"/>
      <c r="JTF908" s="337"/>
      <c r="JTG908" s="337"/>
      <c r="JTH908" s="337"/>
      <c r="JTI908" s="337"/>
      <c r="JTJ908" s="337"/>
      <c r="JTK908" s="337"/>
      <c r="JTL908" s="337"/>
      <c r="JTM908" s="337"/>
      <c r="JTN908" s="337"/>
      <c r="JTO908" s="337"/>
      <c r="JTP908" s="337"/>
      <c r="JTQ908" s="337"/>
      <c r="JTR908" s="337"/>
      <c r="JTS908" s="337"/>
      <c r="JTT908" s="337"/>
      <c r="JTU908" s="337"/>
      <c r="JTV908" s="337"/>
      <c r="JTW908" s="337"/>
      <c r="JTX908" s="337"/>
      <c r="JTY908" s="337"/>
      <c r="JTZ908" s="337"/>
      <c r="JUA908" s="337"/>
      <c r="JUB908" s="337"/>
      <c r="JUC908" s="337"/>
      <c r="JUD908" s="337"/>
      <c r="JUE908" s="337"/>
      <c r="JUF908" s="337"/>
      <c r="JUG908" s="337"/>
      <c r="JUH908" s="337"/>
      <c r="JUI908" s="337"/>
      <c r="JUJ908" s="337"/>
      <c r="JUK908" s="337"/>
      <c r="JUL908" s="337"/>
      <c r="JUM908" s="337"/>
      <c r="JUN908" s="337"/>
      <c r="JUO908" s="337"/>
      <c r="JUP908" s="337"/>
      <c r="JUQ908" s="337"/>
      <c r="JUR908" s="337"/>
      <c r="JUS908" s="337"/>
      <c r="JUT908" s="337"/>
      <c r="JUU908" s="337"/>
      <c r="JUV908" s="337"/>
      <c r="JUW908" s="337"/>
      <c r="JUX908" s="337"/>
      <c r="JUY908" s="337"/>
      <c r="JUZ908" s="337"/>
      <c r="JVA908" s="337"/>
      <c r="JVB908" s="337"/>
      <c r="JVC908" s="337"/>
      <c r="JVD908" s="337"/>
      <c r="JVE908" s="337"/>
      <c r="JVF908" s="337"/>
      <c r="JVG908" s="337"/>
      <c r="JVH908" s="337"/>
      <c r="JVI908" s="337"/>
      <c r="JVJ908" s="337"/>
      <c r="JVK908" s="337"/>
      <c r="JVL908" s="337"/>
      <c r="JVM908" s="337"/>
      <c r="JVN908" s="337"/>
      <c r="JVO908" s="337"/>
      <c r="JVP908" s="337"/>
      <c r="JVQ908" s="337"/>
      <c r="JVR908" s="337"/>
      <c r="JVS908" s="337"/>
      <c r="JVT908" s="337"/>
      <c r="JVU908" s="337"/>
      <c r="JVV908" s="337"/>
      <c r="JVW908" s="337"/>
      <c r="JVX908" s="337"/>
      <c r="JVY908" s="337"/>
      <c r="JVZ908" s="337"/>
      <c r="JWA908" s="337"/>
      <c r="JWB908" s="337"/>
      <c r="JWC908" s="337"/>
      <c r="JWD908" s="337"/>
      <c r="JWE908" s="337"/>
      <c r="JWF908" s="337"/>
      <c r="JWG908" s="337"/>
      <c r="JWH908" s="337"/>
      <c r="JWI908" s="337"/>
      <c r="JWJ908" s="337"/>
      <c r="JWK908" s="337"/>
      <c r="JWL908" s="337"/>
      <c r="JWM908" s="337"/>
      <c r="JWN908" s="337"/>
      <c r="JWO908" s="337"/>
      <c r="JWP908" s="337"/>
      <c r="JWQ908" s="337"/>
      <c r="JWR908" s="337"/>
      <c r="JWS908" s="337"/>
      <c r="JWT908" s="337"/>
      <c r="JWU908" s="337"/>
      <c r="JWV908" s="337"/>
      <c r="JWW908" s="337"/>
      <c r="JWX908" s="337"/>
      <c r="JWY908" s="337"/>
      <c r="JWZ908" s="337"/>
      <c r="JXA908" s="337"/>
      <c r="JXB908" s="337"/>
      <c r="JXC908" s="337"/>
      <c r="JXD908" s="337"/>
      <c r="JXE908" s="337"/>
      <c r="JXF908" s="337"/>
      <c r="JXG908" s="337"/>
      <c r="JXH908" s="337"/>
      <c r="JXI908" s="337"/>
      <c r="JXJ908" s="337"/>
      <c r="JXK908" s="337"/>
      <c r="JXL908" s="337"/>
      <c r="JXM908" s="337"/>
      <c r="JXN908" s="337"/>
      <c r="JXO908" s="337"/>
      <c r="JXP908" s="337"/>
      <c r="JXQ908" s="337"/>
      <c r="JXR908" s="337"/>
      <c r="JXS908" s="337"/>
      <c r="JXT908" s="337"/>
      <c r="JXU908" s="337"/>
      <c r="JXV908" s="337"/>
      <c r="JXW908" s="337"/>
      <c r="JXX908" s="337"/>
      <c r="JXY908" s="337"/>
      <c r="JXZ908" s="337"/>
      <c r="JYA908" s="337"/>
      <c r="JYB908" s="337"/>
      <c r="JYC908" s="337"/>
      <c r="JYD908" s="337"/>
      <c r="JYE908" s="337"/>
      <c r="JYF908" s="337"/>
      <c r="JYG908" s="337"/>
      <c r="JYH908" s="337"/>
      <c r="JYI908" s="337"/>
      <c r="JYJ908" s="337"/>
      <c r="JYK908" s="337"/>
      <c r="JYL908" s="337"/>
      <c r="JYM908" s="337"/>
      <c r="JYN908" s="337"/>
      <c r="JYO908" s="337"/>
      <c r="JYP908" s="337"/>
      <c r="JYQ908" s="337"/>
      <c r="JYR908" s="337"/>
      <c r="JYS908" s="337"/>
      <c r="JYT908" s="337"/>
      <c r="JYU908" s="337"/>
      <c r="JYV908" s="337"/>
      <c r="JYW908" s="337"/>
      <c r="JYX908" s="337"/>
      <c r="JYY908" s="337"/>
      <c r="JYZ908" s="337"/>
      <c r="JZA908" s="337"/>
      <c r="JZB908" s="337"/>
      <c r="JZC908" s="337"/>
      <c r="JZD908" s="337"/>
      <c r="JZE908" s="337"/>
      <c r="JZF908" s="337"/>
      <c r="JZG908" s="337"/>
      <c r="JZH908" s="337"/>
      <c r="JZI908" s="337"/>
      <c r="JZJ908" s="337"/>
      <c r="JZK908" s="337"/>
      <c r="JZL908" s="337"/>
      <c r="JZM908" s="337"/>
      <c r="JZN908" s="337"/>
      <c r="JZO908" s="337"/>
      <c r="JZP908" s="337"/>
      <c r="JZQ908" s="337"/>
      <c r="JZR908" s="337"/>
      <c r="JZS908" s="337"/>
      <c r="JZT908" s="337"/>
      <c r="JZU908" s="337"/>
      <c r="JZV908" s="337"/>
      <c r="JZW908" s="337"/>
      <c r="JZX908" s="337"/>
      <c r="JZY908" s="337"/>
      <c r="JZZ908" s="337"/>
      <c r="KAA908" s="337"/>
      <c r="KAB908" s="337"/>
      <c r="KAC908" s="337"/>
      <c r="KAD908" s="337"/>
      <c r="KAE908" s="337"/>
      <c r="KAF908" s="337"/>
      <c r="KAG908" s="337"/>
      <c r="KAH908" s="337"/>
      <c r="KAI908" s="337"/>
      <c r="KAJ908" s="337"/>
      <c r="KAK908" s="337"/>
      <c r="KAL908" s="337"/>
      <c r="KAM908" s="337"/>
      <c r="KAN908" s="337"/>
      <c r="KAO908" s="337"/>
      <c r="KAP908" s="337"/>
      <c r="KAQ908" s="337"/>
      <c r="KAR908" s="337"/>
      <c r="KAS908" s="337"/>
      <c r="KAT908" s="337"/>
      <c r="KAU908" s="337"/>
      <c r="KAV908" s="337"/>
      <c r="KAW908" s="337"/>
      <c r="KAX908" s="337"/>
      <c r="KAY908" s="337"/>
      <c r="KAZ908" s="337"/>
      <c r="KBA908" s="337"/>
      <c r="KBB908" s="337"/>
      <c r="KBC908" s="337"/>
      <c r="KBD908" s="337"/>
      <c r="KBE908" s="337"/>
      <c r="KBF908" s="337"/>
      <c r="KBG908" s="337"/>
      <c r="KBH908" s="337"/>
      <c r="KBI908" s="337"/>
      <c r="KBJ908" s="337"/>
      <c r="KBK908" s="337"/>
      <c r="KBL908" s="337"/>
      <c r="KBM908" s="337"/>
      <c r="KBN908" s="337"/>
      <c r="KBO908" s="337"/>
      <c r="KBP908" s="337"/>
      <c r="KBQ908" s="337"/>
      <c r="KBR908" s="337"/>
      <c r="KBS908" s="337"/>
      <c r="KBT908" s="337"/>
      <c r="KBU908" s="337"/>
      <c r="KBV908" s="337"/>
      <c r="KBW908" s="337"/>
      <c r="KBX908" s="337"/>
      <c r="KBY908" s="337"/>
      <c r="KBZ908" s="337"/>
      <c r="KCA908" s="337"/>
      <c r="KCB908" s="337"/>
      <c r="KCC908" s="337"/>
      <c r="KCD908" s="337"/>
      <c r="KCE908" s="337"/>
      <c r="KCF908" s="337"/>
      <c r="KCG908" s="337"/>
      <c r="KCH908" s="337"/>
      <c r="KCI908" s="337"/>
      <c r="KCJ908" s="337"/>
      <c r="KCK908" s="337"/>
      <c r="KCL908" s="337"/>
      <c r="KCM908" s="337"/>
      <c r="KCN908" s="337"/>
      <c r="KCO908" s="337"/>
      <c r="KCP908" s="337"/>
      <c r="KCQ908" s="337"/>
      <c r="KCR908" s="337"/>
      <c r="KCS908" s="337"/>
      <c r="KCT908" s="337"/>
      <c r="KCU908" s="337"/>
      <c r="KCV908" s="337"/>
      <c r="KCW908" s="337"/>
      <c r="KCX908" s="337"/>
      <c r="KCY908" s="337"/>
      <c r="KCZ908" s="337"/>
      <c r="KDA908" s="337"/>
      <c r="KDB908" s="337"/>
      <c r="KDC908" s="337"/>
      <c r="KDD908" s="337"/>
      <c r="KDE908" s="337"/>
      <c r="KDF908" s="337"/>
      <c r="KDG908" s="337"/>
      <c r="KDH908" s="337"/>
      <c r="KDI908" s="337"/>
      <c r="KDJ908" s="337"/>
      <c r="KDK908" s="337"/>
      <c r="KDL908" s="337"/>
      <c r="KDM908" s="337"/>
      <c r="KDN908" s="337"/>
      <c r="KDO908" s="337"/>
      <c r="KDP908" s="337"/>
      <c r="KDQ908" s="337"/>
      <c r="KDR908" s="337"/>
      <c r="KDS908" s="337"/>
      <c r="KDT908" s="337"/>
      <c r="KDU908" s="337"/>
      <c r="KDV908" s="337"/>
      <c r="KDW908" s="337"/>
      <c r="KDX908" s="337"/>
      <c r="KDY908" s="337"/>
      <c r="KDZ908" s="337"/>
      <c r="KEA908" s="337"/>
      <c r="KEB908" s="337"/>
      <c r="KEC908" s="337"/>
      <c r="KED908" s="337"/>
      <c r="KEE908" s="337"/>
      <c r="KEF908" s="337"/>
      <c r="KEG908" s="337"/>
      <c r="KEH908" s="337"/>
      <c r="KEI908" s="337"/>
      <c r="KEJ908" s="337"/>
      <c r="KEK908" s="337"/>
      <c r="KEL908" s="337"/>
      <c r="KEM908" s="337"/>
      <c r="KEN908" s="337"/>
      <c r="KEO908" s="337"/>
      <c r="KEP908" s="337"/>
      <c r="KEQ908" s="337"/>
      <c r="KER908" s="337"/>
      <c r="KES908" s="337"/>
      <c r="KET908" s="337"/>
      <c r="KEU908" s="337"/>
      <c r="KEV908" s="337"/>
      <c r="KEW908" s="337"/>
      <c r="KEX908" s="337"/>
      <c r="KEY908" s="337"/>
      <c r="KEZ908" s="337"/>
      <c r="KFA908" s="337"/>
      <c r="KFB908" s="337"/>
      <c r="KFC908" s="337"/>
      <c r="KFD908" s="337"/>
      <c r="KFE908" s="337"/>
      <c r="KFF908" s="337"/>
      <c r="KFG908" s="337"/>
      <c r="KFH908" s="337"/>
      <c r="KFI908" s="337"/>
      <c r="KFJ908" s="337"/>
      <c r="KFK908" s="337"/>
      <c r="KFL908" s="337"/>
      <c r="KFM908" s="337"/>
      <c r="KFN908" s="337"/>
      <c r="KFO908" s="337"/>
      <c r="KFP908" s="337"/>
      <c r="KFQ908" s="337"/>
      <c r="KFR908" s="337"/>
      <c r="KFS908" s="337"/>
      <c r="KFT908" s="337"/>
      <c r="KFU908" s="337"/>
      <c r="KFV908" s="337"/>
      <c r="KFW908" s="337"/>
      <c r="KFX908" s="337"/>
      <c r="KFY908" s="337"/>
      <c r="KFZ908" s="337"/>
      <c r="KGA908" s="337"/>
      <c r="KGB908" s="337"/>
      <c r="KGC908" s="337"/>
      <c r="KGD908" s="337"/>
      <c r="KGE908" s="337"/>
      <c r="KGF908" s="337"/>
      <c r="KGG908" s="337"/>
      <c r="KGH908" s="337"/>
      <c r="KGI908" s="337"/>
      <c r="KGJ908" s="337"/>
      <c r="KGK908" s="337"/>
      <c r="KGL908" s="337"/>
      <c r="KGM908" s="337"/>
      <c r="KGN908" s="337"/>
      <c r="KGO908" s="337"/>
      <c r="KGP908" s="337"/>
      <c r="KGQ908" s="337"/>
      <c r="KGR908" s="337"/>
      <c r="KGS908" s="337"/>
      <c r="KGT908" s="337"/>
      <c r="KGU908" s="337"/>
      <c r="KGV908" s="337"/>
      <c r="KGW908" s="337"/>
      <c r="KGX908" s="337"/>
      <c r="KGY908" s="337"/>
      <c r="KGZ908" s="337"/>
      <c r="KHA908" s="337"/>
      <c r="KHB908" s="337"/>
      <c r="KHC908" s="337"/>
      <c r="KHD908" s="337"/>
      <c r="KHE908" s="337"/>
      <c r="KHF908" s="337"/>
      <c r="KHG908" s="337"/>
      <c r="KHH908" s="337"/>
      <c r="KHI908" s="337"/>
      <c r="KHJ908" s="337"/>
      <c r="KHK908" s="337"/>
      <c r="KHL908" s="337"/>
      <c r="KHM908" s="337"/>
      <c r="KHN908" s="337"/>
      <c r="KHO908" s="337"/>
      <c r="KHP908" s="337"/>
      <c r="KHQ908" s="337"/>
      <c r="KHR908" s="337"/>
      <c r="KHS908" s="337"/>
      <c r="KHT908" s="337"/>
      <c r="KHU908" s="337"/>
      <c r="KHV908" s="337"/>
      <c r="KHW908" s="337"/>
      <c r="KHX908" s="337"/>
      <c r="KHY908" s="337"/>
      <c r="KHZ908" s="337"/>
      <c r="KIA908" s="337"/>
      <c r="KIB908" s="337"/>
      <c r="KIC908" s="337"/>
      <c r="KID908" s="337"/>
      <c r="KIE908" s="337"/>
      <c r="KIF908" s="337"/>
      <c r="KIG908" s="337"/>
      <c r="KIH908" s="337"/>
      <c r="KII908" s="337"/>
      <c r="KIJ908" s="337"/>
      <c r="KIK908" s="337"/>
      <c r="KIL908" s="337"/>
      <c r="KIM908" s="337"/>
      <c r="KIN908" s="337"/>
      <c r="KIO908" s="337"/>
      <c r="KIP908" s="337"/>
      <c r="KIQ908" s="337"/>
      <c r="KIR908" s="337"/>
      <c r="KIS908" s="337"/>
      <c r="KIT908" s="337"/>
      <c r="KIU908" s="337"/>
      <c r="KIV908" s="337"/>
      <c r="KIW908" s="337"/>
      <c r="KIX908" s="337"/>
      <c r="KIY908" s="337"/>
      <c r="KIZ908" s="337"/>
      <c r="KJA908" s="337"/>
      <c r="KJB908" s="337"/>
      <c r="KJC908" s="337"/>
      <c r="KJD908" s="337"/>
      <c r="KJE908" s="337"/>
      <c r="KJF908" s="337"/>
      <c r="KJG908" s="337"/>
      <c r="KJH908" s="337"/>
      <c r="KJI908" s="337"/>
      <c r="KJJ908" s="337"/>
      <c r="KJK908" s="337"/>
      <c r="KJL908" s="337"/>
      <c r="KJM908" s="337"/>
      <c r="KJN908" s="337"/>
      <c r="KJO908" s="337"/>
      <c r="KJP908" s="337"/>
      <c r="KJQ908" s="337"/>
      <c r="KJR908" s="337"/>
      <c r="KJS908" s="337"/>
      <c r="KJT908" s="337"/>
      <c r="KJU908" s="337"/>
      <c r="KJV908" s="337"/>
      <c r="KJW908" s="337"/>
      <c r="KJX908" s="337"/>
      <c r="KJY908" s="337"/>
      <c r="KJZ908" s="337"/>
      <c r="KKA908" s="337"/>
      <c r="KKB908" s="337"/>
      <c r="KKC908" s="337"/>
      <c r="KKD908" s="337"/>
      <c r="KKE908" s="337"/>
      <c r="KKF908" s="337"/>
      <c r="KKG908" s="337"/>
      <c r="KKH908" s="337"/>
      <c r="KKI908" s="337"/>
      <c r="KKJ908" s="337"/>
      <c r="KKK908" s="337"/>
      <c r="KKL908" s="337"/>
      <c r="KKM908" s="337"/>
      <c r="KKN908" s="337"/>
      <c r="KKO908" s="337"/>
      <c r="KKP908" s="337"/>
      <c r="KKQ908" s="337"/>
      <c r="KKR908" s="337"/>
      <c r="KKS908" s="337"/>
      <c r="KKT908" s="337"/>
      <c r="KKU908" s="337"/>
      <c r="KKV908" s="337"/>
      <c r="KKW908" s="337"/>
      <c r="KKX908" s="337"/>
      <c r="KKY908" s="337"/>
      <c r="KKZ908" s="337"/>
      <c r="KLA908" s="337"/>
      <c r="KLB908" s="337"/>
      <c r="KLC908" s="337"/>
      <c r="KLD908" s="337"/>
      <c r="KLE908" s="337"/>
      <c r="KLF908" s="337"/>
      <c r="KLG908" s="337"/>
      <c r="KLH908" s="337"/>
      <c r="KLI908" s="337"/>
      <c r="KLJ908" s="337"/>
      <c r="KLK908" s="337"/>
      <c r="KLL908" s="337"/>
      <c r="KLM908" s="337"/>
      <c r="KLN908" s="337"/>
      <c r="KLO908" s="337"/>
      <c r="KLP908" s="337"/>
      <c r="KLQ908" s="337"/>
      <c r="KLR908" s="337"/>
      <c r="KLS908" s="337"/>
      <c r="KLT908" s="337"/>
      <c r="KLU908" s="337"/>
      <c r="KLV908" s="337"/>
      <c r="KLW908" s="337"/>
      <c r="KLX908" s="337"/>
      <c r="KLY908" s="337"/>
      <c r="KLZ908" s="337"/>
      <c r="KMA908" s="337"/>
      <c r="KMB908" s="337"/>
      <c r="KMC908" s="337"/>
      <c r="KMD908" s="337"/>
      <c r="KME908" s="337"/>
      <c r="KMF908" s="337"/>
      <c r="KMG908" s="337"/>
      <c r="KMH908" s="337"/>
      <c r="KMI908" s="337"/>
      <c r="KMJ908" s="337"/>
      <c r="KMK908" s="337"/>
      <c r="KML908" s="337"/>
      <c r="KMM908" s="337"/>
      <c r="KMN908" s="337"/>
      <c r="KMO908" s="337"/>
      <c r="KMP908" s="337"/>
      <c r="KMQ908" s="337"/>
      <c r="KMR908" s="337"/>
      <c r="KMS908" s="337"/>
      <c r="KMT908" s="337"/>
      <c r="KMU908" s="337"/>
      <c r="KMV908" s="337"/>
      <c r="KMW908" s="337"/>
      <c r="KMX908" s="337"/>
      <c r="KMY908" s="337"/>
      <c r="KMZ908" s="337"/>
      <c r="KNA908" s="337"/>
      <c r="KNB908" s="337"/>
      <c r="KNC908" s="337"/>
      <c r="KND908" s="337"/>
      <c r="KNE908" s="337"/>
      <c r="KNF908" s="337"/>
      <c r="KNG908" s="337"/>
      <c r="KNH908" s="337"/>
      <c r="KNI908" s="337"/>
      <c r="KNJ908" s="337"/>
      <c r="KNK908" s="337"/>
      <c r="KNL908" s="337"/>
      <c r="KNM908" s="337"/>
      <c r="KNN908" s="337"/>
      <c r="KNO908" s="337"/>
      <c r="KNP908" s="337"/>
      <c r="KNQ908" s="337"/>
      <c r="KNR908" s="337"/>
      <c r="KNS908" s="337"/>
      <c r="KNT908" s="337"/>
      <c r="KNU908" s="337"/>
      <c r="KNV908" s="337"/>
      <c r="KNW908" s="337"/>
      <c r="KNX908" s="337"/>
      <c r="KNY908" s="337"/>
      <c r="KNZ908" s="337"/>
      <c r="KOA908" s="337"/>
      <c r="KOB908" s="337"/>
      <c r="KOC908" s="337"/>
      <c r="KOD908" s="337"/>
      <c r="KOE908" s="337"/>
      <c r="KOF908" s="337"/>
      <c r="KOG908" s="337"/>
      <c r="KOH908" s="337"/>
      <c r="KOI908" s="337"/>
      <c r="KOJ908" s="337"/>
      <c r="KOK908" s="337"/>
      <c r="KOL908" s="337"/>
      <c r="KOM908" s="337"/>
      <c r="KON908" s="337"/>
      <c r="KOO908" s="337"/>
      <c r="KOP908" s="337"/>
      <c r="KOQ908" s="337"/>
      <c r="KOR908" s="337"/>
      <c r="KOS908" s="337"/>
      <c r="KOT908" s="337"/>
      <c r="KOU908" s="337"/>
      <c r="KOV908" s="337"/>
      <c r="KOW908" s="337"/>
      <c r="KOX908" s="337"/>
      <c r="KOY908" s="337"/>
      <c r="KOZ908" s="337"/>
      <c r="KPA908" s="337"/>
      <c r="KPB908" s="337"/>
      <c r="KPC908" s="337"/>
      <c r="KPD908" s="337"/>
      <c r="KPE908" s="337"/>
      <c r="KPF908" s="337"/>
      <c r="KPG908" s="337"/>
      <c r="KPH908" s="337"/>
      <c r="KPI908" s="337"/>
      <c r="KPJ908" s="337"/>
      <c r="KPK908" s="337"/>
      <c r="KPL908" s="337"/>
      <c r="KPM908" s="337"/>
      <c r="KPN908" s="337"/>
      <c r="KPO908" s="337"/>
      <c r="KPP908" s="337"/>
      <c r="KPQ908" s="337"/>
      <c r="KPR908" s="337"/>
      <c r="KPS908" s="337"/>
      <c r="KPT908" s="337"/>
      <c r="KPU908" s="337"/>
      <c r="KPV908" s="337"/>
      <c r="KPW908" s="337"/>
      <c r="KPX908" s="337"/>
      <c r="KPY908" s="337"/>
      <c r="KPZ908" s="337"/>
      <c r="KQA908" s="337"/>
      <c r="KQB908" s="337"/>
      <c r="KQC908" s="337"/>
      <c r="KQD908" s="337"/>
      <c r="KQE908" s="337"/>
      <c r="KQF908" s="337"/>
      <c r="KQG908" s="337"/>
      <c r="KQH908" s="337"/>
      <c r="KQI908" s="337"/>
      <c r="KQJ908" s="337"/>
      <c r="KQK908" s="337"/>
      <c r="KQL908" s="337"/>
      <c r="KQM908" s="337"/>
      <c r="KQN908" s="337"/>
      <c r="KQO908" s="337"/>
      <c r="KQP908" s="337"/>
      <c r="KQQ908" s="337"/>
      <c r="KQR908" s="337"/>
      <c r="KQS908" s="337"/>
      <c r="KQT908" s="337"/>
      <c r="KQU908" s="337"/>
      <c r="KQV908" s="337"/>
      <c r="KQW908" s="337"/>
      <c r="KQX908" s="337"/>
      <c r="KQY908" s="337"/>
      <c r="KQZ908" s="337"/>
      <c r="KRA908" s="337"/>
      <c r="KRB908" s="337"/>
      <c r="KRC908" s="337"/>
      <c r="KRD908" s="337"/>
      <c r="KRE908" s="337"/>
      <c r="KRF908" s="337"/>
      <c r="KRG908" s="337"/>
      <c r="KRH908" s="337"/>
      <c r="KRI908" s="337"/>
      <c r="KRJ908" s="337"/>
      <c r="KRK908" s="337"/>
      <c r="KRL908" s="337"/>
      <c r="KRM908" s="337"/>
      <c r="KRN908" s="337"/>
      <c r="KRO908" s="337"/>
      <c r="KRP908" s="337"/>
      <c r="KRQ908" s="337"/>
      <c r="KRR908" s="337"/>
      <c r="KRS908" s="337"/>
      <c r="KRT908" s="337"/>
      <c r="KRU908" s="337"/>
      <c r="KRV908" s="337"/>
      <c r="KRW908" s="337"/>
      <c r="KRX908" s="337"/>
      <c r="KRY908" s="337"/>
      <c r="KRZ908" s="337"/>
      <c r="KSA908" s="337"/>
      <c r="KSB908" s="337"/>
      <c r="KSC908" s="337"/>
      <c r="KSD908" s="337"/>
      <c r="KSE908" s="337"/>
      <c r="KSF908" s="337"/>
      <c r="KSG908" s="337"/>
      <c r="KSH908" s="337"/>
      <c r="KSI908" s="337"/>
      <c r="KSJ908" s="337"/>
      <c r="KSK908" s="337"/>
      <c r="KSL908" s="337"/>
      <c r="KSM908" s="337"/>
      <c r="KSN908" s="337"/>
      <c r="KSO908" s="337"/>
      <c r="KSP908" s="337"/>
      <c r="KSQ908" s="337"/>
      <c r="KSR908" s="337"/>
      <c r="KSS908" s="337"/>
      <c r="KST908" s="337"/>
      <c r="KSU908" s="337"/>
      <c r="KSV908" s="337"/>
      <c r="KSW908" s="337"/>
      <c r="KSX908" s="337"/>
      <c r="KSY908" s="337"/>
      <c r="KSZ908" s="337"/>
      <c r="KTA908" s="337"/>
      <c r="KTB908" s="337"/>
      <c r="KTC908" s="337"/>
      <c r="KTD908" s="337"/>
      <c r="KTE908" s="337"/>
      <c r="KTF908" s="337"/>
      <c r="KTG908" s="337"/>
      <c r="KTH908" s="337"/>
      <c r="KTI908" s="337"/>
      <c r="KTJ908" s="337"/>
      <c r="KTK908" s="337"/>
      <c r="KTL908" s="337"/>
      <c r="KTM908" s="337"/>
      <c r="KTN908" s="337"/>
      <c r="KTO908" s="337"/>
      <c r="KTP908" s="337"/>
      <c r="KTQ908" s="337"/>
      <c r="KTR908" s="337"/>
      <c r="KTS908" s="337"/>
      <c r="KTT908" s="337"/>
      <c r="KTU908" s="337"/>
      <c r="KTV908" s="337"/>
      <c r="KTW908" s="337"/>
      <c r="KTX908" s="337"/>
      <c r="KTY908" s="337"/>
      <c r="KTZ908" s="337"/>
      <c r="KUA908" s="337"/>
      <c r="KUB908" s="337"/>
      <c r="KUC908" s="337"/>
      <c r="KUD908" s="337"/>
      <c r="KUE908" s="337"/>
      <c r="KUF908" s="337"/>
      <c r="KUG908" s="337"/>
      <c r="KUH908" s="337"/>
      <c r="KUI908" s="337"/>
      <c r="KUJ908" s="337"/>
      <c r="KUK908" s="337"/>
      <c r="KUL908" s="337"/>
      <c r="KUM908" s="337"/>
      <c r="KUN908" s="337"/>
      <c r="KUO908" s="337"/>
      <c r="KUP908" s="337"/>
      <c r="KUQ908" s="337"/>
      <c r="KUR908" s="337"/>
      <c r="KUS908" s="337"/>
      <c r="KUT908" s="337"/>
      <c r="KUU908" s="337"/>
      <c r="KUV908" s="337"/>
      <c r="KUW908" s="337"/>
      <c r="KUX908" s="337"/>
      <c r="KUY908" s="337"/>
      <c r="KUZ908" s="337"/>
      <c r="KVA908" s="337"/>
      <c r="KVB908" s="337"/>
      <c r="KVC908" s="337"/>
      <c r="KVD908" s="337"/>
      <c r="KVE908" s="337"/>
      <c r="KVF908" s="337"/>
      <c r="KVG908" s="337"/>
      <c r="KVH908" s="337"/>
      <c r="KVI908" s="337"/>
      <c r="KVJ908" s="337"/>
      <c r="KVK908" s="337"/>
      <c r="KVL908" s="337"/>
      <c r="KVM908" s="337"/>
      <c r="KVN908" s="337"/>
      <c r="KVO908" s="337"/>
      <c r="KVP908" s="337"/>
      <c r="KVQ908" s="337"/>
      <c r="KVR908" s="337"/>
      <c r="KVS908" s="337"/>
      <c r="KVT908" s="337"/>
      <c r="KVU908" s="337"/>
      <c r="KVV908" s="337"/>
      <c r="KVW908" s="337"/>
      <c r="KVX908" s="337"/>
      <c r="KVY908" s="337"/>
      <c r="KVZ908" s="337"/>
      <c r="KWA908" s="337"/>
      <c r="KWB908" s="337"/>
      <c r="KWC908" s="337"/>
      <c r="KWD908" s="337"/>
      <c r="KWE908" s="337"/>
      <c r="KWF908" s="337"/>
      <c r="KWG908" s="337"/>
      <c r="KWH908" s="337"/>
      <c r="KWI908" s="337"/>
      <c r="KWJ908" s="337"/>
      <c r="KWK908" s="337"/>
      <c r="KWL908" s="337"/>
      <c r="KWM908" s="337"/>
      <c r="KWN908" s="337"/>
      <c r="KWO908" s="337"/>
      <c r="KWP908" s="337"/>
      <c r="KWQ908" s="337"/>
      <c r="KWR908" s="337"/>
      <c r="KWS908" s="337"/>
      <c r="KWT908" s="337"/>
      <c r="KWU908" s="337"/>
      <c r="KWV908" s="337"/>
      <c r="KWW908" s="337"/>
      <c r="KWX908" s="337"/>
      <c r="KWY908" s="337"/>
      <c r="KWZ908" s="337"/>
      <c r="KXA908" s="337"/>
      <c r="KXB908" s="337"/>
      <c r="KXC908" s="337"/>
      <c r="KXD908" s="337"/>
      <c r="KXE908" s="337"/>
      <c r="KXF908" s="337"/>
      <c r="KXG908" s="337"/>
      <c r="KXH908" s="337"/>
      <c r="KXI908" s="337"/>
      <c r="KXJ908" s="337"/>
      <c r="KXK908" s="337"/>
      <c r="KXL908" s="337"/>
      <c r="KXM908" s="337"/>
      <c r="KXN908" s="337"/>
      <c r="KXO908" s="337"/>
      <c r="KXP908" s="337"/>
      <c r="KXQ908" s="337"/>
      <c r="KXR908" s="337"/>
      <c r="KXS908" s="337"/>
      <c r="KXT908" s="337"/>
      <c r="KXU908" s="337"/>
      <c r="KXV908" s="337"/>
      <c r="KXW908" s="337"/>
      <c r="KXX908" s="337"/>
      <c r="KXY908" s="337"/>
      <c r="KXZ908" s="337"/>
      <c r="KYA908" s="337"/>
      <c r="KYB908" s="337"/>
      <c r="KYC908" s="337"/>
      <c r="KYD908" s="337"/>
      <c r="KYE908" s="337"/>
      <c r="KYF908" s="337"/>
      <c r="KYG908" s="337"/>
      <c r="KYH908" s="337"/>
      <c r="KYI908" s="337"/>
      <c r="KYJ908" s="337"/>
      <c r="KYK908" s="337"/>
      <c r="KYL908" s="337"/>
      <c r="KYM908" s="337"/>
      <c r="KYN908" s="337"/>
      <c r="KYO908" s="337"/>
      <c r="KYP908" s="337"/>
      <c r="KYQ908" s="337"/>
      <c r="KYR908" s="337"/>
      <c r="KYS908" s="337"/>
      <c r="KYT908" s="337"/>
      <c r="KYU908" s="337"/>
      <c r="KYV908" s="337"/>
      <c r="KYW908" s="337"/>
      <c r="KYX908" s="337"/>
      <c r="KYY908" s="337"/>
      <c r="KYZ908" s="337"/>
      <c r="KZA908" s="337"/>
      <c r="KZB908" s="337"/>
      <c r="KZC908" s="337"/>
      <c r="KZD908" s="337"/>
      <c r="KZE908" s="337"/>
      <c r="KZF908" s="337"/>
      <c r="KZG908" s="337"/>
      <c r="KZH908" s="337"/>
      <c r="KZI908" s="337"/>
      <c r="KZJ908" s="337"/>
      <c r="KZK908" s="337"/>
      <c r="KZL908" s="337"/>
      <c r="KZM908" s="337"/>
      <c r="KZN908" s="337"/>
      <c r="KZO908" s="337"/>
      <c r="KZP908" s="337"/>
      <c r="KZQ908" s="337"/>
      <c r="KZR908" s="337"/>
      <c r="KZS908" s="337"/>
      <c r="KZT908" s="337"/>
      <c r="KZU908" s="337"/>
      <c r="KZV908" s="337"/>
      <c r="KZW908" s="337"/>
      <c r="KZX908" s="337"/>
      <c r="KZY908" s="337"/>
      <c r="KZZ908" s="337"/>
      <c r="LAA908" s="337"/>
      <c r="LAB908" s="337"/>
      <c r="LAC908" s="337"/>
      <c r="LAD908" s="337"/>
      <c r="LAE908" s="337"/>
      <c r="LAF908" s="337"/>
      <c r="LAG908" s="337"/>
      <c r="LAH908" s="337"/>
      <c r="LAI908" s="337"/>
      <c r="LAJ908" s="337"/>
      <c r="LAK908" s="337"/>
      <c r="LAL908" s="337"/>
      <c r="LAM908" s="337"/>
      <c r="LAN908" s="337"/>
      <c r="LAO908" s="337"/>
      <c r="LAP908" s="337"/>
      <c r="LAQ908" s="337"/>
      <c r="LAR908" s="337"/>
      <c r="LAS908" s="337"/>
      <c r="LAT908" s="337"/>
      <c r="LAU908" s="337"/>
      <c r="LAV908" s="337"/>
      <c r="LAW908" s="337"/>
      <c r="LAX908" s="337"/>
      <c r="LAY908" s="337"/>
      <c r="LAZ908" s="337"/>
      <c r="LBA908" s="337"/>
      <c r="LBB908" s="337"/>
      <c r="LBC908" s="337"/>
      <c r="LBD908" s="337"/>
      <c r="LBE908" s="337"/>
      <c r="LBF908" s="337"/>
      <c r="LBG908" s="337"/>
      <c r="LBH908" s="337"/>
      <c r="LBI908" s="337"/>
      <c r="LBJ908" s="337"/>
      <c r="LBK908" s="337"/>
      <c r="LBL908" s="337"/>
      <c r="LBM908" s="337"/>
      <c r="LBN908" s="337"/>
      <c r="LBO908" s="337"/>
      <c r="LBP908" s="337"/>
      <c r="LBQ908" s="337"/>
      <c r="LBR908" s="337"/>
      <c r="LBS908" s="337"/>
      <c r="LBT908" s="337"/>
      <c r="LBU908" s="337"/>
      <c r="LBV908" s="337"/>
      <c r="LBW908" s="337"/>
      <c r="LBX908" s="337"/>
      <c r="LBY908" s="337"/>
      <c r="LBZ908" s="337"/>
      <c r="LCA908" s="337"/>
      <c r="LCB908" s="337"/>
      <c r="LCC908" s="337"/>
      <c r="LCD908" s="337"/>
      <c r="LCE908" s="337"/>
      <c r="LCF908" s="337"/>
      <c r="LCG908" s="337"/>
      <c r="LCH908" s="337"/>
      <c r="LCI908" s="337"/>
      <c r="LCJ908" s="337"/>
      <c r="LCK908" s="337"/>
      <c r="LCL908" s="337"/>
      <c r="LCM908" s="337"/>
      <c r="LCN908" s="337"/>
      <c r="LCO908" s="337"/>
      <c r="LCP908" s="337"/>
      <c r="LCQ908" s="337"/>
      <c r="LCR908" s="337"/>
      <c r="LCS908" s="337"/>
      <c r="LCT908" s="337"/>
      <c r="LCU908" s="337"/>
      <c r="LCV908" s="337"/>
      <c r="LCW908" s="337"/>
      <c r="LCX908" s="337"/>
      <c r="LCY908" s="337"/>
      <c r="LCZ908" s="337"/>
      <c r="LDA908" s="337"/>
      <c r="LDB908" s="337"/>
      <c r="LDC908" s="337"/>
      <c r="LDD908" s="337"/>
      <c r="LDE908" s="337"/>
      <c r="LDF908" s="337"/>
      <c r="LDG908" s="337"/>
      <c r="LDH908" s="337"/>
      <c r="LDI908" s="337"/>
      <c r="LDJ908" s="337"/>
      <c r="LDK908" s="337"/>
      <c r="LDL908" s="337"/>
      <c r="LDM908" s="337"/>
      <c r="LDN908" s="337"/>
      <c r="LDO908" s="337"/>
      <c r="LDP908" s="337"/>
      <c r="LDQ908" s="337"/>
      <c r="LDR908" s="337"/>
      <c r="LDS908" s="337"/>
      <c r="LDT908" s="337"/>
      <c r="LDU908" s="337"/>
      <c r="LDV908" s="337"/>
      <c r="LDW908" s="337"/>
      <c r="LDX908" s="337"/>
      <c r="LDY908" s="337"/>
      <c r="LDZ908" s="337"/>
      <c r="LEA908" s="337"/>
      <c r="LEB908" s="337"/>
      <c r="LEC908" s="337"/>
      <c r="LED908" s="337"/>
      <c r="LEE908" s="337"/>
      <c r="LEF908" s="337"/>
      <c r="LEG908" s="337"/>
      <c r="LEH908" s="337"/>
      <c r="LEI908" s="337"/>
      <c r="LEJ908" s="337"/>
      <c r="LEK908" s="337"/>
      <c r="LEL908" s="337"/>
      <c r="LEM908" s="337"/>
      <c r="LEN908" s="337"/>
      <c r="LEO908" s="337"/>
      <c r="LEP908" s="337"/>
      <c r="LEQ908" s="337"/>
      <c r="LER908" s="337"/>
      <c r="LES908" s="337"/>
      <c r="LET908" s="337"/>
      <c r="LEU908" s="337"/>
      <c r="LEV908" s="337"/>
      <c r="LEW908" s="337"/>
      <c r="LEX908" s="337"/>
      <c r="LEY908" s="337"/>
      <c r="LEZ908" s="337"/>
      <c r="LFA908" s="337"/>
      <c r="LFB908" s="337"/>
      <c r="LFC908" s="337"/>
      <c r="LFD908" s="337"/>
      <c r="LFE908" s="337"/>
      <c r="LFF908" s="337"/>
      <c r="LFG908" s="337"/>
      <c r="LFH908" s="337"/>
      <c r="LFI908" s="337"/>
      <c r="LFJ908" s="337"/>
      <c r="LFK908" s="337"/>
      <c r="LFL908" s="337"/>
      <c r="LFM908" s="337"/>
      <c r="LFN908" s="337"/>
      <c r="LFO908" s="337"/>
      <c r="LFP908" s="337"/>
      <c r="LFQ908" s="337"/>
      <c r="LFR908" s="337"/>
      <c r="LFS908" s="337"/>
      <c r="LFT908" s="337"/>
      <c r="LFU908" s="337"/>
      <c r="LFV908" s="337"/>
      <c r="LFW908" s="337"/>
      <c r="LFX908" s="337"/>
      <c r="LFY908" s="337"/>
      <c r="LFZ908" s="337"/>
      <c r="LGA908" s="337"/>
      <c r="LGB908" s="337"/>
      <c r="LGC908" s="337"/>
      <c r="LGD908" s="337"/>
      <c r="LGE908" s="337"/>
      <c r="LGF908" s="337"/>
      <c r="LGG908" s="337"/>
      <c r="LGH908" s="337"/>
      <c r="LGI908" s="337"/>
      <c r="LGJ908" s="337"/>
      <c r="LGK908" s="337"/>
      <c r="LGL908" s="337"/>
      <c r="LGM908" s="337"/>
      <c r="LGN908" s="337"/>
      <c r="LGO908" s="337"/>
      <c r="LGP908" s="337"/>
      <c r="LGQ908" s="337"/>
      <c r="LGR908" s="337"/>
      <c r="LGS908" s="337"/>
      <c r="LGT908" s="337"/>
      <c r="LGU908" s="337"/>
      <c r="LGV908" s="337"/>
      <c r="LGW908" s="337"/>
      <c r="LGX908" s="337"/>
      <c r="LGY908" s="337"/>
      <c r="LGZ908" s="337"/>
      <c r="LHA908" s="337"/>
      <c r="LHB908" s="337"/>
      <c r="LHC908" s="337"/>
      <c r="LHD908" s="337"/>
      <c r="LHE908" s="337"/>
      <c r="LHF908" s="337"/>
      <c r="LHG908" s="337"/>
      <c r="LHH908" s="337"/>
      <c r="LHI908" s="337"/>
      <c r="LHJ908" s="337"/>
      <c r="LHK908" s="337"/>
      <c r="LHL908" s="337"/>
      <c r="LHM908" s="337"/>
      <c r="LHN908" s="337"/>
      <c r="LHO908" s="337"/>
      <c r="LHP908" s="337"/>
      <c r="LHQ908" s="337"/>
      <c r="LHR908" s="337"/>
      <c r="LHS908" s="337"/>
      <c r="LHT908" s="337"/>
      <c r="LHU908" s="337"/>
      <c r="LHV908" s="337"/>
      <c r="LHW908" s="337"/>
      <c r="LHX908" s="337"/>
      <c r="LHY908" s="337"/>
      <c r="LHZ908" s="337"/>
      <c r="LIA908" s="337"/>
      <c r="LIB908" s="337"/>
      <c r="LIC908" s="337"/>
      <c r="LID908" s="337"/>
      <c r="LIE908" s="337"/>
      <c r="LIF908" s="337"/>
      <c r="LIG908" s="337"/>
      <c r="LIH908" s="337"/>
      <c r="LII908" s="337"/>
      <c r="LIJ908" s="337"/>
      <c r="LIK908" s="337"/>
      <c r="LIL908" s="337"/>
      <c r="LIM908" s="337"/>
      <c r="LIN908" s="337"/>
      <c r="LIO908" s="337"/>
      <c r="LIP908" s="337"/>
      <c r="LIQ908" s="337"/>
      <c r="LIR908" s="337"/>
      <c r="LIS908" s="337"/>
      <c r="LIT908" s="337"/>
      <c r="LIU908" s="337"/>
      <c r="LIV908" s="337"/>
      <c r="LIW908" s="337"/>
      <c r="LIX908" s="337"/>
      <c r="LIY908" s="337"/>
      <c r="LIZ908" s="337"/>
      <c r="LJA908" s="337"/>
      <c r="LJB908" s="337"/>
      <c r="LJC908" s="337"/>
      <c r="LJD908" s="337"/>
      <c r="LJE908" s="337"/>
      <c r="LJF908" s="337"/>
      <c r="LJG908" s="337"/>
      <c r="LJH908" s="337"/>
      <c r="LJI908" s="337"/>
      <c r="LJJ908" s="337"/>
      <c r="LJK908" s="337"/>
      <c r="LJL908" s="337"/>
      <c r="LJM908" s="337"/>
      <c r="LJN908" s="337"/>
      <c r="LJO908" s="337"/>
      <c r="LJP908" s="337"/>
      <c r="LJQ908" s="337"/>
      <c r="LJR908" s="337"/>
      <c r="LJS908" s="337"/>
      <c r="LJT908" s="337"/>
      <c r="LJU908" s="337"/>
      <c r="LJV908" s="337"/>
      <c r="LJW908" s="337"/>
      <c r="LJX908" s="337"/>
      <c r="LJY908" s="337"/>
      <c r="LJZ908" s="337"/>
      <c r="LKA908" s="337"/>
      <c r="LKB908" s="337"/>
      <c r="LKC908" s="337"/>
      <c r="LKD908" s="337"/>
      <c r="LKE908" s="337"/>
      <c r="LKF908" s="337"/>
      <c r="LKG908" s="337"/>
      <c r="LKH908" s="337"/>
      <c r="LKI908" s="337"/>
      <c r="LKJ908" s="337"/>
      <c r="LKK908" s="337"/>
      <c r="LKL908" s="337"/>
      <c r="LKM908" s="337"/>
      <c r="LKN908" s="337"/>
      <c r="LKO908" s="337"/>
      <c r="LKP908" s="337"/>
      <c r="LKQ908" s="337"/>
      <c r="LKR908" s="337"/>
      <c r="LKS908" s="337"/>
      <c r="LKT908" s="337"/>
      <c r="LKU908" s="337"/>
      <c r="LKV908" s="337"/>
      <c r="LKW908" s="337"/>
      <c r="LKX908" s="337"/>
      <c r="LKY908" s="337"/>
      <c r="LKZ908" s="337"/>
      <c r="LLA908" s="337"/>
      <c r="LLB908" s="337"/>
      <c r="LLC908" s="337"/>
      <c r="LLD908" s="337"/>
      <c r="LLE908" s="337"/>
      <c r="LLF908" s="337"/>
      <c r="LLG908" s="337"/>
      <c r="LLH908" s="337"/>
      <c r="LLI908" s="337"/>
      <c r="LLJ908" s="337"/>
      <c r="LLK908" s="337"/>
      <c r="LLL908" s="337"/>
      <c r="LLM908" s="337"/>
      <c r="LLN908" s="337"/>
      <c r="LLO908" s="337"/>
      <c r="LLP908" s="337"/>
      <c r="LLQ908" s="337"/>
      <c r="LLR908" s="337"/>
      <c r="LLS908" s="337"/>
      <c r="LLT908" s="337"/>
      <c r="LLU908" s="337"/>
      <c r="LLV908" s="337"/>
      <c r="LLW908" s="337"/>
      <c r="LLX908" s="337"/>
      <c r="LLY908" s="337"/>
      <c r="LLZ908" s="337"/>
      <c r="LMA908" s="337"/>
      <c r="LMB908" s="337"/>
      <c r="LMC908" s="337"/>
      <c r="LMD908" s="337"/>
      <c r="LME908" s="337"/>
      <c r="LMF908" s="337"/>
      <c r="LMG908" s="337"/>
      <c r="LMH908" s="337"/>
      <c r="LMI908" s="337"/>
      <c r="LMJ908" s="337"/>
      <c r="LMK908" s="337"/>
      <c r="LML908" s="337"/>
      <c r="LMM908" s="337"/>
      <c r="LMN908" s="337"/>
      <c r="LMO908" s="337"/>
      <c r="LMP908" s="337"/>
      <c r="LMQ908" s="337"/>
      <c r="LMR908" s="337"/>
      <c r="LMS908" s="337"/>
      <c r="LMT908" s="337"/>
      <c r="LMU908" s="337"/>
      <c r="LMV908" s="337"/>
      <c r="LMW908" s="337"/>
      <c r="LMX908" s="337"/>
      <c r="LMY908" s="337"/>
      <c r="LMZ908" s="337"/>
      <c r="LNA908" s="337"/>
      <c r="LNB908" s="337"/>
      <c r="LNC908" s="337"/>
      <c r="LND908" s="337"/>
      <c r="LNE908" s="337"/>
      <c r="LNF908" s="337"/>
      <c r="LNG908" s="337"/>
      <c r="LNH908" s="337"/>
      <c r="LNI908" s="337"/>
      <c r="LNJ908" s="337"/>
      <c r="LNK908" s="337"/>
      <c r="LNL908" s="337"/>
      <c r="LNM908" s="337"/>
      <c r="LNN908" s="337"/>
      <c r="LNO908" s="337"/>
      <c r="LNP908" s="337"/>
      <c r="LNQ908" s="337"/>
      <c r="LNR908" s="337"/>
      <c r="LNS908" s="337"/>
      <c r="LNT908" s="337"/>
      <c r="LNU908" s="337"/>
      <c r="LNV908" s="337"/>
      <c r="LNW908" s="337"/>
      <c r="LNX908" s="337"/>
      <c r="LNY908" s="337"/>
      <c r="LNZ908" s="337"/>
      <c r="LOA908" s="337"/>
      <c r="LOB908" s="337"/>
      <c r="LOC908" s="337"/>
      <c r="LOD908" s="337"/>
      <c r="LOE908" s="337"/>
      <c r="LOF908" s="337"/>
      <c r="LOG908" s="337"/>
      <c r="LOH908" s="337"/>
      <c r="LOI908" s="337"/>
      <c r="LOJ908" s="337"/>
      <c r="LOK908" s="337"/>
      <c r="LOL908" s="337"/>
      <c r="LOM908" s="337"/>
      <c r="LON908" s="337"/>
      <c r="LOO908" s="337"/>
      <c r="LOP908" s="337"/>
      <c r="LOQ908" s="337"/>
      <c r="LOR908" s="337"/>
      <c r="LOS908" s="337"/>
      <c r="LOT908" s="337"/>
      <c r="LOU908" s="337"/>
      <c r="LOV908" s="337"/>
      <c r="LOW908" s="337"/>
      <c r="LOX908" s="337"/>
      <c r="LOY908" s="337"/>
      <c r="LOZ908" s="337"/>
      <c r="LPA908" s="337"/>
      <c r="LPB908" s="337"/>
      <c r="LPC908" s="337"/>
      <c r="LPD908" s="337"/>
      <c r="LPE908" s="337"/>
      <c r="LPF908" s="337"/>
      <c r="LPG908" s="337"/>
      <c r="LPH908" s="337"/>
      <c r="LPI908" s="337"/>
      <c r="LPJ908" s="337"/>
      <c r="LPK908" s="337"/>
      <c r="LPL908" s="337"/>
      <c r="LPM908" s="337"/>
      <c r="LPN908" s="337"/>
      <c r="LPO908" s="337"/>
      <c r="LPP908" s="337"/>
      <c r="LPQ908" s="337"/>
      <c r="LPR908" s="337"/>
      <c r="LPS908" s="337"/>
      <c r="LPT908" s="337"/>
      <c r="LPU908" s="337"/>
      <c r="LPV908" s="337"/>
      <c r="LPW908" s="337"/>
      <c r="LPX908" s="337"/>
      <c r="LPY908" s="337"/>
      <c r="LPZ908" s="337"/>
      <c r="LQA908" s="337"/>
      <c r="LQB908" s="337"/>
      <c r="LQC908" s="337"/>
      <c r="LQD908" s="337"/>
      <c r="LQE908" s="337"/>
      <c r="LQF908" s="337"/>
      <c r="LQG908" s="337"/>
      <c r="LQH908" s="337"/>
      <c r="LQI908" s="337"/>
      <c r="LQJ908" s="337"/>
      <c r="LQK908" s="337"/>
      <c r="LQL908" s="337"/>
      <c r="LQM908" s="337"/>
      <c r="LQN908" s="337"/>
      <c r="LQO908" s="337"/>
      <c r="LQP908" s="337"/>
      <c r="LQQ908" s="337"/>
      <c r="LQR908" s="337"/>
      <c r="LQS908" s="337"/>
      <c r="LQT908" s="337"/>
      <c r="LQU908" s="337"/>
      <c r="LQV908" s="337"/>
      <c r="LQW908" s="337"/>
      <c r="LQX908" s="337"/>
      <c r="LQY908" s="337"/>
      <c r="LQZ908" s="337"/>
      <c r="LRA908" s="337"/>
      <c r="LRB908" s="337"/>
      <c r="LRC908" s="337"/>
      <c r="LRD908" s="337"/>
      <c r="LRE908" s="337"/>
      <c r="LRF908" s="337"/>
      <c r="LRG908" s="337"/>
      <c r="LRH908" s="337"/>
      <c r="LRI908" s="337"/>
      <c r="LRJ908" s="337"/>
      <c r="LRK908" s="337"/>
      <c r="LRL908" s="337"/>
      <c r="LRM908" s="337"/>
      <c r="LRN908" s="337"/>
      <c r="LRO908" s="337"/>
      <c r="LRP908" s="337"/>
      <c r="LRQ908" s="337"/>
      <c r="LRR908" s="337"/>
      <c r="LRS908" s="337"/>
      <c r="LRT908" s="337"/>
      <c r="LRU908" s="337"/>
      <c r="LRV908" s="337"/>
      <c r="LRW908" s="337"/>
      <c r="LRX908" s="337"/>
      <c r="LRY908" s="337"/>
      <c r="LRZ908" s="337"/>
      <c r="LSA908" s="337"/>
      <c r="LSB908" s="337"/>
      <c r="LSC908" s="337"/>
      <c r="LSD908" s="337"/>
      <c r="LSE908" s="337"/>
      <c r="LSF908" s="337"/>
      <c r="LSG908" s="337"/>
      <c r="LSH908" s="337"/>
      <c r="LSI908" s="337"/>
      <c r="LSJ908" s="337"/>
      <c r="LSK908" s="337"/>
      <c r="LSL908" s="337"/>
      <c r="LSM908" s="337"/>
      <c r="LSN908" s="337"/>
      <c r="LSO908" s="337"/>
      <c r="LSP908" s="337"/>
      <c r="LSQ908" s="337"/>
      <c r="LSR908" s="337"/>
      <c r="LSS908" s="337"/>
      <c r="LST908" s="337"/>
      <c r="LSU908" s="337"/>
      <c r="LSV908" s="337"/>
      <c r="LSW908" s="337"/>
      <c r="LSX908" s="337"/>
      <c r="LSY908" s="337"/>
      <c r="LSZ908" s="337"/>
      <c r="LTA908" s="337"/>
      <c r="LTB908" s="337"/>
      <c r="LTC908" s="337"/>
      <c r="LTD908" s="337"/>
      <c r="LTE908" s="337"/>
      <c r="LTF908" s="337"/>
      <c r="LTG908" s="337"/>
      <c r="LTH908" s="337"/>
      <c r="LTI908" s="337"/>
      <c r="LTJ908" s="337"/>
      <c r="LTK908" s="337"/>
      <c r="LTL908" s="337"/>
      <c r="LTM908" s="337"/>
      <c r="LTN908" s="337"/>
      <c r="LTO908" s="337"/>
      <c r="LTP908" s="337"/>
      <c r="LTQ908" s="337"/>
      <c r="LTR908" s="337"/>
      <c r="LTS908" s="337"/>
      <c r="LTT908" s="337"/>
      <c r="LTU908" s="337"/>
      <c r="LTV908" s="337"/>
      <c r="LTW908" s="337"/>
      <c r="LTX908" s="337"/>
      <c r="LTY908" s="337"/>
      <c r="LTZ908" s="337"/>
      <c r="LUA908" s="337"/>
      <c r="LUB908" s="337"/>
      <c r="LUC908" s="337"/>
      <c r="LUD908" s="337"/>
      <c r="LUE908" s="337"/>
      <c r="LUF908" s="337"/>
      <c r="LUG908" s="337"/>
      <c r="LUH908" s="337"/>
      <c r="LUI908" s="337"/>
      <c r="LUJ908" s="337"/>
      <c r="LUK908" s="337"/>
      <c r="LUL908" s="337"/>
      <c r="LUM908" s="337"/>
      <c r="LUN908" s="337"/>
      <c r="LUO908" s="337"/>
      <c r="LUP908" s="337"/>
      <c r="LUQ908" s="337"/>
      <c r="LUR908" s="337"/>
      <c r="LUS908" s="337"/>
      <c r="LUT908" s="337"/>
      <c r="LUU908" s="337"/>
      <c r="LUV908" s="337"/>
      <c r="LUW908" s="337"/>
      <c r="LUX908" s="337"/>
      <c r="LUY908" s="337"/>
      <c r="LUZ908" s="337"/>
      <c r="LVA908" s="337"/>
      <c r="LVB908" s="337"/>
      <c r="LVC908" s="337"/>
      <c r="LVD908" s="337"/>
      <c r="LVE908" s="337"/>
      <c r="LVF908" s="337"/>
      <c r="LVG908" s="337"/>
      <c r="LVH908" s="337"/>
      <c r="LVI908" s="337"/>
      <c r="LVJ908" s="337"/>
      <c r="LVK908" s="337"/>
      <c r="LVL908" s="337"/>
      <c r="LVM908" s="337"/>
      <c r="LVN908" s="337"/>
      <c r="LVO908" s="337"/>
      <c r="LVP908" s="337"/>
      <c r="LVQ908" s="337"/>
      <c r="LVR908" s="337"/>
      <c r="LVS908" s="337"/>
      <c r="LVT908" s="337"/>
      <c r="LVU908" s="337"/>
      <c r="LVV908" s="337"/>
      <c r="LVW908" s="337"/>
      <c r="LVX908" s="337"/>
      <c r="LVY908" s="337"/>
      <c r="LVZ908" s="337"/>
      <c r="LWA908" s="337"/>
      <c r="LWB908" s="337"/>
      <c r="LWC908" s="337"/>
      <c r="LWD908" s="337"/>
      <c r="LWE908" s="337"/>
      <c r="LWF908" s="337"/>
      <c r="LWG908" s="337"/>
      <c r="LWH908" s="337"/>
      <c r="LWI908" s="337"/>
      <c r="LWJ908" s="337"/>
      <c r="LWK908" s="337"/>
      <c r="LWL908" s="337"/>
      <c r="LWM908" s="337"/>
      <c r="LWN908" s="337"/>
      <c r="LWO908" s="337"/>
      <c r="LWP908" s="337"/>
      <c r="LWQ908" s="337"/>
      <c r="LWR908" s="337"/>
      <c r="LWS908" s="337"/>
      <c r="LWT908" s="337"/>
      <c r="LWU908" s="337"/>
      <c r="LWV908" s="337"/>
      <c r="LWW908" s="337"/>
      <c r="LWX908" s="337"/>
      <c r="LWY908" s="337"/>
      <c r="LWZ908" s="337"/>
      <c r="LXA908" s="337"/>
      <c r="LXB908" s="337"/>
      <c r="LXC908" s="337"/>
      <c r="LXD908" s="337"/>
      <c r="LXE908" s="337"/>
      <c r="LXF908" s="337"/>
      <c r="LXG908" s="337"/>
      <c r="LXH908" s="337"/>
      <c r="LXI908" s="337"/>
      <c r="LXJ908" s="337"/>
      <c r="LXK908" s="337"/>
      <c r="LXL908" s="337"/>
      <c r="LXM908" s="337"/>
      <c r="LXN908" s="337"/>
      <c r="LXO908" s="337"/>
      <c r="LXP908" s="337"/>
      <c r="LXQ908" s="337"/>
      <c r="LXR908" s="337"/>
      <c r="LXS908" s="337"/>
      <c r="LXT908" s="337"/>
      <c r="LXU908" s="337"/>
      <c r="LXV908" s="337"/>
      <c r="LXW908" s="337"/>
      <c r="LXX908" s="337"/>
      <c r="LXY908" s="337"/>
      <c r="LXZ908" s="337"/>
      <c r="LYA908" s="337"/>
      <c r="LYB908" s="337"/>
      <c r="LYC908" s="337"/>
      <c r="LYD908" s="337"/>
      <c r="LYE908" s="337"/>
      <c r="LYF908" s="337"/>
      <c r="LYG908" s="337"/>
      <c r="LYH908" s="337"/>
      <c r="LYI908" s="337"/>
      <c r="LYJ908" s="337"/>
      <c r="LYK908" s="337"/>
      <c r="LYL908" s="337"/>
      <c r="LYM908" s="337"/>
      <c r="LYN908" s="337"/>
      <c r="LYO908" s="337"/>
      <c r="LYP908" s="337"/>
      <c r="LYQ908" s="337"/>
      <c r="LYR908" s="337"/>
      <c r="LYS908" s="337"/>
      <c r="LYT908" s="337"/>
      <c r="LYU908" s="337"/>
      <c r="LYV908" s="337"/>
      <c r="LYW908" s="337"/>
      <c r="LYX908" s="337"/>
      <c r="LYY908" s="337"/>
      <c r="LYZ908" s="337"/>
      <c r="LZA908" s="337"/>
      <c r="LZB908" s="337"/>
      <c r="LZC908" s="337"/>
      <c r="LZD908" s="337"/>
      <c r="LZE908" s="337"/>
      <c r="LZF908" s="337"/>
      <c r="LZG908" s="337"/>
      <c r="LZH908" s="337"/>
      <c r="LZI908" s="337"/>
      <c r="LZJ908" s="337"/>
      <c r="LZK908" s="337"/>
      <c r="LZL908" s="337"/>
      <c r="LZM908" s="337"/>
      <c r="LZN908" s="337"/>
      <c r="LZO908" s="337"/>
      <c r="LZP908" s="337"/>
      <c r="LZQ908" s="337"/>
      <c r="LZR908" s="337"/>
      <c r="LZS908" s="337"/>
      <c r="LZT908" s="337"/>
      <c r="LZU908" s="337"/>
      <c r="LZV908" s="337"/>
      <c r="LZW908" s="337"/>
      <c r="LZX908" s="337"/>
      <c r="LZY908" s="337"/>
      <c r="LZZ908" s="337"/>
      <c r="MAA908" s="337"/>
      <c r="MAB908" s="337"/>
      <c r="MAC908" s="337"/>
      <c r="MAD908" s="337"/>
      <c r="MAE908" s="337"/>
      <c r="MAF908" s="337"/>
      <c r="MAG908" s="337"/>
      <c r="MAH908" s="337"/>
      <c r="MAI908" s="337"/>
      <c r="MAJ908" s="337"/>
      <c r="MAK908" s="337"/>
      <c r="MAL908" s="337"/>
      <c r="MAM908" s="337"/>
      <c r="MAN908" s="337"/>
      <c r="MAO908" s="337"/>
      <c r="MAP908" s="337"/>
      <c r="MAQ908" s="337"/>
      <c r="MAR908" s="337"/>
      <c r="MAS908" s="337"/>
      <c r="MAT908" s="337"/>
      <c r="MAU908" s="337"/>
      <c r="MAV908" s="337"/>
      <c r="MAW908" s="337"/>
      <c r="MAX908" s="337"/>
      <c r="MAY908" s="337"/>
      <c r="MAZ908" s="337"/>
      <c r="MBA908" s="337"/>
      <c r="MBB908" s="337"/>
      <c r="MBC908" s="337"/>
      <c r="MBD908" s="337"/>
      <c r="MBE908" s="337"/>
      <c r="MBF908" s="337"/>
      <c r="MBG908" s="337"/>
      <c r="MBH908" s="337"/>
      <c r="MBI908" s="337"/>
      <c r="MBJ908" s="337"/>
      <c r="MBK908" s="337"/>
      <c r="MBL908" s="337"/>
      <c r="MBM908" s="337"/>
      <c r="MBN908" s="337"/>
      <c r="MBO908" s="337"/>
      <c r="MBP908" s="337"/>
      <c r="MBQ908" s="337"/>
      <c r="MBR908" s="337"/>
      <c r="MBS908" s="337"/>
      <c r="MBT908" s="337"/>
      <c r="MBU908" s="337"/>
      <c r="MBV908" s="337"/>
      <c r="MBW908" s="337"/>
      <c r="MBX908" s="337"/>
      <c r="MBY908" s="337"/>
      <c r="MBZ908" s="337"/>
      <c r="MCA908" s="337"/>
      <c r="MCB908" s="337"/>
      <c r="MCC908" s="337"/>
      <c r="MCD908" s="337"/>
      <c r="MCE908" s="337"/>
      <c r="MCF908" s="337"/>
      <c r="MCG908" s="337"/>
      <c r="MCH908" s="337"/>
      <c r="MCI908" s="337"/>
      <c r="MCJ908" s="337"/>
      <c r="MCK908" s="337"/>
      <c r="MCL908" s="337"/>
      <c r="MCM908" s="337"/>
      <c r="MCN908" s="337"/>
      <c r="MCO908" s="337"/>
      <c r="MCP908" s="337"/>
      <c r="MCQ908" s="337"/>
      <c r="MCR908" s="337"/>
      <c r="MCS908" s="337"/>
      <c r="MCT908" s="337"/>
      <c r="MCU908" s="337"/>
      <c r="MCV908" s="337"/>
      <c r="MCW908" s="337"/>
      <c r="MCX908" s="337"/>
      <c r="MCY908" s="337"/>
      <c r="MCZ908" s="337"/>
      <c r="MDA908" s="337"/>
      <c r="MDB908" s="337"/>
      <c r="MDC908" s="337"/>
      <c r="MDD908" s="337"/>
      <c r="MDE908" s="337"/>
      <c r="MDF908" s="337"/>
      <c r="MDG908" s="337"/>
      <c r="MDH908" s="337"/>
      <c r="MDI908" s="337"/>
      <c r="MDJ908" s="337"/>
      <c r="MDK908" s="337"/>
      <c r="MDL908" s="337"/>
      <c r="MDM908" s="337"/>
      <c r="MDN908" s="337"/>
      <c r="MDO908" s="337"/>
      <c r="MDP908" s="337"/>
      <c r="MDQ908" s="337"/>
      <c r="MDR908" s="337"/>
      <c r="MDS908" s="337"/>
      <c r="MDT908" s="337"/>
      <c r="MDU908" s="337"/>
      <c r="MDV908" s="337"/>
      <c r="MDW908" s="337"/>
      <c r="MDX908" s="337"/>
      <c r="MDY908" s="337"/>
      <c r="MDZ908" s="337"/>
      <c r="MEA908" s="337"/>
      <c r="MEB908" s="337"/>
      <c r="MEC908" s="337"/>
      <c r="MED908" s="337"/>
      <c r="MEE908" s="337"/>
      <c r="MEF908" s="337"/>
      <c r="MEG908" s="337"/>
      <c r="MEH908" s="337"/>
      <c r="MEI908" s="337"/>
      <c r="MEJ908" s="337"/>
      <c r="MEK908" s="337"/>
      <c r="MEL908" s="337"/>
      <c r="MEM908" s="337"/>
      <c r="MEN908" s="337"/>
      <c r="MEO908" s="337"/>
      <c r="MEP908" s="337"/>
      <c r="MEQ908" s="337"/>
      <c r="MER908" s="337"/>
      <c r="MES908" s="337"/>
      <c r="MET908" s="337"/>
      <c r="MEU908" s="337"/>
      <c r="MEV908" s="337"/>
      <c r="MEW908" s="337"/>
      <c r="MEX908" s="337"/>
      <c r="MEY908" s="337"/>
      <c r="MEZ908" s="337"/>
      <c r="MFA908" s="337"/>
      <c r="MFB908" s="337"/>
      <c r="MFC908" s="337"/>
      <c r="MFD908" s="337"/>
      <c r="MFE908" s="337"/>
      <c r="MFF908" s="337"/>
      <c r="MFG908" s="337"/>
      <c r="MFH908" s="337"/>
      <c r="MFI908" s="337"/>
      <c r="MFJ908" s="337"/>
      <c r="MFK908" s="337"/>
      <c r="MFL908" s="337"/>
      <c r="MFM908" s="337"/>
      <c r="MFN908" s="337"/>
      <c r="MFO908" s="337"/>
      <c r="MFP908" s="337"/>
      <c r="MFQ908" s="337"/>
      <c r="MFR908" s="337"/>
      <c r="MFS908" s="337"/>
      <c r="MFT908" s="337"/>
      <c r="MFU908" s="337"/>
      <c r="MFV908" s="337"/>
      <c r="MFW908" s="337"/>
      <c r="MFX908" s="337"/>
      <c r="MFY908" s="337"/>
      <c r="MFZ908" s="337"/>
      <c r="MGA908" s="337"/>
      <c r="MGB908" s="337"/>
      <c r="MGC908" s="337"/>
      <c r="MGD908" s="337"/>
      <c r="MGE908" s="337"/>
      <c r="MGF908" s="337"/>
      <c r="MGG908" s="337"/>
      <c r="MGH908" s="337"/>
      <c r="MGI908" s="337"/>
      <c r="MGJ908" s="337"/>
      <c r="MGK908" s="337"/>
      <c r="MGL908" s="337"/>
      <c r="MGM908" s="337"/>
      <c r="MGN908" s="337"/>
      <c r="MGO908" s="337"/>
      <c r="MGP908" s="337"/>
      <c r="MGQ908" s="337"/>
      <c r="MGR908" s="337"/>
      <c r="MGS908" s="337"/>
      <c r="MGT908" s="337"/>
      <c r="MGU908" s="337"/>
      <c r="MGV908" s="337"/>
      <c r="MGW908" s="337"/>
      <c r="MGX908" s="337"/>
      <c r="MGY908" s="337"/>
      <c r="MGZ908" s="337"/>
      <c r="MHA908" s="337"/>
      <c r="MHB908" s="337"/>
      <c r="MHC908" s="337"/>
      <c r="MHD908" s="337"/>
      <c r="MHE908" s="337"/>
      <c r="MHF908" s="337"/>
      <c r="MHG908" s="337"/>
      <c r="MHH908" s="337"/>
      <c r="MHI908" s="337"/>
      <c r="MHJ908" s="337"/>
      <c r="MHK908" s="337"/>
      <c r="MHL908" s="337"/>
      <c r="MHM908" s="337"/>
      <c r="MHN908" s="337"/>
      <c r="MHO908" s="337"/>
      <c r="MHP908" s="337"/>
      <c r="MHQ908" s="337"/>
      <c r="MHR908" s="337"/>
      <c r="MHS908" s="337"/>
      <c r="MHT908" s="337"/>
      <c r="MHU908" s="337"/>
      <c r="MHV908" s="337"/>
      <c r="MHW908" s="337"/>
      <c r="MHX908" s="337"/>
      <c r="MHY908" s="337"/>
      <c r="MHZ908" s="337"/>
      <c r="MIA908" s="337"/>
      <c r="MIB908" s="337"/>
      <c r="MIC908" s="337"/>
      <c r="MID908" s="337"/>
      <c r="MIE908" s="337"/>
      <c r="MIF908" s="337"/>
      <c r="MIG908" s="337"/>
      <c r="MIH908" s="337"/>
      <c r="MII908" s="337"/>
      <c r="MIJ908" s="337"/>
      <c r="MIK908" s="337"/>
      <c r="MIL908" s="337"/>
      <c r="MIM908" s="337"/>
      <c r="MIN908" s="337"/>
      <c r="MIO908" s="337"/>
      <c r="MIP908" s="337"/>
      <c r="MIQ908" s="337"/>
      <c r="MIR908" s="337"/>
      <c r="MIS908" s="337"/>
      <c r="MIT908" s="337"/>
      <c r="MIU908" s="337"/>
      <c r="MIV908" s="337"/>
      <c r="MIW908" s="337"/>
      <c r="MIX908" s="337"/>
      <c r="MIY908" s="337"/>
      <c r="MIZ908" s="337"/>
      <c r="MJA908" s="337"/>
      <c r="MJB908" s="337"/>
      <c r="MJC908" s="337"/>
      <c r="MJD908" s="337"/>
      <c r="MJE908" s="337"/>
      <c r="MJF908" s="337"/>
      <c r="MJG908" s="337"/>
      <c r="MJH908" s="337"/>
      <c r="MJI908" s="337"/>
      <c r="MJJ908" s="337"/>
      <c r="MJK908" s="337"/>
      <c r="MJL908" s="337"/>
      <c r="MJM908" s="337"/>
      <c r="MJN908" s="337"/>
      <c r="MJO908" s="337"/>
      <c r="MJP908" s="337"/>
      <c r="MJQ908" s="337"/>
      <c r="MJR908" s="337"/>
      <c r="MJS908" s="337"/>
      <c r="MJT908" s="337"/>
      <c r="MJU908" s="337"/>
      <c r="MJV908" s="337"/>
      <c r="MJW908" s="337"/>
      <c r="MJX908" s="337"/>
      <c r="MJY908" s="337"/>
      <c r="MJZ908" s="337"/>
      <c r="MKA908" s="337"/>
      <c r="MKB908" s="337"/>
      <c r="MKC908" s="337"/>
      <c r="MKD908" s="337"/>
      <c r="MKE908" s="337"/>
      <c r="MKF908" s="337"/>
      <c r="MKG908" s="337"/>
      <c r="MKH908" s="337"/>
      <c r="MKI908" s="337"/>
      <c r="MKJ908" s="337"/>
      <c r="MKK908" s="337"/>
      <c r="MKL908" s="337"/>
      <c r="MKM908" s="337"/>
      <c r="MKN908" s="337"/>
      <c r="MKO908" s="337"/>
      <c r="MKP908" s="337"/>
      <c r="MKQ908" s="337"/>
      <c r="MKR908" s="337"/>
      <c r="MKS908" s="337"/>
      <c r="MKT908" s="337"/>
      <c r="MKU908" s="337"/>
      <c r="MKV908" s="337"/>
      <c r="MKW908" s="337"/>
      <c r="MKX908" s="337"/>
      <c r="MKY908" s="337"/>
      <c r="MKZ908" s="337"/>
      <c r="MLA908" s="337"/>
      <c r="MLB908" s="337"/>
      <c r="MLC908" s="337"/>
      <c r="MLD908" s="337"/>
      <c r="MLE908" s="337"/>
      <c r="MLF908" s="337"/>
      <c r="MLG908" s="337"/>
      <c r="MLH908" s="337"/>
      <c r="MLI908" s="337"/>
      <c r="MLJ908" s="337"/>
      <c r="MLK908" s="337"/>
      <c r="MLL908" s="337"/>
      <c r="MLM908" s="337"/>
      <c r="MLN908" s="337"/>
      <c r="MLO908" s="337"/>
      <c r="MLP908" s="337"/>
      <c r="MLQ908" s="337"/>
      <c r="MLR908" s="337"/>
      <c r="MLS908" s="337"/>
      <c r="MLT908" s="337"/>
      <c r="MLU908" s="337"/>
      <c r="MLV908" s="337"/>
      <c r="MLW908" s="337"/>
      <c r="MLX908" s="337"/>
      <c r="MLY908" s="337"/>
      <c r="MLZ908" s="337"/>
      <c r="MMA908" s="337"/>
      <c r="MMB908" s="337"/>
      <c r="MMC908" s="337"/>
      <c r="MMD908" s="337"/>
      <c r="MME908" s="337"/>
      <c r="MMF908" s="337"/>
      <c r="MMG908" s="337"/>
      <c r="MMH908" s="337"/>
      <c r="MMI908" s="337"/>
      <c r="MMJ908" s="337"/>
      <c r="MMK908" s="337"/>
      <c r="MML908" s="337"/>
      <c r="MMM908" s="337"/>
      <c r="MMN908" s="337"/>
      <c r="MMO908" s="337"/>
      <c r="MMP908" s="337"/>
      <c r="MMQ908" s="337"/>
      <c r="MMR908" s="337"/>
      <c r="MMS908" s="337"/>
      <c r="MMT908" s="337"/>
      <c r="MMU908" s="337"/>
      <c r="MMV908" s="337"/>
      <c r="MMW908" s="337"/>
      <c r="MMX908" s="337"/>
      <c r="MMY908" s="337"/>
      <c r="MMZ908" s="337"/>
      <c r="MNA908" s="337"/>
      <c r="MNB908" s="337"/>
      <c r="MNC908" s="337"/>
      <c r="MND908" s="337"/>
      <c r="MNE908" s="337"/>
      <c r="MNF908" s="337"/>
      <c r="MNG908" s="337"/>
      <c r="MNH908" s="337"/>
      <c r="MNI908" s="337"/>
      <c r="MNJ908" s="337"/>
      <c r="MNK908" s="337"/>
      <c r="MNL908" s="337"/>
      <c r="MNM908" s="337"/>
      <c r="MNN908" s="337"/>
      <c r="MNO908" s="337"/>
      <c r="MNP908" s="337"/>
      <c r="MNQ908" s="337"/>
      <c r="MNR908" s="337"/>
      <c r="MNS908" s="337"/>
      <c r="MNT908" s="337"/>
      <c r="MNU908" s="337"/>
      <c r="MNV908" s="337"/>
      <c r="MNW908" s="337"/>
      <c r="MNX908" s="337"/>
      <c r="MNY908" s="337"/>
      <c r="MNZ908" s="337"/>
      <c r="MOA908" s="337"/>
      <c r="MOB908" s="337"/>
      <c r="MOC908" s="337"/>
      <c r="MOD908" s="337"/>
      <c r="MOE908" s="337"/>
      <c r="MOF908" s="337"/>
      <c r="MOG908" s="337"/>
      <c r="MOH908" s="337"/>
      <c r="MOI908" s="337"/>
      <c r="MOJ908" s="337"/>
      <c r="MOK908" s="337"/>
      <c r="MOL908" s="337"/>
      <c r="MOM908" s="337"/>
      <c r="MON908" s="337"/>
      <c r="MOO908" s="337"/>
      <c r="MOP908" s="337"/>
      <c r="MOQ908" s="337"/>
      <c r="MOR908" s="337"/>
      <c r="MOS908" s="337"/>
      <c r="MOT908" s="337"/>
      <c r="MOU908" s="337"/>
      <c r="MOV908" s="337"/>
      <c r="MOW908" s="337"/>
      <c r="MOX908" s="337"/>
      <c r="MOY908" s="337"/>
      <c r="MOZ908" s="337"/>
      <c r="MPA908" s="337"/>
      <c r="MPB908" s="337"/>
      <c r="MPC908" s="337"/>
      <c r="MPD908" s="337"/>
      <c r="MPE908" s="337"/>
      <c r="MPF908" s="337"/>
      <c r="MPG908" s="337"/>
      <c r="MPH908" s="337"/>
      <c r="MPI908" s="337"/>
      <c r="MPJ908" s="337"/>
      <c r="MPK908" s="337"/>
      <c r="MPL908" s="337"/>
      <c r="MPM908" s="337"/>
      <c r="MPN908" s="337"/>
      <c r="MPO908" s="337"/>
      <c r="MPP908" s="337"/>
      <c r="MPQ908" s="337"/>
      <c r="MPR908" s="337"/>
      <c r="MPS908" s="337"/>
      <c r="MPT908" s="337"/>
      <c r="MPU908" s="337"/>
      <c r="MPV908" s="337"/>
      <c r="MPW908" s="337"/>
      <c r="MPX908" s="337"/>
      <c r="MPY908" s="337"/>
      <c r="MPZ908" s="337"/>
      <c r="MQA908" s="337"/>
      <c r="MQB908" s="337"/>
      <c r="MQC908" s="337"/>
      <c r="MQD908" s="337"/>
      <c r="MQE908" s="337"/>
      <c r="MQF908" s="337"/>
      <c r="MQG908" s="337"/>
      <c r="MQH908" s="337"/>
      <c r="MQI908" s="337"/>
      <c r="MQJ908" s="337"/>
      <c r="MQK908" s="337"/>
      <c r="MQL908" s="337"/>
      <c r="MQM908" s="337"/>
      <c r="MQN908" s="337"/>
      <c r="MQO908" s="337"/>
      <c r="MQP908" s="337"/>
      <c r="MQQ908" s="337"/>
      <c r="MQR908" s="337"/>
      <c r="MQS908" s="337"/>
      <c r="MQT908" s="337"/>
      <c r="MQU908" s="337"/>
      <c r="MQV908" s="337"/>
      <c r="MQW908" s="337"/>
      <c r="MQX908" s="337"/>
      <c r="MQY908" s="337"/>
      <c r="MQZ908" s="337"/>
      <c r="MRA908" s="337"/>
      <c r="MRB908" s="337"/>
      <c r="MRC908" s="337"/>
      <c r="MRD908" s="337"/>
      <c r="MRE908" s="337"/>
      <c r="MRF908" s="337"/>
      <c r="MRG908" s="337"/>
      <c r="MRH908" s="337"/>
      <c r="MRI908" s="337"/>
      <c r="MRJ908" s="337"/>
      <c r="MRK908" s="337"/>
      <c r="MRL908" s="337"/>
      <c r="MRM908" s="337"/>
      <c r="MRN908" s="337"/>
      <c r="MRO908" s="337"/>
      <c r="MRP908" s="337"/>
      <c r="MRQ908" s="337"/>
      <c r="MRR908" s="337"/>
      <c r="MRS908" s="337"/>
      <c r="MRT908" s="337"/>
      <c r="MRU908" s="337"/>
      <c r="MRV908" s="337"/>
      <c r="MRW908" s="337"/>
      <c r="MRX908" s="337"/>
      <c r="MRY908" s="337"/>
      <c r="MRZ908" s="337"/>
      <c r="MSA908" s="337"/>
      <c r="MSB908" s="337"/>
      <c r="MSC908" s="337"/>
      <c r="MSD908" s="337"/>
      <c r="MSE908" s="337"/>
      <c r="MSF908" s="337"/>
      <c r="MSG908" s="337"/>
      <c r="MSH908" s="337"/>
      <c r="MSI908" s="337"/>
      <c r="MSJ908" s="337"/>
      <c r="MSK908" s="337"/>
      <c r="MSL908" s="337"/>
      <c r="MSM908" s="337"/>
      <c r="MSN908" s="337"/>
      <c r="MSO908" s="337"/>
      <c r="MSP908" s="337"/>
      <c r="MSQ908" s="337"/>
      <c r="MSR908" s="337"/>
      <c r="MSS908" s="337"/>
      <c r="MST908" s="337"/>
      <c r="MSU908" s="337"/>
      <c r="MSV908" s="337"/>
      <c r="MSW908" s="337"/>
      <c r="MSX908" s="337"/>
      <c r="MSY908" s="337"/>
      <c r="MSZ908" s="337"/>
      <c r="MTA908" s="337"/>
      <c r="MTB908" s="337"/>
      <c r="MTC908" s="337"/>
      <c r="MTD908" s="337"/>
      <c r="MTE908" s="337"/>
      <c r="MTF908" s="337"/>
      <c r="MTG908" s="337"/>
      <c r="MTH908" s="337"/>
      <c r="MTI908" s="337"/>
      <c r="MTJ908" s="337"/>
      <c r="MTK908" s="337"/>
      <c r="MTL908" s="337"/>
      <c r="MTM908" s="337"/>
      <c r="MTN908" s="337"/>
      <c r="MTO908" s="337"/>
      <c r="MTP908" s="337"/>
      <c r="MTQ908" s="337"/>
      <c r="MTR908" s="337"/>
      <c r="MTS908" s="337"/>
      <c r="MTT908" s="337"/>
      <c r="MTU908" s="337"/>
      <c r="MTV908" s="337"/>
      <c r="MTW908" s="337"/>
      <c r="MTX908" s="337"/>
      <c r="MTY908" s="337"/>
      <c r="MTZ908" s="337"/>
      <c r="MUA908" s="337"/>
      <c r="MUB908" s="337"/>
      <c r="MUC908" s="337"/>
      <c r="MUD908" s="337"/>
      <c r="MUE908" s="337"/>
      <c r="MUF908" s="337"/>
      <c r="MUG908" s="337"/>
      <c r="MUH908" s="337"/>
      <c r="MUI908" s="337"/>
      <c r="MUJ908" s="337"/>
      <c r="MUK908" s="337"/>
      <c r="MUL908" s="337"/>
      <c r="MUM908" s="337"/>
      <c r="MUN908" s="337"/>
      <c r="MUO908" s="337"/>
      <c r="MUP908" s="337"/>
      <c r="MUQ908" s="337"/>
      <c r="MUR908" s="337"/>
      <c r="MUS908" s="337"/>
      <c r="MUT908" s="337"/>
      <c r="MUU908" s="337"/>
      <c r="MUV908" s="337"/>
      <c r="MUW908" s="337"/>
      <c r="MUX908" s="337"/>
      <c r="MUY908" s="337"/>
      <c r="MUZ908" s="337"/>
      <c r="MVA908" s="337"/>
      <c r="MVB908" s="337"/>
      <c r="MVC908" s="337"/>
      <c r="MVD908" s="337"/>
      <c r="MVE908" s="337"/>
      <c r="MVF908" s="337"/>
      <c r="MVG908" s="337"/>
      <c r="MVH908" s="337"/>
      <c r="MVI908" s="337"/>
      <c r="MVJ908" s="337"/>
      <c r="MVK908" s="337"/>
      <c r="MVL908" s="337"/>
      <c r="MVM908" s="337"/>
      <c r="MVN908" s="337"/>
      <c r="MVO908" s="337"/>
      <c r="MVP908" s="337"/>
      <c r="MVQ908" s="337"/>
      <c r="MVR908" s="337"/>
      <c r="MVS908" s="337"/>
      <c r="MVT908" s="337"/>
      <c r="MVU908" s="337"/>
      <c r="MVV908" s="337"/>
      <c r="MVW908" s="337"/>
      <c r="MVX908" s="337"/>
      <c r="MVY908" s="337"/>
      <c r="MVZ908" s="337"/>
      <c r="MWA908" s="337"/>
      <c r="MWB908" s="337"/>
      <c r="MWC908" s="337"/>
      <c r="MWD908" s="337"/>
      <c r="MWE908" s="337"/>
      <c r="MWF908" s="337"/>
      <c r="MWG908" s="337"/>
      <c r="MWH908" s="337"/>
      <c r="MWI908" s="337"/>
      <c r="MWJ908" s="337"/>
      <c r="MWK908" s="337"/>
      <c r="MWL908" s="337"/>
      <c r="MWM908" s="337"/>
      <c r="MWN908" s="337"/>
      <c r="MWO908" s="337"/>
      <c r="MWP908" s="337"/>
      <c r="MWQ908" s="337"/>
      <c r="MWR908" s="337"/>
      <c r="MWS908" s="337"/>
      <c r="MWT908" s="337"/>
      <c r="MWU908" s="337"/>
      <c r="MWV908" s="337"/>
      <c r="MWW908" s="337"/>
      <c r="MWX908" s="337"/>
      <c r="MWY908" s="337"/>
      <c r="MWZ908" s="337"/>
      <c r="MXA908" s="337"/>
      <c r="MXB908" s="337"/>
      <c r="MXC908" s="337"/>
      <c r="MXD908" s="337"/>
      <c r="MXE908" s="337"/>
      <c r="MXF908" s="337"/>
      <c r="MXG908" s="337"/>
      <c r="MXH908" s="337"/>
      <c r="MXI908" s="337"/>
      <c r="MXJ908" s="337"/>
      <c r="MXK908" s="337"/>
      <c r="MXL908" s="337"/>
      <c r="MXM908" s="337"/>
      <c r="MXN908" s="337"/>
      <c r="MXO908" s="337"/>
      <c r="MXP908" s="337"/>
      <c r="MXQ908" s="337"/>
      <c r="MXR908" s="337"/>
      <c r="MXS908" s="337"/>
      <c r="MXT908" s="337"/>
      <c r="MXU908" s="337"/>
      <c r="MXV908" s="337"/>
      <c r="MXW908" s="337"/>
      <c r="MXX908" s="337"/>
      <c r="MXY908" s="337"/>
      <c r="MXZ908" s="337"/>
      <c r="MYA908" s="337"/>
      <c r="MYB908" s="337"/>
      <c r="MYC908" s="337"/>
      <c r="MYD908" s="337"/>
      <c r="MYE908" s="337"/>
      <c r="MYF908" s="337"/>
      <c r="MYG908" s="337"/>
      <c r="MYH908" s="337"/>
      <c r="MYI908" s="337"/>
      <c r="MYJ908" s="337"/>
      <c r="MYK908" s="337"/>
      <c r="MYL908" s="337"/>
      <c r="MYM908" s="337"/>
      <c r="MYN908" s="337"/>
      <c r="MYO908" s="337"/>
      <c r="MYP908" s="337"/>
      <c r="MYQ908" s="337"/>
      <c r="MYR908" s="337"/>
      <c r="MYS908" s="337"/>
      <c r="MYT908" s="337"/>
      <c r="MYU908" s="337"/>
      <c r="MYV908" s="337"/>
      <c r="MYW908" s="337"/>
      <c r="MYX908" s="337"/>
      <c r="MYY908" s="337"/>
      <c r="MYZ908" s="337"/>
      <c r="MZA908" s="337"/>
      <c r="MZB908" s="337"/>
      <c r="MZC908" s="337"/>
      <c r="MZD908" s="337"/>
      <c r="MZE908" s="337"/>
      <c r="MZF908" s="337"/>
      <c r="MZG908" s="337"/>
      <c r="MZH908" s="337"/>
      <c r="MZI908" s="337"/>
      <c r="MZJ908" s="337"/>
      <c r="MZK908" s="337"/>
      <c r="MZL908" s="337"/>
      <c r="MZM908" s="337"/>
      <c r="MZN908" s="337"/>
      <c r="MZO908" s="337"/>
      <c r="MZP908" s="337"/>
      <c r="MZQ908" s="337"/>
      <c r="MZR908" s="337"/>
      <c r="MZS908" s="337"/>
      <c r="MZT908" s="337"/>
      <c r="MZU908" s="337"/>
      <c r="MZV908" s="337"/>
      <c r="MZW908" s="337"/>
      <c r="MZX908" s="337"/>
      <c r="MZY908" s="337"/>
      <c r="MZZ908" s="337"/>
      <c r="NAA908" s="337"/>
      <c r="NAB908" s="337"/>
      <c r="NAC908" s="337"/>
      <c r="NAD908" s="337"/>
      <c r="NAE908" s="337"/>
      <c r="NAF908" s="337"/>
      <c r="NAG908" s="337"/>
      <c r="NAH908" s="337"/>
      <c r="NAI908" s="337"/>
      <c r="NAJ908" s="337"/>
      <c r="NAK908" s="337"/>
      <c r="NAL908" s="337"/>
      <c r="NAM908" s="337"/>
      <c r="NAN908" s="337"/>
      <c r="NAO908" s="337"/>
      <c r="NAP908" s="337"/>
      <c r="NAQ908" s="337"/>
      <c r="NAR908" s="337"/>
      <c r="NAS908" s="337"/>
      <c r="NAT908" s="337"/>
      <c r="NAU908" s="337"/>
      <c r="NAV908" s="337"/>
      <c r="NAW908" s="337"/>
      <c r="NAX908" s="337"/>
      <c r="NAY908" s="337"/>
      <c r="NAZ908" s="337"/>
      <c r="NBA908" s="337"/>
      <c r="NBB908" s="337"/>
      <c r="NBC908" s="337"/>
      <c r="NBD908" s="337"/>
      <c r="NBE908" s="337"/>
      <c r="NBF908" s="337"/>
      <c r="NBG908" s="337"/>
      <c r="NBH908" s="337"/>
      <c r="NBI908" s="337"/>
      <c r="NBJ908" s="337"/>
      <c r="NBK908" s="337"/>
      <c r="NBL908" s="337"/>
      <c r="NBM908" s="337"/>
      <c r="NBN908" s="337"/>
      <c r="NBO908" s="337"/>
      <c r="NBP908" s="337"/>
      <c r="NBQ908" s="337"/>
      <c r="NBR908" s="337"/>
      <c r="NBS908" s="337"/>
      <c r="NBT908" s="337"/>
      <c r="NBU908" s="337"/>
      <c r="NBV908" s="337"/>
      <c r="NBW908" s="337"/>
      <c r="NBX908" s="337"/>
      <c r="NBY908" s="337"/>
      <c r="NBZ908" s="337"/>
      <c r="NCA908" s="337"/>
      <c r="NCB908" s="337"/>
      <c r="NCC908" s="337"/>
      <c r="NCD908" s="337"/>
      <c r="NCE908" s="337"/>
      <c r="NCF908" s="337"/>
      <c r="NCG908" s="337"/>
      <c r="NCH908" s="337"/>
      <c r="NCI908" s="337"/>
      <c r="NCJ908" s="337"/>
      <c r="NCK908" s="337"/>
      <c r="NCL908" s="337"/>
      <c r="NCM908" s="337"/>
      <c r="NCN908" s="337"/>
      <c r="NCO908" s="337"/>
      <c r="NCP908" s="337"/>
      <c r="NCQ908" s="337"/>
      <c r="NCR908" s="337"/>
      <c r="NCS908" s="337"/>
      <c r="NCT908" s="337"/>
      <c r="NCU908" s="337"/>
      <c r="NCV908" s="337"/>
      <c r="NCW908" s="337"/>
      <c r="NCX908" s="337"/>
      <c r="NCY908" s="337"/>
      <c r="NCZ908" s="337"/>
      <c r="NDA908" s="337"/>
      <c r="NDB908" s="337"/>
      <c r="NDC908" s="337"/>
      <c r="NDD908" s="337"/>
      <c r="NDE908" s="337"/>
      <c r="NDF908" s="337"/>
      <c r="NDG908" s="337"/>
      <c r="NDH908" s="337"/>
      <c r="NDI908" s="337"/>
      <c r="NDJ908" s="337"/>
      <c r="NDK908" s="337"/>
      <c r="NDL908" s="337"/>
      <c r="NDM908" s="337"/>
      <c r="NDN908" s="337"/>
      <c r="NDO908" s="337"/>
      <c r="NDP908" s="337"/>
      <c r="NDQ908" s="337"/>
      <c r="NDR908" s="337"/>
      <c r="NDS908" s="337"/>
      <c r="NDT908" s="337"/>
      <c r="NDU908" s="337"/>
      <c r="NDV908" s="337"/>
      <c r="NDW908" s="337"/>
      <c r="NDX908" s="337"/>
      <c r="NDY908" s="337"/>
      <c r="NDZ908" s="337"/>
      <c r="NEA908" s="337"/>
      <c r="NEB908" s="337"/>
      <c r="NEC908" s="337"/>
      <c r="NED908" s="337"/>
      <c r="NEE908" s="337"/>
      <c r="NEF908" s="337"/>
      <c r="NEG908" s="337"/>
      <c r="NEH908" s="337"/>
      <c r="NEI908" s="337"/>
      <c r="NEJ908" s="337"/>
      <c r="NEK908" s="337"/>
      <c r="NEL908" s="337"/>
      <c r="NEM908" s="337"/>
      <c r="NEN908" s="337"/>
      <c r="NEO908" s="337"/>
      <c r="NEP908" s="337"/>
      <c r="NEQ908" s="337"/>
      <c r="NER908" s="337"/>
      <c r="NES908" s="337"/>
      <c r="NET908" s="337"/>
      <c r="NEU908" s="337"/>
      <c r="NEV908" s="337"/>
      <c r="NEW908" s="337"/>
      <c r="NEX908" s="337"/>
      <c r="NEY908" s="337"/>
      <c r="NEZ908" s="337"/>
      <c r="NFA908" s="337"/>
      <c r="NFB908" s="337"/>
      <c r="NFC908" s="337"/>
      <c r="NFD908" s="337"/>
      <c r="NFE908" s="337"/>
      <c r="NFF908" s="337"/>
      <c r="NFG908" s="337"/>
      <c r="NFH908" s="337"/>
      <c r="NFI908" s="337"/>
      <c r="NFJ908" s="337"/>
      <c r="NFK908" s="337"/>
      <c r="NFL908" s="337"/>
      <c r="NFM908" s="337"/>
      <c r="NFN908" s="337"/>
      <c r="NFO908" s="337"/>
      <c r="NFP908" s="337"/>
      <c r="NFQ908" s="337"/>
      <c r="NFR908" s="337"/>
      <c r="NFS908" s="337"/>
      <c r="NFT908" s="337"/>
      <c r="NFU908" s="337"/>
      <c r="NFV908" s="337"/>
      <c r="NFW908" s="337"/>
      <c r="NFX908" s="337"/>
      <c r="NFY908" s="337"/>
      <c r="NFZ908" s="337"/>
      <c r="NGA908" s="337"/>
      <c r="NGB908" s="337"/>
      <c r="NGC908" s="337"/>
      <c r="NGD908" s="337"/>
      <c r="NGE908" s="337"/>
      <c r="NGF908" s="337"/>
      <c r="NGG908" s="337"/>
      <c r="NGH908" s="337"/>
      <c r="NGI908" s="337"/>
      <c r="NGJ908" s="337"/>
      <c r="NGK908" s="337"/>
      <c r="NGL908" s="337"/>
      <c r="NGM908" s="337"/>
      <c r="NGN908" s="337"/>
      <c r="NGO908" s="337"/>
      <c r="NGP908" s="337"/>
      <c r="NGQ908" s="337"/>
      <c r="NGR908" s="337"/>
      <c r="NGS908" s="337"/>
      <c r="NGT908" s="337"/>
      <c r="NGU908" s="337"/>
      <c r="NGV908" s="337"/>
      <c r="NGW908" s="337"/>
      <c r="NGX908" s="337"/>
      <c r="NGY908" s="337"/>
      <c r="NGZ908" s="337"/>
      <c r="NHA908" s="337"/>
      <c r="NHB908" s="337"/>
      <c r="NHC908" s="337"/>
      <c r="NHD908" s="337"/>
      <c r="NHE908" s="337"/>
      <c r="NHF908" s="337"/>
      <c r="NHG908" s="337"/>
      <c r="NHH908" s="337"/>
      <c r="NHI908" s="337"/>
      <c r="NHJ908" s="337"/>
      <c r="NHK908" s="337"/>
      <c r="NHL908" s="337"/>
      <c r="NHM908" s="337"/>
      <c r="NHN908" s="337"/>
      <c r="NHO908" s="337"/>
      <c r="NHP908" s="337"/>
      <c r="NHQ908" s="337"/>
      <c r="NHR908" s="337"/>
      <c r="NHS908" s="337"/>
      <c r="NHT908" s="337"/>
      <c r="NHU908" s="337"/>
      <c r="NHV908" s="337"/>
      <c r="NHW908" s="337"/>
      <c r="NHX908" s="337"/>
      <c r="NHY908" s="337"/>
      <c r="NHZ908" s="337"/>
      <c r="NIA908" s="337"/>
      <c r="NIB908" s="337"/>
      <c r="NIC908" s="337"/>
      <c r="NID908" s="337"/>
      <c r="NIE908" s="337"/>
      <c r="NIF908" s="337"/>
      <c r="NIG908" s="337"/>
      <c r="NIH908" s="337"/>
      <c r="NII908" s="337"/>
      <c r="NIJ908" s="337"/>
      <c r="NIK908" s="337"/>
      <c r="NIL908" s="337"/>
      <c r="NIM908" s="337"/>
      <c r="NIN908" s="337"/>
      <c r="NIO908" s="337"/>
      <c r="NIP908" s="337"/>
      <c r="NIQ908" s="337"/>
      <c r="NIR908" s="337"/>
      <c r="NIS908" s="337"/>
      <c r="NIT908" s="337"/>
      <c r="NIU908" s="337"/>
      <c r="NIV908" s="337"/>
      <c r="NIW908" s="337"/>
      <c r="NIX908" s="337"/>
      <c r="NIY908" s="337"/>
      <c r="NIZ908" s="337"/>
      <c r="NJA908" s="337"/>
      <c r="NJB908" s="337"/>
      <c r="NJC908" s="337"/>
      <c r="NJD908" s="337"/>
      <c r="NJE908" s="337"/>
      <c r="NJF908" s="337"/>
      <c r="NJG908" s="337"/>
      <c r="NJH908" s="337"/>
      <c r="NJI908" s="337"/>
      <c r="NJJ908" s="337"/>
      <c r="NJK908" s="337"/>
      <c r="NJL908" s="337"/>
      <c r="NJM908" s="337"/>
      <c r="NJN908" s="337"/>
      <c r="NJO908" s="337"/>
      <c r="NJP908" s="337"/>
      <c r="NJQ908" s="337"/>
      <c r="NJR908" s="337"/>
      <c r="NJS908" s="337"/>
      <c r="NJT908" s="337"/>
      <c r="NJU908" s="337"/>
      <c r="NJV908" s="337"/>
      <c r="NJW908" s="337"/>
      <c r="NJX908" s="337"/>
      <c r="NJY908" s="337"/>
      <c r="NJZ908" s="337"/>
      <c r="NKA908" s="337"/>
      <c r="NKB908" s="337"/>
      <c r="NKC908" s="337"/>
      <c r="NKD908" s="337"/>
      <c r="NKE908" s="337"/>
      <c r="NKF908" s="337"/>
      <c r="NKG908" s="337"/>
      <c r="NKH908" s="337"/>
      <c r="NKI908" s="337"/>
      <c r="NKJ908" s="337"/>
      <c r="NKK908" s="337"/>
      <c r="NKL908" s="337"/>
      <c r="NKM908" s="337"/>
      <c r="NKN908" s="337"/>
      <c r="NKO908" s="337"/>
      <c r="NKP908" s="337"/>
      <c r="NKQ908" s="337"/>
      <c r="NKR908" s="337"/>
      <c r="NKS908" s="337"/>
      <c r="NKT908" s="337"/>
      <c r="NKU908" s="337"/>
      <c r="NKV908" s="337"/>
      <c r="NKW908" s="337"/>
      <c r="NKX908" s="337"/>
      <c r="NKY908" s="337"/>
      <c r="NKZ908" s="337"/>
      <c r="NLA908" s="337"/>
      <c r="NLB908" s="337"/>
      <c r="NLC908" s="337"/>
      <c r="NLD908" s="337"/>
      <c r="NLE908" s="337"/>
      <c r="NLF908" s="337"/>
      <c r="NLG908" s="337"/>
      <c r="NLH908" s="337"/>
      <c r="NLI908" s="337"/>
      <c r="NLJ908" s="337"/>
      <c r="NLK908" s="337"/>
      <c r="NLL908" s="337"/>
      <c r="NLM908" s="337"/>
      <c r="NLN908" s="337"/>
      <c r="NLO908" s="337"/>
      <c r="NLP908" s="337"/>
      <c r="NLQ908" s="337"/>
      <c r="NLR908" s="337"/>
      <c r="NLS908" s="337"/>
      <c r="NLT908" s="337"/>
      <c r="NLU908" s="337"/>
      <c r="NLV908" s="337"/>
      <c r="NLW908" s="337"/>
      <c r="NLX908" s="337"/>
      <c r="NLY908" s="337"/>
      <c r="NLZ908" s="337"/>
      <c r="NMA908" s="337"/>
      <c r="NMB908" s="337"/>
      <c r="NMC908" s="337"/>
      <c r="NMD908" s="337"/>
      <c r="NME908" s="337"/>
      <c r="NMF908" s="337"/>
      <c r="NMG908" s="337"/>
      <c r="NMH908" s="337"/>
      <c r="NMI908" s="337"/>
      <c r="NMJ908" s="337"/>
      <c r="NMK908" s="337"/>
      <c r="NML908" s="337"/>
      <c r="NMM908" s="337"/>
      <c r="NMN908" s="337"/>
      <c r="NMO908" s="337"/>
      <c r="NMP908" s="337"/>
      <c r="NMQ908" s="337"/>
      <c r="NMR908" s="337"/>
      <c r="NMS908" s="337"/>
      <c r="NMT908" s="337"/>
      <c r="NMU908" s="337"/>
      <c r="NMV908" s="337"/>
      <c r="NMW908" s="337"/>
      <c r="NMX908" s="337"/>
      <c r="NMY908" s="337"/>
      <c r="NMZ908" s="337"/>
      <c r="NNA908" s="337"/>
      <c r="NNB908" s="337"/>
      <c r="NNC908" s="337"/>
      <c r="NND908" s="337"/>
      <c r="NNE908" s="337"/>
      <c r="NNF908" s="337"/>
      <c r="NNG908" s="337"/>
      <c r="NNH908" s="337"/>
      <c r="NNI908" s="337"/>
      <c r="NNJ908" s="337"/>
      <c r="NNK908" s="337"/>
      <c r="NNL908" s="337"/>
      <c r="NNM908" s="337"/>
      <c r="NNN908" s="337"/>
      <c r="NNO908" s="337"/>
      <c r="NNP908" s="337"/>
      <c r="NNQ908" s="337"/>
      <c r="NNR908" s="337"/>
      <c r="NNS908" s="337"/>
      <c r="NNT908" s="337"/>
      <c r="NNU908" s="337"/>
      <c r="NNV908" s="337"/>
      <c r="NNW908" s="337"/>
      <c r="NNX908" s="337"/>
      <c r="NNY908" s="337"/>
      <c r="NNZ908" s="337"/>
      <c r="NOA908" s="337"/>
      <c r="NOB908" s="337"/>
      <c r="NOC908" s="337"/>
      <c r="NOD908" s="337"/>
      <c r="NOE908" s="337"/>
      <c r="NOF908" s="337"/>
      <c r="NOG908" s="337"/>
      <c r="NOH908" s="337"/>
      <c r="NOI908" s="337"/>
      <c r="NOJ908" s="337"/>
      <c r="NOK908" s="337"/>
      <c r="NOL908" s="337"/>
      <c r="NOM908" s="337"/>
      <c r="NON908" s="337"/>
      <c r="NOO908" s="337"/>
      <c r="NOP908" s="337"/>
      <c r="NOQ908" s="337"/>
      <c r="NOR908" s="337"/>
      <c r="NOS908" s="337"/>
      <c r="NOT908" s="337"/>
      <c r="NOU908" s="337"/>
      <c r="NOV908" s="337"/>
      <c r="NOW908" s="337"/>
      <c r="NOX908" s="337"/>
      <c r="NOY908" s="337"/>
      <c r="NOZ908" s="337"/>
      <c r="NPA908" s="337"/>
      <c r="NPB908" s="337"/>
      <c r="NPC908" s="337"/>
      <c r="NPD908" s="337"/>
      <c r="NPE908" s="337"/>
      <c r="NPF908" s="337"/>
      <c r="NPG908" s="337"/>
      <c r="NPH908" s="337"/>
      <c r="NPI908" s="337"/>
      <c r="NPJ908" s="337"/>
      <c r="NPK908" s="337"/>
      <c r="NPL908" s="337"/>
      <c r="NPM908" s="337"/>
      <c r="NPN908" s="337"/>
      <c r="NPO908" s="337"/>
      <c r="NPP908" s="337"/>
      <c r="NPQ908" s="337"/>
      <c r="NPR908" s="337"/>
      <c r="NPS908" s="337"/>
      <c r="NPT908" s="337"/>
      <c r="NPU908" s="337"/>
      <c r="NPV908" s="337"/>
      <c r="NPW908" s="337"/>
      <c r="NPX908" s="337"/>
      <c r="NPY908" s="337"/>
      <c r="NPZ908" s="337"/>
      <c r="NQA908" s="337"/>
      <c r="NQB908" s="337"/>
      <c r="NQC908" s="337"/>
      <c r="NQD908" s="337"/>
      <c r="NQE908" s="337"/>
      <c r="NQF908" s="337"/>
      <c r="NQG908" s="337"/>
      <c r="NQH908" s="337"/>
      <c r="NQI908" s="337"/>
      <c r="NQJ908" s="337"/>
      <c r="NQK908" s="337"/>
      <c r="NQL908" s="337"/>
      <c r="NQM908" s="337"/>
      <c r="NQN908" s="337"/>
      <c r="NQO908" s="337"/>
      <c r="NQP908" s="337"/>
      <c r="NQQ908" s="337"/>
      <c r="NQR908" s="337"/>
      <c r="NQS908" s="337"/>
      <c r="NQT908" s="337"/>
      <c r="NQU908" s="337"/>
      <c r="NQV908" s="337"/>
      <c r="NQW908" s="337"/>
      <c r="NQX908" s="337"/>
      <c r="NQY908" s="337"/>
      <c r="NQZ908" s="337"/>
      <c r="NRA908" s="337"/>
      <c r="NRB908" s="337"/>
      <c r="NRC908" s="337"/>
      <c r="NRD908" s="337"/>
      <c r="NRE908" s="337"/>
      <c r="NRF908" s="337"/>
      <c r="NRG908" s="337"/>
      <c r="NRH908" s="337"/>
      <c r="NRI908" s="337"/>
      <c r="NRJ908" s="337"/>
      <c r="NRK908" s="337"/>
      <c r="NRL908" s="337"/>
      <c r="NRM908" s="337"/>
      <c r="NRN908" s="337"/>
      <c r="NRO908" s="337"/>
      <c r="NRP908" s="337"/>
      <c r="NRQ908" s="337"/>
      <c r="NRR908" s="337"/>
      <c r="NRS908" s="337"/>
      <c r="NRT908" s="337"/>
      <c r="NRU908" s="337"/>
      <c r="NRV908" s="337"/>
      <c r="NRW908" s="337"/>
      <c r="NRX908" s="337"/>
      <c r="NRY908" s="337"/>
      <c r="NRZ908" s="337"/>
      <c r="NSA908" s="337"/>
      <c r="NSB908" s="337"/>
      <c r="NSC908" s="337"/>
      <c r="NSD908" s="337"/>
      <c r="NSE908" s="337"/>
      <c r="NSF908" s="337"/>
      <c r="NSG908" s="337"/>
      <c r="NSH908" s="337"/>
      <c r="NSI908" s="337"/>
      <c r="NSJ908" s="337"/>
      <c r="NSK908" s="337"/>
      <c r="NSL908" s="337"/>
      <c r="NSM908" s="337"/>
      <c r="NSN908" s="337"/>
      <c r="NSO908" s="337"/>
      <c r="NSP908" s="337"/>
      <c r="NSQ908" s="337"/>
      <c r="NSR908" s="337"/>
      <c r="NSS908" s="337"/>
      <c r="NST908" s="337"/>
      <c r="NSU908" s="337"/>
      <c r="NSV908" s="337"/>
      <c r="NSW908" s="337"/>
      <c r="NSX908" s="337"/>
      <c r="NSY908" s="337"/>
      <c r="NSZ908" s="337"/>
      <c r="NTA908" s="337"/>
      <c r="NTB908" s="337"/>
      <c r="NTC908" s="337"/>
      <c r="NTD908" s="337"/>
      <c r="NTE908" s="337"/>
      <c r="NTF908" s="337"/>
      <c r="NTG908" s="337"/>
      <c r="NTH908" s="337"/>
      <c r="NTI908" s="337"/>
      <c r="NTJ908" s="337"/>
      <c r="NTK908" s="337"/>
      <c r="NTL908" s="337"/>
      <c r="NTM908" s="337"/>
      <c r="NTN908" s="337"/>
      <c r="NTO908" s="337"/>
      <c r="NTP908" s="337"/>
      <c r="NTQ908" s="337"/>
      <c r="NTR908" s="337"/>
      <c r="NTS908" s="337"/>
      <c r="NTT908" s="337"/>
      <c r="NTU908" s="337"/>
      <c r="NTV908" s="337"/>
      <c r="NTW908" s="337"/>
      <c r="NTX908" s="337"/>
      <c r="NTY908" s="337"/>
      <c r="NTZ908" s="337"/>
      <c r="NUA908" s="337"/>
      <c r="NUB908" s="337"/>
      <c r="NUC908" s="337"/>
      <c r="NUD908" s="337"/>
      <c r="NUE908" s="337"/>
      <c r="NUF908" s="337"/>
      <c r="NUG908" s="337"/>
      <c r="NUH908" s="337"/>
      <c r="NUI908" s="337"/>
      <c r="NUJ908" s="337"/>
      <c r="NUK908" s="337"/>
      <c r="NUL908" s="337"/>
      <c r="NUM908" s="337"/>
      <c r="NUN908" s="337"/>
      <c r="NUO908" s="337"/>
      <c r="NUP908" s="337"/>
      <c r="NUQ908" s="337"/>
      <c r="NUR908" s="337"/>
      <c r="NUS908" s="337"/>
      <c r="NUT908" s="337"/>
      <c r="NUU908" s="337"/>
      <c r="NUV908" s="337"/>
      <c r="NUW908" s="337"/>
      <c r="NUX908" s="337"/>
      <c r="NUY908" s="337"/>
      <c r="NUZ908" s="337"/>
      <c r="NVA908" s="337"/>
      <c r="NVB908" s="337"/>
      <c r="NVC908" s="337"/>
      <c r="NVD908" s="337"/>
      <c r="NVE908" s="337"/>
      <c r="NVF908" s="337"/>
      <c r="NVG908" s="337"/>
      <c r="NVH908" s="337"/>
      <c r="NVI908" s="337"/>
      <c r="NVJ908" s="337"/>
      <c r="NVK908" s="337"/>
      <c r="NVL908" s="337"/>
      <c r="NVM908" s="337"/>
      <c r="NVN908" s="337"/>
      <c r="NVO908" s="337"/>
      <c r="NVP908" s="337"/>
      <c r="NVQ908" s="337"/>
      <c r="NVR908" s="337"/>
      <c r="NVS908" s="337"/>
      <c r="NVT908" s="337"/>
      <c r="NVU908" s="337"/>
      <c r="NVV908" s="337"/>
      <c r="NVW908" s="337"/>
      <c r="NVX908" s="337"/>
      <c r="NVY908" s="337"/>
      <c r="NVZ908" s="337"/>
      <c r="NWA908" s="337"/>
      <c r="NWB908" s="337"/>
      <c r="NWC908" s="337"/>
      <c r="NWD908" s="337"/>
      <c r="NWE908" s="337"/>
      <c r="NWF908" s="337"/>
      <c r="NWG908" s="337"/>
      <c r="NWH908" s="337"/>
      <c r="NWI908" s="337"/>
      <c r="NWJ908" s="337"/>
      <c r="NWK908" s="337"/>
      <c r="NWL908" s="337"/>
      <c r="NWM908" s="337"/>
      <c r="NWN908" s="337"/>
      <c r="NWO908" s="337"/>
      <c r="NWP908" s="337"/>
      <c r="NWQ908" s="337"/>
      <c r="NWR908" s="337"/>
      <c r="NWS908" s="337"/>
      <c r="NWT908" s="337"/>
      <c r="NWU908" s="337"/>
      <c r="NWV908" s="337"/>
      <c r="NWW908" s="337"/>
      <c r="NWX908" s="337"/>
      <c r="NWY908" s="337"/>
      <c r="NWZ908" s="337"/>
      <c r="NXA908" s="337"/>
      <c r="NXB908" s="337"/>
      <c r="NXC908" s="337"/>
      <c r="NXD908" s="337"/>
      <c r="NXE908" s="337"/>
      <c r="NXF908" s="337"/>
      <c r="NXG908" s="337"/>
      <c r="NXH908" s="337"/>
      <c r="NXI908" s="337"/>
      <c r="NXJ908" s="337"/>
      <c r="NXK908" s="337"/>
      <c r="NXL908" s="337"/>
      <c r="NXM908" s="337"/>
      <c r="NXN908" s="337"/>
      <c r="NXO908" s="337"/>
      <c r="NXP908" s="337"/>
      <c r="NXQ908" s="337"/>
      <c r="NXR908" s="337"/>
      <c r="NXS908" s="337"/>
      <c r="NXT908" s="337"/>
      <c r="NXU908" s="337"/>
      <c r="NXV908" s="337"/>
      <c r="NXW908" s="337"/>
      <c r="NXX908" s="337"/>
      <c r="NXY908" s="337"/>
      <c r="NXZ908" s="337"/>
      <c r="NYA908" s="337"/>
      <c r="NYB908" s="337"/>
      <c r="NYC908" s="337"/>
      <c r="NYD908" s="337"/>
      <c r="NYE908" s="337"/>
      <c r="NYF908" s="337"/>
      <c r="NYG908" s="337"/>
      <c r="NYH908" s="337"/>
      <c r="NYI908" s="337"/>
      <c r="NYJ908" s="337"/>
      <c r="NYK908" s="337"/>
      <c r="NYL908" s="337"/>
      <c r="NYM908" s="337"/>
      <c r="NYN908" s="337"/>
      <c r="NYO908" s="337"/>
      <c r="NYP908" s="337"/>
      <c r="NYQ908" s="337"/>
      <c r="NYR908" s="337"/>
      <c r="NYS908" s="337"/>
      <c r="NYT908" s="337"/>
      <c r="NYU908" s="337"/>
      <c r="NYV908" s="337"/>
      <c r="NYW908" s="337"/>
      <c r="NYX908" s="337"/>
      <c r="NYY908" s="337"/>
      <c r="NYZ908" s="337"/>
      <c r="NZA908" s="337"/>
      <c r="NZB908" s="337"/>
      <c r="NZC908" s="337"/>
      <c r="NZD908" s="337"/>
      <c r="NZE908" s="337"/>
      <c r="NZF908" s="337"/>
      <c r="NZG908" s="337"/>
      <c r="NZH908" s="337"/>
      <c r="NZI908" s="337"/>
      <c r="NZJ908" s="337"/>
      <c r="NZK908" s="337"/>
      <c r="NZL908" s="337"/>
      <c r="NZM908" s="337"/>
      <c r="NZN908" s="337"/>
      <c r="NZO908" s="337"/>
      <c r="NZP908" s="337"/>
      <c r="NZQ908" s="337"/>
      <c r="NZR908" s="337"/>
      <c r="NZS908" s="337"/>
      <c r="NZT908" s="337"/>
      <c r="NZU908" s="337"/>
      <c r="NZV908" s="337"/>
      <c r="NZW908" s="337"/>
      <c r="NZX908" s="337"/>
      <c r="NZY908" s="337"/>
      <c r="NZZ908" s="337"/>
      <c r="OAA908" s="337"/>
      <c r="OAB908" s="337"/>
      <c r="OAC908" s="337"/>
      <c r="OAD908" s="337"/>
      <c r="OAE908" s="337"/>
      <c r="OAF908" s="337"/>
      <c r="OAG908" s="337"/>
      <c r="OAH908" s="337"/>
      <c r="OAI908" s="337"/>
      <c r="OAJ908" s="337"/>
      <c r="OAK908" s="337"/>
      <c r="OAL908" s="337"/>
      <c r="OAM908" s="337"/>
      <c r="OAN908" s="337"/>
      <c r="OAO908" s="337"/>
      <c r="OAP908" s="337"/>
      <c r="OAQ908" s="337"/>
      <c r="OAR908" s="337"/>
      <c r="OAS908" s="337"/>
      <c r="OAT908" s="337"/>
      <c r="OAU908" s="337"/>
      <c r="OAV908" s="337"/>
      <c r="OAW908" s="337"/>
      <c r="OAX908" s="337"/>
      <c r="OAY908" s="337"/>
      <c r="OAZ908" s="337"/>
      <c r="OBA908" s="337"/>
      <c r="OBB908" s="337"/>
      <c r="OBC908" s="337"/>
      <c r="OBD908" s="337"/>
      <c r="OBE908" s="337"/>
      <c r="OBF908" s="337"/>
      <c r="OBG908" s="337"/>
      <c r="OBH908" s="337"/>
      <c r="OBI908" s="337"/>
      <c r="OBJ908" s="337"/>
      <c r="OBK908" s="337"/>
      <c r="OBL908" s="337"/>
      <c r="OBM908" s="337"/>
      <c r="OBN908" s="337"/>
      <c r="OBO908" s="337"/>
      <c r="OBP908" s="337"/>
      <c r="OBQ908" s="337"/>
      <c r="OBR908" s="337"/>
      <c r="OBS908" s="337"/>
      <c r="OBT908" s="337"/>
      <c r="OBU908" s="337"/>
      <c r="OBV908" s="337"/>
      <c r="OBW908" s="337"/>
      <c r="OBX908" s="337"/>
      <c r="OBY908" s="337"/>
      <c r="OBZ908" s="337"/>
      <c r="OCA908" s="337"/>
      <c r="OCB908" s="337"/>
      <c r="OCC908" s="337"/>
      <c r="OCD908" s="337"/>
      <c r="OCE908" s="337"/>
      <c r="OCF908" s="337"/>
      <c r="OCG908" s="337"/>
      <c r="OCH908" s="337"/>
      <c r="OCI908" s="337"/>
      <c r="OCJ908" s="337"/>
      <c r="OCK908" s="337"/>
      <c r="OCL908" s="337"/>
      <c r="OCM908" s="337"/>
      <c r="OCN908" s="337"/>
      <c r="OCO908" s="337"/>
      <c r="OCP908" s="337"/>
      <c r="OCQ908" s="337"/>
      <c r="OCR908" s="337"/>
      <c r="OCS908" s="337"/>
      <c r="OCT908" s="337"/>
      <c r="OCU908" s="337"/>
      <c r="OCV908" s="337"/>
      <c r="OCW908" s="337"/>
      <c r="OCX908" s="337"/>
      <c r="OCY908" s="337"/>
      <c r="OCZ908" s="337"/>
      <c r="ODA908" s="337"/>
      <c r="ODB908" s="337"/>
      <c r="ODC908" s="337"/>
      <c r="ODD908" s="337"/>
      <c r="ODE908" s="337"/>
      <c r="ODF908" s="337"/>
      <c r="ODG908" s="337"/>
      <c r="ODH908" s="337"/>
      <c r="ODI908" s="337"/>
      <c r="ODJ908" s="337"/>
      <c r="ODK908" s="337"/>
      <c r="ODL908" s="337"/>
      <c r="ODM908" s="337"/>
      <c r="ODN908" s="337"/>
      <c r="ODO908" s="337"/>
      <c r="ODP908" s="337"/>
      <c r="ODQ908" s="337"/>
      <c r="ODR908" s="337"/>
      <c r="ODS908" s="337"/>
      <c r="ODT908" s="337"/>
      <c r="ODU908" s="337"/>
      <c r="ODV908" s="337"/>
      <c r="ODW908" s="337"/>
      <c r="ODX908" s="337"/>
      <c r="ODY908" s="337"/>
      <c r="ODZ908" s="337"/>
      <c r="OEA908" s="337"/>
      <c r="OEB908" s="337"/>
      <c r="OEC908" s="337"/>
      <c r="OED908" s="337"/>
      <c r="OEE908" s="337"/>
      <c r="OEF908" s="337"/>
      <c r="OEG908" s="337"/>
      <c r="OEH908" s="337"/>
      <c r="OEI908" s="337"/>
      <c r="OEJ908" s="337"/>
      <c r="OEK908" s="337"/>
      <c r="OEL908" s="337"/>
      <c r="OEM908" s="337"/>
      <c r="OEN908" s="337"/>
      <c r="OEO908" s="337"/>
      <c r="OEP908" s="337"/>
      <c r="OEQ908" s="337"/>
      <c r="OER908" s="337"/>
      <c r="OES908" s="337"/>
      <c r="OET908" s="337"/>
      <c r="OEU908" s="337"/>
      <c r="OEV908" s="337"/>
      <c r="OEW908" s="337"/>
      <c r="OEX908" s="337"/>
      <c r="OEY908" s="337"/>
      <c r="OEZ908" s="337"/>
      <c r="OFA908" s="337"/>
      <c r="OFB908" s="337"/>
      <c r="OFC908" s="337"/>
      <c r="OFD908" s="337"/>
      <c r="OFE908" s="337"/>
      <c r="OFF908" s="337"/>
      <c r="OFG908" s="337"/>
      <c r="OFH908" s="337"/>
      <c r="OFI908" s="337"/>
      <c r="OFJ908" s="337"/>
      <c r="OFK908" s="337"/>
      <c r="OFL908" s="337"/>
      <c r="OFM908" s="337"/>
      <c r="OFN908" s="337"/>
      <c r="OFO908" s="337"/>
      <c r="OFP908" s="337"/>
      <c r="OFQ908" s="337"/>
      <c r="OFR908" s="337"/>
      <c r="OFS908" s="337"/>
      <c r="OFT908" s="337"/>
      <c r="OFU908" s="337"/>
      <c r="OFV908" s="337"/>
      <c r="OFW908" s="337"/>
      <c r="OFX908" s="337"/>
      <c r="OFY908" s="337"/>
      <c r="OFZ908" s="337"/>
      <c r="OGA908" s="337"/>
      <c r="OGB908" s="337"/>
      <c r="OGC908" s="337"/>
      <c r="OGD908" s="337"/>
      <c r="OGE908" s="337"/>
      <c r="OGF908" s="337"/>
      <c r="OGG908" s="337"/>
      <c r="OGH908" s="337"/>
      <c r="OGI908" s="337"/>
      <c r="OGJ908" s="337"/>
      <c r="OGK908" s="337"/>
      <c r="OGL908" s="337"/>
      <c r="OGM908" s="337"/>
      <c r="OGN908" s="337"/>
      <c r="OGO908" s="337"/>
      <c r="OGP908" s="337"/>
      <c r="OGQ908" s="337"/>
      <c r="OGR908" s="337"/>
      <c r="OGS908" s="337"/>
      <c r="OGT908" s="337"/>
      <c r="OGU908" s="337"/>
      <c r="OGV908" s="337"/>
      <c r="OGW908" s="337"/>
      <c r="OGX908" s="337"/>
      <c r="OGY908" s="337"/>
      <c r="OGZ908" s="337"/>
      <c r="OHA908" s="337"/>
      <c r="OHB908" s="337"/>
      <c r="OHC908" s="337"/>
      <c r="OHD908" s="337"/>
      <c r="OHE908" s="337"/>
      <c r="OHF908" s="337"/>
      <c r="OHG908" s="337"/>
      <c r="OHH908" s="337"/>
      <c r="OHI908" s="337"/>
      <c r="OHJ908" s="337"/>
      <c r="OHK908" s="337"/>
      <c r="OHL908" s="337"/>
      <c r="OHM908" s="337"/>
      <c r="OHN908" s="337"/>
      <c r="OHO908" s="337"/>
      <c r="OHP908" s="337"/>
      <c r="OHQ908" s="337"/>
      <c r="OHR908" s="337"/>
      <c r="OHS908" s="337"/>
      <c r="OHT908" s="337"/>
      <c r="OHU908" s="337"/>
      <c r="OHV908" s="337"/>
      <c r="OHW908" s="337"/>
      <c r="OHX908" s="337"/>
      <c r="OHY908" s="337"/>
      <c r="OHZ908" s="337"/>
      <c r="OIA908" s="337"/>
      <c r="OIB908" s="337"/>
      <c r="OIC908" s="337"/>
      <c r="OID908" s="337"/>
      <c r="OIE908" s="337"/>
      <c r="OIF908" s="337"/>
      <c r="OIG908" s="337"/>
      <c r="OIH908" s="337"/>
      <c r="OII908" s="337"/>
      <c r="OIJ908" s="337"/>
      <c r="OIK908" s="337"/>
      <c r="OIL908" s="337"/>
      <c r="OIM908" s="337"/>
      <c r="OIN908" s="337"/>
      <c r="OIO908" s="337"/>
      <c r="OIP908" s="337"/>
      <c r="OIQ908" s="337"/>
      <c r="OIR908" s="337"/>
      <c r="OIS908" s="337"/>
      <c r="OIT908" s="337"/>
      <c r="OIU908" s="337"/>
      <c r="OIV908" s="337"/>
      <c r="OIW908" s="337"/>
      <c r="OIX908" s="337"/>
      <c r="OIY908" s="337"/>
      <c r="OIZ908" s="337"/>
      <c r="OJA908" s="337"/>
      <c r="OJB908" s="337"/>
      <c r="OJC908" s="337"/>
      <c r="OJD908" s="337"/>
      <c r="OJE908" s="337"/>
      <c r="OJF908" s="337"/>
      <c r="OJG908" s="337"/>
      <c r="OJH908" s="337"/>
      <c r="OJI908" s="337"/>
      <c r="OJJ908" s="337"/>
      <c r="OJK908" s="337"/>
      <c r="OJL908" s="337"/>
      <c r="OJM908" s="337"/>
      <c r="OJN908" s="337"/>
      <c r="OJO908" s="337"/>
      <c r="OJP908" s="337"/>
      <c r="OJQ908" s="337"/>
      <c r="OJR908" s="337"/>
      <c r="OJS908" s="337"/>
      <c r="OJT908" s="337"/>
      <c r="OJU908" s="337"/>
      <c r="OJV908" s="337"/>
      <c r="OJW908" s="337"/>
      <c r="OJX908" s="337"/>
      <c r="OJY908" s="337"/>
      <c r="OJZ908" s="337"/>
      <c r="OKA908" s="337"/>
      <c r="OKB908" s="337"/>
      <c r="OKC908" s="337"/>
      <c r="OKD908" s="337"/>
      <c r="OKE908" s="337"/>
      <c r="OKF908" s="337"/>
      <c r="OKG908" s="337"/>
      <c r="OKH908" s="337"/>
      <c r="OKI908" s="337"/>
      <c r="OKJ908" s="337"/>
      <c r="OKK908" s="337"/>
      <c r="OKL908" s="337"/>
      <c r="OKM908" s="337"/>
      <c r="OKN908" s="337"/>
      <c r="OKO908" s="337"/>
      <c r="OKP908" s="337"/>
      <c r="OKQ908" s="337"/>
      <c r="OKR908" s="337"/>
      <c r="OKS908" s="337"/>
      <c r="OKT908" s="337"/>
      <c r="OKU908" s="337"/>
      <c r="OKV908" s="337"/>
      <c r="OKW908" s="337"/>
      <c r="OKX908" s="337"/>
      <c r="OKY908" s="337"/>
      <c r="OKZ908" s="337"/>
      <c r="OLA908" s="337"/>
      <c r="OLB908" s="337"/>
      <c r="OLC908" s="337"/>
      <c r="OLD908" s="337"/>
      <c r="OLE908" s="337"/>
      <c r="OLF908" s="337"/>
      <c r="OLG908" s="337"/>
      <c r="OLH908" s="337"/>
      <c r="OLI908" s="337"/>
      <c r="OLJ908" s="337"/>
      <c r="OLK908" s="337"/>
      <c r="OLL908" s="337"/>
      <c r="OLM908" s="337"/>
      <c r="OLN908" s="337"/>
      <c r="OLO908" s="337"/>
      <c r="OLP908" s="337"/>
      <c r="OLQ908" s="337"/>
      <c r="OLR908" s="337"/>
      <c r="OLS908" s="337"/>
      <c r="OLT908" s="337"/>
      <c r="OLU908" s="337"/>
      <c r="OLV908" s="337"/>
      <c r="OLW908" s="337"/>
      <c r="OLX908" s="337"/>
      <c r="OLY908" s="337"/>
      <c r="OLZ908" s="337"/>
      <c r="OMA908" s="337"/>
      <c r="OMB908" s="337"/>
      <c r="OMC908" s="337"/>
      <c r="OMD908" s="337"/>
      <c r="OME908" s="337"/>
      <c r="OMF908" s="337"/>
      <c r="OMG908" s="337"/>
      <c r="OMH908" s="337"/>
      <c r="OMI908" s="337"/>
      <c r="OMJ908" s="337"/>
      <c r="OMK908" s="337"/>
      <c r="OML908" s="337"/>
      <c r="OMM908" s="337"/>
      <c r="OMN908" s="337"/>
      <c r="OMO908" s="337"/>
      <c r="OMP908" s="337"/>
      <c r="OMQ908" s="337"/>
      <c r="OMR908" s="337"/>
      <c r="OMS908" s="337"/>
      <c r="OMT908" s="337"/>
      <c r="OMU908" s="337"/>
      <c r="OMV908" s="337"/>
      <c r="OMW908" s="337"/>
      <c r="OMX908" s="337"/>
      <c r="OMY908" s="337"/>
      <c r="OMZ908" s="337"/>
      <c r="ONA908" s="337"/>
      <c r="ONB908" s="337"/>
      <c r="ONC908" s="337"/>
      <c r="OND908" s="337"/>
      <c r="ONE908" s="337"/>
      <c r="ONF908" s="337"/>
      <c r="ONG908" s="337"/>
      <c r="ONH908" s="337"/>
      <c r="ONI908" s="337"/>
      <c r="ONJ908" s="337"/>
      <c r="ONK908" s="337"/>
      <c r="ONL908" s="337"/>
      <c r="ONM908" s="337"/>
      <c r="ONN908" s="337"/>
      <c r="ONO908" s="337"/>
      <c r="ONP908" s="337"/>
      <c r="ONQ908" s="337"/>
      <c r="ONR908" s="337"/>
      <c r="ONS908" s="337"/>
      <c r="ONT908" s="337"/>
      <c r="ONU908" s="337"/>
      <c r="ONV908" s="337"/>
      <c r="ONW908" s="337"/>
      <c r="ONX908" s="337"/>
      <c r="ONY908" s="337"/>
      <c r="ONZ908" s="337"/>
      <c r="OOA908" s="337"/>
      <c r="OOB908" s="337"/>
      <c r="OOC908" s="337"/>
      <c r="OOD908" s="337"/>
      <c r="OOE908" s="337"/>
      <c r="OOF908" s="337"/>
      <c r="OOG908" s="337"/>
      <c r="OOH908" s="337"/>
      <c r="OOI908" s="337"/>
      <c r="OOJ908" s="337"/>
      <c r="OOK908" s="337"/>
      <c r="OOL908" s="337"/>
      <c r="OOM908" s="337"/>
      <c r="OON908" s="337"/>
      <c r="OOO908" s="337"/>
      <c r="OOP908" s="337"/>
      <c r="OOQ908" s="337"/>
      <c r="OOR908" s="337"/>
      <c r="OOS908" s="337"/>
      <c r="OOT908" s="337"/>
      <c r="OOU908" s="337"/>
      <c r="OOV908" s="337"/>
      <c r="OOW908" s="337"/>
      <c r="OOX908" s="337"/>
      <c r="OOY908" s="337"/>
      <c r="OOZ908" s="337"/>
      <c r="OPA908" s="337"/>
      <c r="OPB908" s="337"/>
      <c r="OPC908" s="337"/>
      <c r="OPD908" s="337"/>
      <c r="OPE908" s="337"/>
      <c r="OPF908" s="337"/>
      <c r="OPG908" s="337"/>
      <c r="OPH908" s="337"/>
      <c r="OPI908" s="337"/>
      <c r="OPJ908" s="337"/>
      <c r="OPK908" s="337"/>
      <c r="OPL908" s="337"/>
      <c r="OPM908" s="337"/>
      <c r="OPN908" s="337"/>
      <c r="OPO908" s="337"/>
      <c r="OPP908" s="337"/>
      <c r="OPQ908" s="337"/>
      <c r="OPR908" s="337"/>
      <c r="OPS908" s="337"/>
      <c r="OPT908" s="337"/>
      <c r="OPU908" s="337"/>
      <c r="OPV908" s="337"/>
      <c r="OPW908" s="337"/>
      <c r="OPX908" s="337"/>
      <c r="OPY908" s="337"/>
      <c r="OPZ908" s="337"/>
      <c r="OQA908" s="337"/>
      <c r="OQB908" s="337"/>
      <c r="OQC908" s="337"/>
      <c r="OQD908" s="337"/>
      <c r="OQE908" s="337"/>
      <c r="OQF908" s="337"/>
      <c r="OQG908" s="337"/>
      <c r="OQH908" s="337"/>
      <c r="OQI908" s="337"/>
      <c r="OQJ908" s="337"/>
      <c r="OQK908" s="337"/>
      <c r="OQL908" s="337"/>
      <c r="OQM908" s="337"/>
      <c r="OQN908" s="337"/>
      <c r="OQO908" s="337"/>
      <c r="OQP908" s="337"/>
      <c r="OQQ908" s="337"/>
      <c r="OQR908" s="337"/>
      <c r="OQS908" s="337"/>
      <c r="OQT908" s="337"/>
      <c r="OQU908" s="337"/>
      <c r="OQV908" s="337"/>
      <c r="OQW908" s="337"/>
      <c r="OQX908" s="337"/>
      <c r="OQY908" s="337"/>
      <c r="OQZ908" s="337"/>
      <c r="ORA908" s="337"/>
      <c r="ORB908" s="337"/>
      <c r="ORC908" s="337"/>
      <c r="ORD908" s="337"/>
      <c r="ORE908" s="337"/>
      <c r="ORF908" s="337"/>
      <c r="ORG908" s="337"/>
      <c r="ORH908" s="337"/>
      <c r="ORI908" s="337"/>
      <c r="ORJ908" s="337"/>
      <c r="ORK908" s="337"/>
      <c r="ORL908" s="337"/>
      <c r="ORM908" s="337"/>
      <c r="ORN908" s="337"/>
      <c r="ORO908" s="337"/>
      <c r="ORP908" s="337"/>
      <c r="ORQ908" s="337"/>
      <c r="ORR908" s="337"/>
      <c r="ORS908" s="337"/>
      <c r="ORT908" s="337"/>
      <c r="ORU908" s="337"/>
      <c r="ORV908" s="337"/>
      <c r="ORW908" s="337"/>
      <c r="ORX908" s="337"/>
      <c r="ORY908" s="337"/>
      <c r="ORZ908" s="337"/>
      <c r="OSA908" s="337"/>
      <c r="OSB908" s="337"/>
      <c r="OSC908" s="337"/>
      <c r="OSD908" s="337"/>
      <c r="OSE908" s="337"/>
      <c r="OSF908" s="337"/>
      <c r="OSG908" s="337"/>
      <c r="OSH908" s="337"/>
      <c r="OSI908" s="337"/>
      <c r="OSJ908" s="337"/>
      <c r="OSK908" s="337"/>
      <c r="OSL908" s="337"/>
      <c r="OSM908" s="337"/>
      <c r="OSN908" s="337"/>
      <c r="OSO908" s="337"/>
      <c r="OSP908" s="337"/>
      <c r="OSQ908" s="337"/>
      <c r="OSR908" s="337"/>
      <c r="OSS908" s="337"/>
      <c r="OST908" s="337"/>
      <c r="OSU908" s="337"/>
      <c r="OSV908" s="337"/>
      <c r="OSW908" s="337"/>
      <c r="OSX908" s="337"/>
      <c r="OSY908" s="337"/>
      <c r="OSZ908" s="337"/>
      <c r="OTA908" s="337"/>
      <c r="OTB908" s="337"/>
      <c r="OTC908" s="337"/>
      <c r="OTD908" s="337"/>
      <c r="OTE908" s="337"/>
      <c r="OTF908" s="337"/>
      <c r="OTG908" s="337"/>
      <c r="OTH908" s="337"/>
      <c r="OTI908" s="337"/>
      <c r="OTJ908" s="337"/>
      <c r="OTK908" s="337"/>
      <c r="OTL908" s="337"/>
      <c r="OTM908" s="337"/>
      <c r="OTN908" s="337"/>
      <c r="OTO908" s="337"/>
      <c r="OTP908" s="337"/>
      <c r="OTQ908" s="337"/>
      <c r="OTR908" s="337"/>
      <c r="OTS908" s="337"/>
      <c r="OTT908" s="337"/>
      <c r="OTU908" s="337"/>
      <c r="OTV908" s="337"/>
      <c r="OTW908" s="337"/>
      <c r="OTX908" s="337"/>
      <c r="OTY908" s="337"/>
      <c r="OTZ908" s="337"/>
      <c r="OUA908" s="337"/>
      <c r="OUB908" s="337"/>
      <c r="OUC908" s="337"/>
      <c r="OUD908" s="337"/>
      <c r="OUE908" s="337"/>
      <c r="OUF908" s="337"/>
      <c r="OUG908" s="337"/>
      <c r="OUH908" s="337"/>
      <c r="OUI908" s="337"/>
      <c r="OUJ908" s="337"/>
      <c r="OUK908" s="337"/>
      <c r="OUL908" s="337"/>
      <c r="OUM908" s="337"/>
      <c r="OUN908" s="337"/>
      <c r="OUO908" s="337"/>
      <c r="OUP908" s="337"/>
      <c r="OUQ908" s="337"/>
      <c r="OUR908" s="337"/>
      <c r="OUS908" s="337"/>
      <c r="OUT908" s="337"/>
      <c r="OUU908" s="337"/>
      <c r="OUV908" s="337"/>
      <c r="OUW908" s="337"/>
      <c r="OUX908" s="337"/>
      <c r="OUY908" s="337"/>
      <c r="OUZ908" s="337"/>
      <c r="OVA908" s="337"/>
      <c r="OVB908" s="337"/>
      <c r="OVC908" s="337"/>
      <c r="OVD908" s="337"/>
      <c r="OVE908" s="337"/>
      <c r="OVF908" s="337"/>
      <c r="OVG908" s="337"/>
      <c r="OVH908" s="337"/>
      <c r="OVI908" s="337"/>
      <c r="OVJ908" s="337"/>
      <c r="OVK908" s="337"/>
      <c r="OVL908" s="337"/>
      <c r="OVM908" s="337"/>
      <c r="OVN908" s="337"/>
      <c r="OVO908" s="337"/>
      <c r="OVP908" s="337"/>
      <c r="OVQ908" s="337"/>
      <c r="OVR908" s="337"/>
      <c r="OVS908" s="337"/>
      <c r="OVT908" s="337"/>
      <c r="OVU908" s="337"/>
      <c r="OVV908" s="337"/>
      <c r="OVW908" s="337"/>
      <c r="OVX908" s="337"/>
      <c r="OVY908" s="337"/>
      <c r="OVZ908" s="337"/>
      <c r="OWA908" s="337"/>
      <c r="OWB908" s="337"/>
      <c r="OWC908" s="337"/>
      <c r="OWD908" s="337"/>
      <c r="OWE908" s="337"/>
      <c r="OWF908" s="337"/>
      <c r="OWG908" s="337"/>
      <c r="OWH908" s="337"/>
      <c r="OWI908" s="337"/>
      <c r="OWJ908" s="337"/>
      <c r="OWK908" s="337"/>
      <c r="OWL908" s="337"/>
      <c r="OWM908" s="337"/>
      <c r="OWN908" s="337"/>
      <c r="OWO908" s="337"/>
      <c r="OWP908" s="337"/>
      <c r="OWQ908" s="337"/>
      <c r="OWR908" s="337"/>
      <c r="OWS908" s="337"/>
      <c r="OWT908" s="337"/>
      <c r="OWU908" s="337"/>
      <c r="OWV908" s="337"/>
      <c r="OWW908" s="337"/>
      <c r="OWX908" s="337"/>
      <c r="OWY908" s="337"/>
      <c r="OWZ908" s="337"/>
      <c r="OXA908" s="337"/>
      <c r="OXB908" s="337"/>
      <c r="OXC908" s="337"/>
      <c r="OXD908" s="337"/>
      <c r="OXE908" s="337"/>
      <c r="OXF908" s="337"/>
      <c r="OXG908" s="337"/>
      <c r="OXH908" s="337"/>
      <c r="OXI908" s="337"/>
      <c r="OXJ908" s="337"/>
      <c r="OXK908" s="337"/>
      <c r="OXL908" s="337"/>
      <c r="OXM908" s="337"/>
      <c r="OXN908" s="337"/>
      <c r="OXO908" s="337"/>
      <c r="OXP908" s="337"/>
      <c r="OXQ908" s="337"/>
      <c r="OXR908" s="337"/>
      <c r="OXS908" s="337"/>
      <c r="OXT908" s="337"/>
      <c r="OXU908" s="337"/>
      <c r="OXV908" s="337"/>
      <c r="OXW908" s="337"/>
      <c r="OXX908" s="337"/>
      <c r="OXY908" s="337"/>
      <c r="OXZ908" s="337"/>
      <c r="OYA908" s="337"/>
      <c r="OYB908" s="337"/>
      <c r="OYC908" s="337"/>
      <c r="OYD908" s="337"/>
      <c r="OYE908" s="337"/>
      <c r="OYF908" s="337"/>
      <c r="OYG908" s="337"/>
      <c r="OYH908" s="337"/>
      <c r="OYI908" s="337"/>
      <c r="OYJ908" s="337"/>
      <c r="OYK908" s="337"/>
      <c r="OYL908" s="337"/>
      <c r="OYM908" s="337"/>
      <c r="OYN908" s="337"/>
      <c r="OYO908" s="337"/>
      <c r="OYP908" s="337"/>
      <c r="OYQ908" s="337"/>
      <c r="OYR908" s="337"/>
      <c r="OYS908" s="337"/>
      <c r="OYT908" s="337"/>
      <c r="OYU908" s="337"/>
      <c r="OYV908" s="337"/>
      <c r="OYW908" s="337"/>
      <c r="OYX908" s="337"/>
      <c r="OYY908" s="337"/>
      <c r="OYZ908" s="337"/>
      <c r="OZA908" s="337"/>
      <c r="OZB908" s="337"/>
      <c r="OZC908" s="337"/>
      <c r="OZD908" s="337"/>
      <c r="OZE908" s="337"/>
      <c r="OZF908" s="337"/>
      <c r="OZG908" s="337"/>
      <c r="OZH908" s="337"/>
      <c r="OZI908" s="337"/>
      <c r="OZJ908" s="337"/>
      <c r="OZK908" s="337"/>
      <c r="OZL908" s="337"/>
      <c r="OZM908" s="337"/>
      <c r="OZN908" s="337"/>
      <c r="OZO908" s="337"/>
      <c r="OZP908" s="337"/>
      <c r="OZQ908" s="337"/>
      <c r="OZR908" s="337"/>
      <c r="OZS908" s="337"/>
      <c r="OZT908" s="337"/>
      <c r="OZU908" s="337"/>
      <c r="OZV908" s="337"/>
      <c r="OZW908" s="337"/>
      <c r="OZX908" s="337"/>
      <c r="OZY908" s="337"/>
      <c r="OZZ908" s="337"/>
      <c r="PAA908" s="337"/>
      <c r="PAB908" s="337"/>
      <c r="PAC908" s="337"/>
      <c r="PAD908" s="337"/>
      <c r="PAE908" s="337"/>
      <c r="PAF908" s="337"/>
      <c r="PAG908" s="337"/>
      <c r="PAH908" s="337"/>
      <c r="PAI908" s="337"/>
      <c r="PAJ908" s="337"/>
      <c r="PAK908" s="337"/>
      <c r="PAL908" s="337"/>
      <c r="PAM908" s="337"/>
      <c r="PAN908" s="337"/>
      <c r="PAO908" s="337"/>
      <c r="PAP908" s="337"/>
      <c r="PAQ908" s="337"/>
      <c r="PAR908" s="337"/>
      <c r="PAS908" s="337"/>
      <c r="PAT908" s="337"/>
      <c r="PAU908" s="337"/>
      <c r="PAV908" s="337"/>
      <c r="PAW908" s="337"/>
      <c r="PAX908" s="337"/>
      <c r="PAY908" s="337"/>
      <c r="PAZ908" s="337"/>
      <c r="PBA908" s="337"/>
      <c r="PBB908" s="337"/>
      <c r="PBC908" s="337"/>
      <c r="PBD908" s="337"/>
      <c r="PBE908" s="337"/>
      <c r="PBF908" s="337"/>
      <c r="PBG908" s="337"/>
      <c r="PBH908" s="337"/>
      <c r="PBI908" s="337"/>
      <c r="PBJ908" s="337"/>
      <c r="PBK908" s="337"/>
      <c r="PBL908" s="337"/>
      <c r="PBM908" s="337"/>
      <c r="PBN908" s="337"/>
      <c r="PBO908" s="337"/>
      <c r="PBP908" s="337"/>
      <c r="PBQ908" s="337"/>
      <c r="PBR908" s="337"/>
      <c r="PBS908" s="337"/>
      <c r="PBT908" s="337"/>
      <c r="PBU908" s="337"/>
      <c r="PBV908" s="337"/>
      <c r="PBW908" s="337"/>
      <c r="PBX908" s="337"/>
      <c r="PBY908" s="337"/>
      <c r="PBZ908" s="337"/>
      <c r="PCA908" s="337"/>
      <c r="PCB908" s="337"/>
      <c r="PCC908" s="337"/>
      <c r="PCD908" s="337"/>
      <c r="PCE908" s="337"/>
      <c r="PCF908" s="337"/>
      <c r="PCG908" s="337"/>
      <c r="PCH908" s="337"/>
      <c r="PCI908" s="337"/>
      <c r="PCJ908" s="337"/>
      <c r="PCK908" s="337"/>
      <c r="PCL908" s="337"/>
      <c r="PCM908" s="337"/>
      <c r="PCN908" s="337"/>
      <c r="PCO908" s="337"/>
      <c r="PCP908" s="337"/>
      <c r="PCQ908" s="337"/>
      <c r="PCR908" s="337"/>
      <c r="PCS908" s="337"/>
      <c r="PCT908" s="337"/>
      <c r="PCU908" s="337"/>
      <c r="PCV908" s="337"/>
      <c r="PCW908" s="337"/>
      <c r="PCX908" s="337"/>
      <c r="PCY908" s="337"/>
      <c r="PCZ908" s="337"/>
      <c r="PDA908" s="337"/>
      <c r="PDB908" s="337"/>
      <c r="PDC908" s="337"/>
      <c r="PDD908" s="337"/>
      <c r="PDE908" s="337"/>
      <c r="PDF908" s="337"/>
      <c r="PDG908" s="337"/>
      <c r="PDH908" s="337"/>
      <c r="PDI908" s="337"/>
      <c r="PDJ908" s="337"/>
      <c r="PDK908" s="337"/>
      <c r="PDL908" s="337"/>
      <c r="PDM908" s="337"/>
      <c r="PDN908" s="337"/>
      <c r="PDO908" s="337"/>
      <c r="PDP908" s="337"/>
      <c r="PDQ908" s="337"/>
      <c r="PDR908" s="337"/>
      <c r="PDS908" s="337"/>
      <c r="PDT908" s="337"/>
      <c r="PDU908" s="337"/>
      <c r="PDV908" s="337"/>
      <c r="PDW908" s="337"/>
      <c r="PDX908" s="337"/>
      <c r="PDY908" s="337"/>
      <c r="PDZ908" s="337"/>
      <c r="PEA908" s="337"/>
      <c r="PEB908" s="337"/>
      <c r="PEC908" s="337"/>
      <c r="PED908" s="337"/>
      <c r="PEE908" s="337"/>
      <c r="PEF908" s="337"/>
      <c r="PEG908" s="337"/>
      <c r="PEH908" s="337"/>
      <c r="PEI908" s="337"/>
      <c r="PEJ908" s="337"/>
      <c r="PEK908" s="337"/>
      <c r="PEL908" s="337"/>
      <c r="PEM908" s="337"/>
      <c r="PEN908" s="337"/>
      <c r="PEO908" s="337"/>
      <c r="PEP908" s="337"/>
      <c r="PEQ908" s="337"/>
      <c r="PER908" s="337"/>
      <c r="PES908" s="337"/>
      <c r="PET908" s="337"/>
      <c r="PEU908" s="337"/>
      <c r="PEV908" s="337"/>
      <c r="PEW908" s="337"/>
      <c r="PEX908" s="337"/>
      <c r="PEY908" s="337"/>
      <c r="PEZ908" s="337"/>
      <c r="PFA908" s="337"/>
      <c r="PFB908" s="337"/>
      <c r="PFC908" s="337"/>
      <c r="PFD908" s="337"/>
      <c r="PFE908" s="337"/>
      <c r="PFF908" s="337"/>
      <c r="PFG908" s="337"/>
      <c r="PFH908" s="337"/>
      <c r="PFI908" s="337"/>
      <c r="PFJ908" s="337"/>
      <c r="PFK908" s="337"/>
      <c r="PFL908" s="337"/>
      <c r="PFM908" s="337"/>
      <c r="PFN908" s="337"/>
      <c r="PFO908" s="337"/>
      <c r="PFP908" s="337"/>
      <c r="PFQ908" s="337"/>
      <c r="PFR908" s="337"/>
      <c r="PFS908" s="337"/>
      <c r="PFT908" s="337"/>
      <c r="PFU908" s="337"/>
      <c r="PFV908" s="337"/>
      <c r="PFW908" s="337"/>
      <c r="PFX908" s="337"/>
      <c r="PFY908" s="337"/>
      <c r="PFZ908" s="337"/>
      <c r="PGA908" s="337"/>
      <c r="PGB908" s="337"/>
      <c r="PGC908" s="337"/>
      <c r="PGD908" s="337"/>
      <c r="PGE908" s="337"/>
      <c r="PGF908" s="337"/>
      <c r="PGG908" s="337"/>
      <c r="PGH908" s="337"/>
      <c r="PGI908" s="337"/>
      <c r="PGJ908" s="337"/>
      <c r="PGK908" s="337"/>
      <c r="PGL908" s="337"/>
      <c r="PGM908" s="337"/>
      <c r="PGN908" s="337"/>
      <c r="PGO908" s="337"/>
      <c r="PGP908" s="337"/>
      <c r="PGQ908" s="337"/>
      <c r="PGR908" s="337"/>
      <c r="PGS908" s="337"/>
      <c r="PGT908" s="337"/>
      <c r="PGU908" s="337"/>
      <c r="PGV908" s="337"/>
      <c r="PGW908" s="337"/>
      <c r="PGX908" s="337"/>
      <c r="PGY908" s="337"/>
      <c r="PGZ908" s="337"/>
      <c r="PHA908" s="337"/>
      <c r="PHB908" s="337"/>
      <c r="PHC908" s="337"/>
      <c r="PHD908" s="337"/>
      <c r="PHE908" s="337"/>
      <c r="PHF908" s="337"/>
      <c r="PHG908" s="337"/>
      <c r="PHH908" s="337"/>
      <c r="PHI908" s="337"/>
      <c r="PHJ908" s="337"/>
      <c r="PHK908" s="337"/>
      <c r="PHL908" s="337"/>
      <c r="PHM908" s="337"/>
      <c r="PHN908" s="337"/>
      <c r="PHO908" s="337"/>
      <c r="PHP908" s="337"/>
      <c r="PHQ908" s="337"/>
      <c r="PHR908" s="337"/>
      <c r="PHS908" s="337"/>
      <c r="PHT908" s="337"/>
      <c r="PHU908" s="337"/>
      <c r="PHV908" s="337"/>
      <c r="PHW908" s="337"/>
      <c r="PHX908" s="337"/>
      <c r="PHY908" s="337"/>
      <c r="PHZ908" s="337"/>
      <c r="PIA908" s="337"/>
      <c r="PIB908" s="337"/>
      <c r="PIC908" s="337"/>
      <c r="PID908" s="337"/>
      <c r="PIE908" s="337"/>
      <c r="PIF908" s="337"/>
      <c r="PIG908" s="337"/>
      <c r="PIH908" s="337"/>
      <c r="PII908" s="337"/>
      <c r="PIJ908" s="337"/>
      <c r="PIK908" s="337"/>
      <c r="PIL908" s="337"/>
      <c r="PIM908" s="337"/>
      <c r="PIN908" s="337"/>
      <c r="PIO908" s="337"/>
      <c r="PIP908" s="337"/>
      <c r="PIQ908" s="337"/>
      <c r="PIR908" s="337"/>
      <c r="PIS908" s="337"/>
      <c r="PIT908" s="337"/>
      <c r="PIU908" s="337"/>
      <c r="PIV908" s="337"/>
      <c r="PIW908" s="337"/>
      <c r="PIX908" s="337"/>
      <c r="PIY908" s="337"/>
      <c r="PIZ908" s="337"/>
      <c r="PJA908" s="337"/>
      <c r="PJB908" s="337"/>
      <c r="PJC908" s="337"/>
      <c r="PJD908" s="337"/>
      <c r="PJE908" s="337"/>
      <c r="PJF908" s="337"/>
      <c r="PJG908" s="337"/>
      <c r="PJH908" s="337"/>
      <c r="PJI908" s="337"/>
      <c r="PJJ908" s="337"/>
      <c r="PJK908" s="337"/>
      <c r="PJL908" s="337"/>
      <c r="PJM908" s="337"/>
      <c r="PJN908" s="337"/>
      <c r="PJO908" s="337"/>
      <c r="PJP908" s="337"/>
      <c r="PJQ908" s="337"/>
      <c r="PJR908" s="337"/>
      <c r="PJS908" s="337"/>
      <c r="PJT908" s="337"/>
      <c r="PJU908" s="337"/>
      <c r="PJV908" s="337"/>
      <c r="PJW908" s="337"/>
      <c r="PJX908" s="337"/>
      <c r="PJY908" s="337"/>
      <c r="PJZ908" s="337"/>
      <c r="PKA908" s="337"/>
      <c r="PKB908" s="337"/>
      <c r="PKC908" s="337"/>
      <c r="PKD908" s="337"/>
      <c r="PKE908" s="337"/>
      <c r="PKF908" s="337"/>
      <c r="PKG908" s="337"/>
      <c r="PKH908" s="337"/>
      <c r="PKI908" s="337"/>
      <c r="PKJ908" s="337"/>
      <c r="PKK908" s="337"/>
      <c r="PKL908" s="337"/>
      <c r="PKM908" s="337"/>
      <c r="PKN908" s="337"/>
      <c r="PKO908" s="337"/>
      <c r="PKP908" s="337"/>
      <c r="PKQ908" s="337"/>
      <c r="PKR908" s="337"/>
      <c r="PKS908" s="337"/>
      <c r="PKT908" s="337"/>
      <c r="PKU908" s="337"/>
      <c r="PKV908" s="337"/>
      <c r="PKW908" s="337"/>
      <c r="PKX908" s="337"/>
      <c r="PKY908" s="337"/>
      <c r="PKZ908" s="337"/>
      <c r="PLA908" s="337"/>
      <c r="PLB908" s="337"/>
      <c r="PLC908" s="337"/>
      <c r="PLD908" s="337"/>
      <c r="PLE908" s="337"/>
      <c r="PLF908" s="337"/>
      <c r="PLG908" s="337"/>
      <c r="PLH908" s="337"/>
      <c r="PLI908" s="337"/>
      <c r="PLJ908" s="337"/>
      <c r="PLK908" s="337"/>
      <c r="PLL908" s="337"/>
      <c r="PLM908" s="337"/>
      <c r="PLN908" s="337"/>
      <c r="PLO908" s="337"/>
      <c r="PLP908" s="337"/>
      <c r="PLQ908" s="337"/>
      <c r="PLR908" s="337"/>
      <c r="PLS908" s="337"/>
      <c r="PLT908" s="337"/>
      <c r="PLU908" s="337"/>
      <c r="PLV908" s="337"/>
      <c r="PLW908" s="337"/>
      <c r="PLX908" s="337"/>
      <c r="PLY908" s="337"/>
      <c r="PLZ908" s="337"/>
      <c r="PMA908" s="337"/>
      <c r="PMB908" s="337"/>
      <c r="PMC908" s="337"/>
      <c r="PMD908" s="337"/>
      <c r="PME908" s="337"/>
      <c r="PMF908" s="337"/>
      <c r="PMG908" s="337"/>
      <c r="PMH908" s="337"/>
      <c r="PMI908" s="337"/>
      <c r="PMJ908" s="337"/>
      <c r="PMK908" s="337"/>
      <c r="PML908" s="337"/>
      <c r="PMM908" s="337"/>
      <c r="PMN908" s="337"/>
      <c r="PMO908" s="337"/>
      <c r="PMP908" s="337"/>
      <c r="PMQ908" s="337"/>
      <c r="PMR908" s="337"/>
      <c r="PMS908" s="337"/>
      <c r="PMT908" s="337"/>
      <c r="PMU908" s="337"/>
      <c r="PMV908" s="337"/>
      <c r="PMW908" s="337"/>
      <c r="PMX908" s="337"/>
      <c r="PMY908" s="337"/>
      <c r="PMZ908" s="337"/>
      <c r="PNA908" s="337"/>
      <c r="PNB908" s="337"/>
      <c r="PNC908" s="337"/>
      <c r="PND908" s="337"/>
      <c r="PNE908" s="337"/>
      <c r="PNF908" s="337"/>
      <c r="PNG908" s="337"/>
      <c r="PNH908" s="337"/>
      <c r="PNI908" s="337"/>
      <c r="PNJ908" s="337"/>
      <c r="PNK908" s="337"/>
      <c r="PNL908" s="337"/>
      <c r="PNM908" s="337"/>
      <c r="PNN908" s="337"/>
      <c r="PNO908" s="337"/>
      <c r="PNP908" s="337"/>
      <c r="PNQ908" s="337"/>
      <c r="PNR908" s="337"/>
      <c r="PNS908" s="337"/>
      <c r="PNT908" s="337"/>
      <c r="PNU908" s="337"/>
      <c r="PNV908" s="337"/>
      <c r="PNW908" s="337"/>
      <c r="PNX908" s="337"/>
      <c r="PNY908" s="337"/>
      <c r="PNZ908" s="337"/>
      <c r="POA908" s="337"/>
      <c r="POB908" s="337"/>
      <c r="POC908" s="337"/>
      <c r="POD908" s="337"/>
      <c r="POE908" s="337"/>
      <c r="POF908" s="337"/>
      <c r="POG908" s="337"/>
      <c r="POH908" s="337"/>
      <c r="POI908" s="337"/>
      <c r="POJ908" s="337"/>
      <c r="POK908" s="337"/>
      <c r="POL908" s="337"/>
      <c r="POM908" s="337"/>
      <c r="PON908" s="337"/>
      <c r="POO908" s="337"/>
      <c r="POP908" s="337"/>
      <c r="POQ908" s="337"/>
      <c r="POR908" s="337"/>
      <c r="POS908" s="337"/>
      <c r="POT908" s="337"/>
      <c r="POU908" s="337"/>
      <c r="POV908" s="337"/>
      <c r="POW908" s="337"/>
      <c r="POX908" s="337"/>
      <c r="POY908" s="337"/>
      <c r="POZ908" s="337"/>
      <c r="PPA908" s="337"/>
      <c r="PPB908" s="337"/>
      <c r="PPC908" s="337"/>
      <c r="PPD908" s="337"/>
      <c r="PPE908" s="337"/>
      <c r="PPF908" s="337"/>
      <c r="PPG908" s="337"/>
      <c r="PPH908" s="337"/>
      <c r="PPI908" s="337"/>
      <c r="PPJ908" s="337"/>
      <c r="PPK908" s="337"/>
      <c r="PPL908" s="337"/>
      <c r="PPM908" s="337"/>
      <c r="PPN908" s="337"/>
      <c r="PPO908" s="337"/>
      <c r="PPP908" s="337"/>
      <c r="PPQ908" s="337"/>
      <c r="PPR908" s="337"/>
      <c r="PPS908" s="337"/>
      <c r="PPT908" s="337"/>
      <c r="PPU908" s="337"/>
      <c r="PPV908" s="337"/>
      <c r="PPW908" s="337"/>
      <c r="PPX908" s="337"/>
      <c r="PPY908" s="337"/>
      <c r="PPZ908" s="337"/>
      <c r="PQA908" s="337"/>
      <c r="PQB908" s="337"/>
      <c r="PQC908" s="337"/>
      <c r="PQD908" s="337"/>
      <c r="PQE908" s="337"/>
      <c r="PQF908" s="337"/>
      <c r="PQG908" s="337"/>
      <c r="PQH908" s="337"/>
      <c r="PQI908" s="337"/>
      <c r="PQJ908" s="337"/>
      <c r="PQK908" s="337"/>
      <c r="PQL908" s="337"/>
      <c r="PQM908" s="337"/>
      <c r="PQN908" s="337"/>
      <c r="PQO908" s="337"/>
      <c r="PQP908" s="337"/>
      <c r="PQQ908" s="337"/>
      <c r="PQR908" s="337"/>
      <c r="PQS908" s="337"/>
      <c r="PQT908" s="337"/>
      <c r="PQU908" s="337"/>
      <c r="PQV908" s="337"/>
      <c r="PQW908" s="337"/>
      <c r="PQX908" s="337"/>
      <c r="PQY908" s="337"/>
      <c r="PQZ908" s="337"/>
      <c r="PRA908" s="337"/>
      <c r="PRB908" s="337"/>
      <c r="PRC908" s="337"/>
      <c r="PRD908" s="337"/>
      <c r="PRE908" s="337"/>
      <c r="PRF908" s="337"/>
      <c r="PRG908" s="337"/>
      <c r="PRH908" s="337"/>
      <c r="PRI908" s="337"/>
      <c r="PRJ908" s="337"/>
      <c r="PRK908" s="337"/>
      <c r="PRL908" s="337"/>
      <c r="PRM908" s="337"/>
      <c r="PRN908" s="337"/>
      <c r="PRO908" s="337"/>
      <c r="PRP908" s="337"/>
      <c r="PRQ908" s="337"/>
      <c r="PRR908" s="337"/>
      <c r="PRS908" s="337"/>
      <c r="PRT908" s="337"/>
      <c r="PRU908" s="337"/>
      <c r="PRV908" s="337"/>
      <c r="PRW908" s="337"/>
      <c r="PRX908" s="337"/>
      <c r="PRY908" s="337"/>
      <c r="PRZ908" s="337"/>
      <c r="PSA908" s="337"/>
      <c r="PSB908" s="337"/>
      <c r="PSC908" s="337"/>
      <c r="PSD908" s="337"/>
      <c r="PSE908" s="337"/>
      <c r="PSF908" s="337"/>
      <c r="PSG908" s="337"/>
      <c r="PSH908" s="337"/>
      <c r="PSI908" s="337"/>
      <c r="PSJ908" s="337"/>
      <c r="PSK908" s="337"/>
      <c r="PSL908" s="337"/>
      <c r="PSM908" s="337"/>
      <c r="PSN908" s="337"/>
      <c r="PSO908" s="337"/>
      <c r="PSP908" s="337"/>
      <c r="PSQ908" s="337"/>
      <c r="PSR908" s="337"/>
      <c r="PSS908" s="337"/>
      <c r="PST908" s="337"/>
      <c r="PSU908" s="337"/>
      <c r="PSV908" s="337"/>
      <c r="PSW908" s="337"/>
      <c r="PSX908" s="337"/>
      <c r="PSY908" s="337"/>
      <c r="PSZ908" s="337"/>
      <c r="PTA908" s="337"/>
      <c r="PTB908" s="337"/>
      <c r="PTC908" s="337"/>
      <c r="PTD908" s="337"/>
      <c r="PTE908" s="337"/>
      <c r="PTF908" s="337"/>
      <c r="PTG908" s="337"/>
      <c r="PTH908" s="337"/>
      <c r="PTI908" s="337"/>
      <c r="PTJ908" s="337"/>
      <c r="PTK908" s="337"/>
      <c r="PTL908" s="337"/>
      <c r="PTM908" s="337"/>
      <c r="PTN908" s="337"/>
      <c r="PTO908" s="337"/>
      <c r="PTP908" s="337"/>
      <c r="PTQ908" s="337"/>
      <c r="PTR908" s="337"/>
      <c r="PTS908" s="337"/>
      <c r="PTT908" s="337"/>
      <c r="PTU908" s="337"/>
      <c r="PTV908" s="337"/>
      <c r="PTW908" s="337"/>
      <c r="PTX908" s="337"/>
      <c r="PTY908" s="337"/>
      <c r="PTZ908" s="337"/>
      <c r="PUA908" s="337"/>
      <c r="PUB908" s="337"/>
      <c r="PUC908" s="337"/>
      <c r="PUD908" s="337"/>
      <c r="PUE908" s="337"/>
      <c r="PUF908" s="337"/>
      <c r="PUG908" s="337"/>
      <c r="PUH908" s="337"/>
      <c r="PUI908" s="337"/>
      <c r="PUJ908" s="337"/>
      <c r="PUK908" s="337"/>
      <c r="PUL908" s="337"/>
      <c r="PUM908" s="337"/>
      <c r="PUN908" s="337"/>
      <c r="PUO908" s="337"/>
      <c r="PUP908" s="337"/>
      <c r="PUQ908" s="337"/>
      <c r="PUR908" s="337"/>
      <c r="PUS908" s="337"/>
      <c r="PUT908" s="337"/>
      <c r="PUU908" s="337"/>
      <c r="PUV908" s="337"/>
      <c r="PUW908" s="337"/>
      <c r="PUX908" s="337"/>
      <c r="PUY908" s="337"/>
      <c r="PUZ908" s="337"/>
      <c r="PVA908" s="337"/>
      <c r="PVB908" s="337"/>
      <c r="PVC908" s="337"/>
      <c r="PVD908" s="337"/>
      <c r="PVE908" s="337"/>
      <c r="PVF908" s="337"/>
      <c r="PVG908" s="337"/>
      <c r="PVH908" s="337"/>
      <c r="PVI908" s="337"/>
      <c r="PVJ908" s="337"/>
      <c r="PVK908" s="337"/>
      <c r="PVL908" s="337"/>
      <c r="PVM908" s="337"/>
      <c r="PVN908" s="337"/>
      <c r="PVO908" s="337"/>
      <c r="PVP908" s="337"/>
      <c r="PVQ908" s="337"/>
      <c r="PVR908" s="337"/>
      <c r="PVS908" s="337"/>
      <c r="PVT908" s="337"/>
      <c r="PVU908" s="337"/>
      <c r="PVV908" s="337"/>
      <c r="PVW908" s="337"/>
      <c r="PVX908" s="337"/>
      <c r="PVY908" s="337"/>
      <c r="PVZ908" s="337"/>
      <c r="PWA908" s="337"/>
      <c r="PWB908" s="337"/>
      <c r="PWC908" s="337"/>
      <c r="PWD908" s="337"/>
      <c r="PWE908" s="337"/>
      <c r="PWF908" s="337"/>
      <c r="PWG908" s="337"/>
      <c r="PWH908" s="337"/>
      <c r="PWI908" s="337"/>
      <c r="PWJ908" s="337"/>
      <c r="PWK908" s="337"/>
      <c r="PWL908" s="337"/>
      <c r="PWM908" s="337"/>
      <c r="PWN908" s="337"/>
      <c r="PWO908" s="337"/>
      <c r="PWP908" s="337"/>
      <c r="PWQ908" s="337"/>
      <c r="PWR908" s="337"/>
      <c r="PWS908" s="337"/>
      <c r="PWT908" s="337"/>
      <c r="PWU908" s="337"/>
      <c r="PWV908" s="337"/>
      <c r="PWW908" s="337"/>
      <c r="PWX908" s="337"/>
      <c r="PWY908" s="337"/>
      <c r="PWZ908" s="337"/>
      <c r="PXA908" s="337"/>
      <c r="PXB908" s="337"/>
      <c r="PXC908" s="337"/>
      <c r="PXD908" s="337"/>
      <c r="PXE908" s="337"/>
      <c r="PXF908" s="337"/>
      <c r="PXG908" s="337"/>
      <c r="PXH908" s="337"/>
      <c r="PXI908" s="337"/>
      <c r="PXJ908" s="337"/>
      <c r="PXK908" s="337"/>
      <c r="PXL908" s="337"/>
      <c r="PXM908" s="337"/>
      <c r="PXN908" s="337"/>
      <c r="PXO908" s="337"/>
      <c r="PXP908" s="337"/>
      <c r="PXQ908" s="337"/>
      <c r="PXR908" s="337"/>
      <c r="PXS908" s="337"/>
      <c r="PXT908" s="337"/>
      <c r="PXU908" s="337"/>
      <c r="PXV908" s="337"/>
      <c r="PXW908" s="337"/>
      <c r="PXX908" s="337"/>
      <c r="PXY908" s="337"/>
      <c r="PXZ908" s="337"/>
      <c r="PYA908" s="337"/>
      <c r="PYB908" s="337"/>
      <c r="PYC908" s="337"/>
      <c r="PYD908" s="337"/>
      <c r="PYE908" s="337"/>
      <c r="PYF908" s="337"/>
      <c r="PYG908" s="337"/>
      <c r="PYH908" s="337"/>
      <c r="PYI908" s="337"/>
      <c r="PYJ908" s="337"/>
      <c r="PYK908" s="337"/>
      <c r="PYL908" s="337"/>
      <c r="PYM908" s="337"/>
      <c r="PYN908" s="337"/>
      <c r="PYO908" s="337"/>
      <c r="PYP908" s="337"/>
      <c r="PYQ908" s="337"/>
      <c r="PYR908" s="337"/>
      <c r="PYS908" s="337"/>
      <c r="PYT908" s="337"/>
      <c r="PYU908" s="337"/>
      <c r="PYV908" s="337"/>
      <c r="PYW908" s="337"/>
      <c r="PYX908" s="337"/>
      <c r="PYY908" s="337"/>
      <c r="PYZ908" s="337"/>
      <c r="PZA908" s="337"/>
      <c r="PZB908" s="337"/>
      <c r="PZC908" s="337"/>
      <c r="PZD908" s="337"/>
      <c r="PZE908" s="337"/>
      <c r="PZF908" s="337"/>
      <c r="PZG908" s="337"/>
      <c r="PZH908" s="337"/>
      <c r="PZI908" s="337"/>
      <c r="PZJ908" s="337"/>
      <c r="PZK908" s="337"/>
      <c r="PZL908" s="337"/>
      <c r="PZM908" s="337"/>
      <c r="PZN908" s="337"/>
      <c r="PZO908" s="337"/>
      <c r="PZP908" s="337"/>
      <c r="PZQ908" s="337"/>
      <c r="PZR908" s="337"/>
      <c r="PZS908" s="337"/>
      <c r="PZT908" s="337"/>
      <c r="PZU908" s="337"/>
      <c r="PZV908" s="337"/>
      <c r="PZW908" s="337"/>
      <c r="PZX908" s="337"/>
      <c r="PZY908" s="337"/>
      <c r="PZZ908" s="337"/>
      <c r="QAA908" s="337"/>
      <c r="QAB908" s="337"/>
      <c r="QAC908" s="337"/>
      <c r="QAD908" s="337"/>
      <c r="QAE908" s="337"/>
      <c r="QAF908" s="337"/>
      <c r="QAG908" s="337"/>
      <c r="QAH908" s="337"/>
      <c r="QAI908" s="337"/>
      <c r="QAJ908" s="337"/>
      <c r="QAK908" s="337"/>
      <c r="QAL908" s="337"/>
      <c r="QAM908" s="337"/>
      <c r="QAN908" s="337"/>
      <c r="QAO908" s="337"/>
      <c r="QAP908" s="337"/>
      <c r="QAQ908" s="337"/>
      <c r="QAR908" s="337"/>
      <c r="QAS908" s="337"/>
      <c r="QAT908" s="337"/>
      <c r="QAU908" s="337"/>
      <c r="QAV908" s="337"/>
      <c r="QAW908" s="337"/>
      <c r="QAX908" s="337"/>
      <c r="QAY908" s="337"/>
      <c r="QAZ908" s="337"/>
      <c r="QBA908" s="337"/>
      <c r="QBB908" s="337"/>
      <c r="QBC908" s="337"/>
      <c r="QBD908" s="337"/>
      <c r="QBE908" s="337"/>
      <c r="QBF908" s="337"/>
      <c r="QBG908" s="337"/>
      <c r="QBH908" s="337"/>
      <c r="QBI908" s="337"/>
      <c r="QBJ908" s="337"/>
      <c r="QBK908" s="337"/>
      <c r="QBL908" s="337"/>
      <c r="QBM908" s="337"/>
      <c r="QBN908" s="337"/>
      <c r="QBO908" s="337"/>
      <c r="QBP908" s="337"/>
      <c r="QBQ908" s="337"/>
      <c r="QBR908" s="337"/>
      <c r="QBS908" s="337"/>
      <c r="QBT908" s="337"/>
      <c r="QBU908" s="337"/>
      <c r="QBV908" s="337"/>
      <c r="QBW908" s="337"/>
      <c r="QBX908" s="337"/>
      <c r="QBY908" s="337"/>
      <c r="QBZ908" s="337"/>
      <c r="QCA908" s="337"/>
      <c r="QCB908" s="337"/>
      <c r="QCC908" s="337"/>
      <c r="QCD908" s="337"/>
      <c r="QCE908" s="337"/>
      <c r="QCF908" s="337"/>
      <c r="QCG908" s="337"/>
      <c r="QCH908" s="337"/>
      <c r="QCI908" s="337"/>
      <c r="QCJ908" s="337"/>
      <c r="QCK908" s="337"/>
      <c r="QCL908" s="337"/>
      <c r="QCM908" s="337"/>
      <c r="QCN908" s="337"/>
      <c r="QCO908" s="337"/>
      <c r="QCP908" s="337"/>
      <c r="QCQ908" s="337"/>
      <c r="QCR908" s="337"/>
      <c r="QCS908" s="337"/>
      <c r="QCT908" s="337"/>
      <c r="QCU908" s="337"/>
      <c r="QCV908" s="337"/>
      <c r="QCW908" s="337"/>
      <c r="QCX908" s="337"/>
      <c r="QCY908" s="337"/>
      <c r="QCZ908" s="337"/>
      <c r="QDA908" s="337"/>
      <c r="QDB908" s="337"/>
      <c r="QDC908" s="337"/>
      <c r="QDD908" s="337"/>
      <c r="QDE908" s="337"/>
      <c r="QDF908" s="337"/>
      <c r="QDG908" s="337"/>
      <c r="QDH908" s="337"/>
      <c r="QDI908" s="337"/>
      <c r="QDJ908" s="337"/>
      <c r="QDK908" s="337"/>
      <c r="QDL908" s="337"/>
      <c r="QDM908" s="337"/>
      <c r="QDN908" s="337"/>
      <c r="QDO908" s="337"/>
      <c r="QDP908" s="337"/>
      <c r="QDQ908" s="337"/>
      <c r="QDR908" s="337"/>
      <c r="QDS908" s="337"/>
      <c r="QDT908" s="337"/>
      <c r="QDU908" s="337"/>
      <c r="QDV908" s="337"/>
      <c r="QDW908" s="337"/>
      <c r="QDX908" s="337"/>
      <c r="QDY908" s="337"/>
      <c r="QDZ908" s="337"/>
      <c r="QEA908" s="337"/>
      <c r="QEB908" s="337"/>
      <c r="QEC908" s="337"/>
      <c r="QED908" s="337"/>
      <c r="QEE908" s="337"/>
      <c r="QEF908" s="337"/>
      <c r="QEG908" s="337"/>
      <c r="QEH908" s="337"/>
      <c r="QEI908" s="337"/>
      <c r="QEJ908" s="337"/>
      <c r="QEK908" s="337"/>
      <c r="QEL908" s="337"/>
      <c r="QEM908" s="337"/>
      <c r="QEN908" s="337"/>
      <c r="QEO908" s="337"/>
      <c r="QEP908" s="337"/>
      <c r="QEQ908" s="337"/>
      <c r="QER908" s="337"/>
      <c r="QES908" s="337"/>
      <c r="QET908" s="337"/>
      <c r="QEU908" s="337"/>
      <c r="QEV908" s="337"/>
      <c r="QEW908" s="337"/>
      <c r="QEX908" s="337"/>
      <c r="QEY908" s="337"/>
      <c r="QEZ908" s="337"/>
      <c r="QFA908" s="337"/>
      <c r="QFB908" s="337"/>
      <c r="QFC908" s="337"/>
      <c r="QFD908" s="337"/>
      <c r="QFE908" s="337"/>
      <c r="QFF908" s="337"/>
      <c r="QFG908" s="337"/>
      <c r="QFH908" s="337"/>
      <c r="QFI908" s="337"/>
      <c r="QFJ908" s="337"/>
      <c r="QFK908" s="337"/>
      <c r="QFL908" s="337"/>
      <c r="QFM908" s="337"/>
      <c r="QFN908" s="337"/>
      <c r="QFO908" s="337"/>
      <c r="QFP908" s="337"/>
      <c r="QFQ908" s="337"/>
      <c r="QFR908" s="337"/>
      <c r="QFS908" s="337"/>
      <c r="QFT908" s="337"/>
      <c r="QFU908" s="337"/>
      <c r="QFV908" s="337"/>
      <c r="QFW908" s="337"/>
      <c r="QFX908" s="337"/>
      <c r="QFY908" s="337"/>
      <c r="QFZ908" s="337"/>
      <c r="QGA908" s="337"/>
      <c r="QGB908" s="337"/>
      <c r="QGC908" s="337"/>
      <c r="QGD908" s="337"/>
      <c r="QGE908" s="337"/>
      <c r="QGF908" s="337"/>
      <c r="QGG908" s="337"/>
      <c r="QGH908" s="337"/>
      <c r="QGI908" s="337"/>
      <c r="QGJ908" s="337"/>
      <c r="QGK908" s="337"/>
      <c r="QGL908" s="337"/>
      <c r="QGM908" s="337"/>
      <c r="QGN908" s="337"/>
      <c r="QGO908" s="337"/>
      <c r="QGP908" s="337"/>
      <c r="QGQ908" s="337"/>
      <c r="QGR908" s="337"/>
      <c r="QGS908" s="337"/>
      <c r="QGT908" s="337"/>
      <c r="QGU908" s="337"/>
      <c r="QGV908" s="337"/>
      <c r="QGW908" s="337"/>
      <c r="QGX908" s="337"/>
      <c r="QGY908" s="337"/>
      <c r="QGZ908" s="337"/>
      <c r="QHA908" s="337"/>
      <c r="QHB908" s="337"/>
      <c r="QHC908" s="337"/>
      <c r="QHD908" s="337"/>
      <c r="QHE908" s="337"/>
      <c r="QHF908" s="337"/>
      <c r="QHG908" s="337"/>
      <c r="QHH908" s="337"/>
      <c r="QHI908" s="337"/>
      <c r="QHJ908" s="337"/>
      <c r="QHK908" s="337"/>
      <c r="QHL908" s="337"/>
      <c r="QHM908" s="337"/>
      <c r="QHN908" s="337"/>
      <c r="QHO908" s="337"/>
      <c r="QHP908" s="337"/>
      <c r="QHQ908" s="337"/>
      <c r="QHR908" s="337"/>
      <c r="QHS908" s="337"/>
      <c r="QHT908" s="337"/>
      <c r="QHU908" s="337"/>
      <c r="QHV908" s="337"/>
      <c r="QHW908" s="337"/>
      <c r="QHX908" s="337"/>
      <c r="QHY908" s="337"/>
      <c r="QHZ908" s="337"/>
      <c r="QIA908" s="337"/>
      <c r="QIB908" s="337"/>
      <c r="QIC908" s="337"/>
      <c r="QID908" s="337"/>
      <c r="QIE908" s="337"/>
      <c r="QIF908" s="337"/>
      <c r="QIG908" s="337"/>
      <c r="QIH908" s="337"/>
      <c r="QII908" s="337"/>
      <c r="QIJ908" s="337"/>
      <c r="QIK908" s="337"/>
      <c r="QIL908" s="337"/>
      <c r="QIM908" s="337"/>
      <c r="QIN908" s="337"/>
      <c r="QIO908" s="337"/>
      <c r="QIP908" s="337"/>
      <c r="QIQ908" s="337"/>
      <c r="QIR908" s="337"/>
      <c r="QIS908" s="337"/>
      <c r="QIT908" s="337"/>
      <c r="QIU908" s="337"/>
      <c r="QIV908" s="337"/>
      <c r="QIW908" s="337"/>
      <c r="QIX908" s="337"/>
      <c r="QIY908" s="337"/>
      <c r="QIZ908" s="337"/>
      <c r="QJA908" s="337"/>
      <c r="QJB908" s="337"/>
      <c r="QJC908" s="337"/>
      <c r="QJD908" s="337"/>
      <c r="QJE908" s="337"/>
      <c r="QJF908" s="337"/>
      <c r="QJG908" s="337"/>
      <c r="QJH908" s="337"/>
      <c r="QJI908" s="337"/>
      <c r="QJJ908" s="337"/>
      <c r="QJK908" s="337"/>
      <c r="QJL908" s="337"/>
      <c r="QJM908" s="337"/>
      <c r="QJN908" s="337"/>
      <c r="QJO908" s="337"/>
      <c r="QJP908" s="337"/>
      <c r="QJQ908" s="337"/>
      <c r="QJR908" s="337"/>
      <c r="QJS908" s="337"/>
      <c r="QJT908" s="337"/>
      <c r="QJU908" s="337"/>
      <c r="QJV908" s="337"/>
      <c r="QJW908" s="337"/>
      <c r="QJX908" s="337"/>
      <c r="QJY908" s="337"/>
      <c r="QJZ908" s="337"/>
      <c r="QKA908" s="337"/>
      <c r="QKB908" s="337"/>
      <c r="QKC908" s="337"/>
      <c r="QKD908" s="337"/>
      <c r="QKE908" s="337"/>
      <c r="QKF908" s="337"/>
      <c r="QKG908" s="337"/>
      <c r="QKH908" s="337"/>
      <c r="QKI908" s="337"/>
      <c r="QKJ908" s="337"/>
      <c r="QKK908" s="337"/>
      <c r="QKL908" s="337"/>
      <c r="QKM908" s="337"/>
      <c r="QKN908" s="337"/>
      <c r="QKO908" s="337"/>
      <c r="QKP908" s="337"/>
      <c r="QKQ908" s="337"/>
      <c r="QKR908" s="337"/>
      <c r="QKS908" s="337"/>
      <c r="QKT908" s="337"/>
      <c r="QKU908" s="337"/>
      <c r="QKV908" s="337"/>
      <c r="QKW908" s="337"/>
      <c r="QKX908" s="337"/>
      <c r="QKY908" s="337"/>
      <c r="QKZ908" s="337"/>
      <c r="QLA908" s="337"/>
      <c r="QLB908" s="337"/>
      <c r="QLC908" s="337"/>
      <c r="QLD908" s="337"/>
      <c r="QLE908" s="337"/>
      <c r="QLF908" s="337"/>
      <c r="QLG908" s="337"/>
      <c r="QLH908" s="337"/>
      <c r="QLI908" s="337"/>
      <c r="QLJ908" s="337"/>
      <c r="QLK908" s="337"/>
      <c r="QLL908" s="337"/>
      <c r="QLM908" s="337"/>
      <c r="QLN908" s="337"/>
      <c r="QLO908" s="337"/>
      <c r="QLP908" s="337"/>
      <c r="QLQ908" s="337"/>
      <c r="QLR908" s="337"/>
      <c r="QLS908" s="337"/>
      <c r="QLT908" s="337"/>
      <c r="QLU908" s="337"/>
      <c r="QLV908" s="337"/>
      <c r="QLW908" s="337"/>
      <c r="QLX908" s="337"/>
      <c r="QLY908" s="337"/>
      <c r="QLZ908" s="337"/>
      <c r="QMA908" s="337"/>
      <c r="QMB908" s="337"/>
      <c r="QMC908" s="337"/>
      <c r="QMD908" s="337"/>
      <c r="QME908" s="337"/>
      <c r="QMF908" s="337"/>
      <c r="QMG908" s="337"/>
      <c r="QMH908" s="337"/>
      <c r="QMI908" s="337"/>
      <c r="QMJ908" s="337"/>
      <c r="QMK908" s="337"/>
      <c r="QML908" s="337"/>
      <c r="QMM908" s="337"/>
      <c r="QMN908" s="337"/>
      <c r="QMO908" s="337"/>
      <c r="QMP908" s="337"/>
      <c r="QMQ908" s="337"/>
      <c r="QMR908" s="337"/>
      <c r="QMS908" s="337"/>
      <c r="QMT908" s="337"/>
      <c r="QMU908" s="337"/>
      <c r="QMV908" s="337"/>
      <c r="QMW908" s="337"/>
      <c r="QMX908" s="337"/>
      <c r="QMY908" s="337"/>
      <c r="QMZ908" s="337"/>
      <c r="QNA908" s="337"/>
      <c r="QNB908" s="337"/>
      <c r="QNC908" s="337"/>
      <c r="QND908" s="337"/>
      <c r="QNE908" s="337"/>
      <c r="QNF908" s="337"/>
      <c r="QNG908" s="337"/>
      <c r="QNH908" s="337"/>
      <c r="QNI908" s="337"/>
      <c r="QNJ908" s="337"/>
      <c r="QNK908" s="337"/>
      <c r="QNL908" s="337"/>
      <c r="QNM908" s="337"/>
      <c r="QNN908" s="337"/>
      <c r="QNO908" s="337"/>
      <c r="QNP908" s="337"/>
      <c r="QNQ908" s="337"/>
      <c r="QNR908" s="337"/>
      <c r="QNS908" s="337"/>
      <c r="QNT908" s="337"/>
      <c r="QNU908" s="337"/>
      <c r="QNV908" s="337"/>
      <c r="QNW908" s="337"/>
      <c r="QNX908" s="337"/>
      <c r="QNY908" s="337"/>
      <c r="QNZ908" s="337"/>
      <c r="QOA908" s="337"/>
      <c r="QOB908" s="337"/>
      <c r="QOC908" s="337"/>
      <c r="QOD908" s="337"/>
      <c r="QOE908" s="337"/>
      <c r="QOF908" s="337"/>
      <c r="QOG908" s="337"/>
      <c r="QOH908" s="337"/>
      <c r="QOI908" s="337"/>
      <c r="QOJ908" s="337"/>
      <c r="QOK908" s="337"/>
      <c r="QOL908" s="337"/>
      <c r="QOM908" s="337"/>
      <c r="QON908" s="337"/>
      <c r="QOO908" s="337"/>
      <c r="QOP908" s="337"/>
      <c r="QOQ908" s="337"/>
      <c r="QOR908" s="337"/>
      <c r="QOS908" s="337"/>
      <c r="QOT908" s="337"/>
      <c r="QOU908" s="337"/>
      <c r="QOV908" s="337"/>
      <c r="QOW908" s="337"/>
      <c r="QOX908" s="337"/>
      <c r="QOY908" s="337"/>
      <c r="QOZ908" s="337"/>
      <c r="QPA908" s="337"/>
      <c r="QPB908" s="337"/>
      <c r="QPC908" s="337"/>
      <c r="QPD908" s="337"/>
      <c r="QPE908" s="337"/>
      <c r="QPF908" s="337"/>
      <c r="QPG908" s="337"/>
      <c r="QPH908" s="337"/>
      <c r="QPI908" s="337"/>
      <c r="QPJ908" s="337"/>
      <c r="QPK908" s="337"/>
      <c r="QPL908" s="337"/>
      <c r="QPM908" s="337"/>
      <c r="QPN908" s="337"/>
      <c r="QPO908" s="337"/>
      <c r="QPP908" s="337"/>
      <c r="QPQ908" s="337"/>
      <c r="QPR908" s="337"/>
      <c r="QPS908" s="337"/>
      <c r="QPT908" s="337"/>
      <c r="QPU908" s="337"/>
      <c r="QPV908" s="337"/>
      <c r="QPW908" s="337"/>
      <c r="QPX908" s="337"/>
      <c r="QPY908" s="337"/>
      <c r="QPZ908" s="337"/>
      <c r="QQA908" s="337"/>
      <c r="QQB908" s="337"/>
      <c r="QQC908" s="337"/>
      <c r="QQD908" s="337"/>
      <c r="QQE908" s="337"/>
      <c r="QQF908" s="337"/>
      <c r="QQG908" s="337"/>
      <c r="QQH908" s="337"/>
      <c r="QQI908" s="337"/>
      <c r="QQJ908" s="337"/>
      <c r="QQK908" s="337"/>
      <c r="QQL908" s="337"/>
      <c r="QQM908" s="337"/>
      <c r="QQN908" s="337"/>
      <c r="QQO908" s="337"/>
      <c r="QQP908" s="337"/>
      <c r="QQQ908" s="337"/>
      <c r="QQR908" s="337"/>
      <c r="QQS908" s="337"/>
      <c r="QQT908" s="337"/>
      <c r="QQU908" s="337"/>
      <c r="QQV908" s="337"/>
      <c r="QQW908" s="337"/>
      <c r="QQX908" s="337"/>
      <c r="QQY908" s="337"/>
      <c r="QQZ908" s="337"/>
      <c r="QRA908" s="337"/>
      <c r="QRB908" s="337"/>
      <c r="QRC908" s="337"/>
      <c r="QRD908" s="337"/>
      <c r="QRE908" s="337"/>
      <c r="QRF908" s="337"/>
      <c r="QRG908" s="337"/>
      <c r="QRH908" s="337"/>
      <c r="QRI908" s="337"/>
      <c r="QRJ908" s="337"/>
      <c r="QRK908" s="337"/>
      <c r="QRL908" s="337"/>
      <c r="QRM908" s="337"/>
      <c r="QRN908" s="337"/>
      <c r="QRO908" s="337"/>
      <c r="QRP908" s="337"/>
      <c r="QRQ908" s="337"/>
      <c r="QRR908" s="337"/>
      <c r="QRS908" s="337"/>
      <c r="QRT908" s="337"/>
      <c r="QRU908" s="337"/>
      <c r="QRV908" s="337"/>
      <c r="QRW908" s="337"/>
      <c r="QRX908" s="337"/>
      <c r="QRY908" s="337"/>
      <c r="QRZ908" s="337"/>
      <c r="QSA908" s="337"/>
      <c r="QSB908" s="337"/>
      <c r="QSC908" s="337"/>
      <c r="QSD908" s="337"/>
      <c r="QSE908" s="337"/>
      <c r="QSF908" s="337"/>
      <c r="QSG908" s="337"/>
      <c r="QSH908" s="337"/>
      <c r="QSI908" s="337"/>
      <c r="QSJ908" s="337"/>
      <c r="QSK908" s="337"/>
      <c r="QSL908" s="337"/>
      <c r="QSM908" s="337"/>
      <c r="QSN908" s="337"/>
      <c r="QSO908" s="337"/>
      <c r="QSP908" s="337"/>
      <c r="QSQ908" s="337"/>
      <c r="QSR908" s="337"/>
      <c r="QSS908" s="337"/>
      <c r="QST908" s="337"/>
      <c r="QSU908" s="337"/>
      <c r="QSV908" s="337"/>
      <c r="QSW908" s="337"/>
      <c r="QSX908" s="337"/>
      <c r="QSY908" s="337"/>
      <c r="QSZ908" s="337"/>
      <c r="QTA908" s="337"/>
      <c r="QTB908" s="337"/>
      <c r="QTC908" s="337"/>
      <c r="QTD908" s="337"/>
      <c r="QTE908" s="337"/>
      <c r="QTF908" s="337"/>
      <c r="QTG908" s="337"/>
      <c r="QTH908" s="337"/>
      <c r="QTI908" s="337"/>
      <c r="QTJ908" s="337"/>
      <c r="QTK908" s="337"/>
      <c r="QTL908" s="337"/>
      <c r="QTM908" s="337"/>
      <c r="QTN908" s="337"/>
      <c r="QTO908" s="337"/>
      <c r="QTP908" s="337"/>
      <c r="QTQ908" s="337"/>
      <c r="QTR908" s="337"/>
      <c r="QTS908" s="337"/>
      <c r="QTT908" s="337"/>
      <c r="QTU908" s="337"/>
      <c r="QTV908" s="337"/>
      <c r="QTW908" s="337"/>
      <c r="QTX908" s="337"/>
      <c r="QTY908" s="337"/>
      <c r="QTZ908" s="337"/>
      <c r="QUA908" s="337"/>
      <c r="QUB908" s="337"/>
      <c r="QUC908" s="337"/>
      <c r="QUD908" s="337"/>
      <c r="QUE908" s="337"/>
      <c r="QUF908" s="337"/>
      <c r="QUG908" s="337"/>
      <c r="QUH908" s="337"/>
      <c r="QUI908" s="337"/>
      <c r="QUJ908" s="337"/>
      <c r="QUK908" s="337"/>
      <c r="QUL908" s="337"/>
      <c r="QUM908" s="337"/>
      <c r="QUN908" s="337"/>
      <c r="QUO908" s="337"/>
      <c r="QUP908" s="337"/>
      <c r="QUQ908" s="337"/>
      <c r="QUR908" s="337"/>
      <c r="QUS908" s="337"/>
      <c r="QUT908" s="337"/>
      <c r="QUU908" s="337"/>
      <c r="QUV908" s="337"/>
      <c r="QUW908" s="337"/>
      <c r="QUX908" s="337"/>
      <c r="QUY908" s="337"/>
      <c r="QUZ908" s="337"/>
      <c r="QVA908" s="337"/>
      <c r="QVB908" s="337"/>
      <c r="QVC908" s="337"/>
      <c r="QVD908" s="337"/>
      <c r="QVE908" s="337"/>
      <c r="QVF908" s="337"/>
      <c r="QVG908" s="337"/>
      <c r="QVH908" s="337"/>
      <c r="QVI908" s="337"/>
      <c r="QVJ908" s="337"/>
      <c r="QVK908" s="337"/>
      <c r="QVL908" s="337"/>
      <c r="QVM908" s="337"/>
      <c r="QVN908" s="337"/>
      <c r="QVO908" s="337"/>
      <c r="QVP908" s="337"/>
      <c r="QVQ908" s="337"/>
      <c r="QVR908" s="337"/>
      <c r="QVS908" s="337"/>
      <c r="QVT908" s="337"/>
      <c r="QVU908" s="337"/>
      <c r="QVV908" s="337"/>
      <c r="QVW908" s="337"/>
      <c r="QVX908" s="337"/>
      <c r="QVY908" s="337"/>
      <c r="QVZ908" s="337"/>
      <c r="QWA908" s="337"/>
      <c r="QWB908" s="337"/>
      <c r="QWC908" s="337"/>
      <c r="QWD908" s="337"/>
      <c r="QWE908" s="337"/>
      <c r="QWF908" s="337"/>
      <c r="QWG908" s="337"/>
      <c r="QWH908" s="337"/>
      <c r="QWI908" s="337"/>
      <c r="QWJ908" s="337"/>
      <c r="QWK908" s="337"/>
      <c r="QWL908" s="337"/>
      <c r="QWM908" s="337"/>
      <c r="QWN908" s="337"/>
      <c r="QWO908" s="337"/>
      <c r="QWP908" s="337"/>
      <c r="QWQ908" s="337"/>
      <c r="QWR908" s="337"/>
      <c r="QWS908" s="337"/>
      <c r="QWT908" s="337"/>
      <c r="QWU908" s="337"/>
      <c r="QWV908" s="337"/>
      <c r="QWW908" s="337"/>
      <c r="QWX908" s="337"/>
      <c r="QWY908" s="337"/>
      <c r="QWZ908" s="337"/>
      <c r="QXA908" s="337"/>
      <c r="QXB908" s="337"/>
      <c r="QXC908" s="337"/>
      <c r="QXD908" s="337"/>
      <c r="QXE908" s="337"/>
      <c r="QXF908" s="337"/>
      <c r="QXG908" s="337"/>
      <c r="QXH908" s="337"/>
      <c r="QXI908" s="337"/>
      <c r="QXJ908" s="337"/>
      <c r="QXK908" s="337"/>
      <c r="QXL908" s="337"/>
      <c r="QXM908" s="337"/>
      <c r="QXN908" s="337"/>
      <c r="QXO908" s="337"/>
      <c r="QXP908" s="337"/>
      <c r="QXQ908" s="337"/>
      <c r="QXR908" s="337"/>
      <c r="QXS908" s="337"/>
      <c r="QXT908" s="337"/>
      <c r="QXU908" s="337"/>
      <c r="QXV908" s="337"/>
      <c r="QXW908" s="337"/>
      <c r="QXX908" s="337"/>
      <c r="QXY908" s="337"/>
      <c r="QXZ908" s="337"/>
      <c r="QYA908" s="337"/>
      <c r="QYB908" s="337"/>
      <c r="QYC908" s="337"/>
      <c r="QYD908" s="337"/>
      <c r="QYE908" s="337"/>
      <c r="QYF908" s="337"/>
      <c r="QYG908" s="337"/>
      <c r="QYH908" s="337"/>
      <c r="QYI908" s="337"/>
      <c r="QYJ908" s="337"/>
      <c r="QYK908" s="337"/>
      <c r="QYL908" s="337"/>
      <c r="QYM908" s="337"/>
      <c r="QYN908" s="337"/>
      <c r="QYO908" s="337"/>
      <c r="QYP908" s="337"/>
      <c r="QYQ908" s="337"/>
      <c r="QYR908" s="337"/>
      <c r="QYS908" s="337"/>
      <c r="QYT908" s="337"/>
      <c r="QYU908" s="337"/>
      <c r="QYV908" s="337"/>
      <c r="QYW908" s="337"/>
      <c r="QYX908" s="337"/>
      <c r="QYY908" s="337"/>
      <c r="QYZ908" s="337"/>
      <c r="QZA908" s="337"/>
      <c r="QZB908" s="337"/>
      <c r="QZC908" s="337"/>
      <c r="QZD908" s="337"/>
      <c r="QZE908" s="337"/>
      <c r="QZF908" s="337"/>
      <c r="QZG908" s="337"/>
      <c r="QZH908" s="337"/>
      <c r="QZI908" s="337"/>
      <c r="QZJ908" s="337"/>
      <c r="QZK908" s="337"/>
      <c r="QZL908" s="337"/>
      <c r="QZM908" s="337"/>
      <c r="QZN908" s="337"/>
      <c r="QZO908" s="337"/>
      <c r="QZP908" s="337"/>
      <c r="QZQ908" s="337"/>
      <c r="QZR908" s="337"/>
      <c r="QZS908" s="337"/>
      <c r="QZT908" s="337"/>
      <c r="QZU908" s="337"/>
      <c r="QZV908" s="337"/>
      <c r="QZW908" s="337"/>
      <c r="QZX908" s="337"/>
      <c r="QZY908" s="337"/>
      <c r="QZZ908" s="337"/>
      <c r="RAA908" s="337"/>
      <c r="RAB908" s="337"/>
      <c r="RAC908" s="337"/>
      <c r="RAD908" s="337"/>
      <c r="RAE908" s="337"/>
      <c r="RAF908" s="337"/>
      <c r="RAG908" s="337"/>
      <c r="RAH908" s="337"/>
      <c r="RAI908" s="337"/>
      <c r="RAJ908" s="337"/>
      <c r="RAK908" s="337"/>
      <c r="RAL908" s="337"/>
      <c r="RAM908" s="337"/>
      <c r="RAN908" s="337"/>
      <c r="RAO908" s="337"/>
      <c r="RAP908" s="337"/>
      <c r="RAQ908" s="337"/>
      <c r="RAR908" s="337"/>
      <c r="RAS908" s="337"/>
      <c r="RAT908" s="337"/>
      <c r="RAU908" s="337"/>
      <c r="RAV908" s="337"/>
      <c r="RAW908" s="337"/>
      <c r="RAX908" s="337"/>
      <c r="RAY908" s="337"/>
      <c r="RAZ908" s="337"/>
      <c r="RBA908" s="337"/>
      <c r="RBB908" s="337"/>
      <c r="RBC908" s="337"/>
      <c r="RBD908" s="337"/>
      <c r="RBE908" s="337"/>
      <c r="RBF908" s="337"/>
      <c r="RBG908" s="337"/>
      <c r="RBH908" s="337"/>
      <c r="RBI908" s="337"/>
      <c r="RBJ908" s="337"/>
      <c r="RBK908" s="337"/>
      <c r="RBL908" s="337"/>
      <c r="RBM908" s="337"/>
      <c r="RBN908" s="337"/>
      <c r="RBO908" s="337"/>
      <c r="RBP908" s="337"/>
      <c r="RBQ908" s="337"/>
      <c r="RBR908" s="337"/>
      <c r="RBS908" s="337"/>
      <c r="RBT908" s="337"/>
      <c r="RBU908" s="337"/>
      <c r="RBV908" s="337"/>
      <c r="RBW908" s="337"/>
      <c r="RBX908" s="337"/>
      <c r="RBY908" s="337"/>
      <c r="RBZ908" s="337"/>
      <c r="RCA908" s="337"/>
      <c r="RCB908" s="337"/>
      <c r="RCC908" s="337"/>
      <c r="RCD908" s="337"/>
      <c r="RCE908" s="337"/>
      <c r="RCF908" s="337"/>
      <c r="RCG908" s="337"/>
      <c r="RCH908" s="337"/>
      <c r="RCI908" s="337"/>
      <c r="RCJ908" s="337"/>
      <c r="RCK908" s="337"/>
      <c r="RCL908" s="337"/>
      <c r="RCM908" s="337"/>
      <c r="RCN908" s="337"/>
      <c r="RCO908" s="337"/>
      <c r="RCP908" s="337"/>
      <c r="RCQ908" s="337"/>
      <c r="RCR908" s="337"/>
      <c r="RCS908" s="337"/>
      <c r="RCT908" s="337"/>
      <c r="RCU908" s="337"/>
      <c r="RCV908" s="337"/>
      <c r="RCW908" s="337"/>
      <c r="RCX908" s="337"/>
      <c r="RCY908" s="337"/>
      <c r="RCZ908" s="337"/>
      <c r="RDA908" s="337"/>
      <c r="RDB908" s="337"/>
      <c r="RDC908" s="337"/>
      <c r="RDD908" s="337"/>
      <c r="RDE908" s="337"/>
      <c r="RDF908" s="337"/>
      <c r="RDG908" s="337"/>
      <c r="RDH908" s="337"/>
      <c r="RDI908" s="337"/>
      <c r="RDJ908" s="337"/>
      <c r="RDK908" s="337"/>
      <c r="RDL908" s="337"/>
      <c r="RDM908" s="337"/>
      <c r="RDN908" s="337"/>
      <c r="RDO908" s="337"/>
      <c r="RDP908" s="337"/>
      <c r="RDQ908" s="337"/>
      <c r="RDR908" s="337"/>
      <c r="RDS908" s="337"/>
      <c r="RDT908" s="337"/>
      <c r="RDU908" s="337"/>
      <c r="RDV908" s="337"/>
      <c r="RDW908" s="337"/>
      <c r="RDX908" s="337"/>
      <c r="RDY908" s="337"/>
      <c r="RDZ908" s="337"/>
      <c r="REA908" s="337"/>
      <c r="REB908" s="337"/>
      <c r="REC908" s="337"/>
      <c r="RED908" s="337"/>
      <c r="REE908" s="337"/>
      <c r="REF908" s="337"/>
      <c r="REG908" s="337"/>
      <c r="REH908" s="337"/>
      <c r="REI908" s="337"/>
      <c r="REJ908" s="337"/>
      <c r="REK908" s="337"/>
      <c r="REL908" s="337"/>
      <c r="REM908" s="337"/>
      <c r="REN908" s="337"/>
      <c r="REO908" s="337"/>
      <c r="REP908" s="337"/>
      <c r="REQ908" s="337"/>
      <c r="RER908" s="337"/>
      <c r="RES908" s="337"/>
      <c r="RET908" s="337"/>
      <c r="REU908" s="337"/>
      <c r="REV908" s="337"/>
      <c r="REW908" s="337"/>
      <c r="REX908" s="337"/>
      <c r="REY908" s="337"/>
      <c r="REZ908" s="337"/>
      <c r="RFA908" s="337"/>
      <c r="RFB908" s="337"/>
      <c r="RFC908" s="337"/>
      <c r="RFD908" s="337"/>
      <c r="RFE908" s="337"/>
      <c r="RFF908" s="337"/>
      <c r="RFG908" s="337"/>
      <c r="RFH908" s="337"/>
      <c r="RFI908" s="337"/>
      <c r="RFJ908" s="337"/>
      <c r="RFK908" s="337"/>
      <c r="RFL908" s="337"/>
      <c r="RFM908" s="337"/>
      <c r="RFN908" s="337"/>
      <c r="RFO908" s="337"/>
      <c r="RFP908" s="337"/>
      <c r="RFQ908" s="337"/>
      <c r="RFR908" s="337"/>
      <c r="RFS908" s="337"/>
      <c r="RFT908" s="337"/>
      <c r="RFU908" s="337"/>
      <c r="RFV908" s="337"/>
      <c r="RFW908" s="337"/>
      <c r="RFX908" s="337"/>
      <c r="RFY908" s="337"/>
      <c r="RFZ908" s="337"/>
      <c r="RGA908" s="337"/>
      <c r="RGB908" s="337"/>
      <c r="RGC908" s="337"/>
      <c r="RGD908" s="337"/>
      <c r="RGE908" s="337"/>
      <c r="RGF908" s="337"/>
      <c r="RGG908" s="337"/>
      <c r="RGH908" s="337"/>
      <c r="RGI908" s="337"/>
      <c r="RGJ908" s="337"/>
      <c r="RGK908" s="337"/>
      <c r="RGL908" s="337"/>
      <c r="RGM908" s="337"/>
      <c r="RGN908" s="337"/>
      <c r="RGO908" s="337"/>
      <c r="RGP908" s="337"/>
      <c r="RGQ908" s="337"/>
      <c r="RGR908" s="337"/>
      <c r="RGS908" s="337"/>
      <c r="RGT908" s="337"/>
      <c r="RGU908" s="337"/>
      <c r="RGV908" s="337"/>
      <c r="RGW908" s="337"/>
      <c r="RGX908" s="337"/>
      <c r="RGY908" s="337"/>
      <c r="RGZ908" s="337"/>
      <c r="RHA908" s="337"/>
      <c r="RHB908" s="337"/>
      <c r="RHC908" s="337"/>
      <c r="RHD908" s="337"/>
      <c r="RHE908" s="337"/>
      <c r="RHF908" s="337"/>
      <c r="RHG908" s="337"/>
      <c r="RHH908" s="337"/>
      <c r="RHI908" s="337"/>
      <c r="RHJ908" s="337"/>
      <c r="RHK908" s="337"/>
      <c r="RHL908" s="337"/>
      <c r="RHM908" s="337"/>
      <c r="RHN908" s="337"/>
      <c r="RHO908" s="337"/>
      <c r="RHP908" s="337"/>
      <c r="RHQ908" s="337"/>
      <c r="RHR908" s="337"/>
      <c r="RHS908" s="337"/>
      <c r="RHT908" s="337"/>
      <c r="RHU908" s="337"/>
      <c r="RHV908" s="337"/>
      <c r="RHW908" s="337"/>
      <c r="RHX908" s="337"/>
      <c r="RHY908" s="337"/>
      <c r="RHZ908" s="337"/>
      <c r="RIA908" s="337"/>
      <c r="RIB908" s="337"/>
      <c r="RIC908" s="337"/>
      <c r="RID908" s="337"/>
      <c r="RIE908" s="337"/>
      <c r="RIF908" s="337"/>
      <c r="RIG908" s="337"/>
      <c r="RIH908" s="337"/>
      <c r="RII908" s="337"/>
      <c r="RIJ908" s="337"/>
      <c r="RIK908" s="337"/>
      <c r="RIL908" s="337"/>
      <c r="RIM908" s="337"/>
      <c r="RIN908" s="337"/>
      <c r="RIO908" s="337"/>
      <c r="RIP908" s="337"/>
      <c r="RIQ908" s="337"/>
      <c r="RIR908" s="337"/>
      <c r="RIS908" s="337"/>
      <c r="RIT908" s="337"/>
      <c r="RIU908" s="337"/>
      <c r="RIV908" s="337"/>
      <c r="RIW908" s="337"/>
      <c r="RIX908" s="337"/>
      <c r="RIY908" s="337"/>
      <c r="RIZ908" s="337"/>
      <c r="RJA908" s="337"/>
      <c r="RJB908" s="337"/>
      <c r="RJC908" s="337"/>
      <c r="RJD908" s="337"/>
      <c r="RJE908" s="337"/>
      <c r="RJF908" s="337"/>
      <c r="RJG908" s="337"/>
      <c r="RJH908" s="337"/>
      <c r="RJI908" s="337"/>
      <c r="RJJ908" s="337"/>
      <c r="RJK908" s="337"/>
      <c r="RJL908" s="337"/>
      <c r="RJM908" s="337"/>
      <c r="RJN908" s="337"/>
      <c r="RJO908" s="337"/>
      <c r="RJP908" s="337"/>
      <c r="RJQ908" s="337"/>
      <c r="RJR908" s="337"/>
      <c r="RJS908" s="337"/>
      <c r="RJT908" s="337"/>
      <c r="RJU908" s="337"/>
      <c r="RJV908" s="337"/>
      <c r="RJW908" s="337"/>
      <c r="RJX908" s="337"/>
      <c r="RJY908" s="337"/>
      <c r="RJZ908" s="337"/>
      <c r="RKA908" s="337"/>
      <c r="RKB908" s="337"/>
      <c r="RKC908" s="337"/>
      <c r="RKD908" s="337"/>
      <c r="RKE908" s="337"/>
      <c r="RKF908" s="337"/>
      <c r="RKG908" s="337"/>
      <c r="RKH908" s="337"/>
      <c r="RKI908" s="337"/>
      <c r="RKJ908" s="337"/>
      <c r="RKK908" s="337"/>
      <c r="RKL908" s="337"/>
      <c r="RKM908" s="337"/>
      <c r="RKN908" s="337"/>
      <c r="RKO908" s="337"/>
      <c r="RKP908" s="337"/>
      <c r="RKQ908" s="337"/>
      <c r="RKR908" s="337"/>
      <c r="RKS908" s="337"/>
      <c r="RKT908" s="337"/>
      <c r="RKU908" s="337"/>
      <c r="RKV908" s="337"/>
      <c r="RKW908" s="337"/>
      <c r="RKX908" s="337"/>
      <c r="RKY908" s="337"/>
      <c r="RKZ908" s="337"/>
      <c r="RLA908" s="337"/>
      <c r="RLB908" s="337"/>
      <c r="RLC908" s="337"/>
      <c r="RLD908" s="337"/>
      <c r="RLE908" s="337"/>
      <c r="RLF908" s="337"/>
      <c r="RLG908" s="337"/>
      <c r="RLH908" s="337"/>
      <c r="RLI908" s="337"/>
      <c r="RLJ908" s="337"/>
      <c r="RLK908" s="337"/>
      <c r="RLL908" s="337"/>
      <c r="RLM908" s="337"/>
      <c r="RLN908" s="337"/>
      <c r="RLO908" s="337"/>
      <c r="RLP908" s="337"/>
      <c r="RLQ908" s="337"/>
      <c r="RLR908" s="337"/>
      <c r="RLS908" s="337"/>
      <c r="RLT908" s="337"/>
      <c r="RLU908" s="337"/>
      <c r="RLV908" s="337"/>
      <c r="RLW908" s="337"/>
      <c r="RLX908" s="337"/>
      <c r="RLY908" s="337"/>
      <c r="RLZ908" s="337"/>
      <c r="RMA908" s="337"/>
      <c r="RMB908" s="337"/>
      <c r="RMC908" s="337"/>
      <c r="RMD908" s="337"/>
      <c r="RME908" s="337"/>
      <c r="RMF908" s="337"/>
      <c r="RMG908" s="337"/>
      <c r="RMH908" s="337"/>
      <c r="RMI908" s="337"/>
      <c r="RMJ908" s="337"/>
      <c r="RMK908" s="337"/>
      <c r="RML908" s="337"/>
      <c r="RMM908" s="337"/>
      <c r="RMN908" s="337"/>
      <c r="RMO908" s="337"/>
      <c r="RMP908" s="337"/>
      <c r="RMQ908" s="337"/>
      <c r="RMR908" s="337"/>
      <c r="RMS908" s="337"/>
      <c r="RMT908" s="337"/>
      <c r="RMU908" s="337"/>
      <c r="RMV908" s="337"/>
      <c r="RMW908" s="337"/>
      <c r="RMX908" s="337"/>
      <c r="RMY908" s="337"/>
      <c r="RMZ908" s="337"/>
      <c r="RNA908" s="337"/>
      <c r="RNB908" s="337"/>
      <c r="RNC908" s="337"/>
      <c r="RND908" s="337"/>
      <c r="RNE908" s="337"/>
      <c r="RNF908" s="337"/>
      <c r="RNG908" s="337"/>
      <c r="RNH908" s="337"/>
      <c r="RNI908" s="337"/>
      <c r="RNJ908" s="337"/>
      <c r="RNK908" s="337"/>
      <c r="RNL908" s="337"/>
      <c r="RNM908" s="337"/>
      <c r="RNN908" s="337"/>
      <c r="RNO908" s="337"/>
      <c r="RNP908" s="337"/>
      <c r="RNQ908" s="337"/>
      <c r="RNR908" s="337"/>
      <c r="RNS908" s="337"/>
      <c r="RNT908" s="337"/>
      <c r="RNU908" s="337"/>
      <c r="RNV908" s="337"/>
      <c r="RNW908" s="337"/>
      <c r="RNX908" s="337"/>
      <c r="RNY908" s="337"/>
      <c r="RNZ908" s="337"/>
      <c r="ROA908" s="337"/>
      <c r="ROB908" s="337"/>
      <c r="ROC908" s="337"/>
      <c r="ROD908" s="337"/>
      <c r="ROE908" s="337"/>
      <c r="ROF908" s="337"/>
      <c r="ROG908" s="337"/>
      <c r="ROH908" s="337"/>
      <c r="ROI908" s="337"/>
      <c r="ROJ908" s="337"/>
      <c r="ROK908" s="337"/>
      <c r="ROL908" s="337"/>
      <c r="ROM908" s="337"/>
      <c r="RON908" s="337"/>
      <c r="ROO908" s="337"/>
      <c r="ROP908" s="337"/>
      <c r="ROQ908" s="337"/>
      <c r="ROR908" s="337"/>
      <c r="ROS908" s="337"/>
      <c r="ROT908" s="337"/>
      <c r="ROU908" s="337"/>
      <c r="ROV908" s="337"/>
      <c r="ROW908" s="337"/>
      <c r="ROX908" s="337"/>
      <c r="ROY908" s="337"/>
      <c r="ROZ908" s="337"/>
      <c r="RPA908" s="337"/>
      <c r="RPB908" s="337"/>
      <c r="RPC908" s="337"/>
      <c r="RPD908" s="337"/>
      <c r="RPE908" s="337"/>
      <c r="RPF908" s="337"/>
      <c r="RPG908" s="337"/>
      <c r="RPH908" s="337"/>
      <c r="RPI908" s="337"/>
      <c r="RPJ908" s="337"/>
      <c r="RPK908" s="337"/>
      <c r="RPL908" s="337"/>
      <c r="RPM908" s="337"/>
      <c r="RPN908" s="337"/>
      <c r="RPO908" s="337"/>
      <c r="RPP908" s="337"/>
      <c r="RPQ908" s="337"/>
      <c r="RPR908" s="337"/>
      <c r="RPS908" s="337"/>
      <c r="RPT908" s="337"/>
      <c r="RPU908" s="337"/>
      <c r="RPV908" s="337"/>
      <c r="RPW908" s="337"/>
      <c r="RPX908" s="337"/>
      <c r="RPY908" s="337"/>
      <c r="RPZ908" s="337"/>
      <c r="RQA908" s="337"/>
      <c r="RQB908" s="337"/>
      <c r="RQC908" s="337"/>
      <c r="RQD908" s="337"/>
      <c r="RQE908" s="337"/>
      <c r="RQF908" s="337"/>
      <c r="RQG908" s="337"/>
      <c r="RQH908" s="337"/>
      <c r="RQI908" s="337"/>
      <c r="RQJ908" s="337"/>
      <c r="RQK908" s="337"/>
      <c r="RQL908" s="337"/>
      <c r="RQM908" s="337"/>
      <c r="RQN908" s="337"/>
      <c r="RQO908" s="337"/>
      <c r="RQP908" s="337"/>
      <c r="RQQ908" s="337"/>
      <c r="RQR908" s="337"/>
      <c r="RQS908" s="337"/>
      <c r="RQT908" s="337"/>
      <c r="RQU908" s="337"/>
      <c r="RQV908" s="337"/>
      <c r="RQW908" s="337"/>
      <c r="RQX908" s="337"/>
      <c r="RQY908" s="337"/>
      <c r="RQZ908" s="337"/>
      <c r="RRA908" s="337"/>
      <c r="RRB908" s="337"/>
      <c r="RRC908" s="337"/>
      <c r="RRD908" s="337"/>
      <c r="RRE908" s="337"/>
      <c r="RRF908" s="337"/>
      <c r="RRG908" s="337"/>
      <c r="RRH908" s="337"/>
      <c r="RRI908" s="337"/>
      <c r="RRJ908" s="337"/>
      <c r="RRK908" s="337"/>
      <c r="RRL908" s="337"/>
      <c r="RRM908" s="337"/>
      <c r="RRN908" s="337"/>
      <c r="RRO908" s="337"/>
      <c r="RRP908" s="337"/>
      <c r="RRQ908" s="337"/>
      <c r="RRR908" s="337"/>
      <c r="RRS908" s="337"/>
      <c r="RRT908" s="337"/>
      <c r="RRU908" s="337"/>
      <c r="RRV908" s="337"/>
      <c r="RRW908" s="337"/>
      <c r="RRX908" s="337"/>
      <c r="RRY908" s="337"/>
      <c r="RRZ908" s="337"/>
      <c r="RSA908" s="337"/>
      <c r="RSB908" s="337"/>
      <c r="RSC908" s="337"/>
      <c r="RSD908" s="337"/>
      <c r="RSE908" s="337"/>
      <c r="RSF908" s="337"/>
      <c r="RSG908" s="337"/>
      <c r="RSH908" s="337"/>
      <c r="RSI908" s="337"/>
      <c r="RSJ908" s="337"/>
      <c r="RSK908" s="337"/>
      <c r="RSL908" s="337"/>
      <c r="RSM908" s="337"/>
      <c r="RSN908" s="337"/>
      <c r="RSO908" s="337"/>
      <c r="RSP908" s="337"/>
      <c r="RSQ908" s="337"/>
      <c r="RSR908" s="337"/>
      <c r="RSS908" s="337"/>
      <c r="RST908" s="337"/>
      <c r="RSU908" s="337"/>
      <c r="RSV908" s="337"/>
      <c r="RSW908" s="337"/>
      <c r="RSX908" s="337"/>
      <c r="RSY908" s="337"/>
      <c r="RSZ908" s="337"/>
      <c r="RTA908" s="337"/>
      <c r="RTB908" s="337"/>
      <c r="RTC908" s="337"/>
      <c r="RTD908" s="337"/>
      <c r="RTE908" s="337"/>
      <c r="RTF908" s="337"/>
      <c r="RTG908" s="337"/>
      <c r="RTH908" s="337"/>
      <c r="RTI908" s="337"/>
      <c r="RTJ908" s="337"/>
      <c r="RTK908" s="337"/>
      <c r="RTL908" s="337"/>
      <c r="RTM908" s="337"/>
      <c r="RTN908" s="337"/>
      <c r="RTO908" s="337"/>
      <c r="RTP908" s="337"/>
      <c r="RTQ908" s="337"/>
      <c r="RTR908" s="337"/>
      <c r="RTS908" s="337"/>
      <c r="RTT908" s="337"/>
      <c r="RTU908" s="337"/>
      <c r="RTV908" s="337"/>
      <c r="RTW908" s="337"/>
      <c r="RTX908" s="337"/>
      <c r="RTY908" s="337"/>
      <c r="RTZ908" s="337"/>
      <c r="RUA908" s="337"/>
      <c r="RUB908" s="337"/>
      <c r="RUC908" s="337"/>
      <c r="RUD908" s="337"/>
      <c r="RUE908" s="337"/>
      <c r="RUF908" s="337"/>
      <c r="RUG908" s="337"/>
      <c r="RUH908" s="337"/>
      <c r="RUI908" s="337"/>
      <c r="RUJ908" s="337"/>
      <c r="RUK908" s="337"/>
      <c r="RUL908" s="337"/>
      <c r="RUM908" s="337"/>
      <c r="RUN908" s="337"/>
      <c r="RUO908" s="337"/>
      <c r="RUP908" s="337"/>
      <c r="RUQ908" s="337"/>
      <c r="RUR908" s="337"/>
      <c r="RUS908" s="337"/>
      <c r="RUT908" s="337"/>
      <c r="RUU908" s="337"/>
      <c r="RUV908" s="337"/>
      <c r="RUW908" s="337"/>
      <c r="RUX908" s="337"/>
      <c r="RUY908" s="337"/>
      <c r="RUZ908" s="337"/>
      <c r="RVA908" s="337"/>
      <c r="RVB908" s="337"/>
      <c r="RVC908" s="337"/>
      <c r="RVD908" s="337"/>
      <c r="RVE908" s="337"/>
      <c r="RVF908" s="337"/>
      <c r="RVG908" s="337"/>
      <c r="RVH908" s="337"/>
      <c r="RVI908" s="337"/>
      <c r="RVJ908" s="337"/>
      <c r="RVK908" s="337"/>
      <c r="RVL908" s="337"/>
      <c r="RVM908" s="337"/>
      <c r="RVN908" s="337"/>
      <c r="RVO908" s="337"/>
      <c r="RVP908" s="337"/>
      <c r="RVQ908" s="337"/>
      <c r="RVR908" s="337"/>
      <c r="RVS908" s="337"/>
      <c r="RVT908" s="337"/>
      <c r="RVU908" s="337"/>
      <c r="RVV908" s="337"/>
      <c r="RVW908" s="337"/>
      <c r="RVX908" s="337"/>
      <c r="RVY908" s="337"/>
      <c r="RVZ908" s="337"/>
      <c r="RWA908" s="337"/>
      <c r="RWB908" s="337"/>
      <c r="RWC908" s="337"/>
      <c r="RWD908" s="337"/>
      <c r="RWE908" s="337"/>
      <c r="RWF908" s="337"/>
      <c r="RWG908" s="337"/>
      <c r="RWH908" s="337"/>
      <c r="RWI908" s="337"/>
      <c r="RWJ908" s="337"/>
      <c r="RWK908" s="337"/>
      <c r="RWL908" s="337"/>
      <c r="RWM908" s="337"/>
      <c r="RWN908" s="337"/>
      <c r="RWO908" s="337"/>
      <c r="RWP908" s="337"/>
      <c r="RWQ908" s="337"/>
      <c r="RWR908" s="337"/>
      <c r="RWS908" s="337"/>
      <c r="RWT908" s="337"/>
      <c r="RWU908" s="337"/>
      <c r="RWV908" s="337"/>
      <c r="RWW908" s="337"/>
      <c r="RWX908" s="337"/>
      <c r="RWY908" s="337"/>
      <c r="RWZ908" s="337"/>
      <c r="RXA908" s="337"/>
      <c r="RXB908" s="337"/>
      <c r="RXC908" s="337"/>
      <c r="RXD908" s="337"/>
      <c r="RXE908" s="337"/>
      <c r="RXF908" s="337"/>
      <c r="RXG908" s="337"/>
      <c r="RXH908" s="337"/>
      <c r="RXI908" s="337"/>
      <c r="RXJ908" s="337"/>
      <c r="RXK908" s="337"/>
      <c r="RXL908" s="337"/>
      <c r="RXM908" s="337"/>
      <c r="RXN908" s="337"/>
      <c r="RXO908" s="337"/>
      <c r="RXP908" s="337"/>
      <c r="RXQ908" s="337"/>
      <c r="RXR908" s="337"/>
      <c r="RXS908" s="337"/>
      <c r="RXT908" s="337"/>
      <c r="RXU908" s="337"/>
      <c r="RXV908" s="337"/>
      <c r="RXW908" s="337"/>
      <c r="RXX908" s="337"/>
      <c r="RXY908" s="337"/>
      <c r="RXZ908" s="337"/>
      <c r="RYA908" s="337"/>
      <c r="RYB908" s="337"/>
      <c r="RYC908" s="337"/>
      <c r="RYD908" s="337"/>
      <c r="RYE908" s="337"/>
      <c r="RYF908" s="337"/>
      <c r="RYG908" s="337"/>
      <c r="RYH908" s="337"/>
      <c r="RYI908" s="337"/>
      <c r="RYJ908" s="337"/>
      <c r="RYK908" s="337"/>
      <c r="RYL908" s="337"/>
      <c r="RYM908" s="337"/>
      <c r="RYN908" s="337"/>
      <c r="RYO908" s="337"/>
      <c r="RYP908" s="337"/>
      <c r="RYQ908" s="337"/>
      <c r="RYR908" s="337"/>
      <c r="RYS908" s="337"/>
      <c r="RYT908" s="337"/>
      <c r="RYU908" s="337"/>
      <c r="RYV908" s="337"/>
      <c r="RYW908" s="337"/>
      <c r="RYX908" s="337"/>
      <c r="RYY908" s="337"/>
      <c r="RYZ908" s="337"/>
      <c r="RZA908" s="337"/>
      <c r="RZB908" s="337"/>
      <c r="RZC908" s="337"/>
      <c r="RZD908" s="337"/>
      <c r="RZE908" s="337"/>
      <c r="RZF908" s="337"/>
      <c r="RZG908" s="337"/>
      <c r="RZH908" s="337"/>
      <c r="RZI908" s="337"/>
      <c r="RZJ908" s="337"/>
      <c r="RZK908" s="337"/>
      <c r="RZL908" s="337"/>
      <c r="RZM908" s="337"/>
      <c r="RZN908" s="337"/>
      <c r="RZO908" s="337"/>
      <c r="RZP908" s="337"/>
      <c r="RZQ908" s="337"/>
      <c r="RZR908" s="337"/>
      <c r="RZS908" s="337"/>
      <c r="RZT908" s="337"/>
      <c r="RZU908" s="337"/>
      <c r="RZV908" s="337"/>
      <c r="RZW908" s="337"/>
      <c r="RZX908" s="337"/>
      <c r="RZY908" s="337"/>
      <c r="RZZ908" s="337"/>
      <c r="SAA908" s="337"/>
      <c r="SAB908" s="337"/>
      <c r="SAC908" s="337"/>
      <c r="SAD908" s="337"/>
      <c r="SAE908" s="337"/>
      <c r="SAF908" s="337"/>
      <c r="SAG908" s="337"/>
      <c r="SAH908" s="337"/>
      <c r="SAI908" s="337"/>
      <c r="SAJ908" s="337"/>
      <c r="SAK908" s="337"/>
      <c r="SAL908" s="337"/>
      <c r="SAM908" s="337"/>
      <c r="SAN908" s="337"/>
      <c r="SAO908" s="337"/>
      <c r="SAP908" s="337"/>
      <c r="SAQ908" s="337"/>
      <c r="SAR908" s="337"/>
      <c r="SAS908" s="337"/>
      <c r="SAT908" s="337"/>
      <c r="SAU908" s="337"/>
      <c r="SAV908" s="337"/>
      <c r="SAW908" s="337"/>
      <c r="SAX908" s="337"/>
      <c r="SAY908" s="337"/>
      <c r="SAZ908" s="337"/>
      <c r="SBA908" s="337"/>
      <c r="SBB908" s="337"/>
      <c r="SBC908" s="337"/>
      <c r="SBD908" s="337"/>
      <c r="SBE908" s="337"/>
      <c r="SBF908" s="337"/>
      <c r="SBG908" s="337"/>
      <c r="SBH908" s="337"/>
      <c r="SBI908" s="337"/>
      <c r="SBJ908" s="337"/>
      <c r="SBK908" s="337"/>
      <c r="SBL908" s="337"/>
      <c r="SBM908" s="337"/>
      <c r="SBN908" s="337"/>
      <c r="SBO908" s="337"/>
      <c r="SBP908" s="337"/>
      <c r="SBQ908" s="337"/>
      <c r="SBR908" s="337"/>
      <c r="SBS908" s="337"/>
      <c r="SBT908" s="337"/>
      <c r="SBU908" s="337"/>
      <c r="SBV908" s="337"/>
      <c r="SBW908" s="337"/>
      <c r="SBX908" s="337"/>
      <c r="SBY908" s="337"/>
      <c r="SBZ908" s="337"/>
      <c r="SCA908" s="337"/>
      <c r="SCB908" s="337"/>
      <c r="SCC908" s="337"/>
      <c r="SCD908" s="337"/>
      <c r="SCE908" s="337"/>
      <c r="SCF908" s="337"/>
      <c r="SCG908" s="337"/>
      <c r="SCH908" s="337"/>
      <c r="SCI908" s="337"/>
      <c r="SCJ908" s="337"/>
      <c r="SCK908" s="337"/>
      <c r="SCL908" s="337"/>
      <c r="SCM908" s="337"/>
      <c r="SCN908" s="337"/>
      <c r="SCO908" s="337"/>
      <c r="SCP908" s="337"/>
      <c r="SCQ908" s="337"/>
      <c r="SCR908" s="337"/>
      <c r="SCS908" s="337"/>
      <c r="SCT908" s="337"/>
      <c r="SCU908" s="337"/>
      <c r="SCV908" s="337"/>
      <c r="SCW908" s="337"/>
      <c r="SCX908" s="337"/>
      <c r="SCY908" s="337"/>
      <c r="SCZ908" s="337"/>
      <c r="SDA908" s="337"/>
      <c r="SDB908" s="337"/>
      <c r="SDC908" s="337"/>
      <c r="SDD908" s="337"/>
      <c r="SDE908" s="337"/>
      <c r="SDF908" s="337"/>
      <c r="SDG908" s="337"/>
      <c r="SDH908" s="337"/>
      <c r="SDI908" s="337"/>
      <c r="SDJ908" s="337"/>
      <c r="SDK908" s="337"/>
      <c r="SDL908" s="337"/>
      <c r="SDM908" s="337"/>
      <c r="SDN908" s="337"/>
      <c r="SDO908" s="337"/>
      <c r="SDP908" s="337"/>
      <c r="SDQ908" s="337"/>
      <c r="SDR908" s="337"/>
      <c r="SDS908" s="337"/>
      <c r="SDT908" s="337"/>
      <c r="SDU908" s="337"/>
      <c r="SDV908" s="337"/>
      <c r="SDW908" s="337"/>
      <c r="SDX908" s="337"/>
      <c r="SDY908" s="337"/>
      <c r="SDZ908" s="337"/>
      <c r="SEA908" s="337"/>
      <c r="SEB908" s="337"/>
      <c r="SEC908" s="337"/>
      <c r="SED908" s="337"/>
      <c r="SEE908" s="337"/>
      <c r="SEF908" s="337"/>
      <c r="SEG908" s="337"/>
      <c r="SEH908" s="337"/>
      <c r="SEI908" s="337"/>
      <c r="SEJ908" s="337"/>
      <c r="SEK908" s="337"/>
      <c r="SEL908" s="337"/>
      <c r="SEM908" s="337"/>
      <c r="SEN908" s="337"/>
      <c r="SEO908" s="337"/>
      <c r="SEP908" s="337"/>
      <c r="SEQ908" s="337"/>
      <c r="SER908" s="337"/>
      <c r="SES908" s="337"/>
      <c r="SET908" s="337"/>
      <c r="SEU908" s="337"/>
      <c r="SEV908" s="337"/>
      <c r="SEW908" s="337"/>
      <c r="SEX908" s="337"/>
      <c r="SEY908" s="337"/>
      <c r="SEZ908" s="337"/>
      <c r="SFA908" s="337"/>
      <c r="SFB908" s="337"/>
      <c r="SFC908" s="337"/>
      <c r="SFD908" s="337"/>
      <c r="SFE908" s="337"/>
      <c r="SFF908" s="337"/>
      <c r="SFG908" s="337"/>
      <c r="SFH908" s="337"/>
      <c r="SFI908" s="337"/>
      <c r="SFJ908" s="337"/>
      <c r="SFK908" s="337"/>
      <c r="SFL908" s="337"/>
      <c r="SFM908" s="337"/>
      <c r="SFN908" s="337"/>
      <c r="SFO908" s="337"/>
      <c r="SFP908" s="337"/>
      <c r="SFQ908" s="337"/>
      <c r="SFR908" s="337"/>
      <c r="SFS908" s="337"/>
      <c r="SFT908" s="337"/>
      <c r="SFU908" s="337"/>
      <c r="SFV908" s="337"/>
      <c r="SFW908" s="337"/>
      <c r="SFX908" s="337"/>
      <c r="SFY908" s="337"/>
      <c r="SFZ908" s="337"/>
      <c r="SGA908" s="337"/>
      <c r="SGB908" s="337"/>
      <c r="SGC908" s="337"/>
      <c r="SGD908" s="337"/>
      <c r="SGE908" s="337"/>
      <c r="SGF908" s="337"/>
      <c r="SGG908" s="337"/>
      <c r="SGH908" s="337"/>
      <c r="SGI908" s="337"/>
      <c r="SGJ908" s="337"/>
      <c r="SGK908" s="337"/>
      <c r="SGL908" s="337"/>
      <c r="SGM908" s="337"/>
      <c r="SGN908" s="337"/>
      <c r="SGO908" s="337"/>
      <c r="SGP908" s="337"/>
      <c r="SGQ908" s="337"/>
      <c r="SGR908" s="337"/>
      <c r="SGS908" s="337"/>
      <c r="SGT908" s="337"/>
      <c r="SGU908" s="337"/>
      <c r="SGV908" s="337"/>
      <c r="SGW908" s="337"/>
      <c r="SGX908" s="337"/>
      <c r="SGY908" s="337"/>
      <c r="SGZ908" s="337"/>
      <c r="SHA908" s="337"/>
      <c r="SHB908" s="337"/>
      <c r="SHC908" s="337"/>
      <c r="SHD908" s="337"/>
      <c r="SHE908" s="337"/>
      <c r="SHF908" s="337"/>
      <c r="SHG908" s="337"/>
      <c r="SHH908" s="337"/>
      <c r="SHI908" s="337"/>
      <c r="SHJ908" s="337"/>
      <c r="SHK908" s="337"/>
      <c r="SHL908" s="337"/>
      <c r="SHM908" s="337"/>
      <c r="SHN908" s="337"/>
      <c r="SHO908" s="337"/>
      <c r="SHP908" s="337"/>
      <c r="SHQ908" s="337"/>
      <c r="SHR908" s="337"/>
      <c r="SHS908" s="337"/>
      <c r="SHT908" s="337"/>
      <c r="SHU908" s="337"/>
      <c r="SHV908" s="337"/>
      <c r="SHW908" s="337"/>
      <c r="SHX908" s="337"/>
      <c r="SHY908" s="337"/>
      <c r="SHZ908" s="337"/>
      <c r="SIA908" s="337"/>
      <c r="SIB908" s="337"/>
      <c r="SIC908" s="337"/>
      <c r="SID908" s="337"/>
      <c r="SIE908" s="337"/>
      <c r="SIF908" s="337"/>
      <c r="SIG908" s="337"/>
      <c r="SIH908" s="337"/>
      <c r="SII908" s="337"/>
      <c r="SIJ908" s="337"/>
      <c r="SIK908" s="337"/>
      <c r="SIL908" s="337"/>
      <c r="SIM908" s="337"/>
      <c r="SIN908" s="337"/>
      <c r="SIO908" s="337"/>
      <c r="SIP908" s="337"/>
      <c r="SIQ908" s="337"/>
      <c r="SIR908" s="337"/>
      <c r="SIS908" s="337"/>
      <c r="SIT908" s="337"/>
      <c r="SIU908" s="337"/>
      <c r="SIV908" s="337"/>
      <c r="SIW908" s="337"/>
      <c r="SIX908" s="337"/>
      <c r="SIY908" s="337"/>
      <c r="SIZ908" s="337"/>
      <c r="SJA908" s="337"/>
      <c r="SJB908" s="337"/>
      <c r="SJC908" s="337"/>
      <c r="SJD908" s="337"/>
      <c r="SJE908" s="337"/>
      <c r="SJF908" s="337"/>
      <c r="SJG908" s="337"/>
      <c r="SJH908" s="337"/>
      <c r="SJI908" s="337"/>
      <c r="SJJ908" s="337"/>
      <c r="SJK908" s="337"/>
      <c r="SJL908" s="337"/>
      <c r="SJM908" s="337"/>
      <c r="SJN908" s="337"/>
      <c r="SJO908" s="337"/>
      <c r="SJP908" s="337"/>
      <c r="SJQ908" s="337"/>
      <c r="SJR908" s="337"/>
      <c r="SJS908" s="337"/>
      <c r="SJT908" s="337"/>
      <c r="SJU908" s="337"/>
      <c r="SJV908" s="337"/>
      <c r="SJW908" s="337"/>
      <c r="SJX908" s="337"/>
      <c r="SJY908" s="337"/>
      <c r="SJZ908" s="337"/>
      <c r="SKA908" s="337"/>
      <c r="SKB908" s="337"/>
      <c r="SKC908" s="337"/>
      <c r="SKD908" s="337"/>
      <c r="SKE908" s="337"/>
      <c r="SKF908" s="337"/>
      <c r="SKG908" s="337"/>
      <c r="SKH908" s="337"/>
      <c r="SKI908" s="337"/>
      <c r="SKJ908" s="337"/>
      <c r="SKK908" s="337"/>
      <c r="SKL908" s="337"/>
      <c r="SKM908" s="337"/>
      <c r="SKN908" s="337"/>
      <c r="SKO908" s="337"/>
      <c r="SKP908" s="337"/>
      <c r="SKQ908" s="337"/>
      <c r="SKR908" s="337"/>
      <c r="SKS908" s="337"/>
      <c r="SKT908" s="337"/>
      <c r="SKU908" s="337"/>
      <c r="SKV908" s="337"/>
      <c r="SKW908" s="337"/>
      <c r="SKX908" s="337"/>
      <c r="SKY908" s="337"/>
      <c r="SKZ908" s="337"/>
      <c r="SLA908" s="337"/>
      <c r="SLB908" s="337"/>
      <c r="SLC908" s="337"/>
      <c r="SLD908" s="337"/>
      <c r="SLE908" s="337"/>
      <c r="SLF908" s="337"/>
      <c r="SLG908" s="337"/>
      <c r="SLH908" s="337"/>
      <c r="SLI908" s="337"/>
      <c r="SLJ908" s="337"/>
      <c r="SLK908" s="337"/>
      <c r="SLL908" s="337"/>
      <c r="SLM908" s="337"/>
      <c r="SLN908" s="337"/>
      <c r="SLO908" s="337"/>
      <c r="SLP908" s="337"/>
      <c r="SLQ908" s="337"/>
      <c r="SLR908" s="337"/>
      <c r="SLS908" s="337"/>
      <c r="SLT908" s="337"/>
      <c r="SLU908" s="337"/>
      <c r="SLV908" s="337"/>
      <c r="SLW908" s="337"/>
      <c r="SLX908" s="337"/>
      <c r="SLY908" s="337"/>
      <c r="SLZ908" s="337"/>
      <c r="SMA908" s="337"/>
      <c r="SMB908" s="337"/>
      <c r="SMC908" s="337"/>
      <c r="SMD908" s="337"/>
      <c r="SME908" s="337"/>
      <c r="SMF908" s="337"/>
      <c r="SMG908" s="337"/>
      <c r="SMH908" s="337"/>
      <c r="SMI908" s="337"/>
      <c r="SMJ908" s="337"/>
      <c r="SMK908" s="337"/>
      <c r="SML908" s="337"/>
      <c r="SMM908" s="337"/>
      <c r="SMN908" s="337"/>
      <c r="SMO908" s="337"/>
      <c r="SMP908" s="337"/>
      <c r="SMQ908" s="337"/>
      <c r="SMR908" s="337"/>
      <c r="SMS908" s="337"/>
      <c r="SMT908" s="337"/>
      <c r="SMU908" s="337"/>
      <c r="SMV908" s="337"/>
      <c r="SMW908" s="337"/>
      <c r="SMX908" s="337"/>
      <c r="SMY908" s="337"/>
      <c r="SMZ908" s="337"/>
      <c r="SNA908" s="337"/>
      <c r="SNB908" s="337"/>
      <c r="SNC908" s="337"/>
      <c r="SND908" s="337"/>
      <c r="SNE908" s="337"/>
      <c r="SNF908" s="337"/>
      <c r="SNG908" s="337"/>
      <c r="SNH908" s="337"/>
      <c r="SNI908" s="337"/>
      <c r="SNJ908" s="337"/>
      <c r="SNK908" s="337"/>
      <c r="SNL908" s="337"/>
      <c r="SNM908" s="337"/>
      <c r="SNN908" s="337"/>
      <c r="SNO908" s="337"/>
      <c r="SNP908" s="337"/>
      <c r="SNQ908" s="337"/>
      <c r="SNR908" s="337"/>
      <c r="SNS908" s="337"/>
      <c r="SNT908" s="337"/>
      <c r="SNU908" s="337"/>
      <c r="SNV908" s="337"/>
      <c r="SNW908" s="337"/>
      <c r="SNX908" s="337"/>
      <c r="SNY908" s="337"/>
      <c r="SNZ908" s="337"/>
      <c r="SOA908" s="337"/>
      <c r="SOB908" s="337"/>
      <c r="SOC908" s="337"/>
      <c r="SOD908" s="337"/>
      <c r="SOE908" s="337"/>
      <c r="SOF908" s="337"/>
      <c r="SOG908" s="337"/>
      <c r="SOH908" s="337"/>
      <c r="SOI908" s="337"/>
      <c r="SOJ908" s="337"/>
      <c r="SOK908" s="337"/>
      <c r="SOL908" s="337"/>
      <c r="SOM908" s="337"/>
      <c r="SON908" s="337"/>
      <c r="SOO908" s="337"/>
      <c r="SOP908" s="337"/>
      <c r="SOQ908" s="337"/>
      <c r="SOR908" s="337"/>
      <c r="SOS908" s="337"/>
      <c r="SOT908" s="337"/>
      <c r="SOU908" s="337"/>
      <c r="SOV908" s="337"/>
      <c r="SOW908" s="337"/>
      <c r="SOX908" s="337"/>
      <c r="SOY908" s="337"/>
      <c r="SOZ908" s="337"/>
      <c r="SPA908" s="337"/>
      <c r="SPB908" s="337"/>
      <c r="SPC908" s="337"/>
      <c r="SPD908" s="337"/>
      <c r="SPE908" s="337"/>
      <c r="SPF908" s="337"/>
      <c r="SPG908" s="337"/>
      <c r="SPH908" s="337"/>
      <c r="SPI908" s="337"/>
      <c r="SPJ908" s="337"/>
      <c r="SPK908" s="337"/>
      <c r="SPL908" s="337"/>
      <c r="SPM908" s="337"/>
      <c r="SPN908" s="337"/>
      <c r="SPO908" s="337"/>
      <c r="SPP908" s="337"/>
      <c r="SPQ908" s="337"/>
      <c r="SPR908" s="337"/>
      <c r="SPS908" s="337"/>
      <c r="SPT908" s="337"/>
      <c r="SPU908" s="337"/>
      <c r="SPV908" s="337"/>
      <c r="SPW908" s="337"/>
      <c r="SPX908" s="337"/>
      <c r="SPY908" s="337"/>
      <c r="SPZ908" s="337"/>
      <c r="SQA908" s="337"/>
      <c r="SQB908" s="337"/>
      <c r="SQC908" s="337"/>
      <c r="SQD908" s="337"/>
      <c r="SQE908" s="337"/>
      <c r="SQF908" s="337"/>
      <c r="SQG908" s="337"/>
      <c r="SQH908" s="337"/>
      <c r="SQI908" s="337"/>
      <c r="SQJ908" s="337"/>
      <c r="SQK908" s="337"/>
      <c r="SQL908" s="337"/>
      <c r="SQM908" s="337"/>
      <c r="SQN908" s="337"/>
      <c r="SQO908" s="337"/>
      <c r="SQP908" s="337"/>
      <c r="SQQ908" s="337"/>
      <c r="SQR908" s="337"/>
      <c r="SQS908" s="337"/>
      <c r="SQT908" s="337"/>
      <c r="SQU908" s="337"/>
      <c r="SQV908" s="337"/>
      <c r="SQW908" s="337"/>
      <c r="SQX908" s="337"/>
      <c r="SQY908" s="337"/>
      <c r="SQZ908" s="337"/>
      <c r="SRA908" s="337"/>
      <c r="SRB908" s="337"/>
      <c r="SRC908" s="337"/>
      <c r="SRD908" s="337"/>
      <c r="SRE908" s="337"/>
      <c r="SRF908" s="337"/>
      <c r="SRG908" s="337"/>
      <c r="SRH908" s="337"/>
      <c r="SRI908" s="337"/>
      <c r="SRJ908" s="337"/>
      <c r="SRK908" s="337"/>
      <c r="SRL908" s="337"/>
      <c r="SRM908" s="337"/>
      <c r="SRN908" s="337"/>
      <c r="SRO908" s="337"/>
      <c r="SRP908" s="337"/>
      <c r="SRQ908" s="337"/>
      <c r="SRR908" s="337"/>
      <c r="SRS908" s="337"/>
      <c r="SRT908" s="337"/>
      <c r="SRU908" s="337"/>
      <c r="SRV908" s="337"/>
      <c r="SRW908" s="337"/>
      <c r="SRX908" s="337"/>
      <c r="SRY908" s="337"/>
      <c r="SRZ908" s="337"/>
      <c r="SSA908" s="337"/>
      <c r="SSB908" s="337"/>
      <c r="SSC908" s="337"/>
      <c r="SSD908" s="337"/>
      <c r="SSE908" s="337"/>
      <c r="SSF908" s="337"/>
      <c r="SSG908" s="337"/>
      <c r="SSH908" s="337"/>
      <c r="SSI908" s="337"/>
      <c r="SSJ908" s="337"/>
      <c r="SSK908" s="337"/>
      <c r="SSL908" s="337"/>
      <c r="SSM908" s="337"/>
      <c r="SSN908" s="337"/>
      <c r="SSO908" s="337"/>
      <c r="SSP908" s="337"/>
      <c r="SSQ908" s="337"/>
      <c r="SSR908" s="337"/>
      <c r="SSS908" s="337"/>
      <c r="SST908" s="337"/>
      <c r="SSU908" s="337"/>
      <c r="SSV908" s="337"/>
      <c r="SSW908" s="337"/>
      <c r="SSX908" s="337"/>
      <c r="SSY908" s="337"/>
      <c r="SSZ908" s="337"/>
      <c r="STA908" s="337"/>
      <c r="STB908" s="337"/>
      <c r="STC908" s="337"/>
      <c r="STD908" s="337"/>
      <c r="STE908" s="337"/>
      <c r="STF908" s="337"/>
      <c r="STG908" s="337"/>
      <c r="STH908" s="337"/>
      <c r="STI908" s="337"/>
      <c r="STJ908" s="337"/>
      <c r="STK908" s="337"/>
      <c r="STL908" s="337"/>
      <c r="STM908" s="337"/>
      <c r="STN908" s="337"/>
      <c r="STO908" s="337"/>
      <c r="STP908" s="337"/>
      <c r="STQ908" s="337"/>
      <c r="STR908" s="337"/>
      <c r="STS908" s="337"/>
      <c r="STT908" s="337"/>
      <c r="STU908" s="337"/>
      <c r="STV908" s="337"/>
      <c r="STW908" s="337"/>
      <c r="STX908" s="337"/>
      <c r="STY908" s="337"/>
      <c r="STZ908" s="337"/>
      <c r="SUA908" s="337"/>
      <c r="SUB908" s="337"/>
      <c r="SUC908" s="337"/>
      <c r="SUD908" s="337"/>
      <c r="SUE908" s="337"/>
      <c r="SUF908" s="337"/>
      <c r="SUG908" s="337"/>
      <c r="SUH908" s="337"/>
      <c r="SUI908" s="337"/>
      <c r="SUJ908" s="337"/>
      <c r="SUK908" s="337"/>
      <c r="SUL908" s="337"/>
      <c r="SUM908" s="337"/>
      <c r="SUN908" s="337"/>
      <c r="SUO908" s="337"/>
      <c r="SUP908" s="337"/>
      <c r="SUQ908" s="337"/>
      <c r="SUR908" s="337"/>
      <c r="SUS908" s="337"/>
      <c r="SUT908" s="337"/>
      <c r="SUU908" s="337"/>
      <c r="SUV908" s="337"/>
      <c r="SUW908" s="337"/>
      <c r="SUX908" s="337"/>
      <c r="SUY908" s="337"/>
      <c r="SUZ908" s="337"/>
      <c r="SVA908" s="337"/>
      <c r="SVB908" s="337"/>
      <c r="SVC908" s="337"/>
      <c r="SVD908" s="337"/>
      <c r="SVE908" s="337"/>
      <c r="SVF908" s="337"/>
      <c r="SVG908" s="337"/>
      <c r="SVH908" s="337"/>
      <c r="SVI908" s="337"/>
      <c r="SVJ908" s="337"/>
      <c r="SVK908" s="337"/>
      <c r="SVL908" s="337"/>
      <c r="SVM908" s="337"/>
      <c r="SVN908" s="337"/>
      <c r="SVO908" s="337"/>
      <c r="SVP908" s="337"/>
      <c r="SVQ908" s="337"/>
      <c r="SVR908" s="337"/>
      <c r="SVS908" s="337"/>
      <c r="SVT908" s="337"/>
      <c r="SVU908" s="337"/>
      <c r="SVV908" s="337"/>
      <c r="SVW908" s="337"/>
      <c r="SVX908" s="337"/>
      <c r="SVY908" s="337"/>
      <c r="SVZ908" s="337"/>
      <c r="SWA908" s="337"/>
      <c r="SWB908" s="337"/>
      <c r="SWC908" s="337"/>
      <c r="SWD908" s="337"/>
      <c r="SWE908" s="337"/>
      <c r="SWF908" s="337"/>
      <c r="SWG908" s="337"/>
      <c r="SWH908" s="337"/>
      <c r="SWI908" s="337"/>
      <c r="SWJ908" s="337"/>
      <c r="SWK908" s="337"/>
      <c r="SWL908" s="337"/>
      <c r="SWM908" s="337"/>
      <c r="SWN908" s="337"/>
      <c r="SWO908" s="337"/>
      <c r="SWP908" s="337"/>
      <c r="SWQ908" s="337"/>
      <c r="SWR908" s="337"/>
      <c r="SWS908" s="337"/>
      <c r="SWT908" s="337"/>
      <c r="SWU908" s="337"/>
      <c r="SWV908" s="337"/>
      <c r="SWW908" s="337"/>
      <c r="SWX908" s="337"/>
      <c r="SWY908" s="337"/>
      <c r="SWZ908" s="337"/>
      <c r="SXA908" s="337"/>
      <c r="SXB908" s="337"/>
      <c r="SXC908" s="337"/>
      <c r="SXD908" s="337"/>
      <c r="SXE908" s="337"/>
      <c r="SXF908" s="337"/>
      <c r="SXG908" s="337"/>
      <c r="SXH908" s="337"/>
      <c r="SXI908" s="337"/>
      <c r="SXJ908" s="337"/>
      <c r="SXK908" s="337"/>
      <c r="SXL908" s="337"/>
      <c r="SXM908" s="337"/>
      <c r="SXN908" s="337"/>
      <c r="SXO908" s="337"/>
      <c r="SXP908" s="337"/>
      <c r="SXQ908" s="337"/>
      <c r="SXR908" s="337"/>
      <c r="SXS908" s="337"/>
      <c r="SXT908" s="337"/>
      <c r="SXU908" s="337"/>
      <c r="SXV908" s="337"/>
      <c r="SXW908" s="337"/>
      <c r="SXX908" s="337"/>
      <c r="SXY908" s="337"/>
      <c r="SXZ908" s="337"/>
      <c r="SYA908" s="337"/>
      <c r="SYB908" s="337"/>
      <c r="SYC908" s="337"/>
      <c r="SYD908" s="337"/>
      <c r="SYE908" s="337"/>
      <c r="SYF908" s="337"/>
      <c r="SYG908" s="337"/>
      <c r="SYH908" s="337"/>
      <c r="SYI908" s="337"/>
      <c r="SYJ908" s="337"/>
      <c r="SYK908" s="337"/>
      <c r="SYL908" s="337"/>
      <c r="SYM908" s="337"/>
      <c r="SYN908" s="337"/>
      <c r="SYO908" s="337"/>
      <c r="SYP908" s="337"/>
      <c r="SYQ908" s="337"/>
      <c r="SYR908" s="337"/>
      <c r="SYS908" s="337"/>
      <c r="SYT908" s="337"/>
      <c r="SYU908" s="337"/>
      <c r="SYV908" s="337"/>
      <c r="SYW908" s="337"/>
      <c r="SYX908" s="337"/>
      <c r="SYY908" s="337"/>
      <c r="SYZ908" s="337"/>
      <c r="SZA908" s="337"/>
      <c r="SZB908" s="337"/>
      <c r="SZC908" s="337"/>
      <c r="SZD908" s="337"/>
      <c r="SZE908" s="337"/>
      <c r="SZF908" s="337"/>
      <c r="SZG908" s="337"/>
      <c r="SZH908" s="337"/>
      <c r="SZI908" s="337"/>
      <c r="SZJ908" s="337"/>
      <c r="SZK908" s="337"/>
      <c r="SZL908" s="337"/>
      <c r="SZM908" s="337"/>
      <c r="SZN908" s="337"/>
      <c r="SZO908" s="337"/>
      <c r="SZP908" s="337"/>
      <c r="SZQ908" s="337"/>
      <c r="SZR908" s="337"/>
      <c r="SZS908" s="337"/>
      <c r="SZT908" s="337"/>
      <c r="SZU908" s="337"/>
      <c r="SZV908" s="337"/>
      <c r="SZW908" s="337"/>
      <c r="SZX908" s="337"/>
      <c r="SZY908" s="337"/>
      <c r="SZZ908" s="337"/>
      <c r="TAA908" s="337"/>
      <c r="TAB908" s="337"/>
      <c r="TAC908" s="337"/>
      <c r="TAD908" s="337"/>
      <c r="TAE908" s="337"/>
      <c r="TAF908" s="337"/>
      <c r="TAG908" s="337"/>
      <c r="TAH908" s="337"/>
      <c r="TAI908" s="337"/>
      <c r="TAJ908" s="337"/>
      <c r="TAK908" s="337"/>
      <c r="TAL908" s="337"/>
      <c r="TAM908" s="337"/>
      <c r="TAN908" s="337"/>
      <c r="TAO908" s="337"/>
      <c r="TAP908" s="337"/>
      <c r="TAQ908" s="337"/>
      <c r="TAR908" s="337"/>
      <c r="TAS908" s="337"/>
      <c r="TAT908" s="337"/>
      <c r="TAU908" s="337"/>
      <c r="TAV908" s="337"/>
      <c r="TAW908" s="337"/>
      <c r="TAX908" s="337"/>
      <c r="TAY908" s="337"/>
      <c r="TAZ908" s="337"/>
      <c r="TBA908" s="337"/>
      <c r="TBB908" s="337"/>
      <c r="TBC908" s="337"/>
      <c r="TBD908" s="337"/>
      <c r="TBE908" s="337"/>
      <c r="TBF908" s="337"/>
      <c r="TBG908" s="337"/>
      <c r="TBH908" s="337"/>
      <c r="TBI908" s="337"/>
      <c r="TBJ908" s="337"/>
      <c r="TBK908" s="337"/>
      <c r="TBL908" s="337"/>
      <c r="TBM908" s="337"/>
      <c r="TBN908" s="337"/>
      <c r="TBO908" s="337"/>
      <c r="TBP908" s="337"/>
      <c r="TBQ908" s="337"/>
      <c r="TBR908" s="337"/>
      <c r="TBS908" s="337"/>
      <c r="TBT908" s="337"/>
      <c r="TBU908" s="337"/>
      <c r="TBV908" s="337"/>
      <c r="TBW908" s="337"/>
      <c r="TBX908" s="337"/>
      <c r="TBY908" s="337"/>
      <c r="TBZ908" s="337"/>
      <c r="TCA908" s="337"/>
      <c r="TCB908" s="337"/>
      <c r="TCC908" s="337"/>
      <c r="TCD908" s="337"/>
      <c r="TCE908" s="337"/>
      <c r="TCF908" s="337"/>
      <c r="TCG908" s="337"/>
      <c r="TCH908" s="337"/>
      <c r="TCI908" s="337"/>
      <c r="TCJ908" s="337"/>
      <c r="TCK908" s="337"/>
      <c r="TCL908" s="337"/>
      <c r="TCM908" s="337"/>
      <c r="TCN908" s="337"/>
      <c r="TCO908" s="337"/>
      <c r="TCP908" s="337"/>
      <c r="TCQ908" s="337"/>
      <c r="TCR908" s="337"/>
      <c r="TCS908" s="337"/>
      <c r="TCT908" s="337"/>
      <c r="TCU908" s="337"/>
      <c r="TCV908" s="337"/>
      <c r="TCW908" s="337"/>
      <c r="TCX908" s="337"/>
      <c r="TCY908" s="337"/>
      <c r="TCZ908" s="337"/>
      <c r="TDA908" s="337"/>
      <c r="TDB908" s="337"/>
      <c r="TDC908" s="337"/>
      <c r="TDD908" s="337"/>
      <c r="TDE908" s="337"/>
      <c r="TDF908" s="337"/>
      <c r="TDG908" s="337"/>
      <c r="TDH908" s="337"/>
      <c r="TDI908" s="337"/>
      <c r="TDJ908" s="337"/>
      <c r="TDK908" s="337"/>
      <c r="TDL908" s="337"/>
      <c r="TDM908" s="337"/>
      <c r="TDN908" s="337"/>
      <c r="TDO908" s="337"/>
      <c r="TDP908" s="337"/>
      <c r="TDQ908" s="337"/>
      <c r="TDR908" s="337"/>
      <c r="TDS908" s="337"/>
      <c r="TDT908" s="337"/>
      <c r="TDU908" s="337"/>
      <c r="TDV908" s="337"/>
      <c r="TDW908" s="337"/>
      <c r="TDX908" s="337"/>
      <c r="TDY908" s="337"/>
      <c r="TDZ908" s="337"/>
      <c r="TEA908" s="337"/>
      <c r="TEB908" s="337"/>
      <c r="TEC908" s="337"/>
      <c r="TED908" s="337"/>
      <c r="TEE908" s="337"/>
      <c r="TEF908" s="337"/>
      <c r="TEG908" s="337"/>
      <c r="TEH908" s="337"/>
      <c r="TEI908" s="337"/>
      <c r="TEJ908" s="337"/>
      <c r="TEK908" s="337"/>
      <c r="TEL908" s="337"/>
      <c r="TEM908" s="337"/>
      <c r="TEN908" s="337"/>
      <c r="TEO908" s="337"/>
      <c r="TEP908" s="337"/>
      <c r="TEQ908" s="337"/>
      <c r="TER908" s="337"/>
      <c r="TES908" s="337"/>
      <c r="TET908" s="337"/>
      <c r="TEU908" s="337"/>
      <c r="TEV908" s="337"/>
      <c r="TEW908" s="337"/>
      <c r="TEX908" s="337"/>
      <c r="TEY908" s="337"/>
      <c r="TEZ908" s="337"/>
      <c r="TFA908" s="337"/>
      <c r="TFB908" s="337"/>
      <c r="TFC908" s="337"/>
      <c r="TFD908" s="337"/>
      <c r="TFE908" s="337"/>
      <c r="TFF908" s="337"/>
      <c r="TFG908" s="337"/>
      <c r="TFH908" s="337"/>
      <c r="TFI908" s="337"/>
      <c r="TFJ908" s="337"/>
      <c r="TFK908" s="337"/>
      <c r="TFL908" s="337"/>
      <c r="TFM908" s="337"/>
      <c r="TFN908" s="337"/>
      <c r="TFO908" s="337"/>
      <c r="TFP908" s="337"/>
      <c r="TFQ908" s="337"/>
      <c r="TFR908" s="337"/>
      <c r="TFS908" s="337"/>
      <c r="TFT908" s="337"/>
      <c r="TFU908" s="337"/>
      <c r="TFV908" s="337"/>
      <c r="TFW908" s="337"/>
      <c r="TFX908" s="337"/>
      <c r="TFY908" s="337"/>
      <c r="TFZ908" s="337"/>
      <c r="TGA908" s="337"/>
      <c r="TGB908" s="337"/>
      <c r="TGC908" s="337"/>
      <c r="TGD908" s="337"/>
      <c r="TGE908" s="337"/>
      <c r="TGF908" s="337"/>
      <c r="TGG908" s="337"/>
      <c r="TGH908" s="337"/>
      <c r="TGI908" s="337"/>
      <c r="TGJ908" s="337"/>
      <c r="TGK908" s="337"/>
      <c r="TGL908" s="337"/>
      <c r="TGM908" s="337"/>
      <c r="TGN908" s="337"/>
      <c r="TGO908" s="337"/>
      <c r="TGP908" s="337"/>
      <c r="TGQ908" s="337"/>
      <c r="TGR908" s="337"/>
      <c r="TGS908" s="337"/>
      <c r="TGT908" s="337"/>
      <c r="TGU908" s="337"/>
      <c r="TGV908" s="337"/>
      <c r="TGW908" s="337"/>
      <c r="TGX908" s="337"/>
      <c r="TGY908" s="337"/>
      <c r="TGZ908" s="337"/>
      <c r="THA908" s="337"/>
      <c r="THB908" s="337"/>
      <c r="THC908" s="337"/>
      <c r="THD908" s="337"/>
      <c r="THE908" s="337"/>
      <c r="THF908" s="337"/>
      <c r="THG908" s="337"/>
      <c r="THH908" s="337"/>
      <c r="THI908" s="337"/>
      <c r="THJ908" s="337"/>
      <c r="THK908" s="337"/>
      <c r="THL908" s="337"/>
      <c r="THM908" s="337"/>
      <c r="THN908" s="337"/>
      <c r="THO908" s="337"/>
      <c r="THP908" s="337"/>
      <c r="THQ908" s="337"/>
      <c r="THR908" s="337"/>
      <c r="THS908" s="337"/>
      <c r="THT908" s="337"/>
      <c r="THU908" s="337"/>
      <c r="THV908" s="337"/>
      <c r="THW908" s="337"/>
      <c r="THX908" s="337"/>
      <c r="THY908" s="337"/>
      <c r="THZ908" s="337"/>
      <c r="TIA908" s="337"/>
      <c r="TIB908" s="337"/>
      <c r="TIC908" s="337"/>
      <c r="TID908" s="337"/>
      <c r="TIE908" s="337"/>
      <c r="TIF908" s="337"/>
      <c r="TIG908" s="337"/>
      <c r="TIH908" s="337"/>
      <c r="TII908" s="337"/>
      <c r="TIJ908" s="337"/>
      <c r="TIK908" s="337"/>
      <c r="TIL908" s="337"/>
      <c r="TIM908" s="337"/>
      <c r="TIN908" s="337"/>
      <c r="TIO908" s="337"/>
      <c r="TIP908" s="337"/>
      <c r="TIQ908" s="337"/>
      <c r="TIR908" s="337"/>
      <c r="TIS908" s="337"/>
      <c r="TIT908" s="337"/>
      <c r="TIU908" s="337"/>
      <c r="TIV908" s="337"/>
      <c r="TIW908" s="337"/>
      <c r="TIX908" s="337"/>
      <c r="TIY908" s="337"/>
      <c r="TIZ908" s="337"/>
      <c r="TJA908" s="337"/>
      <c r="TJB908" s="337"/>
      <c r="TJC908" s="337"/>
      <c r="TJD908" s="337"/>
      <c r="TJE908" s="337"/>
      <c r="TJF908" s="337"/>
      <c r="TJG908" s="337"/>
      <c r="TJH908" s="337"/>
      <c r="TJI908" s="337"/>
      <c r="TJJ908" s="337"/>
      <c r="TJK908" s="337"/>
      <c r="TJL908" s="337"/>
      <c r="TJM908" s="337"/>
      <c r="TJN908" s="337"/>
      <c r="TJO908" s="337"/>
      <c r="TJP908" s="337"/>
      <c r="TJQ908" s="337"/>
      <c r="TJR908" s="337"/>
      <c r="TJS908" s="337"/>
      <c r="TJT908" s="337"/>
      <c r="TJU908" s="337"/>
      <c r="TJV908" s="337"/>
      <c r="TJW908" s="337"/>
      <c r="TJX908" s="337"/>
      <c r="TJY908" s="337"/>
      <c r="TJZ908" s="337"/>
      <c r="TKA908" s="337"/>
      <c r="TKB908" s="337"/>
      <c r="TKC908" s="337"/>
      <c r="TKD908" s="337"/>
      <c r="TKE908" s="337"/>
      <c r="TKF908" s="337"/>
      <c r="TKG908" s="337"/>
      <c r="TKH908" s="337"/>
      <c r="TKI908" s="337"/>
      <c r="TKJ908" s="337"/>
      <c r="TKK908" s="337"/>
      <c r="TKL908" s="337"/>
      <c r="TKM908" s="337"/>
      <c r="TKN908" s="337"/>
      <c r="TKO908" s="337"/>
      <c r="TKP908" s="337"/>
      <c r="TKQ908" s="337"/>
      <c r="TKR908" s="337"/>
      <c r="TKS908" s="337"/>
      <c r="TKT908" s="337"/>
      <c r="TKU908" s="337"/>
      <c r="TKV908" s="337"/>
      <c r="TKW908" s="337"/>
      <c r="TKX908" s="337"/>
      <c r="TKY908" s="337"/>
      <c r="TKZ908" s="337"/>
      <c r="TLA908" s="337"/>
      <c r="TLB908" s="337"/>
      <c r="TLC908" s="337"/>
      <c r="TLD908" s="337"/>
      <c r="TLE908" s="337"/>
      <c r="TLF908" s="337"/>
      <c r="TLG908" s="337"/>
      <c r="TLH908" s="337"/>
      <c r="TLI908" s="337"/>
      <c r="TLJ908" s="337"/>
      <c r="TLK908" s="337"/>
      <c r="TLL908" s="337"/>
      <c r="TLM908" s="337"/>
      <c r="TLN908" s="337"/>
      <c r="TLO908" s="337"/>
      <c r="TLP908" s="337"/>
      <c r="TLQ908" s="337"/>
      <c r="TLR908" s="337"/>
      <c r="TLS908" s="337"/>
      <c r="TLT908" s="337"/>
      <c r="TLU908" s="337"/>
      <c r="TLV908" s="337"/>
      <c r="TLW908" s="337"/>
      <c r="TLX908" s="337"/>
      <c r="TLY908" s="337"/>
      <c r="TLZ908" s="337"/>
      <c r="TMA908" s="337"/>
      <c r="TMB908" s="337"/>
      <c r="TMC908" s="337"/>
      <c r="TMD908" s="337"/>
      <c r="TME908" s="337"/>
      <c r="TMF908" s="337"/>
      <c r="TMG908" s="337"/>
      <c r="TMH908" s="337"/>
      <c r="TMI908" s="337"/>
      <c r="TMJ908" s="337"/>
      <c r="TMK908" s="337"/>
      <c r="TML908" s="337"/>
      <c r="TMM908" s="337"/>
      <c r="TMN908" s="337"/>
      <c r="TMO908" s="337"/>
      <c r="TMP908" s="337"/>
      <c r="TMQ908" s="337"/>
      <c r="TMR908" s="337"/>
      <c r="TMS908" s="337"/>
      <c r="TMT908" s="337"/>
      <c r="TMU908" s="337"/>
      <c r="TMV908" s="337"/>
      <c r="TMW908" s="337"/>
      <c r="TMX908" s="337"/>
      <c r="TMY908" s="337"/>
      <c r="TMZ908" s="337"/>
      <c r="TNA908" s="337"/>
      <c r="TNB908" s="337"/>
      <c r="TNC908" s="337"/>
      <c r="TND908" s="337"/>
      <c r="TNE908" s="337"/>
      <c r="TNF908" s="337"/>
      <c r="TNG908" s="337"/>
      <c r="TNH908" s="337"/>
      <c r="TNI908" s="337"/>
      <c r="TNJ908" s="337"/>
      <c r="TNK908" s="337"/>
      <c r="TNL908" s="337"/>
      <c r="TNM908" s="337"/>
      <c r="TNN908" s="337"/>
      <c r="TNO908" s="337"/>
      <c r="TNP908" s="337"/>
      <c r="TNQ908" s="337"/>
      <c r="TNR908" s="337"/>
      <c r="TNS908" s="337"/>
      <c r="TNT908" s="337"/>
      <c r="TNU908" s="337"/>
      <c r="TNV908" s="337"/>
      <c r="TNW908" s="337"/>
      <c r="TNX908" s="337"/>
      <c r="TNY908" s="337"/>
      <c r="TNZ908" s="337"/>
      <c r="TOA908" s="337"/>
      <c r="TOB908" s="337"/>
      <c r="TOC908" s="337"/>
      <c r="TOD908" s="337"/>
      <c r="TOE908" s="337"/>
      <c r="TOF908" s="337"/>
      <c r="TOG908" s="337"/>
      <c r="TOH908" s="337"/>
      <c r="TOI908" s="337"/>
      <c r="TOJ908" s="337"/>
      <c r="TOK908" s="337"/>
      <c r="TOL908" s="337"/>
      <c r="TOM908" s="337"/>
      <c r="TON908" s="337"/>
      <c r="TOO908" s="337"/>
      <c r="TOP908" s="337"/>
      <c r="TOQ908" s="337"/>
      <c r="TOR908" s="337"/>
      <c r="TOS908" s="337"/>
      <c r="TOT908" s="337"/>
      <c r="TOU908" s="337"/>
      <c r="TOV908" s="337"/>
      <c r="TOW908" s="337"/>
      <c r="TOX908" s="337"/>
      <c r="TOY908" s="337"/>
      <c r="TOZ908" s="337"/>
      <c r="TPA908" s="337"/>
      <c r="TPB908" s="337"/>
      <c r="TPC908" s="337"/>
      <c r="TPD908" s="337"/>
      <c r="TPE908" s="337"/>
      <c r="TPF908" s="337"/>
      <c r="TPG908" s="337"/>
      <c r="TPH908" s="337"/>
      <c r="TPI908" s="337"/>
      <c r="TPJ908" s="337"/>
      <c r="TPK908" s="337"/>
      <c r="TPL908" s="337"/>
      <c r="TPM908" s="337"/>
      <c r="TPN908" s="337"/>
      <c r="TPO908" s="337"/>
      <c r="TPP908" s="337"/>
      <c r="TPQ908" s="337"/>
      <c r="TPR908" s="337"/>
      <c r="TPS908" s="337"/>
      <c r="TPT908" s="337"/>
      <c r="TPU908" s="337"/>
      <c r="TPV908" s="337"/>
      <c r="TPW908" s="337"/>
      <c r="TPX908" s="337"/>
      <c r="TPY908" s="337"/>
      <c r="TPZ908" s="337"/>
      <c r="TQA908" s="337"/>
      <c r="TQB908" s="337"/>
      <c r="TQC908" s="337"/>
      <c r="TQD908" s="337"/>
      <c r="TQE908" s="337"/>
      <c r="TQF908" s="337"/>
      <c r="TQG908" s="337"/>
      <c r="TQH908" s="337"/>
      <c r="TQI908" s="337"/>
      <c r="TQJ908" s="337"/>
      <c r="TQK908" s="337"/>
      <c r="TQL908" s="337"/>
      <c r="TQM908" s="337"/>
      <c r="TQN908" s="337"/>
      <c r="TQO908" s="337"/>
      <c r="TQP908" s="337"/>
      <c r="TQQ908" s="337"/>
      <c r="TQR908" s="337"/>
      <c r="TQS908" s="337"/>
      <c r="TQT908" s="337"/>
      <c r="TQU908" s="337"/>
      <c r="TQV908" s="337"/>
      <c r="TQW908" s="337"/>
      <c r="TQX908" s="337"/>
      <c r="TQY908" s="337"/>
      <c r="TQZ908" s="337"/>
      <c r="TRA908" s="337"/>
      <c r="TRB908" s="337"/>
      <c r="TRC908" s="337"/>
      <c r="TRD908" s="337"/>
      <c r="TRE908" s="337"/>
      <c r="TRF908" s="337"/>
      <c r="TRG908" s="337"/>
      <c r="TRH908" s="337"/>
      <c r="TRI908" s="337"/>
      <c r="TRJ908" s="337"/>
      <c r="TRK908" s="337"/>
      <c r="TRL908" s="337"/>
      <c r="TRM908" s="337"/>
      <c r="TRN908" s="337"/>
      <c r="TRO908" s="337"/>
      <c r="TRP908" s="337"/>
      <c r="TRQ908" s="337"/>
      <c r="TRR908" s="337"/>
      <c r="TRS908" s="337"/>
      <c r="TRT908" s="337"/>
      <c r="TRU908" s="337"/>
      <c r="TRV908" s="337"/>
      <c r="TRW908" s="337"/>
      <c r="TRX908" s="337"/>
      <c r="TRY908" s="337"/>
      <c r="TRZ908" s="337"/>
      <c r="TSA908" s="337"/>
      <c r="TSB908" s="337"/>
      <c r="TSC908" s="337"/>
      <c r="TSD908" s="337"/>
      <c r="TSE908" s="337"/>
      <c r="TSF908" s="337"/>
      <c r="TSG908" s="337"/>
      <c r="TSH908" s="337"/>
      <c r="TSI908" s="337"/>
      <c r="TSJ908" s="337"/>
      <c r="TSK908" s="337"/>
      <c r="TSL908" s="337"/>
      <c r="TSM908" s="337"/>
      <c r="TSN908" s="337"/>
      <c r="TSO908" s="337"/>
      <c r="TSP908" s="337"/>
      <c r="TSQ908" s="337"/>
      <c r="TSR908" s="337"/>
      <c r="TSS908" s="337"/>
      <c r="TST908" s="337"/>
      <c r="TSU908" s="337"/>
      <c r="TSV908" s="337"/>
      <c r="TSW908" s="337"/>
      <c r="TSX908" s="337"/>
      <c r="TSY908" s="337"/>
      <c r="TSZ908" s="337"/>
      <c r="TTA908" s="337"/>
      <c r="TTB908" s="337"/>
      <c r="TTC908" s="337"/>
      <c r="TTD908" s="337"/>
      <c r="TTE908" s="337"/>
      <c r="TTF908" s="337"/>
      <c r="TTG908" s="337"/>
      <c r="TTH908" s="337"/>
      <c r="TTI908" s="337"/>
      <c r="TTJ908" s="337"/>
      <c r="TTK908" s="337"/>
      <c r="TTL908" s="337"/>
      <c r="TTM908" s="337"/>
      <c r="TTN908" s="337"/>
      <c r="TTO908" s="337"/>
      <c r="TTP908" s="337"/>
      <c r="TTQ908" s="337"/>
      <c r="TTR908" s="337"/>
      <c r="TTS908" s="337"/>
      <c r="TTT908" s="337"/>
      <c r="TTU908" s="337"/>
      <c r="TTV908" s="337"/>
      <c r="TTW908" s="337"/>
      <c r="TTX908" s="337"/>
      <c r="TTY908" s="337"/>
      <c r="TTZ908" s="337"/>
      <c r="TUA908" s="337"/>
      <c r="TUB908" s="337"/>
      <c r="TUC908" s="337"/>
      <c r="TUD908" s="337"/>
      <c r="TUE908" s="337"/>
      <c r="TUF908" s="337"/>
      <c r="TUG908" s="337"/>
      <c r="TUH908" s="337"/>
      <c r="TUI908" s="337"/>
      <c r="TUJ908" s="337"/>
      <c r="TUK908" s="337"/>
      <c r="TUL908" s="337"/>
      <c r="TUM908" s="337"/>
      <c r="TUN908" s="337"/>
      <c r="TUO908" s="337"/>
      <c r="TUP908" s="337"/>
      <c r="TUQ908" s="337"/>
      <c r="TUR908" s="337"/>
      <c r="TUS908" s="337"/>
      <c r="TUT908" s="337"/>
      <c r="TUU908" s="337"/>
      <c r="TUV908" s="337"/>
      <c r="TUW908" s="337"/>
      <c r="TUX908" s="337"/>
      <c r="TUY908" s="337"/>
      <c r="TUZ908" s="337"/>
      <c r="TVA908" s="337"/>
      <c r="TVB908" s="337"/>
      <c r="TVC908" s="337"/>
      <c r="TVD908" s="337"/>
      <c r="TVE908" s="337"/>
      <c r="TVF908" s="337"/>
      <c r="TVG908" s="337"/>
      <c r="TVH908" s="337"/>
      <c r="TVI908" s="337"/>
      <c r="TVJ908" s="337"/>
      <c r="TVK908" s="337"/>
      <c r="TVL908" s="337"/>
      <c r="TVM908" s="337"/>
      <c r="TVN908" s="337"/>
      <c r="TVO908" s="337"/>
      <c r="TVP908" s="337"/>
      <c r="TVQ908" s="337"/>
      <c r="TVR908" s="337"/>
      <c r="TVS908" s="337"/>
      <c r="TVT908" s="337"/>
      <c r="TVU908" s="337"/>
      <c r="TVV908" s="337"/>
      <c r="TVW908" s="337"/>
      <c r="TVX908" s="337"/>
      <c r="TVY908" s="337"/>
      <c r="TVZ908" s="337"/>
      <c r="TWA908" s="337"/>
      <c r="TWB908" s="337"/>
      <c r="TWC908" s="337"/>
      <c r="TWD908" s="337"/>
      <c r="TWE908" s="337"/>
      <c r="TWF908" s="337"/>
      <c r="TWG908" s="337"/>
      <c r="TWH908" s="337"/>
      <c r="TWI908" s="337"/>
      <c r="TWJ908" s="337"/>
      <c r="TWK908" s="337"/>
      <c r="TWL908" s="337"/>
      <c r="TWM908" s="337"/>
      <c r="TWN908" s="337"/>
      <c r="TWO908" s="337"/>
      <c r="TWP908" s="337"/>
      <c r="TWQ908" s="337"/>
      <c r="TWR908" s="337"/>
      <c r="TWS908" s="337"/>
      <c r="TWT908" s="337"/>
      <c r="TWU908" s="337"/>
      <c r="TWV908" s="337"/>
      <c r="TWW908" s="337"/>
      <c r="TWX908" s="337"/>
      <c r="TWY908" s="337"/>
      <c r="TWZ908" s="337"/>
      <c r="TXA908" s="337"/>
      <c r="TXB908" s="337"/>
      <c r="TXC908" s="337"/>
      <c r="TXD908" s="337"/>
      <c r="TXE908" s="337"/>
      <c r="TXF908" s="337"/>
      <c r="TXG908" s="337"/>
      <c r="TXH908" s="337"/>
      <c r="TXI908" s="337"/>
      <c r="TXJ908" s="337"/>
      <c r="TXK908" s="337"/>
      <c r="TXL908" s="337"/>
      <c r="TXM908" s="337"/>
      <c r="TXN908" s="337"/>
      <c r="TXO908" s="337"/>
      <c r="TXP908" s="337"/>
      <c r="TXQ908" s="337"/>
      <c r="TXR908" s="337"/>
      <c r="TXS908" s="337"/>
      <c r="TXT908" s="337"/>
      <c r="TXU908" s="337"/>
      <c r="TXV908" s="337"/>
      <c r="TXW908" s="337"/>
      <c r="TXX908" s="337"/>
      <c r="TXY908" s="337"/>
      <c r="TXZ908" s="337"/>
      <c r="TYA908" s="337"/>
      <c r="TYB908" s="337"/>
      <c r="TYC908" s="337"/>
      <c r="TYD908" s="337"/>
      <c r="TYE908" s="337"/>
      <c r="TYF908" s="337"/>
      <c r="TYG908" s="337"/>
      <c r="TYH908" s="337"/>
      <c r="TYI908" s="337"/>
      <c r="TYJ908" s="337"/>
      <c r="TYK908" s="337"/>
      <c r="TYL908" s="337"/>
      <c r="TYM908" s="337"/>
      <c r="TYN908" s="337"/>
      <c r="TYO908" s="337"/>
      <c r="TYP908" s="337"/>
      <c r="TYQ908" s="337"/>
      <c r="TYR908" s="337"/>
      <c r="TYS908" s="337"/>
      <c r="TYT908" s="337"/>
      <c r="TYU908" s="337"/>
      <c r="TYV908" s="337"/>
      <c r="TYW908" s="337"/>
      <c r="TYX908" s="337"/>
      <c r="TYY908" s="337"/>
      <c r="TYZ908" s="337"/>
      <c r="TZA908" s="337"/>
      <c r="TZB908" s="337"/>
      <c r="TZC908" s="337"/>
      <c r="TZD908" s="337"/>
      <c r="TZE908" s="337"/>
      <c r="TZF908" s="337"/>
      <c r="TZG908" s="337"/>
      <c r="TZH908" s="337"/>
      <c r="TZI908" s="337"/>
      <c r="TZJ908" s="337"/>
      <c r="TZK908" s="337"/>
      <c r="TZL908" s="337"/>
      <c r="TZM908" s="337"/>
      <c r="TZN908" s="337"/>
      <c r="TZO908" s="337"/>
      <c r="TZP908" s="337"/>
      <c r="TZQ908" s="337"/>
      <c r="TZR908" s="337"/>
      <c r="TZS908" s="337"/>
      <c r="TZT908" s="337"/>
      <c r="TZU908" s="337"/>
      <c r="TZV908" s="337"/>
      <c r="TZW908" s="337"/>
      <c r="TZX908" s="337"/>
      <c r="TZY908" s="337"/>
      <c r="TZZ908" s="337"/>
      <c r="UAA908" s="337"/>
      <c r="UAB908" s="337"/>
      <c r="UAC908" s="337"/>
      <c r="UAD908" s="337"/>
      <c r="UAE908" s="337"/>
      <c r="UAF908" s="337"/>
      <c r="UAG908" s="337"/>
      <c r="UAH908" s="337"/>
      <c r="UAI908" s="337"/>
      <c r="UAJ908" s="337"/>
      <c r="UAK908" s="337"/>
      <c r="UAL908" s="337"/>
      <c r="UAM908" s="337"/>
      <c r="UAN908" s="337"/>
      <c r="UAO908" s="337"/>
      <c r="UAP908" s="337"/>
      <c r="UAQ908" s="337"/>
      <c r="UAR908" s="337"/>
      <c r="UAS908" s="337"/>
      <c r="UAT908" s="337"/>
      <c r="UAU908" s="337"/>
      <c r="UAV908" s="337"/>
      <c r="UAW908" s="337"/>
      <c r="UAX908" s="337"/>
      <c r="UAY908" s="337"/>
      <c r="UAZ908" s="337"/>
      <c r="UBA908" s="337"/>
      <c r="UBB908" s="337"/>
      <c r="UBC908" s="337"/>
      <c r="UBD908" s="337"/>
      <c r="UBE908" s="337"/>
      <c r="UBF908" s="337"/>
      <c r="UBG908" s="337"/>
      <c r="UBH908" s="337"/>
      <c r="UBI908" s="337"/>
      <c r="UBJ908" s="337"/>
      <c r="UBK908" s="337"/>
      <c r="UBL908" s="337"/>
      <c r="UBM908" s="337"/>
      <c r="UBN908" s="337"/>
      <c r="UBO908" s="337"/>
      <c r="UBP908" s="337"/>
      <c r="UBQ908" s="337"/>
      <c r="UBR908" s="337"/>
      <c r="UBS908" s="337"/>
      <c r="UBT908" s="337"/>
      <c r="UBU908" s="337"/>
      <c r="UBV908" s="337"/>
      <c r="UBW908" s="337"/>
      <c r="UBX908" s="337"/>
      <c r="UBY908" s="337"/>
      <c r="UBZ908" s="337"/>
      <c r="UCA908" s="337"/>
      <c r="UCB908" s="337"/>
      <c r="UCC908" s="337"/>
      <c r="UCD908" s="337"/>
      <c r="UCE908" s="337"/>
      <c r="UCF908" s="337"/>
      <c r="UCG908" s="337"/>
      <c r="UCH908" s="337"/>
      <c r="UCI908" s="337"/>
      <c r="UCJ908" s="337"/>
      <c r="UCK908" s="337"/>
      <c r="UCL908" s="337"/>
      <c r="UCM908" s="337"/>
      <c r="UCN908" s="337"/>
      <c r="UCO908" s="337"/>
      <c r="UCP908" s="337"/>
      <c r="UCQ908" s="337"/>
      <c r="UCR908" s="337"/>
      <c r="UCS908" s="337"/>
      <c r="UCT908" s="337"/>
      <c r="UCU908" s="337"/>
      <c r="UCV908" s="337"/>
      <c r="UCW908" s="337"/>
      <c r="UCX908" s="337"/>
      <c r="UCY908" s="337"/>
      <c r="UCZ908" s="337"/>
      <c r="UDA908" s="337"/>
      <c r="UDB908" s="337"/>
      <c r="UDC908" s="337"/>
      <c r="UDD908" s="337"/>
      <c r="UDE908" s="337"/>
      <c r="UDF908" s="337"/>
      <c r="UDG908" s="337"/>
      <c r="UDH908" s="337"/>
      <c r="UDI908" s="337"/>
      <c r="UDJ908" s="337"/>
      <c r="UDK908" s="337"/>
      <c r="UDL908" s="337"/>
      <c r="UDM908" s="337"/>
      <c r="UDN908" s="337"/>
      <c r="UDO908" s="337"/>
      <c r="UDP908" s="337"/>
      <c r="UDQ908" s="337"/>
      <c r="UDR908" s="337"/>
      <c r="UDS908" s="337"/>
      <c r="UDT908" s="337"/>
      <c r="UDU908" s="337"/>
      <c r="UDV908" s="337"/>
      <c r="UDW908" s="337"/>
      <c r="UDX908" s="337"/>
      <c r="UDY908" s="337"/>
      <c r="UDZ908" s="337"/>
      <c r="UEA908" s="337"/>
      <c r="UEB908" s="337"/>
      <c r="UEC908" s="337"/>
      <c r="UED908" s="337"/>
      <c r="UEE908" s="337"/>
      <c r="UEF908" s="337"/>
      <c r="UEG908" s="337"/>
      <c r="UEH908" s="337"/>
      <c r="UEI908" s="337"/>
      <c r="UEJ908" s="337"/>
      <c r="UEK908" s="337"/>
      <c r="UEL908" s="337"/>
      <c r="UEM908" s="337"/>
      <c r="UEN908" s="337"/>
      <c r="UEO908" s="337"/>
      <c r="UEP908" s="337"/>
      <c r="UEQ908" s="337"/>
      <c r="UER908" s="337"/>
      <c r="UES908" s="337"/>
      <c r="UET908" s="337"/>
      <c r="UEU908" s="337"/>
      <c r="UEV908" s="337"/>
      <c r="UEW908" s="337"/>
      <c r="UEX908" s="337"/>
      <c r="UEY908" s="337"/>
      <c r="UEZ908" s="337"/>
      <c r="UFA908" s="337"/>
      <c r="UFB908" s="337"/>
      <c r="UFC908" s="337"/>
      <c r="UFD908" s="337"/>
      <c r="UFE908" s="337"/>
      <c r="UFF908" s="337"/>
      <c r="UFG908" s="337"/>
      <c r="UFH908" s="337"/>
      <c r="UFI908" s="337"/>
      <c r="UFJ908" s="337"/>
      <c r="UFK908" s="337"/>
      <c r="UFL908" s="337"/>
      <c r="UFM908" s="337"/>
      <c r="UFN908" s="337"/>
      <c r="UFO908" s="337"/>
      <c r="UFP908" s="337"/>
      <c r="UFQ908" s="337"/>
      <c r="UFR908" s="337"/>
      <c r="UFS908" s="337"/>
      <c r="UFT908" s="337"/>
      <c r="UFU908" s="337"/>
      <c r="UFV908" s="337"/>
      <c r="UFW908" s="337"/>
      <c r="UFX908" s="337"/>
      <c r="UFY908" s="337"/>
      <c r="UFZ908" s="337"/>
      <c r="UGA908" s="337"/>
      <c r="UGB908" s="337"/>
      <c r="UGC908" s="337"/>
      <c r="UGD908" s="337"/>
      <c r="UGE908" s="337"/>
      <c r="UGF908" s="337"/>
      <c r="UGG908" s="337"/>
      <c r="UGH908" s="337"/>
      <c r="UGI908" s="337"/>
      <c r="UGJ908" s="337"/>
      <c r="UGK908" s="337"/>
      <c r="UGL908" s="337"/>
      <c r="UGM908" s="337"/>
      <c r="UGN908" s="337"/>
      <c r="UGO908" s="337"/>
      <c r="UGP908" s="337"/>
      <c r="UGQ908" s="337"/>
      <c r="UGR908" s="337"/>
      <c r="UGS908" s="337"/>
      <c r="UGT908" s="337"/>
      <c r="UGU908" s="337"/>
      <c r="UGV908" s="337"/>
      <c r="UGW908" s="337"/>
      <c r="UGX908" s="337"/>
      <c r="UGY908" s="337"/>
      <c r="UGZ908" s="337"/>
      <c r="UHA908" s="337"/>
      <c r="UHB908" s="337"/>
      <c r="UHC908" s="337"/>
      <c r="UHD908" s="337"/>
      <c r="UHE908" s="337"/>
      <c r="UHF908" s="337"/>
      <c r="UHG908" s="337"/>
      <c r="UHH908" s="337"/>
      <c r="UHI908" s="337"/>
      <c r="UHJ908" s="337"/>
      <c r="UHK908" s="337"/>
      <c r="UHL908" s="337"/>
      <c r="UHM908" s="337"/>
      <c r="UHN908" s="337"/>
      <c r="UHO908" s="337"/>
      <c r="UHP908" s="337"/>
      <c r="UHQ908" s="337"/>
      <c r="UHR908" s="337"/>
      <c r="UHS908" s="337"/>
      <c r="UHT908" s="337"/>
      <c r="UHU908" s="337"/>
      <c r="UHV908" s="337"/>
      <c r="UHW908" s="337"/>
      <c r="UHX908" s="337"/>
      <c r="UHY908" s="337"/>
      <c r="UHZ908" s="337"/>
      <c r="UIA908" s="337"/>
      <c r="UIB908" s="337"/>
      <c r="UIC908" s="337"/>
      <c r="UID908" s="337"/>
      <c r="UIE908" s="337"/>
      <c r="UIF908" s="337"/>
      <c r="UIG908" s="337"/>
      <c r="UIH908" s="337"/>
      <c r="UII908" s="337"/>
      <c r="UIJ908" s="337"/>
      <c r="UIK908" s="337"/>
      <c r="UIL908" s="337"/>
      <c r="UIM908" s="337"/>
      <c r="UIN908" s="337"/>
      <c r="UIO908" s="337"/>
      <c r="UIP908" s="337"/>
      <c r="UIQ908" s="337"/>
      <c r="UIR908" s="337"/>
      <c r="UIS908" s="337"/>
      <c r="UIT908" s="337"/>
      <c r="UIU908" s="337"/>
      <c r="UIV908" s="337"/>
      <c r="UIW908" s="337"/>
      <c r="UIX908" s="337"/>
      <c r="UIY908" s="337"/>
      <c r="UIZ908" s="337"/>
      <c r="UJA908" s="337"/>
      <c r="UJB908" s="337"/>
      <c r="UJC908" s="337"/>
      <c r="UJD908" s="337"/>
      <c r="UJE908" s="337"/>
      <c r="UJF908" s="337"/>
      <c r="UJG908" s="337"/>
      <c r="UJH908" s="337"/>
      <c r="UJI908" s="337"/>
      <c r="UJJ908" s="337"/>
      <c r="UJK908" s="337"/>
      <c r="UJL908" s="337"/>
      <c r="UJM908" s="337"/>
      <c r="UJN908" s="337"/>
      <c r="UJO908" s="337"/>
      <c r="UJP908" s="337"/>
      <c r="UJQ908" s="337"/>
      <c r="UJR908" s="337"/>
      <c r="UJS908" s="337"/>
      <c r="UJT908" s="337"/>
      <c r="UJU908" s="337"/>
      <c r="UJV908" s="337"/>
      <c r="UJW908" s="337"/>
      <c r="UJX908" s="337"/>
      <c r="UJY908" s="337"/>
      <c r="UJZ908" s="337"/>
      <c r="UKA908" s="337"/>
      <c r="UKB908" s="337"/>
      <c r="UKC908" s="337"/>
      <c r="UKD908" s="337"/>
      <c r="UKE908" s="337"/>
      <c r="UKF908" s="337"/>
      <c r="UKG908" s="337"/>
      <c r="UKH908" s="337"/>
      <c r="UKI908" s="337"/>
      <c r="UKJ908" s="337"/>
      <c r="UKK908" s="337"/>
      <c r="UKL908" s="337"/>
      <c r="UKM908" s="337"/>
      <c r="UKN908" s="337"/>
      <c r="UKO908" s="337"/>
      <c r="UKP908" s="337"/>
      <c r="UKQ908" s="337"/>
      <c r="UKR908" s="337"/>
      <c r="UKS908" s="337"/>
      <c r="UKT908" s="337"/>
      <c r="UKU908" s="337"/>
      <c r="UKV908" s="337"/>
      <c r="UKW908" s="337"/>
      <c r="UKX908" s="337"/>
      <c r="UKY908" s="337"/>
      <c r="UKZ908" s="337"/>
      <c r="ULA908" s="337"/>
      <c r="ULB908" s="337"/>
      <c r="ULC908" s="337"/>
      <c r="ULD908" s="337"/>
      <c r="ULE908" s="337"/>
      <c r="ULF908" s="337"/>
      <c r="ULG908" s="337"/>
      <c r="ULH908" s="337"/>
      <c r="ULI908" s="337"/>
      <c r="ULJ908" s="337"/>
      <c r="ULK908" s="337"/>
      <c r="ULL908" s="337"/>
      <c r="ULM908" s="337"/>
      <c r="ULN908" s="337"/>
      <c r="ULO908" s="337"/>
      <c r="ULP908" s="337"/>
      <c r="ULQ908" s="337"/>
      <c r="ULR908" s="337"/>
      <c r="ULS908" s="337"/>
      <c r="ULT908" s="337"/>
      <c r="ULU908" s="337"/>
      <c r="ULV908" s="337"/>
      <c r="ULW908" s="337"/>
      <c r="ULX908" s="337"/>
      <c r="ULY908" s="337"/>
      <c r="ULZ908" s="337"/>
      <c r="UMA908" s="337"/>
      <c r="UMB908" s="337"/>
      <c r="UMC908" s="337"/>
      <c r="UMD908" s="337"/>
      <c r="UME908" s="337"/>
      <c r="UMF908" s="337"/>
      <c r="UMG908" s="337"/>
      <c r="UMH908" s="337"/>
      <c r="UMI908" s="337"/>
      <c r="UMJ908" s="337"/>
      <c r="UMK908" s="337"/>
      <c r="UML908" s="337"/>
      <c r="UMM908" s="337"/>
      <c r="UMN908" s="337"/>
      <c r="UMO908" s="337"/>
      <c r="UMP908" s="337"/>
      <c r="UMQ908" s="337"/>
      <c r="UMR908" s="337"/>
      <c r="UMS908" s="337"/>
      <c r="UMT908" s="337"/>
      <c r="UMU908" s="337"/>
      <c r="UMV908" s="337"/>
      <c r="UMW908" s="337"/>
      <c r="UMX908" s="337"/>
      <c r="UMY908" s="337"/>
      <c r="UMZ908" s="337"/>
      <c r="UNA908" s="337"/>
      <c r="UNB908" s="337"/>
      <c r="UNC908" s="337"/>
      <c r="UND908" s="337"/>
      <c r="UNE908" s="337"/>
      <c r="UNF908" s="337"/>
      <c r="UNG908" s="337"/>
      <c r="UNH908" s="337"/>
      <c r="UNI908" s="337"/>
      <c r="UNJ908" s="337"/>
      <c r="UNK908" s="337"/>
      <c r="UNL908" s="337"/>
      <c r="UNM908" s="337"/>
      <c r="UNN908" s="337"/>
      <c r="UNO908" s="337"/>
      <c r="UNP908" s="337"/>
      <c r="UNQ908" s="337"/>
      <c r="UNR908" s="337"/>
      <c r="UNS908" s="337"/>
      <c r="UNT908" s="337"/>
      <c r="UNU908" s="337"/>
      <c r="UNV908" s="337"/>
      <c r="UNW908" s="337"/>
      <c r="UNX908" s="337"/>
      <c r="UNY908" s="337"/>
      <c r="UNZ908" s="337"/>
      <c r="UOA908" s="337"/>
      <c r="UOB908" s="337"/>
      <c r="UOC908" s="337"/>
      <c r="UOD908" s="337"/>
      <c r="UOE908" s="337"/>
      <c r="UOF908" s="337"/>
      <c r="UOG908" s="337"/>
      <c r="UOH908" s="337"/>
      <c r="UOI908" s="337"/>
      <c r="UOJ908" s="337"/>
      <c r="UOK908" s="337"/>
      <c r="UOL908" s="337"/>
      <c r="UOM908" s="337"/>
      <c r="UON908" s="337"/>
      <c r="UOO908" s="337"/>
      <c r="UOP908" s="337"/>
      <c r="UOQ908" s="337"/>
      <c r="UOR908" s="337"/>
      <c r="UOS908" s="337"/>
      <c r="UOT908" s="337"/>
      <c r="UOU908" s="337"/>
      <c r="UOV908" s="337"/>
      <c r="UOW908" s="337"/>
      <c r="UOX908" s="337"/>
      <c r="UOY908" s="337"/>
      <c r="UOZ908" s="337"/>
      <c r="UPA908" s="337"/>
      <c r="UPB908" s="337"/>
      <c r="UPC908" s="337"/>
      <c r="UPD908" s="337"/>
      <c r="UPE908" s="337"/>
      <c r="UPF908" s="337"/>
      <c r="UPG908" s="337"/>
      <c r="UPH908" s="337"/>
      <c r="UPI908" s="337"/>
      <c r="UPJ908" s="337"/>
      <c r="UPK908" s="337"/>
      <c r="UPL908" s="337"/>
      <c r="UPM908" s="337"/>
      <c r="UPN908" s="337"/>
      <c r="UPO908" s="337"/>
      <c r="UPP908" s="337"/>
      <c r="UPQ908" s="337"/>
      <c r="UPR908" s="337"/>
      <c r="UPS908" s="337"/>
      <c r="UPT908" s="337"/>
      <c r="UPU908" s="337"/>
      <c r="UPV908" s="337"/>
      <c r="UPW908" s="337"/>
      <c r="UPX908" s="337"/>
      <c r="UPY908" s="337"/>
      <c r="UPZ908" s="337"/>
      <c r="UQA908" s="337"/>
      <c r="UQB908" s="337"/>
      <c r="UQC908" s="337"/>
      <c r="UQD908" s="337"/>
      <c r="UQE908" s="337"/>
      <c r="UQF908" s="337"/>
      <c r="UQG908" s="337"/>
      <c r="UQH908" s="337"/>
      <c r="UQI908" s="337"/>
      <c r="UQJ908" s="337"/>
      <c r="UQK908" s="337"/>
      <c r="UQL908" s="337"/>
      <c r="UQM908" s="337"/>
      <c r="UQN908" s="337"/>
      <c r="UQO908" s="337"/>
      <c r="UQP908" s="337"/>
      <c r="UQQ908" s="337"/>
      <c r="UQR908" s="337"/>
      <c r="UQS908" s="337"/>
      <c r="UQT908" s="337"/>
      <c r="UQU908" s="337"/>
      <c r="UQV908" s="337"/>
      <c r="UQW908" s="337"/>
      <c r="UQX908" s="337"/>
      <c r="UQY908" s="337"/>
      <c r="UQZ908" s="337"/>
      <c r="URA908" s="337"/>
      <c r="URB908" s="337"/>
      <c r="URC908" s="337"/>
      <c r="URD908" s="337"/>
      <c r="URE908" s="337"/>
      <c r="URF908" s="337"/>
      <c r="URG908" s="337"/>
      <c r="URH908" s="337"/>
      <c r="URI908" s="337"/>
      <c r="URJ908" s="337"/>
      <c r="URK908" s="337"/>
      <c r="URL908" s="337"/>
      <c r="URM908" s="337"/>
      <c r="URN908" s="337"/>
      <c r="URO908" s="337"/>
      <c r="URP908" s="337"/>
      <c r="URQ908" s="337"/>
      <c r="URR908" s="337"/>
      <c r="URS908" s="337"/>
      <c r="URT908" s="337"/>
      <c r="URU908" s="337"/>
      <c r="URV908" s="337"/>
      <c r="URW908" s="337"/>
      <c r="URX908" s="337"/>
      <c r="URY908" s="337"/>
      <c r="URZ908" s="337"/>
      <c r="USA908" s="337"/>
      <c r="USB908" s="337"/>
      <c r="USC908" s="337"/>
      <c r="USD908" s="337"/>
      <c r="USE908" s="337"/>
      <c r="USF908" s="337"/>
      <c r="USG908" s="337"/>
      <c r="USH908" s="337"/>
      <c r="USI908" s="337"/>
      <c r="USJ908" s="337"/>
      <c r="USK908" s="337"/>
      <c r="USL908" s="337"/>
      <c r="USM908" s="337"/>
      <c r="USN908" s="337"/>
      <c r="USO908" s="337"/>
      <c r="USP908" s="337"/>
      <c r="USQ908" s="337"/>
      <c r="USR908" s="337"/>
      <c r="USS908" s="337"/>
      <c r="UST908" s="337"/>
      <c r="USU908" s="337"/>
      <c r="USV908" s="337"/>
      <c r="USW908" s="337"/>
      <c r="USX908" s="337"/>
      <c r="USY908" s="337"/>
      <c r="USZ908" s="337"/>
      <c r="UTA908" s="337"/>
      <c r="UTB908" s="337"/>
      <c r="UTC908" s="337"/>
      <c r="UTD908" s="337"/>
      <c r="UTE908" s="337"/>
      <c r="UTF908" s="337"/>
      <c r="UTG908" s="337"/>
      <c r="UTH908" s="337"/>
      <c r="UTI908" s="337"/>
      <c r="UTJ908" s="337"/>
      <c r="UTK908" s="337"/>
      <c r="UTL908" s="337"/>
      <c r="UTM908" s="337"/>
      <c r="UTN908" s="337"/>
      <c r="UTO908" s="337"/>
      <c r="UTP908" s="337"/>
      <c r="UTQ908" s="337"/>
      <c r="UTR908" s="337"/>
      <c r="UTS908" s="337"/>
      <c r="UTT908" s="337"/>
      <c r="UTU908" s="337"/>
      <c r="UTV908" s="337"/>
      <c r="UTW908" s="337"/>
      <c r="UTX908" s="337"/>
      <c r="UTY908" s="337"/>
      <c r="UTZ908" s="337"/>
      <c r="UUA908" s="337"/>
      <c r="UUB908" s="337"/>
      <c r="UUC908" s="337"/>
      <c r="UUD908" s="337"/>
      <c r="UUE908" s="337"/>
      <c r="UUF908" s="337"/>
      <c r="UUG908" s="337"/>
      <c r="UUH908" s="337"/>
      <c r="UUI908" s="337"/>
      <c r="UUJ908" s="337"/>
      <c r="UUK908" s="337"/>
      <c r="UUL908" s="337"/>
      <c r="UUM908" s="337"/>
      <c r="UUN908" s="337"/>
      <c r="UUO908" s="337"/>
      <c r="UUP908" s="337"/>
      <c r="UUQ908" s="337"/>
      <c r="UUR908" s="337"/>
      <c r="UUS908" s="337"/>
      <c r="UUT908" s="337"/>
      <c r="UUU908" s="337"/>
      <c r="UUV908" s="337"/>
      <c r="UUW908" s="337"/>
      <c r="UUX908" s="337"/>
      <c r="UUY908" s="337"/>
      <c r="UUZ908" s="337"/>
      <c r="UVA908" s="337"/>
      <c r="UVB908" s="337"/>
      <c r="UVC908" s="337"/>
      <c r="UVD908" s="337"/>
      <c r="UVE908" s="337"/>
      <c r="UVF908" s="337"/>
      <c r="UVG908" s="337"/>
      <c r="UVH908" s="337"/>
      <c r="UVI908" s="337"/>
      <c r="UVJ908" s="337"/>
      <c r="UVK908" s="337"/>
      <c r="UVL908" s="337"/>
      <c r="UVM908" s="337"/>
      <c r="UVN908" s="337"/>
      <c r="UVO908" s="337"/>
      <c r="UVP908" s="337"/>
      <c r="UVQ908" s="337"/>
      <c r="UVR908" s="337"/>
      <c r="UVS908" s="337"/>
      <c r="UVT908" s="337"/>
      <c r="UVU908" s="337"/>
      <c r="UVV908" s="337"/>
      <c r="UVW908" s="337"/>
      <c r="UVX908" s="337"/>
      <c r="UVY908" s="337"/>
      <c r="UVZ908" s="337"/>
      <c r="UWA908" s="337"/>
      <c r="UWB908" s="337"/>
      <c r="UWC908" s="337"/>
      <c r="UWD908" s="337"/>
      <c r="UWE908" s="337"/>
      <c r="UWF908" s="337"/>
      <c r="UWG908" s="337"/>
      <c r="UWH908" s="337"/>
      <c r="UWI908" s="337"/>
      <c r="UWJ908" s="337"/>
      <c r="UWK908" s="337"/>
      <c r="UWL908" s="337"/>
      <c r="UWM908" s="337"/>
      <c r="UWN908" s="337"/>
      <c r="UWO908" s="337"/>
      <c r="UWP908" s="337"/>
      <c r="UWQ908" s="337"/>
      <c r="UWR908" s="337"/>
      <c r="UWS908" s="337"/>
      <c r="UWT908" s="337"/>
      <c r="UWU908" s="337"/>
      <c r="UWV908" s="337"/>
      <c r="UWW908" s="337"/>
      <c r="UWX908" s="337"/>
      <c r="UWY908" s="337"/>
      <c r="UWZ908" s="337"/>
      <c r="UXA908" s="337"/>
      <c r="UXB908" s="337"/>
      <c r="UXC908" s="337"/>
      <c r="UXD908" s="337"/>
      <c r="UXE908" s="337"/>
      <c r="UXF908" s="337"/>
      <c r="UXG908" s="337"/>
      <c r="UXH908" s="337"/>
      <c r="UXI908" s="337"/>
      <c r="UXJ908" s="337"/>
      <c r="UXK908" s="337"/>
      <c r="UXL908" s="337"/>
      <c r="UXM908" s="337"/>
      <c r="UXN908" s="337"/>
      <c r="UXO908" s="337"/>
      <c r="UXP908" s="337"/>
      <c r="UXQ908" s="337"/>
      <c r="UXR908" s="337"/>
      <c r="UXS908" s="337"/>
      <c r="UXT908" s="337"/>
      <c r="UXU908" s="337"/>
      <c r="UXV908" s="337"/>
      <c r="UXW908" s="337"/>
      <c r="UXX908" s="337"/>
      <c r="UXY908" s="337"/>
      <c r="UXZ908" s="337"/>
      <c r="UYA908" s="337"/>
      <c r="UYB908" s="337"/>
      <c r="UYC908" s="337"/>
      <c r="UYD908" s="337"/>
      <c r="UYE908" s="337"/>
      <c r="UYF908" s="337"/>
      <c r="UYG908" s="337"/>
      <c r="UYH908" s="337"/>
      <c r="UYI908" s="337"/>
      <c r="UYJ908" s="337"/>
      <c r="UYK908" s="337"/>
      <c r="UYL908" s="337"/>
      <c r="UYM908" s="337"/>
      <c r="UYN908" s="337"/>
      <c r="UYO908" s="337"/>
      <c r="UYP908" s="337"/>
      <c r="UYQ908" s="337"/>
      <c r="UYR908" s="337"/>
      <c r="UYS908" s="337"/>
      <c r="UYT908" s="337"/>
      <c r="UYU908" s="337"/>
      <c r="UYV908" s="337"/>
      <c r="UYW908" s="337"/>
      <c r="UYX908" s="337"/>
      <c r="UYY908" s="337"/>
      <c r="UYZ908" s="337"/>
      <c r="UZA908" s="337"/>
      <c r="UZB908" s="337"/>
      <c r="UZC908" s="337"/>
      <c r="UZD908" s="337"/>
      <c r="UZE908" s="337"/>
      <c r="UZF908" s="337"/>
      <c r="UZG908" s="337"/>
      <c r="UZH908" s="337"/>
      <c r="UZI908" s="337"/>
      <c r="UZJ908" s="337"/>
      <c r="UZK908" s="337"/>
      <c r="UZL908" s="337"/>
      <c r="UZM908" s="337"/>
      <c r="UZN908" s="337"/>
      <c r="UZO908" s="337"/>
      <c r="UZP908" s="337"/>
      <c r="UZQ908" s="337"/>
      <c r="UZR908" s="337"/>
      <c r="UZS908" s="337"/>
      <c r="UZT908" s="337"/>
      <c r="UZU908" s="337"/>
      <c r="UZV908" s="337"/>
      <c r="UZW908" s="337"/>
      <c r="UZX908" s="337"/>
      <c r="UZY908" s="337"/>
      <c r="UZZ908" s="337"/>
      <c r="VAA908" s="337"/>
      <c r="VAB908" s="337"/>
      <c r="VAC908" s="337"/>
      <c r="VAD908" s="337"/>
      <c r="VAE908" s="337"/>
      <c r="VAF908" s="337"/>
      <c r="VAG908" s="337"/>
      <c r="VAH908" s="337"/>
      <c r="VAI908" s="337"/>
      <c r="VAJ908" s="337"/>
      <c r="VAK908" s="337"/>
      <c r="VAL908" s="337"/>
      <c r="VAM908" s="337"/>
      <c r="VAN908" s="337"/>
      <c r="VAO908" s="337"/>
      <c r="VAP908" s="337"/>
      <c r="VAQ908" s="337"/>
      <c r="VAR908" s="337"/>
      <c r="VAS908" s="337"/>
      <c r="VAT908" s="337"/>
      <c r="VAU908" s="337"/>
      <c r="VAV908" s="337"/>
      <c r="VAW908" s="337"/>
      <c r="VAX908" s="337"/>
      <c r="VAY908" s="337"/>
      <c r="VAZ908" s="337"/>
      <c r="VBA908" s="337"/>
      <c r="VBB908" s="337"/>
      <c r="VBC908" s="337"/>
      <c r="VBD908" s="337"/>
      <c r="VBE908" s="337"/>
      <c r="VBF908" s="337"/>
      <c r="VBG908" s="337"/>
      <c r="VBH908" s="337"/>
      <c r="VBI908" s="337"/>
      <c r="VBJ908" s="337"/>
      <c r="VBK908" s="337"/>
      <c r="VBL908" s="337"/>
      <c r="VBM908" s="337"/>
      <c r="VBN908" s="337"/>
      <c r="VBO908" s="337"/>
      <c r="VBP908" s="337"/>
      <c r="VBQ908" s="337"/>
      <c r="VBR908" s="337"/>
      <c r="VBS908" s="337"/>
      <c r="VBT908" s="337"/>
      <c r="VBU908" s="337"/>
      <c r="VBV908" s="337"/>
      <c r="VBW908" s="337"/>
      <c r="VBX908" s="337"/>
      <c r="VBY908" s="337"/>
      <c r="VBZ908" s="337"/>
      <c r="VCA908" s="337"/>
      <c r="VCB908" s="337"/>
      <c r="VCC908" s="337"/>
      <c r="VCD908" s="337"/>
      <c r="VCE908" s="337"/>
      <c r="VCF908" s="337"/>
      <c r="VCG908" s="337"/>
      <c r="VCH908" s="337"/>
      <c r="VCI908" s="337"/>
      <c r="VCJ908" s="337"/>
      <c r="VCK908" s="337"/>
      <c r="VCL908" s="337"/>
      <c r="VCM908" s="337"/>
      <c r="VCN908" s="337"/>
      <c r="VCO908" s="337"/>
      <c r="VCP908" s="337"/>
      <c r="VCQ908" s="337"/>
      <c r="VCR908" s="337"/>
      <c r="VCS908" s="337"/>
      <c r="VCT908" s="337"/>
      <c r="VCU908" s="337"/>
      <c r="VCV908" s="337"/>
      <c r="VCW908" s="337"/>
      <c r="VCX908" s="337"/>
      <c r="VCY908" s="337"/>
      <c r="VCZ908" s="337"/>
      <c r="VDA908" s="337"/>
      <c r="VDB908" s="337"/>
      <c r="VDC908" s="337"/>
      <c r="VDD908" s="337"/>
      <c r="VDE908" s="337"/>
      <c r="VDF908" s="337"/>
      <c r="VDG908" s="337"/>
      <c r="VDH908" s="337"/>
      <c r="VDI908" s="337"/>
      <c r="VDJ908" s="337"/>
      <c r="VDK908" s="337"/>
      <c r="VDL908" s="337"/>
      <c r="VDM908" s="337"/>
      <c r="VDN908" s="337"/>
      <c r="VDO908" s="337"/>
      <c r="VDP908" s="337"/>
      <c r="VDQ908" s="337"/>
      <c r="VDR908" s="337"/>
      <c r="VDS908" s="337"/>
      <c r="VDT908" s="337"/>
      <c r="VDU908" s="337"/>
      <c r="VDV908" s="337"/>
      <c r="VDW908" s="337"/>
      <c r="VDX908" s="337"/>
      <c r="VDY908" s="337"/>
      <c r="VDZ908" s="337"/>
      <c r="VEA908" s="337"/>
      <c r="VEB908" s="337"/>
      <c r="VEC908" s="337"/>
      <c r="VED908" s="337"/>
      <c r="VEE908" s="337"/>
      <c r="VEF908" s="337"/>
      <c r="VEG908" s="337"/>
      <c r="VEH908" s="337"/>
      <c r="VEI908" s="337"/>
      <c r="VEJ908" s="337"/>
      <c r="VEK908" s="337"/>
      <c r="VEL908" s="337"/>
      <c r="VEM908" s="337"/>
      <c r="VEN908" s="337"/>
      <c r="VEO908" s="337"/>
      <c r="VEP908" s="337"/>
      <c r="VEQ908" s="337"/>
      <c r="VER908" s="337"/>
      <c r="VES908" s="337"/>
      <c r="VET908" s="337"/>
      <c r="VEU908" s="337"/>
      <c r="VEV908" s="337"/>
      <c r="VEW908" s="337"/>
      <c r="VEX908" s="337"/>
      <c r="VEY908" s="337"/>
      <c r="VEZ908" s="337"/>
      <c r="VFA908" s="337"/>
      <c r="VFB908" s="337"/>
      <c r="VFC908" s="337"/>
      <c r="VFD908" s="337"/>
      <c r="VFE908" s="337"/>
      <c r="VFF908" s="337"/>
      <c r="VFG908" s="337"/>
      <c r="VFH908" s="337"/>
      <c r="VFI908" s="337"/>
      <c r="VFJ908" s="337"/>
      <c r="VFK908" s="337"/>
      <c r="VFL908" s="337"/>
      <c r="VFM908" s="337"/>
      <c r="VFN908" s="337"/>
      <c r="VFO908" s="337"/>
      <c r="VFP908" s="337"/>
      <c r="VFQ908" s="337"/>
      <c r="VFR908" s="337"/>
      <c r="VFS908" s="337"/>
      <c r="VFT908" s="337"/>
      <c r="VFU908" s="337"/>
      <c r="VFV908" s="337"/>
      <c r="VFW908" s="337"/>
      <c r="VFX908" s="337"/>
      <c r="VFY908" s="337"/>
      <c r="VFZ908" s="337"/>
      <c r="VGA908" s="337"/>
      <c r="VGB908" s="337"/>
      <c r="VGC908" s="337"/>
      <c r="VGD908" s="337"/>
      <c r="VGE908" s="337"/>
      <c r="VGF908" s="337"/>
      <c r="VGG908" s="337"/>
      <c r="VGH908" s="337"/>
      <c r="VGI908" s="337"/>
      <c r="VGJ908" s="337"/>
      <c r="VGK908" s="337"/>
      <c r="VGL908" s="337"/>
      <c r="VGM908" s="337"/>
      <c r="VGN908" s="337"/>
      <c r="VGO908" s="337"/>
      <c r="VGP908" s="337"/>
      <c r="VGQ908" s="337"/>
      <c r="VGR908" s="337"/>
      <c r="VGS908" s="337"/>
      <c r="VGT908" s="337"/>
      <c r="VGU908" s="337"/>
      <c r="VGV908" s="337"/>
      <c r="VGW908" s="337"/>
      <c r="VGX908" s="337"/>
      <c r="VGY908" s="337"/>
      <c r="VGZ908" s="337"/>
      <c r="VHA908" s="337"/>
      <c r="VHB908" s="337"/>
      <c r="VHC908" s="337"/>
      <c r="VHD908" s="337"/>
      <c r="VHE908" s="337"/>
      <c r="VHF908" s="337"/>
      <c r="VHG908" s="337"/>
      <c r="VHH908" s="337"/>
      <c r="VHI908" s="337"/>
      <c r="VHJ908" s="337"/>
      <c r="VHK908" s="337"/>
      <c r="VHL908" s="337"/>
      <c r="VHM908" s="337"/>
      <c r="VHN908" s="337"/>
      <c r="VHO908" s="337"/>
      <c r="VHP908" s="337"/>
      <c r="VHQ908" s="337"/>
      <c r="VHR908" s="337"/>
      <c r="VHS908" s="337"/>
      <c r="VHT908" s="337"/>
      <c r="VHU908" s="337"/>
      <c r="VHV908" s="337"/>
      <c r="VHW908" s="337"/>
      <c r="VHX908" s="337"/>
      <c r="VHY908" s="337"/>
      <c r="VHZ908" s="337"/>
      <c r="VIA908" s="337"/>
      <c r="VIB908" s="337"/>
      <c r="VIC908" s="337"/>
      <c r="VID908" s="337"/>
      <c r="VIE908" s="337"/>
      <c r="VIF908" s="337"/>
      <c r="VIG908" s="337"/>
      <c r="VIH908" s="337"/>
      <c r="VII908" s="337"/>
      <c r="VIJ908" s="337"/>
      <c r="VIK908" s="337"/>
      <c r="VIL908" s="337"/>
      <c r="VIM908" s="337"/>
      <c r="VIN908" s="337"/>
      <c r="VIO908" s="337"/>
      <c r="VIP908" s="337"/>
      <c r="VIQ908" s="337"/>
      <c r="VIR908" s="337"/>
      <c r="VIS908" s="337"/>
      <c r="VIT908" s="337"/>
      <c r="VIU908" s="337"/>
      <c r="VIV908" s="337"/>
      <c r="VIW908" s="337"/>
      <c r="VIX908" s="337"/>
      <c r="VIY908" s="337"/>
      <c r="VIZ908" s="337"/>
      <c r="VJA908" s="337"/>
      <c r="VJB908" s="337"/>
      <c r="VJC908" s="337"/>
      <c r="VJD908" s="337"/>
      <c r="VJE908" s="337"/>
      <c r="VJF908" s="337"/>
      <c r="VJG908" s="337"/>
      <c r="VJH908" s="337"/>
      <c r="VJI908" s="337"/>
      <c r="VJJ908" s="337"/>
      <c r="VJK908" s="337"/>
      <c r="VJL908" s="337"/>
      <c r="VJM908" s="337"/>
      <c r="VJN908" s="337"/>
      <c r="VJO908" s="337"/>
      <c r="VJP908" s="337"/>
      <c r="VJQ908" s="337"/>
      <c r="VJR908" s="337"/>
      <c r="VJS908" s="337"/>
      <c r="VJT908" s="337"/>
      <c r="VJU908" s="337"/>
      <c r="VJV908" s="337"/>
      <c r="VJW908" s="337"/>
      <c r="VJX908" s="337"/>
      <c r="VJY908" s="337"/>
      <c r="VJZ908" s="337"/>
      <c r="VKA908" s="337"/>
      <c r="VKB908" s="337"/>
      <c r="VKC908" s="337"/>
      <c r="VKD908" s="337"/>
      <c r="VKE908" s="337"/>
      <c r="VKF908" s="337"/>
      <c r="VKG908" s="337"/>
      <c r="VKH908" s="337"/>
      <c r="VKI908" s="337"/>
      <c r="VKJ908" s="337"/>
      <c r="VKK908" s="337"/>
      <c r="VKL908" s="337"/>
      <c r="VKM908" s="337"/>
      <c r="VKN908" s="337"/>
      <c r="VKO908" s="337"/>
      <c r="VKP908" s="337"/>
      <c r="VKQ908" s="337"/>
      <c r="VKR908" s="337"/>
      <c r="VKS908" s="337"/>
      <c r="VKT908" s="337"/>
      <c r="VKU908" s="337"/>
      <c r="VKV908" s="337"/>
      <c r="VKW908" s="337"/>
      <c r="VKX908" s="337"/>
      <c r="VKY908" s="337"/>
      <c r="VKZ908" s="337"/>
      <c r="VLA908" s="337"/>
      <c r="VLB908" s="337"/>
      <c r="VLC908" s="337"/>
      <c r="VLD908" s="337"/>
      <c r="VLE908" s="337"/>
      <c r="VLF908" s="337"/>
      <c r="VLG908" s="337"/>
      <c r="VLH908" s="337"/>
      <c r="VLI908" s="337"/>
      <c r="VLJ908" s="337"/>
      <c r="VLK908" s="337"/>
      <c r="VLL908" s="337"/>
      <c r="VLM908" s="337"/>
      <c r="VLN908" s="337"/>
      <c r="VLO908" s="337"/>
      <c r="VLP908" s="337"/>
      <c r="VLQ908" s="337"/>
      <c r="VLR908" s="337"/>
      <c r="VLS908" s="337"/>
      <c r="VLT908" s="337"/>
      <c r="VLU908" s="337"/>
      <c r="VLV908" s="337"/>
      <c r="VLW908" s="337"/>
      <c r="VLX908" s="337"/>
      <c r="VLY908" s="337"/>
      <c r="VLZ908" s="337"/>
      <c r="VMA908" s="337"/>
      <c r="VMB908" s="337"/>
      <c r="VMC908" s="337"/>
      <c r="VMD908" s="337"/>
      <c r="VME908" s="337"/>
      <c r="VMF908" s="337"/>
      <c r="VMG908" s="337"/>
      <c r="VMH908" s="337"/>
      <c r="VMI908" s="337"/>
      <c r="VMJ908" s="337"/>
      <c r="VMK908" s="337"/>
      <c r="VML908" s="337"/>
      <c r="VMM908" s="337"/>
      <c r="VMN908" s="337"/>
      <c r="VMO908" s="337"/>
      <c r="VMP908" s="337"/>
      <c r="VMQ908" s="337"/>
      <c r="VMR908" s="337"/>
      <c r="VMS908" s="337"/>
      <c r="VMT908" s="337"/>
      <c r="VMU908" s="337"/>
      <c r="VMV908" s="337"/>
      <c r="VMW908" s="337"/>
      <c r="VMX908" s="337"/>
      <c r="VMY908" s="337"/>
      <c r="VMZ908" s="337"/>
      <c r="VNA908" s="337"/>
      <c r="VNB908" s="337"/>
      <c r="VNC908" s="337"/>
      <c r="VND908" s="337"/>
      <c r="VNE908" s="337"/>
      <c r="VNF908" s="337"/>
      <c r="VNG908" s="337"/>
      <c r="VNH908" s="337"/>
      <c r="VNI908" s="337"/>
      <c r="VNJ908" s="337"/>
      <c r="VNK908" s="337"/>
      <c r="VNL908" s="337"/>
      <c r="VNM908" s="337"/>
      <c r="VNN908" s="337"/>
      <c r="VNO908" s="337"/>
      <c r="VNP908" s="337"/>
      <c r="VNQ908" s="337"/>
      <c r="VNR908" s="337"/>
      <c r="VNS908" s="337"/>
      <c r="VNT908" s="337"/>
      <c r="VNU908" s="337"/>
      <c r="VNV908" s="337"/>
      <c r="VNW908" s="337"/>
      <c r="VNX908" s="337"/>
      <c r="VNY908" s="337"/>
      <c r="VNZ908" s="337"/>
      <c r="VOA908" s="337"/>
      <c r="VOB908" s="337"/>
      <c r="VOC908" s="337"/>
      <c r="VOD908" s="337"/>
      <c r="VOE908" s="337"/>
      <c r="VOF908" s="337"/>
      <c r="VOG908" s="337"/>
      <c r="VOH908" s="337"/>
      <c r="VOI908" s="337"/>
      <c r="VOJ908" s="337"/>
      <c r="VOK908" s="337"/>
      <c r="VOL908" s="337"/>
      <c r="VOM908" s="337"/>
      <c r="VON908" s="337"/>
      <c r="VOO908" s="337"/>
      <c r="VOP908" s="337"/>
      <c r="VOQ908" s="337"/>
      <c r="VOR908" s="337"/>
      <c r="VOS908" s="337"/>
      <c r="VOT908" s="337"/>
      <c r="VOU908" s="337"/>
      <c r="VOV908" s="337"/>
      <c r="VOW908" s="337"/>
      <c r="VOX908" s="337"/>
      <c r="VOY908" s="337"/>
      <c r="VOZ908" s="337"/>
      <c r="VPA908" s="337"/>
      <c r="VPB908" s="337"/>
      <c r="VPC908" s="337"/>
      <c r="VPD908" s="337"/>
      <c r="VPE908" s="337"/>
      <c r="VPF908" s="337"/>
      <c r="VPG908" s="337"/>
      <c r="VPH908" s="337"/>
      <c r="VPI908" s="337"/>
      <c r="VPJ908" s="337"/>
      <c r="VPK908" s="337"/>
      <c r="VPL908" s="337"/>
      <c r="VPM908" s="337"/>
      <c r="VPN908" s="337"/>
      <c r="VPO908" s="337"/>
      <c r="VPP908" s="337"/>
      <c r="VPQ908" s="337"/>
      <c r="VPR908" s="337"/>
      <c r="VPS908" s="337"/>
      <c r="VPT908" s="337"/>
      <c r="VPU908" s="337"/>
      <c r="VPV908" s="337"/>
      <c r="VPW908" s="337"/>
      <c r="VPX908" s="337"/>
      <c r="VPY908" s="337"/>
      <c r="VPZ908" s="337"/>
      <c r="VQA908" s="337"/>
      <c r="VQB908" s="337"/>
      <c r="VQC908" s="337"/>
      <c r="VQD908" s="337"/>
      <c r="VQE908" s="337"/>
      <c r="VQF908" s="337"/>
      <c r="VQG908" s="337"/>
      <c r="VQH908" s="337"/>
      <c r="VQI908" s="337"/>
      <c r="VQJ908" s="337"/>
      <c r="VQK908" s="337"/>
      <c r="VQL908" s="337"/>
      <c r="VQM908" s="337"/>
      <c r="VQN908" s="337"/>
      <c r="VQO908" s="337"/>
      <c r="VQP908" s="337"/>
      <c r="VQQ908" s="337"/>
      <c r="VQR908" s="337"/>
      <c r="VQS908" s="337"/>
      <c r="VQT908" s="337"/>
      <c r="VQU908" s="337"/>
      <c r="VQV908" s="337"/>
      <c r="VQW908" s="337"/>
      <c r="VQX908" s="337"/>
      <c r="VQY908" s="337"/>
      <c r="VQZ908" s="337"/>
      <c r="VRA908" s="337"/>
      <c r="VRB908" s="337"/>
      <c r="VRC908" s="337"/>
      <c r="VRD908" s="337"/>
      <c r="VRE908" s="337"/>
      <c r="VRF908" s="337"/>
      <c r="VRG908" s="337"/>
      <c r="VRH908" s="337"/>
      <c r="VRI908" s="337"/>
      <c r="VRJ908" s="337"/>
      <c r="VRK908" s="337"/>
      <c r="VRL908" s="337"/>
      <c r="VRM908" s="337"/>
      <c r="VRN908" s="337"/>
      <c r="VRO908" s="337"/>
      <c r="VRP908" s="337"/>
      <c r="VRQ908" s="337"/>
      <c r="VRR908" s="337"/>
      <c r="VRS908" s="337"/>
      <c r="VRT908" s="337"/>
      <c r="VRU908" s="337"/>
      <c r="VRV908" s="337"/>
      <c r="VRW908" s="337"/>
      <c r="VRX908" s="337"/>
      <c r="VRY908" s="337"/>
      <c r="VRZ908" s="337"/>
      <c r="VSA908" s="337"/>
      <c r="VSB908" s="337"/>
      <c r="VSC908" s="337"/>
      <c r="VSD908" s="337"/>
      <c r="VSE908" s="337"/>
      <c r="VSF908" s="337"/>
      <c r="VSG908" s="337"/>
      <c r="VSH908" s="337"/>
      <c r="VSI908" s="337"/>
      <c r="VSJ908" s="337"/>
      <c r="VSK908" s="337"/>
      <c r="VSL908" s="337"/>
      <c r="VSM908" s="337"/>
      <c r="VSN908" s="337"/>
      <c r="VSO908" s="337"/>
      <c r="VSP908" s="337"/>
      <c r="VSQ908" s="337"/>
      <c r="VSR908" s="337"/>
      <c r="VSS908" s="337"/>
      <c r="VST908" s="337"/>
      <c r="VSU908" s="337"/>
      <c r="VSV908" s="337"/>
      <c r="VSW908" s="337"/>
      <c r="VSX908" s="337"/>
      <c r="VSY908" s="337"/>
      <c r="VSZ908" s="337"/>
      <c r="VTA908" s="337"/>
      <c r="VTB908" s="337"/>
      <c r="VTC908" s="337"/>
      <c r="VTD908" s="337"/>
      <c r="VTE908" s="337"/>
      <c r="VTF908" s="337"/>
      <c r="VTG908" s="337"/>
      <c r="VTH908" s="337"/>
      <c r="VTI908" s="337"/>
      <c r="VTJ908" s="337"/>
      <c r="VTK908" s="337"/>
      <c r="VTL908" s="337"/>
      <c r="VTM908" s="337"/>
      <c r="VTN908" s="337"/>
      <c r="VTO908" s="337"/>
      <c r="VTP908" s="337"/>
      <c r="VTQ908" s="337"/>
      <c r="VTR908" s="337"/>
      <c r="VTS908" s="337"/>
      <c r="VTT908" s="337"/>
      <c r="VTU908" s="337"/>
      <c r="VTV908" s="337"/>
      <c r="VTW908" s="337"/>
      <c r="VTX908" s="337"/>
      <c r="VTY908" s="337"/>
      <c r="VTZ908" s="337"/>
      <c r="VUA908" s="337"/>
      <c r="VUB908" s="337"/>
      <c r="VUC908" s="337"/>
      <c r="VUD908" s="337"/>
      <c r="VUE908" s="337"/>
      <c r="VUF908" s="337"/>
      <c r="VUG908" s="337"/>
      <c r="VUH908" s="337"/>
      <c r="VUI908" s="337"/>
      <c r="VUJ908" s="337"/>
      <c r="VUK908" s="337"/>
      <c r="VUL908" s="337"/>
      <c r="VUM908" s="337"/>
      <c r="VUN908" s="337"/>
      <c r="VUO908" s="337"/>
      <c r="VUP908" s="337"/>
      <c r="VUQ908" s="337"/>
      <c r="VUR908" s="337"/>
      <c r="VUS908" s="337"/>
      <c r="VUT908" s="337"/>
      <c r="VUU908" s="337"/>
      <c r="VUV908" s="337"/>
      <c r="VUW908" s="337"/>
      <c r="VUX908" s="337"/>
      <c r="VUY908" s="337"/>
      <c r="VUZ908" s="337"/>
      <c r="VVA908" s="337"/>
      <c r="VVB908" s="337"/>
      <c r="VVC908" s="337"/>
      <c r="VVD908" s="337"/>
      <c r="VVE908" s="337"/>
      <c r="VVF908" s="337"/>
      <c r="VVG908" s="337"/>
      <c r="VVH908" s="337"/>
      <c r="VVI908" s="337"/>
      <c r="VVJ908" s="337"/>
      <c r="VVK908" s="337"/>
      <c r="VVL908" s="337"/>
      <c r="VVM908" s="337"/>
      <c r="VVN908" s="337"/>
      <c r="VVO908" s="337"/>
      <c r="VVP908" s="337"/>
      <c r="VVQ908" s="337"/>
      <c r="VVR908" s="337"/>
      <c r="VVS908" s="337"/>
      <c r="VVT908" s="337"/>
      <c r="VVU908" s="337"/>
      <c r="VVV908" s="337"/>
      <c r="VVW908" s="337"/>
      <c r="VVX908" s="337"/>
      <c r="VVY908" s="337"/>
      <c r="VVZ908" s="337"/>
      <c r="VWA908" s="337"/>
      <c r="VWB908" s="337"/>
      <c r="VWC908" s="337"/>
      <c r="VWD908" s="337"/>
      <c r="VWE908" s="337"/>
      <c r="VWF908" s="337"/>
      <c r="VWG908" s="337"/>
      <c r="VWH908" s="337"/>
      <c r="VWI908" s="337"/>
      <c r="VWJ908" s="337"/>
      <c r="VWK908" s="337"/>
      <c r="VWL908" s="337"/>
      <c r="VWM908" s="337"/>
      <c r="VWN908" s="337"/>
      <c r="VWO908" s="337"/>
      <c r="VWP908" s="337"/>
      <c r="VWQ908" s="337"/>
      <c r="VWR908" s="337"/>
      <c r="VWS908" s="337"/>
      <c r="VWT908" s="337"/>
      <c r="VWU908" s="337"/>
      <c r="VWV908" s="337"/>
      <c r="VWW908" s="337"/>
      <c r="VWX908" s="337"/>
      <c r="VWY908" s="337"/>
      <c r="VWZ908" s="337"/>
      <c r="VXA908" s="337"/>
      <c r="VXB908" s="337"/>
      <c r="VXC908" s="337"/>
      <c r="VXD908" s="337"/>
      <c r="VXE908" s="337"/>
      <c r="VXF908" s="337"/>
      <c r="VXG908" s="337"/>
      <c r="VXH908" s="337"/>
      <c r="VXI908" s="337"/>
      <c r="VXJ908" s="337"/>
      <c r="VXK908" s="337"/>
      <c r="VXL908" s="337"/>
      <c r="VXM908" s="337"/>
      <c r="VXN908" s="337"/>
      <c r="VXO908" s="337"/>
      <c r="VXP908" s="337"/>
      <c r="VXQ908" s="337"/>
      <c r="VXR908" s="337"/>
      <c r="VXS908" s="337"/>
      <c r="VXT908" s="337"/>
      <c r="VXU908" s="337"/>
      <c r="VXV908" s="337"/>
      <c r="VXW908" s="337"/>
      <c r="VXX908" s="337"/>
      <c r="VXY908" s="337"/>
      <c r="VXZ908" s="337"/>
      <c r="VYA908" s="337"/>
      <c r="VYB908" s="337"/>
      <c r="VYC908" s="337"/>
      <c r="VYD908" s="337"/>
      <c r="VYE908" s="337"/>
      <c r="VYF908" s="337"/>
      <c r="VYG908" s="337"/>
      <c r="VYH908" s="337"/>
      <c r="VYI908" s="337"/>
      <c r="VYJ908" s="337"/>
      <c r="VYK908" s="337"/>
      <c r="VYL908" s="337"/>
      <c r="VYM908" s="337"/>
      <c r="VYN908" s="337"/>
      <c r="VYO908" s="337"/>
      <c r="VYP908" s="337"/>
      <c r="VYQ908" s="337"/>
      <c r="VYR908" s="337"/>
      <c r="VYS908" s="337"/>
      <c r="VYT908" s="337"/>
      <c r="VYU908" s="337"/>
      <c r="VYV908" s="337"/>
      <c r="VYW908" s="337"/>
      <c r="VYX908" s="337"/>
      <c r="VYY908" s="337"/>
      <c r="VYZ908" s="337"/>
      <c r="VZA908" s="337"/>
      <c r="VZB908" s="337"/>
      <c r="VZC908" s="337"/>
      <c r="VZD908" s="337"/>
      <c r="VZE908" s="337"/>
      <c r="VZF908" s="337"/>
      <c r="VZG908" s="337"/>
      <c r="VZH908" s="337"/>
      <c r="VZI908" s="337"/>
      <c r="VZJ908" s="337"/>
      <c r="VZK908" s="337"/>
      <c r="VZL908" s="337"/>
      <c r="VZM908" s="337"/>
      <c r="VZN908" s="337"/>
      <c r="VZO908" s="337"/>
      <c r="VZP908" s="337"/>
      <c r="VZQ908" s="337"/>
      <c r="VZR908" s="337"/>
      <c r="VZS908" s="337"/>
      <c r="VZT908" s="337"/>
      <c r="VZU908" s="337"/>
      <c r="VZV908" s="337"/>
      <c r="VZW908" s="337"/>
      <c r="VZX908" s="337"/>
      <c r="VZY908" s="337"/>
      <c r="VZZ908" s="337"/>
      <c r="WAA908" s="337"/>
      <c r="WAB908" s="337"/>
      <c r="WAC908" s="337"/>
      <c r="WAD908" s="337"/>
      <c r="WAE908" s="337"/>
      <c r="WAF908" s="337"/>
      <c r="WAG908" s="337"/>
      <c r="WAH908" s="337"/>
      <c r="WAI908" s="337"/>
      <c r="WAJ908" s="337"/>
      <c r="WAK908" s="337"/>
      <c r="WAL908" s="337"/>
      <c r="WAM908" s="337"/>
      <c r="WAN908" s="337"/>
      <c r="WAO908" s="337"/>
      <c r="WAP908" s="337"/>
      <c r="WAQ908" s="337"/>
      <c r="WAR908" s="337"/>
      <c r="WAS908" s="337"/>
      <c r="WAT908" s="337"/>
      <c r="WAU908" s="337"/>
      <c r="WAV908" s="337"/>
      <c r="WAW908" s="337"/>
      <c r="WAX908" s="337"/>
      <c r="WAY908" s="337"/>
      <c r="WAZ908" s="337"/>
      <c r="WBA908" s="337"/>
      <c r="WBB908" s="337"/>
      <c r="WBC908" s="337"/>
      <c r="WBD908" s="337"/>
      <c r="WBE908" s="337"/>
      <c r="WBF908" s="337"/>
      <c r="WBG908" s="337"/>
      <c r="WBH908" s="337"/>
      <c r="WBI908" s="337"/>
      <c r="WBJ908" s="337"/>
      <c r="WBK908" s="337"/>
      <c r="WBL908" s="337"/>
      <c r="WBM908" s="337"/>
      <c r="WBN908" s="337"/>
      <c r="WBO908" s="337"/>
      <c r="WBP908" s="337"/>
      <c r="WBQ908" s="337"/>
      <c r="WBR908" s="337"/>
      <c r="WBS908" s="337"/>
      <c r="WBT908" s="337"/>
      <c r="WBU908" s="337"/>
      <c r="WBV908" s="337"/>
      <c r="WBW908" s="337"/>
      <c r="WBX908" s="337"/>
      <c r="WBY908" s="337"/>
      <c r="WBZ908" s="337"/>
      <c r="WCA908" s="337"/>
      <c r="WCB908" s="337"/>
      <c r="WCC908" s="337"/>
      <c r="WCD908" s="337"/>
      <c r="WCE908" s="337"/>
      <c r="WCF908" s="337"/>
      <c r="WCG908" s="337"/>
      <c r="WCH908" s="337"/>
      <c r="WCI908" s="337"/>
      <c r="WCJ908" s="337"/>
      <c r="WCK908" s="337"/>
      <c r="WCL908" s="337"/>
      <c r="WCM908" s="337"/>
      <c r="WCN908" s="337"/>
      <c r="WCO908" s="337"/>
      <c r="WCP908" s="337"/>
      <c r="WCQ908" s="337"/>
      <c r="WCR908" s="337"/>
      <c r="WCS908" s="337"/>
      <c r="WCT908" s="337"/>
      <c r="WCU908" s="337"/>
      <c r="WCV908" s="337"/>
      <c r="WCW908" s="337"/>
      <c r="WCX908" s="337"/>
      <c r="WCY908" s="337"/>
      <c r="WCZ908" s="337"/>
      <c r="WDA908" s="337"/>
      <c r="WDB908" s="337"/>
      <c r="WDC908" s="337"/>
      <c r="WDD908" s="337"/>
      <c r="WDE908" s="337"/>
      <c r="WDF908" s="337"/>
      <c r="WDG908" s="337"/>
      <c r="WDH908" s="337"/>
      <c r="WDI908" s="337"/>
      <c r="WDJ908" s="337"/>
      <c r="WDK908" s="337"/>
      <c r="WDL908" s="337"/>
      <c r="WDM908" s="337"/>
      <c r="WDN908" s="337"/>
      <c r="WDO908" s="337"/>
      <c r="WDP908" s="337"/>
      <c r="WDQ908" s="337"/>
      <c r="WDR908" s="337"/>
      <c r="WDS908" s="337"/>
      <c r="WDT908" s="337"/>
      <c r="WDU908" s="337"/>
      <c r="WDV908" s="337"/>
      <c r="WDW908" s="337"/>
      <c r="WDX908" s="337"/>
      <c r="WDY908" s="337"/>
      <c r="WDZ908" s="337"/>
      <c r="WEA908" s="337"/>
      <c r="WEB908" s="337"/>
      <c r="WEC908" s="337"/>
      <c r="WED908" s="337"/>
      <c r="WEE908" s="337"/>
      <c r="WEF908" s="337"/>
      <c r="WEG908" s="337"/>
      <c r="WEH908" s="337"/>
      <c r="WEI908" s="337"/>
      <c r="WEJ908" s="337"/>
      <c r="WEK908" s="337"/>
      <c r="WEL908" s="337"/>
      <c r="WEM908" s="337"/>
      <c r="WEN908" s="337"/>
      <c r="WEO908" s="337"/>
      <c r="WEP908" s="337"/>
      <c r="WEQ908" s="337"/>
      <c r="WER908" s="337"/>
      <c r="WES908" s="337"/>
      <c r="WET908" s="337"/>
      <c r="WEU908" s="337"/>
      <c r="WEV908" s="337"/>
      <c r="WEW908" s="337"/>
      <c r="WEX908" s="337"/>
      <c r="WEY908" s="337"/>
      <c r="WEZ908" s="337"/>
      <c r="WFA908" s="337"/>
      <c r="WFB908" s="337"/>
      <c r="WFC908" s="337"/>
      <c r="WFD908" s="337"/>
      <c r="WFE908" s="337"/>
      <c r="WFF908" s="337"/>
      <c r="WFG908" s="337"/>
      <c r="WFH908" s="337"/>
      <c r="WFI908" s="337"/>
      <c r="WFJ908" s="337"/>
      <c r="WFK908" s="337"/>
      <c r="WFL908" s="337"/>
      <c r="WFM908" s="337"/>
      <c r="WFN908" s="337"/>
      <c r="WFO908" s="337"/>
      <c r="WFP908" s="337"/>
      <c r="WFQ908" s="337"/>
      <c r="WFR908" s="337"/>
      <c r="WFS908" s="337"/>
      <c r="WFT908" s="337"/>
      <c r="WFU908" s="337"/>
      <c r="WFV908" s="337"/>
      <c r="WFW908" s="337"/>
      <c r="WFX908" s="337"/>
      <c r="WFY908" s="337"/>
      <c r="WFZ908" s="337"/>
      <c r="WGA908" s="337"/>
      <c r="WGB908" s="337"/>
      <c r="WGC908" s="337"/>
      <c r="WGD908" s="337"/>
      <c r="WGE908" s="337"/>
      <c r="WGF908" s="337"/>
      <c r="WGG908" s="337"/>
      <c r="WGH908" s="337"/>
      <c r="WGI908" s="337"/>
      <c r="WGJ908" s="337"/>
      <c r="WGK908" s="337"/>
      <c r="WGL908" s="337"/>
      <c r="WGM908" s="337"/>
      <c r="WGN908" s="337"/>
      <c r="WGO908" s="337"/>
      <c r="WGP908" s="337"/>
      <c r="WGQ908" s="337"/>
      <c r="WGR908" s="337"/>
      <c r="WGS908" s="337"/>
      <c r="WGT908" s="337"/>
      <c r="WGU908" s="337"/>
      <c r="WGV908" s="337"/>
      <c r="WGW908" s="337"/>
      <c r="WGX908" s="337"/>
      <c r="WGY908" s="337"/>
      <c r="WGZ908" s="337"/>
      <c r="WHA908" s="337"/>
      <c r="WHB908" s="337"/>
      <c r="WHC908" s="337"/>
      <c r="WHD908" s="337"/>
      <c r="WHE908" s="337"/>
      <c r="WHF908" s="337"/>
      <c r="WHG908" s="337"/>
      <c r="WHH908" s="337"/>
      <c r="WHI908" s="337"/>
      <c r="WHJ908" s="337"/>
      <c r="WHK908" s="337"/>
      <c r="WHL908" s="337"/>
      <c r="WHM908" s="337"/>
      <c r="WHN908" s="337"/>
      <c r="WHO908" s="337"/>
      <c r="WHP908" s="337"/>
      <c r="WHQ908" s="337"/>
      <c r="WHR908" s="337"/>
      <c r="WHS908" s="337"/>
      <c r="WHT908" s="337"/>
      <c r="WHU908" s="337"/>
      <c r="WHV908" s="337"/>
      <c r="WHW908" s="337"/>
      <c r="WHX908" s="337"/>
      <c r="WHY908" s="337"/>
      <c r="WHZ908" s="337"/>
      <c r="WIA908" s="337"/>
      <c r="WIB908" s="337"/>
      <c r="WIC908" s="337"/>
      <c r="WID908" s="337"/>
      <c r="WIE908" s="337"/>
      <c r="WIF908" s="337"/>
      <c r="WIG908" s="337"/>
      <c r="WIH908" s="337"/>
      <c r="WII908" s="337"/>
      <c r="WIJ908" s="337"/>
      <c r="WIK908" s="337"/>
      <c r="WIL908" s="337"/>
      <c r="WIM908" s="337"/>
      <c r="WIN908" s="337"/>
      <c r="WIO908" s="337"/>
      <c r="WIP908" s="337"/>
      <c r="WIQ908" s="337"/>
      <c r="WIR908" s="337"/>
      <c r="WIS908" s="337"/>
      <c r="WIT908" s="337"/>
      <c r="WIU908" s="337"/>
      <c r="WIV908" s="337"/>
      <c r="WIW908" s="337"/>
      <c r="WIX908" s="337"/>
      <c r="WIY908" s="337"/>
      <c r="WIZ908" s="337"/>
      <c r="WJA908" s="337"/>
      <c r="WJB908" s="337"/>
      <c r="WJC908" s="337"/>
      <c r="WJD908" s="337"/>
      <c r="WJE908" s="337"/>
      <c r="WJF908" s="337"/>
      <c r="WJG908" s="337"/>
      <c r="WJH908" s="337"/>
      <c r="WJI908" s="337"/>
      <c r="WJJ908" s="337"/>
      <c r="WJK908" s="337"/>
      <c r="WJL908" s="337"/>
      <c r="WJM908" s="337"/>
      <c r="WJN908" s="337"/>
      <c r="WJO908" s="337"/>
      <c r="WJP908" s="337"/>
      <c r="WJQ908" s="337"/>
      <c r="WJR908" s="337"/>
      <c r="WJS908" s="337"/>
      <c r="WJT908" s="337"/>
      <c r="WJU908" s="337"/>
      <c r="WJV908" s="337"/>
      <c r="WJW908" s="337"/>
      <c r="WJX908" s="337"/>
      <c r="WJY908" s="337"/>
      <c r="WJZ908" s="337"/>
      <c r="WKA908" s="337"/>
      <c r="WKB908" s="337"/>
      <c r="WKC908" s="337"/>
      <c r="WKD908" s="337"/>
      <c r="WKE908" s="337"/>
      <c r="WKF908" s="337"/>
      <c r="WKG908" s="337"/>
      <c r="WKH908" s="337"/>
      <c r="WKI908" s="337"/>
      <c r="WKJ908" s="337"/>
      <c r="WKK908" s="337"/>
      <c r="WKL908" s="337"/>
      <c r="WKM908" s="337"/>
      <c r="WKN908" s="337"/>
      <c r="WKO908" s="337"/>
      <c r="WKP908" s="337"/>
      <c r="WKQ908" s="337"/>
      <c r="WKR908" s="337"/>
      <c r="WKS908" s="337"/>
      <c r="WKT908" s="337"/>
      <c r="WKU908" s="337"/>
      <c r="WKV908" s="337"/>
      <c r="WKW908" s="337"/>
      <c r="WKX908" s="337"/>
      <c r="WKY908" s="337"/>
      <c r="WKZ908" s="337"/>
      <c r="WLA908" s="337"/>
      <c r="WLB908" s="337"/>
      <c r="WLC908" s="337"/>
      <c r="WLD908" s="337"/>
      <c r="WLE908" s="337"/>
      <c r="WLF908" s="337"/>
      <c r="WLG908" s="337"/>
      <c r="WLH908" s="337"/>
      <c r="WLI908" s="337"/>
      <c r="WLJ908" s="337"/>
      <c r="WLK908" s="337"/>
      <c r="WLL908" s="337"/>
      <c r="WLM908" s="337"/>
      <c r="WLN908" s="337"/>
      <c r="WLO908" s="337"/>
      <c r="WLP908" s="337"/>
      <c r="WLQ908" s="337"/>
      <c r="WLR908" s="337"/>
      <c r="WLS908" s="337"/>
      <c r="WLT908" s="337"/>
      <c r="WLU908" s="337"/>
      <c r="WLV908" s="337"/>
      <c r="WLW908" s="337"/>
      <c r="WLX908" s="337"/>
      <c r="WLY908" s="337"/>
      <c r="WLZ908" s="337"/>
      <c r="WMA908" s="337"/>
      <c r="WMB908" s="337"/>
      <c r="WMC908" s="337"/>
      <c r="WMD908" s="337"/>
      <c r="WME908" s="337"/>
      <c r="WMF908" s="337"/>
      <c r="WMG908" s="337"/>
      <c r="WMH908" s="337"/>
      <c r="WMI908" s="337"/>
      <c r="WMJ908" s="337"/>
      <c r="WMK908" s="337"/>
      <c r="WML908" s="337"/>
      <c r="WMM908" s="337"/>
      <c r="WMN908" s="337"/>
      <c r="WMO908" s="337"/>
      <c r="WMP908" s="337"/>
      <c r="WMQ908" s="337"/>
      <c r="WMR908" s="337"/>
      <c r="WMS908" s="337"/>
      <c r="WMT908" s="337"/>
      <c r="WMU908" s="337"/>
      <c r="WMV908" s="337"/>
      <c r="WMW908" s="337"/>
      <c r="WMX908" s="337"/>
      <c r="WMY908" s="337"/>
      <c r="WMZ908" s="337"/>
      <c r="WNA908" s="337"/>
      <c r="WNB908" s="337"/>
      <c r="WNC908" s="337"/>
      <c r="WND908" s="337"/>
      <c r="WNE908" s="337"/>
      <c r="WNF908" s="337"/>
      <c r="WNG908" s="337"/>
      <c r="WNH908" s="337"/>
      <c r="WNI908" s="337"/>
      <c r="WNJ908" s="337"/>
      <c r="WNK908" s="337"/>
      <c r="WNL908" s="337"/>
      <c r="WNM908" s="337"/>
      <c r="WNN908" s="337"/>
      <c r="WNO908" s="337"/>
      <c r="WNP908" s="337"/>
      <c r="WNQ908" s="337"/>
      <c r="WNR908" s="337"/>
      <c r="WNS908" s="337"/>
      <c r="WNT908" s="337"/>
      <c r="WNU908" s="337"/>
      <c r="WNV908" s="337"/>
      <c r="WNW908" s="337"/>
      <c r="WNX908" s="337"/>
      <c r="WNY908" s="337"/>
      <c r="WNZ908" s="337"/>
      <c r="WOA908" s="337"/>
      <c r="WOB908" s="337"/>
      <c r="WOC908" s="337"/>
      <c r="WOD908" s="337"/>
      <c r="WOE908" s="337"/>
      <c r="WOF908" s="337"/>
      <c r="WOG908" s="337"/>
      <c r="WOH908" s="337"/>
      <c r="WOI908" s="337"/>
      <c r="WOJ908" s="337"/>
      <c r="WOK908" s="337"/>
      <c r="WOL908" s="337"/>
      <c r="WOM908" s="337"/>
      <c r="WON908" s="337"/>
      <c r="WOO908" s="337"/>
      <c r="WOP908" s="337"/>
      <c r="WOQ908" s="337"/>
      <c r="WOR908" s="337"/>
      <c r="WOS908" s="337"/>
      <c r="WOT908" s="337"/>
      <c r="WOU908" s="337"/>
      <c r="WOV908" s="337"/>
      <c r="WOW908" s="337"/>
      <c r="WOX908" s="337"/>
      <c r="WOY908" s="337"/>
      <c r="WOZ908" s="337"/>
      <c r="WPA908" s="337"/>
      <c r="WPB908" s="337"/>
      <c r="WPC908" s="337"/>
      <c r="WPD908" s="337"/>
      <c r="WPE908" s="337"/>
      <c r="WPF908" s="337"/>
      <c r="WPG908" s="337"/>
      <c r="WPH908" s="337"/>
      <c r="WPI908" s="337"/>
      <c r="WPJ908" s="337"/>
      <c r="WPK908" s="337"/>
      <c r="WPL908" s="337"/>
      <c r="WPM908" s="337"/>
      <c r="WPN908" s="337"/>
      <c r="WPO908" s="337"/>
      <c r="WPP908" s="337"/>
      <c r="WPQ908" s="337"/>
      <c r="WPR908" s="337"/>
      <c r="WPS908" s="337"/>
      <c r="WPT908" s="337"/>
      <c r="WPU908" s="337"/>
      <c r="WPV908" s="337"/>
      <c r="WPW908" s="337"/>
      <c r="WPX908" s="337"/>
      <c r="WPY908" s="337"/>
      <c r="WPZ908" s="337"/>
      <c r="WQA908" s="337"/>
      <c r="WQB908" s="337"/>
      <c r="WQC908" s="337"/>
      <c r="WQD908" s="337"/>
      <c r="WQE908" s="337"/>
      <c r="WQF908" s="337"/>
      <c r="WQG908" s="337"/>
      <c r="WQH908" s="337"/>
      <c r="WQI908" s="337"/>
      <c r="WQJ908" s="337"/>
      <c r="WQK908" s="337"/>
      <c r="WQL908" s="337"/>
      <c r="WQM908" s="337"/>
      <c r="WQN908" s="337"/>
      <c r="WQO908" s="337"/>
      <c r="WQP908" s="337"/>
      <c r="WQQ908" s="337"/>
      <c r="WQR908" s="337"/>
      <c r="WQS908" s="337"/>
      <c r="WQT908" s="337"/>
      <c r="WQU908" s="337"/>
      <c r="WQV908" s="337"/>
      <c r="WQW908" s="337"/>
      <c r="WQX908" s="337"/>
      <c r="WQY908" s="337"/>
      <c r="WQZ908" s="337"/>
      <c r="WRA908" s="337"/>
      <c r="WRB908" s="337"/>
      <c r="WRC908" s="337"/>
      <c r="WRD908" s="337"/>
      <c r="WRE908" s="337"/>
      <c r="WRF908" s="337"/>
      <c r="WRG908" s="337"/>
      <c r="WRH908" s="337"/>
      <c r="WRI908" s="337"/>
      <c r="WRJ908" s="337"/>
      <c r="WRK908" s="337"/>
      <c r="WRL908" s="337"/>
      <c r="WRM908" s="337"/>
      <c r="WRN908" s="337"/>
      <c r="WRO908" s="337"/>
      <c r="WRP908" s="337"/>
      <c r="WRQ908" s="337"/>
      <c r="WRR908" s="337"/>
      <c r="WRS908" s="337"/>
      <c r="WRT908" s="337"/>
      <c r="WRU908" s="337"/>
      <c r="WRV908" s="337"/>
      <c r="WRW908" s="337"/>
      <c r="WRX908" s="337"/>
      <c r="WRY908" s="337"/>
      <c r="WRZ908" s="337"/>
      <c r="WSA908" s="337"/>
      <c r="WSB908" s="337"/>
      <c r="WSC908" s="337"/>
      <c r="WSD908" s="337"/>
      <c r="WSE908" s="337"/>
      <c r="WSF908" s="337"/>
      <c r="WSG908" s="337"/>
      <c r="WSH908" s="337"/>
      <c r="WSI908" s="337"/>
      <c r="WSJ908" s="337"/>
      <c r="WSK908" s="337"/>
      <c r="WSL908" s="337"/>
      <c r="WSM908" s="337"/>
      <c r="WSN908" s="337"/>
      <c r="WSO908" s="337"/>
      <c r="WSP908" s="337"/>
      <c r="WSQ908" s="337"/>
      <c r="WSR908" s="337"/>
      <c r="WSS908" s="337"/>
      <c r="WST908" s="337"/>
      <c r="WSU908" s="337"/>
      <c r="WSV908" s="337"/>
      <c r="WSW908" s="337"/>
      <c r="WSX908" s="337"/>
      <c r="WSY908" s="337"/>
      <c r="WSZ908" s="337"/>
      <c r="WTA908" s="337"/>
      <c r="WTB908" s="337"/>
      <c r="WTC908" s="337"/>
      <c r="WTD908" s="337"/>
      <c r="WTE908" s="337"/>
      <c r="WTF908" s="337"/>
      <c r="WTG908" s="337"/>
      <c r="WTH908" s="337"/>
      <c r="WTI908" s="337"/>
      <c r="WTJ908" s="337"/>
      <c r="WTK908" s="337"/>
      <c r="WTL908" s="337"/>
      <c r="WTM908" s="337"/>
      <c r="WTN908" s="337"/>
      <c r="WTO908" s="337"/>
      <c r="WTP908" s="337"/>
      <c r="WTQ908" s="337"/>
      <c r="WTR908" s="337"/>
      <c r="WTS908" s="337"/>
      <c r="WTT908" s="337"/>
      <c r="WTU908" s="337"/>
      <c r="WTV908" s="337"/>
      <c r="WTW908" s="337"/>
      <c r="WTX908" s="337"/>
      <c r="WTY908" s="337"/>
      <c r="WTZ908" s="337"/>
      <c r="WUA908" s="337"/>
      <c r="WUB908" s="337"/>
      <c r="WUC908" s="337"/>
      <c r="WUD908" s="337"/>
      <c r="WUE908" s="337"/>
      <c r="WUF908" s="337"/>
      <c r="WUG908" s="337"/>
      <c r="WUH908" s="337"/>
      <c r="WUI908" s="337"/>
      <c r="WUJ908" s="337"/>
      <c r="WUK908" s="337"/>
      <c r="WUL908" s="337"/>
      <c r="WUM908" s="337"/>
      <c r="WUN908" s="337"/>
      <c r="WUO908" s="337"/>
      <c r="WUP908" s="337"/>
      <c r="WUQ908" s="337"/>
      <c r="WUR908" s="337"/>
      <c r="WUS908" s="337"/>
      <c r="WUT908" s="337"/>
      <c r="WUU908" s="337"/>
      <c r="WUV908" s="337"/>
      <c r="WUW908" s="337"/>
      <c r="WUX908" s="337"/>
      <c r="WUY908" s="337"/>
      <c r="WUZ908" s="337"/>
      <c r="WVA908" s="337"/>
      <c r="WVB908" s="337"/>
      <c r="WVC908" s="337"/>
      <c r="WVD908" s="337"/>
      <c r="WVE908" s="337"/>
      <c r="WVF908" s="337"/>
      <c r="WVG908" s="337"/>
      <c r="WVH908" s="337"/>
      <c r="WVI908" s="337"/>
      <c r="WVJ908" s="337"/>
      <c r="WVK908" s="337"/>
      <c r="WVL908" s="337"/>
      <c r="WVM908" s="337"/>
      <c r="WVN908" s="337"/>
      <c r="WVO908" s="337"/>
      <c r="WVP908" s="337"/>
      <c r="WVQ908" s="337"/>
      <c r="WVR908" s="337"/>
      <c r="WVS908" s="337"/>
      <c r="WVT908" s="337"/>
      <c r="WVU908" s="337"/>
      <c r="WVV908" s="337"/>
      <c r="WVW908" s="337"/>
      <c r="WVX908" s="337"/>
      <c r="WVY908" s="337"/>
      <c r="WVZ908" s="337"/>
      <c r="WWA908" s="337"/>
      <c r="WWB908" s="337"/>
      <c r="WWC908" s="337"/>
      <c r="WWD908" s="337"/>
      <c r="WWE908" s="337"/>
      <c r="WWF908" s="337"/>
      <c r="WWG908" s="337"/>
      <c r="WWH908" s="337"/>
      <c r="WWI908" s="337"/>
      <c r="WWJ908" s="337"/>
      <c r="WWK908" s="337"/>
      <c r="WWL908" s="337"/>
      <c r="WWM908" s="337"/>
      <c r="WWN908" s="337"/>
      <c r="WWO908" s="337"/>
      <c r="WWP908" s="337"/>
      <c r="WWQ908" s="337"/>
      <c r="WWR908" s="337"/>
      <c r="WWS908" s="337"/>
      <c r="WWT908" s="337"/>
      <c r="WWU908" s="337"/>
      <c r="WWV908" s="337"/>
      <c r="WWW908" s="337"/>
      <c r="WWX908" s="337"/>
      <c r="WWY908" s="337"/>
      <c r="WWZ908" s="337"/>
      <c r="WXA908" s="337"/>
      <c r="WXB908" s="337"/>
      <c r="WXC908" s="337"/>
      <c r="WXD908" s="337"/>
      <c r="WXE908" s="337"/>
      <c r="WXF908" s="337"/>
      <c r="WXG908" s="337"/>
      <c r="WXH908" s="337"/>
      <c r="WXI908" s="337"/>
      <c r="WXJ908" s="337"/>
      <c r="WXK908" s="337"/>
      <c r="WXL908" s="337"/>
      <c r="WXM908" s="337"/>
      <c r="WXN908" s="337"/>
      <c r="WXO908" s="337"/>
      <c r="WXP908" s="337"/>
      <c r="WXQ908" s="337"/>
      <c r="WXR908" s="337"/>
      <c r="WXS908" s="337"/>
      <c r="WXT908" s="337"/>
      <c r="WXU908" s="337"/>
      <c r="WXV908" s="337"/>
      <c r="WXW908" s="337"/>
      <c r="WXX908" s="337"/>
      <c r="WXY908" s="337"/>
      <c r="WXZ908" s="337"/>
    </row>
    <row r="909" spans="1:16198" ht="35.25" x14ac:dyDescent="0.5">
      <c r="A909" s="267">
        <v>814</v>
      </c>
      <c r="C909" s="309" t="s">
        <v>266</v>
      </c>
      <c r="D909" s="328"/>
      <c r="E909" s="300" t="s">
        <v>17012</v>
      </c>
      <c r="F909" s="301" t="s">
        <v>17012</v>
      </c>
      <c r="G909" s="301" t="s">
        <v>17012</v>
      </c>
      <c r="H909" s="301" t="s">
        <v>17012</v>
      </c>
      <c r="I909" s="301" t="s">
        <v>17012</v>
      </c>
      <c r="J909" s="306">
        <f>J910</f>
        <v>4994.3</v>
      </c>
      <c r="K909" s="306">
        <f t="shared" ref="K909:L909" si="434">K910</f>
        <v>3051.11</v>
      </c>
      <c r="L909" s="307">
        <f t="shared" si="434"/>
        <v>167</v>
      </c>
      <c r="M909" s="301" t="s">
        <v>17012</v>
      </c>
      <c r="N909" s="301" t="s">
        <v>17012</v>
      </c>
      <c r="O909" s="304" t="s">
        <v>17012</v>
      </c>
      <c r="P909" s="324">
        <v>4455850.5600000005</v>
      </c>
      <c r="Q909" s="324">
        <f t="shared" ref="Q909:T909" si="435">Q910</f>
        <v>0</v>
      </c>
      <c r="R909" s="306">
        <f t="shared" si="435"/>
        <v>0</v>
      </c>
      <c r="S909" s="306">
        <f t="shared" si="435"/>
        <v>0</v>
      </c>
      <c r="T909" s="306">
        <f t="shared" si="435"/>
        <v>4455850.5600000005</v>
      </c>
      <c r="U909" s="302">
        <f t="shared" si="431"/>
        <v>892.18720541417224</v>
      </c>
      <c r="V909" s="308">
        <f>V910</f>
        <v>1051.81</v>
      </c>
    </row>
    <row r="910" spans="1:16198" ht="35.25" x14ac:dyDescent="0.5">
      <c r="A910" s="267">
        <v>815</v>
      </c>
      <c r="B910" s="267">
        <v>1</v>
      </c>
      <c r="C910" s="354">
        <v>1</v>
      </c>
      <c r="D910" s="325" t="s">
        <v>15428</v>
      </c>
      <c r="E910" s="326" t="s">
        <v>17410</v>
      </c>
      <c r="F910" s="317">
        <v>1898</v>
      </c>
      <c r="G910" s="301" t="s">
        <v>17162</v>
      </c>
      <c r="H910" s="317">
        <v>3</v>
      </c>
      <c r="I910" s="317">
        <v>1</v>
      </c>
      <c r="J910" s="318">
        <v>4994.3</v>
      </c>
      <c r="K910" s="318">
        <v>3051.11</v>
      </c>
      <c r="L910" s="353">
        <v>167</v>
      </c>
      <c r="M910" s="317" t="s">
        <v>17029</v>
      </c>
      <c r="N910" s="317" t="s">
        <v>17045</v>
      </c>
      <c r="O910" s="317" t="s">
        <v>17151</v>
      </c>
      <c r="P910" s="318">
        <v>4455850.5600000005</v>
      </c>
      <c r="Q910" s="321">
        <v>0</v>
      </c>
      <c r="R910" s="306">
        <v>0</v>
      </c>
      <c r="S910" s="306">
        <v>0</v>
      </c>
      <c r="T910" s="306">
        <f>P910-S910-R910-Q910</f>
        <v>4455850.5600000005</v>
      </c>
      <c r="U910" s="302">
        <f t="shared" si="431"/>
        <v>892.18720541417224</v>
      </c>
      <c r="V910" s="308">
        <v>1051.81</v>
      </c>
    </row>
    <row r="911" spans="1:16198" ht="35.25" x14ac:dyDescent="0.5">
      <c r="A911" s="267">
        <v>816</v>
      </c>
      <c r="C911" s="309" t="s">
        <v>259</v>
      </c>
      <c r="D911" s="328"/>
      <c r="E911" s="300" t="s">
        <v>17012</v>
      </c>
      <c r="F911" s="301" t="s">
        <v>17012</v>
      </c>
      <c r="G911" s="301" t="s">
        <v>17012</v>
      </c>
      <c r="H911" s="301" t="s">
        <v>17012</v>
      </c>
      <c r="I911" s="301" t="s">
        <v>17012</v>
      </c>
      <c r="J911" s="306">
        <f>J912</f>
        <v>1245</v>
      </c>
      <c r="K911" s="306">
        <f t="shared" ref="K911:L911" si="436">K912</f>
        <v>1111.9000000000001</v>
      </c>
      <c r="L911" s="353">
        <f t="shared" si="436"/>
        <v>62</v>
      </c>
      <c r="M911" s="301" t="s">
        <v>17012</v>
      </c>
      <c r="N911" s="301" t="s">
        <v>17012</v>
      </c>
      <c r="O911" s="304" t="s">
        <v>17012</v>
      </c>
      <c r="P911" s="324">
        <v>7481085.2000000002</v>
      </c>
      <c r="Q911" s="324">
        <f t="shared" ref="Q911:T911" si="437">Q912</f>
        <v>0</v>
      </c>
      <c r="R911" s="306">
        <f t="shared" si="437"/>
        <v>0</v>
      </c>
      <c r="S911" s="306">
        <f t="shared" si="437"/>
        <v>0</v>
      </c>
      <c r="T911" s="306">
        <f t="shared" si="437"/>
        <v>7481085.2000000002</v>
      </c>
      <c r="U911" s="302">
        <f t="shared" si="431"/>
        <v>6008.9037751004016</v>
      </c>
      <c r="V911" s="308">
        <f>V912</f>
        <v>9361.65</v>
      </c>
    </row>
    <row r="912" spans="1:16198" ht="35.25" x14ac:dyDescent="0.5">
      <c r="A912" s="267">
        <v>817</v>
      </c>
      <c r="B912" s="267">
        <v>1</v>
      </c>
      <c r="C912" s="354">
        <v>2</v>
      </c>
      <c r="D912" s="325" t="s">
        <v>15801</v>
      </c>
      <c r="E912" s="326"/>
      <c r="F912" s="317">
        <v>1978</v>
      </c>
      <c r="G912" s="301" t="s">
        <v>17162</v>
      </c>
      <c r="H912" s="317">
        <v>2</v>
      </c>
      <c r="I912" s="317">
        <v>4</v>
      </c>
      <c r="J912" s="318">
        <v>1245</v>
      </c>
      <c r="K912" s="318">
        <v>1111.9000000000001</v>
      </c>
      <c r="L912" s="353">
        <v>62</v>
      </c>
      <c r="M912" s="317" t="s">
        <v>17029</v>
      </c>
      <c r="N912" s="317" t="s">
        <v>17045</v>
      </c>
      <c r="O912" s="317" t="s">
        <v>17151</v>
      </c>
      <c r="P912" s="318">
        <v>7481085.2000000002</v>
      </c>
      <c r="Q912" s="321"/>
      <c r="R912" s="306">
        <v>0</v>
      </c>
      <c r="S912" s="306">
        <v>0</v>
      </c>
      <c r="T912" s="306">
        <f>P912-R912-S912</f>
        <v>7481085.2000000002</v>
      </c>
      <c r="U912" s="302">
        <f t="shared" si="431"/>
        <v>6008.9037751004016</v>
      </c>
      <c r="V912" s="321">
        <v>9361.65</v>
      </c>
    </row>
    <row r="913" spans="1:16198" ht="35.25" x14ac:dyDescent="0.5">
      <c r="C913" s="309" t="s">
        <v>471</v>
      </c>
      <c r="D913" s="328"/>
      <c r="E913" s="300" t="s">
        <v>17012</v>
      </c>
      <c r="F913" s="301" t="s">
        <v>17012</v>
      </c>
      <c r="G913" s="301" t="s">
        <v>17012</v>
      </c>
      <c r="H913" s="301" t="s">
        <v>17012</v>
      </c>
      <c r="I913" s="301" t="s">
        <v>17012</v>
      </c>
      <c r="J913" s="306">
        <f>J914</f>
        <v>759.1</v>
      </c>
      <c r="K913" s="306">
        <f t="shared" ref="K913:L913" si="438">K914</f>
        <v>704.9</v>
      </c>
      <c r="L913" s="353">
        <f t="shared" si="438"/>
        <v>34</v>
      </c>
      <c r="M913" s="301" t="s">
        <v>17012</v>
      </c>
      <c r="N913" s="301" t="s">
        <v>17012</v>
      </c>
      <c r="O913" s="304" t="s">
        <v>17012</v>
      </c>
      <c r="P913" s="324">
        <v>4906662.28</v>
      </c>
      <c r="Q913" s="324"/>
      <c r="R913" s="306">
        <f>R914</f>
        <v>0</v>
      </c>
      <c r="S913" s="306">
        <f t="shared" ref="S913:T913" si="439">S914</f>
        <v>0</v>
      </c>
      <c r="T913" s="306">
        <f t="shared" si="439"/>
        <v>4906662.28</v>
      </c>
      <c r="U913" s="302">
        <f t="shared" si="431"/>
        <v>6463.7890659992099</v>
      </c>
      <c r="V913" s="308">
        <f>V914</f>
        <v>8738.1934395995249</v>
      </c>
    </row>
    <row r="914" spans="1:16198" ht="35.25" x14ac:dyDescent="0.5">
      <c r="B914" s="267">
        <v>1</v>
      </c>
      <c r="C914" s="354">
        <v>3</v>
      </c>
      <c r="D914" s="325" t="s">
        <v>473</v>
      </c>
      <c r="E914" s="326"/>
      <c r="F914" s="301">
        <v>1985</v>
      </c>
      <c r="G914" s="301" t="s">
        <v>17162</v>
      </c>
      <c r="H914" s="301">
        <v>2</v>
      </c>
      <c r="I914" s="301" t="s">
        <v>16982</v>
      </c>
      <c r="J914" s="312">
        <v>759.1</v>
      </c>
      <c r="K914" s="312">
        <v>704.9</v>
      </c>
      <c r="L914" s="313">
        <v>34</v>
      </c>
      <c r="M914" s="301" t="s">
        <v>17029</v>
      </c>
      <c r="N914" s="301" t="s">
        <v>17064</v>
      </c>
      <c r="O914" s="304" t="s">
        <v>17033</v>
      </c>
      <c r="P914" s="318">
        <v>4906662.28</v>
      </c>
      <c r="Q914" s="321"/>
      <c r="R914" s="306">
        <v>0</v>
      </c>
      <c r="S914" s="306">
        <v>0</v>
      </c>
      <c r="T914" s="306">
        <f>P914-R914-S914</f>
        <v>4906662.28</v>
      </c>
      <c r="U914" s="302">
        <f t="shared" si="431"/>
        <v>6463.7890659992099</v>
      </c>
      <c r="V914" s="308">
        <v>8738.1934395995249</v>
      </c>
    </row>
    <row r="915" spans="1:16198" ht="35.25" x14ac:dyDescent="0.25">
      <c r="A915" s="267">
        <v>818</v>
      </c>
      <c r="C915" s="350" t="s">
        <v>17355</v>
      </c>
      <c r="D915" s="351"/>
      <c r="E915" s="351"/>
      <c r="F915" s="351"/>
      <c r="G915" s="351"/>
      <c r="H915" s="351"/>
      <c r="I915" s="351"/>
      <c r="J915" s="351"/>
      <c r="K915" s="351"/>
      <c r="L915" s="351"/>
      <c r="M915" s="351"/>
      <c r="N915" s="351"/>
      <c r="O915" s="351"/>
      <c r="P915" s="351"/>
      <c r="Q915" s="351"/>
      <c r="R915" s="351"/>
      <c r="S915" s="351"/>
      <c r="T915" s="351"/>
      <c r="U915" s="351"/>
      <c r="V915" s="352"/>
    </row>
    <row r="916" spans="1:16198" ht="35.25" x14ac:dyDescent="0.5">
      <c r="A916" s="267">
        <v>819</v>
      </c>
      <c r="C916" s="309" t="s">
        <v>17356</v>
      </c>
      <c r="D916" s="355"/>
      <c r="E916" s="356"/>
      <c r="F916" s="301" t="s">
        <v>17012</v>
      </c>
      <c r="G916" s="301" t="s">
        <v>17012</v>
      </c>
      <c r="H916" s="301" t="s">
        <v>17012</v>
      </c>
      <c r="I916" s="301" t="s">
        <v>17012</v>
      </c>
      <c r="J916" s="306">
        <f>J917</f>
        <v>28212.550000000007</v>
      </c>
      <c r="K916" s="306">
        <f t="shared" ref="K916:L916" si="440">K917</f>
        <v>22061.240000000005</v>
      </c>
      <c r="L916" s="307">
        <f t="shared" si="440"/>
        <v>1227</v>
      </c>
      <c r="M916" s="301" t="s">
        <v>17012</v>
      </c>
      <c r="N916" s="301" t="s">
        <v>17012</v>
      </c>
      <c r="O916" s="304" t="s">
        <v>17012</v>
      </c>
      <c r="P916" s="324">
        <f>P917</f>
        <v>130884667.08999999</v>
      </c>
      <c r="Q916" s="324">
        <f t="shared" ref="Q916:T916" si="441">Q917</f>
        <v>0</v>
      </c>
      <c r="R916" s="306">
        <f t="shared" si="441"/>
        <v>108116442.22</v>
      </c>
      <c r="S916" s="306">
        <f t="shared" si="441"/>
        <v>6429506.2999999998</v>
      </c>
      <c r="T916" s="306">
        <f t="shared" si="441"/>
        <v>16338718.57</v>
      </c>
      <c r="U916" s="302">
        <f t="shared" ref="U916:U951" si="442">P916/J916</f>
        <v>4639.2356270524979</v>
      </c>
      <c r="V916" s="308">
        <f>MAX(V917:V951)</f>
        <v>10985.58950754394</v>
      </c>
    </row>
    <row r="917" spans="1:16198" s="336" customFormat="1" ht="35.25" x14ac:dyDescent="0.5">
      <c r="A917" s="267">
        <v>820</v>
      </c>
      <c r="C917" s="309" t="s">
        <v>17357</v>
      </c>
      <c r="D917" s="328"/>
      <c r="E917" s="300" t="s">
        <v>17012</v>
      </c>
      <c r="F917" s="301" t="s">
        <v>17012</v>
      </c>
      <c r="G917" s="301" t="s">
        <v>17012</v>
      </c>
      <c r="H917" s="301" t="s">
        <v>17012</v>
      </c>
      <c r="I917" s="301" t="s">
        <v>17012</v>
      </c>
      <c r="J917" s="306">
        <f>J918+J920+J932+J934+J936+J938+J940+J668+J942+J944+J946+J948+J950</f>
        <v>28212.550000000007</v>
      </c>
      <c r="K917" s="306">
        <f>K918+K920+K932+K934+K936+K938+K940+K668+K942+K944+K946+K948+K950</f>
        <v>22061.240000000005</v>
      </c>
      <c r="L917" s="307">
        <f>L918+L920+L932+L934+L936+L938+L940+L668+L942+L944+L946+L948+L950</f>
        <v>1227</v>
      </c>
      <c r="M917" s="301" t="s">
        <v>17012</v>
      </c>
      <c r="N917" s="301" t="s">
        <v>17012</v>
      </c>
      <c r="O917" s="304" t="s">
        <v>17012</v>
      </c>
      <c r="P917" s="324">
        <f>P918+P920+P932+P934+P936+P938+P940+P942+P944+P946+P948+P950</f>
        <v>130884667.08999999</v>
      </c>
      <c r="Q917" s="306">
        <f t="shared" ref="Q917:T917" si="443">Q918+Q920+Q932+Q934+Q936+Q938+Q940+Q942+Q944+Q946+Q948+Q950</f>
        <v>0</v>
      </c>
      <c r="R917" s="306">
        <f t="shared" si="443"/>
        <v>108116442.22</v>
      </c>
      <c r="S917" s="306">
        <f t="shared" si="443"/>
        <v>6429506.2999999998</v>
      </c>
      <c r="T917" s="306">
        <f t="shared" si="443"/>
        <v>16338718.57</v>
      </c>
      <c r="U917" s="302">
        <f t="shared" si="442"/>
        <v>4639.2356270524979</v>
      </c>
      <c r="V917" s="308">
        <f>MAX(V918:V951)</f>
        <v>10985.58950754394</v>
      </c>
      <c r="W917" s="267"/>
      <c r="X917" s="337"/>
      <c r="Y917" s="337"/>
      <c r="Z917" s="337"/>
      <c r="AA917" s="337"/>
      <c r="AB917" s="337"/>
      <c r="AC917" s="337"/>
      <c r="AD917" s="337"/>
      <c r="AE917" s="337"/>
      <c r="AF917" s="337"/>
      <c r="AG917" s="337"/>
      <c r="AH917" s="337"/>
      <c r="AI917" s="337"/>
      <c r="AJ917" s="337"/>
      <c r="AK917" s="337"/>
      <c r="AL917" s="337"/>
      <c r="AM917" s="337"/>
      <c r="AN917" s="337"/>
      <c r="AO917" s="337"/>
      <c r="AP917" s="337"/>
      <c r="AQ917" s="337"/>
      <c r="AR917" s="337"/>
      <c r="AS917" s="337"/>
      <c r="AT917" s="337"/>
      <c r="AU917" s="337"/>
      <c r="AV917" s="337"/>
      <c r="AW917" s="337"/>
      <c r="AX917" s="337"/>
      <c r="AY917" s="337"/>
      <c r="AZ917" s="337"/>
      <c r="BA917" s="337"/>
      <c r="BB917" s="337"/>
      <c r="BC917" s="337"/>
      <c r="BD917" s="337"/>
      <c r="BE917" s="337"/>
      <c r="BF917" s="337"/>
      <c r="BG917" s="337"/>
      <c r="BH917" s="337"/>
      <c r="BI917" s="337"/>
      <c r="BJ917" s="337"/>
      <c r="BK917" s="337"/>
      <c r="BL917" s="337"/>
      <c r="BM917" s="337"/>
      <c r="BN917" s="337"/>
      <c r="BO917" s="337"/>
      <c r="BP917" s="337"/>
      <c r="BQ917" s="337"/>
      <c r="BR917" s="337"/>
      <c r="BS917" s="337"/>
      <c r="BT917" s="337"/>
      <c r="BU917" s="337"/>
      <c r="BV917" s="337"/>
      <c r="BW917" s="337"/>
      <c r="BX917" s="337"/>
      <c r="BY917" s="337"/>
      <c r="BZ917" s="337"/>
      <c r="CA917" s="337"/>
      <c r="CB917" s="337"/>
      <c r="CC917" s="337"/>
      <c r="CD917" s="337"/>
      <c r="CE917" s="337"/>
      <c r="CF917" s="337"/>
      <c r="CG917" s="337"/>
      <c r="CH917" s="337"/>
      <c r="CI917" s="337"/>
      <c r="CJ917" s="337"/>
      <c r="CK917" s="337"/>
      <c r="CL917" s="337"/>
      <c r="CM917" s="337"/>
      <c r="CN917" s="337"/>
      <c r="CO917" s="337"/>
      <c r="CP917" s="337"/>
      <c r="CQ917" s="337"/>
      <c r="CR917" s="337"/>
      <c r="CS917" s="337"/>
      <c r="CT917" s="337"/>
      <c r="CU917" s="337"/>
      <c r="CV917" s="337"/>
      <c r="CW917" s="337"/>
      <c r="CX917" s="337"/>
      <c r="CY917" s="337"/>
      <c r="CZ917" s="337"/>
      <c r="DA917" s="337"/>
      <c r="DB917" s="337"/>
      <c r="DC917" s="337"/>
      <c r="DD917" s="337"/>
      <c r="DE917" s="337"/>
      <c r="DF917" s="337"/>
      <c r="DG917" s="337"/>
      <c r="DH917" s="337"/>
      <c r="DI917" s="337"/>
      <c r="DJ917" s="337"/>
      <c r="DK917" s="337"/>
      <c r="DL917" s="337"/>
      <c r="DM917" s="337"/>
      <c r="DN917" s="337"/>
      <c r="DO917" s="337"/>
      <c r="DP917" s="337"/>
      <c r="DQ917" s="337"/>
      <c r="DR917" s="337"/>
      <c r="DS917" s="337"/>
      <c r="DT917" s="337"/>
      <c r="DU917" s="337"/>
      <c r="DV917" s="337"/>
      <c r="DW917" s="337"/>
      <c r="DX917" s="337"/>
      <c r="DY917" s="337"/>
      <c r="DZ917" s="337"/>
      <c r="EA917" s="337"/>
      <c r="EB917" s="337"/>
      <c r="EC917" s="337"/>
      <c r="ED917" s="337"/>
      <c r="EE917" s="337"/>
      <c r="EF917" s="337"/>
      <c r="EG917" s="337"/>
      <c r="EH917" s="337"/>
      <c r="EI917" s="337"/>
      <c r="EJ917" s="337"/>
      <c r="EK917" s="337"/>
      <c r="EL917" s="337"/>
      <c r="EM917" s="337"/>
      <c r="EN917" s="337"/>
      <c r="EO917" s="337"/>
      <c r="EP917" s="337"/>
      <c r="EQ917" s="337"/>
      <c r="ER917" s="337"/>
      <c r="ES917" s="337"/>
      <c r="ET917" s="337"/>
      <c r="EU917" s="337"/>
      <c r="EV917" s="337"/>
      <c r="EW917" s="337"/>
      <c r="EX917" s="337"/>
      <c r="EY917" s="337"/>
      <c r="EZ917" s="337"/>
      <c r="FA917" s="337"/>
      <c r="FB917" s="337"/>
      <c r="FC917" s="337"/>
      <c r="FD917" s="337"/>
      <c r="FE917" s="337"/>
      <c r="FF917" s="337"/>
      <c r="FG917" s="337"/>
      <c r="FH917" s="337"/>
      <c r="FI917" s="337"/>
      <c r="FJ917" s="337"/>
      <c r="FK917" s="337"/>
      <c r="FL917" s="337"/>
      <c r="FM917" s="337"/>
      <c r="FN917" s="337"/>
      <c r="FO917" s="337"/>
      <c r="FP917" s="337"/>
      <c r="FQ917" s="337"/>
      <c r="FR917" s="337"/>
      <c r="FS917" s="337"/>
      <c r="FT917" s="337"/>
      <c r="FU917" s="337"/>
      <c r="FV917" s="337"/>
      <c r="FW917" s="337"/>
      <c r="FX917" s="337"/>
      <c r="FY917" s="337"/>
      <c r="FZ917" s="337"/>
      <c r="GA917" s="337"/>
      <c r="GB917" s="337"/>
      <c r="GC917" s="337"/>
      <c r="GD917" s="337"/>
      <c r="GE917" s="337"/>
      <c r="GF917" s="337"/>
      <c r="GG917" s="337"/>
      <c r="GH917" s="337"/>
      <c r="GI917" s="337"/>
      <c r="GJ917" s="337"/>
      <c r="GK917" s="337"/>
      <c r="GL917" s="337"/>
      <c r="GM917" s="337"/>
      <c r="GN917" s="337"/>
      <c r="GO917" s="337"/>
      <c r="GP917" s="337"/>
      <c r="GQ917" s="337"/>
      <c r="GR917" s="337"/>
      <c r="GS917" s="337"/>
      <c r="GT917" s="337"/>
      <c r="GU917" s="337"/>
      <c r="GV917" s="337"/>
      <c r="GW917" s="337"/>
      <c r="GX917" s="337"/>
      <c r="GY917" s="337"/>
      <c r="GZ917" s="337"/>
      <c r="HA917" s="337"/>
      <c r="HB917" s="337"/>
      <c r="HC917" s="337"/>
      <c r="HD917" s="337"/>
      <c r="HE917" s="337"/>
      <c r="HF917" s="337"/>
      <c r="HG917" s="337"/>
      <c r="HH917" s="337"/>
      <c r="HI917" s="337"/>
      <c r="HJ917" s="337"/>
      <c r="HK917" s="337"/>
      <c r="HL917" s="337"/>
      <c r="HM917" s="337"/>
      <c r="HN917" s="337"/>
      <c r="HO917" s="337"/>
      <c r="HP917" s="337"/>
      <c r="HQ917" s="337"/>
      <c r="HR917" s="337"/>
      <c r="HS917" s="337"/>
      <c r="HT917" s="337"/>
      <c r="HU917" s="337"/>
      <c r="HV917" s="337"/>
      <c r="HW917" s="337"/>
      <c r="HX917" s="337"/>
      <c r="HY917" s="337"/>
      <c r="HZ917" s="337"/>
      <c r="IA917" s="337"/>
      <c r="IB917" s="337"/>
      <c r="IC917" s="337"/>
      <c r="ID917" s="337"/>
      <c r="IE917" s="337"/>
      <c r="IF917" s="337"/>
      <c r="IG917" s="337"/>
      <c r="IH917" s="337"/>
      <c r="II917" s="337"/>
      <c r="IJ917" s="337"/>
      <c r="IK917" s="337"/>
      <c r="IL917" s="337"/>
      <c r="IM917" s="337"/>
      <c r="IN917" s="337"/>
      <c r="IO917" s="337"/>
      <c r="IP917" s="337"/>
      <c r="IQ917" s="337"/>
      <c r="IR917" s="337"/>
      <c r="IS917" s="337"/>
      <c r="IT917" s="337"/>
      <c r="IU917" s="337"/>
      <c r="IV917" s="337"/>
      <c r="IW917" s="337"/>
      <c r="IX917" s="337"/>
      <c r="IY917" s="337"/>
      <c r="IZ917" s="337"/>
      <c r="JA917" s="337"/>
      <c r="JB917" s="337"/>
      <c r="JC917" s="337"/>
      <c r="JD917" s="337"/>
      <c r="JE917" s="337"/>
      <c r="JF917" s="337"/>
      <c r="JG917" s="337"/>
      <c r="JH917" s="337"/>
      <c r="JI917" s="337"/>
      <c r="JJ917" s="337"/>
      <c r="JK917" s="337"/>
      <c r="JL917" s="337"/>
      <c r="JM917" s="337"/>
      <c r="JN917" s="337"/>
      <c r="JO917" s="337"/>
      <c r="JP917" s="337"/>
      <c r="JQ917" s="337"/>
      <c r="JR917" s="337"/>
      <c r="JS917" s="337"/>
      <c r="JT917" s="337"/>
      <c r="JU917" s="337"/>
      <c r="JV917" s="337"/>
      <c r="JW917" s="337"/>
      <c r="JX917" s="337"/>
      <c r="JY917" s="337"/>
      <c r="JZ917" s="337"/>
      <c r="KA917" s="337"/>
      <c r="KB917" s="337"/>
      <c r="KC917" s="337"/>
      <c r="KD917" s="337"/>
      <c r="KE917" s="337"/>
      <c r="KF917" s="337"/>
      <c r="KG917" s="337"/>
      <c r="KH917" s="337"/>
      <c r="KI917" s="337"/>
      <c r="KJ917" s="337"/>
      <c r="KK917" s="337"/>
      <c r="KL917" s="337"/>
      <c r="KM917" s="337"/>
      <c r="KN917" s="337"/>
      <c r="KO917" s="337"/>
      <c r="KP917" s="337"/>
      <c r="KQ917" s="337"/>
      <c r="KR917" s="337"/>
      <c r="KS917" s="337"/>
      <c r="KT917" s="337"/>
      <c r="KU917" s="337"/>
      <c r="KV917" s="337"/>
      <c r="KW917" s="337"/>
      <c r="KX917" s="337"/>
      <c r="KY917" s="337"/>
      <c r="KZ917" s="337"/>
      <c r="LA917" s="337"/>
      <c r="LB917" s="337"/>
      <c r="LC917" s="337"/>
      <c r="LD917" s="337"/>
      <c r="LE917" s="337"/>
      <c r="LF917" s="337"/>
      <c r="LG917" s="337"/>
      <c r="LH917" s="337"/>
      <c r="LI917" s="337"/>
      <c r="LJ917" s="337"/>
      <c r="LK917" s="337"/>
      <c r="LL917" s="337"/>
      <c r="LM917" s="337"/>
      <c r="LN917" s="337"/>
      <c r="LO917" s="337"/>
      <c r="LP917" s="337"/>
      <c r="LQ917" s="337"/>
      <c r="LR917" s="337"/>
      <c r="LS917" s="337"/>
      <c r="LT917" s="337"/>
      <c r="LU917" s="337"/>
      <c r="LV917" s="337"/>
      <c r="LW917" s="337"/>
      <c r="LX917" s="337"/>
      <c r="LY917" s="337"/>
      <c r="LZ917" s="337"/>
      <c r="MA917" s="337"/>
      <c r="MB917" s="337"/>
      <c r="MC917" s="337"/>
      <c r="MD917" s="337"/>
      <c r="ME917" s="337"/>
      <c r="MF917" s="337"/>
      <c r="MG917" s="337"/>
      <c r="MH917" s="337"/>
      <c r="MI917" s="337"/>
      <c r="MJ917" s="337"/>
      <c r="MK917" s="337"/>
      <c r="ML917" s="337"/>
      <c r="MM917" s="337"/>
      <c r="MN917" s="337"/>
      <c r="MO917" s="337"/>
      <c r="MP917" s="337"/>
      <c r="MQ917" s="337"/>
      <c r="MR917" s="337"/>
      <c r="MS917" s="337"/>
      <c r="MT917" s="337"/>
      <c r="MU917" s="337"/>
      <c r="MV917" s="337"/>
      <c r="MW917" s="337"/>
      <c r="MX917" s="337"/>
      <c r="MY917" s="337"/>
      <c r="MZ917" s="337"/>
      <c r="NA917" s="337"/>
      <c r="NB917" s="337"/>
      <c r="NC917" s="337"/>
      <c r="ND917" s="337"/>
      <c r="NE917" s="337"/>
      <c r="NF917" s="337"/>
      <c r="NG917" s="337"/>
      <c r="NH917" s="337"/>
      <c r="NI917" s="337"/>
      <c r="NJ917" s="337"/>
      <c r="NK917" s="337"/>
      <c r="NL917" s="337"/>
      <c r="NM917" s="337"/>
      <c r="NN917" s="337"/>
      <c r="NO917" s="337"/>
      <c r="NP917" s="337"/>
      <c r="NQ917" s="337"/>
      <c r="NR917" s="337"/>
      <c r="NS917" s="337"/>
      <c r="NT917" s="337"/>
      <c r="NU917" s="337"/>
      <c r="NV917" s="337"/>
      <c r="NW917" s="337"/>
      <c r="NX917" s="337"/>
      <c r="NY917" s="337"/>
      <c r="NZ917" s="337"/>
      <c r="OA917" s="337"/>
      <c r="OB917" s="337"/>
      <c r="OC917" s="337"/>
      <c r="OD917" s="337"/>
      <c r="OE917" s="337"/>
      <c r="OF917" s="337"/>
      <c r="OG917" s="337"/>
      <c r="OH917" s="337"/>
      <c r="OI917" s="337"/>
      <c r="OJ917" s="337"/>
      <c r="OK917" s="337"/>
      <c r="OL917" s="337"/>
      <c r="OM917" s="337"/>
      <c r="ON917" s="337"/>
      <c r="OO917" s="337"/>
      <c r="OP917" s="337"/>
      <c r="OQ917" s="337"/>
      <c r="OR917" s="337"/>
      <c r="OS917" s="337"/>
      <c r="OT917" s="337"/>
      <c r="OU917" s="337"/>
      <c r="OV917" s="337"/>
      <c r="OW917" s="337"/>
      <c r="OX917" s="337"/>
      <c r="OY917" s="337"/>
      <c r="OZ917" s="337"/>
      <c r="PA917" s="337"/>
      <c r="PB917" s="337"/>
      <c r="PC917" s="337"/>
      <c r="PD917" s="337"/>
      <c r="PE917" s="337"/>
      <c r="PF917" s="337"/>
      <c r="PG917" s="337"/>
      <c r="PH917" s="337"/>
      <c r="PI917" s="337"/>
      <c r="PJ917" s="337"/>
      <c r="PK917" s="337"/>
      <c r="PL917" s="337"/>
      <c r="PM917" s="337"/>
      <c r="PN917" s="337"/>
      <c r="PO917" s="337"/>
      <c r="PP917" s="337"/>
      <c r="PQ917" s="337"/>
      <c r="PR917" s="337"/>
      <c r="PS917" s="337"/>
      <c r="PT917" s="337"/>
      <c r="PU917" s="337"/>
      <c r="PV917" s="337"/>
      <c r="PW917" s="337"/>
      <c r="PX917" s="337"/>
      <c r="PY917" s="337"/>
      <c r="PZ917" s="337"/>
      <c r="QA917" s="337"/>
      <c r="QB917" s="337"/>
      <c r="QC917" s="337"/>
      <c r="QD917" s="337"/>
      <c r="QE917" s="337"/>
      <c r="QF917" s="337"/>
      <c r="QG917" s="337"/>
      <c r="QH917" s="337"/>
      <c r="QI917" s="337"/>
      <c r="QJ917" s="337"/>
      <c r="QK917" s="337"/>
      <c r="QL917" s="337"/>
      <c r="QM917" s="337"/>
      <c r="QN917" s="337"/>
      <c r="QO917" s="337"/>
      <c r="QP917" s="337"/>
      <c r="QQ917" s="337"/>
      <c r="QR917" s="337"/>
      <c r="QS917" s="337"/>
      <c r="QT917" s="337"/>
      <c r="QU917" s="337"/>
      <c r="QV917" s="337"/>
      <c r="QW917" s="337"/>
      <c r="QX917" s="337"/>
      <c r="QY917" s="337"/>
      <c r="QZ917" s="337"/>
      <c r="RA917" s="337"/>
      <c r="RB917" s="337"/>
      <c r="RC917" s="337"/>
      <c r="RD917" s="337"/>
      <c r="RE917" s="337"/>
      <c r="RF917" s="337"/>
      <c r="RG917" s="337"/>
      <c r="RH917" s="337"/>
      <c r="RI917" s="337"/>
      <c r="RJ917" s="337"/>
      <c r="RK917" s="337"/>
      <c r="RL917" s="337"/>
      <c r="RM917" s="337"/>
      <c r="RN917" s="337"/>
      <c r="RO917" s="337"/>
      <c r="RP917" s="337"/>
      <c r="RQ917" s="337"/>
      <c r="RR917" s="337"/>
      <c r="RS917" s="337"/>
      <c r="RT917" s="337"/>
      <c r="RU917" s="337"/>
      <c r="RV917" s="337"/>
      <c r="RW917" s="337"/>
      <c r="RX917" s="337"/>
      <c r="RY917" s="337"/>
      <c r="RZ917" s="337"/>
      <c r="SA917" s="337"/>
      <c r="SB917" s="337"/>
      <c r="SC917" s="337"/>
      <c r="SD917" s="337"/>
      <c r="SE917" s="337"/>
      <c r="SF917" s="337"/>
      <c r="SG917" s="337"/>
      <c r="SH917" s="337"/>
      <c r="SI917" s="337"/>
      <c r="SJ917" s="337"/>
      <c r="SK917" s="337"/>
      <c r="SL917" s="337"/>
      <c r="SM917" s="337"/>
      <c r="SN917" s="337"/>
      <c r="SO917" s="337"/>
      <c r="SP917" s="337"/>
      <c r="SQ917" s="337"/>
      <c r="SR917" s="337"/>
      <c r="SS917" s="337"/>
      <c r="ST917" s="337"/>
      <c r="SU917" s="337"/>
      <c r="SV917" s="337"/>
      <c r="SW917" s="337"/>
      <c r="SX917" s="337"/>
      <c r="SY917" s="337"/>
      <c r="SZ917" s="337"/>
      <c r="TA917" s="337"/>
      <c r="TB917" s="337"/>
      <c r="TC917" s="337"/>
      <c r="TD917" s="337"/>
      <c r="TE917" s="337"/>
      <c r="TF917" s="337"/>
      <c r="TG917" s="337"/>
      <c r="TH917" s="337"/>
      <c r="TI917" s="337"/>
      <c r="TJ917" s="337"/>
      <c r="TK917" s="337"/>
      <c r="TL917" s="337"/>
      <c r="TM917" s="337"/>
      <c r="TN917" s="337"/>
      <c r="TO917" s="337"/>
      <c r="TP917" s="337"/>
      <c r="TQ917" s="337"/>
      <c r="TR917" s="337"/>
      <c r="TS917" s="337"/>
      <c r="TT917" s="337"/>
      <c r="TU917" s="337"/>
      <c r="TV917" s="337"/>
      <c r="TW917" s="337"/>
      <c r="TX917" s="337"/>
      <c r="TY917" s="337"/>
      <c r="TZ917" s="337"/>
      <c r="UA917" s="337"/>
      <c r="UB917" s="337"/>
      <c r="UC917" s="337"/>
      <c r="UD917" s="337"/>
      <c r="UE917" s="337"/>
      <c r="UF917" s="337"/>
      <c r="UG917" s="337"/>
      <c r="UH917" s="337"/>
      <c r="UI917" s="337"/>
      <c r="UJ917" s="337"/>
      <c r="UK917" s="337"/>
      <c r="UL917" s="337"/>
      <c r="UM917" s="337"/>
      <c r="UN917" s="337"/>
      <c r="UO917" s="337"/>
      <c r="UP917" s="337"/>
      <c r="UQ917" s="337"/>
      <c r="UR917" s="337"/>
      <c r="US917" s="337"/>
      <c r="UT917" s="337"/>
      <c r="UU917" s="337"/>
      <c r="UV917" s="337"/>
      <c r="UW917" s="337"/>
      <c r="UX917" s="337"/>
      <c r="UY917" s="337"/>
      <c r="UZ917" s="337"/>
      <c r="VA917" s="337"/>
      <c r="VB917" s="337"/>
      <c r="VC917" s="337"/>
      <c r="VD917" s="337"/>
      <c r="VE917" s="337"/>
      <c r="VF917" s="337"/>
      <c r="VG917" s="337"/>
      <c r="VH917" s="337"/>
      <c r="VI917" s="337"/>
      <c r="VJ917" s="337"/>
      <c r="VK917" s="337"/>
      <c r="VL917" s="337"/>
      <c r="VM917" s="337"/>
      <c r="VN917" s="337"/>
      <c r="VO917" s="337"/>
      <c r="VP917" s="337"/>
      <c r="VQ917" s="337"/>
      <c r="VR917" s="337"/>
      <c r="VS917" s="337"/>
      <c r="VT917" s="337"/>
      <c r="VU917" s="337"/>
      <c r="VV917" s="337"/>
      <c r="VW917" s="337"/>
      <c r="VX917" s="337"/>
      <c r="VY917" s="337"/>
      <c r="VZ917" s="337"/>
      <c r="WA917" s="337"/>
      <c r="WB917" s="337"/>
      <c r="WC917" s="337"/>
      <c r="WD917" s="337"/>
      <c r="WE917" s="337"/>
      <c r="WF917" s="337"/>
      <c r="WG917" s="337"/>
      <c r="WH917" s="337"/>
      <c r="WI917" s="337"/>
      <c r="WJ917" s="337"/>
      <c r="WK917" s="337"/>
      <c r="WL917" s="337"/>
      <c r="WM917" s="337"/>
      <c r="WN917" s="337"/>
      <c r="WO917" s="337"/>
      <c r="WP917" s="337"/>
      <c r="WQ917" s="337"/>
      <c r="WR917" s="337"/>
      <c r="WS917" s="337"/>
      <c r="WT917" s="337"/>
      <c r="WU917" s="337"/>
      <c r="WV917" s="337"/>
      <c r="WW917" s="337"/>
      <c r="WX917" s="337"/>
      <c r="WY917" s="337"/>
      <c r="WZ917" s="337"/>
      <c r="XA917" s="337"/>
      <c r="XB917" s="337"/>
      <c r="XC917" s="337"/>
      <c r="XD917" s="337"/>
      <c r="XE917" s="337"/>
      <c r="XF917" s="337"/>
      <c r="XG917" s="337"/>
      <c r="XH917" s="337"/>
      <c r="XI917" s="337"/>
      <c r="XJ917" s="337"/>
      <c r="XK917" s="337"/>
      <c r="XL917" s="337"/>
      <c r="XM917" s="337"/>
      <c r="XN917" s="337"/>
      <c r="XO917" s="337"/>
      <c r="XP917" s="337"/>
      <c r="XQ917" s="337"/>
      <c r="XR917" s="337"/>
      <c r="XS917" s="337"/>
      <c r="XT917" s="337"/>
      <c r="XU917" s="337"/>
      <c r="XV917" s="337"/>
      <c r="XW917" s="337"/>
      <c r="XX917" s="337"/>
      <c r="XY917" s="337"/>
      <c r="XZ917" s="337"/>
      <c r="YA917" s="337"/>
      <c r="YB917" s="337"/>
      <c r="YC917" s="337"/>
      <c r="YD917" s="337"/>
      <c r="YE917" s="337"/>
      <c r="YF917" s="337"/>
      <c r="YG917" s="337"/>
      <c r="YH917" s="337"/>
      <c r="YI917" s="337"/>
      <c r="YJ917" s="337"/>
      <c r="YK917" s="337"/>
      <c r="YL917" s="337"/>
      <c r="YM917" s="337"/>
      <c r="YN917" s="337"/>
      <c r="YO917" s="337"/>
      <c r="YP917" s="337"/>
      <c r="YQ917" s="337"/>
      <c r="YR917" s="337"/>
      <c r="YS917" s="337"/>
      <c r="YT917" s="337"/>
      <c r="YU917" s="337"/>
      <c r="YV917" s="337"/>
      <c r="YW917" s="337"/>
      <c r="YX917" s="337"/>
      <c r="YY917" s="337"/>
      <c r="YZ917" s="337"/>
      <c r="ZA917" s="337"/>
      <c r="ZB917" s="337"/>
      <c r="ZC917" s="337"/>
      <c r="ZD917" s="337"/>
      <c r="ZE917" s="337"/>
      <c r="ZF917" s="337"/>
      <c r="ZG917" s="337"/>
      <c r="ZH917" s="337"/>
      <c r="ZI917" s="337"/>
      <c r="ZJ917" s="337"/>
      <c r="ZK917" s="337"/>
      <c r="ZL917" s="337"/>
      <c r="ZM917" s="337"/>
      <c r="ZN917" s="337"/>
      <c r="ZO917" s="337"/>
      <c r="ZP917" s="337"/>
      <c r="ZQ917" s="337"/>
      <c r="ZR917" s="337"/>
      <c r="ZS917" s="337"/>
      <c r="ZT917" s="337"/>
      <c r="ZU917" s="337"/>
      <c r="ZV917" s="337"/>
      <c r="ZW917" s="337"/>
      <c r="ZX917" s="337"/>
      <c r="ZY917" s="337"/>
      <c r="ZZ917" s="337"/>
      <c r="AAA917" s="337"/>
      <c r="AAB917" s="337"/>
      <c r="AAC917" s="337"/>
      <c r="AAD917" s="337"/>
      <c r="AAE917" s="337"/>
      <c r="AAF917" s="337"/>
      <c r="AAG917" s="337"/>
      <c r="AAH917" s="337"/>
      <c r="AAI917" s="337"/>
      <c r="AAJ917" s="337"/>
      <c r="AAK917" s="337"/>
      <c r="AAL917" s="337"/>
      <c r="AAM917" s="337"/>
      <c r="AAN917" s="337"/>
      <c r="AAO917" s="337"/>
      <c r="AAP917" s="337"/>
      <c r="AAQ917" s="337"/>
      <c r="AAR917" s="337"/>
      <c r="AAS917" s="337"/>
      <c r="AAT917" s="337"/>
      <c r="AAU917" s="337"/>
      <c r="AAV917" s="337"/>
      <c r="AAW917" s="337"/>
      <c r="AAX917" s="337"/>
      <c r="AAY917" s="337"/>
      <c r="AAZ917" s="337"/>
      <c r="ABA917" s="337"/>
      <c r="ABB917" s="337"/>
      <c r="ABC917" s="337"/>
      <c r="ABD917" s="337"/>
      <c r="ABE917" s="337"/>
      <c r="ABF917" s="337"/>
      <c r="ABG917" s="337"/>
      <c r="ABH917" s="337"/>
      <c r="ABI917" s="337"/>
      <c r="ABJ917" s="337"/>
      <c r="ABK917" s="337"/>
      <c r="ABL917" s="337"/>
      <c r="ABM917" s="337"/>
      <c r="ABN917" s="337"/>
      <c r="ABO917" s="337"/>
      <c r="ABP917" s="337"/>
      <c r="ABQ917" s="337"/>
      <c r="ABR917" s="337"/>
      <c r="ABS917" s="337"/>
      <c r="ABT917" s="337"/>
      <c r="ABU917" s="337"/>
      <c r="ABV917" s="337"/>
      <c r="ABW917" s="337"/>
      <c r="ABX917" s="337"/>
      <c r="ABY917" s="337"/>
      <c r="ABZ917" s="337"/>
      <c r="ACA917" s="337"/>
      <c r="ACB917" s="337"/>
      <c r="ACC917" s="337"/>
      <c r="ACD917" s="337"/>
      <c r="ACE917" s="337"/>
      <c r="ACF917" s="337"/>
      <c r="ACG917" s="337"/>
      <c r="ACH917" s="337"/>
      <c r="ACI917" s="337"/>
      <c r="ACJ917" s="337"/>
      <c r="ACK917" s="337"/>
      <c r="ACL917" s="337"/>
      <c r="ACM917" s="337"/>
      <c r="ACN917" s="337"/>
      <c r="ACO917" s="337"/>
      <c r="ACP917" s="337"/>
      <c r="ACQ917" s="337"/>
      <c r="ACR917" s="337"/>
      <c r="ACS917" s="337"/>
      <c r="ACT917" s="337"/>
      <c r="ACU917" s="337"/>
      <c r="ACV917" s="337"/>
      <c r="ACW917" s="337"/>
      <c r="ACX917" s="337"/>
      <c r="ACY917" s="337"/>
      <c r="ACZ917" s="337"/>
      <c r="ADA917" s="337"/>
      <c r="ADB917" s="337"/>
      <c r="ADC917" s="337"/>
      <c r="ADD917" s="337"/>
      <c r="ADE917" s="337"/>
      <c r="ADF917" s="337"/>
      <c r="ADG917" s="337"/>
      <c r="ADH917" s="337"/>
      <c r="ADI917" s="337"/>
      <c r="ADJ917" s="337"/>
      <c r="ADK917" s="337"/>
      <c r="ADL917" s="337"/>
      <c r="ADM917" s="337"/>
      <c r="ADN917" s="337"/>
      <c r="ADO917" s="337"/>
      <c r="ADP917" s="337"/>
      <c r="ADQ917" s="337"/>
      <c r="ADR917" s="337"/>
      <c r="ADS917" s="337"/>
      <c r="ADT917" s="337"/>
      <c r="ADU917" s="337"/>
      <c r="ADV917" s="337"/>
      <c r="ADW917" s="337"/>
      <c r="ADX917" s="337"/>
      <c r="ADY917" s="337"/>
      <c r="ADZ917" s="337"/>
      <c r="AEA917" s="337"/>
      <c r="AEB917" s="337"/>
      <c r="AEC917" s="337"/>
      <c r="AED917" s="337"/>
      <c r="AEE917" s="337"/>
      <c r="AEF917" s="337"/>
      <c r="AEG917" s="337"/>
      <c r="AEH917" s="337"/>
      <c r="AEI917" s="337"/>
      <c r="AEJ917" s="337"/>
      <c r="AEK917" s="337"/>
      <c r="AEL917" s="337"/>
      <c r="AEM917" s="337"/>
      <c r="AEN917" s="337"/>
      <c r="AEO917" s="337"/>
      <c r="AEP917" s="337"/>
      <c r="AEQ917" s="337"/>
      <c r="AER917" s="337"/>
      <c r="AES917" s="337"/>
      <c r="AET917" s="337"/>
      <c r="AEU917" s="337"/>
      <c r="AEV917" s="337"/>
      <c r="AEW917" s="337"/>
      <c r="AEX917" s="337"/>
      <c r="AEY917" s="337"/>
      <c r="AEZ917" s="337"/>
      <c r="AFA917" s="337"/>
      <c r="AFB917" s="337"/>
      <c r="AFC917" s="337"/>
      <c r="AFD917" s="337"/>
      <c r="AFE917" s="337"/>
      <c r="AFF917" s="337"/>
      <c r="AFG917" s="337"/>
      <c r="AFH917" s="337"/>
      <c r="AFI917" s="337"/>
      <c r="AFJ917" s="337"/>
      <c r="AFK917" s="337"/>
      <c r="AFL917" s="337"/>
      <c r="AFM917" s="337"/>
      <c r="AFN917" s="337"/>
      <c r="AFO917" s="337"/>
      <c r="AFP917" s="337"/>
      <c r="AFQ917" s="337"/>
      <c r="AFR917" s="337"/>
      <c r="AFS917" s="337"/>
      <c r="AFT917" s="337"/>
      <c r="AFU917" s="337"/>
      <c r="AFV917" s="337"/>
      <c r="AFW917" s="337"/>
      <c r="AFX917" s="337"/>
      <c r="AFY917" s="337"/>
      <c r="AFZ917" s="337"/>
      <c r="AGA917" s="337"/>
      <c r="AGB917" s="337"/>
      <c r="AGC917" s="337"/>
      <c r="AGD917" s="337"/>
      <c r="AGE917" s="337"/>
      <c r="AGF917" s="337"/>
      <c r="AGG917" s="337"/>
      <c r="AGH917" s="337"/>
      <c r="AGI917" s="337"/>
      <c r="AGJ917" s="337"/>
      <c r="AGK917" s="337"/>
      <c r="AGL917" s="337"/>
      <c r="AGM917" s="337"/>
      <c r="AGN917" s="337"/>
      <c r="AGO917" s="337"/>
      <c r="AGP917" s="337"/>
      <c r="AGQ917" s="337"/>
      <c r="AGR917" s="337"/>
      <c r="AGS917" s="337"/>
      <c r="AGT917" s="337"/>
      <c r="AGU917" s="337"/>
      <c r="AGV917" s="337"/>
      <c r="AGW917" s="337"/>
      <c r="AGX917" s="337"/>
      <c r="AGY917" s="337"/>
      <c r="AGZ917" s="337"/>
      <c r="AHA917" s="337"/>
      <c r="AHB917" s="337"/>
      <c r="AHC917" s="337"/>
      <c r="AHD917" s="337"/>
      <c r="AHE917" s="337"/>
      <c r="AHF917" s="337"/>
      <c r="AHG917" s="337"/>
      <c r="AHH917" s="337"/>
      <c r="AHI917" s="337"/>
      <c r="AHJ917" s="337"/>
      <c r="AHK917" s="337"/>
      <c r="AHL917" s="337"/>
      <c r="AHM917" s="337"/>
      <c r="AHN917" s="337"/>
      <c r="AHO917" s="337"/>
      <c r="AHP917" s="337"/>
      <c r="AHQ917" s="337"/>
      <c r="AHR917" s="337"/>
      <c r="AHS917" s="337"/>
      <c r="AHT917" s="337"/>
      <c r="AHU917" s="337"/>
      <c r="AHV917" s="337"/>
      <c r="AHW917" s="337"/>
      <c r="AHX917" s="337"/>
      <c r="AHY917" s="337"/>
      <c r="AHZ917" s="337"/>
      <c r="AIA917" s="337"/>
      <c r="AIB917" s="337"/>
      <c r="AIC917" s="337"/>
      <c r="AID917" s="337"/>
      <c r="AIE917" s="337"/>
      <c r="AIF917" s="337"/>
      <c r="AIG917" s="337"/>
      <c r="AIH917" s="337"/>
      <c r="AII917" s="337"/>
      <c r="AIJ917" s="337"/>
      <c r="AIK917" s="337"/>
      <c r="AIL917" s="337"/>
      <c r="AIM917" s="337"/>
      <c r="AIN917" s="337"/>
      <c r="AIO917" s="337"/>
      <c r="AIP917" s="337"/>
      <c r="AIQ917" s="337"/>
      <c r="AIR917" s="337"/>
      <c r="AIS917" s="337"/>
      <c r="AIT917" s="337"/>
      <c r="AIU917" s="337"/>
      <c r="AIV917" s="337"/>
      <c r="AIW917" s="337"/>
      <c r="AIX917" s="337"/>
      <c r="AIY917" s="337"/>
      <c r="AIZ917" s="337"/>
      <c r="AJA917" s="337"/>
      <c r="AJB917" s="337"/>
      <c r="AJC917" s="337"/>
      <c r="AJD917" s="337"/>
      <c r="AJE917" s="337"/>
      <c r="AJF917" s="337"/>
      <c r="AJG917" s="337"/>
      <c r="AJH917" s="337"/>
      <c r="AJI917" s="337"/>
      <c r="AJJ917" s="337"/>
      <c r="AJK917" s="337"/>
      <c r="AJL917" s="337"/>
      <c r="AJM917" s="337"/>
      <c r="AJN917" s="337"/>
      <c r="AJO917" s="337"/>
      <c r="AJP917" s="337"/>
      <c r="AJQ917" s="337"/>
      <c r="AJR917" s="337"/>
      <c r="AJS917" s="337"/>
      <c r="AJT917" s="337"/>
      <c r="AJU917" s="337"/>
      <c r="AJV917" s="337"/>
      <c r="AJW917" s="337"/>
      <c r="AJX917" s="337"/>
      <c r="AJY917" s="337"/>
      <c r="AJZ917" s="337"/>
      <c r="AKA917" s="337"/>
      <c r="AKB917" s="337"/>
      <c r="AKC917" s="337"/>
      <c r="AKD917" s="337"/>
      <c r="AKE917" s="337"/>
      <c r="AKF917" s="337"/>
      <c r="AKG917" s="337"/>
      <c r="AKH917" s="337"/>
      <c r="AKI917" s="337"/>
      <c r="AKJ917" s="337"/>
      <c r="AKK917" s="337"/>
      <c r="AKL917" s="337"/>
      <c r="AKM917" s="337"/>
      <c r="AKN917" s="337"/>
      <c r="AKO917" s="337"/>
      <c r="AKP917" s="337"/>
      <c r="AKQ917" s="337"/>
      <c r="AKR917" s="337"/>
      <c r="AKS917" s="337"/>
      <c r="AKT917" s="337"/>
      <c r="AKU917" s="337"/>
      <c r="AKV917" s="337"/>
      <c r="AKW917" s="337"/>
      <c r="AKX917" s="337"/>
      <c r="AKY917" s="337"/>
      <c r="AKZ917" s="337"/>
      <c r="ALA917" s="337"/>
      <c r="ALB917" s="337"/>
      <c r="ALC917" s="337"/>
      <c r="ALD917" s="337"/>
      <c r="ALE917" s="337"/>
      <c r="ALF917" s="337"/>
      <c r="ALG917" s="337"/>
      <c r="ALH917" s="337"/>
      <c r="ALI917" s="337"/>
      <c r="ALJ917" s="337"/>
      <c r="ALK917" s="337"/>
      <c r="ALL917" s="337"/>
      <c r="ALM917" s="337"/>
      <c r="ALN917" s="337"/>
      <c r="ALO917" s="337"/>
      <c r="ALP917" s="337"/>
      <c r="ALQ917" s="337"/>
      <c r="ALR917" s="337"/>
      <c r="ALS917" s="337"/>
      <c r="ALT917" s="337"/>
      <c r="ALU917" s="337"/>
      <c r="ALV917" s="337"/>
      <c r="ALW917" s="337"/>
      <c r="ALX917" s="337"/>
      <c r="ALY917" s="337"/>
      <c r="ALZ917" s="337"/>
      <c r="AMA917" s="337"/>
      <c r="AMB917" s="337"/>
      <c r="AMC917" s="337"/>
      <c r="AMD917" s="337"/>
      <c r="AME917" s="337"/>
      <c r="AMF917" s="337"/>
      <c r="AMG917" s="337"/>
      <c r="AMH917" s="337"/>
      <c r="AMI917" s="337"/>
      <c r="AMJ917" s="337"/>
      <c r="AMK917" s="337"/>
      <c r="AML917" s="337"/>
      <c r="AMM917" s="337"/>
      <c r="AMN917" s="337"/>
      <c r="AMO917" s="337"/>
      <c r="AMP917" s="337"/>
      <c r="AMQ917" s="337"/>
      <c r="AMR917" s="337"/>
      <c r="AMS917" s="337"/>
      <c r="AMT917" s="337"/>
      <c r="AMU917" s="337"/>
      <c r="AMV917" s="337"/>
      <c r="AMW917" s="337"/>
      <c r="AMX917" s="337"/>
      <c r="AMY917" s="337"/>
      <c r="AMZ917" s="337"/>
      <c r="ANA917" s="337"/>
      <c r="ANB917" s="337"/>
      <c r="ANC917" s="337"/>
      <c r="AND917" s="337"/>
      <c r="ANE917" s="337"/>
      <c r="ANF917" s="337"/>
      <c r="ANG917" s="337"/>
      <c r="ANH917" s="337"/>
      <c r="ANI917" s="337"/>
      <c r="ANJ917" s="337"/>
      <c r="ANK917" s="337"/>
      <c r="ANL917" s="337"/>
      <c r="ANM917" s="337"/>
      <c r="ANN917" s="337"/>
      <c r="ANO917" s="337"/>
      <c r="ANP917" s="337"/>
      <c r="ANQ917" s="337"/>
      <c r="ANR917" s="337"/>
      <c r="ANS917" s="337"/>
      <c r="ANT917" s="337"/>
      <c r="ANU917" s="337"/>
      <c r="ANV917" s="337"/>
      <c r="ANW917" s="337"/>
      <c r="ANX917" s="337"/>
      <c r="ANY917" s="337"/>
      <c r="ANZ917" s="337"/>
      <c r="AOA917" s="337"/>
      <c r="AOB917" s="337"/>
      <c r="AOC917" s="337"/>
      <c r="AOD917" s="337"/>
      <c r="AOE917" s="337"/>
      <c r="AOF917" s="337"/>
      <c r="AOG917" s="337"/>
      <c r="AOH917" s="337"/>
      <c r="AOI917" s="337"/>
      <c r="AOJ917" s="337"/>
      <c r="AOK917" s="337"/>
      <c r="AOL917" s="337"/>
      <c r="AOM917" s="337"/>
      <c r="AON917" s="337"/>
      <c r="AOO917" s="337"/>
      <c r="AOP917" s="337"/>
      <c r="AOQ917" s="337"/>
      <c r="AOR917" s="337"/>
      <c r="AOS917" s="337"/>
      <c r="AOT917" s="337"/>
      <c r="AOU917" s="337"/>
      <c r="AOV917" s="337"/>
      <c r="AOW917" s="337"/>
      <c r="AOX917" s="337"/>
      <c r="AOY917" s="337"/>
      <c r="AOZ917" s="337"/>
      <c r="APA917" s="337"/>
      <c r="APB917" s="337"/>
      <c r="APC917" s="337"/>
      <c r="APD917" s="337"/>
      <c r="APE917" s="337"/>
      <c r="APF917" s="337"/>
      <c r="APG917" s="337"/>
      <c r="APH917" s="337"/>
      <c r="API917" s="337"/>
      <c r="APJ917" s="337"/>
      <c r="APK917" s="337"/>
      <c r="APL917" s="337"/>
      <c r="APM917" s="337"/>
      <c r="APN917" s="337"/>
      <c r="APO917" s="337"/>
      <c r="APP917" s="337"/>
      <c r="APQ917" s="337"/>
      <c r="APR917" s="337"/>
      <c r="APS917" s="337"/>
      <c r="APT917" s="337"/>
      <c r="APU917" s="337"/>
      <c r="APV917" s="337"/>
      <c r="APW917" s="337"/>
      <c r="APX917" s="337"/>
      <c r="APY917" s="337"/>
      <c r="APZ917" s="337"/>
      <c r="AQA917" s="337"/>
      <c r="AQB917" s="337"/>
      <c r="AQC917" s="337"/>
      <c r="AQD917" s="337"/>
      <c r="AQE917" s="337"/>
      <c r="AQF917" s="337"/>
      <c r="AQG917" s="337"/>
      <c r="AQH917" s="337"/>
      <c r="AQI917" s="337"/>
      <c r="AQJ917" s="337"/>
      <c r="AQK917" s="337"/>
      <c r="AQL917" s="337"/>
      <c r="AQM917" s="337"/>
      <c r="AQN917" s="337"/>
      <c r="AQO917" s="337"/>
      <c r="AQP917" s="337"/>
      <c r="AQQ917" s="337"/>
      <c r="AQR917" s="337"/>
      <c r="AQS917" s="337"/>
      <c r="AQT917" s="337"/>
      <c r="AQU917" s="337"/>
      <c r="AQV917" s="337"/>
      <c r="AQW917" s="337"/>
      <c r="AQX917" s="337"/>
      <c r="AQY917" s="337"/>
      <c r="AQZ917" s="337"/>
      <c r="ARA917" s="337"/>
      <c r="ARB917" s="337"/>
      <c r="ARC917" s="337"/>
      <c r="ARD917" s="337"/>
      <c r="ARE917" s="337"/>
      <c r="ARF917" s="337"/>
      <c r="ARG917" s="337"/>
      <c r="ARH917" s="337"/>
      <c r="ARI917" s="337"/>
      <c r="ARJ917" s="337"/>
      <c r="ARK917" s="337"/>
      <c r="ARL917" s="337"/>
      <c r="ARM917" s="337"/>
      <c r="ARN917" s="337"/>
      <c r="ARO917" s="337"/>
      <c r="ARP917" s="337"/>
      <c r="ARQ917" s="337"/>
      <c r="ARR917" s="337"/>
      <c r="ARS917" s="337"/>
      <c r="ART917" s="337"/>
      <c r="ARU917" s="337"/>
      <c r="ARV917" s="337"/>
      <c r="ARW917" s="337"/>
      <c r="ARX917" s="337"/>
      <c r="ARY917" s="337"/>
      <c r="ARZ917" s="337"/>
      <c r="ASA917" s="337"/>
      <c r="ASB917" s="337"/>
      <c r="ASC917" s="337"/>
      <c r="ASD917" s="337"/>
      <c r="ASE917" s="337"/>
      <c r="ASF917" s="337"/>
      <c r="ASG917" s="337"/>
      <c r="ASH917" s="337"/>
      <c r="ASI917" s="337"/>
      <c r="ASJ917" s="337"/>
      <c r="ASK917" s="337"/>
      <c r="ASL917" s="337"/>
      <c r="ASM917" s="337"/>
      <c r="ASN917" s="337"/>
      <c r="ASO917" s="337"/>
      <c r="ASP917" s="337"/>
      <c r="ASQ917" s="337"/>
      <c r="ASR917" s="337"/>
      <c r="ASS917" s="337"/>
      <c r="AST917" s="337"/>
      <c r="ASU917" s="337"/>
      <c r="ASV917" s="337"/>
      <c r="ASW917" s="337"/>
      <c r="ASX917" s="337"/>
      <c r="ASY917" s="337"/>
      <c r="ASZ917" s="337"/>
      <c r="ATA917" s="337"/>
      <c r="ATB917" s="337"/>
      <c r="ATC917" s="337"/>
      <c r="ATD917" s="337"/>
      <c r="ATE917" s="337"/>
      <c r="ATF917" s="337"/>
      <c r="ATG917" s="337"/>
      <c r="ATH917" s="337"/>
      <c r="ATI917" s="337"/>
      <c r="ATJ917" s="337"/>
      <c r="ATK917" s="337"/>
      <c r="ATL917" s="337"/>
      <c r="ATM917" s="337"/>
      <c r="ATN917" s="337"/>
      <c r="ATO917" s="337"/>
      <c r="ATP917" s="337"/>
      <c r="ATQ917" s="337"/>
      <c r="ATR917" s="337"/>
      <c r="ATS917" s="337"/>
      <c r="ATT917" s="337"/>
      <c r="ATU917" s="337"/>
      <c r="ATV917" s="337"/>
      <c r="ATW917" s="337"/>
      <c r="ATX917" s="337"/>
      <c r="ATY917" s="337"/>
      <c r="ATZ917" s="337"/>
      <c r="AUA917" s="337"/>
      <c r="AUB917" s="337"/>
      <c r="AUC917" s="337"/>
      <c r="AUD917" s="337"/>
      <c r="AUE917" s="337"/>
      <c r="AUF917" s="337"/>
      <c r="AUG917" s="337"/>
      <c r="AUH917" s="337"/>
      <c r="AUI917" s="337"/>
      <c r="AUJ917" s="337"/>
      <c r="AUK917" s="337"/>
      <c r="AUL917" s="337"/>
      <c r="AUM917" s="337"/>
      <c r="AUN917" s="337"/>
      <c r="AUO917" s="337"/>
      <c r="AUP917" s="337"/>
      <c r="AUQ917" s="337"/>
      <c r="AUR917" s="337"/>
      <c r="AUS917" s="337"/>
      <c r="AUT917" s="337"/>
      <c r="AUU917" s="337"/>
      <c r="AUV917" s="337"/>
      <c r="AUW917" s="337"/>
      <c r="AUX917" s="337"/>
      <c r="AUY917" s="337"/>
      <c r="AUZ917" s="337"/>
      <c r="AVA917" s="337"/>
      <c r="AVB917" s="337"/>
      <c r="AVC917" s="337"/>
      <c r="AVD917" s="337"/>
      <c r="AVE917" s="337"/>
      <c r="AVF917" s="337"/>
      <c r="AVG917" s="337"/>
      <c r="AVH917" s="337"/>
      <c r="AVI917" s="337"/>
      <c r="AVJ917" s="337"/>
      <c r="AVK917" s="337"/>
      <c r="AVL917" s="337"/>
      <c r="AVM917" s="337"/>
      <c r="AVN917" s="337"/>
      <c r="AVO917" s="337"/>
      <c r="AVP917" s="337"/>
      <c r="AVQ917" s="337"/>
      <c r="AVR917" s="337"/>
      <c r="AVS917" s="337"/>
      <c r="AVT917" s="337"/>
      <c r="AVU917" s="337"/>
      <c r="AVV917" s="337"/>
      <c r="AVW917" s="337"/>
      <c r="AVX917" s="337"/>
      <c r="AVY917" s="337"/>
      <c r="AVZ917" s="337"/>
      <c r="AWA917" s="337"/>
      <c r="AWB917" s="337"/>
      <c r="AWC917" s="337"/>
      <c r="AWD917" s="337"/>
      <c r="AWE917" s="337"/>
      <c r="AWF917" s="337"/>
      <c r="AWG917" s="337"/>
      <c r="AWH917" s="337"/>
      <c r="AWI917" s="337"/>
      <c r="AWJ917" s="337"/>
      <c r="AWK917" s="337"/>
      <c r="AWL917" s="337"/>
      <c r="AWM917" s="337"/>
      <c r="AWN917" s="337"/>
      <c r="AWO917" s="337"/>
      <c r="AWP917" s="337"/>
      <c r="AWQ917" s="337"/>
      <c r="AWR917" s="337"/>
      <c r="AWS917" s="337"/>
      <c r="AWT917" s="337"/>
      <c r="AWU917" s="337"/>
      <c r="AWV917" s="337"/>
      <c r="AWW917" s="337"/>
      <c r="AWX917" s="337"/>
      <c r="AWY917" s="337"/>
      <c r="AWZ917" s="337"/>
      <c r="AXA917" s="337"/>
      <c r="AXB917" s="337"/>
      <c r="AXC917" s="337"/>
      <c r="AXD917" s="337"/>
      <c r="AXE917" s="337"/>
      <c r="AXF917" s="337"/>
      <c r="AXG917" s="337"/>
      <c r="AXH917" s="337"/>
      <c r="AXI917" s="337"/>
      <c r="AXJ917" s="337"/>
      <c r="AXK917" s="337"/>
      <c r="AXL917" s="337"/>
      <c r="AXM917" s="337"/>
      <c r="AXN917" s="337"/>
      <c r="AXO917" s="337"/>
      <c r="AXP917" s="337"/>
      <c r="AXQ917" s="337"/>
      <c r="AXR917" s="337"/>
      <c r="AXS917" s="337"/>
      <c r="AXT917" s="337"/>
      <c r="AXU917" s="337"/>
      <c r="AXV917" s="337"/>
      <c r="AXW917" s="337"/>
      <c r="AXX917" s="337"/>
      <c r="AXY917" s="337"/>
      <c r="AXZ917" s="337"/>
      <c r="AYA917" s="337"/>
      <c r="AYB917" s="337"/>
      <c r="AYC917" s="337"/>
      <c r="AYD917" s="337"/>
      <c r="AYE917" s="337"/>
      <c r="AYF917" s="337"/>
      <c r="AYG917" s="337"/>
      <c r="AYH917" s="337"/>
      <c r="AYI917" s="337"/>
      <c r="AYJ917" s="337"/>
      <c r="AYK917" s="337"/>
      <c r="AYL917" s="337"/>
      <c r="AYM917" s="337"/>
      <c r="AYN917" s="337"/>
      <c r="AYO917" s="337"/>
      <c r="AYP917" s="337"/>
      <c r="AYQ917" s="337"/>
      <c r="AYR917" s="337"/>
      <c r="AYS917" s="337"/>
      <c r="AYT917" s="337"/>
      <c r="AYU917" s="337"/>
      <c r="AYV917" s="337"/>
      <c r="AYW917" s="337"/>
      <c r="AYX917" s="337"/>
      <c r="AYY917" s="337"/>
      <c r="AYZ917" s="337"/>
      <c r="AZA917" s="337"/>
      <c r="AZB917" s="337"/>
      <c r="AZC917" s="337"/>
      <c r="AZD917" s="337"/>
      <c r="AZE917" s="337"/>
      <c r="AZF917" s="337"/>
      <c r="AZG917" s="337"/>
      <c r="AZH917" s="337"/>
      <c r="AZI917" s="337"/>
      <c r="AZJ917" s="337"/>
      <c r="AZK917" s="337"/>
      <c r="AZL917" s="337"/>
      <c r="AZM917" s="337"/>
      <c r="AZN917" s="337"/>
      <c r="AZO917" s="337"/>
      <c r="AZP917" s="337"/>
      <c r="AZQ917" s="337"/>
      <c r="AZR917" s="337"/>
      <c r="AZS917" s="337"/>
      <c r="AZT917" s="337"/>
      <c r="AZU917" s="337"/>
      <c r="AZV917" s="337"/>
      <c r="AZW917" s="337"/>
      <c r="AZX917" s="337"/>
      <c r="AZY917" s="337"/>
      <c r="AZZ917" s="337"/>
      <c r="BAA917" s="337"/>
      <c r="BAB917" s="337"/>
      <c r="BAC917" s="337"/>
      <c r="BAD917" s="337"/>
      <c r="BAE917" s="337"/>
      <c r="BAF917" s="337"/>
      <c r="BAG917" s="337"/>
      <c r="BAH917" s="337"/>
      <c r="BAI917" s="337"/>
      <c r="BAJ917" s="337"/>
      <c r="BAK917" s="337"/>
      <c r="BAL917" s="337"/>
      <c r="BAM917" s="337"/>
      <c r="BAN917" s="337"/>
      <c r="BAO917" s="337"/>
      <c r="BAP917" s="337"/>
      <c r="BAQ917" s="337"/>
      <c r="BAR917" s="337"/>
      <c r="BAS917" s="337"/>
      <c r="BAT917" s="337"/>
      <c r="BAU917" s="337"/>
      <c r="BAV917" s="337"/>
      <c r="BAW917" s="337"/>
      <c r="BAX917" s="337"/>
      <c r="BAY917" s="337"/>
      <c r="BAZ917" s="337"/>
      <c r="BBA917" s="337"/>
      <c r="BBB917" s="337"/>
      <c r="BBC917" s="337"/>
      <c r="BBD917" s="337"/>
      <c r="BBE917" s="337"/>
      <c r="BBF917" s="337"/>
      <c r="BBG917" s="337"/>
      <c r="BBH917" s="337"/>
      <c r="BBI917" s="337"/>
      <c r="BBJ917" s="337"/>
      <c r="BBK917" s="337"/>
      <c r="BBL917" s="337"/>
      <c r="BBM917" s="337"/>
      <c r="BBN917" s="337"/>
      <c r="BBO917" s="337"/>
      <c r="BBP917" s="337"/>
      <c r="BBQ917" s="337"/>
      <c r="BBR917" s="337"/>
      <c r="BBS917" s="337"/>
      <c r="BBT917" s="337"/>
      <c r="BBU917" s="337"/>
      <c r="BBV917" s="337"/>
      <c r="BBW917" s="337"/>
      <c r="BBX917" s="337"/>
      <c r="BBY917" s="337"/>
      <c r="BBZ917" s="337"/>
      <c r="BCA917" s="337"/>
      <c r="BCB917" s="337"/>
      <c r="BCC917" s="337"/>
      <c r="BCD917" s="337"/>
      <c r="BCE917" s="337"/>
      <c r="BCF917" s="337"/>
      <c r="BCG917" s="337"/>
      <c r="BCH917" s="337"/>
      <c r="BCI917" s="337"/>
      <c r="BCJ917" s="337"/>
      <c r="BCK917" s="337"/>
      <c r="BCL917" s="337"/>
      <c r="BCM917" s="337"/>
      <c r="BCN917" s="337"/>
      <c r="BCO917" s="337"/>
      <c r="BCP917" s="337"/>
      <c r="BCQ917" s="337"/>
      <c r="BCR917" s="337"/>
      <c r="BCS917" s="337"/>
      <c r="BCT917" s="337"/>
      <c r="BCU917" s="337"/>
      <c r="BCV917" s="337"/>
      <c r="BCW917" s="337"/>
      <c r="BCX917" s="337"/>
      <c r="BCY917" s="337"/>
      <c r="BCZ917" s="337"/>
      <c r="BDA917" s="337"/>
      <c r="BDB917" s="337"/>
      <c r="BDC917" s="337"/>
      <c r="BDD917" s="337"/>
      <c r="BDE917" s="337"/>
      <c r="BDF917" s="337"/>
      <c r="BDG917" s="337"/>
      <c r="BDH917" s="337"/>
      <c r="BDI917" s="337"/>
      <c r="BDJ917" s="337"/>
      <c r="BDK917" s="337"/>
      <c r="BDL917" s="337"/>
      <c r="BDM917" s="337"/>
      <c r="BDN917" s="337"/>
      <c r="BDO917" s="337"/>
      <c r="BDP917" s="337"/>
      <c r="BDQ917" s="337"/>
      <c r="BDR917" s="337"/>
      <c r="BDS917" s="337"/>
      <c r="BDT917" s="337"/>
      <c r="BDU917" s="337"/>
      <c r="BDV917" s="337"/>
      <c r="BDW917" s="337"/>
      <c r="BDX917" s="337"/>
      <c r="BDY917" s="337"/>
      <c r="BDZ917" s="337"/>
      <c r="BEA917" s="337"/>
      <c r="BEB917" s="337"/>
      <c r="BEC917" s="337"/>
      <c r="BED917" s="337"/>
      <c r="BEE917" s="337"/>
      <c r="BEF917" s="337"/>
      <c r="BEG917" s="337"/>
      <c r="BEH917" s="337"/>
      <c r="BEI917" s="337"/>
      <c r="BEJ917" s="337"/>
      <c r="BEK917" s="337"/>
      <c r="BEL917" s="337"/>
      <c r="BEM917" s="337"/>
      <c r="BEN917" s="337"/>
      <c r="BEO917" s="337"/>
      <c r="BEP917" s="337"/>
      <c r="BEQ917" s="337"/>
      <c r="BER917" s="337"/>
      <c r="BES917" s="337"/>
      <c r="BET917" s="337"/>
      <c r="BEU917" s="337"/>
      <c r="BEV917" s="337"/>
      <c r="BEW917" s="337"/>
      <c r="BEX917" s="337"/>
      <c r="BEY917" s="337"/>
      <c r="BEZ917" s="337"/>
      <c r="BFA917" s="337"/>
      <c r="BFB917" s="337"/>
      <c r="BFC917" s="337"/>
      <c r="BFD917" s="337"/>
      <c r="BFE917" s="337"/>
      <c r="BFF917" s="337"/>
      <c r="BFG917" s="337"/>
      <c r="BFH917" s="337"/>
      <c r="BFI917" s="337"/>
      <c r="BFJ917" s="337"/>
      <c r="BFK917" s="337"/>
      <c r="BFL917" s="337"/>
      <c r="BFM917" s="337"/>
      <c r="BFN917" s="337"/>
      <c r="BFO917" s="337"/>
      <c r="BFP917" s="337"/>
      <c r="BFQ917" s="337"/>
      <c r="BFR917" s="337"/>
      <c r="BFS917" s="337"/>
      <c r="BFT917" s="337"/>
      <c r="BFU917" s="337"/>
      <c r="BFV917" s="337"/>
      <c r="BFW917" s="337"/>
      <c r="BFX917" s="337"/>
      <c r="BFY917" s="337"/>
      <c r="BFZ917" s="337"/>
      <c r="BGA917" s="337"/>
      <c r="BGB917" s="337"/>
      <c r="BGC917" s="337"/>
      <c r="BGD917" s="337"/>
      <c r="BGE917" s="337"/>
      <c r="BGF917" s="337"/>
      <c r="BGG917" s="337"/>
      <c r="BGH917" s="337"/>
      <c r="BGI917" s="337"/>
      <c r="BGJ917" s="337"/>
      <c r="BGK917" s="337"/>
      <c r="BGL917" s="337"/>
      <c r="BGM917" s="337"/>
      <c r="BGN917" s="337"/>
      <c r="BGO917" s="337"/>
      <c r="BGP917" s="337"/>
      <c r="BGQ917" s="337"/>
      <c r="BGR917" s="337"/>
      <c r="BGS917" s="337"/>
      <c r="BGT917" s="337"/>
      <c r="BGU917" s="337"/>
      <c r="BGV917" s="337"/>
      <c r="BGW917" s="337"/>
      <c r="BGX917" s="337"/>
      <c r="BGY917" s="337"/>
      <c r="BGZ917" s="337"/>
      <c r="BHA917" s="337"/>
      <c r="BHB917" s="337"/>
      <c r="BHC917" s="337"/>
      <c r="BHD917" s="337"/>
      <c r="BHE917" s="337"/>
      <c r="BHF917" s="337"/>
      <c r="BHG917" s="337"/>
      <c r="BHH917" s="337"/>
      <c r="BHI917" s="337"/>
      <c r="BHJ917" s="337"/>
      <c r="BHK917" s="337"/>
      <c r="BHL917" s="337"/>
      <c r="BHM917" s="337"/>
      <c r="BHN917" s="337"/>
      <c r="BHO917" s="337"/>
      <c r="BHP917" s="337"/>
      <c r="BHQ917" s="337"/>
      <c r="BHR917" s="337"/>
      <c r="BHS917" s="337"/>
      <c r="BHT917" s="337"/>
      <c r="BHU917" s="337"/>
      <c r="BHV917" s="337"/>
      <c r="BHW917" s="337"/>
      <c r="BHX917" s="337"/>
      <c r="BHY917" s="337"/>
      <c r="BHZ917" s="337"/>
      <c r="BIA917" s="337"/>
      <c r="BIB917" s="337"/>
      <c r="BIC917" s="337"/>
      <c r="BID917" s="337"/>
      <c r="BIE917" s="337"/>
      <c r="BIF917" s="337"/>
      <c r="BIG917" s="337"/>
      <c r="BIH917" s="337"/>
      <c r="BII917" s="337"/>
      <c r="BIJ917" s="337"/>
      <c r="BIK917" s="337"/>
      <c r="BIL917" s="337"/>
      <c r="BIM917" s="337"/>
      <c r="BIN917" s="337"/>
      <c r="BIO917" s="337"/>
      <c r="BIP917" s="337"/>
      <c r="BIQ917" s="337"/>
      <c r="BIR917" s="337"/>
      <c r="BIS917" s="337"/>
      <c r="BIT917" s="337"/>
      <c r="BIU917" s="337"/>
      <c r="BIV917" s="337"/>
      <c r="BIW917" s="337"/>
      <c r="BIX917" s="337"/>
      <c r="BIY917" s="337"/>
      <c r="BIZ917" s="337"/>
      <c r="BJA917" s="337"/>
      <c r="BJB917" s="337"/>
      <c r="BJC917" s="337"/>
      <c r="BJD917" s="337"/>
      <c r="BJE917" s="337"/>
      <c r="BJF917" s="337"/>
      <c r="BJG917" s="337"/>
      <c r="BJH917" s="337"/>
      <c r="BJI917" s="337"/>
      <c r="BJJ917" s="337"/>
      <c r="BJK917" s="337"/>
      <c r="BJL917" s="337"/>
      <c r="BJM917" s="337"/>
      <c r="BJN917" s="337"/>
      <c r="BJO917" s="337"/>
      <c r="BJP917" s="337"/>
      <c r="BJQ917" s="337"/>
      <c r="BJR917" s="337"/>
      <c r="BJS917" s="337"/>
      <c r="BJT917" s="337"/>
      <c r="BJU917" s="337"/>
      <c r="BJV917" s="337"/>
      <c r="BJW917" s="337"/>
      <c r="BJX917" s="337"/>
      <c r="BJY917" s="337"/>
      <c r="BJZ917" s="337"/>
      <c r="BKA917" s="337"/>
      <c r="BKB917" s="337"/>
      <c r="BKC917" s="337"/>
      <c r="BKD917" s="337"/>
      <c r="BKE917" s="337"/>
      <c r="BKF917" s="337"/>
      <c r="BKG917" s="337"/>
      <c r="BKH917" s="337"/>
      <c r="BKI917" s="337"/>
      <c r="BKJ917" s="337"/>
      <c r="BKK917" s="337"/>
      <c r="BKL917" s="337"/>
      <c r="BKM917" s="337"/>
      <c r="BKN917" s="337"/>
      <c r="BKO917" s="337"/>
      <c r="BKP917" s="337"/>
      <c r="BKQ917" s="337"/>
      <c r="BKR917" s="337"/>
      <c r="BKS917" s="337"/>
      <c r="BKT917" s="337"/>
      <c r="BKU917" s="337"/>
      <c r="BKV917" s="337"/>
      <c r="BKW917" s="337"/>
      <c r="BKX917" s="337"/>
      <c r="BKY917" s="337"/>
      <c r="BKZ917" s="337"/>
      <c r="BLA917" s="337"/>
      <c r="BLB917" s="337"/>
      <c r="BLC917" s="337"/>
      <c r="BLD917" s="337"/>
      <c r="BLE917" s="337"/>
      <c r="BLF917" s="337"/>
      <c r="BLG917" s="337"/>
      <c r="BLH917" s="337"/>
      <c r="BLI917" s="337"/>
      <c r="BLJ917" s="337"/>
      <c r="BLK917" s="337"/>
      <c r="BLL917" s="337"/>
      <c r="BLM917" s="337"/>
      <c r="BLN917" s="337"/>
      <c r="BLO917" s="337"/>
      <c r="BLP917" s="337"/>
      <c r="BLQ917" s="337"/>
      <c r="BLR917" s="337"/>
      <c r="BLS917" s="337"/>
      <c r="BLT917" s="337"/>
      <c r="BLU917" s="337"/>
      <c r="BLV917" s="337"/>
      <c r="BLW917" s="337"/>
      <c r="BLX917" s="337"/>
      <c r="BLY917" s="337"/>
      <c r="BLZ917" s="337"/>
      <c r="BMA917" s="337"/>
      <c r="BMB917" s="337"/>
      <c r="BMC917" s="337"/>
      <c r="BMD917" s="337"/>
      <c r="BME917" s="337"/>
      <c r="BMF917" s="337"/>
      <c r="BMG917" s="337"/>
      <c r="BMH917" s="337"/>
      <c r="BMI917" s="337"/>
      <c r="BMJ917" s="337"/>
      <c r="BMK917" s="337"/>
      <c r="BML917" s="337"/>
      <c r="BMM917" s="337"/>
      <c r="BMN917" s="337"/>
      <c r="BMO917" s="337"/>
      <c r="BMP917" s="337"/>
      <c r="BMQ917" s="337"/>
      <c r="BMR917" s="337"/>
      <c r="BMS917" s="337"/>
      <c r="BMT917" s="337"/>
      <c r="BMU917" s="337"/>
      <c r="BMV917" s="337"/>
      <c r="BMW917" s="337"/>
      <c r="BMX917" s="337"/>
      <c r="BMY917" s="337"/>
      <c r="BMZ917" s="337"/>
      <c r="BNA917" s="337"/>
      <c r="BNB917" s="337"/>
      <c r="BNC917" s="337"/>
      <c r="BND917" s="337"/>
      <c r="BNE917" s="337"/>
      <c r="BNF917" s="337"/>
      <c r="BNG917" s="337"/>
      <c r="BNH917" s="337"/>
      <c r="BNI917" s="337"/>
      <c r="BNJ917" s="337"/>
      <c r="BNK917" s="337"/>
      <c r="BNL917" s="337"/>
      <c r="BNM917" s="337"/>
      <c r="BNN917" s="337"/>
      <c r="BNO917" s="337"/>
      <c r="BNP917" s="337"/>
      <c r="BNQ917" s="337"/>
      <c r="BNR917" s="337"/>
      <c r="BNS917" s="337"/>
      <c r="BNT917" s="337"/>
      <c r="BNU917" s="337"/>
      <c r="BNV917" s="337"/>
      <c r="BNW917" s="337"/>
      <c r="BNX917" s="337"/>
      <c r="BNY917" s="337"/>
      <c r="BNZ917" s="337"/>
      <c r="BOA917" s="337"/>
      <c r="BOB917" s="337"/>
      <c r="BOC917" s="337"/>
      <c r="BOD917" s="337"/>
      <c r="BOE917" s="337"/>
      <c r="BOF917" s="337"/>
      <c r="BOG917" s="337"/>
      <c r="BOH917" s="337"/>
      <c r="BOI917" s="337"/>
      <c r="BOJ917" s="337"/>
      <c r="BOK917" s="337"/>
      <c r="BOL917" s="337"/>
      <c r="BOM917" s="337"/>
      <c r="BON917" s="337"/>
      <c r="BOO917" s="337"/>
      <c r="BOP917" s="337"/>
      <c r="BOQ917" s="337"/>
      <c r="BOR917" s="337"/>
      <c r="BOS917" s="337"/>
      <c r="BOT917" s="337"/>
      <c r="BOU917" s="337"/>
      <c r="BOV917" s="337"/>
      <c r="BOW917" s="337"/>
      <c r="BOX917" s="337"/>
      <c r="BOY917" s="337"/>
      <c r="BOZ917" s="337"/>
      <c r="BPA917" s="337"/>
      <c r="BPB917" s="337"/>
      <c r="BPC917" s="337"/>
      <c r="BPD917" s="337"/>
      <c r="BPE917" s="337"/>
      <c r="BPF917" s="337"/>
      <c r="BPG917" s="337"/>
      <c r="BPH917" s="337"/>
      <c r="BPI917" s="337"/>
      <c r="BPJ917" s="337"/>
      <c r="BPK917" s="337"/>
      <c r="BPL917" s="337"/>
      <c r="BPM917" s="337"/>
      <c r="BPN917" s="337"/>
      <c r="BPO917" s="337"/>
      <c r="BPP917" s="337"/>
      <c r="BPQ917" s="337"/>
      <c r="BPR917" s="337"/>
      <c r="BPS917" s="337"/>
      <c r="BPT917" s="337"/>
      <c r="BPU917" s="337"/>
      <c r="BPV917" s="337"/>
      <c r="BPW917" s="337"/>
      <c r="BPX917" s="337"/>
      <c r="BPY917" s="337"/>
      <c r="BPZ917" s="337"/>
      <c r="BQA917" s="337"/>
      <c r="BQB917" s="337"/>
      <c r="BQC917" s="337"/>
      <c r="BQD917" s="337"/>
      <c r="BQE917" s="337"/>
      <c r="BQF917" s="337"/>
      <c r="BQG917" s="337"/>
      <c r="BQH917" s="337"/>
      <c r="BQI917" s="337"/>
      <c r="BQJ917" s="337"/>
      <c r="BQK917" s="337"/>
      <c r="BQL917" s="337"/>
      <c r="BQM917" s="337"/>
      <c r="BQN917" s="337"/>
      <c r="BQO917" s="337"/>
      <c r="BQP917" s="337"/>
      <c r="BQQ917" s="337"/>
      <c r="BQR917" s="337"/>
      <c r="BQS917" s="337"/>
      <c r="BQT917" s="337"/>
      <c r="BQU917" s="337"/>
      <c r="BQV917" s="337"/>
      <c r="BQW917" s="337"/>
      <c r="BQX917" s="337"/>
      <c r="BQY917" s="337"/>
      <c r="BQZ917" s="337"/>
      <c r="BRA917" s="337"/>
      <c r="BRB917" s="337"/>
      <c r="BRC917" s="337"/>
      <c r="BRD917" s="337"/>
      <c r="BRE917" s="337"/>
      <c r="BRF917" s="337"/>
      <c r="BRG917" s="337"/>
      <c r="BRH917" s="337"/>
      <c r="BRI917" s="337"/>
      <c r="BRJ917" s="337"/>
      <c r="BRK917" s="337"/>
      <c r="BRL917" s="337"/>
      <c r="BRM917" s="337"/>
      <c r="BRN917" s="337"/>
      <c r="BRO917" s="337"/>
      <c r="BRP917" s="337"/>
      <c r="BRQ917" s="337"/>
      <c r="BRR917" s="337"/>
      <c r="BRS917" s="337"/>
      <c r="BRT917" s="337"/>
      <c r="BRU917" s="337"/>
      <c r="BRV917" s="337"/>
      <c r="BRW917" s="337"/>
      <c r="BRX917" s="337"/>
      <c r="BRY917" s="337"/>
      <c r="BRZ917" s="337"/>
      <c r="BSA917" s="337"/>
      <c r="BSB917" s="337"/>
      <c r="BSC917" s="337"/>
      <c r="BSD917" s="337"/>
      <c r="BSE917" s="337"/>
      <c r="BSF917" s="337"/>
      <c r="BSG917" s="337"/>
      <c r="BSH917" s="337"/>
      <c r="BSI917" s="337"/>
      <c r="BSJ917" s="337"/>
      <c r="BSK917" s="337"/>
      <c r="BSL917" s="337"/>
      <c r="BSM917" s="337"/>
      <c r="BSN917" s="337"/>
      <c r="BSO917" s="337"/>
      <c r="BSP917" s="337"/>
      <c r="BSQ917" s="337"/>
      <c r="BSR917" s="337"/>
      <c r="BSS917" s="337"/>
      <c r="BST917" s="337"/>
      <c r="BSU917" s="337"/>
      <c r="BSV917" s="337"/>
      <c r="BSW917" s="337"/>
      <c r="BSX917" s="337"/>
      <c r="BSY917" s="337"/>
      <c r="BSZ917" s="337"/>
      <c r="BTA917" s="337"/>
      <c r="BTB917" s="337"/>
      <c r="BTC917" s="337"/>
      <c r="BTD917" s="337"/>
      <c r="BTE917" s="337"/>
      <c r="BTF917" s="337"/>
      <c r="BTG917" s="337"/>
      <c r="BTH917" s="337"/>
      <c r="BTI917" s="337"/>
      <c r="BTJ917" s="337"/>
      <c r="BTK917" s="337"/>
      <c r="BTL917" s="337"/>
      <c r="BTM917" s="337"/>
      <c r="BTN917" s="337"/>
      <c r="BTO917" s="337"/>
      <c r="BTP917" s="337"/>
      <c r="BTQ917" s="337"/>
      <c r="BTR917" s="337"/>
      <c r="BTS917" s="337"/>
      <c r="BTT917" s="337"/>
      <c r="BTU917" s="337"/>
      <c r="BTV917" s="337"/>
      <c r="BTW917" s="337"/>
      <c r="BTX917" s="337"/>
      <c r="BTY917" s="337"/>
      <c r="BTZ917" s="337"/>
      <c r="BUA917" s="337"/>
      <c r="BUB917" s="337"/>
      <c r="BUC917" s="337"/>
      <c r="BUD917" s="337"/>
      <c r="BUE917" s="337"/>
      <c r="BUF917" s="337"/>
      <c r="BUG917" s="337"/>
      <c r="BUH917" s="337"/>
      <c r="BUI917" s="337"/>
      <c r="BUJ917" s="337"/>
      <c r="BUK917" s="337"/>
      <c r="BUL917" s="337"/>
      <c r="BUM917" s="337"/>
      <c r="BUN917" s="337"/>
      <c r="BUO917" s="337"/>
      <c r="BUP917" s="337"/>
      <c r="BUQ917" s="337"/>
      <c r="BUR917" s="337"/>
      <c r="BUS917" s="337"/>
      <c r="BUT917" s="337"/>
      <c r="BUU917" s="337"/>
      <c r="BUV917" s="337"/>
      <c r="BUW917" s="337"/>
      <c r="BUX917" s="337"/>
      <c r="BUY917" s="337"/>
      <c r="BUZ917" s="337"/>
      <c r="BVA917" s="337"/>
      <c r="BVB917" s="337"/>
      <c r="BVC917" s="337"/>
      <c r="BVD917" s="337"/>
      <c r="BVE917" s="337"/>
      <c r="BVF917" s="337"/>
      <c r="BVG917" s="337"/>
      <c r="BVH917" s="337"/>
      <c r="BVI917" s="337"/>
      <c r="BVJ917" s="337"/>
      <c r="BVK917" s="337"/>
      <c r="BVL917" s="337"/>
      <c r="BVM917" s="337"/>
      <c r="BVN917" s="337"/>
      <c r="BVO917" s="337"/>
      <c r="BVP917" s="337"/>
      <c r="BVQ917" s="337"/>
      <c r="BVR917" s="337"/>
      <c r="BVS917" s="337"/>
      <c r="BVT917" s="337"/>
      <c r="BVU917" s="337"/>
      <c r="BVV917" s="337"/>
      <c r="BVW917" s="337"/>
      <c r="BVX917" s="337"/>
      <c r="BVY917" s="337"/>
      <c r="BVZ917" s="337"/>
      <c r="BWA917" s="337"/>
      <c r="BWB917" s="337"/>
      <c r="BWC917" s="337"/>
      <c r="BWD917" s="337"/>
      <c r="BWE917" s="337"/>
      <c r="BWF917" s="337"/>
      <c r="BWG917" s="337"/>
      <c r="BWH917" s="337"/>
      <c r="BWI917" s="337"/>
      <c r="BWJ917" s="337"/>
      <c r="BWK917" s="337"/>
      <c r="BWL917" s="337"/>
      <c r="BWM917" s="337"/>
      <c r="BWN917" s="337"/>
      <c r="BWO917" s="337"/>
      <c r="BWP917" s="337"/>
      <c r="BWQ917" s="337"/>
      <c r="BWR917" s="337"/>
      <c r="BWS917" s="337"/>
      <c r="BWT917" s="337"/>
      <c r="BWU917" s="337"/>
      <c r="BWV917" s="337"/>
      <c r="BWW917" s="337"/>
      <c r="BWX917" s="337"/>
      <c r="BWY917" s="337"/>
      <c r="BWZ917" s="337"/>
      <c r="BXA917" s="337"/>
      <c r="BXB917" s="337"/>
      <c r="BXC917" s="337"/>
      <c r="BXD917" s="337"/>
      <c r="BXE917" s="337"/>
      <c r="BXF917" s="337"/>
      <c r="BXG917" s="337"/>
      <c r="BXH917" s="337"/>
      <c r="BXI917" s="337"/>
      <c r="BXJ917" s="337"/>
      <c r="BXK917" s="337"/>
      <c r="BXL917" s="337"/>
      <c r="BXM917" s="337"/>
      <c r="BXN917" s="337"/>
      <c r="BXO917" s="337"/>
      <c r="BXP917" s="337"/>
      <c r="BXQ917" s="337"/>
      <c r="BXR917" s="337"/>
      <c r="BXS917" s="337"/>
      <c r="BXT917" s="337"/>
      <c r="BXU917" s="337"/>
      <c r="BXV917" s="337"/>
      <c r="BXW917" s="337"/>
      <c r="BXX917" s="337"/>
      <c r="BXY917" s="337"/>
      <c r="BXZ917" s="337"/>
      <c r="BYA917" s="337"/>
      <c r="BYB917" s="337"/>
      <c r="BYC917" s="337"/>
      <c r="BYD917" s="337"/>
      <c r="BYE917" s="337"/>
      <c r="BYF917" s="337"/>
      <c r="BYG917" s="337"/>
      <c r="BYH917" s="337"/>
      <c r="BYI917" s="337"/>
      <c r="BYJ917" s="337"/>
      <c r="BYK917" s="337"/>
      <c r="BYL917" s="337"/>
      <c r="BYM917" s="337"/>
      <c r="BYN917" s="337"/>
      <c r="BYO917" s="337"/>
      <c r="BYP917" s="337"/>
      <c r="BYQ917" s="337"/>
      <c r="BYR917" s="337"/>
      <c r="BYS917" s="337"/>
      <c r="BYT917" s="337"/>
      <c r="BYU917" s="337"/>
      <c r="BYV917" s="337"/>
      <c r="BYW917" s="337"/>
      <c r="BYX917" s="337"/>
      <c r="BYY917" s="337"/>
      <c r="BYZ917" s="337"/>
      <c r="BZA917" s="337"/>
      <c r="BZB917" s="337"/>
      <c r="BZC917" s="337"/>
      <c r="BZD917" s="337"/>
      <c r="BZE917" s="337"/>
      <c r="BZF917" s="337"/>
      <c r="BZG917" s="337"/>
      <c r="BZH917" s="337"/>
      <c r="BZI917" s="337"/>
      <c r="BZJ917" s="337"/>
      <c r="BZK917" s="337"/>
      <c r="BZL917" s="337"/>
      <c r="BZM917" s="337"/>
      <c r="BZN917" s="337"/>
      <c r="BZO917" s="337"/>
      <c r="BZP917" s="337"/>
      <c r="BZQ917" s="337"/>
      <c r="BZR917" s="337"/>
      <c r="BZS917" s="337"/>
      <c r="BZT917" s="337"/>
      <c r="BZU917" s="337"/>
      <c r="BZV917" s="337"/>
      <c r="BZW917" s="337"/>
      <c r="BZX917" s="337"/>
      <c r="BZY917" s="337"/>
      <c r="BZZ917" s="337"/>
      <c r="CAA917" s="337"/>
      <c r="CAB917" s="337"/>
      <c r="CAC917" s="337"/>
      <c r="CAD917" s="337"/>
      <c r="CAE917" s="337"/>
      <c r="CAF917" s="337"/>
      <c r="CAG917" s="337"/>
      <c r="CAH917" s="337"/>
      <c r="CAI917" s="337"/>
      <c r="CAJ917" s="337"/>
      <c r="CAK917" s="337"/>
      <c r="CAL917" s="337"/>
      <c r="CAM917" s="337"/>
      <c r="CAN917" s="337"/>
      <c r="CAO917" s="337"/>
      <c r="CAP917" s="337"/>
      <c r="CAQ917" s="337"/>
      <c r="CAR917" s="337"/>
      <c r="CAS917" s="337"/>
      <c r="CAT917" s="337"/>
      <c r="CAU917" s="337"/>
      <c r="CAV917" s="337"/>
      <c r="CAW917" s="337"/>
      <c r="CAX917" s="337"/>
      <c r="CAY917" s="337"/>
      <c r="CAZ917" s="337"/>
      <c r="CBA917" s="337"/>
      <c r="CBB917" s="337"/>
      <c r="CBC917" s="337"/>
      <c r="CBD917" s="337"/>
      <c r="CBE917" s="337"/>
      <c r="CBF917" s="337"/>
      <c r="CBG917" s="337"/>
      <c r="CBH917" s="337"/>
      <c r="CBI917" s="337"/>
      <c r="CBJ917" s="337"/>
      <c r="CBK917" s="337"/>
      <c r="CBL917" s="337"/>
      <c r="CBM917" s="337"/>
      <c r="CBN917" s="337"/>
      <c r="CBO917" s="337"/>
      <c r="CBP917" s="337"/>
      <c r="CBQ917" s="337"/>
      <c r="CBR917" s="337"/>
      <c r="CBS917" s="337"/>
      <c r="CBT917" s="337"/>
      <c r="CBU917" s="337"/>
      <c r="CBV917" s="337"/>
      <c r="CBW917" s="337"/>
      <c r="CBX917" s="337"/>
      <c r="CBY917" s="337"/>
      <c r="CBZ917" s="337"/>
      <c r="CCA917" s="337"/>
      <c r="CCB917" s="337"/>
      <c r="CCC917" s="337"/>
      <c r="CCD917" s="337"/>
      <c r="CCE917" s="337"/>
      <c r="CCF917" s="337"/>
      <c r="CCG917" s="337"/>
      <c r="CCH917" s="337"/>
      <c r="CCI917" s="337"/>
      <c r="CCJ917" s="337"/>
      <c r="CCK917" s="337"/>
      <c r="CCL917" s="337"/>
      <c r="CCM917" s="337"/>
      <c r="CCN917" s="337"/>
      <c r="CCO917" s="337"/>
      <c r="CCP917" s="337"/>
      <c r="CCQ917" s="337"/>
      <c r="CCR917" s="337"/>
      <c r="CCS917" s="337"/>
      <c r="CCT917" s="337"/>
      <c r="CCU917" s="337"/>
      <c r="CCV917" s="337"/>
      <c r="CCW917" s="337"/>
      <c r="CCX917" s="337"/>
      <c r="CCY917" s="337"/>
      <c r="CCZ917" s="337"/>
      <c r="CDA917" s="337"/>
      <c r="CDB917" s="337"/>
      <c r="CDC917" s="337"/>
      <c r="CDD917" s="337"/>
      <c r="CDE917" s="337"/>
      <c r="CDF917" s="337"/>
      <c r="CDG917" s="337"/>
      <c r="CDH917" s="337"/>
      <c r="CDI917" s="337"/>
      <c r="CDJ917" s="337"/>
      <c r="CDK917" s="337"/>
      <c r="CDL917" s="337"/>
      <c r="CDM917" s="337"/>
      <c r="CDN917" s="337"/>
      <c r="CDO917" s="337"/>
      <c r="CDP917" s="337"/>
      <c r="CDQ917" s="337"/>
      <c r="CDR917" s="337"/>
      <c r="CDS917" s="337"/>
      <c r="CDT917" s="337"/>
      <c r="CDU917" s="337"/>
      <c r="CDV917" s="337"/>
      <c r="CDW917" s="337"/>
      <c r="CDX917" s="337"/>
      <c r="CDY917" s="337"/>
      <c r="CDZ917" s="337"/>
      <c r="CEA917" s="337"/>
      <c r="CEB917" s="337"/>
      <c r="CEC917" s="337"/>
      <c r="CED917" s="337"/>
      <c r="CEE917" s="337"/>
      <c r="CEF917" s="337"/>
      <c r="CEG917" s="337"/>
      <c r="CEH917" s="337"/>
      <c r="CEI917" s="337"/>
      <c r="CEJ917" s="337"/>
      <c r="CEK917" s="337"/>
      <c r="CEL917" s="337"/>
      <c r="CEM917" s="337"/>
      <c r="CEN917" s="337"/>
      <c r="CEO917" s="337"/>
      <c r="CEP917" s="337"/>
      <c r="CEQ917" s="337"/>
      <c r="CER917" s="337"/>
      <c r="CES917" s="337"/>
      <c r="CET917" s="337"/>
      <c r="CEU917" s="337"/>
      <c r="CEV917" s="337"/>
      <c r="CEW917" s="337"/>
      <c r="CEX917" s="337"/>
      <c r="CEY917" s="337"/>
      <c r="CEZ917" s="337"/>
      <c r="CFA917" s="337"/>
      <c r="CFB917" s="337"/>
      <c r="CFC917" s="337"/>
      <c r="CFD917" s="337"/>
      <c r="CFE917" s="337"/>
      <c r="CFF917" s="337"/>
      <c r="CFG917" s="337"/>
      <c r="CFH917" s="337"/>
      <c r="CFI917" s="337"/>
      <c r="CFJ917" s="337"/>
      <c r="CFK917" s="337"/>
      <c r="CFL917" s="337"/>
      <c r="CFM917" s="337"/>
      <c r="CFN917" s="337"/>
      <c r="CFO917" s="337"/>
      <c r="CFP917" s="337"/>
      <c r="CFQ917" s="337"/>
      <c r="CFR917" s="337"/>
      <c r="CFS917" s="337"/>
      <c r="CFT917" s="337"/>
      <c r="CFU917" s="337"/>
      <c r="CFV917" s="337"/>
      <c r="CFW917" s="337"/>
      <c r="CFX917" s="337"/>
      <c r="CFY917" s="337"/>
      <c r="CFZ917" s="337"/>
      <c r="CGA917" s="337"/>
      <c r="CGB917" s="337"/>
      <c r="CGC917" s="337"/>
      <c r="CGD917" s="337"/>
      <c r="CGE917" s="337"/>
      <c r="CGF917" s="337"/>
      <c r="CGG917" s="337"/>
      <c r="CGH917" s="337"/>
      <c r="CGI917" s="337"/>
      <c r="CGJ917" s="337"/>
      <c r="CGK917" s="337"/>
      <c r="CGL917" s="337"/>
      <c r="CGM917" s="337"/>
      <c r="CGN917" s="337"/>
      <c r="CGO917" s="337"/>
      <c r="CGP917" s="337"/>
      <c r="CGQ917" s="337"/>
      <c r="CGR917" s="337"/>
      <c r="CGS917" s="337"/>
      <c r="CGT917" s="337"/>
      <c r="CGU917" s="337"/>
      <c r="CGV917" s="337"/>
      <c r="CGW917" s="337"/>
      <c r="CGX917" s="337"/>
      <c r="CGY917" s="337"/>
      <c r="CGZ917" s="337"/>
      <c r="CHA917" s="337"/>
      <c r="CHB917" s="337"/>
      <c r="CHC917" s="337"/>
      <c r="CHD917" s="337"/>
      <c r="CHE917" s="337"/>
      <c r="CHF917" s="337"/>
      <c r="CHG917" s="337"/>
      <c r="CHH917" s="337"/>
      <c r="CHI917" s="337"/>
      <c r="CHJ917" s="337"/>
      <c r="CHK917" s="337"/>
      <c r="CHL917" s="337"/>
      <c r="CHM917" s="337"/>
      <c r="CHN917" s="337"/>
      <c r="CHO917" s="337"/>
      <c r="CHP917" s="337"/>
      <c r="CHQ917" s="337"/>
      <c r="CHR917" s="337"/>
      <c r="CHS917" s="337"/>
      <c r="CHT917" s="337"/>
      <c r="CHU917" s="337"/>
      <c r="CHV917" s="337"/>
      <c r="CHW917" s="337"/>
      <c r="CHX917" s="337"/>
      <c r="CHY917" s="337"/>
      <c r="CHZ917" s="337"/>
      <c r="CIA917" s="337"/>
      <c r="CIB917" s="337"/>
      <c r="CIC917" s="337"/>
      <c r="CID917" s="337"/>
      <c r="CIE917" s="337"/>
      <c r="CIF917" s="337"/>
      <c r="CIG917" s="337"/>
      <c r="CIH917" s="337"/>
      <c r="CII917" s="337"/>
      <c r="CIJ917" s="337"/>
      <c r="CIK917" s="337"/>
      <c r="CIL917" s="337"/>
      <c r="CIM917" s="337"/>
      <c r="CIN917" s="337"/>
      <c r="CIO917" s="337"/>
      <c r="CIP917" s="337"/>
      <c r="CIQ917" s="337"/>
      <c r="CIR917" s="337"/>
      <c r="CIS917" s="337"/>
      <c r="CIT917" s="337"/>
      <c r="CIU917" s="337"/>
      <c r="CIV917" s="337"/>
      <c r="CIW917" s="337"/>
      <c r="CIX917" s="337"/>
      <c r="CIY917" s="337"/>
      <c r="CIZ917" s="337"/>
      <c r="CJA917" s="337"/>
      <c r="CJB917" s="337"/>
      <c r="CJC917" s="337"/>
      <c r="CJD917" s="337"/>
      <c r="CJE917" s="337"/>
      <c r="CJF917" s="337"/>
      <c r="CJG917" s="337"/>
      <c r="CJH917" s="337"/>
      <c r="CJI917" s="337"/>
      <c r="CJJ917" s="337"/>
      <c r="CJK917" s="337"/>
      <c r="CJL917" s="337"/>
      <c r="CJM917" s="337"/>
      <c r="CJN917" s="337"/>
      <c r="CJO917" s="337"/>
      <c r="CJP917" s="337"/>
      <c r="CJQ917" s="337"/>
      <c r="CJR917" s="337"/>
      <c r="CJS917" s="337"/>
      <c r="CJT917" s="337"/>
      <c r="CJU917" s="337"/>
      <c r="CJV917" s="337"/>
      <c r="CJW917" s="337"/>
      <c r="CJX917" s="337"/>
      <c r="CJY917" s="337"/>
      <c r="CJZ917" s="337"/>
      <c r="CKA917" s="337"/>
      <c r="CKB917" s="337"/>
      <c r="CKC917" s="337"/>
      <c r="CKD917" s="337"/>
      <c r="CKE917" s="337"/>
      <c r="CKF917" s="337"/>
      <c r="CKG917" s="337"/>
      <c r="CKH917" s="337"/>
      <c r="CKI917" s="337"/>
      <c r="CKJ917" s="337"/>
      <c r="CKK917" s="337"/>
      <c r="CKL917" s="337"/>
      <c r="CKM917" s="337"/>
      <c r="CKN917" s="337"/>
      <c r="CKO917" s="337"/>
      <c r="CKP917" s="337"/>
      <c r="CKQ917" s="337"/>
      <c r="CKR917" s="337"/>
      <c r="CKS917" s="337"/>
      <c r="CKT917" s="337"/>
      <c r="CKU917" s="337"/>
      <c r="CKV917" s="337"/>
      <c r="CKW917" s="337"/>
      <c r="CKX917" s="337"/>
      <c r="CKY917" s="337"/>
      <c r="CKZ917" s="337"/>
      <c r="CLA917" s="337"/>
      <c r="CLB917" s="337"/>
      <c r="CLC917" s="337"/>
      <c r="CLD917" s="337"/>
      <c r="CLE917" s="337"/>
      <c r="CLF917" s="337"/>
      <c r="CLG917" s="337"/>
      <c r="CLH917" s="337"/>
      <c r="CLI917" s="337"/>
      <c r="CLJ917" s="337"/>
      <c r="CLK917" s="337"/>
      <c r="CLL917" s="337"/>
      <c r="CLM917" s="337"/>
      <c r="CLN917" s="337"/>
      <c r="CLO917" s="337"/>
      <c r="CLP917" s="337"/>
      <c r="CLQ917" s="337"/>
      <c r="CLR917" s="337"/>
      <c r="CLS917" s="337"/>
      <c r="CLT917" s="337"/>
      <c r="CLU917" s="337"/>
      <c r="CLV917" s="337"/>
      <c r="CLW917" s="337"/>
      <c r="CLX917" s="337"/>
      <c r="CLY917" s="337"/>
      <c r="CLZ917" s="337"/>
      <c r="CMA917" s="337"/>
      <c r="CMB917" s="337"/>
      <c r="CMC917" s="337"/>
      <c r="CMD917" s="337"/>
      <c r="CME917" s="337"/>
      <c r="CMF917" s="337"/>
      <c r="CMG917" s="337"/>
      <c r="CMH917" s="337"/>
      <c r="CMI917" s="337"/>
      <c r="CMJ917" s="337"/>
      <c r="CMK917" s="337"/>
      <c r="CML917" s="337"/>
      <c r="CMM917" s="337"/>
      <c r="CMN917" s="337"/>
      <c r="CMO917" s="337"/>
      <c r="CMP917" s="337"/>
      <c r="CMQ917" s="337"/>
      <c r="CMR917" s="337"/>
      <c r="CMS917" s="337"/>
      <c r="CMT917" s="337"/>
      <c r="CMU917" s="337"/>
      <c r="CMV917" s="337"/>
      <c r="CMW917" s="337"/>
      <c r="CMX917" s="337"/>
      <c r="CMY917" s="337"/>
      <c r="CMZ917" s="337"/>
      <c r="CNA917" s="337"/>
      <c r="CNB917" s="337"/>
      <c r="CNC917" s="337"/>
      <c r="CND917" s="337"/>
      <c r="CNE917" s="337"/>
      <c r="CNF917" s="337"/>
      <c r="CNG917" s="337"/>
      <c r="CNH917" s="337"/>
      <c r="CNI917" s="337"/>
      <c r="CNJ917" s="337"/>
      <c r="CNK917" s="337"/>
      <c r="CNL917" s="337"/>
      <c r="CNM917" s="337"/>
      <c r="CNN917" s="337"/>
      <c r="CNO917" s="337"/>
      <c r="CNP917" s="337"/>
      <c r="CNQ917" s="337"/>
      <c r="CNR917" s="337"/>
      <c r="CNS917" s="337"/>
      <c r="CNT917" s="337"/>
      <c r="CNU917" s="337"/>
      <c r="CNV917" s="337"/>
      <c r="CNW917" s="337"/>
      <c r="CNX917" s="337"/>
      <c r="CNY917" s="337"/>
      <c r="CNZ917" s="337"/>
      <c r="COA917" s="337"/>
      <c r="COB917" s="337"/>
      <c r="COC917" s="337"/>
      <c r="COD917" s="337"/>
      <c r="COE917" s="337"/>
      <c r="COF917" s="337"/>
      <c r="COG917" s="337"/>
      <c r="COH917" s="337"/>
      <c r="COI917" s="337"/>
      <c r="COJ917" s="337"/>
      <c r="COK917" s="337"/>
      <c r="COL917" s="337"/>
      <c r="COM917" s="337"/>
      <c r="CON917" s="337"/>
      <c r="COO917" s="337"/>
      <c r="COP917" s="337"/>
      <c r="COQ917" s="337"/>
      <c r="COR917" s="337"/>
      <c r="COS917" s="337"/>
      <c r="COT917" s="337"/>
      <c r="COU917" s="337"/>
      <c r="COV917" s="337"/>
      <c r="COW917" s="337"/>
      <c r="COX917" s="337"/>
      <c r="COY917" s="337"/>
      <c r="COZ917" s="337"/>
      <c r="CPA917" s="337"/>
      <c r="CPB917" s="337"/>
      <c r="CPC917" s="337"/>
      <c r="CPD917" s="337"/>
      <c r="CPE917" s="337"/>
      <c r="CPF917" s="337"/>
      <c r="CPG917" s="337"/>
      <c r="CPH917" s="337"/>
      <c r="CPI917" s="337"/>
      <c r="CPJ917" s="337"/>
      <c r="CPK917" s="337"/>
      <c r="CPL917" s="337"/>
      <c r="CPM917" s="337"/>
      <c r="CPN917" s="337"/>
      <c r="CPO917" s="337"/>
      <c r="CPP917" s="337"/>
      <c r="CPQ917" s="337"/>
      <c r="CPR917" s="337"/>
      <c r="CPS917" s="337"/>
      <c r="CPT917" s="337"/>
      <c r="CPU917" s="337"/>
      <c r="CPV917" s="337"/>
      <c r="CPW917" s="337"/>
      <c r="CPX917" s="337"/>
      <c r="CPY917" s="337"/>
      <c r="CPZ917" s="337"/>
      <c r="CQA917" s="337"/>
      <c r="CQB917" s="337"/>
      <c r="CQC917" s="337"/>
      <c r="CQD917" s="337"/>
      <c r="CQE917" s="337"/>
      <c r="CQF917" s="337"/>
      <c r="CQG917" s="337"/>
      <c r="CQH917" s="337"/>
      <c r="CQI917" s="337"/>
      <c r="CQJ917" s="337"/>
      <c r="CQK917" s="337"/>
      <c r="CQL917" s="337"/>
      <c r="CQM917" s="337"/>
      <c r="CQN917" s="337"/>
      <c r="CQO917" s="337"/>
      <c r="CQP917" s="337"/>
      <c r="CQQ917" s="337"/>
      <c r="CQR917" s="337"/>
      <c r="CQS917" s="337"/>
      <c r="CQT917" s="337"/>
      <c r="CQU917" s="337"/>
      <c r="CQV917" s="337"/>
      <c r="CQW917" s="337"/>
      <c r="CQX917" s="337"/>
      <c r="CQY917" s="337"/>
      <c r="CQZ917" s="337"/>
      <c r="CRA917" s="337"/>
      <c r="CRB917" s="337"/>
      <c r="CRC917" s="337"/>
      <c r="CRD917" s="337"/>
      <c r="CRE917" s="337"/>
      <c r="CRF917" s="337"/>
      <c r="CRG917" s="337"/>
      <c r="CRH917" s="337"/>
      <c r="CRI917" s="337"/>
      <c r="CRJ917" s="337"/>
      <c r="CRK917" s="337"/>
      <c r="CRL917" s="337"/>
      <c r="CRM917" s="337"/>
      <c r="CRN917" s="337"/>
      <c r="CRO917" s="337"/>
      <c r="CRP917" s="337"/>
      <c r="CRQ917" s="337"/>
      <c r="CRR917" s="337"/>
      <c r="CRS917" s="337"/>
      <c r="CRT917" s="337"/>
      <c r="CRU917" s="337"/>
      <c r="CRV917" s="337"/>
      <c r="CRW917" s="337"/>
      <c r="CRX917" s="337"/>
      <c r="CRY917" s="337"/>
      <c r="CRZ917" s="337"/>
      <c r="CSA917" s="337"/>
      <c r="CSB917" s="337"/>
      <c r="CSC917" s="337"/>
      <c r="CSD917" s="337"/>
      <c r="CSE917" s="337"/>
      <c r="CSF917" s="337"/>
      <c r="CSG917" s="337"/>
      <c r="CSH917" s="337"/>
      <c r="CSI917" s="337"/>
      <c r="CSJ917" s="337"/>
      <c r="CSK917" s="337"/>
      <c r="CSL917" s="337"/>
      <c r="CSM917" s="337"/>
      <c r="CSN917" s="337"/>
      <c r="CSO917" s="337"/>
      <c r="CSP917" s="337"/>
      <c r="CSQ917" s="337"/>
      <c r="CSR917" s="337"/>
      <c r="CSS917" s="337"/>
      <c r="CST917" s="337"/>
      <c r="CSU917" s="337"/>
      <c r="CSV917" s="337"/>
      <c r="CSW917" s="337"/>
      <c r="CSX917" s="337"/>
      <c r="CSY917" s="337"/>
      <c r="CSZ917" s="337"/>
      <c r="CTA917" s="337"/>
      <c r="CTB917" s="337"/>
      <c r="CTC917" s="337"/>
      <c r="CTD917" s="337"/>
      <c r="CTE917" s="337"/>
      <c r="CTF917" s="337"/>
      <c r="CTG917" s="337"/>
      <c r="CTH917" s="337"/>
      <c r="CTI917" s="337"/>
      <c r="CTJ917" s="337"/>
      <c r="CTK917" s="337"/>
      <c r="CTL917" s="337"/>
      <c r="CTM917" s="337"/>
      <c r="CTN917" s="337"/>
      <c r="CTO917" s="337"/>
      <c r="CTP917" s="337"/>
      <c r="CTQ917" s="337"/>
      <c r="CTR917" s="337"/>
      <c r="CTS917" s="337"/>
      <c r="CTT917" s="337"/>
      <c r="CTU917" s="337"/>
      <c r="CTV917" s="337"/>
      <c r="CTW917" s="337"/>
      <c r="CTX917" s="337"/>
      <c r="CTY917" s="337"/>
      <c r="CTZ917" s="337"/>
      <c r="CUA917" s="337"/>
      <c r="CUB917" s="337"/>
      <c r="CUC917" s="337"/>
      <c r="CUD917" s="337"/>
      <c r="CUE917" s="337"/>
      <c r="CUF917" s="337"/>
      <c r="CUG917" s="337"/>
      <c r="CUH917" s="337"/>
      <c r="CUI917" s="337"/>
      <c r="CUJ917" s="337"/>
      <c r="CUK917" s="337"/>
      <c r="CUL917" s="337"/>
      <c r="CUM917" s="337"/>
      <c r="CUN917" s="337"/>
      <c r="CUO917" s="337"/>
      <c r="CUP917" s="337"/>
      <c r="CUQ917" s="337"/>
      <c r="CUR917" s="337"/>
      <c r="CUS917" s="337"/>
      <c r="CUT917" s="337"/>
      <c r="CUU917" s="337"/>
      <c r="CUV917" s="337"/>
      <c r="CUW917" s="337"/>
      <c r="CUX917" s="337"/>
      <c r="CUY917" s="337"/>
      <c r="CUZ917" s="337"/>
      <c r="CVA917" s="337"/>
      <c r="CVB917" s="337"/>
      <c r="CVC917" s="337"/>
      <c r="CVD917" s="337"/>
      <c r="CVE917" s="337"/>
      <c r="CVF917" s="337"/>
      <c r="CVG917" s="337"/>
      <c r="CVH917" s="337"/>
      <c r="CVI917" s="337"/>
      <c r="CVJ917" s="337"/>
      <c r="CVK917" s="337"/>
      <c r="CVL917" s="337"/>
      <c r="CVM917" s="337"/>
      <c r="CVN917" s="337"/>
      <c r="CVO917" s="337"/>
      <c r="CVP917" s="337"/>
      <c r="CVQ917" s="337"/>
      <c r="CVR917" s="337"/>
      <c r="CVS917" s="337"/>
      <c r="CVT917" s="337"/>
      <c r="CVU917" s="337"/>
      <c r="CVV917" s="337"/>
      <c r="CVW917" s="337"/>
      <c r="CVX917" s="337"/>
      <c r="CVY917" s="337"/>
      <c r="CVZ917" s="337"/>
      <c r="CWA917" s="337"/>
      <c r="CWB917" s="337"/>
      <c r="CWC917" s="337"/>
      <c r="CWD917" s="337"/>
      <c r="CWE917" s="337"/>
      <c r="CWF917" s="337"/>
      <c r="CWG917" s="337"/>
      <c r="CWH917" s="337"/>
      <c r="CWI917" s="337"/>
      <c r="CWJ917" s="337"/>
      <c r="CWK917" s="337"/>
      <c r="CWL917" s="337"/>
      <c r="CWM917" s="337"/>
      <c r="CWN917" s="337"/>
      <c r="CWO917" s="337"/>
      <c r="CWP917" s="337"/>
      <c r="CWQ917" s="337"/>
      <c r="CWR917" s="337"/>
      <c r="CWS917" s="337"/>
      <c r="CWT917" s="337"/>
      <c r="CWU917" s="337"/>
      <c r="CWV917" s="337"/>
      <c r="CWW917" s="337"/>
      <c r="CWX917" s="337"/>
      <c r="CWY917" s="337"/>
      <c r="CWZ917" s="337"/>
      <c r="CXA917" s="337"/>
      <c r="CXB917" s="337"/>
      <c r="CXC917" s="337"/>
      <c r="CXD917" s="337"/>
      <c r="CXE917" s="337"/>
      <c r="CXF917" s="337"/>
      <c r="CXG917" s="337"/>
      <c r="CXH917" s="337"/>
      <c r="CXI917" s="337"/>
      <c r="CXJ917" s="337"/>
      <c r="CXK917" s="337"/>
      <c r="CXL917" s="337"/>
      <c r="CXM917" s="337"/>
      <c r="CXN917" s="337"/>
      <c r="CXO917" s="337"/>
      <c r="CXP917" s="337"/>
      <c r="CXQ917" s="337"/>
      <c r="CXR917" s="337"/>
      <c r="CXS917" s="337"/>
      <c r="CXT917" s="337"/>
      <c r="CXU917" s="337"/>
      <c r="CXV917" s="337"/>
      <c r="CXW917" s="337"/>
      <c r="CXX917" s="337"/>
      <c r="CXY917" s="337"/>
      <c r="CXZ917" s="337"/>
      <c r="CYA917" s="337"/>
      <c r="CYB917" s="337"/>
      <c r="CYC917" s="337"/>
      <c r="CYD917" s="337"/>
      <c r="CYE917" s="337"/>
      <c r="CYF917" s="337"/>
      <c r="CYG917" s="337"/>
      <c r="CYH917" s="337"/>
      <c r="CYI917" s="337"/>
      <c r="CYJ917" s="337"/>
      <c r="CYK917" s="337"/>
      <c r="CYL917" s="337"/>
      <c r="CYM917" s="337"/>
      <c r="CYN917" s="337"/>
      <c r="CYO917" s="337"/>
      <c r="CYP917" s="337"/>
      <c r="CYQ917" s="337"/>
      <c r="CYR917" s="337"/>
      <c r="CYS917" s="337"/>
      <c r="CYT917" s="337"/>
      <c r="CYU917" s="337"/>
      <c r="CYV917" s="337"/>
      <c r="CYW917" s="337"/>
      <c r="CYX917" s="337"/>
      <c r="CYY917" s="337"/>
      <c r="CYZ917" s="337"/>
      <c r="CZA917" s="337"/>
      <c r="CZB917" s="337"/>
      <c r="CZC917" s="337"/>
      <c r="CZD917" s="337"/>
      <c r="CZE917" s="337"/>
      <c r="CZF917" s="337"/>
      <c r="CZG917" s="337"/>
      <c r="CZH917" s="337"/>
      <c r="CZI917" s="337"/>
      <c r="CZJ917" s="337"/>
      <c r="CZK917" s="337"/>
      <c r="CZL917" s="337"/>
      <c r="CZM917" s="337"/>
      <c r="CZN917" s="337"/>
      <c r="CZO917" s="337"/>
      <c r="CZP917" s="337"/>
      <c r="CZQ917" s="337"/>
      <c r="CZR917" s="337"/>
      <c r="CZS917" s="337"/>
      <c r="CZT917" s="337"/>
      <c r="CZU917" s="337"/>
      <c r="CZV917" s="337"/>
      <c r="CZW917" s="337"/>
      <c r="CZX917" s="337"/>
      <c r="CZY917" s="337"/>
      <c r="CZZ917" s="337"/>
      <c r="DAA917" s="337"/>
      <c r="DAB917" s="337"/>
      <c r="DAC917" s="337"/>
      <c r="DAD917" s="337"/>
      <c r="DAE917" s="337"/>
      <c r="DAF917" s="337"/>
      <c r="DAG917" s="337"/>
      <c r="DAH917" s="337"/>
      <c r="DAI917" s="337"/>
      <c r="DAJ917" s="337"/>
      <c r="DAK917" s="337"/>
      <c r="DAL917" s="337"/>
      <c r="DAM917" s="337"/>
      <c r="DAN917" s="337"/>
      <c r="DAO917" s="337"/>
      <c r="DAP917" s="337"/>
      <c r="DAQ917" s="337"/>
      <c r="DAR917" s="337"/>
      <c r="DAS917" s="337"/>
      <c r="DAT917" s="337"/>
      <c r="DAU917" s="337"/>
      <c r="DAV917" s="337"/>
      <c r="DAW917" s="337"/>
      <c r="DAX917" s="337"/>
      <c r="DAY917" s="337"/>
      <c r="DAZ917" s="337"/>
      <c r="DBA917" s="337"/>
      <c r="DBB917" s="337"/>
      <c r="DBC917" s="337"/>
      <c r="DBD917" s="337"/>
      <c r="DBE917" s="337"/>
      <c r="DBF917" s="337"/>
      <c r="DBG917" s="337"/>
      <c r="DBH917" s="337"/>
      <c r="DBI917" s="337"/>
      <c r="DBJ917" s="337"/>
      <c r="DBK917" s="337"/>
      <c r="DBL917" s="337"/>
      <c r="DBM917" s="337"/>
      <c r="DBN917" s="337"/>
      <c r="DBO917" s="337"/>
      <c r="DBP917" s="337"/>
      <c r="DBQ917" s="337"/>
      <c r="DBR917" s="337"/>
      <c r="DBS917" s="337"/>
      <c r="DBT917" s="337"/>
      <c r="DBU917" s="337"/>
      <c r="DBV917" s="337"/>
      <c r="DBW917" s="337"/>
      <c r="DBX917" s="337"/>
      <c r="DBY917" s="337"/>
      <c r="DBZ917" s="337"/>
      <c r="DCA917" s="337"/>
      <c r="DCB917" s="337"/>
      <c r="DCC917" s="337"/>
      <c r="DCD917" s="337"/>
      <c r="DCE917" s="337"/>
      <c r="DCF917" s="337"/>
      <c r="DCG917" s="337"/>
      <c r="DCH917" s="337"/>
      <c r="DCI917" s="337"/>
      <c r="DCJ917" s="337"/>
      <c r="DCK917" s="337"/>
      <c r="DCL917" s="337"/>
      <c r="DCM917" s="337"/>
      <c r="DCN917" s="337"/>
      <c r="DCO917" s="337"/>
      <c r="DCP917" s="337"/>
      <c r="DCQ917" s="337"/>
      <c r="DCR917" s="337"/>
      <c r="DCS917" s="337"/>
      <c r="DCT917" s="337"/>
      <c r="DCU917" s="337"/>
      <c r="DCV917" s="337"/>
      <c r="DCW917" s="337"/>
      <c r="DCX917" s="337"/>
      <c r="DCY917" s="337"/>
      <c r="DCZ917" s="337"/>
      <c r="DDA917" s="337"/>
      <c r="DDB917" s="337"/>
      <c r="DDC917" s="337"/>
      <c r="DDD917" s="337"/>
      <c r="DDE917" s="337"/>
      <c r="DDF917" s="337"/>
      <c r="DDG917" s="337"/>
      <c r="DDH917" s="337"/>
      <c r="DDI917" s="337"/>
      <c r="DDJ917" s="337"/>
      <c r="DDK917" s="337"/>
      <c r="DDL917" s="337"/>
      <c r="DDM917" s="337"/>
      <c r="DDN917" s="337"/>
      <c r="DDO917" s="337"/>
      <c r="DDP917" s="337"/>
      <c r="DDQ917" s="337"/>
      <c r="DDR917" s="337"/>
      <c r="DDS917" s="337"/>
      <c r="DDT917" s="337"/>
      <c r="DDU917" s="337"/>
      <c r="DDV917" s="337"/>
      <c r="DDW917" s="337"/>
      <c r="DDX917" s="337"/>
      <c r="DDY917" s="337"/>
      <c r="DDZ917" s="337"/>
      <c r="DEA917" s="337"/>
      <c r="DEB917" s="337"/>
      <c r="DEC917" s="337"/>
      <c r="DED917" s="337"/>
      <c r="DEE917" s="337"/>
      <c r="DEF917" s="337"/>
      <c r="DEG917" s="337"/>
      <c r="DEH917" s="337"/>
      <c r="DEI917" s="337"/>
      <c r="DEJ917" s="337"/>
      <c r="DEK917" s="337"/>
      <c r="DEL917" s="337"/>
      <c r="DEM917" s="337"/>
      <c r="DEN917" s="337"/>
      <c r="DEO917" s="337"/>
      <c r="DEP917" s="337"/>
      <c r="DEQ917" s="337"/>
      <c r="DER917" s="337"/>
      <c r="DES917" s="337"/>
      <c r="DET917" s="337"/>
      <c r="DEU917" s="337"/>
      <c r="DEV917" s="337"/>
      <c r="DEW917" s="337"/>
      <c r="DEX917" s="337"/>
      <c r="DEY917" s="337"/>
      <c r="DEZ917" s="337"/>
      <c r="DFA917" s="337"/>
      <c r="DFB917" s="337"/>
      <c r="DFC917" s="337"/>
      <c r="DFD917" s="337"/>
      <c r="DFE917" s="337"/>
      <c r="DFF917" s="337"/>
      <c r="DFG917" s="337"/>
      <c r="DFH917" s="337"/>
      <c r="DFI917" s="337"/>
      <c r="DFJ917" s="337"/>
      <c r="DFK917" s="337"/>
      <c r="DFL917" s="337"/>
      <c r="DFM917" s="337"/>
      <c r="DFN917" s="337"/>
      <c r="DFO917" s="337"/>
      <c r="DFP917" s="337"/>
      <c r="DFQ917" s="337"/>
      <c r="DFR917" s="337"/>
      <c r="DFS917" s="337"/>
      <c r="DFT917" s="337"/>
      <c r="DFU917" s="337"/>
      <c r="DFV917" s="337"/>
      <c r="DFW917" s="337"/>
      <c r="DFX917" s="337"/>
      <c r="DFY917" s="337"/>
      <c r="DFZ917" s="337"/>
      <c r="DGA917" s="337"/>
      <c r="DGB917" s="337"/>
      <c r="DGC917" s="337"/>
      <c r="DGD917" s="337"/>
      <c r="DGE917" s="337"/>
      <c r="DGF917" s="337"/>
      <c r="DGG917" s="337"/>
      <c r="DGH917" s="337"/>
      <c r="DGI917" s="337"/>
      <c r="DGJ917" s="337"/>
      <c r="DGK917" s="337"/>
      <c r="DGL917" s="337"/>
      <c r="DGM917" s="337"/>
      <c r="DGN917" s="337"/>
      <c r="DGO917" s="337"/>
      <c r="DGP917" s="337"/>
      <c r="DGQ917" s="337"/>
      <c r="DGR917" s="337"/>
      <c r="DGS917" s="337"/>
      <c r="DGT917" s="337"/>
      <c r="DGU917" s="337"/>
      <c r="DGV917" s="337"/>
      <c r="DGW917" s="337"/>
      <c r="DGX917" s="337"/>
      <c r="DGY917" s="337"/>
      <c r="DGZ917" s="337"/>
      <c r="DHA917" s="337"/>
      <c r="DHB917" s="337"/>
      <c r="DHC917" s="337"/>
      <c r="DHD917" s="337"/>
      <c r="DHE917" s="337"/>
      <c r="DHF917" s="337"/>
      <c r="DHG917" s="337"/>
      <c r="DHH917" s="337"/>
      <c r="DHI917" s="337"/>
      <c r="DHJ917" s="337"/>
      <c r="DHK917" s="337"/>
      <c r="DHL917" s="337"/>
      <c r="DHM917" s="337"/>
      <c r="DHN917" s="337"/>
      <c r="DHO917" s="337"/>
      <c r="DHP917" s="337"/>
      <c r="DHQ917" s="337"/>
      <c r="DHR917" s="337"/>
      <c r="DHS917" s="337"/>
      <c r="DHT917" s="337"/>
      <c r="DHU917" s="337"/>
      <c r="DHV917" s="337"/>
      <c r="DHW917" s="337"/>
      <c r="DHX917" s="337"/>
      <c r="DHY917" s="337"/>
      <c r="DHZ917" s="337"/>
      <c r="DIA917" s="337"/>
      <c r="DIB917" s="337"/>
      <c r="DIC917" s="337"/>
      <c r="DID917" s="337"/>
      <c r="DIE917" s="337"/>
      <c r="DIF917" s="337"/>
      <c r="DIG917" s="337"/>
      <c r="DIH917" s="337"/>
      <c r="DII917" s="337"/>
      <c r="DIJ917" s="337"/>
      <c r="DIK917" s="337"/>
      <c r="DIL917" s="337"/>
      <c r="DIM917" s="337"/>
      <c r="DIN917" s="337"/>
      <c r="DIO917" s="337"/>
      <c r="DIP917" s="337"/>
      <c r="DIQ917" s="337"/>
      <c r="DIR917" s="337"/>
      <c r="DIS917" s="337"/>
      <c r="DIT917" s="337"/>
      <c r="DIU917" s="337"/>
      <c r="DIV917" s="337"/>
      <c r="DIW917" s="337"/>
      <c r="DIX917" s="337"/>
      <c r="DIY917" s="337"/>
      <c r="DIZ917" s="337"/>
      <c r="DJA917" s="337"/>
      <c r="DJB917" s="337"/>
      <c r="DJC917" s="337"/>
      <c r="DJD917" s="337"/>
      <c r="DJE917" s="337"/>
      <c r="DJF917" s="337"/>
      <c r="DJG917" s="337"/>
      <c r="DJH917" s="337"/>
      <c r="DJI917" s="337"/>
      <c r="DJJ917" s="337"/>
      <c r="DJK917" s="337"/>
      <c r="DJL917" s="337"/>
      <c r="DJM917" s="337"/>
      <c r="DJN917" s="337"/>
      <c r="DJO917" s="337"/>
      <c r="DJP917" s="337"/>
      <c r="DJQ917" s="337"/>
      <c r="DJR917" s="337"/>
      <c r="DJS917" s="337"/>
      <c r="DJT917" s="337"/>
      <c r="DJU917" s="337"/>
      <c r="DJV917" s="337"/>
      <c r="DJW917" s="337"/>
      <c r="DJX917" s="337"/>
      <c r="DJY917" s="337"/>
      <c r="DJZ917" s="337"/>
      <c r="DKA917" s="337"/>
      <c r="DKB917" s="337"/>
      <c r="DKC917" s="337"/>
      <c r="DKD917" s="337"/>
      <c r="DKE917" s="337"/>
      <c r="DKF917" s="337"/>
      <c r="DKG917" s="337"/>
      <c r="DKH917" s="337"/>
      <c r="DKI917" s="337"/>
      <c r="DKJ917" s="337"/>
      <c r="DKK917" s="337"/>
      <c r="DKL917" s="337"/>
      <c r="DKM917" s="337"/>
      <c r="DKN917" s="337"/>
      <c r="DKO917" s="337"/>
      <c r="DKP917" s="337"/>
      <c r="DKQ917" s="337"/>
      <c r="DKR917" s="337"/>
      <c r="DKS917" s="337"/>
      <c r="DKT917" s="337"/>
      <c r="DKU917" s="337"/>
      <c r="DKV917" s="337"/>
      <c r="DKW917" s="337"/>
      <c r="DKX917" s="337"/>
      <c r="DKY917" s="337"/>
      <c r="DKZ917" s="337"/>
      <c r="DLA917" s="337"/>
      <c r="DLB917" s="337"/>
      <c r="DLC917" s="337"/>
      <c r="DLD917" s="337"/>
      <c r="DLE917" s="337"/>
      <c r="DLF917" s="337"/>
      <c r="DLG917" s="337"/>
      <c r="DLH917" s="337"/>
      <c r="DLI917" s="337"/>
      <c r="DLJ917" s="337"/>
      <c r="DLK917" s="337"/>
      <c r="DLL917" s="337"/>
      <c r="DLM917" s="337"/>
      <c r="DLN917" s="337"/>
      <c r="DLO917" s="337"/>
      <c r="DLP917" s="337"/>
      <c r="DLQ917" s="337"/>
      <c r="DLR917" s="337"/>
      <c r="DLS917" s="337"/>
      <c r="DLT917" s="337"/>
      <c r="DLU917" s="337"/>
      <c r="DLV917" s="337"/>
      <c r="DLW917" s="337"/>
      <c r="DLX917" s="337"/>
      <c r="DLY917" s="337"/>
      <c r="DLZ917" s="337"/>
      <c r="DMA917" s="337"/>
      <c r="DMB917" s="337"/>
      <c r="DMC917" s="337"/>
      <c r="DMD917" s="337"/>
      <c r="DME917" s="337"/>
      <c r="DMF917" s="337"/>
      <c r="DMG917" s="337"/>
      <c r="DMH917" s="337"/>
      <c r="DMI917" s="337"/>
      <c r="DMJ917" s="337"/>
      <c r="DMK917" s="337"/>
      <c r="DML917" s="337"/>
      <c r="DMM917" s="337"/>
      <c r="DMN917" s="337"/>
      <c r="DMO917" s="337"/>
      <c r="DMP917" s="337"/>
      <c r="DMQ917" s="337"/>
      <c r="DMR917" s="337"/>
      <c r="DMS917" s="337"/>
      <c r="DMT917" s="337"/>
      <c r="DMU917" s="337"/>
      <c r="DMV917" s="337"/>
      <c r="DMW917" s="337"/>
      <c r="DMX917" s="337"/>
      <c r="DMY917" s="337"/>
      <c r="DMZ917" s="337"/>
      <c r="DNA917" s="337"/>
      <c r="DNB917" s="337"/>
      <c r="DNC917" s="337"/>
      <c r="DND917" s="337"/>
      <c r="DNE917" s="337"/>
      <c r="DNF917" s="337"/>
      <c r="DNG917" s="337"/>
      <c r="DNH917" s="337"/>
      <c r="DNI917" s="337"/>
      <c r="DNJ917" s="337"/>
      <c r="DNK917" s="337"/>
      <c r="DNL917" s="337"/>
      <c r="DNM917" s="337"/>
      <c r="DNN917" s="337"/>
      <c r="DNO917" s="337"/>
      <c r="DNP917" s="337"/>
      <c r="DNQ917" s="337"/>
      <c r="DNR917" s="337"/>
      <c r="DNS917" s="337"/>
      <c r="DNT917" s="337"/>
      <c r="DNU917" s="337"/>
      <c r="DNV917" s="337"/>
      <c r="DNW917" s="337"/>
      <c r="DNX917" s="337"/>
      <c r="DNY917" s="337"/>
      <c r="DNZ917" s="337"/>
      <c r="DOA917" s="337"/>
      <c r="DOB917" s="337"/>
      <c r="DOC917" s="337"/>
      <c r="DOD917" s="337"/>
      <c r="DOE917" s="337"/>
      <c r="DOF917" s="337"/>
      <c r="DOG917" s="337"/>
      <c r="DOH917" s="337"/>
      <c r="DOI917" s="337"/>
      <c r="DOJ917" s="337"/>
      <c r="DOK917" s="337"/>
      <c r="DOL917" s="337"/>
      <c r="DOM917" s="337"/>
      <c r="DON917" s="337"/>
      <c r="DOO917" s="337"/>
      <c r="DOP917" s="337"/>
      <c r="DOQ917" s="337"/>
      <c r="DOR917" s="337"/>
      <c r="DOS917" s="337"/>
      <c r="DOT917" s="337"/>
      <c r="DOU917" s="337"/>
      <c r="DOV917" s="337"/>
      <c r="DOW917" s="337"/>
      <c r="DOX917" s="337"/>
      <c r="DOY917" s="337"/>
      <c r="DOZ917" s="337"/>
      <c r="DPA917" s="337"/>
      <c r="DPB917" s="337"/>
      <c r="DPC917" s="337"/>
      <c r="DPD917" s="337"/>
      <c r="DPE917" s="337"/>
      <c r="DPF917" s="337"/>
      <c r="DPG917" s="337"/>
      <c r="DPH917" s="337"/>
      <c r="DPI917" s="337"/>
      <c r="DPJ917" s="337"/>
      <c r="DPK917" s="337"/>
      <c r="DPL917" s="337"/>
      <c r="DPM917" s="337"/>
      <c r="DPN917" s="337"/>
      <c r="DPO917" s="337"/>
      <c r="DPP917" s="337"/>
      <c r="DPQ917" s="337"/>
      <c r="DPR917" s="337"/>
      <c r="DPS917" s="337"/>
      <c r="DPT917" s="337"/>
      <c r="DPU917" s="337"/>
      <c r="DPV917" s="337"/>
      <c r="DPW917" s="337"/>
      <c r="DPX917" s="337"/>
      <c r="DPY917" s="337"/>
      <c r="DPZ917" s="337"/>
      <c r="DQA917" s="337"/>
      <c r="DQB917" s="337"/>
      <c r="DQC917" s="337"/>
      <c r="DQD917" s="337"/>
      <c r="DQE917" s="337"/>
      <c r="DQF917" s="337"/>
      <c r="DQG917" s="337"/>
      <c r="DQH917" s="337"/>
      <c r="DQI917" s="337"/>
      <c r="DQJ917" s="337"/>
      <c r="DQK917" s="337"/>
      <c r="DQL917" s="337"/>
      <c r="DQM917" s="337"/>
      <c r="DQN917" s="337"/>
      <c r="DQO917" s="337"/>
      <c r="DQP917" s="337"/>
      <c r="DQQ917" s="337"/>
      <c r="DQR917" s="337"/>
      <c r="DQS917" s="337"/>
      <c r="DQT917" s="337"/>
      <c r="DQU917" s="337"/>
      <c r="DQV917" s="337"/>
      <c r="DQW917" s="337"/>
      <c r="DQX917" s="337"/>
      <c r="DQY917" s="337"/>
      <c r="DQZ917" s="337"/>
      <c r="DRA917" s="337"/>
      <c r="DRB917" s="337"/>
      <c r="DRC917" s="337"/>
      <c r="DRD917" s="337"/>
      <c r="DRE917" s="337"/>
      <c r="DRF917" s="337"/>
      <c r="DRG917" s="337"/>
      <c r="DRH917" s="337"/>
      <c r="DRI917" s="337"/>
      <c r="DRJ917" s="337"/>
      <c r="DRK917" s="337"/>
      <c r="DRL917" s="337"/>
      <c r="DRM917" s="337"/>
      <c r="DRN917" s="337"/>
      <c r="DRO917" s="337"/>
      <c r="DRP917" s="337"/>
      <c r="DRQ917" s="337"/>
      <c r="DRR917" s="337"/>
      <c r="DRS917" s="337"/>
      <c r="DRT917" s="337"/>
      <c r="DRU917" s="337"/>
      <c r="DRV917" s="337"/>
      <c r="DRW917" s="337"/>
      <c r="DRX917" s="337"/>
      <c r="DRY917" s="337"/>
      <c r="DRZ917" s="337"/>
      <c r="DSA917" s="337"/>
      <c r="DSB917" s="337"/>
      <c r="DSC917" s="337"/>
      <c r="DSD917" s="337"/>
      <c r="DSE917" s="337"/>
      <c r="DSF917" s="337"/>
      <c r="DSG917" s="337"/>
      <c r="DSH917" s="337"/>
      <c r="DSI917" s="337"/>
      <c r="DSJ917" s="337"/>
      <c r="DSK917" s="337"/>
      <c r="DSL917" s="337"/>
      <c r="DSM917" s="337"/>
      <c r="DSN917" s="337"/>
      <c r="DSO917" s="337"/>
      <c r="DSP917" s="337"/>
      <c r="DSQ917" s="337"/>
      <c r="DSR917" s="337"/>
      <c r="DSS917" s="337"/>
      <c r="DST917" s="337"/>
      <c r="DSU917" s="337"/>
      <c r="DSV917" s="337"/>
      <c r="DSW917" s="337"/>
      <c r="DSX917" s="337"/>
      <c r="DSY917" s="337"/>
      <c r="DSZ917" s="337"/>
      <c r="DTA917" s="337"/>
      <c r="DTB917" s="337"/>
      <c r="DTC917" s="337"/>
      <c r="DTD917" s="337"/>
      <c r="DTE917" s="337"/>
      <c r="DTF917" s="337"/>
      <c r="DTG917" s="337"/>
      <c r="DTH917" s="337"/>
      <c r="DTI917" s="337"/>
      <c r="DTJ917" s="337"/>
      <c r="DTK917" s="337"/>
      <c r="DTL917" s="337"/>
      <c r="DTM917" s="337"/>
      <c r="DTN917" s="337"/>
      <c r="DTO917" s="337"/>
      <c r="DTP917" s="337"/>
      <c r="DTQ917" s="337"/>
      <c r="DTR917" s="337"/>
      <c r="DTS917" s="337"/>
      <c r="DTT917" s="337"/>
      <c r="DTU917" s="337"/>
      <c r="DTV917" s="337"/>
      <c r="DTW917" s="337"/>
      <c r="DTX917" s="337"/>
      <c r="DTY917" s="337"/>
      <c r="DTZ917" s="337"/>
      <c r="DUA917" s="337"/>
      <c r="DUB917" s="337"/>
      <c r="DUC917" s="337"/>
      <c r="DUD917" s="337"/>
      <c r="DUE917" s="337"/>
      <c r="DUF917" s="337"/>
      <c r="DUG917" s="337"/>
      <c r="DUH917" s="337"/>
      <c r="DUI917" s="337"/>
      <c r="DUJ917" s="337"/>
      <c r="DUK917" s="337"/>
      <c r="DUL917" s="337"/>
      <c r="DUM917" s="337"/>
      <c r="DUN917" s="337"/>
      <c r="DUO917" s="337"/>
      <c r="DUP917" s="337"/>
      <c r="DUQ917" s="337"/>
      <c r="DUR917" s="337"/>
      <c r="DUS917" s="337"/>
      <c r="DUT917" s="337"/>
      <c r="DUU917" s="337"/>
      <c r="DUV917" s="337"/>
      <c r="DUW917" s="337"/>
      <c r="DUX917" s="337"/>
      <c r="DUY917" s="337"/>
      <c r="DUZ917" s="337"/>
      <c r="DVA917" s="337"/>
      <c r="DVB917" s="337"/>
      <c r="DVC917" s="337"/>
      <c r="DVD917" s="337"/>
      <c r="DVE917" s="337"/>
      <c r="DVF917" s="337"/>
      <c r="DVG917" s="337"/>
      <c r="DVH917" s="337"/>
      <c r="DVI917" s="337"/>
      <c r="DVJ917" s="337"/>
      <c r="DVK917" s="337"/>
      <c r="DVL917" s="337"/>
      <c r="DVM917" s="337"/>
      <c r="DVN917" s="337"/>
      <c r="DVO917" s="337"/>
      <c r="DVP917" s="337"/>
      <c r="DVQ917" s="337"/>
      <c r="DVR917" s="337"/>
      <c r="DVS917" s="337"/>
      <c r="DVT917" s="337"/>
      <c r="DVU917" s="337"/>
      <c r="DVV917" s="337"/>
      <c r="DVW917" s="337"/>
      <c r="DVX917" s="337"/>
      <c r="DVY917" s="337"/>
      <c r="DVZ917" s="337"/>
      <c r="DWA917" s="337"/>
      <c r="DWB917" s="337"/>
      <c r="DWC917" s="337"/>
      <c r="DWD917" s="337"/>
      <c r="DWE917" s="337"/>
      <c r="DWF917" s="337"/>
      <c r="DWG917" s="337"/>
      <c r="DWH917" s="337"/>
      <c r="DWI917" s="337"/>
      <c r="DWJ917" s="337"/>
      <c r="DWK917" s="337"/>
      <c r="DWL917" s="337"/>
      <c r="DWM917" s="337"/>
      <c r="DWN917" s="337"/>
      <c r="DWO917" s="337"/>
      <c r="DWP917" s="337"/>
      <c r="DWQ917" s="337"/>
      <c r="DWR917" s="337"/>
      <c r="DWS917" s="337"/>
      <c r="DWT917" s="337"/>
      <c r="DWU917" s="337"/>
      <c r="DWV917" s="337"/>
      <c r="DWW917" s="337"/>
      <c r="DWX917" s="337"/>
      <c r="DWY917" s="337"/>
      <c r="DWZ917" s="337"/>
      <c r="DXA917" s="337"/>
      <c r="DXB917" s="337"/>
      <c r="DXC917" s="337"/>
      <c r="DXD917" s="337"/>
      <c r="DXE917" s="337"/>
      <c r="DXF917" s="337"/>
      <c r="DXG917" s="337"/>
      <c r="DXH917" s="337"/>
      <c r="DXI917" s="337"/>
      <c r="DXJ917" s="337"/>
      <c r="DXK917" s="337"/>
      <c r="DXL917" s="337"/>
      <c r="DXM917" s="337"/>
      <c r="DXN917" s="337"/>
      <c r="DXO917" s="337"/>
      <c r="DXP917" s="337"/>
      <c r="DXQ917" s="337"/>
      <c r="DXR917" s="337"/>
      <c r="DXS917" s="337"/>
      <c r="DXT917" s="337"/>
      <c r="DXU917" s="337"/>
      <c r="DXV917" s="337"/>
      <c r="DXW917" s="337"/>
      <c r="DXX917" s="337"/>
      <c r="DXY917" s="337"/>
      <c r="DXZ917" s="337"/>
      <c r="DYA917" s="337"/>
      <c r="DYB917" s="337"/>
      <c r="DYC917" s="337"/>
      <c r="DYD917" s="337"/>
      <c r="DYE917" s="337"/>
      <c r="DYF917" s="337"/>
      <c r="DYG917" s="337"/>
      <c r="DYH917" s="337"/>
      <c r="DYI917" s="337"/>
      <c r="DYJ917" s="337"/>
      <c r="DYK917" s="337"/>
      <c r="DYL917" s="337"/>
      <c r="DYM917" s="337"/>
      <c r="DYN917" s="337"/>
      <c r="DYO917" s="337"/>
      <c r="DYP917" s="337"/>
      <c r="DYQ917" s="337"/>
      <c r="DYR917" s="337"/>
      <c r="DYS917" s="337"/>
      <c r="DYT917" s="337"/>
      <c r="DYU917" s="337"/>
      <c r="DYV917" s="337"/>
      <c r="DYW917" s="337"/>
      <c r="DYX917" s="337"/>
      <c r="DYY917" s="337"/>
      <c r="DYZ917" s="337"/>
      <c r="DZA917" s="337"/>
      <c r="DZB917" s="337"/>
      <c r="DZC917" s="337"/>
      <c r="DZD917" s="337"/>
      <c r="DZE917" s="337"/>
      <c r="DZF917" s="337"/>
      <c r="DZG917" s="337"/>
      <c r="DZH917" s="337"/>
      <c r="DZI917" s="337"/>
      <c r="DZJ917" s="337"/>
      <c r="DZK917" s="337"/>
      <c r="DZL917" s="337"/>
      <c r="DZM917" s="337"/>
      <c r="DZN917" s="337"/>
      <c r="DZO917" s="337"/>
      <c r="DZP917" s="337"/>
      <c r="DZQ917" s="337"/>
      <c r="DZR917" s="337"/>
      <c r="DZS917" s="337"/>
      <c r="DZT917" s="337"/>
      <c r="DZU917" s="337"/>
      <c r="DZV917" s="337"/>
      <c r="DZW917" s="337"/>
      <c r="DZX917" s="337"/>
      <c r="DZY917" s="337"/>
      <c r="DZZ917" s="337"/>
      <c r="EAA917" s="337"/>
      <c r="EAB917" s="337"/>
      <c r="EAC917" s="337"/>
      <c r="EAD917" s="337"/>
      <c r="EAE917" s="337"/>
      <c r="EAF917" s="337"/>
      <c r="EAG917" s="337"/>
      <c r="EAH917" s="337"/>
      <c r="EAI917" s="337"/>
      <c r="EAJ917" s="337"/>
      <c r="EAK917" s="337"/>
      <c r="EAL917" s="337"/>
      <c r="EAM917" s="337"/>
      <c r="EAN917" s="337"/>
      <c r="EAO917" s="337"/>
      <c r="EAP917" s="337"/>
      <c r="EAQ917" s="337"/>
      <c r="EAR917" s="337"/>
      <c r="EAS917" s="337"/>
      <c r="EAT917" s="337"/>
      <c r="EAU917" s="337"/>
      <c r="EAV917" s="337"/>
      <c r="EAW917" s="337"/>
      <c r="EAX917" s="337"/>
      <c r="EAY917" s="337"/>
      <c r="EAZ917" s="337"/>
      <c r="EBA917" s="337"/>
      <c r="EBB917" s="337"/>
      <c r="EBC917" s="337"/>
      <c r="EBD917" s="337"/>
      <c r="EBE917" s="337"/>
      <c r="EBF917" s="337"/>
      <c r="EBG917" s="337"/>
      <c r="EBH917" s="337"/>
      <c r="EBI917" s="337"/>
      <c r="EBJ917" s="337"/>
      <c r="EBK917" s="337"/>
      <c r="EBL917" s="337"/>
      <c r="EBM917" s="337"/>
      <c r="EBN917" s="337"/>
      <c r="EBO917" s="337"/>
      <c r="EBP917" s="337"/>
      <c r="EBQ917" s="337"/>
      <c r="EBR917" s="337"/>
      <c r="EBS917" s="337"/>
      <c r="EBT917" s="337"/>
      <c r="EBU917" s="337"/>
      <c r="EBV917" s="337"/>
      <c r="EBW917" s="337"/>
      <c r="EBX917" s="337"/>
      <c r="EBY917" s="337"/>
      <c r="EBZ917" s="337"/>
      <c r="ECA917" s="337"/>
      <c r="ECB917" s="337"/>
      <c r="ECC917" s="337"/>
      <c r="ECD917" s="337"/>
      <c r="ECE917" s="337"/>
      <c r="ECF917" s="337"/>
      <c r="ECG917" s="337"/>
      <c r="ECH917" s="337"/>
      <c r="ECI917" s="337"/>
      <c r="ECJ917" s="337"/>
      <c r="ECK917" s="337"/>
      <c r="ECL917" s="337"/>
      <c r="ECM917" s="337"/>
      <c r="ECN917" s="337"/>
      <c r="ECO917" s="337"/>
      <c r="ECP917" s="337"/>
      <c r="ECQ917" s="337"/>
      <c r="ECR917" s="337"/>
      <c r="ECS917" s="337"/>
      <c r="ECT917" s="337"/>
      <c r="ECU917" s="337"/>
      <c r="ECV917" s="337"/>
      <c r="ECW917" s="337"/>
      <c r="ECX917" s="337"/>
      <c r="ECY917" s="337"/>
      <c r="ECZ917" s="337"/>
      <c r="EDA917" s="337"/>
      <c r="EDB917" s="337"/>
      <c r="EDC917" s="337"/>
      <c r="EDD917" s="337"/>
      <c r="EDE917" s="337"/>
      <c r="EDF917" s="337"/>
      <c r="EDG917" s="337"/>
      <c r="EDH917" s="337"/>
      <c r="EDI917" s="337"/>
      <c r="EDJ917" s="337"/>
      <c r="EDK917" s="337"/>
      <c r="EDL917" s="337"/>
      <c r="EDM917" s="337"/>
      <c r="EDN917" s="337"/>
      <c r="EDO917" s="337"/>
      <c r="EDP917" s="337"/>
      <c r="EDQ917" s="337"/>
      <c r="EDR917" s="337"/>
      <c r="EDS917" s="337"/>
      <c r="EDT917" s="337"/>
      <c r="EDU917" s="337"/>
      <c r="EDV917" s="337"/>
      <c r="EDW917" s="337"/>
      <c r="EDX917" s="337"/>
      <c r="EDY917" s="337"/>
      <c r="EDZ917" s="337"/>
      <c r="EEA917" s="337"/>
      <c r="EEB917" s="337"/>
      <c r="EEC917" s="337"/>
      <c r="EED917" s="337"/>
      <c r="EEE917" s="337"/>
      <c r="EEF917" s="337"/>
      <c r="EEG917" s="337"/>
      <c r="EEH917" s="337"/>
      <c r="EEI917" s="337"/>
      <c r="EEJ917" s="337"/>
      <c r="EEK917" s="337"/>
      <c r="EEL917" s="337"/>
      <c r="EEM917" s="337"/>
      <c r="EEN917" s="337"/>
      <c r="EEO917" s="337"/>
      <c r="EEP917" s="337"/>
      <c r="EEQ917" s="337"/>
      <c r="EER917" s="337"/>
      <c r="EES917" s="337"/>
      <c r="EET917" s="337"/>
      <c r="EEU917" s="337"/>
      <c r="EEV917" s="337"/>
      <c r="EEW917" s="337"/>
      <c r="EEX917" s="337"/>
      <c r="EEY917" s="337"/>
      <c r="EEZ917" s="337"/>
      <c r="EFA917" s="337"/>
      <c r="EFB917" s="337"/>
      <c r="EFC917" s="337"/>
      <c r="EFD917" s="337"/>
      <c r="EFE917" s="337"/>
      <c r="EFF917" s="337"/>
      <c r="EFG917" s="337"/>
      <c r="EFH917" s="337"/>
      <c r="EFI917" s="337"/>
      <c r="EFJ917" s="337"/>
      <c r="EFK917" s="337"/>
      <c r="EFL917" s="337"/>
      <c r="EFM917" s="337"/>
      <c r="EFN917" s="337"/>
      <c r="EFO917" s="337"/>
      <c r="EFP917" s="337"/>
      <c r="EFQ917" s="337"/>
      <c r="EFR917" s="337"/>
      <c r="EFS917" s="337"/>
      <c r="EFT917" s="337"/>
      <c r="EFU917" s="337"/>
      <c r="EFV917" s="337"/>
      <c r="EFW917" s="337"/>
      <c r="EFX917" s="337"/>
      <c r="EFY917" s="337"/>
      <c r="EFZ917" s="337"/>
      <c r="EGA917" s="337"/>
      <c r="EGB917" s="337"/>
      <c r="EGC917" s="337"/>
      <c r="EGD917" s="337"/>
      <c r="EGE917" s="337"/>
      <c r="EGF917" s="337"/>
      <c r="EGG917" s="337"/>
      <c r="EGH917" s="337"/>
      <c r="EGI917" s="337"/>
      <c r="EGJ917" s="337"/>
      <c r="EGK917" s="337"/>
      <c r="EGL917" s="337"/>
      <c r="EGM917" s="337"/>
      <c r="EGN917" s="337"/>
      <c r="EGO917" s="337"/>
      <c r="EGP917" s="337"/>
      <c r="EGQ917" s="337"/>
      <c r="EGR917" s="337"/>
      <c r="EGS917" s="337"/>
      <c r="EGT917" s="337"/>
      <c r="EGU917" s="337"/>
      <c r="EGV917" s="337"/>
      <c r="EGW917" s="337"/>
      <c r="EGX917" s="337"/>
      <c r="EGY917" s="337"/>
      <c r="EGZ917" s="337"/>
      <c r="EHA917" s="337"/>
      <c r="EHB917" s="337"/>
      <c r="EHC917" s="337"/>
      <c r="EHD917" s="337"/>
      <c r="EHE917" s="337"/>
      <c r="EHF917" s="337"/>
      <c r="EHG917" s="337"/>
      <c r="EHH917" s="337"/>
      <c r="EHI917" s="337"/>
      <c r="EHJ917" s="337"/>
      <c r="EHK917" s="337"/>
      <c r="EHL917" s="337"/>
      <c r="EHM917" s="337"/>
      <c r="EHN917" s="337"/>
      <c r="EHO917" s="337"/>
      <c r="EHP917" s="337"/>
      <c r="EHQ917" s="337"/>
      <c r="EHR917" s="337"/>
      <c r="EHS917" s="337"/>
      <c r="EHT917" s="337"/>
      <c r="EHU917" s="337"/>
      <c r="EHV917" s="337"/>
      <c r="EHW917" s="337"/>
      <c r="EHX917" s="337"/>
      <c r="EHY917" s="337"/>
      <c r="EHZ917" s="337"/>
      <c r="EIA917" s="337"/>
      <c r="EIB917" s="337"/>
      <c r="EIC917" s="337"/>
      <c r="EID917" s="337"/>
      <c r="EIE917" s="337"/>
      <c r="EIF917" s="337"/>
      <c r="EIG917" s="337"/>
      <c r="EIH917" s="337"/>
      <c r="EII917" s="337"/>
      <c r="EIJ917" s="337"/>
      <c r="EIK917" s="337"/>
      <c r="EIL917" s="337"/>
      <c r="EIM917" s="337"/>
      <c r="EIN917" s="337"/>
      <c r="EIO917" s="337"/>
      <c r="EIP917" s="337"/>
      <c r="EIQ917" s="337"/>
      <c r="EIR917" s="337"/>
      <c r="EIS917" s="337"/>
      <c r="EIT917" s="337"/>
      <c r="EIU917" s="337"/>
      <c r="EIV917" s="337"/>
      <c r="EIW917" s="337"/>
      <c r="EIX917" s="337"/>
      <c r="EIY917" s="337"/>
      <c r="EIZ917" s="337"/>
      <c r="EJA917" s="337"/>
      <c r="EJB917" s="337"/>
      <c r="EJC917" s="337"/>
      <c r="EJD917" s="337"/>
      <c r="EJE917" s="337"/>
      <c r="EJF917" s="337"/>
      <c r="EJG917" s="337"/>
      <c r="EJH917" s="337"/>
      <c r="EJI917" s="337"/>
      <c r="EJJ917" s="337"/>
      <c r="EJK917" s="337"/>
      <c r="EJL917" s="337"/>
      <c r="EJM917" s="337"/>
      <c r="EJN917" s="337"/>
      <c r="EJO917" s="337"/>
      <c r="EJP917" s="337"/>
      <c r="EJQ917" s="337"/>
      <c r="EJR917" s="337"/>
      <c r="EJS917" s="337"/>
      <c r="EJT917" s="337"/>
      <c r="EJU917" s="337"/>
      <c r="EJV917" s="337"/>
      <c r="EJW917" s="337"/>
      <c r="EJX917" s="337"/>
      <c r="EJY917" s="337"/>
      <c r="EJZ917" s="337"/>
      <c r="EKA917" s="337"/>
      <c r="EKB917" s="337"/>
      <c r="EKC917" s="337"/>
      <c r="EKD917" s="337"/>
      <c r="EKE917" s="337"/>
      <c r="EKF917" s="337"/>
      <c r="EKG917" s="337"/>
      <c r="EKH917" s="337"/>
      <c r="EKI917" s="337"/>
      <c r="EKJ917" s="337"/>
      <c r="EKK917" s="337"/>
      <c r="EKL917" s="337"/>
      <c r="EKM917" s="337"/>
      <c r="EKN917" s="337"/>
      <c r="EKO917" s="337"/>
      <c r="EKP917" s="337"/>
      <c r="EKQ917" s="337"/>
      <c r="EKR917" s="337"/>
      <c r="EKS917" s="337"/>
      <c r="EKT917" s="337"/>
      <c r="EKU917" s="337"/>
      <c r="EKV917" s="337"/>
      <c r="EKW917" s="337"/>
      <c r="EKX917" s="337"/>
      <c r="EKY917" s="337"/>
      <c r="EKZ917" s="337"/>
      <c r="ELA917" s="337"/>
      <c r="ELB917" s="337"/>
      <c r="ELC917" s="337"/>
      <c r="ELD917" s="337"/>
      <c r="ELE917" s="337"/>
      <c r="ELF917" s="337"/>
      <c r="ELG917" s="337"/>
      <c r="ELH917" s="337"/>
      <c r="ELI917" s="337"/>
      <c r="ELJ917" s="337"/>
      <c r="ELK917" s="337"/>
      <c r="ELL917" s="337"/>
      <c r="ELM917" s="337"/>
      <c r="ELN917" s="337"/>
      <c r="ELO917" s="337"/>
      <c r="ELP917" s="337"/>
      <c r="ELQ917" s="337"/>
      <c r="ELR917" s="337"/>
      <c r="ELS917" s="337"/>
      <c r="ELT917" s="337"/>
      <c r="ELU917" s="337"/>
      <c r="ELV917" s="337"/>
      <c r="ELW917" s="337"/>
      <c r="ELX917" s="337"/>
      <c r="ELY917" s="337"/>
      <c r="ELZ917" s="337"/>
      <c r="EMA917" s="337"/>
      <c r="EMB917" s="337"/>
      <c r="EMC917" s="337"/>
      <c r="EMD917" s="337"/>
      <c r="EME917" s="337"/>
      <c r="EMF917" s="337"/>
      <c r="EMG917" s="337"/>
      <c r="EMH917" s="337"/>
      <c r="EMI917" s="337"/>
      <c r="EMJ917" s="337"/>
      <c r="EMK917" s="337"/>
      <c r="EML917" s="337"/>
      <c r="EMM917" s="337"/>
      <c r="EMN917" s="337"/>
      <c r="EMO917" s="337"/>
      <c r="EMP917" s="337"/>
      <c r="EMQ917" s="337"/>
      <c r="EMR917" s="337"/>
      <c r="EMS917" s="337"/>
      <c r="EMT917" s="337"/>
      <c r="EMU917" s="337"/>
      <c r="EMV917" s="337"/>
      <c r="EMW917" s="337"/>
      <c r="EMX917" s="337"/>
      <c r="EMY917" s="337"/>
      <c r="EMZ917" s="337"/>
      <c r="ENA917" s="337"/>
      <c r="ENB917" s="337"/>
      <c r="ENC917" s="337"/>
      <c r="END917" s="337"/>
      <c r="ENE917" s="337"/>
      <c r="ENF917" s="337"/>
      <c r="ENG917" s="337"/>
      <c r="ENH917" s="337"/>
      <c r="ENI917" s="337"/>
      <c r="ENJ917" s="337"/>
      <c r="ENK917" s="337"/>
      <c r="ENL917" s="337"/>
      <c r="ENM917" s="337"/>
      <c r="ENN917" s="337"/>
      <c r="ENO917" s="337"/>
      <c r="ENP917" s="337"/>
      <c r="ENQ917" s="337"/>
      <c r="ENR917" s="337"/>
      <c r="ENS917" s="337"/>
      <c r="ENT917" s="337"/>
      <c r="ENU917" s="337"/>
      <c r="ENV917" s="337"/>
      <c r="ENW917" s="337"/>
      <c r="ENX917" s="337"/>
      <c r="ENY917" s="337"/>
      <c r="ENZ917" s="337"/>
      <c r="EOA917" s="337"/>
      <c r="EOB917" s="337"/>
      <c r="EOC917" s="337"/>
      <c r="EOD917" s="337"/>
      <c r="EOE917" s="337"/>
      <c r="EOF917" s="337"/>
      <c r="EOG917" s="337"/>
      <c r="EOH917" s="337"/>
      <c r="EOI917" s="337"/>
      <c r="EOJ917" s="337"/>
      <c r="EOK917" s="337"/>
      <c r="EOL917" s="337"/>
      <c r="EOM917" s="337"/>
      <c r="EON917" s="337"/>
      <c r="EOO917" s="337"/>
      <c r="EOP917" s="337"/>
      <c r="EOQ917" s="337"/>
      <c r="EOR917" s="337"/>
      <c r="EOS917" s="337"/>
      <c r="EOT917" s="337"/>
      <c r="EOU917" s="337"/>
      <c r="EOV917" s="337"/>
      <c r="EOW917" s="337"/>
      <c r="EOX917" s="337"/>
      <c r="EOY917" s="337"/>
      <c r="EOZ917" s="337"/>
      <c r="EPA917" s="337"/>
      <c r="EPB917" s="337"/>
      <c r="EPC917" s="337"/>
      <c r="EPD917" s="337"/>
      <c r="EPE917" s="337"/>
      <c r="EPF917" s="337"/>
      <c r="EPG917" s="337"/>
      <c r="EPH917" s="337"/>
      <c r="EPI917" s="337"/>
      <c r="EPJ917" s="337"/>
      <c r="EPK917" s="337"/>
      <c r="EPL917" s="337"/>
      <c r="EPM917" s="337"/>
      <c r="EPN917" s="337"/>
      <c r="EPO917" s="337"/>
      <c r="EPP917" s="337"/>
      <c r="EPQ917" s="337"/>
      <c r="EPR917" s="337"/>
      <c r="EPS917" s="337"/>
      <c r="EPT917" s="337"/>
      <c r="EPU917" s="337"/>
      <c r="EPV917" s="337"/>
      <c r="EPW917" s="337"/>
      <c r="EPX917" s="337"/>
      <c r="EPY917" s="337"/>
      <c r="EPZ917" s="337"/>
      <c r="EQA917" s="337"/>
      <c r="EQB917" s="337"/>
      <c r="EQC917" s="337"/>
      <c r="EQD917" s="337"/>
      <c r="EQE917" s="337"/>
      <c r="EQF917" s="337"/>
      <c r="EQG917" s="337"/>
      <c r="EQH917" s="337"/>
      <c r="EQI917" s="337"/>
      <c r="EQJ917" s="337"/>
      <c r="EQK917" s="337"/>
      <c r="EQL917" s="337"/>
      <c r="EQM917" s="337"/>
      <c r="EQN917" s="337"/>
      <c r="EQO917" s="337"/>
      <c r="EQP917" s="337"/>
      <c r="EQQ917" s="337"/>
      <c r="EQR917" s="337"/>
      <c r="EQS917" s="337"/>
      <c r="EQT917" s="337"/>
      <c r="EQU917" s="337"/>
      <c r="EQV917" s="337"/>
      <c r="EQW917" s="337"/>
      <c r="EQX917" s="337"/>
      <c r="EQY917" s="337"/>
      <c r="EQZ917" s="337"/>
      <c r="ERA917" s="337"/>
      <c r="ERB917" s="337"/>
      <c r="ERC917" s="337"/>
      <c r="ERD917" s="337"/>
      <c r="ERE917" s="337"/>
      <c r="ERF917" s="337"/>
      <c r="ERG917" s="337"/>
      <c r="ERH917" s="337"/>
      <c r="ERI917" s="337"/>
      <c r="ERJ917" s="337"/>
      <c r="ERK917" s="337"/>
      <c r="ERL917" s="337"/>
      <c r="ERM917" s="337"/>
      <c r="ERN917" s="337"/>
      <c r="ERO917" s="337"/>
      <c r="ERP917" s="337"/>
      <c r="ERQ917" s="337"/>
      <c r="ERR917" s="337"/>
      <c r="ERS917" s="337"/>
      <c r="ERT917" s="337"/>
      <c r="ERU917" s="337"/>
      <c r="ERV917" s="337"/>
      <c r="ERW917" s="337"/>
      <c r="ERX917" s="337"/>
      <c r="ERY917" s="337"/>
      <c r="ERZ917" s="337"/>
      <c r="ESA917" s="337"/>
      <c r="ESB917" s="337"/>
      <c r="ESC917" s="337"/>
      <c r="ESD917" s="337"/>
      <c r="ESE917" s="337"/>
      <c r="ESF917" s="337"/>
      <c r="ESG917" s="337"/>
      <c r="ESH917" s="337"/>
      <c r="ESI917" s="337"/>
      <c r="ESJ917" s="337"/>
      <c r="ESK917" s="337"/>
      <c r="ESL917" s="337"/>
      <c r="ESM917" s="337"/>
      <c r="ESN917" s="337"/>
      <c r="ESO917" s="337"/>
      <c r="ESP917" s="337"/>
      <c r="ESQ917" s="337"/>
      <c r="ESR917" s="337"/>
      <c r="ESS917" s="337"/>
      <c r="EST917" s="337"/>
      <c r="ESU917" s="337"/>
      <c r="ESV917" s="337"/>
      <c r="ESW917" s="337"/>
      <c r="ESX917" s="337"/>
      <c r="ESY917" s="337"/>
      <c r="ESZ917" s="337"/>
      <c r="ETA917" s="337"/>
      <c r="ETB917" s="337"/>
      <c r="ETC917" s="337"/>
      <c r="ETD917" s="337"/>
      <c r="ETE917" s="337"/>
      <c r="ETF917" s="337"/>
      <c r="ETG917" s="337"/>
      <c r="ETH917" s="337"/>
      <c r="ETI917" s="337"/>
      <c r="ETJ917" s="337"/>
      <c r="ETK917" s="337"/>
      <c r="ETL917" s="337"/>
      <c r="ETM917" s="337"/>
      <c r="ETN917" s="337"/>
      <c r="ETO917" s="337"/>
      <c r="ETP917" s="337"/>
      <c r="ETQ917" s="337"/>
      <c r="ETR917" s="337"/>
      <c r="ETS917" s="337"/>
      <c r="ETT917" s="337"/>
      <c r="ETU917" s="337"/>
      <c r="ETV917" s="337"/>
      <c r="ETW917" s="337"/>
      <c r="ETX917" s="337"/>
      <c r="ETY917" s="337"/>
      <c r="ETZ917" s="337"/>
      <c r="EUA917" s="337"/>
      <c r="EUB917" s="337"/>
      <c r="EUC917" s="337"/>
      <c r="EUD917" s="337"/>
      <c r="EUE917" s="337"/>
      <c r="EUF917" s="337"/>
      <c r="EUG917" s="337"/>
      <c r="EUH917" s="337"/>
      <c r="EUI917" s="337"/>
      <c r="EUJ917" s="337"/>
      <c r="EUK917" s="337"/>
      <c r="EUL917" s="337"/>
      <c r="EUM917" s="337"/>
      <c r="EUN917" s="337"/>
      <c r="EUO917" s="337"/>
      <c r="EUP917" s="337"/>
      <c r="EUQ917" s="337"/>
      <c r="EUR917" s="337"/>
      <c r="EUS917" s="337"/>
      <c r="EUT917" s="337"/>
      <c r="EUU917" s="337"/>
      <c r="EUV917" s="337"/>
      <c r="EUW917" s="337"/>
      <c r="EUX917" s="337"/>
      <c r="EUY917" s="337"/>
      <c r="EUZ917" s="337"/>
      <c r="EVA917" s="337"/>
      <c r="EVB917" s="337"/>
      <c r="EVC917" s="337"/>
      <c r="EVD917" s="337"/>
      <c r="EVE917" s="337"/>
      <c r="EVF917" s="337"/>
      <c r="EVG917" s="337"/>
      <c r="EVH917" s="337"/>
      <c r="EVI917" s="337"/>
      <c r="EVJ917" s="337"/>
      <c r="EVK917" s="337"/>
      <c r="EVL917" s="337"/>
      <c r="EVM917" s="337"/>
      <c r="EVN917" s="337"/>
      <c r="EVO917" s="337"/>
      <c r="EVP917" s="337"/>
      <c r="EVQ917" s="337"/>
      <c r="EVR917" s="337"/>
      <c r="EVS917" s="337"/>
      <c r="EVT917" s="337"/>
      <c r="EVU917" s="337"/>
      <c r="EVV917" s="337"/>
      <c r="EVW917" s="337"/>
      <c r="EVX917" s="337"/>
      <c r="EVY917" s="337"/>
      <c r="EVZ917" s="337"/>
      <c r="EWA917" s="337"/>
      <c r="EWB917" s="337"/>
      <c r="EWC917" s="337"/>
      <c r="EWD917" s="337"/>
      <c r="EWE917" s="337"/>
      <c r="EWF917" s="337"/>
      <c r="EWG917" s="337"/>
      <c r="EWH917" s="337"/>
      <c r="EWI917" s="337"/>
      <c r="EWJ917" s="337"/>
      <c r="EWK917" s="337"/>
      <c r="EWL917" s="337"/>
      <c r="EWM917" s="337"/>
      <c r="EWN917" s="337"/>
      <c r="EWO917" s="337"/>
      <c r="EWP917" s="337"/>
      <c r="EWQ917" s="337"/>
      <c r="EWR917" s="337"/>
      <c r="EWS917" s="337"/>
      <c r="EWT917" s="337"/>
      <c r="EWU917" s="337"/>
      <c r="EWV917" s="337"/>
      <c r="EWW917" s="337"/>
      <c r="EWX917" s="337"/>
      <c r="EWY917" s="337"/>
      <c r="EWZ917" s="337"/>
      <c r="EXA917" s="337"/>
      <c r="EXB917" s="337"/>
      <c r="EXC917" s="337"/>
      <c r="EXD917" s="337"/>
      <c r="EXE917" s="337"/>
      <c r="EXF917" s="337"/>
      <c r="EXG917" s="337"/>
      <c r="EXH917" s="337"/>
      <c r="EXI917" s="337"/>
      <c r="EXJ917" s="337"/>
      <c r="EXK917" s="337"/>
      <c r="EXL917" s="337"/>
      <c r="EXM917" s="337"/>
      <c r="EXN917" s="337"/>
      <c r="EXO917" s="337"/>
      <c r="EXP917" s="337"/>
      <c r="EXQ917" s="337"/>
      <c r="EXR917" s="337"/>
      <c r="EXS917" s="337"/>
      <c r="EXT917" s="337"/>
      <c r="EXU917" s="337"/>
      <c r="EXV917" s="337"/>
      <c r="EXW917" s="337"/>
      <c r="EXX917" s="337"/>
      <c r="EXY917" s="337"/>
      <c r="EXZ917" s="337"/>
      <c r="EYA917" s="337"/>
      <c r="EYB917" s="337"/>
      <c r="EYC917" s="337"/>
      <c r="EYD917" s="337"/>
      <c r="EYE917" s="337"/>
      <c r="EYF917" s="337"/>
      <c r="EYG917" s="337"/>
      <c r="EYH917" s="337"/>
      <c r="EYI917" s="337"/>
      <c r="EYJ917" s="337"/>
      <c r="EYK917" s="337"/>
      <c r="EYL917" s="337"/>
      <c r="EYM917" s="337"/>
      <c r="EYN917" s="337"/>
      <c r="EYO917" s="337"/>
      <c r="EYP917" s="337"/>
      <c r="EYQ917" s="337"/>
      <c r="EYR917" s="337"/>
      <c r="EYS917" s="337"/>
      <c r="EYT917" s="337"/>
      <c r="EYU917" s="337"/>
      <c r="EYV917" s="337"/>
      <c r="EYW917" s="337"/>
      <c r="EYX917" s="337"/>
      <c r="EYY917" s="337"/>
      <c r="EYZ917" s="337"/>
      <c r="EZA917" s="337"/>
      <c r="EZB917" s="337"/>
      <c r="EZC917" s="337"/>
      <c r="EZD917" s="337"/>
      <c r="EZE917" s="337"/>
      <c r="EZF917" s="337"/>
      <c r="EZG917" s="337"/>
      <c r="EZH917" s="337"/>
      <c r="EZI917" s="337"/>
      <c r="EZJ917" s="337"/>
      <c r="EZK917" s="337"/>
      <c r="EZL917" s="337"/>
      <c r="EZM917" s="337"/>
      <c r="EZN917" s="337"/>
      <c r="EZO917" s="337"/>
      <c r="EZP917" s="337"/>
      <c r="EZQ917" s="337"/>
      <c r="EZR917" s="337"/>
      <c r="EZS917" s="337"/>
      <c r="EZT917" s="337"/>
      <c r="EZU917" s="337"/>
      <c r="EZV917" s="337"/>
      <c r="EZW917" s="337"/>
      <c r="EZX917" s="337"/>
      <c r="EZY917" s="337"/>
      <c r="EZZ917" s="337"/>
      <c r="FAA917" s="337"/>
      <c r="FAB917" s="337"/>
      <c r="FAC917" s="337"/>
      <c r="FAD917" s="337"/>
      <c r="FAE917" s="337"/>
      <c r="FAF917" s="337"/>
      <c r="FAG917" s="337"/>
      <c r="FAH917" s="337"/>
      <c r="FAI917" s="337"/>
      <c r="FAJ917" s="337"/>
      <c r="FAK917" s="337"/>
      <c r="FAL917" s="337"/>
      <c r="FAM917" s="337"/>
      <c r="FAN917" s="337"/>
      <c r="FAO917" s="337"/>
      <c r="FAP917" s="337"/>
      <c r="FAQ917" s="337"/>
      <c r="FAR917" s="337"/>
      <c r="FAS917" s="337"/>
      <c r="FAT917" s="337"/>
      <c r="FAU917" s="337"/>
      <c r="FAV917" s="337"/>
      <c r="FAW917" s="337"/>
      <c r="FAX917" s="337"/>
      <c r="FAY917" s="337"/>
      <c r="FAZ917" s="337"/>
      <c r="FBA917" s="337"/>
      <c r="FBB917" s="337"/>
      <c r="FBC917" s="337"/>
      <c r="FBD917" s="337"/>
      <c r="FBE917" s="337"/>
      <c r="FBF917" s="337"/>
      <c r="FBG917" s="337"/>
      <c r="FBH917" s="337"/>
      <c r="FBI917" s="337"/>
      <c r="FBJ917" s="337"/>
      <c r="FBK917" s="337"/>
      <c r="FBL917" s="337"/>
      <c r="FBM917" s="337"/>
      <c r="FBN917" s="337"/>
      <c r="FBO917" s="337"/>
      <c r="FBP917" s="337"/>
      <c r="FBQ917" s="337"/>
      <c r="FBR917" s="337"/>
      <c r="FBS917" s="337"/>
      <c r="FBT917" s="337"/>
      <c r="FBU917" s="337"/>
      <c r="FBV917" s="337"/>
      <c r="FBW917" s="337"/>
      <c r="FBX917" s="337"/>
      <c r="FBY917" s="337"/>
      <c r="FBZ917" s="337"/>
      <c r="FCA917" s="337"/>
      <c r="FCB917" s="337"/>
      <c r="FCC917" s="337"/>
      <c r="FCD917" s="337"/>
      <c r="FCE917" s="337"/>
      <c r="FCF917" s="337"/>
      <c r="FCG917" s="337"/>
      <c r="FCH917" s="337"/>
      <c r="FCI917" s="337"/>
      <c r="FCJ917" s="337"/>
      <c r="FCK917" s="337"/>
      <c r="FCL917" s="337"/>
      <c r="FCM917" s="337"/>
      <c r="FCN917" s="337"/>
      <c r="FCO917" s="337"/>
      <c r="FCP917" s="337"/>
      <c r="FCQ917" s="337"/>
      <c r="FCR917" s="337"/>
      <c r="FCS917" s="337"/>
      <c r="FCT917" s="337"/>
      <c r="FCU917" s="337"/>
      <c r="FCV917" s="337"/>
      <c r="FCW917" s="337"/>
      <c r="FCX917" s="337"/>
      <c r="FCY917" s="337"/>
      <c r="FCZ917" s="337"/>
      <c r="FDA917" s="337"/>
      <c r="FDB917" s="337"/>
      <c r="FDC917" s="337"/>
      <c r="FDD917" s="337"/>
      <c r="FDE917" s="337"/>
      <c r="FDF917" s="337"/>
      <c r="FDG917" s="337"/>
      <c r="FDH917" s="337"/>
      <c r="FDI917" s="337"/>
      <c r="FDJ917" s="337"/>
      <c r="FDK917" s="337"/>
      <c r="FDL917" s="337"/>
      <c r="FDM917" s="337"/>
      <c r="FDN917" s="337"/>
      <c r="FDO917" s="337"/>
      <c r="FDP917" s="337"/>
      <c r="FDQ917" s="337"/>
      <c r="FDR917" s="337"/>
      <c r="FDS917" s="337"/>
      <c r="FDT917" s="337"/>
      <c r="FDU917" s="337"/>
      <c r="FDV917" s="337"/>
      <c r="FDW917" s="337"/>
      <c r="FDX917" s="337"/>
      <c r="FDY917" s="337"/>
      <c r="FDZ917" s="337"/>
      <c r="FEA917" s="337"/>
      <c r="FEB917" s="337"/>
      <c r="FEC917" s="337"/>
      <c r="FED917" s="337"/>
      <c r="FEE917" s="337"/>
      <c r="FEF917" s="337"/>
      <c r="FEG917" s="337"/>
      <c r="FEH917" s="337"/>
      <c r="FEI917" s="337"/>
      <c r="FEJ917" s="337"/>
      <c r="FEK917" s="337"/>
      <c r="FEL917" s="337"/>
      <c r="FEM917" s="337"/>
      <c r="FEN917" s="337"/>
      <c r="FEO917" s="337"/>
      <c r="FEP917" s="337"/>
      <c r="FEQ917" s="337"/>
      <c r="FER917" s="337"/>
      <c r="FES917" s="337"/>
      <c r="FET917" s="337"/>
      <c r="FEU917" s="337"/>
      <c r="FEV917" s="337"/>
      <c r="FEW917" s="337"/>
      <c r="FEX917" s="337"/>
      <c r="FEY917" s="337"/>
      <c r="FEZ917" s="337"/>
      <c r="FFA917" s="337"/>
      <c r="FFB917" s="337"/>
      <c r="FFC917" s="337"/>
      <c r="FFD917" s="337"/>
      <c r="FFE917" s="337"/>
      <c r="FFF917" s="337"/>
      <c r="FFG917" s="337"/>
      <c r="FFH917" s="337"/>
      <c r="FFI917" s="337"/>
      <c r="FFJ917" s="337"/>
      <c r="FFK917" s="337"/>
      <c r="FFL917" s="337"/>
      <c r="FFM917" s="337"/>
      <c r="FFN917" s="337"/>
      <c r="FFO917" s="337"/>
      <c r="FFP917" s="337"/>
      <c r="FFQ917" s="337"/>
      <c r="FFR917" s="337"/>
      <c r="FFS917" s="337"/>
      <c r="FFT917" s="337"/>
      <c r="FFU917" s="337"/>
      <c r="FFV917" s="337"/>
      <c r="FFW917" s="337"/>
      <c r="FFX917" s="337"/>
      <c r="FFY917" s="337"/>
      <c r="FFZ917" s="337"/>
      <c r="FGA917" s="337"/>
      <c r="FGB917" s="337"/>
      <c r="FGC917" s="337"/>
      <c r="FGD917" s="337"/>
      <c r="FGE917" s="337"/>
      <c r="FGF917" s="337"/>
      <c r="FGG917" s="337"/>
      <c r="FGH917" s="337"/>
      <c r="FGI917" s="337"/>
      <c r="FGJ917" s="337"/>
      <c r="FGK917" s="337"/>
      <c r="FGL917" s="337"/>
      <c r="FGM917" s="337"/>
      <c r="FGN917" s="337"/>
      <c r="FGO917" s="337"/>
      <c r="FGP917" s="337"/>
      <c r="FGQ917" s="337"/>
      <c r="FGR917" s="337"/>
      <c r="FGS917" s="337"/>
      <c r="FGT917" s="337"/>
      <c r="FGU917" s="337"/>
      <c r="FGV917" s="337"/>
      <c r="FGW917" s="337"/>
      <c r="FGX917" s="337"/>
      <c r="FGY917" s="337"/>
      <c r="FGZ917" s="337"/>
      <c r="FHA917" s="337"/>
      <c r="FHB917" s="337"/>
      <c r="FHC917" s="337"/>
      <c r="FHD917" s="337"/>
      <c r="FHE917" s="337"/>
      <c r="FHF917" s="337"/>
      <c r="FHG917" s="337"/>
      <c r="FHH917" s="337"/>
      <c r="FHI917" s="337"/>
      <c r="FHJ917" s="337"/>
      <c r="FHK917" s="337"/>
      <c r="FHL917" s="337"/>
      <c r="FHM917" s="337"/>
      <c r="FHN917" s="337"/>
      <c r="FHO917" s="337"/>
      <c r="FHP917" s="337"/>
      <c r="FHQ917" s="337"/>
      <c r="FHR917" s="337"/>
      <c r="FHS917" s="337"/>
      <c r="FHT917" s="337"/>
      <c r="FHU917" s="337"/>
      <c r="FHV917" s="337"/>
      <c r="FHW917" s="337"/>
      <c r="FHX917" s="337"/>
      <c r="FHY917" s="337"/>
      <c r="FHZ917" s="337"/>
      <c r="FIA917" s="337"/>
      <c r="FIB917" s="337"/>
      <c r="FIC917" s="337"/>
      <c r="FID917" s="337"/>
      <c r="FIE917" s="337"/>
      <c r="FIF917" s="337"/>
      <c r="FIG917" s="337"/>
      <c r="FIH917" s="337"/>
      <c r="FII917" s="337"/>
      <c r="FIJ917" s="337"/>
      <c r="FIK917" s="337"/>
      <c r="FIL917" s="337"/>
      <c r="FIM917" s="337"/>
      <c r="FIN917" s="337"/>
      <c r="FIO917" s="337"/>
      <c r="FIP917" s="337"/>
      <c r="FIQ917" s="337"/>
      <c r="FIR917" s="337"/>
      <c r="FIS917" s="337"/>
      <c r="FIT917" s="337"/>
      <c r="FIU917" s="337"/>
      <c r="FIV917" s="337"/>
      <c r="FIW917" s="337"/>
      <c r="FIX917" s="337"/>
      <c r="FIY917" s="337"/>
      <c r="FIZ917" s="337"/>
      <c r="FJA917" s="337"/>
      <c r="FJB917" s="337"/>
      <c r="FJC917" s="337"/>
      <c r="FJD917" s="337"/>
      <c r="FJE917" s="337"/>
      <c r="FJF917" s="337"/>
      <c r="FJG917" s="337"/>
      <c r="FJH917" s="337"/>
      <c r="FJI917" s="337"/>
      <c r="FJJ917" s="337"/>
      <c r="FJK917" s="337"/>
      <c r="FJL917" s="337"/>
      <c r="FJM917" s="337"/>
      <c r="FJN917" s="337"/>
      <c r="FJO917" s="337"/>
      <c r="FJP917" s="337"/>
      <c r="FJQ917" s="337"/>
      <c r="FJR917" s="337"/>
      <c r="FJS917" s="337"/>
      <c r="FJT917" s="337"/>
      <c r="FJU917" s="337"/>
      <c r="FJV917" s="337"/>
      <c r="FJW917" s="337"/>
      <c r="FJX917" s="337"/>
      <c r="FJY917" s="337"/>
      <c r="FJZ917" s="337"/>
      <c r="FKA917" s="337"/>
      <c r="FKB917" s="337"/>
      <c r="FKC917" s="337"/>
      <c r="FKD917" s="337"/>
      <c r="FKE917" s="337"/>
      <c r="FKF917" s="337"/>
      <c r="FKG917" s="337"/>
      <c r="FKH917" s="337"/>
      <c r="FKI917" s="337"/>
      <c r="FKJ917" s="337"/>
      <c r="FKK917" s="337"/>
      <c r="FKL917" s="337"/>
      <c r="FKM917" s="337"/>
      <c r="FKN917" s="337"/>
      <c r="FKO917" s="337"/>
      <c r="FKP917" s="337"/>
      <c r="FKQ917" s="337"/>
      <c r="FKR917" s="337"/>
      <c r="FKS917" s="337"/>
      <c r="FKT917" s="337"/>
      <c r="FKU917" s="337"/>
      <c r="FKV917" s="337"/>
      <c r="FKW917" s="337"/>
      <c r="FKX917" s="337"/>
      <c r="FKY917" s="337"/>
      <c r="FKZ917" s="337"/>
      <c r="FLA917" s="337"/>
      <c r="FLB917" s="337"/>
      <c r="FLC917" s="337"/>
      <c r="FLD917" s="337"/>
      <c r="FLE917" s="337"/>
      <c r="FLF917" s="337"/>
      <c r="FLG917" s="337"/>
      <c r="FLH917" s="337"/>
      <c r="FLI917" s="337"/>
      <c r="FLJ917" s="337"/>
      <c r="FLK917" s="337"/>
      <c r="FLL917" s="337"/>
      <c r="FLM917" s="337"/>
      <c r="FLN917" s="337"/>
      <c r="FLO917" s="337"/>
      <c r="FLP917" s="337"/>
      <c r="FLQ917" s="337"/>
      <c r="FLR917" s="337"/>
      <c r="FLS917" s="337"/>
      <c r="FLT917" s="337"/>
      <c r="FLU917" s="337"/>
      <c r="FLV917" s="337"/>
      <c r="FLW917" s="337"/>
      <c r="FLX917" s="337"/>
      <c r="FLY917" s="337"/>
      <c r="FLZ917" s="337"/>
      <c r="FMA917" s="337"/>
      <c r="FMB917" s="337"/>
      <c r="FMC917" s="337"/>
      <c r="FMD917" s="337"/>
      <c r="FME917" s="337"/>
      <c r="FMF917" s="337"/>
      <c r="FMG917" s="337"/>
      <c r="FMH917" s="337"/>
      <c r="FMI917" s="337"/>
      <c r="FMJ917" s="337"/>
      <c r="FMK917" s="337"/>
      <c r="FML917" s="337"/>
      <c r="FMM917" s="337"/>
      <c r="FMN917" s="337"/>
      <c r="FMO917" s="337"/>
      <c r="FMP917" s="337"/>
      <c r="FMQ917" s="337"/>
      <c r="FMR917" s="337"/>
      <c r="FMS917" s="337"/>
      <c r="FMT917" s="337"/>
      <c r="FMU917" s="337"/>
      <c r="FMV917" s="337"/>
      <c r="FMW917" s="337"/>
      <c r="FMX917" s="337"/>
      <c r="FMY917" s="337"/>
      <c r="FMZ917" s="337"/>
      <c r="FNA917" s="337"/>
      <c r="FNB917" s="337"/>
      <c r="FNC917" s="337"/>
      <c r="FND917" s="337"/>
      <c r="FNE917" s="337"/>
      <c r="FNF917" s="337"/>
      <c r="FNG917" s="337"/>
      <c r="FNH917" s="337"/>
      <c r="FNI917" s="337"/>
      <c r="FNJ917" s="337"/>
      <c r="FNK917" s="337"/>
      <c r="FNL917" s="337"/>
      <c r="FNM917" s="337"/>
      <c r="FNN917" s="337"/>
      <c r="FNO917" s="337"/>
      <c r="FNP917" s="337"/>
      <c r="FNQ917" s="337"/>
      <c r="FNR917" s="337"/>
      <c r="FNS917" s="337"/>
      <c r="FNT917" s="337"/>
      <c r="FNU917" s="337"/>
      <c r="FNV917" s="337"/>
      <c r="FNW917" s="337"/>
      <c r="FNX917" s="337"/>
      <c r="FNY917" s="337"/>
      <c r="FNZ917" s="337"/>
      <c r="FOA917" s="337"/>
      <c r="FOB917" s="337"/>
      <c r="FOC917" s="337"/>
      <c r="FOD917" s="337"/>
      <c r="FOE917" s="337"/>
      <c r="FOF917" s="337"/>
      <c r="FOG917" s="337"/>
      <c r="FOH917" s="337"/>
      <c r="FOI917" s="337"/>
      <c r="FOJ917" s="337"/>
      <c r="FOK917" s="337"/>
      <c r="FOL917" s="337"/>
      <c r="FOM917" s="337"/>
      <c r="FON917" s="337"/>
      <c r="FOO917" s="337"/>
      <c r="FOP917" s="337"/>
      <c r="FOQ917" s="337"/>
      <c r="FOR917" s="337"/>
      <c r="FOS917" s="337"/>
      <c r="FOT917" s="337"/>
      <c r="FOU917" s="337"/>
      <c r="FOV917" s="337"/>
      <c r="FOW917" s="337"/>
      <c r="FOX917" s="337"/>
      <c r="FOY917" s="337"/>
      <c r="FOZ917" s="337"/>
      <c r="FPA917" s="337"/>
      <c r="FPB917" s="337"/>
      <c r="FPC917" s="337"/>
      <c r="FPD917" s="337"/>
      <c r="FPE917" s="337"/>
      <c r="FPF917" s="337"/>
      <c r="FPG917" s="337"/>
      <c r="FPH917" s="337"/>
      <c r="FPI917" s="337"/>
      <c r="FPJ917" s="337"/>
      <c r="FPK917" s="337"/>
      <c r="FPL917" s="337"/>
      <c r="FPM917" s="337"/>
      <c r="FPN917" s="337"/>
      <c r="FPO917" s="337"/>
      <c r="FPP917" s="337"/>
      <c r="FPQ917" s="337"/>
      <c r="FPR917" s="337"/>
      <c r="FPS917" s="337"/>
      <c r="FPT917" s="337"/>
      <c r="FPU917" s="337"/>
      <c r="FPV917" s="337"/>
      <c r="FPW917" s="337"/>
      <c r="FPX917" s="337"/>
      <c r="FPY917" s="337"/>
      <c r="FPZ917" s="337"/>
      <c r="FQA917" s="337"/>
      <c r="FQB917" s="337"/>
      <c r="FQC917" s="337"/>
      <c r="FQD917" s="337"/>
      <c r="FQE917" s="337"/>
      <c r="FQF917" s="337"/>
      <c r="FQG917" s="337"/>
      <c r="FQH917" s="337"/>
      <c r="FQI917" s="337"/>
      <c r="FQJ917" s="337"/>
      <c r="FQK917" s="337"/>
      <c r="FQL917" s="337"/>
      <c r="FQM917" s="337"/>
      <c r="FQN917" s="337"/>
      <c r="FQO917" s="337"/>
      <c r="FQP917" s="337"/>
      <c r="FQQ917" s="337"/>
      <c r="FQR917" s="337"/>
      <c r="FQS917" s="337"/>
      <c r="FQT917" s="337"/>
      <c r="FQU917" s="337"/>
      <c r="FQV917" s="337"/>
      <c r="FQW917" s="337"/>
      <c r="FQX917" s="337"/>
      <c r="FQY917" s="337"/>
      <c r="FQZ917" s="337"/>
      <c r="FRA917" s="337"/>
      <c r="FRB917" s="337"/>
      <c r="FRC917" s="337"/>
      <c r="FRD917" s="337"/>
      <c r="FRE917" s="337"/>
      <c r="FRF917" s="337"/>
      <c r="FRG917" s="337"/>
      <c r="FRH917" s="337"/>
      <c r="FRI917" s="337"/>
      <c r="FRJ917" s="337"/>
      <c r="FRK917" s="337"/>
      <c r="FRL917" s="337"/>
      <c r="FRM917" s="337"/>
      <c r="FRN917" s="337"/>
      <c r="FRO917" s="337"/>
      <c r="FRP917" s="337"/>
      <c r="FRQ917" s="337"/>
      <c r="FRR917" s="337"/>
      <c r="FRS917" s="337"/>
      <c r="FRT917" s="337"/>
      <c r="FRU917" s="337"/>
      <c r="FRV917" s="337"/>
      <c r="FRW917" s="337"/>
      <c r="FRX917" s="337"/>
      <c r="FRY917" s="337"/>
      <c r="FRZ917" s="337"/>
      <c r="FSA917" s="337"/>
      <c r="FSB917" s="337"/>
      <c r="FSC917" s="337"/>
      <c r="FSD917" s="337"/>
      <c r="FSE917" s="337"/>
      <c r="FSF917" s="337"/>
      <c r="FSG917" s="337"/>
      <c r="FSH917" s="337"/>
      <c r="FSI917" s="337"/>
      <c r="FSJ917" s="337"/>
      <c r="FSK917" s="337"/>
      <c r="FSL917" s="337"/>
      <c r="FSM917" s="337"/>
      <c r="FSN917" s="337"/>
      <c r="FSO917" s="337"/>
      <c r="FSP917" s="337"/>
      <c r="FSQ917" s="337"/>
      <c r="FSR917" s="337"/>
      <c r="FSS917" s="337"/>
      <c r="FST917" s="337"/>
      <c r="FSU917" s="337"/>
      <c r="FSV917" s="337"/>
      <c r="FSW917" s="337"/>
      <c r="FSX917" s="337"/>
      <c r="FSY917" s="337"/>
      <c r="FSZ917" s="337"/>
      <c r="FTA917" s="337"/>
      <c r="FTB917" s="337"/>
      <c r="FTC917" s="337"/>
      <c r="FTD917" s="337"/>
      <c r="FTE917" s="337"/>
      <c r="FTF917" s="337"/>
      <c r="FTG917" s="337"/>
      <c r="FTH917" s="337"/>
      <c r="FTI917" s="337"/>
      <c r="FTJ917" s="337"/>
      <c r="FTK917" s="337"/>
      <c r="FTL917" s="337"/>
      <c r="FTM917" s="337"/>
      <c r="FTN917" s="337"/>
      <c r="FTO917" s="337"/>
      <c r="FTP917" s="337"/>
      <c r="FTQ917" s="337"/>
      <c r="FTR917" s="337"/>
      <c r="FTS917" s="337"/>
      <c r="FTT917" s="337"/>
      <c r="FTU917" s="337"/>
      <c r="FTV917" s="337"/>
      <c r="FTW917" s="337"/>
      <c r="FTX917" s="337"/>
      <c r="FTY917" s="337"/>
      <c r="FTZ917" s="337"/>
      <c r="FUA917" s="337"/>
      <c r="FUB917" s="337"/>
      <c r="FUC917" s="337"/>
      <c r="FUD917" s="337"/>
      <c r="FUE917" s="337"/>
      <c r="FUF917" s="337"/>
      <c r="FUG917" s="337"/>
      <c r="FUH917" s="337"/>
      <c r="FUI917" s="337"/>
      <c r="FUJ917" s="337"/>
      <c r="FUK917" s="337"/>
      <c r="FUL917" s="337"/>
      <c r="FUM917" s="337"/>
      <c r="FUN917" s="337"/>
      <c r="FUO917" s="337"/>
      <c r="FUP917" s="337"/>
      <c r="FUQ917" s="337"/>
      <c r="FUR917" s="337"/>
      <c r="FUS917" s="337"/>
      <c r="FUT917" s="337"/>
      <c r="FUU917" s="337"/>
      <c r="FUV917" s="337"/>
      <c r="FUW917" s="337"/>
      <c r="FUX917" s="337"/>
      <c r="FUY917" s="337"/>
      <c r="FUZ917" s="337"/>
      <c r="FVA917" s="337"/>
      <c r="FVB917" s="337"/>
      <c r="FVC917" s="337"/>
      <c r="FVD917" s="337"/>
      <c r="FVE917" s="337"/>
      <c r="FVF917" s="337"/>
      <c r="FVG917" s="337"/>
      <c r="FVH917" s="337"/>
      <c r="FVI917" s="337"/>
      <c r="FVJ917" s="337"/>
      <c r="FVK917" s="337"/>
      <c r="FVL917" s="337"/>
      <c r="FVM917" s="337"/>
      <c r="FVN917" s="337"/>
      <c r="FVO917" s="337"/>
      <c r="FVP917" s="337"/>
      <c r="FVQ917" s="337"/>
      <c r="FVR917" s="337"/>
      <c r="FVS917" s="337"/>
      <c r="FVT917" s="337"/>
      <c r="FVU917" s="337"/>
      <c r="FVV917" s="337"/>
      <c r="FVW917" s="337"/>
      <c r="FVX917" s="337"/>
      <c r="FVY917" s="337"/>
      <c r="FVZ917" s="337"/>
      <c r="FWA917" s="337"/>
      <c r="FWB917" s="337"/>
      <c r="FWC917" s="337"/>
      <c r="FWD917" s="337"/>
      <c r="FWE917" s="337"/>
      <c r="FWF917" s="337"/>
      <c r="FWG917" s="337"/>
      <c r="FWH917" s="337"/>
      <c r="FWI917" s="337"/>
      <c r="FWJ917" s="337"/>
      <c r="FWK917" s="337"/>
      <c r="FWL917" s="337"/>
      <c r="FWM917" s="337"/>
      <c r="FWN917" s="337"/>
      <c r="FWO917" s="337"/>
      <c r="FWP917" s="337"/>
      <c r="FWQ917" s="337"/>
      <c r="FWR917" s="337"/>
      <c r="FWS917" s="337"/>
      <c r="FWT917" s="337"/>
      <c r="FWU917" s="337"/>
      <c r="FWV917" s="337"/>
      <c r="FWW917" s="337"/>
      <c r="FWX917" s="337"/>
      <c r="FWY917" s="337"/>
      <c r="FWZ917" s="337"/>
      <c r="FXA917" s="337"/>
      <c r="FXB917" s="337"/>
      <c r="FXC917" s="337"/>
      <c r="FXD917" s="337"/>
      <c r="FXE917" s="337"/>
      <c r="FXF917" s="337"/>
      <c r="FXG917" s="337"/>
      <c r="FXH917" s="337"/>
      <c r="FXI917" s="337"/>
      <c r="FXJ917" s="337"/>
      <c r="FXK917" s="337"/>
      <c r="FXL917" s="337"/>
      <c r="FXM917" s="337"/>
      <c r="FXN917" s="337"/>
      <c r="FXO917" s="337"/>
      <c r="FXP917" s="337"/>
      <c r="FXQ917" s="337"/>
      <c r="FXR917" s="337"/>
      <c r="FXS917" s="337"/>
      <c r="FXT917" s="337"/>
      <c r="FXU917" s="337"/>
      <c r="FXV917" s="337"/>
      <c r="FXW917" s="337"/>
      <c r="FXX917" s="337"/>
      <c r="FXY917" s="337"/>
      <c r="FXZ917" s="337"/>
      <c r="FYA917" s="337"/>
      <c r="FYB917" s="337"/>
      <c r="FYC917" s="337"/>
      <c r="FYD917" s="337"/>
      <c r="FYE917" s="337"/>
      <c r="FYF917" s="337"/>
      <c r="FYG917" s="337"/>
      <c r="FYH917" s="337"/>
      <c r="FYI917" s="337"/>
      <c r="FYJ917" s="337"/>
      <c r="FYK917" s="337"/>
      <c r="FYL917" s="337"/>
      <c r="FYM917" s="337"/>
      <c r="FYN917" s="337"/>
      <c r="FYO917" s="337"/>
      <c r="FYP917" s="337"/>
      <c r="FYQ917" s="337"/>
      <c r="FYR917" s="337"/>
      <c r="FYS917" s="337"/>
      <c r="FYT917" s="337"/>
      <c r="FYU917" s="337"/>
      <c r="FYV917" s="337"/>
      <c r="FYW917" s="337"/>
      <c r="FYX917" s="337"/>
      <c r="FYY917" s="337"/>
      <c r="FYZ917" s="337"/>
      <c r="FZA917" s="337"/>
      <c r="FZB917" s="337"/>
      <c r="FZC917" s="337"/>
      <c r="FZD917" s="337"/>
      <c r="FZE917" s="337"/>
      <c r="FZF917" s="337"/>
      <c r="FZG917" s="337"/>
      <c r="FZH917" s="337"/>
      <c r="FZI917" s="337"/>
      <c r="FZJ917" s="337"/>
      <c r="FZK917" s="337"/>
      <c r="FZL917" s="337"/>
      <c r="FZM917" s="337"/>
      <c r="FZN917" s="337"/>
      <c r="FZO917" s="337"/>
      <c r="FZP917" s="337"/>
      <c r="FZQ917" s="337"/>
      <c r="FZR917" s="337"/>
      <c r="FZS917" s="337"/>
      <c r="FZT917" s="337"/>
      <c r="FZU917" s="337"/>
      <c r="FZV917" s="337"/>
      <c r="FZW917" s="337"/>
      <c r="FZX917" s="337"/>
      <c r="FZY917" s="337"/>
      <c r="FZZ917" s="337"/>
      <c r="GAA917" s="337"/>
      <c r="GAB917" s="337"/>
      <c r="GAC917" s="337"/>
      <c r="GAD917" s="337"/>
      <c r="GAE917" s="337"/>
      <c r="GAF917" s="337"/>
      <c r="GAG917" s="337"/>
      <c r="GAH917" s="337"/>
      <c r="GAI917" s="337"/>
      <c r="GAJ917" s="337"/>
      <c r="GAK917" s="337"/>
      <c r="GAL917" s="337"/>
      <c r="GAM917" s="337"/>
      <c r="GAN917" s="337"/>
      <c r="GAO917" s="337"/>
      <c r="GAP917" s="337"/>
      <c r="GAQ917" s="337"/>
      <c r="GAR917" s="337"/>
      <c r="GAS917" s="337"/>
      <c r="GAT917" s="337"/>
      <c r="GAU917" s="337"/>
      <c r="GAV917" s="337"/>
      <c r="GAW917" s="337"/>
      <c r="GAX917" s="337"/>
      <c r="GAY917" s="337"/>
      <c r="GAZ917" s="337"/>
      <c r="GBA917" s="337"/>
      <c r="GBB917" s="337"/>
      <c r="GBC917" s="337"/>
      <c r="GBD917" s="337"/>
      <c r="GBE917" s="337"/>
      <c r="GBF917" s="337"/>
      <c r="GBG917" s="337"/>
      <c r="GBH917" s="337"/>
      <c r="GBI917" s="337"/>
      <c r="GBJ917" s="337"/>
      <c r="GBK917" s="337"/>
      <c r="GBL917" s="337"/>
      <c r="GBM917" s="337"/>
      <c r="GBN917" s="337"/>
      <c r="GBO917" s="337"/>
      <c r="GBP917" s="337"/>
      <c r="GBQ917" s="337"/>
      <c r="GBR917" s="337"/>
      <c r="GBS917" s="337"/>
      <c r="GBT917" s="337"/>
      <c r="GBU917" s="337"/>
      <c r="GBV917" s="337"/>
      <c r="GBW917" s="337"/>
      <c r="GBX917" s="337"/>
      <c r="GBY917" s="337"/>
      <c r="GBZ917" s="337"/>
      <c r="GCA917" s="337"/>
      <c r="GCB917" s="337"/>
      <c r="GCC917" s="337"/>
      <c r="GCD917" s="337"/>
      <c r="GCE917" s="337"/>
      <c r="GCF917" s="337"/>
      <c r="GCG917" s="337"/>
      <c r="GCH917" s="337"/>
      <c r="GCI917" s="337"/>
      <c r="GCJ917" s="337"/>
      <c r="GCK917" s="337"/>
      <c r="GCL917" s="337"/>
      <c r="GCM917" s="337"/>
      <c r="GCN917" s="337"/>
      <c r="GCO917" s="337"/>
      <c r="GCP917" s="337"/>
      <c r="GCQ917" s="337"/>
      <c r="GCR917" s="337"/>
      <c r="GCS917" s="337"/>
      <c r="GCT917" s="337"/>
      <c r="GCU917" s="337"/>
      <c r="GCV917" s="337"/>
      <c r="GCW917" s="337"/>
      <c r="GCX917" s="337"/>
      <c r="GCY917" s="337"/>
      <c r="GCZ917" s="337"/>
      <c r="GDA917" s="337"/>
      <c r="GDB917" s="337"/>
      <c r="GDC917" s="337"/>
      <c r="GDD917" s="337"/>
      <c r="GDE917" s="337"/>
      <c r="GDF917" s="337"/>
      <c r="GDG917" s="337"/>
      <c r="GDH917" s="337"/>
      <c r="GDI917" s="337"/>
      <c r="GDJ917" s="337"/>
      <c r="GDK917" s="337"/>
      <c r="GDL917" s="337"/>
      <c r="GDM917" s="337"/>
      <c r="GDN917" s="337"/>
      <c r="GDO917" s="337"/>
      <c r="GDP917" s="337"/>
      <c r="GDQ917" s="337"/>
      <c r="GDR917" s="337"/>
      <c r="GDS917" s="337"/>
      <c r="GDT917" s="337"/>
      <c r="GDU917" s="337"/>
      <c r="GDV917" s="337"/>
      <c r="GDW917" s="337"/>
      <c r="GDX917" s="337"/>
      <c r="GDY917" s="337"/>
      <c r="GDZ917" s="337"/>
      <c r="GEA917" s="337"/>
      <c r="GEB917" s="337"/>
      <c r="GEC917" s="337"/>
      <c r="GED917" s="337"/>
      <c r="GEE917" s="337"/>
      <c r="GEF917" s="337"/>
      <c r="GEG917" s="337"/>
      <c r="GEH917" s="337"/>
      <c r="GEI917" s="337"/>
      <c r="GEJ917" s="337"/>
      <c r="GEK917" s="337"/>
      <c r="GEL917" s="337"/>
      <c r="GEM917" s="337"/>
      <c r="GEN917" s="337"/>
      <c r="GEO917" s="337"/>
      <c r="GEP917" s="337"/>
      <c r="GEQ917" s="337"/>
      <c r="GER917" s="337"/>
      <c r="GES917" s="337"/>
      <c r="GET917" s="337"/>
      <c r="GEU917" s="337"/>
      <c r="GEV917" s="337"/>
      <c r="GEW917" s="337"/>
      <c r="GEX917" s="337"/>
      <c r="GEY917" s="337"/>
      <c r="GEZ917" s="337"/>
      <c r="GFA917" s="337"/>
      <c r="GFB917" s="337"/>
      <c r="GFC917" s="337"/>
      <c r="GFD917" s="337"/>
      <c r="GFE917" s="337"/>
      <c r="GFF917" s="337"/>
      <c r="GFG917" s="337"/>
      <c r="GFH917" s="337"/>
      <c r="GFI917" s="337"/>
      <c r="GFJ917" s="337"/>
      <c r="GFK917" s="337"/>
      <c r="GFL917" s="337"/>
      <c r="GFM917" s="337"/>
      <c r="GFN917" s="337"/>
      <c r="GFO917" s="337"/>
      <c r="GFP917" s="337"/>
      <c r="GFQ917" s="337"/>
      <c r="GFR917" s="337"/>
      <c r="GFS917" s="337"/>
      <c r="GFT917" s="337"/>
      <c r="GFU917" s="337"/>
      <c r="GFV917" s="337"/>
      <c r="GFW917" s="337"/>
      <c r="GFX917" s="337"/>
      <c r="GFY917" s="337"/>
      <c r="GFZ917" s="337"/>
      <c r="GGA917" s="337"/>
      <c r="GGB917" s="337"/>
      <c r="GGC917" s="337"/>
      <c r="GGD917" s="337"/>
      <c r="GGE917" s="337"/>
      <c r="GGF917" s="337"/>
      <c r="GGG917" s="337"/>
      <c r="GGH917" s="337"/>
      <c r="GGI917" s="337"/>
      <c r="GGJ917" s="337"/>
      <c r="GGK917" s="337"/>
      <c r="GGL917" s="337"/>
      <c r="GGM917" s="337"/>
      <c r="GGN917" s="337"/>
      <c r="GGO917" s="337"/>
      <c r="GGP917" s="337"/>
      <c r="GGQ917" s="337"/>
      <c r="GGR917" s="337"/>
      <c r="GGS917" s="337"/>
      <c r="GGT917" s="337"/>
      <c r="GGU917" s="337"/>
      <c r="GGV917" s="337"/>
      <c r="GGW917" s="337"/>
      <c r="GGX917" s="337"/>
      <c r="GGY917" s="337"/>
      <c r="GGZ917" s="337"/>
      <c r="GHA917" s="337"/>
      <c r="GHB917" s="337"/>
      <c r="GHC917" s="337"/>
      <c r="GHD917" s="337"/>
      <c r="GHE917" s="337"/>
      <c r="GHF917" s="337"/>
      <c r="GHG917" s="337"/>
      <c r="GHH917" s="337"/>
      <c r="GHI917" s="337"/>
      <c r="GHJ917" s="337"/>
      <c r="GHK917" s="337"/>
      <c r="GHL917" s="337"/>
      <c r="GHM917" s="337"/>
      <c r="GHN917" s="337"/>
      <c r="GHO917" s="337"/>
      <c r="GHP917" s="337"/>
      <c r="GHQ917" s="337"/>
      <c r="GHR917" s="337"/>
      <c r="GHS917" s="337"/>
      <c r="GHT917" s="337"/>
      <c r="GHU917" s="337"/>
      <c r="GHV917" s="337"/>
      <c r="GHW917" s="337"/>
      <c r="GHX917" s="337"/>
      <c r="GHY917" s="337"/>
      <c r="GHZ917" s="337"/>
      <c r="GIA917" s="337"/>
      <c r="GIB917" s="337"/>
      <c r="GIC917" s="337"/>
      <c r="GID917" s="337"/>
      <c r="GIE917" s="337"/>
      <c r="GIF917" s="337"/>
      <c r="GIG917" s="337"/>
      <c r="GIH917" s="337"/>
      <c r="GII917" s="337"/>
      <c r="GIJ917" s="337"/>
      <c r="GIK917" s="337"/>
      <c r="GIL917" s="337"/>
      <c r="GIM917" s="337"/>
      <c r="GIN917" s="337"/>
      <c r="GIO917" s="337"/>
      <c r="GIP917" s="337"/>
      <c r="GIQ917" s="337"/>
      <c r="GIR917" s="337"/>
      <c r="GIS917" s="337"/>
      <c r="GIT917" s="337"/>
      <c r="GIU917" s="337"/>
      <c r="GIV917" s="337"/>
      <c r="GIW917" s="337"/>
      <c r="GIX917" s="337"/>
      <c r="GIY917" s="337"/>
      <c r="GIZ917" s="337"/>
      <c r="GJA917" s="337"/>
      <c r="GJB917" s="337"/>
      <c r="GJC917" s="337"/>
      <c r="GJD917" s="337"/>
      <c r="GJE917" s="337"/>
      <c r="GJF917" s="337"/>
      <c r="GJG917" s="337"/>
      <c r="GJH917" s="337"/>
      <c r="GJI917" s="337"/>
      <c r="GJJ917" s="337"/>
      <c r="GJK917" s="337"/>
      <c r="GJL917" s="337"/>
      <c r="GJM917" s="337"/>
      <c r="GJN917" s="337"/>
      <c r="GJO917" s="337"/>
      <c r="GJP917" s="337"/>
      <c r="GJQ917" s="337"/>
      <c r="GJR917" s="337"/>
      <c r="GJS917" s="337"/>
      <c r="GJT917" s="337"/>
      <c r="GJU917" s="337"/>
      <c r="GJV917" s="337"/>
      <c r="GJW917" s="337"/>
      <c r="GJX917" s="337"/>
      <c r="GJY917" s="337"/>
      <c r="GJZ917" s="337"/>
      <c r="GKA917" s="337"/>
      <c r="GKB917" s="337"/>
      <c r="GKC917" s="337"/>
      <c r="GKD917" s="337"/>
      <c r="GKE917" s="337"/>
      <c r="GKF917" s="337"/>
      <c r="GKG917" s="337"/>
      <c r="GKH917" s="337"/>
      <c r="GKI917" s="337"/>
      <c r="GKJ917" s="337"/>
      <c r="GKK917" s="337"/>
      <c r="GKL917" s="337"/>
      <c r="GKM917" s="337"/>
      <c r="GKN917" s="337"/>
      <c r="GKO917" s="337"/>
      <c r="GKP917" s="337"/>
      <c r="GKQ917" s="337"/>
      <c r="GKR917" s="337"/>
      <c r="GKS917" s="337"/>
      <c r="GKT917" s="337"/>
      <c r="GKU917" s="337"/>
      <c r="GKV917" s="337"/>
      <c r="GKW917" s="337"/>
      <c r="GKX917" s="337"/>
      <c r="GKY917" s="337"/>
      <c r="GKZ917" s="337"/>
      <c r="GLA917" s="337"/>
      <c r="GLB917" s="337"/>
      <c r="GLC917" s="337"/>
      <c r="GLD917" s="337"/>
      <c r="GLE917" s="337"/>
      <c r="GLF917" s="337"/>
      <c r="GLG917" s="337"/>
      <c r="GLH917" s="337"/>
      <c r="GLI917" s="337"/>
      <c r="GLJ917" s="337"/>
      <c r="GLK917" s="337"/>
      <c r="GLL917" s="337"/>
      <c r="GLM917" s="337"/>
      <c r="GLN917" s="337"/>
      <c r="GLO917" s="337"/>
      <c r="GLP917" s="337"/>
      <c r="GLQ917" s="337"/>
      <c r="GLR917" s="337"/>
      <c r="GLS917" s="337"/>
      <c r="GLT917" s="337"/>
      <c r="GLU917" s="337"/>
      <c r="GLV917" s="337"/>
      <c r="GLW917" s="337"/>
      <c r="GLX917" s="337"/>
      <c r="GLY917" s="337"/>
      <c r="GLZ917" s="337"/>
      <c r="GMA917" s="337"/>
      <c r="GMB917" s="337"/>
      <c r="GMC917" s="337"/>
      <c r="GMD917" s="337"/>
      <c r="GME917" s="337"/>
      <c r="GMF917" s="337"/>
      <c r="GMG917" s="337"/>
      <c r="GMH917" s="337"/>
      <c r="GMI917" s="337"/>
      <c r="GMJ917" s="337"/>
      <c r="GMK917" s="337"/>
      <c r="GML917" s="337"/>
      <c r="GMM917" s="337"/>
      <c r="GMN917" s="337"/>
      <c r="GMO917" s="337"/>
      <c r="GMP917" s="337"/>
      <c r="GMQ917" s="337"/>
      <c r="GMR917" s="337"/>
      <c r="GMS917" s="337"/>
      <c r="GMT917" s="337"/>
      <c r="GMU917" s="337"/>
      <c r="GMV917" s="337"/>
      <c r="GMW917" s="337"/>
      <c r="GMX917" s="337"/>
      <c r="GMY917" s="337"/>
      <c r="GMZ917" s="337"/>
      <c r="GNA917" s="337"/>
      <c r="GNB917" s="337"/>
      <c r="GNC917" s="337"/>
      <c r="GND917" s="337"/>
      <c r="GNE917" s="337"/>
      <c r="GNF917" s="337"/>
      <c r="GNG917" s="337"/>
      <c r="GNH917" s="337"/>
      <c r="GNI917" s="337"/>
      <c r="GNJ917" s="337"/>
      <c r="GNK917" s="337"/>
      <c r="GNL917" s="337"/>
      <c r="GNM917" s="337"/>
      <c r="GNN917" s="337"/>
      <c r="GNO917" s="337"/>
      <c r="GNP917" s="337"/>
      <c r="GNQ917" s="337"/>
      <c r="GNR917" s="337"/>
      <c r="GNS917" s="337"/>
      <c r="GNT917" s="337"/>
      <c r="GNU917" s="337"/>
      <c r="GNV917" s="337"/>
      <c r="GNW917" s="337"/>
      <c r="GNX917" s="337"/>
      <c r="GNY917" s="337"/>
      <c r="GNZ917" s="337"/>
      <c r="GOA917" s="337"/>
      <c r="GOB917" s="337"/>
      <c r="GOC917" s="337"/>
      <c r="GOD917" s="337"/>
      <c r="GOE917" s="337"/>
      <c r="GOF917" s="337"/>
      <c r="GOG917" s="337"/>
      <c r="GOH917" s="337"/>
      <c r="GOI917" s="337"/>
      <c r="GOJ917" s="337"/>
      <c r="GOK917" s="337"/>
      <c r="GOL917" s="337"/>
      <c r="GOM917" s="337"/>
      <c r="GON917" s="337"/>
      <c r="GOO917" s="337"/>
      <c r="GOP917" s="337"/>
      <c r="GOQ917" s="337"/>
      <c r="GOR917" s="337"/>
      <c r="GOS917" s="337"/>
      <c r="GOT917" s="337"/>
      <c r="GOU917" s="337"/>
      <c r="GOV917" s="337"/>
      <c r="GOW917" s="337"/>
      <c r="GOX917" s="337"/>
      <c r="GOY917" s="337"/>
      <c r="GOZ917" s="337"/>
      <c r="GPA917" s="337"/>
      <c r="GPB917" s="337"/>
      <c r="GPC917" s="337"/>
      <c r="GPD917" s="337"/>
      <c r="GPE917" s="337"/>
      <c r="GPF917" s="337"/>
      <c r="GPG917" s="337"/>
      <c r="GPH917" s="337"/>
      <c r="GPI917" s="337"/>
      <c r="GPJ917" s="337"/>
      <c r="GPK917" s="337"/>
      <c r="GPL917" s="337"/>
      <c r="GPM917" s="337"/>
      <c r="GPN917" s="337"/>
      <c r="GPO917" s="337"/>
      <c r="GPP917" s="337"/>
      <c r="GPQ917" s="337"/>
      <c r="GPR917" s="337"/>
      <c r="GPS917" s="337"/>
      <c r="GPT917" s="337"/>
      <c r="GPU917" s="337"/>
      <c r="GPV917" s="337"/>
      <c r="GPW917" s="337"/>
      <c r="GPX917" s="337"/>
      <c r="GPY917" s="337"/>
      <c r="GPZ917" s="337"/>
      <c r="GQA917" s="337"/>
      <c r="GQB917" s="337"/>
      <c r="GQC917" s="337"/>
      <c r="GQD917" s="337"/>
      <c r="GQE917" s="337"/>
      <c r="GQF917" s="337"/>
      <c r="GQG917" s="337"/>
      <c r="GQH917" s="337"/>
      <c r="GQI917" s="337"/>
      <c r="GQJ917" s="337"/>
      <c r="GQK917" s="337"/>
      <c r="GQL917" s="337"/>
      <c r="GQM917" s="337"/>
      <c r="GQN917" s="337"/>
      <c r="GQO917" s="337"/>
      <c r="GQP917" s="337"/>
      <c r="GQQ917" s="337"/>
      <c r="GQR917" s="337"/>
      <c r="GQS917" s="337"/>
      <c r="GQT917" s="337"/>
      <c r="GQU917" s="337"/>
      <c r="GQV917" s="337"/>
      <c r="GQW917" s="337"/>
      <c r="GQX917" s="337"/>
      <c r="GQY917" s="337"/>
      <c r="GQZ917" s="337"/>
      <c r="GRA917" s="337"/>
      <c r="GRB917" s="337"/>
      <c r="GRC917" s="337"/>
      <c r="GRD917" s="337"/>
      <c r="GRE917" s="337"/>
      <c r="GRF917" s="337"/>
      <c r="GRG917" s="337"/>
      <c r="GRH917" s="337"/>
      <c r="GRI917" s="337"/>
      <c r="GRJ917" s="337"/>
      <c r="GRK917" s="337"/>
      <c r="GRL917" s="337"/>
      <c r="GRM917" s="337"/>
      <c r="GRN917" s="337"/>
      <c r="GRO917" s="337"/>
      <c r="GRP917" s="337"/>
      <c r="GRQ917" s="337"/>
      <c r="GRR917" s="337"/>
      <c r="GRS917" s="337"/>
      <c r="GRT917" s="337"/>
      <c r="GRU917" s="337"/>
      <c r="GRV917" s="337"/>
      <c r="GRW917" s="337"/>
      <c r="GRX917" s="337"/>
      <c r="GRY917" s="337"/>
      <c r="GRZ917" s="337"/>
      <c r="GSA917" s="337"/>
      <c r="GSB917" s="337"/>
      <c r="GSC917" s="337"/>
      <c r="GSD917" s="337"/>
      <c r="GSE917" s="337"/>
      <c r="GSF917" s="337"/>
      <c r="GSG917" s="337"/>
      <c r="GSH917" s="337"/>
      <c r="GSI917" s="337"/>
      <c r="GSJ917" s="337"/>
      <c r="GSK917" s="337"/>
      <c r="GSL917" s="337"/>
      <c r="GSM917" s="337"/>
      <c r="GSN917" s="337"/>
      <c r="GSO917" s="337"/>
      <c r="GSP917" s="337"/>
      <c r="GSQ917" s="337"/>
      <c r="GSR917" s="337"/>
      <c r="GSS917" s="337"/>
      <c r="GST917" s="337"/>
      <c r="GSU917" s="337"/>
      <c r="GSV917" s="337"/>
      <c r="GSW917" s="337"/>
      <c r="GSX917" s="337"/>
      <c r="GSY917" s="337"/>
      <c r="GSZ917" s="337"/>
      <c r="GTA917" s="337"/>
      <c r="GTB917" s="337"/>
      <c r="GTC917" s="337"/>
      <c r="GTD917" s="337"/>
      <c r="GTE917" s="337"/>
      <c r="GTF917" s="337"/>
      <c r="GTG917" s="337"/>
      <c r="GTH917" s="337"/>
      <c r="GTI917" s="337"/>
      <c r="GTJ917" s="337"/>
      <c r="GTK917" s="337"/>
      <c r="GTL917" s="337"/>
      <c r="GTM917" s="337"/>
      <c r="GTN917" s="337"/>
      <c r="GTO917" s="337"/>
      <c r="GTP917" s="337"/>
      <c r="GTQ917" s="337"/>
      <c r="GTR917" s="337"/>
      <c r="GTS917" s="337"/>
      <c r="GTT917" s="337"/>
      <c r="GTU917" s="337"/>
      <c r="GTV917" s="337"/>
      <c r="GTW917" s="337"/>
      <c r="GTX917" s="337"/>
      <c r="GTY917" s="337"/>
      <c r="GTZ917" s="337"/>
      <c r="GUA917" s="337"/>
      <c r="GUB917" s="337"/>
      <c r="GUC917" s="337"/>
      <c r="GUD917" s="337"/>
      <c r="GUE917" s="337"/>
      <c r="GUF917" s="337"/>
      <c r="GUG917" s="337"/>
      <c r="GUH917" s="337"/>
      <c r="GUI917" s="337"/>
      <c r="GUJ917" s="337"/>
      <c r="GUK917" s="337"/>
      <c r="GUL917" s="337"/>
      <c r="GUM917" s="337"/>
      <c r="GUN917" s="337"/>
      <c r="GUO917" s="337"/>
      <c r="GUP917" s="337"/>
      <c r="GUQ917" s="337"/>
      <c r="GUR917" s="337"/>
      <c r="GUS917" s="337"/>
      <c r="GUT917" s="337"/>
      <c r="GUU917" s="337"/>
      <c r="GUV917" s="337"/>
      <c r="GUW917" s="337"/>
      <c r="GUX917" s="337"/>
      <c r="GUY917" s="337"/>
      <c r="GUZ917" s="337"/>
      <c r="GVA917" s="337"/>
      <c r="GVB917" s="337"/>
      <c r="GVC917" s="337"/>
      <c r="GVD917" s="337"/>
      <c r="GVE917" s="337"/>
      <c r="GVF917" s="337"/>
      <c r="GVG917" s="337"/>
      <c r="GVH917" s="337"/>
      <c r="GVI917" s="337"/>
      <c r="GVJ917" s="337"/>
      <c r="GVK917" s="337"/>
      <c r="GVL917" s="337"/>
      <c r="GVM917" s="337"/>
      <c r="GVN917" s="337"/>
      <c r="GVO917" s="337"/>
      <c r="GVP917" s="337"/>
      <c r="GVQ917" s="337"/>
      <c r="GVR917" s="337"/>
      <c r="GVS917" s="337"/>
      <c r="GVT917" s="337"/>
      <c r="GVU917" s="337"/>
      <c r="GVV917" s="337"/>
      <c r="GVW917" s="337"/>
      <c r="GVX917" s="337"/>
      <c r="GVY917" s="337"/>
      <c r="GVZ917" s="337"/>
      <c r="GWA917" s="337"/>
      <c r="GWB917" s="337"/>
      <c r="GWC917" s="337"/>
      <c r="GWD917" s="337"/>
      <c r="GWE917" s="337"/>
      <c r="GWF917" s="337"/>
      <c r="GWG917" s="337"/>
      <c r="GWH917" s="337"/>
      <c r="GWI917" s="337"/>
      <c r="GWJ917" s="337"/>
      <c r="GWK917" s="337"/>
      <c r="GWL917" s="337"/>
      <c r="GWM917" s="337"/>
      <c r="GWN917" s="337"/>
      <c r="GWO917" s="337"/>
      <c r="GWP917" s="337"/>
      <c r="GWQ917" s="337"/>
      <c r="GWR917" s="337"/>
      <c r="GWS917" s="337"/>
      <c r="GWT917" s="337"/>
      <c r="GWU917" s="337"/>
      <c r="GWV917" s="337"/>
      <c r="GWW917" s="337"/>
      <c r="GWX917" s="337"/>
      <c r="GWY917" s="337"/>
      <c r="GWZ917" s="337"/>
      <c r="GXA917" s="337"/>
      <c r="GXB917" s="337"/>
      <c r="GXC917" s="337"/>
      <c r="GXD917" s="337"/>
      <c r="GXE917" s="337"/>
      <c r="GXF917" s="337"/>
      <c r="GXG917" s="337"/>
      <c r="GXH917" s="337"/>
      <c r="GXI917" s="337"/>
      <c r="GXJ917" s="337"/>
      <c r="GXK917" s="337"/>
      <c r="GXL917" s="337"/>
      <c r="GXM917" s="337"/>
      <c r="GXN917" s="337"/>
      <c r="GXO917" s="337"/>
      <c r="GXP917" s="337"/>
      <c r="GXQ917" s="337"/>
      <c r="GXR917" s="337"/>
      <c r="GXS917" s="337"/>
      <c r="GXT917" s="337"/>
      <c r="GXU917" s="337"/>
      <c r="GXV917" s="337"/>
      <c r="GXW917" s="337"/>
      <c r="GXX917" s="337"/>
      <c r="GXY917" s="337"/>
      <c r="GXZ917" s="337"/>
      <c r="GYA917" s="337"/>
      <c r="GYB917" s="337"/>
      <c r="GYC917" s="337"/>
      <c r="GYD917" s="337"/>
      <c r="GYE917" s="337"/>
      <c r="GYF917" s="337"/>
      <c r="GYG917" s="337"/>
      <c r="GYH917" s="337"/>
      <c r="GYI917" s="337"/>
      <c r="GYJ917" s="337"/>
      <c r="GYK917" s="337"/>
      <c r="GYL917" s="337"/>
      <c r="GYM917" s="337"/>
      <c r="GYN917" s="337"/>
      <c r="GYO917" s="337"/>
      <c r="GYP917" s="337"/>
      <c r="GYQ917" s="337"/>
      <c r="GYR917" s="337"/>
      <c r="GYS917" s="337"/>
      <c r="GYT917" s="337"/>
      <c r="GYU917" s="337"/>
      <c r="GYV917" s="337"/>
      <c r="GYW917" s="337"/>
      <c r="GYX917" s="337"/>
      <c r="GYY917" s="337"/>
      <c r="GYZ917" s="337"/>
      <c r="GZA917" s="337"/>
      <c r="GZB917" s="337"/>
      <c r="GZC917" s="337"/>
      <c r="GZD917" s="337"/>
      <c r="GZE917" s="337"/>
      <c r="GZF917" s="337"/>
      <c r="GZG917" s="337"/>
      <c r="GZH917" s="337"/>
      <c r="GZI917" s="337"/>
      <c r="GZJ917" s="337"/>
      <c r="GZK917" s="337"/>
      <c r="GZL917" s="337"/>
      <c r="GZM917" s="337"/>
      <c r="GZN917" s="337"/>
      <c r="GZO917" s="337"/>
      <c r="GZP917" s="337"/>
      <c r="GZQ917" s="337"/>
      <c r="GZR917" s="337"/>
      <c r="GZS917" s="337"/>
      <c r="GZT917" s="337"/>
      <c r="GZU917" s="337"/>
      <c r="GZV917" s="337"/>
      <c r="GZW917" s="337"/>
      <c r="GZX917" s="337"/>
      <c r="GZY917" s="337"/>
      <c r="GZZ917" s="337"/>
      <c r="HAA917" s="337"/>
      <c r="HAB917" s="337"/>
      <c r="HAC917" s="337"/>
      <c r="HAD917" s="337"/>
      <c r="HAE917" s="337"/>
      <c r="HAF917" s="337"/>
      <c r="HAG917" s="337"/>
      <c r="HAH917" s="337"/>
      <c r="HAI917" s="337"/>
      <c r="HAJ917" s="337"/>
      <c r="HAK917" s="337"/>
      <c r="HAL917" s="337"/>
      <c r="HAM917" s="337"/>
      <c r="HAN917" s="337"/>
      <c r="HAO917" s="337"/>
      <c r="HAP917" s="337"/>
      <c r="HAQ917" s="337"/>
      <c r="HAR917" s="337"/>
      <c r="HAS917" s="337"/>
      <c r="HAT917" s="337"/>
      <c r="HAU917" s="337"/>
      <c r="HAV917" s="337"/>
      <c r="HAW917" s="337"/>
      <c r="HAX917" s="337"/>
      <c r="HAY917" s="337"/>
      <c r="HAZ917" s="337"/>
      <c r="HBA917" s="337"/>
      <c r="HBB917" s="337"/>
      <c r="HBC917" s="337"/>
      <c r="HBD917" s="337"/>
      <c r="HBE917" s="337"/>
      <c r="HBF917" s="337"/>
      <c r="HBG917" s="337"/>
      <c r="HBH917" s="337"/>
      <c r="HBI917" s="337"/>
      <c r="HBJ917" s="337"/>
      <c r="HBK917" s="337"/>
      <c r="HBL917" s="337"/>
      <c r="HBM917" s="337"/>
      <c r="HBN917" s="337"/>
      <c r="HBO917" s="337"/>
      <c r="HBP917" s="337"/>
      <c r="HBQ917" s="337"/>
      <c r="HBR917" s="337"/>
      <c r="HBS917" s="337"/>
      <c r="HBT917" s="337"/>
      <c r="HBU917" s="337"/>
      <c r="HBV917" s="337"/>
      <c r="HBW917" s="337"/>
      <c r="HBX917" s="337"/>
      <c r="HBY917" s="337"/>
      <c r="HBZ917" s="337"/>
      <c r="HCA917" s="337"/>
      <c r="HCB917" s="337"/>
      <c r="HCC917" s="337"/>
      <c r="HCD917" s="337"/>
      <c r="HCE917" s="337"/>
      <c r="HCF917" s="337"/>
      <c r="HCG917" s="337"/>
      <c r="HCH917" s="337"/>
      <c r="HCI917" s="337"/>
      <c r="HCJ917" s="337"/>
      <c r="HCK917" s="337"/>
      <c r="HCL917" s="337"/>
      <c r="HCM917" s="337"/>
      <c r="HCN917" s="337"/>
      <c r="HCO917" s="337"/>
      <c r="HCP917" s="337"/>
      <c r="HCQ917" s="337"/>
      <c r="HCR917" s="337"/>
      <c r="HCS917" s="337"/>
      <c r="HCT917" s="337"/>
      <c r="HCU917" s="337"/>
      <c r="HCV917" s="337"/>
      <c r="HCW917" s="337"/>
      <c r="HCX917" s="337"/>
      <c r="HCY917" s="337"/>
      <c r="HCZ917" s="337"/>
      <c r="HDA917" s="337"/>
      <c r="HDB917" s="337"/>
      <c r="HDC917" s="337"/>
      <c r="HDD917" s="337"/>
      <c r="HDE917" s="337"/>
      <c r="HDF917" s="337"/>
      <c r="HDG917" s="337"/>
      <c r="HDH917" s="337"/>
      <c r="HDI917" s="337"/>
      <c r="HDJ917" s="337"/>
      <c r="HDK917" s="337"/>
      <c r="HDL917" s="337"/>
      <c r="HDM917" s="337"/>
      <c r="HDN917" s="337"/>
      <c r="HDO917" s="337"/>
      <c r="HDP917" s="337"/>
      <c r="HDQ917" s="337"/>
      <c r="HDR917" s="337"/>
      <c r="HDS917" s="337"/>
      <c r="HDT917" s="337"/>
      <c r="HDU917" s="337"/>
      <c r="HDV917" s="337"/>
      <c r="HDW917" s="337"/>
      <c r="HDX917" s="337"/>
      <c r="HDY917" s="337"/>
      <c r="HDZ917" s="337"/>
      <c r="HEA917" s="337"/>
      <c r="HEB917" s="337"/>
      <c r="HEC917" s="337"/>
      <c r="HED917" s="337"/>
      <c r="HEE917" s="337"/>
      <c r="HEF917" s="337"/>
      <c r="HEG917" s="337"/>
      <c r="HEH917" s="337"/>
      <c r="HEI917" s="337"/>
      <c r="HEJ917" s="337"/>
      <c r="HEK917" s="337"/>
      <c r="HEL917" s="337"/>
      <c r="HEM917" s="337"/>
      <c r="HEN917" s="337"/>
      <c r="HEO917" s="337"/>
      <c r="HEP917" s="337"/>
      <c r="HEQ917" s="337"/>
      <c r="HER917" s="337"/>
      <c r="HES917" s="337"/>
      <c r="HET917" s="337"/>
      <c r="HEU917" s="337"/>
      <c r="HEV917" s="337"/>
      <c r="HEW917" s="337"/>
      <c r="HEX917" s="337"/>
      <c r="HEY917" s="337"/>
      <c r="HEZ917" s="337"/>
      <c r="HFA917" s="337"/>
      <c r="HFB917" s="337"/>
      <c r="HFC917" s="337"/>
      <c r="HFD917" s="337"/>
      <c r="HFE917" s="337"/>
      <c r="HFF917" s="337"/>
      <c r="HFG917" s="337"/>
      <c r="HFH917" s="337"/>
      <c r="HFI917" s="337"/>
      <c r="HFJ917" s="337"/>
      <c r="HFK917" s="337"/>
      <c r="HFL917" s="337"/>
      <c r="HFM917" s="337"/>
      <c r="HFN917" s="337"/>
      <c r="HFO917" s="337"/>
      <c r="HFP917" s="337"/>
      <c r="HFQ917" s="337"/>
      <c r="HFR917" s="337"/>
      <c r="HFS917" s="337"/>
      <c r="HFT917" s="337"/>
      <c r="HFU917" s="337"/>
      <c r="HFV917" s="337"/>
      <c r="HFW917" s="337"/>
      <c r="HFX917" s="337"/>
      <c r="HFY917" s="337"/>
      <c r="HFZ917" s="337"/>
      <c r="HGA917" s="337"/>
      <c r="HGB917" s="337"/>
      <c r="HGC917" s="337"/>
      <c r="HGD917" s="337"/>
      <c r="HGE917" s="337"/>
      <c r="HGF917" s="337"/>
      <c r="HGG917" s="337"/>
      <c r="HGH917" s="337"/>
      <c r="HGI917" s="337"/>
      <c r="HGJ917" s="337"/>
      <c r="HGK917" s="337"/>
      <c r="HGL917" s="337"/>
      <c r="HGM917" s="337"/>
      <c r="HGN917" s="337"/>
      <c r="HGO917" s="337"/>
      <c r="HGP917" s="337"/>
      <c r="HGQ917" s="337"/>
      <c r="HGR917" s="337"/>
      <c r="HGS917" s="337"/>
      <c r="HGT917" s="337"/>
      <c r="HGU917" s="337"/>
      <c r="HGV917" s="337"/>
      <c r="HGW917" s="337"/>
      <c r="HGX917" s="337"/>
      <c r="HGY917" s="337"/>
      <c r="HGZ917" s="337"/>
      <c r="HHA917" s="337"/>
      <c r="HHB917" s="337"/>
      <c r="HHC917" s="337"/>
      <c r="HHD917" s="337"/>
      <c r="HHE917" s="337"/>
      <c r="HHF917" s="337"/>
      <c r="HHG917" s="337"/>
      <c r="HHH917" s="337"/>
      <c r="HHI917" s="337"/>
      <c r="HHJ917" s="337"/>
      <c r="HHK917" s="337"/>
      <c r="HHL917" s="337"/>
      <c r="HHM917" s="337"/>
      <c r="HHN917" s="337"/>
      <c r="HHO917" s="337"/>
      <c r="HHP917" s="337"/>
      <c r="HHQ917" s="337"/>
      <c r="HHR917" s="337"/>
      <c r="HHS917" s="337"/>
      <c r="HHT917" s="337"/>
      <c r="HHU917" s="337"/>
      <c r="HHV917" s="337"/>
      <c r="HHW917" s="337"/>
      <c r="HHX917" s="337"/>
      <c r="HHY917" s="337"/>
      <c r="HHZ917" s="337"/>
      <c r="HIA917" s="337"/>
      <c r="HIB917" s="337"/>
      <c r="HIC917" s="337"/>
      <c r="HID917" s="337"/>
      <c r="HIE917" s="337"/>
      <c r="HIF917" s="337"/>
      <c r="HIG917" s="337"/>
      <c r="HIH917" s="337"/>
      <c r="HII917" s="337"/>
      <c r="HIJ917" s="337"/>
      <c r="HIK917" s="337"/>
      <c r="HIL917" s="337"/>
      <c r="HIM917" s="337"/>
      <c r="HIN917" s="337"/>
      <c r="HIO917" s="337"/>
      <c r="HIP917" s="337"/>
      <c r="HIQ917" s="337"/>
      <c r="HIR917" s="337"/>
      <c r="HIS917" s="337"/>
      <c r="HIT917" s="337"/>
      <c r="HIU917" s="337"/>
      <c r="HIV917" s="337"/>
      <c r="HIW917" s="337"/>
      <c r="HIX917" s="337"/>
      <c r="HIY917" s="337"/>
      <c r="HIZ917" s="337"/>
      <c r="HJA917" s="337"/>
      <c r="HJB917" s="337"/>
      <c r="HJC917" s="337"/>
      <c r="HJD917" s="337"/>
      <c r="HJE917" s="337"/>
      <c r="HJF917" s="337"/>
      <c r="HJG917" s="337"/>
      <c r="HJH917" s="337"/>
      <c r="HJI917" s="337"/>
      <c r="HJJ917" s="337"/>
      <c r="HJK917" s="337"/>
      <c r="HJL917" s="337"/>
      <c r="HJM917" s="337"/>
      <c r="HJN917" s="337"/>
      <c r="HJO917" s="337"/>
      <c r="HJP917" s="337"/>
      <c r="HJQ917" s="337"/>
      <c r="HJR917" s="337"/>
      <c r="HJS917" s="337"/>
      <c r="HJT917" s="337"/>
      <c r="HJU917" s="337"/>
      <c r="HJV917" s="337"/>
      <c r="HJW917" s="337"/>
      <c r="HJX917" s="337"/>
      <c r="HJY917" s="337"/>
      <c r="HJZ917" s="337"/>
      <c r="HKA917" s="337"/>
      <c r="HKB917" s="337"/>
      <c r="HKC917" s="337"/>
      <c r="HKD917" s="337"/>
      <c r="HKE917" s="337"/>
      <c r="HKF917" s="337"/>
      <c r="HKG917" s="337"/>
      <c r="HKH917" s="337"/>
      <c r="HKI917" s="337"/>
      <c r="HKJ917" s="337"/>
      <c r="HKK917" s="337"/>
      <c r="HKL917" s="337"/>
      <c r="HKM917" s="337"/>
      <c r="HKN917" s="337"/>
      <c r="HKO917" s="337"/>
      <c r="HKP917" s="337"/>
      <c r="HKQ917" s="337"/>
      <c r="HKR917" s="337"/>
      <c r="HKS917" s="337"/>
      <c r="HKT917" s="337"/>
      <c r="HKU917" s="337"/>
      <c r="HKV917" s="337"/>
      <c r="HKW917" s="337"/>
      <c r="HKX917" s="337"/>
      <c r="HKY917" s="337"/>
      <c r="HKZ917" s="337"/>
      <c r="HLA917" s="337"/>
      <c r="HLB917" s="337"/>
      <c r="HLC917" s="337"/>
      <c r="HLD917" s="337"/>
      <c r="HLE917" s="337"/>
      <c r="HLF917" s="337"/>
      <c r="HLG917" s="337"/>
      <c r="HLH917" s="337"/>
      <c r="HLI917" s="337"/>
      <c r="HLJ917" s="337"/>
      <c r="HLK917" s="337"/>
      <c r="HLL917" s="337"/>
      <c r="HLM917" s="337"/>
      <c r="HLN917" s="337"/>
      <c r="HLO917" s="337"/>
      <c r="HLP917" s="337"/>
      <c r="HLQ917" s="337"/>
      <c r="HLR917" s="337"/>
      <c r="HLS917" s="337"/>
      <c r="HLT917" s="337"/>
      <c r="HLU917" s="337"/>
      <c r="HLV917" s="337"/>
      <c r="HLW917" s="337"/>
      <c r="HLX917" s="337"/>
      <c r="HLY917" s="337"/>
      <c r="HLZ917" s="337"/>
      <c r="HMA917" s="337"/>
      <c r="HMB917" s="337"/>
      <c r="HMC917" s="337"/>
      <c r="HMD917" s="337"/>
      <c r="HME917" s="337"/>
      <c r="HMF917" s="337"/>
      <c r="HMG917" s="337"/>
      <c r="HMH917" s="337"/>
      <c r="HMI917" s="337"/>
      <c r="HMJ917" s="337"/>
      <c r="HMK917" s="337"/>
      <c r="HML917" s="337"/>
      <c r="HMM917" s="337"/>
      <c r="HMN917" s="337"/>
      <c r="HMO917" s="337"/>
      <c r="HMP917" s="337"/>
      <c r="HMQ917" s="337"/>
      <c r="HMR917" s="337"/>
      <c r="HMS917" s="337"/>
      <c r="HMT917" s="337"/>
      <c r="HMU917" s="337"/>
      <c r="HMV917" s="337"/>
      <c r="HMW917" s="337"/>
      <c r="HMX917" s="337"/>
      <c r="HMY917" s="337"/>
      <c r="HMZ917" s="337"/>
      <c r="HNA917" s="337"/>
      <c r="HNB917" s="337"/>
      <c r="HNC917" s="337"/>
      <c r="HND917" s="337"/>
      <c r="HNE917" s="337"/>
      <c r="HNF917" s="337"/>
      <c r="HNG917" s="337"/>
      <c r="HNH917" s="337"/>
      <c r="HNI917" s="337"/>
      <c r="HNJ917" s="337"/>
      <c r="HNK917" s="337"/>
      <c r="HNL917" s="337"/>
      <c r="HNM917" s="337"/>
      <c r="HNN917" s="337"/>
      <c r="HNO917" s="337"/>
      <c r="HNP917" s="337"/>
      <c r="HNQ917" s="337"/>
      <c r="HNR917" s="337"/>
      <c r="HNS917" s="337"/>
      <c r="HNT917" s="337"/>
      <c r="HNU917" s="337"/>
      <c r="HNV917" s="337"/>
      <c r="HNW917" s="337"/>
      <c r="HNX917" s="337"/>
      <c r="HNY917" s="337"/>
      <c r="HNZ917" s="337"/>
      <c r="HOA917" s="337"/>
      <c r="HOB917" s="337"/>
      <c r="HOC917" s="337"/>
      <c r="HOD917" s="337"/>
      <c r="HOE917" s="337"/>
      <c r="HOF917" s="337"/>
      <c r="HOG917" s="337"/>
      <c r="HOH917" s="337"/>
      <c r="HOI917" s="337"/>
      <c r="HOJ917" s="337"/>
      <c r="HOK917" s="337"/>
      <c r="HOL917" s="337"/>
      <c r="HOM917" s="337"/>
      <c r="HON917" s="337"/>
      <c r="HOO917" s="337"/>
      <c r="HOP917" s="337"/>
      <c r="HOQ917" s="337"/>
      <c r="HOR917" s="337"/>
      <c r="HOS917" s="337"/>
      <c r="HOT917" s="337"/>
      <c r="HOU917" s="337"/>
      <c r="HOV917" s="337"/>
      <c r="HOW917" s="337"/>
      <c r="HOX917" s="337"/>
      <c r="HOY917" s="337"/>
      <c r="HOZ917" s="337"/>
      <c r="HPA917" s="337"/>
      <c r="HPB917" s="337"/>
      <c r="HPC917" s="337"/>
      <c r="HPD917" s="337"/>
      <c r="HPE917" s="337"/>
      <c r="HPF917" s="337"/>
      <c r="HPG917" s="337"/>
      <c r="HPH917" s="337"/>
      <c r="HPI917" s="337"/>
      <c r="HPJ917" s="337"/>
      <c r="HPK917" s="337"/>
      <c r="HPL917" s="337"/>
      <c r="HPM917" s="337"/>
      <c r="HPN917" s="337"/>
      <c r="HPO917" s="337"/>
      <c r="HPP917" s="337"/>
      <c r="HPQ917" s="337"/>
      <c r="HPR917" s="337"/>
      <c r="HPS917" s="337"/>
      <c r="HPT917" s="337"/>
      <c r="HPU917" s="337"/>
      <c r="HPV917" s="337"/>
      <c r="HPW917" s="337"/>
      <c r="HPX917" s="337"/>
      <c r="HPY917" s="337"/>
      <c r="HPZ917" s="337"/>
      <c r="HQA917" s="337"/>
      <c r="HQB917" s="337"/>
      <c r="HQC917" s="337"/>
      <c r="HQD917" s="337"/>
      <c r="HQE917" s="337"/>
      <c r="HQF917" s="337"/>
      <c r="HQG917" s="337"/>
      <c r="HQH917" s="337"/>
      <c r="HQI917" s="337"/>
      <c r="HQJ917" s="337"/>
      <c r="HQK917" s="337"/>
      <c r="HQL917" s="337"/>
      <c r="HQM917" s="337"/>
      <c r="HQN917" s="337"/>
      <c r="HQO917" s="337"/>
      <c r="HQP917" s="337"/>
      <c r="HQQ917" s="337"/>
      <c r="HQR917" s="337"/>
      <c r="HQS917" s="337"/>
      <c r="HQT917" s="337"/>
      <c r="HQU917" s="337"/>
      <c r="HQV917" s="337"/>
      <c r="HQW917" s="337"/>
      <c r="HQX917" s="337"/>
      <c r="HQY917" s="337"/>
      <c r="HQZ917" s="337"/>
      <c r="HRA917" s="337"/>
      <c r="HRB917" s="337"/>
      <c r="HRC917" s="337"/>
      <c r="HRD917" s="337"/>
      <c r="HRE917" s="337"/>
      <c r="HRF917" s="337"/>
      <c r="HRG917" s="337"/>
      <c r="HRH917" s="337"/>
      <c r="HRI917" s="337"/>
      <c r="HRJ917" s="337"/>
      <c r="HRK917" s="337"/>
      <c r="HRL917" s="337"/>
      <c r="HRM917" s="337"/>
      <c r="HRN917" s="337"/>
      <c r="HRO917" s="337"/>
      <c r="HRP917" s="337"/>
      <c r="HRQ917" s="337"/>
      <c r="HRR917" s="337"/>
      <c r="HRS917" s="337"/>
      <c r="HRT917" s="337"/>
      <c r="HRU917" s="337"/>
      <c r="HRV917" s="337"/>
      <c r="HRW917" s="337"/>
      <c r="HRX917" s="337"/>
      <c r="HRY917" s="337"/>
      <c r="HRZ917" s="337"/>
      <c r="HSA917" s="337"/>
      <c r="HSB917" s="337"/>
      <c r="HSC917" s="337"/>
      <c r="HSD917" s="337"/>
      <c r="HSE917" s="337"/>
      <c r="HSF917" s="337"/>
      <c r="HSG917" s="337"/>
      <c r="HSH917" s="337"/>
      <c r="HSI917" s="337"/>
      <c r="HSJ917" s="337"/>
      <c r="HSK917" s="337"/>
      <c r="HSL917" s="337"/>
      <c r="HSM917" s="337"/>
      <c r="HSN917" s="337"/>
      <c r="HSO917" s="337"/>
      <c r="HSP917" s="337"/>
      <c r="HSQ917" s="337"/>
      <c r="HSR917" s="337"/>
      <c r="HSS917" s="337"/>
      <c r="HST917" s="337"/>
      <c r="HSU917" s="337"/>
      <c r="HSV917" s="337"/>
      <c r="HSW917" s="337"/>
      <c r="HSX917" s="337"/>
      <c r="HSY917" s="337"/>
      <c r="HSZ917" s="337"/>
      <c r="HTA917" s="337"/>
      <c r="HTB917" s="337"/>
      <c r="HTC917" s="337"/>
      <c r="HTD917" s="337"/>
      <c r="HTE917" s="337"/>
      <c r="HTF917" s="337"/>
      <c r="HTG917" s="337"/>
      <c r="HTH917" s="337"/>
      <c r="HTI917" s="337"/>
      <c r="HTJ917" s="337"/>
      <c r="HTK917" s="337"/>
      <c r="HTL917" s="337"/>
      <c r="HTM917" s="337"/>
      <c r="HTN917" s="337"/>
      <c r="HTO917" s="337"/>
      <c r="HTP917" s="337"/>
      <c r="HTQ917" s="337"/>
      <c r="HTR917" s="337"/>
      <c r="HTS917" s="337"/>
      <c r="HTT917" s="337"/>
      <c r="HTU917" s="337"/>
      <c r="HTV917" s="337"/>
      <c r="HTW917" s="337"/>
      <c r="HTX917" s="337"/>
      <c r="HTY917" s="337"/>
      <c r="HTZ917" s="337"/>
      <c r="HUA917" s="337"/>
      <c r="HUB917" s="337"/>
      <c r="HUC917" s="337"/>
      <c r="HUD917" s="337"/>
      <c r="HUE917" s="337"/>
      <c r="HUF917" s="337"/>
      <c r="HUG917" s="337"/>
      <c r="HUH917" s="337"/>
      <c r="HUI917" s="337"/>
      <c r="HUJ917" s="337"/>
      <c r="HUK917" s="337"/>
      <c r="HUL917" s="337"/>
      <c r="HUM917" s="337"/>
      <c r="HUN917" s="337"/>
      <c r="HUO917" s="337"/>
      <c r="HUP917" s="337"/>
      <c r="HUQ917" s="337"/>
      <c r="HUR917" s="337"/>
      <c r="HUS917" s="337"/>
      <c r="HUT917" s="337"/>
      <c r="HUU917" s="337"/>
      <c r="HUV917" s="337"/>
      <c r="HUW917" s="337"/>
      <c r="HUX917" s="337"/>
      <c r="HUY917" s="337"/>
      <c r="HUZ917" s="337"/>
      <c r="HVA917" s="337"/>
      <c r="HVB917" s="337"/>
      <c r="HVC917" s="337"/>
      <c r="HVD917" s="337"/>
      <c r="HVE917" s="337"/>
      <c r="HVF917" s="337"/>
      <c r="HVG917" s="337"/>
      <c r="HVH917" s="337"/>
      <c r="HVI917" s="337"/>
      <c r="HVJ917" s="337"/>
      <c r="HVK917" s="337"/>
      <c r="HVL917" s="337"/>
      <c r="HVM917" s="337"/>
      <c r="HVN917" s="337"/>
      <c r="HVO917" s="337"/>
      <c r="HVP917" s="337"/>
      <c r="HVQ917" s="337"/>
      <c r="HVR917" s="337"/>
      <c r="HVS917" s="337"/>
      <c r="HVT917" s="337"/>
      <c r="HVU917" s="337"/>
      <c r="HVV917" s="337"/>
      <c r="HVW917" s="337"/>
      <c r="HVX917" s="337"/>
      <c r="HVY917" s="337"/>
      <c r="HVZ917" s="337"/>
      <c r="HWA917" s="337"/>
      <c r="HWB917" s="337"/>
      <c r="HWC917" s="337"/>
      <c r="HWD917" s="337"/>
      <c r="HWE917" s="337"/>
      <c r="HWF917" s="337"/>
      <c r="HWG917" s="337"/>
      <c r="HWH917" s="337"/>
      <c r="HWI917" s="337"/>
      <c r="HWJ917" s="337"/>
      <c r="HWK917" s="337"/>
      <c r="HWL917" s="337"/>
      <c r="HWM917" s="337"/>
      <c r="HWN917" s="337"/>
      <c r="HWO917" s="337"/>
      <c r="HWP917" s="337"/>
      <c r="HWQ917" s="337"/>
      <c r="HWR917" s="337"/>
      <c r="HWS917" s="337"/>
      <c r="HWT917" s="337"/>
      <c r="HWU917" s="337"/>
      <c r="HWV917" s="337"/>
      <c r="HWW917" s="337"/>
      <c r="HWX917" s="337"/>
      <c r="HWY917" s="337"/>
      <c r="HWZ917" s="337"/>
      <c r="HXA917" s="337"/>
      <c r="HXB917" s="337"/>
      <c r="HXC917" s="337"/>
      <c r="HXD917" s="337"/>
      <c r="HXE917" s="337"/>
      <c r="HXF917" s="337"/>
      <c r="HXG917" s="337"/>
      <c r="HXH917" s="337"/>
      <c r="HXI917" s="337"/>
      <c r="HXJ917" s="337"/>
      <c r="HXK917" s="337"/>
      <c r="HXL917" s="337"/>
      <c r="HXM917" s="337"/>
      <c r="HXN917" s="337"/>
      <c r="HXO917" s="337"/>
      <c r="HXP917" s="337"/>
      <c r="HXQ917" s="337"/>
      <c r="HXR917" s="337"/>
      <c r="HXS917" s="337"/>
      <c r="HXT917" s="337"/>
      <c r="HXU917" s="337"/>
      <c r="HXV917" s="337"/>
      <c r="HXW917" s="337"/>
      <c r="HXX917" s="337"/>
      <c r="HXY917" s="337"/>
      <c r="HXZ917" s="337"/>
      <c r="HYA917" s="337"/>
      <c r="HYB917" s="337"/>
      <c r="HYC917" s="337"/>
      <c r="HYD917" s="337"/>
      <c r="HYE917" s="337"/>
      <c r="HYF917" s="337"/>
      <c r="HYG917" s="337"/>
      <c r="HYH917" s="337"/>
      <c r="HYI917" s="337"/>
      <c r="HYJ917" s="337"/>
      <c r="HYK917" s="337"/>
      <c r="HYL917" s="337"/>
      <c r="HYM917" s="337"/>
      <c r="HYN917" s="337"/>
      <c r="HYO917" s="337"/>
      <c r="HYP917" s="337"/>
      <c r="HYQ917" s="337"/>
      <c r="HYR917" s="337"/>
      <c r="HYS917" s="337"/>
      <c r="HYT917" s="337"/>
      <c r="HYU917" s="337"/>
      <c r="HYV917" s="337"/>
      <c r="HYW917" s="337"/>
      <c r="HYX917" s="337"/>
      <c r="HYY917" s="337"/>
      <c r="HYZ917" s="337"/>
      <c r="HZA917" s="337"/>
      <c r="HZB917" s="337"/>
      <c r="HZC917" s="337"/>
      <c r="HZD917" s="337"/>
      <c r="HZE917" s="337"/>
      <c r="HZF917" s="337"/>
      <c r="HZG917" s="337"/>
      <c r="HZH917" s="337"/>
      <c r="HZI917" s="337"/>
      <c r="HZJ917" s="337"/>
      <c r="HZK917" s="337"/>
      <c r="HZL917" s="337"/>
      <c r="HZM917" s="337"/>
      <c r="HZN917" s="337"/>
      <c r="HZO917" s="337"/>
      <c r="HZP917" s="337"/>
      <c r="HZQ917" s="337"/>
      <c r="HZR917" s="337"/>
      <c r="HZS917" s="337"/>
      <c r="HZT917" s="337"/>
      <c r="HZU917" s="337"/>
      <c r="HZV917" s="337"/>
      <c r="HZW917" s="337"/>
      <c r="HZX917" s="337"/>
      <c r="HZY917" s="337"/>
      <c r="HZZ917" s="337"/>
      <c r="IAA917" s="337"/>
      <c r="IAB917" s="337"/>
      <c r="IAC917" s="337"/>
      <c r="IAD917" s="337"/>
      <c r="IAE917" s="337"/>
      <c r="IAF917" s="337"/>
      <c r="IAG917" s="337"/>
      <c r="IAH917" s="337"/>
      <c r="IAI917" s="337"/>
      <c r="IAJ917" s="337"/>
      <c r="IAK917" s="337"/>
      <c r="IAL917" s="337"/>
      <c r="IAM917" s="337"/>
      <c r="IAN917" s="337"/>
      <c r="IAO917" s="337"/>
      <c r="IAP917" s="337"/>
      <c r="IAQ917" s="337"/>
      <c r="IAR917" s="337"/>
      <c r="IAS917" s="337"/>
      <c r="IAT917" s="337"/>
      <c r="IAU917" s="337"/>
      <c r="IAV917" s="337"/>
      <c r="IAW917" s="337"/>
      <c r="IAX917" s="337"/>
      <c r="IAY917" s="337"/>
      <c r="IAZ917" s="337"/>
      <c r="IBA917" s="337"/>
      <c r="IBB917" s="337"/>
      <c r="IBC917" s="337"/>
      <c r="IBD917" s="337"/>
      <c r="IBE917" s="337"/>
      <c r="IBF917" s="337"/>
      <c r="IBG917" s="337"/>
      <c r="IBH917" s="337"/>
      <c r="IBI917" s="337"/>
      <c r="IBJ917" s="337"/>
      <c r="IBK917" s="337"/>
      <c r="IBL917" s="337"/>
      <c r="IBM917" s="337"/>
      <c r="IBN917" s="337"/>
      <c r="IBO917" s="337"/>
      <c r="IBP917" s="337"/>
      <c r="IBQ917" s="337"/>
      <c r="IBR917" s="337"/>
      <c r="IBS917" s="337"/>
      <c r="IBT917" s="337"/>
      <c r="IBU917" s="337"/>
      <c r="IBV917" s="337"/>
      <c r="IBW917" s="337"/>
      <c r="IBX917" s="337"/>
      <c r="IBY917" s="337"/>
      <c r="IBZ917" s="337"/>
      <c r="ICA917" s="337"/>
      <c r="ICB917" s="337"/>
      <c r="ICC917" s="337"/>
      <c r="ICD917" s="337"/>
      <c r="ICE917" s="337"/>
      <c r="ICF917" s="337"/>
      <c r="ICG917" s="337"/>
      <c r="ICH917" s="337"/>
      <c r="ICI917" s="337"/>
      <c r="ICJ917" s="337"/>
      <c r="ICK917" s="337"/>
      <c r="ICL917" s="337"/>
      <c r="ICM917" s="337"/>
      <c r="ICN917" s="337"/>
      <c r="ICO917" s="337"/>
      <c r="ICP917" s="337"/>
      <c r="ICQ917" s="337"/>
      <c r="ICR917" s="337"/>
      <c r="ICS917" s="337"/>
      <c r="ICT917" s="337"/>
      <c r="ICU917" s="337"/>
      <c r="ICV917" s="337"/>
      <c r="ICW917" s="337"/>
      <c r="ICX917" s="337"/>
      <c r="ICY917" s="337"/>
      <c r="ICZ917" s="337"/>
      <c r="IDA917" s="337"/>
      <c r="IDB917" s="337"/>
      <c r="IDC917" s="337"/>
      <c r="IDD917" s="337"/>
      <c r="IDE917" s="337"/>
      <c r="IDF917" s="337"/>
      <c r="IDG917" s="337"/>
      <c r="IDH917" s="337"/>
      <c r="IDI917" s="337"/>
      <c r="IDJ917" s="337"/>
      <c r="IDK917" s="337"/>
      <c r="IDL917" s="337"/>
      <c r="IDM917" s="337"/>
      <c r="IDN917" s="337"/>
      <c r="IDO917" s="337"/>
      <c r="IDP917" s="337"/>
      <c r="IDQ917" s="337"/>
      <c r="IDR917" s="337"/>
      <c r="IDS917" s="337"/>
      <c r="IDT917" s="337"/>
      <c r="IDU917" s="337"/>
      <c r="IDV917" s="337"/>
      <c r="IDW917" s="337"/>
      <c r="IDX917" s="337"/>
      <c r="IDY917" s="337"/>
      <c r="IDZ917" s="337"/>
      <c r="IEA917" s="337"/>
      <c r="IEB917" s="337"/>
      <c r="IEC917" s="337"/>
      <c r="IED917" s="337"/>
      <c r="IEE917" s="337"/>
      <c r="IEF917" s="337"/>
      <c r="IEG917" s="337"/>
      <c r="IEH917" s="337"/>
      <c r="IEI917" s="337"/>
      <c r="IEJ917" s="337"/>
      <c r="IEK917" s="337"/>
      <c r="IEL917" s="337"/>
      <c r="IEM917" s="337"/>
      <c r="IEN917" s="337"/>
      <c r="IEO917" s="337"/>
      <c r="IEP917" s="337"/>
      <c r="IEQ917" s="337"/>
      <c r="IER917" s="337"/>
      <c r="IES917" s="337"/>
      <c r="IET917" s="337"/>
      <c r="IEU917" s="337"/>
      <c r="IEV917" s="337"/>
      <c r="IEW917" s="337"/>
      <c r="IEX917" s="337"/>
      <c r="IEY917" s="337"/>
      <c r="IEZ917" s="337"/>
      <c r="IFA917" s="337"/>
      <c r="IFB917" s="337"/>
      <c r="IFC917" s="337"/>
      <c r="IFD917" s="337"/>
      <c r="IFE917" s="337"/>
      <c r="IFF917" s="337"/>
      <c r="IFG917" s="337"/>
      <c r="IFH917" s="337"/>
      <c r="IFI917" s="337"/>
      <c r="IFJ917" s="337"/>
      <c r="IFK917" s="337"/>
      <c r="IFL917" s="337"/>
      <c r="IFM917" s="337"/>
      <c r="IFN917" s="337"/>
      <c r="IFO917" s="337"/>
      <c r="IFP917" s="337"/>
      <c r="IFQ917" s="337"/>
      <c r="IFR917" s="337"/>
      <c r="IFS917" s="337"/>
      <c r="IFT917" s="337"/>
      <c r="IFU917" s="337"/>
      <c r="IFV917" s="337"/>
      <c r="IFW917" s="337"/>
      <c r="IFX917" s="337"/>
      <c r="IFY917" s="337"/>
      <c r="IFZ917" s="337"/>
      <c r="IGA917" s="337"/>
      <c r="IGB917" s="337"/>
      <c r="IGC917" s="337"/>
      <c r="IGD917" s="337"/>
      <c r="IGE917" s="337"/>
      <c r="IGF917" s="337"/>
      <c r="IGG917" s="337"/>
      <c r="IGH917" s="337"/>
      <c r="IGI917" s="337"/>
      <c r="IGJ917" s="337"/>
      <c r="IGK917" s="337"/>
      <c r="IGL917" s="337"/>
      <c r="IGM917" s="337"/>
      <c r="IGN917" s="337"/>
      <c r="IGO917" s="337"/>
      <c r="IGP917" s="337"/>
      <c r="IGQ917" s="337"/>
      <c r="IGR917" s="337"/>
      <c r="IGS917" s="337"/>
      <c r="IGT917" s="337"/>
      <c r="IGU917" s="337"/>
      <c r="IGV917" s="337"/>
      <c r="IGW917" s="337"/>
      <c r="IGX917" s="337"/>
      <c r="IGY917" s="337"/>
      <c r="IGZ917" s="337"/>
      <c r="IHA917" s="337"/>
      <c r="IHB917" s="337"/>
      <c r="IHC917" s="337"/>
      <c r="IHD917" s="337"/>
      <c r="IHE917" s="337"/>
      <c r="IHF917" s="337"/>
      <c r="IHG917" s="337"/>
      <c r="IHH917" s="337"/>
      <c r="IHI917" s="337"/>
      <c r="IHJ917" s="337"/>
      <c r="IHK917" s="337"/>
      <c r="IHL917" s="337"/>
      <c r="IHM917" s="337"/>
      <c r="IHN917" s="337"/>
      <c r="IHO917" s="337"/>
      <c r="IHP917" s="337"/>
      <c r="IHQ917" s="337"/>
      <c r="IHR917" s="337"/>
      <c r="IHS917" s="337"/>
      <c r="IHT917" s="337"/>
      <c r="IHU917" s="337"/>
      <c r="IHV917" s="337"/>
      <c r="IHW917" s="337"/>
      <c r="IHX917" s="337"/>
      <c r="IHY917" s="337"/>
      <c r="IHZ917" s="337"/>
      <c r="IIA917" s="337"/>
      <c r="IIB917" s="337"/>
      <c r="IIC917" s="337"/>
      <c r="IID917" s="337"/>
      <c r="IIE917" s="337"/>
      <c r="IIF917" s="337"/>
      <c r="IIG917" s="337"/>
      <c r="IIH917" s="337"/>
      <c r="III917" s="337"/>
      <c r="IIJ917" s="337"/>
      <c r="IIK917" s="337"/>
      <c r="IIL917" s="337"/>
      <c r="IIM917" s="337"/>
      <c r="IIN917" s="337"/>
      <c r="IIO917" s="337"/>
      <c r="IIP917" s="337"/>
      <c r="IIQ917" s="337"/>
      <c r="IIR917" s="337"/>
      <c r="IIS917" s="337"/>
      <c r="IIT917" s="337"/>
      <c r="IIU917" s="337"/>
      <c r="IIV917" s="337"/>
      <c r="IIW917" s="337"/>
      <c r="IIX917" s="337"/>
      <c r="IIY917" s="337"/>
      <c r="IIZ917" s="337"/>
      <c r="IJA917" s="337"/>
      <c r="IJB917" s="337"/>
      <c r="IJC917" s="337"/>
      <c r="IJD917" s="337"/>
      <c r="IJE917" s="337"/>
      <c r="IJF917" s="337"/>
      <c r="IJG917" s="337"/>
      <c r="IJH917" s="337"/>
      <c r="IJI917" s="337"/>
      <c r="IJJ917" s="337"/>
      <c r="IJK917" s="337"/>
      <c r="IJL917" s="337"/>
      <c r="IJM917" s="337"/>
      <c r="IJN917" s="337"/>
      <c r="IJO917" s="337"/>
      <c r="IJP917" s="337"/>
      <c r="IJQ917" s="337"/>
      <c r="IJR917" s="337"/>
      <c r="IJS917" s="337"/>
      <c r="IJT917" s="337"/>
      <c r="IJU917" s="337"/>
      <c r="IJV917" s="337"/>
      <c r="IJW917" s="337"/>
      <c r="IJX917" s="337"/>
      <c r="IJY917" s="337"/>
      <c r="IJZ917" s="337"/>
      <c r="IKA917" s="337"/>
      <c r="IKB917" s="337"/>
      <c r="IKC917" s="337"/>
      <c r="IKD917" s="337"/>
      <c r="IKE917" s="337"/>
      <c r="IKF917" s="337"/>
      <c r="IKG917" s="337"/>
      <c r="IKH917" s="337"/>
      <c r="IKI917" s="337"/>
      <c r="IKJ917" s="337"/>
      <c r="IKK917" s="337"/>
      <c r="IKL917" s="337"/>
      <c r="IKM917" s="337"/>
      <c r="IKN917" s="337"/>
      <c r="IKO917" s="337"/>
      <c r="IKP917" s="337"/>
      <c r="IKQ917" s="337"/>
      <c r="IKR917" s="337"/>
      <c r="IKS917" s="337"/>
      <c r="IKT917" s="337"/>
      <c r="IKU917" s="337"/>
      <c r="IKV917" s="337"/>
      <c r="IKW917" s="337"/>
      <c r="IKX917" s="337"/>
      <c r="IKY917" s="337"/>
      <c r="IKZ917" s="337"/>
      <c r="ILA917" s="337"/>
      <c r="ILB917" s="337"/>
      <c r="ILC917" s="337"/>
      <c r="ILD917" s="337"/>
      <c r="ILE917" s="337"/>
      <c r="ILF917" s="337"/>
      <c r="ILG917" s="337"/>
      <c r="ILH917" s="337"/>
      <c r="ILI917" s="337"/>
      <c r="ILJ917" s="337"/>
      <c r="ILK917" s="337"/>
      <c r="ILL917" s="337"/>
      <c r="ILM917" s="337"/>
      <c r="ILN917" s="337"/>
      <c r="ILO917" s="337"/>
      <c r="ILP917" s="337"/>
      <c r="ILQ917" s="337"/>
      <c r="ILR917" s="337"/>
      <c r="ILS917" s="337"/>
      <c r="ILT917" s="337"/>
      <c r="ILU917" s="337"/>
      <c r="ILV917" s="337"/>
      <c r="ILW917" s="337"/>
      <c r="ILX917" s="337"/>
      <c r="ILY917" s="337"/>
      <c r="ILZ917" s="337"/>
      <c r="IMA917" s="337"/>
      <c r="IMB917" s="337"/>
      <c r="IMC917" s="337"/>
      <c r="IMD917" s="337"/>
      <c r="IME917" s="337"/>
      <c r="IMF917" s="337"/>
      <c r="IMG917" s="337"/>
      <c r="IMH917" s="337"/>
      <c r="IMI917" s="337"/>
      <c r="IMJ917" s="337"/>
      <c r="IMK917" s="337"/>
      <c r="IML917" s="337"/>
      <c r="IMM917" s="337"/>
      <c r="IMN917" s="337"/>
      <c r="IMO917" s="337"/>
      <c r="IMP917" s="337"/>
      <c r="IMQ917" s="337"/>
      <c r="IMR917" s="337"/>
      <c r="IMS917" s="337"/>
      <c r="IMT917" s="337"/>
      <c r="IMU917" s="337"/>
      <c r="IMV917" s="337"/>
      <c r="IMW917" s="337"/>
      <c r="IMX917" s="337"/>
      <c r="IMY917" s="337"/>
      <c r="IMZ917" s="337"/>
      <c r="INA917" s="337"/>
      <c r="INB917" s="337"/>
      <c r="INC917" s="337"/>
      <c r="IND917" s="337"/>
      <c r="INE917" s="337"/>
      <c r="INF917" s="337"/>
      <c r="ING917" s="337"/>
      <c r="INH917" s="337"/>
      <c r="INI917" s="337"/>
      <c r="INJ917" s="337"/>
      <c r="INK917" s="337"/>
      <c r="INL917" s="337"/>
      <c r="INM917" s="337"/>
      <c r="INN917" s="337"/>
      <c r="INO917" s="337"/>
      <c r="INP917" s="337"/>
      <c r="INQ917" s="337"/>
      <c r="INR917" s="337"/>
      <c r="INS917" s="337"/>
      <c r="INT917" s="337"/>
      <c r="INU917" s="337"/>
      <c r="INV917" s="337"/>
      <c r="INW917" s="337"/>
      <c r="INX917" s="337"/>
      <c r="INY917" s="337"/>
      <c r="INZ917" s="337"/>
      <c r="IOA917" s="337"/>
      <c r="IOB917" s="337"/>
      <c r="IOC917" s="337"/>
      <c r="IOD917" s="337"/>
      <c r="IOE917" s="337"/>
      <c r="IOF917" s="337"/>
      <c r="IOG917" s="337"/>
      <c r="IOH917" s="337"/>
      <c r="IOI917" s="337"/>
      <c r="IOJ917" s="337"/>
      <c r="IOK917" s="337"/>
      <c r="IOL917" s="337"/>
      <c r="IOM917" s="337"/>
      <c r="ION917" s="337"/>
      <c r="IOO917" s="337"/>
      <c r="IOP917" s="337"/>
      <c r="IOQ917" s="337"/>
      <c r="IOR917" s="337"/>
      <c r="IOS917" s="337"/>
      <c r="IOT917" s="337"/>
      <c r="IOU917" s="337"/>
      <c r="IOV917" s="337"/>
      <c r="IOW917" s="337"/>
      <c r="IOX917" s="337"/>
      <c r="IOY917" s="337"/>
      <c r="IOZ917" s="337"/>
      <c r="IPA917" s="337"/>
      <c r="IPB917" s="337"/>
      <c r="IPC917" s="337"/>
      <c r="IPD917" s="337"/>
      <c r="IPE917" s="337"/>
      <c r="IPF917" s="337"/>
      <c r="IPG917" s="337"/>
      <c r="IPH917" s="337"/>
      <c r="IPI917" s="337"/>
      <c r="IPJ917" s="337"/>
      <c r="IPK917" s="337"/>
      <c r="IPL917" s="337"/>
      <c r="IPM917" s="337"/>
      <c r="IPN917" s="337"/>
      <c r="IPO917" s="337"/>
      <c r="IPP917" s="337"/>
      <c r="IPQ917" s="337"/>
      <c r="IPR917" s="337"/>
      <c r="IPS917" s="337"/>
      <c r="IPT917" s="337"/>
      <c r="IPU917" s="337"/>
      <c r="IPV917" s="337"/>
      <c r="IPW917" s="337"/>
      <c r="IPX917" s="337"/>
      <c r="IPY917" s="337"/>
      <c r="IPZ917" s="337"/>
      <c r="IQA917" s="337"/>
      <c r="IQB917" s="337"/>
      <c r="IQC917" s="337"/>
      <c r="IQD917" s="337"/>
      <c r="IQE917" s="337"/>
      <c r="IQF917" s="337"/>
      <c r="IQG917" s="337"/>
      <c r="IQH917" s="337"/>
      <c r="IQI917" s="337"/>
      <c r="IQJ917" s="337"/>
      <c r="IQK917" s="337"/>
      <c r="IQL917" s="337"/>
      <c r="IQM917" s="337"/>
      <c r="IQN917" s="337"/>
      <c r="IQO917" s="337"/>
      <c r="IQP917" s="337"/>
      <c r="IQQ917" s="337"/>
      <c r="IQR917" s="337"/>
      <c r="IQS917" s="337"/>
      <c r="IQT917" s="337"/>
      <c r="IQU917" s="337"/>
      <c r="IQV917" s="337"/>
      <c r="IQW917" s="337"/>
      <c r="IQX917" s="337"/>
      <c r="IQY917" s="337"/>
      <c r="IQZ917" s="337"/>
      <c r="IRA917" s="337"/>
      <c r="IRB917" s="337"/>
      <c r="IRC917" s="337"/>
      <c r="IRD917" s="337"/>
      <c r="IRE917" s="337"/>
      <c r="IRF917" s="337"/>
      <c r="IRG917" s="337"/>
      <c r="IRH917" s="337"/>
      <c r="IRI917" s="337"/>
      <c r="IRJ917" s="337"/>
      <c r="IRK917" s="337"/>
      <c r="IRL917" s="337"/>
      <c r="IRM917" s="337"/>
      <c r="IRN917" s="337"/>
      <c r="IRO917" s="337"/>
      <c r="IRP917" s="337"/>
      <c r="IRQ917" s="337"/>
      <c r="IRR917" s="337"/>
      <c r="IRS917" s="337"/>
      <c r="IRT917" s="337"/>
      <c r="IRU917" s="337"/>
      <c r="IRV917" s="337"/>
      <c r="IRW917" s="337"/>
      <c r="IRX917" s="337"/>
      <c r="IRY917" s="337"/>
      <c r="IRZ917" s="337"/>
      <c r="ISA917" s="337"/>
      <c r="ISB917" s="337"/>
      <c r="ISC917" s="337"/>
      <c r="ISD917" s="337"/>
      <c r="ISE917" s="337"/>
      <c r="ISF917" s="337"/>
      <c r="ISG917" s="337"/>
      <c r="ISH917" s="337"/>
      <c r="ISI917" s="337"/>
      <c r="ISJ917" s="337"/>
      <c r="ISK917" s="337"/>
      <c r="ISL917" s="337"/>
      <c r="ISM917" s="337"/>
      <c r="ISN917" s="337"/>
      <c r="ISO917" s="337"/>
      <c r="ISP917" s="337"/>
      <c r="ISQ917" s="337"/>
      <c r="ISR917" s="337"/>
      <c r="ISS917" s="337"/>
      <c r="IST917" s="337"/>
      <c r="ISU917" s="337"/>
      <c r="ISV917" s="337"/>
      <c r="ISW917" s="337"/>
      <c r="ISX917" s="337"/>
      <c r="ISY917" s="337"/>
      <c r="ISZ917" s="337"/>
      <c r="ITA917" s="337"/>
      <c r="ITB917" s="337"/>
      <c r="ITC917" s="337"/>
      <c r="ITD917" s="337"/>
      <c r="ITE917" s="337"/>
      <c r="ITF917" s="337"/>
      <c r="ITG917" s="337"/>
      <c r="ITH917" s="337"/>
      <c r="ITI917" s="337"/>
      <c r="ITJ917" s="337"/>
      <c r="ITK917" s="337"/>
      <c r="ITL917" s="337"/>
      <c r="ITM917" s="337"/>
      <c r="ITN917" s="337"/>
      <c r="ITO917" s="337"/>
      <c r="ITP917" s="337"/>
      <c r="ITQ917" s="337"/>
      <c r="ITR917" s="337"/>
      <c r="ITS917" s="337"/>
      <c r="ITT917" s="337"/>
      <c r="ITU917" s="337"/>
      <c r="ITV917" s="337"/>
      <c r="ITW917" s="337"/>
      <c r="ITX917" s="337"/>
      <c r="ITY917" s="337"/>
      <c r="ITZ917" s="337"/>
      <c r="IUA917" s="337"/>
      <c r="IUB917" s="337"/>
      <c r="IUC917" s="337"/>
      <c r="IUD917" s="337"/>
      <c r="IUE917" s="337"/>
      <c r="IUF917" s="337"/>
      <c r="IUG917" s="337"/>
      <c r="IUH917" s="337"/>
      <c r="IUI917" s="337"/>
      <c r="IUJ917" s="337"/>
      <c r="IUK917" s="337"/>
      <c r="IUL917" s="337"/>
      <c r="IUM917" s="337"/>
      <c r="IUN917" s="337"/>
      <c r="IUO917" s="337"/>
      <c r="IUP917" s="337"/>
      <c r="IUQ917" s="337"/>
      <c r="IUR917" s="337"/>
      <c r="IUS917" s="337"/>
      <c r="IUT917" s="337"/>
      <c r="IUU917" s="337"/>
      <c r="IUV917" s="337"/>
      <c r="IUW917" s="337"/>
      <c r="IUX917" s="337"/>
      <c r="IUY917" s="337"/>
      <c r="IUZ917" s="337"/>
      <c r="IVA917" s="337"/>
      <c r="IVB917" s="337"/>
      <c r="IVC917" s="337"/>
      <c r="IVD917" s="337"/>
      <c r="IVE917" s="337"/>
      <c r="IVF917" s="337"/>
      <c r="IVG917" s="337"/>
      <c r="IVH917" s="337"/>
      <c r="IVI917" s="337"/>
      <c r="IVJ917" s="337"/>
      <c r="IVK917" s="337"/>
      <c r="IVL917" s="337"/>
      <c r="IVM917" s="337"/>
      <c r="IVN917" s="337"/>
      <c r="IVO917" s="337"/>
      <c r="IVP917" s="337"/>
      <c r="IVQ917" s="337"/>
      <c r="IVR917" s="337"/>
      <c r="IVS917" s="337"/>
      <c r="IVT917" s="337"/>
      <c r="IVU917" s="337"/>
      <c r="IVV917" s="337"/>
      <c r="IVW917" s="337"/>
      <c r="IVX917" s="337"/>
      <c r="IVY917" s="337"/>
      <c r="IVZ917" s="337"/>
      <c r="IWA917" s="337"/>
      <c r="IWB917" s="337"/>
      <c r="IWC917" s="337"/>
      <c r="IWD917" s="337"/>
      <c r="IWE917" s="337"/>
      <c r="IWF917" s="337"/>
      <c r="IWG917" s="337"/>
      <c r="IWH917" s="337"/>
      <c r="IWI917" s="337"/>
      <c r="IWJ917" s="337"/>
      <c r="IWK917" s="337"/>
      <c r="IWL917" s="337"/>
      <c r="IWM917" s="337"/>
      <c r="IWN917" s="337"/>
      <c r="IWO917" s="337"/>
      <c r="IWP917" s="337"/>
      <c r="IWQ917" s="337"/>
      <c r="IWR917" s="337"/>
      <c r="IWS917" s="337"/>
      <c r="IWT917" s="337"/>
      <c r="IWU917" s="337"/>
      <c r="IWV917" s="337"/>
      <c r="IWW917" s="337"/>
      <c r="IWX917" s="337"/>
      <c r="IWY917" s="337"/>
      <c r="IWZ917" s="337"/>
      <c r="IXA917" s="337"/>
      <c r="IXB917" s="337"/>
      <c r="IXC917" s="337"/>
      <c r="IXD917" s="337"/>
      <c r="IXE917" s="337"/>
      <c r="IXF917" s="337"/>
      <c r="IXG917" s="337"/>
      <c r="IXH917" s="337"/>
      <c r="IXI917" s="337"/>
      <c r="IXJ917" s="337"/>
      <c r="IXK917" s="337"/>
      <c r="IXL917" s="337"/>
      <c r="IXM917" s="337"/>
      <c r="IXN917" s="337"/>
      <c r="IXO917" s="337"/>
      <c r="IXP917" s="337"/>
      <c r="IXQ917" s="337"/>
      <c r="IXR917" s="337"/>
      <c r="IXS917" s="337"/>
      <c r="IXT917" s="337"/>
      <c r="IXU917" s="337"/>
      <c r="IXV917" s="337"/>
      <c r="IXW917" s="337"/>
      <c r="IXX917" s="337"/>
      <c r="IXY917" s="337"/>
      <c r="IXZ917" s="337"/>
      <c r="IYA917" s="337"/>
      <c r="IYB917" s="337"/>
      <c r="IYC917" s="337"/>
      <c r="IYD917" s="337"/>
      <c r="IYE917" s="337"/>
      <c r="IYF917" s="337"/>
      <c r="IYG917" s="337"/>
      <c r="IYH917" s="337"/>
      <c r="IYI917" s="337"/>
      <c r="IYJ917" s="337"/>
      <c r="IYK917" s="337"/>
      <c r="IYL917" s="337"/>
      <c r="IYM917" s="337"/>
      <c r="IYN917" s="337"/>
      <c r="IYO917" s="337"/>
      <c r="IYP917" s="337"/>
      <c r="IYQ917" s="337"/>
      <c r="IYR917" s="337"/>
      <c r="IYS917" s="337"/>
      <c r="IYT917" s="337"/>
      <c r="IYU917" s="337"/>
      <c r="IYV917" s="337"/>
      <c r="IYW917" s="337"/>
      <c r="IYX917" s="337"/>
      <c r="IYY917" s="337"/>
      <c r="IYZ917" s="337"/>
      <c r="IZA917" s="337"/>
      <c r="IZB917" s="337"/>
      <c r="IZC917" s="337"/>
      <c r="IZD917" s="337"/>
      <c r="IZE917" s="337"/>
      <c r="IZF917" s="337"/>
      <c r="IZG917" s="337"/>
      <c r="IZH917" s="337"/>
      <c r="IZI917" s="337"/>
      <c r="IZJ917" s="337"/>
      <c r="IZK917" s="337"/>
      <c r="IZL917" s="337"/>
      <c r="IZM917" s="337"/>
      <c r="IZN917" s="337"/>
      <c r="IZO917" s="337"/>
      <c r="IZP917" s="337"/>
      <c r="IZQ917" s="337"/>
      <c r="IZR917" s="337"/>
      <c r="IZS917" s="337"/>
      <c r="IZT917" s="337"/>
      <c r="IZU917" s="337"/>
      <c r="IZV917" s="337"/>
      <c r="IZW917" s="337"/>
      <c r="IZX917" s="337"/>
      <c r="IZY917" s="337"/>
      <c r="IZZ917" s="337"/>
      <c r="JAA917" s="337"/>
      <c r="JAB917" s="337"/>
      <c r="JAC917" s="337"/>
      <c r="JAD917" s="337"/>
      <c r="JAE917" s="337"/>
      <c r="JAF917" s="337"/>
      <c r="JAG917" s="337"/>
      <c r="JAH917" s="337"/>
      <c r="JAI917" s="337"/>
      <c r="JAJ917" s="337"/>
      <c r="JAK917" s="337"/>
      <c r="JAL917" s="337"/>
      <c r="JAM917" s="337"/>
      <c r="JAN917" s="337"/>
      <c r="JAO917" s="337"/>
      <c r="JAP917" s="337"/>
      <c r="JAQ917" s="337"/>
      <c r="JAR917" s="337"/>
      <c r="JAS917" s="337"/>
      <c r="JAT917" s="337"/>
      <c r="JAU917" s="337"/>
      <c r="JAV917" s="337"/>
      <c r="JAW917" s="337"/>
      <c r="JAX917" s="337"/>
      <c r="JAY917" s="337"/>
      <c r="JAZ917" s="337"/>
      <c r="JBA917" s="337"/>
      <c r="JBB917" s="337"/>
      <c r="JBC917" s="337"/>
      <c r="JBD917" s="337"/>
      <c r="JBE917" s="337"/>
      <c r="JBF917" s="337"/>
      <c r="JBG917" s="337"/>
      <c r="JBH917" s="337"/>
      <c r="JBI917" s="337"/>
      <c r="JBJ917" s="337"/>
      <c r="JBK917" s="337"/>
      <c r="JBL917" s="337"/>
      <c r="JBM917" s="337"/>
      <c r="JBN917" s="337"/>
      <c r="JBO917" s="337"/>
      <c r="JBP917" s="337"/>
      <c r="JBQ917" s="337"/>
      <c r="JBR917" s="337"/>
      <c r="JBS917" s="337"/>
      <c r="JBT917" s="337"/>
      <c r="JBU917" s="337"/>
      <c r="JBV917" s="337"/>
      <c r="JBW917" s="337"/>
      <c r="JBX917" s="337"/>
      <c r="JBY917" s="337"/>
      <c r="JBZ917" s="337"/>
      <c r="JCA917" s="337"/>
      <c r="JCB917" s="337"/>
      <c r="JCC917" s="337"/>
      <c r="JCD917" s="337"/>
      <c r="JCE917" s="337"/>
      <c r="JCF917" s="337"/>
      <c r="JCG917" s="337"/>
      <c r="JCH917" s="337"/>
      <c r="JCI917" s="337"/>
      <c r="JCJ917" s="337"/>
      <c r="JCK917" s="337"/>
      <c r="JCL917" s="337"/>
      <c r="JCM917" s="337"/>
      <c r="JCN917" s="337"/>
      <c r="JCO917" s="337"/>
      <c r="JCP917" s="337"/>
      <c r="JCQ917" s="337"/>
      <c r="JCR917" s="337"/>
      <c r="JCS917" s="337"/>
      <c r="JCT917" s="337"/>
      <c r="JCU917" s="337"/>
      <c r="JCV917" s="337"/>
      <c r="JCW917" s="337"/>
      <c r="JCX917" s="337"/>
      <c r="JCY917" s="337"/>
      <c r="JCZ917" s="337"/>
      <c r="JDA917" s="337"/>
      <c r="JDB917" s="337"/>
      <c r="JDC917" s="337"/>
      <c r="JDD917" s="337"/>
      <c r="JDE917" s="337"/>
      <c r="JDF917" s="337"/>
      <c r="JDG917" s="337"/>
      <c r="JDH917" s="337"/>
      <c r="JDI917" s="337"/>
      <c r="JDJ917" s="337"/>
      <c r="JDK917" s="337"/>
      <c r="JDL917" s="337"/>
      <c r="JDM917" s="337"/>
      <c r="JDN917" s="337"/>
      <c r="JDO917" s="337"/>
      <c r="JDP917" s="337"/>
      <c r="JDQ917" s="337"/>
      <c r="JDR917" s="337"/>
      <c r="JDS917" s="337"/>
      <c r="JDT917" s="337"/>
      <c r="JDU917" s="337"/>
      <c r="JDV917" s="337"/>
      <c r="JDW917" s="337"/>
      <c r="JDX917" s="337"/>
      <c r="JDY917" s="337"/>
      <c r="JDZ917" s="337"/>
      <c r="JEA917" s="337"/>
      <c r="JEB917" s="337"/>
      <c r="JEC917" s="337"/>
      <c r="JED917" s="337"/>
      <c r="JEE917" s="337"/>
      <c r="JEF917" s="337"/>
      <c r="JEG917" s="337"/>
      <c r="JEH917" s="337"/>
      <c r="JEI917" s="337"/>
      <c r="JEJ917" s="337"/>
      <c r="JEK917" s="337"/>
      <c r="JEL917" s="337"/>
      <c r="JEM917" s="337"/>
      <c r="JEN917" s="337"/>
      <c r="JEO917" s="337"/>
      <c r="JEP917" s="337"/>
      <c r="JEQ917" s="337"/>
      <c r="JER917" s="337"/>
      <c r="JES917" s="337"/>
      <c r="JET917" s="337"/>
      <c r="JEU917" s="337"/>
      <c r="JEV917" s="337"/>
      <c r="JEW917" s="337"/>
      <c r="JEX917" s="337"/>
      <c r="JEY917" s="337"/>
      <c r="JEZ917" s="337"/>
      <c r="JFA917" s="337"/>
      <c r="JFB917" s="337"/>
      <c r="JFC917" s="337"/>
      <c r="JFD917" s="337"/>
      <c r="JFE917" s="337"/>
      <c r="JFF917" s="337"/>
      <c r="JFG917" s="337"/>
      <c r="JFH917" s="337"/>
      <c r="JFI917" s="337"/>
      <c r="JFJ917" s="337"/>
      <c r="JFK917" s="337"/>
      <c r="JFL917" s="337"/>
      <c r="JFM917" s="337"/>
      <c r="JFN917" s="337"/>
      <c r="JFO917" s="337"/>
      <c r="JFP917" s="337"/>
      <c r="JFQ917" s="337"/>
      <c r="JFR917" s="337"/>
      <c r="JFS917" s="337"/>
      <c r="JFT917" s="337"/>
      <c r="JFU917" s="337"/>
      <c r="JFV917" s="337"/>
      <c r="JFW917" s="337"/>
      <c r="JFX917" s="337"/>
      <c r="JFY917" s="337"/>
      <c r="JFZ917" s="337"/>
      <c r="JGA917" s="337"/>
      <c r="JGB917" s="337"/>
      <c r="JGC917" s="337"/>
      <c r="JGD917" s="337"/>
      <c r="JGE917" s="337"/>
      <c r="JGF917" s="337"/>
      <c r="JGG917" s="337"/>
      <c r="JGH917" s="337"/>
      <c r="JGI917" s="337"/>
      <c r="JGJ917" s="337"/>
      <c r="JGK917" s="337"/>
      <c r="JGL917" s="337"/>
      <c r="JGM917" s="337"/>
      <c r="JGN917" s="337"/>
      <c r="JGO917" s="337"/>
      <c r="JGP917" s="337"/>
      <c r="JGQ917" s="337"/>
      <c r="JGR917" s="337"/>
      <c r="JGS917" s="337"/>
      <c r="JGT917" s="337"/>
      <c r="JGU917" s="337"/>
      <c r="JGV917" s="337"/>
      <c r="JGW917" s="337"/>
      <c r="JGX917" s="337"/>
      <c r="JGY917" s="337"/>
      <c r="JGZ917" s="337"/>
      <c r="JHA917" s="337"/>
      <c r="JHB917" s="337"/>
      <c r="JHC917" s="337"/>
      <c r="JHD917" s="337"/>
      <c r="JHE917" s="337"/>
      <c r="JHF917" s="337"/>
      <c r="JHG917" s="337"/>
      <c r="JHH917" s="337"/>
      <c r="JHI917" s="337"/>
      <c r="JHJ917" s="337"/>
      <c r="JHK917" s="337"/>
      <c r="JHL917" s="337"/>
      <c r="JHM917" s="337"/>
      <c r="JHN917" s="337"/>
      <c r="JHO917" s="337"/>
      <c r="JHP917" s="337"/>
      <c r="JHQ917" s="337"/>
      <c r="JHR917" s="337"/>
      <c r="JHS917" s="337"/>
      <c r="JHT917" s="337"/>
      <c r="JHU917" s="337"/>
      <c r="JHV917" s="337"/>
      <c r="JHW917" s="337"/>
      <c r="JHX917" s="337"/>
      <c r="JHY917" s="337"/>
      <c r="JHZ917" s="337"/>
      <c r="JIA917" s="337"/>
      <c r="JIB917" s="337"/>
      <c r="JIC917" s="337"/>
      <c r="JID917" s="337"/>
      <c r="JIE917" s="337"/>
      <c r="JIF917" s="337"/>
      <c r="JIG917" s="337"/>
      <c r="JIH917" s="337"/>
      <c r="JII917" s="337"/>
      <c r="JIJ917" s="337"/>
      <c r="JIK917" s="337"/>
      <c r="JIL917" s="337"/>
      <c r="JIM917" s="337"/>
      <c r="JIN917" s="337"/>
      <c r="JIO917" s="337"/>
      <c r="JIP917" s="337"/>
      <c r="JIQ917" s="337"/>
      <c r="JIR917" s="337"/>
      <c r="JIS917" s="337"/>
      <c r="JIT917" s="337"/>
      <c r="JIU917" s="337"/>
      <c r="JIV917" s="337"/>
      <c r="JIW917" s="337"/>
      <c r="JIX917" s="337"/>
      <c r="JIY917" s="337"/>
      <c r="JIZ917" s="337"/>
      <c r="JJA917" s="337"/>
      <c r="JJB917" s="337"/>
      <c r="JJC917" s="337"/>
      <c r="JJD917" s="337"/>
      <c r="JJE917" s="337"/>
      <c r="JJF917" s="337"/>
      <c r="JJG917" s="337"/>
      <c r="JJH917" s="337"/>
      <c r="JJI917" s="337"/>
      <c r="JJJ917" s="337"/>
      <c r="JJK917" s="337"/>
      <c r="JJL917" s="337"/>
      <c r="JJM917" s="337"/>
      <c r="JJN917" s="337"/>
      <c r="JJO917" s="337"/>
      <c r="JJP917" s="337"/>
      <c r="JJQ917" s="337"/>
      <c r="JJR917" s="337"/>
      <c r="JJS917" s="337"/>
      <c r="JJT917" s="337"/>
      <c r="JJU917" s="337"/>
      <c r="JJV917" s="337"/>
      <c r="JJW917" s="337"/>
      <c r="JJX917" s="337"/>
      <c r="JJY917" s="337"/>
      <c r="JJZ917" s="337"/>
      <c r="JKA917" s="337"/>
      <c r="JKB917" s="337"/>
      <c r="JKC917" s="337"/>
      <c r="JKD917" s="337"/>
      <c r="JKE917" s="337"/>
      <c r="JKF917" s="337"/>
      <c r="JKG917" s="337"/>
      <c r="JKH917" s="337"/>
      <c r="JKI917" s="337"/>
      <c r="JKJ917" s="337"/>
      <c r="JKK917" s="337"/>
      <c r="JKL917" s="337"/>
      <c r="JKM917" s="337"/>
      <c r="JKN917" s="337"/>
      <c r="JKO917" s="337"/>
      <c r="JKP917" s="337"/>
      <c r="JKQ917" s="337"/>
      <c r="JKR917" s="337"/>
      <c r="JKS917" s="337"/>
      <c r="JKT917" s="337"/>
      <c r="JKU917" s="337"/>
      <c r="JKV917" s="337"/>
      <c r="JKW917" s="337"/>
      <c r="JKX917" s="337"/>
      <c r="JKY917" s="337"/>
      <c r="JKZ917" s="337"/>
      <c r="JLA917" s="337"/>
      <c r="JLB917" s="337"/>
      <c r="JLC917" s="337"/>
      <c r="JLD917" s="337"/>
      <c r="JLE917" s="337"/>
      <c r="JLF917" s="337"/>
      <c r="JLG917" s="337"/>
      <c r="JLH917" s="337"/>
      <c r="JLI917" s="337"/>
      <c r="JLJ917" s="337"/>
      <c r="JLK917" s="337"/>
      <c r="JLL917" s="337"/>
      <c r="JLM917" s="337"/>
      <c r="JLN917" s="337"/>
      <c r="JLO917" s="337"/>
      <c r="JLP917" s="337"/>
      <c r="JLQ917" s="337"/>
      <c r="JLR917" s="337"/>
      <c r="JLS917" s="337"/>
      <c r="JLT917" s="337"/>
      <c r="JLU917" s="337"/>
      <c r="JLV917" s="337"/>
      <c r="JLW917" s="337"/>
      <c r="JLX917" s="337"/>
      <c r="JLY917" s="337"/>
      <c r="JLZ917" s="337"/>
      <c r="JMA917" s="337"/>
      <c r="JMB917" s="337"/>
      <c r="JMC917" s="337"/>
      <c r="JMD917" s="337"/>
      <c r="JME917" s="337"/>
      <c r="JMF917" s="337"/>
      <c r="JMG917" s="337"/>
      <c r="JMH917" s="337"/>
      <c r="JMI917" s="337"/>
      <c r="JMJ917" s="337"/>
      <c r="JMK917" s="337"/>
      <c r="JML917" s="337"/>
      <c r="JMM917" s="337"/>
      <c r="JMN917" s="337"/>
      <c r="JMO917" s="337"/>
      <c r="JMP917" s="337"/>
      <c r="JMQ917" s="337"/>
      <c r="JMR917" s="337"/>
      <c r="JMS917" s="337"/>
      <c r="JMT917" s="337"/>
      <c r="JMU917" s="337"/>
      <c r="JMV917" s="337"/>
      <c r="JMW917" s="337"/>
      <c r="JMX917" s="337"/>
      <c r="JMY917" s="337"/>
      <c r="JMZ917" s="337"/>
      <c r="JNA917" s="337"/>
      <c r="JNB917" s="337"/>
      <c r="JNC917" s="337"/>
      <c r="JND917" s="337"/>
      <c r="JNE917" s="337"/>
      <c r="JNF917" s="337"/>
      <c r="JNG917" s="337"/>
      <c r="JNH917" s="337"/>
      <c r="JNI917" s="337"/>
      <c r="JNJ917" s="337"/>
      <c r="JNK917" s="337"/>
      <c r="JNL917" s="337"/>
      <c r="JNM917" s="337"/>
      <c r="JNN917" s="337"/>
      <c r="JNO917" s="337"/>
      <c r="JNP917" s="337"/>
      <c r="JNQ917" s="337"/>
      <c r="JNR917" s="337"/>
      <c r="JNS917" s="337"/>
      <c r="JNT917" s="337"/>
      <c r="JNU917" s="337"/>
      <c r="JNV917" s="337"/>
      <c r="JNW917" s="337"/>
      <c r="JNX917" s="337"/>
      <c r="JNY917" s="337"/>
      <c r="JNZ917" s="337"/>
      <c r="JOA917" s="337"/>
      <c r="JOB917" s="337"/>
      <c r="JOC917" s="337"/>
      <c r="JOD917" s="337"/>
      <c r="JOE917" s="337"/>
      <c r="JOF917" s="337"/>
      <c r="JOG917" s="337"/>
      <c r="JOH917" s="337"/>
      <c r="JOI917" s="337"/>
      <c r="JOJ917" s="337"/>
      <c r="JOK917" s="337"/>
      <c r="JOL917" s="337"/>
      <c r="JOM917" s="337"/>
      <c r="JON917" s="337"/>
      <c r="JOO917" s="337"/>
      <c r="JOP917" s="337"/>
      <c r="JOQ917" s="337"/>
      <c r="JOR917" s="337"/>
      <c r="JOS917" s="337"/>
      <c r="JOT917" s="337"/>
      <c r="JOU917" s="337"/>
      <c r="JOV917" s="337"/>
      <c r="JOW917" s="337"/>
      <c r="JOX917" s="337"/>
      <c r="JOY917" s="337"/>
      <c r="JOZ917" s="337"/>
      <c r="JPA917" s="337"/>
      <c r="JPB917" s="337"/>
      <c r="JPC917" s="337"/>
      <c r="JPD917" s="337"/>
      <c r="JPE917" s="337"/>
      <c r="JPF917" s="337"/>
      <c r="JPG917" s="337"/>
      <c r="JPH917" s="337"/>
      <c r="JPI917" s="337"/>
      <c r="JPJ917" s="337"/>
      <c r="JPK917" s="337"/>
      <c r="JPL917" s="337"/>
      <c r="JPM917" s="337"/>
      <c r="JPN917" s="337"/>
      <c r="JPO917" s="337"/>
      <c r="JPP917" s="337"/>
      <c r="JPQ917" s="337"/>
      <c r="JPR917" s="337"/>
      <c r="JPS917" s="337"/>
      <c r="JPT917" s="337"/>
      <c r="JPU917" s="337"/>
      <c r="JPV917" s="337"/>
      <c r="JPW917" s="337"/>
      <c r="JPX917" s="337"/>
      <c r="JPY917" s="337"/>
      <c r="JPZ917" s="337"/>
      <c r="JQA917" s="337"/>
      <c r="JQB917" s="337"/>
      <c r="JQC917" s="337"/>
      <c r="JQD917" s="337"/>
      <c r="JQE917" s="337"/>
      <c r="JQF917" s="337"/>
      <c r="JQG917" s="337"/>
      <c r="JQH917" s="337"/>
      <c r="JQI917" s="337"/>
      <c r="JQJ917" s="337"/>
      <c r="JQK917" s="337"/>
      <c r="JQL917" s="337"/>
      <c r="JQM917" s="337"/>
      <c r="JQN917" s="337"/>
      <c r="JQO917" s="337"/>
      <c r="JQP917" s="337"/>
      <c r="JQQ917" s="337"/>
      <c r="JQR917" s="337"/>
      <c r="JQS917" s="337"/>
      <c r="JQT917" s="337"/>
      <c r="JQU917" s="337"/>
      <c r="JQV917" s="337"/>
      <c r="JQW917" s="337"/>
      <c r="JQX917" s="337"/>
      <c r="JQY917" s="337"/>
      <c r="JQZ917" s="337"/>
      <c r="JRA917" s="337"/>
      <c r="JRB917" s="337"/>
      <c r="JRC917" s="337"/>
      <c r="JRD917" s="337"/>
      <c r="JRE917" s="337"/>
      <c r="JRF917" s="337"/>
      <c r="JRG917" s="337"/>
      <c r="JRH917" s="337"/>
      <c r="JRI917" s="337"/>
      <c r="JRJ917" s="337"/>
      <c r="JRK917" s="337"/>
      <c r="JRL917" s="337"/>
      <c r="JRM917" s="337"/>
      <c r="JRN917" s="337"/>
      <c r="JRO917" s="337"/>
      <c r="JRP917" s="337"/>
      <c r="JRQ917" s="337"/>
      <c r="JRR917" s="337"/>
      <c r="JRS917" s="337"/>
      <c r="JRT917" s="337"/>
      <c r="JRU917" s="337"/>
      <c r="JRV917" s="337"/>
      <c r="JRW917" s="337"/>
      <c r="JRX917" s="337"/>
      <c r="JRY917" s="337"/>
      <c r="JRZ917" s="337"/>
      <c r="JSA917" s="337"/>
      <c r="JSB917" s="337"/>
      <c r="JSC917" s="337"/>
      <c r="JSD917" s="337"/>
      <c r="JSE917" s="337"/>
      <c r="JSF917" s="337"/>
      <c r="JSG917" s="337"/>
      <c r="JSH917" s="337"/>
      <c r="JSI917" s="337"/>
      <c r="JSJ917" s="337"/>
      <c r="JSK917" s="337"/>
      <c r="JSL917" s="337"/>
      <c r="JSM917" s="337"/>
      <c r="JSN917" s="337"/>
      <c r="JSO917" s="337"/>
      <c r="JSP917" s="337"/>
      <c r="JSQ917" s="337"/>
      <c r="JSR917" s="337"/>
      <c r="JSS917" s="337"/>
      <c r="JST917" s="337"/>
      <c r="JSU917" s="337"/>
      <c r="JSV917" s="337"/>
      <c r="JSW917" s="337"/>
      <c r="JSX917" s="337"/>
      <c r="JSY917" s="337"/>
      <c r="JSZ917" s="337"/>
      <c r="JTA917" s="337"/>
      <c r="JTB917" s="337"/>
      <c r="JTC917" s="337"/>
      <c r="JTD917" s="337"/>
      <c r="JTE917" s="337"/>
      <c r="JTF917" s="337"/>
      <c r="JTG917" s="337"/>
      <c r="JTH917" s="337"/>
      <c r="JTI917" s="337"/>
      <c r="JTJ917" s="337"/>
      <c r="JTK917" s="337"/>
      <c r="JTL917" s="337"/>
      <c r="JTM917" s="337"/>
      <c r="JTN917" s="337"/>
      <c r="JTO917" s="337"/>
      <c r="JTP917" s="337"/>
      <c r="JTQ917" s="337"/>
      <c r="JTR917" s="337"/>
      <c r="JTS917" s="337"/>
      <c r="JTT917" s="337"/>
      <c r="JTU917" s="337"/>
      <c r="JTV917" s="337"/>
      <c r="JTW917" s="337"/>
      <c r="JTX917" s="337"/>
      <c r="JTY917" s="337"/>
      <c r="JTZ917" s="337"/>
      <c r="JUA917" s="337"/>
      <c r="JUB917" s="337"/>
      <c r="JUC917" s="337"/>
      <c r="JUD917" s="337"/>
      <c r="JUE917" s="337"/>
      <c r="JUF917" s="337"/>
      <c r="JUG917" s="337"/>
      <c r="JUH917" s="337"/>
      <c r="JUI917" s="337"/>
      <c r="JUJ917" s="337"/>
      <c r="JUK917" s="337"/>
      <c r="JUL917" s="337"/>
      <c r="JUM917" s="337"/>
      <c r="JUN917" s="337"/>
      <c r="JUO917" s="337"/>
      <c r="JUP917" s="337"/>
      <c r="JUQ917" s="337"/>
      <c r="JUR917" s="337"/>
      <c r="JUS917" s="337"/>
      <c r="JUT917" s="337"/>
      <c r="JUU917" s="337"/>
      <c r="JUV917" s="337"/>
      <c r="JUW917" s="337"/>
      <c r="JUX917" s="337"/>
      <c r="JUY917" s="337"/>
      <c r="JUZ917" s="337"/>
      <c r="JVA917" s="337"/>
      <c r="JVB917" s="337"/>
      <c r="JVC917" s="337"/>
      <c r="JVD917" s="337"/>
      <c r="JVE917" s="337"/>
      <c r="JVF917" s="337"/>
      <c r="JVG917" s="337"/>
      <c r="JVH917" s="337"/>
      <c r="JVI917" s="337"/>
      <c r="JVJ917" s="337"/>
      <c r="JVK917" s="337"/>
      <c r="JVL917" s="337"/>
      <c r="JVM917" s="337"/>
      <c r="JVN917" s="337"/>
      <c r="JVO917" s="337"/>
      <c r="JVP917" s="337"/>
      <c r="JVQ917" s="337"/>
      <c r="JVR917" s="337"/>
      <c r="JVS917" s="337"/>
      <c r="JVT917" s="337"/>
      <c r="JVU917" s="337"/>
      <c r="JVV917" s="337"/>
      <c r="JVW917" s="337"/>
      <c r="JVX917" s="337"/>
      <c r="JVY917" s="337"/>
      <c r="JVZ917" s="337"/>
      <c r="JWA917" s="337"/>
      <c r="JWB917" s="337"/>
      <c r="JWC917" s="337"/>
      <c r="JWD917" s="337"/>
      <c r="JWE917" s="337"/>
      <c r="JWF917" s="337"/>
      <c r="JWG917" s="337"/>
      <c r="JWH917" s="337"/>
      <c r="JWI917" s="337"/>
      <c r="JWJ917" s="337"/>
      <c r="JWK917" s="337"/>
      <c r="JWL917" s="337"/>
      <c r="JWM917" s="337"/>
      <c r="JWN917" s="337"/>
      <c r="JWO917" s="337"/>
      <c r="JWP917" s="337"/>
      <c r="JWQ917" s="337"/>
      <c r="JWR917" s="337"/>
      <c r="JWS917" s="337"/>
      <c r="JWT917" s="337"/>
      <c r="JWU917" s="337"/>
      <c r="JWV917" s="337"/>
      <c r="JWW917" s="337"/>
      <c r="JWX917" s="337"/>
      <c r="JWY917" s="337"/>
      <c r="JWZ917" s="337"/>
      <c r="JXA917" s="337"/>
      <c r="JXB917" s="337"/>
      <c r="JXC917" s="337"/>
      <c r="JXD917" s="337"/>
      <c r="JXE917" s="337"/>
      <c r="JXF917" s="337"/>
      <c r="JXG917" s="337"/>
      <c r="JXH917" s="337"/>
      <c r="JXI917" s="337"/>
      <c r="JXJ917" s="337"/>
      <c r="JXK917" s="337"/>
      <c r="JXL917" s="337"/>
      <c r="JXM917" s="337"/>
      <c r="JXN917" s="337"/>
      <c r="JXO917" s="337"/>
      <c r="JXP917" s="337"/>
      <c r="JXQ917" s="337"/>
      <c r="JXR917" s="337"/>
      <c r="JXS917" s="337"/>
      <c r="JXT917" s="337"/>
      <c r="JXU917" s="337"/>
      <c r="JXV917" s="337"/>
      <c r="JXW917" s="337"/>
      <c r="JXX917" s="337"/>
      <c r="JXY917" s="337"/>
      <c r="JXZ917" s="337"/>
      <c r="JYA917" s="337"/>
      <c r="JYB917" s="337"/>
      <c r="JYC917" s="337"/>
      <c r="JYD917" s="337"/>
      <c r="JYE917" s="337"/>
      <c r="JYF917" s="337"/>
      <c r="JYG917" s="337"/>
      <c r="JYH917" s="337"/>
      <c r="JYI917" s="337"/>
      <c r="JYJ917" s="337"/>
      <c r="JYK917" s="337"/>
      <c r="JYL917" s="337"/>
      <c r="JYM917" s="337"/>
      <c r="JYN917" s="337"/>
      <c r="JYO917" s="337"/>
      <c r="JYP917" s="337"/>
      <c r="JYQ917" s="337"/>
      <c r="JYR917" s="337"/>
      <c r="JYS917" s="337"/>
      <c r="JYT917" s="337"/>
      <c r="JYU917" s="337"/>
      <c r="JYV917" s="337"/>
      <c r="JYW917" s="337"/>
      <c r="JYX917" s="337"/>
      <c r="JYY917" s="337"/>
      <c r="JYZ917" s="337"/>
      <c r="JZA917" s="337"/>
      <c r="JZB917" s="337"/>
      <c r="JZC917" s="337"/>
      <c r="JZD917" s="337"/>
      <c r="JZE917" s="337"/>
      <c r="JZF917" s="337"/>
      <c r="JZG917" s="337"/>
      <c r="JZH917" s="337"/>
      <c r="JZI917" s="337"/>
      <c r="JZJ917" s="337"/>
      <c r="JZK917" s="337"/>
      <c r="JZL917" s="337"/>
      <c r="JZM917" s="337"/>
      <c r="JZN917" s="337"/>
      <c r="JZO917" s="337"/>
      <c r="JZP917" s="337"/>
      <c r="JZQ917" s="337"/>
      <c r="JZR917" s="337"/>
      <c r="JZS917" s="337"/>
      <c r="JZT917" s="337"/>
      <c r="JZU917" s="337"/>
      <c r="JZV917" s="337"/>
      <c r="JZW917" s="337"/>
      <c r="JZX917" s="337"/>
      <c r="JZY917" s="337"/>
      <c r="JZZ917" s="337"/>
      <c r="KAA917" s="337"/>
      <c r="KAB917" s="337"/>
      <c r="KAC917" s="337"/>
      <c r="KAD917" s="337"/>
      <c r="KAE917" s="337"/>
      <c r="KAF917" s="337"/>
      <c r="KAG917" s="337"/>
      <c r="KAH917" s="337"/>
      <c r="KAI917" s="337"/>
      <c r="KAJ917" s="337"/>
      <c r="KAK917" s="337"/>
      <c r="KAL917" s="337"/>
      <c r="KAM917" s="337"/>
      <c r="KAN917" s="337"/>
      <c r="KAO917" s="337"/>
      <c r="KAP917" s="337"/>
      <c r="KAQ917" s="337"/>
      <c r="KAR917" s="337"/>
      <c r="KAS917" s="337"/>
      <c r="KAT917" s="337"/>
      <c r="KAU917" s="337"/>
      <c r="KAV917" s="337"/>
      <c r="KAW917" s="337"/>
      <c r="KAX917" s="337"/>
      <c r="KAY917" s="337"/>
      <c r="KAZ917" s="337"/>
      <c r="KBA917" s="337"/>
      <c r="KBB917" s="337"/>
      <c r="KBC917" s="337"/>
      <c r="KBD917" s="337"/>
      <c r="KBE917" s="337"/>
      <c r="KBF917" s="337"/>
      <c r="KBG917" s="337"/>
      <c r="KBH917" s="337"/>
      <c r="KBI917" s="337"/>
      <c r="KBJ917" s="337"/>
      <c r="KBK917" s="337"/>
      <c r="KBL917" s="337"/>
      <c r="KBM917" s="337"/>
      <c r="KBN917" s="337"/>
      <c r="KBO917" s="337"/>
      <c r="KBP917" s="337"/>
      <c r="KBQ917" s="337"/>
      <c r="KBR917" s="337"/>
      <c r="KBS917" s="337"/>
      <c r="KBT917" s="337"/>
      <c r="KBU917" s="337"/>
      <c r="KBV917" s="337"/>
      <c r="KBW917" s="337"/>
      <c r="KBX917" s="337"/>
      <c r="KBY917" s="337"/>
      <c r="KBZ917" s="337"/>
      <c r="KCA917" s="337"/>
      <c r="KCB917" s="337"/>
      <c r="KCC917" s="337"/>
      <c r="KCD917" s="337"/>
      <c r="KCE917" s="337"/>
      <c r="KCF917" s="337"/>
      <c r="KCG917" s="337"/>
      <c r="KCH917" s="337"/>
      <c r="KCI917" s="337"/>
      <c r="KCJ917" s="337"/>
      <c r="KCK917" s="337"/>
      <c r="KCL917" s="337"/>
      <c r="KCM917" s="337"/>
      <c r="KCN917" s="337"/>
      <c r="KCO917" s="337"/>
      <c r="KCP917" s="337"/>
      <c r="KCQ917" s="337"/>
      <c r="KCR917" s="337"/>
      <c r="KCS917" s="337"/>
      <c r="KCT917" s="337"/>
      <c r="KCU917" s="337"/>
      <c r="KCV917" s="337"/>
      <c r="KCW917" s="337"/>
      <c r="KCX917" s="337"/>
      <c r="KCY917" s="337"/>
      <c r="KCZ917" s="337"/>
      <c r="KDA917" s="337"/>
      <c r="KDB917" s="337"/>
      <c r="KDC917" s="337"/>
      <c r="KDD917" s="337"/>
      <c r="KDE917" s="337"/>
      <c r="KDF917" s="337"/>
      <c r="KDG917" s="337"/>
      <c r="KDH917" s="337"/>
      <c r="KDI917" s="337"/>
      <c r="KDJ917" s="337"/>
      <c r="KDK917" s="337"/>
      <c r="KDL917" s="337"/>
      <c r="KDM917" s="337"/>
      <c r="KDN917" s="337"/>
      <c r="KDO917" s="337"/>
      <c r="KDP917" s="337"/>
      <c r="KDQ917" s="337"/>
      <c r="KDR917" s="337"/>
      <c r="KDS917" s="337"/>
      <c r="KDT917" s="337"/>
      <c r="KDU917" s="337"/>
      <c r="KDV917" s="337"/>
      <c r="KDW917" s="337"/>
      <c r="KDX917" s="337"/>
      <c r="KDY917" s="337"/>
      <c r="KDZ917" s="337"/>
      <c r="KEA917" s="337"/>
      <c r="KEB917" s="337"/>
      <c r="KEC917" s="337"/>
      <c r="KED917" s="337"/>
      <c r="KEE917" s="337"/>
      <c r="KEF917" s="337"/>
      <c r="KEG917" s="337"/>
      <c r="KEH917" s="337"/>
      <c r="KEI917" s="337"/>
      <c r="KEJ917" s="337"/>
      <c r="KEK917" s="337"/>
      <c r="KEL917" s="337"/>
      <c r="KEM917" s="337"/>
      <c r="KEN917" s="337"/>
      <c r="KEO917" s="337"/>
      <c r="KEP917" s="337"/>
      <c r="KEQ917" s="337"/>
      <c r="KER917" s="337"/>
      <c r="KES917" s="337"/>
      <c r="KET917" s="337"/>
      <c r="KEU917" s="337"/>
      <c r="KEV917" s="337"/>
      <c r="KEW917" s="337"/>
      <c r="KEX917" s="337"/>
      <c r="KEY917" s="337"/>
      <c r="KEZ917" s="337"/>
      <c r="KFA917" s="337"/>
      <c r="KFB917" s="337"/>
      <c r="KFC917" s="337"/>
      <c r="KFD917" s="337"/>
      <c r="KFE917" s="337"/>
      <c r="KFF917" s="337"/>
      <c r="KFG917" s="337"/>
      <c r="KFH917" s="337"/>
      <c r="KFI917" s="337"/>
      <c r="KFJ917" s="337"/>
      <c r="KFK917" s="337"/>
      <c r="KFL917" s="337"/>
      <c r="KFM917" s="337"/>
      <c r="KFN917" s="337"/>
      <c r="KFO917" s="337"/>
      <c r="KFP917" s="337"/>
      <c r="KFQ917" s="337"/>
      <c r="KFR917" s="337"/>
      <c r="KFS917" s="337"/>
      <c r="KFT917" s="337"/>
      <c r="KFU917" s="337"/>
      <c r="KFV917" s="337"/>
      <c r="KFW917" s="337"/>
      <c r="KFX917" s="337"/>
      <c r="KFY917" s="337"/>
      <c r="KFZ917" s="337"/>
      <c r="KGA917" s="337"/>
      <c r="KGB917" s="337"/>
      <c r="KGC917" s="337"/>
      <c r="KGD917" s="337"/>
      <c r="KGE917" s="337"/>
      <c r="KGF917" s="337"/>
      <c r="KGG917" s="337"/>
      <c r="KGH917" s="337"/>
      <c r="KGI917" s="337"/>
      <c r="KGJ917" s="337"/>
      <c r="KGK917" s="337"/>
      <c r="KGL917" s="337"/>
      <c r="KGM917" s="337"/>
      <c r="KGN917" s="337"/>
      <c r="KGO917" s="337"/>
      <c r="KGP917" s="337"/>
      <c r="KGQ917" s="337"/>
      <c r="KGR917" s="337"/>
      <c r="KGS917" s="337"/>
      <c r="KGT917" s="337"/>
      <c r="KGU917" s="337"/>
      <c r="KGV917" s="337"/>
      <c r="KGW917" s="337"/>
      <c r="KGX917" s="337"/>
      <c r="KGY917" s="337"/>
      <c r="KGZ917" s="337"/>
      <c r="KHA917" s="337"/>
      <c r="KHB917" s="337"/>
      <c r="KHC917" s="337"/>
      <c r="KHD917" s="337"/>
      <c r="KHE917" s="337"/>
      <c r="KHF917" s="337"/>
      <c r="KHG917" s="337"/>
      <c r="KHH917" s="337"/>
      <c r="KHI917" s="337"/>
      <c r="KHJ917" s="337"/>
      <c r="KHK917" s="337"/>
      <c r="KHL917" s="337"/>
      <c r="KHM917" s="337"/>
      <c r="KHN917" s="337"/>
      <c r="KHO917" s="337"/>
      <c r="KHP917" s="337"/>
      <c r="KHQ917" s="337"/>
      <c r="KHR917" s="337"/>
      <c r="KHS917" s="337"/>
      <c r="KHT917" s="337"/>
      <c r="KHU917" s="337"/>
      <c r="KHV917" s="337"/>
      <c r="KHW917" s="337"/>
      <c r="KHX917" s="337"/>
      <c r="KHY917" s="337"/>
      <c r="KHZ917" s="337"/>
      <c r="KIA917" s="337"/>
      <c r="KIB917" s="337"/>
      <c r="KIC917" s="337"/>
      <c r="KID917" s="337"/>
      <c r="KIE917" s="337"/>
      <c r="KIF917" s="337"/>
      <c r="KIG917" s="337"/>
      <c r="KIH917" s="337"/>
      <c r="KII917" s="337"/>
      <c r="KIJ917" s="337"/>
      <c r="KIK917" s="337"/>
      <c r="KIL917" s="337"/>
      <c r="KIM917" s="337"/>
      <c r="KIN917" s="337"/>
      <c r="KIO917" s="337"/>
      <c r="KIP917" s="337"/>
      <c r="KIQ917" s="337"/>
      <c r="KIR917" s="337"/>
      <c r="KIS917" s="337"/>
      <c r="KIT917" s="337"/>
      <c r="KIU917" s="337"/>
      <c r="KIV917" s="337"/>
      <c r="KIW917" s="337"/>
      <c r="KIX917" s="337"/>
      <c r="KIY917" s="337"/>
      <c r="KIZ917" s="337"/>
      <c r="KJA917" s="337"/>
      <c r="KJB917" s="337"/>
      <c r="KJC917" s="337"/>
      <c r="KJD917" s="337"/>
      <c r="KJE917" s="337"/>
      <c r="KJF917" s="337"/>
      <c r="KJG917" s="337"/>
      <c r="KJH917" s="337"/>
      <c r="KJI917" s="337"/>
      <c r="KJJ917" s="337"/>
      <c r="KJK917" s="337"/>
      <c r="KJL917" s="337"/>
      <c r="KJM917" s="337"/>
      <c r="KJN917" s="337"/>
      <c r="KJO917" s="337"/>
      <c r="KJP917" s="337"/>
      <c r="KJQ917" s="337"/>
      <c r="KJR917" s="337"/>
      <c r="KJS917" s="337"/>
      <c r="KJT917" s="337"/>
      <c r="KJU917" s="337"/>
      <c r="KJV917" s="337"/>
      <c r="KJW917" s="337"/>
      <c r="KJX917" s="337"/>
      <c r="KJY917" s="337"/>
      <c r="KJZ917" s="337"/>
      <c r="KKA917" s="337"/>
      <c r="KKB917" s="337"/>
      <c r="KKC917" s="337"/>
      <c r="KKD917" s="337"/>
      <c r="KKE917" s="337"/>
      <c r="KKF917" s="337"/>
      <c r="KKG917" s="337"/>
      <c r="KKH917" s="337"/>
      <c r="KKI917" s="337"/>
      <c r="KKJ917" s="337"/>
      <c r="KKK917" s="337"/>
      <c r="KKL917" s="337"/>
      <c r="KKM917" s="337"/>
      <c r="KKN917" s="337"/>
      <c r="KKO917" s="337"/>
      <c r="KKP917" s="337"/>
      <c r="KKQ917" s="337"/>
      <c r="KKR917" s="337"/>
      <c r="KKS917" s="337"/>
      <c r="KKT917" s="337"/>
      <c r="KKU917" s="337"/>
      <c r="KKV917" s="337"/>
      <c r="KKW917" s="337"/>
      <c r="KKX917" s="337"/>
      <c r="KKY917" s="337"/>
      <c r="KKZ917" s="337"/>
      <c r="KLA917" s="337"/>
      <c r="KLB917" s="337"/>
      <c r="KLC917" s="337"/>
      <c r="KLD917" s="337"/>
      <c r="KLE917" s="337"/>
      <c r="KLF917" s="337"/>
      <c r="KLG917" s="337"/>
      <c r="KLH917" s="337"/>
      <c r="KLI917" s="337"/>
      <c r="KLJ917" s="337"/>
      <c r="KLK917" s="337"/>
      <c r="KLL917" s="337"/>
      <c r="KLM917" s="337"/>
      <c r="KLN917" s="337"/>
      <c r="KLO917" s="337"/>
      <c r="KLP917" s="337"/>
      <c r="KLQ917" s="337"/>
      <c r="KLR917" s="337"/>
      <c r="KLS917" s="337"/>
      <c r="KLT917" s="337"/>
      <c r="KLU917" s="337"/>
      <c r="KLV917" s="337"/>
      <c r="KLW917" s="337"/>
      <c r="KLX917" s="337"/>
      <c r="KLY917" s="337"/>
      <c r="KLZ917" s="337"/>
      <c r="KMA917" s="337"/>
      <c r="KMB917" s="337"/>
      <c r="KMC917" s="337"/>
      <c r="KMD917" s="337"/>
      <c r="KME917" s="337"/>
      <c r="KMF917" s="337"/>
      <c r="KMG917" s="337"/>
      <c r="KMH917" s="337"/>
      <c r="KMI917" s="337"/>
      <c r="KMJ917" s="337"/>
      <c r="KMK917" s="337"/>
      <c r="KML917" s="337"/>
      <c r="KMM917" s="337"/>
      <c r="KMN917" s="337"/>
      <c r="KMO917" s="337"/>
      <c r="KMP917" s="337"/>
      <c r="KMQ917" s="337"/>
      <c r="KMR917" s="337"/>
      <c r="KMS917" s="337"/>
      <c r="KMT917" s="337"/>
      <c r="KMU917" s="337"/>
      <c r="KMV917" s="337"/>
      <c r="KMW917" s="337"/>
      <c r="KMX917" s="337"/>
      <c r="KMY917" s="337"/>
      <c r="KMZ917" s="337"/>
      <c r="KNA917" s="337"/>
      <c r="KNB917" s="337"/>
      <c r="KNC917" s="337"/>
      <c r="KND917" s="337"/>
      <c r="KNE917" s="337"/>
      <c r="KNF917" s="337"/>
      <c r="KNG917" s="337"/>
      <c r="KNH917" s="337"/>
      <c r="KNI917" s="337"/>
      <c r="KNJ917" s="337"/>
      <c r="KNK917" s="337"/>
      <c r="KNL917" s="337"/>
      <c r="KNM917" s="337"/>
      <c r="KNN917" s="337"/>
      <c r="KNO917" s="337"/>
      <c r="KNP917" s="337"/>
      <c r="KNQ917" s="337"/>
      <c r="KNR917" s="337"/>
      <c r="KNS917" s="337"/>
      <c r="KNT917" s="337"/>
      <c r="KNU917" s="337"/>
      <c r="KNV917" s="337"/>
      <c r="KNW917" s="337"/>
      <c r="KNX917" s="337"/>
      <c r="KNY917" s="337"/>
      <c r="KNZ917" s="337"/>
      <c r="KOA917" s="337"/>
      <c r="KOB917" s="337"/>
      <c r="KOC917" s="337"/>
      <c r="KOD917" s="337"/>
      <c r="KOE917" s="337"/>
      <c r="KOF917" s="337"/>
      <c r="KOG917" s="337"/>
      <c r="KOH917" s="337"/>
      <c r="KOI917" s="337"/>
      <c r="KOJ917" s="337"/>
      <c r="KOK917" s="337"/>
      <c r="KOL917" s="337"/>
      <c r="KOM917" s="337"/>
      <c r="KON917" s="337"/>
      <c r="KOO917" s="337"/>
      <c r="KOP917" s="337"/>
      <c r="KOQ917" s="337"/>
      <c r="KOR917" s="337"/>
      <c r="KOS917" s="337"/>
      <c r="KOT917" s="337"/>
      <c r="KOU917" s="337"/>
      <c r="KOV917" s="337"/>
      <c r="KOW917" s="337"/>
      <c r="KOX917" s="337"/>
      <c r="KOY917" s="337"/>
      <c r="KOZ917" s="337"/>
      <c r="KPA917" s="337"/>
      <c r="KPB917" s="337"/>
      <c r="KPC917" s="337"/>
      <c r="KPD917" s="337"/>
      <c r="KPE917" s="337"/>
      <c r="KPF917" s="337"/>
      <c r="KPG917" s="337"/>
      <c r="KPH917" s="337"/>
      <c r="KPI917" s="337"/>
      <c r="KPJ917" s="337"/>
      <c r="KPK917" s="337"/>
      <c r="KPL917" s="337"/>
      <c r="KPM917" s="337"/>
      <c r="KPN917" s="337"/>
      <c r="KPO917" s="337"/>
      <c r="KPP917" s="337"/>
      <c r="KPQ917" s="337"/>
      <c r="KPR917" s="337"/>
      <c r="KPS917" s="337"/>
      <c r="KPT917" s="337"/>
      <c r="KPU917" s="337"/>
      <c r="KPV917" s="337"/>
      <c r="KPW917" s="337"/>
      <c r="KPX917" s="337"/>
      <c r="KPY917" s="337"/>
      <c r="KPZ917" s="337"/>
      <c r="KQA917" s="337"/>
      <c r="KQB917" s="337"/>
      <c r="KQC917" s="337"/>
      <c r="KQD917" s="337"/>
      <c r="KQE917" s="337"/>
      <c r="KQF917" s="337"/>
      <c r="KQG917" s="337"/>
      <c r="KQH917" s="337"/>
      <c r="KQI917" s="337"/>
      <c r="KQJ917" s="337"/>
      <c r="KQK917" s="337"/>
      <c r="KQL917" s="337"/>
      <c r="KQM917" s="337"/>
      <c r="KQN917" s="337"/>
      <c r="KQO917" s="337"/>
      <c r="KQP917" s="337"/>
      <c r="KQQ917" s="337"/>
      <c r="KQR917" s="337"/>
      <c r="KQS917" s="337"/>
      <c r="KQT917" s="337"/>
      <c r="KQU917" s="337"/>
      <c r="KQV917" s="337"/>
      <c r="KQW917" s="337"/>
      <c r="KQX917" s="337"/>
      <c r="KQY917" s="337"/>
      <c r="KQZ917" s="337"/>
      <c r="KRA917" s="337"/>
      <c r="KRB917" s="337"/>
      <c r="KRC917" s="337"/>
      <c r="KRD917" s="337"/>
      <c r="KRE917" s="337"/>
      <c r="KRF917" s="337"/>
      <c r="KRG917" s="337"/>
      <c r="KRH917" s="337"/>
      <c r="KRI917" s="337"/>
      <c r="KRJ917" s="337"/>
      <c r="KRK917" s="337"/>
      <c r="KRL917" s="337"/>
      <c r="KRM917" s="337"/>
      <c r="KRN917" s="337"/>
      <c r="KRO917" s="337"/>
      <c r="KRP917" s="337"/>
      <c r="KRQ917" s="337"/>
      <c r="KRR917" s="337"/>
      <c r="KRS917" s="337"/>
      <c r="KRT917" s="337"/>
      <c r="KRU917" s="337"/>
      <c r="KRV917" s="337"/>
      <c r="KRW917" s="337"/>
      <c r="KRX917" s="337"/>
      <c r="KRY917" s="337"/>
      <c r="KRZ917" s="337"/>
      <c r="KSA917" s="337"/>
      <c r="KSB917" s="337"/>
      <c r="KSC917" s="337"/>
      <c r="KSD917" s="337"/>
      <c r="KSE917" s="337"/>
      <c r="KSF917" s="337"/>
      <c r="KSG917" s="337"/>
      <c r="KSH917" s="337"/>
      <c r="KSI917" s="337"/>
      <c r="KSJ917" s="337"/>
      <c r="KSK917" s="337"/>
      <c r="KSL917" s="337"/>
      <c r="KSM917" s="337"/>
      <c r="KSN917" s="337"/>
      <c r="KSO917" s="337"/>
      <c r="KSP917" s="337"/>
      <c r="KSQ917" s="337"/>
      <c r="KSR917" s="337"/>
      <c r="KSS917" s="337"/>
      <c r="KST917" s="337"/>
      <c r="KSU917" s="337"/>
      <c r="KSV917" s="337"/>
      <c r="KSW917" s="337"/>
      <c r="KSX917" s="337"/>
      <c r="KSY917" s="337"/>
      <c r="KSZ917" s="337"/>
      <c r="KTA917" s="337"/>
      <c r="KTB917" s="337"/>
      <c r="KTC917" s="337"/>
      <c r="KTD917" s="337"/>
      <c r="KTE917" s="337"/>
      <c r="KTF917" s="337"/>
      <c r="KTG917" s="337"/>
      <c r="KTH917" s="337"/>
      <c r="KTI917" s="337"/>
      <c r="KTJ917" s="337"/>
      <c r="KTK917" s="337"/>
      <c r="KTL917" s="337"/>
      <c r="KTM917" s="337"/>
      <c r="KTN917" s="337"/>
      <c r="KTO917" s="337"/>
      <c r="KTP917" s="337"/>
      <c r="KTQ917" s="337"/>
      <c r="KTR917" s="337"/>
      <c r="KTS917" s="337"/>
      <c r="KTT917" s="337"/>
      <c r="KTU917" s="337"/>
      <c r="KTV917" s="337"/>
      <c r="KTW917" s="337"/>
      <c r="KTX917" s="337"/>
      <c r="KTY917" s="337"/>
      <c r="KTZ917" s="337"/>
      <c r="KUA917" s="337"/>
      <c r="KUB917" s="337"/>
      <c r="KUC917" s="337"/>
      <c r="KUD917" s="337"/>
      <c r="KUE917" s="337"/>
      <c r="KUF917" s="337"/>
      <c r="KUG917" s="337"/>
      <c r="KUH917" s="337"/>
      <c r="KUI917" s="337"/>
      <c r="KUJ917" s="337"/>
      <c r="KUK917" s="337"/>
      <c r="KUL917" s="337"/>
      <c r="KUM917" s="337"/>
      <c r="KUN917" s="337"/>
      <c r="KUO917" s="337"/>
      <c r="KUP917" s="337"/>
      <c r="KUQ917" s="337"/>
      <c r="KUR917" s="337"/>
      <c r="KUS917" s="337"/>
      <c r="KUT917" s="337"/>
      <c r="KUU917" s="337"/>
      <c r="KUV917" s="337"/>
      <c r="KUW917" s="337"/>
      <c r="KUX917" s="337"/>
      <c r="KUY917" s="337"/>
      <c r="KUZ917" s="337"/>
      <c r="KVA917" s="337"/>
      <c r="KVB917" s="337"/>
      <c r="KVC917" s="337"/>
      <c r="KVD917" s="337"/>
      <c r="KVE917" s="337"/>
      <c r="KVF917" s="337"/>
      <c r="KVG917" s="337"/>
      <c r="KVH917" s="337"/>
      <c r="KVI917" s="337"/>
      <c r="KVJ917" s="337"/>
      <c r="KVK917" s="337"/>
      <c r="KVL917" s="337"/>
      <c r="KVM917" s="337"/>
      <c r="KVN917" s="337"/>
      <c r="KVO917" s="337"/>
      <c r="KVP917" s="337"/>
      <c r="KVQ917" s="337"/>
      <c r="KVR917" s="337"/>
      <c r="KVS917" s="337"/>
      <c r="KVT917" s="337"/>
      <c r="KVU917" s="337"/>
      <c r="KVV917" s="337"/>
      <c r="KVW917" s="337"/>
      <c r="KVX917" s="337"/>
      <c r="KVY917" s="337"/>
      <c r="KVZ917" s="337"/>
      <c r="KWA917" s="337"/>
      <c r="KWB917" s="337"/>
      <c r="KWC917" s="337"/>
      <c r="KWD917" s="337"/>
      <c r="KWE917" s="337"/>
      <c r="KWF917" s="337"/>
      <c r="KWG917" s="337"/>
      <c r="KWH917" s="337"/>
      <c r="KWI917" s="337"/>
      <c r="KWJ917" s="337"/>
      <c r="KWK917" s="337"/>
      <c r="KWL917" s="337"/>
      <c r="KWM917" s="337"/>
      <c r="KWN917" s="337"/>
      <c r="KWO917" s="337"/>
      <c r="KWP917" s="337"/>
      <c r="KWQ917" s="337"/>
      <c r="KWR917" s="337"/>
      <c r="KWS917" s="337"/>
      <c r="KWT917" s="337"/>
      <c r="KWU917" s="337"/>
      <c r="KWV917" s="337"/>
      <c r="KWW917" s="337"/>
      <c r="KWX917" s="337"/>
      <c r="KWY917" s="337"/>
      <c r="KWZ917" s="337"/>
      <c r="KXA917" s="337"/>
      <c r="KXB917" s="337"/>
      <c r="KXC917" s="337"/>
      <c r="KXD917" s="337"/>
      <c r="KXE917" s="337"/>
      <c r="KXF917" s="337"/>
      <c r="KXG917" s="337"/>
      <c r="KXH917" s="337"/>
      <c r="KXI917" s="337"/>
      <c r="KXJ917" s="337"/>
      <c r="KXK917" s="337"/>
      <c r="KXL917" s="337"/>
      <c r="KXM917" s="337"/>
      <c r="KXN917" s="337"/>
      <c r="KXO917" s="337"/>
      <c r="KXP917" s="337"/>
      <c r="KXQ917" s="337"/>
      <c r="KXR917" s="337"/>
      <c r="KXS917" s="337"/>
      <c r="KXT917" s="337"/>
      <c r="KXU917" s="337"/>
      <c r="KXV917" s="337"/>
      <c r="KXW917" s="337"/>
      <c r="KXX917" s="337"/>
      <c r="KXY917" s="337"/>
      <c r="KXZ917" s="337"/>
      <c r="KYA917" s="337"/>
      <c r="KYB917" s="337"/>
      <c r="KYC917" s="337"/>
      <c r="KYD917" s="337"/>
      <c r="KYE917" s="337"/>
      <c r="KYF917" s="337"/>
      <c r="KYG917" s="337"/>
      <c r="KYH917" s="337"/>
      <c r="KYI917" s="337"/>
      <c r="KYJ917" s="337"/>
      <c r="KYK917" s="337"/>
      <c r="KYL917" s="337"/>
      <c r="KYM917" s="337"/>
      <c r="KYN917" s="337"/>
      <c r="KYO917" s="337"/>
      <c r="KYP917" s="337"/>
      <c r="KYQ917" s="337"/>
      <c r="KYR917" s="337"/>
      <c r="KYS917" s="337"/>
      <c r="KYT917" s="337"/>
      <c r="KYU917" s="337"/>
      <c r="KYV917" s="337"/>
      <c r="KYW917" s="337"/>
      <c r="KYX917" s="337"/>
      <c r="KYY917" s="337"/>
      <c r="KYZ917" s="337"/>
      <c r="KZA917" s="337"/>
      <c r="KZB917" s="337"/>
      <c r="KZC917" s="337"/>
      <c r="KZD917" s="337"/>
      <c r="KZE917" s="337"/>
      <c r="KZF917" s="337"/>
      <c r="KZG917" s="337"/>
      <c r="KZH917" s="337"/>
      <c r="KZI917" s="337"/>
      <c r="KZJ917" s="337"/>
      <c r="KZK917" s="337"/>
      <c r="KZL917" s="337"/>
      <c r="KZM917" s="337"/>
      <c r="KZN917" s="337"/>
      <c r="KZO917" s="337"/>
      <c r="KZP917" s="337"/>
      <c r="KZQ917" s="337"/>
      <c r="KZR917" s="337"/>
      <c r="KZS917" s="337"/>
      <c r="KZT917" s="337"/>
      <c r="KZU917" s="337"/>
      <c r="KZV917" s="337"/>
      <c r="KZW917" s="337"/>
      <c r="KZX917" s="337"/>
      <c r="KZY917" s="337"/>
      <c r="KZZ917" s="337"/>
      <c r="LAA917" s="337"/>
      <c r="LAB917" s="337"/>
      <c r="LAC917" s="337"/>
      <c r="LAD917" s="337"/>
      <c r="LAE917" s="337"/>
      <c r="LAF917" s="337"/>
      <c r="LAG917" s="337"/>
      <c r="LAH917" s="337"/>
      <c r="LAI917" s="337"/>
      <c r="LAJ917" s="337"/>
      <c r="LAK917" s="337"/>
      <c r="LAL917" s="337"/>
      <c r="LAM917" s="337"/>
      <c r="LAN917" s="337"/>
      <c r="LAO917" s="337"/>
      <c r="LAP917" s="337"/>
      <c r="LAQ917" s="337"/>
      <c r="LAR917" s="337"/>
      <c r="LAS917" s="337"/>
      <c r="LAT917" s="337"/>
      <c r="LAU917" s="337"/>
      <c r="LAV917" s="337"/>
      <c r="LAW917" s="337"/>
      <c r="LAX917" s="337"/>
      <c r="LAY917" s="337"/>
      <c r="LAZ917" s="337"/>
      <c r="LBA917" s="337"/>
      <c r="LBB917" s="337"/>
      <c r="LBC917" s="337"/>
      <c r="LBD917" s="337"/>
      <c r="LBE917" s="337"/>
      <c r="LBF917" s="337"/>
      <c r="LBG917" s="337"/>
      <c r="LBH917" s="337"/>
      <c r="LBI917" s="337"/>
      <c r="LBJ917" s="337"/>
      <c r="LBK917" s="337"/>
      <c r="LBL917" s="337"/>
      <c r="LBM917" s="337"/>
      <c r="LBN917" s="337"/>
      <c r="LBO917" s="337"/>
      <c r="LBP917" s="337"/>
      <c r="LBQ917" s="337"/>
      <c r="LBR917" s="337"/>
      <c r="LBS917" s="337"/>
      <c r="LBT917" s="337"/>
      <c r="LBU917" s="337"/>
      <c r="LBV917" s="337"/>
      <c r="LBW917" s="337"/>
      <c r="LBX917" s="337"/>
      <c r="LBY917" s="337"/>
      <c r="LBZ917" s="337"/>
      <c r="LCA917" s="337"/>
      <c r="LCB917" s="337"/>
      <c r="LCC917" s="337"/>
      <c r="LCD917" s="337"/>
      <c r="LCE917" s="337"/>
      <c r="LCF917" s="337"/>
      <c r="LCG917" s="337"/>
      <c r="LCH917" s="337"/>
      <c r="LCI917" s="337"/>
      <c r="LCJ917" s="337"/>
      <c r="LCK917" s="337"/>
      <c r="LCL917" s="337"/>
      <c r="LCM917" s="337"/>
      <c r="LCN917" s="337"/>
      <c r="LCO917" s="337"/>
      <c r="LCP917" s="337"/>
      <c r="LCQ917" s="337"/>
      <c r="LCR917" s="337"/>
      <c r="LCS917" s="337"/>
      <c r="LCT917" s="337"/>
      <c r="LCU917" s="337"/>
      <c r="LCV917" s="337"/>
      <c r="LCW917" s="337"/>
      <c r="LCX917" s="337"/>
      <c r="LCY917" s="337"/>
      <c r="LCZ917" s="337"/>
      <c r="LDA917" s="337"/>
      <c r="LDB917" s="337"/>
      <c r="LDC917" s="337"/>
      <c r="LDD917" s="337"/>
      <c r="LDE917" s="337"/>
      <c r="LDF917" s="337"/>
      <c r="LDG917" s="337"/>
      <c r="LDH917" s="337"/>
      <c r="LDI917" s="337"/>
      <c r="LDJ917" s="337"/>
      <c r="LDK917" s="337"/>
      <c r="LDL917" s="337"/>
      <c r="LDM917" s="337"/>
      <c r="LDN917" s="337"/>
      <c r="LDO917" s="337"/>
      <c r="LDP917" s="337"/>
      <c r="LDQ917" s="337"/>
      <c r="LDR917" s="337"/>
      <c r="LDS917" s="337"/>
      <c r="LDT917" s="337"/>
      <c r="LDU917" s="337"/>
      <c r="LDV917" s="337"/>
      <c r="LDW917" s="337"/>
      <c r="LDX917" s="337"/>
      <c r="LDY917" s="337"/>
      <c r="LDZ917" s="337"/>
      <c r="LEA917" s="337"/>
      <c r="LEB917" s="337"/>
      <c r="LEC917" s="337"/>
      <c r="LED917" s="337"/>
      <c r="LEE917" s="337"/>
      <c r="LEF917" s="337"/>
      <c r="LEG917" s="337"/>
      <c r="LEH917" s="337"/>
      <c r="LEI917" s="337"/>
      <c r="LEJ917" s="337"/>
      <c r="LEK917" s="337"/>
      <c r="LEL917" s="337"/>
      <c r="LEM917" s="337"/>
      <c r="LEN917" s="337"/>
      <c r="LEO917" s="337"/>
      <c r="LEP917" s="337"/>
      <c r="LEQ917" s="337"/>
      <c r="LER917" s="337"/>
      <c r="LES917" s="337"/>
      <c r="LET917" s="337"/>
      <c r="LEU917" s="337"/>
      <c r="LEV917" s="337"/>
      <c r="LEW917" s="337"/>
      <c r="LEX917" s="337"/>
      <c r="LEY917" s="337"/>
      <c r="LEZ917" s="337"/>
      <c r="LFA917" s="337"/>
      <c r="LFB917" s="337"/>
      <c r="LFC917" s="337"/>
      <c r="LFD917" s="337"/>
      <c r="LFE917" s="337"/>
      <c r="LFF917" s="337"/>
      <c r="LFG917" s="337"/>
      <c r="LFH917" s="337"/>
      <c r="LFI917" s="337"/>
      <c r="LFJ917" s="337"/>
      <c r="LFK917" s="337"/>
      <c r="LFL917" s="337"/>
      <c r="LFM917" s="337"/>
      <c r="LFN917" s="337"/>
      <c r="LFO917" s="337"/>
      <c r="LFP917" s="337"/>
      <c r="LFQ917" s="337"/>
      <c r="LFR917" s="337"/>
      <c r="LFS917" s="337"/>
      <c r="LFT917" s="337"/>
      <c r="LFU917" s="337"/>
      <c r="LFV917" s="337"/>
      <c r="LFW917" s="337"/>
      <c r="LFX917" s="337"/>
      <c r="LFY917" s="337"/>
      <c r="LFZ917" s="337"/>
      <c r="LGA917" s="337"/>
      <c r="LGB917" s="337"/>
      <c r="LGC917" s="337"/>
      <c r="LGD917" s="337"/>
      <c r="LGE917" s="337"/>
      <c r="LGF917" s="337"/>
      <c r="LGG917" s="337"/>
      <c r="LGH917" s="337"/>
      <c r="LGI917" s="337"/>
      <c r="LGJ917" s="337"/>
      <c r="LGK917" s="337"/>
      <c r="LGL917" s="337"/>
      <c r="LGM917" s="337"/>
      <c r="LGN917" s="337"/>
      <c r="LGO917" s="337"/>
      <c r="LGP917" s="337"/>
      <c r="LGQ917" s="337"/>
      <c r="LGR917" s="337"/>
      <c r="LGS917" s="337"/>
      <c r="LGT917" s="337"/>
      <c r="LGU917" s="337"/>
      <c r="LGV917" s="337"/>
      <c r="LGW917" s="337"/>
      <c r="LGX917" s="337"/>
      <c r="LGY917" s="337"/>
      <c r="LGZ917" s="337"/>
      <c r="LHA917" s="337"/>
      <c r="LHB917" s="337"/>
      <c r="LHC917" s="337"/>
      <c r="LHD917" s="337"/>
      <c r="LHE917" s="337"/>
      <c r="LHF917" s="337"/>
      <c r="LHG917" s="337"/>
      <c r="LHH917" s="337"/>
      <c r="LHI917" s="337"/>
      <c r="LHJ917" s="337"/>
      <c r="LHK917" s="337"/>
      <c r="LHL917" s="337"/>
      <c r="LHM917" s="337"/>
      <c r="LHN917" s="337"/>
      <c r="LHO917" s="337"/>
      <c r="LHP917" s="337"/>
      <c r="LHQ917" s="337"/>
      <c r="LHR917" s="337"/>
      <c r="LHS917" s="337"/>
      <c r="LHT917" s="337"/>
      <c r="LHU917" s="337"/>
      <c r="LHV917" s="337"/>
      <c r="LHW917" s="337"/>
      <c r="LHX917" s="337"/>
      <c r="LHY917" s="337"/>
      <c r="LHZ917" s="337"/>
      <c r="LIA917" s="337"/>
      <c r="LIB917" s="337"/>
      <c r="LIC917" s="337"/>
      <c r="LID917" s="337"/>
      <c r="LIE917" s="337"/>
      <c r="LIF917" s="337"/>
      <c r="LIG917" s="337"/>
      <c r="LIH917" s="337"/>
      <c r="LII917" s="337"/>
      <c r="LIJ917" s="337"/>
      <c r="LIK917" s="337"/>
      <c r="LIL917" s="337"/>
      <c r="LIM917" s="337"/>
      <c r="LIN917" s="337"/>
      <c r="LIO917" s="337"/>
      <c r="LIP917" s="337"/>
      <c r="LIQ917" s="337"/>
      <c r="LIR917" s="337"/>
      <c r="LIS917" s="337"/>
      <c r="LIT917" s="337"/>
      <c r="LIU917" s="337"/>
      <c r="LIV917" s="337"/>
      <c r="LIW917" s="337"/>
      <c r="LIX917" s="337"/>
      <c r="LIY917" s="337"/>
      <c r="LIZ917" s="337"/>
      <c r="LJA917" s="337"/>
      <c r="LJB917" s="337"/>
      <c r="LJC917" s="337"/>
      <c r="LJD917" s="337"/>
      <c r="LJE917" s="337"/>
      <c r="LJF917" s="337"/>
      <c r="LJG917" s="337"/>
      <c r="LJH917" s="337"/>
      <c r="LJI917" s="337"/>
      <c r="LJJ917" s="337"/>
      <c r="LJK917" s="337"/>
      <c r="LJL917" s="337"/>
      <c r="LJM917" s="337"/>
      <c r="LJN917" s="337"/>
      <c r="LJO917" s="337"/>
      <c r="LJP917" s="337"/>
      <c r="LJQ917" s="337"/>
      <c r="LJR917" s="337"/>
      <c r="LJS917" s="337"/>
      <c r="LJT917" s="337"/>
      <c r="LJU917" s="337"/>
      <c r="LJV917" s="337"/>
      <c r="LJW917" s="337"/>
      <c r="LJX917" s="337"/>
      <c r="LJY917" s="337"/>
      <c r="LJZ917" s="337"/>
      <c r="LKA917" s="337"/>
      <c r="LKB917" s="337"/>
      <c r="LKC917" s="337"/>
      <c r="LKD917" s="337"/>
      <c r="LKE917" s="337"/>
      <c r="LKF917" s="337"/>
      <c r="LKG917" s="337"/>
      <c r="LKH917" s="337"/>
      <c r="LKI917" s="337"/>
      <c r="LKJ917" s="337"/>
      <c r="LKK917" s="337"/>
      <c r="LKL917" s="337"/>
      <c r="LKM917" s="337"/>
      <c r="LKN917" s="337"/>
      <c r="LKO917" s="337"/>
      <c r="LKP917" s="337"/>
      <c r="LKQ917" s="337"/>
      <c r="LKR917" s="337"/>
      <c r="LKS917" s="337"/>
      <c r="LKT917" s="337"/>
      <c r="LKU917" s="337"/>
      <c r="LKV917" s="337"/>
      <c r="LKW917" s="337"/>
      <c r="LKX917" s="337"/>
      <c r="LKY917" s="337"/>
      <c r="LKZ917" s="337"/>
      <c r="LLA917" s="337"/>
      <c r="LLB917" s="337"/>
      <c r="LLC917" s="337"/>
      <c r="LLD917" s="337"/>
      <c r="LLE917" s="337"/>
      <c r="LLF917" s="337"/>
      <c r="LLG917" s="337"/>
      <c r="LLH917" s="337"/>
      <c r="LLI917" s="337"/>
      <c r="LLJ917" s="337"/>
      <c r="LLK917" s="337"/>
      <c r="LLL917" s="337"/>
      <c r="LLM917" s="337"/>
      <c r="LLN917" s="337"/>
      <c r="LLO917" s="337"/>
      <c r="LLP917" s="337"/>
      <c r="LLQ917" s="337"/>
      <c r="LLR917" s="337"/>
      <c r="LLS917" s="337"/>
      <c r="LLT917" s="337"/>
      <c r="LLU917" s="337"/>
      <c r="LLV917" s="337"/>
      <c r="LLW917" s="337"/>
      <c r="LLX917" s="337"/>
      <c r="LLY917" s="337"/>
      <c r="LLZ917" s="337"/>
      <c r="LMA917" s="337"/>
      <c r="LMB917" s="337"/>
      <c r="LMC917" s="337"/>
      <c r="LMD917" s="337"/>
      <c r="LME917" s="337"/>
      <c r="LMF917" s="337"/>
      <c r="LMG917" s="337"/>
      <c r="LMH917" s="337"/>
      <c r="LMI917" s="337"/>
      <c r="LMJ917" s="337"/>
      <c r="LMK917" s="337"/>
      <c r="LML917" s="337"/>
      <c r="LMM917" s="337"/>
      <c r="LMN917" s="337"/>
      <c r="LMO917" s="337"/>
      <c r="LMP917" s="337"/>
      <c r="LMQ917" s="337"/>
      <c r="LMR917" s="337"/>
      <c r="LMS917" s="337"/>
      <c r="LMT917" s="337"/>
      <c r="LMU917" s="337"/>
      <c r="LMV917" s="337"/>
      <c r="LMW917" s="337"/>
      <c r="LMX917" s="337"/>
      <c r="LMY917" s="337"/>
      <c r="LMZ917" s="337"/>
      <c r="LNA917" s="337"/>
      <c r="LNB917" s="337"/>
      <c r="LNC917" s="337"/>
      <c r="LND917" s="337"/>
      <c r="LNE917" s="337"/>
      <c r="LNF917" s="337"/>
      <c r="LNG917" s="337"/>
      <c r="LNH917" s="337"/>
      <c r="LNI917" s="337"/>
      <c r="LNJ917" s="337"/>
      <c r="LNK917" s="337"/>
      <c r="LNL917" s="337"/>
      <c r="LNM917" s="337"/>
      <c r="LNN917" s="337"/>
      <c r="LNO917" s="337"/>
      <c r="LNP917" s="337"/>
      <c r="LNQ917" s="337"/>
      <c r="LNR917" s="337"/>
      <c r="LNS917" s="337"/>
      <c r="LNT917" s="337"/>
      <c r="LNU917" s="337"/>
      <c r="LNV917" s="337"/>
      <c r="LNW917" s="337"/>
      <c r="LNX917" s="337"/>
      <c r="LNY917" s="337"/>
      <c r="LNZ917" s="337"/>
      <c r="LOA917" s="337"/>
      <c r="LOB917" s="337"/>
      <c r="LOC917" s="337"/>
      <c r="LOD917" s="337"/>
      <c r="LOE917" s="337"/>
      <c r="LOF917" s="337"/>
      <c r="LOG917" s="337"/>
      <c r="LOH917" s="337"/>
      <c r="LOI917" s="337"/>
      <c r="LOJ917" s="337"/>
      <c r="LOK917" s="337"/>
      <c r="LOL917" s="337"/>
      <c r="LOM917" s="337"/>
      <c r="LON917" s="337"/>
      <c r="LOO917" s="337"/>
      <c r="LOP917" s="337"/>
      <c r="LOQ917" s="337"/>
      <c r="LOR917" s="337"/>
      <c r="LOS917" s="337"/>
      <c r="LOT917" s="337"/>
      <c r="LOU917" s="337"/>
      <c r="LOV917" s="337"/>
      <c r="LOW917" s="337"/>
      <c r="LOX917" s="337"/>
      <c r="LOY917" s="337"/>
      <c r="LOZ917" s="337"/>
      <c r="LPA917" s="337"/>
      <c r="LPB917" s="337"/>
      <c r="LPC917" s="337"/>
      <c r="LPD917" s="337"/>
      <c r="LPE917" s="337"/>
      <c r="LPF917" s="337"/>
      <c r="LPG917" s="337"/>
      <c r="LPH917" s="337"/>
      <c r="LPI917" s="337"/>
      <c r="LPJ917" s="337"/>
      <c r="LPK917" s="337"/>
      <c r="LPL917" s="337"/>
      <c r="LPM917" s="337"/>
      <c r="LPN917" s="337"/>
      <c r="LPO917" s="337"/>
      <c r="LPP917" s="337"/>
      <c r="LPQ917" s="337"/>
      <c r="LPR917" s="337"/>
      <c r="LPS917" s="337"/>
      <c r="LPT917" s="337"/>
      <c r="LPU917" s="337"/>
      <c r="LPV917" s="337"/>
      <c r="LPW917" s="337"/>
      <c r="LPX917" s="337"/>
      <c r="LPY917" s="337"/>
      <c r="LPZ917" s="337"/>
      <c r="LQA917" s="337"/>
      <c r="LQB917" s="337"/>
      <c r="LQC917" s="337"/>
      <c r="LQD917" s="337"/>
      <c r="LQE917" s="337"/>
      <c r="LQF917" s="337"/>
      <c r="LQG917" s="337"/>
      <c r="LQH917" s="337"/>
      <c r="LQI917" s="337"/>
      <c r="LQJ917" s="337"/>
      <c r="LQK917" s="337"/>
      <c r="LQL917" s="337"/>
      <c r="LQM917" s="337"/>
      <c r="LQN917" s="337"/>
      <c r="LQO917" s="337"/>
      <c r="LQP917" s="337"/>
      <c r="LQQ917" s="337"/>
      <c r="LQR917" s="337"/>
      <c r="LQS917" s="337"/>
      <c r="LQT917" s="337"/>
      <c r="LQU917" s="337"/>
      <c r="LQV917" s="337"/>
      <c r="LQW917" s="337"/>
      <c r="LQX917" s="337"/>
      <c r="LQY917" s="337"/>
      <c r="LQZ917" s="337"/>
      <c r="LRA917" s="337"/>
      <c r="LRB917" s="337"/>
      <c r="LRC917" s="337"/>
      <c r="LRD917" s="337"/>
      <c r="LRE917" s="337"/>
      <c r="LRF917" s="337"/>
      <c r="LRG917" s="337"/>
      <c r="LRH917" s="337"/>
      <c r="LRI917" s="337"/>
      <c r="LRJ917" s="337"/>
      <c r="LRK917" s="337"/>
      <c r="LRL917" s="337"/>
      <c r="LRM917" s="337"/>
      <c r="LRN917" s="337"/>
      <c r="LRO917" s="337"/>
      <c r="LRP917" s="337"/>
      <c r="LRQ917" s="337"/>
      <c r="LRR917" s="337"/>
      <c r="LRS917" s="337"/>
      <c r="LRT917" s="337"/>
      <c r="LRU917" s="337"/>
      <c r="LRV917" s="337"/>
      <c r="LRW917" s="337"/>
      <c r="LRX917" s="337"/>
      <c r="LRY917" s="337"/>
      <c r="LRZ917" s="337"/>
      <c r="LSA917" s="337"/>
      <c r="LSB917" s="337"/>
      <c r="LSC917" s="337"/>
      <c r="LSD917" s="337"/>
      <c r="LSE917" s="337"/>
      <c r="LSF917" s="337"/>
      <c r="LSG917" s="337"/>
      <c r="LSH917" s="337"/>
      <c r="LSI917" s="337"/>
      <c r="LSJ917" s="337"/>
      <c r="LSK917" s="337"/>
      <c r="LSL917" s="337"/>
      <c r="LSM917" s="337"/>
      <c r="LSN917" s="337"/>
      <c r="LSO917" s="337"/>
      <c r="LSP917" s="337"/>
      <c r="LSQ917" s="337"/>
      <c r="LSR917" s="337"/>
      <c r="LSS917" s="337"/>
      <c r="LST917" s="337"/>
      <c r="LSU917" s="337"/>
      <c r="LSV917" s="337"/>
      <c r="LSW917" s="337"/>
      <c r="LSX917" s="337"/>
      <c r="LSY917" s="337"/>
      <c r="LSZ917" s="337"/>
      <c r="LTA917" s="337"/>
      <c r="LTB917" s="337"/>
      <c r="LTC917" s="337"/>
      <c r="LTD917" s="337"/>
      <c r="LTE917" s="337"/>
      <c r="LTF917" s="337"/>
      <c r="LTG917" s="337"/>
      <c r="LTH917" s="337"/>
      <c r="LTI917" s="337"/>
      <c r="LTJ917" s="337"/>
      <c r="LTK917" s="337"/>
      <c r="LTL917" s="337"/>
      <c r="LTM917" s="337"/>
      <c r="LTN917" s="337"/>
      <c r="LTO917" s="337"/>
      <c r="LTP917" s="337"/>
      <c r="LTQ917" s="337"/>
      <c r="LTR917" s="337"/>
      <c r="LTS917" s="337"/>
      <c r="LTT917" s="337"/>
      <c r="LTU917" s="337"/>
      <c r="LTV917" s="337"/>
      <c r="LTW917" s="337"/>
      <c r="LTX917" s="337"/>
      <c r="LTY917" s="337"/>
      <c r="LTZ917" s="337"/>
      <c r="LUA917" s="337"/>
      <c r="LUB917" s="337"/>
      <c r="LUC917" s="337"/>
      <c r="LUD917" s="337"/>
      <c r="LUE917" s="337"/>
      <c r="LUF917" s="337"/>
      <c r="LUG917" s="337"/>
      <c r="LUH917" s="337"/>
      <c r="LUI917" s="337"/>
      <c r="LUJ917" s="337"/>
      <c r="LUK917" s="337"/>
      <c r="LUL917" s="337"/>
      <c r="LUM917" s="337"/>
      <c r="LUN917" s="337"/>
      <c r="LUO917" s="337"/>
      <c r="LUP917" s="337"/>
      <c r="LUQ917" s="337"/>
      <c r="LUR917" s="337"/>
      <c r="LUS917" s="337"/>
      <c r="LUT917" s="337"/>
      <c r="LUU917" s="337"/>
      <c r="LUV917" s="337"/>
      <c r="LUW917" s="337"/>
      <c r="LUX917" s="337"/>
      <c r="LUY917" s="337"/>
      <c r="LUZ917" s="337"/>
      <c r="LVA917" s="337"/>
      <c r="LVB917" s="337"/>
      <c r="LVC917" s="337"/>
      <c r="LVD917" s="337"/>
      <c r="LVE917" s="337"/>
      <c r="LVF917" s="337"/>
      <c r="LVG917" s="337"/>
      <c r="LVH917" s="337"/>
      <c r="LVI917" s="337"/>
      <c r="LVJ917" s="337"/>
      <c r="LVK917" s="337"/>
      <c r="LVL917" s="337"/>
      <c r="LVM917" s="337"/>
      <c r="LVN917" s="337"/>
      <c r="LVO917" s="337"/>
      <c r="LVP917" s="337"/>
      <c r="LVQ917" s="337"/>
      <c r="LVR917" s="337"/>
      <c r="LVS917" s="337"/>
      <c r="LVT917" s="337"/>
      <c r="LVU917" s="337"/>
      <c r="LVV917" s="337"/>
      <c r="LVW917" s="337"/>
      <c r="LVX917" s="337"/>
      <c r="LVY917" s="337"/>
      <c r="LVZ917" s="337"/>
      <c r="LWA917" s="337"/>
      <c r="LWB917" s="337"/>
      <c r="LWC917" s="337"/>
      <c r="LWD917" s="337"/>
      <c r="LWE917" s="337"/>
      <c r="LWF917" s="337"/>
      <c r="LWG917" s="337"/>
      <c r="LWH917" s="337"/>
      <c r="LWI917" s="337"/>
      <c r="LWJ917" s="337"/>
      <c r="LWK917" s="337"/>
      <c r="LWL917" s="337"/>
      <c r="LWM917" s="337"/>
      <c r="LWN917" s="337"/>
      <c r="LWO917" s="337"/>
      <c r="LWP917" s="337"/>
      <c r="LWQ917" s="337"/>
      <c r="LWR917" s="337"/>
      <c r="LWS917" s="337"/>
      <c r="LWT917" s="337"/>
      <c r="LWU917" s="337"/>
      <c r="LWV917" s="337"/>
      <c r="LWW917" s="337"/>
      <c r="LWX917" s="337"/>
      <c r="LWY917" s="337"/>
      <c r="LWZ917" s="337"/>
      <c r="LXA917" s="337"/>
      <c r="LXB917" s="337"/>
      <c r="LXC917" s="337"/>
      <c r="LXD917" s="337"/>
      <c r="LXE917" s="337"/>
      <c r="LXF917" s="337"/>
      <c r="LXG917" s="337"/>
      <c r="LXH917" s="337"/>
      <c r="LXI917" s="337"/>
      <c r="LXJ917" s="337"/>
      <c r="LXK917" s="337"/>
      <c r="LXL917" s="337"/>
      <c r="LXM917" s="337"/>
      <c r="LXN917" s="337"/>
      <c r="LXO917" s="337"/>
      <c r="LXP917" s="337"/>
      <c r="LXQ917" s="337"/>
      <c r="LXR917" s="337"/>
      <c r="LXS917" s="337"/>
      <c r="LXT917" s="337"/>
      <c r="LXU917" s="337"/>
      <c r="LXV917" s="337"/>
      <c r="LXW917" s="337"/>
      <c r="LXX917" s="337"/>
      <c r="LXY917" s="337"/>
      <c r="LXZ917" s="337"/>
      <c r="LYA917" s="337"/>
      <c r="LYB917" s="337"/>
      <c r="LYC917" s="337"/>
      <c r="LYD917" s="337"/>
      <c r="LYE917" s="337"/>
      <c r="LYF917" s="337"/>
      <c r="LYG917" s="337"/>
      <c r="LYH917" s="337"/>
      <c r="LYI917" s="337"/>
      <c r="LYJ917" s="337"/>
      <c r="LYK917" s="337"/>
      <c r="LYL917" s="337"/>
      <c r="LYM917" s="337"/>
      <c r="LYN917" s="337"/>
      <c r="LYO917" s="337"/>
      <c r="LYP917" s="337"/>
      <c r="LYQ917" s="337"/>
      <c r="LYR917" s="337"/>
      <c r="LYS917" s="337"/>
      <c r="LYT917" s="337"/>
      <c r="LYU917" s="337"/>
      <c r="LYV917" s="337"/>
      <c r="LYW917" s="337"/>
      <c r="LYX917" s="337"/>
      <c r="LYY917" s="337"/>
      <c r="LYZ917" s="337"/>
      <c r="LZA917" s="337"/>
      <c r="LZB917" s="337"/>
      <c r="LZC917" s="337"/>
      <c r="LZD917" s="337"/>
      <c r="LZE917" s="337"/>
      <c r="LZF917" s="337"/>
      <c r="LZG917" s="337"/>
      <c r="LZH917" s="337"/>
      <c r="LZI917" s="337"/>
      <c r="LZJ917" s="337"/>
      <c r="LZK917" s="337"/>
      <c r="LZL917" s="337"/>
      <c r="LZM917" s="337"/>
      <c r="LZN917" s="337"/>
      <c r="LZO917" s="337"/>
      <c r="LZP917" s="337"/>
      <c r="LZQ917" s="337"/>
      <c r="LZR917" s="337"/>
      <c r="LZS917" s="337"/>
      <c r="LZT917" s="337"/>
      <c r="LZU917" s="337"/>
      <c r="LZV917" s="337"/>
      <c r="LZW917" s="337"/>
      <c r="LZX917" s="337"/>
      <c r="LZY917" s="337"/>
      <c r="LZZ917" s="337"/>
      <c r="MAA917" s="337"/>
      <c r="MAB917" s="337"/>
      <c r="MAC917" s="337"/>
      <c r="MAD917" s="337"/>
      <c r="MAE917" s="337"/>
      <c r="MAF917" s="337"/>
      <c r="MAG917" s="337"/>
      <c r="MAH917" s="337"/>
      <c r="MAI917" s="337"/>
      <c r="MAJ917" s="337"/>
      <c r="MAK917" s="337"/>
      <c r="MAL917" s="337"/>
      <c r="MAM917" s="337"/>
      <c r="MAN917" s="337"/>
      <c r="MAO917" s="337"/>
      <c r="MAP917" s="337"/>
      <c r="MAQ917" s="337"/>
      <c r="MAR917" s="337"/>
      <c r="MAS917" s="337"/>
      <c r="MAT917" s="337"/>
      <c r="MAU917" s="337"/>
      <c r="MAV917" s="337"/>
      <c r="MAW917" s="337"/>
      <c r="MAX917" s="337"/>
      <c r="MAY917" s="337"/>
      <c r="MAZ917" s="337"/>
      <c r="MBA917" s="337"/>
      <c r="MBB917" s="337"/>
      <c r="MBC917" s="337"/>
      <c r="MBD917" s="337"/>
      <c r="MBE917" s="337"/>
      <c r="MBF917" s="337"/>
      <c r="MBG917" s="337"/>
      <c r="MBH917" s="337"/>
      <c r="MBI917" s="337"/>
      <c r="MBJ917" s="337"/>
      <c r="MBK917" s="337"/>
      <c r="MBL917" s="337"/>
      <c r="MBM917" s="337"/>
      <c r="MBN917" s="337"/>
      <c r="MBO917" s="337"/>
      <c r="MBP917" s="337"/>
      <c r="MBQ917" s="337"/>
      <c r="MBR917" s="337"/>
      <c r="MBS917" s="337"/>
      <c r="MBT917" s="337"/>
      <c r="MBU917" s="337"/>
      <c r="MBV917" s="337"/>
      <c r="MBW917" s="337"/>
      <c r="MBX917" s="337"/>
      <c r="MBY917" s="337"/>
      <c r="MBZ917" s="337"/>
      <c r="MCA917" s="337"/>
      <c r="MCB917" s="337"/>
      <c r="MCC917" s="337"/>
      <c r="MCD917" s="337"/>
      <c r="MCE917" s="337"/>
      <c r="MCF917" s="337"/>
      <c r="MCG917" s="337"/>
      <c r="MCH917" s="337"/>
      <c r="MCI917" s="337"/>
      <c r="MCJ917" s="337"/>
      <c r="MCK917" s="337"/>
      <c r="MCL917" s="337"/>
      <c r="MCM917" s="337"/>
      <c r="MCN917" s="337"/>
      <c r="MCO917" s="337"/>
      <c r="MCP917" s="337"/>
      <c r="MCQ917" s="337"/>
      <c r="MCR917" s="337"/>
      <c r="MCS917" s="337"/>
      <c r="MCT917" s="337"/>
      <c r="MCU917" s="337"/>
      <c r="MCV917" s="337"/>
      <c r="MCW917" s="337"/>
      <c r="MCX917" s="337"/>
      <c r="MCY917" s="337"/>
      <c r="MCZ917" s="337"/>
      <c r="MDA917" s="337"/>
      <c r="MDB917" s="337"/>
      <c r="MDC917" s="337"/>
      <c r="MDD917" s="337"/>
      <c r="MDE917" s="337"/>
      <c r="MDF917" s="337"/>
      <c r="MDG917" s="337"/>
      <c r="MDH917" s="337"/>
      <c r="MDI917" s="337"/>
      <c r="MDJ917" s="337"/>
      <c r="MDK917" s="337"/>
      <c r="MDL917" s="337"/>
      <c r="MDM917" s="337"/>
      <c r="MDN917" s="337"/>
      <c r="MDO917" s="337"/>
      <c r="MDP917" s="337"/>
      <c r="MDQ917" s="337"/>
      <c r="MDR917" s="337"/>
      <c r="MDS917" s="337"/>
      <c r="MDT917" s="337"/>
      <c r="MDU917" s="337"/>
      <c r="MDV917" s="337"/>
      <c r="MDW917" s="337"/>
      <c r="MDX917" s="337"/>
      <c r="MDY917" s="337"/>
      <c r="MDZ917" s="337"/>
      <c r="MEA917" s="337"/>
      <c r="MEB917" s="337"/>
      <c r="MEC917" s="337"/>
      <c r="MED917" s="337"/>
      <c r="MEE917" s="337"/>
      <c r="MEF917" s="337"/>
      <c r="MEG917" s="337"/>
      <c r="MEH917" s="337"/>
      <c r="MEI917" s="337"/>
      <c r="MEJ917" s="337"/>
      <c r="MEK917" s="337"/>
      <c r="MEL917" s="337"/>
      <c r="MEM917" s="337"/>
      <c r="MEN917" s="337"/>
      <c r="MEO917" s="337"/>
      <c r="MEP917" s="337"/>
      <c r="MEQ917" s="337"/>
      <c r="MER917" s="337"/>
      <c r="MES917" s="337"/>
      <c r="MET917" s="337"/>
      <c r="MEU917" s="337"/>
      <c r="MEV917" s="337"/>
      <c r="MEW917" s="337"/>
      <c r="MEX917" s="337"/>
      <c r="MEY917" s="337"/>
      <c r="MEZ917" s="337"/>
      <c r="MFA917" s="337"/>
      <c r="MFB917" s="337"/>
      <c r="MFC917" s="337"/>
      <c r="MFD917" s="337"/>
      <c r="MFE917" s="337"/>
      <c r="MFF917" s="337"/>
      <c r="MFG917" s="337"/>
      <c r="MFH917" s="337"/>
      <c r="MFI917" s="337"/>
      <c r="MFJ917" s="337"/>
      <c r="MFK917" s="337"/>
      <c r="MFL917" s="337"/>
      <c r="MFM917" s="337"/>
      <c r="MFN917" s="337"/>
      <c r="MFO917" s="337"/>
      <c r="MFP917" s="337"/>
      <c r="MFQ917" s="337"/>
      <c r="MFR917" s="337"/>
      <c r="MFS917" s="337"/>
      <c r="MFT917" s="337"/>
      <c r="MFU917" s="337"/>
      <c r="MFV917" s="337"/>
      <c r="MFW917" s="337"/>
      <c r="MFX917" s="337"/>
      <c r="MFY917" s="337"/>
      <c r="MFZ917" s="337"/>
      <c r="MGA917" s="337"/>
      <c r="MGB917" s="337"/>
      <c r="MGC917" s="337"/>
      <c r="MGD917" s="337"/>
      <c r="MGE917" s="337"/>
      <c r="MGF917" s="337"/>
      <c r="MGG917" s="337"/>
      <c r="MGH917" s="337"/>
      <c r="MGI917" s="337"/>
      <c r="MGJ917" s="337"/>
      <c r="MGK917" s="337"/>
      <c r="MGL917" s="337"/>
      <c r="MGM917" s="337"/>
      <c r="MGN917" s="337"/>
      <c r="MGO917" s="337"/>
      <c r="MGP917" s="337"/>
      <c r="MGQ917" s="337"/>
      <c r="MGR917" s="337"/>
      <c r="MGS917" s="337"/>
      <c r="MGT917" s="337"/>
      <c r="MGU917" s="337"/>
      <c r="MGV917" s="337"/>
      <c r="MGW917" s="337"/>
      <c r="MGX917" s="337"/>
      <c r="MGY917" s="337"/>
      <c r="MGZ917" s="337"/>
      <c r="MHA917" s="337"/>
      <c r="MHB917" s="337"/>
      <c r="MHC917" s="337"/>
      <c r="MHD917" s="337"/>
      <c r="MHE917" s="337"/>
      <c r="MHF917" s="337"/>
      <c r="MHG917" s="337"/>
      <c r="MHH917" s="337"/>
      <c r="MHI917" s="337"/>
      <c r="MHJ917" s="337"/>
      <c r="MHK917" s="337"/>
      <c r="MHL917" s="337"/>
      <c r="MHM917" s="337"/>
      <c r="MHN917" s="337"/>
      <c r="MHO917" s="337"/>
      <c r="MHP917" s="337"/>
      <c r="MHQ917" s="337"/>
      <c r="MHR917" s="337"/>
      <c r="MHS917" s="337"/>
      <c r="MHT917" s="337"/>
      <c r="MHU917" s="337"/>
      <c r="MHV917" s="337"/>
      <c r="MHW917" s="337"/>
      <c r="MHX917" s="337"/>
      <c r="MHY917" s="337"/>
      <c r="MHZ917" s="337"/>
      <c r="MIA917" s="337"/>
      <c r="MIB917" s="337"/>
      <c r="MIC917" s="337"/>
      <c r="MID917" s="337"/>
      <c r="MIE917" s="337"/>
      <c r="MIF917" s="337"/>
      <c r="MIG917" s="337"/>
      <c r="MIH917" s="337"/>
      <c r="MII917" s="337"/>
      <c r="MIJ917" s="337"/>
      <c r="MIK917" s="337"/>
      <c r="MIL917" s="337"/>
      <c r="MIM917" s="337"/>
      <c r="MIN917" s="337"/>
      <c r="MIO917" s="337"/>
      <c r="MIP917" s="337"/>
      <c r="MIQ917" s="337"/>
      <c r="MIR917" s="337"/>
      <c r="MIS917" s="337"/>
      <c r="MIT917" s="337"/>
      <c r="MIU917" s="337"/>
      <c r="MIV917" s="337"/>
      <c r="MIW917" s="337"/>
      <c r="MIX917" s="337"/>
      <c r="MIY917" s="337"/>
      <c r="MIZ917" s="337"/>
      <c r="MJA917" s="337"/>
      <c r="MJB917" s="337"/>
      <c r="MJC917" s="337"/>
      <c r="MJD917" s="337"/>
      <c r="MJE917" s="337"/>
      <c r="MJF917" s="337"/>
      <c r="MJG917" s="337"/>
      <c r="MJH917" s="337"/>
      <c r="MJI917" s="337"/>
      <c r="MJJ917" s="337"/>
      <c r="MJK917" s="337"/>
      <c r="MJL917" s="337"/>
      <c r="MJM917" s="337"/>
      <c r="MJN917" s="337"/>
      <c r="MJO917" s="337"/>
      <c r="MJP917" s="337"/>
      <c r="MJQ917" s="337"/>
      <c r="MJR917" s="337"/>
      <c r="MJS917" s="337"/>
      <c r="MJT917" s="337"/>
      <c r="MJU917" s="337"/>
      <c r="MJV917" s="337"/>
      <c r="MJW917" s="337"/>
      <c r="MJX917" s="337"/>
      <c r="MJY917" s="337"/>
      <c r="MJZ917" s="337"/>
      <c r="MKA917" s="337"/>
      <c r="MKB917" s="337"/>
      <c r="MKC917" s="337"/>
      <c r="MKD917" s="337"/>
      <c r="MKE917" s="337"/>
      <c r="MKF917" s="337"/>
      <c r="MKG917" s="337"/>
      <c r="MKH917" s="337"/>
      <c r="MKI917" s="337"/>
      <c r="MKJ917" s="337"/>
      <c r="MKK917" s="337"/>
      <c r="MKL917" s="337"/>
      <c r="MKM917" s="337"/>
      <c r="MKN917" s="337"/>
      <c r="MKO917" s="337"/>
      <c r="MKP917" s="337"/>
      <c r="MKQ917" s="337"/>
      <c r="MKR917" s="337"/>
      <c r="MKS917" s="337"/>
      <c r="MKT917" s="337"/>
      <c r="MKU917" s="337"/>
      <c r="MKV917" s="337"/>
      <c r="MKW917" s="337"/>
      <c r="MKX917" s="337"/>
      <c r="MKY917" s="337"/>
      <c r="MKZ917" s="337"/>
      <c r="MLA917" s="337"/>
      <c r="MLB917" s="337"/>
      <c r="MLC917" s="337"/>
      <c r="MLD917" s="337"/>
      <c r="MLE917" s="337"/>
      <c r="MLF917" s="337"/>
      <c r="MLG917" s="337"/>
      <c r="MLH917" s="337"/>
      <c r="MLI917" s="337"/>
      <c r="MLJ917" s="337"/>
      <c r="MLK917" s="337"/>
      <c r="MLL917" s="337"/>
      <c r="MLM917" s="337"/>
      <c r="MLN917" s="337"/>
      <c r="MLO917" s="337"/>
      <c r="MLP917" s="337"/>
      <c r="MLQ917" s="337"/>
      <c r="MLR917" s="337"/>
      <c r="MLS917" s="337"/>
      <c r="MLT917" s="337"/>
      <c r="MLU917" s="337"/>
      <c r="MLV917" s="337"/>
      <c r="MLW917" s="337"/>
      <c r="MLX917" s="337"/>
      <c r="MLY917" s="337"/>
      <c r="MLZ917" s="337"/>
      <c r="MMA917" s="337"/>
      <c r="MMB917" s="337"/>
      <c r="MMC917" s="337"/>
      <c r="MMD917" s="337"/>
      <c r="MME917" s="337"/>
      <c r="MMF917" s="337"/>
      <c r="MMG917" s="337"/>
      <c r="MMH917" s="337"/>
      <c r="MMI917" s="337"/>
      <c r="MMJ917" s="337"/>
      <c r="MMK917" s="337"/>
      <c r="MML917" s="337"/>
      <c r="MMM917" s="337"/>
      <c r="MMN917" s="337"/>
      <c r="MMO917" s="337"/>
      <c r="MMP917" s="337"/>
      <c r="MMQ917" s="337"/>
      <c r="MMR917" s="337"/>
      <c r="MMS917" s="337"/>
      <c r="MMT917" s="337"/>
      <c r="MMU917" s="337"/>
      <c r="MMV917" s="337"/>
      <c r="MMW917" s="337"/>
      <c r="MMX917" s="337"/>
      <c r="MMY917" s="337"/>
      <c r="MMZ917" s="337"/>
      <c r="MNA917" s="337"/>
      <c r="MNB917" s="337"/>
      <c r="MNC917" s="337"/>
      <c r="MND917" s="337"/>
      <c r="MNE917" s="337"/>
      <c r="MNF917" s="337"/>
      <c r="MNG917" s="337"/>
      <c r="MNH917" s="337"/>
      <c r="MNI917" s="337"/>
      <c r="MNJ917" s="337"/>
      <c r="MNK917" s="337"/>
      <c r="MNL917" s="337"/>
      <c r="MNM917" s="337"/>
      <c r="MNN917" s="337"/>
      <c r="MNO917" s="337"/>
      <c r="MNP917" s="337"/>
      <c r="MNQ917" s="337"/>
      <c r="MNR917" s="337"/>
      <c r="MNS917" s="337"/>
      <c r="MNT917" s="337"/>
      <c r="MNU917" s="337"/>
      <c r="MNV917" s="337"/>
      <c r="MNW917" s="337"/>
      <c r="MNX917" s="337"/>
      <c r="MNY917" s="337"/>
      <c r="MNZ917" s="337"/>
      <c r="MOA917" s="337"/>
      <c r="MOB917" s="337"/>
      <c r="MOC917" s="337"/>
      <c r="MOD917" s="337"/>
      <c r="MOE917" s="337"/>
      <c r="MOF917" s="337"/>
      <c r="MOG917" s="337"/>
      <c r="MOH917" s="337"/>
      <c r="MOI917" s="337"/>
      <c r="MOJ917" s="337"/>
      <c r="MOK917" s="337"/>
      <c r="MOL917" s="337"/>
      <c r="MOM917" s="337"/>
      <c r="MON917" s="337"/>
      <c r="MOO917" s="337"/>
      <c r="MOP917" s="337"/>
      <c r="MOQ917" s="337"/>
      <c r="MOR917" s="337"/>
      <c r="MOS917" s="337"/>
      <c r="MOT917" s="337"/>
      <c r="MOU917" s="337"/>
      <c r="MOV917" s="337"/>
      <c r="MOW917" s="337"/>
      <c r="MOX917" s="337"/>
      <c r="MOY917" s="337"/>
      <c r="MOZ917" s="337"/>
      <c r="MPA917" s="337"/>
      <c r="MPB917" s="337"/>
      <c r="MPC917" s="337"/>
      <c r="MPD917" s="337"/>
      <c r="MPE917" s="337"/>
      <c r="MPF917" s="337"/>
      <c r="MPG917" s="337"/>
      <c r="MPH917" s="337"/>
      <c r="MPI917" s="337"/>
      <c r="MPJ917" s="337"/>
      <c r="MPK917" s="337"/>
      <c r="MPL917" s="337"/>
      <c r="MPM917" s="337"/>
      <c r="MPN917" s="337"/>
      <c r="MPO917" s="337"/>
      <c r="MPP917" s="337"/>
      <c r="MPQ917" s="337"/>
      <c r="MPR917" s="337"/>
      <c r="MPS917" s="337"/>
      <c r="MPT917" s="337"/>
      <c r="MPU917" s="337"/>
      <c r="MPV917" s="337"/>
      <c r="MPW917" s="337"/>
      <c r="MPX917" s="337"/>
      <c r="MPY917" s="337"/>
      <c r="MPZ917" s="337"/>
      <c r="MQA917" s="337"/>
      <c r="MQB917" s="337"/>
      <c r="MQC917" s="337"/>
      <c r="MQD917" s="337"/>
      <c r="MQE917" s="337"/>
      <c r="MQF917" s="337"/>
      <c r="MQG917" s="337"/>
      <c r="MQH917" s="337"/>
      <c r="MQI917" s="337"/>
      <c r="MQJ917" s="337"/>
      <c r="MQK917" s="337"/>
      <c r="MQL917" s="337"/>
      <c r="MQM917" s="337"/>
      <c r="MQN917" s="337"/>
      <c r="MQO917" s="337"/>
      <c r="MQP917" s="337"/>
      <c r="MQQ917" s="337"/>
      <c r="MQR917" s="337"/>
      <c r="MQS917" s="337"/>
      <c r="MQT917" s="337"/>
      <c r="MQU917" s="337"/>
      <c r="MQV917" s="337"/>
      <c r="MQW917" s="337"/>
      <c r="MQX917" s="337"/>
      <c r="MQY917" s="337"/>
      <c r="MQZ917" s="337"/>
      <c r="MRA917" s="337"/>
      <c r="MRB917" s="337"/>
      <c r="MRC917" s="337"/>
      <c r="MRD917" s="337"/>
      <c r="MRE917" s="337"/>
      <c r="MRF917" s="337"/>
      <c r="MRG917" s="337"/>
      <c r="MRH917" s="337"/>
      <c r="MRI917" s="337"/>
      <c r="MRJ917" s="337"/>
      <c r="MRK917" s="337"/>
      <c r="MRL917" s="337"/>
      <c r="MRM917" s="337"/>
      <c r="MRN917" s="337"/>
      <c r="MRO917" s="337"/>
      <c r="MRP917" s="337"/>
      <c r="MRQ917" s="337"/>
      <c r="MRR917" s="337"/>
      <c r="MRS917" s="337"/>
      <c r="MRT917" s="337"/>
      <c r="MRU917" s="337"/>
      <c r="MRV917" s="337"/>
      <c r="MRW917" s="337"/>
      <c r="MRX917" s="337"/>
      <c r="MRY917" s="337"/>
      <c r="MRZ917" s="337"/>
      <c r="MSA917" s="337"/>
      <c r="MSB917" s="337"/>
      <c r="MSC917" s="337"/>
      <c r="MSD917" s="337"/>
      <c r="MSE917" s="337"/>
      <c r="MSF917" s="337"/>
      <c r="MSG917" s="337"/>
      <c r="MSH917" s="337"/>
      <c r="MSI917" s="337"/>
      <c r="MSJ917" s="337"/>
      <c r="MSK917" s="337"/>
      <c r="MSL917" s="337"/>
      <c r="MSM917" s="337"/>
      <c r="MSN917" s="337"/>
      <c r="MSO917" s="337"/>
      <c r="MSP917" s="337"/>
      <c r="MSQ917" s="337"/>
      <c r="MSR917" s="337"/>
      <c r="MSS917" s="337"/>
      <c r="MST917" s="337"/>
      <c r="MSU917" s="337"/>
      <c r="MSV917" s="337"/>
      <c r="MSW917" s="337"/>
      <c r="MSX917" s="337"/>
      <c r="MSY917" s="337"/>
      <c r="MSZ917" s="337"/>
      <c r="MTA917" s="337"/>
      <c r="MTB917" s="337"/>
      <c r="MTC917" s="337"/>
      <c r="MTD917" s="337"/>
      <c r="MTE917" s="337"/>
      <c r="MTF917" s="337"/>
      <c r="MTG917" s="337"/>
      <c r="MTH917" s="337"/>
      <c r="MTI917" s="337"/>
      <c r="MTJ917" s="337"/>
      <c r="MTK917" s="337"/>
      <c r="MTL917" s="337"/>
      <c r="MTM917" s="337"/>
      <c r="MTN917" s="337"/>
      <c r="MTO917" s="337"/>
      <c r="MTP917" s="337"/>
      <c r="MTQ917" s="337"/>
      <c r="MTR917" s="337"/>
      <c r="MTS917" s="337"/>
      <c r="MTT917" s="337"/>
      <c r="MTU917" s="337"/>
      <c r="MTV917" s="337"/>
      <c r="MTW917" s="337"/>
      <c r="MTX917" s="337"/>
      <c r="MTY917" s="337"/>
      <c r="MTZ917" s="337"/>
      <c r="MUA917" s="337"/>
      <c r="MUB917" s="337"/>
      <c r="MUC917" s="337"/>
      <c r="MUD917" s="337"/>
      <c r="MUE917" s="337"/>
      <c r="MUF917" s="337"/>
      <c r="MUG917" s="337"/>
      <c r="MUH917" s="337"/>
      <c r="MUI917" s="337"/>
      <c r="MUJ917" s="337"/>
      <c r="MUK917" s="337"/>
      <c r="MUL917" s="337"/>
      <c r="MUM917" s="337"/>
      <c r="MUN917" s="337"/>
      <c r="MUO917" s="337"/>
      <c r="MUP917" s="337"/>
      <c r="MUQ917" s="337"/>
      <c r="MUR917" s="337"/>
      <c r="MUS917" s="337"/>
      <c r="MUT917" s="337"/>
      <c r="MUU917" s="337"/>
      <c r="MUV917" s="337"/>
      <c r="MUW917" s="337"/>
      <c r="MUX917" s="337"/>
      <c r="MUY917" s="337"/>
      <c r="MUZ917" s="337"/>
      <c r="MVA917" s="337"/>
      <c r="MVB917" s="337"/>
      <c r="MVC917" s="337"/>
      <c r="MVD917" s="337"/>
      <c r="MVE917" s="337"/>
      <c r="MVF917" s="337"/>
      <c r="MVG917" s="337"/>
      <c r="MVH917" s="337"/>
      <c r="MVI917" s="337"/>
      <c r="MVJ917" s="337"/>
      <c r="MVK917" s="337"/>
      <c r="MVL917" s="337"/>
      <c r="MVM917" s="337"/>
      <c r="MVN917" s="337"/>
      <c r="MVO917" s="337"/>
      <c r="MVP917" s="337"/>
      <c r="MVQ917" s="337"/>
      <c r="MVR917" s="337"/>
      <c r="MVS917" s="337"/>
      <c r="MVT917" s="337"/>
      <c r="MVU917" s="337"/>
      <c r="MVV917" s="337"/>
      <c r="MVW917" s="337"/>
      <c r="MVX917" s="337"/>
      <c r="MVY917" s="337"/>
      <c r="MVZ917" s="337"/>
      <c r="MWA917" s="337"/>
      <c r="MWB917" s="337"/>
      <c r="MWC917" s="337"/>
      <c r="MWD917" s="337"/>
      <c r="MWE917" s="337"/>
      <c r="MWF917" s="337"/>
      <c r="MWG917" s="337"/>
      <c r="MWH917" s="337"/>
      <c r="MWI917" s="337"/>
      <c r="MWJ917" s="337"/>
      <c r="MWK917" s="337"/>
      <c r="MWL917" s="337"/>
      <c r="MWM917" s="337"/>
      <c r="MWN917" s="337"/>
      <c r="MWO917" s="337"/>
      <c r="MWP917" s="337"/>
      <c r="MWQ917" s="337"/>
      <c r="MWR917" s="337"/>
      <c r="MWS917" s="337"/>
      <c r="MWT917" s="337"/>
      <c r="MWU917" s="337"/>
      <c r="MWV917" s="337"/>
      <c r="MWW917" s="337"/>
      <c r="MWX917" s="337"/>
      <c r="MWY917" s="337"/>
      <c r="MWZ917" s="337"/>
      <c r="MXA917" s="337"/>
      <c r="MXB917" s="337"/>
      <c r="MXC917" s="337"/>
      <c r="MXD917" s="337"/>
      <c r="MXE917" s="337"/>
      <c r="MXF917" s="337"/>
      <c r="MXG917" s="337"/>
      <c r="MXH917" s="337"/>
      <c r="MXI917" s="337"/>
      <c r="MXJ917" s="337"/>
      <c r="MXK917" s="337"/>
      <c r="MXL917" s="337"/>
      <c r="MXM917" s="337"/>
      <c r="MXN917" s="337"/>
      <c r="MXO917" s="337"/>
      <c r="MXP917" s="337"/>
      <c r="MXQ917" s="337"/>
      <c r="MXR917" s="337"/>
      <c r="MXS917" s="337"/>
      <c r="MXT917" s="337"/>
      <c r="MXU917" s="337"/>
      <c r="MXV917" s="337"/>
      <c r="MXW917" s="337"/>
      <c r="MXX917" s="337"/>
      <c r="MXY917" s="337"/>
      <c r="MXZ917" s="337"/>
      <c r="MYA917" s="337"/>
      <c r="MYB917" s="337"/>
      <c r="MYC917" s="337"/>
      <c r="MYD917" s="337"/>
      <c r="MYE917" s="337"/>
      <c r="MYF917" s="337"/>
      <c r="MYG917" s="337"/>
      <c r="MYH917" s="337"/>
      <c r="MYI917" s="337"/>
      <c r="MYJ917" s="337"/>
      <c r="MYK917" s="337"/>
      <c r="MYL917" s="337"/>
      <c r="MYM917" s="337"/>
      <c r="MYN917" s="337"/>
      <c r="MYO917" s="337"/>
      <c r="MYP917" s="337"/>
      <c r="MYQ917" s="337"/>
      <c r="MYR917" s="337"/>
      <c r="MYS917" s="337"/>
      <c r="MYT917" s="337"/>
      <c r="MYU917" s="337"/>
      <c r="MYV917" s="337"/>
      <c r="MYW917" s="337"/>
      <c r="MYX917" s="337"/>
      <c r="MYY917" s="337"/>
      <c r="MYZ917" s="337"/>
      <c r="MZA917" s="337"/>
      <c r="MZB917" s="337"/>
      <c r="MZC917" s="337"/>
      <c r="MZD917" s="337"/>
      <c r="MZE917" s="337"/>
      <c r="MZF917" s="337"/>
      <c r="MZG917" s="337"/>
      <c r="MZH917" s="337"/>
      <c r="MZI917" s="337"/>
      <c r="MZJ917" s="337"/>
      <c r="MZK917" s="337"/>
      <c r="MZL917" s="337"/>
      <c r="MZM917" s="337"/>
      <c r="MZN917" s="337"/>
      <c r="MZO917" s="337"/>
      <c r="MZP917" s="337"/>
      <c r="MZQ917" s="337"/>
      <c r="MZR917" s="337"/>
      <c r="MZS917" s="337"/>
      <c r="MZT917" s="337"/>
      <c r="MZU917" s="337"/>
      <c r="MZV917" s="337"/>
      <c r="MZW917" s="337"/>
      <c r="MZX917" s="337"/>
      <c r="MZY917" s="337"/>
      <c r="MZZ917" s="337"/>
      <c r="NAA917" s="337"/>
      <c r="NAB917" s="337"/>
      <c r="NAC917" s="337"/>
      <c r="NAD917" s="337"/>
      <c r="NAE917" s="337"/>
      <c r="NAF917" s="337"/>
      <c r="NAG917" s="337"/>
      <c r="NAH917" s="337"/>
      <c r="NAI917" s="337"/>
      <c r="NAJ917" s="337"/>
      <c r="NAK917" s="337"/>
      <c r="NAL917" s="337"/>
      <c r="NAM917" s="337"/>
      <c r="NAN917" s="337"/>
      <c r="NAO917" s="337"/>
      <c r="NAP917" s="337"/>
      <c r="NAQ917" s="337"/>
      <c r="NAR917" s="337"/>
      <c r="NAS917" s="337"/>
      <c r="NAT917" s="337"/>
      <c r="NAU917" s="337"/>
      <c r="NAV917" s="337"/>
      <c r="NAW917" s="337"/>
      <c r="NAX917" s="337"/>
      <c r="NAY917" s="337"/>
      <c r="NAZ917" s="337"/>
      <c r="NBA917" s="337"/>
      <c r="NBB917" s="337"/>
      <c r="NBC917" s="337"/>
      <c r="NBD917" s="337"/>
      <c r="NBE917" s="337"/>
      <c r="NBF917" s="337"/>
      <c r="NBG917" s="337"/>
      <c r="NBH917" s="337"/>
      <c r="NBI917" s="337"/>
      <c r="NBJ917" s="337"/>
      <c r="NBK917" s="337"/>
      <c r="NBL917" s="337"/>
      <c r="NBM917" s="337"/>
      <c r="NBN917" s="337"/>
      <c r="NBO917" s="337"/>
      <c r="NBP917" s="337"/>
      <c r="NBQ917" s="337"/>
      <c r="NBR917" s="337"/>
      <c r="NBS917" s="337"/>
      <c r="NBT917" s="337"/>
      <c r="NBU917" s="337"/>
      <c r="NBV917" s="337"/>
      <c r="NBW917" s="337"/>
      <c r="NBX917" s="337"/>
      <c r="NBY917" s="337"/>
      <c r="NBZ917" s="337"/>
      <c r="NCA917" s="337"/>
      <c r="NCB917" s="337"/>
      <c r="NCC917" s="337"/>
      <c r="NCD917" s="337"/>
      <c r="NCE917" s="337"/>
      <c r="NCF917" s="337"/>
      <c r="NCG917" s="337"/>
      <c r="NCH917" s="337"/>
      <c r="NCI917" s="337"/>
      <c r="NCJ917" s="337"/>
      <c r="NCK917" s="337"/>
      <c r="NCL917" s="337"/>
      <c r="NCM917" s="337"/>
      <c r="NCN917" s="337"/>
      <c r="NCO917" s="337"/>
      <c r="NCP917" s="337"/>
      <c r="NCQ917" s="337"/>
      <c r="NCR917" s="337"/>
      <c r="NCS917" s="337"/>
      <c r="NCT917" s="337"/>
      <c r="NCU917" s="337"/>
      <c r="NCV917" s="337"/>
      <c r="NCW917" s="337"/>
      <c r="NCX917" s="337"/>
      <c r="NCY917" s="337"/>
      <c r="NCZ917" s="337"/>
      <c r="NDA917" s="337"/>
      <c r="NDB917" s="337"/>
      <c r="NDC917" s="337"/>
      <c r="NDD917" s="337"/>
      <c r="NDE917" s="337"/>
      <c r="NDF917" s="337"/>
      <c r="NDG917" s="337"/>
      <c r="NDH917" s="337"/>
      <c r="NDI917" s="337"/>
      <c r="NDJ917" s="337"/>
      <c r="NDK917" s="337"/>
      <c r="NDL917" s="337"/>
      <c r="NDM917" s="337"/>
      <c r="NDN917" s="337"/>
      <c r="NDO917" s="337"/>
      <c r="NDP917" s="337"/>
      <c r="NDQ917" s="337"/>
      <c r="NDR917" s="337"/>
      <c r="NDS917" s="337"/>
      <c r="NDT917" s="337"/>
      <c r="NDU917" s="337"/>
      <c r="NDV917" s="337"/>
      <c r="NDW917" s="337"/>
      <c r="NDX917" s="337"/>
      <c r="NDY917" s="337"/>
      <c r="NDZ917" s="337"/>
      <c r="NEA917" s="337"/>
      <c r="NEB917" s="337"/>
      <c r="NEC917" s="337"/>
      <c r="NED917" s="337"/>
      <c r="NEE917" s="337"/>
      <c r="NEF917" s="337"/>
      <c r="NEG917" s="337"/>
      <c r="NEH917" s="337"/>
      <c r="NEI917" s="337"/>
      <c r="NEJ917" s="337"/>
      <c r="NEK917" s="337"/>
      <c r="NEL917" s="337"/>
      <c r="NEM917" s="337"/>
      <c r="NEN917" s="337"/>
      <c r="NEO917" s="337"/>
      <c r="NEP917" s="337"/>
      <c r="NEQ917" s="337"/>
      <c r="NER917" s="337"/>
      <c r="NES917" s="337"/>
      <c r="NET917" s="337"/>
      <c r="NEU917" s="337"/>
      <c r="NEV917" s="337"/>
      <c r="NEW917" s="337"/>
      <c r="NEX917" s="337"/>
      <c r="NEY917" s="337"/>
      <c r="NEZ917" s="337"/>
      <c r="NFA917" s="337"/>
      <c r="NFB917" s="337"/>
      <c r="NFC917" s="337"/>
      <c r="NFD917" s="337"/>
      <c r="NFE917" s="337"/>
      <c r="NFF917" s="337"/>
      <c r="NFG917" s="337"/>
      <c r="NFH917" s="337"/>
      <c r="NFI917" s="337"/>
      <c r="NFJ917" s="337"/>
      <c r="NFK917" s="337"/>
      <c r="NFL917" s="337"/>
      <c r="NFM917" s="337"/>
      <c r="NFN917" s="337"/>
      <c r="NFO917" s="337"/>
      <c r="NFP917" s="337"/>
      <c r="NFQ917" s="337"/>
      <c r="NFR917" s="337"/>
      <c r="NFS917" s="337"/>
      <c r="NFT917" s="337"/>
      <c r="NFU917" s="337"/>
      <c r="NFV917" s="337"/>
      <c r="NFW917" s="337"/>
      <c r="NFX917" s="337"/>
      <c r="NFY917" s="337"/>
      <c r="NFZ917" s="337"/>
      <c r="NGA917" s="337"/>
      <c r="NGB917" s="337"/>
      <c r="NGC917" s="337"/>
      <c r="NGD917" s="337"/>
      <c r="NGE917" s="337"/>
      <c r="NGF917" s="337"/>
      <c r="NGG917" s="337"/>
      <c r="NGH917" s="337"/>
      <c r="NGI917" s="337"/>
      <c r="NGJ917" s="337"/>
      <c r="NGK917" s="337"/>
      <c r="NGL917" s="337"/>
      <c r="NGM917" s="337"/>
      <c r="NGN917" s="337"/>
      <c r="NGO917" s="337"/>
      <c r="NGP917" s="337"/>
      <c r="NGQ917" s="337"/>
      <c r="NGR917" s="337"/>
      <c r="NGS917" s="337"/>
      <c r="NGT917" s="337"/>
      <c r="NGU917" s="337"/>
      <c r="NGV917" s="337"/>
      <c r="NGW917" s="337"/>
      <c r="NGX917" s="337"/>
      <c r="NGY917" s="337"/>
      <c r="NGZ917" s="337"/>
      <c r="NHA917" s="337"/>
      <c r="NHB917" s="337"/>
      <c r="NHC917" s="337"/>
      <c r="NHD917" s="337"/>
      <c r="NHE917" s="337"/>
      <c r="NHF917" s="337"/>
      <c r="NHG917" s="337"/>
      <c r="NHH917" s="337"/>
      <c r="NHI917" s="337"/>
      <c r="NHJ917" s="337"/>
      <c r="NHK917" s="337"/>
      <c r="NHL917" s="337"/>
      <c r="NHM917" s="337"/>
      <c r="NHN917" s="337"/>
      <c r="NHO917" s="337"/>
      <c r="NHP917" s="337"/>
      <c r="NHQ917" s="337"/>
      <c r="NHR917" s="337"/>
      <c r="NHS917" s="337"/>
      <c r="NHT917" s="337"/>
      <c r="NHU917" s="337"/>
      <c r="NHV917" s="337"/>
      <c r="NHW917" s="337"/>
      <c r="NHX917" s="337"/>
      <c r="NHY917" s="337"/>
      <c r="NHZ917" s="337"/>
      <c r="NIA917" s="337"/>
      <c r="NIB917" s="337"/>
      <c r="NIC917" s="337"/>
      <c r="NID917" s="337"/>
      <c r="NIE917" s="337"/>
      <c r="NIF917" s="337"/>
      <c r="NIG917" s="337"/>
      <c r="NIH917" s="337"/>
      <c r="NII917" s="337"/>
      <c r="NIJ917" s="337"/>
      <c r="NIK917" s="337"/>
      <c r="NIL917" s="337"/>
      <c r="NIM917" s="337"/>
      <c r="NIN917" s="337"/>
      <c r="NIO917" s="337"/>
      <c r="NIP917" s="337"/>
      <c r="NIQ917" s="337"/>
      <c r="NIR917" s="337"/>
      <c r="NIS917" s="337"/>
      <c r="NIT917" s="337"/>
      <c r="NIU917" s="337"/>
      <c r="NIV917" s="337"/>
      <c r="NIW917" s="337"/>
      <c r="NIX917" s="337"/>
      <c r="NIY917" s="337"/>
      <c r="NIZ917" s="337"/>
      <c r="NJA917" s="337"/>
      <c r="NJB917" s="337"/>
      <c r="NJC917" s="337"/>
      <c r="NJD917" s="337"/>
      <c r="NJE917" s="337"/>
      <c r="NJF917" s="337"/>
      <c r="NJG917" s="337"/>
      <c r="NJH917" s="337"/>
      <c r="NJI917" s="337"/>
      <c r="NJJ917" s="337"/>
      <c r="NJK917" s="337"/>
      <c r="NJL917" s="337"/>
      <c r="NJM917" s="337"/>
      <c r="NJN917" s="337"/>
      <c r="NJO917" s="337"/>
      <c r="NJP917" s="337"/>
      <c r="NJQ917" s="337"/>
      <c r="NJR917" s="337"/>
      <c r="NJS917" s="337"/>
      <c r="NJT917" s="337"/>
      <c r="NJU917" s="337"/>
      <c r="NJV917" s="337"/>
      <c r="NJW917" s="337"/>
      <c r="NJX917" s="337"/>
      <c r="NJY917" s="337"/>
      <c r="NJZ917" s="337"/>
      <c r="NKA917" s="337"/>
      <c r="NKB917" s="337"/>
      <c r="NKC917" s="337"/>
      <c r="NKD917" s="337"/>
      <c r="NKE917" s="337"/>
      <c r="NKF917" s="337"/>
      <c r="NKG917" s="337"/>
      <c r="NKH917" s="337"/>
      <c r="NKI917" s="337"/>
      <c r="NKJ917" s="337"/>
      <c r="NKK917" s="337"/>
      <c r="NKL917" s="337"/>
      <c r="NKM917" s="337"/>
      <c r="NKN917" s="337"/>
      <c r="NKO917" s="337"/>
      <c r="NKP917" s="337"/>
      <c r="NKQ917" s="337"/>
      <c r="NKR917" s="337"/>
      <c r="NKS917" s="337"/>
      <c r="NKT917" s="337"/>
      <c r="NKU917" s="337"/>
      <c r="NKV917" s="337"/>
      <c r="NKW917" s="337"/>
      <c r="NKX917" s="337"/>
      <c r="NKY917" s="337"/>
      <c r="NKZ917" s="337"/>
      <c r="NLA917" s="337"/>
      <c r="NLB917" s="337"/>
      <c r="NLC917" s="337"/>
      <c r="NLD917" s="337"/>
      <c r="NLE917" s="337"/>
      <c r="NLF917" s="337"/>
      <c r="NLG917" s="337"/>
      <c r="NLH917" s="337"/>
      <c r="NLI917" s="337"/>
      <c r="NLJ917" s="337"/>
      <c r="NLK917" s="337"/>
      <c r="NLL917" s="337"/>
      <c r="NLM917" s="337"/>
      <c r="NLN917" s="337"/>
      <c r="NLO917" s="337"/>
      <c r="NLP917" s="337"/>
      <c r="NLQ917" s="337"/>
      <c r="NLR917" s="337"/>
      <c r="NLS917" s="337"/>
      <c r="NLT917" s="337"/>
      <c r="NLU917" s="337"/>
      <c r="NLV917" s="337"/>
      <c r="NLW917" s="337"/>
      <c r="NLX917" s="337"/>
      <c r="NLY917" s="337"/>
      <c r="NLZ917" s="337"/>
      <c r="NMA917" s="337"/>
      <c r="NMB917" s="337"/>
      <c r="NMC917" s="337"/>
      <c r="NMD917" s="337"/>
      <c r="NME917" s="337"/>
      <c r="NMF917" s="337"/>
      <c r="NMG917" s="337"/>
      <c r="NMH917" s="337"/>
      <c r="NMI917" s="337"/>
      <c r="NMJ917" s="337"/>
      <c r="NMK917" s="337"/>
      <c r="NML917" s="337"/>
      <c r="NMM917" s="337"/>
      <c r="NMN917" s="337"/>
      <c r="NMO917" s="337"/>
      <c r="NMP917" s="337"/>
      <c r="NMQ917" s="337"/>
      <c r="NMR917" s="337"/>
      <c r="NMS917" s="337"/>
      <c r="NMT917" s="337"/>
      <c r="NMU917" s="337"/>
      <c r="NMV917" s="337"/>
      <c r="NMW917" s="337"/>
      <c r="NMX917" s="337"/>
      <c r="NMY917" s="337"/>
      <c r="NMZ917" s="337"/>
      <c r="NNA917" s="337"/>
      <c r="NNB917" s="337"/>
      <c r="NNC917" s="337"/>
      <c r="NND917" s="337"/>
      <c r="NNE917" s="337"/>
      <c r="NNF917" s="337"/>
      <c r="NNG917" s="337"/>
      <c r="NNH917" s="337"/>
      <c r="NNI917" s="337"/>
      <c r="NNJ917" s="337"/>
      <c r="NNK917" s="337"/>
      <c r="NNL917" s="337"/>
      <c r="NNM917" s="337"/>
      <c r="NNN917" s="337"/>
      <c r="NNO917" s="337"/>
      <c r="NNP917" s="337"/>
      <c r="NNQ917" s="337"/>
      <c r="NNR917" s="337"/>
      <c r="NNS917" s="337"/>
      <c r="NNT917" s="337"/>
      <c r="NNU917" s="337"/>
      <c r="NNV917" s="337"/>
      <c r="NNW917" s="337"/>
      <c r="NNX917" s="337"/>
      <c r="NNY917" s="337"/>
      <c r="NNZ917" s="337"/>
      <c r="NOA917" s="337"/>
      <c r="NOB917" s="337"/>
      <c r="NOC917" s="337"/>
      <c r="NOD917" s="337"/>
      <c r="NOE917" s="337"/>
      <c r="NOF917" s="337"/>
      <c r="NOG917" s="337"/>
      <c r="NOH917" s="337"/>
      <c r="NOI917" s="337"/>
      <c r="NOJ917" s="337"/>
      <c r="NOK917" s="337"/>
      <c r="NOL917" s="337"/>
      <c r="NOM917" s="337"/>
      <c r="NON917" s="337"/>
      <c r="NOO917" s="337"/>
      <c r="NOP917" s="337"/>
      <c r="NOQ917" s="337"/>
      <c r="NOR917" s="337"/>
      <c r="NOS917" s="337"/>
      <c r="NOT917" s="337"/>
      <c r="NOU917" s="337"/>
      <c r="NOV917" s="337"/>
      <c r="NOW917" s="337"/>
      <c r="NOX917" s="337"/>
      <c r="NOY917" s="337"/>
      <c r="NOZ917" s="337"/>
      <c r="NPA917" s="337"/>
      <c r="NPB917" s="337"/>
      <c r="NPC917" s="337"/>
      <c r="NPD917" s="337"/>
      <c r="NPE917" s="337"/>
      <c r="NPF917" s="337"/>
      <c r="NPG917" s="337"/>
      <c r="NPH917" s="337"/>
      <c r="NPI917" s="337"/>
      <c r="NPJ917" s="337"/>
      <c r="NPK917" s="337"/>
      <c r="NPL917" s="337"/>
      <c r="NPM917" s="337"/>
      <c r="NPN917" s="337"/>
      <c r="NPO917" s="337"/>
      <c r="NPP917" s="337"/>
      <c r="NPQ917" s="337"/>
      <c r="NPR917" s="337"/>
      <c r="NPS917" s="337"/>
      <c r="NPT917" s="337"/>
      <c r="NPU917" s="337"/>
      <c r="NPV917" s="337"/>
      <c r="NPW917" s="337"/>
      <c r="NPX917" s="337"/>
      <c r="NPY917" s="337"/>
      <c r="NPZ917" s="337"/>
      <c r="NQA917" s="337"/>
      <c r="NQB917" s="337"/>
      <c r="NQC917" s="337"/>
      <c r="NQD917" s="337"/>
      <c r="NQE917" s="337"/>
      <c r="NQF917" s="337"/>
      <c r="NQG917" s="337"/>
      <c r="NQH917" s="337"/>
      <c r="NQI917" s="337"/>
      <c r="NQJ917" s="337"/>
      <c r="NQK917" s="337"/>
      <c r="NQL917" s="337"/>
      <c r="NQM917" s="337"/>
      <c r="NQN917" s="337"/>
      <c r="NQO917" s="337"/>
      <c r="NQP917" s="337"/>
      <c r="NQQ917" s="337"/>
      <c r="NQR917" s="337"/>
      <c r="NQS917" s="337"/>
      <c r="NQT917" s="337"/>
      <c r="NQU917" s="337"/>
      <c r="NQV917" s="337"/>
      <c r="NQW917" s="337"/>
      <c r="NQX917" s="337"/>
      <c r="NQY917" s="337"/>
      <c r="NQZ917" s="337"/>
      <c r="NRA917" s="337"/>
      <c r="NRB917" s="337"/>
      <c r="NRC917" s="337"/>
      <c r="NRD917" s="337"/>
      <c r="NRE917" s="337"/>
      <c r="NRF917" s="337"/>
      <c r="NRG917" s="337"/>
      <c r="NRH917" s="337"/>
      <c r="NRI917" s="337"/>
      <c r="NRJ917" s="337"/>
      <c r="NRK917" s="337"/>
      <c r="NRL917" s="337"/>
      <c r="NRM917" s="337"/>
      <c r="NRN917" s="337"/>
      <c r="NRO917" s="337"/>
      <c r="NRP917" s="337"/>
      <c r="NRQ917" s="337"/>
      <c r="NRR917" s="337"/>
      <c r="NRS917" s="337"/>
      <c r="NRT917" s="337"/>
      <c r="NRU917" s="337"/>
      <c r="NRV917" s="337"/>
      <c r="NRW917" s="337"/>
      <c r="NRX917" s="337"/>
      <c r="NRY917" s="337"/>
      <c r="NRZ917" s="337"/>
      <c r="NSA917" s="337"/>
      <c r="NSB917" s="337"/>
      <c r="NSC917" s="337"/>
      <c r="NSD917" s="337"/>
      <c r="NSE917" s="337"/>
      <c r="NSF917" s="337"/>
      <c r="NSG917" s="337"/>
      <c r="NSH917" s="337"/>
      <c r="NSI917" s="337"/>
      <c r="NSJ917" s="337"/>
      <c r="NSK917" s="337"/>
      <c r="NSL917" s="337"/>
      <c r="NSM917" s="337"/>
      <c r="NSN917" s="337"/>
      <c r="NSO917" s="337"/>
      <c r="NSP917" s="337"/>
      <c r="NSQ917" s="337"/>
      <c r="NSR917" s="337"/>
      <c r="NSS917" s="337"/>
      <c r="NST917" s="337"/>
      <c r="NSU917" s="337"/>
      <c r="NSV917" s="337"/>
      <c r="NSW917" s="337"/>
      <c r="NSX917" s="337"/>
      <c r="NSY917" s="337"/>
      <c r="NSZ917" s="337"/>
      <c r="NTA917" s="337"/>
      <c r="NTB917" s="337"/>
      <c r="NTC917" s="337"/>
      <c r="NTD917" s="337"/>
      <c r="NTE917" s="337"/>
      <c r="NTF917" s="337"/>
      <c r="NTG917" s="337"/>
      <c r="NTH917" s="337"/>
      <c r="NTI917" s="337"/>
      <c r="NTJ917" s="337"/>
      <c r="NTK917" s="337"/>
      <c r="NTL917" s="337"/>
      <c r="NTM917" s="337"/>
      <c r="NTN917" s="337"/>
      <c r="NTO917" s="337"/>
      <c r="NTP917" s="337"/>
      <c r="NTQ917" s="337"/>
      <c r="NTR917" s="337"/>
      <c r="NTS917" s="337"/>
      <c r="NTT917" s="337"/>
      <c r="NTU917" s="337"/>
      <c r="NTV917" s="337"/>
      <c r="NTW917" s="337"/>
      <c r="NTX917" s="337"/>
      <c r="NTY917" s="337"/>
      <c r="NTZ917" s="337"/>
      <c r="NUA917" s="337"/>
      <c r="NUB917" s="337"/>
      <c r="NUC917" s="337"/>
      <c r="NUD917" s="337"/>
      <c r="NUE917" s="337"/>
      <c r="NUF917" s="337"/>
      <c r="NUG917" s="337"/>
      <c r="NUH917" s="337"/>
      <c r="NUI917" s="337"/>
      <c r="NUJ917" s="337"/>
      <c r="NUK917" s="337"/>
      <c r="NUL917" s="337"/>
      <c r="NUM917" s="337"/>
      <c r="NUN917" s="337"/>
      <c r="NUO917" s="337"/>
      <c r="NUP917" s="337"/>
      <c r="NUQ917" s="337"/>
      <c r="NUR917" s="337"/>
      <c r="NUS917" s="337"/>
      <c r="NUT917" s="337"/>
      <c r="NUU917" s="337"/>
      <c r="NUV917" s="337"/>
      <c r="NUW917" s="337"/>
      <c r="NUX917" s="337"/>
      <c r="NUY917" s="337"/>
      <c r="NUZ917" s="337"/>
      <c r="NVA917" s="337"/>
      <c r="NVB917" s="337"/>
      <c r="NVC917" s="337"/>
      <c r="NVD917" s="337"/>
      <c r="NVE917" s="337"/>
      <c r="NVF917" s="337"/>
      <c r="NVG917" s="337"/>
      <c r="NVH917" s="337"/>
      <c r="NVI917" s="337"/>
      <c r="NVJ917" s="337"/>
      <c r="NVK917" s="337"/>
      <c r="NVL917" s="337"/>
      <c r="NVM917" s="337"/>
      <c r="NVN917" s="337"/>
      <c r="NVO917" s="337"/>
      <c r="NVP917" s="337"/>
      <c r="NVQ917" s="337"/>
      <c r="NVR917" s="337"/>
      <c r="NVS917" s="337"/>
      <c r="NVT917" s="337"/>
      <c r="NVU917" s="337"/>
      <c r="NVV917" s="337"/>
      <c r="NVW917" s="337"/>
      <c r="NVX917" s="337"/>
      <c r="NVY917" s="337"/>
      <c r="NVZ917" s="337"/>
      <c r="NWA917" s="337"/>
      <c r="NWB917" s="337"/>
      <c r="NWC917" s="337"/>
      <c r="NWD917" s="337"/>
      <c r="NWE917" s="337"/>
      <c r="NWF917" s="337"/>
      <c r="NWG917" s="337"/>
      <c r="NWH917" s="337"/>
      <c r="NWI917" s="337"/>
      <c r="NWJ917" s="337"/>
      <c r="NWK917" s="337"/>
      <c r="NWL917" s="337"/>
      <c r="NWM917" s="337"/>
      <c r="NWN917" s="337"/>
      <c r="NWO917" s="337"/>
      <c r="NWP917" s="337"/>
      <c r="NWQ917" s="337"/>
      <c r="NWR917" s="337"/>
      <c r="NWS917" s="337"/>
      <c r="NWT917" s="337"/>
      <c r="NWU917" s="337"/>
      <c r="NWV917" s="337"/>
      <c r="NWW917" s="337"/>
      <c r="NWX917" s="337"/>
      <c r="NWY917" s="337"/>
      <c r="NWZ917" s="337"/>
      <c r="NXA917" s="337"/>
      <c r="NXB917" s="337"/>
      <c r="NXC917" s="337"/>
      <c r="NXD917" s="337"/>
      <c r="NXE917" s="337"/>
      <c r="NXF917" s="337"/>
      <c r="NXG917" s="337"/>
      <c r="NXH917" s="337"/>
      <c r="NXI917" s="337"/>
      <c r="NXJ917" s="337"/>
      <c r="NXK917" s="337"/>
      <c r="NXL917" s="337"/>
      <c r="NXM917" s="337"/>
      <c r="NXN917" s="337"/>
      <c r="NXO917" s="337"/>
      <c r="NXP917" s="337"/>
      <c r="NXQ917" s="337"/>
      <c r="NXR917" s="337"/>
      <c r="NXS917" s="337"/>
      <c r="NXT917" s="337"/>
      <c r="NXU917" s="337"/>
      <c r="NXV917" s="337"/>
      <c r="NXW917" s="337"/>
      <c r="NXX917" s="337"/>
      <c r="NXY917" s="337"/>
      <c r="NXZ917" s="337"/>
      <c r="NYA917" s="337"/>
      <c r="NYB917" s="337"/>
      <c r="NYC917" s="337"/>
      <c r="NYD917" s="337"/>
      <c r="NYE917" s="337"/>
      <c r="NYF917" s="337"/>
      <c r="NYG917" s="337"/>
      <c r="NYH917" s="337"/>
      <c r="NYI917" s="337"/>
      <c r="NYJ917" s="337"/>
      <c r="NYK917" s="337"/>
      <c r="NYL917" s="337"/>
      <c r="NYM917" s="337"/>
      <c r="NYN917" s="337"/>
      <c r="NYO917" s="337"/>
      <c r="NYP917" s="337"/>
      <c r="NYQ917" s="337"/>
      <c r="NYR917" s="337"/>
      <c r="NYS917" s="337"/>
      <c r="NYT917" s="337"/>
      <c r="NYU917" s="337"/>
      <c r="NYV917" s="337"/>
      <c r="NYW917" s="337"/>
      <c r="NYX917" s="337"/>
      <c r="NYY917" s="337"/>
      <c r="NYZ917" s="337"/>
      <c r="NZA917" s="337"/>
      <c r="NZB917" s="337"/>
      <c r="NZC917" s="337"/>
      <c r="NZD917" s="337"/>
      <c r="NZE917" s="337"/>
      <c r="NZF917" s="337"/>
      <c r="NZG917" s="337"/>
      <c r="NZH917" s="337"/>
      <c r="NZI917" s="337"/>
      <c r="NZJ917" s="337"/>
      <c r="NZK917" s="337"/>
      <c r="NZL917" s="337"/>
      <c r="NZM917" s="337"/>
      <c r="NZN917" s="337"/>
      <c r="NZO917" s="337"/>
      <c r="NZP917" s="337"/>
      <c r="NZQ917" s="337"/>
      <c r="NZR917" s="337"/>
      <c r="NZS917" s="337"/>
      <c r="NZT917" s="337"/>
      <c r="NZU917" s="337"/>
      <c r="NZV917" s="337"/>
      <c r="NZW917" s="337"/>
      <c r="NZX917" s="337"/>
      <c r="NZY917" s="337"/>
      <c r="NZZ917" s="337"/>
      <c r="OAA917" s="337"/>
      <c r="OAB917" s="337"/>
      <c r="OAC917" s="337"/>
      <c r="OAD917" s="337"/>
      <c r="OAE917" s="337"/>
      <c r="OAF917" s="337"/>
      <c r="OAG917" s="337"/>
      <c r="OAH917" s="337"/>
      <c r="OAI917" s="337"/>
      <c r="OAJ917" s="337"/>
      <c r="OAK917" s="337"/>
      <c r="OAL917" s="337"/>
      <c r="OAM917" s="337"/>
      <c r="OAN917" s="337"/>
      <c r="OAO917" s="337"/>
      <c r="OAP917" s="337"/>
      <c r="OAQ917" s="337"/>
      <c r="OAR917" s="337"/>
      <c r="OAS917" s="337"/>
      <c r="OAT917" s="337"/>
      <c r="OAU917" s="337"/>
      <c r="OAV917" s="337"/>
      <c r="OAW917" s="337"/>
      <c r="OAX917" s="337"/>
      <c r="OAY917" s="337"/>
      <c r="OAZ917" s="337"/>
      <c r="OBA917" s="337"/>
      <c r="OBB917" s="337"/>
      <c r="OBC917" s="337"/>
      <c r="OBD917" s="337"/>
      <c r="OBE917" s="337"/>
      <c r="OBF917" s="337"/>
      <c r="OBG917" s="337"/>
      <c r="OBH917" s="337"/>
      <c r="OBI917" s="337"/>
      <c r="OBJ917" s="337"/>
      <c r="OBK917" s="337"/>
      <c r="OBL917" s="337"/>
      <c r="OBM917" s="337"/>
      <c r="OBN917" s="337"/>
      <c r="OBO917" s="337"/>
      <c r="OBP917" s="337"/>
      <c r="OBQ917" s="337"/>
      <c r="OBR917" s="337"/>
      <c r="OBS917" s="337"/>
      <c r="OBT917" s="337"/>
      <c r="OBU917" s="337"/>
      <c r="OBV917" s="337"/>
      <c r="OBW917" s="337"/>
      <c r="OBX917" s="337"/>
      <c r="OBY917" s="337"/>
      <c r="OBZ917" s="337"/>
      <c r="OCA917" s="337"/>
      <c r="OCB917" s="337"/>
      <c r="OCC917" s="337"/>
      <c r="OCD917" s="337"/>
      <c r="OCE917" s="337"/>
      <c r="OCF917" s="337"/>
      <c r="OCG917" s="337"/>
      <c r="OCH917" s="337"/>
      <c r="OCI917" s="337"/>
      <c r="OCJ917" s="337"/>
      <c r="OCK917" s="337"/>
      <c r="OCL917" s="337"/>
      <c r="OCM917" s="337"/>
      <c r="OCN917" s="337"/>
      <c r="OCO917" s="337"/>
      <c r="OCP917" s="337"/>
      <c r="OCQ917" s="337"/>
      <c r="OCR917" s="337"/>
      <c r="OCS917" s="337"/>
      <c r="OCT917" s="337"/>
      <c r="OCU917" s="337"/>
      <c r="OCV917" s="337"/>
      <c r="OCW917" s="337"/>
      <c r="OCX917" s="337"/>
      <c r="OCY917" s="337"/>
      <c r="OCZ917" s="337"/>
      <c r="ODA917" s="337"/>
      <c r="ODB917" s="337"/>
      <c r="ODC917" s="337"/>
      <c r="ODD917" s="337"/>
      <c r="ODE917" s="337"/>
      <c r="ODF917" s="337"/>
      <c r="ODG917" s="337"/>
      <c r="ODH917" s="337"/>
      <c r="ODI917" s="337"/>
      <c r="ODJ917" s="337"/>
      <c r="ODK917" s="337"/>
      <c r="ODL917" s="337"/>
      <c r="ODM917" s="337"/>
      <c r="ODN917" s="337"/>
      <c r="ODO917" s="337"/>
      <c r="ODP917" s="337"/>
      <c r="ODQ917" s="337"/>
      <c r="ODR917" s="337"/>
      <c r="ODS917" s="337"/>
      <c r="ODT917" s="337"/>
      <c r="ODU917" s="337"/>
      <c r="ODV917" s="337"/>
      <c r="ODW917" s="337"/>
      <c r="ODX917" s="337"/>
      <c r="ODY917" s="337"/>
      <c r="ODZ917" s="337"/>
      <c r="OEA917" s="337"/>
      <c r="OEB917" s="337"/>
      <c r="OEC917" s="337"/>
      <c r="OED917" s="337"/>
      <c r="OEE917" s="337"/>
      <c r="OEF917" s="337"/>
      <c r="OEG917" s="337"/>
      <c r="OEH917" s="337"/>
      <c r="OEI917" s="337"/>
      <c r="OEJ917" s="337"/>
      <c r="OEK917" s="337"/>
      <c r="OEL917" s="337"/>
      <c r="OEM917" s="337"/>
      <c r="OEN917" s="337"/>
      <c r="OEO917" s="337"/>
      <c r="OEP917" s="337"/>
      <c r="OEQ917" s="337"/>
      <c r="OER917" s="337"/>
      <c r="OES917" s="337"/>
      <c r="OET917" s="337"/>
      <c r="OEU917" s="337"/>
      <c r="OEV917" s="337"/>
      <c r="OEW917" s="337"/>
      <c r="OEX917" s="337"/>
      <c r="OEY917" s="337"/>
      <c r="OEZ917" s="337"/>
      <c r="OFA917" s="337"/>
      <c r="OFB917" s="337"/>
      <c r="OFC917" s="337"/>
      <c r="OFD917" s="337"/>
      <c r="OFE917" s="337"/>
      <c r="OFF917" s="337"/>
      <c r="OFG917" s="337"/>
      <c r="OFH917" s="337"/>
      <c r="OFI917" s="337"/>
      <c r="OFJ917" s="337"/>
      <c r="OFK917" s="337"/>
      <c r="OFL917" s="337"/>
      <c r="OFM917" s="337"/>
      <c r="OFN917" s="337"/>
      <c r="OFO917" s="337"/>
      <c r="OFP917" s="337"/>
      <c r="OFQ917" s="337"/>
      <c r="OFR917" s="337"/>
      <c r="OFS917" s="337"/>
      <c r="OFT917" s="337"/>
      <c r="OFU917" s="337"/>
      <c r="OFV917" s="337"/>
      <c r="OFW917" s="337"/>
      <c r="OFX917" s="337"/>
      <c r="OFY917" s="337"/>
      <c r="OFZ917" s="337"/>
      <c r="OGA917" s="337"/>
      <c r="OGB917" s="337"/>
      <c r="OGC917" s="337"/>
      <c r="OGD917" s="337"/>
      <c r="OGE917" s="337"/>
      <c r="OGF917" s="337"/>
      <c r="OGG917" s="337"/>
      <c r="OGH917" s="337"/>
      <c r="OGI917" s="337"/>
      <c r="OGJ917" s="337"/>
      <c r="OGK917" s="337"/>
      <c r="OGL917" s="337"/>
      <c r="OGM917" s="337"/>
      <c r="OGN917" s="337"/>
      <c r="OGO917" s="337"/>
      <c r="OGP917" s="337"/>
      <c r="OGQ917" s="337"/>
      <c r="OGR917" s="337"/>
      <c r="OGS917" s="337"/>
      <c r="OGT917" s="337"/>
      <c r="OGU917" s="337"/>
      <c r="OGV917" s="337"/>
      <c r="OGW917" s="337"/>
      <c r="OGX917" s="337"/>
      <c r="OGY917" s="337"/>
      <c r="OGZ917" s="337"/>
      <c r="OHA917" s="337"/>
      <c r="OHB917" s="337"/>
      <c r="OHC917" s="337"/>
      <c r="OHD917" s="337"/>
      <c r="OHE917" s="337"/>
      <c r="OHF917" s="337"/>
      <c r="OHG917" s="337"/>
      <c r="OHH917" s="337"/>
      <c r="OHI917" s="337"/>
      <c r="OHJ917" s="337"/>
      <c r="OHK917" s="337"/>
      <c r="OHL917" s="337"/>
      <c r="OHM917" s="337"/>
      <c r="OHN917" s="337"/>
      <c r="OHO917" s="337"/>
      <c r="OHP917" s="337"/>
      <c r="OHQ917" s="337"/>
      <c r="OHR917" s="337"/>
      <c r="OHS917" s="337"/>
      <c r="OHT917" s="337"/>
      <c r="OHU917" s="337"/>
      <c r="OHV917" s="337"/>
      <c r="OHW917" s="337"/>
      <c r="OHX917" s="337"/>
      <c r="OHY917" s="337"/>
      <c r="OHZ917" s="337"/>
      <c r="OIA917" s="337"/>
      <c r="OIB917" s="337"/>
      <c r="OIC917" s="337"/>
      <c r="OID917" s="337"/>
      <c r="OIE917" s="337"/>
      <c r="OIF917" s="337"/>
      <c r="OIG917" s="337"/>
      <c r="OIH917" s="337"/>
      <c r="OII917" s="337"/>
      <c r="OIJ917" s="337"/>
      <c r="OIK917" s="337"/>
      <c r="OIL917" s="337"/>
      <c r="OIM917" s="337"/>
      <c r="OIN917" s="337"/>
      <c r="OIO917" s="337"/>
      <c r="OIP917" s="337"/>
      <c r="OIQ917" s="337"/>
      <c r="OIR917" s="337"/>
      <c r="OIS917" s="337"/>
      <c r="OIT917" s="337"/>
      <c r="OIU917" s="337"/>
      <c r="OIV917" s="337"/>
      <c r="OIW917" s="337"/>
      <c r="OIX917" s="337"/>
      <c r="OIY917" s="337"/>
      <c r="OIZ917" s="337"/>
      <c r="OJA917" s="337"/>
      <c r="OJB917" s="337"/>
      <c r="OJC917" s="337"/>
      <c r="OJD917" s="337"/>
      <c r="OJE917" s="337"/>
      <c r="OJF917" s="337"/>
      <c r="OJG917" s="337"/>
      <c r="OJH917" s="337"/>
      <c r="OJI917" s="337"/>
      <c r="OJJ917" s="337"/>
      <c r="OJK917" s="337"/>
      <c r="OJL917" s="337"/>
      <c r="OJM917" s="337"/>
      <c r="OJN917" s="337"/>
      <c r="OJO917" s="337"/>
      <c r="OJP917" s="337"/>
      <c r="OJQ917" s="337"/>
      <c r="OJR917" s="337"/>
      <c r="OJS917" s="337"/>
      <c r="OJT917" s="337"/>
      <c r="OJU917" s="337"/>
      <c r="OJV917" s="337"/>
      <c r="OJW917" s="337"/>
      <c r="OJX917" s="337"/>
      <c r="OJY917" s="337"/>
      <c r="OJZ917" s="337"/>
      <c r="OKA917" s="337"/>
      <c r="OKB917" s="337"/>
      <c r="OKC917" s="337"/>
      <c r="OKD917" s="337"/>
      <c r="OKE917" s="337"/>
      <c r="OKF917" s="337"/>
      <c r="OKG917" s="337"/>
      <c r="OKH917" s="337"/>
      <c r="OKI917" s="337"/>
      <c r="OKJ917" s="337"/>
      <c r="OKK917" s="337"/>
      <c r="OKL917" s="337"/>
      <c r="OKM917" s="337"/>
      <c r="OKN917" s="337"/>
      <c r="OKO917" s="337"/>
      <c r="OKP917" s="337"/>
      <c r="OKQ917" s="337"/>
      <c r="OKR917" s="337"/>
      <c r="OKS917" s="337"/>
      <c r="OKT917" s="337"/>
      <c r="OKU917" s="337"/>
      <c r="OKV917" s="337"/>
      <c r="OKW917" s="337"/>
      <c r="OKX917" s="337"/>
      <c r="OKY917" s="337"/>
      <c r="OKZ917" s="337"/>
      <c r="OLA917" s="337"/>
      <c r="OLB917" s="337"/>
      <c r="OLC917" s="337"/>
      <c r="OLD917" s="337"/>
      <c r="OLE917" s="337"/>
      <c r="OLF917" s="337"/>
      <c r="OLG917" s="337"/>
      <c r="OLH917" s="337"/>
      <c r="OLI917" s="337"/>
      <c r="OLJ917" s="337"/>
      <c r="OLK917" s="337"/>
      <c r="OLL917" s="337"/>
      <c r="OLM917" s="337"/>
      <c r="OLN917" s="337"/>
      <c r="OLO917" s="337"/>
      <c r="OLP917" s="337"/>
      <c r="OLQ917" s="337"/>
      <c r="OLR917" s="337"/>
      <c r="OLS917" s="337"/>
      <c r="OLT917" s="337"/>
      <c r="OLU917" s="337"/>
      <c r="OLV917" s="337"/>
      <c r="OLW917" s="337"/>
      <c r="OLX917" s="337"/>
      <c r="OLY917" s="337"/>
      <c r="OLZ917" s="337"/>
      <c r="OMA917" s="337"/>
      <c r="OMB917" s="337"/>
      <c r="OMC917" s="337"/>
      <c r="OMD917" s="337"/>
      <c r="OME917" s="337"/>
      <c r="OMF917" s="337"/>
      <c r="OMG917" s="337"/>
      <c r="OMH917" s="337"/>
      <c r="OMI917" s="337"/>
      <c r="OMJ917" s="337"/>
      <c r="OMK917" s="337"/>
      <c r="OML917" s="337"/>
      <c r="OMM917" s="337"/>
      <c r="OMN917" s="337"/>
      <c r="OMO917" s="337"/>
      <c r="OMP917" s="337"/>
      <c r="OMQ917" s="337"/>
      <c r="OMR917" s="337"/>
      <c r="OMS917" s="337"/>
      <c r="OMT917" s="337"/>
      <c r="OMU917" s="337"/>
      <c r="OMV917" s="337"/>
      <c r="OMW917" s="337"/>
      <c r="OMX917" s="337"/>
      <c r="OMY917" s="337"/>
      <c r="OMZ917" s="337"/>
      <c r="ONA917" s="337"/>
      <c r="ONB917" s="337"/>
      <c r="ONC917" s="337"/>
      <c r="OND917" s="337"/>
      <c r="ONE917" s="337"/>
      <c r="ONF917" s="337"/>
      <c r="ONG917" s="337"/>
      <c r="ONH917" s="337"/>
      <c r="ONI917" s="337"/>
      <c r="ONJ917" s="337"/>
      <c r="ONK917" s="337"/>
      <c r="ONL917" s="337"/>
      <c r="ONM917" s="337"/>
      <c r="ONN917" s="337"/>
      <c r="ONO917" s="337"/>
      <c r="ONP917" s="337"/>
      <c r="ONQ917" s="337"/>
      <c r="ONR917" s="337"/>
      <c r="ONS917" s="337"/>
      <c r="ONT917" s="337"/>
      <c r="ONU917" s="337"/>
      <c r="ONV917" s="337"/>
      <c r="ONW917" s="337"/>
      <c r="ONX917" s="337"/>
      <c r="ONY917" s="337"/>
      <c r="ONZ917" s="337"/>
      <c r="OOA917" s="337"/>
      <c r="OOB917" s="337"/>
      <c r="OOC917" s="337"/>
      <c r="OOD917" s="337"/>
      <c r="OOE917" s="337"/>
      <c r="OOF917" s="337"/>
      <c r="OOG917" s="337"/>
      <c r="OOH917" s="337"/>
      <c r="OOI917" s="337"/>
      <c r="OOJ917" s="337"/>
      <c r="OOK917" s="337"/>
      <c r="OOL917" s="337"/>
      <c r="OOM917" s="337"/>
      <c r="OON917" s="337"/>
      <c r="OOO917" s="337"/>
      <c r="OOP917" s="337"/>
      <c r="OOQ917" s="337"/>
      <c r="OOR917" s="337"/>
      <c r="OOS917" s="337"/>
      <c r="OOT917" s="337"/>
      <c r="OOU917" s="337"/>
      <c r="OOV917" s="337"/>
      <c r="OOW917" s="337"/>
      <c r="OOX917" s="337"/>
      <c r="OOY917" s="337"/>
      <c r="OOZ917" s="337"/>
      <c r="OPA917" s="337"/>
      <c r="OPB917" s="337"/>
      <c r="OPC917" s="337"/>
      <c r="OPD917" s="337"/>
      <c r="OPE917" s="337"/>
      <c r="OPF917" s="337"/>
      <c r="OPG917" s="337"/>
      <c r="OPH917" s="337"/>
      <c r="OPI917" s="337"/>
      <c r="OPJ917" s="337"/>
      <c r="OPK917" s="337"/>
      <c r="OPL917" s="337"/>
      <c r="OPM917" s="337"/>
      <c r="OPN917" s="337"/>
      <c r="OPO917" s="337"/>
      <c r="OPP917" s="337"/>
      <c r="OPQ917" s="337"/>
      <c r="OPR917" s="337"/>
      <c r="OPS917" s="337"/>
      <c r="OPT917" s="337"/>
      <c r="OPU917" s="337"/>
      <c r="OPV917" s="337"/>
      <c r="OPW917" s="337"/>
      <c r="OPX917" s="337"/>
      <c r="OPY917" s="337"/>
      <c r="OPZ917" s="337"/>
      <c r="OQA917" s="337"/>
      <c r="OQB917" s="337"/>
      <c r="OQC917" s="337"/>
      <c r="OQD917" s="337"/>
      <c r="OQE917" s="337"/>
      <c r="OQF917" s="337"/>
      <c r="OQG917" s="337"/>
      <c r="OQH917" s="337"/>
      <c r="OQI917" s="337"/>
      <c r="OQJ917" s="337"/>
      <c r="OQK917" s="337"/>
      <c r="OQL917" s="337"/>
      <c r="OQM917" s="337"/>
      <c r="OQN917" s="337"/>
      <c r="OQO917" s="337"/>
      <c r="OQP917" s="337"/>
      <c r="OQQ917" s="337"/>
      <c r="OQR917" s="337"/>
      <c r="OQS917" s="337"/>
      <c r="OQT917" s="337"/>
      <c r="OQU917" s="337"/>
      <c r="OQV917" s="337"/>
      <c r="OQW917" s="337"/>
      <c r="OQX917" s="337"/>
      <c r="OQY917" s="337"/>
      <c r="OQZ917" s="337"/>
      <c r="ORA917" s="337"/>
      <c r="ORB917" s="337"/>
      <c r="ORC917" s="337"/>
      <c r="ORD917" s="337"/>
      <c r="ORE917" s="337"/>
      <c r="ORF917" s="337"/>
      <c r="ORG917" s="337"/>
      <c r="ORH917" s="337"/>
      <c r="ORI917" s="337"/>
      <c r="ORJ917" s="337"/>
      <c r="ORK917" s="337"/>
      <c r="ORL917" s="337"/>
      <c r="ORM917" s="337"/>
      <c r="ORN917" s="337"/>
      <c r="ORO917" s="337"/>
      <c r="ORP917" s="337"/>
      <c r="ORQ917" s="337"/>
      <c r="ORR917" s="337"/>
      <c r="ORS917" s="337"/>
      <c r="ORT917" s="337"/>
      <c r="ORU917" s="337"/>
      <c r="ORV917" s="337"/>
      <c r="ORW917" s="337"/>
      <c r="ORX917" s="337"/>
      <c r="ORY917" s="337"/>
      <c r="ORZ917" s="337"/>
      <c r="OSA917" s="337"/>
      <c r="OSB917" s="337"/>
      <c r="OSC917" s="337"/>
      <c r="OSD917" s="337"/>
      <c r="OSE917" s="337"/>
      <c r="OSF917" s="337"/>
      <c r="OSG917" s="337"/>
      <c r="OSH917" s="337"/>
      <c r="OSI917" s="337"/>
      <c r="OSJ917" s="337"/>
      <c r="OSK917" s="337"/>
      <c r="OSL917" s="337"/>
      <c r="OSM917" s="337"/>
      <c r="OSN917" s="337"/>
      <c r="OSO917" s="337"/>
      <c r="OSP917" s="337"/>
      <c r="OSQ917" s="337"/>
      <c r="OSR917" s="337"/>
      <c r="OSS917" s="337"/>
      <c r="OST917" s="337"/>
      <c r="OSU917" s="337"/>
      <c r="OSV917" s="337"/>
      <c r="OSW917" s="337"/>
      <c r="OSX917" s="337"/>
      <c r="OSY917" s="337"/>
      <c r="OSZ917" s="337"/>
      <c r="OTA917" s="337"/>
      <c r="OTB917" s="337"/>
      <c r="OTC917" s="337"/>
      <c r="OTD917" s="337"/>
      <c r="OTE917" s="337"/>
      <c r="OTF917" s="337"/>
      <c r="OTG917" s="337"/>
      <c r="OTH917" s="337"/>
      <c r="OTI917" s="337"/>
      <c r="OTJ917" s="337"/>
      <c r="OTK917" s="337"/>
      <c r="OTL917" s="337"/>
      <c r="OTM917" s="337"/>
      <c r="OTN917" s="337"/>
      <c r="OTO917" s="337"/>
      <c r="OTP917" s="337"/>
      <c r="OTQ917" s="337"/>
      <c r="OTR917" s="337"/>
      <c r="OTS917" s="337"/>
      <c r="OTT917" s="337"/>
      <c r="OTU917" s="337"/>
      <c r="OTV917" s="337"/>
      <c r="OTW917" s="337"/>
      <c r="OTX917" s="337"/>
      <c r="OTY917" s="337"/>
      <c r="OTZ917" s="337"/>
      <c r="OUA917" s="337"/>
      <c r="OUB917" s="337"/>
      <c r="OUC917" s="337"/>
      <c r="OUD917" s="337"/>
      <c r="OUE917" s="337"/>
      <c r="OUF917" s="337"/>
      <c r="OUG917" s="337"/>
      <c r="OUH917" s="337"/>
      <c r="OUI917" s="337"/>
      <c r="OUJ917" s="337"/>
      <c r="OUK917" s="337"/>
      <c r="OUL917" s="337"/>
      <c r="OUM917" s="337"/>
      <c r="OUN917" s="337"/>
      <c r="OUO917" s="337"/>
      <c r="OUP917" s="337"/>
      <c r="OUQ917" s="337"/>
      <c r="OUR917" s="337"/>
      <c r="OUS917" s="337"/>
      <c r="OUT917" s="337"/>
      <c r="OUU917" s="337"/>
      <c r="OUV917" s="337"/>
      <c r="OUW917" s="337"/>
      <c r="OUX917" s="337"/>
      <c r="OUY917" s="337"/>
      <c r="OUZ917" s="337"/>
      <c r="OVA917" s="337"/>
      <c r="OVB917" s="337"/>
      <c r="OVC917" s="337"/>
      <c r="OVD917" s="337"/>
      <c r="OVE917" s="337"/>
      <c r="OVF917" s="337"/>
      <c r="OVG917" s="337"/>
      <c r="OVH917" s="337"/>
      <c r="OVI917" s="337"/>
      <c r="OVJ917" s="337"/>
      <c r="OVK917" s="337"/>
      <c r="OVL917" s="337"/>
      <c r="OVM917" s="337"/>
      <c r="OVN917" s="337"/>
      <c r="OVO917" s="337"/>
      <c r="OVP917" s="337"/>
      <c r="OVQ917" s="337"/>
      <c r="OVR917" s="337"/>
      <c r="OVS917" s="337"/>
      <c r="OVT917" s="337"/>
      <c r="OVU917" s="337"/>
      <c r="OVV917" s="337"/>
      <c r="OVW917" s="337"/>
      <c r="OVX917" s="337"/>
      <c r="OVY917" s="337"/>
      <c r="OVZ917" s="337"/>
      <c r="OWA917" s="337"/>
      <c r="OWB917" s="337"/>
      <c r="OWC917" s="337"/>
      <c r="OWD917" s="337"/>
      <c r="OWE917" s="337"/>
      <c r="OWF917" s="337"/>
      <c r="OWG917" s="337"/>
      <c r="OWH917" s="337"/>
      <c r="OWI917" s="337"/>
      <c r="OWJ917" s="337"/>
      <c r="OWK917" s="337"/>
      <c r="OWL917" s="337"/>
      <c r="OWM917" s="337"/>
      <c r="OWN917" s="337"/>
      <c r="OWO917" s="337"/>
      <c r="OWP917" s="337"/>
      <c r="OWQ917" s="337"/>
      <c r="OWR917" s="337"/>
      <c r="OWS917" s="337"/>
      <c r="OWT917" s="337"/>
      <c r="OWU917" s="337"/>
      <c r="OWV917" s="337"/>
      <c r="OWW917" s="337"/>
      <c r="OWX917" s="337"/>
      <c r="OWY917" s="337"/>
      <c r="OWZ917" s="337"/>
      <c r="OXA917" s="337"/>
      <c r="OXB917" s="337"/>
      <c r="OXC917" s="337"/>
      <c r="OXD917" s="337"/>
      <c r="OXE917" s="337"/>
      <c r="OXF917" s="337"/>
      <c r="OXG917" s="337"/>
      <c r="OXH917" s="337"/>
      <c r="OXI917" s="337"/>
      <c r="OXJ917" s="337"/>
      <c r="OXK917" s="337"/>
      <c r="OXL917" s="337"/>
      <c r="OXM917" s="337"/>
      <c r="OXN917" s="337"/>
      <c r="OXO917" s="337"/>
      <c r="OXP917" s="337"/>
      <c r="OXQ917" s="337"/>
      <c r="OXR917" s="337"/>
      <c r="OXS917" s="337"/>
      <c r="OXT917" s="337"/>
      <c r="OXU917" s="337"/>
      <c r="OXV917" s="337"/>
      <c r="OXW917" s="337"/>
      <c r="OXX917" s="337"/>
      <c r="OXY917" s="337"/>
      <c r="OXZ917" s="337"/>
      <c r="OYA917" s="337"/>
      <c r="OYB917" s="337"/>
      <c r="OYC917" s="337"/>
      <c r="OYD917" s="337"/>
      <c r="OYE917" s="337"/>
      <c r="OYF917" s="337"/>
      <c r="OYG917" s="337"/>
      <c r="OYH917" s="337"/>
      <c r="OYI917" s="337"/>
      <c r="OYJ917" s="337"/>
      <c r="OYK917" s="337"/>
      <c r="OYL917" s="337"/>
      <c r="OYM917" s="337"/>
      <c r="OYN917" s="337"/>
      <c r="OYO917" s="337"/>
      <c r="OYP917" s="337"/>
      <c r="OYQ917" s="337"/>
      <c r="OYR917" s="337"/>
      <c r="OYS917" s="337"/>
      <c r="OYT917" s="337"/>
      <c r="OYU917" s="337"/>
      <c r="OYV917" s="337"/>
      <c r="OYW917" s="337"/>
      <c r="OYX917" s="337"/>
      <c r="OYY917" s="337"/>
      <c r="OYZ917" s="337"/>
      <c r="OZA917" s="337"/>
      <c r="OZB917" s="337"/>
      <c r="OZC917" s="337"/>
      <c r="OZD917" s="337"/>
      <c r="OZE917" s="337"/>
      <c r="OZF917" s="337"/>
      <c r="OZG917" s="337"/>
      <c r="OZH917" s="337"/>
      <c r="OZI917" s="337"/>
      <c r="OZJ917" s="337"/>
      <c r="OZK917" s="337"/>
      <c r="OZL917" s="337"/>
      <c r="OZM917" s="337"/>
      <c r="OZN917" s="337"/>
      <c r="OZO917" s="337"/>
      <c r="OZP917" s="337"/>
      <c r="OZQ917" s="337"/>
      <c r="OZR917" s="337"/>
      <c r="OZS917" s="337"/>
      <c r="OZT917" s="337"/>
      <c r="OZU917" s="337"/>
      <c r="OZV917" s="337"/>
      <c r="OZW917" s="337"/>
      <c r="OZX917" s="337"/>
      <c r="OZY917" s="337"/>
      <c r="OZZ917" s="337"/>
      <c r="PAA917" s="337"/>
      <c r="PAB917" s="337"/>
      <c r="PAC917" s="337"/>
      <c r="PAD917" s="337"/>
      <c r="PAE917" s="337"/>
      <c r="PAF917" s="337"/>
      <c r="PAG917" s="337"/>
      <c r="PAH917" s="337"/>
      <c r="PAI917" s="337"/>
      <c r="PAJ917" s="337"/>
      <c r="PAK917" s="337"/>
      <c r="PAL917" s="337"/>
      <c r="PAM917" s="337"/>
      <c r="PAN917" s="337"/>
      <c r="PAO917" s="337"/>
      <c r="PAP917" s="337"/>
      <c r="PAQ917" s="337"/>
      <c r="PAR917" s="337"/>
      <c r="PAS917" s="337"/>
      <c r="PAT917" s="337"/>
      <c r="PAU917" s="337"/>
      <c r="PAV917" s="337"/>
      <c r="PAW917" s="337"/>
      <c r="PAX917" s="337"/>
      <c r="PAY917" s="337"/>
      <c r="PAZ917" s="337"/>
      <c r="PBA917" s="337"/>
      <c r="PBB917" s="337"/>
      <c r="PBC917" s="337"/>
      <c r="PBD917" s="337"/>
      <c r="PBE917" s="337"/>
      <c r="PBF917" s="337"/>
      <c r="PBG917" s="337"/>
      <c r="PBH917" s="337"/>
      <c r="PBI917" s="337"/>
      <c r="PBJ917" s="337"/>
      <c r="PBK917" s="337"/>
      <c r="PBL917" s="337"/>
      <c r="PBM917" s="337"/>
      <c r="PBN917" s="337"/>
      <c r="PBO917" s="337"/>
      <c r="PBP917" s="337"/>
      <c r="PBQ917" s="337"/>
      <c r="PBR917" s="337"/>
      <c r="PBS917" s="337"/>
      <c r="PBT917" s="337"/>
      <c r="PBU917" s="337"/>
      <c r="PBV917" s="337"/>
      <c r="PBW917" s="337"/>
      <c r="PBX917" s="337"/>
      <c r="PBY917" s="337"/>
      <c r="PBZ917" s="337"/>
      <c r="PCA917" s="337"/>
      <c r="PCB917" s="337"/>
      <c r="PCC917" s="337"/>
      <c r="PCD917" s="337"/>
      <c r="PCE917" s="337"/>
      <c r="PCF917" s="337"/>
      <c r="PCG917" s="337"/>
      <c r="PCH917" s="337"/>
      <c r="PCI917" s="337"/>
      <c r="PCJ917" s="337"/>
      <c r="PCK917" s="337"/>
      <c r="PCL917" s="337"/>
      <c r="PCM917" s="337"/>
      <c r="PCN917" s="337"/>
      <c r="PCO917" s="337"/>
      <c r="PCP917" s="337"/>
      <c r="PCQ917" s="337"/>
      <c r="PCR917" s="337"/>
      <c r="PCS917" s="337"/>
      <c r="PCT917" s="337"/>
      <c r="PCU917" s="337"/>
      <c r="PCV917" s="337"/>
      <c r="PCW917" s="337"/>
      <c r="PCX917" s="337"/>
      <c r="PCY917" s="337"/>
      <c r="PCZ917" s="337"/>
      <c r="PDA917" s="337"/>
      <c r="PDB917" s="337"/>
      <c r="PDC917" s="337"/>
      <c r="PDD917" s="337"/>
      <c r="PDE917" s="337"/>
      <c r="PDF917" s="337"/>
      <c r="PDG917" s="337"/>
      <c r="PDH917" s="337"/>
      <c r="PDI917" s="337"/>
      <c r="PDJ917" s="337"/>
      <c r="PDK917" s="337"/>
      <c r="PDL917" s="337"/>
      <c r="PDM917" s="337"/>
      <c r="PDN917" s="337"/>
      <c r="PDO917" s="337"/>
      <c r="PDP917" s="337"/>
      <c r="PDQ917" s="337"/>
      <c r="PDR917" s="337"/>
      <c r="PDS917" s="337"/>
      <c r="PDT917" s="337"/>
      <c r="PDU917" s="337"/>
      <c r="PDV917" s="337"/>
      <c r="PDW917" s="337"/>
      <c r="PDX917" s="337"/>
      <c r="PDY917" s="337"/>
      <c r="PDZ917" s="337"/>
      <c r="PEA917" s="337"/>
      <c r="PEB917" s="337"/>
      <c r="PEC917" s="337"/>
      <c r="PED917" s="337"/>
      <c r="PEE917" s="337"/>
      <c r="PEF917" s="337"/>
      <c r="PEG917" s="337"/>
      <c r="PEH917" s="337"/>
      <c r="PEI917" s="337"/>
      <c r="PEJ917" s="337"/>
      <c r="PEK917" s="337"/>
      <c r="PEL917" s="337"/>
      <c r="PEM917" s="337"/>
      <c r="PEN917" s="337"/>
      <c r="PEO917" s="337"/>
      <c r="PEP917" s="337"/>
      <c r="PEQ917" s="337"/>
      <c r="PER917" s="337"/>
      <c r="PES917" s="337"/>
      <c r="PET917" s="337"/>
      <c r="PEU917" s="337"/>
      <c r="PEV917" s="337"/>
      <c r="PEW917" s="337"/>
      <c r="PEX917" s="337"/>
      <c r="PEY917" s="337"/>
      <c r="PEZ917" s="337"/>
      <c r="PFA917" s="337"/>
      <c r="PFB917" s="337"/>
      <c r="PFC917" s="337"/>
      <c r="PFD917" s="337"/>
      <c r="PFE917" s="337"/>
      <c r="PFF917" s="337"/>
      <c r="PFG917" s="337"/>
      <c r="PFH917" s="337"/>
      <c r="PFI917" s="337"/>
      <c r="PFJ917" s="337"/>
      <c r="PFK917" s="337"/>
      <c r="PFL917" s="337"/>
      <c r="PFM917" s="337"/>
      <c r="PFN917" s="337"/>
      <c r="PFO917" s="337"/>
      <c r="PFP917" s="337"/>
      <c r="PFQ917" s="337"/>
      <c r="PFR917" s="337"/>
      <c r="PFS917" s="337"/>
      <c r="PFT917" s="337"/>
      <c r="PFU917" s="337"/>
      <c r="PFV917" s="337"/>
      <c r="PFW917" s="337"/>
      <c r="PFX917" s="337"/>
      <c r="PFY917" s="337"/>
      <c r="PFZ917" s="337"/>
      <c r="PGA917" s="337"/>
      <c r="PGB917" s="337"/>
      <c r="PGC917" s="337"/>
      <c r="PGD917" s="337"/>
      <c r="PGE917" s="337"/>
      <c r="PGF917" s="337"/>
      <c r="PGG917" s="337"/>
      <c r="PGH917" s="337"/>
      <c r="PGI917" s="337"/>
      <c r="PGJ917" s="337"/>
      <c r="PGK917" s="337"/>
      <c r="PGL917" s="337"/>
      <c r="PGM917" s="337"/>
      <c r="PGN917" s="337"/>
      <c r="PGO917" s="337"/>
      <c r="PGP917" s="337"/>
      <c r="PGQ917" s="337"/>
      <c r="PGR917" s="337"/>
      <c r="PGS917" s="337"/>
      <c r="PGT917" s="337"/>
      <c r="PGU917" s="337"/>
      <c r="PGV917" s="337"/>
      <c r="PGW917" s="337"/>
      <c r="PGX917" s="337"/>
      <c r="PGY917" s="337"/>
      <c r="PGZ917" s="337"/>
      <c r="PHA917" s="337"/>
      <c r="PHB917" s="337"/>
      <c r="PHC917" s="337"/>
      <c r="PHD917" s="337"/>
      <c r="PHE917" s="337"/>
      <c r="PHF917" s="337"/>
      <c r="PHG917" s="337"/>
      <c r="PHH917" s="337"/>
      <c r="PHI917" s="337"/>
      <c r="PHJ917" s="337"/>
      <c r="PHK917" s="337"/>
      <c r="PHL917" s="337"/>
      <c r="PHM917" s="337"/>
      <c r="PHN917" s="337"/>
      <c r="PHO917" s="337"/>
      <c r="PHP917" s="337"/>
      <c r="PHQ917" s="337"/>
      <c r="PHR917" s="337"/>
      <c r="PHS917" s="337"/>
      <c r="PHT917" s="337"/>
      <c r="PHU917" s="337"/>
      <c r="PHV917" s="337"/>
      <c r="PHW917" s="337"/>
      <c r="PHX917" s="337"/>
      <c r="PHY917" s="337"/>
      <c r="PHZ917" s="337"/>
      <c r="PIA917" s="337"/>
      <c r="PIB917" s="337"/>
      <c r="PIC917" s="337"/>
      <c r="PID917" s="337"/>
      <c r="PIE917" s="337"/>
      <c r="PIF917" s="337"/>
      <c r="PIG917" s="337"/>
      <c r="PIH917" s="337"/>
      <c r="PII917" s="337"/>
      <c r="PIJ917" s="337"/>
      <c r="PIK917" s="337"/>
      <c r="PIL917" s="337"/>
      <c r="PIM917" s="337"/>
      <c r="PIN917" s="337"/>
      <c r="PIO917" s="337"/>
      <c r="PIP917" s="337"/>
      <c r="PIQ917" s="337"/>
      <c r="PIR917" s="337"/>
      <c r="PIS917" s="337"/>
      <c r="PIT917" s="337"/>
      <c r="PIU917" s="337"/>
      <c r="PIV917" s="337"/>
      <c r="PIW917" s="337"/>
      <c r="PIX917" s="337"/>
      <c r="PIY917" s="337"/>
      <c r="PIZ917" s="337"/>
      <c r="PJA917" s="337"/>
      <c r="PJB917" s="337"/>
      <c r="PJC917" s="337"/>
      <c r="PJD917" s="337"/>
      <c r="PJE917" s="337"/>
      <c r="PJF917" s="337"/>
      <c r="PJG917" s="337"/>
      <c r="PJH917" s="337"/>
      <c r="PJI917" s="337"/>
      <c r="PJJ917" s="337"/>
      <c r="PJK917" s="337"/>
      <c r="PJL917" s="337"/>
      <c r="PJM917" s="337"/>
      <c r="PJN917" s="337"/>
      <c r="PJO917" s="337"/>
      <c r="PJP917" s="337"/>
      <c r="PJQ917" s="337"/>
      <c r="PJR917" s="337"/>
      <c r="PJS917" s="337"/>
      <c r="PJT917" s="337"/>
      <c r="PJU917" s="337"/>
      <c r="PJV917" s="337"/>
      <c r="PJW917" s="337"/>
      <c r="PJX917" s="337"/>
      <c r="PJY917" s="337"/>
      <c r="PJZ917" s="337"/>
      <c r="PKA917" s="337"/>
      <c r="PKB917" s="337"/>
      <c r="PKC917" s="337"/>
      <c r="PKD917" s="337"/>
      <c r="PKE917" s="337"/>
      <c r="PKF917" s="337"/>
      <c r="PKG917" s="337"/>
      <c r="PKH917" s="337"/>
      <c r="PKI917" s="337"/>
      <c r="PKJ917" s="337"/>
      <c r="PKK917" s="337"/>
      <c r="PKL917" s="337"/>
      <c r="PKM917" s="337"/>
      <c r="PKN917" s="337"/>
      <c r="PKO917" s="337"/>
      <c r="PKP917" s="337"/>
      <c r="PKQ917" s="337"/>
      <c r="PKR917" s="337"/>
      <c r="PKS917" s="337"/>
      <c r="PKT917" s="337"/>
      <c r="PKU917" s="337"/>
      <c r="PKV917" s="337"/>
      <c r="PKW917" s="337"/>
      <c r="PKX917" s="337"/>
      <c r="PKY917" s="337"/>
      <c r="PKZ917" s="337"/>
      <c r="PLA917" s="337"/>
      <c r="PLB917" s="337"/>
      <c r="PLC917" s="337"/>
      <c r="PLD917" s="337"/>
      <c r="PLE917" s="337"/>
      <c r="PLF917" s="337"/>
      <c r="PLG917" s="337"/>
      <c r="PLH917" s="337"/>
      <c r="PLI917" s="337"/>
      <c r="PLJ917" s="337"/>
      <c r="PLK917" s="337"/>
      <c r="PLL917" s="337"/>
      <c r="PLM917" s="337"/>
      <c r="PLN917" s="337"/>
      <c r="PLO917" s="337"/>
      <c r="PLP917" s="337"/>
      <c r="PLQ917" s="337"/>
      <c r="PLR917" s="337"/>
      <c r="PLS917" s="337"/>
      <c r="PLT917" s="337"/>
      <c r="PLU917" s="337"/>
      <c r="PLV917" s="337"/>
      <c r="PLW917" s="337"/>
      <c r="PLX917" s="337"/>
      <c r="PLY917" s="337"/>
      <c r="PLZ917" s="337"/>
      <c r="PMA917" s="337"/>
      <c r="PMB917" s="337"/>
      <c r="PMC917" s="337"/>
      <c r="PMD917" s="337"/>
      <c r="PME917" s="337"/>
      <c r="PMF917" s="337"/>
      <c r="PMG917" s="337"/>
      <c r="PMH917" s="337"/>
      <c r="PMI917" s="337"/>
      <c r="PMJ917" s="337"/>
      <c r="PMK917" s="337"/>
      <c r="PML917" s="337"/>
      <c r="PMM917" s="337"/>
      <c r="PMN917" s="337"/>
      <c r="PMO917" s="337"/>
      <c r="PMP917" s="337"/>
      <c r="PMQ917" s="337"/>
      <c r="PMR917" s="337"/>
      <c r="PMS917" s="337"/>
      <c r="PMT917" s="337"/>
      <c r="PMU917" s="337"/>
      <c r="PMV917" s="337"/>
      <c r="PMW917" s="337"/>
      <c r="PMX917" s="337"/>
      <c r="PMY917" s="337"/>
      <c r="PMZ917" s="337"/>
      <c r="PNA917" s="337"/>
      <c r="PNB917" s="337"/>
      <c r="PNC917" s="337"/>
      <c r="PND917" s="337"/>
      <c r="PNE917" s="337"/>
      <c r="PNF917" s="337"/>
      <c r="PNG917" s="337"/>
      <c r="PNH917" s="337"/>
      <c r="PNI917" s="337"/>
      <c r="PNJ917" s="337"/>
      <c r="PNK917" s="337"/>
      <c r="PNL917" s="337"/>
      <c r="PNM917" s="337"/>
      <c r="PNN917" s="337"/>
      <c r="PNO917" s="337"/>
      <c r="PNP917" s="337"/>
      <c r="PNQ917" s="337"/>
      <c r="PNR917" s="337"/>
      <c r="PNS917" s="337"/>
      <c r="PNT917" s="337"/>
      <c r="PNU917" s="337"/>
      <c r="PNV917" s="337"/>
      <c r="PNW917" s="337"/>
      <c r="PNX917" s="337"/>
      <c r="PNY917" s="337"/>
      <c r="PNZ917" s="337"/>
      <c r="POA917" s="337"/>
      <c r="POB917" s="337"/>
      <c r="POC917" s="337"/>
      <c r="POD917" s="337"/>
      <c r="POE917" s="337"/>
      <c r="POF917" s="337"/>
      <c r="POG917" s="337"/>
      <c r="POH917" s="337"/>
      <c r="POI917" s="337"/>
      <c r="POJ917" s="337"/>
      <c r="POK917" s="337"/>
      <c r="POL917" s="337"/>
      <c r="POM917" s="337"/>
      <c r="PON917" s="337"/>
      <c r="POO917" s="337"/>
      <c r="POP917" s="337"/>
      <c r="POQ917" s="337"/>
      <c r="POR917" s="337"/>
      <c r="POS917" s="337"/>
      <c r="POT917" s="337"/>
      <c r="POU917" s="337"/>
      <c r="POV917" s="337"/>
      <c r="POW917" s="337"/>
      <c r="POX917" s="337"/>
      <c r="POY917" s="337"/>
      <c r="POZ917" s="337"/>
      <c r="PPA917" s="337"/>
      <c r="PPB917" s="337"/>
      <c r="PPC917" s="337"/>
      <c r="PPD917" s="337"/>
      <c r="PPE917" s="337"/>
      <c r="PPF917" s="337"/>
      <c r="PPG917" s="337"/>
      <c r="PPH917" s="337"/>
      <c r="PPI917" s="337"/>
      <c r="PPJ917" s="337"/>
      <c r="PPK917" s="337"/>
      <c r="PPL917" s="337"/>
      <c r="PPM917" s="337"/>
      <c r="PPN917" s="337"/>
      <c r="PPO917" s="337"/>
      <c r="PPP917" s="337"/>
      <c r="PPQ917" s="337"/>
      <c r="PPR917" s="337"/>
      <c r="PPS917" s="337"/>
      <c r="PPT917" s="337"/>
      <c r="PPU917" s="337"/>
      <c r="PPV917" s="337"/>
      <c r="PPW917" s="337"/>
      <c r="PPX917" s="337"/>
      <c r="PPY917" s="337"/>
      <c r="PPZ917" s="337"/>
      <c r="PQA917" s="337"/>
      <c r="PQB917" s="337"/>
      <c r="PQC917" s="337"/>
      <c r="PQD917" s="337"/>
      <c r="PQE917" s="337"/>
      <c r="PQF917" s="337"/>
      <c r="PQG917" s="337"/>
      <c r="PQH917" s="337"/>
      <c r="PQI917" s="337"/>
      <c r="PQJ917" s="337"/>
      <c r="PQK917" s="337"/>
      <c r="PQL917" s="337"/>
      <c r="PQM917" s="337"/>
      <c r="PQN917" s="337"/>
      <c r="PQO917" s="337"/>
      <c r="PQP917" s="337"/>
      <c r="PQQ917" s="337"/>
      <c r="PQR917" s="337"/>
      <c r="PQS917" s="337"/>
      <c r="PQT917" s="337"/>
      <c r="PQU917" s="337"/>
      <c r="PQV917" s="337"/>
      <c r="PQW917" s="337"/>
      <c r="PQX917" s="337"/>
      <c r="PQY917" s="337"/>
      <c r="PQZ917" s="337"/>
      <c r="PRA917" s="337"/>
      <c r="PRB917" s="337"/>
      <c r="PRC917" s="337"/>
      <c r="PRD917" s="337"/>
      <c r="PRE917" s="337"/>
      <c r="PRF917" s="337"/>
      <c r="PRG917" s="337"/>
      <c r="PRH917" s="337"/>
      <c r="PRI917" s="337"/>
      <c r="PRJ917" s="337"/>
      <c r="PRK917" s="337"/>
      <c r="PRL917" s="337"/>
      <c r="PRM917" s="337"/>
      <c r="PRN917" s="337"/>
      <c r="PRO917" s="337"/>
      <c r="PRP917" s="337"/>
      <c r="PRQ917" s="337"/>
      <c r="PRR917" s="337"/>
      <c r="PRS917" s="337"/>
      <c r="PRT917" s="337"/>
      <c r="PRU917" s="337"/>
      <c r="PRV917" s="337"/>
      <c r="PRW917" s="337"/>
      <c r="PRX917" s="337"/>
      <c r="PRY917" s="337"/>
      <c r="PRZ917" s="337"/>
      <c r="PSA917" s="337"/>
      <c r="PSB917" s="337"/>
      <c r="PSC917" s="337"/>
      <c r="PSD917" s="337"/>
      <c r="PSE917" s="337"/>
      <c r="PSF917" s="337"/>
      <c r="PSG917" s="337"/>
      <c r="PSH917" s="337"/>
      <c r="PSI917" s="337"/>
      <c r="PSJ917" s="337"/>
      <c r="PSK917" s="337"/>
      <c r="PSL917" s="337"/>
      <c r="PSM917" s="337"/>
      <c r="PSN917" s="337"/>
      <c r="PSO917" s="337"/>
      <c r="PSP917" s="337"/>
      <c r="PSQ917" s="337"/>
      <c r="PSR917" s="337"/>
      <c r="PSS917" s="337"/>
      <c r="PST917" s="337"/>
      <c r="PSU917" s="337"/>
      <c r="PSV917" s="337"/>
      <c r="PSW917" s="337"/>
      <c r="PSX917" s="337"/>
      <c r="PSY917" s="337"/>
      <c r="PSZ917" s="337"/>
      <c r="PTA917" s="337"/>
      <c r="PTB917" s="337"/>
      <c r="PTC917" s="337"/>
      <c r="PTD917" s="337"/>
      <c r="PTE917" s="337"/>
      <c r="PTF917" s="337"/>
      <c r="PTG917" s="337"/>
      <c r="PTH917" s="337"/>
      <c r="PTI917" s="337"/>
      <c r="PTJ917" s="337"/>
      <c r="PTK917" s="337"/>
      <c r="PTL917" s="337"/>
      <c r="PTM917" s="337"/>
      <c r="PTN917" s="337"/>
      <c r="PTO917" s="337"/>
      <c r="PTP917" s="337"/>
      <c r="PTQ917" s="337"/>
      <c r="PTR917" s="337"/>
      <c r="PTS917" s="337"/>
      <c r="PTT917" s="337"/>
      <c r="PTU917" s="337"/>
      <c r="PTV917" s="337"/>
      <c r="PTW917" s="337"/>
      <c r="PTX917" s="337"/>
      <c r="PTY917" s="337"/>
      <c r="PTZ917" s="337"/>
      <c r="PUA917" s="337"/>
      <c r="PUB917" s="337"/>
      <c r="PUC917" s="337"/>
      <c r="PUD917" s="337"/>
      <c r="PUE917" s="337"/>
      <c r="PUF917" s="337"/>
      <c r="PUG917" s="337"/>
      <c r="PUH917" s="337"/>
      <c r="PUI917" s="337"/>
      <c r="PUJ917" s="337"/>
      <c r="PUK917" s="337"/>
      <c r="PUL917" s="337"/>
      <c r="PUM917" s="337"/>
      <c r="PUN917" s="337"/>
      <c r="PUO917" s="337"/>
      <c r="PUP917" s="337"/>
      <c r="PUQ917" s="337"/>
      <c r="PUR917" s="337"/>
      <c r="PUS917" s="337"/>
      <c r="PUT917" s="337"/>
      <c r="PUU917" s="337"/>
      <c r="PUV917" s="337"/>
      <c r="PUW917" s="337"/>
      <c r="PUX917" s="337"/>
      <c r="PUY917" s="337"/>
      <c r="PUZ917" s="337"/>
      <c r="PVA917" s="337"/>
      <c r="PVB917" s="337"/>
      <c r="PVC917" s="337"/>
      <c r="PVD917" s="337"/>
      <c r="PVE917" s="337"/>
      <c r="PVF917" s="337"/>
      <c r="PVG917" s="337"/>
      <c r="PVH917" s="337"/>
      <c r="PVI917" s="337"/>
      <c r="PVJ917" s="337"/>
      <c r="PVK917" s="337"/>
      <c r="PVL917" s="337"/>
      <c r="PVM917" s="337"/>
      <c r="PVN917" s="337"/>
      <c r="PVO917" s="337"/>
      <c r="PVP917" s="337"/>
      <c r="PVQ917" s="337"/>
      <c r="PVR917" s="337"/>
      <c r="PVS917" s="337"/>
      <c r="PVT917" s="337"/>
      <c r="PVU917" s="337"/>
      <c r="PVV917" s="337"/>
      <c r="PVW917" s="337"/>
      <c r="PVX917" s="337"/>
      <c r="PVY917" s="337"/>
      <c r="PVZ917" s="337"/>
      <c r="PWA917" s="337"/>
      <c r="PWB917" s="337"/>
      <c r="PWC917" s="337"/>
      <c r="PWD917" s="337"/>
      <c r="PWE917" s="337"/>
      <c r="PWF917" s="337"/>
      <c r="PWG917" s="337"/>
      <c r="PWH917" s="337"/>
      <c r="PWI917" s="337"/>
      <c r="PWJ917" s="337"/>
      <c r="PWK917" s="337"/>
      <c r="PWL917" s="337"/>
      <c r="PWM917" s="337"/>
      <c r="PWN917" s="337"/>
      <c r="PWO917" s="337"/>
      <c r="PWP917" s="337"/>
      <c r="PWQ917" s="337"/>
      <c r="PWR917" s="337"/>
      <c r="PWS917" s="337"/>
      <c r="PWT917" s="337"/>
      <c r="PWU917" s="337"/>
      <c r="PWV917" s="337"/>
      <c r="PWW917" s="337"/>
      <c r="PWX917" s="337"/>
      <c r="PWY917" s="337"/>
      <c r="PWZ917" s="337"/>
      <c r="PXA917" s="337"/>
      <c r="PXB917" s="337"/>
      <c r="PXC917" s="337"/>
      <c r="PXD917" s="337"/>
      <c r="PXE917" s="337"/>
      <c r="PXF917" s="337"/>
      <c r="PXG917" s="337"/>
      <c r="PXH917" s="337"/>
      <c r="PXI917" s="337"/>
      <c r="PXJ917" s="337"/>
      <c r="PXK917" s="337"/>
      <c r="PXL917" s="337"/>
      <c r="PXM917" s="337"/>
      <c r="PXN917" s="337"/>
      <c r="PXO917" s="337"/>
      <c r="PXP917" s="337"/>
      <c r="PXQ917" s="337"/>
      <c r="PXR917" s="337"/>
      <c r="PXS917" s="337"/>
      <c r="PXT917" s="337"/>
      <c r="PXU917" s="337"/>
      <c r="PXV917" s="337"/>
      <c r="PXW917" s="337"/>
      <c r="PXX917" s="337"/>
      <c r="PXY917" s="337"/>
      <c r="PXZ917" s="337"/>
      <c r="PYA917" s="337"/>
      <c r="PYB917" s="337"/>
      <c r="PYC917" s="337"/>
      <c r="PYD917" s="337"/>
      <c r="PYE917" s="337"/>
      <c r="PYF917" s="337"/>
      <c r="PYG917" s="337"/>
      <c r="PYH917" s="337"/>
      <c r="PYI917" s="337"/>
      <c r="PYJ917" s="337"/>
      <c r="PYK917" s="337"/>
      <c r="PYL917" s="337"/>
      <c r="PYM917" s="337"/>
      <c r="PYN917" s="337"/>
      <c r="PYO917" s="337"/>
      <c r="PYP917" s="337"/>
      <c r="PYQ917" s="337"/>
      <c r="PYR917" s="337"/>
      <c r="PYS917" s="337"/>
      <c r="PYT917" s="337"/>
      <c r="PYU917" s="337"/>
      <c r="PYV917" s="337"/>
      <c r="PYW917" s="337"/>
      <c r="PYX917" s="337"/>
      <c r="PYY917" s="337"/>
      <c r="PYZ917" s="337"/>
      <c r="PZA917" s="337"/>
      <c r="PZB917" s="337"/>
      <c r="PZC917" s="337"/>
      <c r="PZD917" s="337"/>
      <c r="PZE917" s="337"/>
      <c r="PZF917" s="337"/>
      <c r="PZG917" s="337"/>
      <c r="PZH917" s="337"/>
      <c r="PZI917" s="337"/>
      <c r="PZJ917" s="337"/>
      <c r="PZK917" s="337"/>
      <c r="PZL917" s="337"/>
      <c r="PZM917" s="337"/>
      <c r="PZN917" s="337"/>
      <c r="PZO917" s="337"/>
      <c r="PZP917" s="337"/>
      <c r="PZQ917" s="337"/>
      <c r="PZR917" s="337"/>
      <c r="PZS917" s="337"/>
      <c r="PZT917" s="337"/>
      <c r="PZU917" s="337"/>
      <c r="PZV917" s="337"/>
      <c r="PZW917" s="337"/>
      <c r="PZX917" s="337"/>
      <c r="PZY917" s="337"/>
      <c r="PZZ917" s="337"/>
      <c r="QAA917" s="337"/>
      <c r="QAB917" s="337"/>
      <c r="QAC917" s="337"/>
      <c r="QAD917" s="337"/>
      <c r="QAE917" s="337"/>
      <c r="QAF917" s="337"/>
      <c r="QAG917" s="337"/>
      <c r="QAH917" s="337"/>
      <c r="QAI917" s="337"/>
      <c r="QAJ917" s="337"/>
      <c r="QAK917" s="337"/>
      <c r="QAL917" s="337"/>
      <c r="QAM917" s="337"/>
      <c r="QAN917" s="337"/>
      <c r="QAO917" s="337"/>
      <c r="QAP917" s="337"/>
      <c r="QAQ917" s="337"/>
      <c r="QAR917" s="337"/>
      <c r="QAS917" s="337"/>
      <c r="QAT917" s="337"/>
      <c r="QAU917" s="337"/>
      <c r="QAV917" s="337"/>
      <c r="QAW917" s="337"/>
      <c r="QAX917" s="337"/>
      <c r="QAY917" s="337"/>
      <c r="QAZ917" s="337"/>
      <c r="QBA917" s="337"/>
      <c r="QBB917" s="337"/>
      <c r="QBC917" s="337"/>
      <c r="QBD917" s="337"/>
      <c r="QBE917" s="337"/>
      <c r="QBF917" s="337"/>
      <c r="QBG917" s="337"/>
      <c r="QBH917" s="337"/>
      <c r="QBI917" s="337"/>
      <c r="QBJ917" s="337"/>
      <c r="QBK917" s="337"/>
      <c r="QBL917" s="337"/>
      <c r="QBM917" s="337"/>
      <c r="QBN917" s="337"/>
      <c r="QBO917" s="337"/>
      <c r="QBP917" s="337"/>
      <c r="QBQ917" s="337"/>
      <c r="QBR917" s="337"/>
      <c r="QBS917" s="337"/>
      <c r="QBT917" s="337"/>
      <c r="QBU917" s="337"/>
      <c r="QBV917" s="337"/>
      <c r="QBW917" s="337"/>
      <c r="QBX917" s="337"/>
      <c r="QBY917" s="337"/>
      <c r="QBZ917" s="337"/>
      <c r="QCA917" s="337"/>
      <c r="QCB917" s="337"/>
      <c r="QCC917" s="337"/>
      <c r="QCD917" s="337"/>
      <c r="QCE917" s="337"/>
      <c r="QCF917" s="337"/>
      <c r="QCG917" s="337"/>
      <c r="QCH917" s="337"/>
      <c r="QCI917" s="337"/>
      <c r="QCJ917" s="337"/>
      <c r="QCK917" s="337"/>
      <c r="QCL917" s="337"/>
      <c r="QCM917" s="337"/>
      <c r="QCN917" s="337"/>
      <c r="QCO917" s="337"/>
      <c r="QCP917" s="337"/>
      <c r="QCQ917" s="337"/>
      <c r="QCR917" s="337"/>
      <c r="QCS917" s="337"/>
      <c r="QCT917" s="337"/>
      <c r="QCU917" s="337"/>
      <c r="QCV917" s="337"/>
      <c r="QCW917" s="337"/>
      <c r="QCX917" s="337"/>
      <c r="QCY917" s="337"/>
      <c r="QCZ917" s="337"/>
      <c r="QDA917" s="337"/>
      <c r="QDB917" s="337"/>
      <c r="QDC917" s="337"/>
      <c r="QDD917" s="337"/>
      <c r="QDE917" s="337"/>
      <c r="QDF917" s="337"/>
      <c r="QDG917" s="337"/>
      <c r="QDH917" s="337"/>
      <c r="QDI917" s="337"/>
      <c r="QDJ917" s="337"/>
      <c r="QDK917" s="337"/>
      <c r="QDL917" s="337"/>
      <c r="QDM917" s="337"/>
      <c r="QDN917" s="337"/>
      <c r="QDO917" s="337"/>
      <c r="QDP917" s="337"/>
      <c r="QDQ917" s="337"/>
      <c r="QDR917" s="337"/>
      <c r="QDS917" s="337"/>
      <c r="QDT917" s="337"/>
      <c r="QDU917" s="337"/>
      <c r="QDV917" s="337"/>
      <c r="QDW917" s="337"/>
      <c r="QDX917" s="337"/>
      <c r="QDY917" s="337"/>
      <c r="QDZ917" s="337"/>
      <c r="QEA917" s="337"/>
      <c r="QEB917" s="337"/>
      <c r="QEC917" s="337"/>
      <c r="QED917" s="337"/>
      <c r="QEE917" s="337"/>
      <c r="QEF917" s="337"/>
      <c r="QEG917" s="337"/>
      <c r="QEH917" s="337"/>
      <c r="QEI917" s="337"/>
      <c r="QEJ917" s="337"/>
      <c r="QEK917" s="337"/>
      <c r="QEL917" s="337"/>
      <c r="QEM917" s="337"/>
      <c r="QEN917" s="337"/>
      <c r="QEO917" s="337"/>
      <c r="QEP917" s="337"/>
      <c r="QEQ917" s="337"/>
      <c r="QER917" s="337"/>
      <c r="QES917" s="337"/>
      <c r="QET917" s="337"/>
      <c r="QEU917" s="337"/>
      <c r="QEV917" s="337"/>
      <c r="QEW917" s="337"/>
      <c r="QEX917" s="337"/>
      <c r="QEY917" s="337"/>
      <c r="QEZ917" s="337"/>
      <c r="QFA917" s="337"/>
      <c r="QFB917" s="337"/>
      <c r="QFC917" s="337"/>
      <c r="QFD917" s="337"/>
      <c r="QFE917" s="337"/>
      <c r="QFF917" s="337"/>
      <c r="QFG917" s="337"/>
      <c r="QFH917" s="337"/>
      <c r="QFI917" s="337"/>
      <c r="QFJ917" s="337"/>
      <c r="QFK917" s="337"/>
      <c r="QFL917" s="337"/>
      <c r="QFM917" s="337"/>
      <c r="QFN917" s="337"/>
      <c r="QFO917" s="337"/>
      <c r="QFP917" s="337"/>
      <c r="QFQ917" s="337"/>
      <c r="QFR917" s="337"/>
      <c r="QFS917" s="337"/>
      <c r="QFT917" s="337"/>
      <c r="QFU917" s="337"/>
      <c r="QFV917" s="337"/>
      <c r="QFW917" s="337"/>
      <c r="QFX917" s="337"/>
      <c r="QFY917" s="337"/>
      <c r="QFZ917" s="337"/>
      <c r="QGA917" s="337"/>
      <c r="QGB917" s="337"/>
      <c r="QGC917" s="337"/>
      <c r="QGD917" s="337"/>
      <c r="QGE917" s="337"/>
      <c r="QGF917" s="337"/>
      <c r="QGG917" s="337"/>
      <c r="QGH917" s="337"/>
      <c r="QGI917" s="337"/>
      <c r="QGJ917" s="337"/>
      <c r="QGK917" s="337"/>
      <c r="QGL917" s="337"/>
      <c r="QGM917" s="337"/>
      <c r="QGN917" s="337"/>
      <c r="QGO917" s="337"/>
      <c r="QGP917" s="337"/>
      <c r="QGQ917" s="337"/>
      <c r="QGR917" s="337"/>
      <c r="QGS917" s="337"/>
      <c r="QGT917" s="337"/>
      <c r="QGU917" s="337"/>
      <c r="QGV917" s="337"/>
      <c r="QGW917" s="337"/>
      <c r="QGX917" s="337"/>
      <c r="QGY917" s="337"/>
      <c r="QGZ917" s="337"/>
      <c r="QHA917" s="337"/>
      <c r="QHB917" s="337"/>
      <c r="QHC917" s="337"/>
      <c r="QHD917" s="337"/>
      <c r="QHE917" s="337"/>
      <c r="QHF917" s="337"/>
      <c r="QHG917" s="337"/>
      <c r="QHH917" s="337"/>
      <c r="QHI917" s="337"/>
      <c r="QHJ917" s="337"/>
      <c r="QHK917" s="337"/>
      <c r="QHL917" s="337"/>
      <c r="QHM917" s="337"/>
      <c r="QHN917" s="337"/>
      <c r="QHO917" s="337"/>
      <c r="QHP917" s="337"/>
      <c r="QHQ917" s="337"/>
      <c r="QHR917" s="337"/>
      <c r="QHS917" s="337"/>
      <c r="QHT917" s="337"/>
      <c r="QHU917" s="337"/>
      <c r="QHV917" s="337"/>
      <c r="QHW917" s="337"/>
      <c r="QHX917" s="337"/>
      <c r="QHY917" s="337"/>
      <c r="QHZ917" s="337"/>
      <c r="QIA917" s="337"/>
      <c r="QIB917" s="337"/>
      <c r="QIC917" s="337"/>
      <c r="QID917" s="337"/>
      <c r="QIE917" s="337"/>
      <c r="QIF917" s="337"/>
      <c r="QIG917" s="337"/>
      <c r="QIH917" s="337"/>
      <c r="QII917" s="337"/>
      <c r="QIJ917" s="337"/>
      <c r="QIK917" s="337"/>
      <c r="QIL917" s="337"/>
      <c r="QIM917" s="337"/>
      <c r="QIN917" s="337"/>
      <c r="QIO917" s="337"/>
      <c r="QIP917" s="337"/>
      <c r="QIQ917" s="337"/>
      <c r="QIR917" s="337"/>
      <c r="QIS917" s="337"/>
      <c r="QIT917" s="337"/>
      <c r="QIU917" s="337"/>
      <c r="QIV917" s="337"/>
      <c r="QIW917" s="337"/>
      <c r="QIX917" s="337"/>
      <c r="QIY917" s="337"/>
      <c r="QIZ917" s="337"/>
      <c r="QJA917" s="337"/>
      <c r="QJB917" s="337"/>
      <c r="QJC917" s="337"/>
      <c r="QJD917" s="337"/>
      <c r="QJE917" s="337"/>
      <c r="QJF917" s="337"/>
      <c r="QJG917" s="337"/>
      <c r="QJH917" s="337"/>
      <c r="QJI917" s="337"/>
      <c r="QJJ917" s="337"/>
      <c r="QJK917" s="337"/>
      <c r="QJL917" s="337"/>
      <c r="QJM917" s="337"/>
      <c r="QJN917" s="337"/>
      <c r="QJO917" s="337"/>
      <c r="QJP917" s="337"/>
      <c r="QJQ917" s="337"/>
      <c r="QJR917" s="337"/>
      <c r="QJS917" s="337"/>
      <c r="QJT917" s="337"/>
      <c r="QJU917" s="337"/>
      <c r="QJV917" s="337"/>
      <c r="QJW917" s="337"/>
      <c r="QJX917" s="337"/>
      <c r="QJY917" s="337"/>
      <c r="QJZ917" s="337"/>
      <c r="QKA917" s="337"/>
      <c r="QKB917" s="337"/>
      <c r="QKC917" s="337"/>
      <c r="QKD917" s="337"/>
      <c r="QKE917" s="337"/>
      <c r="QKF917" s="337"/>
      <c r="QKG917" s="337"/>
      <c r="QKH917" s="337"/>
      <c r="QKI917" s="337"/>
      <c r="QKJ917" s="337"/>
      <c r="QKK917" s="337"/>
      <c r="QKL917" s="337"/>
      <c r="QKM917" s="337"/>
      <c r="QKN917" s="337"/>
      <c r="QKO917" s="337"/>
      <c r="QKP917" s="337"/>
      <c r="QKQ917" s="337"/>
      <c r="QKR917" s="337"/>
      <c r="QKS917" s="337"/>
      <c r="QKT917" s="337"/>
      <c r="QKU917" s="337"/>
      <c r="QKV917" s="337"/>
      <c r="QKW917" s="337"/>
      <c r="QKX917" s="337"/>
      <c r="QKY917" s="337"/>
      <c r="QKZ917" s="337"/>
      <c r="QLA917" s="337"/>
      <c r="QLB917" s="337"/>
      <c r="QLC917" s="337"/>
      <c r="QLD917" s="337"/>
      <c r="QLE917" s="337"/>
      <c r="QLF917" s="337"/>
      <c r="QLG917" s="337"/>
      <c r="QLH917" s="337"/>
      <c r="QLI917" s="337"/>
      <c r="QLJ917" s="337"/>
      <c r="QLK917" s="337"/>
      <c r="QLL917" s="337"/>
      <c r="QLM917" s="337"/>
      <c r="QLN917" s="337"/>
      <c r="QLO917" s="337"/>
      <c r="QLP917" s="337"/>
      <c r="QLQ917" s="337"/>
      <c r="QLR917" s="337"/>
      <c r="QLS917" s="337"/>
      <c r="QLT917" s="337"/>
      <c r="QLU917" s="337"/>
      <c r="QLV917" s="337"/>
      <c r="QLW917" s="337"/>
      <c r="QLX917" s="337"/>
      <c r="QLY917" s="337"/>
      <c r="QLZ917" s="337"/>
      <c r="QMA917" s="337"/>
      <c r="QMB917" s="337"/>
      <c r="QMC917" s="337"/>
      <c r="QMD917" s="337"/>
      <c r="QME917" s="337"/>
      <c r="QMF917" s="337"/>
      <c r="QMG917" s="337"/>
      <c r="QMH917" s="337"/>
      <c r="QMI917" s="337"/>
      <c r="QMJ917" s="337"/>
      <c r="QMK917" s="337"/>
      <c r="QML917" s="337"/>
      <c r="QMM917" s="337"/>
      <c r="QMN917" s="337"/>
      <c r="QMO917" s="337"/>
      <c r="QMP917" s="337"/>
      <c r="QMQ917" s="337"/>
      <c r="QMR917" s="337"/>
      <c r="QMS917" s="337"/>
      <c r="QMT917" s="337"/>
      <c r="QMU917" s="337"/>
      <c r="QMV917" s="337"/>
      <c r="QMW917" s="337"/>
      <c r="QMX917" s="337"/>
      <c r="QMY917" s="337"/>
      <c r="QMZ917" s="337"/>
      <c r="QNA917" s="337"/>
      <c r="QNB917" s="337"/>
      <c r="QNC917" s="337"/>
      <c r="QND917" s="337"/>
      <c r="QNE917" s="337"/>
      <c r="QNF917" s="337"/>
      <c r="QNG917" s="337"/>
      <c r="QNH917" s="337"/>
      <c r="QNI917" s="337"/>
      <c r="QNJ917" s="337"/>
      <c r="QNK917" s="337"/>
      <c r="QNL917" s="337"/>
      <c r="QNM917" s="337"/>
      <c r="QNN917" s="337"/>
      <c r="QNO917" s="337"/>
      <c r="QNP917" s="337"/>
      <c r="QNQ917" s="337"/>
      <c r="QNR917" s="337"/>
      <c r="QNS917" s="337"/>
      <c r="QNT917" s="337"/>
      <c r="QNU917" s="337"/>
      <c r="QNV917" s="337"/>
      <c r="QNW917" s="337"/>
      <c r="QNX917" s="337"/>
      <c r="QNY917" s="337"/>
      <c r="QNZ917" s="337"/>
      <c r="QOA917" s="337"/>
      <c r="QOB917" s="337"/>
      <c r="QOC917" s="337"/>
      <c r="QOD917" s="337"/>
      <c r="QOE917" s="337"/>
      <c r="QOF917" s="337"/>
      <c r="QOG917" s="337"/>
      <c r="QOH917" s="337"/>
      <c r="QOI917" s="337"/>
      <c r="QOJ917" s="337"/>
      <c r="QOK917" s="337"/>
      <c r="QOL917" s="337"/>
      <c r="QOM917" s="337"/>
      <c r="QON917" s="337"/>
      <c r="QOO917" s="337"/>
      <c r="QOP917" s="337"/>
      <c r="QOQ917" s="337"/>
      <c r="QOR917" s="337"/>
      <c r="QOS917" s="337"/>
      <c r="QOT917" s="337"/>
      <c r="QOU917" s="337"/>
      <c r="QOV917" s="337"/>
      <c r="QOW917" s="337"/>
      <c r="QOX917" s="337"/>
      <c r="QOY917" s="337"/>
      <c r="QOZ917" s="337"/>
      <c r="QPA917" s="337"/>
      <c r="QPB917" s="337"/>
      <c r="QPC917" s="337"/>
      <c r="QPD917" s="337"/>
      <c r="QPE917" s="337"/>
      <c r="QPF917" s="337"/>
      <c r="QPG917" s="337"/>
      <c r="QPH917" s="337"/>
      <c r="QPI917" s="337"/>
      <c r="QPJ917" s="337"/>
      <c r="QPK917" s="337"/>
      <c r="QPL917" s="337"/>
      <c r="QPM917" s="337"/>
      <c r="QPN917" s="337"/>
      <c r="QPO917" s="337"/>
      <c r="QPP917" s="337"/>
      <c r="QPQ917" s="337"/>
      <c r="QPR917" s="337"/>
      <c r="QPS917" s="337"/>
      <c r="QPT917" s="337"/>
      <c r="QPU917" s="337"/>
      <c r="QPV917" s="337"/>
      <c r="QPW917" s="337"/>
      <c r="QPX917" s="337"/>
      <c r="QPY917" s="337"/>
      <c r="QPZ917" s="337"/>
      <c r="QQA917" s="337"/>
      <c r="QQB917" s="337"/>
      <c r="QQC917" s="337"/>
      <c r="QQD917" s="337"/>
      <c r="QQE917" s="337"/>
      <c r="QQF917" s="337"/>
      <c r="QQG917" s="337"/>
      <c r="QQH917" s="337"/>
      <c r="QQI917" s="337"/>
      <c r="QQJ917" s="337"/>
      <c r="QQK917" s="337"/>
      <c r="QQL917" s="337"/>
      <c r="QQM917" s="337"/>
      <c r="QQN917" s="337"/>
      <c r="QQO917" s="337"/>
      <c r="QQP917" s="337"/>
      <c r="QQQ917" s="337"/>
      <c r="QQR917" s="337"/>
      <c r="QQS917" s="337"/>
      <c r="QQT917" s="337"/>
      <c r="QQU917" s="337"/>
      <c r="QQV917" s="337"/>
      <c r="QQW917" s="337"/>
      <c r="QQX917" s="337"/>
      <c r="QQY917" s="337"/>
      <c r="QQZ917" s="337"/>
      <c r="QRA917" s="337"/>
      <c r="QRB917" s="337"/>
      <c r="QRC917" s="337"/>
      <c r="QRD917" s="337"/>
      <c r="QRE917" s="337"/>
      <c r="QRF917" s="337"/>
      <c r="QRG917" s="337"/>
      <c r="QRH917" s="337"/>
      <c r="QRI917" s="337"/>
      <c r="QRJ917" s="337"/>
      <c r="QRK917" s="337"/>
      <c r="QRL917" s="337"/>
      <c r="QRM917" s="337"/>
      <c r="QRN917" s="337"/>
      <c r="QRO917" s="337"/>
      <c r="QRP917" s="337"/>
      <c r="QRQ917" s="337"/>
      <c r="QRR917" s="337"/>
      <c r="QRS917" s="337"/>
      <c r="QRT917" s="337"/>
      <c r="QRU917" s="337"/>
      <c r="QRV917" s="337"/>
      <c r="QRW917" s="337"/>
      <c r="QRX917" s="337"/>
      <c r="QRY917" s="337"/>
      <c r="QRZ917" s="337"/>
      <c r="QSA917" s="337"/>
      <c r="QSB917" s="337"/>
      <c r="QSC917" s="337"/>
      <c r="QSD917" s="337"/>
      <c r="QSE917" s="337"/>
      <c r="QSF917" s="337"/>
      <c r="QSG917" s="337"/>
      <c r="QSH917" s="337"/>
      <c r="QSI917" s="337"/>
      <c r="QSJ917" s="337"/>
      <c r="QSK917" s="337"/>
      <c r="QSL917" s="337"/>
      <c r="QSM917" s="337"/>
      <c r="QSN917" s="337"/>
      <c r="QSO917" s="337"/>
      <c r="QSP917" s="337"/>
      <c r="QSQ917" s="337"/>
      <c r="QSR917" s="337"/>
      <c r="QSS917" s="337"/>
      <c r="QST917" s="337"/>
      <c r="QSU917" s="337"/>
      <c r="QSV917" s="337"/>
      <c r="QSW917" s="337"/>
      <c r="QSX917" s="337"/>
      <c r="QSY917" s="337"/>
      <c r="QSZ917" s="337"/>
      <c r="QTA917" s="337"/>
      <c r="QTB917" s="337"/>
      <c r="QTC917" s="337"/>
      <c r="QTD917" s="337"/>
      <c r="QTE917" s="337"/>
      <c r="QTF917" s="337"/>
      <c r="QTG917" s="337"/>
      <c r="QTH917" s="337"/>
      <c r="QTI917" s="337"/>
      <c r="QTJ917" s="337"/>
      <c r="QTK917" s="337"/>
      <c r="QTL917" s="337"/>
      <c r="QTM917" s="337"/>
      <c r="QTN917" s="337"/>
      <c r="QTO917" s="337"/>
      <c r="QTP917" s="337"/>
      <c r="QTQ917" s="337"/>
      <c r="QTR917" s="337"/>
      <c r="QTS917" s="337"/>
      <c r="QTT917" s="337"/>
      <c r="QTU917" s="337"/>
      <c r="QTV917" s="337"/>
      <c r="QTW917" s="337"/>
      <c r="QTX917" s="337"/>
      <c r="QTY917" s="337"/>
      <c r="QTZ917" s="337"/>
      <c r="QUA917" s="337"/>
      <c r="QUB917" s="337"/>
      <c r="QUC917" s="337"/>
      <c r="QUD917" s="337"/>
      <c r="QUE917" s="337"/>
      <c r="QUF917" s="337"/>
      <c r="QUG917" s="337"/>
      <c r="QUH917" s="337"/>
      <c r="QUI917" s="337"/>
      <c r="QUJ917" s="337"/>
      <c r="QUK917" s="337"/>
      <c r="QUL917" s="337"/>
      <c r="QUM917" s="337"/>
      <c r="QUN917" s="337"/>
      <c r="QUO917" s="337"/>
      <c r="QUP917" s="337"/>
      <c r="QUQ917" s="337"/>
      <c r="QUR917" s="337"/>
      <c r="QUS917" s="337"/>
      <c r="QUT917" s="337"/>
      <c r="QUU917" s="337"/>
      <c r="QUV917" s="337"/>
      <c r="QUW917" s="337"/>
      <c r="QUX917" s="337"/>
      <c r="QUY917" s="337"/>
      <c r="QUZ917" s="337"/>
      <c r="QVA917" s="337"/>
      <c r="QVB917" s="337"/>
      <c r="QVC917" s="337"/>
      <c r="QVD917" s="337"/>
      <c r="QVE917" s="337"/>
      <c r="QVF917" s="337"/>
      <c r="QVG917" s="337"/>
      <c r="QVH917" s="337"/>
      <c r="QVI917" s="337"/>
      <c r="QVJ917" s="337"/>
      <c r="QVK917" s="337"/>
      <c r="QVL917" s="337"/>
      <c r="QVM917" s="337"/>
      <c r="QVN917" s="337"/>
      <c r="QVO917" s="337"/>
      <c r="QVP917" s="337"/>
      <c r="QVQ917" s="337"/>
      <c r="QVR917" s="337"/>
      <c r="QVS917" s="337"/>
      <c r="QVT917" s="337"/>
      <c r="QVU917" s="337"/>
      <c r="QVV917" s="337"/>
      <c r="QVW917" s="337"/>
      <c r="QVX917" s="337"/>
      <c r="QVY917" s="337"/>
      <c r="QVZ917" s="337"/>
      <c r="QWA917" s="337"/>
      <c r="QWB917" s="337"/>
      <c r="QWC917" s="337"/>
      <c r="QWD917" s="337"/>
      <c r="QWE917" s="337"/>
      <c r="QWF917" s="337"/>
      <c r="QWG917" s="337"/>
      <c r="QWH917" s="337"/>
      <c r="QWI917" s="337"/>
      <c r="QWJ917" s="337"/>
      <c r="QWK917" s="337"/>
      <c r="QWL917" s="337"/>
      <c r="QWM917" s="337"/>
      <c r="QWN917" s="337"/>
      <c r="QWO917" s="337"/>
      <c r="QWP917" s="337"/>
      <c r="QWQ917" s="337"/>
      <c r="QWR917" s="337"/>
      <c r="QWS917" s="337"/>
      <c r="QWT917" s="337"/>
      <c r="QWU917" s="337"/>
      <c r="QWV917" s="337"/>
      <c r="QWW917" s="337"/>
      <c r="QWX917" s="337"/>
      <c r="QWY917" s="337"/>
      <c r="QWZ917" s="337"/>
      <c r="QXA917" s="337"/>
      <c r="QXB917" s="337"/>
      <c r="QXC917" s="337"/>
      <c r="QXD917" s="337"/>
      <c r="QXE917" s="337"/>
      <c r="QXF917" s="337"/>
      <c r="QXG917" s="337"/>
      <c r="QXH917" s="337"/>
      <c r="QXI917" s="337"/>
      <c r="QXJ917" s="337"/>
      <c r="QXK917" s="337"/>
      <c r="QXL917" s="337"/>
      <c r="QXM917" s="337"/>
      <c r="QXN917" s="337"/>
      <c r="QXO917" s="337"/>
      <c r="QXP917" s="337"/>
      <c r="QXQ917" s="337"/>
      <c r="QXR917" s="337"/>
      <c r="QXS917" s="337"/>
      <c r="QXT917" s="337"/>
      <c r="QXU917" s="337"/>
      <c r="QXV917" s="337"/>
      <c r="QXW917" s="337"/>
      <c r="QXX917" s="337"/>
      <c r="QXY917" s="337"/>
      <c r="QXZ917" s="337"/>
      <c r="QYA917" s="337"/>
      <c r="QYB917" s="337"/>
      <c r="QYC917" s="337"/>
      <c r="QYD917" s="337"/>
      <c r="QYE917" s="337"/>
      <c r="QYF917" s="337"/>
      <c r="QYG917" s="337"/>
      <c r="QYH917" s="337"/>
      <c r="QYI917" s="337"/>
      <c r="QYJ917" s="337"/>
      <c r="QYK917" s="337"/>
      <c r="QYL917" s="337"/>
      <c r="QYM917" s="337"/>
      <c r="QYN917" s="337"/>
      <c r="QYO917" s="337"/>
      <c r="QYP917" s="337"/>
      <c r="QYQ917" s="337"/>
      <c r="QYR917" s="337"/>
      <c r="QYS917" s="337"/>
      <c r="QYT917" s="337"/>
      <c r="QYU917" s="337"/>
      <c r="QYV917" s="337"/>
      <c r="QYW917" s="337"/>
      <c r="QYX917" s="337"/>
      <c r="QYY917" s="337"/>
      <c r="QYZ917" s="337"/>
      <c r="QZA917" s="337"/>
      <c r="QZB917" s="337"/>
      <c r="QZC917" s="337"/>
      <c r="QZD917" s="337"/>
      <c r="QZE917" s="337"/>
      <c r="QZF917" s="337"/>
      <c r="QZG917" s="337"/>
      <c r="QZH917" s="337"/>
      <c r="QZI917" s="337"/>
      <c r="QZJ917" s="337"/>
      <c r="QZK917" s="337"/>
      <c r="QZL917" s="337"/>
      <c r="QZM917" s="337"/>
      <c r="QZN917" s="337"/>
      <c r="QZO917" s="337"/>
      <c r="QZP917" s="337"/>
      <c r="QZQ917" s="337"/>
      <c r="QZR917" s="337"/>
      <c r="QZS917" s="337"/>
      <c r="QZT917" s="337"/>
      <c r="QZU917" s="337"/>
      <c r="QZV917" s="337"/>
      <c r="QZW917" s="337"/>
      <c r="QZX917" s="337"/>
      <c r="QZY917" s="337"/>
      <c r="QZZ917" s="337"/>
      <c r="RAA917" s="337"/>
      <c r="RAB917" s="337"/>
      <c r="RAC917" s="337"/>
      <c r="RAD917" s="337"/>
      <c r="RAE917" s="337"/>
      <c r="RAF917" s="337"/>
      <c r="RAG917" s="337"/>
      <c r="RAH917" s="337"/>
      <c r="RAI917" s="337"/>
      <c r="RAJ917" s="337"/>
      <c r="RAK917" s="337"/>
      <c r="RAL917" s="337"/>
      <c r="RAM917" s="337"/>
      <c r="RAN917" s="337"/>
      <c r="RAO917" s="337"/>
      <c r="RAP917" s="337"/>
      <c r="RAQ917" s="337"/>
      <c r="RAR917" s="337"/>
      <c r="RAS917" s="337"/>
      <c r="RAT917" s="337"/>
      <c r="RAU917" s="337"/>
      <c r="RAV917" s="337"/>
      <c r="RAW917" s="337"/>
      <c r="RAX917" s="337"/>
      <c r="RAY917" s="337"/>
      <c r="RAZ917" s="337"/>
      <c r="RBA917" s="337"/>
      <c r="RBB917" s="337"/>
      <c r="RBC917" s="337"/>
      <c r="RBD917" s="337"/>
      <c r="RBE917" s="337"/>
      <c r="RBF917" s="337"/>
      <c r="RBG917" s="337"/>
      <c r="RBH917" s="337"/>
      <c r="RBI917" s="337"/>
      <c r="RBJ917" s="337"/>
      <c r="RBK917" s="337"/>
      <c r="RBL917" s="337"/>
      <c r="RBM917" s="337"/>
      <c r="RBN917" s="337"/>
      <c r="RBO917" s="337"/>
      <c r="RBP917" s="337"/>
      <c r="RBQ917" s="337"/>
      <c r="RBR917" s="337"/>
      <c r="RBS917" s="337"/>
      <c r="RBT917" s="337"/>
      <c r="RBU917" s="337"/>
      <c r="RBV917" s="337"/>
      <c r="RBW917" s="337"/>
      <c r="RBX917" s="337"/>
      <c r="RBY917" s="337"/>
      <c r="RBZ917" s="337"/>
      <c r="RCA917" s="337"/>
      <c r="RCB917" s="337"/>
      <c r="RCC917" s="337"/>
      <c r="RCD917" s="337"/>
      <c r="RCE917" s="337"/>
      <c r="RCF917" s="337"/>
      <c r="RCG917" s="337"/>
      <c r="RCH917" s="337"/>
      <c r="RCI917" s="337"/>
      <c r="RCJ917" s="337"/>
      <c r="RCK917" s="337"/>
      <c r="RCL917" s="337"/>
      <c r="RCM917" s="337"/>
      <c r="RCN917" s="337"/>
      <c r="RCO917" s="337"/>
      <c r="RCP917" s="337"/>
      <c r="RCQ917" s="337"/>
      <c r="RCR917" s="337"/>
      <c r="RCS917" s="337"/>
      <c r="RCT917" s="337"/>
      <c r="RCU917" s="337"/>
      <c r="RCV917" s="337"/>
      <c r="RCW917" s="337"/>
      <c r="RCX917" s="337"/>
      <c r="RCY917" s="337"/>
      <c r="RCZ917" s="337"/>
      <c r="RDA917" s="337"/>
      <c r="RDB917" s="337"/>
      <c r="RDC917" s="337"/>
      <c r="RDD917" s="337"/>
      <c r="RDE917" s="337"/>
      <c r="RDF917" s="337"/>
      <c r="RDG917" s="337"/>
      <c r="RDH917" s="337"/>
      <c r="RDI917" s="337"/>
      <c r="RDJ917" s="337"/>
      <c r="RDK917" s="337"/>
      <c r="RDL917" s="337"/>
      <c r="RDM917" s="337"/>
      <c r="RDN917" s="337"/>
      <c r="RDO917" s="337"/>
      <c r="RDP917" s="337"/>
      <c r="RDQ917" s="337"/>
      <c r="RDR917" s="337"/>
      <c r="RDS917" s="337"/>
      <c r="RDT917" s="337"/>
      <c r="RDU917" s="337"/>
      <c r="RDV917" s="337"/>
      <c r="RDW917" s="337"/>
      <c r="RDX917" s="337"/>
      <c r="RDY917" s="337"/>
      <c r="RDZ917" s="337"/>
      <c r="REA917" s="337"/>
      <c r="REB917" s="337"/>
      <c r="REC917" s="337"/>
      <c r="RED917" s="337"/>
      <c r="REE917" s="337"/>
      <c r="REF917" s="337"/>
      <c r="REG917" s="337"/>
      <c r="REH917" s="337"/>
      <c r="REI917" s="337"/>
      <c r="REJ917" s="337"/>
      <c r="REK917" s="337"/>
      <c r="REL917" s="337"/>
      <c r="REM917" s="337"/>
      <c r="REN917" s="337"/>
      <c r="REO917" s="337"/>
      <c r="REP917" s="337"/>
      <c r="REQ917" s="337"/>
      <c r="RER917" s="337"/>
      <c r="RES917" s="337"/>
      <c r="RET917" s="337"/>
      <c r="REU917" s="337"/>
      <c r="REV917" s="337"/>
      <c r="REW917" s="337"/>
      <c r="REX917" s="337"/>
      <c r="REY917" s="337"/>
      <c r="REZ917" s="337"/>
      <c r="RFA917" s="337"/>
      <c r="RFB917" s="337"/>
      <c r="RFC917" s="337"/>
      <c r="RFD917" s="337"/>
      <c r="RFE917" s="337"/>
      <c r="RFF917" s="337"/>
      <c r="RFG917" s="337"/>
      <c r="RFH917" s="337"/>
      <c r="RFI917" s="337"/>
      <c r="RFJ917" s="337"/>
      <c r="RFK917" s="337"/>
      <c r="RFL917" s="337"/>
      <c r="RFM917" s="337"/>
      <c r="RFN917" s="337"/>
      <c r="RFO917" s="337"/>
      <c r="RFP917" s="337"/>
      <c r="RFQ917" s="337"/>
      <c r="RFR917" s="337"/>
      <c r="RFS917" s="337"/>
      <c r="RFT917" s="337"/>
      <c r="RFU917" s="337"/>
      <c r="RFV917" s="337"/>
      <c r="RFW917" s="337"/>
      <c r="RFX917" s="337"/>
      <c r="RFY917" s="337"/>
      <c r="RFZ917" s="337"/>
      <c r="RGA917" s="337"/>
      <c r="RGB917" s="337"/>
      <c r="RGC917" s="337"/>
      <c r="RGD917" s="337"/>
      <c r="RGE917" s="337"/>
      <c r="RGF917" s="337"/>
      <c r="RGG917" s="337"/>
      <c r="RGH917" s="337"/>
      <c r="RGI917" s="337"/>
      <c r="RGJ917" s="337"/>
      <c r="RGK917" s="337"/>
      <c r="RGL917" s="337"/>
      <c r="RGM917" s="337"/>
      <c r="RGN917" s="337"/>
      <c r="RGO917" s="337"/>
      <c r="RGP917" s="337"/>
      <c r="RGQ917" s="337"/>
      <c r="RGR917" s="337"/>
      <c r="RGS917" s="337"/>
      <c r="RGT917" s="337"/>
      <c r="RGU917" s="337"/>
      <c r="RGV917" s="337"/>
      <c r="RGW917" s="337"/>
      <c r="RGX917" s="337"/>
      <c r="RGY917" s="337"/>
      <c r="RGZ917" s="337"/>
      <c r="RHA917" s="337"/>
      <c r="RHB917" s="337"/>
      <c r="RHC917" s="337"/>
      <c r="RHD917" s="337"/>
      <c r="RHE917" s="337"/>
      <c r="RHF917" s="337"/>
      <c r="RHG917" s="337"/>
      <c r="RHH917" s="337"/>
      <c r="RHI917" s="337"/>
      <c r="RHJ917" s="337"/>
      <c r="RHK917" s="337"/>
      <c r="RHL917" s="337"/>
      <c r="RHM917" s="337"/>
      <c r="RHN917" s="337"/>
      <c r="RHO917" s="337"/>
      <c r="RHP917" s="337"/>
      <c r="RHQ917" s="337"/>
      <c r="RHR917" s="337"/>
      <c r="RHS917" s="337"/>
      <c r="RHT917" s="337"/>
      <c r="RHU917" s="337"/>
      <c r="RHV917" s="337"/>
      <c r="RHW917" s="337"/>
      <c r="RHX917" s="337"/>
      <c r="RHY917" s="337"/>
      <c r="RHZ917" s="337"/>
      <c r="RIA917" s="337"/>
      <c r="RIB917" s="337"/>
      <c r="RIC917" s="337"/>
      <c r="RID917" s="337"/>
      <c r="RIE917" s="337"/>
      <c r="RIF917" s="337"/>
      <c r="RIG917" s="337"/>
      <c r="RIH917" s="337"/>
      <c r="RII917" s="337"/>
      <c r="RIJ917" s="337"/>
      <c r="RIK917" s="337"/>
      <c r="RIL917" s="337"/>
      <c r="RIM917" s="337"/>
      <c r="RIN917" s="337"/>
      <c r="RIO917" s="337"/>
      <c r="RIP917" s="337"/>
      <c r="RIQ917" s="337"/>
      <c r="RIR917" s="337"/>
      <c r="RIS917" s="337"/>
      <c r="RIT917" s="337"/>
      <c r="RIU917" s="337"/>
      <c r="RIV917" s="337"/>
      <c r="RIW917" s="337"/>
      <c r="RIX917" s="337"/>
      <c r="RIY917" s="337"/>
      <c r="RIZ917" s="337"/>
      <c r="RJA917" s="337"/>
      <c r="RJB917" s="337"/>
      <c r="RJC917" s="337"/>
      <c r="RJD917" s="337"/>
      <c r="RJE917" s="337"/>
      <c r="RJF917" s="337"/>
      <c r="RJG917" s="337"/>
      <c r="RJH917" s="337"/>
      <c r="RJI917" s="337"/>
      <c r="RJJ917" s="337"/>
      <c r="RJK917" s="337"/>
      <c r="RJL917" s="337"/>
      <c r="RJM917" s="337"/>
      <c r="RJN917" s="337"/>
      <c r="RJO917" s="337"/>
      <c r="RJP917" s="337"/>
      <c r="RJQ917" s="337"/>
      <c r="RJR917" s="337"/>
      <c r="RJS917" s="337"/>
      <c r="RJT917" s="337"/>
      <c r="RJU917" s="337"/>
      <c r="RJV917" s="337"/>
      <c r="RJW917" s="337"/>
      <c r="RJX917" s="337"/>
      <c r="RJY917" s="337"/>
      <c r="RJZ917" s="337"/>
      <c r="RKA917" s="337"/>
      <c r="RKB917" s="337"/>
      <c r="RKC917" s="337"/>
      <c r="RKD917" s="337"/>
      <c r="RKE917" s="337"/>
      <c r="RKF917" s="337"/>
      <c r="RKG917" s="337"/>
      <c r="RKH917" s="337"/>
      <c r="RKI917" s="337"/>
      <c r="RKJ917" s="337"/>
      <c r="RKK917" s="337"/>
      <c r="RKL917" s="337"/>
      <c r="RKM917" s="337"/>
      <c r="RKN917" s="337"/>
      <c r="RKO917" s="337"/>
      <c r="RKP917" s="337"/>
      <c r="RKQ917" s="337"/>
      <c r="RKR917" s="337"/>
      <c r="RKS917" s="337"/>
      <c r="RKT917" s="337"/>
      <c r="RKU917" s="337"/>
      <c r="RKV917" s="337"/>
      <c r="RKW917" s="337"/>
      <c r="RKX917" s="337"/>
      <c r="RKY917" s="337"/>
      <c r="RKZ917" s="337"/>
      <c r="RLA917" s="337"/>
      <c r="RLB917" s="337"/>
      <c r="RLC917" s="337"/>
      <c r="RLD917" s="337"/>
      <c r="RLE917" s="337"/>
      <c r="RLF917" s="337"/>
      <c r="RLG917" s="337"/>
      <c r="RLH917" s="337"/>
      <c r="RLI917" s="337"/>
      <c r="RLJ917" s="337"/>
      <c r="RLK917" s="337"/>
      <c r="RLL917" s="337"/>
      <c r="RLM917" s="337"/>
      <c r="RLN917" s="337"/>
      <c r="RLO917" s="337"/>
      <c r="RLP917" s="337"/>
      <c r="RLQ917" s="337"/>
      <c r="RLR917" s="337"/>
      <c r="RLS917" s="337"/>
      <c r="RLT917" s="337"/>
      <c r="RLU917" s="337"/>
      <c r="RLV917" s="337"/>
      <c r="RLW917" s="337"/>
      <c r="RLX917" s="337"/>
      <c r="RLY917" s="337"/>
      <c r="RLZ917" s="337"/>
      <c r="RMA917" s="337"/>
      <c r="RMB917" s="337"/>
      <c r="RMC917" s="337"/>
      <c r="RMD917" s="337"/>
      <c r="RME917" s="337"/>
      <c r="RMF917" s="337"/>
      <c r="RMG917" s="337"/>
      <c r="RMH917" s="337"/>
      <c r="RMI917" s="337"/>
      <c r="RMJ917" s="337"/>
      <c r="RMK917" s="337"/>
      <c r="RML917" s="337"/>
      <c r="RMM917" s="337"/>
      <c r="RMN917" s="337"/>
      <c r="RMO917" s="337"/>
      <c r="RMP917" s="337"/>
      <c r="RMQ917" s="337"/>
      <c r="RMR917" s="337"/>
      <c r="RMS917" s="337"/>
      <c r="RMT917" s="337"/>
      <c r="RMU917" s="337"/>
      <c r="RMV917" s="337"/>
      <c r="RMW917" s="337"/>
      <c r="RMX917" s="337"/>
      <c r="RMY917" s="337"/>
      <c r="RMZ917" s="337"/>
      <c r="RNA917" s="337"/>
      <c r="RNB917" s="337"/>
      <c r="RNC917" s="337"/>
      <c r="RND917" s="337"/>
      <c r="RNE917" s="337"/>
      <c r="RNF917" s="337"/>
      <c r="RNG917" s="337"/>
      <c r="RNH917" s="337"/>
      <c r="RNI917" s="337"/>
      <c r="RNJ917" s="337"/>
      <c r="RNK917" s="337"/>
      <c r="RNL917" s="337"/>
      <c r="RNM917" s="337"/>
      <c r="RNN917" s="337"/>
      <c r="RNO917" s="337"/>
      <c r="RNP917" s="337"/>
      <c r="RNQ917" s="337"/>
      <c r="RNR917" s="337"/>
      <c r="RNS917" s="337"/>
      <c r="RNT917" s="337"/>
      <c r="RNU917" s="337"/>
      <c r="RNV917" s="337"/>
      <c r="RNW917" s="337"/>
      <c r="RNX917" s="337"/>
      <c r="RNY917" s="337"/>
      <c r="RNZ917" s="337"/>
      <c r="ROA917" s="337"/>
      <c r="ROB917" s="337"/>
      <c r="ROC917" s="337"/>
      <c r="ROD917" s="337"/>
      <c r="ROE917" s="337"/>
      <c r="ROF917" s="337"/>
      <c r="ROG917" s="337"/>
      <c r="ROH917" s="337"/>
      <c r="ROI917" s="337"/>
      <c r="ROJ917" s="337"/>
      <c r="ROK917" s="337"/>
      <c r="ROL917" s="337"/>
      <c r="ROM917" s="337"/>
      <c r="RON917" s="337"/>
      <c r="ROO917" s="337"/>
      <c r="ROP917" s="337"/>
      <c r="ROQ917" s="337"/>
      <c r="ROR917" s="337"/>
      <c r="ROS917" s="337"/>
      <c r="ROT917" s="337"/>
      <c r="ROU917" s="337"/>
      <c r="ROV917" s="337"/>
      <c r="ROW917" s="337"/>
      <c r="ROX917" s="337"/>
      <c r="ROY917" s="337"/>
      <c r="ROZ917" s="337"/>
      <c r="RPA917" s="337"/>
      <c r="RPB917" s="337"/>
      <c r="RPC917" s="337"/>
      <c r="RPD917" s="337"/>
      <c r="RPE917" s="337"/>
      <c r="RPF917" s="337"/>
      <c r="RPG917" s="337"/>
      <c r="RPH917" s="337"/>
      <c r="RPI917" s="337"/>
      <c r="RPJ917" s="337"/>
      <c r="RPK917" s="337"/>
      <c r="RPL917" s="337"/>
      <c r="RPM917" s="337"/>
      <c r="RPN917" s="337"/>
      <c r="RPO917" s="337"/>
      <c r="RPP917" s="337"/>
      <c r="RPQ917" s="337"/>
      <c r="RPR917" s="337"/>
      <c r="RPS917" s="337"/>
      <c r="RPT917" s="337"/>
      <c r="RPU917" s="337"/>
      <c r="RPV917" s="337"/>
      <c r="RPW917" s="337"/>
      <c r="RPX917" s="337"/>
      <c r="RPY917" s="337"/>
      <c r="RPZ917" s="337"/>
      <c r="RQA917" s="337"/>
      <c r="RQB917" s="337"/>
      <c r="RQC917" s="337"/>
      <c r="RQD917" s="337"/>
      <c r="RQE917" s="337"/>
      <c r="RQF917" s="337"/>
      <c r="RQG917" s="337"/>
      <c r="RQH917" s="337"/>
      <c r="RQI917" s="337"/>
      <c r="RQJ917" s="337"/>
      <c r="RQK917" s="337"/>
      <c r="RQL917" s="337"/>
      <c r="RQM917" s="337"/>
      <c r="RQN917" s="337"/>
      <c r="RQO917" s="337"/>
      <c r="RQP917" s="337"/>
      <c r="RQQ917" s="337"/>
      <c r="RQR917" s="337"/>
      <c r="RQS917" s="337"/>
      <c r="RQT917" s="337"/>
      <c r="RQU917" s="337"/>
      <c r="RQV917" s="337"/>
      <c r="RQW917" s="337"/>
      <c r="RQX917" s="337"/>
      <c r="RQY917" s="337"/>
      <c r="RQZ917" s="337"/>
      <c r="RRA917" s="337"/>
      <c r="RRB917" s="337"/>
      <c r="RRC917" s="337"/>
      <c r="RRD917" s="337"/>
      <c r="RRE917" s="337"/>
      <c r="RRF917" s="337"/>
      <c r="RRG917" s="337"/>
      <c r="RRH917" s="337"/>
      <c r="RRI917" s="337"/>
      <c r="RRJ917" s="337"/>
      <c r="RRK917" s="337"/>
      <c r="RRL917" s="337"/>
      <c r="RRM917" s="337"/>
      <c r="RRN917" s="337"/>
      <c r="RRO917" s="337"/>
      <c r="RRP917" s="337"/>
      <c r="RRQ917" s="337"/>
      <c r="RRR917" s="337"/>
      <c r="RRS917" s="337"/>
      <c r="RRT917" s="337"/>
      <c r="RRU917" s="337"/>
      <c r="RRV917" s="337"/>
      <c r="RRW917" s="337"/>
      <c r="RRX917" s="337"/>
      <c r="RRY917" s="337"/>
      <c r="RRZ917" s="337"/>
      <c r="RSA917" s="337"/>
      <c r="RSB917" s="337"/>
      <c r="RSC917" s="337"/>
      <c r="RSD917" s="337"/>
      <c r="RSE917" s="337"/>
      <c r="RSF917" s="337"/>
      <c r="RSG917" s="337"/>
      <c r="RSH917" s="337"/>
      <c r="RSI917" s="337"/>
      <c r="RSJ917" s="337"/>
      <c r="RSK917" s="337"/>
      <c r="RSL917" s="337"/>
      <c r="RSM917" s="337"/>
      <c r="RSN917" s="337"/>
      <c r="RSO917" s="337"/>
      <c r="RSP917" s="337"/>
      <c r="RSQ917" s="337"/>
      <c r="RSR917" s="337"/>
      <c r="RSS917" s="337"/>
      <c r="RST917" s="337"/>
      <c r="RSU917" s="337"/>
      <c r="RSV917" s="337"/>
      <c r="RSW917" s="337"/>
      <c r="RSX917" s="337"/>
      <c r="RSY917" s="337"/>
      <c r="RSZ917" s="337"/>
      <c r="RTA917" s="337"/>
      <c r="RTB917" s="337"/>
      <c r="RTC917" s="337"/>
      <c r="RTD917" s="337"/>
      <c r="RTE917" s="337"/>
      <c r="RTF917" s="337"/>
      <c r="RTG917" s="337"/>
      <c r="RTH917" s="337"/>
      <c r="RTI917" s="337"/>
      <c r="RTJ917" s="337"/>
      <c r="RTK917" s="337"/>
      <c r="RTL917" s="337"/>
      <c r="RTM917" s="337"/>
      <c r="RTN917" s="337"/>
      <c r="RTO917" s="337"/>
      <c r="RTP917" s="337"/>
      <c r="RTQ917" s="337"/>
      <c r="RTR917" s="337"/>
      <c r="RTS917" s="337"/>
      <c r="RTT917" s="337"/>
      <c r="RTU917" s="337"/>
      <c r="RTV917" s="337"/>
      <c r="RTW917" s="337"/>
      <c r="RTX917" s="337"/>
      <c r="RTY917" s="337"/>
      <c r="RTZ917" s="337"/>
      <c r="RUA917" s="337"/>
      <c r="RUB917" s="337"/>
      <c r="RUC917" s="337"/>
      <c r="RUD917" s="337"/>
      <c r="RUE917" s="337"/>
      <c r="RUF917" s="337"/>
      <c r="RUG917" s="337"/>
      <c r="RUH917" s="337"/>
      <c r="RUI917" s="337"/>
      <c r="RUJ917" s="337"/>
      <c r="RUK917" s="337"/>
      <c r="RUL917" s="337"/>
      <c r="RUM917" s="337"/>
      <c r="RUN917" s="337"/>
      <c r="RUO917" s="337"/>
      <c r="RUP917" s="337"/>
      <c r="RUQ917" s="337"/>
      <c r="RUR917" s="337"/>
      <c r="RUS917" s="337"/>
      <c r="RUT917" s="337"/>
      <c r="RUU917" s="337"/>
      <c r="RUV917" s="337"/>
      <c r="RUW917" s="337"/>
      <c r="RUX917" s="337"/>
      <c r="RUY917" s="337"/>
      <c r="RUZ917" s="337"/>
      <c r="RVA917" s="337"/>
      <c r="RVB917" s="337"/>
      <c r="RVC917" s="337"/>
      <c r="RVD917" s="337"/>
      <c r="RVE917" s="337"/>
      <c r="RVF917" s="337"/>
      <c r="RVG917" s="337"/>
      <c r="RVH917" s="337"/>
      <c r="RVI917" s="337"/>
      <c r="RVJ917" s="337"/>
      <c r="RVK917" s="337"/>
      <c r="RVL917" s="337"/>
      <c r="RVM917" s="337"/>
      <c r="RVN917" s="337"/>
      <c r="RVO917" s="337"/>
      <c r="RVP917" s="337"/>
      <c r="RVQ917" s="337"/>
      <c r="RVR917" s="337"/>
      <c r="RVS917" s="337"/>
      <c r="RVT917" s="337"/>
      <c r="RVU917" s="337"/>
      <c r="RVV917" s="337"/>
      <c r="RVW917" s="337"/>
      <c r="RVX917" s="337"/>
      <c r="RVY917" s="337"/>
      <c r="RVZ917" s="337"/>
      <c r="RWA917" s="337"/>
      <c r="RWB917" s="337"/>
      <c r="RWC917" s="337"/>
      <c r="RWD917" s="337"/>
      <c r="RWE917" s="337"/>
      <c r="RWF917" s="337"/>
      <c r="RWG917" s="337"/>
      <c r="RWH917" s="337"/>
      <c r="RWI917" s="337"/>
      <c r="RWJ917" s="337"/>
      <c r="RWK917" s="337"/>
      <c r="RWL917" s="337"/>
      <c r="RWM917" s="337"/>
      <c r="RWN917" s="337"/>
      <c r="RWO917" s="337"/>
      <c r="RWP917" s="337"/>
      <c r="RWQ917" s="337"/>
      <c r="RWR917" s="337"/>
      <c r="RWS917" s="337"/>
      <c r="RWT917" s="337"/>
      <c r="RWU917" s="337"/>
      <c r="RWV917" s="337"/>
      <c r="RWW917" s="337"/>
      <c r="RWX917" s="337"/>
      <c r="RWY917" s="337"/>
      <c r="RWZ917" s="337"/>
      <c r="RXA917" s="337"/>
      <c r="RXB917" s="337"/>
      <c r="RXC917" s="337"/>
      <c r="RXD917" s="337"/>
      <c r="RXE917" s="337"/>
      <c r="RXF917" s="337"/>
      <c r="RXG917" s="337"/>
      <c r="RXH917" s="337"/>
      <c r="RXI917" s="337"/>
      <c r="RXJ917" s="337"/>
      <c r="RXK917" s="337"/>
      <c r="RXL917" s="337"/>
      <c r="RXM917" s="337"/>
      <c r="RXN917" s="337"/>
      <c r="RXO917" s="337"/>
      <c r="RXP917" s="337"/>
      <c r="RXQ917" s="337"/>
      <c r="RXR917" s="337"/>
      <c r="RXS917" s="337"/>
      <c r="RXT917" s="337"/>
      <c r="RXU917" s="337"/>
      <c r="RXV917" s="337"/>
      <c r="RXW917" s="337"/>
      <c r="RXX917" s="337"/>
      <c r="RXY917" s="337"/>
      <c r="RXZ917" s="337"/>
      <c r="RYA917" s="337"/>
      <c r="RYB917" s="337"/>
      <c r="RYC917" s="337"/>
      <c r="RYD917" s="337"/>
      <c r="RYE917" s="337"/>
      <c r="RYF917" s="337"/>
      <c r="RYG917" s="337"/>
      <c r="RYH917" s="337"/>
      <c r="RYI917" s="337"/>
      <c r="RYJ917" s="337"/>
      <c r="RYK917" s="337"/>
      <c r="RYL917" s="337"/>
      <c r="RYM917" s="337"/>
      <c r="RYN917" s="337"/>
      <c r="RYO917" s="337"/>
      <c r="RYP917" s="337"/>
      <c r="RYQ917" s="337"/>
      <c r="RYR917" s="337"/>
      <c r="RYS917" s="337"/>
      <c r="RYT917" s="337"/>
      <c r="RYU917" s="337"/>
      <c r="RYV917" s="337"/>
      <c r="RYW917" s="337"/>
      <c r="RYX917" s="337"/>
      <c r="RYY917" s="337"/>
      <c r="RYZ917" s="337"/>
      <c r="RZA917" s="337"/>
      <c r="RZB917" s="337"/>
      <c r="RZC917" s="337"/>
      <c r="RZD917" s="337"/>
      <c r="RZE917" s="337"/>
      <c r="RZF917" s="337"/>
      <c r="RZG917" s="337"/>
      <c r="RZH917" s="337"/>
      <c r="RZI917" s="337"/>
      <c r="RZJ917" s="337"/>
      <c r="RZK917" s="337"/>
      <c r="RZL917" s="337"/>
      <c r="RZM917" s="337"/>
      <c r="RZN917" s="337"/>
      <c r="RZO917" s="337"/>
      <c r="RZP917" s="337"/>
      <c r="RZQ917" s="337"/>
      <c r="RZR917" s="337"/>
      <c r="RZS917" s="337"/>
      <c r="RZT917" s="337"/>
      <c r="RZU917" s="337"/>
      <c r="RZV917" s="337"/>
      <c r="RZW917" s="337"/>
      <c r="RZX917" s="337"/>
      <c r="RZY917" s="337"/>
      <c r="RZZ917" s="337"/>
      <c r="SAA917" s="337"/>
      <c r="SAB917" s="337"/>
      <c r="SAC917" s="337"/>
      <c r="SAD917" s="337"/>
      <c r="SAE917" s="337"/>
      <c r="SAF917" s="337"/>
      <c r="SAG917" s="337"/>
      <c r="SAH917" s="337"/>
      <c r="SAI917" s="337"/>
      <c r="SAJ917" s="337"/>
      <c r="SAK917" s="337"/>
      <c r="SAL917" s="337"/>
      <c r="SAM917" s="337"/>
      <c r="SAN917" s="337"/>
      <c r="SAO917" s="337"/>
      <c r="SAP917" s="337"/>
      <c r="SAQ917" s="337"/>
      <c r="SAR917" s="337"/>
      <c r="SAS917" s="337"/>
      <c r="SAT917" s="337"/>
      <c r="SAU917" s="337"/>
      <c r="SAV917" s="337"/>
      <c r="SAW917" s="337"/>
      <c r="SAX917" s="337"/>
      <c r="SAY917" s="337"/>
      <c r="SAZ917" s="337"/>
      <c r="SBA917" s="337"/>
      <c r="SBB917" s="337"/>
      <c r="SBC917" s="337"/>
      <c r="SBD917" s="337"/>
      <c r="SBE917" s="337"/>
      <c r="SBF917" s="337"/>
      <c r="SBG917" s="337"/>
      <c r="SBH917" s="337"/>
      <c r="SBI917" s="337"/>
      <c r="SBJ917" s="337"/>
      <c r="SBK917" s="337"/>
      <c r="SBL917" s="337"/>
      <c r="SBM917" s="337"/>
      <c r="SBN917" s="337"/>
      <c r="SBO917" s="337"/>
      <c r="SBP917" s="337"/>
      <c r="SBQ917" s="337"/>
      <c r="SBR917" s="337"/>
      <c r="SBS917" s="337"/>
      <c r="SBT917" s="337"/>
      <c r="SBU917" s="337"/>
      <c r="SBV917" s="337"/>
      <c r="SBW917" s="337"/>
      <c r="SBX917" s="337"/>
      <c r="SBY917" s="337"/>
      <c r="SBZ917" s="337"/>
      <c r="SCA917" s="337"/>
      <c r="SCB917" s="337"/>
      <c r="SCC917" s="337"/>
      <c r="SCD917" s="337"/>
      <c r="SCE917" s="337"/>
      <c r="SCF917" s="337"/>
      <c r="SCG917" s="337"/>
      <c r="SCH917" s="337"/>
      <c r="SCI917" s="337"/>
      <c r="SCJ917" s="337"/>
      <c r="SCK917" s="337"/>
      <c r="SCL917" s="337"/>
      <c r="SCM917" s="337"/>
      <c r="SCN917" s="337"/>
      <c r="SCO917" s="337"/>
      <c r="SCP917" s="337"/>
      <c r="SCQ917" s="337"/>
      <c r="SCR917" s="337"/>
      <c r="SCS917" s="337"/>
      <c r="SCT917" s="337"/>
      <c r="SCU917" s="337"/>
      <c r="SCV917" s="337"/>
      <c r="SCW917" s="337"/>
      <c r="SCX917" s="337"/>
      <c r="SCY917" s="337"/>
      <c r="SCZ917" s="337"/>
      <c r="SDA917" s="337"/>
      <c r="SDB917" s="337"/>
      <c r="SDC917" s="337"/>
      <c r="SDD917" s="337"/>
      <c r="SDE917" s="337"/>
      <c r="SDF917" s="337"/>
      <c r="SDG917" s="337"/>
      <c r="SDH917" s="337"/>
      <c r="SDI917" s="337"/>
      <c r="SDJ917" s="337"/>
      <c r="SDK917" s="337"/>
      <c r="SDL917" s="337"/>
      <c r="SDM917" s="337"/>
      <c r="SDN917" s="337"/>
      <c r="SDO917" s="337"/>
      <c r="SDP917" s="337"/>
      <c r="SDQ917" s="337"/>
      <c r="SDR917" s="337"/>
      <c r="SDS917" s="337"/>
      <c r="SDT917" s="337"/>
      <c r="SDU917" s="337"/>
      <c r="SDV917" s="337"/>
      <c r="SDW917" s="337"/>
      <c r="SDX917" s="337"/>
      <c r="SDY917" s="337"/>
      <c r="SDZ917" s="337"/>
      <c r="SEA917" s="337"/>
      <c r="SEB917" s="337"/>
      <c r="SEC917" s="337"/>
      <c r="SED917" s="337"/>
      <c r="SEE917" s="337"/>
      <c r="SEF917" s="337"/>
      <c r="SEG917" s="337"/>
      <c r="SEH917" s="337"/>
      <c r="SEI917" s="337"/>
      <c r="SEJ917" s="337"/>
      <c r="SEK917" s="337"/>
      <c r="SEL917" s="337"/>
      <c r="SEM917" s="337"/>
      <c r="SEN917" s="337"/>
      <c r="SEO917" s="337"/>
      <c r="SEP917" s="337"/>
      <c r="SEQ917" s="337"/>
      <c r="SER917" s="337"/>
      <c r="SES917" s="337"/>
      <c r="SET917" s="337"/>
      <c r="SEU917" s="337"/>
      <c r="SEV917" s="337"/>
      <c r="SEW917" s="337"/>
      <c r="SEX917" s="337"/>
      <c r="SEY917" s="337"/>
      <c r="SEZ917" s="337"/>
      <c r="SFA917" s="337"/>
      <c r="SFB917" s="337"/>
      <c r="SFC917" s="337"/>
      <c r="SFD917" s="337"/>
      <c r="SFE917" s="337"/>
      <c r="SFF917" s="337"/>
      <c r="SFG917" s="337"/>
      <c r="SFH917" s="337"/>
      <c r="SFI917" s="337"/>
      <c r="SFJ917" s="337"/>
      <c r="SFK917" s="337"/>
      <c r="SFL917" s="337"/>
      <c r="SFM917" s="337"/>
      <c r="SFN917" s="337"/>
      <c r="SFO917" s="337"/>
      <c r="SFP917" s="337"/>
      <c r="SFQ917" s="337"/>
      <c r="SFR917" s="337"/>
      <c r="SFS917" s="337"/>
      <c r="SFT917" s="337"/>
      <c r="SFU917" s="337"/>
      <c r="SFV917" s="337"/>
      <c r="SFW917" s="337"/>
      <c r="SFX917" s="337"/>
      <c r="SFY917" s="337"/>
      <c r="SFZ917" s="337"/>
      <c r="SGA917" s="337"/>
      <c r="SGB917" s="337"/>
      <c r="SGC917" s="337"/>
      <c r="SGD917" s="337"/>
      <c r="SGE917" s="337"/>
      <c r="SGF917" s="337"/>
      <c r="SGG917" s="337"/>
      <c r="SGH917" s="337"/>
      <c r="SGI917" s="337"/>
      <c r="SGJ917" s="337"/>
      <c r="SGK917" s="337"/>
      <c r="SGL917" s="337"/>
      <c r="SGM917" s="337"/>
      <c r="SGN917" s="337"/>
      <c r="SGO917" s="337"/>
      <c r="SGP917" s="337"/>
      <c r="SGQ917" s="337"/>
      <c r="SGR917" s="337"/>
      <c r="SGS917" s="337"/>
      <c r="SGT917" s="337"/>
      <c r="SGU917" s="337"/>
      <c r="SGV917" s="337"/>
      <c r="SGW917" s="337"/>
      <c r="SGX917" s="337"/>
      <c r="SGY917" s="337"/>
      <c r="SGZ917" s="337"/>
      <c r="SHA917" s="337"/>
      <c r="SHB917" s="337"/>
      <c r="SHC917" s="337"/>
      <c r="SHD917" s="337"/>
      <c r="SHE917" s="337"/>
      <c r="SHF917" s="337"/>
      <c r="SHG917" s="337"/>
      <c r="SHH917" s="337"/>
      <c r="SHI917" s="337"/>
      <c r="SHJ917" s="337"/>
      <c r="SHK917" s="337"/>
      <c r="SHL917" s="337"/>
      <c r="SHM917" s="337"/>
      <c r="SHN917" s="337"/>
      <c r="SHO917" s="337"/>
      <c r="SHP917" s="337"/>
      <c r="SHQ917" s="337"/>
      <c r="SHR917" s="337"/>
      <c r="SHS917" s="337"/>
      <c r="SHT917" s="337"/>
      <c r="SHU917" s="337"/>
      <c r="SHV917" s="337"/>
      <c r="SHW917" s="337"/>
      <c r="SHX917" s="337"/>
      <c r="SHY917" s="337"/>
      <c r="SHZ917" s="337"/>
      <c r="SIA917" s="337"/>
      <c r="SIB917" s="337"/>
      <c r="SIC917" s="337"/>
      <c r="SID917" s="337"/>
      <c r="SIE917" s="337"/>
      <c r="SIF917" s="337"/>
      <c r="SIG917" s="337"/>
      <c r="SIH917" s="337"/>
      <c r="SII917" s="337"/>
      <c r="SIJ917" s="337"/>
      <c r="SIK917" s="337"/>
      <c r="SIL917" s="337"/>
      <c r="SIM917" s="337"/>
      <c r="SIN917" s="337"/>
      <c r="SIO917" s="337"/>
      <c r="SIP917" s="337"/>
      <c r="SIQ917" s="337"/>
      <c r="SIR917" s="337"/>
      <c r="SIS917" s="337"/>
      <c r="SIT917" s="337"/>
      <c r="SIU917" s="337"/>
      <c r="SIV917" s="337"/>
      <c r="SIW917" s="337"/>
      <c r="SIX917" s="337"/>
      <c r="SIY917" s="337"/>
      <c r="SIZ917" s="337"/>
      <c r="SJA917" s="337"/>
      <c r="SJB917" s="337"/>
      <c r="SJC917" s="337"/>
      <c r="SJD917" s="337"/>
      <c r="SJE917" s="337"/>
      <c r="SJF917" s="337"/>
      <c r="SJG917" s="337"/>
      <c r="SJH917" s="337"/>
      <c r="SJI917" s="337"/>
      <c r="SJJ917" s="337"/>
      <c r="SJK917" s="337"/>
      <c r="SJL917" s="337"/>
      <c r="SJM917" s="337"/>
      <c r="SJN917" s="337"/>
      <c r="SJO917" s="337"/>
      <c r="SJP917" s="337"/>
      <c r="SJQ917" s="337"/>
      <c r="SJR917" s="337"/>
      <c r="SJS917" s="337"/>
      <c r="SJT917" s="337"/>
      <c r="SJU917" s="337"/>
      <c r="SJV917" s="337"/>
      <c r="SJW917" s="337"/>
      <c r="SJX917" s="337"/>
      <c r="SJY917" s="337"/>
      <c r="SJZ917" s="337"/>
      <c r="SKA917" s="337"/>
      <c r="SKB917" s="337"/>
      <c r="SKC917" s="337"/>
      <c r="SKD917" s="337"/>
      <c r="SKE917" s="337"/>
      <c r="SKF917" s="337"/>
      <c r="SKG917" s="337"/>
      <c r="SKH917" s="337"/>
      <c r="SKI917" s="337"/>
      <c r="SKJ917" s="337"/>
      <c r="SKK917" s="337"/>
      <c r="SKL917" s="337"/>
      <c r="SKM917" s="337"/>
      <c r="SKN917" s="337"/>
      <c r="SKO917" s="337"/>
      <c r="SKP917" s="337"/>
      <c r="SKQ917" s="337"/>
      <c r="SKR917" s="337"/>
      <c r="SKS917" s="337"/>
      <c r="SKT917" s="337"/>
      <c r="SKU917" s="337"/>
      <c r="SKV917" s="337"/>
      <c r="SKW917" s="337"/>
      <c r="SKX917" s="337"/>
      <c r="SKY917" s="337"/>
      <c r="SKZ917" s="337"/>
      <c r="SLA917" s="337"/>
      <c r="SLB917" s="337"/>
      <c r="SLC917" s="337"/>
      <c r="SLD917" s="337"/>
      <c r="SLE917" s="337"/>
      <c r="SLF917" s="337"/>
      <c r="SLG917" s="337"/>
      <c r="SLH917" s="337"/>
      <c r="SLI917" s="337"/>
      <c r="SLJ917" s="337"/>
      <c r="SLK917" s="337"/>
      <c r="SLL917" s="337"/>
      <c r="SLM917" s="337"/>
      <c r="SLN917" s="337"/>
      <c r="SLO917" s="337"/>
      <c r="SLP917" s="337"/>
      <c r="SLQ917" s="337"/>
      <c r="SLR917" s="337"/>
      <c r="SLS917" s="337"/>
      <c r="SLT917" s="337"/>
      <c r="SLU917" s="337"/>
      <c r="SLV917" s="337"/>
      <c r="SLW917" s="337"/>
      <c r="SLX917" s="337"/>
      <c r="SLY917" s="337"/>
      <c r="SLZ917" s="337"/>
      <c r="SMA917" s="337"/>
      <c r="SMB917" s="337"/>
      <c r="SMC917" s="337"/>
      <c r="SMD917" s="337"/>
      <c r="SME917" s="337"/>
      <c r="SMF917" s="337"/>
      <c r="SMG917" s="337"/>
      <c r="SMH917" s="337"/>
      <c r="SMI917" s="337"/>
      <c r="SMJ917" s="337"/>
      <c r="SMK917" s="337"/>
      <c r="SML917" s="337"/>
      <c r="SMM917" s="337"/>
      <c r="SMN917" s="337"/>
      <c r="SMO917" s="337"/>
      <c r="SMP917" s="337"/>
      <c r="SMQ917" s="337"/>
      <c r="SMR917" s="337"/>
      <c r="SMS917" s="337"/>
      <c r="SMT917" s="337"/>
      <c r="SMU917" s="337"/>
      <c r="SMV917" s="337"/>
      <c r="SMW917" s="337"/>
      <c r="SMX917" s="337"/>
      <c r="SMY917" s="337"/>
      <c r="SMZ917" s="337"/>
      <c r="SNA917" s="337"/>
      <c r="SNB917" s="337"/>
      <c r="SNC917" s="337"/>
      <c r="SND917" s="337"/>
      <c r="SNE917" s="337"/>
      <c r="SNF917" s="337"/>
      <c r="SNG917" s="337"/>
      <c r="SNH917" s="337"/>
      <c r="SNI917" s="337"/>
      <c r="SNJ917" s="337"/>
      <c r="SNK917" s="337"/>
      <c r="SNL917" s="337"/>
      <c r="SNM917" s="337"/>
      <c r="SNN917" s="337"/>
      <c r="SNO917" s="337"/>
      <c r="SNP917" s="337"/>
      <c r="SNQ917" s="337"/>
      <c r="SNR917" s="337"/>
      <c r="SNS917" s="337"/>
      <c r="SNT917" s="337"/>
      <c r="SNU917" s="337"/>
      <c r="SNV917" s="337"/>
      <c r="SNW917" s="337"/>
      <c r="SNX917" s="337"/>
      <c r="SNY917" s="337"/>
      <c r="SNZ917" s="337"/>
      <c r="SOA917" s="337"/>
      <c r="SOB917" s="337"/>
      <c r="SOC917" s="337"/>
      <c r="SOD917" s="337"/>
      <c r="SOE917" s="337"/>
      <c r="SOF917" s="337"/>
      <c r="SOG917" s="337"/>
      <c r="SOH917" s="337"/>
      <c r="SOI917" s="337"/>
      <c r="SOJ917" s="337"/>
      <c r="SOK917" s="337"/>
      <c r="SOL917" s="337"/>
      <c r="SOM917" s="337"/>
      <c r="SON917" s="337"/>
      <c r="SOO917" s="337"/>
      <c r="SOP917" s="337"/>
      <c r="SOQ917" s="337"/>
      <c r="SOR917" s="337"/>
      <c r="SOS917" s="337"/>
      <c r="SOT917" s="337"/>
      <c r="SOU917" s="337"/>
      <c r="SOV917" s="337"/>
      <c r="SOW917" s="337"/>
      <c r="SOX917" s="337"/>
      <c r="SOY917" s="337"/>
      <c r="SOZ917" s="337"/>
      <c r="SPA917" s="337"/>
      <c r="SPB917" s="337"/>
      <c r="SPC917" s="337"/>
      <c r="SPD917" s="337"/>
      <c r="SPE917" s="337"/>
      <c r="SPF917" s="337"/>
      <c r="SPG917" s="337"/>
      <c r="SPH917" s="337"/>
      <c r="SPI917" s="337"/>
      <c r="SPJ917" s="337"/>
      <c r="SPK917" s="337"/>
      <c r="SPL917" s="337"/>
      <c r="SPM917" s="337"/>
      <c r="SPN917" s="337"/>
      <c r="SPO917" s="337"/>
      <c r="SPP917" s="337"/>
      <c r="SPQ917" s="337"/>
      <c r="SPR917" s="337"/>
      <c r="SPS917" s="337"/>
      <c r="SPT917" s="337"/>
      <c r="SPU917" s="337"/>
      <c r="SPV917" s="337"/>
      <c r="SPW917" s="337"/>
      <c r="SPX917" s="337"/>
      <c r="SPY917" s="337"/>
      <c r="SPZ917" s="337"/>
      <c r="SQA917" s="337"/>
      <c r="SQB917" s="337"/>
      <c r="SQC917" s="337"/>
      <c r="SQD917" s="337"/>
      <c r="SQE917" s="337"/>
      <c r="SQF917" s="337"/>
      <c r="SQG917" s="337"/>
      <c r="SQH917" s="337"/>
      <c r="SQI917" s="337"/>
      <c r="SQJ917" s="337"/>
      <c r="SQK917" s="337"/>
      <c r="SQL917" s="337"/>
      <c r="SQM917" s="337"/>
      <c r="SQN917" s="337"/>
      <c r="SQO917" s="337"/>
      <c r="SQP917" s="337"/>
      <c r="SQQ917" s="337"/>
      <c r="SQR917" s="337"/>
      <c r="SQS917" s="337"/>
      <c r="SQT917" s="337"/>
      <c r="SQU917" s="337"/>
      <c r="SQV917" s="337"/>
      <c r="SQW917" s="337"/>
      <c r="SQX917" s="337"/>
      <c r="SQY917" s="337"/>
      <c r="SQZ917" s="337"/>
      <c r="SRA917" s="337"/>
      <c r="SRB917" s="337"/>
      <c r="SRC917" s="337"/>
      <c r="SRD917" s="337"/>
      <c r="SRE917" s="337"/>
      <c r="SRF917" s="337"/>
      <c r="SRG917" s="337"/>
      <c r="SRH917" s="337"/>
      <c r="SRI917" s="337"/>
      <c r="SRJ917" s="337"/>
      <c r="SRK917" s="337"/>
      <c r="SRL917" s="337"/>
      <c r="SRM917" s="337"/>
      <c r="SRN917" s="337"/>
      <c r="SRO917" s="337"/>
      <c r="SRP917" s="337"/>
      <c r="SRQ917" s="337"/>
      <c r="SRR917" s="337"/>
      <c r="SRS917" s="337"/>
      <c r="SRT917" s="337"/>
      <c r="SRU917" s="337"/>
      <c r="SRV917" s="337"/>
      <c r="SRW917" s="337"/>
      <c r="SRX917" s="337"/>
      <c r="SRY917" s="337"/>
      <c r="SRZ917" s="337"/>
      <c r="SSA917" s="337"/>
      <c r="SSB917" s="337"/>
      <c r="SSC917" s="337"/>
      <c r="SSD917" s="337"/>
      <c r="SSE917" s="337"/>
      <c r="SSF917" s="337"/>
      <c r="SSG917" s="337"/>
      <c r="SSH917" s="337"/>
      <c r="SSI917" s="337"/>
      <c r="SSJ917" s="337"/>
      <c r="SSK917" s="337"/>
      <c r="SSL917" s="337"/>
      <c r="SSM917" s="337"/>
      <c r="SSN917" s="337"/>
      <c r="SSO917" s="337"/>
      <c r="SSP917" s="337"/>
      <c r="SSQ917" s="337"/>
      <c r="SSR917" s="337"/>
      <c r="SSS917" s="337"/>
      <c r="SST917" s="337"/>
      <c r="SSU917" s="337"/>
      <c r="SSV917" s="337"/>
      <c r="SSW917" s="337"/>
      <c r="SSX917" s="337"/>
      <c r="SSY917" s="337"/>
      <c r="SSZ917" s="337"/>
      <c r="STA917" s="337"/>
      <c r="STB917" s="337"/>
      <c r="STC917" s="337"/>
      <c r="STD917" s="337"/>
      <c r="STE917" s="337"/>
      <c r="STF917" s="337"/>
      <c r="STG917" s="337"/>
      <c r="STH917" s="337"/>
      <c r="STI917" s="337"/>
      <c r="STJ917" s="337"/>
      <c r="STK917" s="337"/>
      <c r="STL917" s="337"/>
      <c r="STM917" s="337"/>
      <c r="STN917" s="337"/>
      <c r="STO917" s="337"/>
      <c r="STP917" s="337"/>
      <c r="STQ917" s="337"/>
      <c r="STR917" s="337"/>
      <c r="STS917" s="337"/>
      <c r="STT917" s="337"/>
      <c r="STU917" s="337"/>
      <c r="STV917" s="337"/>
      <c r="STW917" s="337"/>
      <c r="STX917" s="337"/>
      <c r="STY917" s="337"/>
      <c r="STZ917" s="337"/>
      <c r="SUA917" s="337"/>
      <c r="SUB917" s="337"/>
      <c r="SUC917" s="337"/>
      <c r="SUD917" s="337"/>
      <c r="SUE917" s="337"/>
      <c r="SUF917" s="337"/>
      <c r="SUG917" s="337"/>
      <c r="SUH917" s="337"/>
      <c r="SUI917" s="337"/>
      <c r="SUJ917" s="337"/>
      <c r="SUK917" s="337"/>
      <c r="SUL917" s="337"/>
      <c r="SUM917" s="337"/>
      <c r="SUN917" s="337"/>
      <c r="SUO917" s="337"/>
      <c r="SUP917" s="337"/>
      <c r="SUQ917" s="337"/>
      <c r="SUR917" s="337"/>
      <c r="SUS917" s="337"/>
      <c r="SUT917" s="337"/>
      <c r="SUU917" s="337"/>
      <c r="SUV917" s="337"/>
      <c r="SUW917" s="337"/>
      <c r="SUX917" s="337"/>
      <c r="SUY917" s="337"/>
      <c r="SUZ917" s="337"/>
      <c r="SVA917" s="337"/>
      <c r="SVB917" s="337"/>
      <c r="SVC917" s="337"/>
      <c r="SVD917" s="337"/>
      <c r="SVE917" s="337"/>
      <c r="SVF917" s="337"/>
      <c r="SVG917" s="337"/>
      <c r="SVH917" s="337"/>
      <c r="SVI917" s="337"/>
      <c r="SVJ917" s="337"/>
      <c r="SVK917" s="337"/>
      <c r="SVL917" s="337"/>
      <c r="SVM917" s="337"/>
      <c r="SVN917" s="337"/>
      <c r="SVO917" s="337"/>
      <c r="SVP917" s="337"/>
      <c r="SVQ917" s="337"/>
      <c r="SVR917" s="337"/>
      <c r="SVS917" s="337"/>
      <c r="SVT917" s="337"/>
      <c r="SVU917" s="337"/>
      <c r="SVV917" s="337"/>
      <c r="SVW917" s="337"/>
      <c r="SVX917" s="337"/>
      <c r="SVY917" s="337"/>
      <c r="SVZ917" s="337"/>
      <c r="SWA917" s="337"/>
      <c r="SWB917" s="337"/>
      <c r="SWC917" s="337"/>
      <c r="SWD917" s="337"/>
      <c r="SWE917" s="337"/>
      <c r="SWF917" s="337"/>
      <c r="SWG917" s="337"/>
      <c r="SWH917" s="337"/>
      <c r="SWI917" s="337"/>
      <c r="SWJ917" s="337"/>
      <c r="SWK917" s="337"/>
      <c r="SWL917" s="337"/>
      <c r="SWM917" s="337"/>
      <c r="SWN917" s="337"/>
      <c r="SWO917" s="337"/>
      <c r="SWP917" s="337"/>
      <c r="SWQ917" s="337"/>
      <c r="SWR917" s="337"/>
      <c r="SWS917" s="337"/>
      <c r="SWT917" s="337"/>
      <c r="SWU917" s="337"/>
      <c r="SWV917" s="337"/>
      <c r="SWW917" s="337"/>
      <c r="SWX917" s="337"/>
      <c r="SWY917" s="337"/>
      <c r="SWZ917" s="337"/>
      <c r="SXA917" s="337"/>
      <c r="SXB917" s="337"/>
      <c r="SXC917" s="337"/>
      <c r="SXD917" s="337"/>
      <c r="SXE917" s="337"/>
      <c r="SXF917" s="337"/>
      <c r="SXG917" s="337"/>
      <c r="SXH917" s="337"/>
      <c r="SXI917" s="337"/>
      <c r="SXJ917" s="337"/>
      <c r="SXK917" s="337"/>
      <c r="SXL917" s="337"/>
      <c r="SXM917" s="337"/>
      <c r="SXN917" s="337"/>
      <c r="SXO917" s="337"/>
      <c r="SXP917" s="337"/>
      <c r="SXQ917" s="337"/>
      <c r="SXR917" s="337"/>
      <c r="SXS917" s="337"/>
      <c r="SXT917" s="337"/>
      <c r="SXU917" s="337"/>
      <c r="SXV917" s="337"/>
      <c r="SXW917" s="337"/>
      <c r="SXX917" s="337"/>
      <c r="SXY917" s="337"/>
      <c r="SXZ917" s="337"/>
      <c r="SYA917" s="337"/>
      <c r="SYB917" s="337"/>
      <c r="SYC917" s="337"/>
      <c r="SYD917" s="337"/>
      <c r="SYE917" s="337"/>
      <c r="SYF917" s="337"/>
      <c r="SYG917" s="337"/>
      <c r="SYH917" s="337"/>
      <c r="SYI917" s="337"/>
      <c r="SYJ917" s="337"/>
      <c r="SYK917" s="337"/>
      <c r="SYL917" s="337"/>
      <c r="SYM917" s="337"/>
      <c r="SYN917" s="337"/>
      <c r="SYO917" s="337"/>
      <c r="SYP917" s="337"/>
      <c r="SYQ917" s="337"/>
      <c r="SYR917" s="337"/>
      <c r="SYS917" s="337"/>
      <c r="SYT917" s="337"/>
      <c r="SYU917" s="337"/>
      <c r="SYV917" s="337"/>
      <c r="SYW917" s="337"/>
      <c r="SYX917" s="337"/>
      <c r="SYY917" s="337"/>
      <c r="SYZ917" s="337"/>
      <c r="SZA917" s="337"/>
      <c r="SZB917" s="337"/>
      <c r="SZC917" s="337"/>
      <c r="SZD917" s="337"/>
      <c r="SZE917" s="337"/>
      <c r="SZF917" s="337"/>
      <c r="SZG917" s="337"/>
      <c r="SZH917" s="337"/>
      <c r="SZI917" s="337"/>
      <c r="SZJ917" s="337"/>
      <c r="SZK917" s="337"/>
      <c r="SZL917" s="337"/>
      <c r="SZM917" s="337"/>
      <c r="SZN917" s="337"/>
      <c r="SZO917" s="337"/>
      <c r="SZP917" s="337"/>
      <c r="SZQ917" s="337"/>
      <c r="SZR917" s="337"/>
      <c r="SZS917" s="337"/>
      <c r="SZT917" s="337"/>
      <c r="SZU917" s="337"/>
      <c r="SZV917" s="337"/>
      <c r="SZW917" s="337"/>
      <c r="SZX917" s="337"/>
      <c r="SZY917" s="337"/>
      <c r="SZZ917" s="337"/>
      <c r="TAA917" s="337"/>
      <c r="TAB917" s="337"/>
      <c r="TAC917" s="337"/>
      <c r="TAD917" s="337"/>
      <c r="TAE917" s="337"/>
      <c r="TAF917" s="337"/>
      <c r="TAG917" s="337"/>
      <c r="TAH917" s="337"/>
      <c r="TAI917" s="337"/>
      <c r="TAJ917" s="337"/>
      <c r="TAK917" s="337"/>
      <c r="TAL917" s="337"/>
      <c r="TAM917" s="337"/>
      <c r="TAN917" s="337"/>
      <c r="TAO917" s="337"/>
      <c r="TAP917" s="337"/>
      <c r="TAQ917" s="337"/>
      <c r="TAR917" s="337"/>
      <c r="TAS917" s="337"/>
      <c r="TAT917" s="337"/>
      <c r="TAU917" s="337"/>
      <c r="TAV917" s="337"/>
      <c r="TAW917" s="337"/>
      <c r="TAX917" s="337"/>
      <c r="TAY917" s="337"/>
      <c r="TAZ917" s="337"/>
      <c r="TBA917" s="337"/>
      <c r="TBB917" s="337"/>
      <c r="TBC917" s="337"/>
      <c r="TBD917" s="337"/>
      <c r="TBE917" s="337"/>
      <c r="TBF917" s="337"/>
      <c r="TBG917" s="337"/>
      <c r="TBH917" s="337"/>
      <c r="TBI917" s="337"/>
      <c r="TBJ917" s="337"/>
      <c r="TBK917" s="337"/>
      <c r="TBL917" s="337"/>
      <c r="TBM917" s="337"/>
      <c r="TBN917" s="337"/>
      <c r="TBO917" s="337"/>
      <c r="TBP917" s="337"/>
      <c r="TBQ917" s="337"/>
      <c r="TBR917" s="337"/>
      <c r="TBS917" s="337"/>
      <c r="TBT917" s="337"/>
      <c r="TBU917" s="337"/>
      <c r="TBV917" s="337"/>
      <c r="TBW917" s="337"/>
      <c r="TBX917" s="337"/>
      <c r="TBY917" s="337"/>
      <c r="TBZ917" s="337"/>
      <c r="TCA917" s="337"/>
      <c r="TCB917" s="337"/>
      <c r="TCC917" s="337"/>
      <c r="TCD917" s="337"/>
      <c r="TCE917" s="337"/>
      <c r="TCF917" s="337"/>
      <c r="TCG917" s="337"/>
      <c r="TCH917" s="337"/>
      <c r="TCI917" s="337"/>
      <c r="TCJ917" s="337"/>
      <c r="TCK917" s="337"/>
      <c r="TCL917" s="337"/>
      <c r="TCM917" s="337"/>
      <c r="TCN917" s="337"/>
      <c r="TCO917" s="337"/>
      <c r="TCP917" s="337"/>
      <c r="TCQ917" s="337"/>
      <c r="TCR917" s="337"/>
      <c r="TCS917" s="337"/>
      <c r="TCT917" s="337"/>
      <c r="TCU917" s="337"/>
      <c r="TCV917" s="337"/>
      <c r="TCW917" s="337"/>
      <c r="TCX917" s="337"/>
      <c r="TCY917" s="337"/>
      <c r="TCZ917" s="337"/>
      <c r="TDA917" s="337"/>
      <c r="TDB917" s="337"/>
      <c r="TDC917" s="337"/>
      <c r="TDD917" s="337"/>
      <c r="TDE917" s="337"/>
      <c r="TDF917" s="337"/>
      <c r="TDG917" s="337"/>
      <c r="TDH917" s="337"/>
      <c r="TDI917" s="337"/>
      <c r="TDJ917" s="337"/>
      <c r="TDK917" s="337"/>
      <c r="TDL917" s="337"/>
      <c r="TDM917" s="337"/>
      <c r="TDN917" s="337"/>
      <c r="TDO917" s="337"/>
      <c r="TDP917" s="337"/>
      <c r="TDQ917" s="337"/>
      <c r="TDR917" s="337"/>
      <c r="TDS917" s="337"/>
      <c r="TDT917" s="337"/>
      <c r="TDU917" s="337"/>
      <c r="TDV917" s="337"/>
      <c r="TDW917" s="337"/>
      <c r="TDX917" s="337"/>
      <c r="TDY917" s="337"/>
      <c r="TDZ917" s="337"/>
      <c r="TEA917" s="337"/>
      <c r="TEB917" s="337"/>
      <c r="TEC917" s="337"/>
      <c r="TED917" s="337"/>
      <c r="TEE917" s="337"/>
      <c r="TEF917" s="337"/>
      <c r="TEG917" s="337"/>
      <c r="TEH917" s="337"/>
      <c r="TEI917" s="337"/>
      <c r="TEJ917" s="337"/>
      <c r="TEK917" s="337"/>
      <c r="TEL917" s="337"/>
      <c r="TEM917" s="337"/>
      <c r="TEN917" s="337"/>
      <c r="TEO917" s="337"/>
      <c r="TEP917" s="337"/>
      <c r="TEQ917" s="337"/>
      <c r="TER917" s="337"/>
      <c r="TES917" s="337"/>
      <c r="TET917" s="337"/>
      <c r="TEU917" s="337"/>
      <c r="TEV917" s="337"/>
      <c r="TEW917" s="337"/>
      <c r="TEX917" s="337"/>
      <c r="TEY917" s="337"/>
      <c r="TEZ917" s="337"/>
      <c r="TFA917" s="337"/>
      <c r="TFB917" s="337"/>
      <c r="TFC917" s="337"/>
      <c r="TFD917" s="337"/>
      <c r="TFE917" s="337"/>
      <c r="TFF917" s="337"/>
      <c r="TFG917" s="337"/>
      <c r="TFH917" s="337"/>
      <c r="TFI917" s="337"/>
      <c r="TFJ917" s="337"/>
      <c r="TFK917" s="337"/>
      <c r="TFL917" s="337"/>
      <c r="TFM917" s="337"/>
      <c r="TFN917" s="337"/>
      <c r="TFO917" s="337"/>
      <c r="TFP917" s="337"/>
      <c r="TFQ917" s="337"/>
      <c r="TFR917" s="337"/>
      <c r="TFS917" s="337"/>
      <c r="TFT917" s="337"/>
      <c r="TFU917" s="337"/>
      <c r="TFV917" s="337"/>
      <c r="TFW917" s="337"/>
      <c r="TFX917" s="337"/>
      <c r="TFY917" s="337"/>
      <c r="TFZ917" s="337"/>
      <c r="TGA917" s="337"/>
      <c r="TGB917" s="337"/>
      <c r="TGC917" s="337"/>
      <c r="TGD917" s="337"/>
      <c r="TGE917" s="337"/>
      <c r="TGF917" s="337"/>
      <c r="TGG917" s="337"/>
      <c r="TGH917" s="337"/>
      <c r="TGI917" s="337"/>
      <c r="TGJ917" s="337"/>
      <c r="TGK917" s="337"/>
      <c r="TGL917" s="337"/>
      <c r="TGM917" s="337"/>
      <c r="TGN917" s="337"/>
      <c r="TGO917" s="337"/>
      <c r="TGP917" s="337"/>
      <c r="TGQ917" s="337"/>
      <c r="TGR917" s="337"/>
      <c r="TGS917" s="337"/>
      <c r="TGT917" s="337"/>
      <c r="TGU917" s="337"/>
      <c r="TGV917" s="337"/>
      <c r="TGW917" s="337"/>
      <c r="TGX917" s="337"/>
      <c r="TGY917" s="337"/>
      <c r="TGZ917" s="337"/>
      <c r="THA917" s="337"/>
      <c r="THB917" s="337"/>
      <c r="THC917" s="337"/>
      <c r="THD917" s="337"/>
      <c r="THE917" s="337"/>
      <c r="THF917" s="337"/>
      <c r="THG917" s="337"/>
      <c r="THH917" s="337"/>
      <c r="THI917" s="337"/>
      <c r="THJ917" s="337"/>
      <c r="THK917" s="337"/>
      <c r="THL917" s="337"/>
      <c r="THM917" s="337"/>
      <c r="THN917" s="337"/>
      <c r="THO917" s="337"/>
      <c r="THP917" s="337"/>
      <c r="THQ917" s="337"/>
      <c r="THR917" s="337"/>
      <c r="THS917" s="337"/>
      <c r="THT917" s="337"/>
      <c r="THU917" s="337"/>
      <c r="THV917" s="337"/>
      <c r="THW917" s="337"/>
      <c r="THX917" s="337"/>
      <c r="THY917" s="337"/>
      <c r="THZ917" s="337"/>
      <c r="TIA917" s="337"/>
      <c r="TIB917" s="337"/>
      <c r="TIC917" s="337"/>
      <c r="TID917" s="337"/>
      <c r="TIE917" s="337"/>
      <c r="TIF917" s="337"/>
      <c r="TIG917" s="337"/>
      <c r="TIH917" s="337"/>
      <c r="TII917" s="337"/>
      <c r="TIJ917" s="337"/>
      <c r="TIK917" s="337"/>
      <c r="TIL917" s="337"/>
      <c r="TIM917" s="337"/>
      <c r="TIN917" s="337"/>
      <c r="TIO917" s="337"/>
      <c r="TIP917" s="337"/>
      <c r="TIQ917" s="337"/>
      <c r="TIR917" s="337"/>
      <c r="TIS917" s="337"/>
      <c r="TIT917" s="337"/>
      <c r="TIU917" s="337"/>
      <c r="TIV917" s="337"/>
      <c r="TIW917" s="337"/>
      <c r="TIX917" s="337"/>
      <c r="TIY917" s="337"/>
      <c r="TIZ917" s="337"/>
      <c r="TJA917" s="337"/>
      <c r="TJB917" s="337"/>
      <c r="TJC917" s="337"/>
      <c r="TJD917" s="337"/>
      <c r="TJE917" s="337"/>
      <c r="TJF917" s="337"/>
      <c r="TJG917" s="337"/>
      <c r="TJH917" s="337"/>
      <c r="TJI917" s="337"/>
      <c r="TJJ917" s="337"/>
      <c r="TJK917" s="337"/>
      <c r="TJL917" s="337"/>
      <c r="TJM917" s="337"/>
      <c r="TJN917" s="337"/>
      <c r="TJO917" s="337"/>
      <c r="TJP917" s="337"/>
      <c r="TJQ917" s="337"/>
      <c r="TJR917" s="337"/>
      <c r="TJS917" s="337"/>
      <c r="TJT917" s="337"/>
      <c r="TJU917" s="337"/>
      <c r="TJV917" s="337"/>
      <c r="TJW917" s="337"/>
      <c r="TJX917" s="337"/>
      <c r="TJY917" s="337"/>
      <c r="TJZ917" s="337"/>
      <c r="TKA917" s="337"/>
      <c r="TKB917" s="337"/>
      <c r="TKC917" s="337"/>
      <c r="TKD917" s="337"/>
      <c r="TKE917" s="337"/>
      <c r="TKF917" s="337"/>
      <c r="TKG917" s="337"/>
      <c r="TKH917" s="337"/>
      <c r="TKI917" s="337"/>
      <c r="TKJ917" s="337"/>
      <c r="TKK917" s="337"/>
      <c r="TKL917" s="337"/>
      <c r="TKM917" s="337"/>
      <c r="TKN917" s="337"/>
      <c r="TKO917" s="337"/>
      <c r="TKP917" s="337"/>
      <c r="TKQ917" s="337"/>
      <c r="TKR917" s="337"/>
      <c r="TKS917" s="337"/>
      <c r="TKT917" s="337"/>
      <c r="TKU917" s="337"/>
      <c r="TKV917" s="337"/>
      <c r="TKW917" s="337"/>
      <c r="TKX917" s="337"/>
      <c r="TKY917" s="337"/>
      <c r="TKZ917" s="337"/>
      <c r="TLA917" s="337"/>
      <c r="TLB917" s="337"/>
      <c r="TLC917" s="337"/>
      <c r="TLD917" s="337"/>
      <c r="TLE917" s="337"/>
      <c r="TLF917" s="337"/>
      <c r="TLG917" s="337"/>
      <c r="TLH917" s="337"/>
      <c r="TLI917" s="337"/>
      <c r="TLJ917" s="337"/>
      <c r="TLK917" s="337"/>
      <c r="TLL917" s="337"/>
      <c r="TLM917" s="337"/>
      <c r="TLN917" s="337"/>
      <c r="TLO917" s="337"/>
      <c r="TLP917" s="337"/>
      <c r="TLQ917" s="337"/>
      <c r="TLR917" s="337"/>
      <c r="TLS917" s="337"/>
      <c r="TLT917" s="337"/>
      <c r="TLU917" s="337"/>
      <c r="TLV917" s="337"/>
      <c r="TLW917" s="337"/>
      <c r="TLX917" s="337"/>
      <c r="TLY917" s="337"/>
      <c r="TLZ917" s="337"/>
      <c r="TMA917" s="337"/>
      <c r="TMB917" s="337"/>
      <c r="TMC917" s="337"/>
      <c r="TMD917" s="337"/>
      <c r="TME917" s="337"/>
      <c r="TMF917" s="337"/>
      <c r="TMG917" s="337"/>
      <c r="TMH917" s="337"/>
      <c r="TMI917" s="337"/>
      <c r="TMJ917" s="337"/>
      <c r="TMK917" s="337"/>
      <c r="TML917" s="337"/>
      <c r="TMM917" s="337"/>
      <c r="TMN917" s="337"/>
      <c r="TMO917" s="337"/>
      <c r="TMP917" s="337"/>
      <c r="TMQ917" s="337"/>
      <c r="TMR917" s="337"/>
      <c r="TMS917" s="337"/>
      <c r="TMT917" s="337"/>
      <c r="TMU917" s="337"/>
      <c r="TMV917" s="337"/>
      <c r="TMW917" s="337"/>
      <c r="TMX917" s="337"/>
      <c r="TMY917" s="337"/>
      <c r="TMZ917" s="337"/>
      <c r="TNA917" s="337"/>
      <c r="TNB917" s="337"/>
      <c r="TNC917" s="337"/>
      <c r="TND917" s="337"/>
      <c r="TNE917" s="337"/>
      <c r="TNF917" s="337"/>
      <c r="TNG917" s="337"/>
      <c r="TNH917" s="337"/>
      <c r="TNI917" s="337"/>
      <c r="TNJ917" s="337"/>
      <c r="TNK917" s="337"/>
      <c r="TNL917" s="337"/>
      <c r="TNM917" s="337"/>
      <c r="TNN917" s="337"/>
      <c r="TNO917" s="337"/>
      <c r="TNP917" s="337"/>
      <c r="TNQ917" s="337"/>
      <c r="TNR917" s="337"/>
      <c r="TNS917" s="337"/>
      <c r="TNT917" s="337"/>
      <c r="TNU917" s="337"/>
      <c r="TNV917" s="337"/>
      <c r="TNW917" s="337"/>
      <c r="TNX917" s="337"/>
      <c r="TNY917" s="337"/>
      <c r="TNZ917" s="337"/>
      <c r="TOA917" s="337"/>
      <c r="TOB917" s="337"/>
      <c r="TOC917" s="337"/>
      <c r="TOD917" s="337"/>
      <c r="TOE917" s="337"/>
      <c r="TOF917" s="337"/>
      <c r="TOG917" s="337"/>
      <c r="TOH917" s="337"/>
      <c r="TOI917" s="337"/>
      <c r="TOJ917" s="337"/>
      <c r="TOK917" s="337"/>
      <c r="TOL917" s="337"/>
      <c r="TOM917" s="337"/>
      <c r="TON917" s="337"/>
      <c r="TOO917" s="337"/>
      <c r="TOP917" s="337"/>
      <c r="TOQ917" s="337"/>
      <c r="TOR917" s="337"/>
      <c r="TOS917" s="337"/>
      <c r="TOT917" s="337"/>
      <c r="TOU917" s="337"/>
      <c r="TOV917" s="337"/>
      <c r="TOW917" s="337"/>
      <c r="TOX917" s="337"/>
      <c r="TOY917" s="337"/>
      <c r="TOZ917" s="337"/>
      <c r="TPA917" s="337"/>
      <c r="TPB917" s="337"/>
      <c r="TPC917" s="337"/>
      <c r="TPD917" s="337"/>
      <c r="TPE917" s="337"/>
      <c r="TPF917" s="337"/>
      <c r="TPG917" s="337"/>
      <c r="TPH917" s="337"/>
      <c r="TPI917" s="337"/>
      <c r="TPJ917" s="337"/>
      <c r="TPK917" s="337"/>
      <c r="TPL917" s="337"/>
      <c r="TPM917" s="337"/>
      <c r="TPN917" s="337"/>
      <c r="TPO917" s="337"/>
      <c r="TPP917" s="337"/>
      <c r="TPQ917" s="337"/>
      <c r="TPR917" s="337"/>
      <c r="TPS917" s="337"/>
      <c r="TPT917" s="337"/>
      <c r="TPU917" s="337"/>
      <c r="TPV917" s="337"/>
      <c r="TPW917" s="337"/>
      <c r="TPX917" s="337"/>
      <c r="TPY917" s="337"/>
      <c r="TPZ917" s="337"/>
      <c r="TQA917" s="337"/>
      <c r="TQB917" s="337"/>
      <c r="TQC917" s="337"/>
      <c r="TQD917" s="337"/>
      <c r="TQE917" s="337"/>
      <c r="TQF917" s="337"/>
      <c r="TQG917" s="337"/>
      <c r="TQH917" s="337"/>
      <c r="TQI917" s="337"/>
      <c r="TQJ917" s="337"/>
      <c r="TQK917" s="337"/>
      <c r="TQL917" s="337"/>
      <c r="TQM917" s="337"/>
      <c r="TQN917" s="337"/>
      <c r="TQO917" s="337"/>
      <c r="TQP917" s="337"/>
      <c r="TQQ917" s="337"/>
      <c r="TQR917" s="337"/>
      <c r="TQS917" s="337"/>
      <c r="TQT917" s="337"/>
      <c r="TQU917" s="337"/>
      <c r="TQV917" s="337"/>
      <c r="TQW917" s="337"/>
      <c r="TQX917" s="337"/>
      <c r="TQY917" s="337"/>
      <c r="TQZ917" s="337"/>
      <c r="TRA917" s="337"/>
      <c r="TRB917" s="337"/>
      <c r="TRC917" s="337"/>
      <c r="TRD917" s="337"/>
      <c r="TRE917" s="337"/>
      <c r="TRF917" s="337"/>
      <c r="TRG917" s="337"/>
      <c r="TRH917" s="337"/>
      <c r="TRI917" s="337"/>
      <c r="TRJ917" s="337"/>
      <c r="TRK917" s="337"/>
      <c r="TRL917" s="337"/>
      <c r="TRM917" s="337"/>
      <c r="TRN917" s="337"/>
      <c r="TRO917" s="337"/>
      <c r="TRP917" s="337"/>
      <c r="TRQ917" s="337"/>
      <c r="TRR917" s="337"/>
      <c r="TRS917" s="337"/>
      <c r="TRT917" s="337"/>
      <c r="TRU917" s="337"/>
      <c r="TRV917" s="337"/>
      <c r="TRW917" s="337"/>
      <c r="TRX917" s="337"/>
      <c r="TRY917" s="337"/>
      <c r="TRZ917" s="337"/>
      <c r="TSA917" s="337"/>
      <c r="TSB917" s="337"/>
      <c r="TSC917" s="337"/>
      <c r="TSD917" s="337"/>
      <c r="TSE917" s="337"/>
      <c r="TSF917" s="337"/>
      <c r="TSG917" s="337"/>
      <c r="TSH917" s="337"/>
      <c r="TSI917" s="337"/>
      <c r="TSJ917" s="337"/>
      <c r="TSK917" s="337"/>
      <c r="TSL917" s="337"/>
      <c r="TSM917" s="337"/>
      <c r="TSN917" s="337"/>
      <c r="TSO917" s="337"/>
      <c r="TSP917" s="337"/>
      <c r="TSQ917" s="337"/>
      <c r="TSR917" s="337"/>
      <c r="TSS917" s="337"/>
      <c r="TST917" s="337"/>
      <c r="TSU917" s="337"/>
      <c r="TSV917" s="337"/>
      <c r="TSW917" s="337"/>
      <c r="TSX917" s="337"/>
      <c r="TSY917" s="337"/>
      <c r="TSZ917" s="337"/>
      <c r="TTA917" s="337"/>
      <c r="TTB917" s="337"/>
      <c r="TTC917" s="337"/>
      <c r="TTD917" s="337"/>
      <c r="TTE917" s="337"/>
      <c r="TTF917" s="337"/>
      <c r="TTG917" s="337"/>
      <c r="TTH917" s="337"/>
      <c r="TTI917" s="337"/>
      <c r="TTJ917" s="337"/>
      <c r="TTK917" s="337"/>
      <c r="TTL917" s="337"/>
      <c r="TTM917" s="337"/>
      <c r="TTN917" s="337"/>
      <c r="TTO917" s="337"/>
      <c r="TTP917" s="337"/>
      <c r="TTQ917" s="337"/>
      <c r="TTR917" s="337"/>
      <c r="TTS917" s="337"/>
      <c r="TTT917" s="337"/>
      <c r="TTU917" s="337"/>
      <c r="TTV917" s="337"/>
      <c r="TTW917" s="337"/>
      <c r="TTX917" s="337"/>
      <c r="TTY917" s="337"/>
      <c r="TTZ917" s="337"/>
      <c r="TUA917" s="337"/>
      <c r="TUB917" s="337"/>
      <c r="TUC917" s="337"/>
      <c r="TUD917" s="337"/>
      <c r="TUE917" s="337"/>
      <c r="TUF917" s="337"/>
      <c r="TUG917" s="337"/>
      <c r="TUH917" s="337"/>
      <c r="TUI917" s="337"/>
      <c r="TUJ917" s="337"/>
      <c r="TUK917" s="337"/>
      <c r="TUL917" s="337"/>
      <c r="TUM917" s="337"/>
      <c r="TUN917" s="337"/>
      <c r="TUO917" s="337"/>
      <c r="TUP917" s="337"/>
      <c r="TUQ917" s="337"/>
      <c r="TUR917" s="337"/>
      <c r="TUS917" s="337"/>
      <c r="TUT917" s="337"/>
      <c r="TUU917" s="337"/>
      <c r="TUV917" s="337"/>
      <c r="TUW917" s="337"/>
      <c r="TUX917" s="337"/>
      <c r="TUY917" s="337"/>
      <c r="TUZ917" s="337"/>
      <c r="TVA917" s="337"/>
      <c r="TVB917" s="337"/>
      <c r="TVC917" s="337"/>
      <c r="TVD917" s="337"/>
      <c r="TVE917" s="337"/>
      <c r="TVF917" s="337"/>
      <c r="TVG917" s="337"/>
      <c r="TVH917" s="337"/>
      <c r="TVI917" s="337"/>
      <c r="TVJ917" s="337"/>
      <c r="TVK917" s="337"/>
      <c r="TVL917" s="337"/>
      <c r="TVM917" s="337"/>
      <c r="TVN917" s="337"/>
      <c r="TVO917" s="337"/>
      <c r="TVP917" s="337"/>
      <c r="TVQ917" s="337"/>
      <c r="TVR917" s="337"/>
      <c r="TVS917" s="337"/>
      <c r="TVT917" s="337"/>
      <c r="TVU917" s="337"/>
      <c r="TVV917" s="337"/>
      <c r="TVW917" s="337"/>
      <c r="TVX917" s="337"/>
      <c r="TVY917" s="337"/>
      <c r="TVZ917" s="337"/>
      <c r="TWA917" s="337"/>
      <c r="TWB917" s="337"/>
      <c r="TWC917" s="337"/>
      <c r="TWD917" s="337"/>
      <c r="TWE917" s="337"/>
      <c r="TWF917" s="337"/>
      <c r="TWG917" s="337"/>
      <c r="TWH917" s="337"/>
      <c r="TWI917" s="337"/>
      <c r="TWJ917" s="337"/>
      <c r="TWK917" s="337"/>
      <c r="TWL917" s="337"/>
      <c r="TWM917" s="337"/>
      <c r="TWN917" s="337"/>
      <c r="TWO917" s="337"/>
      <c r="TWP917" s="337"/>
      <c r="TWQ917" s="337"/>
      <c r="TWR917" s="337"/>
      <c r="TWS917" s="337"/>
      <c r="TWT917" s="337"/>
      <c r="TWU917" s="337"/>
      <c r="TWV917" s="337"/>
      <c r="TWW917" s="337"/>
      <c r="TWX917" s="337"/>
      <c r="TWY917" s="337"/>
      <c r="TWZ917" s="337"/>
      <c r="TXA917" s="337"/>
      <c r="TXB917" s="337"/>
      <c r="TXC917" s="337"/>
      <c r="TXD917" s="337"/>
      <c r="TXE917" s="337"/>
      <c r="TXF917" s="337"/>
      <c r="TXG917" s="337"/>
      <c r="TXH917" s="337"/>
      <c r="TXI917" s="337"/>
      <c r="TXJ917" s="337"/>
      <c r="TXK917" s="337"/>
      <c r="TXL917" s="337"/>
      <c r="TXM917" s="337"/>
      <c r="TXN917" s="337"/>
      <c r="TXO917" s="337"/>
      <c r="TXP917" s="337"/>
      <c r="TXQ917" s="337"/>
      <c r="TXR917" s="337"/>
      <c r="TXS917" s="337"/>
      <c r="TXT917" s="337"/>
      <c r="TXU917" s="337"/>
      <c r="TXV917" s="337"/>
      <c r="TXW917" s="337"/>
      <c r="TXX917" s="337"/>
      <c r="TXY917" s="337"/>
      <c r="TXZ917" s="337"/>
      <c r="TYA917" s="337"/>
      <c r="TYB917" s="337"/>
      <c r="TYC917" s="337"/>
      <c r="TYD917" s="337"/>
      <c r="TYE917" s="337"/>
      <c r="TYF917" s="337"/>
      <c r="TYG917" s="337"/>
      <c r="TYH917" s="337"/>
      <c r="TYI917" s="337"/>
      <c r="TYJ917" s="337"/>
      <c r="TYK917" s="337"/>
      <c r="TYL917" s="337"/>
      <c r="TYM917" s="337"/>
      <c r="TYN917" s="337"/>
      <c r="TYO917" s="337"/>
      <c r="TYP917" s="337"/>
      <c r="TYQ917" s="337"/>
      <c r="TYR917" s="337"/>
      <c r="TYS917" s="337"/>
      <c r="TYT917" s="337"/>
      <c r="TYU917" s="337"/>
      <c r="TYV917" s="337"/>
      <c r="TYW917" s="337"/>
      <c r="TYX917" s="337"/>
      <c r="TYY917" s="337"/>
      <c r="TYZ917" s="337"/>
      <c r="TZA917" s="337"/>
      <c r="TZB917" s="337"/>
      <c r="TZC917" s="337"/>
      <c r="TZD917" s="337"/>
      <c r="TZE917" s="337"/>
      <c r="TZF917" s="337"/>
      <c r="TZG917" s="337"/>
      <c r="TZH917" s="337"/>
      <c r="TZI917" s="337"/>
      <c r="TZJ917" s="337"/>
      <c r="TZK917" s="337"/>
      <c r="TZL917" s="337"/>
      <c r="TZM917" s="337"/>
      <c r="TZN917" s="337"/>
      <c r="TZO917" s="337"/>
      <c r="TZP917" s="337"/>
      <c r="TZQ917" s="337"/>
      <c r="TZR917" s="337"/>
      <c r="TZS917" s="337"/>
      <c r="TZT917" s="337"/>
      <c r="TZU917" s="337"/>
      <c r="TZV917" s="337"/>
      <c r="TZW917" s="337"/>
      <c r="TZX917" s="337"/>
      <c r="TZY917" s="337"/>
      <c r="TZZ917" s="337"/>
      <c r="UAA917" s="337"/>
      <c r="UAB917" s="337"/>
      <c r="UAC917" s="337"/>
      <c r="UAD917" s="337"/>
      <c r="UAE917" s="337"/>
      <c r="UAF917" s="337"/>
      <c r="UAG917" s="337"/>
      <c r="UAH917" s="337"/>
      <c r="UAI917" s="337"/>
      <c r="UAJ917" s="337"/>
      <c r="UAK917" s="337"/>
      <c r="UAL917" s="337"/>
      <c r="UAM917" s="337"/>
      <c r="UAN917" s="337"/>
      <c r="UAO917" s="337"/>
      <c r="UAP917" s="337"/>
      <c r="UAQ917" s="337"/>
      <c r="UAR917" s="337"/>
      <c r="UAS917" s="337"/>
      <c r="UAT917" s="337"/>
      <c r="UAU917" s="337"/>
      <c r="UAV917" s="337"/>
      <c r="UAW917" s="337"/>
      <c r="UAX917" s="337"/>
      <c r="UAY917" s="337"/>
      <c r="UAZ917" s="337"/>
      <c r="UBA917" s="337"/>
      <c r="UBB917" s="337"/>
      <c r="UBC917" s="337"/>
      <c r="UBD917" s="337"/>
      <c r="UBE917" s="337"/>
      <c r="UBF917" s="337"/>
      <c r="UBG917" s="337"/>
      <c r="UBH917" s="337"/>
      <c r="UBI917" s="337"/>
      <c r="UBJ917" s="337"/>
      <c r="UBK917" s="337"/>
      <c r="UBL917" s="337"/>
      <c r="UBM917" s="337"/>
      <c r="UBN917" s="337"/>
      <c r="UBO917" s="337"/>
      <c r="UBP917" s="337"/>
      <c r="UBQ917" s="337"/>
      <c r="UBR917" s="337"/>
      <c r="UBS917" s="337"/>
      <c r="UBT917" s="337"/>
      <c r="UBU917" s="337"/>
      <c r="UBV917" s="337"/>
      <c r="UBW917" s="337"/>
      <c r="UBX917" s="337"/>
      <c r="UBY917" s="337"/>
      <c r="UBZ917" s="337"/>
      <c r="UCA917" s="337"/>
      <c r="UCB917" s="337"/>
      <c r="UCC917" s="337"/>
      <c r="UCD917" s="337"/>
      <c r="UCE917" s="337"/>
      <c r="UCF917" s="337"/>
      <c r="UCG917" s="337"/>
      <c r="UCH917" s="337"/>
      <c r="UCI917" s="337"/>
      <c r="UCJ917" s="337"/>
      <c r="UCK917" s="337"/>
      <c r="UCL917" s="337"/>
      <c r="UCM917" s="337"/>
      <c r="UCN917" s="337"/>
      <c r="UCO917" s="337"/>
      <c r="UCP917" s="337"/>
      <c r="UCQ917" s="337"/>
      <c r="UCR917" s="337"/>
      <c r="UCS917" s="337"/>
      <c r="UCT917" s="337"/>
      <c r="UCU917" s="337"/>
      <c r="UCV917" s="337"/>
      <c r="UCW917" s="337"/>
      <c r="UCX917" s="337"/>
      <c r="UCY917" s="337"/>
      <c r="UCZ917" s="337"/>
      <c r="UDA917" s="337"/>
      <c r="UDB917" s="337"/>
      <c r="UDC917" s="337"/>
      <c r="UDD917" s="337"/>
      <c r="UDE917" s="337"/>
      <c r="UDF917" s="337"/>
      <c r="UDG917" s="337"/>
      <c r="UDH917" s="337"/>
      <c r="UDI917" s="337"/>
      <c r="UDJ917" s="337"/>
      <c r="UDK917" s="337"/>
      <c r="UDL917" s="337"/>
      <c r="UDM917" s="337"/>
      <c r="UDN917" s="337"/>
      <c r="UDO917" s="337"/>
      <c r="UDP917" s="337"/>
      <c r="UDQ917" s="337"/>
      <c r="UDR917" s="337"/>
      <c r="UDS917" s="337"/>
      <c r="UDT917" s="337"/>
      <c r="UDU917" s="337"/>
      <c r="UDV917" s="337"/>
      <c r="UDW917" s="337"/>
      <c r="UDX917" s="337"/>
      <c r="UDY917" s="337"/>
      <c r="UDZ917" s="337"/>
      <c r="UEA917" s="337"/>
      <c r="UEB917" s="337"/>
      <c r="UEC917" s="337"/>
      <c r="UED917" s="337"/>
      <c r="UEE917" s="337"/>
      <c r="UEF917" s="337"/>
      <c r="UEG917" s="337"/>
      <c r="UEH917" s="337"/>
      <c r="UEI917" s="337"/>
      <c r="UEJ917" s="337"/>
      <c r="UEK917" s="337"/>
      <c r="UEL917" s="337"/>
      <c r="UEM917" s="337"/>
      <c r="UEN917" s="337"/>
      <c r="UEO917" s="337"/>
      <c r="UEP917" s="337"/>
      <c r="UEQ917" s="337"/>
      <c r="UER917" s="337"/>
      <c r="UES917" s="337"/>
      <c r="UET917" s="337"/>
      <c r="UEU917" s="337"/>
      <c r="UEV917" s="337"/>
      <c r="UEW917" s="337"/>
      <c r="UEX917" s="337"/>
      <c r="UEY917" s="337"/>
      <c r="UEZ917" s="337"/>
      <c r="UFA917" s="337"/>
      <c r="UFB917" s="337"/>
      <c r="UFC917" s="337"/>
      <c r="UFD917" s="337"/>
      <c r="UFE917" s="337"/>
      <c r="UFF917" s="337"/>
      <c r="UFG917" s="337"/>
      <c r="UFH917" s="337"/>
      <c r="UFI917" s="337"/>
      <c r="UFJ917" s="337"/>
      <c r="UFK917" s="337"/>
      <c r="UFL917" s="337"/>
      <c r="UFM917" s="337"/>
      <c r="UFN917" s="337"/>
      <c r="UFO917" s="337"/>
      <c r="UFP917" s="337"/>
      <c r="UFQ917" s="337"/>
      <c r="UFR917" s="337"/>
      <c r="UFS917" s="337"/>
      <c r="UFT917" s="337"/>
      <c r="UFU917" s="337"/>
      <c r="UFV917" s="337"/>
      <c r="UFW917" s="337"/>
      <c r="UFX917" s="337"/>
      <c r="UFY917" s="337"/>
      <c r="UFZ917" s="337"/>
      <c r="UGA917" s="337"/>
      <c r="UGB917" s="337"/>
      <c r="UGC917" s="337"/>
      <c r="UGD917" s="337"/>
      <c r="UGE917" s="337"/>
      <c r="UGF917" s="337"/>
      <c r="UGG917" s="337"/>
      <c r="UGH917" s="337"/>
      <c r="UGI917" s="337"/>
      <c r="UGJ917" s="337"/>
      <c r="UGK917" s="337"/>
      <c r="UGL917" s="337"/>
      <c r="UGM917" s="337"/>
      <c r="UGN917" s="337"/>
      <c r="UGO917" s="337"/>
      <c r="UGP917" s="337"/>
      <c r="UGQ917" s="337"/>
      <c r="UGR917" s="337"/>
      <c r="UGS917" s="337"/>
      <c r="UGT917" s="337"/>
      <c r="UGU917" s="337"/>
      <c r="UGV917" s="337"/>
      <c r="UGW917" s="337"/>
      <c r="UGX917" s="337"/>
      <c r="UGY917" s="337"/>
      <c r="UGZ917" s="337"/>
      <c r="UHA917" s="337"/>
      <c r="UHB917" s="337"/>
      <c r="UHC917" s="337"/>
      <c r="UHD917" s="337"/>
      <c r="UHE917" s="337"/>
      <c r="UHF917" s="337"/>
      <c r="UHG917" s="337"/>
      <c r="UHH917" s="337"/>
      <c r="UHI917" s="337"/>
      <c r="UHJ917" s="337"/>
      <c r="UHK917" s="337"/>
      <c r="UHL917" s="337"/>
      <c r="UHM917" s="337"/>
      <c r="UHN917" s="337"/>
      <c r="UHO917" s="337"/>
      <c r="UHP917" s="337"/>
      <c r="UHQ917" s="337"/>
      <c r="UHR917" s="337"/>
      <c r="UHS917" s="337"/>
      <c r="UHT917" s="337"/>
      <c r="UHU917" s="337"/>
      <c r="UHV917" s="337"/>
      <c r="UHW917" s="337"/>
      <c r="UHX917" s="337"/>
      <c r="UHY917" s="337"/>
      <c r="UHZ917" s="337"/>
      <c r="UIA917" s="337"/>
      <c r="UIB917" s="337"/>
      <c r="UIC917" s="337"/>
      <c r="UID917" s="337"/>
      <c r="UIE917" s="337"/>
      <c r="UIF917" s="337"/>
      <c r="UIG917" s="337"/>
      <c r="UIH917" s="337"/>
      <c r="UII917" s="337"/>
      <c r="UIJ917" s="337"/>
      <c r="UIK917" s="337"/>
      <c r="UIL917" s="337"/>
      <c r="UIM917" s="337"/>
      <c r="UIN917" s="337"/>
      <c r="UIO917" s="337"/>
      <c r="UIP917" s="337"/>
      <c r="UIQ917" s="337"/>
      <c r="UIR917" s="337"/>
      <c r="UIS917" s="337"/>
      <c r="UIT917" s="337"/>
      <c r="UIU917" s="337"/>
      <c r="UIV917" s="337"/>
      <c r="UIW917" s="337"/>
      <c r="UIX917" s="337"/>
      <c r="UIY917" s="337"/>
      <c r="UIZ917" s="337"/>
      <c r="UJA917" s="337"/>
      <c r="UJB917" s="337"/>
      <c r="UJC917" s="337"/>
      <c r="UJD917" s="337"/>
      <c r="UJE917" s="337"/>
      <c r="UJF917" s="337"/>
      <c r="UJG917" s="337"/>
      <c r="UJH917" s="337"/>
      <c r="UJI917" s="337"/>
      <c r="UJJ917" s="337"/>
      <c r="UJK917" s="337"/>
      <c r="UJL917" s="337"/>
      <c r="UJM917" s="337"/>
      <c r="UJN917" s="337"/>
      <c r="UJO917" s="337"/>
      <c r="UJP917" s="337"/>
      <c r="UJQ917" s="337"/>
      <c r="UJR917" s="337"/>
      <c r="UJS917" s="337"/>
      <c r="UJT917" s="337"/>
      <c r="UJU917" s="337"/>
      <c r="UJV917" s="337"/>
      <c r="UJW917" s="337"/>
      <c r="UJX917" s="337"/>
      <c r="UJY917" s="337"/>
      <c r="UJZ917" s="337"/>
      <c r="UKA917" s="337"/>
      <c r="UKB917" s="337"/>
      <c r="UKC917" s="337"/>
      <c r="UKD917" s="337"/>
      <c r="UKE917" s="337"/>
      <c r="UKF917" s="337"/>
      <c r="UKG917" s="337"/>
      <c r="UKH917" s="337"/>
      <c r="UKI917" s="337"/>
      <c r="UKJ917" s="337"/>
      <c r="UKK917" s="337"/>
      <c r="UKL917" s="337"/>
      <c r="UKM917" s="337"/>
      <c r="UKN917" s="337"/>
      <c r="UKO917" s="337"/>
      <c r="UKP917" s="337"/>
      <c r="UKQ917" s="337"/>
      <c r="UKR917" s="337"/>
      <c r="UKS917" s="337"/>
      <c r="UKT917" s="337"/>
      <c r="UKU917" s="337"/>
      <c r="UKV917" s="337"/>
      <c r="UKW917" s="337"/>
      <c r="UKX917" s="337"/>
      <c r="UKY917" s="337"/>
      <c r="UKZ917" s="337"/>
      <c r="ULA917" s="337"/>
      <c r="ULB917" s="337"/>
      <c r="ULC917" s="337"/>
      <c r="ULD917" s="337"/>
      <c r="ULE917" s="337"/>
      <c r="ULF917" s="337"/>
      <c r="ULG917" s="337"/>
      <c r="ULH917" s="337"/>
      <c r="ULI917" s="337"/>
      <c r="ULJ917" s="337"/>
      <c r="ULK917" s="337"/>
      <c r="ULL917" s="337"/>
      <c r="ULM917" s="337"/>
      <c r="ULN917" s="337"/>
      <c r="ULO917" s="337"/>
      <c r="ULP917" s="337"/>
      <c r="ULQ917" s="337"/>
      <c r="ULR917" s="337"/>
      <c r="ULS917" s="337"/>
      <c r="ULT917" s="337"/>
      <c r="ULU917" s="337"/>
      <c r="ULV917" s="337"/>
      <c r="ULW917" s="337"/>
      <c r="ULX917" s="337"/>
      <c r="ULY917" s="337"/>
      <c r="ULZ917" s="337"/>
      <c r="UMA917" s="337"/>
      <c r="UMB917" s="337"/>
      <c r="UMC917" s="337"/>
      <c r="UMD917" s="337"/>
      <c r="UME917" s="337"/>
      <c r="UMF917" s="337"/>
      <c r="UMG917" s="337"/>
      <c r="UMH917" s="337"/>
      <c r="UMI917" s="337"/>
      <c r="UMJ917" s="337"/>
      <c r="UMK917" s="337"/>
      <c r="UML917" s="337"/>
      <c r="UMM917" s="337"/>
      <c r="UMN917" s="337"/>
      <c r="UMO917" s="337"/>
      <c r="UMP917" s="337"/>
      <c r="UMQ917" s="337"/>
      <c r="UMR917" s="337"/>
      <c r="UMS917" s="337"/>
      <c r="UMT917" s="337"/>
      <c r="UMU917" s="337"/>
      <c r="UMV917" s="337"/>
      <c r="UMW917" s="337"/>
      <c r="UMX917" s="337"/>
      <c r="UMY917" s="337"/>
      <c r="UMZ917" s="337"/>
      <c r="UNA917" s="337"/>
      <c r="UNB917" s="337"/>
      <c r="UNC917" s="337"/>
      <c r="UND917" s="337"/>
      <c r="UNE917" s="337"/>
      <c r="UNF917" s="337"/>
      <c r="UNG917" s="337"/>
      <c r="UNH917" s="337"/>
      <c r="UNI917" s="337"/>
      <c r="UNJ917" s="337"/>
      <c r="UNK917" s="337"/>
      <c r="UNL917" s="337"/>
      <c r="UNM917" s="337"/>
      <c r="UNN917" s="337"/>
      <c r="UNO917" s="337"/>
      <c r="UNP917" s="337"/>
      <c r="UNQ917" s="337"/>
      <c r="UNR917" s="337"/>
      <c r="UNS917" s="337"/>
      <c r="UNT917" s="337"/>
      <c r="UNU917" s="337"/>
      <c r="UNV917" s="337"/>
      <c r="UNW917" s="337"/>
      <c r="UNX917" s="337"/>
      <c r="UNY917" s="337"/>
      <c r="UNZ917" s="337"/>
      <c r="UOA917" s="337"/>
      <c r="UOB917" s="337"/>
      <c r="UOC917" s="337"/>
      <c r="UOD917" s="337"/>
      <c r="UOE917" s="337"/>
      <c r="UOF917" s="337"/>
      <c r="UOG917" s="337"/>
      <c r="UOH917" s="337"/>
      <c r="UOI917" s="337"/>
      <c r="UOJ917" s="337"/>
      <c r="UOK917" s="337"/>
      <c r="UOL917" s="337"/>
      <c r="UOM917" s="337"/>
      <c r="UON917" s="337"/>
      <c r="UOO917" s="337"/>
      <c r="UOP917" s="337"/>
      <c r="UOQ917" s="337"/>
      <c r="UOR917" s="337"/>
      <c r="UOS917" s="337"/>
      <c r="UOT917" s="337"/>
      <c r="UOU917" s="337"/>
      <c r="UOV917" s="337"/>
      <c r="UOW917" s="337"/>
      <c r="UOX917" s="337"/>
      <c r="UOY917" s="337"/>
      <c r="UOZ917" s="337"/>
      <c r="UPA917" s="337"/>
      <c r="UPB917" s="337"/>
      <c r="UPC917" s="337"/>
      <c r="UPD917" s="337"/>
      <c r="UPE917" s="337"/>
      <c r="UPF917" s="337"/>
      <c r="UPG917" s="337"/>
      <c r="UPH917" s="337"/>
      <c r="UPI917" s="337"/>
      <c r="UPJ917" s="337"/>
      <c r="UPK917" s="337"/>
      <c r="UPL917" s="337"/>
      <c r="UPM917" s="337"/>
      <c r="UPN917" s="337"/>
      <c r="UPO917" s="337"/>
      <c r="UPP917" s="337"/>
      <c r="UPQ917" s="337"/>
      <c r="UPR917" s="337"/>
      <c r="UPS917" s="337"/>
      <c r="UPT917" s="337"/>
      <c r="UPU917" s="337"/>
      <c r="UPV917" s="337"/>
      <c r="UPW917" s="337"/>
      <c r="UPX917" s="337"/>
      <c r="UPY917" s="337"/>
      <c r="UPZ917" s="337"/>
      <c r="UQA917" s="337"/>
      <c r="UQB917" s="337"/>
      <c r="UQC917" s="337"/>
      <c r="UQD917" s="337"/>
      <c r="UQE917" s="337"/>
      <c r="UQF917" s="337"/>
      <c r="UQG917" s="337"/>
      <c r="UQH917" s="337"/>
      <c r="UQI917" s="337"/>
      <c r="UQJ917" s="337"/>
      <c r="UQK917" s="337"/>
      <c r="UQL917" s="337"/>
      <c r="UQM917" s="337"/>
      <c r="UQN917" s="337"/>
      <c r="UQO917" s="337"/>
      <c r="UQP917" s="337"/>
      <c r="UQQ917" s="337"/>
      <c r="UQR917" s="337"/>
      <c r="UQS917" s="337"/>
      <c r="UQT917" s="337"/>
      <c r="UQU917" s="337"/>
      <c r="UQV917" s="337"/>
      <c r="UQW917" s="337"/>
      <c r="UQX917" s="337"/>
      <c r="UQY917" s="337"/>
      <c r="UQZ917" s="337"/>
      <c r="URA917" s="337"/>
      <c r="URB917" s="337"/>
      <c r="URC917" s="337"/>
      <c r="URD917" s="337"/>
      <c r="URE917" s="337"/>
      <c r="URF917" s="337"/>
      <c r="URG917" s="337"/>
      <c r="URH917" s="337"/>
      <c r="URI917" s="337"/>
      <c r="URJ917" s="337"/>
      <c r="URK917" s="337"/>
      <c r="URL917" s="337"/>
      <c r="URM917" s="337"/>
      <c r="URN917" s="337"/>
      <c r="URO917" s="337"/>
      <c r="URP917" s="337"/>
      <c r="URQ917" s="337"/>
      <c r="URR917" s="337"/>
      <c r="URS917" s="337"/>
      <c r="URT917" s="337"/>
      <c r="URU917" s="337"/>
      <c r="URV917" s="337"/>
      <c r="URW917" s="337"/>
      <c r="URX917" s="337"/>
      <c r="URY917" s="337"/>
      <c r="URZ917" s="337"/>
      <c r="USA917" s="337"/>
      <c r="USB917" s="337"/>
      <c r="USC917" s="337"/>
      <c r="USD917" s="337"/>
      <c r="USE917" s="337"/>
      <c r="USF917" s="337"/>
      <c r="USG917" s="337"/>
      <c r="USH917" s="337"/>
      <c r="USI917" s="337"/>
      <c r="USJ917" s="337"/>
      <c r="USK917" s="337"/>
      <c r="USL917" s="337"/>
      <c r="USM917" s="337"/>
      <c r="USN917" s="337"/>
      <c r="USO917" s="337"/>
      <c r="USP917" s="337"/>
      <c r="USQ917" s="337"/>
      <c r="USR917" s="337"/>
      <c r="USS917" s="337"/>
      <c r="UST917" s="337"/>
      <c r="USU917" s="337"/>
      <c r="USV917" s="337"/>
      <c r="USW917" s="337"/>
      <c r="USX917" s="337"/>
      <c r="USY917" s="337"/>
      <c r="USZ917" s="337"/>
      <c r="UTA917" s="337"/>
      <c r="UTB917" s="337"/>
      <c r="UTC917" s="337"/>
      <c r="UTD917" s="337"/>
      <c r="UTE917" s="337"/>
      <c r="UTF917" s="337"/>
      <c r="UTG917" s="337"/>
      <c r="UTH917" s="337"/>
      <c r="UTI917" s="337"/>
      <c r="UTJ917" s="337"/>
      <c r="UTK917" s="337"/>
      <c r="UTL917" s="337"/>
      <c r="UTM917" s="337"/>
      <c r="UTN917" s="337"/>
      <c r="UTO917" s="337"/>
      <c r="UTP917" s="337"/>
      <c r="UTQ917" s="337"/>
      <c r="UTR917" s="337"/>
      <c r="UTS917" s="337"/>
      <c r="UTT917" s="337"/>
      <c r="UTU917" s="337"/>
      <c r="UTV917" s="337"/>
      <c r="UTW917" s="337"/>
      <c r="UTX917" s="337"/>
      <c r="UTY917" s="337"/>
      <c r="UTZ917" s="337"/>
      <c r="UUA917" s="337"/>
      <c r="UUB917" s="337"/>
      <c r="UUC917" s="337"/>
      <c r="UUD917" s="337"/>
      <c r="UUE917" s="337"/>
      <c r="UUF917" s="337"/>
      <c r="UUG917" s="337"/>
      <c r="UUH917" s="337"/>
      <c r="UUI917" s="337"/>
      <c r="UUJ917" s="337"/>
      <c r="UUK917" s="337"/>
      <c r="UUL917" s="337"/>
      <c r="UUM917" s="337"/>
      <c r="UUN917" s="337"/>
      <c r="UUO917" s="337"/>
      <c r="UUP917" s="337"/>
      <c r="UUQ917" s="337"/>
      <c r="UUR917" s="337"/>
      <c r="UUS917" s="337"/>
      <c r="UUT917" s="337"/>
      <c r="UUU917" s="337"/>
      <c r="UUV917" s="337"/>
      <c r="UUW917" s="337"/>
      <c r="UUX917" s="337"/>
      <c r="UUY917" s="337"/>
      <c r="UUZ917" s="337"/>
      <c r="UVA917" s="337"/>
      <c r="UVB917" s="337"/>
      <c r="UVC917" s="337"/>
      <c r="UVD917" s="337"/>
      <c r="UVE917" s="337"/>
      <c r="UVF917" s="337"/>
      <c r="UVG917" s="337"/>
      <c r="UVH917" s="337"/>
      <c r="UVI917" s="337"/>
      <c r="UVJ917" s="337"/>
      <c r="UVK917" s="337"/>
      <c r="UVL917" s="337"/>
      <c r="UVM917" s="337"/>
      <c r="UVN917" s="337"/>
      <c r="UVO917" s="337"/>
      <c r="UVP917" s="337"/>
      <c r="UVQ917" s="337"/>
      <c r="UVR917" s="337"/>
      <c r="UVS917" s="337"/>
      <c r="UVT917" s="337"/>
      <c r="UVU917" s="337"/>
      <c r="UVV917" s="337"/>
      <c r="UVW917" s="337"/>
      <c r="UVX917" s="337"/>
      <c r="UVY917" s="337"/>
      <c r="UVZ917" s="337"/>
      <c r="UWA917" s="337"/>
      <c r="UWB917" s="337"/>
      <c r="UWC917" s="337"/>
      <c r="UWD917" s="337"/>
      <c r="UWE917" s="337"/>
      <c r="UWF917" s="337"/>
      <c r="UWG917" s="337"/>
      <c r="UWH917" s="337"/>
      <c r="UWI917" s="337"/>
      <c r="UWJ917" s="337"/>
      <c r="UWK917" s="337"/>
      <c r="UWL917" s="337"/>
      <c r="UWM917" s="337"/>
      <c r="UWN917" s="337"/>
      <c r="UWO917" s="337"/>
      <c r="UWP917" s="337"/>
      <c r="UWQ917" s="337"/>
      <c r="UWR917" s="337"/>
      <c r="UWS917" s="337"/>
      <c r="UWT917" s="337"/>
      <c r="UWU917" s="337"/>
      <c r="UWV917" s="337"/>
      <c r="UWW917" s="337"/>
      <c r="UWX917" s="337"/>
      <c r="UWY917" s="337"/>
      <c r="UWZ917" s="337"/>
      <c r="UXA917" s="337"/>
      <c r="UXB917" s="337"/>
      <c r="UXC917" s="337"/>
      <c r="UXD917" s="337"/>
      <c r="UXE917" s="337"/>
      <c r="UXF917" s="337"/>
      <c r="UXG917" s="337"/>
      <c r="UXH917" s="337"/>
      <c r="UXI917" s="337"/>
      <c r="UXJ917" s="337"/>
      <c r="UXK917" s="337"/>
      <c r="UXL917" s="337"/>
      <c r="UXM917" s="337"/>
      <c r="UXN917" s="337"/>
      <c r="UXO917" s="337"/>
      <c r="UXP917" s="337"/>
      <c r="UXQ917" s="337"/>
      <c r="UXR917" s="337"/>
      <c r="UXS917" s="337"/>
      <c r="UXT917" s="337"/>
      <c r="UXU917" s="337"/>
      <c r="UXV917" s="337"/>
      <c r="UXW917" s="337"/>
      <c r="UXX917" s="337"/>
      <c r="UXY917" s="337"/>
      <c r="UXZ917" s="337"/>
      <c r="UYA917" s="337"/>
      <c r="UYB917" s="337"/>
      <c r="UYC917" s="337"/>
      <c r="UYD917" s="337"/>
      <c r="UYE917" s="337"/>
      <c r="UYF917" s="337"/>
      <c r="UYG917" s="337"/>
      <c r="UYH917" s="337"/>
      <c r="UYI917" s="337"/>
      <c r="UYJ917" s="337"/>
      <c r="UYK917" s="337"/>
      <c r="UYL917" s="337"/>
      <c r="UYM917" s="337"/>
      <c r="UYN917" s="337"/>
      <c r="UYO917" s="337"/>
      <c r="UYP917" s="337"/>
      <c r="UYQ917" s="337"/>
      <c r="UYR917" s="337"/>
      <c r="UYS917" s="337"/>
      <c r="UYT917" s="337"/>
      <c r="UYU917" s="337"/>
      <c r="UYV917" s="337"/>
      <c r="UYW917" s="337"/>
      <c r="UYX917" s="337"/>
      <c r="UYY917" s="337"/>
      <c r="UYZ917" s="337"/>
      <c r="UZA917" s="337"/>
      <c r="UZB917" s="337"/>
      <c r="UZC917" s="337"/>
      <c r="UZD917" s="337"/>
      <c r="UZE917" s="337"/>
      <c r="UZF917" s="337"/>
      <c r="UZG917" s="337"/>
      <c r="UZH917" s="337"/>
      <c r="UZI917" s="337"/>
      <c r="UZJ917" s="337"/>
      <c r="UZK917" s="337"/>
      <c r="UZL917" s="337"/>
      <c r="UZM917" s="337"/>
      <c r="UZN917" s="337"/>
      <c r="UZO917" s="337"/>
      <c r="UZP917" s="337"/>
      <c r="UZQ917" s="337"/>
      <c r="UZR917" s="337"/>
      <c r="UZS917" s="337"/>
      <c r="UZT917" s="337"/>
      <c r="UZU917" s="337"/>
      <c r="UZV917" s="337"/>
      <c r="UZW917" s="337"/>
      <c r="UZX917" s="337"/>
      <c r="UZY917" s="337"/>
      <c r="UZZ917" s="337"/>
      <c r="VAA917" s="337"/>
      <c r="VAB917" s="337"/>
      <c r="VAC917" s="337"/>
      <c r="VAD917" s="337"/>
      <c r="VAE917" s="337"/>
      <c r="VAF917" s="337"/>
      <c r="VAG917" s="337"/>
      <c r="VAH917" s="337"/>
      <c r="VAI917" s="337"/>
      <c r="VAJ917" s="337"/>
      <c r="VAK917" s="337"/>
      <c r="VAL917" s="337"/>
      <c r="VAM917" s="337"/>
      <c r="VAN917" s="337"/>
      <c r="VAO917" s="337"/>
      <c r="VAP917" s="337"/>
      <c r="VAQ917" s="337"/>
      <c r="VAR917" s="337"/>
      <c r="VAS917" s="337"/>
      <c r="VAT917" s="337"/>
      <c r="VAU917" s="337"/>
      <c r="VAV917" s="337"/>
      <c r="VAW917" s="337"/>
      <c r="VAX917" s="337"/>
      <c r="VAY917" s="337"/>
      <c r="VAZ917" s="337"/>
      <c r="VBA917" s="337"/>
      <c r="VBB917" s="337"/>
      <c r="VBC917" s="337"/>
      <c r="VBD917" s="337"/>
      <c r="VBE917" s="337"/>
      <c r="VBF917" s="337"/>
      <c r="VBG917" s="337"/>
      <c r="VBH917" s="337"/>
      <c r="VBI917" s="337"/>
      <c r="VBJ917" s="337"/>
      <c r="VBK917" s="337"/>
      <c r="VBL917" s="337"/>
      <c r="VBM917" s="337"/>
      <c r="VBN917" s="337"/>
      <c r="VBO917" s="337"/>
      <c r="VBP917" s="337"/>
      <c r="VBQ917" s="337"/>
      <c r="VBR917" s="337"/>
      <c r="VBS917" s="337"/>
      <c r="VBT917" s="337"/>
      <c r="VBU917" s="337"/>
      <c r="VBV917" s="337"/>
      <c r="VBW917" s="337"/>
      <c r="VBX917" s="337"/>
      <c r="VBY917" s="337"/>
      <c r="VBZ917" s="337"/>
      <c r="VCA917" s="337"/>
      <c r="VCB917" s="337"/>
      <c r="VCC917" s="337"/>
      <c r="VCD917" s="337"/>
      <c r="VCE917" s="337"/>
      <c r="VCF917" s="337"/>
      <c r="VCG917" s="337"/>
      <c r="VCH917" s="337"/>
      <c r="VCI917" s="337"/>
      <c r="VCJ917" s="337"/>
      <c r="VCK917" s="337"/>
      <c r="VCL917" s="337"/>
      <c r="VCM917" s="337"/>
      <c r="VCN917" s="337"/>
      <c r="VCO917" s="337"/>
      <c r="VCP917" s="337"/>
      <c r="VCQ917" s="337"/>
      <c r="VCR917" s="337"/>
      <c r="VCS917" s="337"/>
      <c r="VCT917" s="337"/>
      <c r="VCU917" s="337"/>
      <c r="VCV917" s="337"/>
      <c r="VCW917" s="337"/>
      <c r="VCX917" s="337"/>
      <c r="VCY917" s="337"/>
      <c r="VCZ917" s="337"/>
      <c r="VDA917" s="337"/>
      <c r="VDB917" s="337"/>
      <c r="VDC917" s="337"/>
      <c r="VDD917" s="337"/>
      <c r="VDE917" s="337"/>
      <c r="VDF917" s="337"/>
      <c r="VDG917" s="337"/>
      <c r="VDH917" s="337"/>
      <c r="VDI917" s="337"/>
      <c r="VDJ917" s="337"/>
      <c r="VDK917" s="337"/>
      <c r="VDL917" s="337"/>
      <c r="VDM917" s="337"/>
      <c r="VDN917" s="337"/>
      <c r="VDO917" s="337"/>
      <c r="VDP917" s="337"/>
      <c r="VDQ917" s="337"/>
      <c r="VDR917" s="337"/>
      <c r="VDS917" s="337"/>
      <c r="VDT917" s="337"/>
      <c r="VDU917" s="337"/>
      <c r="VDV917" s="337"/>
      <c r="VDW917" s="337"/>
      <c r="VDX917" s="337"/>
      <c r="VDY917" s="337"/>
      <c r="VDZ917" s="337"/>
      <c r="VEA917" s="337"/>
      <c r="VEB917" s="337"/>
      <c r="VEC917" s="337"/>
      <c r="VED917" s="337"/>
      <c r="VEE917" s="337"/>
      <c r="VEF917" s="337"/>
      <c r="VEG917" s="337"/>
      <c r="VEH917" s="337"/>
      <c r="VEI917" s="337"/>
      <c r="VEJ917" s="337"/>
      <c r="VEK917" s="337"/>
      <c r="VEL917" s="337"/>
      <c r="VEM917" s="337"/>
      <c r="VEN917" s="337"/>
      <c r="VEO917" s="337"/>
      <c r="VEP917" s="337"/>
      <c r="VEQ917" s="337"/>
      <c r="VER917" s="337"/>
      <c r="VES917" s="337"/>
      <c r="VET917" s="337"/>
      <c r="VEU917" s="337"/>
      <c r="VEV917" s="337"/>
      <c r="VEW917" s="337"/>
      <c r="VEX917" s="337"/>
      <c r="VEY917" s="337"/>
      <c r="VEZ917" s="337"/>
      <c r="VFA917" s="337"/>
      <c r="VFB917" s="337"/>
      <c r="VFC917" s="337"/>
      <c r="VFD917" s="337"/>
      <c r="VFE917" s="337"/>
      <c r="VFF917" s="337"/>
      <c r="VFG917" s="337"/>
      <c r="VFH917" s="337"/>
      <c r="VFI917" s="337"/>
      <c r="VFJ917" s="337"/>
      <c r="VFK917" s="337"/>
      <c r="VFL917" s="337"/>
      <c r="VFM917" s="337"/>
      <c r="VFN917" s="337"/>
      <c r="VFO917" s="337"/>
      <c r="VFP917" s="337"/>
      <c r="VFQ917" s="337"/>
      <c r="VFR917" s="337"/>
      <c r="VFS917" s="337"/>
      <c r="VFT917" s="337"/>
      <c r="VFU917" s="337"/>
      <c r="VFV917" s="337"/>
      <c r="VFW917" s="337"/>
      <c r="VFX917" s="337"/>
      <c r="VFY917" s="337"/>
      <c r="VFZ917" s="337"/>
      <c r="VGA917" s="337"/>
      <c r="VGB917" s="337"/>
      <c r="VGC917" s="337"/>
      <c r="VGD917" s="337"/>
      <c r="VGE917" s="337"/>
      <c r="VGF917" s="337"/>
      <c r="VGG917" s="337"/>
      <c r="VGH917" s="337"/>
      <c r="VGI917" s="337"/>
      <c r="VGJ917" s="337"/>
      <c r="VGK917" s="337"/>
      <c r="VGL917" s="337"/>
      <c r="VGM917" s="337"/>
      <c r="VGN917" s="337"/>
      <c r="VGO917" s="337"/>
      <c r="VGP917" s="337"/>
      <c r="VGQ917" s="337"/>
      <c r="VGR917" s="337"/>
      <c r="VGS917" s="337"/>
      <c r="VGT917" s="337"/>
      <c r="VGU917" s="337"/>
      <c r="VGV917" s="337"/>
      <c r="VGW917" s="337"/>
      <c r="VGX917" s="337"/>
      <c r="VGY917" s="337"/>
      <c r="VGZ917" s="337"/>
      <c r="VHA917" s="337"/>
      <c r="VHB917" s="337"/>
      <c r="VHC917" s="337"/>
      <c r="VHD917" s="337"/>
      <c r="VHE917" s="337"/>
      <c r="VHF917" s="337"/>
      <c r="VHG917" s="337"/>
      <c r="VHH917" s="337"/>
      <c r="VHI917" s="337"/>
      <c r="VHJ917" s="337"/>
      <c r="VHK917" s="337"/>
      <c r="VHL917" s="337"/>
      <c r="VHM917" s="337"/>
      <c r="VHN917" s="337"/>
      <c r="VHO917" s="337"/>
      <c r="VHP917" s="337"/>
      <c r="VHQ917" s="337"/>
      <c r="VHR917" s="337"/>
      <c r="VHS917" s="337"/>
      <c r="VHT917" s="337"/>
      <c r="VHU917" s="337"/>
      <c r="VHV917" s="337"/>
      <c r="VHW917" s="337"/>
      <c r="VHX917" s="337"/>
      <c r="VHY917" s="337"/>
      <c r="VHZ917" s="337"/>
      <c r="VIA917" s="337"/>
      <c r="VIB917" s="337"/>
      <c r="VIC917" s="337"/>
      <c r="VID917" s="337"/>
      <c r="VIE917" s="337"/>
      <c r="VIF917" s="337"/>
      <c r="VIG917" s="337"/>
      <c r="VIH917" s="337"/>
      <c r="VII917" s="337"/>
      <c r="VIJ917" s="337"/>
      <c r="VIK917" s="337"/>
      <c r="VIL917" s="337"/>
      <c r="VIM917" s="337"/>
      <c r="VIN917" s="337"/>
      <c r="VIO917" s="337"/>
      <c r="VIP917" s="337"/>
      <c r="VIQ917" s="337"/>
      <c r="VIR917" s="337"/>
      <c r="VIS917" s="337"/>
      <c r="VIT917" s="337"/>
      <c r="VIU917" s="337"/>
      <c r="VIV917" s="337"/>
      <c r="VIW917" s="337"/>
      <c r="VIX917" s="337"/>
      <c r="VIY917" s="337"/>
      <c r="VIZ917" s="337"/>
      <c r="VJA917" s="337"/>
      <c r="VJB917" s="337"/>
      <c r="VJC917" s="337"/>
      <c r="VJD917" s="337"/>
      <c r="VJE917" s="337"/>
      <c r="VJF917" s="337"/>
      <c r="VJG917" s="337"/>
      <c r="VJH917" s="337"/>
      <c r="VJI917" s="337"/>
      <c r="VJJ917" s="337"/>
      <c r="VJK917" s="337"/>
      <c r="VJL917" s="337"/>
      <c r="VJM917" s="337"/>
      <c r="VJN917" s="337"/>
      <c r="VJO917" s="337"/>
      <c r="VJP917" s="337"/>
      <c r="VJQ917" s="337"/>
      <c r="VJR917" s="337"/>
      <c r="VJS917" s="337"/>
      <c r="VJT917" s="337"/>
      <c r="VJU917" s="337"/>
      <c r="VJV917" s="337"/>
      <c r="VJW917" s="337"/>
      <c r="VJX917" s="337"/>
      <c r="VJY917" s="337"/>
      <c r="VJZ917" s="337"/>
      <c r="VKA917" s="337"/>
      <c r="VKB917" s="337"/>
      <c r="VKC917" s="337"/>
      <c r="VKD917" s="337"/>
      <c r="VKE917" s="337"/>
      <c r="VKF917" s="337"/>
      <c r="VKG917" s="337"/>
      <c r="VKH917" s="337"/>
      <c r="VKI917" s="337"/>
      <c r="VKJ917" s="337"/>
      <c r="VKK917" s="337"/>
      <c r="VKL917" s="337"/>
      <c r="VKM917" s="337"/>
      <c r="VKN917" s="337"/>
      <c r="VKO917" s="337"/>
      <c r="VKP917" s="337"/>
      <c r="VKQ917" s="337"/>
      <c r="VKR917" s="337"/>
      <c r="VKS917" s="337"/>
      <c r="VKT917" s="337"/>
      <c r="VKU917" s="337"/>
      <c r="VKV917" s="337"/>
      <c r="VKW917" s="337"/>
      <c r="VKX917" s="337"/>
      <c r="VKY917" s="337"/>
      <c r="VKZ917" s="337"/>
      <c r="VLA917" s="337"/>
      <c r="VLB917" s="337"/>
      <c r="VLC917" s="337"/>
      <c r="VLD917" s="337"/>
      <c r="VLE917" s="337"/>
      <c r="VLF917" s="337"/>
      <c r="VLG917" s="337"/>
      <c r="VLH917" s="337"/>
      <c r="VLI917" s="337"/>
      <c r="VLJ917" s="337"/>
      <c r="VLK917" s="337"/>
      <c r="VLL917" s="337"/>
      <c r="VLM917" s="337"/>
      <c r="VLN917" s="337"/>
      <c r="VLO917" s="337"/>
      <c r="VLP917" s="337"/>
      <c r="VLQ917" s="337"/>
      <c r="VLR917" s="337"/>
      <c r="VLS917" s="337"/>
      <c r="VLT917" s="337"/>
      <c r="VLU917" s="337"/>
      <c r="VLV917" s="337"/>
      <c r="VLW917" s="337"/>
      <c r="VLX917" s="337"/>
      <c r="VLY917" s="337"/>
      <c r="VLZ917" s="337"/>
      <c r="VMA917" s="337"/>
      <c r="VMB917" s="337"/>
      <c r="VMC917" s="337"/>
      <c r="VMD917" s="337"/>
      <c r="VME917" s="337"/>
      <c r="VMF917" s="337"/>
      <c r="VMG917" s="337"/>
      <c r="VMH917" s="337"/>
      <c r="VMI917" s="337"/>
      <c r="VMJ917" s="337"/>
      <c r="VMK917" s="337"/>
      <c r="VML917" s="337"/>
      <c r="VMM917" s="337"/>
      <c r="VMN917" s="337"/>
      <c r="VMO917" s="337"/>
      <c r="VMP917" s="337"/>
      <c r="VMQ917" s="337"/>
      <c r="VMR917" s="337"/>
      <c r="VMS917" s="337"/>
      <c r="VMT917" s="337"/>
      <c r="VMU917" s="337"/>
      <c r="VMV917" s="337"/>
      <c r="VMW917" s="337"/>
      <c r="VMX917" s="337"/>
      <c r="VMY917" s="337"/>
      <c r="VMZ917" s="337"/>
      <c r="VNA917" s="337"/>
      <c r="VNB917" s="337"/>
      <c r="VNC917" s="337"/>
      <c r="VND917" s="337"/>
      <c r="VNE917" s="337"/>
      <c r="VNF917" s="337"/>
      <c r="VNG917" s="337"/>
      <c r="VNH917" s="337"/>
      <c r="VNI917" s="337"/>
      <c r="VNJ917" s="337"/>
      <c r="VNK917" s="337"/>
      <c r="VNL917" s="337"/>
      <c r="VNM917" s="337"/>
      <c r="VNN917" s="337"/>
      <c r="VNO917" s="337"/>
      <c r="VNP917" s="337"/>
      <c r="VNQ917" s="337"/>
      <c r="VNR917" s="337"/>
      <c r="VNS917" s="337"/>
      <c r="VNT917" s="337"/>
      <c r="VNU917" s="337"/>
      <c r="VNV917" s="337"/>
      <c r="VNW917" s="337"/>
      <c r="VNX917" s="337"/>
      <c r="VNY917" s="337"/>
      <c r="VNZ917" s="337"/>
      <c r="VOA917" s="337"/>
      <c r="VOB917" s="337"/>
      <c r="VOC917" s="337"/>
      <c r="VOD917" s="337"/>
      <c r="VOE917" s="337"/>
      <c r="VOF917" s="337"/>
      <c r="VOG917" s="337"/>
      <c r="VOH917" s="337"/>
      <c r="VOI917" s="337"/>
      <c r="VOJ917" s="337"/>
      <c r="VOK917" s="337"/>
      <c r="VOL917" s="337"/>
      <c r="VOM917" s="337"/>
      <c r="VON917" s="337"/>
      <c r="VOO917" s="337"/>
      <c r="VOP917" s="337"/>
      <c r="VOQ917" s="337"/>
      <c r="VOR917" s="337"/>
      <c r="VOS917" s="337"/>
      <c r="VOT917" s="337"/>
      <c r="VOU917" s="337"/>
      <c r="VOV917" s="337"/>
      <c r="VOW917" s="337"/>
      <c r="VOX917" s="337"/>
      <c r="VOY917" s="337"/>
      <c r="VOZ917" s="337"/>
      <c r="VPA917" s="337"/>
      <c r="VPB917" s="337"/>
      <c r="VPC917" s="337"/>
      <c r="VPD917" s="337"/>
      <c r="VPE917" s="337"/>
      <c r="VPF917" s="337"/>
      <c r="VPG917" s="337"/>
      <c r="VPH917" s="337"/>
      <c r="VPI917" s="337"/>
      <c r="VPJ917" s="337"/>
      <c r="VPK917" s="337"/>
      <c r="VPL917" s="337"/>
      <c r="VPM917" s="337"/>
      <c r="VPN917" s="337"/>
      <c r="VPO917" s="337"/>
      <c r="VPP917" s="337"/>
      <c r="VPQ917" s="337"/>
      <c r="VPR917" s="337"/>
      <c r="VPS917" s="337"/>
      <c r="VPT917" s="337"/>
      <c r="VPU917" s="337"/>
      <c r="VPV917" s="337"/>
      <c r="VPW917" s="337"/>
      <c r="VPX917" s="337"/>
      <c r="VPY917" s="337"/>
      <c r="VPZ917" s="337"/>
      <c r="VQA917" s="337"/>
      <c r="VQB917" s="337"/>
      <c r="VQC917" s="337"/>
      <c r="VQD917" s="337"/>
      <c r="VQE917" s="337"/>
      <c r="VQF917" s="337"/>
      <c r="VQG917" s="337"/>
      <c r="VQH917" s="337"/>
      <c r="VQI917" s="337"/>
      <c r="VQJ917" s="337"/>
      <c r="VQK917" s="337"/>
      <c r="VQL917" s="337"/>
      <c r="VQM917" s="337"/>
      <c r="VQN917" s="337"/>
      <c r="VQO917" s="337"/>
      <c r="VQP917" s="337"/>
      <c r="VQQ917" s="337"/>
      <c r="VQR917" s="337"/>
      <c r="VQS917" s="337"/>
      <c r="VQT917" s="337"/>
      <c r="VQU917" s="337"/>
      <c r="VQV917" s="337"/>
      <c r="VQW917" s="337"/>
      <c r="VQX917" s="337"/>
      <c r="VQY917" s="337"/>
      <c r="VQZ917" s="337"/>
      <c r="VRA917" s="337"/>
      <c r="VRB917" s="337"/>
      <c r="VRC917" s="337"/>
      <c r="VRD917" s="337"/>
      <c r="VRE917" s="337"/>
      <c r="VRF917" s="337"/>
      <c r="VRG917" s="337"/>
      <c r="VRH917" s="337"/>
      <c r="VRI917" s="337"/>
      <c r="VRJ917" s="337"/>
      <c r="VRK917" s="337"/>
      <c r="VRL917" s="337"/>
      <c r="VRM917" s="337"/>
      <c r="VRN917" s="337"/>
      <c r="VRO917" s="337"/>
      <c r="VRP917" s="337"/>
      <c r="VRQ917" s="337"/>
      <c r="VRR917" s="337"/>
      <c r="VRS917" s="337"/>
      <c r="VRT917" s="337"/>
      <c r="VRU917" s="337"/>
      <c r="VRV917" s="337"/>
      <c r="VRW917" s="337"/>
      <c r="VRX917" s="337"/>
      <c r="VRY917" s="337"/>
      <c r="VRZ917" s="337"/>
      <c r="VSA917" s="337"/>
      <c r="VSB917" s="337"/>
      <c r="VSC917" s="337"/>
      <c r="VSD917" s="337"/>
      <c r="VSE917" s="337"/>
      <c r="VSF917" s="337"/>
      <c r="VSG917" s="337"/>
      <c r="VSH917" s="337"/>
      <c r="VSI917" s="337"/>
      <c r="VSJ917" s="337"/>
      <c r="VSK917" s="337"/>
      <c r="VSL917" s="337"/>
      <c r="VSM917" s="337"/>
      <c r="VSN917" s="337"/>
      <c r="VSO917" s="337"/>
      <c r="VSP917" s="337"/>
      <c r="VSQ917" s="337"/>
      <c r="VSR917" s="337"/>
      <c r="VSS917" s="337"/>
      <c r="VST917" s="337"/>
      <c r="VSU917" s="337"/>
      <c r="VSV917" s="337"/>
      <c r="VSW917" s="337"/>
      <c r="VSX917" s="337"/>
      <c r="VSY917" s="337"/>
      <c r="VSZ917" s="337"/>
      <c r="VTA917" s="337"/>
      <c r="VTB917" s="337"/>
      <c r="VTC917" s="337"/>
      <c r="VTD917" s="337"/>
      <c r="VTE917" s="337"/>
      <c r="VTF917" s="337"/>
      <c r="VTG917" s="337"/>
      <c r="VTH917" s="337"/>
      <c r="VTI917" s="337"/>
      <c r="VTJ917" s="337"/>
      <c r="VTK917" s="337"/>
      <c r="VTL917" s="337"/>
      <c r="VTM917" s="337"/>
      <c r="VTN917" s="337"/>
      <c r="VTO917" s="337"/>
      <c r="VTP917" s="337"/>
      <c r="VTQ917" s="337"/>
      <c r="VTR917" s="337"/>
      <c r="VTS917" s="337"/>
      <c r="VTT917" s="337"/>
      <c r="VTU917" s="337"/>
      <c r="VTV917" s="337"/>
      <c r="VTW917" s="337"/>
      <c r="VTX917" s="337"/>
      <c r="VTY917" s="337"/>
      <c r="VTZ917" s="337"/>
      <c r="VUA917" s="337"/>
      <c r="VUB917" s="337"/>
      <c r="VUC917" s="337"/>
      <c r="VUD917" s="337"/>
      <c r="VUE917" s="337"/>
      <c r="VUF917" s="337"/>
      <c r="VUG917" s="337"/>
      <c r="VUH917" s="337"/>
      <c r="VUI917" s="337"/>
      <c r="VUJ917" s="337"/>
      <c r="VUK917" s="337"/>
      <c r="VUL917" s="337"/>
      <c r="VUM917" s="337"/>
      <c r="VUN917" s="337"/>
      <c r="VUO917" s="337"/>
      <c r="VUP917" s="337"/>
      <c r="VUQ917" s="337"/>
      <c r="VUR917" s="337"/>
      <c r="VUS917" s="337"/>
      <c r="VUT917" s="337"/>
      <c r="VUU917" s="337"/>
      <c r="VUV917" s="337"/>
      <c r="VUW917" s="337"/>
      <c r="VUX917" s="337"/>
      <c r="VUY917" s="337"/>
      <c r="VUZ917" s="337"/>
      <c r="VVA917" s="337"/>
      <c r="VVB917" s="337"/>
      <c r="VVC917" s="337"/>
      <c r="VVD917" s="337"/>
      <c r="VVE917" s="337"/>
      <c r="VVF917" s="337"/>
      <c r="VVG917" s="337"/>
      <c r="VVH917" s="337"/>
      <c r="VVI917" s="337"/>
      <c r="VVJ917" s="337"/>
      <c r="VVK917" s="337"/>
      <c r="VVL917" s="337"/>
      <c r="VVM917" s="337"/>
      <c r="VVN917" s="337"/>
      <c r="VVO917" s="337"/>
      <c r="VVP917" s="337"/>
      <c r="VVQ917" s="337"/>
      <c r="VVR917" s="337"/>
      <c r="VVS917" s="337"/>
      <c r="VVT917" s="337"/>
      <c r="VVU917" s="337"/>
      <c r="VVV917" s="337"/>
      <c r="VVW917" s="337"/>
      <c r="VVX917" s="337"/>
      <c r="VVY917" s="337"/>
      <c r="VVZ917" s="337"/>
      <c r="VWA917" s="337"/>
      <c r="VWB917" s="337"/>
      <c r="VWC917" s="337"/>
      <c r="VWD917" s="337"/>
      <c r="VWE917" s="337"/>
      <c r="VWF917" s="337"/>
      <c r="VWG917" s="337"/>
      <c r="VWH917" s="337"/>
      <c r="VWI917" s="337"/>
      <c r="VWJ917" s="337"/>
      <c r="VWK917" s="337"/>
      <c r="VWL917" s="337"/>
      <c r="VWM917" s="337"/>
      <c r="VWN917" s="337"/>
      <c r="VWO917" s="337"/>
      <c r="VWP917" s="337"/>
      <c r="VWQ917" s="337"/>
      <c r="VWR917" s="337"/>
      <c r="VWS917" s="337"/>
      <c r="VWT917" s="337"/>
      <c r="VWU917" s="337"/>
      <c r="VWV917" s="337"/>
      <c r="VWW917" s="337"/>
      <c r="VWX917" s="337"/>
      <c r="VWY917" s="337"/>
      <c r="VWZ917" s="337"/>
      <c r="VXA917" s="337"/>
      <c r="VXB917" s="337"/>
      <c r="VXC917" s="337"/>
      <c r="VXD917" s="337"/>
      <c r="VXE917" s="337"/>
      <c r="VXF917" s="337"/>
      <c r="VXG917" s="337"/>
      <c r="VXH917" s="337"/>
      <c r="VXI917" s="337"/>
      <c r="VXJ917" s="337"/>
      <c r="VXK917" s="337"/>
      <c r="VXL917" s="337"/>
      <c r="VXM917" s="337"/>
      <c r="VXN917" s="337"/>
      <c r="VXO917" s="337"/>
      <c r="VXP917" s="337"/>
      <c r="VXQ917" s="337"/>
      <c r="VXR917" s="337"/>
      <c r="VXS917" s="337"/>
      <c r="VXT917" s="337"/>
      <c r="VXU917" s="337"/>
      <c r="VXV917" s="337"/>
      <c r="VXW917" s="337"/>
      <c r="VXX917" s="337"/>
      <c r="VXY917" s="337"/>
      <c r="VXZ917" s="337"/>
      <c r="VYA917" s="337"/>
      <c r="VYB917" s="337"/>
      <c r="VYC917" s="337"/>
      <c r="VYD917" s="337"/>
      <c r="VYE917" s="337"/>
      <c r="VYF917" s="337"/>
      <c r="VYG917" s="337"/>
      <c r="VYH917" s="337"/>
      <c r="VYI917" s="337"/>
      <c r="VYJ917" s="337"/>
      <c r="VYK917" s="337"/>
      <c r="VYL917" s="337"/>
      <c r="VYM917" s="337"/>
      <c r="VYN917" s="337"/>
      <c r="VYO917" s="337"/>
      <c r="VYP917" s="337"/>
      <c r="VYQ917" s="337"/>
      <c r="VYR917" s="337"/>
      <c r="VYS917" s="337"/>
      <c r="VYT917" s="337"/>
      <c r="VYU917" s="337"/>
      <c r="VYV917" s="337"/>
      <c r="VYW917" s="337"/>
      <c r="VYX917" s="337"/>
      <c r="VYY917" s="337"/>
      <c r="VYZ917" s="337"/>
      <c r="VZA917" s="337"/>
      <c r="VZB917" s="337"/>
      <c r="VZC917" s="337"/>
      <c r="VZD917" s="337"/>
      <c r="VZE917" s="337"/>
      <c r="VZF917" s="337"/>
      <c r="VZG917" s="337"/>
      <c r="VZH917" s="337"/>
      <c r="VZI917" s="337"/>
      <c r="VZJ917" s="337"/>
      <c r="VZK917" s="337"/>
      <c r="VZL917" s="337"/>
      <c r="VZM917" s="337"/>
      <c r="VZN917" s="337"/>
      <c r="VZO917" s="337"/>
      <c r="VZP917" s="337"/>
      <c r="VZQ917" s="337"/>
      <c r="VZR917" s="337"/>
      <c r="VZS917" s="337"/>
      <c r="VZT917" s="337"/>
      <c r="VZU917" s="337"/>
      <c r="VZV917" s="337"/>
      <c r="VZW917" s="337"/>
      <c r="VZX917" s="337"/>
      <c r="VZY917" s="337"/>
      <c r="VZZ917" s="337"/>
      <c r="WAA917" s="337"/>
      <c r="WAB917" s="337"/>
      <c r="WAC917" s="337"/>
      <c r="WAD917" s="337"/>
      <c r="WAE917" s="337"/>
      <c r="WAF917" s="337"/>
      <c r="WAG917" s="337"/>
      <c r="WAH917" s="337"/>
      <c r="WAI917" s="337"/>
      <c r="WAJ917" s="337"/>
      <c r="WAK917" s="337"/>
      <c r="WAL917" s="337"/>
      <c r="WAM917" s="337"/>
      <c r="WAN917" s="337"/>
      <c r="WAO917" s="337"/>
      <c r="WAP917" s="337"/>
      <c r="WAQ917" s="337"/>
      <c r="WAR917" s="337"/>
      <c r="WAS917" s="337"/>
      <c r="WAT917" s="337"/>
      <c r="WAU917" s="337"/>
      <c r="WAV917" s="337"/>
      <c r="WAW917" s="337"/>
      <c r="WAX917" s="337"/>
      <c r="WAY917" s="337"/>
      <c r="WAZ917" s="337"/>
      <c r="WBA917" s="337"/>
      <c r="WBB917" s="337"/>
      <c r="WBC917" s="337"/>
      <c r="WBD917" s="337"/>
      <c r="WBE917" s="337"/>
      <c r="WBF917" s="337"/>
      <c r="WBG917" s="337"/>
      <c r="WBH917" s="337"/>
      <c r="WBI917" s="337"/>
      <c r="WBJ917" s="337"/>
      <c r="WBK917" s="337"/>
      <c r="WBL917" s="337"/>
      <c r="WBM917" s="337"/>
      <c r="WBN917" s="337"/>
      <c r="WBO917" s="337"/>
      <c r="WBP917" s="337"/>
      <c r="WBQ917" s="337"/>
      <c r="WBR917" s="337"/>
      <c r="WBS917" s="337"/>
      <c r="WBT917" s="337"/>
      <c r="WBU917" s="337"/>
      <c r="WBV917" s="337"/>
      <c r="WBW917" s="337"/>
      <c r="WBX917" s="337"/>
      <c r="WBY917" s="337"/>
      <c r="WBZ917" s="337"/>
      <c r="WCA917" s="337"/>
      <c r="WCB917" s="337"/>
      <c r="WCC917" s="337"/>
      <c r="WCD917" s="337"/>
      <c r="WCE917" s="337"/>
      <c r="WCF917" s="337"/>
      <c r="WCG917" s="337"/>
      <c r="WCH917" s="337"/>
      <c r="WCI917" s="337"/>
      <c r="WCJ917" s="337"/>
      <c r="WCK917" s="337"/>
      <c r="WCL917" s="337"/>
      <c r="WCM917" s="337"/>
      <c r="WCN917" s="337"/>
      <c r="WCO917" s="337"/>
      <c r="WCP917" s="337"/>
      <c r="WCQ917" s="337"/>
      <c r="WCR917" s="337"/>
      <c r="WCS917" s="337"/>
      <c r="WCT917" s="337"/>
      <c r="WCU917" s="337"/>
      <c r="WCV917" s="337"/>
      <c r="WCW917" s="337"/>
      <c r="WCX917" s="337"/>
      <c r="WCY917" s="337"/>
      <c r="WCZ917" s="337"/>
      <c r="WDA917" s="337"/>
      <c r="WDB917" s="337"/>
      <c r="WDC917" s="337"/>
      <c r="WDD917" s="337"/>
      <c r="WDE917" s="337"/>
      <c r="WDF917" s="337"/>
      <c r="WDG917" s="337"/>
      <c r="WDH917" s="337"/>
      <c r="WDI917" s="337"/>
      <c r="WDJ917" s="337"/>
      <c r="WDK917" s="337"/>
      <c r="WDL917" s="337"/>
      <c r="WDM917" s="337"/>
      <c r="WDN917" s="337"/>
      <c r="WDO917" s="337"/>
      <c r="WDP917" s="337"/>
      <c r="WDQ917" s="337"/>
      <c r="WDR917" s="337"/>
      <c r="WDS917" s="337"/>
      <c r="WDT917" s="337"/>
      <c r="WDU917" s="337"/>
      <c r="WDV917" s="337"/>
      <c r="WDW917" s="337"/>
      <c r="WDX917" s="337"/>
      <c r="WDY917" s="337"/>
      <c r="WDZ917" s="337"/>
      <c r="WEA917" s="337"/>
      <c r="WEB917" s="337"/>
      <c r="WEC917" s="337"/>
      <c r="WED917" s="337"/>
      <c r="WEE917" s="337"/>
      <c r="WEF917" s="337"/>
      <c r="WEG917" s="337"/>
      <c r="WEH917" s="337"/>
      <c r="WEI917" s="337"/>
      <c r="WEJ917" s="337"/>
      <c r="WEK917" s="337"/>
      <c r="WEL917" s="337"/>
      <c r="WEM917" s="337"/>
      <c r="WEN917" s="337"/>
      <c r="WEO917" s="337"/>
      <c r="WEP917" s="337"/>
      <c r="WEQ917" s="337"/>
      <c r="WER917" s="337"/>
      <c r="WES917" s="337"/>
      <c r="WET917" s="337"/>
      <c r="WEU917" s="337"/>
      <c r="WEV917" s="337"/>
      <c r="WEW917" s="337"/>
      <c r="WEX917" s="337"/>
      <c r="WEY917" s="337"/>
      <c r="WEZ917" s="337"/>
      <c r="WFA917" s="337"/>
      <c r="WFB917" s="337"/>
      <c r="WFC917" s="337"/>
      <c r="WFD917" s="337"/>
      <c r="WFE917" s="337"/>
      <c r="WFF917" s="337"/>
      <c r="WFG917" s="337"/>
      <c r="WFH917" s="337"/>
      <c r="WFI917" s="337"/>
      <c r="WFJ917" s="337"/>
      <c r="WFK917" s="337"/>
      <c r="WFL917" s="337"/>
      <c r="WFM917" s="337"/>
      <c r="WFN917" s="337"/>
      <c r="WFO917" s="337"/>
      <c r="WFP917" s="337"/>
      <c r="WFQ917" s="337"/>
      <c r="WFR917" s="337"/>
      <c r="WFS917" s="337"/>
      <c r="WFT917" s="337"/>
      <c r="WFU917" s="337"/>
      <c r="WFV917" s="337"/>
      <c r="WFW917" s="337"/>
      <c r="WFX917" s="337"/>
      <c r="WFY917" s="337"/>
      <c r="WFZ917" s="337"/>
      <c r="WGA917" s="337"/>
      <c r="WGB917" s="337"/>
      <c r="WGC917" s="337"/>
      <c r="WGD917" s="337"/>
      <c r="WGE917" s="337"/>
      <c r="WGF917" s="337"/>
      <c r="WGG917" s="337"/>
      <c r="WGH917" s="337"/>
      <c r="WGI917" s="337"/>
      <c r="WGJ917" s="337"/>
      <c r="WGK917" s="337"/>
      <c r="WGL917" s="337"/>
      <c r="WGM917" s="337"/>
      <c r="WGN917" s="337"/>
      <c r="WGO917" s="337"/>
      <c r="WGP917" s="337"/>
      <c r="WGQ917" s="337"/>
      <c r="WGR917" s="337"/>
      <c r="WGS917" s="337"/>
      <c r="WGT917" s="337"/>
      <c r="WGU917" s="337"/>
      <c r="WGV917" s="337"/>
      <c r="WGW917" s="337"/>
      <c r="WGX917" s="337"/>
      <c r="WGY917" s="337"/>
      <c r="WGZ917" s="337"/>
      <c r="WHA917" s="337"/>
      <c r="WHB917" s="337"/>
      <c r="WHC917" s="337"/>
      <c r="WHD917" s="337"/>
      <c r="WHE917" s="337"/>
      <c r="WHF917" s="337"/>
      <c r="WHG917" s="337"/>
      <c r="WHH917" s="337"/>
      <c r="WHI917" s="337"/>
      <c r="WHJ917" s="337"/>
      <c r="WHK917" s="337"/>
      <c r="WHL917" s="337"/>
      <c r="WHM917" s="337"/>
      <c r="WHN917" s="337"/>
      <c r="WHO917" s="337"/>
      <c r="WHP917" s="337"/>
      <c r="WHQ917" s="337"/>
      <c r="WHR917" s="337"/>
      <c r="WHS917" s="337"/>
      <c r="WHT917" s="337"/>
      <c r="WHU917" s="337"/>
      <c r="WHV917" s="337"/>
      <c r="WHW917" s="337"/>
      <c r="WHX917" s="337"/>
      <c r="WHY917" s="337"/>
      <c r="WHZ917" s="337"/>
      <c r="WIA917" s="337"/>
      <c r="WIB917" s="337"/>
      <c r="WIC917" s="337"/>
      <c r="WID917" s="337"/>
      <c r="WIE917" s="337"/>
      <c r="WIF917" s="337"/>
      <c r="WIG917" s="337"/>
      <c r="WIH917" s="337"/>
      <c r="WII917" s="337"/>
      <c r="WIJ917" s="337"/>
      <c r="WIK917" s="337"/>
      <c r="WIL917" s="337"/>
      <c r="WIM917" s="337"/>
      <c r="WIN917" s="337"/>
      <c r="WIO917" s="337"/>
      <c r="WIP917" s="337"/>
      <c r="WIQ917" s="337"/>
      <c r="WIR917" s="337"/>
      <c r="WIS917" s="337"/>
      <c r="WIT917" s="337"/>
      <c r="WIU917" s="337"/>
      <c r="WIV917" s="337"/>
      <c r="WIW917" s="337"/>
      <c r="WIX917" s="337"/>
      <c r="WIY917" s="337"/>
      <c r="WIZ917" s="337"/>
      <c r="WJA917" s="337"/>
      <c r="WJB917" s="337"/>
      <c r="WJC917" s="337"/>
      <c r="WJD917" s="337"/>
      <c r="WJE917" s="337"/>
      <c r="WJF917" s="337"/>
      <c r="WJG917" s="337"/>
      <c r="WJH917" s="337"/>
      <c r="WJI917" s="337"/>
      <c r="WJJ917" s="337"/>
      <c r="WJK917" s="337"/>
      <c r="WJL917" s="337"/>
      <c r="WJM917" s="337"/>
      <c r="WJN917" s="337"/>
      <c r="WJO917" s="337"/>
      <c r="WJP917" s="337"/>
      <c r="WJQ917" s="337"/>
      <c r="WJR917" s="337"/>
      <c r="WJS917" s="337"/>
      <c r="WJT917" s="337"/>
      <c r="WJU917" s="337"/>
      <c r="WJV917" s="337"/>
      <c r="WJW917" s="337"/>
      <c r="WJX917" s="337"/>
      <c r="WJY917" s="337"/>
      <c r="WJZ917" s="337"/>
      <c r="WKA917" s="337"/>
      <c r="WKB917" s="337"/>
      <c r="WKC917" s="337"/>
      <c r="WKD917" s="337"/>
      <c r="WKE917" s="337"/>
      <c r="WKF917" s="337"/>
      <c r="WKG917" s="337"/>
      <c r="WKH917" s="337"/>
      <c r="WKI917" s="337"/>
      <c r="WKJ917" s="337"/>
      <c r="WKK917" s="337"/>
      <c r="WKL917" s="337"/>
      <c r="WKM917" s="337"/>
      <c r="WKN917" s="337"/>
      <c r="WKO917" s="337"/>
      <c r="WKP917" s="337"/>
      <c r="WKQ917" s="337"/>
      <c r="WKR917" s="337"/>
      <c r="WKS917" s="337"/>
      <c r="WKT917" s="337"/>
      <c r="WKU917" s="337"/>
      <c r="WKV917" s="337"/>
      <c r="WKW917" s="337"/>
      <c r="WKX917" s="337"/>
      <c r="WKY917" s="337"/>
      <c r="WKZ917" s="337"/>
      <c r="WLA917" s="337"/>
      <c r="WLB917" s="337"/>
      <c r="WLC917" s="337"/>
      <c r="WLD917" s="337"/>
      <c r="WLE917" s="337"/>
      <c r="WLF917" s="337"/>
      <c r="WLG917" s="337"/>
      <c r="WLH917" s="337"/>
      <c r="WLI917" s="337"/>
      <c r="WLJ917" s="337"/>
      <c r="WLK917" s="337"/>
      <c r="WLL917" s="337"/>
      <c r="WLM917" s="337"/>
      <c r="WLN917" s="337"/>
      <c r="WLO917" s="337"/>
      <c r="WLP917" s="337"/>
      <c r="WLQ917" s="337"/>
      <c r="WLR917" s="337"/>
      <c r="WLS917" s="337"/>
      <c r="WLT917" s="337"/>
      <c r="WLU917" s="337"/>
      <c r="WLV917" s="337"/>
      <c r="WLW917" s="337"/>
      <c r="WLX917" s="337"/>
      <c r="WLY917" s="337"/>
      <c r="WLZ917" s="337"/>
      <c r="WMA917" s="337"/>
      <c r="WMB917" s="337"/>
      <c r="WMC917" s="337"/>
      <c r="WMD917" s="337"/>
      <c r="WME917" s="337"/>
      <c r="WMF917" s="337"/>
      <c r="WMG917" s="337"/>
      <c r="WMH917" s="337"/>
      <c r="WMI917" s="337"/>
      <c r="WMJ917" s="337"/>
      <c r="WMK917" s="337"/>
      <c r="WML917" s="337"/>
      <c r="WMM917" s="337"/>
      <c r="WMN917" s="337"/>
      <c r="WMO917" s="337"/>
      <c r="WMP917" s="337"/>
      <c r="WMQ917" s="337"/>
      <c r="WMR917" s="337"/>
      <c r="WMS917" s="337"/>
      <c r="WMT917" s="337"/>
      <c r="WMU917" s="337"/>
      <c r="WMV917" s="337"/>
      <c r="WMW917" s="337"/>
      <c r="WMX917" s="337"/>
      <c r="WMY917" s="337"/>
      <c r="WMZ917" s="337"/>
      <c r="WNA917" s="337"/>
      <c r="WNB917" s="337"/>
      <c r="WNC917" s="337"/>
      <c r="WND917" s="337"/>
      <c r="WNE917" s="337"/>
      <c r="WNF917" s="337"/>
      <c r="WNG917" s="337"/>
      <c r="WNH917" s="337"/>
      <c r="WNI917" s="337"/>
      <c r="WNJ917" s="337"/>
      <c r="WNK917" s="337"/>
      <c r="WNL917" s="337"/>
      <c r="WNM917" s="337"/>
      <c r="WNN917" s="337"/>
      <c r="WNO917" s="337"/>
      <c r="WNP917" s="337"/>
      <c r="WNQ917" s="337"/>
      <c r="WNR917" s="337"/>
      <c r="WNS917" s="337"/>
      <c r="WNT917" s="337"/>
      <c r="WNU917" s="337"/>
      <c r="WNV917" s="337"/>
      <c r="WNW917" s="337"/>
      <c r="WNX917" s="337"/>
      <c r="WNY917" s="337"/>
      <c r="WNZ917" s="337"/>
      <c r="WOA917" s="337"/>
      <c r="WOB917" s="337"/>
      <c r="WOC917" s="337"/>
      <c r="WOD917" s="337"/>
      <c r="WOE917" s="337"/>
      <c r="WOF917" s="337"/>
      <c r="WOG917" s="337"/>
      <c r="WOH917" s="337"/>
      <c r="WOI917" s="337"/>
      <c r="WOJ917" s="337"/>
      <c r="WOK917" s="337"/>
      <c r="WOL917" s="337"/>
      <c r="WOM917" s="337"/>
      <c r="WON917" s="337"/>
      <c r="WOO917" s="337"/>
      <c r="WOP917" s="337"/>
      <c r="WOQ917" s="337"/>
      <c r="WOR917" s="337"/>
      <c r="WOS917" s="337"/>
      <c r="WOT917" s="337"/>
      <c r="WOU917" s="337"/>
      <c r="WOV917" s="337"/>
      <c r="WOW917" s="337"/>
      <c r="WOX917" s="337"/>
      <c r="WOY917" s="337"/>
      <c r="WOZ917" s="337"/>
      <c r="WPA917" s="337"/>
      <c r="WPB917" s="337"/>
      <c r="WPC917" s="337"/>
      <c r="WPD917" s="337"/>
      <c r="WPE917" s="337"/>
      <c r="WPF917" s="337"/>
      <c r="WPG917" s="337"/>
      <c r="WPH917" s="337"/>
      <c r="WPI917" s="337"/>
      <c r="WPJ917" s="337"/>
      <c r="WPK917" s="337"/>
      <c r="WPL917" s="337"/>
      <c r="WPM917" s="337"/>
      <c r="WPN917" s="337"/>
      <c r="WPO917" s="337"/>
      <c r="WPP917" s="337"/>
      <c r="WPQ917" s="337"/>
      <c r="WPR917" s="337"/>
      <c r="WPS917" s="337"/>
      <c r="WPT917" s="337"/>
      <c r="WPU917" s="337"/>
      <c r="WPV917" s="337"/>
      <c r="WPW917" s="337"/>
      <c r="WPX917" s="337"/>
      <c r="WPY917" s="337"/>
      <c r="WPZ917" s="337"/>
      <c r="WQA917" s="337"/>
      <c r="WQB917" s="337"/>
      <c r="WQC917" s="337"/>
      <c r="WQD917" s="337"/>
      <c r="WQE917" s="337"/>
      <c r="WQF917" s="337"/>
      <c r="WQG917" s="337"/>
      <c r="WQH917" s="337"/>
      <c r="WQI917" s="337"/>
      <c r="WQJ917" s="337"/>
      <c r="WQK917" s="337"/>
      <c r="WQL917" s="337"/>
      <c r="WQM917" s="337"/>
      <c r="WQN917" s="337"/>
      <c r="WQO917" s="337"/>
      <c r="WQP917" s="337"/>
      <c r="WQQ917" s="337"/>
      <c r="WQR917" s="337"/>
      <c r="WQS917" s="337"/>
      <c r="WQT917" s="337"/>
      <c r="WQU917" s="337"/>
      <c r="WQV917" s="337"/>
      <c r="WQW917" s="337"/>
      <c r="WQX917" s="337"/>
      <c r="WQY917" s="337"/>
      <c r="WQZ917" s="337"/>
      <c r="WRA917" s="337"/>
      <c r="WRB917" s="337"/>
      <c r="WRC917" s="337"/>
      <c r="WRD917" s="337"/>
      <c r="WRE917" s="337"/>
      <c r="WRF917" s="337"/>
      <c r="WRG917" s="337"/>
      <c r="WRH917" s="337"/>
      <c r="WRI917" s="337"/>
      <c r="WRJ917" s="337"/>
      <c r="WRK917" s="337"/>
      <c r="WRL917" s="337"/>
      <c r="WRM917" s="337"/>
      <c r="WRN917" s="337"/>
      <c r="WRO917" s="337"/>
      <c r="WRP917" s="337"/>
      <c r="WRQ917" s="337"/>
      <c r="WRR917" s="337"/>
      <c r="WRS917" s="337"/>
      <c r="WRT917" s="337"/>
      <c r="WRU917" s="337"/>
      <c r="WRV917" s="337"/>
      <c r="WRW917" s="337"/>
      <c r="WRX917" s="337"/>
      <c r="WRY917" s="337"/>
      <c r="WRZ917" s="337"/>
      <c r="WSA917" s="337"/>
      <c r="WSB917" s="337"/>
      <c r="WSC917" s="337"/>
      <c r="WSD917" s="337"/>
      <c r="WSE917" s="337"/>
      <c r="WSF917" s="337"/>
      <c r="WSG917" s="337"/>
      <c r="WSH917" s="337"/>
      <c r="WSI917" s="337"/>
      <c r="WSJ917" s="337"/>
      <c r="WSK917" s="337"/>
      <c r="WSL917" s="337"/>
      <c r="WSM917" s="337"/>
      <c r="WSN917" s="337"/>
      <c r="WSO917" s="337"/>
      <c r="WSP917" s="337"/>
      <c r="WSQ917" s="337"/>
      <c r="WSR917" s="337"/>
      <c r="WSS917" s="337"/>
      <c r="WST917" s="337"/>
      <c r="WSU917" s="337"/>
      <c r="WSV917" s="337"/>
      <c r="WSW917" s="337"/>
      <c r="WSX917" s="337"/>
      <c r="WSY917" s="337"/>
      <c r="WSZ917" s="337"/>
      <c r="WTA917" s="337"/>
      <c r="WTB917" s="337"/>
      <c r="WTC917" s="337"/>
      <c r="WTD917" s="337"/>
      <c r="WTE917" s="337"/>
      <c r="WTF917" s="337"/>
      <c r="WTG917" s="337"/>
      <c r="WTH917" s="337"/>
      <c r="WTI917" s="337"/>
      <c r="WTJ917" s="337"/>
      <c r="WTK917" s="337"/>
      <c r="WTL917" s="337"/>
      <c r="WTM917" s="337"/>
      <c r="WTN917" s="337"/>
      <c r="WTO917" s="337"/>
      <c r="WTP917" s="337"/>
      <c r="WTQ917" s="337"/>
      <c r="WTR917" s="337"/>
      <c r="WTS917" s="337"/>
      <c r="WTT917" s="337"/>
      <c r="WTU917" s="337"/>
      <c r="WTV917" s="337"/>
      <c r="WTW917" s="337"/>
      <c r="WTX917" s="337"/>
      <c r="WTY917" s="337"/>
      <c r="WTZ917" s="337"/>
      <c r="WUA917" s="337"/>
      <c r="WUB917" s="337"/>
      <c r="WUC917" s="337"/>
      <c r="WUD917" s="337"/>
      <c r="WUE917" s="337"/>
      <c r="WUF917" s="337"/>
      <c r="WUG917" s="337"/>
      <c r="WUH917" s="337"/>
      <c r="WUI917" s="337"/>
      <c r="WUJ917" s="337"/>
      <c r="WUK917" s="337"/>
      <c r="WUL917" s="337"/>
      <c r="WUM917" s="337"/>
      <c r="WUN917" s="337"/>
      <c r="WUO917" s="337"/>
      <c r="WUP917" s="337"/>
      <c r="WUQ917" s="337"/>
      <c r="WUR917" s="337"/>
      <c r="WUS917" s="337"/>
      <c r="WUT917" s="337"/>
      <c r="WUU917" s="337"/>
      <c r="WUV917" s="337"/>
      <c r="WUW917" s="337"/>
      <c r="WUX917" s="337"/>
      <c r="WUY917" s="337"/>
      <c r="WUZ917" s="337"/>
      <c r="WVA917" s="337"/>
      <c r="WVB917" s="337"/>
      <c r="WVC917" s="337"/>
      <c r="WVD917" s="337"/>
      <c r="WVE917" s="337"/>
      <c r="WVF917" s="337"/>
      <c r="WVG917" s="337"/>
      <c r="WVH917" s="337"/>
      <c r="WVI917" s="337"/>
      <c r="WVJ917" s="337"/>
      <c r="WVK917" s="337"/>
      <c r="WVL917" s="337"/>
      <c r="WVM917" s="337"/>
      <c r="WVN917" s="337"/>
      <c r="WVO917" s="337"/>
      <c r="WVP917" s="337"/>
      <c r="WVQ917" s="337"/>
      <c r="WVR917" s="337"/>
      <c r="WVS917" s="337"/>
      <c r="WVT917" s="337"/>
      <c r="WVU917" s="337"/>
      <c r="WVV917" s="337"/>
      <c r="WVW917" s="337"/>
      <c r="WVX917" s="337"/>
      <c r="WVY917" s="337"/>
      <c r="WVZ917" s="337"/>
      <c r="WWA917" s="337"/>
      <c r="WWB917" s="337"/>
      <c r="WWC917" s="337"/>
      <c r="WWD917" s="337"/>
      <c r="WWE917" s="337"/>
      <c r="WWF917" s="337"/>
      <c r="WWG917" s="337"/>
      <c r="WWH917" s="337"/>
      <c r="WWI917" s="337"/>
      <c r="WWJ917" s="337"/>
      <c r="WWK917" s="337"/>
      <c r="WWL917" s="337"/>
      <c r="WWM917" s="337"/>
      <c r="WWN917" s="337"/>
      <c r="WWO917" s="337"/>
      <c r="WWP917" s="337"/>
      <c r="WWQ917" s="337"/>
      <c r="WWR917" s="337"/>
      <c r="WWS917" s="337"/>
      <c r="WWT917" s="337"/>
      <c r="WWU917" s="337"/>
      <c r="WWV917" s="337"/>
      <c r="WWW917" s="337"/>
      <c r="WWX917" s="337"/>
      <c r="WWY917" s="337"/>
      <c r="WWZ917" s="337"/>
      <c r="WXA917" s="337"/>
      <c r="WXB917" s="337"/>
      <c r="WXC917" s="337"/>
      <c r="WXD917" s="337"/>
      <c r="WXE917" s="337"/>
      <c r="WXF917" s="337"/>
      <c r="WXG917" s="337"/>
      <c r="WXH917" s="337"/>
      <c r="WXI917" s="337"/>
      <c r="WXJ917" s="337"/>
      <c r="WXK917" s="337"/>
      <c r="WXL917" s="337"/>
      <c r="WXM917" s="337"/>
      <c r="WXN917" s="337"/>
      <c r="WXO917" s="337"/>
      <c r="WXP917" s="337"/>
      <c r="WXQ917" s="337"/>
      <c r="WXR917" s="337"/>
      <c r="WXS917" s="337"/>
      <c r="WXT917" s="337"/>
      <c r="WXU917" s="337"/>
      <c r="WXV917" s="337"/>
      <c r="WXW917" s="337"/>
      <c r="WXX917" s="337"/>
      <c r="WXY917" s="337"/>
      <c r="WXZ917" s="337"/>
    </row>
    <row r="918" spans="1:16198" s="336" customFormat="1" ht="35.25" x14ac:dyDescent="0.5">
      <c r="A918" s="267">
        <v>821</v>
      </c>
      <c r="C918" s="309" t="s">
        <v>491</v>
      </c>
      <c r="D918" s="328"/>
      <c r="E918" s="300" t="s">
        <v>17012</v>
      </c>
      <c r="F918" s="301" t="s">
        <v>17012</v>
      </c>
      <c r="G918" s="301" t="s">
        <v>17012</v>
      </c>
      <c r="H918" s="301" t="s">
        <v>17012</v>
      </c>
      <c r="I918" s="301" t="s">
        <v>17012</v>
      </c>
      <c r="J918" s="306">
        <f>J919</f>
        <v>3234.9</v>
      </c>
      <c r="K918" s="306">
        <f t="shared" ref="K918:L918" si="444">K919</f>
        <v>1996</v>
      </c>
      <c r="L918" s="307">
        <f t="shared" si="444"/>
        <v>63</v>
      </c>
      <c r="M918" s="301" t="s">
        <v>17012</v>
      </c>
      <c r="N918" s="301" t="s">
        <v>17012</v>
      </c>
      <c r="O918" s="304" t="s">
        <v>17012</v>
      </c>
      <c r="P918" s="324">
        <v>6148791.3200000003</v>
      </c>
      <c r="Q918" s="324">
        <f t="shared" ref="Q918:T918" si="445">Q919</f>
        <v>0</v>
      </c>
      <c r="R918" s="306">
        <f t="shared" si="445"/>
        <v>5314895.870000001</v>
      </c>
      <c r="S918" s="306">
        <f t="shared" si="445"/>
        <v>344435.5</v>
      </c>
      <c r="T918" s="306">
        <f t="shared" si="445"/>
        <v>489459.94999999995</v>
      </c>
      <c r="U918" s="302">
        <f t="shared" si="442"/>
        <v>1900.7670468948036</v>
      </c>
      <c r="V918" s="308">
        <f>V919</f>
        <v>3562.5005439426254</v>
      </c>
      <c r="W918" s="267"/>
      <c r="X918" s="337"/>
      <c r="Y918" s="337"/>
      <c r="Z918" s="337"/>
      <c r="AA918" s="337"/>
      <c r="AB918" s="337"/>
      <c r="AC918" s="337"/>
      <c r="AD918" s="337"/>
      <c r="AE918" s="337"/>
      <c r="AF918" s="337"/>
      <c r="AG918" s="337"/>
      <c r="AH918" s="337"/>
      <c r="AI918" s="337"/>
      <c r="AJ918" s="337"/>
      <c r="AK918" s="337"/>
      <c r="AL918" s="337"/>
      <c r="AM918" s="337"/>
      <c r="AN918" s="337"/>
      <c r="AO918" s="337"/>
      <c r="AP918" s="337"/>
      <c r="AQ918" s="337"/>
      <c r="AR918" s="337"/>
      <c r="AS918" s="337"/>
      <c r="AT918" s="337"/>
      <c r="AU918" s="337"/>
      <c r="AV918" s="337"/>
      <c r="AW918" s="337"/>
      <c r="AX918" s="337"/>
      <c r="AY918" s="337"/>
      <c r="AZ918" s="337"/>
      <c r="BA918" s="337"/>
      <c r="BB918" s="337"/>
      <c r="BC918" s="337"/>
      <c r="BD918" s="337"/>
      <c r="BE918" s="337"/>
      <c r="BF918" s="337"/>
      <c r="BG918" s="337"/>
      <c r="BH918" s="337"/>
      <c r="BI918" s="337"/>
      <c r="BJ918" s="337"/>
      <c r="BK918" s="337"/>
      <c r="BL918" s="337"/>
      <c r="BM918" s="337"/>
      <c r="BN918" s="337"/>
      <c r="BO918" s="337"/>
      <c r="BP918" s="337"/>
      <c r="BQ918" s="337"/>
      <c r="BR918" s="337"/>
      <c r="BS918" s="337"/>
      <c r="BT918" s="337"/>
      <c r="BU918" s="337"/>
      <c r="BV918" s="337"/>
      <c r="BW918" s="337"/>
      <c r="BX918" s="337"/>
      <c r="BY918" s="337"/>
      <c r="BZ918" s="337"/>
      <c r="CA918" s="337"/>
      <c r="CB918" s="337"/>
      <c r="CC918" s="337"/>
      <c r="CD918" s="337"/>
      <c r="CE918" s="337"/>
      <c r="CF918" s="337"/>
      <c r="CG918" s="337"/>
      <c r="CH918" s="337"/>
      <c r="CI918" s="337"/>
      <c r="CJ918" s="337"/>
      <c r="CK918" s="337"/>
      <c r="CL918" s="337"/>
      <c r="CM918" s="337"/>
      <c r="CN918" s="337"/>
      <c r="CO918" s="337"/>
      <c r="CP918" s="337"/>
      <c r="CQ918" s="337"/>
      <c r="CR918" s="337"/>
      <c r="CS918" s="337"/>
      <c r="CT918" s="337"/>
      <c r="CU918" s="337"/>
      <c r="CV918" s="337"/>
      <c r="CW918" s="337"/>
      <c r="CX918" s="337"/>
      <c r="CY918" s="337"/>
      <c r="CZ918" s="337"/>
      <c r="DA918" s="337"/>
      <c r="DB918" s="337"/>
      <c r="DC918" s="337"/>
      <c r="DD918" s="337"/>
      <c r="DE918" s="337"/>
      <c r="DF918" s="337"/>
      <c r="DG918" s="337"/>
      <c r="DH918" s="337"/>
      <c r="DI918" s="337"/>
      <c r="DJ918" s="337"/>
      <c r="DK918" s="337"/>
      <c r="DL918" s="337"/>
      <c r="DM918" s="337"/>
      <c r="DN918" s="337"/>
      <c r="DO918" s="337"/>
      <c r="DP918" s="337"/>
      <c r="DQ918" s="337"/>
      <c r="DR918" s="337"/>
      <c r="DS918" s="337"/>
      <c r="DT918" s="337"/>
      <c r="DU918" s="337"/>
      <c r="DV918" s="337"/>
      <c r="DW918" s="337"/>
      <c r="DX918" s="337"/>
      <c r="DY918" s="337"/>
      <c r="DZ918" s="337"/>
      <c r="EA918" s="337"/>
      <c r="EB918" s="337"/>
      <c r="EC918" s="337"/>
      <c r="ED918" s="337"/>
      <c r="EE918" s="337"/>
      <c r="EF918" s="337"/>
      <c r="EG918" s="337"/>
      <c r="EH918" s="337"/>
      <c r="EI918" s="337"/>
      <c r="EJ918" s="337"/>
      <c r="EK918" s="337"/>
      <c r="EL918" s="337"/>
      <c r="EM918" s="337"/>
      <c r="EN918" s="337"/>
      <c r="EO918" s="337"/>
      <c r="EP918" s="337"/>
      <c r="EQ918" s="337"/>
      <c r="ER918" s="337"/>
      <c r="ES918" s="337"/>
      <c r="ET918" s="337"/>
      <c r="EU918" s="337"/>
      <c r="EV918" s="337"/>
      <c r="EW918" s="337"/>
      <c r="EX918" s="337"/>
      <c r="EY918" s="337"/>
      <c r="EZ918" s="337"/>
      <c r="FA918" s="337"/>
      <c r="FB918" s="337"/>
      <c r="FC918" s="337"/>
      <c r="FD918" s="337"/>
      <c r="FE918" s="337"/>
      <c r="FF918" s="337"/>
      <c r="FG918" s="337"/>
      <c r="FH918" s="337"/>
      <c r="FI918" s="337"/>
      <c r="FJ918" s="337"/>
      <c r="FK918" s="337"/>
      <c r="FL918" s="337"/>
      <c r="FM918" s="337"/>
      <c r="FN918" s="337"/>
      <c r="FO918" s="337"/>
      <c r="FP918" s="337"/>
      <c r="FQ918" s="337"/>
      <c r="FR918" s="337"/>
      <c r="FS918" s="337"/>
      <c r="FT918" s="337"/>
      <c r="FU918" s="337"/>
      <c r="FV918" s="337"/>
      <c r="FW918" s="337"/>
      <c r="FX918" s="337"/>
      <c r="FY918" s="337"/>
      <c r="FZ918" s="337"/>
      <c r="GA918" s="337"/>
      <c r="GB918" s="337"/>
      <c r="GC918" s="337"/>
      <c r="GD918" s="337"/>
      <c r="GE918" s="337"/>
      <c r="GF918" s="337"/>
      <c r="GG918" s="337"/>
      <c r="GH918" s="337"/>
      <c r="GI918" s="337"/>
      <c r="GJ918" s="337"/>
      <c r="GK918" s="337"/>
      <c r="GL918" s="337"/>
      <c r="GM918" s="337"/>
      <c r="GN918" s="337"/>
      <c r="GO918" s="337"/>
      <c r="GP918" s="337"/>
      <c r="GQ918" s="337"/>
      <c r="GR918" s="337"/>
      <c r="GS918" s="337"/>
      <c r="GT918" s="337"/>
      <c r="GU918" s="337"/>
      <c r="GV918" s="337"/>
      <c r="GW918" s="337"/>
      <c r="GX918" s="337"/>
      <c r="GY918" s="337"/>
      <c r="GZ918" s="337"/>
      <c r="HA918" s="337"/>
      <c r="HB918" s="337"/>
      <c r="HC918" s="337"/>
      <c r="HD918" s="337"/>
      <c r="HE918" s="337"/>
      <c r="HF918" s="337"/>
      <c r="HG918" s="337"/>
      <c r="HH918" s="337"/>
      <c r="HI918" s="337"/>
      <c r="HJ918" s="337"/>
      <c r="HK918" s="337"/>
      <c r="HL918" s="337"/>
      <c r="HM918" s="337"/>
      <c r="HN918" s="337"/>
      <c r="HO918" s="337"/>
      <c r="HP918" s="337"/>
      <c r="HQ918" s="337"/>
      <c r="HR918" s="337"/>
      <c r="HS918" s="337"/>
      <c r="HT918" s="337"/>
      <c r="HU918" s="337"/>
      <c r="HV918" s="337"/>
      <c r="HW918" s="337"/>
      <c r="HX918" s="337"/>
      <c r="HY918" s="337"/>
      <c r="HZ918" s="337"/>
      <c r="IA918" s="337"/>
      <c r="IB918" s="337"/>
      <c r="IC918" s="337"/>
      <c r="ID918" s="337"/>
      <c r="IE918" s="337"/>
      <c r="IF918" s="337"/>
      <c r="IG918" s="337"/>
      <c r="IH918" s="337"/>
      <c r="II918" s="337"/>
      <c r="IJ918" s="337"/>
      <c r="IK918" s="337"/>
      <c r="IL918" s="337"/>
      <c r="IM918" s="337"/>
      <c r="IN918" s="337"/>
      <c r="IO918" s="337"/>
      <c r="IP918" s="337"/>
      <c r="IQ918" s="337"/>
      <c r="IR918" s="337"/>
      <c r="IS918" s="337"/>
      <c r="IT918" s="337"/>
      <c r="IU918" s="337"/>
      <c r="IV918" s="337"/>
      <c r="IW918" s="337"/>
      <c r="IX918" s="337"/>
      <c r="IY918" s="337"/>
      <c r="IZ918" s="337"/>
      <c r="JA918" s="337"/>
      <c r="JB918" s="337"/>
      <c r="JC918" s="337"/>
      <c r="JD918" s="337"/>
      <c r="JE918" s="337"/>
      <c r="JF918" s="337"/>
      <c r="JG918" s="337"/>
      <c r="JH918" s="337"/>
      <c r="JI918" s="337"/>
      <c r="JJ918" s="337"/>
      <c r="JK918" s="337"/>
      <c r="JL918" s="337"/>
      <c r="JM918" s="337"/>
      <c r="JN918" s="337"/>
      <c r="JO918" s="337"/>
      <c r="JP918" s="337"/>
      <c r="JQ918" s="337"/>
      <c r="JR918" s="337"/>
      <c r="JS918" s="337"/>
      <c r="JT918" s="337"/>
      <c r="JU918" s="337"/>
      <c r="JV918" s="337"/>
      <c r="JW918" s="337"/>
      <c r="JX918" s="337"/>
      <c r="JY918" s="337"/>
      <c r="JZ918" s="337"/>
      <c r="KA918" s="337"/>
      <c r="KB918" s="337"/>
      <c r="KC918" s="337"/>
      <c r="KD918" s="337"/>
      <c r="KE918" s="337"/>
      <c r="KF918" s="337"/>
      <c r="KG918" s="337"/>
      <c r="KH918" s="337"/>
      <c r="KI918" s="337"/>
      <c r="KJ918" s="337"/>
      <c r="KK918" s="337"/>
      <c r="KL918" s="337"/>
      <c r="KM918" s="337"/>
      <c r="KN918" s="337"/>
      <c r="KO918" s="337"/>
      <c r="KP918" s="337"/>
      <c r="KQ918" s="337"/>
      <c r="KR918" s="337"/>
      <c r="KS918" s="337"/>
      <c r="KT918" s="337"/>
      <c r="KU918" s="337"/>
      <c r="KV918" s="337"/>
      <c r="KW918" s="337"/>
      <c r="KX918" s="337"/>
      <c r="KY918" s="337"/>
      <c r="KZ918" s="337"/>
      <c r="LA918" s="337"/>
      <c r="LB918" s="337"/>
      <c r="LC918" s="337"/>
      <c r="LD918" s="337"/>
      <c r="LE918" s="337"/>
      <c r="LF918" s="337"/>
      <c r="LG918" s="337"/>
      <c r="LH918" s="337"/>
      <c r="LI918" s="337"/>
      <c r="LJ918" s="337"/>
      <c r="LK918" s="337"/>
      <c r="LL918" s="337"/>
      <c r="LM918" s="337"/>
      <c r="LN918" s="337"/>
      <c r="LO918" s="337"/>
      <c r="LP918" s="337"/>
      <c r="LQ918" s="337"/>
      <c r="LR918" s="337"/>
      <c r="LS918" s="337"/>
      <c r="LT918" s="337"/>
      <c r="LU918" s="337"/>
      <c r="LV918" s="337"/>
      <c r="LW918" s="337"/>
      <c r="LX918" s="337"/>
      <c r="LY918" s="337"/>
      <c r="LZ918" s="337"/>
      <c r="MA918" s="337"/>
      <c r="MB918" s="337"/>
      <c r="MC918" s="337"/>
      <c r="MD918" s="337"/>
      <c r="ME918" s="337"/>
      <c r="MF918" s="337"/>
      <c r="MG918" s="337"/>
      <c r="MH918" s="337"/>
      <c r="MI918" s="337"/>
      <c r="MJ918" s="337"/>
      <c r="MK918" s="337"/>
      <c r="ML918" s="337"/>
      <c r="MM918" s="337"/>
      <c r="MN918" s="337"/>
      <c r="MO918" s="337"/>
      <c r="MP918" s="337"/>
      <c r="MQ918" s="337"/>
      <c r="MR918" s="337"/>
      <c r="MS918" s="337"/>
      <c r="MT918" s="337"/>
      <c r="MU918" s="337"/>
      <c r="MV918" s="337"/>
      <c r="MW918" s="337"/>
      <c r="MX918" s="337"/>
      <c r="MY918" s="337"/>
      <c r="MZ918" s="337"/>
      <c r="NA918" s="337"/>
      <c r="NB918" s="337"/>
      <c r="NC918" s="337"/>
      <c r="ND918" s="337"/>
      <c r="NE918" s="337"/>
      <c r="NF918" s="337"/>
      <c r="NG918" s="337"/>
      <c r="NH918" s="337"/>
      <c r="NI918" s="337"/>
      <c r="NJ918" s="337"/>
      <c r="NK918" s="337"/>
      <c r="NL918" s="337"/>
      <c r="NM918" s="337"/>
      <c r="NN918" s="337"/>
      <c r="NO918" s="337"/>
      <c r="NP918" s="337"/>
      <c r="NQ918" s="337"/>
      <c r="NR918" s="337"/>
      <c r="NS918" s="337"/>
      <c r="NT918" s="337"/>
      <c r="NU918" s="337"/>
      <c r="NV918" s="337"/>
      <c r="NW918" s="337"/>
      <c r="NX918" s="337"/>
      <c r="NY918" s="337"/>
      <c r="NZ918" s="337"/>
      <c r="OA918" s="337"/>
      <c r="OB918" s="337"/>
      <c r="OC918" s="337"/>
      <c r="OD918" s="337"/>
      <c r="OE918" s="337"/>
      <c r="OF918" s="337"/>
      <c r="OG918" s="337"/>
      <c r="OH918" s="337"/>
      <c r="OI918" s="337"/>
      <c r="OJ918" s="337"/>
      <c r="OK918" s="337"/>
      <c r="OL918" s="337"/>
      <c r="OM918" s="337"/>
      <c r="ON918" s="337"/>
      <c r="OO918" s="337"/>
      <c r="OP918" s="337"/>
      <c r="OQ918" s="337"/>
      <c r="OR918" s="337"/>
      <c r="OS918" s="337"/>
      <c r="OT918" s="337"/>
      <c r="OU918" s="337"/>
      <c r="OV918" s="337"/>
      <c r="OW918" s="337"/>
      <c r="OX918" s="337"/>
      <c r="OY918" s="337"/>
      <c r="OZ918" s="337"/>
      <c r="PA918" s="337"/>
      <c r="PB918" s="337"/>
      <c r="PC918" s="337"/>
      <c r="PD918" s="337"/>
      <c r="PE918" s="337"/>
      <c r="PF918" s="337"/>
      <c r="PG918" s="337"/>
      <c r="PH918" s="337"/>
      <c r="PI918" s="337"/>
      <c r="PJ918" s="337"/>
      <c r="PK918" s="337"/>
      <c r="PL918" s="337"/>
      <c r="PM918" s="337"/>
      <c r="PN918" s="337"/>
      <c r="PO918" s="337"/>
      <c r="PP918" s="337"/>
      <c r="PQ918" s="337"/>
      <c r="PR918" s="337"/>
      <c r="PS918" s="337"/>
      <c r="PT918" s="337"/>
      <c r="PU918" s="337"/>
      <c r="PV918" s="337"/>
      <c r="PW918" s="337"/>
      <c r="PX918" s="337"/>
      <c r="PY918" s="337"/>
      <c r="PZ918" s="337"/>
      <c r="QA918" s="337"/>
      <c r="QB918" s="337"/>
      <c r="QC918" s="337"/>
      <c r="QD918" s="337"/>
      <c r="QE918" s="337"/>
      <c r="QF918" s="337"/>
      <c r="QG918" s="337"/>
      <c r="QH918" s="337"/>
      <c r="QI918" s="337"/>
      <c r="QJ918" s="337"/>
      <c r="QK918" s="337"/>
      <c r="QL918" s="337"/>
      <c r="QM918" s="337"/>
      <c r="QN918" s="337"/>
      <c r="QO918" s="337"/>
      <c r="QP918" s="337"/>
      <c r="QQ918" s="337"/>
      <c r="QR918" s="337"/>
      <c r="QS918" s="337"/>
      <c r="QT918" s="337"/>
      <c r="QU918" s="337"/>
      <c r="QV918" s="337"/>
      <c r="QW918" s="337"/>
      <c r="QX918" s="337"/>
      <c r="QY918" s="337"/>
      <c r="QZ918" s="337"/>
      <c r="RA918" s="337"/>
      <c r="RB918" s="337"/>
      <c r="RC918" s="337"/>
      <c r="RD918" s="337"/>
      <c r="RE918" s="337"/>
      <c r="RF918" s="337"/>
      <c r="RG918" s="337"/>
      <c r="RH918" s="337"/>
      <c r="RI918" s="337"/>
      <c r="RJ918" s="337"/>
      <c r="RK918" s="337"/>
      <c r="RL918" s="337"/>
      <c r="RM918" s="337"/>
      <c r="RN918" s="337"/>
      <c r="RO918" s="337"/>
      <c r="RP918" s="337"/>
      <c r="RQ918" s="337"/>
      <c r="RR918" s="337"/>
      <c r="RS918" s="337"/>
      <c r="RT918" s="337"/>
      <c r="RU918" s="337"/>
      <c r="RV918" s="337"/>
      <c r="RW918" s="337"/>
      <c r="RX918" s="337"/>
      <c r="RY918" s="337"/>
      <c r="RZ918" s="337"/>
      <c r="SA918" s="337"/>
      <c r="SB918" s="337"/>
      <c r="SC918" s="337"/>
      <c r="SD918" s="337"/>
      <c r="SE918" s="337"/>
      <c r="SF918" s="337"/>
      <c r="SG918" s="337"/>
      <c r="SH918" s="337"/>
      <c r="SI918" s="337"/>
      <c r="SJ918" s="337"/>
      <c r="SK918" s="337"/>
      <c r="SL918" s="337"/>
      <c r="SM918" s="337"/>
      <c r="SN918" s="337"/>
      <c r="SO918" s="337"/>
      <c r="SP918" s="337"/>
      <c r="SQ918" s="337"/>
      <c r="SR918" s="337"/>
      <c r="SS918" s="337"/>
      <c r="ST918" s="337"/>
      <c r="SU918" s="337"/>
      <c r="SV918" s="337"/>
      <c r="SW918" s="337"/>
      <c r="SX918" s="337"/>
      <c r="SY918" s="337"/>
      <c r="SZ918" s="337"/>
      <c r="TA918" s="337"/>
      <c r="TB918" s="337"/>
      <c r="TC918" s="337"/>
      <c r="TD918" s="337"/>
      <c r="TE918" s="337"/>
      <c r="TF918" s="337"/>
      <c r="TG918" s="337"/>
      <c r="TH918" s="337"/>
      <c r="TI918" s="337"/>
      <c r="TJ918" s="337"/>
      <c r="TK918" s="337"/>
      <c r="TL918" s="337"/>
      <c r="TM918" s="337"/>
      <c r="TN918" s="337"/>
      <c r="TO918" s="337"/>
      <c r="TP918" s="337"/>
      <c r="TQ918" s="337"/>
      <c r="TR918" s="337"/>
      <c r="TS918" s="337"/>
      <c r="TT918" s="337"/>
      <c r="TU918" s="337"/>
      <c r="TV918" s="337"/>
      <c r="TW918" s="337"/>
      <c r="TX918" s="337"/>
      <c r="TY918" s="337"/>
      <c r="TZ918" s="337"/>
      <c r="UA918" s="337"/>
      <c r="UB918" s="337"/>
      <c r="UC918" s="337"/>
      <c r="UD918" s="337"/>
      <c r="UE918" s="337"/>
      <c r="UF918" s="337"/>
      <c r="UG918" s="337"/>
      <c r="UH918" s="337"/>
      <c r="UI918" s="337"/>
      <c r="UJ918" s="337"/>
      <c r="UK918" s="337"/>
      <c r="UL918" s="337"/>
      <c r="UM918" s="337"/>
      <c r="UN918" s="337"/>
      <c r="UO918" s="337"/>
      <c r="UP918" s="337"/>
      <c r="UQ918" s="337"/>
      <c r="UR918" s="337"/>
      <c r="US918" s="337"/>
      <c r="UT918" s="337"/>
      <c r="UU918" s="337"/>
      <c r="UV918" s="337"/>
      <c r="UW918" s="337"/>
      <c r="UX918" s="337"/>
      <c r="UY918" s="337"/>
      <c r="UZ918" s="337"/>
      <c r="VA918" s="337"/>
      <c r="VB918" s="337"/>
      <c r="VC918" s="337"/>
      <c r="VD918" s="337"/>
      <c r="VE918" s="337"/>
      <c r="VF918" s="337"/>
      <c r="VG918" s="337"/>
      <c r="VH918" s="337"/>
      <c r="VI918" s="337"/>
      <c r="VJ918" s="337"/>
      <c r="VK918" s="337"/>
      <c r="VL918" s="337"/>
      <c r="VM918" s="337"/>
      <c r="VN918" s="337"/>
      <c r="VO918" s="337"/>
      <c r="VP918" s="337"/>
      <c r="VQ918" s="337"/>
      <c r="VR918" s="337"/>
      <c r="VS918" s="337"/>
      <c r="VT918" s="337"/>
      <c r="VU918" s="337"/>
      <c r="VV918" s="337"/>
      <c r="VW918" s="337"/>
      <c r="VX918" s="337"/>
      <c r="VY918" s="337"/>
      <c r="VZ918" s="337"/>
      <c r="WA918" s="337"/>
      <c r="WB918" s="337"/>
      <c r="WC918" s="337"/>
      <c r="WD918" s="337"/>
      <c r="WE918" s="337"/>
      <c r="WF918" s="337"/>
      <c r="WG918" s="337"/>
      <c r="WH918" s="337"/>
      <c r="WI918" s="337"/>
      <c r="WJ918" s="337"/>
      <c r="WK918" s="337"/>
      <c r="WL918" s="337"/>
      <c r="WM918" s="337"/>
      <c r="WN918" s="337"/>
      <c r="WO918" s="337"/>
      <c r="WP918" s="337"/>
      <c r="WQ918" s="337"/>
      <c r="WR918" s="337"/>
      <c r="WS918" s="337"/>
      <c r="WT918" s="337"/>
      <c r="WU918" s="337"/>
      <c r="WV918" s="337"/>
      <c r="WW918" s="337"/>
      <c r="WX918" s="337"/>
      <c r="WY918" s="337"/>
      <c r="WZ918" s="337"/>
      <c r="XA918" s="337"/>
      <c r="XB918" s="337"/>
      <c r="XC918" s="337"/>
      <c r="XD918" s="337"/>
      <c r="XE918" s="337"/>
      <c r="XF918" s="337"/>
      <c r="XG918" s="337"/>
      <c r="XH918" s="337"/>
      <c r="XI918" s="337"/>
      <c r="XJ918" s="337"/>
      <c r="XK918" s="337"/>
      <c r="XL918" s="337"/>
      <c r="XM918" s="337"/>
      <c r="XN918" s="337"/>
      <c r="XO918" s="337"/>
      <c r="XP918" s="337"/>
      <c r="XQ918" s="337"/>
      <c r="XR918" s="337"/>
      <c r="XS918" s="337"/>
      <c r="XT918" s="337"/>
      <c r="XU918" s="337"/>
      <c r="XV918" s="337"/>
      <c r="XW918" s="337"/>
      <c r="XX918" s="337"/>
      <c r="XY918" s="337"/>
      <c r="XZ918" s="337"/>
      <c r="YA918" s="337"/>
      <c r="YB918" s="337"/>
      <c r="YC918" s="337"/>
      <c r="YD918" s="337"/>
      <c r="YE918" s="337"/>
      <c r="YF918" s="337"/>
      <c r="YG918" s="337"/>
      <c r="YH918" s="337"/>
      <c r="YI918" s="337"/>
      <c r="YJ918" s="337"/>
      <c r="YK918" s="337"/>
      <c r="YL918" s="337"/>
      <c r="YM918" s="337"/>
      <c r="YN918" s="337"/>
      <c r="YO918" s="337"/>
      <c r="YP918" s="337"/>
      <c r="YQ918" s="337"/>
      <c r="YR918" s="337"/>
      <c r="YS918" s="337"/>
      <c r="YT918" s="337"/>
      <c r="YU918" s="337"/>
      <c r="YV918" s="337"/>
      <c r="YW918" s="337"/>
      <c r="YX918" s="337"/>
      <c r="YY918" s="337"/>
      <c r="YZ918" s="337"/>
      <c r="ZA918" s="337"/>
      <c r="ZB918" s="337"/>
      <c r="ZC918" s="337"/>
      <c r="ZD918" s="337"/>
      <c r="ZE918" s="337"/>
      <c r="ZF918" s="337"/>
      <c r="ZG918" s="337"/>
      <c r="ZH918" s="337"/>
      <c r="ZI918" s="337"/>
      <c r="ZJ918" s="337"/>
      <c r="ZK918" s="337"/>
      <c r="ZL918" s="337"/>
      <c r="ZM918" s="337"/>
      <c r="ZN918" s="337"/>
      <c r="ZO918" s="337"/>
      <c r="ZP918" s="337"/>
      <c r="ZQ918" s="337"/>
      <c r="ZR918" s="337"/>
      <c r="ZS918" s="337"/>
      <c r="ZT918" s="337"/>
      <c r="ZU918" s="337"/>
      <c r="ZV918" s="337"/>
      <c r="ZW918" s="337"/>
      <c r="ZX918" s="337"/>
      <c r="ZY918" s="337"/>
      <c r="ZZ918" s="337"/>
      <c r="AAA918" s="337"/>
      <c r="AAB918" s="337"/>
      <c r="AAC918" s="337"/>
      <c r="AAD918" s="337"/>
      <c r="AAE918" s="337"/>
      <c r="AAF918" s="337"/>
      <c r="AAG918" s="337"/>
      <c r="AAH918" s="337"/>
      <c r="AAI918" s="337"/>
      <c r="AAJ918" s="337"/>
      <c r="AAK918" s="337"/>
      <c r="AAL918" s="337"/>
      <c r="AAM918" s="337"/>
      <c r="AAN918" s="337"/>
      <c r="AAO918" s="337"/>
      <c r="AAP918" s="337"/>
      <c r="AAQ918" s="337"/>
      <c r="AAR918" s="337"/>
      <c r="AAS918" s="337"/>
      <c r="AAT918" s="337"/>
      <c r="AAU918" s="337"/>
      <c r="AAV918" s="337"/>
      <c r="AAW918" s="337"/>
      <c r="AAX918" s="337"/>
      <c r="AAY918" s="337"/>
      <c r="AAZ918" s="337"/>
      <c r="ABA918" s="337"/>
      <c r="ABB918" s="337"/>
      <c r="ABC918" s="337"/>
      <c r="ABD918" s="337"/>
      <c r="ABE918" s="337"/>
      <c r="ABF918" s="337"/>
      <c r="ABG918" s="337"/>
      <c r="ABH918" s="337"/>
      <c r="ABI918" s="337"/>
      <c r="ABJ918" s="337"/>
      <c r="ABK918" s="337"/>
      <c r="ABL918" s="337"/>
      <c r="ABM918" s="337"/>
      <c r="ABN918" s="337"/>
      <c r="ABO918" s="337"/>
      <c r="ABP918" s="337"/>
      <c r="ABQ918" s="337"/>
      <c r="ABR918" s="337"/>
      <c r="ABS918" s="337"/>
      <c r="ABT918" s="337"/>
      <c r="ABU918" s="337"/>
      <c r="ABV918" s="337"/>
      <c r="ABW918" s="337"/>
      <c r="ABX918" s="337"/>
      <c r="ABY918" s="337"/>
      <c r="ABZ918" s="337"/>
      <c r="ACA918" s="337"/>
      <c r="ACB918" s="337"/>
      <c r="ACC918" s="337"/>
      <c r="ACD918" s="337"/>
      <c r="ACE918" s="337"/>
      <c r="ACF918" s="337"/>
      <c r="ACG918" s="337"/>
      <c r="ACH918" s="337"/>
      <c r="ACI918" s="337"/>
      <c r="ACJ918" s="337"/>
      <c r="ACK918" s="337"/>
      <c r="ACL918" s="337"/>
      <c r="ACM918" s="337"/>
      <c r="ACN918" s="337"/>
      <c r="ACO918" s="337"/>
      <c r="ACP918" s="337"/>
      <c r="ACQ918" s="337"/>
      <c r="ACR918" s="337"/>
      <c r="ACS918" s="337"/>
      <c r="ACT918" s="337"/>
      <c r="ACU918" s="337"/>
      <c r="ACV918" s="337"/>
      <c r="ACW918" s="337"/>
      <c r="ACX918" s="337"/>
      <c r="ACY918" s="337"/>
      <c r="ACZ918" s="337"/>
      <c r="ADA918" s="337"/>
      <c r="ADB918" s="337"/>
      <c r="ADC918" s="337"/>
      <c r="ADD918" s="337"/>
      <c r="ADE918" s="337"/>
      <c r="ADF918" s="337"/>
      <c r="ADG918" s="337"/>
      <c r="ADH918" s="337"/>
      <c r="ADI918" s="337"/>
      <c r="ADJ918" s="337"/>
      <c r="ADK918" s="337"/>
      <c r="ADL918" s="337"/>
      <c r="ADM918" s="337"/>
      <c r="ADN918" s="337"/>
      <c r="ADO918" s="337"/>
      <c r="ADP918" s="337"/>
      <c r="ADQ918" s="337"/>
      <c r="ADR918" s="337"/>
      <c r="ADS918" s="337"/>
      <c r="ADT918" s="337"/>
      <c r="ADU918" s="337"/>
      <c r="ADV918" s="337"/>
      <c r="ADW918" s="337"/>
      <c r="ADX918" s="337"/>
      <c r="ADY918" s="337"/>
      <c r="ADZ918" s="337"/>
      <c r="AEA918" s="337"/>
      <c r="AEB918" s="337"/>
      <c r="AEC918" s="337"/>
      <c r="AED918" s="337"/>
      <c r="AEE918" s="337"/>
      <c r="AEF918" s="337"/>
      <c r="AEG918" s="337"/>
      <c r="AEH918" s="337"/>
      <c r="AEI918" s="337"/>
      <c r="AEJ918" s="337"/>
      <c r="AEK918" s="337"/>
      <c r="AEL918" s="337"/>
      <c r="AEM918" s="337"/>
      <c r="AEN918" s="337"/>
      <c r="AEO918" s="337"/>
      <c r="AEP918" s="337"/>
      <c r="AEQ918" s="337"/>
      <c r="AER918" s="337"/>
      <c r="AES918" s="337"/>
      <c r="AET918" s="337"/>
      <c r="AEU918" s="337"/>
      <c r="AEV918" s="337"/>
      <c r="AEW918" s="337"/>
      <c r="AEX918" s="337"/>
      <c r="AEY918" s="337"/>
      <c r="AEZ918" s="337"/>
      <c r="AFA918" s="337"/>
      <c r="AFB918" s="337"/>
      <c r="AFC918" s="337"/>
      <c r="AFD918" s="337"/>
      <c r="AFE918" s="337"/>
      <c r="AFF918" s="337"/>
      <c r="AFG918" s="337"/>
      <c r="AFH918" s="337"/>
      <c r="AFI918" s="337"/>
      <c r="AFJ918" s="337"/>
      <c r="AFK918" s="337"/>
      <c r="AFL918" s="337"/>
      <c r="AFM918" s="337"/>
      <c r="AFN918" s="337"/>
      <c r="AFO918" s="337"/>
      <c r="AFP918" s="337"/>
      <c r="AFQ918" s="337"/>
      <c r="AFR918" s="337"/>
      <c r="AFS918" s="337"/>
      <c r="AFT918" s="337"/>
      <c r="AFU918" s="337"/>
      <c r="AFV918" s="337"/>
      <c r="AFW918" s="337"/>
      <c r="AFX918" s="337"/>
      <c r="AFY918" s="337"/>
      <c r="AFZ918" s="337"/>
      <c r="AGA918" s="337"/>
      <c r="AGB918" s="337"/>
      <c r="AGC918" s="337"/>
      <c r="AGD918" s="337"/>
      <c r="AGE918" s="337"/>
      <c r="AGF918" s="337"/>
      <c r="AGG918" s="337"/>
      <c r="AGH918" s="337"/>
      <c r="AGI918" s="337"/>
      <c r="AGJ918" s="337"/>
      <c r="AGK918" s="337"/>
      <c r="AGL918" s="337"/>
      <c r="AGM918" s="337"/>
      <c r="AGN918" s="337"/>
      <c r="AGO918" s="337"/>
      <c r="AGP918" s="337"/>
      <c r="AGQ918" s="337"/>
      <c r="AGR918" s="337"/>
      <c r="AGS918" s="337"/>
      <c r="AGT918" s="337"/>
      <c r="AGU918" s="337"/>
      <c r="AGV918" s="337"/>
      <c r="AGW918" s="337"/>
      <c r="AGX918" s="337"/>
      <c r="AGY918" s="337"/>
      <c r="AGZ918" s="337"/>
      <c r="AHA918" s="337"/>
      <c r="AHB918" s="337"/>
      <c r="AHC918" s="337"/>
      <c r="AHD918" s="337"/>
      <c r="AHE918" s="337"/>
      <c r="AHF918" s="337"/>
      <c r="AHG918" s="337"/>
      <c r="AHH918" s="337"/>
      <c r="AHI918" s="337"/>
      <c r="AHJ918" s="337"/>
      <c r="AHK918" s="337"/>
      <c r="AHL918" s="337"/>
      <c r="AHM918" s="337"/>
      <c r="AHN918" s="337"/>
      <c r="AHO918" s="337"/>
      <c r="AHP918" s="337"/>
      <c r="AHQ918" s="337"/>
      <c r="AHR918" s="337"/>
      <c r="AHS918" s="337"/>
      <c r="AHT918" s="337"/>
      <c r="AHU918" s="337"/>
      <c r="AHV918" s="337"/>
      <c r="AHW918" s="337"/>
      <c r="AHX918" s="337"/>
      <c r="AHY918" s="337"/>
      <c r="AHZ918" s="337"/>
      <c r="AIA918" s="337"/>
      <c r="AIB918" s="337"/>
      <c r="AIC918" s="337"/>
      <c r="AID918" s="337"/>
      <c r="AIE918" s="337"/>
      <c r="AIF918" s="337"/>
      <c r="AIG918" s="337"/>
      <c r="AIH918" s="337"/>
      <c r="AII918" s="337"/>
      <c r="AIJ918" s="337"/>
      <c r="AIK918" s="337"/>
      <c r="AIL918" s="337"/>
      <c r="AIM918" s="337"/>
      <c r="AIN918" s="337"/>
      <c r="AIO918" s="337"/>
      <c r="AIP918" s="337"/>
      <c r="AIQ918" s="337"/>
      <c r="AIR918" s="337"/>
      <c r="AIS918" s="337"/>
      <c r="AIT918" s="337"/>
      <c r="AIU918" s="337"/>
      <c r="AIV918" s="337"/>
      <c r="AIW918" s="337"/>
      <c r="AIX918" s="337"/>
      <c r="AIY918" s="337"/>
      <c r="AIZ918" s="337"/>
      <c r="AJA918" s="337"/>
      <c r="AJB918" s="337"/>
      <c r="AJC918" s="337"/>
      <c r="AJD918" s="337"/>
      <c r="AJE918" s="337"/>
      <c r="AJF918" s="337"/>
      <c r="AJG918" s="337"/>
      <c r="AJH918" s="337"/>
      <c r="AJI918" s="337"/>
      <c r="AJJ918" s="337"/>
      <c r="AJK918" s="337"/>
      <c r="AJL918" s="337"/>
      <c r="AJM918" s="337"/>
      <c r="AJN918" s="337"/>
      <c r="AJO918" s="337"/>
      <c r="AJP918" s="337"/>
      <c r="AJQ918" s="337"/>
      <c r="AJR918" s="337"/>
      <c r="AJS918" s="337"/>
      <c r="AJT918" s="337"/>
      <c r="AJU918" s="337"/>
      <c r="AJV918" s="337"/>
      <c r="AJW918" s="337"/>
      <c r="AJX918" s="337"/>
      <c r="AJY918" s="337"/>
      <c r="AJZ918" s="337"/>
      <c r="AKA918" s="337"/>
      <c r="AKB918" s="337"/>
      <c r="AKC918" s="337"/>
      <c r="AKD918" s="337"/>
      <c r="AKE918" s="337"/>
      <c r="AKF918" s="337"/>
      <c r="AKG918" s="337"/>
      <c r="AKH918" s="337"/>
      <c r="AKI918" s="337"/>
      <c r="AKJ918" s="337"/>
      <c r="AKK918" s="337"/>
      <c r="AKL918" s="337"/>
      <c r="AKM918" s="337"/>
      <c r="AKN918" s="337"/>
      <c r="AKO918" s="337"/>
      <c r="AKP918" s="337"/>
      <c r="AKQ918" s="337"/>
      <c r="AKR918" s="337"/>
      <c r="AKS918" s="337"/>
      <c r="AKT918" s="337"/>
      <c r="AKU918" s="337"/>
      <c r="AKV918" s="337"/>
      <c r="AKW918" s="337"/>
      <c r="AKX918" s="337"/>
      <c r="AKY918" s="337"/>
      <c r="AKZ918" s="337"/>
      <c r="ALA918" s="337"/>
      <c r="ALB918" s="337"/>
      <c r="ALC918" s="337"/>
      <c r="ALD918" s="337"/>
      <c r="ALE918" s="337"/>
      <c r="ALF918" s="337"/>
      <c r="ALG918" s="337"/>
      <c r="ALH918" s="337"/>
      <c r="ALI918" s="337"/>
      <c r="ALJ918" s="337"/>
      <c r="ALK918" s="337"/>
      <c r="ALL918" s="337"/>
      <c r="ALM918" s="337"/>
      <c r="ALN918" s="337"/>
      <c r="ALO918" s="337"/>
      <c r="ALP918" s="337"/>
      <c r="ALQ918" s="337"/>
      <c r="ALR918" s="337"/>
      <c r="ALS918" s="337"/>
      <c r="ALT918" s="337"/>
      <c r="ALU918" s="337"/>
      <c r="ALV918" s="337"/>
      <c r="ALW918" s="337"/>
      <c r="ALX918" s="337"/>
      <c r="ALY918" s="337"/>
      <c r="ALZ918" s="337"/>
      <c r="AMA918" s="337"/>
      <c r="AMB918" s="337"/>
      <c r="AMC918" s="337"/>
      <c r="AMD918" s="337"/>
      <c r="AME918" s="337"/>
      <c r="AMF918" s="337"/>
      <c r="AMG918" s="337"/>
      <c r="AMH918" s="337"/>
      <c r="AMI918" s="337"/>
      <c r="AMJ918" s="337"/>
      <c r="AMK918" s="337"/>
      <c r="AML918" s="337"/>
      <c r="AMM918" s="337"/>
      <c r="AMN918" s="337"/>
      <c r="AMO918" s="337"/>
      <c r="AMP918" s="337"/>
      <c r="AMQ918" s="337"/>
      <c r="AMR918" s="337"/>
      <c r="AMS918" s="337"/>
      <c r="AMT918" s="337"/>
      <c r="AMU918" s="337"/>
      <c r="AMV918" s="337"/>
      <c r="AMW918" s="337"/>
      <c r="AMX918" s="337"/>
      <c r="AMY918" s="337"/>
      <c r="AMZ918" s="337"/>
      <c r="ANA918" s="337"/>
      <c r="ANB918" s="337"/>
      <c r="ANC918" s="337"/>
      <c r="AND918" s="337"/>
      <c r="ANE918" s="337"/>
      <c r="ANF918" s="337"/>
      <c r="ANG918" s="337"/>
      <c r="ANH918" s="337"/>
      <c r="ANI918" s="337"/>
      <c r="ANJ918" s="337"/>
      <c r="ANK918" s="337"/>
      <c r="ANL918" s="337"/>
      <c r="ANM918" s="337"/>
      <c r="ANN918" s="337"/>
      <c r="ANO918" s="337"/>
      <c r="ANP918" s="337"/>
      <c r="ANQ918" s="337"/>
      <c r="ANR918" s="337"/>
      <c r="ANS918" s="337"/>
      <c r="ANT918" s="337"/>
      <c r="ANU918" s="337"/>
      <c r="ANV918" s="337"/>
      <c r="ANW918" s="337"/>
      <c r="ANX918" s="337"/>
      <c r="ANY918" s="337"/>
      <c r="ANZ918" s="337"/>
      <c r="AOA918" s="337"/>
      <c r="AOB918" s="337"/>
      <c r="AOC918" s="337"/>
      <c r="AOD918" s="337"/>
      <c r="AOE918" s="337"/>
      <c r="AOF918" s="337"/>
      <c r="AOG918" s="337"/>
      <c r="AOH918" s="337"/>
      <c r="AOI918" s="337"/>
      <c r="AOJ918" s="337"/>
      <c r="AOK918" s="337"/>
      <c r="AOL918" s="337"/>
      <c r="AOM918" s="337"/>
      <c r="AON918" s="337"/>
      <c r="AOO918" s="337"/>
      <c r="AOP918" s="337"/>
      <c r="AOQ918" s="337"/>
      <c r="AOR918" s="337"/>
      <c r="AOS918" s="337"/>
      <c r="AOT918" s="337"/>
      <c r="AOU918" s="337"/>
      <c r="AOV918" s="337"/>
      <c r="AOW918" s="337"/>
      <c r="AOX918" s="337"/>
      <c r="AOY918" s="337"/>
      <c r="AOZ918" s="337"/>
      <c r="APA918" s="337"/>
      <c r="APB918" s="337"/>
      <c r="APC918" s="337"/>
      <c r="APD918" s="337"/>
      <c r="APE918" s="337"/>
      <c r="APF918" s="337"/>
      <c r="APG918" s="337"/>
      <c r="APH918" s="337"/>
      <c r="API918" s="337"/>
      <c r="APJ918" s="337"/>
      <c r="APK918" s="337"/>
      <c r="APL918" s="337"/>
      <c r="APM918" s="337"/>
      <c r="APN918" s="337"/>
      <c r="APO918" s="337"/>
      <c r="APP918" s="337"/>
      <c r="APQ918" s="337"/>
      <c r="APR918" s="337"/>
      <c r="APS918" s="337"/>
      <c r="APT918" s="337"/>
      <c r="APU918" s="337"/>
      <c r="APV918" s="337"/>
      <c r="APW918" s="337"/>
      <c r="APX918" s="337"/>
      <c r="APY918" s="337"/>
      <c r="APZ918" s="337"/>
      <c r="AQA918" s="337"/>
      <c r="AQB918" s="337"/>
      <c r="AQC918" s="337"/>
      <c r="AQD918" s="337"/>
      <c r="AQE918" s="337"/>
      <c r="AQF918" s="337"/>
      <c r="AQG918" s="337"/>
      <c r="AQH918" s="337"/>
      <c r="AQI918" s="337"/>
      <c r="AQJ918" s="337"/>
      <c r="AQK918" s="337"/>
      <c r="AQL918" s="337"/>
      <c r="AQM918" s="337"/>
      <c r="AQN918" s="337"/>
      <c r="AQO918" s="337"/>
      <c r="AQP918" s="337"/>
      <c r="AQQ918" s="337"/>
      <c r="AQR918" s="337"/>
      <c r="AQS918" s="337"/>
      <c r="AQT918" s="337"/>
      <c r="AQU918" s="337"/>
      <c r="AQV918" s="337"/>
      <c r="AQW918" s="337"/>
      <c r="AQX918" s="337"/>
      <c r="AQY918" s="337"/>
      <c r="AQZ918" s="337"/>
      <c r="ARA918" s="337"/>
      <c r="ARB918" s="337"/>
      <c r="ARC918" s="337"/>
      <c r="ARD918" s="337"/>
      <c r="ARE918" s="337"/>
      <c r="ARF918" s="337"/>
      <c r="ARG918" s="337"/>
      <c r="ARH918" s="337"/>
      <c r="ARI918" s="337"/>
      <c r="ARJ918" s="337"/>
      <c r="ARK918" s="337"/>
      <c r="ARL918" s="337"/>
      <c r="ARM918" s="337"/>
      <c r="ARN918" s="337"/>
      <c r="ARO918" s="337"/>
      <c r="ARP918" s="337"/>
      <c r="ARQ918" s="337"/>
      <c r="ARR918" s="337"/>
      <c r="ARS918" s="337"/>
      <c r="ART918" s="337"/>
      <c r="ARU918" s="337"/>
      <c r="ARV918" s="337"/>
      <c r="ARW918" s="337"/>
      <c r="ARX918" s="337"/>
      <c r="ARY918" s="337"/>
      <c r="ARZ918" s="337"/>
      <c r="ASA918" s="337"/>
      <c r="ASB918" s="337"/>
      <c r="ASC918" s="337"/>
      <c r="ASD918" s="337"/>
      <c r="ASE918" s="337"/>
      <c r="ASF918" s="337"/>
      <c r="ASG918" s="337"/>
      <c r="ASH918" s="337"/>
      <c r="ASI918" s="337"/>
      <c r="ASJ918" s="337"/>
      <c r="ASK918" s="337"/>
      <c r="ASL918" s="337"/>
      <c r="ASM918" s="337"/>
      <c r="ASN918" s="337"/>
      <c r="ASO918" s="337"/>
      <c r="ASP918" s="337"/>
      <c r="ASQ918" s="337"/>
      <c r="ASR918" s="337"/>
      <c r="ASS918" s="337"/>
      <c r="AST918" s="337"/>
      <c r="ASU918" s="337"/>
      <c r="ASV918" s="337"/>
      <c r="ASW918" s="337"/>
      <c r="ASX918" s="337"/>
      <c r="ASY918" s="337"/>
      <c r="ASZ918" s="337"/>
      <c r="ATA918" s="337"/>
      <c r="ATB918" s="337"/>
      <c r="ATC918" s="337"/>
      <c r="ATD918" s="337"/>
      <c r="ATE918" s="337"/>
      <c r="ATF918" s="337"/>
      <c r="ATG918" s="337"/>
      <c r="ATH918" s="337"/>
      <c r="ATI918" s="337"/>
      <c r="ATJ918" s="337"/>
      <c r="ATK918" s="337"/>
      <c r="ATL918" s="337"/>
      <c r="ATM918" s="337"/>
      <c r="ATN918" s="337"/>
      <c r="ATO918" s="337"/>
      <c r="ATP918" s="337"/>
      <c r="ATQ918" s="337"/>
      <c r="ATR918" s="337"/>
      <c r="ATS918" s="337"/>
      <c r="ATT918" s="337"/>
      <c r="ATU918" s="337"/>
      <c r="ATV918" s="337"/>
      <c r="ATW918" s="337"/>
      <c r="ATX918" s="337"/>
      <c r="ATY918" s="337"/>
      <c r="ATZ918" s="337"/>
      <c r="AUA918" s="337"/>
      <c r="AUB918" s="337"/>
      <c r="AUC918" s="337"/>
      <c r="AUD918" s="337"/>
      <c r="AUE918" s="337"/>
      <c r="AUF918" s="337"/>
      <c r="AUG918" s="337"/>
      <c r="AUH918" s="337"/>
      <c r="AUI918" s="337"/>
      <c r="AUJ918" s="337"/>
      <c r="AUK918" s="337"/>
      <c r="AUL918" s="337"/>
      <c r="AUM918" s="337"/>
      <c r="AUN918" s="337"/>
      <c r="AUO918" s="337"/>
      <c r="AUP918" s="337"/>
      <c r="AUQ918" s="337"/>
      <c r="AUR918" s="337"/>
      <c r="AUS918" s="337"/>
      <c r="AUT918" s="337"/>
      <c r="AUU918" s="337"/>
      <c r="AUV918" s="337"/>
      <c r="AUW918" s="337"/>
      <c r="AUX918" s="337"/>
      <c r="AUY918" s="337"/>
      <c r="AUZ918" s="337"/>
      <c r="AVA918" s="337"/>
      <c r="AVB918" s="337"/>
      <c r="AVC918" s="337"/>
      <c r="AVD918" s="337"/>
      <c r="AVE918" s="337"/>
      <c r="AVF918" s="337"/>
      <c r="AVG918" s="337"/>
      <c r="AVH918" s="337"/>
      <c r="AVI918" s="337"/>
      <c r="AVJ918" s="337"/>
      <c r="AVK918" s="337"/>
      <c r="AVL918" s="337"/>
      <c r="AVM918" s="337"/>
      <c r="AVN918" s="337"/>
      <c r="AVO918" s="337"/>
      <c r="AVP918" s="337"/>
      <c r="AVQ918" s="337"/>
      <c r="AVR918" s="337"/>
      <c r="AVS918" s="337"/>
      <c r="AVT918" s="337"/>
      <c r="AVU918" s="337"/>
      <c r="AVV918" s="337"/>
      <c r="AVW918" s="337"/>
      <c r="AVX918" s="337"/>
      <c r="AVY918" s="337"/>
      <c r="AVZ918" s="337"/>
      <c r="AWA918" s="337"/>
      <c r="AWB918" s="337"/>
      <c r="AWC918" s="337"/>
      <c r="AWD918" s="337"/>
      <c r="AWE918" s="337"/>
      <c r="AWF918" s="337"/>
      <c r="AWG918" s="337"/>
      <c r="AWH918" s="337"/>
      <c r="AWI918" s="337"/>
      <c r="AWJ918" s="337"/>
      <c r="AWK918" s="337"/>
      <c r="AWL918" s="337"/>
      <c r="AWM918" s="337"/>
      <c r="AWN918" s="337"/>
      <c r="AWO918" s="337"/>
      <c r="AWP918" s="337"/>
      <c r="AWQ918" s="337"/>
      <c r="AWR918" s="337"/>
      <c r="AWS918" s="337"/>
      <c r="AWT918" s="337"/>
      <c r="AWU918" s="337"/>
      <c r="AWV918" s="337"/>
      <c r="AWW918" s="337"/>
      <c r="AWX918" s="337"/>
      <c r="AWY918" s="337"/>
      <c r="AWZ918" s="337"/>
      <c r="AXA918" s="337"/>
      <c r="AXB918" s="337"/>
      <c r="AXC918" s="337"/>
      <c r="AXD918" s="337"/>
      <c r="AXE918" s="337"/>
      <c r="AXF918" s="337"/>
      <c r="AXG918" s="337"/>
      <c r="AXH918" s="337"/>
      <c r="AXI918" s="337"/>
      <c r="AXJ918" s="337"/>
      <c r="AXK918" s="337"/>
      <c r="AXL918" s="337"/>
      <c r="AXM918" s="337"/>
      <c r="AXN918" s="337"/>
      <c r="AXO918" s="337"/>
      <c r="AXP918" s="337"/>
      <c r="AXQ918" s="337"/>
      <c r="AXR918" s="337"/>
      <c r="AXS918" s="337"/>
      <c r="AXT918" s="337"/>
      <c r="AXU918" s="337"/>
      <c r="AXV918" s="337"/>
      <c r="AXW918" s="337"/>
      <c r="AXX918" s="337"/>
      <c r="AXY918" s="337"/>
      <c r="AXZ918" s="337"/>
      <c r="AYA918" s="337"/>
      <c r="AYB918" s="337"/>
      <c r="AYC918" s="337"/>
      <c r="AYD918" s="337"/>
      <c r="AYE918" s="337"/>
      <c r="AYF918" s="337"/>
      <c r="AYG918" s="337"/>
      <c r="AYH918" s="337"/>
      <c r="AYI918" s="337"/>
      <c r="AYJ918" s="337"/>
      <c r="AYK918" s="337"/>
      <c r="AYL918" s="337"/>
      <c r="AYM918" s="337"/>
      <c r="AYN918" s="337"/>
      <c r="AYO918" s="337"/>
      <c r="AYP918" s="337"/>
      <c r="AYQ918" s="337"/>
      <c r="AYR918" s="337"/>
      <c r="AYS918" s="337"/>
      <c r="AYT918" s="337"/>
      <c r="AYU918" s="337"/>
      <c r="AYV918" s="337"/>
      <c r="AYW918" s="337"/>
      <c r="AYX918" s="337"/>
      <c r="AYY918" s="337"/>
      <c r="AYZ918" s="337"/>
      <c r="AZA918" s="337"/>
      <c r="AZB918" s="337"/>
      <c r="AZC918" s="337"/>
      <c r="AZD918" s="337"/>
      <c r="AZE918" s="337"/>
      <c r="AZF918" s="337"/>
      <c r="AZG918" s="337"/>
      <c r="AZH918" s="337"/>
      <c r="AZI918" s="337"/>
      <c r="AZJ918" s="337"/>
      <c r="AZK918" s="337"/>
      <c r="AZL918" s="337"/>
      <c r="AZM918" s="337"/>
      <c r="AZN918" s="337"/>
      <c r="AZO918" s="337"/>
      <c r="AZP918" s="337"/>
      <c r="AZQ918" s="337"/>
      <c r="AZR918" s="337"/>
      <c r="AZS918" s="337"/>
      <c r="AZT918" s="337"/>
      <c r="AZU918" s="337"/>
      <c r="AZV918" s="337"/>
      <c r="AZW918" s="337"/>
      <c r="AZX918" s="337"/>
      <c r="AZY918" s="337"/>
      <c r="AZZ918" s="337"/>
      <c r="BAA918" s="337"/>
      <c r="BAB918" s="337"/>
      <c r="BAC918" s="337"/>
      <c r="BAD918" s="337"/>
      <c r="BAE918" s="337"/>
      <c r="BAF918" s="337"/>
      <c r="BAG918" s="337"/>
      <c r="BAH918" s="337"/>
      <c r="BAI918" s="337"/>
      <c r="BAJ918" s="337"/>
      <c r="BAK918" s="337"/>
      <c r="BAL918" s="337"/>
      <c r="BAM918" s="337"/>
      <c r="BAN918" s="337"/>
      <c r="BAO918" s="337"/>
      <c r="BAP918" s="337"/>
      <c r="BAQ918" s="337"/>
      <c r="BAR918" s="337"/>
      <c r="BAS918" s="337"/>
      <c r="BAT918" s="337"/>
      <c r="BAU918" s="337"/>
      <c r="BAV918" s="337"/>
      <c r="BAW918" s="337"/>
      <c r="BAX918" s="337"/>
      <c r="BAY918" s="337"/>
      <c r="BAZ918" s="337"/>
      <c r="BBA918" s="337"/>
      <c r="BBB918" s="337"/>
      <c r="BBC918" s="337"/>
      <c r="BBD918" s="337"/>
      <c r="BBE918" s="337"/>
      <c r="BBF918" s="337"/>
      <c r="BBG918" s="337"/>
      <c r="BBH918" s="337"/>
      <c r="BBI918" s="337"/>
      <c r="BBJ918" s="337"/>
      <c r="BBK918" s="337"/>
      <c r="BBL918" s="337"/>
      <c r="BBM918" s="337"/>
      <c r="BBN918" s="337"/>
      <c r="BBO918" s="337"/>
      <c r="BBP918" s="337"/>
      <c r="BBQ918" s="337"/>
      <c r="BBR918" s="337"/>
      <c r="BBS918" s="337"/>
      <c r="BBT918" s="337"/>
      <c r="BBU918" s="337"/>
      <c r="BBV918" s="337"/>
      <c r="BBW918" s="337"/>
      <c r="BBX918" s="337"/>
      <c r="BBY918" s="337"/>
      <c r="BBZ918" s="337"/>
      <c r="BCA918" s="337"/>
      <c r="BCB918" s="337"/>
      <c r="BCC918" s="337"/>
      <c r="BCD918" s="337"/>
      <c r="BCE918" s="337"/>
      <c r="BCF918" s="337"/>
      <c r="BCG918" s="337"/>
      <c r="BCH918" s="337"/>
      <c r="BCI918" s="337"/>
      <c r="BCJ918" s="337"/>
      <c r="BCK918" s="337"/>
      <c r="BCL918" s="337"/>
      <c r="BCM918" s="337"/>
      <c r="BCN918" s="337"/>
      <c r="BCO918" s="337"/>
      <c r="BCP918" s="337"/>
      <c r="BCQ918" s="337"/>
      <c r="BCR918" s="337"/>
      <c r="BCS918" s="337"/>
      <c r="BCT918" s="337"/>
      <c r="BCU918" s="337"/>
      <c r="BCV918" s="337"/>
      <c r="BCW918" s="337"/>
      <c r="BCX918" s="337"/>
      <c r="BCY918" s="337"/>
      <c r="BCZ918" s="337"/>
      <c r="BDA918" s="337"/>
      <c r="BDB918" s="337"/>
      <c r="BDC918" s="337"/>
      <c r="BDD918" s="337"/>
      <c r="BDE918" s="337"/>
      <c r="BDF918" s="337"/>
      <c r="BDG918" s="337"/>
      <c r="BDH918" s="337"/>
      <c r="BDI918" s="337"/>
      <c r="BDJ918" s="337"/>
      <c r="BDK918" s="337"/>
      <c r="BDL918" s="337"/>
      <c r="BDM918" s="337"/>
      <c r="BDN918" s="337"/>
      <c r="BDO918" s="337"/>
      <c r="BDP918" s="337"/>
      <c r="BDQ918" s="337"/>
      <c r="BDR918" s="337"/>
      <c r="BDS918" s="337"/>
      <c r="BDT918" s="337"/>
      <c r="BDU918" s="337"/>
      <c r="BDV918" s="337"/>
      <c r="BDW918" s="337"/>
      <c r="BDX918" s="337"/>
      <c r="BDY918" s="337"/>
      <c r="BDZ918" s="337"/>
      <c r="BEA918" s="337"/>
      <c r="BEB918" s="337"/>
      <c r="BEC918" s="337"/>
      <c r="BED918" s="337"/>
      <c r="BEE918" s="337"/>
      <c r="BEF918" s="337"/>
      <c r="BEG918" s="337"/>
      <c r="BEH918" s="337"/>
      <c r="BEI918" s="337"/>
      <c r="BEJ918" s="337"/>
      <c r="BEK918" s="337"/>
      <c r="BEL918" s="337"/>
      <c r="BEM918" s="337"/>
      <c r="BEN918" s="337"/>
      <c r="BEO918" s="337"/>
      <c r="BEP918" s="337"/>
      <c r="BEQ918" s="337"/>
      <c r="BER918" s="337"/>
      <c r="BES918" s="337"/>
      <c r="BET918" s="337"/>
      <c r="BEU918" s="337"/>
      <c r="BEV918" s="337"/>
      <c r="BEW918" s="337"/>
      <c r="BEX918" s="337"/>
      <c r="BEY918" s="337"/>
      <c r="BEZ918" s="337"/>
      <c r="BFA918" s="337"/>
      <c r="BFB918" s="337"/>
      <c r="BFC918" s="337"/>
      <c r="BFD918" s="337"/>
      <c r="BFE918" s="337"/>
      <c r="BFF918" s="337"/>
      <c r="BFG918" s="337"/>
      <c r="BFH918" s="337"/>
      <c r="BFI918" s="337"/>
      <c r="BFJ918" s="337"/>
      <c r="BFK918" s="337"/>
      <c r="BFL918" s="337"/>
      <c r="BFM918" s="337"/>
      <c r="BFN918" s="337"/>
      <c r="BFO918" s="337"/>
      <c r="BFP918" s="337"/>
      <c r="BFQ918" s="337"/>
      <c r="BFR918" s="337"/>
      <c r="BFS918" s="337"/>
      <c r="BFT918" s="337"/>
      <c r="BFU918" s="337"/>
      <c r="BFV918" s="337"/>
      <c r="BFW918" s="337"/>
      <c r="BFX918" s="337"/>
      <c r="BFY918" s="337"/>
      <c r="BFZ918" s="337"/>
      <c r="BGA918" s="337"/>
      <c r="BGB918" s="337"/>
      <c r="BGC918" s="337"/>
      <c r="BGD918" s="337"/>
      <c r="BGE918" s="337"/>
      <c r="BGF918" s="337"/>
      <c r="BGG918" s="337"/>
      <c r="BGH918" s="337"/>
      <c r="BGI918" s="337"/>
      <c r="BGJ918" s="337"/>
      <c r="BGK918" s="337"/>
      <c r="BGL918" s="337"/>
      <c r="BGM918" s="337"/>
      <c r="BGN918" s="337"/>
      <c r="BGO918" s="337"/>
      <c r="BGP918" s="337"/>
      <c r="BGQ918" s="337"/>
      <c r="BGR918" s="337"/>
      <c r="BGS918" s="337"/>
      <c r="BGT918" s="337"/>
      <c r="BGU918" s="337"/>
      <c r="BGV918" s="337"/>
      <c r="BGW918" s="337"/>
      <c r="BGX918" s="337"/>
      <c r="BGY918" s="337"/>
      <c r="BGZ918" s="337"/>
      <c r="BHA918" s="337"/>
      <c r="BHB918" s="337"/>
      <c r="BHC918" s="337"/>
      <c r="BHD918" s="337"/>
      <c r="BHE918" s="337"/>
      <c r="BHF918" s="337"/>
      <c r="BHG918" s="337"/>
      <c r="BHH918" s="337"/>
      <c r="BHI918" s="337"/>
      <c r="BHJ918" s="337"/>
      <c r="BHK918" s="337"/>
      <c r="BHL918" s="337"/>
      <c r="BHM918" s="337"/>
      <c r="BHN918" s="337"/>
      <c r="BHO918" s="337"/>
      <c r="BHP918" s="337"/>
      <c r="BHQ918" s="337"/>
      <c r="BHR918" s="337"/>
      <c r="BHS918" s="337"/>
      <c r="BHT918" s="337"/>
      <c r="BHU918" s="337"/>
      <c r="BHV918" s="337"/>
      <c r="BHW918" s="337"/>
      <c r="BHX918" s="337"/>
      <c r="BHY918" s="337"/>
      <c r="BHZ918" s="337"/>
      <c r="BIA918" s="337"/>
      <c r="BIB918" s="337"/>
      <c r="BIC918" s="337"/>
      <c r="BID918" s="337"/>
      <c r="BIE918" s="337"/>
      <c r="BIF918" s="337"/>
      <c r="BIG918" s="337"/>
      <c r="BIH918" s="337"/>
      <c r="BII918" s="337"/>
      <c r="BIJ918" s="337"/>
      <c r="BIK918" s="337"/>
      <c r="BIL918" s="337"/>
      <c r="BIM918" s="337"/>
      <c r="BIN918" s="337"/>
      <c r="BIO918" s="337"/>
      <c r="BIP918" s="337"/>
      <c r="BIQ918" s="337"/>
      <c r="BIR918" s="337"/>
      <c r="BIS918" s="337"/>
      <c r="BIT918" s="337"/>
      <c r="BIU918" s="337"/>
      <c r="BIV918" s="337"/>
      <c r="BIW918" s="337"/>
      <c r="BIX918" s="337"/>
      <c r="BIY918" s="337"/>
      <c r="BIZ918" s="337"/>
      <c r="BJA918" s="337"/>
      <c r="BJB918" s="337"/>
      <c r="BJC918" s="337"/>
      <c r="BJD918" s="337"/>
      <c r="BJE918" s="337"/>
      <c r="BJF918" s="337"/>
      <c r="BJG918" s="337"/>
      <c r="BJH918" s="337"/>
      <c r="BJI918" s="337"/>
      <c r="BJJ918" s="337"/>
      <c r="BJK918" s="337"/>
      <c r="BJL918" s="337"/>
      <c r="BJM918" s="337"/>
      <c r="BJN918" s="337"/>
      <c r="BJO918" s="337"/>
      <c r="BJP918" s="337"/>
      <c r="BJQ918" s="337"/>
      <c r="BJR918" s="337"/>
      <c r="BJS918" s="337"/>
      <c r="BJT918" s="337"/>
      <c r="BJU918" s="337"/>
      <c r="BJV918" s="337"/>
      <c r="BJW918" s="337"/>
      <c r="BJX918" s="337"/>
      <c r="BJY918" s="337"/>
      <c r="BJZ918" s="337"/>
      <c r="BKA918" s="337"/>
      <c r="BKB918" s="337"/>
      <c r="BKC918" s="337"/>
      <c r="BKD918" s="337"/>
      <c r="BKE918" s="337"/>
      <c r="BKF918" s="337"/>
      <c r="BKG918" s="337"/>
      <c r="BKH918" s="337"/>
      <c r="BKI918" s="337"/>
      <c r="BKJ918" s="337"/>
      <c r="BKK918" s="337"/>
      <c r="BKL918" s="337"/>
      <c r="BKM918" s="337"/>
      <c r="BKN918" s="337"/>
      <c r="BKO918" s="337"/>
      <c r="BKP918" s="337"/>
      <c r="BKQ918" s="337"/>
      <c r="BKR918" s="337"/>
      <c r="BKS918" s="337"/>
      <c r="BKT918" s="337"/>
      <c r="BKU918" s="337"/>
      <c r="BKV918" s="337"/>
      <c r="BKW918" s="337"/>
      <c r="BKX918" s="337"/>
      <c r="BKY918" s="337"/>
      <c r="BKZ918" s="337"/>
      <c r="BLA918" s="337"/>
      <c r="BLB918" s="337"/>
      <c r="BLC918" s="337"/>
      <c r="BLD918" s="337"/>
      <c r="BLE918" s="337"/>
      <c r="BLF918" s="337"/>
      <c r="BLG918" s="337"/>
      <c r="BLH918" s="337"/>
      <c r="BLI918" s="337"/>
      <c r="BLJ918" s="337"/>
      <c r="BLK918" s="337"/>
      <c r="BLL918" s="337"/>
      <c r="BLM918" s="337"/>
      <c r="BLN918" s="337"/>
      <c r="BLO918" s="337"/>
      <c r="BLP918" s="337"/>
      <c r="BLQ918" s="337"/>
      <c r="BLR918" s="337"/>
      <c r="BLS918" s="337"/>
      <c r="BLT918" s="337"/>
      <c r="BLU918" s="337"/>
      <c r="BLV918" s="337"/>
      <c r="BLW918" s="337"/>
      <c r="BLX918" s="337"/>
      <c r="BLY918" s="337"/>
      <c r="BLZ918" s="337"/>
      <c r="BMA918" s="337"/>
      <c r="BMB918" s="337"/>
      <c r="BMC918" s="337"/>
      <c r="BMD918" s="337"/>
      <c r="BME918" s="337"/>
      <c r="BMF918" s="337"/>
      <c r="BMG918" s="337"/>
      <c r="BMH918" s="337"/>
      <c r="BMI918" s="337"/>
      <c r="BMJ918" s="337"/>
      <c r="BMK918" s="337"/>
      <c r="BML918" s="337"/>
      <c r="BMM918" s="337"/>
      <c r="BMN918" s="337"/>
      <c r="BMO918" s="337"/>
      <c r="BMP918" s="337"/>
      <c r="BMQ918" s="337"/>
      <c r="BMR918" s="337"/>
      <c r="BMS918" s="337"/>
      <c r="BMT918" s="337"/>
      <c r="BMU918" s="337"/>
      <c r="BMV918" s="337"/>
      <c r="BMW918" s="337"/>
      <c r="BMX918" s="337"/>
      <c r="BMY918" s="337"/>
      <c r="BMZ918" s="337"/>
      <c r="BNA918" s="337"/>
      <c r="BNB918" s="337"/>
      <c r="BNC918" s="337"/>
      <c r="BND918" s="337"/>
      <c r="BNE918" s="337"/>
      <c r="BNF918" s="337"/>
      <c r="BNG918" s="337"/>
      <c r="BNH918" s="337"/>
      <c r="BNI918" s="337"/>
      <c r="BNJ918" s="337"/>
      <c r="BNK918" s="337"/>
      <c r="BNL918" s="337"/>
      <c r="BNM918" s="337"/>
      <c r="BNN918" s="337"/>
      <c r="BNO918" s="337"/>
      <c r="BNP918" s="337"/>
      <c r="BNQ918" s="337"/>
      <c r="BNR918" s="337"/>
      <c r="BNS918" s="337"/>
      <c r="BNT918" s="337"/>
      <c r="BNU918" s="337"/>
      <c r="BNV918" s="337"/>
      <c r="BNW918" s="337"/>
      <c r="BNX918" s="337"/>
      <c r="BNY918" s="337"/>
      <c r="BNZ918" s="337"/>
      <c r="BOA918" s="337"/>
      <c r="BOB918" s="337"/>
      <c r="BOC918" s="337"/>
      <c r="BOD918" s="337"/>
      <c r="BOE918" s="337"/>
      <c r="BOF918" s="337"/>
      <c r="BOG918" s="337"/>
      <c r="BOH918" s="337"/>
      <c r="BOI918" s="337"/>
      <c r="BOJ918" s="337"/>
      <c r="BOK918" s="337"/>
      <c r="BOL918" s="337"/>
      <c r="BOM918" s="337"/>
      <c r="BON918" s="337"/>
      <c r="BOO918" s="337"/>
      <c r="BOP918" s="337"/>
      <c r="BOQ918" s="337"/>
      <c r="BOR918" s="337"/>
      <c r="BOS918" s="337"/>
      <c r="BOT918" s="337"/>
      <c r="BOU918" s="337"/>
      <c r="BOV918" s="337"/>
      <c r="BOW918" s="337"/>
      <c r="BOX918" s="337"/>
      <c r="BOY918" s="337"/>
      <c r="BOZ918" s="337"/>
      <c r="BPA918" s="337"/>
      <c r="BPB918" s="337"/>
      <c r="BPC918" s="337"/>
      <c r="BPD918" s="337"/>
      <c r="BPE918" s="337"/>
      <c r="BPF918" s="337"/>
      <c r="BPG918" s="337"/>
      <c r="BPH918" s="337"/>
      <c r="BPI918" s="337"/>
      <c r="BPJ918" s="337"/>
      <c r="BPK918" s="337"/>
      <c r="BPL918" s="337"/>
      <c r="BPM918" s="337"/>
      <c r="BPN918" s="337"/>
      <c r="BPO918" s="337"/>
      <c r="BPP918" s="337"/>
      <c r="BPQ918" s="337"/>
      <c r="BPR918" s="337"/>
      <c r="BPS918" s="337"/>
      <c r="BPT918" s="337"/>
      <c r="BPU918" s="337"/>
      <c r="BPV918" s="337"/>
      <c r="BPW918" s="337"/>
      <c r="BPX918" s="337"/>
      <c r="BPY918" s="337"/>
      <c r="BPZ918" s="337"/>
      <c r="BQA918" s="337"/>
      <c r="BQB918" s="337"/>
      <c r="BQC918" s="337"/>
      <c r="BQD918" s="337"/>
      <c r="BQE918" s="337"/>
      <c r="BQF918" s="337"/>
      <c r="BQG918" s="337"/>
      <c r="BQH918" s="337"/>
      <c r="BQI918" s="337"/>
      <c r="BQJ918" s="337"/>
      <c r="BQK918" s="337"/>
      <c r="BQL918" s="337"/>
      <c r="BQM918" s="337"/>
      <c r="BQN918" s="337"/>
      <c r="BQO918" s="337"/>
      <c r="BQP918" s="337"/>
      <c r="BQQ918" s="337"/>
      <c r="BQR918" s="337"/>
      <c r="BQS918" s="337"/>
      <c r="BQT918" s="337"/>
      <c r="BQU918" s="337"/>
      <c r="BQV918" s="337"/>
      <c r="BQW918" s="337"/>
      <c r="BQX918" s="337"/>
      <c r="BQY918" s="337"/>
      <c r="BQZ918" s="337"/>
      <c r="BRA918" s="337"/>
      <c r="BRB918" s="337"/>
      <c r="BRC918" s="337"/>
      <c r="BRD918" s="337"/>
      <c r="BRE918" s="337"/>
      <c r="BRF918" s="337"/>
      <c r="BRG918" s="337"/>
      <c r="BRH918" s="337"/>
      <c r="BRI918" s="337"/>
      <c r="BRJ918" s="337"/>
      <c r="BRK918" s="337"/>
      <c r="BRL918" s="337"/>
      <c r="BRM918" s="337"/>
      <c r="BRN918" s="337"/>
      <c r="BRO918" s="337"/>
      <c r="BRP918" s="337"/>
      <c r="BRQ918" s="337"/>
      <c r="BRR918" s="337"/>
      <c r="BRS918" s="337"/>
      <c r="BRT918" s="337"/>
      <c r="BRU918" s="337"/>
      <c r="BRV918" s="337"/>
      <c r="BRW918" s="337"/>
      <c r="BRX918" s="337"/>
      <c r="BRY918" s="337"/>
      <c r="BRZ918" s="337"/>
      <c r="BSA918" s="337"/>
      <c r="BSB918" s="337"/>
      <c r="BSC918" s="337"/>
      <c r="BSD918" s="337"/>
      <c r="BSE918" s="337"/>
      <c r="BSF918" s="337"/>
      <c r="BSG918" s="337"/>
      <c r="BSH918" s="337"/>
      <c r="BSI918" s="337"/>
      <c r="BSJ918" s="337"/>
      <c r="BSK918" s="337"/>
      <c r="BSL918" s="337"/>
      <c r="BSM918" s="337"/>
      <c r="BSN918" s="337"/>
      <c r="BSO918" s="337"/>
      <c r="BSP918" s="337"/>
      <c r="BSQ918" s="337"/>
      <c r="BSR918" s="337"/>
      <c r="BSS918" s="337"/>
      <c r="BST918" s="337"/>
      <c r="BSU918" s="337"/>
      <c r="BSV918" s="337"/>
      <c r="BSW918" s="337"/>
      <c r="BSX918" s="337"/>
      <c r="BSY918" s="337"/>
      <c r="BSZ918" s="337"/>
      <c r="BTA918" s="337"/>
      <c r="BTB918" s="337"/>
      <c r="BTC918" s="337"/>
      <c r="BTD918" s="337"/>
      <c r="BTE918" s="337"/>
      <c r="BTF918" s="337"/>
      <c r="BTG918" s="337"/>
      <c r="BTH918" s="337"/>
      <c r="BTI918" s="337"/>
      <c r="BTJ918" s="337"/>
      <c r="BTK918" s="337"/>
      <c r="BTL918" s="337"/>
      <c r="BTM918" s="337"/>
      <c r="BTN918" s="337"/>
      <c r="BTO918" s="337"/>
      <c r="BTP918" s="337"/>
      <c r="BTQ918" s="337"/>
      <c r="BTR918" s="337"/>
      <c r="BTS918" s="337"/>
      <c r="BTT918" s="337"/>
      <c r="BTU918" s="337"/>
      <c r="BTV918" s="337"/>
      <c r="BTW918" s="337"/>
      <c r="BTX918" s="337"/>
      <c r="BTY918" s="337"/>
      <c r="BTZ918" s="337"/>
      <c r="BUA918" s="337"/>
      <c r="BUB918" s="337"/>
      <c r="BUC918" s="337"/>
      <c r="BUD918" s="337"/>
      <c r="BUE918" s="337"/>
      <c r="BUF918" s="337"/>
      <c r="BUG918" s="337"/>
      <c r="BUH918" s="337"/>
      <c r="BUI918" s="337"/>
      <c r="BUJ918" s="337"/>
      <c r="BUK918" s="337"/>
      <c r="BUL918" s="337"/>
      <c r="BUM918" s="337"/>
      <c r="BUN918" s="337"/>
      <c r="BUO918" s="337"/>
      <c r="BUP918" s="337"/>
      <c r="BUQ918" s="337"/>
      <c r="BUR918" s="337"/>
      <c r="BUS918" s="337"/>
      <c r="BUT918" s="337"/>
      <c r="BUU918" s="337"/>
      <c r="BUV918" s="337"/>
      <c r="BUW918" s="337"/>
      <c r="BUX918" s="337"/>
      <c r="BUY918" s="337"/>
      <c r="BUZ918" s="337"/>
      <c r="BVA918" s="337"/>
      <c r="BVB918" s="337"/>
      <c r="BVC918" s="337"/>
      <c r="BVD918" s="337"/>
      <c r="BVE918" s="337"/>
      <c r="BVF918" s="337"/>
      <c r="BVG918" s="337"/>
      <c r="BVH918" s="337"/>
      <c r="BVI918" s="337"/>
      <c r="BVJ918" s="337"/>
      <c r="BVK918" s="337"/>
      <c r="BVL918" s="337"/>
      <c r="BVM918" s="337"/>
      <c r="BVN918" s="337"/>
      <c r="BVO918" s="337"/>
      <c r="BVP918" s="337"/>
      <c r="BVQ918" s="337"/>
      <c r="BVR918" s="337"/>
      <c r="BVS918" s="337"/>
      <c r="BVT918" s="337"/>
      <c r="BVU918" s="337"/>
      <c r="BVV918" s="337"/>
      <c r="BVW918" s="337"/>
      <c r="BVX918" s="337"/>
      <c r="BVY918" s="337"/>
      <c r="BVZ918" s="337"/>
      <c r="BWA918" s="337"/>
      <c r="BWB918" s="337"/>
      <c r="BWC918" s="337"/>
      <c r="BWD918" s="337"/>
      <c r="BWE918" s="337"/>
      <c r="BWF918" s="337"/>
      <c r="BWG918" s="337"/>
      <c r="BWH918" s="337"/>
      <c r="BWI918" s="337"/>
      <c r="BWJ918" s="337"/>
      <c r="BWK918" s="337"/>
      <c r="BWL918" s="337"/>
      <c r="BWM918" s="337"/>
      <c r="BWN918" s="337"/>
      <c r="BWO918" s="337"/>
      <c r="BWP918" s="337"/>
      <c r="BWQ918" s="337"/>
      <c r="BWR918" s="337"/>
      <c r="BWS918" s="337"/>
      <c r="BWT918" s="337"/>
      <c r="BWU918" s="337"/>
      <c r="BWV918" s="337"/>
      <c r="BWW918" s="337"/>
      <c r="BWX918" s="337"/>
      <c r="BWY918" s="337"/>
      <c r="BWZ918" s="337"/>
      <c r="BXA918" s="337"/>
      <c r="BXB918" s="337"/>
      <c r="BXC918" s="337"/>
      <c r="BXD918" s="337"/>
      <c r="BXE918" s="337"/>
      <c r="BXF918" s="337"/>
      <c r="BXG918" s="337"/>
      <c r="BXH918" s="337"/>
      <c r="BXI918" s="337"/>
      <c r="BXJ918" s="337"/>
      <c r="BXK918" s="337"/>
      <c r="BXL918" s="337"/>
      <c r="BXM918" s="337"/>
      <c r="BXN918" s="337"/>
      <c r="BXO918" s="337"/>
      <c r="BXP918" s="337"/>
      <c r="BXQ918" s="337"/>
      <c r="BXR918" s="337"/>
      <c r="BXS918" s="337"/>
      <c r="BXT918" s="337"/>
      <c r="BXU918" s="337"/>
      <c r="BXV918" s="337"/>
      <c r="BXW918" s="337"/>
      <c r="BXX918" s="337"/>
      <c r="BXY918" s="337"/>
      <c r="BXZ918" s="337"/>
      <c r="BYA918" s="337"/>
      <c r="BYB918" s="337"/>
      <c r="BYC918" s="337"/>
      <c r="BYD918" s="337"/>
      <c r="BYE918" s="337"/>
      <c r="BYF918" s="337"/>
      <c r="BYG918" s="337"/>
      <c r="BYH918" s="337"/>
      <c r="BYI918" s="337"/>
      <c r="BYJ918" s="337"/>
      <c r="BYK918" s="337"/>
      <c r="BYL918" s="337"/>
      <c r="BYM918" s="337"/>
      <c r="BYN918" s="337"/>
      <c r="BYO918" s="337"/>
      <c r="BYP918" s="337"/>
      <c r="BYQ918" s="337"/>
      <c r="BYR918" s="337"/>
      <c r="BYS918" s="337"/>
      <c r="BYT918" s="337"/>
      <c r="BYU918" s="337"/>
      <c r="BYV918" s="337"/>
      <c r="BYW918" s="337"/>
      <c r="BYX918" s="337"/>
      <c r="BYY918" s="337"/>
      <c r="BYZ918" s="337"/>
      <c r="BZA918" s="337"/>
      <c r="BZB918" s="337"/>
      <c r="BZC918" s="337"/>
      <c r="BZD918" s="337"/>
      <c r="BZE918" s="337"/>
      <c r="BZF918" s="337"/>
      <c r="BZG918" s="337"/>
      <c r="BZH918" s="337"/>
      <c r="BZI918" s="337"/>
      <c r="BZJ918" s="337"/>
      <c r="BZK918" s="337"/>
      <c r="BZL918" s="337"/>
      <c r="BZM918" s="337"/>
      <c r="BZN918" s="337"/>
      <c r="BZO918" s="337"/>
      <c r="BZP918" s="337"/>
      <c r="BZQ918" s="337"/>
      <c r="BZR918" s="337"/>
      <c r="BZS918" s="337"/>
      <c r="BZT918" s="337"/>
      <c r="BZU918" s="337"/>
      <c r="BZV918" s="337"/>
      <c r="BZW918" s="337"/>
      <c r="BZX918" s="337"/>
      <c r="BZY918" s="337"/>
      <c r="BZZ918" s="337"/>
      <c r="CAA918" s="337"/>
      <c r="CAB918" s="337"/>
      <c r="CAC918" s="337"/>
      <c r="CAD918" s="337"/>
      <c r="CAE918" s="337"/>
      <c r="CAF918" s="337"/>
      <c r="CAG918" s="337"/>
      <c r="CAH918" s="337"/>
      <c r="CAI918" s="337"/>
      <c r="CAJ918" s="337"/>
      <c r="CAK918" s="337"/>
      <c r="CAL918" s="337"/>
      <c r="CAM918" s="337"/>
      <c r="CAN918" s="337"/>
      <c r="CAO918" s="337"/>
      <c r="CAP918" s="337"/>
      <c r="CAQ918" s="337"/>
      <c r="CAR918" s="337"/>
      <c r="CAS918" s="337"/>
      <c r="CAT918" s="337"/>
      <c r="CAU918" s="337"/>
      <c r="CAV918" s="337"/>
      <c r="CAW918" s="337"/>
      <c r="CAX918" s="337"/>
      <c r="CAY918" s="337"/>
      <c r="CAZ918" s="337"/>
      <c r="CBA918" s="337"/>
      <c r="CBB918" s="337"/>
      <c r="CBC918" s="337"/>
      <c r="CBD918" s="337"/>
      <c r="CBE918" s="337"/>
      <c r="CBF918" s="337"/>
      <c r="CBG918" s="337"/>
      <c r="CBH918" s="337"/>
      <c r="CBI918" s="337"/>
      <c r="CBJ918" s="337"/>
      <c r="CBK918" s="337"/>
      <c r="CBL918" s="337"/>
      <c r="CBM918" s="337"/>
      <c r="CBN918" s="337"/>
      <c r="CBO918" s="337"/>
      <c r="CBP918" s="337"/>
      <c r="CBQ918" s="337"/>
      <c r="CBR918" s="337"/>
      <c r="CBS918" s="337"/>
      <c r="CBT918" s="337"/>
      <c r="CBU918" s="337"/>
      <c r="CBV918" s="337"/>
      <c r="CBW918" s="337"/>
      <c r="CBX918" s="337"/>
      <c r="CBY918" s="337"/>
      <c r="CBZ918" s="337"/>
      <c r="CCA918" s="337"/>
      <c r="CCB918" s="337"/>
      <c r="CCC918" s="337"/>
      <c r="CCD918" s="337"/>
      <c r="CCE918" s="337"/>
      <c r="CCF918" s="337"/>
      <c r="CCG918" s="337"/>
      <c r="CCH918" s="337"/>
      <c r="CCI918" s="337"/>
      <c r="CCJ918" s="337"/>
      <c r="CCK918" s="337"/>
      <c r="CCL918" s="337"/>
      <c r="CCM918" s="337"/>
      <c r="CCN918" s="337"/>
      <c r="CCO918" s="337"/>
      <c r="CCP918" s="337"/>
      <c r="CCQ918" s="337"/>
      <c r="CCR918" s="337"/>
      <c r="CCS918" s="337"/>
      <c r="CCT918" s="337"/>
      <c r="CCU918" s="337"/>
      <c r="CCV918" s="337"/>
      <c r="CCW918" s="337"/>
      <c r="CCX918" s="337"/>
      <c r="CCY918" s="337"/>
      <c r="CCZ918" s="337"/>
      <c r="CDA918" s="337"/>
      <c r="CDB918" s="337"/>
      <c r="CDC918" s="337"/>
      <c r="CDD918" s="337"/>
      <c r="CDE918" s="337"/>
      <c r="CDF918" s="337"/>
      <c r="CDG918" s="337"/>
      <c r="CDH918" s="337"/>
      <c r="CDI918" s="337"/>
      <c r="CDJ918" s="337"/>
      <c r="CDK918" s="337"/>
      <c r="CDL918" s="337"/>
      <c r="CDM918" s="337"/>
      <c r="CDN918" s="337"/>
      <c r="CDO918" s="337"/>
      <c r="CDP918" s="337"/>
      <c r="CDQ918" s="337"/>
      <c r="CDR918" s="337"/>
      <c r="CDS918" s="337"/>
      <c r="CDT918" s="337"/>
      <c r="CDU918" s="337"/>
      <c r="CDV918" s="337"/>
      <c r="CDW918" s="337"/>
      <c r="CDX918" s="337"/>
      <c r="CDY918" s="337"/>
      <c r="CDZ918" s="337"/>
      <c r="CEA918" s="337"/>
      <c r="CEB918" s="337"/>
      <c r="CEC918" s="337"/>
      <c r="CED918" s="337"/>
      <c r="CEE918" s="337"/>
      <c r="CEF918" s="337"/>
      <c r="CEG918" s="337"/>
      <c r="CEH918" s="337"/>
      <c r="CEI918" s="337"/>
      <c r="CEJ918" s="337"/>
      <c r="CEK918" s="337"/>
      <c r="CEL918" s="337"/>
      <c r="CEM918" s="337"/>
      <c r="CEN918" s="337"/>
      <c r="CEO918" s="337"/>
      <c r="CEP918" s="337"/>
      <c r="CEQ918" s="337"/>
      <c r="CER918" s="337"/>
      <c r="CES918" s="337"/>
      <c r="CET918" s="337"/>
      <c r="CEU918" s="337"/>
      <c r="CEV918" s="337"/>
      <c r="CEW918" s="337"/>
      <c r="CEX918" s="337"/>
      <c r="CEY918" s="337"/>
      <c r="CEZ918" s="337"/>
      <c r="CFA918" s="337"/>
      <c r="CFB918" s="337"/>
      <c r="CFC918" s="337"/>
      <c r="CFD918" s="337"/>
      <c r="CFE918" s="337"/>
      <c r="CFF918" s="337"/>
      <c r="CFG918" s="337"/>
      <c r="CFH918" s="337"/>
      <c r="CFI918" s="337"/>
      <c r="CFJ918" s="337"/>
      <c r="CFK918" s="337"/>
      <c r="CFL918" s="337"/>
      <c r="CFM918" s="337"/>
      <c r="CFN918" s="337"/>
      <c r="CFO918" s="337"/>
      <c r="CFP918" s="337"/>
      <c r="CFQ918" s="337"/>
      <c r="CFR918" s="337"/>
      <c r="CFS918" s="337"/>
      <c r="CFT918" s="337"/>
      <c r="CFU918" s="337"/>
      <c r="CFV918" s="337"/>
      <c r="CFW918" s="337"/>
      <c r="CFX918" s="337"/>
      <c r="CFY918" s="337"/>
      <c r="CFZ918" s="337"/>
      <c r="CGA918" s="337"/>
      <c r="CGB918" s="337"/>
      <c r="CGC918" s="337"/>
      <c r="CGD918" s="337"/>
      <c r="CGE918" s="337"/>
      <c r="CGF918" s="337"/>
      <c r="CGG918" s="337"/>
      <c r="CGH918" s="337"/>
      <c r="CGI918" s="337"/>
      <c r="CGJ918" s="337"/>
      <c r="CGK918" s="337"/>
      <c r="CGL918" s="337"/>
      <c r="CGM918" s="337"/>
      <c r="CGN918" s="337"/>
      <c r="CGO918" s="337"/>
      <c r="CGP918" s="337"/>
      <c r="CGQ918" s="337"/>
      <c r="CGR918" s="337"/>
      <c r="CGS918" s="337"/>
      <c r="CGT918" s="337"/>
      <c r="CGU918" s="337"/>
      <c r="CGV918" s="337"/>
      <c r="CGW918" s="337"/>
      <c r="CGX918" s="337"/>
      <c r="CGY918" s="337"/>
      <c r="CGZ918" s="337"/>
      <c r="CHA918" s="337"/>
      <c r="CHB918" s="337"/>
      <c r="CHC918" s="337"/>
      <c r="CHD918" s="337"/>
      <c r="CHE918" s="337"/>
      <c r="CHF918" s="337"/>
      <c r="CHG918" s="337"/>
      <c r="CHH918" s="337"/>
      <c r="CHI918" s="337"/>
      <c r="CHJ918" s="337"/>
      <c r="CHK918" s="337"/>
      <c r="CHL918" s="337"/>
      <c r="CHM918" s="337"/>
      <c r="CHN918" s="337"/>
      <c r="CHO918" s="337"/>
      <c r="CHP918" s="337"/>
      <c r="CHQ918" s="337"/>
      <c r="CHR918" s="337"/>
      <c r="CHS918" s="337"/>
      <c r="CHT918" s="337"/>
      <c r="CHU918" s="337"/>
      <c r="CHV918" s="337"/>
      <c r="CHW918" s="337"/>
      <c r="CHX918" s="337"/>
      <c r="CHY918" s="337"/>
      <c r="CHZ918" s="337"/>
      <c r="CIA918" s="337"/>
      <c r="CIB918" s="337"/>
      <c r="CIC918" s="337"/>
      <c r="CID918" s="337"/>
      <c r="CIE918" s="337"/>
      <c r="CIF918" s="337"/>
      <c r="CIG918" s="337"/>
      <c r="CIH918" s="337"/>
      <c r="CII918" s="337"/>
      <c r="CIJ918" s="337"/>
      <c r="CIK918" s="337"/>
      <c r="CIL918" s="337"/>
      <c r="CIM918" s="337"/>
      <c r="CIN918" s="337"/>
      <c r="CIO918" s="337"/>
      <c r="CIP918" s="337"/>
      <c r="CIQ918" s="337"/>
      <c r="CIR918" s="337"/>
      <c r="CIS918" s="337"/>
      <c r="CIT918" s="337"/>
      <c r="CIU918" s="337"/>
      <c r="CIV918" s="337"/>
      <c r="CIW918" s="337"/>
      <c r="CIX918" s="337"/>
      <c r="CIY918" s="337"/>
      <c r="CIZ918" s="337"/>
      <c r="CJA918" s="337"/>
      <c r="CJB918" s="337"/>
      <c r="CJC918" s="337"/>
      <c r="CJD918" s="337"/>
      <c r="CJE918" s="337"/>
      <c r="CJF918" s="337"/>
      <c r="CJG918" s="337"/>
      <c r="CJH918" s="337"/>
      <c r="CJI918" s="337"/>
      <c r="CJJ918" s="337"/>
      <c r="CJK918" s="337"/>
      <c r="CJL918" s="337"/>
      <c r="CJM918" s="337"/>
      <c r="CJN918" s="337"/>
      <c r="CJO918" s="337"/>
      <c r="CJP918" s="337"/>
      <c r="CJQ918" s="337"/>
      <c r="CJR918" s="337"/>
      <c r="CJS918" s="337"/>
      <c r="CJT918" s="337"/>
      <c r="CJU918" s="337"/>
      <c r="CJV918" s="337"/>
      <c r="CJW918" s="337"/>
      <c r="CJX918" s="337"/>
      <c r="CJY918" s="337"/>
      <c r="CJZ918" s="337"/>
      <c r="CKA918" s="337"/>
      <c r="CKB918" s="337"/>
      <c r="CKC918" s="337"/>
      <c r="CKD918" s="337"/>
      <c r="CKE918" s="337"/>
      <c r="CKF918" s="337"/>
      <c r="CKG918" s="337"/>
      <c r="CKH918" s="337"/>
      <c r="CKI918" s="337"/>
      <c r="CKJ918" s="337"/>
      <c r="CKK918" s="337"/>
      <c r="CKL918" s="337"/>
      <c r="CKM918" s="337"/>
      <c r="CKN918" s="337"/>
      <c r="CKO918" s="337"/>
      <c r="CKP918" s="337"/>
      <c r="CKQ918" s="337"/>
      <c r="CKR918" s="337"/>
      <c r="CKS918" s="337"/>
      <c r="CKT918" s="337"/>
      <c r="CKU918" s="337"/>
      <c r="CKV918" s="337"/>
      <c r="CKW918" s="337"/>
      <c r="CKX918" s="337"/>
      <c r="CKY918" s="337"/>
      <c r="CKZ918" s="337"/>
      <c r="CLA918" s="337"/>
      <c r="CLB918" s="337"/>
      <c r="CLC918" s="337"/>
      <c r="CLD918" s="337"/>
      <c r="CLE918" s="337"/>
      <c r="CLF918" s="337"/>
      <c r="CLG918" s="337"/>
      <c r="CLH918" s="337"/>
      <c r="CLI918" s="337"/>
      <c r="CLJ918" s="337"/>
      <c r="CLK918" s="337"/>
      <c r="CLL918" s="337"/>
      <c r="CLM918" s="337"/>
      <c r="CLN918" s="337"/>
      <c r="CLO918" s="337"/>
      <c r="CLP918" s="337"/>
      <c r="CLQ918" s="337"/>
      <c r="CLR918" s="337"/>
      <c r="CLS918" s="337"/>
      <c r="CLT918" s="337"/>
      <c r="CLU918" s="337"/>
      <c r="CLV918" s="337"/>
      <c r="CLW918" s="337"/>
      <c r="CLX918" s="337"/>
      <c r="CLY918" s="337"/>
      <c r="CLZ918" s="337"/>
      <c r="CMA918" s="337"/>
      <c r="CMB918" s="337"/>
      <c r="CMC918" s="337"/>
      <c r="CMD918" s="337"/>
      <c r="CME918" s="337"/>
      <c r="CMF918" s="337"/>
      <c r="CMG918" s="337"/>
      <c r="CMH918" s="337"/>
      <c r="CMI918" s="337"/>
      <c r="CMJ918" s="337"/>
      <c r="CMK918" s="337"/>
      <c r="CML918" s="337"/>
      <c r="CMM918" s="337"/>
      <c r="CMN918" s="337"/>
      <c r="CMO918" s="337"/>
      <c r="CMP918" s="337"/>
      <c r="CMQ918" s="337"/>
      <c r="CMR918" s="337"/>
      <c r="CMS918" s="337"/>
      <c r="CMT918" s="337"/>
      <c r="CMU918" s="337"/>
      <c r="CMV918" s="337"/>
      <c r="CMW918" s="337"/>
      <c r="CMX918" s="337"/>
      <c r="CMY918" s="337"/>
      <c r="CMZ918" s="337"/>
      <c r="CNA918" s="337"/>
      <c r="CNB918" s="337"/>
      <c r="CNC918" s="337"/>
      <c r="CND918" s="337"/>
      <c r="CNE918" s="337"/>
      <c r="CNF918" s="337"/>
      <c r="CNG918" s="337"/>
      <c r="CNH918" s="337"/>
      <c r="CNI918" s="337"/>
      <c r="CNJ918" s="337"/>
      <c r="CNK918" s="337"/>
      <c r="CNL918" s="337"/>
      <c r="CNM918" s="337"/>
      <c r="CNN918" s="337"/>
      <c r="CNO918" s="337"/>
      <c r="CNP918" s="337"/>
      <c r="CNQ918" s="337"/>
      <c r="CNR918" s="337"/>
      <c r="CNS918" s="337"/>
      <c r="CNT918" s="337"/>
      <c r="CNU918" s="337"/>
      <c r="CNV918" s="337"/>
      <c r="CNW918" s="337"/>
      <c r="CNX918" s="337"/>
      <c r="CNY918" s="337"/>
      <c r="CNZ918" s="337"/>
      <c r="COA918" s="337"/>
      <c r="COB918" s="337"/>
      <c r="COC918" s="337"/>
      <c r="COD918" s="337"/>
      <c r="COE918" s="337"/>
      <c r="COF918" s="337"/>
      <c r="COG918" s="337"/>
      <c r="COH918" s="337"/>
      <c r="COI918" s="337"/>
      <c r="COJ918" s="337"/>
      <c r="COK918" s="337"/>
      <c r="COL918" s="337"/>
      <c r="COM918" s="337"/>
      <c r="CON918" s="337"/>
      <c r="COO918" s="337"/>
      <c r="COP918" s="337"/>
      <c r="COQ918" s="337"/>
      <c r="COR918" s="337"/>
      <c r="COS918" s="337"/>
      <c r="COT918" s="337"/>
      <c r="COU918" s="337"/>
      <c r="COV918" s="337"/>
      <c r="COW918" s="337"/>
      <c r="COX918" s="337"/>
      <c r="COY918" s="337"/>
      <c r="COZ918" s="337"/>
      <c r="CPA918" s="337"/>
      <c r="CPB918" s="337"/>
      <c r="CPC918" s="337"/>
      <c r="CPD918" s="337"/>
      <c r="CPE918" s="337"/>
      <c r="CPF918" s="337"/>
      <c r="CPG918" s="337"/>
      <c r="CPH918" s="337"/>
      <c r="CPI918" s="337"/>
      <c r="CPJ918" s="337"/>
      <c r="CPK918" s="337"/>
      <c r="CPL918" s="337"/>
      <c r="CPM918" s="337"/>
      <c r="CPN918" s="337"/>
      <c r="CPO918" s="337"/>
      <c r="CPP918" s="337"/>
      <c r="CPQ918" s="337"/>
      <c r="CPR918" s="337"/>
      <c r="CPS918" s="337"/>
      <c r="CPT918" s="337"/>
      <c r="CPU918" s="337"/>
      <c r="CPV918" s="337"/>
      <c r="CPW918" s="337"/>
      <c r="CPX918" s="337"/>
      <c r="CPY918" s="337"/>
      <c r="CPZ918" s="337"/>
      <c r="CQA918" s="337"/>
      <c r="CQB918" s="337"/>
      <c r="CQC918" s="337"/>
      <c r="CQD918" s="337"/>
      <c r="CQE918" s="337"/>
      <c r="CQF918" s="337"/>
      <c r="CQG918" s="337"/>
      <c r="CQH918" s="337"/>
      <c r="CQI918" s="337"/>
      <c r="CQJ918" s="337"/>
      <c r="CQK918" s="337"/>
      <c r="CQL918" s="337"/>
      <c r="CQM918" s="337"/>
      <c r="CQN918" s="337"/>
      <c r="CQO918" s="337"/>
      <c r="CQP918" s="337"/>
      <c r="CQQ918" s="337"/>
      <c r="CQR918" s="337"/>
      <c r="CQS918" s="337"/>
      <c r="CQT918" s="337"/>
      <c r="CQU918" s="337"/>
      <c r="CQV918" s="337"/>
      <c r="CQW918" s="337"/>
      <c r="CQX918" s="337"/>
      <c r="CQY918" s="337"/>
      <c r="CQZ918" s="337"/>
      <c r="CRA918" s="337"/>
      <c r="CRB918" s="337"/>
      <c r="CRC918" s="337"/>
      <c r="CRD918" s="337"/>
      <c r="CRE918" s="337"/>
      <c r="CRF918" s="337"/>
      <c r="CRG918" s="337"/>
      <c r="CRH918" s="337"/>
      <c r="CRI918" s="337"/>
      <c r="CRJ918" s="337"/>
      <c r="CRK918" s="337"/>
      <c r="CRL918" s="337"/>
      <c r="CRM918" s="337"/>
      <c r="CRN918" s="337"/>
      <c r="CRO918" s="337"/>
      <c r="CRP918" s="337"/>
      <c r="CRQ918" s="337"/>
      <c r="CRR918" s="337"/>
      <c r="CRS918" s="337"/>
      <c r="CRT918" s="337"/>
      <c r="CRU918" s="337"/>
      <c r="CRV918" s="337"/>
      <c r="CRW918" s="337"/>
      <c r="CRX918" s="337"/>
      <c r="CRY918" s="337"/>
      <c r="CRZ918" s="337"/>
      <c r="CSA918" s="337"/>
      <c r="CSB918" s="337"/>
      <c r="CSC918" s="337"/>
      <c r="CSD918" s="337"/>
      <c r="CSE918" s="337"/>
      <c r="CSF918" s="337"/>
      <c r="CSG918" s="337"/>
      <c r="CSH918" s="337"/>
      <c r="CSI918" s="337"/>
      <c r="CSJ918" s="337"/>
      <c r="CSK918" s="337"/>
      <c r="CSL918" s="337"/>
      <c r="CSM918" s="337"/>
      <c r="CSN918" s="337"/>
      <c r="CSO918" s="337"/>
      <c r="CSP918" s="337"/>
      <c r="CSQ918" s="337"/>
      <c r="CSR918" s="337"/>
      <c r="CSS918" s="337"/>
      <c r="CST918" s="337"/>
      <c r="CSU918" s="337"/>
      <c r="CSV918" s="337"/>
      <c r="CSW918" s="337"/>
      <c r="CSX918" s="337"/>
      <c r="CSY918" s="337"/>
      <c r="CSZ918" s="337"/>
      <c r="CTA918" s="337"/>
      <c r="CTB918" s="337"/>
      <c r="CTC918" s="337"/>
      <c r="CTD918" s="337"/>
      <c r="CTE918" s="337"/>
      <c r="CTF918" s="337"/>
      <c r="CTG918" s="337"/>
      <c r="CTH918" s="337"/>
      <c r="CTI918" s="337"/>
      <c r="CTJ918" s="337"/>
      <c r="CTK918" s="337"/>
      <c r="CTL918" s="337"/>
      <c r="CTM918" s="337"/>
      <c r="CTN918" s="337"/>
      <c r="CTO918" s="337"/>
      <c r="CTP918" s="337"/>
      <c r="CTQ918" s="337"/>
      <c r="CTR918" s="337"/>
      <c r="CTS918" s="337"/>
      <c r="CTT918" s="337"/>
      <c r="CTU918" s="337"/>
      <c r="CTV918" s="337"/>
      <c r="CTW918" s="337"/>
      <c r="CTX918" s="337"/>
      <c r="CTY918" s="337"/>
      <c r="CTZ918" s="337"/>
      <c r="CUA918" s="337"/>
      <c r="CUB918" s="337"/>
      <c r="CUC918" s="337"/>
      <c r="CUD918" s="337"/>
      <c r="CUE918" s="337"/>
      <c r="CUF918" s="337"/>
      <c r="CUG918" s="337"/>
      <c r="CUH918" s="337"/>
      <c r="CUI918" s="337"/>
      <c r="CUJ918" s="337"/>
      <c r="CUK918" s="337"/>
      <c r="CUL918" s="337"/>
      <c r="CUM918" s="337"/>
      <c r="CUN918" s="337"/>
      <c r="CUO918" s="337"/>
      <c r="CUP918" s="337"/>
      <c r="CUQ918" s="337"/>
      <c r="CUR918" s="337"/>
      <c r="CUS918" s="337"/>
      <c r="CUT918" s="337"/>
      <c r="CUU918" s="337"/>
      <c r="CUV918" s="337"/>
      <c r="CUW918" s="337"/>
      <c r="CUX918" s="337"/>
      <c r="CUY918" s="337"/>
      <c r="CUZ918" s="337"/>
      <c r="CVA918" s="337"/>
      <c r="CVB918" s="337"/>
      <c r="CVC918" s="337"/>
      <c r="CVD918" s="337"/>
      <c r="CVE918" s="337"/>
      <c r="CVF918" s="337"/>
      <c r="CVG918" s="337"/>
      <c r="CVH918" s="337"/>
      <c r="CVI918" s="337"/>
      <c r="CVJ918" s="337"/>
      <c r="CVK918" s="337"/>
      <c r="CVL918" s="337"/>
      <c r="CVM918" s="337"/>
      <c r="CVN918" s="337"/>
      <c r="CVO918" s="337"/>
      <c r="CVP918" s="337"/>
      <c r="CVQ918" s="337"/>
      <c r="CVR918" s="337"/>
      <c r="CVS918" s="337"/>
      <c r="CVT918" s="337"/>
      <c r="CVU918" s="337"/>
      <c r="CVV918" s="337"/>
      <c r="CVW918" s="337"/>
      <c r="CVX918" s="337"/>
      <c r="CVY918" s="337"/>
      <c r="CVZ918" s="337"/>
      <c r="CWA918" s="337"/>
      <c r="CWB918" s="337"/>
      <c r="CWC918" s="337"/>
      <c r="CWD918" s="337"/>
      <c r="CWE918" s="337"/>
      <c r="CWF918" s="337"/>
      <c r="CWG918" s="337"/>
      <c r="CWH918" s="337"/>
      <c r="CWI918" s="337"/>
      <c r="CWJ918" s="337"/>
      <c r="CWK918" s="337"/>
      <c r="CWL918" s="337"/>
      <c r="CWM918" s="337"/>
      <c r="CWN918" s="337"/>
      <c r="CWO918" s="337"/>
      <c r="CWP918" s="337"/>
      <c r="CWQ918" s="337"/>
      <c r="CWR918" s="337"/>
      <c r="CWS918" s="337"/>
      <c r="CWT918" s="337"/>
      <c r="CWU918" s="337"/>
      <c r="CWV918" s="337"/>
      <c r="CWW918" s="337"/>
      <c r="CWX918" s="337"/>
      <c r="CWY918" s="337"/>
      <c r="CWZ918" s="337"/>
      <c r="CXA918" s="337"/>
      <c r="CXB918" s="337"/>
      <c r="CXC918" s="337"/>
      <c r="CXD918" s="337"/>
      <c r="CXE918" s="337"/>
      <c r="CXF918" s="337"/>
      <c r="CXG918" s="337"/>
      <c r="CXH918" s="337"/>
      <c r="CXI918" s="337"/>
      <c r="CXJ918" s="337"/>
      <c r="CXK918" s="337"/>
      <c r="CXL918" s="337"/>
      <c r="CXM918" s="337"/>
      <c r="CXN918" s="337"/>
      <c r="CXO918" s="337"/>
      <c r="CXP918" s="337"/>
      <c r="CXQ918" s="337"/>
      <c r="CXR918" s="337"/>
      <c r="CXS918" s="337"/>
      <c r="CXT918" s="337"/>
      <c r="CXU918" s="337"/>
      <c r="CXV918" s="337"/>
      <c r="CXW918" s="337"/>
      <c r="CXX918" s="337"/>
      <c r="CXY918" s="337"/>
      <c r="CXZ918" s="337"/>
      <c r="CYA918" s="337"/>
      <c r="CYB918" s="337"/>
      <c r="CYC918" s="337"/>
      <c r="CYD918" s="337"/>
      <c r="CYE918" s="337"/>
      <c r="CYF918" s="337"/>
      <c r="CYG918" s="337"/>
      <c r="CYH918" s="337"/>
      <c r="CYI918" s="337"/>
      <c r="CYJ918" s="337"/>
      <c r="CYK918" s="337"/>
      <c r="CYL918" s="337"/>
      <c r="CYM918" s="337"/>
      <c r="CYN918" s="337"/>
      <c r="CYO918" s="337"/>
      <c r="CYP918" s="337"/>
      <c r="CYQ918" s="337"/>
      <c r="CYR918" s="337"/>
      <c r="CYS918" s="337"/>
      <c r="CYT918" s="337"/>
      <c r="CYU918" s="337"/>
      <c r="CYV918" s="337"/>
      <c r="CYW918" s="337"/>
      <c r="CYX918" s="337"/>
      <c r="CYY918" s="337"/>
      <c r="CYZ918" s="337"/>
      <c r="CZA918" s="337"/>
      <c r="CZB918" s="337"/>
      <c r="CZC918" s="337"/>
      <c r="CZD918" s="337"/>
      <c r="CZE918" s="337"/>
      <c r="CZF918" s="337"/>
      <c r="CZG918" s="337"/>
      <c r="CZH918" s="337"/>
      <c r="CZI918" s="337"/>
      <c r="CZJ918" s="337"/>
      <c r="CZK918" s="337"/>
      <c r="CZL918" s="337"/>
      <c r="CZM918" s="337"/>
      <c r="CZN918" s="337"/>
      <c r="CZO918" s="337"/>
      <c r="CZP918" s="337"/>
      <c r="CZQ918" s="337"/>
      <c r="CZR918" s="337"/>
      <c r="CZS918" s="337"/>
      <c r="CZT918" s="337"/>
      <c r="CZU918" s="337"/>
      <c r="CZV918" s="337"/>
      <c r="CZW918" s="337"/>
      <c r="CZX918" s="337"/>
      <c r="CZY918" s="337"/>
      <c r="CZZ918" s="337"/>
      <c r="DAA918" s="337"/>
      <c r="DAB918" s="337"/>
      <c r="DAC918" s="337"/>
      <c r="DAD918" s="337"/>
      <c r="DAE918" s="337"/>
      <c r="DAF918" s="337"/>
      <c r="DAG918" s="337"/>
      <c r="DAH918" s="337"/>
      <c r="DAI918" s="337"/>
      <c r="DAJ918" s="337"/>
      <c r="DAK918" s="337"/>
      <c r="DAL918" s="337"/>
      <c r="DAM918" s="337"/>
      <c r="DAN918" s="337"/>
      <c r="DAO918" s="337"/>
      <c r="DAP918" s="337"/>
      <c r="DAQ918" s="337"/>
      <c r="DAR918" s="337"/>
      <c r="DAS918" s="337"/>
      <c r="DAT918" s="337"/>
      <c r="DAU918" s="337"/>
      <c r="DAV918" s="337"/>
      <c r="DAW918" s="337"/>
      <c r="DAX918" s="337"/>
      <c r="DAY918" s="337"/>
      <c r="DAZ918" s="337"/>
      <c r="DBA918" s="337"/>
      <c r="DBB918" s="337"/>
      <c r="DBC918" s="337"/>
      <c r="DBD918" s="337"/>
      <c r="DBE918" s="337"/>
      <c r="DBF918" s="337"/>
      <c r="DBG918" s="337"/>
      <c r="DBH918" s="337"/>
      <c r="DBI918" s="337"/>
      <c r="DBJ918" s="337"/>
      <c r="DBK918" s="337"/>
      <c r="DBL918" s="337"/>
      <c r="DBM918" s="337"/>
      <c r="DBN918" s="337"/>
      <c r="DBO918" s="337"/>
      <c r="DBP918" s="337"/>
      <c r="DBQ918" s="337"/>
      <c r="DBR918" s="337"/>
      <c r="DBS918" s="337"/>
      <c r="DBT918" s="337"/>
      <c r="DBU918" s="337"/>
      <c r="DBV918" s="337"/>
      <c r="DBW918" s="337"/>
      <c r="DBX918" s="337"/>
      <c r="DBY918" s="337"/>
      <c r="DBZ918" s="337"/>
      <c r="DCA918" s="337"/>
      <c r="DCB918" s="337"/>
      <c r="DCC918" s="337"/>
      <c r="DCD918" s="337"/>
      <c r="DCE918" s="337"/>
      <c r="DCF918" s="337"/>
      <c r="DCG918" s="337"/>
      <c r="DCH918" s="337"/>
      <c r="DCI918" s="337"/>
      <c r="DCJ918" s="337"/>
      <c r="DCK918" s="337"/>
      <c r="DCL918" s="337"/>
      <c r="DCM918" s="337"/>
      <c r="DCN918" s="337"/>
      <c r="DCO918" s="337"/>
      <c r="DCP918" s="337"/>
      <c r="DCQ918" s="337"/>
      <c r="DCR918" s="337"/>
      <c r="DCS918" s="337"/>
      <c r="DCT918" s="337"/>
      <c r="DCU918" s="337"/>
      <c r="DCV918" s="337"/>
      <c r="DCW918" s="337"/>
      <c r="DCX918" s="337"/>
      <c r="DCY918" s="337"/>
      <c r="DCZ918" s="337"/>
      <c r="DDA918" s="337"/>
      <c r="DDB918" s="337"/>
      <c r="DDC918" s="337"/>
      <c r="DDD918" s="337"/>
      <c r="DDE918" s="337"/>
      <c r="DDF918" s="337"/>
      <c r="DDG918" s="337"/>
      <c r="DDH918" s="337"/>
      <c r="DDI918" s="337"/>
      <c r="DDJ918" s="337"/>
      <c r="DDK918" s="337"/>
      <c r="DDL918" s="337"/>
      <c r="DDM918" s="337"/>
      <c r="DDN918" s="337"/>
      <c r="DDO918" s="337"/>
      <c r="DDP918" s="337"/>
      <c r="DDQ918" s="337"/>
      <c r="DDR918" s="337"/>
      <c r="DDS918" s="337"/>
      <c r="DDT918" s="337"/>
      <c r="DDU918" s="337"/>
      <c r="DDV918" s="337"/>
      <c r="DDW918" s="337"/>
      <c r="DDX918" s="337"/>
      <c r="DDY918" s="337"/>
      <c r="DDZ918" s="337"/>
      <c r="DEA918" s="337"/>
      <c r="DEB918" s="337"/>
      <c r="DEC918" s="337"/>
      <c r="DED918" s="337"/>
      <c r="DEE918" s="337"/>
      <c r="DEF918" s="337"/>
      <c r="DEG918" s="337"/>
      <c r="DEH918" s="337"/>
      <c r="DEI918" s="337"/>
      <c r="DEJ918" s="337"/>
      <c r="DEK918" s="337"/>
      <c r="DEL918" s="337"/>
      <c r="DEM918" s="337"/>
      <c r="DEN918" s="337"/>
      <c r="DEO918" s="337"/>
      <c r="DEP918" s="337"/>
      <c r="DEQ918" s="337"/>
      <c r="DER918" s="337"/>
      <c r="DES918" s="337"/>
      <c r="DET918" s="337"/>
      <c r="DEU918" s="337"/>
      <c r="DEV918" s="337"/>
      <c r="DEW918" s="337"/>
      <c r="DEX918" s="337"/>
      <c r="DEY918" s="337"/>
      <c r="DEZ918" s="337"/>
      <c r="DFA918" s="337"/>
      <c r="DFB918" s="337"/>
      <c r="DFC918" s="337"/>
      <c r="DFD918" s="337"/>
      <c r="DFE918" s="337"/>
      <c r="DFF918" s="337"/>
      <c r="DFG918" s="337"/>
      <c r="DFH918" s="337"/>
      <c r="DFI918" s="337"/>
      <c r="DFJ918" s="337"/>
      <c r="DFK918" s="337"/>
      <c r="DFL918" s="337"/>
      <c r="DFM918" s="337"/>
      <c r="DFN918" s="337"/>
      <c r="DFO918" s="337"/>
      <c r="DFP918" s="337"/>
      <c r="DFQ918" s="337"/>
      <c r="DFR918" s="337"/>
      <c r="DFS918" s="337"/>
      <c r="DFT918" s="337"/>
      <c r="DFU918" s="337"/>
      <c r="DFV918" s="337"/>
      <c r="DFW918" s="337"/>
      <c r="DFX918" s="337"/>
      <c r="DFY918" s="337"/>
      <c r="DFZ918" s="337"/>
      <c r="DGA918" s="337"/>
      <c r="DGB918" s="337"/>
      <c r="DGC918" s="337"/>
      <c r="DGD918" s="337"/>
      <c r="DGE918" s="337"/>
      <c r="DGF918" s="337"/>
      <c r="DGG918" s="337"/>
      <c r="DGH918" s="337"/>
      <c r="DGI918" s="337"/>
      <c r="DGJ918" s="337"/>
      <c r="DGK918" s="337"/>
      <c r="DGL918" s="337"/>
      <c r="DGM918" s="337"/>
      <c r="DGN918" s="337"/>
      <c r="DGO918" s="337"/>
      <c r="DGP918" s="337"/>
      <c r="DGQ918" s="337"/>
      <c r="DGR918" s="337"/>
      <c r="DGS918" s="337"/>
      <c r="DGT918" s="337"/>
      <c r="DGU918" s="337"/>
      <c r="DGV918" s="337"/>
      <c r="DGW918" s="337"/>
      <c r="DGX918" s="337"/>
      <c r="DGY918" s="337"/>
      <c r="DGZ918" s="337"/>
      <c r="DHA918" s="337"/>
      <c r="DHB918" s="337"/>
      <c r="DHC918" s="337"/>
      <c r="DHD918" s="337"/>
      <c r="DHE918" s="337"/>
      <c r="DHF918" s="337"/>
      <c r="DHG918" s="337"/>
      <c r="DHH918" s="337"/>
      <c r="DHI918" s="337"/>
      <c r="DHJ918" s="337"/>
      <c r="DHK918" s="337"/>
      <c r="DHL918" s="337"/>
      <c r="DHM918" s="337"/>
      <c r="DHN918" s="337"/>
      <c r="DHO918" s="337"/>
      <c r="DHP918" s="337"/>
      <c r="DHQ918" s="337"/>
      <c r="DHR918" s="337"/>
      <c r="DHS918" s="337"/>
      <c r="DHT918" s="337"/>
      <c r="DHU918" s="337"/>
      <c r="DHV918" s="337"/>
      <c r="DHW918" s="337"/>
      <c r="DHX918" s="337"/>
      <c r="DHY918" s="337"/>
      <c r="DHZ918" s="337"/>
      <c r="DIA918" s="337"/>
      <c r="DIB918" s="337"/>
      <c r="DIC918" s="337"/>
      <c r="DID918" s="337"/>
      <c r="DIE918" s="337"/>
      <c r="DIF918" s="337"/>
      <c r="DIG918" s="337"/>
      <c r="DIH918" s="337"/>
      <c r="DII918" s="337"/>
      <c r="DIJ918" s="337"/>
      <c r="DIK918" s="337"/>
      <c r="DIL918" s="337"/>
      <c r="DIM918" s="337"/>
      <c r="DIN918" s="337"/>
      <c r="DIO918" s="337"/>
      <c r="DIP918" s="337"/>
      <c r="DIQ918" s="337"/>
      <c r="DIR918" s="337"/>
      <c r="DIS918" s="337"/>
      <c r="DIT918" s="337"/>
      <c r="DIU918" s="337"/>
      <c r="DIV918" s="337"/>
      <c r="DIW918" s="337"/>
      <c r="DIX918" s="337"/>
      <c r="DIY918" s="337"/>
      <c r="DIZ918" s="337"/>
      <c r="DJA918" s="337"/>
      <c r="DJB918" s="337"/>
      <c r="DJC918" s="337"/>
      <c r="DJD918" s="337"/>
      <c r="DJE918" s="337"/>
      <c r="DJF918" s="337"/>
      <c r="DJG918" s="337"/>
      <c r="DJH918" s="337"/>
      <c r="DJI918" s="337"/>
      <c r="DJJ918" s="337"/>
      <c r="DJK918" s="337"/>
      <c r="DJL918" s="337"/>
      <c r="DJM918" s="337"/>
      <c r="DJN918" s="337"/>
      <c r="DJO918" s="337"/>
      <c r="DJP918" s="337"/>
      <c r="DJQ918" s="337"/>
      <c r="DJR918" s="337"/>
      <c r="DJS918" s="337"/>
      <c r="DJT918" s="337"/>
      <c r="DJU918" s="337"/>
      <c r="DJV918" s="337"/>
      <c r="DJW918" s="337"/>
      <c r="DJX918" s="337"/>
      <c r="DJY918" s="337"/>
      <c r="DJZ918" s="337"/>
      <c r="DKA918" s="337"/>
      <c r="DKB918" s="337"/>
      <c r="DKC918" s="337"/>
      <c r="DKD918" s="337"/>
      <c r="DKE918" s="337"/>
      <c r="DKF918" s="337"/>
      <c r="DKG918" s="337"/>
      <c r="DKH918" s="337"/>
      <c r="DKI918" s="337"/>
      <c r="DKJ918" s="337"/>
      <c r="DKK918" s="337"/>
      <c r="DKL918" s="337"/>
      <c r="DKM918" s="337"/>
      <c r="DKN918" s="337"/>
      <c r="DKO918" s="337"/>
      <c r="DKP918" s="337"/>
      <c r="DKQ918" s="337"/>
      <c r="DKR918" s="337"/>
      <c r="DKS918" s="337"/>
      <c r="DKT918" s="337"/>
      <c r="DKU918" s="337"/>
      <c r="DKV918" s="337"/>
      <c r="DKW918" s="337"/>
      <c r="DKX918" s="337"/>
      <c r="DKY918" s="337"/>
      <c r="DKZ918" s="337"/>
      <c r="DLA918" s="337"/>
      <c r="DLB918" s="337"/>
      <c r="DLC918" s="337"/>
      <c r="DLD918" s="337"/>
      <c r="DLE918" s="337"/>
      <c r="DLF918" s="337"/>
      <c r="DLG918" s="337"/>
      <c r="DLH918" s="337"/>
      <c r="DLI918" s="337"/>
      <c r="DLJ918" s="337"/>
      <c r="DLK918" s="337"/>
      <c r="DLL918" s="337"/>
      <c r="DLM918" s="337"/>
      <c r="DLN918" s="337"/>
      <c r="DLO918" s="337"/>
      <c r="DLP918" s="337"/>
      <c r="DLQ918" s="337"/>
      <c r="DLR918" s="337"/>
      <c r="DLS918" s="337"/>
      <c r="DLT918" s="337"/>
      <c r="DLU918" s="337"/>
      <c r="DLV918" s="337"/>
      <c r="DLW918" s="337"/>
      <c r="DLX918" s="337"/>
      <c r="DLY918" s="337"/>
      <c r="DLZ918" s="337"/>
      <c r="DMA918" s="337"/>
      <c r="DMB918" s="337"/>
      <c r="DMC918" s="337"/>
      <c r="DMD918" s="337"/>
      <c r="DME918" s="337"/>
      <c r="DMF918" s="337"/>
      <c r="DMG918" s="337"/>
      <c r="DMH918" s="337"/>
      <c r="DMI918" s="337"/>
      <c r="DMJ918" s="337"/>
      <c r="DMK918" s="337"/>
      <c r="DML918" s="337"/>
      <c r="DMM918" s="337"/>
      <c r="DMN918" s="337"/>
      <c r="DMO918" s="337"/>
      <c r="DMP918" s="337"/>
      <c r="DMQ918" s="337"/>
      <c r="DMR918" s="337"/>
      <c r="DMS918" s="337"/>
      <c r="DMT918" s="337"/>
      <c r="DMU918" s="337"/>
      <c r="DMV918" s="337"/>
      <c r="DMW918" s="337"/>
      <c r="DMX918" s="337"/>
      <c r="DMY918" s="337"/>
      <c r="DMZ918" s="337"/>
      <c r="DNA918" s="337"/>
      <c r="DNB918" s="337"/>
      <c r="DNC918" s="337"/>
      <c r="DND918" s="337"/>
      <c r="DNE918" s="337"/>
      <c r="DNF918" s="337"/>
      <c r="DNG918" s="337"/>
      <c r="DNH918" s="337"/>
      <c r="DNI918" s="337"/>
      <c r="DNJ918" s="337"/>
      <c r="DNK918" s="337"/>
      <c r="DNL918" s="337"/>
      <c r="DNM918" s="337"/>
      <c r="DNN918" s="337"/>
      <c r="DNO918" s="337"/>
      <c r="DNP918" s="337"/>
      <c r="DNQ918" s="337"/>
      <c r="DNR918" s="337"/>
      <c r="DNS918" s="337"/>
      <c r="DNT918" s="337"/>
      <c r="DNU918" s="337"/>
      <c r="DNV918" s="337"/>
      <c r="DNW918" s="337"/>
      <c r="DNX918" s="337"/>
      <c r="DNY918" s="337"/>
      <c r="DNZ918" s="337"/>
      <c r="DOA918" s="337"/>
      <c r="DOB918" s="337"/>
      <c r="DOC918" s="337"/>
      <c r="DOD918" s="337"/>
      <c r="DOE918" s="337"/>
      <c r="DOF918" s="337"/>
      <c r="DOG918" s="337"/>
      <c r="DOH918" s="337"/>
      <c r="DOI918" s="337"/>
      <c r="DOJ918" s="337"/>
      <c r="DOK918" s="337"/>
      <c r="DOL918" s="337"/>
      <c r="DOM918" s="337"/>
      <c r="DON918" s="337"/>
      <c r="DOO918" s="337"/>
      <c r="DOP918" s="337"/>
      <c r="DOQ918" s="337"/>
      <c r="DOR918" s="337"/>
      <c r="DOS918" s="337"/>
      <c r="DOT918" s="337"/>
      <c r="DOU918" s="337"/>
      <c r="DOV918" s="337"/>
      <c r="DOW918" s="337"/>
      <c r="DOX918" s="337"/>
      <c r="DOY918" s="337"/>
      <c r="DOZ918" s="337"/>
      <c r="DPA918" s="337"/>
      <c r="DPB918" s="337"/>
      <c r="DPC918" s="337"/>
      <c r="DPD918" s="337"/>
      <c r="DPE918" s="337"/>
      <c r="DPF918" s="337"/>
      <c r="DPG918" s="337"/>
      <c r="DPH918" s="337"/>
      <c r="DPI918" s="337"/>
      <c r="DPJ918" s="337"/>
      <c r="DPK918" s="337"/>
      <c r="DPL918" s="337"/>
      <c r="DPM918" s="337"/>
      <c r="DPN918" s="337"/>
      <c r="DPO918" s="337"/>
      <c r="DPP918" s="337"/>
      <c r="DPQ918" s="337"/>
      <c r="DPR918" s="337"/>
      <c r="DPS918" s="337"/>
      <c r="DPT918" s="337"/>
      <c r="DPU918" s="337"/>
      <c r="DPV918" s="337"/>
      <c r="DPW918" s="337"/>
      <c r="DPX918" s="337"/>
      <c r="DPY918" s="337"/>
      <c r="DPZ918" s="337"/>
      <c r="DQA918" s="337"/>
      <c r="DQB918" s="337"/>
      <c r="DQC918" s="337"/>
      <c r="DQD918" s="337"/>
      <c r="DQE918" s="337"/>
      <c r="DQF918" s="337"/>
      <c r="DQG918" s="337"/>
      <c r="DQH918" s="337"/>
      <c r="DQI918" s="337"/>
      <c r="DQJ918" s="337"/>
      <c r="DQK918" s="337"/>
      <c r="DQL918" s="337"/>
      <c r="DQM918" s="337"/>
      <c r="DQN918" s="337"/>
      <c r="DQO918" s="337"/>
      <c r="DQP918" s="337"/>
      <c r="DQQ918" s="337"/>
      <c r="DQR918" s="337"/>
      <c r="DQS918" s="337"/>
      <c r="DQT918" s="337"/>
      <c r="DQU918" s="337"/>
      <c r="DQV918" s="337"/>
      <c r="DQW918" s="337"/>
      <c r="DQX918" s="337"/>
      <c r="DQY918" s="337"/>
      <c r="DQZ918" s="337"/>
      <c r="DRA918" s="337"/>
      <c r="DRB918" s="337"/>
      <c r="DRC918" s="337"/>
      <c r="DRD918" s="337"/>
      <c r="DRE918" s="337"/>
      <c r="DRF918" s="337"/>
      <c r="DRG918" s="337"/>
      <c r="DRH918" s="337"/>
      <c r="DRI918" s="337"/>
      <c r="DRJ918" s="337"/>
      <c r="DRK918" s="337"/>
      <c r="DRL918" s="337"/>
      <c r="DRM918" s="337"/>
      <c r="DRN918" s="337"/>
      <c r="DRO918" s="337"/>
      <c r="DRP918" s="337"/>
      <c r="DRQ918" s="337"/>
      <c r="DRR918" s="337"/>
      <c r="DRS918" s="337"/>
      <c r="DRT918" s="337"/>
      <c r="DRU918" s="337"/>
      <c r="DRV918" s="337"/>
      <c r="DRW918" s="337"/>
      <c r="DRX918" s="337"/>
      <c r="DRY918" s="337"/>
      <c r="DRZ918" s="337"/>
      <c r="DSA918" s="337"/>
      <c r="DSB918" s="337"/>
      <c r="DSC918" s="337"/>
      <c r="DSD918" s="337"/>
      <c r="DSE918" s="337"/>
      <c r="DSF918" s="337"/>
      <c r="DSG918" s="337"/>
      <c r="DSH918" s="337"/>
      <c r="DSI918" s="337"/>
      <c r="DSJ918" s="337"/>
      <c r="DSK918" s="337"/>
      <c r="DSL918" s="337"/>
      <c r="DSM918" s="337"/>
      <c r="DSN918" s="337"/>
      <c r="DSO918" s="337"/>
      <c r="DSP918" s="337"/>
      <c r="DSQ918" s="337"/>
      <c r="DSR918" s="337"/>
      <c r="DSS918" s="337"/>
      <c r="DST918" s="337"/>
      <c r="DSU918" s="337"/>
      <c r="DSV918" s="337"/>
      <c r="DSW918" s="337"/>
      <c r="DSX918" s="337"/>
      <c r="DSY918" s="337"/>
      <c r="DSZ918" s="337"/>
      <c r="DTA918" s="337"/>
      <c r="DTB918" s="337"/>
      <c r="DTC918" s="337"/>
      <c r="DTD918" s="337"/>
      <c r="DTE918" s="337"/>
      <c r="DTF918" s="337"/>
      <c r="DTG918" s="337"/>
      <c r="DTH918" s="337"/>
      <c r="DTI918" s="337"/>
      <c r="DTJ918" s="337"/>
      <c r="DTK918" s="337"/>
      <c r="DTL918" s="337"/>
      <c r="DTM918" s="337"/>
      <c r="DTN918" s="337"/>
      <c r="DTO918" s="337"/>
      <c r="DTP918" s="337"/>
      <c r="DTQ918" s="337"/>
      <c r="DTR918" s="337"/>
      <c r="DTS918" s="337"/>
      <c r="DTT918" s="337"/>
      <c r="DTU918" s="337"/>
      <c r="DTV918" s="337"/>
      <c r="DTW918" s="337"/>
      <c r="DTX918" s="337"/>
      <c r="DTY918" s="337"/>
      <c r="DTZ918" s="337"/>
      <c r="DUA918" s="337"/>
      <c r="DUB918" s="337"/>
      <c r="DUC918" s="337"/>
      <c r="DUD918" s="337"/>
      <c r="DUE918" s="337"/>
      <c r="DUF918" s="337"/>
      <c r="DUG918" s="337"/>
      <c r="DUH918" s="337"/>
      <c r="DUI918" s="337"/>
      <c r="DUJ918" s="337"/>
      <c r="DUK918" s="337"/>
      <c r="DUL918" s="337"/>
      <c r="DUM918" s="337"/>
      <c r="DUN918" s="337"/>
      <c r="DUO918" s="337"/>
      <c r="DUP918" s="337"/>
      <c r="DUQ918" s="337"/>
      <c r="DUR918" s="337"/>
      <c r="DUS918" s="337"/>
      <c r="DUT918" s="337"/>
      <c r="DUU918" s="337"/>
      <c r="DUV918" s="337"/>
      <c r="DUW918" s="337"/>
      <c r="DUX918" s="337"/>
      <c r="DUY918" s="337"/>
      <c r="DUZ918" s="337"/>
      <c r="DVA918" s="337"/>
      <c r="DVB918" s="337"/>
      <c r="DVC918" s="337"/>
      <c r="DVD918" s="337"/>
      <c r="DVE918" s="337"/>
      <c r="DVF918" s="337"/>
      <c r="DVG918" s="337"/>
      <c r="DVH918" s="337"/>
      <c r="DVI918" s="337"/>
      <c r="DVJ918" s="337"/>
      <c r="DVK918" s="337"/>
      <c r="DVL918" s="337"/>
      <c r="DVM918" s="337"/>
      <c r="DVN918" s="337"/>
      <c r="DVO918" s="337"/>
      <c r="DVP918" s="337"/>
      <c r="DVQ918" s="337"/>
      <c r="DVR918" s="337"/>
      <c r="DVS918" s="337"/>
      <c r="DVT918" s="337"/>
      <c r="DVU918" s="337"/>
      <c r="DVV918" s="337"/>
      <c r="DVW918" s="337"/>
      <c r="DVX918" s="337"/>
      <c r="DVY918" s="337"/>
      <c r="DVZ918" s="337"/>
      <c r="DWA918" s="337"/>
      <c r="DWB918" s="337"/>
      <c r="DWC918" s="337"/>
      <c r="DWD918" s="337"/>
      <c r="DWE918" s="337"/>
      <c r="DWF918" s="337"/>
      <c r="DWG918" s="337"/>
      <c r="DWH918" s="337"/>
      <c r="DWI918" s="337"/>
      <c r="DWJ918" s="337"/>
      <c r="DWK918" s="337"/>
      <c r="DWL918" s="337"/>
      <c r="DWM918" s="337"/>
      <c r="DWN918" s="337"/>
      <c r="DWO918" s="337"/>
      <c r="DWP918" s="337"/>
      <c r="DWQ918" s="337"/>
      <c r="DWR918" s="337"/>
      <c r="DWS918" s="337"/>
      <c r="DWT918" s="337"/>
      <c r="DWU918" s="337"/>
      <c r="DWV918" s="337"/>
      <c r="DWW918" s="337"/>
      <c r="DWX918" s="337"/>
      <c r="DWY918" s="337"/>
      <c r="DWZ918" s="337"/>
      <c r="DXA918" s="337"/>
      <c r="DXB918" s="337"/>
      <c r="DXC918" s="337"/>
      <c r="DXD918" s="337"/>
      <c r="DXE918" s="337"/>
      <c r="DXF918" s="337"/>
      <c r="DXG918" s="337"/>
      <c r="DXH918" s="337"/>
      <c r="DXI918" s="337"/>
      <c r="DXJ918" s="337"/>
      <c r="DXK918" s="337"/>
      <c r="DXL918" s="337"/>
      <c r="DXM918" s="337"/>
      <c r="DXN918" s="337"/>
      <c r="DXO918" s="337"/>
      <c r="DXP918" s="337"/>
      <c r="DXQ918" s="337"/>
      <c r="DXR918" s="337"/>
      <c r="DXS918" s="337"/>
      <c r="DXT918" s="337"/>
      <c r="DXU918" s="337"/>
      <c r="DXV918" s="337"/>
      <c r="DXW918" s="337"/>
      <c r="DXX918" s="337"/>
      <c r="DXY918" s="337"/>
      <c r="DXZ918" s="337"/>
      <c r="DYA918" s="337"/>
      <c r="DYB918" s="337"/>
      <c r="DYC918" s="337"/>
      <c r="DYD918" s="337"/>
      <c r="DYE918" s="337"/>
      <c r="DYF918" s="337"/>
      <c r="DYG918" s="337"/>
      <c r="DYH918" s="337"/>
      <c r="DYI918" s="337"/>
      <c r="DYJ918" s="337"/>
      <c r="DYK918" s="337"/>
      <c r="DYL918" s="337"/>
      <c r="DYM918" s="337"/>
      <c r="DYN918" s="337"/>
      <c r="DYO918" s="337"/>
      <c r="DYP918" s="337"/>
      <c r="DYQ918" s="337"/>
      <c r="DYR918" s="337"/>
      <c r="DYS918" s="337"/>
      <c r="DYT918" s="337"/>
      <c r="DYU918" s="337"/>
      <c r="DYV918" s="337"/>
      <c r="DYW918" s="337"/>
      <c r="DYX918" s="337"/>
      <c r="DYY918" s="337"/>
      <c r="DYZ918" s="337"/>
      <c r="DZA918" s="337"/>
      <c r="DZB918" s="337"/>
      <c r="DZC918" s="337"/>
      <c r="DZD918" s="337"/>
      <c r="DZE918" s="337"/>
      <c r="DZF918" s="337"/>
      <c r="DZG918" s="337"/>
      <c r="DZH918" s="337"/>
      <c r="DZI918" s="337"/>
      <c r="DZJ918" s="337"/>
      <c r="DZK918" s="337"/>
      <c r="DZL918" s="337"/>
      <c r="DZM918" s="337"/>
      <c r="DZN918" s="337"/>
      <c r="DZO918" s="337"/>
      <c r="DZP918" s="337"/>
      <c r="DZQ918" s="337"/>
      <c r="DZR918" s="337"/>
      <c r="DZS918" s="337"/>
      <c r="DZT918" s="337"/>
      <c r="DZU918" s="337"/>
      <c r="DZV918" s="337"/>
      <c r="DZW918" s="337"/>
      <c r="DZX918" s="337"/>
      <c r="DZY918" s="337"/>
      <c r="DZZ918" s="337"/>
      <c r="EAA918" s="337"/>
      <c r="EAB918" s="337"/>
      <c r="EAC918" s="337"/>
      <c r="EAD918" s="337"/>
      <c r="EAE918" s="337"/>
      <c r="EAF918" s="337"/>
      <c r="EAG918" s="337"/>
      <c r="EAH918" s="337"/>
      <c r="EAI918" s="337"/>
      <c r="EAJ918" s="337"/>
      <c r="EAK918" s="337"/>
      <c r="EAL918" s="337"/>
      <c r="EAM918" s="337"/>
      <c r="EAN918" s="337"/>
      <c r="EAO918" s="337"/>
      <c r="EAP918" s="337"/>
      <c r="EAQ918" s="337"/>
      <c r="EAR918" s="337"/>
      <c r="EAS918" s="337"/>
      <c r="EAT918" s="337"/>
      <c r="EAU918" s="337"/>
      <c r="EAV918" s="337"/>
      <c r="EAW918" s="337"/>
      <c r="EAX918" s="337"/>
      <c r="EAY918" s="337"/>
      <c r="EAZ918" s="337"/>
      <c r="EBA918" s="337"/>
      <c r="EBB918" s="337"/>
      <c r="EBC918" s="337"/>
      <c r="EBD918" s="337"/>
      <c r="EBE918" s="337"/>
      <c r="EBF918" s="337"/>
      <c r="EBG918" s="337"/>
      <c r="EBH918" s="337"/>
      <c r="EBI918" s="337"/>
      <c r="EBJ918" s="337"/>
      <c r="EBK918" s="337"/>
      <c r="EBL918" s="337"/>
      <c r="EBM918" s="337"/>
      <c r="EBN918" s="337"/>
      <c r="EBO918" s="337"/>
      <c r="EBP918" s="337"/>
      <c r="EBQ918" s="337"/>
      <c r="EBR918" s="337"/>
      <c r="EBS918" s="337"/>
      <c r="EBT918" s="337"/>
      <c r="EBU918" s="337"/>
      <c r="EBV918" s="337"/>
      <c r="EBW918" s="337"/>
      <c r="EBX918" s="337"/>
      <c r="EBY918" s="337"/>
      <c r="EBZ918" s="337"/>
      <c r="ECA918" s="337"/>
      <c r="ECB918" s="337"/>
      <c r="ECC918" s="337"/>
      <c r="ECD918" s="337"/>
      <c r="ECE918" s="337"/>
      <c r="ECF918" s="337"/>
      <c r="ECG918" s="337"/>
      <c r="ECH918" s="337"/>
      <c r="ECI918" s="337"/>
      <c r="ECJ918" s="337"/>
      <c r="ECK918" s="337"/>
      <c r="ECL918" s="337"/>
      <c r="ECM918" s="337"/>
      <c r="ECN918" s="337"/>
      <c r="ECO918" s="337"/>
      <c r="ECP918" s="337"/>
      <c r="ECQ918" s="337"/>
      <c r="ECR918" s="337"/>
      <c r="ECS918" s="337"/>
      <c r="ECT918" s="337"/>
      <c r="ECU918" s="337"/>
      <c r="ECV918" s="337"/>
      <c r="ECW918" s="337"/>
      <c r="ECX918" s="337"/>
      <c r="ECY918" s="337"/>
      <c r="ECZ918" s="337"/>
      <c r="EDA918" s="337"/>
      <c r="EDB918" s="337"/>
      <c r="EDC918" s="337"/>
      <c r="EDD918" s="337"/>
      <c r="EDE918" s="337"/>
      <c r="EDF918" s="337"/>
      <c r="EDG918" s="337"/>
      <c r="EDH918" s="337"/>
      <c r="EDI918" s="337"/>
      <c r="EDJ918" s="337"/>
      <c r="EDK918" s="337"/>
      <c r="EDL918" s="337"/>
      <c r="EDM918" s="337"/>
      <c r="EDN918" s="337"/>
      <c r="EDO918" s="337"/>
      <c r="EDP918" s="337"/>
      <c r="EDQ918" s="337"/>
      <c r="EDR918" s="337"/>
      <c r="EDS918" s="337"/>
      <c r="EDT918" s="337"/>
      <c r="EDU918" s="337"/>
      <c r="EDV918" s="337"/>
      <c r="EDW918" s="337"/>
      <c r="EDX918" s="337"/>
      <c r="EDY918" s="337"/>
      <c r="EDZ918" s="337"/>
      <c r="EEA918" s="337"/>
      <c r="EEB918" s="337"/>
      <c r="EEC918" s="337"/>
      <c r="EED918" s="337"/>
      <c r="EEE918" s="337"/>
      <c r="EEF918" s="337"/>
      <c r="EEG918" s="337"/>
      <c r="EEH918" s="337"/>
      <c r="EEI918" s="337"/>
      <c r="EEJ918" s="337"/>
      <c r="EEK918" s="337"/>
      <c r="EEL918" s="337"/>
      <c r="EEM918" s="337"/>
      <c r="EEN918" s="337"/>
      <c r="EEO918" s="337"/>
      <c r="EEP918" s="337"/>
      <c r="EEQ918" s="337"/>
      <c r="EER918" s="337"/>
      <c r="EES918" s="337"/>
      <c r="EET918" s="337"/>
      <c r="EEU918" s="337"/>
      <c r="EEV918" s="337"/>
      <c r="EEW918" s="337"/>
      <c r="EEX918" s="337"/>
      <c r="EEY918" s="337"/>
      <c r="EEZ918" s="337"/>
      <c r="EFA918" s="337"/>
      <c r="EFB918" s="337"/>
      <c r="EFC918" s="337"/>
      <c r="EFD918" s="337"/>
      <c r="EFE918" s="337"/>
      <c r="EFF918" s="337"/>
      <c r="EFG918" s="337"/>
      <c r="EFH918" s="337"/>
      <c r="EFI918" s="337"/>
      <c r="EFJ918" s="337"/>
      <c r="EFK918" s="337"/>
      <c r="EFL918" s="337"/>
      <c r="EFM918" s="337"/>
      <c r="EFN918" s="337"/>
      <c r="EFO918" s="337"/>
      <c r="EFP918" s="337"/>
      <c r="EFQ918" s="337"/>
      <c r="EFR918" s="337"/>
      <c r="EFS918" s="337"/>
      <c r="EFT918" s="337"/>
      <c r="EFU918" s="337"/>
      <c r="EFV918" s="337"/>
      <c r="EFW918" s="337"/>
      <c r="EFX918" s="337"/>
      <c r="EFY918" s="337"/>
      <c r="EFZ918" s="337"/>
      <c r="EGA918" s="337"/>
      <c r="EGB918" s="337"/>
      <c r="EGC918" s="337"/>
      <c r="EGD918" s="337"/>
      <c r="EGE918" s="337"/>
      <c r="EGF918" s="337"/>
      <c r="EGG918" s="337"/>
      <c r="EGH918" s="337"/>
      <c r="EGI918" s="337"/>
      <c r="EGJ918" s="337"/>
      <c r="EGK918" s="337"/>
      <c r="EGL918" s="337"/>
      <c r="EGM918" s="337"/>
      <c r="EGN918" s="337"/>
      <c r="EGO918" s="337"/>
      <c r="EGP918" s="337"/>
      <c r="EGQ918" s="337"/>
      <c r="EGR918" s="337"/>
      <c r="EGS918" s="337"/>
      <c r="EGT918" s="337"/>
      <c r="EGU918" s="337"/>
      <c r="EGV918" s="337"/>
      <c r="EGW918" s="337"/>
      <c r="EGX918" s="337"/>
      <c r="EGY918" s="337"/>
      <c r="EGZ918" s="337"/>
      <c r="EHA918" s="337"/>
      <c r="EHB918" s="337"/>
      <c r="EHC918" s="337"/>
      <c r="EHD918" s="337"/>
      <c r="EHE918" s="337"/>
      <c r="EHF918" s="337"/>
      <c r="EHG918" s="337"/>
      <c r="EHH918" s="337"/>
      <c r="EHI918" s="337"/>
      <c r="EHJ918" s="337"/>
      <c r="EHK918" s="337"/>
      <c r="EHL918" s="337"/>
      <c r="EHM918" s="337"/>
      <c r="EHN918" s="337"/>
      <c r="EHO918" s="337"/>
      <c r="EHP918" s="337"/>
      <c r="EHQ918" s="337"/>
      <c r="EHR918" s="337"/>
      <c r="EHS918" s="337"/>
      <c r="EHT918" s="337"/>
      <c r="EHU918" s="337"/>
      <c r="EHV918" s="337"/>
      <c r="EHW918" s="337"/>
      <c r="EHX918" s="337"/>
      <c r="EHY918" s="337"/>
      <c r="EHZ918" s="337"/>
      <c r="EIA918" s="337"/>
      <c r="EIB918" s="337"/>
      <c r="EIC918" s="337"/>
      <c r="EID918" s="337"/>
      <c r="EIE918" s="337"/>
      <c r="EIF918" s="337"/>
      <c r="EIG918" s="337"/>
      <c r="EIH918" s="337"/>
      <c r="EII918" s="337"/>
      <c r="EIJ918" s="337"/>
      <c r="EIK918" s="337"/>
      <c r="EIL918" s="337"/>
      <c r="EIM918" s="337"/>
      <c r="EIN918" s="337"/>
      <c r="EIO918" s="337"/>
      <c r="EIP918" s="337"/>
      <c r="EIQ918" s="337"/>
      <c r="EIR918" s="337"/>
      <c r="EIS918" s="337"/>
      <c r="EIT918" s="337"/>
      <c r="EIU918" s="337"/>
      <c r="EIV918" s="337"/>
      <c r="EIW918" s="337"/>
      <c r="EIX918" s="337"/>
      <c r="EIY918" s="337"/>
      <c r="EIZ918" s="337"/>
      <c r="EJA918" s="337"/>
      <c r="EJB918" s="337"/>
      <c r="EJC918" s="337"/>
      <c r="EJD918" s="337"/>
      <c r="EJE918" s="337"/>
      <c r="EJF918" s="337"/>
      <c r="EJG918" s="337"/>
      <c r="EJH918" s="337"/>
      <c r="EJI918" s="337"/>
      <c r="EJJ918" s="337"/>
      <c r="EJK918" s="337"/>
      <c r="EJL918" s="337"/>
      <c r="EJM918" s="337"/>
      <c r="EJN918" s="337"/>
      <c r="EJO918" s="337"/>
      <c r="EJP918" s="337"/>
      <c r="EJQ918" s="337"/>
      <c r="EJR918" s="337"/>
      <c r="EJS918" s="337"/>
      <c r="EJT918" s="337"/>
      <c r="EJU918" s="337"/>
      <c r="EJV918" s="337"/>
      <c r="EJW918" s="337"/>
      <c r="EJX918" s="337"/>
      <c r="EJY918" s="337"/>
      <c r="EJZ918" s="337"/>
      <c r="EKA918" s="337"/>
      <c r="EKB918" s="337"/>
      <c r="EKC918" s="337"/>
      <c r="EKD918" s="337"/>
      <c r="EKE918" s="337"/>
      <c r="EKF918" s="337"/>
      <c r="EKG918" s="337"/>
      <c r="EKH918" s="337"/>
      <c r="EKI918" s="337"/>
      <c r="EKJ918" s="337"/>
      <c r="EKK918" s="337"/>
      <c r="EKL918" s="337"/>
      <c r="EKM918" s="337"/>
      <c r="EKN918" s="337"/>
      <c r="EKO918" s="337"/>
      <c r="EKP918" s="337"/>
      <c r="EKQ918" s="337"/>
      <c r="EKR918" s="337"/>
      <c r="EKS918" s="337"/>
      <c r="EKT918" s="337"/>
      <c r="EKU918" s="337"/>
      <c r="EKV918" s="337"/>
      <c r="EKW918" s="337"/>
      <c r="EKX918" s="337"/>
      <c r="EKY918" s="337"/>
      <c r="EKZ918" s="337"/>
      <c r="ELA918" s="337"/>
      <c r="ELB918" s="337"/>
      <c r="ELC918" s="337"/>
      <c r="ELD918" s="337"/>
      <c r="ELE918" s="337"/>
      <c r="ELF918" s="337"/>
      <c r="ELG918" s="337"/>
      <c r="ELH918" s="337"/>
      <c r="ELI918" s="337"/>
      <c r="ELJ918" s="337"/>
      <c r="ELK918" s="337"/>
      <c r="ELL918" s="337"/>
      <c r="ELM918" s="337"/>
      <c r="ELN918" s="337"/>
      <c r="ELO918" s="337"/>
      <c r="ELP918" s="337"/>
      <c r="ELQ918" s="337"/>
      <c r="ELR918" s="337"/>
      <c r="ELS918" s="337"/>
      <c r="ELT918" s="337"/>
      <c r="ELU918" s="337"/>
      <c r="ELV918" s="337"/>
      <c r="ELW918" s="337"/>
      <c r="ELX918" s="337"/>
      <c r="ELY918" s="337"/>
      <c r="ELZ918" s="337"/>
      <c r="EMA918" s="337"/>
      <c r="EMB918" s="337"/>
      <c r="EMC918" s="337"/>
      <c r="EMD918" s="337"/>
      <c r="EME918" s="337"/>
      <c r="EMF918" s="337"/>
      <c r="EMG918" s="337"/>
      <c r="EMH918" s="337"/>
      <c r="EMI918" s="337"/>
      <c r="EMJ918" s="337"/>
      <c r="EMK918" s="337"/>
      <c r="EML918" s="337"/>
      <c r="EMM918" s="337"/>
      <c r="EMN918" s="337"/>
      <c r="EMO918" s="337"/>
      <c r="EMP918" s="337"/>
      <c r="EMQ918" s="337"/>
      <c r="EMR918" s="337"/>
      <c r="EMS918" s="337"/>
      <c r="EMT918" s="337"/>
      <c r="EMU918" s="337"/>
      <c r="EMV918" s="337"/>
      <c r="EMW918" s="337"/>
      <c r="EMX918" s="337"/>
      <c r="EMY918" s="337"/>
      <c r="EMZ918" s="337"/>
      <c r="ENA918" s="337"/>
      <c r="ENB918" s="337"/>
      <c r="ENC918" s="337"/>
      <c r="END918" s="337"/>
      <c r="ENE918" s="337"/>
      <c r="ENF918" s="337"/>
      <c r="ENG918" s="337"/>
      <c r="ENH918" s="337"/>
      <c r="ENI918" s="337"/>
      <c r="ENJ918" s="337"/>
      <c r="ENK918" s="337"/>
      <c r="ENL918" s="337"/>
      <c r="ENM918" s="337"/>
      <c r="ENN918" s="337"/>
      <c r="ENO918" s="337"/>
      <c r="ENP918" s="337"/>
      <c r="ENQ918" s="337"/>
      <c r="ENR918" s="337"/>
      <c r="ENS918" s="337"/>
      <c r="ENT918" s="337"/>
      <c r="ENU918" s="337"/>
      <c r="ENV918" s="337"/>
      <c r="ENW918" s="337"/>
      <c r="ENX918" s="337"/>
      <c r="ENY918" s="337"/>
      <c r="ENZ918" s="337"/>
      <c r="EOA918" s="337"/>
      <c r="EOB918" s="337"/>
      <c r="EOC918" s="337"/>
      <c r="EOD918" s="337"/>
      <c r="EOE918" s="337"/>
      <c r="EOF918" s="337"/>
      <c r="EOG918" s="337"/>
      <c r="EOH918" s="337"/>
      <c r="EOI918" s="337"/>
      <c r="EOJ918" s="337"/>
      <c r="EOK918" s="337"/>
      <c r="EOL918" s="337"/>
      <c r="EOM918" s="337"/>
      <c r="EON918" s="337"/>
      <c r="EOO918" s="337"/>
      <c r="EOP918" s="337"/>
      <c r="EOQ918" s="337"/>
      <c r="EOR918" s="337"/>
      <c r="EOS918" s="337"/>
      <c r="EOT918" s="337"/>
      <c r="EOU918" s="337"/>
      <c r="EOV918" s="337"/>
      <c r="EOW918" s="337"/>
      <c r="EOX918" s="337"/>
      <c r="EOY918" s="337"/>
      <c r="EOZ918" s="337"/>
      <c r="EPA918" s="337"/>
      <c r="EPB918" s="337"/>
      <c r="EPC918" s="337"/>
      <c r="EPD918" s="337"/>
      <c r="EPE918" s="337"/>
      <c r="EPF918" s="337"/>
      <c r="EPG918" s="337"/>
      <c r="EPH918" s="337"/>
      <c r="EPI918" s="337"/>
      <c r="EPJ918" s="337"/>
      <c r="EPK918" s="337"/>
      <c r="EPL918" s="337"/>
      <c r="EPM918" s="337"/>
      <c r="EPN918" s="337"/>
      <c r="EPO918" s="337"/>
      <c r="EPP918" s="337"/>
      <c r="EPQ918" s="337"/>
      <c r="EPR918" s="337"/>
      <c r="EPS918" s="337"/>
      <c r="EPT918" s="337"/>
      <c r="EPU918" s="337"/>
      <c r="EPV918" s="337"/>
      <c r="EPW918" s="337"/>
      <c r="EPX918" s="337"/>
      <c r="EPY918" s="337"/>
      <c r="EPZ918" s="337"/>
      <c r="EQA918" s="337"/>
      <c r="EQB918" s="337"/>
      <c r="EQC918" s="337"/>
      <c r="EQD918" s="337"/>
      <c r="EQE918" s="337"/>
      <c r="EQF918" s="337"/>
      <c r="EQG918" s="337"/>
      <c r="EQH918" s="337"/>
      <c r="EQI918" s="337"/>
      <c r="EQJ918" s="337"/>
      <c r="EQK918" s="337"/>
      <c r="EQL918" s="337"/>
      <c r="EQM918" s="337"/>
      <c r="EQN918" s="337"/>
      <c r="EQO918" s="337"/>
      <c r="EQP918" s="337"/>
      <c r="EQQ918" s="337"/>
      <c r="EQR918" s="337"/>
      <c r="EQS918" s="337"/>
      <c r="EQT918" s="337"/>
      <c r="EQU918" s="337"/>
      <c r="EQV918" s="337"/>
      <c r="EQW918" s="337"/>
      <c r="EQX918" s="337"/>
      <c r="EQY918" s="337"/>
      <c r="EQZ918" s="337"/>
      <c r="ERA918" s="337"/>
      <c r="ERB918" s="337"/>
      <c r="ERC918" s="337"/>
      <c r="ERD918" s="337"/>
      <c r="ERE918" s="337"/>
      <c r="ERF918" s="337"/>
      <c r="ERG918" s="337"/>
      <c r="ERH918" s="337"/>
      <c r="ERI918" s="337"/>
      <c r="ERJ918" s="337"/>
      <c r="ERK918" s="337"/>
      <c r="ERL918" s="337"/>
      <c r="ERM918" s="337"/>
      <c r="ERN918" s="337"/>
      <c r="ERO918" s="337"/>
      <c r="ERP918" s="337"/>
      <c r="ERQ918" s="337"/>
      <c r="ERR918" s="337"/>
      <c r="ERS918" s="337"/>
      <c r="ERT918" s="337"/>
      <c r="ERU918" s="337"/>
      <c r="ERV918" s="337"/>
      <c r="ERW918" s="337"/>
      <c r="ERX918" s="337"/>
      <c r="ERY918" s="337"/>
      <c r="ERZ918" s="337"/>
      <c r="ESA918" s="337"/>
      <c r="ESB918" s="337"/>
      <c r="ESC918" s="337"/>
      <c r="ESD918" s="337"/>
      <c r="ESE918" s="337"/>
      <c r="ESF918" s="337"/>
      <c r="ESG918" s="337"/>
      <c r="ESH918" s="337"/>
      <c r="ESI918" s="337"/>
      <c r="ESJ918" s="337"/>
      <c r="ESK918" s="337"/>
      <c r="ESL918" s="337"/>
      <c r="ESM918" s="337"/>
      <c r="ESN918" s="337"/>
      <c r="ESO918" s="337"/>
      <c r="ESP918" s="337"/>
      <c r="ESQ918" s="337"/>
      <c r="ESR918" s="337"/>
      <c r="ESS918" s="337"/>
      <c r="EST918" s="337"/>
      <c r="ESU918" s="337"/>
      <c r="ESV918" s="337"/>
      <c r="ESW918" s="337"/>
      <c r="ESX918" s="337"/>
      <c r="ESY918" s="337"/>
      <c r="ESZ918" s="337"/>
      <c r="ETA918" s="337"/>
      <c r="ETB918" s="337"/>
      <c r="ETC918" s="337"/>
      <c r="ETD918" s="337"/>
      <c r="ETE918" s="337"/>
      <c r="ETF918" s="337"/>
      <c r="ETG918" s="337"/>
      <c r="ETH918" s="337"/>
      <c r="ETI918" s="337"/>
      <c r="ETJ918" s="337"/>
      <c r="ETK918" s="337"/>
      <c r="ETL918" s="337"/>
      <c r="ETM918" s="337"/>
      <c r="ETN918" s="337"/>
      <c r="ETO918" s="337"/>
      <c r="ETP918" s="337"/>
      <c r="ETQ918" s="337"/>
      <c r="ETR918" s="337"/>
      <c r="ETS918" s="337"/>
      <c r="ETT918" s="337"/>
      <c r="ETU918" s="337"/>
      <c r="ETV918" s="337"/>
      <c r="ETW918" s="337"/>
      <c r="ETX918" s="337"/>
      <c r="ETY918" s="337"/>
      <c r="ETZ918" s="337"/>
      <c r="EUA918" s="337"/>
      <c r="EUB918" s="337"/>
      <c r="EUC918" s="337"/>
      <c r="EUD918" s="337"/>
      <c r="EUE918" s="337"/>
      <c r="EUF918" s="337"/>
      <c r="EUG918" s="337"/>
      <c r="EUH918" s="337"/>
      <c r="EUI918" s="337"/>
      <c r="EUJ918" s="337"/>
      <c r="EUK918" s="337"/>
      <c r="EUL918" s="337"/>
      <c r="EUM918" s="337"/>
      <c r="EUN918" s="337"/>
      <c r="EUO918" s="337"/>
      <c r="EUP918" s="337"/>
      <c r="EUQ918" s="337"/>
      <c r="EUR918" s="337"/>
      <c r="EUS918" s="337"/>
      <c r="EUT918" s="337"/>
      <c r="EUU918" s="337"/>
      <c r="EUV918" s="337"/>
      <c r="EUW918" s="337"/>
      <c r="EUX918" s="337"/>
      <c r="EUY918" s="337"/>
      <c r="EUZ918" s="337"/>
      <c r="EVA918" s="337"/>
      <c r="EVB918" s="337"/>
      <c r="EVC918" s="337"/>
      <c r="EVD918" s="337"/>
      <c r="EVE918" s="337"/>
      <c r="EVF918" s="337"/>
      <c r="EVG918" s="337"/>
      <c r="EVH918" s="337"/>
      <c r="EVI918" s="337"/>
      <c r="EVJ918" s="337"/>
      <c r="EVK918" s="337"/>
      <c r="EVL918" s="337"/>
      <c r="EVM918" s="337"/>
      <c r="EVN918" s="337"/>
      <c r="EVO918" s="337"/>
      <c r="EVP918" s="337"/>
      <c r="EVQ918" s="337"/>
      <c r="EVR918" s="337"/>
      <c r="EVS918" s="337"/>
      <c r="EVT918" s="337"/>
      <c r="EVU918" s="337"/>
      <c r="EVV918" s="337"/>
      <c r="EVW918" s="337"/>
      <c r="EVX918" s="337"/>
      <c r="EVY918" s="337"/>
      <c r="EVZ918" s="337"/>
      <c r="EWA918" s="337"/>
      <c r="EWB918" s="337"/>
      <c r="EWC918" s="337"/>
      <c r="EWD918" s="337"/>
      <c r="EWE918" s="337"/>
      <c r="EWF918" s="337"/>
      <c r="EWG918" s="337"/>
      <c r="EWH918" s="337"/>
      <c r="EWI918" s="337"/>
      <c r="EWJ918" s="337"/>
      <c r="EWK918" s="337"/>
      <c r="EWL918" s="337"/>
      <c r="EWM918" s="337"/>
      <c r="EWN918" s="337"/>
      <c r="EWO918" s="337"/>
      <c r="EWP918" s="337"/>
      <c r="EWQ918" s="337"/>
      <c r="EWR918" s="337"/>
      <c r="EWS918" s="337"/>
      <c r="EWT918" s="337"/>
      <c r="EWU918" s="337"/>
      <c r="EWV918" s="337"/>
      <c r="EWW918" s="337"/>
      <c r="EWX918" s="337"/>
      <c r="EWY918" s="337"/>
      <c r="EWZ918" s="337"/>
      <c r="EXA918" s="337"/>
      <c r="EXB918" s="337"/>
      <c r="EXC918" s="337"/>
      <c r="EXD918" s="337"/>
      <c r="EXE918" s="337"/>
      <c r="EXF918" s="337"/>
      <c r="EXG918" s="337"/>
      <c r="EXH918" s="337"/>
      <c r="EXI918" s="337"/>
      <c r="EXJ918" s="337"/>
      <c r="EXK918" s="337"/>
      <c r="EXL918" s="337"/>
      <c r="EXM918" s="337"/>
      <c r="EXN918" s="337"/>
      <c r="EXO918" s="337"/>
      <c r="EXP918" s="337"/>
      <c r="EXQ918" s="337"/>
      <c r="EXR918" s="337"/>
      <c r="EXS918" s="337"/>
      <c r="EXT918" s="337"/>
      <c r="EXU918" s="337"/>
      <c r="EXV918" s="337"/>
      <c r="EXW918" s="337"/>
      <c r="EXX918" s="337"/>
      <c r="EXY918" s="337"/>
      <c r="EXZ918" s="337"/>
      <c r="EYA918" s="337"/>
      <c r="EYB918" s="337"/>
      <c r="EYC918" s="337"/>
      <c r="EYD918" s="337"/>
      <c r="EYE918" s="337"/>
      <c r="EYF918" s="337"/>
      <c r="EYG918" s="337"/>
      <c r="EYH918" s="337"/>
      <c r="EYI918" s="337"/>
      <c r="EYJ918" s="337"/>
      <c r="EYK918" s="337"/>
      <c r="EYL918" s="337"/>
      <c r="EYM918" s="337"/>
      <c r="EYN918" s="337"/>
      <c r="EYO918" s="337"/>
      <c r="EYP918" s="337"/>
      <c r="EYQ918" s="337"/>
      <c r="EYR918" s="337"/>
      <c r="EYS918" s="337"/>
      <c r="EYT918" s="337"/>
      <c r="EYU918" s="337"/>
      <c r="EYV918" s="337"/>
      <c r="EYW918" s="337"/>
      <c r="EYX918" s="337"/>
      <c r="EYY918" s="337"/>
      <c r="EYZ918" s="337"/>
      <c r="EZA918" s="337"/>
      <c r="EZB918" s="337"/>
      <c r="EZC918" s="337"/>
      <c r="EZD918" s="337"/>
      <c r="EZE918" s="337"/>
      <c r="EZF918" s="337"/>
      <c r="EZG918" s="337"/>
      <c r="EZH918" s="337"/>
      <c r="EZI918" s="337"/>
      <c r="EZJ918" s="337"/>
      <c r="EZK918" s="337"/>
      <c r="EZL918" s="337"/>
      <c r="EZM918" s="337"/>
      <c r="EZN918" s="337"/>
      <c r="EZO918" s="337"/>
      <c r="EZP918" s="337"/>
      <c r="EZQ918" s="337"/>
      <c r="EZR918" s="337"/>
      <c r="EZS918" s="337"/>
      <c r="EZT918" s="337"/>
      <c r="EZU918" s="337"/>
      <c r="EZV918" s="337"/>
      <c r="EZW918" s="337"/>
      <c r="EZX918" s="337"/>
      <c r="EZY918" s="337"/>
      <c r="EZZ918" s="337"/>
      <c r="FAA918" s="337"/>
      <c r="FAB918" s="337"/>
      <c r="FAC918" s="337"/>
      <c r="FAD918" s="337"/>
      <c r="FAE918" s="337"/>
      <c r="FAF918" s="337"/>
      <c r="FAG918" s="337"/>
      <c r="FAH918" s="337"/>
      <c r="FAI918" s="337"/>
      <c r="FAJ918" s="337"/>
      <c r="FAK918" s="337"/>
      <c r="FAL918" s="337"/>
      <c r="FAM918" s="337"/>
      <c r="FAN918" s="337"/>
      <c r="FAO918" s="337"/>
      <c r="FAP918" s="337"/>
      <c r="FAQ918" s="337"/>
      <c r="FAR918" s="337"/>
      <c r="FAS918" s="337"/>
      <c r="FAT918" s="337"/>
      <c r="FAU918" s="337"/>
      <c r="FAV918" s="337"/>
      <c r="FAW918" s="337"/>
      <c r="FAX918" s="337"/>
      <c r="FAY918" s="337"/>
      <c r="FAZ918" s="337"/>
      <c r="FBA918" s="337"/>
      <c r="FBB918" s="337"/>
      <c r="FBC918" s="337"/>
      <c r="FBD918" s="337"/>
      <c r="FBE918" s="337"/>
      <c r="FBF918" s="337"/>
      <c r="FBG918" s="337"/>
      <c r="FBH918" s="337"/>
      <c r="FBI918" s="337"/>
      <c r="FBJ918" s="337"/>
      <c r="FBK918" s="337"/>
      <c r="FBL918" s="337"/>
      <c r="FBM918" s="337"/>
      <c r="FBN918" s="337"/>
      <c r="FBO918" s="337"/>
      <c r="FBP918" s="337"/>
      <c r="FBQ918" s="337"/>
      <c r="FBR918" s="337"/>
      <c r="FBS918" s="337"/>
      <c r="FBT918" s="337"/>
      <c r="FBU918" s="337"/>
      <c r="FBV918" s="337"/>
      <c r="FBW918" s="337"/>
      <c r="FBX918" s="337"/>
      <c r="FBY918" s="337"/>
      <c r="FBZ918" s="337"/>
      <c r="FCA918" s="337"/>
      <c r="FCB918" s="337"/>
      <c r="FCC918" s="337"/>
      <c r="FCD918" s="337"/>
      <c r="FCE918" s="337"/>
      <c r="FCF918" s="337"/>
      <c r="FCG918" s="337"/>
      <c r="FCH918" s="337"/>
      <c r="FCI918" s="337"/>
      <c r="FCJ918" s="337"/>
      <c r="FCK918" s="337"/>
      <c r="FCL918" s="337"/>
      <c r="FCM918" s="337"/>
      <c r="FCN918" s="337"/>
      <c r="FCO918" s="337"/>
      <c r="FCP918" s="337"/>
      <c r="FCQ918" s="337"/>
      <c r="FCR918" s="337"/>
      <c r="FCS918" s="337"/>
      <c r="FCT918" s="337"/>
      <c r="FCU918" s="337"/>
      <c r="FCV918" s="337"/>
      <c r="FCW918" s="337"/>
      <c r="FCX918" s="337"/>
      <c r="FCY918" s="337"/>
      <c r="FCZ918" s="337"/>
      <c r="FDA918" s="337"/>
      <c r="FDB918" s="337"/>
      <c r="FDC918" s="337"/>
      <c r="FDD918" s="337"/>
      <c r="FDE918" s="337"/>
      <c r="FDF918" s="337"/>
      <c r="FDG918" s="337"/>
      <c r="FDH918" s="337"/>
      <c r="FDI918" s="337"/>
      <c r="FDJ918" s="337"/>
      <c r="FDK918" s="337"/>
      <c r="FDL918" s="337"/>
      <c r="FDM918" s="337"/>
      <c r="FDN918" s="337"/>
      <c r="FDO918" s="337"/>
      <c r="FDP918" s="337"/>
      <c r="FDQ918" s="337"/>
      <c r="FDR918" s="337"/>
      <c r="FDS918" s="337"/>
      <c r="FDT918" s="337"/>
      <c r="FDU918" s="337"/>
      <c r="FDV918" s="337"/>
      <c r="FDW918" s="337"/>
      <c r="FDX918" s="337"/>
      <c r="FDY918" s="337"/>
      <c r="FDZ918" s="337"/>
      <c r="FEA918" s="337"/>
      <c r="FEB918" s="337"/>
      <c r="FEC918" s="337"/>
      <c r="FED918" s="337"/>
      <c r="FEE918" s="337"/>
      <c r="FEF918" s="337"/>
      <c r="FEG918" s="337"/>
      <c r="FEH918" s="337"/>
      <c r="FEI918" s="337"/>
      <c r="FEJ918" s="337"/>
      <c r="FEK918" s="337"/>
      <c r="FEL918" s="337"/>
      <c r="FEM918" s="337"/>
      <c r="FEN918" s="337"/>
      <c r="FEO918" s="337"/>
      <c r="FEP918" s="337"/>
      <c r="FEQ918" s="337"/>
      <c r="FER918" s="337"/>
      <c r="FES918" s="337"/>
      <c r="FET918" s="337"/>
      <c r="FEU918" s="337"/>
      <c r="FEV918" s="337"/>
      <c r="FEW918" s="337"/>
      <c r="FEX918" s="337"/>
      <c r="FEY918" s="337"/>
      <c r="FEZ918" s="337"/>
      <c r="FFA918" s="337"/>
      <c r="FFB918" s="337"/>
      <c r="FFC918" s="337"/>
      <c r="FFD918" s="337"/>
      <c r="FFE918" s="337"/>
      <c r="FFF918" s="337"/>
      <c r="FFG918" s="337"/>
      <c r="FFH918" s="337"/>
      <c r="FFI918" s="337"/>
      <c r="FFJ918" s="337"/>
      <c r="FFK918" s="337"/>
      <c r="FFL918" s="337"/>
      <c r="FFM918" s="337"/>
      <c r="FFN918" s="337"/>
      <c r="FFO918" s="337"/>
      <c r="FFP918" s="337"/>
      <c r="FFQ918" s="337"/>
      <c r="FFR918" s="337"/>
      <c r="FFS918" s="337"/>
      <c r="FFT918" s="337"/>
      <c r="FFU918" s="337"/>
      <c r="FFV918" s="337"/>
      <c r="FFW918" s="337"/>
      <c r="FFX918" s="337"/>
      <c r="FFY918" s="337"/>
      <c r="FFZ918" s="337"/>
      <c r="FGA918" s="337"/>
      <c r="FGB918" s="337"/>
      <c r="FGC918" s="337"/>
      <c r="FGD918" s="337"/>
      <c r="FGE918" s="337"/>
      <c r="FGF918" s="337"/>
      <c r="FGG918" s="337"/>
      <c r="FGH918" s="337"/>
      <c r="FGI918" s="337"/>
      <c r="FGJ918" s="337"/>
      <c r="FGK918" s="337"/>
      <c r="FGL918" s="337"/>
      <c r="FGM918" s="337"/>
      <c r="FGN918" s="337"/>
      <c r="FGO918" s="337"/>
      <c r="FGP918" s="337"/>
      <c r="FGQ918" s="337"/>
      <c r="FGR918" s="337"/>
      <c r="FGS918" s="337"/>
      <c r="FGT918" s="337"/>
      <c r="FGU918" s="337"/>
      <c r="FGV918" s="337"/>
      <c r="FGW918" s="337"/>
      <c r="FGX918" s="337"/>
      <c r="FGY918" s="337"/>
      <c r="FGZ918" s="337"/>
      <c r="FHA918" s="337"/>
      <c r="FHB918" s="337"/>
      <c r="FHC918" s="337"/>
      <c r="FHD918" s="337"/>
      <c r="FHE918" s="337"/>
      <c r="FHF918" s="337"/>
      <c r="FHG918" s="337"/>
      <c r="FHH918" s="337"/>
      <c r="FHI918" s="337"/>
      <c r="FHJ918" s="337"/>
      <c r="FHK918" s="337"/>
      <c r="FHL918" s="337"/>
      <c r="FHM918" s="337"/>
      <c r="FHN918" s="337"/>
      <c r="FHO918" s="337"/>
      <c r="FHP918" s="337"/>
      <c r="FHQ918" s="337"/>
      <c r="FHR918" s="337"/>
      <c r="FHS918" s="337"/>
      <c r="FHT918" s="337"/>
      <c r="FHU918" s="337"/>
      <c r="FHV918" s="337"/>
      <c r="FHW918" s="337"/>
      <c r="FHX918" s="337"/>
      <c r="FHY918" s="337"/>
      <c r="FHZ918" s="337"/>
      <c r="FIA918" s="337"/>
      <c r="FIB918" s="337"/>
      <c r="FIC918" s="337"/>
      <c r="FID918" s="337"/>
      <c r="FIE918" s="337"/>
      <c r="FIF918" s="337"/>
      <c r="FIG918" s="337"/>
      <c r="FIH918" s="337"/>
      <c r="FII918" s="337"/>
      <c r="FIJ918" s="337"/>
      <c r="FIK918" s="337"/>
      <c r="FIL918" s="337"/>
      <c r="FIM918" s="337"/>
      <c r="FIN918" s="337"/>
      <c r="FIO918" s="337"/>
      <c r="FIP918" s="337"/>
      <c r="FIQ918" s="337"/>
      <c r="FIR918" s="337"/>
      <c r="FIS918" s="337"/>
      <c r="FIT918" s="337"/>
      <c r="FIU918" s="337"/>
      <c r="FIV918" s="337"/>
      <c r="FIW918" s="337"/>
      <c r="FIX918" s="337"/>
      <c r="FIY918" s="337"/>
      <c r="FIZ918" s="337"/>
      <c r="FJA918" s="337"/>
      <c r="FJB918" s="337"/>
      <c r="FJC918" s="337"/>
      <c r="FJD918" s="337"/>
      <c r="FJE918" s="337"/>
      <c r="FJF918" s="337"/>
      <c r="FJG918" s="337"/>
      <c r="FJH918" s="337"/>
      <c r="FJI918" s="337"/>
      <c r="FJJ918" s="337"/>
      <c r="FJK918" s="337"/>
      <c r="FJL918" s="337"/>
      <c r="FJM918" s="337"/>
      <c r="FJN918" s="337"/>
      <c r="FJO918" s="337"/>
      <c r="FJP918" s="337"/>
      <c r="FJQ918" s="337"/>
      <c r="FJR918" s="337"/>
      <c r="FJS918" s="337"/>
      <c r="FJT918" s="337"/>
      <c r="FJU918" s="337"/>
      <c r="FJV918" s="337"/>
      <c r="FJW918" s="337"/>
      <c r="FJX918" s="337"/>
      <c r="FJY918" s="337"/>
      <c r="FJZ918" s="337"/>
      <c r="FKA918" s="337"/>
      <c r="FKB918" s="337"/>
      <c r="FKC918" s="337"/>
      <c r="FKD918" s="337"/>
      <c r="FKE918" s="337"/>
      <c r="FKF918" s="337"/>
      <c r="FKG918" s="337"/>
      <c r="FKH918" s="337"/>
      <c r="FKI918" s="337"/>
      <c r="FKJ918" s="337"/>
      <c r="FKK918" s="337"/>
      <c r="FKL918" s="337"/>
      <c r="FKM918" s="337"/>
      <c r="FKN918" s="337"/>
      <c r="FKO918" s="337"/>
      <c r="FKP918" s="337"/>
      <c r="FKQ918" s="337"/>
      <c r="FKR918" s="337"/>
      <c r="FKS918" s="337"/>
      <c r="FKT918" s="337"/>
      <c r="FKU918" s="337"/>
      <c r="FKV918" s="337"/>
      <c r="FKW918" s="337"/>
      <c r="FKX918" s="337"/>
      <c r="FKY918" s="337"/>
      <c r="FKZ918" s="337"/>
      <c r="FLA918" s="337"/>
      <c r="FLB918" s="337"/>
      <c r="FLC918" s="337"/>
      <c r="FLD918" s="337"/>
      <c r="FLE918" s="337"/>
      <c r="FLF918" s="337"/>
      <c r="FLG918" s="337"/>
      <c r="FLH918" s="337"/>
      <c r="FLI918" s="337"/>
      <c r="FLJ918" s="337"/>
      <c r="FLK918" s="337"/>
      <c r="FLL918" s="337"/>
      <c r="FLM918" s="337"/>
      <c r="FLN918" s="337"/>
      <c r="FLO918" s="337"/>
      <c r="FLP918" s="337"/>
      <c r="FLQ918" s="337"/>
      <c r="FLR918" s="337"/>
      <c r="FLS918" s="337"/>
      <c r="FLT918" s="337"/>
      <c r="FLU918" s="337"/>
      <c r="FLV918" s="337"/>
      <c r="FLW918" s="337"/>
      <c r="FLX918" s="337"/>
      <c r="FLY918" s="337"/>
      <c r="FLZ918" s="337"/>
      <c r="FMA918" s="337"/>
      <c r="FMB918" s="337"/>
      <c r="FMC918" s="337"/>
      <c r="FMD918" s="337"/>
      <c r="FME918" s="337"/>
      <c r="FMF918" s="337"/>
      <c r="FMG918" s="337"/>
      <c r="FMH918" s="337"/>
      <c r="FMI918" s="337"/>
      <c r="FMJ918" s="337"/>
      <c r="FMK918" s="337"/>
      <c r="FML918" s="337"/>
      <c r="FMM918" s="337"/>
      <c r="FMN918" s="337"/>
      <c r="FMO918" s="337"/>
      <c r="FMP918" s="337"/>
      <c r="FMQ918" s="337"/>
      <c r="FMR918" s="337"/>
      <c r="FMS918" s="337"/>
      <c r="FMT918" s="337"/>
      <c r="FMU918" s="337"/>
      <c r="FMV918" s="337"/>
      <c r="FMW918" s="337"/>
      <c r="FMX918" s="337"/>
      <c r="FMY918" s="337"/>
      <c r="FMZ918" s="337"/>
      <c r="FNA918" s="337"/>
      <c r="FNB918" s="337"/>
      <c r="FNC918" s="337"/>
      <c r="FND918" s="337"/>
      <c r="FNE918" s="337"/>
      <c r="FNF918" s="337"/>
      <c r="FNG918" s="337"/>
      <c r="FNH918" s="337"/>
      <c r="FNI918" s="337"/>
      <c r="FNJ918" s="337"/>
      <c r="FNK918" s="337"/>
      <c r="FNL918" s="337"/>
      <c r="FNM918" s="337"/>
      <c r="FNN918" s="337"/>
      <c r="FNO918" s="337"/>
      <c r="FNP918" s="337"/>
      <c r="FNQ918" s="337"/>
      <c r="FNR918" s="337"/>
      <c r="FNS918" s="337"/>
      <c r="FNT918" s="337"/>
      <c r="FNU918" s="337"/>
      <c r="FNV918" s="337"/>
      <c r="FNW918" s="337"/>
      <c r="FNX918" s="337"/>
      <c r="FNY918" s="337"/>
      <c r="FNZ918" s="337"/>
      <c r="FOA918" s="337"/>
      <c r="FOB918" s="337"/>
      <c r="FOC918" s="337"/>
      <c r="FOD918" s="337"/>
      <c r="FOE918" s="337"/>
      <c r="FOF918" s="337"/>
      <c r="FOG918" s="337"/>
      <c r="FOH918" s="337"/>
      <c r="FOI918" s="337"/>
      <c r="FOJ918" s="337"/>
      <c r="FOK918" s="337"/>
      <c r="FOL918" s="337"/>
      <c r="FOM918" s="337"/>
      <c r="FON918" s="337"/>
      <c r="FOO918" s="337"/>
      <c r="FOP918" s="337"/>
      <c r="FOQ918" s="337"/>
      <c r="FOR918" s="337"/>
      <c r="FOS918" s="337"/>
      <c r="FOT918" s="337"/>
      <c r="FOU918" s="337"/>
      <c r="FOV918" s="337"/>
      <c r="FOW918" s="337"/>
      <c r="FOX918" s="337"/>
      <c r="FOY918" s="337"/>
      <c r="FOZ918" s="337"/>
      <c r="FPA918" s="337"/>
      <c r="FPB918" s="337"/>
      <c r="FPC918" s="337"/>
      <c r="FPD918" s="337"/>
      <c r="FPE918" s="337"/>
      <c r="FPF918" s="337"/>
      <c r="FPG918" s="337"/>
      <c r="FPH918" s="337"/>
      <c r="FPI918" s="337"/>
      <c r="FPJ918" s="337"/>
      <c r="FPK918" s="337"/>
      <c r="FPL918" s="337"/>
      <c r="FPM918" s="337"/>
      <c r="FPN918" s="337"/>
      <c r="FPO918" s="337"/>
      <c r="FPP918" s="337"/>
      <c r="FPQ918" s="337"/>
      <c r="FPR918" s="337"/>
      <c r="FPS918" s="337"/>
      <c r="FPT918" s="337"/>
      <c r="FPU918" s="337"/>
      <c r="FPV918" s="337"/>
      <c r="FPW918" s="337"/>
      <c r="FPX918" s="337"/>
      <c r="FPY918" s="337"/>
      <c r="FPZ918" s="337"/>
      <c r="FQA918" s="337"/>
      <c r="FQB918" s="337"/>
      <c r="FQC918" s="337"/>
      <c r="FQD918" s="337"/>
      <c r="FQE918" s="337"/>
      <c r="FQF918" s="337"/>
      <c r="FQG918" s="337"/>
      <c r="FQH918" s="337"/>
      <c r="FQI918" s="337"/>
      <c r="FQJ918" s="337"/>
      <c r="FQK918" s="337"/>
      <c r="FQL918" s="337"/>
      <c r="FQM918" s="337"/>
      <c r="FQN918" s="337"/>
      <c r="FQO918" s="337"/>
      <c r="FQP918" s="337"/>
      <c r="FQQ918" s="337"/>
      <c r="FQR918" s="337"/>
      <c r="FQS918" s="337"/>
      <c r="FQT918" s="337"/>
      <c r="FQU918" s="337"/>
      <c r="FQV918" s="337"/>
      <c r="FQW918" s="337"/>
      <c r="FQX918" s="337"/>
      <c r="FQY918" s="337"/>
      <c r="FQZ918" s="337"/>
      <c r="FRA918" s="337"/>
      <c r="FRB918" s="337"/>
      <c r="FRC918" s="337"/>
      <c r="FRD918" s="337"/>
      <c r="FRE918" s="337"/>
      <c r="FRF918" s="337"/>
      <c r="FRG918" s="337"/>
      <c r="FRH918" s="337"/>
      <c r="FRI918" s="337"/>
      <c r="FRJ918" s="337"/>
      <c r="FRK918" s="337"/>
      <c r="FRL918" s="337"/>
      <c r="FRM918" s="337"/>
      <c r="FRN918" s="337"/>
      <c r="FRO918" s="337"/>
      <c r="FRP918" s="337"/>
      <c r="FRQ918" s="337"/>
      <c r="FRR918" s="337"/>
      <c r="FRS918" s="337"/>
      <c r="FRT918" s="337"/>
      <c r="FRU918" s="337"/>
      <c r="FRV918" s="337"/>
      <c r="FRW918" s="337"/>
      <c r="FRX918" s="337"/>
      <c r="FRY918" s="337"/>
      <c r="FRZ918" s="337"/>
      <c r="FSA918" s="337"/>
      <c r="FSB918" s="337"/>
      <c r="FSC918" s="337"/>
      <c r="FSD918" s="337"/>
      <c r="FSE918" s="337"/>
      <c r="FSF918" s="337"/>
      <c r="FSG918" s="337"/>
      <c r="FSH918" s="337"/>
      <c r="FSI918" s="337"/>
      <c r="FSJ918" s="337"/>
      <c r="FSK918" s="337"/>
      <c r="FSL918" s="337"/>
      <c r="FSM918" s="337"/>
      <c r="FSN918" s="337"/>
      <c r="FSO918" s="337"/>
      <c r="FSP918" s="337"/>
      <c r="FSQ918" s="337"/>
      <c r="FSR918" s="337"/>
      <c r="FSS918" s="337"/>
      <c r="FST918" s="337"/>
      <c r="FSU918" s="337"/>
      <c r="FSV918" s="337"/>
      <c r="FSW918" s="337"/>
      <c r="FSX918" s="337"/>
      <c r="FSY918" s="337"/>
      <c r="FSZ918" s="337"/>
      <c r="FTA918" s="337"/>
      <c r="FTB918" s="337"/>
      <c r="FTC918" s="337"/>
      <c r="FTD918" s="337"/>
      <c r="FTE918" s="337"/>
      <c r="FTF918" s="337"/>
      <c r="FTG918" s="337"/>
      <c r="FTH918" s="337"/>
      <c r="FTI918" s="337"/>
      <c r="FTJ918" s="337"/>
      <c r="FTK918" s="337"/>
      <c r="FTL918" s="337"/>
      <c r="FTM918" s="337"/>
      <c r="FTN918" s="337"/>
      <c r="FTO918" s="337"/>
      <c r="FTP918" s="337"/>
      <c r="FTQ918" s="337"/>
      <c r="FTR918" s="337"/>
      <c r="FTS918" s="337"/>
      <c r="FTT918" s="337"/>
      <c r="FTU918" s="337"/>
      <c r="FTV918" s="337"/>
      <c r="FTW918" s="337"/>
      <c r="FTX918" s="337"/>
      <c r="FTY918" s="337"/>
      <c r="FTZ918" s="337"/>
      <c r="FUA918" s="337"/>
      <c r="FUB918" s="337"/>
      <c r="FUC918" s="337"/>
      <c r="FUD918" s="337"/>
      <c r="FUE918" s="337"/>
      <c r="FUF918" s="337"/>
      <c r="FUG918" s="337"/>
      <c r="FUH918" s="337"/>
      <c r="FUI918" s="337"/>
      <c r="FUJ918" s="337"/>
      <c r="FUK918" s="337"/>
      <c r="FUL918" s="337"/>
      <c r="FUM918" s="337"/>
      <c r="FUN918" s="337"/>
      <c r="FUO918" s="337"/>
      <c r="FUP918" s="337"/>
      <c r="FUQ918" s="337"/>
      <c r="FUR918" s="337"/>
      <c r="FUS918" s="337"/>
      <c r="FUT918" s="337"/>
      <c r="FUU918" s="337"/>
      <c r="FUV918" s="337"/>
      <c r="FUW918" s="337"/>
      <c r="FUX918" s="337"/>
      <c r="FUY918" s="337"/>
      <c r="FUZ918" s="337"/>
      <c r="FVA918" s="337"/>
      <c r="FVB918" s="337"/>
      <c r="FVC918" s="337"/>
      <c r="FVD918" s="337"/>
      <c r="FVE918" s="337"/>
      <c r="FVF918" s="337"/>
      <c r="FVG918" s="337"/>
      <c r="FVH918" s="337"/>
      <c r="FVI918" s="337"/>
      <c r="FVJ918" s="337"/>
      <c r="FVK918" s="337"/>
      <c r="FVL918" s="337"/>
      <c r="FVM918" s="337"/>
      <c r="FVN918" s="337"/>
      <c r="FVO918" s="337"/>
      <c r="FVP918" s="337"/>
      <c r="FVQ918" s="337"/>
      <c r="FVR918" s="337"/>
      <c r="FVS918" s="337"/>
      <c r="FVT918" s="337"/>
      <c r="FVU918" s="337"/>
      <c r="FVV918" s="337"/>
      <c r="FVW918" s="337"/>
      <c r="FVX918" s="337"/>
      <c r="FVY918" s="337"/>
      <c r="FVZ918" s="337"/>
      <c r="FWA918" s="337"/>
      <c r="FWB918" s="337"/>
      <c r="FWC918" s="337"/>
      <c r="FWD918" s="337"/>
      <c r="FWE918" s="337"/>
      <c r="FWF918" s="337"/>
      <c r="FWG918" s="337"/>
      <c r="FWH918" s="337"/>
      <c r="FWI918" s="337"/>
      <c r="FWJ918" s="337"/>
      <c r="FWK918" s="337"/>
      <c r="FWL918" s="337"/>
      <c r="FWM918" s="337"/>
      <c r="FWN918" s="337"/>
      <c r="FWO918" s="337"/>
      <c r="FWP918" s="337"/>
      <c r="FWQ918" s="337"/>
      <c r="FWR918" s="337"/>
      <c r="FWS918" s="337"/>
      <c r="FWT918" s="337"/>
      <c r="FWU918" s="337"/>
      <c r="FWV918" s="337"/>
      <c r="FWW918" s="337"/>
      <c r="FWX918" s="337"/>
      <c r="FWY918" s="337"/>
      <c r="FWZ918" s="337"/>
      <c r="FXA918" s="337"/>
      <c r="FXB918" s="337"/>
      <c r="FXC918" s="337"/>
      <c r="FXD918" s="337"/>
      <c r="FXE918" s="337"/>
      <c r="FXF918" s="337"/>
      <c r="FXG918" s="337"/>
      <c r="FXH918" s="337"/>
      <c r="FXI918" s="337"/>
      <c r="FXJ918" s="337"/>
      <c r="FXK918" s="337"/>
      <c r="FXL918" s="337"/>
      <c r="FXM918" s="337"/>
      <c r="FXN918" s="337"/>
      <c r="FXO918" s="337"/>
      <c r="FXP918" s="337"/>
      <c r="FXQ918" s="337"/>
      <c r="FXR918" s="337"/>
      <c r="FXS918" s="337"/>
      <c r="FXT918" s="337"/>
      <c r="FXU918" s="337"/>
      <c r="FXV918" s="337"/>
      <c r="FXW918" s="337"/>
      <c r="FXX918" s="337"/>
      <c r="FXY918" s="337"/>
      <c r="FXZ918" s="337"/>
      <c r="FYA918" s="337"/>
      <c r="FYB918" s="337"/>
      <c r="FYC918" s="337"/>
      <c r="FYD918" s="337"/>
      <c r="FYE918" s="337"/>
      <c r="FYF918" s="337"/>
      <c r="FYG918" s="337"/>
      <c r="FYH918" s="337"/>
      <c r="FYI918" s="337"/>
      <c r="FYJ918" s="337"/>
      <c r="FYK918" s="337"/>
      <c r="FYL918" s="337"/>
      <c r="FYM918" s="337"/>
      <c r="FYN918" s="337"/>
      <c r="FYO918" s="337"/>
      <c r="FYP918" s="337"/>
      <c r="FYQ918" s="337"/>
      <c r="FYR918" s="337"/>
      <c r="FYS918" s="337"/>
      <c r="FYT918" s="337"/>
      <c r="FYU918" s="337"/>
      <c r="FYV918" s="337"/>
      <c r="FYW918" s="337"/>
      <c r="FYX918" s="337"/>
      <c r="FYY918" s="337"/>
      <c r="FYZ918" s="337"/>
      <c r="FZA918" s="337"/>
      <c r="FZB918" s="337"/>
      <c r="FZC918" s="337"/>
      <c r="FZD918" s="337"/>
      <c r="FZE918" s="337"/>
      <c r="FZF918" s="337"/>
      <c r="FZG918" s="337"/>
      <c r="FZH918" s="337"/>
      <c r="FZI918" s="337"/>
      <c r="FZJ918" s="337"/>
      <c r="FZK918" s="337"/>
      <c r="FZL918" s="337"/>
      <c r="FZM918" s="337"/>
      <c r="FZN918" s="337"/>
      <c r="FZO918" s="337"/>
      <c r="FZP918" s="337"/>
      <c r="FZQ918" s="337"/>
      <c r="FZR918" s="337"/>
      <c r="FZS918" s="337"/>
      <c r="FZT918" s="337"/>
      <c r="FZU918" s="337"/>
      <c r="FZV918" s="337"/>
      <c r="FZW918" s="337"/>
      <c r="FZX918" s="337"/>
      <c r="FZY918" s="337"/>
      <c r="FZZ918" s="337"/>
      <c r="GAA918" s="337"/>
      <c r="GAB918" s="337"/>
      <c r="GAC918" s="337"/>
      <c r="GAD918" s="337"/>
      <c r="GAE918" s="337"/>
      <c r="GAF918" s="337"/>
      <c r="GAG918" s="337"/>
      <c r="GAH918" s="337"/>
      <c r="GAI918" s="337"/>
      <c r="GAJ918" s="337"/>
      <c r="GAK918" s="337"/>
      <c r="GAL918" s="337"/>
      <c r="GAM918" s="337"/>
      <c r="GAN918" s="337"/>
      <c r="GAO918" s="337"/>
      <c r="GAP918" s="337"/>
      <c r="GAQ918" s="337"/>
      <c r="GAR918" s="337"/>
      <c r="GAS918" s="337"/>
      <c r="GAT918" s="337"/>
      <c r="GAU918" s="337"/>
      <c r="GAV918" s="337"/>
      <c r="GAW918" s="337"/>
      <c r="GAX918" s="337"/>
      <c r="GAY918" s="337"/>
      <c r="GAZ918" s="337"/>
      <c r="GBA918" s="337"/>
      <c r="GBB918" s="337"/>
      <c r="GBC918" s="337"/>
      <c r="GBD918" s="337"/>
      <c r="GBE918" s="337"/>
      <c r="GBF918" s="337"/>
      <c r="GBG918" s="337"/>
      <c r="GBH918" s="337"/>
      <c r="GBI918" s="337"/>
      <c r="GBJ918" s="337"/>
      <c r="GBK918" s="337"/>
      <c r="GBL918" s="337"/>
      <c r="GBM918" s="337"/>
      <c r="GBN918" s="337"/>
      <c r="GBO918" s="337"/>
      <c r="GBP918" s="337"/>
      <c r="GBQ918" s="337"/>
      <c r="GBR918" s="337"/>
      <c r="GBS918" s="337"/>
      <c r="GBT918" s="337"/>
      <c r="GBU918" s="337"/>
      <c r="GBV918" s="337"/>
      <c r="GBW918" s="337"/>
      <c r="GBX918" s="337"/>
      <c r="GBY918" s="337"/>
      <c r="GBZ918" s="337"/>
      <c r="GCA918" s="337"/>
      <c r="GCB918" s="337"/>
      <c r="GCC918" s="337"/>
      <c r="GCD918" s="337"/>
      <c r="GCE918" s="337"/>
      <c r="GCF918" s="337"/>
      <c r="GCG918" s="337"/>
      <c r="GCH918" s="337"/>
      <c r="GCI918" s="337"/>
      <c r="GCJ918" s="337"/>
      <c r="GCK918" s="337"/>
      <c r="GCL918" s="337"/>
      <c r="GCM918" s="337"/>
      <c r="GCN918" s="337"/>
      <c r="GCO918" s="337"/>
      <c r="GCP918" s="337"/>
      <c r="GCQ918" s="337"/>
      <c r="GCR918" s="337"/>
      <c r="GCS918" s="337"/>
      <c r="GCT918" s="337"/>
      <c r="GCU918" s="337"/>
      <c r="GCV918" s="337"/>
      <c r="GCW918" s="337"/>
      <c r="GCX918" s="337"/>
      <c r="GCY918" s="337"/>
      <c r="GCZ918" s="337"/>
      <c r="GDA918" s="337"/>
      <c r="GDB918" s="337"/>
      <c r="GDC918" s="337"/>
      <c r="GDD918" s="337"/>
      <c r="GDE918" s="337"/>
      <c r="GDF918" s="337"/>
      <c r="GDG918" s="337"/>
      <c r="GDH918" s="337"/>
      <c r="GDI918" s="337"/>
      <c r="GDJ918" s="337"/>
      <c r="GDK918" s="337"/>
      <c r="GDL918" s="337"/>
      <c r="GDM918" s="337"/>
      <c r="GDN918" s="337"/>
      <c r="GDO918" s="337"/>
      <c r="GDP918" s="337"/>
      <c r="GDQ918" s="337"/>
      <c r="GDR918" s="337"/>
      <c r="GDS918" s="337"/>
      <c r="GDT918" s="337"/>
      <c r="GDU918" s="337"/>
      <c r="GDV918" s="337"/>
      <c r="GDW918" s="337"/>
      <c r="GDX918" s="337"/>
      <c r="GDY918" s="337"/>
      <c r="GDZ918" s="337"/>
      <c r="GEA918" s="337"/>
      <c r="GEB918" s="337"/>
      <c r="GEC918" s="337"/>
      <c r="GED918" s="337"/>
      <c r="GEE918" s="337"/>
      <c r="GEF918" s="337"/>
      <c r="GEG918" s="337"/>
      <c r="GEH918" s="337"/>
      <c r="GEI918" s="337"/>
      <c r="GEJ918" s="337"/>
      <c r="GEK918" s="337"/>
      <c r="GEL918" s="337"/>
      <c r="GEM918" s="337"/>
      <c r="GEN918" s="337"/>
      <c r="GEO918" s="337"/>
      <c r="GEP918" s="337"/>
      <c r="GEQ918" s="337"/>
      <c r="GER918" s="337"/>
      <c r="GES918" s="337"/>
      <c r="GET918" s="337"/>
      <c r="GEU918" s="337"/>
      <c r="GEV918" s="337"/>
      <c r="GEW918" s="337"/>
      <c r="GEX918" s="337"/>
      <c r="GEY918" s="337"/>
      <c r="GEZ918" s="337"/>
      <c r="GFA918" s="337"/>
      <c r="GFB918" s="337"/>
      <c r="GFC918" s="337"/>
      <c r="GFD918" s="337"/>
      <c r="GFE918" s="337"/>
      <c r="GFF918" s="337"/>
      <c r="GFG918" s="337"/>
      <c r="GFH918" s="337"/>
      <c r="GFI918" s="337"/>
      <c r="GFJ918" s="337"/>
      <c r="GFK918" s="337"/>
      <c r="GFL918" s="337"/>
      <c r="GFM918" s="337"/>
      <c r="GFN918" s="337"/>
      <c r="GFO918" s="337"/>
      <c r="GFP918" s="337"/>
      <c r="GFQ918" s="337"/>
      <c r="GFR918" s="337"/>
      <c r="GFS918" s="337"/>
      <c r="GFT918" s="337"/>
      <c r="GFU918" s="337"/>
      <c r="GFV918" s="337"/>
      <c r="GFW918" s="337"/>
      <c r="GFX918" s="337"/>
      <c r="GFY918" s="337"/>
      <c r="GFZ918" s="337"/>
      <c r="GGA918" s="337"/>
      <c r="GGB918" s="337"/>
      <c r="GGC918" s="337"/>
      <c r="GGD918" s="337"/>
      <c r="GGE918" s="337"/>
      <c r="GGF918" s="337"/>
      <c r="GGG918" s="337"/>
      <c r="GGH918" s="337"/>
      <c r="GGI918" s="337"/>
      <c r="GGJ918" s="337"/>
      <c r="GGK918" s="337"/>
      <c r="GGL918" s="337"/>
      <c r="GGM918" s="337"/>
      <c r="GGN918" s="337"/>
      <c r="GGO918" s="337"/>
      <c r="GGP918" s="337"/>
      <c r="GGQ918" s="337"/>
      <c r="GGR918" s="337"/>
      <c r="GGS918" s="337"/>
      <c r="GGT918" s="337"/>
      <c r="GGU918" s="337"/>
      <c r="GGV918" s="337"/>
      <c r="GGW918" s="337"/>
      <c r="GGX918" s="337"/>
      <c r="GGY918" s="337"/>
      <c r="GGZ918" s="337"/>
      <c r="GHA918" s="337"/>
      <c r="GHB918" s="337"/>
      <c r="GHC918" s="337"/>
      <c r="GHD918" s="337"/>
      <c r="GHE918" s="337"/>
      <c r="GHF918" s="337"/>
      <c r="GHG918" s="337"/>
      <c r="GHH918" s="337"/>
      <c r="GHI918" s="337"/>
      <c r="GHJ918" s="337"/>
      <c r="GHK918" s="337"/>
      <c r="GHL918" s="337"/>
      <c r="GHM918" s="337"/>
      <c r="GHN918" s="337"/>
      <c r="GHO918" s="337"/>
      <c r="GHP918" s="337"/>
      <c r="GHQ918" s="337"/>
      <c r="GHR918" s="337"/>
      <c r="GHS918" s="337"/>
      <c r="GHT918" s="337"/>
      <c r="GHU918" s="337"/>
      <c r="GHV918" s="337"/>
      <c r="GHW918" s="337"/>
      <c r="GHX918" s="337"/>
      <c r="GHY918" s="337"/>
      <c r="GHZ918" s="337"/>
      <c r="GIA918" s="337"/>
      <c r="GIB918" s="337"/>
      <c r="GIC918" s="337"/>
      <c r="GID918" s="337"/>
      <c r="GIE918" s="337"/>
      <c r="GIF918" s="337"/>
      <c r="GIG918" s="337"/>
      <c r="GIH918" s="337"/>
      <c r="GII918" s="337"/>
      <c r="GIJ918" s="337"/>
      <c r="GIK918" s="337"/>
      <c r="GIL918" s="337"/>
      <c r="GIM918" s="337"/>
      <c r="GIN918" s="337"/>
      <c r="GIO918" s="337"/>
      <c r="GIP918" s="337"/>
      <c r="GIQ918" s="337"/>
      <c r="GIR918" s="337"/>
      <c r="GIS918" s="337"/>
      <c r="GIT918" s="337"/>
      <c r="GIU918" s="337"/>
      <c r="GIV918" s="337"/>
      <c r="GIW918" s="337"/>
      <c r="GIX918" s="337"/>
      <c r="GIY918" s="337"/>
      <c r="GIZ918" s="337"/>
      <c r="GJA918" s="337"/>
      <c r="GJB918" s="337"/>
      <c r="GJC918" s="337"/>
      <c r="GJD918" s="337"/>
      <c r="GJE918" s="337"/>
      <c r="GJF918" s="337"/>
      <c r="GJG918" s="337"/>
      <c r="GJH918" s="337"/>
      <c r="GJI918" s="337"/>
      <c r="GJJ918" s="337"/>
      <c r="GJK918" s="337"/>
      <c r="GJL918" s="337"/>
      <c r="GJM918" s="337"/>
      <c r="GJN918" s="337"/>
      <c r="GJO918" s="337"/>
      <c r="GJP918" s="337"/>
      <c r="GJQ918" s="337"/>
      <c r="GJR918" s="337"/>
      <c r="GJS918" s="337"/>
      <c r="GJT918" s="337"/>
      <c r="GJU918" s="337"/>
      <c r="GJV918" s="337"/>
      <c r="GJW918" s="337"/>
      <c r="GJX918" s="337"/>
      <c r="GJY918" s="337"/>
      <c r="GJZ918" s="337"/>
      <c r="GKA918" s="337"/>
      <c r="GKB918" s="337"/>
      <c r="GKC918" s="337"/>
      <c r="GKD918" s="337"/>
      <c r="GKE918" s="337"/>
      <c r="GKF918" s="337"/>
      <c r="GKG918" s="337"/>
      <c r="GKH918" s="337"/>
      <c r="GKI918" s="337"/>
      <c r="GKJ918" s="337"/>
      <c r="GKK918" s="337"/>
      <c r="GKL918" s="337"/>
      <c r="GKM918" s="337"/>
      <c r="GKN918" s="337"/>
      <c r="GKO918" s="337"/>
      <c r="GKP918" s="337"/>
      <c r="GKQ918" s="337"/>
      <c r="GKR918" s="337"/>
      <c r="GKS918" s="337"/>
      <c r="GKT918" s="337"/>
      <c r="GKU918" s="337"/>
      <c r="GKV918" s="337"/>
      <c r="GKW918" s="337"/>
      <c r="GKX918" s="337"/>
      <c r="GKY918" s="337"/>
      <c r="GKZ918" s="337"/>
      <c r="GLA918" s="337"/>
      <c r="GLB918" s="337"/>
      <c r="GLC918" s="337"/>
      <c r="GLD918" s="337"/>
      <c r="GLE918" s="337"/>
      <c r="GLF918" s="337"/>
      <c r="GLG918" s="337"/>
      <c r="GLH918" s="337"/>
      <c r="GLI918" s="337"/>
      <c r="GLJ918" s="337"/>
      <c r="GLK918" s="337"/>
      <c r="GLL918" s="337"/>
      <c r="GLM918" s="337"/>
      <c r="GLN918" s="337"/>
      <c r="GLO918" s="337"/>
      <c r="GLP918" s="337"/>
      <c r="GLQ918" s="337"/>
      <c r="GLR918" s="337"/>
      <c r="GLS918" s="337"/>
      <c r="GLT918" s="337"/>
      <c r="GLU918" s="337"/>
      <c r="GLV918" s="337"/>
      <c r="GLW918" s="337"/>
      <c r="GLX918" s="337"/>
      <c r="GLY918" s="337"/>
      <c r="GLZ918" s="337"/>
      <c r="GMA918" s="337"/>
      <c r="GMB918" s="337"/>
      <c r="GMC918" s="337"/>
      <c r="GMD918" s="337"/>
      <c r="GME918" s="337"/>
      <c r="GMF918" s="337"/>
      <c r="GMG918" s="337"/>
      <c r="GMH918" s="337"/>
      <c r="GMI918" s="337"/>
      <c r="GMJ918" s="337"/>
      <c r="GMK918" s="337"/>
      <c r="GML918" s="337"/>
      <c r="GMM918" s="337"/>
      <c r="GMN918" s="337"/>
      <c r="GMO918" s="337"/>
      <c r="GMP918" s="337"/>
      <c r="GMQ918" s="337"/>
      <c r="GMR918" s="337"/>
      <c r="GMS918" s="337"/>
      <c r="GMT918" s="337"/>
      <c r="GMU918" s="337"/>
      <c r="GMV918" s="337"/>
      <c r="GMW918" s="337"/>
      <c r="GMX918" s="337"/>
      <c r="GMY918" s="337"/>
      <c r="GMZ918" s="337"/>
      <c r="GNA918" s="337"/>
      <c r="GNB918" s="337"/>
      <c r="GNC918" s="337"/>
      <c r="GND918" s="337"/>
      <c r="GNE918" s="337"/>
      <c r="GNF918" s="337"/>
      <c r="GNG918" s="337"/>
      <c r="GNH918" s="337"/>
      <c r="GNI918" s="337"/>
      <c r="GNJ918" s="337"/>
      <c r="GNK918" s="337"/>
      <c r="GNL918" s="337"/>
      <c r="GNM918" s="337"/>
      <c r="GNN918" s="337"/>
      <c r="GNO918" s="337"/>
      <c r="GNP918" s="337"/>
      <c r="GNQ918" s="337"/>
      <c r="GNR918" s="337"/>
      <c r="GNS918" s="337"/>
      <c r="GNT918" s="337"/>
      <c r="GNU918" s="337"/>
      <c r="GNV918" s="337"/>
      <c r="GNW918" s="337"/>
      <c r="GNX918" s="337"/>
      <c r="GNY918" s="337"/>
      <c r="GNZ918" s="337"/>
      <c r="GOA918" s="337"/>
      <c r="GOB918" s="337"/>
      <c r="GOC918" s="337"/>
      <c r="GOD918" s="337"/>
      <c r="GOE918" s="337"/>
      <c r="GOF918" s="337"/>
      <c r="GOG918" s="337"/>
      <c r="GOH918" s="337"/>
      <c r="GOI918" s="337"/>
      <c r="GOJ918" s="337"/>
      <c r="GOK918" s="337"/>
      <c r="GOL918" s="337"/>
      <c r="GOM918" s="337"/>
      <c r="GON918" s="337"/>
      <c r="GOO918" s="337"/>
      <c r="GOP918" s="337"/>
      <c r="GOQ918" s="337"/>
      <c r="GOR918" s="337"/>
      <c r="GOS918" s="337"/>
      <c r="GOT918" s="337"/>
      <c r="GOU918" s="337"/>
      <c r="GOV918" s="337"/>
      <c r="GOW918" s="337"/>
      <c r="GOX918" s="337"/>
      <c r="GOY918" s="337"/>
      <c r="GOZ918" s="337"/>
      <c r="GPA918" s="337"/>
      <c r="GPB918" s="337"/>
      <c r="GPC918" s="337"/>
      <c r="GPD918" s="337"/>
      <c r="GPE918" s="337"/>
      <c r="GPF918" s="337"/>
      <c r="GPG918" s="337"/>
      <c r="GPH918" s="337"/>
      <c r="GPI918" s="337"/>
      <c r="GPJ918" s="337"/>
      <c r="GPK918" s="337"/>
      <c r="GPL918" s="337"/>
      <c r="GPM918" s="337"/>
      <c r="GPN918" s="337"/>
      <c r="GPO918" s="337"/>
      <c r="GPP918" s="337"/>
      <c r="GPQ918" s="337"/>
      <c r="GPR918" s="337"/>
      <c r="GPS918" s="337"/>
      <c r="GPT918" s="337"/>
      <c r="GPU918" s="337"/>
      <c r="GPV918" s="337"/>
      <c r="GPW918" s="337"/>
      <c r="GPX918" s="337"/>
      <c r="GPY918" s="337"/>
      <c r="GPZ918" s="337"/>
      <c r="GQA918" s="337"/>
      <c r="GQB918" s="337"/>
      <c r="GQC918" s="337"/>
      <c r="GQD918" s="337"/>
      <c r="GQE918" s="337"/>
      <c r="GQF918" s="337"/>
      <c r="GQG918" s="337"/>
      <c r="GQH918" s="337"/>
      <c r="GQI918" s="337"/>
      <c r="GQJ918" s="337"/>
      <c r="GQK918" s="337"/>
      <c r="GQL918" s="337"/>
      <c r="GQM918" s="337"/>
      <c r="GQN918" s="337"/>
      <c r="GQO918" s="337"/>
      <c r="GQP918" s="337"/>
      <c r="GQQ918" s="337"/>
      <c r="GQR918" s="337"/>
      <c r="GQS918" s="337"/>
      <c r="GQT918" s="337"/>
      <c r="GQU918" s="337"/>
      <c r="GQV918" s="337"/>
      <c r="GQW918" s="337"/>
      <c r="GQX918" s="337"/>
      <c r="GQY918" s="337"/>
      <c r="GQZ918" s="337"/>
      <c r="GRA918" s="337"/>
      <c r="GRB918" s="337"/>
      <c r="GRC918" s="337"/>
      <c r="GRD918" s="337"/>
      <c r="GRE918" s="337"/>
      <c r="GRF918" s="337"/>
      <c r="GRG918" s="337"/>
      <c r="GRH918" s="337"/>
      <c r="GRI918" s="337"/>
      <c r="GRJ918" s="337"/>
      <c r="GRK918" s="337"/>
      <c r="GRL918" s="337"/>
      <c r="GRM918" s="337"/>
      <c r="GRN918" s="337"/>
      <c r="GRO918" s="337"/>
      <c r="GRP918" s="337"/>
      <c r="GRQ918" s="337"/>
      <c r="GRR918" s="337"/>
      <c r="GRS918" s="337"/>
      <c r="GRT918" s="337"/>
      <c r="GRU918" s="337"/>
      <c r="GRV918" s="337"/>
      <c r="GRW918" s="337"/>
      <c r="GRX918" s="337"/>
      <c r="GRY918" s="337"/>
      <c r="GRZ918" s="337"/>
      <c r="GSA918" s="337"/>
      <c r="GSB918" s="337"/>
      <c r="GSC918" s="337"/>
      <c r="GSD918" s="337"/>
      <c r="GSE918" s="337"/>
      <c r="GSF918" s="337"/>
      <c r="GSG918" s="337"/>
      <c r="GSH918" s="337"/>
      <c r="GSI918" s="337"/>
      <c r="GSJ918" s="337"/>
      <c r="GSK918" s="337"/>
      <c r="GSL918" s="337"/>
      <c r="GSM918" s="337"/>
      <c r="GSN918" s="337"/>
      <c r="GSO918" s="337"/>
      <c r="GSP918" s="337"/>
      <c r="GSQ918" s="337"/>
      <c r="GSR918" s="337"/>
      <c r="GSS918" s="337"/>
      <c r="GST918" s="337"/>
      <c r="GSU918" s="337"/>
      <c r="GSV918" s="337"/>
      <c r="GSW918" s="337"/>
      <c r="GSX918" s="337"/>
      <c r="GSY918" s="337"/>
      <c r="GSZ918" s="337"/>
      <c r="GTA918" s="337"/>
      <c r="GTB918" s="337"/>
      <c r="GTC918" s="337"/>
      <c r="GTD918" s="337"/>
      <c r="GTE918" s="337"/>
      <c r="GTF918" s="337"/>
      <c r="GTG918" s="337"/>
      <c r="GTH918" s="337"/>
      <c r="GTI918" s="337"/>
      <c r="GTJ918" s="337"/>
      <c r="GTK918" s="337"/>
      <c r="GTL918" s="337"/>
      <c r="GTM918" s="337"/>
      <c r="GTN918" s="337"/>
      <c r="GTO918" s="337"/>
      <c r="GTP918" s="337"/>
      <c r="GTQ918" s="337"/>
      <c r="GTR918" s="337"/>
      <c r="GTS918" s="337"/>
      <c r="GTT918" s="337"/>
      <c r="GTU918" s="337"/>
      <c r="GTV918" s="337"/>
      <c r="GTW918" s="337"/>
      <c r="GTX918" s="337"/>
      <c r="GTY918" s="337"/>
      <c r="GTZ918" s="337"/>
      <c r="GUA918" s="337"/>
      <c r="GUB918" s="337"/>
      <c r="GUC918" s="337"/>
      <c r="GUD918" s="337"/>
      <c r="GUE918" s="337"/>
      <c r="GUF918" s="337"/>
      <c r="GUG918" s="337"/>
      <c r="GUH918" s="337"/>
      <c r="GUI918" s="337"/>
      <c r="GUJ918" s="337"/>
      <c r="GUK918" s="337"/>
      <c r="GUL918" s="337"/>
      <c r="GUM918" s="337"/>
      <c r="GUN918" s="337"/>
      <c r="GUO918" s="337"/>
      <c r="GUP918" s="337"/>
      <c r="GUQ918" s="337"/>
      <c r="GUR918" s="337"/>
      <c r="GUS918" s="337"/>
      <c r="GUT918" s="337"/>
      <c r="GUU918" s="337"/>
      <c r="GUV918" s="337"/>
      <c r="GUW918" s="337"/>
      <c r="GUX918" s="337"/>
      <c r="GUY918" s="337"/>
      <c r="GUZ918" s="337"/>
      <c r="GVA918" s="337"/>
      <c r="GVB918" s="337"/>
      <c r="GVC918" s="337"/>
      <c r="GVD918" s="337"/>
      <c r="GVE918" s="337"/>
      <c r="GVF918" s="337"/>
      <c r="GVG918" s="337"/>
      <c r="GVH918" s="337"/>
      <c r="GVI918" s="337"/>
      <c r="GVJ918" s="337"/>
      <c r="GVK918" s="337"/>
      <c r="GVL918" s="337"/>
      <c r="GVM918" s="337"/>
      <c r="GVN918" s="337"/>
      <c r="GVO918" s="337"/>
      <c r="GVP918" s="337"/>
      <c r="GVQ918" s="337"/>
      <c r="GVR918" s="337"/>
      <c r="GVS918" s="337"/>
      <c r="GVT918" s="337"/>
      <c r="GVU918" s="337"/>
      <c r="GVV918" s="337"/>
      <c r="GVW918" s="337"/>
      <c r="GVX918" s="337"/>
      <c r="GVY918" s="337"/>
      <c r="GVZ918" s="337"/>
      <c r="GWA918" s="337"/>
      <c r="GWB918" s="337"/>
      <c r="GWC918" s="337"/>
      <c r="GWD918" s="337"/>
      <c r="GWE918" s="337"/>
      <c r="GWF918" s="337"/>
      <c r="GWG918" s="337"/>
      <c r="GWH918" s="337"/>
      <c r="GWI918" s="337"/>
      <c r="GWJ918" s="337"/>
      <c r="GWK918" s="337"/>
      <c r="GWL918" s="337"/>
      <c r="GWM918" s="337"/>
      <c r="GWN918" s="337"/>
      <c r="GWO918" s="337"/>
      <c r="GWP918" s="337"/>
      <c r="GWQ918" s="337"/>
      <c r="GWR918" s="337"/>
      <c r="GWS918" s="337"/>
      <c r="GWT918" s="337"/>
      <c r="GWU918" s="337"/>
      <c r="GWV918" s="337"/>
      <c r="GWW918" s="337"/>
      <c r="GWX918" s="337"/>
      <c r="GWY918" s="337"/>
      <c r="GWZ918" s="337"/>
      <c r="GXA918" s="337"/>
      <c r="GXB918" s="337"/>
      <c r="GXC918" s="337"/>
      <c r="GXD918" s="337"/>
      <c r="GXE918" s="337"/>
      <c r="GXF918" s="337"/>
      <c r="GXG918" s="337"/>
      <c r="GXH918" s="337"/>
      <c r="GXI918" s="337"/>
      <c r="GXJ918" s="337"/>
      <c r="GXK918" s="337"/>
      <c r="GXL918" s="337"/>
      <c r="GXM918" s="337"/>
      <c r="GXN918" s="337"/>
      <c r="GXO918" s="337"/>
      <c r="GXP918" s="337"/>
      <c r="GXQ918" s="337"/>
      <c r="GXR918" s="337"/>
      <c r="GXS918" s="337"/>
      <c r="GXT918" s="337"/>
      <c r="GXU918" s="337"/>
      <c r="GXV918" s="337"/>
      <c r="GXW918" s="337"/>
      <c r="GXX918" s="337"/>
      <c r="GXY918" s="337"/>
      <c r="GXZ918" s="337"/>
      <c r="GYA918" s="337"/>
      <c r="GYB918" s="337"/>
      <c r="GYC918" s="337"/>
      <c r="GYD918" s="337"/>
      <c r="GYE918" s="337"/>
      <c r="GYF918" s="337"/>
      <c r="GYG918" s="337"/>
      <c r="GYH918" s="337"/>
      <c r="GYI918" s="337"/>
      <c r="GYJ918" s="337"/>
      <c r="GYK918" s="337"/>
      <c r="GYL918" s="337"/>
      <c r="GYM918" s="337"/>
      <c r="GYN918" s="337"/>
      <c r="GYO918" s="337"/>
      <c r="GYP918" s="337"/>
      <c r="GYQ918" s="337"/>
      <c r="GYR918" s="337"/>
      <c r="GYS918" s="337"/>
      <c r="GYT918" s="337"/>
      <c r="GYU918" s="337"/>
      <c r="GYV918" s="337"/>
      <c r="GYW918" s="337"/>
      <c r="GYX918" s="337"/>
      <c r="GYY918" s="337"/>
      <c r="GYZ918" s="337"/>
      <c r="GZA918" s="337"/>
      <c r="GZB918" s="337"/>
      <c r="GZC918" s="337"/>
      <c r="GZD918" s="337"/>
      <c r="GZE918" s="337"/>
      <c r="GZF918" s="337"/>
      <c r="GZG918" s="337"/>
      <c r="GZH918" s="337"/>
      <c r="GZI918" s="337"/>
      <c r="GZJ918" s="337"/>
      <c r="GZK918" s="337"/>
      <c r="GZL918" s="337"/>
      <c r="GZM918" s="337"/>
      <c r="GZN918" s="337"/>
      <c r="GZO918" s="337"/>
      <c r="GZP918" s="337"/>
      <c r="GZQ918" s="337"/>
      <c r="GZR918" s="337"/>
      <c r="GZS918" s="337"/>
      <c r="GZT918" s="337"/>
      <c r="GZU918" s="337"/>
      <c r="GZV918" s="337"/>
      <c r="GZW918" s="337"/>
      <c r="GZX918" s="337"/>
      <c r="GZY918" s="337"/>
      <c r="GZZ918" s="337"/>
      <c r="HAA918" s="337"/>
      <c r="HAB918" s="337"/>
      <c r="HAC918" s="337"/>
      <c r="HAD918" s="337"/>
      <c r="HAE918" s="337"/>
      <c r="HAF918" s="337"/>
      <c r="HAG918" s="337"/>
      <c r="HAH918" s="337"/>
      <c r="HAI918" s="337"/>
      <c r="HAJ918" s="337"/>
      <c r="HAK918" s="337"/>
      <c r="HAL918" s="337"/>
      <c r="HAM918" s="337"/>
      <c r="HAN918" s="337"/>
      <c r="HAO918" s="337"/>
      <c r="HAP918" s="337"/>
      <c r="HAQ918" s="337"/>
      <c r="HAR918" s="337"/>
      <c r="HAS918" s="337"/>
      <c r="HAT918" s="337"/>
      <c r="HAU918" s="337"/>
      <c r="HAV918" s="337"/>
      <c r="HAW918" s="337"/>
      <c r="HAX918" s="337"/>
      <c r="HAY918" s="337"/>
      <c r="HAZ918" s="337"/>
      <c r="HBA918" s="337"/>
      <c r="HBB918" s="337"/>
      <c r="HBC918" s="337"/>
      <c r="HBD918" s="337"/>
      <c r="HBE918" s="337"/>
      <c r="HBF918" s="337"/>
      <c r="HBG918" s="337"/>
      <c r="HBH918" s="337"/>
      <c r="HBI918" s="337"/>
      <c r="HBJ918" s="337"/>
      <c r="HBK918" s="337"/>
      <c r="HBL918" s="337"/>
      <c r="HBM918" s="337"/>
      <c r="HBN918" s="337"/>
      <c r="HBO918" s="337"/>
      <c r="HBP918" s="337"/>
      <c r="HBQ918" s="337"/>
      <c r="HBR918" s="337"/>
      <c r="HBS918" s="337"/>
      <c r="HBT918" s="337"/>
      <c r="HBU918" s="337"/>
      <c r="HBV918" s="337"/>
      <c r="HBW918" s="337"/>
      <c r="HBX918" s="337"/>
      <c r="HBY918" s="337"/>
      <c r="HBZ918" s="337"/>
      <c r="HCA918" s="337"/>
      <c r="HCB918" s="337"/>
      <c r="HCC918" s="337"/>
      <c r="HCD918" s="337"/>
      <c r="HCE918" s="337"/>
      <c r="HCF918" s="337"/>
      <c r="HCG918" s="337"/>
      <c r="HCH918" s="337"/>
      <c r="HCI918" s="337"/>
      <c r="HCJ918" s="337"/>
      <c r="HCK918" s="337"/>
      <c r="HCL918" s="337"/>
      <c r="HCM918" s="337"/>
      <c r="HCN918" s="337"/>
      <c r="HCO918" s="337"/>
      <c r="HCP918" s="337"/>
      <c r="HCQ918" s="337"/>
      <c r="HCR918" s="337"/>
      <c r="HCS918" s="337"/>
      <c r="HCT918" s="337"/>
      <c r="HCU918" s="337"/>
      <c r="HCV918" s="337"/>
      <c r="HCW918" s="337"/>
      <c r="HCX918" s="337"/>
      <c r="HCY918" s="337"/>
      <c r="HCZ918" s="337"/>
      <c r="HDA918" s="337"/>
      <c r="HDB918" s="337"/>
      <c r="HDC918" s="337"/>
      <c r="HDD918" s="337"/>
      <c r="HDE918" s="337"/>
      <c r="HDF918" s="337"/>
      <c r="HDG918" s="337"/>
      <c r="HDH918" s="337"/>
      <c r="HDI918" s="337"/>
      <c r="HDJ918" s="337"/>
      <c r="HDK918" s="337"/>
      <c r="HDL918" s="337"/>
      <c r="HDM918" s="337"/>
      <c r="HDN918" s="337"/>
      <c r="HDO918" s="337"/>
      <c r="HDP918" s="337"/>
      <c r="HDQ918" s="337"/>
      <c r="HDR918" s="337"/>
      <c r="HDS918" s="337"/>
      <c r="HDT918" s="337"/>
      <c r="HDU918" s="337"/>
      <c r="HDV918" s="337"/>
      <c r="HDW918" s="337"/>
      <c r="HDX918" s="337"/>
      <c r="HDY918" s="337"/>
      <c r="HDZ918" s="337"/>
      <c r="HEA918" s="337"/>
      <c r="HEB918" s="337"/>
      <c r="HEC918" s="337"/>
      <c r="HED918" s="337"/>
      <c r="HEE918" s="337"/>
      <c r="HEF918" s="337"/>
      <c r="HEG918" s="337"/>
      <c r="HEH918" s="337"/>
      <c r="HEI918" s="337"/>
      <c r="HEJ918" s="337"/>
      <c r="HEK918" s="337"/>
      <c r="HEL918" s="337"/>
      <c r="HEM918" s="337"/>
      <c r="HEN918" s="337"/>
      <c r="HEO918" s="337"/>
      <c r="HEP918" s="337"/>
      <c r="HEQ918" s="337"/>
      <c r="HER918" s="337"/>
      <c r="HES918" s="337"/>
      <c r="HET918" s="337"/>
      <c r="HEU918" s="337"/>
      <c r="HEV918" s="337"/>
      <c r="HEW918" s="337"/>
      <c r="HEX918" s="337"/>
      <c r="HEY918" s="337"/>
      <c r="HEZ918" s="337"/>
      <c r="HFA918" s="337"/>
      <c r="HFB918" s="337"/>
      <c r="HFC918" s="337"/>
      <c r="HFD918" s="337"/>
      <c r="HFE918" s="337"/>
      <c r="HFF918" s="337"/>
      <c r="HFG918" s="337"/>
      <c r="HFH918" s="337"/>
      <c r="HFI918" s="337"/>
      <c r="HFJ918" s="337"/>
      <c r="HFK918" s="337"/>
      <c r="HFL918" s="337"/>
      <c r="HFM918" s="337"/>
      <c r="HFN918" s="337"/>
      <c r="HFO918" s="337"/>
      <c r="HFP918" s="337"/>
      <c r="HFQ918" s="337"/>
      <c r="HFR918" s="337"/>
      <c r="HFS918" s="337"/>
      <c r="HFT918" s="337"/>
      <c r="HFU918" s="337"/>
      <c r="HFV918" s="337"/>
      <c r="HFW918" s="337"/>
      <c r="HFX918" s="337"/>
      <c r="HFY918" s="337"/>
      <c r="HFZ918" s="337"/>
      <c r="HGA918" s="337"/>
      <c r="HGB918" s="337"/>
      <c r="HGC918" s="337"/>
      <c r="HGD918" s="337"/>
      <c r="HGE918" s="337"/>
      <c r="HGF918" s="337"/>
      <c r="HGG918" s="337"/>
      <c r="HGH918" s="337"/>
      <c r="HGI918" s="337"/>
      <c r="HGJ918" s="337"/>
      <c r="HGK918" s="337"/>
      <c r="HGL918" s="337"/>
      <c r="HGM918" s="337"/>
      <c r="HGN918" s="337"/>
      <c r="HGO918" s="337"/>
      <c r="HGP918" s="337"/>
      <c r="HGQ918" s="337"/>
      <c r="HGR918" s="337"/>
      <c r="HGS918" s="337"/>
      <c r="HGT918" s="337"/>
      <c r="HGU918" s="337"/>
      <c r="HGV918" s="337"/>
      <c r="HGW918" s="337"/>
      <c r="HGX918" s="337"/>
      <c r="HGY918" s="337"/>
      <c r="HGZ918" s="337"/>
      <c r="HHA918" s="337"/>
      <c r="HHB918" s="337"/>
      <c r="HHC918" s="337"/>
      <c r="HHD918" s="337"/>
      <c r="HHE918" s="337"/>
      <c r="HHF918" s="337"/>
      <c r="HHG918" s="337"/>
      <c r="HHH918" s="337"/>
      <c r="HHI918" s="337"/>
      <c r="HHJ918" s="337"/>
      <c r="HHK918" s="337"/>
      <c r="HHL918" s="337"/>
      <c r="HHM918" s="337"/>
      <c r="HHN918" s="337"/>
      <c r="HHO918" s="337"/>
      <c r="HHP918" s="337"/>
      <c r="HHQ918" s="337"/>
      <c r="HHR918" s="337"/>
      <c r="HHS918" s="337"/>
      <c r="HHT918" s="337"/>
      <c r="HHU918" s="337"/>
      <c r="HHV918" s="337"/>
      <c r="HHW918" s="337"/>
      <c r="HHX918" s="337"/>
      <c r="HHY918" s="337"/>
      <c r="HHZ918" s="337"/>
      <c r="HIA918" s="337"/>
      <c r="HIB918" s="337"/>
      <c r="HIC918" s="337"/>
      <c r="HID918" s="337"/>
      <c r="HIE918" s="337"/>
      <c r="HIF918" s="337"/>
      <c r="HIG918" s="337"/>
      <c r="HIH918" s="337"/>
      <c r="HII918" s="337"/>
      <c r="HIJ918" s="337"/>
      <c r="HIK918" s="337"/>
      <c r="HIL918" s="337"/>
      <c r="HIM918" s="337"/>
      <c r="HIN918" s="337"/>
      <c r="HIO918" s="337"/>
      <c r="HIP918" s="337"/>
      <c r="HIQ918" s="337"/>
      <c r="HIR918" s="337"/>
      <c r="HIS918" s="337"/>
      <c r="HIT918" s="337"/>
      <c r="HIU918" s="337"/>
      <c r="HIV918" s="337"/>
      <c r="HIW918" s="337"/>
      <c r="HIX918" s="337"/>
      <c r="HIY918" s="337"/>
      <c r="HIZ918" s="337"/>
      <c r="HJA918" s="337"/>
      <c r="HJB918" s="337"/>
      <c r="HJC918" s="337"/>
      <c r="HJD918" s="337"/>
      <c r="HJE918" s="337"/>
      <c r="HJF918" s="337"/>
      <c r="HJG918" s="337"/>
      <c r="HJH918" s="337"/>
      <c r="HJI918" s="337"/>
      <c r="HJJ918" s="337"/>
      <c r="HJK918" s="337"/>
      <c r="HJL918" s="337"/>
      <c r="HJM918" s="337"/>
      <c r="HJN918" s="337"/>
      <c r="HJO918" s="337"/>
      <c r="HJP918" s="337"/>
      <c r="HJQ918" s="337"/>
      <c r="HJR918" s="337"/>
      <c r="HJS918" s="337"/>
      <c r="HJT918" s="337"/>
      <c r="HJU918" s="337"/>
      <c r="HJV918" s="337"/>
      <c r="HJW918" s="337"/>
      <c r="HJX918" s="337"/>
      <c r="HJY918" s="337"/>
      <c r="HJZ918" s="337"/>
      <c r="HKA918" s="337"/>
      <c r="HKB918" s="337"/>
      <c r="HKC918" s="337"/>
      <c r="HKD918" s="337"/>
      <c r="HKE918" s="337"/>
      <c r="HKF918" s="337"/>
      <c r="HKG918" s="337"/>
      <c r="HKH918" s="337"/>
      <c r="HKI918" s="337"/>
      <c r="HKJ918" s="337"/>
      <c r="HKK918" s="337"/>
      <c r="HKL918" s="337"/>
      <c r="HKM918" s="337"/>
      <c r="HKN918" s="337"/>
      <c r="HKO918" s="337"/>
      <c r="HKP918" s="337"/>
      <c r="HKQ918" s="337"/>
      <c r="HKR918" s="337"/>
      <c r="HKS918" s="337"/>
      <c r="HKT918" s="337"/>
      <c r="HKU918" s="337"/>
      <c r="HKV918" s="337"/>
      <c r="HKW918" s="337"/>
      <c r="HKX918" s="337"/>
      <c r="HKY918" s="337"/>
      <c r="HKZ918" s="337"/>
      <c r="HLA918" s="337"/>
      <c r="HLB918" s="337"/>
      <c r="HLC918" s="337"/>
      <c r="HLD918" s="337"/>
      <c r="HLE918" s="337"/>
      <c r="HLF918" s="337"/>
      <c r="HLG918" s="337"/>
      <c r="HLH918" s="337"/>
      <c r="HLI918" s="337"/>
      <c r="HLJ918" s="337"/>
      <c r="HLK918" s="337"/>
      <c r="HLL918" s="337"/>
      <c r="HLM918" s="337"/>
      <c r="HLN918" s="337"/>
      <c r="HLO918" s="337"/>
      <c r="HLP918" s="337"/>
      <c r="HLQ918" s="337"/>
      <c r="HLR918" s="337"/>
      <c r="HLS918" s="337"/>
      <c r="HLT918" s="337"/>
      <c r="HLU918" s="337"/>
      <c r="HLV918" s="337"/>
      <c r="HLW918" s="337"/>
      <c r="HLX918" s="337"/>
      <c r="HLY918" s="337"/>
      <c r="HLZ918" s="337"/>
      <c r="HMA918" s="337"/>
      <c r="HMB918" s="337"/>
      <c r="HMC918" s="337"/>
      <c r="HMD918" s="337"/>
      <c r="HME918" s="337"/>
      <c r="HMF918" s="337"/>
      <c r="HMG918" s="337"/>
      <c r="HMH918" s="337"/>
      <c r="HMI918" s="337"/>
      <c r="HMJ918" s="337"/>
      <c r="HMK918" s="337"/>
      <c r="HML918" s="337"/>
      <c r="HMM918" s="337"/>
      <c r="HMN918" s="337"/>
      <c r="HMO918" s="337"/>
      <c r="HMP918" s="337"/>
      <c r="HMQ918" s="337"/>
      <c r="HMR918" s="337"/>
      <c r="HMS918" s="337"/>
      <c r="HMT918" s="337"/>
      <c r="HMU918" s="337"/>
      <c r="HMV918" s="337"/>
      <c r="HMW918" s="337"/>
      <c r="HMX918" s="337"/>
      <c r="HMY918" s="337"/>
      <c r="HMZ918" s="337"/>
      <c r="HNA918" s="337"/>
      <c r="HNB918" s="337"/>
      <c r="HNC918" s="337"/>
      <c r="HND918" s="337"/>
      <c r="HNE918" s="337"/>
      <c r="HNF918" s="337"/>
      <c r="HNG918" s="337"/>
      <c r="HNH918" s="337"/>
      <c r="HNI918" s="337"/>
      <c r="HNJ918" s="337"/>
      <c r="HNK918" s="337"/>
      <c r="HNL918" s="337"/>
      <c r="HNM918" s="337"/>
      <c r="HNN918" s="337"/>
      <c r="HNO918" s="337"/>
      <c r="HNP918" s="337"/>
      <c r="HNQ918" s="337"/>
      <c r="HNR918" s="337"/>
      <c r="HNS918" s="337"/>
      <c r="HNT918" s="337"/>
      <c r="HNU918" s="337"/>
      <c r="HNV918" s="337"/>
      <c r="HNW918" s="337"/>
      <c r="HNX918" s="337"/>
      <c r="HNY918" s="337"/>
      <c r="HNZ918" s="337"/>
      <c r="HOA918" s="337"/>
      <c r="HOB918" s="337"/>
      <c r="HOC918" s="337"/>
      <c r="HOD918" s="337"/>
      <c r="HOE918" s="337"/>
      <c r="HOF918" s="337"/>
      <c r="HOG918" s="337"/>
      <c r="HOH918" s="337"/>
      <c r="HOI918" s="337"/>
      <c r="HOJ918" s="337"/>
      <c r="HOK918" s="337"/>
      <c r="HOL918" s="337"/>
      <c r="HOM918" s="337"/>
      <c r="HON918" s="337"/>
      <c r="HOO918" s="337"/>
      <c r="HOP918" s="337"/>
      <c r="HOQ918" s="337"/>
      <c r="HOR918" s="337"/>
      <c r="HOS918" s="337"/>
      <c r="HOT918" s="337"/>
      <c r="HOU918" s="337"/>
      <c r="HOV918" s="337"/>
      <c r="HOW918" s="337"/>
      <c r="HOX918" s="337"/>
      <c r="HOY918" s="337"/>
      <c r="HOZ918" s="337"/>
      <c r="HPA918" s="337"/>
      <c r="HPB918" s="337"/>
      <c r="HPC918" s="337"/>
      <c r="HPD918" s="337"/>
      <c r="HPE918" s="337"/>
      <c r="HPF918" s="337"/>
      <c r="HPG918" s="337"/>
      <c r="HPH918" s="337"/>
      <c r="HPI918" s="337"/>
      <c r="HPJ918" s="337"/>
      <c r="HPK918" s="337"/>
      <c r="HPL918" s="337"/>
      <c r="HPM918" s="337"/>
      <c r="HPN918" s="337"/>
      <c r="HPO918" s="337"/>
      <c r="HPP918" s="337"/>
      <c r="HPQ918" s="337"/>
      <c r="HPR918" s="337"/>
      <c r="HPS918" s="337"/>
      <c r="HPT918" s="337"/>
      <c r="HPU918" s="337"/>
      <c r="HPV918" s="337"/>
      <c r="HPW918" s="337"/>
      <c r="HPX918" s="337"/>
      <c r="HPY918" s="337"/>
      <c r="HPZ918" s="337"/>
      <c r="HQA918" s="337"/>
      <c r="HQB918" s="337"/>
      <c r="HQC918" s="337"/>
      <c r="HQD918" s="337"/>
      <c r="HQE918" s="337"/>
      <c r="HQF918" s="337"/>
      <c r="HQG918" s="337"/>
      <c r="HQH918" s="337"/>
      <c r="HQI918" s="337"/>
      <c r="HQJ918" s="337"/>
      <c r="HQK918" s="337"/>
      <c r="HQL918" s="337"/>
      <c r="HQM918" s="337"/>
      <c r="HQN918" s="337"/>
      <c r="HQO918" s="337"/>
      <c r="HQP918" s="337"/>
      <c r="HQQ918" s="337"/>
      <c r="HQR918" s="337"/>
      <c r="HQS918" s="337"/>
      <c r="HQT918" s="337"/>
      <c r="HQU918" s="337"/>
      <c r="HQV918" s="337"/>
      <c r="HQW918" s="337"/>
      <c r="HQX918" s="337"/>
      <c r="HQY918" s="337"/>
      <c r="HQZ918" s="337"/>
      <c r="HRA918" s="337"/>
      <c r="HRB918" s="337"/>
      <c r="HRC918" s="337"/>
      <c r="HRD918" s="337"/>
      <c r="HRE918" s="337"/>
      <c r="HRF918" s="337"/>
      <c r="HRG918" s="337"/>
      <c r="HRH918" s="337"/>
      <c r="HRI918" s="337"/>
      <c r="HRJ918" s="337"/>
      <c r="HRK918" s="337"/>
      <c r="HRL918" s="337"/>
      <c r="HRM918" s="337"/>
      <c r="HRN918" s="337"/>
      <c r="HRO918" s="337"/>
      <c r="HRP918" s="337"/>
      <c r="HRQ918" s="337"/>
      <c r="HRR918" s="337"/>
      <c r="HRS918" s="337"/>
      <c r="HRT918" s="337"/>
      <c r="HRU918" s="337"/>
      <c r="HRV918" s="337"/>
      <c r="HRW918" s="337"/>
      <c r="HRX918" s="337"/>
      <c r="HRY918" s="337"/>
      <c r="HRZ918" s="337"/>
      <c r="HSA918" s="337"/>
      <c r="HSB918" s="337"/>
      <c r="HSC918" s="337"/>
      <c r="HSD918" s="337"/>
      <c r="HSE918" s="337"/>
      <c r="HSF918" s="337"/>
      <c r="HSG918" s="337"/>
      <c r="HSH918" s="337"/>
      <c r="HSI918" s="337"/>
      <c r="HSJ918" s="337"/>
      <c r="HSK918" s="337"/>
      <c r="HSL918" s="337"/>
      <c r="HSM918" s="337"/>
      <c r="HSN918" s="337"/>
      <c r="HSO918" s="337"/>
      <c r="HSP918" s="337"/>
      <c r="HSQ918" s="337"/>
      <c r="HSR918" s="337"/>
      <c r="HSS918" s="337"/>
      <c r="HST918" s="337"/>
      <c r="HSU918" s="337"/>
      <c r="HSV918" s="337"/>
      <c r="HSW918" s="337"/>
      <c r="HSX918" s="337"/>
      <c r="HSY918" s="337"/>
      <c r="HSZ918" s="337"/>
      <c r="HTA918" s="337"/>
      <c r="HTB918" s="337"/>
      <c r="HTC918" s="337"/>
      <c r="HTD918" s="337"/>
      <c r="HTE918" s="337"/>
      <c r="HTF918" s="337"/>
      <c r="HTG918" s="337"/>
      <c r="HTH918" s="337"/>
      <c r="HTI918" s="337"/>
      <c r="HTJ918" s="337"/>
      <c r="HTK918" s="337"/>
      <c r="HTL918" s="337"/>
      <c r="HTM918" s="337"/>
      <c r="HTN918" s="337"/>
      <c r="HTO918" s="337"/>
      <c r="HTP918" s="337"/>
      <c r="HTQ918" s="337"/>
      <c r="HTR918" s="337"/>
      <c r="HTS918" s="337"/>
      <c r="HTT918" s="337"/>
      <c r="HTU918" s="337"/>
      <c r="HTV918" s="337"/>
      <c r="HTW918" s="337"/>
      <c r="HTX918" s="337"/>
      <c r="HTY918" s="337"/>
      <c r="HTZ918" s="337"/>
      <c r="HUA918" s="337"/>
      <c r="HUB918" s="337"/>
      <c r="HUC918" s="337"/>
      <c r="HUD918" s="337"/>
      <c r="HUE918" s="337"/>
      <c r="HUF918" s="337"/>
      <c r="HUG918" s="337"/>
      <c r="HUH918" s="337"/>
      <c r="HUI918" s="337"/>
      <c r="HUJ918" s="337"/>
      <c r="HUK918" s="337"/>
      <c r="HUL918" s="337"/>
      <c r="HUM918" s="337"/>
      <c r="HUN918" s="337"/>
      <c r="HUO918" s="337"/>
      <c r="HUP918" s="337"/>
      <c r="HUQ918" s="337"/>
      <c r="HUR918" s="337"/>
      <c r="HUS918" s="337"/>
      <c r="HUT918" s="337"/>
      <c r="HUU918" s="337"/>
      <c r="HUV918" s="337"/>
      <c r="HUW918" s="337"/>
      <c r="HUX918" s="337"/>
      <c r="HUY918" s="337"/>
      <c r="HUZ918" s="337"/>
      <c r="HVA918" s="337"/>
      <c r="HVB918" s="337"/>
      <c r="HVC918" s="337"/>
      <c r="HVD918" s="337"/>
      <c r="HVE918" s="337"/>
      <c r="HVF918" s="337"/>
      <c r="HVG918" s="337"/>
      <c r="HVH918" s="337"/>
      <c r="HVI918" s="337"/>
      <c r="HVJ918" s="337"/>
      <c r="HVK918" s="337"/>
      <c r="HVL918" s="337"/>
      <c r="HVM918" s="337"/>
      <c r="HVN918" s="337"/>
      <c r="HVO918" s="337"/>
      <c r="HVP918" s="337"/>
      <c r="HVQ918" s="337"/>
      <c r="HVR918" s="337"/>
      <c r="HVS918" s="337"/>
      <c r="HVT918" s="337"/>
      <c r="HVU918" s="337"/>
      <c r="HVV918" s="337"/>
      <c r="HVW918" s="337"/>
      <c r="HVX918" s="337"/>
      <c r="HVY918" s="337"/>
      <c r="HVZ918" s="337"/>
      <c r="HWA918" s="337"/>
      <c r="HWB918" s="337"/>
      <c r="HWC918" s="337"/>
      <c r="HWD918" s="337"/>
      <c r="HWE918" s="337"/>
      <c r="HWF918" s="337"/>
      <c r="HWG918" s="337"/>
      <c r="HWH918" s="337"/>
      <c r="HWI918" s="337"/>
      <c r="HWJ918" s="337"/>
      <c r="HWK918" s="337"/>
      <c r="HWL918" s="337"/>
      <c r="HWM918" s="337"/>
      <c r="HWN918" s="337"/>
      <c r="HWO918" s="337"/>
      <c r="HWP918" s="337"/>
      <c r="HWQ918" s="337"/>
      <c r="HWR918" s="337"/>
      <c r="HWS918" s="337"/>
      <c r="HWT918" s="337"/>
      <c r="HWU918" s="337"/>
      <c r="HWV918" s="337"/>
      <c r="HWW918" s="337"/>
      <c r="HWX918" s="337"/>
      <c r="HWY918" s="337"/>
      <c r="HWZ918" s="337"/>
      <c r="HXA918" s="337"/>
      <c r="HXB918" s="337"/>
      <c r="HXC918" s="337"/>
      <c r="HXD918" s="337"/>
      <c r="HXE918" s="337"/>
      <c r="HXF918" s="337"/>
      <c r="HXG918" s="337"/>
      <c r="HXH918" s="337"/>
      <c r="HXI918" s="337"/>
      <c r="HXJ918" s="337"/>
      <c r="HXK918" s="337"/>
      <c r="HXL918" s="337"/>
      <c r="HXM918" s="337"/>
      <c r="HXN918" s="337"/>
      <c r="HXO918" s="337"/>
      <c r="HXP918" s="337"/>
      <c r="HXQ918" s="337"/>
      <c r="HXR918" s="337"/>
      <c r="HXS918" s="337"/>
      <c r="HXT918" s="337"/>
      <c r="HXU918" s="337"/>
      <c r="HXV918" s="337"/>
      <c r="HXW918" s="337"/>
      <c r="HXX918" s="337"/>
      <c r="HXY918" s="337"/>
      <c r="HXZ918" s="337"/>
      <c r="HYA918" s="337"/>
      <c r="HYB918" s="337"/>
      <c r="HYC918" s="337"/>
      <c r="HYD918" s="337"/>
      <c r="HYE918" s="337"/>
      <c r="HYF918" s="337"/>
      <c r="HYG918" s="337"/>
      <c r="HYH918" s="337"/>
      <c r="HYI918" s="337"/>
      <c r="HYJ918" s="337"/>
      <c r="HYK918" s="337"/>
      <c r="HYL918" s="337"/>
      <c r="HYM918" s="337"/>
      <c r="HYN918" s="337"/>
      <c r="HYO918" s="337"/>
      <c r="HYP918" s="337"/>
      <c r="HYQ918" s="337"/>
      <c r="HYR918" s="337"/>
      <c r="HYS918" s="337"/>
      <c r="HYT918" s="337"/>
      <c r="HYU918" s="337"/>
      <c r="HYV918" s="337"/>
      <c r="HYW918" s="337"/>
      <c r="HYX918" s="337"/>
      <c r="HYY918" s="337"/>
      <c r="HYZ918" s="337"/>
      <c r="HZA918" s="337"/>
      <c r="HZB918" s="337"/>
      <c r="HZC918" s="337"/>
      <c r="HZD918" s="337"/>
      <c r="HZE918" s="337"/>
      <c r="HZF918" s="337"/>
      <c r="HZG918" s="337"/>
      <c r="HZH918" s="337"/>
      <c r="HZI918" s="337"/>
      <c r="HZJ918" s="337"/>
      <c r="HZK918" s="337"/>
      <c r="HZL918" s="337"/>
      <c r="HZM918" s="337"/>
      <c r="HZN918" s="337"/>
      <c r="HZO918" s="337"/>
      <c r="HZP918" s="337"/>
      <c r="HZQ918" s="337"/>
      <c r="HZR918" s="337"/>
      <c r="HZS918" s="337"/>
      <c r="HZT918" s="337"/>
      <c r="HZU918" s="337"/>
      <c r="HZV918" s="337"/>
      <c r="HZW918" s="337"/>
      <c r="HZX918" s="337"/>
      <c r="HZY918" s="337"/>
      <c r="HZZ918" s="337"/>
      <c r="IAA918" s="337"/>
      <c r="IAB918" s="337"/>
      <c r="IAC918" s="337"/>
      <c r="IAD918" s="337"/>
      <c r="IAE918" s="337"/>
      <c r="IAF918" s="337"/>
      <c r="IAG918" s="337"/>
      <c r="IAH918" s="337"/>
      <c r="IAI918" s="337"/>
      <c r="IAJ918" s="337"/>
      <c r="IAK918" s="337"/>
      <c r="IAL918" s="337"/>
      <c r="IAM918" s="337"/>
      <c r="IAN918" s="337"/>
      <c r="IAO918" s="337"/>
      <c r="IAP918" s="337"/>
      <c r="IAQ918" s="337"/>
      <c r="IAR918" s="337"/>
      <c r="IAS918" s="337"/>
      <c r="IAT918" s="337"/>
      <c r="IAU918" s="337"/>
      <c r="IAV918" s="337"/>
      <c r="IAW918" s="337"/>
      <c r="IAX918" s="337"/>
      <c r="IAY918" s="337"/>
      <c r="IAZ918" s="337"/>
      <c r="IBA918" s="337"/>
      <c r="IBB918" s="337"/>
      <c r="IBC918" s="337"/>
      <c r="IBD918" s="337"/>
      <c r="IBE918" s="337"/>
      <c r="IBF918" s="337"/>
      <c r="IBG918" s="337"/>
      <c r="IBH918" s="337"/>
      <c r="IBI918" s="337"/>
      <c r="IBJ918" s="337"/>
      <c r="IBK918" s="337"/>
      <c r="IBL918" s="337"/>
      <c r="IBM918" s="337"/>
      <c r="IBN918" s="337"/>
      <c r="IBO918" s="337"/>
      <c r="IBP918" s="337"/>
      <c r="IBQ918" s="337"/>
      <c r="IBR918" s="337"/>
      <c r="IBS918" s="337"/>
      <c r="IBT918" s="337"/>
      <c r="IBU918" s="337"/>
      <c r="IBV918" s="337"/>
      <c r="IBW918" s="337"/>
      <c r="IBX918" s="337"/>
      <c r="IBY918" s="337"/>
      <c r="IBZ918" s="337"/>
      <c r="ICA918" s="337"/>
      <c r="ICB918" s="337"/>
      <c r="ICC918" s="337"/>
      <c r="ICD918" s="337"/>
      <c r="ICE918" s="337"/>
      <c r="ICF918" s="337"/>
      <c r="ICG918" s="337"/>
      <c r="ICH918" s="337"/>
      <c r="ICI918" s="337"/>
      <c r="ICJ918" s="337"/>
      <c r="ICK918" s="337"/>
      <c r="ICL918" s="337"/>
      <c r="ICM918" s="337"/>
      <c r="ICN918" s="337"/>
      <c r="ICO918" s="337"/>
      <c r="ICP918" s="337"/>
      <c r="ICQ918" s="337"/>
      <c r="ICR918" s="337"/>
      <c r="ICS918" s="337"/>
      <c r="ICT918" s="337"/>
      <c r="ICU918" s="337"/>
      <c r="ICV918" s="337"/>
      <c r="ICW918" s="337"/>
      <c r="ICX918" s="337"/>
      <c r="ICY918" s="337"/>
      <c r="ICZ918" s="337"/>
      <c r="IDA918" s="337"/>
      <c r="IDB918" s="337"/>
      <c r="IDC918" s="337"/>
      <c r="IDD918" s="337"/>
      <c r="IDE918" s="337"/>
      <c r="IDF918" s="337"/>
      <c r="IDG918" s="337"/>
      <c r="IDH918" s="337"/>
      <c r="IDI918" s="337"/>
      <c r="IDJ918" s="337"/>
      <c r="IDK918" s="337"/>
      <c r="IDL918" s="337"/>
      <c r="IDM918" s="337"/>
      <c r="IDN918" s="337"/>
      <c r="IDO918" s="337"/>
      <c r="IDP918" s="337"/>
      <c r="IDQ918" s="337"/>
      <c r="IDR918" s="337"/>
      <c r="IDS918" s="337"/>
      <c r="IDT918" s="337"/>
      <c r="IDU918" s="337"/>
      <c r="IDV918" s="337"/>
      <c r="IDW918" s="337"/>
      <c r="IDX918" s="337"/>
      <c r="IDY918" s="337"/>
      <c r="IDZ918" s="337"/>
      <c r="IEA918" s="337"/>
      <c r="IEB918" s="337"/>
      <c r="IEC918" s="337"/>
      <c r="IED918" s="337"/>
      <c r="IEE918" s="337"/>
      <c r="IEF918" s="337"/>
      <c r="IEG918" s="337"/>
      <c r="IEH918" s="337"/>
      <c r="IEI918" s="337"/>
      <c r="IEJ918" s="337"/>
      <c r="IEK918" s="337"/>
      <c r="IEL918" s="337"/>
      <c r="IEM918" s="337"/>
      <c r="IEN918" s="337"/>
      <c r="IEO918" s="337"/>
      <c r="IEP918" s="337"/>
      <c r="IEQ918" s="337"/>
      <c r="IER918" s="337"/>
      <c r="IES918" s="337"/>
      <c r="IET918" s="337"/>
      <c r="IEU918" s="337"/>
      <c r="IEV918" s="337"/>
      <c r="IEW918" s="337"/>
      <c r="IEX918" s="337"/>
      <c r="IEY918" s="337"/>
      <c r="IEZ918" s="337"/>
      <c r="IFA918" s="337"/>
      <c r="IFB918" s="337"/>
      <c r="IFC918" s="337"/>
      <c r="IFD918" s="337"/>
      <c r="IFE918" s="337"/>
      <c r="IFF918" s="337"/>
      <c r="IFG918" s="337"/>
      <c r="IFH918" s="337"/>
      <c r="IFI918" s="337"/>
      <c r="IFJ918" s="337"/>
      <c r="IFK918" s="337"/>
      <c r="IFL918" s="337"/>
      <c r="IFM918" s="337"/>
      <c r="IFN918" s="337"/>
      <c r="IFO918" s="337"/>
      <c r="IFP918" s="337"/>
      <c r="IFQ918" s="337"/>
      <c r="IFR918" s="337"/>
      <c r="IFS918" s="337"/>
      <c r="IFT918" s="337"/>
      <c r="IFU918" s="337"/>
      <c r="IFV918" s="337"/>
      <c r="IFW918" s="337"/>
      <c r="IFX918" s="337"/>
      <c r="IFY918" s="337"/>
      <c r="IFZ918" s="337"/>
      <c r="IGA918" s="337"/>
      <c r="IGB918" s="337"/>
      <c r="IGC918" s="337"/>
      <c r="IGD918" s="337"/>
      <c r="IGE918" s="337"/>
      <c r="IGF918" s="337"/>
      <c r="IGG918" s="337"/>
      <c r="IGH918" s="337"/>
      <c r="IGI918" s="337"/>
      <c r="IGJ918" s="337"/>
      <c r="IGK918" s="337"/>
      <c r="IGL918" s="337"/>
      <c r="IGM918" s="337"/>
      <c r="IGN918" s="337"/>
      <c r="IGO918" s="337"/>
      <c r="IGP918" s="337"/>
      <c r="IGQ918" s="337"/>
      <c r="IGR918" s="337"/>
      <c r="IGS918" s="337"/>
      <c r="IGT918" s="337"/>
      <c r="IGU918" s="337"/>
      <c r="IGV918" s="337"/>
      <c r="IGW918" s="337"/>
      <c r="IGX918" s="337"/>
      <c r="IGY918" s="337"/>
      <c r="IGZ918" s="337"/>
      <c r="IHA918" s="337"/>
      <c r="IHB918" s="337"/>
      <c r="IHC918" s="337"/>
      <c r="IHD918" s="337"/>
      <c r="IHE918" s="337"/>
      <c r="IHF918" s="337"/>
      <c r="IHG918" s="337"/>
      <c r="IHH918" s="337"/>
      <c r="IHI918" s="337"/>
      <c r="IHJ918" s="337"/>
      <c r="IHK918" s="337"/>
      <c r="IHL918" s="337"/>
      <c r="IHM918" s="337"/>
      <c r="IHN918" s="337"/>
      <c r="IHO918" s="337"/>
      <c r="IHP918" s="337"/>
      <c r="IHQ918" s="337"/>
      <c r="IHR918" s="337"/>
      <c r="IHS918" s="337"/>
      <c r="IHT918" s="337"/>
      <c r="IHU918" s="337"/>
      <c r="IHV918" s="337"/>
      <c r="IHW918" s="337"/>
      <c r="IHX918" s="337"/>
      <c r="IHY918" s="337"/>
      <c r="IHZ918" s="337"/>
      <c r="IIA918" s="337"/>
      <c r="IIB918" s="337"/>
      <c r="IIC918" s="337"/>
      <c r="IID918" s="337"/>
      <c r="IIE918" s="337"/>
      <c r="IIF918" s="337"/>
      <c r="IIG918" s="337"/>
      <c r="IIH918" s="337"/>
      <c r="III918" s="337"/>
      <c r="IIJ918" s="337"/>
      <c r="IIK918" s="337"/>
      <c r="IIL918" s="337"/>
      <c r="IIM918" s="337"/>
      <c r="IIN918" s="337"/>
      <c r="IIO918" s="337"/>
      <c r="IIP918" s="337"/>
      <c r="IIQ918" s="337"/>
      <c r="IIR918" s="337"/>
      <c r="IIS918" s="337"/>
      <c r="IIT918" s="337"/>
      <c r="IIU918" s="337"/>
      <c r="IIV918" s="337"/>
      <c r="IIW918" s="337"/>
      <c r="IIX918" s="337"/>
      <c r="IIY918" s="337"/>
      <c r="IIZ918" s="337"/>
      <c r="IJA918" s="337"/>
      <c r="IJB918" s="337"/>
      <c r="IJC918" s="337"/>
      <c r="IJD918" s="337"/>
      <c r="IJE918" s="337"/>
      <c r="IJF918" s="337"/>
      <c r="IJG918" s="337"/>
      <c r="IJH918" s="337"/>
      <c r="IJI918" s="337"/>
      <c r="IJJ918" s="337"/>
      <c r="IJK918" s="337"/>
      <c r="IJL918" s="337"/>
      <c r="IJM918" s="337"/>
      <c r="IJN918" s="337"/>
      <c r="IJO918" s="337"/>
      <c r="IJP918" s="337"/>
      <c r="IJQ918" s="337"/>
      <c r="IJR918" s="337"/>
      <c r="IJS918" s="337"/>
      <c r="IJT918" s="337"/>
      <c r="IJU918" s="337"/>
      <c r="IJV918" s="337"/>
      <c r="IJW918" s="337"/>
      <c r="IJX918" s="337"/>
      <c r="IJY918" s="337"/>
      <c r="IJZ918" s="337"/>
      <c r="IKA918" s="337"/>
      <c r="IKB918" s="337"/>
      <c r="IKC918" s="337"/>
      <c r="IKD918" s="337"/>
      <c r="IKE918" s="337"/>
      <c r="IKF918" s="337"/>
      <c r="IKG918" s="337"/>
      <c r="IKH918" s="337"/>
      <c r="IKI918" s="337"/>
      <c r="IKJ918" s="337"/>
      <c r="IKK918" s="337"/>
      <c r="IKL918" s="337"/>
      <c r="IKM918" s="337"/>
      <c r="IKN918" s="337"/>
      <c r="IKO918" s="337"/>
      <c r="IKP918" s="337"/>
      <c r="IKQ918" s="337"/>
      <c r="IKR918" s="337"/>
      <c r="IKS918" s="337"/>
      <c r="IKT918" s="337"/>
      <c r="IKU918" s="337"/>
      <c r="IKV918" s="337"/>
      <c r="IKW918" s="337"/>
      <c r="IKX918" s="337"/>
      <c r="IKY918" s="337"/>
      <c r="IKZ918" s="337"/>
      <c r="ILA918" s="337"/>
      <c r="ILB918" s="337"/>
      <c r="ILC918" s="337"/>
      <c r="ILD918" s="337"/>
      <c r="ILE918" s="337"/>
      <c r="ILF918" s="337"/>
      <c r="ILG918" s="337"/>
      <c r="ILH918" s="337"/>
      <c r="ILI918" s="337"/>
      <c r="ILJ918" s="337"/>
      <c r="ILK918" s="337"/>
      <c r="ILL918" s="337"/>
      <c r="ILM918" s="337"/>
      <c r="ILN918" s="337"/>
      <c r="ILO918" s="337"/>
      <c r="ILP918" s="337"/>
      <c r="ILQ918" s="337"/>
      <c r="ILR918" s="337"/>
      <c r="ILS918" s="337"/>
      <c r="ILT918" s="337"/>
      <c r="ILU918" s="337"/>
      <c r="ILV918" s="337"/>
      <c r="ILW918" s="337"/>
      <c r="ILX918" s="337"/>
      <c r="ILY918" s="337"/>
      <c r="ILZ918" s="337"/>
      <c r="IMA918" s="337"/>
      <c r="IMB918" s="337"/>
      <c r="IMC918" s="337"/>
      <c r="IMD918" s="337"/>
      <c r="IME918" s="337"/>
      <c r="IMF918" s="337"/>
      <c r="IMG918" s="337"/>
      <c r="IMH918" s="337"/>
      <c r="IMI918" s="337"/>
      <c r="IMJ918" s="337"/>
      <c r="IMK918" s="337"/>
      <c r="IML918" s="337"/>
      <c r="IMM918" s="337"/>
      <c r="IMN918" s="337"/>
      <c r="IMO918" s="337"/>
      <c r="IMP918" s="337"/>
      <c r="IMQ918" s="337"/>
      <c r="IMR918" s="337"/>
      <c r="IMS918" s="337"/>
      <c r="IMT918" s="337"/>
      <c r="IMU918" s="337"/>
      <c r="IMV918" s="337"/>
      <c r="IMW918" s="337"/>
      <c r="IMX918" s="337"/>
      <c r="IMY918" s="337"/>
      <c r="IMZ918" s="337"/>
      <c r="INA918" s="337"/>
      <c r="INB918" s="337"/>
      <c r="INC918" s="337"/>
      <c r="IND918" s="337"/>
      <c r="INE918" s="337"/>
      <c r="INF918" s="337"/>
      <c r="ING918" s="337"/>
      <c r="INH918" s="337"/>
      <c r="INI918" s="337"/>
      <c r="INJ918" s="337"/>
      <c r="INK918" s="337"/>
      <c r="INL918" s="337"/>
      <c r="INM918" s="337"/>
      <c r="INN918" s="337"/>
      <c r="INO918" s="337"/>
      <c r="INP918" s="337"/>
      <c r="INQ918" s="337"/>
      <c r="INR918" s="337"/>
      <c r="INS918" s="337"/>
      <c r="INT918" s="337"/>
      <c r="INU918" s="337"/>
      <c r="INV918" s="337"/>
      <c r="INW918" s="337"/>
      <c r="INX918" s="337"/>
      <c r="INY918" s="337"/>
      <c r="INZ918" s="337"/>
      <c r="IOA918" s="337"/>
      <c r="IOB918" s="337"/>
      <c r="IOC918" s="337"/>
      <c r="IOD918" s="337"/>
      <c r="IOE918" s="337"/>
      <c r="IOF918" s="337"/>
      <c r="IOG918" s="337"/>
      <c r="IOH918" s="337"/>
      <c r="IOI918" s="337"/>
      <c r="IOJ918" s="337"/>
      <c r="IOK918" s="337"/>
      <c r="IOL918" s="337"/>
      <c r="IOM918" s="337"/>
      <c r="ION918" s="337"/>
      <c r="IOO918" s="337"/>
      <c r="IOP918" s="337"/>
      <c r="IOQ918" s="337"/>
      <c r="IOR918" s="337"/>
      <c r="IOS918" s="337"/>
      <c r="IOT918" s="337"/>
      <c r="IOU918" s="337"/>
      <c r="IOV918" s="337"/>
      <c r="IOW918" s="337"/>
      <c r="IOX918" s="337"/>
      <c r="IOY918" s="337"/>
      <c r="IOZ918" s="337"/>
      <c r="IPA918" s="337"/>
      <c r="IPB918" s="337"/>
      <c r="IPC918" s="337"/>
      <c r="IPD918" s="337"/>
      <c r="IPE918" s="337"/>
      <c r="IPF918" s="337"/>
      <c r="IPG918" s="337"/>
      <c r="IPH918" s="337"/>
      <c r="IPI918" s="337"/>
      <c r="IPJ918" s="337"/>
      <c r="IPK918" s="337"/>
      <c r="IPL918" s="337"/>
      <c r="IPM918" s="337"/>
      <c r="IPN918" s="337"/>
      <c r="IPO918" s="337"/>
      <c r="IPP918" s="337"/>
      <c r="IPQ918" s="337"/>
      <c r="IPR918" s="337"/>
      <c r="IPS918" s="337"/>
      <c r="IPT918" s="337"/>
      <c r="IPU918" s="337"/>
      <c r="IPV918" s="337"/>
      <c r="IPW918" s="337"/>
      <c r="IPX918" s="337"/>
      <c r="IPY918" s="337"/>
      <c r="IPZ918" s="337"/>
      <c r="IQA918" s="337"/>
      <c r="IQB918" s="337"/>
      <c r="IQC918" s="337"/>
      <c r="IQD918" s="337"/>
      <c r="IQE918" s="337"/>
      <c r="IQF918" s="337"/>
      <c r="IQG918" s="337"/>
      <c r="IQH918" s="337"/>
      <c r="IQI918" s="337"/>
      <c r="IQJ918" s="337"/>
      <c r="IQK918" s="337"/>
      <c r="IQL918" s="337"/>
      <c r="IQM918" s="337"/>
      <c r="IQN918" s="337"/>
      <c r="IQO918" s="337"/>
      <c r="IQP918" s="337"/>
      <c r="IQQ918" s="337"/>
      <c r="IQR918" s="337"/>
      <c r="IQS918" s="337"/>
      <c r="IQT918" s="337"/>
      <c r="IQU918" s="337"/>
      <c r="IQV918" s="337"/>
      <c r="IQW918" s="337"/>
      <c r="IQX918" s="337"/>
      <c r="IQY918" s="337"/>
      <c r="IQZ918" s="337"/>
      <c r="IRA918" s="337"/>
      <c r="IRB918" s="337"/>
      <c r="IRC918" s="337"/>
      <c r="IRD918" s="337"/>
      <c r="IRE918" s="337"/>
      <c r="IRF918" s="337"/>
      <c r="IRG918" s="337"/>
      <c r="IRH918" s="337"/>
      <c r="IRI918" s="337"/>
      <c r="IRJ918" s="337"/>
      <c r="IRK918" s="337"/>
      <c r="IRL918" s="337"/>
      <c r="IRM918" s="337"/>
      <c r="IRN918" s="337"/>
      <c r="IRO918" s="337"/>
      <c r="IRP918" s="337"/>
      <c r="IRQ918" s="337"/>
      <c r="IRR918" s="337"/>
      <c r="IRS918" s="337"/>
      <c r="IRT918" s="337"/>
      <c r="IRU918" s="337"/>
      <c r="IRV918" s="337"/>
      <c r="IRW918" s="337"/>
      <c r="IRX918" s="337"/>
      <c r="IRY918" s="337"/>
      <c r="IRZ918" s="337"/>
      <c r="ISA918" s="337"/>
      <c r="ISB918" s="337"/>
      <c r="ISC918" s="337"/>
      <c r="ISD918" s="337"/>
      <c r="ISE918" s="337"/>
      <c r="ISF918" s="337"/>
      <c r="ISG918" s="337"/>
      <c r="ISH918" s="337"/>
      <c r="ISI918" s="337"/>
      <c r="ISJ918" s="337"/>
      <c r="ISK918" s="337"/>
      <c r="ISL918" s="337"/>
      <c r="ISM918" s="337"/>
      <c r="ISN918" s="337"/>
      <c r="ISO918" s="337"/>
      <c r="ISP918" s="337"/>
      <c r="ISQ918" s="337"/>
      <c r="ISR918" s="337"/>
      <c r="ISS918" s="337"/>
      <c r="IST918" s="337"/>
      <c r="ISU918" s="337"/>
      <c r="ISV918" s="337"/>
      <c r="ISW918" s="337"/>
      <c r="ISX918" s="337"/>
      <c r="ISY918" s="337"/>
      <c r="ISZ918" s="337"/>
      <c r="ITA918" s="337"/>
      <c r="ITB918" s="337"/>
      <c r="ITC918" s="337"/>
      <c r="ITD918" s="337"/>
      <c r="ITE918" s="337"/>
      <c r="ITF918" s="337"/>
      <c r="ITG918" s="337"/>
      <c r="ITH918" s="337"/>
      <c r="ITI918" s="337"/>
      <c r="ITJ918" s="337"/>
      <c r="ITK918" s="337"/>
      <c r="ITL918" s="337"/>
      <c r="ITM918" s="337"/>
      <c r="ITN918" s="337"/>
      <c r="ITO918" s="337"/>
      <c r="ITP918" s="337"/>
      <c r="ITQ918" s="337"/>
      <c r="ITR918" s="337"/>
      <c r="ITS918" s="337"/>
      <c r="ITT918" s="337"/>
      <c r="ITU918" s="337"/>
      <c r="ITV918" s="337"/>
      <c r="ITW918" s="337"/>
      <c r="ITX918" s="337"/>
      <c r="ITY918" s="337"/>
      <c r="ITZ918" s="337"/>
      <c r="IUA918" s="337"/>
      <c r="IUB918" s="337"/>
      <c r="IUC918" s="337"/>
      <c r="IUD918" s="337"/>
      <c r="IUE918" s="337"/>
      <c r="IUF918" s="337"/>
      <c r="IUG918" s="337"/>
      <c r="IUH918" s="337"/>
      <c r="IUI918" s="337"/>
      <c r="IUJ918" s="337"/>
      <c r="IUK918" s="337"/>
      <c r="IUL918" s="337"/>
      <c r="IUM918" s="337"/>
      <c r="IUN918" s="337"/>
      <c r="IUO918" s="337"/>
      <c r="IUP918" s="337"/>
      <c r="IUQ918" s="337"/>
      <c r="IUR918" s="337"/>
      <c r="IUS918" s="337"/>
      <c r="IUT918" s="337"/>
      <c r="IUU918" s="337"/>
      <c r="IUV918" s="337"/>
      <c r="IUW918" s="337"/>
      <c r="IUX918" s="337"/>
      <c r="IUY918" s="337"/>
      <c r="IUZ918" s="337"/>
      <c r="IVA918" s="337"/>
      <c r="IVB918" s="337"/>
      <c r="IVC918" s="337"/>
      <c r="IVD918" s="337"/>
      <c r="IVE918" s="337"/>
      <c r="IVF918" s="337"/>
      <c r="IVG918" s="337"/>
      <c r="IVH918" s="337"/>
      <c r="IVI918" s="337"/>
      <c r="IVJ918" s="337"/>
      <c r="IVK918" s="337"/>
      <c r="IVL918" s="337"/>
      <c r="IVM918" s="337"/>
      <c r="IVN918" s="337"/>
      <c r="IVO918" s="337"/>
      <c r="IVP918" s="337"/>
      <c r="IVQ918" s="337"/>
      <c r="IVR918" s="337"/>
      <c r="IVS918" s="337"/>
      <c r="IVT918" s="337"/>
      <c r="IVU918" s="337"/>
      <c r="IVV918" s="337"/>
      <c r="IVW918" s="337"/>
      <c r="IVX918" s="337"/>
      <c r="IVY918" s="337"/>
      <c r="IVZ918" s="337"/>
      <c r="IWA918" s="337"/>
      <c r="IWB918" s="337"/>
      <c r="IWC918" s="337"/>
      <c r="IWD918" s="337"/>
      <c r="IWE918" s="337"/>
      <c r="IWF918" s="337"/>
      <c r="IWG918" s="337"/>
      <c r="IWH918" s="337"/>
      <c r="IWI918" s="337"/>
      <c r="IWJ918" s="337"/>
      <c r="IWK918" s="337"/>
      <c r="IWL918" s="337"/>
      <c r="IWM918" s="337"/>
      <c r="IWN918" s="337"/>
      <c r="IWO918" s="337"/>
      <c r="IWP918" s="337"/>
      <c r="IWQ918" s="337"/>
      <c r="IWR918" s="337"/>
      <c r="IWS918" s="337"/>
      <c r="IWT918" s="337"/>
      <c r="IWU918" s="337"/>
      <c r="IWV918" s="337"/>
      <c r="IWW918" s="337"/>
      <c r="IWX918" s="337"/>
      <c r="IWY918" s="337"/>
      <c r="IWZ918" s="337"/>
      <c r="IXA918" s="337"/>
      <c r="IXB918" s="337"/>
      <c r="IXC918" s="337"/>
      <c r="IXD918" s="337"/>
      <c r="IXE918" s="337"/>
      <c r="IXF918" s="337"/>
      <c r="IXG918" s="337"/>
      <c r="IXH918" s="337"/>
      <c r="IXI918" s="337"/>
      <c r="IXJ918" s="337"/>
      <c r="IXK918" s="337"/>
      <c r="IXL918" s="337"/>
      <c r="IXM918" s="337"/>
      <c r="IXN918" s="337"/>
      <c r="IXO918" s="337"/>
      <c r="IXP918" s="337"/>
      <c r="IXQ918" s="337"/>
      <c r="IXR918" s="337"/>
      <c r="IXS918" s="337"/>
      <c r="IXT918" s="337"/>
      <c r="IXU918" s="337"/>
      <c r="IXV918" s="337"/>
      <c r="IXW918" s="337"/>
      <c r="IXX918" s="337"/>
      <c r="IXY918" s="337"/>
      <c r="IXZ918" s="337"/>
      <c r="IYA918" s="337"/>
      <c r="IYB918" s="337"/>
      <c r="IYC918" s="337"/>
      <c r="IYD918" s="337"/>
      <c r="IYE918" s="337"/>
      <c r="IYF918" s="337"/>
      <c r="IYG918" s="337"/>
      <c r="IYH918" s="337"/>
      <c r="IYI918" s="337"/>
      <c r="IYJ918" s="337"/>
      <c r="IYK918" s="337"/>
      <c r="IYL918" s="337"/>
      <c r="IYM918" s="337"/>
      <c r="IYN918" s="337"/>
      <c r="IYO918" s="337"/>
      <c r="IYP918" s="337"/>
      <c r="IYQ918" s="337"/>
      <c r="IYR918" s="337"/>
      <c r="IYS918" s="337"/>
      <c r="IYT918" s="337"/>
      <c r="IYU918" s="337"/>
      <c r="IYV918" s="337"/>
      <c r="IYW918" s="337"/>
      <c r="IYX918" s="337"/>
      <c r="IYY918" s="337"/>
      <c r="IYZ918" s="337"/>
      <c r="IZA918" s="337"/>
      <c r="IZB918" s="337"/>
      <c r="IZC918" s="337"/>
      <c r="IZD918" s="337"/>
      <c r="IZE918" s="337"/>
      <c r="IZF918" s="337"/>
      <c r="IZG918" s="337"/>
      <c r="IZH918" s="337"/>
      <c r="IZI918" s="337"/>
      <c r="IZJ918" s="337"/>
      <c r="IZK918" s="337"/>
      <c r="IZL918" s="337"/>
      <c r="IZM918" s="337"/>
      <c r="IZN918" s="337"/>
      <c r="IZO918" s="337"/>
      <c r="IZP918" s="337"/>
      <c r="IZQ918" s="337"/>
      <c r="IZR918" s="337"/>
      <c r="IZS918" s="337"/>
      <c r="IZT918" s="337"/>
      <c r="IZU918" s="337"/>
      <c r="IZV918" s="337"/>
      <c r="IZW918" s="337"/>
      <c r="IZX918" s="337"/>
      <c r="IZY918" s="337"/>
      <c r="IZZ918" s="337"/>
      <c r="JAA918" s="337"/>
      <c r="JAB918" s="337"/>
      <c r="JAC918" s="337"/>
      <c r="JAD918" s="337"/>
      <c r="JAE918" s="337"/>
      <c r="JAF918" s="337"/>
      <c r="JAG918" s="337"/>
      <c r="JAH918" s="337"/>
      <c r="JAI918" s="337"/>
      <c r="JAJ918" s="337"/>
      <c r="JAK918" s="337"/>
      <c r="JAL918" s="337"/>
      <c r="JAM918" s="337"/>
      <c r="JAN918" s="337"/>
      <c r="JAO918" s="337"/>
      <c r="JAP918" s="337"/>
      <c r="JAQ918" s="337"/>
      <c r="JAR918" s="337"/>
      <c r="JAS918" s="337"/>
      <c r="JAT918" s="337"/>
      <c r="JAU918" s="337"/>
      <c r="JAV918" s="337"/>
      <c r="JAW918" s="337"/>
      <c r="JAX918" s="337"/>
      <c r="JAY918" s="337"/>
      <c r="JAZ918" s="337"/>
      <c r="JBA918" s="337"/>
      <c r="JBB918" s="337"/>
      <c r="JBC918" s="337"/>
      <c r="JBD918" s="337"/>
      <c r="JBE918" s="337"/>
      <c r="JBF918" s="337"/>
      <c r="JBG918" s="337"/>
      <c r="JBH918" s="337"/>
      <c r="JBI918" s="337"/>
      <c r="JBJ918" s="337"/>
      <c r="JBK918" s="337"/>
      <c r="JBL918" s="337"/>
      <c r="JBM918" s="337"/>
      <c r="JBN918" s="337"/>
      <c r="JBO918" s="337"/>
      <c r="JBP918" s="337"/>
      <c r="JBQ918" s="337"/>
      <c r="JBR918" s="337"/>
      <c r="JBS918" s="337"/>
      <c r="JBT918" s="337"/>
      <c r="JBU918" s="337"/>
      <c r="JBV918" s="337"/>
      <c r="JBW918" s="337"/>
      <c r="JBX918" s="337"/>
      <c r="JBY918" s="337"/>
      <c r="JBZ918" s="337"/>
      <c r="JCA918" s="337"/>
      <c r="JCB918" s="337"/>
      <c r="JCC918" s="337"/>
      <c r="JCD918" s="337"/>
      <c r="JCE918" s="337"/>
      <c r="JCF918" s="337"/>
      <c r="JCG918" s="337"/>
      <c r="JCH918" s="337"/>
      <c r="JCI918" s="337"/>
      <c r="JCJ918" s="337"/>
      <c r="JCK918" s="337"/>
      <c r="JCL918" s="337"/>
      <c r="JCM918" s="337"/>
      <c r="JCN918" s="337"/>
      <c r="JCO918" s="337"/>
      <c r="JCP918" s="337"/>
      <c r="JCQ918" s="337"/>
      <c r="JCR918" s="337"/>
      <c r="JCS918" s="337"/>
      <c r="JCT918" s="337"/>
      <c r="JCU918" s="337"/>
      <c r="JCV918" s="337"/>
      <c r="JCW918" s="337"/>
      <c r="JCX918" s="337"/>
      <c r="JCY918" s="337"/>
      <c r="JCZ918" s="337"/>
      <c r="JDA918" s="337"/>
      <c r="JDB918" s="337"/>
      <c r="JDC918" s="337"/>
      <c r="JDD918" s="337"/>
      <c r="JDE918" s="337"/>
      <c r="JDF918" s="337"/>
      <c r="JDG918" s="337"/>
      <c r="JDH918" s="337"/>
      <c r="JDI918" s="337"/>
      <c r="JDJ918" s="337"/>
      <c r="JDK918" s="337"/>
      <c r="JDL918" s="337"/>
      <c r="JDM918" s="337"/>
      <c r="JDN918" s="337"/>
      <c r="JDO918" s="337"/>
      <c r="JDP918" s="337"/>
      <c r="JDQ918" s="337"/>
      <c r="JDR918" s="337"/>
      <c r="JDS918" s="337"/>
      <c r="JDT918" s="337"/>
      <c r="JDU918" s="337"/>
      <c r="JDV918" s="337"/>
      <c r="JDW918" s="337"/>
      <c r="JDX918" s="337"/>
      <c r="JDY918" s="337"/>
      <c r="JDZ918" s="337"/>
      <c r="JEA918" s="337"/>
      <c r="JEB918" s="337"/>
      <c r="JEC918" s="337"/>
      <c r="JED918" s="337"/>
      <c r="JEE918" s="337"/>
      <c r="JEF918" s="337"/>
      <c r="JEG918" s="337"/>
      <c r="JEH918" s="337"/>
      <c r="JEI918" s="337"/>
      <c r="JEJ918" s="337"/>
      <c r="JEK918" s="337"/>
      <c r="JEL918" s="337"/>
      <c r="JEM918" s="337"/>
      <c r="JEN918" s="337"/>
      <c r="JEO918" s="337"/>
      <c r="JEP918" s="337"/>
      <c r="JEQ918" s="337"/>
      <c r="JER918" s="337"/>
      <c r="JES918" s="337"/>
      <c r="JET918" s="337"/>
      <c r="JEU918" s="337"/>
      <c r="JEV918" s="337"/>
      <c r="JEW918" s="337"/>
      <c r="JEX918" s="337"/>
      <c r="JEY918" s="337"/>
      <c r="JEZ918" s="337"/>
      <c r="JFA918" s="337"/>
      <c r="JFB918" s="337"/>
      <c r="JFC918" s="337"/>
      <c r="JFD918" s="337"/>
      <c r="JFE918" s="337"/>
      <c r="JFF918" s="337"/>
      <c r="JFG918" s="337"/>
      <c r="JFH918" s="337"/>
      <c r="JFI918" s="337"/>
      <c r="JFJ918" s="337"/>
      <c r="JFK918" s="337"/>
      <c r="JFL918" s="337"/>
      <c r="JFM918" s="337"/>
      <c r="JFN918" s="337"/>
      <c r="JFO918" s="337"/>
      <c r="JFP918" s="337"/>
      <c r="JFQ918" s="337"/>
      <c r="JFR918" s="337"/>
      <c r="JFS918" s="337"/>
      <c r="JFT918" s="337"/>
      <c r="JFU918" s="337"/>
      <c r="JFV918" s="337"/>
      <c r="JFW918" s="337"/>
      <c r="JFX918" s="337"/>
      <c r="JFY918" s="337"/>
      <c r="JFZ918" s="337"/>
      <c r="JGA918" s="337"/>
      <c r="JGB918" s="337"/>
      <c r="JGC918" s="337"/>
      <c r="JGD918" s="337"/>
      <c r="JGE918" s="337"/>
      <c r="JGF918" s="337"/>
      <c r="JGG918" s="337"/>
      <c r="JGH918" s="337"/>
      <c r="JGI918" s="337"/>
      <c r="JGJ918" s="337"/>
      <c r="JGK918" s="337"/>
      <c r="JGL918" s="337"/>
      <c r="JGM918" s="337"/>
      <c r="JGN918" s="337"/>
      <c r="JGO918" s="337"/>
      <c r="JGP918" s="337"/>
      <c r="JGQ918" s="337"/>
      <c r="JGR918" s="337"/>
      <c r="JGS918" s="337"/>
      <c r="JGT918" s="337"/>
      <c r="JGU918" s="337"/>
      <c r="JGV918" s="337"/>
      <c r="JGW918" s="337"/>
      <c r="JGX918" s="337"/>
      <c r="JGY918" s="337"/>
      <c r="JGZ918" s="337"/>
      <c r="JHA918" s="337"/>
      <c r="JHB918" s="337"/>
      <c r="JHC918" s="337"/>
      <c r="JHD918" s="337"/>
      <c r="JHE918" s="337"/>
      <c r="JHF918" s="337"/>
      <c r="JHG918" s="337"/>
      <c r="JHH918" s="337"/>
      <c r="JHI918" s="337"/>
      <c r="JHJ918" s="337"/>
      <c r="JHK918" s="337"/>
      <c r="JHL918" s="337"/>
      <c r="JHM918" s="337"/>
      <c r="JHN918" s="337"/>
      <c r="JHO918" s="337"/>
      <c r="JHP918" s="337"/>
      <c r="JHQ918" s="337"/>
      <c r="JHR918" s="337"/>
      <c r="JHS918" s="337"/>
      <c r="JHT918" s="337"/>
      <c r="JHU918" s="337"/>
      <c r="JHV918" s="337"/>
      <c r="JHW918" s="337"/>
      <c r="JHX918" s="337"/>
      <c r="JHY918" s="337"/>
      <c r="JHZ918" s="337"/>
      <c r="JIA918" s="337"/>
      <c r="JIB918" s="337"/>
      <c r="JIC918" s="337"/>
      <c r="JID918" s="337"/>
      <c r="JIE918" s="337"/>
      <c r="JIF918" s="337"/>
      <c r="JIG918" s="337"/>
      <c r="JIH918" s="337"/>
      <c r="JII918" s="337"/>
      <c r="JIJ918" s="337"/>
      <c r="JIK918" s="337"/>
      <c r="JIL918" s="337"/>
      <c r="JIM918" s="337"/>
      <c r="JIN918" s="337"/>
      <c r="JIO918" s="337"/>
      <c r="JIP918" s="337"/>
      <c r="JIQ918" s="337"/>
      <c r="JIR918" s="337"/>
      <c r="JIS918" s="337"/>
      <c r="JIT918" s="337"/>
      <c r="JIU918" s="337"/>
      <c r="JIV918" s="337"/>
      <c r="JIW918" s="337"/>
      <c r="JIX918" s="337"/>
      <c r="JIY918" s="337"/>
      <c r="JIZ918" s="337"/>
      <c r="JJA918" s="337"/>
      <c r="JJB918" s="337"/>
      <c r="JJC918" s="337"/>
      <c r="JJD918" s="337"/>
      <c r="JJE918" s="337"/>
      <c r="JJF918" s="337"/>
      <c r="JJG918" s="337"/>
      <c r="JJH918" s="337"/>
      <c r="JJI918" s="337"/>
      <c r="JJJ918" s="337"/>
      <c r="JJK918" s="337"/>
      <c r="JJL918" s="337"/>
      <c r="JJM918" s="337"/>
      <c r="JJN918" s="337"/>
      <c r="JJO918" s="337"/>
      <c r="JJP918" s="337"/>
      <c r="JJQ918" s="337"/>
      <c r="JJR918" s="337"/>
      <c r="JJS918" s="337"/>
      <c r="JJT918" s="337"/>
      <c r="JJU918" s="337"/>
      <c r="JJV918" s="337"/>
      <c r="JJW918" s="337"/>
      <c r="JJX918" s="337"/>
      <c r="JJY918" s="337"/>
      <c r="JJZ918" s="337"/>
      <c r="JKA918" s="337"/>
      <c r="JKB918" s="337"/>
      <c r="JKC918" s="337"/>
      <c r="JKD918" s="337"/>
      <c r="JKE918" s="337"/>
      <c r="JKF918" s="337"/>
      <c r="JKG918" s="337"/>
      <c r="JKH918" s="337"/>
      <c r="JKI918" s="337"/>
      <c r="JKJ918" s="337"/>
      <c r="JKK918" s="337"/>
      <c r="JKL918" s="337"/>
      <c r="JKM918" s="337"/>
      <c r="JKN918" s="337"/>
      <c r="JKO918" s="337"/>
      <c r="JKP918" s="337"/>
      <c r="JKQ918" s="337"/>
      <c r="JKR918" s="337"/>
      <c r="JKS918" s="337"/>
      <c r="JKT918" s="337"/>
      <c r="JKU918" s="337"/>
      <c r="JKV918" s="337"/>
      <c r="JKW918" s="337"/>
      <c r="JKX918" s="337"/>
      <c r="JKY918" s="337"/>
      <c r="JKZ918" s="337"/>
      <c r="JLA918" s="337"/>
      <c r="JLB918" s="337"/>
      <c r="JLC918" s="337"/>
      <c r="JLD918" s="337"/>
      <c r="JLE918" s="337"/>
      <c r="JLF918" s="337"/>
      <c r="JLG918" s="337"/>
      <c r="JLH918" s="337"/>
      <c r="JLI918" s="337"/>
      <c r="JLJ918" s="337"/>
      <c r="JLK918" s="337"/>
      <c r="JLL918" s="337"/>
      <c r="JLM918" s="337"/>
      <c r="JLN918" s="337"/>
      <c r="JLO918" s="337"/>
      <c r="JLP918" s="337"/>
      <c r="JLQ918" s="337"/>
      <c r="JLR918" s="337"/>
      <c r="JLS918" s="337"/>
      <c r="JLT918" s="337"/>
      <c r="JLU918" s="337"/>
      <c r="JLV918" s="337"/>
      <c r="JLW918" s="337"/>
      <c r="JLX918" s="337"/>
      <c r="JLY918" s="337"/>
      <c r="JLZ918" s="337"/>
      <c r="JMA918" s="337"/>
      <c r="JMB918" s="337"/>
      <c r="JMC918" s="337"/>
      <c r="JMD918" s="337"/>
      <c r="JME918" s="337"/>
      <c r="JMF918" s="337"/>
      <c r="JMG918" s="337"/>
      <c r="JMH918" s="337"/>
      <c r="JMI918" s="337"/>
      <c r="JMJ918" s="337"/>
      <c r="JMK918" s="337"/>
      <c r="JML918" s="337"/>
      <c r="JMM918" s="337"/>
      <c r="JMN918" s="337"/>
      <c r="JMO918" s="337"/>
      <c r="JMP918" s="337"/>
      <c r="JMQ918" s="337"/>
      <c r="JMR918" s="337"/>
      <c r="JMS918" s="337"/>
      <c r="JMT918" s="337"/>
      <c r="JMU918" s="337"/>
      <c r="JMV918" s="337"/>
      <c r="JMW918" s="337"/>
      <c r="JMX918" s="337"/>
      <c r="JMY918" s="337"/>
      <c r="JMZ918" s="337"/>
      <c r="JNA918" s="337"/>
      <c r="JNB918" s="337"/>
      <c r="JNC918" s="337"/>
      <c r="JND918" s="337"/>
      <c r="JNE918" s="337"/>
      <c r="JNF918" s="337"/>
      <c r="JNG918" s="337"/>
      <c r="JNH918" s="337"/>
      <c r="JNI918" s="337"/>
      <c r="JNJ918" s="337"/>
      <c r="JNK918" s="337"/>
      <c r="JNL918" s="337"/>
      <c r="JNM918" s="337"/>
      <c r="JNN918" s="337"/>
      <c r="JNO918" s="337"/>
      <c r="JNP918" s="337"/>
      <c r="JNQ918" s="337"/>
      <c r="JNR918" s="337"/>
      <c r="JNS918" s="337"/>
      <c r="JNT918" s="337"/>
      <c r="JNU918" s="337"/>
      <c r="JNV918" s="337"/>
      <c r="JNW918" s="337"/>
      <c r="JNX918" s="337"/>
      <c r="JNY918" s="337"/>
      <c r="JNZ918" s="337"/>
      <c r="JOA918" s="337"/>
      <c r="JOB918" s="337"/>
      <c r="JOC918" s="337"/>
      <c r="JOD918" s="337"/>
      <c r="JOE918" s="337"/>
      <c r="JOF918" s="337"/>
      <c r="JOG918" s="337"/>
      <c r="JOH918" s="337"/>
      <c r="JOI918" s="337"/>
      <c r="JOJ918" s="337"/>
      <c r="JOK918" s="337"/>
      <c r="JOL918" s="337"/>
      <c r="JOM918" s="337"/>
      <c r="JON918" s="337"/>
      <c r="JOO918" s="337"/>
      <c r="JOP918" s="337"/>
      <c r="JOQ918" s="337"/>
      <c r="JOR918" s="337"/>
      <c r="JOS918" s="337"/>
      <c r="JOT918" s="337"/>
      <c r="JOU918" s="337"/>
      <c r="JOV918" s="337"/>
      <c r="JOW918" s="337"/>
      <c r="JOX918" s="337"/>
      <c r="JOY918" s="337"/>
      <c r="JOZ918" s="337"/>
      <c r="JPA918" s="337"/>
      <c r="JPB918" s="337"/>
      <c r="JPC918" s="337"/>
      <c r="JPD918" s="337"/>
      <c r="JPE918" s="337"/>
      <c r="JPF918" s="337"/>
      <c r="JPG918" s="337"/>
      <c r="JPH918" s="337"/>
      <c r="JPI918" s="337"/>
      <c r="JPJ918" s="337"/>
      <c r="JPK918" s="337"/>
      <c r="JPL918" s="337"/>
      <c r="JPM918" s="337"/>
      <c r="JPN918" s="337"/>
      <c r="JPO918" s="337"/>
      <c r="JPP918" s="337"/>
      <c r="JPQ918" s="337"/>
      <c r="JPR918" s="337"/>
      <c r="JPS918" s="337"/>
      <c r="JPT918" s="337"/>
      <c r="JPU918" s="337"/>
      <c r="JPV918" s="337"/>
      <c r="JPW918" s="337"/>
      <c r="JPX918" s="337"/>
      <c r="JPY918" s="337"/>
      <c r="JPZ918" s="337"/>
      <c r="JQA918" s="337"/>
      <c r="JQB918" s="337"/>
      <c r="JQC918" s="337"/>
      <c r="JQD918" s="337"/>
      <c r="JQE918" s="337"/>
      <c r="JQF918" s="337"/>
      <c r="JQG918" s="337"/>
      <c r="JQH918" s="337"/>
      <c r="JQI918" s="337"/>
      <c r="JQJ918" s="337"/>
      <c r="JQK918" s="337"/>
      <c r="JQL918" s="337"/>
      <c r="JQM918" s="337"/>
      <c r="JQN918" s="337"/>
      <c r="JQO918" s="337"/>
      <c r="JQP918" s="337"/>
      <c r="JQQ918" s="337"/>
      <c r="JQR918" s="337"/>
      <c r="JQS918" s="337"/>
      <c r="JQT918" s="337"/>
      <c r="JQU918" s="337"/>
      <c r="JQV918" s="337"/>
      <c r="JQW918" s="337"/>
      <c r="JQX918" s="337"/>
      <c r="JQY918" s="337"/>
      <c r="JQZ918" s="337"/>
      <c r="JRA918" s="337"/>
      <c r="JRB918" s="337"/>
      <c r="JRC918" s="337"/>
      <c r="JRD918" s="337"/>
      <c r="JRE918" s="337"/>
      <c r="JRF918" s="337"/>
      <c r="JRG918" s="337"/>
      <c r="JRH918" s="337"/>
      <c r="JRI918" s="337"/>
      <c r="JRJ918" s="337"/>
      <c r="JRK918" s="337"/>
      <c r="JRL918" s="337"/>
      <c r="JRM918" s="337"/>
      <c r="JRN918" s="337"/>
      <c r="JRO918" s="337"/>
      <c r="JRP918" s="337"/>
      <c r="JRQ918" s="337"/>
      <c r="JRR918" s="337"/>
      <c r="JRS918" s="337"/>
      <c r="JRT918" s="337"/>
      <c r="JRU918" s="337"/>
      <c r="JRV918" s="337"/>
      <c r="JRW918" s="337"/>
      <c r="JRX918" s="337"/>
      <c r="JRY918" s="337"/>
      <c r="JRZ918" s="337"/>
      <c r="JSA918" s="337"/>
      <c r="JSB918" s="337"/>
      <c r="JSC918" s="337"/>
      <c r="JSD918" s="337"/>
      <c r="JSE918" s="337"/>
      <c r="JSF918" s="337"/>
      <c r="JSG918" s="337"/>
      <c r="JSH918" s="337"/>
      <c r="JSI918" s="337"/>
      <c r="JSJ918" s="337"/>
      <c r="JSK918" s="337"/>
      <c r="JSL918" s="337"/>
      <c r="JSM918" s="337"/>
      <c r="JSN918" s="337"/>
      <c r="JSO918" s="337"/>
      <c r="JSP918" s="337"/>
      <c r="JSQ918" s="337"/>
      <c r="JSR918" s="337"/>
      <c r="JSS918" s="337"/>
      <c r="JST918" s="337"/>
      <c r="JSU918" s="337"/>
      <c r="JSV918" s="337"/>
      <c r="JSW918" s="337"/>
      <c r="JSX918" s="337"/>
      <c r="JSY918" s="337"/>
      <c r="JSZ918" s="337"/>
      <c r="JTA918" s="337"/>
      <c r="JTB918" s="337"/>
      <c r="JTC918" s="337"/>
      <c r="JTD918" s="337"/>
      <c r="JTE918" s="337"/>
      <c r="JTF918" s="337"/>
      <c r="JTG918" s="337"/>
      <c r="JTH918" s="337"/>
      <c r="JTI918" s="337"/>
      <c r="JTJ918" s="337"/>
      <c r="JTK918" s="337"/>
      <c r="JTL918" s="337"/>
      <c r="JTM918" s="337"/>
      <c r="JTN918" s="337"/>
      <c r="JTO918" s="337"/>
      <c r="JTP918" s="337"/>
      <c r="JTQ918" s="337"/>
      <c r="JTR918" s="337"/>
      <c r="JTS918" s="337"/>
      <c r="JTT918" s="337"/>
      <c r="JTU918" s="337"/>
      <c r="JTV918" s="337"/>
      <c r="JTW918" s="337"/>
      <c r="JTX918" s="337"/>
      <c r="JTY918" s="337"/>
      <c r="JTZ918" s="337"/>
      <c r="JUA918" s="337"/>
      <c r="JUB918" s="337"/>
      <c r="JUC918" s="337"/>
      <c r="JUD918" s="337"/>
      <c r="JUE918" s="337"/>
      <c r="JUF918" s="337"/>
      <c r="JUG918" s="337"/>
      <c r="JUH918" s="337"/>
      <c r="JUI918" s="337"/>
      <c r="JUJ918" s="337"/>
      <c r="JUK918" s="337"/>
      <c r="JUL918" s="337"/>
      <c r="JUM918" s="337"/>
      <c r="JUN918" s="337"/>
      <c r="JUO918" s="337"/>
      <c r="JUP918" s="337"/>
      <c r="JUQ918" s="337"/>
      <c r="JUR918" s="337"/>
      <c r="JUS918" s="337"/>
      <c r="JUT918" s="337"/>
      <c r="JUU918" s="337"/>
      <c r="JUV918" s="337"/>
      <c r="JUW918" s="337"/>
      <c r="JUX918" s="337"/>
      <c r="JUY918" s="337"/>
      <c r="JUZ918" s="337"/>
      <c r="JVA918" s="337"/>
      <c r="JVB918" s="337"/>
      <c r="JVC918" s="337"/>
      <c r="JVD918" s="337"/>
      <c r="JVE918" s="337"/>
      <c r="JVF918" s="337"/>
      <c r="JVG918" s="337"/>
      <c r="JVH918" s="337"/>
      <c r="JVI918" s="337"/>
      <c r="JVJ918" s="337"/>
      <c r="JVK918" s="337"/>
      <c r="JVL918" s="337"/>
      <c r="JVM918" s="337"/>
      <c r="JVN918" s="337"/>
      <c r="JVO918" s="337"/>
      <c r="JVP918" s="337"/>
      <c r="JVQ918" s="337"/>
      <c r="JVR918" s="337"/>
      <c r="JVS918" s="337"/>
      <c r="JVT918" s="337"/>
      <c r="JVU918" s="337"/>
      <c r="JVV918" s="337"/>
      <c r="JVW918" s="337"/>
      <c r="JVX918" s="337"/>
      <c r="JVY918" s="337"/>
      <c r="JVZ918" s="337"/>
      <c r="JWA918" s="337"/>
      <c r="JWB918" s="337"/>
      <c r="JWC918" s="337"/>
      <c r="JWD918" s="337"/>
      <c r="JWE918" s="337"/>
      <c r="JWF918" s="337"/>
      <c r="JWG918" s="337"/>
      <c r="JWH918" s="337"/>
      <c r="JWI918" s="337"/>
      <c r="JWJ918" s="337"/>
      <c r="JWK918" s="337"/>
      <c r="JWL918" s="337"/>
      <c r="JWM918" s="337"/>
      <c r="JWN918" s="337"/>
      <c r="JWO918" s="337"/>
      <c r="JWP918" s="337"/>
      <c r="JWQ918" s="337"/>
      <c r="JWR918" s="337"/>
      <c r="JWS918" s="337"/>
      <c r="JWT918" s="337"/>
      <c r="JWU918" s="337"/>
      <c r="JWV918" s="337"/>
      <c r="JWW918" s="337"/>
      <c r="JWX918" s="337"/>
      <c r="JWY918" s="337"/>
      <c r="JWZ918" s="337"/>
      <c r="JXA918" s="337"/>
      <c r="JXB918" s="337"/>
      <c r="JXC918" s="337"/>
      <c r="JXD918" s="337"/>
      <c r="JXE918" s="337"/>
      <c r="JXF918" s="337"/>
      <c r="JXG918" s="337"/>
      <c r="JXH918" s="337"/>
      <c r="JXI918" s="337"/>
      <c r="JXJ918" s="337"/>
      <c r="JXK918" s="337"/>
      <c r="JXL918" s="337"/>
      <c r="JXM918" s="337"/>
      <c r="JXN918" s="337"/>
      <c r="JXO918" s="337"/>
      <c r="JXP918" s="337"/>
      <c r="JXQ918" s="337"/>
      <c r="JXR918" s="337"/>
      <c r="JXS918" s="337"/>
      <c r="JXT918" s="337"/>
      <c r="JXU918" s="337"/>
      <c r="JXV918" s="337"/>
      <c r="JXW918" s="337"/>
      <c r="JXX918" s="337"/>
      <c r="JXY918" s="337"/>
      <c r="JXZ918" s="337"/>
      <c r="JYA918" s="337"/>
      <c r="JYB918" s="337"/>
      <c r="JYC918" s="337"/>
      <c r="JYD918" s="337"/>
      <c r="JYE918" s="337"/>
      <c r="JYF918" s="337"/>
      <c r="JYG918" s="337"/>
      <c r="JYH918" s="337"/>
      <c r="JYI918" s="337"/>
      <c r="JYJ918" s="337"/>
      <c r="JYK918" s="337"/>
      <c r="JYL918" s="337"/>
      <c r="JYM918" s="337"/>
      <c r="JYN918" s="337"/>
      <c r="JYO918" s="337"/>
      <c r="JYP918" s="337"/>
      <c r="JYQ918" s="337"/>
      <c r="JYR918" s="337"/>
      <c r="JYS918" s="337"/>
      <c r="JYT918" s="337"/>
      <c r="JYU918" s="337"/>
      <c r="JYV918" s="337"/>
      <c r="JYW918" s="337"/>
      <c r="JYX918" s="337"/>
      <c r="JYY918" s="337"/>
      <c r="JYZ918" s="337"/>
      <c r="JZA918" s="337"/>
      <c r="JZB918" s="337"/>
      <c r="JZC918" s="337"/>
      <c r="JZD918" s="337"/>
      <c r="JZE918" s="337"/>
      <c r="JZF918" s="337"/>
      <c r="JZG918" s="337"/>
      <c r="JZH918" s="337"/>
      <c r="JZI918" s="337"/>
      <c r="JZJ918" s="337"/>
      <c r="JZK918" s="337"/>
      <c r="JZL918" s="337"/>
      <c r="JZM918" s="337"/>
      <c r="JZN918" s="337"/>
      <c r="JZO918" s="337"/>
      <c r="JZP918" s="337"/>
      <c r="JZQ918" s="337"/>
      <c r="JZR918" s="337"/>
      <c r="JZS918" s="337"/>
      <c r="JZT918" s="337"/>
      <c r="JZU918" s="337"/>
      <c r="JZV918" s="337"/>
      <c r="JZW918" s="337"/>
      <c r="JZX918" s="337"/>
      <c r="JZY918" s="337"/>
      <c r="JZZ918" s="337"/>
      <c r="KAA918" s="337"/>
      <c r="KAB918" s="337"/>
      <c r="KAC918" s="337"/>
      <c r="KAD918" s="337"/>
      <c r="KAE918" s="337"/>
      <c r="KAF918" s="337"/>
      <c r="KAG918" s="337"/>
      <c r="KAH918" s="337"/>
      <c r="KAI918" s="337"/>
      <c r="KAJ918" s="337"/>
      <c r="KAK918" s="337"/>
      <c r="KAL918" s="337"/>
      <c r="KAM918" s="337"/>
      <c r="KAN918" s="337"/>
      <c r="KAO918" s="337"/>
      <c r="KAP918" s="337"/>
      <c r="KAQ918" s="337"/>
      <c r="KAR918" s="337"/>
      <c r="KAS918" s="337"/>
      <c r="KAT918" s="337"/>
      <c r="KAU918" s="337"/>
      <c r="KAV918" s="337"/>
      <c r="KAW918" s="337"/>
      <c r="KAX918" s="337"/>
      <c r="KAY918" s="337"/>
      <c r="KAZ918" s="337"/>
      <c r="KBA918" s="337"/>
      <c r="KBB918" s="337"/>
      <c r="KBC918" s="337"/>
      <c r="KBD918" s="337"/>
      <c r="KBE918" s="337"/>
      <c r="KBF918" s="337"/>
      <c r="KBG918" s="337"/>
      <c r="KBH918" s="337"/>
      <c r="KBI918" s="337"/>
      <c r="KBJ918" s="337"/>
      <c r="KBK918" s="337"/>
      <c r="KBL918" s="337"/>
      <c r="KBM918" s="337"/>
      <c r="KBN918" s="337"/>
      <c r="KBO918" s="337"/>
      <c r="KBP918" s="337"/>
      <c r="KBQ918" s="337"/>
      <c r="KBR918" s="337"/>
      <c r="KBS918" s="337"/>
      <c r="KBT918" s="337"/>
      <c r="KBU918" s="337"/>
      <c r="KBV918" s="337"/>
      <c r="KBW918" s="337"/>
      <c r="KBX918" s="337"/>
      <c r="KBY918" s="337"/>
      <c r="KBZ918" s="337"/>
      <c r="KCA918" s="337"/>
      <c r="KCB918" s="337"/>
      <c r="KCC918" s="337"/>
      <c r="KCD918" s="337"/>
      <c r="KCE918" s="337"/>
      <c r="KCF918" s="337"/>
      <c r="KCG918" s="337"/>
      <c r="KCH918" s="337"/>
      <c r="KCI918" s="337"/>
      <c r="KCJ918" s="337"/>
      <c r="KCK918" s="337"/>
      <c r="KCL918" s="337"/>
      <c r="KCM918" s="337"/>
      <c r="KCN918" s="337"/>
      <c r="KCO918" s="337"/>
      <c r="KCP918" s="337"/>
      <c r="KCQ918" s="337"/>
      <c r="KCR918" s="337"/>
      <c r="KCS918" s="337"/>
      <c r="KCT918" s="337"/>
      <c r="KCU918" s="337"/>
      <c r="KCV918" s="337"/>
      <c r="KCW918" s="337"/>
      <c r="KCX918" s="337"/>
      <c r="KCY918" s="337"/>
      <c r="KCZ918" s="337"/>
      <c r="KDA918" s="337"/>
      <c r="KDB918" s="337"/>
      <c r="KDC918" s="337"/>
      <c r="KDD918" s="337"/>
      <c r="KDE918" s="337"/>
      <c r="KDF918" s="337"/>
      <c r="KDG918" s="337"/>
      <c r="KDH918" s="337"/>
      <c r="KDI918" s="337"/>
      <c r="KDJ918" s="337"/>
      <c r="KDK918" s="337"/>
      <c r="KDL918" s="337"/>
      <c r="KDM918" s="337"/>
      <c r="KDN918" s="337"/>
      <c r="KDO918" s="337"/>
      <c r="KDP918" s="337"/>
      <c r="KDQ918" s="337"/>
      <c r="KDR918" s="337"/>
      <c r="KDS918" s="337"/>
      <c r="KDT918" s="337"/>
      <c r="KDU918" s="337"/>
      <c r="KDV918" s="337"/>
      <c r="KDW918" s="337"/>
      <c r="KDX918" s="337"/>
      <c r="KDY918" s="337"/>
      <c r="KDZ918" s="337"/>
      <c r="KEA918" s="337"/>
      <c r="KEB918" s="337"/>
      <c r="KEC918" s="337"/>
      <c r="KED918" s="337"/>
      <c r="KEE918" s="337"/>
      <c r="KEF918" s="337"/>
      <c r="KEG918" s="337"/>
      <c r="KEH918" s="337"/>
      <c r="KEI918" s="337"/>
      <c r="KEJ918" s="337"/>
      <c r="KEK918" s="337"/>
      <c r="KEL918" s="337"/>
      <c r="KEM918" s="337"/>
      <c r="KEN918" s="337"/>
      <c r="KEO918" s="337"/>
      <c r="KEP918" s="337"/>
      <c r="KEQ918" s="337"/>
      <c r="KER918" s="337"/>
      <c r="KES918" s="337"/>
      <c r="KET918" s="337"/>
      <c r="KEU918" s="337"/>
      <c r="KEV918" s="337"/>
      <c r="KEW918" s="337"/>
      <c r="KEX918" s="337"/>
      <c r="KEY918" s="337"/>
      <c r="KEZ918" s="337"/>
      <c r="KFA918" s="337"/>
      <c r="KFB918" s="337"/>
      <c r="KFC918" s="337"/>
      <c r="KFD918" s="337"/>
      <c r="KFE918" s="337"/>
      <c r="KFF918" s="337"/>
      <c r="KFG918" s="337"/>
      <c r="KFH918" s="337"/>
      <c r="KFI918" s="337"/>
      <c r="KFJ918" s="337"/>
      <c r="KFK918" s="337"/>
      <c r="KFL918" s="337"/>
      <c r="KFM918" s="337"/>
      <c r="KFN918" s="337"/>
      <c r="KFO918" s="337"/>
      <c r="KFP918" s="337"/>
      <c r="KFQ918" s="337"/>
      <c r="KFR918" s="337"/>
      <c r="KFS918" s="337"/>
      <c r="KFT918" s="337"/>
      <c r="KFU918" s="337"/>
      <c r="KFV918" s="337"/>
      <c r="KFW918" s="337"/>
      <c r="KFX918" s="337"/>
      <c r="KFY918" s="337"/>
      <c r="KFZ918" s="337"/>
      <c r="KGA918" s="337"/>
      <c r="KGB918" s="337"/>
      <c r="KGC918" s="337"/>
      <c r="KGD918" s="337"/>
      <c r="KGE918" s="337"/>
      <c r="KGF918" s="337"/>
      <c r="KGG918" s="337"/>
      <c r="KGH918" s="337"/>
      <c r="KGI918" s="337"/>
      <c r="KGJ918" s="337"/>
      <c r="KGK918" s="337"/>
      <c r="KGL918" s="337"/>
      <c r="KGM918" s="337"/>
      <c r="KGN918" s="337"/>
      <c r="KGO918" s="337"/>
      <c r="KGP918" s="337"/>
      <c r="KGQ918" s="337"/>
      <c r="KGR918" s="337"/>
      <c r="KGS918" s="337"/>
      <c r="KGT918" s="337"/>
      <c r="KGU918" s="337"/>
      <c r="KGV918" s="337"/>
      <c r="KGW918" s="337"/>
      <c r="KGX918" s="337"/>
      <c r="KGY918" s="337"/>
      <c r="KGZ918" s="337"/>
      <c r="KHA918" s="337"/>
      <c r="KHB918" s="337"/>
      <c r="KHC918" s="337"/>
      <c r="KHD918" s="337"/>
      <c r="KHE918" s="337"/>
      <c r="KHF918" s="337"/>
      <c r="KHG918" s="337"/>
      <c r="KHH918" s="337"/>
      <c r="KHI918" s="337"/>
      <c r="KHJ918" s="337"/>
      <c r="KHK918" s="337"/>
      <c r="KHL918" s="337"/>
      <c r="KHM918" s="337"/>
      <c r="KHN918" s="337"/>
      <c r="KHO918" s="337"/>
      <c r="KHP918" s="337"/>
      <c r="KHQ918" s="337"/>
      <c r="KHR918" s="337"/>
      <c r="KHS918" s="337"/>
      <c r="KHT918" s="337"/>
      <c r="KHU918" s="337"/>
      <c r="KHV918" s="337"/>
      <c r="KHW918" s="337"/>
      <c r="KHX918" s="337"/>
      <c r="KHY918" s="337"/>
      <c r="KHZ918" s="337"/>
      <c r="KIA918" s="337"/>
      <c r="KIB918" s="337"/>
      <c r="KIC918" s="337"/>
      <c r="KID918" s="337"/>
      <c r="KIE918" s="337"/>
      <c r="KIF918" s="337"/>
      <c r="KIG918" s="337"/>
      <c r="KIH918" s="337"/>
      <c r="KII918" s="337"/>
      <c r="KIJ918" s="337"/>
      <c r="KIK918" s="337"/>
      <c r="KIL918" s="337"/>
      <c r="KIM918" s="337"/>
      <c r="KIN918" s="337"/>
      <c r="KIO918" s="337"/>
      <c r="KIP918" s="337"/>
      <c r="KIQ918" s="337"/>
      <c r="KIR918" s="337"/>
      <c r="KIS918" s="337"/>
      <c r="KIT918" s="337"/>
      <c r="KIU918" s="337"/>
      <c r="KIV918" s="337"/>
      <c r="KIW918" s="337"/>
      <c r="KIX918" s="337"/>
      <c r="KIY918" s="337"/>
      <c r="KIZ918" s="337"/>
      <c r="KJA918" s="337"/>
      <c r="KJB918" s="337"/>
      <c r="KJC918" s="337"/>
      <c r="KJD918" s="337"/>
      <c r="KJE918" s="337"/>
      <c r="KJF918" s="337"/>
      <c r="KJG918" s="337"/>
      <c r="KJH918" s="337"/>
      <c r="KJI918" s="337"/>
      <c r="KJJ918" s="337"/>
      <c r="KJK918" s="337"/>
      <c r="KJL918" s="337"/>
      <c r="KJM918" s="337"/>
      <c r="KJN918" s="337"/>
      <c r="KJO918" s="337"/>
      <c r="KJP918" s="337"/>
      <c r="KJQ918" s="337"/>
      <c r="KJR918" s="337"/>
      <c r="KJS918" s="337"/>
      <c r="KJT918" s="337"/>
      <c r="KJU918" s="337"/>
      <c r="KJV918" s="337"/>
      <c r="KJW918" s="337"/>
      <c r="KJX918" s="337"/>
      <c r="KJY918" s="337"/>
      <c r="KJZ918" s="337"/>
      <c r="KKA918" s="337"/>
      <c r="KKB918" s="337"/>
      <c r="KKC918" s="337"/>
      <c r="KKD918" s="337"/>
      <c r="KKE918" s="337"/>
      <c r="KKF918" s="337"/>
      <c r="KKG918" s="337"/>
      <c r="KKH918" s="337"/>
      <c r="KKI918" s="337"/>
      <c r="KKJ918" s="337"/>
      <c r="KKK918" s="337"/>
      <c r="KKL918" s="337"/>
      <c r="KKM918" s="337"/>
      <c r="KKN918" s="337"/>
      <c r="KKO918" s="337"/>
      <c r="KKP918" s="337"/>
      <c r="KKQ918" s="337"/>
      <c r="KKR918" s="337"/>
      <c r="KKS918" s="337"/>
      <c r="KKT918" s="337"/>
      <c r="KKU918" s="337"/>
      <c r="KKV918" s="337"/>
      <c r="KKW918" s="337"/>
      <c r="KKX918" s="337"/>
      <c r="KKY918" s="337"/>
      <c r="KKZ918" s="337"/>
      <c r="KLA918" s="337"/>
      <c r="KLB918" s="337"/>
      <c r="KLC918" s="337"/>
      <c r="KLD918" s="337"/>
      <c r="KLE918" s="337"/>
      <c r="KLF918" s="337"/>
      <c r="KLG918" s="337"/>
      <c r="KLH918" s="337"/>
      <c r="KLI918" s="337"/>
      <c r="KLJ918" s="337"/>
      <c r="KLK918" s="337"/>
      <c r="KLL918" s="337"/>
      <c r="KLM918" s="337"/>
      <c r="KLN918" s="337"/>
      <c r="KLO918" s="337"/>
      <c r="KLP918" s="337"/>
      <c r="KLQ918" s="337"/>
      <c r="KLR918" s="337"/>
      <c r="KLS918" s="337"/>
      <c r="KLT918" s="337"/>
      <c r="KLU918" s="337"/>
      <c r="KLV918" s="337"/>
      <c r="KLW918" s="337"/>
      <c r="KLX918" s="337"/>
      <c r="KLY918" s="337"/>
      <c r="KLZ918" s="337"/>
      <c r="KMA918" s="337"/>
      <c r="KMB918" s="337"/>
      <c r="KMC918" s="337"/>
      <c r="KMD918" s="337"/>
      <c r="KME918" s="337"/>
      <c r="KMF918" s="337"/>
      <c r="KMG918" s="337"/>
      <c r="KMH918" s="337"/>
      <c r="KMI918" s="337"/>
      <c r="KMJ918" s="337"/>
      <c r="KMK918" s="337"/>
      <c r="KML918" s="337"/>
      <c r="KMM918" s="337"/>
      <c r="KMN918" s="337"/>
      <c r="KMO918" s="337"/>
      <c r="KMP918" s="337"/>
      <c r="KMQ918" s="337"/>
      <c r="KMR918" s="337"/>
      <c r="KMS918" s="337"/>
      <c r="KMT918" s="337"/>
      <c r="KMU918" s="337"/>
      <c r="KMV918" s="337"/>
      <c r="KMW918" s="337"/>
      <c r="KMX918" s="337"/>
      <c r="KMY918" s="337"/>
      <c r="KMZ918" s="337"/>
      <c r="KNA918" s="337"/>
      <c r="KNB918" s="337"/>
      <c r="KNC918" s="337"/>
      <c r="KND918" s="337"/>
      <c r="KNE918" s="337"/>
      <c r="KNF918" s="337"/>
      <c r="KNG918" s="337"/>
      <c r="KNH918" s="337"/>
      <c r="KNI918" s="337"/>
      <c r="KNJ918" s="337"/>
      <c r="KNK918" s="337"/>
      <c r="KNL918" s="337"/>
      <c r="KNM918" s="337"/>
      <c r="KNN918" s="337"/>
      <c r="KNO918" s="337"/>
      <c r="KNP918" s="337"/>
      <c r="KNQ918" s="337"/>
      <c r="KNR918" s="337"/>
      <c r="KNS918" s="337"/>
      <c r="KNT918" s="337"/>
      <c r="KNU918" s="337"/>
      <c r="KNV918" s="337"/>
      <c r="KNW918" s="337"/>
      <c r="KNX918" s="337"/>
      <c r="KNY918" s="337"/>
      <c r="KNZ918" s="337"/>
      <c r="KOA918" s="337"/>
      <c r="KOB918" s="337"/>
      <c r="KOC918" s="337"/>
      <c r="KOD918" s="337"/>
      <c r="KOE918" s="337"/>
      <c r="KOF918" s="337"/>
      <c r="KOG918" s="337"/>
      <c r="KOH918" s="337"/>
      <c r="KOI918" s="337"/>
      <c r="KOJ918" s="337"/>
      <c r="KOK918" s="337"/>
      <c r="KOL918" s="337"/>
      <c r="KOM918" s="337"/>
      <c r="KON918" s="337"/>
      <c r="KOO918" s="337"/>
      <c r="KOP918" s="337"/>
      <c r="KOQ918" s="337"/>
      <c r="KOR918" s="337"/>
      <c r="KOS918" s="337"/>
      <c r="KOT918" s="337"/>
      <c r="KOU918" s="337"/>
      <c r="KOV918" s="337"/>
      <c r="KOW918" s="337"/>
      <c r="KOX918" s="337"/>
      <c r="KOY918" s="337"/>
      <c r="KOZ918" s="337"/>
      <c r="KPA918" s="337"/>
      <c r="KPB918" s="337"/>
      <c r="KPC918" s="337"/>
      <c r="KPD918" s="337"/>
      <c r="KPE918" s="337"/>
      <c r="KPF918" s="337"/>
      <c r="KPG918" s="337"/>
      <c r="KPH918" s="337"/>
      <c r="KPI918" s="337"/>
      <c r="KPJ918" s="337"/>
      <c r="KPK918" s="337"/>
      <c r="KPL918" s="337"/>
      <c r="KPM918" s="337"/>
      <c r="KPN918" s="337"/>
      <c r="KPO918" s="337"/>
      <c r="KPP918" s="337"/>
      <c r="KPQ918" s="337"/>
      <c r="KPR918" s="337"/>
      <c r="KPS918" s="337"/>
      <c r="KPT918" s="337"/>
      <c r="KPU918" s="337"/>
      <c r="KPV918" s="337"/>
      <c r="KPW918" s="337"/>
      <c r="KPX918" s="337"/>
      <c r="KPY918" s="337"/>
      <c r="KPZ918" s="337"/>
      <c r="KQA918" s="337"/>
      <c r="KQB918" s="337"/>
      <c r="KQC918" s="337"/>
      <c r="KQD918" s="337"/>
      <c r="KQE918" s="337"/>
      <c r="KQF918" s="337"/>
      <c r="KQG918" s="337"/>
      <c r="KQH918" s="337"/>
      <c r="KQI918" s="337"/>
      <c r="KQJ918" s="337"/>
      <c r="KQK918" s="337"/>
      <c r="KQL918" s="337"/>
      <c r="KQM918" s="337"/>
      <c r="KQN918" s="337"/>
      <c r="KQO918" s="337"/>
      <c r="KQP918" s="337"/>
      <c r="KQQ918" s="337"/>
      <c r="KQR918" s="337"/>
      <c r="KQS918" s="337"/>
      <c r="KQT918" s="337"/>
      <c r="KQU918" s="337"/>
      <c r="KQV918" s="337"/>
      <c r="KQW918" s="337"/>
      <c r="KQX918" s="337"/>
      <c r="KQY918" s="337"/>
      <c r="KQZ918" s="337"/>
      <c r="KRA918" s="337"/>
      <c r="KRB918" s="337"/>
      <c r="KRC918" s="337"/>
      <c r="KRD918" s="337"/>
      <c r="KRE918" s="337"/>
      <c r="KRF918" s="337"/>
      <c r="KRG918" s="337"/>
      <c r="KRH918" s="337"/>
      <c r="KRI918" s="337"/>
      <c r="KRJ918" s="337"/>
      <c r="KRK918" s="337"/>
      <c r="KRL918" s="337"/>
      <c r="KRM918" s="337"/>
      <c r="KRN918" s="337"/>
      <c r="KRO918" s="337"/>
      <c r="KRP918" s="337"/>
      <c r="KRQ918" s="337"/>
      <c r="KRR918" s="337"/>
      <c r="KRS918" s="337"/>
      <c r="KRT918" s="337"/>
      <c r="KRU918" s="337"/>
      <c r="KRV918" s="337"/>
      <c r="KRW918" s="337"/>
      <c r="KRX918" s="337"/>
      <c r="KRY918" s="337"/>
      <c r="KRZ918" s="337"/>
      <c r="KSA918" s="337"/>
      <c r="KSB918" s="337"/>
      <c r="KSC918" s="337"/>
      <c r="KSD918" s="337"/>
      <c r="KSE918" s="337"/>
      <c r="KSF918" s="337"/>
      <c r="KSG918" s="337"/>
      <c r="KSH918" s="337"/>
      <c r="KSI918" s="337"/>
      <c r="KSJ918" s="337"/>
      <c r="KSK918" s="337"/>
      <c r="KSL918" s="337"/>
      <c r="KSM918" s="337"/>
      <c r="KSN918" s="337"/>
      <c r="KSO918" s="337"/>
      <c r="KSP918" s="337"/>
      <c r="KSQ918" s="337"/>
      <c r="KSR918" s="337"/>
      <c r="KSS918" s="337"/>
      <c r="KST918" s="337"/>
      <c r="KSU918" s="337"/>
      <c r="KSV918" s="337"/>
      <c r="KSW918" s="337"/>
      <c r="KSX918" s="337"/>
      <c r="KSY918" s="337"/>
      <c r="KSZ918" s="337"/>
      <c r="KTA918" s="337"/>
      <c r="KTB918" s="337"/>
      <c r="KTC918" s="337"/>
      <c r="KTD918" s="337"/>
      <c r="KTE918" s="337"/>
      <c r="KTF918" s="337"/>
      <c r="KTG918" s="337"/>
      <c r="KTH918" s="337"/>
      <c r="KTI918" s="337"/>
      <c r="KTJ918" s="337"/>
      <c r="KTK918" s="337"/>
      <c r="KTL918" s="337"/>
      <c r="KTM918" s="337"/>
      <c r="KTN918" s="337"/>
      <c r="KTO918" s="337"/>
      <c r="KTP918" s="337"/>
      <c r="KTQ918" s="337"/>
      <c r="KTR918" s="337"/>
      <c r="KTS918" s="337"/>
      <c r="KTT918" s="337"/>
      <c r="KTU918" s="337"/>
      <c r="KTV918" s="337"/>
      <c r="KTW918" s="337"/>
      <c r="KTX918" s="337"/>
      <c r="KTY918" s="337"/>
      <c r="KTZ918" s="337"/>
      <c r="KUA918" s="337"/>
      <c r="KUB918" s="337"/>
      <c r="KUC918" s="337"/>
      <c r="KUD918" s="337"/>
      <c r="KUE918" s="337"/>
      <c r="KUF918" s="337"/>
      <c r="KUG918" s="337"/>
      <c r="KUH918" s="337"/>
      <c r="KUI918" s="337"/>
      <c r="KUJ918" s="337"/>
      <c r="KUK918" s="337"/>
      <c r="KUL918" s="337"/>
      <c r="KUM918" s="337"/>
      <c r="KUN918" s="337"/>
      <c r="KUO918" s="337"/>
      <c r="KUP918" s="337"/>
      <c r="KUQ918" s="337"/>
      <c r="KUR918" s="337"/>
      <c r="KUS918" s="337"/>
      <c r="KUT918" s="337"/>
      <c r="KUU918" s="337"/>
      <c r="KUV918" s="337"/>
      <c r="KUW918" s="337"/>
      <c r="KUX918" s="337"/>
      <c r="KUY918" s="337"/>
      <c r="KUZ918" s="337"/>
      <c r="KVA918" s="337"/>
      <c r="KVB918" s="337"/>
      <c r="KVC918" s="337"/>
      <c r="KVD918" s="337"/>
      <c r="KVE918" s="337"/>
      <c r="KVF918" s="337"/>
      <c r="KVG918" s="337"/>
      <c r="KVH918" s="337"/>
      <c r="KVI918" s="337"/>
      <c r="KVJ918" s="337"/>
      <c r="KVK918" s="337"/>
      <c r="KVL918" s="337"/>
      <c r="KVM918" s="337"/>
      <c r="KVN918" s="337"/>
      <c r="KVO918" s="337"/>
      <c r="KVP918" s="337"/>
      <c r="KVQ918" s="337"/>
      <c r="KVR918" s="337"/>
      <c r="KVS918" s="337"/>
      <c r="KVT918" s="337"/>
      <c r="KVU918" s="337"/>
      <c r="KVV918" s="337"/>
      <c r="KVW918" s="337"/>
      <c r="KVX918" s="337"/>
      <c r="KVY918" s="337"/>
      <c r="KVZ918" s="337"/>
      <c r="KWA918" s="337"/>
      <c r="KWB918" s="337"/>
      <c r="KWC918" s="337"/>
      <c r="KWD918" s="337"/>
      <c r="KWE918" s="337"/>
      <c r="KWF918" s="337"/>
      <c r="KWG918" s="337"/>
      <c r="KWH918" s="337"/>
      <c r="KWI918" s="337"/>
      <c r="KWJ918" s="337"/>
      <c r="KWK918" s="337"/>
      <c r="KWL918" s="337"/>
      <c r="KWM918" s="337"/>
      <c r="KWN918" s="337"/>
      <c r="KWO918" s="337"/>
      <c r="KWP918" s="337"/>
      <c r="KWQ918" s="337"/>
      <c r="KWR918" s="337"/>
      <c r="KWS918" s="337"/>
      <c r="KWT918" s="337"/>
      <c r="KWU918" s="337"/>
      <c r="KWV918" s="337"/>
      <c r="KWW918" s="337"/>
      <c r="KWX918" s="337"/>
      <c r="KWY918" s="337"/>
      <c r="KWZ918" s="337"/>
      <c r="KXA918" s="337"/>
      <c r="KXB918" s="337"/>
      <c r="KXC918" s="337"/>
      <c r="KXD918" s="337"/>
      <c r="KXE918" s="337"/>
      <c r="KXF918" s="337"/>
      <c r="KXG918" s="337"/>
      <c r="KXH918" s="337"/>
      <c r="KXI918" s="337"/>
      <c r="KXJ918" s="337"/>
      <c r="KXK918" s="337"/>
      <c r="KXL918" s="337"/>
      <c r="KXM918" s="337"/>
      <c r="KXN918" s="337"/>
      <c r="KXO918" s="337"/>
      <c r="KXP918" s="337"/>
      <c r="KXQ918" s="337"/>
      <c r="KXR918" s="337"/>
      <c r="KXS918" s="337"/>
      <c r="KXT918" s="337"/>
      <c r="KXU918" s="337"/>
      <c r="KXV918" s="337"/>
      <c r="KXW918" s="337"/>
      <c r="KXX918" s="337"/>
      <c r="KXY918" s="337"/>
      <c r="KXZ918" s="337"/>
      <c r="KYA918" s="337"/>
      <c r="KYB918" s="337"/>
      <c r="KYC918" s="337"/>
      <c r="KYD918" s="337"/>
      <c r="KYE918" s="337"/>
      <c r="KYF918" s="337"/>
      <c r="KYG918" s="337"/>
      <c r="KYH918" s="337"/>
      <c r="KYI918" s="337"/>
      <c r="KYJ918" s="337"/>
      <c r="KYK918" s="337"/>
      <c r="KYL918" s="337"/>
      <c r="KYM918" s="337"/>
      <c r="KYN918" s="337"/>
      <c r="KYO918" s="337"/>
      <c r="KYP918" s="337"/>
      <c r="KYQ918" s="337"/>
      <c r="KYR918" s="337"/>
      <c r="KYS918" s="337"/>
      <c r="KYT918" s="337"/>
      <c r="KYU918" s="337"/>
      <c r="KYV918" s="337"/>
      <c r="KYW918" s="337"/>
      <c r="KYX918" s="337"/>
      <c r="KYY918" s="337"/>
      <c r="KYZ918" s="337"/>
      <c r="KZA918" s="337"/>
      <c r="KZB918" s="337"/>
      <c r="KZC918" s="337"/>
      <c r="KZD918" s="337"/>
      <c r="KZE918" s="337"/>
      <c r="KZF918" s="337"/>
      <c r="KZG918" s="337"/>
      <c r="KZH918" s="337"/>
      <c r="KZI918" s="337"/>
      <c r="KZJ918" s="337"/>
      <c r="KZK918" s="337"/>
      <c r="KZL918" s="337"/>
      <c r="KZM918" s="337"/>
      <c r="KZN918" s="337"/>
      <c r="KZO918" s="337"/>
      <c r="KZP918" s="337"/>
      <c r="KZQ918" s="337"/>
      <c r="KZR918" s="337"/>
      <c r="KZS918" s="337"/>
      <c r="KZT918" s="337"/>
      <c r="KZU918" s="337"/>
      <c r="KZV918" s="337"/>
      <c r="KZW918" s="337"/>
      <c r="KZX918" s="337"/>
      <c r="KZY918" s="337"/>
      <c r="KZZ918" s="337"/>
      <c r="LAA918" s="337"/>
      <c r="LAB918" s="337"/>
      <c r="LAC918" s="337"/>
      <c r="LAD918" s="337"/>
      <c r="LAE918" s="337"/>
      <c r="LAF918" s="337"/>
      <c r="LAG918" s="337"/>
      <c r="LAH918" s="337"/>
      <c r="LAI918" s="337"/>
      <c r="LAJ918" s="337"/>
      <c r="LAK918" s="337"/>
      <c r="LAL918" s="337"/>
      <c r="LAM918" s="337"/>
      <c r="LAN918" s="337"/>
      <c r="LAO918" s="337"/>
      <c r="LAP918" s="337"/>
      <c r="LAQ918" s="337"/>
      <c r="LAR918" s="337"/>
      <c r="LAS918" s="337"/>
      <c r="LAT918" s="337"/>
      <c r="LAU918" s="337"/>
      <c r="LAV918" s="337"/>
      <c r="LAW918" s="337"/>
      <c r="LAX918" s="337"/>
      <c r="LAY918" s="337"/>
      <c r="LAZ918" s="337"/>
      <c r="LBA918" s="337"/>
      <c r="LBB918" s="337"/>
      <c r="LBC918" s="337"/>
      <c r="LBD918" s="337"/>
      <c r="LBE918" s="337"/>
      <c r="LBF918" s="337"/>
      <c r="LBG918" s="337"/>
      <c r="LBH918" s="337"/>
      <c r="LBI918" s="337"/>
      <c r="LBJ918" s="337"/>
      <c r="LBK918" s="337"/>
      <c r="LBL918" s="337"/>
      <c r="LBM918" s="337"/>
      <c r="LBN918" s="337"/>
      <c r="LBO918" s="337"/>
      <c r="LBP918" s="337"/>
      <c r="LBQ918" s="337"/>
      <c r="LBR918" s="337"/>
      <c r="LBS918" s="337"/>
      <c r="LBT918" s="337"/>
      <c r="LBU918" s="337"/>
      <c r="LBV918" s="337"/>
      <c r="LBW918" s="337"/>
      <c r="LBX918" s="337"/>
      <c r="LBY918" s="337"/>
      <c r="LBZ918" s="337"/>
      <c r="LCA918" s="337"/>
      <c r="LCB918" s="337"/>
      <c r="LCC918" s="337"/>
      <c r="LCD918" s="337"/>
      <c r="LCE918" s="337"/>
      <c r="LCF918" s="337"/>
      <c r="LCG918" s="337"/>
      <c r="LCH918" s="337"/>
      <c r="LCI918" s="337"/>
      <c r="LCJ918" s="337"/>
      <c r="LCK918" s="337"/>
      <c r="LCL918" s="337"/>
      <c r="LCM918" s="337"/>
      <c r="LCN918" s="337"/>
      <c r="LCO918" s="337"/>
      <c r="LCP918" s="337"/>
      <c r="LCQ918" s="337"/>
      <c r="LCR918" s="337"/>
      <c r="LCS918" s="337"/>
      <c r="LCT918" s="337"/>
      <c r="LCU918" s="337"/>
      <c r="LCV918" s="337"/>
      <c r="LCW918" s="337"/>
      <c r="LCX918" s="337"/>
      <c r="LCY918" s="337"/>
      <c r="LCZ918" s="337"/>
      <c r="LDA918" s="337"/>
      <c r="LDB918" s="337"/>
      <c r="LDC918" s="337"/>
      <c r="LDD918" s="337"/>
      <c r="LDE918" s="337"/>
      <c r="LDF918" s="337"/>
      <c r="LDG918" s="337"/>
      <c r="LDH918" s="337"/>
      <c r="LDI918" s="337"/>
      <c r="LDJ918" s="337"/>
      <c r="LDK918" s="337"/>
      <c r="LDL918" s="337"/>
      <c r="LDM918" s="337"/>
      <c r="LDN918" s="337"/>
      <c r="LDO918" s="337"/>
      <c r="LDP918" s="337"/>
      <c r="LDQ918" s="337"/>
      <c r="LDR918" s="337"/>
      <c r="LDS918" s="337"/>
      <c r="LDT918" s="337"/>
      <c r="LDU918" s="337"/>
      <c r="LDV918" s="337"/>
      <c r="LDW918" s="337"/>
      <c r="LDX918" s="337"/>
      <c r="LDY918" s="337"/>
      <c r="LDZ918" s="337"/>
      <c r="LEA918" s="337"/>
      <c r="LEB918" s="337"/>
      <c r="LEC918" s="337"/>
      <c r="LED918" s="337"/>
      <c r="LEE918" s="337"/>
      <c r="LEF918" s="337"/>
      <c r="LEG918" s="337"/>
      <c r="LEH918" s="337"/>
      <c r="LEI918" s="337"/>
      <c r="LEJ918" s="337"/>
      <c r="LEK918" s="337"/>
      <c r="LEL918" s="337"/>
      <c r="LEM918" s="337"/>
      <c r="LEN918" s="337"/>
      <c r="LEO918" s="337"/>
      <c r="LEP918" s="337"/>
      <c r="LEQ918" s="337"/>
      <c r="LER918" s="337"/>
      <c r="LES918" s="337"/>
      <c r="LET918" s="337"/>
      <c r="LEU918" s="337"/>
      <c r="LEV918" s="337"/>
      <c r="LEW918" s="337"/>
      <c r="LEX918" s="337"/>
      <c r="LEY918" s="337"/>
      <c r="LEZ918" s="337"/>
      <c r="LFA918" s="337"/>
      <c r="LFB918" s="337"/>
      <c r="LFC918" s="337"/>
      <c r="LFD918" s="337"/>
      <c r="LFE918" s="337"/>
      <c r="LFF918" s="337"/>
      <c r="LFG918" s="337"/>
      <c r="LFH918" s="337"/>
      <c r="LFI918" s="337"/>
      <c r="LFJ918" s="337"/>
      <c r="LFK918" s="337"/>
      <c r="LFL918" s="337"/>
      <c r="LFM918" s="337"/>
      <c r="LFN918" s="337"/>
      <c r="LFO918" s="337"/>
      <c r="LFP918" s="337"/>
      <c r="LFQ918" s="337"/>
      <c r="LFR918" s="337"/>
      <c r="LFS918" s="337"/>
      <c r="LFT918" s="337"/>
      <c r="LFU918" s="337"/>
      <c r="LFV918" s="337"/>
      <c r="LFW918" s="337"/>
      <c r="LFX918" s="337"/>
      <c r="LFY918" s="337"/>
      <c r="LFZ918" s="337"/>
      <c r="LGA918" s="337"/>
      <c r="LGB918" s="337"/>
      <c r="LGC918" s="337"/>
      <c r="LGD918" s="337"/>
      <c r="LGE918" s="337"/>
      <c r="LGF918" s="337"/>
      <c r="LGG918" s="337"/>
      <c r="LGH918" s="337"/>
      <c r="LGI918" s="337"/>
      <c r="LGJ918" s="337"/>
      <c r="LGK918" s="337"/>
      <c r="LGL918" s="337"/>
      <c r="LGM918" s="337"/>
      <c r="LGN918" s="337"/>
      <c r="LGO918" s="337"/>
      <c r="LGP918" s="337"/>
      <c r="LGQ918" s="337"/>
      <c r="LGR918" s="337"/>
      <c r="LGS918" s="337"/>
      <c r="LGT918" s="337"/>
      <c r="LGU918" s="337"/>
      <c r="LGV918" s="337"/>
      <c r="LGW918" s="337"/>
      <c r="LGX918" s="337"/>
      <c r="LGY918" s="337"/>
      <c r="LGZ918" s="337"/>
      <c r="LHA918" s="337"/>
      <c r="LHB918" s="337"/>
      <c r="LHC918" s="337"/>
      <c r="LHD918" s="337"/>
      <c r="LHE918" s="337"/>
      <c r="LHF918" s="337"/>
      <c r="LHG918" s="337"/>
      <c r="LHH918" s="337"/>
      <c r="LHI918" s="337"/>
      <c r="LHJ918" s="337"/>
      <c r="LHK918" s="337"/>
      <c r="LHL918" s="337"/>
      <c r="LHM918" s="337"/>
      <c r="LHN918" s="337"/>
      <c r="LHO918" s="337"/>
      <c r="LHP918" s="337"/>
      <c r="LHQ918" s="337"/>
      <c r="LHR918" s="337"/>
      <c r="LHS918" s="337"/>
      <c r="LHT918" s="337"/>
      <c r="LHU918" s="337"/>
      <c r="LHV918" s="337"/>
      <c r="LHW918" s="337"/>
      <c r="LHX918" s="337"/>
      <c r="LHY918" s="337"/>
      <c r="LHZ918" s="337"/>
      <c r="LIA918" s="337"/>
      <c r="LIB918" s="337"/>
      <c r="LIC918" s="337"/>
      <c r="LID918" s="337"/>
      <c r="LIE918" s="337"/>
      <c r="LIF918" s="337"/>
      <c r="LIG918" s="337"/>
      <c r="LIH918" s="337"/>
      <c r="LII918" s="337"/>
      <c r="LIJ918" s="337"/>
      <c r="LIK918" s="337"/>
      <c r="LIL918" s="337"/>
      <c r="LIM918" s="337"/>
      <c r="LIN918" s="337"/>
      <c r="LIO918" s="337"/>
      <c r="LIP918" s="337"/>
      <c r="LIQ918" s="337"/>
      <c r="LIR918" s="337"/>
      <c r="LIS918" s="337"/>
      <c r="LIT918" s="337"/>
      <c r="LIU918" s="337"/>
      <c r="LIV918" s="337"/>
      <c r="LIW918" s="337"/>
      <c r="LIX918" s="337"/>
      <c r="LIY918" s="337"/>
      <c r="LIZ918" s="337"/>
      <c r="LJA918" s="337"/>
      <c r="LJB918" s="337"/>
      <c r="LJC918" s="337"/>
      <c r="LJD918" s="337"/>
      <c r="LJE918" s="337"/>
      <c r="LJF918" s="337"/>
      <c r="LJG918" s="337"/>
      <c r="LJH918" s="337"/>
      <c r="LJI918" s="337"/>
      <c r="LJJ918" s="337"/>
      <c r="LJK918" s="337"/>
      <c r="LJL918" s="337"/>
      <c r="LJM918" s="337"/>
      <c r="LJN918" s="337"/>
      <c r="LJO918" s="337"/>
      <c r="LJP918" s="337"/>
      <c r="LJQ918" s="337"/>
      <c r="LJR918" s="337"/>
      <c r="LJS918" s="337"/>
      <c r="LJT918" s="337"/>
      <c r="LJU918" s="337"/>
      <c r="LJV918" s="337"/>
      <c r="LJW918" s="337"/>
      <c r="LJX918" s="337"/>
      <c r="LJY918" s="337"/>
      <c r="LJZ918" s="337"/>
      <c r="LKA918" s="337"/>
      <c r="LKB918" s="337"/>
      <c r="LKC918" s="337"/>
      <c r="LKD918" s="337"/>
      <c r="LKE918" s="337"/>
      <c r="LKF918" s="337"/>
      <c r="LKG918" s="337"/>
      <c r="LKH918" s="337"/>
      <c r="LKI918" s="337"/>
      <c r="LKJ918" s="337"/>
      <c r="LKK918" s="337"/>
      <c r="LKL918" s="337"/>
      <c r="LKM918" s="337"/>
      <c r="LKN918" s="337"/>
      <c r="LKO918" s="337"/>
      <c r="LKP918" s="337"/>
      <c r="LKQ918" s="337"/>
      <c r="LKR918" s="337"/>
      <c r="LKS918" s="337"/>
      <c r="LKT918" s="337"/>
      <c r="LKU918" s="337"/>
      <c r="LKV918" s="337"/>
      <c r="LKW918" s="337"/>
      <c r="LKX918" s="337"/>
      <c r="LKY918" s="337"/>
      <c r="LKZ918" s="337"/>
      <c r="LLA918" s="337"/>
      <c r="LLB918" s="337"/>
      <c r="LLC918" s="337"/>
      <c r="LLD918" s="337"/>
      <c r="LLE918" s="337"/>
      <c r="LLF918" s="337"/>
      <c r="LLG918" s="337"/>
      <c r="LLH918" s="337"/>
      <c r="LLI918" s="337"/>
      <c r="LLJ918" s="337"/>
      <c r="LLK918" s="337"/>
      <c r="LLL918" s="337"/>
      <c r="LLM918" s="337"/>
      <c r="LLN918" s="337"/>
      <c r="LLO918" s="337"/>
      <c r="LLP918" s="337"/>
      <c r="LLQ918" s="337"/>
      <c r="LLR918" s="337"/>
      <c r="LLS918" s="337"/>
      <c r="LLT918" s="337"/>
      <c r="LLU918" s="337"/>
      <c r="LLV918" s="337"/>
      <c r="LLW918" s="337"/>
      <c r="LLX918" s="337"/>
      <c r="LLY918" s="337"/>
      <c r="LLZ918" s="337"/>
      <c r="LMA918" s="337"/>
      <c r="LMB918" s="337"/>
      <c r="LMC918" s="337"/>
      <c r="LMD918" s="337"/>
      <c r="LME918" s="337"/>
      <c r="LMF918" s="337"/>
      <c r="LMG918" s="337"/>
      <c r="LMH918" s="337"/>
      <c r="LMI918" s="337"/>
      <c r="LMJ918" s="337"/>
      <c r="LMK918" s="337"/>
      <c r="LML918" s="337"/>
      <c r="LMM918" s="337"/>
      <c r="LMN918" s="337"/>
      <c r="LMO918" s="337"/>
      <c r="LMP918" s="337"/>
      <c r="LMQ918" s="337"/>
      <c r="LMR918" s="337"/>
      <c r="LMS918" s="337"/>
      <c r="LMT918" s="337"/>
      <c r="LMU918" s="337"/>
      <c r="LMV918" s="337"/>
      <c r="LMW918" s="337"/>
      <c r="LMX918" s="337"/>
      <c r="LMY918" s="337"/>
      <c r="LMZ918" s="337"/>
      <c r="LNA918" s="337"/>
      <c r="LNB918" s="337"/>
      <c r="LNC918" s="337"/>
      <c r="LND918" s="337"/>
      <c r="LNE918" s="337"/>
      <c r="LNF918" s="337"/>
      <c r="LNG918" s="337"/>
      <c r="LNH918" s="337"/>
      <c r="LNI918" s="337"/>
      <c r="LNJ918" s="337"/>
      <c r="LNK918" s="337"/>
      <c r="LNL918" s="337"/>
      <c r="LNM918" s="337"/>
      <c r="LNN918" s="337"/>
      <c r="LNO918" s="337"/>
      <c r="LNP918" s="337"/>
      <c r="LNQ918" s="337"/>
      <c r="LNR918" s="337"/>
      <c r="LNS918" s="337"/>
      <c r="LNT918" s="337"/>
      <c r="LNU918" s="337"/>
      <c r="LNV918" s="337"/>
      <c r="LNW918" s="337"/>
      <c r="LNX918" s="337"/>
      <c r="LNY918" s="337"/>
      <c r="LNZ918" s="337"/>
      <c r="LOA918" s="337"/>
      <c r="LOB918" s="337"/>
      <c r="LOC918" s="337"/>
      <c r="LOD918" s="337"/>
      <c r="LOE918" s="337"/>
      <c r="LOF918" s="337"/>
      <c r="LOG918" s="337"/>
      <c r="LOH918" s="337"/>
      <c r="LOI918" s="337"/>
      <c r="LOJ918" s="337"/>
      <c r="LOK918" s="337"/>
      <c r="LOL918" s="337"/>
      <c r="LOM918" s="337"/>
      <c r="LON918" s="337"/>
      <c r="LOO918" s="337"/>
      <c r="LOP918" s="337"/>
      <c r="LOQ918" s="337"/>
      <c r="LOR918" s="337"/>
      <c r="LOS918" s="337"/>
      <c r="LOT918" s="337"/>
      <c r="LOU918" s="337"/>
      <c r="LOV918" s="337"/>
      <c r="LOW918" s="337"/>
      <c r="LOX918" s="337"/>
      <c r="LOY918" s="337"/>
      <c r="LOZ918" s="337"/>
      <c r="LPA918" s="337"/>
      <c r="LPB918" s="337"/>
      <c r="LPC918" s="337"/>
      <c r="LPD918" s="337"/>
      <c r="LPE918" s="337"/>
      <c r="LPF918" s="337"/>
      <c r="LPG918" s="337"/>
      <c r="LPH918" s="337"/>
      <c r="LPI918" s="337"/>
      <c r="LPJ918" s="337"/>
      <c r="LPK918" s="337"/>
      <c r="LPL918" s="337"/>
      <c r="LPM918" s="337"/>
      <c r="LPN918" s="337"/>
      <c r="LPO918" s="337"/>
      <c r="LPP918" s="337"/>
      <c r="LPQ918" s="337"/>
      <c r="LPR918" s="337"/>
      <c r="LPS918" s="337"/>
      <c r="LPT918" s="337"/>
      <c r="LPU918" s="337"/>
      <c r="LPV918" s="337"/>
      <c r="LPW918" s="337"/>
      <c r="LPX918" s="337"/>
      <c r="LPY918" s="337"/>
      <c r="LPZ918" s="337"/>
      <c r="LQA918" s="337"/>
      <c r="LQB918" s="337"/>
      <c r="LQC918" s="337"/>
      <c r="LQD918" s="337"/>
      <c r="LQE918" s="337"/>
      <c r="LQF918" s="337"/>
      <c r="LQG918" s="337"/>
      <c r="LQH918" s="337"/>
      <c r="LQI918" s="337"/>
      <c r="LQJ918" s="337"/>
      <c r="LQK918" s="337"/>
      <c r="LQL918" s="337"/>
      <c r="LQM918" s="337"/>
      <c r="LQN918" s="337"/>
      <c r="LQO918" s="337"/>
      <c r="LQP918" s="337"/>
      <c r="LQQ918" s="337"/>
      <c r="LQR918" s="337"/>
      <c r="LQS918" s="337"/>
      <c r="LQT918" s="337"/>
      <c r="LQU918" s="337"/>
      <c r="LQV918" s="337"/>
      <c r="LQW918" s="337"/>
      <c r="LQX918" s="337"/>
      <c r="LQY918" s="337"/>
      <c r="LQZ918" s="337"/>
      <c r="LRA918" s="337"/>
      <c r="LRB918" s="337"/>
      <c r="LRC918" s="337"/>
      <c r="LRD918" s="337"/>
      <c r="LRE918" s="337"/>
      <c r="LRF918" s="337"/>
      <c r="LRG918" s="337"/>
      <c r="LRH918" s="337"/>
      <c r="LRI918" s="337"/>
      <c r="LRJ918" s="337"/>
      <c r="LRK918" s="337"/>
      <c r="LRL918" s="337"/>
      <c r="LRM918" s="337"/>
      <c r="LRN918" s="337"/>
      <c r="LRO918" s="337"/>
      <c r="LRP918" s="337"/>
      <c r="LRQ918" s="337"/>
      <c r="LRR918" s="337"/>
      <c r="LRS918" s="337"/>
      <c r="LRT918" s="337"/>
      <c r="LRU918" s="337"/>
      <c r="LRV918" s="337"/>
      <c r="LRW918" s="337"/>
      <c r="LRX918" s="337"/>
      <c r="LRY918" s="337"/>
      <c r="LRZ918" s="337"/>
      <c r="LSA918" s="337"/>
      <c r="LSB918" s="337"/>
      <c r="LSC918" s="337"/>
      <c r="LSD918" s="337"/>
      <c r="LSE918" s="337"/>
      <c r="LSF918" s="337"/>
      <c r="LSG918" s="337"/>
      <c r="LSH918" s="337"/>
      <c r="LSI918" s="337"/>
      <c r="LSJ918" s="337"/>
      <c r="LSK918" s="337"/>
      <c r="LSL918" s="337"/>
      <c r="LSM918" s="337"/>
      <c r="LSN918" s="337"/>
      <c r="LSO918" s="337"/>
      <c r="LSP918" s="337"/>
      <c r="LSQ918" s="337"/>
      <c r="LSR918" s="337"/>
      <c r="LSS918" s="337"/>
      <c r="LST918" s="337"/>
      <c r="LSU918" s="337"/>
      <c r="LSV918" s="337"/>
      <c r="LSW918" s="337"/>
      <c r="LSX918" s="337"/>
      <c r="LSY918" s="337"/>
      <c r="LSZ918" s="337"/>
      <c r="LTA918" s="337"/>
      <c r="LTB918" s="337"/>
      <c r="LTC918" s="337"/>
      <c r="LTD918" s="337"/>
      <c r="LTE918" s="337"/>
      <c r="LTF918" s="337"/>
      <c r="LTG918" s="337"/>
      <c r="LTH918" s="337"/>
      <c r="LTI918" s="337"/>
      <c r="LTJ918" s="337"/>
      <c r="LTK918" s="337"/>
      <c r="LTL918" s="337"/>
      <c r="LTM918" s="337"/>
      <c r="LTN918" s="337"/>
      <c r="LTO918" s="337"/>
      <c r="LTP918" s="337"/>
      <c r="LTQ918" s="337"/>
      <c r="LTR918" s="337"/>
      <c r="LTS918" s="337"/>
      <c r="LTT918" s="337"/>
      <c r="LTU918" s="337"/>
      <c r="LTV918" s="337"/>
      <c r="LTW918" s="337"/>
      <c r="LTX918" s="337"/>
      <c r="LTY918" s="337"/>
      <c r="LTZ918" s="337"/>
      <c r="LUA918" s="337"/>
      <c r="LUB918" s="337"/>
      <c r="LUC918" s="337"/>
      <c r="LUD918" s="337"/>
      <c r="LUE918" s="337"/>
      <c r="LUF918" s="337"/>
      <c r="LUG918" s="337"/>
      <c r="LUH918" s="337"/>
      <c r="LUI918" s="337"/>
      <c r="LUJ918" s="337"/>
      <c r="LUK918" s="337"/>
      <c r="LUL918" s="337"/>
      <c r="LUM918" s="337"/>
      <c r="LUN918" s="337"/>
      <c r="LUO918" s="337"/>
      <c r="LUP918" s="337"/>
      <c r="LUQ918" s="337"/>
      <c r="LUR918" s="337"/>
      <c r="LUS918" s="337"/>
      <c r="LUT918" s="337"/>
      <c r="LUU918" s="337"/>
      <c r="LUV918" s="337"/>
      <c r="LUW918" s="337"/>
      <c r="LUX918" s="337"/>
      <c r="LUY918" s="337"/>
      <c r="LUZ918" s="337"/>
      <c r="LVA918" s="337"/>
      <c r="LVB918" s="337"/>
      <c r="LVC918" s="337"/>
      <c r="LVD918" s="337"/>
      <c r="LVE918" s="337"/>
      <c r="LVF918" s="337"/>
      <c r="LVG918" s="337"/>
      <c r="LVH918" s="337"/>
      <c r="LVI918" s="337"/>
      <c r="LVJ918" s="337"/>
      <c r="LVK918" s="337"/>
      <c r="LVL918" s="337"/>
      <c r="LVM918" s="337"/>
      <c r="LVN918" s="337"/>
      <c r="LVO918" s="337"/>
      <c r="LVP918" s="337"/>
      <c r="LVQ918" s="337"/>
      <c r="LVR918" s="337"/>
      <c r="LVS918" s="337"/>
      <c r="LVT918" s="337"/>
      <c r="LVU918" s="337"/>
      <c r="LVV918" s="337"/>
      <c r="LVW918" s="337"/>
      <c r="LVX918" s="337"/>
      <c r="LVY918" s="337"/>
      <c r="LVZ918" s="337"/>
      <c r="LWA918" s="337"/>
      <c r="LWB918" s="337"/>
      <c r="LWC918" s="337"/>
      <c r="LWD918" s="337"/>
      <c r="LWE918" s="337"/>
      <c r="LWF918" s="337"/>
      <c r="LWG918" s="337"/>
      <c r="LWH918" s="337"/>
      <c r="LWI918" s="337"/>
      <c r="LWJ918" s="337"/>
      <c r="LWK918" s="337"/>
      <c r="LWL918" s="337"/>
      <c r="LWM918" s="337"/>
      <c r="LWN918" s="337"/>
      <c r="LWO918" s="337"/>
      <c r="LWP918" s="337"/>
      <c r="LWQ918" s="337"/>
      <c r="LWR918" s="337"/>
      <c r="LWS918" s="337"/>
      <c r="LWT918" s="337"/>
      <c r="LWU918" s="337"/>
      <c r="LWV918" s="337"/>
      <c r="LWW918" s="337"/>
      <c r="LWX918" s="337"/>
      <c r="LWY918" s="337"/>
      <c r="LWZ918" s="337"/>
      <c r="LXA918" s="337"/>
      <c r="LXB918" s="337"/>
      <c r="LXC918" s="337"/>
      <c r="LXD918" s="337"/>
      <c r="LXE918" s="337"/>
      <c r="LXF918" s="337"/>
      <c r="LXG918" s="337"/>
      <c r="LXH918" s="337"/>
      <c r="LXI918" s="337"/>
      <c r="LXJ918" s="337"/>
      <c r="LXK918" s="337"/>
      <c r="LXL918" s="337"/>
      <c r="LXM918" s="337"/>
      <c r="LXN918" s="337"/>
      <c r="LXO918" s="337"/>
      <c r="LXP918" s="337"/>
      <c r="LXQ918" s="337"/>
      <c r="LXR918" s="337"/>
      <c r="LXS918" s="337"/>
      <c r="LXT918" s="337"/>
      <c r="LXU918" s="337"/>
      <c r="LXV918" s="337"/>
      <c r="LXW918" s="337"/>
      <c r="LXX918" s="337"/>
      <c r="LXY918" s="337"/>
      <c r="LXZ918" s="337"/>
      <c r="LYA918" s="337"/>
      <c r="LYB918" s="337"/>
      <c r="LYC918" s="337"/>
      <c r="LYD918" s="337"/>
      <c r="LYE918" s="337"/>
      <c r="LYF918" s="337"/>
      <c r="LYG918" s="337"/>
      <c r="LYH918" s="337"/>
      <c r="LYI918" s="337"/>
      <c r="LYJ918" s="337"/>
      <c r="LYK918" s="337"/>
      <c r="LYL918" s="337"/>
      <c r="LYM918" s="337"/>
      <c r="LYN918" s="337"/>
      <c r="LYO918" s="337"/>
      <c r="LYP918" s="337"/>
      <c r="LYQ918" s="337"/>
      <c r="LYR918" s="337"/>
      <c r="LYS918" s="337"/>
      <c r="LYT918" s="337"/>
      <c r="LYU918" s="337"/>
      <c r="LYV918" s="337"/>
      <c r="LYW918" s="337"/>
      <c r="LYX918" s="337"/>
      <c r="LYY918" s="337"/>
      <c r="LYZ918" s="337"/>
      <c r="LZA918" s="337"/>
      <c r="LZB918" s="337"/>
      <c r="LZC918" s="337"/>
      <c r="LZD918" s="337"/>
      <c r="LZE918" s="337"/>
      <c r="LZF918" s="337"/>
      <c r="LZG918" s="337"/>
      <c r="LZH918" s="337"/>
      <c r="LZI918" s="337"/>
      <c r="LZJ918" s="337"/>
      <c r="LZK918" s="337"/>
      <c r="LZL918" s="337"/>
      <c r="LZM918" s="337"/>
      <c r="LZN918" s="337"/>
      <c r="LZO918" s="337"/>
      <c r="LZP918" s="337"/>
      <c r="LZQ918" s="337"/>
      <c r="LZR918" s="337"/>
      <c r="LZS918" s="337"/>
      <c r="LZT918" s="337"/>
      <c r="LZU918" s="337"/>
      <c r="LZV918" s="337"/>
      <c r="LZW918" s="337"/>
      <c r="LZX918" s="337"/>
      <c r="LZY918" s="337"/>
      <c r="LZZ918" s="337"/>
      <c r="MAA918" s="337"/>
      <c r="MAB918" s="337"/>
      <c r="MAC918" s="337"/>
      <c r="MAD918" s="337"/>
      <c r="MAE918" s="337"/>
      <c r="MAF918" s="337"/>
      <c r="MAG918" s="337"/>
      <c r="MAH918" s="337"/>
      <c r="MAI918" s="337"/>
      <c r="MAJ918" s="337"/>
      <c r="MAK918" s="337"/>
      <c r="MAL918" s="337"/>
      <c r="MAM918" s="337"/>
      <c r="MAN918" s="337"/>
      <c r="MAO918" s="337"/>
      <c r="MAP918" s="337"/>
      <c r="MAQ918" s="337"/>
      <c r="MAR918" s="337"/>
      <c r="MAS918" s="337"/>
      <c r="MAT918" s="337"/>
      <c r="MAU918" s="337"/>
      <c r="MAV918" s="337"/>
      <c r="MAW918" s="337"/>
      <c r="MAX918" s="337"/>
      <c r="MAY918" s="337"/>
      <c r="MAZ918" s="337"/>
      <c r="MBA918" s="337"/>
      <c r="MBB918" s="337"/>
      <c r="MBC918" s="337"/>
      <c r="MBD918" s="337"/>
      <c r="MBE918" s="337"/>
      <c r="MBF918" s="337"/>
      <c r="MBG918" s="337"/>
      <c r="MBH918" s="337"/>
      <c r="MBI918" s="337"/>
      <c r="MBJ918" s="337"/>
      <c r="MBK918" s="337"/>
      <c r="MBL918" s="337"/>
      <c r="MBM918" s="337"/>
      <c r="MBN918" s="337"/>
      <c r="MBO918" s="337"/>
      <c r="MBP918" s="337"/>
      <c r="MBQ918" s="337"/>
      <c r="MBR918" s="337"/>
      <c r="MBS918" s="337"/>
      <c r="MBT918" s="337"/>
      <c r="MBU918" s="337"/>
      <c r="MBV918" s="337"/>
      <c r="MBW918" s="337"/>
      <c r="MBX918" s="337"/>
      <c r="MBY918" s="337"/>
      <c r="MBZ918" s="337"/>
      <c r="MCA918" s="337"/>
      <c r="MCB918" s="337"/>
      <c r="MCC918" s="337"/>
      <c r="MCD918" s="337"/>
      <c r="MCE918" s="337"/>
      <c r="MCF918" s="337"/>
      <c r="MCG918" s="337"/>
      <c r="MCH918" s="337"/>
      <c r="MCI918" s="337"/>
      <c r="MCJ918" s="337"/>
      <c r="MCK918" s="337"/>
      <c r="MCL918" s="337"/>
      <c r="MCM918" s="337"/>
      <c r="MCN918" s="337"/>
      <c r="MCO918" s="337"/>
      <c r="MCP918" s="337"/>
      <c r="MCQ918" s="337"/>
      <c r="MCR918" s="337"/>
      <c r="MCS918" s="337"/>
      <c r="MCT918" s="337"/>
      <c r="MCU918" s="337"/>
      <c r="MCV918" s="337"/>
      <c r="MCW918" s="337"/>
      <c r="MCX918" s="337"/>
      <c r="MCY918" s="337"/>
      <c r="MCZ918" s="337"/>
      <c r="MDA918" s="337"/>
      <c r="MDB918" s="337"/>
      <c r="MDC918" s="337"/>
      <c r="MDD918" s="337"/>
      <c r="MDE918" s="337"/>
      <c r="MDF918" s="337"/>
      <c r="MDG918" s="337"/>
      <c r="MDH918" s="337"/>
      <c r="MDI918" s="337"/>
      <c r="MDJ918" s="337"/>
      <c r="MDK918" s="337"/>
      <c r="MDL918" s="337"/>
      <c r="MDM918" s="337"/>
      <c r="MDN918" s="337"/>
      <c r="MDO918" s="337"/>
      <c r="MDP918" s="337"/>
      <c r="MDQ918" s="337"/>
      <c r="MDR918" s="337"/>
      <c r="MDS918" s="337"/>
      <c r="MDT918" s="337"/>
      <c r="MDU918" s="337"/>
      <c r="MDV918" s="337"/>
      <c r="MDW918" s="337"/>
      <c r="MDX918" s="337"/>
      <c r="MDY918" s="337"/>
      <c r="MDZ918" s="337"/>
      <c r="MEA918" s="337"/>
      <c r="MEB918" s="337"/>
      <c r="MEC918" s="337"/>
      <c r="MED918" s="337"/>
      <c r="MEE918" s="337"/>
      <c r="MEF918" s="337"/>
      <c r="MEG918" s="337"/>
      <c r="MEH918" s="337"/>
      <c r="MEI918" s="337"/>
      <c r="MEJ918" s="337"/>
      <c r="MEK918" s="337"/>
      <c r="MEL918" s="337"/>
      <c r="MEM918" s="337"/>
      <c r="MEN918" s="337"/>
      <c r="MEO918" s="337"/>
      <c r="MEP918" s="337"/>
      <c r="MEQ918" s="337"/>
      <c r="MER918" s="337"/>
      <c r="MES918" s="337"/>
      <c r="MET918" s="337"/>
      <c r="MEU918" s="337"/>
      <c r="MEV918" s="337"/>
      <c r="MEW918" s="337"/>
      <c r="MEX918" s="337"/>
      <c r="MEY918" s="337"/>
      <c r="MEZ918" s="337"/>
      <c r="MFA918" s="337"/>
      <c r="MFB918" s="337"/>
      <c r="MFC918" s="337"/>
      <c r="MFD918" s="337"/>
      <c r="MFE918" s="337"/>
      <c r="MFF918" s="337"/>
      <c r="MFG918" s="337"/>
      <c r="MFH918" s="337"/>
      <c r="MFI918" s="337"/>
      <c r="MFJ918" s="337"/>
      <c r="MFK918" s="337"/>
      <c r="MFL918" s="337"/>
      <c r="MFM918" s="337"/>
      <c r="MFN918" s="337"/>
      <c r="MFO918" s="337"/>
      <c r="MFP918" s="337"/>
      <c r="MFQ918" s="337"/>
      <c r="MFR918" s="337"/>
      <c r="MFS918" s="337"/>
      <c r="MFT918" s="337"/>
      <c r="MFU918" s="337"/>
      <c r="MFV918" s="337"/>
      <c r="MFW918" s="337"/>
      <c r="MFX918" s="337"/>
      <c r="MFY918" s="337"/>
      <c r="MFZ918" s="337"/>
      <c r="MGA918" s="337"/>
      <c r="MGB918" s="337"/>
      <c r="MGC918" s="337"/>
      <c r="MGD918" s="337"/>
      <c r="MGE918" s="337"/>
      <c r="MGF918" s="337"/>
      <c r="MGG918" s="337"/>
      <c r="MGH918" s="337"/>
      <c r="MGI918" s="337"/>
      <c r="MGJ918" s="337"/>
      <c r="MGK918" s="337"/>
      <c r="MGL918" s="337"/>
      <c r="MGM918" s="337"/>
      <c r="MGN918" s="337"/>
      <c r="MGO918" s="337"/>
      <c r="MGP918" s="337"/>
      <c r="MGQ918" s="337"/>
      <c r="MGR918" s="337"/>
      <c r="MGS918" s="337"/>
      <c r="MGT918" s="337"/>
      <c r="MGU918" s="337"/>
      <c r="MGV918" s="337"/>
      <c r="MGW918" s="337"/>
      <c r="MGX918" s="337"/>
      <c r="MGY918" s="337"/>
      <c r="MGZ918" s="337"/>
      <c r="MHA918" s="337"/>
      <c r="MHB918" s="337"/>
      <c r="MHC918" s="337"/>
      <c r="MHD918" s="337"/>
      <c r="MHE918" s="337"/>
      <c r="MHF918" s="337"/>
      <c r="MHG918" s="337"/>
      <c r="MHH918" s="337"/>
      <c r="MHI918" s="337"/>
      <c r="MHJ918" s="337"/>
      <c r="MHK918" s="337"/>
      <c r="MHL918" s="337"/>
      <c r="MHM918" s="337"/>
      <c r="MHN918" s="337"/>
      <c r="MHO918" s="337"/>
      <c r="MHP918" s="337"/>
      <c r="MHQ918" s="337"/>
      <c r="MHR918" s="337"/>
      <c r="MHS918" s="337"/>
      <c r="MHT918" s="337"/>
      <c r="MHU918" s="337"/>
      <c r="MHV918" s="337"/>
      <c r="MHW918" s="337"/>
      <c r="MHX918" s="337"/>
      <c r="MHY918" s="337"/>
      <c r="MHZ918" s="337"/>
      <c r="MIA918" s="337"/>
      <c r="MIB918" s="337"/>
      <c r="MIC918" s="337"/>
      <c r="MID918" s="337"/>
      <c r="MIE918" s="337"/>
      <c r="MIF918" s="337"/>
      <c r="MIG918" s="337"/>
      <c r="MIH918" s="337"/>
      <c r="MII918" s="337"/>
      <c r="MIJ918" s="337"/>
      <c r="MIK918" s="337"/>
      <c r="MIL918" s="337"/>
      <c r="MIM918" s="337"/>
      <c r="MIN918" s="337"/>
      <c r="MIO918" s="337"/>
      <c r="MIP918" s="337"/>
      <c r="MIQ918" s="337"/>
      <c r="MIR918" s="337"/>
      <c r="MIS918" s="337"/>
      <c r="MIT918" s="337"/>
      <c r="MIU918" s="337"/>
      <c r="MIV918" s="337"/>
      <c r="MIW918" s="337"/>
      <c r="MIX918" s="337"/>
      <c r="MIY918" s="337"/>
      <c r="MIZ918" s="337"/>
      <c r="MJA918" s="337"/>
      <c r="MJB918" s="337"/>
      <c r="MJC918" s="337"/>
      <c r="MJD918" s="337"/>
      <c r="MJE918" s="337"/>
      <c r="MJF918" s="337"/>
      <c r="MJG918" s="337"/>
      <c r="MJH918" s="337"/>
      <c r="MJI918" s="337"/>
      <c r="MJJ918" s="337"/>
      <c r="MJK918" s="337"/>
      <c r="MJL918" s="337"/>
      <c r="MJM918" s="337"/>
      <c r="MJN918" s="337"/>
      <c r="MJO918" s="337"/>
      <c r="MJP918" s="337"/>
      <c r="MJQ918" s="337"/>
      <c r="MJR918" s="337"/>
      <c r="MJS918" s="337"/>
      <c r="MJT918" s="337"/>
      <c r="MJU918" s="337"/>
      <c r="MJV918" s="337"/>
      <c r="MJW918" s="337"/>
      <c r="MJX918" s="337"/>
      <c r="MJY918" s="337"/>
      <c r="MJZ918" s="337"/>
      <c r="MKA918" s="337"/>
      <c r="MKB918" s="337"/>
      <c r="MKC918" s="337"/>
      <c r="MKD918" s="337"/>
      <c r="MKE918" s="337"/>
      <c r="MKF918" s="337"/>
      <c r="MKG918" s="337"/>
      <c r="MKH918" s="337"/>
      <c r="MKI918" s="337"/>
      <c r="MKJ918" s="337"/>
      <c r="MKK918" s="337"/>
      <c r="MKL918" s="337"/>
      <c r="MKM918" s="337"/>
      <c r="MKN918" s="337"/>
      <c r="MKO918" s="337"/>
      <c r="MKP918" s="337"/>
      <c r="MKQ918" s="337"/>
      <c r="MKR918" s="337"/>
      <c r="MKS918" s="337"/>
      <c r="MKT918" s="337"/>
      <c r="MKU918" s="337"/>
      <c r="MKV918" s="337"/>
      <c r="MKW918" s="337"/>
      <c r="MKX918" s="337"/>
      <c r="MKY918" s="337"/>
      <c r="MKZ918" s="337"/>
      <c r="MLA918" s="337"/>
      <c r="MLB918" s="337"/>
      <c r="MLC918" s="337"/>
      <c r="MLD918" s="337"/>
      <c r="MLE918" s="337"/>
      <c r="MLF918" s="337"/>
      <c r="MLG918" s="337"/>
      <c r="MLH918" s="337"/>
      <c r="MLI918" s="337"/>
      <c r="MLJ918" s="337"/>
      <c r="MLK918" s="337"/>
      <c r="MLL918" s="337"/>
      <c r="MLM918" s="337"/>
      <c r="MLN918" s="337"/>
      <c r="MLO918" s="337"/>
      <c r="MLP918" s="337"/>
      <c r="MLQ918" s="337"/>
      <c r="MLR918" s="337"/>
      <c r="MLS918" s="337"/>
      <c r="MLT918" s="337"/>
      <c r="MLU918" s="337"/>
      <c r="MLV918" s="337"/>
      <c r="MLW918" s="337"/>
      <c r="MLX918" s="337"/>
      <c r="MLY918" s="337"/>
      <c r="MLZ918" s="337"/>
      <c r="MMA918" s="337"/>
      <c r="MMB918" s="337"/>
      <c r="MMC918" s="337"/>
      <c r="MMD918" s="337"/>
      <c r="MME918" s="337"/>
      <c r="MMF918" s="337"/>
      <c r="MMG918" s="337"/>
      <c r="MMH918" s="337"/>
      <c r="MMI918" s="337"/>
      <c r="MMJ918" s="337"/>
      <c r="MMK918" s="337"/>
      <c r="MML918" s="337"/>
      <c r="MMM918" s="337"/>
      <c r="MMN918" s="337"/>
      <c r="MMO918" s="337"/>
      <c r="MMP918" s="337"/>
      <c r="MMQ918" s="337"/>
      <c r="MMR918" s="337"/>
      <c r="MMS918" s="337"/>
      <c r="MMT918" s="337"/>
      <c r="MMU918" s="337"/>
      <c r="MMV918" s="337"/>
      <c r="MMW918" s="337"/>
      <c r="MMX918" s="337"/>
      <c r="MMY918" s="337"/>
      <c r="MMZ918" s="337"/>
      <c r="MNA918" s="337"/>
      <c r="MNB918" s="337"/>
      <c r="MNC918" s="337"/>
      <c r="MND918" s="337"/>
      <c r="MNE918" s="337"/>
      <c r="MNF918" s="337"/>
      <c r="MNG918" s="337"/>
      <c r="MNH918" s="337"/>
      <c r="MNI918" s="337"/>
      <c r="MNJ918" s="337"/>
      <c r="MNK918" s="337"/>
      <c r="MNL918" s="337"/>
      <c r="MNM918" s="337"/>
      <c r="MNN918" s="337"/>
      <c r="MNO918" s="337"/>
      <c r="MNP918" s="337"/>
      <c r="MNQ918" s="337"/>
      <c r="MNR918" s="337"/>
      <c r="MNS918" s="337"/>
      <c r="MNT918" s="337"/>
      <c r="MNU918" s="337"/>
      <c r="MNV918" s="337"/>
      <c r="MNW918" s="337"/>
      <c r="MNX918" s="337"/>
      <c r="MNY918" s="337"/>
      <c r="MNZ918" s="337"/>
      <c r="MOA918" s="337"/>
      <c r="MOB918" s="337"/>
      <c r="MOC918" s="337"/>
      <c r="MOD918" s="337"/>
      <c r="MOE918" s="337"/>
      <c r="MOF918" s="337"/>
      <c r="MOG918" s="337"/>
      <c r="MOH918" s="337"/>
      <c r="MOI918" s="337"/>
      <c r="MOJ918" s="337"/>
      <c r="MOK918" s="337"/>
      <c r="MOL918" s="337"/>
      <c r="MOM918" s="337"/>
      <c r="MON918" s="337"/>
      <c r="MOO918" s="337"/>
      <c r="MOP918" s="337"/>
      <c r="MOQ918" s="337"/>
      <c r="MOR918" s="337"/>
      <c r="MOS918" s="337"/>
      <c r="MOT918" s="337"/>
      <c r="MOU918" s="337"/>
      <c r="MOV918" s="337"/>
      <c r="MOW918" s="337"/>
      <c r="MOX918" s="337"/>
      <c r="MOY918" s="337"/>
      <c r="MOZ918" s="337"/>
      <c r="MPA918" s="337"/>
      <c r="MPB918" s="337"/>
      <c r="MPC918" s="337"/>
      <c r="MPD918" s="337"/>
      <c r="MPE918" s="337"/>
      <c r="MPF918" s="337"/>
      <c r="MPG918" s="337"/>
      <c r="MPH918" s="337"/>
      <c r="MPI918" s="337"/>
      <c r="MPJ918" s="337"/>
      <c r="MPK918" s="337"/>
      <c r="MPL918" s="337"/>
      <c r="MPM918" s="337"/>
      <c r="MPN918" s="337"/>
      <c r="MPO918" s="337"/>
      <c r="MPP918" s="337"/>
      <c r="MPQ918" s="337"/>
      <c r="MPR918" s="337"/>
      <c r="MPS918" s="337"/>
      <c r="MPT918" s="337"/>
      <c r="MPU918" s="337"/>
      <c r="MPV918" s="337"/>
      <c r="MPW918" s="337"/>
      <c r="MPX918" s="337"/>
      <c r="MPY918" s="337"/>
      <c r="MPZ918" s="337"/>
      <c r="MQA918" s="337"/>
      <c r="MQB918" s="337"/>
      <c r="MQC918" s="337"/>
      <c r="MQD918" s="337"/>
      <c r="MQE918" s="337"/>
      <c r="MQF918" s="337"/>
      <c r="MQG918" s="337"/>
      <c r="MQH918" s="337"/>
      <c r="MQI918" s="337"/>
      <c r="MQJ918" s="337"/>
      <c r="MQK918" s="337"/>
      <c r="MQL918" s="337"/>
      <c r="MQM918" s="337"/>
      <c r="MQN918" s="337"/>
      <c r="MQO918" s="337"/>
      <c r="MQP918" s="337"/>
      <c r="MQQ918" s="337"/>
      <c r="MQR918" s="337"/>
      <c r="MQS918" s="337"/>
      <c r="MQT918" s="337"/>
      <c r="MQU918" s="337"/>
      <c r="MQV918" s="337"/>
      <c r="MQW918" s="337"/>
      <c r="MQX918" s="337"/>
      <c r="MQY918" s="337"/>
      <c r="MQZ918" s="337"/>
      <c r="MRA918" s="337"/>
      <c r="MRB918" s="337"/>
      <c r="MRC918" s="337"/>
      <c r="MRD918" s="337"/>
      <c r="MRE918" s="337"/>
      <c r="MRF918" s="337"/>
      <c r="MRG918" s="337"/>
      <c r="MRH918" s="337"/>
      <c r="MRI918" s="337"/>
      <c r="MRJ918" s="337"/>
      <c r="MRK918" s="337"/>
      <c r="MRL918" s="337"/>
      <c r="MRM918" s="337"/>
      <c r="MRN918" s="337"/>
      <c r="MRO918" s="337"/>
      <c r="MRP918" s="337"/>
      <c r="MRQ918" s="337"/>
      <c r="MRR918" s="337"/>
      <c r="MRS918" s="337"/>
      <c r="MRT918" s="337"/>
      <c r="MRU918" s="337"/>
      <c r="MRV918" s="337"/>
      <c r="MRW918" s="337"/>
      <c r="MRX918" s="337"/>
      <c r="MRY918" s="337"/>
      <c r="MRZ918" s="337"/>
      <c r="MSA918" s="337"/>
      <c r="MSB918" s="337"/>
      <c r="MSC918" s="337"/>
      <c r="MSD918" s="337"/>
      <c r="MSE918" s="337"/>
      <c r="MSF918" s="337"/>
      <c r="MSG918" s="337"/>
      <c r="MSH918" s="337"/>
      <c r="MSI918" s="337"/>
      <c r="MSJ918" s="337"/>
      <c r="MSK918" s="337"/>
      <c r="MSL918" s="337"/>
      <c r="MSM918" s="337"/>
      <c r="MSN918" s="337"/>
      <c r="MSO918" s="337"/>
      <c r="MSP918" s="337"/>
      <c r="MSQ918" s="337"/>
      <c r="MSR918" s="337"/>
      <c r="MSS918" s="337"/>
      <c r="MST918" s="337"/>
      <c r="MSU918" s="337"/>
      <c r="MSV918" s="337"/>
      <c r="MSW918" s="337"/>
      <c r="MSX918" s="337"/>
      <c r="MSY918" s="337"/>
      <c r="MSZ918" s="337"/>
      <c r="MTA918" s="337"/>
      <c r="MTB918" s="337"/>
      <c r="MTC918" s="337"/>
      <c r="MTD918" s="337"/>
      <c r="MTE918" s="337"/>
      <c r="MTF918" s="337"/>
      <c r="MTG918" s="337"/>
      <c r="MTH918" s="337"/>
      <c r="MTI918" s="337"/>
      <c r="MTJ918" s="337"/>
      <c r="MTK918" s="337"/>
      <c r="MTL918" s="337"/>
      <c r="MTM918" s="337"/>
      <c r="MTN918" s="337"/>
      <c r="MTO918" s="337"/>
      <c r="MTP918" s="337"/>
      <c r="MTQ918" s="337"/>
      <c r="MTR918" s="337"/>
      <c r="MTS918" s="337"/>
      <c r="MTT918" s="337"/>
      <c r="MTU918" s="337"/>
      <c r="MTV918" s="337"/>
      <c r="MTW918" s="337"/>
      <c r="MTX918" s="337"/>
      <c r="MTY918" s="337"/>
      <c r="MTZ918" s="337"/>
      <c r="MUA918" s="337"/>
      <c r="MUB918" s="337"/>
      <c r="MUC918" s="337"/>
      <c r="MUD918" s="337"/>
      <c r="MUE918" s="337"/>
      <c r="MUF918" s="337"/>
      <c r="MUG918" s="337"/>
      <c r="MUH918" s="337"/>
      <c r="MUI918" s="337"/>
      <c r="MUJ918" s="337"/>
      <c r="MUK918" s="337"/>
      <c r="MUL918" s="337"/>
      <c r="MUM918" s="337"/>
      <c r="MUN918" s="337"/>
      <c r="MUO918" s="337"/>
      <c r="MUP918" s="337"/>
      <c r="MUQ918" s="337"/>
      <c r="MUR918" s="337"/>
      <c r="MUS918" s="337"/>
      <c r="MUT918" s="337"/>
      <c r="MUU918" s="337"/>
      <c r="MUV918" s="337"/>
      <c r="MUW918" s="337"/>
      <c r="MUX918" s="337"/>
      <c r="MUY918" s="337"/>
      <c r="MUZ918" s="337"/>
      <c r="MVA918" s="337"/>
      <c r="MVB918" s="337"/>
      <c r="MVC918" s="337"/>
      <c r="MVD918" s="337"/>
      <c r="MVE918" s="337"/>
      <c r="MVF918" s="337"/>
      <c r="MVG918" s="337"/>
      <c r="MVH918" s="337"/>
      <c r="MVI918" s="337"/>
      <c r="MVJ918" s="337"/>
      <c r="MVK918" s="337"/>
      <c r="MVL918" s="337"/>
      <c r="MVM918" s="337"/>
      <c r="MVN918" s="337"/>
      <c r="MVO918" s="337"/>
      <c r="MVP918" s="337"/>
      <c r="MVQ918" s="337"/>
      <c r="MVR918" s="337"/>
      <c r="MVS918" s="337"/>
      <c r="MVT918" s="337"/>
      <c r="MVU918" s="337"/>
      <c r="MVV918" s="337"/>
      <c r="MVW918" s="337"/>
      <c r="MVX918" s="337"/>
      <c r="MVY918" s="337"/>
      <c r="MVZ918" s="337"/>
      <c r="MWA918" s="337"/>
      <c r="MWB918" s="337"/>
      <c r="MWC918" s="337"/>
      <c r="MWD918" s="337"/>
      <c r="MWE918" s="337"/>
      <c r="MWF918" s="337"/>
      <c r="MWG918" s="337"/>
      <c r="MWH918" s="337"/>
      <c r="MWI918" s="337"/>
      <c r="MWJ918" s="337"/>
      <c r="MWK918" s="337"/>
      <c r="MWL918" s="337"/>
      <c r="MWM918" s="337"/>
      <c r="MWN918" s="337"/>
      <c r="MWO918" s="337"/>
      <c r="MWP918" s="337"/>
      <c r="MWQ918" s="337"/>
      <c r="MWR918" s="337"/>
      <c r="MWS918" s="337"/>
      <c r="MWT918" s="337"/>
      <c r="MWU918" s="337"/>
      <c r="MWV918" s="337"/>
      <c r="MWW918" s="337"/>
      <c r="MWX918" s="337"/>
      <c r="MWY918" s="337"/>
      <c r="MWZ918" s="337"/>
      <c r="MXA918" s="337"/>
      <c r="MXB918" s="337"/>
      <c r="MXC918" s="337"/>
      <c r="MXD918" s="337"/>
      <c r="MXE918" s="337"/>
      <c r="MXF918" s="337"/>
      <c r="MXG918" s="337"/>
      <c r="MXH918" s="337"/>
      <c r="MXI918" s="337"/>
      <c r="MXJ918" s="337"/>
      <c r="MXK918" s="337"/>
      <c r="MXL918" s="337"/>
      <c r="MXM918" s="337"/>
      <c r="MXN918" s="337"/>
      <c r="MXO918" s="337"/>
      <c r="MXP918" s="337"/>
      <c r="MXQ918" s="337"/>
      <c r="MXR918" s="337"/>
      <c r="MXS918" s="337"/>
      <c r="MXT918" s="337"/>
      <c r="MXU918" s="337"/>
      <c r="MXV918" s="337"/>
      <c r="MXW918" s="337"/>
      <c r="MXX918" s="337"/>
      <c r="MXY918" s="337"/>
      <c r="MXZ918" s="337"/>
      <c r="MYA918" s="337"/>
      <c r="MYB918" s="337"/>
      <c r="MYC918" s="337"/>
      <c r="MYD918" s="337"/>
      <c r="MYE918" s="337"/>
      <c r="MYF918" s="337"/>
      <c r="MYG918" s="337"/>
      <c r="MYH918" s="337"/>
      <c r="MYI918" s="337"/>
      <c r="MYJ918" s="337"/>
      <c r="MYK918" s="337"/>
      <c r="MYL918" s="337"/>
      <c r="MYM918" s="337"/>
      <c r="MYN918" s="337"/>
      <c r="MYO918" s="337"/>
      <c r="MYP918" s="337"/>
      <c r="MYQ918" s="337"/>
      <c r="MYR918" s="337"/>
      <c r="MYS918" s="337"/>
      <c r="MYT918" s="337"/>
      <c r="MYU918" s="337"/>
      <c r="MYV918" s="337"/>
      <c r="MYW918" s="337"/>
      <c r="MYX918" s="337"/>
      <c r="MYY918" s="337"/>
      <c r="MYZ918" s="337"/>
      <c r="MZA918" s="337"/>
      <c r="MZB918" s="337"/>
      <c r="MZC918" s="337"/>
      <c r="MZD918" s="337"/>
      <c r="MZE918" s="337"/>
      <c r="MZF918" s="337"/>
      <c r="MZG918" s="337"/>
      <c r="MZH918" s="337"/>
      <c r="MZI918" s="337"/>
      <c r="MZJ918" s="337"/>
      <c r="MZK918" s="337"/>
      <c r="MZL918" s="337"/>
      <c r="MZM918" s="337"/>
      <c r="MZN918" s="337"/>
      <c r="MZO918" s="337"/>
      <c r="MZP918" s="337"/>
      <c r="MZQ918" s="337"/>
      <c r="MZR918" s="337"/>
      <c r="MZS918" s="337"/>
      <c r="MZT918" s="337"/>
      <c r="MZU918" s="337"/>
      <c r="MZV918" s="337"/>
      <c r="MZW918" s="337"/>
      <c r="MZX918" s="337"/>
      <c r="MZY918" s="337"/>
      <c r="MZZ918" s="337"/>
      <c r="NAA918" s="337"/>
      <c r="NAB918" s="337"/>
      <c r="NAC918" s="337"/>
      <c r="NAD918" s="337"/>
      <c r="NAE918" s="337"/>
      <c r="NAF918" s="337"/>
      <c r="NAG918" s="337"/>
      <c r="NAH918" s="337"/>
      <c r="NAI918" s="337"/>
      <c r="NAJ918" s="337"/>
      <c r="NAK918" s="337"/>
      <c r="NAL918" s="337"/>
      <c r="NAM918" s="337"/>
      <c r="NAN918" s="337"/>
      <c r="NAO918" s="337"/>
      <c r="NAP918" s="337"/>
      <c r="NAQ918" s="337"/>
      <c r="NAR918" s="337"/>
      <c r="NAS918" s="337"/>
      <c r="NAT918" s="337"/>
      <c r="NAU918" s="337"/>
      <c r="NAV918" s="337"/>
      <c r="NAW918" s="337"/>
      <c r="NAX918" s="337"/>
      <c r="NAY918" s="337"/>
      <c r="NAZ918" s="337"/>
      <c r="NBA918" s="337"/>
      <c r="NBB918" s="337"/>
      <c r="NBC918" s="337"/>
      <c r="NBD918" s="337"/>
      <c r="NBE918" s="337"/>
      <c r="NBF918" s="337"/>
      <c r="NBG918" s="337"/>
      <c r="NBH918" s="337"/>
      <c r="NBI918" s="337"/>
      <c r="NBJ918" s="337"/>
      <c r="NBK918" s="337"/>
      <c r="NBL918" s="337"/>
      <c r="NBM918" s="337"/>
      <c r="NBN918" s="337"/>
      <c r="NBO918" s="337"/>
      <c r="NBP918" s="337"/>
      <c r="NBQ918" s="337"/>
      <c r="NBR918" s="337"/>
      <c r="NBS918" s="337"/>
      <c r="NBT918" s="337"/>
      <c r="NBU918" s="337"/>
      <c r="NBV918" s="337"/>
      <c r="NBW918" s="337"/>
      <c r="NBX918" s="337"/>
      <c r="NBY918" s="337"/>
      <c r="NBZ918" s="337"/>
      <c r="NCA918" s="337"/>
      <c r="NCB918" s="337"/>
      <c r="NCC918" s="337"/>
      <c r="NCD918" s="337"/>
      <c r="NCE918" s="337"/>
      <c r="NCF918" s="337"/>
      <c r="NCG918" s="337"/>
      <c r="NCH918" s="337"/>
      <c r="NCI918" s="337"/>
      <c r="NCJ918" s="337"/>
      <c r="NCK918" s="337"/>
      <c r="NCL918" s="337"/>
      <c r="NCM918" s="337"/>
      <c r="NCN918" s="337"/>
      <c r="NCO918" s="337"/>
      <c r="NCP918" s="337"/>
      <c r="NCQ918" s="337"/>
      <c r="NCR918" s="337"/>
      <c r="NCS918" s="337"/>
      <c r="NCT918" s="337"/>
      <c r="NCU918" s="337"/>
      <c r="NCV918" s="337"/>
      <c r="NCW918" s="337"/>
      <c r="NCX918" s="337"/>
      <c r="NCY918" s="337"/>
      <c r="NCZ918" s="337"/>
      <c r="NDA918" s="337"/>
      <c r="NDB918" s="337"/>
      <c r="NDC918" s="337"/>
      <c r="NDD918" s="337"/>
      <c r="NDE918" s="337"/>
      <c r="NDF918" s="337"/>
      <c r="NDG918" s="337"/>
      <c r="NDH918" s="337"/>
      <c r="NDI918" s="337"/>
      <c r="NDJ918" s="337"/>
      <c r="NDK918" s="337"/>
      <c r="NDL918" s="337"/>
      <c r="NDM918" s="337"/>
      <c r="NDN918" s="337"/>
      <c r="NDO918" s="337"/>
      <c r="NDP918" s="337"/>
      <c r="NDQ918" s="337"/>
      <c r="NDR918" s="337"/>
      <c r="NDS918" s="337"/>
      <c r="NDT918" s="337"/>
      <c r="NDU918" s="337"/>
      <c r="NDV918" s="337"/>
      <c r="NDW918" s="337"/>
      <c r="NDX918" s="337"/>
      <c r="NDY918" s="337"/>
      <c r="NDZ918" s="337"/>
      <c r="NEA918" s="337"/>
      <c r="NEB918" s="337"/>
      <c r="NEC918" s="337"/>
      <c r="NED918" s="337"/>
      <c r="NEE918" s="337"/>
      <c r="NEF918" s="337"/>
      <c r="NEG918" s="337"/>
      <c r="NEH918" s="337"/>
      <c r="NEI918" s="337"/>
      <c r="NEJ918" s="337"/>
      <c r="NEK918" s="337"/>
      <c r="NEL918" s="337"/>
      <c r="NEM918" s="337"/>
      <c r="NEN918" s="337"/>
      <c r="NEO918" s="337"/>
      <c r="NEP918" s="337"/>
      <c r="NEQ918" s="337"/>
      <c r="NER918" s="337"/>
      <c r="NES918" s="337"/>
      <c r="NET918" s="337"/>
      <c r="NEU918" s="337"/>
      <c r="NEV918" s="337"/>
      <c r="NEW918" s="337"/>
      <c r="NEX918" s="337"/>
      <c r="NEY918" s="337"/>
      <c r="NEZ918" s="337"/>
      <c r="NFA918" s="337"/>
      <c r="NFB918" s="337"/>
      <c r="NFC918" s="337"/>
      <c r="NFD918" s="337"/>
      <c r="NFE918" s="337"/>
      <c r="NFF918" s="337"/>
      <c r="NFG918" s="337"/>
      <c r="NFH918" s="337"/>
      <c r="NFI918" s="337"/>
      <c r="NFJ918" s="337"/>
      <c r="NFK918" s="337"/>
      <c r="NFL918" s="337"/>
      <c r="NFM918" s="337"/>
      <c r="NFN918" s="337"/>
      <c r="NFO918" s="337"/>
      <c r="NFP918" s="337"/>
      <c r="NFQ918" s="337"/>
      <c r="NFR918" s="337"/>
      <c r="NFS918" s="337"/>
      <c r="NFT918" s="337"/>
      <c r="NFU918" s="337"/>
      <c r="NFV918" s="337"/>
      <c r="NFW918" s="337"/>
      <c r="NFX918" s="337"/>
      <c r="NFY918" s="337"/>
      <c r="NFZ918" s="337"/>
      <c r="NGA918" s="337"/>
      <c r="NGB918" s="337"/>
      <c r="NGC918" s="337"/>
      <c r="NGD918" s="337"/>
      <c r="NGE918" s="337"/>
      <c r="NGF918" s="337"/>
      <c r="NGG918" s="337"/>
      <c r="NGH918" s="337"/>
      <c r="NGI918" s="337"/>
      <c r="NGJ918" s="337"/>
      <c r="NGK918" s="337"/>
      <c r="NGL918" s="337"/>
      <c r="NGM918" s="337"/>
      <c r="NGN918" s="337"/>
      <c r="NGO918" s="337"/>
      <c r="NGP918" s="337"/>
      <c r="NGQ918" s="337"/>
      <c r="NGR918" s="337"/>
      <c r="NGS918" s="337"/>
      <c r="NGT918" s="337"/>
      <c r="NGU918" s="337"/>
      <c r="NGV918" s="337"/>
      <c r="NGW918" s="337"/>
      <c r="NGX918" s="337"/>
      <c r="NGY918" s="337"/>
      <c r="NGZ918" s="337"/>
      <c r="NHA918" s="337"/>
      <c r="NHB918" s="337"/>
      <c r="NHC918" s="337"/>
      <c r="NHD918" s="337"/>
      <c r="NHE918" s="337"/>
      <c r="NHF918" s="337"/>
      <c r="NHG918" s="337"/>
      <c r="NHH918" s="337"/>
      <c r="NHI918" s="337"/>
      <c r="NHJ918" s="337"/>
      <c r="NHK918" s="337"/>
      <c r="NHL918" s="337"/>
      <c r="NHM918" s="337"/>
      <c r="NHN918" s="337"/>
      <c r="NHO918" s="337"/>
      <c r="NHP918" s="337"/>
      <c r="NHQ918" s="337"/>
      <c r="NHR918" s="337"/>
      <c r="NHS918" s="337"/>
      <c r="NHT918" s="337"/>
      <c r="NHU918" s="337"/>
      <c r="NHV918" s="337"/>
      <c r="NHW918" s="337"/>
      <c r="NHX918" s="337"/>
      <c r="NHY918" s="337"/>
      <c r="NHZ918" s="337"/>
      <c r="NIA918" s="337"/>
      <c r="NIB918" s="337"/>
      <c r="NIC918" s="337"/>
      <c r="NID918" s="337"/>
      <c r="NIE918" s="337"/>
      <c r="NIF918" s="337"/>
      <c r="NIG918" s="337"/>
      <c r="NIH918" s="337"/>
      <c r="NII918" s="337"/>
      <c r="NIJ918" s="337"/>
      <c r="NIK918" s="337"/>
      <c r="NIL918" s="337"/>
      <c r="NIM918" s="337"/>
      <c r="NIN918" s="337"/>
      <c r="NIO918" s="337"/>
      <c r="NIP918" s="337"/>
      <c r="NIQ918" s="337"/>
      <c r="NIR918" s="337"/>
      <c r="NIS918" s="337"/>
      <c r="NIT918" s="337"/>
      <c r="NIU918" s="337"/>
      <c r="NIV918" s="337"/>
      <c r="NIW918" s="337"/>
      <c r="NIX918" s="337"/>
      <c r="NIY918" s="337"/>
      <c r="NIZ918" s="337"/>
      <c r="NJA918" s="337"/>
      <c r="NJB918" s="337"/>
      <c r="NJC918" s="337"/>
      <c r="NJD918" s="337"/>
      <c r="NJE918" s="337"/>
      <c r="NJF918" s="337"/>
      <c r="NJG918" s="337"/>
      <c r="NJH918" s="337"/>
      <c r="NJI918" s="337"/>
      <c r="NJJ918" s="337"/>
      <c r="NJK918" s="337"/>
      <c r="NJL918" s="337"/>
      <c r="NJM918" s="337"/>
      <c r="NJN918" s="337"/>
      <c r="NJO918" s="337"/>
      <c r="NJP918" s="337"/>
      <c r="NJQ918" s="337"/>
      <c r="NJR918" s="337"/>
      <c r="NJS918" s="337"/>
      <c r="NJT918" s="337"/>
      <c r="NJU918" s="337"/>
      <c r="NJV918" s="337"/>
      <c r="NJW918" s="337"/>
      <c r="NJX918" s="337"/>
      <c r="NJY918" s="337"/>
      <c r="NJZ918" s="337"/>
      <c r="NKA918" s="337"/>
      <c r="NKB918" s="337"/>
      <c r="NKC918" s="337"/>
      <c r="NKD918" s="337"/>
      <c r="NKE918" s="337"/>
      <c r="NKF918" s="337"/>
      <c r="NKG918" s="337"/>
      <c r="NKH918" s="337"/>
      <c r="NKI918" s="337"/>
      <c r="NKJ918" s="337"/>
      <c r="NKK918" s="337"/>
      <c r="NKL918" s="337"/>
      <c r="NKM918" s="337"/>
      <c r="NKN918" s="337"/>
      <c r="NKO918" s="337"/>
      <c r="NKP918" s="337"/>
      <c r="NKQ918" s="337"/>
      <c r="NKR918" s="337"/>
      <c r="NKS918" s="337"/>
      <c r="NKT918" s="337"/>
      <c r="NKU918" s="337"/>
      <c r="NKV918" s="337"/>
      <c r="NKW918" s="337"/>
      <c r="NKX918" s="337"/>
      <c r="NKY918" s="337"/>
      <c r="NKZ918" s="337"/>
      <c r="NLA918" s="337"/>
      <c r="NLB918" s="337"/>
      <c r="NLC918" s="337"/>
      <c r="NLD918" s="337"/>
      <c r="NLE918" s="337"/>
      <c r="NLF918" s="337"/>
      <c r="NLG918" s="337"/>
      <c r="NLH918" s="337"/>
      <c r="NLI918" s="337"/>
      <c r="NLJ918" s="337"/>
      <c r="NLK918" s="337"/>
      <c r="NLL918" s="337"/>
      <c r="NLM918" s="337"/>
      <c r="NLN918" s="337"/>
      <c r="NLO918" s="337"/>
      <c r="NLP918" s="337"/>
      <c r="NLQ918" s="337"/>
      <c r="NLR918" s="337"/>
      <c r="NLS918" s="337"/>
      <c r="NLT918" s="337"/>
      <c r="NLU918" s="337"/>
      <c r="NLV918" s="337"/>
      <c r="NLW918" s="337"/>
      <c r="NLX918" s="337"/>
      <c r="NLY918" s="337"/>
      <c r="NLZ918" s="337"/>
      <c r="NMA918" s="337"/>
      <c r="NMB918" s="337"/>
      <c r="NMC918" s="337"/>
      <c r="NMD918" s="337"/>
      <c r="NME918" s="337"/>
      <c r="NMF918" s="337"/>
      <c r="NMG918" s="337"/>
      <c r="NMH918" s="337"/>
      <c r="NMI918" s="337"/>
      <c r="NMJ918" s="337"/>
      <c r="NMK918" s="337"/>
      <c r="NML918" s="337"/>
      <c r="NMM918" s="337"/>
      <c r="NMN918" s="337"/>
      <c r="NMO918" s="337"/>
      <c r="NMP918" s="337"/>
      <c r="NMQ918" s="337"/>
      <c r="NMR918" s="337"/>
      <c r="NMS918" s="337"/>
      <c r="NMT918" s="337"/>
      <c r="NMU918" s="337"/>
      <c r="NMV918" s="337"/>
      <c r="NMW918" s="337"/>
      <c r="NMX918" s="337"/>
      <c r="NMY918" s="337"/>
      <c r="NMZ918" s="337"/>
      <c r="NNA918" s="337"/>
      <c r="NNB918" s="337"/>
      <c r="NNC918" s="337"/>
      <c r="NND918" s="337"/>
      <c r="NNE918" s="337"/>
      <c r="NNF918" s="337"/>
      <c r="NNG918" s="337"/>
      <c r="NNH918" s="337"/>
      <c r="NNI918" s="337"/>
      <c r="NNJ918" s="337"/>
      <c r="NNK918" s="337"/>
      <c r="NNL918" s="337"/>
      <c r="NNM918" s="337"/>
      <c r="NNN918" s="337"/>
      <c r="NNO918" s="337"/>
      <c r="NNP918" s="337"/>
      <c r="NNQ918" s="337"/>
      <c r="NNR918" s="337"/>
      <c r="NNS918" s="337"/>
      <c r="NNT918" s="337"/>
      <c r="NNU918" s="337"/>
      <c r="NNV918" s="337"/>
      <c r="NNW918" s="337"/>
      <c r="NNX918" s="337"/>
      <c r="NNY918" s="337"/>
      <c r="NNZ918" s="337"/>
      <c r="NOA918" s="337"/>
      <c r="NOB918" s="337"/>
      <c r="NOC918" s="337"/>
      <c r="NOD918" s="337"/>
      <c r="NOE918" s="337"/>
      <c r="NOF918" s="337"/>
      <c r="NOG918" s="337"/>
      <c r="NOH918" s="337"/>
      <c r="NOI918" s="337"/>
      <c r="NOJ918" s="337"/>
      <c r="NOK918" s="337"/>
      <c r="NOL918" s="337"/>
      <c r="NOM918" s="337"/>
      <c r="NON918" s="337"/>
      <c r="NOO918" s="337"/>
      <c r="NOP918" s="337"/>
      <c r="NOQ918" s="337"/>
      <c r="NOR918" s="337"/>
      <c r="NOS918" s="337"/>
      <c r="NOT918" s="337"/>
      <c r="NOU918" s="337"/>
      <c r="NOV918" s="337"/>
      <c r="NOW918" s="337"/>
      <c r="NOX918" s="337"/>
      <c r="NOY918" s="337"/>
      <c r="NOZ918" s="337"/>
      <c r="NPA918" s="337"/>
      <c r="NPB918" s="337"/>
      <c r="NPC918" s="337"/>
      <c r="NPD918" s="337"/>
      <c r="NPE918" s="337"/>
      <c r="NPF918" s="337"/>
      <c r="NPG918" s="337"/>
      <c r="NPH918" s="337"/>
      <c r="NPI918" s="337"/>
      <c r="NPJ918" s="337"/>
      <c r="NPK918" s="337"/>
      <c r="NPL918" s="337"/>
      <c r="NPM918" s="337"/>
      <c r="NPN918" s="337"/>
      <c r="NPO918" s="337"/>
      <c r="NPP918" s="337"/>
      <c r="NPQ918" s="337"/>
      <c r="NPR918" s="337"/>
      <c r="NPS918" s="337"/>
      <c r="NPT918" s="337"/>
      <c r="NPU918" s="337"/>
      <c r="NPV918" s="337"/>
      <c r="NPW918" s="337"/>
      <c r="NPX918" s="337"/>
      <c r="NPY918" s="337"/>
      <c r="NPZ918" s="337"/>
      <c r="NQA918" s="337"/>
      <c r="NQB918" s="337"/>
      <c r="NQC918" s="337"/>
      <c r="NQD918" s="337"/>
      <c r="NQE918" s="337"/>
      <c r="NQF918" s="337"/>
      <c r="NQG918" s="337"/>
      <c r="NQH918" s="337"/>
      <c r="NQI918" s="337"/>
      <c r="NQJ918" s="337"/>
      <c r="NQK918" s="337"/>
      <c r="NQL918" s="337"/>
      <c r="NQM918" s="337"/>
      <c r="NQN918" s="337"/>
      <c r="NQO918" s="337"/>
      <c r="NQP918" s="337"/>
      <c r="NQQ918" s="337"/>
      <c r="NQR918" s="337"/>
      <c r="NQS918" s="337"/>
      <c r="NQT918" s="337"/>
      <c r="NQU918" s="337"/>
      <c r="NQV918" s="337"/>
      <c r="NQW918" s="337"/>
      <c r="NQX918" s="337"/>
      <c r="NQY918" s="337"/>
      <c r="NQZ918" s="337"/>
      <c r="NRA918" s="337"/>
      <c r="NRB918" s="337"/>
      <c r="NRC918" s="337"/>
      <c r="NRD918" s="337"/>
      <c r="NRE918" s="337"/>
      <c r="NRF918" s="337"/>
      <c r="NRG918" s="337"/>
      <c r="NRH918" s="337"/>
      <c r="NRI918" s="337"/>
      <c r="NRJ918" s="337"/>
      <c r="NRK918" s="337"/>
      <c r="NRL918" s="337"/>
      <c r="NRM918" s="337"/>
      <c r="NRN918" s="337"/>
      <c r="NRO918" s="337"/>
      <c r="NRP918" s="337"/>
      <c r="NRQ918" s="337"/>
      <c r="NRR918" s="337"/>
      <c r="NRS918" s="337"/>
      <c r="NRT918" s="337"/>
      <c r="NRU918" s="337"/>
      <c r="NRV918" s="337"/>
      <c r="NRW918" s="337"/>
      <c r="NRX918" s="337"/>
      <c r="NRY918" s="337"/>
      <c r="NRZ918" s="337"/>
      <c r="NSA918" s="337"/>
      <c r="NSB918" s="337"/>
      <c r="NSC918" s="337"/>
      <c r="NSD918" s="337"/>
      <c r="NSE918" s="337"/>
      <c r="NSF918" s="337"/>
      <c r="NSG918" s="337"/>
      <c r="NSH918" s="337"/>
      <c r="NSI918" s="337"/>
      <c r="NSJ918" s="337"/>
      <c r="NSK918" s="337"/>
      <c r="NSL918" s="337"/>
      <c r="NSM918" s="337"/>
      <c r="NSN918" s="337"/>
      <c r="NSO918" s="337"/>
      <c r="NSP918" s="337"/>
      <c r="NSQ918" s="337"/>
      <c r="NSR918" s="337"/>
      <c r="NSS918" s="337"/>
      <c r="NST918" s="337"/>
      <c r="NSU918" s="337"/>
      <c r="NSV918" s="337"/>
      <c r="NSW918" s="337"/>
      <c r="NSX918" s="337"/>
      <c r="NSY918" s="337"/>
      <c r="NSZ918" s="337"/>
      <c r="NTA918" s="337"/>
      <c r="NTB918" s="337"/>
      <c r="NTC918" s="337"/>
      <c r="NTD918" s="337"/>
      <c r="NTE918" s="337"/>
      <c r="NTF918" s="337"/>
      <c r="NTG918" s="337"/>
      <c r="NTH918" s="337"/>
      <c r="NTI918" s="337"/>
      <c r="NTJ918" s="337"/>
      <c r="NTK918" s="337"/>
      <c r="NTL918" s="337"/>
      <c r="NTM918" s="337"/>
      <c r="NTN918" s="337"/>
      <c r="NTO918" s="337"/>
      <c r="NTP918" s="337"/>
      <c r="NTQ918" s="337"/>
      <c r="NTR918" s="337"/>
      <c r="NTS918" s="337"/>
      <c r="NTT918" s="337"/>
      <c r="NTU918" s="337"/>
      <c r="NTV918" s="337"/>
      <c r="NTW918" s="337"/>
      <c r="NTX918" s="337"/>
      <c r="NTY918" s="337"/>
      <c r="NTZ918" s="337"/>
      <c r="NUA918" s="337"/>
      <c r="NUB918" s="337"/>
      <c r="NUC918" s="337"/>
      <c r="NUD918" s="337"/>
      <c r="NUE918" s="337"/>
      <c r="NUF918" s="337"/>
      <c r="NUG918" s="337"/>
      <c r="NUH918" s="337"/>
      <c r="NUI918" s="337"/>
      <c r="NUJ918" s="337"/>
      <c r="NUK918" s="337"/>
      <c r="NUL918" s="337"/>
      <c r="NUM918" s="337"/>
      <c r="NUN918" s="337"/>
      <c r="NUO918" s="337"/>
      <c r="NUP918" s="337"/>
      <c r="NUQ918" s="337"/>
      <c r="NUR918" s="337"/>
      <c r="NUS918" s="337"/>
      <c r="NUT918" s="337"/>
      <c r="NUU918" s="337"/>
      <c r="NUV918" s="337"/>
      <c r="NUW918" s="337"/>
      <c r="NUX918" s="337"/>
      <c r="NUY918" s="337"/>
      <c r="NUZ918" s="337"/>
      <c r="NVA918" s="337"/>
      <c r="NVB918" s="337"/>
      <c r="NVC918" s="337"/>
      <c r="NVD918" s="337"/>
      <c r="NVE918" s="337"/>
      <c r="NVF918" s="337"/>
      <c r="NVG918" s="337"/>
      <c r="NVH918" s="337"/>
      <c r="NVI918" s="337"/>
      <c r="NVJ918" s="337"/>
      <c r="NVK918" s="337"/>
      <c r="NVL918" s="337"/>
      <c r="NVM918" s="337"/>
      <c r="NVN918" s="337"/>
      <c r="NVO918" s="337"/>
      <c r="NVP918" s="337"/>
      <c r="NVQ918" s="337"/>
      <c r="NVR918" s="337"/>
      <c r="NVS918" s="337"/>
      <c r="NVT918" s="337"/>
      <c r="NVU918" s="337"/>
      <c r="NVV918" s="337"/>
      <c r="NVW918" s="337"/>
      <c r="NVX918" s="337"/>
      <c r="NVY918" s="337"/>
      <c r="NVZ918" s="337"/>
      <c r="NWA918" s="337"/>
      <c r="NWB918" s="337"/>
      <c r="NWC918" s="337"/>
      <c r="NWD918" s="337"/>
      <c r="NWE918" s="337"/>
      <c r="NWF918" s="337"/>
      <c r="NWG918" s="337"/>
      <c r="NWH918" s="337"/>
      <c r="NWI918" s="337"/>
      <c r="NWJ918" s="337"/>
      <c r="NWK918" s="337"/>
      <c r="NWL918" s="337"/>
      <c r="NWM918" s="337"/>
      <c r="NWN918" s="337"/>
      <c r="NWO918" s="337"/>
      <c r="NWP918" s="337"/>
      <c r="NWQ918" s="337"/>
      <c r="NWR918" s="337"/>
      <c r="NWS918" s="337"/>
      <c r="NWT918" s="337"/>
      <c r="NWU918" s="337"/>
      <c r="NWV918" s="337"/>
      <c r="NWW918" s="337"/>
      <c r="NWX918" s="337"/>
      <c r="NWY918" s="337"/>
      <c r="NWZ918" s="337"/>
      <c r="NXA918" s="337"/>
      <c r="NXB918" s="337"/>
      <c r="NXC918" s="337"/>
      <c r="NXD918" s="337"/>
      <c r="NXE918" s="337"/>
      <c r="NXF918" s="337"/>
      <c r="NXG918" s="337"/>
      <c r="NXH918" s="337"/>
      <c r="NXI918" s="337"/>
      <c r="NXJ918" s="337"/>
      <c r="NXK918" s="337"/>
      <c r="NXL918" s="337"/>
      <c r="NXM918" s="337"/>
      <c r="NXN918" s="337"/>
      <c r="NXO918" s="337"/>
      <c r="NXP918" s="337"/>
      <c r="NXQ918" s="337"/>
      <c r="NXR918" s="337"/>
      <c r="NXS918" s="337"/>
      <c r="NXT918" s="337"/>
      <c r="NXU918" s="337"/>
      <c r="NXV918" s="337"/>
      <c r="NXW918" s="337"/>
      <c r="NXX918" s="337"/>
      <c r="NXY918" s="337"/>
      <c r="NXZ918" s="337"/>
      <c r="NYA918" s="337"/>
      <c r="NYB918" s="337"/>
      <c r="NYC918" s="337"/>
      <c r="NYD918" s="337"/>
      <c r="NYE918" s="337"/>
      <c r="NYF918" s="337"/>
      <c r="NYG918" s="337"/>
      <c r="NYH918" s="337"/>
      <c r="NYI918" s="337"/>
      <c r="NYJ918" s="337"/>
      <c r="NYK918" s="337"/>
      <c r="NYL918" s="337"/>
      <c r="NYM918" s="337"/>
      <c r="NYN918" s="337"/>
      <c r="NYO918" s="337"/>
      <c r="NYP918" s="337"/>
      <c r="NYQ918" s="337"/>
      <c r="NYR918" s="337"/>
      <c r="NYS918" s="337"/>
      <c r="NYT918" s="337"/>
      <c r="NYU918" s="337"/>
      <c r="NYV918" s="337"/>
      <c r="NYW918" s="337"/>
      <c r="NYX918" s="337"/>
      <c r="NYY918" s="337"/>
      <c r="NYZ918" s="337"/>
      <c r="NZA918" s="337"/>
      <c r="NZB918" s="337"/>
      <c r="NZC918" s="337"/>
      <c r="NZD918" s="337"/>
      <c r="NZE918" s="337"/>
      <c r="NZF918" s="337"/>
      <c r="NZG918" s="337"/>
      <c r="NZH918" s="337"/>
      <c r="NZI918" s="337"/>
      <c r="NZJ918" s="337"/>
      <c r="NZK918" s="337"/>
      <c r="NZL918" s="337"/>
      <c r="NZM918" s="337"/>
      <c r="NZN918" s="337"/>
      <c r="NZO918" s="337"/>
      <c r="NZP918" s="337"/>
      <c r="NZQ918" s="337"/>
      <c r="NZR918" s="337"/>
      <c r="NZS918" s="337"/>
      <c r="NZT918" s="337"/>
      <c r="NZU918" s="337"/>
      <c r="NZV918" s="337"/>
      <c r="NZW918" s="337"/>
      <c r="NZX918" s="337"/>
      <c r="NZY918" s="337"/>
      <c r="NZZ918" s="337"/>
      <c r="OAA918" s="337"/>
      <c r="OAB918" s="337"/>
      <c r="OAC918" s="337"/>
      <c r="OAD918" s="337"/>
      <c r="OAE918" s="337"/>
      <c r="OAF918" s="337"/>
      <c r="OAG918" s="337"/>
      <c r="OAH918" s="337"/>
      <c r="OAI918" s="337"/>
      <c r="OAJ918" s="337"/>
      <c r="OAK918" s="337"/>
      <c r="OAL918" s="337"/>
      <c r="OAM918" s="337"/>
      <c r="OAN918" s="337"/>
      <c r="OAO918" s="337"/>
      <c r="OAP918" s="337"/>
      <c r="OAQ918" s="337"/>
      <c r="OAR918" s="337"/>
      <c r="OAS918" s="337"/>
      <c r="OAT918" s="337"/>
      <c r="OAU918" s="337"/>
      <c r="OAV918" s="337"/>
      <c r="OAW918" s="337"/>
      <c r="OAX918" s="337"/>
      <c r="OAY918" s="337"/>
      <c r="OAZ918" s="337"/>
      <c r="OBA918" s="337"/>
      <c r="OBB918" s="337"/>
      <c r="OBC918" s="337"/>
      <c r="OBD918" s="337"/>
      <c r="OBE918" s="337"/>
      <c r="OBF918" s="337"/>
      <c r="OBG918" s="337"/>
      <c r="OBH918" s="337"/>
      <c r="OBI918" s="337"/>
      <c r="OBJ918" s="337"/>
      <c r="OBK918" s="337"/>
      <c r="OBL918" s="337"/>
      <c r="OBM918" s="337"/>
      <c r="OBN918" s="337"/>
      <c r="OBO918" s="337"/>
      <c r="OBP918" s="337"/>
      <c r="OBQ918" s="337"/>
      <c r="OBR918" s="337"/>
      <c r="OBS918" s="337"/>
      <c r="OBT918" s="337"/>
      <c r="OBU918" s="337"/>
      <c r="OBV918" s="337"/>
      <c r="OBW918" s="337"/>
      <c r="OBX918" s="337"/>
      <c r="OBY918" s="337"/>
      <c r="OBZ918" s="337"/>
      <c r="OCA918" s="337"/>
      <c r="OCB918" s="337"/>
      <c r="OCC918" s="337"/>
      <c r="OCD918" s="337"/>
      <c r="OCE918" s="337"/>
      <c r="OCF918" s="337"/>
      <c r="OCG918" s="337"/>
      <c r="OCH918" s="337"/>
      <c r="OCI918" s="337"/>
      <c r="OCJ918" s="337"/>
      <c r="OCK918" s="337"/>
      <c r="OCL918" s="337"/>
      <c r="OCM918" s="337"/>
      <c r="OCN918" s="337"/>
      <c r="OCO918" s="337"/>
      <c r="OCP918" s="337"/>
      <c r="OCQ918" s="337"/>
      <c r="OCR918" s="337"/>
      <c r="OCS918" s="337"/>
      <c r="OCT918" s="337"/>
      <c r="OCU918" s="337"/>
      <c r="OCV918" s="337"/>
      <c r="OCW918" s="337"/>
      <c r="OCX918" s="337"/>
      <c r="OCY918" s="337"/>
      <c r="OCZ918" s="337"/>
      <c r="ODA918" s="337"/>
      <c r="ODB918" s="337"/>
      <c r="ODC918" s="337"/>
      <c r="ODD918" s="337"/>
      <c r="ODE918" s="337"/>
      <c r="ODF918" s="337"/>
      <c r="ODG918" s="337"/>
      <c r="ODH918" s="337"/>
      <c r="ODI918" s="337"/>
      <c r="ODJ918" s="337"/>
      <c r="ODK918" s="337"/>
      <c r="ODL918" s="337"/>
      <c r="ODM918" s="337"/>
      <c r="ODN918" s="337"/>
      <c r="ODO918" s="337"/>
      <c r="ODP918" s="337"/>
      <c r="ODQ918" s="337"/>
      <c r="ODR918" s="337"/>
      <c r="ODS918" s="337"/>
      <c r="ODT918" s="337"/>
      <c r="ODU918" s="337"/>
      <c r="ODV918" s="337"/>
      <c r="ODW918" s="337"/>
      <c r="ODX918" s="337"/>
      <c r="ODY918" s="337"/>
      <c r="ODZ918" s="337"/>
      <c r="OEA918" s="337"/>
      <c r="OEB918" s="337"/>
      <c r="OEC918" s="337"/>
      <c r="OED918" s="337"/>
      <c r="OEE918" s="337"/>
      <c r="OEF918" s="337"/>
      <c r="OEG918" s="337"/>
      <c r="OEH918" s="337"/>
      <c r="OEI918" s="337"/>
      <c r="OEJ918" s="337"/>
      <c r="OEK918" s="337"/>
      <c r="OEL918" s="337"/>
      <c r="OEM918" s="337"/>
      <c r="OEN918" s="337"/>
      <c r="OEO918" s="337"/>
      <c r="OEP918" s="337"/>
      <c r="OEQ918" s="337"/>
      <c r="OER918" s="337"/>
      <c r="OES918" s="337"/>
      <c r="OET918" s="337"/>
      <c r="OEU918" s="337"/>
      <c r="OEV918" s="337"/>
      <c r="OEW918" s="337"/>
      <c r="OEX918" s="337"/>
      <c r="OEY918" s="337"/>
      <c r="OEZ918" s="337"/>
      <c r="OFA918" s="337"/>
      <c r="OFB918" s="337"/>
      <c r="OFC918" s="337"/>
      <c r="OFD918" s="337"/>
      <c r="OFE918" s="337"/>
      <c r="OFF918" s="337"/>
      <c r="OFG918" s="337"/>
      <c r="OFH918" s="337"/>
      <c r="OFI918" s="337"/>
      <c r="OFJ918" s="337"/>
      <c r="OFK918" s="337"/>
      <c r="OFL918" s="337"/>
      <c r="OFM918" s="337"/>
      <c r="OFN918" s="337"/>
      <c r="OFO918" s="337"/>
      <c r="OFP918" s="337"/>
      <c r="OFQ918" s="337"/>
      <c r="OFR918" s="337"/>
      <c r="OFS918" s="337"/>
      <c r="OFT918" s="337"/>
      <c r="OFU918" s="337"/>
      <c r="OFV918" s="337"/>
      <c r="OFW918" s="337"/>
      <c r="OFX918" s="337"/>
      <c r="OFY918" s="337"/>
      <c r="OFZ918" s="337"/>
      <c r="OGA918" s="337"/>
      <c r="OGB918" s="337"/>
      <c r="OGC918" s="337"/>
      <c r="OGD918" s="337"/>
      <c r="OGE918" s="337"/>
      <c r="OGF918" s="337"/>
      <c r="OGG918" s="337"/>
      <c r="OGH918" s="337"/>
      <c r="OGI918" s="337"/>
      <c r="OGJ918" s="337"/>
      <c r="OGK918" s="337"/>
      <c r="OGL918" s="337"/>
      <c r="OGM918" s="337"/>
      <c r="OGN918" s="337"/>
      <c r="OGO918" s="337"/>
      <c r="OGP918" s="337"/>
      <c r="OGQ918" s="337"/>
      <c r="OGR918" s="337"/>
      <c r="OGS918" s="337"/>
      <c r="OGT918" s="337"/>
      <c r="OGU918" s="337"/>
      <c r="OGV918" s="337"/>
      <c r="OGW918" s="337"/>
      <c r="OGX918" s="337"/>
      <c r="OGY918" s="337"/>
      <c r="OGZ918" s="337"/>
      <c r="OHA918" s="337"/>
      <c r="OHB918" s="337"/>
      <c r="OHC918" s="337"/>
      <c r="OHD918" s="337"/>
      <c r="OHE918" s="337"/>
      <c r="OHF918" s="337"/>
      <c r="OHG918" s="337"/>
      <c r="OHH918" s="337"/>
      <c r="OHI918" s="337"/>
      <c r="OHJ918" s="337"/>
      <c r="OHK918" s="337"/>
      <c r="OHL918" s="337"/>
      <c r="OHM918" s="337"/>
      <c r="OHN918" s="337"/>
      <c r="OHO918" s="337"/>
      <c r="OHP918" s="337"/>
      <c r="OHQ918" s="337"/>
      <c r="OHR918" s="337"/>
      <c r="OHS918" s="337"/>
      <c r="OHT918" s="337"/>
      <c r="OHU918" s="337"/>
      <c r="OHV918" s="337"/>
      <c r="OHW918" s="337"/>
      <c r="OHX918" s="337"/>
      <c r="OHY918" s="337"/>
      <c r="OHZ918" s="337"/>
      <c r="OIA918" s="337"/>
      <c r="OIB918" s="337"/>
      <c r="OIC918" s="337"/>
      <c r="OID918" s="337"/>
      <c r="OIE918" s="337"/>
      <c r="OIF918" s="337"/>
      <c r="OIG918" s="337"/>
      <c r="OIH918" s="337"/>
      <c r="OII918" s="337"/>
      <c r="OIJ918" s="337"/>
      <c r="OIK918" s="337"/>
      <c r="OIL918" s="337"/>
      <c r="OIM918" s="337"/>
      <c r="OIN918" s="337"/>
      <c r="OIO918" s="337"/>
      <c r="OIP918" s="337"/>
      <c r="OIQ918" s="337"/>
      <c r="OIR918" s="337"/>
      <c r="OIS918" s="337"/>
      <c r="OIT918" s="337"/>
      <c r="OIU918" s="337"/>
      <c r="OIV918" s="337"/>
      <c r="OIW918" s="337"/>
      <c r="OIX918" s="337"/>
      <c r="OIY918" s="337"/>
      <c r="OIZ918" s="337"/>
      <c r="OJA918" s="337"/>
      <c r="OJB918" s="337"/>
      <c r="OJC918" s="337"/>
      <c r="OJD918" s="337"/>
      <c r="OJE918" s="337"/>
      <c r="OJF918" s="337"/>
      <c r="OJG918" s="337"/>
      <c r="OJH918" s="337"/>
      <c r="OJI918" s="337"/>
      <c r="OJJ918" s="337"/>
      <c r="OJK918" s="337"/>
      <c r="OJL918" s="337"/>
      <c r="OJM918" s="337"/>
      <c r="OJN918" s="337"/>
      <c r="OJO918" s="337"/>
      <c r="OJP918" s="337"/>
      <c r="OJQ918" s="337"/>
      <c r="OJR918" s="337"/>
      <c r="OJS918" s="337"/>
      <c r="OJT918" s="337"/>
      <c r="OJU918" s="337"/>
      <c r="OJV918" s="337"/>
      <c r="OJW918" s="337"/>
      <c r="OJX918" s="337"/>
      <c r="OJY918" s="337"/>
      <c r="OJZ918" s="337"/>
      <c r="OKA918" s="337"/>
      <c r="OKB918" s="337"/>
      <c r="OKC918" s="337"/>
      <c r="OKD918" s="337"/>
      <c r="OKE918" s="337"/>
      <c r="OKF918" s="337"/>
      <c r="OKG918" s="337"/>
      <c r="OKH918" s="337"/>
      <c r="OKI918" s="337"/>
      <c r="OKJ918" s="337"/>
      <c r="OKK918" s="337"/>
      <c r="OKL918" s="337"/>
      <c r="OKM918" s="337"/>
      <c r="OKN918" s="337"/>
      <c r="OKO918" s="337"/>
      <c r="OKP918" s="337"/>
      <c r="OKQ918" s="337"/>
      <c r="OKR918" s="337"/>
      <c r="OKS918" s="337"/>
      <c r="OKT918" s="337"/>
      <c r="OKU918" s="337"/>
      <c r="OKV918" s="337"/>
      <c r="OKW918" s="337"/>
      <c r="OKX918" s="337"/>
      <c r="OKY918" s="337"/>
      <c r="OKZ918" s="337"/>
      <c r="OLA918" s="337"/>
      <c r="OLB918" s="337"/>
      <c r="OLC918" s="337"/>
      <c r="OLD918" s="337"/>
      <c r="OLE918" s="337"/>
      <c r="OLF918" s="337"/>
      <c r="OLG918" s="337"/>
      <c r="OLH918" s="337"/>
      <c r="OLI918" s="337"/>
      <c r="OLJ918" s="337"/>
      <c r="OLK918" s="337"/>
      <c r="OLL918" s="337"/>
      <c r="OLM918" s="337"/>
      <c r="OLN918" s="337"/>
      <c r="OLO918" s="337"/>
      <c r="OLP918" s="337"/>
      <c r="OLQ918" s="337"/>
      <c r="OLR918" s="337"/>
      <c r="OLS918" s="337"/>
      <c r="OLT918" s="337"/>
      <c r="OLU918" s="337"/>
      <c r="OLV918" s="337"/>
      <c r="OLW918" s="337"/>
      <c r="OLX918" s="337"/>
      <c r="OLY918" s="337"/>
      <c r="OLZ918" s="337"/>
      <c r="OMA918" s="337"/>
      <c r="OMB918" s="337"/>
      <c r="OMC918" s="337"/>
      <c r="OMD918" s="337"/>
      <c r="OME918" s="337"/>
      <c r="OMF918" s="337"/>
      <c r="OMG918" s="337"/>
      <c r="OMH918" s="337"/>
      <c r="OMI918" s="337"/>
      <c r="OMJ918" s="337"/>
      <c r="OMK918" s="337"/>
      <c r="OML918" s="337"/>
      <c r="OMM918" s="337"/>
      <c r="OMN918" s="337"/>
      <c r="OMO918" s="337"/>
      <c r="OMP918" s="337"/>
      <c r="OMQ918" s="337"/>
      <c r="OMR918" s="337"/>
      <c r="OMS918" s="337"/>
      <c r="OMT918" s="337"/>
      <c r="OMU918" s="337"/>
      <c r="OMV918" s="337"/>
      <c r="OMW918" s="337"/>
      <c r="OMX918" s="337"/>
      <c r="OMY918" s="337"/>
      <c r="OMZ918" s="337"/>
      <c r="ONA918" s="337"/>
      <c r="ONB918" s="337"/>
      <c r="ONC918" s="337"/>
      <c r="OND918" s="337"/>
      <c r="ONE918" s="337"/>
      <c r="ONF918" s="337"/>
      <c r="ONG918" s="337"/>
      <c r="ONH918" s="337"/>
      <c r="ONI918" s="337"/>
      <c r="ONJ918" s="337"/>
      <c r="ONK918" s="337"/>
      <c r="ONL918" s="337"/>
      <c r="ONM918" s="337"/>
      <c r="ONN918" s="337"/>
      <c r="ONO918" s="337"/>
      <c r="ONP918" s="337"/>
      <c r="ONQ918" s="337"/>
      <c r="ONR918" s="337"/>
      <c r="ONS918" s="337"/>
      <c r="ONT918" s="337"/>
      <c r="ONU918" s="337"/>
      <c r="ONV918" s="337"/>
      <c r="ONW918" s="337"/>
      <c r="ONX918" s="337"/>
      <c r="ONY918" s="337"/>
      <c r="ONZ918" s="337"/>
      <c r="OOA918" s="337"/>
      <c r="OOB918" s="337"/>
      <c r="OOC918" s="337"/>
      <c r="OOD918" s="337"/>
      <c r="OOE918" s="337"/>
      <c r="OOF918" s="337"/>
      <c r="OOG918" s="337"/>
      <c r="OOH918" s="337"/>
      <c r="OOI918" s="337"/>
      <c r="OOJ918" s="337"/>
      <c r="OOK918" s="337"/>
      <c r="OOL918" s="337"/>
      <c r="OOM918" s="337"/>
      <c r="OON918" s="337"/>
      <c r="OOO918" s="337"/>
      <c r="OOP918" s="337"/>
      <c r="OOQ918" s="337"/>
      <c r="OOR918" s="337"/>
      <c r="OOS918" s="337"/>
      <c r="OOT918" s="337"/>
      <c r="OOU918" s="337"/>
      <c r="OOV918" s="337"/>
      <c r="OOW918" s="337"/>
      <c r="OOX918" s="337"/>
      <c r="OOY918" s="337"/>
      <c r="OOZ918" s="337"/>
      <c r="OPA918" s="337"/>
      <c r="OPB918" s="337"/>
      <c r="OPC918" s="337"/>
      <c r="OPD918" s="337"/>
      <c r="OPE918" s="337"/>
      <c r="OPF918" s="337"/>
      <c r="OPG918" s="337"/>
      <c r="OPH918" s="337"/>
      <c r="OPI918" s="337"/>
      <c r="OPJ918" s="337"/>
      <c r="OPK918" s="337"/>
      <c r="OPL918" s="337"/>
      <c r="OPM918" s="337"/>
      <c r="OPN918" s="337"/>
      <c r="OPO918" s="337"/>
      <c r="OPP918" s="337"/>
      <c r="OPQ918" s="337"/>
      <c r="OPR918" s="337"/>
      <c r="OPS918" s="337"/>
      <c r="OPT918" s="337"/>
      <c r="OPU918" s="337"/>
      <c r="OPV918" s="337"/>
      <c r="OPW918" s="337"/>
      <c r="OPX918" s="337"/>
      <c r="OPY918" s="337"/>
      <c r="OPZ918" s="337"/>
      <c r="OQA918" s="337"/>
      <c r="OQB918" s="337"/>
      <c r="OQC918" s="337"/>
      <c r="OQD918" s="337"/>
      <c r="OQE918" s="337"/>
      <c r="OQF918" s="337"/>
      <c r="OQG918" s="337"/>
      <c r="OQH918" s="337"/>
      <c r="OQI918" s="337"/>
      <c r="OQJ918" s="337"/>
      <c r="OQK918" s="337"/>
      <c r="OQL918" s="337"/>
      <c r="OQM918" s="337"/>
      <c r="OQN918" s="337"/>
      <c r="OQO918" s="337"/>
      <c r="OQP918" s="337"/>
      <c r="OQQ918" s="337"/>
      <c r="OQR918" s="337"/>
      <c r="OQS918" s="337"/>
      <c r="OQT918" s="337"/>
      <c r="OQU918" s="337"/>
      <c r="OQV918" s="337"/>
      <c r="OQW918" s="337"/>
      <c r="OQX918" s="337"/>
      <c r="OQY918" s="337"/>
      <c r="OQZ918" s="337"/>
      <c r="ORA918" s="337"/>
      <c r="ORB918" s="337"/>
      <c r="ORC918" s="337"/>
      <c r="ORD918" s="337"/>
      <c r="ORE918" s="337"/>
      <c r="ORF918" s="337"/>
      <c r="ORG918" s="337"/>
      <c r="ORH918" s="337"/>
      <c r="ORI918" s="337"/>
      <c r="ORJ918" s="337"/>
      <c r="ORK918" s="337"/>
      <c r="ORL918" s="337"/>
      <c r="ORM918" s="337"/>
      <c r="ORN918" s="337"/>
      <c r="ORO918" s="337"/>
      <c r="ORP918" s="337"/>
      <c r="ORQ918" s="337"/>
      <c r="ORR918" s="337"/>
      <c r="ORS918" s="337"/>
      <c r="ORT918" s="337"/>
      <c r="ORU918" s="337"/>
      <c r="ORV918" s="337"/>
      <c r="ORW918" s="337"/>
      <c r="ORX918" s="337"/>
      <c r="ORY918" s="337"/>
      <c r="ORZ918" s="337"/>
      <c r="OSA918" s="337"/>
      <c r="OSB918" s="337"/>
      <c r="OSC918" s="337"/>
      <c r="OSD918" s="337"/>
      <c r="OSE918" s="337"/>
      <c r="OSF918" s="337"/>
      <c r="OSG918" s="337"/>
      <c r="OSH918" s="337"/>
      <c r="OSI918" s="337"/>
      <c r="OSJ918" s="337"/>
      <c r="OSK918" s="337"/>
      <c r="OSL918" s="337"/>
      <c r="OSM918" s="337"/>
      <c r="OSN918" s="337"/>
      <c r="OSO918" s="337"/>
      <c r="OSP918" s="337"/>
      <c r="OSQ918" s="337"/>
      <c r="OSR918" s="337"/>
      <c r="OSS918" s="337"/>
      <c r="OST918" s="337"/>
      <c r="OSU918" s="337"/>
      <c r="OSV918" s="337"/>
      <c r="OSW918" s="337"/>
      <c r="OSX918" s="337"/>
      <c r="OSY918" s="337"/>
      <c r="OSZ918" s="337"/>
      <c r="OTA918" s="337"/>
      <c r="OTB918" s="337"/>
      <c r="OTC918" s="337"/>
      <c r="OTD918" s="337"/>
      <c r="OTE918" s="337"/>
      <c r="OTF918" s="337"/>
      <c r="OTG918" s="337"/>
      <c r="OTH918" s="337"/>
      <c r="OTI918" s="337"/>
      <c r="OTJ918" s="337"/>
      <c r="OTK918" s="337"/>
      <c r="OTL918" s="337"/>
      <c r="OTM918" s="337"/>
      <c r="OTN918" s="337"/>
      <c r="OTO918" s="337"/>
      <c r="OTP918" s="337"/>
      <c r="OTQ918" s="337"/>
      <c r="OTR918" s="337"/>
      <c r="OTS918" s="337"/>
      <c r="OTT918" s="337"/>
      <c r="OTU918" s="337"/>
      <c r="OTV918" s="337"/>
      <c r="OTW918" s="337"/>
      <c r="OTX918" s="337"/>
      <c r="OTY918" s="337"/>
      <c r="OTZ918" s="337"/>
      <c r="OUA918" s="337"/>
      <c r="OUB918" s="337"/>
      <c r="OUC918" s="337"/>
      <c r="OUD918" s="337"/>
      <c r="OUE918" s="337"/>
      <c r="OUF918" s="337"/>
      <c r="OUG918" s="337"/>
      <c r="OUH918" s="337"/>
      <c r="OUI918" s="337"/>
      <c r="OUJ918" s="337"/>
      <c r="OUK918" s="337"/>
      <c r="OUL918" s="337"/>
      <c r="OUM918" s="337"/>
      <c r="OUN918" s="337"/>
      <c r="OUO918" s="337"/>
      <c r="OUP918" s="337"/>
      <c r="OUQ918" s="337"/>
      <c r="OUR918" s="337"/>
      <c r="OUS918" s="337"/>
      <c r="OUT918" s="337"/>
      <c r="OUU918" s="337"/>
      <c r="OUV918" s="337"/>
      <c r="OUW918" s="337"/>
      <c r="OUX918" s="337"/>
      <c r="OUY918" s="337"/>
      <c r="OUZ918" s="337"/>
      <c r="OVA918" s="337"/>
      <c r="OVB918" s="337"/>
      <c r="OVC918" s="337"/>
      <c r="OVD918" s="337"/>
      <c r="OVE918" s="337"/>
      <c r="OVF918" s="337"/>
      <c r="OVG918" s="337"/>
      <c r="OVH918" s="337"/>
      <c r="OVI918" s="337"/>
      <c r="OVJ918" s="337"/>
      <c r="OVK918" s="337"/>
      <c r="OVL918" s="337"/>
      <c r="OVM918" s="337"/>
      <c r="OVN918" s="337"/>
      <c r="OVO918" s="337"/>
      <c r="OVP918" s="337"/>
      <c r="OVQ918" s="337"/>
      <c r="OVR918" s="337"/>
      <c r="OVS918" s="337"/>
      <c r="OVT918" s="337"/>
      <c r="OVU918" s="337"/>
      <c r="OVV918" s="337"/>
      <c r="OVW918" s="337"/>
      <c r="OVX918" s="337"/>
      <c r="OVY918" s="337"/>
      <c r="OVZ918" s="337"/>
      <c r="OWA918" s="337"/>
      <c r="OWB918" s="337"/>
      <c r="OWC918" s="337"/>
      <c r="OWD918" s="337"/>
      <c r="OWE918" s="337"/>
      <c r="OWF918" s="337"/>
      <c r="OWG918" s="337"/>
      <c r="OWH918" s="337"/>
      <c r="OWI918" s="337"/>
      <c r="OWJ918" s="337"/>
      <c r="OWK918" s="337"/>
      <c r="OWL918" s="337"/>
      <c r="OWM918" s="337"/>
      <c r="OWN918" s="337"/>
      <c r="OWO918" s="337"/>
      <c r="OWP918" s="337"/>
      <c r="OWQ918" s="337"/>
      <c r="OWR918" s="337"/>
      <c r="OWS918" s="337"/>
      <c r="OWT918" s="337"/>
      <c r="OWU918" s="337"/>
      <c r="OWV918" s="337"/>
      <c r="OWW918" s="337"/>
      <c r="OWX918" s="337"/>
      <c r="OWY918" s="337"/>
      <c r="OWZ918" s="337"/>
      <c r="OXA918" s="337"/>
      <c r="OXB918" s="337"/>
      <c r="OXC918" s="337"/>
      <c r="OXD918" s="337"/>
      <c r="OXE918" s="337"/>
      <c r="OXF918" s="337"/>
      <c r="OXG918" s="337"/>
      <c r="OXH918" s="337"/>
      <c r="OXI918" s="337"/>
      <c r="OXJ918" s="337"/>
      <c r="OXK918" s="337"/>
      <c r="OXL918" s="337"/>
      <c r="OXM918" s="337"/>
      <c r="OXN918" s="337"/>
      <c r="OXO918" s="337"/>
      <c r="OXP918" s="337"/>
      <c r="OXQ918" s="337"/>
      <c r="OXR918" s="337"/>
      <c r="OXS918" s="337"/>
      <c r="OXT918" s="337"/>
      <c r="OXU918" s="337"/>
      <c r="OXV918" s="337"/>
      <c r="OXW918" s="337"/>
      <c r="OXX918" s="337"/>
      <c r="OXY918" s="337"/>
      <c r="OXZ918" s="337"/>
      <c r="OYA918" s="337"/>
      <c r="OYB918" s="337"/>
      <c r="OYC918" s="337"/>
      <c r="OYD918" s="337"/>
      <c r="OYE918" s="337"/>
      <c r="OYF918" s="337"/>
      <c r="OYG918" s="337"/>
      <c r="OYH918" s="337"/>
      <c r="OYI918" s="337"/>
      <c r="OYJ918" s="337"/>
      <c r="OYK918" s="337"/>
      <c r="OYL918" s="337"/>
      <c r="OYM918" s="337"/>
      <c r="OYN918" s="337"/>
      <c r="OYO918" s="337"/>
      <c r="OYP918" s="337"/>
      <c r="OYQ918" s="337"/>
      <c r="OYR918" s="337"/>
      <c r="OYS918" s="337"/>
      <c r="OYT918" s="337"/>
      <c r="OYU918" s="337"/>
      <c r="OYV918" s="337"/>
      <c r="OYW918" s="337"/>
      <c r="OYX918" s="337"/>
      <c r="OYY918" s="337"/>
      <c r="OYZ918" s="337"/>
      <c r="OZA918" s="337"/>
      <c r="OZB918" s="337"/>
      <c r="OZC918" s="337"/>
      <c r="OZD918" s="337"/>
      <c r="OZE918" s="337"/>
      <c r="OZF918" s="337"/>
      <c r="OZG918" s="337"/>
      <c r="OZH918" s="337"/>
      <c r="OZI918" s="337"/>
      <c r="OZJ918" s="337"/>
      <c r="OZK918" s="337"/>
      <c r="OZL918" s="337"/>
      <c r="OZM918" s="337"/>
      <c r="OZN918" s="337"/>
      <c r="OZO918" s="337"/>
      <c r="OZP918" s="337"/>
      <c r="OZQ918" s="337"/>
      <c r="OZR918" s="337"/>
      <c r="OZS918" s="337"/>
      <c r="OZT918" s="337"/>
      <c r="OZU918" s="337"/>
      <c r="OZV918" s="337"/>
      <c r="OZW918" s="337"/>
      <c r="OZX918" s="337"/>
      <c r="OZY918" s="337"/>
      <c r="OZZ918" s="337"/>
      <c r="PAA918" s="337"/>
      <c r="PAB918" s="337"/>
      <c r="PAC918" s="337"/>
      <c r="PAD918" s="337"/>
      <c r="PAE918" s="337"/>
      <c r="PAF918" s="337"/>
      <c r="PAG918" s="337"/>
      <c r="PAH918" s="337"/>
      <c r="PAI918" s="337"/>
      <c r="PAJ918" s="337"/>
      <c r="PAK918" s="337"/>
      <c r="PAL918" s="337"/>
      <c r="PAM918" s="337"/>
      <c r="PAN918" s="337"/>
      <c r="PAO918" s="337"/>
      <c r="PAP918" s="337"/>
      <c r="PAQ918" s="337"/>
      <c r="PAR918" s="337"/>
      <c r="PAS918" s="337"/>
      <c r="PAT918" s="337"/>
      <c r="PAU918" s="337"/>
      <c r="PAV918" s="337"/>
      <c r="PAW918" s="337"/>
      <c r="PAX918" s="337"/>
      <c r="PAY918" s="337"/>
      <c r="PAZ918" s="337"/>
      <c r="PBA918" s="337"/>
      <c r="PBB918" s="337"/>
      <c r="PBC918" s="337"/>
      <c r="PBD918" s="337"/>
      <c r="PBE918" s="337"/>
      <c r="PBF918" s="337"/>
      <c r="PBG918" s="337"/>
      <c r="PBH918" s="337"/>
      <c r="PBI918" s="337"/>
      <c r="PBJ918" s="337"/>
      <c r="PBK918" s="337"/>
      <c r="PBL918" s="337"/>
      <c r="PBM918" s="337"/>
      <c r="PBN918" s="337"/>
      <c r="PBO918" s="337"/>
      <c r="PBP918" s="337"/>
      <c r="PBQ918" s="337"/>
      <c r="PBR918" s="337"/>
      <c r="PBS918" s="337"/>
      <c r="PBT918" s="337"/>
      <c r="PBU918" s="337"/>
      <c r="PBV918" s="337"/>
      <c r="PBW918" s="337"/>
      <c r="PBX918" s="337"/>
      <c r="PBY918" s="337"/>
      <c r="PBZ918" s="337"/>
      <c r="PCA918" s="337"/>
      <c r="PCB918" s="337"/>
      <c r="PCC918" s="337"/>
      <c r="PCD918" s="337"/>
      <c r="PCE918" s="337"/>
      <c r="PCF918" s="337"/>
      <c r="PCG918" s="337"/>
      <c r="PCH918" s="337"/>
      <c r="PCI918" s="337"/>
      <c r="PCJ918" s="337"/>
      <c r="PCK918" s="337"/>
      <c r="PCL918" s="337"/>
      <c r="PCM918" s="337"/>
      <c r="PCN918" s="337"/>
      <c r="PCO918" s="337"/>
      <c r="PCP918" s="337"/>
      <c r="PCQ918" s="337"/>
      <c r="PCR918" s="337"/>
      <c r="PCS918" s="337"/>
      <c r="PCT918" s="337"/>
      <c r="PCU918" s="337"/>
      <c r="PCV918" s="337"/>
      <c r="PCW918" s="337"/>
      <c r="PCX918" s="337"/>
      <c r="PCY918" s="337"/>
      <c r="PCZ918" s="337"/>
      <c r="PDA918" s="337"/>
      <c r="PDB918" s="337"/>
      <c r="PDC918" s="337"/>
      <c r="PDD918" s="337"/>
      <c r="PDE918" s="337"/>
      <c r="PDF918" s="337"/>
      <c r="PDG918" s="337"/>
      <c r="PDH918" s="337"/>
      <c r="PDI918" s="337"/>
      <c r="PDJ918" s="337"/>
      <c r="PDK918" s="337"/>
      <c r="PDL918" s="337"/>
      <c r="PDM918" s="337"/>
      <c r="PDN918" s="337"/>
      <c r="PDO918" s="337"/>
      <c r="PDP918" s="337"/>
      <c r="PDQ918" s="337"/>
      <c r="PDR918" s="337"/>
      <c r="PDS918" s="337"/>
      <c r="PDT918" s="337"/>
      <c r="PDU918" s="337"/>
      <c r="PDV918" s="337"/>
      <c r="PDW918" s="337"/>
      <c r="PDX918" s="337"/>
      <c r="PDY918" s="337"/>
      <c r="PDZ918" s="337"/>
      <c r="PEA918" s="337"/>
      <c r="PEB918" s="337"/>
      <c r="PEC918" s="337"/>
      <c r="PED918" s="337"/>
      <c r="PEE918" s="337"/>
      <c r="PEF918" s="337"/>
      <c r="PEG918" s="337"/>
      <c r="PEH918" s="337"/>
      <c r="PEI918" s="337"/>
      <c r="PEJ918" s="337"/>
      <c r="PEK918" s="337"/>
      <c r="PEL918" s="337"/>
      <c r="PEM918" s="337"/>
      <c r="PEN918" s="337"/>
      <c r="PEO918" s="337"/>
      <c r="PEP918" s="337"/>
      <c r="PEQ918" s="337"/>
      <c r="PER918" s="337"/>
      <c r="PES918" s="337"/>
      <c r="PET918" s="337"/>
      <c r="PEU918" s="337"/>
      <c r="PEV918" s="337"/>
      <c r="PEW918" s="337"/>
      <c r="PEX918" s="337"/>
      <c r="PEY918" s="337"/>
      <c r="PEZ918" s="337"/>
      <c r="PFA918" s="337"/>
      <c r="PFB918" s="337"/>
      <c r="PFC918" s="337"/>
      <c r="PFD918" s="337"/>
      <c r="PFE918" s="337"/>
      <c r="PFF918" s="337"/>
      <c r="PFG918" s="337"/>
      <c r="PFH918" s="337"/>
      <c r="PFI918" s="337"/>
      <c r="PFJ918" s="337"/>
      <c r="PFK918" s="337"/>
      <c r="PFL918" s="337"/>
      <c r="PFM918" s="337"/>
      <c r="PFN918" s="337"/>
      <c r="PFO918" s="337"/>
      <c r="PFP918" s="337"/>
      <c r="PFQ918" s="337"/>
      <c r="PFR918" s="337"/>
      <c r="PFS918" s="337"/>
      <c r="PFT918" s="337"/>
      <c r="PFU918" s="337"/>
      <c r="PFV918" s="337"/>
      <c r="PFW918" s="337"/>
      <c r="PFX918" s="337"/>
      <c r="PFY918" s="337"/>
      <c r="PFZ918" s="337"/>
      <c r="PGA918" s="337"/>
      <c r="PGB918" s="337"/>
      <c r="PGC918" s="337"/>
      <c r="PGD918" s="337"/>
      <c r="PGE918" s="337"/>
      <c r="PGF918" s="337"/>
      <c r="PGG918" s="337"/>
      <c r="PGH918" s="337"/>
      <c r="PGI918" s="337"/>
      <c r="PGJ918" s="337"/>
      <c r="PGK918" s="337"/>
      <c r="PGL918" s="337"/>
      <c r="PGM918" s="337"/>
      <c r="PGN918" s="337"/>
      <c r="PGO918" s="337"/>
      <c r="PGP918" s="337"/>
      <c r="PGQ918" s="337"/>
      <c r="PGR918" s="337"/>
      <c r="PGS918" s="337"/>
      <c r="PGT918" s="337"/>
      <c r="PGU918" s="337"/>
      <c r="PGV918" s="337"/>
      <c r="PGW918" s="337"/>
      <c r="PGX918" s="337"/>
      <c r="PGY918" s="337"/>
      <c r="PGZ918" s="337"/>
      <c r="PHA918" s="337"/>
      <c r="PHB918" s="337"/>
      <c r="PHC918" s="337"/>
      <c r="PHD918" s="337"/>
      <c r="PHE918" s="337"/>
      <c r="PHF918" s="337"/>
      <c r="PHG918" s="337"/>
      <c r="PHH918" s="337"/>
      <c r="PHI918" s="337"/>
      <c r="PHJ918" s="337"/>
      <c r="PHK918" s="337"/>
      <c r="PHL918" s="337"/>
      <c r="PHM918" s="337"/>
      <c r="PHN918" s="337"/>
      <c r="PHO918" s="337"/>
      <c r="PHP918" s="337"/>
      <c r="PHQ918" s="337"/>
      <c r="PHR918" s="337"/>
      <c r="PHS918" s="337"/>
      <c r="PHT918" s="337"/>
      <c r="PHU918" s="337"/>
      <c r="PHV918" s="337"/>
      <c r="PHW918" s="337"/>
      <c r="PHX918" s="337"/>
      <c r="PHY918" s="337"/>
      <c r="PHZ918" s="337"/>
      <c r="PIA918" s="337"/>
      <c r="PIB918" s="337"/>
      <c r="PIC918" s="337"/>
      <c r="PID918" s="337"/>
      <c r="PIE918" s="337"/>
      <c r="PIF918" s="337"/>
      <c r="PIG918" s="337"/>
      <c r="PIH918" s="337"/>
      <c r="PII918" s="337"/>
      <c r="PIJ918" s="337"/>
      <c r="PIK918" s="337"/>
      <c r="PIL918" s="337"/>
      <c r="PIM918" s="337"/>
      <c r="PIN918" s="337"/>
      <c r="PIO918" s="337"/>
      <c r="PIP918" s="337"/>
      <c r="PIQ918" s="337"/>
      <c r="PIR918" s="337"/>
      <c r="PIS918" s="337"/>
      <c r="PIT918" s="337"/>
      <c r="PIU918" s="337"/>
      <c r="PIV918" s="337"/>
      <c r="PIW918" s="337"/>
      <c r="PIX918" s="337"/>
      <c r="PIY918" s="337"/>
      <c r="PIZ918" s="337"/>
      <c r="PJA918" s="337"/>
      <c r="PJB918" s="337"/>
      <c r="PJC918" s="337"/>
      <c r="PJD918" s="337"/>
      <c r="PJE918" s="337"/>
      <c r="PJF918" s="337"/>
      <c r="PJG918" s="337"/>
      <c r="PJH918" s="337"/>
      <c r="PJI918" s="337"/>
      <c r="PJJ918" s="337"/>
      <c r="PJK918" s="337"/>
      <c r="PJL918" s="337"/>
      <c r="PJM918" s="337"/>
      <c r="PJN918" s="337"/>
      <c r="PJO918" s="337"/>
      <c r="PJP918" s="337"/>
      <c r="PJQ918" s="337"/>
      <c r="PJR918" s="337"/>
      <c r="PJS918" s="337"/>
      <c r="PJT918" s="337"/>
      <c r="PJU918" s="337"/>
      <c r="PJV918" s="337"/>
      <c r="PJW918" s="337"/>
      <c r="PJX918" s="337"/>
      <c r="PJY918" s="337"/>
      <c r="PJZ918" s="337"/>
      <c r="PKA918" s="337"/>
      <c r="PKB918" s="337"/>
      <c r="PKC918" s="337"/>
      <c r="PKD918" s="337"/>
      <c r="PKE918" s="337"/>
      <c r="PKF918" s="337"/>
      <c r="PKG918" s="337"/>
      <c r="PKH918" s="337"/>
      <c r="PKI918" s="337"/>
      <c r="PKJ918" s="337"/>
      <c r="PKK918" s="337"/>
      <c r="PKL918" s="337"/>
      <c r="PKM918" s="337"/>
      <c r="PKN918" s="337"/>
      <c r="PKO918" s="337"/>
      <c r="PKP918" s="337"/>
      <c r="PKQ918" s="337"/>
      <c r="PKR918" s="337"/>
      <c r="PKS918" s="337"/>
      <c r="PKT918" s="337"/>
      <c r="PKU918" s="337"/>
      <c r="PKV918" s="337"/>
      <c r="PKW918" s="337"/>
      <c r="PKX918" s="337"/>
      <c r="PKY918" s="337"/>
      <c r="PKZ918" s="337"/>
      <c r="PLA918" s="337"/>
      <c r="PLB918" s="337"/>
      <c r="PLC918" s="337"/>
      <c r="PLD918" s="337"/>
      <c r="PLE918" s="337"/>
      <c r="PLF918" s="337"/>
      <c r="PLG918" s="337"/>
      <c r="PLH918" s="337"/>
      <c r="PLI918" s="337"/>
      <c r="PLJ918" s="337"/>
      <c r="PLK918" s="337"/>
      <c r="PLL918" s="337"/>
      <c r="PLM918" s="337"/>
      <c r="PLN918" s="337"/>
      <c r="PLO918" s="337"/>
      <c r="PLP918" s="337"/>
      <c r="PLQ918" s="337"/>
      <c r="PLR918" s="337"/>
      <c r="PLS918" s="337"/>
      <c r="PLT918" s="337"/>
      <c r="PLU918" s="337"/>
      <c r="PLV918" s="337"/>
      <c r="PLW918" s="337"/>
      <c r="PLX918" s="337"/>
      <c r="PLY918" s="337"/>
      <c r="PLZ918" s="337"/>
      <c r="PMA918" s="337"/>
      <c r="PMB918" s="337"/>
      <c r="PMC918" s="337"/>
      <c r="PMD918" s="337"/>
      <c r="PME918" s="337"/>
      <c r="PMF918" s="337"/>
      <c r="PMG918" s="337"/>
      <c r="PMH918" s="337"/>
      <c r="PMI918" s="337"/>
      <c r="PMJ918" s="337"/>
      <c r="PMK918" s="337"/>
      <c r="PML918" s="337"/>
      <c r="PMM918" s="337"/>
      <c r="PMN918" s="337"/>
      <c r="PMO918" s="337"/>
      <c r="PMP918" s="337"/>
      <c r="PMQ918" s="337"/>
      <c r="PMR918" s="337"/>
      <c r="PMS918" s="337"/>
      <c r="PMT918" s="337"/>
      <c r="PMU918" s="337"/>
      <c r="PMV918" s="337"/>
      <c r="PMW918" s="337"/>
      <c r="PMX918" s="337"/>
      <c r="PMY918" s="337"/>
      <c r="PMZ918" s="337"/>
      <c r="PNA918" s="337"/>
      <c r="PNB918" s="337"/>
      <c r="PNC918" s="337"/>
      <c r="PND918" s="337"/>
      <c r="PNE918" s="337"/>
      <c r="PNF918" s="337"/>
      <c r="PNG918" s="337"/>
      <c r="PNH918" s="337"/>
      <c r="PNI918" s="337"/>
      <c r="PNJ918" s="337"/>
      <c r="PNK918" s="337"/>
      <c r="PNL918" s="337"/>
      <c r="PNM918" s="337"/>
      <c r="PNN918" s="337"/>
      <c r="PNO918" s="337"/>
      <c r="PNP918" s="337"/>
      <c r="PNQ918" s="337"/>
      <c r="PNR918" s="337"/>
      <c r="PNS918" s="337"/>
      <c r="PNT918" s="337"/>
      <c r="PNU918" s="337"/>
      <c r="PNV918" s="337"/>
      <c r="PNW918" s="337"/>
      <c r="PNX918" s="337"/>
      <c r="PNY918" s="337"/>
      <c r="PNZ918" s="337"/>
      <c r="POA918" s="337"/>
      <c r="POB918" s="337"/>
      <c r="POC918" s="337"/>
      <c r="POD918" s="337"/>
      <c r="POE918" s="337"/>
      <c r="POF918" s="337"/>
      <c r="POG918" s="337"/>
      <c r="POH918" s="337"/>
      <c r="POI918" s="337"/>
      <c r="POJ918" s="337"/>
      <c r="POK918" s="337"/>
      <c r="POL918" s="337"/>
      <c r="POM918" s="337"/>
      <c r="PON918" s="337"/>
      <c r="POO918" s="337"/>
      <c r="POP918" s="337"/>
      <c r="POQ918" s="337"/>
      <c r="POR918" s="337"/>
      <c r="POS918" s="337"/>
      <c r="POT918" s="337"/>
      <c r="POU918" s="337"/>
      <c r="POV918" s="337"/>
      <c r="POW918" s="337"/>
      <c r="POX918" s="337"/>
      <c r="POY918" s="337"/>
      <c r="POZ918" s="337"/>
      <c r="PPA918" s="337"/>
      <c r="PPB918" s="337"/>
      <c r="PPC918" s="337"/>
      <c r="PPD918" s="337"/>
      <c r="PPE918" s="337"/>
      <c r="PPF918" s="337"/>
      <c r="PPG918" s="337"/>
      <c r="PPH918" s="337"/>
      <c r="PPI918" s="337"/>
      <c r="PPJ918" s="337"/>
      <c r="PPK918" s="337"/>
      <c r="PPL918" s="337"/>
      <c r="PPM918" s="337"/>
      <c r="PPN918" s="337"/>
      <c r="PPO918" s="337"/>
      <c r="PPP918" s="337"/>
      <c r="PPQ918" s="337"/>
      <c r="PPR918" s="337"/>
      <c r="PPS918" s="337"/>
      <c r="PPT918" s="337"/>
      <c r="PPU918" s="337"/>
      <c r="PPV918" s="337"/>
      <c r="PPW918" s="337"/>
      <c r="PPX918" s="337"/>
      <c r="PPY918" s="337"/>
      <c r="PPZ918" s="337"/>
      <c r="PQA918" s="337"/>
      <c r="PQB918" s="337"/>
      <c r="PQC918" s="337"/>
      <c r="PQD918" s="337"/>
      <c r="PQE918" s="337"/>
      <c r="PQF918" s="337"/>
      <c r="PQG918" s="337"/>
      <c r="PQH918" s="337"/>
      <c r="PQI918" s="337"/>
      <c r="PQJ918" s="337"/>
      <c r="PQK918" s="337"/>
      <c r="PQL918" s="337"/>
      <c r="PQM918" s="337"/>
      <c r="PQN918" s="337"/>
      <c r="PQO918" s="337"/>
      <c r="PQP918" s="337"/>
      <c r="PQQ918" s="337"/>
      <c r="PQR918" s="337"/>
      <c r="PQS918" s="337"/>
      <c r="PQT918" s="337"/>
      <c r="PQU918" s="337"/>
      <c r="PQV918" s="337"/>
      <c r="PQW918" s="337"/>
      <c r="PQX918" s="337"/>
      <c r="PQY918" s="337"/>
      <c r="PQZ918" s="337"/>
      <c r="PRA918" s="337"/>
      <c r="PRB918" s="337"/>
      <c r="PRC918" s="337"/>
      <c r="PRD918" s="337"/>
      <c r="PRE918" s="337"/>
      <c r="PRF918" s="337"/>
      <c r="PRG918" s="337"/>
      <c r="PRH918" s="337"/>
      <c r="PRI918" s="337"/>
      <c r="PRJ918" s="337"/>
      <c r="PRK918" s="337"/>
      <c r="PRL918" s="337"/>
      <c r="PRM918" s="337"/>
      <c r="PRN918" s="337"/>
      <c r="PRO918" s="337"/>
      <c r="PRP918" s="337"/>
      <c r="PRQ918" s="337"/>
      <c r="PRR918" s="337"/>
      <c r="PRS918" s="337"/>
      <c r="PRT918" s="337"/>
      <c r="PRU918" s="337"/>
      <c r="PRV918" s="337"/>
      <c r="PRW918" s="337"/>
      <c r="PRX918" s="337"/>
      <c r="PRY918" s="337"/>
      <c r="PRZ918" s="337"/>
      <c r="PSA918" s="337"/>
      <c r="PSB918" s="337"/>
      <c r="PSC918" s="337"/>
      <c r="PSD918" s="337"/>
      <c r="PSE918" s="337"/>
      <c r="PSF918" s="337"/>
      <c r="PSG918" s="337"/>
      <c r="PSH918" s="337"/>
      <c r="PSI918" s="337"/>
      <c r="PSJ918" s="337"/>
      <c r="PSK918" s="337"/>
      <c r="PSL918" s="337"/>
      <c r="PSM918" s="337"/>
      <c r="PSN918" s="337"/>
      <c r="PSO918" s="337"/>
      <c r="PSP918" s="337"/>
      <c r="PSQ918" s="337"/>
      <c r="PSR918" s="337"/>
      <c r="PSS918" s="337"/>
      <c r="PST918" s="337"/>
      <c r="PSU918" s="337"/>
      <c r="PSV918" s="337"/>
      <c r="PSW918" s="337"/>
      <c r="PSX918" s="337"/>
      <c r="PSY918" s="337"/>
      <c r="PSZ918" s="337"/>
      <c r="PTA918" s="337"/>
      <c r="PTB918" s="337"/>
      <c r="PTC918" s="337"/>
      <c r="PTD918" s="337"/>
      <c r="PTE918" s="337"/>
      <c r="PTF918" s="337"/>
      <c r="PTG918" s="337"/>
      <c r="PTH918" s="337"/>
      <c r="PTI918" s="337"/>
      <c r="PTJ918" s="337"/>
      <c r="PTK918" s="337"/>
      <c r="PTL918" s="337"/>
      <c r="PTM918" s="337"/>
      <c r="PTN918" s="337"/>
      <c r="PTO918" s="337"/>
      <c r="PTP918" s="337"/>
      <c r="PTQ918" s="337"/>
      <c r="PTR918" s="337"/>
      <c r="PTS918" s="337"/>
      <c r="PTT918" s="337"/>
      <c r="PTU918" s="337"/>
      <c r="PTV918" s="337"/>
      <c r="PTW918" s="337"/>
      <c r="PTX918" s="337"/>
      <c r="PTY918" s="337"/>
      <c r="PTZ918" s="337"/>
      <c r="PUA918" s="337"/>
      <c r="PUB918" s="337"/>
      <c r="PUC918" s="337"/>
      <c r="PUD918" s="337"/>
      <c r="PUE918" s="337"/>
      <c r="PUF918" s="337"/>
      <c r="PUG918" s="337"/>
      <c r="PUH918" s="337"/>
      <c r="PUI918" s="337"/>
      <c r="PUJ918" s="337"/>
      <c r="PUK918" s="337"/>
      <c r="PUL918" s="337"/>
      <c r="PUM918" s="337"/>
      <c r="PUN918" s="337"/>
      <c r="PUO918" s="337"/>
      <c r="PUP918" s="337"/>
      <c r="PUQ918" s="337"/>
      <c r="PUR918" s="337"/>
      <c r="PUS918" s="337"/>
      <c r="PUT918" s="337"/>
      <c r="PUU918" s="337"/>
      <c r="PUV918" s="337"/>
      <c r="PUW918" s="337"/>
      <c r="PUX918" s="337"/>
      <c r="PUY918" s="337"/>
      <c r="PUZ918" s="337"/>
      <c r="PVA918" s="337"/>
      <c r="PVB918" s="337"/>
      <c r="PVC918" s="337"/>
      <c r="PVD918" s="337"/>
      <c r="PVE918" s="337"/>
      <c r="PVF918" s="337"/>
      <c r="PVG918" s="337"/>
      <c r="PVH918" s="337"/>
      <c r="PVI918" s="337"/>
      <c r="PVJ918" s="337"/>
      <c r="PVK918" s="337"/>
      <c r="PVL918" s="337"/>
      <c r="PVM918" s="337"/>
      <c r="PVN918" s="337"/>
      <c r="PVO918" s="337"/>
      <c r="PVP918" s="337"/>
      <c r="PVQ918" s="337"/>
      <c r="PVR918" s="337"/>
      <c r="PVS918" s="337"/>
      <c r="PVT918" s="337"/>
      <c r="PVU918" s="337"/>
      <c r="PVV918" s="337"/>
      <c r="PVW918" s="337"/>
      <c r="PVX918" s="337"/>
      <c r="PVY918" s="337"/>
      <c r="PVZ918" s="337"/>
      <c r="PWA918" s="337"/>
      <c r="PWB918" s="337"/>
      <c r="PWC918" s="337"/>
      <c r="PWD918" s="337"/>
      <c r="PWE918" s="337"/>
      <c r="PWF918" s="337"/>
      <c r="PWG918" s="337"/>
      <c r="PWH918" s="337"/>
      <c r="PWI918" s="337"/>
      <c r="PWJ918" s="337"/>
      <c r="PWK918" s="337"/>
      <c r="PWL918" s="337"/>
      <c r="PWM918" s="337"/>
      <c r="PWN918" s="337"/>
      <c r="PWO918" s="337"/>
      <c r="PWP918" s="337"/>
      <c r="PWQ918" s="337"/>
      <c r="PWR918" s="337"/>
      <c r="PWS918" s="337"/>
      <c r="PWT918" s="337"/>
      <c r="PWU918" s="337"/>
      <c r="PWV918" s="337"/>
      <c r="PWW918" s="337"/>
      <c r="PWX918" s="337"/>
      <c r="PWY918" s="337"/>
      <c r="PWZ918" s="337"/>
      <c r="PXA918" s="337"/>
      <c r="PXB918" s="337"/>
      <c r="PXC918" s="337"/>
      <c r="PXD918" s="337"/>
      <c r="PXE918" s="337"/>
      <c r="PXF918" s="337"/>
      <c r="PXG918" s="337"/>
      <c r="PXH918" s="337"/>
      <c r="PXI918" s="337"/>
      <c r="PXJ918" s="337"/>
      <c r="PXK918" s="337"/>
      <c r="PXL918" s="337"/>
      <c r="PXM918" s="337"/>
      <c r="PXN918" s="337"/>
      <c r="PXO918" s="337"/>
      <c r="PXP918" s="337"/>
      <c r="PXQ918" s="337"/>
      <c r="PXR918" s="337"/>
      <c r="PXS918" s="337"/>
      <c r="PXT918" s="337"/>
      <c r="PXU918" s="337"/>
      <c r="PXV918" s="337"/>
      <c r="PXW918" s="337"/>
      <c r="PXX918" s="337"/>
      <c r="PXY918" s="337"/>
      <c r="PXZ918" s="337"/>
      <c r="PYA918" s="337"/>
      <c r="PYB918" s="337"/>
      <c r="PYC918" s="337"/>
      <c r="PYD918" s="337"/>
      <c r="PYE918" s="337"/>
      <c r="PYF918" s="337"/>
      <c r="PYG918" s="337"/>
      <c r="PYH918" s="337"/>
      <c r="PYI918" s="337"/>
      <c r="PYJ918" s="337"/>
      <c r="PYK918" s="337"/>
      <c r="PYL918" s="337"/>
      <c r="PYM918" s="337"/>
      <c r="PYN918" s="337"/>
      <c r="PYO918" s="337"/>
      <c r="PYP918" s="337"/>
      <c r="PYQ918" s="337"/>
      <c r="PYR918" s="337"/>
      <c r="PYS918" s="337"/>
      <c r="PYT918" s="337"/>
      <c r="PYU918" s="337"/>
      <c r="PYV918" s="337"/>
      <c r="PYW918" s="337"/>
      <c r="PYX918" s="337"/>
      <c r="PYY918" s="337"/>
      <c r="PYZ918" s="337"/>
      <c r="PZA918" s="337"/>
      <c r="PZB918" s="337"/>
      <c r="PZC918" s="337"/>
      <c r="PZD918" s="337"/>
      <c r="PZE918" s="337"/>
      <c r="PZF918" s="337"/>
      <c r="PZG918" s="337"/>
      <c r="PZH918" s="337"/>
      <c r="PZI918" s="337"/>
      <c r="PZJ918" s="337"/>
      <c r="PZK918" s="337"/>
      <c r="PZL918" s="337"/>
      <c r="PZM918" s="337"/>
      <c r="PZN918" s="337"/>
      <c r="PZO918" s="337"/>
      <c r="PZP918" s="337"/>
      <c r="PZQ918" s="337"/>
      <c r="PZR918" s="337"/>
      <c r="PZS918" s="337"/>
      <c r="PZT918" s="337"/>
      <c r="PZU918" s="337"/>
      <c r="PZV918" s="337"/>
      <c r="PZW918" s="337"/>
      <c r="PZX918" s="337"/>
      <c r="PZY918" s="337"/>
      <c r="PZZ918" s="337"/>
      <c r="QAA918" s="337"/>
      <c r="QAB918" s="337"/>
      <c r="QAC918" s="337"/>
      <c r="QAD918" s="337"/>
      <c r="QAE918" s="337"/>
      <c r="QAF918" s="337"/>
      <c r="QAG918" s="337"/>
      <c r="QAH918" s="337"/>
      <c r="QAI918" s="337"/>
      <c r="QAJ918" s="337"/>
      <c r="QAK918" s="337"/>
      <c r="QAL918" s="337"/>
      <c r="QAM918" s="337"/>
      <c r="QAN918" s="337"/>
      <c r="QAO918" s="337"/>
      <c r="QAP918" s="337"/>
      <c r="QAQ918" s="337"/>
      <c r="QAR918" s="337"/>
      <c r="QAS918" s="337"/>
      <c r="QAT918" s="337"/>
      <c r="QAU918" s="337"/>
      <c r="QAV918" s="337"/>
      <c r="QAW918" s="337"/>
      <c r="QAX918" s="337"/>
      <c r="QAY918" s="337"/>
      <c r="QAZ918" s="337"/>
      <c r="QBA918" s="337"/>
      <c r="QBB918" s="337"/>
      <c r="QBC918" s="337"/>
      <c r="QBD918" s="337"/>
      <c r="QBE918" s="337"/>
      <c r="QBF918" s="337"/>
      <c r="QBG918" s="337"/>
      <c r="QBH918" s="337"/>
      <c r="QBI918" s="337"/>
      <c r="QBJ918" s="337"/>
      <c r="QBK918" s="337"/>
      <c r="QBL918" s="337"/>
      <c r="QBM918" s="337"/>
      <c r="QBN918" s="337"/>
      <c r="QBO918" s="337"/>
      <c r="QBP918" s="337"/>
      <c r="QBQ918" s="337"/>
      <c r="QBR918" s="337"/>
      <c r="QBS918" s="337"/>
      <c r="QBT918" s="337"/>
      <c r="QBU918" s="337"/>
      <c r="QBV918" s="337"/>
      <c r="QBW918" s="337"/>
      <c r="QBX918" s="337"/>
      <c r="QBY918" s="337"/>
      <c r="QBZ918" s="337"/>
      <c r="QCA918" s="337"/>
      <c r="QCB918" s="337"/>
      <c r="QCC918" s="337"/>
      <c r="QCD918" s="337"/>
      <c r="QCE918" s="337"/>
      <c r="QCF918" s="337"/>
      <c r="QCG918" s="337"/>
      <c r="QCH918" s="337"/>
      <c r="QCI918" s="337"/>
      <c r="QCJ918" s="337"/>
      <c r="QCK918" s="337"/>
      <c r="QCL918" s="337"/>
      <c r="QCM918" s="337"/>
      <c r="QCN918" s="337"/>
      <c r="QCO918" s="337"/>
      <c r="QCP918" s="337"/>
      <c r="QCQ918" s="337"/>
      <c r="QCR918" s="337"/>
      <c r="QCS918" s="337"/>
      <c r="QCT918" s="337"/>
      <c r="QCU918" s="337"/>
      <c r="QCV918" s="337"/>
      <c r="QCW918" s="337"/>
      <c r="QCX918" s="337"/>
      <c r="QCY918" s="337"/>
      <c r="QCZ918" s="337"/>
      <c r="QDA918" s="337"/>
      <c r="QDB918" s="337"/>
      <c r="QDC918" s="337"/>
      <c r="QDD918" s="337"/>
      <c r="QDE918" s="337"/>
      <c r="QDF918" s="337"/>
      <c r="QDG918" s="337"/>
      <c r="QDH918" s="337"/>
      <c r="QDI918" s="337"/>
      <c r="QDJ918" s="337"/>
      <c r="QDK918" s="337"/>
      <c r="QDL918" s="337"/>
      <c r="QDM918" s="337"/>
      <c r="QDN918" s="337"/>
      <c r="QDO918" s="337"/>
      <c r="QDP918" s="337"/>
      <c r="QDQ918" s="337"/>
      <c r="QDR918" s="337"/>
      <c r="QDS918" s="337"/>
      <c r="QDT918" s="337"/>
      <c r="QDU918" s="337"/>
      <c r="QDV918" s="337"/>
      <c r="QDW918" s="337"/>
      <c r="QDX918" s="337"/>
      <c r="QDY918" s="337"/>
      <c r="QDZ918" s="337"/>
      <c r="QEA918" s="337"/>
      <c r="QEB918" s="337"/>
      <c r="QEC918" s="337"/>
      <c r="QED918" s="337"/>
      <c r="QEE918" s="337"/>
      <c r="QEF918" s="337"/>
      <c r="QEG918" s="337"/>
      <c r="QEH918" s="337"/>
      <c r="QEI918" s="337"/>
      <c r="QEJ918" s="337"/>
      <c r="QEK918" s="337"/>
      <c r="QEL918" s="337"/>
      <c r="QEM918" s="337"/>
      <c r="QEN918" s="337"/>
      <c r="QEO918" s="337"/>
      <c r="QEP918" s="337"/>
      <c r="QEQ918" s="337"/>
      <c r="QER918" s="337"/>
      <c r="QES918" s="337"/>
      <c r="QET918" s="337"/>
      <c r="QEU918" s="337"/>
      <c r="QEV918" s="337"/>
      <c r="QEW918" s="337"/>
      <c r="QEX918" s="337"/>
      <c r="QEY918" s="337"/>
      <c r="QEZ918" s="337"/>
      <c r="QFA918" s="337"/>
      <c r="QFB918" s="337"/>
      <c r="QFC918" s="337"/>
      <c r="QFD918" s="337"/>
      <c r="QFE918" s="337"/>
      <c r="QFF918" s="337"/>
      <c r="QFG918" s="337"/>
      <c r="QFH918" s="337"/>
      <c r="QFI918" s="337"/>
      <c r="QFJ918" s="337"/>
      <c r="QFK918" s="337"/>
      <c r="QFL918" s="337"/>
      <c r="QFM918" s="337"/>
      <c r="QFN918" s="337"/>
      <c r="QFO918" s="337"/>
      <c r="QFP918" s="337"/>
      <c r="QFQ918" s="337"/>
      <c r="QFR918" s="337"/>
      <c r="QFS918" s="337"/>
      <c r="QFT918" s="337"/>
      <c r="QFU918" s="337"/>
      <c r="QFV918" s="337"/>
      <c r="QFW918" s="337"/>
      <c r="QFX918" s="337"/>
      <c r="QFY918" s="337"/>
      <c r="QFZ918" s="337"/>
      <c r="QGA918" s="337"/>
      <c r="QGB918" s="337"/>
      <c r="QGC918" s="337"/>
      <c r="QGD918" s="337"/>
      <c r="QGE918" s="337"/>
      <c r="QGF918" s="337"/>
      <c r="QGG918" s="337"/>
      <c r="QGH918" s="337"/>
      <c r="QGI918" s="337"/>
      <c r="QGJ918" s="337"/>
      <c r="QGK918" s="337"/>
      <c r="QGL918" s="337"/>
      <c r="QGM918" s="337"/>
      <c r="QGN918" s="337"/>
      <c r="QGO918" s="337"/>
      <c r="QGP918" s="337"/>
      <c r="QGQ918" s="337"/>
      <c r="QGR918" s="337"/>
      <c r="QGS918" s="337"/>
      <c r="QGT918" s="337"/>
      <c r="QGU918" s="337"/>
      <c r="QGV918" s="337"/>
      <c r="QGW918" s="337"/>
      <c r="QGX918" s="337"/>
      <c r="QGY918" s="337"/>
      <c r="QGZ918" s="337"/>
      <c r="QHA918" s="337"/>
      <c r="QHB918" s="337"/>
      <c r="QHC918" s="337"/>
      <c r="QHD918" s="337"/>
      <c r="QHE918" s="337"/>
      <c r="QHF918" s="337"/>
      <c r="QHG918" s="337"/>
      <c r="QHH918" s="337"/>
      <c r="QHI918" s="337"/>
      <c r="QHJ918" s="337"/>
      <c r="QHK918" s="337"/>
      <c r="QHL918" s="337"/>
      <c r="QHM918" s="337"/>
      <c r="QHN918" s="337"/>
      <c r="QHO918" s="337"/>
      <c r="QHP918" s="337"/>
      <c r="QHQ918" s="337"/>
      <c r="QHR918" s="337"/>
      <c r="QHS918" s="337"/>
      <c r="QHT918" s="337"/>
      <c r="QHU918" s="337"/>
      <c r="QHV918" s="337"/>
      <c r="QHW918" s="337"/>
      <c r="QHX918" s="337"/>
      <c r="QHY918" s="337"/>
      <c r="QHZ918" s="337"/>
      <c r="QIA918" s="337"/>
      <c r="QIB918" s="337"/>
      <c r="QIC918" s="337"/>
      <c r="QID918" s="337"/>
      <c r="QIE918" s="337"/>
      <c r="QIF918" s="337"/>
      <c r="QIG918" s="337"/>
      <c r="QIH918" s="337"/>
      <c r="QII918" s="337"/>
      <c r="QIJ918" s="337"/>
      <c r="QIK918" s="337"/>
      <c r="QIL918" s="337"/>
      <c r="QIM918" s="337"/>
      <c r="QIN918" s="337"/>
      <c r="QIO918" s="337"/>
      <c r="QIP918" s="337"/>
      <c r="QIQ918" s="337"/>
      <c r="QIR918" s="337"/>
      <c r="QIS918" s="337"/>
      <c r="QIT918" s="337"/>
      <c r="QIU918" s="337"/>
      <c r="QIV918" s="337"/>
      <c r="QIW918" s="337"/>
      <c r="QIX918" s="337"/>
      <c r="QIY918" s="337"/>
      <c r="QIZ918" s="337"/>
      <c r="QJA918" s="337"/>
      <c r="QJB918" s="337"/>
      <c r="QJC918" s="337"/>
      <c r="QJD918" s="337"/>
      <c r="QJE918" s="337"/>
      <c r="QJF918" s="337"/>
      <c r="QJG918" s="337"/>
      <c r="QJH918" s="337"/>
      <c r="QJI918" s="337"/>
      <c r="QJJ918" s="337"/>
      <c r="QJK918" s="337"/>
      <c r="QJL918" s="337"/>
      <c r="QJM918" s="337"/>
      <c r="QJN918" s="337"/>
      <c r="QJO918" s="337"/>
      <c r="QJP918" s="337"/>
      <c r="QJQ918" s="337"/>
      <c r="QJR918" s="337"/>
      <c r="QJS918" s="337"/>
      <c r="QJT918" s="337"/>
      <c r="QJU918" s="337"/>
      <c r="QJV918" s="337"/>
      <c r="QJW918" s="337"/>
      <c r="QJX918" s="337"/>
      <c r="QJY918" s="337"/>
      <c r="QJZ918" s="337"/>
      <c r="QKA918" s="337"/>
      <c r="QKB918" s="337"/>
      <c r="QKC918" s="337"/>
      <c r="QKD918" s="337"/>
      <c r="QKE918" s="337"/>
      <c r="QKF918" s="337"/>
      <c r="QKG918" s="337"/>
      <c r="QKH918" s="337"/>
      <c r="QKI918" s="337"/>
      <c r="QKJ918" s="337"/>
      <c r="QKK918" s="337"/>
      <c r="QKL918" s="337"/>
      <c r="QKM918" s="337"/>
      <c r="QKN918" s="337"/>
      <c r="QKO918" s="337"/>
      <c r="QKP918" s="337"/>
      <c r="QKQ918" s="337"/>
      <c r="QKR918" s="337"/>
      <c r="QKS918" s="337"/>
      <c r="QKT918" s="337"/>
      <c r="QKU918" s="337"/>
      <c r="QKV918" s="337"/>
      <c r="QKW918" s="337"/>
      <c r="QKX918" s="337"/>
      <c r="QKY918" s="337"/>
      <c r="QKZ918" s="337"/>
      <c r="QLA918" s="337"/>
      <c r="QLB918" s="337"/>
      <c r="QLC918" s="337"/>
      <c r="QLD918" s="337"/>
      <c r="QLE918" s="337"/>
      <c r="QLF918" s="337"/>
      <c r="QLG918" s="337"/>
      <c r="QLH918" s="337"/>
      <c r="QLI918" s="337"/>
      <c r="QLJ918" s="337"/>
      <c r="QLK918" s="337"/>
      <c r="QLL918" s="337"/>
      <c r="QLM918" s="337"/>
      <c r="QLN918" s="337"/>
      <c r="QLO918" s="337"/>
      <c r="QLP918" s="337"/>
      <c r="QLQ918" s="337"/>
      <c r="QLR918" s="337"/>
      <c r="QLS918" s="337"/>
      <c r="QLT918" s="337"/>
      <c r="QLU918" s="337"/>
      <c r="QLV918" s="337"/>
      <c r="QLW918" s="337"/>
      <c r="QLX918" s="337"/>
      <c r="QLY918" s="337"/>
      <c r="QLZ918" s="337"/>
      <c r="QMA918" s="337"/>
      <c r="QMB918" s="337"/>
      <c r="QMC918" s="337"/>
      <c r="QMD918" s="337"/>
      <c r="QME918" s="337"/>
      <c r="QMF918" s="337"/>
      <c r="QMG918" s="337"/>
      <c r="QMH918" s="337"/>
      <c r="QMI918" s="337"/>
      <c r="QMJ918" s="337"/>
      <c r="QMK918" s="337"/>
      <c r="QML918" s="337"/>
      <c r="QMM918" s="337"/>
      <c r="QMN918" s="337"/>
      <c r="QMO918" s="337"/>
      <c r="QMP918" s="337"/>
      <c r="QMQ918" s="337"/>
      <c r="QMR918" s="337"/>
      <c r="QMS918" s="337"/>
      <c r="QMT918" s="337"/>
      <c r="QMU918" s="337"/>
      <c r="QMV918" s="337"/>
      <c r="QMW918" s="337"/>
      <c r="QMX918" s="337"/>
      <c r="QMY918" s="337"/>
      <c r="QMZ918" s="337"/>
      <c r="QNA918" s="337"/>
      <c r="QNB918" s="337"/>
      <c r="QNC918" s="337"/>
      <c r="QND918" s="337"/>
      <c r="QNE918" s="337"/>
      <c r="QNF918" s="337"/>
      <c r="QNG918" s="337"/>
      <c r="QNH918" s="337"/>
      <c r="QNI918" s="337"/>
      <c r="QNJ918" s="337"/>
      <c r="QNK918" s="337"/>
      <c r="QNL918" s="337"/>
      <c r="QNM918" s="337"/>
      <c r="QNN918" s="337"/>
      <c r="QNO918" s="337"/>
      <c r="QNP918" s="337"/>
      <c r="QNQ918" s="337"/>
      <c r="QNR918" s="337"/>
      <c r="QNS918" s="337"/>
      <c r="QNT918" s="337"/>
      <c r="QNU918" s="337"/>
      <c r="QNV918" s="337"/>
      <c r="QNW918" s="337"/>
      <c r="QNX918" s="337"/>
      <c r="QNY918" s="337"/>
      <c r="QNZ918" s="337"/>
      <c r="QOA918" s="337"/>
      <c r="QOB918" s="337"/>
      <c r="QOC918" s="337"/>
      <c r="QOD918" s="337"/>
      <c r="QOE918" s="337"/>
      <c r="QOF918" s="337"/>
      <c r="QOG918" s="337"/>
      <c r="QOH918" s="337"/>
      <c r="QOI918" s="337"/>
      <c r="QOJ918" s="337"/>
      <c r="QOK918" s="337"/>
      <c r="QOL918" s="337"/>
      <c r="QOM918" s="337"/>
      <c r="QON918" s="337"/>
      <c r="QOO918" s="337"/>
      <c r="QOP918" s="337"/>
      <c r="QOQ918" s="337"/>
      <c r="QOR918" s="337"/>
      <c r="QOS918" s="337"/>
      <c r="QOT918" s="337"/>
      <c r="QOU918" s="337"/>
      <c r="QOV918" s="337"/>
      <c r="QOW918" s="337"/>
      <c r="QOX918" s="337"/>
      <c r="QOY918" s="337"/>
      <c r="QOZ918" s="337"/>
      <c r="QPA918" s="337"/>
      <c r="QPB918" s="337"/>
      <c r="QPC918" s="337"/>
      <c r="QPD918" s="337"/>
      <c r="QPE918" s="337"/>
      <c r="QPF918" s="337"/>
      <c r="QPG918" s="337"/>
      <c r="QPH918" s="337"/>
      <c r="QPI918" s="337"/>
      <c r="QPJ918" s="337"/>
      <c r="QPK918" s="337"/>
      <c r="QPL918" s="337"/>
      <c r="QPM918" s="337"/>
      <c r="QPN918" s="337"/>
      <c r="QPO918" s="337"/>
      <c r="QPP918" s="337"/>
      <c r="QPQ918" s="337"/>
      <c r="QPR918" s="337"/>
      <c r="QPS918" s="337"/>
      <c r="QPT918" s="337"/>
      <c r="QPU918" s="337"/>
      <c r="QPV918" s="337"/>
      <c r="QPW918" s="337"/>
      <c r="QPX918" s="337"/>
      <c r="QPY918" s="337"/>
      <c r="QPZ918" s="337"/>
      <c r="QQA918" s="337"/>
      <c r="QQB918" s="337"/>
      <c r="QQC918" s="337"/>
      <c r="QQD918" s="337"/>
      <c r="QQE918" s="337"/>
      <c r="QQF918" s="337"/>
      <c r="QQG918" s="337"/>
      <c r="QQH918" s="337"/>
      <c r="QQI918" s="337"/>
      <c r="QQJ918" s="337"/>
      <c r="QQK918" s="337"/>
      <c r="QQL918" s="337"/>
      <c r="QQM918" s="337"/>
      <c r="QQN918" s="337"/>
      <c r="QQO918" s="337"/>
      <c r="QQP918" s="337"/>
      <c r="QQQ918" s="337"/>
      <c r="QQR918" s="337"/>
      <c r="QQS918" s="337"/>
      <c r="QQT918" s="337"/>
      <c r="QQU918" s="337"/>
      <c r="QQV918" s="337"/>
      <c r="QQW918" s="337"/>
      <c r="QQX918" s="337"/>
      <c r="QQY918" s="337"/>
      <c r="QQZ918" s="337"/>
      <c r="QRA918" s="337"/>
      <c r="QRB918" s="337"/>
      <c r="QRC918" s="337"/>
      <c r="QRD918" s="337"/>
      <c r="QRE918" s="337"/>
      <c r="QRF918" s="337"/>
      <c r="QRG918" s="337"/>
      <c r="QRH918" s="337"/>
      <c r="QRI918" s="337"/>
      <c r="QRJ918" s="337"/>
      <c r="QRK918" s="337"/>
      <c r="QRL918" s="337"/>
      <c r="QRM918" s="337"/>
      <c r="QRN918" s="337"/>
      <c r="QRO918" s="337"/>
      <c r="QRP918" s="337"/>
      <c r="QRQ918" s="337"/>
      <c r="QRR918" s="337"/>
      <c r="QRS918" s="337"/>
      <c r="QRT918" s="337"/>
      <c r="QRU918" s="337"/>
      <c r="QRV918" s="337"/>
      <c r="QRW918" s="337"/>
      <c r="QRX918" s="337"/>
      <c r="QRY918" s="337"/>
      <c r="QRZ918" s="337"/>
      <c r="QSA918" s="337"/>
      <c r="QSB918" s="337"/>
      <c r="QSC918" s="337"/>
      <c r="QSD918" s="337"/>
      <c r="QSE918" s="337"/>
      <c r="QSF918" s="337"/>
      <c r="QSG918" s="337"/>
      <c r="QSH918" s="337"/>
      <c r="QSI918" s="337"/>
      <c r="QSJ918" s="337"/>
      <c r="QSK918" s="337"/>
      <c r="QSL918" s="337"/>
      <c r="QSM918" s="337"/>
      <c r="QSN918" s="337"/>
      <c r="QSO918" s="337"/>
      <c r="QSP918" s="337"/>
      <c r="QSQ918" s="337"/>
      <c r="QSR918" s="337"/>
      <c r="QSS918" s="337"/>
      <c r="QST918" s="337"/>
      <c r="QSU918" s="337"/>
      <c r="QSV918" s="337"/>
      <c r="QSW918" s="337"/>
      <c r="QSX918" s="337"/>
      <c r="QSY918" s="337"/>
      <c r="QSZ918" s="337"/>
      <c r="QTA918" s="337"/>
      <c r="QTB918" s="337"/>
      <c r="QTC918" s="337"/>
      <c r="QTD918" s="337"/>
      <c r="QTE918" s="337"/>
      <c r="QTF918" s="337"/>
      <c r="QTG918" s="337"/>
      <c r="QTH918" s="337"/>
      <c r="QTI918" s="337"/>
      <c r="QTJ918" s="337"/>
      <c r="QTK918" s="337"/>
      <c r="QTL918" s="337"/>
      <c r="QTM918" s="337"/>
      <c r="QTN918" s="337"/>
      <c r="QTO918" s="337"/>
      <c r="QTP918" s="337"/>
      <c r="QTQ918" s="337"/>
      <c r="QTR918" s="337"/>
      <c r="QTS918" s="337"/>
      <c r="QTT918" s="337"/>
      <c r="QTU918" s="337"/>
      <c r="QTV918" s="337"/>
      <c r="QTW918" s="337"/>
      <c r="QTX918" s="337"/>
      <c r="QTY918" s="337"/>
      <c r="QTZ918" s="337"/>
      <c r="QUA918" s="337"/>
      <c r="QUB918" s="337"/>
      <c r="QUC918" s="337"/>
      <c r="QUD918" s="337"/>
      <c r="QUE918" s="337"/>
      <c r="QUF918" s="337"/>
      <c r="QUG918" s="337"/>
      <c r="QUH918" s="337"/>
      <c r="QUI918" s="337"/>
      <c r="QUJ918" s="337"/>
      <c r="QUK918" s="337"/>
      <c r="QUL918" s="337"/>
      <c r="QUM918" s="337"/>
      <c r="QUN918" s="337"/>
      <c r="QUO918" s="337"/>
      <c r="QUP918" s="337"/>
      <c r="QUQ918" s="337"/>
      <c r="QUR918" s="337"/>
      <c r="QUS918" s="337"/>
      <c r="QUT918" s="337"/>
      <c r="QUU918" s="337"/>
      <c r="QUV918" s="337"/>
      <c r="QUW918" s="337"/>
      <c r="QUX918" s="337"/>
      <c r="QUY918" s="337"/>
      <c r="QUZ918" s="337"/>
      <c r="QVA918" s="337"/>
      <c r="QVB918" s="337"/>
      <c r="QVC918" s="337"/>
      <c r="QVD918" s="337"/>
      <c r="QVE918" s="337"/>
      <c r="QVF918" s="337"/>
      <c r="QVG918" s="337"/>
      <c r="QVH918" s="337"/>
      <c r="QVI918" s="337"/>
      <c r="QVJ918" s="337"/>
      <c r="QVK918" s="337"/>
      <c r="QVL918" s="337"/>
      <c r="QVM918" s="337"/>
      <c r="QVN918" s="337"/>
      <c r="QVO918" s="337"/>
      <c r="QVP918" s="337"/>
      <c r="QVQ918" s="337"/>
      <c r="QVR918" s="337"/>
      <c r="QVS918" s="337"/>
      <c r="QVT918" s="337"/>
      <c r="QVU918" s="337"/>
      <c r="QVV918" s="337"/>
      <c r="QVW918" s="337"/>
      <c r="QVX918" s="337"/>
      <c r="QVY918" s="337"/>
      <c r="QVZ918" s="337"/>
      <c r="QWA918" s="337"/>
      <c r="QWB918" s="337"/>
      <c r="QWC918" s="337"/>
      <c r="QWD918" s="337"/>
      <c r="QWE918" s="337"/>
      <c r="QWF918" s="337"/>
      <c r="QWG918" s="337"/>
      <c r="QWH918" s="337"/>
      <c r="QWI918" s="337"/>
      <c r="QWJ918" s="337"/>
      <c r="QWK918" s="337"/>
      <c r="QWL918" s="337"/>
      <c r="QWM918" s="337"/>
      <c r="QWN918" s="337"/>
      <c r="QWO918" s="337"/>
      <c r="QWP918" s="337"/>
      <c r="QWQ918" s="337"/>
      <c r="QWR918" s="337"/>
      <c r="QWS918" s="337"/>
      <c r="QWT918" s="337"/>
      <c r="QWU918" s="337"/>
      <c r="QWV918" s="337"/>
      <c r="QWW918" s="337"/>
      <c r="QWX918" s="337"/>
      <c r="QWY918" s="337"/>
      <c r="QWZ918" s="337"/>
      <c r="QXA918" s="337"/>
      <c r="QXB918" s="337"/>
      <c r="QXC918" s="337"/>
      <c r="QXD918" s="337"/>
      <c r="QXE918" s="337"/>
      <c r="QXF918" s="337"/>
      <c r="QXG918" s="337"/>
      <c r="QXH918" s="337"/>
      <c r="QXI918" s="337"/>
      <c r="QXJ918" s="337"/>
      <c r="QXK918" s="337"/>
      <c r="QXL918" s="337"/>
      <c r="QXM918" s="337"/>
      <c r="QXN918" s="337"/>
      <c r="QXO918" s="337"/>
      <c r="QXP918" s="337"/>
      <c r="QXQ918" s="337"/>
      <c r="QXR918" s="337"/>
      <c r="QXS918" s="337"/>
      <c r="QXT918" s="337"/>
      <c r="QXU918" s="337"/>
      <c r="QXV918" s="337"/>
      <c r="QXW918" s="337"/>
      <c r="QXX918" s="337"/>
      <c r="QXY918" s="337"/>
      <c r="QXZ918" s="337"/>
      <c r="QYA918" s="337"/>
      <c r="QYB918" s="337"/>
      <c r="QYC918" s="337"/>
      <c r="QYD918" s="337"/>
      <c r="QYE918" s="337"/>
      <c r="QYF918" s="337"/>
      <c r="QYG918" s="337"/>
      <c r="QYH918" s="337"/>
      <c r="QYI918" s="337"/>
      <c r="QYJ918" s="337"/>
      <c r="QYK918" s="337"/>
      <c r="QYL918" s="337"/>
      <c r="QYM918" s="337"/>
      <c r="QYN918" s="337"/>
      <c r="QYO918" s="337"/>
      <c r="QYP918" s="337"/>
      <c r="QYQ918" s="337"/>
      <c r="QYR918" s="337"/>
      <c r="QYS918" s="337"/>
      <c r="QYT918" s="337"/>
      <c r="QYU918" s="337"/>
      <c r="QYV918" s="337"/>
      <c r="QYW918" s="337"/>
      <c r="QYX918" s="337"/>
      <c r="QYY918" s="337"/>
      <c r="QYZ918" s="337"/>
      <c r="QZA918" s="337"/>
      <c r="QZB918" s="337"/>
      <c r="QZC918" s="337"/>
      <c r="QZD918" s="337"/>
      <c r="QZE918" s="337"/>
      <c r="QZF918" s="337"/>
      <c r="QZG918" s="337"/>
      <c r="QZH918" s="337"/>
      <c r="QZI918" s="337"/>
      <c r="QZJ918" s="337"/>
      <c r="QZK918" s="337"/>
      <c r="QZL918" s="337"/>
      <c r="QZM918" s="337"/>
      <c r="QZN918" s="337"/>
      <c r="QZO918" s="337"/>
      <c r="QZP918" s="337"/>
      <c r="QZQ918" s="337"/>
      <c r="QZR918" s="337"/>
      <c r="QZS918" s="337"/>
      <c r="QZT918" s="337"/>
      <c r="QZU918" s="337"/>
      <c r="QZV918" s="337"/>
      <c r="QZW918" s="337"/>
      <c r="QZX918" s="337"/>
      <c r="QZY918" s="337"/>
      <c r="QZZ918" s="337"/>
      <c r="RAA918" s="337"/>
      <c r="RAB918" s="337"/>
      <c r="RAC918" s="337"/>
      <c r="RAD918" s="337"/>
      <c r="RAE918" s="337"/>
      <c r="RAF918" s="337"/>
      <c r="RAG918" s="337"/>
      <c r="RAH918" s="337"/>
      <c r="RAI918" s="337"/>
      <c r="RAJ918" s="337"/>
      <c r="RAK918" s="337"/>
      <c r="RAL918" s="337"/>
      <c r="RAM918" s="337"/>
      <c r="RAN918" s="337"/>
      <c r="RAO918" s="337"/>
      <c r="RAP918" s="337"/>
      <c r="RAQ918" s="337"/>
      <c r="RAR918" s="337"/>
      <c r="RAS918" s="337"/>
      <c r="RAT918" s="337"/>
      <c r="RAU918" s="337"/>
      <c r="RAV918" s="337"/>
      <c r="RAW918" s="337"/>
      <c r="RAX918" s="337"/>
      <c r="RAY918" s="337"/>
      <c r="RAZ918" s="337"/>
      <c r="RBA918" s="337"/>
      <c r="RBB918" s="337"/>
      <c r="RBC918" s="337"/>
      <c r="RBD918" s="337"/>
      <c r="RBE918" s="337"/>
      <c r="RBF918" s="337"/>
      <c r="RBG918" s="337"/>
      <c r="RBH918" s="337"/>
      <c r="RBI918" s="337"/>
      <c r="RBJ918" s="337"/>
      <c r="RBK918" s="337"/>
      <c r="RBL918" s="337"/>
      <c r="RBM918" s="337"/>
      <c r="RBN918" s="337"/>
      <c r="RBO918" s="337"/>
      <c r="RBP918" s="337"/>
      <c r="RBQ918" s="337"/>
      <c r="RBR918" s="337"/>
      <c r="RBS918" s="337"/>
      <c r="RBT918" s="337"/>
      <c r="RBU918" s="337"/>
      <c r="RBV918" s="337"/>
      <c r="RBW918" s="337"/>
      <c r="RBX918" s="337"/>
      <c r="RBY918" s="337"/>
      <c r="RBZ918" s="337"/>
      <c r="RCA918" s="337"/>
      <c r="RCB918" s="337"/>
      <c r="RCC918" s="337"/>
      <c r="RCD918" s="337"/>
      <c r="RCE918" s="337"/>
      <c r="RCF918" s="337"/>
      <c r="RCG918" s="337"/>
      <c r="RCH918" s="337"/>
      <c r="RCI918" s="337"/>
      <c r="RCJ918" s="337"/>
      <c r="RCK918" s="337"/>
      <c r="RCL918" s="337"/>
      <c r="RCM918" s="337"/>
      <c r="RCN918" s="337"/>
      <c r="RCO918" s="337"/>
      <c r="RCP918" s="337"/>
      <c r="RCQ918" s="337"/>
      <c r="RCR918" s="337"/>
      <c r="RCS918" s="337"/>
      <c r="RCT918" s="337"/>
      <c r="RCU918" s="337"/>
      <c r="RCV918" s="337"/>
      <c r="RCW918" s="337"/>
      <c r="RCX918" s="337"/>
      <c r="RCY918" s="337"/>
      <c r="RCZ918" s="337"/>
      <c r="RDA918" s="337"/>
      <c r="RDB918" s="337"/>
      <c r="RDC918" s="337"/>
      <c r="RDD918" s="337"/>
      <c r="RDE918" s="337"/>
      <c r="RDF918" s="337"/>
      <c r="RDG918" s="337"/>
      <c r="RDH918" s="337"/>
      <c r="RDI918" s="337"/>
      <c r="RDJ918" s="337"/>
      <c r="RDK918" s="337"/>
      <c r="RDL918" s="337"/>
      <c r="RDM918" s="337"/>
      <c r="RDN918" s="337"/>
      <c r="RDO918" s="337"/>
      <c r="RDP918" s="337"/>
      <c r="RDQ918" s="337"/>
      <c r="RDR918" s="337"/>
      <c r="RDS918" s="337"/>
      <c r="RDT918" s="337"/>
      <c r="RDU918" s="337"/>
      <c r="RDV918" s="337"/>
      <c r="RDW918" s="337"/>
      <c r="RDX918" s="337"/>
      <c r="RDY918" s="337"/>
      <c r="RDZ918" s="337"/>
      <c r="REA918" s="337"/>
      <c r="REB918" s="337"/>
      <c r="REC918" s="337"/>
      <c r="RED918" s="337"/>
      <c r="REE918" s="337"/>
      <c r="REF918" s="337"/>
      <c r="REG918" s="337"/>
      <c r="REH918" s="337"/>
      <c r="REI918" s="337"/>
      <c r="REJ918" s="337"/>
      <c r="REK918" s="337"/>
      <c r="REL918" s="337"/>
      <c r="REM918" s="337"/>
      <c r="REN918" s="337"/>
      <c r="REO918" s="337"/>
      <c r="REP918" s="337"/>
      <c r="REQ918" s="337"/>
      <c r="RER918" s="337"/>
      <c r="RES918" s="337"/>
      <c r="RET918" s="337"/>
      <c r="REU918" s="337"/>
      <c r="REV918" s="337"/>
      <c r="REW918" s="337"/>
      <c r="REX918" s="337"/>
      <c r="REY918" s="337"/>
      <c r="REZ918" s="337"/>
      <c r="RFA918" s="337"/>
      <c r="RFB918" s="337"/>
      <c r="RFC918" s="337"/>
      <c r="RFD918" s="337"/>
      <c r="RFE918" s="337"/>
      <c r="RFF918" s="337"/>
      <c r="RFG918" s="337"/>
      <c r="RFH918" s="337"/>
      <c r="RFI918" s="337"/>
      <c r="RFJ918" s="337"/>
      <c r="RFK918" s="337"/>
      <c r="RFL918" s="337"/>
      <c r="RFM918" s="337"/>
      <c r="RFN918" s="337"/>
      <c r="RFO918" s="337"/>
      <c r="RFP918" s="337"/>
      <c r="RFQ918" s="337"/>
      <c r="RFR918" s="337"/>
      <c r="RFS918" s="337"/>
      <c r="RFT918" s="337"/>
      <c r="RFU918" s="337"/>
      <c r="RFV918" s="337"/>
      <c r="RFW918" s="337"/>
      <c r="RFX918" s="337"/>
      <c r="RFY918" s="337"/>
      <c r="RFZ918" s="337"/>
      <c r="RGA918" s="337"/>
      <c r="RGB918" s="337"/>
      <c r="RGC918" s="337"/>
      <c r="RGD918" s="337"/>
      <c r="RGE918" s="337"/>
      <c r="RGF918" s="337"/>
      <c r="RGG918" s="337"/>
      <c r="RGH918" s="337"/>
      <c r="RGI918" s="337"/>
      <c r="RGJ918" s="337"/>
      <c r="RGK918" s="337"/>
      <c r="RGL918" s="337"/>
      <c r="RGM918" s="337"/>
      <c r="RGN918" s="337"/>
      <c r="RGO918" s="337"/>
      <c r="RGP918" s="337"/>
      <c r="RGQ918" s="337"/>
      <c r="RGR918" s="337"/>
      <c r="RGS918" s="337"/>
      <c r="RGT918" s="337"/>
      <c r="RGU918" s="337"/>
      <c r="RGV918" s="337"/>
      <c r="RGW918" s="337"/>
      <c r="RGX918" s="337"/>
      <c r="RGY918" s="337"/>
      <c r="RGZ918" s="337"/>
      <c r="RHA918" s="337"/>
      <c r="RHB918" s="337"/>
      <c r="RHC918" s="337"/>
      <c r="RHD918" s="337"/>
      <c r="RHE918" s="337"/>
      <c r="RHF918" s="337"/>
      <c r="RHG918" s="337"/>
      <c r="RHH918" s="337"/>
      <c r="RHI918" s="337"/>
      <c r="RHJ918" s="337"/>
      <c r="RHK918" s="337"/>
      <c r="RHL918" s="337"/>
      <c r="RHM918" s="337"/>
      <c r="RHN918" s="337"/>
      <c r="RHO918" s="337"/>
      <c r="RHP918" s="337"/>
      <c r="RHQ918" s="337"/>
      <c r="RHR918" s="337"/>
      <c r="RHS918" s="337"/>
      <c r="RHT918" s="337"/>
      <c r="RHU918" s="337"/>
      <c r="RHV918" s="337"/>
      <c r="RHW918" s="337"/>
      <c r="RHX918" s="337"/>
      <c r="RHY918" s="337"/>
      <c r="RHZ918" s="337"/>
      <c r="RIA918" s="337"/>
      <c r="RIB918" s="337"/>
      <c r="RIC918" s="337"/>
      <c r="RID918" s="337"/>
      <c r="RIE918" s="337"/>
      <c r="RIF918" s="337"/>
      <c r="RIG918" s="337"/>
      <c r="RIH918" s="337"/>
      <c r="RII918" s="337"/>
      <c r="RIJ918" s="337"/>
      <c r="RIK918" s="337"/>
      <c r="RIL918" s="337"/>
      <c r="RIM918" s="337"/>
      <c r="RIN918" s="337"/>
      <c r="RIO918" s="337"/>
      <c r="RIP918" s="337"/>
      <c r="RIQ918" s="337"/>
      <c r="RIR918" s="337"/>
      <c r="RIS918" s="337"/>
      <c r="RIT918" s="337"/>
      <c r="RIU918" s="337"/>
      <c r="RIV918" s="337"/>
      <c r="RIW918" s="337"/>
      <c r="RIX918" s="337"/>
      <c r="RIY918" s="337"/>
      <c r="RIZ918" s="337"/>
      <c r="RJA918" s="337"/>
      <c r="RJB918" s="337"/>
      <c r="RJC918" s="337"/>
      <c r="RJD918" s="337"/>
      <c r="RJE918" s="337"/>
      <c r="RJF918" s="337"/>
      <c r="RJG918" s="337"/>
      <c r="RJH918" s="337"/>
      <c r="RJI918" s="337"/>
      <c r="RJJ918" s="337"/>
      <c r="RJK918" s="337"/>
      <c r="RJL918" s="337"/>
      <c r="RJM918" s="337"/>
      <c r="RJN918" s="337"/>
      <c r="RJO918" s="337"/>
      <c r="RJP918" s="337"/>
      <c r="RJQ918" s="337"/>
      <c r="RJR918" s="337"/>
      <c r="RJS918" s="337"/>
      <c r="RJT918" s="337"/>
      <c r="RJU918" s="337"/>
      <c r="RJV918" s="337"/>
      <c r="RJW918" s="337"/>
      <c r="RJX918" s="337"/>
      <c r="RJY918" s="337"/>
      <c r="RJZ918" s="337"/>
      <c r="RKA918" s="337"/>
      <c r="RKB918" s="337"/>
      <c r="RKC918" s="337"/>
      <c r="RKD918" s="337"/>
      <c r="RKE918" s="337"/>
      <c r="RKF918" s="337"/>
      <c r="RKG918" s="337"/>
      <c r="RKH918" s="337"/>
      <c r="RKI918" s="337"/>
      <c r="RKJ918" s="337"/>
      <c r="RKK918" s="337"/>
      <c r="RKL918" s="337"/>
      <c r="RKM918" s="337"/>
      <c r="RKN918" s="337"/>
      <c r="RKO918" s="337"/>
      <c r="RKP918" s="337"/>
      <c r="RKQ918" s="337"/>
      <c r="RKR918" s="337"/>
      <c r="RKS918" s="337"/>
      <c r="RKT918" s="337"/>
      <c r="RKU918" s="337"/>
      <c r="RKV918" s="337"/>
      <c r="RKW918" s="337"/>
      <c r="RKX918" s="337"/>
      <c r="RKY918" s="337"/>
      <c r="RKZ918" s="337"/>
      <c r="RLA918" s="337"/>
      <c r="RLB918" s="337"/>
      <c r="RLC918" s="337"/>
      <c r="RLD918" s="337"/>
      <c r="RLE918" s="337"/>
      <c r="RLF918" s="337"/>
      <c r="RLG918" s="337"/>
      <c r="RLH918" s="337"/>
      <c r="RLI918" s="337"/>
      <c r="RLJ918" s="337"/>
      <c r="RLK918" s="337"/>
      <c r="RLL918" s="337"/>
      <c r="RLM918" s="337"/>
      <c r="RLN918" s="337"/>
      <c r="RLO918" s="337"/>
      <c r="RLP918" s="337"/>
      <c r="RLQ918" s="337"/>
      <c r="RLR918" s="337"/>
      <c r="RLS918" s="337"/>
      <c r="RLT918" s="337"/>
      <c r="RLU918" s="337"/>
      <c r="RLV918" s="337"/>
      <c r="RLW918" s="337"/>
      <c r="RLX918" s="337"/>
      <c r="RLY918" s="337"/>
      <c r="RLZ918" s="337"/>
      <c r="RMA918" s="337"/>
      <c r="RMB918" s="337"/>
      <c r="RMC918" s="337"/>
      <c r="RMD918" s="337"/>
      <c r="RME918" s="337"/>
      <c r="RMF918" s="337"/>
      <c r="RMG918" s="337"/>
      <c r="RMH918" s="337"/>
      <c r="RMI918" s="337"/>
      <c r="RMJ918" s="337"/>
      <c r="RMK918" s="337"/>
      <c r="RML918" s="337"/>
      <c r="RMM918" s="337"/>
      <c r="RMN918" s="337"/>
      <c r="RMO918" s="337"/>
      <c r="RMP918" s="337"/>
      <c r="RMQ918" s="337"/>
      <c r="RMR918" s="337"/>
      <c r="RMS918" s="337"/>
      <c r="RMT918" s="337"/>
      <c r="RMU918" s="337"/>
      <c r="RMV918" s="337"/>
      <c r="RMW918" s="337"/>
      <c r="RMX918" s="337"/>
      <c r="RMY918" s="337"/>
      <c r="RMZ918" s="337"/>
      <c r="RNA918" s="337"/>
      <c r="RNB918" s="337"/>
      <c r="RNC918" s="337"/>
      <c r="RND918" s="337"/>
      <c r="RNE918" s="337"/>
      <c r="RNF918" s="337"/>
      <c r="RNG918" s="337"/>
      <c r="RNH918" s="337"/>
      <c r="RNI918" s="337"/>
      <c r="RNJ918" s="337"/>
      <c r="RNK918" s="337"/>
      <c r="RNL918" s="337"/>
      <c r="RNM918" s="337"/>
      <c r="RNN918" s="337"/>
      <c r="RNO918" s="337"/>
      <c r="RNP918" s="337"/>
      <c r="RNQ918" s="337"/>
      <c r="RNR918" s="337"/>
      <c r="RNS918" s="337"/>
      <c r="RNT918" s="337"/>
      <c r="RNU918" s="337"/>
      <c r="RNV918" s="337"/>
      <c r="RNW918" s="337"/>
      <c r="RNX918" s="337"/>
      <c r="RNY918" s="337"/>
      <c r="RNZ918" s="337"/>
      <c r="ROA918" s="337"/>
      <c r="ROB918" s="337"/>
      <c r="ROC918" s="337"/>
      <c r="ROD918" s="337"/>
      <c r="ROE918" s="337"/>
      <c r="ROF918" s="337"/>
      <c r="ROG918" s="337"/>
      <c r="ROH918" s="337"/>
      <c r="ROI918" s="337"/>
      <c r="ROJ918" s="337"/>
      <c r="ROK918" s="337"/>
      <c r="ROL918" s="337"/>
      <c r="ROM918" s="337"/>
      <c r="RON918" s="337"/>
      <c r="ROO918" s="337"/>
      <c r="ROP918" s="337"/>
      <c r="ROQ918" s="337"/>
      <c r="ROR918" s="337"/>
      <c r="ROS918" s="337"/>
      <c r="ROT918" s="337"/>
      <c r="ROU918" s="337"/>
      <c r="ROV918" s="337"/>
      <c r="ROW918" s="337"/>
      <c r="ROX918" s="337"/>
      <c r="ROY918" s="337"/>
      <c r="ROZ918" s="337"/>
      <c r="RPA918" s="337"/>
      <c r="RPB918" s="337"/>
      <c r="RPC918" s="337"/>
      <c r="RPD918" s="337"/>
      <c r="RPE918" s="337"/>
      <c r="RPF918" s="337"/>
      <c r="RPG918" s="337"/>
      <c r="RPH918" s="337"/>
      <c r="RPI918" s="337"/>
      <c r="RPJ918" s="337"/>
      <c r="RPK918" s="337"/>
      <c r="RPL918" s="337"/>
      <c r="RPM918" s="337"/>
      <c r="RPN918" s="337"/>
      <c r="RPO918" s="337"/>
      <c r="RPP918" s="337"/>
      <c r="RPQ918" s="337"/>
      <c r="RPR918" s="337"/>
      <c r="RPS918" s="337"/>
      <c r="RPT918" s="337"/>
      <c r="RPU918" s="337"/>
      <c r="RPV918" s="337"/>
      <c r="RPW918" s="337"/>
      <c r="RPX918" s="337"/>
      <c r="RPY918" s="337"/>
      <c r="RPZ918" s="337"/>
      <c r="RQA918" s="337"/>
      <c r="RQB918" s="337"/>
      <c r="RQC918" s="337"/>
      <c r="RQD918" s="337"/>
      <c r="RQE918" s="337"/>
      <c r="RQF918" s="337"/>
      <c r="RQG918" s="337"/>
      <c r="RQH918" s="337"/>
      <c r="RQI918" s="337"/>
      <c r="RQJ918" s="337"/>
      <c r="RQK918" s="337"/>
      <c r="RQL918" s="337"/>
      <c r="RQM918" s="337"/>
      <c r="RQN918" s="337"/>
      <c r="RQO918" s="337"/>
      <c r="RQP918" s="337"/>
      <c r="RQQ918" s="337"/>
      <c r="RQR918" s="337"/>
      <c r="RQS918" s="337"/>
      <c r="RQT918" s="337"/>
      <c r="RQU918" s="337"/>
      <c r="RQV918" s="337"/>
      <c r="RQW918" s="337"/>
      <c r="RQX918" s="337"/>
      <c r="RQY918" s="337"/>
      <c r="RQZ918" s="337"/>
      <c r="RRA918" s="337"/>
      <c r="RRB918" s="337"/>
      <c r="RRC918" s="337"/>
      <c r="RRD918" s="337"/>
      <c r="RRE918" s="337"/>
      <c r="RRF918" s="337"/>
      <c r="RRG918" s="337"/>
      <c r="RRH918" s="337"/>
      <c r="RRI918" s="337"/>
      <c r="RRJ918" s="337"/>
      <c r="RRK918" s="337"/>
      <c r="RRL918" s="337"/>
      <c r="RRM918" s="337"/>
      <c r="RRN918" s="337"/>
      <c r="RRO918" s="337"/>
      <c r="RRP918" s="337"/>
      <c r="RRQ918" s="337"/>
      <c r="RRR918" s="337"/>
      <c r="RRS918" s="337"/>
      <c r="RRT918" s="337"/>
      <c r="RRU918" s="337"/>
      <c r="RRV918" s="337"/>
      <c r="RRW918" s="337"/>
      <c r="RRX918" s="337"/>
      <c r="RRY918" s="337"/>
      <c r="RRZ918" s="337"/>
      <c r="RSA918" s="337"/>
      <c r="RSB918" s="337"/>
      <c r="RSC918" s="337"/>
      <c r="RSD918" s="337"/>
      <c r="RSE918" s="337"/>
      <c r="RSF918" s="337"/>
      <c r="RSG918" s="337"/>
      <c r="RSH918" s="337"/>
      <c r="RSI918" s="337"/>
      <c r="RSJ918" s="337"/>
      <c r="RSK918" s="337"/>
      <c r="RSL918" s="337"/>
      <c r="RSM918" s="337"/>
      <c r="RSN918" s="337"/>
      <c r="RSO918" s="337"/>
      <c r="RSP918" s="337"/>
      <c r="RSQ918" s="337"/>
      <c r="RSR918" s="337"/>
      <c r="RSS918" s="337"/>
      <c r="RST918" s="337"/>
      <c r="RSU918" s="337"/>
      <c r="RSV918" s="337"/>
      <c r="RSW918" s="337"/>
      <c r="RSX918" s="337"/>
      <c r="RSY918" s="337"/>
      <c r="RSZ918" s="337"/>
      <c r="RTA918" s="337"/>
      <c r="RTB918" s="337"/>
      <c r="RTC918" s="337"/>
      <c r="RTD918" s="337"/>
      <c r="RTE918" s="337"/>
      <c r="RTF918" s="337"/>
      <c r="RTG918" s="337"/>
      <c r="RTH918" s="337"/>
      <c r="RTI918" s="337"/>
      <c r="RTJ918" s="337"/>
      <c r="RTK918" s="337"/>
      <c r="RTL918" s="337"/>
      <c r="RTM918" s="337"/>
      <c r="RTN918" s="337"/>
      <c r="RTO918" s="337"/>
      <c r="RTP918" s="337"/>
      <c r="RTQ918" s="337"/>
      <c r="RTR918" s="337"/>
      <c r="RTS918" s="337"/>
      <c r="RTT918" s="337"/>
      <c r="RTU918" s="337"/>
      <c r="RTV918" s="337"/>
      <c r="RTW918" s="337"/>
      <c r="RTX918" s="337"/>
      <c r="RTY918" s="337"/>
      <c r="RTZ918" s="337"/>
      <c r="RUA918" s="337"/>
      <c r="RUB918" s="337"/>
      <c r="RUC918" s="337"/>
      <c r="RUD918" s="337"/>
      <c r="RUE918" s="337"/>
      <c r="RUF918" s="337"/>
      <c r="RUG918" s="337"/>
      <c r="RUH918" s="337"/>
      <c r="RUI918" s="337"/>
      <c r="RUJ918" s="337"/>
      <c r="RUK918" s="337"/>
      <c r="RUL918" s="337"/>
      <c r="RUM918" s="337"/>
      <c r="RUN918" s="337"/>
      <c r="RUO918" s="337"/>
      <c r="RUP918" s="337"/>
      <c r="RUQ918" s="337"/>
      <c r="RUR918" s="337"/>
      <c r="RUS918" s="337"/>
      <c r="RUT918" s="337"/>
      <c r="RUU918" s="337"/>
      <c r="RUV918" s="337"/>
      <c r="RUW918" s="337"/>
      <c r="RUX918" s="337"/>
      <c r="RUY918" s="337"/>
      <c r="RUZ918" s="337"/>
      <c r="RVA918" s="337"/>
      <c r="RVB918" s="337"/>
      <c r="RVC918" s="337"/>
      <c r="RVD918" s="337"/>
      <c r="RVE918" s="337"/>
      <c r="RVF918" s="337"/>
      <c r="RVG918" s="337"/>
      <c r="RVH918" s="337"/>
      <c r="RVI918" s="337"/>
      <c r="RVJ918" s="337"/>
      <c r="RVK918" s="337"/>
      <c r="RVL918" s="337"/>
      <c r="RVM918" s="337"/>
      <c r="RVN918" s="337"/>
      <c r="RVO918" s="337"/>
      <c r="RVP918" s="337"/>
      <c r="RVQ918" s="337"/>
      <c r="RVR918" s="337"/>
      <c r="RVS918" s="337"/>
      <c r="RVT918" s="337"/>
      <c r="RVU918" s="337"/>
      <c r="RVV918" s="337"/>
      <c r="RVW918" s="337"/>
      <c r="RVX918" s="337"/>
      <c r="RVY918" s="337"/>
      <c r="RVZ918" s="337"/>
      <c r="RWA918" s="337"/>
      <c r="RWB918" s="337"/>
      <c r="RWC918" s="337"/>
      <c r="RWD918" s="337"/>
      <c r="RWE918" s="337"/>
      <c r="RWF918" s="337"/>
      <c r="RWG918" s="337"/>
      <c r="RWH918" s="337"/>
      <c r="RWI918" s="337"/>
      <c r="RWJ918" s="337"/>
      <c r="RWK918" s="337"/>
      <c r="RWL918" s="337"/>
      <c r="RWM918" s="337"/>
      <c r="RWN918" s="337"/>
      <c r="RWO918" s="337"/>
      <c r="RWP918" s="337"/>
      <c r="RWQ918" s="337"/>
      <c r="RWR918" s="337"/>
      <c r="RWS918" s="337"/>
      <c r="RWT918" s="337"/>
      <c r="RWU918" s="337"/>
      <c r="RWV918" s="337"/>
      <c r="RWW918" s="337"/>
      <c r="RWX918" s="337"/>
      <c r="RWY918" s="337"/>
      <c r="RWZ918" s="337"/>
      <c r="RXA918" s="337"/>
      <c r="RXB918" s="337"/>
      <c r="RXC918" s="337"/>
      <c r="RXD918" s="337"/>
      <c r="RXE918" s="337"/>
      <c r="RXF918" s="337"/>
      <c r="RXG918" s="337"/>
      <c r="RXH918" s="337"/>
      <c r="RXI918" s="337"/>
      <c r="RXJ918" s="337"/>
      <c r="RXK918" s="337"/>
      <c r="RXL918" s="337"/>
      <c r="RXM918" s="337"/>
      <c r="RXN918" s="337"/>
      <c r="RXO918" s="337"/>
      <c r="RXP918" s="337"/>
      <c r="RXQ918" s="337"/>
      <c r="RXR918" s="337"/>
      <c r="RXS918" s="337"/>
      <c r="RXT918" s="337"/>
      <c r="RXU918" s="337"/>
      <c r="RXV918" s="337"/>
      <c r="RXW918" s="337"/>
      <c r="RXX918" s="337"/>
      <c r="RXY918" s="337"/>
      <c r="RXZ918" s="337"/>
      <c r="RYA918" s="337"/>
      <c r="RYB918" s="337"/>
      <c r="RYC918" s="337"/>
      <c r="RYD918" s="337"/>
      <c r="RYE918" s="337"/>
      <c r="RYF918" s="337"/>
      <c r="RYG918" s="337"/>
      <c r="RYH918" s="337"/>
      <c r="RYI918" s="337"/>
      <c r="RYJ918" s="337"/>
      <c r="RYK918" s="337"/>
      <c r="RYL918" s="337"/>
      <c r="RYM918" s="337"/>
      <c r="RYN918" s="337"/>
      <c r="RYO918" s="337"/>
      <c r="RYP918" s="337"/>
      <c r="RYQ918" s="337"/>
      <c r="RYR918" s="337"/>
      <c r="RYS918" s="337"/>
      <c r="RYT918" s="337"/>
      <c r="RYU918" s="337"/>
      <c r="RYV918" s="337"/>
      <c r="RYW918" s="337"/>
      <c r="RYX918" s="337"/>
      <c r="RYY918" s="337"/>
      <c r="RYZ918" s="337"/>
      <c r="RZA918" s="337"/>
      <c r="RZB918" s="337"/>
      <c r="RZC918" s="337"/>
      <c r="RZD918" s="337"/>
      <c r="RZE918" s="337"/>
      <c r="RZF918" s="337"/>
      <c r="RZG918" s="337"/>
      <c r="RZH918" s="337"/>
      <c r="RZI918" s="337"/>
      <c r="RZJ918" s="337"/>
      <c r="RZK918" s="337"/>
      <c r="RZL918" s="337"/>
      <c r="RZM918" s="337"/>
      <c r="RZN918" s="337"/>
      <c r="RZO918" s="337"/>
      <c r="RZP918" s="337"/>
      <c r="RZQ918" s="337"/>
      <c r="RZR918" s="337"/>
      <c r="RZS918" s="337"/>
      <c r="RZT918" s="337"/>
      <c r="RZU918" s="337"/>
      <c r="RZV918" s="337"/>
      <c r="RZW918" s="337"/>
      <c r="RZX918" s="337"/>
      <c r="RZY918" s="337"/>
      <c r="RZZ918" s="337"/>
      <c r="SAA918" s="337"/>
      <c r="SAB918" s="337"/>
      <c r="SAC918" s="337"/>
      <c r="SAD918" s="337"/>
      <c r="SAE918" s="337"/>
      <c r="SAF918" s="337"/>
      <c r="SAG918" s="337"/>
      <c r="SAH918" s="337"/>
      <c r="SAI918" s="337"/>
      <c r="SAJ918" s="337"/>
      <c r="SAK918" s="337"/>
      <c r="SAL918" s="337"/>
      <c r="SAM918" s="337"/>
      <c r="SAN918" s="337"/>
      <c r="SAO918" s="337"/>
      <c r="SAP918" s="337"/>
      <c r="SAQ918" s="337"/>
      <c r="SAR918" s="337"/>
      <c r="SAS918" s="337"/>
      <c r="SAT918" s="337"/>
      <c r="SAU918" s="337"/>
      <c r="SAV918" s="337"/>
      <c r="SAW918" s="337"/>
      <c r="SAX918" s="337"/>
      <c r="SAY918" s="337"/>
      <c r="SAZ918" s="337"/>
      <c r="SBA918" s="337"/>
      <c r="SBB918" s="337"/>
      <c r="SBC918" s="337"/>
      <c r="SBD918" s="337"/>
      <c r="SBE918" s="337"/>
      <c r="SBF918" s="337"/>
      <c r="SBG918" s="337"/>
      <c r="SBH918" s="337"/>
      <c r="SBI918" s="337"/>
      <c r="SBJ918" s="337"/>
      <c r="SBK918" s="337"/>
      <c r="SBL918" s="337"/>
      <c r="SBM918" s="337"/>
      <c r="SBN918" s="337"/>
      <c r="SBO918" s="337"/>
      <c r="SBP918" s="337"/>
      <c r="SBQ918" s="337"/>
      <c r="SBR918" s="337"/>
      <c r="SBS918" s="337"/>
      <c r="SBT918" s="337"/>
      <c r="SBU918" s="337"/>
      <c r="SBV918" s="337"/>
      <c r="SBW918" s="337"/>
      <c r="SBX918" s="337"/>
      <c r="SBY918" s="337"/>
      <c r="SBZ918" s="337"/>
      <c r="SCA918" s="337"/>
      <c r="SCB918" s="337"/>
      <c r="SCC918" s="337"/>
      <c r="SCD918" s="337"/>
      <c r="SCE918" s="337"/>
      <c r="SCF918" s="337"/>
      <c r="SCG918" s="337"/>
      <c r="SCH918" s="337"/>
      <c r="SCI918" s="337"/>
      <c r="SCJ918" s="337"/>
      <c r="SCK918" s="337"/>
      <c r="SCL918" s="337"/>
      <c r="SCM918" s="337"/>
      <c r="SCN918" s="337"/>
      <c r="SCO918" s="337"/>
      <c r="SCP918" s="337"/>
      <c r="SCQ918" s="337"/>
      <c r="SCR918" s="337"/>
      <c r="SCS918" s="337"/>
      <c r="SCT918" s="337"/>
      <c r="SCU918" s="337"/>
      <c r="SCV918" s="337"/>
      <c r="SCW918" s="337"/>
      <c r="SCX918" s="337"/>
      <c r="SCY918" s="337"/>
      <c r="SCZ918" s="337"/>
      <c r="SDA918" s="337"/>
      <c r="SDB918" s="337"/>
      <c r="SDC918" s="337"/>
      <c r="SDD918" s="337"/>
      <c r="SDE918" s="337"/>
      <c r="SDF918" s="337"/>
      <c r="SDG918" s="337"/>
      <c r="SDH918" s="337"/>
      <c r="SDI918" s="337"/>
      <c r="SDJ918" s="337"/>
      <c r="SDK918" s="337"/>
      <c r="SDL918" s="337"/>
      <c r="SDM918" s="337"/>
      <c r="SDN918" s="337"/>
      <c r="SDO918" s="337"/>
      <c r="SDP918" s="337"/>
      <c r="SDQ918" s="337"/>
      <c r="SDR918" s="337"/>
      <c r="SDS918" s="337"/>
      <c r="SDT918" s="337"/>
      <c r="SDU918" s="337"/>
      <c r="SDV918" s="337"/>
      <c r="SDW918" s="337"/>
      <c r="SDX918" s="337"/>
      <c r="SDY918" s="337"/>
      <c r="SDZ918" s="337"/>
      <c r="SEA918" s="337"/>
      <c r="SEB918" s="337"/>
      <c r="SEC918" s="337"/>
      <c r="SED918" s="337"/>
      <c r="SEE918" s="337"/>
      <c r="SEF918" s="337"/>
      <c r="SEG918" s="337"/>
      <c r="SEH918" s="337"/>
      <c r="SEI918" s="337"/>
      <c r="SEJ918" s="337"/>
      <c r="SEK918" s="337"/>
      <c r="SEL918" s="337"/>
      <c r="SEM918" s="337"/>
      <c r="SEN918" s="337"/>
      <c r="SEO918" s="337"/>
      <c r="SEP918" s="337"/>
      <c r="SEQ918" s="337"/>
      <c r="SER918" s="337"/>
      <c r="SES918" s="337"/>
      <c r="SET918" s="337"/>
      <c r="SEU918" s="337"/>
      <c r="SEV918" s="337"/>
      <c r="SEW918" s="337"/>
      <c r="SEX918" s="337"/>
      <c r="SEY918" s="337"/>
      <c r="SEZ918" s="337"/>
      <c r="SFA918" s="337"/>
      <c r="SFB918" s="337"/>
      <c r="SFC918" s="337"/>
      <c r="SFD918" s="337"/>
      <c r="SFE918" s="337"/>
      <c r="SFF918" s="337"/>
      <c r="SFG918" s="337"/>
      <c r="SFH918" s="337"/>
      <c r="SFI918" s="337"/>
      <c r="SFJ918" s="337"/>
      <c r="SFK918" s="337"/>
      <c r="SFL918" s="337"/>
      <c r="SFM918" s="337"/>
      <c r="SFN918" s="337"/>
      <c r="SFO918" s="337"/>
      <c r="SFP918" s="337"/>
      <c r="SFQ918" s="337"/>
      <c r="SFR918" s="337"/>
      <c r="SFS918" s="337"/>
      <c r="SFT918" s="337"/>
      <c r="SFU918" s="337"/>
      <c r="SFV918" s="337"/>
      <c r="SFW918" s="337"/>
      <c r="SFX918" s="337"/>
      <c r="SFY918" s="337"/>
      <c r="SFZ918" s="337"/>
      <c r="SGA918" s="337"/>
      <c r="SGB918" s="337"/>
      <c r="SGC918" s="337"/>
      <c r="SGD918" s="337"/>
      <c r="SGE918" s="337"/>
      <c r="SGF918" s="337"/>
      <c r="SGG918" s="337"/>
      <c r="SGH918" s="337"/>
      <c r="SGI918" s="337"/>
      <c r="SGJ918" s="337"/>
      <c r="SGK918" s="337"/>
      <c r="SGL918" s="337"/>
      <c r="SGM918" s="337"/>
      <c r="SGN918" s="337"/>
      <c r="SGO918" s="337"/>
      <c r="SGP918" s="337"/>
      <c r="SGQ918" s="337"/>
      <c r="SGR918" s="337"/>
      <c r="SGS918" s="337"/>
      <c r="SGT918" s="337"/>
      <c r="SGU918" s="337"/>
      <c r="SGV918" s="337"/>
      <c r="SGW918" s="337"/>
      <c r="SGX918" s="337"/>
      <c r="SGY918" s="337"/>
      <c r="SGZ918" s="337"/>
      <c r="SHA918" s="337"/>
      <c r="SHB918" s="337"/>
      <c r="SHC918" s="337"/>
      <c r="SHD918" s="337"/>
      <c r="SHE918" s="337"/>
      <c r="SHF918" s="337"/>
      <c r="SHG918" s="337"/>
      <c r="SHH918" s="337"/>
      <c r="SHI918" s="337"/>
      <c r="SHJ918" s="337"/>
      <c r="SHK918" s="337"/>
      <c r="SHL918" s="337"/>
      <c r="SHM918" s="337"/>
      <c r="SHN918" s="337"/>
      <c r="SHO918" s="337"/>
      <c r="SHP918" s="337"/>
      <c r="SHQ918" s="337"/>
      <c r="SHR918" s="337"/>
      <c r="SHS918" s="337"/>
      <c r="SHT918" s="337"/>
      <c r="SHU918" s="337"/>
      <c r="SHV918" s="337"/>
      <c r="SHW918" s="337"/>
      <c r="SHX918" s="337"/>
      <c r="SHY918" s="337"/>
      <c r="SHZ918" s="337"/>
      <c r="SIA918" s="337"/>
      <c r="SIB918" s="337"/>
      <c r="SIC918" s="337"/>
      <c r="SID918" s="337"/>
      <c r="SIE918" s="337"/>
      <c r="SIF918" s="337"/>
      <c r="SIG918" s="337"/>
      <c r="SIH918" s="337"/>
      <c r="SII918" s="337"/>
      <c r="SIJ918" s="337"/>
      <c r="SIK918" s="337"/>
      <c r="SIL918" s="337"/>
      <c r="SIM918" s="337"/>
      <c r="SIN918" s="337"/>
      <c r="SIO918" s="337"/>
      <c r="SIP918" s="337"/>
      <c r="SIQ918" s="337"/>
      <c r="SIR918" s="337"/>
      <c r="SIS918" s="337"/>
      <c r="SIT918" s="337"/>
      <c r="SIU918" s="337"/>
      <c r="SIV918" s="337"/>
      <c r="SIW918" s="337"/>
      <c r="SIX918" s="337"/>
      <c r="SIY918" s="337"/>
      <c r="SIZ918" s="337"/>
      <c r="SJA918" s="337"/>
      <c r="SJB918" s="337"/>
      <c r="SJC918" s="337"/>
      <c r="SJD918" s="337"/>
      <c r="SJE918" s="337"/>
      <c r="SJF918" s="337"/>
      <c r="SJG918" s="337"/>
      <c r="SJH918" s="337"/>
      <c r="SJI918" s="337"/>
      <c r="SJJ918" s="337"/>
      <c r="SJK918" s="337"/>
      <c r="SJL918" s="337"/>
      <c r="SJM918" s="337"/>
      <c r="SJN918" s="337"/>
      <c r="SJO918" s="337"/>
      <c r="SJP918" s="337"/>
      <c r="SJQ918" s="337"/>
      <c r="SJR918" s="337"/>
      <c r="SJS918" s="337"/>
      <c r="SJT918" s="337"/>
      <c r="SJU918" s="337"/>
      <c r="SJV918" s="337"/>
      <c r="SJW918" s="337"/>
      <c r="SJX918" s="337"/>
      <c r="SJY918" s="337"/>
      <c r="SJZ918" s="337"/>
      <c r="SKA918" s="337"/>
      <c r="SKB918" s="337"/>
      <c r="SKC918" s="337"/>
      <c r="SKD918" s="337"/>
      <c r="SKE918" s="337"/>
      <c r="SKF918" s="337"/>
      <c r="SKG918" s="337"/>
      <c r="SKH918" s="337"/>
      <c r="SKI918" s="337"/>
      <c r="SKJ918" s="337"/>
      <c r="SKK918" s="337"/>
      <c r="SKL918" s="337"/>
      <c r="SKM918" s="337"/>
      <c r="SKN918" s="337"/>
      <c r="SKO918" s="337"/>
      <c r="SKP918" s="337"/>
      <c r="SKQ918" s="337"/>
      <c r="SKR918" s="337"/>
      <c r="SKS918" s="337"/>
      <c r="SKT918" s="337"/>
      <c r="SKU918" s="337"/>
      <c r="SKV918" s="337"/>
      <c r="SKW918" s="337"/>
      <c r="SKX918" s="337"/>
      <c r="SKY918" s="337"/>
      <c r="SKZ918" s="337"/>
      <c r="SLA918" s="337"/>
      <c r="SLB918" s="337"/>
      <c r="SLC918" s="337"/>
      <c r="SLD918" s="337"/>
      <c r="SLE918" s="337"/>
      <c r="SLF918" s="337"/>
      <c r="SLG918" s="337"/>
      <c r="SLH918" s="337"/>
      <c r="SLI918" s="337"/>
      <c r="SLJ918" s="337"/>
      <c r="SLK918" s="337"/>
      <c r="SLL918" s="337"/>
      <c r="SLM918" s="337"/>
      <c r="SLN918" s="337"/>
      <c r="SLO918" s="337"/>
      <c r="SLP918" s="337"/>
      <c r="SLQ918" s="337"/>
      <c r="SLR918" s="337"/>
      <c r="SLS918" s="337"/>
      <c r="SLT918" s="337"/>
      <c r="SLU918" s="337"/>
      <c r="SLV918" s="337"/>
      <c r="SLW918" s="337"/>
      <c r="SLX918" s="337"/>
      <c r="SLY918" s="337"/>
      <c r="SLZ918" s="337"/>
      <c r="SMA918" s="337"/>
      <c r="SMB918" s="337"/>
      <c r="SMC918" s="337"/>
      <c r="SMD918" s="337"/>
      <c r="SME918" s="337"/>
      <c r="SMF918" s="337"/>
      <c r="SMG918" s="337"/>
      <c r="SMH918" s="337"/>
      <c r="SMI918" s="337"/>
      <c r="SMJ918" s="337"/>
      <c r="SMK918" s="337"/>
      <c r="SML918" s="337"/>
      <c r="SMM918" s="337"/>
      <c r="SMN918" s="337"/>
      <c r="SMO918" s="337"/>
      <c r="SMP918" s="337"/>
      <c r="SMQ918" s="337"/>
      <c r="SMR918" s="337"/>
      <c r="SMS918" s="337"/>
      <c r="SMT918" s="337"/>
      <c r="SMU918" s="337"/>
      <c r="SMV918" s="337"/>
      <c r="SMW918" s="337"/>
      <c r="SMX918" s="337"/>
      <c r="SMY918" s="337"/>
      <c r="SMZ918" s="337"/>
      <c r="SNA918" s="337"/>
      <c r="SNB918" s="337"/>
      <c r="SNC918" s="337"/>
      <c r="SND918" s="337"/>
      <c r="SNE918" s="337"/>
      <c r="SNF918" s="337"/>
      <c r="SNG918" s="337"/>
      <c r="SNH918" s="337"/>
      <c r="SNI918" s="337"/>
      <c r="SNJ918" s="337"/>
      <c r="SNK918" s="337"/>
      <c r="SNL918" s="337"/>
      <c r="SNM918" s="337"/>
      <c r="SNN918" s="337"/>
      <c r="SNO918" s="337"/>
      <c r="SNP918" s="337"/>
      <c r="SNQ918" s="337"/>
      <c r="SNR918" s="337"/>
      <c r="SNS918" s="337"/>
      <c r="SNT918" s="337"/>
      <c r="SNU918" s="337"/>
      <c r="SNV918" s="337"/>
      <c r="SNW918" s="337"/>
      <c r="SNX918" s="337"/>
      <c r="SNY918" s="337"/>
      <c r="SNZ918" s="337"/>
      <c r="SOA918" s="337"/>
      <c r="SOB918" s="337"/>
      <c r="SOC918" s="337"/>
      <c r="SOD918" s="337"/>
      <c r="SOE918" s="337"/>
      <c r="SOF918" s="337"/>
      <c r="SOG918" s="337"/>
      <c r="SOH918" s="337"/>
      <c r="SOI918" s="337"/>
      <c r="SOJ918" s="337"/>
      <c r="SOK918" s="337"/>
      <c r="SOL918" s="337"/>
      <c r="SOM918" s="337"/>
      <c r="SON918" s="337"/>
      <c r="SOO918" s="337"/>
      <c r="SOP918" s="337"/>
      <c r="SOQ918" s="337"/>
      <c r="SOR918" s="337"/>
      <c r="SOS918" s="337"/>
      <c r="SOT918" s="337"/>
      <c r="SOU918" s="337"/>
      <c r="SOV918" s="337"/>
      <c r="SOW918" s="337"/>
      <c r="SOX918" s="337"/>
      <c r="SOY918" s="337"/>
      <c r="SOZ918" s="337"/>
      <c r="SPA918" s="337"/>
      <c r="SPB918" s="337"/>
      <c r="SPC918" s="337"/>
      <c r="SPD918" s="337"/>
      <c r="SPE918" s="337"/>
      <c r="SPF918" s="337"/>
      <c r="SPG918" s="337"/>
      <c r="SPH918" s="337"/>
      <c r="SPI918" s="337"/>
      <c r="SPJ918" s="337"/>
      <c r="SPK918" s="337"/>
      <c r="SPL918" s="337"/>
      <c r="SPM918" s="337"/>
      <c r="SPN918" s="337"/>
      <c r="SPO918" s="337"/>
      <c r="SPP918" s="337"/>
      <c r="SPQ918" s="337"/>
      <c r="SPR918" s="337"/>
      <c r="SPS918" s="337"/>
      <c r="SPT918" s="337"/>
      <c r="SPU918" s="337"/>
      <c r="SPV918" s="337"/>
      <c r="SPW918" s="337"/>
      <c r="SPX918" s="337"/>
      <c r="SPY918" s="337"/>
      <c r="SPZ918" s="337"/>
      <c r="SQA918" s="337"/>
      <c r="SQB918" s="337"/>
      <c r="SQC918" s="337"/>
      <c r="SQD918" s="337"/>
      <c r="SQE918" s="337"/>
      <c r="SQF918" s="337"/>
      <c r="SQG918" s="337"/>
      <c r="SQH918" s="337"/>
      <c r="SQI918" s="337"/>
      <c r="SQJ918" s="337"/>
      <c r="SQK918" s="337"/>
      <c r="SQL918" s="337"/>
      <c r="SQM918" s="337"/>
      <c r="SQN918" s="337"/>
      <c r="SQO918" s="337"/>
      <c r="SQP918" s="337"/>
      <c r="SQQ918" s="337"/>
      <c r="SQR918" s="337"/>
      <c r="SQS918" s="337"/>
      <c r="SQT918" s="337"/>
      <c r="SQU918" s="337"/>
      <c r="SQV918" s="337"/>
      <c r="SQW918" s="337"/>
      <c r="SQX918" s="337"/>
      <c r="SQY918" s="337"/>
      <c r="SQZ918" s="337"/>
      <c r="SRA918" s="337"/>
      <c r="SRB918" s="337"/>
      <c r="SRC918" s="337"/>
      <c r="SRD918" s="337"/>
      <c r="SRE918" s="337"/>
      <c r="SRF918" s="337"/>
      <c r="SRG918" s="337"/>
      <c r="SRH918" s="337"/>
      <c r="SRI918" s="337"/>
      <c r="SRJ918" s="337"/>
      <c r="SRK918" s="337"/>
      <c r="SRL918" s="337"/>
      <c r="SRM918" s="337"/>
      <c r="SRN918" s="337"/>
      <c r="SRO918" s="337"/>
      <c r="SRP918" s="337"/>
      <c r="SRQ918" s="337"/>
      <c r="SRR918" s="337"/>
      <c r="SRS918" s="337"/>
      <c r="SRT918" s="337"/>
      <c r="SRU918" s="337"/>
      <c r="SRV918" s="337"/>
      <c r="SRW918" s="337"/>
      <c r="SRX918" s="337"/>
      <c r="SRY918" s="337"/>
      <c r="SRZ918" s="337"/>
      <c r="SSA918" s="337"/>
      <c r="SSB918" s="337"/>
      <c r="SSC918" s="337"/>
      <c r="SSD918" s="337"/>
      <c r="SSE918" s="337"/>
      <c r="SSF918" s="337"/>
      <c r="SSG918" s="337"/>
      <c r="SSH918" s="337"/>
      <c r="SSI918" s="337"/>
      <c r="SSJ918" s="337"/>
      <c r="SSK918" s="337"/>
      <c r="SSL918" s="337"/>
      <c r="SSM918" s="337"/>
      <c r="SSN918" s="337"/>
      <c r="SSO918" s="337"/>
      <c r="SSP918" s="337"/>
      <c r="SSQ918" s="337"/>
      <c r="SSR918" s="337"/>
      <c r="SSS918" s="337"/>
      <c r="SST918" s="337"/>
      <c r="SSU918" s="337"/>
      <c r="SSV918" s="337"/>
      <c r="SSW918" s="337"/>
      <c r="SSX918" s="337"/>
      <c r="SSY918" s="337"/>
      <c r="SSZ918" s="337"/>
      <c r="STA918" s="337"/>
      <c r="STB918" s="337"/>
      <c r="STC918" s="337"/>
      <c r="STD918" s="337"/>
      <c r="STE918" s="337"/>
      <c r="STF918" s="337"/>
      <c r="STG918" s="337"/>
      <c r="STH918" s="337"/>
      <c r="STI918" s="337"/>
      <c r="STJ918" s="337"/>
      <c r="STK918" s="337"/>
      <c r="STL918" s="337"/>
      <c r="STM918" s="337"/>
      <c r="STN918" s="337"/>
      <c r="STO918" s="337"/>
      <c r="STP918" s="337"/>
      <c r="STQ918" s="337"/>
      <c r="STR918" s="337"/>
      <c r="STS918" s="337"/>
      <c r="STT918" s="337"/>
      <c r="STU918" s="337"/>
      <c r="STV918" s="337"/>
      <c r="STW918" s="337"/>
      <c r="STX918" s="337"/>
      <c r="STY918" s="337"/>
      <c r="STZ918" s="337"/>
      <c r="SUA918" s="337"/>
      <c r="SUB918" s="337"/>
      <c r="SUC918" s="337"/>
      <c r="SUD918" s="337"/>
      <c r="SUE918" s="337"/>
      <c r="SUF918" s="337"/>
      <c r="SUG918" s="337"/>
      <c r="SUH918" s="337"/>
      <c r="SUI918" s="337"/>
      <c r="SUJ918" s="337"/>
      <c r="SUK918" s="337"/>
      <c r="SUL918" s="337"/>
      <c r="SUM918" s="337"/>
      <c r="SUN918" s="337"/>
      <c r="SUO918" s="337"/>
      <c r="SUP918" s="337"/>
      <c r="SUQ918" s="337"/>
      <c r="SUR918" s="337"/>
      <c r="SUS918" s="337"/>
      <c r="SUT918" s="337"/>
      <c r="SUU918" s="337"/>
      <c r="SUV918" s="337"/>
      <c r="SUW918" s="337"/>
      <c r="SUX918" s="337"/>
      <c r="SUY918" s="337"/>
      <c r="SUZ918" s="337"/>
      <c r="SVA918" s="337"/>
      <c r="SVB918" s="337"/>
      <c r="SVC918" s="337"/>
      <c r="SVD918" s="337"/>
      <c r="SVE918" s="337"/>
      <c r="SVF918" s="337"/>
      <c r="SVG918" s="337"/>
      <c r="SVH918" s="337"/>
      <c r="SVI918" s="337"/>
      <c r="SVJ918" s="337"/>
      <c r="SVK918" s="337"/>
      <c r="SVL918" s="337"/>
      <c r="SVM918" s="337"/>
      <c r="SVN918" s="337"/>
      <c r="SVO918" s="337"/>
      <c r="SVP918" s="337"/>
      <c r="SVQ918" s="337"/>
      <c r="SVR918" s="337"/>
      <c r="SVS918" s="337"/>
      <c r="SVT918" s="337"/>
      <c r="SVU918" s="337"/>
      <c r="SVV918" s="337"/>
      <c r="SVW918" s="337"/>
      <c r="SVX918" s="337"/>
      <c r="SVY918" s="337"/>
      <c r="SVZ918" s="337"/>
      <c r="SWA918" s="337"/>
      <c r="SWB918" s="337"/>
      <c r="SWC918" s="337"/>
      <c r="SWD918" s="337"/>
      <c r="SWE918" s="337"/>
      <c r="SWF918" s="337"/>
      <c r="SWG918" s="337"/>
      <c r="SWH918" s="337"/>
      <c r="SWI918" s="337"/>
      <c r="SWJ918" s="337"/>
      <c r="SWK918" s="337"/>
      <c r="SWL918" s="337"/>
      <c r="SWM918" s="337"/>
      <c r="SWN918" s="337"/>
      <c r="SWO918" s="337"/>
      <c r="SWP918" s="337"/>
      <c r="SWQ918" s="337"/>
      <c r="SWR918" s="337"/>
      <c r="SWS918" s="337"/>
      <c r="SWT918" s="337"/>
      <c r="SWU918" s="337"/>
      <c r="SWV918" s="337"/>
      <c r="SWW918" s="337"/>
      <c r="SWX918" s="337"/>
      <c r="SWY918" s="337"/>
      <c r="SWZ918" s="337"/>
      <c r="SXA918" s="337"/>
      <c r="SXB918" s="337"/>
      <c r="SXC918" s="337"/>
      <c r="SXD918" s="337"/>
      <c r="SXE918" s="337"/>
      <c r="SXF918" s="337"/>
      <c r="SXG918" s="337"/>
      <c r="SXH918" s="337"/>
      <c r="SXI918" s="337"/>
      <c r="SXJ918" s="337"/>
      <c r="SXK918" s="337"/>
      <c r="SXL918" s="337"/>
      <c r="SXM918" s="337"/>
      <c r="SXN918" s="337"/>
      <c r="SXO918" s="337"/>
      <c r="SXP918" s="337"/>
      <c r="SXQ918" s="337"/>
      <c r="SXR918" s="337"/>
      <c r="SXS918" s="337"/>
      <c r="SXT918" s="337"/>
      <c r="SXU918" s="337"/>
      <c r="SXV918" s="337"/>
      <c r="SXW918" s="337"/>
      <c r="SXX918" s="337"/>
      <c r="SXY918" s="337"/>
      <c r="SXZ918" s="337"/>
      <c r="SYA918" s="337"/>
      <c r="SYB918" s="337"/>
      <c r="SYC918" s="337"/>
      <c r="SYD918" s="337"/>
      <c r="SYE918" s="337"/>
      <c r="SYF918" s="337"/>
      <c r="SYG918" s="337"/>
      <c r="SYH918" s="337"/>
      <c r="SYI918" s="337"/>
      <c r="SYJ918" s="337"/>
      <c r="SYK918" s="337"/>
      <c r="SYL918" s="337"/>
      <c r="SYM918" s="337"/>
      <c r="SYN918" s="337"/>
      <c r="SYO918" s="337"/>
      <c r="SYP918" s="337"/>
      <c r="SYQ918" s="337"/>
      <c r="SYR918" s="337"/>
      <c r="SYS918" s="337"/>
      <c r="SYT918" s="337"/>
      <c r="SYU918" s="337"/>
      <c r="SYV918" s="337"/>
      <c r="SYW918" s="337"/>
      <c r="SYX918" s="337"/>
      <c r="SYY918" s="337"/>
      <c r="SYZ918" s="337"/>
      <c r="SZA918" s="337"/>
      <c r="SZB918" s="337"/>
      <c r="SZC918" s="337"/>
      <c r="SZD918" s="337"/>
      <c r="SZE918" s="337"/>
      <c r="SZF918" s="337"/>
      <c r="SZG918" s="337"/>
      <c r="SZH918" s="337"/>
      <c r="SZI918" s="337"/>
      <c r="SZJ918" s="337"/>
      <c r="SZK918" s="337"/>
      <c r="SZL918" s="337"/>
      <c r="SZM918" s="337"/>
      <c r="SZN918" s="337"/>
      <c r="SZO918" s="337"/>
      <c r="SZP918" s="337"/>
      <c r="SZQ918" s="337"/>
      <c r="SZR918" s="337"/>
      <c r="SZS918" s="337"/>
      <c r="SZT918" s="337"/>
      <c r="SZU918" s="337"/>
      <c r="SZV918" s="337"/>
      <c r="SZW918" s="337"/>
      <c r="SZX918" s="337"/>
      <c r="SZY918" s="337"/>
      <c r="SZZ918" s="337"/>
      <c r="TAA918" s="337"/>
      <c r="TAB918" s="337"/>
      <c r="TAC918" s="337"/>
      <c r="TAD918" s="337"/>
      <c r="TAE918" s="337"/>
      <c r="TAF918" s="337"/>
      <c r="TAG918" s="337"/>
      <c r="TAH918" s="337"/>
      <c r="TAI918" s="337"/>
      <c r="TAJ918" s="337"/>
      <c r="TAK918" s="337"/>
      <c r="TAL918" s="337"/>
      <c r="TAM918" s="337"/>
      <c r="TAN918" s="337"/>
      <c r="TAO918" s="337"/>
      <c r="TAP918" s="337"/>
      <c r="TAQ918" s="337"/>
      <c r="TAR918" s="337"/>
      <c r="TAS918" s="337"/>
      <c r="TAT918" s="337"/>
      <c r="TAU918" s="337"/>
      <c r="TAV918" s="337"/>
      <c r="TAW918" s="337"/>
      <c r="TAX918" s="337"/>
      <c r="TAY918" s="337"/>
      <c r="TAZ918" s="337"/>
      <c r="TBA918" s="337"/>
      <c r="TBB918" s="337"/>
      <c r="TBC918" s="337"/>
      <c r="TBD918" s="337"/>
      <c r="TBE918" s="337"/>
      <c r="TBF918" s="337"/>
      <c r="TBG918" s="337"/>
      <c r="TBH918" s="337"/>
      <c r="TBI918" s="337"/>
      <c r="TBJ918" s="337"/>
      <c r="TBK918" s="337"/>
      <c r="TBL918" s="337"/>
      <c r="TBM918" s="337"/>
      <c r="TBN918" s="337"/>
      <c r="TBO918" s="337"/>
      <c r="TBP918" s="337"/>
      <c r="TBQ918" s="337"/>
      <c r="TBR918" s="337"/>
      <c r="TBS918" s="337"/>
      <c r="TBT918" s="337"/>
      <c r="TBU918" s="337"/>
      <c r="TBV918" s="337"/>
      <c r="TBW918" s="337"/>
      <c r="TBX918" s="337"/>
      <c r="TBY918" s="337"/>
      <c r="TBZ918" s="337"/>
      <c r="TCA918" s="337"/>
      <c r="TCB918" s="337"/>
      <c r="TCC918" s="337"/>
      <c r="TCD918" s="337"/>
      <c r="TCE918" s="337"/>
      <c r="TCF918" s="337"/>
      <c r="TCG918" s="337"/>
      <c r="TCH918" s="337"/>
      <c r="TCI918" s="337"/>
      <c r="TCJ918" s="337"/>
      <c r="TCK918" s="337"/>
      <c r="TCL918" s="337"/>
      <c r="TCM918" s="337"/>
      <c r="TCN918" s="337"/>
      <c r="TCO918" s="337"/>
      <c r="TCP918" s="337"/>
      <c r="TCQ918" s="337"/>
      <c r="TCR918" s="337"/>
      <c r="TCS918" s="337"/>
      <c r="TCT918" s="337"/>
      <c r="TCU918" s="337"/>
      <c r="TCV918" s="337"/>
      <c r="TCW918" s="337"/>
      <c r="TCX918" s="337"/>
      <c r="TCY918" s="337"/>
      <c r="TCZ918" s="337"/>
      <c r="TDA918" s="337"/>
      <c r="TDB918" s="337"/>
      <c r="TDC918" s="337"/>
      <c r="TDD918" s="337"/>
      <c r="TDE918" s="337"/>
      <c r="TDF918" s="337"/>
      <c r="TDG918" s="337"/>
      <c r="TDH918" s="337"/>
      <c r="TDI918" s="337"/>
      <c r="TDJ918" s="337"/>
      <c r="TDK918" s="337"/>
      <c r="TDL918" s="337"/>
      <c r="TDM918" s="337"/>
      <c r="TDN918" s="337"/>
      <c r="TDO918" s="337"/>
      <c r="TDP918" s="337"/>
      <c r="TDQ918" s="337"/>
      <c r="TDR918" s="337"/>
      <c r="TDS918" s="337"/>
      <c r="TDT918" s="337"/>
      <c r="TDU918" s="337"/>
      <c r="TDV918" s="337"/>
      <c r="TDW918" s="337"/>
      <c r="TDX918" s="337"/>
      <c r="TDY918" s="337"/>
      <c r="TDZ918" s="337"/>
      <c r="TEA918" s="337"/>
      <c r="TEB918" s="337"/>
      <c r="TEC918" s="337"/>
      <c r="TED918" s="337"/>
      <c r="TEE918" s="337"/>
      <c r="TEF918" s="337"/>
      <c r="TEG918" s="337"/>
      <c r="TEH918" s="337"/>
      <c r="TEI918" s="337"/>
      <c r="TEJ918" s="337"/>
      <c r="TEK918" s="337"/>
      <c r="TEL918" s="337"/>
      <c r="TEM918" s="337"/>
      <c r="TEN918" s="337"/>
      <c r="TEO918" s="337"/>
      <c r="TEP918" s="337"/>
      <c r="TEQ918" s="337"/>
      <c r="TER918" s="337"/>
      <c r="TES918" s="337"/>
      <c r="TET918" s="337"/>
      <c r="TEU918" s="337"/>
      <c r="TEV918" s="337"/>
      <c r="TEW918" s="337"/>
      <c r="TEX918" s="337"/>
      <c r="TEY918" s="337"/>
      <c r="TEZ918" s="337"/>
      <c r="TFA918" s="337"/>
      <c r="TFB918" s="337"/>
      <c r="TFC918" s="337"/>
      <c r="TFD918" s="337"/>
      <c r="TFE918" s="337"/>
      <c r="TFF918" s="337"/>
      <c r="TFG918" s="337"/>
      <c r="TFH918" s="337"/>
      <c r="TFI918" s="337"/>
      <c r="TFJ918" s="337"/>
      <c r="TFK918" s="337"/>
      <c r="TFL918" s="337"/>
      <c r="TFM918" s="337"/>
      <c r="TFN918" s="337"/>
      <c r="TFO918" s="337"/>
      <c r="TFP918" s="337"/>
      <c r="TFQ918" s="337"/>
      <c r="TFR918" s="337"/>
      <c r="TFS918" s="337"/>
      <c r="TFT918" s="337"/>
      <c r="TFU918" s="337"/>
      <c r="TFV918" s="337"/>
      <c r="TFW918" s="337"/>
      <c r="TFX918" s="337"/>
      <c r="TFY918" s="337"/>
      <c r="TFZ918" s="337"/>
      <c r="TGA918" s="337"/>
      <c r="TGB918" s="337"/>
      <c r="TGC918" s="337"/>
      <c r="TGD918" s="337"/>
      <c r="TGE918" s="337"/>
      <c r="TGF918" s="337"/>
      <c r="TGG918" s="337"/>
      <c r="TGH918" s="337"/>
      <c r="TGI918" s="337"/>
      <c r="TGJ918" s="337"/>
      <c r="TGK918" s="337"/>
      <c r="TGL918" s="337"/>
      <c r="TGM918" s="337"/>
      <c r="TGN918" s="337"/>
      <c r="TGO918" s="337"/>
      <c r="TGP918" s="337"/>
      <c r="TGQ918" s="337"/>
      <c r="TGR918" s="337"/>
      <c r="TGS918" s="337"/>
      <c r="TGT918" s="337"/>
      <c r="TGU918" s="337"/>
      <c r="TGV918" s="337"/>
      <c r="TGW918" s="337"/>
      <c r="TGX918" s="337"/>
      <c r="TGY918" s="337"/>
      <c r="TGZ918" s="337"/>
      <c r="THA918" s="337"/>
      <c r="THB918" s="337"/>
      <c r="THC918" s="337"/>
      <c r="THD918" s="337"/>
      <c r="THE918" s="337"/>
      <c r="THF918" s="337"/>
      <c r="THG918" s="337"/>
      <c r="THH918" s="337"/>
      <c r="THI918" s="337"/>
      <c r="THJ918" s="337"/>
      <c r="THK918" s="337"/>
      <c r="THL918" s="337"/>
      <c r="THM918" s="337"/>
      <c r="THN918" s="337"/>
      <c r="THO918" s="337"/>
      <c r="THP918" s="337"/>
      <c r="THQ918" s="337"/>
      <c r="THR918" s="337"/>
      <c r="THS918" s="337"/>
      <c r="THT918" s="337"/>
      <c r="THU918" s="337"/>
      <c r="THV918" s="337"/>
      <c r="THW918" s="337"/>
      <c r="THX918" s="337"/>
      <c r="THY918" s="337"/>
      <c r="THZ918" s="337"/>
      <c r="TIA918" s="337"/>
      <c r="TIB918" s="337"/>
      <c r="TIC918" s="337"/>
      <c r="TID918" s="337"/>
      <c r="TIE918" s="337"/>
      <c r="TIF918" s="337"/>
      <c r="TIG918" s="337"/>
      <c r="TIH918" s="337"/>
      <c r="TII918" s="337"/>
      <c r="TIJ918" s="337"/>
      <c r="TIK918" s="337"/>
      <c r="TIL918" s="337"/>
      <c r="TIM918" s="337"/>
      <c r="TIN918" s="337"/>
      <c r="TIO918" s="337"/>
      <c r="TIP918" s="337"/>
      <c r="TIQ918" s="337"/>
      <c r="TIR918" s="337"/>
      <c r="TIS918" s="337"/>
      <c r="TIT918" s="337"/>
      <c r="TIU918" s="337"/>
      <c r="TIV918" s="337"/>
      <c r="TIW918" s="337"/>
      <c r="TIX918" s="337"/>
      <c r="TIY918" s="337"/>
      <c r="TIZ918" s="337"/>
      <c r="TJA918" s="337"/>
      <c r="TJB918" s="337"/>
      <c r="TJC918" s="337"/>
      <c r="TJD918" s="337"/>
      <c r="TJE918" s="337"/>
      <c r="TJF918" s="337"/>
      <c r="TJG918" s="337"/>
      <c r="TJH918" s="337"/>
      <c r="TJI918" s="337"/>
      <c r="TJJ918" s="337"/>
      <c r="TJK918" s="337"/>
      <c r="TJL918" s="337"/>
      <c r="TJM918" s="337"/>
      <c r="TJN918" s="337"/>
      <c r="TJO918" s="337"/>
      <c r="TJP918" s="337"/>
      <c r="TJQ918" s="337"/>
      <c r="TJR918" s="337"/>
      <c r="TJS918" s="337"/>
      <c r="TJT918" s="337"/>
      <c r="TJU918" s="337"/>
      <c r="TJV918" s="337"/>
      <c r="TJW918" s="337"/>
      <c r="TJX918" s="337"/>
      <c r="TJY918" s="337"/>
      <c r="TJZ918" s="337"/>
      <c r="TKA918" s="337"/>
      <c r="TKB918" s="337"/>
      <c r="TKC918" s="337"/>
      <c r="TKD918" s="337"/>
      <c r="TKE918" s="337"/>
      <c r="TKF918" s="337"/>
      <c r="TKG918" s="337"/>
      <c r="TKH918" s="337"/>
      <c r="TKI918" s="337"/>
      <c r="TKJ918" s="337"/>
      <c r="TKK918" s="337"/>
      <c r="TKL918" s="337"/>
      <c r="TKM918" s="337"/>
      <c r="TKN918" s="337"/>
      <c r="TKO918" s="337"/>
      <c r="TKP918" s="337"/>
      <c r="TKQ918" s="337"/>
      <c r="TKR918" s="337"/>
      <c r="TKS918" s="337"/>
      <c r="TKT918" s="337"/>
      <c r="TKU918" s="337"/>
      <c r="TKV918" s="337"/>
      <c r="TKW918" s="337"/>
      <c r="TKX918" s="337"/>
      <c r="TKY918" s="337"/>
      <c r="TKZ918" s="337"/>
      <c r="TLA918" s="337"/>
      <c r="TLB918" s="337"/>
      <c r="TLC918" s="337"/>
      <c r="TLD918" s="337"/>
      <c r="TLE918" s="337"/>
      <c r="TLF918" s="337"/>
      <c r="TLG918" s="337"/>
      <c r="TLH918" s="337"/>
      <c r="TLI918" s="337"/>
      <c r="TLJ918" s="337"/>
      <c r="TLK918" s="337"/>
      <c r="TLL918" s="337"/>
      <c r="TLM918" s="337"/>
      <c r="TLN918" s="337"/>
      <c r="TLO918" s="337"/>
      <c r="TLP918" s="337"/>
      <c r="TLQ918" s="337"/>
      <c r="TLR918" s="337"/>
      <c r="TLS918" s="337"/>
      <c r="TLT918" s="337"/>
      <c r="TLU918" s="337"/>
      <c r="TLV918" s="337"/>
      <c r="TLW918" s="337"/>
      <c r="TLX918" s="337"/>
      <c r="TLY918" s="337"/>
      <c r="TLZ918" s="337"/>
      <c r="TMA918" s="337"/>
      <c r="TMB918" s="337"/>
      <c r="TMC918" s="337"/>
      <c r="TMD918" s="337"/>
      <c r="TME918" s="337"/>
      <c r="TMF918" s="337"/>
      <c r="TMG918" s="337"/>
      <c r="TMH918" s="337"/>
      <c r="TMI918" s="337"/>
      <c r="TMJ918" s="337"/>
      <c r="TMK918" s="337"/>
      <c r="TML918" s="337"/>
      <c r="TMM918" s="337"/>
      <c r="TMN918" s="337"/>
      <c r="TMO918" s="337"/>
      <c r="TMP918" s="337"/>
      <c r="TMQ918" s="337"/>
      <c r="TMR918" s="337"/>
      <c r="TMS918" s="337"/>
      <c r="TMT918" s="337"/>
      <c r="TMU918" s="337"/>
      <c r="TMV918" s="337"/>
      <c r="TMW918" s="337"/>
      <c r="TMX918" s="337"/>
      <c r="TMY918" s="337"/>
      <c r="TMZ918" s="337"/>
      <c r="TNA918" s="337"/>
      <c r="TNB918" s="337"/>
      <c r="TNC918" s="337"/>
      <c r="TND918" s="337"/>
      <c r="TNE918" s="337"/>
      <c r="TNF918" s="337"/>
      <c r="TNG918" s="337"/>
      <c r="TNH918" s="337"/>
      <c r="TNI918" s="337"/>
      <c r="TNJ918" s="337"/>
      <c r="TNK918" s="337"/>
      <c r="TNL918" s="337"/>
      <c r="TNM918" s="337"/>
      <c r="TNN918" s="337"/>
      <c r="TNO918" s="337"/>
      <c r="TNP918" s="337"/>
      <c r="TNQ918" s="337"/>
      <c r="TNR918" s="337"/>
      <c r="TNS918" s="337"/>
      <c r="TNT918" s="337"/>
      <c r="TNU918" s="337"/>
      <c r="TNV918" s="337"/>
      <c r="TNW918" s="337"/>
      <c r="TNX918" s="337"/>
      <c r="TNY918" s="337"/>
      <c r="TNZ918" s="337"/>
      <c r="TOA918" s="337"/>
      <c r="TOB918" s="337"/>
      <c r="TOC918" s="337"/>
      <c r="TOD918" s="337"/>
      <c r="TOE918" s="337"/>
      <c r="TOF918" s="337"/>
      <c r="TOG918" s="337"/>
      <c r="TOH918" s="337"/>
      <c r="TOI918" s="337"/>
      <c r="TOJ918" s="337"/>
      <c r="TOK918" s="337"/>
      <c r="TOL918" s="337"/>
      <c r="TOM918" s="337"/>
      <c r="TON918" s="337"/>
      <c r="TOO918" s="337"/>
      <c r="TOP918" s="337"/>
      <c r="TOQ918" s="337"/>
      <c r="TOR918" s="337"/>
      <c r="TOS918" s="337"/>
      <c r="TOT918" s="337"/>
      <c r="TOU918" s="337"/>
      <c r="TOV918" s="337"/>
      <c r="TOW918" s="337"/>
      <c r="TOX918" s="337"/>
      <c r="TOY918" s="337"/>
      <c r="TOZ918" s="337"/>
      <c r="TPA918" s="337"/>
      <c r="TPB918" s="337"/>
      <c r="TPC918" s="337"/>
      <c r="TPD918" s="337"/>
      <c r="TPE918" s="337"/>
      <c r="TPF918" s="337"/>
      <c r="TPG918" s="337"/>
      <c r="TPH918" s="337"/>
      <c r="TPI918" s="337"/>
      <c r="TPJ918" s="337"/>
      <c r="TPK918" s="337"/>
      <c r="TPL918" s="337"/>
      <c r="TPM918" s="337"/>
      <c r="TPN918" s="337"/>
      <c r="TPO918" s="337"/>
      <c r="TPP918" s="337"/>
      <c r="TPQ918" s="337"/>
      <c r="TPR918" s="337"/>
      <c r="TPS918" s="337"/>
      <c r="TPT918" s="337"/>
      <c r="TPU918" s="337"/>
      <c r="TPV918" s="337"/>
      <c r="TPW918" s="337"/>
      <c r="TPX918" s="337"/>
      <c r="TPY918" s="337"/>
      <c r="TPZ918" s="337"/>
      <c r="TQA918" s="337"/>
      <c r="TQB918" s="337"/>
      <c r="TQC918" s="337"/>
      <c r="TQD918" s="337"/>
      <c r="TQE918" s="337"/>
      <c r="TQF918" s="337"/>
      <c r="TQG918" s="337"/>
      <c r="TQH918" s="337"/>
      <c r="TQI918" s="337"/>
      <c r="TQJ918" s="337"/>
      <c r="TQK918" s="337"/>
      <c r="TQL918" s="337"/>
      <c r="TQM918" s="337"/>
      <c r="TQN918" s="337"/>
      <c r="TQO918" s="337"/>
      <c r="TQP918" s="337"/>
      <c r="TQQ918" s="337"/>
      <c r="TQR918" s="337"/>
      <c r="TQS918" s="337"/>
      <c r="TQT918" s="337"/>
      <c r="TQU918" s="337"/>
      <c r="TQV918" s="337"/>
      <c r="TQW918" s="337"/>
      <c r="TQX918" s="337"/>
      <c r="TQY918" s="337"/>
      <c r="TQZ918" s="337"/>
      <c r="TRA918" s="337"/>
      <c r="TRB918" s="337"/>
      <c r="TRC918" s="337"/>
      <c r="TRD918" s="337"/>
      <c r="TRE918" s="337"/>
      <c r="TRF918" s="337"/>
      <c r="TRG918" s="337"/>
      <c r="TRH918" s="337"/>
      <c r="TRI918" s="337"/>
      <c r="TRJ918" s="337"/>
      <c r="TRK918" s="337"/>
      <c r="TRL918" s="337"/>
      <c r="TRM918" s="337"/>
      <c r="TRN918" s="337"/>
      <c r="TRO918" s="337"/>
      <c r="TRP918" s="337"/>
      <c r="TRQ918" s="337"/>
      <c r="TRR918" s="337"/>
      <c r="TRS918" s="337"/>
      <c r="TRT918" s="337"/>
      <c r="TRU918" s="337"/>
      <c r="TRV918" s="337"/>
      <c r="TRW918" s="337"/>
      <c r="TRX918" s="337"/>
      <c r="TRY918" s="337"/>
      <c r="TRZ918" s="337"/>
      <c r="TSA918" s="337"/>
      <c r="TSB918" s="337"/>
      <c r="TSC918" s="337"/>
      <c r="TSD918" s="337"/>
      <c r="TSE918" s="337"/>
      <c r="TSF918" s="337"/>
      <c r="TSG918" s="337"/>
      <c r="TSH918" s="337"/>
      <c r="TSI918" s="337"/>
      <c r="TSJ918" s="337"/>
      <c r="TSK918" s="337"/>
      <c r="TSL918" s="337"/>
      <c r="TSM918" s="337"/>
      <c r="TSN918" s="337"/>
      <c r="TSO918" s="337"/>
      <c r="TSP918" s="337"/>
      <c r="TSQ918" s="337"/>
      <c r="TSR918" s="337"/>
      <c r="TSS918" s="337"/>
      <c r="TST918" s="337"/>
      <c r="TSU918" s="337"/>
      <c r="TSV918" s="337"/>
      <c r="TSW918" s="337"/>
      <c r="TSX918" s="337"/>
      <c r="TSY918" s="337"/>
      <c r="TSZ918" s="337"/>
      <c r="TTA918" s="337"/>
      <c r="TTB918" s="337"/>
      <c r="TTC918" s="337"/>
      <c r="TTD918" s="337"/>
      <c r="TTE918" s="337"/>
      <c r="TTF918" s="337"/>
      <c r="TTG918" s="337"/>
      <c r="TTH918" s="337"/>
      <c r="TTI918" s="337"/>
      <c r="TTJ918" s="337"/>
      <c r="TTK918" s="337"/>
      <c r="TTL918" s="337"/>
      <c r="TTM918" s="337"/>
      <c r="TTN918" s="337"/>
      <c r="TTO918" s="337"/>
      <c r="TTP918" s="337"/>
      <c r="TTQ918" s="337"/>
      <c r="TTR918" s="337"/>
      <c r="TTS918" s="337"/>
      <c r="TTT918" s="337"/>
      <c r="TTU918" s="337"/>
      <c r="TTV918" s="337"/>
      <c r="TTW918" s="337"/>
      <c r="TTX918" s="337"/>
      <c r="TTY918" s="337"/>
      <c r="TTZ918" s="337"/>
      <c r="TUA918" s="337"/>
      <c r="TUB918" s="337"/>
      <c r="TUC918" s="337"/>
      <c r="TUD918" s="337"/>
      <c r="TUE918" s="337"/>
      <c r="TUF918" s="337"/>
      <c r="TUG918" s="337"/>
      <c r="TUH918" s="337"/>
      <c r="TUI918" s="337"/>
      <c r="TUJ918" s="337"/>
      <c r="TUK918" s="337"/>
      <c r="TUL918" s="337"/>
      <c r="TUM918" s="337"/>
      <c r="TUN918" s="337"/>
      <c r="TUO918" s="337"/>
      <c r="TUP918" s="337"/>
      <c r="TUQ918" s="337"/>
      <c r="TUR918" s="337"/>
      <c r="TUS918" s="337"/>
      <c r="TUT918" s="337"/>
      <c r="TUU918" s="337"/>
      <c r="TUV918" s="337"/>
      <c r="TUW918" s="337"/>
      <c r="TUX918" s="337"/>
      <c r="TUY918" s="337"/>
      <c r="TUZ918" s="337"/>
      <c r="TVA918" s="337"/>
      <c r="TVB918" s="337"/>
      <c r="TVC918" s="337"/>
      <c r="TVD918" s="337"/>
      <c r="TVE918" s="337"/>
      <c r="TVF918" s="337"/>
      <c r="TVG918" s="337"/>
      <c r="TVH918" s="337"/>
      <c r="TVI918" s="337"/>
      <c r="TVJ918" s="337"/>
      <c r="TVK918" s="337"/>
      <c r="TVL918" s="337"/>
      <c r="TVM918" s="337"/>
      <c r="TVN918" s="337"/>
      <c r="TVO918" s="337"/>
      <c r="TVP918" s="337"/>
      <c r="TVQ918" s="337"/>
      <c r="TVR918" s="337"/>
      <c r="TVS918" s="337"/>
      <c r="TVT918" s="337"/>
      <c r="TVU918" s="337"/>
      <c r="TVV918" s="337"/>
      <c r="TVW918" s="337"/>
      <c r="TVX918" s="337"/>
      <c r="TVY918" s="337"/>
      <c r="TVZ918" s="337"/>
      <c r="TWA918" s="337"/>
      <c r="TWB918" s="337"/>
      <c r="TWC918" s="337"/>
      <c r="TWD918" s="337"/>
      <c r="TWE918" s="337"/>
      <c r="TWF918" s="337"/>
      <c r="TWG918" s="337"/>
      <c r="TWH918" s="337"/>
      <c r="TWI918" s="337"/>
      <c r="TWJ918" s="337"/>
      <c r="TWK918" s="337"/>
      <c r="TWL918" s="337"/>
      <c r="TWM918" s="337"/>
      <c r="TWN918" s="337"/>
      <c r="TWO918" s="337"/>
      <c r="TWP918" s="337"/>
      <c r="TWQ918" s="337"/>
      <c r="TWR918" s="337"/>
      <c r="TWS918" s="337"/>
      <c r="TWT918" s="337"/>
      <c r="TWU918" s="337"/>
      <c r="TWV918" s="337"/>
      <c r="TWW918" s="337"/>
      <c r="TWX918" s="337"/>
      <c r="TWY918" s="337"/>
      <c r="TWZ918" s="337"/>
      <c r="TXA918" s="337"/>
      <c r="TXB918" s="337"/>
      <c r="TXC918" s="337"/>
      <c r="TXD918" s="337"/>
      <c r="TXE918" s="337"/>
      <c r="TXF918" s="337"/>
      <c r="TXG918" s="337"/>
      <c r="TXH918" s="337"/>
      <c r="TXI918" s="337"/>
      <c r="TXJ918" s="337"/>
      <c r="TXK918" s="337"/>
      <c r="TXL918" s="337"/>
      <c r="TXM918" s="337"/>
      <c r="TXN918" s="337"/>
      <c r="TXO918" s="337"/>
      <c r="TXP918" s="337"/>
      <c r="TXQ918" s="337"/>
      <c r="TXR918" s="337"/>
      <c r="TXS918" s="337"/>
      <c r="TXT918" s="337"/>
      <c r="TXU918" s="337"/>
      <c r="TXV918" s="337"/>
      <c r="TXW918" s="337"/>
      <c r="TXX918" s="337"/>
      <c r="TXY918" s="337"/>
      <c r="TXZ918" s="337"/>
      <c r="TYA918" s="337"/>
      <c r="TYB918" s="337"/>
      <c r="TYC918" s="337"/>
      <c r="TYD918" s="337"/>
      <c r="TYE918" s="337"/>
      <c r="TYF918" s="337"/>
      <c r="TYG918" s="337"/>
      <c r="TYH918" s="337"/>
      <c r="TYI918" s="337"/>
      <c r="TYJ918" s="337"/>
      <c r="TYK918" s="337"/>
      <c r="TYL918" s="337"/>
      <c r="TYM918" s="337"/>
      <c r="TYN918" s="337"/>
      <c r="TYO918" s="337"/>
      <c r="TYP918" s="337"/>
      <c r="TYQ918" s="337"/>
      <c r="TYR918" s="337"/>
      <c r="TYS918" s="337"/>
      <c r="TYT918" s="337"/>
      <c r="TYU918" s="337"/>
      <c r="TYV918" s="337"/>
      <c r="TYW918" s="337"/>
      <c r="TYX918" s="337"/>
      <c r="TYY918" s="337"/>
      <c r="TYZ918" s="337"/>
      <c r="TZA918" s="337"/>
      <c r="TZB918" s="337"/>
      <c r="TZC918" s="337"/>
      <c r="TZD918" s="337"/>
      <c r="TZE918" s="337"/>
      <c r="TZF918" s="337"/>
      <c r="TZG918" s="337"/>
      <c r="TZH918" s="337"/>
      <c r="TZI918" s="337"/>
      <c r="TZJ918" s="337"/>
      <c r="TZK918" s="337"/>
      <c r="TZL918" s="337"/>
      <c r="TZM918" s="337"/>
      <c r="TZN918" s="337"/>
      <c r="TZO918" s="337"/>
      <c r="TZP918" s="337"/>
      <c r="TZQ918" s="337"/>
      <c r="TZR918" s="337"/>
      <c r="TZS918" s="337"/>
      <c r="TZT918" s="337"/>
      <c r="TZU918" s="337"/>
      <c r="TZV918" s="337"/>
      <c r="TZW918" s="337"/>
      <c r="TZX918" s="337"/>
      <c r="TZY918" s="337"/>
      <c r="TZZ918" s="337"/>
      <c r="UAA918" s="337"/>
      <c r="UAB918" s="337"/>
      <c r="UAC918" s="337"/>
      <c r="UAD918" s="337"/>
      <c r="UAE918" s="337"/>
      <c r="UAF918" s="337"/>
      <c r="UAG918" s="337"/>
      <c r="UAH918" s="337"/>
      <c r="UAI918" s="337"/>
      <c r="UAJ918" s="337"/>
      <c r="UAK918" s="337"/>
      <c r="UAL918" s="337"/>
      <c r="UAM918" s="337"/>
      <c r="UAN918" s="337"/>
      <c r="UAO918" s="337"/>
      <c r="UAP918" s="337"/>
      <c r="UAQ918" s="337"/>
      <c r="UAR918" s="337"/>
      <c r="UAS918" s="337"/>
      <c r="UAT918" s="337"/>
      <c r="UAU918" s="337"/>
      <c r="UAV918" s="337"/>
      <c r="UAW918" s="337"/>
      <c r="UAX918" s="337"/>
      <c r="UAY918" s="337"/>
      <c r="UAZ918" s="337"/>
      <c r="UBA918" s="337"/>
      <c r="UBB918" s="337"/>
      <c r="UBC918" s="337"/>
      <c r="UBD918" s="337"/>
      <c r="UBE918" s="337"/>
      <c r="UBF918" s="337"/>
      <c r="UBG918" s="337"/>
      <c r="UBH918" s="337"/>
      <c r="UBI918" s="337"/>
      <c r="UBJ918" s="337"/>
      <c r="UBK918" s="337"/>
      <c r="UBL918" s="337"/>
      <c r="UBM918" s="337"/>
      <c r="UBN918" s="337"/>
      <c r="UBO918" s="337"/>
      <c r="UBP918" s="337"/>
      <c r="UBQ918" s="337"/>
      <c r="UBR918" s="337"/>
      <c r="UBS918" s="337"/>
      <c r="UBT918" s="337"/>
      <c r="UBU918" s="337"/>
      <c r="UBV918" s="337"/>
      <c r="UBW918" s="337"/>
      <c r="UBX918" s="337"/>
      <c r="UBY918" s="337"/>
      <c r="UBZ918" s="337"/>
      <c r="UCA918" s="337"/>
      <c r="UCB918" s="337"/>
      <c r="UCC918" s="337"/>
      <c r="UCD918" s="337"/>
      <c r="UCE918" s="337"/>
      <c r="UCF918" s="337"/>
      <c r="UCG918" s="337"/>
      <c r="UCH918" s="337"/>
      <c r="UCI918" s="337"/>
      <c r="UCJ918" s="337"/>
      <c r="UCK918" s="337"/>
      <c r="UCL918" s="337"/>
      <c r="UCM918" s="337"/>
      <c r="UCN918" s="337"/>
      <c r="UCO918" s="337"/>
      <c r="UCP918" s="337"/>
      <c r="UCQ918" s="337"/>
      <c r="UCR918" s="337"/>
      <c r="UCS918" s="337"/>
      <c r="UCT918" s="337"/>
      <c r="UCU918" s="337"/>
      <c r="UCV918" s="337"/>
      <c r="UCW918" s="337"/>
      <c r="UCX918" s="337"/>
      <c r="UCY918" s="337"/>
      <c r="UCZ918" s="337"/>
      <c r="UDA918" s="337"/>
      <c r="UDB918" s="337"/>
      <c r="UDC918" s="337"/>
      <c r="UDD918" s="337"/>
      <c r="UDE918" s="337"/>
      <c r="UDF918" s="337"/>
      <c r="UDG918" s="337"/>
      <c r="UDH918" s="337"/>
      <c r="UDI918" s="337"/>
      <c r="UDJ918" s="337"/>
      <c r="UDK918" s="337"/>
      <c r="UDL918" s="337"/>
      <c r="UDM918" s="337"/>
      <c r="UDN918" s="337"/>
      <c r="UDO918" s="337"/>
      <c r="UDP918" s="337"/>
      <c r="UDQ918" s="337"/>
      <c r="UDR918" s="337"/>
      <c r="UDS918" s="337"/>
      <c r="UDT918" s="337"/>
      <c r="UDU918" s="337"/>
      <c r="UDV918" s="337"/>
      <c r="UDW918" s="337"/>
      <c r="UDX918" s="337"/>
      <c r="UDY918" s="337"/>
      <c r="UDZ918" s="337"/>
      <c r="UEA918" s="337"/>
      <c r="UEB918" s="337"/>
      <c r="UEC918" s="337"/>
      <c r="UED918" s="337"/>
      <c r="UEE918" s="337"/>
      <c r="UEF918" s="337"/>
      <c r="UEG918" s="337"/>
      <c r="UEH918" s="337"/>
      <c r="UEI918" s="337"/>
      <c r="UEJ918" s="337"/>
      <c r="UEK918" s="337"/>
      <c r="UEL918" s="337"/>
      <c r="UEM918" s="337"/>
      <c r="UEN918" s="337"/>
      <c r="UEO918" s="337"/>
      <c r="UEP918" s="337"/>
      <c r="UEQ918" s="337"/>
      <c r="UER918" s="337"/>
      <c r="UES918" s="337"/>
      <c r="UET918" s="337"/>
      <c r="UEU918" s="337"/>
      <c r="UEV918" s="337"/>
      <c r="UEW918" s="337"/>
      <c r="UEX918" s="337"/>
      <c r="UEY918" s="337"/>
      <c r="UEZ918" s="337"/>
      <c r="UFA918" s="337"/>
      <c r="UFB918" s="337"/>
      <c r="UFC918" s="337"/>
      <c r="UFD918" s="337"/>
      <c r="UFE918" s="337"/>
      <c r="UFF918" s="337"/>
      <c r="UFG918" s="337"/>
      <c r="UFH918" s="337"/>
      <c r="UFI918" s="337"/>
      <c r="UFJ918" s="337"/>
      <c r="UFK918" s="337"/>
      <c r="UFL918" s="337"/>
      <c r="UFM918" s="337"/>
      <c r="UFN918" s="337"/>
      <c r="UFO918" s="337"/>
      <c r="UFP918" s="337"/>
      <c r="UFQ918" s="337"/>
      <c r="UFR918" s="337"/>
      <c r="UFS918" s="337"/>
      <c r="UFT918" s="337"/>
      <c r="UFU918" s="337"/>
      <c r="UFV918" s="337"/>
      <c r="UFW918" s="337"/>
      <c r="UFX918" s="337"/>
      <c r="UFY918" s="337"/>
      <c r="UFZ918" s="337"/>
      <c r="UGA918" s="337"/>
      <c r="UGB918" s="337"/>
      <c r="UGC918" s="337"/>
      <c r="UGD918" s="337"/>
      <c r="UGE918" s="337"/>
      <c r="UGF918" s="337"/>
      <c r="UGG918" s="337"/>
      <c r="UGH918" s="337"/>
      <c r="UGI918" s="337"/>
      <c r="UGJ918" s="337"/>
      <c r="UGK918" s="337"/>
      <c r="UGL918" s="337"/>
      <c r="UGM918" s="337"/>
      <c r="UGN918" s="337"/>
      <c r="UGO918" s="337"/>
      <c r="UGP918" s="337"/>
      <c r="UGQ918" s="337"/>
      <c r="UGR918" s="337"/>
      <c r="UGS918" s="337"/>
      <c r="UGT918" s="337"/>
      <c r="UGU918" s="337"/>
      <c r="UGV918" s="337"/>
      <c r="UGW918" s="337"/>
      <c r="UGX918" s="337"/>
      <c r="UGY918" s="337"/>
      <c r="UGZ918" s="337"/>
      <c r="UHA918" s="337"/>
      <c r="UHB918" s="337"/>
      <c r="UHC918" s="337"/>
      <c r="UHD918" s="337"/>
      <c r="UHE918" s="337"/>
      <c r="UHF918" s="337"/>
      <c r="UHG918" s="337"/>
      <c r="UHH918" s="337"/>
      <c r="UHI918" s="337"/>
      <c r="UHJ918" s="337"/>
      <c r="UHK918" s="337"/>
      <c r="UHL918" s="337"/>
      <c r="UHM918" s="337"/>
      <c r="UHN918" s="337"/>
      <c r="UHO918" s="337"/>
      <c r="UHP918" s="337"/>
      <c r="UHQ918" s="337"/>
      <c r="UHR918" s="337"/>
      <c r="UHS918" s="337"/>
      <c r="UHT918" s="337"/>
      <c r="UHU918" s="337"/>
      <c r="UHV918" s="337"/>
      <c r="UHW918" s="337"/>
      <c r="UHX918" s="337"/>
      <c r="UHY918" s="337"/>
      <c r="UHZ918" s="337"/>
      <c r="UIA918" s="337"/>
      <c r="UIB918" s="337"/>
      <c r="UIC918" s="337"/>
      <c r="UID918" s="337"/>
      <c r="UIE918" s="337"/>
      <c r="UIF918" s="337"/>
      <c r="UIG918" s="337"/>
      <c r="UIH918" s="337"/>
      <c r="UII918" s="337"/>
      <c r="UIJ918" s="337"/>
      <c r="UIK918" s="337"/>
      <c r="UIL918" s="337"/>
      <c r="UIM918" s="337"/>
      <c r="UIN918" s="337"/>
      <c r="UIO918" s="337"/>
      <c r="UIP918" s="337"/>
      <c r="UIQ918" s="337"/>
      <c r="UIR918" s="337"/>
      <c r="UIS918" s="337"/>
      <c r="UIT918" s="337"/>
      <c r="UIU918" s="337"/>
      <c r="UIV918" s="337"/>
      <c r="UIW918" s="337"/>
      <c r="UIX918" s="337"/>
      <c r="UIY918" s="337"/>
      <c r="UIZ918" s="337"/>
      <c r="UJA918" s="337"/>
      <c r="UJB918" s="337"/>
      <c r="UJC918" s="337"/>
      <c r="UJD918" s="337"/>
      <c r="UJE918" s="337"/>
      <c r="UJF918" s="337"/>
      <c r="UJG918" s="337"/>
      <c r="UJH918" s="337"/>
      <c r="UJI918" s="337"/>
      <c r="UJJ918" s="337"/>
      <c r="UJK918" s="337"/>
      <c r="UJL918" s="337"/>
      <c r="UJM918" s="337"/>
      <c r="UJN918" s="337"/>
      <c r="UJO918" s="337"/>
      <c r="UJP918" s="337"/>
      <c r="UJQ918" s="337"/>
      <c r="UJR918" s="337"/>
      <c r="UJS918" s="337"/>
      <c r="UJT918" s="337"/>
      <c r="UJU918" s="337"/>
      <c r="UJV918" s="337"/>
      <c r="UJW918" s="337"/>
      <c r="UJX918" s="337"/>
      <c r="UJY918" s="337"/>
      <c r="UJZ918" s="337"/>
      <c r="UKA918" s="337"/>
      <c r="UKB918" s="337"/>
      <c r="UKC918" s="337"/>
      <c r="UKD918" s="337"/>
      <c r="UKE918" s="337"/>
      <c r="UKF918" s="337"/>
      <c r="UKG918" s="337"/>
      <c r="UKH918" s="337"/>
      <c r="UKI918" s="337"/>
      <c r="UKJ918" s="337"/>
      <c r="UKK918" s="337"/>
      <c r="UKL918" s="337"/>
      <c r="UKM918" s="337"/>
      <c r="UKN918" s="337"/>
      <c r="UKO918" s="337"/>
      <c r="UKP918" s="337"/>
      <c r="UKQ918" s="337"/>
      <c r="UKR918" s="337"/>
      <c r="UKS918" s="337"/>
      <c r="UKT918" s="337"/>
      <c r="UKU918" s="337"/>
      <c r="UKV918" s="337"/>
      <c r="UKW918" s="337"/>
      <c r="UKX918" s="337"/>
      <c r="UKY918" s="337"/>
      <c r="UKZ918" s="337"/>
      <c r="ULA918" s="337"/>
      <c r="ULB918" s="337"/>
      <c r="ULC918" s="337"/>
      <c r="ULD918" s="337"/>
      <c r="ULE918" s="337"/>
      <c r="ULF918" s="337"/>
      <c r="ULG918" s="337"/>
      <c r="ULH918" s="337"/>
      <c r="ULI918" s="337"/>
      <c r="ULJ918" s="337"/>
      <c r="ULK918" s="337"/>
      <c r="ULL918" s="337"/>
      <c r="ULM918" s="337"/>
      <c r="ULN918" s="337"/>
      <c r="ULO918" s="337"/>
      <c r="ULP918" s="337"/>
      <c r="ULQ918" s="337"/>
      <c r="ULR918" s="337"/>
      <c r="ULS918" s="337"/>
      <c r="ULT918" s="337"/>
      <c r="ULU918" s="337"/>
      <c r="ULV918" s="337"/>
      <c r="ULW918" s="337"/>
      <c r="ULX918" s="337"/>
      <c r="ULY918" s="337"/>
      <c r="ULZ918" s="337"/>
      <c r="UMA918" s="337"/>
      <c r="UMB918" s="337"/>
      <c r="UMC918" s="337"/>
      <c r="UMD918" s="337"/>
      <c r="UME918" s="337"/>
      <c r="UMF918" s="337"/>
      <c r="UMG918" s="337"/>
      <c r="UMH918" s="337"/>
      <c r="UMI918" s="337"/>
      <c r="UMJ918" s="337"/>
      <c r="UMK918" s="337"/>
      <c r="UML918" s="337"/>
      <c r="UMM918" s="337"/>
      <c r="UMN918" s="337"/>
      <c r="UMO918" s="337"/>
      <c r="UMP918" s="337"/>
      <c r="UMQ918" s="337"/>
      <c r="UMR918" s="337"/>
      <c r="UMS918" s="337"/>
      <c r="UMT918" s="337"/>
      <c r="UMU918" s="337"/>
      <c r="UMV918" s="337"/>
      <c r="UMW918" s="337"/>
      <c r="UMX918" s="337"/>
      <c r="UMY918" s="337"/>
      <c r="UMZ918" s="337"/>
      <c r="UNA918" s="337"/>
      <c r="UNB918" s="337"/>
      <c r="UNC918" s="337"/>
      <c r="UND918" s="337"/>
      <c r="UNE918" s="337"/>
      <c r="UNF918" s="337"/>
      <c r="UNG918" s="337"/>
      <c r="UNH918" s="337"/>
      <c r="UNI918" s="337"/>
      <c r="UNJ918" s="337"/>
      <c r="UNK918" s="337"/>
      <c r="UNL918" s="337"/>
      <c r="UNM918" s="337"/>
      <c r="UNN918" s="337"/>
      <c r="UNO918" s="337"/>
      <c r="UNP918" s="337"/>
      <c r="UNQ918" s="337"/>
      <c r="UNR918" s="337"/>
      <c r="UNS918" s="337"/>
      <c r="UNT918" s="337"/>
      <c r="UNU918" s="337"/>
      <c r="UNV918" s="337"/>
      <c r="UNW918" s="337"/>
      <c r="UNX918" s="337"/>
      <c r="UNY918" s="337"/>
      <c r="UNZ918" s="337"/>
      <c r="UOA918" s="337"/>
      <c r="UOB918" s="337"/>
      <c r="UOC918" s="337"/>
      <c r="UOD918" s="337"/>
      <c r="UOE918" s="337"/>
      <c r="UOF918" s="337"/>
      <c r="UOG918" s="337"/>
      <c r="UOH918" s="337"/>
      <c r="UOI918" s="337"/>
      <c r="UOJ918" s="337"/>
      <c r="UOK918" s="337"/>
      <c r="UOL918" s="337"/>
      <c r="UOM918" s="337"/>
      <c r="UON918" s="337"/>
      <c r="UOO918" s="337"/>
      <c r="UOP918" s="337"/>
      <c r="UOQ918" s="337"/>
      <c r="UOR918" s="337"/>
      <c r="UOS918" s="337"/>
      <c r="UOT918" s="337"/>
      <c r="UOU918" s="337"/>
      <c r="UOV918" s="337"/>
      <c r="UOW918" s="337"/>
      <c r="UOX918" s="337"/>
      <c r="UOY918" s="337"/>
      <c r="UOZ918" s="337"/>
      <c r="UPA918" s="337"/>
      <c r="UPB918" s="337"/>
      <c r="UPC918" s="337"/>
      <c r="UPD918" s="337"/>
      <c r="UPE918" s="337"/>
      <c r="UPF918" s="337"/>
      <c r="UPG918" s="337"/>
      <c r="UPH918" s="337"/>
      <c r="UPI918" s="337"/>
      <c r="UPJ918" s="337"/>
      <c r="UPK918" s="337"/>
      <c r="UPL918" s="337"/>
      <c r="UPM918" s="337"/>
      <c r="UPN918" s="337"/>
      <c r="UPO918" s="337"/>
      <c r="UPP918" s="337"/>
      <c r="UPQ918" s="337"/>
      <c r="UPR918" s="337"/>
      <c r="UPS918" s="337"/>
      <c r="UPT918" s="337"/>
      <c r="UPU918" s="337"/>
      <c r="UPV918" s="337"/>
      <c r="UPW918" s="337"/>
      <c r="UPX918" s="337"/>
      <c r="UPY918" s="337"/>
      <c r="UPZ918" s="337"/>
      <c r="UQA918" s="337"/>
      <c r="UQB918" s="337"/>
      <c r="UQC918" s="337"/>
      <c r="UQD918" s="337"/>
      <c r="UQE918" s="337"/>
      <c r="UQF918" s="337"/>
      <c r="UQG918" s="337"/>
      <c r="UQH918" s="337"/>
      <c r="UQI918" s="337"/>
      <c r="UQJ918" s="337"/>
      <c r="UQK918" s="337"/>
      <c r="UQL918" s="337"/>
      <c r="UQM918" s="337"/>
      <c r="UQN918" s="337"/>
      <c r="UQO918" s="337"/>
      <c r="UQP918" s="337"/>
      <c r="UQQ918" s="337"/>
      <c r="UQR918" s="337"/>
      <c r="UQS918" s="337"/>
      <c r="UQT918" s="337"/>
      <c r="UQU918" s="337"/>
      <c r="UQV918" s="337"/>
      <c r="UQW918" s="337"/>
      <c r="UQX918" s="337"/>
      <c r="UQY918" s="337"/>
      <c r="UQZ918" s="337"/>
      <c r="URA918" s="337"/>
      <c r="URB918" s="337"/>
      <c r="URC918" s="337"/>
      <c r="URD918" s="337"/>
      <c r="URE918" s="337"/>
      <c r="URF918" s="337"/>
      <c r="URG918" s="337"/>
      <c r="URH918" s="337"/>
      <c r="URI918" s="337"/>
      <c r="URJ918" s="337"/>
      <c r="URK918" s="337"/>
      <c r="URL918" s="337"/>
      <c r="URM918" s="337"/>
      <c r="URN918" s="337"/>
      <c r="URO918" s="337"/>
      <c r="URP918" s="337"/>
      <c r="URQ918" s="337"/>
      <c r="URR918" s="337"/>
      <c r="URS918" s="337"/>
      <c r="URT918" s="337"/>
      <c r="URU918" s="337"/>
      <c r="URV918" s="337"/>
      <c r="URW918" s="337"/>
      <c r="URX918" s="337"/>
      <c r="URY918" s="337"/>
      <c r="URZ918" s="337"/>
      <c r="USA918" s="337"/>
      <c r="USB918" s="337"/>
      <c r="USC918" s="337"/>
      <c r="USD918" s="337"/>
      <c r="USE918" s="337"/>
      <c r="USF918" s="337"/>
      <c r="USG918" s="337"/>
      <c r="USH918" s="337"/>
      <c r="USI918" s="337"/>
      <c r="USJ918" s="337"/>
      <c r="USK918" s="337"/>
      <c r="USL918" s="337"/>
      <c r="USM918" s="337"/>
      <c r="USN918" s="337"/>
      <c r="USO918" s="337"/>
      <c r="USP918" s="337"/>
      <c r="USQ918" s="337"/>
      <c r="USR918" s="337"/>
      <c r="USS918" s="337"/>
      <c r="UST918" s="337"/>
      <c r="USU918" s="337"/>
      <c r="USV918" s="337"/>
      <c r="USW918" s="337"/>
      <c r="USX918" s="337"/>
      <c r="USY918" s="337"/>
      <c r="USZ918" s="337"/>
      <c r="UTA918" s="337"/>
      <c r="UTB918" s="337"/>
      <c r="UTC918" s="337"/>
      <c r="UTD918" s="337"/>
      <c r="UTE918" s="337"/>
      <c r="UTF918" s="337"/>
      <c r="UTG918" s="337"/>
      <c r="UTH918" s="337"/>
      <c r="UTI918" s="337"/>
      <c r="UTJ918" s="337"/>
      <c r="UTK918" s="337"/>
      <c r="UTL918" s="337"/>
      <c r="UTM918" s="337"/>
      <c r="UTN918" s="337"/>
      <c r="UTO918" s="337"/>
      <c r="UTP918" s="337"/>
      <c r="UTQ918" s="337"/>
      <c r="UTR918" s="337"/>
      <c r="UTS918" s="337"/>
      <c r="UTT918" s="337"/>
      <c r="UTU918" s="337"/>
      <c r="UTV918" s="337"/>
      <c r="UTW918" s="337"/>
      <c r="UTX918" s="337"/>
      <c r="UTY918" s="337"/>
      <c r="UTZ918" s="337"/>
      <c r="UUA918" s="337"/>
      <c r="UUB918" s="337"/>
      <c r="UUC918" s="337"/>
      <c r="UUD918" s="337"/>
      <c r="UUE918" s="337"/>
      <c r="UUF918" s="337"/>
      <c r="UUG918" s="337"/>
      <c r="UUH918" s="337"/>
      <c r="UUI918" s="337"/>
      <c r="UUJ918" s="337"/>
      <c r="UUK918" s="337"/>
      <c r="UUL918" s="337"/>
      <c r="UUM918" s="337"/>
      <c r="UUN918" s="337"/>
      <c r="UUO918" s="337"/>
      <c r="UUP918" s="337"/>
      <c r="UUQ918" s="337"/>
      <c r="UUR918" s="337"/>
      <c r="UUS918" s="337"/>
      <c r="UUT918" s="337"/>
      <c r="UUU918" s="337"/>
      <c r="UUV918" s="337"/>
      <c r="UUW918" s="337"/>
      <c r="UUX918" s="337"/>
      <c r="UUY918" s="337"/>
      <c r="UUZ918" s="337"/>
      <c r="UVA918" s="337"/>
      <c r="UVB918" s="337"/>
      <c r="UVC918" s="337"/>
      <c r="UVD918" s="337"/>
      <c r="UVE918" s="337"/>
      <c r="UVF918" s="337"/>
      <c r="UVG918" s="337"/>
      <c r="UVH918" s="337"/>
      <c r="UVI918" s="337"/>
      <c r="UVJ918" s="337"/>
      <c r="UVK918" s="337"/>
      <c r="UVL918" s="337"/>
      <c r="UVM918" s="337"/>
      <c r="UVN918" s="337"/>
      <c r="UVO918" s="337"/>
      <c r="UVP918" s="337"/>
      <c r="UVQ918" s="337"/>
      <c r="UVR918" s="337"/>
      <c r="UVS918" s="337"/>
      <c r="UVT918" s="337"/>
      <c r="UVU918" s="337"/>
      <c r="UVV918" s="337"/>
      <c r="UVW918" s="337"/>
      <c r="UVX918" s="337"/>
      <c r="UVY918" s="337"/>
      <c r="UVZ918" s="337"/>
      <c r="UWA918" s="337"/>
      <c r="UWB918" s="337"/>
      <c r="UWC918" s="337"/>
      <c r="UWD918" s="337"/>
      <c r="UWE918" s="337"/>
      <c r="UWF918" s="337"/>
      <c r="UWG918" s="337"/>
      <c r="UWH918" s="337"/>
      <c r="UWI918" s="337"/>
      <c r="UWJ918" s="337"/>
      <c r="UWK918" s="337"/>
      <c r="UWL918" s="337"/>
      <c r="UWM918" s="337"/>
      <c r="UWN918" s="337"/>
      <c r="UWO918" s="337"/>
      <c r="UWP918" s="337"/>
      <c r="UWQ918" s="337"/>
      <c r="UWR918" s="337"/>
      <c r="UWS918" s="337"/>
      <c r="UWT918" s="337"/>
      <c r="UWU918" s="337"/>
      <c r="UWV918" s="337"/>
      <c r="UWW918" s="337"/>
      <c r="UWX918" s="337"/>
      <c r="UWY918" s="337"/>
      <c r="UWZ918" s="337"/>
      <c r="UXA918" s="337"/>
      <c r="UXB918" s="337"/>
      <c r="UXC918" s="337"/>
      <c r="UXD918" s="337"/>
      <c r="UXE918" s="337"/>
      <c r="UXF918" s="337"/>
      <c r="UXG918" s="337"/>
      <c r="UXH918" s="337"/>
      <c r="UXI918" s="337"/>
      <c r="UXJ918" s="337"/>
      <c r="UXK918" s="337"/>
      <c r="UXL918" s="337"/>
      <c r="UXM918" s="337"/>
      <c r="UXN918" s="337"/>
      <c r="UXO918" s="337"/>
      <c r="UXP918" s="337"/>
      <c r="UXQ918" s="337"/>
      <c r="UXR918" s="337"/>
      <c r="UXS918" s="337"/>
      <c r="UXT918" s="337"/>
      <c r="UXU918" s="337"/>
      <c r="UXV918" s="337"/>
      <c r="UXW918" s="337"/>
      <c r="UXX918" s="337"/>
      <c r="UXY918" s="337"/>
      <c r="UXZ918" s="337"/>
      <c r="UYA918" s="337"/>
      <c r="UYB918" s="337"/>
      <c r="UYC918" s="337"/>
      <c r="UYD918" s="337"/>
      <c r="UYE918" s="337"/>
      <c r="UYF918" s="337"/>
      <c r="UYG918" s="337"/>
      <c r="UYH918" s="337"/>
      <c r="UYI918" s="337"/>
      <c r="UYJ918" s="337"/>
      <c r="UYK918" s="337"/>
      <c r="UYL918" s="337"/>
      <c r="UYM918" s="337"/>
      <c r="UYN918" s="337"/>
      <c r="UYO918" s="337"/>
      <c r="UYP918" s="337"/>
      <c r="UYQ918" s="337"/>
      <c r="UYR918" s="337"/>
      <c r="UYS918" s="337"/>
      <c r="UYT918" s="337"/>
      <c r="UYU918" s="337"/>
      <c r="UYV918" s="337"/>
      <c r="UYW918" s="337"/>
      <c r="UYX918" s="337"/>
      <c r="UYY918" s="337"/>
      <c r="UYZ918" s="337"/>
      <c r="UZA918" s="337"/>
      <c r="UZB918" s="337"/>
      <c r="UZC918" s="337"/>
      <c r="UZD918" s="337"/>
      <c r="UZE918" s="337"/>
      <c r="UZF918" s="337"/>
      <c r="UZG918" s="337"/>
      <c r="UZH918" s="337"/>
      <c r="UZI918" s="337"/>
      <c r="UZJ918" s="337"/>
      <c r="UZK918" s="337"/>
      <c r="UZL918" s="337"/>
      <c r="UZM918" s="337"/>
      <c r="UZN918" s="337"/>
      <c r="UZO918" s="337"/>
      <c r="UZP918" s="337"/>
      <c r="UZQ918" s="337"/>
      <c r="UZR918" s="337"/>
      <c r="UZS918" s="337"/>
      <c r="UZT918" s="337"/>
      <c r="UZU918" s="337"/>
      <c r="UZV918" s="337"/>
      <c r="UZW918" s="337"/>
      <c r="UZX918" s="337"/>
      <c r="UZY918" s="337"/>
      <c r="UZZ918" s="337"/>
      <c r="VAA918" s="337"/>
      <c r="VAB918" s="337"/>
      <c r="VAC918" s="337"/>
      <c r="VAD918" s="337"/>
      <c r="VAE918" s="337"/>
      <c r="VAF918" s="337"/>
      <c r="VAG918" s="337"/>
      <c r="VAH918" s="337"/>
      <c r="VAI918" s="337"/>
      <c r="VAJ918" s="337"/>
      <c r="VAK918" s="337"/>
      <c r="VAL918" s="337"/>
      <c r="VAM918" s="337"/>
      <c r="VAN918" s="337"/>
      <c r="VAO918" s="337"/>
      <c r="VAP918" s="337"/>
      <c r="VAQ918" s="337"/>
      <c r="VAR918" s="337"/>
      <c r="VAS918" s="337"/>
      <c r="VAT918" s="337"/>
      <c r="VAU918" s="337"/>
      <c r="VAV918" s="337"/>
      <c r="VAW918" s="337"/>
      <c r="VAX918" s="337"/>
      <c r="VAY918" s="337"/>
      <c r="VAZ918" s="337"/>
      <c r="VBA918" s="337"/>
      <c r="VBB918" s="337"/>
      <c r="VBC918" s="337"/>
      <c r="VBD918" s="337"/>
      <c r="VBE918" s="337"/>
      <c r="VBF918" s="337"/>
      <c r="VBG918" s="337"/>
      <c r="VBH918" s="337"/>
      <c r="VBI918" s="337"/>
      <c r="VBJ918" s="337"/>
      <c r="VBK918" s="337"/>
      <c r="VBL918" s="337"/>
      <c r="VBM918" s="337"/>
      <c r="VBN918" s="337"/>
      <c r="VBO918" s="337"/>
      <c r="VBP918" s="337"/>
      <c r="VBQ918" s="337"/>
      <c r="VBR918" s="337"/>
      <c r="VBS918" s="337"/>
      <c r="VBT918" s="337"/>
      <c r="VBU918" s="337"/>
      <c r="VBV918" s="337"/>
      <c r="VBW918" s="337"/>
      <c r="VBX918" s="337"/>
      <c r="VBY918" s="337"/>
      <c r="VBZ918" s="337"/>
      <c r="VCA918" s="337"/>
      <c r="VCB918" s="337"/>
      <c r="VCC918" s="337"/>
      <c r="VCD918" s="337"/>
      <c r="VCE918" s="337"/>
      <c r="VCF918" s="337"/>
      <c r="VCG918" s="337"/>
      <c r="VCH918" s="337"/>
      <c r="VCI918" s="337"/>
      <c r="VCJ918" s="337"/>
      <c r="VCK918" s="337"/>
      <c r="VCL918" s="337"/>
      <c r="VCM918" s="337"/>
      <c r="VCN918" s="337"/>
      <c r="VCO918" s="337"/>
      <c r="VCP918" s="337"/>
      <c r="VCQ918" s="337"/>
      <c r="VCR918" s="337"/>
      <c r="VCS918" s="337"/>
      <c r="VCT918" s="337"/>
      <c r="VCU918" s="337"/>
      <c r="VCV918" s="337"/>
      <c r="VCW918" s="337"/>
      <c r="VCX918" s="337"/>
      <c r="VCY918" s="337"/>
      <c r="VCZ918" s="337"/>
      <c r="VDA918" s="337"/>
      <c r="VDB918" s="337"/>
      <c r="VDC918" s="337"/>
      <c r="VDD918" s="337"/>
      <c r="VDE918" s="337"/>
      <c r="VDF918" s="337"/>
      <c r="VDG918" s="337"/>
      <c r="VDH918" s="337"/>
      <c r="VDI918" s="337"/>
      <c r="VDJ918" s="337"/>
      <c r="VDK918" s="337"/>
      <c r="VDL918" s="337"/>
      <c r="VDM918" s="337"/>
      <c r="VDN918" s="337"/>
      <c r="VDO918" s="337"/>
      <c r="VDP918" s="337"/>
      <c r="VDQ918" s="337"/>
      <c r="VDR918" s="337"/>
      <c r="VDS918" s="337"/>
      <c r="VDT918" s="337"/>
      <c r="VDU918" s="337"/>
      <c r="VDV918" s="337"/>
      <c r="VDW918" s="337"/>
      <c r="VDX918" s="337"/>
      <c r="VDY918" s="337"/>
      <c r="VDZ918" s="337"/>
      <c r="VEA918" s="337"/>
      <c r="VEB918" s="337"/>
      <c r="VEC918" s="337"/>
      <c r="VED918" s="337"/>
      <c r="VEE918" s="337"/>
      <c r="VEF918" s="337"/>
      <c r="VEG918" s="337"/>
      <c r="VEH918" s="337"/>
      <c r="VEI918" s="337"/>
      <c r="VEJ918" s="337"/>
      <c r="VEK918" s="337"/>
      <c r="VEL918" s="337"/>
      <c r="VEM918" s="337"/>
      <c r="VEN918" s="337"/>
      <c r="VEO918" s="337"/>
      <c r="VEP918" s="337"/>
      <c r="VEQ918" s="337"/>
      <c r="VER918" s="337"/>
      <c r="VES918" s="337"/>
      <c r="VET918" s="337"/>
      <c r="VEU918" s="337"/>
      <c r="VEV918" s="337"/>
      <c r="VEW918" s="337"/>
      <c r="VEX918" s="337"/>
      <c r="VEY918" s="337"/>
      <c r="VEZ918" s="337"/>
      <c r="VFA918" s="337"/>
      <c r="VFB918" s="337"/>
      <c r="VFC918" s="337"/>
      <c r="VFD918" s="337"/>
      <c r="VFE918" s="337"/>
      <c r="VFF918" s="337"/>
      <c r="VFG918" s="337"/>
      <c r="VFH918" s="337"/>
      <c r="VFI918" s="337"/>
      <c r="VFJ918" s="337"/>
      <c r="VFK918" s="337"/>
      <c r="VFL918" s="337"/>
      <c r="VFM918" s="337"/>
      <c r="VFN918" s="337"/>
      <c r="VFO918" s="337"/>
      <c r="VFP918" s="337"/>
      <c r="VFQ918" s="337"/>
      <c r="VFR918" s="337"/>
      <c r="VFS918" s="337"/>
      <c r="VFT918" s="337"/>
      <c r="VFU918" s="337"/>
      <c r="VFV918" s="337"/>
      <c r="VFW918" s="337"/>
      <c r="VFX918" s="337"/>
      <c r="VFY918" s="337"/>
      <c r="VFZ918" s="337"/>
      <c r="VGA918" s="337"/>
      <c r="VGB918" s="337"/>
      <c r="VGC918" s="337"/>
      <c r="VGD918" s="337"/>
      <c r="VGE918" s="337"/>
      <c r="VGF918" s="337"/>
      <c r="VGG918" s="337"/>
      <c r="VGH918" s="337"/>
      <c r="VGI918" s="337"/>
      <c r="VGJ918" s="337"/>
      <c r="VGK918" s="337"/>
      <c r="VGL918" s="337"/>
      <c r="VGM918" s="337"/>
      <c r="VGN918" s="337"/>
      <c r="VGO918" s="337"/>
      <c r="VGP918" s="337"/>
      <c r="VGQ918" s="337"/>
      <c r="VGR918" s="337"/>
      <c r="VGS918" s="337"/>
      <c r="VGT918" s="337"/>
      <c r="VGU918" s="337"/>
      <c r="VGV918" s="337"/>
      <c r="VGW918" s="337"/>
      <c r="VGX918" s="337"/>
      <c r="VGY918" s="337"/>
      <c r="VGZ918" s="337"/>
      <c r="VHA918" s="337"/>
      <c r="VHB918" s="337"/>
      <c r="VHC918" s="337"/>
      <c r="VHD918" s="337"/>
      <c r="VHE918" s="337"/>
      <c r="VHF918" s="337"/>
      <c r="VHG918" s="337"/>
      <c r="VHH918" s="337"/>
      <c r="VHI918" s="337"/>
      <c r="VHJ918" s="337"/>
      <c r="VHK918" s="337"/>
      <c r="VHL918" s="337"/>
      <c r="VHM918" s="337"/>
      <c r="VHN918" s="337"/>
      <c r="VHO918" s="337"/>
      <c r="VHP918" s="337"/>
      <c r="VHQ918" s="337"/>
      <c r="VHR918" s="337"/>
      <c r="VHS918" s="337"/>
      <c r="VHT918" s="337"/>
      <c r="VHU918" s="337"/>
      <c r="VHV918" s="337"/>
      <c r="VHW918" s="337"/>
      <c r="VHX918" s="337"/>
      <c r="VHY918" s="337"/>
      <c r="VHZ918" s="337"/>
      <c r="VIA918" s="337"/>
      <c r="VIB918" s="337"/>
      <c r="VIC918" s="337"/>
      <c r="VID918" s="337"/>
      <c r="VIE918" s="337"/>
      <c r="VIF918" s="337"/>
      <c r="VIG918" s="337"/>
      <c r="VIH918" s="337"/>
      <c r="VII918" s="337"/>
      <c r="VIJ918" s="337"/>
      <c r="VIK918" s="337"/>
      <c r="VIL918" s="337"/>
      <c r="VIM918" s="337"/>
      <c r="VIN918" s="337"/>
      <c r="VIO918" s="337"/>
      <c r="VIP918" s="337"/>
      <c r="VIQ918" s="337"/>
      <c r="VIR918" s="337"/>
      <c r="VIS918" s="337"/>
      <c r="VIT918" s="337"/>
      <c r="VIU918" s="337"/>
      <c r="VIV918" s="337"/>
      <c r="VIW918" s="337"/>
      <c r="VIX918" s="337"/>
      <c r="VIY918" s="337"/>
      <c r="VIZ918" s="337"/>
      <c r="VJA918" s="337"/>
      <c r="VJB918" s="337"/>
      <c r="VJC918" s="337"/>
      <c r="VJD918" s="337"/>
      <c r="VJE918" s="337"/>
      <c r="VJF918" s="337"/>
      <c r="VJG918" s="337"/>
      <c r="VJH918" s="337"/>
      <c r="VJI918" s="337"/>
      <c r="VJJ918" s="337"/>
      <c r="VJK918" s="337"/>
      <c r="VJL918" s="337"/>
      <c r="VJM918" s="337"/>
      <c r="VJN918" s="337"/>
      <c r="VJO918" s="337"/>
      <c r="VJP918" s="337"/>
      <c r="VJQ918" s="337"/>
      <c r="VJR918" s="337"/>
      <c r="VJS918" s="337"/>
      <c r="VJT918" s="337"/>
      <c r="VJU918" s="337"/>
      <c r="VJV918" s="337"/>
      <c r="VJW918" s="337"/>
      <c r="VJX918" s="337"/>
      <c r="VJY918" s="337"/>
      <c r="VJZ918" s="337"/>
      <c r="VKA918" s="337"/>
      <c r="VKB918" s="337"/>
      <c r="VKC918" s="337"/>
      <c r="VKD918" s="337"/>
      <c r="VKE918" s="337"/>
      <c r="VKF918" s="337"/>
      <c r="VKG918" s="337"/>
      <c r="VKH918" s="337"/>
      <c r="VKI918" s="337"/>
      <c r="VKJ918" s="337"/>
      <c r="VKK918" s="337"/>
      <c r="VKL918" s="337"/>
      <c r="VKM918" s="337"/>
      <c r="VKN918" s="337"/>
      <c r="VKO918" s="337"/>
      <c r="VKP918" s="337"/>
      <c r="VKQ918" s="337"/>
      <c r="VKR918" s="337"/>
      <c r="VKS918" s="337"/>
      <c r="VKT918" s="337"/>
      <c r="VKU918" s="337"/>
      <c r="VKV918" s="337"/>
      <c r="VKW918" s="337"/>
      <c r="VKX918" s="337"/>
      <c r="VKY918" s="337"/>
      <c r="VKZ918" s="337"/>
      <c r="VLA918" s="337"/>
      <c r="VLB918" s="337"/>
      <c r="VLC918" s="337"/>
      <c r="VLD918" s="337"/>
      <c r="VLE918" s="337"/>
      <c r="VLF918" s="337"/>
      <c r="VLG918" s="337"/>
      <c r="VLH918" s="337"/>
      <c r="VLI918" s="337"/>
      <c r="VLJ918" s="337"/>
      <c r="VLK918" s="337"/>
      <c r="VLL918" s="337"/>
      <c r="VLM918" s="337"/>
      <c r="VLN918" s="337"/>
      <c r="VLO918" s="337"/>
      <c r="VLP918" s="337"/>
      <c r="VLQ918" s="337"/>
      <c r="VLR918" s="337"/>
      <c r="VLS918" s="337"/>
      <c r="VLT918" s="337"/>
      <c r="VLU918" s="337"/>
      <c r="VLV918" s="337"/>
      <c r="VLW918" s="337"/>
      <c r="VLX918" s="337"/>
      <c r="VLY918" s="337"/>
      <c r="VLZ918" s="337"/>
      <c r="VMA918" s="337"/>
      <c r="VMB918" s="337"/>
      <c r="VMC918" s="337"/>
      <c r="VMD918" s="337"/>
      <c r="VME918" s="337"/>
      <c r="VMF918" s="337"/>
      <c r="VMG918" s="337"/>
      <c r="VMH918" s="337"/>
      <c r="VMI918" s="337"/>
      <c r="VMJ918" s="337"/>
      <c r="VMK918" s="337"/>
      <c r="VML918" s="337"/>
      <c r="VMM918" s="337"/>
      <c r="VMN918" s="337"/>
      <c r="VMO918" s="337"/>
      <c r="VMP918" s="337"/>
      <c r="VMQ918" s="337"/>
      <c r="VMR918" s="337"/>
      <c r="VMS918" s="337"/>
      <c r="VMT918" s="337"/>
      <c r="VMU918" s="337"/>
      <c r="VMV918" s="337"/>
      <c r="VMW918" s="337"/>
      <c r="VMX918" s="337"/>
      <c r="VMY918" s="337"/>
      <c r="VMZ918" s="337"/>
      <c r="VNA918" s="337"/>
      <c r="VNB918" s="337"/>
      <c r="VNC918" s="337"/>
      <c r="VND918" s="337"/>
      <c r="VNE918" s="337"/>
      <c r="VNF918" s="337"/>
      <c r="VNG918" s="337"/>
      <c r="VNH918" s="337"/>
      <c r="VNI918" s="337"/>
      <c r="VNJ918" s="337"/>
      <c r="VNK918" s="337"/>
      <c r="VNL918" s="337"/>
      <c r="VNM918" s="337"/>
      <c r="VNN918" s="337"/>
      <c r="VNO918" s="337"/>
      <c r="VNP918" s="337"/>
      <c r="VNQ918" s="337"/>
      <c r="VNR918" s="337"/>
      <c r="VNS918" s="337"/>
      <c r="VNT918" s="337"/>
      <c r="VNU918" s="337"/>
      <c r="VNV918" s="337"/>
      <c r="VNW918" s="337"/>
      <c r="VNX918" s="337"/>
      <c r="VNY918" s="337"/>
      <c r="VNZ918" s="337"/>
      <c r="VOA918" s="337"/>
      <c r="VOB918" s="337"/>
      <c r="VOC918" s="337"/>
      <c r="VOD918" s="337"/>
      <c r="VOE918" s="337"/>
      <c r="VOF918" s="337"/>
      <c r="VOG918" s="337"/>
      <c r="VOH918" s="337"/>
      <c r="VOI918" s="337"/>
      <c r="VOJ918" s="337"/>
      <c r="VOK918" s="337"/>
      <c r="VOL918" s="337"/>
      <c r="VOM918" s="337"/>
      <c r="VON918" s="337"/>
      <c r="VOO918" s="337"/>
      <c r="VOP918" s="337"/>
      <c r="VOQ918" s="337"/>
      <c r="VOR918" s="337"/>
      <c r="VOS918" s="337"/>
      <c r="VOT918" s="337"/>
      <c r="VOU918" s="337"/>
      <c r="VOV918" s="337"/>
      <c r="VOW918" s="337"/>
      <c r="VOX918" s="337"/>
      <c r="VOY918" s="337"/>
      <c r="VOZ918" s="337"/>
      <c r="VPA918" s="337"/>
      <c r="VPB918" s="337"/>
      <c r="VPC918" s="337"/>
      <c r="VPD918" s="337"/>
      <c r="VPE918" s="337"/>
      <c r="VPF918" s="337"/>
      <c r="VPG918" s="337"/>
      <c r="VPH918" s="337"/>
      <c r="VPI918" s="337"/>
      <c r="VPJ918" s="337"/>
      <c r="VPK918" s="337"/>
      <c r="VPL918" s="337"/>
      <c r="VPM918" s="337"/>
      <c r="VPN918" s="337"/>
      <c r="VPO918" s="337"/>
      <c r="VPP918" s="337"/>
      <c r="VPQ918" s="337"/>
      <c r="VPR918" s="337"/>
      <c r="VPS918" s="337"/>
      <c r="VPT918" s="337"/>
      <c r="VPU918" s="337"/>
      <c r="VPV918" s="337"/>
      <c r="VPW918" s="337"/>
      <c r="VPX918" s="337"/>
      <c r="VPY918" s="337"/>
      <c r="VPZ918" s="337"/>
      <c r="VQA918" s="337"/>
      <c r="VQB918" s="337"/>
      <c r="VQC918" s="337"/>
      <c r="VQD918" s="337"/>
      <c r="VQE918" s="337"/>
      <c r="VQF918" s="337"/>
      <c r="VQG918" s="337"/>
      <c r="VQH918" s="337"/>
      <c r="VQI918" s="337"/>
      <c r="VQJ918" s="337"/>
      <c r="VQK918" s="337"/>
      <c r="VQL918" s="337"/>
      <c r="VQM918" s="337"/>
      <c r="VQN918" s="337"/>
      <c r="VQO918" s="337"/>
      <c r="VQP918" s="337"/>
      <c r="VQQ918" s="337"/>
      <c r="VQR918" s="337"/>
      <c r="VQS918" s="337"/>
      <c r="VQT918" s="337"/>
      <c r="VQU918" s="337"/>
      <c r="VQV918" s="337"/>
      <c r="VQW918" s="337"/>
      <c r="VQX918" s="337"/>
      <c r="VQY918" s="337"/>
      <c r="VQZ918" s="337"/>
      <c r="VRA918" s="337"/>
      <c r="VRB918" s="337"/>
      <c r="VRC918" s="337"/>
      <c r="VRD918" s="337"/>
      <c r="VRE918" s="337"/>
      <c r="VRF918" s="337"/>
      <c r="VRG918" s="337"/>
      <c r="VRH918" s="337"/>
      <c r="VRI918" s="337"/>
      <c r="VRJ918" s="337"/>
      <c r="VRK918" s="337"/>
      <c r="VRL918" s="337"/>
      <c r="VRM918" s="337"/>
      <c r="VRN918" s="337"/>
      <c r="VRO918" s="337"/>
      <c r="VRP918" s="337"/>
      <c r="VRQ918" s="337"/>
      <c r="VRR918" s="337"/>
      <c r="VRS918" s="337"/>
      <c r="VRT918" s="337"/>
      <c r="VRU918" s="337"/>
      <c r="VRV918" s="337"/>
      <c r="VRW918" s="337"/>
      <c r="VRX918" s="337"/>
      <c r="VRY918" s="337"/>
      <c r="VRZ918" s="337"/>
      <c r="VSA918" s="337"/>
      <c r="VSB918" s="337"/>
      <c r="VSC918" s="337"/>
      <c r="VSD918" s="337"/>
      <c r="VSE918" s="337"/>
      <c r="VSF918" s="337"/>
      <c r="VSG918" s="337"/>
      <c r="VSH918" s="337"/>
      <c r="VSI918" s="337"/>
      <c r="VSJ918" s="337"/>
      <c r="VSK918" s="337"/>
      <c r="VSL918" s="337"/>
      <c r="VSM918" s="337"/>
      <c r="VSN918" s="337"/>
      <c r="VSO918" s="337"/>
      <c r="VSP918" s="337"/>
      <c r="VSQ918" s="337"/>
      <c r="VSR918" s="337"/>
      <c r="VSS918" s="337"/>
      <c r="VST918" s="337"/>
      <c r="VSU918" s="337"/>
      <c r="VSV918" s="337"/>
      <c r="VSW918" s="337"/>
      <c r="VSX918" s="337"/>
      <c r="VSY918" s="337"/>
      <c r="VSZ918" s="337"/>
      <c r="VTA918" s="337"/>
      <c r="VTB918" s="337"/>
      <c r="VTC918" s="337"/>
      <c r="VTD918" s="337"/>
      <c r="VTE918" s="337"/>
      <c r="VTF918" s="337"/>
      <c r="VTG918" s="337"/>
      <c r="VTH918" s="337"/>
      <c r="VTI918" s="337"/>
      <c r="VTJ918" s="337"/>
      <c r="VTK918" s="337"/>
      <c r="VTL918" s="337"/>
      <c r="VTM918" s="337"/>
      <c r="VTN918" s="337"/>
      <c r="VTO918" s="337"/>
      <c r="VTP918" s="337"/>
      <c r="VTQ918" s="337"/>
      <c r="VTR918" s="337"/>
      <c r="VTS918" s="337"/>
      <c r="VTT918" s="337"/>
      <c r="VTU918" s="337"/>
      <c r="VTV918" s="337"/>
      <c r="VTW918" s="337"/>
      <c r="VTX918" s="337"/>
      <c r="VTY918" s="337"/>
      <c r="VTZ918" s="337"/>
      <c r="VUA918" s="337"/>
      <c r="VUB918" s="337"/>
      <c r="VUC918" s="337"/>
      <c r="VUD918" s="337"/>
      <c r="VUE918" s="337"/>
      <c r="VUF918" s="337"/>
      <c r="VUG918" s="337"/>
      <c r="VUH918" s="337"/>
      <c r="VUI918" s="337"/>
      <c r="VUJ918" s="337"/>
      <c r="VUK918" s="337"/>
      <c r="VUL918" s="337"/>
      <c r="VUM918" s="337"/>
      <c r="VUN918" s="337"/>
      <c r="VUO918" s="337"/>
      <c r="VUP918" s="337"/>
      <c r="VUQ918" s="337"/>
      <c r="VUR918" s="337"/>
      <c r="VUS918" s="337"/>
      <c r="VUT918" s="337"/>
      <c r="VUU918" s="337"/>
      <c r="VUV918" s="337"/>
      <c r="VUW918" s="337"/>
      <c r="VUX918" s="337"/>
      <c r="VUY918" s="337"/>
      <c r="VUZ918" s="337"/>
      <c r="VVA918" s="337"/>
      <c r="VVB918" s="337"/>
      <c r="VVC918" s="337"/>
      <c r="VVD918" s="337"/>
      <c r="VVE918" s="337"/>
      <c r="VVF918" s="337"/>
      <c r="VVG918" s="337"/>
      <c r="VVH918" s="337"/>
      <c r="VVI918" s="337"/>
      <c r="VVJ918" s="337"/>
      <c r="VVK918" s="337"/>
      <c r="VVL918" s="337"/>
      <c r="VVM918" s="337"/>
      <c r="VVN918" s="337"/>
      <c r="VVO918" s="337"/>
      <c r="VVP918" s="337"/>
      <c r="VVQ918" s="337"/>
      <c r="VVR918" s="337"/>
      <c r="VVS918" s="337"/>
      <c r="VVT918" s="337"/>
      <c r="VVU918" s="337"/>
      <c r="VVV918" s="337"/>
      <c r="VVW918" s="337"/>
      <c r="VVX918" s="337"/>
      <c r="VVY918" s="337"/>
      <c r="VVZ918" s="337"/>
      <c r="VWA918" s="337"/>
      <c r="VWB918" s="337"/>
      <c r="VWC918" s="337"/>
      <c r="VWD918" s="337"/>
      <c r="VWE918" s="337"/>
      <c r="VWF918" s="337"/>
      <c r="VWG918" s="337"/>
      <c r="VWH918" s="337"/>
      <c r="VWI918" s="337"/>
      <c r="VWJ918" s="337"/>
      <c r="VWK918" s="337"/>
      <c r="VWL918" s="337"/>
      <c r="VWM918" s="337"/>
      <c r="VWN918" s="337"/>
      <c r="VWO918" s="337"/>
      <c r="VWP918" s="337"/>
      <c r="VWQ918" s="337"/>
      <c r="VWR918" s="337"/>
      <c r="VWS918" s="337"/>
      <c r="VWT918" s="337"/>
      <c r="VWU918" s="337"/>
      <c r="VWV918" s="337"/>
      <c r="VWW918" s="337"/>
      <c r="VWX918" s="337"/>
      <c r="VWY918" s="337"/>
      <c r="VWZ918" s="337"/>
      <c r="VXA918" s="337"/>
      <c r="VXB918" s="337"/>
      <c r="VXC918" s="337"/>
      <c r="VXD918" s="337"/>
      <c r="VXE918" s="337"/>
      <c r="VXF918" s="337"/>
      <c r="VXG918" s="337"/>
      <c r="VXH918" s="337"/>
      <c r="VXI918" s="337"/>
      <c r="VXJ918" s="337"/>
      <c r="VXK918" s="337"/>
      <c r="VXL918" s="337"/>
      <c r="VXM918" s="337"/>
      <c r="VXN918" s="337"/>
      <c r="VXO918" s="337"/>
      <c r="VXP918" s="337"/>
      <c r="VXQ918" s="337"/>
      <c r="VXR918" s="337"/>
      <c r="VXS918" s="337"/>
      <c r="VXT918" s="337"/>
      <c r="VXU918" s="337"/>
      <c r="VXV918" s="337"/>
      <c r="VXW918" s="337"/>
      <c r="VXX918" s="337"/>
      <c r="VXY918" s="337"/>
      <c r="VXZ918" s="337"/>
      <c r="VYA918" s="337"/>
      <c r="VYB918" s="337"/>
      <c r="VYC918" s="337"/>
      <c r="VYD918" s="337"/>
      <c r="VYE918" s="337"/>
      <c r="VYF918" s="337"/>
      <c r="VYG918" s="337"/>
      <c r="VYH918" s="337"/>
      <c r="VYI918" s="337"/>
      <c r="VYJ918" s="337"/>
      <c r="VYK918" s="337"/>
      <c r="VYL918" s="337"/>
      <c r="VYM918" s="337"/>
      <c r="VYN918" s="337"/>
      <c r="VYO918" s="337"/>
      <c r="VYP918" s="337"/>
      <c r="VYQ918" s="337"/>
      <c r="VYR918" s="337"/>
      <c r="VYS918" s="337"/>
      <c r="VYT918" s="337"/>
      <c r="VYU918" s="337"/>
      <c r="VYV918" s="337"/>
      <c r="VYW918" s="337"/>
      <c r="VYX918" s="337"/>
      <c r="VYY918" s="337"/>
      <c r="VYZ918" s="337"/>
      <c r="VZA918" s="337"/>
      <c r="VZB918" s="337"/>
      <c r="VZC918" s="337"/>
      <c r="VZD918" s="337"/>
      <c r="VZE918" s="337"/>
      <c r="VZF918" s="337"/>
      <c r="VZG918" s="337"/>
      <c r="VZH918" s="337"/>
      <c r="VZI918" s="337"/>
      <c r="VZJ918" s="337"/>
      <c r="VZK918" s="337"/>
      <c r="VZL918" s="337"/>
      <c r="VZM918" s="337"/>
      <c r="VZN918" s="337"/>
      <c r="VZO918" s="337"/>
      <c r="VZP918" s="337"/>
      <c r="VZQ918" s="337"/>
      <c r="VZR918" s="337"/>
      <c r="VZS918" s="337"/>
      <c r="VZT918" s="337"/>
      <c r="VZU918" s="337"/>
      <c r="VZV918" s="337"/>
      <c r="VZW918" s="337"/>
      <c r="VZX918" s="337"/>
      <c r="VZY918" s="337"/>
      <c r="VZZ918" s="337"/>
      <c r="WAA918" s="337"/>
      <c r="WAB918" s="337"/>
      <c r="WAC918" s="337"/>
      <c r="WAD918" s="337"/>
      <c r="WAE918" s="337"/>
      <c r="WAF918" s="337"/>
      <c r="WAG918" s="337"/>
      <c r="WAH918" s="337"/>
      <c r="WAI918" s="337"/>
      <c r="WAJ918" s="337"/>
      <c r="WAK918" s="337"/>
      <c r="WAL918" s="337"/>
      <c r="WAM918" s="337"/>
      <c r="WAN918" s="337"/>
      <c r="WAO918" s="337"/>
      <c r="WAP918" s="337"/>
      <c r="WAQ918" s="337"/>
      <c r="WAR918" s="337"/>
      <c r="WAS918" s="337"/>
      <c r="WAT918" s="337"/>
      <c r="WAU918" s="337"/>
      <c r="WAV918" s="337"/>
      <c r="WAW918" s="337"/>
      <c r="WAX918" s="337"/>
      <c r="WAY918" s="337"/>
      <c r="WAZ918" s="337"/>
      <c r="WBA918" s="337"/>
      <c r="WBB918" s="337"/>
      <c r="WBC918" s="337"/>
      <c r="WBD918" s="337"/>
      <c r="WBE918" s="337"/>
      <c r="WBF918" s="337"/>
      <c r="WBG918" s="337"/>
      <c r="WBH918" s="337"/>
      <c r="WBI918" s="337"/>
      <c r="WBJ918" s="337"/>
      <c r="WBK918" s="337"/>
      <c r="WBL918" s="337"/>
      <c r="WBM918" s="337"/>
      <c r="WBN918" s="337"/>
      <c r="WBO918" s="337"/>
      <c r="WBP918" s="337"/>
      <c r="WBQ918" s="337"/>
      <c r="WBR918" s="337"/>
      <c r="WBS918" s="337"/>
      <c r="WBT918" s="337"/>
      <c r="WBU918" s="337"/>
      <c r="WBV918" s="337"/>
      <c r="WBW918" s="337"/>
      <c r="WBX918" s="337"/>
      <c r="WBY918" s="337"/>
      <c r="WBZ918" s="337"/>
      <c r="WCA918" s="337"/>
      <c r="WCB918" s="337"/>
      <c r="WCC918" s="337"/>
      <c r="WCD918" s="337"/>
      <c r="WCE918" s="337"/>
      <c r="WCF918" s="337"/>
      <c r="WCG918" s="337"/>
      <c r="WCH918" s="337"/>
      <c r="WCI918" s="337"/>
      <c r="WCJ918" s="337"/>
      <c r="WCK918" s="337"/>
      <c r="WCL918" s="337"/>
      <c r="WCM918" s="337"/>
      <c r="WCN918" s="337"/>
      <c r="WCO918" s="337"/>
      <c r="WCP918" s="337"/>
      <c r="WCQ918" s="337"/>
      <c r="WCR918" s="337"/>
      <c r="WCS918" s="337"/>
      <c r="WCT918" s="337"/>
      <c r="WCU918" s="337"/>
      <c r="WCV918" s="337"/>
      <c r="WCW918" s="337"/>
      <c r="WCX918" s="337"/>
      <c r="WCY918" s="337"/>
      <c r="WCZ918" s="337"/>
      <c r="WDA918" s="337"/>
      <c r="WDB918" s="337"/>
      <c r="WDC918" s="337"/>
      <c r="WDD918" s="337"/>
      <c r="WDE918" s="337"/>
      <c r="WDF918" s="337"/>
      <c r="WDG918" s="337"/>
      <c r="WDH918" s="337"/>
      <c r="WDI918" s="337"/>
      <c r="WDJ918" s="337"/>
      <c r="WDK918" s="337"/>
      <c r="WDL918" s="337"/>
      <c r="WDM918" s="337"/>
      <c r="WDN918" s="337"/>
      <c r="WDO918" s="337"/>
      <c r="WDP918" s="337"/>
      <c r="WDQ918" s="337"/>
      <c r="WDR918" s="337"/>
      <c r="WDS918" s="337"/>
      <c r="WDT918" s="337"/>
      <c r="WDU918" s="337"/>
      <c r="WDV918" s="337"/>
      <c r="WDW918" s="337"/>
      <c r="WDX918" s="337"/>
      <c r="WDY918" s="337"/>
      <c r="WDZ918" s="337"/>
      <c r="WEA918" s="337"/>
      <c r="WEB918" s="337"/>
      <c r="WEC918" s="337"/>
      <c r="WED918" s="337"/>
      <c r="WEE918" s="337"/>
      <c r="WEF918" s="337"/>
      <c r="WEG918" s="337"/>
      <c r="WEH918" s="337"/>
      <c r="WEI918" s="337"/>
      <c r="WEJ918" s="337"/>
      <c r="WEK918" s="337"/>
      <c r="WEL918" s="337"/>
      <c r="WEM918" s="337"/>
      <c r="WEN918" s="337"/>
      <c r="WEO918" s="337"/>
      <c r="WEP918" s="337"/>
      <c r="WEQ918" s="337"/>
      <c r="WER918" s="337"/>
      <c r="WES918" s="337"/>
      <c r="WET918" s="337"/>
      <c r="WEU918" s="337"/>
      <c r="WEV918" s="337"/>
      <c r="WEW918" s="337"/>
      <c r="WEX918" s="337"/>
      <c r="WEY918" s="337"/>
      <c r="WEZ918" s="337"/>
      <c r="WFA918" s="337"/>
      <c r="WFB918" s="337"/>
      <c r="WFC918" s="337"/>
      <c r="WFD918" s="337"/>
      <c r="WFE918" s="337"/>
      <c r="WFF918" s="337"/>
      <c r="WFG918" s="337"/>
      <c r="WFH918" s="337"/>
      <c r="WFI918" s="337"/>
      <c r="WFJ918" s="337"/>
      <c r="WFK918" s="337"/>
      <c r="WFL918" s="337"/>
      <c r="WFM918" s="337"/>
      <c r="WFN918" s="337"/>
      <c r="WFO918" s="337"/>
      <c r="WFP918" s="337"/>
      <c r="WFQ918" s="337"/>
      <c r="WFR918" s="337"/>
      <c r="WFS918" s="337"/>
      <c r="WFT918" s="337"/>
      <c r="WFU918" s="337"/>
      <c r="WFV918" s="337"/>
      <c r="WFW918" s="337"/>
      <c r="WFX918" s="337"/>
      <c r="WFY918" s="337"/>
      <c r="WFZ918" s="337"/>
      <c r="WGA918" s="337"/>
      <c r="WGB918" s="337"/>
      <c r="WGC918" s="337"/>
      <c r="WGD918" s="337"/>
      <c r="WGE918" s="337"/>
      <c r="WGF918" s="337"/>
      <c r="WGG918" s="337"/>
      <c r="WGH918" s="337"/>
      <c r="WGI918" s="337"/>
      <c r="WGJ918" s="337"/>
      <c r="WGK918" s="337"/>
      <c r="WGL918" s="337"/>
      <c r="WGM918" s="337"/>
      <c r="WGN918" s="337"/>
      <c r="WGO918" s="337"/>
      <c r="WGP918" s="337"/>
      <c r="WGQ918" s="337"/>
      <c r="WGR918" s="337"/>
      <c r="WGS918" s="337"/>
      <c r="WGT918" s="337"/>
      <c r="WGU918" s="337"/>
      <c r="WGV918" s="337"/>
      <c r="WGW918" s="337"/>
      <c r="WGX918" s="337"/>
      <c r="WGY918" s="337"/>
      <c r="WGZ918" s="337"/>
      <c r="WHA918" s="337"/>
      <c r="WHB918" s="337"/>
      <c r="WHC918" s="337"/>
      <c r="WHD918" s="337"/>
      <c r="WHE918" s="337"/>
      <c r="WHF918" s="337"/>
      <c r="WHG918" s="337"/>
      <c r="WHH918" s="337"/>
      <c r="WHI918" s="337"/>
      <c r="WHJ918" s="337"/>
      <c r="WHK918" s="337"/>
      <c r="WHL918" s="337"/>
      <c r="WHM918" s="337"/>
      <c r="WHN918" s="337"/>
      <c r="WHO918" s="337"/>
      <c r="WHP918" s="337"/>
      <c r="WHQ918" s="337"/>
      <c r="WHR918" s="337"/>
      <c r="WHS918" s="337"/>
      <c r="WHT918" s="337"/>
      <c r="WHU918" s="337"/>
      <c r="WHV918" s="337"/>
      <c r="WHW918" s="337"/>
      <c r="WHX918" s="337"/>
      <c r="WHY918" s="337"/>
      <c r="WHZ918" s="337"/>
      <c r="WIA918" s="337"/>
      <c r="WIB918" s="337"/>
      <c r="WIC918" s="337"/>
      <c r="WID918" s="337"/>
      <c r="WIE918" s="337"/>
      <c r="WIF918" s="337"/>
      <c r="WIG918" s="337"/>
      <c r="WIH918" s="337"/>
      <c r="WII918" s="337"/>
      <c r="WIJ918" s="337"/>
      <c r="WIK918" s="337"/>
      <c r="WIL918" s="337"/>
      <c r="WIM918" s="337"/>
      <c r="WIN918" s="337"/>
      <c r="WIO918" s="337"/>
      <c r="WIP918" s="337"/>
      <c r="WIQ918" s="337"/>
      <c r="WIR918" s="337"/>
      <c r="WIS918" s="337"/>
      <c r="WIT918" s="337"/>
      <c r="WIU918" s="337"/>
      <c r="WIV918" s="337"/>
      <c r="WIW918" s="337"/>
      <c r="WIX918" s="337"/>
      <c r="WIY918" s="337"/>
      <c r="WIZ918" s="337"/>
      <c r="WJA918" s="337"/>
      <c r="WJB918" s="337"/>
      <c r="WJC918" s="337"/>
      <c r="WJD918" s="337"/>
      <c r="WJE918" s="337"/>
      <c r="WJF918" s="337"/>
      <c r="WJG918" s="337"/>
      <c r="WJH918" s="337"/>
      <c r="WJI918" s="337"/>
      <c r="WJJ918" s="337"/>
      <c r="WJK918" s="337"/>
      <c r="WJL918" s="337"/>
      <c r="WJM918" s="337"/>
      <c r="WJN918" s="337"/>
      <c r="WJO918" s="337"/>
      <c r="WJP918" s="337"/>
      <c r="WJQ918" s="337"/>
      <c r="WJR918" s="337"/>
      <c r="WJS918" s="337"/>
      <c r="WJT918" s="337"/>
      <c r="WJU918" s="337"/>
      <c r="WJV918" s="337"/>
      <c r="WJW918" s="337"/>
      <c r="WJX918" s="337"/>
      <c r="WJY918" s="337"/>
      <c r="WJZ918" s="337"/>
      <c r="WKA918" s="337"/>
      <c r="WKB918" s="337"/>
      <c r="WKC918" s="337"/>
      <c r="WKD918" s="337"/>
      <c r="WKE918" s="337"/>
      <c r="WKF918" s="337"/>
      <c r="WKG918" s="337"/>
      <c r="WKH918" s="337"/>
      <c r="WKI918" s="337"/>
      <c r="WKJ918" s="337"/>
      <c r="WKK918" s="337"/>
      <c r="WKL918" s="337"/>
      <c r="WKM918" s="337"/>
      <c r="WKN918" s="337"/>
      <c r="WKO918" s="337"/>
      <c r="WKP918" s="337"/>
      <c r="WKQ918" s="337"/>
      <c r="WKR918" s="337"/>
      <c r="WKS918" s="337"/>
      <c r="WKT918" s="337"/>
      <c r="WKU918" s="337"/>
      <c r="WKV918" s="337"/>
      <c r="WKW918" s="337"/>
      <c r="WKX918" s="337"/>
      <c r="WKY918" s="337"/>
      <c r="WKZ918" s="337"/>
      <c r="WLA918" s="337"/>
      <c r="WLB918" s="337"/>
      <c r="WLC918" s="337"/>
      <c r="WLD918" s="337"/>
      <c r="WLE918" s="337"/>
      <c r="WLF918" s="337"/>
      <c r="WLG918" s="337"/>
      <c r="WLH918" s="337"/>
      <c r="WLI918" s="337"/>
      <c r="WLJ918" s="337"/>
      <c r="WLK918" s="337"/>
      <c r="WLL918" s="337"/>
      <c r="WLM918" s="337"/>
      <c r="WLN918" s="337"/>
      <c r="WLO918" s="337"/>
      <c r="WLP918" s="337"/>
      <c r="WLQ918" s="337"/>
      <c r="WLR918" s="337"/>
      <c r="WLS918" s="337"/>
      <c r="WLT918" s="337"/>
      <c r="WLU918" s="337"/>
      <c r="WLV918" s="337"/>
      <c r="WLW918" s="337"/>
      <c r="WLX918" s="337"/>
      <c r="WLY918" s="337"/>
      <c r="WLZ918" s="337"/>
      <c r="WMA918" s="337"/>
      <c r="WMB918" s="337"/>
      <c r="WMC918" s="337"/>
      <c r="WMD918" s="337"/>
      <c r="WME918" s="337"/>
      <c r="WMF918" s="337"/>
      <c r="WMG918" s="337"/>
      <c r="WMH918" s="337"/>
      <c r="WMI918" s="337"/>
      <c r="WMJ918" s="337"/>
      <c r="WMK918" s="337"/>
      <c r="WML918" s="337"/>
      <c r="WMM918" s="337"/>
      <c r="WMN918" s="337"/>
      <c r="WMO918" s="337"/>
      <c r="WMP918" s="337"/>
      <c r="WMQ918" s="337"/>
      <c r="WMR918" s="337"/>
      <c r="WMS918" s="337"/>
      <c r="WMT918" s="337"/>
      <c r="WMU918" s="337"/>
      <c r="WMV918" s="337"/>
      <c r="WMW918" s="337"/>
      <c r="WMX918" s="337"/>
      <c r="WMY918" s="337"/>
      <c r="WMZ918" s="337"/>
      <c r="WNA918" s="337"/>
      <c r="WNB918" s="337"/>
      <c r="WNC918" s="337"/>
      <c r="WND918" s="337"/>
      <c r="WNE918" s="337"/>
      <c r="WNF918" s="337"/>
      <c r="WNG918" s="337"/>
      <c r="WNH918" s="337"/>
      <c r="WNI918" s="337"/>
      <c r="WNJ918" s="337"/>
      <c r="WNK918" s="337"/>
      <c r="WNL918" s="337"/>
      <c r="WNM918" s="337"/>
      <c r="WNN918" s="337"/>
      <c r="WNO918" s="337"/>
      <c r="WNP918" s="337"/>
      <c r="WNQ918" s="337"/>
      <c r="WNR918" s="337"/>
      <c r="WNS918" s="337"/>
      <c r="WNT918" s="337"/>
      <c r="WNU918" s="337"/>
      <c r="WNV918" s="337"/>
      <c r="WNW918" s="337"/>
      <c r="WNX918" s="337"/>
      <c r="WNY918" s="337"/>
      <c r="WNZ918" s="337"/>
      <c r="WOA918" s="337"/>
      <c r="WOB918" s="337"/>
      <c r="WOC918" s="337"/>
      <c r="WOD918" s="337"/>
      <c r="WOE918" s="337"/>
      <c r="WOF918" s="337"/>
      <c r="WOG918" s="337"/>
      <c r="WOH918" s="337"/>
      <c r="WOI918" s="337"/>
      <c r="WOJ918" s="337"/>
      <c r="WOK918" s="337"/>
      <c r="WOL918" s="337"/>
      <c r="WOM918" s="337"/>
      <c r="WON918" s="337"/>
      <c r="WOO918" s="337"/>
      <c r="WOP918" s="337"/>
      <c r="WOQ918" s="337"/>
      <c r="WOR918" s="337"/>
      <c r="WOS918" s="337"/>
      <c r="WOT918" s="337"/>
      <c r="WOU918" s="337"/>
      <c r="WOV918" s="337"/>
      <c r="WOW918" s="337"/>
      <c r="WOX918" s="337"/>
      <c r="WOY918" s="337"/>
      <c r="WOZ918" s="337"/>
      <c r="WPA918" s="337"/>
      <c r="WPB918" s="337"/>
      <c r="WPC918" s="337"/>
      <c r="WPD918" s="337"/>
      <c r="WPE918" s="337"/>
      <c r="WPF918" s="337"/>
      <c r="WPG918" s="337"/>
      <c r="WPH918" s="337"/>
      <c r="WPI918" s="337"/>
      <c r="WPJ918" s="337"/>
      <c r="WPK918" s="337"/>
      <c r="WPL918" s="337"/>
      <c r="WPM918" s="337"/>
      <c r="WPN918" s="337"/>
      <c r="WPO918" s="337"/>
      <c r="WPP918" s="337"/>
      <c r="WPQ918" s="337"/>
      <c r="WPR918" s="337"/>
      <c r="WPS918" s="337"/>
      <c r="WPT918" s="337"/>
      <c r="WPU918" s="337"/>
      <c r="WPV918" s="337"/>
      <c r="WPW918" s="337"/>
      <c r="WPX918" s="337"/>
      <c r="WPY918" s="337"/>
      <c r="WPZ918" s="337"/>
      <c r="WQA918" s="337"/>
      <c r="WQB918" s="337"/>
      <c r="WQC918" s="337"/>
      <c r="WQD918" s="337"/>
      <c r="WQE918" s="337"/>
      <c r="WQF918" s="337"/>
      <c r="WQG918" s="337"/>
      <c r="WQH918" s="337"/>
      <c r="WQI918" s="337"/>
      <c r="WQJ918" s="337"/>
      <c r="WQK918" s="337"/>
      <c r="WQL918" s="337"/>
      <c r="WQM918" s="337"/>
      <c r="WQN918" s="337"/>
      <c r="WQO918" s="337"/>
      <c r="WQP918" s="337"/>
      <c r="WQQ918" s="337"/>
      <c r="WQR918" s="337"/>
      <c r="WQS918" s="337"/>
      <c r="WQT918" s="337"/>
      <c r="WQU918" s="337"/>
      <c r="WQV918" s="337"/>
      <c r="WQW918" s="337"/>
      <c r="WQX918" s="337"/>
      <c r="WQY918" s="337"/>
      <c r="WQZ918" s="337"/>
      <c r="WRA918" s="337"/>
      <c r="WRB918" s="337"/>
      <c r="WRC918" s="337"/>
      <c r="WRD918" s="337"/>
      <c r="WRE918" s="337"/>
      <c r="WRF918" s="337"/>
      <c r="WRG918" s="337"/>
      <c r="WRH918" s="337"/>
      <c r="WRI918" s="337"/>
      <c r="WRJ918" s="337"/>
      <c r="WRK918" s="337"/>
      <c r="WRL918" s="337"/>
      <c r="WRM918" s="337"/>
      <c r="WRN918" s="337"/>
      <c r="WRO918" s="337"/>
      <c r="WRP918" s="337"/>
      <c r="WRQ918" s="337"/>
      <c r="WRR918" s="337"/>
      <c r="WRS918" s="337"/>
      <c r="WRT918" s="337"/>
      <c r="WRU918" s="337"/>
      <c r="WRV918" s="337"/>
      <c r="WRW918" s="337"/>
      <c r="WRX918" s="337"/>
      <c r="WRY918" s="337"/>
      <c r="WRZ918" s="337"/>
      <c r="WSA918" s="337"/>
      <c r="WSB918" s="337"/>
      <c r="WSC918" s="337"/>
      <c r="WSD918" s="337"/>
      <c r="WSE918" s="337"/>
      <c r="WSF918" s="337"/>
      <c r="WSG918" s="337"/>
      <c r="WSH918" s="337"/>
      <c r="WSI918" s="337"/>
      <c r="WSJ918" s="337"/>
      <c r="WSK918" s="337"/>
      <c r="WSL918" s="337"/>
      <c r="WSM918" s="337"/>
      <c r="WSN918" s="337"/>
      <c r="WSO918" s="337"/>
      <c r="WSP918" s="337"/>
      <c r="WSQ918" s="337"/>
      <c r="WSR918" s="337"/>
      <c r="WSS918" s="337"/>
      <c r="WST918" s="337"/>
      <c r="WSU918" s="337"/>
      <c r="WSV918" s="337"/>
      <c r="WSW918" s="337"/>
      <c r="WSX918" s="337"/>
      <c r="WSY918" s="337"/>
      <c r="WSZ918" s="337"/>
      <c r="WTA918" s="337"/>
      <c r="WTB918" s="337"/>
      <c r="WTC918" s="337"/>
      <c r="WTD918" s="337"/>
      <c r="WTE918" s="337"/>
      <c r="WTF918" s="337"/>
      <c r="WTG918" s="337"/>
      <c r="WTH918" s="337"/>
      <c r="WTI918" s="337"/>
      <c r="WTJ918" s="337"/>
      <c r="WTK918" s="337"/>
      <c r="WTL918" s="337"/>
      <c r="WTM918" s="337"/>
      <c r="WTN918" s="337"/>
      <c r="WTO918" s="337"/>
      <c r="WTP918" s="337"/>
      <c r="WTQ918" s="337"/>
      <c r="WTR918" s="337"/>
      <c r="WTS918" s="337"/>
      <c r="WTT918" s="337"/>
      <c r="WTU918" s="337"/>
      <c r="WTV918" s="337"/>
      <c r="WTW918" s="337"/>
      <c r="WTX918" s="337"/>
      <c r="WTY918" s="337"/>
      <c r="WTZ918" s="337"/>
      <c r="WUA918" s="337"/>
      <c r="WUB918" s="337"/>
      <c r="WUC918" s="337"/>
      <c r="WUD918" s="337"/>
      <c r="WUE918" s="337"/>
      <c r="WUF918" s="337"/>
      <c r="WUG918" s="337"/>
      <c r="WUH918" s="337"/>
      <c r="WUI918" s="337"/>
      <c r="WUJ918" s="337"/>
      <c r="WUK918" s="337"/>
      <c r="WUL918" s="337"/>
      <c r="WUM918" s="337"/>
      <c r="WUN918" s="337"/>
      <c r="WUO918" s="337"/>
      <c r="WUP918" s="337"/>
      <c r="WUQ918" s="337"/>
      <c r="WUR918" s="337"/>
      <c r="WUS918" s="337"/>
      <c r="WUT918" s="337"/>
      <c r="WUU918" s="337"/>
      <c r="WUV918" s="337"/>
      <c r="WUW918" s="337"/>
      <c r="WUX918" s="337"/>
      <c r="WUY918" s="337"/>
      <c r="WUZ918" s="337"/>
      <c r="WVA918" s="337"/>
      <c r="WVB918" s="337"/>
      <c r="WVC918" s="337"/>
      <c r="WVD918" s="337"/>
      <c r="WVE918" s="337"/>
      <c r="WVF918" s="337"/>
      <c r="WVG918" s="337"/>
      <c r="WVH918" s="337"/>
      <c r="WVI918" s="337"/>
      <c r="WVJ918" s="337"/>
      <c r="WVK918" s="337"/>
      <c r="WVL918" s="337"/>
      <c r="WVM918" s="337"/>
      <c r="WVN918" s="337"/>
      <c r="WVO918" s="337"/>
      <c r="WVP918" s="337"/>
      <c r="WVQ918" s="337"/>
      <c r="WVR918" s="337"/>
      <c r="WVS918" s="337"/>
      <c r="WVT918" s="337"/>
      <c r="WVU918" s="337"/>
      <c r="WVV918" s="337"/>
      <c r="WVW918" s="337"/>
      <c r="WVX918" s="337"/>
      <c r="WVY918" s="337"/>
      <c r="WVZ918" s="337"/>
      <c r="WWA918" s="337"/>
      <c r="WWB918" s="337"/>
      <c r="WWC918" s="337"/>
      <c r="WWD918" s="337"/>
      <c r="WWE918" s="337"/>
      <c r="WWF918" s="337"/>
      <c r="WWG918" s="337"/>
      <c r="WWH918" s="337"/>
      <c r="WWI918" s="337"/>
      <c r="WWJ918" s="337"/>
      <c r="WWK918" s="337"/>
      <c r="WWL918" s="337"/>
      <c r="WWM918" s="337"/>
      <c r="WWN918" s="337"/>
      <c r="WWO918" s="337"/>
      <c r="WWP918" s="337"/>
      <c r="WWQ918" s="337"/>
      <c r="WWR918" s="337"/>
      <c r="WWS918" s="337"/>
      <c r="WWT918" s="337"/>
      <c r="WWU918" s="337"/>
      <c r="WWV918" s="337"/>
      <c r="WWW918" s="337"/>
      <c r="WWX918" s="337"/>
      <c r="WWY918" s="337"/>
      <c r="WWZ918" s="337"/>
      <c r="WXA918" s="337"/>
      <c r="WXB918" s="337"/>
      <c r="WXC918" s="337"/>
      <c r="WXD918" s="337"/>
      <c r="WXE918" s="337"/>
      <c r="WXF918" s="337"/>
      <c r="WXG918" s="337"/>
      <c r="WXH918" s="337"/>
      <c r="WXI918" s="337"/>
      <c r="WXJ918" s="337"/>
      <c r="WXK918" s="337"/>
      <c r="WXL918" s="337"/>
      <c r="WXM918" s="337"/>
      <c r="WXN918" s="337"/>
      <c r="WXO918" s="337"/>
      <c r="WXP918" s="337"/>
      <c r="WXQ918" s="337"/>
      <c r="WXR918" s="337"/>
      <c r="WXS918" s="337"/>
      <c r="WXT918" s="337"/>
      <c r="WXU918" s="337"/>
      <c r="WXV918" s="337"/>
      <c r="WXW918" s="337"/>
      <c r="WXX918" s="337"/>
      <c r="WXY918" s="337"/>
      <c r="WXZ918" s="337"/>
    </row>
    <row r="919" spans="1:16198" ht="35.25" x14ac:dyDescent="0.5">
      <c r="A919" s="267">
        <v>822</v>
      </c>
      <c r="B919" s="267">
        <v>1</v>
      </c>
      <c r="C919" s="354">
        <v>1</v>
      </c>
      <c r="D919" s="325" t="s">
        <v>16233</v>
      </c>
      <c r="E919" s="326"/>
      <c r="F919" s="317">
        <v>1981</v>
      </c>
      <c r="G919" s="301" t="s">
        <v>17162</v>
      </c>
      <c r="H919" s="317">
        <v>3</v>
      </c>
      <c r="I919" s="317">
        <v>2</v>
      </c>
      <c r="J919" s="318">
        <v>3234.9</v>
      </c>
      <c r="K919" s="318">
        <v>1996</v>
      </c>
      <c r="L919" s="307">
        <v>63</v>
      </c>
      <c r="M919" s="317" t="s">
        <v>17029</v>
      </c>
      <c r="N919" s="317" t="s">
        <v>17064</v>
      </c>
      <c r="O919" s="317" t="s">
        <v>17033</v>
      </c>
      <c r="P919" s="318">
        <v>6148791.3200000003</v>
      </c>
      <c r="Q919" s="321"/>
      <c r="R919" s="318">
        <v>5314895.870000001</v>
      </c>
      <c r="S919" s="318">
        <v>344435.5</v>
      </c>
      <c r="T919" s="318">
        <v>489459.94999999995</v>
      </c>
      <c r="U919" s="302">
        <f t="shared" si="442"/>
        <v>1900.7670468948036</v>
      </c>
      <c r="V919" s="302">
        <v>3562.5005439426254</v>
      </c>
    </row>
    <row r="920" spans="1:16198" s="336" customFormat="1" ht="35.25" x14ac:dyDescent="0.5">
      <c r="A920" s="267">
        <v>823</v>
      </c>
      <c r="C920" s="309" t="s">
        <v>71</v>
      </c>
      <c r="D920" s="328"/>
      <c r="E920" s="300" t="s">
        <v>17012</v>
      </c>
      <c r="F920" s="301" t="s">
        <v>17012</v>
      </c>
      <c r="G920" s="301" t="s">
        <v>17012</v>
      </c>
      <c r="H920" s="301" t="s">
        <v>17012</v>
      </c>
      <c r="I920" s="301" t="s">
        <v>17012</v>
      </c>
      <c r="J920" s="306">
        <f>SUM(J921:J931)</f>
        <v>14362.6</v>
      </c>
      <c r="K920" s="306">
        <f t="shared" ref="K920:L920" si="446">SUM(K921:K931)</f>
        <v>11385.640000000001</v>
      </c>
      <c r="L920" s="307">
        <f t="shared" si="446"/>
        <v>693</v>
      </c>
      <c r="M920" s="301" t="s">
        <v>17012</v>
      </c>
      <c r="N920" s="301" t="s">
        <v>17012</v>
      </c>
      <c r="O920" s="304" t="s">
        <v>17012</v>
      </c>
      <c r="P920" s="324">
        <v>76331634.210000008</v>
      </c>
      <c r="Q920" s="324">
        <f t="shared" ref="Q920:T920" si="447">SUM(Q921:Q931)</f>
        <v>0</v>
      </c>
      <c r="R920" s="306">
        <f t="shared" si="447"/>
        <v>62851954.849999994</v>
      </c>
      <c r="S920" s="306">
        <f t="shared" si="447"/>
        <v>3575904.8999999994</v>
      </c>
      <c r="T920" s="306">
        <f t="shared" si="447"/>
        <v>9903774.4600000009</v>
      </c>
      <c r="U920" s="302">
        <f t="shared" si="442"/>
        <v>5314.6111574506012</v>
      </c>
      <c r="V920" s="308">
        <f>MAX(V921:V931)</f>
        <v>9044.1716960419253</v>
      </c>
      <c r="W920" s="267"/>
      <c r="X920" s="337"/>
      <c r="Y920" s="337"/>
      <c r="Z920" s="267"/>
      <c r="AA920" s="337"/>
      <c r="AB920" s="337"/>
      <c r="AC920" s="337"/>
      <c r="AD920" s="337"/>
      <c r="AE920" s="337"/>
      <c r="AF920" s="337"/>
      <c r="AG920" s="337"/>
      <c r="AH920" s="337"/>
      <c r="AI920" s="337"/>
      <c r="AJ920" s="337"/>
      <c r="AK920" s="337"/>
      <c r="AL920" s="337"/>
      <c r="AM920" s="337"/>
      <c r="AN920" s="337"/>
      <c r="AO920" s="337"/>
      <c r="AP920" s="337"/>
      <c r="AQ920" s="337"/>
      <c r="AR920" s="337"/>
      <c r="AS920" s="337"/>
      <c r="AT920" s="337"/>
      <c r="AU920" s="337"/>
      <c r="AV920" s="337"/>
      <c r="AW920" s="337"/>
      <c r="AX920" s="337"/>
      <c r="AY920" s="337"/>
      <c r="AZ920" s="337"/>
      <c r="BA920" s="337"/>
      <c r="BB920" s="337"/>
      <c r="BC920" s="337"/>
      <c r="BD920" s="337"/>
      <c r="BE920" s="337"/>
      <c r="BF920" s="337"/>
      <c r="BG920" s="337"/>
      <c r="BH920" s="337"/>
      <c r="BI920" s="337"/>
      <c r="BJ920" s="337"/>
      <c r="BK920" s="337"/>
      <c r="BL920" s="337"/>
      <c r="BM920" s="337"/>
      <c r="BN920" s="337"/>
      <c r="BO920" s="337"/>
      <c r="BP920" s="337"/>
      <c r="BQ920" s="337"/>
      <c r="BR920" s="337"/>
      <c r="BS920" s="337"/>
      <c r="BT920" s="337"/>
      <c r="BU920" s="337"/>
      <c r="BV920" s="337"/>
      <c r="BW920" s="337"/>
      <c r="BX920" s="337"/>
      <c r="BY920" s="337"/>
      <c r="BZ920" s="337"/>
      <c r="CA920" s="337"/>
      <c r="CB920" s="337"/>
      <c r="CC920" s="337"/>
      <c r="CD920" s="337"/>
      <c r="CE920" s="337"/>
      <c r="CF920" s="337"/>
      <c r="CG920" s="337"/>
      <c r="CH920" s="337"/>
      <c r="CI920" s="337"/>
      <c r="CJ920" s="337"/>
      <c r="CK920" s="337"/>
      <c r="CL920" s="337"/>
      <c r="CM920" s="337"/>
      <c r="CN920" s="337"/>
      <c r="CO920" s="337"/>
      <c r="CP920" s="337"/>
      <c r="CQ920" s="337"/>
      <c r="CR920" s="337"/>
      <c r="CS920" s="337"/>
      <c r="CT920" s="337"/>
      <c r="CU920" s="337"/>
      <c r="CV920" s="337"/>
      <c r="CW920" s="337"/>
      <c r="CX920" s="337"/>
      <c r="CY920" s="337"/>
      <c r="CZ920" s="337"/>
      <c r="DA920" s="337"/>
      <c r="DB920" s="337"/>
      <c r="DC920" s="337"/>
      <c r="DD920" s="337"/>
      <c r="DE920" s="337"/>
      <c r="DF920" s="337"/>
      <c r="DG920" s="337"/>
      <c r="DH920" s="337"/>
      <c r="DI920" s="337"/>
      <c r="DJ920" s="337"/>
      <c r="DK920" s="337"/>
      <c r="DL920" s="337"/>
      <c r="DM920" s="337"/>
      <c r="DN920" s="337"/>
      <c r="DO920" s="337"/>
      <c r="DP920" s="337"/>
      <c r="DQ920" s="337"/>
      <c r="DR920" s="337"/>
      <c r="DS920" s="337"/>
      <c r="DT920" s="337"/>
      <c r="DU920" s="337"/>
      <c r="DV920" s="337"/>
      <c r="DW920" s="337"/>
      <c r="DX920" s="337"/>
      <c r="DY920" s="337"/>
      <c r="DZ920" s="337"/>
      <c r="EA920" s="337"/>
      <c r="EB920" s="337"/>
      <c r="EC920" s="337"/>
      <c r="ED920" s="337"/>
      <c r="EE920" s="337"/>
      <c r="EF920" s="337"/>
      <c r="EG920" s="337"/>
      <c r="EH920" s="337"/>
      <c r="EI920" s="337"/>
      <c r="EJ920" s="337"/>
      <c r="EK920" s="337"/>
      <c r="EL920" s="337"/>
      <c r="EM920" s="337"/>
      <c r="EN920" s="337"/>
      <c r="EO920" s="337"/>
      <c r="EP920" s="337"/>
      <c r="EQ920" s="337"/>
      <c r="ER920" s="337"/>
      <c r="ES920" s="337"/>
      <c r="ET920" s="337"/>
      <c r="EU920" s="337"/>
      <c r="EV920" s="337"/>
      <c r="EW920" s="337"/>
      <c r="EX920" s="337"/>
      <c r="EY920" s="337"/>
      <c r="EZ920" s="337"/>
      <c r="FA920" s="337"/>
      <c r="FB920" s="337"/>
      <c r="FC920" s="337"/>
      <c r="FD920" s="337"/>
      <c r="FE920" s="337"/>
      <c r="FF920" s="337"/>
      <c r="FG920" s="337"/>
      <c r="FH920" s="337"/>
      <c r="FI920" s="337"/>
      <c r="FJ920" s="337"/>
      <c r="FK920" s="337"/>
      <c r="FL920" s="337"/>
      <c r="FM920" s="337"/>
      <c r="FN920" s="337"/>
      <c r="FO920" s="337"/>
      <c r="FP920" s="337"/>
      <c r="FQ920" s="337"/>
      <c r="FR920" s="337"/>
      <c r="FS920" s="337"/>
      <c r="FT920" s="337"/>
      <c r="FU920" s="337"/>
      <c r="FV920" s="337"/>
      <c r="FW920" s="337"/>
      <c r="FX920" s="337"/>
      <c r="FY920" s="337"/>
      <c r="FZ920" s="337"/>
      <c r="GA920" s="337"/>
      <c r="GB920" s="337"/>
      <c r="GC920" s="337"/>
      <c r="GD920" s="337"/>
      <c r="GE920" s="337"/>
      <c r="GF920" s="337"/>
      <c r="GG920" s="337"/>
      <c r="GH920" s="337"/>
      <c r="GI920" s="337"/>
      <c r="GJ920" s="337"/>
      <c r="GK920" s="337"/>
      <c r="GL920" s="337"/>
      <c r="GM920" s="337"/>
      <c r="GN920" s="337"/>
      <c r="GO920" s="337"/>
      <c r="GP920" s="337"/>
      <c r="GQ920" s="337"/>
      <c r="GR920" s="337"/>
      <c r="GS920" s="337"/>
      <c r="GT920" s="337"/>
      <c r="GU920" s="337"/>
      <c r="GV920" s="337"/>
      <c r="GW920" s="337"/>
      <c r="GX920" s="337"/>
      <c r="GY920" s="337"/>
      <c r="GZ920" s="337"/>
      <c r="HA920" s="337"/>
      <c r="HB920" s="337"/>
      <c r="HC920" s="337"/>
      <c r="HD920" s="337"/>
      <c r="HE920" s="337"/>
      <c r="HF920" s="337"/>
      <c r="HG920" s="337"/>
      <c r="HH920" s="337"/>
      <c r="HI920" s="337"/>
      <c r="HJ920" s="337"/>
      <c r="HK920" s="337"/>
      <c r="HL920" s="337"/>
      <c r="HM920" s="337"/>
      <c r="HN920" s="337"/>
      <c r="HO920" s="337"/>
      <c r="HP920" s="337"/>
      <c r="HQ920" s="337"/>
      <c r="HR920" s="337"/>
      <c r="HS920" s="337"/>
      <c r="HT920" s="337"/>
      <c r="HU920" s="337"/>
      <c r="HV920" s="337"/>
      <c r="HW920" s="337"/>
      <c r="HX920" s="337"/>
      <c r="HY920" s="337"/>
      <c r="HZ920" s="337"/>
      <c r="IA920" s="337"/>
      <c r="IB920" s="337"/>
      <c r="IC920" s="337"/>
      <c r="ID920" s="337"/>
      <c r="IE920" s="337"/>
      <c r="IF920" s="337"/>
      <c r="IG920" s="337"/>
      <c r="IH920" s="337"/>
      <c r="II920" s="337"/>
      <c r="IJ920" s="337"/>
      <c r="IK920" s="337"/>
      <c r="IL920" s="337"/>
      <c r="IM920" s="337"/>
      <c r="IN920" s="337"/>
      <c r="IO920" s="337"/>
      <c r="IP920" s="337"/>
      <c r="IQ920" s="337"/>
      <c r="IR920" s="337"/>
      <c r="IS920" s="337"/>
      <c r="IT920" s="337"/>
      <c r="IU920" s="337"/>
      <c r="IV920" s="337"/>
      <c r="IW920" s="337"/>
      <c r="IX920" s="337"/>
      <c r="IY920" s="337"/>
      <c r="IZ920" s="337"/>
      <c r="JA920" s="337"/>
      <c r="JB920" s="337"/>
      <c r="JC920" s="337"/>
      <c r="JD920" s="337"/>
      <c r="JE920" s="337"/>
      <c r="JF920" s="337"/>
      <c r="JG920" s="337"/>
      <c r="JH920" s="337"/>
      <c r="JI920" s="337"/>
      <c r="JJ920" s="337"/>
      <c r="JK920" s="337"/>
      <c r="JL920" s="337"/>
      <c r="JM920" s="337"/>
      <c r="JN920" s="337"/>
      <c r="JO920" s="337"/>
      <c r="JP920" s="337"/>
      <c r="JQ920" s="337"/>
      <c r="JR920" s="337"/>
      <c r="JS920" s="337"/>
      <c r="JT920" s="337"/>
      <c r="JU920" s="337"/>
      <c r="JV920" s="337"/>
      <c r="JW920" s="337"/>
      <c r="JX920" s="337"/>
      <c r="JY920" s="337"/>
      <c r="JZ920" s="337"/>
      <c r="KA920" s="337"/>
      <c r="KB920" s="337"/>
      <c r="KC920" s="337"/>
      <c r="KD920" s="337"/>
      <c r="KE920" s="337"/>
      <c r="KF920" s="337"/>
      <c r="KG920" s="337"/>
      <c r="KH920" s="337"/>
      <c r="KI920" s="337"/>
      <c r="KJ920" s="337"/>
      <c r="KK920" s="337"/>
      <c r="KL920" s="337"/>
      <c r="KM920" s="337"/>
      <c r="KN920" s="337"/>
      <c r="KO920" s="337"/>
      <c r="KP920" s="337"/>
      <c r="KQ920" s="337"/>
      <c r="KR920" s="337"/>
      <c r="KS920" s="337"/>
      <c r="KT920" s="337"/>
      <c r="KU920" s="337"/>
      <c r="KV920" s="337"/>
      <c r="KW920" s="337"/>
      <c r="KX920" s="337"/>
      <c r="KY920" s="337"/>
      <c r="KZ920" s="337"/>
      <c r="LA920" s="337"/>
      <c r="LB920" s="337"/>
      <c r="LC920" s="337"/>
      <c r="LD920" s="337"/>
      <c r="LE920" s="337"/>
      <c r="LF920" s="337"/>
      <c r="LG920" s="337"/>
      <c r="LH920" s="337"/>
      <c r="LI920" s="337"/>
      <c r="LJ920" s="337"/>
      <c r="LK920" s="337"/>
      <c r="LL920" s="337"/>
      <c r="LM920" s="337"/>
      <c r="LN920" s="337"/>
      <c r="LO920" s="337"/>
      <c r="LP920" s="337"/>
      <c r="LQ920" s="337"/>
      <c r="LR920" s="337"/>
      <c r="LS920" s="337"/>
      <c r="LT920" s="337"/>
      <c r="LU920" s="337"/>
      <c r="LV920" s="337"/>
      <c r="LW920" s="337"/>
      <c r="LX920" s="337"/>
      <c r="LY920" s="337"/>
      <c r="LZ920" s="337"/>
      <c r="MA920" s="337"/>
      <c r="MB920" s="337"/>
      <c r="MC920" s="337"/>
      <c r="MD920" s="337"/>
      <c r="ME920" s="337"/>
      <c r="MF920" s="337"/>
      <c r="MG920" s="337"/>
      <c r="MH920" s="337"/>
      <c r="MI920" s="337"/>
      <c r="MJ920" s="337"/>
      <c r="MK920" s="337"/>
      <c r="ML920" s="337"/>
      <c r="MM920" s="337"/>
      <c r="MN920" s="337"/>
      <c r="MO920" s="337"/>
      <c r="MP920" s="337"/>
      <c r="MQ920" s="337"/>
      <c r="MR920" s="337"/>
      <c r="MS920" s="337"/>
      <c r="MT920" s="337"/>
      <c r="MU920" s="337"/>
      <c r="MV920" s="337"/>
      <c r="MW920" s="337"/>
      <c r="MX920" s="337"/>
      <c r="MY920" s="337"/>
      <c r="MZ920" s="337"/>
      <c r="NA920" s="337"/>
      <c r="NB920" s="337"/>
      <c r="NC920" s="337"/>
      <c r="ND920" s="337"/>
      <c r="NE920" s="337"/>
      <c r="NF920" s="337"/>
      <c r="NG920" s="337"/>
      <c r="NH920" s="337"/>
      <c r="NI920" s="337"/>
      <c r="NJ920" s="337"/>
      <c r="NK920" s="337"/>
      <c r="NL920" s="337"/>
      <c r="NM920" s="337"/>
      <c r="NN920" s="337"/>
      <c r="NO920" s="337"/>
      <c r="NP920" s="337"/>
      <c r="NQ920" s="337"/>
      <c r="NR920" s="337"/>
      <c r="NS920" s="337"/>
      <c r="NT920" s="337"/>
      <c r="NU920" s="337"/>
      <c r="NV920" s="337"/>
      <c r="NW920" s="337"/>
      <c r="NX920" s="337"/>
      <c r="NY920" s="337"/>
      <c r="NZ920" s="337"/>
      <c r="OA920" s="337"/>
      <c r="OB920" s="337"/>
      <c r="OC920" s="337"/>
      <c r="OD920" s="337"/>
      <c r="OE920" s="337"/>
      <c r="OF920" s="337"/>
      <c r="OG920" s="337"/>
      <c r="OH920" s="337"/>
      <c r="OI920" s="337"/>
      <c r="OJ920" s="337"/>
      <c r="OK920" s="337"/>
      <c r="OL920" s="337"/>
      <c r="OM920" s="337"/>
      <c r="ON920" s="337"/>
      <c r="OO920" s="337"/>
      <c r="OP920" s="337"/>
      <c r="OQ920" s="337"/>
      <c r="OR920" s="337"/>
      <c r="OS920" s="337"/>
      <c r="OT920" s="337"/>
      <c r="OU920" s="337"/>
      <c r="OV920" s="337"/>
      <c r="OW920" s="337"/>
      <c r="OX920" s="337"/>
      <c r="OY920" s="337"/>
      <c r="OZ920" s="337"/>
      <c r="PA920" s="337"/>
      <c r="PB920" s="337"/>
      <c r="PC920" s="337"/>
      <c r="PD920" s="337"/>
      <c r="PE920" s="337"/>
      <c r="PF920" s="337"/>
      <c r="PG920" s="337"/>
      <c r="PH920" s="337"/>
      <c r="PI920" s="337"/>
      <c r="PJ920" s="337"/>
      <c r="PK920" s="337"/>
      <c r="PL920" s="337"/>
      <c r="PM920" s="337"/>
      <c r="PN920" s="337"/>
      <c r="PO920" s="337"/>
      <c r="PP920" s="337"/>
      <c r="PQ920" s="337"/>
      <c r="PR920" s="337"/>
      <c r="PS920" s="337"/>
      <c r="PT920" s="337"/>
      <c r="PU920" s="337"/>
      <c r="PV920" s="337"/>
      <c r="PW920" s="337"/>
      <c r="PX920" s="337"/>
      <c r="PY920" s="337"/>
      <c r="PZ920" s="337"/>
      <c r="QA920" s="337"/>
      <c r="QB920" s="337"/>
      <c r="QC920" s="337"/>
      <c r="QD920" s="337"/>
      <c r="QE920" s="337"/>
      <c r="QF920" s="337"/>
      <c r="QG920" s="337"/>
      <c r="QH920" s="337"/>
      <c r="QI920" s="337"/>
      <c r="QJ920" s="337"/>
      <c r="QK920" s="337"/>
      <c r="QL920" s="337"/>
      <c r="QM920" s="337"/>
      <c r="QN920" s="337"/>
      <c r="QO920" s="337"/>
      <c r="QP920" s="337"/>
      <c r="QQ920" s="337"/>
      <c r="QR920" s="337"/>
      <c r="QS920" s="337"/>
      <c r="QT920" s="337"/>
      <c r="QU920" s="337"/>
      <c r="QV920" s="337"/>
      <c r="QW920" s="337"/>
      <c r="QX920" s="337"/>
      <c r="QY920" s="337"/>
      <c r="QZ920" s="337"/>
      <c r="RA920" s="337"/>
      <c r="RB920" s="337"/>
      <c r="RC920" s="337"/>
      <c r="RD920" s="337"/>
      <c r="RE920" s="337"/>
      <c r="RF920" s="337"/>
      <c r="RG920" s="337"/>
      <c r="RH920" s="337"/>
      <c r="RI920" s="337"/>
      <c r="RJ920" s="337"/>
      <c r="RK920" s="337"/>
      <c r="RL920" s="337"/>
      <c r="RM920" s="337"/>
      <c r="RN920" s="337"/>
      <c r="RO920" s="337"/>
      <c r="RP920" s="337"/>
      <c r="RQ920" s="337"/>
      <c r="RR920" s="337"/>
      <c r="RS920" s="337"/>
      <c r="RT920" s="337"/>
      <c r="RU920" s="337"/>
      <c r="RV920" s="337"/>
      <c r="RW920" s="337"/>
      <c r="RX920" s="337"/>
      <c r="RY920" s="337"/>
      <c r="RZ920" s="337"/>
      <c r="SA920" s="337"/>
      <c r="SB920" s="337"/>
      <c r="SC920" s="337"/>
      <c r="SD920" s="337"/>
      <c r="SE920" s="337"/>
      <c r="SF920" s="337"/>
      <c r="SG920" s="337"/>
      <c r="SH920" s="337"/>
      <c r="SI920" s="337"/>
      <c r="SJ920" s="337"/>
      <c r="SK920" s="337"/>
      <c r="SL920" s="337"/>
      <c r="SM920" s="337"/>
      <c r="SN920" s="337"/>
      <c r="SO920" s="337"/>
      <c r="SP920" s="337"/>
      <c r="SQ920" s="337"/>
      <c r="SR920" s="337"/>
      <c r="SS920" s="337"/>
      <c r="ST920" s="337"/>
      <c r="SU920" s="337"/>
      <c r="SV920" s="337"/>
      <c r="SW920" s="337"/>
      <c r="SX920" s="337"/>
      <c r="SY920" s="337"/>
      <c r="SZ920" s="337"/>
      <c r="TA920" s="337"/>
      <c r="TB920" s="337"/>
      <c r="TC920" s="337"/>
      <c r="TD920" s="337"/>
      <c r="TE920" s="337"/>
      <c r="TF920" s="337"/>
      <c r="TG920" s="337"/>
      <c r="TH920" s="337"/>
      <c r="TI920" s="337"/>
      <c r="TJ920" s="337"/>
      <c r="TK920" s="337"/>
      <c r="TL920" s="337"/>
      <c r="TM920" s="337"/>
      <c r="TN920" s="337"/>
      <c r="TO920" s="337"/>
      <c r="TP920" s="337"/>
      <c r="TQ920" s="337"/>
      <c r="TR920" s="337"/>
      <c r="TS920" s="337"/>
      <c r="TT920" s="337"/>
      <c r="TU920" s="337"/>
      <c r="TV920" s="337"/>
      <c r="TW920" s="337"/>
      <c r="TX920" s="337"/>
      <c r="TY920" s="337"/>
      <c r="TZ920" s="337"/>
      <c r="UA920" s="337"/>
      <c r="UB920" s="337"/>
      <c r="UC920" s="337"/>
      <c r="UD920" s="337"/>
      <c r="UE920" s="337"/>
      <c r="UF920" s="337"/>
      <c r="UG920" s="337"/>
      <c r="UH920" s="337"/>
      <c r="UI920" s="337"/>
      <c r="UJ920" s="337"/>
      <c r="UK920" s="337"/>
      <c r="UL920" s="337"/>
      <c r="UM920" s="337"/>
      <c r="UN920" s="337"/>
      <c r="UO920" s="337"/>
      <c r="UP920" s="337"/>
      <c r="UQ920" s="337"/>
      <c r="UR920" s="337"/>
      <c r="US920" s="337"/>
      <c r="UT920" s="337"/>
      <c r="UU920" s="337"/>
      <c r="UV920" s="337"/>
      <c r="UW920" s="337"/>
      <c r="UX920" s="337"/>
      <c r="UY920" s="337"/>
      <c r="UZ920" s="337"/>
      <c r="VA920" s="337"/>
      <c r="VB920" s="337"/>
      <c r="VC920" s="337"/>
      <c r="VD920" s="337"/>
      <c r="VE920" s="337"/>
      <c r="VF920" s="337"/>
      <c r="VG920" s="337"/>
      <c r="VH920" s="337"/>
      <c r="VI920" s="337"/>
      <c r="VJ920" s="337"/>
      <c r="VK920" s="337"/>
      <c r="VL920" s="337"/>
      <c r="VM920" s="337"/>
      <c r="VN920" s="337"/>
      <c r="VO920" s="337"/>
      <c r="VP920" s="337"/>
      <c r="VQ920" s="337"/>
      <c r="VR920" s="337"/>
      <c r="VS920" s="337"/>
      <c r="VT920" s="337"/>
      <c r="VU920" s="337"/>
      <c r="VV920" s="337"/>
      <c r="VW920" s="337"/>
      <c r="VX920" s="337"/>
      <c r="VY920" s="337"/>
      <c r="VZ920" s="337"/>
      <c r="WA920" s="337"/>
      <c r="WB920" s="337"/>
      <c r="WC920" s="337"/>
      <c r="WD920" s="337"/>
      <c r="WE920" s="337"/>
      <c r="WF920" s="337"/>
      <c r="WG920" s="337"/>
      <c r="WH920" s="337"/>
      <c r="WI920" s="337"/>
      <c r="WJ920" s="337"/>
      <c r="WK920" s="337"/>
      <c r="WL920" s="337"/>
      <c r="WM920" s="337"/>
      <c r="WN920" s="337"/>
      <c r="WO920" s="337"/>
      <c r="WP920" s="337"/>
      <c r="WQ920" s="337"/>
      <c r="WR920" s="337"/>
      <c r="WS920" s="337"/>
      <c r="WT920" s="337"/>
      <c r="WU920" s="337"/>
      <c r="WV920" s="337"/>
      <c r="WW920" s="337"/>
      <c r="WX920" s="337"/>
      <c r="WY920" s="337"/>
      <c r="WZ920" s="337"/>
      <c r="XA920" s="337"/>
      <c r="XB920" s="337"/>
      <c r="XC920" s="337"/>
      <c r="XD920" s="337"/>
      <c r="XE920" s="337"/>
      <c r="XF920" s="337"/>
      <c r="XG920" s="337"/>
      <c r="XH920" s="337"/>
      <c r="XI920" s="337"/>
      <c r="XJ920" s="337"/>
      <c r="XK920" s="337"/>
      <c r="XL920" s="337"/>
      <c r="XM920" s="337"/>
      <c r="XN920" s="337"/>
      <c r="XO920" s="337"/>
      <c r="XP920" s="337"/>
      <c r="XQ920" s="337"/>
      <c r="XR920" s="337"/>
      <c r="XS920" s="337"/>
      <c r="XT920" s="337"/>
      <c r="XU920" s="337"/>
      <c r="XV920" s="337"/>
      <c r="XW920" s="337"/>
      <c r="XX920" s="337"/>
      <c r="XY920" s="337"/>
      <c r="XZ920" s="337"/>
      <c r="YA920" s="337"/>
      <c r="YB920" s="337"/>
      <c r="YC920" s="337"/>
      <c r="YD920" s="337"/>
      <c r="YE920" s="337"/>
      <c r="YF920" s="337"/>
      <c r="YG920" s="337"/>
      <c r="YH920" s="337"/>
      <c r="YI920" s="337"/>
      <c r="YJ920" s="337"/>
      <c r="YK920" s="337"/>
      <c r="YL920" s="337"/>
      <c r="YM920" s="337"/>
      <c r="YN920" s="337"/>
      <c r="YO920" s="337"/>
      <c r="YP920" s="337"/>
      <c r="YQ920" s="337"/>
      <c r="YR920" s="337"/>
      <c r="YS920" s="337"/>
      <c r="YT920" s="337"/>
      <c r="YU920" s="337"/>
      <c r="YV920" s="337"/>
      <c r="YW920" s="337"/>
      <c r="YX920" s="337"/>
      <c r="YY920" s="337"/>
      <c r="YZ920" s="337"/>
      <c r="ZA920" s="337"/>
      <c r="ZB920" s="337"/>
      <c r="ZC920" s="337"/>
      <c r="ZD920" s="337"/>
      <c r="ZE920" s="337"/>
      <c r="ZF920" s="337"/>
      <c r="ZG920" s="337"/>
      <c r="ZH920" s="337"/>
      <c r="ZI920" s="337"/>
      <c r="ZJ920" s="337"/>
      <c r="ZK920" s="337"/>
      <c r="ZL920" s="337"/>
      <c r="ZM920" s="337"/>
      <c r="ZN920" s="337"/>
      <c r="ZO920" s="337"/>
      <c r="ZP920" s="337"/>
      <c r="ZQ920" s="337"/>
      <c r="ZR920" s="337"/>
      <c r="ZS920" s="337"/>
      <c r="ZT920" s="337"/>
      <c r="ZU920" s="337"/>
      <c r="ZV920" s="337"/>
      <c r="ZW920" s="337"/>
      <c r="ZX920" s="337"/>
      <c r="ZY920" s="337"/>
      <c r="ZZ920" s="337"/>
      <c r="AAA920" s="337"/>
      <c r="AAB920" s="337"/>
      <c r="AAC920" s="337"/>
      <c r="AAD920" s="337"/>
      <c r="AAE920" s="337"/>
      <c r="AAF920" s="337"/>
      <c r="AAG920" s="337"/>
      <c r="AAH920" s="337"/>
      <c r="AAI920" s="337"/>
      <c r="AAJ920" s="337"/>
      <c r="AAK920" s="337"/>
      <c r="AAL920" s="337"/>
      <c r="AAM920" s="337"/>
      <c r="AAN920" s="337"/>
      <c r="AAO920" s="337"/>
      <c r="AAP920" s="337"/>
      <c r="AAQ920" s="337"/>
      <c r="AAR920" s="337"/>
      <c r="AAS920" s="337"/>
      <c r="AAT920" s="337"/>
      <c r="AAU920" s="337"/>
      <c r="AAV920" s="337"/>
      <c r="AAW920" s="337"/>
      <c r="AAX920" s="337"/>
      <c r="AAY920" s="337"/>
      <c r="AAZ920" s="337"/>
      <c r="ABA920" s="337"/>
      <c r="ABB920" s="337"/>
      <c r="ABC920" s="337"/>
      <c r="ABD920" s="337"/>
      <c r="ABE920" s="337"/>
      <c r="ABF920" s="337"/>
      <c r="ABG920" s="337"/>
      <c r="ABH920" s="337"/>
      <c r="ABI920" s="337"/>
      <c r="ABJ920" s="337"/>
      <c r="ABK920" s="337"/>
      <c r="ABL920" s="337"/>
      <c r="ABM920" s="337"/>
      <c r="ABN920" s="337"/>
      <c r="ABO920" s="337"/>
      <c r="ABP920" s="337"/>
      <c r="ABQ920" s="337"/>
      <c r="ABR920" s="337"/>
      <c r="ABS920" s="337"/>
      <c r="ABT920" s="337"/>
      <c r="ABU920" s="337"/>
      <c r="ABV920" s="337"/>
      <c r="ABW920" s="337"/>
      <c r="ABX920" s="337"/>
      <c r="ABY920" s="337"/>
      <c r="ABZ920" s="337"/>
      <c r="ACA920" s="337"/>
      <c r="ACB920" s="337"/>
      <c r="ACC920" s="337"/>
      <c r="ACD920" s="337"/>
      <c r="ACE920" s="337"/>
      <c r="ACF920" s="337"/>
      <c r="ACG920" s="337"/>
      <c r="ACH920" s="337"/>
      <c r="ACI920" s="337"/>
      <c r="ACJ920" s="337"/>
      <c r="ACK920" s="337"/>
      <c r="ACL920" s="337"/>
      <c r="ACM920" s="337"/>
      <c r="ACN920" s="337"/>
      <c r="ACO920" s="337"/>
      <c r="ACP920" s="337"/>
      <c r="ACQ920" s="337"/>
      <c r="ACR920" s="337"/>
      <c r="ACS920" s="337"/>
      <c r="ACT920" s="337"/>
      <c r="ACU920" s="337"/>
      <c r="ACV920" s="337"/>
      <c r="ACW920" s="337"/>
      <c r="ACX920" s="337"/>
      <c r="ACY920" s="337"/>
      <c r="ACZ920" s="337"/>
      <c r="ADA920" s="337"/>
      <c r="ADB920" s="337"/>
      <c r="ADC920" s="337"/>
      <c r="ADD920" s="337"/>
      <c r="ADE920" s="337"/>
      <c r="ADF920" s="337"/>
      <c r="ADG920" s="337"/>
      <c r="ADH920" s="337"/>
      <c r="ADI920" s="337"/>
      <c r="ADJ920" s="337"/>
      <c r="ADK920" s="337"/>
      <c r="ADL920" s="337"/>
      <c r="ADM920" s="337"/>
      <c r="ADN920" s="337"/>
      <c r="ADO920" s="337"/>
      <c r="ADP920" s="337"/>
      <c r="ADQ920" s="337"/>
      <c r="ADR920" s="337"/>
      <c r="ADS920" s="337"/>
      <c r="ADT920" s="337"/>
      <c r="ADU920" s="337"/>
      <c r="ADV920" s="337"/>
      <c r="ADW920" s="337"/>
      <c r="ADX920" s="337"/>
      <c r="ADY920" s="337"/>
      <c r="ADZ920" s="337"/>
      <c r="AEA920" s="337"/>
      <c r="AEB920" s="337"/>
      <c r="AEC920" s="337"/>
      <c r="AED920" s="337"/>
      <c r="AEE920" s="337"/>
      <c r="AEF920" s="337"/>
      <c r="AEG920" s="337"/>
      <c r="AEH920" s="337"/>
      <c r="AEI920" s="337"/>
      <c r="AEJ920" s="337"/>
      <c r="AEK920" s="337"/>
      <c r="AEL920" s="337"/>
      <c r="AEM920" s="337"/>
      <c r="AEN920" s="337"/>
      <c r="AEO920" s="337"/>
      <c r="AEP920" s="337"/>
      <c r="AEQ920" s="337"/>
      <c r="AER920" s="337"/>
      <c r="AES920" s="337"/>
      <c r="AET920" s="337"/>
      <c r="AEU920" s="337"/>
      <c r="AEV920" s="337"/>
      <c r="AEW920" s="337"/>
      <c r="AEX920" s="337"/>
      <c r="AEY920" s="337"/>
      <c r="AEZ920" s="337"/>
      <c r="AFA920" s="337"/>
      <c r="AFB920" s="337"/>
      <c r="AFC920" s="337"/>
      <c r="AFD920" s="337"/>
      <c r="AFE920" s="337"/>
      <c r="AFF920" s="337"/>
      <c r="AFG920" s="337"/>
      <c r="AFH920" s="337"/>
      <c r="AFI920" s="337"/>
      <c r="AFJ920" s="337"/>
      <c r="AFK920" s="337"/>
      <c r="AFL920" s="337"/>
      <c r="AFM920" s="337"/>
      <c r="AFN920" s="337"/>
      <c r="AFO920" s="337"/>
      <c r="AFP920" s="337"/>
      <c r="AFQ920" s="337"/>
      <c r="AFR920" s="337"/>
      <c r="AFS920" s="337"/>
      <c r="AFT920" s="337"/>
      <c r="AFU920" s="337"/>
      <c r="AFV920" s="337"/>
      <c r="AFW920" s="337"/>
      <c r="AFX920" s="337"/>
      <c r="AFY920" s="337"/>
      <c r="AFZ920" s="337"/>
      <c r="AGA920" s="337"/>
      <c r="AGB920" s="337"/>
      <c r="AGC920" s="337"/>
      <c r="AGD920" s="337"/>
      <c r="AGE920" s="337"/>
      <c r="AGF920" s="337"/>
      <c r="AGG920" s="337"/>
      <c r="AGH920" s="337"/>
      <c r="AGI920" s="337"/>
      <c r="AGJ920" s="337"/>
      <c r="AGK920" s="337"/>
      <c r="AGL920" s="337"/>
      <c r="AGM920" s="337"/>
      <c r="AGN920" s="337"/>
      <c r="AGO920" s="337"/>
      <c r="AGP920" s="337"/>
      <c r="AGQ920" s="337"/>
      <c r="AGR920" s="337"/>
      <c r="AGS920" s="337"/>
      <c r="AGT920" s="337"/>
      <c r="AGU920" s="337"/>
      <c r="AGV920" s="337"/>
      <c r="AGW920" s="337"/>
      <c r="AGX920" s="337"/>
      <c r="AGY920" s="337"/>
      <c r="AGZ920" s="337"/>
      <c r="AHA920" s="337"/>
      <c r="AHB920" s="337"/>
      <c r="AHC920" s="337"/>
      <c r="AHD920" s="337"/>
      <c r="AHE920" s="337"/>
      <c r="AHF920" s="337"/>
      <c r="AHG920" s="337"/>
      <c r="AHH920" s="337"/>
      <c r="AHI920" s="337"/>
      <c r="AHJ920" s="337"/>
      <c r="AHK920" s="337"/>
      <c r="AHL920" s="337"/>
      <c r="AHM920" s="337"/>
      <c r="AHN920" s="337"/>
      <c r="AHO920" s="337"/>
      <c r="AHP920" s="337"/>
      <c r="AHQ920" s="337"/>
      <c r="AHR920" s="337"/>
      <c r="AHS920" s="337"/>
      <c r="AHT920" s="337"/>
      <c r="AHU920" s="337"/>
      <c r="AHV920" s="337"/>
      <c r="AHW920" s="337"/>
      <c r="AHX920" s="337"/>
      <c r="AHY920" s="337"/>
      <c r="AHZ920" s="337"/>
      <c r="AIA920" s="337"/>
      <c r="AIB920" s="337"/>
      <c r="AIC920" s="337"/>
      <c r="AID920" s="337"/>
      <c r="AIE920" s="337"/>
      <c r="AIF920" s="337"/>
      <c r="AIG920" s="337"/>
      <c r="AIH920" s="337"/>
      <c r="AII920" s="337"/>
      <c r="AIJ920" s="337"/>
      <c r="AIK920" s="337"/>
      <c r="AIL920" s="337"/>
      <c r="AIM920" s="337"/>
      <c r="AIN920" s="337"/>
      <c r="AIO920" s="337"/>
      <c r="AIP920" s="337"/>
      <c r="AIQ920" s="337"/>
      <c r="AIR920" s="337"/>
      <c r="AIS920" s="337"/>
      <c r="AIT920" s="337"/>
      <c r="AIU920" s="337"/>
      <c r="AIV920" s="337"/>
      <c r="AIW920" s="337"/>
      <c r="AIX920" s="337"/>
      <c r="AIY920" s="337"/>
      <c r="AIZ920" s="337"/>
      <c r="AJA920" s="337"/>
      <c r="AJB920" s="337"/>
      <c r="AJC920" s="337"/>
      <c r="AJD920" s="337"/>
      <c r="AJE920" s="337"/>
      <c r="AJF920" s="337"/>
      <c r="AJG920" s="337"/>
      <c r="AJH920" s="337"/>
      <c r="AJI920" s="337"/>
      <c r="AJJ920" s="337"/>
      <c r="AJK920" s="337"/>
      <c r="AJL920" s="337"/>
      <c r="AJM920" s="337"/>
      <c r="AJN920" s="337"/>
      <c r="AJO920" s="337"/>
      <c r="AJP920" s="337"/>
      <c r="AJQ920" s="337"/>
      <c r="AJR920" s="337"/>
      <c r="AJS920" s="337"/>
      <c r="AJT920" s="337"/>
      <c r="AJU920" s="337"/>
      <c r="AJV920" s="337"/>
      <c r="AJW920" s="337"/>
      <c r="AJX920" s="337"/>
      <c r="AJY920" s="337"/>
      <c r="AJZ920" s="337"/>
      <c r="AKA920" s="337"/>
      <c r="AKB920" s="337"/>
      <c r="AKC920" s="337"/>
      <c r="AKD920" s="337"/>
      <c r="AKE920" s="337"/>
      <c r="AKF920" s="337"/>
      <c r="AKG920" s="337"/>
      <c r="AKH920" s="337"/>
      <c r="AKI920" s="337"/>
      <c r="AKJ920" s="337"/>
      <c r="AKK920" s="337"/>
      <c r="AKL920" s="337"/>
      <c r="AKM920" s="337"/>
      <c r="AKN920" s="337"/>
      <c r="AKO920" s="337"/>
      <c r="AKP920" s="337"/>
      <c r="AKQ920" s="337"/>
      <c r="AKR920" s="337"/>
      <c r="AKS920" s="337"/>
      <c r="AKT920" s="337"/>
      <c r="AKU920" s="337"/>
      <c r="AKV920" s="337"/>
      <c r="AKW920" s="337"/>
      <c r="AKX920" s="337"/>
      <c r="AKY920" s="337"/>
      <c r="AKZ920" s="337"/>
      <c r="ALA920" s="337"/>
      <c r="ALB920" s="337"/>
      <c r="ALC920" s="337"/>
      <c r="ALD920" s="337"/>
      <c r="ALE920" s="337"/>
      <c r="ALF920" s="337"/>
      <c r="ALG920" s="337"/>
      <c r="ALH920" s="337"/>
      <c r="ALI920" s="337"/>
      <c r="ALJ920" s="337"/>
      <c r="ALK920" s="337"/>
      <c r="ALL920" s="337"/>
      <c r="ALM920" s="337"/>
      <c r="ALN920" s="337"/>
      <c r="ALO920" s="337"/>
      <c r="ALP920" s="337"/>
      <c r="ALQ920" s="337"/>
      <c r="ALR920" s="337"/>
      <c r="ALS920" s="337"/>
      <c r="ALT920" s="337"/>
      <c r="ALU920" s="337"/>
      <c r="ALV920" s="337"/>
      <c r="ALW920" s="337"/>
      <c r="ALX920" s="337"/>
      <c r="ALY920" s="337"/>
      <c r="ALZ920" s="337"/>
      <c r="AMA920" s="337"/>
      <c r="AMB920" s="337"/>
      <c r="AMC920" s="337"/>
      <c r="AMD920" s="337"/>
      <c r="AME920" s="337"/>
      <c r="AMF920" s="337"/>
      <c r="AMG920" s="337"/>
      <c r="AMH920" s="337"/>
      <c r="AMI920" s="337"/>
      <c r="AMJ920" s="337"/>
      <c r="AMK920" s="337"/>
      <c r="AML920" s="337"/>
      <c r="AMM920" s="337"/>
      <c r="AMN920" s="337"/>
      <c r="AMO920" s="337"/>
      <c r="AMP920" s="337"/>
      <c r="AMQ920" s="337"/>
      <c r="AMR920" s="337"/>
      <c r="AMS920" s="337"/>
      <c r="AMT920" s="337"/>
      <c r="AMU920" s="337"/>
      <c r="AMV920" s="337"/>
      <c r="AMW920" s="337"/>
      <c r="AMX920" s="337"/>
      <c r="AMY920" s="337"/>
      <c r="AMZ920" s="337"/>
      <c r="ANA920" s="337"/>
      <c r="ANB920" s="337"/>
      <c r="ANC920" s="337"/>
      <c r="AND920" s="337"/>
      <c r="ANE920" s="337"/>
      <c r="ANF920" s="337"/>
      <c r="ANG920" s="337"/>
      <c r="ANH920" s="337"/>
      <c r="ANI920" s="337"/>
      <c r="ANJ920" s="337"/>
      <c r="ANK920" s="337"/>
      <c r="ANL920" s="337"/>
      <c r="ANM920" s="337"/>
      <c r="ANN920" s="337"/>
      <c r="ANO920" s="337"/>
      <c r="ANP920" s="337"/>
      <c r="ANQ920" s="337"/>
      <c r="ANR920" s="337"/>
      <c r="ANS920" s="337"/>
      <c r="ANT920" s="337"/>
      <c r="ANU920" s="337"/>
      <c r="ANV920" s="337"/>
      <c r="ANW920" s="337"/>
      <c r="ANX920" s="337"/>
      <c r="ANY920" s="337"/>
      <c r="ANZ920" s="337"/>
      <c r="AOA920" s="337"/>
      <c r="AOB920" s="337"/>
      <c r="AOC920" s="337"/>
      <c r="AOD920" s="337"/>
      <c r="AOE920" s="337"/>
      <c r="AOF920" s="337"/>
      <c r="AOG920" s="337"/>
      <c r="AOH920" s="337"/>
      <c r="AOI920" s="337"/>
      <c r="AOJ920" s="337"/>
      <c r="AOK920" s="337"/>
      <c r="AOL920" s="337"/>
      <c r="AOM920" s="337"/>
      <c r="AON920" s="337"/>
      <c r="AOO920" s="337"/>
      <c r="AOP920" s="337"/>
      <c r="AOQ920" s="337"/>
      <c r="AOR920" s="337"/>
      <c r="AOS920" s="337"/>
      <c r="AOT920" s="337"/>
      <c r="AOU920" s="337"/>
      <c r="AOV920" s="337"/>
      <c r="AOW920" s="337"/>
      <c r="AOX920" s="337"/>
      <c r="AOY920" s="337"/>
      <c r="AOZ920" s="337"/>
      <c r="APA920" s="337"/>
      <c r="APB920" s="337"/>
      <c r="APC920" s="337"/>
      <c r="APD920" s="337"/>
      <c r="APE920" s="337"/>
      <c r="APF920" s="337"/>
      <c r="APG920" s="337"/>
      <c r="APH920" s="337"/>
      <c r="API920" s="337"/>
      <c r="APJ920" s="337"/>
      <c r="APK920" s="337"/>
      <c r="APL920" s="337"/>
      <c r="APM920" s="337"/>
      <c r="APN920" s="337"/>
      <c r="APO920" s="337"/>
      <c r="APP920" s="337"/>
      <c r="APQ920" s="337"/>
      <c r="APR920" s="337"/>
      <c r="APS920" s="337"/>
      <c r="APT920" s="337"/>
      <c r="APU920" s="337"/>
      <c r="APV920" s="337"/>
      <c r="APW920" s="337"/>
      <c r="APX920" s="337"/>
      <c r="APY920" s="337"/>
      <c r="APZ920" s="337"/>
      <c r="AQA920" s="337"/>
      <c r="AQB920" s="337"/>
      <c r="AQC920" s="337"/>
      <c r="AQD920" s="337"/>
      <c r="AQE920" s="337"/>
      <c r="AQF920" s="337"/>
      <c r="AQG920" s="337"/>
      <c r="AQH920" s="337"/>
      <c r="AQI920" s="337"/>
      <c r="AQJ920" s="337"/>
      <c r="AQK920" s="337"/>
      <c r="AQL920" s="337"/>
      <c r="AQM920" s="337"/>
      <c r="AQN920" s="337"/>
      <c r="AQO920" s="337"/>
      <c r="AQP920" s="337"/>
      <c r="AQQ920" s="337"/>
      <c r="AQR920" s="337"/>
      <c r="AQS920" s="337"/>
      <c r="AQT920" s="337"/>
      <c r="AQU920" s="337"/>
      <c r="AQV920" s="337"/>
      <c r="AQW920" s="337"/>
      <c r="AQX920" s="337"/>
      <c r="AQY920" s="337"/>
      <c r="AQZ920" s="337"/>
      <c r="ARA920" s="337"/>
      <c r="ARB920" s="337"/>
      <c r="ARC920" s="337"/>
      <c r="ARD920" s="337"/>
      <c r="ARE920" s="337"/>
      <c r="ARF920" s="337"/>
      <c r="ARG920" s="337"/>
      <c r="ARH920" s="337"/>
      <c r="ARI920" s="337"/>
      <c r="ARJ920" s="337"/>
      <c r="ARK920" s="337"/>
      <c r="ARL920" s="337"/>
      <c r="ARM920" s="337"/>
      <c r="ARN920" s="337"/>
      <c r="ARO920" s="337"/>
      <c r="ARP920" s="337"/>
      <c r="ARQ920" s="337"/>
      <c r="ARR920" s="337"/>
      <c r="ARS920" s="337"/>
      <c r="ART920" s="337"/>
      <c r="ARU920" s="337"/>
      <c r="ARV920" s="337"/>
      <c r="ARW920" s="337"/>
      <c r="ARX920" s="337"/>
      <c r="ARY920" s="337"/>
      <c r="ARZ920" s="337"/>
      <c r="ASA920" s="337"/>
      <c r="ASB920" s="337"/>
      <c r="ASC920" s="337"/>
      <c r="ASD920" s="337"/>
      <c r="ASE920" s="337"/>
      <c r="ASF920" s="337"/>
      <c r="ASG920" s="337"/>
      <c r="ASH920" s="337"/>
      <c r="ASI920" s="337"/>
      <c r="ASJ920" s="337"/>
      <c r="ASK920" s="337"/>
      <c r="ASL920" s="337"/>
      <c r="ASM920" s="337"/>
      <c r="ASN920" s="337"/>
      <c r="ASO920" s="337"/>
      <c r="ASP920" s="337"/>
      <c r="ASQ920" s="337"/>
      <c r="ASR920" s="337"/>
      <c r="ASS920" s="337"/>
      <c r="AST920" s="337"/>
      <c r="ASU920" s="337"/>
      <c r="ASV920" s="337"/>
      <c r="ASW920" s="337"/>
      <c r="ASX920" s="337"/>
      <c r="ASY920" s="337"/>
      <c r="ASZ920" s="337"/>
      <c r="ATA920" s="337"/>
      <c r="ATB920" s="337"/>
      <c r="ATC920" s="337"/>
      <c r="ATD920" s="337"/>
      <c r="ATE920" s="337"/>
      <c r="ATF920" s="337"/>
      <c r="ATG920" s="337"/>
      <c r="ATH920" s="337"/>
      <c r="ATI920" s="337"/>
      <c r="ATJ920" s="337"/>
      <c r="ATK920" s="337"/>
      <c r="ATL920" s="337"/>
      <c r="ATM920" s="337"/>
      <c r="ATN920" s="337"/>
      <c r="ATO920" s="337"/>
      <c r="ATP920" s="337"/>
      <c r="ATQ920" s="337"/>
      <c r="ATR920" s="337"/>
      <c r="ATS920" s="337"/>
      <c r="ATT920" s="337"/>
      <c r="ATU920" s="337"/>
      <c r="ATV920" s="337"/>
      <c r="ATW920" s="337"/>
      <c r="ATX920" s="337"/>
      <c r="ATY920" s="337"/>
      <c r="ATZ920" s="337"/>
      <c r="AUA920" s="337"/>
      <c r="AUB920" s="337"/>
      <c r="AUC920" s="337"/>
      <c r="AUD920" s="337"/>
      <c r="AUE920" s="337"/>
      <c r="AUF920" s="337"/>
      <c r="AUG920" s="337"/>
      <c r="AUH920" s="337"/>
      <c r="AUI920" s="337"/>
      <c r="AUJ920" s="337"/>
      <c r="AUK920" s="337"/>
      <c r="AUL920" s="337"/>
      <c r="AUM920" s="337"/>
      <c r="AUN920" s="337"/>
      <c r="AUO920" s="337"/>
      <c r="AUP920" s="337"/>
      <c r="AUQ920" s="337"/>
      <c r="AUR920" s="337"/>
      <c r="AUS920" s="337"/>
      <c r="AUT920" s="337"/>
      <c r="AUU920" s="337"/>
      <c r="AUV920" s="337"/>
      <c r="AUW920" s="337"/>
      <c r="AUX920" s="337"/>
      <c r="AUY920" s="337"/>
      <c r="AUZ920" s="337"/>
      <c r="AVA920" s="337"/>
      <c r="AVB920" s="337"/>
      <c r="AVC920" s="337"/>
      <c r="AVD920" s="337"/>
      <c r="AVE920" s="337"/>
      <c r="AVF920" s="337"/>
      <c r="AVG920" s="337"/>
      <c r="AVH920" s="337"/>
      <c r="AVI920" s="337"/>
      <c r="AVJ920" s="337"/>
      <c r="AVK920" s="337"/>
      <c r="AVL920" s="337"/>
      <c r="AVM920" s="337"/>
      <c r="AVN920" s="337"/>
      <c r="AVO920" s="337"/>
      <c r="AVP920" s="337"/>
      <c r="AVQ920" s="337"/>
      <c r="AVR920" s="337"/>
      <c r="AVS920" s="337"/>
      <c r="AVT920" s="337"/>
      <c r="AVU920" s="337"/>
      <c r="AVV920" s="337"/>
      <c r="AVW920" s="337"/>
      <c r="AVX920" s="337"/>
      <c r="AVY920" s="337"/>
      <c r="AVZ920" s="337"/>
      <c r="AWA920" s="337"/>
      <c r="AWB920" s="337"/>
      <c r="AWC920" s="337"/>
      <c r="AWD920" s="337"/>
      <c r="AWE920" s="337"/>
      <c r="AWF920" s="337"/>
      <c r="AWG920" s="337"/>
      <c r="AWH920" s="337"/>
      <c r="AWI920" s="337"/>
      <c r="AWJ920" s="337"/>
      <c r="AWK920" s="337"/>
      <c r="AWL920" s="337"/>
      <c r="AWM920" s="337"/>
      <c r="AWN920" s="337"/>
      <c r="AWO920" s="337"/>
      <c r="AWP920" s="337"/>
      <c r="AWQ920" s="337"/>
      <c r="AWR920" s="337"/>
      <c r="AWS920" s="337"/>
      <c r="AWT920" s="337"/>
      <c r="AWU920" s="337"/>
      <c r="AWV920" s="337"/>
      <c r="AWW920" s="337"/>
      <c r="AWX920" s="337"/>
      <c r="AWY920" s="337"/>
      <c r="AWZ920" s="337"/>
      <c r="AXA920" s="337"/>
      <c r="AXB920" s="337"/>
      <c r="AXC920" s="337"/>
      <c r="AXD920" s="337"/>
      <c r="AXE920" s="337"/>
      <c r="AXF920" s="337"/>
      <c r="AXG920" s="337"/>
      <c r="AXH920" s="337"/>
      <c r="AXI920" s="337"/>
      <c r="AXJ920" s="337"/>
      <c r="AXK920" s="337"/>
      <c r="AXL920" s="337"/>
      <c r="AXM920" s="337"/>
      <c r="AXN920" s="337"/>
      <c r="AXO920" s="337"/>
      <c r="AXP920" s="337"/>
      <c r="AXQ920" s="337"/>
      <c r="AXR920" s="337"/>
      <c r="AXS920" s="337"/>
      <c r="AXT920" s="337"/>
      <c r="AXU920" s="337"/>
      <c r="AXV920" s="337"/>
      <c r="AXW920" s="337"/>
      <c r="AXX920" s="337"/>
      <c r="AXY920" s="337"/>
      <c r="AXZ920" s="337"/>
      <c r="AYA920" s="337"/>
      <c r="AYB920" s="337"/>
      <c r="AYC920" s="337"/>
      <c r="AYD920" s="337"/>
      <c r="AYE920" s="337"/>
      <c r="AYF920" s="337"/>
      <c r="AYG920" s="337"/>
      <c r="AYH920" s="337"/>
      <c r="AYI920" s="337"/>
      <c r="AYJ920" s="337"/>
      <c r="AYK920" s="337"/>
      <c r="AYL920" s="337"/>
      <c r="AYM920" s="337"/>
      <c r="AYN920" s="337"/>
      <c r="AYO920" s="337"/>
      <c r="AYP920" s="337"/>
      <c r="AYQ920" s="337"/>
      <c r="AYR920" s="337"/>
      <c r="AYS920" s="337"/>
      <c r="AYT920" s="337"/>
      <c r="AYU920" s="337"/>
      <c r="AYV920" s="337"/>
      <c r="AYW920" s="337"/>
      <c r="AYX920" s="337"/>
      <c r="AYY920" s="337"/>
      <c r="AYZ920" s="337"/>
      <c r="AZA920" s="337"/>
      <c r="AZB920" s="337"/>
      <c r="AZC920" s="337"/>
      <c r="AZD920" s="337"/>
      <c r="AZE920" s="337"/>
      <c r="AZF920" s="337"/>
      <c r="AZG920" s="337"/>
      <c r="AZH920" s="337"/>
      <c r="AZI920" s="337"/>
      <c r="AZJ920" s="337"/>
      <c r="AZK920" s="337"/>
      <c r="AZL920" s="337"/>
      <c r="AZM920" s="337"/>
      <c r="AZN920" s="337"/>
      <c r="AZO920" s="337"/>
      <c r="AZP920" s="337"/>
      <c r="AZQ920" s="337"/>
      <c r="AZR920" s="337"/>
      <c r="AZS920" s="337"/>
      <c r="AZT920" s="337"/>
      <c r="AZU920" s="337"/>
      <c r="AZV920" s="337"/>
      <c r="AZW920" s="337"/>
      <c r="AZX920" s="337"/>
      <c r="AZY920" s="337"/>
      <c r="AZZ920" s="337"/>
      <c r="BAA920" s="337"/>
      <c r="BAB920" s="337"/>
      <c r="BAC920" s="337"/>
      <c r="BAD920" s="337"/>
      <c r="BAE920" s="337"/>
      <c r="BAF920" s="337"/>
      <c r="BAG920" s="337"/>
      <c r="BAH920" s="337"/>
      <c r="BAI920" s="337"/>
      <c r="BAJ920" s="337"/>
      <c r="BAK920" s="337"/>
      <c r="BAL920" s="337"/>
      <c r="BAM920" s="337"/>
      <c r="BAN920" s="337"/>
      <c r="BAO920" s="337"/>
      <c r="BAP920" s="337"/>
      <c r="BAQ920" s="337"/>
      <c r="BAR920" s="337"/>
      <c r="BAS920" s="337"/>
      <c r="BAT920" s="337"/>
      <c r="BAU920" s="337"/>
      <c r="BAV920" s="337"/>
      <c r="BAW920" s="337"/>
      <c r="BAX920" s="337"/>
      <c r="BAY920" s="337"/>
      <c r="BAZ920" s="337"/>
      <c r="BBA920" s="337"/>
      <c r="BBB920" s="337"/>
      <c r="BBC920" s="337"/>
      <c r="BBD920" s="337"/>
      <c r="BBE920" s="337"/>
      <c r="BBF920" s="337"/>
      <c r="BBG920" s="337"/>
      <c r="BBH920" s="337"/>
      <c r="BBI920" s="337"/>
      <c r="BBJ920" s="337"/>
      <c r="BBK920" s="337"/>
      <c r="BBL920" s="337"/>
      <c r="BBM920" s="337"/>
      <c r="BBN920" s="337"/>
      <c r="BBO920" s="337"/>
      <c r="BBP920" s="337"/>
      <c r="BBQ920" s="337"/>
      <c r="BBR920" s="337"/>
      <c r="BBS920" s="337"/>
      <c r="BBT920" s="337"/>
      <c r="BBU920" s="337"/>
      <c r="BBV920" s="337"/>
      <c r="BBW920" s="337"/>
      <c r="BBX920" s="337"/>
      <c r="BBY920" s="337"/>
      <c r="BBZ920" s="337"/>
      <c r="BCA920" s="337"/>
      <c r="BCB920" s="337"/>
      <c r="BCC920" s="337"/>
      <c r="BCD920" s="337"/>
      <c r="BCE920" s="337"/>
      <c r="BCF920" s="337"/>
      <c r="BCG920" s="337"/>
      <c r="BCH920" s="337"/>
      <c r="BCI920" s="337"/>
      <c r="BCJ920" s="337"/>
      <c r="BCK920" s="337"/>
      <c r="BCL920" s="337"/>
      <c r="BCM920" s="337"/>
      <c r="BCN920" s="337"/>
      <c r="BCO920" s="337"/>
      <c r="BCP920" s="337"/>
      <c r="BCQ920" s="337"/>
      <c r="BCR920" s="337"/>
      <c r="BCS920" s="337"/>
      <c r="BCT920" s="337"/>
      <c r="BCU920" s="337"/>
      <c r="BCV920" s="337"/>
      <c r="BCW920" s="337"/>
      <c r="BCX920" s="337"/>
      <c r="BCY920" s="337"/>
      <c r="BCZ920" s="337"/>
      <c r="BDA920" s="337"/>
      <c r="BDB920" s="337"/>
      <c r="BDC920" s="337"/>
      <c r="BDD920" s="337"/>
      <c r="BDE920" s="337"/>
      <c r="BDF920" s="337"/>
      <c r="BDG920" s="337"/>
      <c r="BDH920" s="337"/>
      <c r="BDI920" s="337"/>
      <c r="BDJ920" s="337"/>
      <c r="BDK920" s="337"/>
      <c r="BDL920" s="337"/>
      <c r="BDM920" s="337"/>
      <c r="BDN920" s="337"/>
      <c r="BDO920" s="337"/>
      <c r="BDP920" s="337"/>
      <c r="BDQ920" s="337"/>
      <c r="BDR920" s="337"/>
      <c r="BDS920" s="337"/>
      <c r="BDT920" s="337"/>
      <c r="BDU920" s="337"/>
      <c r="BDV920" s="337"/>
      <c r="BDW920" s="337"/>
      <c r="BDX920" s="337"/>
      <c r="BDY920" s="337"/>
      <c r="BDZ920" s="337"/>
      <c r="BEA920" s="337"/>
      <c r="BEB920" s="337"/>
      <c r="BEC920" s="337"/>
      <c r="BED920" s="337"/>
      <c r="BEE920" s="337"/>
      <c r="BEF920" s="337"/>
      <c r="BEG920" s="337"/>
      <c r="BEH920" s="337"/>
      <c r="BEI920" s="337"/>
      <c r="BEJ920" s="337"/>
      <c r="BEK920" s="337"/>
      <c r="BEL920" s="337"/>
      <c r="BEM920" s="337"/>
      <c r="BEN920" s="337"/>
      <c r="BEO920" s="337"/>
      <c r="BEP920" s="337"/>
      <c r="BEQ920" s="337"/>
      <c r="BER920" s="337"/>
      <c r="BES920" s="337"/>
      <c r="BET920" s="337"/>
      <c r="BEU920" s="337"/>
      <c r="BEV920" s="337"/>
      <c r="BEW920" s="337"/>
      <c r="BEX920" s="337"/>
      <c r="BEY920" s="337"/>
      <c r="BEZ920" s="337"/>
      <c r="BFA920" s="337"/>
      <c r="BFB920" s="337"/>
      <c r="BFC920" s="337"/>
      <c r="BFD920" s="337"/>
      <c r="BFE920" s="337"/>
      <c r="BFF920" s="337"/>
      <c r="BFG920" s="337"/>
      <c r="BFH920" s="337"/>
      <c r="BFI920" s="337"/>
      <c r="BFJ920" s="337"/>
      <c r="BFK920" s="337"/>
      <c r="BFL920" s="337"/>
      <c r="BFM920" s="337"/>
      <c r="BFN920" s="337"/>
      <c r="BFO920" s="337"/>
      <c r="BFP920" s="337"/>
      <c r="BFQ920" s="337"/>
      <c r="BFR920" s="337"/>
      <c r="BFS920" s="337"/>
      <c r="BFT920" s="337"/>
      <c r="BFU920" s="337"/>
      <c r="BFV920" s="337"/>
      <c r="BFW920" s="337"/>
      <c r="BFX920" s="337"/>
      <c r="BFY920" s="337"/>
      <c r="BFZ920" s="337"/>
      <c r="BGA920" s="337"/>
      <c r="BGB920" s="337"/>
      <c r="BGC920" s="337"/>
      <c r="BGD920" s="337"/>
      <c r="BGE920" s="337"/>
      <c r="BGF920" s="337"/>
      <c r="BGG920" s="337"/>
      <c r="BGH920" s="337"/>
      <c r="BGI920" s="337"/>
      <c r="BGJ920" s="337"/>
      <c r="BGK920" s="337"/>
      <c r="BGL920" s="337"/>
      <c r="BGM920" s="337"/>
      <c r="BGN920" s="337"/>
      <c r="BGO920" s="337"/>
      <c r="BGP920" s="337"/>
      <c r="BGQ920" s="337"/>
      <c r="BGR920" s="337"/>
      <c r="BGS920" s="337"/>
      <c r="BGT920" s="337"/>
      <c r="BGU920" s="337"/>
      <c r="BGV920" s="337"/>
      <c r="BGW920" s="337"/>
      <c r="BGX920" s="337"/>
      <c r="BGY920" s="337"/>
      <c r="BGZ920" s="337"/>
      <c r="BHA920" s="337"/>
      <c r="BHB920" s="337"/>
      <c r="BHC920" s="337"/>
      <c r="BHD920" s="337"/>
      <c r="BHE920" s="337"/>
      <c r="BHF920" s="337"/>
      <c r="BHG920" s="337"/>
      <c r="BHH920" s="337"/>
      <c r="BHI920" s="337"/>
      <c r="BHJ920" s="337"/>
      <c r="BHK920" s="337"/>
      <c r="BHL920" s="337"/>
      <c r="BHM920" s="337"/>
      <c r="BHN920" s="337"/>
      <c r="BHO920" s="337"/>
      <c r="BHP920" s="337"/>
      <c r="BHQ920" s="337"/>
      <c r="BHR920" s="337"/>
      <c r="BHS920" s="337"/>
      <c r="BHT920" s="337"/>
      <c r="BHU920" s="337"/>
      <c r="BHV920" s="337"/>
      <c r="BHW920" s="337"/>
      <c r="BHX920" s="337"/>
      <c r="BHY920" s="337"/>
      <c r="BHZ920" s="337"/>
      <c r="BIA920" s="337"/>
      <c r="BIB920" s="337"/>
      <c r="BIC920" s="337"/>
      <c r="BID920" s="337"/>
      <c r="BIE920" s="337"/>
      <c r="BIF920" s="337"/>
      <c r="BIG920" s="337"/>
      <c r="BIH920" s="337"/>
      <c r="BII920" s="337"/>
      <c r="BIJ920" s="337"/>
      <c r="BIK920" s="337"/>
      <c r="BIL920" s="337"/>
      <c r="BIM920" s="337"/>
      <c r="BIN920" s="337"/>
      <c r="BIO920" s="337"/>
      <c r="BIP920" s="337"/>
      <c r="BIQ920" s="337"/>
      <c r="BIR920" s="337"/>
      <c r="BIS920" s="337"/>
      <c r="BIT920" s="337"/>
      <c r="BIU920" s="337"/>
      <c r="BIV920" s="337"/>
      <c r="BIW920" s="337"/>
      <c r="BIX920" s="337"/>
      <c r="BIY920" s="337"/>
      <c r="BIZ920" s="337"/>
      <c r="BJA920" s="337"/>
      <c r="BJB920" s="337"/>
      <c r="BJC920" s="337"/>
      <c r="BJD920" s="337"/>
      <c r="BJE920" s="337"/>
      <c r="BJF920" s="337"/>
      <c r="BJG920" s="337"/>
      <c r="BJH920" s="337"/>
      <c r="BJI920" s="337"/>
      <c r="BJJ920" s="337"/>
      <c r="BJK920" s="337"/>
      <c r="BJL920" s="337"/>
      <c r="BJM920" s="337"/>
      <c r="BJN920" s="337"/>
      <c r="BJO920" s="337"/>
      <c r="BJP920" s="337"/>
      <c r="BJQ920" s="337"/>
      <c r="BJR920" s="337"/>
      <c r="BJS920" s="337"/>
      <c r="BJT920" s="337"/>
      <c r="BJU920" s="337"/>
      <c r="BJV920" s="337"/>
      <c r="BJW920" s="337"/>
      <c r="BJX920" s="337"/>
      <c r="BJY920" s="337"/>
      <c r="BJZ920" s="337"/>
      <c r="BKA920" s="337"/>
      <c r="BKB920" s="337"/>
      <c r="BKC920" s="337"/>
      <c r="BKD920" s="337"/>
      <c r="BKE920" s="337"/>
      <c r="BKF920" s="337"/>
      <c r="BKG920" s="337"/>
      <c r="BKH920" s="337"/>
      <c r="BKI920" s="337"/>
      <c r="BKJ920" s="337"/>
      <c r="BKK920" s="337"/>
      <c r="BKL920" s="337"/>
      <c r="BKM920" s="337"/>
      <c r="BKN920" s="337"/>
      <c r="BKO920" s="337"/>
      <c r="BKP920" s="337"/>
      <c r="BKQ920" s="337"/>
      <c r="BKR920" s="337"/>
      <c r="BKS920" s="337"/>
      <c r="BKT920" s="337"/>
      <c r="BKU920" s="337"/>
      <c r="BKV920" s="337"/>
      <c r="BKW920" s="337"/>
      <c r="BKX920" s="337"/>
      <c r="BKY920" s="337"/>
      <c r="BKZ920" s="337"/>
      <c r="BLA920" s="337"/>
      <c r="BLB920" s="337"/>
      <c r="BLC920" s="337"/>
      <c r="BLD920" s="337"/>
      <c r="BLE920" s="337"/>
      <c r="BLF920" s="337"/>
      <c r="BLG920" s="337"/>
      <c r="BLH920" s="337"/>
      <c r="BLI920" s="337"/>
      <c r="BLJ920" s="337"/>
      <c r="BLK920" s="337"/>
      <c r="BLL920" s="337"/>
      <c r="BLM920" s="337"/>
      <c r="BLN920" s="337"/>
      <c r="BLO920" s="337"/>
      <c r="BLP920" s="337"/>
      <c r="BLQ920" s="337"/>
      <c r="BLR920" s="337"/>
      <c r="BLS920" s="337"/>
      <c r="BLT920" s="337"/>
      <c r="BLU920" s="337"/>
      <c r="BLV920" s="337"/>
      <c r="BLW920" s="337"/>
      <c r="BLX920" s="337"/>
      <c r="BLY920" s="337"/>
      <c r="BLZ920" s="337"/>
      <c r="BMA920" s="337"/>
      <c r="BMB920" s="337"/>
      <c r="BMC920" s="337"/>
      <c r="BMD920" s="337"/>
      <c r="BME920" s="337"/>
      <c r="BMF920" s="337"/>
      <c r="BMG920" s="337"/>
      <c r="BMH920" s="337"/>
      <c r="BMI920" s="337"/>
      <c r="BMJ920" s="337"/>
      <c r="BMK920" s="337"/>
      <c r="BML920" s="337"/>
      <c r="BMM920" s="337"/>
      <c r="BMN920" s="337"/>
      <c r="BMO920" s="337"/>
      <c r="BMP920" s="337"/>
      <c r="BMQ920" s="337"/>
      <c r="BMR920" s="337"/>
      <c r="BMS920" s="337"/>
      <c r="BMT920" s="337"/>
      <c r="BMU920" s="337"/>
      <c r="BMV920" s="337"/>
      <c r="BMW920" s="337"/>
      <c r="BMX920" s="337"/>
      <c r="BMY920" s="337"/>
      <c r="BMZ920" s="337"/>
      <c r="BNA920" s="337"/>
      <c r="BNB920" s="337"/>
      <c r="BNC920" s="337"/>
      <c r="BND920" s="337"/>
      <c r="BNE920" s="337"/>
      <c r="BNF920" s="337"/>
      <c r="BNG920" s="337"/>
      <c r="BNH920" s="337"/>
      <c r="BNI920" s="337"/>
      <c r="BNJ920" s="337"/>
      <c r="BNK920" s="337"/>
      <c r="BNL920" s="337"/>
      <c r="BNM920" s="337"/>
      <c r="BNN920" s="337"/>
      <c r="BNO920" s="337"/>
      <c r="BNP920" s="337"/>
      <c r="BNQ920" s="337"/>
      <c r="BNR920" s="337"/>
      <c r="BNS920" s="337"/>
      <c r="BNT920" s="337"/>
      <c r="BNU920" s="337"/>
      <c r="BNV920" s="337"/>
      <c r="BNW920" s="337"/>
      <c r="BNX920" s="337"/>
      <c r="BNY920" s="337"/>
      <c r="BNZ920" s="337"/>
      <c r="BOA920" s="337"/>
      <c r="BOB920" s="337"/>
      <c r="BOC920" s="337"/>
      <c r="BOD920" s="337"/>
      <c r="BOE920" s="337"/>
      <c r="BOF920" s="337"/>
      <c r="BOG920" s="337"/>
      <c r="BOH920" s="337"/>
      <c r="BOI920" s="337"/>
      <c r="BOJ920" s="337"/>
      <c r="BOK920" s="337"/>
      <c r="BOL920" s="337"/>
      <c r="BOM920" s="337"/>
      <c r="BON920" s="337"/>
      <c r="BOO920" s="337"/>
      <c r="BOP920" s="337"/>
      <c r="BOQ920" s="337"/>
      <c r="BOR920" s="337"/>
      <c r="BOS920" s="337"/>
      <c r="BOT920" s="337"/>
      <c r="BOU920" s="337"/>
      <c r="BOV920" s="337"/>
      <c r="BOW920" s="337"/>
      <c r="BOX920" s="337"/>
      <c r="BOY920" s="337"/>
      <c r="BOZ920" s="337"/>
      <c r="BPA920" s="337"/>
      <c r="BPB920" s="337"/>
      <c r="BPC920" s="337"/>
      <c r="BPD920" s="337"/>
      <c r="BPE920" s="337"/>
      <c r="BPF920" s="337"/>
      <c r="BPG920" s="337"/>
      <c r="BPH920" s="337"/>
      <c r="BPI920" s="337"/>
      <c r="BPJ920" s="337"/>
      <c r="BPK920" s="337"/>
      <c r="BPL920" s="337"/>
      <c r="BPM920" s="337"/>
      <c r="BPN920" s="337"/>
      <c r="BPO920" s="337"/>
      <c r="BPP920" s="337"/>
      <c r="BPQ920" s="337"/>
      <c r="BPR920" s="337"/>
      <c r="BPS920" s="337"/>
      <c r="BPT920" s="337"/>
      <c r="BPU920" s="337"/>
      <c r="BPV920" s="337"/>
      <c r="BPW920" s="337"/>
      <c r="BPX920" s="337"/>
      <c r="BPY920" s="337"/>
      <c r="BPZ920" s="337"/>
      <c r="BQA920" s="337"/>
      <c r="BQB920" s="337"/>
      <c r="BQC920" s="337"/>
      <c r="BQD920" s="337"/>
      <c r="BQE920" s="337"/>
      <c r="BQF920" s="337"/>
      <c r="BQG920" s="337"/>
      <c r="BQH920" s="337"/>
      <c r="BQI920" s="337"/>
      <c r="BQJ920" s="337"/>
      <c r="BQK920" s="337"/>
      <c r="BQL920" s="337"/>
      <c r="BQM920" s="337"/>
      <c r="BQN920" s="337"/>
      <c r="BQO920" s="337"/>
      <c r="BQP920" s="337"/>
      <c r="BQQ920" s="337"/>
      <c r="BQR920" s="337"/>
      <c r="BQS920" s="337"/>
      <c r="BQT920" s="337"/>
      <c r="BQU920" s="337"/>
      <c r="BQV920" s="337"/>
      <c r="BQW920" s="337"/>
      <c r="BQX920" s="337"/>
      <c r="BQY920" s="337"/>
      <c r="BQZ920" s="337"/>
      <c r="BRA920" s="337"/>
      <c r="BRB920" s="337"/>
      <c r="BRC920" s="337"/>
      <c r="BRD920" s="337"/>
      <c r="BRE920" s="337"/>
      <c r="BRF920" s="337"/>
      <c r="BRG920" s="337"/>
      <c r="BRH920" s="337"/>
      <c r="BRI920" s="337"/>
      <c r="BRJ920" s="337"/>
      <c r="BRK920" s="337"/>
      <c r="BRL920" s="337"/>
      <c r="BRM920" s="337"/>
      <c r="BRN920" s="337"/>
      <c r="BRO920" s="337"/>
      <c r="BRP920" s="337"/>
      <c r="BRQ920" s="337"/>
      <c r="BRR920" s="337"/>
      <c r="BRS920" s="337"/>
      <c r="BRT920" s="337"/>
      <c r="BRU920" s="337"/>
      <c r="BRV920" s="337"/>
      <c r="BRW920" s="337"/>
      <c r="BRX920" s="337"/>
      <c r="BRY920" s="337"/>
      <c r="BRZ920" s="337"/>
      <c r="BSA920" s="337"/>
      <c r="BSB920" s="337"/>
      <c r="BSC920" s="337"/>
      <c r="BSD920" s="337"/>
      <c r="BSE920" s="337"/>
      <c r="BSF920" s="337"/>
      <c r="BSG920" s="337"/>
      <c r="BSH920" s="337"/>
      <c r="BSI920" s="337"/>
      <c r="BSJ920" s="337"/>
      <c r="BSK920" s="337"/>
      <c r="BSL920" s="337"/>
      <c r="BSM920" s="337"/>
      <c r="BSN920" s="337"/>
      <c r="BSO920" s="337"/>
      <c r="BSP920" s="337"/>
      <c r="BSQ920" s="337"/>
      <c r="BSR920" s="337"/>
      <c r="BSS920" s="337"/>
      <c r="BST920" s="337"/>
      <c r="BSU920" s="337"/>
      <c r="BSV920" s="337"/>
      <c r="BSW920" s="337"/>
      <c r="BSX920" s="337"/>
      <c r="BSY920" s="337"/>
      <c r="BSZ920" s="337"/>
      <c r="BTA920" s="337"/>
      <c r="BTB920" s="337"/>
      <c r="BTC920" s="337"/>
      <c r="BTD920" s="337"/>
      <c r="BTE920" s="337"/>
      <c r="BTF920" s="337"/>
      <c r="BTG920" s="337"/>
      <c r="BTH920" s="337"/>
      <c r="BTI920" s="337"/>
      <c r="BTJ920" s="337"/>
      <c r="BTK920" s="337"/>
      <c r="BTL920" s="337"/>
      <c r="BTM920" s="337"/>
      <c r="BTN920" s="337"/>
      <c r="BTO920" s="337"/>
      <c r="BTP920" s="337"/>
      <c r="BTQ920" s="337"/>
      <c r="BTR920" s="337"/>
      <c r="BTS920" s="337"/>
      <c r="BTT920" s="337"/>
      <c r="BTU920" s="337"/>
      <c r="BTV920" s="337"/>
      <c r="BTW920" s="337"/>
      <c r="BTX920" s="337"/>
      <c r="BTY920" s="337"/>
      <c r="BTZ920" s="337"/>
      <c r="BUA920" s="337"/>
      <c r="BUB920" s="337"/>
      <c r="BUC920" s="337"/>
      <c r="BUD920" s="337"/>
      <c r="BUE920" s="337"/>
      <c r="BUF920" s="337"/>
      <c r="BUG920" s="337"/>
      <c r="BUH920" s="337"/>
      <c r="BUI920" s="337"/>
      <c r="BUJ920" s="337"/>
      <c r="BUK920" s="337"/>
      <c r="BUL920" s="337"/>
      <c r="BUM920" s="337"/>
      <c r="BUN920" s="337"/>
      <c r="BUO920" s="337"/>
      <c r="BUP920" s="337"/>
      <c r="BUQ920" s="337"/>
      <c r="BUR920" s="337"/>
      <c r="BUS920" s="337"/>
      <c r="BUT920" s="337"/>
      <c r="BUU920" s="337"/>
      <c r="BUV920" s="337"/>
      <c r="BUW920" s="337"/>
      <c r="BUX920" s="337"/>
      <c r="BUY920" s="337"/>
      <c r="BUZ920" s="337"/>
      <c r="BVA920" s="337"/>
      <c r="BVB920" s="337"/>
      <c r="BVC920" s="337"/>
      <c r="BVD920" s="337"/>
      <c r="BVE920" s="337"/>
      <c r="BVF920" s="337"/>
      <c r="BVG920" s="337"/>
      <c r="BVH920" s="337"/>
      <c r="BVI920" s="337"/>
      <c r="BVJ920" s="337"/>
      <c r="BVK920" s="337"/>
      <c r="BVL920" s="337"/>
      <c r="BVM920" s="337"/>
      <c r="BVN920" s="337"/>
      <c r="BVO920" s="337"/>
      <c r="BVP920" s="337"/>
      <c r="BVQ920" s="337"/>
      <c r="BVR920" s="337"/>
      <c r="BVS920" s="337"/>
      <c r="BVT920" s="337"/>
      <c r="BVU920" s="337"/>
      <c r="BVV920" s="337"/>
      <c r="BVW920" s="337"/>
      <c r="BVX920" s="337"/>
      <c r="BVY920" s="337"/>
      <c r="BVZ920" s="337"/>
      <c r="BWA920" s="337"/>
      <c r="BWB920" s="337"/>
      <c r="BWC920" s="337"/>
      <c r="BWD920" s="337"/>
      <c r="BWE920" s="337"/>
      <c r="BWF920" s="337"/>
      <c r="BWG920" s="337"/>
      <c r="BWH920" s="337"/>
      <c r="BWI920" s="337"/>
      <c r="BWJ920" s="337"/>
      <c r="BWK920" s="337"/>
      <c r="BWL920" s="337"/>
      <c r="BWM920" s="337"/>
      <c r="BWN920" s="337"/>
      <c r="BWO920" s="337"/>
      <c r="BWP920" s="337"/>
      <c r="BWQ920" s="337"/>
      <c r="BWR920" s="337"/>
      <c r="BWS920" s="337"/>
      <c r="BWT920" s="337"/>
      <c r="BWU920" s="337"/>
      <c r="BWV920" s="337"/>
      <c r="BWW920" s="337"/>
      <c r="BWX920" s="337"/>
      <c r="BWY920" s="337"/>
      <c r="BWZ920" s="337"/>
      <c r="BXA920" s="337"/>
      <c r="BXB920" s="337"/>
      <c r="BXC920" s="337"/>
      <c r="BXD920" s="337"/>
      <c r="BXE920" s="337"/>
      <c r="BXF920" s="337"/>
      <c r="BXG920" s="337"/>
      <c r="BXH920" s="337"/>
      <c r="BXI920" s="337"/>
      <c r="BXJ920" s="337"/>
      <c r="BXK920" s="337"/>
      <c r="BXL920" s="337"/>
      <c r="BXM920" s="337"/>
      <c r="BXN920" s="337"/>
      <c r="BXO920" s="337"/>
      <c r="BXP920" s="337"/>
      <c r="BXQ920" s="337"/>
      <c r="BXR920" s="337"/>
      <c r="BXS920" s="337"/>
      <c r="BXT920" s="337"/>
      <c r="BXU920" s="337"/>
      <c r="BXV920" s="337"/>
      <c r="BXW920" s="337"/>
      <c r="BXX920" s="337"/>
      <c r="BXY920" s="337"/>
      <c r="BXZ920" s="337"/>
      <c r="BYA920" s="337"/>
      <c r="BYB920" s="337"/>
      <c r="BYC920" s="337"/>
      <c r="BYD920" s="337"/>
      <c r="BYE920" s="337"/>
      <c r="BYF920" s="337"/>
      <c r="BYG920" s="337"/>
      <c r="BYH920" s="337"/>
      <c r="BYI920" s="337"/>
      <c r="BYJ920" s="337"/>
      <c r="BYK920" s="337"/>
      <c r="BYL920" s="337"/>
      <c r="BYM920" s="337"/>
      <c r="BYN920" s="337"/>
      <c r="BYO920" s="337"/>
      <c r="BYP920" s="337"/>
      <c r="BYQ920" s="337"/>
      <c r="BYR920" s="337"/>
      <c r="BYS920" s="337"/>
      <c r="BYT920" s="337"/>
      <c r="BYU920" s="337"/>
      <c r="BYV920" s="337"/>
      <c r="BYW920" s="337"/>
      <c r="BYX920" s="337"/>
      <c r="BYY920" s="337"/>
      <c r="BYZ920" s="337"/>
      <c r="BZA920" s="337"/>
      <c r="BZB920" s="337"/>
      <c r="BZC920" s="337"/>
      <c r="BZD920" s="337"/>
      <c r="BZE920" s="337"/>
      <c r="BZF920" s="337"/>
      <c r="BZG920" s="337"/>
      <c r="BZH920" s="337"/>
      <c r="BZI920" s="337"/>
      <c r="BZJ920" s="337"/>
      <c r="BZK920" s="337"/>
      <c r="BZL920" s="337"/>
      <c r="BZM920" s="337"/>
      <c r="BZN920" s="337"/>
      <c r="BZO920" s="337"/>
      <c r="BZP920" s="337"/>
      <c r="BZQ920" s="337"/>
      <c r="BZR920" s="337"/>
      <c r="BZS920" s="337"/>
      <c r="BZT920" s="337"/>
      <c r="BZU920" s="337"/>
      <c r="BZV920" s="337"/>
      <c r="BZW920" s="337"/>
      <c r="BZX920" s="337"/>
      <c r="BZY920" s="337"/>
      <c r="BZZ920" s="337"/>
      <c r="CAA920" s="337"/>
      <c r="CAB920" s="337"/>
      <c r="CAC920" s="337"/>
      <c r="CAD920" s="337"/>
      <c r="CAE920" s="337"/>
      <c r="CAF920" s="337"/>
      <c r="CAG920" s="337"/>
      <c r="CAH920" s="337"/>
      <c r="CAI920" s="337"/>
      <c r="CAJ920" s="337"/>
      <c r="CAK920" s="337"/>
      <c r="CAL920" s="337"/>
      <c r="CAM920" s="337"/>
      <c r="CAN920" s="337"/>
      <c r="CAO920" s="337"/>
      <c r="CAP920" s="337"/>
      <c r="CAQ920" s="337"/>
      <c r="CAR920" s="337"/>
      <c r="CAS920" s="337"/>
      <c r="CAT920" s="337"/>
      <c r="CAU920" s="337"/>
      <c r="CAV920" s="337"/>
      <c r="CAW920" s="337"/>
      <c r="CAX920" s="337"/>
      <c r="CAY920" s="337"/>
      <c r="CAZ920" s="337"/>
      <c r="CBA920" s="337"/>
      <c r="CBB920" s="337"/>
      <c r="CBC920" s="337"/>
      <c r="CBD920" s="337"/>
      <c r="CBE920" s="337"/>
      <c r="CBF920" s="337"/>
      <c r="CBG920" s="337"/>
      <c r="CBH920" s="337"/>
      <c r="CBI920" s="337"/>
      <c r="CBJ920" s="337"/>
      <c r="CBK920" s="337"/>
      <c r="CBL920" s="337"/>
      <c r="CBM920" s="337"/>
      <c r="CBN920" s="337"/>
      <c r="CBO920" s="337"/>
      <c r="CBP920" s="337"/>
      <c r="CBQ920" s="337"/>
      <c r="CBR920" s="337"/>
      <c r="CBS920" s="337"/>
      <c r="CBT920" s="337"/>
      <c r="CBU920" s="337"/>
      <c r="CBV920" s="337"/>
      <c r="CBW920" s="337"/>
      <c r="CBX920" s="337"/>
      <c r="CBY920" s="337"/>
      <c r="CBZ920" s="337"/>
      <c r="CCA920" s="337"/>
      <c r="CCB920" s="337"/>
      <c r="CCC920" s="337"/>
      <c r="CCD920" s="337"/>
      <c r="CCE920" s="337"/>
      <c r="CCF920" s="337"/>
      <c r="CCG920" s="337"/>
      <c r="CCH920" s="337"/>
      <c r="CCI920" s="337"/>
      <c r="CCJ920" s="337"/>
      <c r="CCK920" s="337"/>
      <c r="CCL920" s="337"/>
      <c r="CCM920" s="337"/>
      <c r="CCN920" s="337"/>
      <c r="CCO920" s="337"/>
      <c r="CCP920" s="337"/>
      <c r="CCQ920" s="337"/>
      <c r="CCR920" s="337"/>
      <c r="CCS920" s="337"/>
      <c r="CCT920" s="337"/>
      <c r="CCU920" s="337"/>
      <c r="CCV920" s="337"/>
      <c r="CCW920" s="337"/>
      <c r="CCX920" s="337"/>
      <c r="CCY920" s="337"/>
      <c r="CCZ920" s="337"/>
      <c r="CDA920" s="337"/>
      <c r="CDB920" s="337"/>
      <c r="CDC920" s="337"/>
      <c r="CDD920" s="337"/>
      <c r="CDE920" s="337"/>
      <c r="CDF920" s="337"/>
      <c r="CDG920" s="337"/>
      <c r="CDH920" s="337"/>
      <c r="CDI920" s="337"/>
      <c r="CDJ920" s="337"/>
      <c r="CDK920" s="337"/>
      <c r="CDL920" s="337"/>
      <c r="CDM920" s="337"/>
      <c r="CDN920" s="337"/>
      <c r="CDO920" s="337"/>
      <c r="CDP920" s="337"/>
      <c r="CDQ920" s="337"/>
      <c r="CDR920" s="337"/>
      <c r="CDS920" s="337"/>
      <c r="CDT920" s="337"/>
      <c r="CDU920" s="337"/>
      <c r="CDV920" s="337"/>
      <c r="CDW920" s="337"/>
      <c r="CDX920" s="337"/>
      <c r="CDY920" s="337"/>
      <c r="CDZ920" s="337"/>
      <c r="CEA920" s="337"/>
      <c r="CEB920" s="337"/>
      <c r="CEC920" s="337"/>
      <c r="CED920" s="337"/>
      <c r="CEE920" s="337"/>
      <c r="CEF920" s="337"/>
      <c r="CEG920" s="337"/>
      <c r="CEH920" s="337"/>
      <c r="CEI920" s="337"/>
      <c r="CEJ920" s="337"/>
      <c r="CEK920" s="337"/>
      <c r="CEL920" s="337"/>
      <c r="CEM920" s="337"/>
      <c r="CEN920" s="337"/>
      <c r="CEO920" s="337"/>
      <c r="CEP920" s="337"/>
      <c r="CEQ920" s="337"/>
      <c r="CER920" s="337"/>
      <c r="CES920" s="337"/>
      <c r="CET920" s="337"/>
      <c r="CEU920" s="337"/>
      <c r="CEV920" s="337"/>
      <c r="CEW920" s="337"/>
      <c r="CEX920" s="337"/>
      <c r="CEY920" s="337"/>
      <c r="CEZ920" s="337"/>
      <c r="CFA920" s="337"/>
      <c r="CFB920" s="337"/>
      <c r="CFC920" s="337"/>
      <c r="CFD920" s="337"/>
      <c r="CFE920" s="337"/>
      <c r="CFF920" s="337"/>
      <c r="CFG920" s="337"/>
      <c r="CFH920" s="337"/>
      <c r="CFI920" s="337"/>
      <c r="CFJ920" s="337"/>
      <c r="CFK920" s="337"/>
      <c r="CFL920" s="337"/>
      <c r="CFM920" s="337"/>
      <c r="CFN920" s="337"/>
      <c r="CFO920" s="337"/>
      <c r="CFP920" s="337"/>
      <c r="CFQ920" s="337"/>
      <c r="CFR920" s="337"/>
      <c r="CFS920" s="337"/>
      <c r="CFT920" s="337"/>
      <c r="CFU920" s="337"/>
      <c r="CFV920" s="337"/>
      <c r="CFW920" s="337"/>
      <c r="CFX920" s="337"/>
      <c r="CFY920" s="337"/>
      <c r="CFZ920" s="337"/>
      <c r="CGA920" s="337"/>
      <c r="CGB920" s="337"/>
      <c r="CGC920" s="337"/>
      <c r="CGD920" s="337"/>
      <c r="CGE920" s="337"/>
      <c r="CGF920" s="337"/>
      <c r="CGG920" s="337"/>
      <c r="CGH920" s="337"/>
      <c r="CGI920" s="337"/>
      <c r="CGJ920" s="337"/>
      <c r="CGK920" s="337"/>
      <c r="CGL920" s="337"/>
      <c r="CGM920" s="337"/>
      <c r="CGN920" s="337"/>
      <c r="CGO920" s="337"/>
      <c r="CGP920" s="337"/>
      <c r="CGQ920" s="337"/>
      <c r="CGR920" s="337"/>
      <c r="CGS920" s="337"/>
      <c r="CGT920" s="337"/>
      <c r="CGU920" s="337"/>
      <c r="CGV920" s="337"/>
      <c r="CGW920" s="337"/>
      <c r="CGX920" s="337"/>
      <c r="CGY920" s="337"/>
      <c r="CGZ920" s="337"/>
      <c r="CHA920" s="337"/>
      <c r="CHB920" s="337"/>
      <c r="CHC920" s="337"/>
      <c r="CHD920" s="337"/>
      <c r="CHE920" s="337"/>
      <c r="CHF920" s="337"/>
      <c r="CHG920" s="337"/>
      <c r="CHH920" s="337"/>
      <c r="CHI920" s="337"/>
      <c r="CHJ920" s="337"/>
      <c r="CHK920" s="337"/>
      <c r="CHL920" s="337"/>
      <c r="CHM920" s="337"/>
      <c r="CHN920" s="337"/>
      <c r="CHO920" s="337"/>
      <c r="CHP920" s="337"/>
      <c r="CHQ920" s="337"/>
      <c r="CHR920" s="337"/>
      <c r="CHS920" s="337"/>
      <c r="CHT920" s="337"/>
      <c r="CHU920" s="337"/>
      <c r="CHV920" s="337"/>
      <c r="CHW920" s="337"/>
      <c r="CHX920" s="337"/>
      <c r="CHY920" s="337"/>
      <c r="CHZ920" s="337"/>
      <c r="CIA920" s="337"/>
      <c r="CIB920" s="337"/>
      <c r="CIC920" s="337"/>
      <c r="CID920" s="337"/>
      <c r="CIE920" s="337"/>
      <c r="CIF920" s="337"/>
      <c r="CIG920" s="337"/>
      <c r="CIH920" s="337"/>
      <c r="CII920" s="337"/>
      <c r="CIJ920" s="337"/>
      <c r="CIK920" s="337"/>
      <c r="CIL920" s="337"/>
      <c r="CIM920" s="337"/>
      <c r="CIN920" s="337"/>
      <c r="CIO920" s="337"/>
      <c r="CIP920" s="337"/>
      <c r="CIQ920" s="337"/>
      <c r="CIR920" s="337"/>
      <c r="CIS920" s="337"/>
      <c r="CIT920" s="337"/>
      <c r="CIU920" s="337"/>
      <c r="CIV920" s="337"/>
      <c r="CIW920" s="337"/>
      <c r="CIX920" s="337"/>
      <c r="CIY920" s="337"/>
      <c r="CIZ920" s="337"/>
      <c r="CJA920" s="337"/>
      <c r="CJB920" s="337"/>
      <c r="CJC920" s="337"/>
      <c r="CJD920" s="337"/>
      <c r="CJE920" s="337"/>
      <c r="CJF920" s="337"/>
      <c r="CJG920" s="337"/>
      <c r="CJH920" s="337"/>
      <c r="CJI920" s="337"/>
      <c r="CJJ920" s="337"/>
      <c r="CJK920" s="337"/>
      <c r="CJL920" s="337"/>
      <c r="CJM920" s="337"/>
      <c r="CJN920" s="337"/>
      <c r="CJO920" s="337"/>
      <c r="CJP920" s="337"/>
      <c r="CJQ920" s="337"/>
      <c r="CJR920" s="337"/>
      <c r="CJS920" s="337"/>
      <c r="CJT920" s="337"/>
      <c r="CJU920" s="337"/>
      <c r="CJV920" s="337"/>
      <c r="CJW920" s="337"/>
      <c r="CJX920" s="337"/>
      <c r="CJY920" s="337"/>
      <c r="CJZ920" s="337"/>
      <c r="CKA920" s="337"/>
      <c r="CKB920" s="337"/>
      <c r="CKC920" s="337"/>
      <c r="CKD920" s="337"/>
      <c r="CKE920" s="337"/>
      <c r="CKF920" s="337"/>
      <c r="CKG920" s="337"/>
      <c r="CKH920" s="337"/>
      <c r="CKI920" s="337"/>
      <c r="CKJ920" s="337"/>
      <c r="CKK920" s="337"/>
      <c r="CKL920" s="337"/>
      <c r="CKM920" s="337"/>
      <c r="CKN920" s="337"/>
      <c r="CKO920" s="337"/>
      <c r="CKP920" s="337"/>
      <c r="CKQ920" s="337"/>
      <c r="CKR920" s="337"/>
      <c r="CKS920" s="337"/>
      <c r="CKT920" s="337"/>
      <c r="CKU920" s="337"/>
      <c r="CKV920" s="337"/>
      <c r="CKW920" s="337"/>
      <c r="CKX920" s="337"/>
      <c r="CKY920" s="337"/>
      <c r="CKZ920" s="337"/>
      <c r="CLA920" s="337"/>
      <c r="CLB920" s="337"/>
      <c r="CLC920" s="337"/>
      <c r="CLD920" s="337"/>
      <c r="CLE920" s="337"/>
      <c r="CLF920" s="337"/>
      <c r="CLG920" s="337"/>
      <c r="CLH920" s="337"/>
      <c r="CLI920" s="337"/>
      <c r="CLJ920" s="337"/>
      <c r="CLK920" s="337"/>
      <c r="CLL920" s="337"/>
      <c r="CLM920" s="337"/>
      <c r="CLN920" s="337"/>
      <c r="CLO920" s="337"/>
      <c r="CLP920" s="337"/>
      <c r="CLQ920" s="337"/>
      <c r="CLR920" s="337"/>
      <c r="CLS920" s="337"/>
      <c r="CLT920" s="337"/>
      <c r="CLU920" s="337"/>
      <c r="CLV920" s="337"/>
      <c r="CLW920" s="337"/>
      <c r="CLX920" s="337"/>
      <c r="CLY920" s="337"/>
      <c r="CLZ920" s="337"/>
      <c r="CMA920" s="337"/>
      <c r="CMB920" s="337"/>
      <c r="CMC920" s="337"/>
      <c r="CMD920" s="337"/>
      <c r="CME920" s="337"/>
      <c r="CMF920" s="337"/>
      <c r="CMG920" s="337"/>
      <c r="CMH920" s="337"/>
      <c r="CMI920" s="337"/>
      <c r="CMJ920" s="337"/>
      <c r="CMK920" s="337"/>
      <c r="CML920" s="337"/>
      <c r="CMM920" s="337"/>
      <c r="CMN920" s="337"/>
      <c r="CMO920" s="337"/>
      <c r="CMP920" s="337"/>
      <c r="CMQ920" s="337"/>
      <c r="CMR920" s="337"/>
      <c r="CMS920" s="337"/>
      <c r="CMT920" s="337"/>
      <c r="CMU920" s="337"/>
      <c r="CMV920" s="337"/>
      <c r="CMW920" s="337"/>
      <c r="CMX920" s="337"/>
      <c r="CMY920" s="337"/>
      <c r="CMZ920" s="337"/>
      <c r="CNA920" s="337"/>
      <c r="CNB920" s="337"/>
      <c r="CNC920" s="337"/>
      <c r="CND920" s="337"/>
      <c r="CNE920" s="337"/>
      <c r="CNF920" s="337"/>
      <c r="CNG920" s="337"/>
      <c r="CNH920" s="337"/>
      <c r="CNI920" s="337"/>
      <c r="CNJ920" s="337"/>
      <c r="CNK920" s="337"/>
      <c r="CNL920" s="337"/>
      <c r="CNM920" s="337"/>
      <c r="CNN920" s="337"/>
      <c r="CNO920" s="337"/>
      <c r="CNP920" s="337"/>
      <c r="CNQ920" s="337"/>
      <c r="CNR920" s="337"/>
      <c r="CNS920" s="337"/>
      <c r="CNT920" s="337"/>
      <c r="CNU920" s="337"/>
      <c r="CNV920" s="337"/>
      <c r="CNW920" s="337"/>
      <c r="CNX920" s="337"/>
      <c r="CNY920" s="337"/>
      <c r="CNZ920" s="337"/>
      <c r="COA920" s="337"/>
      <c r="COB920" s="337"/>
      <c r="COC920" s="337"/>
      <c r="COD920" s="337"/>
      <c r="COE920" s="337"/>
      <c r="COF920" s="337"/>
      <c r="COG920" s="337"/>
      <c r="COH920" s="337"/>
      <c r="COI920" s="337"/>
      <c r="COJ920" s="337"/>
      <c r="COK920" s="337"/>
      <c r="COL920" s="337"/>
      <c r="COM920" s="337"/>
      <c r="CON920" s="337"/>
      <c r="COO920" s="337"/>
      <c r="COP920" s="337"/>
      <c r="COQ920" s="337"/>
      <c r="COR920" s="337"/>
      <c r="COS920" s="337"/>
      <c r="COT920" s="337"/>
      <c r="COU920" s="337"/>
      <c r="COV920" s="337"/>
      <c r="COW920" s="337"/>
      <c r="COX920" s="337"/>
      <c r="COY920" s="337"/>
      <c r="COZ920" s="337"/>
      <c r="CPA920" s="337"/>
      <c r="CPB920" s="337"/>
      <c r="CPC920" s="337"/>
      <c r="CPD920" s="337"/>
      <c r="CPE920" s="337"/>
      <c r="CPF920" s="337"/>
      <c r="CPG920" s="337"/>
      <c r="CPH920" s="337"/>
      <c r="CPI920" s="337"/>
      <c r="CPJ920" s="337"/>
      <c r="CPK920" s="337"/>
      <c r="CPL920" s="337"/>
      <c r="CPM920" s="337"/>
      <c r="CPN920" s="337"/>
      <c r="CPO920" s="337"/>
      <c r="CPP920" s="337"/>
      <c r="CPQ920" s="337"/>
      <c r="CPR920" s="337"/>
      <c r="CPS920" s="337"/>
      <c r="CPT920" s="337"/>
      <c r="CPU920" s="337"/>
      <c r="CPV920" s="337"/>
      <c r="CPW920" s="337"/>
      <c r="CPX920" s="337"/>
      <c r="CPY920" s="337"/>
      <c r="CPZ920" s="337"/>
      <c r="CQA920" s="337"/>
      <c r="CQB920" s="337"/>
      <c r="CQC920" s="337"/>
      <c r="CQD920" s="337"/>
      <c r="CQE920" s="337"/>
      <c r="CQF920" s="337"/>
      <c r="CQG920" s="337"/>
      <c r="CQH920" s="337"/>
      <c r="CQI920" s="337"/>
      <c r="CQJ920" s="337"/>
      <c r="CQK920" s="337"/>
      <c r="CQL920" s="337"/>
      <c r="CQM920" s="337"/>
      <c r="CQN920" s="337"/>
      <c r="CQO920" s="337"/>
      <c r="CQP920" s="337"/>
      <c r="CQQ920" s="337"/>
      <c r="CQR920" s="337"/>
      <c r="CQS920" s="337"/>
      <c r="CQT920" s="337"/>
      <c r="CQU920" s="337"/>
      <c r="CQV920" s="337"/>
      <c r="CQW920" s="337"/>
      <c r="CQX920" s="337"/>
      <c r="CQY920" s="337"/>
      <c r="CQZ920" s="337"/>
      <c r="CRA920" s="337"/>
      <c r="CRB920" s="337"/>
      <c r="CRC920" s="337"/>
      <c r="CRD920" s="337"/>
      <c r="CRE920" s="337"/>
      <c r="CRF920" s="337"/>
      <c r="CRG920" s="337"/>
      <c r="CRH920" s="337"/>
      <c r="CRI920" s="337"/>
      <c r="CRJ920" s="337"/>
      <c r="CRK920" s="337"/>
      <c r="CRL920" s="337"/>
      <c r="CRM920" s="337"/>
      <c r="CRN920" s="337"/>
      <c r="CRO920" s="337"/>
      <c r="CRP920" s="337"/>
      <c r="CRQ920" s="337"/>
      <c r="CRR920" s="337"/>
      <c r="CRS920" s="337"/>
      <c r="CRT920" s="337"/>
      <c r="CRU920" s="337"/>
      <c r="CRV920" s="337"/>
      <c r="CRW920" s="337"/>
      <c r="CRX920" s="337"/>
      <c r="CRY920" s="337"/>
      <c r="CRZ920" s="337"/>
      <c r="CSA920" s="337"/>
      <c r="CSB920" s="337"/>
      <c r="CSC920" s="337"/>
      <c r="CSD920" s="337"/>
      <c r="CSE920" s="337"/>
      <c r="CSF920" s="337"/>
      <c r="CSG920" s="337"/>
      <c r="CSH920" s="337"/>
      <c r="CSI920" s="337"/>
      <c r="CSJ920" s="337"/>
      <c r="CSK920" s="337"/>
      <c r="CSL920" s="337"/>
      <c r="CSM920" s="337"/>
      <c r="CSN920" s="337"/>
      <c r="CSO920" s="337"/>
      <c r="CSP920" s="337"/>
      <c r="CSQ920" s="337"/>
      <c r="CSR920" s="337"/>
      <c r="CSS920" s="337"/>
      <c r="CST920" s="337"/>
      <c r="CSU920" s="337"/>
      <c r="CSV920" s="337"/>
      <c r="CSW920" s="337"/>
      <c r="CSX920" s="337"/>
      <c r="CSY920" s="337"/>
      <c r="CSZ920" s="337"/>
      <c r="CTA920" s="337"/>
      <c r="CTB920" s="337"/>
      <c r="CTC920" s="337"/>
      <c r="CTD920" s="337"/>
      <c r="CTE920" s="337"/>
      <c r="CTF920" s="337"/>
      <c r="CTG920" s="337"/>
      <c r="CTH920" s="337"/>
      <c r="CTI920" s="337"/>
      <c r="CTJ920" s="337"/>
      <c r="CTK920" s="337"/>
      <c r="CTL920" s="337"/>
      <c r="CTM920" s="337"/>
      <c r="CTN920" s="337"/>
      <c r="CTO920" s="337"/>
      <c r="CTP920" s="337"/>
      <c r="CTQ920" s="337"/>
      <c r="CTR920" s="337"/>
      <c r="CTS920" s="337"/>
      <c r="CTT920" s="337"/>
      <c r="CTU920" s="337"/>
      <c r="CTV920" s="337"/>
      <c r="CTW920" s="337"/>
      <c r="CTX920" s="337"/>
      <c r="CTY920" s="337"/>
      <c r="CTZ920" s="337"/>
      <c r="CUA920" s="337"/>
      <c r="CUB920" s="337"/>
      <c r="CUC920" s="337"/>
      <c r="CUD920" s="337"/>
      <c r="CUE920" s="337"/>
      <c r="CUF920" s="337"/>
      <c r="CUG920" s="337"/>
      <c r="CUH920" s="337"/>
      <c r="CUI920" s="337"/>
      <c r="CUJ920" s="337"/>
      <c r="CUK920" s="337"/>
      <c r="CUL920" s="337"/>
      <c r="CUM920" s="337"/>
      <c r="CUN920" s="337"/>
      <c r="CUO920" s="337"/>
      <c r="CUP920" s="337"/>
      <c r="CUQ920" s="337"/>
      <c r="CUR920" s="337"/>
      <c r="CUS920" s="337"/>
      <c r="CUT920" s="337"/>
      <c r="CUU920" s="337"/>
      <c r="CUV920" s="337"/>
      <c r="CUW920" s="337"/>
      <c r="CUX920" s="337"/>
      <c r="CUY920" s="337"/>
      <c r="CUZ920" s="337"/>
      <c r="CVA920" s="337"/>
      <c r="CVB920" s="337"/>
      <c r="CVC920" s="337"/>
      <c r="CVD920" s="337"/>
      <c r="CVE920" s="337"/>
      <c r="CVF920" s="337"/>
      <c r="CVG920" s="337"/>
      <c r="CVH920" s="337"/>
      <c r="CVI920" s="337"/>
      <c r="CVJ920" s="337"/>
      <c r="CVK920" s="337"/>
      <c r="CVL920" s="337"/>
      <c r="CVM920" s="337"/>
      <c r="CVN920" s="337"/>
      <c r="CVO920" s="337"/>
      <c r="CVP920" s="337"/>
      <c r="CVQ920" s="337"/>
      <c r="CVR920" s="337"/>
      <c r="CVS920" s="337"/>
      <c r="CVT920" s="337"/>
      <c r="CVU920" s="337"/>
      <c r="CVV920" s="337"/>
      <c r="CVW920" s="337"/>
      <c r="CVX920" s="337"/>
      <c r="CVY920" s="337"/>
      <c r="CVZ920" s="337"/>
      <c r="CWA920" s="337"/>
      <c r="CWB920" s="337"/>
      <c r="CWC920" s="337"/>
      <c r="CWD920" s="337"/>
      <c r="CWE920" s="337"/>
      <c r="CWF920" s="337"/>
      <c r="CWG920" s="337"/>
      <c r="CWH920" s="337"/>
      <c r="CWI920" s="337"/>
      <c r="CWJ920" s="337"/>
      <c r="CWK920" s="337"/>
      <c r="CWL920" s="337"/>
      <c r="CWM920" s="337"/>
      <c r="CWN920" s="337"/>
      <c r="CWO920" s="337"/>
      <c r="CWP920" s="337"/>
      <c r="CWQ920" s="337"/>
      <c r="CWR920" s="337"/>
      <c r="CWS920" s="337"/>
      <c r="CWT920" s="337"/>
      <c r="CWU920" s="337"/>
      <c r="CWV920" s="337"/>
      <c r="CWW920" s="337"/>
      <c r="CWX920" s="337"/>
      <c r="CWY920" s="337"/>
      <c r="CWZ920" s="337"/>
      <c r="CXA920" s="337"/>
      <c r="CXB920" s="337"/>
      <c r="CXC920" s="337"/>
      <c r="CXD920" s="337"/>
      <c r="CXE920" s="337"/>
      <c r="CXF920" s="337"/>
      <c r="CXG920" s="337"/>
      <c r="CXH920" s="337"/>
      <c r="CXI920" s="337"/>
      <c r="CXJ920" s="337"/>
      <c r="CXK920" s="337"/>
      <c r="CXL920" s="337"/>
      <c r="CXM920" s="337"/>
      <c r="CXN920" s="337"/>
      <c r="CXO920" s="337"/>
      <c r="CXP920" s="337"/>
      <c r="CXQ920" s="337"/>
      <c r="CXR920" s="337"/>
      <c r="CXS920" s="337"/>
      <c r="CXT920" s="337"/>
      <c r="CXU920" s="337"/>
      <c r="CXV920" s="337"/>
      <c r="CXW920" s="337"/>
      <c r="CXX920" s="337"/>
      <c r="CXY920" s="337"/>
      <c r="CXZ920" s="337"/>
      <c r="CYA920" s="337"/>
      <c r="CYB920" s="337"/>
      <c r="CYC920" s="337"/>
      <c r="CYD920" s="337"/>
      <c r="CYE920" s="337"/>
      <c r="CYF920" s="337"/>
      <c r="CYG920" s="337"/>
      <c r="CYH920" s="337"/>
      <c r="CYI920" s="337"/>
      <c r="CYJ920" s="337"/>
      <c r="CYK920" s="337"/>
      <c r="CYL920" s="337"/>
      <c r="CYM920" s="337"/>
      <c r="CYN920" s="337"/>
      <c r="CYO920" s="337"/>
      <c r="CYP920" s="337"/>
      <c r="CYQ920" s="337"/>
      <c r="CYR920" s="337"/>
      <c r="CYS920" s="337"/>
      <c r="CYT920" s="337"/>
      <c r="CYU920" s="337"/>
      <c r="CYV920" s="337"/>
      <c r="CYW920" s="337"/>
      <c r="CYX920" s="337"/>
      <c r="CYY920" s="337"/>
      <c r="CYZ920" s="337"/>
      <c r="CZA920" s="337"/>
      <c r="CZB920" s="337"/>
      <c r="CZC920" s="337"/>
      <c r="CZD920" s="337"/>
      <c r="CZE920" s="337"/>
      <c r="CZF920" s="337"/>
      <c r="CZG920" s="337"/>
      <c r="CZH920" s="337"/>
      <c r="CZI920" s="337"/>
      <c r="CZJ920" s="337"/>
      <c r="CZK920" s="337"/>
      <c r="CZL920" s="337"/>
      <c r="CZM920" s="337"/>
      <c r="CZN920" s="337"/>
      <c r="CZO920" s="337"/>
      <c r="CZP920" s="337"/>
      <c r="CZQ920" s="337"/>
      <c r="CZR920" s="337"/>
      <c r="CZS920" s="337"/>
      <c r="CZT920" s="337"/>
      <c r="CZU920" s="337"/>
      <c r="CZV920" s="337"/>
      <c r="CZW920" s="337"/>
      <c r="CZX920" s="337"/>
      <c r="CZY920" s="337"/>
      <c r="CZZ920" s="337"/>
      <c r="DAA920" s="337"/>
      <c r="DAB920" s="337"/>
      <c r="DAC920" s="337"/>
      <c r="DAD920" s="337"/>
      <c r="DAE920" s="337"/>
      <c r="DAF920" s="337"/>
      <c r="DAG920" s="337"/>
      <c r="DAH920" s="337"/>
      <c r="DAI920" s="337"/>
      <c r="DAJ920" s="337"/>
      <c r="DAK920" s="337"/>
      <c r="DAL920" s="337"/>
      <c r="DAM920" s="337"/>
      <c r="DAN920" s="337"/>
      <c r="DAO920" s="337"/>
      <c r="DAP920" s="337"/>
      <c r="DAQ920" s="337"/>
      <c r="DAR920" s="337"/>
      <c r="DAS920" s="337"/>
      <c r="DAT920" s="337"/>
      <c r="DAU920" s="337"/>
      <c r="DAV920" s="337"/>
      <c r="DAW920" s="337"/>
      <c r="DAX920" s="337"/>
      <c r="DAY920" s="337"/>
      <c r="DAZ920" s="337"/>
      <c r="DBA920" s="337"/>
      <c r="DBB920" s="337"/>
      <c r="DBC920" s="337"/>
      <c r="DBD920" s="337"/>
      <c r="DBE920" s="337"/>
      <c r="DBF920" s="337"/>
      <c r="DBG920" s="337"/>
      <c r="DBH920" s="337"/>
      <c r="DBI920" s="337"/>
      <c r="DBJ920" s="337"/>
      <c r="DBK920" s="337"/>
      <c r="DBL920" s="337"/>
      <c r="DBM920" s="337"/>
      <c r="DBN920" s="337"/>
      <c r="DBO920" s="337"/>
      <c r="DBP920" s="337"/>
      <c r="DBQ920" s="337"/>
      <c r="DBR920" s="337"/>
      <c r="DBS920" s="337"/>
      <c r="DBT920" s="337"/>
      <c r="DBU920" s="337"/>
      <c r="DBV920" s="337"/>
      <c r="DBW920" s="337"/>
      <c r="DBX920" s="337"/>
      <c r="DBY920" s="337"/>
      <c r="DBZ920" s="337"/>
      <c r="DCA920" s="337"/>
      <c r="DCB920" s="337"/>
      <c r="DCC920" s="337"/>
      <c r="DCD920" s="337"/>
      <c r="DCE920" s="337"/>
      <c r="DCF920" s="337"/>
      <c r="DCG920" s="337"/>
      <c r="DCH920" s="337"/>
      <c r="DCI920" s="337"/>
      <c r="DCJ920" s="337"/>
      <c r="DCK920" s="337"/>
      <c r="DCL920" s="337"/>
      <c r="DCM920" s="337"/>
      <c r="DCN920" s="337"/>
      <c r="DCO920" s="337"/>
      <c r="DCP920" s="337"/>
      <c r="DCQ920" s="337"/>
      <c r="DCR920" s="337"/>
      <c r="DCS920" s="337"/>
      <c r="DCT920" s="337"/>
      <c r="DCU920" s="337"/>
      <c r="DCV920" s="337"/>
      <c r="DCW920" s="337"/>
      <c r="DCX920" s="337"/>
      <c r="DCY920" s="337"/>
      <c r="DCZ920" s="337"/>
      <c r="DDA920" s="337"/>
      <c r="DDB920" s="337"/>
      <c r="DDC920" s="337"/>
      <c r="DDD920" s="337"/>
      <c r="DDE920" s="337"/>
      <c r="DDF920" s="337"/>
      <c r="DDG920" s="337"/>
      <c r="DDH920" s="337"/>
      <c r="DDI920" s="337"/>
      <c r="DDJ920" s="337"/>
      <c r="DDK920" s="337"/>
      <c r="DDL920" s="337"/>
      <c r="DDM920" s="337"/>
      <c r="DDN920" s="337"/>
      <c r="DDO920" s="337"/>
      <c r="DDP920" s="337"/>
      <c r="DDQ920" s="337"/>
      <c r="DDR920" s="337"/>
      <c r="DDS920" s="337"/>
      <c r="DDT920" s="337"/>
      <c r="DDU920" s="337"/>
      <c r="DDV920" s="337"/>
      <c r="DDW920" s="337"/>
      <c r="DDX920" s="337"/>
      <c r="DDY920" s="337"/>
      <c r="DDZ920" s="337"/>
      <c r="DEA920" s="337"/>
      <c r="DEB920" s="337"/>
      <c r="DEC920" s="337"/>
      <c r="DED920" s="337"/>
      <c r="DEE920" s="337"/>
      <c r="DEF920" s="337"/>
      <c r="DEG920" s="337"/>
      <c r="DEH920" s="337"/>
      <c r="DEI920" s="337"/>
      <c r="DEJ920" s="337"/>
      <c r="DEK920" s="337"/>
      <c r="DEL920" s="337"/>
      <c r="DEM920" s="337"/>
      <c r="DEN920" s="337"/>
      <c r="DEO920" s="337"/>
      <c r="DEP920" s="337"/>
      <c r="DEQ920" s="337"/>
      <c r="DER920" s="337"/>
      <c r="DES920" s="337"/>
      <c r="DET920" s="337"/>
      <c r="DEU920" s="337"/>
      <c r="DEV920" s="337"/>
      <c r="DEW920" s="337"/>
      <c r="DEX920" s="337"/>
      <c r="DEY920" s="337"/>
      <c r="DEZ920" s="337"/>
      <c r="DFA920" s="337"/>
      <c r="DFB920" s="337"/>
      <c r="DFC920" s="337"/>
      <c r="DFD920" s="337"/>
      <c r="DFE920" s="337"/>
      <c r="DFF920" s="337"/>
      <c r="DFG920" s="337"/>
      <c r="DFH920" s="337"/>
      <c r="DFI920" s="337"/>
      <c r="DFJ920" s="337"/>
      <c r="DFK920" s="337"/>
      <c r="DFL920" s="337"/>
      <c r="DFM920" s="337"/>
      <c r="DFN920" s="337"/>
      <c r="DFO920" s="337"/>
      <c r="DFP920" s="337"/>
      <c r="DFQ920" s="337"/>
      <c r="DFR920" s="337"/>
      <c r="DFS920" s="337"/>
      <c r="DFT920" s="337"/>
      <c r="DFU920" s="337"/>
      <c r="DFV920" s="337"/>
      <c r="DFW920" s="337"/>
      <c r="DFX920" s="337"/>
      <c r="DFY920" s="337"/>
      <c r="DFZ920" s="337"/>
      <c r="DGA920" s="337"/>
      <c r="DGB920" s="337"/>
      <c r="DGC920" s="337"/>
      <c r="DGD920" s="337"/>
      <c r="DGE920" s="337"/>
      <c r="DGF920" s="337"/>
      <c r="DGG920" s="337"/>
      <c r="DGH920" s="337"/>
      <c r="DGI920" s="337"/>
      <c r="DGJ920" s="337"/>
      <c r="DGK920" s="337"/>
      <c r="DGL920" s="337"/>
      <c r="DGM920" s="337"/>
      <c r="DGN920" s="337"/>
      <c r="DGO920" s="337"/>
      <c r="DGP920" s="337"/>
      <c r="DGQ920" s="337"/>
      <c r="DGR920" s="337"/>
      <c r="DGS920" s="337"/>
      <c r="DGT920" s="337"/>
      <c r="DGU920" s="337"/>
      <c r="DGV920" s="337"/>
      <c r="DGW920" s="337"/>
      <c r="DGX920" s="337"/>
      <c r="DGY920" s="337"/>
      <c r="DGZ920" s="337"/>
      <c r="DHA920" s="337"/>
      <c r="DHB920" s="337"/>
      <c r="DHC920" s="337"/>
      <c r="DHD920" s="337"/>
      <c r="DHE920" s="337"/>
      <c r="DHF920" s="337"/>
      <c r="DHG920" s="337"/>
      <c r="DHH920" s="337"/>
      <c r="DHI920" s="337"/>
      <c r="DHJ920" s="337"/>
      <c r="DHK920" s="337"/>
      <c r="DHL920" s="337"/>
      <c r="DHM920" s="337"/>
      <c r="DHN920" s="337"/>
      <c r="DHO920" s="337"/>
      <c r="DHP920" s="337"/>
      <c r="DHQ920" s="337"/>
      <c r="DHR920" s="337"/>
      <c r="DHS920" s="337"/>
      <c r="DHT920" s="337"/>
      <c r="DHU920" s="337"/>
      <c r="DHV920" s="337"/>
      <c r="DHW920" s="337"/>
      <c r="DHX920" s="337"/>
      <c r="DHY920" s="337"/>
      <c r="DHZ920" s="337"/>
      <c r="DIA920" s="337"/>
      <c r="DIB920" s="337"/>
      <c r="DIC920" s="337"/>
      <c r="DID920" s="337"/>
      <c r="DIE920" s="337"/>
      <c r="DIF920" s="337"/>
      <c r="DIG920" s="337"/>
      <c r="DIH920" s="337"/>
      <c r="DII920" s="337"/>
      <c r="DIJ920" s="337"/>
      <c r="DIK920" s="337"/>
      <c r="DIL920" s="337"/>
      <c r="DIM920" s="337"/>
      <c r="DIN920" s="337"/>
      <c r="DIO920" s="337"/>
      <c r="DIP920" s="337"/>
      <c r="DIQ920" s="337"/>
      <c r="DIR920" s="337"/>
      <c r="DIS920" s="337"/>
      <c r="DIT920" s="337"/>
      <c r="DIU920" s="337"/>
      <c r="DIV920" s="337"/>
      <c r="DIW920" s="337"/>
      <c r="DIX920" s="337"/>
      <c r="DIY920" s="337"/>
      <c r="DIZ920" s="337"/>
      <c r="DJA920" s="337"/>
      <c r="DJB920" s="337"/>
      <c r="DJC920" s="337"/>
      <c r="DJD920" s="337"/>
      <c r="DJE920" s="337"/>
      <c r="DJF920" s="337"/>
      <c r="DJG920" s="337"/>
      <c r="DJH920" s="337"/>
      <c r="DJI920" s="337"/>
      <c r="DJJ920" s="337"/>
      <c r="DJK920" s="337"/>
      <c r="DJL920" s="337"/>
      <c r="DJM920" s="337"/>
      <c r="DJN920" s="337"/>
      <c r="DJO920" s="337"/>
      <c r="DJP920" s="337"/>
      <c r="DJQ920" s="337"/>
      <c r="DJR920" s="337"/>
      <c r="DJS920" s="337"/>
      <c r="DJT920" s="337"/>
      <c r="DJU920" s="337"/>
      <c r="DJV920" s="337"/>
      <c r="DJW920" s="337"/>
      <c r="DJX920" s="337"/>
      <c r="DJY920" s="337"/>
      <c r="DJZ920" s="337"/>
      <c r="DKA920" s="337"/>
      <c r="DKB920" s="337"/>
      <c r="DKC920" s="337"/>
      <c r="DKD920" s="337"/>
      <c r="DKE920" s="337"/>
      <c r="DKF920" s="337"/>
      <c r="DKG920" s="337"/>
      <c r="DKH920" s="337"/>
      <c r="DKI920" s="337"/>
      <c r="DKJ920" s="337"/>
      <c r="DKK920" s="337"/>
      <c r="DKL920" s="337"/>
      <c r="DKM920" s="337"/>
      <c r="DKN920" s="337"/>
      <c r="DKO920" s="337"/>
      <c r="DKP920" s="337"/>
      <c r="DKQ920" s="337"/>
      <c r="DKR920" s="337"/>
      <c r="DKS920" s="337"/>
      <c r="DKT920" s="337"/>
      <c r="DKU920" s="337"/>
      <c r="DKV920" s="337"/>
      <c r="DKW920" s="337"/>
      <c r="DKX920" s="337"/>
      <c r="DKY920" s="337"/>
      <c r="DKZ920" s="337"/>
      <c r="DLA920" s="337"/>
      <c r="DLB920" s="337"/>
      <c r="DLC920" s="337"/>
      <c r="DLD920" s="337"/>
      <c r="DLE920" s="337"/>
      <c r="DLF920" s="337"/>
      <c r="DLG920" s="337"/>
      <c r="DLH920" s="337"/>
      <c r="DLI920" s="337"/>
      <c r="DLJ920" s="337"/>
      <c r="DLK920" s="337"/>
      <c r="DLL920" s="337"/>
      <c r="DLM920" s="337"/>
      <c r="DLN920" s="337"/>
      <c r="DLO920" s="337"/>
      <c r="DLP920" s="337"/>
      <c r="DLQ920" s="337"/>
      <c r="DLR920" s="337"/>
      <c r="DLS920" s="337"/>
      <c r="DLT920" s="337"/>
      <c r="DLU920" s="337"/>
      <c r="DLV920" s="337"/>
      <c r="DLW920" s="337"/>
      <c r="DLX920" s="337"/>
      <c r="DLY920" s="337"/>
      <c r="DLZ920" s="337"/>
      <c r="DMA920" s="337"/>
      <c r="DMB920" s="337"/>
      <c r="DMC920" s="337"/>
      <c r="DMD920" s="337"/>
      <c r="DME920" s="337"/>
      <c r="DMF920" s="337"/>
      <c r="DMG920" s="337"/>
      <c r="DMH920" s="337"/>
      <c r="DMI920" s="337"/>
      <c r="DMJ920" s="337"/>
      <c r="DMK920" s="337"/>
      <c r="DML920" s="337"/>
      <c r="DMM920" s="337"/>
      <c r="DMN920" s="337"/>
      <c r="DMO920" s="337"/>
      <c r="DMP920" s="337"/>
      <c r="DMQ920" s="337"/>
      <c r="DMR920" s="337"/>
      <c r="DMS920" s="337"/>
      <c r="DMT920" s="337"/>
      <c r="DMU920" s="337"/>
      <c r="DMV920" s="337"/>
      <c r="DMW920" s="337"/>
      <c r="DMX920" s="337"/>
      <c r="DMY920" s="337"/>
      <c r="DMZ920" s="337"/>
      <c r="DNA920" s="337"/>
      <c r="DNB920" s="337"/>
      <c r="DNC920" s="337"/>
      <c r="DND920" s="337"/>
      <c r="DNE920" s="337"/>
      <c r="DNF920" s="337"/>
      <c r="DNG920" s="337"/>
      <c r="DNH920" s="337"/>
      <c r="DNI920" s="337"/>
      <c r="DNJ920" s="337"/>
      <c r="DNK920" s="337"/>
      <c r="DNL920" s="337"/>
      <c r="DNM920" s="337"/>
      <c r="DNN920" s="337"/>
      <c r="DNO920" s="337"/>
      <c r="DNP920" s="337"/>
      <c r="DNQ920" s="337"/>
      <c r="DNR920" s="337"/>
      <c r="DNS920" s="337"/>
      <c r="DNT920" s="337"/>
      <c r="DNU920" s="337"/>
      <c r="DNV920" s="337"/>
      <c r="DNW920" s="337"/>
      <c r="DNX920" s="337"/>
      <c r="DNY920" s="337"/>
      <c r="DNZ920" s="337"/>
      <c r="DOA920" s="337"/>
      <c r="DOB920" s="337"/>
      <c r="DOC920" s="337"/>
      <c r="DOD920" s="337"/>
      <c r="DOE920" s="337"/>
      <c r="DOF920" s="337"/>
      <c r="DOG920" s="337"/>
      <c r="DOH920" s="337"/>
      <c r="DOI920" s="337"/>
      <c r="DOJ920" s="337"/>
      <c r="DOK920" s="337"/>
      <c r="DOL920" s="337"/>
      <c r="DOM920" s="337"/>
      <c r="DON920" s="337"/>
      <c r="DOO920" s="337"/>
      <c r="DOP920" s="337"/>
      <c r="DOQ920" s="337"/>
      <c r="DOR920" s="337"/>
      <c r="DOS920" s="337"/>
      <c r="DOT920" s="337"/>
      <c r="DOU920" s="337"/>
      <c r="DOV920" s="337"/>
      <c r="DOW920" s="337"/>
      <c r="DOX920" s="337"/>
      <c r="DOY920" s="337"/>
      <c r="DOZ920" s="337"/>
      <c r="DPA920" s="337"/>
      <c r="DPB920" s="337"/>
      <c r="DPC920" s="337"/>
      <c r="DPD920" s="337"/>
      <c r="DPE920" s="337"/>
      <c r="DPF920" s="337"/>
      <c r="DPG920" s="337"/>
      <c r="DPH920" s="337"/>
      <c r="DPI920" s="337"/>
      <c r="DPJ920" s="337"/>
      <c r="DPK920" s="337"/>
      <c r="DPL920" s="337"/>
      <c r="DPM920" s="337"/>
      <c r="DPN920" s="337"/>
      <c r="DPO920" s="337"/>
      <c r="DPP920" s="337"/>
      <c r="DPQ920" s="337"/>
      <c r="DPR920" s="337"/>
      <c r="DPS920" s="337"/>
      <c r="DPT920" s="337"/>
      <c r="DPU920" s="337"/>
      <c r="DPV920" s="337"/>
      <c r="DPW920" s="337"/>
      <c r="DPX920" s="337"/>
      <c r="DPY920" s="337"/>
      <c r="DPZ920" s="337"/>
      <c r="DQA920" s="337"/>
      <c r="DQB920" s="337"/>
      <c r="DQC920" s="337"/>
      <c r="DQD920" s="337"/>
      <c r="DQE920" s="337"/>
      <c r="DQF920" s="337"/>
      <c r="DQG920" s="337"/>
      <c r="DQH920" s="337"/>
      <c r="DQI920" s="337"/>
      <c r="DQJ920" s="337"/>
      <c r="DQK920" s="337"/>
      <c r="DQL920" s="337"/>
      <c r="DQM920" s="337"/>
      <c r="DQN920" s="337"/>
      <c r="DQO920" s="337"/>
      <c r="DQP920" s="337"/>
      <c r="DQQ920" s="337"/>
      <c r="DQR920" s="337"/>
      <c r="DQS920" s="337"/>
      <c r="DQT920" s="337"/>
      <c r="DQU920" s="337"/>
      <c r="DQV920" s="337"/>
      <c r="DQW920" s="337"/>
      <c r="DQX920" s="337"/>
      <c r="DQY920" s="337"/>
      <c r="DQZ920" s="337"/>
      <c r="DRA920" s="337"/>
      <c r="DRB920" s="337"/>
      <c r="DRC920" s="337"/>
      <c r="DRD920" s="337"/>
      <c r="DRE920" s="337"/>
      <c r="DRF920" s="337"/>
      <c r="DRG920" s="337"/>
      <c r="DRH920" s="337"/>
      <c r="DRI920" s="337"/>
      <c r="DRJ920" s="337"/>
      <c r="DRK920" s="337"/>
      <c r="DRL920" s="337"/>
      <c r="DRM920" s="337"/>
      <c r="DRN920" s="337"/>
      <c r="DRO920" s="337"/>
      <c r="DRP920" s="337"/>
      <c r="DRQ920" s="337"/>
      <c r="DRR920" s="337"/>
      <c r="DRS920" s="337"/>
      <c r="DRT920" s="337"/>
      <c r="DRU920" s="337"/>
      <c r="DRV920" s="337"/>
      <c r="DRW920" s="337"/>
      <c r="DRX920" s="337"/>
      <c r="DRY920" s="337"/>
      <c r="DRZ920" s="337"/>
      <c r="DSA920" s="337"/>
      <c r="DSB920" s="337"/>
      <c r="DSC920" s="337"/>
      <c r="DSD920" s="337"/>
      <c r="DSE920" s="337"/>
      <c r="DSF920" s="337"/>
      <c r="DSG920" s="337"/>
      <c r="DSH920" s="337"/>
      <c r="DSI920" s="337"/>
      <c r="DSJ920" s="337"/>
      <c r="DSK920" s="337"/>
      <c r="DSL920" s="337"/>
      <c r="DSM920" s="337"/>
      <c r="DSN920" s="337"/>
      <c r="DSO920" s="337"/>
      <c r="DSP920" s="337"/>
      <c r="DSQ920" s="337"/>
      <c r="DSR920" s="337"/>
      <c r="DSS920" s="337"/>
      <c r="DST920" s="337"/>
      <c r="DSU920" s="337"/>
      <c r="DSV920" s="337"/>
      <c r="DSW920" s="337"/>
      <c r="DSX920" s="337"/>
      <c r="DSY920" s="337"/>
      <c r="DSZ920" s="337"/>
      <c r="DTA920" s="337"/>
      <c r="DTB920" s="337"/>
      <c r="DTC920" s="337"/>
      <c r="DTD920" s="337"/>
      <c r="DTE920" s="337"/>
      <c r="DTF920" s="337"/>
      <c r="DTG920" s="337"/>
      <c r="DTH920" s="337"/>
      <c r="DTI920" s="337"/>
      <c r="DTJ920" s="337"/>
      <c r="DTK920" s="337"/>
      <c r="DTL920" s="337"/>
      <c r="DTM920" s="337"/>
      <c r="DTN920" s="337"/>
      <c r="DTO920" s="337"/>
      <c r="DTP920" s="337"/>
      <c r="DTQ920" s="337"/>
      <c r="DTR920" s="337"/>
      <c r="DTS920" s="337"/>
      <c r="DTT920" s="337"/>
      <c r="DTU920" s="337"/>
      <c r="DTV920" s="337"/>
      <c r="DTW920" s="337"/>
      <c r="DTX920" s="337"/>
      <c r="DTY920" s="337"/>
      <c r="DTZ920" s="337"/>
      <c r="DUA920" s="337"/>
      <c r="DUB920" s="337"/>
      <c r="DUC920" s="337"/>
      <c r="DUD920" s="337"/>
      <c r="DUE920" s="337"/>
      <c r="DUF920" s="337"/>
      <c r="DUG920" s="337"/>
      <c r="DUH920" s="337"/>
      <c r="DUI920" s="337"/>
      <c r="DUJ920" s="337"/>
      <c r="DUK920" s="337"/>
      <c r="DUL920" s="337"/>
      <c r="DUM920" s="337"/>
      <c r="DUN920" s="337"/>
      <c r="DUO920" s="337"/>
      <c r="DUP920" s="337"/>
      <c r="DUQ920" s="337"/>
      <c r="DUR920" s="337"/>
      <c r="DUS920" s="337"/>
      <c r="DUT920" s="337"/>
      <c r="DUU920" s="337"/>
      <c r="DUV920" s="337"/>
      <c r="DUW920" s="337"/>
      <c r="DUX920" s="337"/>
      <c r="DUY920" s="337"/>
      <c r="DUZ920" s="337"/>
      <c r="DVA920" s="337"/>
      <c r="DVB920" s="337"/>
      <c r="DVC920" s="337"/>
      <c r="DVD920" s="337"/>
      <c r="DVE920" s="337"/>
      <c r="DVF920" s="337"/>
      <c r="DVG920" s="337"/>
      <c r="DVH920" s="337"/>
      <c r="DVI920" s="337"/>
      <c r="DVJ920" s="337"/>
      <c r="DVK920" s="337"/>
      <c r="DVL920" s="337"/>
      <c r="DVM920" s="337"/>
      <c r="DVN920" s="337"/>
      <c r="DVO920" s="337"/>
      <c r="DVP920" s="337"/>
      <c r="DVQ920" s="337"/>
      <c r="DVR920" s="337"/>
      <c r="DVS920" s="337"/>
      <c r="DVT920" s="337"/>
      <c r="DVU920" s="337"/>
      <c r="DVV920" s="337"/>
      <c r="DVW920" s="337"/>
      <c r="DVX920" s="337"/>
      <c r="DVY920" s="337"/>
      <c r="DVZ920" s="337"/>
      <c r="DWA920" s="337"/>
      <c r="DWB920" s="337"/>
      <c r="DWC920" s="337"/>
      <c r="DWD920" s="337"/>
      <c r="DWE920" s="337"/>
      <c r="DWF920" s="337"/>
      <c r="DWG920" s="337"/>
      <c r="DWH920" s="337"/>
      <c r="DWI920" s="337"/>
      <c r="DWJ920" s="337"/>
      <c r="DWK920" s="337"/>
      <c r="DWL920" s="337"/>
      <c r="DWM920" s="337"/>
      <c r="DWN920" s="337"/>
      <c r="DWO920" s="337"/>
      <c r="DWP920" s="337"/>
      <c r="DWQ920" s="337"/>
      <c r="DWR920" s="337"/>
      <c r="DWS920" s="337"/>
      <c r="DWT920" s="337"/>
      <c r="DWU920" s="337"/>
      <c r="DWV920" s="337"/>
      <c r="DWW920" s="337"/>
      <c r="DWX920" s="337"/>
      <c r="DWY920" s="337"/>
      <c r="DWZ920" s="337"/>
      <c r="DXA920" s="337"/>
      <c r="DXB920" s="337"/>
      <c r="DXC920" s="337"/>
      <c r="DXD920" s="337"/>
      <c r="DXE920" s="337"/>
      <c r="DXF920" s="337"/>
      <c r="DXG920" s="337"/>
      <c r="DXH920" s="337"/>
      <c r="DXI920" s="337"/>
      <c r="DXJ920" s="337"/>
      <c r="DXK920" s="337"/>
      <c r="DXL920" s="337"/>
      <c r="DXM920" s="337"/>
      <c r="DXN920" s="337"/>
      <c r="DXO920" s="337"/>
      <c r="DXP920" s="337"/>
      <c r="DXQ920" s="337"/>
      <c r="DXR920" s="337"/>
      <c r="DXS920" s="337"/>
      <c r="DXT920" s="337"/>
      <c r="DXU920" s="337"/>
      <c r="DXV920" s="337"/>
      <c r="DXW920" s="337"/>
      <c r="DXX920" s="337"/>
      <c r="DXY920" s="337"/>
      <c r="DXZ920" s="337"/>
      <c r="DYA920" s="337"/>
      <c r="DYB920" s="337"/>
      <c r="DYC920" s="337"/>
      <c r="DYD920" s="337"/>
      <c r="DYE920" s="337"/>
      <c r="DYF920" s="337"/>
      <c r="DYG920" s="337"/>
      <c r="DYH920" s="337"/>
      <c r="DYI920" s="337"/>
      <c r="DYJ920" s="337"/>
      <c r="DYK920" s="337"/>
      <c r="DYL920" s="337"/>
      <c r="DYM920" s="337"/>
      <c r="DYN920" s="337"/>
      <c r="DYO920" s="337"/>
      <c r="DYP920" s="337"/>
      <c r="DYQ920" s="337"/>
      <c r="DYR920" s="337"/>
      <c r="DYS920" s="337"/>
      <c r="DYT920" s="337"/>
      <c r="DYU920" s="337"/>
      <c r="DYV920" s="337"/>
      <c r="DYW920" s="337"/>
      <c r="DYX920" s="337"/>
      <c r="DYY920" s="337"/>
      <c r="DYZ920" s="337"/>
      <c r="DZA920" s="337"/>
      <c r="DZB920" s="337"/>
      <c r="DZC920" s="337"/>
      <c r="DZD920" s="337"/>
      <c r="DZE920" s="337"/>
      <c r="DZF920" s="337"/>
      <c r="DZG920" s="337"/>
      <c r="DZH920" s="337"/>
      <c r="DZI920" s="337"/>
      <c r="DZJ920" s="337"/>
      <c r="DZK920" s="337"/>
      <c r="DZL920" s="337"/>
      <c r="DZM920" s="337"/>
      <c r="DZN920" s="337"/>
      <c r="DZO920" s="337"/>
      <c r="DZP920" s="337"/>
      <c r="DZQ920" s="337"/>
      <c r="DZR920" s="337"/>
      <c r="DZS920" s="337"/>
      <c r="DZT920" s="337"/>
      <c r="DZU920" s="337"/>
      <c r="DZV920" s="337"/>
      <c r="DZW920" s="337"/>
      <c r="DZX920" s="337"/>
      <c r="DZY920" s="337"/>
      <c r="DZZ920" s="337"/>
      <c r="EAA920" s="337"/>
      <c r="EAB920" s="337"/>
      <c r="EAC920" s="337"/>
      <c r="EAD920" s="337"/>
      <c r="EAE920" s="337"/>
      <c r="EAF920" s="337"/>
      <c r="EAG920" s="337"/>
      <c r="EAH920" s="337"/>
      <c r="EAI920" s="337"/>
      <c r="EAJ920" s="337"/>
      <c r="EAK920" s="337"/>
      <c r="EAL920" s="337"/>
      <c r="EAM920" s="337"/>
      <c r="EAN920" s="337"/>
      <c r="EAO920" s="337"/>
      <c r="EAP920" s="337"/>
      <c r="EAQ920" s="337"/>
      <c r="EAR920" s="337"/>
      <c r="EAS920" s="337"/>
      <c r="EAT920" s="337"/>
      <c r="EAU920" s="337"/>
      <c r="EAV920" s="337"/>
      <c r="EAW920" s="337"/>
      <c r="EAX920" s="337"/>
      <c r="EAY920" s="337"/>
      <c r="EAZ920" s="337"/>
      <c r="EBA920" s="337"/>
      <c r="EBB920" s="337"/>
      <c r="EBC920" s="337"/>
      <c r="EBD920" s="337"/>
      <c r="EBE920" s="337"/>
      <c r="EBF920" s="337"/>
      <c r="EBG920" s="337"/>
      <c r="EBH920" s="337"/>
      <c r="EBI920" s="337"/>
      <c r="EBJ920" s="337"/>
      <c r="EBK920" s="337"/>
      <c r="EBL920" s="337"/>
      <c r="EBM920" s="337"/>
      <c r="EBN920" s="337"/>
      <c r="EBO920" s="337"/>
      <c r="EBP920" s="337"/>
      <c r="EBQ920" s="337"/>
      <c r="EBR920" s="337"/>
      <c r="EBS920" s="337"/>
      <c r="EBT920" s="337"/>
      <c r="EBU920" s="337"/>
      <c r="EBV920" s="337"/>
      <c r="EBW920" s="337"/>
      <c r="EBX920" s="337"/>
      <c r="EBY920" s="337"/>
      <c r="EBZ920" s="337"/>
      <c r="ECA920" s="337"/>
      <c r="ECB920" s="337"/>
      <c r="ECC920" s="337"/>
      <c r="ECD920" s="337"/>
      <c r="ECE920" s="337"/>
      <c r="ECF920" s="337"/>
      <c r="ECG920" s="337"/>
      <c r="ECH920" s="337"/>
      <c r="ECI920" s="337"/>
      <c r="ECJ920" s="337"/>
      <c r="ECK920" s="337"/>
      <c r="ECL920" s="337"/>
      <c r="ECM920" s="337"/>
      <c r="ECN920" s="337"/>
      <c r="ECO920" s="337"/>
      <c r="ECP920" s="337"/>
      <c r="ECQ920" s="337"/>
      <c r="ECR920" s="337"/>
      <c r="ECS920" s="337"/>
      <c r="ECT920" s="337"/>
      <c r="ECU920" s="337"/>
      <c r="ECV920" s="337"/>
      <c r="ECW920" s="337"/>
      <c r="ECX920" s="337"/>
      <c r="ECY920" s="337"/>
      <c r="ECZ920" s="337"/>
      <c r="EDA920" s="337"/>
      <c r="EDB920" s="337"/>
      <c r="EDC920" s="337"/>
      <c r="EDD920" s="337"/>
      <c r="EDE920" s="337"/>
      <c r="EDF920" s="337"/>
      <c r="EDG920" s="337"/>
      <c r="EDH920" s="337"/>
      <c r="EDI920" s="337"/>
      <c r="EDJ920" s="337"/>
      <c r="EDK920" s="337"/>
      <c r="EDL920" s="337"/>
      <c r="EDM920" s="337"/>
      <c r="EDN920" s="337"/>
      <c r="EDO920" s="337"/>
      <c r="EDP920" s="337"/>
      <c r="EDQ920" s="337"/>
      <c r="EDR920" s="337"/>
      <c r="EDS920" s="337"/>
      <c r="EDT920" s="337"/>
      <c r="EDU920" s="337"/>
      <c r="EDV920" s="337"/>
      <c r="EDW920" s="337"/>
      <c r="EDX920" s="337"/>
      <c r="EDY920" s="337"/>
      <c r="EDZ920" s="337"/>
      <c r="EEA920" s="337"/>
      <c r="EEB920" s="337"/>
      <c r="EEC920" s="337"/>
      <c r="EED920" s="337"/>
      <c r="EEE920" s="337"/>
      <c r="EEF920" s="337"/>
      <c r="EEG920" s="337"/>
      <c r="EEH920" s="337"/>
      <c r="EEI920" s="337"/>
      <c r="EEJ920" s="337"/>
      <c r="EEK920" s="337"/>
      <c r="EEL920" s="337"/>
      <c r="EEM920" s="337"/>
      <c r="EEN920" s="337"/>
      <c r="EEO920" s="337"/>
      <c r="EEP920" s="337"/>
      <c r="EEQ920" s="337"/>
      <c r="EER920" s="337"/>
      <c r="EES920" s="337"/>
      <c r="EET920" s="337"/>
      <c r="EEU920" s="337"/>
      <c r="EEV920" s="337"/>
      <c r="EEW920" s="337"/>
      <c r="EEX920" s="337"/>
      <c r="EEY920" s="337"/>
      <c r="EEZ920" s="337"/>
      <c r="EFA920" s="337"/>
      <c r="EFB920" s="337"/>
      <c r="EFC920" s="337"/>
      <c r="EFD920" s="337"/>
      <c r="EFE920" s="337"/>
      <c r="EFF920" s="337"/>
      <c r="EFG920" s="337"/>
      <c r="EFH920" s="337"/>
      <c r="EFI920" s="337"/>
      <c r="EFJ920" s="337"/>
      <c r="EFK920" s="337"/>
      <c r="EFL920" s="337"/>
      <c r="EFM920" s="337"/>
      <c r="EFN920" s="337"/>
      <c r="EFO920" s="337"/>
      <c r="EFP920" s="337"/>
      <c r="EFQ920" s="337"/>
      <c r="EFR920" s="337"/>
      <c r="EFS920" s="337"/>
      <c r="EFT920" s="337"/>
      <c r="EFU920" s="337"/>
      <c r="EFV920" s="337"/>
      <c r="EFW920" s="337"/>
      <c r="EFX920" s="337"/>
      <c r="EFY920" s="337"/>
      <c r="EFZ920" s="337"/>
      <c r="EGA920" s="337"/>
      <c r="EGB920" s="337"/>
      <c r="EGC920" s="337"/>
      <c r="EGD920" s="337"/>
      <c r="EGE920" s="337"/>
      <c r="EGF920" s="337"/>
      <c r="EGG920" s="337"/>
      <c r="EGH920" s="337"/>
      <c r="EGI920" s="337"/>
      <c r="EGJ920" s="337"/>
      <c r="EGK920" s="337"/>
      <c r="EGL920" s="337"/>
      <c r="EGM920" s="337"/>
      <c r="EGN920" s="337"/>
      <c r="EGO920" s="337"/>
      <c r="EGP920" s="337"/>
      <c r="EGQ920" s="337"/>
      <c r="EGR920" s="337"/>
      <c r="EGS920" s="337"/>
      <c r="EGT920" s="337"/>
      <c r="EGU920" s="337"/>
      <c r="EGV920" s="337"/>
      <c r="EGW920" s="337"/>
      <c r="EGX920" s="337"/>
      <c r="EGY920" s="337"/>
      <c r="EGZ920" s="337"/>
      <c r="EHA920" s="337"/>
      <c r="EHB920" s="337"/>
      <c r="EHC920" s="337"/>
      <c r="EHD920" s="337"/>
      <c r="EHE920" s="337"/>
      <c r="EHF920" s="337"/>
      <c r="EHG920" s="337"/>
      <c r="EHH920" s="337"/>
      <c r="EHI920" s="337"/>
      <c r="EHJ920" s="337"/>
      <c r="EHK920" s="337"/>
      <c r="EHL920" s="337"/>
      <c r="EHM920" s="337"/>
      <c r="EHN920" s="337"/>
      <c r="EHO920" s="337"/>
      <c r="EHP920" s="337"/>
      <c r="EHQ920" s="337"/>
      <c r="EHR920" s="337"/>
      <c r="EHS920" s="337"/>
      <c r="EHT920" s="337"/>
      <c r="EHU920" s="337"/>
      <c r="EHV920" s="337"/>
      <c r="EHW920" s="337"/>
      <c r="EHX920" s="337"/>
      <c r="EHY920" s="337"/>
      <c r="EHZ920" s="337"/>
      <c r="EIA920" s="337"/>
      <c r="EIB920" s="337"/>
      <c r="EIC920" s="337"/>
      <c r="EID920" s="337"/>
      <c r="EIE920" s="337"/>
      <c r="EIF920" s="337"/>
      <c r="EIG920" s="337"/>
      <c r="EIH920" s="337"/>
      <c r="EII920" s="337"/>
      <c r="EIJ920" s="337"/>
      <c r="EIK920" s="337"/>
      <c r="EIL920" s="337"/>
      <c r="EIM920" s="337"/>
      <c r="EIN920" s="337"/>
      <c r="EIO920" s="337"/>
      <c r="EIP920" s="337"/>
      <c r="EIQ920" s="337"/>
      <c r="EIR920" s="337"/>
      <c r="EIS920" s="337"/>
      <c r="EIT920" s="337"/>
      <c r="EIU920" s="337"/>
      <c r="EIV920" s="337"/>
      <c r="EIW920" s="337"/>
      <c r="EIX920" s="337"/>
      <c r="EIY920" s="337"/>
      <c r="EIZ920" s="337"/>
      <c r="EJA920" s="337"/>
      <c r="EJB920" s="337"/>
      <c r="EJC920" s="337"/>
      <c r="EJD920" s="337"/>
      <c r="EJE920" s="337"/>
      <c r="EJF920" s="337"/>
      <c r="EJG920" s="337"/>
      <c r="EJH920" s="337"/>
      <c r="EJI920" s="337"/>
      <c r="EJJ920" s="337"/>
      <c r="EJK920" s="337"/>
      <c r="EJL920" s="337"/>
      <c r="EJM920" s="337"/>
      <c r="EJN920" s="337"/>
      <c r="EJO920" s="337"/>
      <c r="EJP920" s="337"/>
      <c r="EJQ920" s="337"/>
      <c r="EJR920" s="337"/>
      <c r="EJS920" s="337"/>
      <c r="EJT920" s="337"/>
      <c r="EJU920" s="337"/>
      <c r="EJV920" s="337"/>
      <c r="EJW920" s="337"/>
      <c r="EJX920" s="337"/>
      <c r="EJY920" s="337"/>
      <c r="EJZ920" s="337"/>
      <c r="EKA920" s="337"/>
      <c r="EKB920" s="337"/>
      <c r="EKC920" s="337"/>
      <c r="EKD920" s="337"/>
      <c r="EKE920" s="337"/>
      <c r="EKF920" s="337"/>
      <c r="EKG920" s="337"/>
      <c r="EKH920" s="337"/>
      <c r="EKI920" s="337"/>
      <c r="EKJ920" s="337"/>
      <c r="EKK920" s="337"/>
      <c r="EKL920" s="337"/>
      <c r="EKM920" s="337"/>
      <c r="EKN920" s="337"/>
      <c r="EKO920" s="337"/>
      <c r="EKP920" s="337"/>
      <c r="EKQ920" s="337"/>
      <c r="EKR920" s="337"/>
      <c r="EKS920" s="337"/>
      <c r="EKT920" s="337"/>
      <c r="EKU920" s="337"/>
      <c r="EKV920" s="337"/>
      <c r="EKW920" s="337"/>
      <c r="EKX920" s="337"/>
      <c r="EKY920" s="337"/>
      <c r="EKZ920" s="337"/>
      <c r="ELA920" s="337"/>
      <c r="ELB920" s="337"/>
      <c r="ELC920" s="337"/>
      <c r="ELD920" s="337"/>
      <c r="ELE920" s="337"/>
      <c r="ELF920" s="337"/>
      <c r="ELG920" s="337"/>
      <c r="ELH920" s="337"/>
      <c r="ELI920" s="337"/>
      <c r="ELJ920" s="337"/>
      <c r="ELK920" s="337"/>
      <c r="ELL920" s="337"/>
      <c r="ELM920" s="337"/>
      <c r="ELN920" s="337"/>
      <c r="ELO920" s="337"/>
      <c r="ELP920" s="337"/>
      <c r="ELQ920" s="337"/>
      <c r="ELR920" s="337"/>
      <c r="ELS920" s="337"/>
      <c r="ELT920" s="337"/>
      <c r="ELU920" s="337"/>
      <c r="ELV920" s="337"/>
      <c r="ELW920" s="337"/>
      <c r="ELX920" s="337"/>
      <c r="ELY920" s="337"/>
      <c r="ELZ920" s="337"/>
      <c r="EMA920" s="337"/>
      <c r="EMB920" s="337"/>
      <c r="EMC920" s="337"/>
      <c r="EMD920" s="337"/>
      <c r="EME920" s="337"/>
      <c r="EMF920" s="337"/>
      <c r="EMG920" s="337"/>
      <c r="EMH920" s="337"/>
      <c r="EMI920" s="337"/>
      <c r="EMJ920" s="337"/>
      <c r="EMK920" s="337"/>
      <c r="EML920" s="337"/>
      <c r="EMM920" s="337"/>
      <c r="EMN920" s="337"/>
      <c r="EMO920" s="337"/>
      <c r="EMP920" s="337"/>
      <c r="EMQ920" s="337"/>
      <c r="EMR920" s="337"/>
      <c r="EMS920" s="337"/>
      <c r="EMT920" s="337"/>
      <c r="EMU920" s="337"/>
      <c r="EMV920" s="337"/>
      <c r="EMW920" s="337"/>
      <c r="EMX920" s="337"/>
      <c r="EMY920" s="337"/>
      <c r="EMZ920" s="337"/>
      <c r="ENA920" s="337"/>
      <c r="ENB920" s="337"/>
      <c r="ENC920" s="337"/>
      <c r="END920" s="337"/>
      <c r="ENE920" s="337"/>
      <c r="ENF920" s="337"/>
      <c r="ENG920" s="337"/>
      <c r="ENH920" s="337"/>
      <c r="ENI920" s="337"/>
      <c r="ENJ920" s="337"/>
      <c r="ENK920" s="337"/>
      <c r="ENL920" s="337"/>
      <c r="ENM920" s="337"/>
      <c r="ENN920" s="337"/>
      <c r="ENO920" s="337"/>
      <c r="ENP920" s="337"/>
      <c r="ENQ920" s="337"/>
      <c r="ENR920" s="337"/>
      <c r="ENS920" s="337"/>
      <c r="ENT920" s="337"/>
      <c r="ENU920" s="337"/>
      <c r="ENV920" s="337"/>
      <c r="ENW920" s="337"/>
      <c r="ENX920" s="337"/>
      <c r="ENY920" s="337"/>
      <c r="ENZ920" s="337"/>
      <c r="EOA920" s="337"/>
      <c r="EOB920" s="337"/>
      <c r="EOC920" s="337"/>
      <c r="EOD920" s="337"/>
      <c r="EOE920" s="337"/>
      <c r="EOF920" s="337"/>
      <c r="EOG920" s="337"/>
      <c r="EOH920" s="337"/>
      <c r="EOI920" s="337"/>
      <c r="EOJ920" s="337"/>
      <c r="EOK920" s="337"/>
      <c r="EOL920" s="337"/>
      <c r="EOM920" s="337"/>
      <c r="EON920" s="337"/>
      <c r="EOO920" s="337"/>
      <c r="EOP920" s="337"/>
      <c r="EOQ920" s="337"/>
      <c r="EOR920" s="337"/>
      <c r="EOS920" s="337"/>
      <c r="EOT920" s="337"/>
      <c r="EOU920" s="337"/>
      <c r="EOV920" s="337"/>
      <c r="EOW920" s="337"/>
      <c r="EOX920" s="337"/>
      <c r="EOY920" s="337"/>
      <c r="EOZ920" s="337"/>
      <c r="EPA920" s="337"/>
      <c r="EPB920" s="337"/>
      <c r="EPC920" s="337"/>
      <c r="EPD920" s="337"/>
      <c r="EPE920" s="337"/>
      <c r="EPF920" s="337"/>
      <c r="EPG920" s="337"/>
      <c r="EPH920" s="337"/>
      <c r="EPI920" s="337"/>
      <c r="EPJ920" s="337"/>
      <c r="EPK920" s="337"/>
      <c r="EPL920" s="337"/>
      <c r="EPM920" s="337"/>
      <c r="EPN920" s="337"/>
      <c r="EPO920" s="337"/>
      <c r="EPP920" s="337"/>
      <c r="EPQ920" s="337"/>
      <c r="EPR920" s="337"/>
      <c r="EPS920" s="337"/>
      <c r="EPT920" s="337"/>
      <c r="EPU920" s="337"/>
      <c r="EPV920" s="337"/>
      <c r="EPW920" s="337"/>
      <c r="EPX920" s="337"/>
      <c r="EPY920" s="337"/>
      <c r="EPZ920" s="337"/>
      <c r="EQA920" s="337"/>
      <c r="EQB920" s="337"/>
      <c r="EQC920" s="337"/>
      <c r="EQD920" s="337"/>
      <c r="EQE920" s="337"/>
      <c r="EQF920" s="337"/>
      <c r="EQG920" s="337"/>
      <c r="EQH920" s="337"/>
      <c r="EQI920" s="337"/>
      <c r="EQJ920" s="337"/>
      <c r="EQK920" s="337"/>
      <c r="EQL920" s="337"/>
      <c r="EQM920" s="337"/>
      <c r="EQN920" s="337"/>
      <c r="EQO920" s="337"/>
      <c r="EQP920" s="337"/>
      <c r="EQQ920" s="337"/>
      <c r="EQR920" s="337"/>
      <c r="EQS920" s="337"/>
      <c r="EQT920" s="337"/>
      <c r="EQU920" s="337"/>
      <c r="EQV920" s="337"/>
      <c r="EQW920" s="337"/>
      <c r="EQX920" s="337"/>
      <c r="EQY920" s="337"/>
      <c r="EQZ920" s="337"/>
      <c r="ERA920" s="337"/>
      <c r="ERB920" s="337"/>
      <c r="ERC920" s="337"/>
      <c r="ERD920" s="337"/>
      <c r="ERE920" s="337"/>
      <c r="ERF920" s="337"/>
      <c r="ERG920" s="337"/>
      <c r="ERH920" s="337"/>
      <c r="ERI920" s="337"/>
      <c r="ERJ920" s="337"/>
      <c r="ERK920" s="337"/>
      <c r="ERL920" s="337"/>
      <c r="ERM920" s="337"/>
      <c r="ERN920" s="337"/>
      <c r="ERO920" s="337"/>
      <c r="ERP920" s="337"/>
      <c r="ERQ920" s="337"/>
      <c r="ERR920" s="337"/>
      <c r="ERS920" s="337"/>
      <c r="ERT920" s="337"/>
      <c r="ERU920" s="337"/>
      <c r="ERV920" s="337"/>
      <c r="ERW920" s="337"/>
      <c r="ERX920" s="337"/>
      <c r="ERY920" s="337"/>
      <c r="ERZ920" s="337"/>
      <c r="ESA920" s="337"/>
      <c r="ESB920" s="337"/>
      <c r="ESC920" s="337"/>
      <c r="ESD920" s="337"/>
      <c r="ESE920" s="337"/>
      <c r="ESF920" s="337"/>
      <c r="ESG920" s="337"/>
      <c r="ESH920" s="337"/>
      <c r="ESI920" s="337"/>
      <c r="ESJ920" s="337"/>
      <c r="ESK920" s="337"/>
      <c r="ESL920" s="337"/>
      <c r="ESM920" s="337"/>
      <c r="ESN920" s="337"/>
      <c r="ESO920" s="337"/>
      <c r="ESP920" s="337"/>
      <c r="ESQ920" s="337"/>
      <c r="ESR920" s="337"/>
      <c r="ESS920" s="337"/>
      <c r="EST920" s="337"/>
      <c r="ESU920" s="337"/>
      <c r="ESV920" s="337"/>
      <c r="ESW920" s="337"/>
      <c r="ESX920" s="337"/>
      <c r="ESY920" s="337"/>
      <c r="ESZ920" s="337"/>
      <c r="ETA920" s="337"/>
      <c r="ETB920" s="337"/>
      <c r="ETC920" s="337"/>
      <c r="ETD920" s="337"/>
      <c r="ETE920" s="337"/>
      <c r="ETF920" s="337"/>
      <c r="ETG920" s="337"/>
      <c r="ETH920" s="337"/>
      <c r="ETI920" s="337"/>
      <c r="ETJ920" s="337"/>
      <c r="ETK920" s="337"/>
      <c r="ETL920" s="337"/>
      <c r="ETM920" s="337"/>
      <c r="ETN920" s="337"/>
      <c r="ETO920" s="337"/>
      <c r="ETP920" s="337"/>
      <c r="ETQ920" s="337"/>
      <c r="ETR920" s="337"/>
      <c r="ETS920" s="337"/>
      <c r="ETT920" s="337"/>
      <c r="ETU920" s="337"/>
      <c r="ETV920" s="337"/>
      <c r="ETW920" s="337"/>
      <c r="ETX920" s="337"/>
      <c r="ETY920" s="337"/>
      <c r="ETZ920" s="337"/>
      <c r="EUA920" s="337"/>
      <c r="EUB920" s="337"/>
      <c r="EUC920" s="337"/>
      <c r="EUD920" s="337"/>
      <c r="EUE920" s="337"/>
      <c r="EUF920" s="337"/>
      <c r="EUG920" s="337"/>
      <c r="EUH920" s="337"/>
      <c r="EUI920" s="337"/>
      <c r="EUJ920" s="337"/>
      <c r="EUK920" s="337"/>
      <c r="EUL920" s="337"/>
      <c r="EUM920" s="337"/>
      <c r="EUN920" s="337"/>
      <c r="EUO920" s="337"/>
      <c r="EUP920" s="337"/>
      <c r="EUQ920" s="337"/>
      <c r="EUR920" s="337"/>
      <c r="EUS920" s="337"/>
      <c r="EUT920" s="337"/>
      <c r="EUU920" s="337"/>
      <c r="EUV920" s="337"/>
      <c r="EUW920" s="337"/>
      <c r="EUX920" s="337"/>
      <c r="EUY920" s="337"/>
      <c r="EUZ920" s="337"/>
      <c r="EVA920" s="337"/>
      <c r="EVB920" s="337"/>
      <c r="EVC920" s="337"/>
      <c r="EVD920" s="337"/>
      <c r="EVE920" s="337"/>
      <c r="EVF920" s="337"/>
      <c r="EVG920" s="337"/>
      <c r="EVH920" s="337"/>
      <c r="EVI920" s="337"/>
      <c r="EVJ920" s="337"/>
      <c r="EVK920" s="337"/>
      <c r="EVL920" s="337"/>
      <c r="EVM920" s="337"/>
      <c r="EVN920" s="337"/>
      <c r="EVO920" s="337"/>
      <c r="EVP920" s="337"/>
      <c r="EVQ920" s="337"/>
      <c r="EVR920" s="337"/>
      <c r="EVS920" s="337"/>
      <c r="EVT920" s="337"/>
      <c r="EVU920" s="337"/>
      <c r="EVV920" s="337"/>
      <c r="EVW920" s="337"/>
      <c r="EVX920" s="337"/>
      <c r="EVY920" s="337"/>
      <c r="EVZ920" s="337"/>
      <c r="EWA920" s="337"/>
      <c r="EWB920" s="337"/>
      <c r="EWC920" s="337"/>
      <c r="EWD920" s="337"/>
      <c r="EWE920" s="337"/>
      <c r="EWF920" s="337"/>
      <c r="EWG920" s="337"/>
      <c r="EWH920" s="337"/>
      <c r="EWI920" s="337"/>
      <c r="EWJ920" s="337"/>
      <c r="EWK920" s="337"/>
      <c r="EWL920" s="337"/>
      <c r="EWM920" s="337"/>
      <c r="EWN920" s="337"/>
      <c r="EWO920" s="337"/>
      <c r="EWP920" s="337"/>
      <c r="EWQ920" s="337"/>
      <c r="EWR920" s="337"/>
      <c r="EWS920" s="337"/>
      <c r="EWT920" s="337"/>
      <c r="EWU920" s="337"/>
      <c r="EWV920" s="337"/>
      <c r="EWW920" s="337"/>
      <c r="EWX920" s="337"/>
      <c r="EWY920" s="337"/>
      <c r="EWZ920" s="337"/>
      <c r="EXA920" s="337"/>
      <c r="EXB920" s="337"/>
      <c r="EXC920" s="337"/>
      <c r="EXD920" s="337"/>
      <c r="EXE920" s="337"/>
      <c r="EXF920" s="337"/>
      <c r="EXG920" s="337"/>
      <c r="EXH920" s="337"/>
      <c r="EXI920" s="337"/>
      <c r="EXJ920" s="337"/>
      <c r="EXK920" s="337"/>
      <c r="EXL920" s="337"/>
      <c r="EXM920" s="337"/>
      <c r="EXN920" s="337"/>
      <c r="EXO920" s="337"/>
      <c r="EXP920" s="337"/>
      <c r="EXQ920" s="337"/>
      <c r="EXR920" s="337"/>
      <c r="EXS920" s="337"/>
      <c r="EXT920" s="337"/>
      <c r="EXU920" s="337"/>
      <c r="EXV920" s="337"/>
      <c r="EXW920" s="337"/>
      <c r="EXX920" s="337"/>
      <c r="EXY920" s="337"/>
      <c r="EXZ920" s="337"/>
      <c r="EYA920" s="337"/>
      <c r="EYB920" s="337"/>
      <c r="EYC920" s="337"/>
      <c r="EYD920" s="337"/>
      <c r="EYE920" s="337"/>
      <c r="EYF920" s="337"/>
      <c r="EYG920" s="337"/>
      <c r="EYH920" s="337"/>
      <c r="EYI920" s="337"/>
      <c r="EYJ920" s="337"/>
      <c r="EYK920" s="337"/>
      <c r="EYL920" s="337"/>
      <c r="EYM920" s="337"/>
      <c r="EYN920" s="337"/>
      <c r="EYO920" s="337"/>
      <c r="EYP920" s="337"/>
      <c r="EYQ920" s="337"/>
      <c r="EYR920" s="337"/>
      <c r="EYS920" s="337"/>
      <c r="EYT920" s="337"/>
      <c r="EYU920" s="337"/>
      <c r="EYV920" s="337"/>
      <c r="EYW920" s="337"/>
      <c r="EYX920" s="337"/>
      <c r="EYY920" s="337"/>
      <c r="EYZ920" s="337"/>
      <c r="EZA920" s="337"/>
      <c r="EZB920" s="337"/>
      <c r="EZC920" s="337"/>
      <c r="EZD920" s="337"/>
      <c r="EZE920" s="337"/>
      <c r="EZF920" s="337"/>
      <c r="EZG920" s="337"/>
      <c r="EZH920" s="337"/>
      <c r="EZI920" s="337"/>
      <c r="EZJ920" s="337"/>
      <c r="EZK920" s="337"/>
      <c r="EZL920" s="337"/>
      <c r="EZM920" s="337"/>
      <c r="EZN920" s="337"/>
      <c r="EZO920" s="337"/>
      <c r="EZP920" s="337"/>
      <c r="EZQ920" s="337"/>
      <c r="EZR920" s="337"/>
      <c r="EZS920" s="337"/>
      <c r="EZT920" s="337"/>
      <c r="EZU920" s="337"/>
      <c r="EZV920" s="337"/>
      <c r="EZW920" s="337"/>
      <c r="EZX920" s="337"/>
      <c r="EZY920" s="337"/>
      <c r="EZZ920" s="337"/>
      <c r="FAA920" s="337"/>
      <c r="FAB920" s="337"/>
      <c r="FAC920" s="337"/>
      <c r="FAD920" s="337"/>
      <c r="FAE920" s="337"/>
      <c r="FAF920" s="337"/>
      <c r="FAG920" s="337"/>
      <c r="FAH920" s="337"/>
      <c r="FAI920" s="337"/>
      <c r="FAJ920" s="337"/>
      <c r="FAK920" s="337"/>
      <c r="FAL920" s="337"/>
      <c r="FAM920" s="337"/>
      <c r="FAN920" s="337"/>
      <c r="FAO920" s="337"/>
      <c r="FAP920" s="337"/>
      <c r="FAQ920" s="337"/>
      <c r="FAR920" s="337"/>
      <c r="FAS920" s="337"/>
      <c r="FAT920" s="337"/>
      <c r="FAU920" s="337"/>
      <c r="FAV920" s="337"/>
      <c r="FAW920" s="337"/>
      <c r="FAX920" s="337"/>
      <c r="FAY920" s="337"/>
      <c r="FAZ920" s="337"/>
      <c r="FBA920" s="337"/>
      <c r="FBB920" s="337"/>
      <c r="FBC920" s="337"/>
      <c r="FBD920" s="337"/>
      <c r="FBE920" s="337"/>
      <c r="FBF920" s="337"/>
      <c r="FBG920" s="337"/>
      <c r="FBH920" s="337"/>
      <c r="FBI920" s="337"/>
      <c r="FBJ920" s="337"/>
      <c r="FBK920" s="337"/>
      <c r="FBL920" s="337"/>
      <c r="FBM920" s="337"/>
      <c r="FBN920" s="337"/>
      <c r="FBO920" s="337"/>
      <c r="FBP920" s="337"/>
      <c r="FBQ920" s="337"/>
      <c r="FBR920" s="337"/>
      <c r="FBS920" s="337"/>
      <c r="FBT920" s="337"/>
      <c r="FBU920" s="337"/>
      <c r="FBV920" s="337"/>
      <c r="FBW920" s="337"/>
      <c r="FBX920" s="337"/>
      <c r="FBY920" s="337"/>
      <c r="FBZ920" s="337"/>
      <c r="FCA920" s="337"/>
      <c r="FCB920" s="337"/>
      <c r="FCC920" s="337"/>
      <c r="FCD920" s="337"/>
      <c r="FCE920" s="337"/>
      <c r="FCF920" s="337"/>
      <c r="FCG920" s="337"/>
      <c r="FCH920" s="337"/>
      <c r="FCI920" s="337"/>
      <c r="FCJ920" s="337"/>
      <c r="FCK920" s="337"/>
      <c r="FCL920" s="337"/>
      <c r="FCM920" s="337"/>
      <c r="FCN920" s="337"/>
      <c r="FCO920" s="337"/>
      <c r="FCP920" s="337"/>
      <c r="FCQ920" s="337"/>
      <c r="FCR920" s="337"/>
      <c r="FCS920" s="337"/>
      <c r="FCT920" s="337"/>
      <c r="FCU920" s="337"/>
      <c r="FCV920" s="337"/>
      <c r="FCW920" s="337"/>
      <c r="FCX920" s="337"/>
      <c r="FCY920" s="337"/>
      <c r="FCZ920" s="337"/>
      <c r="FDA920" s="337"/>
      <c r="FDB920" s="337"/>
      <c r="FDC920" s="337"/>
      <c r="FDD920" s="337"/>
      <c r="FDE920" s="337"/>
      <c r="FDF920" s="337"/>
      <c r="FDG920" s="337"/>
      <c r="FDH920" s="337"/>
      <c r="FDI920" s="337"/>
      <c r="FDJ920" s="337"/>
      <c r="FDK920" s="337"/>
      <c r="FDL920" s="337"/>
      <c r="FDM920" s="337"/>
      <c r="FDN920" s="337"/>
      <c r="FDO920" s="337"/>
      <c r="FDP920" s="337"/>
      <c r="FDQ920" s="337"/>
      <c r="FDR920" s="337"/>
      <c r="FDS920" s="337"/>
      <c r="FDT920" s="337"/>
      <c r="FDU920" s="337"/>
      <c r="FDV920" s="337"/>
      <c r="FDW920" s="337"/>
      <c r="FDX920" s="337"/>
      <c r="FDY920" s="337"/>
      <c r="FDZ920" s="337"/>
      <c r="FEA920" s="337"/>
      <c r="FEB920" s="337"/>
      <c r="FEC920" s="337"/>
      <c r="FED920" s="337"/>
      <c r="FEE920" s="337"/>
      <c r="FEF920" s="337"/>
      <c r="FEG920" s="337"/>
      <c r="FEH920" s="337"/>
      <c r="FEI920" s="337"/>
      <c r="FEJ920" s="337"/>
      <c r="FEK920" s="337"/>
      <c r="FEL920" s="337"/>
      <c r="FEM920" s="337"/>
      <c r="FEN920" s="337"/>
      <c r="FEO920" s="337"/>
      <c r="FEP920" s="337"/>
      <c r="FEQ920" s="337"/>
      <c r="FER920" s="337"/>
      <c r="FES920" s="337"/>
      <c r="FET920" s="337"/>
      <c r="FEU920" s="337"/>
      <c r="FEV920" s="337"/>
      <c r="FEW920" s="337"/>
      <c r="FEX920" s="337"/>
      <c r="FEY920" s="337"/>
      <c r="FEZ920" s="337"/>
      <c r="FFA920" s="337"/>
      <c r="FFB920" s="337"/>
      <c r="FFC920" s="337"/>
      <c r="FFD920" s="337"/>
      <c r="FFE920" s="337"/>
      <c r="FFF920" s="337"/>
      <c r="FFG920" s="337"/>
      <c r="FFH920" s="337"/>
      <c r="FFI920" s="337"/>
      <c r="FFJ920" s="337"/>
      <c r="FFK920" s="337"/>
      <c r="FFL920" s="337"/>
      <c r="FFM920" s="337"/>
      <c r="FFN920" s="337"/>
      <c r="FFO920" s="337"/>
      <c r="FFP920" s="337"/>
      <c r="FFQ920" s="337"/>
      <c r="FFR920" s="337"/>
      <c r="FFS920" s="337"/>
      <c r="FFT920" s="337"/>
      <c r="FFU920" s="337"/>
      <c r="FFV920" s="337"/>
      <c r="FFW920" s="337"/>
      <c r="FFX920" s="337"/>
      <c r="FFY920" s="337"/>
      <c r="FFZ920" s="337"/>
      <c r="FGA920" s="337"/>
      <c r="FGB920" s="337"/>
      <c r="FGC920" s="337"/>
      <c r="FGD920" s="337"/>
      <c r="FGE920" s="337"/>
      <c r="FGF920" s="337"/>
      <c r="FGG920" s="337"/>
      <c r="FGH920" s="337"/>
      <c r="FGI920" s="337"/>
      <c r="FGJ920" s="337"/>
      <c r="FGK920" s="337"/>
      <c r="FGL920" s="337"/>
      <c r="FGM920" s="337"/>
      <c r="FGN920" s="337"/>
      <c r="FGO920" s="337"/>
      <c r="FGP920" s="337"/>
      <c r="FGQ920" s="337"/>
      <c r="FGR920" s="337"/>
      <c r="FGS920" s="337"/>
      <c r="FGT920" s="337"/>
      <c r="FGU920" s="337"/>
      <c r="FGV920" s="337"/>
      <c r="FGW920" s="337"/>
      <c r="FGX920" s="337"/>
      <c r="FGY920" s="337"/>
      <c r="FGZ920" s="337"/>
      <c r="FHA920" s="337"/>
      <c r="FHB920" s="337"/>
      <c r="FHC920" s="337"/>
      <c r="FHD920" s="337"/>
      <c r="FHE920" s="337"/>
      <c r="FHF920" s="337"/>
      <c r="FHG920" s="337"/>
      <c r="FHH920" s="337"/>
      <c r="FHI920" s="337"/>
      <c r="FHJ920" s="337"/>
      <c r="FHK920" s="337"/>
      <c r="FHL920" s="337"/>
      <c r="FHM920" s="337"/>
      <c r="FHN920" s="337"/>
      <c r="FHO920" s="337"/>
      <c r="FHP920" s="337"/>
      <c r="FHQ920" s="337"/>
      <c r="FHR920" s="337"/>
      <c r="FHS920" s="337"/>
      <c r="FHT920" s="337"/>
      <c r="FHU920" s="337"/>
      <c r="FHV920" s="337"/>
      <c r="FHW920" s="337"/>
      <c r="FHX920" s="337"/>
      <c r="FHY920" s="337"/>
      <c r="FHZ920" s="337"/>
      <c r="FIA920" s="337"/>
      <c r="FIB920" s="337"/>
      <c r="FIC920" s="337"/>
      <c r="FID920" s="337"/>
      <c r="FIE920" s="337"/>
      <c r="FIF920" s="337"/>
      <c r="FIG920" s="337"/>
      <c r="FIH920" s="337"/>
      <c r="FII920" s="337"/>
      <c r="FIJ920" s="337"/>
      <c r="FIK920" s="337"/>
      <c r="FIL920" s="337"/>
      <c r="FIM920" s="337"/>
      <c r="FIN920" s="337"/>
      <c r="FIO920" s="337"/>
      <c r="FIP920" s="337"/>
      <c r="FIQ920" s="337"/>
      <c r="FIR920" s="337"/>
      <c r="FIS920" s="337"/>
      <c r="FIT920" s="337"/>
      <c r="FIU920" s="337"/>
      <c r="FIV920" s="337"/>
      <c r="FIW920" s="337"/>
      <c r="FIX920" s="337"/>
      <c r="FIY920" s="337"/>
      <c r="FIZ920" s="337"/>
      <c r="FJA920" s="337"/>
      <c r="FJB920" s="337"/>
      <c r="FJC920" s="337"/>
      <c r="FJD920" s="337"/>
      <c r="FJE920" s="337"/>
      <c r="FJF920" s="337"/>
      <c r="FJG920" s="337"/>
      <c r="FJH920" s="337"/>
      <c r="FJI920" s="337"/>
      <c r="FJJ920" s="337"/>
      <c r="FJK920" s="337"/>
      <c r="FJL920" s="337"/>
      <c r="FJM920" s="337"/>
      <c r="FJN920" s="337"/>
      <c r="FJO920" s="337"/>
      <c r="FJP920" s="337"/>
      <c r="FJQ920" s="337"/>
      <c r="FJR920" s="337"/>
      <c r="FJS920" s="337"/>
      <c r="FJT920" s="337"/>
      <c r="FJU920" s="337"/>
      <c r="FJV920" s="337"/>
      <c r="FJW920" s="337"/>
      <c r="FJX920" s="337"/>
      <c r="FJY920" s="337"/>
      <c r="FJZ920" s="337"/>
      <c r="FKA920" s="337"/>
      <c r="FKB920" s="337"/>
      <c r="FKC920" s="337"/>
      <c r="FKD920" s="337"/>
      <c r="FKE920" s="337"/>
      <c r="FKF920" s="337"/>
      <c r="FKG920" s="337"/>
      <c r="FKH920" s="337"/>
      <c r="FKI920" s="337"/>
      <c r="FKJ920" s="337"/>
      <c r="FKK920" s="337"/>
      <c r="FKL920" s="337"/>
      <c r="FKM920" s="337"/>
      <c r="FKN920" s="337"/>
      <c r="FKO920" s="337"/>
      <c r="FKP920" s="337"/>
      <c r="FKQ920" s="337"/>
      <c r="FKR920" s="337"/>
      <c r="FKS920" s="337"/>
      <c r="FKT920" s="337"/>
      <c r="FKU920" s="337"/>
      <c r="FKV920" s="337"/>
      <c r="FKW920" s="337"/>
      <c r="FKX920" s="337"/>
      <c r="FKY920" s="337"/>
      <c r="FKZ920" s="337"/>
      <c r="FLA920" s="337"/>
      <c r="FLB920" s="337"/>
      <c r="FLC920" s="337"/>
      <c r="FLD920" s="337"/>
      <c r="FLE920" s="337"/>
      <c r="FLF920" s="337"/>
      <c r="FLG920" s="337"/>
      <c r="FLH920" s="337"/>
      <c r="FLI920" s="337"/>
      <c r="FLJ920" s="337"/>
      <c r="FLK920" s="337"/>
      <c r="FLL920" s="337"/>
      <c r="FLM920" s="337"/>
      <c r="FLN920" s="337"/>
      <c r="FLO920" s="337"/>
      <c r="FLP920" s="337"/>
      <c r="FLQ920" s="337"/>
      <c r="FLR920" s="337"/>
      <c r="FLS920" s="337"/>
      <c r="FLT920" s="337"/>
      <c r="FLU920" s="337"/>
      <c r="FLV920" s="337"/>
      <c r="FLW920" s="337"/>
      <c r="FLX920" s="337"/>
      <c r="FLY920" s="337"/>
      <c r="FLZ920" s="337"/>
      <c r="FMA920" s="337"/>
      <c r="FMB920" s="337"/>
      <c r="FMC920" s="337"/>
      <c r="FMD920" s="337"/>
      <c r="FME920" s="337"/>
      <c r="FMF920" s="337"/>
      <c r="FMG920" s="337"/>
      <c r="FMH920" s="337"/>
      <c r="FMI920" s="337"/>
      <c r="FMJ920" s="337"/>
      <c r="FMK920" s="337"/>
      <c r="FML920" s="337"/>
      <c r="FMM920" s="337"/>
      <c r="FMN920" s="337"/>
      <c r="FMO920" s="337"/>
      <c r="FMP920" s="337"/>
      <c r="FMQ920" s="337"/>
      <c r="FMR920" s="337"/>
      <c r="FMS920" s="337"/>
      <c r="FMT920" s="337"/>
      <c r="FMU920" s="337"/>
      <c r="FMV920" s="337"/>
      <c r="FMW920" s="337"/>
      <c r="FMX920" s="337"/>
      <c r="FMY920" s="337"/>
      <c r="FMZ920" s="337"/>
      <c r="FNA920" s="337"/>
      <c r="FNB920" s="337"/>
      <c r="FNC920" s="337"/>
      <c r="FND920" s="337"/>
      <c r="FNE920" s="337"/>
      <c r="FNF920" s="337"/>
      <c r="FNG920" s="337"/>
      <c r="FNH920" s="337"/>
      <c r="FNI920" s="337"/>
      <c r="FNJ920" s="337"/>
      <c r="FNK920" s="337"/>
      <c r="FNL920" s="337"/>
      <c r="FNM920" s="337"/>
      <c r="FNN920" s="337"/>
      <c r="FNO920" s="337"/>
      <c r="FNP920" s="337"/>
      <c r="FNQ920" s="337"/>
      <c r="FNR920" s="337"/>
      <c r="FNS920" s="337"/>
      <c r="FNT920" s="337"/>
      <c r="FNU920" s="337"/>
      <c r="FNV920" s="337"/>
      <c r="FNW920" s="337"/>
      <c r="FNX920" s="337"/>
      <c r="FNY920" s="337"/>
      <c r="FNZ920" s="337"/>
      <c r="FOA920" s="337"/>
      <c r="FOB920" s="337"/>
      <c r="FOC920" s="337"/>
      <c r="FOD920" s="337"/>
      <c r="FOE920" s="337"/>
      <c r="FOF920" s="337"/>
      <c r="FOG920" s="337"/>
      <c r="FOH920" s="337"/>
      <c r="FOI920" s="337"/>
      <c r="FOJ920" s="337"/>
      <c r="FOK920" s="337"/>
      <c r="FOL920" s="337"/>
      <c r="FOM920" s="337"/>
      <c r="FON920" s="337"/>
      <c r="FOO920" s="337"/>
      <c r="FOP920" s="337"/>
      <c r="FOQ920" s="337"/>
      <c r="FOR920" s="337"/>
      <c r="FOS920" s="337"/>
      <c r="FOT920" s="337"/>
      <c r="FOU920" s="337"/>
      <c r="FOV920" s="337"/>
      <c r="FOW920" s="337"/>
      <c r="FOX920" s="337"/>
      <c r="FOY920" s="337"/>
      <c r="FOZ920" s="337"/>
      <c r="FPA920" s="337"/>
      <c r="FPB920" s="337"/>
      <c r="FPC920" s="337"/>
      <c r="FPD920" s="337"/>
      <c r="FPE920" s="337"/>
      <c r="FPF920" s="337"/>
      <c r="FPG920" s="337"/>
      <c r="FPH920" s="337"/>
      <c r="FPI920" s="337"/>
      <c r="FPJ920" s="337"/>
      <c r="FPK920" s="337"/>
      <c r="FPL920" s="337"/>
      <c r="FPM920" s="337"/>
      <c r="FPN920" s="337"/>
      <c r="FPO920" s="337"/>
      <c r="FPP920" s="337"/>
      <c r="FPQ920" s="337"/>
      <c r="FPR920" s="337"/>
      <c r="FPS920" s="337"/>
      <c r="FPT920" s="337"/>
      <c r="FPU920" s="337"/>
      <c r="FPV920" s="337"/>
      <c r="FPW920" s="337"/>
      <c r="FPX920" s="337"/>
      <c r="FPY920" s="337"/>
      <c r="FPZ920" s="337"/>
      <c r="FQA920" s="337"/>
      <c r="FQB920" s="337"/>
      <c r="FQC920" s="337"/>
      <c r="FQD920" s="337"/>
      <c r="FQE920" s="337"/>
      <c r="FQF920" s="337"/>
      <c r="FQG920" s="337"/>
      <c r="FQH920" s="337"/>
      <c r="FQI920" s="337"/>
      <c r="FQJ920" s="337"/>
      <c r="FQK920" s="337"/>
      <c r="FQL920" s="337"/>
      <c r="FQM920" s="337"/>
      <c r="FQN920" s="337"/>
      <c r="FQO920" s="337"/>
      <c r="FQP920" s="337"/>
      <c r="FQQ920" s="337"/>
      <c r="FQR920" s="337"/>
      <c r="FQS920" s="337"/>
      <c r="FQT920" s="337"/>
      <c r="FQU920" s="337"/>
      <c r="FQV920" s="337"/>
      <c r="FQW920" s="337"/>
      <c r="FQX920" s="337"/>
      <c r="FQY920" s="337"/>
      <c r="FQZ920" s="337"/>
      <c r="FRA920" s="337"/>
      <c r="FRB920" s="337"/>
      <c r="FRC920" s="337"/>
      <c r="FRD920" s="337"/>
      <c r="FRE920" s="337"/>
      <c r="FRF920" s="337"/>
      <c r="FRG920" s="337"/>
      <c r="FRH920" s="337"/>
      <c r="FRI920" s="337"/>
      <c r="FRJ920" s="337"/>
      <c r="FRK920" s="337"/>
      <c r="FRL920" s="337"/>
      <c r="FRM920" s="337"/>
      <c r="FRN920" s="337"/>
      <c r="FRO920" s="337"/>
      <c r="FRP920" s="337"/>
      <c r="FRQ920" s="337"/>
      <c r="FRR920" s="337"/>
      <c r="FRS920" s="337"/>
      <c r="FRT920" s="337"/>
      <c r="FRU920" s="337"/>
      <c r="FRV920" s="337"/>
      <c r="FRW920" s="337"/>
      <c r="FRX920" s="337"/>
      <c r="FRY920" s="337"/>
      <c r="FRZ920" s="337"/>
      <c r="FSA920" s="337"/>
      <c r="FSB920" s="337"/>
      <c r="FSC920" s="337"/>
      <c r="FSD920" s="337"/>
      <c r="FSE920" s="337"/>
      <c r="FSF920" s="337"/>
      <c r="FSG920" s="337"/>
      <c r="FSH920" s="337"/>
      <c r="FSI920" s="337"/>
      <c r="FSJ920" s="337"/>
      <c r="FSK920" s="337"/>
      <c r="FSL920" s="337"/>
      <c r="FSM920" s="337"/>
      <c r="FSN920" s="337"/>
      <c r="FSO920" s="337"/>
      <c r="FSP920" s="337"/>
      <c r="FSQ920" s="337"/>
      <c r="FSR920" s="337"/>
      <c r="FSS920" s="337"/>
      <c r="FST920" s="337"/>
      <c r="FSU920" s="337"/>
      <c r="FSV920" s="337"/>
      <c r="FSW920" s="337"/>
      <c r="FSX920" s="337"/>
      <c r="FSY920" s="337"/>
      <c r="FSZ920" s="337"/>
      <c r="FTA920" s="337"/>
      <c r="FTB920" s="337"/>
      <c r="FTC920" s="337"/>
      <c r="FTD920" s="337"/>
      <c r="FTE920" s="337"/>
      <c r="FTF920" s="337"/>
      <c r="FTG920" s="337"/>
      <c r="FTH920" s="337"/>
      <c r="FTI920" s="337"/>
      <c r="FTJ920" s="337"/>
      <c r="FTK920" s="337"/>
      <c r="FTL920" s="337"/>
      <c r="FTM920" s="337"/>
      <c r="FTN920" s="337"/>
      <c r="FTO920" s="337"/>
      <c r="FTP920" s="337"/>
      <c r="FTQ920" s="337"/>
      <c r="FTR920" s="337"/>
      <c r="FTS920" s="337"/>
      <c r="FTT920" s="337"/>
      <c r="FTU920" s="337"/>
      <c r="FTV920" s="337"/>
      <c r="FTW920" s="337"/>
      <c r="FTX920" s="337"/>
      <c r="FTY920" s="337"/>
      <c r="FTZ920" s="337"/>
      <c r="FUA920" s="337"/>
      <c r="FUB920" s="337"/>
      <c r="FUC920" s="337"/>
      <c r="FUD920" s="337"/>
      <c r="FUE920" s="337"/>
      <c r="FUF920" s="337"/>
      <c r="FUG920" s="337"/>
      <c r="FUH920" s="337"/>
      <c r="FUI920" s="337"/>
      <c r="FUJ920" s="337"/>
      <c r="FUK920" s="337"/>
      <c r="FUL920" s="337"/>
      <c r="FUM920" s="337"/>
      <c r="FUN920" s="337"/>
      <c r="FUO920" s="337"/>
      <c r="FUP920" s="337"/>
      <c r="FUQ920" s="337"/>
      <c r="FUR920" s="337"/>
      <c r="FUS920" s="337"/>
      <c r="FUT920" s="337"/>
      <c r="FUU920" s="337"/>
      <c r="FUV920" s="337"/>
      <c r="FUW920" s="337"/>
      <c r="FUX920" s="337"/>
      <c r="FUY920" s="337"/>
      <c r="FUZ920" s="337"/>
      <c r="FVA920" s="337"/>
      <c r="FVB920" s="337"/>
      <c r="FVC920" s="337"/>
      <c r="FVD920" s="337"/>
      <c r="FVE920" s="337"/>
      <c r="FVF920" s="337"/>
      <c r="FVG920" s="337"/>
      <c r="FVH920" s="337"/>
      <c r="FVI920" s="337"/>
      <c r="FVJ920" s="337"/>
      <c r="FVK920" s="337"/>
      <c r="FVL920" s="337"/>
      <c r="FVM920" s="337"/>
      <c r="FVN920" s="337"/>
      <c r="FVO920" s="337"/>
      <c r="FVP920" s="337"/>
      <c r="FVQ920" s="337"/>
      <c r="FVR920" s="337"/>
      <c r="FVS920" s="337"/>
      <c r="FVT920" s="337"/>
      <c r="FVU920" s="337"/>
      <c r="FVV920" s="337"/>
      <c r="FVW920" s="337"/>
      <c r="FVX920" s="337"/>
      <c r="FVY920" s="337"/>
      <c r="FVZ920" s="337"/>
      <c r="FWA920" s="337"/>
      <c r="FWB920" s="337"/>
      <c r="FWC920" s="337"/>
      <c r="FWD920" s="337"/>
      <c r="FWE920" s="337"/>
      <c r="FWF920" s="337"/>
      <c r="FWG920" s="337"/>
      <c r="FWH920" s="337"/>
      <c r="FWI920" s="337"/>
      <c r="FWJ920" s="337"/>
      <c r="FWK920" s="337"/>
      <c r="FWL920" s="337"/>
      <c r="FWM920" s="337"/>
      <c r="FWN920" s="337"/>
      <c r="FWO920" s="337"/>
      <c r="FWP920" s="337"/>
      <c r="FWQ920" s="337"/>
      <c r="FWR920" s="337"/>
      <c r="FWS920" s="337"/>
      <c r="FWT920" s="337"/>
      <c r="FWU920" s="337"/>
      <c r="FWV920" s="337"/>
      <c r="FWW920" s="337"/>
      <c r="FWX920" s="337"/>
      <c r="FWY920" s="337"/>
      <c r="FWZ920" s="337"/>
      <c r="FXA920" s="337"/>
      <c r="FXB920" s="337"/>
      <c r="FXC920" s="337"/>
      <c r="FXD920" s="337"/>
      <c r="FXE920" s="337"/>
      <c r="FXF920" s="337"/>
      <c r="FXG920" s="337"/>
      <c r="FXH920" s="337"/>
      <c r="FXI920" s="337"/>
      <c r="FXJ920" s="337"/>
      <c r="FXK920" s="337"/>
      <c r="FXL920" s="337"/>
      <c r="FXM920" s="337"/>
      <c r="FXN920" s="337"/>
      <c r="FXO920" s="337"/>
      <c r="FXP920" s="337"/>
      <c r="FXQ920" s="337"/>
      <c r="FXR920" s="337"/>
      <c r="FXS920" s="337"/>
      <c r="FXT920" s="337"/>
      <c r="FXU920" s="337"/>
      <c r="FXV920" s="337"/>
      <c r="FXW920" s="337"/>
      <c r="FXX920" s="337"/>
      <c r="FXY920" s="337"/>
      <c r="FXZ920" s="337"/>
      <c r="FYA920" s="337"/>
      <c r="FYB920" s="337"/>
      <c r="FYC920" s="337"/>
      <c r="FYD920" s="337"/>
      <c r="FYE920" s="337"/>
      <c r="FYF920" s="337"/>
      <c r="FYG920" s="337"/>
      <c r="FYH920" s="337"/>
      <c r="FYI920" s="337"/>
      <c r="FYJ920" s="337"/>
      <c r="FYK920" s="337"/>
      <c r="FYL920" s="337"/>
      <c r="FYM920" s="337"/>
      <c r="FYN920" s="337"/>
      <c r="FYO920" s="337"/>
      <c r="FYP920" s="337"/>
      <c r="FYQ920" s="337"/>
      <c r="FYR920" s="337"/>
      <c r="FYS920" s="337"/>
      <c r="FYT920" s="337"/>
      <c r="FYU920" s="337"/>
      <c r="FYV920" s="337"/>
      <c r="FYW920" s="337"/>
      <c r="FYX920" s="337"/>
      <c r="FYY920" s="337"/>
      <c r="FYZ920" s="337"/>
      <c r="FZA920" s="337"/>
      <c r="FZB920" s="337"/>
      <c r="FZC920" s="337"/>
      <c r="FZD920" s="337"/>
      <c r="FZE920" s="337"/>
      <c r="FZF920" s="337"/>
      <c r="FZG920" s="337"/>
      <c r="FZH920" s="337"/>
      <c r="FZI920" s="337"/>
      <c r="FZJ920" s="337"/>
      <c r="FZK920" s="337"/>
      <c r="FZL920" s="337"/>
      <c r="FZM920" s="337"/>
      <c r="FZN920" s="337"/>
      <c r="FZO920" s="337"/>
      <c r="FZP920" s="337"/>
      <c r="FZQ920" s="337"/>
      <c r="FZR920" s="337"/>
      <c r="FZS920" s="337"/>
      <c r="FZT920" s="337"/>
      <c r="FZU920" s="337"/>
      <c r="FZV920" s="337"/>
      <c r="FZW920" s="337"/>
      <c r="FZX920" s="337"/>
      <c r="FZY920" s="337"/>
      <c r="FZZ920" s="337"/>
      <c r="GAA920" s="337"/>
      <c r="GAB920" s="337"/>
      <c r="GAC920" s="337"/>
      <c r="GAD920" s="337"/>
      <c r="GAE920" s="337"/>
      <c r="GAF920" s="337"/>
      <c r="GAG920" s="337"/>
      <c r="GAH920" s="337"/>
      <c r="GAI920" s="337"/>
      <c r="GAJ920" s="337"/>
      <c r="GAK920" s="337"/>
      <c r="GAL920" s="337"/>
      <c r="GAM920" s="337"/>
      <c r="GAN920" s="337"/>
      <c r="GAO920" s="337"/>
      <c r="GAP920" s="337"/>
      <c r="GAQ920" s="337"/>
      <c r="GAR920" s="337"/>
      <c r="GAS920" s="337"/>
      <c r="GAT920" s="337"/>
      <c r="GAU920" s="337"/>
      <c r="GAV920" s="337"/>
      <c r="GAW920" s="337"/>
      <c r="GAX920" s="337"/>
      <c r="GAY920" s="337"/>
      <c r="GAZ920" s="337"/>
      <c r="GBA920" s="337"/>
      <c r="GBB920" s="337"/>
      <c r="GBC920" s="337"/>
      <c r="GBD920" s="337"/>
      <c r="GBE920" s="337"/>
      <c r="GBF920" s="337"/>
      <c r="GBG920" s="337"/>
      <c r="GBH920" s="337"/>
      <c r="GBI920" s="337"/>
      <c r="GBJ920" s="337"/>
      <c r="GBK920" s="337"/>
      <c r="GBL920" s="337"/>
      <c r="GBM920" s="337"/>
      <c r="GBN920" s="337"/>
      <c r="GBO920" s="337"/>
      <c r="GBP920" s="337"/>
      <c r="GBQ920" s="337"/>
      <c r="GBR920" s="337"/>
      <c r="GBS920" s="337"/>
      <c r="GBT920" s="337"/>
      <c r="GBU920" s="337"/>
      <c r="GBV920" s="337"/>
      <c r="GBW920" s="337"/>
      <c r="GBX920" s="337"/>
      <c r="GBY920" s="337"/>
      <c r="GBZ920" s="337"/>
      <c r="GCA920" s="337"/>
      <c r="GCB920" s="337"/>
      <c r="GCC920" s="337"/>
      <c r="GCD920" s="337"/>
      <c r="GCE920" s="337"/>
      <c r="GCF920" s="337"/>
      <c r="GCG920" s="337"/>
      <c r="GCH920" s="337"/>
      <c r="GCI920" s="337"/>
      <c r="GCJ920" s="337"/>
      <c r="GCK920" s="337"/>
      <c r="GCL920" s="337"/>
      <c r="GCM920" s="337"/>
      <c r="GCN920" s="337"/>
      <c r="GCO920" s="337"/>
      <c r="GCP920" s="337"/>
      <c r="GCQ920" s="337"/>
      <c r="GCR920" s="337"/>
      <c r="GCS920" s="337"/>
      <c r="GCT920" s="337"/>
      <c r="GCU920" s="337"/>
      <c r="GCV920" s="337"/>
      <c r="GCW920" s="337"/>
      <c r="GCX920" s="337"/>
      <c r="GCY920" s="337"/>
      <c r="GCZ920" s="337"/>
      <c r="GDA920" s="337"/>
      <c r="GDB920" s="337"/>
      <c r="GDC920" s="337"/>
      <c r="GDD920" s="337"/>
      <c r="GDE920" s="337"/>
      <c r="GDF920" s="337"/>
      <c r="GDG920" s="337"/>
      <c r="GDH920" s="337"/>
      <c r="GDI920" s="337"/>
      <c r="GDJ920" s="337"/>
      <c r="GDK920" s="337"/>
      <c r="GDL920" s="337"/>
      <c r="GDM920" s="337"/>
      <c r="GDN920" s="337"/>
      <c r="GDO920" s="337"/>
      <c r="GDP920" s="337"/>
      <c r="GDQ920" s="337"/>
      <c r="GDR920" s="337"/>
      <c r="GDS920" s="337"/>
      <c r="GDT920" s="337"/>
      <c r="GDU920" s="337"/>
      <c r="GDV920" s="337"/>
      <c r="GDW920" s="337"/>
      <c r="GDX920" s="337"/>
      <c r="GDY920" s="337"/>
      <c r="GDZ920" s="337"/>
      <c r="GEA920" s="337"/>
      <c r="GEB920" s="337"/>
      <c r="GEC920" s="337"/>
      <c r="GED920" s="337"/>
      <c r="GEE920" s="337"/>
      <c r="GEF920" s="337"/>
      <c r="GEG920" s="337"/>
      <c r="GEH920" s="337"/>
      <c r="GEI920" s="337"/>
      <c r="GEJ920" s="337"/>
      <c r="GEK920" s="337"/>
      <c r="GEL920" s="337"/>
      <c r="GEM920" s="337"/>
      <c r="GEN920" s="337"/>
      <c r="GEO920" s="337"/>
      <c r="GEP920" s="337"/>
      <c r="GEQ920" s="337"/>
      <c r="GER920" s="337"/>
      <c r="GES920" s="337"/>
      <c r="GET920" s="337"/>
      <c r="GEU920" s="337"/>
      <c r="GEV920" s="337"/>
      <c r="GEW920" s="337"/>
      <c r="GEX920" s="337"/>
      <c r="GEY920" s="337"/>
      <c r="GEZ920" s="337"/>
      <c r="GFA920" s="337"/>
      <c r="GFB920" s="337"/>
      <c r="GFC920" s="337"/>
      <c r="GFD920" s="337"/>
      <c r="GFE920" s="337"/>
      <c r="GFF920" s="337"/>
      <c r="GFG920" s="337"/>
      <c r="GFH920" s="337"/>
      <c r="GFI920" s="337"/>
      <c r="GFJ920" s="337"/>
      <c r="GFK920" s="337"/>
      <c r="GFL920" s="337"/>
      <c r="GFM920" s="337"/>
      <c r="GFN920" s="337"/>
      <c r="GFO920" s="337"/>
      <c r="GFP920" s="337"/>
      <c r="GFQ920" s="337"/>
      <c r="GFR920" s="337"/>
      <c r="GFS920" s="337"/>
      <c r="GFT920" s="337"/>
      <c r="GFU920" s="337"/>
      <c r="GFV920" s="337"/>
      <c r="GFW920" s="337"/>
      <c r="GFX920" s="337"/>
      <c r="GFY920" s="337"/>
      <c r="GFZ920" s="337"/>
      <c r="GGA920" s="337"/>
      <c r="GGB920" s="337"/>
      <c r="GGC920" s="337"/>
      <c r="GGD920" s="337"/>
      <c r="GGE920" s="337"/>
      <c r="GGF920" s="337"/>
      <c r="GGG920" s="337"/>
      <c r="GGH920" s="337"/>
      <c r="GGI920" s="337"/>
      <c r="GGJ920" s="337"/>
      <c r="GGK920" s="337"/>
      <c r="GGL920" s="337"/>
      <c r="GGM920" s="337"/>
      <c r="GGN920" s="337"/>
      <c r="GGO920" s="337"/>
      <c r="GGP920" s="337"/>
      <c r="GGQ920" s="337"/>
      <c r="GGR920" s="337"/>
      <c r="GGS920" s="337"/>
      <c r="GGT920" s="337"/>
      <c r="GGU920" s="337"/>
      <c r="GGV920" s="337"/>
      <c r="GGW920" s="337"/>
      <c r="GGX920" s="337"/>
      <c r="GGY920" s="337"/>
      <c r="GGZ920" s="337"/>
      <c r="GHA920" s="337"/>
      <c r="GHB920" s="337"/>
      <c r="GHC920" s="337"/>
      <c r="GHD920" s="337"/>
      <c r="GHE920" s="337"/>
      <c r="GHF920" s="337"/>
      <c r="GHG920" s="337"/>
      <c r="GHH920" s="337"/>
      <c r="GHI920" s="337"/>
      <c r="GHJ920" s="337"/>
      <c r="GHK920" s="337"/>
      <c r="GHL920" s="337"/>
      <c r="GHM920" s="337"/>
      <c r="GHN920" s="337"/>
      <c r="GHO920" s="337"/>
      <c r="GHP920" s="337"/>
      <c r="GHQ920" s="337"/>
      <c r="GHR920" s="337"/>
      <c r="GHS920" s="337"/>
      <c r="GHT920" s="337"/>
      <c r="GHU920" s="337"/>
      <c r="GHV920" s="337"/>
      <c r="GHW920" s="337"/>
      <c r="GHX920" s="337"/>
      <c r="GHY920" s="337"/>
      <c r="GHZ920" s="337"/>
      <c r="GIA920" s="337"/>
      <c r="GIB920" s="337"/>
      <c r="GIC920" s="337"/>
      <c r="GID920" s="337"/>
      <c r="GIE920" s="337"/>
      <c r="GIF920" s="337"/>
      <c r="GIG920" s="337"/>
      <c r="GIH920" s="337"/>
      <c r="GII920" s="337"/>
      <c r="GIJ920" s="337"/>
      <c r="GIK920" s="337"/>
      <c r="GIL920" s="337"/>
      <c r="GIM920" s="337"/>
      <c r="GIN920" s="337"/>
      <c r="GIO920" s="337"/>
      <c r="GIP920" s="337"/>
      <c r="GIQ920" s="337"/>
      <c r="GIR920" s="337"/>
      <c r="GIS920" s="337"/>
      <c r="GIT920" s="337"/>
      <c r="GIU920" s="337"/>
      <c r="GIV920" s="337"/>
      <c r="GIW920" s="337"/>
      <c r="GIX920" s="337"/>
      <c r="GIY920" s="337"/>
      <c r="GIZ920" s="337"/>
      <c r="GJA920" s="337"/>
      <c r="GJB920" s="337"/>
      <c r="GJC920" s="337"/>
      <c r="GJD920" s="337"/>
      <c r="GJE920" s="337"/>
      <c r="GJF920" s="337"/>
      <c r="GJG920" s="337"/>
      <c r="GJH920" s="337"/>
      <c r="GJI920" s="337"/>
      <c r="GJJ920" s="337"/>
      <c r="GJK920" s="337"/>
      <c r="GJL920" s="337"/>
      <c r="GJM920" s="337"/>
      <c r="GJN920" s="337"/>
      <c r="GJO920" s="337"/>
      <c r="GJP920" s="337"/>
      <c r="GJQ920" s="337"/>
      <c r="GJR920" s="337"/>
      <c r="GJS920" s="337"/>
      <c r="GJT920" s="337"/>
      <c r="GJU920" s="337"/>
      <c r="GJV920" s="337"/>
      <c r="GJW920" s="337"/>
      <c r="GJX920" s="337"/>
      <c r="GJY920" s="337"/>
      <c r="GJZ920" s="337"/>
      <c r="GKA920" s="337"/>
      <c r="GKB920" s="337"/>
      <c r="GKC920" s="337"/>
      <c r="GKD920" s="337"/>
      <c r="GKE920" s="337"/>
      <c r="GKF920" s="337"/>
      <c r="GKG920" s="337"/>
      <c r="GKH920" s="337"/>
      <c r="GKI920" s="337"/>
      <c r="GKJ920" s="337"/>
      <c r="GKK920" s="337"/>
      <c r="GKL920" s="337"/>
      <c r="GKM920" s="337"/>
      <c r="GKN920" s="337"/>
      <c r="GKO920" s="337"/>
      <c r="GKP920" s="337"/>
      <c r="GKQ920" s="337"/>
      <c r="GKR920" s="337"/>
      <c r="GKS920" s="337"/>
      <c r="GKT920" s="337"/>
      <c r="GKU920" s="337"/>
      <c r="GKV920" s="337"/>
      <c r="GKW920" s="337"/>
      <c r="GKX920" s="337"/>
      <c r="GKY920" s="337"/>
      <c r="GKZ920" s="337"/>
      <c r="GLA920" s="337"/>
      <c r="GLB920" s="337"/>
      <c r="GLC920" s="337"/>
      <c r="GLD920" s="337"/>
      <c r="GLE920" s="337"/>
      <c r="GLF920" s="337"/>
      <c r="GLG920" s="337"/>
      <c r="GLH920" s="337"/>
      <c r="GLI920" s="337"/>
      <c r="GLJ920" s="337"/>
      <c r="GLK920" s="337"/>
      <c r="GLL920" s="337"/>
      <c r="GLM920" s="337"/>
      <c r="GLN920" s="337"/>
      <c r="GLO920" s="337"/>
      <c r="GLP920" s="337"/>
      <c r="GLQ920" s="337"/>
      <c r="GLR920" s="337"/>
      <c r="GLS920" s="337"/>
      <c r="GLT920" s="337"/>
      <c r="GLU920" s="337"/>
      <c r="GLV920" s="337"/>
      <c r="GLW920" s="337"/>
      <c r="GLX920" s="337"/>
      <c r="GLY920" s="337"/>
      <c r="GLZ920" s="337"/>
      <c r="GMA920" s="337"/>
      <c r="GMB920" s="337"/>
      <c r="GMC920" s="337"/>
      <c r="GMD920" s="337"/>
      <c r="GME920" s="337"/>
      <c r="GMF920" s="337"/>
      <c r="GMG920" s="337"/>
      <c r="GMH920" s="337"/>
      <c r="GMI920" s="337"/>
      <c r="GMJ920" s="337"/>
      <c r="GMK920" s="337"/>
      <c r="GML920" s="337"/>
      <c r="GMM920" s="337"/>
      <c r="GMN920" s="337"/>
      <c r="GMO920" s="337"/>
      <c r="GMP920" s="337"/>
      <c r="GMQ920" s="337"/>
      <c r="GMR920" s="337"/>
      <c r="GMS920" s="337"/>
      <c r="GMT920" s="337"/>
      <c r="GMU920" s="337"/>
      <c r="GMV920" s="337"/>
      <c r="GMW920" s="337"/>
      <c r="GMX920" s="337"/>
      <c r="GMY920" s="337"/>
      <c r="GMZ920" s="337"/>
      <c r="GNA920" s="337"/>
      <c r="GNB920" s="337"/>
      <c r="GNC920" s="337"/>
      <c r="GND920" s="337"/>
      <c r="GNE920" s="337"/>
      <c r="GNF920" s="337"/>
      <c r="GNG920" s="337"/>
      <c r="GNH920" s="337"/>
      <c r="GNI920" s="337"/>
      <c r="GNJ920" s="337"/>
      <c r="GNK920" s="337"/>
      <c r="GNL920" s="337"/>
      <c r="GNM920" s="337"/>
      <c r="GNN920" s="337"/>
      <c r="GNO920" s="337"/>
      <c r="GNP920" s="337"/>
      <c r="GNQ920" s="337"/>
      <c r="GNR920" s="337"/>
      <c r="GNS920" s="337"/>
      <c r="GNT920" s="337"/>
      <c r="GNU920" s="337"/>
      <c r="GNV920" s="337"/>
      <c r="GNW920" s="337"/>
      <c r="GNX920" s="337"/>
      <c r="GNY920" s="337"/>
      <c r="GNZ920" s="337"/>
      <c r="GOA920" s="337"/>
      <c r="GOB920" s="337"/>
      <c r="GOC920" s="337"/>
      <c r="GOD920" s="337"/>
      <c r="GOE920" s="337"/>
      <c r="GOF920" s="337"/>
      <c r="GOG920" s="337"/>
      <c r="GOH920" s="337"/>
      <c r="GOI920" s="337"/>
      <c r="GOJ920" s="337"/>
      <c r="GOK920" s="337"/>
      <c r="GOL920" s="337"/>
      <c r="GOM920" s="337"/>
      <c r="GON920" s="337"/>
      <c r="GOO920" s="337"/>
      <c r="GOP920" s="337"/>
      <c r="GOQ920" s="337"/>
      <c r="GOR920" s="337"/>
      <c r="GOS920" s="337"/>
      <c r="GOT920" s="337"/>
      <c r="GOU920" s="337"/>
      <c r="GOV920" s="337"/>
      <c r="GOW920" s="337"/>
      <c r="GOX920" s="337"/>
      <c r="GOY920" s="337"/>
      <c r="GOZ920" s="337"/>
      <c r="GPA920" s="337"/>
      <c r="GPB920" s="337"/>
      <c r="GPC920" s="337"/>
      <c r="GPD920" s="337"/>
      <c r="GPE920" s="337"/>
      <c r="GPF920" s="337"/>
      <c r="GPG920" s="337"/>
      <c r="GPH920" s="337"/>
      <c r="GPI920" s="337"/>
      <c r="GPJ920" s="337"/>
      <c r="GPK920" s="337"/>
      <c r="GPL920" s="337"/>
      <c r="GPM920" s="337"/>
      <c r="GPN920" s="337"/>
      <c r="GPO920" s="337"/>
      <c r="GPP920" s="337"/>
      <c r="GPQ920" s="337"/>
      <c r="GPR920" s="337"/>
      <c r="GPS920" s="337"/>
      <c r="GPT920" s="337"/>
      <c r="GPU920" s="337"/>
      <c r="GPV920" s="337"/>
      <c r="GPW920" s="337"/>
      <c r="GPX920" s="337"/>
      <c r="GPY920" s="337"/>
      <c r="GPZ920" s="337"/>
      <c r="GQA920" s="337"/>
      <c r="GQB920" s="337"/>
      <c r="GQC920" s="337"/>
      <c r="GQD920" s="337"/>
      <c r="GQE920" s="337"/>
      <c r="GQF920" s="337"/>
      <c r="GQG920" s="337"/>
      <c r="GQH920" s="337"/>
      <c r="GQI920" s="337"/>
      <c r="GQJ920" s="337"/>
      <c r="GQK920" s="337"/>
      <c r="GQL920" s="337"/>
      <c r="GQM920" s="337"/>
      <c r="GQN920" s="337"/>
      <c r="GQO920" s="337"/>
      <c r="GQP920" s="337"/>
      <c r="GQQ920" s="337"/>
      <c r="GQR920" s="337"/>
      <c r="GQS920" s="337"/>
      <c r="GQT920" s="337"/>
      <c r="GQU920" s="337"/>
      <c r="GQV920" s="337"/>
      <c r="GQW920" s="337"/>
      <c r="GQX920" s="337"/>
      <c r="GQY920" s="337"/>
      <c r="GQZ920" s="337"/>
      <c r="GRA920" s="337"/>
      <c r="GRB920" s="337"/>
      <c r="GRC920" s="337"/>
      <c r="GRD920" s="337"/>
      <c r="GRE920" s="337"/>
      <c r="GRF920" s="337"/>
      <c r="GRG920" s="337"/>
      <c r="GRH920" s="337"/>
      <c r="GRI920" s="337"/>
      <c r="GRJ920" s="337"/>
      <c r="GRK920" s="337"/>
      <c r="GRL920" s="337"/>
      <c r="GRM920" s="337"/>
      <c r="GRN920" s="337"/>
      <c r="GRO920" s="337"/>
      <c r="GRP920" s="337"/>
      <c r="GRQ920" s="337"/>
      <c r="GRR920" s="337"/>
      <c r="GRS920" s="337"/>
      <c r="GRT920" s="337"/>
      <c r="GRU920" s="337"/>
      <c r="GRV920" s="337"/>
      <c r="GRW920" s="337"/>
      <c r="GRX920" s="337"/>
      <c r="GRY920" s="337"/>
      <c r="GRZ920" s="337"/>
      <c r="GSA920" s="337"/>
      <c r="GSB920" s="337"/>
      <c r="GSC920" s="337"/>
      <c r="GSD920" s="337"/>
      <c r="GSE920" s="337"/>
      <c r="GSF920" s="337"/>
      <c r="GSG920" s="337"/>
      <c r="GSH920" s="337"/>
      <c r="GSI920" s="337"/>
      <c r="GSJ920" s="337"/>
      <c r="GSK920" s="337"/>
      <c r="GSL920" s="337"/>
      <c r="GSM920" s="337"/>
      <c r="GSN920" s="337"/>
      <c r="GSO920" s="337"/>
      <c r="GSP920" s="337"/>
      <c r="GSQ920" s="337"/>
      <c r="GSR920" s="337"/>
      <c r="GSS920" s="337"/>
      <c r="GST920" s="337"/>
      <c r="GSU920" s="337"/>
      <c r="GSV920" s="337"/>
      <c r="GSW920" s="337"/>
      <c r="GSX920" s="337"/>
      <c r="GSY920" s="337"/>
      <c r="GSZ920" s="337"/>
      <c r="GTA920" s="337"/>
      <c r="GTB920" s="337"/>
      <c r="GTC920" s="337"/>
      <c r="GTD920" s="337"/>
      <c r="GTE920" s="337"/>
      <c r="GTF920" s="337"/>
      <c r="GTG920" s="337"/>
      <c r="GTH920" s="337"/>
      <c r="GTI920" s="337"/>
      <c r="GTJ920" s="337"/>
      <c r="GTK920" s="337"/>
      <c r="GTL920" s="337"/>
      <c r="GTM920" s="337"/>
      <c r="GTN920" s="337"/>
      <c r="GTO920" s="337"/>
      <c r="GTP920" s="337"/>
      <c r="GTQ920" s="337"/>
      <c r="GTR920" s="337"/>
      <c r="GTS920" s="337"/>
      <c r="GTT920" s="337"/>
      <c r="GTU920" s="337"/>
      <c r="GTV920" s="337"/>
      <c r="GTW920" s="337"/>
      <c r="GTX920" s="337"/>
      <c r="GTY920" s="337"/>
      <c r="GTZ920" s="337"/>
      <c r="GUA920" s="337"/>
      <c r="GUB920" s="337"/>
      <c r="GUC920" s="337"/>
      <c r="GUD920" s="337"/>
      <c r="GUE920" s="337"/>
      <c r="GUF920" s="337"/>
      <c r="GUG920" s="337"/>
      <c r="GUH920" s="337"/>
      <c r="GUI920" s="337"/>
      <c r="GUJ920" s="337"/>
      <c r="GUK920" s="337"/>
      <c r="GUL920" s="337"/>
      <c r="GUM920" s="337"/>
      <c r="GUN920" s="337"/>
      <c r="GUO920" s="337"/>
      <c r="GUP920" s="337"/>
      <c r="GUQ920" s="337"/>
      <c r="GUR920" s="337"/>
      <c r="GUS920" s="337"/>
      <c r="GUT920" s="337"/>
      <c r="GUU920" s="337"/>
      <c r="GUV920" s="337"/>
      <c r="GUW920" s="337"/>
      <c r="GUX920" s="337"/>
      <c r="GUY920" s="337"/>
      <c r="GUZ920" s="337"/>
      <c r="GVA920" s="337"/>
      <c r="GVB920" s="337"/>
      <c r="GVC920" s="337"/>
      <c r="GVD920" s="337"/>
      <c r="GVE920" s="337"/>
      <c r="GVF920" s="337"/>
      <c r="GVG920" s="337"/>
      <c r="GVH920" s="337"/>
      <c r="GVI920" s="337"/>
      <c r="GVJ920" s="337"/>
      <c r="GVK920" s="337"/>
      <c r="GVL920" s="337"/>
      <c r="GVM920" s="337"/>
      <c r="GVN920" s="337"/>
      <c r="GVO920" s="337"/>
      <c r="GVP920" s="337"/>
      <c r="GVQ920" s="337"/>
      <c r="GVR920" s="337"/>
      <c r="GVS920" s="337"/>
      <c r="GVT920" s="337"/>
      <c r="GVU920" s="337"/>
      <c r="GVV920" s="337"/>
      <c r="GVW920" s="337"/>
      <c r="GVX920" s="337"/>
      <c r="GVY920" s="337"/>
      <c r="GVZ920" s="337"/>
      <c r="GWA920" s="337"/>
      <c r="GWB920" s="337"/>
      <c r="GWC920" s="337"/>
      <c r="GWD920" s="337"/>
      <c r="GWE920" s="337"/>
      <c r="GWF920" s="337"/>
      <c r="GWG920" s="337"/>
      <c r="GWH920" s="337"/>
      <c r="GWI920" s="337"/>
      <c r="GWJ920" s="337"/>
      <c r="GWK920" s="337"/>
      <c r="GWL920" s="337"/>
      <c r="GWM920" s="337"/>
      <c r="GWN920" s="337"/>
      <c r="GWO920" s="337"/>
      <c r="GWP920" s="337"/>
      <c r="GWQ920" s="337"/>
      <c r="GWR920" s="337"/>
      <c r="GWS920" s="337"/>
      <c r="GWT920" s="337"/>
      <c r="GWU920" s="337"/>
      <c r="GWV920" s="337"/>
      <c r="GWW920" s="337"/>
      <c r="GWX920" s="337"/>
      <c r="GWY920" s="337"/>
      <c r="GWZ920" s="337"/>
      <c r="GXA920" s="337"/>
      <c r="GXB920" s="337"/>
      <c r="GXC920" s="337"/>
      <c r="GXD920" s="337"/>
      <c r="GXE920" s="337"/>
      <c r="GXF920" s="337"/>
      <c r="GXG920" s="337"/>
      <c r="GXH920" s="337"/>
      <c r="GXI920" s="337"/>
      <c r="GXJ920" s="337"/>
      <c r="GXK920" s="337"/>
      <c r="GXL920" s="337"/>
      <c r="GXM920" s="337"/>
      <c r="GXN920" s="337"/>
      <c r="GXO920" s="337"/>
      <c r="GXP920" s="337"/>
      <c r="GXQ920" s="337"/>
      <c r="GXR920" s="337"/>
      <c r="GXS920" s="337"/>
      <c r="GXT920" s="337"/>
      <c r="GXU920" s="337"/>
      <c r="GXV920" s="337"/>
      <c r="GXW920" s="337"/>
      <c r="GXX920" s="337"/>
      <c r="GXY920" s="337"/>
      <c r="GXZ920" s="337"/>
      <c r="GYA920" s="337"/>
      <c r="GYB920" s="337"/>
      <c r="GYC920" s="337"/>
      <c r="GYD920" s="337"/>
      <c r="GYE920" s="337"/>
      <c r="GYF920" s="337"/>
      <c r="GYG920" s="337"/>
      <c r="GYH920" s="337"/>
      <c r="GYI920" s="337"/>
      <c r="GYJ920" s="337"/>
      <c r="GYK920" s="337"/>
      <c r="GYL920" s="337"/>
      <c r="GYM920" s="337"/>
      <c r="GYN920" s="337"/>
      <c r="GYO920" s="337"/>
      <c r="GYP920" s="337"/>
      <c r="GYQ920" s="337"/>
      <c r="GYR920" s="337"/>
      <c r="GYS920" s="337"/>
      <c r="GYT920" s="337"/>
      <c r="GYU920" s="337"/>
      <c r="GYV920" s="337"/>
      <c r="GYW920" s="337"/>
      <c r="GYX920" s="337"/>
      <c r="GYY920" s="337"/>
      <c r="GYZ920" s="337"/>
      <c r="GZA920" s="337"/>
      <c r="GZB920" s="337"/>
      <c r="GZC920" s="337"/>
      <c r="GZD920" s="337"/>
      <c r="GZE920" s="337"/>
      <c r="GZF920" s="337"/>
      <c r="GZG920" s="337"/>
      <c r="GZH920" s="337"/>
      <c r="GZI920" s="337"/>
      <c r="GZJ920" s="337"/>
      <c r="GZK920" s="337"/>
      <c r="GZL920" s="337"/>
      <c r="GZM920" s="337"/>
      <c r="GZN920" s="337"/>
      <c r="GZO920" s="337"/>
      <c r="GZP920" s="337"/>
      <c r="GZQ920" s="337"/>
      <c r="GZR920" s="337"/>
      <c r="GZS920" s="337"/>
      <c r="GZT920" s="337"/>
      <c r="GZU920" s="337"/>
      <c r="GZV920" s="337"/>
      <c r="GZW920" s="337"/>
      <c r="GZX920" s="337"/>
      <c r="GZY920" s="337"/>
      <c r="GZZ920" s="337"/>
      <c r="HAA920" s="337"/>
      <c r="HAB920" s="337"/>
      <c r="HAC920" s="337"/>
      <c r="HAD920" s="337"/>
      <c r="HAE920" s="337"/>
      <c r="HAF920" s="337"/>
      <c r="HAG920" s="337"/>
      <c r="HAH920" s="337"/>
      <c r="HAI920" s="337"/>
      <c r="HAJ920" s="337"/>
      <c r="HAK920" s="337"/>
      <c r="HAL920" s="337"/>
      <c r="HAM920" s="337"/>
      <c r="HAN920" s="337"/>
      <c r="HAO920" s="337"/>
      <c r="HAP920" s="337"/>
      <c r="HAQ920" s="337"/>
      <c r="HAR920" s="337"/>
      <c r="HAS920" s="337"/>
      <c r="HAT920" s="337"/>
      <c r="HAU920" s="337"/>
      <c r="HAV920" s="337"/>
      <c r="HAW920" s="337"/>
      <c r="HAX920" s="337"/>
      <c r="HAY920" s="337"/>
      <c r="HAZ920" s="337"/>
      <c r="HBA920" s="337"/>
      <c r="HBB920" s="337"/>
      <c r="HBC920" s="337"/>
      <c r="HBD920" s="337"/>
      <c r="HBE920" s="337"/>
      <c r="HBF920" s="337"/>
      <c r="HBG920" s="337"/>
      <c r="HBH920" s="337"/>
      <c r="HBI920" s="337"/>
      <c r="HBJ920" s="337"/>
      <c r="HBK920" s="337"/>
      <c r="HBL920" s="337"/>
      <c r="HBM920" s="337"/>
      <c r="HBN920" s="337"/>
      <c r="HBO920" s="337"/>
      <c r="HBP920" s="337"/>
      <c r="HBQ920" s="337"/>
      <c r="HBR920" s="337"/>
      <c r="HBS920" s="337"/>
      <c r="HBT920" s="337"/>
      <c r="HBU920" s="337"/>
      <c r="HBV920" s="337"/>
      <c r="HBW920" s="337"/>
      <c r="HBX920" s="337"/>
      <c r="HBY920" s="337"/>
      <c r="HBZ920" s="337"/>
      <c r="HCA920" s="337"/>
      <c r="HCB920" s="337"/>
      <c r="HCC920" s="337"/>
      <c r="HCD920" s="337"/>
      <c r="HCE920" s="337"/>
      <c r="HCF920" s="337"/>
      <c r="HCG920" s="337"/>
      <c r="HCH920" s="337"/>
      <c r="HCI920" s="337"/>
      <c r="HCJ920" s="337"/>
      <c r="HCK920" s="337"/>
      <c r="HCL920" s="337"/>
      <c r="HCM920" s="337"/>
      <c r="HCN920" s="337"/>
      <c r="HCO920" s="337"/>
      <c r="HCP920" s="337"/>
      <c r="HCQ920" s="337"/>
      <c r="HCR920" s="337"/>
      <c r="HCS920" s="337"/>
      <c r="HCT920" s="337"/>
      <c r="HCU920" s="337"/>
      <c r="HCV920" s="337"/>
      <c r="HCW920" s="337"/>
      <c r="HCX920" s="337"/>
      <c r="HCY920" s="337"/>
      <c r="HCZ920" s="337"/>
      <c r="HDA920" s="337"/>
      <c r="HDB920" s="337"/>
      <c r="HDC920" s="337"/>
      <c r="HDD920" s="337"/>
      <c r="HDE920" s="337"/>
      <c r="HDF920" s="337"/>
      <c r="HDG920" s="337"/>
      <c r="HDH920" s="337"/>
      <c r="HDI920" s="337"/>
      <c r="HDJ920" s="337"/>
      <c r="HDK920" s="337"/>
      <c r="HDL920" s="337"/>
      <c r="HDM920" s="337"/>
      <c r="HDN920" s="337"/>
      <c r="HDO920" s="337"/>
      <c r="HDP920" s="337"/>
      <c r="HDQ920" s="337"/>
      <c r="HDR920" s="337"/>
      <c r="HDS920" s="337"/>
      <c r="HDT920" s="337"/>
      <c r="HDU920" s="337"/>
      <c r="HDV920" s="337"/>
      <c r="HDW920" s="337"/>
      <c r="HDX920" s="337"/>
      <c r="HDY920" s="337"/>
      <c r="HDZ920" s="337"/>
      <c r="HEA920" s="337"/>
      <c r="HEB920" s="337"/>
      <c r="HEC920" s="337"/>
      <c r="HED920" s="337"/>
      <c r="HEE920" s="337"/>
      <c r="HEF920" s="337"/>
      <c r="HEG920" s="337"/>
      <c r="HEH920" s="337"/>
      <c r="HEI920" s="337"/>
      <c r="HEJ920" s="337"/>
      <c r="HEK920" s="337"/>
      <c r="HEL920" s="337"/>
      <c r="HEM920" s="337"/>
      <c r="HEN920" s="337"/>
      <c r="HEO920" s="337"/>
      <c r="HEP920" s="337"/>
      <c r="HEQ920" s="337"/>
      <c r="HER920" s="337"/>
      <c r="HES920" s="337"/>
      <c r="HET920" s="337"/>
      <c r="HEU920" s="337"/>
      <c r="HEV920" s="337"/>
      <c r="HEW920" s="337"/>
      <c r="HEX920" s="337"/>
      <c r="HEY920" s="337"/>
      <c r="HEZ920" s="337"/>
      <c r="HFA920" s="337"/>
      <c r="HFB920" s="337"/>
      <c r="HFC920" s="337"/>
      <c r="HFD920" s="337"/>
      <c r="HFE920" s="337"/>
      <c r="HFF920" s="337"/>
      <c r="HFG920" s="337"/>
      <c r="HFH920" s="337"/>
      <c r="HFI920" s="337"/>
      <c r="HFJ920" s="337"/>
      <c r="HFK920" s="337"/>
      <c r="HFL920" s="337"/>
      <c r="HFM920" s="337"/>
      <c r="HFN920" s="337"/>
      <c r="HFO920" s="337"/>
      <c r="HFP920" s="337"/>
      <c r="HFQ920" s="337"/>
      <c r="HFR920" s="337"/>
      <c r="HFS920" s="337"/>
      <c r="HFT920" s="337"/>
      <c r="HFU920" s="337"/>
      <c r="HFV920" s="337"/>
      <c r="HFW920" s="337"/>
      <c r="HFX920" s="337"/>
      <c r="HFY920" s="337"/>
      <c r="HFZ920" s="337"/>
      <c r="HGA920" s="337"/>
      <c r="HGB920" s="337"/>
      <c r="HGC920" s="337"/>
      <c r="HGD920" s="337"/>
      <c r="HGE920" s="337"/>
      <c r="HGF920" s="337"/>
      <c r="HGG920" s="337"/>
      <c r="HGH920" s="337"/>
      <c r="HGI920" s="337"/>
      <c r="HGJ920" s="337"/>
      <c r="HGK920" s="337"/>
      <c r="HGL920" s="337"/>
      <c r="HGM920" s="337"/>
      <c r="HGN920" s="337"/>
      <c r="HGO920" s="337"/>
      <c r="HGP920" s="337"/>
      <c r="HGQ920" s="337"/>
      <c r="HGR920" s="337"/>
      <c r="HGS920" s="337"/>
      <c r="HGT920" s="337"/>
      <c r="HGU920" s="337"/>
      <c r="HGV920" s="337"/>
      <c r="HGW920" s="337"/>
      <c r="HGX920" s="337"/>
      <c r="HGY920" s="337"/>
      <c r="HGZ920" s="337"/>
      <c r="HHA920" s="337"/>
      <c r="HHB920" s="337"/>
      <c r="HHC920" s="337"/>
      <c r="HHD920" s="337"/>
      <c r="HHE920" s="337"/>
      <c r="HHF920" s="337"/>
      <c r="HHG920" s="337"/>
      <c r="HHH920" s="337"/>
      <c r="HHI920" s="337"/>
      <c r="HHJ920" s="337"/>
      <c r="HHK920" s="337"/>
      <c r="HHL920" s="337"/>
      <c r="HHM920" s="337"/>
      <c r="HHN920" s="337"/>
      <c r="HHO920" s="337"/>
      <c r="HHP920" s="337"/>
      <c r="HHQ920" s="337"/>
      <c r="HHR920" s="337"/>
      <c r="HHS920" s="337"/>
      <c r="HHT920" s="337"/>
      <c r="HHU920" s="337"/>
      <c r="HHV920" s="337"/>
      <c r="HHW920" s="337"/>
      <c r="HHX920" s="337"/>
      <c r="HHY920" s="337"/>
      <c r="HHZ920" s="337"/>
      <c r="HIA920" s="337"/>
      <c r="HIB920" s="337"/>
      <c r="HIC920" s="337"/>
      <c r="HID920" s="337"/>
      <c r="HIE920" s="337"/>
      <c r="HIF920" s="337"/>
      <c r="HIG920" s="337"/>
      <c r="HIH920" s="337"/>
      <c r="HII920" s="337"/>
      <c r="HIJ920" s="337"/>
      <c r="HIK920" s="337"/>
      <c r="HIL920" s="337"/>
      <c r="HIM920" s="337"/>
      <c r="HIN920" s="337"/>
      <c r="HIO920" s="337"/>
      <c r="HIP920" s="337"/>
      <c r="HIQ920" s="337"/>
      <c r="HIR920" s="337"/>
      <c r="HIS920" s="337"/>
      <c r="HIT920" s="337"/>
      <c r="HIU920" s="337"/>
      <c r="HIV920" s="337"/>
      <c r="HIW920" s="337"/>
      <c r="HIX920" s="337"/>
      <c r="HIY920" s="337"/>
      <c r="HIZ920" s="337"/>
      <c r="HJA920" s="337"/>
      <c r="HJB920" s="337"/>
      <c r="HJC920" s="337"/>
      <c r="HJD920" s="337"/>
      <c r="HJE920" s="337"/>
      <c r="HJF920" s="337"/>
      <c r="HJG920" s="337"/>
      <c r="HJH920" s="337"/>
      <c r="HJI920" s="337"/>
      <c r="HJJ920" s="337"/>
      <c r="HJK920" s="337"/>
      <c r="HJL920" s="337"/>
      <c r="HJM920" s="337"/>
      <c r="HJN920" s="337"/>
      <c r="HJO920" s="337"/>
      <c r="HJP920" s="337"/>
      <c r="HJQ920" s="337"/>
      <c r="HJR920" s="337"/>
      <c r="HJS920" s="337"/>
      <c r="HJT920" s="337"/>
      <c r="HJU920" s="337"/>
      <c r="HJV920" s="337"/>
      <c r="HJW920" s="337"/>
      <c r="HJX920" s="337"/>
      <c r="HJY920" s="337"/>
      <c r="HJZ920" s="337"/>
      <c r="HKA920" s="337"/>
      <c r="HKB920" s="337"/>
      <c r="HKC920" s="337"/>
      <c r="HKD920" s="337"/>
      <c r="HKE920" s="337"/>
      <c r="HKF920" s="337"/>
      <c r="HKG920" s="337"/>
      <c r="HKH920" s="337"/>
      <c r="HKI920" s="337"/>
      <c r="HKJ920" s="337"/>
      <c r="HKK920" s="337"/>
      <c r="HKL920" s="337"/>
      <c r="HKM920" s="337"/>
      <c r="HKN920" s="337"/>
      <c r="HKO920" s="337"/>
      <c r="HKP920" s="337"/>
      <c r="HKQ920" s="337"/>
      <c r="HKR920" s="337"/>
      <c r="HKS920" s="337"/>
      <c r="HKT920" s="337"/>
      <c r="HKU920" s="337"/>
      <c r="HKV920" s="337"/>
      <c r="HKW920" s="337"/>
      <c r="HKX920" s="337"/>
      <c r="HKY920" s="337"/>
      <c r="HKZ920" s="337"/>
      <c r="HLA920" s="337"/>
      <c r="HLB920" s="337"/>
      <c r="HLC920" s="337"/>
      <c r="HLD920" s="337"/>
      <c r="HLE920" s="337"/>
      <c r="HLF920" s="337"/>
      <c r="HLG920" s="337"/>
      <c r="HLH920" s="337"/>
      <c r="HLI920" s="337"/>
      <c r="HLJ920" s="337"/>
      <c r="HLK920" s="337"/>
      <c r="HLL920" s="337"/>
      <c r="HLM920" s="337"/>
      <c r="HLN920" s="337"/>
      <c r="HLO920" s="337"/>
      <c r="HLP920" s="337"/>
      <c r="HLQ920" s="337"/>
      <c r="HLR920" s="337"/>
      <c r="HLS920" s="337"/>
      <c r="HLT920" s="337"/>
      <c r="HLU920" s="337"/>
      <c r="HLV920" s="337"/>
      <c r="HLW920" s="337"/>
      <c r="HLX920" s="337"/>
      <c r="HLY920" s="337"/>
      <c r="HLZ920" s="337"/>
      <c r="HMA920" s="337"/>
      <c r="HMB920" s="337"/>
      <c r="HMC920" s="337"/>
      <c r="HMD920" s="337"/>
      <c r="HME920" s="337"/>
      <c r="HMF920" s="337"/>
      <c r="HMG920" s="337"/>
      <c r="HMH920" s="337"/>
      <c r="HMI920" s="337"/>
      <c r="HMJ920" s="337"/>
      <c r="HMK920" s="337"/>
      <c r="HML920" s="337"/>
      <c r="HMM920" s="337"/>
      <c r="HMN920" s="337"/>
      <c r="HMO920" s="337"/>
      <c r="HMP920" s="337"/>
      <c r="HMQ920" s="337"/>
      <c r="HMR920" s="337"/>
      <c r="HMS920" s="337"/>
      <c r="HMT920" s="337"/>
      <c r="HMU920" s="337"/>
      <c r="HMV920" s="337"/>
      <c r="HMW920" s="337"/>
      <c r="HMX920" s="337"/>
      <c r="HMY920" s="337"/>
      <c r="HMZ920" s="337"/>
      <c r="HNA920" s="337"/>
      <c r="HNB920" s="337"/>
      <c r="HNC920" s="337"/>
      <c r="HND920" s="337"/>
      <c r="HNE920" s="337"/>
      <c r="HNF920" s="337"/>
      <c r="HNG920" s="337"/>
      <c r="HNH920" s="337"/>
      <c r="HNI920" s="337"/>
      <c r="HNJ920" s="337"/>
      <c r="HNK920" s="337"/>
      <c r="HNL920" s="337"/>
      <c r="HNM920" s="337"/>
      <c r="HNN920" s="337"/>
      <c r="HNO920" s="337"/>
      <c r="HNP920" s="337"/>
      <c r="HNQ920" s="337"/>
      <c r="HNR920" s="337"/>
      <c r="HNS920" s="337"/>
      <c r="HNT920" s="337"/>
      <c r="HNU920" s="337"/>
      <c r="HNV920" s="337"/>
      <c r="HNW920" s="337"/>
      <c r="HNX920" s="337"/>
      <c r="HNY920" s="337"/>
      <c r="HNZ920" s="337"/>
      <c r="HOA920" s="337"/>
      <c r="HOB920" s="337"/>
      <c r="HOC920" s="337"/>
      <c r="HOD920" s="337"/>
      <c r="HOE920" s="337"/>
      <c r="HOF920" s="337"/>
      <c r="HOG920" s="337"/>
      <c r="HOH920" s="337"/>
      <c r="HOI920" s="337"/>
      <c r="HOJ920" s="337"/>
      <c r="HOK920" s="337"/>
      <c r="HOL920" s="337"/>
      <c r="HOM920" s="337"/>
      <c r="HON920" s="337"/>
      <c r="HOO920" s="337"/>
      <c r="HOP920" s="337"/>
      <c r="HOQ920" s="337"/>
      <c r="HOR920" s="337"/>
      <c r="HOS920" s="337"/>
      <c r="HOT920" s="337"/>
      <c r="HOU920" s="337"/>
      <c r="HOV920" s="337"/>
      <c r="HOW920" s="337"/>
      <c r="HOX920" s="337"/>
      <c r="HOY920" s="337"/>
      <c r="HOZ920" s="337"/>
      <c r="HPA920" s="337"/>
      <c r="HPB920" s="337"/>
      <c r="HPC920" s="337"/>
      <c r="HPD920" s="337"/>
      <c r="HPE920" s="337"/>
      <c r="HPF920" s="337"/>
      <c r="HPG920" s="337"/>
      <c r="HPH920" s="337"/>
      <c r="HPI920" s="337"/>
      <c r="HPJ920" s="337"/>
      <c r="HPK920" s="337"/>
      <c r="HPL920" s="337"/>
      <c r="HPM920" s="337"/>
      <c r="HPN920" s="337"/>
      <c r="HPO920" s="337"/>
      <c r="HPP920" s="337"/>
      <c r="HPQ920" s="337"/>
      <c r="HPR920" s="337"/>
      <c r="HPS920" s="337"/>
      <c r="HPT920" s="337"/>
      <c r="HPU920" s="337"/>
      <c r="HPV920" s="337"/>
      <c r="HPW920" s="337"/>
      <c r="HPX920" s="337"/>
      <c r="HPY920" s="337"/>
      <c r="HPZ920" s="337"/>
      <c r="HQA920" s="337"/>
      <c r="HQB920" s="337"/>
      <c r="HQC920" s="337"/>
      <c r="HQD920" s="337"/>
      <c r="HQE920" s="337"/>
      <c r="HQF920" s="337"/>
      <c r="HQG920" s="337"/>
      <c r="HQH920" s="337"/>
      <c r="HQI920" s="337"/>
      <c r="HQJ920" s="337"/>
      <c r="HQK920" s="337"/>
      <c r="HQL920" s="337"/>
      <c r="HQM920" s="337"/>
      <c r="HQN920" s="337"/>
      <c r="HQO920" s="337"/>
      <c r="HQP920" s="337"/>
      <c r="HQQ920" s="337"/>
      <c r="HQR920" s="337"/>
      <c r="HQS920" s="337"/>
      <c r="HQT920" s="337"/>
      <c r="HQU920" s="337"/>
      <c r="HQV920" s="337"/>
      <c r="HQW920" s="337"/>
      <c r="HQX920" s="337"/>
      <c r="HQY920" s="337"/>
      <c r="HQZ920" s="337"/>
      <c r="HRA920" s="337"/>
      <c r="HRB920" s="337"/>
      <c r="HRC920" s="337"/>
      <c r="HRD920" s="337"/>
      <c r="HRE920" s="337"/>
      <c r="HRF920" s="337"/>
      <c r="HRG920" s="337"/>
      <c r="HRH920" s="337"/>
      <c r="HRI920" s="337"/>
      <c r="HRJ920" s="337"/>
      <c r="HRK920" s="337"/>
      <c r="HRL920" s="337"/>
      <c r="HRM920" s="337"/>
      <c r="HRN920" s="337"/>
      <c r="HRO920" s="337"/>
      <c r="HRP920" s="337"/>
      <c r="HRQ920" s="337"/>
      <c r="HRR920" s="337"/>
      <c r="HRS920" s="337"/>
      <c r="HRT920" s="337"/>
      <c r="HRU920" s="337"/>
      <c r="HRV920" s="337"/>
      <c r="HRW920" s="337"/>
      <c r="HRX920" s="337"/>
      <c r="HRY920" s="337"/>
      <c r="HRZ920" s="337"/>
      <c r="HSA920" s="337"/>
      <c r="HSB920" s="337"/>
      <c r="HSC920" s="337"/>
      <c r="HSD920" s="337"/>
      <c r="HSE920" s="337"/>
      <c r="HSF920" s="337"/>
      <c r="HSG920" s="337"/>
      <c r="HSH920" s="337"/>
      <c r="HSI920" s="337"/>
      <c r="HSJ920" s="337"/>
      <c r="HSK920" s="337"/>
      <c r="HSL920" s="337"/>
      <c r="HSM920" s="337"/>
      <c r="HSN920" s="337"/>
      <c r="HSO920" s="337"/>
      <c r="HSP920" s="337"/>
      <c r="HSQ920" s="337"/>
      <c r="HSR920" s="337"/>
      <c r="HSS920" s="337"/>
      <c r="HST920" s="337"/>
      <c r="HSU920" s="337"/>
      <c r="HSV920" s="337"/>
      <c r="HSW920" s="337"/>
      <c r="HSX920" s="337"/>
      <c r="HSY920" s="337"/>
      <c r="HSZ920" s="337"/>
      <c r="HTA920" s="337"/>
      <c r="HTB920" s="337"/>
      <c r="HTC920" s="337"/>
      <c r="HTD920" s="337"/>
      <c r="HTE920" s="337"/>
      <c r="HTF920" s="337"/>
      <c r="HTG920" s="337"/>
      <c r="HTH920" s="337"/>
      <c r="HTI920" s="337"/>
      <c r="HTJ920" s="337"/>
      <c r="HTK920" s="337"/>
      <c r="HTL920" s="337"/>
      <c r="HTM920" s="337"/>
      <c r="HTN920" s="337"/>
      <c r="HTO920" s="337"/>
      <c r="HTP920" s="337"/>
      <c r="HTQ920" s="337"/>
      <c r="HTR920" s="337"/>
      <c r="HTS920" s="337"/>
      <c r="HTT920" s="337"/>
      <c r="HTU920" s="337"/>
      <c r="HTV920" s="337"/>
      <c r="HTW920" s="337"/>
      <c r="HTX920" s="337"/>
      <c r="HTY920" s="337"/>
      <c r="HTZ920" s="337"/>
      <c r="HUA920" s="337"/>
      <c r="HUB920" s="337"/>
      <c r="HUC920" s="337"/>
      <c r="HUD920" s="337"/>
      <c r="HUE920" s="337"/>
      <c r="HUF920" s="337"/>
      <c r="HUG920" s="337"/>
      <c r="HUH920" s="337"/>
      <c r="HUI920" s="337"/>
      <c r="HUJ920" s="337"/>
      <c r="HUK920" s="337"/>
      <c r="HUL920" s="337"/>
      <c r="HUM920" s="337"/>
      <c r="HUN920" s="337"/>
      <c r="HUO920" s="337"/>
      <c r="HUP920" s="337"/>
      <c r="HUQ920" s="337"/>
      <c r="HUR920" s="337"/>
      <c r="HUS920" s="337"/>
      <c r="HUT920" s="337"/>
      <c r="HUU920" s="337"/>
      <c r="HUV920" s="337"/>
      <c r="HUW920" s="337"/>
      <c r="HUX920" s="337"/>
      <c r="HUY920" s="337"/>
      <c r="HUZ920" s="337"/>
      <c r="HVA920" s="337"/>
      <c r="HVB920" s="337"/>
      <c r="HVC920" s="337"/>
      <c r="HVD920" s="337"/>
      <c r="HVE920" s="337"/>
      <c r="HVF920" s="337"/>
      <c r="HVG920" s="337"/>
      <c r="HVH920" s="337"/>
      <c r="HVI920" s="337"/>
      <c r="HVJ920" s="337"/>
      <c r="HVK920" s="337"/>
      <c r="HVL920" s="337"/>
      <c r="HVM920" s="337"/>
      <c r="HVN920" s="337"/>
      <c r="HVO920" s="337"/>
      <c r="HVP920" s="337"/>
      <c r="HVQ920" s="337"/>
      <c r="HVR920" s="337"/>
      <c r="HVS920" s="337"/>
      <c r="HVT920" s="337"/>
      <c r="HVU920" s="337"/>
      <c r="HVV920" s="337"/>
      <c r="HVW920" s="337"/>
      <c r="HVX920" s="337"/>
      <c r="HVY920" s="337"/>
      <c r="HVZ920" s="337"/>
      <c r="HWA920" s="337"/>
      <c r="HWB920" s="337"/>
      <c r="HWC920" s="337"/>
      <c r="HWD920" s="337"/>
      <c r="HWE920" s="337"/>
      <c r="HWF920" s="337"/>
      <c r="HWG920" s="337"/>
      <c r="HWH920" s="337"/>
      <c r="HWI920" s="337"/>
      <c r="HWJ920" s="337"/>
      <c r="HWK920" s="337"/>
      <c r="HWL920" s="337"/>
      <c r="HWM920" s="337"/>
      <c r="HWN920" s="337"/>
      <c r="HWO920" s="337"/>
      <c r="HWP920" s="337"/>
      <c r="HWQ920" s="337"/>
      <c r="HWR920" s="337"/>
      <c r="HWS920" s="337"/>
      <c r="HWT920" s="337"/>
      <c r="HWU920" s="337"/>
      <c r="HWV920" s="337"/>
      <c r="HWW920" s="337"/>
      <c r="HWX920" s="337"/>
      <c r="HWY920" s="337"/>
      <c r="HWZ920" s="337"/>
      <c r="HXA920" s="337"/>
      <c r="HXB920" s="337"/>
      <c r="HXC920" s="337"/>
      <c r="HXD920" s="337"/>
      <c r="HXE920" s="337"/>
      <c r="HXF920" s="337"/>
      <c r="HXG920" s="337"/>
      <c r="HXH920" s="337"/>
      <c r="HXI920" s="337"/>
      <c r="HXJ920" s="337"/>
      <c r="HXK920" s="337"/>
      <c r="HXL920" s="337"/>
      <c r="HXM920" s="337"/>
      <c r="HXN920" s="337"/>
      <c r="HXO920" s="337"/>
      <c r="HXP920" s="337"/>
      <c r="HXQ920" s="337"/>
      <c r="HXR920" s="337"/>
      <c r="HXS920" s="337"/>
      <c r="HXT920" s="337"/>
      <c r="HXU920" s="337"/>
      <c r="HXV920" s="337"/>
      <c r="HXW920" s="337"/>
      <c r="HXX920" s="337"/>
      <c r="HXY920" s="337"/>
      <c r="HXZ920" s="337"/>
      <c r="HYA920" s="337"/>
      <c r="HYB920" s="337"/>
      <c r="HYC920" s="337"/>
      <c r="HYD920" s="337"/>
      <c r="HYE920" s="337"/>
      <c r="HYF920" s="337"/>
      <c r="HYG920" s="337"/>
      <c r="HYH920" s="337"/>
      <c r="HYI920" s="337"/>
      <c r="HYJ920" s="337"/>
      <c r="HYK920" s="337"/>
      <c r="HYL920" s="337"/>
      <c r="HYM920" s="337"/>
      <c r="HYN920" s="337"/>
      <c r="HYO920" s="337"/>
      <c r="HYP920" s="337"/>
      <c r="HYQ920" s="337"/>
      <c r="HYR920" s="337"/>
      <c r="HYS920" s="337"/>
      <c r="HYT920" s="337"/>
      <c r="HYU920" s="337"/>
      <c r="HYV920" s="337"/>
      <c r="HYW920" s="337"/>
      <c r="HYX920" s="337"/>
      <c r="HYY920" s="337"/>
      <c r="HYZ920" s="337"/>
      <c r="HZA920" s="337"/>
      <c r="HZB920" s="337"/>
      <c r="HZC920" s="337"/>
      <c r="HZD920" s="337"/>
      <c r="HZE920" s="337"/>
      <c r="HZF920" s="337"/>
      <c r="HZG920" s="337"/>
      <c r="HZH920" s="337"/>
      <c r="HZI920" s="337"/>
      <c r="HZJ920" s="337"/>
      <c r="HZK920" s="337"/>
      <c r="HZL920" s="337"/>
      <c r="HZM920" s="337"/>
      <c r="HZN920" s="337"/>
      <c r="HZO920" s="337"/>
      <c r="HZP920" s="337"/>
      <c r="HZQ920" s="337"/>
      <c r="HZR920" s="337"/>
      <c r="HZS920" s="337"/>
      <c r="HZT920" s="337"/>
      <c r="HZU920" s="337"/>
      <c r="HZV920" s="337"/>
      <c r="HZW920" s="337"/>
      <c r="HZX920" s="337"/>
      <c r="HZY920" s="337"/>
      <c r="HZZ920" s="337"/>
      <c r="IAA920" s="337"/>
      <c r="IAB920" s="337"/>
      <c r="IAC920" s="337"/>
      <c r="IAD920" s="337"/>
      <c r="IAE920" s="337"/>
      <c r="IAF920" s="337"/>
      <c r="IAG920" s="337"/>
      <c r="IAH920" s="337"/>
      <c r="IAI920" s="337"/>
      <c r="IAJ920" s="337"/>
      <c r="IAK920" s="337"/>
      <c r="IAL920" s="337"/>
      <c r="IAM920" s="337"/>
      <c r="IAN920" s="337"/>
      <c r="IAO920" s="337"/>
      <c r="IAP920" s="337"/>
      <c r="IAQ920" s="337"/>
      <c r="IAR920" s="337"/>
      <c r="IAS920" s="337"/>
      <c r="IAT920" s="337"/>
      <c r="IAU920" s="337"/>
      <c r="IAV920" s="337"/>
      <c r="IAW920" s="337"/>
      <c r="IAX920" s="337"/>
      <c r="IAY920" s="337"/>
      <c r="IAZ920" s="337"/>
      <c r="IBA920" s="337"/>
      <c r="IBB920" s="337"/>
      <c r="IBC920" s="337"/>
      <c r="IBD920" s="337"/>
      <c r="IBE920" s="337"/>
      <c r="IBF920" s="337"/>
      <c r="IBG920" s="337"/>
      <c r="IBH920" s="337"/>
      <c r="IBI920" s="337"/>
      <c r="IBJ920" s="337"/>
      <c r="IBK920" s="337"/>
      <c r="IBL920" s="337"/>
      <c r="IBM920" s="337"/>
      <c r="IBN920" s="337"/>
      <c r="IBO920" s="337"/>
      <c r="IBP920" s="337"/>
      <c r="IBQ920" s="337"/>
      <c r="IBR920" s="337"/>
      <c r="IBS920" s="337"/>
      <c r="IBT920" s="337"/>
      <c r="IBU920" s="337"/>
      <c r="IBV920" s="337"/>
      <c r="IBW920" s="337"/>
      <c r="IBX920" s="337"/>
      <c r="IBY920" s="337"/>
      <c r="IBZ920" s="337"/>
      <c r="ICA920" s="337"/>
      <c r="ICB920" s="337"/>
      <c r="ICC920" s="337"/>
      <c r="ICD920" s="337"/>
      <c r="ICE920" s="337"/>
      <c r="ICF920" s="337"/>
      <c r="ICG920" s="337"/>
      <c r="ICH920" s="337"/>
      <c r="ICI920" s="337"/>
      <c r="ICJ920" s="337"/>
      <c r="ICK920" s="337"/>
      <c r="ICL920" s="337"/>
      <c r="ICM920" s="337"/>
      <c r="ICN920" s="337"/>
      <c r="ICO920" s="337"/>
      <c r="ICP920" s="337"/>
      <c r="ICQ920" s="337"/>
      <c r="ICR920" s="337"/>
      <c r="ICS920" s="337"/>
      <c r="ICT920" s="337"/>
      <c r="ICU920" s="337"/>
      <c r="ICV920" s="337"/>
      <c r="ICW920" s="337"/>
      <c r="ICX920" s="337"/>
      <c r="ICY920" s="337"/>
      <c r="ICZ920" s="337"/>
      <c r="IDA920" s="337"/>
      <c r="IDB920" s="337"/>
      <c r="IDC920" s="337"/>
      <c r="IDD920" s="337"/>
      <c r="IDE920" s="337"/>
      <c r="IDF920" s="337"/>
      <c r="IDG920" s="337"/>
      <c r="IDH920" s="337"/>
      <c r="IDI920" s="337"/>
      <c r="IDJ920" s="337"/>
      <c r="IDK920" s="337"/>
      <c r="IDL920" s="337"/>
      <c r="IDM920" s="337"/>
      <c r="IDN920" s="337"/>
      <c r="IDO920" s="337"/>
      <c r="IDP920" s="337"/>
      <c r="IDQ920" s="337"/>
      <c r="IDR920" s="337"/>
      <c r="IDS920" s="337"/>
      <c r="IDT920" s="337"/>
      <c r="IDU920" s="337"/>
      <c r="IDV920" s="337"/>
      <c r="IDW920" s="337"/>
      <c r="IDX920" s="337"/>
      <c r="IDY920" s="337"/>
      <c r="IDZ920" s="337"/>
      <c r="IEA920" s="337"/>
      <c r="IEB920" s="337"/>
      <c r="IEC920" s="337"/>
      <c r="IED920" s="337"/>
      <c r="IEE920" s="337"/>
      <c r="IEF920" s="337"/>
      <c r="IEG920" s="337"/>
      <c r="IEH920" s="337"/>
      <c r="IEI920" s="337"/>
      <c r="IEJ920" s="337"/>
      <c r="IEK920" s="337"/>
      <c r="IEL920" s="337"/>
      <c r="IEM920" s="337"/>
      <c r="IEN920" s="337"/>
      <c r="IEO920" s="337"/>
      <c r="IEP920" s="337"/>
      <c r="IEQ920" s="337"/>
      <c r="IER920" s="337"/>
      <c r="IES920" s="337"/>
      <c r="IET920" s="337"/>
      <c r="IEU920" s="337"/>
      <c r="IEV920" s="337"/>
      <c r="IEW920" s="337"/>
      <c r="IEX920" s="337"/>
      <c r="IEY920" s="337"/>
      <c r="IEZ920" s="337"/>
      <c r="IFA920" s="337"/>
      <c r="IFB920" s="337"/>
      <c r="IFC920" s="337"/>
      <c r="IFD920" s="337"/>
      <c r="IFE920" s="337"/>
      <c r="IFF920" s="337"/>
      <c r="IFG920" s="337"/>
      <c r="IFH920" s="337"/>
      <c r="IFI920" s="337"/>
      <c r="IFJ920" s="337"/>
      <c r="IFK920" s="337"/>
      <c r="IFL920" s="337"/>
      <c r="IFM920" s="337"/>
      <c r="IFN920" s="337"/>
      <c r="IFO920" s="337"/>
      <c r="IFP920" s="337"/>
      <c r="IFQ920" s="337"/>
      <c r="IFR920" s="337"/>
      <c r="IFS920" s="337"/>
      <c r="IFT920" s="337"/>
      <c r="IFU920" s="337"/>
      <c r="IFV920" s="337"/>
      <c r="IFW920" s="337"/>
      <c r="IFX920" s="337"/>
      <c r="IFY920" s="337"/>
      <c r="IFZ920" s="337"/>
      <c r="IGA920" s="337"/>
      <c r="IGB920" s="337"/>
      <c r="IGC920" s="337"/>
      <c r="IGD920" s="337"/>
      <c r="IGE920" s="337"/>
      <c r="IGF920" s="337"/>
      <c r="IGG920" s="337"/>
      <c r="IGH920" s="337"/>
      <c r="IGI920" s="337"/>
      <c r="IGJ920" s="337"/>
      <c r="IGK920" s="337"/>
      <c r="IGL920" s="337"/>
      <c r="IGM920" s="337"/>
      <c r="IGN920" s="337"/>
      <c r="IGO920" s="337"/>
      <c r="IGP920" s="337"/>
      <c r="IGQ920" s="337"/>
      <c r="IGR920" s="337"/>
      <c r="IGS920" s="337"/>
      <c r="IGT920" s="337"/>
      <c r="IGU920" s="337"/>
      <c r="IGV920" s="337"/>
      <c r="IGW920" s="337"/>
      <c r="IGX920" s="337"/>
      <c r="IGY920" s="337"/>
      <c r="IGZ920" s="337"/>
      <c r="IHA920" s="337"/>
      <c r="IHB920" s="337"/>
      <c r="IHC920" s="337"/>
      <c r="IHD920" s="337"/>
      <c r="IHE920" s="337"/>
      <c r="IHF920" s="337"/>
      <c r="IHG920" s="337"/>
      <c r="IHH920" s="337"/>
      <c r="IHI920" s="337"/>
      <c r="IHJ920" s="337"/>
      <c r="IHK920" s="337"/>
      <c r="IHL920" s="337"/>
      <c r="IHM920" s="337"/>
      <c r="IHN920" s="337"/>
      <c r="IHO920" s="337"/>
      <c r="IHP920" s="337"/>
      <c r="IHQ920" s="337"/>
      <c r="IHR920" s="337"/>
      <c r="IHS920" s="337"/>
      <c r="IHT920" s="337"/>
      <c r="IHU920" s="337"/>
      <c r="IHV920" s="337"/>
      <c r="IHW920" s="337"/>
      <c r="IHX920" s="337"/>
      <c r="IHY920" s="337"/>
      <c r="IHZ920" s="337"/>
      <c r="IIA920" s="337"/>
      <c r="IIB920" s="337"/>
      <c r="IIC920" s="337"/>
      <c r="IID920" s="337"/>
      <c r="IIE920" s="337"/>
      <c r="IIF920" s="337"/>
      <c r="IIG920" s="337"/>
      <c r="IIH920" s="337"/>
      <c r="III920" s="337"/>
      <c r="IIJ920" s="337"/>
      <c r="IIK920" s="337"/>
      <c r="IIL920" s="337"/>
      <c r="IIM920" s="337"/>
      <c r="IIN920" s="337"/>
      <c r="IIO920" s="337"/>
      <c r="IIP920" s="337"/>
      <c r="IIQ920" s="337"/>
      <c r="IIR920" s="337"/>
      <c r="IIS920" s="337"/>
      <c r="IIT920" s="337"/>
      <c r="IIU920" s="337"/>
      <c r="IIV920" s="337"/>
      <c r="IIW920" s="337"/>
      <c r="IIX920" s="337"/>
      <c r="IIY920" s="337"/>
      <c r="IIZ920" s="337"/>
      <c r="IJA920" s="337"/>
      <c r="IJB920" s="337"/>
      <c r="IJC920" s="337"/>
      <c r="IJD920" s="337"/>
      <c r="IJE920" s="337"/>
      <c r="IJF920" s="337"/>
      <c r="IJG920" s="337"/>
      <c r="IJH920" s="337"/>
      <c r="IJI920" s="337"/>
      <c r="IJJ920" s="337"/>
      <c r="IJK920" s="337"/>
      <c r="IJL920" s="337"/>
      <c r="IJM920" s="337"/>
      <c r="IJN920" s="337"/>
      <c r="IJO920" s="337"/>
      <c r="IJP920" s="337"/>
      <c r="IJQ920" s="337"/>
      <c r="IJR920" s="337"/>
      <c r="IJS920" s="337"/>
      <c r="IJT920" s="337"/>
      <c r="IJU920" s="337"/>
      <c r="IJV920" s="337"/>
      <c r="IJW920" s="337"/>
      <c r="IJX920" s="337"/>
      <c r="IJY920" s="337"/>
      <c r="IJZ920" s="337"/>
      <c r="IKA920" s="337"/>
      <c r="IKB920" s="337"/>
      <c r="IKC920" s="337"/>
      <c r="IKD920" s="337"/>
      <c r="IKE920" s="337"/>
      <c r="IKF920" s="337"/>
      <c r="IKG920" s="337"/>
      <c r="IKH920" s="337"/>
      <c r="IKI920" s="337"/>
      <c r="IKJ920" s="337"/>
      <c r="IKK920" s="337"/>
      <c r="IKL920" s="337"/>
      <c r="IKM920" s="337"/>
      <c r="IKN920" s="337"/>
      <c r="IKO920" s="337"/>
      <c r="IKP920" s="337"/>
      <c r="IKQ920" s="337"/>
      <c r="IKR920" s="337"/>
      <c r="IKS920" s="337"/>
      <c r="IKT920" s="337"/>
      <c r="IKU920" s="337"/>
      <c r="IKV920" s="337"/>
      <c r="IKW920" s="337"/>
      <c r="IKX920" s="337"/>
      <c r="IKY920" s="337"/>
      <c r="IKZ920" s="337"/>
      <c r="ILA920" s="337"/>
      <c r="ILB920" s="337"/>
      <c r="ILC920" s="337"/>
      <c r="ILD920" s="337"/>
      <c r="ILE920" s="337"/>
      <c r="ILF920" s="337"/>
      <c r="ILG920" s="337"/>
      <c r="ILH920" s="337"/>
      <c r="ILI920" s="337"/>
      <c r="ILJ920" s="337"/>
      <c r="ILK920" s="337"/>
      <c r="ILL920" s="337"/>
      <c r="ILM920" s="337"/>
      <c r="ILN920" s="337"/>
      <c r="ILO920" s="337"/>
      <c r="ILP920" s="337"/>
      <c r="ILQ920" s="337"/>
      <c r="ILR920" s="337"/>
      <c r="ILS920" s="337"/>
      <c r="ILT920" s="337"/>
      <c r="ILU920" s="337"/>
      <c r="ILV920" s="337"/>
      <c r="ILW920" s="337"/>
      <c r="ILX920" s="337"/>
      <c r="ILY920" s="337"/>
      <c r="ILZ920" s="337"/>
      <c r="IMA920" s="337"/>
      <c r="IMB920" s="337"/>
      <c r="IMC920" s="337"/>
      <c r="IMD920" s="337"/>
      <c r="IME920" s="337"/>
      <c r="IMF920" s="337"/>
      <c r="IMG920" s="337"/>
      <c r="IMH920" s="337"/>
      <c r="IMI920" s="337"/>
      <c r="IMJ920" s="337"/>
      <c r="IMK920" s="337"/>
      <c r="IML920" s="337"/>
      <c r="IMM920" s="337"/>
      <c r="IMN920" s="337"/>
      <c r="IMO920" s="337"/>
      <c r="IMP920" s="337"/>
      <c r="IMQ920" s="337"/>
      <c r="IMR920" s="337"/>
      <c r="IMS920" s="337"/>
      <c r="IMT920" s="337"/>
      <c r="IMU920" s="337"/>
      <c r="IMV920" s="337"/>
      <c r="IMW920" s="337"/>
      <c r="IMX920" s="337"/>
      <c r="IMY920" s="337"/>
      <c r="IMZ920" s="337"/>
      <c r="INA920" s="337"/>
      <c r="INB920" s="337"/>
      <c r="INC920" s="337"/>
      <c r="IND920" s="337"/>
      <c r="INE920" s="337"/>
      <c r="INF920" s="337"/>
      <c r="ING920" s="337"/>
      <c r="INH920" s="337"/>
      <c r="INI920" s="337"/>
      <c r="INJ920" s="337"/>
      <c r="INK920" s="337"/>
      <c r="INL920" s="337"/>
      <c r="INM920" s="337"/>
      <c r="INN920" s="337"/>
      <c r="INO920" s="337"/>
      <c r="INP920" s="337"/>
      <c r="INQ920" s="337"/>
      <c r="INR920" s="337"/>
      <c r="INS920" s="337"/>
      <c r="INT920" s="337"/>
      <c r="INU920" s="337"/>
      <c r="INV920" s="337"/>
      <c r="INW920" s="337"/>
      <c r="INX920" s="337"/>
      <c r="INY920" s="337"/>
      <c r="INZ920" s="337"/>
      <c r="IOA920" s="337"/>
      <c r="IOB920" s="337"/>
      <c r="IOC920" s="337"/>
      <c r="IOD920" s="337"/>
      <c r="IOE920" s="337"/>
      <c r="IOF920" s="337"/>
      <c r="IOG920" s="337"/>
      <c r="IOH920" s="337"/>
      <c r="IOI920" s="337"/>
      <c r="IOJ920" s="337"/>
      <c r="IOK920" s="337"/>
      <c r="IOL920" s="337"/>
      <c r="IOM920" s="337"/>
      <c r="ION920" s="337"/>
      <c r="IOO920" s="337"/>
      <c r="IOP920" s="337"/>
      <c r="IOQ920" s="337"/>
      <c r="IOR920" s="337"/>
      <c r="IOS920" s="337"/>
      <c r="IOT920" s="337"/>
      <c r="IOU920" s="337"/>
      <c r="IOV920" s="337"/>
      <c r="IOW920" s="337"/>
      <c r="IOX920" s="337"/>
      <c r="IOY920" s="337"/>
      <c r="IOZ920" s="337"/>
      <c r="IPA920" s="337"/>
      <c r="IPB920" s="337"/>
      <c r="IPC920" s="337"/>
      <c r="IPD920" s="337"/>
      <c r="IPE920" s="337"/>
      <c r="IPF920" s="337"/>
      <c r="IPG920" s="337"/>
      <c r="IPH920" s="337"/>
      <c r="IPI920" s="337"/>
      <c r="IPJ920" s="337"/>
      <c r="IPK920" s="337"/>
      <c r="IPL920" s="337"/>
      <c r="IPM920" s="337"/>
      <c r="IPN920" s="337"/>
      <c r="IPO920" s="337"/>
      <c r="IPP920" s="337"/>
      <c r="IPQ920" s="337"/>
      <c r="IPR920" s="337"/>
      <c r="IPS920" s="337"/>
      <c r="IPT920" s="337"/>
      <c r="IPU920" s="337"/>
      <c r="IPV920" s="337"/>
      <c r="IPW920" s="337"/>
      <c r="IPX920" s="337"/>
      <c r="IPY920" s="337"/>
      <c r="IPZ920" s="337"/>
      <c r="IQA920" s="337"/>
      <c r="IQB920" s="337"/>
      <c r="IQC920" s="337"/>
      <c r="IQD920" s="337"/>
      <c r="IQE920" s="337"/>
      <c r="IQF920" s="337"/>
      <c r="IQG920" s="337"/>
      <c r="IQH920" s="337"/>
      <c r="IQI920" s="337"/>
      <c r="IQJ920" s="337"/>
      <c r="IQK920" s="337"/>
      <c r="IQL920" s="337"/>
      <c r="IQM920" s="337"/>
      <c r="IQN920" s="337"/>
      <c r="IQO920" s="337"/>
      <c r="IQP920" s="337"/>
      <c r="IQQ920" s="337"/>
      <c r="IQR920" s="337"/>
      <c r="IQS920" s="337"/>
      <c r="IQT920" s="337"/>
      <c r="IQU920" s="337"/>
      <c r="IQV920" s="337"/>
      <c r="IQW920" s="337"/>
      <c r="IQX920" s="337"/>
      <c r="IQY920" s="337"/>
      <c r="IQZ920" s="337"/>
      <c r="IRA920" s="337"/>
      <c r="IRB920" s="337"/>
      <c r="IRC920" s="337"/>
      <c r="IRD920" s="337"/>
      <c r="IRE920" s="337"/>
      <c r="IRF920" s="337"/>
      <c r="IRG920" s="337"/>
      <c r="IRH920" s="337"/>
      <c r="IRI920" s="337"/>
      <c r="IRJ920" s="337"/>
      <c r="IRK920" s="337"/>
      <c r="IRL920" s="337"/>
      <c r="IRM920" s="337"/>
      <c r="IRN920" s="337"/>
      <c r="IRO920" s="337"/>
      <c r="IRP920" s="337"/>
      <c r="IRQ920" s="337"/>
      <c r="IRR920" s="337"/>
      <c r="IRS920" s="337"/>
      <c r="IRT920" s="337"/>
      <c r="IRU920" s="337"/>
      <c r="IRV920" s="337"/>
      <c r="IRW920" s="337"/>
      <c r="IRX920" s="337"/>
      <c r="IRY920" s="337"/>
      <c r="IRZ920" s="337"/>
      <c r="ISA920" s="337"/>
      <c r="ISB920" s="337"/>
      <c r="ISC920" s="337"/>
      <c r="ISD920" s="337"/>
      <c r="ISE920" s="337"/>
      <c r="ISF920" s="337"/>
      <c r="ISG920" s="337"/>
      <c r="ISH920" s="337"/>
      <c r="ISI920" s="337"/>
      <c r="ISJ920" s="337"/>
      <c r="ISK920" s="337"/>
      <c r="ISL920" s="337"/>
      <c r="ISM920" s="337"/>
      <c r="ISN920" s="337"/>
      <c r="ISO920" s="337"/>
      <c r="ISP920" s="337"/>
      <c r="ISQ920" s="337"/>
      <c r="ISR920" s="337"/>
      <c r="ISS920" s="337"/>
      <c r="IST920" s="337"/>
      <c r="ISU920" s="337"/>
      <c r="ISV920" s="337"/>
      <c r="ISW920" s="337"/>
      <c r="ISX920" s="337"/>
      <c r="ISY920" s="337"/>
      <c r="ISZ920" s="337"/>
      <c r="ITA920" s="337"/>
      <c r="ITB920" s="337"/>
      <c r="ITC920" s="337"/>
      <c r="ITD920" s="337"/>
      <c r="ITE920" s="337"/>
      <c r="ITF920" s="337"/>
      <c r="ITG920" s="337"/>
      <c r="ITH920" s="337"/>
      <c r="ITI920" s="337"/>
      <c r="ITJ920" s="337"/>
      <c r="ITK920" s="337"/>
      <c r="ITL920" s="337"/>
      <c r="ITM920" s="337"/>
      <c r="ITN920" s="337"/>
      <c r="ITO920" s="337"/>
      <c r="ITP920" s="337"/>
      <c r="ITQ920" s="337"/>
      <c r="ITR920" s="337"/>
      <c r="ITS920" s="337"/>
      <c r="ITT920" s="337"/>
      <c r="ITU920" s="337"/>
      <c r="ITV920" s="337"/>
      <c r="ITW920" s="337"/>
      <c r="ITX920" s="337"/>
      <c r="ITY920" s="337"/>
      <c r="ITZ920" s="337"/>
      <c r="IUA920" s="337"/>
      <c r="IUB920" s="337"/>
      <c r="IUC920" s="337"/>
      <c r="IUD920" s="337"/>
      <c r="IUE920" s="337"/>
      <c r="IUF920" s="337"/>
      <c r="IUG920" s="337"/>
      <c r="IUH920" s="337"/>
      <c r="IUI920" s="337"/>
      <c r="IUJ920" s="337"/>
      <c r="IUK920" s="337"/>
      <c r="IUL920" s="337"/>
      <c r="IUM920" s="337"/>
      <c r="IUN920" s="337"/>
      <c r="IUO920" s="337"/>
      <c r="IUP920" s="337"/>
      <c r="IUQ920" s="337"/>
      <c r="IUR920" s="337"/>
      <c r="IUS920" s="337"/>
      <c r="IUT920" s="337"/>
      <c r="IUU920" s="337"/>
      <c r="IUV920" s="337"/>
      <c r="IUW920" s="337"/>
      <c r="IUX920" s="337"/>
      <c r="IUY920" s="337"/>
      <c r="IUZ920" s="337"/>
      <c r="IVA920" s="337"/>
      <c r="IVB920" s="337"/>
      <c r="IVC920" s="337"/>
      <c r="IVD920" s="337"/>
      <c r="IVE920" s="337"/>
      <c r="IVF920" s="337"/>
      <c r="IVG920" s="337"/>
      <c r="IVH920" s="337"/>
      <c r="IVI920" s="337"/>
      <c r="IVJ920" s="337"/>
      <c r="IVK920" s="337"/>
      <c r="IVL920" s="337"/>
      <c r="IVM920" s="337"/>
      <c r="IVN920" s="337"/>
      <c r="IVO920" s="337"/>
      <c r="IVP920" s="337"/>
      <c r="IVQ920" s="337"/>
      <c r="IVR920" s="337"/>
      <c r="IVS920" s="337"/>
      <c r="IVT920" s="337"/>
      <c r="IVU920" s="337"/>
      <c r="IVV920" s="337"/>
      <c r="IVW920" s="337"/>
      <c r="IVX920" s="337"/>
      <c r="IVY920" s="337"/>
      <c r="IVZ920" s="337"/>
      <c r="IWA920" s="337"/>
      <c r="IWB920" s="337"/>
      <c r="IWC920" s="337"/>
      <c r="IWD920" s="337"/>
      <c r="IWE920" s="337"/>
      <c r="IWF920" s="337"/>
      <c r="IWG920" s="337"/>
      <c r="IWH920" s="337"/>
      <c r="IWI920" s="337"/>
      <c r="IWJ920" s="337"/>
      <c r="IWK920" s="337"/>
      <c r="IWL920" s="337"/>
      <c r="IWM920" s="337"/>
      <c r="IWN920" s="337"/>
      <c r="IWO920" s="337"/>
      <c r="IWP920" s="337"/>
      <c r="IWQ920" s="337"/>
      <c r="IWR920" s="337"/>
      <c r="IWS920" s="337"/>
      <c r="IWT920" s="337"/>
      <c r="IWU920" s="337"/>
      <c r="IWV920" s="337"/>
      <c r="IWW920" s="337"/>
      <c r="IWX920" s="337"/>
      <c r="IWY920" s="337"/>
      <c r="IWZ920" s="337"/>
      <c r="IXA920" s="337"/>
      <c r="IXB920" s="337"/>
      <c r="IXC920" s="337"/>
      <c r="IXD920" s="337"/>
      <c r="IXE920" s="337"/>
      <c r="IXF920" s="337"/>
      <c r="IXG920" s="337"/>
      <c r="IXH920" s="337"/>
      <c r="IXI920" s="337"/>
      <c r="IXJ920" s="337"/>
      <c r="IXK920" s="337"/>
      <c r="IXL920" s="337"/>
      <c r="IXM920" s="337"/>
      <c r="IXN920" s="337"/>
      <c r="IXO920" s="337"/>
      <c r="IXP920" s="337"/>
      <c r="IXQ920" s="337"/>
      <c r="IXR920" s="337"/>
      <c r="IXS920" s="337"/>
      <c r="IXT920" s="337"/>
      <c r="IXU920" s="337"/>
      <c r="IXV920" s="337"/>
      <c r="IXW920" s="337"/>
      <c r="IXX920" s="337"/>
      <c r="IXY920" s="337"/>
      <c r="IXZ920" s="337"/>
      <c r="IYA920" s="337"/>
      <c r="IYB920" s="337"/>
      <c r="IYC920" s="337"/>
      <c r="IYD920" s="337"/>
      <c r="IYE920" s="337"/>
      <c r="IYF920" s="337"/>
      <c r="IYG920" s="337"/>
      <c r="IYH920" s="337"/>
      <c r="IYI920" s="337"/>
      <c r="IYJ920" s="337"/>
      <c r="IYK920" s="337"/>
      <c r="IYL920" s="337"/>
      <c r="IYM920" s="337"/>
      <c r="IYN920" s="337"/>
      <c r="IYO920" s="337"/>
      <c r="IYP920" s="337"/>
      <c r="IYQ920" s="337"/>
      <c r="IYR920" s="337"/>
      <c r="IYS920" s="337"/>
      <c r="IYT920" s="337"/>
      <c r="IYU920" s="337"/>
      <c r="IYV920" s="337"/>
      <c r="IYW920" s="337"/>
      <c r="IYX920" s="337"/>
      <c r="IYY920" s="337"/>
      <c r="IYZ920" s="337"/>
      <c r="IZA920" s="337"/>
      <c r="IZB920" s="337"/>
      <c r="IZC920" s="337"/>
      <c r="IZD920" s="337"/>
      <c r="IZE920" s="337"/>
      <c r="IZF920" s="337"/>
      <c r="IZG920" s="337"/>
      <c r="IZH920" s="337"/>
      <c r="IZI920" s="337"/>
      <c r="IZJ920" s="337"/>
      <c r="IZK920" s="337"/>
      <c r="IZL920" s="337"/>
      <c r="IZM920" s="337"/>
      <c r="IZN920" s="337"/>
      <c r="IZO920" s="337"/>
      <c r="IZP920" s="337"/>
      <c r="IZQ920" s="337"/>
      <c r="IZR920" s="337"/>
      <c r="IZS920" s="337"/>
      <c r="IZT920" s="337"/>
      <c r="IZU920" s="337"/>
      <c r="IZV920" s="337"/>
      <c r="IZW920" s="337"/>
      <c r="IZX920" s="337"/>
      <c r="IZY920" s="337"/>
      <c r="IZZ920" s="337"/>
      <c r="JAA920" s="337"/>
      <c r="JAB920" s="337"/>
      <c r="JAC920" s="337"/>
      <c r="JAD920" s="337"/>
      <c r="JAE920" s="337"/>
      <c r="JAF920" s="337"/>
      <c r="JAG920" s="337"/>
      <c r="JAH920" s="337"/>
      <c r="JAI920" s="337"/>
      <c r="JAJ920" s="337"/>
      <c r="JAK920" s="337"/>
      <c r="JAL920" s="337"/>
      <c r="JAM920" s="337"/>
      <c r="JAN920" s="337"/>
      <c r="JAO920" s="337"/>
      <c r="JAP920" s="337"/>
      <c r="JAQ920" s="337"/>
      <c r="JAR920" s="337"/>
      <c r="JAS920" s="337"/>
      <c r="JAT920" s="337"/>
      <c r="JAU920" s="337"/>
      <c r="JAV920" s="337"/>
      <c r="JAW920" s="337"/>
      <c r="JAX920" s="337"/>
      <c r="JAY920" s="337"/>
      <c r="JAZ920" s="337"/>
      <c r="JBA920" s="337"/>
      <c r="JBB920" s="337"/>
      <c r="JBC920" s="337"/>
      <c r="JBD920" s="337"/>
      <c r="JBE920" s="337"/>
      <c r="JBF920" s="337"/>
      <c r="JBG920" s="337"/>
      <c r="JBH920" s="337"/>
      <c r="JBI920" s="337"/>
      <c r="JBJ920" s="337"/>
      <c r="JBK920" s="337"/>
      <c r="JBL920" s="337"/>
      <c r="JBM920" s="337"/>
      <c r="JBN920" s="337"/>
      <c r="JBO920" s="337"/>
      <c r="JBP920" s="337"/>
      <c r="JBQ920" s="337"/>
      <c r="JBR920" s="337"/>
      <c r="JBS920" s="337"/>
      <c r="JBT920" s="337"/>
      <c r="JBU920" s="337"/>
      <c r="JBV920" s="337"/>
      <c r="JBW920" s="337"/>
      <c r="JBX920" s="337"/>
      <c r="JBY920" s="337"/>
      <c r="JBZ920" s="337"/>
      <c r="JCA920" s="337"/>
      <c r="JCB920" s="337"/>
      <c r="JCC920" s="337"/>
      <c r="JCD920" s="337"/>
      <c r="JCE920" s="337"/>
      <c r="JCF920" s="337"/>
      <c r="JCG920" s="337"/>
      <c r="JCH920" s="337"/>
      <c r="JCI920" s="337"/>
      <c r="JCJ920" s="337"/>
      <c r="JCK920" s="337"/>
      <c r="JCL920" s="337"/>
      <c r="JCM920" s="337"/>
      <c r="JCN920" s="337"/>
      <c r="JCO920" s="337"/>
      <c r="JCP920" s="337"/>
      <c r="JCQ920" s="337"/>
      <c r="JCR920" s="337"/>
      <c r="JCS920" s="337"/>
      <c r="JCT920" s="337"/>
      <c r="JCU920" s="337"/>
      <c r="JCV920" s="337"/>
      <c r="JCW920" s="337"/>
      <c r="JCX920" s="337"/>
      <c r="JCY920" s="337"/>
      <c r="JCZ920" s="337"/>
      <c r="JDA920" s="337"/>
      <c r="JDB920" s="337"/>
      <c r="JDC920" s="337"/>
      <c r="JDD920" s="337"/>
      <c r="JDE920" s="337"/>
      <c r="JDF920" s="337"/>
      <c r="JDG920" s="337"/>
      <c r="JDH920" s="337"/>
      <c r="JDI920" s="337"/>
      <c r="JDJ920" s="337"/>
      <c r="JDK920" s="337"/>
      <c r="JDL920" s="337"/>
      <c r="JDM920" s="337"/>
      <c r="JDN920" s="337"/>
      <c r="JDO920" s="337"/>
      <c r="JDP920" s="337"/>
      <c r="JDQ920" s="337"/>
      <c r="JDR920" s="337"/>
      <c r="JDS920" s="337"/>
      <c r="JDT920" s="337"/>
      <c r="JDU920" s="337"/>
      <c r="JDV920" s="337"/>
      <c r="JDW920" s="337"/>
      <c r="JDX920" s="337"/>
      <c r="JDY920" s="337"/>
      <c r="JDZ920" s="337"/>
      <c r="JEA920" s="337"/>
      <c r="JEB920" s="337"/>
      <c r="JEC920" s="337"/>
      <c r="JED920" s="337"/>
      <c r="JEE920" s="337"/>
      <c r="JEF920" s="337"/>
      <c r="JEG920" s="337"/>
      <c r="JEH920" s="337"/>
      <c r="JEI920" s="337"/>
      <c r="JEJ920" s="337"/>
      <c r="JEK920" s="337"/>
      <c r="JEL920" s="337"/>
      <c r="JEM920" s="337"/>
      <c r="JEN920" s="337"/>
      <c r="JEO920" s="337"/>
      <c r="JEP920" s="337"/>
      <c r="JEQ920" s="337"/>
      <c r="JER920" s="337"/>
      <c r="JES920" s="337"/>
      <c r="JET920" s="337"/>
      <c r="JEU920" s="337"/>
      <c r="JEV920" s="337"/>
      <c r="JEW920" s="337"/>
      <c r="JEX920" s="337"/>
      <c r="JEY920" s="337"/>
      <c r="JEZ920" s="337"/>
      <c r="JFA920" s="337"/>
      <c r="JFB920" s="337"/>
      <c r="JFC920" s="337"/>
      <c r="JFD920" s="337"/>
      <c r="JFE920" s="337"/>
      <c r="JFF920" s="337"/>
      <c r="JFG920" s="337"/>
      <c r="JFH920" s="337"/>
      <c r="JFI920" s="337"/>
      <c r="JFJ920" s="337"/>
      <c r="JFK920" s="337"/>
      <c r="JFL920" s="337"/>
      <c r="JFM920" s="337"/>
      <c r="JFN920" s="337"/>
      <c r="JFO920" s="337"/>
      <c r="JFP920" s="337"/>
      <c r="JFQ920" s="337"/>
      <c r="JFR920" s="337"/>
      <c r="JFS920" s="337"/>
      <c r="JFT920" s="337"/>
      <c r="JFU920" s="337"/>
      <c r="JFV920" s="337"/>
      <c r="JFW920" s="337"/>
      <c r="JFX920" s="337"/>
      <c r="JFY920" s="337"/>
      <c r="JFZ920" s="337"/>
      <c r="JGA920" s="337"/>
      <c r="JGB920" s="337"/>
      <c r="JGC920" s="337"/>
      <c r="JGD920" s="337"/>
      <c r="JGE920" s="337"/>
      <c r="JGF920" s="337"/>
      <c r="JGG920" s="337"/>
      <c r="JGH920" s="337"/>
      <c r="JGI920" s="337"/>
      <c r="JGJ920" s="337"/>
      <c r="JGK920" s="337"/>
      <c r="JGL920" s="337"/>
      <c r="JGM920" s="337"/>
      <c r="JGN920" s="337"/>
      <c r="JGO920" s="337"/>
      <c r="JGP920" s="337"/>
      <c r="JGQ920" s="337"/>
      <c r="JGR920" s="337"/>
      <c r="JGS920" s="337"/>
      <c r="JGT920" s="337"/>
      <c r="JGU920" s="337"/>
      <c r="JGV920" s="337"/>
      <c r="JGW920" s="337"/>
      <c r="JGX920" s="337"/>
      <c r="JGY920" s="337"/>
      <c r="JGZ920" s="337"/>
      <c r="JHA920" s="337"/>
      <c r="JHB920" s="337"/>
      <c r="JHC920" s="337"/>
      <c r="JHD920" s="337"/>
      <c r="JHE920" s="337"/>
      <c r="JHF920" s="337"/>
      <c r="JHG920" s="337"/>
      <c r="JHH920" s="337"/>
      <c r="JHI920" s="337"/>
      <c r="JHJ920" s="337"/>
      <c r="JHK920" s="337"/>
      <c r="JHL920" s="337"/>
      <c r="JHM920" s="337"/>
      <c r="JHN920" s="337"/>
      <c r="JHO920" s="337"/>
      <c r="JHP920" s="337"/>
      <c r="JHQ920" s="337"/>
      <c r="JHR920" s="337"/>
      <c r="JHS920" s="337"/>
      <c r="JHT920" s="337"/>
      <c r="JHU920" s="337"/>
      <c r="JHV920" s="337"/>
      <c r="JHW920" s="337"/>
      <c r="JHX920" s="337"/>
      <c r="JHY920" s="337"/>
      <c r="JHZ920" s="337"/>
      <c r="JIA920" s="337"/>
      <c r="JIB920" s="337"/>
      <c r="JIC920" s="337"/>
      <c r="JID920" s="337"/>
      <c r="JIE920" s="337"/>
      <c r="JIF920" s="337"/>
      <c r="JIG920" s="337"/>
      <c r="JIH920" s="337"/>
      <c r="JII920" s="337"/>
      <c r="JIJ920" s="337"/>
      <c r="JIK920" s="337"/>
      <c r="JIL920" s="337"/>
      <c r="JIM920" s="337"/>
      <c r="JIN920" s="337"/>
      <c r="JIO920" s="337"/>
      <c r="JIP920" s="337"/>
      <c r="JIQ920" s="337"/>
      <c r="JIR920" s="337"/>
      <c r="JIS920" s="337"/>
      <c r="JIT920" s="337"/>
      <c r="JIU920" s="337"/>
      <c r="JIV920" s="337"/>
      <c r="JIW920" s="337"/>
      <c r="JIX920" s="337"/>
      <c r="JIY920" s="337"/>
      <c r="JIZ920" s="337"/>
      <c r="JJA920" s="337"/>
      <c r="JJB920" s="337"/>
      <c r="JJC920" s="337"/>
      <c r="JJD920" s="337"/>
      <c r="JJE920" s="337"/>
      <c r="JJF920" s="337"/>
      <c r="JJG920" s="337"/>
      <c r="JJH920" s="337"/>
      <c r="JJI920" s="337"/>
      <c r="JJJ920" s="337"/>
      <c r="JJK920" s="337"/>
      <c r="JJL920" s="337"/>
      <c r="JJM920" s="337"/>
      <c r="JJN920" s="337"/>
      <c r="JJO920" s="337"/>
      <c r="JJP920" s="337"/>
      <c r="JJQ920" s="337"/>
      <c r="JJR920" s="337"/>
      <c r="JJS920" s="337"/>
      <c r="JJT920" s="337"/>
      <c r="JJU920" s="337"/>
      <c r="JJV920" s="337"/>
      <c r="JJW920" s="337"/>
      <c r="JJX920" s="337"/>
      <c r="JJY920" s="337"/>
      <c r="JJZ920" s="337"/>
      <c r="JKA920" s="337"/>
      <c r="JKB920" s="337"/>
      <c r="JKC920" s="337"/>
      <c r="JKD920" s="337"/>
      <c r="JKE920" s="337"/>
      <c r="JKF920" s="337"/>
      <c r="JKG920" s="337"/>
      <c r="JKH920" s="337"/>
      <c r="JKI920" s="337"/>
      <c r="JKJ920" s="337"/>
      <c r="JKK920" s="337"/>
      <c r="JKL920" s="337"/>
      <c r="JKM920" s="337"/>
      <c r="JKN920" s="337"/>
      <c r="JKO920" s="337"/>
      <c r="JKP920" s="337"/>
      <c r="JKQ920" s="337"/>
      <c r="JKR920" s="337"/>
      <c r="JKS920" s="337"/>
      <c r="JKT920" s="337"/>
      <c r="JKU920" s="337"/>
      <c r="JKV920" s="337"/>
      <c r="JKW920" s="337"/>
      <c r="JKX920" s="337"/>
      <c r="JKY920" s="337"/>
      <c r="JKZ920" s="337"/>
      <c r="JLA920" s="337"/>
      <c r="JLB920" s="337"/>
      <c r="JLC920" s="337"/>
      <c r="JLD920" s="337"/>
      <c r="JLE920" s="337"/>
      <c r="JLF920" s="337"/>
      <c r="JLG920" s="337"/>
      <c r="JLH920" s="337"/>
      <c r="JLI920" s="337"/>
      <c r="JLJ920" s="337"/>
      <c r="JLK920" s="337"/>
      <c r="JLL920" s="337"/>
      <c r="JLM920" s="337"/>
      <c r="JLN920" s="337"/>
      <c r="JLO920" s="337"/>
      <c r="JLP920" s="337"/>
      <c r="JLQ920" s="337"/>
      <c r="JLR920" s="337"/>
      <c r="JLS920" s="337"/>
      <c r="JLT920" s="337"/>
      <c r="JLU920" s="337"/>
      <c r="JLV920" s="337"/>
      <c r="JLW920" s="337"/>
      <c r="JLX920" s="337"/>
      <c r="JLY920" s="337"/>
      <c r="JLZ920" s="337"/>
      <c r="JMA920" s="337"/>
      <c r="JMB920" s="337"/>
      <c r="JMC920" s="337"/>
      <c r="JMD920" s="337"/>
      <c r="JME920" s="337"/>
      <c r="JMF920" s="337"/>
      <c r="JMG920" s="337"/>
      <c r="JMH920" s="337"/>
      <c r="JMI920" s="337"/>
      <c r="JMJ920" s="337"/>
      <c r="JMK920" s="337"/>
      <c r="JML920" s="337"/>
      <c r="JMM920" s="337"/>
      <c r="JMN920" s="337"/>
      <c r="JMO920" s="337"/>
      <c r="JMP920" s="337"/>
      <c r="JMQ920" s="337"/>
      <c r="JMR920" s="337"/>
      <c r="JMS920" s="337"/>
      <c r="JMT920" s="337"/>
      <c r="JMU920" s="337"/>
      <c r="JMV920" s="337"/>
      <c r="JMW920" s="337"/>
      <c r="JMX920" s="337"/>
      <c r="JMY920" s="337"/>
      <c r="JMZ920" s="337"/>
      <c r="JNA920" s="337"/>
      <c r="JNB920" s="337"/>
      <c r="JNC920" s="337"/>
      <c r="JND920" s="337"/>
      <c r="JNE920" s="337"/>
      <c r="JNF920" s="337"/>
      <c r="JNG920" s="337"/>
      <c r="JNH920" s="337"/>
      <c r="JNI920" s="337"/>
      <c r="JNJ920" s="337"/>
      <c r="JNK920" s="337"/>
      <c r="JNL920" s="337"/>
      <c r="JNM920" s="337"/>
      <c r="JNN920" s="337"/>
      <c r="JNO920" s="337"/>
      <c r="JNP920" s="337"/>
      <c r="JNQ920" s="337"/>
      <c r="JNR920" s="337"/>
      <c r="JNS920" s="337"/>
      <c r="JNT920" s="337"/>
      <c r="JNU920" s="337"/>
      <c r="JNV920" s="337"/>
      <c r="JNW920" s="337"/>
      <c r="JNX920" s="337"/>
      <c r="JNY920" s="337"/>
      <c r="JNZ920" s="337"/>
      <c r="JOA920" s="337"/>
      <c r="JOB920" s="337"/>
      <c r="JOC920" s="337"/>
      <c r="JOD920" s="337"/>
      <c r="JOE920" s="337"/>
      <c r="JOF920" s="337"/>
      <c r="JOG920" s="337"/>
      <c r="JOH920" s="337"/>
      <c r="JOI920" s="337"/>
      <c r="JOJ920" s="337"/>
      <c r="JOK920" s="337"/>
      <c r="JOL920" s="337"/>
      <c r="JOM920" s="337"/>
      <c r="JON920" s="337"/>
      <c r="JOO920" s="337"/>
      <c r="JOP920" s="337"/>
      <c r="JOQ920" s="337"/>
      <c r="JOR920" s="337"/>
      <c r="JOS920" s="337"/>
      <c r="JOT920" s="337"/>
      <c r="JOU920" s="337"/>
      <c r="JOV920" s="337"/>
      <c r="JOW920" s="337"/>
      <c r="JOX920" s="337"/>
      <c r="JOY920" s="337"/>
      <c r="JOZ920" s="337"/>
      <c r="JPA920" s="337"/>
      <c r="JPB920" s="337"/>
      <c r="JPC920" s="337"/>
      <c r="JPD920" s="337"/>
      <c r="JPE920" s="337"/>
      <c r="JPF920" s="337"/>
      <c r="JPG920" s="337"/>
      <c r="JPH920" s="337"/>
      <c r="JPI920" s="337"/>
      <c r="JPJ920" s="337"/>
      <c r="JPK920" s="337"/>
      <c r="JPL920" s="337"/>
      <c r="JPM920" s="337"/>
      <c r="JPN920" s="337"/>
      <c r="JPO920" s="337"/>
      <c r="JPP920" s="337"/>
      <c r="JPQ920" s="337"/>
      <c r="JPR920" s="337"/>
      <c r="JPS920" s="337"/>
      <c r="JPT920" s="337"/>
      <c r="JPU920" s="337"/>
      <c r="JPV920" s="337"/>
      <c r="JPW920" s="337"/>
      <c r="JPX920" s="337"/>
      <c r="JPY920" s="337"/>
      <c r="JPZ920" s="337"/>
      <c r="JQA920" s="337"/>
      <c r="JQB920" s="337"/>
      <c r="JQC920" s="337"/>
      <c r="JQD920" s="337"/>
      <c r="JQE920" s="337"/>
      <c r="JQF920" s="337"/>
      <c r="JQG920" s="337"/>
      <c r="JQH920" s="337"/>
      <c r="JQI920" s="337"/>
      <c r="JQJ920" s="337"/>
      <c r="JQK920" s="337"/>
      <c r="JQL920" s="337"/>
      <c r="JQM920" s="337"/>
      <c r="JQN920" s="337"/>
      <c r="JQO920" s="337"/>
      <c r="JQP920" s="337"/>
      <c r="JQQ920" s="337"/>
      <c r="JQR920" s="337"/>
      <c r="JQS920" s="337"/>
      <c r="JQT920" s="337"/>
      <c r="JQU920" s="337"/>
      <c r="JQV920" s="337"/>
      <c r="JQW920" s="337"/>
      <c r="JQX920" s="337"/>
      <c r="JQY920" s="337"/>
      <c r="JQZ920" s="337"/>
      <c r="JRA920" s="337"/>
      <c r="JRB920" s="337"/>
      <c r="JRC920" s="337"/>
      <c r="JRD920" s="337"/>
      <c r="JRE920" s="337"/>
      <c r="JRF920" s="337"/>
      <c r="JRG920" s="337"/>
      <c r="JRH920" s="337"/>
      <c r="JRI920" s="337"/>
      <c r="JRJ920" s="337"/>
      <c r="JRK920" s="337"/>
      <c r="JRL920" s="337"/>
      <c r="JRM920" s="337"/>
      <c r="JRN920" s="337"/>
      <c r="JRO920" s="337"/>
      <c r="JRP920" s="337"/>
      <c r="JRQ920" s="337"/>
      <c r="JRR920" s="337"/>
      <c r="JRS920" s="337"/>
      <c r="JRT920" s="337"/>
      <c r="JRU920" s="337"/>
      <c r="JRV920" s="337"/>
      <c r="JRW920" s="337"/>
      <c r="JRX920" s="337"/>
      <c r="JRY920" s="337"/>
      <c r="JRZ920" s="337"/>
      <c r="JSA920" s="337"/>
      <c r="JSB920" s="337"/>
      <c r="JSC920" s="337"/>
      <c r="JSD920" s="337"/>
      <c r="JSE920" s="337"/>
      <c r="JSF920" s="337"/>
      <c r="JSG920" s="337"/>
      <c r="JSH920" s="337"/>
      <c r="JSI920" s="337"/>
      <c r="JSJ920" s="337"/>
      <c r="JSK920" s="337"/>
      <c r="JSL920" s="337"/>
      <c r="JSM920" s="337"/>
      <c r="JSN920" s="337"/>
      <c r="JSO920" s="337"/>
      <c r="JSP920" s="337"/>
      <c r="JSQ920" s="337"/>
      <c r="JSR920" s="337"/>
      <c r="JSS920" s="337"/>
      <c r="JST920" s="337"/>
      <c r="JSU920" s="337"/>
      <c r="JSV920" s="337"/>
      <c r="JSW920" s="337"/>
      <c r="JSX920" s="337"/>
      <c r="JSY920" s="337"/>
      <c r="JSZ920" s="337"/>
      <c r="JTA920" s="337"/>
      <c r="JTB920" s="337"/>
      <c r="JTC920" s="337"/>
      <c r="JTD920" s="337"/>
      <c r="JTE920" s="337"/>
      <c r="JTF920" s="337"/>
      <c r="JTG920" s="337"/>
      <c r="JTH920" s="337"/>
      <c r="JTI920" s="337"/>
      <c r="JTJ920" s="337"/>
      <c r="JTK920" s="337"/>
      <c r="JTL920" s="337"/>
      <c r="JTM920" s="337"/>
      <c r="JTN920" s="337"/>
      <c r="JTO920" s="337"/>
      <c r="JTP920" s="337"/>
      <c r="JTQ920" s="337"/>
      <c r="JTR920" s="337"/>
      <c r="JTS920" s="337"/>
      <c r="JTT920" s="337"/>
      <c r="JTU920" s="337"/>
      <c r="JTV920" s="337"/>
      <c r="JTW920" s="337"/>
      <c r="JTX920" s="337"/>
      <c r="JTY920" s="337"/>
      <c r="JTZ920" s="337"/>
      <c r="JUA920" s="337"/>
      <c r="JUB920" s="337"/>
      <c r="JUC920" s="337"/>
      <c r="JUD920" s="337"/>
      <c r="JUE920" s="337"/>
      <c r="JUF920" s="337"/>
      <c r="JUG920" s="337"/>
      <c r="JUH920" s="337"/>
      <c r="JUI920" s="337"/>
      <c r="JUJ920" s="337"/>
      <c r="JUK920" s="337"/>
      <c r="JUL920" s="337"/>
      <c r="JUM920" s="337"/>
      <c r="JUN920" s="337"/>
      <c r="JUO920" s="337"/>
      <c r="JUP920" s="337"/>
      <c r="JUQ920" s="337"/>
      <c r="JUR920" s="337"/>
      <c r="JUS920" s="337"/>
      <c r="JUT920" s="337"/>
      <c r="JUU920" s="337"/>
      <c r="JUV920" s="337"/>
      <c r="JUW920" s="337"/>
      <c r="JUX920" s="337"/>
      <c r="JUY920" s="337"/>
      <c r="JUZ920" s="337"/>
      <c r="JVA920" s="337"/>
      <c r="JVB920" s="337"/>
      <c r="JVC920" s="337"/>
      <c r="JVD920" s="337"/>
      <c r="JVE920" s="337"/>
      <c r="JVF920" s="337"/>
      <c r="JVG920" s="337"/>
      <c r="JVH920" s="337"/>
      <c r="JVI920" s="337"/>
      <c r="JVJ920" s="337"/>
      <c r="JVK920" s="337"/>
      <c r="JVL920" s="337"/>
      <c r="JVM920" s="337"/>
      <c r="JVN920" s="337"/>
      <c r="JVO920" s="337"/>
      <c r="JVP920" s="337"/>
      <c r="JVQ920" s="337"/>
      <c r="JVR920" s="337"/>
      <c r="JVS920" s="337"/>
      <c r="JVT920" s="337"/>
      <c r="JVU920" s="337"/>
      <c r="JVV920" s="337"/>
      <c r="JVW920" s="337"/>
      <c r="JVX920" s="337"/>
      <c r="JVY920" s="337"/>
      <c r="JVZ920" s="337"/>
      <c r="JWA920" s="337"/>
      <c r="JWB920" s="337"/>
      <c r="JWC920" s="337"/>
      <c r="JWD920" s="337"/>
      <c r="JWE920" s="337"/>
      <c r="JWF920" s="337"/>
      <c r="JWG920" s="337"/>
      <c r="JWH920" s="337"/>
      <c r="JWI920" s="337"/>
      <c r="JWJ920" s="337"/>
      <c r="JWK920" s="337"/>
      <c r="JWL920" s="337"/>
      <c r="JWM920" s="337"/>
      <c r="JWN920" s="337"/>
      <c r="JWO920" s="337"/>
      <c r="JWP920" s="337"/>
      <c r="JWQ920" s="337"/>
      <c r="JWR920" s="337"/>
      <c r="JWS920" s="337"/>
      <c r="JWT920" s="337"/>
      <c r="JWU920" s="337"/>
      <c r="JWV920" s="337"/>
      <c r="JWW920" s="337"/>
      <c r="JWX920" s="337"/>
      <c r="JWY920" s="337"/>
      <c r="JWZ920" s="337"/>
      <c r="JXA920" s="337"/>
      <c r="JXB920" s="337"/>
      <c r="JXC920" s="337"/>
      <c r="JXD920" s="337"/>
      <c r="JXE920" s="337"/>
      <c r="JXF920" s="337"/>
      <c r="JXG920" s="337"/>
      <c r="JXH920" s="337"/>
      <c r="JXI920" s="337"/>
      <c r="JXJ920" s="337"/>
      <c r="JXK920" s="337"/>
      <c r="JXL920" s="337"/>
      <c r="JXM920" s="337"/>
      <c r="JXN920" s="337"/>
      <c r="JXO920" s="337"/>
      <c r="JXP920" s="337"/>
      <c r="JXQ920" s="337"/>
      <c r="JXR920" s="337"/>
      <c r="JXS920" s="337"/>
      <c r="JXT920" s="337"/>
      <c r="JXU920" s="337"/>
      <c r="JXV920" s="337"/>
      <c r="JXW920" s="337"/>
      <c r="JXX920" s="337"/>
      <c r="JXY920" s="337"/>
      <c r="JXZ920" s="337"/>
      <c r="JYA920" s="337"/>
      <c r="JYB920" s="337"/>
      <c r="JYC920" s="337"/>
      <c r="JYD920" s="337"/>
      <c r="JYE920" s="337"/>
      <c r="JYF920" s="337"/>
      <c r="JYG920" s="337"/>
      <c r="JYH920" s="337"/>
      <c r="JYI920" s="337"/>
      <c r="JYJ920" s="337"/>
      <c r="JYK920" s="337"/>
      <c r="JYL920" s="337"/>
      <c r="JYM920" s="337"/>
      <c r="JYN920" s="337"/>
      <c r="JYO920" s="337"/>
      <c r="JYP920" s="337"/>
      <c r="JYQ920" s="337"/>
      <c r="JYR920" s="337"/>
      <c r="JYS920" s="337"/>
      <c r="JYT920" s="337"/>
      <c r="JYU920" s="337"/>
      <c r="JYV920" s="337"/>
      <c r="JYW920" s="337"/>
      <c r="JYX920" s="337"/>
      <c r="JYY920" s="337"/>
      <c r="JYZ920" s="337"/>
      <c r="JZA920" s="337"/>
      <c r="JZB920" s="337"/>
      <c r="JZC920" s="337"/>
      <c r="JZD920" s="337"/>
      <c r="JZE920" s="337"/>
      <c r="JZF920" s="337"/>
      <c r="JZG920" s="337"/>
      <c r="JZH920" s="337"/>
      <c r="JZI920" s="337"/>
      <c r="JZJ920" s="337"/>
      <c r="JZK920" s="337"/>
      <c r="JZL920" s="337"/>
      <c r="JZM920" s="337"/>
      <c r="JZN920" s="337"/>
      <c r="JZO920" s="337"/>
      <c r="JZP920" s="337"/>
      <c r="JZQ920" s="337"/>
      <c r="JZR920" s="337"/>
      <c r="JZS920" s="337"/>
      <c r="JZT920" s="337"/>
      <c r="JZU920" s="337"/>
      <c r="JZV920" s="337"/>
      <c r="JZW920" s="337"/>
      <c r="JZX920" s="337"/>
      <c r="JZY920" s="337"/>
      <c r="JZZ920" s="337"/>
      <c r="KAA920" s="337"/>
      <c r="KAB920" s="337"/>
      <c r="KAC920" s="337"/>
      <c r="KAD920" s="337"/>
      <c r="KAE920" s="337"/>
      <c r="KAF920" s="337"/>
      <c r="KAG920" s="337"/>
      <c r="KAH920" s="337"/>
      <c r="KAI920" s="337"/>
      <c r="KAJ920" s="337"/>
      <c r="KAK920" s="337"/>
      <c r="KAL920" s="337"/>
      <c r="KAM920" s="337"/>
      <c r="KAN920" s="337"/>
      <c r="KAO920" s="337"/>
      <c r="KAP920" s="337"/>
      <c r="KAQ920" s="337"/>
      <c r="KAR920" s="337"/>
      <c r="KAS920" s="337"/>
      <c r="KAT920" s="337"/>
      <c r="KAU920" s="337"/>
      <c r="KAV920" s="337"/>
      <c r="KAW920" s="337"/>
      <c r="KAX920" s="337"/>
      <c r="KAY920" s="337"/>
      <c r="KAZ920" s="337"/>
      <c r="KBA920" s="337"/>
      <c r="KBB920" s="337"/>
      <c r="KBC920" s="337"/>
      <c r="KBD920" s="337"/>
      <c r="KBE920" s="337"/>
      <c r="KBF920" s="337"/>
      <c r="KBG920" s="337"/>
      <c r="KBH920" s="337"/>
      <c r="KBI920" s="337"/>
      <c r="KBJ920" s="337"/>
      <c r="KBK920" s="337"/>
      <c r="KBL920" s="337"/>
      <c r="KBM920" s="337"/>
      <c r="KBN920" s="337"/>
      <c r="KBO920" s="337"/>
      <c r="KBP920" s="337"/>
      <c r="KBQ920" s="337"/>
      <c r="KBR920" s="337"/>
      <c r="KBS920" s="337"/>
      <c r="KBT920" s="337"/>
      <c r="KBU920" s="337"/>
      <c r="KBV920" s="337"/>
      <c r="KBW920" s="337"/>
      <c r="KBX920" s="337"/>
      <c r="KBY920" s="337"/>
      <c r="KBZ920" s="337"/>
      <c r="KCA920" s="337"/>
      <c r="KCB920" s="337"/>
      <c r="KCC920" s="337"/>
      <c r="KCD920" s="337"/>
      <c r="KCE920" s="337"/>
      <c r="KCF920" s="337"/>
      <c r="KCG920" s="337"/>
      <c r="KCH920" s="337"/>
      <c r="KCI920" s="337"/>
      <c r="KCJ920" s="337"/>
      <c r="KCK920" s="337"/>
      <c r="KCL920" s="337"/>
      <c r="KCM920" s="337"/>
      <c r="KCN920" s="337"/>
      <c r="KCO920" s="337"/>
      <c r="KCP920" s="337"/>
      <c r="KCQ920" s="337"/>
      <c r="KCR920" s="337"/>
      <c r="KCS920" s="337"/>
      <c r="KCT920" s="337"/>
      <c r="KCU920" s="337"/>
      <c r="KCV920" s="337"/>
      <c r="KCW920" s="337"/>
      <c r="KCX920" s="337"/>
      <c r="KCY920" s="337"/>
      <c r="KCZ920" s="337"/>
      <c r="KDA920" s="337"/>
      <c r="KDB920" s="337"/>
      <c r="KDC920" s="337"/>
      <c r="KDD920" s="337"/>
      <c r="KDE920" s="337"/>
      <c r="KDF920" s="337"/>
      <c r="KDG920" s="337"/>
      <c r="KDH920" s="337"/>
      <c r="KDI920" s="337"/>
      <c r="KDJ920" s="337"/>
      <c r="KDK920" s="337"/>
      <c r="KDL920" s="337"/>
      <c r="KDM920" s="337"/>
      <c r="KDN920" s="337"/>
      <c r="KDO920" s="337"/>
      <c r="KDP920" s="337"/>
      <c r="KDQ920" s="337"/>
      <c r="KDR920" s="337"/>
      <c r="KDS920" s="337"/>
      <c r="KDT920" s="337"/>
      <c r="KDU920" s="337"/>
      <c r="KDV920" s="337"/>
      <c r="KDW920" s="337"/>
      <c r="KDX920" s="337"/>
      <c r="KDY920" s="337"/>
      <c r="KDZ920" s="337"/>
      <c r="KEA920" s="337"/>
      <c r="KEB920" s="337"/>
      <c r="KEC920" s="337"/>
      <c r="KED920" s="337"/>
      <c r="KEE920" s="337"/>
      <c r="KEF920" s="337"/>
      <c r="KEG920" s="337"/>
      <c r="KEH920" s="337"/>
      <c r="KEI920" s="337"/>
      <c r="KEJ920" s="337"/>
      <c r="KEK920" s="337"/>
      <c r="KEL920" s="337"/>
      <c r="KEM920" s="337"/>
      <c r="KEN920" s="337"/>
      <c r="KEO920" s="337"/>
      <c r="KEP920" s="337"/>
      <c r="KEQ920" s="337"/>
      <c r="KER920" s="337"/>
      <c r="KES920" s="337"/>
      <c r="KET920" s="337"/>
      <c r="KEU920" s="337"/>
      <c r="KEV920" s="337"/>
      <c r="KEW920" s="337"/>
      <c r="KEX920" s="337"/>
      <c r="KEY920" s="337"/>
      <c r="KEZ920" s="337"/>
      <c r="KFA920" s="337"/>
      <c r="KFB920" s="337"/>
      <c r="KFC920" s="337"/>
      <c r="KFD920" s="337"/>
      <c r="KFE920" s="337"/>
      <c r="KFF920" s="337"/>
      <c r="KFG920" s="337"/>
      <c r="KFH920" s="337"/>
      <c r="KFI920" s="337"/>
      <c r="KFJ920" s="337"/>
      <c r="KFK920" s="337"/>
      <c r="KFL920" s="337"/>
      <c r="KFM920" s="337"/>
      <c r="KFN920" s="337"/>
      <c r="KFO920" s="337"/>
      <c r="KFP920" s="337"/>
      <c r="KFQ920" s="337"/>
      <c r="KFR920" s="337"/>
      <c r="KFS920" s="337"/>
      <c r="KFT920" s="337"/>
      <c r="KFU920" s="337"/>
      <c r="KFV920" s="337"/>
      <c r="KFW920" s="337"/>
      <c r="KFX920" s="337"/>
      <c r="KFY920" s="337"/>
      <c r="KFZ920" s="337"/>
      <c r="KGA920" s="337"/>
      <c r="KGB920" s="337"/>
      <c r="KGC920" s="337"/>
      <c r="KGD920" s="337"/>
      <c r="KGE920" s="337"/>
      <c r="KGF920" s="337"/>
      <c r="KGG920" s="337"/>
      <c r="KGH920" s="337"/>
      <c r="KGI920" s="337"/>
      <c r="KGJ920" s="337"/>
      <c r="KGK920" s="337"/>
      <c r="KGL920" s="337"/>
      <c r="KGM920" s="337"/>
      <c r="KGN920" s="337"/>
      <c r="KGO920" s="337"/>
      <c r="KGP920" s="337"/>
      <c r="KGQ920" s="337"/>
      <c r="KGR920" s="337"/>
      <c r="KGS920" s="337"/>
      <c r="KGT920" s="337"/>
      <c r="KGU920" s="337"/>
      <c r="KGV920" s="337"/>
      <c r="KGW920" s="337"/>
      <c r="KGX920" s="337"/>
      <c r="KGY920" s="337"/>
      <c r="KGZ920" s="337"/>
      <c r="KHA920" s="337"/>
      <c r="KHB920" s="337"/>
      <c r="KHC920" s="337"/>
      <c r="KHD920" s="337"/>
      <c r="KHE920" s="337"/>
      <c r="KHF920" s="337"/>
      <c r="KHG920" s="337"/>
      <c r="KHH920" s="337"/>
      <c r="KHI920" s="337"/>
      <c r="KHJ920" s="337"/>
      <c r="KHK920" s="337"/>
      <c r="KHL920" s="337"/>
      <c r="KHM920" s="337"/>
      <c r="KHN920" s="337"/>
      <c r="KHO920" s="337"/>
      <c r="KHP920" s="337"/>
      <c r="KHQ920" s="337"/>
      <c r="KHR920" s="337"/>
      <c r="KHS920" s="337"/>
      <c r="KHT920" s="337"/>
      <c r="KHU920" s="337"/>
      <c r="KHV920" s="337"/>
      <c r="KHW920" s="337"/>
      <c r="KHX920" s="337"/>
      <c r="KHY920" s="337"/>
      <c r="KHZ920" s="337"/>
      <c r="KIA920" s="337"/>
      <c r="KIB920" s="337"/>
      <c r="KIC920" s="337"/>
      <c r="KID920" s="337"/>
      <c r="KIE920" s="337"/>
      <c r="KIF920" s="337"/>
      <c r="KIG920" s="337"/>
      <c r="KIH920" s="337"/>
      <c r="KII920" s="337"/>
      <c r="KIJ920" s="337"/>
      <c r="KIK920" s="337"/>
      <c r="KIL920" s="337"/>
      <c r="KIM920" s="337"/>
      <c r="KIN920" s="337"/>
      <c r="KIO920" s="337"/>
      <c r="KIP920" s="337"/>
      <c r="KIQ920" s="337"/>
      <c r="KIR920" s="337"/>
      <c r="KIS920" s="337"/>
      <c r="KIT920" s="337"/>
      <c r="KIU920" s="337"/>
      <c r="KIV920" s="337"/>
      <c r="KIW920" s="337"/>
      <c r="KIX920" s="337"/>
      <c r="KIY920" s="337"/>
      <c r="KIZ920" s="337"/>
      <c r="KJA920" s="337"/>
      <c r="KJB920" s="337"/>
      <c r="KJC920" s="337"/>
      <c r="KJD920" s="337"/>
      <c r="KJE920" s="337"/>
      <c r="KJF920" s="337"/>
      <c r="KJG920" s="337"/>
      <c r="KJH920" s="337"/>
      <c r="KJI920" s="337"/>
      <c r="KJJ920" s="337"/>
      <c r="KJK920" s="337"/>
      <c r="KJL920" s="337"/>
      <c r="KJM920" s="337"/>
      <c r="KJN920" s="337"/>
      <c r="KJO920" s="337"/>
      <c r="KJP920" s="337"/>
      <c r="KJQ920" s="337"/>
      <c r="KJR920" s="337"/>
      <c r="KJS920" s="337"/>
      <c r="KJT920" s="337"/>
      <c r="KJU920" s="337"/>
      <c r="KJV920" s="337"/>
      <c r="KJW920" s="337"/>
      <c r="KJX920" s="337"/>
      <c r="KJY920" s="337"/>
      <c r="KJZ920" s="337"/>
      <c r="KKA920" s="337"/>
      <c r="KKB920" s="337"/>
      <c r="KKC920" s="337"/>
      <c r="KKD920" s="337"/>
      <c r="KKE920" s="337"/>
      <c r="KKF920" s="337"/>
      <c r="KKG920" s="337"/>
      <c r="KKH920" s="337"/>
      <c r="KKI920" s="337"/>
      <c r="KKJ920" s="337"/>
      <c r="KKK920" s="337"/>
      <c r="KKL920" s="337"/>
      <c r="KKM920" s="337"/>
      <c r="KKN920" s="337"/>
      <c r="KKO920" s="337"/>
      <c r="KKP920" s="337"/>
      <c r="KKQ920" s="337"/>
      <c r="KKR920" s="337"/>
      <c r="KKS920" s="337"/>
      <c r="KKT920" s="337"/>
      <c r="KKU920" s="337"/>
      <c r="KKV920" s="337"/>
      <c r="KKW920" s="337"/>
      <c r="KKX920" s="337"/>
      <c r="KKY920" s="337"/>
      <c r="KKZ920" s="337"/>
      <c r="KLA920" s="337"/>
      <c r="KLB920" s="337"/>
      <c r="KLC920" s="337"/>
      <c r="KLD920" s="337"/>
      <c r="KLE920" s="337"/>
      <c r="KLF920" s="337"/>
      <c r="KLG920" s="337"/>
      <c r="KLH920" s="337"/>
      <c r="KLI920" s="337"/>
      <c r="KLJ920" s="337"/>
      <c r="KLK920" s="337"/>
      <c r="KLL920" s="337"/>
      <c r="KLM920" s="337"/>
      <c r="KLN920" s="337"/>
      <c r="KLO920" s="337"/>
      <c r="KLP920" s="337"/>
      <c r="KLQ920" s="337"/>
      <c r="KLR920" s="337"/>
      <c r="KLS920" s="337"/>
      <c r="KLT920" s="337"/>
      <c r="KLU920" s="337"/>
      <c r="KLV920" s="337"/>
      <c r="KLW920" s="337"/>
      <c r="KLX920" s="337"/>
      <c r="KLY920" s="337"/>
      <c r="KLZ920" s="337"/>
      <c r="KMA920" s="337"/>
      <c r="KMB920" s="337"/>
      <c r="KMC920" s="337"/>
      <c r="KMD920" s="337"/>
      <c r="KME920" s="337"/>
      <c r="KMF920" s="337"/>
      <c r="KMG920" s="337"/>
      <c r="KMH920" s="337"/>
      <c r="KMI920" s="337"/>
      <c r="KMJ920" s="337"/>
      <c r="KMK920" s="337"/>
      <c r="KML920" s="337"/>
      <c r="KMM920" s="337"/>
      <c r="KMN920" s="337"/>
      <c r="KMO920" s="337"/>
      <c r="KMP920" s="337"/>
      <c r="KMQ920" s="337"/>
      <c r="KMR920" s="337"/>
      <c r="KMS920" s="337"/>
      <c r="KMT920" s="337"/>
      <c r="KMU920" s="337"/>
      <c r="KMV920" s="337"/>
      <c r="KMW920" s="337"/>
      <c r="KMX920" s="337"/>
      <c r="KMY920" s="337"/>
      <c r="KMZ920" s="337"/>
      <c r="KNA920" s="337"/>
      <c r="KNB920" s="337"/>
      <c r="KNC920" s="337"/>
      <c r="KND920" s="337"/>
      <c r="KNE920" s="337"/>
      <c r="KNF920" s="337"/>
      <c r="KNG920" s="337"/>
      <c r="KNH920" s="337"/>
      <c r="KNI920" s="337"/>
      <c r="KNJ920" s="337"/>
      <c r="KNK920" s="337"/>
      <c r="KNL920" s="337"/>
      <c r="KNM920" s="337"/>
      <c r="KNN920" s="337"/>
      <c r="KNO920" s="337"/>
      <c r="KNP920" s="337"/>
      <c r="KNQ920" s="337"/>
      <c r="KNR920" s="337"/>
      <c r="KNS920" s="337"/>
      <c r="KNT920" s="337"/>
      <c r="KNU920" s="337"/>
      <c r="KNV920" s="337"/>
      <c r="KNW920" s="337"/>
      <c r="KNX920" s="337"/>
      <c r="KNY920" s="337"/>
      <c r="KNZ920" s="337"/>
      <c r="KOA920" s="337"/>
      <c r="KOB920" s="337"/>
      <c r="KOC920" s="337"/>
      <c r="KOD920" s="337"/>
      <c r="KOE920" s="337"/>
      <c r="KOF920" s="337"/>
      <c r="KOG920" s="337"/>
      <c r="KOH920" s="337"/>
      <c r="KOI920" s="337"/>
      <c r="KOJ920" s="337"/>
      <c r="KOK920" s="337"/>
      <c r="KOL920" s="337"/>
      <c r="KOM920" s="337"/>
      <c r="KON920" s="337"/>
      <c r="KOO920" s="337"/>
      <c r="KOP920" s="337"/>
      <c r="KOQ920" s="337"/>
      <c r="KOR920" s="337"/>
      <c r="KOS920" s="337"/>
      <c r="KOT920" s="337"/>
      <c r="KOU920" s="337"/>
      <c r="KOV920" s="337"/>
      <c r="KOW920" s="337"/>
      <c r="KOX920" s="337"/>
      <c r="KOY920" s="337"/>
      <c r="KOZ920" s="337"/>
      <c r="KPA920" s="337"/>
      <c r="KPB920" s="337"/>
      <c r="KPC920" s="337"/>
      <c r="KPD920" s="337"/>
      <c r="KPE920" s="337"/>
      <c r="KPF920" s="337"/>
      <c r="KPG920" s="337"/>
      <c r="KPH920" s="337"/>
      <c r="KPI920" s="337"/>
      <c r="KPJ920" s="337"/>
      <c r="KPK920" s="337"/>
      <c r="KPL920" s="337"/>
      <c r="KPM920" s="337"/>
      <c r="KPN920" s="337"/>
      <c r="KPO920" s="337"/>
      <c r="KPP920" s="337"/>
      <c r="KPQ920" s="337"/>
      <c r="KPR920" s="337"/>
      <c r="KPS920" s="337"/>
      <c r="KPT920" s="337"/>
      <c r="KPU920" s="337"/>
      <c r="KPV920" s="337"/>
      <c r="KPW920" s="337"/>
      <c r="KPX920" s="337"/>
      <c r="KPY920" s="337"/>
      <c r="KPZ920" s="337"/>
      <c r="KQA920" s="337"/>
      <c r="KQB920" s="337"/>
      <c r="KQC920" s="337"/>
      <c r="KQD920" s="337"/>
      <c r="KQE920" s="337"/>
      <c r="KQF920" s="337"/>
      <c r="KQG920" s="337"/>
      <c r="KQH920" s="337"/>
      <c r="KQI920" s="337"/>
      <c r="KQJ920" s="337"/>
      <c r="KQK920" s="337"/>
      <c r="KQL920" s="337"/>
      <c r="KQM920" s="337"/>
      <c r="KQN920" s="337"/>
      <c r="KQO920" s="337"/>
      <c r="KQP920" s="337"/>
      <c r="KQQ920" s="337"/>
      <c r="KQR920" s="337"/>
      <c r="KQS920" s="337"/>
      <c r="KQT920" s="337"/>
      <c r="KQU920" s="337"/>
      <c r="KQV920" s="337"/>
      <c r="KQW920" s="337"/>
      <c r="KQX920" s="337"/>
      <c r="KQY920" s="337"/>
      <c r="KQZ920" s="337"/>
      <c r="KRA920" s="337"/>
      <c r="KRB920" s="337"/>
      <c r="KRC920" s="337"/>
      <c r="KRD920" s="337"/>
      <c r="KRE920" s="337"/>
      <c r="KRF920" s="337"/>
      <c r="KRG920" s="337"/>
      <c r="KRH920" s="337"/>
      <c r="KRI920" s="337"/>
      <c r="KRJ920" s="337"/>
      <c r="KRK920" s="337"/>
      <c r="KRL920" s="337"/>
      <c r="KRM920" s="337"/>
      <c r="KRN920" s="337"/>
      <c r="KRO920" s="337"/>
      <c r="KRP920" s="337"/>
      <c r="KRQ920" s="337"/>
      <c r="KRR920" s="337"/>
      <c r="KRS920" s="337"/>
      <c r="KRT920" s="337"/>
      <c r="KRU920" s="337"/>
      <c r="KRV920" s="337"/>
      <c r="KRW920" s="337"/>
      <c r="KRX920" s="337"/>
      <c r="KRY920" s="337"/>
      <c r="KRZ920" s="337"/>
      <c r="KSA920" s="337"/>
      <c r="KSB920" s="337"/>
      <c r="KSC920" s="337"/>
      <c r="KSD920" s="337"/>
      <c r="KSE920" s="337"/>
      <c r="KSF920" s="337"/>
      <c r="KSG920" s="337"/>
      <c r="KSH920" s="337"/>
      <c r="KSI920" s="337"/>
      <c r="KSJ920" s="337"/>
      <c r="KSK920" s="337"/>
      <c r="KSL920" s="337"/>
      <c r="KSM920" s="337"/>
      <c r="KSN920" s="337"/>
      <c r="KSO920" s="337"/>
      <c r="KSP920" s="337"/>
      <c r="KSQ920" s="337"/>
      <c r="KSR920" s="337"/>
      <c r="KSS920" s="337"/>
      <c r="KST920" s="337"/>
      <c r="KSU920" s="337"/>
      <c r="KSV920" s="337"/>
      <c r="KSW920" s="337"/>
      <c r="KSX920" s="337"/>
      <c r="KSY920" s="337"/>
      <c r="KSZ920" s="337"/>
      <c r="KTA920" s="337"/>
      <c r="KTB920" s="337"/>
      <c r="KTC920" s="337"/>
      <c r="KTD920" s="337"/>
      <c r="KTE920" s="337"/>
      <c r="KTF920" s="337"/>
      <c r="KTG920" s="337"/>
      <c r="KTH920" s="337"/>
      <c r="KTI920" s="337"/>
      <c r="KTJ920" s="337"/>
      <c r="KTK920" s="337"/>
      <c r="KTL920" s="337"/>
      <c r="KTM920" s="337"/>
      <c r="KTN920" s="337"/>
      <c r="KTO920" s="337"/>
      <c r="KTP920" s="337"/>
      <c r="KTQ920" s="337"/>
      <c r="KTR920" s="337"/>
      <c r="KTS920" s="337"/>
      <c r="KTT920" s="337"/>
      <c r="KTU920" s="337"/>
      <c r="KTV920" s="337"/>
      <c r="KTW920" s="337"/>
      <c r="KTX920" s="337"/>
      <c r="KTY920" s="337"/>
      <c r="KTZ920" s="337"/>
      <c r="KUA920" s="337"/>
      <c r="KUB920" s="337"/>
      <c r="KUC920" s="337"/>
      <c r="KUD920" s="337"/>
      <c r="KUE920" s="337"/>
      <c r="KUF920" s="337"/>
      <c r="KUG920" s="337"/>
      <c r="KUH920" s="337"/>
      <c r="KUI920" s="337"/>
      <c r="KUJ920" s="337"/>
      <c r="KUK920" s="337"/>
      <c r="KUL920" s="337"/>
      <c r="KUM920" s="337"/>
      <c r="KUN920" s="337"/>
      <c r="KUO920" s="337"/>
      <c r="KUP920" s="337"/>
      <c r="KUQ920" s="337"/>
      <c r="KUR920" s="337"/>
      <c r="KUS920" s="337"/>
      <c r="KUT920" s="337"/>
      <c r="KUU920" s="337"/>
      <c r="KUV920" s="337"/>
      <c r="KUW920" s="337"/>
      <c r="KUX920" s="337"/>
      <c r="KUY920" s="337"/>
      <c r="KUZ920" s="337"/>
      <c r="KVA920" s="337"/>
      <c r="KVB920" s="337"/>
      <c r="KVC920" s="337"/>
      <c r="KVD920" s="337"/>
      <c r="KVE920" s="337"/>
      <c r="KVF920" s="337"/>
      <c r="KVG920" s="337"/>
      <c r="KVH920" s="337"/>
      <c r="KVI920" s="337"/>
      <c r="KVJ920" s="337"/>
      <c r="KVK920" s="337"/>
      <c r="KVL920" s="337"/>
      <c r="KVM920" s="337"/>
      <c r="KVN920" s="337"/>
      <c r="KVO920" s="337"/>
      <c r="KVP920" s="337"/>
      <c r="KVQ920" s="337"/>
      <c r="KVR920" s="337"/>
      <c r="KVS920" s="337"/>
      <c r="KVT920" s="337"/>
      <c r="KVU920" s="337"/>
      <c r="KVV920" s="337"/>
      <c r="KVW920" s="337"/>
      <c r="KVX920" s="337"/>
      <c r="KVY920" s="337"/>
      <c r="KVZ920" s="337"/>
      <c r="KWA920" s="337"/>
      <c r="KWB920" s="337"/>
      <c r="KWC920" s="337"/>
      <c r="KWD920" s="337"/>
      <c r="KWE920" s="337"/>
      <c r="KWF920" s="337"/>
      <c r="KWG920" s="337"/>
      <c r="KWH920" s="337"/>
      <c r="KWI920" s="337"/>
      <c r="KWJ920" s="337"/>
      <c r="KWK920" s="337"/>
      <c r="KWL920" s="337"/>
      <c r="KWM920" s="337"/>
      <c r="KWN920" s="337"/>
      <c r="KWO920" s="337"/>
      <c r="KWP920" s="337"/>
      <c r="KWQ920" s="337"/>
      <c r="KWR920" s="337"/>
      <c r="KWS920" s="337"/>
      <c r="KWT920" s="337"/>
      <c r="KWU920" s="337"/>
      <c r="KWV920" s="337"/>
      <c r="KWW920" s="337"/>
      <c r="KWX920" s="337"/>
      <c r="KWY920" s="337"/>
      <c r="KWZ920" s="337"/>
      <c r="KXA920" s="337"/>
      <c r="KXB920" s="337"/>
      <c r="KXC920" s="337"/>
      <c r="KXD920" s="337"/>
      <c r="KXE920" s="337"/>
      <c r="KXF920" s="337"/>
      <c r="KXG920" s="337"/>
      <c r="KXH920" s="337"/>
      <c r="KXI920" s="337"/>
      <c r="KXJ920" s="337"/>
      <c r="KXK920" s="337"/>
      <c r="KXL920" s="337"/>
      <c r="KXM920" s="337"/>
      <c r="KXN920" s="337"/>
      <c r="KXO920" s="337"/>
      <c r="KXP920" s="337"/>
      <c r="KXQ920" s="337"/>
      <c r="KXR920" s="337"/>
      <c r="KXS920" s="337"/>
      <c r="KXT920" s="337"/>
      <c r="KXU920" s="337"/>
      <c r="KXV920" s="337"/>
      <c r="KXW920" s="337"/>
      <c r="KXX920" s="337"/>
      <c r="KXY920" s="337"/>
      <c r="KXZ920" s="337"/>
      <c r="KYA920" s="337"/>
      <c r="KYB920" s="337"/>
      <c r="KYC920" s="337"/>
      <c r="KYD920" s="337"/>
      <c r="KYE920" s="337"/>
      <c r="KYF920" s="337"/>
      <c r="KYG920" s="337"/>
      <c r="KYH920" s="337"/>
      <c r="KYI920" s="337"/>
      <c r="KYJ920" s="337"/>
      <c r="KYK920" s="337"/>
      <c r="KYL920" s="337"/>
      <c r="KYM920" s="337"/>
      <c r="KYN920" s="337"/>
      <c r="KYO920" s="337"/>
      <c r="KYP920" s="337"/>
      <c r="KYQ920" s="337"/>
      <c r="KYR920" s="337"/>
      <c r="KYS920" s="337"/>
      <c r="KYT920" s="337"/>
      <c r="KYU920" s="337"/>
      <c r="KYV920" s="337"/>
      <c r="KYW920" s="337"/>
      <c r="KYX920" s="337"/>
      <c r="KYY920" s="337"/>
      <c r="KYZ920" s="337"/>
      <c r="KZA920" s="337"/>
      <c r="KZB920" s="337"/>
      <c r="KZC920" s="337"/>
      <c r="KZD920" s="337"/>
      <c r="KZE920" s="337"/>
      <c r="KZF920" s="337"/>
      <c r="KZG920" s="337"/>
      <c r="KZH920" s="337"/>
      <c r="KZI920" s="337"/>
      <c r="KZJ920" s="337"/>
      <c r="KZK920" s="337"/>
      <c r="KZL920" s="337"/>
      <c r="KZM920" s="337"/>
      <c r="KZN920" s="337"/>
      <c r="KZO920" s="337"/>
      <c r="KZP920" s="337"/>
      <c r="KZQ920" s="337"/>
      <c r="KZR920" s="337"/>
      <c r="KZS920" s="337"/>
      <c r="KZT920" s="337"/>
      <c r="KZU920" s="337"/>
      <c r="KZV920" s="337"/>
      <c r="KZW920" s="337"/>
      <c r="KZX920" s="337"/>
      <c r="KZY920" s="337"/>
      <c r="KZZ920" s="337"/>
      <c r="LAA920" s="337"/>
      <c r="LAB920" s="337"/>
      <c r="LAC920" s="337"/>
      <c r="LAD920" s="337"/>
      <c r="LAE920" s="337"/>
      <c r="LAF920" s="337"/>
      <c r="LAG920" s="337"/>
      <c r="LAH920" s="337"/>
      <c r="LAI920" s="337"/>
      <c r="LAJ920" s="337"/>
      <c r="LAK920" s="337"/>
      <c r="LAL920" s="337"/>
      <c r="LAM920" s="337"/>
      <c r="LAN920" s="337"/>
      <c r="LAO920" s="337"/>
      <c r="LAP920" s="337"/>
      <c r="LAQ920" s="337"/>
      <c r="LAR920" s="337"/>
      <c r="LAS920" s="337"/>
      <c r="LAT920" s="337"/>
      <c r="LAU920" s="337"/>
      <c r="LAV920" s="337"/>
      <c r="LAW920" s="337"/>
      <c r="LAX920" s="337"/>
      <c r="LAY920" s="337"/>
      <c r="LAZ920" s="337"/>
      <c r="LBA920" s="337"/>
      <c r="LBB920" s="337"/>
      <c r="LBC920" s="337"/>
      <c r="LBD920" s="337"/>
      <c r="LBE920" s="337"/>
      <c r="LBF920" s="337"/>
      <c r="LBG920" s="337"/>
      <c r="LBH920" s="337"/>
      <c r="LBI920" s="337"/>
      <c r="LBJ920" s="337"/>
      <c r="LBK920" s="337"/>
      <c r="LBL920" s="337"/>
      <c r="LBM920" s="337"/>
      <c r="LBN920" s="337"/>
      <c r="LBO920" s="337"/>
      <c r="LBP920" s="337"/>
      <c r="LBQ920" s="337"/>
      <c r="LBR920" s="337"/>
      <c r="LBS920" s="337"/>
      <c r="LBT920" s="337"/>
      <c r="LBU920" s="337"/>
      <c r="LBV920" s="337"/>
      <c r="LBW920" s="337"/>
      <c r="LBX920" s="337"/>
      <c r="LBY920" s="337"/>
      <c r="LBZ920" s="337"/>
      <c r="LCA920" s="337"/>
      <c r="LCB920" s="337"/>
      <c r="LCC920" s="337"/>
      <c r="LCD920" s="337"/>
      <c r="LCE920" s="337"/>
      <c r="LCF920" s="337"/>
      <c r="LCG920" s="337"/>
      <c r="LCH920" s="337"/>
      <c r="LCI920" s="337"/>
      <c r="LCJ920" s="337"/>
      <c r="LCK920" s="337"/>
      <c r="LCL920" s="337"/>
      <c r="LCM920" s="337"/>
      <c r="LCN920" s="337"/>
      <c r="LCO920" s="337"/>
      <c r="LCP920" s="337"/>
      <c r="LCQ920" s="337"/>
      <c r="LCR920" s="337"/>
      <c r="LCS920" s="337"/>
      <c r="LCT920" s="337"/>
      <c r="LCU920" s="337"/>
      <c r="LCV920" s="337"/>
      <c r="LCW920" s="337"/>
      <c r="LCX920" s="337"/>
      <c r="LCY920" s="337"/>
      <c r="LCZ920" s="337"/>
      <c r="LDA920" s="337"/>
      <c r="LDB920" s="337"/>
      <c r="LDC920" s="337"/>
      <c r="LDD920" s="337"/>
      <c r="LDE920" s="337"/>
      <c r="LDF920" s="337"/>
      <c r="LDG920" s="337"/>
      <c r="LDH920" s="337"/>
      <c r="LDI920" s="337"/>
      <c r="LDJ920" s="337"/>
      <c r="LDK920" s="337"/>
      <c r="LDL920" s="337"/>
      <c r="LDM920" s="337"/>
      <c r="LDN920" s="337"/>
      <c r="LDO920" s="337"/>
      <c r="LDP920" s="337"/>
      <c r="LDQ920" s="337"/>
      <c r="LDR920" s="337"/>
      <c r="LDS920" s="337"/>
      <c r="LDT920" s="337"/>
      <c r="LDU920" s="337"/>
      <c r="LDV920" s="337"/>
      <c r="LDW920" s="337"/>
      <c r="LDX920" s="337"/>
      <c r="LDY920" s="337"/>
      <c r="LDZ920" s="337"/>
      <c r="LEA920" s="337"/>
      <c r="LEB920" s="337"/>
      <c r="LEC920" s="337"/>
      <c r="LED920" s="337"/>
      <c r="LEE920" s="337"/>
      <c r="LEF920" s="337"/>
      <c r="LEG920" s="337"/>
      <c r="LEH920" s="337"/>
      <c r="LEI920" s="337"/>
      <c r="LEJ920" s="337"/>
      <c r="LEK920" s="337"/>
      <c r="LEL920" s="337"/>
      <c r="LEM920" s="337"/>
      <c r="LEN920" s="337"/>
      <c r="LEO920" s="337"/>
      <c r="LEP920" s="337"/>
      <c r="LEQ920" s="337"/>
      <c r="LER920" s="337"/>
      <c r="LES920" s="337"/>
      <c r="LET920" s="337"/>
      <c r="LEU920" s="337"/>
      <c r="LEV920" s="337"/>
      <c r="LEW920" s="337"/>
      <c r="LEX920" s="337"/>
      <c r="LEY920" s="337"/>
      <c r="LEZ920" s="337"/>
      <c r="LFA920" s="337"/>
      <c r="LFB920" s="337"/>
      <c r="LFC920" s="337"/>
      <c r="LFD920" s="337"/>
      <c r="LFE920" s="337"/>
      <c r="LFF920" s="337"/>
      <c r="LFG920" s="337"/>
      <c r="LFH920" s="337"/>
      <c r="LFI920" s="337"/>
      <c r="LFJ920" s="337"/>
      <c r="LFK920" s="337"/>
      <c r="LFL920" s="337"/>
      <c r="LFM920" s="337"/>
      <c r="LFN920" s="337"/>
      <c r="LFO920" s="337"/>
      <c r="LFP920" s="337"/>
      <c r="LFQ920" s="337"/>
      <c r="LFR920" s="337"/>
      <c r="LFS920" s="337"/>
      <c r="LFT920" s="337"/>
      <c r="LFU920" s="337"/>
      <c r="LFV920" s="337"/>
      <c r="LFW920" s="337"/>
      <c r="LFX920" s="337"/>
      <c r="LFY920" s="337"/>
      <c r="LFZ920" s="337"/>
      <c r="LGA920" s="337"/>
      <c r="LGB920" s="337"/>
      <c r="LGC920" s="337"/>
      <c r="LGD920" s="337"/>
      <c r="LGE920" s="337"/>
      <c r="LGF920" s="337"/>
      <c r="LGG920" s="337"/>
      <c r="LGH920" s="337"/>
      <c r="LGI920" s="337"/>
      <c r="LGJ920" s="337"/>
      <c r="LGK920" s="337"/>
      <c r="LGL920" s="337"/>
      <c r="LGM920" s="337"/>
      <c r="LGN920" s="337"/>
      <c r="LGO920" s="337"/>
      <c r="LGP920" s="337"/>
      <c r="LGQ920" s="337"/>
      <c r="LGR920" s="337"/>
      <c r="LGS920" s="337"/>
      <c r="LGT920" s="337"/>
      <c r="LGU920" s="337"/>
      <c r="LGV920" s="337"/>
      <c r="LGW920" s="337"/>
      <c r="LGX920" s="337"/>
      <c r="LGY920" s="337"/>
      <c r="LGZ920" s="337"/>
      <c r="LHA920" s="337"/>
      <c r="LHB920" s="337"/>
      <c r="LHC920" s="337"/>
      <c r="LHD920" s="337"/>
      <c r="LHE920" s="337"/>
      <c r="LHF920" s="337"/>
      <c r="LHG920" s="337"/>
      <c r="LHH920" s="337"/>
      <c r="LHI920" s="337"/>
      <c r="LHJ920" s="337"/>
      <c r="LHK920" s="337"/>
      <c r="LHL920" s="337"/>
      <c r="LHM920" s="337"/>
      <c r="LHN920" s="337"/>
      <c r="LHO920" s="337"/>
      <c r="LHP920" s="337"/>
      <c r="LHQ920" s="337"/>
      <c r="LHR920" s="337"/>
      <c r="LHS920" s="337"/>
      <c r="LHT920" s="337"/>
      <c r="LHU920" s="337"/>
      <c r="LHV920" s="337"/>
      <c r="LHW920" s="337"/>
      <c r="LHX920" s="337"/>
      <c r="LHY920" s="337"/>
      <c r="LHZ920" s="337"/>
      <c r="LIA920" s="337"/>
      <c r="LIB920" s="337"/>
      <c r="LIC920" s="337"/>
      <c r="LID920" s="337"/>
      <c r="LIE920" s="337"/>
      <c r="LIF920" s="337"/>
      <c r="LIG920" s="337"/>
      <c r="LIH920" s="337"/>
      <c r="LII920" s="337"/>
      <c r="LIJ920" s="337"/>
      <c r="LIK920" s="337"/>
      <c r="LIL920" s="337"/>
      <c r="LIM920" s="337"/>
      <c r="LIN920" s="337"/>
      <c r="LIO920" s="337"/>
      <c r="LIP920" s="337"/>
      <c r="LIQ920" s="337"/>
      <c r="LIR920" s="337"/>
      <c r="LIS920" s="337"/>
      <c r="LIT920" s="337"/>
      <c r="LIU920" s="337"/>
      <c r="LIV920" s="337"/>
      <c r="LIW920" s="337"/>
      <c r="LIX920" s="337"/>
      <c r="LIY920" s="337"/>
      <c r="LIZ920" s="337"/>
      <c r="LJA920" s="337"/>
      <c r="LJB920" s="337"/>
      <c r="LJC920" s="337"/>
      <c r="LJD920" s="337"/>
      <c r="LJE920" s="337"/>
      <c r="LJF920" s="337"/>
      <c r="LJG920" s="337"/>
      <c r="LJH920" s="337"/>
      <c r="LJI920" s="337"/>
      <c r="LJJ920" s="337"/>
      <c r="LJK920" s="337"/>
      <c r="LJL920" s="337"/>
      <c r="LJM920" s="337"/>
      <c r="LJN920" s="337"/>
      <c r="LJO920" s="337"/>
      <c r="LJP920" s="337"/>
      <c r="LJQ920" s="337"/>
      <c r="LJR920" s="337"/>
      <c r="LJS920" s="337"/>
      <c r="LJT920" s="337"/>
      <c r="LJU920" s="337"/>
      <c r="LJV920" s="337"/>
      <c r="LJW920" s="337"/>
      <c r="LJX920" s="337"/>
      <c r="LJY920" s="337"/>
      <c r="LJZ920" s="337"/>
      <c r="LKA920" s="337"/>
      <c r="LKB920" s="337"/>
      <c r="LKC920" s="337"/>
      <c r="LKD920" s="337"/>
      <c r="LKE920" s="337"/>
      <c r="LKF920" s="337"/>
      <c r="LKG920" s="337"/>
      <c r="LKH920" s="337"/>
      <c r="LKI920" s="337"/>
      <c r="LKJ920" s="337"/>
      <c r="LKK920" s="337"/>
      <c r="LKL920" s="337"/>
      <c r="LKM920" s="337"/>
      <c r="LKN920" s="337"/>
      <c r="LKO920" s="337"/>
      <c r="LKP920" s="337"/>
      <c r="LKQ920" s="337"/>
      <c r="LKR920" s="337"/>
      <c r="LKS920" s="337"/>
      <c r="LKT920" s="337"/>
      <c r="LKU920" s="337"/>
      <c r="LKV920" s="337"/>
      <c r="LKW920" s="337"/>
      <c r="LKX920" s="337"/>
      <c r="LKY920" s="337"/>
      <c r="LKZ920" s="337"/>
      <c r="LLA920" s="337"/>
      <c r="LLB920" s="337"/>
      <c r="LLC920" s="337"/>
      <c r="LLD920" s="337"/>
      <c r="LLE920" s="337"/>
      <c r="LLF920" s="337"/>
      <c r="LLG920" s="337"/>
      <c r="LLH920" s="337"/>
      <c r="LLI920" s="337"/>
      <c r="LLJ920" s="337"/>
      <c r="LLK920" s="337"/>
      <c r="LLL920" s="337"/>
      <c r="LLM920" s="337"/>
      <c r="LLN920" s="337"/>
      <c r="LLO920" s="337"/>
      <c r="LLP920" s="337"/>
      <c r="LLQ920" s="337"/>
      <c r="LLR920" s="337"/>
      <c r="LLS920" s="337"/>
      <c r="LLT920" s="337"/>
      <c r="LLU920" s="337"/>
      <c r="LLV920" s="337"/>
      <c r="LLW920" s="337"/>
      <c r="LLX920" s="337"/>
      <c r="LLY920" s="337"/>
      <c r="LLZ920" s="337"/>
      <c r="LMA920" s="337"/>
      <c r="LMB920" s="337"/>
      <c r="LMC920" s="337"/>
      <c r="LMD920" s="337"/>
      <c r="LME920" s="337"/>
      <c r="LMF920" s="337"/>
      <c r="LMG920" s="337"/>
      <c r="LMH920" s="337"/>
      <c r="LMI920" s="337"/>
      <c r="LMJ920" s="337"/>
      <c r="LMK920" s="337"/>
      <c r="LML920" s="337"/>
      <c r="LMM920" s="337"/>
      <c r="LMN920" s="337"/>
      <c r="LMO920" s="337"/>
      <c r="LMP920" s="337"/>
      <c r="LMQ920" s="337"/>
      <c r="LMR920" s="337"/>
      <c r="LMS920" s="337"/>
      <c r="LMT920" s="337"/>
      <c r="LMU920" s="337"/>
      <c r="LMV920" s="337"/>
      <c r="LMW920" s="337"/>
      <c r="LMX920" s="337"/>
      <c r="LMY920" s="337"/>
      <c r="LMZ920" s="337"/>
      <c r="LNA920" s="337"/>
      <c r="LNB920" s="337"/>
      <c r="LNC920" s="337"/>
      <c r="LND920" s="337"/>
      <c r="LNE920" s="337"/>
      <c r="LNF920" s="337"/>
      <c r="LNG920" s="337"/>
      <c r="LNH920" s="337"/>
      <c r="LNI920" s="337"/>
      <c r="LNJ920" s="337"/>
      <c r="LNK920" s="337"/>
      <c r="LNL920" s="337"/>
      <c r="LNM920" s="337"/>
      <c r="LNN920" s="337"/>
      <c r="LNO920" s="337"/>
      <c r="LNP920" s="337"/>
      <c r="LNQ920" s="337"/>
      <c r="LNR920" s="337"/>
      <c r="LNS920" s="337"/>
      <c r="LNT920" s="337"/>
      <c r="LNU920" s="337"/>
      <c r="LNV920" s="337"/>
      <c r="LNW920" s="337"/>
      <c r="LNX920" s="337"/>
      <c r="LNY920" s="337"/>
      <c r="LNZ920" s="337"/>
      <c r="LOA920" s="337"/>
      <c r="LOB920" s="337"/>
      <c r="LOC920" s="337"/>
      <c r="LOD920" s="337"/>
      <c r="LOE920" s="337"/>
      <c r="LOF920" s="337"/>
      <c r="LOG920" s="337"/>
      <c r="LOH920" s="337"/>
      <c r="LOI920" s="337"/>
      <c r="LOJ920" s="337"/>
      <c r="LOK920" s="337"/>
      <c r="LOL920" s="337"/>
      <c r="LOM920" s="337"/>
      <c r="LON920" s="337"/>
      <c r="LOO920" s="337"/>
      <c r="LOP920" s="337"/>
      <c r="LOQ920" s="337"/>
      <c r="LOR920" s="337"/>
      <c r="LOS920" s="337"/>
      <c r="LOT920" s="337"/>
      <c r="LOU920" s="337"/>
      <c r="LOV920" s="337"/>
      <c r="LOW920" s="337"/>
      <c r="LOX920" s="337"/>
      <c r="LOY920" s="337"/>
      <c r="LOZ920" s="337"/>
      <c r="LPA920" s="337"/>
      <c r="LPB920" s="337"/>
      <c r="LPC920" s="337"/>
      <c r="LPD920" s="337"/>
      <c r="LPE920" s="337"/>
      <c r="LPF920" s="337"/>
      <c r="LPG920" s="337"/>
      <c r="LPH920" s="337"/>
      <c r="LPI920" s="337"/>
      <c r="LPJ920" s="337"/>
      <c r="LPK920" s="337"/>
      <c r="LPL920" s="337"/>
      <c r="LPM920" s="337"/>
      <c r="LPN920" s="337"/>
      <c r="LPO920" s="337"/>
      <c r="LPP920" s="337"/>
      <c r="LPQ920" s="337"/>
      <c r="LPR920" s="337"/>
      <c r="LPS920" s="337"/>
      <c r="LPT920" s="337"/>
      <c r="LPU920" s="337"/>
      <c r="LPV920" s="337"/>
      <c r="LPW920" s="337"/>
      <c r="LPX920" s="337"/>
      <c r="LPY920" s="337"/>
      <c r="LPZ920" s="337"/>
      <c r="LQA920" s="337"/>
      <c r="LQB920" s="337"/>
      <c r="LQC920" s="337"/>
      <c r="LQD920" s="337"/>
      <c r="LQE920" s="337"/>
      <c r="LQF920" s="337"/>
      <c r="LQG920" s="337"/>
      <c r="LQH920" s="337"/>
      <c r="LQI920" s="337"/>
      <c r="LQJ920" s="337"/>
      <c r="LQK920" s="337"/>
      <c r="LQL920" s="337"/>
      <c r="LQM920" s="337"/>
      <c r="LQN920" s="337"/>
      <c r="LQO920" s="337"/>
      <c r="LQP920" s="337"/>
      <c r="LQQ920" s="337"/>
      <c r="LQR920" s="337"/>
      <c r="LQS920" s="337"/>
      <c r="LQT920" s="337"/>
      <c r="LQU920" s="337"/>
      <c r="LQV920" s="337"/>
      <c r="LQW920" s="337"/>
      <c r="LQX920" s="337"/>
      <c r="LQY920" s="337"/>
      <c r="LQZ920" s="337"/>
      <c r="LRA920" s="337"/>
      <c r="LRB920" s="337"/>
      <c r="LRC920" s="337"/>
      <c r="LRD920" s="337"/>
      <c r="LRE920" s="337"/>
      <c r="LRF920" s="337"/>
      <c r="LRG920" s="337"/>
      <c r="LRH920" s="337"/>
      <c r="LRI920" s="337"/>
      <c r="LRJ920" s="337"/>
      <c r="LRK920" s="337"/>
      <c r="LRL920" s="337"/>
      <c r="LRM920" s="337"/>
      <c r="LRN920" s="337"/>
      <c r="LRO920" s="337"/>
      <c r="LRP920" s="337"/>
      <c r="LRQ920" s="337"/>
      <c r="LRR920" s="337"/>
      <c r="LRS920" s="337"/>
      <c r="LRT920" s="337"/>
      <c r="LRU920" s="337"/>
      <c r="LRV920" s="337"/>
      <c r="LRW920" s="337"/>
      <c r="LRX920" s="337"/>
      <c r="LRY920" s="337"/>
      <c r="LRZ920" s="337"/>
      <c r="LSA920" s="337"/>
      <c r="LSB920" s="337"/>
      <c r="LSC920" s="337"/>
      <c r="LSD920" s="337"/>
      <c r="LSE920" s="337"/>
      <c r="LSF920" s="337"/>
      <c r="LSG920" s="337"/>
      <c r="LSH920" s="337"/>
      <c r="LSI920" s="337"/>
      <c r="LSJ920" s="337"/>
      <c r="LSK920" s="337"/>
      <c r="LSL920" s="337"/>
      <c r="LSM920" s="337"/>
      <c r="LSN920" s="337"/>
      <c r="LSO920" s="337"/>
      <c r="LSP920" s="337"/>
      <c r="LSQ920" s="337"/>
      <c r="LSR920" s="337"/>
      <c r="LSS920" s="337"/>
      <c r="LST920" s="337"/>
      <c r="LSU920" s="337"/>
      <c r="LSV920" s="337"/>
      <c r="LSW920" s="337"/>
      <c r="LSX920" s="337"/>
      <c r="LSY920" s="337"/>
      <c r="LSZ920" s="337"/>
      <c r="LTA920" s="337"/>
      <c r="LTB920" s="337"/>
      <c r="LTC920" s="337"/>
      <c r="LTD920" s="337"/>
      <c r="LTE920" s="337"/>
      <c r="LTF920" s="337"/>
      <c r="LTG920" s="337"/>
      <c r="LTH920" s="337"/>
      <c r="LTI920" s="337"/>
      <c r="LTJ920" s="337"/>
      <c r="LTK920" s="337"/>
      <c r="LTL920" s="337"/>
      <c r="LTM920" s="337"/>
      <c r="LTN920" s="337"/>
      <c r="LTO920" s="337"/>
      <c r="LTP920" s="337"/>
      <c r="LTQ920" s="337"/>
      <c r="LTR920" s="337"/>
      <c r="LTS920" s="337"/>
      <c r="LTT920" s="337"/>
      <c r="LTU920" s="337"/>
      <c r="LTV920" s="337"/>
      <c r="LTW920" s="337"/>
      <c r="LTX920" s="337"/>
      <c r="LTY920" s="337"/>
      <c r="LTZ920" s="337"/>
      <c r="LUA920" s="337"/>
      <c r="LUB920" s="337"/>
      <c r="LUC920" s="337"/>
      <c r="LUD920" s="337"/>
      <c r="LUE920" s="337"/>
      <c r="LUF920" s="337"/>
      <c r="LUG920" s="337"/>
      <c r="LUH920" s="337"/>
      <c r="LUI920" s="337"/>
      <c r="LUJ920" s="337"/>
      <c r="LUK920" s="337"/>
      <c r="LUL920" s="337"/>
      <c r="LUM920" s="337"/>
      <c r="LUN920" s="337"/>
      <c r="LUO920" s="337"/>
      <c r="LUP920" s="337"/>
      <c r="LUQ920" s="337"/>
      <c r="LUR920" s="337"/>
      <c r="LUS920" s="337"/>
      <c r="LUT920" s="337"/>
      <c r="LUU920" s="337"/>
      <c r="LUV920" s="337"/>
      <c r="LUW920" s="337"/>
      <c r="LUX920" s="337"/>
      <c r="LUY920" s="337"/>
      <c r="LUZ920" s="337"/>
      <c r="LVA920" s="337"/>
      <c r="LVB920" s="337"/>
      <c r="LVC920" s="337"/>
      <c r="LVD920" s="337"/>
      <c r="LVE920" s="337"/>
      <c r="LVF920" s="337"/>
      <c r="LVG920" s="337"/>
      <c r="LVH920" s="337"/>
      <c r="LVI920" s="337"/>
      <c r="LVJ920" s="337"/>
      <c r="LVK920" s="337"/>
      <c r="LVL920" s="337"/>
      <c r="LVM920" s="337"/>
      <c r="LVN920" s="337"/>
      <c r="LVO920" s="337"/>
      <c r="LVP920" s="337"/>
      <c r="LVQ920" s="337"/>
      <c r="LVR920" s="337"/>
      <c r="LVS920" s="337"/>
      <c r="LVT920" s="337"/>
      <c r="LVU920" s="337"/>
      <c r="LVV920" s="337"/>
      <c r="LVW920" s="337"/>
      <c r="LVX920" s="337"/>
      <c r="LVY920" s="337"/>
      <c r="LVZ920" s="337"/>
      <c r="LWA920" s="337"/>
      <c r="LWB920" s="337"/>
      <c r="LWC920" s="337"/>
      <c r="LWD920" s="337"/>
      <c r="LWE920" s="337"/>
      <c r="LWF920" s="337"/>
      <c r="LWG920" s="337"/>
      <c r="LWH920" s="337"/>
      <c r="LWI920" s="337"/>
      <c r="LWJ920" s="337"/>
      <c r="LWK920" s="337"/>
      <c r="LWL920" s="337"/>
      <c r="LWM920" s="337"/>
      <c r="LWN920" s="337"/>
      <c r="LWO920" s="337"/>
      <c r="LWP920" s="337"/>
      <c r="LWQ920" s="337"/>
      <c r="LWR920" s="337"/>
      <c r="LWS920" s="337"/>
      <c r="LWT920" s="337"/>
      <c r="LWU920" s="337"/>
      <c r="LWV920" s="337"/>
      <c r="LWW920" s="337"/>
      <c r="LWX920" s="337"/>
      <c r="LWY920" s="337"/>
      <c r="LWZ920" s="337"/>
      <c r="LXA920" s="337"/>
      <c r="LXB920" s="337"/>
      <c r="LXC920" s="337"/>
      <c r="LXD920" s="337"/>
      <c r="LXE920" s="337"/>
      <c r="LXF920" s="337"/>
      <c r="LXG920" s="337"/>
      <c r="LXH920" s="337"/>
      <c r="LXI920" s="337"/>
      <c r="LXJ920" s="337"/>
      <c r="LXK920" s="337"/>
      <c r="LXL920" s="337"/>
      <c r="LXM920" s="337"/>
      <c r="LXN920" s="337"/>
      <c r="LXO920" s="337"/>
      <c r="LXP920" s="337"/>
      <c r="LXQ920" s="337"/>
      <c r="LXR920" s="337"/>
      <c r="LXS920" s="337"/>
      <c r="LXT920" s="337"/>
      <c r="LXU920" s="337"/>
      <c r="LXV920" s="337"/>
      <c r="LXW920" s="337"/>
      <c r="LXX920" s="337"/>
      <c r="LXY920" s="337"/>
      <c r="LXZ920" s="337"/>
      <c r="LYA920" s="337"/>
      <c r="LYB920" s="337"/>
      <c r="LYC920" s="337"/>
      <c r="LYD920" s="337"/>
      <c r="LYE920" s="337"/>
      <c r="LYF920" s="337"/>
      <c r="LYG920" s="337"/>
      <c r="LYH920" s="337"/>
      <c r="LYI920" s="337"/>
      <c r="LYJ920" s="337"/>
      <c r="LYK920" s="337"/>
      <c r="LYL920" s="337"/>
      <c r="LYM920" s="337"/>
      <c r="LYN920" s="337"/>
      <c r="LYO920" s="337"/>
      <c r="LYP920" s="337"/>
      <c r="LYQ920" s="337"/>
      <c r="LYR920" s="337"/>
      <c r="LYS920" s="337"/>
      <c r="LYT920" s="337"/>
      <c r="LYU920" s="337"/>
      <c r="LYV920" s="337"/>
      <c r="LYW920" s="337"/>
      <c r="LYX920" s="337"/>
      <c r="LYY920" s="337"/>
      <c r="LYZ920" s="337"/>
      <c r="LZA920" s="337"/>
      <c r="LZB920" s="337"/>
      <c r="LZC920" s="337"/>
      <c r="LZD920" s="337"/>
      <c r="LZE920" s="337"/>
      <c r="LZF920" s="337"/>
      <c r="LZG920" s="337"/>
      <c r="LZH920" s="337"/>
      <c r="LZI920" s="337"/>
      <c r="LZJ920" s="337"/>
      <c r="LZK920" s="337"/>
      <c r="LZL920" s="337"/>
      <c r="LZM920" s="337"/>
      <c r="LZN920" s="337"/>
      <c r="LZO920" s="337"/>
      <c r="LZP920" s="337"/>
      <c r="LZQ920" s="337"/>
      <c r="LZR920" s="337"/>
      <c r="LZS920" s="337"/>
      <c r="LZT920" s="337"/>
      <c r="LZU920" s="337"/>
      <c r="LZV920" s="337"/>
      <c r="LZW920" s="337"/>
      <c r="LZX920" s="337"/>
      <c r="LZY920" s="337"/>
      <c r="LZZ920" s="337"/>
      <c r="MAA920" s="337"/>
      <c r="MAB920" s="337"/>
      <c r="MAC920" s="337"/>
      <c r="MAD920" s="337"/>
      <c r="MAE920" s="337"/>
      <c r="MAF920" s="337"/>
      <c r="MAG920" s="337"/>
      <c r="MAH920" s="337"/>
      <c r="MAI920" s="337"/>
      <c r="MAJ920" s="337"/>
      <c r="MAK920" s="337"/>
      <c r="MAL920" s="337"/>
      <c r="MAM920" s="337"/>
      <c r="MAN920" s="337"/>
      <c r="MAO920" s="337"/>
      <c r="MAP920" s="337"/>
      <c r="MAQ920" s="337"/>
      <c r="MAR920" s="337"/>
      <c r="MAS920" s="337"/>
      <c r="MAT920" s="337"/>
      <c r="MAU920" s="337"/>
      <c r="MAV920" s="337"/>
      <c r="MAW920" s="337"/>
      <c r="MAX920" s="337"/>
      <c r="MAY920" s="337"/>
      <c r="MAZ920" s="337"/>
      <c r="MBA920" s="337"/>
      <c r="MBB920" s="337"/>
      <c r="MBC920" s="337"/>
      <c r="MBD920" s="337"/>
      <c r="MBE920" s="337"/>
      <c r="MBF920" s="337"/>
      <c r="MBG920" s="337"/>
      <c r="MBH920" s="337"/>
      <c r="MBI920" s="337"/>
      <c r="MBJ920" s="337"/>
      <c r="MBK920" s="337"/>
      <c r="MBL920" s="337"/>
      <c r="MBM920" s="337"/>
      <c r="MBN920" s="337"/>
      <c r="MBO920" s="337"/>
      <c r="MBP920" s="337"/>
      <c r="MBQ920" s="337"/>
      <c r="MBR920" s="337"/>
      <c r="MBS920" s="337"/>
      <c r="MBT920" s="337"/>
      <c r="MBU920" s="337"/>
      <c r="MBV920" s="337"/>
      <c r="MBW920" s="337"/>
      <c r="MBX920" s="337"/>
      <c r="MBY920" s="337"/>
      <c r="MBZ920" s="337"/>
      <c r="MCA920" s="337"/>
      <c r="MCB920" s="337"/>
      <c r="MCC920" s="337"/>
      <c r="MCD920" s="337"/>
      <c r="MCE920" s="337"/>
      <c r="MCF920" s="337"/>
      <c r="MCG920" s="337"/>
      <c r="MCH920" s="337"/>
      <c r="MCI920" s="337"/>
      <c r="MCJ920" s="337"/>
      <c r="MCK920" s="337"/>
      <c r="MCL920" s="337"/>
      <c r="MCM920" s="337"/>
      <c r="MCN920" s="337"/>
      <c r="MCO920" s="337"/>
      <c r="MCP920" s="337"/>
      <c r="MCQ920" s="337"/>
      <c r="MCR920" s="337"/>
      <c r="MCS920" s="337"/>
      <c r="MCT920" s="337"/>
      <c r="MCU920" s="337"/>
      <c r="MCV920" s="337"/>
      <c r="MCW920" s="337"/>
      <c r="MCX920" s="337"/>
      <c r="MCY920" s="337"/>
      <c r="MCZ920" s="337"/>
      <c r="MDA920" s="337"/>
      <c r="MDB920" s="337"/>
      <c r="MDC920" s="337"/>
      <c r="MDD920" s="337"/>
      <c r="MDE920" s="337"/>
      <c r="MDF920" s="337"/>
      <c r="MDG920" s="337"/>
      <c r="MDH920" s="337"/>
      <c r="MDI920" s="337"/>
      <c r="MDJ920" s="337"/>
      <c r="MDK920" s="337"/>
      <c r="MDL920" s="337"/>
      <c r="MDM920" s="337"/>
      <c r="MDN920" s="337"/>
      <c r="MDO920" s="337"/>
      <c r="MDP920" s="337"/>
      <c r="MDQ920" s="337"/>
      <c r="MDR920" s="337"/>
      <c r="MDS920" s="337"/>
      <c r="MDT920" s="337"/>
      <c r="MDU920" s="337"/>
      <c r="MDV920" s="337"/>
      <c r="MDW920" s="337"/>
      <c r="MDX920" s="337"/>
      <c r="MDY920" s="337"/>
      <c r="MDZ920" s="337"/>
      <c r="MEA920" s="337"/>
      <c r="MEB920" s="337"/>
      <c r="MEC920" s="337"/>
      <c r="MED920" s="337"/>
      <c r="MEE920" s="337"/>
      <c r="MEF920" s="337"/>
      <c r="MEG920" s="337"/>
      <c r="MEH920" s="337"/>
      <c r="MEI920" s="337"/>
      <c r="MEJ920" s="337"/>
      <c r="MEK920" s="337"/>
      <c r="MEL920" s="337"/>
      <c r="MEM920" s="337"/>
      <c r="MEN920" s="337"/>
      <c r="MEO920" s="337"/>
      <c r="MEP920" s="337"/>
      <c r="MEQ920" s="337"/>
      <c r="MER920" s="337"/>
      <c r="MES920" s="337"/>
      <c r="MET920" s="337"/>
      <c r="MEU920" s="337"/>
      <c r="MEV920" s="337"/>
      <c r="MEW920" s="337"/>
      <c r="MEX920" s="337"/>
      <c r="MEY920" s="337"/>
      <c r="MEZ920" s="337"/>
      <c r="MFA920" s="337"/>
      <c r="MFB920" s="337"/>
      <c r="MFC920" s="337"/>
      <c r="MFD920" s="337"/>
      <c r="MFE920" s="337"/>
      <c r="MFF920" s="337"/>
      <c r="MFG920" s="337"/>
      <c r="MFH920" s="337"/>
      <c r="MFI920" s="337"/>
      <c r="MFJ920" s="337"/>
      <c r="MFK920" s="337"/>
      <c r="MFL920" s="337"/>
      <c r="MFM920" s="337"/>
      <c r="MFN920" s="337"/>
      <c r="MFO920" s="337"/>
      <c r="MFP920" s="337"/>
      <c r="MFQ920" s="337"/>
      <c r="MFR920" s="337"/>
      <c r="MFS920" s="337"/>
      <c r="MFT920" s="337"/>
      <c r="MFU920" s="337"/>
      <c r="MFV920" s="337"/>
      <c r="MFW920" s="337"/>
      <c r="MFX920" s="337"/>
      <c r="MFY920" s="337"/>
      <c r="MFZ920" s="337"/>
      <c r="MGA920" s="337"/>
      <c r="MGB920" s="337"/>
      <c r="MGC920" s="337"/>
      <c r="MGD920" s="337"/>
      <c r="MGE920" s="337"/>
      <c r="MGF920" s="337"/>
      <c r="MGG920" s="337"/>
      <c r="MGH920" s="337"/>
      <c r="MGI920" s="337"/>
      <c r="MGJ920" s="337"/>
      <c r="MGK920" s="337"/>
      <c r="MGL920" s="337"/>
      <c r="MGM920" s="337"/>
      <c r="MGN920" s="337"/>
      <c r="MGO920" s="337"/>
      <c r="MGP920" s="337"/>
      <c r="MGQ920" s="337"/>
      <c r="MGR920" s="337"/>
      <c r="MGS920" s="337"/>
      <c r="MGT920" s="337"/>
      <c r="MGU920" s="337"/>
      <c r="MGV920" s="337"/>
      <c r="MGW920" s="337"/>
      <c r="MGX920" s="337"/>
      <c r="MGY920" s="337"/>
      <c r="MGZ920" s="337"/>
      <c r="MHA920" s="337"/>
      <c r="MHB920" s="337"/>
      <c r="MHC920" s="337"/>
      <c r="MHD920" s="337"/>
      <c r="MHE920" s="337"/>
      <c r="MHF920" s="337"/>
      <c r="MHG920" s="337"/>
      <c r="MHH920" s="337"/>
      <c r="MHI920" s="337"/>
      <c r="MHJ920" s="337"/>
      <c r="MHK920" s="337"/>
      <c r="MHL920" s="337"/>
      <c r="MHM920" s="337"/>
      <c r="MHN920" s="337"/>
      <c r="MHO920" s="337"/>
      <c r="MHP920" s="337"/>
      <c r="MHQ920" s="337"/>
      <c r="MHR920" s="337"/>
      <c r="MHS920" s="337"/>
      <c r="MHT920" s="337"/>
      <c r="MHU920" s="337"/>
      <c r="MHV920" s="337"/>
      <c r="MHW920" s="337"/>
      <c r="MHX920" s="337"/>
      <c r="MHY920" s="337"/>
      <c r="MHZ920" s="337"/>
      <c r="MIA920" s="337"/>
      <c r="MIB920" s="337"/>
      <c r="MIC920" s="337"/>
      <c r="MID920" s="337"/>
      <c r="MIE920" s="337"/>
      <c r="MIF920" s="337"/>
      <c r="MIG920" s="337"/>
      <c r="MIH920" s="337"/>
      <c r="MII920" s="337"/>
      <c r="MIJ920" s="337"/>
      <c r="MIK920" s="337"/>
      <c r="MIL920" s="337"/>
      <c r="MIM920" s="337"/>
      <c r="MIN920" s="337"/>
      <c r="MIO920" s="337"/>
      <c r="MIP920" s="337"/>
      <c r="MIQ920" s="337"/>
      <c r="MIR920" s="337"/>
      <c r="MIS920" s="337"/>
      <c r="MIT920" s="337"/>
      <c r="MIU920" s="337"/>
      <c r="MIV920" s="337"/>
      <c r="MIW920" s="337"/>
      <c r="MIX920" s="337"/>
      <c r="MIY920" s="337"/>
      <c r="MIZ920" s="337"/>
      <c r="MJA920" s="337"/>
      <c r="MJB920" s="337"/>
      <c r="MJC920" s="337"/>
      <c r="MJD920" s="337"/>
      <c r="MJE920" s="337"/>
      <c r="MJF920" s="337"/>
      <c r="MJG920" s="337"/>
      <c r="MJH920" s="337"/>
      <c r="MJI920" s="337"/>
      <c r="MJJ920" s="337"/>
      <c r="MJK920" s="337"/>
      <c r="MJL920" s="337"/>
      <c r="MJM920" s="337"/>
      <c r="MJN920" s="337"/>
      <c r="MJO920" s="337"/>
      <c r="MJP920" s="337"/>
      <c r="MJQ920" s="337"/>
      <c r="MJR920" s="337"/>
      <c r="MJS920" s="337"/>
      <c r="MJT920" s="337"/>
      <c r="MJU920" s="337"/>
      <c r="MJV920" s="337"/>
      <c r="MJW920" s="337"/>
      <c r="MJX920" s="337"/>
      <c r="MJY920" s="337"/>
      <c r="MJZ920" s="337"/>
      <c r="MKA920" s="337"/>
      <c r="MKB920" s="337"/>
      <c r="MKC920" s="337"/>
      <c r="MKD920" s="337"/>
      <c r="MKE920" s="337"/>
      <c r="MKF920" s="337"/>
      <c r="MKG920" s="337"/>
      <c r="MKH920" s="337"/>
      <c r="MKI920" s="337"/>
      <c r="MKJ920" s="337"/>
      <c r="MKK920" s="337"/>
      <c r="MKL920" s="337"/>
      <c r="MKM920" s="337"/>
      <c r="MKN920" s="337"/>
      <c r="MKO920" s="337"/>
      <c r="MKP920" s="337"/>
      <c r="MKQ920" s="337"/>
      <c r="MKR920" s="337"/>
      <c r="MKS920" s="337"/>
      <c r="MKT920" s="337"/>
      <c r="MKU920" s="337"/>
      <c r="MKV920" s="337"/>
      <c r="MKW920" s="337"/>
      <c r="MKX920" s="337"/>
      <c r="MKY920" s="337"/>
      <c r="MKZ920" s="337"/>
      <c r="MLA920" s="337"/>
      <c r="MLB920" s="337"/>
      <c r="MLC920" s="337"/>
      <c r="MLD920" s="337"/>
      <c r="MLE920" s="337"/>
      <c r="MLF920" s="337"/>
      <c r="MLG920" s="337"/>
      <c r="MLH920" s="337"/>
      <c r="MLI920" s="337"/>
      <c r="MLJ920" s="337"/>
      <c r="MLK920" s="337"/>
      <c r="MLL920" s="337"/>
      <c r="MLM920" s="337"/>
      <c r="MLN920" s="337"/>
      <c r="MLO920" s="337"/>
      <c r="MLP920" s="337"/>
      <c r="MLQ920" s="337"/>
      <c r="MLR920" s="337"/>
      <c r="MLS920" s="337"/>
      <c r="MLT920" s="337"/>
      <c r="MLU920" s="337"/>
      <c r="MLV920" s="337"/>
      <c r="MLW920" s="337"/>
      <c r="MLX920" s="337"/>
      <c r="MLY920" s="337"/>
      <c r="MLZ920" s="337"/>
      <c r="MMA920" s="337"/>
      <c r="MMB920" s="337"/>
      <c r="MMC920" s="337"/>
      <c r="MMD920" s="337"/>
      <c r="MME920" s="337"/>
      <c r="MMF920" s="337"/>
      <c r="MMG920" s="337"/>
      <c r="MMH920" s="337"/>
      <c r="MMI920" s="337"/>
      <c r="MMJ920" s="337"/>
      <c r="MMK920" s="337"/>
      <c r="MML920" s="337"/>
      <c r="MMM920" s="337"/>
      <c r="MMN920" s="337"/>
      <c r="MMO920" s="337"/>
      <c r="MMP920" s="337"/>
      <c r="MMQ920" s="337"/>
      <c r="MMR920" s="337"/>
      <c r="MMS920" s="337"/>
      <c r="MMT920" s="337"/>
      <c r="MMU920" s="337"/>
      <c r="MMV920" s="337"/>
      <c r="MMW920" s="337"/>
      <c r="MMX920" s="337"/>
      <c r="MMY920" s="337"/>
      <c r="MMZ920" s="337"/>
      <c r="MNA920" s="337"/>
      <c r="MNB920" s="337"/>
      <c r="MNC920" s="337"/>
      <c r="MND920" s="337"/>
      <c r="MNE920" s="337"/>
      <c r="MNF920" s="337"/>
      <c r="MNG920" s="337"/>
      <c r="MNH920" s="337"/>
      <c r="MNI920" s="337"/>
      <c r="MNJ920" s="337"/>
      <c r="MNK920" s="337"/>
      <c r="MNL920" s="337"/>
      <c r="MNM920" s="337"/>
      <c r="MNN920" s="337"/>
      <c r="MNO920" s="337"/>
      <c r="MNP920" s="337"/>
      <c r="MNQ920" s="337"/>
      <c r="MNR920" s="337"/>
      <c r="MNS920" s="337"/>
      <c r="MNT920" s="337"/>
      <c r="MNU920" s="337"/>
      <c r="MNV920" s="337"/>
      <c r="MNW920" s="337"/>
      <c r="MNX920" s="337"/>
      <c r="MNY920" s="337"/>
      <c r="MNZ920" s="337"/>
      <c r="MOA920" s="337"/>
      <c r="MOB920" s="337"/>
      <c r="MOC920" s="337"/>
      <c r="MOD920" s="337"/>
      <c r="MOE920" s="337"/>
      <c r="MOF920" s="337"/>
      <c r="MOG920" s="337"/>
      <c r="MOH920" s="337"/>
      <c r="MOI920" s="337"/>
      <c r="MOJ920" s="337"/>
      <c r="MOK920" s="337"/>
      <c r="MOL920" s="337"/>
      <c r="MOM920" s="337"/>
      <c r="MON920" s="337"/>
      <c r="MOO920" s="337"/>
      <c r="MOP920" s="337"/>
      <c r="MOQ920" s="337"/>
      <c r="MOR920" s="337"/>
      <c r="MOS920" s="337"/>
      <c r="MOT920" s="337"/>
      <c r="MOU920" s="337"/>
      <c r="MOV920" s="337"/>
      <c r="MOW920" s="337"/>
      <c r="MOX920" s="337"/>
      <c r="MOY920" s="337"/>
      <c r="MOZ920" s="337"/>
      <c r="MPA920" s="337"/>
      <c r="MPB920" s="337"/>
      <c r="MPC920" s="337"/>
      <c r="MPD920" s="337"/>
      <c r="MPE920" s="337"/>
      <c r="MPF920" s="337"/>
      <c r="MPG920" s="337"/>
      <c r="MPH920" s="337"/>
      <c r="MPI920" s="337"/>
      <c r="MPJ920" s="337"/>
      <c r="MPK920" s="337"/>
      <c r="MPL920" s="337"/>
      <c r="MPM920" s="337"/>
      <c r="MPN920" s="337"/>
      <c r="MPO920" s="337"/>
      <c r="MPP920" s="337"/>
      <c r="MPQ920" s="337"/>
      <c r="MPR920" s="337"/>
      <c r="MPS920" s="337"/>
      <c r="MPT920" s="337"/>
      <c r="MPU920" s="337"/>
      <c r="MPV920" s="337"/>
      <c r="MPW920" s="337"/>
      <c r="MPX920" s="337"/>
      <c r="MPY920" s="337"/>
      <c r="MPZ920" s="337"/>
      <c r="MQA920" s="337"/>
      <c r="MQB920" s="337"/>
      <c r="MQC920" s="337"/>
      <c r="MQD920" s="337"/>
      <c r="MQE920" s="337"/>
      <c r="MQF920" s="337"/>
      <c r="MQG920" s="337"/>
      <c r="MQH920" s="337"/>
      <c r="MQI920" s="337"/>
      <c r="MQJ920" s="337"/>
      <c r="MQK920" s="337"/>
      <c r="MQL920" s="337"/>
      <c r="MQM920" s="337"/>
      <c r="MQN920" s="337"/>
      <c r="MQO920" s="337"/>
      <c r="MQP920" s="337"/>
      <c r="MQQ920" s="337"/>
      <c r="MQR920" s="337"/>
      <c r="MQS920" s="337"/>
      <c r="MQT920" s="337"/>
      <c r="MQU920" s="337"/>
      <c r="MQV920" s="337"/>
      <c r="MQW920" s="337"/>
      <c r="MQX920" s="337"/>
      <c r="MQY920" s="337"/>
      <c r="MQZ920" s="337"/>
      <c r="MRA920" s="337"/>
      <c r="MRB920" s="337"/>
      <c r="MRC920" s="337"/>
      <c r="MRD920" s="337"/>
      <c r="MRE920" s="337"/>
      <c r="MRF920" s="337"/>
      <c r="MRG920" s="337"/>
      <c r="MRH920" s="337"/>
      <c r="MRI920" s="337"/>
      <c r="MRJ920" s="337"/>
      <c r="MRK920" s="337"/>
      <c r="MRL920" s="337"/>
      <c r="MRM920" s="337"/>
      <c r="MRN920" s="337"/>
      <c r="MRO920" s="337"/>
      <c r="MRP920" s="337"/>
      <c r="MRQ920" s="337"/>
      <c r="MRR920" s="337"/>
      <c r="MRS920" s="337"/>
      <c r="MRT920" s="337"/>
      <c r="MRU920" s="337"/>
      <c r="MRV920" s="337"/>
      <c r="MRW920" s="337"/>
      <c r="MRX920" s="337"/>
      <c r="MRY920" s="337"/>
      <c r="MRZ920" s="337"/>
      <c r="MSA920" s="337"/>
      <c r="MSB920" s="337"/>
      <c r="MSC920" s="337"/>
      <c r="MSD920" s="337"/>
      <c r="MSE920" s="337"/>
      <c r="MSF920" s="337"/>
      <c r="MSG920" s="337"/>
      <c r="MSH920" s="337"/>
      <c r="MSI920" s="337"/>
      <c r="MSJ920" s="337"/>
      <c r="MSK920" s="337"/>
      <c r="MSL920" s="337"/>
      <c r="MSM920" s="337"/>
      <c r="MSN920" s="337"/>
      <c r="MSO920" s="337"/>
      <c r="MSP920" s="337"/>
      <c r="MSQ920" s="337"/>
      <c r="MSR920" s="337"/>
      <c r="MSS920" s="337"/>
      <c r="MST920" s="337"/>
      <c r="MSU920" s="337"/>
      <c r="MSV920" s="337"/>
      <c r="MSW920" s="337"/>
      <c r="MSX920" s="337"/>
      <c r="MSY920" s="337"/>
      <c r="MSZ920" s="337"/>
      <c r="MTA920" s="337"/>
      <c r="MTB920" s="337"/>
      <c r="MTC920" s="337"/>
      <c r="MTD920" s="337"/>
      <c r="MTE920" s="337"/>
      <c r="MTF920" s="337"/>
      <c r="MTG920" s="337"/>
      <c r="MTH920" s="337"/>
      <c r="MTI920" s="337"/>
      <c r="MTJ920" s="337"/>
      <c r="MTK920" s="337"/>
      <c r="MTL920" s="337"/>
      <c r="MTM920" s="337"/>
      <c r="MTN920" s="337"/>
      <c r="MTO920" s="337"/>
      <c r="MTP920" s="337"/>
      <c r="MTQ920" s="337"/>
      <c r="MTR920" s="337"/>
      <c r="MTS920" s="337"/>
      <c r="MTT920" s="337"/>
      <c r="MTU920" s="337"/>
      <c r="MTV920" s="337"/>
      <c r="MTW920" s="337"/>
      <c r="MTX920" s="337"/>
      <c r="MTY920" s="337"/>
      <c r="MTZ920" s="337"/>
      <c r="MUA920" s="337"/>
      <c r="MUB920" s="337"/>
      <c r="MUC920" s="337"/>
      <c r="MUD920" s="337"/>
      <c r="MUE920" s="337"/>
      <c r="MUF920" s="337"/>
      <c r="MUG920" s="337"/>
      <c r="MUH920" s="337"/>
      <c r="MUI920" s="337"/>
      <c r="MUJ920" s="337"/>
      <c r="MUK920" s="337"/>
      <c r="MUL920" s="337"/>
      <c r="MUM920" s="337"/>
      <c r="MUN920" s="337"/>
      <c r="MUO920" s="337"/>
      <c r="MUP920" s="337"/>
      <c r="MUQ920" s="337"/>
      <c r="MUR920" s="337"/>
      <c r="MUS920" s="337"/>
      <c r="MUT920" s="337"/>
      <c r="MUU920" s="337"/>
      <c r="MUV920" s="337"/>
      <c r="MUW920" s="337"/>
      <c r="MUX920" s="337"/>
      <c r="MUY920" s="337"/>
      <c r="MUZ920" s="337"/>
      <c r="MVA920" s="337"/>
      <c r="MVB920" s="337"/>
      <c r="MVC920" s="337"/>
      <c r="MVD920" s="337"/>
      <c r="MVE920" s="337"/>
      <c r="MVF920" s="337"/>
      <c r="MVG920" s="337"/>
      <c r="MVH920" s="337"/>
      <c r="MVI920" s="337"/>
      <c r="MVJ920" s="337"/>
      <c r="MVK920" s="337"/>
      <c r="MVL920" s="337"/>
      <c r="MVM920" s="337"/>
      <c r="MVN920" s="337"/>
      <c r="MVO920" s="337"/>
      <c r="MVP920" s="337"/>
      <c r="MVQ920" s="337"/>
      <c r="MVR920" s="337"/>
      <c r="MVS920" s="337"/>
      <c r="MVT920" s="337"/>
      <c r="MVU920" s="337"/>
      <c r="MVV920" s="337"/>
      <c r="MVW920" s="337"/>
      <c r="MVX920" s="337"/>
      <c r="MVY920" s="337"/>
      <c r="MVZ920" s="337"/>
      <c r="MWA920" s="337"/>
      <c r="MWB920" s="337"/>
      <c r="MWC920" s="337"/>
      <c r="MWD920" s="337"/>
      <c r="MWE920" s="337"/>
      <c r="MWF920" s="337"/>
      <c r="MWG920" s="337"/>
      <c r="MWH920" s="337"/>
      <c r="MWI920" s="337"/>
      <c r="MWJ920" s="337"/>
      <c r="MWK920" s="337"/>
      <c r="MWL920" s="337"/>
      <c r="MWM920" s="337"/>
      <c r="MWN920" s="337"/>
      <c r="MWO920" s="337"/>
      <c r="MWP920" s="337"/>
      <c r="MWQ920" s="337"/>
      <c r="MWR920" s="337"/>
      <c r="MWS920" s="337"/>
      <c r="MWT920" s="337"/>
      <c r="MWU920" s="337"/>
      <c r="MWV920" s="337"/>
      <c r="MWW920" s="337"/>
      <c r="MWX920" s="337"/>
      <c r="MWY920" s="337"/>
      <c r="MWZ920" s="337"/>
      <c r="MXA920" s="337"/>
      <c r="MXB920" s="337"/>
      <c r="MXC920" s="337"/>
      <c r="MXD920" s="337"/>
      <c r="MXE920" s="337"/>
      <c r="MXF920" s="337"/>
      <c r="MXG920" s="337"/>
      <c r="MXH920" s="337"/>
      <c r="MXI920" s="337"/>
      <c r="MXJ920" s="337"/>
      <c r="MXK920" s="337"/>
      <c r="MXL920" s="337"/>
      <c r="MXM920" s="337"/>
      <c r="MXN920" s="337"/>
      <c r="MXO920" s="337"/>
      <c r="MXP920" s="337"/>
      <c r="MXQ920" s="337"/>
      <c r="MXR920" s="337"/>
      <c r="MXS920" s="337"/>
      <c r="MXT920" s="337"/>
      <c r="MXU920" s="337"/>
      <c r="MXV920" s="337"/>
      <c r="MXW920" s="337"/>
      <c r="MXX920" s="337"/>
      <c r="MXY920" s="337"/>
      <c r="MXZ920" s="337"/>
      <c r="MYA920" s="337"/>
      <c r="MYB920" s="337"/>
      <c r="MYC920" s="337"/>
      <c r="MYD920" s="337"/>
      <c r="MYE920" s="337"/>
      <c r="MYF920" s="337"/>
      <c r="MYG920" s="337"/>
      <c r="MYH920" s="337"/>
      <c r="MYI920" s="337"/>
      <c r="MYJ920" s="337"/>
      <c r="MYK920" s="337"/>
      <c r="MYL920" s="337"/>
      <c r="MYM920" s="337"/>
      <c r="MYN920" s="337"/>
      <c r="MYO920" s="337"/>
      <c r="MYP920" s="337"/>
      <c r="MYQ920" s="337"/>
      <c r="MYR920" s="337"/>
      <c r="MYS920" s="337"/>
      <c r="MYT920" s="337"/>
      <c r="MYU920" s="337"/>
      <c r="MYV920" s="337"/>
      <c r="MYW920" s="337"/>
      <c r="MYX920" s="337"/>
      <c r="MYY920" s="337"/>
      <c r="MYZ920" s="337"/>
      <c r="MZA920" s="337"/>
      <c r="MZB920" s="337"/>
      <c r="MZC920" s="337"/>
      <c r="MZD920" s="337"/>
      <c r="MZE920" s="337"/>
      <c r="MZF920" s="337"/>
      <c r="MZG920" s="337"/>
      <c r="MZH920" s="337"/>
      <c r="MZI920" s="337"/>
      <c r="MZJ920" s="337"/>
      <c r="MZK920" s="337"/>
      <c r="MZL920" s="337"/>
      <c r="MZM920" s="337"/>
      <c r="MZN920" s="337"/>
      <c r="MZO920" s="337"/>
      <c r="MZP920" s="337"/>
      <c r="MZQ920" s="337"/>
      <c r="MZR920" s="337"/>
      <c r="MZS920" s="337"/>
      <c r="MZT920" s="337"/>
      <c r="MZU920" s="337"/>
      <c r="MZV920" s="337"/>
      <c r="MZW920" s="337"/>
      <c r="MZX920" s="337"/>
      <c r="MZY920" s="337"/>
      <c r="MZZ920" s="337"/>
      <c r="NAA920" s="337"/>
      <c r="NAB920" s="337"/>
      <c r="NAC920" s="337"/>
      <c r="NAD920" s="337"/>
      <c r="NAE920" s="337"/>
      <c r="NAF920" s="337"/>
      <c r="NAG920" s="337"/>
      <c r="NAH920" s="337"/>
      <c r="NAI920" s="337"/>
      <c r="NAJ920" s="337"/>
      <c r="NAK920" s="337"/>
      <c r="NAL920" s="337"/>
      <c r="NAM920" s="337"/>
      <c r="NAN920" s="337"/>
      <c r="NAO920" s="337"/>
      <c r="NAP920" s="337"/>
      <c r="NAQ920" s="337"/>
      <c r="NAR920" s="337"/>
      <c r="NAS920" s="337"/>
      <c r="NAT920" s="337"/>
      <c r="NAU920" s="337"/>
      <c r="NAV920" s="337"/>
      <c r="NAW920" s="337"/>
      <c r="NAX920" s="337"/>
      <c r="NAY920" s="337"/>
      <c r="NAZ920" s="337"/>
      <c r="NBA920" s="337"/>
      <c r="NBB920" s="337"/>
      <c r="NBC920" s="337"/>
      <c r="NBD920" s="337"/>
      <c r="NBE920" s="337"/>
      <c r="NBF920" s="337"/>
      <c r="NBG920" s="337"/>
      <c r="NBH920" s="337"/>
      <c r="NBI920" s="337"/>
      <c r="NBJ920" s="337"/>
      <c r="NBK920" s="337"/>
      <c r="NBL920" s="337"/>
      <c r="NBM920" s="337"/>
      <c r="NBN920" s="337"/>
      <c r="NBO920" s="337"/>
      <c r="NBP920" s="337"/>
      <c r="NBQ920" s="337"/>
      <c r="NBR920" s="337"/>
      <c r="NBS920" s="337"/>
      <c r="NBT920" s="337"/>
      <c r="NBU920" s="337"/>
      <c r="NBV920" s="337"/>
      <c r="NBW920" s="337"/>
      <c r="NBX920" s="337"/>
      <c r="NBY920" s="337"/>
      <c r="NBZ920" s="337"/>
      <c r="NCA920" s="337"/>
      <c r="NCB920" s="337"/>
      <c r="NCC920" s="337"/>
      <c r="NCD920" s="337"/>
      <c r="NCE920" s="337"/>
      <c r="NCF920" s="337"/>
      <c r="NCG920" s="337"/>
      <c r="NCH920" s="337"/>
      <c r="NCI920" s="337"/>
      <c r="NCJ920" s="337"/>
      <c r="NCK920" s="337"/>
      <c r="NCL920" s="337"/>
      <c r="NCM920" s="337"/>
      <c r="NCN920" s="337"/>
      <c r="NCO920" s="337"/>
      <c r="NCP920" s="337"/>
      <c r="NCQ920" s="337"/>
      <c r="NCR920" s="337"/>
      <c r="NCS920" s="337"/>
      <c r="NCT920" s="337"/>
      <c r="NCU920" s="337"/>
      <c r="NCV920" s="337"/>
      <c r="NCW920" s="337"/>
      <c r="NCX920" s="337"/>
      <c r="NCY920" s="337"/>
      <c r="NCZ920" s="337"/>
      <c r="NDA920" s="337"/>
      <c r="NDB920" s="337"/>
      <c r="NDC920" s="337"/>
      <c r="NDD920" s="337"/>
      <c r="NDE920" s="337"/>
      <c r="NDF920" s="337"/>
      <c r="NDG920" s="337"/>
      <c r="NDH920" s="337"/>
      <c r="NDI920" s="337"/>
      <c r="NDJ920" s="337"/>
      <c r="NDK920" s="337"/>
      <c r="NDL920" s="337"/>
      <c r="NDM920" s="337"/>
      <c r="NDN920" s="337"/>
      <c r="NDO920" s="337"/>
      <c r="NDP920" s="337"/>
      <c r="NDQ920" s="337"/>
      <c r="NDR920" s="337"/>
      <c r="NDS920" s="337"/>
      <c r="NDT920" s="337"/>
      <c r="NDU920" s="337"/>
      <c r="NDV920" s="337"/>
      <c r="NDW920" s="337"/>
      <c r="NDX920" s="337"/>
      <c r="NDY920" s="337"/>
      <c r="NDZ920" s="337"/>
      <c r="NEA920" s="337"/>
      <c r="NEB920" s="337"/>
      <c r="NEC920" s="337"/>
      <c r="NED920" s="337"/>
      <c r="NEE920" s="337"/>
      <c r="NEF920" s="337"/>
      <c r="NEG920" s="337"/>
      <c r="NEH920" s="337"/>
      <c r="NEI920" s="337"/>
      <c r="NEJ920" s="337"/>
      <c r="NEK920" s="337"/>
      <c r="NEL920" s="337"/>
      <c r="NEM920" s="337"/>
      <c r="NEN920" s="337"/>
      <c r="NEO920" s="337"/>
      <c r="NEP920" s="337"/>
      <c r="NEQ920" s="337"/>
      <c r="NER920" s="337"/>
      <c r="NES920" s="337"/>
      <c r="NET920" s="337"/>
      <c r="NEU920" s="337"/>
      <c r="NEV920" s="337"/>
      <c r="NEW920" s="337"/>
      <c r="NEX920" s="337"/>
      <c r="NEY920" s="337"/>
      <c r="NEZ920" s="337"/>
      <c r="NFA920" s="337"/>
      <c r="NFB920" s="337"/>
      <c r="NFC920" s="337"/>
      <c r="NFD920" s="337"/>
      <c r="NFE920" s="337"/>
      <c r="NFF920" s="337"/>
      <c r="NFG920" s="337"/>
      <c r="NFH920" s="337"/>
      <c r="NFI920" s="337"/>
      <c r="NFJ920" s="337"/>
      <c r="NFK920" s="337"/>
      <c r="NFL920" s="337"/>
      <c r="NFM920" s="337"/>
      <c r="NFN920" s="337"/>
      <c r="NFO920" s="337"/>
      <c r="NFP920" s="337"/>
      <c r="NFQ920" s="337"/>
      <c r="NFR920" s="337"/>
      <c r="NFS920" s="337"/>
      <c r="NFT920" s="337"/>
      <c r="NFU920" s="337"/>
      <c r="NFV920" s="337"/>
      <c r="NFW920" s="337"/>
      <c r="NFX920" s="337"/>
      <c r="NFY920" s="337"/>
      <c r="NFZ920" s="337"/>
      <c r="NGA920" s="337"/>
      <c r="NGB920" s="337"/>
      <c r="NGC920" s="337"/>
      <c r="NGD920" s="337"/>
      <c r="NGE920" s="337"/>
      <c r="NGF920" s="337"/>
      <c r="NGG920" s="337"/>
      <c r="NGH920" s="337"/>
      <c r="NGI920" s="337"/>
      <c r="NGJ920" s="337"/>
      <c r="NGK920" s="337"/>
      <c r="NGL920" s="337"/>
      <c r="NGM920" s="337"/>
      <c r="NGN920" s="337"/>
      <c r="NGO920" s="337"/>
      <c r="NGP920" s="337"/>
      <c r="NGQ920" s="337"/>
      <c r="NGR920" s="337"/>
      <c r="NGS920" s="337"/>
      <c r="NGT920" s="337"/>
      <c r="NGU920" s="337"/>
      <c r="NGV920" s="337"/>
      <c r="NGW920" s="337"/>
      <c r="NGX920" s="337"/>
      <c r="NGY920" s="337"/>
      <c r="NGZ920" s="337"/>
      <c r="NHA920" s="337"/>
      <c r="NHB920" s="337"/>
      <c r="NHC920" s="337"/>
      <c r="NHD920" s="337"/>
      <c r="NHE920" s="337"/>
      <c r="NHF920" s="337"/>
      <c r="NHG920" s="337"/>
      <c r="NHH920" s="337"/>
      <c r="NHI920" s="337"/>
      <c r="NHJ920" s="337"/>
      <c r="NHK920" s="337"/>
      <c r="NHL920" s="337"/>
      <c r="NHM920" s="337"/>
      <c r="NHN920" s="337"/>
      <c r="NHO920" s="337"/>
      <c r="NHP920" s="337"/>
      <c r="NHQ920" s="337"/>
      <c r="NHR920" s="337"/>
      <c r="NHS920" s="337"/>
      <c r="NHT920" s="337"/>
      <c r="NHU920" s="337"/>
      <c r="NHV920" s="337"/>
      <c r="NHW920" s="337"/>
      <c r="NHX920" s="337"/>
      <c r="NHY920" s="337"/>
      <c r="NHZ920" s="337"/>
      <c r="NIA920" s="337"/>
      <c r="NIB920" s="337"/>
      <c r="NIC920" s="337"/>
      <c r="NID920" s="337"/>
      <c r="NIE920" s="337"/>
      <c r="NIF920" s="337"/>
      <c r="NIG920" s="337"/>
      <c r="NIH920" s="337"/>
      <c r="NII920" s="337"/>
      <c r="NIJ920" s="337"/>
      <c r="NIK920" s="337"/>
      <c r="NIL920" s="337"/>
      <c r="NIM920" s="337"/>
      <c r="NIN920" s="337"/>
      <c r="NIO920" s="337"/>
      <c r="NIP920" s="337"/>
      <c r="NIQ920" s="337"/>
      <c r="NIR920" s="337"/>
      <c r="NIS920" s="337"/>
      <c r="NIT920" s="337"/>
      <c r="NIU920" s="337"/>
      <c r="NIV920" s="337"/>
      <c r="NIW920" s="337"/>
      <c r="NIX920" s="337"/>
      <c r="NIY920" s="337"/>
      <c r="NIZ920" s="337"/>
      <c r="NJA920" s="337"/>
      <c r="NJB920" s="337"/>
      <c r="NJC920" s="337"/>
      <c r="NJD920" s="337"/>
      <c r="NJE920" s="337"/>
      <c r="NJF920" s="337"/>
      <c r="NJG920" s="337"/>
      <c r="NJH920" s="337"/>
      <c r="NJI920" s="337"/>
      <c r="NJJ920" s="337"/>
      <c r="NJK920" s="337"/>
      <c r="NJL920" s="337"/>
      <c r="NJM920" s="337"/>
      <c r="NJN920" s="337"/>
      <c r="NJO920" s="337"/>
      <c r="NJP920" s="337"/>
      <c r="NJQ920" s="337"/>
      <c r="NJR920" s="337"/>
      <c r="NJS920" s="337"/>
      <c r="NJT920" s="337"/>
      <c r="NJU920" s="337"/>
      <c r="NJV920" s="337"/>
      <c r="NJW920" s="337"/>
      <c r="NJX920" s="337"/>
      <c r="NJY920" s="337"/>
      <c r="NJZ920" s="337"/>
      <c r="NKA920" s="337"/>
      <c r="NKB920" s="337"/>
      <c r="NKC920" s="337"/>
      <c r="NKD920" s="337"/>
      <c r="NKE920" s="337"/>
      <c r="NKF920" s="337"/>
      <c r="NKG920" s="337"/>
      <c r="NKH920" s="337"/>
      <c r="NKI920" s="337"/>
      <c r="NKJ920" s="337"/>
      <c r="NKK920" s="337"/>
      <c r="NKL920" s="337"/>
      <c r="NKM920" s="337"/>
      <c r="NKN920" s="337"/>
      <c r="NKO920" s="337"/>
      <c r="NKP920" s="337"/>
      <c r="NKQ920" s="337"/>
      <c r="NKR920" s="337"/>
      <c r="NKS920" s="337"/>
      <c r="NKT920" s="337"/>
      <c r="NKU920" s="337"/>
      <c r="NKV920" s="337"/>
      <c r="NKW920" s="337"/>
      <c r="NKX920" s="337"/>
      <c r="NKY920" s="337"/>
      <c r="NKZ920" s="337"/>
      <c r="NLA920" s="337"/>
      <c r="NLB920" s="337"/>
      <c r="NLC920" s="337"/>
      <c r="NLD920" s="337"/>
      <c r="NLE920" s="337"/>
      <c r="NLF920" s="337"/>
      <c r="NLG920" s="337"/>
      <c r="NLH920" s="337"/>
      <c r="NLI920" s="337"/>
      <c r="NLJ920" s="337"/>
      <c r="NLK920" s="337"/>
      <c r="NLL920" s="337"/>
      <c r="NLM920" s="337"/>
      <c r="NLN920" s="337"/>
      <c r="NLO920" s="337"/>
      <c r="NLP920" s="337"/>
      <c r="NLQ920" s="337"/>
      <c r="NLR920" s="337"/>
      <c r="NLS920" s="337"/>
      <c r="NLT920" s="337"/>
      <c r="NLU920" s="337"/>
      <c r="NLV920" s="337"/>
      <c r="NLW920" s="337"/>
      <c r="NLX920" s="337"/>
      <c r="NLY920" s="337"/>
      <c r="NLZ920" s="337"/>
      <c r="NMA920" s="337"/>
      <c r="NMB920" s="337"/>
      <c r="NMC920" s="337"/>
      <c r="NMD920" s="337"/>
      <c r="NME920" s="337"/>
      <c r="NMF920" s="337"/>
      <c r="NMG920" s="337"/>
      <c r="NMH920" s="337"/>
      <c r="NMI920" s="337"/>
      <c r="NMJ920" s="337"/>
      <c r="NMK920" s="337"/>
      <c r="NML920" s="337"/>
      <c r="NMM920" s="337"/>
      <c r="NMN920" s="337"/>
      <c r="NMO920" s="337"/>
      <c r="NMP920" s="337"/>
      <c r="NMQ920" s="337"/>
      <c r="NMR920" s="337"/>
      <c r="NMS920" s="337"/>
      <c r="NMT920" s="337"/>
      <c r="NMU920" s="337"/>
      <c r="NMV920" s="337"/>
      <c r="NMW920" s="337"/>
      <c r="NMX920" s="337"/>
      <c r="NMY920" s="337"/>
      <c r="NMZ920" s="337"/>
      <c r="NNA920" s="337"/>
      <c r="NNB920" s="337"/>
      <c r="NNC920" s="337"/>
      <c r="NND920" s="337"/>
      <c r="NNE920" s="337"/>
      <c r="NNF920" s="337"/>
      <c r="NNG920" s="337"/>
      <c r="NNH920" s="337"/>
      <c r="NNI920" s="337"/>
      <c r="NNJ920" s="337"/>
      <c r="NNK920" s="337"/>
      <c r="NNL920" s="337"/>
      <c r="NNM920" s="337"/>
      <c r="NNN920" s="337"/>
      <c r="NNO920" s="337"/>
      <c r="NNP920" s="337"/>
      <c r="NNQ920" s="337"/>
      <c r="NNR920" s="337"/>
      <c r="NNS920" s="337"/>
      <c r="NNT920" s="337"/>
      <c r="NNU920" s="337"/>
      <c r="NNV920" s="337"/>
      <c r="NNW920" s="337"/>
      <c r="NNX920" s="337"/>
      <c r="NNY920" s="337"/>
      <c r="NNZ920" s="337"/>
      <c r="NOA920" s="337"/>
      <c r="NOB920" s="337"/>
      <c r="NOC920" s="337"/>
      <c r="NOD920" s="337"/>
      <c r="NOE920" s="337"/>
      <c r="NOF920" s="337"/>
      <c r="NOG920" s="337"/>
      <c r="NOH920" s="337"/>
      <c r="NOI920" s="337"/>
      <c r="NOJ920" s="337"/>
      <c r="NOK920" s="337"/>
      <c r="NOL920" s="337"/>
      <c r="NOM920" s="337"/>
      <c r="NON920" s="337"/>
      <c r="NOO920" s="337"/>
      <c r="NOP920" s="337"/>
      <c r="NOQ920" s="337"/>
      <c r="NOR920" s="337"/>
      <c r="NOS920" s="337"/>
      <c r="NOT920" s="337"/>
      <c r="NOU920" s="337"/>
      <c r="NOV920" s="337"/>
      <c r="NOW920" s="337"/>
      <c r="NOX920" s="337"/>
      <c r="NOY920" s="337"/>
      <c r="NOZ920" s="337"/>
      <c r="NPA920" s="337"/>
      <c r="NPB920" s="337"/>
      <c r="NPC920" s="337"/>
      <c r="NPD920" s="337"/>
      <c r="NPE920" s="337"/>
      <c r="NPF920" s="337"/>
      <c r="NPG920" s="337"/>
      <c r="NPH920" s="337"/>
      <c r="NPI920" s="337"/>
      <c r="NPJ920" s="337"/>
      <c r="NPK920" s="337"/>
      <c r="NPL920" s="337"/>
      <c r="NPM920" s="337"/>
      <c r="NPN920" s="337"/>
      <c r="NPO920" s="337"/>
      <c r="NPP920" s="337"/>
      <c r="NPQ920" s="337"/>
      <c r="NPR920" s="337"/>
      <c r="NPS920" s="337"/>
      <c r="NPT920" s="337"/>
      <c r="NPU920" s="337"/>
      <c r="NPV920" s="337"/>
      <c r="NPW920" s="337"/>
      <c r="NPX920" s="337"/>
      <c r="NPY920" s="337"/>
      <c r="NPZ920" s="337"/>
      <c r="NQA920" s="337"/>
      <c r="NQB920" s="337"/>
      <c r="NQC920" s="337"/>
      <c r="NQD920" s="337"/>
      <c r="NQE920" s="337"/>
      <c r="NQF920" s="337"/>
      <c r="NQG920" s="337"/>
      <c r="NQH920" s="337"/>
      <c r="NQI920" s="337"/>
      <c r="NQJ920" s="337"/>
      <c r="NQK920" s="337"/>
      <c r="NQL920" s="337"/>
      <c r="NQM920" s="337"/>
      <c r="NQN920" s="337"/>
      <c r="NQO920" s="337"/>
      <c r="NQP920" s="337"/>
      <c r="NQQ920" s="337"/>
      <c r="NQR920" s="337"/>
      <c r="NQS920" s="337"/>
      <c r="NQT920" s="337"/>
      <c r="NQU920" s="337"/>
      <c r="NQV920" s="337"/>
      <c r="NQW920" s="337"/>
      <c r="NQX920" s="337"/>
      <c r="NQY920" s="337"/>
      <c r="NQZ920" s="337"/>
      <c r="NRA920" s="337"/>
      <c r="NRB920" s="337"/>
      <c r="NRC920" s="337"/>
      <c r="NRD920" s="337"/>
      <c r="NRE920" s="337"/>
      <c r="NRF920" s="337"/>
      <c r="NRG920" s="337"/>
      <c r="NRH920" s="337"/>
      <c r="NRI920" s="337"/>
      <c r="NRJ920" s="337"/>
      <c r="NRK920" s="337"/>
      <c r="NRL920" s="337"/>
      <c r="NRM920" s="337"/>
      <c r="NRN920" s="337"/>
      <c r="NRO920" s="337"/>
      <c r="NRP920" s="337"/>
      <c r="NRQ920" s="337"/>
      <c r="NRR920" s="337"/>
      <c r="NRS920" s="337"/>
      <c r="NRT920" s="337"/>
      <c r="NRU920" s="337"/>
      <c r="NRV920" s="337"/>
      <c r="NRW920" s="337"/>
      <c r="NRX920" s="337"/>
      <c r="NRY920" s="337"/>
      <c r="NRZ920" s="337"/>
      <c r="NSA920" s="337"/>
      <c r="NSB920" s="337"/>
      <c r="NSC920" s="337"/>
      <c r="NSD920" s="337"/>
      <c r="NSE920" s="337"/>
      <c r="NSF920" s="337"/>
      <c r="NSG920" s="337"/>
      <c r="NSH920" s="337"/>
      <c r="NSI920" s="337"/>
      <c r="NSJ920" s="337"/>
      <c r="NSK920" s="337"/>
      <c r="NSL920" s="337"/>
      <c r="NSM920" s="337"/>
      <c r="NSN920" s="337"/>
      <c r="NSO920" s="337"/>
      <c r="NSP920" s="337"/>
      <c r="NSQ920" s="337"/>
      <c r="NSR920" s="337"/>
      <c r="NSS920" s="337"/>
      <c r="NST920" s="337"/>
      <c r="NSU920" s="337"/>
      <c r="NSV920" s="337"/>
      <c r="NSW920" s="337"/>
      <c r="NSX920" s="337"/>
      <c r="NSY920" s="337"/>
      <c r="NSZ920" s="337"/>
      <c r="NTA920" s="337"/>
      <c r="NTB920" s="337"/>
      <c r="NTC920" s="337"/>
      <c r="NTD920" s="337"/>
      <c r="NTE920" s="337"/>
      <c r="NTF920" s="337"/>
      <c r="NTG920" s="337"/>
      <c r="NTH920" s="337"/>
      <c r="NTI920" s="337"/>
      <c r="NTJ920" s="337"/>
      <c r="NTK920" s="337"/>
      <c r="NTL920" s="337"/>
      <c r="NTM920" s="337"/>
      <c r="NTN920" s="337"/>
      <c r="NTO920" s="337"/>
      <c r="NTP920" s="337"/>
      <c r="NTQ920" s="337"/>
      <c r="NTR920" s="337"/>
      <c r="NTS920" s="337"/>
      <c r="NTT920" s="337"/>
      <c r="NTU920" s="337"/>
      <c r="NTV920" s="337"/>
      <c r="NTW920" s="337"/>
      <c r="NTX920" s="337"/>
      <c r="NTY920" s="337"/>
      <c r="NTZ920" s="337"/>
      <c r="NUA920" s="337"/>
      <c r="NUB920" s="337"/>
      <c r="NUC920" s="337"/>
      <c r="NUD920" s="337"/>
      <c r="NUE920" s="337"/>
      <c r="NUF920" s="337"/>
      <c r="NUG920" s="337"/>
      <c r="NUH920" s="337"/>
      <c r="NUI920" s="337"/>
      <c r="NUJ920" s="337"/>
      <c r="NUK920" s="337"/>
      <c r="NUL920" s="337"/>
      <c r="NUM920" s="337"/>
      <c r="NUN920" s="337"/>
      <c r="NUO920" s="337"/>
      <c r="NUP920" s="337"/>
      <c r="NUQ920" s="337"/>
      <c r="NUR920" s="337"/>
      <c r="NUS920" s="337"/>
      <c r="NUT920" s="337"/>
      <c r="NUU920" s="337"/>
      <c r="NUV920" s="337"/>
      <c r="NUW920" s="337"/>
      <c r="NUX920" s="337"/>
      <c r="NUY920" s="337"/>
      <c r="NUZ920" s="337"/>
      <c r="NVA920" s="337"/>
      <c r="NVB920" s="337"/>
      <c r="NVC920" s="337"/>
      <c r="NVD920" s="337"/>
      <c r="NVE920" s="337"/>
      <c r="NVF920" s="337"/>
      <c r="NVG920" s="337"/>
      <c r="NVH920" s="337"/>
      <c r="NVI920" s="337"/>
      <c r="NVJ920" s="337"/>
      <c r="NVK920" s="337"/>
      <c r="NVL920" s="337"/>
      <c r="NVM920" s="337"/>
      <c r="NVN920" s="337"/>
      <c r="NVO920" s="337"/>
      <c r="NVP920" s="337"/>
      <c r="NVQ920" s="337"/>
      <c r="NVR920" s="337"/>
      <c r="NVS920" s="337"/>
      <c r="NVT920" s="337"/>
      <c r="NVU920" s="337"/>
      <c r="NVV920" s="337"/>
      <c r="NVW920" s="337"/>
      <c r="NVX920" s="337"/>
      <c r="NVY920" s="337"/>
      <c r="NVZ920" s="337"/>
      <c r="NWA920" s="337"/>
      <c r="NWB920" s="337"/>
      <c r="NWC920" s="337"/>
      <c r="NWD920" s="337"/>
      <c r="NWE920" s="337"/>
      <c r="NWF920" s="337"/>
      <c r="NWG920" s="337"/>
      <c r="NWH920" s="337"/>
      <c r="NWI920" s="337"/>
      <c r="NWJ920" s="337"/>
      <c r="NWK920" s="337"/>
      <c r="NWL920" s="337"/>
      <c r="NWM920" s="337"/>
      <c r="NWN920" s="337"/>
      <c r="NWO920" s="337"/>
      <c r="NWP920" s="337"/>
      <c r="NWQ920" s="337"/>
      <c r="NWR920" s="337"/>
      <c r="NWS920" s="337"/>
      <c r="NWT920" s="337"/>
      <c r="NWU920" s="337"/>
      <c r="NWV920" s="337"/>
      <c r="NWW920" s="337"/>
      <c r="NWX920" s="337"/>
      <c r="NWY920" s="337"/>
      <c r="NWZ920" s="337"/>
      <c r="NXA920" s="337"/>
      <c r="NXB920" s="337"/>
      <c r="NXC920" s="337"/>
      <c r="NXD920" s="337"/>
      <c r="NXE920" s="337"/>
      <c r="NXF920" s="337"/>
      <c r="NXG920" s="337"/>
      <c r="NXH920" s="337"/>
      <c r="NXI920" s="337"/>
      <c r="NXJ920" s="337"/>
      <c r="NXK920" s="337"/>
      <c r="NXL920" s="337"/>
      <c r="NXM920" s="337"/>
      <c r="NXN920" s="337"/>
      <c r="NXO920" s="337"/>
      <c r="NXP920" s="337"/>
      <c r="NXQ920" s="337"/>
      <c r="NXR920" s="337"/>
      <c r="NXS920" s="337"/>
      <c r="NXT920" s="337"/>
      <c r="NXU920" s="337"/>
      <c r="NXV920" s="337"/>
      <c r="NXW920" s="337"/>
      <c r="NXX920" s="337"/>
      <c r="NXY920" s="337"/>
      <c r="NXZ920" s="337"/>
      <c r="NYA920" s="337"/>
      <c r="NYB920" s="337"/>
      <c r="NYC920" s="337"/>
      <c r="NYD920" s="337"/>
      <c r="NYE920" s="337"/>
      <c r="NYF920" s="337"/>
      <c r="NYG920" s="337"/>
      <c r="NYH920" s="337"/>
      <c r="NYI920" s="337"/>
      <c r="NYJ920" s="337"/>
      <c r="NYK920" s="337"/>
      <c r="NYL920" s="337"/>
      <c r="NYM920" s="337"/>
      <c r="NYN920" s="337"/>
      <c r="NYO920" s="337"/>
      <c r="NYP920" s="337"/>
      <c r="NYQ920" s="337"/>
      <c r="NYR920" s="337"/>
      <c r="NYS920" s="337"/>
      <c r="NYT920" s="337"/>
      <c r="NYU920" s="337"/>
      <c r="NYV920" s="337"/>
      <c r="NYW920" s="337"/>
      <c r="NYX920" s="337"/>
      <c r="NYY920" s="337"/>
      <c r="NYZ920" s="337"/>
      <c r="NZA920" s="337"/>
      <c r="NZB920" s="337"/>
      <c r="NZC920" s="337"/>
      <c r="NZD920" s="337"/>
      <c r="NZE920" s="337"/>
      <c r="NZF920" s="337"/>
      <c r="NZG920" s="337"/>
      <c r="NZH920" s="337"/>
      <c r="NZI920" s="337"/>
      <c r="NZJ920" s="337"/>
      <c r="NZK920" s="337"/>
      <c r="NZL920" s="337"/>
      <c r="NZM920" s="337"/>
      <c r="NZN920" s="337"/>
      <c r="NZO920" s="337"/>
      <c r="NZP920" s="337"/>
      <c r="NZQ920" s="337"/>
      <c r="NZR920" s="337"/>
      <c r="NZS920" s="337"/>
      <c r="NZT920" s="337"/>
      <c r="NZU920" s="337"/>
      <c r="NZV920" s="337"/>
      <c r="NZW920" s="337"/>
      <c r="NZX920" s="337"/>
      <c r="NZY920" s="337"/>
      <c r="NZZ920" s="337"/>
      <c r="OAA920" s="337"/>
      <c r="OAB920" s="337"/>
      <c r="OAC920" s="337"/>
      <c r="OAD920" s="337"/>
      <c r="OAE920" s="337"/>
      <c r="OAF920" s="337"/>
      <c r="OAG920" s="337"/>
      <c r="OAH920" s="337"/>
      <c r="OAI920" s="337"/>
      <c r="OAJ920" s="337"/>
      <c r="OAK920" s="337"/>
      <c r="OAL920" s="337"/>
      <c r="OAM920" s="337"/>
      <c r="OAN920" s="337"/>
      <c r="OAO920" s="337"/>
      <c r="OAP920" s="337"/>
      <c r="OAQ920" s="337"/>
      <c r="OAR920" s="337"/>
      <c r="OAS920" s="337"/>
      <c r="OAT920" s="337"/>
      <c r="OAU920" s="337"/>
      <c r="OAV920" s="337"/>
      <c r="OAW920" s="337"/>
      <c r="OAX920" s="337"/>
      <c r="OAY920" s="337"/>
      <c r="OAZ920" s="337"/>
      <c r="OBA920" s="337"/>
      <c r="OBB920" s="337"/>
      <c r="OBC920" s="337"/>
      <c r="OBD920" s="337"/>
      <c r="OBE920" s="337"/>
      <c r="OBF920" s="337"/>
      <c r="OBG920" s="337"/>
      <c r="OBH920" s="337"/>
      <c r="OBI920" s="337"/>
      <c r="OBJ920" s="337"/>
      <c r="OBK920" s="337"/>
      <c r="OBL920" s="337"/>
      <c r="OBM920" s="337"/>
      <c r="OBN920" s="337"/>
      <c r="OBO920" s="337"/>
      <c r="OBP920" s="337"/>
      <c r="OBQ920" s="337"/>
      <c r="OBR920" s="337"/>
      <c r="OBS920" s="337"/>
      <c r="OBT920" s="337"/>
      <c r="OBU920" s="337"/>
      <c r="OBV920" s="337"/>
      <c r="OBW920" s="337"/>
      <c r="OBX920" s="337"/>
      <c r="OBY920" s="337"/>
      <c r="OBZ920" s="337"/>
      <c r="OCA920" s="337"/>
      <c r="OCB920" s="337"/>
      <c r="OCC920" s="337"/>
      <c r="OCD920" s="337"/>
      <c r="OCE920" s="337"/>
      <c r="OCF920" s="337"/>
      <c r="OCG920" s="337"/>
      <c r="OCH920" s="337"/>
      <c r="OCI920" s="337"/>
      <c r="OCJ920" s="337"/>
      <c r="OCK920" s="337"/>
      <c r="OCL920" s="337"/>
      <c r="OCM920" s="337"/>
      <c r="OCN920" s="337"/>
      <c r="OCO920" s="337"/>
      <c r="OCP920" s="337"/>
      <c r="OCQ920" s="337"/>
      <c r="OCR920" s="337"/>
      <c r="OCS920" s="337"/>
      <c r="OCT920" s="337"/>
      <c r="OCU920" s="337"/>
      <c r="OCV920" s="337"/>
      <c r="OCW920" s="337"/>
      <c r="OCX920" s="337"/>
      <c r="OCY920" s="337"/>
      <c r="OCZ920" s="337"/>
      <c r="ODA920" s="337"/>
      <c r="ODB920" s="337"/>
      <c r="ODC920" s="337"/>
      <c r="ODD920" s="337"/>
      <c r="ODE920" s="337"/>
      <c r="ODF920" s="337"/>
      <c r="ODG920" s="337"/>
      <c r="ODH920" s="337"/>
      <c r="ODI920" s="337"/>
      <c r="ODJ920" s="337"/>
      <c r="ODK920" s="337"/>
      <c r="ODL920" s="337"/>
      <c r="ODM920" s="337"/>
      <c r="ODN920" s="337"/>
      <c r="ODO920" s="337"/>
      <c r="ODP920" s="337"/>
      <c r="ODQ920" s="337"/>
      <c r="ODR920" s="337"/>
      <c r="ODS920" s="337"/>
      <c r="ODT920" s="337"/>
      <c r="ODU920" s="337"/>
      <c r="ODV920" s="337"/>
      <c r="ODW920" s="337"/>
      <c r="ODX920" s="337"/>
      <c r="ODY920" s="337"/>
      <c r="ODZ920" s="337"/>
      <c r="OEA920" s="337"/>
      <c r="OEB920" s="337"/>
      <c r="OEC920" s="337"/>
      <c r="OED920" s="337"/>
      <c r="OEE920" s="337"/>
      <c r="OEF920" s="337"/>
      <c r="OEG920" s="337"/>
      <c r="OEH920" s="337"/>
      <c r="OEI920" s="337"/>
      <c r="OEJ920" s="337"/>
      <c r="OEK920" s="337"/>
      <c r="OEL920" s="337"/>
      <c r="OEM920" s="337"/>
      <c r="OEN920" s="337"/>
      <c r="OEO920" s="337"/>
      <c r="OEP920" s="337"/>
      <c r="OEQ920" s="337"/>
      <c r="OER920" s="337"/>
      <c r="OES920" s="337"/>
      <c r="OET920" s="337"/>
      <c r="OEU920" s="337"/>
      <c r="OEV920" s="337"/>
      <c r="OEW920" s="337"/>
      <c r="OEX920" s="337"/>
      <c r="OEY920" s="337"/>
      <c r="OEZ920" s="337"/>
      <c r="OFA920" s="337"/>
      <c r="OFB920" s="337"/>
      <c r="OFC920" s="337"/>
      <c r="OFD920" s="337"/>
      <c r="OFE920" s="337"/>
      <c r="OFF920" s="337"/>
      <c r="OFG920" s="337"/>
      <c r="OFH920" s="337"/>
      <c r="OFI920" s="337"/>
      <c r="OFJ920" s="337"/>
      <c r="OFK920" s="337"/>
      <c r="OFL920" s="337"/>
      <c r="OFM920" s="337"/>
      <c r="OFN920" s="337"/>
      <c r="OFO920" s="337"/>
      <c r="OFP920" s="337"/>
      <c r="OFQ920" s="337"/>
      <c r="OFR920" s="337"/>
      <c r="OFS920" s="337"/>
      <c r="OFT920" s="337"/>
      <c r="OFU920" s="337"/>
      <c r="OFV920" s="337"/>
      <c r="OFW920" s="337"/>
      <c r="OFX920" s="337"/>
      <c r="OFY920" s="337"/>
      <c r="OFZ920" s="337"/>
      <c r="OGA920" s="337"/>
      <c r="OGB920" s="337"/>
      <c r="OGC920" s="337"/>
      <c r="OGD920" s="337"/>
      <c r="OGE920" s="337"/>
      <c r="OGF920" s="337"/>
      <c r="OGG920" s="337"/>
      <c r="OGH920" s="337"/>
      <c r="OGI920" s="337"/>
      <c r="OGJ920" s="337"/>
      <c r="OGK920" s="337"/>
      <c r="OGL920" s="337"/>
      <c r="OGM920" s="337"/>
      <c r="OGN920" s="337"/>
      <c r="OGO920" s="337"/>
      <c r="OGP920" s="337"/>
      <c r="OGQ920" s="337"/>
      <c r="OGR920" s="337"/>
      <c r="OGS920" s="337"/>
      <c r="OGT920" s="337"/>
      <c r="OGU920" s="337"/>
      <c r="OGV920" s="337"/>
      <c r="OGW920" s="337"/>
      <c r="OGX920" s="337"/>
      <c r="OGY920" s="337"/>
      <c r="OGZ920" s="337"/>
      <c r="OHA920" s="337"/>
      <c r="OHB920" s="337"/>
      <c r="OHC920" s="337"/>
      <c r="OHD920" s="337"/>
      <c r="OHE920" s="337"/>
      <c r="OHF920" s="337"/>
      <c r="OHG920" s="337"/>
      <c r="OHH920" s="337"/>
      <c r="OHI920" s="337"/>
      <c r="OHJ920" s="337"/>
      <c r="OHK920" s="337"/>
      <c r="OHL920" s="337"/>
      <c r="OHM920" s="337"/>
      <c r="OHN920" s="337"/>
      <c r="OHO920" s="337"/>
      <c r="OHP920" s="337"/>
      <c r="OHQ920" s="337"/>
      <c r="OHR920" s="337"/>
      <c r="OHS920" s="337"/>
      <c r="OHT920" s="337"/>
      <c r="OHU920" s="337"/>
      <c r="OHV920" s="337"/>
      <c r="OHW920" s="337"/>
      <c r="OHX920" s="337"/>
      <c r="OHY920" s="337"/>
      <c r="OHZ920" s="337"/>
      <c r="OIA920" s="337"/>
      <c r="OIB920" s="337"/>
      <c r="OIC920" s="337"/>
      <c r="OID920" s="337"/>
      <c r="OIE920" s="337"/>
      <c r="OIF920" s="337"/>
      <c r="OIG920" s="337"/>
      <c r="OIH920" s="337"/>
      <c r="OII920" s="337"/>
      <c r="OIJ920" s="337"/>
      <c r="OIK920" s="337"/>
      <c r="OIL920" s="337"/>
      <c r="OIM920" s="337"/>
      <c r="OIN920" s="337"/>
      <c r="OIO920" s="337"/>
      <c r="OIP920" s="337"/>
      <c r="OIQ920" s="337"/>
      <c r="OIR920" s="337"/>
      <c r="OIS920" s="337"/>
      <c r="OIT920" s="337"/>
      <c r="OIU920" s="337"/>
      <c r="OIV920" s="337"/>
      <c r="OIW920" s="337"/>
      <c r="OIX920" s="337"/>
      <c r="OIY920" s="337"/>
      <c r="OIZ920" s="337"/>
      <c r="OJA920" s="337"/>
      <c r="OJB920" s="337"/>
      <c r="OJC920" s="337"/>
      <c r="OJD920" s="337"/>
      <c r="OJE920" s="337"/>
      <c r="OJF920" s="337"/>
      <c r="OJG920" s="337"/>
      <c r="OJH920" s="337"/>
      <c r="OJI920" s="337"/>
      <c r="OJJ920" s="337"/>
      <c r="OJK920" s="337"/>
      <c r="OJL920" s="337"/>
      <c r="OJM920" s="337"/>
      <c r="OJN920" s="337"/>
      <c r="OJO920" s="337"/>
      <c r="OJP920" s="337"/>
      <c r="OJQ920" s="337"/>
      <c r="OJR920" s="337"/>
      <c r="OJS920" s="337"/>
      <c r="OJT920" s="337"/>
      <c r="OJU920" s="337"/>
      <c r="OJV920" s="337"/>
      <c r="OJW920" s="337"/>
      <c r="OJX920" s="337"/>
      <c r="OJY920" s="337"/>
      <c r="OJZ920" s="337"/>
      <c r="OKA920" s="337"/>
      <c r="OKB920" s="337"/>
      <c r="OKC920" s="337"/>
      <c r="OKD920" s="337"/>
      <c r="OKE920" s="337"/>
      <c r="OKF920" s="337"/>
      <c r="OKG920" s="337"/>
      <c r="OKH920" s="337"/>
      <c r="OKI920" s="337"/>
      <c r="OKJ920" s="337"/>
      <c r="OKK920" s="337"/>
      <c r="OKL920" s="337"/>
      <c r="OKM920" s="337"/>
      <c r="OKN920" s="337"/>
      <c r="OKO920" s="337"/>
      <c r="OKP920" s="337"/>
      <c r="OKQ920" s="337"/>
      <c r="OKR920" s="337"/>
      <c r="OKS920" s="337"/>
      <c r="OKT920" s="337"/>
      <c r="OKU920" s="337"/>
      <c r="OKV920" s="337"/>
      <c r="OKW920" s="337"/>
      <c r="OKX920" s="337"/>
      <c r="OKY920" s="337"/>
      <c r="OKZ920" s="337"/>
      <c r="OLA920" s="337"/>
      <c r="OLB920" s="337"/>
      <c r="OLC920" s="337"/>
      <c r="OLD920" s="337"/>
      <c r="OLE920" s="337"/>
      <c r="OLF920" s="337"/>
      <c r="OLG920" s="337"/>
      <c r="OLH920" s="337"/>
      <c r="OLI920" s="337"/>
      <c r="OLJ920" s="337"/>
      <c r="OLK920" s="337"/>
      <c r="OLL920" s="337"/>
      <c r="OLM920" s="337"/>
      <c r="OLN920" s="337"/>
      <c r="OLO920" s="337"/>
      <c r="OLP920" s="337"/>
      <c r="OLQ920" s="337"/>
      <c r="OLR920" s="337"/>
      <c r="OLS920" s="337"/>
      <c r="OLT920" s="337"/>
      <c r="OLU920" s="337"/>
      <c r="OLV920" s="337"/>
      <c r="OLW920" s="337"/>
      <c r="OLX920" s="337"/>
      <c r="OLY920" s="337"/>
      <c r="OLZ920" s="337"/>
      <c r="OMA920" s="337"/>
      <c r="OMB920" s="337"/>
      <c r="OMC920" s="337"/>
      <c r="OMD920" s="337"/>
      <c r="OME920" s="337"/>
      <c r="OMF920" s="337"/>
      <c r="OMG920" s="337"/>
      <c r="OMH920" s="337"/>
      <c r="OMI920" s="337"/>
      <c r="OMJ920" s="337"/>
      <c r="OMK920" s="337"/>
      <c r="OML920" s="337"/>
      <c r="OMM920" s="337"/>
      <c r="OMN920" s="337"/>
      <c r="OMO920" s="337"/>
      <c r="OMP920" s="337"/>
      <c r="OMQ920" s="337"/>
      <c r="OMR920" s="337"/>
      <c r="OMS920" s="337"/>
      <c r="OMT920" s="337"/>
      <c r="OMU920" s="337"/>
      <c r="OMV920" s="337"/>
      <c r="OMW920" s="337"/>
      <c r="OMX920" s="337"/>
      <c r="OMY920" s="337"/>
      <c r="OMZ920" s="337"/>
      <c r="ONA920" s="337"/>
      <c r="ONB920" s="337"/>
      <c r="ONC920" s="337"/>
      <c r="OND920" s="337"/>
      <c r="ONE920" s="337"/>
      <c r="ONF920" s="337"/>
      <c r="ONG920" s="337"/>
      <c r="ONH920" s="337"/>
      <c r="ONI920" s="337"/>
      <c r="ONJ920" s="337"/>
      <c r="ONK920" s="337"/>
      <c r="ONL920" s="337"/>
      <c r="ONM920" s="337"/>
      <c r="ONN920" s="337"/>
      <c r="ONO920" s="337"/>
      <c r="ONP920" s="337"/>
      <c r="ONQ920" s="337"/>
      <c r="ONR920" s="337"/>
      <c r="ONS920" s="337"/>
      <c r="ONT920" s="337"/>
      <c r="ONU920" s="337"/>
      <c r="ONV920" s="337"/>
      <c r="ONW920" s="337"/>
      <c r="ONX920" s="337"/>
      <c r="ONY920" s="337"/>
      <c r="ONZ920" s="337"/>
      <c r="OOA920" s="337"/>
      <c r="OOB920" s="337"/>
      <c r="OOC920" s="337"/>
      <c r="OOD920" s="337"/>
      <c r="OOE920" s="337"/>
      <c r="OOF920" s="337"/>
      <c r="OOG920" s="337"/>
      <c r="OOH920" s="337"/>
      <c r="OOI920" s="337"/>
      <c r="OOJ920" s="337"/>
      <c r="OOK920" s="337"/>
      <c r="OOL920" s="337"/>
      <c r="OOM920" s="337"/>
      <c r="OON920" s="337"/>
      <c r="OOO920" s="337"/>
      <c r="OOP920" s="337"/>
      <c r="OOQ920" s="337"/>
      <c r="OOR920" s="337"/>
      <c r="OOS920" s="337"/>
      <c r="OOT920" s="337"/>
      <c r="OOU920" s="337"/>
      <c r="OOV920" s="337"/>
      <c r="OOW920" s="337"/>
      <c r="OOX920" s="337"/>
      <c r="OOY920" s="337"/>
      <c r="OOZ920" s="337"/>
      <c r="OPA920" s="337"/>
      <c r="OPB920" s="337"/>
      <c r="OPC920" s="337"/>
      <c r="OPD920" s="337"/>
      <c r="OPE920" s="337"/>
      <c r="OPF920" s="337"/>
      <c r="OPG920" s="337"/>
      <c r="OPH920" s="337"/>
      <c r="OPI920" s="337"/>
      <c r="OPJ920" s="337"/>
      <c r="OPK920" s="337"/>
      <c r="OPL920" s="337"/>
      <c r="OPM920" s="337"/>
      <c r="OPN920" s="337"/>
      <c r="OPO920" s="337"/>
      <c r="OPP920" s="337"/>
      <c r="OPQ920" s="337"/>
      <c r="OPR920" s="337"/>
      <c r="OPS920" s="337"/>
      <c r="OPT920" s="337"/>
      <c r="OPU920" s="337"/>
      <c r="OPV920" s="337"/>
      <c r="OPW920" s="337"/>
      <c r="OPX920" s="337"/>
      <c r="OPY920" s="337"/>
      <c r="OPZ920" s="337"/>
      <c r="OQA920" s="337"/>
      <c r="OQB920" s="337"/>
      <c r="OQC920" s="337"/>
      <c r="OQD920" s="337"/>
      <c r="OQE920" s="337"/>
      <c r="OQF920" s="337"/>
      <c r="OQG920" s="337"/>
      <c r="OQH920" s="337"/>
      <c r="OQI920" s="337"/>
      <c r="OQJ920" s="337"/>
      <c r="OQK920" s="337"/>
      <c r="OQL920" s="337"/>
      <c r="OQM920" s="337"/>
      <c r="OQN920" s="337"/>
      <c r="OQO920" s="337"/>
      <c r="OQP920" s="337"/>
      <c r="OQQ920" s="337"/>
      <c r="OQR920" s="337"/>
      <c r="OQS920" s="337"/>
      <c r="OQT920" s="337"/>
      <c r="OQU920" s="337"/>
      <c r="OQV920" s="337"/>
      <c r="OQW920" s="337"/>
      <c r="OQX920" s="337"/>
      <c r="OQY920" s="337"/>
      <c r="OQZ920" s="337"/>
      <c r="ORA920" s="337"/>
      <c r="ORB920" s="337"/>
      <c r="ORC920" s="337"/>
      <c r="ORD920" s="337"/>
      <c r="ORE920" s="337"/>
      <c r="ORF920" s="337"/>
      <c r="ORG920" s="337"/>
      <c r="ORH920" s="337"/>
      <c r="ORI920" s="337"/>
      <c r="ORJ920" s="337"/>
      <c r="ORK920" s="337"/>
      <c r="ORL920" s="337"/>
      <c r="ORM920" s="337"/>
      <c r="ORN920" s="337"/>
      <c r="ORO920" s="337"/>
      <c r="ORP920" s="337"/>
      <c r="ORQ920" s="337"/>
      <c r="ORR920" s="337"/>
      <c r="ORS920" s="337"/>
      <c r="ORT920" s="337"/>
      <c r="ORU920" s="337"/>
      <c r="ORV920" s="337"/>
      <c r="ORW920" s="337"/>
      <c r="ORX920" s="337"/>
      <c r="ORY920" s="337"/>
      <c r="ORZ920" s="337"/>
      <c r="OSA920" s="337"/>
      <c r="OSB920" s="337"/>
      <c r="OSC920" s="337"/>
      <c r="OSD920" s="337"/>
      <c r="OSE920" s="337"/>
      <c r="OSF920" s="337"/>
      <c r="OSG920" s="337"/>
      <c r="OSH920" s="337"/>
      <c r="OSI920" s="337"/>
      <c r="OSJ920" s="337"/>
      <c r="OSK920" s="337"/>
      <c r="OSL920" s="337"/>
      <c r="OSM920" s="337"/>
      <c r="OSN920" s="337"/>
      <c r="OSO920" s="337"/>
      <c r="OSP920" s="337"/>
      <c r="OSQ920" s="337"/>
      <c r="OSR920" s="337"/>
      <c r="OSS920" s="337"/>
      <c r="OST920" s="337"/>
      <c r="OSU920" s="337"/>
      <c r="OSV920" s="337"/>
      <c r="OSW920" s="337"/>
      <c r="OSX920" s="337"/>
      <c r="OSY920" s="337"/>
      <c r="OSZ920" s="337"/>
      <c r="OTA920" s="337"/>
      <c r="OTB920" s="337"/>
      <c r="OTC920" s="337"/>
      <c r="OTD920" s="337"/>
      <c r="OTE920" s="337"/>
      <c r="OTF920" s="337"/>
      <c r="OTG920" s="337"/>
      <c r="OTH920" s="337"/>
      <c r="OTI920" s="337"/>
      <c r="OTJ920" s="337"/>
      <c r="OTK920" s="337"/>
      <c r="OTL920" s="337"/>
      <c r="OTM920" s="337"/>
      <c r="OTN920" s="337"/>
      <c r="OTO920" s="337"/>
      <c r="OTP920" s="337"/>
      <c r="OTQ920" s="337"/>
      <c r="OTR920" s="337"/>
      <c r="OTS920" s="337"/>
      <c r="OTT920" s="337"/>
      <c r="OTU920" s="337"/>
      <c r="OTV920" s="337"/>
      <c r="OTW920" s="337"/>
      <c r="OTX920" s="337"/>
      <c r="OTY920" s="337"/>
      <c r="OTZ920" s="337"/>
      <c r="OUA920" s="337"/>
      <c r="OUB920" s="337"/>
      <c r="OUC920" s="337"/>
      <c r="OUD920" s="337"/>
      <c r="OUE920" s="337"/>
      <c r="OUF920" s="337"/>
      <c r="OUG920" s="337"/>
      <c r="OUH920" s="337"/>
      <c r="OUI920" s="337"/>
      <c r="OUJ920" s="337"/>
      <c r="OUK920" s="337"/>
      <c r="OUL920" s="337"/>
      <c r="OUM920" s="337"/>
      <c r="OUN920" s="337"/>
      <c r="OUO920" s="337"/>
      <c r="OUP920" s="337"/>
      <c r="OUQ920" s="337"/>
      <c r="OUR920" s="337"/>
      <c r="OUS920" s="337"/>
      <c r="OUT920" s="337"/>
      <c r="OUU920" s="337"/>
      <c r="OUV920" s="337"/>
      <c r="OUW920" s="337"/>
      <c r="OUX920" s="337"/>
      <c r="OUY920" s="337"/>
      <c r="OUZ920" s="337"/>
      <c r="OVA920" s="337"/>
      <c r="OVB920" s="337"/>
      <c r="OVC920" s="337"/>
      <c r="OVD920" s="337"/>
      <c r="OVE920" s="337"/>
      <c r="OVF920" s="337"/>
      <c r="OVG920" s="337"/>
      <c r="OVH920" s="337"/>
      <c r="OVI920" s="337"/>
      <c r="OVJ920" s="337"/>
      <c r="OVK920" s="337"/>
      <c r="OVL920" s="337"/>
      <c r="OVM920" s="337"/>
      <c r="OVN920" s="337"/>
      <c r="OVO920" s="337"/>
      <c r="OVP920" s="337"/>
      <c r="OVQ920" s="337"/>
      <c r="OVR920" s="337"/>
      <c r="OVS920" s="337"/>
      <c r="OVT920" s="337"/>
      <c r="OVU920" s="337"/>
      <c r="OVV920" s="337"/>
      <c r="OVW920" s="337"/>
      <c r="OVX920" s="337"/>
      <c r="OVY920" s="337"/>
      <c r="OVZ920" s="337"/>
      <c r="OWA920" s="337"/>
      <c r="OWB920" s="337"/>
      <c r="OWC920" s="337"/>
      <c r="OWD920" s="337"/>
      <c r="OWE920" s="337"/>
      <c r="OWF920" s="337"/>
      <c r="OWG920" s="337"/>
      <c r="OWH920" s="337"/>
      <c r="OWI920" s="337"/>
      <c r="OWJ920" s="337"/>
      <c r="OWK920" s="337"/>
      <c r="OWL920" s="337"/>
      <c r="OWM920" s="337"/>
      <c r="OWN920" s="337"/>
      <c r="OWO920" s="337"/>
      <c r="OWP920" s="337"/>
      <c r="OWQ920" s="337"/>
      <c r="OWR920" s="337"/>
      <c r="OWS920" s="337"/>
      <c r="OWT920" s="337"/>
      <c r="OWU920" s="337"/>
      <c r="OWV920" s="337"/>
      <c r="OWW920" s="337"/>
      <c r="OWX920" s="337"/>
      <c r="OWY920" s="337"/>
      <c r="OWZ920" s="337"/>
      <c r="OXA920" s="337"/>
      <c r="OXB920" s="337"/>
      <c r="OXC920" s="337"/>
      <c r="OXD920" s="337"/>
      <c r="OXE920" s="337"/>
      <c r="OXF920" s="337"/>
      <c r="OXG920" s="337"/>
      <c r="OXH920" s="337"/>
      <c r="OXI920" s="337"/>
      <c r="OXJ920" s="337"/>
      <c r="OXK920" s="337"/>
      <c r="OXL920" s="337"/>
      <c r="OXM920" s="337"/>
      <c r="OXN920" s="337"/>
      <c r="OXO920" s="337"/>
      <c r="OXP920" s="337"/>
      <c r="OXQ920" s="337"/>
      <c r="OXR920" s="337"/>
      <c r="OXS920" s="337"/>
      <c r="OXT920" s="337"/>
      <c r="OXU920" s="337"/>
      <c r="OXV920" s="337"/>
      <c r="OXW920" s="337"/>
      <c r="OXX920" s="337"/>
      <c r="OXY920" s="337"/>
      <c r="OXZ920" s="337"/>
      <c r="OYA920" s="337"/>
      <c r="OYB920" s="337"/>
      <c r="OYC920" s="337"/>
      <c r="OYD920" s="337"/>
      <c r="OYE920" s="337"/>
      <c r="OYF920" s="337"/>
      <c r="OYG920" s="337"/>
      <c r="OYH920" s="337"/>
      <c r="OYI920" s="337"/>
      <c r="OYJ920" s="337"/>
      <c r="OYK920" s="337"/>
      <c r="OYL920" s="337"/>
      <c r="OYM920" s="337"/>
      <c r="OYN920" s="337"/>
      <c r="OYO920" s="337"/>
      <c r="OYP920" s="337"/>
      <c r="OYQ920" s="337"/>
      <c r="OYR920" s="337"/>
      <c r="OYS920" s="337"/>
      <c r="OYT920" s="337"/>
      <c r="OYU920" s="337"/>
      <c r="OYV920" s="337"/>
      <c r="OYW920" s="337"/>
      <c r="OYX920" s="337"/>
      <c r="OYY920" s="337"/>
      <c r="OYZ920" s="337"/>
      <c r="OZA920" s="337"/>
      <c r="OZB920" s="337"/>
      <c r="OZC920" s="337"/>
      <c r="OZD920" s="337"/>
      <c r="OZE920" s="337"/>
      <c r="OZF920" s="337"/>
      <c r="OZG920" s="337"/>
      <c r="OZH920" s="337"/>
      <c r="OZI920" s="337"/>
      <c r="OZJ920" s="337"/>
      <c r="OZK920" s="337"/>
      <c r="OZL920" s="337"/>
      <c r="OZM920" s="337"/>
      <c r="OZN920" s="337"/>
      <c r="OZO920" s="337"/>
      <c r="OZP920" s="337"/>
      <c r="OZQ920" s="337"/>
      <c r="OZR920" s="337"/>
      <c r="OZS920" s="337"/>
      <c r="OZT920" s="337"/>
      <c r="OZU920" s="337"/>
      <c r="OZV920" s="337"/>
      <c r="OZW920" s="337"/>
      <c r="OZX920" s="337"/>
      <c r="OZY920" s="337"/>
      <c r="OZZ920" s="337"/>
      <c r="PAA920" s="337"/>
      <c r="PAB920" s="337"/>
      <c r="PAC920" s="337"/>
      <c r="PAD920" s="337"/>
      <c r="PAE920" s="337"/>
      <c r="PAF920" s="337"/>
      <c r="PAG920" s="337"/>
      <c r="PAH920" s="337"/>
      <c r="PAI920" s="337"/>
      <c r="PAJ920" s="337"/>
      <c r="PAK920" s="337"/>
      <c r="PAL920" s="337"/>
      <c r="PAM920" s="337"/>
      <c r="PAN920" s="337"/>
      <c r="PAO920" s="337"/>
      <c r="PAP920" s="337"/>
      <c r="PAQ920" s="337"/>
      <c r="PAR920" s="337"/>
      <c r="PAS920" s="337"/>
      <c r="PAT920" s="337"/>
      <c r="PAU920" s="337"/>
      <c r="PAV920" s="337"/>
      <c r="PAW920" s="337"/>
      <c r="PAX920" s="337"/>
      <c r="PAY920" s="337"/>
      <c r="PAZ920" s="337"/>
      <c r="PBA920" s="337"/>
      <c r="PBB920" s="337"/>
      <c r="PBC920" s="337"/>
      <c r="PBD920" s="337"/>
      <c r="PBE920" s="337"/>
      <c r="PBF920" s="337"/>
      <c r="PBG920" s="337"/>
      <c r="PBH920" s="337"/>
      <c r="PBI920" s="337"/>
      <c r="PBJ920" s="337"/>
      <c r="PBK920" s="337"/>
      <c r="PBL920" s="337"/>
      <c r="PBM920" s="337"/>
      <c r="PBN920" s="337"/>
      <c r="PBO920" s="337"/>
      <c r="PBP920" s="337"/>
      <c r="PBQ920" s="337"/>
      <c r="PBR920" s="337"/>
      <c r="PBS920" s="337"/>
      <c r="PBT920" s="337"/>
      <c r="PBU920" s="337"/>
      <c r="PBV920" s="337"/>
      <c r="PBW920" s="337"/>
      <c r="PBX920" s="337"/>
      <c r="PBY920" s="337"/>
      <c r="PBZ920" s="337"/>
      <c r="PCA920" s="337"/>
      <c r="PCB920" s="337"/>
      <c r="PCC920" s="337"/>
      <c r="PCD920" s="337"/>
      <c r="PCE920" s="337"/>
      <c r="PCF920" s="337"/>
      <c r="PCG920" s="337"/>
      <c r="PCH920" s="337"/>
      <c r="PCI920" s="337"/>
      <c r="PCJ920" s="337"/>
      <c r="PCK920" s="337"/>
      <c r="PCL920" s="337"/>
      <c r="PCM920" s="337"/>
      <c r="PCN920" s="337"/>
      <c r="PCO920" s="337"/>
      <c r="PCP920" s="337"/>
      <c r="PCQ920" s="337"/>
      <c r="PCR920" s="337"/>
      <c r="PCS920" s="337"/>
      <c r="PCT920" s="337"/>
      <c r="PCU920" s="337"/>
      <c r="PCV920" s="337"/>
      <c r="PCW920" s="337"/>
      <c r="PCX920" s="337"/>
      <c r="PCY920" s="337"/>
      <c r="PCZ920" s="337"/>
      <c r="PDA920" s="337"/>
      <c r="PDB920" s="337"/>
      <c r="PDC920" s="337"/>
      <c r="PDD920" s="337"/>
      <c r="PDE920" s="337"/>
      <c r="PDF920" s="337"/>
      <c r="PDG920" s="337"/>
      <c r="PDH920" s="337"/>
      <c r="PDI920" s="337"/>
      <c r="PDJ920" s="337"/>
      <c r="PDK920" s="337"/>
      <c r="PDL920" s="337"/>
      <c r="PDM920" s="337"/>
      <c r="PDN920" s="337"/>
      <c r="PDO920" s="337"/>
      <c r="PDP920" s="337"/>
      <c r="PDQ920" s="337"/>
      <c r="PDR920" s="337"/>
      <c r="PDS920" s="337"/>
      <c r="PDT920" s="337"/>
      <c r="PDU920" s="337"/>
      <c r="PDV920" s="337"/>
      <c r="PDW920" s="337"/>
      <c r="PDX920" s="337"/>
      <c r="PDY920" s="337"/>
      <c r="PDZ920" s="337"/>
      <c r="PEA920" s="337"/>
      <c r="PEB920" s="337"/>
      <c r="PEC920" s="337"/>
      <c r="PED920" s="337"/>
      <c r="PEE920" s="337"/>
      <c r="PEF920" s="337"/>
      <c r="PEG920" s="337"/>
      <c r="PEH920" s="337"/>
      <c r="PEI920" s="337"/>
      <c r="PEJ920" s="337"/>
      <c r="PEK920" s="337"/>
      <c r="PEL920" s="337"/>
      <c r="PEM920" s="337"/>
      <c r="PEN920" s="337"/>
      <c r="PEO920" s="337"/>
      <c r="PEP920" s="337"/>
      <c r="PEQ920" s="337"/>
      <c r="PER920" s="337"/>
      <c r="PES920" s="337"/>
      <c r="PET920" s="337"/>
      <c r="PEU920" s="337"/>
      <c r="PEV920" s="337"/>
      <c r="PEW920" s="337"/>
      <c r="PEX920" s="337"/>
      <c r="PEY920" s="337"/>
      <c r="PEZ920" s="337"/>
      <c r="PFA920" s="337"/>
      <c r="PFB920" s="337"/>
      <c r="PFC920" s="337"/>
      <c r="PFD920" s="337"/>
      <c r="PFE920" s="337"/>
      <c r="PFF920" s="337"/>
      <c r="PFG920" s="337"/>
      <c r="PFH920" s="337"/>
      <c r="PFI920" s="337"/>
      <c r="PFJ920" s="337"/>
      <c r="PFK920" s="337"/>
      <c r="PFL920" s="337"/>
      <c r="PFM920" s="337"/>
      <c r="PFN920" s="337"/>
      <c r="PFO920" s="337"/>
      <c r="PFP920" s="337"/>
      <c r="PFQ920" s="337"/>
      <c r="PFR920" s="337"/>
      <c r="PFS920" s="337"/>
      <c r="PFT920" s="337"/>
      <c r="PFU920" s="337"/>
      <c r="PFV920" s="337"/>
      <c r="PFW920" s="337"/>
      <c r="PFX920" s="337"/>
      <c r="PFY920" s="337"/>
      <c r="PFZ920" s="337"/>
      <c r="PGA920" s="337"/>
      <c r="PGB920" s="337"/>
      <c r="PGC920" s="337"/>
      <c r="PGD920" s="337"/>
      <c r="PGE920" s="337"/>
      <c r="PGF920" s="337"/>
      <c r="PGG920" s="337"/>
      <c r="PGH920" s="337"/>
      <c r="PGI920" s="337"/>
      <c r="PGJ920" s="337"/>
      <c r="PGK920" s="337"/>
      <c r="PGL920" s="337"/>
      <c r="PGM920" s="337"/>
      <c r="PGN920" s="337"/>
      <c r="PGO920" s="337"/>
      <c r="PGP920" s="337"/>
      <c r="PGQ920" s="337"/>
      <c r="PGR920" s="337"/>
      <c r="PGS920" s="337"/>
      <c r="PGT920" s="337"/>
      <c r="PGU920" s="337"/>
      <c r="PGV920" s="337"/>
      <c r="PGW920" s="337"/>
      <c r="PGX920" s="337"/>
      <c r="PGY920" s="337"/>
      <c r="PGZ920" s="337"/>
      <c r="PHA920" s="337"/>
      <c r="PHB920" s="337"/>
      <c r="PHC920" s="337"/>
      <c r="PHD920" s="337"/>
      <c r="PHE920" s="337"/>
      <c r="PHF920" s="337"/>
      <c r="PHG920" s="337"/>
      <c r="PHH920" s="337"/>
      <c r="PHI920" s="337"/>
      <c r="PHJ920" s="337"/>
      <c r="PHK920" s="337"/>
      <c r="PHL920" s="337"/>
      <c r="PHM920" s="337"/>
      <c r="PHN920" s="337"/>
      <c r="PHO920" s="337"/>
      <c r="PHP920" s="337"/>
      <c r="PHQ920" s="337"/>
      <c r="PHR920" s="337"/>
      <c r="PHS920" s="337"/>
      <c r="PHT920" s="337"/>
      <c r="PHU920" s="337"/>
      <c r="PHV920" s="337"/>
      <c r="PHW920" s="337"/>
      <c r="PHX920" s="337"/>
      <c r="PHY920" s="337"/>
      <c r="PHZ920" s="337"/>
      <c r="PIA920" s="337"/>
      <c r="PIB920" s="337"/>
      <c r="PIC920" s="337"/>
      <c r="PID920" s="337"/>
      <c r="PIE920" s="337"/>
      <c r="PIF920" s="337"/>
      <c r="PIG920" s="337"/>
      <c r="PIH920" s="337"/>
      <c r="PII920" s="337"/>
      <c r="PIJ920" s="337"/>
      <c r="PIK920" s="337"/>
      <c r="PIL920" s="337"/>
      <c r="PIM920" s="337"/>
      <c r="PIN920" s="337"/>
      <c r="PIO920" s="337"/>
      <c r="PIP920" s="337"/>
      <c r="PIQ920" s="337"/>
      <c r="PIR920" s="337"/>
      <c r="PIS920" s="337"/>
      <c r="PIT920" s="337"/>
      <c r="PIU920" s="337"/>
      <c r="PIV920" s="337"/>
      <c r="PIW920" s="337"/>
      <c r="PIX920" s="337"/>
      <c r="PIY920" s="337"/>
      <c r="PIZ920" s="337"/>
      <c r="PJA920" s="337"/>
      <c r="PJB920" s="337"/>
      <c r="PJC920" s="337"/>
      <c r="PJD920" s="337"/>
      <c r="PJE920" s="337"/>
      <c r="PJF920" s="337"/>
      <c r="PJG920" s="337"/>
      <c r="PJH920" s="337"/>
      <c r="PJI920" s="337"/>
      <c r="PJJ920" s="337"/>
      <c r="PJK920" s="337"/>
      <c r="PJL920" s="337"/>
      <c r="PJM920" s="337"/>
      <c r="PJN920" s="337"/>
      <c r="PJO920" s="337"/>
      <c r="PJP920" s="337"/>
      <c r="PJQ920" s="337"/>
      <c r="PJR920" s="337"/>
      <c r="PJS920" s="337"/>
      <c r="PJT920" s="337"/>
      <c r="PJU920" s="337"/>
      <c r="PJV920" s="337"/>
      <c r="PJW920" s="337"/>
      <c r="PJX920" s="337"/>
      <c r="PJY920" s="337"/>
      <c r="PJZ920" s="337"/>
      <c r="PKA920" s="337"/>
      <c r="PKB920" s="337"/>
      <c r="PKC920" s="337"/>
      <c r="PKD920" s="337"/>
      <c r="PKE920" s="337"/>
      <c r="PKF920" s="337"/>
      <c r="PKG920" s="337"/>
      <c r="PKH920" s="337"/>
      <c r="PKI920" s="337"/>
      <c r="PKJ920" s="337"/>
      <c r="PKK920" s="337"/>
      <c r="PKL920" s="337"/>
      <c r="PKM920" s="337"/>
      <c r="PKN920" s="337"/>
      <c r="PKO920" s="337"/>
      <c r="PKP920" s="337"/>
      <c r="PKQ920" s="337"/>
      <c r="PKR920" s="337"/>
      <c r="PKS920" s="337"/>
      <c r="PKT920" s="337"/>
      <c r="PKU920" s="337"/>
      <c r="PKV920" s="337"/>
      <c r="PKW920" s="337"/>
      <c r="PKX920" s="337"/>
      <c r="PKY920" s="337"/>
      <c r="PKZ920" s="337"/>
      <c r="PLA920" s="337"/>
      <c r="PLB920" s="337"/>
      <c r="PLC920" s="337"/>
      <c r="PLD920" s="337"/>
      <c r="PLE920" s="337"/>
      <c r="PLF920" s="337"/>
      <c r="PLG920" s="337"/>
      <c r="PLH920" s="337"/>
      <c r="PLI920" s="337"/>
      <c r="PLJ920" s="337"/>
      <c r="PLK920" s="337"/>
      <c r="PLL920" s="337"/>
      <c r="PLM920" s="337"/>
      <c r="PLN920" s="337"/>
      <c r="PLO920" s="337"/>
      <c r="PLP920" s="337"/>
      <c r="PLQ920" s="337"/>
      <c r="PLR920" s="337"/>
      <c r="PLS920" s="337"/>
      <c r="PLT920" s="337"/>
      <c r="PLU920" s="337"/>
      <c r="PLV920" s="337"/>
      <c r="PLW920" s="337"/>
      <c r="PLX920" s="337"/>
      <c r="PLY920" s="337"/>
      <c r="PLZ920" s="337"/>
      <c r="PMA920" s="337"/>
      <c r="PMB920" s="337"/>
      <c r="PMC920" s="337"/>
      <c r="PMD920" s="337"/>
      <c r="PME920" s="337"/>
      <c r="PMF920" s="337"/>
      <c r="PMG920" s="337"/>
      <c r="PMH920" s="337"/>
      <c r="PMI920" s="337"/>
      <c r="PMJ920" s="337"/>
      <c r="PMK920" s="337"/>
      <c r="PML920" s="337"/>
      <c r="PMM920" s="337"/>
      <c r="PMN920" s="337"/>
      <c r="PMO920" s="337"/>
      <c r="PMP920" s="337"/>
      <c r="PMQ920" s="337"/>
      <c r="PMR920" s="337"/>
      <c r="PMS920" s="337"/>
      <c r="PMT920" s="337"/>
      <c r="PMU920" s="337"/>
      <c r="PMV920" s="337"/>
      <c r="PMW920" s="337"/>
      <c r="PMX920" s="337"/>
      <c r="PMY920" s="337"/>
      <c r="PMZ920" s="337"/>
      <c r="PNA920" s="337"/>
      <c r="PNB920" s="337"/>
      <c r="PNC920" s="337"/>
      <c r="PND920" s="337"/>
      <c r="PNE920" s="337"/>
      <c r="PNF920" s="337"/>
      <c r="PNG920" s="337"/>
      <c r="PNH920" s="337"/>
      <c r="PNI920" s="337"/>
      <c r="PNJ920" s="337"/>
      <c r="PNK920" s="337"/>
      <c r="PNL920" s="337"/>
      <c r="PNM920" s="337"/>
      <c r="PNN920" s="337"/>
      <c r="PNO920" s="337"/>
      <c r="PNP920" s="337"/>
      <c r="PNQ920" s="337"/>
      <c r="PNR920" s="337"/>
      <c r="PNS920" s="337"/>
      <c r="PNT920" s="337"/>
      <c r="PNU920" s="337"/>
      <c r="PNV920" s="337"/>
      <c r="PNW920" s="337"/>
      <c r="PNX920" s="337"/>
      <c r="PNY920" s="337"/>
      <c r="PNZ920" s="337"/>
      <c r="POA920" s="337"/>
      <c r="POB920" s="337"/>
      <c r="POC920" s="337"/>
      <c r="POD920" s="337"/>
      <c r="POE920" s="337"/>
      <c r="POF920" s="337"/>
      <c r="POG920" s="337"/>
      <c r="POH920" s="337"/>
      <c r="POI920" s="337"/>
      <c r="POJ920" s="337"/>
      <c r="POK920" s="337"/>
      <c r="POL920" s="337"/>
      <c r="POM920" s="337"/>
      <c r="PON920" s="337"/>
      <c r="POO920" s="337"/>
      <c r="POP920" s="337"/>
      <c r="POQ920" s="337"/>
      <c r="POR920" s="337"/>
      <c r="POS920" s="337"/>
      <c r="POT920" s="337"/>
      <c r="POU920" s="337"/>
      <c r="POV920" s="337"/>
      <c r="POW920" s="337"/>
      <c r="POX920" s="337"/>
      <c r="POY920" s="337"/>
      <c r="POZ920" s="337"/>
      <c r="PPA920" s="337"/>
      <c r="PPB920" s="337"/>
      <c r="PPC920" s="337"/>
      <c r="PPD920" s="337"/>
      <c r="PPE920" s="337"/>
      <c r="PPF920" s="337"/>
      <c r="PPG920" s="337"/>
      <c r="PPH920" s="337"/>
      <c r="PPI920" s="337"/>
      <c r="PPJ920" s="337"/>
      <c r="PPK920" s="337"/>
      <c r="PPL920" s="337"/>
      <c r="PPM920" s="337"/>
      <c r="PPN920" s="337"/>
      <c r="PPO920" s="337"/>
      <c r="PPP920" s="337"/>
      <c r="PPQ920" s="337"/>
      <c r="PPR920" s="337"/>
      <c r="PPS920" s="337"/>
      <c r="PPT920" s="337"/>
      <c r="PPU920" s="337"/>
      <c r="PPV920" s="337"/>
      <c r="PPW920" s="337"/>
      <c r="PPX920" s="337"/>
      <c r="PPY920" s="337"/>
      <c r="PPZ920" s="337"/>
      <c r="PQA920" s="337"/>
      <c r="PQB920" s="337"/>
      <c r="PQC920" s="337"/>
      <c r="PQD920" s="337"/>
      <c r="PQE920" s="337"/>
      <c r="PQF920" s="337"/>
      <c r="PQG920" s="337"/>
      <c r="PQH920" s="337"/>
      <c r="PQI920" s="337"/>
      <c r="PQJ920" s="337"/>
      <c r="PQK920" s="337"/>
      <c r="PQL920" s="337"/>
      <c r="PQM920" s="337"/>
      <c r="PQN920" s="337"/>
      <c r="PQO920" s="337"/>
      <c r="PQP920" s="337"/>
      <c r="PQQ920" s="337"/>
      <c r="PQR920" s="337"/>
      <c r="PQS920" s="337"/>
      <c r="PQT920" s="337"/>
      <c r="PQU920" s="337"/>
      <c r="PQV920" s="337"/>
      <c r="PQW920" s="337"/>
      <c r="PQX920" s="337"/>
      <c r="PQY920" s="337"/>
      <c r="PQZ920" s="337"/>
      <c r="PRA920" s="337"/>
      <c r="PRB920" s="337"/>
      <c r="PRC920" s="337"/>
      <c r="PRD920" s="337"/>
      <c r="PRE920" s="337"/>
      <c r="PRF920" s="337"/>
      <c r="PRG920" s="337"/>
      <c r="PRH920" s="337"/>
      <c r="PRI920" s="337"/>
      <c r="PRJ920" s="337"/>
      <c r="PRK920" s="337"/>
      <c r="PRL920" s="337"/>
      <c r="PRM920" s="337"/>
      <c r="PRN920" s="337"/>
      <c r="PRO920" s="337"/>
      <c r="PRP920" s="337"/>
      <c r="PRQ920" s="337"/>
      <c r="PRR920" s="337"/>
      <c r="PRS920" s="337"/>
      <c r="PRT920" s="337"/>
      <c r="PRU920" s="337"/>
      <c r="PRV920" s="337"/>
      <c r="PRW920" s="337"/>
      <c r="PRX920" s="337"/>
      <c r="PRY920" s="337"/>
      <c r="PRZ920" s="337"/>
      <c r="PSA920" s="337"/>
      <c r="PSB920" s="337"/>
      <c r="PSC920" s="337"/>
      <c r="PSD920" s="337"/>
      <c r="PSE920" s="337"/>
      <c r="PSF920" s="337"/>
      <c r="PSG920" s="337"/>
      <c r="PSH920" s="337"/>
      <c r="PSI920" s="337"/>
      <c r="PSJ920" s="337"/>
      <c r="PSK920" s="337"/>
      <c r="PSL920" s="337"/>
      <c r="PSM920" s="337"/>
      <c r="PSN920" s="337"/>
      <c r="PSO920" s="337"/>
      <c r="PSP920" s="337"/>
      <c r="PSQ920" s="337"/>
      <c r="PSR920" s="337"/>
      <c r="PSS920" s="337"/>
      <c r="PST920" s="337"/>
      <c r="PSU920" s="337"/>
      <c r="PSV920" s="337"/>
      <c r="PSW920" s="337"/>
      <c r="PSX920" s="337"/>
      <c r="PSY920" s="337"/>
      <c r="PSZ920" s="337"/>
      <c r="PTA920" s="337"/>
      <c r="PTB920" s="337"/>
      <c r="PTC920" s="337"/>
      <c r="PTD920" s="337"/>
      <c r="PTE920" s="337"/>
      <c r="PTF920" s="337"/>
      <c r="PTG920" s="337"/>
      <c r="PTH920" s="337"/>
      <c r="PTI920" s="337"/>
      <c r="PTJ920" s="337"/>
      <c r="PTK920" s="337"/>
      <c r="PTL920" s="337"/>
      <c r="PTM920" s="337"/>
      <c r="PTN920" s="337"/>
      <c r="PTO920" s="337"/>
      <c r="PTP920" s="337"/>
      <c r="PTQ920" s="337"/>
      <c r="PTR920" s="337"/>
      <c r="PTS920" s="337"/>
      <c r="PTT920" s="337"/>
      <c r="PTU920" s="337"/>
      <c r="PTV920" s="337"/>
      <c r="PTW920" s="337"/>
      <c r="PTX920" s="337"/>
      <c r="PTY920" s="337"/>
      <c r="PTZ920" s="337"/>
      <c r="PUA920" s="337"/>
      <c r="PUB920" s="337"/>
      <c r="PUC920" s="337"/>
      <c r="PUD920" s="337"/>
      <c r="PUE920" s="337"/>
      <c r="PUF920" s="337"/>
      <c r="PUG920" s="337"/>
      <c r="PUH920" s="337"/>
      <c r="PUI920" s="337"/>
      <c r="PUJ920" s="337"/>
      <c r="PUK920" s="337"/>
      <c r="PUL920" s="337"/>
      <c r="PUM920" s="337"/>
      <c r="PUN920" s="337"/>
      <c r="PUO920" s="337"/>
      <c r="PUP920" s="337"/>
      <c r="PUQ920" s="337"/>
      <c r="PUR920" s="337"/>
      <c r="PUS920" s="337"/>
      <c r="PUT920" s="337"/>
      <c r="PUU920" s="337"/>
      <c r="PUV920" s="337"/>
      <c r="PUW920" s="337"/>
      <c r="PUX920" s="337"/>
      <c r="PUY920" s="337"/>
      <c r="PUZ920" s="337"/>
      <c r="PVA920" s="337"/>
      <c r="PVB920" s="337"/>
      <c r="PVC920" s="337"/>
      <c r="PVD920" s="337"/>
      <c r="PVE920" s="337"/>
      <c r="PVF920" s="337"/>
      <c r="PVG920" s="337"/>
      <c r="PVH920" s="337"/>
      <c r="PVI920" s="337"/>
      <c r="PVJ920" s="337"/>
      <c r="PVK920" s="337"/>
      <c r="PVL920" s="337"/>
      <c r="PVM920" s="337"/>
      <c r="PVN920" s="337"/>
      <c r="PVO920" s="337"/>
      <c r="PVP920" s="337"/>
      <c r="PVQ920" s="337"/>
      <c r="PVR920" s="337"/>
      <c r="PVS920" s="337"/>
      <c r="PVT920" s="337"/>
      <c r="PVU920" s="337"/>
      <c r="PVV920" s="337"/>
      <c r="PVW920" s="337"/>
      <c r="PVX920" s="337"/>
      <c r="PVY920" s="337"/>
      <c r="PVZ920" s="337"/>
      <c r="PWA920" s="337"/>
      <c r="PWB920" s="337"/>
      <c r="PWC920" s="337"/>
      <c r="PWD920" s="337"/>
      <c r="PWE920" s="337"/>
      <c r="PWF920" s="337"/>
      <c r="PWG920" s="337"/>
      <c r="PWH920" s="337"/>
      <c r="PWI920" s="337"/>
      <c r="PWJ920" s="337"/>
      <c r="PWK920" s="337"/>
      <c r="PWL920" s="337"/>
      <c r="PWM920" s="337"/>
      <c r="PWN920" s="337"/>
      <c r="PWO920" s="337"/>
      <c r="PWP920" s="337"/>
      <c r="PWQ920" s="337"/>
      <c r="PWR920" s="337"/>
      <c r="PWS920" s="337"/>
      <c r="PWT920" s="337"/>
      <c r="PWU920" s="337"/>
      <c r="PWV920" s="337"/>
      <c r="PWW920" s="337"/>
      <c r="PWX920" s="337"/>
      <c r="PWY920" s="337"/>
      <c r="PWZ920" s="337"/>
      <c r="PXA920" s="337"/>
      <c r="PXB920" s="337"/>
      <c r="PXC920" s="337"/>
      <c r="PXD920" s="337"/>
      <c r="PXE920" s="337"/>
      <c r="PXF920" s="337"/>
      <c r="PXG920" s="337"/>
      <c r="PXH920" s="337"/>
      <c r="PXI920" s="337"/>
      <c r="PXJ920" s="337"/>
      <c r="PXK920" s="337"/>
      <c r="PXL920" s="337"/>
      <c r="PXM920" s="337"/>
      <c r="PXN920" s="337"/>
      <c r="PXO920" s="337"/>
      <c r="PXP920" s="337"/>
      <c r="PXQ920" s="337"/>
      <c r="PXR920" s="337"/>
      <c r="PXS920" s="337"/>
      <c r="PXT920" s="337"/>
      <c r="PXU920" s="337"/>
      <c r="PXV920" s="337"/>
      <c r="PXW920" s="337"/>
      <c r="PXX920" s="337"/>
      <c r="PXY920" s="337"/>
      <c r="PXZ920" s="337"/>
      <c r="PYA920" s="337"/>
      <c r="PYB920" s="337"/>
      <c r="PYC920" s="337"/>
      <c r="PYD920" s="337"/>
      <c r="PYE920" s="337"/>
      <c r="PYF920" s="337"/>
      <c r="PYG920" s="337"/>
      <c r="PYH920" s="337"/>
      <c r="PYI920" s="337"/>
      <c r="PYJ920" s="337"/>
      <c r="PYK920" s="337"/>
      <c r="PYL920" s="337"/>
      <c r="PYM920" s="337"/>
      <c r="PYN920" s="337"/>
      <c r="PYO920" s="337"/>
      <c r="PYP920" s="337"/>
      <c r="PYQ920" s="337"/>
      <c r="PYR920" s="337"/>
      <c r="PYS920" s="337"/>
      <c r="PYT920" s="337"/>
      <c r="PYU920" s="337"/>
      <c r="PYV920" s="337"/>
      <c r="PYW920" s="337"/>
      <c r="PYX920" s="337"/>
      <c r="PYY920" s="337"/>
      <c r="PYZ920" s="337"/>
      <c r="PZA920" s="337"/>
      <c r="PZB920" s="337"/>
      <c r="PZC920" s="337"/>
      <c r="PZD920" s="337"/>
      <c r="PZE920" s="337"/>
      <c r="PZF920" s="337"/>
      <c r="PZG920" s="337"/>
      <c r="PZH920" s="337"/>
      <c r="PZI920" s="337"/>
      <c r="PZJ920" s="337"/>
      <c r="PZK920" s="337"/>
      <c r="PZL920" s="337"/>
      <c r="PZM920" s="337"/>
      <c r="PZN920" s="337"/>
      <c r="PZO920" s="337"/>
      <c r="PZP920" s="337"/>
      <c r="PZQ920" s="337"/>
      <c r="PZR920" s="337"/>
      <c r="PZS920" s="337"/>
      <c r="PZT920" s="337"/>
      <c r="PZU920" s="337"/>
      <c r="PZV920" s="337"/>
      <c r="PZW920" s="337"/>
      <c r="PZX920" s="337"/>
      <c r="PZY920" s="337"/>
      <c r="PZZ920" s="337"/>
      <c r="QAA920" s="337"/>
      <c r="QAB920" s="337"/>
      <c r="QAC920" s="337"/>
      <c r="QAD920" s="337"/>
      <c r="QAE920" s="337"/>
      <c r="QAF920" s="337"/>
      <c r="QAG920" s="337"/>
      <c r="QAH920" s="337"/>
      <c r="QAI920" s="337"/>
      <c r="QAJ920" s="337"/>
      <c r="QAK920" s="337"/>
      <c r="QAL920" s="337"/>
      <c r="QAM920" s="337"/>
      <c r="QAN920" s="337"/>
      <c r="QAO920" s="337"/>
      <c r="QAP920" s="337"/>
      <c r="QAQ920" s="337"/>
      <c r="QAR920" s="337"/>
      <c r="QAS920" s="337"/>
      <c r="QAT920" s="337"/>
      <c r="QAU920" s="337"/>
      <c r="QAV920" s="337"/>
      <c r="QAW920" s="337"/>
      <c r="QAX920" s="337"/>
      <c r="QAY920" s="337"/>
      <c r="QAZ920" s="337"/>
      <c r="QBA920" s="337"/>
      <c r="QBB920" s="337"/>
      <c r="QBC920" s="337"/>
      <c r="QBD920" s="337"/>
      <c r="QBE920" s="337"/>
      <c r="QBF920" s="337"/>
      <c r="QBG920" s="337"/>
      <c r="QBH920" s="337"/>
      <c r="QBI920" s="337"/>
      <c r="QBJ920" s="337"/>
      <c r="QBK920" s="337"/>
      <c r="QBL920" s="337"/>
      <c r="QBM920" s="337"/>
      <c r="QBN920" s="337"/>
      <c r="QBO920" s="337"/>
      <c r="QBP920" s="337"/>
      <c r="QBQ920" s="337"/>
      <c r="QBR920" s="337"/>
      <c r="QBS920" s="337"/>
      <c r="QBT920" s="337"/>
      <c r="QBU920" s="337"/>
      <c r="QBV920" s="337"/>
      <c r="QBW920" s="337"/>
      <c r="QBX920" s="337"/>
      <c r="QBY920" s="337"/>
      <c r="QBZ920" s="337"/>
      <c r="QCA920" s="337"/>
      <c r="QCB920" s="337"/>
      <c r="QCC920" s="337"/>
      <c r="QCD920" s="337"/>
      <c r="QCE920" s="337"/>
      <c r="QCF920" s="337"/>
      <c r="QCG920" s="337"/>
      <c r="QCH920" s="337"/>
      <c r="QCI920" s="337"/>
      <c r="QCJ920" s="337"/>
      <c r="QCK920" s="337"/>
      <c r="QCL920" s="337"/>
      <c r="QCM920" s="337"/>
      <c r="QCN920" s="337"/>
      <c r="QCO920" s="337"/>
      <c r="QCP920" s="337"/>
      <c r="QCQ920" s="337"/>
      <c r="QCR920" s="337"/>
      <c r="QCS920" s="337"/>
      <c r="QCT920" s="337"/>
      <c r="QCU920" s="337"/>
      <c r="QCV920" s="337"/>
      <c r="QCW920" s="337"/>
      <c r="QCX920" s="337"/>
      <c r="QCY920" s="337"/>
      <c r="QCZ920" s="337"/>
      <c r="QDA920" s="337"/>
      <c r="QDB920" s="337"/>
      <c r="QDC920" s="337"/>
      <c r="QDD920" s="337"/>
      <c r="QDE920" s="337"/>
      <c r="QDF920" s="337"/>
      <c r="QDG920" s="337"/>
      <c r="QDH920" s="337"/>
      <c r="QDI920" s="337"/>
      <c r="QDJ920" s="337"/>
      <c r="QDK920" s="337"/>
      <c r="QDL920" s="337"/>
      <c r="QDM920" s="337"/>
      <c r="QDN920" s="337"/>
      <c r="QDO920" s="337"/>
      <c r="QDP920" s="337"/>
      <c r="QDQ920" s="337"/>
      <c r="QDR920" s="337"/>
      <c r="QDS920" s="337"/>
      <c r="QDT920" s="337"/>
      <c r="QDU920" s="337"/>
      <c r="QDV920" s="337"/>
      <c r="QDW920" s="337"/>
      <c r="QDX920" s="337"/>
      <c r="QDY920" s="337"/>
      <c r="QDZ920" s="337"/>
      <c r="QEA920" s="337"/>
      <c r="QEB920" s="337"/>
      <c r="QEC920" s="337"/>
      <c r="QED920" s="337"/>
      <c r="QEE920" s="337"/>
      <c r="QEF920" s="337"/>
      <c r="QEG920" s="337"/>
      <c r="QEH920" s="337"/>
      <c r="QEI920" s="337"/>
      <c r="QEJ920" s="337"/>
      <c r="QEK920" s="337"/>
      <c r="QEL920" s="337"/>
      <c r="QEM920" s="337"/>
      <c r="QEN920" s="337"/>
      <c r="QEO920" s="337"/>
      <c r="QEP920" s="337"/>
      <c r="QEQ920" s="337"/>
      <c r="QER920" s="337"/>
      <c r="QES920" s="337"/>
      <c r="QET920" s="337"/>
      <c r="QEU920" s="337"/>
      <c r="QEV920" s="337"/>
      <c r="QEW920" s="337"/>
      <c r="QEX920" s="337"/>
      <c r="QEY920" s="337"/>
      <c r="QEZ920" s="337"/>
      <c r="QFA920" s="337"/>
      <c r="QFB920" s="337"/>
      <c r="QFC920" s="337"/>
      <c r="QFD920" s="337"/>
      <c r="QFE920" s="337"/>
      <c r="QFF920" s="337"/>
      <c r="QFG920" s="337"/>
      <c r="QFH920" s="337"/>
      <c r="QFI920" s="337"/>
      <c r="QFJ920" s="337"/>
      <c r="QFK920" s="337"/>
      <c r="QFL920" s="337"/>
      <c r="QFM920" s="337"/>
      <c r="QFN920" s="337"/>
      <c r="QFO920" s="337"/>
      <c r="QFP920" s="337"/>
      <c r="QFQ920" s="337"/>
      <c r="QFR920" s="337"/>
      <c r="QFS920" s="337"/>
      <c r="QFT920" s="337"/>
      <c r="QFU920" s="337"/>
      <c r="QFV920" s="337"/>
      <c r="QFW920" s="337"/>
      <c r="QFX920" s="337"/>
      <c r="QFY920" s="337"/>
      <c r="QFZ920" s="337"/>
      <c r="QGA920" s="337"/>
      <c r="QGB920" s="337"/>
      <c r="QGC920" s="337"/>
      <c r="QGD920" s="337"/>
      <c r="QGE920" s="337"/>
      <c r="QGF920" s="337"/>
      <c r="QGG920" s="337"/>
      <c r="QGH920" s="337"/>
      <c r="QGI920" s="337"/>
      <c r="QGJ920" s="337"/>
      <c r="QGK920" s="337"/>
      <c r="QGL920" s="337"/>
      <c r="QGM920" s="337"/>
      <c r="QGN920" s="337"/>
      <c r="QGO920" s="337"/>
      <c r="QGP920" s="337"/>
      <c r="QGQ920" s="337"/>
      <c r="QGR920" s="337"/>
      <c r="QGS920" s="337"/>
      <c r="QGT920" s="337"/>
      <c r="QGU920" s="337"/>
      <c r="QGV920" s="337"/>
      <c r="QGW920" s="337"/>
      <c r="QGX920" s="337"/>
      <c r="QGY920" s="337"/>
      <c r="QGZ920" s="337"/>
      <c r="QHA920" s="337"/>
      <c r="QHB920" s="337"/>
      <c r="QHC920" s="337"/>
      <c r="QHD920" s="337"/>
      <c r="QHE920" s="337"/>
      <c r="QHF920" s="337"/>
      <c r="QHG920" s="337"/>
      <c r="QHH920" s="337"/>
      <c r="QHI920" s="337"/>
      <c r="QHJ920" s="337"/>
      <c r="QHK920" s="337"/>
      <c r="QHL920" s="337"/>
      <c r="QHM920" s="337"/>
      <c r="QHN920" s="337"/>
      <c r="QHO920" s="337"/>
      <c r="QHP920" s="337"/>
      <c r="QHQ920" s="337"/>
      <c r="QHR920" s="337"/>
      <c r="QHS920" s="337"/>
      <c r="QHT920" s="337"/>
      <c r="QHU920" s="337"/>
      <c r="QHV920" s="337"/>
      <c r="QHW920" s="337"/>
      <c r="QHX920" s="337"/>
      <c r="QHY920" s="337"/>
      <c r="QHZ920" s="337"/>
      <c r="QIA920" s="337"/>
      <c r="QIB920" s="337"/>
      <c r="QIC920" s="337"/>
      <c r="QID920" s="337"/>
      <c r="QIE920" s="337"/>
      <c r="QIF920" s="337"/>
      <c r="QIG920" s="337"/>
      <c r="QIH920" s="337"/>
      <c r="QII920" s="337"/>
      <c r="QIJ920" s="337"/>
      <c r="QIK920" s="337"/>
      <c r="QIL920" s="337"/>
      <c r="QIM920" s="337"/>
      <c r="QIN920" s="337"/>
      <c r="QIO920" s="337"/>
      <c r="QIP920" s="337"/>
      <c r="QIQ920" s="337"/>
      <c r="QIR920" s="337"/>
      <c r="QIS920" s="337"/>
      <c r="QIT920" s="337"/>
      <c r="QIU920" s="337"/>
      <c r="QIV920" s="337"/>
      <c r="QIW920" s="337"/>
      <c r="QIX920" s="337"/>
      <c r="QIY920" s="337"/>
      <c r="QIZ920" s="337"/>
      <c r="QJA920" s="337"/>
      <c r="QJB920" s="337"/>
      <c r="QJC920" s="337"/>
      <c r="QJD920" s="337"/>
      <c r="QJE920" s="337"/>
      <c r="QJF920" s="337"/>
      <c r="QJG920" s="337"/>
      <c r="QJH920" s="337"/>
      <c r="QJI920" s="337"/>
      <c r="QJJ920" s="337"/>
      <c r="QJK920" s="337"/>
      <c r="QJL920" s="337"/>
      <c r="QJM920" s="337"/>
      <c r="QJN920" s="337"/>
      <c r="QJO920" s="337"/>
      <c r="QJP920" s="337"/>
      <c r="QJQ920" s="337"/>
      <c r="QJR920" s="337"/>
      <c r="QJS920" s="337"/>
      <c r="QJT920" s="337"/>
      <c r="QJU920" s="337"/>
      <c r="QJV920" s="337"/>
      <c r="QJW920" s="337"/>
      <c r="QJX920" s="337"/>
      <c r="QJY920" s="337"/>
      <c r="QJZ920" s="337"/>
      <c r="QKA920" s="337"/>
      <c r="QKB920" s="337"/>
      <c r="QKC920" s="337"/>
      <c r="QKD920" s="337"/>
      <c r="QKE920" s="337"/>
      <c r="QKF920" s="337"/>
      <c r="QKG920" s="337"/>
      <c r="QKH920" s="337"/>
      <c r="QKI920" s="337"/>
      <c r="QKJ920" s="337"/>
      <c r="QKK920" s="337"/>
      <c r="QKL920" s="337"/>
      <c r="QKM920" s="337"/>
      <c r="QKN920" s="337"/>
      <c r="QKO920" s="337"/>
      <c r="QKP920" s="337"/>
      <c r="QKQ920" s="337"/>
      <c r="QKR920" s="337"/>
      <c r="QKS920" s="337"/>
      <c r="QKT920" s="337"/>
      <c r="QKU920" s="337"/>
      <c r="QKV920" s="337"/>
      <c r="QKW920" s="337"/>
      <c r="QKX920" s="337"/>
      <c r="QKY920" s="337"/>
      <c r="QKZ920" s="337"/>
      <c r="QLA920" s="337"/>
      <c r="QLB920" s="337"/>
      <c r="QLC920" s="337"/>
      <c r="QLD920" s="337"/>
      <c r="QLE920" s="337"/>
      <c r="QLF920" s="337"/>
      <c r="QLG920" s="337"/>
      <c r="QLH920" s="337"/>
      <c r="QLI920" s="337"/>
      <c r="QLJ920" s="337"/>
      <c r="QLK920" s="337"/>
      <c r="QLL920" s="337"/>
      <c r="QLM920" s="337"/>
      <c r="QLN920" s="337"/>
      <c r="QLO920" s="337"/>
      <c r="QLP920" s="337"/>
      <c r="QLQ920" s="337"/>
      <c r="QLR920" s="337"/>
      <c r="QLS920" s="337"/>
      <c r="QLT920" s="337"/>
      <c r="QLU920" s="337"/>
      <c r="QLV920" s="337"/>
      <c r="QLW920" s="337"/>
      <c r="QLX920" s="337"/>
      <c r="QLY920" s="337"/>
      <c r="QLZ920" s="337"/>
      <c r="QMA920" s="337"/>
      <c r="QMB920" s="337"/>
      <c r="QMC920" s="337"/>
      <c r="QMD920" s="337"/>
      <c r="QME920" s="337"/>
      <c r="QMF920" s="337"/>
      <c r="QMG920" s="337"/>
      <c r="QMH920" s="337"/>
      <c r="QMI920" s="337"/>
      <c r="QMJ920" s="337"/>
      <c r="QMK920" s="337"/>
      <c r="QML920" s="337"/>
      <c r="QMM920" s="337"/>
      <c r="QMN920" s="337"/>
      <c r="QMO920" s="337"/>
      <c r="QMP920" s="337"/>
      <c r="QMQ920" s="337"/>
      <c r="QMR920" s="337"/>
      <c r="QMS920" s="337"/>
      <c r="QMT920" s="337"/>
      <c r="QMU920" s="337"/>
      <c r="QMV920" s="337"/>
      <c r="QMW920" s="337"/>
      <c r="QMX920" s="337"/>
      <c r="QMY920" s="337"/>
      <c r="QMZ920" s="337"/>
      <c r="QNA920" s="337"/>
      <c r="QNB920" s="337"/>
      <c r="QNC920" s="337"/>
      <c r="QND920" s="337"/>
      <c r="QNE920" s="337"/>
      <c r="QNF920" s="337"/>
      <c r="QNG920" s="337"/>
      <c r="QNH920" s="337"/>
      <c r="QNI920" s="337"/>
      <c r="QNJ920" s="337"/>
      <c r="QNK920" s="337"/>
      <c r="QNL920" s="337"/>
      <c r="QNM920" s="337"/>
      <c r="QNN920" s="337"/>
      <c r="QNO920" s="337"/>
      <c r="QNP920" s="337"/>
      <c r="QNQ920" s="337"/>
      <c r="QNR920" s="337"/>
      <c r="QNS920" s="337"/>
      <c r="QNT920" s="337"/>
      <c r="QNU920" s="337"/>
      <c r="QNV920" s="337"/>
      <c r="QNW920" s="337"/>
      <c r="QNX920" s="337"/>
      <c r="QNY920" s="337"/>
      <c r="QNZ920" s="337"/>
      <c r="QOA920" s="337"/>
      <c r="QOB920" s="337"/>
      <c r="QOC920" s="337"/>
      <c r="QOD920" s="337"/>
      <c r="QOE920" s="337"/>
      <c r="QOF920" s="337"/>
      <c r="QOG920" s="337"/>
      <c r="QOH920" s="337"/>
      <c r="QOI920" s="337"/>
      <c r="QOJ920" s="337"/>
      <c r="QOK920" s="337"/>
      <c r="QOL920" s="337"/>
      <c r="QOM920" s="337"/>
      <c r="QON920" s="337"/>
      <c r="QOO920" s="337"/>
      <c r="QOP920" s="337"/>
      <c r="QOQ920" s="337"/>
      <c r="QOR920" s="337"/>
      <c r="QOS920" s="337"/>
      <c r="QOT920" s="337"/>
      <c r="QOU920" s="337"/>
      <c r="QOV920" s="337"/>
      <c r="QOW920" s="337"/>
      <c r="QOX920" s="337"/>
      <c r="QOY920" s="337"/>
      <c r="QOZ920" s="337"/>
      <c r="QPA920" s="337"/>
      <c r="QPB920" s="337"/>
      <c r="QPC920" s="337"/>
      <c r="QPD920" s="337"/>
      <c r="QPE920" s="337"/>
      <c r="QPF920" s="337"/>
      <c r="QPG920" s="337"/>
      <c r="QPH920" s="337"/>
      <c r="QPI920" s="337"/>
      <c r="QPJ920" s="337"/>
      <c r="QPK920" s="337"/>
      <c r="QPL920" s="337"/>
      <c r="QPM920" s="337"/>
      <c r="QPN920" s="337"/>
      <c r="QPO920" s="337"/>
      <c r="QPP920" s="337"/>
      <c r="QPQ920" s="337"/>
      <c r="QPR920" s="337"/>
      <c r="QPS920" s="337"/>
      <c r="QPT920" s="337"/>
      <c r="QPU920" s="337"/>
      <c r="QPV920" s="337"/>
      <c r="QPW920" s="337"/>
      <c r="QPX920" s="337"/>
      <c r="QPY920" s="337"/>
      <c r="QPZ920" s="337"/>
      <c r="QQA920" s="337"/>
      <c r="QQB920" s="337"/>
      <c r="QQC920" s="337"/>
      <c r="QQD920" s="337"/>
      <c r="QQE920" s="337"/>
      <c r="QQF920" s="337"/>
      <c r="QQG920" s="337"/>
      <c r="QQH920" s="337"/>
      <c r="QQI920" s="337"/>
      <c r="QQJ920" s="337"/>
      <c r="QQK920" s="337"/>
      <c r="QQL920" s="337"/>
      <c r="QQM920" s="337"/>
      <c r="QQN920" s="337"/>
      <c r="QQO920" s="337"/>
      <c r="QQP920" s="337"/>
      <c r="QQQ920" s="337"/>
      <c r="QQR920" s="337"/>
      <c r="QQS920" s="337"/>
      <c r="QQT920" s="337"/>
      <c r="QQU920" s="337"/>
      <c r="QQV920" s="337"/>
      <c r="QQW920" s="337"/>
      <c r="QQX920" s="337"/>
      <c r="QQY920" s="337"/>
      <c r="QQZ920" s="337"/>
      <c r="QRA920" s="337"/>
      <c r="QRB920" s="337"/>
      <c r="QRC920" s="337"/>
      <c r="QRD920" s="337"/>
      <c r="QRE920" s="337"/>
      <c r="QRF920" s="337"/>
      <c r="QRG920" s="337"/>
      <c r="QRH920" s="337"/>
      <c r="QRI920" s="337"/>
      <c r="QRJ920" s="337"/>
      <c r="QRK920" s="337"/>
      <c r="QRL920" s="337"/>
      <c r="QRM920" s="337"/>
      <c r="QRN920" s="337"/>
      <c r="QRO920" s="337"/>
      <c r="QRP920" s="337"/>
      <c r="QRQ920" s="337"/>
      <c r="QRR920" s="337"/>
      <c r="QRS920" s="337"/>
      <c r="QRT920" s="337"/>
      <c r="QRU920" s="337"/>
      <c r="QRV920" s="337"/>
      <c r="QRW920" s="337"/>
      <c r="QRX920" s="337"/>
      <c r="QRY920" s="337"/>
      <c r="QRZ920" s="337"/>
      <c r="QSA920" s="337"/>
      <c r="QSB920" s="337"/>
      <c r="QSC920" s="337"/>
      <c r="QSD920" s="337"/>
      <c r="QSE920" s="337"/>
      <c r="QSF920" s="337"/>
      <c r="QSG920" s="337"/>
      <c r="QSH920" s="337"/>
      <c r="QSI920" s="337"/>
      <c r="QSJ920" s="337"/>
      <c r="QSK920" s="337"/>
      <c r="QSL920" s="337"/>
      <c r="QSM920" s="337"/>
      <c r="QSN920" s="337"/>
      <c r="QSO920" s="337"/>
      <c r="QSP920" s="337"/>
      <c r="QSQ920" s="337"/>
      <c r="QSR920" s="337"/>
      <c r="QSS920" s="337"/>
      <c r="QST920" s="337"/>
      <c r="QSU920" s="337"/>
      <c r="QSV920" s="337"/>
      <c r="QSW920" s="337"/>
      <c r="QSX920" s="337"/>
      <c r="QSY920" s="337"/>
      <c r="QSZ920" s="337"/>
      <c r="QTA920" s="337"/>
      <c r="QTB920" s="337"/>
      <c r="QTC920" s="337"/>
      <c r="QTD920" s="337"/>
      <c r="QTE920" s="337"/>
      <c r="QTF920" s="337"/>
      <c r="QTG920" s="337"/>
      <c r="QTH920" s="337"/>
      <c r="QTI920" s="337"/>
      <c r="QTJ920" s="337"/>
      <c r="QTK920" s="337"/>
      <c r="QTL920" s="337"/>
      <c r="QTM920" s="337"/>
      <c r="QTN920" s="337"/>
      <c r="QTO920" s="337"/>
      <c r="QTP920" s="337"/>
      <c r="QTQ920" s="337"/>
      <c r="QTR920" s="337"/>
      <c r="QTS920" s="337"/>
      <c r="QTT920" s="337"/>
      <c r="QTU920" s="337"/>
      <c r="QTV920" s="337"/>
      <c r="QTW920" s="337"/>
      <c r="QTX920" s="337"/>
      <c r="QTY920" s="337"/>
      <c r="QTZ920" s="337"/>
      <c r="QUA920" s="337"/>
      <c r="QUB920" s="337"/>
      <c r="QUC920" s="337"/>
      <c r="QUD920" s="337"/>
      <c r="QUE920" s="337"/>
      <c r="QUF920" s="337"/>
      <c r="QUG920" s="337"/>
      <c r="QUH920" s="337"/>
      <c r="QUI920" s="337"/>
      <c r="QUJ920" s="337"/>
      <c r="QUK920" s="337"/>
      <c r="QUL920" s="337"/>
      <c r="QUM920" s="337"/>
      <c r="QUN920" s="337"/>
      <c r="QUO920" s="337"/>
      <c r="QUP920" s="337"/>
      <c r="QUQ920" s="337"/>
      <c r="QUR920" s="337"/>
      <c r="QUS920" s="337"/>
      <c r="QUT920" s="337"/>
      <c r="QUU920" s="337"/>
      <c r="QUV920" s="337"/>
      <c r="QUW920" s="337"/>
      <c r="QUX920" s="337"/>
      <c r="QUY920" s="337"/>
      <c r="QUZ920" s="337"/>
      <c r="QVA920" s="337"/>
      <c r="QVB920" s="337"/>
      <c r="QVC920" s="337"/>
      <c r="QVD920" s="337"/>
      <c r="QVE920" s="337"/>
      <c r="QVF920" s="337"/>
      <c r="QVG920" s="337"/>
      <c r="QVH920" s="337"/>
      <c r="QVI920" s="337"/>
      <c r="QVJ920" s="337"/>
      <c r="QVK920" s="337"/>
      <c r="QVL920" s="337"/>
      <c r="QVM920" s="337"/>
      <c r="QVN920" s="337"/>
      <c r="QVO920" s="337"/>
      <c r="QVP920" s="337"/>
      <c r="QVQ920" s="337"/>
      <c r="QVR920" s="337"/>
      <c r="QVS920" s="337"/>
      <c r="QVT920" s="337"/>
      <c r="QVU920" s="337"/>
      <c r="QVV920" s="337"/>
      <c r="QVW920" s="337"/>
      <c r="QVX920" s="337"/>
      <c r="QVY920" s="337"/>
      <c r="QVZ920" s="337"/>
      <c r="QWA920" s="337"/>
      <c r="QWB920" s="337"/>
      <c r="QWC920" s="337"/>
      <c r="QWD920" s="337"/>
      <c r="QWE920" s="337"/>
      <c r="QWF920" s="337"/>
      <c r="QWG920" s="337"/>
      <c r="QWH920" s="337"/>
      <c r="QWI920" s="337"/>
      <c r="QWJ920" s="337"/>
      <c r="QWK920" s="337"/>
      <c r="QWL920" s="337"/>
      <c r="QWM920" s="337"/>
      <c r="QWN920" s="337"/>
      <c r="QWO920" s="337"/>
      <c r="QWP920" s="337"/>
      <c r="QWQ920" s="337"/>
      <c r="QWR920" s="337"/>
      <c r="QWS920" s="337"/>
      <c r="QWT920" s="337"/>
      <c r="QWU920" s="337"/>
      <c r="QWV920" s="337"/>
      <c r="QWW920" s="337"/>
      <c r="QWX920" s="337"/>
      <c r="QWY920" s="337"/>
      <c r="QWZ920" s="337"/>
      <c r="QXA920" s="337"/>
      <c r="QXB920" s="337"/>
      <c r="QXC920" s="337"/>
      <c r="QXD920" s="337"/>
      <c r="QXE920" s="337"/>
      <c r="QXF920" s="337"/>
      <c r="QXG920" s="337"/>
      <c r="QXH920" s="337"/>
      <c r="QXI920" s="337"/>
      <c r="QXJ920" s="337"/>
      <c r="QXK920" s="337"/>
      <c r="QXL920" s="337"/>
      <c r="QXM920" s="337"/>
      <c r="QXN920" s="337"/>
      <c r="QXO920" s="337"/>
      <c r="QXP920" s="337"/>
      <c r="QXQ920" s="337"/>
      <c r="QXR920" s="337"/>
      <c r="QXS920" s="337"/>
      <c r="QXT920" s="337"/>
      <c r="QXU920" s="337"/>
      <c r="QXV920" s="337"/>
      <c r="QXW920" s="337"/>
      <c r="QXX920" s="337"/>
      <c r="QXY920" s="337"/>
      <c r="QXZ920" s="337"/>
      <c r="QYA920" s="337"/>
      <c r="QYB920" s="337"/>
      <c r="QYC920" s="337"/>
      <c r="QYD920" s="337"/>
      <c r="QYE920" s="337"/>
      <c r="QYF920" s="337"/>
      <c r="QYG920" s="337"/>
      <c r="QYH920" s="337"/>
      <c r="QYI920" s="337"/>
      <c r="QYJ920" s="337"/>
      <c r="QYK920" s="337"/>
      <c r="QYL920" s="337"/>
      <c r="QYM920" s="337"/>
      <c r="QYN920" s="337"/>
      <c r="QYO920" s="337"/>
      <c r="QYP920" s="337"/>
      <c r="QYQ920" s="337"/>
      <c r="QYR920" s="337"/>
      <c r="QYS920" s="337"/>
      <c r="QYT920" s="337"/>
      <c r="QYU920" s="337"/>
      <c r="QYV920" s="337"/>
      <c r="QYW920" s="337"/>
      <c r="QYX920" s="337"/>
      <c r="QYY920" s="337"/>
      <c r="QYZ920" s="337"/>
      <c r="QZA920" s="337"/>
      <c r="QZB920" s="337"/>
      <c r="QZC920" s="337"/>
      <c r="QZD920" s="337"/>
      <c r="QZE920" s="337"/>
      <c r="QZF920" s="337"/>
      <c r="QZG920" s="337"/>
      <c r="QZH920" s="337"/>
      <c r="QZI920" s="337"/>
      <c r="QZJ920" s="337"/>
      <c r="QZK920" s="337"/>
      <c r="QZL920" s="337"/>
      <c r="QZM920" s="337"/>
      <c r="QZN920" s="337"/>
      <c r="QZO920" s="337"/>
      <c r="QZP920" s="337"/>
      <c r="QZQ920" s="337"/>
      <c r="QZR920" s="337"/>
      <c r="QZS920" s="337"/>
      <c r="QZT920" s="337"/>
      <c r="QZU920" s="337"/>
      <c r="QZV920" s="337"/>
      <c r="QZW920" s="337"/>
      <c r="QZX920" s="337"/>
      <c r="QZY920" s="337"/>
      <c r="QZZ920" s="337"/>
      <c r="RAA920" s="337"/>
      <c r="RAB920" s="337"/>
      <c r="RAC920" s="337"/>
      <c r="RAD920" s="337"/>
      <c r="RAE920" s="337"/>
      <c r="RAF920" s="337"/>
      <c r="RAG920" s="337"/>
      <c r="RAH920" s="337"/>
      <c r="RAI920" s="337"/>
      <c r="RAJ920" s="337"/>
      <c r="RAK920" s="337"/>
      <c r="RAL920" s="337"/>
      <c r="RAM920" s="337"/>
      <c r="RAN920" s="337"/>
      <c r="RAO920" s="337"/>
      <c r="RAP920" s="337"/>
      <c r="RAQ920" s="337"/>
      <c r="RAR920" s="337"/>
      <c r="RAS920" s="337"/>
      <c r="RAT920" s="337"/>
      <c r="RAU920" s="337"/>
      <c r="RAV920" s="337"/>
      <c r="RAW920" s="337"/>
      <c r="RAX920" s="337"/>
      <c r="RAY920" s="337"/>
      <c r="RAZ920" s="337"/>
      <c r="RBA920" s="337"/>
      <c r="RBB920" s="337"/>
      <c r="RBC920" s="337"/>
      <c r="RBD920" s="337"/>
      <c r="RBE920" s="337"/>
      <c r="RBF920" s="337"/>
      <c r="RBG920" s="337"/>
      <c r="RBH920" s="337"/>
      <c r="RBI920" s="337"/>
      <c r="RBJ920" s="337"/>
      <c r="RBK920" s="337"/>
      <c r="RBL920" s="337"/>
      <c r="RBM920" s="337"/>
      <c r="RBN920" s="337"/>
      <c r="RBO920" s="337"/>
      <c r="RBP920" s="337"/>
      <c r="RBQ920" s="337"/>
      <c r="RBR920" s="337"/>
      <c r="RBS920" s="337"/>
      <c r="RBT920" s="337"/>
      <c r="RBU920" s="337"/>
      <c r="RBV920" s="337"/>
      <c r="RBW920" s="337"/>
      <c r="RBX920" s="337"/>
      <c r="RBY920" s="337"/>
      <c r="RBZ920" s="337"/>
      <c r="RCA920" s="337"/>
      <c r="RCB920" s="337"/>
      <c r="RCC920" s="337"/>
      <c r="RCD920" s="337"/>
      <c r="RCE920" s="337"/>
      <c r="RCF920" s="337"/>
      <c r="RCG920" s="337"/>
      <c r="RCH920" s="337"/>
      <c r="RCI920" s="337"/>
      <c r="RCJ920" s="337"/>
      <c r="RCK920" s="337"/>
      <c r="RCL920" s="337"/>
      <c r="RCM920" s="337"/>
      <c r="RCN920" s="337"/>
      <c r="RCO920" s="337"/>
      <c r="RCP920" s="337"/>
      <c r="RCQ920" s="337"/>
      <c r="RCR920" s="337"/>
      <c r="RCS920" s="337"/>
      <c r="RCT920" s="337"/>
      <c r="RCU920" s="337"/>
      <c r="RCV920" s="337"/>
      <c r="RCW920" s="337"/>
      <c r="RCX920" s="337"/>
      <c r="RCY920" s="337"/>
      <c r="RCZ920" s="337"/>
      <c r="RDA920" s="337"/>
      <c r="RDB920" s="337"/>
      <c r="RDC920" s="337"/>
      <c r="RDD920" s="337"/>
      <c r="RDE920" s="337"/>
      <c r="RDF920" s="337"/>
      <c r="RDG920" s="337"/>
      <c r="RDH920" s="337"/>
      <c r="RDI920" s="337"/>
      <c r="RDJ920" s="337"/>
      <c r="RDK920" s="337"/>
      <c r="RDL920" s="337"/>
      <c r="RDM920" s="337"/>
      <c r="RDN920" s="337"/>
      <c r="RDO920" s="337"/>
      <c r="RDP920" s="337"/>
      <c r="RDQ920" s="337"/>
      <c r="RDR920" s="337"/>
      <c r="RDS920" s="337"/>
      <c r="RDT920" s="337"/>
      <c r="RDU920" s="337"/>
      <c r="RDV920" s="337"/>
      <c r="RDW920" s="337"/>
      <c r="RDX920" s="337"/>
      <c r="RDY920" s="337"/>
      <c r="RDZ920" s="337"/>
      <c r="REA920" s="337"/>
      <c r="REB920" s="337"/>
      <c r="REC920" s="337"/>
      <c r="RED920" s="337"/>
      <c r="REE920" s="337"/>
      <c r="REF920" s="337"/>
      <c r="REG920" s="337"/>
      <c r="REH920" s="337"/>
      <c r="REI920" s="337"/>
      <c r="REJ920" s="337"/>
      <c r="REK920" s="337"/>
      <c r="REL920" s="337"/>
      <c r="REM920" s="337"/>
      <c r="REN920" s="337"/>
      <c r="REO920" s="337"/>
      <c r="REP920" s="337"/>
      <c r="REQ920" s="337"/>
      <c r="RER920" s="337"/>
      <c r="RES920" s="337"/>
      <c r="RET920" s="337"/>
      <c r="REU920" s="337"/>
      <c r="REV920" s="337"/>
      <c r="REW920" s="337"/>
      <c r="REX920" s="337"/>
      <c r="REY920" s="337"/>
      <c r="REZ920" s="337"/>
      <c r="RFA920" s="337"/>
      <c r="RFB920" s="337"/>
      <c r="RFC920" s="337"/>
      <c r="RFD920" s="337"/>
      <c r="RFE920" s="337"/>
      <c r="RFF920" s="337"/>
      <c r="RFG920" s="337"/>
      <c r="RFH920" s="337"/>
      <c r="RFI920" s="337"/>
      <c r="RFJ920" s="337"/>
      <c r="RFK920" s="337"/>
      <c r="RFL920" s="337"/>
      <c r="RFM920" s="337"/>
      <c r="RFN920" s="337"/>
      <c r="RFO920" s="337"/>
      <c r="RFP920" s="337"/>
      <c r="RFQ920" s="337"/>
      <c r="RFR920" s="337"/>
      <c r="RFS920" s="337"/>
      <c r="RFT920" s="337"/>
      <c r="RFU920" s="337"/>
      <c r="RFV920" s="337"/>
      <c r="RFW920" s="337"/>
      <c r="RFX920" s="337"/>
      <c r="RFY920" s="337"/>
      <c r="RFZ920" s="337"/>
      <c r="RGA920" s="337"/>
      <c r="RGB920" s="337"/>
      <c r="RGC920" s="337"/>
      <c r="RGD920" s="337"/>
      <c r="RGE920" s="337"/>
      <c r="RGF920" s="337"/>
      <c r="RGG920" s="337"/>
      <c r="RGH920" s="337"/>
      <c r="RGI920" s="337"/>
      <c r="RGJ920" s="337"/>
      <c r="RGK920" s="337"/>
      <c r="RGL920" s="337"/>
      <c r="RGM920" s="337"/>
      <c r="RGN920" s="337"/>
      <c r="RGO920" s="337"/>
      <c r="RGP920" s="337"/>
      <c r="RGQ920" s="337"/>
      <c r="RGR920" s="337"/>
      <c r="RGS920" s="337"/>
      <c r="RGT920" s="337"/>
      <c r="RGU920" s="337"/>
      <c r="RGV920" s="337"/>
      <c r="RGW920" s="337"/>
      <c r="RGX920" s="337"/>
      <c r="RGY920" s="337"/>
      <c r="RGZ920" s="337"/>
      <c r="RHA920" s="337"/>
      <c r="RHB920" s="337"/>
      <c r="RHC920" s="337"/>
      <c r="RHD920" s="337"/>
      <c r="RHE920" s="337"/>
      <c r="RHF920" s="337"/>
      <c r="RHG920" s="337"/>
      <c r="RHH920" s="337"/>
      <c r="RHI920" s="337"/>
      <c r="RHJ920" s="337"/>
      <c r="RHK920" s="337"/>
      <c r="RHL920" s="337"/>
      <c r="RHM920" s="337"/>
      <c r="RHN920" s="337"/>
      <c r="RHO920" s="337"/>
      <c r="RHP920" s="337"/>
      <c r="RHQ920" s="337"/>
      <c r="RHR920" s="337"/>
      <c r="RHS920" s="337"/>
      <c r="RHT920" s="337"/>
      <c r="RHU920" s="337"/>
      <c r="RHV920" s="337"/>
      <c r="RHW920" s="337"/>
      <c r="RHX920" s="337"/>
      <c r="RHY920" s="337"/>
      <c r="RHZ920" s="337"/>
      <c r="RIA920" s="337"/>
      <c r="RIB920" s="337"/>
      <c r="RIC920" s="337"/>
      <c r="RID920" s="337"/>
      <c r="RIE920" s="337"/>
      <c r="RIF920" s="337"/>
      <c r="RIG920" s="337"/>
      <c r="RIH920" s="337"/>
      <c r="RII920" s="337"/>
      <c r="RIJ920" s="337"/>
      <c r="RIK920" s="337"/>
      <c r="RIL920" s="337"/>
      <c r="RIM920" s="337"/>
      <c r="RIN920" s="337"/>
      <c r="RIO920" s="337"/>
      <c r="RIP920" s="337"/>
      <c r="RIQ920" s="337"/>
      <c r="RIR920" s="337"/>
      <c r="RIS920" s="337"/>
      <c r="RIT920" s="337"/>
      <c r="RIU920" s="337"/>
      <c r="RIV920" s="337"/>
      <c r="RIW920" s="337"/>
      <c r="RIX920" s="337"/>
      <c r="RIY920" s="337"/>
      <c r="RIZ920" s="337"/>
      <c r="RJA920" s="337"/>
      <c r="RJB920" s="337"/>
      <c r="RJC920" s="337"/>
      <c r="RJD920" s="337"/>
      <c r="RJE920" s="337"/>
      <c r="RJF920" s="337"/>
      <c r="RJG920" s="337"/>
      <c r="RJH920" s="337"/>
      <c r="RJI920" s="337"/>
      <c r="RJJ920" s="337"/>
      <c r="RJK920" s="337"/>
      <c r="RJL920" s="337"/>
      <c r="RJM920" s="337"/>
      <c r="RJN920" s="337"/>
      <c r="RJO920" s="337"/>
      <c r="RJP920" s="337"/>
      <c r="RJQ920" s="337"/>
      <c r="RJR920" s="337"/>
      <c r="RJS920" s="337"/>
      <c r="RJT920" s="337"/>
      <c r="RJU920" s="337"/>
      <c r="RJV920" s="337"/>
      <c r="RJW920" s="337"/>
      <c r="RJX920" s="337"/>
      <c r="RJY920" s="337"/>
      <c r="RJZ920" s="337"/>
      <c r="RKA920" s="337"/>
      <c r="RKB920" s="337"/>
      <c r="RKC920" s="337"/>
      <c r="RKD920" s="337"/>
      <c r="RKE920" s="337"/>
      <c r="RKF920" s="337"/>
      <c r="RKG920" s="337"/>
      <c r="RKH920" s="337"/>
      <c r="RKI920" s="337"/>
      <c r="RKJ920" s="337"/>
      <c r="RKK920" s="337"/>
      <c r="RKL920" s="337"/>
      <c r="RKM920" s="337"/>
      <c r="RKN920" s="337"/>
      <c r="RKO920" s="337"/>
      <c r="RKP920" s="337"/>
      <c r="RKQ920" s="337"/>
      <c r="RKR920" s="337"/>
      <c r="RKS920" s="337"/>
      <c r="RKT920" s="337"/>
      <c r="RKU920" s="337"/>
      <c r="RKV920" s="337"/>
      <c r="RKW920" s="337"/>
      <c r="RKX920" s="337"/>
      <c r="RKY920" s="337"/>
      <c r="RKZ920" s="337"/>
      <c r="RLA920" s="337"/>
      <c r="RLB920" s="337"/>
      <c r="RLC920" s="337"/>
      <c r="RLD920" s="337"/>
      <c r="RLE920" s="337"/>
      <c r="RLF920" s="337"/>
      <c r="RLG920" s="337"/>
      <c r="RLH920" s="337"/>
      <c r="RLI920" s="337"/>
      <c r="RLJ920" s="337"/>
      <c r="RLK920" s="337"/>
      <c r="RLL920" s="337"/>
      <c r="RLM920" s="337"/>
      <c r="RLN920" s="337"/>
      <c r="RLO920" s="337"/>
      <c r="RLP920" s="337"/>
      <c r="RLQ920" s="337"/>
      <c r="RLR920" s="337"/>
      <c r="RLS920" s="337"/>
      <c r="RLT920" s="337"/>
      <c r="RLU920" s="337"/>
      <c r="RLV920" s="337"/>
      <c r="RLW920" s="337"/>
      <c r="RLX920" s="337"/>
      <c r="RLY920" s="337"/>
      <c r="RLZ920" s="337"/>
      <c r="RMA920" s="337"/>
      <c r="RMB920" s="337"/>
      <c r="RMC920" s="337"/>
      <c r="RMD920" s="337"/>
      <c r="RME920" s="337"/>
      <c r="RMF920" s="337"/>
      <c r="RMG920" s="337"/>
      <c r="RMH920" s="337"/>
      <c r="RMI920" s="337"/>
      <c r="RMJ920" s="337"/>
      <c r="RMK920" s="337"/>
      <c r="RML920" s="337"/>
      <c r="RMM920" s="337"/>
      <c r="RMN920" s="337"/>
      <c r="RMO920" s="337"/>
      <c r="RMP920" s="337"/>
      <c r="RMQ920" s="337"/>
      <c r="RMR920" s="337"/>
      <c r="RMS920" s="337"/>
      <c r="RMT920" s="337"/>
      <c r="RMU920" s="337"/>
      <c r="RMV920" s="337"/>
      <c r="RMW920" s="337"/>
      <c r="RMX920" s="337"/>
      <c r="RMY920" s="337"/>
      <c r="RMZ920" s="337"/>
      <c r="RNA920" s="337"/>
      <c r="RNB920" s="337"/>
      <c r="RNC920" s="337"/>
      <c r="RND920" s="337"/>
      <c r="RNE920" s="337"/>
      <c r="RNF920" s="337"/>
      <c r="RNG920" s="337"/>
      <c r="RNH920" s="337"/>
      <c r="RNI920" s="337"/>
      <c r="RNJ920" s="337"/>
      <c r="RNK920" s="337"/>
      <c r="RNL920" s="337"/>
      <c r="RNM920" s="337"/>
      <c r="RNN920" s="337"/>
      <c r="RNO920" s="337"/>
      <c r="RNP920" s="337"/>
      <c r="RNQ920" s="337"/>
      <c r="RNR920" s="337"/>
      <c r="RNS920" s="337"/>
      <c r="RNT920" s="337"/>
      <c r="RNU920" s="337"/>
      <c r="RNV920" s="337"/>
      <c r="RNW920" s="337"/>
      <c r="RNX920" s="337"/>
      <c r="RNY920" s="337"/>
      <c r="RNZ920" s="337"/>
      <c r="ROA920" s="337"/>
      <c r="ROB920" s="337"/>
      <c r="ROC920" s="337"/>
      <c r="ROD920" s="337"/>
      <c r="ROE920" s="337"/>
      <c r="ROF920" s="337"/>
      <c r="ROG920" s="337"/>
      <c r="ROH920" s="337"/>
      <c r="ROI920" s="337"/>
      <c r="ROJ920" s="337"/>
      <c r="ROK920" s="337"/>
      <c r="ROL920" s="337"/>
      <c r="ROM920" s="337"/>
      <c r="RON920" s="337"/>
      <c r="ROO920" s="337"/>
      <c r="ROP920" s="337"/>
      <c r="ROQ920" s="337"/>
      <c r="ROR920" s="337"/>
      <c r="ROS920" s="337"/>
      <c r="ROT920" s="337"/>
      <c r="ROU920" s="337"/>
      <c r="ROV920" s="337"/>
      <c r="ROW920" s="337"/>
      <c r="ROX920" s="337"/>
      <c r="ROY920" s="337"/>
      <c r="ROZ920" s="337"/>
      <c r="RPA920" s="337"/>
      <c r="RPB920" s="337"/>
      <c r="RPC920" s="337"/>
      <c r="RPD920" s="337"/>
      <c r="RPE920" s="337"/>
      <c r="RPF920" s="337"/>
      <c r="RPG920" s="337"/>
      <c r="RPH920" s="337"/>
      <c r="RPI920" s="337"/>
      <c r="RPJ920" s="337"/>
      <c r="RPK920" s="337"/>
      <c r="RPL920" s="337"/>
      <c r="RPM920" s="337"/>
      <c r="RPN920" s="337"/>
      <c r="RPO920" s="337"/>
      <c r="RPP920" s="337"/>
      <c r="RPQ920" s="337"/>
      <c r="RPR920" s="337"/>
      <c r="RPS920" s="337"/>
      <c r="RPT920" s="337"/>
      <c r="RPU920" s="337"/>
      <c r="RPV920" s="337"/>
      <c r="RPW920" s="337"/>
      <c r="RPX920" s="337"/>
      <c r="RPY920" s="337"/>
      <c r="RPZ920" s="337"/>
      <c r="RQA920" s="337"/>
      <c r="RQB920" s="337"/>
      <c r="RQC920" s="337"/>
      <c r="RQD920" s="337"/>
      <c r="RQE920" s="337"/>
      <c r="RQF920" s="337"/>
      <c r="RQG920" s="337"/>
      <c r="RQH920" s="337"/>
      <c r="RQI920" s="337"/>
      <c r="RQJ920" s="337"/>
      <c r="RQK920" s="337"/>
      <c r="RQL920" s="337"/>
      <c r="RQM920" s="337"/>
      <c r="RQN920" s="337"/>
      <c r="RQO920" s="337"/>
      <c r="RQP920" s="337"/>
      <c r="RQQ920" s="337"/>
      <c r="RQR920" s="337"/>
      <c r="RQS920" s="337"/>
      <c r="RQT920" s="337"/>
      <c r="RQU920" s="337"/>
      <c r="RQV920" s="337"/>
      <c r="RQW920" s="337"/>
      <c r="RQX920" s="337"/>
      <c r="RQY920" s="337"/>
      <c r="RQZ920" s="337"/>
      <c r="RRA920" s="337"/>
      <c r="RRB920" s="337"/>
      <c r="RRC920" s="337"/>
      <c r="RRD920" s="337"/>
      <c r="RRE920" s="337"/>
      <c r="RRF920" s="337"/>
      <c r="RRG920" s="337"/>
      <c r="RRH920" s="337"/>
      <c r="RRI920" s="337"/>
      <c r="RRJ920" s="337"/>
      <c r="RRK920" s="337"/>
      <c r="RRL920" s="337"/>
      <c r="RRM920" s="337"/>
      <c r="RRN920" s="337"/>
      <c r="RRO920" s="337"/>
      <c r="RRP920" s="337"/>
      <c r="RRQ920" s="337"/>
      <c r="RRR920" s="337"/>
      <c r="RRS920" s="337"/>
      <c r="RRT920" s="337"/>
      <c r="RRU920" s="337"/>
      <c r="RRV920" s="337"/>
      <c r="RRW920" s="337"/>
      <c r="RRX920" s="337"/>
      <c r="RRY920" s="337"/>
      <c r="RRZ920" s="337"/>
      <c r="RSA920" s="337"/>
      <c r="RSB920" s="337"/>
      <c r="RSC920" s="337"/>
      <c r="RSD920" s="337"/>
      <c r="RSE920" s="337"/>
      <c r="RSF920" s="337"/>
      <c r="RSG920" s="337"/>
      <c r="RSH920" s="337"/>
      <c r="RSI920" s="337"/>
      <c r="RSJ920" s="337"/>
      <c r="RSK920" s="337"/>
      <c r="RSL920" s="337"/>
      <c r="RSM920" s="337"/>
      <c r="RSN920" s="337"/>
      <c r="RSO920" s="337"/>
      <c r="RSP920" s="337"/>
      <c r="RSQ920" s="337"/>
      <c r="RSR920" s="337"/>
      <c r="RSS920" s="337"/>
      <c r="RST920" s="337"/>
      <c r="RSU920" s="337"/>
      <c r="RSV920" s="337"/>
      <c r="RSW920" s="337"/>
      <c r="RSX920" s="337"/>
      <c r="RSY920" s="337"/>
      <c r="RSZ920" s="337"/>
      <c r="RTA920" s="337"/>
      <c r="RTB920" s="337"/>
      <c r="RTC920" s="337"/>
      <c r="RTD920" s="337"/>
      <c r="RTE920" s="337"/>
      <c r="RTF920" s="337"/>
      <c r="RTG920" s="337"/>
      <c r="RTH920" s="337"/>
      <c r="RTI920" s="337"/>
      <c r="RTJ920" s="337"/>
      <c r="RTK920" s="337"/>
      <c r="RTL920" s="337"/>
      <c r="RTM920" s="337"/>
      <c r="RTN920" s="337"/>
      <c r="RTO920" s="337"/>
      <c r="RTP920" s="337"/>
      <c r="RTQ920" s="337"/>
      <c r="RTR920" s="337"/>
      <c r="RTS920" s="337"/>
      <c r="RTT920" s="337"/>
      <c r="RTU920" s="337"/>
      <c r="RTV920" s="337"/>
      <c r="RTW920" s="337"/>
      <c r="RTX920" s="337"/>
      <c r="RTY920" s="337"/>
      <c r="RTZ920" s="337"/>
      <c r="RUA920" s="337"/>
      <c r="RUB920" s="337"/>
      <c r="RUC920" s="337"/>
      <c r="RUD920" s="337"/>
      <c r="RUE920" s="337"/>
      <c r="RUF920" s="337"/>
      <c r="RUG920" s="337"/>
      <c r="RUH920" s="337"/>
      <c r="RUI920" s="337"/>
      <c r="RUJ920" s="337"/>
      <c r="RUK920" s="337"/>
      <c r="RUL920" s="337"/>
      <c r="RUM920" s="337"/>
      <c r="RUN920" s="337"/>
      <c r="RUO920" s="337"/>
      <c r="RUP920" s="337"/>
      <c r="RUQ920" s="337"/>
      <c r="RUR920" s="337"/>
      <c r="RUS920" s="337"/>
      <c r="RUT920" s="337"/>
      <c r="RUU920" s="337"/>
      <c r="RUV920" s="337"/>
      <c r="RUW920" s="337"/>
      <c r="RUX920" s="337"/>
      <c r="RUY920" s="337"/>
      <c r="RUZ920" s="337"/>
      <c r="RVA920" s="337"/>
      <c r="RVB920" s="337"/>
      <c r="RVC920" s="337"/>
      <c r="RVD920" s="337"/>
      <c r="RVE920" s="337"/>
      <c r="RVF920" s="337"/>
      <c r="RVG920" s="337"/>
      <c r="RVH920" s="337"/>
      <c r="RVI920" s="337"/>
      <c r="RVJ920" s="337"/>
      <c r="RVK920" s="337"/>
      <c r="RVL920" s="337"/>
      <c r="RVM920" s="337"/>
      <c r="RVN920" s="337"/>
      <c r="RVO920" s="337"/>
      <c r="RVP920" s="337"/>
      <c r="RVQ920" s="337"/>
      <c r="RVR920" s="337"/>
      <c r="RVS920" s="337"/>
      <c r="RVT920" s="337"/>
      <c r="RVU920" s="337"/>
      <c r="RVV920" s="337"/>
      <c r="RVW920" s="337"/>
      <c r="RVX920" s="337"/>
      <c r="RVY920" s="337"/>
      <c r="RVZ920" s="337"/>
      <c r="RWA920" s="337"/>
      <c r="RWB920" s="337"/>
      <c r="RWC920" s="337"/>
      <c r="RWD920" s="337"/>
      <c r="RWE920" s="337"/>
      <c r="RWF920" s="337"/>
      <c r="RWG920" s="337"/>
      <c r="RWH920" s="337"/>
      <c r="RWI920" s="337"/>
      <c r="RWJ920" s="337"/>
      <c r="RWK920" s="337"/>
      <c r="RWL920" s="337"/>
      <c r="RWM920" s="337"/>
      <c r="RWN920" s="337"/>
      <c r="RWO920" s="337"/>
      <c r="RWP920" s="337"/>
      <c r="RWQ920" s="337"/>
      <c r="RWR920" s="337"/>
      <c r="RWS920" s="337"/>
      <c r="RWT920" s="337"/>
      <c r="RWU920" s="337"/>
      <c r="RWV920" s="337"/>
      <c r="RWW920" s="337"/>
      <c r="RWX920" s="337"/>
      <c r="RWY920" s="337"/>
      <c r="RWZ920" s="337"/>
      <c r="RXA920" s="337"/>
      <c r="RXB920" s="337"/>
      <c r="RXC920" s="337"/>
      <c r="RXD920" s="337"/>
      <c r="RXE920" s="337"/>
      <c r="RXF920" s="337"/>
      <c r="RXG920" s="337"/>
      <c r="RXH920" s="337"/>
      <c r="RXI920" s="337"/>
      <c r="RXJ920" s="337"/>
      <c r="RXK920" s="337"/>
      <c r="RXL920" s="337"/>
      <c r="RXM920" s="337"/>
      <c r="RXN920" s="337"/>
      <c r="RXO920" s="337"/>
      <c r="RXP920" s="337"/>
      <c r="RXQ920" s="337"/>
      <c r="RXR920" s="337"/>
      <c r="RXS920" s="337"/>
      <c r="RXT920" s="337"/>
      <c r="RXU920" s="337"/>
      <c r="RXV920" s="337"/>
      <c r="RXW920" s="337"/>
      <c r="RXX920" s="337"/>
      <c r="RXY920" s="337"/>
      <c r="RXZ920" s="337"/>
      <c r="RYA920" s="337"/>
      <c r="RYB920" s="337"/>
      <c r="RYC920" s="337"/>
      <c r="RYD920" s="337"/>
      <c r="RYE920" s="337"/>
      <c r="RYF920" s="337"/>
      <c r="RYG920" s="337"/>
      <c r="RYH920" s="337"/>
      <c r="RYI920" s="337"/>
      <c r="RYJ920" s="337"/>
      <c r="RYK920" s="337"/>
      <c r="RYL920" s="337"/>
      <c r="RYM920" s="337"/>
      <c r="RYN920" s="337"/>
      <c r="RYO920" s="337"/>
      <c r="RYP920" s="337"/>
      <c r="RYQ920" s="337"/>
      <c r="RYR920" s="337"/>
      <c r="RYS920" s="337"/>
      <c r="RYT920" s="337"/>
      <c r="RYU920" s="337"/>
      <c r="RYV920" s="337"/>
      <c r="RYW920" s="337"/>
      <c r="RYX920" s="337"/>
      <c r="RYY920" s="337"/>
      <c r="RYZ920" s="337"/>
      <c r="RZA920" s="337"/>
      <c r="RZB920" s="337"/>
      <c r="RZC920" s="337"/>
      <c r="RZD920" s="337"/>
      <c r="RZE920" s="337"/>
      <c r="RZF920" s="337"/>
      <c r="RZG920" s="337"/>
      <c r="RZH920" s="337"/>
      <c r="RZI920" s="337"/>
      <c r="RZJ920" s="337"/>
      <c r="RZK920" s="337"/>
      <c r="RZL920" s="337"/>
      <c r="RZM920" s="337"/>
      <c r="RZN920" s="337"/>
      <c r="RZO920" s="337"/>
      <c r="RZP920" s="337"/>
      <c r="RZQ920" s="337"/>
      <c r="RZR920" s="337"/>
      <c r="RZS920" s="337"/>
      <c r="RZT920" s="337"/>
      <c r="RZU920" s="337"/>
      <c r="RZV920" s="337"/>
      <c r="RZW920" s="337"/>
      <c r="RZX920" s="337"/>
      <c r="RZY920" s="337"/>
      <c r="RZZ920" s="337"/>
      <c r="SAA920" s="337"/>
      <c r="SAB920" s="337"/>
      <c r="SAC920" s="337"/>
      <c r="SAD920" s="337"/>
      <c r="SAE920" s="337"/>
      <c r="SAF920" s="337"/>
      <c r="SAG920" s="337"/>
      <c r="SAH920" s="337"/>
      <c r="SAI920" s="337"/>
      <c r="SAJ920" s="337"/>
      <c r="SAK920" s="337"/>
      <c r="SAL920" s="337"/>
      <c r="SAM920" s="337"/>
      <c r="SAN920" s="337"/>
      <c r="SAO920" s="337"/>
      <c r="SAP920" s="337"/>
      <c r="SAQ920" s="337"/>
      <c r="SAR920" s="337"/>
      <c r="SAS920" s="337"/>
      <c r="SAT920" s="337"/>
      <c r="SAU920" s="337"/>
      <c r="SAV920" s="337"/>
      <c r="SAW920" s="337"/>
      <c r="SAX920" s="337"/>
      <c r="SAY920" s="337"/>
      <c r="SAZ920" s="337"/>
      <c r="SBA920" s="337"/>
      <c r="SBB920" s="337"/>
      <c r="SBC920" s="337"/>
      <c r="SBD920" s="337"/>
      <c r="SBE920" s="337"/>
      <c r="SBF920" s="337"/>
      <c r="SBG920" s="337"/>
      <c r="SBH920" s="337"/>
      <c r="SBI920" s="337"/>
      <c r="SBJ920" s="337"/>
      <c r="SBK920" s="337"/>
      <c r="SBL920" s="337"/>
      <c r="SBM920" s="337"/>
      <c r="SBN920" s="337"/>
      <c r="SBO920" s="337"/>
      <c r="SBP920" s="337"/>
      <c r="SBQ920" s="337"/>
      <c r="SBR920" s="337"/>
      <c r="SBS920" s="337"/>
      <c r="SBT920" s="337"/>
      <c r="SBU920" s="337"/>
      <c r="SBV920" s="337"/>
      <c r="SBW920" s="337"/>
      <c r="SBX920" s="337"/>
      <c r="SBY920" s="337"/>
      <c r="SBZ920" s="337"/>
      <c r="SCA920" s="337"/>
      <c r="SCB920" s="337"/>
      <c r="SCC920" s="337"/>
      <c r="SCD920" s="337"/>
      <c r="SCE920" s="337"/>
      <c r="SCF920" s="337"/>
      <c r="SCG920" s="337"/>
      <c r="SCH920" s="337"/>
      <c r="SCI920" s="337"/>
      <c r="SCJ920" s="337"/>
      <c r="SCK920" s="337"/>
      <c r="SCL920" s="337"/>
      <c r="SCM920" s="337"/>
      <c r="SCN920" s="337"/>
      <c r="SCO920" s="337"/>
      <c r="SCP920" s="337"/>
      <c r="SCQ920" s="337"/>
      <c r="SCR920" s="337"/>
      <c r="SCS920" s="337"/>
      <c r="SCT920" s="337"/>
      <c r="SCU920" s="337"/>
      <c r="SCV920" s="337"/>
      <c r="SCW920" s="337"/>
      <c r="SCX920" s="337"/>
      <c r="SCY920" s="337"/>
      <c r="SCZ920" s="337"/>
      <c r="SDA920" s="337"/>
      <c r="SDB920" s="337"/>
      <c r="SDC920" s="337"/>
      <c r="SDD920" s="337"/>
      <c r="SDE920" s="337"/>
      <c r="SDF920" s="337"/>
      <c r="SDG920" s="337"/>
      <c r="SDH920" s="337"/>
      <c r="SDI920" s="337"/>
      <c r="SDJ920" s="337"/>
      <c r="SDK920" s="337"/>
      <c r="SDL920" s="337"/>
      <c r="SDM920" s="337"/>
      <c r="SDN920" s="337"/>
      <c r="SDO920" s="337"/>
      <c r="SDP920" s="337"/>
      <c r="SDQ920" s="337"/>
      <c r="SDR920" s="337"/>
      <c r="SDS920" s="337"/>
      <c r="SDT920" s="337"/>
      <c r="SDU920" s="337"/>
      <c r="SDV920" s="337"/>
      <c r="SDW920" s="337"/>
      <c r="SDX920" s="337"/>
      <c r="SDY920" s="337"/>
      <c r="SDZ920" s="337"/>
      <c r="SEA920" s="337"/>
      <c r="SEB920" s="337"/>
      <c r="SEC920" s="337"/>
      <c r="SED920" s="337"/>
      <c r="SEE920" s="337"/>
      <c r="SEF920" s="337"/>
      <c r="SEG920" s="337"/>
      <c r="SEH920" s="337"/>
      <c r="SEI920" s="337"/>
      <c r="SEJ920" s="337"/>
      <c r="SEK920" s="337"/>
      <c r="SEL920" s="337"/>
      <c r="SEM920" s="337"/>
      <c r="SEN920" s="337"/>
      <c r="SEO920" s="337"/>
      <c r="SEP920" s="337"/>
      <c r="SEQ920" s="337"/>
      <c r="SER920" s="337"/>
      <c r="SES920" s="337"/>
      <c r="SET920" s="337"/>
      <c r="SEU920" s="337"/>
      <c r="SEV920" s="337"/>
      <c r="SEW920" s="337"/>
      <c r="SEX920" s="337"/>
      <c r="SEY920" s="337"/>
      <c r="SEZ920" s="337"/>
      <c r="SFA920" s="337"/>
      <c r="SFB920" s="337"/>
      <c r="SFC920" s="337"/>
      <c r="SFD920" s="337"/>
      <c r="SFE920" s="337"/>
      <c r="SFF920" s="337"/>
      <c r="SFG920" s="337"/>
      <c r="SFH920" s="337"/>
      <c r="SFI920" s="337"/>
      <c r="SFJ920" s="337"/>
      <c r="SFK920" s="337"/>
      <c r="SFL920" s="337"/>
      <c r="SFM920" s="337"/>
      <c r="SFN920" s="337"/>
      <c r="SFO920" s="337"/>
      <c r="SFP920" s="337"/>
      <c r="SFQ920" s="337"/>
      <c r="SFR920" s="337"/>
      <c r="SFS920" s="337"/>
      <c r="SFT920" s="337"/>
      <c r="SFU920" s="337"/>
      <c r="SFV920" s="337"/>
      <c r="SFW920" s="337"/>
      <c r="SFX920" s="337"/>
      <c r="SFY920" s="337"/>
      <c r="SFZ920" s="337"/>
      <c r="SGA920" s="337"/>
      <c r="SGB920" s="337"/>
      <c r="SGC920" s="337"/>
      <c r="SGD920" s="337"/>
      <c r="SGE920" s="337"/>
      <c r="SGF920" s="337"/>
      <c r="SGG920" s="337"/>
      <c r="SGH920" s="337"/>
      <c r="SGI920" s="337"/>
      <c r="SGJ920" s="337"/>
      <c r="SGK920" s="337"/>
      <c r="SGL920" s="337"/>
      <c r="SGM920" s="337"/>
      <c r="SGN920" s="337"/>
      <c r="SGO920" s="337"/>
      <c r="SGP920" s="337"/>
      <c r="SGQ920" s="337"/>
      <c r="SGR920" s="337"/>
      <c r="SGS920" s="337"/>
      <c r="SGT920" s="337"/>
      <c r="SGU920" s="337"/>
      <c r="SGV920" s="337"/>
      <c r="SGW920" s="337"/>
      <c r="SGX920" s="337"/>
      <c r="SGY920" s="337"/>
      <c r="SGZ920" s="337"/>
      <c r="SHA920" s="337"/>
      <c r="SHB920" s="337"/>
      <c r="SHC920" s="337"/>
      <c r="SHD920" s="337"/>
      <c r="SHE920" s="337"/>
      <c r="SHF920" s="337"/>
      <c r="SHG920" s="337"/>
      <c r="SHH920" s="337"/>
      <c r="SHI920" s="337"/>
      <c r="SHJ920" s="337"/>
      <c r="SHK920" s="337"/>
      <c r="SHL920" s="337"/>
      <c r="SHM920" s="337"/>
      <c r="SHN920" s="337"/>
      <c r="SHO920" s="337"/>
      <c r="SHP920" s="337"/>
      <c r="SHQ920" s="337"/>
      <c r="SHR920" s="337"/>
      <c r="SHS920" s="337"/>
      <c r="SHT920" s="337"/>
      <c r="SHU920" s="337"/>
      <c r="SHV920" s="337"/>
      <c r="SHW920" s="337"/>
      <c r="SHX920" s="337"/>
      <c r="SHY920" s="337"/>
      <c r="SHZ920" s="337"/>
      <c r="SIA920" s="337"/>
      <c r="SIB920" s="337"/>
      <c r="SIC920" s="337"/>
      <c r="SID920" s="337"/>
      <c r="SIE920" s="337"/>
      <c r="SIF920" s="337"/>
      <c r="SIG920" s="337"/>
      <c r="SIH920" s="337"/>
      <c r="SII920" s="337"/>
      <c r="SIJ920" s="337"/>
      <c r="SIK920" s="337"/>
      <c r="SIL920" s="337"/>
      <c r="SIM920" s="337"/>
      <c r="SIN920" s="337"/>
      <c r="SIO920" s="337"/>
      <c r="SIP920" s="337"/>
      <c r="SIQ920" s="337"/>
      <c r="SIR920" s="337"/>
      <c r="SIS920" s="337"/>
      <c r="SIT920" s="337"/>
      <c r="SIU920" s="337"/>
      <c r="SIV920" s="337"/>
      <c r="SIW920" s="337"/>
      <c r="SIX920" s="337"/>
      <c r="SIY920" s="337"/>
      <c r="SIZ920" s="337"/>
      <c r="SJA920" s="337"/>
      <c r="SJB920" s="337"/>
      <c r="SJC920" s="337"/>
      <c r="SJD920" s="337"/>
      <c r="SJE920" s="337"/>
      <c r="SJF920" s="337"/>
      <c r="SJG920" s="337"/>
      <c r="SJH920" s="337"/>
      <c r="SJI920" s="337"/>
      <c r="SJJ920" s="337"/>
      <c r="SJK920" s="337"/>
      <c r="SJL920" s="337"/>
      <c r="SJM920" s="337"/>
      <c r="SJN920" s="337"/>
      <c r="SJO920" s="337"/>
      <c r="SJP920" s="337"/>
      <c r="SJQ920" s="337"/>
      <c r="SJR920" s="337"/>
      <c r="SJS920" s="337"/>
      <c r="SJT920" s="337"/>
      <c r="SJU920" s="337"/>
      <c r="SJV920" s="337"/>
      <c r="SJW920" s="337"/>
      <c r="SJX920" s="337"/>
      <c r="SJY920" s="337"/>
      <c r="SJZ920" s="337"/>
      <c r="SKA920" s="337"/>
      <c r="SKB920" s="337"/>
      <c r="SKC920" s="337"/>
      <c r="SKD920" s="337"/>
      <c r="SKE920" s="337"/>
      <c r="SKF920" s="337"/>
      <c r="SKG920" s="337"/>
      <c r="SKH920" s="337"/>
      <c r="SKI920" s="337"/>
      <c r="SKJ920" s="337"/>
      <c r="SKK920" s="337"/>
      <c r="SKL920" s="337"/>
      <c r="SKM920" s="337"/>
      <c r="SKN920" s="337"/>
      <c r="SKO920" s="337"/>
      <c r="SKP920" s="337"/>
      <c r="SKQ920" s="337"/>
      <c r="SKR920" s="337"/>
      <c r="SKS920" s="337"/>
      <c r="SKT920" s="337"/>
      <c r="SKU920" s="337"/>
      <c r="SKV920" s="337"/>
      <c r="SKW920" s="337"/>
      <c r="SKX920" s="337"/>
      <c r="SKY920" s="337"/>
      <c r="SKZ920" s="337"/>
      <c r="SLA920" s="337"/>
      <c r="SLB920" s="337"/>
      <c r="SLC920" s="337"/>
      <c r="SLD920" s="337"/>
      <c r="SLE920" s="337"/>
      <c r="SLF920" s="337"/>
      <c r="SLG920" s="337"/>
      <c r="SLH920" s="337"/>
      <c r="SLI920" s="337"/>
      <c r="SLJ920" s="337"/>
      <c r="SLK920" s="337"/>
      <c r="SLL920" s="337"/>
      <c r="SLM920" s="337"/>
      <c r="SLN920" s="337"/>
      <c r="SLO920" s="337"/>
      <c r="SLP920" s="337"/>
      <c r="SLQ920" s="337"/>
      <c r="SLR920" s="337"/>
      <c r="SLS920" s="337"/>
      <c r="SLT920" s="337"/>
      <c r="SLU920" s="337"/>
      <c r="SLV920" s="337"/>
      <c r="SLW920" s="337"/>
      <c r="SLX920" s="337"/>
      <c r="SLY920" s="337"/>
      <c r="SLZ920" s="337"/>
      <c r="SMA920" s="337"/>
      <c r="SMB920" s="337"/>
      <c r="SMC920" s="337"/>
      <c r="SMD920" s="337"/>
      <c r="SME920" s="337"/>
      <c r="SMF920" s="337"/>
      <c r="SMG920" s="337"/>
      <c r="SMH920" s="337"/>
      <c r="SMI920" s="337"/>
      <c r="SMJ920" s="337"/>
      <c r="SMK920" s="337"/>
      <c r="SML920" s="337"/>
      <c r="SMM920" s="337"/>
      <c r="SMN920" s="337"/>
      <c r="SMO920" s="337"/>
      <c r="SMP920" s="337"/>
      <c r="SMQ920" s="337"/>
      <c r="SMR920" s="337"/>
      <c r="SMS920" s="337"/>
      <c r="SMT920" s="337"/>
      <c r="SMU920" s="337"/>
      <c r="SMV920" s="337"/>
      <c r="SMW920" s="337"/>
      <c r="SMX920" s="337"/>
      <c r="SMY920" s="337"/>
      <c r="SMZ920" s="337"/>
      <c r="SNA920" s="337"/>
      <c r="SNB920" s="337"/>
      <c r="SNC920" s="337"/>
      <c r="SND920" s="337"/>
      <c r="SNE920" s="337"/>
      <c r="SNF920" s="337"/>
      <c r="SNG920" s="337"/>
      <c r="SNH920" s="337"/>
      <c r="SNI920" s="337"/>
      <c r="SNJ920" s="337"/>
      <c r="SNK920" s="337"/>
      <c r="SNL920" s="337"/>
      <c r="SNM920" s="337"/>
      <c r="SNN920" s="337"/>
      <c r="SNO920" s="337"/>
      <c r="SNP920" s="337"/>
      <c r="SNQ920" s="337"/>
      <c r="SNR920" s="337"/>
      <c r="SNS920" s="337"/>
      <c r="SNT920" s="337"/>
      <c r="SNU920" s="337"/>
      <c r="SNV920" s="337"/>
      <c r="SNW920" s="337"/>
      <c r="SNX920" s="337"/>
      <c r="SNY920" s="337"/>
      <c r="SNZ920" s="337"/>
      <c r="SOA920" s="337"/>
      <c r="SOB920" s="337"/>
      <c r="SOC920" s="337"/>
      <c r="SOD920" s="337"/>
      <c r="SOE920" s="337"/>
      <c r="SOF920" s="337"/>
      <c r="SOG920" s="337"/>
      <c r="SOH920" s="337"/>
      <c r="SOI920" s="337"/>
      <c r="SOJ920" s="337"/>
      <c r="SOK920" s="337"/>
      <c r="SOL920" s="337"/>
      <c r="SOM920" s="337"/>
      <c r="SON920" s="337"/>
      <c r="SOO920" s="337"/>
      <c r="SOP920" s="337"/>
      <c r="SOQ920" s="337"/>
      <c r="SOR920" s="337"/>
      <c r="SOS920" s="337"/>
      <c r="SOT920" s="337"/>
      <c r="SOU920" s="337"/>
      <c r="SOV920" s="337"/>
      <c r="SOW920" s="337"/>
      <c r="SOX920" s="337"/>
      <c r="SOY920" s="337"/>
      <c r="SOZ920" s="337"/>
      <c r="SPA920" s="337"/>
      <c r="SPB920" s="337"/>
      <c r="SPC920" s="337"/>
      <c r="SPD920" s="337"/>
      <c r="SPE920" s="337"/>
      <c r="SPF920" s="337"/>
      <c r="SPG920" s="337"/>
      <c r="SPH920" s="337"/>
      <c r="SPI920" s="337"/>
      <c r="SPJ920" s="337"/>
      <c r="SPK920" s="337"/>
      <c r="SPL920" s="337"/>
      <c r="SPM920" s="337"/>
      <c r="SPN920" s="337"/>
      <c r="SPO920" s="337"/>
      <c r="SPP920" s="337"/>
      <c r="SPQ920" s="337"/>
      <c r="SPR920" s="337"/>
      <c r="SPS920" s="337"/>
      <c r="SPT920" s="337"/>
      <c r="SPU920" s="337"/>
      <c r="SPV920" s="337"/>
      <c r="SPW920" s="337"/>
      <c r="SPX920" s="337"/>
      <c r="SPY920" s="337"/>
      <c r="SPZ920" s="337"/>
      <c r="SQA920" s="337"/>
      <c r="SQB920" s="337"/>
      <c r="SQC920" s="337"/>
      <c r="SQD920" s="337"/>
      <c r="SQE920" s="337"/>
      <c r="SQF920" s="337"/>
      <c r="SQG920" s="337"/>
      <c r="SQH920" s="337"/>
      <c r="SQI920" s="337"/>
      <c r="SQJ920" s="337"/>
      <c r="SQK920" s="337"/>
      <c r="SQL920" s="337"/>
      <c r="SQM920" s="337"/>
      <c r="SQN920" s="337"/>
      <c r="SQO920" s="337"/>
      <c r="SQP920" s="337"/>
      <c r="SQQ920" s="337"/>
      <c r="SQR920" s="337"/>
      <c r="SQS920" s="337"/>
      <c r="SQT920" s="337"/>
      <c r="SQU920" s="337"/>
      <c r="SQV920" s="337"/>
      <c r="SQW920" s="337"/>
      <c r="SQX920" s="337"/>
      <c r="SQY920" s="337"/>
      <c r="SQZ920" s="337"/>
      <c r="SRA920" s="337"/>
      <c r="SRB920" s="337"/>
      <c r="SRC920" s="337"/>
      <c r="SRD920" s="337"/>
      <c r="SRE920" s="337"/>
      <c r="SRF920" s="337"/>
      <c r="SRG920" s="337"/>
      <c r="SRH920" s="337"/>
      <c r="SRI920" s="337"/>
      <c r="SRJ920" s="337"/>
      <c r="SRK920" s="337"/>
      <c r="SRL920" s="337"/>
      <c r="SRM920" s="337"/>
      <c r="SRN920" s="337"/>
      <c r="SRO920" s="337"/>
      <c r="SRP920" s="337"/>
      <c r="SRQ920" s="337"/>
      <c r="SRR920" s="337"/>
      <c r="SRS920" s="337"/>
      <c r="SRT920" s="337"/>
      <c r="SRU920" s="337"/>
      <c r="SRV920" s="337"/>
      <c r="SRW920" s="337"/>
      <c r="SRX920" s="337"/>
      <c r="SRY920" s="337"/>
      <c r="SRZ920" s="337"/>
      <c r="SSA920" s="337"/>
      <c r="SSB920" s="337"/>
      <c r="SSC920" s="337"/>
      <c r="SSD920" s="337"/>
      <c r="SSE920" s="337"/>
      <c r="SSF920" s="337"/>
      <c r="SSG920" s="337"/>
      <c r="SSH920" s="337"/>
      <c r="SSI920" s="337"/>
      <c r="SSJ920" s="337"/>
      <c r="SSK920" s="337"/>
      <c r="SSL920" s="337"/>
      <c r="SSM920" s="337"/>
      <c r="SSN920" s="337"/>
      <c r="SSO920" s="337"/>
      <c r="SSP920" s="337"/>
      <c r="SSQ920" s="337"/>
      <c r="SSR920" s="337"/>
      <c r="SSS920" s="337"/>
      <c r="SST920" s="337"/>
      <c r="SSU920" s="337"/>
      <c r="SSV920" s="337"/>
      <c r="SSW920" s="337"/>
      <c r="SSX920" s="337"/>
      <c r="SSY920" s="337"/>
      <c r="SSZ920" s="337"/>
      <c r="STA920" s="337"/>
      <c r="STB920" s="337"/>
      <c r="STC920" s="337"/>
      <c r="STD920" s="337"/>
      <c r="STE920" s="337"/>
      <c r="STF920" s="337"/>
      <c r="STG920" s="337"/>
      <c r="STH920" s="337"/>
      <c r="STI920" s="337"/>
      <c r="STJ920" s="337"/>
      <c r="STK920" s="337"/>
      <c r="STL920" s="337"/>
      <c r="STM920" s="337"/>
      <c r="STN920" s="337"/>
      <c r="STO920" s="337"/>
      <c r="STP920" s="337"/>
      <c r="STQ920" s="337"/>
      <c r="STR920" s="337"/>
      <c r="STS920" s="337"/>
      <c r="STT920" s="337"/>
      <c r="STU920" s="337"/>
      <c r="STV920" s="337"/>
      <c r="STW920" s="337"/>
      <c r="STX920" s="337"/>
      <c r="STY920" s="337"/>
      <c r="STZ920" s="337"/>
      <c r="SUA920" s="337"/>
      <c r="SUB920" s="337"/>
      <c r="SUC920" s="337"/>
      <c r="SUD920" s="337"/>
      <c r="SUE920" s="337"/>
      <c r="SUF920" s="337"/>
      <c r="SUG920" s="337"/>
      <c r="SUH920" s="337"/>
      <c r="SUI920" s="337"/>
      <c r="SUJ920" s="337"/>
      <c r="SUK920" s="337"/>
      <c r="SUL920" s="337"/>
      <c r="SUM920" s="337"/>
      <c r="SUN920" s="337"/>
      <c r="SUO920" s="337"/>
      <c r="SUP920" s="337"/>
      <c r="SUQ920" s="337"/>
      <c r="SUR920" s="337"/>
      <c r="SUS920" s="337"/>
      <c r="SUT920" s="337"/>
      <c r="SUU920" s="337"/>
      <c r="SUV920" s="337"/>
      <c r="SUW920" s="337"/>
      <c r="SUX920" s="337"/>
      <c r="SUY920" s="337"/>
      <c r="SUZ920" s="337"/>
      <c r="SVA920" s="337"/>
      <c r="SVB920" s="337"/>
      <c r="SVC920" s="337"/>
      <c r="SVD920" s="337"/>
      <c r="SVE920" s="337"/>
      <c r="SVF920" s="337"/>
      <c r="SVG920" s="337"/>
      <c r="SVH920" s="337"/>
      <c r="SVI920" s="337"/>
      <c r="SVJ920" s="337"/>
      <c r="SVK920" s="337"/>
      <c r="SVL920" s="337"/>
      <c r="SVM920" s="337"/>
      <c r="SVN920" s="337"/>
      <c r="SVO920" s="337"/>
      <c r="SVP920" s="337"/>
      <c r="SVQ920" s="337"/>
      <c r="SVR920" s="337"/>
      <c r="SVS920" s="337"/>
      <c r="SVT920" s="337"/>
      <c r="SVU920" s="337"/>
      <c r="SVV920" s="337"/>
      <c r="SVW920" s="337"/>
      <c r="SVX920" s="337"/>
      <c r="SVY920" s="337"/>
      <c r="SVZ920" s="337"/>
      <c r="SWA920" s="337"/>
      <c r="SWB920" s="337"/>
      <c r="SWC920" s="337"/>
      <c r="SWD920" s="337"/>
      <c r="SWE920" s="337"/>
      <c r="SWF920" s="337"/>
      <c r="SWG920" s="337"/>
      <c r="SWH920" s="337"/>
      <c r="SWI920" s="337"/>
      <c r="SWJ920" s="337"/>
      <c r="SWK920" s="337"/>
      <c r="SWL920" s="337"/>
      <c r="SWM920" s="337"/>
      <c r="SWN920" s="337"/>
      <c r="SWO920" s="337"/>
      <c r="SWP920" s="337"/>
      <c r="SWQ920" s="337"/>
      <c r="SWR920" s="337"/>
      <c r="SWS920" s="337"/>
      <c r="SWT920" s="337"/>
      <c r="SWU920" s="337"/>
      <c r="SWV920" s="337"/>
      <c r="SWW920" s="337"/>
      <c r="SWX920" s="337"/>
      <c r="SWY920" s="337"/>
      <c r="SWZ920" s="337"/>
      <c r="SXA920" s="337"/>
      <c r="SXB920" s="337"/>
      <c r="SXC920" s="337"/>
      <c r="SXD920" s="337"/>
      <c r="SXE920" s="337"/>
      <c r="SXF920" s="337"/>
      <c r="SXG920" s="337"/>
      <c r="SXH920" s="337"/>
      <c r="SXI920" s="337"/>
      <c r="SXJ920" s="337"/>
      <c r="SXK920" s="337"/>
      <c r="SXL920" s="337"/>
      <c r="SXM920" s="337"/>
      <c r="SXN920" s="337"/>
      <c r="SXO920" s="337"/>
      <c r="SXP920" s="337"/>
      <c r="SXQ920" s="337"/>
      <c r="SXR920" s="337"/>
      <c r="SXS920" s="337"/>
      <c r="SXT920" s="337"/>
      <c r="SXU920" s="337"/>
      <c r="SXV920" s="337"/>
      <c r="SXW920" s="337"/>
      <c r="SXX920" s="337"/>
      <c r="SXY920" s="337"/>
      <c r="SXZ920" s="337"/>
      <c r="SYA920" s="337"/>
      <c r="SYB920" s="337"/>
      <c r="SYC920" s="337"/>
      <c r="SYD920" s="337"/>
      <c r="SYE920" s="337"/>
      <c r="SYF920" s="337"/>
      <c r="SYG920" s="337"/>
      <c r="SYH920" s="337"/>
      <c r="SYI920" s="337"/>
      <c r="SYJ920" s="337"/>
      <c r="SYK920" s="337"/>
      <c r="SYL920" s="337"/>
      <c r="SYM920" s="337"/>
      <c r="SYN920" s="337"/>
      <c r="SYO920" s="337"/>
      <c r="SYP920" s="337"/>
      <c r="SYQ920" s="337"/>
      <c r="SYR920" s="337"/>
      <c r="SYS920" s="337"/>
      <c r="SYT920" s="337"/>
      <c r="SYU920" s="337"/>
      <c r="SYV920" s="337"/>
      <c r="SYW920" s="337"/>
      <c r="SYX920" s="337"/>
      <c r="SYY920" s="337"/>
      <c r="SYZ920" s="337"/>
      <c r="SZA920" s="337"/>
      <c r="SZB920" s="337"/>
      <c r="SZC920" s="337"/>
      <c r="SZD920" s="337"/>
      <c r="SZE920" s="337"/>
      <c r="SZF920" s="337"/>
      <c r="SZG920" s="337"/>
      <c r="SZH920" s="337"/>
      <c r="SZI920" s="337"/>
      <c r="SZJ920" s="337"/>
      <c r="SZK920" s="337"/>
      <c r="SZL920" s="337"/>
      <c r="SZM920" s="337"/>
      <c r="SZN920" s="337"/>
      <c r="SZO920" s="337"/>
      <c r="SZP920" s="337"/>
      <c r="SZQ920" s="337"/>
      <c r="SZR920" s="337"/>
      <c r="SZS920" s="337"/>
      <c r="SZT920" s="337"/>
      <c r="SZU920" s="337"/>
      <c r="SZV920" s="337"/>
      <c r="SZW920" s="337"/>
      <c r="SZX920" s="337"/>
      <c r="SZY920" s="337"/>
      <c r="SZZ920" s="337"/>
      <c r="TAA920" s="337"/>
      <c r="TAB920" s="337"/>
      <c r="TAC920" s="337"/>
      <c r="TAD920" s="337"/>
      <c r="TAE920" s="337"/>
      <c r="TAF920" s="337"/>
      <c r="TAG920" s="337"/>
      <c r="TAH920" s="337"/>
      <c r="TAI920" s="337"/>
      <c r="TAJ920" s="337"/>
      <c r="TAK920" s="337"/>
      <c r="TAL920" s="337"/>
      <c r="TAM920" s="337"/>
      <c r="TAN920" s="337"/>
      <c r="TAO920" s="337"/>
      <c r="TAP920" s="337"/>
      <c r="TAQ920" s="337"/>
      <c r="TAR920" s="337"/>
      <c r="TAS920" s="337"/>
      <c r="TAT920" s="337"/>
      <c r="TAU920" s="337"/>
      <c r="TAV920" s="337"/>
      <c r="TAW920" s="337"/>
      <c r="TAX920" s="337"/>
      <c r="TAY920" s="337"/>
      <c r="TAZ920" s="337"/>
      <c r="TBA920" s="337"/>
      <c r="TBB920" s="337"/>
      <c r="TBC920" s="337"/>
      <c r="TBD920" s="337"/>
      <c r="TBE920" s="337"/>
      <c r="TBF920" s="337"/>
      <c r="TBG920" s="337"/>
      <c r="TBH920" s="337"/>
      <c r="TBI920" s="337"/>
      <c r="TBJ920" s="337"/>
      <c r="TBK920" s="337"/>
      <c r="TBL920" s="337"/>
      <c r="TBM920" s="337"/>
      <c r="TBN920" s="337"/>
      <c r="TBO920" s="337"/>
      <c r="TBP920" s="337"/>
      <c r="TBQ920" s="337"/>
      <c r="TBR920" s="337"/>
      <c r="TBS920" s="337"/>
      <c r="TBT920" s="337"/>
      <c r="TBU920" s="337"/>
      <c r="TBV920" s="337"/>
      <c r="TBW920" s="337"/>
      <c r="TBX920" s="337"/>
      <c r="TBY920" s="337"/>
      <c r="TBZ920" s="337"/>
      <c r="TCA920" s="337"/>
      <c r="TCB920" s="337"/>
      <c r="TCC920" s="337"/>
      <c r="TCD920" s="337"/>
      <c r="TCE920" s="337"/>
      <c r="TCF920" s="337"/>
      <c r="TCG920" s="337"/>
      <c r="TCH920" s="337"/>
      <c r="TCI920" s="337"/>
      <c r="TCJ920" s="337"/>
      <c r="TCK920" s="337"/>
      <c r="TCL920" s="337"/>
      <c r="TCM920" s="337"/>
      <c r="TCN920" s="337"/>
      <c r="TCO920" s="337"/>
      <c r="TCP920" s="337"/>
      <c r="TCQ920" s="337"/>
      <c r="TCR920" s="337"/>
      <c r="TCS920" s="337"/>
      <c r="TCT920" s="337"/>
      <c r="TCU920" s="337"/>
      <c r="TCV920" s="337"/>
      <c r="TCW920" s="337"/>
      <c r="TCX920" s="337"/>
      <c r="TCY920" s="337"/>
      <c r="TCZ920" s="337"/>
      <c r="TDA920" s="337"/>
      <c r="TDB920" s="337"/>
      <c r="TDC920" s="337"/>
      <c r="TDD920" s="337"/>
      <c r="TDE920" s="337"/>
      <c r="TDF920" s="337"/>
      <c r="TDG920" s="337"/>
      <c r="TDH920" s="337"/>
      <c r="TDI920" s="337"/>
      <c r="TDJ920" s="337"/>
      <c r="TDK920" s="337"/>
      <c r="TDL920" s="337"/>
      <c r="TDM920" s="337"/>
      <c r="TDN920" s="337"/>
      <c r="TDO920" s="337"/>
      <c r="TDP920" s="337"/>
      <c r="TDQ920" s="337"/>
      <c r="TDR920" s="337"/>
      <c r="TDS920" s="337"/>
      <c r="TDT920" s="337"/>
      <c r="TDU920" s="337"/>
      <c r="TDV920" s="337"/>
      <c r="TDW920" s="337"/>
      <c r="TDX920" s="337"/>
      <c r="TDY920" s="337"/>
      <c r="TDZ920" s="337"/>
      <c r="TEA920" s="337"/>
      <c r="TEB920" s="337"/>
      <c r="TEC920" s="337"/>
      <c r="TED920" s="337"/>
      <c r="TEE920" s="337"/>
      <c r="TEF920" s="337"/>
      <c r="TEG920" s="337"/>
      <c r="TEH920" s="337"/>
      <c r="TEI920" s="337"/>
      <c r="TEJ920" s="337"/>
      <c r="TEK920" s="337"/>
      <c r="TEL920" s="337"/>
      <c r="TEM920" s="337"/>
      <c r="TEN920" s="337"/>
      <c r="TEO920" s="337"/>
      <c r="TEP920" s="337"/>
      <c r="TEQ920" s="337"/>
      <c r="TER920" s="337"/>
      <c r="TES920" s="337"/>
      <c r="TET920" s="337"/>
      <c r="TEU920" s="337"/>
      <c r="TEV920" s="337"/>
      <c r="TEW920" s="337"/>
      <c r="TEX920" s="337"/>
      <c r="TEY920" s="337"/>
      <c r="TEZ920" s="337"/>
      <c r="TFA920" s="337"/>
      <c r="TFB920" s="337"/>
      <c r="TFC920" s="337"/>
      <c r="TFD920" s="337"/>
      <c r="TFE920" s="337"/>
      <c r="TFF920" s="337"/>
      <c r="TFG920" s="337"/>
      <c r="TFH920" s="337"/>
      <c r="TFI920" s="337"/>
      <c r="TFJ920" s="337"/>
      <c r="TFK920" s="337"/>
      <c r="TFL920" s="337"/>
      <c r="TFM920" s="337"/>
      <c r="TFN920" s="337"/>
      <c r="TFO920" s="337"/>
      <c r="TFP920" s="337"/>
      <c r="TFQ920" s="337"/>
      <c r="TFR920" s="337"/>
      <c r="TFS920" s="337"/>
      <c r="TFT920" s="337"/>
      <c r="TFU920" s="337"/>
      <c r="TFV920" s="337"/>
      <c r="TFW920" s="337"/>
      <c r="TFX920" s="337"/>
      <c r="TFY920" s="337"/>
      <c r="TFZ920" s="337"/>
      <c r="TGA920" s="337"/>
      <c r="TGB920" s="337"/>
      <c r="TGC920" s="337"/>
      <c r="TGD920" s="337"/>
      <c r="TGE920" s="337"/>
      <c r="TGF920" s="337"/>
      <c r="TGG920" s="337"/>
      <c r="TGH920" s="337"/>
      <c r="TGI920" s="337"/>
      <c r="TGJ920" s="337"/>
      <c r="TGK920" s="337"/>
      <c r="TGL920" s="337"/>
      <c r="TGM920" s="337"/>
      <c r="TGN920" s="337"/>
      <c r="TGO920" s="337"/>
      <c r="TGP920" s="337"/>
      <c r="TGQ920" s="337"/>
      <c r="TGR920" s="337"/>
      <c r="TGS920" s="337"/>
      <c r="TGT920" s="337"/>
      <c r="TGU920" s="337"/>
      <c r="TGV920" s="337"/>
      <c r="TGW920" s="337"/>
      <c r="TGX920" s="337"/>
      <c r="TGY920" s="337"/>
      <c r="TGZ920" s="337"/>
      <c r="THA920" s="337"/>
      <c r="THB920" s="337"/>
      <c r="THC920" s="337"/>
      <c r="THD920" s="337"/>
      <c r="THE920" s="337"/>
      <c r="THF920" s="337"/>
      <c r="THG920" s="337"/>
      <c r="THH920" s="337"/>
      <c r="THI920" s="337"/>
      <c r="THJ920" s="337"/>
      <c r="THK920" s="337"/>
      <c r="THL920" s="337"/>
      <c r="THM920" s="337"/>
      <c r="THN920" s="337"/>
      <c r="THO920" s="337"/>
      <c r="THP920" s="337"/>
      <c r="THQ920" s="337"/>
      <c r="THR920" s="337"/>
      <c r="THS920" s="337"/>
      <c r="THT920" s="337"/>
      <c r="THU920" s="337"/>
      <c r="THV920" s="337"/>
      <c r="THW920" s="337"/>
      <c r="THX920" s="337"/>
      <c r="THY920" s="337"/>
      <c r="THZ920" s="337"/>
      <c r="TIA920" s="337"/>
      <c r="TIB920" s="337"/>
      <c r="TIC920" s="337"/>
      <c r="TID920" s="337"/>
      <c r="TIE920" s="337"/>
      <c r="TIF920" s="337"/>
      <c r="TIG920" s="337"/>
      <c r="TIH920" s="337"/>
      <c r="TII920" s="337"/>
      <c r="TIJ920" s="337"/>
      <c r="TIK920" s="337"/>
      <c r="TIL920" s="337"/>
      <c r="TIM920" s="337"/>
      <c r="TIN920" s="337"/>
      <c r="TIO920" s="337"/>
      <c r="TIP920" s="337"/>
      <c r="TIQ920" s="337"/>
      <c r="TIR920" s="337"/>
      <c r="TIS920" s="337"/>
      <c r="TIT920" s="337"/>
      <c r="TIU920" s="337"/>
      <c r="TIV920" s="337"/>
      <c r="TIW920" s="337"/>
      <c r="TIX920" s="337"/>
      <c r="TIY920" s="337"/>
      <c r="TIZ920" s="337"/>
      <c r="TJA920" s="337"/>
      <c r="TJB920" s="337"/>
      <c r="TJC920" s="337"/>
      <c r="TJD920" s="337"/>
      <c r="TJE920" s="337"/>
      <c r="TJF920" s="337"/>
      <c r="TJG920" s="337"/>
      <c r="TJH920" s="337"/>
      <c r="TJI920" s="337"/>
      <c r="TJJ920" s="337"/>
      <c r="TJK920" s="337"/>
      <c r="TJL920" s="337"/>
      <c r="TJM920" s="337"/>
      <c r="TJN920" s="337"/>
      <c r="TJO920" s="337"/>
      <c r="TJP920" s="337"/>
      <c r="TJQ920" s="337"/>
      <c r="TJR920" s="337"/>
      <c r="TJS920" s="337"/>
      <c r="TJT920" s="337"/>
      <c r="TJU920" s="337"/>
      <c r="TJV920" s="337"/>
      <c r="TJW920" s="337"/>
      <c r="TJX920" s="337"/>
      <c r="TJY920" s="337"/>
      <c r="TJZ920" s="337"/>
      <c r="TKA920" s="337"/>
      <c r="TKB920" s="337"/>
      <c r="TKC920" s="337"/>
      <c r="TKD920" s="337"/>
      <c r="TKE920" s="337"/>
      <c r="TKF920" s="337"/>
      <c r="TKG920" s="337"/>
      <c r="TKH920" s="337"/>
      <c r="TKI920" s="337"/>
      <c r="TKJ920" s="337"/>
      <c r="TKK920" s="337"/>
      <c r="TKL920" s="337"/>
      <c r="TKM920" s="337"/>
      <c r="TKN920" s="337"/>
      <c r="TKO920" s="337"/>
      <c r="TKP920" s="337"/>
      <c r="TKQ920" s="337"/>
      <c r="TKR920" s="337"/>
      <c r="TKS920" s="337"/>
      <c r="TKT920" s="337"/>
      <c r="TKU920" s="337"/>
      <c r="TKV920" s="337"/>
      <c r="TKW920" s="337"/>
      <c r="TKX920" s="337"/>
      <c r="TKY920" s="337"/>
      <c r="TKZ920" s="337"/>
      <c r="TLA920" s="337"/>
      <c r="TLB920" s="337"/>
      <c r="TLC920" s="337"/>
      <c r="TLD920" s="337"/>
      <c r="TLE920" s="337"/>
      <c r="TLF920" s="337"/>
      <c r="TLG920" s="337"/>
      <c r="TLH920" s="337"/>
      <c r="TLI920" s="337"/>
      <c r="TLJ920" s="337"/>
      <c r="TLK920" s="337"/>
      <c r="TLL920" s="337"/>
      <c r="TLM920" s="337"/>
      <c r="TLN920" s="337"/>
      <c r="TLO920" s="337"/>
      <c r="TLP920" s="337"/>
      <c r="TLQ920" s="337"/>
      <c r="TLR920" s="337"/>
      <c r="TLS920" s="337"/>
      <c r="TLT920" s="337"/>
      <c r="TLU920" s="337"/>
      <c r="TLV920" s="337"/>
      <c r="TLW920" s="337"/>
      <c r="TLX920" s="337"/>
      <c r="TLY920" s="337"/>
      <c r="TLZ920" s="337"/>
      <c r="TMA920" s="337"/>
      <c r="TMB920" s="337"/>
      <c r="TMC920" s="337"/>
      <c r="TMD920" s="337"/>
      <c r="TME920" s="337"/>
      <c r="TMF920" s="337"/>
      <c r="TMG920" s="337"/>
      <c r="TMH920" s="337"/>
      <c r="TMI920" s="337"/>
      <c r="TMJ920" s="337"/>
      <c r="TMK920" s="337"/>
      <c r="TML920" s="337"/>
      <c r="TMM920" s="337"/>
      <c r="TMN920" s="337"/>
      <c r="TMO920" s="337"/>
      <c r="TMP920" s="337"/>
      <c r="TMQ920" s="337"/>
      <c r="TMR920" s="337"/>
      <c r="TMS920" s="337"/>
      <c r="TMT920" s="337"/>
      <c r="TMU920" s="337"/>
      <c r="TMV920" s="337"/>
      <c r="TMW920" s="337"/>
      <c r="TMX920" s="337"/>
      <c r="TMY920" s="337"/>
      <c r="TMZ920" s="337"/>
      <c r="TNA920" s="337"/>
      <c r="TNB920" s="337"/>
      <c r="TNC920" s="337"/>
      <c r="TND920" s="337"/>
      <c r="TNE920" s="337"/>
      <c r="TNF920" s="337"/>
      <c r="TNG920" s="337"/>
      <c r="TNH920" s="337"/>
      <c r="TNI920" s="337"/>
      <c r="TNJ920" s="337"/>
      <c r="TNK920" s="337"/>
      <c r="TNL920" s="337"/>
      <c r="TNM920" s="337"/>
      <c r="TNN920" s="337"/>
      <c r="TNO920" s="337"/>
      <c r="TNP920" s="337"/>
      <c r="TNQ920" s="337"/>
      <c r="TNR920" s="337"/>
      <c r="TNS920" s="337"/>
      <c r="TNT920" s="337"/>
      <c r="TNU920" s="337"/>
      <c r="TNV920" s="337"/>
      <c r="TNW920" s="337"/>
      <c r="TNX920" s="337"/>
      <c r="TNY920" s="337"/>
      <c r="TNZ920" s="337"/>
      <c r="TOA920" s="337"/>
      <c r="TOB920" s="337"/>
      <c r="TOC920" s="337"/>
      <c r="TOD920" s="337"/>
      <c r="TOE920" s="337"/>
      <c r="TOF920" s="337"/>
      <c r="TOG920" s="337"/>
      <c r="TOH920" s="337"/>
      <c r="TOI920" s="337"/>
      <c r="TOJ920" s="337"/>
      <c r="TOK920" s="337"/>
      <c r="TOL920" s="337"/>
      <c r="TOM920" s="337"/>
      <c r="TON920" s="337"/>
      <c r="TOO920" s="337"/>
      <c r="TOP920" s="337"/>
      <c r="TOQ920" s="337"/>
      <c r="TOR920" s="337"/>
      <c r="TOS920" s="337"/>
      <c r="TOT920" s="337"/>
      <c r="TOU920" s="337"/>
      <c r="TOV920" s="337"/>
      <c r="TOW920" s="337"/>
      <c r="TOX920" s="337"/>
      <c r="TOY920" s="337"/>
      <c r="TOZ920" s="337"/>
      <c r="TPA920" s="337"/>
      <c r="TPB920" s="337"/>
      <c r="TPC920" s="337"/>
      <c r="TPD920" s="337"/>
      <c r="TPE920" s="337"/>
      <c r="TPF920" s="337"/>
      <c r="TPG920" s="337"/>
      <c r="TPH920" s="337"/>
      <c r="TPI920" s="337"/>
      <c r="TPJ920" s="337"/>
      <c r="TPK920" s="337"/>
      <c r="TPL920" s="337"/>
      <c r="TPM920" s="337"/>
      <c r="TPN920" s="337"/>
      <c r="TPO920" s="337"/>
      <c r="TPP920" s="337"/>
      <c r="TPQ920" s="337"/>
      <c r="TPR920" s="337"/>
      <c r="TPS920" s="337"/>
      <c r="TPT920" s="337"/>
      <c r="TPU920" s="337"/>
      <c r="TPV920" s="337"/>
      <c r="TPW920" s="337"/>
      <c r="TPX920" s="337"/>
      <c r="TPY920" s="337"/>
      <c r="TPZ920" s="337"/>
      <c r="TQA920" s="337"/>
      <c r="TQB920" s="337"/>
      <c r="TQC920" s="337"/>
      <c r="TQD920" s="337"/>
      <c r="TQE920" s="337"/>
      <c r="TQF920" s="337"/>
      <c r="TQG920" s="337"/>
      <c r="TQH920" s="337"/>
      <c r="TQI920" s="337"/>
      <c r="TQJ920" s="337"/>
      <c r="TQK920" s="337"/>
      <c r="TQL920" s="337"/>
      <c r="TQM920" s="337"/>
      <c r="TQN920" s="337"/>
      <c r="TQO920" s="337"/>
      <c r="TQP920" s="337"/>
      <c r="TQQ920" s="337"/>
      <c r="TQR920" s="337"/>
      <c r="TQS920" s="337"/>
      <c r="TQT920" s="337"/>
      <c r="TQU920" s="337"/>
      <c r="TQV920" s="337"/>
      <c r="TQW920" s="337"/>
      <c r="TQX920" s="337"/>
      <c r="TQY920" s="337"/>
      <c r="TQZ920" s="337"/>
      <c r="TRA920" s="337"/>
      <c r="TRB920" s="337"/>
      <c r="TRC920" s="337"/>
      <c r="TRD920" s="337"/>
      <c r="TRE920" s="337"/>
      <c r="TRF920" s="337"/>
      <c r="TRG920" s="337"/>
      <c r="TRH920" s="337"/>
      <c r="TRI920" s="337"/>
      <c r="TRJ920" s="337"/>
      <c r="TRK920" s="337"/>
      <c r="TRL920" s="337"/>
      <c r="TRM920" s="337"/>
      <c r="TRN920" s="337"/>
      <c r="TRO920" s="337"/>
      <c r="TRP920" s="337"/>
      <c r="TRQ920" s="337"/>
      <c r="TRR920" s="337"/>
      <c r="TRS920" s="337"/>
      <c r="TRT920" s="337"/>
      <c r="TRU920" s="337"/>
      <c r="TRV920" s="337"/>
      <c r="TRW920" s="337"/>
      <c r="TRX920" s="337"/>
      <c r="TRY920" s="337"/>
      <c r="TRZ920" s="337"/>
      <c r="TSA920" s="337"/>
      <c r="TSB920" s="337"/>
      <c r="TSC920" s="337"/>
      <c r="TSD920" s="337"/>
      <c r="TSE920" s="337"/>
      <c r="TSF920" s="337"/>
      <c r="TSG920" s="337"/>
      <c r="TSH920" s="337"/>
      <c r="TSI920" s="337"/>
      <c r="TSJ920" s="337"/>
      <c r="TSK920" s="337"/>
      <c r="TSL920" s="337"/>
      <c r="TSM920" s="337"/>
      <c r="TSN920" s="337"/>
      <c r="TSO920" s="337"/>
      <c r="TSP920" s="337"/>
      <c r="TSQ920" s="337"/>
      <c r="TSR920" s="337"/>
      <c r="TSS920" s="337"/>
      <c r="TST920" s="337"/>
      <c r="TSU920" s="337"/>
      <c r="TSV920" s="337"/>
      <c r="TSW920" s="337"/>
      <c r="TSX920" s="337"/>
      <c r="TSY920" s="337"/>
      <c r="TSZ920" s="337"/>
      <c r="TTA920" s="337"/>
      <c r="TTB920" s="337"/>
      <c r="TTC920" s="337"/>
      <c r="TTD920" s="337"/>
      <c r="TTE920" s="337"/>
      <c r="TTF920" s="337"/>
      <c r="TTG920" s="337"/>
      <c r="TTH920" s="337"/>
      <c r="TTI920" s="337"/>
      <c r="TTJ920" s="337"/>
      <c r="TTK920" s="337"/>
      <c r="TTL920" s="337"/>
      <c r="TTM920" s="337"/>
      <c r="TTN920" s="337"/>
      <c r="TTO920" s="337"/>
      <c r="TTP920" s="337"/>
      <c r="TTQ920" s="337"/>
      <c r="TTR920" s="337"/>
      <c r="TTS920" s="337"/>
      <c r="TTT920" s="337"/>
      <c r="TTU920" s="337"/>
      <c r="TTV920" s="337"/>
      <c r="TTW920" s="337"/>
      <c r="TTX920" s="337"/>
      <c r="TTY920" s="337"/>
      <c r="TTZ920" s="337"/>
      <c r="TUA920" s="337"/>
      <c r="TUB920" s="337"/>
      <c r="TUC920" s="337"/>
      <c r="TUD920" s="337"/>
      <c r="TUE920" s="337"/>
      <c r="TUF920" s="337"/>
      <c r="TUG920" s="337"/>
      <c r="TUH920" s="337"/>
      <c r="TUI920" s="337"/>
      <c r="TUJ920" s="337"/>
      <c r="TUK920" s="337"/>
      <c r="TUL920" s="337"/>
      <c r="TUM920" s="337"/>
      <c r="TUN920" s="337"/>
      <c r="TUO920" s="337"/>
      <c r="TUP920" s="337"/>
      <c r="TUQ920" s="337"/>
      <c r="TUR920" s="337"/>
      <c r="TUS920" s="337"/>
      <c r="TUT920" s="337"/>
      <c r="TUU920" s="337"/>
      <c r="TUV920" s="337"/>
      <c r="TUW920" s="337"/>
      <c r="TUX920" s="337"/>
      <c r="TUY920" s="337"/>
      <c r="TUZ920" s="337"/>
      <c r="TVA920" s="337"/>
      <c r="TVB920" s="337"/>
      <c r="TVC920" s="337"/>
      <c r="TVD920" s="337"/>
      <c r="TVE920" s="337"/>
      <c r="TVF920" s="337"/>
      <c r="TVG920" s="337"/>
      <c r="TVH920" s="337"/>
      <c r="TVI920" s="337"/>
      <c r="TVJ920" s="337"/>
      <c r="TVK920" s="337"/>
      <c r="TVL920" s="337"/>
      <c r="TVM920" s="337"/>
      <c r="TVN920" s="337"/>
      <c r="TVO920" s="337"/>
      <c r="TVP920" s="337"/>
      <c r="TVQ920" s="337"/>
      <c r="TVR920" s="337"/>
      <c r="TVS920" s="337"/>
      <c r="TVT920" s="337"/>
      <c r="TVU920" s="337"/>
      <c r="TVV920" s="337"/>
      <c r="TVW920" s="337"/>
      <c r="TVX920" s="337"/>
      <c r="TVY920" s="337"/>
      <c r="TVZ920" s="337"/>
      <c r="TWA920" s="337"/>
      <c r="TWB920" s="337"/>
      <c r="TWC920" s="337"/>
      <c r="TWD920" s="337"/>
      <c r="TWE920" s="337"/>
      <c r="TWF920" s="337"/>
      <c r="TWG920" s="337"/>
      <c r="TWH920" s="337"/>
      <c r="TWI920" s="337"/>
      <c r="TWJ920" s="337"/>
      <c r="TWK920" s="337"/>
      <c r="TWL920" s="337"/>
      <c r="TWM920" s="337"/>
      <c r="TWN920" s="337"/>
      <c r="TWO920" s="337"/>
      <c r="TWP920" s="337"/>
      <c r="TWQ920" s="337"/>
      <c r="TWR920" s="337"/>
      <c r="TWS920" s="337"/>
      <c r="TWT920" s="337"/>
      <c r="TWU920" s="337"/>
      <c r="TWV920" s="337"/>
      <c r="TWW920" s="337"/>
      <c r="TWX920" s="337"/>
      <c r="TWY920" s="337"/>
      <c r="TWZ920" s="337"/>
      <c r="TXA920" s="337"/>
      <c r="TXB920" s="337"/>
      <c r="TXC920" s="337"/>
      <c r="TXD920" s="337"/>
      <c r="TXE920" s="337"/>
      <c r="TXF920" s="337"/>
      <c r="TXG920" s="337"/>
      <c r="TXH920" s="337"/>
      <c r="TXI920" s="337"/>
      <c r="TXJ920" s="337"/>
      <c r="TXK920" s="337"/>
      <c r="TXL920" s="337"/>
      <c r="TXM920" s="337"/>
      <c r="TXN920" s="337"/>
      <c r="TXO920" s="337"/>
      <c r="TXP920" s="337"/>
      <c r="TXQ920" s="337"/>
      <c r="TXR920" s="337"/>
      <c r="TXS920" s="337"/>
      <c r="TXT920" s="337"/>
      <c r="TXU920" s="337"/>
      <c r="TXV920" s="337"/>
      <c r="TXW920" s="337"/>
      <c r="TXX920" s="337"/>
      <c r="TXY920" s="337"/>
      <c r="TXZ920" s="337"/>
      <c r="TYA920" s="337"/>
      <c r="TYB920" s="337"/>
      <c r="TYC920" s="337"/>
      <c r="TYD920" s="337"/>
      <c r="TYE920" s="337"/>
      <c r="TYF920" s="337"/>
      <c r="TYG920" s="337"/>
      <c r="TYH920" s="337"/>
      <c r="TYI920" s="337"/>
      <c r="TYJ920" s="337"/>
      <c r="TYK920" s="337"/>
      <c r="TYL920" s="337"/>
      <c r="TYM920" s="337"/>
      <c r="TYN920" s="337"/>
      <c r="TYO920" s="337"/>
      <c r="TYP920" s="337"/>
      <c r="TYQ920" s="337"/>
      <c r="TYR920" s="337"/>
      <c r="TYS920" s="337"/>
      <c r="TYT920" s="337"/>
      <c r="TYU920" s="337"/>
      <c r="TYV920" s="337"/>
      <c r="TYW920" s="337"/>
      <c r="TYX920" s="337"/>
      <c r="TYY920" s="337"/>
      <c r="TYZ920" s="337"/>
      <c r="TZA920" s="337"/>
      <c r="TZB920" s="337"/>
      <c r="TZC920" s="337"/>
      <c r="TZD920" s="337"/>
      <c r="TZE920" s="337"/>
      <c r="TZF920" s="337"/>
      <c r="TZG920" s="337"/>
      <c r="TZH920" s="337"/>
      <c r="TZI920" s="337"/>
      <c r="TZJ920" s="337"/>
      <c r="TZK920" s="337"/>
      <c r="TZL920" s="337"/>
      <c r="TZM920" s="337"/>
      <c r="TZN920" s="337"/>
      <c r="TZO920" s="337"/>
      <c r="TZP920" s="337"/>
      <c r="TZQ920" s="337"/>
      <c r="TZR920" s="337"/>
      <c r="TZS920" s="337"/>
      <c r="TZT920" s="337"/>
      <c r="TZU920" s="337"/>
      <c r="TZV920" s="337"/>
      <c r="TZW920" s="337"/>
      <c r="TZX920" s="337"/>
      <c r="TZY920" s="337"/>
      <c r="TZZ920" s="337"/>
      <c r="UAA920" s="337"/>
      <c r="UAB920" s="337"/>
      <c r="UAC920" s="337"/>
      <c r="UAD920" s="337"/>
      <c r="UAE920" s="337"/>
      <c r="UAF920" s="337"/>
      <c r="UAG920" s="337"/>
      <c r="UAH920" s="337"/>
      <c r="UAI920" s="337"/>
      <c r="UAJ920" s="337"/>
      <c r="UAK920" s="337"/>
      <c r="UAL920" s="337"/>
      <c r="UAM920" s="337"/>
      <c r="UAN920" s="337"/>
      <c r="UAO920" s="337"/>
      <c r="UAP920" s="337"/>
      <c r="UAQ920" s="337"/>
      <c r="UAR920" s="337"/>
      <c r="UAS920" s="337"/>
      <c r="UAT920" s="337"/>
      <c r="UAU920" s="337"/>
      <c r="UAV920" s="337"/>
      <c r="UAW920" s="337"/>
      <c r="UAX920" s="337"/>
      <c r="UAY920" s="337"/>
      <c r="UAZ920" s="337"/>
      <c r="UBA920" s="337"/>
      <c r="UBB920" s="337"/>
      <c r="UBC920" s="337"/>
      <c r="UBD920" s="337"/>
      <c r="UBE920" s="337"/>
      <c r="UBF920" s="337"/>
      <c r="UBG920" s="337"/>
      <c r="UBH920" s="337"/>
      <c r="UBI920" s="337"/>
      <c r="UBJ920" s="337"/>
      <c r="UBK920" s="337"/>
      <c r="UBL920" s="337"/>
      <c r="UBM920" s="337"/>
      <c r="UBN920" s="337"/>
      <c r="UBO920" s="337"/>
      <c r="UBP920" s="337"/>
      <c r="UBQ920" s="337"/>
      <c r="UBR920" s="337"/>
      <c r="UBS920" s="337"/>
      <c r="UBT920" s="337"/>
      <c r="UBU920" s="337"/>
      <c r="UBV920" s="337"/>
      <c r="UBW920" s="337"/>
      <c r="UBX920" s="337"/>
      <c r="UBY920" s="337"/>
      <c r="UBZ920" s="337"/>
      <c r="UCA920" s="337"/>
      <c r="UCB920" s="337"/>
      <c r="UCC920" s="337"/>
      <c r="UCD920" s="337"/>
      <c r="UCE920" s="337"/>
      <c r="UCF920" s="337"/>
      <c r="UCG920" s="337"/>
      <c r="UCH920" s="337"/>
      <c r="UCI920" s="337"/>
      <c r="UCJ920" s="337"/>
      <c r="UCK920" s="337"/>
      <c r="UCL920" s="337"/>
      <c r="UCM920" s="337"/>
      <c r="UCN920" s="337"/>
      <c r="UCO920" s="337"/>
      <c r="UCP920" s="337"/>
      <c r="UCQ920" s="337"/>
      <c r="UCR920" s="337"/>
      <c r="UCS920" s="337"/>
      <c r="UCT920" s="337"/>
      <c r="UCU920" s="337"/>
      <c r="UCV920" s="337"/>
      <c r="UCW920" s="337"/>
      <c r="UCX920" s="337"/>
      <c r="UCY920" s="337"/>
      <c r="UCZ920" s="337"/>
      <c r="UDA920" s="337"/>
      <c r="UDB920" s="337"/>
      <c r="UDC920" s="337"/>
      <c r="UDD920" s="337"/>
      <c r="UDE920" s="337"/>
      <c r="UDF920" s="337"/>
      <c r="UDG920" s="337"/>
      <c r="UDH920" s="337"/>
      <c r="UDI920" s="337"/>
      <c r="UDJ920" s="337"/>
      <c r="UDK920" s="337"/>
      <c r="UDL920" s="337"/>
      <c r="UDM920" s="337"/>
      <c r="UDN920" s="337"/>
      <c r="UDO920" s="337"/>
      <c r="UDP920" s="337"/>
      <c r="UDQ920" s="337"/>
      <c r="UDR920" s="337"/>
      <c r="UDS920" s="337"/>
      <c r="UDT920" s="337"/>
      <c r="UDU920" s="337"/>
      <c r="UDV920" s="337"/>
      <c r="UDW920" s="337"/>
      <c r="UDX920" s="337"/>
      <c r="UDY920" s="337"/>
      <c r="UDZ920" s="337"/>
      <c r="UEA920" s="337"/>
      <c r="UEB920" s="337"/>
      <c r="UEC920" s="337"/>
      <c r="UED920" s="337"/>
      <c r="UEE920" s="337"/>
      <c r="UEF920" s="337"/>
      <c r="UEG920" s="337"/>
      <c r="UEH920" s="337"/>
      <c r="UEI920" s="337"/>
      <c r="UEJ920" s="337"/>
      <c r="UEK920" s="337"/>
      <c r="UEL920" s="337"/>
      <c r="UEM920" s="337"/>
      <c r="UEN920" s="337"/>
      <c r="UEO920" s="337"/>
      <c r="UEP920" s="337"/>
      <c r="UEQ920" s="337"/>
      <c r="UER920" s="337"/>
      <c r="UES920" s="337"/>
      <c r="UET920" s="337"/>
      <c r="UEU920" s="337"/>
      <c r="UEV920" s="337"/>
      <c r="UEW920" s="337"/>
      <c r="UEX920" s="337"/>
      <c r="UEY920" s="337"/>
      <c r="UEZ920" s="337"/>
      <c r="UFA920" s="337"/>
      <c r="UFB920" s="337"/>
      <c r="UFC920" s="337"/>
      <c r="UFD920" s="337"/>
      <c r="UFE920" s="337"/>
      <c r="UFF920" s="337"/>
      <c r="UFG920" s="337"/>
      <c r="UFH920" s="337"/>
      <c r="UFI920" s="337"/>
      <c r="UFJ920" s="337"/>
      <c r="UFK920" s="337"/>
      <c r="UFL920" s="337"/>
      <c r="UFM920" s="337"/>
      <c r="UFN920" s="337"/>
      <c r="UFO920" s="337"/>
      <c r="UFP920" s="337"/>
      <c r="UFQ920" s="337"/>
      <c r="UFR920" s="337"/>
      <c r="UFS920" s="337"/>
      <c r="UFT920" s="337"/>
      <c r="UFU920" s="337"/>
      <c r="UFV920" s="337"/>
      <c r="UFW920" s="337"/>
      <c r="UFX920" s="337"/>
      <c r="UFY920" s="337"/>
      <c r="UFZ920" s="337"/>
      <c r="UGA920" s="337"/>
      <c r="UGB920" s="337"/>
      <c r="UGC920" s="337"/>
      <c r="UGD920" s="337"/>
      <c r="UGE920" s="337"/>
      <c r="UGF920" s="337"/>
      <c r="UGG920" s="337"/>
      <c r="UGH920" s="337"/>
      <c r="UGI920" s="337"/>
      <c r="UGJ920" s="337"/>
      <c r="UGK920" s="337"/>
      <c r="UGL920" s="337"/>
      <c r="UGM920" s="337"/>
      <c r="UGN920" s="337"/>
      <c r="UGO920" s="337"/>
      <c r="UGP920" s="337"/>
      <c r="UGQ920" s="337"/>
      <c r="UGR920" s="337"/>
      <c r="UGS920" s="337"/>
      <c r="UGT920" s="337"/>
      <c r="UGU920" s="337"/>
      <c r="UGV920" s="337"/>
      <c r="UGW920" s="337"/>
      <c r="UGX920" s="337"/>
      <c r="UGY920" s="337"/>
      <c r="UGZ920" s="337"/>
      <c r="UHA920" s="337"/>
      <c r="UHB920" s="337"/>
      <c r="UHC920" s="337"/>
      <c r="UHD920" s="337"/>
      <c r="UHE920" s="337"/>
      <c r="UHF920" s="337"/>
      <c r="UHG920" s="337"/>
      <c r="UHH920" s="337"/>
      <c r="UHI920" s="337"/>
      <c r="UHJ920" s="337"/>
      <c r="UHK920" s="337"/>
      <c r="UHL920" s="337"/>
      <c r="UHM920" s="337"/>
      <c r="UHN920" s="337"/>
      <c r="UHO920" s="337"/>
      <c r="UHP920" s="337"/>
      <c r="UHQ920" s="337"/>
      <c r="UHR920" s="337"/>
      <c r="UHS920" s="337"/>
      <c r="UHT920" s="337"/>
      <c r="UHU920" s="337"/>
      <c r="UHV920" s="337"/>
      <c r="UHW920" s="337"/>
      <c r="UHX920" s="337"/>
      <c r="UHY920" s="337"/>
      <c r="UHZ920" s="337"/>
      <c r="UIA920" s="337"/>
      <c r="UIB920" s="337"/>
      <c r="UIC920" s="337"/>
      <c r="UID920" s="337"/>
      <c r="UIE920" s="337"/>
      <c r="UIF920" s="337"/>
      <c r="UIG920" s="337"/>
      <c r="UIH920" s="337"/>
      <c r="UII920" s="337"/>
      <c r="UIJ920" s="337"/>
      <c r="UIK920" s="337"/>
      <c r="UIL920" s="337"/>
      <c r="UIM920" s="337"/>
      <c r="UIN920" s="337"/>
      <c r="UIO920" s="337"/>
      <c r="UIP920" s="337"/>
      <c r="UIQ920" s="337"/>
      <c r="UIR920" s="337"/>
      <c r="UIS920" s="337"/>
      <c r="UIT920" s="337"/>
      <c r="UIU920" s="337"/>
      <c r="UIV920" s="337"/>
      <c r="UIW920" s="337"/>
      <c r="UIX920" s="337"/>
      <c r="UIY920" s="337"/>
      <c r="UIZ920" s="337"/>
      <c r="UJA920" s="337"/>
      <c r="UJB920" s="337"/>
      <c r="UJC920" s="337"/>
      <c r="UJD920" s="337"/>
      <c r="UJE920" s="337"/>
      <c r="UJF920" s="337"/>
      <c r="UJG920" s="337"/>
      <c r="UJH920" s="337"/>
      <c r="UJI920" s="337"/>
      <c r="UJJ920" s="337"/>
      <c r="UJK920" s="337"/>
      <c r="UJL920" s="337"/>
      <c r="UJM920" s="337"/>
      <c r="UJN920" s="337"/>
      <c r="UJO920" s="337"/>
      <c r="UJP920" s="337"/>
      <c r="UJQ920" s="337"/>
      <c r="UJR920" s="337"/>
      <c r="UJS920" s="337"/>
      <c r="UJT920" s="337"/>
      <c r="UJU920" s="337"/>
      <c r="UJV920" s="337"/>
      <c r="UJW920" s="337"/>
      <c r="UJX920" s="337"/>
      <c r="UJY920" s="337"/>
      <c r="UJZ920" s="337"/>
      <c r="UKA920" s="337"/>
      <c r="UKB920" s="337"/>
      <c r="UKC920" s="337"/>
      <c r="UKD920" s="337"/>
      <c r="UKE920" s="337"/>
      <c r="UKF920" s="337"/>
      <c r="UKG920" s="337"/>
      <c r="UKH920" s="337"/>
      <c r="UKI920" s="337"/>
      <c r="UKJ920" s="337"/>
      <c r="UKK920" s="337"/>
      <c r="UKL920" s="337"/>
      <c r="UKM920" s="337"/>
      <c r="UKN920" s="337"/>
      <c r="UKO920" s="337"/>
      <c r="UKP920" s="337"/>
      <c r="UKQ920" s="337"/>
      <c r="UKR920" s="337"/>
      <c r="UKS920" s="337"/>
      <c r="UKT920" s="337"/>
      <c r="UKU920" s="337"/>
      <c r="UKV920" s="337"/>
      <c r="UKW920" s="337"/>
      <c r="UKX920" s="337"/>
      <c r="UKY920" s="337"/>
      <c r="UKZ920" s="337"/>
      <c r="ULA920" s="337"/>
      <c r="ULB920" s="337"/>
      <c r="ULC920" s="337"/>
      <c r="ULD920" s="337"/>
      <c r="ULE920" s="337"/>
      <c r="ULF920" s="337"/>
      <c r="ULG920" s="337"/>
      <c r="ULH920" s="337"/>
      <c r="ULI920" s="337"/>
      <c r="ULJ920" s="337"/>
      <c r="ULK920" s="337"/>
      <c r="ULL920" s="337"/>
      <c r="ULM920" s="337"/>
      <c r="ULN920" s="337"/>
      <c r="ULO920" s="337"/>
      <c r="ULP920" s="337"/>
      <c r="ULQ920" s="337"/>
      <c r="ULR920" s="337"/>
      <c r="ULS920" s="337"/>
      <c r="ULT920" s="337"/>
      <c r="ULU920" s="337"/>
      <c r="ULV920" s="337"/>
      <c r="ULW920" s="337"/>
      <c r="ULX920" s="337"/>
      <c r="ULY920" s="337"/>
      <c r="ULZ920" s="337"/>
      <c r="UMA920" s="337"/>
      <c r="UMB920" s="337"/>
      <c r="UMC920" s="337"/>
      <c r="UMD920" s="337"/>
      <c r="UME920" s="337"/>
      <c r="UMF920" s="337"/>
      <c r="UMG920" s="337"/>
      <c r="UMH920" s="337"/>
      <c r="UMI920" s="337"/>
      <c r="UMJ920" s="337"/>
      <c r="UMK920" s="337"/>
      <c r="UML920" s="337"/>
      <c r="UMM920" s="337"/>
      <c r="UMN920" s="337"/>
      <c r="UMO920" s="337"/>
      <c r="UMP920" s="337"/>
      <c r="UMQ920" s="337"/>
      <c r="UMR920" s="337"/>
      <c r="UMS920" s="337"/>
      <c r="UMT920" s="337"/>
      <c r="UMU920" s="337"/>
      <c r="UMV920" s="337"/>
      <c r="UMW920" s="337"/>
      <c r="UMX920" s="337"/>
      <c r="UMY920" s="337"/>
      <c r="UMZ920" s="337"/>
      <c r="UNA920" s="337"/>
      <c r="UNB920" s="337"/>
      <c r="UNC920" s="337"/>
      <c r="UND920" s="337"/>
      <c r="UNE920" s="337"/>
      <c r="UNF920" s="337"/>
      <c r="UNG920" s="337"/>
      <c r="UNH920" s="337"/>
      <c r="UNI920" s="337"/>
      <c r="UNJ920" s="337"/>
      <c r="UNK920" s="337"/>
      <c r="UNL920" s="337"/>
      <c r="UNM920" s="337"/>
      <c r="UNN920" s="337"/>
      <c r="UNO920" s="337"/>
      <c r="UNP920" s="337"/>
      <c r="UNQ920" s="337"/>
      <c r="UNR920" s="337"/>
      <c r="UNS920" s="337"/>
      <c r="UNT920" s="337"/>
      <c r="UNU920" s="337"/>
      <c r="UNV920" s="337"/>
      <c r="UNW920" s="337"/>
      <c r="UNX920" s="337"/>
      <c r="UNY920" s="337"/>
      <c r="UNZ920" s="337"/>
      <c r="UOA920" s="337"/>
      <c r="UOB920" s="337"/>
      <c r="UOC920" s="337"/>
      <c r="UOD920" s="337"/>
      <c r="UOE920" s="337"/>
      <c r="UOF920" s="337"/>
      <c r="UOG920" s="337"/>
      <c r="UOH920" s="337"/>
      <c r="UOI920" s="337"/>
      <c r="UOJ920" s="337"/>
      <c r="UOK920" s="337"/>
      <c r="UOL920" s="337"/>
      <c r="UOM920" s="337"/>
      <c r="UON920" s="337"/>
      <c r="UOO920" s="337"/>
      <c r="UOP920" s="337"/>
      <c r="UOQ920" s="337"/>
      <c r="UOR920" s="337"/>
      <c r="UOS920" s="337"/>
      <c r="UOT920" s="337"/>
      <c r="UOU920" s="337"/>
      <c r="UOV920" s="337"/>
      <c r="UOW920" s="337"/>
      <c r="UOX920" s="337"/>
      <c r="UOY920" s="337"/>
      <c r="UOZ920" s="337"/>
      <c r="UPA920" s="337"/>
      <c r="UPB920" s="337"/>
      <c r="UPC920" s="337"/>
      <c r="UPD920" s="337"/>
      <c r="UPE920" s="337"/>
      <c r="UPF920" s="337"/>
      <c r="UPG920" s="337"/>
      <c r="UPH920" s="337"/>
      <c r="UPI920" s="337"/>
      <c r="UPJ920" s="337"/>
      <c r="UPK920" s="337"/>
      <c r="UPL920" s="337"/>
      <c r="UPM920" s="337"/>
      <c r="UPN920" s="337"/>
      <c r="UPO920" s="337"/>
      <c r="UPP920" s="337"/>
      <c r="UPQ920" s="337"/>
      <c r="UPR920" s="337"/>
      <c r="UPS920" s="337"/>
      <c r="UPT920" s="337"/>
      <c r="UPU920" s="337"/>
      <c r="UPV920" s="337"/>
      <c r="UPW920" s="337"/>
      <c r="UPX920" s="337"/>
      <c r="UPY920" s="337"/>
      <c r="UPZ920" s="337"/>
      <c r="UQA920" s="337"/>
      <c r="UQB920" s="337"/>
      <c r="UQC920" s="337"/>
      <c r="UQD920" s="337"/>
      <c r="UQE920" s="337"/>
      <c r="UQF920" s="337"/>
      <c r="UQG920" s="337"/>
      <c r="UQH920" s="337"/>
      <c r="UQI920" s="337"/>
      <c r="UQJ920" s="337"/>
      <c r="UQK920" s="337"/>
      <c r="UQL920" s="337"/>
      <c r="UQM920" s="337"/>
      <c r="UQN920" s="337"/>
      <c r="UQO920" s="337"/>
      <c r="UQP920" s="337"/>
      <c r="UQQ920" s="337"/>
      <c r="UQR920" s="337"/>
      <c r="UQS920" s="337"/>
      <c r="UQT920" s="337"/>
      <c r="UQU920" s="337"/>
      <c r="UQV920" s="337"/>
      <c r="UQW920" s="337"/>
      <c r="UQX920" s="337"/>
      <c r="UQY920" s="337"/>
      <c r="UQZ920" s="337"/>
      <c r="URA920" s="337"/>
      <c r="URB920" s="337"/>
      <c r="URC920" s="337"/>
      <c r="URD920" s="337"/>
      <c r="URE920" s="337"/>
      <c r="URF920" s="337"/>
      <c r="URG920" s="337"/>
      <c r="URH920" s="337"/>
      <c r="URI920" s="337"/>
      <c r="URJ920" s="337"/>
      <c r="URK920" s="337"/>
      <c r="URL920" s="337"/>
      <c r="URM920" s="337"/>
      <c r="URN920" s="337"/>
      <c r="URO920" s="337"/>
      <c r="URP920" s="337"/>
      <c r="URQ920" s="337"/>
      <c r="URR920" s="337"/>
      <c r="URS920" s="337"/>
      <c r="URT920" s="337"/>
      <c r="URU920" s="337"/>
      <c r="URV920" s="337"/>
      <c r="URW920" s="337"/>
      <c r="URX920" s="337"/>
      <c r="URY920" s="337"/>
      <c r="URZ920" s="337"/>
      <c r="USA920" s="337"/>
      <c r="USB920" s="337"/>
      <c r="USC920" s="337"/>
      <c r="USD920" s="337"/>
      <c r="USE920" s="337"/>
      <c r="USF920" s="337"/>
      <c r="USG920" s="337"/>
      <c r="USH920" s="337"/>
      <c r="USI920" s="337"/>
      <c r="USJ920" s="337"/>
      <c r="USK920" s="337"/>
      <c r="USL920" s="337"/>
      <c r="USM920" s="337"/>
      <c r="USN920" s="337"/>
      <c r="USO920" s="337"/>
      <c r="USP920" s="337"/>
      <c r="USQ920" s="337"/>
      <c r="USR920" s="337"/>
      <c r="USS920" s="337"/>
      <c r="UST920" s="337"/>
      <c r="USU920" s="337"/>
      <c r="USV920" s="337"/>
      <c r="USW920" s="337"/>
      <c r="USX920" s="337"/>
      <c r="USY920" s="337"/>
      <c r="USZ920" s="337"/>
      <c r="UTA920" s="337"/>
      <c r="UTB920" s="337"/>
      <c r="UTC920" s="337"/>
      <c r="UTD920" s="337"/>
      <c r="UTE920" s="337"/>
      <c r="UTF920" s="337"/>
      <c r="UTG920" s="337"/>
      <c r="UTH920" s="337"/>
      <c r="UTI920" s="337"/>
      <c r="UTJ920" s="337"/>
      <c r="UTK920" s="337"/>
      <c r="UTL920" s="337"/>
      <c r="UTM920" s="337"/>
      <c r="UTN920" s="337"/>
      <c r="UTO920" s="337"/>
      <c r="UTP920" s="337"/>
      <c r="UTQ920" s="337"/>
      <c r="UTR920" s="337"/>
      <c r="UTS920" s="337"/>
      <c r="UTT920" s="337"/>
      <c r="UTU920" s="337"/>
      <c r="UTV920" s="337"/>
      <c r="UTW920" s="337"/>
      <c r="UTX920" s="337"/>
      <c r="UTY920" s="337"/>
      <c r="UTZ920" s="337"/>
      <c r="UUA920" s="337"/>
      <c r="UUB920" s="337"/>
      <c r="UUC920" s="337"/>
      <c r="UUD920" s="337"/>
      <c r="UUE920" s="337"/>
      <c r="UUF920" s="337"/>
      <c r="UUG920" s="337"/>
      <c r="UUH920" s="337"/>
      <c r="UUI920" s="337"/>
      <c r="UUJ920" s="337"/>
      <c r="UUK920" s="337"/>
      <c r="UUL920" s="337"/>
      <c r="UUM920" s="337"/>
      <c r="UUN920" s="337"/>
      <c r="UUO920" s="337"/>
      <c r="UUP920" s="337"/>
      <c r="UUQ920" s="337"/>
      <c r="UUR920" s="337"/>
      <c r="UUS920" s="337"/>
      <c r="UUT920" s="337"/>
      <c r="UUU920" s="337"/>
      <c r="UUV920" s="337"/>
      <c r="UUW920" s="337"/>
      <c r="UUX920" s="337"/>
      <c r="UUY920" s="337"/>
      <c r="UUZ920" s="337"/>
      <c r="UVA920" s="337"/>
      <c r="UVB920" s="337"/>
      <c r="UVC920" s="337"/>
      <c r="UVD920" s="337"/>
      <c r="UVE920" s="337"/>
      <c r="UVF920" s="337"/>
      <c r="UVG920" s="337"/>
      <c r="UVH920" s="337"/>
      <c r="UVI920" s="337"/>
      <c r="UVJ920" s="337"/>
      <c r="UVK920" s="337"/>
      <c r="UVL920" s="337"/>
      <c r="UVM920" s="337"/>
      <c r="UVN920" s="337"/>
      <c r="UVO920" s="337"/>
      <c r="UVP920" s="337"/>
      <c r="UVQ920" s="337"/>
      <c r="UVR920" s="337"/>
      <c r="UVS920" s="337"/>
      <c r="UVT920" s="337"/>
      <c r="UVU920" s="337"/>
      <c r="UVV920" s="337"/>
      <c r="UVW920" s="337"/>
      <c r="UVX920" s="337"/>
      <c r="UVY920" s="337"/>
      <c r="UVZ920" s="337"/>
      <c r="UWA920" s="337"/>
      <c r="UWB920" s="337"/>
      <c r="UWC920" s="337"/>
      <c r="UWD920" s="337"/>
      <c r="UWE920" s="337"/>
      <c r="UWF920" s="337"/>
      <c r="UWG920" s="337"/>
      <c r="UWH920" s="337"/>
      <c r="UWI920" s="337"/>
      <c r="UWJ920" s="337"/>
      <c r="UWK920" s="337"/>
      <c r="UWL920" s="337"/>
      <c r="UWM920" s="337"/>
      <c r="UWN920" s="337"/>
      <c r="UWO920" s="337"/>
      <c r="UWP920" s="337"/>
      <c r="UWQ920" s="337"/>
      <c r="UWR920" s="337"/>
      <c r="UWS920" s="337"/>
      <c r="UWT920" s="337"/>
      <c r="UWU920" s="337"/>
      <c r="UWV920" s="337"/>
      <c r="UWW920" s="337"/>
      <c r="UWX920" s="337"/>
      <c r="UWY920" s="337"/>
      <c r="UWZ920" s="337"/>
      <c r="UXA920" s="337"/>
      <c r="UXB920" s="337"/>
      <c r="UXC920" s="337"/>
      <c r="UXD920" s="337"/>
      <c r="UXE920" s="337"/>
      <c r="UXF920" s="337"/>
      <c r="UXG920" s="337"/>
      <c r="UXH920" s="337"/>
      <c r="UXI920" s="337"/>
      <c r="UXJ920" s="337"/>
      <c r="UXK920" s="337"/>
      <c r="UXL920" s="337"/>
      <c r="UXM920" s="337"/>
      <c r="UXN920" s="337"/>
      <c r="UXO920" s="337"/>
      <c r="UXP920" s="337"/>
      <c r="UXQ920" s="337"/>
      <c r="UXR920" s="337"/>
      <c r="UXS920" s="337"/>
      <c r="UXT920" s="337"/>
      <c r="UXU920" s="337"/>
      <c r="UXV920" s="337"/>
      <c r="UXW920" s="337"/>
      <c r="UXX920" s="337"/>
      <c r="UXY920" s="337"/>
      <c r="UXZ920" s="337"/>
      <c r="UYA920" s="337"/>
      <c r="UYB920" s="337"/>
      <c r="UYC920" s="337"/>
      <c r="UYD920" s="337"/>
      <c r="UYE920" s="337"/>
      <c r="UYF920" s="337"/>
      <c r="UYG920" s="337"/>
      <c r="UYH920" s="337"/>
      <c r="UYI920" s="337"/>
      <c r="UYJ920" s="337"/>
      <c r="UYK920" s="337"/>
      <c r="UYL920" s="337"/>
      <c r="UYM920" s="337"/>
      <c r="UYN920" s="337"/>
      <c r="UYO920" s="337"/>
      <c r="UYP920" s="337"/>
      <c r="UYQ920" s="337"/>
      <c r="UYR920" s="337"/>
      <c r="UYS920" s="337"/>
      <c r="UYT920" s="337"/>
      <c r="UYU920" s="337"/>
      <c r="UYV920" s="337"/>
      <c r="UYW920" s="337"/>
      <c r="UYX920" s="337"/>
      <c r="UYY920" s="337"/>
      <c r="UYZ920" s="337"/>
      <c r="UZA920" s="337"/>
      <c r="UZB920" s="337"/>
      <c r="UZC920" s="337"/>
      <c r="UZD920" s="337"/>
      <c r="UZE920" s="337"/>
      <c r="UZF920" s="337"/>
      <c r="UZG920" s="337"/>
      <c r="UZH920" s="337"/>
      <c r="UZI920" s="337"/>
      <c r="UZJ920" s="337"/>
      <c r="UZK920" s="337"/>
      <c r="UZL920" s="337"/>
      <c r="UZM920" s="337"/>
      <c r="UZN920" s="337"/>
      <c r="UZO920" s="337"/>
      <c r="UZP920" s="337"/>
      <c r="UZQ920" s="337"/>
      <c r="UZR920" s="337"/>
      <c r="UZS920" s="337"/>
      <c r="UZT920" s="337"/>
      <c r="UZU920" s="337"/>
      <c r="UZV920" s="337"/>
      <c r="UZW920" s="337"/>
      <c r="UZX920" s="337"/>
      <c r="UZY920" s="337"/>
      <c r="UZZ920" s="337"/>
      <c r="VAA920" s="337"/>
      <c r="VAB920" s="337"/>
      <c r="VAC920" s="337"/>
      <c r="VAD920" s="337"/>
      <c r="VAE920" s="337"/>
      <c r="VAF920" s="337"/>
      <c r="VAG920" s="337"/>
      <c r="VAH920" s="337"/>
      <c r="VAI920" s="337"/>
      <c r="VAJ920" s="337"/>
      <c r="VAK920" s="337"/>
      <c r="VAL920" s="337"/>
      <c r="VAM920" s="337"/>
      <c r="VAN920" s="337"/>
      <c r="VAO920" s="337"/>
      <c r="VAP920" s="337"/>
      <c r="VAQ920" s="337"/>
      <c r="VAR920" s="337"/>
      <c r="VAS920" s="337"/>
      <c r="VAT920" s="337"/>
      <c r="VAU920" s="337"/>
      <c r="VAV920" s="337"/>
      <c r="VAW920" s="337"/>
      <c r="VAX920" s="337"/>
      <c r="VAY920" s="337"/>
      <c r="VAZ920" s="337"/>
      <c r="VBA920" s="337"/>
      <c r="VBB920" s="337"/>
      <c r="VBC920" s="337"/>
      <c r="VBD920" s="337"/>
      <c r="VBE920" s="337"/>
      <c r="VBF920" s="337"/>
      <c r="VBG920" s="337"/>
      <c r="VBH920" s="337"/>
      <c r="VBI920" s="337"/>
      <c r="VBJ920" s="337"/>
      <c r="VBK920" s="337"/>
      <c r="VBL920" s="337"/>
      <c r="VBM920" s="337"/>
      <c r="VBN920" s="337"/>
      <c r="VBO920" s="337"/>
      <c r="VBP920" s="337"/>
      <c r="VBQ920" s="337"/>
      <c r="VBR920" s="337"/>
      <c r="VBS920" s="337"/>
      <c r="VBT920" s="337"/>
      <c r="VBU920" s="337"/>
      <c r="VBV920" s="337"/>
      <c r="VBW920" s="337"/>
      <c r="VBX920" s="337"/>
      <c r="VBY920" s="337"/>
      <c r="VBZ920" s="337"/>
      <c r="VCA920" s="337"/>
      <c r="VCB920" s="337"/>
      <c r="VCC920" s="337"/>
      <c r="VCD920" s="337"/>
      <c r="VCE920" s="337"/>
      <c r="VCF920" s="337"/>
      <c r="VCG920" s="337"/>
      <c r="VCH920" s="337"/>
      <c r="VCI920" s="337"/>
      <c r="VCJ920" s="337"/>
      <c r="VCK920" s="337"/>
      <c r="VCL920" s="337"/>
      <c r="VCM920" s="337"/>
      <c r="VCN920" s="337"/>
      <c r="VCO920" s="337"/>
      <c r="VCP920" s="337"/>
      <c r="VCQ920" s="337"/>
      <c r="VCR920" s="337"/>
      <c r="VCS920" s="337"/>
      <c r="VCT920" s="337"/>
      <c r="VCU920" s="337"/>
      <c r="VCV920" s="337"/>
      <c r="VCW920" s="337"/>
      <c r="VCX920" s="337"/>
      <c r="VCY920" s="337"/>
      <c r="VCZ920" s="337"/>
      <c r="VDA920" s="337"/>
      <c r="VDB920" s="337"/>
      <c r="VDC920" s="337"/>
      <c r="VDD920" s="337"/>
      <c r="VDE920" s="337"/>
      <c r="VDF920" s="337"/>
      <c r="VDG920" s="337"/>
      <c r="VDH920" s="337"/>
      <c r="VDI920" s="337"/>
      <c r="VDJ920" s="337"/>
      <c r="VDK920" s="337"/>
      <c r="VDL920" s="337"/>
      <c r="VDM920" s="337"/>
      <c r="VDN920" s="337"/>
      <c r="VDO920" s="337"/>
      <c r="VDP920" s="337"/>
      <c r="VDQ920" s="337"/>
      <c r="VDR920" s="337"/>
      <c r="VDS920" s="337"/>
      <c r="VDT920" s="337"/>
      <c r="VDU920" s="337"/>
      <c r="VDV920" s="337"/>
      <c r="VDW920" s="337"/>
      <c r="VDX920" s="337"/>
      <c r="VDY920" s="337"/>
      <c r="VDZ920" s="337"/>
      <c r="VEA920" s="337"/>
      <c r="VEB920" s="337"/>
      <c r="VEC920" s="337"/>
      <c r="VED920" s="337"/>
      <c r="VEE920" s="337"/>
      <c r="VEF920" s="337"/>
      <c r="VEG920" s="337"/>
      <c r="VEH920" s="337"/>
      <c r="VEI920" s="337"/>
      <c r="VEJ920" s="337"/>
      <c r="VEK920" s="337"/>
      <c r="VEL920" s="337"/>
      <c r="VEM920" s="337"/>
      <c r="VEN920" s="337"/>
      <c r="VEO920" s="337"/>
      <c r="VEP920" s="337"/>
      <c r="VEQ920" s="337"/>
      <c r="VER920" s="337"/>
      <c r="VES920" s="337"/>
      <c r="VET920" s="337"/>
      <c r="VEU920" s="337"/>
      <c r="VEV920" s="337"/>
      <c r="VEW920" s="337"/>
      <c r="VEX920" s="337"/>
      <c r="VEY920" s="337"/>
      <c r="VEZ920" s="337"/>
      <c r="VFA920" s="337"/>
      <c r="VFB920" s="337"/>
      <c r="VFC920" s="337"/>
      <c r="VFD920" s="337"/>
      <c r="VFE920" s="337"/>
      <c r="VFF920" s="337"/>
      <c r="VFG920" s="337"/>
      <c r="VFH920" s="337"/>
      <c r="VFI920" s="337"/>
      <c r="VFJ920" s="337"/>
      <c r="VFK920" s="337"/>
      <c r="VFL920" s="337"/>
      <c r="VFM920" s="337"/>
      <c r="VFN920" s="337"/>
      <c r="VFO920" s="337"/>
      <c r="VFP920" s="337"/>
      <c r="VFQ920" s="337"/>
      <c r="VFR920" s="337"/>
      <c r="VFS920" s="337"/>
      <c r="VFT920" s="337"/>
      <c r="VFU920" s="337"/>
      <c r="VFV920" s="337"/>
      <c r="VFW920" s="337"/>
      <c r="VFX920" s="337"/>
      <c r="VFY920" s="337"/>
      <c r="VFZ920" s="337"/>
      <c r="VGA920" s="337"/>
      <c r="VGB920" s="337"/>
      <c r="VGC920" s="337"/>
      <c r="VGD920" s="337"/>
      <c r="VGE920" s="337"/>
      <c r="VGF920" s="337"/>
      <c r="VGG920" s="337"/>
      <c r="VGH920" s="337"/>
      <c r="VGI920" s="337"/>
      <c r="VGJ920" s="337"/>
      <c r="VGK920" s="337"/>
      <c r="VGL920" s="337"/>
      <c r="VGM920" s="337"/>
      <c r="VGN920" s="337"/>
      <c r="VGO920" s="337"/>
      <c r="VGP920" s="337"/>
      <c r="VGQ920" s="337"/>
      <c r="VGR920" s="337"/>
      <c r="VGS920" s="337"/>
      <c r="VGT920" s="337"/>
      <c r="VGU920" s="337"/>
      <c r="VGV920" s="337"/>
      <c r="VGW920" s="337"/>
      <c r="VGX920" s="337"/>
      <c r="VGY920" s="337"/>
      <c r="VGZ920" s="337"/>
      <c r="VHA920" s="337"/>
      <c r="VHB920" s="337"/>
      <c r="VHC920" s="337"/>
      <c r="VHD920" s="337"/>
      <c r="VHE920" s="337"/>
      <c r="VHF920" s="337"/>
      <c r="VHG920" s="337"/>
      <c r="VHH920" s="337"/>
      <c r="VHI920" s="337"/>
      <c r="VHJ920" s="337"/>
      <c r="VHK920" s="337"/>
      <c r="VHL920" s="337"/>
      <c r="VHM920" s="337"/>
      <c r="VHN920" s="337"/>
      <c r="VHO920" s="337"/>
      <c r="VHP920" s="337"/>
      <c r="VHQ920" s="337"/>
      <c r="VHR920" s="337"/>
      <c r="VHS920" s="337"/>
      <c r="VHT920" s="337"/>
      <c r="VHU920" s="337"/>
      <c r="VHV920" s="337"/>
      <c r="VHW920" s="337"/>
      <c r="VHX920" s="337"/>
      <c r="VHY920" s="337"/>
      <c r="VHZ920" s="337"/>
      <c r="VIA920" s="337"/>
      <c r="VIB920" s="337"/>
      <c r="VIC920" s="337"/>
      <c r="VID920" s="337"/>
      <c r="VIE920" s="337"/>
      <c r="VIF920" s="337"/>
      <c r="VIG920" s="337"/>
      <c r="VIH920" s="337"/>
      <c r="VII920" s="337"/>
      <c r="VIJ920" s="337"/>
      <c r="VIK920" s="337"/>
      <c r="VIL920" s="337"/>
      <c r="VIM920" s="337"/>
      <c r="VIN920" s="337"/>
      <c r="VIO920" s="337"/>
      <c r="VIP920" s="337"/>
      <c r="VIQ920" s="337"/>
      <c r="VIR920" s="337"/>
      <c r="VIS920" s="337"/>
      <c r="VIT920" s="337"/>
      <c r="VIU920" s="337"/>
      <c r="VIV920" s="337"/>
      <c r="VIW920" s="337"/>
      <c r="VIX920" s="337"/>
      <c r="VIY920" s="337"/>
      <c r="VIZ920" s="337"/>
      <c r="VJA920" s="337"/>
      <c r="VJB920" s="337"/>
      <c r="VJC920" s="337"/>
      <c r="VJD920" s="337"/>
      <c r="VJE920" s="337"/>
      <c r="VJF920" s="337"/>
      <c r="VJG920" s="337"/>
      <c r="VJH920" s="337"/>
      <c r="VJI920" s="337"/>
      <c r="VJJ920" s="337"/>
      <c r="VJK920" s="337"/>
      <c r="VJL920" s="337"/>
      <c r="VJM920" s="337"/>
      <c r="VJN920" s="337"/>
      <c r="VJO920" s="337"/>
      <c r="VJP920" s="337"/>
      <c r="VJQ920" s="337"/>
      <c r="VJR920" s="337"/>
      <c r="VJS920" s="337"/>
      <c r="VJT920" s="337"/>
      <c r="VJU920" s="337"/>
      <c r="VJV920" s="337"/>
      <c r="VJW920" s="337"/>
      <c r="VJX920" s="337"/>
      <c r="VJY920" s="337"/>
      <c r="VJZ920" s="337"/>
      <c r="VKA920" s="337"/>
      <c r="VKB920" s="337"/>
      <c r="VKC920" s="337"/>
      <c r="VKD920" s="337"/>
      <c r="VKE920" s="337"/>
      <c r="VKF920" s="337"/>
      <c r="VKG920" s="337"/>
      <c r="VKH920" s="337"/>
      <c r="VKI920" s="337"/>
      <c r="VKJ920" s="337"/>
      <c r="VKK920" s="337"/>
      <c r="VKL920" s="337"/>
      <c r="VKM920" s="337"/>
      <c r="VKN920" s="337"/>
      <c r="VKO920" s="337"/>
      <c r="VKP920" s="337"/>
      <c r="VKQ920" s="337"/>
      <c r="VKR920" s="337"/>
      <c r="VKS920" s="337"/>
      <c r="VKT920" s="337"/>
      <c r="VKU920" s="337"/>
      <c r="VKV920" s="337"/>
      <c r="VKW920" s="337"/>
      <c r="VKX920" s="337"/>
      <c r="VKY920" s="337"/>
      <c r="VKZ920" s="337"/>
      <c r="VLA920" s="337"/>
      <c r="VLB920" s="337"/>
      <c r="VLC920" s="337"/>
      <c r="VLD920" s="337"/>
      <c r="VLE920" s="337"/>
      <c r="VLF920" s="337"/>
      <c r="VLG920" s="337"/>
      <c r="VLH920" s="337"/>
      <c r="VLI920" s="337"/>
      <c r="VLJ920" s="337"/>
      <c r="VLK920" s="337"/>
      <c r="VLL920" s="337"/>
      <c r="VLM920" s="337"/>
      <c r="VLN920" s="337"/>
      <c r="VLO920" s="337"/>
      <c r="VLP920" s="337"/>
      <c r="VLQ920" s="337"/>
      <c r="VLR920" s="337"/>
      <c r="VLS920" s="337"/>
      <c r="VLT920" s="337"/>
      <c r="VLU920" s="337"/>
      <c r="VLV920" s="337"/>
      <c r="VLW920" s="337"/>
      <c r="VLX920" s="337"/>
      <c r="VLY920" s="337"/>
      <c r="VLZ920" s="337"/>
      <c r="VMA920" s="337"/>
      <c r="VMB920" s="337"/>
      <c r="VMC920" s="337"/>
      <c r="VMD920" s="337"/>
      <c r="VME920" s="337"/>
      <c r="VMF920" s="337"/>
      <c r="VMG920" s="337"/>
      <c r="VMH920" s="337"/>
      <c r="VMI920" s="337"/>
      <c r="VMJ920" s="337"/>
      <c r="VMK920" s="337"/>
      <c r="VML920" s="337"/>
      <c r="VMM920" s="337"/>
      <c r="VMN920" s="337"/>
      <c r="VMO920" s="337"/>
      <c r="VMP920" s="337"/>
      <c r="VMQ920" s="337"/>
      <c r="VMR920" s="337"/>
      <c r="VMS920" s="337"/>
      <c r="VMT920" s="337"/>
      <c r="VMU920" s="337"/>
      <c r="VMV920" s="337"/>
      <c r="VMW920" s="337"/>
      <c r="VMX920" s="337"/>
      <c r="VMY920" s="337"/>
      <c r="VMZ920" s="337"/>
      <c r="VNA920" s="337"/>
      <c r="VNB920" s="337"/>
      <c r="VNC920" s="337"/>
      <c r="VND920" s="337"/>
      <c r="VNE920" s="337"/>
      <c r="VNF920" s="337"/>
      <c r="VNG920" s="337"/>
      <c r="VNH920" s="337"/>
      <c r="VNI920" s="337"/>
      <c r="VNJ920" s="337"/>
      <c r="VNK920" s="337"/>
      <c r="VNL920" s="337"/>
      <c r="VNM920" s="337"/>
      <c r="VNN920" s="337"/>
      <c r="VNO920" s="337"/>
      <c r="VNP920" s="337"/>
      <c r="VNQ920" s="337"/>
      <c r="VNR920" s="337"/>
      <c r="VNS920" s="337"/>
      <c r="VNT920" s="337"/>
      <c r="VNU920" s="337"/>
      <c r="VNV920" s="337"/>
      <c r="VNW920" s="337"/>
      <c r="VNX920" s="337"/>
      <c r="VNY920" s="337"/>
      <c r="VNZ920" s="337"/>
      <c r="VOA920" s="337"/>
      <c r="VOB920" s="337"/>
      <c r="VOC920" s="337"/>
      <c r="VOD920" s="337"/>
      <c r="VOE920" s="337"/>
      <c r="VOF920" s="337"/>
      <c r="VOG920" s="337"/>
      <c r="VOH920" s="337"/>
      <c r="VOI920" s="337"/>
      <c r="VOJ920" s="337"/>
      <c r="VOK920" s="337"/>
      <c r="VOL920" s="337"/>
      <c r="VOM920" s="337"/>
      <c r="VON920" s="337"/>
      <c r="VOO920" s="337"/>
      <c r="VOP920" s="337"/>
      <c r="VOQ920" s="337"/>
      <c r="VOR920" s="337"/>
      <c r="VOS920" s="337"/>
      <c r="VOT920" s="337"/>
      <c r="VOU920" s="337"/>
      <c r="VOV920" s="337"/>
      <c r="VOW920" s="337"/>
      <c r="VOX920" s="337"/>
      <c r="VOY920" s="337"/>
      <c r="VOZ920" s="337"/>
      <c r="VPA920" s="337"/>
      <c r="VPB920" s="337"/>
      <c r="VPC920" s="337"/>
      <c r="VPD920" s="337"/>
      <c r="VPE920" s="337"/>
      <c r="VPF920" s="337"/>
      <c r="VPG920" s="337"/>
      <c r="VPH920" s="337"/>
      <c r="VPI920" s="337"/>
      <c r="VPJ920" s="337"/>
      <c r="VPK920" s="337"/>
      <c r="VPL920" s="337"/>
      <c r="VPM920" s="337"/>
      <c r="VPN920" s="337"/>
      <c r="VPO920" s="337"/>
      <c r="VPP920" s="337"/>
      <c r="VPQ920" s="337"/>
      <c r="VPR920" s="337"/>
      <c r="VPS920" s="337"/>
      <c r="VPT920" s="337"/>
      <c r="VPU920" s="337"/>
      <c r="VPV920" s="337"/>
      <c r="VPW920" s="337"/>
      <c r="VPX920" s="337"/>
      <c r="VPY920" s="337"/>
      <c r="VPZ920" s="337"/>
      <c r="VQA920" s="337"/>
      <c r="VQB920" s="337"/>
      <c r="VQC920" s="337"/>
      <c r="VQD920" s="337"/>
      <c r="VQE920" s="337"/>
      <c r="VQF920" s="337"/>
      <c r="VQG920" s="337"/>
      <c r="VQH920" s="337"/>
      <c r="VQI920" s="337"/>
      <c r="VQJ920" s="337"/>
      <c r="VQK920" s="337"/>
      <c r="VQL920" s="337"/>
      <c r="VQM920" s="337"/>
      <c r="VQN920" s="337"/>
      <c r="VQO920" s="337"/>
      <c r="VQP920" s="337"/>
      <c r="VQQ920" s="337"/>
      <c r="VQR920" s="337"/>
      <c r="VQS920" s="337"/>
      <c r="VQT920" s="337"/>
      <c r="VQU920" s="337"/>
      <c r="VQV920" s="337"/>
      <c r="VQW920" s="337"/>
      <c r="VQX920" s="337"/>
      <c r="VQY920" s="337"/>
      <c r="VQZ920" s="337"/>
      <c r="VRA920" s="337"/>
      <c r="VRB920" s="337"/>
      <c r="VRC920" s="337"/>
      <c r="VRD920" s="337"/>
      <c r="VRE920" s="337"/>
      <c r="VRF920" s="337"/>
      <c r="VRG920" s="337"/>
      <c r="VRH920" s="337"/>
      <c r="VRI920" s="337"/>
      <c r="VRJ920" s="337"/>
      <c r="VRK920" s="337"/>
      <c r="VRL920" s="337"/>
      <c r="VRM920" s="337"/>
      <c r="VRN920" s="337"/>
      <c r="VRO920" s="337"/>
      <c r="VRP920" s="337"/>
      <c r="VRQ920" s="337"/>
      <c r="VRR920" s="337"/>
      <c r="VRS920" s="337"/>
      <c r="VRT920" s="337"/>
      <c r="VRU920" s="337"/>
      <c r="VRV920" s="337"/>
      <c r="VRW920" s="337"/>
      <c r="VRX920" s="337"/>
      <c r="VRY920" s="337"/>
      <c r="VRZ920" s="337"/>
      <c r="VSA920" s="337"/>
      <c r="VSB920" s="337"/>
      <c r="VSC920" s="337"/>
      <c r="VSD920" s="337"/>
      <c r="VSE920" s="337"/>
      <c r="VSF920" s="337"/>
      <c r="VSG920" s="337"/>
      <c r="VSH920" s="337"/>
      <c r="VSI920" s="337"/>
      <c r="VSJ920" s="337"/>
      <c r="VSK920" s="337"/>
      <c r="VSL920" s="337"/>
      <c r="VSM920" s="337"/>
      <c r="VSN920" s="337"/>
      <c r="VSO920" s="337"/>
      <c r="VSP920" s="337"/>
      <c r="VSQ920" s="337"/>
      <c r="VSR920" s="337"/>
      <c r="VSS920" s="337"/>
      <c r="VST920" s="337"/>
      <c r="VSU920" s="337"/>
      <c r="VSV920" s="337"/>
      <c r="VSW920" s="337"/>
      <c r="VSX920" s="337"/>
      <c r="VSY920" s="337"/>
      <c r="VSZ920" s="337"/>
      <c r="VTA920" s="337"/>
      <c r="VTB920" s="337"/>
      <c r="VTC920" s="337"/>
      <c r="VTD920" s="337"/>
      <c r="VTE920" s="337"/>
      <c r="VTF920" s="337"/>
      <c r="VTG920" s="337"/>
      <c r="VTH920" s="337"/>
      <c r="VTI920" s="337"/>
      <c r="VTJ920" s="337"/>
      <c r="VTK920" s="337"/>
      <c r="VTL920" s="337"/>
      <c r="VTM920" s="337"/>
      <c r="VTN920" s="337"/>
      <c r="VTO920" s="337"/>
      <c r="VTP920" s="337"/>
      <c r="VTQ920" s="337"/>
      <c r="VTR920" s="337"/>
      <c r="VTS920" s="337"/>
      <c r="VTT920" s="337"/>
      <c r="VTU920" s="337"/>
      <c r="VTV920" s="337"/>
      <c r="VTW920" s="337"/>
      <c r="VTX920" s="337"/>
      <c r="VTY920" s="337"/>
      <c r="VTZ920" s="337"/>
      <c r="VUA920" s="337"/>
      <c r="VUB920" s="337"/>
      <c r="VUC920" s="337"/>
      <c r="VUD920" s="337"/>
      <c r="VUE920" s="337"/>
      <c r="VUF920" s="337"/>
      <c r="VUG920" s="337"/>
      <c r="VUH920" s="337"/>
      <c r="VUI920" s="337"/>
      <c r="VUJ920" s="337"/>
      <c r="VUK920" s="337"/>
      <c r="VUL920" s="337"/>
      <c r="VUM920" s="337"/>
      <c r="VUN920" s="337"/>
      <c r="VUO920" s="337"/>
      <c r="VUP920" s="337"/>
      <c r="VUQ920" s="337"/>
      <c r="VUR920" s="337"/>
      <c r="VUS920" s="337"/>
      <c r="VUT920" s="337"/>
      <c r="VUU920" s="337"/>
      <c r="VUV920" s="337"/>
      <c r="VUW920" s="337"/>
      <c r="VUX920" s="337"/>
      <c r="VUY920" s="337"/>
      <c r="VUZ920" s="337"/>
      <c r="VVA920" s="337"/>
      <c r="VVB920" s="337"/>
      <c r="VVC920" s="337"/>
      <c r="VVD920" s="337"/>
      <c r="VVE920" s="337"/>
      <c r="VVF920" s="337"/>
      <c r="VVG920" s="337"/>
      <c r="VVH920" s="337"/>
      <c r="VVI920" s="337"/>
      <c r="VVJ920" s="337"/>
      <c r="VVK920" s="337"/>
      <c r="VVL920" s="337"/>
      <c r="VVM920" s="337"/>
      <c r="VVN920" s="337"/>
      <c r="VVO920" s="337"/>
      <c r="VVP920" s="337"/>
      <c r="VVQ920" s="337"/>
      <c r="VVR920" s="337"/>
      <c r="VVS920" s="337"/>
      <c r="VVT920" s="337"/>
      <c r="VVU920" s="337"/>
      <c r="VVV920" s="337"/>
      <c r="VVW920" s="337"/>
      <c r="VVX920" s="337"/>
      <c r="VVY920" s="337"/>
      <c r="VVZ920" s="337"/>
      <c r="VWA920" s="337"/>
      <c r="VWB920" s="337"/>
      <c r="VWC920" s="337"/>
      <c r="VWD920" s="337"/>
      <c r="VWE920" s="337"/>
      <c r="VWF920" s="337"/>
      <c r="VWG920" s="337"/>
      <c r="VWH920" s="337"/>
      <c r="VWI920" s="337"/>
      <c r="VWJ920" s="337"/>
      <c r="VWK920" s="337"/>
      <c r="VWL920" s="337"/>
      <c r="VWM920" s="337"/>
      <c r="VWN920" s="337"/>
      <c r="VWO920" s="337"/>
      <c r="VWP920" s="337"/>
      <c r="VWQ920" s="337"/>
      <c r="VWR920" s="337"/>
      <c r="VWS920" s="337"/>
      <c r="VWT920" s="337"/>
      <c r="VWU920" s="337"/>
      <c r="VWV920" s="337"/>
      <c r="VWW920" s="337"/>
      <c r="VWX920" s="337"/>
      <c r="VWY920" s="337"/>
      <c r="VWZ920" s="337"/>
      <c r="VXA920" s="337"/>
      <c r="VXB920" s="337"/>
      <c r="VXC920" s="337"/>
      <c r="VXD920" s="337"/>
      <c r="VXE920" s="337"/>
      <c r="VXF920" s="337"/>
      <c r="VXG920" s="337"/>
      <c r="VXH920" s="337"/>
      <c r="VXI920" s="337"/>
      <c r="VXJ920" s="337"/>
      <c r="VXK920" s="337"/>
      <c r="VXL920" s="337"/>
      <c r="VXM920" s="337"/>
      <c r="VXN920" s="337"/>
      <c r="VXO920" s="337"/>
      <c r="VXP920" s="337"/>
      <c r="VXQ920" s="337"/>
      <c r="VXR920" s="337"/>
      <c r="VXS920" s="337"/>
      <c r="VXT920" s="337"/>
      <c r="VXU920" s="337"/>
      <c r="VXV920" s="337"/>
      <c r="VXW920" s="337"/>
      <c r="VXX920" s="337"/>
      <c r="VXY920" s="337"/>
      <c r="VXZ920" s="337"/>
      <c r="VYA920" s="337"/>
      <c r="VYB920" s="337"/>
      <c r="VYC920" s="337"/>
      <c r="VYD920" s="337"/>
      <c r="VYE920" s="337"/>
      <c r="VYF920" s="337"/>
      <c r="VYG920" s="337"/>
      <c r="VYH920" s="337"/>
      <c r="VYI920" s="337"/>
      <c r="VYJ920" s="337"/>
      <c r="VYK920" s="337"/>
      <c r="VYL920" s="337"/>
      <c r="VYM920" s="337"/>
      <c r="VYN920" s="337"/>
      <c r="VYO920" s="337"/>
      <c r="VYP920" s="337"/>
      <c r="VYQ920" s="337"/>
      <c r="VYR920" s="337"/>
      <c r="VYS920" s="337"/>
      <c r="VYT920" s="337"/>
      <c r="VYU920" s="337"/>
      <c r="VYV920" s="337"/>
      <c r="VYW920" s="337"/>
      <c r="VYX920" s="337"/>
      <c r="VYY920" s="337"/>
      <c r="VYZ920" s="337"/>
      <c r="VZA920" s="337"/>
      <c r="VZB920" s="337"/>
      <c r="VZC920" s="337"/>
      <c r="VZD920" s="337"/>
      <c r="VZE920" s="337"/>
      <c r="VZF920" s="337"/>
      <c r="VZG920" s="337"/>
      <c r="VZH920" s="337"/>
      <c r="VZI920" s="337"/>
      <c r="VZJ920" s="337"/>
      <c r="VZK920" s="337"/>
      <c r="VZL920" s="337"/>
      <c r="VZM920" s="337"/>
      <c r="VZN920" s="337"/>
      <c r="VZO920" s="337"/>
      <c r="VZP920" s="337"/>
      <c r="VZQ920" s="337"/>
      <c r="VZR920" s="337"/>
      <c r="VZS920" s="337"/>
      <c r="VZT920" s="337"/>
      <c r="VZU920" s="337"/>
      <c r="VZV920" s="337"/>
      <c r="VZW920" s="337"/>
      <c r="VZX920" s="337"/>
      <c r="VZY920" s="337"/>
      <c r="VZZ920" s="337"/>
      <c r="WAA920" s="337"/>
      <c r="WAB920" s="337"/>
      <c r="WAC920" s="337"/>
      <c r="WAD920" s="337"/>
      <c r="WAE920" s="337"/>
      <c r="WAF920" s="337"/>
      <c r="WAG920" s="337"/>
      <c r="WAH920" s="337"/>
      <c r="WAI920" s="337"/>
      <c r="WAJ920" s="337"/>
      <c r="WAK920" s="337"/>
      <c r="WAL920" s="337"/>
      <c r="WAM920" s="337"/>
      <c r="WAN920" s="337"/>
      <c r="WAO920" s="337"/>
      <c r="WAP920" s="337"/>
      <c r="WAQ920" s="337"/>
      <c r="WAR920" s="337"/>
      <c r="WAS920" s="337"/>
      <c r="WAT920" s="337"/>
      <c r="WAU920" s="337"/>
      <c r="WAV920" s="337"/>
      <c r="WAW920" s="337"/>
      <c r="WAX920" s="337"/>
      <c r="WAY920" s="337"/>
      <c r="WAZ920" s="337"/>
      <c r="WBA920" s="337"/>
      <c r="WBB920" s="337"/>
      <c r="WBC920" s="337"/>
      <c r="WBD920" s="337"/>
      <c r="WBE920" s="337"/>
      <c r="WBF920" s="337"/>
      <c r="WBG920" s="337"/>
      <c r="WBH920" s="337"/>
      <c r="WBI920" s="337"/>
      <c r="WBJ920" s="337"/>
      <c r="WBK920" s="337"/>
      <c r="WBL920" s="337"/>
      <c r="WBM920" s="337"/>
      <c r="WBN920" s="337"/>
      <c r="WBO920" s="337"/>
      <c r="WBP920" s="337"/>
      <c r="WBQ920" s="337"/>
      <c r="WBR920" s="337"/>
      <c r="WBS920" s="337"/>
      <c r="WBT920" s="337"/>
      <c r="WBU920" s="337"/>
      <c r="WBV920" s="337"/>
      <c r="WBW920" s="337"/>
      <c r="WBX920" s="337"/>
      <c r="WBY920" s="337"/>
      <c r="WBZ920" s="337"/>
      <c r="WCA920" s="337"/>
      <c r="WCB920" s="337"/>
      <c r="WCC920" s="337"/>
      <c r="WCD920" s="337"/>
      <c r="WCE920" s="337"/>
      <c r="WCF920" s="337"/>
      <c r="WCG920" s="337"/>
      <c r="WCH920" s="337"/>
      <c r="WCI920" s="337"/>
      <c r="WCJ920" s="337"/>
      <c r="WCK920" s="337"/>
      <c r="WCL920" s="337"/>
      <c r="WCM920" s="337"/>
      <c r="WCN920" s="337"/>
      <c r="WCO920" s="337"/>
      <c r="WCP920" s="337"/>
      <c r="WCQ920" s="337"/>
      <c r="WCR920" s="337"/>
      <c r="WCS920" s="337"/>
      <c r="WCT920" s="337"/>
      <c r="WCU920" s="337"/>
      <c r="WCV920" s="337"/>
      <c r="WCW920" s="337"/>
      <c r="WCX920" s="337"/>
      <c r="WCY920" s="337"/>
      <c r="WCZ920" s="337"/>
      <c r="WDA920" s="337"/>
      <c r="WDB920" s="337"/>
      <c r="WDC920" s="337"/>
      <c r="WDD920" s="337"/>
      <c r="WDE920" s="337"/>
      <c r="WDF920" s="337"/>
      <c r="WDG920" s="337"/>
      <c r="WDH920" s="337"/>
      <c r="WDI920" s="337"/>
      <c r="WDJ920" s="337"/>
      <c r="WDK920" s="337"/>
      <c r="WDL920" s="337"/>
      <c r="WDM920" s="337"/>
      <c r="WDN920" s="337"/>
      <c r="WDO920" s="337"/>
      <c r="WDP920" s="337"/>
      <c r="WDQ920" s="337"/>
      <c r="WDR920" s="337"/>
      <c r="WDS920" s="337"/>
      <c r="WDT920" s="337"/>
      <c r="WDU920" s="337"/>
      <c r="WDV920" s="337"/>
      <c r="WDW920" s="337"/>
      <c r="WDX920" s="337"/>
      <c r="WDY920" s="337"/>
      <c r="WDZ920" s="337"/>
      <c r="WEA920" s="337"/>
      <c r="WEB920" s="337"/>
      <c r="WEC920" s="337"/>
      <c r="WED920" s="337"/>
      <c r="WEE920" s="337"/>
      <c r="WEF920" s="337"/>
      <c r="WEG920" s="337"/>
      <c r="WEH920" s="337"/>
      <c r="WEI920" s="337"/>
      <c r="WEJ920" s="337"/>
      <c r="WEK920" s="337"/>
      <c r="WEL920" s="337"/>
      <c r="WEM920" s="337"/>
      <c r="WEN920" s="337"/>
      <c r="WEO920" s="337"/>
      <c r="WEP920" s="337"/>
      <c r="WEQ920" s="337"/>
      <c r="WER920" s="337"/>
      <c r="WES920" s="337"/>
      <c r="WET920" s="337"/>
      <c r="WEU920" s="337"/>
      <c r="WEV920" s="337"/>
      <c r="WEW920" s="337"/>
      <c r="WEX920" s="337"/>
      <c r="WEY920" s="337"/>
      <c r="WEZ920" s="337"/>
      <c r="WFA920" s="337"/>
      <c r="WFB920" s="337"/>
      <c r="WFC920" s="337"/>
      <c r="WFD920" s="337"/>
      <c r="WFE920" s="337"/>
      <c r="WFF920" s="337"/>
      <c r="WFG920" s="337"/>
      <c r="WFH920" s="337"/>
      <c r="WFI920" s="337"/>
      <c r="WFJ920" s="337"/>
      <c r="WFK920" s="337"/>
      <c r="WFL920" s="337"/>
      <c r="WFM920" s="337"/>
      <c r="WFN920" s="337"/>
      <c r="WFO920" s="337"/>
      <c r="WFP920" s="337"/>
      <c r="WFQ920" s="337"/>
      <c r="WFR920" s="337"/>
      <c r="WFS920" s="337"/>
      <c r="WFT920" s="337"/>
      <c r="WFU920" s="337"/>
      <c r="WFV920" s="337"/>
      <c r="WFW920" s="337"/>
      <c r="WFX920" s="337"/>
      <c r="WFY920" s="337"/>
      <c r="WFZ920" s="337"/>
      <c r="WGA920" s="337"/>
      <c r="WGB920" s="337"/>
      <c r="WGC920" s="337"/>
      <c r="WGD920" s="337"/>
      <c r="WGE920" s="337"/>
      <c r="WGF920" s="337"/>
      <c r="WGG920" s="337"/>
      <c r="WGH920" s="337"/>
      <c r="WGI920" s="337"/>
      <c r="WGJ920" s="337"/>
      <c r="WGK920" s="337"/>
      <c r="WGL920" s="337"/>
      <c r="WGM920" s="337"/>
      <c r="WGN920" s="337"/>
      <c r="WGO920" s="337"/>
      <c r="WGP920" s="337"/>
      <c r="WGQ920" s="337"/>
      <c r="WGR920" s="337"/>
      <c r="WGS920" s="337"/>
      <c r="WGT920" s="337"/>
      <c r="WGU920" s="337"/>
      <c r="WGV920" s="337"/>
      <c r="WGW920" s="337"/>
      <c r="WGX920" s="337"/>
      <c r="WGY920" s="337"/>
      <c r="WGZ920" s="337"/>
      <c r="WHA920" s="337"/>
      <c r="WHB920" s="337"/>
      <c r="WHC920" s="337"/>
      <c r="WHD920" s="337"/>
      <c r="WHE920" s="337"/>
      <c r="WHF920" s="337"/>
      <c r="WHG920" s="337"/>
      <c r="WHH920" s="337"/>
      <c r="WHI920" s="337"/>
      <c r="WHJ920" s="337"/>
      <c r="WHK920" s="337"/>
      <c r="WHL920" s="337"/>
      <c r="WHM920" s="337"/>
      <c r="WHN920" s="337"/>
      <c r="WHO920" s="337"/>
      <c r="WHP920" s="337"/>
      <c r="WHQ920" s="337"/>
      <c r="WHR920" s="337"/>
      <c r="WHS920" s="337"/>
      <c r="WHT920" s="337"/>
      <c r="WHU920" s="337"/>
      <c r="WHV920" s="337"/>
      <c r="WHW920" s="337"/>
      <c r="WHX920" s="337"/>
      <c r="WHY920" s="337"/>
      <c r="WHZ920" s="337"/>
      <c r="WIA920" s="337"/>
      <c r="WIB920" s="337"/>
      <c r="WIC920" s="337"/>
      <c r="WID920" s="337"/>
      <c r="WIE920" s="337"/>
      <c r="WIF920" s="337"/>
      <c r="WIG920" s="337"/>
      <c r="WIH920" s="337"/>
      <c r="WII920" s="337"/>
      <c r="WIJ920" s="337"/>
      <c r="WIK920" s="337"/>
      <c r="WIL920" s="337"/>
      <c r="WIM920" s="337"/>
      <c r="WIN920" s="337"/>
      <c r="WIO920" s="337"/>
      <c r="WIP920" s="337"/>
      <c r="WIQ920" s="337"/>
      <c r="WIR920" s="337"/>
      <c r="WIS920" s="337"/>
      <c r="WIT920" s="337"/>
      <c r="WIU920" s="337"/>
      <c r="WIV920" s="337"/>
      <c r="WIW920" s="337"/>
      <c r="WIX920" s="337"/>
      <c r="WIY920" s="337"/>
      <c r="WIZ920" s="337"/>
      <c r="WJA920" s="337"/>
      <c r="WJB920" s="337"/>
      <c r="WJC920" s="337"/>
      <c r="WJD920" s="337"/>
      <c r="WJE920" s="337"/>
      <c r="WJF920" s="337"/>
      <c r="WJG920" s="337"/>
      <c r="WJH920" s="337"/>
      <c r="WJI920" s="337"/>
      <c r="WJJ920" s="337"/>
      <c r="WJK920" s="337"/>
      <c r="WJL920" s="337"/>
      <c r="WJM920" s="337"/>
      <c r="WJN920" s="337"/>
      <c r="WJO920" s="337"/>
      <c r="WJP920" s="337"/>
      <c r="WJQ920" s="337"/>
      <c r="WJR920" s="337"/>
      <c r="WJS920" s="337"/>
      <c r="WJT920" s="337"/>
      <c r="WJU920" s="337"/>
      <c r="WJV920" s="337"/>
      <c r="WJW920" s="337"/>
      <c r="WJX920" s="337"/>
      <c r="WJY920" s="337"/>
      <c r="WJZ920" s="337"/>
      <c r="WKA920" s="337"/>
      <c r="WKB920" s="337"/>
      <c r="WKC920" s="337"/>
      <c r="WKD920" s="337"/>
      <c r="WKE920" s="337"/>
      <c r="WKF920" s="337"/>
      <c r="WKG920" s="337"/>
      <c r="WKH920" s="337"/>
      <c r="WKI920" s="337"/>
      <c r="WKJ920" s="337"/>
      <c r="WKK920" s="337"/>
      <c r="WKL920" s="337"/>
      <c r="WKM920" s="337"/>
      <c r="WKN920" s="337"/>
      <c r="WKO920" s="337"/>
      <c r="WKP920" s="337"/>
      <c r="WKQ920" s="337"/>
      <c r="WKR920" s="337"/>
      <c r="WKS920" s="337"/>
      <c r="WKT920" s="337"/>
      <c r="WKU920" s="337"/>
      <c r="WKV920" s="337"/>
      <c r="WKW920" s="337"/>
      <c r="WKX920" s="337"/>
      <c r="WKY920" s="337"/>
      <c r="WKZ920" s="337"/>
      <c r="WLA920" s="337"/>
      <c r="WLB920" s="337"/>
      <c r="WLC920" s="337"/>
      <c r="WLD920" s="337"/>
      <c r="WLE920" s="337"/>
      <c r="WLF920" s="337"/>
      <c r="WLG920" s="337"/>
      <c r="WLH920" s="337"/>
      <c r="WLI920" s="337"/>
      <c r="WLJ920" s="337"/>
      <c r="WLK920" s="337"/>
      <c r="WLL920" s="337"/>
      <c r="WLM920" s="337"/>
      <c r="WLN920" s="337"/>
      <c r="WLO920" s="337"/>
      <c r="WLP920" s="337"/>
      <c r="WLQ920" s="337"/>
      <c r="WLR920" s="337"/>
      <c r="WLS920" s="337"/>
      <c r="WLT920" s="337"/>
      <c r="WLU920" s="337"/>
      <c r="WLV920" s="337"/>
      <c r="WLW920" s="337"/>
      <c r="WLX920" s="337"/>
      <c r="WLY920" s="337"/>
      <c r="WLZ920" s="337"/>
      <c r="WMA920" s="337"/>
      <c r="WMB920" s="337"/>
      <c r="WMC920" s="337"/>
      <c r="WMD920" s="337"/>
      <c r="WME920" s="337"/>
      <c r="WMF920" s="337"/>
      <c r="WMG920" s="337"/>
      <c r="WMH920" s="337"/>
      <c r="WMI920" s="337"/>
      <c r="WMJ920" s="337"/>
      <c r="WMK920" s="337"/>
      <c r="WML920" s="337"/>
      <c r="WMM920" s="337"/>
      <c r="WMN920" s="337"/>
      <c r="WMO920" s="337"/>
      <c r="WMP920" s="337"/>
      <c r="WMQ920" s="337"/>
      <c r="WMR920" s="337"/>
      <c r="WMS920" s="337"/>
      <c r="WMT920" s="337"/>
      <c r="WMU920" s="337"/>
      <c r="WMV920" s="337"/>
      <c r="WMW920" s="337"/>
      <c r="WMX920" s="337"/>
      <c r="WMY920" s="337"/>
      <c r="WMZ920" s="337"/>
      <c r="WNA920" s="337"/>
      <c r="WNB920" s="337"/>
      <c r="WNC920" s="337"/>
      <c r="WND920" s="337"/>
      <c r="WNE920" s="337"/>
      <c r="WNF920" s="337"/>
      <c r="WNG920" s="337"/>
      <c r="WNH920" s="337"/>
      <c r="WNI920" s="337"/>
      <c r="WNJ920" s="337"/>
      <c r="WNK920" s="337"/>
      <c r="WNL920" s="337"/>
      <c r="WNM920" s="337"/>
      <c r="WNN920" s="337"/>
      <c r="WNO920" s="337"/>
      <c r="WNP920" s="337"/>
      <c r="WNQ920" s="337"/>
      <c r="WNR920" s="337"/>
      <c r="WNS920" s="337"/>
      <c r="WNT920" s="337"/>
      <c r="WNU920" s="337"/>
      <c r="WNV920" s="337"/>
      <c r="WNW920" s="337"/>
      <c r="WNX920" s="337"/>
      <c r="WNY920" s="337"/>
      <c r="WNZ920" s="337"/>
      <c r="WOA920" s="337"/>
      <c r="WOB920" s="337"/>
      <c r="WOC920" s="337"/>
      <c r="WOD920" s="337"/>
      <c r="WOE920" s="337"/>
      <c r="WOF920" s="337"/>
      <c r="WOG920" s="337"/>
      <c r="WOH920" s="337"/>
      <c r="WOI920" s="337"/>
      <c r="WOJ920" s="337"/>
      <c r="WOK920" s="337"/>
      <c r="WOL920" s="337"/>
      <c r="WOM920" s="337"/>
      <c r="WON920" s="337"/>
      <c r="WOO920" s="337"/>
      <c r="WOP920" s="337"/>
      <c r="WOQ920" s="337"/>
      <c r="WOR920" s="337"/>
      <c r="WOS920" s="337"/>
      <c r="WOT920" s="337"/>
      <c r="WOU920" s="337"/>
      <c r="WOV920" s="337"/>
      <c r="WOW920" s="337"/>
      <c r="WOX920" s="337"/>
      <c r="WOY920" s="337"/>
      <c r="WOZ920" s="337"/>
      <c r="WPA920" s="337"/>
      <c r="WPB920" s="337"/>
      <c r="WPC920" s="337"/>
      <c r="WPD920" s="337"/>
      <c r="WPE920" s="337"/>
      <c r="WPF920" s="337"/>
      <c r="WPG920" s="337"/>
      <c r="WPH920" s="337"/>
      <c r="WPI920" s="337"/>
      <c r="WPJ920" s="337"/>
      <c r="WPK920" s="337"/>
      <c r="WPL920" s="337"/>
      <c r="WPM920" s="337"/>
      <c r="WPN920" s="337"/>
      <c r="WPO920" s="337"/>
      <c r="WPP920" s="337"/>
      <c r="WPQ920" s="337"/>
      <c r="WPR920" s="337"/>
      <c r="WPS920" s="337"/>
      <c r="WPT920" s="337"/>
      <c r="WPU920" s="337"/>
      <c r="WPV920" s="337"/>
      <c r="WPW920" s="337"/>
      <c r="WPX920" s="337"/>
      <c r="WPY920" s="337"/>
      <c r="WPZ920" s="337"/>
      <c r="WQA920" s="337"/>
      <c r="WQB920" s="337"/>
      <c r="WQC920" s="337"/>
      <c r="WQD920" s="337"/>
      <c r="WQE920" s="337"/>
      <c r="WQF920" s="337"/>
      <c r="WQG920" s="337"/>
      <c r="WQH920" s="337"/>
      <c r="WQI920" s="337"/>
      <c r="WQJ920" s="337"/>
      <c r="WQK920" s="337"/>
      <c r="WQL920" s="337"/>
      <c r="WQM920" s="337"/>
      <c r="WQN920" s="337"/>
      <c r="WQO920" s="337"/>
      <c r="WQP920" s="337"/>
      <c r="WQQ920" s="337"/>
      <c r="WQR920" s="337"/>
      <c r="WQS920" s="337"/>
      <c r="WQT920" s="337"/>
      <c r="WQU920" s="337"/>
      <c r="WQV920" s="337"/>
      <c r="WQW920" s="337"/>
      <c r="WQX920" s="337"/>
      <c r="WQY920" s="337"/>
      <c r="WQZ920" s="337"/>
      <c r="WRA920" s="337"/>
      <c r="WRB920" s="337"/>
      <c r="WRC920" s="337"/>
      <c r="WRD920" s="337"/>
      <c r="WRE920" s="337"/>
      <c r="WRF920" s="337"/>
      <c r="WRG920" s="337"/>
      <c r="WRH920" s="337"/>
      <c r="WRI920" s="337"/>
      <c r="WRJ920" s="337"/>
      <c r="WRK920" s="337"/>
      <c r="WRL920" s="337"/>
      <c r="WRM920" s="337"/>
      <c r="WRN920" s="337"/>
      <c r="WRO920" s="337"/>
      <c r="WRP920" s="337"/>
      <c r="WRQ920" s="337"/>
      <c r="WRR920" s="337"/>
      <c r="WRS920" s="337"/>
      <c r="WRT920" s="337"/>
      <c r="WRU920" s="337"/>
      <c r="WRV920" s="337"/>
      <c r="WRW920" s="337"/>
      <c r="WRX920" s="337"/>
      <c r="WRY920" s="337"/>
      <c r="WRZ920" s="337"/>
      <c r="WSA920" s="337"/>
      <c r="WSB920" s="337"/>
      <c r="WSC920" s="337"/>
      <c r="WSD920" s="337"/>
      <c r="WSE920" s="337"/>
      <c r="WSF920" s="337"/>
      <c r="WSG920" s="337"/>
      <c r="WSH920" s="337"/>
      <c r="WSI920" s="337"/>
      <c r="WSJ920" s="337"/>
      <c r="WSK920" s="337"/>
      <c r="WSL920" s="337"/>
      <c r="WSM920" s="337"/>
      <c r="WSN920" s="337"/>
      <c r="WSO920" s="337"/>
      <c r="WSP920" s="337"/>
      <c r="WSQ920" s="337"/>
      <c r="WSR920" s="337"/>
      <c r="WSS920" s="337"/>
      <c r="WST920" s="337"/>
      <c r="WSU920" s="337"/>
      <c r="WSV920" s="337"/>
      <c r="WSW920" s="337"/>
      <c r="WSX920" s="337"/>
      <c r="WSY920" s="337"/>
      <c r="WSZ920" s="337"/>
      <c r="WTA920" s="337"/>
      <c r="WTB920" s="337"/>
      <c r="WTC920" s="337"/>
      <c r="WTD920" s="337"/>
      <c r="WTE920" s="337"/>
      <c r="WTF920" s="337"/>
      <c r="WTG920" s="337"/>
      <c r="WTH920" s="337"/>
      <c r="WTI920" s="337"/>
      <c r="WTJ920" s="337"/>
      <c r="WTK920" s="337"/>
      <c r="WTL920" s="337"/>
      <c r="WTM920" s="337"/>
      <c r="WTN920" s="337"/>
      <c r="WTO920" s="337"/>
      <c r="WTP920" s="337"/>
      <c r="WTQ920" s="337"/>
      <c r="WTR920" s="337"/>
      <c r="WTS920" s="337"/>
      <c r="WTT920" s="337"/>
      <c r="WTU920" s="337"/>
      <c r="WTV920" s="337"/>
      <c r="WTW920" s="337"/>
      <c r="WTX920" s="337"/>
      <c r="WTY920" s="337"/>
      <c r="WTZ920" s="337"/>
      <c r="WUA920" s="337"/>
      <c r="WUB920" s="337"/>
      <c r="WUC920" s="337"/>
      <c r="WUD920" s="337"/>
      <c r="WUE920" s="337"/>
      <c r="WUF920" s="337"/>
      <c r="WUG920" s="337"/>
      <c r="WUH920" s="337"/>
      <c r="WUI920" s="337"/>
      <c r="WUJ920" s="337"/>
      <c r="WUK920" s="337"/>
      <c r="WUL920" s="337"/>
      <c r="WUM920" s="337"/>
      <c r="WUN920" s="337"/>
      <c r="WUO920" s="337"/>
      <c r="WUP920" s="337"/>
      <c r="WUQ920" s="337"/>
      <c r="WUR920" s="337"/>
      <c r="WUS920" s="337"/>
      <c r="WUT920" s="337"/>
      <c r="WUU920" s="337"/>
      <c r="WUV920" s="337"/>
      <c r="WUW920" s="337"/>
      <c r="WUX920" s="337"/>
      <c r="WUY920" s="337"/>
      <c r="WUZ920" s="337"/>
      <c r="WVA920" s="337"/>
      <c r="WVB920" s="337"/>
      <c r="WVC920" s="337"/>
      <c r="WVD920" s="337"/>
      <c r="WVE920" s="337"/>
      <c r="WVF920" s="337"/>
      <c r="WVG920" s="337"/>
      <c r="WVH920" s="337"/>
      <c r="WVI920" s="337"/>
      <c r="WVJ920" s="337"/>
      <c r="WVK920" s="337"/>
      <c r="WVL920" s="337"/>
      <c r="WVM920" s="337"/>
      <c r="WVN920" s="337"/>
      <c r="WVO920" s="337"/>
      <c r="WVP920" s="337"/>
      <c r="WVQ920" s="337"/>
      <c r="WVR920" s="337"/>
      <c r="WVS920" s="337"/>
      <c r="WVT920" s="337"/>
      <c r="WVU920" s="337"/>
      <c r="WVV920" s="337"/>
      <c r="WVW920" s="337"/>
      <c r="WVX920" s="337"/>
      <c r="WVY920" s="337"/>
      <c r="WVZ920" s="337"/>
      <c r="WWA920" s="337"/>
      <c r="WWB920" s="337"/>
      <c r="WWC920" s="337"/>
      <c r="WWD920" s="337"/>
      <c r="WWE920" s="337"/>
      <c r="WWF920" s="337"/>
      <c r="WWG920" s="337"/>
      <c r="WWH920" s="337"/>
      <c r="WWI920" s="337"/>
      <c r="WWJ920" s="337"/>
      <c r="WWK920" s="337"/>
      <c r="WWL920" s="337"/>
      <c r="WWM920" s="337"/>
      <c r="WWN920" s="337"/>
      <c r="WWO920" s="337"/>
      <c r="WWP920" s="337"/>
      <c r="WWQ920" s="337"/>
      <c r="WWR920" s="337"/>
      <c r="WWS920" s="337"/>
      <c r="WWT920" s="337"/>
      <c r="WWU920" s="337"/>
      <c r="WWV920" s="337"/>
      <c r="WWW920" s="337"/>
      <c r="WWX920" s="337"/>
      <c r="WWY920" s="337"/>
      <c r="WWZ920" s="337"/>
      <c r="WXA920" s="337"/>
      <c r="WXB920" s="337"/>
      <c r="WXC920" s="337"/>
      <c r="WXD920" s="337"/>
      <c r="WXE920" s="337"/>
      <c r="WXF920" s="337"/>
      <c r="WXG920" s="337"/>
      <c r="WXH920" s="337"/>
      <c r="WXI920" s="337"/>
      <c r="WXJ920" s="337"/>
      <c r="WXK920" s="337"/>
      <c r="WXL920" s="337"/>
      <c r="WXM920" s="337"/>
      <c r="WXN920" s="337"/>
      <c r="WXO920" s="337"/>
      <c r="WXP920" s="337"/>
      <c r="WXQ920" s="337"/>
      <c r="WXR920" s="337"/>
      <c r="WXS920" s="337"/>
      <c r="WXT920" s="337"/>
      <c r="WXU920" s="337"/>
      <c r="WXV920" s="337"/>
      <c r="WXW920" s="337"/>
      <c r="WXX920" s="337"/>
      <c r="WXY920" s="337"/>
      <c r="WXZ920" s="337"/>
    </row>
    <row r="921" spans="1:16198" ht="35.25" x14ac:dyDescent="0.5">
      <c r="A921" s="267">
        <v>824</v>
      </c>
      <c r="B921" s="267">
        <v>1</v>
      </c>
      <c r="C921" s="354">
        <v>2</v>
      </c>
      <c r="D921" s="325" t="s">
        <v>5054</v>
      </c>
      <c r="E921" s="326"/>
      <c r="F921" s="301">
        <v>1961</v>
      </c>
      <c r="G921" s="301" t="s">
        <v>17162</v>
      </c>
      <c r="H921" s="301">
        <v>4</v>
      </c>
      <c r="I921" s="301">
        <v>2</v>
      </c>
      <c r="J921" s="312">
        <v>1356.2</v>
      </c>
      <c r="K921" s="312">
        <v>1151.0999999999999</v>
      </c>
      <c r="L921" s="307">
        <v>80</v>
      </c>
      <c r="M921" s="301" t="s">
        <v>17029</v>
      </c>
      <c r="N921" s="301" t="s">
        <v>17045</v>
      </c>
      <c r="O921" s="304" t="s">
        <v>17272</v>
      </c>
      <c r="P921" s="318">
        <v>4355598.24</v>
      </c>
      <c r="Q921" s="321"/>
      <c r="R921" s="318">
        <v>3255050.91</v>
      </c>
      <c r="S921" s="318">
        <v>183358.56</v>
      </c>
      <c r="T921" s="318">
        <v>917188.77</v>
      </c>
      <c r="U921" s="302">
        <f t="shared" si="442"/>
        <v>3211.6194071670848</v>
      </c>
      <c r="V921" s="308">
        <v>4458.7270903996459</v>
      </c>
    </row>
    <row r="922" spans="1:16198" ht="35.25" x14ac:dyDescent="0.5">
      <c r="A922" s="267">
        <v>825</v>
      </c>
      <c r="B922" s="267">
        <v>1</v>
      </c>
      <c r="C922" s="354">
        <v>3</v>
      </c>
      <c r="D922" s="325" t="s">
        <v>5102</v>
      </c>
      <c r="E922" s="326"/>
      <c r="F922" s="317">
        <v>1958</v>
      </c>
      <c r="G922" s="301" t="s">
        <v>17162</v>
      </c>
      <c r="H922" s="317">
        <v>3</v>
      </c>
      <c r="I922" s="317">
        <v>4</v>
      </c>
      <c r="J922" s="318">
        <v>1768</v>
      </c>
      <c r="K922" s="318">
        <v>1236</v>
      </c>
      <c r="L922" s="307">
        <v>78</v>
      </c>
      <c r="M922" s="317" t="s">
        <v>17029</v>
      </c>
      <c r="N922" s="317" t="s">
        <v>17045</v>
      </c>
      <c r="O922" s="317" t="s">
        <v>17342</v>
      </c>
      <c r="P922" s="318">
        <v>10695921.26</v>
      </c>
      <c r="Q922" s="321"/>
      <c r="R922" s="318">
        <v>8782947.3300000001</v>
      </c>
      <c r="S922" s="318">
        <v>474473.43</v>
      </c>
      <c r="T922" s="318">
        <v>1438500.5</v>
      </c>
      <c r="U922" s="302">
        <f t="shared" si="442"/>
        <v>6049.7292194570136</v>
      </c>
      <c r="V922" s="308">
        <v>6458.5417389140266</v>
      </c>
    </row>
    <row r="923" spans="1:16198" ht="35.25" x14ac:dyDescent="0.5">
      <c r="A923" s="267">
        <v>826</v>
      </c>
      <c r="B923" s="267">
        <v>1</v>
      </c>
      <c r="C923" s="354">
        <v>4</v>
      </c>
      <c r="D923" s="357" t="s">
        <v>6224</v>
      </c>
      <c r="E923" s="358"/>
      <c r="F923" s="317">
        <v>1960</v>
      </c>
      <c r="G923" s="301" t="s">
        <v>17162</v>
      </c>
      <c r="H923" s="317">
        <v>2</v>
      </c>
      <c r="I923" s="317">
        <v>2</v>
      </c>
      <c r="J923" s="318">
        <v>597.20000000000005</v>
      </c>
      <c r="K923" s="318">
        <v>526.75</v>
      </c>
      <c r="L923" s="307">
        <v>42</v>
      </c>
      <c r="M923" s="317" t="s">
        <v>17029</v>
      </c>
      <c r="N923" s="317" t="s">
        <v>17045</v>
      </c>
      <c r="O923" s="317" t="s">
        <v>17342</v>
      </c>
      <c r="P923" s="318">
        <v>4740368.2700000005</v>
      </c>
      <c r="Q923" s="321"/>
      <c r="R923" s="318">
        <v>4036202.29</v>
      </c>
      <c r="S923" s="318">
        <v>231868.29</v>
      </c>
      <c r="T923" s="318">
        <v>472297.69</v>
      </c>
      <c r="U923" s="302">
        <f t="shared" si="442"/>
        <v>7937.6561788345616</v>
      </c>
      <c r="V923" s="308">
        <v>9019.4776262558607</v>
      </c>
    </row>
    <row r="924" spans="1:16198" ht="35.25" x14ac:dyDescent="0.5">
      <c r="A924" s="267">
        <v>827</v>
      </c>
      <c r="B924" s="267">
        <v>1</v>
      </c>
      <c r="C924" s="354">
        <v>5</v>
      </c>
      <c r="D924" s="357" t="s">
        <v>181</v>
      </c>
      <c r="E924" s="358"/>
      <c r="F924" s="317">
        <v>1947</v>
      </c>
      <c r="G924" s="301" t="s">
        <v>17162</v>
      </c>
      <c r="H924" s="317">
        <v>3</v>
      </c>
      <c r="I924" s="317">
        <v>5</v>
      </c>
      <c r="J924" s="318">
        <v>2290.3000000000002</v>
      </c>
      <c r="K924" s="318">
        <v>1874.7</v>
      </c>
      <c r="L924" s="307">
        <v>125</v>
      </c>
      <c r="M924" s="317" t="s">
        <v>17029</v>
      </c>
      <c r="N924" s="317" t="s">
        <v>17045</v>
      </c>
      <c r="O924" s="304" t="s">
        <v>17046</v>
      </c>
      <c r="P924" s="318">
        <v>10638335.549999999</v>
      </c>
      <c r="Q924" s="321"/>
      <c r="R924" s="318">
        <v>8666128.2799999993</v>
      </c>
      <c r="S924" s="318">
        <v>539646.98</v>
      </c>
      <c r="T924" s="318">
        <v>1432560.29</v>
      </c>
      <c r="U924" s="302">
        <f t="shared" si="442"/>
        <v>4644.9528664367108</v>
      </c>
      <c r="V924" s="308">
        <v>5982.0001222547253</v>
      </c>
    </row>
    <row r="925" spans="1:16198" ht="35.25" x14ac:dyDescent="0.5">
      <c r="A925" s="267">
        <v>828</v>
      </c>
      <c r="B925" s="267">
        <v>1</v>
      </c>
      <c r="C925" s="354">
        <v>6</v>
      </c>
      <c r="D925" s="357" t="s">
        <v>6835</v>
      </c>
      <c r="E925" s="358"/>
      <c r="F925" s="317">
        <v>1967</v>
      </c>
      <c r="G925" s="301" t="s">
        <v>17162</v>
      </c>
      <c r="H925" s="317">
        <v>2</v>
      </c>
      <c r="I925" s="317">
        <v>2</v>
      </c>
      <c r="J925" s="318">
        <v>725.1</v>
      </c>
      <c r="K925" s="318">
        <v>725.1</v>
      </c>
      <c r="L925" s="307">
        <v>42</v>
      </c>
      <c r="M925" s="317" t="s">
        <v>17029</v>
      </c>
      <c r="N925" s="317" t="s">
        <v>17045</v>
      </c>
      <c r="O925" s="317" t="s">
        <v>17342</v>
      </c>
      <c r="P925" s="318">
        <v>5572932.6299999999</v>
      </c>
      <c r="Q925" s="321"/>
      <c r="R925" s="318">
        <v>4732817.1100000003</v>
      </c>
      <c r="S925" s="318">
        <v>282308.81</v>
      </c>
      <c r="T925" s="318">
        <v>557806.71</v>
      </c>
      <c r="U925" s="302">
        <f t="shared" si="442"/>
        <v>7685.74352503103</v>
      </c>
      <c r="V925" s="308">
        <v>9044.1716960419253</v>
      </c>
    </row>
    <row r="926" spans="1:16198" ht="35.25" x14ac:dyDescent="0.5">
      <c r="A926" s="267">
        <v>829</v>
      </c>
      <c r="B926" s="267">
        <v>1</v>
      </c>
      <c r="C926" s="354">
        <v>7</v>
      </c>
      <c r="D926" s="357" t="s">
        <v>6811</v>
      </c>
      <c r="E926" s="358"/>
      <c r="F926" s="317">
        <v>1966</v>
      </c>
      <c r="G926" s="301" t="s">
        <v>17162</v>
      </c>
      <c r="H926" s="317">
        <v>2</v>
      </c>
      <c r="I926" s="317">
        <v>2</v>
      </c>
      <c r="J926" s="318">
        <v>677.5</v>
      </c>
      <c r="K926" s="318">
        <v>389.6</v>
      </c>
      <c r="L926" s="307">
        <v>40</v>
      </c>
      <c r="M926" s="317" t="s">
        <v>17029</v>
      </c>
      <c r="N926" s="317" t="s">
        <v>17045</v>
      </c>
      <c r="O926" s="317" t="s">
        <v>17342</v>
      </c>
      <c r="P926" s="318">
        <v>4801442.9899999993</v>
      </c>
      <c r="Q926" s="321"/>
      <c r="R926" s="318">
        <v>4067579.9499999997</v>
      </c>
      <c r="S926" s="318">
        <v>226707.67</v>
      </c>
      <c r="T926" s="318">
        <v>507155.37</v>
      </c>
      <c r="U926" s="302">
        <f t="shared" si="442"/>
        <v>7087.0007232472317</v>
      </c>
      <c r="V926" s="308">
        <v>8800.3645874538743</v>
      </c>
    </row>
    <row r="927" spans="1:16198" ht="35.25" x14ac:dyDescent="0.5">
      <c r="A927" s="267">
        <v>830</v>
      </c>
      <c r="B927" s="267">
        <v>1</v>
      </c>
      <c r="C927" s="354">
        <v>8</v>
      </c>
      <c r="D927" s="357" t="s">
        <v>184</v>
      </c>
      <c r="E927" s="358"/>
      <c r="F927" s="317">
        <v>1930</v>
      </c>
      <c r="G927" s="301" t="s">
        <v>17162</v>
      </c>
      <c r="H927" s="317">
        <v>3</v>
      </c>
      <c r="I927" s="317">
        <v>3</v>
      </c>
      <c r="J927" s="318">
        <v>1289.5999999999999</v>
      </c>
      <c r="K927" s="318">
        <v>910</v>
      </c>
      <c r="L927" s="307">
        <v>86</v>
      </c>
      <c r="M927" s="317" t="s">
        <v>17029</v>
      </c>
      <c r="N927" s="317" t="s">
        <v>17045</v>
      </c>
      <c r="O927" s="317" t="s">
        <v>17342</v>
      </c>
      <c r="P927" s="318">
        <v>7000367.6899999995</v>
      </c>
      <c r="Q927" s="321"/>
      <c r="R927" s="318">
        <v>5641465.7799999993</v>
      </c>
      <c r="S927" s="318">
        <v>325286.75</v>
      </c>
      <c r="T927" s="318">
        <v>1033615.16</v>
      </c>
      <c r="U927" s="302">
        <f t="shared" si="442"/>
        <v>5428.3248216501242</v>
      </c>
      <c r="V927" s="308">
        <v>6472.1575967741946</v>
      </c>
    </row>
    <row r="928" spans="1:16198" ht="35.25" x14ac:dyDescent="0.5">
      <c r="A928" s="267">
        <v>831</v>
      </c>
      <c r="B928" s="267">
        <v>1</v>
      </c>
      <c r="C928" s="354">
        <v>9</v>
      </c>
      <c r="D928" s="357" t="s">
        <v>6717</v>
      </c>
      <c r="E928" s="358"/>
      <c r="F928" s="317">
        <v>1959</v>
      </c>
      <c r="G928" s="301" t="s">
        <v>17162</v>
      </c>
      <c r="H928" s="317">
        <v>2</v>
      </c>
      <c r="I928" s="317">
        <v>2</v>
      </c>
      <c r="J928" s="318">
        <v>672.8</v>
      </c>
      <c r="K928" s="318">
        <v>633.29999999999995</v>
      </c>
      <c r="L928" s="307">
        <v>32</v>
      </c>
      <c r="M928" s="317" t="s">
        <v>17029</v>
      </c>
      <c r="N928" s="317" t="s">
        <v>17045</v>
      </c>
      <c r="O928" s="317" t="s">
        <v>17342</v>
      </c>
      <c r="P928" s="318">
        <v>5254735.3899999997</v>
      </c>
      <c r="Q928" s="321"/>
      <c r="R928" s="318">
        <v>4545600.7299999995</v>
      </c>
      <c r="S928" s="318">
        <v>240661.62</v>
      </c>
      <c r="T928" s="318">
        <v>468473.04</v>
      </c>
      <c r="U928" s="302">
        <f t="shared" si="442"/>
        <v>7810.2487960761</v>
      </c>
      <c r="V928" s="308">
        <v>8943.1665541022594</v>
      </c>
    </row>
    <row r="929" spans="1:16198" ht="35.25" x14ac:dyDescent="0.5">
      <c r="A929" s="267">
        <v>832</v>
      </c>
      <c r="B929" s="267">
        <v>1</v>
      </c>
      <c r="C929" s="354">
        <v>10</v>
      </c>
      <c r="D929" s="357" t="s">
        <v>6781</v>
      </c>
      <c r="E929" s="358"/>
      <c r="F929" s="317">
        <v>1960</v>
      </c>
      <c r="G929" s="301" t="s">
        <v>17162</v>
      </c>
      <c r="H929" s="317">
        <v>3</v>
      </c>
      <c r="I929" s="317">
        <v>2</v>
      </c>
      <c r="J929" s="318">
        <v>1028.0999999999999</v>
      </c>
      <c r="K929" s="318">
        <v>963.49</v>
      </c>
      <c r="L929" s="307">
        <v>36</v>
      </c>
      <c r="M929" s="317" t="s">
        <v>17029</v>
      </c>
      <c r="N929" s="317" t="s">
        <v>17045</v>
      </c>
      <c r="O929" s="304" t="s">
        <v>17046</v>
      </c>
      <c r="P929" s="318">
        <v>5389930.7700000005</v>
      </c>
      <c r="Q929" s="321"/>
      <c r="R929" s="318">
        <v>4411253.12</v>
      </c>
      <c r="S929" s="318">
        <v>233252.88</v>
      </c>
      <c r="T929" s="318">
        <v>745424.77</v>
      </c>
      <c r="U929" s="302">
        <f t="shared" si="442"/>
        <v>5242.6133352786701</v>
      </c>
      <c r="V929" s="308">
        <v>5961.4812317867909</v>
      </c>
    </row>
    <row r="930" spans="1:16198" ht="35.25" x14ac:dyDescent="0.5">
      <c r="A930" s="267">
        <v>833</v>
      </c>
      <c r="B930" s="267">
        <v>1</v>
      </c>
      <c r="C930" s="354">
        <v>11</v>
      </c>
      <c r="D930" s="357" t="s">
        <v>1141</v>
      </c>
      <c r="E930" s="358"/>
      <c r="F930" s="317">
        <v>1957</v>
      </c>
      <c r="G930" s="301" t="s">
        <v>17162</v>
      </c>
      <c r="H930" s="317">
        <v>3</v>
      </c>
      <c r="I930" s="317">
        <v>4</v>
      </c>
      <c r="J930" s="318">
        <v>2391.6</v>
      </c>
      <c r="K930" s="318">
        <v>1546.4</v>
      </c>
      <c r="L930" s="307">
        <v>70</v>
      </c>
      <c r="M930" s="317" t="s">
        <v>17029</v>
      </c>
      <c r="N930" s="317" t="s">
        <v>17045</v>
      </c>
      <c r="O930" s="317" t="s">
        <v>17342</v>
      </c>
      <c r="P930" s="318">
        <v>11433136.870000001</v>
      </c>
      <c r="Q930" s="321"/>
      <c r="R930" s="318">
        <v>9510696.0300000012</v>
      </c>
      <c r="S930" s="318">
        <v>529037.86999999918</v>
      </c>
      <c r="T930" s="318">
        <v>1393402.97</v>
      </c>
      <c r="U930" s="302">
        <f t="shared" si="442"/>
        <v>4780.5389153704637</v>
      </c>
      <c r="V930" s="308">
        <v>5258.2586098009706</v>
      </c>
    </row>
    <row r="931" spans="1:16198" ht="35.25" x14ac:dyDescent="0.5">
      <c r="A931" s="267">
        <v>834</v>
      </c>
      <c r="B931" s="267">
        <v>1</v>
      </c>
      <c r="C931" s="354">
        <v>12</v>
      </c>
      <c r="D931" s="357" t="s">
        <v>4958</v>
      </c>
      <c r="E931" s="358"/>
      <c r="F931" s="301">
        <v>1935</v>
      </c>
      <c r="G931" s="301" t="s">
        <v>17162</v>
      </c>
      <c r="H931" s="301">
        <v>4</v>
      </c>
      <c r="I931" s="301">
        <v>2</v>
      </c>
      <c r="J931" s="312">
        <v>1566.2</v>
      </c>
      <c r="K931" s="312">
        <v>1429.2</v>
      </c>
      <c r="L931" s="313">
        <v>62</v>
      </c>
      <c r="M931" s="301" t="s">
        <v>17029</v>
      </c>
      <c r="N931" s="301" t="s">
        <v>17045</v>
      </c>
      <c r="O931" s="304" t="s">
        <v>17469</v>
      </c>
      <c r="P931" s="318">
        <v>6448864.5499999998</v>
      </c>
      <c r="Q931" s="321"/>
      <c r="R931" s="318">
        <v>5202213.32</v>
      </c>
      <c r="S931" s="318">
        <v>309302.04000000004</v>
      </c>
      <c r="T931" s="318">
        <v>937349.19</v>
      </c>
      <c r="U931" s="302">
        <f t="shared" si="442"/>
        <v>4117.5230174945727</v>
      </c>
      <c r="V931" s="308">
        <v>4468.5121174818023</v>
      </c>
    </row>
    <row r="932" spans="1:16198" s="336" customFormat="1" ht="35.25" x14ac:dyDescent="0.5">
      <c r="A932" s="267">
        <v>835</v>
      </c>
      <c r="C932" s="309" t="s">
        <v>342</v>
      </c>
      <c r="D932" s="328"/>
      <c r="E932" s="300" t="s">
        <v>17012</v>
      </c>
      <c r="F932" s="301" t="s">
        <v>17012</v>
      </c>
      <c r="G932" s="301" t="s">
        <v>17012</v>
      </c>
      <c r="H932" s="301" t="s">
        <v>17012</v>
      </c>
      <c r="I932" s="301" t="s">
        <v>17012</v>
      </c>
      <c r="J932" s="306">
        <f>J933</f>
        <v>1343.5</v>
      </c>
      <c r="K932" s="306">
        <f t="shared" ref="K932:L932" si="448">K933</f>
        <v>919.2</v>
      </c>
      <c r="L932" s="307">
        <f t="shared" si="448"/>
        <v>57</v>
      </c>
      <c r="M932" s="301" t="s">
        <v>17012</v>
      </c>
      <c r="N932" s="301" t="s">
        <v>17012</v>
      </c>
      <c r="O932" s="304" t="s">
        <v>17012</v>
      </c>
      <c r="P932" s="324">
        <v>5556870.1700000009</v>
      </c>
      <c r="Q932" s="324"/>
      <c r="R932" s="306">
        <f>R933</f>
        <v>4659778.5200000005</v>
      </c>
      <c r="S932" s="306">
        <f>S933</f>
        <v>255304.04</v>
      </c>
      <c r="T932" s="306">
        <f>T933</f>
        <v>641787.6100000001</v>
      </c>
      <c r="U932" s="302">
        <f t="shared" si="442"/>
        <v>4136.1147525120959</v>
      </c>
      <c r="V932" s="321">
        <f>V933</f>
        <v>6305.2654052847029</v>
      </c>
      <c r="W932" s="267"/>
      <c r="X932" s="337"/>
      <c r="Y932" s="337"/>
      <c r="Z932" s="267"/>
      <c r="AA932" s="337"/>
      <c r="AB932" s="337"/>
      <c r="AC932" s="337"/>
      <c r="AD932" s="337"/>
      <c r="AE932" s="337"/>
      <c r="AF932" s="337"/>
      <c r="AG932" s="337"/>
      <c r="AH932" s="337"/>
      <c r="AI932" s="337"/>
      <c r="AJ932" s="337"/>
      <c r="AK932" s="337"/>
      <c r="AL932" s="337"/>
      <c r="AM932" s="337"/>
      <c r="AN932" s="337"/>
      <c r="AO932" s="337"/>
      <c r="AP932" s="337"/>
      <c r="AQ932" s="337"/>
      <c r="AR932" s="337"/>
      <c r="AS932" s="337"/>
      <c r="AT932" s="337"/>
      <c r="AU932" s="337"/>
      <c r="AV932" s="337"/>
      <c r="AW932" s="337"/>
      <c r="AX932" s="337"/>
      <c r="AY932" s="337"/>
      <c r="AZ932" s="337"/>
      <c r="BA932" s="337"/>
      <c r="BB932" s="337"/>
      <c r="BC932" s="337"/>
      <c r="BD932" s="337"/>
      <c r="BE932" s="337"/>
      <c r="BF932" s="337"/>
      <c r="BG932" s="337"/>
      <c r="BH932" s="337"/>
      <c r="BI932" s="337"/>
      <c r="BJ932" s="337"/>
      <c r="BK932" s="337"/>
      <c r="BL932" s="337"/>
      <c r="BM932" s="337"/>
      <c r="BN932" s="337"/>
      <c r="BO932" s="337"/>
      <c r="BP932" s="337"/>
      <c r="BQ932" s="337"/>
      <c r="BR932" s="337"/>
      <c r="BS932" s="337"/>
      <c r="BT932" s="337"/>
      <c r="BU932" s="337"/>
      <c r="BV932" s="337"/>
      <c r="BW932" s="337"/>
      <c r="BX932" s="337"/>
      <c r="BY932" s="337"/>
      <c r="BZ932" s="337"/>
      <c r="CA932" s="337"/>
      <c r="CB932" s="337"/>
      <c r="CC932" s="337"/>
      <c r="CD932" s="337"/>
      <c r="CE932" s="337"/>
      <c r="CF932" s="337"/>
      <c r="CG932" s="337"/>
      <c r="CH932" s="337"/>
      <c r="CI932" s="337"/>
      <c r="CJ932" s="337"/>
      <c r="CK932" s="337"/>
      <c r="CL932" s="337"/>
      <c r="CM932" s="337"/>
      <c r="CN932" s="337"/>
      <c r="CO932" s="337"/>
      <c r="CP932" s="337"/>
      <c r="CQ932" s="337"/>
      <c r="CR932" s="337"/>
      <c r="CS932" s="337"/>
      <c r="CT932" s="337"/>
      <c r="CU932" s="337"/>
      <c r="CV932" s="337"/>
      <c r="CW932" s="337"/>
      <c r="CX932" s="337"/>
      <c r="CY932" s="337"/>
      <c r="CZ932" s="337"/>
      <c r="DA932" s="337"/>
      <c r="DB932" s="337"/>
      <c r="DC932" s="337"/>
      <c r="DD932" s="337"/>
      <c r="DE932" s="337"/>
      <c r="DF932" s="337"/>
      <c r="DG932" s="337"/>
      <c r="DH932" s="337"/>
      <c r="DI932" s="337"/>
      <c r="DJ932" s="337"/>
      <c r="DK932" s="337"/>
      <c r="DL932" s="337"/>
      <c r="DM932" s="337"/>
      <c r="DN932" s="337"/>
      <c r="DO932" s="337"/>
      <c r="DP932" s="337"/>
      <c r="DQ932" s="337"/>
      <c r="DR932" s="337"/>
      <c r="DS932" s="337"/>
      <c r="DT932" s="337"/>
      <c r="DU932" s="337"/>
      <c r="DV932" s="337"/>
      <c r="DW932" s="337"/>
      <c r="DX932" s="337"/>
      <c r="DY932" s="337"/>
      <c r="DZ932" s="337"/>
      <c r="EA932" s="337"/>
      <c r="EB932" s="337"/>
      <c r="EC932" s="337"/>
      <c r="ED932" s="337"/>
      <c r="EE932" s="337"/>
      <c r="EF932" s="337"/>
      <c r="EG932" s="337"/>
      <c r="EH932" s="337"/>
      <c r="EI932" s="337"/>
      <c r="EJ932" s="337"/>
      <c r="EK932" s="337"/>
      <c r="EL932" s="337"/>
      <c r="EM932" s="337"/>
      <c r="EN932" s="337"/>
      <c r="EO932" s="337"/>
      <c r="EP932" s="337"/>
      <c r="EQ932" s="337"/>
      <c r="ER932" s="337"/>
      <c r="ES932" s="337"/>
      <c r="ET932" s="337"/>
      <c r="EU932" s="337"/>
      <c r="EV932" s="337"/>
      <c r="EW932" s="337"/>
      <c r="EX932" s="337"/>
      <c r="EY932" s="337"/>
      <c r="EZ932" s="337"/>
      <c r="FA932" s="337"/>
      <c r="FB932" s="337"/>
      <c r="FC932" s="337"/>
      <c r="FD932" s="337"/>
      <c r="FE932" s="337"/>
      <c r="FF932" s="337"/>
      <c r="FG932" s="337"/>
      <c r="FH932" s="337"/>
      <c r="FI932" s="337"/>
      <c r="FJ932" s="337"/>
      <c r="FK932" s="337"/>
      <c r="FL932" s="337"/>
      <c r="FM932" s="337"/>
      <c r="FN932" s="337"/>
      <c r="FO932" s="337"/>
      <c r="FP932" s="337"/>
      <c r="FQ932" s="337"/>
      <c r="FR932" s="337"/>
      <c r="FS932" s="337"/>
      <c r="FT932" s="337"/>
      <c r="FU932" s="337"/>
      <c r="FV932" s="337"/>
      <c r="FW932" s="337"/>
      <c r="FX932" s="337"/>
      <c r="FY932" s="337"/>
      <c r="FZ932" s="337"/>
      <c r="GA932" s="337"/>
      <c r="GB932" s="337"/>
      <c r="GC932" s="337"/>
      <c r="GD932" s="337"/>
      <c r="GE932" s="337"/>
      <c r="GF932" s="337"/>
      <c r="GG932" s="337"/>
      <c r="GH932" s="337"/>
      <c r="GI932" s="337"/>
      <c r="GJ932" s="337"/>
      <c r="GK932" s="337"/>
      <c r="GL932" s="337"/>
      <c r="GM932" s="337"/>
      <c r="GN932" s="337"/>
      <c r="GO932" s="337"/>
      <c r="GP932" s="337"/>
      <c r="GQ932" s="337"/>
      <c r="GR932" s="337"/>
      <c r="GS932" s="337"/>
      <c r="GT932" s="337"/>
      <c r="GU932" s="337"/>
      <c r="GV932" s="337"/>
      <c r="GW932" s="337"/>
      <c r="GX932" s="337"/>
      <c r="GY932" s="337"/>
      <c r="GZ932" s="337"/>
      <c r="HA932" s="337"/>
      <c r="HB932" s="337"/>
      <c r="HC932" s="337"/>
      <c r="HD932" s="337"/>
      <c r="HE932" s="337"/>
      <c r="HF932" s="337"/>
      <c r="HG932" s="337"/>
      <c r="HH932" s="337"/>
      <c r="HI932" s="337"/>
      <c r="HJ932" s="337"/>
      <c r="HK932" s="337"/>
      <c r="HL932" s="337"/>
      <c r="HM932" s="337"/>
      <c r="HN932" s="337"/>
      <c r="HO932" s="337"/>
      <c r="HP932" s="337"/>
      <c r="HQ932" s="337"/>
      <c r="HR932" s="337"/>
      <c r="HS932" s="337"/>
      <c r="HT932" s="337"/>
      <c r="HU932" s="337"/>
      <c r="HV932" s="337"/>
      <c r="HW932" s="337"/>
      <c r="HX932" s="337"/>
      <c r="HY932" s="337"/>
      <c r="HZ932" s="337"/>
      <c r="IA932" s="337"/>
      <c r="IB932" s="337"/>
      <c r="IC932" s="337"/>
      <c r="ID932" s="337"/>
      <c r="IE932" s="337"/>
      <c r="IF932" s="337"/>
      <c r="IG932" s="337"/>
      <c r="IH932" s="337"/>
      <c r="II932" s="337"/>
      <c r="IJ932" s="337"/>
      <c r="IK932" s="337"/>
      <c r="IL932" s="337"/>
      <c r="IM932" s="337"/>
      <c r="IN932" s="337"/>
      <c r="IO932" s="337"/>
      <c r="IP932" s="337"/>
      <c r="IQ932" s="337"/>
      <c r="IR932" s="337"/>
      <c r="IS932" s="337"/>
      <c r="IT932" s="337"/>
      <c r="IU932" s="337"/>
      <c r="IV932" s="337"/>
      <c r="IW932" s="337"/>
      <c r="IX932" s="337"/>
      <c r="IY932" s="337"/>
      <c r="IZ932" s="337"/>
      <c r="JA932" s="337"/>
      <c r="JB932" s="337"/>
      <c r="JC932" s="337"/>
      <c r="JD932" s="337"/>
      <c r="JE932" s="337"/>
      <c r="JF932" s="337"/>
      <c r="JG932" s="337"/>
      <c r="JH932" s="337"/>
      <c r="JI932" s="337"/>
      <c r="JJ932" s="337"/>
      <c r="JK932" s="337"/>
      <c r="JL932" s="337"/>
      <c r="JM932" s="337"/>
      <c r="JN932" s="337"/>
      <c r="JO932" s="337"/>
      <c r="JP932" s="337"/>
      <c r="JQ932" s="337"/>
      <c r="JR932" s="337"/>
      <c r="JS932" s="337"/>
      <c r="JT932" s="337"/>
      <c r="JU932" s="337"/>
      <c r="JV932" s="337"/>
      <c r="JW932" s="337"/>
      <c r="JX932" s="337"/>
      <c r="JY932" s="337"/>
      <c r="JZ932" s="337"/>
      <c r="KA932" s="337"/>
      <c r="KB932" s="337"/>
      <c r="KC932" s="337"/>
      <c r="KD932" s="337"/>
      <c r="KE932" s="337"/>
      <c r="KF932" s="337"/>
      <c r="KG932" s="337"/>
      <c r="KH932" s="337"/>
      <c r="KI932" s="337"/>
      <c r="KJ932" s="337"/>
      <c r="KK932" s="337"/>
      <c r="KL932" s="337"/>
      <c r="KM932" s="337"/>
      <c r="KN932" s="337"/>
      <c r="KO932" s="337"/>
      <c r="KP932" s="337"/>
      <c r="KQ932" s="337"/>
      <c r="KR932" s="337"/>
      <c r="KS932" s="337"/>
      <c r="KT932" s="337"/>
      <c r="KU932" s="337"/>
      <c r="KV932" s="337"/>
      <c r="KW932" s="337"/>
      <c r="KX932" s="337"/>
      <c r="KY932" s="337"/>
      <c r="KZ932" s="337"/>
      <c r="LA932" s="337"/>
      <c r="LB932" s="337"/>
      <c r="LC932" s="337"/>
      <c r="LD932" s="337"/>
      <c r="LE932" s="337"/>
      <c r="LF932" s="337"/>
      <c r="LG932" s="337"/>
      <c r="LH932" s="337"/>
      <c r="LI932" s="337"/>
      <c r="LJ932" s="337"/>
      <c r="LK932" s="337"/>
      <c r="LL932" s="337"/>
      <c r="LM932" s="337"/>
      <c r="LN932" s="337"/>
      <c r="LO932" s="337"/>
      <c r="LP932" s="337"/>
      <c r="LQ932" s="337"/>
      <c r="LR932" s="337"/>
      <c r="LS932" s="337"/>
      <c r="LT932" s="337"/>
      <c r="LU932" s="337"/>
      <c r="LV932" s="337"/>
      <c r="LW932" s="337"/>
      <c r="LX932" s="337"/>
      <c r="LY932" s="337"/>
      <c r="LZ932" s="337"/>
      <c r="MA932" s="337"/>
      <c r="MB932" s="337"/>
      <c r="MC932" s="337"/>
      <c r="MD932" s="337"/>
      <c r="ME932" s="337"/>
      <c r="MF932" s="337"/>
      <c r="MG932" s="337"/>
      <c r="MH932" s="337"/>
      <c r="MI932" s="337"/>
      <c r="MJ932" s="337"/>
      <c r="MK932" s="337"/>
      <c r="ML932" s="337"/>
      <c r="MM932" s="337"/>
      <c r="MN932" s="337"/>
      <c r="MO932" s="337"/>
      <c r="MP932" s="337"/>
      <c r="MQ932" s="337"/>
      <c r="MR932" s="337"/>
      <c r="MS932" s="337"/>
      <c r="MT932" s="337"/>
      <c r="MU932" s="337"/>
      <c r="MV932" s="337"/>
      <c r="MW932" s="337"/>
      <c r="MX932" s="337"/>
      <c r="MY932" s="337"/>
      <c r="MZ932" s="337"/>
      <c r="NA932" s="337"/>
      <c r="NB932" s="337"/>
      <c r="NC932" s="337"/>
      <c r="ND932" s="337"/>
      <c r="NE932" s="337"/>
      <c r="NF932" s="337"/>
      <c r="NG932" s="337"/>
      <c r="NH932" s="337"/>
      <c r="NI932" s="337"/>
      <c r="NJ932" s="337"/>
      <c r="NK932" s="337"/>
      <c r="NL932" s="337"/>
      <c r="NM932" s="337"/>
      <c r="NN932" s="337"/>
      <c r="NO932" s="337"/>
      <c r="NP932" s="337"/>
      <c r="NQ932" s="337"/>
      <c r="NR932" s="337"/>
      <c r="NS932" s="337"/>
      <c r="NT932" s="337"/>
      <c r="NU932" s="337"/>
      <c r="NV932" s="337"/>
      <c r="NW932" s="337"/>
      <c r="NX932" s="337"/>
      <c r="NY932" s="337"/>
      <c r="NZ932" s="337"/>
      <c r="OA932" s="337"/>
      <c r="OB932" s="337"/>
      <c r="OC932" s="337"/>
      <c r="OD932" s="337"/>
      <c r="OE932" s="337"/>
      <c r="OF932" s="337"/>
      <c r="OG932" s="337"/>
      <c r="OH932" s="337"/>
      <c r="OI932" s="337"/>
      <c r="OJ932" s="337"/>
      <c r="OK932" s="337"/>
      <c r="OL932" s="337"/>
      <c r="OM932" s="337"/>
      <c r="ON932" s="337"/>
      <c r="OO932" s="337"/>
      <c r="OP932" s="337"/>
      <c r="OQ932" s="337"/>
      <c r="OR932" s="337"/>
      <c r="OS932" s="337"/>
      <c r="OT932" s="337"/>
      <c r="OU932" s="337"/>
      <c r="OV932" s="337"/>
      <c r="OW932" s="337"/>
      <c r="OX932" s="337"/>
      <c r="OY932" s="337"/>
      <c r="OZ932" s="337"/>
      <c r="PA932" s="337"/>
      <c r="PB932" s="337"/>
      <c r="PC932" s="337"/>
      <c r="PD932" s="337"/>
      <c r="PE932" s="337"/>
      <c r="PF932" s="337"/>
      <c r="PG932" s="337"/>
      <c r="PH932" s="337"/>
      <c r="PI932" s="337"/>
      <c r="PJ932" s="337"/>
      <c r="PK932" s="337"/>
      <c r="PL932" s="337"/>
      <c r="PM932" s="337"/>
      <c r="PN932" s="337"/>
      <c r="PO932" s="337"/>
      <c r="PP932" s="337"/>
      <c r="PQ932" s="337"/>
      <c r="PR932" s="337"/>
      <c r="PS932" s="337"/>
      <c r="PT932" s="337"/>
      <c r="PU932" s="337"/>
      <c r="PV932" s="337"/>
      <c r="PW932" s="337"/>
      <c r="PX932" s="337"/>
      <c r="PY932" s="337"/>
      <c r="PZ932" s="337"/>
      <c r="QA932" s="337"/>
      <c r="QB932" s="337"/>
      <c r="QC932" s="337"/>
      <c r="QD932" s="337"/>
      <c r="QE932" s="337"/>
      <c r="QF932" s="337"/>
      <c r="QG932" s="337"/>
      <c r="QH932" s="337"/>
      <c r="QI932" s="337"/>
      <c r="QJ932" s="337"/>
      <c r="QK932" s="337"/>
      <c r="QL932" s="337"/>
      <c r="QM932" s="337"/>
      <c r="QN932" s="337"/>
      <c r="QO932" s="337"/>
      <c r="QP932" s="337"/>
      <c r="QQ932" s="337"/>
      <c r="QR932" s="337"/>
      <c r="QS932" s="337"/>
      <c r="QT932" s="337"/>
      <c r="QU932" s="337"/>
      <c r="QV932" s="337"/>
      <c r="QW932" s="337"/>
      <c r="QX932" s="337"/>
      <c r="QY932" s="337"/>
      <c r="QZ932" s="337"/>
      <c r="RA932" s="337"/>
      <c r="RB932" s="337"/>
      <c r="RC932" s="337"/>
      <c r="RD932" s="337"/>
      <c r="RE932" s="337"/>
      <c r="RF932" s="337"/>
      <c r="RG932" s="337"/>
      <c r="RH932" s="337"/>
      <c r="RI932" s="337"/>
      <c r="RJ932" s="337"/>
      <c r="RK932" s="337"/>
      <c r="RL932" s="337"/>
      <c r="RM932" s="337"/>
      <c r="RN932" s="337"/>
      <c r="RO932" s="337"/>
      <c r="RP932" s="337"/>
      <c r="RQ932" s="337"/>
      <c r="RR932" s="337"/>
      <c r="RS932" s="337"/>
      <c r="RT932" s="337"/>
      <c r="RU932" s="337"/>
      <c r="RV932" s="337"/>
      <c r="RW932" s="337"/>
      <c r="RX932" s="337"/>
      <c r="RY932" s="337"/>
      <c r="RZ932" s="337"/>
      <c r="SA932" s="337"/>
      <c r="SB932" s="337"/>
      <c r="SC932" s="337"/>
      <c r="SD932" s="337"/>
      <c r="SE932" s="337"/>
      <c r="SF932" s="337"/>
      <c r="SG932" s="337"/>
      <c r="SH932" s="337"/>
      <c r="SI932" s="337"/>
      <c r="SJ932" s="337"/>
      <c r="SK932" s="337"/>
      <c r="SL932" s="337"/>
      <c r="SM932" s="337"/>
      <c r="SN932" s="337"/>
      <c r="SO932" s="337"/>
      <c r="SP932" s="337"/>
      <c r="SQ932" s="337"/>
      <c r="SR932" s="337"/>
      <c r="SS932" s="337"/>
      <c r="ST932" s="337"/>
      <c r="SU932" s="337"/>
      <c r="SV932" s="337"/>
      <c r="SW932" s="337"/>
      <c r="SX932" s="337"/>
      <c r="SY932" s="337"/>
      <c r="SZ932" s="337"/>
      <c r="TA932" s="337"/>
      <c r="TB932" s="337"/>
      <c r="TC932" s="337"/>
      <c r="TD932" s="337"/>
      <c r="TE932" s="337"/>
      <c r="TF932" s="337"/>
      <c r="TG932" s="337"/>
      <c r="TH932" s="337"/>
      <c r="TI932" s="337"/>
      <c r="TJ932" s="337"/>
      <c r="TK932" s="337"/>
      <c r="TL932" s="337"/>
      <c r="TM932" s="337"/>
      <c r="TN932" s="337"/>
      <c r="TO932" s="337"/>
      <c r="TP932" s="337"/>
      <c r="TQ932" s="337"/>
      <c r="TR932" s="337"/>
      <c r="TS932" s="337"/>
      <c r="TT932" s="337"/>
      <c r="TU932" s="337"/>
      <c r="TV932" s="337"/>
      <c r="TW932" s="337"/>
      <c r="TX932" s="337"/>
      <c r="TY932" s="337"/>
      <c r="TZ932" s="337"/>
      <c r="UA932" s="337"/>
      <c r="UB932" s="337"/>
      <c r="UC932" s="337"/>
      <c r="UD932" s="337"/>
      <c r="UE932" s="337"/>
      <c r="UF932" s="337"/>
      <c r="UG932" s="337"/>
      <c r="UH932" s="337"/>
      <c r="UI932" s="337"/>
      <c r="UJ932" s="337"/>
      <c r="UK932" s="337"/>
      <c r="UL932" s="337"/>
      <c r="UM932" s="337"/>
      <c r="UN932" s="337"/>
      <c r="UO932" s="337"/>
      <c r="UP932" s="337"/>
      <c r="UQ932" s="337"/>
      <c r="UR932" s="337"/>
      <c r="US932" s="337"/>
      <c r="UT932" s="337"/>
      <c r="UU932" s="337"/>
      <c r="UV932" s="337"/>
      <c r="UW932" s="337"/>
      <c r="UX932" s="337"/>
      <c r="UY932" s="337"/>
      <c r="UZ932" s="337"/>
      <c r="VA932" s="337"/>
      <c r="VB932" s="337"/>
      <c r="VC932" s="337"/>
      <c r="VD932" s="337"/>
      <c r="VE932" s="337"/>
      <c r="VF932" s="337"/>
      <c r="VG932" s="337"/>
      <c r="VH932" s="337"/>
      <c r="VI932" s="337"/>
      <c r="VJ932" s="337"/>
      <c r="VK932" s="337"/>
      <c r="VL932" s="337"/>
      <c r="VM932" s="337"/>
      <c r="VN932" s="337"/>
      <c r="VO932" s="337"/>
      <c r="VP932" s="337"/>
      <c r="VQ932" s="337"/>
      <c r="VR932" s="337"/>
      <c r="VS932" s="337"/>
      <c r="VT932" s="337"/>
      <c r="VU932" s="337"/>
      <c r="VV932" s="337"/>
      <c r="VW932" s="337"/>
      <c r="VX932" s="337"/>
      <c r="VY932" s="337"/>
      <c r="VZ932" s="337"/>
      <c r="WA932" s="337"/>
      <c r="WB932" s="337"/>
      <c r="WC932" s="337"/>
      <c r="WD932" s="337"/>
      <c r="WE932" s="337"/>
      <c r="WF932" s="337"/>
      <c r="WG932" s="337"/>
      <c r="WH932" s="337"/>
      <c r="WI932" s="337"/>
      <c r="WJ932" s="337"/>
      <c r="WK932" s="337"/>
      <c r="WL932" s="337"/>
      <c r="WM932" s="337"/>
      <c r="WN932" s="337"/>
      <c r="WO932" s="337"/>
      <c r="WP932" s="337"/>
      <c r="WQ932" s="337"/>
      <c r="WR932" s="337"/>
      <c r="WS932" s="337"/>
      <c r="WT932" s="337"/>
      <c r="WU932" s="337"/>
      <c r="WV932" s="337"/>
      <c r="WW932" s="337"/>
      <c r="WX932" s="337"/>
      <c r="WY932" s="337"/>
      <c r="WZ932" s="337"/>
      <c r="XA932" s="337"/>
      <c r="XB932" s="337"/>
      <c r="XC932" s="337"/>
      <c r="XD932" s="337"/>
      <c r="XE932" s="337"/>
      <c r="XF932" s="337"/>
      <c r="XG932" s="337"/>
      <c r="XH932" s="337"/>
      <c r="XI932" s="337"/>
      <c r="XJ932" s="337"/>
      <c r="XK932" s="337"/>
      <c r="XL932" s="337"/>
      <c r="XM932" s="337"/>
      <c r="XN932" s="337"/>
      <c r="XO932" s="337"/>
      <c r="XP932" s="337"/>
      <c r="XQ932" s="337"/>
      <c r="XR932" s="337"/>
      <c r="XS932" s="337"/>
      <c r="XT932" s="337"/>
      <c r="XU932" s="337"/>
      <c r="XV932" s="337"/>
      <c r="XW932" s="337"/>
      <c r="XX932" s="337"/>
      <c r="XY932" s="337"/>
      <c r="XZ932" s="337"/>
      <c r="YA932" s="337"/>
      <c r="YB932" s="337"/>
      <c r="YC932" s="337"/>
      <c r="YD932" s="337"/>
      <c r="YE932" s="337"/>
      <c r="YF932" s="337"/>
      <c r="YG932" s="337"/>
      <c r="YH932" s="337"/>
      <c r="YI932" s="337"/>
      <c r="YJ932" s="337"/>
      <c r="YK932" s="337"/>
      <c r="YL932" s="337"/>
      <c r="YM932" s="337"/>
      <c r="YN932" s="337"/>
      <c r="YO932" s="337"/>
      <c r="YP932" s="337"/>
      <c r="YQ932" s="337"/>
      <c r="YR932" s="337"/>
      <c r="YS932" s="337"/>
      <c r="YT932" s="337"/>
      <c r="YU932" s="337"/>
      <c r="YV932" s="337"/>
      <c r="YW932" s="337"/>
      <c r="YX932" s="337"/>
      <c r="YY932" s="337"/>
      <c r="YZ932" s="337"/>
      <c r="ZA932" s="337"/>
      <c r="ZB932" s="337"/>
      <c r="ZC932" s="337"/>
      <c r="ZD932" s="337"/>
      <c r="ZE932" s="337"/>
      <c r="ZF932" s="337"/>
      <c r="ZG932" s="337"/>
      <c r="ZH932" s="337"/>
      <c r="ZI932" s="337"/>
      <c r="ZJ932" s="337"/>
      <c r="ZK932" s="337"/>
      <c r="ZL932" s="337"/>
      <c r="ZM932" s="337"/>
      <c r="ZN932" s="337"/>
      <c r="ZO932" s="337"/>
      <c r="ZP932" s="337"/>
      <c r="ZQ932" s="337"/>
      <c r="ZR932" s="337"/>
      <c r="ZS932" s="337"/>
      <c r="ZT932" s="337"/>
      <c r="ZU932" s="337"/>
      <c r="ZV932" s="337"/>
      <c r="ZW932" s="337"/>
      <c r="ZX932" s="337"/>
      <c r="ZY932" s="337"/>
      <c r="ZZ932" s="337"/>
      <c r="AAA932" s="337"/>
      <c r="AAB932" s="337"/>
      <c r="AAC932" s="337"/>
      <c r="AAD932" s="337"/>
      <c r="AAE932" s="337"/>
      <c r="AAF932" s="337"/>
      <c r="AAG932" s="337"/>
      <c r="AAH932" s="337"/>
      <c r="AAI932" s="337"/>
      <c r="AAJ932" s="337"/>
      <c r="AAK932" s="337"/>
      <c r="AAL932" s="337"/>
      <c r="AAM932" s="337"/>
      <c r="AAN932" s="337"/>
      <c r="AAO932" s="337"/>
      <c r="AAP932" s="337"/>
      <c r="AAQ932" s="337"/>
      <c r="AAR932" s="337"/>
      <c r="AAS932" s="337"/>
      <c r="AAT932" s="337"/>
      <c r="AAU932" s="337"/>
      <c r="AAV932" s="337"/>
      <c r="AAW932" s="337"/>
      <c r="AAX932" s="337"/>
      <c r="AAY932" s="337"/>
      <c r="AAZ932" s="337"/>
      <c r="ABA932" s="337"/>
      <c r="ABB932" s="337"/>
      <c r="ABC932" s="337"/>
      <c r="ABD932" s="337"/>
      <c r="ABE932" s="337"/>
      <c r="ABF932" s="337"/>
      <c r="ABG932" s="337"/>
      <c r="ABH932" s="337"/>
      <c r="ABI932" s="337"/>
      <c r="ABJ932" s="337"/>
      <c r="ABK932" s="337"/>
      <c r="ABL932" s="337"/>
      <c r="ABM932" s="337"/>
      <c r="ABN932" s="337"/>
      <c r="ABO932" s="337"/>
      <c r="ABP932" s="337"/>
      <c r="ABQ932" s="337"/>
      <c r="ABR932" s="337"/>
      <c r="ABS932" s="337"/>
      <c r="ABT932" s="337"/>
      <c r="ABU932" s="337"/>
      <c r="ABV932" s="337"/>
      <c r="ABW932" s="337"/>
      <c r="ABX932" s="337"/>
      <c r="ABY932" s="337"/>
      <c r="ABZ932" s="337"/>
      <c r="ACA932" s="337"/>
      <c r="ACB932" s="337"/>
      <c r="ACC932" s="337"/>
      <c r="ACD932" s="337"/>
      <c r="ACE932" s="337"/>
      <c r="ACF932" s="337"/>
      <c r="ACG932" s="337"/>
      <c r="ACH932" s="337"/>
      <c r="ACI932" s="337"/>
      <c r="ACJ932" s="337"/>
      <c r="ACK932" s="337"/>
      <c r="ACL932" s="337"/>
      <c r="ACM932" s="337"/>
      <c r="ACN932" s="337"/>
      <c r="ACO932" s="337"/>
      <c r="ACP932" s="337"/>
      <c r="ACQ932" s="337"/>
      <c r="ACR932" s="337"/>
      <c r="ACS932" s="337"/>
      <c r="ACT932" s="337"/>
      <c r="ACU932" s="337"/>
      <c r="ACV932" s="337"/>
      <c r="ACW932" s="337"/>
      <c r="ACX932" s="337"/>
      <c r="ACY932" s="337"/>
      <c r="ACZ932" s="337"/>
      <c r="ADA932" s="337"/>
      <c r="ADB932" s="337"/>
      <c r="ADC932" s="337"/>
      <c r="ADD932" s="337"/>
      <c r="ADE932" s="337"/>
      <c r="ADF932" s="337"/>
      <c r="ADG932" s="337"/>
      <c r="ADH932" s="337"/>
      <c r="ADI932" s="337"/>
      <c r="ADJ932" s="337"/>
      <c r="ADK932" s="337"/>
      <c r="ADL932" s="337"/>
      <c r="ADM932" s="337"/>
      <c r="ADN932" s="337"/>
      <c r="ADO932" s="337"/>
      <c r="ADP932" s="337"/>
      <c r="ADQ932" s="337"/>
      <c r="ADR932" s="337"/>
      <c r="ADS932" s="337"/>
      <c r="ADT932" s="337"/>
      <c r="ADU932" s="337"/>
      <c r="ADV932" s="337"/>
      <c r="ADW932" s="337"/>
      <c r="ADX932" s="337"/>
      <c r="ADY932" s="337"/>
      <c r="ADZ932" s="337"/>
      <c r="AEA932" s="337"/>
      <c r="AEB932" s="337"/>
      <c r="AEC932" s="337"/>
      <c r="AED932" s="337"/>
      <c r="AEE932" s="337"/>
      <c r="AEF932" s="337"/>
      <c r="AEG932" s="337"/>
      <c r="AEH932" s="337"/>
      <c r="AEI932" s="337"/>
      <c r="AEJ932" s="337"/>
      <c r="AEK932" s="337"/>
      <c r="AEL932" s="337"/>
      <c r="AEM932" s="337"/>
      <c r="AEN932" s="337"/>
      <c r="AEO932" s="337"/>
      <c r="AEP932" s="337"/>
      <c r="AEQ932" s="337"/>
      <c r="AER932" s="337"/>
      <c r="AES932" s="337"/>
      <c r="AET932" s="337"/>
      <c r="AEU932" s="337"/>
      <c r="AEV932" s="337"/>
      <c r="AEW932" s="337"/>
      <c r="AEX932" s="337"/>
      <c r="AEY932" s="337"/>
      <c r="AEZ932" s="337"/>
      <c r="AFA932" s="337"/>
      <c r="AFB932" s="337"/>
      <c r="AFC932" s="337"/>
      <c r="AFD932" s="337"/>
      <c r="AFE932" s="337"/>
      <c r="AFF932" s="337"/>
      <c r="AFG932" s="337"/>
      <c r="AFH932" s="337"/>
      <c r="AFI932" s="337"/>
      <c r="AFJ932" s="337"/>
      <c r="AFK932" s="337"/>
      <c r="AFL932" s="337"/>
      <c r="AFM932" s="337"/>
      <c r="AFN932" s="337"/>
      <c r="AFO932" s="337"/>
      <c r="AFP932" s="337"/>
      <c r="AFQ932" s="337"/>
      <c r="AFR932" s="337"/>
      <c r="AFS932" s="337"/>
      <c r="AFT932" s="337"/>
      <c r="AFU932" s="337"/>
      <c r="AFV932" s="337"/>
      <c r="AFW932" s="337"/>
      <c r="AFX932" s="337"/>
      <c r="AFY932" s="337"/>
      <c r="AFZ932" s="337"/>
      <c r="AGA932" s="337"/>
      <c r="AGB932" s="337"/>
      <c r="AGC932" s="337"/>
      <c r="AGD932" s="337"/>
      <c r="AGE932" s="337"/>
      <c r="AGF932" s="337"/>
      <c r="AGG932" s="337"/>
      <c r="AGH932" s="337"/>
      <c r="AGI932" s="337"/>
      <c r="AGJ932" s="337"/>
      <c r="AGK932" s="337"/>
      <c r="AGL932" s="337"/>
      <c r="AGM932" s="337"/>
      <c r="AGN932" s="337"/>
      <c r="AGO932" s="337"/>
      <c r="AGP932" s="337"/>
      <c r="AGQ932" s="337"/>
      <c r="AGR932" s="337"/>
      <c r="AGS932" s="337"/>
      <c r="AGT932" s="337"/>
      <c r="AGU932" s="337"/>
      <c r="AGV932" s="337"/>
      <c r="AGW932" s="337"/>
      <c r="AGX932" s="337"/>
      <c r="AGY932" s="337"/>
      <c r="AGZ932" s="337"/>
      <c r="AHA932" s="337"/>
      <c r="AHB932" s="337"/>
      <c r="AHC932" s="337"/>
      <c r="AHD932" s="337"/>
      <c r="AHE932" s="337"/>
      <c r="AHF932" s="337"/>
      <c r="AHG932" s="337"/>
      <c r="AHH932" s="337"/>
      <c r="AHI932" s="337"/>
      <c r="AHJ932" s="337"/>
      <c r="AHK932" s="337"/>
      <c r="AHL932" s="337"/>
      <c r="AHM932" s="337"/>
      <c r="AHN932" s="337"/>
      <c r="AHO932" s="337"/>
      <c r="AHP932" s="337"/>
      <c r="AHQ932" s="337"/>
      <c r="AHR932" s="337"/>
      <c r="AHS932" s="337"/>
      <c r="AHT932" s="337"/>
      <c r="AHU932" s="337"/>
      <c r="AHV932" s="337"/>
      <c r="AHW932" s="337"/>
      <c r="AHX932" s="337"/>
      <c r="AHY932" s="337"/>
      <c r="AHZ932" s="337"/>
      <c r="AIA932" s="337"/>
      <c r="AIB932" s="337"/>
      <c r="AIC932" s="337"/>
      <c r="AID932" s="337"/>
      <c r="AIE932" s="337"/>
      <c r="AIF932" s="337"/>
      <c r="AIG932" s="337"/>
      <c r="AIH932" s="337"/>
      <c r="AII932" s="337"/>
      <c r="AIJ932" s="337"/>
      <c r="AIK932" s="337"/>
      <c r="AIL932" s="337"/>
      <c r="AIM932" s="337"/>
      <c r="AIN932" s="337"/>
      <c r="AIO932" s="337"/>
      <c r="AIP932" s="337"/>
      <c r="AIQ932" s="337"/>
      <c r="AIR932" s="337"/>
      <c r="AIS932" s="337"/>
      <c r="AIT932" s="337"/>
      <c r="AIU932" s="337"/>
      <c r="AIV932" s="337"/>
      <c r="AIW932" s="337"/>
      <c r="AIX932" s="337"/>
      <c r="AIY932" s="337"/>
      <c r="AIZ932" s="337"/>
      <c r="AJA932" s="337"/>
      <c r="AJB932" s="337"/>
      <c r="AJC932" s="337"/>
      <c r="AJD932" s="337"/>
      <c r="AJE932" s="337"/>
      <c r="AJF932" s="337"/>
      <c r="AJG932" s="337"/>
      <c r="AJH932" s="337"/>
      <c r="AJI932" s="337"/>
      <c r="AJJ932" s="337"/>
      <c r="AJK932" s="337"/>
      <c r="AJL932" s="337"/>
      <c r="AJM932" s="337"/>
      <c r="AJN932" s="337"/>
      <c r="AJO932" s="337"/>
      <c r="AJP932" s="337"/>
      <c r="AJQ932" s="337"/>
      <c r="AJR932" s="337"/>
      <c r="AJS932" s="337"/>
      <c r="AJT932" s="337"/>
      <c r="AJU932" s="337"/>
      <c r="AJV932" s="337"/>
      <c r="AJW932" s="337"/>
      <c r="AJX932" s="337"/>
      <c r="AJY932" s="337"/>
      <c r="AJZ932" s="337"/>
      <c r="AKA932" s="337"/>
      <c r="AKB932" s="337"/>
      <c r="AKC932" s="337"/>
      <c r="AKD932" s="337"/>
      <c r="AKE932" s="337"/>
      <c r="AKF932" s="337"/>
      <c r="AKG932" s="337"/>
      <c r="AKH932" s="337"/>
      <c r="AKI932" s="337"/>
      <c r="AKJ932" s="337"/>
      <c r="AKK932" s="337"/>
      <c r="AKL932" s="337"/>
      <c r="AKM932" s="337"/>
      <c r="AKN932" s="337"/>
      <c r="AKO932" s="337"/>
      <c r="AKP932" s="337"/>
      <c r="AKQ932" s="337"/>
      <c r="AKR932" s="337"/>
      <c r="AKS932" s="337"/>
      <c r="AKT932" s="337"/>
      <c r="AKU932" s="337"/>
      <c r="AKV932" s="337"/>
      <c r="AKW932" s="337"/>
      <c r="AKX932" s="337"/>
      <c r="AKY932" s="337"/>
      <c r="AKZ932" s="337"/>
      <c r="ALA932" s="337"/>
      <c r="ALB932" s="337"/>
      <c r="ALC932" s="337"/>
      <c r="ALD932" s="337"/>
      <c r="ALE932" s="337"/>
      <c r="ALF932" s="337"/>
      <c r="ALG932" s="337"/>
      <c r="ALH932" s="337"/>
      <c r="ALI932" s="337"/>
      <c r="ALJ932" s="337"/>
      <c r="ALK932" s="337"/>
      <c r="ALL932" s="337"/>
      <c r="ALM932" s="337"/>
      <c r="ALN932" s="337"/>
      <c r="ALO932" s="337"/>
      <c r="ALP932" s="337"/>
      <c r="ALQ932" s="337"/>
      <c r="ALR932" s="337"/>
      <c r="ALS932" s="337"/>
      <c r="ALT932" s="337"/>
      <c r="ALU932" s="337"/>
      <c r="ALV932" s="337"/>
      <c r="ALW932" s="337"/>
      <c r="ALX932" s="337"/>
      <c r="ALY932" s="337"/>
      <c r="ALZ932" s="337"/>
      <c r="AMA932" s="337"/>
      <c r="AMB932" s="337"/>
      <c r="AMC932" s="337"/>
      <c r="AMD932" s="337"/>
      <c r="AME932" s="337"/>
      <c r="AMF932" s="337"/>
      <c r="AMG932" s="337"/>
      <c r="AMH932" s="337"/>
      <c r="AMI932" s="337"/>
      <c r="AMJ932" s="337"/>
      <c r="AMK932" s="337"/>
      <c r="AML932" s="337"/>
      <c r="AMM932" s="337"/>
      <c r="AMN932" s="337"/>
      <c r="AMO932" s="337"/>
      <c r="AMP932" s="337"/>
      <c r="AMQ932" s="337"/>
      <c r="AMR932" s="337"/>
      <c r="AMS932" s="337"/>
      <c r="AMT932" s="337"/>
      <c r="AMU932" s="337"/>
      <c r="AMV932" s="337"/>
      <c r="AMW932" s="337"/>
      <c r="AMX932" s="337"/>
      <c r="AMY932" s="337"/>
      <c r="AMZ932" s="337"/>
      <c r="ANA932" s="337"/>
      <c r="ANB932" s="337"/>
      <c r="ANC932" s="337"/>
      <c r="AND932" s="337"/>
      <c r="ANE932" s="337"/>
      <c r="ANF932" s="337"/>
      <c r="ANG932" s="337"/>
      <c r="ANH932" s="337"/>
      <c r="ANI932" s="337"/>
      <c r="ANJ932" s="337"/>
      <c r="ANK932" s="337"/>
      <c r="ANL932" s="337"/>
      <c r="ANM932" s="337"/>
      <c r="ANN932" s="337"/>
      <c r="ANO932" s="337"/>
      <c r="ANP932" s="337"/>
      <c r="ANQ932" s="337"/>
      <c r="ANR932" s="337"/>
      <c r="ANS932" s="337"/>
      <c r="ANT932" s="337"/>
      <c r="ANU932" s="337"/>
      <c r="ANV932" s="337"/>
      <c r="ANW932" s="337"/>
      <c r="ANX932" s="337"/>
      <c r="ANY932" s="337"/>
      <c r="ANZ932" s="337"/>
      <c r="AOA932" s="337"/>
      <c r="AOB932" s="337"/>
      <c r="AOC932" s="337"/>
      <c r="AOD932" s="337"/>
      <c r="AOE932" s="337"/>
      <c r="AOF932" s="337"/>
      <c r="AOG932" s="337"/>
      <c r="AOH932" s="337"/>
      <c r="AOI932" s="337"/>
      <c r="AOJ932" s="337"/>
      <c r="AOK932" s="337"/>
      <c r="AOL932" s="337"/>
      <c r="AOM932" s="337"/>
      <c r="AON932" s="337"/>
      <c r="AOO932" s="337"/>
      <c r="AOP932" s="337"/>
      <c r="AOQ932" s="337"/>
      <c r="AOR932" s="337"/>
      <c r="AOS932" s="337"/>
      <c r="AOT932" s="337"/>
      <c r="AOU932" s="337"/>
      <c r="AOV932" s="337"/>
      <c r="AOW932" s="337"/>
      <c r="AOX932" s="337"/>
      <c r="AOY932" s="337"/>
      <c r="AOZ932" s="337"/>
      <c r="APA932" s="337"/>
      <c r="APB932" s="337"/>
      <c r="APC932" s="337"/>
      <c r="APD932" s="337"/>
      <c r="APE932" s="337"/>
      <c r="APF932" s="337"/>
      <c r="APG932" s="337"/>
      <c r="APH932" s="337"/>
      <c r="API932" s="337"/>
      <c r="APJ932" s="337"/>
      <c r="APK932" s="337"/>
      <c r="APL932" s="337"/>
      <c r="APM932" s="337"/>
      <c r="APN932" s="337"/>
      <c r="APO932" s="337"/>
      <c r="APP932" s="337"/>
      <c r="APQ932" s="337"/>
      <c r="APR932" s="337"/>
      <c r="APS932" s="337"/>
      <c r="APT932" s="337"/>
      <c r="APU932" s="337"/>
      <c r="APV932" s="337"/>
      <c r="APW932" s="337"/>
      <c r="APX932" s="337"/>
      <c r="APY932" s="337"/>
      <c r="APZ932" s="337"/>
      <c r="AQA932" s="337"/>
      <c r="AQB932" s="337"/>
      <c r="AQC932" s="337"/>
      <c r="AQD932" s="337"/>
      <c r="AQE932" s="337"/>
      <c r="AQF932" s="337"/>
      <c r="AQG932" s="337"/>
      <c r="AQH932" s="337"/>
      <c r="AQI932" s="337"/>
      <c r="AQJ932" s="337"/>
      <c r="AQK932" s="337"/>
      <c r="AQL932" s="337"/>
      <c r="AQM932" s="337"/>
      <c r="AQN932" s="337"/>
      <c r="AQO932" s="337"/>
      <c r="AQP932" s="337"/>
      <c r="AQQ932" s="337"/>
      <c r="AQR932" s="337"/>
      <c r="AQS932" s="337"/>
      <c r="AQT932" s="337"/>
      <c r="AQU932" s="337"/>
      <c r="AQV932" s="337"/>
      <c r="AQW932" s="337"/>
      <c r="AQX932" s="337"/>
      <c r="AQY932" s="337"/>
      <c r="AQZ932" s="337"/>
      <c r="ARA932" s="337"/>
      <c r="ARB932" s="337"/>
      <c r="ARC932" s="337"/>
      <c r="ARD932" s="337"/>
      <c r="ARE932" s="337"/>
      <c r="ARF932" s="337"/>
      <c r="ARG932" s="337"/>
      <c r="ARH932" s="337"/>
      <c r="ARI932" s="337"/>
      <c r="ARJ932" s="337"/>
      <c r="ARK932" s="337"/>
      <c r="ARL932" s="337"/>
      <c r="ARM932" s="337"/>
      <c r="ARN932" s="337"/>
      <c r="ARO932" s="337"/>
      <c r="ARP932" s="337"/>
      <c r="ARQ932" s="337"/>
      <c r="ARR932" s="337"/>
      <c r="ARS932" s="337"/>
      <c r="ART932" s="337"/>
      <c r="ARU932" s="337"/>
      <c r="ARV932" s="337"/>
      <c r="ARW932" s="337"/>
      <c r="ARX932" s="337"/>
      <c r="ARY932" s="337"/>
      <c r="ARZ932" s="337"/>
      <c r="ASA932" s="337"/>
      <c r="ASB932" s="337"/>
      <c r="ASC932" s="337"/>
      <c r="ASD932" s="337"/>
      <c r="ASE932" s="337"/>
      <c r="ASF932" s="337"/>
      <c r="ASG932" s="337"/>
      <c r="ASH932" s="337"/>
      <c r="ASI932" s="337"/>
      <c r="ASJ932" s="337"/>
      <c r="ASK932" s="337"/>
      <c r="ASL932" s="337"/>
      <c r="ASM932" s="337"/>
      <c r="ASN932" s="337"/>
      <c r="ASO932" s="337"/>
      <c r="ASP932" s="337"/>
      <c r="ASQ932" s="337"/>
      <c r="ASR932" s="337"/>
      <c r="ASS932" s="337"/>
      <c r="AST932" s="337"/>
      <c r="ASU932" s="337"/>
      <c r="ASV932" s="337"/>
      <c r="ASW932" s="337"/>
      <c r="ASX932" s="337"/>
      <c r="ASY932" s="337"/>
      <c r="ASZ932" s="337"/>
      <c r="ATA932" s="337"/>
      <c r="ATB932" s="337"/>
      <c r="ATC932" s="337"/>
      <c r="ATD932" s="337"/>
      <c r="ATE932" s="337"/>
      <c r="ATF932" s="337"/>
      <c r="ATG932" s="337"/>
      <c r="ATH932" s="337"/>
      <c r="ATI932" s="337"/>
      <c r="ATJ932" s="337"/>
      <c r="ATK932" s="337"/>
      <c r="ATL932" s="337"/>
      <c r="ATM932" s="337"/>
      <c r="ATN932" s="337"/>
      <c r="ATO932" s="337"/>
      <c r="ATP932" s="337"/>
      <c r="ATQ932" s="337"/>
      <c r="ATR932" s="337"/>
      <c r="ATS932" s="337"/>
      <c r="ATT932" s="337"/>
      <c r="ATU932" s="337"/>
      <c r="ATV932" s="337"/>
      <c r="ATW932" s="337"/>
      <c r="ATX932" s="337"/>
      <c r="ATY932" s="337"/>
      <c r="ATZ932" s="337"/>
      <c r="AUA932" s="337"/>
      <c r="AUB932" s="337"/>
      <c r="AUC932" s="337"/>
      <c r="AUD932" s="337"/>
      <c r="AUE932" s="337"/>
      <c r="AUF932" s="337"/>
      <c r="AUG932" s="337"/>
      <c r="AUH932" s="337"/>
      <c r="AUI932" s="337"/>
      <c r="AUJ932" s="337"/>
      <c r="AUK932" s="337"/>
      <c r="AUL932" s="337"/>
      <c r="AUM932" s="337"/>
      <c r="AUN932" s="337"/>
      <c r="AUO932" s="337"/>
      <c r="AUP932" s="337"/>
      <c r="AUQ932" s="337"/>
      <c r="AUR932" s="337"/>
      <c r="AUS932" s="337"/>
      <c r="AUT932" s="337"/>
      <c r="AUU932" s="337"/>
      <c r="AUV932" s="337"/>
      <c r="AUW932" s="337"/>
      <c r="AUX932" s="337"/>
      <c r="AUY932" s="337"/>
      <c r="AUZ932" s="337"/>
      <c r="AVA932" s="337"/>
      <c r="AVB932" s="337"/>
      <c r="AVC932" s="337"/>
      <c r="AVD932" s="337"/>
      <c r="AVE932" s="337"/>
      <c r="AVF932" s="337"/>
      <c r="AVG932" s="337"/>
      <c r="AVH932" s="337"/>
      <c r="AVI932" s="337"/>
      <c r="AVJ932" s="337"/>
      <c r="AVK932" s="337"/>
      <c r="AVL932" s="337"/>
      <c r="AVM932" s="337"/>
      <c r="AVN932" s="337"/>
      <c r="AVO932" s="337"/>
      <c r="AVP932" s="337"/>
      <c r="AVQ932" s="337"/>
      <c r="AVR932" s="337"/>
      <c r="AVS932" s="337"/>
      <c r="AVT932" s="337"/>
      <c r="AVU932" s="337"/>
      <c r="AVV932" s="337"/>
      <c r="AVW932" s="337"/>
      <c r="AVX932" s="337"/>
      <c r="AVY932" s="337"/>
      <c r="AVZ932" s="337"/>
      <c r="AWA932" s="337"/>
      <c r="AWB932" s="337"/>
      <c r="AWC932" s="337"/>
      <c r="AWD932" s="337"/>
      <c r="AWE932" s="337"/>
      <c r="AWF932" s="337"/>
      <c r="AWG932" s="337"/>
      <c r="AWH932" s="337"/>
      <c r="AWI932" s="337"/>
      <c r="AWJ932" s="337"/>
      <c r="AWK932" s="337"/>
      <c r="AWL932" s="337"/>
      <c r="AWM932" s="337"/>
      <c r="AWN932" s="337"/>
      <c r="AWO932" s="337"/>
      <c r="AWP932" s="337"/>
      <c r="AWQ932" s="337"/>
      <c r="AWR932" s="337"/>
      <c r="AWS932" s="337"/>
      <c r="AWT932" s="337"/>
      <c r="AWU932" s="337"/>
      <c r="AWV932" s="337"/>
      <c r="AWW932" s="337"/>
      <c r="AWX932" s="337"/>
      <c r="AWY932" s="337"/>
      <c r="AWZ932" s="337"/>
      <c r="AXA932" s="337"/>
      <c r="AXB932" s="337"/>
      <c r="AXC932" s="337"/>
      <c r="AXD932" s="337"/>
      <c r="AXE932" s="337"/>
      <c r="AXF932" s="337"/>
      <c r="AXG932" s="337"/>
      <c r="AXH932" s="337"/>
      <c r="AXI932" s="337"/>
      <c r="AXJ932" s="337"/>
      <c r="AXK932" s="337"/>
      <c r="AXL932" s="337"/>
      <c r="AXM932" s="337"/>
      <c r="AXN932" s="337"/>
      <c r="AXO932" s="337"/>
      <c r="AXP932" s="337"/>
      <c r="AXQ932" s="337"/>
      <c r="AXR932" s="337"/>
      <c r="AXS932" s="337"/>
      <c r="AXT932" s="337"/>
      <c r="AXU932" s="337"/>
      <c r="AXV932" s="337"/>
      <c r="AXW932" s="337"/>
      <c r="AXX932" s="337"/>
      <c r="AXY932" s="337"/>
      <c r="AXZ932" s="337"/>
      <c r="AYA932" s="337"/>
      <c r="AYB932" s="337"/>
      <c r="AYC932" s="337"/>
      <c r="AYD932" s="337"/>
      <c r="AYE932" s="337"/>
      <c r="AYF932" s="337"/>
      <c r="AYG932" s="337"/>
      <c r="AYH932" s="337"/>
      <c r="AYI932" s="337"/>
      <c r="AYJ932" s="337"/>
      <c r="AYK932" s="337"/>
      <c r="AYL932" s="337"/>
      <c r="AYM932" s="337"/>
      <c r="AYN932" s="337"/>
      <c r="AYO932" s="337"/>
      <c r="AYP932" s="337"/>
      <c r="AYQ932" s="337"/>
      <c r="AYR932" s="337"/>
      <c r="AYS932" s="337"/>
      <c r="AYT932" s="337"/>
      <c r="AYU932" s="337"/>
      <c r="AYV932" s="337"/>
      <c r="AYW932" s="337"/>
      <c r="AYX932" s="337"/>
      <c r="AYY932" s="337"/>
      <c r="AYZ932" s="337"/>
      <c r="AZA932" s="337"/>
      <c r="AZB932" s="337"/>
      <c r="AZC932" s="337"/>
      <c r="AZD932" s="337"/>
      <c r="AZE932" s="337"/>
      <c r="AZF932" s="337"/>
      <c r="AZG932" s="337"/>
      <c r="AZH932" s="337"/>
      <c r="AZI932" s="337"/>
      <c r="AZJ932" s="337"/>
      <c r="AZK932" s="337"/>
      <c r="AZL932" s="337"/>
      <c r="AZM932" s="337"/>
      <c r="AZN932" s="337"/>
      <c r="AZO932" s="337"/>
      <c r="AZP932" s="337"/>
      <c r="AZQ932" s="337"/>
      <c r="AZR932" s="337"/>
      <c r="AZS932" s="337"/>
      <c r="AZT932" s="337"/>
      <c r="AZU932" s="337"/>
      <c r="AZV932" s="337"/>
      <c r="AZW932" s="337"/>
      <c r="AZX932" s="337"/>
      <c r="AZY932" s="337"/>
      <c r="AZZ932" s="337"/>
      <c r="BAA932" s="337"/>
      <c r="BAB932" s="337"/>
      <c r="BAC932" s="337"/>
      <c r="BAD932" s="337"/>
      <c r="BAE932" s="337"/>
      <c r="BAF932" s="337"/>
      <c r="BAG932" s="337"/>
      <c r="BAH932" s="337"/>
      <c r="BAI932" s="337"/>
      <c r="BAJ932" s="337"/>
      <c r="BAK932" s="337"/>
      <c r="BAL932" s="337"/>
      <c r="BAM932" s="337"/>
      <c r="BAN932" s="337"/>
      <c r="BAO932" s="337"/>
      <c r="BAP932" s="337"/>
      <c r="BAQ932" s="337"/>
      <c r="BAR932" s="337"/>
      <c r="BAS932" s="337"/>
      <c r="BAT932" s="337"/>
      <c r="BAU932" s="337"/>
      <c r="BAV932" s="337"/>
      <c r="BAW932" s="337"/>
      <c r="BAX932" s="337"/>
      <c r="BAY932" s="337"/>
      <c r="BAZ932" s="337"/>
      <c r="BBA932" s="337"/>
      <c r="BBB932" s="337"/>
      <c r="BBC932" s="337"/>
      <c r="BBD932" s="337"/>
      <c r="BBE932" s="337"/>
      <c r="BBF932" s="337"/>
      <c r="BBG932" s="337"/>
      <c r="BBH932" s="337"/>
      <c r="BBI932" s="337"/>
      <c r="BBJ932" s="337"/>
      <c r="BBK932" s="337"/>
      <c r="BBL932" s="337"/>
      <c r="BBM932" s="337"/>
      <c r="BBN932" s="337"/>
      <c r="BBO932" s="337"/>
      <c r="BBP932" s="337"/>
      <c r="BBQ932" s="337"/>
      <c r="BBR932" s="337"/>
      <c r="BBS932" s="337"/>
      <c r="BBT932" s="337"/>
      <c r="BBU932" s="337"/>
      <c r="BBV932" s="337"/>
      <c r="BBW932" s="337"/>
      <c r="BBX932" s="337"/>
      <c r="BBY932" s="337"/>
      <c r="BBZ932" s="337"/>
      <c r="BCA932" s="337"/>
      <c r="BCB932" s="337"/>
      <c r="BCC932" s="337"/>
      <c r="BCD932" s="337"/>
      <c r="BCE932" s="337"/>
      <c r="BCF932" s="337"/>
      <c r="BCG932" s="337"/>
      <c r="BCH932" s="337"/>
      <c r="BCI932" s="337"/>
      <c r="BCJ932" s="337"/>
      <c r="BCK932" s="337"/>
      <c r="BCL932" s="337"/>
      <c r="BCM932" s="337"/>
      <c r="BCN932" s="337"/>
      <c r="BCO932" s="337"/>
      <c r="BCP932" s="337"/>
      <c r="BCQ932" s="337"/>
      <c r="BCR932" s="337"/>
      <c r="BCS932" s="337"/>
      <c r="BCT932" s="337"/>
      <c r="BCU932" s="337"/>
      <c r="BCV932" s="337"/>
      <c r="BCW932" s="337"/>
      <c r="BCX932" s="337"/>
      <c r="BCY932" s="337"/>
      <c r="BCZ932" s="337"/>
      <c r="BDA932" s="337"/>
      <c r="BDB932" s="337"/>
      <c r="BDC932" s="337"/>
      <c r="BDD932" s="337"/>
      <c r="BDE932" s="337"/>
      <c r="BDF932" s="337"/>
      <c r="BDG932" s="337"/>
      <c r="BDH932" s="337"/>
      <c r="BDI932" s="337"/>
      <c r="BDJ932" s="337"/>
      <c r="BDK932" s="337"/>
      <c r="BDL932" s="337"/>
      <c r="BDM932" s="337"/>
      <c r="BDN932" s="337"/>
      <c r="BDO932" s="337"/>
      <c r="BDP932" s="337"/>
      <c r="BDQ932" s="337"/>
      <c r="BDR932" s="337"/>
      <c r="BDS932" s="337"/>
      <c r="BDT932" s="337"/>
      <c r="BDU932" s="337"/>
      <c r="BDV932" s="337"/>
      <c r="BDW932" s="337"/>
      <c r="BDX932" s="337"/>
      <c r="BDY932" s="337"/>
      <c r="BDZ932" s="337"/>
      <c r="BEA932" s="337"/>
      <c r="BEB932" s="337"/>
      <c r="BEC932" s="337"/>
      <c r="BED932" s="337"/>
      <c r="BEE932" s="337"/>
      <c r="BEF932" s="337"/>
      <c r="BEG932" s="337"/>
      <c r="BEH932" s="337"/>
      <c r="BEI932" s="337"/>
      <c r="BEJ932" s="337"/>
      <c r="BEK932" s="337"/>
      <c r="BEL932" s="337"/>
      <c r="BEM932" s="337"/>
      <c r="BEN932" s="337"/>
      <c r="BEO932" s="337"/>
      <c r="BEP932" s="337"/>
      <c r="BEQ932" s="337"/>
      <c r="BER932" s="337"/>
      <c r="BES932" s="337"/>
      <c r="BET932" s="337"/>
      <c r="BEU932" s="337"/>
      <c r="BEV932" s="337"/>
      <c r="BEW932" s="337"/>
      <c r="BEX932" s="337"/>
      <c r="BEY932" s="337"/>
      <c r="BEZ932" s="337"/>
      <c r="BFA932" s="337"/>
      <c r="BFB932" s="337"/>
      <c r="BFC932" s="337"/>
      <c r="BFD932" s="337"/>
      <c r="BFE932" s="337"/>
      <c r="BFF932" s="337"/>
      <c r="BFG932" s="337"/>
      <c r="BFH932" s="337"/>
      <c r="BFI932" s="337"/>
      <c r="BFJ932" s="337"/>
      <c r="BFK932" s="337"/>
      <c r="BFL932" s="337"/>
      <c r="BFM932" s="337"/>
      <c r="BFN932" s="337"/>
      <c r="BFO932" s="337"/>
      <c r="BFP932" s="337"/>
      <c r="BFQ932" s="337"/>
      <c r="BFR932" s="337"/>
      <c r="BFS932" s="337"/>
      <c r="BFT932" s="337"/>
      <c r="BFU932" s="337"/>
      <c r="BFV932" s="337"/>
      <c r="BFW932" s="337"/>
      <c r="BFX932" s="337"/>
      <c r="BFY932" s="337"/>
      <c r="BFZ932" s="337"/>
      <c r="BGA932" s="337"/>
      <c r="BGB932" s="337"/>
      <c r="BGC932" s="337"/>
      <c r="BGD932" s="337"/>
      <c r="BGE932" s="337"/>
      <c r="BGF932" s="337"/>
      <c r="BGG932" s="337"/>
      <c r="BGH932" s="337"/>
      <c r="BGI932" s="337"/>
      <c r="BGJ932" s="337"/>
      <c r="BGK932" s="337"/>
      <c r="BGL932" s="337"/>
      <c r="BGM932" s="337"/>
      <c r="BGN932" s="337"/>
      <c r="BGO932" s="337"/>
      <c r="BGP932" s="337"/>
      <c r="BGQ932" s="337"/>
      <c r="BGR932" s="337"/>
      <c r="BGS932" s="337"/>
      <c r="BGT932" s="337"/>
      <c r="BGU932" s="337"/>
      <c r="BGV932" s="337"/>
      <c r="BGW932" s="337"/>
      <c r="BGX932" s="337"/>
      <c r="BGY932" s="337"/>
      <c r="BGZ932" s="337"/>
      <c r="BHA932" s="337"/>
      <c r="BHB932" s="337"/>
      <c r="BHC932" s="337"/>
      <c r="BHD932" s="337"/>
      <c r="BHE932" s="337"/>
      <c r="BHF932" s="337"/>
      <c r="BHG932" s="337"/>
      <c r="BHH932" s="337"/>
      <c r="BHI932" s="337"/>
      <c r="BHJ932" s="337"/>
      <c r="BHK932" s="337"/>
      <c r="BHL932" s="337"/>
      <c r="BHM932" s="337"/>
      <c r="BHN932" s="337"/>
      <c r="BHO932" s="337"/>
      <c r="BHP932" s="337"/>
      <c r="BHQ932" s="337"/>
      <c r="BHR932" s="337"/>
      <c r="BHS932" s="337"/>
      <c r="BHT932" s="337"/>
      <c r="BHU932" s="337"/>
      <c r="BHV932" s="337"/>
      <c r="BHW932" s="337"/>
      <c r="BHX932" s="337"/>
      <c r="BHY932" s="337"/>
      <c r="BHZ932" s="337"/>
      <c r="BIA932" s="337"/>
      <c r="BIB932" s="337"/>
      <c r="BIC932" s="337"/>
      <c r="BID932" s="337"/>
      <c r="BIE932" s="337"/>
      <c r="BIF932" s="337"/>
      <c r="BIG932" s="337"/>
      <c r="BIH932" s="337"/>
      <c r="BII932" s="337"/>
      <c r="BIJ932" s="337"/>
      <c r="BIK932" s="337"/>
      <c r="BIL932" s="337"/>
      <c r="BIM932" s="337"/>
      <c r="BIN932" s="337"/>
      <c r="BIO932" s="337"/>
      <c r="BIP932" s="337"/>
      <c r="BIQ932" s="337"/>
      <c r="BIR932" s="337"/>
      <c r="BIS932" s="337"/>
      <c r="BIT932" s="337"/>
      <c r="BIU932" s="337"/>
      <c r="BIV932" s="337"/>
      <c r="BIW932" s="337"/>
      <c r="BIX932" s="337"/>
      <c r="BIY932" s="337"/>
      <c r="BIZ932" s="337"/>
      <c r="BJA932" s="337"/>
      <c r="BJB932" s="337"/>
      <c r="BJC932" s="337"/>
      <c r="BJD932" s="337"/>
      <c r="BJE932" s="337"/>
      <c r="BJF932" s="337"/>
      <c r="BJG932" s="337"/>
      <c r="BJH932" s="337"/>
      <c r="BJI932" s="337"/>
      <c r="BJJ932" s="337"/>
      <c r="BJK932" s="337"/>
      <c r="BJL932" s="337"/>
      <c r="BJM932" s="337"/>
      <c r="BJN932" s="337"/>
      <c r="BJO932" s="337"/>
      <c r="BJP932" s="337"/>
      <c r="BJQ932" s="337"/>
      <c r="BJR932" s="337"/>
      <c r="BJS932" s="337"/>
      <c r="BJT932" s="337"/>
      <c r="BJU932" s="337"/>
      <c r="BJV932" s="337"/>
      <c r="BJW932" s="337"/>
      <c r="BJX932" s="337"/>
      <c r="BJY932" s="337"/>
      <c r="BJZ932" s="337"/>
      <c r="BKA932" s="337"/>
      <c r="BKB932" s="337"/>
      <c r="BKC932" s="337"/>
      <c r="BKD932" s="337"/>
      <c r="BKE932" s="337"/>
      <c r="BKF932" s="337"/>
      <c r="BKG932" s="337"/>
      <c r="BKH932" s="337"/>
      <c r="BKI932" s="337"/>
      <c r="BKJ932" s="337"/>
      <c r="BKK932" s="337"/>
      <c r="BKL932" s="337"/>
      <c r="BKM932" s="337"/>
      <c r="BKN932" s="337"/>
      <c r="BKO932" s="337"/>
      <c r="BKP932" s="337"/>
      <c r="BKQ932" s="337"/>
      <c r="BKR932" s="337"/>
      <c r="BKS932" s="337"/>
      <c r="BKT932" s="337"/>
      <c r="BKU932" s="337"/>
      <c r="BKV932" s="337"/>
      <c r="BKW932" s="337"/>
      <c r="BKX932" s="337"/>
      <c r="BKY932" s="337"/>
      <c r="BKZ932" s="337"/>
      <c r="BLA932" s="337"/>
      <c r="BLB932" s="337"/>
      <c r="BLC932" s="337"/>
      <c r="BLD932" s="337"/>
      <c r="BLE932" s="337"/>
      <c r="BLF932" s="337"/>
      <c r="BLG932" s="337"/>
      <c r="BLH932" s="337"/>
      <c r="BLI932" s="337"/>
      <c r="BLJ932" s="337"/>
      <c r="BLK932" s="337"/>
      <c r="BLL932" s="337"/>
      <c r="BLM932" s="337"/>
      <c r="BLN932" s="337"/>
      <c r="BLO932" s="337"/>
      <c r="BLP932" s="337"/>
      <c r="BLQ932" s="337"/>
      <c r="BLR932" s="337"/>
      <c r="BLS932" s="337"/>
      <c r="BLT932" s="337"/>
      <c r="BLU932" s="337"/>
      <c r="BLV932" s="337"/>
      <c r="BLW932" s="337"/>
      <c r="BLX932" s="337"/>
      <c r="BLY932" s="337"/>
      <c r="BLZ932" s="337"/>
      <c r="BMA932" s="337"/>
      <c r="BMB932" s="337"/>
      <c r="BMC932" s="337"/>
      <c r="BMD932" s="337"/>
      <c r="BME932" s="337"/>
      <c r="BMF932" s="337"/>
      <c r="BMG932" s="337"/>
      <c r="BMH932" s="337"/>
      <c r="BMI932" s="337"/>
      <c r="BMJ932" s="337"/>
      <c r="BMK932" s="337"/>
      <c r="BML932" s="337"/>
      <c r="BMM932" s="337"/>
      <c r="BMN932" s="337"/>
      <c r="BMO932" s="337"/>
      <c r="BMP932" s="337"/>
      <c r="BMQ932" s="337"/>
      <c r="BMR932" s="337"/>
      <c r="BMS932" s="337"/>
      <c r="BMT932" s="337"/>
      <c r="BMU932" s="337"/>
      <c r="BMV932" s="337"/>
      <c r="BMW932" s="337"/>
      <c r="BMX932" s="337"/>
      <c r="BMY932" s="337"/>
      <c r="BMZ932" s="337"/>
      <c r="BNA932" s="337"/>
      <c r="BNB932" s="337"/>
      <c r="BNC932" s="337"/>
      <c r="BND932" s="337"/>
      <c r="BNE932" s="337"/>
      <c r="BNF932" s="337"/>
      <c r="BNG932" s="337"/>
      <c r="BNH932" s="337"/>
      <c r="BNI932" s="337"/>
      <c r="BNJ932" s="337"/>
      <c r="BNK932" s="337"/>
      <c r="BNL932" s="337"/>
      <c r="BNM932" s="337"/>
      <c r="BNN932" s="337"/>
      <c r="BNO932" s="337"/>
      <c r="BNP932" s="337"/>
      <c r="BNQ932" s="337"/>
      <c r="BNR932" s="337"/>
      <c r="BNS932" s="337"/>
      <c r="BNT932" s="337"/>
      <c r="BNU932" s="337"/>
      <c r="BNV932" s="337"/>
      <c r="BNW932" s="337"/>
      <c r="BNX932" s="337"/>
      <c r="BNY932" s="337"/>
      <c r="BNZ932" s="337"/>
      <c r="BOA932" s="337"/>
      <c r="BOB932" s="337"/>
      <c r="BOC932" s="337"/>
      <c r="BOD932" s="337"/>
      <c r="BOE932" s="337"/>
      <c r="BOF932" s="337"/>
      <c r="BOG932" s="337"/>
      <c r="BOH932" s="337"/>
      <c r="BOI932" s="337"/>
      <c r="BOJ932" s="337"/>
      <c r="BOK932" s="337"/>
      <c r="BOL932" s="337"/>
      <c r="BOM932" s="337"/>
      <c r="BON932" s="337"/>
      <c r="BOO932" s="337"/>
      <c r="BOP932" s="337"/>
      <c r="BOQ932" s="337"/>
      <c r="BOR932" s="337"/>
      <c r="BOS932" s="337"/>
      <c r="BOT932" s="337"/>
      <c r="BOU932" s="337"/>
      <c r="BOV932" s="337"/>
      <c r="BOW932" s="337"/>
      <c r="BOX932" s="337"/>
      <c r="BOY932" s="337"/>
      <c r="BOZ932" s="337"/>
      <c r="BPA932" s="337"/>
      <c r="BPB932" s="337"/>
      <c r="BPC932" s="337"/>
      <c r="BPD932" s="337"/>
      <c r="BPE932" s="337"/>
      <c r="BPF932" s="337"/>
      <c r="BPG932" s="337"/>
      <c r="BPH932" s="337"/>
      <c r="BPI932" s="337"/>
      <c r="BPJ932" s="337"/>
      <c r="BPK932" s="337"/>
      <c r="BPL932" s="337"/>
      <c r="BPM932" s="337"/>
      <c r="BPN932" s="337"/>
      <c r="BPO932" s="337"/>
      <c r="BPP932" s="337"/>
      <c r="BPQ932" s="337"/>
      <c r="BPR932" s="337"/>
      <c r="BPS932" s="337"/>
      <c r="BPT932" s="337"/>
      <c r="BPU932" s="337"/>
      <c r="BPV932" s="337"/>
      <c r="BPW932" s="337"/>
      <c r="BPX932" s="337"/>
      <c r="BPY932" s="337"/>
      <c r="BPZ932" s="337"/>
      <c r="BQA932" s="337"/>
      <c r="BQB932" s="337"/>
      <c r="BQC932" s="337"/>
      <c r="BQD932" s="337"/>
      <c r="BQE932" s="337"/>
      <c r="BQF932" s="337"/>
      <c r="BQG932" s="337"/>
      <c r="BQH932" s="337"/>
      <c r="BQI932" s="337"/>
      <c r="BQJ932" s="337"/>
      <c r="BQK932" s="337"/>
      <c r="BQL932" s="337"/>
      <c r="BQM932" s="337"/>
      <c r="BQN932" s="337"/>
      <c r="BQO932" s="337"/>
      <c r="BQP932" s="337"/>
      <c r="BQQ932" s="337"/>
      <c r="BQR932" s="337"/>
      <c r="BQS932" s="337"/>
      <c r="BQT932" s="337"/>
      <c r="BQU932" s="337"/>
      <c r="BQV932" s="337"/>
      <c r="BQW932" s="337"/>
      <c r="BQX932" s="337"/>
      <c r="BQY932" s="337"/>
      <c r="BQZ932" s="337"/>
      <c r="BRA932" s="337"/>
      <c r="BRB932" s="337"/>
      <c r="BRC932" s="337"/>
      <c r="BRD932" s="337"/>
      <c r="BRE932" s="337"/>
      <c r="BRF932" s="337"/>
      <c r="BRG932" s="337"/>
      <c r="BRH932" s="337"/>
      <c r="BRI932" s="337"/>
      <c r="BRJ932" s="337"/>
      <c r="BRK932" s="337"/>
      <c r="BRL932" s="337"/>
      <c r="BRM932" s="337"/>
      <c r="BRN932" s="337"/>
      <c r="BRO932" s="337"/>
      <c r="BRP932" s="337"/>
      <c r="BRQ932" s="337"/>
      <c r="BRR932" s="337"/>
      <c r="BRS932" s="337"/>
      <c r="BRT932" s="337"/>
      <c r="BRU932" s="337"/>
      <c r="BRV932" s="337"/>
      <c r="BRW932" s="337"/>
      <c r="BRX932" s="337"/>
      <c r="BRY932" s="337"/>
      <c r="BRZ932" s="337"/>
      <c r="BSA932" s="337"/>
      <c r="BSB932" s="337"/>
      <c r="BSC932" s="337"/>
      <c r="BSD932" s="337"/>
      <c r="BSE932" s="337"/>
      <c r="BSF932" s="337"/>
      <c r="BSG932" s="337"/>
      <c r="BSH932" s="337"/>
      <c r="BSI932" s="337"/>
      <c r="BSJ932" s="337"/>
      <c r="BSK932" s="337"/>
      <c r="BSL932" s="337"/>
      <c r="BSM932" s="337"/>
      <c r="BSN932" s="337"/>
      <c r="BSO932" s="337"/>
      <c r="BSP932" s="337"/>
      <c r="BSQ932" s="337"/>
      <c r="BSR932" s="337"/>
      <c r="BSS932" s="337"/>
      <c r="BST932" s="337"/>
      <c r="BSU932" s="337"/>
      <c r="BSV932" s="337"/>
      <c r="BSW932" s="337"/>
      <c r="BSX932" s="337"/>
      <c r="BSY932" s="337"/>
      <c r="BSZ932" s="337"/>
      <c r="BTA932" s="337"/>
      <c r="BTB932" s="337"/>
      <c r="BTC932" s="337"/>
      <c r="BTD932" s="337"/>
      <c r="BTE932" s="337"/>
      <c r="BTF932" s="337"/>
      <c r="BTG932" s="337"/>
      <c r="BTH932" s="337"/>
      <c r="BTI932" s="337"/>
      <c r="BTJ932" s="337"/>
      <c r="BTK932" s="337"/>
      <c r="BTL932" s="337"/>
      <c r="BTM932" s="337"/>
      <c r="BTN932" s="337"/>
      <c r="BTO932" s="337"/>
      <c r="BTP932" s="337"/>
      <c r="BTQ932" s="337"/>
      <c r="BTR932" s="337"/>
      <c r="BTS932" s="337"/>
      <c r="BTT932" s="337"/>
      <c r="BTU932" s="337"/>
      <c r="BTV932" s="337"/>
      <c r="BTW932" s="337"/>
      <c r="BTX932" s="337"/>
      <c r="BTY932" s="337"/>
      <c r="BTZ932" s="337"/>
      <c r="BUA932" s="337"/>
      <c r="BUB932" s="337"/>
      <c r="BUC932" s="337"/>
      <c r="BUD932" s="337"/>
      <c r="BUE932" s="337"/>
      <c r="BUF932" s="337"/>
      <c r="BUG932" s="337"/>
      <c r="BUH932" s="337"/>
      <c r="BUI932" s="337"/>
      <c r="BUJ932" s="337"/>
      <c r="BUK932" s="337"/>
      <c r="BUL932" s="337"/>
      <c r="BUM932" s="337"/>
      <c r="BUN932" s="337"/>
      <c r="BUO932" s="337"/>
      <c r="BUP932" s="337"/>
      <c r="BUQ932" s="337"/>
      <c r="BUR932" s="337"/>
      <c r="BUS932" s="337"/>
      <c r="BUT932" s="337"/>
      <c r="BUU932" s="337"/>
      <c r="BUV932" s="337"/>
      <c r="BUW932" s="337"/>
      <c r="BUX932" s="337"/>
      <c r="BUY932" s="337"/>
      <c r="BUZ932" s="337"/>
      <c r="BVA932" s="337"/>
      <c r="BVB932" s="337"/>
      <c r="BVC932" s="337"/>
      <c r="BVD932" s="337"/>
      <c r="BVE932" s="337"/>
      <c r="BVF932" s="337"/>
      <c r="BVG932" s="337"/>
      <c r="BVH932" s="337"/>
      <c r="BVI932" s="337"/>
      <c r="BVJ932" s="337"/>
      <c r="BVK932" s="337"/>
      <c r="BVL932" s="337"/>
      <c r="BVM932" s="337"/>
      <c r="BVN932" s="337"/>
      <c r="BVO932" s="337"/>
      <c r="BVP932" s="337"/>
      <c r="BVQ932" s="337"/>
      <c r="BVR932" s="337"/>
      <c r="BVS932" s="337"/>
      <c r="BVT932" s="337"/>
      <c r="BVU932" s="337"/>
      <c r="BVV932" s="337"/>
      <c r="BVW932" s="337"/>
      <c r="BVX932" s="337"/>
      <c r="BVY932" s="337"/>
      <c r="BVZ932" s="337"/>
      <c r="BWA932" s="337"/>
      <c r="BWB932" s="337"/>
      <c r="BWC932" s="337"/>
      <c r="BWD932" s="337"/>
      <c r="BWE932" s="337"/>
      <c r="BWF932" s="337"/>
      <c r="BWG932" s="337"/>
      <c r="BWH932" s="337"/>
      <c r="BWI932" s="337"/>
      <c r="BWJ932" s="337"/>
      <c r="BWK932" s="337"/>
      <c r="BWL932" s="337"/>
      <c r="BWM932" s="337"/>
      <c r="BWN932" s="337"/>
      <c r="BWO932" s="337"/>
      <c r="BWP932" s="337"/>
      <c r="BWQ932" s="337"/>
      <c r="BWR932" s="337"/>
      <c r="BWS932" s="337"/>
      <c r="BWT932" s="337"/>
      <c r="BWU932" s="337"/>
      <c r="BWV932" s="337"/>
      <c r="BWW932" s="337"/>
      <c r="BWX932" s="337"/>
      <c r="BWY932" s="337"/>
      <c r="BWZ932" s="337"/>
      <c r="BXA932" s="337"/>
      <c r="BXB932" s="337"/>
      <c r="BXC932" s="337"/>
      <c r="BXD932" s="337"/>
      <c r="BXE932" s="337"/>
      <c r="BXF932" s="337"/>
      <c r="BXG932" s="337"/>
      <c r="BXH932" s="337"/>
      <c r="BXI932" s="337"/>
      <c r="BXJ932" s="337"/>
      <c r="BXK932" s="337"/>
      <c r="BXL932" s="337"/>
      <c r="BXM932" s="337"/>
      <c r="BXN932" s="337"/>
      <c r="BXO932" s="337"/>
      <c r="BXP932" s="337"/>
      <c r="BXQ932" s="337"/>
      <c r="BXR932" s="337"/>
      <c r="BXS932" s="337"/>
      <c r="BXT932" s="337"/>
      <c r="BXU932" s="337"/>
      <c r="BXV932" s="337"/>
      <c r="BXW932" s="337"/>
      <c r="BXX932" s="337"/>
      <c r="BXY932" s="337"/>
      <c r="BXZ932" s="337"/>
      <c r="BYA932" s="337"/>
      <c r="BYB932" s="337"/>
      <c r="BYC932" s="337"/>
      <c r="BYD932" s="337"/>
      <c r="BYE932" s="337"/>
      <c r="BYF932" s="337"/>
      <c r="BYG932" s="337"/>
      <c r="BYH932" s="337"/>
      <c r="BYI932" s="337"/>
      <c r="BYJ932" s="337"/>
      <c r="BYK932" s="337"/>
      <c r="BYL932" s="337"/>
      <c r="BYM932" s="337"/>
      <c r="BYN932" s="337"/>
      <c r="BYO932" s="337"/>
      <c r="BYP932" s="337"/>
      <c r="BYQ932" s="337"/>
      <c r="BYR932" s="337"/>
      <c r="BYS932" s="337"/>
      <c r="BYT932" s="337"/>
      <c r="BYU932" s="337"/>
      <c r="BYV932" s="337"/>
      <c r="BYW932" s="337"/>
      <c r="BYX932" s="337"/>
      <c r="BYY932" s="337"/>
      <c r="BYZ932" s="337"/>
      <c r="BZA932" s="337"/>
      <c r="BZB932" s="337"/>
      <c r="BZC932" s="337"/>
      <c r="BZD932" s="337"/>
      <c r="BZE932" s="337"/>
      <c r="BZF932" s="337"/>
      <c r="BZG932" s="337"/>
      <c r="BZH932" s="337"/>
      <c r="BZI932" s="337"/>
      <c r="BZJ932" s="337"/>
      <c r="BZK932" s="337"/>
      <c r="BZL932" s="337"/>
      <c r="BZM932" s="337"/>
      <c r="BZN932" s="337"/>
      <c r="BZO932" s="337"/>
      <c r="BZP932" s="337"/>
      <c r="BZQ932" s="337"/>
      <c r="BZR932" s="337"/>
      <c r="BZS932" s="337"/>
      <c r="BZT932" s="337"/>
      <c r="BZU932" s="337"/>
      <c r="BZV932" s="337"/>
      <c r="BZW932" s="337"/>
      <c r="BZX932" s="337"/>
      <c r="BZY932" s="337"/>
      <c r="BZZ932" s="337"/>
      <c r="CAA932" s="337"/>
      <c r="CAB932" s="337"/>
      <c r="CAC932" s="337"/>
      <c r="CAD932" s="337"/>
      <c r="CAE932" s="337"/>
      <c r="CAF932" s="337"/>
      <c r="CAG932" s="337"/>
      <c r="CAH932" s="337"/>
      <c r="CAI932" s="337"/>
      <c r="CAJ932" s="337"/>
      <c r="CAK932" s="337"/>
      <c r="CAL932" s="337"/>
      <c r="CAM932" s="337"/>
      <c r="CAN932" s="337"/>
      <c r="CAO932" s="337"/>
      <c r="CAP932" s="337"/>
      <c r="CAQ932" s="337"/>
      <c r="CAR932" s="337"/>
      <c r="CAS932" s="337"/>
      <c r="CAT932" s="337"/>
      <c r="CAU932" s="337"/>
      <c r="CAV932" s="337"/>
      <c r="CAW932" s="337"/>
      <c r="CAX932" s="337"/>
      <c r="CAY932" s="337"/>
      <c r="CAZ932" s="337"/>
      <c r="CBA932" s="337"/>
      <c r="CBB932" s="337"/>
      <c r="CBC932" s="337"/>
      <c r="CBD932" s="337"/>
      <c r="CBE932" s="337"/>
      <c r="CBF932" s="337"/>
      <c r="CBG932" s="337"/>
      <c r="CBH932" s="337"/>
      <c r="CBI932" s="337"/>
      <c r="CBJ932" s="337"/>
      <c r="CBK932" s="337"/>
      <c r="CBL932" s="337"/>
      <c r="CBM932" s="337"/>
      <c r="CBN932" s="337"/>
      <c r="CBO932" s="337"/>
      <c r="CBP932" s="337"/>
      <c r="CBQ932" s="337"/>
      <c r="CBR932" s="337"/>
      <c r="CBS932" s="337"/>
      <c r="CBT932" s="337"/>
      <c r="CBU932" s="337"/>
      <c r="CBV932" s="337"/>
      <c r="CBW932" s="337"/>
      <c r="CBX932" s="337"/>
      <c r="CBY932" s="337"/>
      <c r="CBZ932" s="337"/>
      <c r="CCA932" s="337"/>
      <c r="CCB932" s="337"/>
      <c r="CCC932" s="337"/>
      <c r="CCD932" s="337"/>
      <c r="CCE932" s="337"/>
      <c r="CCF932" s="337"/>
      <c r="CCG932" s="337"/>
      <c r="CCH932" s="337"/>
      <c r="CCI932" s="337"/>
      <c r="CCJ932" s="337"/>
      <c r="CCK932" s="337"/>
      <c r="CCL932" s="337"/>
      <c r="CCM932" s="337"/>
      <c r="CCN932" s="337"/>
      <c r="CCO932" s="337"/>
      <c r="CCP932" s="337"/>
      <c r="CCQ932" s="337"/>
      <c r="CCR932" s="337"/>
      <c r="CCS932" s="337"/>
      <c r="CCT932" s="337"/>
      <c r="CCU932" s="337"/>
      <c r="CCV932" s="337"/>
      <c r="CCW932" s="337"/>
      <c r="CCX932" s="337"/>
      <c r="CCY932" s="337"/>
      <c r="CCZ932" s="337"/>
      <c r="CDA932" s="337"/>
      <c r="CDB932" s="337"/>
      <c r="CDC932" s="337"/>
      <c r="CDD932" s="337"/>
      <c r="CDE932" s="337"/>
      <c r="CDF932" s="337"/>
      <c r="CDG932" s="337"/>
      <c r="CDH932" s="337"/>
      <c r="CDI932" s="337"/>
      <c r="CDJ932" s="337"/>
      <c r="CDK932" s="337"/>
      <c r="CDL932" s="337"/>
      <c r="CDM932" s="337"/>
      <c r="CDN932" s="337"/>
      <c r="CDO932" s="337"/>
      <c r="CDP932" s="337"/>
      <c r="CDQ932" s="337"/>
      <c r="CDR932" s="337"/>
      <c r="CDS932" s="337"/>
      <c r="CDT932" s="337"/>
      <c r="CDU932" s="337"/>
      <c r="CDV932" s="337"/>
      <c r="CDW932" s="337"/>
      <c r="CDX932" s="337"/>
      <c r="CDY932" s="337"/>
      <c r="CDZ932" s="337"/>
      <c r="CEA932" s="337"/>
      <c r="CEB932" s="337"/>
      <c r="CEC932" s="337"/>
      <c r="CED932" s="337"/>
      <c r="CEE932" s="337"/>
      <c r="CEF932" s="337"/>
      <c r="CEG932" s="337"/>
      <c r="CEH932" s="337"/>
      <c r="CEI932" s="337"/>
      <c r="CEJ932" s="337"/>
      <c r="CEK932" s="337"/>
      <c r="CEL932" s="337"/>
      <c r="CEM932" s="337"/>
      <c r="CEN932" s="337"/>
      <c r="CEO932" s="337"/>
      <c r="CEP932" s="337"/>
      <c r="CEQ932" s="337"/>
      <c r="CER932" s="337"/>
      <c r="CES932" s="337"/>
      <c r="CET932" s="337"/>
      <c r="CEU932" s="337"/>
      <c r="CEV932" s="337"/>
      <c r="CEW932" s="337"/>
      <c r="CEX932" s="337"/>
      <c r="CEY932" s="337"/>
      <c r="CEZ932" s="337"/>
      <c r="CFA932" s="337"/>
      <c r="CFB932" s="337"/>
      <c r="CFC932" s="337"/>
      <c r="CFD932" s="337"/>
      <c r="CFE932" s="337"/>
      <c r="CFF932" s="337"/>
      <c r="CFG932" s="337"/>
      <c r="CFH932" s="337"/>
      <c r="CFI932" s="337"/>
      <c r="CFJ932" s="337"/>
      <c r="CFK932" s="337"/>
      <c r="CFL932" s="337"/>
      <c r="CFM932" s="337"/>
      <c r="CFN932" s="337"/>
      <c r="CFO932" s="337"/>
      <c r="CFP932" s="337"/>
      <c r="CFQ932" s="337"/>
      <c r="CFR932" s="337"/>
      <c r="CFS932" s="337"/>
      <c r="CFT932" s="337"/>
      <c r="CFU932" s="337"/>
      <c r="CFV932" s="337"/>
      <c r="CFW932" s="337"/>
      <c r="CFX932" s="337"/>
      <c r="CFY932" s="337"/>
      <c r="CFZ932" s="337"/>
      <c r="CGA932" s="337"/>
      <c r="CGB932" s="337"/>
      <c r="CGC932" s="337"/>
      <c r="CGD932" s="337"/>
      <c r="CGE932" s="337"/>
      <c r="CGF932" s="337"/>
      <c r="CGG932" s="337"/>
      <c r="CGH932" s="337"/>
      <c r="CGI932" s="337"/>
      <c r="CGJ932" s="337"/>
      <c r="CGK932" s="337"/>
      <c r="CGL932" s="337"/>
      <c r="CGM932" s="337"/>
      <c r="CGN932" s="337"/>
      <c r="CGO932" s="337"/>
      <c r="CGP932" s="337"/>
      <c r="CGQ932" s="337"/>
      <c r="CGR932" s="337"/>
      <c r="CGS932" s="337"/>
      <c r="CGT932" s="337"/>
      <c r="CGU932" s="337"/>
      <c r="CGV932" s="337"/>
      <c r="CGW932" s="337"/>
      <c r="CGX932" s="337"/>
      <c r="CGY932" s="337"/>
      <c r="CGZ932" s="337"/>
      <c r="CHA932" s="337"/>
      <c r="CHB932" s="337"/>
      <c r="CHC932" s="337"/>
      <c r="CHD932" s="337"/>
      <c r="CHE932" s="337"/>
      <c r="CHF932" s="337"/>
      <c r="CHG932" s="337"/>
      <c r="CHH932" s="337"/>
      <c r="CHI932" s="337"/>
      <c r="CHJ932" s="337"/>
      <c r="CHK932" s="337"/>
      <c r="CHL932" s="337"/>
      <c r="CHM932" s="337"/>
      <c r="CHN932" s="337"/>
      <c r="CHO932" s="337"/>
      <c r="CHP932" s="337"/>
      <c r="CHQ932" s="337"/>
      <c r="CHR932" s="337"/>
      <c r="CHS932" s="337"/>
      <c r="CHT932" s="337"/>
      <c r="CHU932" s="337"/>
      <c r="CHV932" s="337"/>
      <c r="CHW932" s="337"/>
      <c r="CHX932" s="337"/>
      <c r="CHY932" s="337"/>
      <c r="CHZ932" s="337"/>
      <c r="CIA932" s="337"/>
      <c r="CIB932" s="337"/>
      <c r="CIC932" s="337"/>
      <c r="CID932" s="337"/>
      <c r="CIE932" s="337"/>
      <c r="CIF932" s="337"/>
      <c r="CIG932" s="337"/>
      <c r="CIH932" s="337"/>
      <c r="CII932" s="337"/>
      <c r="CIJ932" s="337"/>
      <c r="CIK932" s="337"/>
      <c r="CIL932" s="337"/>
      <c r="CIM932" s="337"/>
      <c r="CIN932" s="337"/>
      <c r="CIO932" s="337"/>
      <c r="CIP932" s="337"/>
      <c r="CIQ932" s="337"/>
      <c r="CIR932" s="337"/>
      <c r="CIS932" s="337"/>
      <c r="CIT932" s="337"/>
      <c r="CIU932" s="337"/>
      <c r="CIV932" s="337"/>
      <c r="CIW932" s="337"/>
      <c r="CIX932" s="337"/>
      <c r="CIY932" s="337"/>
      <c r="CIZ932" s="337"/>
      <c r="CJA932" s="337"/>
      <c r="CJB932" s="337"/>
      <c r="CJC932" s="337"/>
      <c r="CJD932" s="337"/>
      <c r="CJE932" s="337"/>
      <c r="CJF932" s="337"/>
      <c r="CJG932" s="337"/>
      <c r="CJH932" s="337"/>
      <c r="CJI932" s="337"/>
      <c r="CJJ932" s="337"/>
      <c r="CJK932" s="337"/>
      <c r="CJL932" s="337"/>
      <c r="CJM932" s="337"/>
      <c r="CJN932" s="337"/>
      <c r="CJO932" s="337"/>
      <c r="CJP932" s="337"/>
      <c r="CJQ932" s="337"/>
      <c r="CJR932" s="337"/>
      <c r="CJS932" s="337"/>
      <c r="CJT932" s="337"/>
      <c r="CJU932" s="337"/>
      <c r="CJV932" s="337"/>
      <c r="CJW932" s="337"/>
      <c r="CJX932" s="337"/>
      <c r="CJY932" s="337"/>
      <c r="CJZ932" s="337"/>
      <c r="CKA932" s="337"/>
      <c r="CKB932" s="337"/>
      <c r="CKC932" s="337"/>
      <c r="CKD932" s="337"/>
      <c r="CKE932" s="337"/>
      <c r="CKF932" s="337"/>
      <c r="CKG932" s="337"/>
      <c r="CKH932" s="337"/>
      <c r="CKI932" s="337"/>
      <c r="CKJ932" s="337"/>
      <c r="CKK932" s="337"/>
      <c r="CKL932" s="337"/>
      <c r="CKM932" s="337"/>
      <c r="CKN932" s="337"/>
      <c r="CKO932" s="337"/>
      <c r="CKP932" s="337"/>
      <c r="CKQ932" s="337"/>
      <c r="CKR932" s="337"/>
      <c r="CKS932" s="337"/>
      <c r="CKT932" s="337"/>
      <c r="CKU932" s="337"/>
      <c r="CKV932" s="337"/>
      <c r="CKW932" s="337"/>
      <c r="CKX932" s="337"/>
      <c r="CKY932" s="337"/>
      <c r="CKZ932" s="337"/>
      <c r="CLA932" s="337"/>
      <c r="CLB932" s="337"/>
      <c r="CLC932" s="337"/>
      <c r="CLD932" s="337"/>
      <c r="CLE932" s="337"/>
      <c r="CLF932" s="337"/>
      <c r="CLG932" s="337"/>
      <c r="CLH932" s="337"/>
      <c r="CLI932" s="337"/>
      <c r="CLJ932" s="337"/>
      <c r="CLK932" s="337"/>
      <c r="CLL932" s="337"/>
      <c r="CLM932" s="337"/>
      <c r="CLN932" s="337"/>
      <c r="CLO932" s="337"/>
      <c r="CLP932" s="337"/>
      <c r="CLQ932" s="337"/>
      <c r="CLR932" s="337"/>
      <c r="CLS932" s="337"/>
      <c r="CLT932" s="337"/>
      <c r="CLU932" s="337"/>
      <c r="CLV932" s="337"/>
      <c r="CLW932" s="337"/>
      <c r="CLX932" s="337"/>
      <c r="CLY932" s="337"/>
      <c r="CLZ932" s="337"/>
      <c r="CMA932" s="337"/>
      <c r="CMB932" s="337"/>
      <c r="CMC932" s="337"/>
      <c r="CMD932" s="337"/>
      <c r="CME932" s="337"/>
      <c r="CMF932" s="337"/>
      <c r="CMG932" s="337"/>
      <c r="CMH932" s="337"/>
      <c r="CMI932" s="337"/>
      <c r="CMJ932" s="337"/>
      <c r="CMK932" s="337"/>
      <c r="CML932" s="337"/>
      <c r="CMM932" s="337"/>
      <c r="CMN932" s="337"/>
      <c r="CMO932" s="337"/>
      <c r="CMP932" s="337"/>
      <c r="CMQ932" s="337"/>
      <c r="CMR932" s="337"/>
      <c r="CMS932" s="337"/>
      <c r="CMT932" s="337"/>
      <c r="CMU932" s="337"/>
      <c r="CMV932" s="337"/>
      <c r="CMW932" s="337"/>
      <c r="CMX932" s="337"/>
      <c r="CMY932" s="337"/>
      <c r="CMZ932" s="337"/>
      <c r="CNA932" s="337"/>
      <c r="CNB932" s="337"/>
      <c r="CNC932" s="337"/>
      <c r="CND932" s="337"/>
      <c r="CNE932" s="337"/>
      <c r="CNF932" s="337"/>
      <c r="CNG932" s="337"/>
      <c r="CNH932" s="337"/>
      <c r="CNI932" s="337"/>
      <c r="CNJ932" s="337"/>
      <c r="CNK932" s="337"/>
      <c r="CNL932" s="337"/>
      <c r="CNM932" s="337"/>
      <c r="CNN932" s="337"/>
      <c r="CNO932" s="337"/>
      <c r="CNP932" s="337"/>
      <c r="CNQ932" s="337"/>
      <c r="CNR932" s="337"/>
      <c r="CNS932" s="337"/>
      <c r="CNT932" s="337"/>
      <c r="CNU932" s="337"/>
      <c r="CNV932" s="337"/>
      <c r="CNW932" s="337"/>
      <c r="CNX932" s="337"/>
      <c r="CNY932" s="337"/>
      <c r="CNZ932" s="337"/>
      <c r="COA932" s="337"/>
      <c r="COB932" s="337"/>
      <c r="COC932" s="337"/>
      <c r="COD932" s="337"/>
      <c r="COE932" s="337"/>
      <c r="COF932" s="337"/>
      <c r="COG932" s="337"/>
      <c r="COH932" s="337"/>
      <c r="COI932" s="337"/>
      <c r="COJ932" s="337"/>
      <c r="COK932" s="337"/>
      <c r="COL932" s="337"/>
      <c r="COM932" s="337"/>
      <c r="CON932" s="337"/>
      <c r="COO932" s="337"/>
      <c r="COP932" s="337"/>
      <c r="COQ932" s="337"/>
      <c r="COR932" s="337"/>
      <c r="COS932" s="337"/>
      <c r="COT932" s="337"/>
      <c r="COU932" s="337"/>
      <c r="COV932" s="337"/>
      <c r="COW932" s="337"/>
      <c r="COX932" s="337"/>
      <c r="COY932" s="337"/>
      <c r="COZ932" s="337"/>
      <c r="CPA932" s="337"/>
      <c r="CPB932" s="337"/>
      <c r="CPC932" s="337"/>
      <c r="CPD932" s="337"/>
      <c r="CPE932" s="337"/>
      <c r="CPF932" s="337"/>
      <c r="CPG932" s="337"/>
      <c r="CPH932" s="337"/>
      <c r="CPI932" s="337"/>
      <c r="CPJ932" s="337"/>
      <c r="CPK932" s="337"/>
      <c r="CPL932" s="337"/>
      <c r="CPM932" s="337"/>
      <c r="CPN932" s="337"/>
      <c r="CPO932" s="337"/>
      <c r="CPP932" s="337"/>
      <c r="CPQ932" s="337"/>
      <c r="CPR932" s="337"/>
      <c r="CPS932" s="337"/>
      <c r="CPT932" s="337"/>
      <c r="CPU932" s="337"/>
      <c r="CPV932" s="337"/>
      <c r="CPW932" s="337"/>
      <c r="CPX932" s="337"/>
      <c r="CPY932" s="337"/>
      <c r="CPZ932" s="337"/>
      <c r="CQA932" s="337"/>
      <c r="CQB932" s="337"/>
      <c r="CQC932" s="337"/>
      <c r="CQD932" s="337"/>
      <c r="CQE932" s="337"/>
      <c r="CQF932" s="337"/>
      <c r="CQG932" s="337"/>
      <c r="CQH932" s="337"/>
      <c r="CQI932" s="337"/>
      <c r="CQJ932" s="337"/>
      <c r="CQK932" s="337"/>
      <c r="CQL932" s="337"/>
      <c r="CQM932" s="337"/>
      <c r="CQN932" s="337"/>
      <c r="CQO932" s="337"/>
      <c r="CQP932" s="337"/>
      <c r="CQQ932" s="337"/>
      <c r="CQR932" s="337"/>
      <c r="CQS932" s="337"/>
      <c r="CQT932" s="337"/>
      <c r="CQU932" s="337"/>
      <c r="CQV932" s="337"/>
      <c r="CQW932" s="337"/>
      <c r="CQX932" s="337"/>
      <c r="CQY932" s="337"/>
      <c r="CQZ932" s="337"/>
      <c r="CRA932" s="337"/>
      <c r="CRB932" s="337"/>
      <c r="CRC932" s="337"/>
      <c r="CRD932" s="337"/>
      <c r="CRE932" s="337"/>
      <c r="CRF932" s="337"/>
      <c r="CRG932" s="337"/>
      <c r="CRH932" s="337"/>
      <c r="CRI932" s="337"/>
      <c r="CRJ932" s="337"/>
      <c r="CRK932" s="337"/>
      <c r="CRL932" s="337"/>
      <c r="CRM932" s="337"/>
      <c r="CRN932" s="337"/>
      <c r="CRO932" s="337"/>
      <c r="CRP932" s="337"/>
      <c r="CRQ932" s="337"/>
      <c r="CRR932" s="337"/>
      <c r="CRS932" s="337"/>
      <c r="CRT932" s="337"/>
      <c r="CRU932" s="337"/>
      <c r="CRV932" s="337"/>
      <c r="CRW932" s="337"/>
      <c r="CRX932" s="337"/>
      <c r="CRY932" s="337"/>
      <c r="CRZ932" s="337"/>
      <c r="CSA932" s="337"/>
      <c r="CSB932" s="337"/>
      <c r="CSC932" s="337"/>
      <c r="CSD932" s="337"/>
      <c r="CSE932" s="337"/>
      <c r="CSF932" s="337"/>
      <c r="CSG932" s="337"/>
      <c r="CSH932" s="337"/>
      <c r="CSI932" s="337"/>
      <c r="CSJ932" s="337"/>
      <c r="CSK932" s="337"/>
      <c r="CSL932" s="337"/>
      <c r="CSM932" s="337"/>
      <c r="CSN932" s="337"/>
      <c r="CSO932" s="337"/>
      <c r="CSP932" s="337"/>
      <c r="CSQ932" s="337"/>
      <c r="CSR932" s="337"/>
      <c r="CSS932" s="337"/>
      <c r="CST932" s="337"/>
      <c r="CSU932" s="337"/>
      <c r="CSV932" s="337"/>
      <c r="CSW932" s="337"/>
      <c r="CSX932" s="337"/>
      <c r="CSY932" s="337"/>
      <c r="CSZ932" s="337"/>
      <c r="CTA932" s="337"/>
      <c r="CTB932" s="337"/>
      <c r="CTC932" s="337"/>
      <c r="CTD932" s="337"/>
      <c r="CTE932" s="337"/>
      <c r="CTF932" s="337"/>
      <c r="CTG932" s="337"/>
      <c r="CTH932" s="337"/>
      <c r="CTI932" s="337"/>
      <c r="CTJ932" s="337"/>
      <c r="CTK932" s="337"/>
      <c r="CTL932" s="337"/>
      <c r="CTM932" s="337"/>
      <c r="CTN932" s="337"/>
      <c r="CTO932" s="337"/>
      <c r="CTP932" s="337"/>
      <c r="CTQ932" s="337"/>
      <c r="CTR932" s="337"/>
      <c r="CTS932" s="337"/>
      <c r="CTT932" s="337"/>
      <c r="CTU932" s="337"/>
      <c r="CTV932" s="337"/>
      <c r="CTW932" s="337"/>
      <c r="CTX932" s="337"/>
      <c r="CTY932" s="337"/>
      <c r="CTZ932" s="337"/>
      <c r="CUA932" s="337"/>
      <c r="CUB932" s="337"/>
      <c r="CUC932" s="337"/>
      <c r="CUD932" s="337"/>
      <c r="CUE932" s="337"/>
      <c r="CUF932" s="337"/>
      <c r="CUG932" s="337"/>
      <c r="CUH932" s="337"/>
      <c r="CUI932" s="337"/>
      <c r="CUJ932" s="337"/>
      <c r="CUK932" s="337"/>
      <c r="CUL932" s="337"/>
      <c r="CUM932" s="337"/>
      <c r="CUN932" s="337"/>
      <c r="CUO932" s="337"/>
      <c r="CUP932" s="337"/>
      <c r="CUQ932" s="337"/>
      <c r="CUR932" s="337"/>
      <c r="CUS932" s="337"/>
      <c r="CUT932" s="337"/>
      <c r="CUU932" s="337"/>
      <c r="CUV932" s="337"/>
      <c r="CUW932" s="337"/>
      <c r="CUX932" s="337"/>
      <c r="CUY932" s="337"/>
      <c r="CUZ932" s="337"/>
      <c r="CVA932" s="337"/>
      <c r="CVB932" s="337"/>
      <c r="CVC932" s="337"/>
      <c r="CVD932" s="337"/>
      <c r="CVE932" s="337"/>
      <c r="CVF932" s="337"/>
      <c r="CVG932" s="337"/>
      <c r="CVH932" s="337"/>
      <c r="CVI932" s="337"/>
      <c r="CVJ932" s="337"/>
      <c r="CVK932" s="337"/>
      <c r="CVL932" s="337"/>
      <c r="CVM932" s="337"/>
      <c r="CVN932" s="337"/>
      <c r="CVO932" s="337"/>
      <c r="CVP932" s="337"/>
      <c r="CVQ932" s="337"/>
      <c r="CVR932" s="337"/>
      <c r="CVS932" s="337"/>
      <c r="CVT932" s="337"/>
      <c r="CVU932" s="337"/>
      <c r="CVV932" s="337"/>
      <c r="CVW932" s="337"/>
      <c r="CVX932" s="337"/>
      <c r="CVY932" s="337"/>
      <c r="CVZ932" s="337"/>
      <c r="CWA932" s="337"/>
      <c r="CWB932" s="337"/>
      <c r="CWC932" s="337"/>
      <c r="CWD932" s="337"/>
      <c r="CWE932" s="337"/>
      <c r="CWF932" s="337"/>
      <c r="CWG932" s="337"/>
      <c r="CWH932" s="337"/>
      <c r="CWI932" s="337"/>
      <c r="CWJ932" s="337"/>
      <c r="CWK932" s="337"/>
      <c r="CWL932" s="337"/>
      <c r="CWM932" s="337"/>
      <c r="CWN932" s="337"/>
      <c r="CWO932" s="337"/>
      <c r="CWP932" s="337"/>
      <c r="CWQ932" s="337"/>
      <c r="CWR932" s="337"/>
      <c r="CWS932" s="337"/>
      <c r="CWT932" s="337"/>
      <c r="CWU932" s="337"/>
      <c r="CWV932" s="337"/>
      <c r="CWW932" s="337"/>
      <c r="CWX932" s="337"/>
      <c r="CWY932" s="337"/>
      <c r="CWZ932" s="337"/>
      <c r="CXA932" s="337"/>
      <c r="CXB932" s="337"/>
      <c r="CXC932" s="337"/>
      <c r="CXD932" s="337"/>
      <c r="CXE932" s="337"/>
      <c r="CXF932" s="337"/>
      <c r="CXG932" s="337"/>
      <c r="CXH932" s="337"/>
      <c r="CXI932" s="337"/>
      <c r="CXJ932" s="337"/>
      <c r="CXK932" s="337"/>
      <c r="CXL932" s="337"/>
      <c r="CXM932" s="337"/>
      <c r="CXN932" s="337"/>
      <c r="CXO932" s="337"/>
      <c r="CXP932" s="337"/>
      <c r="CXQ932" s="337"/>
      <c r="CXR932" s="337"/>
      <c r="CXS932" s="337"/>
      <c r="CXT932" s="337"/>
      <c r="CXU932" s="337"/>
      <c r="CXV932" s="337"/>
      <c r="CXW932" s="337"/>
      <c r="CXX932" s="337"/>
      <c r="CXY932" s="337"/>
      <c r="CXZ932" s="337"/>
      <c r="CYA932" s="337"/>
      <c r="CYB932" s="337"/>
      <c r="CYC932" s="337"/>
      <c r="CYD932" s="337"/>
      <c r="CYE932" s="337"/>
      <c r="CYF932" s="337"/>
      <c r="CYG932" s="337"/>
      <c r="CYH932" s="337"/>
      <c r="CYI932" s="337"/>
      <c r="CYJ932" s="337"/>
      <c r="CYK932" s="337"/>
      <c r="CYL932" s="337"/>
      <c r="CYM932" s="337"/>
      <c r="CYN932" s="337"/>
      <c r="CYO932" s="337"/>
      <c r="CYP932" s="337"/>
      <c r="CYQ932" s="337"/>
      <c r="CYR932" s="337"/>
      <c r="CYS932" s="337"/>
      <c r="CYT932" s="337"/>
      <c r="CYU932" s="337"/>
      <c r="CYV932" s="337"/>
      <c r="CYW932" s="337"/>
      <c r="CYX932" s="337"/>
      <c r="CYY932" s="337"/>
      <c r="CYZ932" s="337"/>
      <c r="CZA932" s="337"/>
      <c r="CZB932" s="337"/>
      <c r="CZC932" s="337"/>
      <c r="CZD932" s="337"/>
      <c r="CZE932" s="337"/>
      <c r="CZF932" s="337"/>
      <c r="CZG932" s="337"/>
      <c r="CZH932" s="337"/>
      <c r="CZI932" s="337"/>
      <c r="CZJ932" s="337"/>
      <c r="CZK932" s="337"/>
      <c r="CZL932" s="337"/>
      <c r="CZM932" s="337"/>
      <c r="CZN932" s="337"/>
      <c r="CZO932" s="337"/>
      <c r="CZP932" s="337"/>
      <c r="CZQ932" s="337"/>
      <c r="CZR932" s="337"/>
      <c r="CZS932" s="337"/>
      <c r="CZT932" s="337"/>
      <c r="CZU932" s="337"/>
      <c r="CZV932" s="337"/>
      <c r="CZW932" s="337"/>
      <c r="CZX932" s="337"/>
      <c r="CZY932" s="337"/>
      <c r="CZZ932" s="337"/>
      <c r="DAA932" s="337"/>
      <c r="DAB932" s="337"/>
      <c r="DAC932" s="337"/>
      <c r="DAD932" s="337"/>
      <c r="DAE932" s="337"/>
      <c r="DAF932" s="337"/>
      <c r="DAG932" s="337"/>
      <c r="DAH932" s="337"/>
      <c r="DAI932" s="337"/>
      <c r="DAJ932" s="337"/>
      <c r="DAK932" s="337"/>
      <c r="DAL932" s="337"/>
      <c r="DAM932" s="337"/>
      <c r="DAN932" s="337"/>
      <c r="DAO932" s="337"/>
      <c r="DAP932" s="337"/>
      <c r="DAQ932" s="337"/>
      <c r="DAR932" s="337"/>
      <c r="DAS932" s="337"/>
      <c r="DAT932" s="337"/>
      <c r="DAU932" s="337"/>
      <c r="DAV932" s="337"/>
      <c r="DAW932" s="337"/>
      <c r="DAX932" s="337"/>
      <c r="DAY932" s="337"/>
      <c r="DAZ932" s="337"/>
      <c r="DBA932" s="337"/>
      <c r="DBB932" s="337"/>
      <c r="DBC932" s="337"/>
      <c r="DBD932" s="337"/>
      <c r="DBE932" s="337"/>
      <c r="DBF932" s="337"/>
      <c r="DBG932" s="337"/>
      <c r="DBH932" s="337"/>
      <c r="DBI932" s="337"/>
      <c r="DBJ932" s="337"/>
      <c r="DBK932" s="337"/>
      <c r="DBL932" s="337"/>
      <c r="DBM932" s="337"/>
      <c r="DBN932" s="337"/>
      <c r="DBO932" s="337"/>
      <c r="DBP932" s="337"/>
      <c r="DBQ932" s="337"/>
      <c r="DBR932" s="337"/>
      <c r="DBS932" s="337"/>
      <c r="DBT932" s="337"/>
      <c r="DBU932" s="337"/>
      <c r="DBV932" s="337"/>
      <c r="DBW932" s="337"/>
      <c r="DBX932" s="337"/>
      <c r="DBY932" s="337"/>
      <c r="DBZ932" s="337"/>
      <c r="DCA932" s="337"/>
      <c r="DCB932" s="337"/>
      <c r="DCC932" s="337"/>
      <c r="DCD932" s="337"/>
      <c r="DCE932" s="337"/>
      <c r="DCF932" s="337"/>
      <c r="DCG932" s="337"/>
      <c r="DCH932" s="337"/>
      <c r="DCI932" s="337"/>
      <c r="DCJ932" s="337"/>
      <c r="DCK932" s="337"/>
      <c r="DCL932" s="337"/>
      <c r="DCM932" s="337"/>
      <c r="DCN932" s="337"/>
      <c r="DCO932" s="337"/>
      <c r="DCP932" s="337"/>
      <c r="DCQ932" s="337"/>
      <c r="DCR932" s="337"/>
      <c r="DCS932" s="337"/>
      <c r="DCT932" s="337"/>
      <c r="DCU932" s="337"/>
      <c r="DCV932" s="337"/>
      <c r="DCW932" s="337"/>
      <c r="DCX932" s="337"/>
      <c r="DCY932" s="337"/>
      <c r="DCZ932" s="337"/>
      <c r="DDA932" s="337"/>
      <c r="DDB932" s="337"/>
      <c r="DDC932" s="337"/>
      <c r="DDD932" s="337"/>
      <c r="DDE932" s="337"/>
      <c r="DDF932" s="337"/>
      <c r="DDG932" s="337"/>
      <c r="DDH932" s="337"/>
      <c r="DDI932" s="337"/>
      <c r="DDJ932" s="337"/>
      <c r="DDK932" s="337"/>
      <c r="DDL932" s="337"/>
      <c r="DDM932" s="337"/>
      <c r="DDN932" s="337"/>
      <c r="DDO932" s="337"/>
      <c r="DDP932" s="337"/>
      <c r="DDQ932" s="337"/>
      <c r="DDR932" s="337"/>
      <c r="DDS932" s="337"/>
      <c r="DDT932" s="337"/>
      <c r="DDU932" s="337"/>
      <c r="DDV932" s="337"/>
      <c r="DDW932" s="337"/>
      <c r="DDX932" s="337"/>
      <c r="DDY932" s="337"/>
      <c r="DDZ932" s="337"/>
      <c r="DEA932" s="337"/>
      <c r="DEB932" s="337"/>
      <c r="DEC932" s="337"/>
      <c r="DED932" s="337"/>
      <c r="DEE932" s="337"/>
      <c r="DEF932" s="337"/>
      <c r="DEG932" s="337"/>
      <c r="DEH932" s="337"/>
      <c r="DEI932" s="337"/>
      <c r="DEJ932" s="337"/>
      <c r="DEK932" s="337"/>
      <c r="DEL932" s="337"/>
      <c r="DEM932" s="337"/>
      <c r="DEN932" s="337"/>
      <c r="DEO932" s="337"/>
      <c r="DEP932" s="337"/>
      <c r="DEQ932" s="337"/>
      <c r="DER932" s="337"/>
      <c r="DES932" s="337"/>
      <c r="DET932" s="337"/>
      <c r="DEU932" s="337"/>
      <c r="DEV932" s="337"/>
      <c r="DEW932" s="337"/>
      <c r="DEX932" s="337"/>
      <c r="DEY932" s="337"/>
      <c r="DEZ932" s="337"/>
      <c r="DFA932" s="337"/>
      <c r="DFB932" s="337"/>
      <c r="DFC932" s="337"/>
      <c r="DFD932" s="337"/>
      <c r="DFE932" s="337"/>
      <c r="DFF932" s="337"/>
      <c r="DFG932" s="337"/>
      <c r="DFH932" s="337"/>
      <c r="DFI932" s="337"/>
      <c r="DFJ932" s="337"/>
      <c r="DFK932" s="337"/>
      <c r="DFL932" s="337"/>
      <c r="DFM932" s="337"/>
      <c r="DFN932" s="337"/>
      <c r="DFO932" s="337"/>
      <c r="DFP932" s="337"/>
      <c r="DFQ932" s="337"/>
      <c r="DFR932" s="337"/>
      <c r="DFS932" s="337"/>
      <c r="DFT932" s="337"/>
      <c r="DFU932" s="337"/>
      <c r="DFV932" s="337"/>
      <c r="DFW932" s="337"/>
      <c r="DFX932" s="337"/>
      <c r="DFY932" s="337"/>
      <c r="DFZ932" s="337"/>
      <c r="DGA932" s="337"/>
      <c r="DGB932" s="337"/>
      <c r="DGC932" s="337"/>
      <c r="DGD932" s="337"/>
      <c r="DGE932" s="337"/>
      <c r="DGF932" s="337"/>
      <c r="DGG932" s="337"/>
      <c r="DGH932" s="337"/>
      <c r="DGI932" s="337"/>
      <c r="DGJ932" s="337"/>
      <c r="DGK932" s="337"/>
      <c r="DGL932" s="337"/>
      <c r="DGM932" s="337"/>
      <c r="DGN932" s="337"/>
      <c r="DGO932" s="337"/>
      <c r="DGP932" s="337"/>
      <c r="DGQ932" s="337"/>
      <c r="DGR932" s="337"/>
      <c r="DGS932" s="337"/>
      <c r="DGT932" s="337"/>
      <c r="DGU932" s="337"/>
      <c r="DGV932" s="337"/>
      <c r="DGW932" s="337"/>
      <c r="DGX932" s="337"/>
      <c r="DGY932" s="337"/>
      <c r="DGZ932" s="337"/>
      <c r="DHA932" s="337"/>
      <c r="DHB932" s="337"/>
      <c r="DHC932" s="337"/>
      <c r="DHD932" s="337"/>
      <c r="DHE932" s="337"/>
      <c r="DHF932" s="337"/>
      <c r="DHG932" s="337"/>
      <c r="DHH932" s="337"/>
      <c r="DHI932" s="337"/>
      <c r="DHJ932" s="337"/>
      <c r="DHK932" s="337"/>
      <c r="DHL932" s="337"/>
      <c r="DHM932" s="337"/>
      <c r="DHN932" s="337"/>
      <c r="DHO932" s="337"/>
      <c r="DHP932" s="337"/>
      <c r="DHQ932" s="337"/>
      <c r="DHR932" s="337"/>
      <c r="DHS932" s="337"/>
      <c r="DHT932" s="337"/>
      <c r="DHU932" s="337"/>
      <c r="DHV932" s="337"/>
      <c r="DHW932" s="337"/>
      <c r="DHX932" s="337"/>
      <c r="DHY932" s="337"/>
      <c r="DHZ932" s="337"/>
      <c r="DIA932" s="337"/>
      <c r="DIB932" s="337"/>
      <c r="DIC932" s="337"/>
      <c r="DID932" s="337"/>
      <c r="DIE932" s="337"/>
      <c r="DIF932" s="337"/>
      <c r="DIG932" s="337"/>
      <c r="DIH932" s="337"/>
      <c r="DII932" s="337"/>
      <c r="DIJ932" s="337"/>
      <c r="DIK932" s="337"/>
      <c r="DIL932" s="337"/>
      <c r="DIM932" s="337"/>
      <c r="DIN932" s="337"/>
      <c r="DIO932" s="337"/>
      <c r="DIP932" s="337"/>
      <c r="DIQ932" s="337"/>
      <c r="DIR932" s="337"/>
      <c r="DIS932" s="337"/>
      <c r="DIT932" s="337"/>
      <c r="DIU932" s="337"/>
      <c r="DIV932" s="337"/>
      <c r="DIW932" s="337"/>
      <c r="DIX932" s="337"/>
      <c r="DIY932" s="337"/>
      <c r="DIZ932" s="337"/>
      <c r="DJA932" s="337"/>
      <c r="DJB932" s="337"/>
      <c r="DJC932" s="337"/>
      <c r="DJD932" s="337"/>
      <c r="DJE932" s="337"/>
      <c r="DJF932" s="337"/>
      <c r="DJG932" s="337"/>
      <c r="DJH932" s="337"/>
      <c r="DJI932" s="337"/>
      <c r="DJJ932" s="337"/>
      <c r="DJK932" s="337"/>
      <c r="DJL932" s="337"/>
      <c r="DJM932" s="337"/>
      <c r="DJN932" s="337"/>
      <c r="DJO932" s="337"/>
      <c r="DJP932" s="337"/>
      <c r="DJQ932" s="337"/>
      <c r="DJR932" s="337"/>
      <c r="DJS932" s="337"/>
      <c r="DJT932" s="337"/>
      <c r="DJU932" s="337"/>
      <c r="DJV932" s="337"/>
      <c r="DJW932" s="337"/>
      <c r="DJX932" s="337"/>
      <c r="DJY932" s="337"/>
      <c r="DJZ932" s="337"/>
      <c r="DKA932" s="337"/>
      <c r="DKB932" s="337"/>
      <c r="DKC932" s="337"/>
      <c r="DKD932" s="337"/>
      <c r="DKE932" s="337"/>
      <c r="DKF932" s="337"/>
      <c r="DKG932" s="337"/>
      <c r="DKH932" s="337"/>
      <c r="DKI932" s="337"/>
      <c r="DKJ932" s="337"/>
      <c r="DKK932" s="337"/>
      <c r="DKL932" s="337"/>
      <c r="DKM932" s="337"/>
      <c r="DKN932" s="337"/>
      <c r="DKO932" s="337"/>
      <c r="DKP932" s="337"/>
      <c r="DKQ932" s="337"/>
      <c r="DKR932" s="337"/>
      <c r="DKS932" s="337"/>
      <c r="DKT932" s="337"/>
      <c r="DKU932" s="337"/>
      <c r="DKV932" s="337"/>
      <c r="DKW932" s="337"/>
      <c r="DKX932" s="337"/>
      <c r="DKY932" s="337"/>
      <c r="DKZ932" s="337"/>
      <c r="DLA932" s="337"/>
      <c r="DLB932" s="337"/>
      <c r="DLC932" s="337"/>
      <c r="DLD932" s="337"/>
      <c r="DLE932" s="337"/>
      <c r="DLF932" s="337"/>
      <c r="DLG932" s="337"/>
      <c r="DLH932" s="337"/>
      <c r="DLI932" s="337"/>
      <c r="DLJ932" s="337"/>
      <c r="DLK932" s="337"/>
      <c r="DLL932" s="337"/>
      <c r="DLM932" s="337"/>
      <c r="DLN932" s="337"/>
      <c r="DLO932" s="337"/>
      <c r="DLP932" s="337"/>
      <c r="DLQ932" s="337"/>
      <c r="DLR932" s="337"/>
      <c r="DLS932" s="337"/>
      <c r="DLT932" s="337"/>
      <c r="DLU932" s="337"/>
      <c r="DLV932" s="337"/>
      <c r="DLW932" s="337"/>
      <c r="DLX932" s="337"/>
      <c r="DLY932" s="337"/>
      <c r="DLZ932" s="337"/>
      <c r="DMA932" s="337"/>
      <c r="DMB932" s="337"/>
      <c r="DMC932" s="337"/>
      <c r="DMD932" s="337"/>
      <c r="DME932" s="337"/>
      <c r="DMF932" s="337"/>
      <c r="DMG932" s="337"/>
      <c r="DMH932" s="337"/>
      <c r="DMI932" s="337"/>
      <c r="DMJ932" s="337"/>
      <c r="DMK932" s="337"/>
      <c r="DML932" s="337"/>
      <c r="DMM932" s="337"/>
      <c r="DMN932" s="337"/>
      <c r="DMO932" s="337"/>
      <c r="DMP932" s="337"/>
      <c r="DMQ932" s="337"/>
      <c r="DMR932" s="337"/>
      <c r="DMS932" s="337"/>
      <c r="DMT932" s="337"/>
      <c r="DMU932" s="337"/>
      <c r="DMV932" s="337"/>
      <c r="DMW932" s="337"/>
      <c r="DMX932" s="337"/>
      <c r="DMY932" s="337"/>
      <c r="DMZ932" s="337"/>
      <c r="DNA932" s="337"/>
      <c r="DNB932" s="337"/>
      <c r="DNC932" s="337"/>
      <c r="DND932" s="337"/>
      <c r="DNE932" s="337"/>
      <c r="DNF932" s="337"/>
      <c r="DNG932" s="337"/>
      <c r="DNH932" s="337"/>
      <c r="DNI932" s="337"/>
      <c r="DNJ932" s="337"/>
      <c r="DNK932" s="337"/>
      <c r="DNL932" s="337"/>
      <c r="DNM932" s="337"/>
      <c r="DNN932" s="337"/>
      <c r="DNO932" s="337"/>
      <c r="DNP932" s="337"/>
      <c r="DNQ932" s="337"/>
      <c r="DNR932" s="337"/>
      <c r="DNS932" s="337"/>
      <c r="DNT932" s="337"/>
      <c r="DNU932" s="337"/>
      <c r="DNV932" s="337"/>
      <c r="DNW932" s="337"/>
      <c r="DNX932" s="337"/>
      <c r="DNY932" s="337"/>
      <c r="DNZ932" s="337"/>
      <c r="DOA932" s="337"/>
      <c r="DOB932" s="337"/>
      <c r="DOC932" s="337"/>
      <c r="DOD932" s="337"/>
      <c r="DOE932" s="337"/>
      <c r="DOF932" s="337"/>
      <c r="DOG932" s="337"/>
      <c r="DOH932" s="337"/>
      <c r="DOI932" s="337"/>
      <c r="DOJ932" s="337"/>
      <c r="DOK932" s="337"/>
      <c r="DOL932" s="337"/>
      <c r="DOM932" s="337"/>
      <c r="DON932" s="337"/>
      <c r="DOO932" s="337"/>
      <c r="DOP932" s="337"/>
      <c r="DOQ932" s="337"/>
      <c r="DOR932" s="337"/>
      <c r="DOS932" s="337"/>
      <c r="DOT932" s="337"/>
      <c r="DOU932" s="337"/>
      <c r="DOV932" s="337"/>
      <c r="DOW932" s="337"/>
      <c r="DOX932" s="337"/>
      <c r="DOY932" s="337"/>
      <c r="DOZ932" s="337"/>
      <c r="DPA932" s="337"/>
      <c r="DPB932" s="337"/>
      <c r="DPC932" s="337"/>
      <c r="DPD932" s="337"/>
      <c r="DPE932" s="337"/>
      <c r="DPF932" s="337"/>
      <c r="DPG932" s="337"/>
      <c r="DPH932" s="337"/>
      <c r="DPI932" s="337"/>
      <c r="DPJ932" s="337"/>
      <c r="DPK932" s="337"/>
      <c r="DPL932" s="337"/>
      <c r="DPM932" s="337"/>
      <c r="DPN932" s="337"/>
      <c r="DPO932" s="337"/>
      <c r="DPP932" s="337"/>
      <c r="DPQ932" s="337"/>
      <c r="DPR932" s="337"/>
      <c r="DPS932" s="337"/>
      <c r="DPT932" s="337"/>
      <c r="DPU932" s="337"/>
      <c r="DPV932" s="337"/>
      <c r="DPW932" s="337"/>
      <c r="DPX932" s="337"/>
      <c r="DPY932" s="337"/>
      <c r="DPZ932" s="337"/>
      <c r="DQA932" s="337"/>
      <c r="DQB932" s="337"/>
      <c r="DQC932" s="337"/>
      <c r="DQD932" s="337"/>
      <c r="DQE932" s="337"/>
      <c r="DQF932" s="337"/>
      <c r="DQG932" s="337"/>
      <c r="DQH932" s="337"/>
      <c r="DQI932" s="337"/>
      <c r="DQJ932" s="337"/>
      <c r="DQK932" s="337"/>
      <c r="DQL932" s="337"/>
      <c r="DQM932" s="337"/>
      <c r="DQN932" s="337"/>
      <c r="DQO932" s="337"/>
      <c r="DQP932" s="337"/>
      <c r="DQQ932" s="337"/>
      <c r="DQR932" s="337"/>
      <c r="DQS932" s="337"/>
      <c r="DQT932" s="337"/>
      <c r="DQU932" s="337"/>
      <c r="DQV932" s="337"/>
      <c r="DQW932" s="337"/>
      <c r="DQX932" s="337"/>
      <c r="DQY932" s="337"/>
      <c r="DQZ932" s="337"/>
      <c r="DRA932" s="337"/>
      <c r="DRB932" s="337"/>
      <c r="DRC932" s="337"/>
      <c r="DRD932" s="337"/>
      <c r="DRE932" s="337"/>
      <c r="DRF932" s="337"/>
      <c r="DRG932" s="337"/>
      <c r="DRH932" s="337"/>
      <c r="DRI932" s="337"/>
      <c r="DRJ932" s="337"/>
      <c r="DRK932" s="337"/>
      <c r="DRL932" s="337"/>
      <c r="DRM932" s="337"/>
      <c r="DRN932" s="337"/>
      <c r="DRO932" s="337"/>
      <c r="DRP932" s="337"/>
      <c r="DRQ932" s="337"/>
      <c r="DRR932" s="337"/>
      <c r="DRS932" s="337"/>
      <c r="DRT932" s="337"/>
      <c r="DRU932" s="337"/>
      <c r="DRV932" s="337"/>
      <c r="DRW932" s="337"/>
      <c r="DRX932" s="337"/>
      <c r="DRY932" s="337"/>
      <c r="DRZ932" s="337"/>
      <c r="DSA932" s="337"/>
      <c r="DSB932" s="337"/>
      <c r="DSC932" s="337"/>
      <c r="DSD932" s="337"/>
      <c r="DSE932" s="337"/>
      <c r="DSF932" s="337"/>
      <c r="DSG932" s="337"/>
      <c r="DSH932" s="337"/>
      <c r="DSI932" s="337"/>
      <c r="DSJ932" s="337"/>
      <c r="DSK932" s="337"/>
      <c r="DSL932" s="337"/>
      <c r="DSM932" s="337"/>
      <c r="DSN932" s="337"/>
      <c r="DSO932" s="337"/>
      <c r="DSP932" s="337"/>
      <c r="DSQ932" s="337"/>
      <c r="DSR932" s="337"/>
      <c r="DSS932" s="337"/>
      <c r="DST932" s="337"/>
      <c r="DSU932" s="337"/>
      <c r="DSV932" s="337"/>
      <c r="DSW932" s="337"/>
      <c r="DSX932" s="337"/>
      <c r="DSY932" s="337"/>
      <c r="DSZ932" s="337"/>
      <c r="DTA932" s="337"/>
      <c r="DTB932" s="337"/>
      <c r="DTC932" s="337"/>
      <c r="DTD932" s="337"/>
      <c r="DTE932" s="337"/>
      <c r="DTF932" s="337"/>
      <c r="DTG932" s="337"/>
      <c r="DTH932" s="337"/>
      <c r="DTI932" s="337"/>
      <c r="DTJ932" s="337"/>
      <c r="DTK932" s="337"/>
      <c r="DTL932" s="337"/>
      <c r="DTM932" s="337"/>
      <c r="DTN932" s="337"/>
      <c r="DTO932" s="337"/>
      <c r="DTP932" s="337"/>
      <c r="DTQ932" s="337"/>
      <c r="DTR932" s="337"/>
      <c r="DTS932" s="337"/>
      <c r="DTT932" s="337"/>
      <c r="DTU932" s="337"/>
      <c r="DTV932" s="337"/>
      <c r="DTW932" s="337"/>
      <c r="DTX932" s="337"/>
      <c r="DTY932" s="337"/>
      <c r="DTZ932" s="337"/>
      <c r="DUA932" s="337"/>
      <c r="DUB932" s="337"/>
      <c r="DUC932" s="337"/>
      <c r="DUD932" s="337"/>
      <c r="DUE932" s="337"/>
      <c r="DUF932" s="337"/>
      <c r="DUG932" s="337"/>
      <c r="DUH932" s="337"/>
      <c r="DUI932" s="337"/>
      <c r="DUJ932" s="337"/>
      <c r="DUK932" s="337"/>
      <c r="DUL932" s="337"/>
      <c r="DUM932" s="337"/>
      <c r="DUN932" s="337"/>
      <c r="DUO932" s="337"/>
      <c r="DUP932" s="337"/>
      <c r="DUQ932" s="337"/>
      <c r="DUR932" s="337"/>
      <c r="DUS932" s="337"/>
      <c r="DUT932" s="337"/>
      <c r="DUU932" s="337"/>
      <c r="DUV932" s="337"/>
      <c r="DUW932" s="337"/>
      <c r="DUX932" s="337"/>
      <c r="DUY932" s="337"/>
      <c r="DUZ932" s="337"/>
      <c r="DVA932" s="337"/>
      <c r="DVB932" s="337"/>
      <c r="DVC932" s="337"/>
      <c r="DVD932" s="337"/>
      <c r="DVE932" s="337"/>
      <c r="DVF932" s="337"/>
      <c r="DVG932" s="337"/>
      <c r="DVH932" s="337"/>
      <c r="DVI932" s="337"/>
      <c r="DVJ932" s="337"/>
      <c r="DVK932" s="337"/>
      <c r="DVL932" s="337"/>
      <c r="DVM932" s="337"/>
      <c r="DVN932" s="337"/>
      <c r="DVO932" s="337"/>
      <c r="DVP932" s="337"/>
      <c r="DVQ932" s="337"/>
      <c r="DVR932" s="337"/>
      <c r="DVS932" s="337"/>
      <c r="DVT932" s="337"/>
      <c r="DVU932" s="337"/>
      <c r="DVV932" s="337"/>
      <c r="DVW932" s="337"/>
      <c r="DVX932" s="337"/>
      <c r="DVY932" s="337"/>
      <c r="DVZ932" s="337"/>
      <c r="DWA932" s="337"/>
      <c r="DWB932" s="337"/>
      <c r="DWC932" s="337"/>
      <c r="DWD932" s="337"/>
      <c r="DWE932" s="337"/>
      <c r="DWF932" s="337"/>
      <c r="DWG932" s="337"/>
      <c r="DWH932" s="337"/>
      <c r="DWI932" s="337"/>
      <c r="DWJ932" s="337"/>
      <c r="DWK932" s="337"/>
      <c r="DWL932" s="337"/>
      <c r="DWM932" s="337"/>
      <c r="DWN932" s="337"/>
      <c r="DWO932" s="337"/>
      <c r="DWP932" s="337"/>
      <c r="DWQ932" s="337"/>
      <c r="DWR932" s="337"/>
      <c r="DWS932" s="337"/>
      <c r="DWT932" s="337"/>
      <c r="DWU932" s="337"/>
      <c r="DWV932" s="337"/>
      <c r="DWW932" s="337"/>
      <c r="DWX932" s="337"/>
      <c r="DWY932" s="337"/>
      <c r="DWZ932" s="337"/>
      <c r="DXA932" s="337"/>
      <c r="DXB932" s="337"/>
      <c r="DXC932" s="337"/>
      <c r="DXD932" s="337"/>
      <c r="DXE932" s="337"/>
      <c r="DXF932" s="337"/>
      <c r="DXG932" s="337"/>
      <c r="DXH932" s="337"/>
      <c r="DXI932" s="337"/>
      <c r="DXJ932" s="337"/>
      <c r="DXK932" s="337"/>
      <c r="DXL932" s="337"/>
      <c r="DXM932" s="337"/>
      <c r="DXN932" s="337"/>
      <c r="DXO932" s="337"/>
      <c r="DXP932" s="337"/>
      <c r="DXQ932" s="337"/>
      <c r="DXR932" s="337"/>
      <c r="DXS932" s="337"/>
      <c r="DXT932" s="337"/>
      <c r="DXU932" s="337"/>
      <c r="DXV932" s="337"/>
      <c r="DXW932" s="337"/>
      <c r="DXX932" s="337"/>
      <c r="DXY932" s="337"/>
      <c r="DXZ932" s="337"/>
      <c r="DYA932" s="337"/>
      <c r="DYB932" s="337"/>
      <c r="DYC932" s="337"/>
      <c r="DYD932" s="337"/>
      <c r="DYE932" s="337"/>
      <c r="DYF932" s="337"/>
      <c r="DYG932" s="337"/>
      <c r="DYH932" s="337"/>
      <c r="DYI932" s="337"/>
      <c r="DYJ932" s="337"/>
      <c r="DYK932" s="337"/>
      <c r="DYL932" s="337"/>
      <c r="DYM932" s="337"/>
      <c r="DYN932" s="337"/>
      <c r="DYO932" s="337"/>
      <c r="DYP932" s="337"/>
      <c r="DYQ932" s="337"/>
      <c r="DYR932" s="337"/>
      <c r="DYS932" s="337"/>
      <c r="DYT932" s="337"/>
      <c r="DYU932" s="337"/>
      <c r="DYV932" s="337"/>
      <c r="DYW932" s="337"/>
      <c r="DYX932" s="337"/>
      <c r="DYY932" s="337"/>
      <c r="DYZ932" s="337"/>
      <c r="DZA932" s="337"/>
      <c r="DZB932" s="337"/>
      <c r="DZC932" s="337"/>
      <c r="DZD932" s="337"/>
      <c r="DZE932" s="337"/>
      <c r="DZF932" s="337"/>
      <c r="DZG932" s="337"/>
      <c r="DZH932" s="337"/>
      <c r="DZI932" s="337"/>
      <c r="DZJ932" s="337"/>
      <c r="DZK932" s="337"/>
      <c r="DZL932" s="337"/>
      <c r="DZM932" s="337"/>
      <c r="DZN932" s="337"/>
      <c r="DZO932" s="337"/>
      <c r="DZP932" s="337"/>
      <c r="DZQ932" s="337"/>
      <c r="DZR932" s="337"/>
      <c r="DZS932" s="337"/>
      <c r="DZT932" s="337"/>
      <c r="DZU932" s="337"/>
      <c r="DZV932" s="337"/>
      <c r="DZW932" s="337"/>
      <c r="DZX932" s="337"/>
      <c r="DZY932" s="337"/>
      <c r="DZZ932" s="337"/>
      <c r="EAA932" s="337"/>
      <c r="EAB932" s="337"/>
      <c r="EAC932" s="337"/>
      <c r="EAD932" s="337"/>
      <c r="EAE932" s="337"/>
      <c r="EAF932" s="337"/>
      <c r="EAG932" s="337"/>
      <c r="EAH932" s="337"/>
      <c r="EAI932" s="337"/>
      <c r="EAJ932" s="337"/>
      <c r="EAK932" s="337"/>
      <c r="EAL932" s="337"/>
      <c r="EAM932" s="337"/>
      <c r="EAN932" s="337"/>
      <c r="EAO932" s="337"/>
      <c r="EAP932" s="337"/>
      <c r="EAQ932" s="337"/>
      <c r="EAR932" s="337"/>
      <c r="EAS932" s="337"/>
      <c r="EAT932" s="337"/>
      <c r="EAU932" s="337"/>
      <c r="EAV932" s="337"/>
      <c r="EAW932" s="337"/>
      <c r="EAX932" s="337"/>
      <c r="EAY932" s="337"/>
      <c r="EAZ932" s="337"/>
      <c r="EBA932" s="337"/>
      <c r="EBB932" s="337"/>
      <c r="EBC932" s="337"/>
      <c r="EBD932" s="337"/>
      <c r="EBE932" s="337"/>
      <c r="EBF932" s="337"/>
      <c r="EBG932" s="337"/>
      <c r="EBH932" s="337"/>
      <c r="EBI932" s="337"/>
      <c r="EBJ932" s="337"/>
      <c r="EBK932" s="337"/>
      <c r="EBL932" s="337"/>
      <c r="EBM932" s="337"/>
      <c r="EBN932" s="337"/>
      <c r="EBO932" s="337"/>
      <c r="EBP932" s="337"/>
      <c r="EBQ932" s="337"/>
      <c r="EBR932" s="337"/>
      <c r="EBS932" s="337"/>
      <c r="EBT932" s="337"/>
      <c r="EBU932" s="337"/>
      <c r="EBV932" s="337"/>
      <c r="EBW932" s="337"/>
      <c r="EBX932" s="337"/>
      <c r="EBY932" s="337"/>
      <c r="EBZ932" s="337"/>
      <c r="ECA932" s="337"/>
      <c r="ECB932" s="337"/>
      <c r="ECC932" s="337"/>
      <c r="ECD932" s="337"/>
      <c r="ECE932" s="337"/>
      <c r="ECF932" s="337"/>
      <c r="ECG932" s="337"/>
      <c r="ECH932" s="337"/>
      <c r="ECI932" s="337"/>
      <c r="ECJ932" s="337"/>
      <c r="ECK932" s="337"/>
      <c r="ECL932" s="337"/>
      <c r="ECM932" s="337"/>
      <c r="ECN932" s="337"/>
      <c r="ECO932" s="337"/>
      <c r="ECP932" s="337"/>
      <c r="ECQ932" s="337"/>
      <c r="ECR932" s="337"/>
      <c r="ECS932" s="337"/>
      <c r="ECT932" s="337"/>
      <c r="ECU932" s="337"/>
      <c r="ECV932" s="337"/>
      <c r="ECW932" s="337"/>
      <c r="ECX932" s="337"/>
      <c r="ECY932" s="337"/>
      <c r="ECZ932" s="337"/>
      <c r="EDA932" s="337"/>
      <c r="EDB932" s="337"/>
      <c r="EDC932" s="337"/>
      <c r="EDD932" s="337"/>
      <c r="EDE932" s="337"/>
      <c r="EDF932" s="337"/>
      <c r="EDG932" s="337"/>
      <c r="EDH932" s="337"/>
      <c r="EDI932" s="337"/>
      <c r="EDJ932" s="337"/>
      <c r="EDK932" s="337"/>
      <c r="EDL932" s="337"/>
      <c r="EDM932" s="337"/>
      <c r="EDN932" s="337"/>
      <c r="EDO932" s="337"/>
      <c r="EDP932" s="337"/>
      <c r="EDQ932" s="337"/>
      <c r="EDR932" s="337"/>
      <c r="EDS932" s="337"/>
      <c r="EDT932" s="337"/>
      <c r="EDU932" s="337"/>
      <c r="EDV932" s="337"/>
      <c r="EDW932" s="337"/>
      <c r="EDX932" s="337"/>
      <c r="EDY932" s="337"/>
      <c r="EDZ932" s="337"/>
      <c r="EEA932" s="337"/>
      <c r="EEB932" s="337"/>
      <c r="EEC932" s="337"/>
      <c r="EED932" s="337"/>
      <c r="EEE932" s="337"/>
      <c r="EEF932" s="337"/>
      <c r="EEG932" s="337"/>
      <c r="EEH932" s="337"/>
      <c r="EEI932" s="337"/>
      <c r="EEJ932" s="337"/>
      <c r="EEK932" s="337"/>
      <c r="EEL932" s="337"/>
      <c r="EEM932" s="337"/>
      <c r="EEN932" s="337"/>
      <c r="EEO932" s="337"/>
      <c r="EEP932" s="337"/>
      <c r="EEQ932" s="337"/>
      <c r="EER932" s="337"/>
      <c r="EES932" s="337"/>
      <c r="EET932" s="337"/>
      <c r="EEU932" s="337"/>
      <c r="EEV932" s="337"/>
      <c r="EEW932" s="337"/>
      <c r="EEX932" s="337"/>
      <c r="EEY932" s="337"/>
      <c r="EEZ932" s="337"/>
      <c r="EFA932" s="337"/>
      <c r="EFB932" s="337"/>
      <c r="EFC932" s="337"/>
      <c r="EFD932" s="337"/>
      <c r="EFE932" s="337"/>
      <c r="EFF932" s="337"/>
      <c r="EFG932" s="337"/>
      <c r="EFH932" s="337"/>
      <c r="EFI932" s="337"/>
      <c r="EFJ932" s="337"/>
      <c r="EFK932" s="337"/>
      <c r="EFL932" s="337"/>
      <c r="EFM932" s="337"/>
      <c r="EFN932" s="337"/>
      <c r="EFO932" s="337"/>
      <c r="EFP932" s="337"/>
      <c r="EFQ932" s="337"/>
      <c r="EFR932" s="337"/>
      <c r="EFS932" s="337"/>
      <c r="EFT932" s="337"/>
      <c r="EFU932" s="337"/>
      <c r="EFV932" s="337"/>
      <c r="EFW932" s="337"/>
      <c r="EFX932" s="337"/>
      <c r="EFY932" s="337"/>
      <c r="EFZ932" s="337"/>
      <c r="EGA932" s="337"/>
      <c r="EGB932" s="337"/>
      <c r="EGC932" s="337"/>
      <c r="EGD932" s="337"/>
      <c r="EGE932" s="337"/>
      <c r="EGF932" s="337"/>
      <c r="EGG932" s="337"/>
      <c r="EGH932" s="337"/>
      <c r="EGI932" s="337"/>
      <c r="EGJ932" s="337"/>
      <c r="EGK932" s="337"/>
      <c r="EGL932" s="337"/>
      <c r="EGM932" s="337"/>
      <c r="EGN932" s="337"/>
      <c r="EGO932" s="337"/>
      <c r="EGP932" s="337"/>
      <c r="EGQ932" s="337"/>
      <c r="EGR932" s="337"/>
      <c r="EGS932" s="337"/>
      <c r="EGT932" s="337"/>
      <c r="EGU932" s="337"/>
      <c r="EGV932" s="337"/>
      <c r="EGW932" s="337"/>
      <c r="EGX932" s="337"/>
      <c r="EGY932" s="337"/>
      <c r="EGZ932" s="337"/>
      <c r="EHA932" s="337"/>
      <c r="EHB932" s="337"/>
      <c r="EHC932" s="337"/>
      <c r="EHD932" s="337"/>
      <c r="EHE932" s="337"/>
      <c r="EHF932" s="337"/>
      <c r="EHG932" s="337"/>
      <c r="EHH932" s="337"/>
      <c r="EHI932" s="337"/>
      <c r="EHJ932" s="337"/>
      <c r="EHK932" s="337"/>
      <c r="EHL932" s="337"/>
      <c r="EHM932" s="337"/>
      <c r="EHN932" s="337"/>
      <c r="EHO932" s="337"/>
      <c r="EHP932" s="337"/>
      <c r="EHQ932" s="337"/>
      <c r="EHR932" s="337"/>
      <c r="EHS932" s="337"/>
      <c r="EHT932" s="337"/>
      <c r="EHU932" s="337"/>
      <c r="EHV932" s="337"/>
      <c r="EHW932" s="337"/>
      <c r="EHX932" s="337"/>
      <c r="EHY932" s="337"/>
      <c r="EHZ932" s="337"/>
      <c r="EIA932" s="337"/>
      <c r="EIB932" s="337"/>
      <c r="EIC932" s="337"/>
      <c r="EID932" s="337"/>
      <c r="EIE932" s="337"/>
      <c r="EIF932" s="337"/>
      <c r="EIG932" s="337"/>
      <c r="EIH932" s="337"/>
      <c r="EII932" s="337"/>
      <c r="EIJ932" s="337"/>
      <c r="EIK932" s="337"/>
      <c r="EIL932" s="337"/>
      <c r="EIM932" s="337"/>
      <c r="EIN932" s="337"/>
      <c r="EIO932" s="337"/>
      <c r="EIP932" s="337"/>
      <c r="EIQ932" s="337"/>
      <c r="EIR932" s="337"/>
      <c r="EIS932" s="337"/>
      <c r="EIT932" s="337"/>
      <c r="EIU932" s="337"/>
      <c r="EIV932" s="337"/>
      <c r="EIW932" s="337"/>
      <c r="EIX932" s="337"/>
      <c r="EIY932" s="337"/>
      <c r="EIZ932" s="337"/>
      <c r="EJA932" s="337"/>
      <c r="EJB932" s="337"/>
      <c r="EJC932" s="337"/>
      <c r="EJD932" s="337"/>
      <c r="EJE932" s="337"/>
      <c r="EJF932" s="337"/>
      <c r="EJG932" s="337"/>
      <c r="EJH932" s="337"/>
      <c r="EJI932" s="337"/>
      <c r="EJJ932" s="337"/>
      <c r="EJK932" s="337"/>
      <c r="EJL932" s="337"/>
      <c r="EJM932" s="337"/>
      <c r="EJN932" s="337"/>
      <c r="EJO932" s="337"/>
      <c r="EJP932" s="337"/>
      <c r="EJQ932" s="337"/>
      <c r="EJR932" s="337"/>
      <c r="EJS932" s="337"/>
      <c r="EJT932" s="337"/>
      <c r="EJU932" s="337"/>
      <c r="EJV932" s="337"/>
      <c r="EJW932" s="337"/>
      <c r="EJX932" s="337"/>
      <c r="EJY932" s="337"/>
      <c r="EJZ932" s="337"/>
      <c r="EKA932" s="337"/>
      <c r="EKB932" s="337"/>
      <c r="EKC932" s="337"/>
      <c r="EKD932" s="337"/>
      <c r="EKE932" s="337"/>
      <c r="EKF932" s="337"/>
      <c r="EKG932" s="337"/>
      <c r="EKH932" s="337"/>
      <c r="EKI932" s="337"/>
      <c r="EKJ932" s="337"/>
      <c r="EKK932" s="337"/>
      <c r="EKL932" s="337"/>
      <c r="EKM932" s="337"/>
      <c r="EKN932" s="337"/>
      <c r="EKO932" s="337"/>
      <c r="EKP932" s="337"/>
      <c r="EKQ932" s="337"/>
      <c r="EKR932" s="337"/>
      <c r="EKS932" s="337"/>
      <c r="EKT932" s="337"/>
      <c r="EKU932" s="337"/>
      <c r="EKV932" s="337"/>
      <c r="EKW932" s="337"/>
      <c r="EKX932" s="337"/>
      <c r="EKY932" s="337"/>
      <c r="EKZ932" s="337"/>
      <c r="ELA932" s="337"/>
      <c r="ELB932" s="337"/>
      <c r="ELC932" s="337"/>
      <c r="ELD932" s="337"/>
      <c r="ELE932" s="337"/>
      <c r="ELF932" s="337"/>
      <c r="ELG932" s="337"/>
      <c r="ELH932" s="337"/>
      <c r="ELI932" s="337"/>
      <c r="ELJ932" s="337"/>
      <c r="ELK932" s="337"/>
      <c r="ELL932" s="337"/>
      <c r="ELM932" s="337"/>
      <c r="ELN932" s="337"/>
      <c r="ELO932" s="337"/>
      <c r="ELP932" s="337"/>
      <c r="ELQ932" s="337"/>
      <c r="ELR932" s="337"/>
      <c r="ELS932" s="337"/>
      <c r="ELT932" s="337"/>
      <c r="ELU932" s="337"/>
      <c r="ELV932" s="337"/>
      <c r="ELW932" s="337"/>
      <c r="ELX932" s="337"/>
      <c r="ELY932" s="337"/>
      <c r="ELZ932" s="337"/>
      <c r="EMA932" s="337"/>
      <c r="EMB932" s="337"/>
      <c r="EMC932" s="337"/>
      <c r="EMD932" s="337"/>
      <c r="EME932" s="337"/>
      <c r="EMF932" s="337"/>
      <c r="EMG932" s="337"/>
      <c r="EMH932" s="337"/>
      <c r="EMI932" s="337"/>
      <c r="EMJ932" s="337"/>
      <c r="EMK932" s="337"/>
      <c r="EML932" s="337"/>
      <c r="EMM932" s="337"/>
      <c r="EMN932" s="337"/>
      <c r="EMO932" s="337"/>
      <c r="EMP932" s="337"/>
      <c r="EMQ932" s="337"/>
      <c r="EMR932" s="337"/>
      <c r="EMS932" s="337"/>
      <c r="EMT932" s="337"/>
      <c r="EMU932" s="337"/>
      <c r="EMV932" s="337"/>
      <c r="EMW932" s="337"/>
      <c r="EMX932" s="337"/>
      <c r="EMY932" s="337"/>
      <c r="EMZ932" s="337"/>
      <c r="ENA932" s="337"/>
      <c r="ENB932" s="337"/>
      <c r="ENC932" s="337"/>
      <c r="END932" s="337"/>
      <c r="ENE932" s="337"/>
      <c r="ENF932" s="337"/>
      <c r="ENG932" s="337"/>
      <c r="ENH932" s="337"/>
      <c r="ENI932" s="337"/>
      <c r="ENJ932" s="337"/>
      <c r="ENK932" s="337"/>
      <c r="ENL932" s="337"/>
      <c r="ENM932" s="337"/>
      <c r="ENN932" s="337"/>
      <c r="ENO932" s="337"/>
      <c r="ENP932" s="337"/>
      <c r="ENQ932" s="337"/>
      <c r="ENR932" s="337"/>
      <c r="ENS932" s="337"/>
      <c r="ENT932" s="337"/>
      <c r="ENU932" s="337"/>
      <c r="ENV932" s="337"/>
      <c r="ENW932" s="337"/>
      <c r="ENX932" s="337"/>
      <c r="ENY932" s="337"/>
      <c r="ENZ932" s="337"/>
      <c r="EOA932" s="337"/>
      <c r="EOB932" s="337"/>
      <c r="EOC932" s="337"/>
      <c r="EOD932" s="337"/>
      <c r="EOE932" s="337"/>
      <c r="EOF932" s="337"/>
      <c r="EOG932" s="337"/>
      <c r="EOH932" s="337"/>
      <c r="EOI932" s="337"/>
      <c r="EOJ932" s="337"/>
      <c r="EOK932" s="337"/>
      <c r="EOL932" s="337"/>
      <c r="EOM932" s="337"/>
      <c r="EON932" s="337"/>
      <c r="EOO932" s="337"/>
      <c r="EOP932" s="337"/>
      <c r="EOQ932" s="337"/>
      <c r="EOR932" s="337"/>
      <c r="EOS932" s="337"/>
      <c r="EOT932" s="337"/>
      <c r="EOU932" s="337"/>
      <c r="EOV932" s="337"/>
      <c r="EOW932" s="337"/>
      <c r="EOX932" s="337"/>
      <c r="EOY932" s="337"/>
      <c r="EOZ932" s="337"/>
      <c r="EPA932" s="337"/>
      <c r="EPB932" s="337"/>
      <c r="EPC932" s="337"/>
      <c r="EPD932" s="337"/>
      <c r="EPE932" s="337"/>
      <c r="EPF932" s="337"/>
      <c r="EPG932" s="337"/>
      <c r="EPH932" s="337"/>
      <c r="EPI932" s="337"/>
      <c r="EPJ932" s="337"/>
      <c r="EPK932" s="337"/>
      <c r="EPL932" s="337"/>
      <c r="EPM932" s="337"/>
      <c r="EPN932" s="337"/>
      <c r="EPO932" s="337"/>
      <c r="EPP932" s="337"/>
      <c r="EPQ932" s="337"/>
      <c r="EPR932" s="337"/>
      <c r="EPS932" s="337"/>
      <c r="EPT932" s="337"/>
      <c r="EPU932" s="337"/>
      <c r="EPV932" s="337"/>
      <c r="EPW932" s="337"/>
      <c r="EPX932" s="337"/>
      <c r="EPY932" s="337"/>
      <c r="EPZ932" s="337"/>
      <c r="EQA932" s="337"/>
      <c r="EQB932" s="337"/>
      <c r="EQC932" s="337"/>
      <c r="EQD932" s="337"/>
      <c r="EQE932" s="337"/>
      <c r="EQF932" s="337"/>
      <c r="EQG932" s="337"/>
      <c r="EQH932" s="337"/>
      <c r="EQI932" s="337"/>
      <c r="EQJ932" s="337"/>
      <c r="EQK932" s="337"/>
      <c r="EQL932" s="337"/>
      <c r="EQM932" s="337"/>
      <c r="EQN932" s="337"/>
      <c r="EQO932" s="337"/>
      <c r="EQP932" s="337"/>
      <c r="EQQ932" s="337"/>
      <c r="EQR932" s="337"/>
      <c r="EQS932" s="337"/>
      <c r="EQT932" s="337"/>
      <c r="EQU932" s="337"/>
      <c r="EQV932" s="337"/>
      <c r="EQW932" s="337"/>
      <c r="EQX932" s="337"/>
      <c r="EQY932" s="337"/>
      <c r="EQZ932" s="337"/>
      <c r="ERA932" s="337"/>
      <c r="ERB932" s="337"/>
      <c r="ERC932" s="337"/>
      <c r="ERD932" s="337"/>
      <c r="ERE932" s="337"/>
      <c r="ERF932" s="337"/>
      <c r="ERG932" s="337"/>
      <c r="ERH932" s="337"/>
      <c r="ERI932" s="337"/>
      <c r="ERJ932" s="337"/>
      <c r="ERK932" s="337"/>
      <c r="ERL932" s="337"/>
      <c r="ERM932" s="337"/>
      <c r="ERN932" s="337"/>
      <c r="ERO932" s="337"/>
      <c r="ERP932" s="337"/>
      <c r="ERQ932" s="337"/>
      <c r="ERR932" s="337"/>
      <c r="ERS932" s="337"/>
      <c r="ERT932" s="337"/>
      <c r="ERU932" s="337"/>
      <c r="ERV932" s="337"/>
      <c r="ERW932" s="337"/>
      <c r="ERX932" s="337"/>
      <c r="ERY932" s="337"/>
      <c r="ERZ932" s="337"/>
      <c r="ESA932" s="337"/>
      <c r="ESB932" s="337"/>
      <c r="ESC932" s="337"/>
      <c r="ESD932" s="337"/>
      <c r="ESE932" s="337"/>
      <c r="ESF932" s="337"/>
      <c r="ESG932" s="337"/>
      <c r="ESH932" s="337"/>
      <c r="ESI932" s="337"/>
      <c r="ESJ932" s="337"/>
      <c r="ESK932" s="337"/>
      <c r="ESL932" s="337"/>
      <c r="ESM932" s="337"/>
      <c r="ESN932" s="337"/>
      <c r="ESO932" s="337"/>
      <c r="ESP932" s="337"/>
      <c r="ESQ932" s="337"/>
      <c r="ESR932" s="337"/>
      <c r="ESS932" s="337"/>
      <c r="EST932" s="337"/>
      <c r="ESU932" s="337"/>
      <c r="ESV932" s="337"/>
      <c r="ESW932" s="337"/>
      <c r="ESX932" s="337"/>
      <c r="ESY932" s="337"/>
      <c r="ESZ932" s="337"/>
      <c r="ETA932" s="337"/>
      <c r="ETB932" s="337"/>
      <c r="ETC932" s="337"/>
      <c r="ETD932" s="337"/>
      <c r="ETE932" s="337"/>
      <c r="ETF932" s="337"/>
      <c r="ETG932" s="337"/>
      <c r="ETH932" s="337"/>
      <c r="ETI932" s="337"/>
      <c r="ETJ932" s="337"/>
      <c r="ETK932" s="337"/>
      <c r="ETL932" s="337"/>
      <c r="ETM932" s="337"/>
      <c r="ETN932" s="337"/>
      <c r="ETO932" s="337"/>
      <c r="ETP932" s="337"/>
      <c r="ETQ932" s="337"/>
      <c r="ETR932" s="337"/>
      <c r="ETS932" s="337"/>
      <c r="ETT932" s="337"/>
      <c r="ETU932" s="337"/>
      <c r="ETV932" s="337"/>
      <c r="ETW932" s="337"/>
      <c r="ETX932" s="337"/>
      <c r="ETY932" s="337"/>
      <c r="ETZ932" s="337"/>
      <c r="EUA932" s="337"/>
      <c r="EUB932" s="337"/>
      <c r="EUC932" s="337"/>
      <c r="EUD932" s="337"/>
      <c r="EUE932" s="337"/>
      <c r="EUF932" s="337"/>
      <c r="EUG932" s="337"/>
      <c r="EUH932" s="337"/>
      <c r="EUI932" s="337"/>
      <c r="EUJ932" s="337"/>
      <c r="EUK932" s="337"/>
      <c r="EUL932" s="337"/>
      <c r="EUM932" s="337"/>
      <c r="EUN932" s="337"/>
      <c r="EUO932" s="337"/>
      <c r="EUP932" s="337"/>
      <c r="EUQ932" s="337"/>
      <c r="EUR932" s="337"/>
      <c r="EUS932" s="337"/>
      <c r="EUT932" s="337"/>
      <c r="EUU932" s="337"/>
      <c r="EUV932" s="337"/>
      <c r="EUW932" s="337"/>
      <c r="EUX932" s="337"/>
      <c r="EUY932" s="337"/>
      <c r="EUZ932" s="337"/>
      <c r="EVA932" s="337"/>
      <c r="EVB932" s="337"/>
      <c r="EVC932" s="337"/>
      <c r="EVD932" s="337"/>
      <c r="EVE932" s="337"/>
      <c r="EVF932" s="337"/>
      <c r="EVG932" s="337"/>
      <c r="EVH932" s="337"/>
      <c r="EVI932" s="337"/>
      <c r="EVJ932" s="337"/>
      <c r="EVK932" s="337"/>
      <c r="EVL932" s="337"/>
      <c r="EVM932" s="337"/>
      <c r="EVN932" s="337"/>
      <c r="EVO932" s="337"/>
      <c r="EVP932" s="337"/>
      <c r="EVQ932" s="337"/>
      <c r="EVR932" s="337"/>
      <c r="EVS932" s="337"/>
      <c r="EVT932" s="337"/>
      <c r="EVU932" s="337"/>
      <c r="EVV932" s="337"/>
      <c r="EVW932" s="337"/>
      <c r="EVX932" s="337"/>
      <c r="EVY932" s="337"/>
      <c r="EVZ932" s="337"/>
      <c r="EWA932" s="337"/>
      <c r="EWB932" s="337"/>
      <c r="EWC932" s="337"/>
      <c r="EWD932" s="337"/>
      <c r="EWE932" s="337"/>
      <c r="EWF932" s="337"/>
      <c r="EWG932" s="337"/>
      <c r="EWH932" s="337"/>
      <c r="EWI932" s="337"/>
      <c r="EWJ932" s="337"/>
      <c r="EWK932" s="337"/>
      <c r="EWL932" s="337"/>
      <c r="EWM932" s="337"/>
      <c r="EWN932" s="337"/>
      <c r="EWO932" s="337"/>
      <c r="EWP932" s="337"/>
      <c r="EWQ932" s="337"/>
      <c r="EWR932" s="337"/>
      <c r="EWS932" s="337"/>
      <c r="EWT932" s="337"/>
      <c r="EWU932" s="337"/>
      <c r="EWV932" s="337"/>
      <c r="EWW932" s="337"/>
      <c r="EWX932" s="337"/>
      <c r="EWY932" s="337"/>
      <c r="EWZ932" s="337"/>
      <c r="EXA932" s="337"/>
      <c r="EXB932" s="337"/>
      <c r="EXC932" s="337"/>
      <c r="EXD932" s="337"/>
      <c r="EXE932" s="337"/>
      <c r="EXF932" s="337"/>
      <c r="EXG932" s="337"/>
      <c r="EXH932" s="337"/>
      <c r="EXI932" s="337"/>
      <c r="EXJ932" s="337"/>
      <c r="EXK932" s="337"/>
      <c r="EXL932" s="337"/>
      <c r="EXM932" s="337"/>
      <c r="EXN932" s="337"/>
      <c r="EXO932" s="337"/>
      <c r="EXP932" s="337"/>
      <c r="EXQ932" s="337"/>
      <c r="EXR932" s="337"/>
      <c r="EXS932" s="337"/>
      <c r="EXT932" s="337"/>
      <c r="EXU932" s="337"/>
      <c r="EXV932" s="337"/>
      <c r="EXW932" s="337"/>
      <c r="EXX932" s="337"/>
      <c r="EXY932" s="337"/>
      <c r="EXZ932" s="337"/>
      <c r="EYA932" s="337"/>
      <c r="EYB932" s="337"/>
      <c r="EYC932" s="337"/>
      <c r="EYD932" s="337"/>
      <c r="EYE932" s="337"/>
      <c r="EYF932" s="337"/>
      <c r="EYG932" s="337"/>
      <c r="EYH932" s="337"/>
      <c r="EYI932" s="337"/>
      <c r="EYJ932" s="337"/>
      <c r="EYK932" s="337"/>
      <c r="EYL932" s="337"/>
      <c r="EYM932" s="337"/>
      <c r="EYN932" s="337"/>
      <c r="EYO932" s="337"/>
      <c r="EYP932" s="337"/>
      <c r="EYQ932" s="337"/>
      <c r="EYR932" s="337"/>
      <c r="EYS932" s="337"/>
      <c r="EYT932" s="337"/>
      <c r="EYU932" s="337"/>
      <c r="EYV932" s="337"/>
      <c r="EYW932" s="337"/>
      <c r="EYX932" s="337"/>
      <c r="EYY932" s="337"/>
      <c r="EYZ932" s="337"/>
      <c r="EZA932" s="337"/>
      <c r="EZB932" s="337"/>
      <c r="EZC932" s="337"/>
      <c r="EZD932" s="337"/>
      <c r="EZE932" s="337"/>
      <c r="EZF932" s="337"/>
      <c r="EZG932" s="337"/>
      <c r="EZH932" s="337"/>
      <c r="EZI932" s="337"/>
      <c r="EZJ932" s="337"/>
      <c r="EZK932" s="337"/>
      <c r="EZL932" s="337"/>
      <c r="EZM932" s="337"/>
      <c r="EZN932" s="337"/>
      <c r="EZO932" s="337"/>
      <c r="EZP932" s="337"/>
      <c r="EZQ932" s="337"/>
      <c r="EZR932" s="337"/>
      <c r="EZS932" s="337"/>
      <c r="EZT932" s="337"/>
      <c r="EZU932" s="337"/>
      <c r="EZV932" s="337"/>
      <c r="EZW932" s="337"/>
      <c r="EZX932" s="337"/>
      <c r="EZY932" s="337"/>
      <c r="EZZ932" s="337"/>
      <c r="FAA932" s="337"/>
      <c r="FAB932" s="337"/>
      <c r="FAC932" s="337"/>
      <c r="FAD932" s="337"/>
      <c r="FAE932" s="337"/>
      <c r="FAF932" s="337"/>
      <c r="FAG932" s="337"/>
      <c r="FAH932" s="337"/>
      <c r="FAI932" s="337"/>
      <c r="FAJ932" s="337"/>
      <c r="FAK932" s="337"/>
      <c r="FAL932" s="337"/>
      <c r="FAM932" s="337"/>
      <c r="FAN932" s="337"/>
      <c r="FAO932" s="337"/>
      <c r="FAP932" s="337"/>
      <c r="FAQ932" s="337"/>
      <c r="FAR932" s="337"/>
      <c r="FAS932" s="337"/>
      <c r="FAT932" s="337"/>
      <c r="FAU932" s="337"/>
      <c r="FAV932" s="337"/>
      <c r="FAW932" s="337"/>
      <c r="FAX932" s="337"/>
      <c r="FAY932" s="337"/>
      <c r="FAZ932" s="337"/>
      <c r="FBA932" s="337"/>
      <c r="FBB932" s="337"/>
      <c r="FBC932" s="337"/>
      <c r="FBD932" s="337"/>
      <c r="FBE932" s="337"/>
      <c r="FBF932" s="337"/>
      <c r="FBG932" s="337"/>
      <c r="FBH932" s="337"/>
      <c r="FBI932" s="337"/>
      <c r="FBJ932" s="337"/>
      <c r="FBK932" s="337"/>
      <c r="FBL932" s="337"/>
      <c r="FBM932" s="337"/>
      <c r="FBN932" s="337"/>
      <c r="FBO932" s="337"/>
      <c r="FBP932" s="337"/>
      <c r="FBQ932" s="337"/>
      <c r="FBR932" s="337"/>
      <c r="FBS932" s="337"/>
      <c r="FBT932" s="337"/>
      <c r="FBU932" s="337"/>
      <c r="FBV932" s="337"/>
      <c r="FBW932" s="337"/>
      <c r="FBX932" s="337"/>
      <c r="FBY932" s="337"/>
      <c r="FBZ932" s="337"/>
      <c r="FCA932" s="337"/>
      <c r="FCB932" s="337"/>
      <c r="FCC932" s="337"/>
      <c r="FCD932" s="337"/>
      <c r="FCE932" s="337"/>
      <c r="FCF932" s="337"/>
      <c r="FCG932" s="337"/>
      <c r="FCH932" s="337"/>
      <c r="FCI932" s="337"/>
      <c r="FCJ932" s="337"/>
      <c r="FCK932" s="337"/>
      <c r="FCL932" s="337"/>
      <c r="FCM932" s="337"/>
      <c r="FCN932" s="337"/>
      <c r="FCO932" s="337"/>
      <c r="FCP932" s="337"/>
      <c r="FCQ932" s="337"/>
      <c r="FCR932" s="337"/>
      <c r="FCS932" s="337"/>
      <c r="FCT932" s="337"/>
      <c r="FCU932" s="337"/>
      <c r="FCV932" s="337"/>
      <c r="FCW932" s="337"/>
      <c r="FCX932" s="337"/>
      <c r="FCY932" s="337"/>
      <c r="FCZ932" s="337"/>
      <c r="FDA932" s="337"/>
      <c r="FDB932" s="337"/>
      <c r="FDC932" s="337"/>
      <c r="FDD932" s="337"/>
      <c r="FDE932" s="337"/>
      <c r="FDF932" s="337"/>
      <c r="FDG932" s="337"/>
      <c r="FDH932" s="337"/>
      <c r="FDI932" s="337"/>
      <c r="FDJ932" s="337"/>
      <c r="FDK932" s="337"/>
      <c r="FDL932" s="337"/>
      <c r="FDM932" s="337"/>
      <c r="FDN932" s="337"/>
      <c r="FDO932" s="337"/>
      <c r="FDP932" s="337"/>
      <c r="FDQ932" s="337"/>
      <c r="FDR932" s="337"/>
      <c r="FDS932" s="337"/>
      <c r="FDT932" s="337"/>
      <c r="FDU932" s="337"/>
      <c r="FDV932" s="337"/>
      <c r="FDW932" s="337"/>
      <c r="FDX932" s="337"/>
      <c r="FDY932" s="337"/>
      <c r="FDZ932" s="337"/>
      <c r="FEA932" s="337"/>
      <c r="FEB932" s="337"/>
      <c r="FEC932" s="337"/>
      <c r="FED932" s="337"/>
      <c r="FEE932" s="337"/>
      <c r="FEF932" s="337"/>
      <c r="FEG932" s="337"/>
      <c r="FEH932" s="337"/>
      <c r="FEI932" s="337"/>
      <c r="FEJ932" s="337"/>
      <c r="FEK932" s="337"/>
      <c r="FEL932" s="337"/>
      <c r="FEM932" s="337"/>
      <c r="FEN932" s="337"/>
      <c r="FEO932" s="337"/>
      <c r="FEP932" s="337"/>
      <c r="FEQ932" s="337"/>
      <c r="FER932" s="337"/>
      <c r="FES932" s="337"/>
      <c r="FET932" s="337"/>
      <c r="FEU932" s="337"/>
      <c r="FEV932" s="337"/>
      <c r="FEW932" s="337"/>
      <c r="FEX932" s="337"/>
      <c r="FEY932" s="337"/>
      <c r="FEZ932" s="337"/>
      <c r="FFA932" s="337"/>
      <c r="FFB932" s="337"/>
      <c r="FFC932" s="337"/>
      <c r="FFD932" s="337"/>
      <c r="FFE932" s="337"/>
      <c r="FFF932" s="337"/>
      <c r="FFG932" s="337"/>
      <c r="FFH932" s="337"/>
      <c r="FFI932" s="337"/>
      <c r="FFJ932" s="337"/>
      <c r="FFK932" s="337"/>
      <c r="FFL932" s="337"/>
      <c r="FFM932" s="337"/>
      <c r="FFN932" s="337"/>
      <c r="FFO932" s="337"/>
      <c r="FFP932" s="337"/>
      <c r="FFQ932" s="337"/>
      <c r="FFR932" s="337"/>
      <c r="FFS932" s="337"/>
      <c r="FFT932" s="337"/>
      <c r="FFU932" s="337"/>
      <c r="FFV932" s="337"/>
      <c r="FFW932" s="337"/>
      <c r="FFX932" s="337"/>
      <c r="FFY932" s="337"/>
      <c r="FFZ932" s="337"/>
      <c r="FGA932" s="337"/>
      <c r="FGB932" s="337"/>
      <c r="FGC932" s="337"/>
      <c r="FGD932" s="337"/>
      <c r="FGE932" s="337"/>
      <c r="FGF932" s="337"/>
      <c r="FGG932" s="337"/>
      <c r="FGH932" s="337"/>
      <c r="FGI932" s="337"/>
      <c r="FGJ932" s="337"/>
      <c r="FGK932" s="337"/>
      <c r="FGL932" s="337"/>
      <c r="FGM932" s="337"/>
      <c r="FGN932" s="337"/>
      <c r="FGO932" s="337"/>
      <c r="FGP932" s="337"/>
      <c r="FGQ932" s="337"/>
      <c r="FGR932" s="337"/>
      <c r="FGS932" s="337"/>
      <c r="FGT932" s="337"/>
      <c r="FGU932" s="337"/>
      <c r="FGV932" s="337"/>
      <c r="FGW932" s="337"/>
      <c r="FGX932" s="337"/>
      <c r="FGY932" s="337"/>
      <c r="FGZ932" s="337"/>
      <c r="FHA932" s="337"/>
      <c r="FHB932" s="337"/>
      <c r="FHC932" s="337"/>
      <c r="FHD932" s="337"/>
      <c r="FHE932" s="337"/>
      <c r="FHF932" s="337"/>
      <c r="FHG932" s="337"/>
      <c r="FHH932" s="337"/>
      <c r="FHI932" s="337"/>
      <c r="FHJ932" s="337"/>
      <c r="FHK932" s="337"/>
      <c r="FHL932" s="337"/>
      <c r="FHM932" s="337"/>
      <c r="FHN932" s="337"/>
      <c r="FHO932" s="337"/>
      <c r="FHP932" s="337"/>
      <c r="FHQ932" s="337"/>
      <c r="FHR932" s="337"/>
      <c r="FHS932" s="337"/>
      <c r="FHT932" s="337"/>
      <c r="FHU932" s="337"/>
      <c r="FHV932" s="337"/>
      <c r="FHW932" s="337"/>
      <c r="FHX932" s="337"/>
      <c r="FHY932" s="337"/>
      <c r="FHZ932" s="337"/>
      <c r="FIA932" s="337"/>
      <c r="FIB932" s="337"/>
      <c r="FIC932" s="337"/>
      <c r="FID932" s="337"/>
      <c r="FIE932" s="337"/>
      <c r="FIF932" s="337"/>
      <c r="FIG932" s="337"/>
      <c r="FIH932" s="337"/>
      <c r="FII932" s="337"/>
      <c r="FIJ932" s="337"/>
      <c r="FIK932" s="337"/>
      <c r="FIL932" s="337"/>
      <c r="FIM932" s="337"/>
      <c r="FIN932" s="337"/>
      <c r="FIO932" s="337"/>
      <c r="FIP932" s="337"/>
      <c r="FIQ932" s="337"/>
      <c r="FIR932" s="337"/>
      <c r="FIS932" s="337"/>
      <c r="FIT932" s="337"/>
      <c r="FIU932" s="337"/>
      <c r="FIV932" s="337"/>
      <c r="FIW932" s="337"/>
      <c r="FIX932" s="337"/>
      <c r="FIY932" s="337"/>
      <c r="FIZ932" s="337"/>
      <c r="FJA932" s="337"/>
      <c r="FJB932" s="337"/>
      <c r="FJC932" s="337"/>
      <c r="FJD932" s="337"/>
      <c r="FJE932" s="337"/>
      <c r="FJF932" s="337"/>
      <c r="FJG932" s="337"/>
      <c r="FJH932" s="337"/>
      <c r="FJI932" s="337"/>
      <c r="FJJ932" s="337"/>
      <c r="FJK932" s="337"/>
      <c r="FJL932" s="337"/>
      <c r="FJM932" s="337"/>
      <c r="FJN932" s="337"/>
      <c r="FJO932" s="337"/>
      <c r="FJP932" s="337"/>
      <c r="FJQ932" s="337"/>
      <c r="FJR932" s="337"/>
      <c r="FJS932" s="337"/>
      <c r="FJT932" s="337"/>
      <c r="FJU932" s="337"/>
      <c r="FJV932" s="337"/>
      <c r="FJW932" s="337"/>
      <c r="FJX932" s="337"/>
      <c r="FJY932" s="337"/>
      <c r="FJZ932" s="337"/>
      <c r="FKA932" s="337"/>
      <c r="FKB932" s="337"/>
      <c r="FKC932" s="337"/>
      <c r="FKD932" s="337"/>
      <c r="FKE932" s="337"/>
      <c r="FKF932" s="337"/>
      <c r="FKG932" s="337"/>
      <c r="FKH932" s="337"/>
      <c r="FKI932" s="337"/>
      <c r="FKJ932" s="337"/>
      <c r="FKK932" s="337"/>
      <c r="FKL932" s="337"/>
      <c r="FKM932" s="337"/>
      <c r="FKN932" s="337"/>
      <c r="FKO932" s="337"/>
      <c r="FKP932" s="337"/>
      <c r="FKQ932" s="337"/>
      <c r="FKR932" s="337"/>
      <c r="FKS932" s="337"/>
      <c r="FKT932" s="337"/>
      <c r="FKU932" s="337"/>
      <c r="FKV932" s="337"/>
      <c r="FKW932" s="337"/>
      <c r="FKX932" s="337"/>
      <c r="FKY932" s="337"/>
      <c r="FKZ932" s="337"/>
      <c r="FLA932" s="337"/>
      <c r="FLB932" s="337"/>
      <c r="FLC932" s="337"/>
      <c r="FLD932" s="337"/>
      <c r="FLE932" s="337"/>
      <c r="FLF932" s="337"/>
      <c r="FLG932" s="337"/>
      <c r="FLH932" s="337"/>
      <c r="FLI932" s="337"/>
      <c r="FLJ932" s="337"/>
      <c r="FLK932" s="337"/>
      <c r="FLL932" s="337"/>
      <c r="FLM932" s="337"/>
      <c r="FLN932" s="337"/>
      <c r="FLO932" s="337"/>
      <c r="FLP932" s="337"/>
      <c r="FLQ932" s="337"/>
      <c r="FLR932" s="337"/>
      <c r="FLS932" s="337"/>
      <c r="FLT932" s="337"/>
      <c r="FLU932" s="337"/>
      <c r="FLV932" s="337"/>
      <c r="FLW932" s="337"/>
      <c r="FLX932" s="337"/>
      <c r="FLY932" s="337"/>
      <c r="FLZ932" s="337"/>
      <c r="FMA932" s="337"/>
      <c r="FMB932" s="337"/>
      <c r="FMC932" s="337"/>
      <c r="FMD932" s="337"/>
      <c r="FME932" s="337"/>
      <c r="FMF932" s="337"/>
      <c r="FMG932" s="337"/>
      <c r="FMH932" s="337"/>
      <c r="FMI932" s="337"/>
      <c r="FMJ932" s="337"/>
      <c r="FMK932" s="337"/>
      <c r="FML932" s="337"/>
      <c r="FMM932" s="337"/>
      <c r="FMN932" s="337"/>
      <c r="FMO932" s="337"/>
      <c r="FMP932" s="337"/>
      <c r="FMQ932" s="337"/>
      <c r="FMR932" s="337"/>
      <c r="FMS932" s="337"/>
      <c r="FMT932" s="337"/>
      <c r="FMU932" s="337"/>
      <c r="FMV932" s="337"/>
      <c r="FMW932" s="337"/>
      <c r="FMX932" s="337"/>
      <c r="FMY932" s="337"/>
      <c r="FMZ932" s="337"/>
      <c r="FNA932" s="337"/>
      <c r="FNB932" s="337"/>
      <c r="FNC932" s="337"/>
      <c r="FND932" s="337"/>
      <c r="FNE932" s="337"/>
      <c r="FNF932" s="337"/>
      <c r="FNG932" s="337"/>
      <c r="FNH932" s="337"/>
      <c r="FNI932" s="337"/>
      <c r="FNJ932" s="337"/>
      <c r="FNK932" s="337"/>
      <c r="FNL932" s="337"/>
      <c r="FNM932" s="337"/>
      <c r="FNN932" s="337"/>
      <c r="FNO932" s="337"/>
      <c r="FNP932" s="337"/>
      <c r="FNQ932" s="337"/>
      <c r="FNR932" s="337"/>
      <c r="FNS932" s="337"/>
      <c r="FNT932" s="337"/>
      <c r="FNU932" s="337"/>
      <c r="FNV932" s="337"/>
      <c r="FNW932" s="337"/>
      <c r="FNX932" s="337"/>
      <c r="FNY932" s="337"/>
      <c r="FNZ932" s="337"/>
      <c r="FOA932" s="337"/>
      <c r="FOB932" s="337"/>
      <c r="FOC932" s="337"/>
      <c r="FOD932" s="337"/>
      <c r="FOE932" s="337"/>
      <c r="FOF932" s="337"/>
      <c r="FOG932" s="337"/>
      <c r="FOH932" s="337"/>
      <c r="FOI932" s="337"/>
      <c r="FOJ932" s="337"/>
      <c r="FOK932" s="337"/>
      <c r="FOL932" s="337"/>
      <c r="FOM932" s="337"/>
      <c r="FON932" s="337"/>
      <c r="FOO932" s="337"/>
      <c r="FOP932" s="337"/>
      <c r="FOQ932" s="337"/>
      <c r="FOR932" s="337"/>
      <c r="FOS932" s="337"/>
      <c r="FOT932" s="337"/>
      <c r="FOU932" s="337"/>
      <c r="FOV932" s="337"/>
      <c r="FOW932" s="337"/>
      <c r="FOX932" s="337"/>
      <c r="FOY932" s="337"/>
      <c r="FOZ932" s="337"/>
      <c r="FPA932" s="337"/>
      <c r="FPB932" s="337"/>
      <c r="FPC932" s="337"/>
      <c r="FPD932" s="337"/>
      <c r="FPE932" s="337"/>
      <c r="FPF932" s="337"/>
      <c r="FPG932" s="337"/>
      <c r="FPH932" s="337"/>
      <c r="FPI932" s="337"/>
      <c r="FPJ932" s="337"/>
      <c r="FPK932" s="337"/>
      <c r="FPL932" s="337"/>
      <c r="FPM932" s="337"/>
      <c r="FPN932" s="337"/>
      <c r="FPO932" s="337"/>
      <c r="FPP932" s="337"/>
      <c r="FPQ932" s="337"/>
      <c r="FPR932" s="337"/>
      <c r="FPS932" s="337"/>
      <c r="FPT932" s="337"/>
      <c r="FPU932" s="337"/>
      <c r="FPV932" s="337"/>
      <c r="FPW932" s="337"/>
      <c r="FPX932" s="337"/>
      <c r="FPY932" s="337"/>
      <c r="FPZ932" s="337"/>
      <c r="FQA932" s="337"/>
      <c r="FQB932" s="337"/>
      <c r="FQC932" s="337"/>
      <c r="FQD932" s="337"/>
      <c r="FQE932" s="337"/>
      <c r="FQF932" s="337"/>
      <c r="FQG932" s="337"/>
      <c r="FQH932" s="337"/>
      <c r="FQI932" s="337"/>
      <c r="FQJ932" s="337"/>
      <c r="FQK932" s="337"/>
      <c r="FQL932" s="337"/>
      <c r="FQM932" s="337"/>
      <c r="FQN932" s="337"/>
      <c r="FQO932" s="337"/>
      <c r="FQP932" s="337"/>
      <c r="FQQ932" s="337"/>
      <c r="FQR932" s="337"/>
      <c r="FQS932" s="337"/>
      <c r="FQT932" s="337"/>
      <c r="FQU932" s="337"/>
      <c r="FQV932" s="337"/>
      <c r="FQW932" s="337"/>
      <c r="FQX932" s="337"/>
      <c r="FQY932" s="337"/>
      <c r="FQZ932" s="337"/>
      <c r="FRA932" s="337"/>
      <c r="FRB932" s="337"/>
      <c r="FRC932" s="337"/>
      <c r="FRD932" s="337"/>
      <c r="FRE932" s="337"/>
      <c r="FRF932" s="337"/>
      <c r="FRG932" s="337"/>
      <c r="FRH932" s="337"/>
      <c r="FRI932" s="337"/>
      <c r="FRJ932" s="337"/>
      <c r="FRK932" s="337"/>
      <c r="FRL932" s="337"/>
      <c r="FRM932" s="337"/>
      <c r="FRN932" s="337"/>
      <c r="FRO932" s="337"/>
      <c r="FRP932" s="337"/>
      <c r="FRQ932" s="337"/>
      <c r="FRR932" s="337"/>
      <c r="FRS932" s="337"/>
      <c r="FRT932" s="337"/>
      <c r="FRU932" s="337"/>
      <c r="FRV932" s="337"/>
      <c r="FRW932" s="337"/>
      <c r="FRX932" s="337"/>
      <c r="FRY932" s="337"/>
      <c r="FRZ932" s="337"/>
      <c r="FSA932" s="337"/>
      <c r="FSB932" s="337"/>
      <c r="FSC932" s="337"/>
      <c r="FSD932" s="337"/>
      <c r="FSE932" s="337"/>
      <c r="FSF932" s="337"/>
      <c r="FSG932" s="337"/>
      <c r="FSH932" s="337"/>
      <c r="FSI932" s="337"/>
      <c r="FSJ932" s="337"/>
      <c r="FSK932" s="337"/>
      <c r="FSL932" s="337"/>
      <c r="FSM932" s="337"/>
      <c r="FSN932" s="337"/>
      <c r="FSO932" s="337"/>
      <c r="FSP932" s="337"/>
      <c r="FSQ932" s="337"/>
      <c r="FSR932" s="337"/>
      <c r="FSS932" s="337"/>
      <c r="FST932" s="337"/>
      <c r="FSU932" s="337"/>
      <c r="FSV932" s="337"/>
      <c r="FSW932" s="337"/>
      <c r="FSX932" s="337"/>
      <c r="FSY932" s="337"/>
      <c r="FSZ932" s="337"/>
      <c r="FTA932" s="337"/>
      <c r="FTB932" s="337"/>
      <c r="FTC932" s="337"/>
      <c r="FTD932" s="337"/>
      <c r="FTE932" s="337"/>
      <c r="FTF932" s="337"/>
      <c r="FTG932" s="337"/>
      <c r="FTH932" s="337"/>
      <c r="FTI932" s="337"/>
      <c r="FTJ932" s="337"/>
      <c r="FTK932" s="337"/>
      <c r="FTL932" s="337"/>
      <c r="FTM932" s="337"/>
      <c r="FTN932" s="337"/>
      <c r="FTO932" s="337"/>
      <c r="FTP932" s="337"/>
      <c r="FTQ932" s="337"/>
      <c r="FTR932" s="337"/>
      <c r="FTS932" s="337"/>
      <c r="FTT932" s="337"/>
      <c r="FTU932" s="337"/>
      <c r="FTV932" s="337"/>
      <c r="FTW932" s="337"/>
      <c r="FTX932" s="337"/>
      <c r="FTY932" s="337"/>
      <c r="FTZ932" s="337"/>
      <c r="FUA932" s="337"/>
      <c r="FUB932" s="337"/>
      <c r="FUC932" s="337"/>
      <c r="FUD932" s="337"/>
      <c r="FUE932" s="337"/>
      <c r="FUF932" s="337"/>
      <c r="FUG932" s="337"/>
      <c r="FUH932" s="337"/>
      <c r="FUI932" s="337"/>
      <c r="FUJ932" s="337"/>
      <c r="FUK932" s="337"/>
      <c r="FUL932" s="337"/>
      <c r="FUM932" s="337"/>
      <c r="FUN932" s="337"/>
      <c r="FUO932" s="337"/>
      <c r="FUP932" s="337"/>
      <c r="FUQ932" s="337"/>
      <c r="FUR932" s="337"/>
      <c r="FUS932" s="337"/>
      <c r="FUT932" s="337"/>
      <c r="FUU932" s="337"/>
      <c r="FUV932" s="337"/>
      <c r="FUW932" s="337"/>
      <c r="FUX932" s="337"/>
      <c r="FUY932" s="337"/>
      <c r="FUZ932" s="337"/>
      <c r="FVA932" s="337"/>
      <c r="FVB932" s="337"/>
      <c r="FVC932" s="337"/>
      <c r="FVD932" s="337"/>
      <c r="FVE932" s="337"/>
      <c r="FVF932" s="337"/>
      <c r="FVG932" s="337"/>
      <c r="FVH932" s="337"/>
      <c r="FVI932" s="337"/>
      <c r="FVJ932" s="337"/>
      <c r="FVK932" s="337"/>
      <c r="FVL932" s="337"/>
      <c r="FVM932" s="337"/>
      <c r="FVN932" s="337"/>
      <c r="FVO932" s="337"/>
      <c r="FVP932" s="337"/>
      <c r="FVQ932" s="337"/>
      <c r="FVR932" s="337"/>
      <c r="FVS932" s="337"/>
      <c r="FVT932" s="337"/>
      <c r="FVU932" s="337"/>
      <c r="FVV932" s="337"/>
      <c r="FVW932" s="337"/>
      <c r="FVX932" s="337"/>
      <c r="FVY932" s="337"/>
      <c r="FVZ932" s="337"/>
      <c r="FWA932" s="337"/>
      <c r="FWB932" s="337"/>
      <c r="FWC932" s="337"/>
      <c r="FWD932" s="337"/>
      <c r="FWE932" s="337"/>
      <c r="FWF932" s="337"/>
      <c r="FWG932" s="337"/>
      <c r="FWH932" s="337"/>
      <c r="FWI932" s="337"/>
      <c r="FWJ932" s="337"/>
      <c r="FWK932" s="337"/>
      <c r="FWL932" s="337"/>
      <c r="FWM932" s="337"/>
      <c r="FWN932" s="337"/>
      <c r="FWO932" s="337"/>
      <c r="FWP932" s="337"/>
      <c r="FWQ932" s="337"/>
      <c r="FWR932" s="337"/>
      <c r="FWS932" s="337"/>
      <c r="FWT932" s="337"/>
      <c r="FWU932" s="337"/>
      <c r="FWV932" s="337"/>
      <c r="FWW932" s="337"/>
      <c r="FWX932" s="337"/>
      <c r="FWY932" s="337"/>
      <c r="FWZ932" s="337"/>
      <c r="FXA932" s="337"/>
      <c r="FXB932" s="337"/>
      <c r="FXC932" s="337"/>
      <c r="FXD932" s="337"/>
      <c r="FXE932" s="337"/>
      <c r="FXF932" s="337"/>
      <c r="FXG932" s="337"/>
      <c r="FXH932" s="337"/>
      <c r="FXI932" s="337"/>
      <c r="FXJ932" s="337"/>
      <c r="FXK932" s="337"/>
      <c r="FXL932" s="337"/>
      <c r="FXM932" s="337"/>
      <c r="FXN932" s="337"/>
      <c r="FXO932" s="337"/>
      <c r="FXP932" s="337"/>
      <c r="FXQ932" s="337"/>
      <c r="FXR932" s="337"/>
      <c r="FXS932" s="337"/>
      <c r="FXT932" s="337"/>
      <c r="FXU932" s="337"/>
      <c r="FXV932" s="337"/>
      <c r="FXW932" s="337"/>
      <c r="FXX932" s="337"/>
      <c r="FXY932" s="337"/>
      <c r="FXZ932" s="337"/>
      <c r="FYA932" s="337"/>
      <c r="FYB932" s="337"/>
      <c r="FYC932" s="337"/>
      <c r="FYD932" s="337"/>
      <c r="FYE932" s="337"/>
      <c r="FYF932" s="337"/>
      <c r="FYG932" s="337"/>
      <c r="FYH932" s="337"/>
      <c r="FYI932" s="337"/>
      <c r="FYJ932" s="337"/>
      <c r="FYK932" s="337"/>
      <c r="FYL932" s="337"/>
      <c r="FYM932" s="337"/>
      <c r="FYN932" s="337"/>
      <c r="FYO932" s="337"/>
      <c r="FYP932" s="337"/>
      <c r="FYQ932" s="337"/>
      <c r="FYR932" s="337"/>
      <c r="FYS932" s="337"/>
      <c r="FYT932" s="337"/>
      <c r="FYU932" s="337"/>
      <c r="FYV932" s="337"/>
      <c r="FYW932" s="337"/>
      <c r="FYX932" s="337"/>
      <c r="FYY932" s="337"/>
      <c r="FYZ932" s="337"/>
      <c r="FZA932" s="337"/>
      <c r="FZB932" s="337"/>
      <c r="FZC932" s="337"/>
      <c r="FZD932" s="337"/>
      <c r="FZE932" s="337"/>
      <c r="FZF932" s="337"/>
      <c r="FZG932" s="337"/>
      <c r="FZH932" s="337"/>
      <c r="FZI932" s="337"/>
      <c r="FZJ932" s="337"/>
      <c r="FZK932" s="337"/>
      <c r="FZL932" s="337"/>
      <c r="FZM932" s="337"/>
      <c r="FZN932" s="337"/>
      <c r="FZO932" s="337"/>
      <c r="FZP932" s="337"/>
      <c r="FZQ932" s="337"/>
      <c r="FZR932" s="337"/>
      <c r="FZS932" s="337"/>
      <c r="FZT932" s="337"/>
      <c r="FZU932" s="337"/>
      <c r="FZV932" s="337"/>
      <c r="FZW932" s="337"/>
      <c r="FZX932" s="337"/>
      <c r="FZY932" s="337"/>
      <c r="FZZ932" s="337"/>
      <c r="GAA932" s="337"/>
      <c r="GAB932" s="337"/>
      <c r="GAC932" s="337"/>
      <c r="GAD932" s="337"/>
      <c r="GAE932" s="337"/>
      <c r="GAF932" s="337"/>
      <c r="GAG932" s="337"/>
      <c r="GAH932" s="337"/>
      <c r="GAI932" s="337"/>
      <c r="GAJ932" s="337"/>
      <c r="GAK932" s="337"/>
      <c r="GAL932" s="337"/>
      <c r="GAM932" s="337"/>
      <c r="GAN932" s="337"/>
      <c r="GAO932" s="337"/>
      <c r="GAP932" s="337"/>
      <c r="GAQ932" s="337"/>
      <c r="GAR932" s="337"/>
      <c r="GAS932" s="337"/>
      <c r="GAT932" s="337"/>
      <c r="GAU932" s="337"/>
      <c r="GAV932" s="337"/>
      <c r="GAW932" s="337"/>
      <c r="GAX932" s="337"/>
      <c r="GAY932" s="337"/>
      <c r="GAZ932" s="337"/>
      <c r="GBA932" s="337"/>
      <c r="GBB932" s="337"/>
      <c r="GBC932" s="337"/>
      <c r="GBD932" s="337"/>
      <c r="GBE932" s="337"/>
      <c r="GBF932" s="337"/>
      <c r="GBG932" s="337"/>
      <c r="GBH932" s="337"/>
      <c r="GBI932" s="337"/>
      <c r="GBJ932" s="337"/>
      <c r="GBK932" s="337"/>
      <c r="GBL932" s="337"/>
      <c r="GBM932" s="337"/>
      <c r="GBN932" s="337"/>
      <c r="GBO932" s="337"/>
      <c r="GBP932" s="337"/>
      <c r="GBQ932" s="337"/>
      <c r="GBR932" s="337"/>
      <c r="GBS932" s="337"/>
      <c r="GBT932" s="337"/>
      <c r="GBU932" s="337"/>
      <c r="GBV932" s="337"/>
      <c r="GBW932" s="337"/>
      <c r="GBX932" s="337"/>
      <c r="GBY932" s="337"/>
      <c r="GBZ932" s="337"/>
      <c r="GCA932" s="337"/>
      <c r="GCB932" s="337"/>
      <c r="GCC932" s="337"/>
      <c r="GCD932" s="337"/>
      <c r="GCE932" s="337"/>
      <c r="GCF932" s="337"/>
      <c r="GCG932" s="337"/>
      <c r="GCH932" s="337"/>
      <c r="GCI932" s="337"/>
      <c r="GCJ932" s="337"/>
      <c r="GCK932" s="337"/>
      <c r="GCL932" s="337"/>
      <c r="GCM932" s="337"/>
      <c r="GCN932" s="337"/>
      <c r="GCO932" s="337"/>
      <c r="GCP932" s="337"/>
      <c r="GCQ932" s="337"/>
      <c r="GCR932" s="337"/>
      <c r="GCS932" s="337"/>
      <c r="GCT932" s="337"/>
      <c r="GCU932" s="337"/>
      <c r="GCV932" s="337"/>
      <c r="GCW932" s="337"/>
      <c r="GCX932" s="337"/>
      <c r="GCY932" s="337"/>
      <c r="GCZ932" s="337"/>
      <c r="GDA932" s="337"/>
      <c r="GDB932" s="337"/>
      <c r="GDC932" s="337"/>
      <c r="GDD932" s="337"/>
      <c r="GDE932" s="337"/>
      <c r="GDF932" s="337"/>
      <c r="GDG932" s="337"/>
      <c r="GDH932" s="337"/>
      <c r="GDI932" s="337"/>
      <c r="GDJ932" s="337"/>
      <c r="GDK932" s="337"/>
      <c r="GDL932" s="337"/>
      <c r="GDM932" s="337"/>
      <c r="GDN932" s="337"/>
      <c r="GDO932" s="337"/>
      <c r="GDP932" s="337"/>
      <c r="GDQ932" s="337"/>
      <c r="GDR932" s="337"/>
      <c r="GDS932" s="337"/>
      <c r="GDT932" s="337"/>
      <c r="GDU932" s="337"/>
      <c r="GDV932" s="337"/>
      <c r="GDW932" s="337"/>
      <c r="GDX932" s="337"/>
      <c r="GDY932" s="337"/>
      <c r="GDZ932" s="337"/>
      <c r="GEA932" s="337"/>
      <c r="GEB932" s="337"/>
      <c r="GEC932" s="337"/>
      <c r="GED932" s="337"/>
      <c r="GEE932" s="337"/>
      <c r="GEF932" s="337"/>
      <c r="GEG932" s="337"/>
      <c r="GEH932" s="337"/>
      <c r="GEI932" s="337"/>
      <c r="GEJ932" s="337"/>
      <c r="GEK932" s="337"/>
      <c r="GEL932" s="337"/>
      <c r="GEM932" s="337"/>
      <c r="GEN932" s="337"/>
      <c r="GEO932" s="337"/>
      <c r="GEP932" s="337"/>
      <c r="GEQ932" s="337"/>
      <c r="GER932" s="337"/>
      <c r="GES932" s="337"/>
      <c r="GET932" s="337"/>
      <c r="GEU932" s="337"/>
      <c r="GEV932" s="337"/>
      <c r="GEW932" s="337"/>
      <c r="GEX932" s="337"/>
      <c r="GEY932" s="337"/>
      <c r="GEZ932" s="337"/>
      <c r="GFA932" s="337"/>
      <c r="GFB932" s="337"/>
      <c r="GFC932" s="337"/>
      <c r="GFD932" s="337"/>
      <c r="GFE932" s="337"/>
      <c r="GFF932" s="337"/>
      <c r="GFG932" s="337"/>
      <c r="GFH932" s="337"/>
      <c r="GFI932" s="337"/>
      <c r="GFJ932" s="337"/>
      <c r="GFK932" s="337"/>
      <c r="GFL932" s="337"/>
      <c r="GFM932" s="337"/>
      <c r="GFN932" s="337"/>
      <c r="GFO932" s="337"/>
      <c r="GFP932" s="337"/>
      <c r="GFQ932" s="337"/>
      <c r="GFR932" s="337"/>
      <c r="GFS932" s="337"/>
      <c r="GFT932" s="337"/>
      <c r="GFU932" s="337"/>
      <c r="GFV932" s="337"/>
      <c r="GFW932" s="337"/>
      <c r="GFX932" s="337"/>
      <c r="GFY932" s="337"/>
      <c r="GFZ932" s="337"/>
      <c r="GGA932" s="337"/>
      <c r="GGB932" s="337"/>
      <c r="GGC932" s="337"/>
      <c r="GGD932" s="337"/>
      <c r="GGE932" s="337"/>
      <c r="GGF932" s="337"/>
      <c r="GGG932" s="337"/>
      <c r="GGH932" s="337"/>
      <c r="GGI932" s="337"/>
      <c r="GGJ932" s="337"/>
      <c r="GGK932" s="337"/>
      <c r="GGL932" s="337"/>
      <c r="GGM932" s="337"/>
      <c r="GGN932" s="337"/>
      <c r="GGO932" s="337"/>
      <c r="GGP932" s="337"/>
      <c r="GGQ932" s="337"/>
      <c r="GGR932" s="337"/>
      <c r="GGS932" s="337"/>
      <c r="GGT932" s="337"/>
      <c r="GGU932" s="337"/>
      <c r="GGV932" s="337"/>
      <c r="GGW932" s="337"/>
      <c r="GGX932" s="337"/>
      <c r="GGY932" s="337"/>
      <c r="GGZ932" s="337"/>
      <c r="GHA932" s="337"/>
      <c r="GHB932" s="337"/>
      <c r="GHC932" s="337"/>
      <c r="GHD932" s="337"/>
      <c r="GHE932" s="337"/>
      <c r="GHF932" s="337"/>
      <c r="GHG932" s="337"/>
      <c r="GHH932" s="337"/>
      <c r="GHI932" s="337"/>
      <c r="GHJ932" s="337"/>
      <c r="GHK932" s="337"/>
      <c r="GHL932" s="337"/>
      <c r="GHM932" s="337"/>
      <c r="GHN932" s="337"/>
      <c r="GHO932" s="337"/>
      <c r="GHP932" s="337"/>
      <c r="GHQ932" s="337"/>
      <c r="GHR932" s="337"/>
      <c r="GHS932" s="337"/>
      <c r="GHT932" s="337"/>
      <c r="GHU932" s="337"/>
      <c r="GHV932" s="337"/>
      <c r="GHW932" s="337"/>
      <c r="GHX932" s="337"/>
      <c r="GHY932" s="337"/>
      <c r="GHZ932" s="337"/>
      <c r="GIA932" s="337"/>
      <c r="GIB932" s="337"/>
      <c r="GIC932" s="337"/>
      <c r="GID932" s="337"/>
      <c r="GIE932" s="337"/>
      <c r="GIF932" s="337"/>
      <c r="GIG932" s="337"/>
      <c r="GIH932" s="337"/>
      <c r="GII932" s="337"/>
      <c r="GIJ932" s="337"/>
      <c r="GIK932" s="337"/>
      <c r="GIL932" s="337"/>
      <c r="GIM932" s="337"/>
      <c r="GIN932" s="337"/>
      <c r="GIO932" s="337"/>
      <c r="GIP932" s="337"/>
      <c r="GIQ932" s="337"/>
      <c r="GIR932" s="337"/>
      <c r="GIS932" s="337"/>
      <c r="GIT932" s="337"/>
      <c r="GIU932" s="337"/>
      <c r="GIV932" s="337"/>
      <c r="GIW932" s="337"/>
      <c r="GIX932" s="337"/>
      <c r="GIY932" s="337"/>
      <c r="GIZ932" s="337"/>
      <c r="GJA932" s="337"/>
      <c r="GJB932" s="337"/>
      <c r="GJC932" s="337"/>
      <c r="GJD932" s="337"/>
      <c r="GJE932" s="337"/>
      <c r="GJF932" s="337"/>
      <c r="GJG932" s="337"/>
      <c r="GJH932" s="337"/>
      <c r="GJI932" s="337"/>
      <c r="GJJ932" s="337"/>
      <c r="GJK932" s="337"/>
      <c r="GJL932" s="337"/>
      <c r="GJM932" s="337"/>
      <c r="GJN932" s="337"/>
      <c r="GJO932" s="337"/>
      <c r="GJP932" s="337"/>
      <c r="GJQ932" s="337"/>
      <c r="GJR932" s="337"/>
      <c r="GJS932" s="337"/>
      <c r="GJT932" s="337"/>
      <c r="GJU932" s="337"/>
      <c r="GJV932" s="337"/>
      <c r="GJW932" s="337"/>
      <c r="GJX932" s="337"/>
      <c r="GJY932" s="337"/>
      <c r="GJZ932" s="337"/>
      <c r="GKA932" s="337"/>
      <c r="GKB932" s="337"/>
      <c r="GKC932" s="337"/>
      <c r="GKD932" s="337"/>
      <c r="GKE932" s="337"/>
      <c r="GKF932" s="337"/>
      <c r="GKG932" s="337"/>
      <c r="GKH932" s="337"/>
      <c r="GKI932" s="337"/>
      <c r="GKJ932" s="337"/>
      <c r="GKK932" s="337"/>
      <c r="GKL932" s="337"/>
      <c r="GKM932" s="337"/>
      <c r="GKN932" s="337"/>
      <c r="GKO932" s="337"/>
      <c r="GKP932" s="337"/>
      <c r="GKQ932" s="337"/>
      <c r="GKR932" s="337"/>
      <c r="GKS932" s="337"/>
      <c r="GKT932" s="337"/>
      <c r="GKU932" s="337"/>
      <c r="GKV932" s="337"/>
      <c r="GKW932" s="337"/>
      <c r="GKX932" s="337"/>
      <c r="GKY932" s="337"/>
      <c r="GKZ932" s="337"/>
      <c r="GLA932" s="337"/>
      <c r="GLB932" s="337"/>
      <c r="GLC932" s="337"/>
      <c r="GLD932" s="337"/>
      <c r="GLE932" s="337"/>
      <c r="GLF932" s="337"/>
      <c r="GLG932" s="337"/>
      <c r="GLH932" s="337"/>
      <c r="GLI932" s="337"/>
      <c r="GLJ932" s="337"/>
      <c r="GLK932" s="337"/>
      <c r="GLL932" s="337"/>
      <c r="GLM932" s="337"/>
      <c r="GLN932" s="337"/>
      <c r="GLO932" s="337"/>
      <c r="GLP932" s="337"/>
      <c r="GLQ932" s="337"/>
      <c r="GLR932" s="337"/>
      <c r="GLS932" s="337"/>
      <c r="GLT932" s="337"/>
      <c r="GLU932" s="337"/>
      <c r="GLV932" s="337"/>
      <c r="GLW932" s="337"/>
      <c r="GLX932" s="337"/>
      <c r="GLY932" s="337"/>
      <c r="GLZ932" s="337"/>
      <c r="GMA932" s="337"/>
      <c r="GMB932" s="337"/>
      <c r="GMC932" s="337"/>
      <c r="GMD932" s="337"/>
      <c r="GME932" s="337"/>
      <c r="GMF932" s="337"/>
      <c r="GMG932" s="337"/>
      <c r="GMH932" s="337"/>
      <c r="GMI932" s="337"/>
      <c r="GMJ932" s="337"/>
      <c r="GMK932" s="337"/>
      <c r="GML932" s="337"/>
      <c r="GMM932" s="337"/>
      <c r="GMN932" s="337"/>
      <c r="GMO932" s="337"/>
      <c r="GMP932" s="337"/>
      <c r="GMQ932" s="337"/>
      <c r="GMR932" s="337"/>
      <c r="GMS932" s="337"/>
      <c r="GMT932" s="337"/>
      <c r="GMU932" s="337"/>
      <c r="GMV932" s="337"/>
      <c r="GMW932" s="337"/>
      <c r="GMX932" s="337"/>
      <c r="GMY932" s="337"/>
      <c r="GMZ932" s="337"/>
      <c r="GNA932" s="337"/>
      <c r="GNB932" s="337"/>
      <c r="GNC932" s="337"/>
      <c r="GND932" s="337"/>
      <c r="GNE932" s="337"/>
      <c r="GNF932" s="337"/>
      <c r="GNG932" s="337"/>
      <c r="GNH932" s="337"/>
      <c r="GNI932" s="337"/>
      <c r="GNJ932" s="337"/>
      <c r="GNK932" s="337"/>
      <c r="GNL932" s="337"/>
      <c r="GNM932" s="337"/>
      <c r="GNN932" s="337"/>
      <c r="GNO932" s="337"/>
      <c r="GNP932" s="337"/>
      <c r="GNQ932" s="337"/>
      <c r="GNR932" s="337"/>
      <c r="GNS932" s="337"/>
      <c r="GNT932" s="337"/>
      <c r="GNU932" s="337"/>
      <c r="GNV932" s="337"/>
      <c r="GNW932" s="337"/>
      <c r="GNX932" s="337"/>
      <c r="GNY932" s="337"/>
      <c r="GNZ932" s="337"/>
      <c r="GOA932" s="337"/>
      <c r="GOB932" s="337"/>
      <c r="GOC932" s="337"/>
      <c r="GOD932" s="337"/>
      <c r="GOE932" s="337"/>
      <c r="GOF932" s="337"/>
      <c r="GOG932" s="337"/>
      <c r="GOH932" s="337"/>
      <c r="GOI932" s="337"/>
      <c r="GOJ932" s="337"/>
      <c r="GOK932" s="337"/>
      <c r="GOL932" s="337"/>
      <c r="GOM932" s="337"/>
      <c r="GON932" s="337"/>
      <c r="GOO932" s="337"/>
      <c r="GOP932" s="337"/>
      <c r="GOQ932" s="337"/>
      <c r="GOR932" s="337"/>
      <c r="GOS932" s="337"/>
      <c r="GOT932" s="337"/>
      <c r="GOU932" s="337"/>
      <c r="GOV932" s="337"/>
      <c r="GOW932" s="337"/>
      <c r="GOX932" s="337"/>
      <c r="GOY932" s="337"/>
      <c r="GOZ932" s="337"/>
      <c r="GPA932" s="337"/>
      <c r="GPB932" s="337"/>
      <c r="GPC932" s="337"/>
      <c r="GPD932" s="337"/>
      <c r="GPE932" s="337"/>
      <c r="GPF932" s="337"/>
      <c r="GPG932" s="337"/>
      <c r="GPH932" s="337"/>
      <c r="GPI932" s="337"/>
      <c r="GPJ932" s="337"/>
      <c r="GPK932" s="337"/>
      <c r="GPL932" s="337"/>
      <c r="GPM932" s="337"/>
      <c r="GPN932" s="337"/>
      <c r="GPO932" s="337"/>
      <c r="GPP932" s="337"/>
      <c r="GPQ932" s="337"/>
      <c r="GPR932" s="337"/>
      <c r="GPS932" s="337"/>
      <c r="GPT932" s="337"/>
      <c r="GPU932" s="337"/>
      <c r="GPV932" s="337"/>
      <c r="GPW932" s="337"/>
      <c r="GPX932" s="337"/>
      <c r="GPY932" s="337"/>
      <c r="GPZ932" s="337"/>
      <c r="GQA932" s="337"/>
      <c r="GQB932" s="337"/>
      <c r="GQC932" s="337"/>
      <c r="GQD932" s="337"/>
      <c r="GQE932" s="337"/>
      <c r="GQF932" s="337"/>
      <c r="GQG932" s="337"/>
      <c r="GQH932" s="337"/>
      <c r="GQI932" s="337"/>
      <c r="GQJ932" s="337"/>
      <c r="GQK932" s="337"/>
      <c r="GQL932" s="337"/>
      <c r="GQM932" s="337"/>
      <c r="GQN932" s="337"/>
      <c r="GQO932" s="337"/>
      <c r="GQP932" s="337"/>
      <c r="GQQ932" s="337"/>
      <c r="GQR932" s="337"/>
      <c r="GQS932" s="337"/>
      <c r="GQT932" s="337"/>
      <c r="GQU932" s="337"/>
      <c r="GQV932" s="337"/>
      <c r="GQW932" s="337"/>
      <c r="GQX932" s="337"/>
      <c r="GQY932" s="337"/>
      <c r="GQZ932" s="337"/>
      <c r="GRA932" s="337"/>
      <c r="GRB932" s="337"/>
      <c r="GRC932" s="337"/>
      <c r="GRD932" s="337"/>
      <c r="GRE932" s="337"/>
      <c r="GRF932" s="337"/>
      <c r="GRG932" s="337"/>
      <c r="GRH932" s="337"/>
      <c r="GRI932" s="337"/>
      <c r="GRJ932" s="337"/>
      <c r="GRK932" s="337"/>
      <c r="GRL932" s="337"/>
      <c r="GRM932" s="337"/>
      <c r="GRN932" s="337"/>
      <c r="GRO932" s="337"/>
      <c r="GRP932" s="337"/>
      <c r="GRQ932" s="337"/>
      <c r="GRR932" s="337"/>
      <c r="GRS932" s="337"/>
      <c r="GRT932" s="337"/>
      <c r="GRU932" s="337"/>
      <c r="GRV932" s="337"/>
      <c r="GRW932" s="337"/>
      <c r="GRX932" s="337"/>
      <c r="GRY932" s="337"/>
      <c r="GRZ932" s="337"/>
      <c r="GSA932" s="337"/>
      <c r="GSB932" s="337"/>
      <c r="GSC932" s="337"/>
      <c r="GSD932" s="337"/>
      <c r="GSE932" s="337"/>
      <c r="GSF932" s="337"/>
      <c r="GSG932" s="337"/>
      <c r="GSH932" s="337"/>
      <c r="GSI932" s="337"/>
      <c r="GSJ932" s="337"/>
      <c r="GSK932" s="337"/>
      <c r="GSL932" s="337"/>
      <c r="GSM932" s="337"/>
      <c r="GSN932" s="337"/>
      <c r="GSO932" s="337"/>
      <c r="GSP932" s="337"/>
      <c r="GSQ932" s="337"/>
      <c r="GSR932" s="337"/>
      <c r="GSS932" s="337"/>
      <c r="GST932" s="337"/>
      <c r="GSU932" s="337"/>
      <c r="GSV932" s="337"/>
      <c r="GSW932" s="337"/>
      <c r="GSX932" s="337"/>
      <c r="GSY932" s="337"/>
      <c r="GSZ932" s="337"/>
      <c r="GTA932" s="337"/>
      <c r="GTB932" s="337"/>
      <c r="GTC932" s="337"/>
      <c r="GTD932" s="337"/>
      <c r="GTE932" s="337"/>
      <c r="GTF932" s="337"/>
      <c r="GTG932" s="337"/>
      <c r="GTH932" s="337"/>
      <c r="GTI932" s="337"/>
      <c r="GTJ932" s="337"/>
      <c r="GTK932" s="337"/>
      <c r="GTL932" s="337"/>
      <c r="GTM932" s="337"/>
      <c r="GTN932" s="337"/>
      <c r="GTO932" s="337"/>
      <c r="GTP932" s="337"/>
      <c r="GTQ932" s="337"/>
      <c r="GTR932" s="337"/>
      <c r="GTS932" s="337"/>
      <c r="GTT932" s="337"/>
      <c r="GTU932" s="337"/>
      <c r="GTV932" s="337"/>
      <c r="GTW932" s="337"/>
      <c r="GTX932" s="337"/>
      <c r="GTY932" s="337"/>
      <c r="GTZ932" s="337"/>
      <c r="GUA932" s="337"/>
      <c r="GUB932" s="337"/>
      <c r="GUC932" s="337"/>
      <c r="GUD932" s="337"/>
      <c r="GUE932" s="337"/>
      <c r="GUF932" s="337"/>
      <c r="GUG932" s="337"/>
      <c r="GUH932" s="337"/>
      <c r="GUI932" s="337"/>
      <c r="GUJ932" s="337"/>
      <c r="GUK932" s="337"/>
      <c r="GUL932" s="337"/>
      <c r="GUM932" s="337"/>
      <c r="GUN932" s="337"/>
      <c r="GUO932" s="337"/>
      <c r="GUP932" s="337"/>
      <c r="GUQ932" s="337"/>
      <c r="GUR932" s="337"/>
      <c r="GUS932" s="337"/>
      <c r="GUT932" s="337"/>
      <c r="GUU932" s="337"/>
      <c r="GUV932" s="337"/>
      <c r="GUW932" s="337"/>
      <c r="GUX932" s="337"/>
      <c r="GUY932" s="337"/>
      <c r="GUZ932" s="337"/>
      <c r="GVA932" s="337"/>
      <c r="GVB932" s="337"/>
      <c r="GVC932" s="337"/>
      <c r="GVD932" s="337"/>
      <c r="GVE932" s="337"/>
      <c r="GVF932" s="337"/>
      <c r="GVG932" s="337"/>
      <c r="GVH932" s="337"/>
      <c r="GVI932" s="337"/>
      <c r="GVJ932" s="337"/>
      <c r="GVK932" s="337"/>
      <c r="GVL932" s="337"/>
      <c r="GVM932" s="337"/>
      <c r="GVN932" s="337"/>
      <c r="GVO932" s="337"/>
      <c r="GVP932" s="337"/>
      <c r="GVQ932" s="337"/>
      <c r="GVR932" s="337"/>
      <c r="GVS932" s="337"/>
      <c r="GVT932" s="337"/>
      <c r="GVU932" s="337"/>
      <c r="GVV932" s="337"/>
      <c r="GVW932" s="337"/>
      <c r="GVX932" s="337"/>
      <c r="GVY932" s="337"/>
      <c r="GVZ932" s="337"/>
      <c r="GWA932" s="337"/>
      <c r="GWB932" s="337"/>
      <c r="GWC932" s="337"/>
      <c r="GWD932" s="337"/>
      <c r="GWE932" s="337"/>
      <c r="GWF932" s="337"/>
      <c r="GWG932" s="337"/>
      <c r="GWH932" s="337"/>
      <c r="GWI932" s="337"/>
      <c r="GWJ932" s="337"/>
      <c r="GWK932" s="337"/>
      <c r="GWL932" s="337"/>
      <c r="GWM932" s="337"/>
      <c r="GWN932" s="337"/>
      <c r="GWO932" s="337"/>
      <c r="GWP932" s="337"/>
      <c r="GWQ932" s="337"/>
      <c r="GWR932" s="337"/>
      <c r="GWS932" s="337"/>
      <c r="GWT932" s="337"/>
      <c r="GWU932" s="337"/>
      <c r="GWV932" s="337"/>
      <c r="GWW932" s="337"/>
      <c r="GWX932" s="337"/>
      <c r="GWY932" s="337"/>
      <c r="GWZ932" s="337"/>
      <c r="GXA932" s="337"/>
      <c r="GXB932" s="337"/>
      <c r="GXC932" s="337"/>
      <c r="GXD932" s="337"/>
      <c r="GXE932" s="337"/>
      <c r="GXF932" s="337"/>
      <c r="GXG932" s="337"/>
      <c r="GXH932" s="337"/>
      <c r="GXI932" s="337"/>
      <c r="GXJ932" s="337"/>
      <c r="GXK932" s="337"/>
      <c r="GXL932" s="337"/>
      <c r="GXM932" s="337"/>
      <c r="GXN932" s="337"/>
      <c r="GXO932" s="337"/>
      <c r="GXP932" s="337"/>
      <c r="GXQ932" s="337"/>
      <c r="GXR932" s="337"/>
      <c r="GXS932" s="337"/>
      <c r="GXT932" s="337"/>
      <c r="GXU932" s="337"/>
      <c r="GXV932" s="337"/>
      <c r="GXW932" s="337"/>
      <c r="GXX932" s="337"/>
      <c r="GXY932" s="337"/>
      <c r="GXZ932" s="337"/>
      <c r="GYA932" s="337"/>
      <c r="GYB932" s="337"/>
      <c r="GYC932" s="337"/>
      <c r="GYD932" s="337"/>
      <c r="GYE932" s="337"/>
      <c r="GYF932" s="337"/>
      <c r="GYG932" s="337"/>
      <c r="GYH932" s="337"/>
      <c r="GYI932" s="337"/>
      <c r="GYJ932" s="337"/>
      <c r="GYK932" s="337"/>
      <c r="GYL932" s="337"/>
      <c r="GYM932" s="337"/>
      <c r="GYN932" s="337"/>
      <c r="GYO932" s="337"/>
      <c r="GYP932" s="337"/>
      <c r="GYQ932" s="337"/>
      <c r="GYR932" s="337"/>
      <c r="GYS932" s="337"/>
      <c r="GYT932" s="337"/>
      <c r="GYU932" s="337"/>
      <c r="GYV932" s="337"/>
      <c r="GYW932" s="337"/>
      <c r="GYX932" s="337"/>
      <c r="GYY932" s="337"/>
      <c r="GYZ932" s="337"/>
      <c r="GZA932" s="337"/>
      <c r="GZB932" s="337"/>
      <c r="GZC932" s="337"/>
      <c r="GZD932" s="337"/>
      <c r="GZE932" s="337"/>
      <c r="GZF932" s="337"/>
      <c r="GZG932" s="337"/>
      <c r="GZH932" s="337"/>
      <c r="GZI932" s="337"/>
      <c r="GZJ932" s="337"/>
      <c r="GZK932" s="337"/>
      <c r="GZL932" s="337"/>
      <c r="GZM932" s="337"/>
      <c r="GZN932" s="337"/>
      <c r="GZO932" s="337"/>
      <c r="GZP932" s="337"/>
      <c r="GZQ932" s="337"/>
      <c r="GZR932" s="337"/>
      <c r="GZS932" s="337"/>
      <c r="GZT932" s="337"/>
      <c r="GZU932" s="337"/>
      <c r="GZV932" s="337"/>
      <c r="GZW932" s="337"/>
      <c r="GZX932" s="337"/>
      <c r="GZY932" s="337"/>
      <c r="GZZ932" s="337"/>
      <c r="HAA932" s="337"/>
      <c r="HAB932" s="337"/>
      <c r="HAC932" s="337"/>
      <c r="HAD932" s="337"/>
      <c r="HAE932" s="337"/>
      <c r="HAF932" s="337"/>
      <c r="HAG932" s="337"/>
      <c r="HAH932" s="337"/>
      <c r="HAI932" s="337"/>
      <c r="HAJ932" s="337"/>
      <c r="HAK932" s="337"/>
      <c r="HAL932" s="337"/>
      <c r="HAM932" s="337"/>
      <c r="HAN932" s="337"/>
      <c r="HAO932" s="337"/>
      <c r="HAP932" s="337"/>
      <c r="HAQ932" s="337"/>
      <c r="HAR932" s="337"/>
      <c r="HAS932" s="337"/>
      <c r="HAT932" s="337"/>
      <c r="HAU932" s="337"/>
      <c r="HAV932" s="337"/>
      <c r="HAW932" s="337"/>
      <c r="HAX932" s="337"/>
      <c r="HAY932" s="337"/>
      <c r="HAZ932" s="337"/>
      <c r="HBA932" s="337"/>
      <c r="HBB932" s="337"/>
      <c r="HBC932" s="337"/>
      <c r="HBD932" s="337"/>
      <c r="HBE932" s="337"/>
      <c r="HBF932" s="337"/>
      <c r="HBG932" s="337"/>
      <c r="HBH932" s="337"/>
      <c r="HBI932" s="337"/>
      <c r="HBJ932" s="337"/>
      <c r="HBK932" s="337"/>
      <c r="HBL932" s="337"/>
      <c r="HBM932" s="337"/>
      <c r="HBN932" s="337"/>
      <c r="HBO932" s="337"/>
      <c r="HBP932" s="337"/>
      <c r="HBQ932" s="337"/>
      <c r="HBR932" s="337"/>
      <c r="HBS932" s="337"/>
      <c r="HBT932" s="337"/>
      <c r="HBU932" s="337"/>
      <c r="HBV932" s="337"/>
      <c r="HBW932" s="337"/>
      <c r="HBX932" s="337"/>
      <c r="HBY932" s="337"/>
      <c r="HBZ932" s="337"/>
      <c r="HCA932" s="337"/>
      <c r="HCB932" s="337"/>
      <c r="HCC932" s="337"/>
      <c r="HCD932" s="337"/>
      <c r="HCE932" s="337"/>
      <c r="HCF932" s="337"/>
      <c r="HCG932" s="337"/>
      <c r="HCH932" s="337"/>
      <c r="HCI932" s="337"/>
      <c r="HCJ932" s="337"/>
      <c r="HCK932" s="337"/>
      <c r="HCL932" s="337"/>
      <c r="HCM932" s="337"/>
      <c r="HCN932" s="337"/>
      <c r="HCO932" s="337"/>
      <c r="HCP932" s="337"/>
      <c r="HCQ932" s="337"/>
      <c r="HCR932" s="337"/>
      <c r="HCS932" s="337"/>
      <c r="HCT932" s="337"/>
      <c r="HCU932" s="337"/>
      <c r="HCV932" s="337"/>
      <c r="HCW932" s="337"/>
      <c r="HCX932" s="337"/>
      <c r="HCY932" s="337"/>
      <c r="HCZ932" s="337"/>
      <c r="HDA932" s="337"/>
      <c r="HDB932" s="337"/>
      <c r="HDC932" s="337"/>
      <c r="HDD932" s="337"/>
      <c r="HDE932" s="337"/>
      <c r="HDF932" s="337"/>
      <c r="HDG932" s="337"/>
      <c r="HDH932" s="337"/>
      <c r="HDI932" s="337"/>
      <c r="HDJ932" s="337"/>
      <c r="HDK932" s="337"/>
      <c r="HDL932" s="337"/>
      <c r="HDM932" s="337"/>
      <c r="HDN932" s="337"/>
      <c r="HDO932" s="337"/>
      <c r="HDP932" s="337"/>
      <c r="HDQ932" s="337"/>
      <c r="HDR932" s="337"/>
      <c r="HDS932" s="337"/>
      <c r="HDT932" s="337"/>
      <c r="HDU932" s="337"/>
      <c r="HDV932" s="337"/>
      <c r="HDW932" s="337"/>
      <c r="HDX932" s="337"/>
      <c r="HDY932" s="337"/>
      <c r="HDZ932" s="337"/>
      <c r="HEA932" s="337"/>
      <c r="HEB932" s="337"/>
      <c r="HEC932" s="337"/>
      <c r="HED932" s="337"/>
      <c r="HEE932" s="337"/>
      <c r="HEF932" s="337"/>
      <c r="HEG932" s="337"/>
      <c r="HEH932" s="337"/>
      <c r="HEI932" s="337"/>
      <c r="HEJ932" s="337"/>
      <c r="HEK932" s="337"/>
      <c r="HEL932" s="337"/>
      <c r="HEM932" s="337"/>
      <c r="HEN932" s="337"/>
      <c r="HEO932" s="337"/>
      <c r="HEP932" s="337"/>
      <c r="HEQ932" s="337"/>
      <c r="HER932" s="337"/>
      <c r="HES932" s="337"/>
      <c r="HET932" s="337"/>
      <c r="HEU932" s="337"/>
      <c r="HEV932" s="337"/>
      <c r="HEW932" s="337"/>
      <c r="HEX932" s="337"/>
      <c r="HEY932" s="337"/>
      <c r="HEZ932" s="337"/>
      <c r="HFA932" s="337"/>
      <c r="HFB932" s="337"/>
      <c r="HFC932" s="337"/>
      <c r="HFD932" s="337"/>
      <c r="HFE932" s="337"/>
      <c r="HFF932" s="337"/>
      <c r="HFG932" s="337"/>
      <c r="HFH932" s="337"/>
      <c r="HFI932" s="337"/>
      <c r="HFJ932" s="337"/>
      <c r="HFK932" s="337"/>
      <c r="HFL932" s="337"/>
      <c r="HFM932" s="337"/>
      <c r="HFN932" s="337"/>
      <c r="HFO932" s="337"/>
      <c r="HFP932" s="337"/>
      <c r="HFQ932" s="337"/>
      <c r="HFR932" s="337"/>
      <c r="HFS932" s="337"/>
      <c r="HFT932" s="337"/>
      <c r="HFU932" s="337"/>
      <c r="HFV932" s="337"/>
      <c r="HFW932" s="337"/>
      <c r="HFX932" s="337"/>
      <c r="HFY932" s="337"/>
      <c r="HFZ932" s="337"/>
      <c r="HGA932" s="337"/>
      <c r="HGB932" s="337"/>
      <c r="HGC932" s="337"/>
      <c r="HGD932" s="337"/>
      <c r="HGE932" s="337"/>
      <c r="HGF932" s="337"/>
      <c r="HGG932" s="337"/>
      <c r="HGH932" s="337"/>
      <c r="HGI932" s="337"/>
      <c r="HGJ932" s="337"/>
      <c r="HGK932" s="337"/>
      <c r="HGL932" s="337"/>
      <c r="HGM932" s="337"/>
      <c r="HGN932" s="337"/>
      <c r="HGO932" s="337"/>
      <c r="HGP932" s="337"/>
      <c r="HGQ932" s="337"/>
      <c r="HGR932" s="337"/>
      <c r="HGS932" s="337"/>
      <c r="HGT932" s="337"/>
      <c r="HGU932" s="337"/>
      <c r="HGV932" s="337"/>
      <c r="HGW932" s="337"/>
      <c r="HGX932" s="337"/>
      <c r="HGY932" s="337"/>
      <c r="HGZ932" s="337"/>
      <c r="HHA932" s="337"/>
      <c r="HHB932" s="337"/>
      <c r="HHC932" s="337"/>
      <c r="HHD932" s="337"/>
      <c r="HHE932" s="337"/>
      <c r="HHF932" s="337"/>
      <c r="HHG932" s="337"/>
      <c r="HHH932" s="337"/>
      <c r="HHI932" s="337"/>
      <c r="HHJ932" s="337"/>
      <c r="HHK932" s="337"/>
      <c r="HHL932" s="337"/>
      <c r="HHM932" s="337"/>
      <c r="HHN932" s="337"/>
      <c r="HHO932" s="337"/>
      <c r="HHP932" s="337"/>
      <c r="HHQ932" s="337"/>
      <c r="HHR932" s="337"/>
      <c r="HHS932" s="337"/>
      <c r="HHT932" s="337"/>
      <c r="HHU932" s="337"/>
      <c r="HHV932" s="337"/>
      <c r="HHW932" s="337"/>
      <c r="HHX932" s="337"/>
      <c r="HHY932" s="337"/>
      <c r="HHZ932" s="337"/>
      <c r="HIA932" s="337"/>
      <c r="HIB932" s="337"/>
      <c r="HIC932" s="337"/>
      <c r="HID932" s="337"/>
      <c r="HIE932" s="337"/>
      <c r="HIF932" s="337"/>
      <c r="HIG932" s="337"/>
      <c r="HIH932" s="337"/>
      <c r="HII932" s="337"/>
      <c r="HIJ932" s="337"/>
      <c r="HIK932" s="337"/>
      <c r="HIL932" s="337"/>
      <c r="HIM932" s="337"/>
      <c r="HIN932" s="337"/>
      <c r="HIO932" s="337"/>
      <c r="HIP932" s="337"/>
      <c r="HIQ932" s="337"/>
      <c r="HIR932" s="337"/>
      <c r="HIS932" s="337"/>
      <c r="HIT932" s="337"/>
      <c r="HIU932" s="337"/>
      <c r="HIV932" s="337"/>
      <c r="HIW932" s="337"/>
      <c r="HIX932" s="337"/>
      <c r="HIY932" s="337"/>
      <c r="HIZ932" s="337"/>
      <c r="HJA932" s="337"/>
      <c r="HJB932" s="337"/>
      <c r="HJC932" s="337"/>
      <c r="HJD932" s="337"/>
      <c r="HJE932" s="337"/>
      <c r="HJF932" s="337"/>
      <c r="HJG932" s="337"/>
      <c r="HJH932" s="337"/>
      <c r="HJI932" s="337"/>
      <c r="HJJ932" s="337"/>
      <c r="HJK932" s="337"/>
      <c r="HJL932" s="337"/>
      <c r="HJM932" s="337"/>
      <c r="HJN932" s="337"/>
      <c r="HJO932" s="337"/>
      <c r="HJP932" s="337"/>
      <c r="HJQ932" s="337"/>
      <c r="HJR932" s="337"/>
      <c r="HJS932" s="337"/>
      <c r="HJT932" s="337"/>
      <c r="HJU932" s="337"/>
      <c r="HJV932" s="337"/>
      <c r="HJW932" s="337"/>
      <c r="HJX932" s="337"/>
      <c r="HJY932" s="337"/>
      <c r="HJZ932" s="337"/>
      <c r="HKA932" s="337"/>
      <c r="HKB932" s="337"/>
      <c r="HKC932" s="337"/>
      <c r="HKD932" s="337"/>
      <c r="HKE932" s="337"/>
      <c r="HKF932" s="337"/>
      <c r="HKG932" s="337"/>
      <c r="HKH932" s="337"/>
      <c r="HKI932" s="337"/>
      <c r="HKJ932" s="337"/>
      <c r="HKK932" s="337"/>
      <c r="HKL932" s="337"/>
      <c r="HKM932" s="337"/>
      <c r="HKN932" s="337"/>
      <c r="HKO932" s="337"/>
      <c r="HKP932" s="337"/>
      <c r="HKQ932" s="337"/>
      <c r="HKR932" s="337"/>
      <c r="HKS932" s="337"/>
      <c r="HKT932" s="337"/>
      <c r="HKU932" s="337"/>
      <c r="HKV932" s="337"/>
      <c r="HKW932" s="337"/>
      <c r="HKX932" s="337"/>
      <c r="HKY932" s="337"/>
      <c r="HKZ932" s="337"/>
      <c r="HLA932" s="337"/>
      <c r="HLB932" s="337"/>
      <c r="HLC932" s="337"/>
      <c r="HLD932" s="337"/>
      <c r="HLE932" s="337"/>
      <c r="HLF932" s="337"/>
      <c r="HLG932" s="337"/>
      <c r="HLH932" s="337"/>
      <c r="HLI932" s="337"/>
      <c r="HLJ932" s="337"/>
      <c r="HLK932" s="337"/>
      <c r="HLL932" s="337"/>
      <c r="HLM932" s="337"/>
      <c r="HLN932" s="337"/>
      <c r="HLO932" s="337"/>
      <c r="HLP932" s="337"/>
      <c r="HLQ932" s="337"/>
      <c r="HLR932" s="337"/>
      <c r="HLS932" s="337"/>
      <c r="HLT932" s="337"/>
      <c r="HLU932" s="337"/>
      <c r="HLV932" s="337"/>
      <c r="HLW932" s="337"/>
      <c r="HLX932" s="337"/>
      <c r="HLY932" s="337"/>
      <c r="HLZ932" s="337"/>
      <c r="HMA932" s="337"/>
      <c r="HMB932" s="337"/>
      <c r="HMC932" s="337"/>
      <c r="HMD932" s="337"/>
      <c r="HME932" s="337"/>
      <c r="HMF932" s="337"/>
      <c r="HMG932" s="337"/>
      <c r="HMH932" s="337"/>
      <c r="HMI932" s="337"/>
      <c r="HMJ932" s="337"/>
      <c r="HMK932" s="337"/>
      <c r="HML932" s="337"/>
      <c r="HMM932" s="337"/>
      <c r="HMN932" s="337"/>
      <c r="HMO932" s="337"/>
      <c r="HMP932" s="337"/>
      <c r="HMQ932" s="337"/>
      <c r="HMR932" s="337"/>
      <c r="HMS932" s="337"/>
      <c r="HMT932" s="337"/>
      <c r="HMU932" s="337"/>
      <c r="HMV932" s="337"/>
      <c r="HMW932" s="337"/>
      <c r="HMX932" s="337"/>
      <c r="HMY932" s="337"/>
      <c r="HMZ932" s="337"/>
      <c r="HNA932" s="337"/>
      <c r="HNB932" s="337"/>
      <c r="HNC932" s="337"/>
      <c r="HND932" s="337"/>
      <c r="HNE932" s="337"/>
      <c r="HNF932" s="337"/>
      <c r="HNG932" s="337"/>
      <c r="HNH932" s="337"/>
      <c r="HNI932" s="337"/>
      <c r="HNJ932" s="337"/>
      <c r="HNK932" s="337"/>
      <c r="HNL932" s="337"/>
      <c r="HNM932" s="337"/>
      <c r="HNN932" s="337"/>
      <c r="HNO932" s="337"/>
      <c r="HNP932" s="337"/>
      <c r="HNQ932" s="337"/>
      <c r="HNR932" s="337"/>
      <c r="HNS932" s="337"/>
      <c r="HNT932" s="337"/>
      <c r="HNU932" s="337"/>
      <c r="HNV932" s="337"/>
      <c r="HNW932" s="337"/>
      <c r="HNX932" s="337"/>
      <c r="HNY932" s="337"/>
      <c r="HNZ932" s="337"/>
      <c r="HOA932" s="337"/>
      <c r="HOB932" s="337"/>
      <c r="HOC932" s="337"/>
      <c r="HOD932" s="337"/>
      <c r="HOE932" s="337"/>
      <c r="HOF932" s="337"/>
      <c r="HOG932" s="337"/>
      <c r="HOH932" s="337"/>
      <c r="HOI932" s="337"/>
      <c r="HOJ932" s="337"/>
      <c r="HOK932" s="337"/>
      <c r="HOL932" s="337"/>
      <c r="HOM932" s="337"/>
      <c r="HON932" s="337"/>
      <c r="HOO932" s="337"/>
      <c r="HOP932" s="337"/>
      <c r="HOQ932" s="337"/>
      <c r="HOR932" s="337"/>
      <c r="HOS932" s="337"/>
      <c r="HOT932" s="337"/>
      <c r="HOU932" s="337"/>
      <c r="HOV932" s="337"/>
      <c r="HOW932" s="337"/>
      <c r="HOX932" s="337"/>
      <c r="HOY932" s="337"/>
      <c r="HOZ932" s="337"/>
      <c r="HPA932" s="337"/>
      <c r="HPB932" s="337"/>
      <c r="HPC932" s="337"/>
      <c r="HPD932" s="337"/>
      <c r="HPE932" s="337"/>
      <c r="HPF932" s="337"/>
      <c r="HPG932" s="337"/>
      <c r="HPH932" s="337"/>
      <c r="HPI932" s="337"/>
      <c r="HPJ932" s="337"/>
      <c r="HPK932" s="337"/>
      <c r="HPL932" s="337"/>
      <c r="HPM932" s="337"/>
      <c r="HPN932" s="337"/>
      <c r="HPO932" s="337"/>
      <c r="HPP932" s="337"/>
      <c r="HPQ932" s="337"/>
      <c r="HPR932" s="337"/>
      <c r="HPS932" s="337"/>
      <c r="HPT932" s="337"/>
      <c r="HPU932" s="337"/>
      <c r="HPV932" s="337"/>
      <c r="HPW932" s="337"/>
      <c r="HPX932" s="337"/>
      <c r="HPY932" s="337"/>
      <c r="HPZ932" s="337"/>
      <c r="HQA932" s="337"/>
      <c r="HQB932" s="337"/>
      <c r="HQC932" s="337"/>
      <c r="HQD932" s="337"/>
      <c r="HQE932" s="337"/>
      <c r="HQF932" s="337"/>
      <c r="HQG932" s="337"/>
      <c r="HQH932" s="337"/>
      <c r="HQI932" s="337"/>
      <c r="HQJ932" s="337"/>
      <c r="HQK932" s="337"/>
      <c r="HQL932" s="337"/>
      <c r="HQM932" s="337"/>
      <c r="HQN932" s="337"/>
      <c r="HQO932" s="337"/>
      <c r="HQP932" s="337"/>
      <c r="HQQ932" s="337"/>
      <c r="HQR932" s="337"/>
      <c r="HQS932" s="337"/>
      <c r="HQT932" s="337"/>
      <c r="HQU932" s="337"/>
      <c r="HQV932" s="337"/>
      <c r="HQW932" s="337"/>
      <c r="HQX932" s="337"/>
      <c r="HQY932" s="337"/>
      <c r="HQZ932" s="337"/>
      <c r="HRA932" s="337"/>
      <c r="HRB932" s="337"/>
      <c r="HRC932" s="337"/>
      <c r="HRD932" s="337"/>
      <c r="HRE932" s="337"/>
      <c r="HRF932" s="337"/>
      <c r="HRG932" s="337"/>
      <c r="HRH932" s="337"/>
      <c r="HRI932" s="337"/>
      <c r="HRJ932" s="337"/>
      <c r="HRK932" s="337"/>
      <c r="HRL932" s="337"/>
      <c r="HRM932" s="337"/>
      <c r="HRN932" s="337"/>
      <c r="HRO932" s="337"/>
      <c r="HRP932" s="337"/>
      <c r="HRQ932" s="337"/>
      <c r="HRR932" s="337"/>
      <c r="HRS932" s="337"/>
      <c r="HRT932" s="337"/>
      <c r="HRU932" s="337"/>
      <c r="HRV932" s="337"/>
      <c r="HRW932" s="337"/>
      <c r="HRX932" s="337"/>
      <c r="HRY932" s="337"/>
      <c r="HRZ932" s="337"/>
      <c r="HSA932" s="337"/>
      <c r="HSB932" s="337"/>
      <c r="HSC932" s="337"/>
      <c r="HSD932" s="337"/>
      <c r="HSE932" s="337"/>
      <c r="HSF932" s="337"/>
      <c r="HSG932" s="337"/>
      <c r="HSH932" s="337"/>
      <c r="HSI932" s="337"/>
      <c r="HSJ932" s="337"/>
      <c r="HSK932" s="337"/>
      <c r="HSL932" s="337"/>
      <c r="HSM932" s="337"/>
      <c r="HSN932" s="337"/>
      <c r="HSO932" s="337"/>
      <c r="HSP932" s="337"/>
      <c r="HSQ932" s="337"/>
      <c r="HSR932" s="337"/>
      <c r="HSS932" s="337"/>
      <c r="HST932" s="337"/>
      <c r="HSU932" s="337"/>
      <c r="HSV932" s="337"/>
      <c r="HSW932" s="337"/>
      <c r="HSX932" s="337"/>
      <c r="HSY932" s="337"/>
      <c r="HSZ932" s="337"/>
      <c r="HTA932" s="337"/>
      <c r="HTB932" s="337"/>
      <c r="HTC932" s="337"/>
      <c r="HTD932" s="337"/>
      <c r="HTE932" s="337"/>
      <c r="HTF932" s="337"/>
      <c r="HTG932" s="337"/>
      <c r="HTH932" s="337"/>
      <c r="HTI932" s="337"/>
      <c r="HTJ932" s="337"/>
      <c r="HTK932" s="337"/>
      <c r="HTL932" s="337"/>
      <c r="HTM932" s="337"/>
      <c r="HTN932" s="337"/>
      <c r="HTO932" s="337"/>
      <c r="HTP932" s="337"/>
      <c r="HTQ932" s="337"/>
      <c r="HTR932" s="337"/>
      <c r="HTS932" s="337"/>
      <c r="HTT932" s="337"/>
      <c r="HTU932" s="337"/>
      <c r="HTV932" s="337"/>
      <c r="HTW932" s="337"/>
      <c r="HTX932" s="337"/>
      <c r="HTY932" s="337"/>
      <c r="HTZ932" s="337"/>
      <c r="HUA932" s="337"/>
      <c r="HUB932" s="337"/>
      <c r="HUC932" s="337"/>
      <c r="HUD932" s="337"/>
      <c r="HUE932" s="337"/>
      <c r="HUF932" s="337"/>
      <c r="HUG932" s="337"/>
      <c r="HUH932" s="337"/>
      <c r="HUI932" s="337"/>
      <c r="HUJ932" s="337"/>
      <c r="HUK932" s="337"/>
      <c r="HUL932" s="337"/>
      <c r="HUM932" s="337"/>
      <c r="HUN932" s="337"/>
      <c r="HUO932" s="337"/>
      <c r="HUP932" s="337"/>
      <c r="HUQ932" s="337"/>
      <c r="HUR932" s="337"/>
      <c r="HUS932" s="337"/>
      <c r="HUT932" s="337"/>
      <c r="HUU932" s="337"/>
      <c r="HUV932" s="337"/>
      <c r="HUW932" s="337"/>
      <c r="HUX932" s="337"/>
      <c r="HUY932" s="337"/>
      <c r="HUZ932" s="337"/>
      <c r="HVA932" s="337"/>
      <c r="HVB932" s="337"/>
      <c r="HVC932" s="337"/>
      <c r="HVD932" s="337"/>
      <c r="HVE932" s="337"/>
      <c r="HVF932" s="337"/>
      <c r="HVG932" s="337"/>
      <c r="HVH932" s="337"/>
      <c r="HVI932" s="337"/>
      <c r="HVJ932" s="337"/>
      <c r="HVK932" s="337"/>
      <c r="HVL932" s="337"/>
      <c r="HVM932" s="337"/>
      <c r="HVN932" s="337"/>
      <c r="HVO932" s="337"/>
      <c r="HVP932" s="337"/>
      <c r="HVQ932" s="337"/>
      <c r="HVR932" s="337"/>
      <c r="HVS932" s="337"/>
      <c r="HVT932" s="337"/>
      <c r="HVU932" s="337"/>
      <c r="HVV932" s="337"/>
      <c r="HVW932" s="337"/>
      <c r="HVX932" s="337"/>
      <c r="HVY932" s="337"/>
      <c r="HVZ932" s="337"/>
      <c r="HWA932" s="337"/>
      <c r="HWB932" s="337"/>
      <c r="HWC932" s="337"/>
      <c r="HWD932" s="337"/>
      <c r="HWE932" s="337"/>
      <c r="HWF932" s="337"/>
      <c r="HWG932" s="337"/>
      <c r="HWH932" s="337"/>
      <c r="HWI932" s="337"/>
      <c r="HWJ932" s="337"/>
      <c r="HWK932" s="337"/>
      <c r="HWL932" s="337"/>
      <c r="HWM932" s="337"/>
      <c r="HWN932" s="337"/>
      <c r="HWO932" s="337"/>
      <c r="HWP932" s="337"/>
      <c r="HWQ932" s="337"/>
      <c r="HWR932" s="337"/>
      <c r="HWS932" s="337"/>
      <c r="HWT932" s="337"/>
      <c r="HWU932" s="337"/>
      <c r="HWV932" s="337"/>
      <c r="HWW932" s="337"/>
      <c r="HWX932" s="337"/>
      <c r="HWY932" s="337"/>
      <c r="HWZ932" s="337"/>
      <c r="HXA932" s="337"/>
      <c r="HXB932" s="337"/>
      <c r="HXC932" s="337"/>
      <c r="HXD932" s="337"/>
      <c r="HXE932" s="337"/>
      <c r="HXF932" s="337"/>
      <c r="HXG932" s="337"/>
      <c r="HXH932" s="337"/>
      <c r="HXI932" s="337"/>
      <c r="HXJ932" s="337"/>
      <c r="HXK932" s="337"/>
      <c r="HXL932" s="337"/>
      <c r="HXM932" s="337"/>
      <c r="HXN932" s="337"/>
      <c r="HXO932" s="337"/>
      <c r="HXP932" s="337"/>
      <c r="HXQ932" s="337"/>
      <c r="HXR932" s="337"/>
      <c r="HXS932" s="337"/>
      <c r="HXT932" s="337"/>
      <c r="HXU932" s="337"/>
      <c r="HXV932" s="337"/>
      <c r="HXW932" s="337"/>
      <c r="HXX932" s="337"/>
      <c r="HXY932" s="337"/>
      <c r="HXZ932" s="337"/>
      <c r="HYA932" s="337"/>
      <c r="HYB932" s="337"/>
      <c r="HYC932" s="337"/>
      <c r="HYD932" s="337"/>
      <c r="HYE932" s="337"/>
      <c r="HYF932" s="337"/>
      <c r="HYG932" s="337"/>
      <c r="HYH932" s="337"/>
      <c r="HYI932" s="337"/>
      <c r="HYJ932" s="337"/>
      <c r="HYK932" s="337"/>
      <c r="HYL932" s="337"/>
      <c r="HYM932" s="337"/>
      <c r="HYN932" s="337"/>
      <c r="HYO932" s="337"/>
      <c r="HYP932" s="337"/>
      <c r="HYQ932" s="337"/>
      <c r="HYR932" s="337"/>
      <c r="HYS932" s="337"/>
      <c r="HYT932" s="337"/>
      <c r="HYU932" s="337"/>
      <c r="HYV932" s="337"/>
      <c r="HYW932" s="337"/>
      <c r="HYX932" s="337"/>
      <c r="HYY932" s="337"/>
      <c r="HYZ932" s="337"/>
      <c r="HZA932" s="337"/>
      <c r="HZB932" s="337"/>
      <c r="HZC932" s="337"/>
      <c r="HZD932" s="337"/>
      <c r="HZE932" s="337"/>
      <c r="HZF932" s="337"/>
      <c r="HZG932" s="337"/>
      <c r="HZH932" s="337"/>
      <c r="HZI932" s="337"/>
      <c r="HZJ932" s="337"/>
      <c r="HZK932" s="337"/>
      <c r="HZL932" s="337"/>
      <c r="HZM932" s="337"/>
      <c r="HZN932" s="337"/>
      <c r="HZO932" s="337"/>
      <c r="HZP932" s="337"/>
      <c r="HZQ932" s="337"/>
      <c r="HZR932" s="337"/>
      <c r="HZS932" s="337"/>
      <c r="HZT932" s="337"/>
      <c r="HZU932" s="337"/>
      <c r="HZV932" s="337"/>
      <c r="HZW932" s="337"/>
      <c r="HZX932" s="337"/>
      <c r="HZY932" s="337"/>
      <c r="HZZ932" s="337"/>
      <c r="IAA932" s="337"/>
      <c r="IAB932" s="337"/>
      <c r="IAC932" s="337"/>
      <c r="IAD932" s="337"/>
      <c r="IAE932" s="337"/>
      <c r="IAF932" s="337"/>
      <c r="IAG932" s="337"/>
      <c r="IAH932" s="337"/>
      <c r="IAI932" s="337"/>
      <c r="IAJ932" s="337"/>
      <c r="IAK932" s="337"/>
      <c r="IAL932" s="337"/>
      <c r="IAM932" s="337"/>
      <c r="IAN932" s="337"/>
      <c r="IAO932" s="337"/>
      <c r="IAP932" s="337"/>
      <c r="IAQ932" s="337"/>
      <c r="IAR932" s="337"/>
      <c r="IAS932" s="337"/>
      <c r="IAT932" s="337"/>
      <c r="IAU932" s="337"/>
      <c r="IAV932" s="337"/>
      <c r="IAW932" s="337"/>
      <c r="IAX932" s="337"/>
      <c r="IAY932" s="337"/>
      <c r="IAZ932" s="337"/>
      <c r="IBA932" s="337"/>
      <c r="IBB932" s="337"/>
      <c r="IBC932" s="337"/>
      <c r="IBD932" s="337"/>
      <c r="IBE932" s="337"/>
      <c r="IBF932" s="337"/>
      <c r="IBG932" s="337"/>
      <c r="IBH932" s="337"/>
      <c r="IBI932" s="337"/>
      <c r="IBJ932" s="337"/>
      <c r="IBK932" s="337"/>
      <c r="IBL932" s="337"/>
      <c r="IBM932" s="337"/>
      <c r="IBN932" s="337"/>
      <c r="IBO932" s="337"/>
      <c r="IBP932" s="337"/>
      <c r="IBQ932" s="337"/>
      <c r="IBR932" s="337"/>
      <c r="IBS932" s="337"/>
      <c r="IBT932" s="337"/>
      <c r="IBU932" s="337"/>
      <c r="IBV932" s="337"/>
      <c r="IBW932" s="337"/>
      <c r="IBX932" s="337"/>
      <c r="IBY932" s="337"/>
      <c r="IBZ932" s="337"/>
      <c r="ICA932" s="337"/>
      <c r="ICB932" s="337"/>
      <c r="ICC932" s="337"/>
      <c r="ICD932" s="337"/>
      <c r="ICE932" s="337"/>
      <c r="ICF932" s="337"/>
      <c r="ICG932" s="337"/>
      <c r="ICH932" s="337"/>
      <c r="ICI932" s="337"/>
      <c r="ICJ932" s="337"/>
      <c r="ICK932" s="337"/>
      <c r="ICL932" s="337"/>
      <c r="ICM932" s="337"/>
      <c r="ICN932" s="337"/>
      <c r="ICO932" s="337"/>
      <c r="ICP932" s="337"/>
      <c r="ICQ932" s="337"/>
      <c r="ICR932" s="337"/>
      <c r="ICS932" s="337"/>
      <c r="ICT932" s="337"/>
      <c r="ICU932" s="337"/>
      <c r="ICV932" s="337"/>
      <c r="ICW932" s="337"/>
      <c r="ICX932" s="337"/>
      <c r="ICY932" s="337"/>
      <c r="ICZ932" s="337"/>
      <c r="IDA932" s="337"/>
      <c r="IDB932" s="337"/>
      <c r="IDC932" s="337"/>
      <c r="IDD932" s="337"/>
      <c r="IDE932" s="337"/>
      <c r="IDF932" s="337"/>
      <c r="IDG932" s="337"/>
      <c r="IDH932" s="337"/>
      <c r="IDI932" s="337"/>
      <c r="IDJ932" s="337"/>
      <c r="IDK932" s="337"/>
      <c r="IDL932" s="337"/>
      <c r="IDM932" s="337"/>
      <c r="IDN932" s="337"/>
      <c r="IDO932" s="337"/>
      <c r="IDP932" s="337"/>
      <c r="IDQ932" s="337"/>
      <c r="IDR932" s="337"/>
      <c r="IDS932" s="337"/>
      <c r="IDT932" s="337"/>
      <c r="IDU932" s="337"/>
      <c r="IDV932" s="337"/>
      <c r="IDW932" s="337"/>
      <c r="IDX932" s="337"/>
      <c r="IDY932" s="337"/>
      <c r="IDZ932" s="337"/>
      <c r="IEA932" s="337"/>
      <c r="IEB932" s="337"/>
      <c r="IEC932" s="337"/>
      <c r="IED932" s="337"/>
      <c r="IEE932" s="337"/>
      <c r="IEF932" s="337"/>
      <c r="IEG932" s="337"/>
      <c r="IEH932" s="337"/>
      <c r="IEI932" s="337"/>
      <c r="IEJ932" s="337"/>
      <c r="IEK932" s="337"/>
      <c r="IEL932" s="337"/>
      <c r="IEM932" s="337"/>
      <c r="IEN932" s="337"/>
      <c r="IEO932" s="337"/>
      <c r="IEP932" s="337"/>
      <c r="IEQ932" s="337"/>
      <c r="IER932" s="337"/>
      <c r="IES932" s="337"/>
      <c r="IET932" s="337"/>
      <c r="IEU932" s="337"/>
      <c r="IEV932" s="337"/>
      <c r="IEW932" s="337"/>
      <c r="IEX932" s="337"/>
      <c r="IEY932" s="337"/>
      <c r="IEZ932" s="337"/>
      <c r="IFA932" s="337"/>
      <c r="IFB932" s="337"/>
      <c r="IFC932" s="337"/>
      <c r="IFD932" s="337"/>
      <c r="IFE932" s="337"/>
      <c r="IFF932" s="337"/>
      <c r="IFG932" s="337"/>
      <c r="IFH932" s="337"/>
      <c r="IFI932" s="337"/>
      <c r="IFJ932" s="337"/>
      <c r="IFK932" s="337"/>
      <c r="IFL932" s="337"/>
      <c r="IFM932" s="337"/>
      <c r="IFN932" s="337"/>
      <c r="IFO932" s="337"/>
      <c r="IFP932" s="337"/>
      <c r="IFQ932" s="337"/>
      <c r="IFR932" s="337"/>
      <c r="IFS932" s="337"/>
      <c r="IFT932" s="337"/>
      <c r="IFU932" s="337"/>
      <c r="IFV932" s="337"/>
      <c r="IFW932" s="337"/>
      <c r="IFX932" s="337"/>
      <c r="IFY932" s="337"/>
      <c r="IFZ932" s="337"/>
      <c r="IGA932" s="337"/>
      <c r="IGB932" s="337"/>
      <c r="IGC932" s="337"/>
      <c r="IGD932" s="337"/>
      <c r="IGE932" s="337"/>
      <c r="IGF932" s="337"/>
      <c r="IGG932" s="337"/>
      <c r="IGH932" s="337"/>
      <c r="IGI932" s="337"/>
      <c r="IGJ932" s="337"/>
      <c r="IGK932" s="337"/>
      <c r="IGL932" s="337"/>
      <c r="IGM932" s="337"/>
      <c r="IGN932" s="337"/>
      <c r="IGO932" s="337"/>
      <c r="IGP932" s="337"/>
      <c r="IGQ932" s="337"/>
      <c r="IGR932" s="337"/>
      <c r="IGS932" s="337"/>
      <c r="IGT932" s="337"/>
      <c r="IGU932" s="337"/>
      <c r="IGV932" s="337"/>
      <c r="IGW932" s="337"/>
      <c r="IGX932" s="337"/>
      <c r="IGY932" s="337"/>
      <c r="IGZ932" s="337"/>
      <c r="IHA932" s="337"/>
      <c r="IHB932" s="337"/>
      <c r="IHC932" s="337"/>
      <c r="IHD932" s="337"/>
      <c r="IHE932" s="337"/>
      <c r="IHF932" s="337"/>
      <c r="IHG932" s="337"/>
      <c r="IHH932" s="337"/>
      <c r="IHI932" s="337"/>
      <c r="IHJ932" s="337"/>
      <c r="IHK932" s="337"/>
      <c r="IHL932" s="337"/>
      <c r="IHM932" s="337"/>
      <c r="IHN932" s="337"/>
      <c r="IHO932" s="337"/>
      <c r="IHP932" s="337"/>
      <c r="IHQ932" s="337"/>
      <c r="IHR932" s="337"/>
      <c r="IHS932" s="337"/>
      <c r="IHT932" s="337"/>
      <c r="IHU932" s="337"/>
      <c r="IHV932" s="337"/>
      <c r="IHW932" s="337"/>
      <c r="IHX932" s="337"/>
      <c r="IHY932" s="337"/>
      <c r="IHZ932" s="337"/>
      <c r="IIA932" s="337"/>
      <c r="IIB932" s="337"/>
      <c r="IIC932" s="337"/>
      <c r="IID932" s="337"/>
      <c r="IIE932" s="337"/>
      <c r="IIF932" s="337"/>
      <c r="IIG932" s="337"/>
      <c r="IIH932" s="337"/>
      <c r="III932" s="337"/>
      <c r="IIJ932" s="337"/>
      <c r="IIK932" s="337"/>
      <c r="IIL932" s="337"/>
      <c r="IIM932" s="337"/>
      <c r="IIN932" s="337"/>
      <c r="IIO932" s="337"/>
      <c r="IIP932" s="337"/>
      <c r="IIQ932" s="337"/>
      <c r="IIR932" s="337"/>
      <c r="IIS932" s="337"/>
      <c r="IIT932" s="337"/>
      <c r="IIU932" s="337"/>
      <c r="IIV932" s="337"/>
      <c r="IIW932" s="337"/>
      <c r="IIX932" s="337"/>
      <c r="IIY932" s="337"/>
      <c r="IIZ932" s="337"/>
      <c r="IJA932" s="337"/>
      <c r="IJB932" s="337"/>
      <c r="IJC932" s="337"/>
      <c r="IJD932" s="337"/>
      <c r="IJE932" s="337"/>
      <c r="IJF932" s="337"/>
      <c r="IJG932" s="337"/>
      <c r="IJH932" s="337"/>
      <c r="IJI932" s="337"/>
      <c r="IJJ932" s="337"/>
      <c r="IJK932" s="337"/>
      <c r="IJL932" s="337"/>
      <c r="IJM932" s="337"/>
      <c r="IJN932" s="337"/>
      <c r="IJO932" s="337"/>
      <c r="IJP932" s="337"/>
      <c r="IJQ932" s="337"/>
      <c r="IJR932" s="337"/>
      <c r="IJS932" s="337"/>
      <c r="IJT932" s="337"/>
      <c r="IJU932" s="337"/>
      <c r="IJV932" s="337"/>
      <c r="IJW932" s="337"/>
      <c r="IJX932" s="337"/>
      <c r="IJY932" s="337"/>
      <c r="IJZ932" s="337"/>
      <c r="IKA932" s="337"/>
      <c r="IKB932" s="337"/>
      <c r="IKC932" s="337"/>
      <c r="IKD932" s="337"/>
      <c r="IKE932" s="337"/>
      <c r="IKF932" s="337"/>
      <c r="IKG932" s="337"/>
      <c r="IKH932" s="337"/>
      <c r="IKI932" s="337"/>
      <c r="IKJ932" s="337"/>
      <c r="IKK932" s="337"/>
      <c r="IKL932" s="337"/>
      <c r="IKM932" s="337"/>
      <c r="IKN932" s="337"/>
      <c r="IKO932" s="337"/>
      <c r="IKP932" s="337"/>
      <c r="IKQ932" s="337"/>
      <c r="IKR932" s="337"/>
      <c r="IKS932" s="337"/>
      <c r="IKT932" s="337"/>
      <c r="IKU932" s="337"/>
      <c r="IKV932" s="337"/>
      <c r="IKW932" s="337"/>
      <c r="IKX932" s="337"/>
      <c r="IKY932" s="337"/>
      <c r="IKZ932" s="337"/>
      <c r="ILA932" s="337"/>
      <c r="ILB932" s="337"/>
      <c r="ILC932" s="337"/>
      <c r="ILD932" s="337"/>
      <c r="ILE932" s="337"/>
      <c r="ILF932" s="337"/>
      <c r="ILG932" s="337"/>
      <c r="ILH932" s="337"/>
      <c r="ILI932" s="337"/>
      <c r="ILJ932" s="337"/>
      <c r="ILK932" s="337"/>
      <c r="ILL932" s="337"/>
      <c r="ILM932" s="337"/>
      <c r="ILN932" s="337"/>
      <c r="ILO932" s="337"/>
      <c r="ILP932" s="337"/>
      <c r="ILQ932" s="337"/>
      <c r="ILR932" s="337"/>
      <c r="ILS932" s="337"/>
      <c r="ILT932" s="337"/>
      <c r="ILU932" s="337"/>
      <c r="ILV932" s="337"/>
      <c r="ILW932" s="337"/>
      <c r="ILX932" s="337"/>
      <c r="ILY932" s="337"/>
      <c r="ILZ932" s="337"/>
      <c r="IMA932" s="337"/>
      <c r="IMB932" s="337"/>
      <c r="IMC932" s="337"/>
      <c r="IMD932" s="337"/>
      <c r="IME932" s="337"/>
      <c r="IMF932" s="337"/>
      <c r="IMG932" s="337"/>
      <c r="IMH932" s="337"/>
      <c r="IMI932" s="337"/>
      <c r="IMJ932" s="337"/>
      <c r="IMK932" s="337"/>
      <c r="IML932" s="337"/>
      <c r="IMM932" s="337"/>
      <c r="IMN932" s="337"/>
      <c r="IMO932" s="337"/>
      <c r="IMP932" s="337"/>
      <c r="IMQ932" s="337"/>
      <c r="IMR932" s="337"/>
      <c r="IMS932" s="337"/>
      <c r="IMT932" s="337"/>
      <c r="IMU932" s="337"/>
      <c r="IMV932" s="337"/>
      <c r="IMW932" s="337"/>
      <c r="IMX932" s="337"/>
      <c r="IMY932" s="337"/>
      <c r="IMZ932" s="337"/>
      <c r="INA932" s="337"/>
      <c r="INB932" s="337"/>
      <c r="INC932" s="337"/>
      <c r="IND932" s="337"/>
      <c r="INE932" s="337"/>
      <c r="INF932" s="337"/>
      <c r="ING932" s="337"/>
      <c r="INH932" s="337"/>
      <c r="INI932" s="337"/>
      <c r="INJ932" s="337"/>
      <c r="INK932" s="337"/>
      <c r="INL932" s="337"/>
      <c r="INM932" s="337"/>
      <c r="INN932" s="337"/>
      <c r="INO932" s="337"/>
      <c r="INP932" s="337"/>
      <c r="INQ932" s="337"/>
      <c r="INR932" s="337"/>
      <c r="INS932" s="337"/>
      <c r="INT932" s="337"/>
      <c r="INU932" s="337"/>
      <c r="INV932" s="337"/>
      <c r="INW932" s="337"/>
      <c r="INX932" s="337"/>
      <c r="INY932" s="337"/>
      <c r="INZ932" s="337"/>
      <c r="IOA932" s="337"/>
      <c r="IOB932" s="337"/>
      <c r="IOC932" s="337"/>
      <c r="IOD932" s="337"/>
      <c r="IOE932" s="337"/>
      <c r="IOF932" s="337"/>
      <c r="IOG932" s="337"/>
      <c r="IOH932" s="337"/>
      <c r="IOI932" s="337"/>
      <c r="IOJ932" s="337"/>
      <c r="IOK932" s="337"/>
      <c r="IOL932" s="337"/>
      <c r="IOM932" s="337"/>
      <c r="ION932" s="337"/>
      <c r="IOO932" s="337"/>
      <c r="IOP932" s="337"/>
      <c r="IOQ932" s="337"/>
      <c r="IOR932" s="337"/>
      <c r="IOS932" s="337"/>
      <c r="IOT932" s="337"/>
      <c r="IOU932" s="337"/>
      <c r="IOV932" s="337"/>
      <c r="IOW932" s="337"/>
      <c r="IOX932" s="337"/>
      <c r="IOY932" s="337"/>
      <c r="IOZ932" s="337"/>
      <c r="IPA932" s="337"/>
      <c r="IPB932" s="337"/>
      <c r="IPC932" s="337"/>
      <c r="IPD932" s="337"/>
      <c r="IPE932" s="337"/>
      <c r="IPF932" s="337"/>
      <c r="IPG932" s="337"/>
      <c r="IPH932" s="337"/>
      <c r="IPI932" s="337"/>
      <c r="IPJ932" s="337"/>
      <c r="IPK932" s="337"/>
      <c r="IPL932" s="337"/>
      <c r="IPM932" s="337"/>
      <c r="IPN932" s="337"/>
      <c r="IPO932" s="337"/>
      <c r="IPP932" s="337"/>
      <c r="IPQ932" s="337"/>
      <c r="IPR932" s="337"/>
      <c r="IPS932" s="337"/>
      <c r="IPT932" s="337"/>
      <c r="IPU932" s="337"/>
      <c r="IPV932" s="337"/>
      <c r="IPW932" s="337"/>
      <c r="IPX932" s="337"/>
      <c r="IPY932" s="337"/>
      <c r="IPZ932" s="337"/>
      <c r="IQA932" s="337"/>
      <c r="IQB932" s="337"/>
      <c r="IQC932" s="337"/>
      <c r="IQD932" s="337"/>
      <c r="IQE932" s="337"/>
      <c r="IQF932" s="337"/>
      <c r="IQG932" s="337"/>
      <c r="IQH932" s="337"/>
      <c r="IQI932" s="337"/>
      <c r="IQJ932" s="337"/>
      <c r="IQK932" s="337"/>
      <c r="IQL932" s="337"/>
      <c r="IQM932" s="337"/>
      <c r="IQN932" s="337"/>
      <c r="IQO932" s="337"/>
      <c r="IQP932" s="337"/>
      <c r="IQQ932" s="337"/>
      <c r="IQR932" s="337"/>
      <c r="IQS932" s="337"/>
      <c r="IQT932" s="337"/>
      <c r="IQU932" s="337"/>
      <c r="IQV932" s="337"/>
      <c r="IQW932" s="337"/>
      <c r="IQX932" s="337"/>
      <c r="IQY932" s="337"/>
      <c r="IQZ932" s="337"/>
      <c r="IRA932" s="337"/>
      <c r="IRB932" s="337"/>
      <c r="IRC932" s="337"/>
      <c r="IRD932" s="337"/>
      <c r="IRE932" s="337"/>
      <c r="IRF932" s="337"/>
      <c r="IRG932" s="337"/>
      <c r="IRH932" s="337"/>
      <c r="IRI932" s="337"/>
      <c r="IRJ932" s="337"/>
      <c r="IRK932" s="337"/>
      <c r="IRL932" s="337"/>
      <c r="IRM932" s="337"/>
      <c r="IRN932" s="337"/>
      <c r="IRO932" s="337"/>
      <c r="IRP932" s="337"/>
      <c r="IRQ932" s="337"/>
      <c r="IRR932" s="337"/>
      <c r="IRS932" s="337"/>
      <c r="IRT932" s="337"/>
      <c r="IRU932" s="337"/>
      <c r="IRV932" s="337"/>
      <c r="IRW932" s="337"/>
      <c r="IRX932" s="337"/>
      <c r="IRY932" s="337"/>
      <c r="IRZ932" s="337"/>
      <c r="ISA932" s="337"/>
      <c r="ISB932" s="337"/>
      <c r="ISC932" s="337"/>
      <c r="ISD932" s="337"/>
      <c r="ISE932" s="337"/>
      <c r="ISF932" s="337"/>
      <c r="ISG932" s="337"/>
      <c r="ISH932" s="337"/>
      <c r="ISI932" s="337"/>
      <c r="ISJ932" s="337"/>
      <c r="ISK932" s="337"/>
      <c r="ISL932" s="337"/>
      <c r="ISM932" s="337"/>
      <c r="ISN932" s="337"/>
      <c r="ISO932" s="337"/>
      <c r="ISP932" s="337"/>
      <c r="ISQ932" s="337"/>
      <c r="ISR932" s="337"/>
      <c r="ISS932" s="337"/>
      <c r="IST932" s="337"/>
      <c r="ISU932" s="337"/>
      <c r="ISV932" s="337"/>
      <c r="ISW932" s="337"/>
      <c r="ISX932" s="337"/>
      <c r="ISY932" s="337"/>
      <c r="ISZ932" s="337"/>
      <c r="ITA932" s="337"/>
      <c r="ITB932" s="337"/>
      <c r="ITC932" s="337"/>
      <c r="ITD932" s="337"/>
      <c r="ITE932" s="337"/>
      <c r="ITF932" s="337"/>
      <c r="ITG932" s="337"/>
      <c r="ITH932" s="337"/>
      <c r="ITI932" s="337"/>
      <c r="ITJ932" s="337"/>
      <c r="ITK932" s="337"/>
      <c r="ITL932" s="337"/>
      <c r="ITM932" s="337"/>
      <c r="ITN932" s="337"/>
      <c r="ITO932" s="337"/>
      <c r="ITP932" s="337"/>
      <c r="ITQ932" s="337"/>
      <c r="ITR932" s="337"/>
      <c r="ITS932" s="337"/>
      <c r="ITT932" s="337"/>
      <c r="ITU932" s="337"/>
      <c r="ITV932" s="337"/>
      <c r="ITW932" s="337"/>
      <c r="ITX932" s="337"/>
      <c r="ITY932" s="337"/>
      <c r="ITZ932" s="337"/>
      <c r="IUA932" s="337"/>
      <c r="IUB932" s="337"/>
      <c r="IUC932" s="337"/>
      <c r="IUD932" s="337"/>
      <c r="IUE932" s="337"/>
      <c r="IUF932" s="337"/>
      <c r="IUG932" s="337"/>
      <c r="IUH932" s="337"/>
      <c r="IUI932" s="337"/>
      <c r="IUJ932" s="337"/>
      <c r="IUK932" s="337"/>
      <c r="IUL932" s="337"/>
      <c r="IUM932" s="337"/>
      <c r="IUN932" s="337"/>
      <c r="IUO932" s="337"/>
      <c r="IUP932" s="337"/>
      <c r="IUQ932" s="337"/>
      <c r="IUR932" s="337"/>
      <c r="IUS932" s="337"/>
      <c r="IUT932" s="337"/>
      <c r="IUU932" s="337"/>
      <c r="IUV932" s="337"/>
      <c r="IUW932" s="337"/>
      <c r="IUX932" s="337"/>
      <c r="IUY932" s="337"/>
      <c r="IUZ932" s="337"/>
      <c r="IVA932" s="337"/>
      <c r="IVB932" s="337"/>
      <c r="IVC932" s="337"/>
      <c r="IVD932" s="337"/>
      <c r="IVE932" s="337"/>
      <c r="IVF932" s="337"/>
      <c r="IVG932" s="337"/>
      <c r="IVH932" s="337"/>
      <c r="IVI932" s="337"/>
      <c r="IVJ932" s="337"/>
      <c r="IVK932" s="337"/>
      <c r="IVL932" s="337"/>
      <c r="IVM932" s="337"/>
      <c r="IVN932" s="337"/>
      <c r="IVO932" s="337"/>
      <c r="IVP932" s="337"/>
      <c r="IVQ932" s="337"/>
      <c r="IVR932" s="337"/>
      <c r="IVS932" s="337"/>
      <c r="IVT932" s="337"/>
      <c r="IVU932" s="337"/>
      <c r="IVV932" s="337"/>
      <c r="IVW932" s="337"/>
      <c r="IVX932" s="337"/>
      <c r="IVY932" s="337"/>
      <c r="IVZ932" s="337"/>
      <c r="IWA932" s="337"/>
      <c r="IWB932" s="337"/>
      <c r="IWC932" s="337"/>
      <c r="IWD932" s="337"/>
      <c r="IWE932" s="337"/>
      <c r="IWF932" s="337"/>
      <c r="IWG932" s="337"/>
      <c r="IWH932" s="337"/>
      <c r="IWI932" s="337"/>
      <c r="IWJ932" s="337"/>
      <c r="IWK932" s="337"/>
      <c r="IWL932" s="337"/>
      <c r="IWM932" s="337"/>
      <c r="IWN932" s="337"/>
      <c r="IWO932" s="337"/>
      <c r="IWP932" s="337"/>
      <c r="IWQ932" s="337"/>
      <c r="IWR932" s="337"/>
      <c r="IWS932" s="337"/>
      <c r="IWT932" s="337"/>
      <c r="IWU932" s="337"/>
      <c r="IWV932" s="337"/>
      <c r="IWW932" s="337"/>
      <c r="IWX932" s="337"/>
      <c r="IWY932" s="337"/>
      <c r="IWZ932" s="337"/>
      <c r="IXA932" s="337"/>
      <c r="IXB932" s="337"/>
      <c r="IXC932" s="337"/>
      <c r="IXD932" s="337"/>
      <c r="IXE932" s="337"/>
      <c r="IXF932" s="337"/>
      <c r="IXG932" s="337"/>
      <c r="IXH932" s="337"/>
      <c r="IXI932" s="337"/>
      <c r="IXJ932" s="337"/>
      <c r="IXK932" s="337"/>
      <c r="IXL932" s="337"/>
      <c r="IXM932" s="337"/>
      <c r="IXN932" s="337"/>
      <c r="IXO932" s="337"/>
      <c r="IXP932" s="337"/>
      <c r="IXQ932" s="337"/>
      <c r="IXR932" s="337"/>
      <c r="IXS932" s="337"/>
      <c r="IXT932" s="337"/>
      <c r="IXU932" s="337"/>
      <c r="IXV932" s="337"/>
      <c r="IXW932" s="337"/>
      <c r="IXX932" s="337"/>
      <c r="IXY932" s="337"/>
      <c r="IXZ932" s="337"/>
      <c r="IYA932" s="337"/>
      <c r="IYB932" s="337"/>
      <c r="IYC932" s="337"/>
      <c r="IYD932" s="337"/>
      <c r="IYE932" s="337"/>
      <c r="IYF932" s="337"/>
      <c r="IYG932" s="337"/>
      <c r="IYH932" s="337"/>
      <c r="IYI932" s="337"/>
      <c r="IYJ932" s="337"/>
      <c r="IYK932" s="337"/>
      <c r="IYL932" s="337"/>
      <c r="IYM932" s="337"/>
      <c r="IYN932" s="337"/>
      <c r="IYO932" s="337"/>
      <c r="IYP932" s="337"/>
      <c r="IYQ932" s="337"/>
      <c r="IYR932" s="337"/>
      <c r="IYS932" s="337"/>
      <c r="IYT932" s="337"/>
      <c r="IYU932" s="337"/>
      <c r="IYV932" s="337"/>
      <c r="IYW932" s="337"/>
      <c r="IYX932" s="337"/>
      <c r="IYY932" s="337"/>
      <c r="IYZ932" s="337"/>
      <c r="IZA932" s="337"/>
      <c r="IZB932" s="337"/>
      <c r="IZC932" s="337"/>
      <c r="IZD932" s="337"/>
      <c r="IZE932" s="337"/>
      <c r="IZF932" s="337"/>
      <c r="IZG932" s="337"/>
      <c r="IZH932" s="337"/>
      <c r="IZI932" s="337"/>
      <c r="IZJ932" s="337"/>
      <c r="IZK932" s="337"/>
      <c r="IZL932" s="337"/>
      <c r="IZM932" s="337"/>
      <c r="IZN932" s="337"/>
      <c r="IZO932" s="337"/>
      <c r="IZP932" s="337"/>
      <c r="IZQ932" s="337"/>
      <c r="IZR932" s="337"/>
      <c r="IZS932" s="337"/>
      <c r="IZT932" s="337"/>
      <c r="IZU932" s="337"/>
      <c r="IZV932" s="337"/>
      <c r="IZW932" s="337"/>
      <c r="IZX932" s="337"/>
      <c r="IZY932" s="337"/>
      <c r="IZZ932" s="337"/>
      <c r="JAA932" s="337"/>
      <c r="JAB932" s="337"/>
      <c r="JAC932" s="337"/>
      <c r="JAD932" s="337"/>
      <c r="JAE932" s="337"/>
      <c r="JAF932" s="337"/>
      <c r="JAG932" s="337"/>
      <c r="JAH932" s="337"/>
      <c r="JAI932" s="337"/>
      <c r="JAJ932" s="337"/>
      <c r="JAK932" s="337"/>
      <c r="JAL932" s="337"/>
      <c r="JAM932" s="337"/>
      <c r="JAN932" s="337"/>
      <c r="JAO932" s="337"/>
      <c r="JAP932" s="337"/>
      <c r="JAQ932" s="337"/>
      <c r="JAR932" s="337"/>
      <c r="JAS932" s="337"/>
      <c r="JAT932" s="337"/>
      <c r="JAU932" s="337"/>
      <c r="JAV932" s="337"/>
      <c r="JAW932" s="337"/>
      <c r="JAX932" s="337"/>
      <c r="JAY932" s="337"/>
      <c r="JAZ932" s="337"/>
      <c r="JBA932" s="337"/>
      <c r="JBB932" s="337"/>
      <c r="JBC932" s="337"/>
      <c r="JBD932" s="337"/>
      <c r="JBE932" s="337"/>
      <c r="JBF932" s="337"/>
      <c r="JBG932" s="337"/>
      <c r="JBH932" s="337"/>
      <c r="JBI932" s="337"/>
      <c r="JBJ932" s="337"/>
      <c r="JBK932" s="337"/>
      <c r="JBL932" s="337"/>
      <c r="JBM932" s="337"/>
      <c r="JBN932" s="337"/>
      <c r="JBO932" s="337"/>
      <c r="JBP932" s="337"/>
      <c r="JBQ932" s="337"/>
      <c r="JBR932" s="337"/>
      <c r="JBS932" s="337"/>
      <c r="JBT932" s="337"/>
      <c r="JBU932" s="337"/>
      <c r="JBV932" s="337"/>
      <c r="JBW932" s="337"/>
      <c r="JBX932" s="337"/>
      <c r="JBY932" s="337"/>
      <c r="JBZ932" s="337"/>
      <c r="JCA932" s="337"/>
      <c r="JCB932" s="337"/>
      <c r="JCC932" s="337"/>
      <c r="JCD932" s="337"/>
      <c r="JCE932" s="337"/>
      <c r="JCF932" s="337"/>
      <c r="JCG932" s="337"/>
      <c r="JCH932" s="337"/>
      <c r="JCI932" s="337"/>
      <c r="JCJ932" s="337"/>
      <c r="JCK932" s="337"/>
      <c r="JCL932" s="337"/>
      <c r="JCM932" s="337"/>
      <c r="JCN932" s="337"/>
      <c r="JCO932" s="337"/>
      <c r="JCP932" s="337"/>
      <c r="JCQ932" s="337"/>
      <c r="JCR932" s="337"/>
      <c r="JCS932" s="337"/>
      <c r="JCT932" s="337"/>
      <c r="JCU932" s="337"/>
      <c r="JCV932" s="337"/>
      <c r="JCW932" s="337"/>
      <c r="JCX932" s="337"/>
      <c r="JCY932" s="337"/>
      <c r="JCZ932" s="337"/>
      <c r="JDA932" s="337"/>
      <c r="JDB932" s="337"/>
      <c r="JDC932" s="337"/>
      <c r="JDD932" s="337"/>
      <c r="JDE932" s="337"/>
      <c r="JDF932" s="337"/>
      <c r="JDG932" s="337"/>
      <c r="JDH932" s="337"/>
      <c r="JDI932" s="337"/>
      <c r="JDJ932" s="337"/>
      <c r="JDK932" s="337"/>
      <c r="JDL932" s="337"/>
      <c r="JDM932" s="337"/>
      <c r="JDN932" s="337"/>
      <c r="JDO932" s="337"/>
      <c r="JDP932" s="337"/>
      <c r="JDQ932" s="337"/>
      <c r="JDR932" s="337"/>
      <c r="JDS932" s="337"/>
      <c r="JDT932" s="337"/>
      <c r="JDU932" s="337"/>
      <c r="JDV932" s="337"/>
      <c r="JDW932" s="337"/>
      <c r="JDX932" s="337"/>
      <c r="JDY932" s="337"/>
      <c r="JDZ932" s="337"/>
      <c r="JEA932" s="337"/>
      <c r="JEB932" s="337"/>
      <c r="JEC932" s="337"/>
      <c r="JED932" s="337"/>
      <c r="JEE932" s="337"/>
      <c r="JEF932" s="337"/>
      <c r="JEG932" s="337"/>
      <c r="JEH932" s="337"/>
      <c r="JEI932" s="337"/>
      <c r="JEJ932" s="337"/>
      <c r="JEK932" s="337"/>
      <c r="JEL932" s="337"/>
      <c r="JEM932" s="337"/>
      <c r="JEN932" s="337"/>
      <c r="JEO932" s="337"/>
      <c r="JEP932" s="337"/>
      <c r="JEQ932" s="337"/>
      <c r="JER932" s="337"/>
      <c r="JES932" s="337"/>
      <c r="JET932" s="337"/>
      <c r="JEU932" s="337"/>
      <c r="JEV932" s="337"/>
      <c r="JEW932" s="337"/>
      <c r="JEX932" s="337"/>
      <c r="JEY932" s="337"/>
      <c r="JEZ932" s="337"/>
      <c r="JFA932" s="337"/>
      <c r="JFB932" s="337"/>
      <c r="JFC932" s="337"/>
      <c r="JFD932" s="337"/>
      <c r="JFE932" s="337"/>
      <c r="JFF932" s="337"/>
      <c r="JFG932" s="337"/>
      <c r="JFH932" s="337"/>
      <c r="JFI932" s="337"/>
      <c r="JFJ932" s="337"/>
      <c r="JFK932" s="337"/>
      <c r="JFL932" s="337"/>
      <c r="JFM932" s="337"/>
      <c r="JFN932" s="337"/>
      <c r="JFO932" s="337"/>
      <c r="JFP932" s="337"/>
      <c r="JFQ932" s="337"/>
      <c r="JFR932" s="337"/>
      <c r="JFS932" s="337"/>
      <c r="JFT932" s="337"/>
      <c r="JFU932" s="337"/>
      <c r="JFV932" s="337"/>
      <c r="JFW932" s="337"/>
      <c r="JFX932" s="337"/>
      <c r="JFY932" s="337"/>
      <c r="JFZ932" s="337"/>
      <c r="JGA932" s="337"/>
      <c r="JGB932" s="337"/>
      <c r="JGC932" s="337"/>
      <c r="JGD932" s="337"/>
      <c r="JGE932" s="337"/>
      <c r="JGF932" s="337"/>
      <c r="JGG932" s="337"/>
      <c r="JGH932" s="337"/>
      <c r="JGI932" s="337"/>
      <c r="JGJ932" s="337"/>
      <c r="JGK932" s="337"/>
      <c r="JGL932" s="337"/>
      <c r="JGM932" s="337"/>
      <c r="JGN932" s="337"/>
      <c r="JGO932" s="337"/>
      <c r="JGP932" s="337"/>
      <c r="JGQ932" s="337"/>
      <c r="JGR932" s="337"/>
      <c r="JGS932" s="337"/>
      <c r="JGT932" s="337"/>
      <c r="JGU932" s="337"/>
      <c r="JGV932" s="337"/>
      <c r="JGW932" s="337"/>
      <c r="JGX932" s="337"/>
      <c r="JGY932" s="337"/>
      <c r="JGZ932" s="337"/>
      <c r="JHA932" s="337"/>
      <c r="JHB932" s="337"/>
      <c r="JHC932" s="337"/>
      <c r="JHD932" s="337"/>
      <c r="JHE932" s="337"/>
      <c r="JHF932" s="337"/>
      <c r="JHG932" s="337"/>
      <c r="JHH932" s="337"/>
      <c r="JHI932" s="337"/>
      <c r="JHJ932" s="337"/>
      <c r="JHK932" s="337"/>
      <c r="JHL932" s="337"/>
      <c r="JHM932" s="337"/>
      <c r="JHN932" s="337"/>
      <c r="JHO932" s="337"/>
      <c r="JHP932" s="337"/>
      <c r="JHQ932" s="337"/>
      <c r="JHR932" s="337"/>
      <c r="JHS932" s="337"/>
      <c r="JHT932" s="337"/>
      <c r="JHU932" s="337"/>
      <c r="JHV932" s="337"/>
      <c r="JHW932" s="337"/>
      <c r="JHX932" s="337"/>
      <c r="JHY932" s="337"/>
      <c r="JHZ932" s="337"/>
      <c r="JIA932" s="337"/>
      <c r="JIB932" s="337"/>
      <c r="JIC932" s="337"/>
      <c r="JID932" s="337"/>
      <c r="JIE932" s="337"/>
      <c r="JIF932" s="337"/>
      <c r="JIG932" s="337"/>
      <c r="JIH932" s="337"/>
      <c r="JII932" s="337"/>
      <c r="JIJ932" s="337"/>
      <c r="JIK932" s="337"/>
      <c r="JIL932" s="337"/>
      <c r="JIM932" s="337"/>
      <c r="JIN932" s="337"/>
      <c r="JIO932" s="337"/>
      <c r="JIP932" s="337"/>
      <c r="JIQ932" s="337"/>
      <c r="JIR932" s="337"/>
      <c r="JIS932" s="337"/>
      <c r="JIT932" s="337"/>
      <c r="JIU932" s="337"/>
      <c r="JIV932" s="337"/>
      <c r="JIW932" s="337"/>
      <c r="JIX932" s="337"/>
      <c r="JIY932" s="337"/>
      <c r="JIZ932" s="337"/>
      <c r="JJA932" s="337"/>
      <c r="JJB932" s="337"/>
      <c r="JJC932" s="337"/>
      <c r="JJD932" s="337"/>
      <c r="JJE932" s="337"/>
      <c r="JJF932" s="337"/>
      <c r="JJG932" s="337"/>
      <c r="JJH932" s="337"/>
      <c r="JJI932" s="337"/>
      <c r="JJJ932" s="337"/>
      <c r="JJK932" s="337"/>
      <c r="JJL932" s="337"/>
      <c r="JJM932" s="337"/>
      <c r="JJN932" s="337"/>
      <c r="JJO932" s="337"/>
      <c r="JJP932" s="337"/>
      <c r="JJQ932" s="337"/>
      <c r="JJR932" s="337"/>
      <c r="JJS932" s="337"/>
      <c r="JJT932" s="337"/>
      <c r="JJU932" s="337"/>
      <c r="JJV932" s="337"/>
      <c r="JJW932" s="337"/>
      <c r="JJX932" s="337"/>
      <c r="JJY932" s="337"/>
      <c r="JJZ932" s="337"/>
      <c r="JKA932" s="337"/>
      <c r="JKB932" s="337"/>
      <c r="JKC932" s="337"/>
      <c r="JKD932" s="337"/>
      <c r="JKE932" s="337"/>
      <c r="JKF932" s="337"/>
      <c r="JKG932" s="337"/>
      <c r="JKH932" s="337"/>
      <c r="JKI932" s="337"/>
      <c r="JKJ932" s="337"/>
      <c r="JKK932" s="337"/>
      <c r="JKL932" s="337"/>
      <c r="JKM932" s="337"/>
      <c r="JKN932" s="337"/>
      <c r="JKO932" s="337"/>
      <c r="JKP932" s="337"/>
      <c r="JKQ932" s="337"/>
      <c r="JKR932" s="337"/>
      <c r="JKS932" s="337"/>
      <c r="JKT932" s="337"/>
      <c r="JKU932" s="337"/>
      <c r="JKV932" s="337"/>
      <c r="JKW932" s="337"/>
      <c r="JKX932" s="337"/>
      <c r="JKY932" s="337"/>
      <c r="JKZ932" s="337"/>
      <c r="JLA932" s="337"/>
      <c r="JLB932" s="337"/>
      <c r="JLC932" s="337"/>
      <c r="JLD932" s="337"/>
      <c r="JLE932" s="337"/>
      <c r="JLF932" s="337"/>
      <c r="JLG932" s="337"/>
      <c r="JLH932" s="337"/>
      <c r="JLI932" s="337"/>
      <c r="JLJ932" s="337"/>
      <c r="JLK932" s="337"/>
      <c r="JLL932" s="337"/>
      <c r="JLM932" s="337"/>
      <c r="JLN932" s="337"/>
      <c r="JLO932" s="337"/>
      <c r="JLP932" s="337"/>
      <c r="JLQ932" s="337"/>
      <c r="JLR932" s="337"/>
      <c r="JLS932" s="337"/>
      <c r="JLT932" s="337"/>
      <c r="JLU932" s="337"/>
      <c r="JLV932" s="337"/>
      <c r="JLW932" s="337"/>
      <c r="JLX932" s="337"/>
      <c r="JLY932" s="337"/>
      <c r="JLZ932" s="337"/>
      <c r="JMA932" s="337"/>
      <c r="JMB932" s="337"/>
      <c r="JMC932" s="337"/>
      <c r="JMD932" s="337"/>
      <c r="JME932" s="337"/>
      <c r="JMF932" s="337"/>
      <c r="JMG932" s="337"/>
      <c r="JMH932" s="337"/>
      <c r="JMI932" s="337"/>
      <c r="JMJ932" s="337"/>
      <c r="JMK932" s="337"/>
      <c r="JML932" s="337"/>
      <c r="JMM932" s="337"/>
      <c r="JMN932" s="337"/>
      <c r="JMO932" s="337"/>
      <c r="JMP932" s="337"/>
      <c r="JMQ932" s="337"/>
      <c r="JMR932" s="337"/>
      <c r="JMS932" s="337"/>
      <c r="JMT932" s="337"/>
      <c r="JMU932" s="337"/>
      <c r="JMV932" s="337"/>
      <c r="JMW932" s="337"/>
      <c r="JMX932" s="337"/>
      <c r="JMY932" s="337"/>
      <c r="JMZ932" s="337"/>
      <c r="JNA932" s="337"/>
      <c r="JNB932" s="337"/>
      <c r="JNC932" s="337"/>
      <c r="JND932" s="337"/>
      <c r="JNE932" s="337"/>
      <c r="JNF932" s="337"/>
      <c r="JNG932" s="337"/>
      <c r="JNH932" s="337"/>
      <c r="JNI932" s="337"/>
      <c r="JNJ932" s="337"/>
      <c r="JNK932" s="337"/>
      <c r="JNL932" s="337"/>
      <c r="JNM932" s="337"/>
      <c r="JNN932" s="337"/>
      <c r="JNO932" s="337"/>
      <c r="JNP932" s="337"/>
      <c r="JNQ932" s="337"/>
      <c r="JNR932" s="337"/>
      <c r="JNS932" s="337"/>
      <c r="JNT932" s="337"/>
      <c r="JNU932" s="337"/>
      <c r="JNV932" s="337"/>
      <c r="JNW932" s="337"/>
      <c r="JNX932" s="337"/>
      <c r="JNY932" s="337"/>
      <c r="JNZ932" s="337"/>
      <c r="JOA932" s="337"/>
      <c r="JOB932" s="337"/>
      <c r="JOC932" s="337"/>
      <c r="JOD932" s="337"/>
      <c r="JOE932" s="337"/>
      <c r="JOF932" s="337"/>
      <c r="JOG932" s="337"/>
      <c r="JOH932" s="337"/>
      <c r="JOI932" s="337"/>
      <c r="JOJ932" s="337"/>
      <c r="JOK932" s="337"/>
      <c r="JOL932" s="337"/>
      <c r="JOM932" s="337"/>
      <c r="JON932" s="337"/>
      <c r="JOO932" s="337"/>
      <c r="JOP932" s="337"/>
      <c r="JOQ932" s="337"/>
      <c r="JOR932" s="337"/>
      <c r="JOS932" s="337"/>
      <c r="JOT932" s="337"/>
      <c r="JOU932" s="337"/>
      <c r="JOV932" s="337"/>
      <c r="JOW932" s="337"/>
      <c r="JOX932" s="337"/>
      <c r="JOY932" s="337"/>
      <c r="JOZ932" s="337"/>
      <c r="JPA932" s="337"/>
      <c r="JPB932" s="337"/>
      <c r="JPC932" s="337"/>
      <c r="JPD932" s="337"/>
      <c r="JPE932" s="337"/>
      <c r="JPF932" s="337"/>
      <c r="JPG932" s="337"/>
      <c r="JPH932" s="337"/>
      <c r="JPI932" s="337"/>
      <c r="JPJ932" s="337"/>
      <c r="JPK932" s="337"/>
      <c r="JPL932" s="337"/>
      <c r="JPM932" s="337"/>
      <c r="JPN932" s="337"/>
      <c r="JPO932" s="337"/>
      <c r="JPP932" s="337"/>
      <c r="JPQ932" s="337"/>
      <c r="JPR932" s="337"/>
      <c r="JPS932" s="337"/>
      <c r="JPT932" s="337"/>
      <c r="JPU932" s="337"/>
      <c r="JPV932" s="337"/>
      <c r="JPW932" s="337"/>
      <c r="JPX932" s="337"/>
      <c r="JPY932" s="337"/>
      <c r="JPZ932" s="337"/>
      <c r="JQA932" s="337"/>
      <c r="JQB932" s="337"/>
      <c r="JQC932" s="337"/>
      <c r="JQD932" s="337"/>
      <c r="JQE932" s="337"/>
      <c r="JQF932" s="337"/>
      <c r="JQG932" s="337"/>
      <c r="JQH932" s="337"/>
      <c r="JQI932" s="337"/>
      <c r="JQJ932" s="337"/>
      <c r="JQK932" s="337"/>
      <c r="JQL932" s="337"/>
      <c r="JQM932" s="337"/>
      <c r="JQN932" s="337"/>
      <c r="JQO932" s="337"/>
      <c r="JQP932" s="337"/>
      <c r="JQQ932" s="337"/>
      <c r="JQR932" s="337"/>
      <c r="JQS932" s="337"/>
      <c r="JQT932" s="337"/>
      <c r="JQU932" s="337"/>
      <c r="JQV932" s="337"/>
      <c r="JQW932" s="337"/>
      <c r="JQX932" s="337"/>
      <c r="JQY932" s="337"/>
      <c r="JQZ932" s="337"/>
      <c r="JRA932" s="337"/>
      <c r="JRB932" s="337"/>
      <c r="JRC932" s="337"/>
      <c r="JRD932" s="337"/>
      <c r="JRE932" s="337"/>
      <c r="JRF932" s="337"/>
      <c r="JRG932" s="337"/>
      <c r="JRH932" s="337"/>
      <c r="JRI932" s="337"/>
      <c r="JRJ932" s="337"/>
      <c r="JRK932" s="337"/>
      <c r="JRL932" s="337"/>
      <c r="JRM932" s="337"/>
      <c r="JRN932" s="337"/>
      <c r="JRO932" s="337"/>
      <c r="JRP932" s="337"/>
      <c r="JRQ932" s="337"/>
      <c r="JRR932" s="337"/>
      <c r="JRS932" s="337"/>
      <c r="JRT932" s="337"/>
      <c r="JRU932" s="337"/>
      <c r="JRV932" s="337"/>
      <c r="JRW932" s="337"/>
      <c r="JRX932" s="337"/>
      <c r="JRY932" s="337"/>
      <c r="JRZ932" s="337"/>
      <c r="JSA932" s="337"/>
      <c r="JSB932" s="337"/>
      <c r="JSC932" s="337"/>
      <c r="JSD932" s="337"/>
      <c r="JSE932" s="337"/>
      <c r="JSF932" s="337"/>
      <c r="JSG932" s="337"/>
      <c r="JSH932" s="337"/>
      <c r="JSI932" s="337"/>
      <c r="JSJ932" s="337"/>
      <c r="JSK932" s="337"/>
      <c r="JSL932" s="337"/>
      <c r="JSM932" s="337"/>
      <c r="JSN932" s="337"/>
      <c r="JSO932" s="337"/>
      <c r="JSP932" s="337"/>
      <c r="JSQ932" s="337"/>
      <c r="JSR932" s="337"/>
      <c r="JSS932" s="337"/>
      <c r="JST932" s="337"/>
      <c r="JSU932" s="337"/>
      <c r="JSV932" s="337"/>
      <c r="JSW932" s="337"/>
      <c r="JSX932" s="337"/>
      <c r="JSY932" s="337"/>
      <c r="JSZ932" s="337"/>
      <c r="JTA932" s="337"/>
      <c r="JTB932" s="337"/>
      <c r="JTC932" s="337"/>
      <c r="JTD932" s="337"/>
      <c r="JTE932" s="337"/>
      <c r="JTF932" s="337"/>
      <c r="JTG932" s="337"/>
      <c r="JTH932" s="337"/>
      <c r="JTI932" s="337"/>
      <c r="JTJ932" s="337"/>
      <c r="JTK932" s="337"/>
      <c r="JTL932" s="337"/>
      <c r="JTM932" s="337"/>
      <c r="JTN932" s="337"/>
      <c r="JTO932" s="337"/>
      <c r="JTP932" s="337"/>
      <c r="JTQ932" s="337"/>
      <c r="JTR932" s="337"/>
      <c r="JTS932" s="337"/>
      <c r="JTT932" s="337"/>
      <c r="JTU932" s="337"/>
      <c r="JTV932" s="337"/>
      <c r="JTW932" s="337"/>
      <c r="JTX932" s="337"/>
      <c r="JTY932" s="337"/>
      <c r="JTZ932" s="337"/>
      <c r="JUA932" s="337"/>
      <c r="JUB932" s="337"/>
      <c r="JUC932" s="337"/>
      <c r="JUD932" s="337"/>
      <c r="JUE932" s="337"/>
      <c r="JUF932" s="337"/>
      <c r="JUG932" s="337"/>
      <c r="JUH932" s="337"/>
      <c r="JUI932" s="337"/>
      <c r="JUJ932" s="337"/>
      <c r="JUK932" s="337"/>
      <c r="JUL932" s="337"/>
      <c r="JUM932" s="337"/>
      <c r="JUN932" s="337"/>
      <c r="JUO932" s="337"/>
      <c r="JUP932" s="337"/>
      <c r="JUQ932" s="337"/>
      <c r="JUR932" s="337"/>
      <c r="JUS932" s="337"/>
      <c r="JUT932" s="337"/>
      <c r="JUU932" s="337"/>
      <c r="JUV932" s="337"/>
      <c r="JUW932" s="337"/>
      <c r="JUX932" s="337"/>
      <c r="JUY932" s="337"/>
      <c r="JUZ932" s="337"/>
      <c r="JVA932" s="337"/>
      <c r="JVB932" s="337"/>
      <c r="JVC932" s="337"/>
      <c r="JVD932" s="337"/>
      <c r="JVE932" s="337"/>
      <c r="JVF932" s="337"/>
      <c r="JVG932" s="337"/>
      <c r="JVH932" s="337"/>
      <c r="JVI932" s="337"/>
      <c r="JVJ932" s="337"/>
      <c r="JVK932" s="337"/>
      <c r="JVL932" s="337"/>
      <c r="JVM932" s="337"/>
      <c r="JVN932" s="337"/>
      <c r="JVO932" s="337"/>
      <c r="JVP932" s="337"/>
      <c r="JVQ932" s="337"/>
      <c r="JVR932" s="337"/>
      <c r="JVS932" s="337"/>
      <c r="JVT932" s="337"/>
      <c r="JVU932" s="337"/>
      <c r="JVV932" s="337"/>
      <c r="JVW932" s="337"/>
      <c r="JVX932" s="337"/>
      <c r="JVY932" s="337"/>
      <c r="JVZ932" s="337"/>
      <c r="JWA932" s="337"/>
      <c r="JWB932" s="337"/>
      <c r="JWC932" s="337"/>
      <c r="JWD932" s="337"/>
      <c r="JWE932" s="337"/>
      <c r="JWF932" s="337"/>
      <c r="JWG932" s="337"/>
      <c r="JWH932" s="337"/>
      <c r="JWI932" s="337"/>
      <c r="JWJ932" s="337"/>
      <c r="JWK932" s="337"/>
      <c r="JWL932" s="337"/>
      <c r="JWM932" s="337"/>
      <c r="JWN932" s="337"/>
      <c r="JWO932" s="337"/>
      <c r="JWP932" s="337"/>
      <c r="JWQ932" s="337"/>
      <c r="JWR932" s="337"/>
      <c r="JWS932" s="337"/>
      <c r="JWT932" s="337"/>
      <c r="JWU932" s="337"/>
      <c r="JWV932" s="337"/>
      <c r="JWW932" s="337"/>
      <c r="JWX932" s="337"/>
      <c r="JWY932" s="337"/>
      <c r="JWZ932" s="337"/>
      <c r="JXA932" s="337"/>
      <c r="JXB932" s="337"/>
      <c r="JXC932" s="337"/>
      <c r="JXD932" s="337"/>
      <c r="JXE932" s="337"/>
      <c r="JXF932" s="337"/>
      <c r="JXG932" s="337"/>
      <c r="JXH932" s="337"/>
      <c r="JXI932" s="337"/>
      <c r="JXJ932" s="337"/>
      <c r="JXK932" s="337"/>
      <c r="JXL932" s="337"/>
      <c r="JXM932" s="337"/>
      <c r="JXN932" s="337"/>
      <c r="JXO932" s="337"/>
      <c r="JXP932" s="337"/>
      <c r="JXQ932" s="337"/>
      <c r="JXR932" s="337"/>
      <c r="JXS932" s="337"/>
      <c r="JXT932" s="337"/>
      <c r="JXU932" s="337"/>
      <c r="JXV932" s="337"/>
      <c r="JXW932" s="337"/>
      <c r="JXX932" s="337"/>
      <c r="JXY932" s="337"/>
      <c r="JXZ932" s="337"/>
      <c r="JYA932" s="337"/>
      <c r="JYB932" s="337"/>
      <c r="JYC932" s="337"/>
      <c r="JYD932" s="337"/>
      <c r="JYE932" s="337"/>
      <c r="JYF932" s="337"/>
      <c r="JYG932" s="337"/>
      <c r="JYH932" s="337"/>
      <c r="JYI932" s="337"/>
      <c r="JYJ932" s="337"/>
      <c r="JYK932" s="337"/>
      <c r="JYL932" s="337"/>
      <c r="JYM932" s="337"/>
      <c r="JYN932" s="337"/>
      <c r="JYO932" s="337"/>
      <c r="JYP932" s="337"/>
      <c r="JYQ932" s="337"/>
      <c r="JYR932" s="337"/>
      <c r="JYS932" s="337"/>
      <c r="JYT932" s="337"/>
      <c r="JYU932" s="337"/>
      <c r="JYV932" s="337"/>
      <c r="JYW932" s="337"/>
      <c r="JYX932" s="337"/>
      <c r="JYY932" s="337"/>
      <c r="JYZ932" s="337"/>
      <c r="JZA932" s="337"/>
      <c r="JZB932" s="337"/>
      <c r="JZC932" s="337"/>
      <c r="JZD932" s="337"/>
      <c r="JZE932" s="337"/>
      <c r="JZF932" s="337"/>
      <c r="JZG932" s="337"/>
      <c r="JZH932" s="337"/>
      <c r="JZI932" s="337"/>
      <c r="JZJ932" s="337"/>
      <c r="JZK932" s="337"/>
      <c r="JZL932" s="337"/>
      <c r="JZM932" s="337"/>
      <c r="JZN932" s="337"/>
      <c r="JZO932" s="337"/>
      <c r="JZP932" s="337"/>
      <c r="JZQ932" s="337"/>
      <c r="JZR932" s="337"/>
      <c r="JZS932" s="337"/>
      <c r="JZT932" s="337"/>
      <c r="JZU932" s="337"/>
      <c r="JZV932" s="337"/>
      <c r="JZW932" s="337"/>
      <c r="JZX932" s="337"/>
      <c r="JZY932" s="337"/>
      <c r="JZZ932" s="337"/>
      <c r="KAA932" s="337"/>
      <c r="KAB932" s="337"/>
      <c r="KAC932" s="337"/>
      <c r="KAD932" s="337"/>
      <c r="KAE932" s="337"/>
      <c r="KAF932" s="337"/>
      <c r="KAG932" s="337"/>
      <c r="KAH932" s="337"/>
      <c r="KAI932" s="337"/>
      <c r="KAJ932" s="337"/>
      <c r="KAK932" s="337"/>
      <c r="KAL932" s="337"/>
      <c r="KAM932" s="337"/>
      <c r="KAN932" s="337"/>
      <c r="KAO932" s="337"/>
      <c r="KAP932" s="337"/>
      <c r="KAQ932" s="337"/>
      <c r="KAR932" s="337"/>
      <c r="KAS932" s="337"/>
      <c r="KAT932" s="337"/>
      <c r="KAU932" s="337"/>
      <c r="KAV932" s="337"/>
      <c r="KAW932" s="337"/>
      <c r="KAX932" s="337"/>
      <c r="KAY932" s="337"/>
      <c r="KAZ932" s="337"/>
      <c r="KBA932" s="337"/>
      <c r="KBB932" s="337"/>
      <c r="KBC932" s="337"/>
      <c r="KBD932" s="337"/>
      <c r="KBE932" s="337"/>
      <c r="KBF932" s="337"/>
      <c r="KBG932" s="337"/>
      <c r="KBH932" s="337"/>
      <c r="KBI932" s="337"/>
      <c r="KBJ932" s="337"/>
      <c r="KBK932" s="337"/>
      <c r="KBL932" s="337"/>
      <c r="KBM932" s="337"/>
      <c r="KBN932" s="337"/>
      <c r="KBO932" s="337"/>
      <c r="KBP932" s="337"/>
      <c r="KBQ932" s="337"/>
      <c r="KBR932" s="337"/>
      <c r="KBS932" s="337"/>
      <c r="KBT932" s="337"/>
      <c r="KBU932" s="337"/>
      <c r="KBV932" s="337"/>
      <c r="KBW932" s="337"/>
      <c r="KBX932" s="337"/>
      <c r="KBY932" s="337"/>
      <c r="KBZ932" s="337"/>
      <c r="KCA932" s="337"/>
      <c r="KCB932" s="337"/>
      <c r="KCC932" s="337"/>
      <c r="KCD932" s="337"/>
      <c r="KCE932" s="337"/>
      <c r="KCF932" s="337"/>
      <c r="KCG932" s="337"/>
      <c r="KCH932" s="337"/>
      <c r="KCI932" s="337"/>
      <c r="KCJ932" s="337"/>
      <c r="KCK932" s="337"/>
      <c r="KCL932" s="337"/>
      <c r="KCM932" s="337"/>
      <c r="KCN932" s="337"/>
      <c r="KCO932" s="337"/>
      <c r="KCP932" s="337"/>
      <c r="KCQ932" s="337"/>
      <c r="KCR932" s="337"/>
      <c r="KCS932" s="337"/>
      <c r="KCT932" s="337"/>
      <c r="KCU932" s="337"/>
      <c r="KCV932" s="337"/>
      <c r="KCW932" s="337"/>
      <c r="KCX932" s="337"/>
      <c r="KCY932" s="337"/>
      <c r="KCZ932" s="337"/>
      <c r="KDA932" s="337"/>
      <c r="KDB932" s="337"/>
      <c r="KDC932" s="337"/>
      <c r="KDD932" s="337"/>
      <c r="KDE932" s="337"/>
      <c r="KDF932" s="337"/>
      <c r="KDG932" s="337"/>
      <c r="KDH932" s="337"/>
      <c r="KDI932" s="337"/>
      <c r="KDJ932" s="337"/>
      <c r="KDK932" s="337"/>
      <c r="KDL932" s="337"/>
      <c r="KDM932" s="337"/>
      <c r="KDN932" s="337"/>
      <c r="KDO932" s="337"/>
      <c r="KDP932" s="337"/>
      <c r="KDQ932" s="337"/>
      <c r="KDR932" s="337"/>
      <c r="KDS932" s="337"/>
      <c r="KDT932" s="337"/>
      <c r="KDU932" s="337"/>
      <c r="KDV932" s="337"/>
      <c r="KDW932" s="337"/>
      <c r="KDX932" s="337"/>
      <c r="KDY932" s="337"/>
      <c r="KDZ932" s="337"/>
      <c r="KEA932" s="337"/>
      <c r="KEB932" s="337"/>
      <c r="KEC932" s="337"/>
      <c r="KED932" s="337"/>
      <c r="KEE932" s="337"/>
      <c r="KEF932" s="337"/>
      <c r="KEG932" s="337"/>
      <c r="KEH932" s="337"/>
      <c r="KEI932" s="337"/>
      <c r="KEJ932" s="337"/>
      <c r="KEK932" s="337"/>
      <c r="KEL932" s="337"/>
      <c r="KEM932" s="337"/>
      <c r="KEN932" s="337"/>
      <c r="KEO932" s="337"/>
      <c r="KEP932" s="337"/>
      <c r="KEQ932" s="337"/>
      <c r="KER932" s="337"/>
      <c r="KES932" s="337"/>
      <c r="KET932" s="337"/>
      <c r="KEU932" s="337"/>
      <c r="KEV932" s="337"/>
      <c r="KEW932" s="337"/>
      <c r="KEX932" s="337"/>
      <c r="KEY932" s="337"/>
      <c r="KEZ932" s="337"/>
      <c r="KFA932" s="337"/>
      <c r="KFB932" s="337"/>
      <c r="KFC932" s="337"/>
      <c r="KFD932" s="337"/>
      <c r="KFE932" s="337"/>
      <c r="KFF932" s="337"/>
      <c r="KFG932" s="337"/>
      <c r="KFH932" s="337"/>
      <c r="KFI932" s="337"/>
      <c r="KFJ932" s="337"/>
      <c r="KFK932" s="337"/>
      <c r="KFL932" s="337"/>
      <c r="KFM932" s="337"/>
      <c r="KFN932" s="337"/>
      <c r="KFO932" s="337"/>
      <c r="KFP932" s="337"/>
      <c r="KFQ932" s="337"/>
      <c r="KFR932" s="337"/>
      <c r="KFS932" s="337"/>
      <c r="KFT932" s="337"/>
      <c r="KFU932" s="337"/>
      <c r="KFV932" s="337"/>
      <c r="KFW932" s="337"/>
      <c r="KFX932" s="337"/>
      <c r="KFY932" s="337"/>
      <c r="KFZ932" s="337"/>
      <c r="KGA932" s="337"/>
      <c r="KGB932" s="337"/>
      <c r="KGC932" s="337"/>
      <c r="KGD932" s="337"/>
      <c r="KGE932" s="337"/>
      <c r="KGF932" s="337"/>
      <c r="KGG932" s="337"/>
      <c r="KGH932" s="337"/>
      <c r="KGI932" s="337"/>
      <c r="KGJ932" s="337"/>
      <c r="KGK932" s="337"/>
      <c r="KGL932" s="337"/>
      <c r="KGM932" s="337"/>
      <c r="KGN932" s="337"/>
      <c r="KGO932" s="337"/>
      <c r="KGP932" s="337"/>
      <c r="KGQ932" s="337"/>
      <c r="KGR932" s="337"/>
      <c r="KGS932" s="337"/>
      <c r="KGT932" s="337"/>
      <c r="KGU932" s="337"/>
      <c r="KGV932" s="337"/>
      <c r="KGW932" s="337"/>
      <c r="KGX932" s="337"/>
      <c r="KGY932" s="337"/>
      <c r="KGZ932" s="337"/>
      <c r="KHA932" s="337"/>
      <c r="KHB932" s="337"/>
      <c r="KHC932" s="337"/>
      <c r="KHD932" s="337"/>
      <c r="KHE932" s="337"/>
      <c r="KHF932" s="337"/>
      <c r="KHG932" s="337"/>
      <c r="KHH932" s="337"/>
      <c r="KHI932" s="337"/>
      <c r="KHJ932" s="337"/>
      <c r="KHK932" s="337"/>
      <c r="KHL932" s="337"/>
      <c r="KHM932" s="337"/>
      <c r="KHN932" s="337"/>
      <c r="KHO932" s="337"/>
      <c r="KHP932" s="337"/>
      <c r="KHQ932" s="337"/>
      <c r="KHR932" s="337"/>
      <c r="KHS932" s="337"/>
      <c r="KHT932" s="337"/>
      <c r="KHU932" s="337"/>
      <c r="KHV932" s="337"/>
      <c r="KHW932" s="337"/>
      <c r="KHX932" s="337"/>
      <c r="KHY932" s="337"/>
      <c r="KHZ932" s="337"/>
      <c r="KIA932" s="337"/>
      <c r="KIB932" s="337"/>
      <c r="KIC932" s="337"/>
      <c r="KID932" s="337"/>
      <c r="KIE932" s="337"/>
      <c r="KIF932" s="337"/>
      <c r="KIG932" s="337"/>
      <c r="KIH932" s="337"/>
      <c r="KII932" s="337"/>
      <c r="KIJ932" s="337"/>
      <c r="KIK932" s="337"/>
      <c r="KIL932" s="337"/>
      <c r="KIM932" s="337"/>
      <c r="KIN932" s="337"/>
      <c r="KIO932" s="337"/>
      <c r="KIP932" s="337"/>
      <c r="KIQ932" s="337"/>
      <c r="KIR932" s="337"/>
      <c r="KIS932" s="337"/>
      <c r="KIT932" s="337"/>
      <c r="KIU932" s="337"/>
      <c r="KIV932" s="337"/>
      <c r="KIW932" s="337"/>
      <c r="KIX932" s="337"/>
      <c r="KIY932" s="337"/>
      <c r="KIZ932" s="337"/>
      <c r="KJA932" s="337"/>
      <c r="KJB932" s="337"/>
      <c r="KJC932" s="337"/>
      <c r="KJD932" s="337"/>
      <c r="KJE932" s="337"/>
      <c r="KJF932" s="337"/>
      <c r="KJG932" s="337"/>
      <c r="KJH932" s="337"/>
      <c r="KJI932" s="337"/>
      <c r="KJJ932" s="337"/>
      <c r="KJK932" s="337"/>
      <c r="KJL932" s="337"/>
      <c r="KJM932" s="337"/>
      <c r="KJN932" s="337"/>
      <c r="KJO932" s="337"/>
      <c r="KJP932" s="337"/>
      <c r="KJQ932" s="337"/>
      <c r="KJR932" s="337"/>
      <c r="KJS932" s="337"/>
      <c r="KJT932" s="337"/>
      <c r="KJU932" s="337"/>
      <c r="KJV932" s="337"/>
      <c r="KJW932" s="337"/>
      <c r="KJX932" s="337"/>
      <c r="KJY932" s="337"/>
      <c r="KJZ932" s="337"/>
      <c r="KKA932" s="337"/>
      <c r="KKB932" s="337"/>
      <c r="KKC932" s="337"/>
      <c r="KKD932" s="337"/>
      <c r="KKE932" s="337"/>
      <c r="KKF932" s="337"/>
      <c r="KKG932" s="337"/>
      <c r="KKH932" s="337"/>
      <c r="KKI932" s="337"/>
      <c r="KKJ932" s="337"/>
      <c r="KKK932" s="337"/>
      <c r="KKL932" s="337"/>
      <c r="KKM932" s="337"/>
      <c r="KKN932" s="337"/>
      <c r="KKO932" s="337"/>
      <c r="KKP932" s="337"/>
      <c r="KKQ932" s="337"/>
      <c r="KKR932" s="337"/>
      <c r="KKS932" s="337"/>
      <c r="KKT932" s="337"/>
      <c r="KKU932" s="337"/>
      <c r="KKV932" s="337"/>
      <c r="KKW932" s="337"/>
      <c r="KKX932" s="337"/>
      <c r="KKY932" s="337"/>
      <c r="KKZ932" s="337"/>
      <c r="KLA932" s="337"/>
      <c r="KLB932" s="337"/>
      <c r="KLC932" s="337"/>
      <c r="KLD932" s="337"/>
      <c r="KLE932" s="337"/>
      <c r="KLF932" s="337"/>
      <c r="KLG932" s="337"/>
      <c r="KLH932" s="337"/>
      <c r="KLI932" s="337"/>
      <c r="KLJ932" s="337"/>
      <c r="KLK932" s="337"/>
      <c r="KLL932" s="337"/>
      <c r="KLM932" s="337"/>
      <c r="KLN932" s="337"/>
      <c r="KLO932" s="337"/>
      <c r="KLP932" s="337"/>
      <c r="KLQ932" s="337"/>
      <c r="KLR932" s="337"/>
      <c r="KLS932" s="337"/>
      <c r="KLT932" s="337"/>
      <c r="KLU932" s="337"/>
      <c r="KLV932" s="337"/>
      <c r="KLW932" s="337"/>
      <c r="KLX932" s="337"/>
      <c r="KLY932" s="337"/>
      <c r="KLZ932" s="337"/>
      <c r="KMA932" s="337"/>
      <c r="KMB932" s="337"/>
      <c r="KMC932" s="337"/>
      <c r="KMD932" s="337"/>
      <c r="KME932" s="337"/>
      <c r="KMF932" s="337"/>
      <c r="KMG932" s="337"/>
      <c r="KMH932" s="337"/>
      <c r="KMI932" s="337"/>
      <c r="KMJ932" s="337"/>
      <c r="KMK932" s="337"/>
      <c r="KML932" s="337"/>
      <c r="KMM932" s="337"/>
      <c r="KMN932" s="337"/>
      <c r="KMO932" s="337"/>
      <c r="KMP932" s="337"/>
      <c r="KMQ932" s="337"/>
      <c r="KMR932" s="337"/>
      <c r="KMS932" s="337"/>
      <c r="KMT932" s="337"/>
      <c r="KMU932" s="337"/>
      <c r="KMV932" s="337"/>
      <c r="KMW932" s="337"/>
      <c r="KMX932" s="337"/>
      <c r="KMY932" s="337"/>
      <c r="KMZ932" s="337"/>
      <c r="KNA932" s="337"/>
      <c r="KNB932" s="337"/>
      <c r="KNC932" s="337"/>
      <c r="KND932" s="337"/>
      <c r="KNE932" s="337"/>
      <c r="KNF932" s="337"/>
      <c r="KNG932" s="337"/>
      <c r="KNH932" s="337"/>
      <c r="KNI932" s="337"/>
      <c r="KNJ932" s="337"/>
      <c r="KNK932" s="337"/>
      <c r="KNL932" s="337"/>
      <c r="KNM932" s="337"/>
      <c r="KNN932" s="337"/>
      <c r="KNO932" s="337"/>
      <c r="KNP932" s="337"/>
      <c r="KNQ932" s="337"/>
      <c r="KNR932" s="337"/>
      <c r="KNS932" s="337"/>
      <c r="KNT932" s="337"/>
      <c r="KNU932" s="337"/>
      <c r="KNV932" s="337"/>
      <c r="KNW932" s="337"/>
      <c r="KNX932" s="337"/>
      <c r="KNY932" s="337"/>
      <c r="KNZ932" s="337"/>
      <c r="KOA932" s="337"/>
      <c r="KOB932" s="337"/>
      <c r="KOC932" s="337"/>
      <c r="KOD932" s="337"/>
      <c r="KOE932" s="337"/>
      <c r="KOF932" s="337"/>
      <c r="KOG932" s="337"/>
      <c r="KOH932" s="337"/>
      <c r="KOI932" s="337"/>
      <c r="KOJ932" s="337"/>
      <c r="KOK932" s="337"/>
      <c r="KOL932" s="337"/>
      <c r="KOM932" s="337"/>
      <c r="KON932" s="337"/>
      <c r="KOO932" s="337"/>
      <c r="KOP932" s="337"/>
      <c r="KOQ932" s="337"/>
      <c r="KOR932" s="337"/>
      <c r="KOS932" s="337"/>
      <c r="KOT932" s="337"/>
      <c r="KOU932" s="337"/>
      <c r="KOV932" s="337"/>
      <c r="KOW932" s="337"/>
      <c r="KOX932" s="337"/>
      <c r="KOY932" s="337"/>
      <c r="KOZ932" s="337"/>
      <c r="KPA932" s="337"/>
      <c r="KPB932" s="337"/>
      <c r="KPC932" s="337"/>
      <c r="KPD932" s="337"/>
      <c r="KPE932" s="337"/>
      <c r="KPF932" s="337"/>
      <c r="KPG932" s="337"/>
      <c r="KPH932" s="337"/>
      <c r="KPI932" s="337"/>
      <c r="KPJ932" s="337"/>
      <c r="KPK932" s="337"/>
      <c r="KPL932" s="337"/>
      <c r="KPM932" s="337"/>
      <c r="KPN932" s="337"/>
      <c r="KPO932" s="337"/>
      <c r="KPP932" s="337"/>
      <c r="KPQ932" s="337"/>
      <c r="KPR932" s="337"/>
      <c r="KPS932" s="337"/>
      <c r="KPT932" s="337"/>
      <c r="KPU932" s="337"/>
      <c r="KPV932" s="337"/>
      <c r="KPW932" s="337"/>
      <c r="KPX932" s="337"/>
      <c r="KPY932" s="337"/>
      <c r="KPZ932" s="337"/>
      <c r="KQA932" s="337"/>
      <c r="KQB932" s="337"/>
      <c r="KQC932" s="337"/>
      <c r="KQD932" s="337"/>
      <c r="KQE932" s="337"/>
      <c r="KQF932" s="337"/>
      <c r="KQG932" s="337"/>
      <c r="KQH932" s="337"/>
      <c r="KQI932" s="337"/>
      <c r="KQJ932" s="337"/>
      <c r="KQK932" s="337"/>
      <c r="KQL932" s="337"/>
      <c r="KQM932" s="337"/>
      <c r="KQN932" s="337"/>
      <c r="KQO932" s="337"/>
      <c r="KQP932" s="337"/>
      <c r="KQQ932" s="337"/>
      <c r="KQR932" s="337"/>
      <c r="KQS932" s="337"/>
      <c r="KQT932" s="337"/>
      <c r="KQU932" s="337"/>
      <c r="KQV932" s="337"/>
      <c r="KQW932" s="337"/>
      <c r="KQX932" s="337"/>
      <c r="KQY932" s="337"/>
      <c r="KQZ932" s="337"/>
      <c r="KRA932" s="337"/>
      <c r="KRB932" s="337"/>
      <c r="KRC932" s="337"/>
      <c r="KRD932" s="337"/>
      <c r="KRE932" s="337"/>
      <c r="KRF932" s="337"/>
      <c r="KRG932" s="337"/>
      <c r="KRH932" s="337"/>
      <c r="KRI932" s="337"/>
      <c r="KRJ932" s="337"/>
      <c r="KRK932" s="337"/>
      <c r="KRL932" s="337"/>
      <c r="KRM932" s="337"/>
      <c r="KRN932" s="337"/>
      <c r="KRO932" s="337"/>
      <c r="KRP932" s="337"/>
      <c r="KRQ932" s="337"/>
      <c r="KRR932" s="337"/>
      <c r="KRS932" s="337"/>
      <c r="KRT932" s="337"/>
      <c r="KRU932" s="337"/>
      <c r="KRV932" s="337"/>
      <c r="KRW932" s="337"/>
      <c r="KRX932" s="337"/>
      <c r="KRY932" s="337"/>
      <c r="KRZ932" s="337"/>
      <c r="KSA932" s="337"/>
      <c r="KSB932" s="337"/>
      <c r="KSC932" s="337"/>
      <c r="KSD932" s="337"/>
      <c r="KSE932" s="337"/>
      <c r="KSF932" s="337"/>
      <c r="KSG932" s="337"/>
      <c r="KSH932" s="337"/>
      <c r="KSI932" s="337"/>
      <c r="KSJ932" s="337"/>
      <c r="KSK932" s="337"/>
      <c r="KSL932" s="337"/>
      <c r="KSM932" s="337"/>
      <c r="KSN932" s="337"/>
      <c r="KSO932" s="337"/>
      <c r="KSP932" s="337"/>
      <c r="KSQ932" s="337"/>
      <c r="KSR932" s="337"/>
      <c r="KSS932" s="337"/>
      <c r="KST932" s="337"/>
      <c r="KSU932" s="337"/>
      <c r="KSV932" s="337"/>
      <c r="KSW932" s="337"/>
      <c r="KSX932" s="337"/>
      <c r="KSY932" s="337"/>
      <c r="KSZ932" s="337"/>
      <c r="KTA932" s="337"/>
      <c r="KTB932" s="337"/>
      <c r="KTC932" s="337"/>
      <c r="KTD932" s="337"/>
      <c r="KTE932" s="337"/>
      <c r="KTF932" s="337"/>
      <c r="KTG932" s="337"/>
      <c r="KTH932" s="337"/>
      <c r="KTI932" s="337"/>
      <c r="KTJ932" s="337"/>
      <c r="KTK932" s="337"/>
      <c r="KTL932" s="337"/>
      <c r="KTM932" s="337"/>
      <c r="KTN932" s="337"/>
      <c r="KTO932" s="337"/>
      <c r="KTP932" s="337"/>
      <c r="KTQ932" s="337"/>
      <c r="KTR932" s="337"/>
      <c r="KTS932" s="337"/>
      <c r="KTT932" s="337"/>
      <c r="KTU932" s="337"/>
      <c r="KTV932" s="337"/>
      <c r="KTW932" s="337"/>
      <c r="KTX932" s="337"/>
      <c r="KTY932" s="337"/>
      <c r="KTZ932" s="337"/>
      <c r="KUA932" s="337"/>
      <c r="KUB932" s="337"/>
      <c r="KUC932" s="337"/>
      <c r="KUD932" s="337"/>
      <c r="KUE932" s="337"/>
      <c r="KUF932" s="337"/>
      <c r="KUG932" s="337"/>
      <c r="KUH932" s="337"/>
      <c r="KUI932" s="337"/>
      <c r="KUJ932" s="337"/>
      <c r="KUK932" s="337"/>
      <c r="KUL932" s="337"/>
      <c r="KUM932" s="337"/>
      <c r="KUN932" s="337"/>
      <c r="KUO932" s="337"/>
      <c r="KUP932" s="337"/>
      <c r="KUQ932" s="337"/>
      <c r="KUR932" s="337"/>
      <c r="KUS932" s="337"/>
      <c r="KUT932" s="337"/>
      <c r="KUU932" s="337"/>
      <c r="KUV932" s="337"/>
      <c r="KUW932" s="337"/>
      <c r="KUX932" s="337"/>
      <c r="KUY932" s="337"/>
      <c r="KUZ932" s="337"/>
      <c r="KVA932" s="337"/>
      <c r="KVB932" s="337"/>
      <c r="KVC932" s="337"/>
      <c r="KVD932" s="337"/>
      <c r="KVE932" s="337"/>
      <c r="KVF932" s="337"/>
      <c r="KVG932" s="337"/>
      <c r="KVH932" s="337"/>
      <c r="KVI932" s="337"/>
      <c r="KVJ932" s="337"/>
      <c r="KVK932" s="337"/>
      <c r="KVL932" s="337"/>
      <c r="KVM932" s="337"/>
      <c r="KVN932" s="337"/>
      <c r="KVO932" s="337"/>
      <c r="KVP932" s="337"/>
      <c r="KVQ932" s="337"/>
      <c r="KVR932" s="337"/>
      <c r="KVS932" s="337"/>
      <c r="KVT932" s="337"/>
      <c r="KVU932" s="337"/>
      <c r="KVV932" s="337"/>
      <c r="KVW932" s="337"/>
      <c r="KVX932" s="337"/>
      <c r="KVY932" s="337"/>
      <c r="KVZ932" s="337"/>
      <c r="KWA932" s="337"/>
      <c r="KWB932" s="337"/>
      <c r="KWC932" s="337"/>
      <c r="KWD932" s="337"/>
      <c r="KWE932" s="337"/>
      <c r="KWF932" s="337"/>
      <c r="KWG932" s="337"/>
      <c r="KWH932" s="337"/>
      <c r="KWI932" s="337"/>
      <c r="KWJ932" s="337"/>
      <c r="KWK932" s="337"/>
      <c r="KWL932" s="337"/>
      <c r="KWM932" s="337"/>
      <c r="KWN932" s="337"/>
      <c r="KWO932" s="337"/>
      <c r="KWP932" s="337"/>
      <c r="KWQ932" s="337"/>
      <c r="KWR932" s="337"/>
      <c r="KWS932" s="337"/>
      <c r="KWT932" s="337"/>
      <c r="KWU932" s="337"/>
      <c r="KWV932" s="337"/>
      <c r="KWW932" s="337"/>
      <c r="KWX932" s="337"/>
      <c r="KWY932" s="337"/>
      <c r="KWZ932" s="337"/>
      <c r="KXA932" s="337"/>
      <c r="KXB932" s="337"/>
      <c r="KXC932" s="337"/>
      <c r="KXD932" s="337"/>
      <c r="KXE932" s="337"/>
      <c r="KXF932" s="337"/>
      <c r="KXG932" s="337"/>
      <c r="KXH932" s="337"/>
      <c r="KXI932" s="337"/>
      <c r="KXJ932" s="337"/>
      <c r="KXK932" s="337"/>
      <c r="KXL932" s="337"/>
      <c r="KXM932" s="337"/>
      <c r="KXN932" s="337"/>
      <c r="KXO932" s="337"/>
      <c r="KXP932" s="337"/>
      <c r="KXQ932" s="337"/>
      <c r="KXR932" s="337"/>
      <c r="KXS932" s="337"/>
      <c r="KXT932" s="337"/>
      <c r="KXU932" s="337"/>
      <c r="KXV932" s="337"/>
      <c r="KXW932" s="337"/>
      <c r="KXX932" s="337"/>
      <c r="KXY932" s="337"/>
      <c r="KXZ932" s="337"/>
      <c r="KYA932" s="337"/>
      <c r="KYB932" s="337"/>
      <c r="KYC932" s="337"/>
      <c r="KYD932" s="337"/>
      <c r="KYE932" s="337"/>
      <c r="KYF932" s="337"/>
      <c r="KYG932" s="337"/>
      <c r="KYH932" s="337"/>
      <c r="KYI932" s="337"/>
      <c r="KYJ932" s="337"/>
      <c r="KYK932" s="337"/>
      <c r="KYL932" s="337"/>
      <c r="KYM932" s="337"/>
      <c r="KYN932" s="337"/>
      <c r="KYO932" s="337"/>
      <c r="KYP932" s="337"/>
      <c r="KYQ932" s="337"/>
      <c r="KYR932" s="337"/>
      <c r="KYS932" s="337"/>
      <c r="KYT932" s="337"/>
      <c r="KYU932" s="337"/>
      <c r="KYV932" s="337"/>
      <c r="KYW932" s="337"/>
      <c r="KYX932" s="337"/>
      <c r="KYY932" s="337"/>
      <c r="KYZ932" s="337"/>
      <c r="KZA932" s="337"/>
      <c r="KZB932" s="337"/>
      <c r="KZC932" s="337"/>
      <c r="KZD932" s="337"/>
      <c r="KZE932" s="337"/>
      <c r="KZF932" s="337"/>
      <c r="KZG932" s="337"/>
      <c r="KZH932" s="337"/>
      <c r="KZI932" s="337"/>
      <c r="KZJ932" s="337"/>
      <c r="KZK932" s="337"/>
      <c r="KZL932" s="337"/>
      <c r="KZM932" s="337"/>
      <c r="KZN932" s="337"/>
      <c r="KZO932" s="337"/>
      <c r="KZP932" s="337"/>
      <c r="KZQ932" s="337"/>
      <c r="KZR932" s="337"/>
      <c r="KZS932" s="337"/>
      <c r="KZT932" s="337"/>
      <c r="KZU932" s="337"/>
      <c r="KZV932" s="337"/>
      <c r="KZW932" s="337"/>
      <c r="KZX932" s="337"/>
      <c r="KZY932" s="337"/>
      <c r="KZZ932" s="337"/>
      <c r="LAA932" s="337"/>
      <c r="LAB932" s="337"/>
      <c r="LAC932" s="337"/>
      <c r="LAD932" s="337"/>
      <c r="LAE932" s="337"/>
      <c r="LAF932" s="337"/>
      <c r="LAG932" s="337"/>
      <c r="LAH932" s="337"/>
      <c r="LAI932" s="337"/>
      <c r="LAJ932" s="337"/>
      <c r="LAK932" s="337"/>
      <c r="LAL932" s="337"/>
      <c r="LAM932" s="337"/>
      <c r="LAN932" s="337"/>
      <c r="LAO932" s="337"/>
      <c r="LAP932" s="337"/>
      <c r="LAQ932" s="337"/>
      <c r="LAR932" s="337"/>
      <c r="LAS932" s="337"/>
      <c r="LAT932" s="337"/>
      <c r="LAU932" s="337"/>
      <c r="LAV932" s="337"/>
      <c r="LAW932" s="337"/>
      <c r="LAX932" s="337"/>
      <c r="LAY932" s="337"/>
      <c r="LAZ932" s="337"/>
      <c r="LBA932" s="337"/>
      <c r="LBB932" s="337"/>
      <c r="LBC932" s="337"/>
      <c r="LBD932" s="337"/>
      <c r="LBE932" s="337"/>
      <c r="LBF932" s="337"/>
      <c r="LBG932" s="337"/>
      <c r="LBH932" s="337"/>
      <c r="LBI932" s="337"/>
      <c r="LBJ932" s="337"/>
      <c r="LBK932" s="337"/>
      <c r="LBL932" s="337"/>
      <c r="LBM932" s="337"/>
      <c r="LBN932" s="337"/>
      <c r="LBO932" s="337"/>
      <c r="LBP932" s="337"/>
      <c r="LBQ932" s="337"/>
      <c r="LBR932" s="337"/>
      <c r="LBS932" s="337"/>
      <c r="LBT932" s="337"/>
      <c r="LBU932" s="337"/>
      <c r="LBV932" s="337"/>
      <c r="LBW932" s="337"/>
      <c r="LBX932" s="337"/>
      <c r="LBY932" s="337"/>
      <c r="LBZ932" s="337"/>
      <c r="LCA932" s="337"/>
      <c r="LCB932" s="337"/>
      <c r="LCC932" s="337"/>
      <c r="LCD932" s="337"/>
      <c r="LCE932" s="337"/>
      <c r="LCF932" s="337"/>
      <c r="LCG932" s="337"/>
      <c r="LCH932" s="337"/>
      <c r="LCI932" s="337"/>
      <c r="LCJ932" s="337"/>
      <c r="LCK932" s="337"/>
      <c r="LCL932" s="337"/>
      <c r="LCM932" s="337"/>
      <c r="LCN932" s="337"/>
      <c r="LCO932" s="337"/>
      <c r="LCP932" s="337"/>
      <c r="LCQ932" s="337"/>
      <c r="LCR932" s="337"/>
      <c r="LCS932" s="337"/>
      <c r="LCT932" s="337"/>
      <c r="LCU932" s="337"/>
      <c r="LCV932" s="337"/>
      <c r="LCW932" s="337"/>
      <c r="LCX932" s="337"/>
      <c r="LCY932" s="337"/>
      <c r="LCZ932" s="337"/>
      <c r="LDA932" s="337"/>
      <c r="LDB932" s="337"/>
      <c r="LDC932" s="337"/>
      <c r="LDD932" s="337"/>
      <c r="LDE932" s="337"/>
      <c r="LDF932" s="337"/>
      <c r="LDG932" s="337"/>
      <c r="LDH932" s="337"/>
      <c r="LDI932" s="337"/>
      <c r="LDJ932" s="337"/>
      <c r="LDK932" s="337"/>
      <c r="LDL932" s="337"/>
      <c r="LDM932" s="337"/>
      <c r="LDN932" s="337"/>
      <c r="LDO932" s="337"/>
      <c r="LDP932" s="337"/>
      <c r="LDQ932" s="337"/>
      <c r="LDR932" s="337"/>
      <c r="LDS932" s="337"/>
      <c r="LDT932" s="337"/>
      <c r="LDU932" s="337"/>
      <c r="LDV932" s="337"/>
      <c r="LDW932" s="337"/>
      <c r="LDX932" s="337"/>
      <c r="LDY932" s="337"/>
      <c r="LDZ932" s="337"/>
      <c r="LEA932" s="337"/>
      <c r="LEB932" s="337"/>
      <c r="LEC932" s="337"/>
      <c r="LED932" s="337"/>
      <c r="LEE932" s="337"/>
      <c r="LEF932" s="337"/>
      <c r="LEG932" s="337"/>
      <c r="LEH932" s="337"/>
      <c r="LEI932" s="337"/>
      <c r="LEJ932" s="337"/>
      <c r="LEK932" s="337"/>
      <c r="LEL932" s="337"/>
      <c r="LEM932" s="337"/>
      <c r="LEN932" s="337"/>
      <c r="LEO932" s="337"/>
      <c r="LEP932" s="337"/>
      <c r="LEQ932" s="337"/>
      <c r="LER932" s="337"/>
      <c r="LES932" s="337"/>
      <c r="LET932" s="337"/>
      <c r="LEU932" s="337"/>
      <c r="LEV932" s="337"/>
      <c r="LEW932" s="337"/>
      <c r="LEX932" s="337"/>
      <c r="LEY932" s="337"/>
      <c r="LEZ932" s="337"/>
      <c r="LFA932" s="337"/>
      <c r="LFB932" s="337"/>
      <c r="LFC932" s="337"/>
      <c r="LFD932" s="337"/>
      <c r="LFE932" s="337"/>
      <c r="LFF932" s="337"/>
      <c r="LFG932" s="337"/>
      <c r="LFH932" s="337"/>
      <c r="LFI932" s="337"/>
      <c r="LFJ932" s="337"/>
      <c r="LFK932" s="337"/>
      <c r="LFL932" s="337"/>
      <c r="LFM932" s="337"/>
      <c r="LFN932" s="337"/>
      <c r="LFO932" s="337"/>
      <c r="LFP932" s="337"/>
      <c r="LFQ932" s="337"/>
      <c r="LFR932" s="337"/>
      <c r="LFS932" s="337"/>
      <c r="LFT932" s="337"/>
      <c r="LFU932" s="337"/>
      <c r="LFV932" s="337"/>
      <c r="LFW932" s="337"/>
      <c r="LFX932" s="337"/>
      <c r="LFY932" s="337"/>
      <c r="LFZ932" s="337"/>
      <c r="LGA932" s="337"/>
      <c r="LGB932" s="337"/>
      <c r="LGC932" s="337"/>
      <c r="LGD932" s="337"/>
      <c r="LGE932" s="337"/>
      <c r="LGF932" s="337"/>
      <c r="LGG932" s="337"/>
      <c r="LGH932" s="337"/>
      <c r="LGI932" s="337"/>
      <c r="LGJ932" s="337"/>
      <c r="LGK932" s="337"/>
      <c r="LGL932" s="337"/>
      <c r="LGM932" s="337"/>
      <c r="LGN932" s="337"/>
      <c r="LGO932" s="337"/>
      <c r="LGP932" s="337"/>
      <c r="LGQ932" s="337"/>
      <c r="LGR932" s="337"/>
      <c r="LGS932" s="337"/>
      <c r="LGT932" s="337"/>
      <c r="LGU932" s="337"/>
      <c r="LGV932" s="337"/>
      <c r="LGW932" s="337"/>
      <c r="LGX932" s="337"/>
      <c r="LGY932" s="337"/>
      <c r="LGZ932" s="337"/>
      <c r="LHA932" s="337"/>
      <c r="LHB932" s="337"/>
      <c r="LHC932" s="337"/>
      <c r="LHD932" s="337"/>
      <c r="LHE932" s="337"/>
      <c r="LHF932" s="337"/>
      <c r="LHG932" s="337"/>
      <c r="LHH932" s="337"/>
      <c r="LHI932" s="337"/>
      <c r="LHJ932" s="337"/>
      <c r="LHK932" s="337"/>
      <c r="LHL932" s="337"/>
      <c r="LHM932" s="337"/>
      <c r="LHN932" s="337"/>
      <c r="LHO932" s="337"/>
      <c r="LHP932" s="337"/>
      <c r="LHQ932" s="337"/>
      <c r="LHR932" s="337"/>
      <c r="LHS932" s="337"/>
      <c r="LHT932" s="337"/>
      <c r="LHU932" s="337"/>
      <c r="LHV932" s="337"/>
      <c r="LHW932" s="337"/>
      <c r="LHX932" s="337"/>
      <c r="LHY932" s="337"/>
      <c r="LHZ932" s="337"/>
      <c r="LIA932" s="337"/>
      <c r="LIB932" s="337"/>
      <c r="LIC932" s="337"/>
      <c r="LID932" s="337"/>
      <c r="LIE932" s="337"/>
      <c r="LIF932" s="337"/>
      <c r="LIG932" s="337"/>
      <c r="LIH932" s="337"/>
      <c r="LII932" s="337"/>
      <c r="LIJ932" s="337"/>
      <c r="LIK932" s="337"/>
      <c r="LIL932" s="337"/>
      <c r="LIM932" s="337"/>
      <c r="LIN932" s="337"/>
      <c r="LIO932" s="337"/>
      <c r="LIP932" s="337"/>
      <c r="LIQ932" s="337"/>
      <c r="LIR932" s="337"/>
      <c r="LIS932" s="337"/>
      <c r="LIT932" s="337"/>
      <c r="LIU932" s="337"/>
      <c r="LIV932" s="337"/>
      <c r="LIW932" s="337"/>
      <c r="LIX932" s="337"/>
      <c r="LIY932" s="337"/>
      <c r="LIZ932" s="337"/>
      <c r="LJA932" s="337"/>
      <c r="LJB932" s="337"/>
      <c r="LJC932" s="337"/>
      <c r="LJD932" s="337"/>
      <c r="LJE932" s="337"/>
      <c r="LJF932" s="337"/>
      <c r="LJG932" s="337"/>
      <c r="LJH932" s="337"/>
      <c r="LJI932" s="337"/>
      <c r="LJJ932" s="337"/>
      <c r="LJK932" s="337"/>
      <c r="LJL932" s="337"/>
      <c r="LJM932" s="337"/>
      <c r="LJN932" s="337"/>
      <c r="LJO932" s="337"/>
      <c r="LJP932" s="337"/>
      <c r="LJQ932" s="337"/>
      <c r="LJR932" s="337"/>
      <c r="LJS932" s="337"/>
      <c r="LJT932" s="337"/>
      <c r="LJU932" s="337"/>
      <c r="LJV932" s="337"/>
      <c r="LJW932" s="337"/>
      <c r="LJX932" s="337"/>
      <c r="LJY932" s="337"/>
      <c r="LJZ932" s="337"/>
      <c r="LKA932" s="337"/>
      <c r="LKB932" s="337"/>
      <c r="LKC932" s="337"/>
      <c r="LKD932" s="337"/>
      <c r="LKE932" s="337"/>
      <c r="LKF932" s="337"/>
      <c r="LKG932" s="337"/>
      <c r="LKH932" s="337"/>
      <c r="LKI932" s="337"/>
      <c r="LKJ932" s="337"/>
      <c r="LKK932" s="337"/>
      <c r="LKL932" s="337"/>
      <c r="LKM932" s="337"/>
      <c r="LKN932" s="337"/>
      <c r="LKO932" s="337"/>
      <c r="LKP932" s="337"/>
      <c r="LKQ932" s="337"/>
      <c r="LKR932" s="337"/>
      <c r="LKS932" s="337"/>
      <c r="LKT932" s="337"/>
      <c r="LKU932" s="337"/>
      <c r="LKV932" s="337"/>
      <c r="LKW932" s="337"/>
      <c r="LKX932" s="337"/>
      <c r="LKY932" s="337"/>
      <c r="LKZ932" s="337"/>
      <c r="LLA932" s="337"/>
      <c r="LLB932" s="337"/>
      <c r="LLC932" s="337"/>
      <c r="LLD932" s="337"/>
      <c r="LLE932" s="337"/>
      <c r="LLF932" s="337"/>
      <c r="LLG932" s="337"/>
      <c r="LLH932" s="337"/>
      <c r="LLI932" s="337"/>
      <c r="LLJ932" s="337"/>
      <c r="LLK932" s="337"/>
      <c r="LLL932" s="337"/>
      <c r="LLM932" s="337"/>
      <c r="LLN932" s="337"/>
      <c r="LLO932" s="337"/>
      <c r="LLP932" s="337"/>
      <c r="LLQ932" s="337"/>
      <c r="LLR932" s="337"/>
      <c r="LLS932" s="337"/>
      <c r="LLT932" s="337"/>
      <c r="LLU932" s="337"/>
      <c r="LLV932" s="337"/>
      <c r="LLW932" s="337"/>
      <c r="LLX932" s="337"/>
      <c r="LLY932" s="337"/>
      <c r="LLZ932" s="337"/>
      <c r="LMA932" s="337"/>
      <c r="LMB932" s="337"/>
      <c r="LMC932" s="337"/>
      <c r="LMD932" s="337"/>
      <c r="LME932" s="337"/>
      <c r="LMF932" s="337"/>
      <c r="LMG932" s="337"/>
      <c r="LMH932" s="337"/>
      <c r="LMI932" s="337"/>
      <c r="LMJ932" s="337"/>
      <c r="LMK932" s="337"/>
      <c r="LML932" s="337"/>
      <c r="LMM932" s="337"/>
      <c r="LMN932" s="337"/>
      <c r="LMO932" s="337"/>
      <c r="LMP932" s="337"/>
      <c r="LMQ932" s="337"/>
      <c r="LMR932" s="337"/>
      <c r="LMS932" s="337"/>
      <c r="LMT932" s="337"/>
      <c r="LMU932" s="337"/>
      <c r="LMV932" s="337"/>
      <c r="LMW932" s="337"/>
      <c r="LMX932" s="337"/>
      <c r="LMY932" s="337"/>
      <c r="LMZ932" s="337"/>
      <c r="LNA932" s="337"/>
      <c r="LNB932" s="337"/>
      <c r="LNC932" s="337"/>
      <c r="LND932" s="337"/>
      <c r="LNE932" s="337"/>
      <c r="LNF932" s="337"/>
      <c r="LNG932" s="337"/>
      <c r="LNH932" s="337"/>
      <c r="LNI932" s="337"/>
      <c r="LNJ932" s="337"/>
      <c r="LNK932" s="337"/>
      <c r="LNL932" s="337"/>
      <c r="LNM932" s="337"/>
      <c r="LNN932" s="337"/>
      <c r="LNO932" s="337"/>
      <c r="LNP932" s="337"/>
      <c r="LNQ932" s="337"/>
      <c r="LNR932" s="337"/>
      <c r="LNS932" s="337"/>
      <c r="LNT932" s="337"/>
      <c r="LNU932" s="337"/>
      <c r="LNV932" s="337"/>
      <c r="LNW932" s="337"/>
      <c r="LNX932" s="337"/>
      <c r="LNY932" s="337"/>
      <c r="LNZ932" s="337"/>
      <c r="LOA932" s="337"/>
      <c r="LOB932" s="337"/>
      <c r="LOC932" s="337"/>
      <c r="LOD932" s="337"/>
      <c r="LOE932" s="337"/>
      <c r="LOF932" s="337"/>
      <c r="LOG932" s="337"/>
      <c r="LOH932" s="337"/>
      <c r="LOI932" s="337"/>
      <c r="LOJ932" s="337"/>
      <c r="LOK932" s="337"/>
      <c r="LOL932" s="337"/>
      <c r="LOM932" s="337"/>
      <c r="LON932" s="337"/>
      <c r="LOO932" s="337"/>
      <c r="LOP932" s="337"/>
      <c r="LOQ932" s="337"/>
      <c r="LOR932" s="337"/>
      <c r="LOS932" s="337"/>
      <c r="LOT932" s="337"/>
      <c r="LOU932" s="337"/>
      <c r="LOV932" s="337"/>
      <c r="LOW932" s="337"/>
      <c r="LOX932" s="337"/>
      <c r="LOY932" s="337"/>
      <c r="LOZ932" s="337"/>
      <c r="LPA932" s="337"/>
      <c r="LPB932" s="337"/>
      <c r="LPC932" s="337"/>
      <c r="LPD932" s="337"/>
      <c r="LPE932" s="337"/>
      <c r="LPF932" s="337"/>
      <c r="LPG932" s="337"/>
      <c r="LPH932" s="337"/>
      <c r="LPI932" s="337"/>
      <c r="LPJ932" s="337"/>
      <c r="LPK932" s="337"/>
      <c r="LPL932" s="337"/>
      <c r="LPM932" s="337"/>
      <c r="LPN932" s="337"/>
      <c r="LPO932" s="337"/>
      <c r="LPP932" s="337"/>
      <c r="LPQ932" s="337"/>
      <c r="LPR932" s="337"/>
      <c r="LPS932" s="337"/>
      <c r="LPT932" s="337"/>
      <c r="LPU932" s="337"/>
      <c r="LPV932" s="337"/>
      <c r="LPW932" s="337"/>
      <c r="LPX932" s="337"/>
      <c r="LPY932" s="337"/>
      <c r="LPZ932" s="337"/>
      <c r="LQA932" s="337"/>
      <c r="LQB932" s="337"/>
      <c r="LQC932" s="337"/>
      <c r="LQD932" s="337"/>
      <c r="LQE932" s="337"/>
      <c r="LQF932" s="337"/>
      <c r="LQG932" s="337"/>
      <c r="LQH932" s="337"/>
      <c r="LQI932" s="337"/>
      <c r="LQJ932" s="337"/>
      <c r="LQK932" s="337"/>
      <c r="LQL932" s="337"/>
      <c r="LQM932" s="337"/>
      <c r="LQN932" s="337"/>
      <c r="LQO932" s="337"/>
      <c r="LQP932" s="337"/>
      <c r="LQQ932" s="337"/>
      <c r="LQR932" s="337"/>
      <c r="LQS932" s="337"/>
      <c r="LQT932" s="337"/>
      <c r="LQU932" s="337"/>
      <c r="LQV932" s="337"/>
      <c r="LQW932" s="337"/>
      <c r="LQX932" s="337"/>
      <c r="LQY932" s="337"/>
      <c r="LQZ932" s="337"/>
      <c r="LRA932" s="337"/>
      <c r="LRB932" s="337"/>
      <c r="LRC932" s="337"/>
      <c r="LRD932" s="337"/>
      <c r="LRE932" s="337"/>
      <c r="LRF932" s="337"/>
      <c r="LRG932" s="337"/>
      <c r="LRH932" s="337"/>
      <c r="LRI932" s="337"/>
      <c r="LRJ932" s="337"/>
      <c r="LRK932" s="337"/>
      <c r="LRL932" s="337"/>
      <c r="LRM932" s="337"/>
      <c r="LRN932" s="337"/>
      <c r="LRO932" s="337"/>
      <c r="LRP932" s="337"/>
      <c r="LRQ932" s="337"/>
      <c r="LRR932" s="337"/>
      <c r="LRS932" s="337"/>
      <c r="LRT932" s="337"/>
      <c r="LRU932" s="337"/>
      <c r="LRV932" s="337"/>
      <c r="LRW932" s="337"/>
      <c r="LRX932" s="337"/>
      <c r="LRY932" s="337"/>
      <c r="LRZ932" s="337"/>
      <c r="LSA932" s="337"/>
      <c r="LSB932" s="337"/>
      <c r="LSC932" s="337"/>
      <c r="LSD932" s="337"/>
      <c r="LSE932" s="337"/>
      <c r="LSF932" s="337"/>
      <c r="LSG932" s="337"/>
      <c r="LSH932" s="337"/>
      <c r="LSI932" s="337"/>
      <c r="LSJ932" s="337"/>
      <c r="LSK932" s="337"/>
      <c r="LSL932" s="337"/>
      <c r="LSM932" s="337"/>
      <c r="LSN932" s="337"/>
      <c r="LSO932" s="337"/>
      <c r="LSP932" s="337"/>
      <c r="LSQ932" s="337"/>
      <c r="LSR932" s="337"/>
      <c r="LSS932" s="337"/>
      <c r="LST932" s="337"/>
      <c r="LSU932" s="337"/>
      <c r="LSV932" s="337"/>
      <c r="LSW932" s="337"/>
      <c r="LSX932" s="337"/>
      <c r="LSY932" s="337"/>
      <c r="LSZ932" s="337"/>
      <c r="LTA932" s="337"/>
      <c r="LTB932" s="337"/>
      <c r="LTC932" s="337"/>
      <c r="LTD932" s="337"/>
      <c r="LTE932" s="337"/>
      <c r="LTF932" s="337"/>
      <c r="LTG932" s="337"/>
      <c r="LTH932" s="337"/>
      <c r="LTI932" s="337"/>
      <c r="LTJ932" s="337"/>
      <c r="LTK932" s="337"/>
      <c r="LTL932" s="337"/>
      <c r="LTM932" s="337"/>
      <c r="LTN932" s="337"/>
      <c r="LTO932" s="337"/>
      <c r="LTP932" s="337"/>
      <c r="LTQ932" s="337"/>
      <c r="LTR932" s="337"/>
      <c r="LTS932" s="337"/>
      <c r="LTT932" s="337"/>
      <c r="LTU932" s="337"/>
      <c r="LTV932" s="337"/>
      <c r="LTW932" s="337"/>
      <c r="LTX932" s="337"/>
      <c r="LTY932" s="337"/>
      <c r="LTZ932" s="337"/>
      <c r="LUA932" s="337"/>
      <c r="LUB932" s="337"/>
      <c r="LUC932" s="337"/>
      <c r="LUD932" s="337"/>
      <c r="LUE932" s="337"/>
      <c r="LUF932" s="337"/>
      <c r="LUG932" s="337"/>
      <c r="LUH932" s="337"/>
      <c r="LUI932" s="337"/>
      <c r="LUJ932" s="337"/>
      <c r="LUK932" s="337"/>
      <c r="LUL932" s="337"/>
      <c r="LUM932" s="337"/>
      <c r="LUN932" s="337"/>
      <c r="LUO932" s="337"/>
      <c r="LUP932" s="337"/>
      <c r="LUQ932" s="337"/>
      <c r="LUR932" s="337"/>
      <c r="LUS932" s="337"/>
      <c r="LUT932" s="337"/>
      <c r="LUU932" s="337"/>
      <c r="LUV932" s="337"/>
      <c r="LUW932" s="337"/>
      <c r="LUX932" s="337"/>
      <c r="LUY932" s="337"/>
      <c r="LUZ932" s="337"/>
      <c r="LVA932" s="337"/>
      <c r="LVB932" s="337"/>
      <c r="LVC932" s="337"/>
      <c r="LVD932" s="337"/>
      <c r="LVE932" s="337"/>
      <c r="LVF932" s="337"/>
      <c r="LVG932" s="337"/>
      <c r="LVH932" s="337"/>
      <c r="LVI932" s="337"/>
      <c r="LVJ932" s="337"/>
      <c r="LVK932" s="337"/>
      <c r="LVL932" s="337"/>
      <c r="LVM932" s="337"/>
      <c r="LVN932" s="337"/>
      <c r="LVO932" s="337"/>
      <c r="LVP932" s="337"/>
      <c r="LVQ932" s="337"/>
      <c r="LVR932" s="337"/>
      <c r="LVS932" s="337"/>
      <c r="LVT932" s="337"/>
      <c r="LVU932" s="337"/>
      <c r="LVV932" s="337"/>
      <c r="LVW932" s="337"/>
      <c r="LVX932" s="337"/>
      <c r="LVY932" s="337"/>
      <c r="LVZ932" s="337"/>
      <c r="LWA932" s="337"/>
      <c r="LWB932" s="337"/>
      <c r="LWC932" s="337"/>
      <c r="LWD932" s="337"/>
      <c r="LWE932" s="337"/>
      <c r="LWF932" s="337"/>
      <c r="LWG932" s="337"/>
      <c r="LWH932" s="337"/>
      <c r="LWI932" s="337"/>
      <c r="LWJ932" s="337"/>
      <c r="LWK932" s="337"/>
      <c r="LWL932" s="337"/>
      <c r="LWM932" s="337"/>
      <c r="LWN932" s="337"/>
      <c r="LWO932" s="337"/>
      <c r="LWP932" s="337"/>
      <c r="LWQ932" s="337"/>
      <c r="LWR932" s="337"/>
      <c r="LWS932" s="337"/>
      <c r="LWT932" s="337"/>
      <c r="LWU932" s="337"/>
      <c r="LWV932" s="337"/>
      <c r="LWW932" s="337"/>
      <c r="LWX932" s="337"/>
      <c r="LWY932" s="337"/>
      <c r="LWZ932" s="337"/>
      <c r="LXA932" s="337"/>
      <c r="LXB932" s="337"/>
      <c r="LXC932" s="337"/>
      <c r="LXD932" s="337"/>
      <c r="LXE932" s="337"/>
      <c r="LXF932" s="337"/>
      <c r="LXG932" s="337"/>
      <c r="LXH932" s="337"/>
      <c r="LXI932" s="337"/>
      <c r="LXJ932" s="337"/>
      <c r="LXK932" s="337"/>
      <c r="LXL932" s="337"/>
      <c r="LXM932" s="337"/>
      <c r="LXN932" s="337"/>
      <c r="LXO932" s="337"/>
      <c r="LXP932" s="337"/>
      <c r="LXQ932" s="337"/>
      <c r="LXR932" s="337"/>
      <c r="LXS932" s="337"/>
      <c r="LXT932" s="337"/>
      <c r="LXU932" s="337"/>
      <c r="LXV932" s="337"/>
      <c r="LXW932" s="337"/>
      <c r="LXX932" s="337"/>
      <c r="LXY932" s="337"/>
      <c r="LXZ932" s="337"/>
      <c r="LYA932" s="337"/>
      <c r="LYB932" s="337"/>
      <c r="LYC932" s="337"/>
      <c r="LYD932" s="337"/>
      <c r="LYE932" s="337"/>
      <c r="LYF932" s="337"/>
      <c r="LYG932" s="337"/>
      <c r="LYH932" s="337"/>
      <c r="LYI932" s="337"/>
      <c r="LYJ932" s="337"/>
      <c r="LYK932" s="337"/>
      <c r="LYL932" s="337"/>
      <c r="LYM932" s="337"/>
      <c r="LYN932" s="337"/>
      <c r="LYO932" s="337"/>
      <c r="LYP932" s="337"/>
      <c r="LYQ932" s="337"/>
      <c r="LYR932" s="337"/>
      <c r="LYS932" s="337"/>
      <c r="LYT932" s="337"/>
      <c r="LYU932" s="337"/>
      <c r="LYV932" s="337"/>
      <c r="LYW932" s="337"/>
      <c r="LYX932" s="337"/>
      <c r="LYY932" s="337"/>
      <c r="LYZ932" s="337"/>
      <c r="LZA932" s="337"/>
      <c r="LZB932" s="337"/>
      <c r="LZC932" s="337"/>
      <c r="LZD932" s="337"/>
      <c r="LZE932" s="337"/>
      <c r="LZF932" s="337"/>
      <c r="LZG932" s="337"/>
      <c r="LZH932" s="337"/>
      <c r="LZI932" s="337"/>
      <c r="LZJ932" s="337"/>
      <c r="LZK932" s="337"/>
      <c r="LZL932" s="337"/>
      <c r="LZM932" s="337"/>
      <c r="LZN932" s="337"/>
      <c r="LZO932" s="337"/>
      <c r="LZP932" s="337"/>
      <c r="LZQ932" s="337"/>
      <c r="LZR932" s="337"/>
      <c r="LZS932" s="337"/>
      <c r="LZT932" s="337"/>
      <c r="LZU932" s="337"/>
      <c r="LZV932" s="337"/>
      <c r="LZW932" s="337"/>
      <c r="LZX932" s="337"/>
      <c r="LZY932" s="337"/>
      <c r="LZZ932" s="337"/>
      <c r="MAA932" s="337"/>
      <c r="MAB932" s="337"/>
      <c r="MAC932" s="337"/>
      <c r="MAD932" s="337"/>
      <c r="MAE932" s="337"/>
      <c r="MAF932" s="337"/>
      <c r="MAG932" s="337"/>
      <c r="MAH932" s="337"/>
      <c r="MAI932" s="337"/>
      <c r="MAJ932" s="337"/>
      <c r="MAK932" s="337"/>
      <c r="MAL932" s="337"/>
      <c r="MAM932" s="337"/>
      <c r="MAN932" s="337"/>
      <c r="MAO932" s="337"/>
      <c r="MAP932" s="337"/>
      <c r="MAQ932" s="337"/>
      <c r="MAR932" s="337"/>
      <c r="MAS932" s="337"/>
      <c r="MAT932" s="337"/>
      <c r="MAU932" s="337"/>
      <c r="MAV932" s="337"/>
      <c r="MAW932" s="337"/>
      <c r="MAX932" s="337"/>
      <c r="MAY932" s="337"/>
      <c r="MAZ932" s="337"/>
      <c r="MBA932" s="337"/>
      <c r="MBB932" s="337"/>
      <c r="MBC932" s="337"/>
      <c r="MBD932" s="337"/>
      <c r="MBE932" s="337"/>
      <c r="MBF932" s="337"/>
      <c r="MBG932" s="337"/>
      <c r="MBH932" s="337"/>
      <c r="MBI932" s="337"/>
      <c r="MBJ932" s="337"/>
      <c r="MBK932" s="337"/>
      <c r="MBL932" s="337"/>
      <c r="MBM932" s="337"/>
      <c r="MBN932" s="337"/>
      <c r="MBO932" s="337"/>
      <c r="MBP932" s="337"/>
      <c r="MBQ932" s="337"/>
      <c r="MBR932" s="337"/>
      <c r="MBS932" s="337"/>
      <c r="MBT932" s="337"/>
      <c r="MBU932" s="337"/>
      <c r="MBV932" s="337"/>
      <c r="MBW932" s="337"/>
      <c r="MBX932" s="337"/>
      <c r="MBY932" s="337"/>
      <c r="MBZ932" s="337"/>
      <c r="MCA932" s="337"/>
      <c r="MCB932" s="337"/>
      <c r="MCC932" s="337"/>
      <c r="MCD932" s="337"/>
      <c r="MCE932" s="337"/>
      <c r="MCF932" s="337"/>
      <c r="MCG932" s="337"/>
      <c r="MCH932" s="337"/>
      <c r="MCI932" s="337"/>
      <c r="MCJ932" s="337"/>
      <c r="MCK932" s="337"/>
      <c r="MCL932" s="337"/>
      <c r="MCM932" s="337"/>
      <c r="MCN932" s="337"/>
      <c r="MCO932" s="337"/>
      <c r="MCP932" s="337"/>
      <c r="MCQ932" s="337"/>
      <c r="MCR932" s="337"/>
      <c r="MCS932" s="337"/>
      <c r="MCT932" s="337"/>
      <c r="MCU932" s="337"/>
      <c r="MCV932" s="337"/>
      <c r="MCW932" s="337"/>
      <c r="MCX932" s="337"/>
      <c r="MCY932" s="337"/>
      <c r="MCZ932" s="337"/>
      <c r="MDA932" s="337"/>
      <c r="MDB932" s="337"/>
      <c r="MDC932" s="337"/>
      <c r="MDD932" s="337"/>
      <c r="MDE932" s="337"/>
      <c r="MDF932" s="337"/>
      <c r="MDG932" s="337"/>
      <c r="MDH932" s="337"/>
      <c r="MDI932" s="337"/>
      <c r="MDJ932" s="337"/>
      <c r="MDK932" s="337"/>
      <c r="MDL932" s="337"/>
      <c r="MDM932" s="337"/>
      <c r="MDN932" s="337"/>
      <c r="MDO932" s="337"/>
      <c r="MDP932" s="337"/>
      <c r="MDQ932" s="337"/>
      <c r="MDR932" s="337"/>
      <c r="MDS932" s="337"/>
      <c r="MDT932" s="337"/>
      <c r="MDU932" s="337"/>
      <c r="MDV932" s="337"/>
      <c r="MDW932" s="337"/>
      <c r="MDX932" s="337"/>
      <c r="MDY932" s="337"/>
      <c r="MDZ932" s="337"/>
      <c r="MEA932" s="337"/>
      <c r="MEB932" s="337"/>
      <c r="MEC932" s="337"/>
      <c r="MED932" s="337"/>
      <c r="MEE932" s="337"/>
      <c r="MEF932" s="337"/>
      <c r="MEG932" s="337"/>
      <c r="MEH932" s="337"/>
      <c r="MEI932" s="337"/>
      <c r="MEJ932" s="337"/>
      <c r="MEK932" s="337"/>
      <c r="MEL932" s="337"/>
      <c r="MEM932" s="337"/>
      <c r="MEN932" s="337"/>
      <c r="MEO932" s="337"/>
      <c r="MEP932" s="337"/>
      <c r="MEQ932" s="337"/>
      <c r="MER932" s="337"/>
      <c r="MES932" s="337"/>
      <c r="MET932" s="337"/>
      <c r="MEU932" s="337"/>
      <c r="MEV932" s="337"/>
      <c r="MEW932" s="337"/>
      <c r="MEX932" s="337"/>
      <c r="MEY932" s="337"/>
      <c r="MEZ932" s="337"/>
      <c r="MFA932" s="337"/>
      <c r="MFB932" s="337"/>
      <c r="MFC932" s="337"/>
      <c r="MFD932" s="337"/>
      <c r="MFE932" s="337"/>
      <c r="MFF932" s="337"/>
      <c r="MFG932" s="337"/>
      <c r="MFH932" s="337"/>
      <c r="MFI932" s="337"/>
      <c r="MFJ932" s="337"/>
      <c r="MFK932" s="337"/>
      <c r="MFL932" s="337"/>
      <c r="MFM932" s="337"/>
      <c r="MFN932" s="337"/>
      <c r="MFO932" s="337"/>
      <c r="MFP932" s="337"/>
      <c r="MFQ932" s="337"/>
      <c r="MFR932" s="337"/>
      <c r="MFS932" s="337"/>
      <c r="MFT932" s="337"/>
      <c r="MFU932" s="337"/>
      <c r="MFV932" s="337"/>
      <c r="MFW932" s="337"/>
      <c r="MFX932" s="337"/>
      <c r="MFY932" s="337"/>
      <c r="MFZ932" s="337"/>
      <c r="MGA932" s="337"/>
      <c r="MGB932" s="337"/>
      <c r="MGC932" s="337"/>
      <c r="MGD932" s="337"/>
      <c r="MGE932" s="337"/>
      <c r="MGF932" s="337"/>
      <c r="MGG932" s="337"/>
      <c r="MGH932" s="337"/>
      <c r="MGI932" s="337"/>
      <c r="MGJ932" s="337"/>
      <c r="MGK932" s="337"/>
      <c r="MGL932" s="337"/>
      <c r="MGM932" s="337"/>
      <c r="MGN932" s="337"/>
      <c r="MGO932" s="337"/>
      <c r="MGP932" s="337"/>
      <c r="MGQ932" s="337"/>
      <c r="MGR932" s="337"/>
      <c r="MGS932" s="337"/>
      <c r="MGT932" s="337"/>
      <c r="MGU932" s="337"/>
      <c r="MGV932" s="337"/>
      <c r="MGW932" s="337"/>
      <c r="MGX932" s="337"/>
      <c r="MGY932" s="337"/>
      <c r="MGZ932" s="337"/>
      <c r="MHA932" s="337"/>
      <c r="MHB932" s="337"/>
      <c r="MHC932" s="337"/>
      <c r="MHD932" s="337"/>
      <c r="MHE932" s="337"/>
      <c r="MHF932" s="337"/>
      <c r="MHG932" s="337"/>
      <c r="MHH932" s="337"/>
      <c r="MHI932" s="337"/>
      <c r="MHJ932" s="337"/>
      <c r="MHK932" s="337"/>
      <c r="MHL932" s="337"/>
      <c r="MHM932" s="337"/>
      <c r="MHN932" s="337"/>
      <c r="MHO932" s="337"/>
      <c r="MHP932" s="337"/>
      <c r="MHQ932" s="337"/>
      <c r="MHR932" s="337"/>
      <c r="MHS932" s="337"/>
      <c r="MHT932" s="337"/>
      <c r="MHU932" s="337"/>
      <c r="MHV932" s="337"/>
      <c r="MHW932" s="337"/>
      <c r="MHX932" s="337"/>
      <c r="MHY932" s="337"/>
      <c r="MHZ932" s="337"/>
      <c r="MIA932" s="337"/>
      <c r="MIB932" s="337"/>
      <c r="MIC932" s="337"/>
      <c r="MID932" s="337"/>
      <c r="MIE932" s="337"/>
      <c r="MIF932" s="337"/>
      <c r="MIG932" s="337"/>
      <c r="MIH932" s="337"/>
      <c r="MII932" s="337"/>
      <c r="MIJ932" s="337"/>
      <c r="MIK932" s="337"/>
      <c r="MIL932" s="337"/>
      <c r="MIM932" s="337"/>
      <c r="MIN932" s="337"/>
      <c r="MIO932" s="337"/>
      <c r="MIP932" s="337"/>
      <c r="MIQ932" s="337"/>
      <c r="MIR932" s="337"/>
      <c r="MIS932" s="337"/>
      <c r="MIT932" s="337"/>
      <c r="MIU932" s="337"/>
      <c r="MIV932" s="337"/>
      <c r="MIW932" s="337"/>
      <c r="MIX932" s="337"/>
      <c r="MIY932" s="337"/>
      <c r="MIZ932" s="337"/>
      <c r="MJA932" s="337"/>
      <c r="MJB932" s="337"/>
      <c r="MJC932" s="337"/>
      <c r="MJD932" s="337"/>
      <c r="MJE932" s="337"/>
      <c r="MJF932" s="337"/>
      <c r="MJG932" s="337"/>
      <c r="MJH932" s="337"/>
      <c r="MJI932" s="337"/>
      <c r="MJJ932" s="337"/>
      <c r="MJK932" s="337"/>
      <c r="MJL932" s="337"/>
      <c r="MJM932" s="337"/>
      <c r="MJN932" s="337"/>
      <c r="MJO932" s="337"/>
      <c r="MJP932" s="337"/>
      <c r="MJQ932" s="337"/>
      <c r="MJR932" s="337"/>
      <c r="MJS932" s="337"/>
      <c r="MJT932" s="337"/>
      <c r="MJU932" s="337"/>
      <c r="MJV932" s="337"/>
      <c r="MJW932" s="337"/>
      <c r="MJX932" s="337"/>
      <c r="MJY932" s="337"/>
      <c r="MJZ932" s="337"/>
      <c r="MKA932" s="337"/>
      <c r="MKB932" s="337"/>
      <c r="MKC932" s="337"/>
      <c r="MKD932" s="337"/>
      <c r="MKE932" s="337"/>
      <c r="MKF932" s="337"/>
      <c r="MKG932" s="337"/>
      <c r="MKH932" s="337"/>
      <c r="MKI932" s="337"/>
      <c r="MKJ932" s="337"/>
      <c r="MKK932" s="337"/>
      <c r="MKL932" s="337"/>
      <c r="MKM932" s="337"/>
      <c r="MKN932" s="337"/>
      <c r="MKO932" s="337"/>
      <c r="MKP932" s="337"/>
      <c r="MKQ932" s="337"/>
      <c r="MKR932" s="337"/>
      <c r="MKS932" s="337"/>
      <c r="MKT932" s="337"/>
      <c r="MKU932" s="337"/>
      <c r="MKV932" s="337"/>
      <c r="MKW932" s="337"/>
      <c r="MKX932" s="337"/>
      <c r="MKY932" s="337"/>
      <c r="MKZ932" s="337"/>
      <c r="MLA932" s="337"/>
      <c r="MLB932" s="337"/>
      <c r="MLC932" s="337"/>
      <c r="MLD932" s="337"/>
      <c r="MLE932" s="337"/>
      <c r="MLF932" s="337"/>
      <c r="MLG932" s="337"/>
      <c r="MLH932" s="337"/>
      <c r="MLI932" s="337"/>
      <c r="MLJ932" s="337"/>
      <c r="MLK932" s="337"/>
      <c r="MLL932" s="337"/>
      <c r="MLM932" s="337"/>
      <c r="MLN932" s="337"/>
      <c r="MLO932" s="337"/>
      <c r="MLP932" s="337"/>
      <c r="MLQ932" s="337"/>
      <c r="MLR932" s="337"/>
      <c r="MLS932" s="337"/>
      <c r="MLT932" s="337"/>
      <c r="MLU932" s="337"/>
      <c r="MLV932" s="337"/>
      <c r="MLW932" s="337"/>
      <c r="MLX932" s="337"/>
      <c r="MLY932" s="337"/>
      <c r="MLZ932" s="337"/>
      <c r="MMA932" s="337"/>
      <c r="MMB932" s="337"/>
      <c r="MMC932" s="337"/>
      <c r="MMD932" s="337"/>
      <c r="MME932" s="337"/>
      <c r="MMF932" s="337"/>
      <c r="MMG932" s="337"/>
      <c r="MMH932" s="337"/>
      <c r="MMI932" s="337"/>
      <c r="MMJ932" s="337"/>
      <c r="MMK932" s="337"/>
      <c r="MML932" s="337"/>
      <c r="MMM932" s="337"/>
      <c r="MMN932" s="337"/>
      <c r="MMO932" s="337"/>
      <c r="MMP932" s="337"/>
      <c r="MMQ932" s="337"/>
      <c r="MMR932" s="337"/>
      <c r="MMS932" s="337"/>
      <c r="MMT932" s="337"/>
      <c r="MMU932" s="337"/>
      <c r="MMV932" s="337"/>
      <c r="MMW932" s="337"/>
      <c r="MMX932" s="337"/>
      <c r="MMY932" s="337"/>
      <c r="MMZ932" s="337"/>
      <c r="MNA932" s="337"/>
      <c r="MNB932" s="337"/>
      <c r="MNC932" s="337"/>
      <c r="MND932" s="337"/>
      <c r="MNE932" s="337"/>
      <c r="MNF932" s="337"/>
      <c r="MNG932" s="337"/>
      <c r="MNH932" s="337"/>
      <c r="MNI932" s="337"/>
      <c r="MNJ932" s="337"/>
      <c r="MNK932" s="337"/>
      <c r="MNL932" s="337"/>
      <c r="MNM932" s="337"/>
      <c r="MNN932" s="337"/>
      <c r="MNO932" s="337"/>
      <c r="MNP932" s="337"/>
      <c r="MNQ932" s="337"/>
      <c r="MNR932" s="337"/>
      <c r="MNS932" s="337"/>
      <c r="MNT932" s="337"/>
      <c r="MNU932" s="337"/>
      <c r="MNV932" s="337"/>
      <c r="MNW932" s="337"/>
      <c r="MNX932" s="337"/>
      <c r="MNY932" s="337"/>
      <c r="MNZ932" s="337"/>
      <c r="MOA932" s="337"/>
      <c r="MOB932" s="337"/>
      <c r="MOC932" s="337"/>
      <c r="MOD932" s="337"/>
      <c r="MOE932" s="337"/>
      <c r="MOF932" s="337"/>
      <c r="MOG932" s="337"/>
      <c r="MOH932" s="337"/>
      <c r="MOI932" s="337"/>
      <c r="MOJ932" s="337"/>
      <c r="MOK932" s="337"/>
      <c r="MOL932" s="337"/>
      <c r="MOM932" s="337"/>
      <c r="MON932" s="337"/>
      <c r="MOO932" s="337"/>
      <c r="MOP932" s="337"/>
      <c r="MOQ932" s="337"/>
      <c r="MOR932" s="337"/>
      <c r="MOS932" s="337"/>
      <c r="MOT932" s="337"/>
      <c r="MOU932" s="337"/>
      <c r="MOV932" s="337"/>
      <c r="MOW932" s="337"/>
      <c r="MOX932" s="337"/>
      <c r="MOY932" s="337"/>
      <c r="MOZ932" s="337"/>
      <c r="MPA932" s="337"/>
      <c r="MPB932" s="337"/>
      <c r="MPC932" s="337"/>
      <c r="MPD932" s="337"/>
      <c r="MPE932" s="337"/>
      <c r="MPF932" s="337"/>
      <c r="MPG932" s="337"/>
      <c r="MPH932" s="337"/>
      <c r="MPI932" s="337"/>
      <c r="MPJ932" s="337"/>
      <c r="MPK932" s="337"/>
      <c r="MPL932" s="337"/>
      <c r="MPM932" s="337"/>
      <c r="MPN932" s="337"/>
      <c r="MPO932" s="337"/>
      <c r="MPP932" s="337"/>
      <c r="MPQ932" s="337"/>
      <c r="MPR932" s="337"/>
      <c r="MPS932" s="337"/>
      <c r="MPT932" s="337"/>
      <c r="MPU932" s="337"/>
      <c r="MPV932" s="337"/>
      <c r="MPW932" s="337"/>
      <c r="MPX932" s="337"/>
      <c r="MPY932" s="337"/>
      <c r="MPZ932" s="337"/>
      <c r="MQA932" s="337"/>
      <c r="MQB932" s="337"/>
      <c r="MQC932" s="337"/>
      <c r="MQD932" s="337"/>
      <c r="MQE932" s="337"/>
      <c r="MQF932" s="337"/>
      <c r="MQG932" s="337"/>
      <c r="MQH932" s="337"/>
      <c r="MQI932" s="337"/>
      <c r="MQJ932" s="337"/>
      <c r="MQK932" s="337"/>
      <c r="MQL932" s="337"/>
      <c r="MQM932" s="337"/>
      <c r="MQN932" s="337"/>
      <c r="MQO932" s="337"/>
      <c r="MQP932" s="337"/>
      <c r="MQQ932" s="337"/>
      <c r="MQR932" s="337"/>
      <c r="MQS932" s="337"/>
      <c r="MQT932" s="337"/>
      <c r="MQU932" s="337"/>
      <c r="MQV932" s="337"/>
      <c r="MQW932" s="337"/>
      <c r="MQX932" s="337"/>
      <c r="MQY932" s="337"/>
      <c r="MQZ932" s="337"/>
      <c r="MRA932" s="337"/>
      <c r="MRB932" s="337"/>
      <c r="MRC932" s="337"/>
      <c r="MRD932" s="337"/>
      <c r="MRE932" s="337"/>
      <c r="MRF932" s="337"/>
      <c r="MRG932" s="337"/>
      <c r="MRH932" s="337"/>
      <c r="MRI932" s="337"/>
      <c r="MRJ932" s="337"/>
      <c r="MRK932" s="337"/>
      <c r="MRL932" s="337"/>
      <c r="MRM932" s="337"/>
      <c r="MRN932" s="337"/>
      <c r="MRO932" s="337"/>
      <c r="MRP932" s="337"/>
      <c r="MRQ932" s="337"/>
      <c r="MRR932" s="337"/>
      <c r="MRS932" s="337"/>
      <c r="MRT932" s="337"/>
      <c r="MRU932" s="337"/>
      <c r="MRV932" s="337"/>
      <c r="MRW932" s="337"/>
      <c r="MRX932" s="337"/>
      <c r="MRY932" s="337"/>
      <c r="MRZ932" s="337"/>
      <c r="MSA932" s="337"/>
      <c r="MSB932" s="337"/>
      <c r="MSC932" s="337"/>
      <c r="MSD932" s="337"/>
      <c r="MSE932" s="337"/>
      <c r="MSF932" s="337"/>
      <c r="MSG932" s="337"/>
      <c r="MSH932" s="337"/>
      <c r="MSI932" s="337"/>
      <c r="MSJ932" s="337"/>
      <c r="MSK932" s="337"/>
      <c r="MSL932" s="337"/>
      <c r="MSM932" s="337"/>
      <c r="MSN932" s="337"/>
      <c r="MSO932" s="337"/>
      <c r="MSP932" s="337"/>
      <c r="MSQ932" s="337"/>
      <c r="MSR932" s="337"/>
      <c r="MSS932" s="337"/>
      <c r="MST932" s="337"/>
      <c r="MSU932" s="337"/>
      <c r="MSV932" s="337"/>
      <c r="MSW932" s="337"/>
      <c r="MSX932" s="337"/>
      <c r="MSY932" s="337"/>
      <c r="MSZ932" s="337"/>
      <c r="MTA932" s="337"/>
      <c r="MTB932" s="337"/>
      <c r="MTC932" s="337"/>
      <c r="MTD932" s="337"/>
      <c r="MTE932" s="337"/>
      <c r="MTF932" s="337"/>
      <c r="MTG932" s="337"/>
      <c r="MTH932" s="337"/>
      <c r="MTI932" s="337"/>
      <c r="MTJ932" s="337"/>
      <c r="MTK932" s="337"/>
      <c r="MTL932" s="337"/>
      <c r="MTM932" s="337"/>
      <c r="MTN932" s="337"/>
      <c r="MTO932" s="337"/>
      <c r="MTP932" s="337"/>
      <c r="MTQ932" s="337"/>
      <c r="MTR932" s="337"/>
      <c r="MTS932" s="337"/>
      <c r="MTT932" s="337"/>
      <c r="MTU932" s="337"/>
      <c r="MTV932" s="337"/>
      <c r="MTW932" s="337"/>
      <c r="MTX932" s="337"/>
      <c r="MTY932" s="337"/>
      <c r="MTZ932" s="337"/>
      <c r="MUA932" s="337"/>
      <c r="MUB932" s="337"/>
      <c r="MUC932" s="337"/>
      <c r="MUD932" s="337"/>
      <c r="MUE932" s="337"/>
      <c r="MUF932" s="337"/>
      <c r="MUG932" s="337"/>
      <c r="MUH932" s="337"/>
      <c r="MUI932" s="337"/>
      <c r="MUJ932" s="337"/>
      <c r="MUK932" s="337"/>
      <c r="MUL932" s="337"/>
      <c r="MUM932" s="337"/>
      <c r="MUN932" s="337"/>
      <c r="MUO932" s="337"/>
      <c r="MUP932" s="337"/>
      <c r="MUQ932" s="337"/>
      <c r="MUR932" s="337"/>
      <c r="MUS932" s="337"/>
      <c r="MUT932" s="337"/>
      <c r="MUU932" s="337"/>
      <c r="MUV932" s="337"/>
      <c r="MUW932" s="337"/>
      <c r="MUX932" s="337"/>
      <c r="MUY932" s="337"/>
      <c r="MUZ932" s="337"/>
      <c r="MVA932" s="337"/>
      <c r="MVB932" s="337"/>
      <c r="MVC932" s="337"/>
      <c r="MVD932" s="337"/>
      <c r="MVE932" s="337"/>
      <c r="MVF932" s="337"/>
      <c r="MVG932" s="337"/>
      <c r="MVH932" s="337"/>
      <c r="MVI932" s="337"/>
      <c r="MVJ932" s="337"/>
      <c r="MVK932" s="337"/>
      <c r="MVL932" s="337"/>
      <c r="MVM932" s="337"/>
      <c r="MVN932" s="337"/>
      <c r="MVO932" s="337"/>
      <c r="MVP932" s="337"/>
      <c r="MVQ932" s="337"/>
      <c r="MVR932" s="337"/>
      <c r="MVS932" s="337"/>
      <c r="MVT932" s="337"/>
      <c r="MVU932" s="337"/>
      <c r="MVV932" s="337"/>
      <c r="MVW932" s="337"/>
      <c r="MVX932" s="337"/>
      <c r="MVY932" s="337"/>
      <c r="MVZ932" s="337"/>
      <c r="MWA932" s="337"/>
      <c r="MWB932" s="337"/>
      <c r="MWC932" s="337"/>
      <c r="MWD932" s="337"/>
      <c r="MWE932" s="337"/>
      <c r="MWF932" s="337"/>
      <c r="MWG932" s="337"/>
      <c r="MWH932" s="337"/>
      <c r="MWI932" s="337"/>
      <c r="MWJ932" s="337"/>
      <c r="MWK932" s="337"/>
      <c r="MWL932" s="337"/>
      <c r="MWM932" s="337"/>
      <c r="MWN932" s="337"/>
      <c r="MWO932" s="337"/>
      <c r="MWP932" s="337"/>
      <c r="MWQ932" s="337"/>
      <c r="MWR932" s="337"/>
      <c r="MWS932" s="337"/>
      <c r="MWT932" s="337"/>
      <c r="MWU932" s="337"/>
      <c r="MWV932" s="337"/>
      <c r="MWW932" s="337"/>
      <c r="MWX932" s="337"/>
      <c r="MWY932" s="337"/>
      <c r="MWZ932" s="337"/>
      <c r="MXA932" s="337"/>
      <c r="MXB932" s="337"/>
      <c r="MXC932" s="337"/>
      <c r="MXD932" s="337"/>
      <c r="MXE932" s="337"/>
      <c r="MXF932" s="337"/>
      <c r="MXG932" s="337"/>
      <c r="MXH932" s="337"/>
      <c r="MXI932" s="337"/>
      <c r="MXJ932" s="337"/>
      <c r="MXK932" s="337"/>
      <c r="MXL932" s="337"/>
      <c r="MXM932" s="337"/>
      <c r="MXN932" s="337"/>
      <c r="MXO932" s="337"/>
      <c r="MXP932" s="337"/>
      <c r="MXQ932" s="337"/>
      <c r="MXR932" s="337"/>
      <c r="MXS932" s="337"/>
      <c r="MXT932" s="337"/>
      <c r="MXU932" s="337"/>
      <c r="MXV932" s="337"/>
      <c r="MXW932" s="337"/>
      <c r="MXX932" s="337"/>
      <c r="MXY932" s="337"/>
      <c r="MXZ932" s="337"/>
      <c r="MYA932" s="337"/>
      <c r="MYB932" s="337"/>
      <c r="MYC932" s="337"/>
      <c r="MYD932" s="337"/>
      <c r="MYE932" s="337"/>
      <c r="MYF932" s="337"/>
      <c r="MYG932" s="337"/>
      <c r="MYH932" s="337"/>
      <c r="MYI932" s="337"/>
      <c r="MYJ932" s="337"/>
      <c r="MYK932" s="337"/>
      <c r="MYL932" s="337"/>
      <c r="MYM932" s="337"/>
      <c r="MYN932" s="337"/>
      <c r="MYO932" s="337"/>
      <c r="MYP932" s="337"/>
      <c r="MYQ932" s="337"/>
      <c r="MYR932" s="337"/>
      <c r="MYS932" s="337"/>
      <c r="MYT932" s="337"/>
      <c r="MYU932" s="337"/>
      <c r="MYV932" s="337"/>
      <c r="MYW932" s="337"/>
      <c r="MYX932" s="337"/>
      <c r="MYY932" s="337"/>
      <c r="MYZ932" s="337"/>
      <c r="MZA932" s="337"/>
      <c r="MZB932" s="337"/>
      <c r="MZC932" s="337"/>
      <c r="MZD932" s="337"/>
      <c r="MZE932" s="337"/>
      <c r="MZF932" s="337"/>
      <c r="MZG932" s="337"/>
      <c r="MZH932" s="337"/>
      <c r="MZI932" s="337"/>
      <c r="MZJ932" s="337"/>
      <c r="MZK932" s="337"/>
      <c r="MZL932" s="337"/>
      <c r="MZM932" s="337"/>
      <c r="MZN932" s="337"/>
      <c r="MZO932" s="337"/>
      <c r="MZP932" s="337"/>
      <c r="MZQ932" s="337"/>
      <c r="MZR932" s="337"/>
      <c r="MZS932" s="337"/>
      <c r="MZT932" s="337"/>
      <c r="MZU932" s="337"/>
      <c r="MZV932" s="337"/>
      <c r="MZW932" s="337"/>
      <c r="MZX932" s="337"/>
      <c r="MZY932" s="337"/>
      <c r="MZZ932" s="337"/>
      <c r="NAA932" s="337"/>
      <c r="NAB932" s="337"/>
      <c r="NAC932" s="337"/>
      <c r="NAD932" s="337"/>
      <c r="NAE932" s="337"/>
      <c r="NAF932" s="337"/>
      <c r="NAG932" s="337"/>
      <c r="NAH932" s="337"/>
      <c r="NAI932" s="337"/>
      <c r="NAJ932" s="337"/>
      <c r="NAK932" s="337"/>
      <c r="NAL932" s="337"/>
      <c r="NAM932" s="337"/>
      <c r="NAN932" s="337"/>
      <c r="NAO932" s="337"/>
      <c r="NAP932" s="337"/>
      <c r="NAQ932" s="337"/>
      <c r="NAR932" s="337"/>
      <c r="NAS932" s="337"/>
      <c r="NAT932" s="337"/>
      <c r="NAU932" s="337"/>
      <c r="NAV932" s="337"/>
      <c r="NAW932" s="337"/>
      <c r="NAX932" s="337"/>
      <c r="NAY932" s="337"/>
      <c r="NAZ932" s="337"/>
      <c r="NBA932" s="337"/>
      <c r="NBB932" s="337"/>
      <c r="NBC932" s="337"/>
      <c r="NBD932" s="337"/>
      <c r="NBE932" s="337"/>
      <c r="NBF932" s="337"/>
      <c r="NBG932" s="337"/>
      <c r="NBH932" s="337"/>
      <c r="NBI932" s="337"/>
      <c r="NBJ932" s="337"/>
      <c r="NBK932" s="337"/>
      <c r="NBL932" s="337"/>
      <c r="NBM932" s="337"/>
      <c r="NBN932" s="337"/>
      <c r="NBO932" s="337"/>
      <c r="NBP932" s="337"/>
      <c r="NBQ932" s="337"/>
      <c r="NBR932" s="337"/>
      <c r="NBS932" s="337"/>
      <c r="NBT932" s="337"/>
      <c r="NBU932" s="337"/>
      <c r="NBV932" s="337"/>
      <c r="NBW932" s="337"/>
      <c r="NBX932" s="337"/>
      <c r="NBY932" s="337"/>
      <c r="NBZ932" s="337"/>
      <c r="NCA932" s="337"/>
      <c r="NCB932" s="337"/>
      <c r="NCC932" s="337"/>
      <c r="NCD932" s="337"/>
      <c r="NCE932" s="337"/>
      <c r="NCF932" s="337"/>
      <c r="NCG932" s="337"/>
      <c r="NCH932" s="337"/>
      <c r="NCI932" s="337"/>
      <c r="NCJ932" s="337"/>
      <c r="NCK932" s="337"/>
      <c r="NCL932" s="337"/>
      <c r="NCM932" s="337"/>
      <c r="NCN932" s="337"/>
      <c r="NCO932" s="337"/>
      <c r="NCP932" s="337"/>
      <c r="NCQ932" s="337"/>
      <c r="NCR932" s="337"/>
      <c r="NCS932" s="337"/>
      <c r="NCT932" s="337"/>
      <c r="NCU932" s="337"/>
      <c r="NCV932" s="337"/>
      <c r="NCW932" s="337"/>
      <c r="NCX932" s="337"/>
      <c r="NCY932" s="337"/>
      <c r="NCZ932" s="337"/>
      <c r="NDA932" s="337"/>
      <c r="NDB932" s="337"/>
      <c r="NDC932" s="337"/>
      <c r="NDD932" s="337"/>
      <c r="NDE932" s="337"/>
      <c r="NDF932" s="337"/>
      <c r="NDG932" s="337"/>
      <c r="NDH932" s="337"/>
      <c r="NDI932" s="337"/>
      <c r="NDJ932" s="337"/>
      <c r="NDK932" s="337"/>
      <c r="NDL932" s="337"/>
      <c r="NDM932" s="337"/>
      <c r="NDN932" s="337"/>
      <c r="NDO932" s="337"/>
      <c r="NDP932" s="337"/>
      <c r="NDQ932" s="337"/>
      <c r="NDR932" s="337"/>
      <c r="NDS932" s="337"/>
      <c r="NDT932" s="337"/>
      <c r="NDU932" s="337"/>
      <c r="NDV932" s="337"/>
      <c r="NDW932" s="337"/>
      <c r="NDX932" s="337"/>
      <c r="NDY932" s="337"/>
      <c r="NDZ932" s="337"/>
      <c r="NEA932" s="337"/>
      <c r="NEB932" s="337"/>
      <c r="NEC932" s="337"/>
      <c r="NED932" s="337"/>
      <c r="NEE932" s="337"/>
      <c r="NEF932" s="337"/>
      <c r="NEG932" s="337"/>
      <c r="NEH932" s="337"/>
      <c r="NEI932" s="337"/>
      <c r="NEJ932" s="337"/>
      <c r="NEK932" s="337"/>
      <c r="NEL932" s="337"/>
      <c r="NEM932" s="337"/>
      <c r="NEN932" s="337"/>
      <c r="NEO932" s="337"/>
      <c r="NEP932" s="337"/>
      <c r="NEQ932" s="337"/>
      <c r="NER932" s="337"/>
      <c r="NES932" s="337"/>
      <c r="NET932" s="337"/>
      <c r="NEU932" s="337"/>
      <c r="NEV932" s="337"/>
      <c r="NEW932" s="337"/>
      <c r="NEX932" s="337"/>
      <c r="NEY932" s="337"/>
      <c r="NEZ932" s="337"/>
      <c r="NFA932" s="337"/>
      <c r="NFB932" s="337"/>
      <c r="NFC932" s="337"/>
      <c r="NFD932" s="337"/>
      <c r="NFE932" s="337"/>
      <c r="NFF932" s="337"/>
      <c r="NFG932" s="337"/>
      <c r="NFH932" s="337"/>
      <c r="NFI932" s="337"/>
      <c r="NFJ932" s="337"/>
      <c r="NFK932" s="337"/>
      <c r="NFL932" s="337"/>
      <c r="NFM932" s="337"/>
      <c r="NFN932" s="337"/>
      <c r="NFO932" s="337"/>
      <c r="NFP932" s="337"/>
      <c r="NFQ932" s="337"/>
      <c r="NFR932" s="337"/>
      <c r="NFS932" s="337"/>
      <c r="NFT932" s="337"/>
      <c r="NFU932" s="337"/>
      <c r="NFV932" s="337"/>
      <c r="NFW932" s="337"/>
      <c r="NFX932" s="337"/>
      <c r="NFY932" s="337"/>
      <c r="NFZ932" s="337"/>
      <c r="NGA932" s="337"/>
      <c r="NGB932" s="337"/>
      <c r="NGC932" s="337"/>
      <c r="NGD932" s="337"/>
      <c r="NGE932" s="337"/>
      <c r="NGF932" s="337"/>
      <c r="NGG932" s="337"/>
      <c r="NGH932" s="337"/>
      <c r="NGI932" s="337"/>
      <c r="NGJ932" s="337"/>
      <c r="NGK932" s="337"/>
      <c r="NGL932" s="337"/>
      <c r="NGM932" s="337"/>
      <c r="NGN932" s="337"/>
      <c r="NGO932" s="337"/>
      <c r="NGP932" s="337"/>
      <c r="NGQ932" s="337"/>
      <c r="NGR932" s="337"/>
      <c r="NGS932" s="337"/>
      <c r="NGT932" s="337"/>
      <c r="NGU932" s="337"/>
      <c r="NGV932" s="337"/>
      <c r="NGW932" s="337"/>
      <c r="NGX932" s="337"/>
      <c r="NGY932" s="337"/>
      <c r="NGZ932" s="337"/>
      <c r="NHA932" s="337"/>
      <c r="NHB932" s="337"/>
      <c r="NHC932" s="337"/>
      <c r="NHD932" s="337"/>
      <c r="NHE932" s="337"/>
      <c r="NHF932" s="337"/>
      <c r="NHG932" s="337"/>
      <c r="NHH932" s="337"/>
      <c r="NHI932" s="337"/>
      <c r="NHJ932" s="337"/>
      <c r="NHK932" s="337"/>
      <c r="NHL932" s="337"/>
      <c r="NHM932" s="337"/>
      <c r="NHN932" s="337"/>
      <c r="NHO932" s="337"/>
      <c r="NHP932" s="337"/>
      <c r="NHQ932" s="337"/>
      <c r="NHR932" s="337"/>
      <c r="NHS932" s="337"/>
      <c r="NHT932" s="337"/>
      <c r="NHU932" s="337"/>
      <c r="NHV932" s="337"/>
      <c r="NHW932" s="337"/>
      <c r="NHX932" s="337"/>
      <c r="NHY932" s="337"/>
      <c r="NHZ932" s="337"/>
      <c r="NIA932" s="337"/>
      <c r="NIB932" s="337"/>
      <c r="NIC932" s="337"/>
      <c r="NID932" s="337"/>
      <c r="NIE932" s="337"/>
      <c r="NIF932" s="337"/>
      <c r="NIG932" s="337"/>
      <c r="NIH932" s="337"/>
      <c r="NII932" s="337"/>
      <c r="NIJ932" s="337"/>
      <c r="NIK932" s="337"/>
      <c r="NIL932" s="337"/>
      <c r="NIM932" s="337"/>
      <c r="NIN932" s="337"/>
      <c r="NIO932" s="337"/>
      <c r="NIP932" s="337"/>
      <c r="NIQ932" s="337"/>
      <c r="NIR932" s="337"/>
      <c r="NIS932" s="337"/>
      <c r="NIT932" s="337"/>
      <c r="NIU932" s="337"/>
      <c r="NIV932" s="337"/>
      <c r="NIW932" s="337"/>
      <c r="NIX932" s="337"/>
      <c r="NIY932" s="337"/>
      <c r="NIZ932" s="337"/>
      <c r="NJA932" s="337"/>
      <c r="NJB932" s="337"/>
      <c r="NJC932" s="337"/>
      <c r="NJD932" s="337"/>
      <c r="NJE932" s="337"/>
      <c r="NJF932" s="337"/>
      <c r="NJG932" s="337"/>
      <c r="NJH932" s="337"/>
      <c r="NJI932" s="337"/>
      <c r="NJJ932" s="337"/>
      <c r="NJK932" s="337"/>
      <c r="NJL932" s="337"/>
      <c r="NJM932" s="337"/>
      <c r="NJN932" s="337"/>
      <c r="NJO932" s="337"/>
      <c r="NJP932" s="337"/>
      <c r="NJQ932" s="337"/>
      <c r="NJR932" s="337"/>
      <c r="NJS932" s="337"/>
      <c r="NJT932" s="337"/>
      <c r="NJU932" s="337"/>
      <c r="NJV932" s="337"/>
      <c r="NJW932" s="337"/>
      <c r="NJX932" s="337"/>
      <c r="NJY932" s="337"/>
      <c r="NJZ932" s="337"/>
      <c r="NKA932" s="337"/>
      <c r="NKB932" s="337"/>
      <c r="NKC932" s="337"/>
      <c r="NKD932" s="337"/>
      <c r="NKE932" s="337"/>
      <c r="NKF932" s="337"/>
      <c r="NKG932" s="337"/>
      <c r="NKH932" s="337"/>
      <c r="NKI932" s="337"/>
      <c r="NKJ932" s="337"/>
      <c r="NKK932" s="337"/>
      <c r="NKL932" s="337"/>
      <c r="NKM932" s="337"/>
      <c r="NKN932" s="337"/>
      <c r="NKO932" s="337"/>
      <c r="NKP932" s="337"/>
      <c r="NKQ932" s="337"/>
      <c r="NKR932" s="337"/>
      <c r="NKS932" s="337"/>
      <c r="NKT932" s="337"/>
      <c r="NKU932" s="337"/>
      <c r="NKV932" s="337"/>
      <c r="NKW932" s="337"/>
      <c r="NKX932" s="337"/>
      <c r="NKY932" s="337"/>
      <c r="NKZ932" s="337"/>
      <c r="NLA932" s="337"/>
      <c r="NLB932" s="337"/>
      <c r="NLC932" s="337"/>
      <c r="NLD932" s="337"/>
      <c r="NLE932" s="337"/>
      <c r="NLF932" s="337"/>
      <c r="NLG932" s="337"/>
      <c r="NLH932" s="337"/>
      <c r="NLI932" s="337"/>
      <c r="NLJ932" s="337"/>
      <c r="NLK932" s="337"/>
      <c r="NLL932" s="337"/>
      <c r="NLM932" s="337"/>
      <c r="NLN932" s="337"/>
      <c r="NLO932" s="337"/>
      <c r="NLP932" s="337"/>
      <c r="NLQ932" s="337"/>
      <c r="NLR932" s="337"/>
      <c r="NLS932" s="337"/>
      <c r="NLT932" s="337"/>
      <c r="NLU932" s="337"/>
      <c r="NLV932" s="337"/>
      <c r="NLW932" s="337"/>
      <c r="NLX932" s="337"/>
      <c r="NLY932" s="337"/>
      <c r="NLZ932" s="337"/>
      <c r="NMA932" s="337"/>
      <c r="NMB932" s="337"/>
      <c r="NMC932" s="337"/>
      <c r="NMD932" s="337"/>
      <c r="NME932" s="337"/>
      <c r="NMF932" s="337"/>
      <c r="NMG932" s="337"/>
      <c r="NMH932" s="337"/>
      <c r="NMI932" s="337"/>
      <c r="NMJ932" s="337"/>
      <c r="NMK932" s="337"/>
      <c r="NML932" s="337"/>
      <c r="NMM932" s="337"/>
      <c r="NMN932" s="337"/>
      <c r="NMO932" s="337"/>
      <c r="NMP932" s="337"/>
      <c r="NMQ932" s="337"/>
      <c r="NMR932" s="337"/>
      <c r="NMS932" s="337"/>
      <c r="NMT932" s="337"/>
      <c r="NMU932" s="337"/>
      <c r="NMV932" s="337"/>
      <c r="NMW932" s="337"/>
      <c r="NMX932" s="337"/>
      <c r="NMY932" s="337"/>
      <c r="NMZ932" s="337"/>
      <c r="NNA932" s="337"/>
      <c r="NNB932" s="337"/>
      <c r="NNC932" s="337"/>
      <c r="NND932" s="337"/>
      <c r="NNE932" s="337"/>
      <c r="NNF932" s="337"/>
      <c r="NNG932" s="337"/>
      <c r="NNH932" s="337"/>
      <c r="NNI932" s="337"/>
      <c r="NNJ932" s="337"/>
      <c r="NNK932" s="337"/>
      <c r="NNL932" s="337"/>
      <c r="NNM932" s="337"/>
      <c r="NNN932" s="337"/>
      <c r="NNO932" s="337"/>
      <c r="NNP932" s="337"/>
      <c r="NNQ932" s="337"/>
      <c r="NNR932" s="337"/>
      <c r="NNS932" s="337"/>
      <c r="NNT932" s="337"/>
      <c r="NNU932" s="337"/>
      <c r="NNV932" s="337"/>
      <c r="NNW932" s="337"/>
      <c r="NNX932" s="337"/>
      <c r="NNY932" s="337"/>
      <c r="NNZ932" s="337"/>
      <c r="NOA932" s="337"/>
      <c r="NOB932" s="337"/>
      <c r="NOC932" s="337"/>
      <c r="NOD932" s="337"/>
      <c r="NOE932" s="337"/>
      <c r="NOF932" s="337"/>
      <c r="NOG932" s="337"/>
      <c r="NOH932" s="337"/>
      <c r="NOI932" s="337"/>
      <c r="NOJ932" s="337"/>
      <c r="NOK932" s="337"/>
      <c r="NOL932" s="337"/>
      <c r="NOM932" s="337"/>
      <c r="NON932" s="337"/>
      <c r="NOO932" s="337"/>
      <c r="NOP932" s="337"/>
      <c r="NOQ932" s="337"/>
      <c r="NOR932" s="337"/>
      <c r="NOS932" s="337"/>
      <c r="NOT932" s="337"/>
      <c r="NOU932" s="337"/>
      <c r="NOV932" s="337"/>
      <c r="NOW932" s="337"/>
      <c r="NOX932" s="337"/>
      <c r="NOY932" s="337"/>
      <c r="NOZ932" s="337"/>
      <c r="NPA932" s="337"/>
      <c r="NPB932" s="337"/>
      <c r="NPC932" s="337"/>
      <c r="NPD932" s="337"/>
      <c r="NPE932" s="337"/>
      <c r="NPF932" s="337"/>
      <c r="NPG932" s="337"/>
      <c r="NPH932" s="337"/>
      <c r="NPI932" s="337"/>
      <c r="NPJ932" s="337"/>
      <c r="NPK932" s="337"/>
      <c r="NPL932" s="337"/>
      <c r="NPM932" s="337"/>
      <c r="NPN932" s="337"/>
      <c r="NPO932" s="337"/>
      <c r="NPP932" s="337"/>
      <c r="NPQ932" s="337"/>
      <c r="NPR932" s="337"/>
      <c r="NPS932" s="337"/>
      <c r="NPT932" s="337"/>
      <c r="NPU932" s="337"/>
      <c r="NPV932" s="337"/>
      <c r="NPW932" s="337"/>
      <c r="NPX932" s="337"/>
      <c r="NPY932" s="337"/>
      <c r="NPZ932" s="337"/>
      <c r="NQA932" s="337"/>
      <c r="NQB932" s="337"/>
      <c r="NQC932" s="337"/>
      <c r="NQD932" s="337"/>
      <c r="NQE932" s="337"/>
      <c r="NQF932" s="337"/>
      <c r="NQG932" s="337"/>
      <c r="NQH932" s="337"/>
      <c r="NQI932" s="337"/>
      <c r="NQJ932" s="337"/>
      <c r="NQK932" s="337"/>
      <c r="NQL932" s="337"/>
      <c r="NQM932" s="337"/>
      <c r="NQN932" s="337"/>
      <c r="NQO932" s="337"/>
      <c r="NQP932" s="337"/>
      <c r="NQQ932" s="337"/>
      <c r="NQR932" s="337"/>
      <c r="NQS932" s="337"/>
      <c r="NQT932" s="337"/>
      <c r="NQU932" s="337"/>
      <c r="NQV932" s="337"/>
      <c r="NQW932" s="337"/>
      <c r="NQX932" s="337"/>
      <c r="NQY932" s="337"/>
      <c r="NQZ932" s="337"/>
      <c r="NRA932" s="337"/>
      <c r="NRB932" s="337"/>
      <c r="NRC932" s="337"/>
      <c r="NRD932" s="337"/>
      <c r="NRE932" s="337"/>
      <c r="NRF932" s="337"/>
      <c r="NRG932" s="337"/>
      <c r="NRH932" s="337"/>
      <c r="NRI932" s="337"/>
      <c r="NRJ932" s="337"/>
      <c r="NRK932" s="337"/>
      <c r="NRL932" s="337"/>
      <c r="NRM932" s="337"/>
      <c r="NRN932" s="337"/>
      <c r="NRO932" s="337"/>
      <c r="NRP932" s="337"/>
      <c r="NRQ932" s="337"/>
      <c r="NRR932" s="337"/>
      <c r="NRS932" s="337"/>
      <c r="NRT932" s="337"/>
      <c r="NRU932" s="337"/>
      <c r="NRV932" s="337"/>
      <c r="NRW932" s="337"/>
      <c r="NRX932" s="337"/>
      <c r="NRY932" s="337"/>
      <c r="NRZ932" s="337"/>
      <c r="NSA932" s="337"/>
      <c r="NSB932" s="337"/>
      <c r="NSC932" s="337"/>
      <c r="NSD932" s="337"/>
      <c r="NSE932" s="337"/>
      <c r="NSF932" s="337"/>
      <c r="NSG932" s="337"/>
      <c r="NSH932" s="337"/>
      <c r="NSI932" s="337"/>
      <c r="NSJ932" s="337"/>
      <c r="NSK932" s="337"/>
      <c r="NSL932" s="337"/>
      <c r="NSM932" s="337"/>
      <c r="NSN932" s="337"/>
      <c r="NSO932" s="337"/>
      <c r="NSP932" s="337"/>
      <c r="NSQ932" s="337"/>
      <c r="NSR932" s="337"/>
      <c r="NSS932" s="337"/>
      <c r="NST932" s="337"/>
      <c r="NSU932" s="337"/>
      <c r="NSV932" s="337"/>
      <c r="NSW932" s="337"/>
      <c r="NSX932" s="337"/>
      <c r="NSY932" s="337"/>
      <c r="NSZ932" s="337"/>
      <c r="NTA932" s="337"/>
      <c r="NTB932" s="337"/>
      <c r="NTC932" s="337"/>
      <c r="NTD932" s="337"/>
      <c r="NTE932" s="337"/>
      <c r="NTF932" s="337"/>
      <c r="NTG932" s="337"/>
      <c r="NTH932" s="337"/>
      <c r="NTI932" s="337"/>
      <c r="NTJ932" s="337"/>
      <c r="NTK932" s="337"/>
      <c r="NTL932" s="337"/>
      <c r="NTM932" s="337"/>
      <c r="NTN932" s="337"/>
      <c r="NTO932" s="337"/>
      <c r="NTP932" s="337"/>
      <c r="NTQ932" s="337"/>
      <c r="NTR932" s="337"/>
      <c r="NTS932" s="337"/>
      <c r="NTT932" s="337"/>
      <c r="NTU932" s="337"/>
      <c r="NTV932" s="337"/>
      <c r="NTW932" s="337"/>
      <c r="NTX932" s="337"/>
      <c r="NTY932" s="337"/>
      <c r="NTZ932" s="337"/>
      <c r="NUA932" s="337"/>
      <c r="NUB932" s="337"/>
      <c r="NUC932" s="337"/>
      <c r="NUD932" s="337"/>
      <c r="NUE932" s="337"/>
      <c r="NUF932" s="337"/>
      <c r="NUG932" s="337"/>
      <c r="NUH932" s="337"/>
      <c r="NUI932" s="337"/>
      <c r="NUJ932" s="337"/>
      <c r="NUK932" s="337"/>
      <c r="NUL932" s="337"/>
      <c r="NUM932" s="337"/>
      <c r="NUN932" s="337"/>
      <c r="NUO932" s="337"/>
      <c r="NUP932" s="337"/>
      <c r="NUQ932" s="337"/>
      <c r="NUR932" s="337"/>
      <c r="NUS932" s="337"/>
      <c r="NUT932" s="337"/>
      <c r="NUU932" s="337"/>
      <c r="NUV932" s="337"/>
      <c r="NUW932" s="337"/>
      <c r="NUX932" s="337"/>
      <c r="NUY932" s="337"/>
      <c r="NUZ932" s="337"/>
      <c r="NVA932" s="337"/>
      <c r="NVB932" s="337"/>
      <c r="NVC932" s="337"/>
      <c r="NVD932" s="337"/>
      <c r="NVE932" s="337"/>
      <c r="NVF932" s="337"/>
      <c r="NVG932" s="337"/>
      <c r="NVH932" s="337"/>
      <c r="NVI932" s="337"/>
      <c r="NVJ932" s="337"/>
      <c r="NVK932" s="337"/>
      <c r="NVL932" s="337"/>
      <c r="NVM932" s="337"/>
      <c r="NVN932" s="337"/>
      <c r="NVO932" s="337"/>
      <c r="NVP932" s="337"/>
      <c r="NVQ932" s="337"/>
      <c r="NVR932" s="337"/>
      <c r="NVS932" s="337"/>
      <c r="NVT932" s="337"/>
      <c r="NVU932" s="337"/>
      <c r="NVV932" s="337"/>
      <c r="NVW932" s="337"/>
      <c r="NVX932" s="337"/>
      <c r="NVY932" s="337"/>
      <c r="NVZ932" s="337"/>
      <c r="NWA932" s="337"/>
      <c r="NWB932" s="337"/>
      <c r="NWC932" s="337"/>
      <c r="NWD932" s="337"/>
      <c r="NWE932" s="337"/>
      <c r="NWF932" s="337"/>
      <c r="NWG932" s="337"/>
      <c r="NWH932" s="337"/>
      <c r="NWI932" s="337"/>
      <c r="NWJ932" s="337"/>
      <c r="NWK932" s="337"/>
      <c r="NWL932" s="337"/>
      <c r="NWM932" s="337"/>
      <c r="NWN932" s="337"/>
      <c r="NWO932" s="337"/>
      <c r="NWP932" s="337"/>
      <c r="NWQ932" s="337"/>
      <c r="NWR932" s="337"/>
      <c r="NWS932" s="337"/>
      <c r="NWT932" s="337"/>
      <c r="NWU932" s="337"/>
      <c r="NWV932" s="337"/>
      <c r="NWW932" s="337"/>
      <c r="NWX932" s="337"/>
      <c r="NWY932" s="337"/>
      <c r="NWZ932" s="337"/>
      <c r="NXA932" s="337"/>
      <c r="NXB932" s="337"/>
      <c r="NXC932" s="337"/>
      <c r="NXD932" s="337"/>
      <c r="NXE932" s="337"/>
      <c r="NXF932" s="337"/>
      <c r="NXG932" s="337"/>
      <c r="NXH932" s="337"/>
      <c r="NXI932" s="337"/>
      <c r="NXJ932" s="337"/>
      <c r="NXK932" s="337"/>
      <c r="NXL932" s="337"/>
      <c r="NXM932" s="337"/>
      <c r="NXN932" s="337"/>
      <c r="NXO932" s="337"/>
      <c r="NXP932" s="337"/>
      <c r="NXQ932" s="337"/>
      <c r="NXR932" s="337"/>
      <c r="NXS932" s="337"/>
      <c r="NXT932" s="337"/>
      <c r="NXU932" s="337"/>
      <c r="NXV932" s="337"/>
      <c r="NXW932" s="337"/>
      <c r="NXX932" s="337"/>
      <c r="NXY932" s="337"/>
      <c r="NXZ932" s="337"/>
      <c r="NYA932" s="337"/>
      <c r="NYB932" s="337"/>
      <c r="NYC932" s="337"/>
      <c r="NYD932" s="337"/>
      <c r="NYE932" s="337"/>
      <c r="NYF932" s="337"/>
      <c r="NYG932" s="337"/>
      <c r="NYH932" s="337"/>
      <c r="NYI932" s="337"/>
      <c r="NYJ932" s="337"/>
      <c r="NYK932" s="337"/>
      <c r="NYL932" s="337"/>
      <c r="NYM932" s="337"/>
      <c r="NYN932" s="337"/>
      <c r="NYO932" s="337"/>
      <c r="NYP932" s="337"/>
      <c r="NYQ932" s="337"/>
      <c r="NYR932" s="337"/>
      <c r="NYS932" s="337"/>
      <c r="NYT932" s="337"/>
      <c r="NYU932" s="337"/>
      <c r="NYV932" s="337"/>
      <c r="NYW932" s="337"/>
      <c r="NYX932" s="337"/>
      <c r="NYY932" s="337"/>
      <c r="NYZ932" s="337"/>
      <c r="NZA932" s="337"/>
      <c r="NZB932" s="337"/>
      <c r="NZC932" s="337"/>
      <c r="NZD932" s="337"/>
      <c r="NZE932" s="337"/>
      <c r="NZF932" s="337"/>
      <c r="NZG932" s="337"/>
      <c r="NZH932" s="337"/>
      <c r="NZI932" s="337"/>
      <c r="NZJ932" s="337"/>
      <c r="NZK932" s="337"/>
      <c r="NZL932" s="337"/>
      <c r="NZM932" s="337"/>
      <c r="NZN932" s="337"/>
      <c r="NZO932" s="337"/>
      <c r="NZP932" s="337"/>
      <c r="NZQ932" s="337"/>
      <c r="NZR932" s="337"/>
      <c r="NZS932" s="337"/>
      <c r="NZT932" s="337"/>
      <c r="NZU932" s="337"/>
      <c r="NZV932" s="337"/>
      <c r="NZW932" s="337"/>
      <c r="NZX932" s="337"/>
      <c r="NZY932" s="337"/>
      <c r="NZZ932" s="337"/>
      <c r="OAA932" s="337"/>
      <c r="OAB932" s="337"/>
      <c r="OAC932" s="337"/>
      <c r="OAD932" s="337"/>
      <c r="OAE932" s="337"/>
      <c r="OAF932" s="337"/>
      <c r="OAG932" s="337"/>
      <c r="OAH932" s="337"/>
      <c r="OAI932" s="337"/>
      <c r="OAJ932" s="337"/>
      <c r="OAK932" s="337"/>
      <c r="OAL932" s="337"/>
      <c r="OAM932" s="337"/>
      <c r="OAN932" s="337"/>
      <c r="OAO932" s="337"/>
      <c r="OAP932" s="337"/>
      <c r="OAQ932" s="337"/>
      <c r="OAR932" s="337"/>
      <c r="OAS932" s="337"/>
      <c r="OAT932" s="337"/>
      <c r="OAU932" s="337"/>
      <c r="OAV932" s="337"/>
      <c r="OAW932" s="337"/>
      <c r="OAX932" s="337"/>
      <c r="OAY932" s="337"/>
      <c r="OAZ932" s="337"/>
      <c r="OBA932" s="337"/>
      <c r="OBB932" s="337"/>
      <c r="OBC932" s="337"/>
      <c r="OBD932" s="337"/>
      <c r="OBE932" s="337"/>
      <c r="OBF932" s="337"/>
      <c r="OBG932" s="337"/>
      <c r="OBH932" s="337"/>
      <c r="OBI932" s="337"/>
      <c r="OBJ932" s="337"/>
      <c r="OBK932" s="337"/>
      <c r="OBL932" s="337"/>
      <c r="OBM932" s="337"/>
      <c r="OBN932" s="337"/>
      <c r="OBO932" s="337"/>
      <c r="OBP932" s="337"/>
      <c r="OBQ932" s="337"/>
      <c r="OBR932" s="337"/>
      <c r="OBS932" s="337"/>
      <c r="OBT932" s="337"/>
      <c r="OBU932" s="337"/>
      <c r="OBV932" s="337"/>
      <c r="OBW932" s="337"/>
      <c r="OBX932" s="337"/>
      <c r="OBY932" s="337"/>
      <c r="OBZ932" s="337"/>
      <c r="OCA932" s="337"/>
      <c r="OCB932" s="337"/>
      <c r="OCC932" s="337"/>
      <c r="OCD932" s="337"/>
      <c r="OCE932" s="337"/>
      <c r="OCF932" s="337"/>
      <c r="OCG932" s="337"/>
      <c r="OCH932" s="337"/>
      <c r="OCI932" s="337"/>
      <c r="OCJ932" s="337"/>
      <c r="OCK932" s="337"/>
      <c r="OCL932" s="337"/>
      <c r="OCM932" s="337"/>
      <c r="OCN932" s="337"/>
      <c r="OCO932" s="337"/>
      <c r="OCP932" s="337"/>
      <c r="OCQ932" s="337"/>
      <c r="OCR932" s="337"/>
      <c r="OCS932" s="337"/>
      <c r="OCT932" s="337"/>
      <c r="OCU932" s="337"/>
      <c r="OCV932" s="337"/>
      <c r="OCW932" s="337"/>
      <c r="OCX932" s="337"/>
      <c r="OCY932" s="337"/>
      <c r="OCZ932" s="337"/>
      <c r="ODA932" s="337"/>
      <c r="ODB932" s="337"/>
      <c r="ODC932" s="337"/>
      <c r="ODD932" s="337"/>
      <c r="ODE932" s="337"/>
      <c r="ODF932" s="337"/>
      <c r="ODG932" s="337"/>
      <c r="ODH932" s="337"/>
      <c r="ODI932" s="337"/>
      <c r="ODJ932" s="337"/>
      <c r="ODK932" s="337"/>
      <c r="ODL932" s="337"/>
      <c r="ODM932" s="337"/>
      <c r="ODN932" s="337"/>
      <c r="ODO932" s="337"/>
      <c r="ODP932" s="337"/>
      <c r="ODQ932" s="337"/>
      <c r="ODR932" s="337"/>
      <c r="ODS932" s="337"/>
      <c r="ODT932" s="337"/>
      <c r="ODU932" s="337"/>
      <c r="ODV932" s="337"/>
      <c r="ODW932" s="337"/>
      <c r="ODX932" s="337"/>
      <c r="ODY932" s="337"/>
      <c r="ODZ932" s="337"/>
      <c r="OEA932" s="337"/>
      <c r="OEB932" s="337"/>
      <c r="OEC932" s="337"/>
      <c r="OED932" s="337"/>
      <c r="OEE932" s="337"/>
      <c r="OEF932" s="337"/>
      <c r="OEG932" s="337"/>
      <c r="OEH932" s="337"/>
      <c r="OEI932" s="337"/>
      <c r="OEJ932" s="337"/>
      <c r="OEK932" s="337"/>
      <c r="OEL932" s="337"/>
      <c r="OEM932" s="337"/>
      <c r="OEN932" s="337"/>
      <c r="OEO932" s="337"/>
      <c r="OEP932" s="337"/>
      <c r="OEQ932" s="337"/>
      <c r="OER932" s="337"/>
      <c r="OES932" s="337"/>
      <c r="OET932" s="337"/>
      <c r="OEU932" s="337"/>
      <c r="OEV932" s="337"/>
      <c r="OEW932" s="337"/>
      <c r="OEX932" s="337"/>
      <c r="OEY932" s="337"/>
      <c r="OEZ932" s="337"/>
      <c r="OFA932" s="337"/>
      <c r="OFB932" s="337"/>
      <c r="OFC932" s="337"/>
      <c r="OFD932" s="337"/>
      <c r="OFE932" s="337"/>
      <c r="OFF932" s="337"/>
      <c r="OFG932" s="337"/>
      <c r="OFH932" s="337"/>
      <c r="OFI932" s="337"/>
      <c r="OFJ932" s="337"/>
      <c r="OFK932" s="337"/>
      <c r="OFL932" s="337"/>
      <c r="OFM932" s="337"/>
      <c r="OFN932" s="337"/>
      <c r="OFO932" s="337"/>
      <c r="OFP932" s="337"/>
      <c r="OFQ932" s="337"/>
      <c r="OFR932" s="337"/>
      <c r="OFS932" s="337"/>
      <c r="OFT932" s="337"/>
      <c r="OFU932" s="337"/>
      <c r="OFV932" s="337"/>
      <c r="OFW932" s="337"/>
      <c r="OFX932" s="337"/>
      <c r="OFY932" s="337"/>
      <c r="OFZ932" s="337"/>
      <c r="OGA932" s="337"/>
      <c r="OGB932" s="337"/>
      <c r="OGC932" s="337"/>
      <c r="OGD932" s="337"/>
      <c r="OGE932" s="337"/>
      <c r="OGF932" s="337"/>
      <c r="OGG932" s="337"/>
      <c r="OGH932" s="337"/>
      <c r="OGI932" s="337"/>
      <c r="OGJ932" s="337"/>
      <c r="OGK932" s="337"/>
      <c r="OGL932" s="337"/>
      <c r="OGM932" s="337"/>
      <c r="OGN932" s="337"/>
      <c r="OGO932" s="337"/>
      <c r="OGP932" s="337"/>
      <c r="OGQ932" s="337"/>
      <c r="OGR932" s="337"/>
      <c r="OGS932" s="337"/>
      <c r="OGT932" s="337"/>
      <c r="OGU932" s="337"/>
      <c r="OGV932" s="337"/>
      <c r="OGW932" s="337"/>
      <c r="OGX932" s="337"/>
      <c r="OGY932" s="337"/>
      <c r="OGZ932" s="337"/>
      <c r="OHA932" s="337"/>
      <c r="OHB932" s="337"/>
      <c r="OHC932" s="337"/>
      <c r="OHD932" s="337"/>
      <c r="OHE932" s="337"/>
      <c r="OHF932" s="337"/>
      <c r="OHG932" s="337"/>
      <c r="OHH932" s="337"/>
      <c r="OHI932" s="337"/>
      <c r="OHJ932" s="337"/>
      <c r="OHK932" s="337"/>
      <c r="OHL932" s="337"/>
      <c r="OHM932" s="337"/>
      <c r="OHN932" s="337"/>
      <c r="OHO932" s="337"/>
      <c r="OHP932" s="337"/>
      <c r="OHQ932" s="337"/>
      <c r="OHR932" s="337"/>
      <c r="OHS932" s="337"/>
      <c r="OHT932" s="337"/>
      <c r="OHU932" s="337"/>
      <c r="OHV932" s="337"/>
      <c r="OHW932" s="337"/>
      <c r="OHX932" s="337"/>
      <c r="OHY932" s="337"/>
      <c r="OHZ932" s="337"/>
      <c r="OIA932" s="337"/>
      <c r="OIB932" s="337"/>
      <c r="OIC932" s="337"/>
      <c r="OID932" s="337"/>
      <c r="OIE932" s="337"/>
      <c r="OIF932" s="337"/>
      <c r="OIG932" s="337"/>
      <c r="OIH932" s="337"/>
      <c r="OII932" s="337"/>
      <c r="OIJ932" s="337"/>
      <c r="OIK932" s="337"/>
      <c r="OIL932" s="337"/>
      <c r="OIM932" s="337"/>
      <c r="OIN932" s="337"/>
      <c r="OIO932" s="337"/>
      <c r="OIP932" s="337"/>
      <c r="OIQ932" s="337"/>
      <c r="OIR932" s="337"/>
      <c r="OIS932" s="337"/>
      <c r="OIT932" s="337"/>
      <c r="OIU932" s="337"/>
      <c r="OIV932" s="337"/>
      <c r="OIW932" s="337"/>
      <c r="OIX932" s="337"/>
      <c r="OIY932" s="337"/>
      <c r="OIZ932" s="337"/>
      <c r="OJA932" s="337"/>
      <c r="OJB932" s="337"/>
      <c r="OJC932" s="337"/>
      <c r="OJD932" s="337"/>
      <c r="OJE932" s="337"/>
      <c r="OJF932" s="337"/>
      <c r="OJG932" s="337"/>
      <c r="OJH932" s="337"/>
      <c r="OJI932" s="337"/>
      <c r="OJJ932" s="337"/>
      <c r="OJK932" s="337"/>
      <c r="OJL932" s="337"/>
      <c r="OJM932" s="337"/>
      <c r="OJN932" s="337"/>
      <c r="OJO932" s="337"/>
      <c r="OJP932" s="337"/>
      <c r="OJQ932" s="337"/>
      <c r="OJR932" s="337"/>
      <c r="OJS932" s="337"/>
      <c r="OJT932" s="337"/>
      <c r="OJU932" s="337"/>
      <c r="OJV932" s="337"/>
      <c r="OJW932" s="337"/>
      <c r="OJX932" s="337"/>
      <c r="OJY932" s="337"/>
      <c r="OJZ932" s="337"/>
      <c r="OKA932" s="337"/>
      <c r="OKB932" s="337"/>
      <c r="OKC932" s="337"/>
      <c r="OKD932" s="337"/>
      <c r="OKE932" s="337"/>
      <c r="OKF932" s="337"/>
      <c r="OKG932" s="337"/>
      <c r="OKH932" s="337"/>
      <c r="OKI932" s="337"/>
      <c r="OKJ932" s="337"/>
      <c r="OKK932" s="337"/>
      <c r="OKL932" s="337"/>
      <c r="OKM932" s="337"/>
      <c r="OKN932" s="337"/>
      <c r="OKO932" s="337"/>
      <c r="OKP932" s="337"/>
      <c r="OKQ932" s="337"/>
      <c r="OKR932" s="337"/>
      <c r="OKS932" s="337"/>
      <c r="OKT932" s="337"/>
      <c r="OKU932" s="337"/>
      <c r="OKV932" s="337"/>
      <c r="OKW932" s="337"/>
      <c r="OKX932" s="337"/>
      <c r="OKY932" s="337"/>
      <c r="OKZ932" s="337"/>
      <c r="OLA932" s="337"/>
      <c r="OLB932" s="337"/>
      <c r="OLC932" s="337"/>
      <c r="OLD932" s="337"/>
      <c r="OLE932" s="337"/>
      <c r="OLF932" s="337"/>
      <c r="OLG932" s="337"/>
      <c r="OLH932" s="337"/>
      <c r="OLI932" s="337"/>
      <c r="OLJ932" s="337"/>
      <c r="OLK932" s="337"/>
      <c r="OLL932" s="337"/>
      <c r="OLM932" s="337"/>
      <c r="OLN932" s="337"/>
      <c r="OLO932" s="337"/>
      <c r="OLP932" s="337"/>
      <c r="OLQ932" s="337"/>
      <c r="OLR932" s="337"/>
      <c r="OLS932" s="337"/>
      <c r="OLT932" s="337"/>
      <c r="OLU932" s="337"/>
      <c r="OLV932" s="337"/>
      <c r="OLW932" s="337"/>
      <c r="OLX932" s="337"/>
      <c r="OLY932" s="337"/>
      <c r="OLZ932" s="337"/>
      <c r="OMA932" s="337"/>
      <c r="OMB932" s="337"/>
      <c r="OMC932" s="337"/>
      <c r="OMD932" s="337"/>
      <c r="OME932" s="337"/>
      <c r="OMF932" s="337"/>
      <c r="OMG932" s="337"/>
      <c r="OMH932" s="337"/>
      <c r="OMI932" s="337"/>
      <c r="OMJ932" s="337"/>
      <c r="OMK932" s="337"/>
      <c r="OML932" s="337"/>
      <c r="OMM932" s="337"/>
      <c r="OMN932" s="337"/>
      <c r="OMO932" s="337"/>
      <c r="OMP932" s="337"/>
      <c r="OMQ932" s="337"/>
      <c r="OMR932" s="337"/>
      <c r="OMS932" s="337"/>
      <c r="OMT932" s="337"/>
      <c r="OMU932" s="337"/>
      <c r="OMV932" s="337"/>
      <c r="OMW932" s="337"/>
      <c r="OMX932" s="337"/>
      <c r="OMY932" s="337"/>
      <c r="OMZ932" s="337"/>
      <c r="ONA932" s="337"/>
      <c r="ONB932" s="337"/>
      <c r="ONC932" s="337"/>
      <c r="OND932" s="337"/>
      <c r="ONE932" s="337"/>
      <c r="ONF932" s="337"/>
      <c r="ONG932" s="337"/>
      <c r="ONH932" s="337"/>
      <c r="ONI932" s="337"/>
      <c r="ONJ932" s="337"/>
      <c r="ONK932" s="337"/>
      <c r="ONL932" s="337"/>
      <c r="ONM932" s="337"/>
      <c r="ONN932" s="337"/>
      <c r="ONO932" s="337"/>
      <c r="ONP932" s="337"/>
      <c r="ONQ932" s="337"/>
      <c r="ONR932" s="337"/>
      <c r="ONS932" s="337"/>
      <c r="ONT932" s="337"/>
      <c r="ONU932" s="337"/>
      <c r="ONV932" s="337"/>
      <c r="ONW932" s="337"/>
      <c r="ONX932" s="337"/>
      <c r="ONY932" s="337"/>
      <c r="ONZ932" s="337"/>
      <c r="OOA932" s="337"/>
      <c r="OOB932" s="337"/>
      <c r="OOC932" s="337"/>
      <c r="OOD932" s="337"/>
      <c r="OOE932" s="337"/>
      <c r="OOF932" s="337"/>
      <c r="OOG932" s="337"/>
      <c r="OOH932" s="337"/>
      <c r="OOI932" s="337"/>
      <c r="OOJ932" s="337"/>
      <c r="OOK932" s="337"/>
      <c r="OOL932" s="337"/>
      <c r="OOM932" s="337"/>
      <c r="OON932" s="337"/>
      <c r="OOO932" s="337"/>
      <c r="OOP932" s="337"/>
      <c r="OOQ932" s="337"/>
      <c r="OOR932" s="337"/>
      <c r="OOS932" s="337"/>
      <c r="OOT932" s="337"/>
      <c r="OOU932" s="337"/>
      <c r="OOV932" s="337"/>
      <c r="OOW932" s="337"/>
      <c r="OOX932" s="337"/>
      <c r="OOY932" s="337"/>
      <c r="OOZ932" s="337"/>
      <c r="OPA932" s="337"/>
      <c r="OPB932" s="337"/>
      <c r="OPC932" s="337"/>
      <c r="OPD932" s="337"/>
      <c r="OPE932" s="337"/>
      <c r="OPF932" s="337"/>
      <c r="OPG932" s="337"/>
      <c r="OPH932" s="337"/>
      <c r="OPI932" s="337"/>
      <c r="OPJ932" s="337"/>
      <c r="OPK932" s="337"/>
      <c r="OPL932" s="337"/>
      <c r="OPM932" s="337"/>
      <c r="OPN932" s="337"/>
      <c r="OPO932" s="337"/>
      <c r="OPP932" s="337"/>
      <c r="OPQ932" s="337"/>
      <c r="OPR932" s="337"/>
      <c r="OPS932" s="337"/>
      <c r="OPT932" s="337"/>
      <c r="OPU932" s="337"/>
      <c r="OPV932" s="337"/>
      <c r="OPW932" s="337"/>
      <c r="OPX932" s="337"/>
      <c r="OPY932" s="337"/>
      <c r="OPZ932" s="337"/>
      <c r="OQA932" s="337"/>
      <c r="OQB932" s="337"/>
      <c r="OQC932" s="337"/>
      <c r="OQD932" s="337"/>
      <c r="OQE932" s="337"/>
      <c r="OQF932" s="337"/>
      <c r="OQG932" s="337"/>
      <c r="OQH932" s="337"/>
      <c r="OQI932" s="337"/>
      <c r="OQJ932" s="337"/>
      <c r="OQK932" s="337"/>
      <c r="OQL932" s="337"/>
      <c r="OQM932" s="337"/>
      <c r="OQN932" s="337"/>
      <c r="OQO932" s="337"/>
      <c r="OQP932" s="337"/>
      <c r="OQQ932" s="337"/>
      <c r="OQR932" s="337"/>
      <c r="OQS932" s="337"/>
      <c r="OQT932" s="337"/>
      <c r="OQU932" s="337"/>
      <c r="OQV932" s="337"/>
      <c r="OQW932" s="337"/>
      <c r="OQX932" s="337"/>
      <c r="OQY932" s="337"/>
      <c r="OQZ932" s="337"/>
      <c r="ORA932" s="337"/>
      <c r="ORB932" s="337"/>
      <c r="ORC932" s="337"/>
      <c r="ORD932" s="337"/>
      <c r="ORE932" s="337"/>
      <c r="ORF932" s="337"/>
      <c r="ORG932" s="337"/>
      <c r="ORH932" s="337"/>
      <c r="ORI932" s="337"/>
      <c r="ORJ932" s="337"/>
      <c r="ORK932" s="337"/>
      <c r="ORL932" s="337"/>
      <c r="ORM932" s="337"/>
      <c r="ORN932" s="337"/>
      <c r="ORO932" s="337"/>
      <c r="ORP932" s="337"/>
      <c r="ORQ932" s="337"/>
      <c r="ORR932" s="337"/>
      <c r="ORS932" s="337"/>
      <c r="ORT932" s="337"/>
      <c r="ORU932" s="337"/>
      <c r="ORV932" s="337"/>
      <c r="ORW932" s="337"/>
      <c r="ORX932" s="337"/>
      <c r="ORY932" s="337"/>
      <c r="ORZ932" s="337"/>
      <c r="OSA932" s="337"/>
      <c r="OSB932" s="337"/>
      <c r="OSC932" s="337"/>
      <c r="OSD932" s="337"/>
      <c r="OSE932" s="337"/>
      <c r="OSF932" s="337"/>
      <c r="OSG932" s="337"/>
      <c r="OSH932" s="337"/>
      <c r="OSI932" s="337"/>
      <c r="OSJ932" s="337"/>
      <c r="OSK932" s="337"/>
      <c r="OSL932" s="337"/>
      <c r="OSM932" s="337"/>
      <c r="OSN932" s="337"/>
      <c r="OSO932" s="337"/>
      <c r="OSP932" s="337"/>
      <c r="OSQ932" s="337"/>
      <c r="OSR932" s="337"/>
      <c r="OSS932" s="337"/>
      <c r="OST932" s="337"/>
      <c r="OSU932" s="337"/>
      <c r="OSV932" s="337"/>
      <c r="OSW932" s="337"/>
      <c r="OSX932" s="337"/>
      <c r="OSY932" s="337"/>
      <c r="OSZ932" s="337"/>
      <c r="OTA932" s="337"/>
      <c r="OTB932" s="337"/>
      <c r="OTC932" s="337"/>
      <c r="OTD932" s="337"/>
      <c r="OTE932" s="337"/>
      <c r="OTF932" s="337"/>
      <c r="OTG932" s="337"/>
      <c r="OTH932" s="337"/>
      <c r="OTI932" s="337"/>
      <c r="OTJ932" s="337"/>
      <c r="OTK932" s="337"/>
      <c r="OTL932" s="337"/>
      <c r="OTM932" s="337"/>
      <c r="OTN932" s="337"/>
      <c r="OTO932" s="337"/>
      <c r="OTP932" s="337"/>
      <c r="OTQ932" s="337"/>
      <c r="OTR932" s="337"/>
      <c r="OTS932" s="337"/>
      <c r="OTT932" s="337"/>
      <c r="OTU932" s="337"/>
      <c r="OTV932" s="337"/>
      <c r="OTW932" s="337"/>
      <c r="OTX932" s="337"/>
      <c r="OTY932" s="337"/>
      <c r="OTZ932" s="337"/>
      <c r="OUA932" s="337"/>
      <c r="OUB932" s="337"/>
      <c r="OUC932" s="337"/>
      <c r="OUD932" s="337"/>
      <c r="OUE932" s="337"/>
      <c r="OUF932" s="337"/>
      <c r="OUG932" s="337"/>
      <c r="OUH932" s="337"/>
      <c r="OUI932" s="337"/>
      <c r="OUJ932" s="337"/>
      <c r="OUK932" s="337"/>
      <c r="OUL932" s="337"/>
      <c r="OUM932" s="337"/>
      <c r="OUN932" s="337"/>
      <c r="OUO932" s="337"/>
      <c r="OUP932" s="337"/>
      <c r="OUQ932" s="337"/>
      <c r="OUR932" s="337"/>
      <c r="OUS932" s="337"/>
      <c r="OUT932" s="337"/>
      <c r="OUU932" s="337"/>
      <c r="OUV932" s="337"/>
      <c r="OUW932" s="337"/>
      <c r="OUX932" s="337"/>
      <c r="OUY932" s="337"/>
      <c r="OUZ932" s="337"/>
      <c r="OVA932" s="337"/>
      <c r="OVB932" s="337"/>
      <c r="OVC932" s="337"/>
      <c r="OVD932" s="337"/>
      <c r="OVE932" s="337"/>
      <c r="OVF932" s="337"/>
      <c r="OVG932" s="337"/>
      <c r="OVH932" s="337"/>
      <c r="OVI932" s="337"/>
      <c r="OVJ932" s="337"/>
      <c r="OVK932" s="337"/>
      <c r="OVL932" s="337"/>
      <c r="OVM932" s="337"/>
      <c r="OVN932" s="337"/>
      <c r="OVO932" s="337"/>
      <c r="OVP932" s="337"/>
      <c r="OVQ932" s="337"/>
      <c r="OVR932" s="337"/>
      <c r="OVS932" s="337"/>
      <c r="OVT932" s="337"/>
      <c r="OVU932" s="337"/>
      <c r="OVV932" s="337"/>
      <c r="OVW932" s="337"/>
      <c r="OVX932" s="337"/>
      <c r="OVY932" s="337"/>
      <c r="OVZ932" s="337"/>
      <c r="OWA932" s="337"/>
      <c r="OWB932" s="337"/>
      <c r="OWC932" s="337"/>
      <c r="OWD932" s="337"/>
      <c r="OWE932" s="337"/>
      <c r="OWF932" s="337"/>
      <c r="OWG932" s="337"/>
      <c r="OWH932" s="337"/>
      <c r="OWI932" s="337"/>
      <c r="OWJ932" s="337"/>
      <c r="OWK932" s="337"/>
      <c r="OWL932" s="337"/>
      <c r="OWM932" s="337"/>
      <c r="OWN932" s="337"/>
      <c r="OWO932" s="337"/>
      <c r="OWP932" s="337"/>
      <c r="OWQ932" s="337"/>
      <c r="OWR932" s="337"/>
      <c r="OWS932" s="337"/>
      <c r="OWT932" s="337"/>
      <c r="OWU932" s="337"/>
      <c r="OWV932" s="337"/>
      <c r="OWW932" s="337"/>
      <c r="OWX932" s="337"/>
      <c r="OWY932" s="337"/>
      <c r="OWZ932" s="337"/>
      <c r="OXA932" s="337"/>
      <c r="OXB932" s="337"/>
      <c r="OXC932" s="337"/>
      <c r="OXD932" s="337"/>
      <c r="OXE932" s="337"/>
      <c r="OXF932" s="337"/>
      <c r="OXG932" s="337"/>
      <c r="OXH932" s="337"/>
      <c r="OXI932" s="337"/>
      <c r="OXJ932" s="337"/>
      <c r="OXK932" s="337"/>
      <c r="OXL932" s="337"/>
      <c r="OXM932" s="337"/>
      <c r="OXN932" s="337"/>
      <c r="OXO932" s="337"/>
      <c r="OXP932" s="337"/>
      <c r="OXQ932" s="337"/>
      <c r="OXR932" s="337"/>
      <c r="OXS932" s="337"/>
      <c r="OXT932" s="337"/>
      <c r="OXU932" s="337"/>
      <c r="OXV932" s="337"/>
      <c r="OXW932" s="337"/>
      <c r="OXX932" s="337"/>
      <c r="OXY932" s="337"/>
      <c r="OXZ932" s="337"/>
      <c r="OYA932" s="337"/>
      <c r="OYB932" s="337"/>
      <c r="OYC932" s="337"/>
      <c r="OYD932" s="337"/>
      <c r="OYE932" s="337"/>
      <c r="OYF932" s="337"/>
      <c r="OYG932" s="337"/>
      <c r="OYH932" s="337"/>
      <c r="OYI932" s="337"/>
      <c r="OYJ932" s="337"/>
      <c r="OYK932" s="337"/>
      <c r="OYL932" s="337"/>
      <c r="OYM932" s="337"/>
      <c r="OYN932" s="337"/>
      <c r="OYO932" s="337"/>
      <c r="OYP932" s="337"/>
      <c r="OYQ932" s="337"/>
      <c r="OYR932" s="337"/>
      <c r="OYS932" s="337"/>
      <c r="OYT932" s="337"/>
      <c r="OYU932" s="337"/>
      <c r="OYV932" s="337"/>
      <c r="OYW932" s="337"/>
      <c r="OYX932" s="337"/>
      <c r="OYY932" s="337"/>
      <c r="OYZ932" s="337"/>
      <c r="OZA932" s="337"/>
      <c r="OZB932" s="337"/>
      <c r="OZC932" s="337"/>
      <c r="OZD932" s="337"/>
      <c r="OZE932" s="337"/>
      <c r="OZF932" s="337"/>
      <c r="OZG932" s="337"/>
      <c r="OZH932" s="337"/>
      <c r="OZI932" s="337"/>
      <c r="OZJ932" s="337"/>
      <c r="OZK932" s="337"/>
      <c r="OZL932" s="337"/>
      <c r="OZM932" s="337"/>
      <c r="OZN932" s="337"/>
      <c r="OZO932" s="337"/>
      <c r="OZP932" s="337"/>
      <c r="OZQ932" s="337"/>
      <c r="OZR932" s="337"/>
      <c r="OZS932" s="337"/>
      <c r="OZT932" s="337"/>
      <c r="OZU932" s="337"/>
      <c r="OZV932" s="337"/>
      <c r="OZW932" s="337"/>
      <c r="OZX932" s="337"/>
      <c r="OZY932" s="337"/>
      <c r="OZZ932" s="337"/>
      <c r="PAA932" s="337"/>
      <c r="PAB932" s="337"/>
      <c r="PAC932" s="337"/>
      <c r="PAD932" s="337"/>
      <c r="PAE932" s="337"/>
      <c r="PAF932" s="337"/>
      <c r="PAG932" s="337"/>
      <c r="PAH932" s="337"/>
      <c r="PAI932" s="337"/>
      <c r="PAJ932" s="337"/>
      <c r="PAK932" s="337"/>
      <c r="PAL932" s="337"/>
      <c r="PAM932" s="337"/>
      <c r="PAN932" s="337"/>
      <c r="PAO932" s="337"/>
      <c r="PAP932" s="337"/>
      <c r="PAQ932" s="337"/>
      <c r="PAR932" s="337"/>
      <c r="PAS932" s="337"/>
      <c r="PAT932" s="337"/>
      <c r="PAU932" s="337"/>
      <c r="PAV932" s="337"/>
      <c r="PAW932" s="337"/>
      <c r="PAX932" s="337"/>
      <c r="PAY932" s="337"/>
      <c r="PAZ932" s="337"/>
      <c r="PBA932" s="337"/>
      <c r="PBB932" s="337"/>
      <c r="PBC932" s="337"/>
      <c r="PBD932" s="337"/>
      <c r="PBE932" s="337"/>
      <c r="PBF932" s="337"/>
      <c r="PBG932" s="337"/>
      <c r="PBH932" s="337"/>
      <c r="PBI932" s="337"/>
      <c r="PBJ932" s="337"/>
      <c r="PBK932" s="337"/>
      <c r="PBL932" s="337"/>
      <c r="PBM932" s="337"/>
      <c r="PBN932" s="337"/>
      <c r="PBO932" s="337"/>
      <c r="PBP932" s="337"/>
      <c r="PBQ932" s="337"/>
      <c r="PBR932" s="337"/>
      <c r="PBS932" s="337"/>
      <c r="PBT932" s="337"/>
      <c r="PBU932" s="337"/>
      <c r="PBV932" s="337"/>
      <c r="PBW932" s="337"/>
      <c r="PBX932" s="337"/>
      <c r="PBY932" s="337"/>
      <c r="PBZ932" s="337"/>
      <c r="PCA932" s="337"/>
      <c r="PCB932" s="337"/>
      <c r="PCC932" s="337"/>
      <c r="PCD932" s="337"/>
      <c r="PCE932" s="337"/>
      <c r="PCF932" s="337"/>
      <c r="PCG932" s="337"/>
      <c r="PCH932" s="337"/>
      <c r="PCI932" s="337"/>
      <c r="PCJ932" s="337"/>
      <c r="PCK932" s="337"/>
      <c r="PCL932" s="337"/>
      <c r="PCM932" s="337"/>
      <c r="PCN932" s="337"/>
      <c r="PCO932" s="337"/>
      <c r="PCP932" s="337"/>
      <c r="PCQ932" s="337"/>
      <c r="PCR932" s="337"/>
      <c r="PCS932" s="337"/>
      <c r="PCT932" s="337"/>
      <c r="PCU932" s="337"/>
      <c r="PCV932" s="337"/>
      <c r="PCW932" s="337"/>
      <c r="PCX932" s="337"/>
      <c r="PCY932" s="337"/>
      <c r="PCZ932" s="337"/>
      <c r="PDA932" s="337"/>
      <c r="PDB932" s="337"/>
      <c r="PDC932" s="337"/>
      <c r="PDD932" s="337"/>
      <c r="PDE932" s="337"/>
      <c r="PDF932" s="337"/>
      <c r="PDG932" s="337"/>
      <c r="PDH932" s="337"/>
      <c r="PDI932" s="337"/>
      <c r="PDJ932" s="337"/>
      <c r="PDK932" s="337"/>
      <c r="PDL932" s="337"/>
      <c r="PDM932" s="337"/>
      <c r="PDN932" s="337"/>
      <c r="PDO932" s="337"/>
      <c r="PDP932" s="337"/>
      <c r="PDQ932" s="337"/>
      <c r="PDR932" s="337"/>
      <c r="PDS932" s="337"/>
      <c r="PDT932" s="337"/>
      <c r="PDU932" s="337"/>
      <c r="PDV932" s="337"/>
      <c r="PDW932" s="337"/>
      <c r="PDX932" s="337"/>
      <c r="PDY932" s="337"/>
      <c r="PDZ932" s="337"/>
      <c r="PEA932" s="337"/>
      <c r="PEB932" s="337"/>
      <c r="PEC932" s="337"/>
      <c r="PED932" s="337"/>
      <c r="PEE932" s="337"/>
      <c r="PEF932" s="337"/>
      <c r="PEG932" s="337"/>
      <c r="PEH932" s="337"/>
      <c r="PEI932" s="337"/>
      <c r="PEJ932" s="337"/>
      <c r="PEK932" s="337"/>
      <c r="PEL932" s="337"/>
      <c r="PEM932" s="337"/>
      <c r="PEN932" s="337"/>
      <c r="PEO932" s="337"/>
      <c r="PEP932" s="337"/>
      <c r="PEQ932" s="337"/>
      <c r="PER932" s="337"/>
      <c r="PES932" s="337"/>
      <c r="PET932" s="337"/>
      <c r="PEU932" s="337"/>
      <c r="PEV932" s="337"/>
      <c r="PEW932" s="337"/>
      <c r="PEX932" s="337"/>
      <c r="PEY932" s="337"/>
      <c r="PEZ932" s="337"/>
      <c r="PFA932" s="337"/>
      <c r="PFB932" s="337"/>
      <c r="PFC932" s="337"/>
      <c r="PFD932" s="337"/>
      <c r="PFE932" s="337"/>
      <c r="PFF932" s="337"/>
      <c r="PFG932" s="337"/>
      <c r="PFH932" s="337"/>
      <c r="PFI932" s="337"/>
      <c r="PFJ932" s="337"/>
      <c r="PFK932" s="337"/>
      <c r="PFL932" s="337"/>
      <c r="PFM932" s="337"/>
      <c r="PFN932" s="337"/>
      <c r="PFO932" s="337"/>
      <c r="PFP932" s="337"/>
      <c r="PFQ932" s="337"/>
      <c r="PFR932" s="337"/>
      <c r="PFS932" s="337"/>
      <c r="PFT932" s="337"/>
      <c r="PFU932" s="337"/>
      <c r="PFV932" s="337"/>
      <c r="PFW932" s="337"/>
      <c r="PFX932" s="337"/>
      <c r="PFY932" s="337"/>
      <c r="PFZ932" s="337"/>
      <c r="PGA932" s="337"/>
      <c r="PGB932" s="337"/>
      <c r="PGC932" s="337"/>
      <c r="PGD932" s="337"/>
      <c r="PGE932" s="337"/>
      <c r="PGF932" s="337"/>
      <c r="PGG932" s="337"/>
      <c r="PGH932" s="337"/>
      <c r="PGI932" s="337"/>
      <c r="PGJ932" s="337"/>
      <c r="PGK932" s="337"/>
      <c r="PGL932" s="337"/>
      <c r="PGM932" s="337"/>
      <c r="PGN932" s="337"/>
      <c r="PGO932" s="337"/>
      <c r="PGP932" s="337"/>
      <c r="PGQ932" s="337"/>
      <c r="PGR932" s="337"/>
      <c r="PGS932" s="337"/>
      <c r="PGT932" s="337"/>
      <c r="PGU932" s="337"/>
      <c r="PGV932" s="337"/>
      <c r="PGW932" s="337"/>
      <c r="PGX932" s="337"/>
      <c r="PGY932" s="337"/>
      <c r="PGZ932" s="337"/>
      <c r="PHA932" s="337"/>
      <c r="PHB932" s="337"/>
      <c r="PHC932" s="337"/>
      <c r="PHD932" s="337"/>
      <c r="PHE932" s="337"/>
      <c r="PHF932" s="337"/>
      <c r="PHG932" s="337"/>
      <c r="PHH932" s="337"/>
      <c r="PHI932" s="337"/>
      <c r="PHJ932" s="337"/>
      <c r="PHK932" s="337"/>
      <c r="PHL932" s="337"/>
      <c r="PHM932" s="337"/>
      <c r="PHN932" s="337"/>
      <c r="PHO932" s="337"/>
      <c r="PHP932" s="337"/>
      <c r="PHQ932" s="337"/>
      <c r="PHR932" s="337"/>
      <c r="PHS932" s="337"/>
      <c r="PHT932" s="337"/>
      <c r="PHU932" s="337"/>
      <c r="PHV932" s="337"/>
      <c r="PHW932" s="337"/>
      <c r="PHX932" s="337"/>
      <c r="PHY932" s="337"/>
      <c r="PHZ932" s="337"/>
      <c r="PIA932" s="337"/>
      <c r="PIB932" s="337"/>
      <c r="PIC932" s="337"/>
      <c r="PID932" s="337"/>
      <c r="PIE932" s="337"/>
      <c r="PIF932" s="337"/>
      <c r="PIG932" s="337"/>
      <c r="PIH932" s="337"/>
      <c r="PII932" s="337"/>
      <c r="PIJ932" s="337"/>
      <c r="PIK932" s="337"/>
      <c r="PIL932" s="337"/>
      <c r="PIM932" s="337"/>
      <c r="PIN932" s="337"/>
      <c r="PIO932" s="337"/>
      <c r="PIP932" s="337"/>
      <c r="PIQ932" s="337"/>
      <c r="PIR932" s="337"/>
      <c r="PIS932" s="337"/>
      <c r="PIT932" s="337"/>
      <c r="PIU932" s="337"/>
      <c r="PIV932" s="337"/>
      <c r="PIW932" s="337"/>
      <c r="PIX932" s="337"/>
      <c r="PIY932" s="337"/>
      <c r="PIZ932" s="337"/>
      <c r="PJA932" s="337"/>
      <c r="PJB932" s="337"/>
      <c r="PJC932" s="337"/>
      <c r="PJD932" s="337"/>
      <c r="PJE932" s="337"/>
      <c r="PJF932" s="337"/>
      <c r="PJG932" s="337"/>
      <c r="PJH932" s="337"/>
      <c r="PJI932" s="337"/>
      <c r="PJJ932" s="337"/>
      <c r="PJK932" s="337"/>
      <c r="PJL932" s="337"/>
      <c r="PJM932" s="337"/>
      <c r="PJN932" s="337"/>
      <c r="PJO932" s="337"/>
      <c r="PJP932" s="337"/>
      <c r="PJQ932" s="337"/>
      <c r="PJR932" s="337"/>
      <c r="PJS932" s="337"/>
      <c r="PJT932" s="337"/>
      <c r="PJU932" s="337"/>
      <c r="PJV932" s="337"/>
      <c r="PJW932" s="337"/>
      <c r="PJX932" s="337"/>
      <c r="PJY932" s="337"/>
      <c r="PJZ932" s="337"/>
      <c r="PKA932" s="337"/>
      <c r="PKB932" s="337"/>
      <c r="PKC932" s="337"/>
      <c r="PKD932" s="337"/>
      <c r="PKE932" s="337"/>
      <c r="PKF932" s="337"/>
      <c r="PKG932" s="337"/>
      <c r="PKH932" s="337"/>
      <c r="PKI932" s="337"/>
      <c r="PKJ932" s="337"/>
      <c r="PKK932" s="337"/>
      <c r="PKL932" s="337"/>
      <c r="PKM932" s="337"/>
      <c r="PKN932" s="337"/>
      <c r="PKO932" s="337"/>
      <c r="PKP932" s="337"/>
      <c r="PKQ932" s="337"/>
      <c r="PKR932" s="337"/>
      <c r="PKS932" s="337"/>
      <c r="PKT932" s="337"/>
      <c r="PKU932" s="337"/>
      <c r="PKV932" s="337"/>
      <c r="PKW932" s="337"/>
      <c r="PKX932" s="337"/>
      <c r="PKY932" s="337"/>
      <c r="PKZ932" s="337"/>
      <c r="PLA932" s="337"/>
      <c r="PLB932" s="337"/>
      <c r="PLC932" s="337"/>
      <c r="PLD932" s="337"/>
      <c r="PLE932" s="337"/>
      <c r="PLF932" s="337"/>
      <c r="PLG932" s="337"/>
      <c r="PLH932" s="337"/>
      <c r="PLI932" s="337"/>
      <c r="PLJ932" s="337"/>
      <c r="PLK932" s="337"/>
      <c r="PLL932" s="337"/>
      <c r="PLM932" s="337"/>
      <c r="PLN932" s="337"/>
      <c r="PLO932" s="337"/>
      <c r="PLP932" s="337"/>
      <c r="PLQ932" s="337"/>
      <c r="PLR932" s="337"/>
      <c r="PLS932" s="337"/>
      <c r="PLT932" s="337"/>
      <c r="PLU932" s="337"/>
      <c r="PLV932" s="337"/>
      <c r="PLW932" s="337"/>
      <c r="PLX932" s="337"/>
      <c r="PLY932" s="337"/>
      <c r="PLZ932" s="337"/>
      <c r="PMA932" s="337"/>
      <c r="PMB932" s="337"/>
      <c r="PMC932" s="337"/>
      <c r="PMD932" s="337"/>
      <c r="PME932" s="337"/>
      <c r="PMF932" s="337"/>
      <c r="PMG932" s="337"/>
      <c r="PMH932" s="337"/>
      <c r="PMI932" s="337"/>
      <c r="PMJ932" s="337"/>
      <c r="PMK932" s="337"/>
      <c r="PML932" s="337"/>
      <c r="PMM932" s="337"/>
      <c r="PMN932" s="337"/>
      <c r="PMO932" s="337"/>
      <c r="PMP932" s="337"/>
      <c r="PMQ932" s="337"/>
      <c r="PMR932" s="337"/>
      <c r="PMS932" s="337"/>
      <c r="PMT932" s="337"/>
      <c r="PMU932" s="337"/>
      <c r="PMV932" s="337"/>
      <c r="PMW932" s="337"/>
      <c r="PMX932" s="337"/>
      <c r="PMY932" s="337"/>
      <c r="PMZ932" s="337"/>
      <c r="PNA932" s="337"/>
      <c r="PNB932" s="337"/>
      <c r="PNC932" s="337"/>
      <c r="PND932" s="337"/>
      <c r="PNE932" s="337"/>
      <c r="PNF932" s="337"/>
      <c r="PNG932" s="337"/>
      <c r="PNH932" s="337"/>
      <c r="PNI932" s="337"/>
      <c r="PNJ932" s="337"/>
      <c r="PNK932" s="337"/>
      <c r="PNL932" s="337"/>
      <c r="PNM932" s="337"/>
      <c r="PNN932" s="337"/>
      <c r="PNO932" s="337"/>
      <c r="PNP932" s="337"/>
      <c r="PNQ932" s="337"/>
      <c r="PNR932" s="337"/>
      <c r="PNS932" s="337"/>
      <c r="PNT932" s="337"/>
      <c r="PNU932" s="337"/>
      <c r="PNV932" s="337"/>
      <c r="PNW932" s="337"/>
      <c r="PNX932" s="337"/>
      <c r="PNY932" s="337"/>
      <c r="PNZ932" s="337"/>
      <c r="POA932" s="337"/>
      <c r="POB932" s="337"/>
      <c r="POC932" s="337"/>
      <c r="POD932" s="337"/>
      <c r="POE932" s="337"/>
      <c r="POF932" s="337"/>
      <c r="POG932" s="337"/>
      <c r="POH932" s="337"/>
      <c r="POI932" s="337"/>
      <c r="POJ932" s="337"/>
      <c r="POK932" s="337"/>
      <c r="POL932" s="337"/>
      <c r="POM932" s="337"/>
      <c r="PON932" s="337"/>
      <c r="POO932" s="337"/>
      <c r="POP932" s="337"/>
      <c r="POQ932" s="337"/>
      <c r="POR932" s="337"/>
      <c r="POS932" s="337"/>
      <c r="POT932" s="337"/>
      <c r="POU932" s="337"/>
      <c r="POV932" s="337"/>
      <c r="POW932" s="337"/>
      <c r="POX932" s="337"/>
      <c r="POY932" s="337"/>
      <c r="POZ932" s="337"/>
      <c r="PPA932" s="337"/>
      <c r="PPB932" s="337"/>
      <c r="PPC932" s="337"/>
      <c r="PPD932" s="337"/>
      <c r="PPE932" s="337"/>
      <c r="PPF932" s="337"/>
      <c r="PPG932" s="337"/>
      <c r="PPH932" s="337"/>
      <c r="PPI932" s="337"/>
      <c r="PPJ932" s="337"/>
      <c r="PPK932" s="337"/>
      <c r="PPL932" s="337"/>
      <c r="PPM932" s="337"/>
      <c r="PPN932" s="337"/>
      <c r="PPO932" s="337"/>
      <c r="PPP932" s="337"/>
      <c r="PPQ932" s="337"/>
      <c r="PPR932" s="337"/>
      <c r="PPS932" s="337"/>
      <c r="PPT932" s="337"/>
      <c r="PPU932" s="337"/>
      <c r="PPV932" s="337"/>
      <c r="PPW932" s="337"/>
      <c r="PPX932" s="337"/>
      <c r="PPY932" s="337"/>
      <c r="PPZ932" s="337"/>
      <c r="PQA932" s="337"/>
      <c r="PQB932" s="337"/>
      <c r="PQC932" s="337"/>
      <c r="PQD932" s="337"/>
      <c r="PQE932" s="337"/>
      <c r="PQF932" s="337"/>
      <c r="PQG932" s="337"/>
      <c r="PQH932" s="337"/>
      <c r="PQI932" s="337"/>
      <c r="PQJ932" s="337"/>
      <c r="PQK932" s="337"/>
      <c r="PQL932" s="337"/>
      <c r="PQM932" s="337"/>
      <c r="PQN932" s="337"/>
      <c r="PQO932" s="337"/>
      <c r="PQP932" s="337"/>
      <c r="PQQ932" s="337"/>
      <c r="PQR932" s="337"/>
      <c r="PQS932" s="337"/>
      <c r="PQT932" s="337"/>
      <c r="PQU932" s="337"/>
      <c r="PQV932" s="337"/>
      <c r="PQW932" s="337"/>
      <c r="PQX932" s="337"/>
      <c r="PQY932" s="337"/>
      <c r="PQZ932" s="337"/>
      <c r="PRA932" s="337"/>
      <c r="PRB932" s="337"/>
      <c r="PRC932" s="337"/>
      <c r="PRD932" s="337"/>
      <c r="PRE932" s="337"/>
      <c r="PRF932" s="337"/>
      <c r="PRG932" s="337"/>
      <c r="PRH932" s="337"/>
      <c r="PRI932" s="337"/>
      <c r="PRJ932" s="337"/>
      <c r="PRK932" s="337"/>
      <c r="PRL932" s="337"/>
      <c r="PRM932" s="337"/>
      <c r="PRN932" s="337"/>
      <c r="PRO932" s="337"/>
      <c r="PRP932" s="337"/>
      <c r="PRQ932" s="337"/>
      <c r="PRR932" s="337"/>
      <c r="PRS932" s="337"/>
      <c r="PRT932" s="337"/>
      <c r="PRU932" s="337"/>
      <c r="PRV932" s="337"/>
      <c r="PRW932" s="337"/>
      <c r="PRX932" s="337"/>
      <c r="PRY932" s="337"/>
      <c r="PRZ932" s="337"/>
      <c r="PSA932" s="337"/>
      <c r="PSB932" s="337"/>
      <c r="PSC932" s="337"/>
      <c r="PSD932" s="337"/>
      <c r="PSE932" s="337"/>
      <c r="PSF932" s="337"/>
      <c r="PSG932" s="337"/>
      <c r="PSH932" s="337"/>
      <c r="PSI932" s="337"/>
      <c r="PSJ932" s="337"/>
      <c r="PSK932" s="337"/>
      <c r="PSL932" s="337"/>
      <c r="PSM932" s="337"/>
      <c r="PSN932" s="337"/>
      <c r="PSO932" s="337"/>
      <c r="PSP932" s="337"/>
      <c r="PSQ932" s="337"/>
      <c r="PSR932" s="337"/>
      <c r="PSS932" s="337"/>
      <c r="PST932" s="337"/>
      <c r="PSU932" s="337"/>
      <c r="PSV932" s="337"/>
      <c r="PSW932" s="337"/>
      <c r="PSX932" s="337"/>
      <c r="PSY932" s="337"/>
      <c r="PSZ932" s="337"/>
      <c r="PTA932" s="337"/>
      <c r="PTB932" s="337"/>
      <c r="PTC932" s="337"/>
      <c r="PTD932" s="337"/>
      <c r="PTE932" s="337"/>
      <c r="PTF932" s="337"/>
      <c r="PTG932" s="337"/>
      <c r="PTH932" s="337"/>
      <c r="PTI932" s="337"/>
      <c r="PTJ932" s="337"/>
      <c r="PTK932" s="337"/>
      <c r="PTL932" s="337"/>
      <c r="PTM932" s="337"/>
      <c r="PTN932" s="337"/>
      <c r="PTO932" s="337"/>
      <c r="PTP932" s="337"/>
      <c r="PTQ932" s="337"/>
      <c r="PTR932" s="337"/>
      <c r="PTS932" s="337"/>
      <c r="PTT932" s="337"/>
      <c r="PTU932" s="337"/>
      <c r="PTV932" s="337"/>
      <c r="PTW932" s="337"/>
      <c r="PTX932" s="337"/>
      <c r="PTY932" s="337"/>
      <c r="PTZ932" s="337"/>
      <c r="PUA932" s="337"/>
      <c r="PUB932" s="337"/>
      <c r="PUC932" s="337"/>
      <c r="PUD932" s="337"/>
      <c r="PUE932" s="337"/>
      <c r="PUF932" s="337"/>
      <c r="PUG932" s="337"/>
      <c r="PUH932" s="337"/>
      <c r="PUI932" s="337"/>
      <c r="PUJ932" s="337"/>
      <c r="PUK932" s="337"/>
      <c r="PUL932" s="337"/>
      <c r="PUM932" s="337"/>
      <c r="PUN932" s="337"/>
      <c r="PUO932" s="337"/>
      <c r="PUP932" s="337"/>
      <c r="PUQ932" s="337"/>
      <c r="PUR932" s="337"/>
      <c r="PUS932" s="337"/>
      <c r="PUT932" s="337"/>
      <c r="PUU932" s="337"/>
      <c r="PUV932" s="337"/>
      <c r="PUW932" s="337"/>
      <c r="PUX932" s="337"/>
      <c r="PUY932" s="337"/>
      <c r="PUZ932" s="337"/>
      <c r="PVA932" s="337"/>
      <c r="PVB932" s="337"/>
      <c r="PVC932" s="337"/>
      <c r="PVD932" s="337"/>
      <c r="PVE932" s="337"/>
      <c r="PVF932" s="337"/>
      <c r="PVG932" s="337"/>
      <c r="PVH932" s="337"/>
      <c r="PVI932" s="337"/>
      <c r="PVJ932" s="337"/>
      <c r="PVK932" s="337"/>
      <c r="PVL932" s="337"/>
      <c r="PVM932" s="337"/>
      <c r="PVN932" s="337"/>
      <c r="PVO932" s="337"/>
      <c r="PVP932" s="337"/>
      <c r="PVQ932" s="337"/>
      <c r="PVR932" s="337"/>
      <c r="PVS932" s="337"/>
      <c r="PVT932" s="337"/>
      <c r="PVU932" s="337"/>
      <c r="PVV932" s="337"/>
      <c r="PVW932" s="337"/>
      <c r="PVX932" s="337"/>
      <c r="PVY932" s="337"/>
      <c r="PVZ932" s="337"/>
      <c r="PWA932" s="337"/>
      <c r="PWB932" s="337"/>
      <c r="PWC932" s="337"/>
      <c r="PWD932" s="337"/>
      <c r="PWE932" s="337"/>
      <c r="PWF932" s="337"/>
      <c r="PWG932" s="337"/>
      <c r="PWH932" s="337"/>
      <c r="PWI932" s="337"/>
      <c r="PWJ932" s="337"/>
      <c r="PWK932" s="337"/>
      <c r="PWL932" s="337"/>
      <c r="PWM932" s="337"/>
      <c r="PWN932" s="337"/>
      <c r="PWO932" s="337"/>
      <c r="PWP932" s="337"/>
      <c r="PWQ932" s="337"/>
      <c r="PWR932" s="337"/>
      <c r="PWS932" s="337"/>
      <c r="PWT932" s="337"/>
      <c r="PWU932" s="337"/>
      <c r="PWV932" s="337"/>
      <c r="PWW932" s="337"/>
      <c r="PWX932" s="337"/>
      <c r="PWY932" s="337"/>
      <c r="PWZ932" s="337"/>
      <c r="PXA932" s="337"/>
      <c r="PXB932" s="337"/>
      <c r="PXC932" s="337"/>
      <c r="PXD932" s="337"/>
      <c r="PXE932" s="337"/>
      <c r="PXF932" s="337"/>
      <c r="PXG932" s="337"/>
      <c r="PXH932" s="337"/>
      <c r="PXI932" s="337"/>
      <c r="PXJ932" s="337"/>
      <c r="PXK932" s="337"/>
      <c r="PXL932" s="337"/>
      <c r="PXM932" s="337"/>
      <c r="PXN932" s="337"/>
      <c r="PXO932" s="337"/>
      <c r="PXP932" s="337"/>
      <c r="PXQ932" s="337"/>
      <c r="PXR932" s="337"/>
      <c r="PXS932" s="337"/>
      <c r="PXT932" s="337"/>
      <c r="PXU932" s="337"/>
      <c r="PXV932" s="337"/>
      <c r="PXW932" s="337"/>
      <c r="PXX932" s="337"/>
      <c r="PXY932" s="337"/>
      <c r="PXZ932" s="337"/>
      <c r="PYA932" s="337"/>
      <c r="PYB932" s="337"/>
      <c r="PYC932" s="337"/>
      <c r="PYD932" s="337"/>
      <c r="PYE932" s="337"/>
      <c r="PYF932" s="337"/>
      <c r="PYG932" s="337"/>
      <c r="PYH932" s="337"/>
      <c r="PYI932" s="337"/>
      <c r="PYJ932" s="337"/>
      <c r="PYK932" s="337"/>
      <c r="PYL932" s="337"/>
      <c r="PYM932" s="337"/>
      <c r="PYN932" s="337"/>
      <c r="PYO932" s="337"/>
      <c r="PYP932" s="337"/>
      <c r="PYQ932" s="337"/>
      <c r="PYR932" s="337"/>
      <c r="PYS932" s="337"/>
      <c r="PYT932" s="337"/>
      <c r="PYU932" s="337"/>
      <c r="PYV932" s="337"/>
      <c r="PYW932" s="337"/>
      <c r="PYX932" s="337"/>
      <c r="PYY932" s="337"/>
      <c r="PYZ932" s="337"/>
      <c r="PZA932" s="337"/>
      <c r="PZB932" s="337"/>
      <c r="PZC932" s="337"/>
      <c r="PZD932" s="337"/>
      <c r="PZE932" s="337"/>
      <c r="PZF932" s="337"/>
      <c r="PZG932" s="337"/>
      <c r="PZH932" s="337"/>
      <c r="PZI932" s="337"/>
      <c r="PZJ932" s="337"/>
      <c r="PZK932" s="337"/>
      <c r="PZL932" s="337"/>
      <c r="PZM932" s="337"/>
      <c r="PZN932" s="337"/>
      <c r="PZO932" s="337"/>
      <c r="PZP932" s="337"/>
      <c r="PZQ932" s="337"/>
      <c r="PZR932" s="337"/>
      <c r="PZS932" s="337"/>
      <c r="PZT932" s="337"/>
      <c r="PZU932" s="337"/>
      <c r="PZV932" s="337"/>
      <c r="PZW932" s="337"/>
      <c r="PZX932" s="337"/>
      <c r="PZY932" s="337"/>
      <c r="PZZ932" s="337"/>
      <c r="QAA932" s="337"/>
      <c r="QAB932" s="337"/>
      <c r="QAC932" s="337"/>
      <c r="QAD932" s="337"/>
      <c r="QAE932" s="337"/>
      <c r="QAF932" s="337"/>
      <c r="QAG932" s="337"/>
      <c r="QAH932" s="337"/>
      <c r="QAI932" s="337"/>
      <c r="QAJ932" s="337"/>
      <c r="QAK932" s="337"/>
      <c r="QAL932" s="337"/>
      <c r="QAM932" s="337"/>
      <c r="QAN932" s="337"/>
      <c r="QAO932" s="337"/>
      <c r="QAP932" s="337"/>
      <c r="QAQ932" s="337"/>
      <c r="QAR932" s="337"/>
      <c r="QAS932" s="337"/>
      <c r="QAT932" s="337"/>
      <c r="QAU932" s="337"/>
      <c r="QAV932" s="337"/>
      <c r="QAW932" s="337"/>
      <c r="QAX932" s="337"/>
      <c r="QAY932" s="337"/>
      <c r="QAZ932" s="337"/>
      <c r="QBA932" s="337"/>
      <c r="QBB932" s="337"/>
      <c r="QBC932" s="337"/>
      <c r="QBD932" s="337"/>
      <c r="QBE932" s="337"/>
      <c r="QBF932" s="337"/>
      <c r="QBG932" s="337"/>
      <c r="QBH932" s="337"/>
      <c r="QBI932" s="337"/>
      <c r="QBJ932" s="337"/>
      <c r="QBK932" s="337"/>
      <c r="QBL932" s="337"/>
      <c r="QBM932" s="337"/>
      <c r="QBN932" s="337"/>
      <c r="QBO932" s="337"/>
      <c r="QBP932" s="337"/>
      <c r="QBQ932" s="337"/>
      <c r="QBR932" s="337"/>
      <c r="QBS932" s="337"/>
      <c r="QBT932" s="337"/>
      <c r="QBU932" s="337"/>
      <c r="QBV932" s="337"/>
      <c r="QBW932" s="337"/>
      <c r="QBX932" s="337"/>
      <c r="QBY932" s="337"/>
      <c r="QBZ932" s="337"/>
      <c r="QCA932" s="337"/>
      <c r="QCB932" s="337"/>
      <c r="QCC932" s="337"/>
      <c r="QCD932" s="337"/>
      <c r="QCE932" s="337"/>
      <c r="QCF932" s="337"/>
      <c r="QCG932" s="337"/>
      <c r="QCH932" s="337"/>
      <c r="QCI932" s="337"/>
      <c r="QCJ932" s="337"/>
      <c r="QCK932" s="337"/>
      <c r="QCL932" s="337"/>
      <c r="QCM932" s="337"/>
      <c r="QCN932" s="337"/>
      <c r="QCO932" s="337"/>
      <c r="QCP932" s="337"/>
      <c r="QCQ932" s="337"/>
      <c r="QCR932" s="337"/>
      <c r="QCS932" s="337"/>
      <c r="QCT932" s="337"/>
      <c r="QCU932" s="337"/>
      <c r="QCV932" s="337"/>
      <c r="QCW932" s="337"/>
      <c r="QCX932" s="337"/>
      <c r="QCY932" s="337"/>
      <c r="QCZ932" s="337"/>
      <c r="QDA932" s="337"/>
      <c r="QDB932" s="337"/>
      <c r="QDC932" s="337"/>
      <c r="QDD932" s="337"/>
      <c r="QDE932" s="337"/>
      <c r="QDF932" s="337"/>
      <c r="QDG932" s="337"/>
      <c r="QDH932" s="337"/>
      <c r="QDI932" s="337"/>
      <c r="QDJ932" s="337"/>
      <c r="QDK932" s="337"/>
      <c r="QDL932" s="337"/>
      <c r="QDM932" s="337"/>
      <c r="QDN932" s="337"/>
      <c r="QDO932" s="337"/>
      <c r="QDP932" s="337"/>
      <c r="QDQ932" s="337"/>
      <c r="QDR932" s="337"/>
      <c r="QDS932" s="337"/>
      <c r="QDT932" s="337"/>
      <c r="QDU932" s="337"/>
      <c r="QDV932" s="337"/>
      <c r="QDW932" s="337"/>
      <c r="QDX932" s="337"/>
      <c r="QDY932" s="337"/>
      <c r="QDZ932" s="337"/>
      <c r="QEA932" s="337"/>
      <c r="QEB932" s="337"/>
      <c r="QEC932" s="337"/>
      <c r="QED932" s="337"/>
      <c r="QEE932" s="337"/>
      <c r="QEF932" s="337"/>
      <c r="QEG932" s="337"/>
      <c r="QEH932" s="337"/>
      <c r="QEI932" s="337"/>
      <c r="QEJ932" s="337"/>
      <c r="QEK932" s="337"/>
      <c r="QEL932" s="337"/>
      <c r="QEM932" s="337"/>
      <c r="QEN932" s="337"/>
      <c r="QEO932" s="337"/>
      <c r="QEP932" s="337"/>
      <c r="QEQ932" s="337"/>
      <c r="QER932" s="337"/>
      <c r="QES932" s="337"/>
      <c r="QET932" s="337"/>
      <c r="QEU932" s="337"/>
      <c r="QEV932" s="337"/>
      <c r="QEW932" s="337"/>
      <c r="QEX932" s="337"/>
      <c r="QEY932" s="337"/>
      <c r="QEZ932" s="337"/>
      <c r="QFA932" s="337"/>
      <c r="QFB932" s="337"/>
      <c r="QFC932" s="337"/>
      <c r="QFD932" s="337"/>
      <c r="QFE932" s="337"/>
      <c r="QFF932" s="337"/>
      <c r="QFG932" s="337"/>
      <c r="QFH932" s="337"/>
      <c r="QFI932" s="337"/>
      <c r="QFJ932" s="337"/>
      <c r="QFK932" s="337"/>
      <c r="QFL932" s="337"/>
      <c r="QFM932" s="337"/>
      <c r="QFN932" s="337"/>
      <c r="QFO932" s="337"/>
      <c r="QFP932" s="337"/>
      <c r="QFQ932" s="337"/>
      <c r="QFR932" s="337"/>
      <c r="QFS932" s="337"/>
      <c r="QFT932" s="337"/>
      <c r="QFU932" s="337"/>
      <c r="QFV932" s="337"/>
      <c r="QFW932" s="337"/>
      <c r="QFX932" s="337"/>
      <c r="QFY932" s="337"/>
      <c r="QFZ932" s="337"/>
      <c r="QGA932" s="337"/>
      <c r="QGB932" s="337"/>
      <c r="QGC932" s="337"/>
      <c r="QGD932" s="337"/>
      <c r="QGE932" s="337"/>
      <c r="QGF932" s="337"/>
      <c r="QGG932" s="337"/>
      <c r="QGH932" s="337"/>
      <c r="QGI932" s="337"/>
      <c r="QGJ932" s="337"/>
      <c r="QGK932" s="337"/>
      <c r="QGL932" s="337"/>
      <c r="QGM932" s="337"/>
      <c r="QGN932" s="337"/>
      <c r="QGO932" s="337"/>
      <c r="QGP932" s="337"/>
      <c r="QGQ932" s="337"/>
      <c r="QGR932" s="337"/>
      <c r="QGS932" s="337"/>
      <c r="QGT932" s="337"/>
      <c r="QGU932" s="337"/>
      <c r="QGV932" s="337"/>
      <c r="QGW932" s="337"/>
      <c r="QGX932" s="337"/>
      <c r="QGY932" s="337"/>
      <c r="QGZ932" s="337"/>
      <c r="QHA932" s="337"/>
      <c r="QHB932" s="337"/>
      <c r="QHC932" s="337"/>
      <c r="QHD932" s="337"/>
      <c r="QHE932" s="337"/>
      <c r="QHF932" s="337"/>
      <c r="QHG932" s="337"/>
      <c r="QHH932" s="337"/>
      <c r="QHI932" s="337"/>
      <c r="QHJ932" s="337"/>
      <c r="QHK932" s="337"/>
      <c r="QHL932" s="337"/>
      <c r="QHM932" s="337"/>
      <c r="QHN932" s="337"/>
      <c r="QHO932" s="337"/>
      <c r="QHP932" s="337"/>
      <c r="QHQ932" s="337"/>
      <c r="QHR932" s="337"/>
      <c r="QHS932" s="337"/>
      <c r="QHT932" s="337"/>
      <c r="QHU932" s="337"/>
      <c r="QHV932" s="337"/>
      <c r="QHW932" s="337"/>
      <c r="QHX932" s="337"/>
      <c r="QHY932" s="337"/>
      <c r="QHZ932" s="337"/>
      <c r="QIA932" s="337"/>
      <c r="QIB932" s="337"/>
      <c r="QIC932" s="337"/>
      <c r="QID932" s="337"/>
      <c r="QIE932" s="337"/>
      <c r="QIF932" s="337"/>
      <c r="QIG932" s="337"/>
      <c r="QIH932" s="337"/>
      <c r="QII932" s="337"/>
      <c r="QIJ932" s="337"/>
      <c r="QIK932" s="337"/>
      <c r="QIL932" s="337"/>
      <c r="QIM932" s="337"/>
      <c r="QIN932" s="337"/>
      <c r="QIO932" s="337"/>
      <c r="QIP932" s="337"/>
      <c r="QIQ932" s="337"/>
      <c r="QIR932" s="337"/>
      <c r="QIS932" s="337"/>
      <c r="QIT932" s="337"/>
      <c r="QIU932" s="337"/>
      <c r="QIV932" s="337"/>
      <c r="QIW932" s="337"/>
      <c r="QIX932" s="337"/>
      <c r="QIY932" s="337"/>
      <c r="QIZ932" s="337"/>
      <c r="QJA932" s="337"/>
      <c r="QJB932" s="337"/>
      <c r="QJC932" s="337"/>
      <c r="QJD932" s="337"/>
      <c r="QJE932" s="337"/>
      <c r="QJF932" s="337"/>
      <c r="QJG932" s="337"/>
      <c r="QJH932" s="337"/>
      <c r="QJI932" s="337"/>
      <c r="QJJ932" s="337"/>
      <c r="QJK932" s="337"/>
      <c r="QJL932" s="337"/>
      <c r="QJM932" s="337"/>
      <c r="QJN932" s="337"/>
      <c r="QJO932" s="337"/>
      <c r="QJP932" s="337"/>
      <c r="QJQ932" s="337"/>
      <c r="QJR932" s="337"/>
      <c r="QJS932" s="337"/>
      <c r="QJT932" s="337"/>
      <c r="QJU932" s="337"/>
      <c r="QJV932" s="337"/>
      <c r="QJW932" s="337"/>
      <c r="QJX932" s="337"/>
      <c r="QJY932" s="337"/>
      <c r="QJZ932" s="337"/>
      <c r="QKA932" s="337"/>
      <c r="QKB932" s="337"/>
      <c r="QKC932" s="337"/>
      <c r="QKD932" s="337"/>
      <c r="QKE932" s="337"/>
      <c r="QKF932" s="337"/>
      <c r="QKG932" s="337"/>
      <c r="QKH932" s="337"/>
      <c r="QKI932" s="337"/>
      <c r="QKJ932" s="337"/>
      <c r="QKK932" s="337"/>
      <c r="QKL932" s="337"/>
      <c r="QKM932" s="337"/>
      <c r="QKN932" s="337"/>
      <c r="QKO932" s="337"/>
      <c r="QKP932" s="337"/>
      <c r="QKQ932" s="337"/>
      <c r="QKR932" s="337"/>
      <c r="QKS932" s="337"/>
      <c r="QKT932" s="337"/>
      <c r="QKU932" s="337"/>
      <c r="QKV932" s="337"/>
      <c r="QKW932" s="337"/>
      <c r="QKX932" s="337"/>
      <c r="QKY932" s="337"/>
      <c r="QKZ932" s="337"/>
      <c r="QLA932" s="337"/>
      <c r="QLB932" s="337"/>
      <c r="QLC932" s="337"/>
      <c r="QLD932" s="337"/>
      <c r="QLE932" s="337"/>
      <c r="QLF932" s="337"/>
      <c r="QLG932" s="337"/>
      <c r="QLH932" s="337"/>
      <c r="QLI932" s="337"/>
      <c r="QLJ932" s="337"/>
      <c r="QLK932" s="337"/>
      <c r="QLL932" s="337"/>
      <c r="QLM932" s="337"/>
      <c r="QLN932" s="337"/>
      <c r="QLO932" s="337"/>
      <c r="QLP932" s="337"/>
      <c r="QLQ932" s="337"/>
      <c r="QLR932" s="337"/>
      <c r="QLS932" s="337"/>
      <c r="QLT932" s="337"/>
      <c r="QLU932" s="337"/>
      <c r="QLV932" s="337"/>
      <c r="QLW932" s="337"/>
      <c r="QLX932" s="337"/>
      <c r="QLY932" s="337"/>
      <c r="QLZ932" s="337"/>
      <c r="QMA932" s="337"/>
      <c r="QMB932" s="337"/>
      <c r="QMC932" s="337"/>
      <c r="QMD932" s="337"/>
      <c r="QME932" s="337"/>
      <c r="QMF932" s="337"/>
      <c r="QMG932" s="337"/>
      <c r="QMH932" s="337"/>
      <c r="QMI932" s="337"/>
      <c r="QMJ932" s="337"/>
      <c r="QMK932" s="337"/>
      <c r="QML932" s="337"/>
      <c r="QMM932" s="337"/>
      <c r="QMN932" s="337"/>
      <c r="QMO932" s="337"/>
      <c r="QMP932" s="337"/>
      <c r="QMQ932" s="337"/>
      <c r="QMR932" s="337"/>
      <c r="QMS932" s="337"/>
      <c r="QMT932" s="337"/>
      <c r="QMU932" s="337"/>
      <c r="QMV932" s="337"/>
      <c r="QMW932" s="337"/>
      <c r="QMX932" s="337"/>
      <c r="QMY932" s="337"/>
      <c r="QMZ932" s="337"/>
      <c r="QNA932" s="337"/>
      <c r="QNB932" s="337"/>
      <c r="QNC932" s="337"/>
      <c r="QND932" s="337"/>
      <c r="QNE932" s="337"/>
      <c r="QNF932" s="337"/>
      <c r="QNG932" s="337"/>
      <c r="QNH932" s="337"/>
      <c r="QNI932" s="337"/>
      <c r="QNJ932" s="337"/>
      <c r="QNK932" s="337"/>
      <c r="QNL932" s="337"/>
      <c r="QNM932" s="337"/>
      <c r="QNN932" s="337"/>
      <c r="QNO932" s="337"/>
      <c r="QNP932" s="337"/>
      <c r="QNQ932" s="337"/>
      <c r="QNR932" s="337"/>
      <c r="QNS932" s="337"/>
      <c r="QNT932" s="337"/>
      <c r="QNU932" s="337"/>
      <c r="QNV932" s="337"/>
      <c r="QNW932" s="337"/>
      <c r="QNX932" s="337"/>
      <c r="QNY932" s="337"/>
      <c r="QNZ932" s="337"/>
      <c r="QOA932" s="337"/>
      <c r="QOB932" s="337"/>
      <c r="QOC932" s="337"/>
      <c r="QOD932" s="337"/>
      <c r="QOE932" s="337"/>
      <c r="QOF932" s="337"/>
      <c r="QOG932" s="337"/>
      <c r="QOH932" s="337"/>
      <c r="QOI932" s="337"/>
      <c r="QOJ932" s="337"/>
      <c r="QOK932" s="337"/>
      <c r="QOL932" s="337"/>
      <c r="QOM932" s="337"/>
      <c r="QON932" s="337"/>
      <c r="QOO932" s="337"/>
      <c r="QOP932" s="337"/>
      <c r="QOQ932" s="337"/>
      <c r="QOR932" s="337"/>
      <c r="QOS932" s="337"/>
      <c r="QOT932" s="337"/>
      <c r="QOU932" s="337"/>
      <c r="QOV932" s="337"/>
      <c r="QOW932" s="337"/>
      <c r="QOX932" s="337"/>
      <c r="QOY932" s="337"/>
      <c r="QOZ932" s="337"/>
      <c r="QPA932" s="337"/>
      <c r="QPB932" s="337"/>
      <c r="QPC932" s="337"/>
      <c r="QPD932" s="337"/>
      <c r="QPE932" s="337"/>
      <c r="QPF932" s="337"/>
      <c r="QPG932" s="337"/>
      <c r="QPH932" s="337"/>
      <c r="QPI932" s="337"/>
      <c r="QPJ932" s="337"/>
      <c r="QPK932" s="337"/>
      <c r="QPL932" s="337"/>
      <c r="QPM932" s="337"/>
      <c r="QPN932" s="337"/>
      <c r="QPO932" s="337"/>
      <c r="QPP932" s="337"/>
      <c r="QPQ932" s="337"/>
      <c r="QPR932" s="337"/>
      <c r="QPS932" s="337"/>
      <c r="QPT932" s="337"/>
      <c r="QPU932" s="337"/>
      <c r="QPV932" s="337"/>
      <c r="QPW932" s="337"/>
      <c r="QPX932" s="337"/>
      <c r="QPY932" s="337"/>
      <c r="QPZ932" s="337"/>
      <c r="QQA932" s="337"/>
      <c r="QQB932" s="337"/>
      <c r="QQC932" s="337"/>
      <c r="QQD932" s="337"/>
      <c r="QQE932" s="337"/>
      <c r="QQF932" s="337"/>
      <c r="QQG932" s="337"/>
      <c r="QQH932" s="337"/>
      <c r="QQI932" s="337"/>
      <c r="QQJ932" s="337"/>
      <c r="QQK932" s="337"/>
      <c r="QQL932" s="337"/>
      <c r="QQM932" s="337"/>
      <c r="QQN932" s="337"/>
      <c r="QQO932" s="337"/>
      <c r="QQP932" s="337"/>
      <c r="QQQ932" s="337"/>
      <c r="QQR932" s="337"/>
      <c r="QQS932" s="337"/>
      <c r="QQT932" s="337"/>
      <c r="QQU932" s="337"/>
      <c r="QQV932" s="337"/>
      <c r="QQW932" s="337"/>
      <c r="QQX932" s="337"/>
      <c r="QQY932" s="337"/>
      <c r="QQZ932" s="337"/>
      <c r="QRA932" s="337"/>
      <c r="QRB932" s="337"/>
      <c r="QRC932" s="337"/>
      <c r="QRD932" s="337"/>
      <c r="QRE932" s="337"/>
      <c r="QRF932" s="337"/>
      <c r="QRG932" s="337"/>
      <c r="QRH932" s="337"/>
      <c r="QRI932" s="337"/>
      <c r="QRJ932" s="337"/>
      <c r="QRK932" s="337"/>
      <c r="QRL932" s="337"/>
      <c r="QRM932" s="337"/>
      <c r="QRN932" s="337"/>
      <c r="QRO932" s="337"/>
      <c r="QRP932" s="337"/>
      <c r="QRQ932" s="337"/>
      <c r="QRR932" s="337"/>
      <c r="QRS932" s="337"/>
      <c r="QRT932" s="337"/>
      <c r="QRU932" s="337"/>
      <c r="QRV932" s="337"/>
      <c r="QRW932" s="337"/>
      <c r="QRX932" s="337"/>
      <c r="QRY932" s="337"/>
      <c r="QRZ932" s="337"/>
      <c r="QSA932" s="337"/>
      <c r="QSB932" s="337"/>
      <c r="QSC932" s="337"/>
      <c r="QSD932" s="337"/>
      <c r="QSE932" s="337"/>
      <c r="QSF932" s="337"/>
      <c r="QSG932" s="337"/>
      <c r="QSH932" s="337"/>
      <c r="QSI932" s="337"/>
      <c r="QSJ932" s="337"/>
      <c r="QSK932" s="337"/>
      <c r="QSL932" s="337"/>
      <c r="QSM932" s="337"/>
      <c r="QSN932" s="337"/>
      <c r="QSO932" s="337"/>
      <c r="QSP932" s="337"/>
      <c r="QSQ932" s="337"/>
      <c r="QSR932" s="337"/>
      <c r="QSS932" s="337"/>
      <c r="QST932" s="337"/>
      <c r="QSU932" s="337"/>
      <c r="QSV932" s="337"/>
      <c r="QSW932" s="337"/>
      <c r="QSX932" s="337"/>
      <c r="QSY932" s="337"/>
      <c r="QSZ932" s="337"/>
      <c r="QTA932" s="337"/>
      <c r="QTB932" s="337"/>
      <c r="QTC932" s="337"/>
      <c r="QTD932" s="337"/>
      <c r="QTE932" s="337"/>
      <c r="QTF932" s="337"/>
      <c r="QTG932" s="337"/>
      <c r="QTH932" s="337"/>
      <c r="QTI932" s="337"/>
      <c r="QTJ932" s="337"/>
      <c r="QTK932" s="337"/>
      <c r="QTL932" s="337"/>
      <c r="QTM932" s="337"/>
      <c r="QTN932" s="337"/>
      <c r="QTO932" s="337"/>
      <c r="QTP932" s="337"/>
      <c r="QTQ932" s="337"/>
      <c r="QTR932" s="337"/>
      <c r="QTS932" s="337"/>
      <c r="QTT932" s="337"/>
      <c r="QTU932" s="337"/>
      <c r="QTV932" s="337"/>
      <c r="QTW932" s="337"/>
      <c r="QTX932" s="337"/>
      <c r="QTY932" s="337"/>
      <c r="QTZ932" s="337"/>
      <c r="QUA932" s="337"/>
      <c r="QUB932" s="337"/>
      <c r="QUC932" s="337"/>
      <c r="QUD932" s="337"/>
      <c r="QUE932" s="337"/>
      <c r="QUF932" s="337"/>
      <c r="QUG932" s="337"/>
      <c r="QUH932" s="337"/>
      <c r="QUI932" s="337"/>
      <c r="QUJ932" s="337"/>
      <c r="QUK932" s="337"/>
      <c r="QUL932" s="337"/>
      <c r="QUM932" s="337"/>
      <c r="QUN932" s="337"/>
      <c r="QUO932" s="337"/>
      <c r="QUP932" s="337"/>
      <c r="QUQ932" s="337"/>
      <c r="QUR932" s="337"/>
      <c r="QUS932" s="337"/>
      <c r="QUT932" s="337"/>
      <c r="QUU932" s="337"/>
      <c r="QUV932" s="337"/>
      <c r="QUW932" s="337"/>
      <c r="QUX932" s="337"/>
      <c r="QUY932" s="337"/>
      <c r="QUZ932" s="337"/>
      <c r="QVA932" s="337"/>
      <c r="QVB932" s="337"/>
      <c r="QVC932" s="337"/>
      <c r="QVD932" s="337"/>
      <c r="QVE932" s="337"/>
      <c r="QVF932" s="337"/>
      <c r="QVG932" s="337"/>
      <c r="QVH932" s="337"/>
      <c r="QVI932" s="337"/>
      <c r="QVJ932" s="337"/>
      <c r="QVK932" s="337"/>
      <c r="QVL932" s="337"/>
      <c r="QVM932" s="337"/>
      <c r="QVN932" s="337"/>
      <c r="QVO932" s="337"/>
      <c r="QVP932" s="337"/>
      <c r="QVQ932" s="337"/>
      <c r="QVR932" s="337"/>
      <c r="QVS932" s="337"/>
      <c r="QVT932" s="337"/>
      <c r="QVU932" s="337"/>
      <c r="QVV932" s="337"/>
      <c r="QVW932" s="337"/>
      <c r="QVX932" s="337"/>
      <c r="QVY932" s="337"/>
      <c r="QVZ932" s="337"/>
      <c r="QWA932" s="337"/>
      <c r="QWB932" s="337"/>
      <c r="QWC932" s="337"/>
      <c r="QWD932" s="337"/>
      <c r="QWE932" s="337"/>
      <c r="QWF932" s="337"/>
      <c r="QWG932" s="337"/>
      <c r="QWH932" s="337"/>
      <c r="QWI932" s="337"/>
      <c r="QWJ932" s="337"/>
      <c r="QWK932" s="337"/>
      <c r="QWL932" s="337"/>
      <c r="QWM932" s="337"/>
      <c r="QWN932" s="337"/>
      <c r="QWO932" s="337"/>
      <c r="QWP932" s="337"/>
      <c r="QWQ932" s="337"/>
      <c r="QWR932" s="337"/>
      <c r="QWS932" s="337"/>
      <c r="QWT932" s="337"/>
      <c r="QWU932" s="337"/>
      <c r="QWV932" s="337"/>
      <c r="QWW932" s="337"/>
      <c r="QWX932" s="337"/>
      <c r="QWY932" s="337"/>
      <c r="QWZ932" s="337"/>
      <c r="QXA932" s="337"/>
      <c r="QXB932" s="337"/>
      <c r="QXC932" s="337"/>
      <c r="QXD932" s="337"/>
      <c r="QXE932" s="337"/>
      <c r="QXF932" s="337"/>
      <c r="QXG932" s="337"/>
      <c r="QXH932" s="337"/>
      <c r="QXI932" s="337"/>
      <c r="QXJ932" s="337"/>
      <c r="QXK932" s="337"/>
      <c r="QXL932" s="337"/>
      <c r="QXM932" s="337"/>
      <c r="QXN932" s="337"/>
      <c r="QXO932" s="337"/>
      <c r="QXP932" s="337"/>
      <c r="QXQ932" s="337"/>
      <c r="QXR932" s="337"/>
      <c r="QXS932" s="337"/>
      <c r="QXT932" s="337"/>
      <c r="QXU932" s="337"/>
      <c r="QXV932" s="337"/>
      <c r="QXW932" s="337"/>
      <c r="QXX932" s="337"/>
      <c r="QXY932" s="337"/>
      <c r="QXZ932" s="337"/>
      <c r="QYA932" s="337"/>
      <c r="QYB932" s="337"/>
      <c r="QYC932" s="337"/>
      <c r="QYD932" s="337"/>
      <c r="QYE932" s="337"/>
      <c r="QYF932" s="337"/>
      <c r="QYG932" s="337"/>
      <c r="QYH932" s="337"/>
      <c r="QYI932" s="337"/>
      <c r="QYJ932" s="337"/>
      <c r="QYK932" s="337"/>
      <c r="QYL932" s="337"/>
      <c r="QYM932" s="337"/>
      <c r="QYN932" s="337"/>
      <c r="QYO932" s="337"/>
      <c r="QYP932" s="337"/>
      <c r="QYQ932" s="337"/>
      <c r="QYR932" s="337"/>
      <c r="QYS932" s="337"/>
      <c r="QYT932" s="337"/>
      <c r="QYU932" s="337"/>
      <c r="QYV932" s="337"/>
      <c r="QYW932" s="337"/>
      <c r="QYX932" s="337"/>
      <c r="QYY932" s="337"/>
      <c r="QYZ932" s="337"/>
      <c r="QZA932" s="337"/>
      <c r="QZB932" s="337"/>
      <c r="QZC932" s="337"/>
      <c r="QZD932" s="337"/>
      <c r="QZE932" s="337"/>
      <c r="QZF932" s="337"/>
      <c r="QZG932" s="337"/>
      <c r="QZH932" s="337"/>
      <c r="QZI932" s="337"/>
      <c r="QZJ932" s="337"/>
      <c r="QZK932" s="337"/>
      <c r="QZL932" s="337"/>
      <c r="QZM932" s="337"/>
      <c r="QZN932" s="337"/>
      <c r="QZO932" s="337"/>
      <c r="QZP932" s="337"/>
      <c r="QZQ932" s="337"/>
      <c r="QZR932" s="337"/>
      <c r="QZS932" s="337"/>
      <c r="QZT932" s="337"/>
      <c r="QZU932" s="337"/>
      <c r="QZV932" s="337"/>
      <c r="QZW932" s="337"/>
      <c r="QZX932" s="337"/>
      <c r="QZY932" s="337"/>
      <c r="QZZ932" s="337"/>
      <c r="RAA932" s="337"/>
      <c r="RAB932" s="337"/>
      <c r="RAC932" s="337"/>
      <c r="RAD932" s="337"/>
      <c r="RAE932" s="337"/>
      <c r="RAF932" s="337"/>
      <c r="RAG932" s="337"/>
      <c r="RAH932" s="337"/>
      <c r="RAI932" s="337"/>
      <c r="RAJ932" s="337"/>
      <c r="RAK932" s="337"/>
      <c r="RAL932" s="337"/>
      <c r="RAM932" s="337"/>
      <c r="RAN932" s="337"/>
      <c r="RAO932" s="337"/>
      <c r="RAP932" s="337"/>
      <c r="RAQ932" s="337"/>
      <c r="RAR932" s="337"/>
      <c r="RAS932" s="337"/>
      <c r="RAT932" s="337"/>
      <c r="RAU932" s="337"/>
      <c r="RAV932" s="337"/>
      <c r="RAW932" s="337"/>
      <c r="RAX932" s="337"/>
      <c r="RAY932" s="337"/>
      <c r="RAZ932" s="337"/>
      <c r="RBA932" s="337"/>
      <c r="RBB932" s="337"/>
      <c r="RBC932" s="337"/>
      <c r="RBD932" s="337"/>
      <c r="RBE932" s="337"/>
      <c r="RBF932" s="337"/>
      <c r="RBG932" s="337"/>
      <c r="RBH932" s="337"/>
      <c r="RBI932" s="337"/>
      <c r="RBJ932" s="337"/>
      <c r="RBK932" s="337"/>
      <c r="RBL932" s="337"/>
      <c r="RBM932" s="337"/>
      <c r="RBN932" s="337"/>
      <c r="RBO932" s="337"/>
      <c r="RBP932" s="337"/>
      <c r="RBQ932" s="337"/>
      <c r="RBR932" s="337"/>
      <c r="RBS932" s="337"/>
      <c r="RBT932" s="337"/>
      <c r="RBU932" s="337"/>
      <c r="RBV932" s="337"/>
      <c r="RBW932" s="337"/>
      <c r="RBX932" s="337"/>
      <c r="RBY932" s="337"/>
      <c r="RBZ932" s="337"/>
      <c r="RCA932" s="337"/>
      <c r="RCB932" s="337"/>
      <c r="RCC932" s="337"/>
      <c r="RCD932" s="337"/>
      <c r="RCE932" s="337"/>
      <c r="RCF932" s="337"/>
      <c r="RCG932" s="337"/>
      <c r="RCH932" s="337"/>
      <c r="RCI932" s="337"/>
      <c r="RCJ932" s="337"/>
      <c r="RCK932" s="337"/>
      <c r="RCL932" s="337"/>
      <c r="RCM932" s="337"/>
      <c r="RCN932" s="337"/>
      <c r="RCO932" s="337"/>
      <c r="RCP932" s="337"/>
      <c r="RCQ932" s="337"/>
      <c r="RCR932" s="337"/>
      <c r="RCS932" s="337"/>
      <c r="RCT932" s="337"/>
      <c r="RCU932" s="337"/>
      <c r="RCV932" s="337"/>
      <c r="RCW932" s="337"/>
      <c r="RCX932" s="337"/>
      <c r="RCY932" s="337"/>
      <c r="RCZ932" s="337"/>
      <c r="RDA932" s="337"/>
      <c r="RDB932" s="337"/>
      <c r="RDC932" s="337"/>
      <c r="RDD932" s="337"/>
      <c r="RDE932" s="337"/>
      <c r="RDF932" s="337"/>
      <c r="RDG932" s="337"/>
      <c r="RDH932" s="337"/>
      <c r="RDI932" s="337"/>
      <c r="RDJ932" s="337"/>
      <c r="RDK932" s="337"/>
      <c r="RDL932" s="337"/>
      <c r="RDM932" s="337"/>
      <c r="RDN932" s="337"/>
      <c r="RDO932" s="337"/>
      <c r="RDP932" s="337"/>
      <c r="RDQ932" s="337"/>
      <c r="RDR932" s="337"/>
      <c r="RDS932" s="337"/>
      <c r="RDT932" s="337"/>
      <c r="RDU932" s="337"/>
      <c r="RDV932" s="337"/>
      <c r="RDW932" s="337"/>
      <c r="RDX932" s="337"/>
      <c r="RDY932" s="337"/>
      <c r="RDZ932" s="337"/>
      <c r="REA932" s="337"/>
      <c r="REB932" s="337"/>
      <c r="REC932" s="337"/>
      <c r="RED932" s="337"/>
      <c r="REE932" s="337"/>
      <c r="REF932" s="337"/>
      <c r="REG932" s="337"/>
      <c r="REH932" s="337"/>
      <c r="REI932" s="337"/>
      <c r="REJ932" s="337"/>
      <c r="REK932" s="337"/>
      <c r="REL932" s="337"/>
      <c r="REM932" s="337"/>
      <c r="REN932" s="337"/>
      <c r="REO932" s="337"/>
      <c r="REP932" s="337"/>
      <c r="REQ932" s="337"/>
      <c r="RER932" s="337"/>
      <c r="RES932" s="337"/>
      <c r="RET932" s="337"/>
      <c r="REU932" s="337"/>
      <c r="REV932" s="337"/>
      <c r="REW932" s="337"/>
      <c r="REX932" s="337"/>
      <c r="REY932" s="337"/>
      <c r="REZ932" s="337"/>
      <c r="RFA932" s="337"/>
      <c r="RFB932" s="337"/>
      <c r="RFC932" s="337"/>
      <c r="RFD932" s="337"/>
      <c r="RFE932" s="337"/>
      <c r="RFF932" s="337"/>
      <c r="RFG932" s="337"/>
      <c r="RFH932" s="337"/>
      <c r="RFI932" s="337"/>
      <c r="RFJ932" s="337"/>
      <c r="RFK932" s="337"/>
      <c r="RFL932" s="337"/>
      <c r="RFM932" s="337"/>
      <c r="RFN932" s="337"/>
      <c r="RFO932" s="337"/>
      <c r="RFP932" s="337"/>
      <c r="RFQ932" s="337"/>
      <c r="RFR932" s="337"/>
      <c r="RFS932" s="337"/>
      <c r="RFT932" s="337"/>
      <c r="RFU932" s="337"/>
      <c r="RFV932" s="337"/>
      <c r="RFW932" s="337"/>
      <c r="RFX932" s="337"/>
      <c r="RFY932" s="337"/>
      <c r="RFZ932" s="337"/>
      <c r="RGA932" s="337"/>
      <c r="RGB932" s="337"/>
      <c r="RGC932" s="337"/>
      <c r="RGD932" s="337"/>
      <c r="RGE932" s="337"/>
      <c r="RGF932" s="337"/>
      <c r="RGG932" s="337"/>
      <c r="RGH932" s="337"/>
      <c r="RGI932" s="337"/>
      <c r="RGJ932" s="337"/>
      <c r="RGK932" s="337"/>
      <c r="RGL932" s="337"/>
      <c r="RGM932" s="337"/>
      <c r="RGN932" s="337"/>
      <c r="RGO932" s="337"/>
      <c r="RGP932" s="337"/>
      <c r="RGQ932" s="337"/>
      <c r="RGR932" s="337"/>
      <c r="RGS932" s="337"/>
      <c r="RGT932" s="337"/>
      <c r="RGU932" s="337"/>
      <c r="RGV932" s="337"/>
      <c r="RGW932" s="337"/>
      <c r="RGX932" s="337"/>
      <c r="RGY932" s="337"/>
      <c r="RGZ932" s="337"/>
      <c r="RHA932" s="337"/>
      <c r="RHB932" s="337"/>
      <c r="RHC932" s="337"/>
      <c r="RHD932" s="337"/>
      <c r="RHE932" s="337"/>
      <c r="RHF932" s="337"/>
      <c r="RHG932" s="337"/>
      <c r="RHH932" s="337"/>
      <c r="RHI932" s="337"/>
      <c r="RHJ932" s="337"/>
      <c r="RHK932" s="337"/>
      <c r="RHL932" s="337"/>
      <c r="RHM932" s="337"/>
      <c r="RHN932" s="337"/>
      <c r="RHO932" s="337"/>
      <c r="RHP932" s="337"/>
      <c r="RHQ932" s="337"/>
      <c r="RHR932" s="337"/>
      <c r="RHS932" s="337"/>
      <c r="RHT932" s="337"/>
      <c r="RHU932" s="337"/>
      <c r="RHV932" s="337"/>
      <c r="RHW932" s="337"/>
      <c r="RHX932" s="337"/>
      <c r="RHY932" s="337"/>
      <c r="RHZ932" s="337"/>
      <c r="RIA932" s="337"/>
      <c r="RIB932" s="337"/>
      <c r="RIC932" s="337"/>
      <c r="RID932" s="337"/>
      <c r="RIE932" s="337"/>
      <c r="RIF932" s="337"/>
      <c r="RIG932" s="337"/>
      <c r="RIH932" s="337"/>
      <c r="RII932" s="337"/>
      <c r="RIJ932" s="337"/>
      <c r="RIK932" s="337"/>
      <c r="RIL932" s="337"/>
      <c r="RIM932" s="337"/>
      <c r="RIN932" s="337"/>
      <c r="RIO932" s="337"/>
      <c r="RIP932" s="337"/>
      <c r="RIQ932" s="337"/>
      <c r="RIR932" s="337"/>
      <c r="RIS932" s="337"/>
      <c r="RIT932" s="337"/>
      <c r="RIU932" s="337"/>
      <c r="RIV932" s="337"/>
      <c r="RIW932" s="337"/>
      <c r="RIX932" s="337"/>
      <c r="RIY932" s="337"/>
      <c r="RIZ932" s="337"/>
      <c r="RJA932" s="337"/>
      <c r="RJB932" s="337"/>
      <c r="RJC932" s="337"/>
      <c r="RJD932" s="337"/>
      <c r="RJE932" s="337"/>
      <c r="RJF932" s="337"/>
      <c r="RJG932" s="337"/>
      <c r="RJH932" s="337"/>
      <c r="RJI932" s="337"/>
      <c r="RJJ932" s="337"/>
      <c r="RJK932" s="337"/>
      <c r="RJL932" s="337"/>
      <c r="RJM932" s="337"/>
      <c r="RJN932" s="337"/>
      <c r="RJO932" s="337"/>
      <c r="RJP932" s="337"/>
      <c r="RJQ932" s="337"/>
      <c r="RJR932" s="337"/>
      <c r="RJS932" s="337"/>
      <c r="RJT932" s="337"/>
      <c r="RJU932" s="337"/>
      <c r="RJV932" s="337"/>
      <c r="RJW932" s="337"/>
      <c r="RJX932" s="337"/>
      <c r="RJY932" s="337"/>
      <c r="RJZ932" s="337"/>
      <c r="RKA932" s="337"/>
      <c r="RKB932" s="337"/>
      <c r="RKC932" s="337"/>
      <c r="RKD932" s="337"/>
      <c r="RKE932" s="337"/>
      <c r="RKF932" s="337"/>
      <c r="RKG932" s="337"/>
      <c r="RKH932" s="337"/>
      <c r="RKI932" s="337"/>
      <c r="RKJ932" s="337"/>
      <c r="RKK932" s="337"/>
      <c r="RKL932" s="337"/>
      <c r="RKM932" s="337"/>
      <c r="RKN932" s="337"/>
      <c r="RKO932" s="337"/>
      <c r="RKP932" s="337"/>
      <c r="RKQ932" s="337"/>
      <c r="RKR932" s="337"/>
      <c r="RKS932" s="337"/>
      <c r="RKT932" s="337"/>
      <c r="RKU932" s="337"/>
      <c r="RKV932" s="337"/>
      <c r="RKW932" s="337"/>
      <c r="RKX932" s="337"/>
      <c r="RKY932" s="337"/>
      <c r="RKZ932" s="337"/>
      <c r="RLA932" s="337"/>
      <c r="RLB932" s="337"/>
      <c r="RLC932" s="337"/>
      <c r="RLD932" s="337"/>
      <c r="RLE932" s="337"/>
      <c r="RLF932" s="337"/>
      <c r="RLG932" s="337"/>
      <c r="RLH932" s="337"/>
      <c r="RLI932" s="337"/>
      <c r="RLJ932" s="337"/>
      <c r="RLK932" s="337"/>
      <c r="RLL932" s="337"/>
      <c r="RLM932" s="337"/>
      <c r="RLN932" s="337"/>
      <c r="RLO932" s="337"/>
      <c r="RLP932" s="337"/>
      <c r="RLQ932" s="337"/>
      <c r="RLR932" s="337"/>
      <c r="RLS932" s="337"/>
      <c r="RLT932" s="337"/>
      <c r="RLU932" s="337"/>
      <c r="RLV932" s="337"/>
      <c r="RLW932" s="337"/>
      <c r="RLX932" s="337"/>
      <c r="RLY932" s="337"/>
      <c r="RLZ932" s="337"/>
      <c r="RMA932" s="337"/>
      <c r="RMB932" s="337"/>
      <c r="RMC932" s="337"/>
      <c r="RMD932" s="337"/>
      <c r="RME932" s="337"/>
      <c r="RMF932" s="337"/>
      <c r="RMG932" s="337"/>
      <c r="RMH932" s="337"/>
      <c r="RMI932" s="337"/>
      <c r="RMJ932" s="337"/>
      <c r="RMK932" s="337"/>
      <c r="RML932" s="337"/>
      <c r="RMM932" s="337"/>
      <c r="RMN932" s="337"/>
      <c r="RMO932" s="337"/>
      <c r="RMP932" s="337"/>
      <c r="RMQ932" s="337"/>
      <c r="RMR932" s="337"/>
      <c r="RMS932" s="337"/>
      <c r="RMT932" s="337"/>
      <c r="RMU932" s="337"/>
      <c r="RMV932" s="337"/>
      <c r="RMW932" s="337"/>
      <c r="RMX932" s="337"/>
      <c r="RMY932" s="337"/>
      <c r="RMZ932" s="337"/>
      <c r="RNA932" s="337"/>
      <c r="RNB932" s="337"/>
      <c r="RNC932" s="337"/>
      <c r="RND932" s="337"/>
      <c r="RNE932" s="337"/>
      <c r="RNF932" s="337"/>
      <c r="RNG932" s="337"/>
      <c r="RNH932" s="337"/>
      <c r="RNI932" s="337"/>
      <c r="RNJ932" s="337"/>
      <c r="RNK932" s="337"/>
      <c r="RNL932" s="337"/>
      <c r="RNM932" s="337"/>
      <c r="RNN932" s="337"/>
      <c r="RNO932" s="337"/>
      <c r="RNP932" s="337"/>
      <c r="RNQ932" s="337"/>
      <c r="RNR932" s="337"/>
      <c r="RNS932" s="337"/>
      <c r="RNT932" s="337"/>
      <c r="RNU932" s="337"/>
      <c r="RNV932" s="337"/>
      <c r="RNW932" s="337"/>
      <c r="RNX932" s="337"/>
      <c r="RNY932" s="337"/>
      <c r="RNZ932" s="337"/>
      <c r="ROA932" s="337"/>
      <c r="ROB932" s="337"/>
      <c r="ROC932" s="337"/>
      <c r="ROD932" s="337"/>
      <c r="ROE932" s="337"/>
      <c r="ROF932" s="337"/>
      <c r="ROG932" s="337"/>
      <c r="ROH932" s="337"/>
      <c r="ROI932" s="337"/>
      <c r="ROJ932" s="337"/>
      <c r="ROK932" s="337"/>
      <c r="ROL932" s="337"/>
      <c r="ROM932" s="337"/>
      <c r="RON932" s="337"/>
      <c r="ROO932" s="337"/>
      <c r="ROP932" s="337"/>
      <c r="ROQ932" s="337"/>
      <c r="ROR932" s="337"/>
      <c r="ROS932" s="337"/>
      <c r="ROT932" s="337"/>
      <c r="ROU932" s="337"/>
      <c r="ROV932" s="337"/>
      <c r="ROW932" s="337"/>
      <c r="ROX932" s="337"/>
      <c r="ROY932" s="337"/>
      <c r="ROZ932" s="337"/>
      <c r="RPA932" s="337"/>
      <c r="RPB932" s="337"/>
      <c r="RPC932" s="337"/>
      <c r="RPD932" s="337"/>
      <c r="RPE932" s="337"/>
      <c r="RPF932" s="337"/>
      <c r="RPG932" s="337"/>
      <c r="RPH932" s="337"/>
      <c r="RPI932" s="337"/>
      <c r="RPJ932" s="337"/>
      <c r="RPK932" s="337"/>
      <c r="RPL932" s="337"/>
      <c r="RPM932" s="337"/>
      <c r="RPN932" s="337"/>
      <c r="RPO932" s="337"/>
      <c r="RPP932" s="337"/>
      <c r="RPQ932" s="337"/>
      <c r="RPR932" s="337"/>
      <c r="RPS932" s="337"/>
      <c r="RPT932" s="337"/>
      <c r="RPU932" s="337"/>
      <c r="RPV932" s="337"/>
      <c r="RPW932" s="337"/>
      <c r="RPX932" s="337"/>
      <c r="RPY932" s="337"/>
      <c r="RPZ932" s="337"/>
      <c r="RQA932" s="337"/>
      <c r="RQB932" s="337"/>
      <c r="RQC932" s="337"/>
      <c r="RQD932" s="337"/>
      <c r="RQE932" s="337"/>
      <c r="RQF932" s="337"/>
      <c r="RQG932" s="337"/>
      <c r="RQH932" s="337"/>
      <c r="RQI932" s="337"/>
      <c r="RQJ932" s="337"/>
      <c r="RQK932" s="337"/>
      <c r="RQL932" s="337"/>
      <c r="RQM932" s="337"/>
      <c r="RQN932" s="337"/>
      <c r="RQO932" s="337"/>
      <c r="RQP932" s="337"/>
      <c r="RQQ932" s="337"/>
      <c r="RQR932" s="337"/>
      <c r="RQS932" s="337"/>
      <c r="RQT932" s="337"/>
      <c r="RQU932" s="337"/>
      <c r="RQV932" s="337"/>
      <c r="RQW932" s="337"/>
      <c r="RQX932" s="337"/>
      <c r="RQY932" s="337"/>
      <c r="RQZ932" s="337"/>
      <c r="RRA932" s="337"/>
      <c r="RRB932" s="337"/>
      <c r="RRC932" s="337"/>
      <c r="RRD932" s="337"/>
      <c r="RRE932" s="337"/>
      <c r="RRF932" s="337"/>
      <c r="RRG932" s="337"/>
      <c r="RRH932" s="337"/>
      <c r="RRI932" s="337"/>
      <c r="RRJ932" s="337"/>
      <c r="RRK932" s="337"/>
      <c r="RRL932" s="337"/>
      <c r="RRM932" s="337"/>
      <c r="RRN932" s="337"/>
      <c r="RRO932" s="337"/>
      <c r="RRP932" s="337"/>
      <c r="RRQ932" s="337"/>
      <c r="RRR932" s="337"/>
      <c r="RRS932" s="337"/>
      <c r="RRT932" s="337"/>
      <c r="RRU932" s="337"/>
      <c r="RRV932" s="337"/>
      <c r="RRW932" s="337"/>
      <c r="RRX932" s="337"/>
      <c r="RRY932" s="337"/>
      <c r="RRZ932" s="337"/>
      <c r="RSA932" s="337"/>
      <c r="RSB932" s="337"/>
      <c r="RSC932" s="337"/>
      <c r="RSD932" s="337"/>
      <c r="RSE932" s="337"/>
      <c r="RSF932" s="337"/>
      <c r="RSG932" s="337"/>
      <c r="RSH932" s="337"/>
      <c r="RSI932" s="337"/>
      <c r="RSJ932" s="337"/>
      <c r="RSK932" s="337"/>
      <c r="RSL932" s="337"/>
      <c r="RSM932" s="337"/>
      <c r="RSN932" s="337"/>
      <c r="RSO932" s="337"/>
      <c r="RSP932" s="337"/>
      <c r="RSQ932" s="337"/>
      <c r="RSR932" s="337"/>
      <c r="RSS932" s="337"/>
      <c r="RST932" s="337"/>
      <c r="RSU932" s="337"/>
      <c r="RSV932" s="337"/>
      <c r="RSW932" s="337"/>
      <c r="RSX932" s="337"/>
      <c r="RSY932" s="337"/>
      <c r="RSZ932" s="337"/>
      <c r="RTA932" s="337"/>
      <c r="RTB932" s="337"/>
      <c r="RTC932" s="337"/>
      <c r="RTD932" s="337"/>
      <c r="RTE932" s="337"/>
      <c r="RTF932" s="337"/>
      <c r="RTG932" s="337"/>
      <c r="RTH932" s="337"/>
      <c r="RTI932" s="337"/>
      <c r="RTJ932" s="337"/>
      <c r="RTK932" s="337"/>
      <c r="RTL932" s="337"/>
      <c r="RTM932" s="337"/>
      <c r="RTN932" s="337"/>
      <c r="RTO932" s="337"/>
      <c r="RTP932" s="337"/>
      <c r="RTQ932" s="337"/>
      <c r="RTR932" s="337"/>
      <c r="RTS932" s="337"/>
      <c r="RTT932" s="337"/>
      <c r="RTU932" s="337"/>
      <c r="RTV932" s="337"/>
      <c r="RTW932" s="337"/>
      <c r="RTX932" s="337"/>
      <c r="RTY932" s="337"/>
      <c r="RTZ932" s="337"/>
      <c r="RUA932" s="337"/>
      <c r="RUB932" s="337"/>
      <c r="RUC932" s="337"/>
      <c r="RUD932" s="337"/>
      <c r="RUE932" s="337"/>
      <c r="RUF932" s="337"/>
      <c r="RUG932" s="337"/>
      <c r="RUH932" s="337"/>
      <c r="RUI932" s="337"/>
      <c r="RUJ932" s="337"/>
      <c r="RUK932" s="337"/>
      <c r="RUL932" s="337"/>
      <c r="RUM932" s="337"/>
      <c r="RUN932" s="337"/>
      <c r="RUO932" s="337"/>
      <c r="RUP932" s="337"/>
      <c r="RUQ932" s="337"/>
      <c r="RUR932" s="337"/>
      <c r="RUS932" s="337"/>
      <c r="RUT932" s="337"/>
      <c r="RUU932" s="337"/>
      <c r="RUV932" s="337"/>
      <c r="RUW932" s="337"/>
      <c r="RUX932" s="337"/>
      <c r="RUY932" s="337"/>
      <c r="RUZ932" s="337"/>
      <c r="RVA932" s="337"/>
      <c r="RVB932" s="337"/>
      <c r="RVC932" s="337"/>
      <c r="RVD932" s="337"/>
      <c r="RVE932" s="337"/>
      <c r="RVF932" s="337"/>
      <c r="RVG932" s="337"/>
      <c r="RVH932" s="337"/>
      <c r="RVI932" s="337"/>
      <c r="RVJ932" s="337"/>
      <c r="RVK932" s="337"/>
      <c r="RVL932" s="337"/>
      <c r="RVM932" s="337"/>
      <c r="RVN932" s="337"/>
      <c r="RVO932" s="337"/>
      <c r="RVP932" s="337"/>
      <c r="RVQ932" s="337"/>
      <c r="RVR932" s="337"/>
      <c r="RVS932" s="337"/>
      <c r="RVT932" s="337"/>
      <c r="RVU932" s="337"/>
      <c r="RVV932" s="337"/>
      <c r="RVW932" s="337"/>
      <c r="RVX932" s="337"/>
      <c r="RVY932" s="337"/>
      <c r="RVZ932" s="337"/>
      <c r="RWA932" s="337"/>
      <c r="RWB932" s="337"/>
      <c r="RWC932" s="337"/>
      <c r="RWD932" s="337"/>
      <c r="RWE932" s="337"/>
      <c r="RWF932" s="337"/>
      <c r="RWG932" s="337"/>
      <c r="RWH932" s="337"/>
      <c r="RWI932" s="337"/>
      <c r="RWJ932" s="337"/>
      <c r="RWK932" s="337"/>
      <c r="RWL932" s="337"/>
      <c r="RWM932" s="337"/>
      <c r="RWN932" s="337"/>
      <c r="RWO932" s="337"/>
      <c r="RWP932" s="337"/>
      <c r="RWQ932" s="337"/>
      <c r="RWR932" s="337"/>
      <c r="RWS932" s="337"/>
      <c r="RWT932" s="337"/>
      <c r="RWU932" s="337"/>
      <c r="RWV932" s="337"/>
      <c r="RWW932" s="337"/>
      <c r="RWX932" s="337"/>
      <c r="RWY932" s="337"/>
      <c r="RWZ932" s="337"/>
      <c r="RXA932" s="337"/>
      <c r="RXB932" s="337"/>
      <c r="RXC932" s="337"/>
      <c r="RXD932" s="337"/>
      <c r="RXE932" s="337"/>
      <c r="RXF932" s="337"/>
      <c r="RXG932" s="337"/>
      <c r="RXH932" s="337"/>
      <c r="RXI932" s="337"/>
      <c r="RXJ932" s="337"/>
      <c r="RXK932" s="337"/>
      <c r="RXL932" s="337"/>
      <c r="RXM932" s="337"/>
      <c r="RXN932" s="337"/>
      <c r="RXO932" s="337"/>
      <c r="RXP932" s="337"/>
      <c r="RXQ932" s="337"/>
      <c r="RXR932" s="337"/>
      <c r="RXS932" s="337"/>
      <c r="RXT932" s="337"/>
      <c r="RXU932" s="337"/>
      <c r="RXV932" s="337"/>
      <c r="RXW932" s="337"/>
      <c r="RXX932" s="337"/>
      <c r="RXY932" s="337"/>
      <c r="RXZ932" s="337"/>
      <c r="RYA932" s="337"/>
      <c r="RYB932" s="337"/>
      <c r="RYC932" s="337"/>
      <c r="RYD932" s="337"/>
      <c r="RYE932" s="337"/>
      <c r="RYF932" s="337"/>
      <c r="RYG932" s="337"/>
      <c r="RYH932" s="337"/>
      <c r="RYI932" s="337"/>
      <c r="RYJ932" s="337"/>
      <c r="RYK932" s="337"/>
      <c r="RYL932" s="337"/>
      <c r="RYM932" s="337"/>
      <c r="RYN932" s="337"/>
      <c r="RYO932" s="337"/>
      <c r="RYP932" s="337"/>
      <c r="RYQ932" s="337"/>
      <c r="RYR932" s="337"/>
      <c r="RYS932" s="337"/>
      <c r="RYT932" s="337"/>
      <c r="RYU932" s="337"/>
      <c r="RYV932" s="337"/>
      <c r="RYW932" s="337"/>
      <c r="RYX932" s="337"/>
      <c r="RYY932" s="337"/>
      <c r="RYZ932" s="337"/>
      <c r="RZA932" s="337"/>
      <c r="RZB932" s="337"/>
      <c r="RZC932" s="337"/>
      <c r="RZD932" s="337"/>
      <c r="RZE932" s="337"/>
      <c r="RZF932" s="337"/>
      <c r="RZG932" s="337"/>
      <c r="RZH932" s="337"/>
      <c r="RZI932" s="337"/>
      <c r="RZJ932" s="337"/>
      <c r="RZK932" s="337"/>
      <c r="RZL932" s="337"/>
      <c r="RZM932" s="337"/>
      <c r="RZN932" s="337"/>
      <c r="RZO932" s="337"/>
      <c r="RZP932" s="337"/>
      <c r="RZQ932" s="337"/>
      <c r="RZR932" s="337"/>
      <c r="RZS932" s="337"/>
      <c r="RZT932" s="337"/>
      <c r="RZU932" s="337"/>
      <c r="RZV932" s="337"/>
      <c r="RZW932" s="337"/>
      <c r="RZX932" s="337"/>
      <c r="RZY932" s="337"/>
      <c r="RZZ932" s="337"/>
      <c r="SAA932" s="337"/>
      <c r="SAB932" s="337"/>
      <c r="SAC932" s="337"/>
      <c r="SAD932" s="337"/>
      <c r="SAE932" s="337"/>
      <c r="SAF932" s="337"/>
      <c r="SAG932" s="337"/>
      <c r="SAH932" s="337"/>
      <c r="SAI932" s="337"/>
      <c r="SAJ932" s="337"/>
      <c r="SAK932" s="337"/>
      <c r="SAL932" s="337"/>
      <c r="SAM932" s="337"/>
      <c r="SAN932" s="337"/>
      <c r="SAO932" s="337"/>
      <c r="SAP932" s="337"/>
      <c r="SAQ932" s="337"/>
      <c r="SAR932" s="337"/>
      <c r="SAS932" s="337"/>
      <c r="SAT932" s="337"/>
      <c r="SAU932" s="337"/>
      <c r="SAV932" s="337"/>
      <c r="SAW932" s="337"/>
      <c r="SAX932" s="337"/>
      <c r="SAY932" s="337"/>
      <c r="SAZ932" s="337"/>
      <c r="SBA932" s="337"/>
      <c r="SBB932" s="337"/>
      <c r="SBC932" s="337"/>
      <c r="SBD932" s="337"/>
      <c r="SBE932" s="337"/>
      <c r="SBF932" s="337"/>
      <c r="SBG932" s="337"/>
      <c r="SBH932" s="337"/>
      <c r="SBI932" s="337"/>
      <c r="SBJ932" s="337"/>
      <c r="SBK932" s="337"/>
      <c r="SBL932" s="337"/>
      <c r="SBM932" s="337"/>
      <c r="SBN932" s="337"/>
      <c r="SBO932" s="337"/>
      <c r="SBP932" s="337"/>
      <c r="SBQ932" s="337"/>
      <c r="SBR932" s="337"/>
      <c r="SBS932" s="337"/>
      <c r="SBT932" s="337"/>
      <c r="SBU932" s="337"/>
      <c r="SBV932" s="337"/>
      <c r="SBW932" s="337"/>
      <c r="SBX932" s="337"/>
      <c r="SBY932" s="337"/>
      <c r="SBZ932" s="337"/>
      <c r="SCA932" s="337"/>
      <c r="SCB932" s="337"/>
      <c r="SCC932" s="337"/>
      <c r="SCD932" s="337"/>
      <c r="SCE932" s="337"/>
      <c r="SCF932" s="337"/>
      <c r="SCG932" s="337"/>
      <c r="SCH932" s="337"/>
      <c r="SCI932" s="337"/>
      <c r="SCJ932" s="337"/>
      <c r="SCK932" s="337"/>
      <c r="SCL932" s="337"/>
      <c r="SCM932" s="337"/>
      <c r="SCN932" s="337"/>
      <c r="SCO932" s="337"/>
      <c r="SCP932" s="337"/>
      <c r="SCQ932" s="337"/>
      <c r="SCR932" s="337"/>
      <c r="SCS932" s="337"/>
      <c r="SCT932" s="337"/>
      <c r="SCU932" s="337"/>
      <c r="SCV932" s="337"/>
      <c r="SCW932" s="337"/>
      <c r="SCX932" s="337"/>
      <c r="SCY932" s="337"/>
      <c r="SCZ932" s="337"/>
      <c r="SDA932" s="337"/>
      <c r="SDB932" s="337"/>
      <c r="SDC932" s="337"/>
      <c r="SDD932" s="337"/>
      <c r="SDE932" s="337"/>
      <c r="SDF932" s="337"/>
      <c r="SDG932" s="337"/>
      <c r="SDH932" s="337"/>
      <c r="SDI932" s="337"/>
      <c r="SDJ932" s="337"/>
      <c r="SDK932" s="337"/>
      <c r="SDL932" s="337"/>
      <c r="SDM932" s="337"/>
      <c r="SDN932" s="337"/>
      <c r="SDO932" s="337"/>
      <c r="SDP932" s="337"/>
      <c r="SDQ932" s="337"/>
      <c r="SDR932" s="337"/>
      <c r="SDS932" s="337"/>
      <c r="SDT932" s="337"/>
      <c r="SDU932" s="337"/>
      <c r="SDV932" s="337"/>
      <c r="SDW932" s="337"/>
      <c r="SDX932" s="337"/>
      <c r="SDY932" s="337"/>
      <c r="SDZ932" s="337"/>
      <c r="SEA932" s="337"/>
      <c r="SEB932" s="337"/>
      <c r="SEC932" s="337"/>
      <c r="SED932" s="337"/>
      <c r="SEE932" s="337"/>
      <c r="SEF932" s="337"/>
      <c r="SEG932" s="337"/>
      <c r="SEH932" s="337"/>
      <c r="SEI932" s="337"/>
      <c r="SEJ932" s="337"/>
      <c r="SEK932" s="337"/>
      <c r="SEL932" s="337"/>
      <c r="SEM932" s="337"/>
      <c r="SEN932" s="337"/>
      <c r="SEO932" s="337"/>
      <c r="SEP932" s="337"/>
      <c r="SEQ932" s="337"/>
      <c r="SER932" s="337"/>
      <c r="SES932" s="337"/>
      <c r="SET932" s="337"/>
      <c r="SEU932" s="337"/>
      <c r="SEV932" s="337"/>
      <c r="SEW932" s="337"/>
      <c r="SEX932" s="337"/>
      <c r="SEY932" s="337"/>
      <c r="SEZ932" s="337"/>
      <c r="SFA932" s="337"/>
      <c r="SFB932" s="337"/>
      <c r="SFC932" s="337"/>
      <c r="SFD932" s="337"/>
      <c r="SFE932" s="337"/>
      <c r="SFF932" s="337"/>
      <c r="SFG932" s="337"/>
      <c r="SFH932" s="337"/>
      <c r="SFI932" s="337"/>
      <c r="SFJ932" s="337"/>
      <c r="SFK932" s="337"/>
      <c r="SFL932" s="337"/>
      <c r="SFM932" s="337"/>
      <c r="SFN932" s="337"/>
      <c r="SFO932" s="337"/>
      <c r="SFP932" s="337"/>
      <c r="SFQ932" s="337"/>
      <c r="SFR932" s="337"/>
      <c r="SFS932" s="337"/>
      <c r="SFT932" s="337"/>
      <c r="SFU932" s="337"/>
      <c r="SFV932" s="337"/>
      <c r="SFW932" s="337"/>
      <c r="SFX932" s="337"/>
      <c r="SFY932" s="337"/>
      <c r="SFZ932" s="337"/>
      <c r="SGA932" s="337"/>
      <c r="SGB932" s="337"/>
      <c r="SGC932" s="337"/>
      <c r="SGD932" s="337"/>
      <c r="SGE932" s="337"/>
      <c r="SGF932" s="337"/>
      <c r="SGG932" s="337"/>
      <c r="SGH932" s="337"/>
      <c r="SGI932" s="337"/>
      <c r="SGJ932" s="337"/>
      <c r="SGK932" s="337"/>
      <c r="SGL932" s="337"/>
      <c r="SGM932" s="337"/>
      <c r="SGN932" s="337"/>
      <c r="SGO932" s="337"/>
      <c r="SGP932" s="337"/>
      <c r="SGQ932" s="337"/>
      <c r="SGR932" s="337"/>
      <c r="SGS932" s="337"/>
      <c r="SGT932" s="337"/>
      <c r="SGU932" s="337"/>
      <c r="SGV932" s="337"/>
      <c r="SGW932" s="337"/>
      <c r="SGX932" s="337"/>
      <c r="SGY932" s="337"/>
      <c r="SGZ932" s="337"/>
      <c r="SHA932" s="337"/>
      <c r="SHB932" s="337"/>
      <c r="SHC932" s="337"/>
      <c r="SHD932" s="337"/>
      <c r="SHE932" s="337"/>
      <c r="SHF932" s="337"/>
      <c r="SHG932" s="337"/>
      <c r="SHH932" s="337"/>
      <c r="SHI932" s="337"/>
      <c r="SHJ932" s="337"/>
      <c r="SHK932" s="337"/>
      <c r="SHL932" s="337"/>
      <c r="SHM932" s="337"/>
      <c r="SHN932" s="337"/>
      <c r="SHO932" s="337"/>
      <c r="SHP932" s="337"/>
      <c r="SHQ932" s="337"/>
      <c r="SHR932" s="337"/>
      <c r="SHS932" s="337"/>
      <c r="SHT932" s="337"/>
      <c r="SHU932" s="337"/>
      <c r="SHV932" s="337"/>
      <c r="SHW932" s="337"/>
      <c r="SHX932" s="337"/>
      <c r="SHY932" s="337"/>
      <c r="SHZ932" s="337"/>
      <c r="SIA932" s="337"/>
      <c r="SIB932" s="337"/>
      <c r="SIC932" s="337"/>
      <c r="SID932" s="337"/>
      <c r="SIE932" s="337"/>
      <c r="SIF932" s="337"/>
      <c r="SIG932" s="337"/>
      <c r="SIH932" s="337"/>
      <c r="SII932" s="337"/>
      <c r="SIJ932" s="337"/>
      <c r="SIK932" s="337"/>
      <c r="SIL932" s="337"/>
      <c r="SIM932" s="337"/>
      <c r="SIN932" s="337"/>
      <c r="SIO932" s="337"/>
      <c r="SIP932" s="337"/>
      <c r="SIQ932" s="337"/>
      <c r="SIR932" s="337"/>
      <c r="SIS932" s="337"/>
      <c r="SIT932" s="337"/>
      <c r="SIU932" s="337"/>
      <c r="SIV932" s="337"/>
      <c r="SIW932" s="337"/>
      <c r="SIX932" s="337"/>
      <c r="SIY932" s="337"/>
      <c r="SIZ932" s="337"/>
      <c r="SJA932" s="337"/>
      <c r="SJB932" s="337"/>
      <c r="SJC932" s="337"/>
      <c r="SJD932" s="337"/>
      <c r="SJE932" s="337"/>
      <c r="SJF932" s="337"/>
      <c r="SJG932" s="337"/>
      <c r="SJH932" s="337"/>
      <c r="SJI932" s="337"/>
      <c r="SJJ932" s="337"/>
      <c r="SJK932" s="337"/>
      <c r="SJL932" s="337"/>
      <c r="SJM932" s="337"/>
      <c r="SJN932" s="337"/>
      <c r="SJO932" s="337"/>
      <c r="SJP932" s="337"/>
      <c r="SJQ932" s="337"/>
      <c r="SJR932" s="337"/>
      <c r="SJS932" s="337"/>
      <c r="SJT932" s="337"/>
      <c r="SJU932" s="337"/>
      <c r="SJV932" s="337"/>
      <c r="SJW932" s="337"/>
      <c r="SJX932" s="337"/>
      <c r="SJY932" s="337"/>
      <c r="SJZ932" s="337"/>
      <c r="SKA932" s="337"/>
      <c r="SKB932" s="337"/>
      <c r="SKC932" s="337"/>
      <c r="SKD932" s="337"/>
      <c r="SKE932" s="337"/>
      <c r="SKF932" s="337"/>
      <c r="SKG932" s="337"/>
      <c r="SKH932" s="337"/>
      <c r="SKI932" s="337"/>
      <c r="SKJ932" s="337"/>
      <c r="SKK932" s="337"/>
      <c r="SKL932" s="337"/>
      <c r="SKM932" s="337"/>
      <c r="SKN932" s="337"/>
      <c r="SKO932" s="337"/>
      <c r="SKP932" s="337"/>
      <c r="SKQ932" s="337"/>
      <c r="SKR932" s="337"/>
      <c r="SKS932" s="337"/>
      <c r="SKT932" s="337"/>
      <c r="SKU932" s="337"/>
      <c r="SKV932" s="337"/>
      <c r="SKW932" s="337"/>
      <c r="SKX932" s="337"/>
      <c r="SKY932" s="337"/>
      <c r="SKZ932" s="337"/>
      <c r="SLA932" s="337"/>
      <c r="SLB932" s="337"/>
      <c r="SLC932" s="337"/>
      <c r="SLD932" s="337"/>
      <c r="SLE932" s="337"/>
      <c r="SLF932" s="337"/>
      <c r="SLG932" s="337"/>
      <c r="SLH932" s="337"/>
      <c r="SLI932" s="337"/>
      <c r="SLJ932" s="337"/>
      <c r="SLK932" s="337"/>
      <c r="SLL932" s="337"/>
      <c r="SLM932" s="337"/>
      <c r="SLN932" s="337"/>
      <c r="SLO932" s="337"/>
      <c r="SLP932" s="337"/>
      <c r="SLQ932" s="337"/>
      <c r="SLR932" s="337"/>
      <c r="SLS932" s="337"/>
      <c r="SLT932" s="337"/>
      <c r="SLU932" s="337"/>
      <c r="SLV932" s="337"/>
      <c r="SLW932" s="337"/>
      <c r="SLX932" s="337"/>
      <c r="SLY932" s="337"/>
      <c r="SLZ932" s="337"/>
      <c r="SMA932" s="337"/>
      <c r="SMB932" s="337"/>
      <c r="SMC932" s="337"/>
      <c r="SMD932" s="337"/>
      <c r="SME932" s="337"/>
      <c r="SMF932" s="337"/>
      <c r="SMG932" s="337"/>
      <c r="SMH932" s="337"/>
      <c r="SMI932" s="337"/>
      <c r="SMJ932" s="337"/>
      <c r="SMK932" s="337"/>
      <c r="SML932" s="337"/>
      <c r="SMM932" s="337"/>
      <c r="SMN932" s="337"/>
      <c r="SMO932" s="337"/>
      <c r="SMP932" s="337"/>
      <c r="SMQ932" s="337"/>
      <c r="SMR932" s="337"/>
      <c r="SMS932" s="337"/>
      <c r="SMT932" s="337"/>
      <c r="SMU932" s="337"/>
      <c r="SMV932" s="337"/>
      <c r="SMW932" s="337"/>
      <c r="SMX932" s="337"/>
      <c r="SMY932" s="337"/>
      <c r="SMZ932" s="337"/>
      <c r="SNA932" s="337"/>
      <c r="SNB932" s="337"/>
      <c r="SNC932" s="337"/>
      <c r="SND932" s="337"/>
      <c r="SNE932" s="337"/>
      <c r="SNF932" s="337"/>
      <c r="SNG932" s="337"/>
      <c r="SNH932" s="337"/>
      <c r="SNI932" s="337"/>
      <c r="SNJ932" s="337"/>
      <c r="SNK932" s="337"/>
      <c r="SNL932" s="337"/>
      <c r="SNM932" s="337"/>
      <c r="SNN932" s="337"/>
      <c r="SNO932" s="337"/>
      <c r="SNP932" s="337"/>
      <c r="SNQ932" s="337"/>
      <c r="SNR932" s="337"/>
      <c r="SNS932" s="337"/>
      <c r="SNT932" s="337"/>
      <c r="SNU932" s="337"/>
      <c r="SNV932" s="337"/>
      <c r="SNW932" s="337"/>
      <c r="SNX932" s="337"/>
      <c r="SNY932" s="337"/>
      <c r="SNZ932" s="337"/>
      <c r="SOA932" s="337"/>
      <c r="SOB932" s="337"/>
      <c r="SOC932" s="337"/>
      <c r="SOD932" s="337"/>
      <c r="SOE932" s="337"/>
      <c r="SOF932" s="337"/>
      <c r="SOG932" s="337"/>
      <c r="SOH932" s="337"/>
      <c r="SOI932" s="337"/>
      <c r="SOJ932" s="337"/>
      <c r="SOK932" s="337"/>
      <c r="SOL932" s="337"/>
      <c r="SOM932" s="337"/>
      <c r="SON932" s="337"/>
      <c r="SOO932" s="337"/>
      <c r="SOP932" s="337"/>
      <c r="SOQ932" s="337"/>
      <c r="SOR932" s="337"/>
      <c r="SOS932" s="337"/>
      <c r="SOT932" s="337"/>
      <c r="SOU932" s="337"/>
      <c r="SOV932" s="337"/>
      <c r="SOW932" s="337"/>
      <c r="SOX932" s="337"/>
      <c r="SOY932" s="337"/>
      <c r="SOZ932" s="337"/>
      <c r="SPA932" s="337"/>
      <c r="SPB932" s="337"/>
      <c r="SPC932" s="337"/>
      <c r="SPD932" s="337"/>
      <c r="SPE932" s="337"/>
      <c r="SPF932" s="337"/>
      <c r="SPG932" s="337"/>
      <c r="SPH932" s="337"/>
      <c r="SPI932" s="337"/>
      <c r="SPJ932" s="337"/>
      <c r="SPK932" s="337"/>
      <c r="SPL932" s="337"/>
      <c r="SPM932" s="337"/>
      <c r="SPN932" s="337"/>
      <c r="SPO932" s="337"/>
      <c r="SPP932" s="337"/>
      <c r="SPQ932" s="337"/>
      <c r="SPR932" s="337"/>
      <c r="SPS932" s="337"/>
      <c r="SPT932" s="337"/>
      <c r="SPU932" s="337"/>
      <c r="SPV932" s="337"/>
      <c r="SPW932" s="337"/>
      <c r="SPX932" s="337"/>
      <c r="SPY932" s="337"/>
      <c r="SPZ932" s="337"/>
      <c r="SQA932" s="337"/>
      <c r="SQB932" s="337"/>
      <c r="SQC932" s="337"/>
      <c r="SQD932" s="337"/>
      <c r="SQE932" s="337"/>
      <c r="SQF932" s="337"/>
      <c r="SQG932" s="337"/>
      <c r="SQH932" s="337"/>
      <c r="SQI932" s="337"/>
      <c r="SQJ932" s="337"/>
      <c r="SQK932" s="337"/>
      <c r="SQL932" s="337"/>
      <c r="SQM932" s="337"/>
      <c r="SQN932" s="337"/>
      <c r="SQO932" s="337"/>
      <c r="SQP932" s="337"/>
      <c r="SQQ932" s="337"/>
      <c r="SQR932" s="337"/>
      <c r="SQS932" s="337"/>
      <c r="SQT932" s="337"/>
      <c r="SQU932" s="337"/>
      <c r="SQV932" s="337"/>
      <c r="SQW932" s="337"/>
      <c r="SQX932" s="337"/>
      <c r="SQY932" s="337"/>
      <c r="SQZ932" s="337"/>
      <c r="SRA932" s="337"/>
      <c r="SRB932" s="337"/>
      <c r="SRC932" s="337"/>
      <c r="SRD932" s="337"/>
      <c r="SRE932" s="337"/>
      <c r="SRF932" s="337"/>
      <c r="SRG932" s="337"/>
      <c r="SRH932" s="337"/>
      <c r="SRI932" s="337"/>
      <c r="SRJ932" s="337"/>
      <c r="SRK932" s="337"/>
      <c r="SRL932" s="337"/>
      <c r="SRM932" s="337"/>
      <c r="SRN932" s="337"/>
      <c r="SRO932" s="337"/>
      <c r="SRP932" s="337"/>
      <c r="SRQ932" s="337"/>
      <c r="SRR932" s="337"/>
      <c r="SRS932" s="337"/>
      <c r="SRT932" s="337"/>
      <c r="SRU932" s="337"/>
      <c r="SRV932" s="337"/>
      <c r="SRW932" s="337"/>
      <c r="SRX932" s="337"/>
      <c r="SRY932" s="337"/>
      <c r="SRZ932" s="337"/>
      <c r="SSA932" s="337"/>
      <c r="SSB932" s="337"/>
      <c r="SSC932" s="337"/>
      <c r="SSD932" s="337"/>
      <c r="SSE932" s="337"/>
      <c r="SSF932" s="337"/>
      <c r="SSG932" s="337"/>
      <c r="SSH932" s="337"/>
      <c r="SSI932" s="337"/>
      <c r="SSJ932" s="337"/>
      <c r="SSK932" s="337"/>
      <c r="SSL932" s="337"/>
      <c r="SSM932" s="337"/>
      <c r="SSN932" s="337"/>
      <c r="SSO932" s="337"/>
      <c r="SSP932" s="337"/>
      <c r="SSQ932" s="337"/>
      <c r="SSR932" s="337"/>
      <c r="SSS932" s="337"/>
      <c r="SST932" s="337"/>
      <c r="SSU932" s="337"/>
      <c r="SSV932" s="337"/>
      <c r="SSW932" s="337"/>
      <c r="SSX932" s="337"/>
      <c r="SSY932" s="337"/>
      <c r="SSZ932" s="337"/>
      <c r="STA932" s="337"/>
      <c r="STB932" s="337"/>
      <c r="STC932" s="337"/>
      <c r="STD932" s="337"/>
      <c r="STE932" s="337"/>
      <c r="STF932" s="337"/>
      <c r="STG932" s="337"/>
      <c r="STH932" s="337"/>
      <c r="STI932" s="337"/>
      <c r="STJ932" s="337"/>
      <c r="STK932" s="337"/>
      <c r="STL932" s="337"/>
      <c r="STM932" s="337"/>
      <c r="STN932" s="337"/>
      <c r="STO932" s="337"/>
      <c r="STP932" s="337"/>
      <c r="STQ932" s="337"/>
      <c r="STR932" s="337"/>
      <c r="STS932" s="337"/>
      <c r="STT932" s="337"/>
      <c r="STU932" s="337"/>
      <c r="STV932" s="337"/>
      <c r="STW932" s="337"/>
      <c r="STX932" s="337"/>
      <c r="STY932" s="337"/>
      <c r="STZ932" s="337"/>
      <c r="SUA932" s="337"/>
      <c r="SUB932" s="337"/>
      <c r="SUC932" s="337"/>
      <c r="SUD932" s="337"/>
      <c r="SUE932" s="337"/>
      <c r="SUF932" s="337"/>
      <c r="SUG932" s="337"/>
      <c r="SUH932" s="337"/>
      <c r="SUI932" s="337"/>
      <c r="SUJ932" s="337"/>
      <c r="SUK932" s="337"/>
      <c r="SUL932" s="337"/>
      <c r="SUM932" s="337"/>
      <c r="SUN932" s="337"/>
      <c r="SUO932" s="337"/>
      <c r="SUP932" s="337"/>
      <c r="SUQ932" s="337"/>
      <c r="SUR932" s="337"/>
      <c r="SUS932" s="337"/>
      <c r="SUT932" s="337"/>
      <c r="SUU932" s="337"/>
      <c r="SUV932" s="337"/>
      <c r="SUW932" s="337"/>
      <c r="SUX932" s="337"/>
      <c r="SUY932" s="337"/>
      <c r="SUZ932" s="337"/>
      <c r="SVA932" s="337"/>
      <c r="SVB932" s="337"/>
      <c r="SVC932" s="337"/>
      <c r="SVD932" s="337"/>
      <c r="SVE932" s="337"/>
      <c r="SVF932" s="337"/>
      <c r="SVG932" s="337"/>
      <c r="SVH932" s="337"/>
      <c r="SVI932" s="337"/>
      <c r="SVJ932" s="337"/>
      <c r="SVK932" s="337"/>
      <c r="SVL932" s="337"/>
      <c r="SVM932" s="337"/>
      <c r="SVN932" s="337"/>
      <c r="SVO932" s="337"/>
      <c r="SVP932" s="337"/>
      <c r="SVQ932" s="337"/>
      <c r="SVR932" s="337"/>
      <c r="SVS932" s="337"/>
      <c r="SVT932" s="337"/>
      <c r="SVU932" s="337"/>
      <c r="SVV932" s="337"/>
      <c r="SVW932" s="337"/>
      <c r="SVX932" s="337"/>
      <c r="SVY932" s="337"/>
      <c r="SVZ932" s="337"/>
      <c r="SWA932" s="337"/>
      <c r="SWB932" s="337"/>
      <c r="SWC932" s="337"/>
      <c r="SWD932" s="337"/>
      <c r="SWE932" s="337"/>
      <c r="SWF932" s="337"/>
      <c r="SWG932" s="337"/>
      <c r="SWH932" s="337"/>
      <c r="SWI932" s="337"/>
      <c r="SWJ932" s="337"/>
      <c r="SWK932" s="337"/>
      <c r="SWL932" s="337"/>
      <c r="SWM932" s="337"/>
      <c r="SWN932" s="337"/>
      <c r="SWO932" s="337"/>
      <c r="SWP932" s="337"/>
      <c r="SWQ932" s="337"/>
      <c r="SWR932" s="337"/>
      <c r="SWS932" s="337"/>
      <c r="SWT932" s="337"/>
      <c r="SWU932" s="337"/>
      <c r="SWV932" s="337"/>
      <c r="SWW932" s="337"/>
      <c r="SWX932" s="337"/>
      <c r="SWY932" s="337"/>
      <c r="SWZ932" s="337"/>
      <c r="SXA932" s="337"/>
      <c r="SXB932" s="337"/>
      <c r="SXC932" s="337"/>
      <c r="SXD932" s="337"/>
      <c r="SXE932" s="337"/>
      <c r="SXF932" s="337"/>
      <c r="SXG932" s="337"/>
      <c r="SXH932" s="337"/>
      <c r="SXI932" s="337"/>
      <c r="SXJ932" s="337"/>
      <c r="SXK932" s="337"/>
      <c r="SXL932" s="337"/>
      <c r="SXM932" s="337"/>
      <c r="SXN932" s="337"/>
      <c r="SXO932" s="337"/>
      <c r="SXP932" s="337"/>
      <c r="SXQ932" s="337"/>
      <c r="SXR932" s="337"/>
      <c r="SXS932" s="337"/>
      <c r="SXT932" s="337"/>
      <c r="SXU932" s="337"/>
      <c r="SXV932" s="337"/>
      <c r="SXW932" s="337"/>
      <c r="SXX932" s="337"/>
      <c r="SXY932" s="337"/>
      <c r="SXZ932" s="337"/>
      <c r="SYA932" s="337"/>
      <c r="SYB932" s="337"/>
      <c r="SYC932" s="337"/>
      <c r="SYD932" s="337"/>
      <c r="SYE932" s="337"/>
      <c r="SYF932" s="337"/>
      <c r="SYG932" s="337"/>
      <c r="SYH932" s="337"/>
      <c r="SYI932" s="337"/>
      <c r="SYJ932" s="337"/>
      <c r="SYK932" s="337"/>
      <c r="SYL932" s="337"/>
      <c r="SYM932" s="337"/>
      <c r="SYN932" s="337"/>
      <c r="SYO932" s="337"/>
      <c r="SYP932" s="337"/>
      <c r="SYQ932" s="337"/>
      <c r="SYR932" s="337"/>
      <c r="SYS932" s="337"/>
      <c r="SYT932" s="337"/>
      <c r="SYU932" s="337"/>
      <c r="SYV932" s="337"/>
      <c r="SYW932" s="337"/>
      <c r="SYX932" s="337"/>
      <c r="SYY932" s="337"/>
      <c r="SYZ932" s="337"/>
      <c r="SZA932" s="337"/>
      <c r="SZB932" s="337"/>
      <c r="SZC932" s="337"/>
      <c r="SZD932" s="337"/>
      <c r="SZE932" s="337"/>
      <c r="SZF932" s="337"/>
      <c r="SZG932" s="337"/>
      <c r="SZH932" s="337"/>
      <c r="SZI932" s="337"/>
      <c r="SZJ932" s="337"/>
      <c r="SZK932" s="337"/>
      <c r="SZL932" s="337"/>
      <c r="SZM932" s="337"/>
      <c r="SZN932" s="337"/>
      <c r="SZO932" s="337"/>
      <c r="SZP932" s="337"/>
      <c r="SZQ932" s="337"/>
      <c r="SZR932" s="337"/>
      <c r="SZS932" s="337"/>
      <c r="SZT932" s="337"/>
      <c r="SZU932" s="337"/>
      <c r="SZV932" s="337"/>
      <c r="SZW932" s="337"/>
      <c r="SZX932" s="337"/>
      <c r="SZY932" s="337"/>
      <c r="SZZ932" s="337"/>
      <c r="TAA932" s="337"/>
      <c r="TAB932" s="337"/>
      <c r="TAC932" s="337"/>
      <c r="TAD932" s="337"/>
      <c r="TAE932" s="337"/>
      <c r="TAF932" s="337"/>
      <c r="TAG932" s="337"/>
      <c r="TAH932" s="337"/>
      <c r="TAI932" s="337"/>
      <c r="TAJ932" s="337"/>
      <c r="TAK932" s="337"/>
      <c r="TAL932" s="337"/>
      <c r="TAM932" s="337"/>
      <c r="TAN932" s="337"/>
      <c r="TAO932" s="337"/>
      <c r="TAP932" s="337"/>
      <c r="TAQ932" s="337"/>
      <c r="TAR932" s="337"/>
      <c r="TAS932" s="337"/>
      <c r="TAT932" s="337"/>
      <c r="TAU932" s="337"/>
      <c r="TAV932" s="337"/>
      <c r="TAW932" s="337"/>
      <c r="TAX932" s="337"/>
      <c r="TAY932" s="337"/>
      <c r="TAZ932" s="337"/>
      <c r="TBA932" s="337"/>
      <c r="TBB932" s="337"/>
      <c r="TBC932" s="337"/>
      <c r="TBD932" s="337"/>
      <c r="TBE932" s="337"/>
      <c r="TBF932" s="337"/>
      <c r="TBG932" s="337"/>
      <c r="TBH932" s="337"/>
      <c r="TBI932" s="337"/>
      <c r="TBJ932" s="337"/>
      <c r="TBK932" s="337"/>
      <c r="TBL932" s="337"/>
      <c r="TBM932" s="337"/>
      <c r="TBN932" s="337"/>
      <c r="TBO932" s="337"/>
      <c r="TBP932" s="337"/>
      <c r="TBQ932" s="337"/>
      <c r="TBR932" s="337"/>
      <c r="TBS932" s="337"/>
      <c r="TBT932" s="337"/>
      <c r="TBU932" s="337"/>
      <c r="TBV932" s="337"/>
      <c r="TBW932" s="337"/>
      <c r="TBX932" s="337"/>
      <c r="TBY932" s="337"/>
      <c r="TBZ932" s="337"/>
      <c r="TCA932" s="337"/>
      <c r="TCB932" s="337"/>
      <c r="TCC932" s="337"/>
      <c r="TCD932" s="337"/>
      <c r="TCE932" s="337"/>
      <c r="TCF932" s="337"/>
      <c r="TCG932" s="337"/>
      <c r="TCH932" s="337"/>
      <c r="TCI932" s="337"/>
      <c r="TCJ932" s="337"/>
      <c r="TCK932" s="337"/>
      <c r="TCL932" s="337"/>
      <c r="TCM932" s="337"/>
      <c r="TCN932" s="337"/>
      <c r="TCO932" s="337"/>
      <c r="TCP932" s="337"/>
      <c r="TCQ932" s="337"/>
      <c r="TCR932" s="337"/>
      <c r="TCS932" s="337"/>
      <c r="TCT932" s="337"/>
      <c r="TCU932" s="337"/>
      <c r="TCV932" s="337"/>
      <c r="TCW932" s="337"/>
      <c r="TCX932" s="337"/>
      <c r="TCY932" s="337"/>
      <c r="TCZ932" s="337"/>
      <c r="TDA932" s="337"/>
      <c r="TDB932" s="337"/>
      <c r="TDC932" s="337"/>
      <c r="TDD932" s="337"/>
      <c r="TDE932" s="337"/>
      <c r="TDF932" s="337"/>
      <c r="TDG932" s="337"/>
      <c r="TDH932" s="337"/>
      <c r="TDI932" s="337"/>
      <c r="TDJ932" s="337"/>
      <c r="TDK932" s="337"/>
      <c r="TDL932" s="337"/>
      <c r="TDM932" s="337"/>
      <c r="TDN932" s="337"/>
      <c r="TDO932" s="337"/>
      <c r="TDP932" s="337"/>
      <c r="TDQ932" s="337"/>
      <c r="TDR932" s="337"/>
      <c r="TDS932" s="337"/>
      <c r="TDT932" s="337"/>
      <c r="TDU932" s="337"/>
      <c r="TDV932" s="337"/>
      <c r="TDW932" s="337"/>
      <c r="TDX932" s="337"/>
      <c r="TDY932" s="337"/>
      <c r="TDZ932" s="337"/>
      <c r="TEA932" s="337"/>
      <c r="TEB932" s="337"/>
      <c r="TEC932" s="337"/>
      <c r="TED932" s="337"/>
      <c r="TEE932" s="337"/>
      <c r="TEF932" s="337"/>
      <c r="TEG932" s="337"/>
      <c r="TEH932" s="337"/>
      <c r="TEI932" s="337"/>
      <c r="TEJ932" s="337"/>
      <c r="TEK932" s="337"/>
      <c r="TEL932" s="337"/>
      <c r="TEM932" s="337"/>
      <c r="TEN932" s="337"/>
      <c r="TEO932" s="337"/>
      <c r="TEP932" s="337"/>
      <c r="TEQ932" s="337"/>
      <c r="TER932" s="337"/>
      <c r="TES932" s="337"/>
      <c r="TET932" s="337"/>
      <c r="TEU932" s="337"/>
      <c r="TEV932" s="337"/>
      <c r="TEW932" s="337"/>
      <c r="TEX932" s="337"/>
      <c r="TEY932" s="337"/>
      <c r="TEZ932" s="337"/>
      <c r="TFA932" s="337"/>
      <c r="TFB932" s="337"/>
      <c r="TFC932" s="337"/>
      <c r="TFD932" s="337"/>
      <c r="TFE932" s="337"/>
      <c r="TFF932" s="337"/>
      <c r="TFG932" s="337"/>
      <c r="TFH932" s="337"/>
      <c r="TFI932" s="337"/>
      <c r="TFJ932" s="337"/>
      <c r="TFK932" s="337"/>
      <c r="TFL932" s="337"/>
      <c r="TFM932" s="337"/>
      <c r="TFN932" s="337"/>
      <c r="TFO932" s="337"/>
      <c r="TFP932" s="337"/>
      <c r="TFQ932" s="337"/>
      <c r="TFR932" s="337"/>
      <c r="TFS932" s="337"/>
      <c r="TFT932" s="337"/>
      <c r="TFU932" s="337"/>
      <c r="TFV932" s="337"/>
      <c r="TFW932" s="337"/>
      <c r="TFX932" s="337"/>
      <c r="TFY932" s="337"/>
      <c r="TFZ932" s="337"/>
      <c r="TGA932" s="337"/>
      <c r="TGB932" s="337"/>
      <c r="TGC932" s="337"/>
      <c r="TGD932" s="337"/>
      <c r="TGE932" s="337"/>
      <c r="TGF932" s="337"/>
      <c r="TGG932" s="337"/>
      <c r="TGH932" s="337"/>
      <c r="TGI932" s="337"/>
      <c r="TGJ932" s="337"/>
      <c r="TGK932" s="337"/>
      <c r="TGL932" s="337"/>
      <c r="TGM932" s="337"/>
      <c r="TGN932" s="337"/>
      <c r="TGO932" s="337"/>
      <c r="TGP932" s="337"/>
      <c r="TGQ932" s="337"/>
      <c r="TGR932" s="337"/>
      <c r="TGS932" s="337"/>
      <c r="TGT932" s="337"/>
      <c r="TGU932" s="337"/>
      <c r="TGV932" s="337"/>
      <c r="TGW932" s="337"/>
      <c r="TGX932" s="337"/>
      <c r="TGY932" s="337"/>
      <c r="TGZ932" s="337"/>
      <c r="THA932" s="337"/>
      <c r="THB932" s="337"/>
      <c r="THC932" s="337"/>
      <c r="THD932" s="337"/>
      <c r="THE932" s="337"/>
      <c r="THF932" s="337"/>
      <c r="THG932" s="337"/>
      <c r="THH932" s="337"/>
      <c r="THI932" s="337"/>
      <c r="THJ932" s="337"/>
      <c r="THK932" s="337"/>
      <c r="THL932" s="337"/>
      <c r="THM932" s="337"/>
      <c r="THN932" s="337"/>
      <c r="THO932" s="337"/>
      <c r="THP932" s="337"/>
      <c r="THQ932" s="337"/>
      <c r="THR932" s="337"/>
      <c r="THS932" s="337"/>
      <c r="THT932" s="337"/>
      <c r="THU932" s="337"/>
      <c r="THV932" s="337"/>
      <c r="THW932" s="337"/>
      <c r="THX932" s="337"/>
      <c r="THY932" s="337"/>
      <c r="THZ932" s="337"/>
      <c r="TIA932" s="337"/>
      <c r="TIB932" s="337"/>
      <c r="TIC932" s="337"/>
      <c r="TID932" s="337"/>
      <c r="TIE932" s="337"/>
      <c r="TIF932" s="337"/>
      <c r="TIG932" s="337"/>
      <c r="TIH932" s="337"/>
      <c r="TII932" s="337"/>
      <c r="TIJ932" s="337"/>
      <c r="TIK932" s="337"/>
      <c r="TIL932" s="337"/>
      <c r="TIM932" s="337"/>
      <c r="TIN932" s="337"/>
      <c r="TIO932" s="337"/>
      <c r="TIP932" s="337"/>
      <c r="TIQ932" s="337"/>
      <c r="TIR932" s="337"/>
      <c r="TIS932" s="337"/>
      <c r="TIT932" s="337"/>
      <c r="TIU932" s="337"/>
      <c r="TIV932" s="337"/>
      <c r="TIW932" s="337"/>
      <c r="TIX932" s="337"/>
      <c r="TIY932" s="337"/>
      <c r="TIZ932" s="337"/>
      <c r="TJA932" s="337"/>
      <c r="TJB932" s="337"/>
      <c r="TJC932" s="337"/>
      <c r="TJD932" s="337"/>
      <c r="TJE932" s="337"/>
      <c r="TJF932" s="337"/>
      <c r="TJG932" s="337"/>
      <c r="TJH932" s="337"/>
      <c r="TJI932" s="337"/>
      <c r="TJJ932" s="337"/>
      <c r="TJK932" s="337"/>
      <c r="TJL932" s="337"/>
      <c r="TJM932" s="337"/>
      <c r="TJN932" s="337"/>
      <c r="TJO932" s="337"/>
      <c r="TJP932" s="337"/>
      <c r="TJQ932" s="337"/>
      <c r="TJR932" s="337"/>
      <c r="TJS932" s="337"/>
      <c r="TJT932" s="337"/>
      <c r="TJU932" s="337"/>
      <c r="TJV932" s="337"/>
      <c r="TJW932" s="337"/>
      <c r="TJX932" s="337"/>
      <c r="TJY932" s="337"/>
      <c r="TJZ932" s="337"/>
      <c r="TKA932" s="337"/>
      <c r="TKB932" s="337"/>
      <c r="TKC932" s="337"/>
      <c r="TKD932" s="337"/>
      <c r="TKE932" s="337"/>
      <c r="TKF932" s="337"/>
      <c r="TKG932" s="337"/>
      <c r="TKH932" s="337"/>
      <c r="TKI932" s="337"/>
      <c r="TKJ932" s="337"/>
      <c r="TKK932" s="337"/>
      <c r="TKL932" s="337"/>
      <c r="TKM932" s="337"/>
      <c r="TKN932" s="337"/>
      <c r="TKO932" s="337"/>
      <c r="TKP932" s="337"/>
      <c r="TKQ932" s="337"/>
      <c r="TKR932" s="337"/>
      <c r="TKS932" s="337"/>
      <c r="TKT932" s="337"/>
      <c r="TKU932" s="337"/>
      <c r="TKV932" s="337"/>
      <c r="TKW932" s="337"/>
      <c r="TKX932" s="337"/>
      <c r="TKY932" s="337"/>
      <c r="TKZ932" s="337"/>
      <c r="TLA932" s="337"/>
      <c r="TLB932" s="337"/>
      <c r="TLC932" s="337"/>
      <c r="TLD932" s="337"/>
      <c r="TLE932" s="337"/>
      <c r="TLF932" s="337"/>
      <c r="TLG932" s="337"/>
      <c r="TLH932" s="337"/>
      <c r="TLI932" s="337"/>
      <c r="TLJ932" s="337"/>
      <c r="TLK932" s="337"/>
      <c r="TLL932" s="337"/>
      <c r="TLM932" s="337"/>
      <c r="TLN932" s="337"/>
      <c r="TLO932" s="337"/>
      <c r="TLP932" s="337"/>
      <c r="TLQ932" s="337"/>
      <c r="TLR932" s="337"/>
      <c r="TLS932" s="337"/>
      <c r="TLT932" s="337"/>
      <c r="TLU932" s="337"/>
      <c r="TLV932" s="337"/>
      <c r="TLW932" s="337"/>
      <c r="TLX932" s="337"/>
      <c r="TLY932" s="337"/>
      <c r="TLZ932" s="337"/>
      <c r="TMA932" s="337"/>
      <c r="TMB932" s="337"/>
      <c r="TMC932" s="337"/>
      <c r="TMD932" s="337"/>
      <c r="TME932" s="337"/>
      <c r="TMF932" s="337"/>
      <c r="TMG932" s="337"/>
      <c r="TMH932" s="337"/>
      <c r="TMI932" s="337"/>
      <c r="TMJ932" s="337"/>
      <c r="TMK932" s="337"/>
      <c r="TML932" s="337"/>
      <c r="TMM932" s="337"/>
      <c r="TMN932" s="337"/>
      <c r="TMO932" s="337"/>
      <c r="TMP932" s="337"/>
      <c r="TMQ932" s="337"/>
      <c r="TMR932" s="337"/>
      <c r="TMS932" s="337"/>
      <c r="TMT932" s="337"/>
      <c r="TMU932" s="337"/>
      <c r="TMV932" s="337"/>
      <c r="TMW932" s="337"/>
      <c r="TMX932" s="337"/>
      <c r="TMY932" s="337"/>
      <c r="TMZ932" s="337"/>
      <c r="TNA932" s="337"/>
      <c r="TNB932" s="337"/>
      <c r="TNC932" s="337"/>
      <c r="TND932" s="337"/>
      <c r="TNE932" s="337"/>
      <c r="TNF932" s="337"/>
      <c r="TNG932" s="337"/>
      <c r="TNH932" s="337"/>
      <c r="TNI932" s="337"/>
      <c r="TNJ932" s="337"/>
      <c r="TNK932" s="337"/>
      <c r="TNL932" s="337"/>
      <c r="TNM932" s="337"/>
      <c r="TNN932" s="337"/>
      <c r="TNO932" s="337"/>
      <c r="TNP932" s="337"/>
      <c r="TNQ932" s="337"/>
      <c r="TNR932" s="337"/>
      <c r="TNS932" s="337"/>
      <c r="TNT932" s="337"/>
      <c r="TNU932" s="337"/>
      <c r="TNV932" s="337"/>
      <c r="TNW932" s="337"/>
      <c r="TNX932" s="337"/>
      <c r="TNY932" s="337"/>
      <c r="TNZ932" s="337"/>
      <c r="TOA932" s="337"/>
      <c r="TOB932" s="337"/>
      <c r="TOC932" s="337"/>
      <c r="TOD932" s="337"/>
      <c r="TOE932" s="337"/>
      <c r="TOF932" s="337"/>
      <c r="TOG932" s="337"/>
      <c r="TOH932" s="337"/>
      <c r="TOI932" s="337"/>
      <c r="TOJ932" s="337"/>
      <c r="TOK932" s="337"/>
      <c r="TOL932" s="337"/>
      <c r="TOM932" s="337"/>
      <c r="TON932" s="337"/>
      <c r="TOO932" s="337"/>
      <c r="TOP932" s="337"/>
      <c r="TOQ932" s="337"/>
      <c r="TOR932" s="337"/>
      <c r="TOS932" s="337"/>
      <c r="TOT932" s="337"/>
      <c r="TOU932" s="337"/>
      <c r="TOV932" s="337"/>
      <c r="TOW932" s="337"/>
      <c r="TOX932" s="337"/>
      <c r="TOY932" s="337"/>
      <c r="TOZ932" s="337"/>
      <c r="TPA932" s="337"/>
      <c r="TPB932" s="337"/>
      <c r="TPC932" s="337"/>
      <c r="TPD932" s="337"/>
      <c r="TPE932" s="337"/>
      <c r="TPF932" s="337"/>
      <c r="TPG932" s="337"/>
      <c r="TPH932" s="337"/>
      <c r="TPI932" s="337"/>
      <c r="TPJ932" s="337"/>
      <c r="TPK932" s="337"/>
      <c r="TPL932" s="337"/>
      <c r="TPM932" s="337"/>
      <c r="TPN932" s="337"/>
      <c r="TPO932" s="337"/>
      <c r="TPP932" s="337"/>
      <c r="TPQ932" s="337"/>
      <c r="TPR932" s="337"/>
      <c r="TPS932" s="337"/>
      <c r="TPT932" s="337"/>
      <c r="TPU932" s="337"/>
      <c r="TPV932" s="337"/>
      <c r="TPW932" s="337"/>
      <c r="TPX932" s="337"/>
      <c r="TPY932" s="337"/>
      <c r="TPZ932" s="337"/>
      <c r="TQA932" s="337"/>
      <c r="TQB932" s="337"/>
      <c r="TQC932" s="337"/>
      <c r="TQD932" s="337"/>
      <c r="TQE932" s="337"/>
      <c r="TQF932" s="337"/>
      <c r="TQG932" s="337"/>
      <c r="TQH932" s="337"/>
      <c r="TQI932" s="337"/>
      <c r="TQJ932" s="337"/>
      <c r="TQK932" s="337"/>
      <c r="TQL932" s="337"/>
      <c r="TQM932" s="337"/>
      <c r="TQN932" s="337"/>
      <c r="TQO932" s="337"/>
      <c r="TQP932" s="337"/>
      <c r="TQQ932" s="337"/>
      <c r="TQR932" s="337"/>
      <c r="TQS932" s="337"/>
      <c r="TQT932" s="337"/>
      <c r="TQU932" s="337"/>
      <c r="TQV932" s="337"/>
      <c r="TQW932" s="337"/>
      <c r="TQX932" s="337"/>
      <c r="TQY932" s="337"/>
      <c r="TQZ932" s="337"/>
      <c r="TRA932" s="337"/>
      <c r="TRB932" s="337"/>
      <c r="TRC932" s="337"/>
      <c r="TRD932" s="337"/>
      <c r="TRE932" s="337"/>
      <c r="TRF932" s="337"/>
      <c r="TRG932" s="337"/>
      <c r="TRH932" s="337"/>
      <c r="TRI932" s="337"/>
      <c r="TRJ932" s="337"/>
      <c r="TRK932" s="337"/>
      <c r="TRL932" s="337"/>
      <c r="TRM932" s="337"/>
      <c r="TRN932" s="337"/>
      <c r="TRO932" s="337"/>
      <c r="TRP932" s="337"/>
      <c r="TRQ932" s="337"/>
      <c r="TRR932" s="337"/>
      <c r="TRS932" s="337"/>
      <c r="TRT932" s="337"/>
      <c r="TRU932" s="337"/>
      <c r="TRV932" s="337"/>
      <c r="TRW932" s="337"/>
      <c r="TRX932" s="337"/>
      <c r="TRY932" s="337"/>
      <c r="TRZ932" s="337"/>
      <c r="TSA932" s="337"/>
      <c r="TSB932" s="337"/>
      <c r="TSC932" s="337"/>
      <c r="TSD932" s="337"/>
      <c r="TSE932" s="337"/>
      <c r="TSF932" s="337"/>
      <c r="TSG932" s="337"/>
      <c r="TSH932" s="337"/>
      <c r="TSI932" s="337"/>
      <c r="TSJ932" s="337"/>
      <c r="TSK932" s="337"/>
      <c r="TSL932" s="337"/>
      <c r="TSM932" s="337"/>
      <c r="TSN932" s="337"/>
      <c r="TSO932" s="337"/>
      <c r="TSP932" s="337"/>
      <c r="TSQ932" s="337"/>
      <c r="TSR932" s="337"/>
      <c r="TSS932" s="337"/>
      <c r="TST932" s="337"/>
      <c r="TSU932" s="337"/>
      <c r="TSV932" s="337"/>
      <c r="TSW932" s="337"/>
      <c r="TSX932" s="337"/>
      <c r="TSY932" s="337"/>
      <c r="TSZ932" s="337"/>
      <c r="TTA932" s="337"/>
      <c r="TTB932" s="337"/>
      <c r="TTC932" s="337"/>
      <c r="TTD932" s="337"/>
      <c r="TTE932" s="337"/>
      <c r="TTF932" s="337"/>
      <c r="TTG932" s="337"/>
      <c r="TTH932" s="337"/>
      <c r="TTI932" s="337"/>
      <c r="TTJ932" s="337"/>
      <c r="TTK932" s="337"/>
      <c r="TTL932" s="337"/>
      <c r="TTM932" s="337"/>
      <c r="TTN932" s="337"/>
      <c r="TTO932" s="337"/>
      <c r="TTP932" s="337"/>
      <c r="TTQ932" s="337"/>
      <c r="TTR932" s="337"/>
      <c r="TTS932" s="337"/>
      <c r="TTT932" s="337"/>
      <c r="TTU932" s="337"/>
      <c r="TTV932" s="337"/>
      <c r="TTW932" s="337"/>
      <c r="TTX932" s="337"/>
      <c r="TTY932" s="337"/>
      <c r="TTZ932" s="337"/>
      <c r="TUA932" s="337"/>
      <c r="TUB932" s="337"/>
      <c r="TUC932" s="337"/>
      <c r="TUD932" s="337"/>
      <c r="TUE932" s="337"/>
      <c r="TUF932" s="337"/>
      <c r="TUG932" s="337"/>
      <c r="TUH932" s="337"/>
      <c r="TUI932" s="337"/>
      <c r="TUJ932" s="337"/>
      <c r="TUK932" s="337"/>
      <c r="TUL932" s="337"/>
      <c r="TUM932" s="337"/>
      <c r="TUN932" s="337"/>
      <c r="TUO932" s="337"/>
      <c r="TUP932" s="337"/>
      <c r="TUQ932" s="337"/>
      <c r="TUR932" s="337"/>
      <c r="TUS932" s="337"/>
      <c r="TUT932" s="337"/>
      <c r="TUU932" s="337"/>
      <c r="TUV932" s="337"/>
      <c r="TUW932" s="337"/>
      <c r="TUX932" s="337"/>
      <c r="TUY932" s="337"/>
      <c r="TUZ932" s="337"/>
      <c r="TVA932" s="337"/>
      <c r="TVB932" s="337"/>
      <c r="TVC932" s="337"/>
      <c r="TVD932" s="337"/>
      <c r="TVE932" s="337"/>
      <c r="TVF932" s="337"/>
      <c r="TVG932" s="337"/>
      <c r="TVH932" s="337"/>
      <c r="TVI932" s="337"/>
      <c r="TVJ932" s="337"/>
      <c r="TVK932" s="337"/>
      <c r="TVL932" s="337"/>
      <c r="TVM932" s="337"/>
      <c r="TVN932" s="337"/>
      <c r="TVO932" s="337"/>
      <c r="TVP932" s="337"/>
      <c r="TVQ932" s="337"/>
      <c r="TVR932" s="337"/>
      <c r="TVS932" s="337"/>
      <c r="TVT932" s="337"/>
      <c r="TVU932" s="337"/>
      <c r="TVV932" s="337"/>
      <c r="TVW932" s="337"/>
      <c r="TVX932" s="337"/>
      <c r="TVY932" s="337"/>
      <c r="TVZ932" s="337"/>
      <c r="TWA932" s="337"/>
      <c r="TWB932" s="337"/>
      <c r="TWC932" s="337"/>
      <c r="TWD932" s="337"/>
      <c r="TWE932" s="337"/>
      <c r="TWF932" s="337"/>
      <c r="TWG932" s="337"/>
      <c r="TWH932" s="337"/>
      <c r="TWI932" s="337"/>
      <c r="TWJ932" s="337"/>
      <c r="TWK932" s="337"/>
      <c r="TWL932" s="337"/>
      <c r="TWM932" s="337"/>
      <c r="TWN932" s="337"/>
      <c r="TWO932" s="337"/>
      <c r="TWP932" s="337"/>
      <c r="TWQ932" s="337"/>
      <c r="TWR932" s="337"/>
      <c r="TWS932" s="337"/>
      <c r="TWT932" s="337"/>
      <c r="TWU932" s="337"/>
      <c r="TWV932" s="337"/>
      <c r="TWW932" s="337"/>
      <c r="TWX932" s="337"/>
      <c r="TWY932" s="337"/>
      <c r="TWZ932" s="337"/>
      <c r="TXA932" s="337"/>
      <c r="TXB932" s="337"/>
      <c r="TXC932" s="337"/>
      <c r="TXD932" s="337"/>
      <c r="TXE932" s="337"/>
      <c r="TXF932" s="337"/>
      <c r="TXG932" s="337"/>
      <c r="TXH932" s="337"/>
      <c r="TXI932" s="337"/>
      <c r="TXJ932" s="337"/>
      <c r="TXK932" s="337"/>
      <c r="TXL932" s="337"/>
      <c r="TXM932" s="337"/>
      <c r="TXN932" s="337"/>
      <c r="TXO932" s="337"/>
      <c r="TXP932" s="337"/>
      <c r="TXQ932" s="337"/>
      <c r="TXR932" s="337"/>
      <c r="TXS932" s="337"/>
      <c r="TXT932" s="337"/>
      <c r="TXU932" s="337"/>
      <c r="TXV932" s="337"/>
      <c r="TXW932" s="337"/>
      <c r="TXX932" s="337"/>
      <c r="TXY932" s="337"/>
      <c r="TXZ932" s="337"/>
      <c r="TYA932" s="337"/>
      <c r="TYB932" s="337"/>
      <c r="TYC932" s="337"/>
      <c r="TYD932" s="337"/>
      <c r="TYE932" s="337"/>
      <c r="TYF932" s="337"/>
      <c r="TYG932" s="337"/>
      <c r="TYH932" s="337"/>
      <c r="TYI932" s="337"/>
      <c r="TYJ932" s="337"/>
      <c r="TYK932" s="337"/>
      <c r="TYL932" s="337"/>
      <c r="TYM932" s="337"/>
      <c r="TYN932" s="337"/>
      <c r="TYO932" s="337"/>
      <c r="TYP932" s="337"/>
      <c r="TYQ932" s="337"/>
      <c r="TYR932" s="337"/>
      <c r="TYS932" s="337"/>
      <c r="TYT932" s="337"/>
      <c r="TYU932" s="337"/>
      <c r="TYV932" s="337"/>
      <c r="TYW932" s="337"/>
      <c r="TYX932" s="337"/>
      <c r="TYY932" s="337"/>
      <c r="TYZ932" s="337"/>
      <c r="TZA932" s="337"/>
      <c r="TZB932" s="337"/>
      <c r="TZC932" s="337"/>
      <c r="TZD932" s="337"/>
      <c r="TZE932" s="337"/>
      <c r="TZF932" s="337"/>
      <c r="TZG932" s="337"/>
      <c r="TZH932" s="337"/>
      <c r="TZI932" s="337"/>
      <c r="TZJ932" s="337"/>
      <c r="TZK932" s="337"/>
      <c r="TZL932" s="337"/>
      <c r="TZM932" s="337"/>
      <c r="TZN932" s="337"/>
      <c r="TZO932" s="337"/>
      <c r="TZP932" s="337"/>
      <c r="TZQ932" s="337"/>
      <c r="TZR932" s="337"/>
      <c r="TZS932" s="337"/>
      <c r="TZT932" s="337"/>
      <c r="TZU932" s="337"/>
      <c r="TZV932" s="337"/>
      <c r="TZW932" s="337"/>
      <c r="TZX932" s="337"/>
      <c r="TZY932" s="337"/>
      <c r="TZZ932" s="337"/>
      <c r="UAA932" s="337"/>
      <c r="UAB932" s="337"/>
      <c r="UAC932" s="337"/>
      <c r="UAD932" s="337"/>
      <c r="UAE932" s="337"/>
      <c r="UAF932" s="337"/>
      <c r="UAG932" s="337"/>
      <c r="UAH932" s="337"/>
      <c r="UAI932" s="337"/>
      <c r="UAJ932" s="337"/>
      <c r="UAK932" s="337"/>
      <c r="UAL932" s="337"/>
      <c r="UAM932" s="337"/>
      <c r="UAN932" s="337"/>
      <c r="UAO932" s="337"/>
      <c r="UAP932" s="337"/>
      <c r="UAQ932" s="337"/>
      <c r="UAR932" s="337"/>
      <c r="UAS932" s="337"/>
      <c r="UAT932" s="337"/>
      <c r="UAU932" s="337"/>
      <c r="UAV932" s="337"/>
      <c r="UAW932" s="337"/>
      <c r="UAX932" s="337"/>
      <c r="UAY932" s="337"/>
      <c r="UAZ932" s="337"/>
      <c r="UBA932" s="337"/>
      <c r="UBB932" s="337"/>
      <c r="UBC932" s="337"/>
      <c r="UBD932" s="337"/>
      <c r="UBE932" s="337"/>
      <c r="UBF932" s="337"/>
      <c r="UBG932" s="337"/>
      <c r="UBH932" s="337"/>
      <c r="UBI932" s="337"/>
      <c r="UBJ932" s="337"/>
      <c r="UBK932" s="337"/>
      <c r="UBL932" s="337"/>
      <c r="UBM932" s="337"/>
      <c r="UBN932" s="337"/>
      <c r="UBO932" s="337"/>
      <c r="UBP932" s="337"/>
      <c r="UBQ932" s="337"/>
      <c r="UBR932" s="337"/>
      <c r="UBS932" s="337"/>
      <c r="UBT932" s="337"/>
      <c r="UBU932" s="337"/>
      <c r="UBV932" s="337"/>
      <c r="UBW932" s="337"/>
      <c r="UBX932" s="337"/>
      <c r="UBY932" s="337"/>
      <c r="UBZ932" s="337"/>
      <c r="UCA932" s="337"/>
      <c r="UCB932" s="337"/>
      <c r="UCC932" s="337"/>
      <c r="UCD932" s="337"/>
      <c r="UCE932" s="337"/>
      <c r="UCF932" s="337"/>
      <c r="UCG932" s="337"/>
      <c r="UCH932" s="337"/>
      <c r="UCI932" s="337"/>
      <c r="UCJ932" s="337"/>
      <c r="UCK932" s="337"/>
      <c r="UCL932" s="337"/>
      <c r="UCM932" s="337"/>
      <c r="UCN932" s="337"/>
      <c r="UCO932" s="337"/>
      <c r="UCP932" s="337"/>
      <c r="UCQ932" s="337"/>
      <c r="UCR932" s="337"/>
      <c r="UCS932" s="337"/>
      <c r="UCT932" s="337"/>
      <c r="UCU932" s="337"/>
      <c r="UCV932" s="337"/>
      <c r="UCW932" s="337"/>
      <c r="UCX932" s="337"/>
      <c r="UCY932" s="337"/>
      <c r="UCZ932" s="337"/>
      <c r="UDA932" s="337"/>
      <c r="UDB932" s="337"/>
      <c r="UDC932" s="337"/>
      <c r="UDD932" s="337"/>
      <c r="UDE932" s="337"/>
      <c r="UDF932" s="337"/>
      <c r="UDG932" s="337"/>
      <c r="UDH932" s="337"/>
      <c r="UDI932" s="337"/>
      <c r="UDJ932" s="337"/>
      <c r="UDK932" s="337"/>
      <c r="UDL932" s="337"/>
      <c r="UDM932" s="337"/>
      <c r="UDN932" s="337"/>
      <c r="UDO932" s="337"/>
      <c r="UDP932" s="337"/>
      <c r="UDQ932" s="337"/>
      <c r="UDR932" s="337"/>
      <c r="UDS932" s="337"/>
      <c r="UDT932" s="337"/>
      <c r="UDU932" s="337"/>
      <c r="UDV932" s="337"/>
      <c r="UDW932" s="337"/>
      <c r="UDX932" s="337"/>
      <c r="UDY932" s="337"/>
      <c r="UDZ932" s="337"/>
      <c r="UEA932" s="337"/>
      <c r="UEB932" s="337"/>
      <c r="UEC932" s="337"/>
      <c r="UED932" s="337"/>
      <c r="UEE932" s="337"/>
      <c r="UEF932" s="337"/>
      <c r="UEG932" s="337"/>
      <c r="UEH932" s="337"/>
      <c r="UEI932" s="337"/>
      <c r="UEJ932" s="337"/>
      <c r="UEK932" s="337"/>
      <c r="UEL932" s="337"/>
      <c r="UEM932" s="337"/>
      <c r="UEN932" s="337"/>
      <c r="UEO932" s="337"/>
      <c r="UEP932" s="337"/>
      <c r="UEQ932" s="337"/>
      <c r="UER932" s="337"/>
      <c r="UES932" s="337"/>
      <c r="UET932" s="337"/>
      <c r="UEU932" s="337"/>
      <c r="UEV932" s="337"/>
      <c r="UEW932" s="337"/>
      <c r="UEX932" s="337"/>
      <c r="UEY932" s="337"/>
      <c r="UEZ932" s="337"/>
      <c r="UFA932" s="337"/>
      <c r="UFB932" s="337"/>
      <c r="UFC932" s="337"/>
      <c r="UFD932" s="337"/>
      <c r="UFE932" s="337"/>
      <c r="UFF932" s="337"/>
      <c r="UFG932" s="337"/>
      <c r="UFH932" s="337"/>
      <c r="UFI932" s="337"/>
      <c r="UFJ932" s="337"/>
      <c r="UFK932" s="337"/>
      <c r="UFL932" s="337"/>
      <c r="UFM932" s="337"/>
      <c r="UFN932" s="337"/>
      <c r="UFO932" s="337"/>
      <c r="UFP932" s="337"/>
      <c r="UFQ932" s="337"/>
      <c r="UFR932" s="337"/>
      <c r="UFS932" s="337"/>
      <c r="UFT932" s="337"/>
      <c r="UFU932" s="337"/>
      <c r="UFV932" s="337"/>
      <c r="UFW932" s="337"/>
      <c r="UFX932" s="337"/>
      <c r="UFY932" s="337"/>
      <c r="UFZ932" s="337"/>
      <c r="UGA932" s="337"/>
      <c r="UGB932" s="337"/>
      <c r="UGC932" s="337"/>
      <c r="UGD932" s="337"/>
      <c r="UGE932" s="337"/>
      <c r="UGF932" s="337"/>
      <c r="UGG932" s="337"/>
      <c r="UGH932" s="337"/>
      <c r="UGI932" s="337"/>
      <c r="UGJ932" s="337"/>
      <c r="UGK932" s="337"/>
      <c r="UGL932" s="337"/>
      <c r="UGM932" s="337"/>
      <c r="UGN932" s="337"/>
      <c r="UGO932" s="337"/>
      <c r="UGP932" s="337"/>
      <c r="UGQ932" s="337"/>
      <c r="UGR932" s="337"/>
      <c r="UGS932" s="337"/>
      <c r="UGT932" s="337"/>
      <c r="UGU932" s="337"/>
      <c r="UGV932" s="337"/>
      <c r="UGW932" s="337"/>
      <c r="UGX932" s="337"/>
      <c r="UGY932" s="337"/>
      <c r="UGZ932" s="337"/>
      <c r="UHA932" s="337"/>
      <c r="UHB932" s="337"/>
      <c r="UHC932" s="337"/>
      <c r="UHD932" s="337"/>
      <c r="UHE932" s="337"/>
      <c r="UHF932" s="337"/>
      <c r="UHG932" s="337"/>
      <c r="UHH932" s="337"/>
      <c r="UHI932" s="337"/>
      <c r="UHJ932" s="337"/>
      <c r="UHK932" s="337"/>
      <c r="UHL932" s="337"/>
      <c r="UHM932" s="337"/>
      <c r="UHN932" s="337"/>
      <c r="UHO932" s="337"/>
      <c r="UHP932" s="337"/>
      <c r="UHQ932" s="337"/>
      <c r="UHR932" s="337"/>
      <c r="UHS932" s="337"/>
      <c r="UHT932" s="337"/>
      <c r="UHU932" s="337"/>
      <c r="UHV932" s="337"/>
      <c r="UHW932" s="337"/>
      <c r="UHX932" s="337"/>
      <c r="UHY932" s="337"/>
      <c r="UHZ932" s="337"/>
      <c r="UIA932" s="337"/>
      <c r="UIB932" s="337"/>
      <c r="UIC932" s="337"/>
      <c r="UID932" s="337"/>
      <c r="UIE932" s="337"/>
      <c r="UIF932" s="337"/>
      <c r="UIG932" s="337"/>
      <c r="UIH932" s="337"/>
      <c r="UII932" s="337"/>
      <c r="UIJ932" s="337"/>
      <c r="UIK932" s="337"/>
      <c r="UIL932" s="337"/>
      <c r="UIM932" s="337"/>
      <c r="UIN932" s="337"/>
      <c r="UIO932" s="337"/>
      <c r="UIP932" s="337"/>
      <c r="UIQ932" s="337"/>
      <c r="UIR932" s="337"/>
      <c r="UIS932" s="337"/>
      <c r="UIT932" s="337"/>
      <c r="UIU932" s="337"/>
      <c r="UIV932" s="337"/>
      <c r="UIW932" s="337"/>
      <c r="UIX932" s="337"/>
      <c r="UIY932" s="337"/>
      <c r="UIZ932" s="337"/>
      <c r="UJA932" s="337"/>
      <c r="UJB932" s="337"/>
      <c r="UJC932" s="337"/>
      <c r="UJD932" s="337"/>
      <c r="UJE932" s="337"/>
      <c r="UJF932" s="337"/>
      <c r="UJG932" s="337"/>
      <c r="UJH932" s="337"/>
      <c r="UJI932" s="337"/>
      <c r="UJJ932" s="337"/>
      <c r="UJK932" s="337"/>
      <c r="UJL932" s="337"/>
      <c r="UJM932" s="337"/>
      <c r="UJN932" s="337"/>
      <c r="UJO932" s="337"/>
      <c r="UJP932" s="337"/>
      <c r="UJQ932" s="337"/>
      <c r="UJR932" s="337"/>
      <c r="UJS932" s="337"/>
      <c r="UJT932" s="337"/>
      <c r="UJU932" s="337"/>
      <c r="UJV932" s="337"/>
      <c r="UJW932" s="337"/>
      <c r="UJX932" s="337"/>
      <c r="UJY932" s="337"/>
      <c r="UJZ932" s="337"/>
      <c r="UKA932" s="337"/>
      <c r="UKB932" s="337"/>
      <c r="UKC932" s="337"/>
      <c r="UKD932" s="337"/>
      <c r="UKE932" s="337"/>
      <c r="UKF932" s="337"/>
      <c r="UKG932" s="337"/>
      <c r="UKH932" s="337"/>
      <c r="UKI932" s="337"/>
      <c r="UKJ932" s="337"/>
      <c r="UKK932" s="337"/>
      <c r="UKL932" s="337"/>
      <c r="UKM932" s="337"/>
      <c r="UKN932" s="337"/>
      <c r="UKO932" s="337"/>
      <c r="UKP932" s="337"/>
      <c r="UKQ932" s="337"/>
      <c r="UKR932" s="337"/>
      <c r="UKS932" s="337"/>
      <c r="UKT932" s="337"/>
      <c r="UKU932" s="337"/>
      <c r="UKV932" s="337"/>
      <c r="UKW932" s="337"/>
      <c r="UKX932" s="337"/>
      <c r="UKY932" s="337"/>
      <c r="UKZ932" s="337"/>
      <c r="ULA932" s="337"/>
      <c r="ULB932" s="337"/>
      <c r="ULC932" s="337"/>
      <c r="ULD932" s="337"/>
      <c r="ULE932" s="337"/>
      <c r="ULF932" s="337"/>
      <c r="ULG932" s="337"/>
      <c r="ULH932" s="337"/>
      <c r="ULI932" s="337"/>
      <c r="ULJ932" s="337"/>
      <c r="ULK932" s="337"/>
      <c r="ULL932" s="337"/>
      <c r="ULM932" s="337"/>
      <c r="ULN932" s="337"/>
      <c r="ULO932" s="337"/>
      <c r="ULP932" s="337"/>
      <c r="ULQ932" s="337"/>
      <c r="ULR932" s="337"/>
      <c r="ULS932" s="337"/>
      <c r="ULT932" s="337"/>
      <c r="ULU932" s="337"/>
      <c r="ULV932" s="337"/>
      <c r="ULW932" s="337"/>
      <c r="ULX932" s="337"/>
      <c r="ULY932" s="337"/>
      <c r="ULZ932" s="337"/>
      <c r="UMA932" s="337"/>
      <c r="UMB932" s="337"/>
      <c r="UMC932" s="337"/>
      <c r="UMD932" s="337"/>
      <c r="UME932" s="337"/>
      <c r="UMF932" s="337"/>
      <c r="UMG932" s="337"/>
      <c r="UMH932" s="337"/>
      <c r="UMI932" s="337"/>
      <c r="UMJ932" s="337"/>
      <c r="UMK932" s="337"/>
      <c r="UML932" s="337"/>
      <c r="UMM932" s="337"/>
      <c r="UMN932" s="337"/>
      <c r="UMO932" s="337"/>
      <c r="UMP932" s="337"/>
      <c r="UMQ932" s="337"/>
      <c r="UMR932" s="337"/>
      <c r="UMS932" s="337"/>
      <c r="UMT932" s="337"/>
      <c r="UMU932" s="337"/>
      <c r="UMV932" s="337"/>
      <c r="UMW932" s="337"/>
      <c r="UMX932" s="337"/>
      <c r="UMY932" s="337"/>
      <c r="UMZ932" s="337"/>
      <c r="UNA932" s="337"/>
      <c r="UNB932" s="337"/>
      <c r="UNC932" s="337"/>
      <c r="UND932" s="337"/>
      <c r="UNE932" s="337"/>
      <c r="UNF932" s="337"/>
      <c r="UNG932" s="337"/>
      <c r="UNH932" s="337"/>
      <c r="UNI932" s="337"/>
      <c r="UNJ932" s="337"/>
      <c r="UNK932" s="337"/>
      <c r="UNL932" s="337"/>
      <c r="UNM932" s="337"/>
      <c r="UNN932" s="337"/>
      <c r="UNO932" s="337"/>
      <c r="UNP932" s="337"/>
      <c r="UNQ932" s="337"/>
      <c r="UNR932" s="337"/>
      <c r="UNS932" s="337"/>
      <c r="UNT932" s="337"/>
      <c r="UNU932" s="337"/>
      <c r="UNV932" s="337"/>
      <c r="UNW932" s="337"/>
      <c r="UNX932" s="337"/>
      <c r="UNY932" s="337"/>
      <c r="UNZ932" s="337"/>
      <c r="UOA932" s="337"/>
      <c r="UOB932" s="337"/>
      <c r="UOC932" s="337"/>
      <c r="UOD932" s="337"/>
      <c r="UOE932" s="337"/>
      <c r="UOF932" s="337"/>
      <c r="UOG932" s="337"/>
      <c r="UOH932" s="337"/>
      <c r="UOI932" s="337"/>
      <c r="UOJ932" s="337"/>
      <c r="UOK932" s="337"/>
      <c r="UOL932" s="337"/>
      <c r="UOM932" s="337"/>
      <c r="UON932" s="337"/>
      <c r="UOO932" s="337"/>
      <c r="UOP932" s="337"/>
      <c r="UOQ932" s="337"/>
      <c r="UOR932" s="337"/>
      <c r="UOS932" s="337"/>
      <c r="UOT932" s="337"/>
      <c r="UOU932" s="337"/>
      <c r="UOV932" s="337"/>
      <c r="UOW932" s="337"/>
      <c r="UOX932" s="337"/>
      <c r="UOY932" s="337"/>
      <c r="UOZ932" s="337"/>
      <c r="UPA932" s="337"/>
      <c r="UPB932" s="337"/>
      <c r="UPC932" s="337"/>
      <c r="UPD932" s="337"/>
      <c r="UPE932" s="337"/>
      <c r="UPF932" s="337"/>
      <c r="UPG932" s="337"/>
      <c r="UPH932" s="337"/>
      <c r="UPI932" s="337"/>
      <c r="UPJ932" s="337"/>
      <c r="UPK932" s="337"/>
      <c r="UPL932" s="337"/>
      <c r="UPM932" s="337"/>
      <c r="UPN932" s="337"/>
      <c r="UPO932" s="337"/>
      <c r="UPP932" s="337"/>
      <c r="UPQ932" s="337"/>
      <c r="UPR932" s="337"/>
      <c r="UPS932" s="337"/>
      <c r="UPT932" s="337"/>
      <c r="UPU932" s="337"/>
      <c r="UPV932" s="337"/>
      <c r="UPW932" s="337"/>
      <c r="UPX932" s="337"/>
      <c r="UPY932" s="337"/>
      <c r="UPZ932" s="337"/>
      <c r="UQA932" s="337"/>
      <c r="UQB932" s="337"/>
      <c r="UQC932" s="337"/>
      <c r="UQD932" s="337"/>
      <c r="UQE932" s="337"/>
      <c r="UQF932" s="337"/>
      <c r="UQG932" s="337"/>
      <c r="UQH932" s="337"/>
      <c r="UQI932" s="337"/>
      <c r="UQJ932" s="337"/>
      <c r="UQK932" s="337"/>
      <c r="UQL932" s="337"/>
      <c r="UQM932" s="337"/>
      <c r="UQN932" s="337"/>
      <c r="UQO932" s="337"/>
      <c r="UQP932" s="337"/>
      <c r="UQQ932" s="337"/>
      <c r="UQR932" s="337"/>
      <c r="UQS932" s="337"/>
      <c r="UQT932" s="337"/>
      <c r="UQU932" s="337"/>
      <c r="UQV932" s="337"/>
      <c r="UQW932" s="337"/>
      <c r="UQX932" s="337"/>
      <c r="UQY932" s="337"/>
      <c r="UQZ932" s="337"/>
      <c r="URA932" s="337"/>
      <c r="URB932" s="337"/>
      <c r="URC932" s="337"/>
      <c r="URD932" s="337"/>
      <c r="URE932" s="337"/>
      <c r="URF932" s="337"/>
      <c r="URG932" s="337"/>
      <c r="URH932" s="337"/>
      <c r="URI932" s="337"/>
      <c r="URJ932" s="337"/>
      <c r="URK932" s="337"/>
      <c r="URL932" s="337"/>
      <c r="URM932" s="337"/>
      <c r="URN932" s="337"/>
      <c r="URO932" s="337"/>
      <c r="URP932" s="337"/>
      <c r="URQ932" s="337"/>
      <c r="URR932" s="337"/>
      <c r="URS932" s="337"/>
      <c r="URT932" s="337"/>
      <c r="URU932" s="337"/>
      <c r="URV932" s="337"/>
      <c r="URW932" s="337"/>
      <c r="URX932" s="337"/>
      <c r="URY932" s="337"/>
      <c r="URZ932" s="337"/>
      <c r="USA932" s="337"/>
      <c r="USB932" s="337"/>
      <c r="USC932" s="337"/>
      <c r="USD932" s="337"/>
      <c r="USE932" s="337"/>
      <c r="USF932" s="337"/>
      <c r="USG932" s="337"/>
      <c r="USH932" s="337"/>
      <c r="USI932" s="337"/>
      <c r="USJ932" s="337"/>
      <c r="USK932" s="337"/>
      <c r="USL932" s="337"/>
      <c r="USM932" s="337"/>
      <c r="USN932" s="337"/>
      <c r="USO932" s="337"/>
      <c r="USP932" s="337"/>
      <c r="USQ932" s="337"/>
      <c r="USR932" s="337"/>
      <c r="USS932" s="337"/>
      <c r="UST932" s="337"/>
      <c r="USU932" s="337"/>
      <c r="USV932" s="337"/>
      <c r="USW932" s="337"/>
      <c r="USX932" s="337"/>
      <c r="USY932" s="337"/>
      <c r="USZ932" s="337"/>
      <c r="UTA932" s="337"/>
      <c r="UTB932" s="337"/>
      <c r="UTC932" s="337"/>
      <c r="UTD932" s="337"/>
      <c r="UTE932" s="337"/>
      <c r="UTF932" s="337"/>
      <c r="UTG932" s="337"/>
      <c r="UTH932" s="337"/>
      <c r="UTI932" s="337"/>
      <c r="UTJ932" s="337"/>
      <c r="UTK932" s="337"/>
      <c r="UTL932" s="337"/>
      <c r="UTM932" s="337"/>
      <c r="UTN932" s="337"/>
      <c r="UTO932" s="337"/>
      <c r="UTP932" s="337"/>
      <c r="UTQ932" s="337"/>
      <c r="UTR932" s="337"/>
      <c r="UTS932" s="337"/>
      <c r="UTT932" s="337"/>
      <c r="UTU932" s="337"/>
      <c r="UTV932" s="337"/>
      <c r="UTW932" s="337"/>
      <c r="UTX932" s="337"/>
      <c r="UTY932" s="337"/>
      <c r="UTZ932" s="337"/>
      <c r="UUA932" s="337"/>
      <c r="UUB932" s="337"/>
      <c r="UUC932" s="337"/>
      <c r="UUD932" s="337"/>
      <c r="UUE932" s="337"/>
      <c r="UUF932" s="337"/>
      <c r="UUG932" s="337"/>
      <c r="UUH932" s="337"/>
      <c r="UUI932" s="337"/>
      <c r="UUJ932" s="337"/>
      <c r="UUK932" s="337"/>
      <c r="UUL932" s="337"/>
      <c r="UUM932" s="337"/>
      <c r="UUN932" s="337"/>
      <c r="UUO932" s="337"/>
      <c r="UUP932" s="337"/>
      <c r="UUQ932" s="337"/>
      <c r="UUR932" s="337"/>
      <c r="UUS932" s="337"/>
      <c r="UUT932" s="337"/>
      <c r="UUU932" s="337"/>
      <c r="UUV932" s="337"/>
      <c r="UUW932" s="337"/>
      <c r="UUX932" s="337"/>
      <c r="UUY932" s="337"/>
      <c r="UUZ932" s="337"/>
      <c r="UVA932" s="337"/>
      <c r="UVB932" s="337"/>
      <c r="UVC932" s="337"/>
      <c r="UVD932" s="337"/>
      <c r="UVE932" s="337"/>
      <c r="UVF932" s="337"/>
      <c r="UVG932" s="337"/>
      <c r="UVH932" s="337"/>
      <c r="UVI932" s="337"/>
      <c r="UVJ932" s="337"/>
      <c r="UVK932" s="337"/>
      <c r="UVL932" s="337"/>
      <c r="UVM932" s="337"/>
      <c r="UVN932" s="337"/>
      <c r="UVO932" s="337"/>
      <c r="UVP932" s="337"/>
      <c r="UVQ932" s="337"/>
      <c r="UVR932" s="337"/>
      <c r="UVS932" s="337"/>
      <c r="UVT932" s="337"/>
      <c r="UVU932" s="337"/>
      <c r="UVV932" s="337"/>
      <c r="UVW932" s="337"/>
      <c r="UVX932" s="337"/>
      <c r="UVY932" s="337"/>
      <c r="UVZ932" s="337"/>
      <c r="UWA932" s="337"/>
      <c r="UWB932" s="337"/>
      <c r="UWC932" s="337"/>
      <c r="UWD932" s="337"/>
      <c r="UWE932" s="337"/>
      <c r="UWF932" s="337"/>
      <c r="UWG932" s="337"/>
      <c r="UWH932" s="337"/>
      <c r="UWI932" s="337"/>
      <c r="UWJ932" s="337"/>
      <c r="UWK932" s="337"/>
      <c r="UWL932" s="337"/>
      <c r="UWM932" s="337"/>
      <c r="UWN932" s="337"/>
      <c r="UWO932" s="337"/>
      <c r="UWP932" s="337"/>
      <c r="UWQ932" s="337"/>
      <c r="UWR932" s="337"/>
      <c r="UWS932" s="337"/>
      <c r="UWT932" s="337"/>
      <c r="UWU932" s="337"/>
      <c r="UWV932" s="337"/>
      <c r="UWW932" s="337"/>
      <c r="UWX932" s="337"/>
      <c r="UWY932" s="337"/>
      <c r="UWZ932" s="337"/>
      <c r="UXA932" s="337"/>
      <c r="UXB932" s="337"/>
      <c r="UXC932" s="337"/>
      <c r="UXD932" s="337"/>
      <c r="UXE932" s="337"/>
      <c r="UXF932" s="337"/>
      <c r="UXG932" s="337"/>
      <c r="UXH932" s="337"/>
      <c r="UXI932" s="337"/>
      <c r="UXJ932" s="337"/>
      <c r="UXK932" s="337"/>
      <c r="UXL932" s="337"/>
      <c r="UXM932" s="337"/>
      <c r="UXN932" s="337"/>
      <c r="UXO932" s="337"/>
      <c r="UXP932" s="337"/>
      <c r="UXQ932" s="337"/>
      <c r="UXR932" s="337"/>
      <c r="UXS932" s="337"/>
      <c r="UXT932" s="337"/>
      <c r="UXU932" s="337"/>
      <c r="UXV932" s="337"/>
      <c r="UXW932" s="337"/>
      <c r="UXX932" s="337"/>
      <c r="UXY932" s="337"/>
      <c r="UXZ932" s="337"/>
      <c r="UYA932" s="337"/>
      <c r="UYB932" s="337"/>
      <c r="UYC932" s="337"/>
      <c r="UYD932" s="337"/>
      <c r="UYE932" s="337"/>
      <c r="UYF932" s="337"/>
      <c r="UYG932" s="337"/>
      <c r="UYH932" s="337"/>
      <c r="UYI932" s="337"/>
      <c r="UYJ932" s="337"/>
      <c r="UYK932" s="337"/>
      <c r="UYL932" s="337"/>
      <c r="UYM932" s="337"/>
      <c r="UYN932" s="337"/>
      <c r="UYO932" s="337"/>
      <c r="UYP932" s="337"/>
      <c r="UYQ932" s="337"/>
      <c r="UYR932" s="337"/>
      <c r="UYS932" s="337"/>
      <c r="UYT932" s="337"/>
      <c r="UYU932" s="337"/>
      <c r="UYV932" s="337"/>
      <c r="UYW932" s="337"/>
      <c r="UYX932" s="337"/>
      <c r="UYY932" s="337"/>
      <c r="UYZ932" s="337"/>
      <c r="UZA932" s="337"/>
      <c r="UZB932" s="337"/>
      <c r="UZC932" s="337"/>
      <c r="UZD932" s="337"/>
      <c r="UZE932" s="337"/>
      <c r="UZF932" s="337"/>
      <c r="UZG932" s="337"/>
      <c r="UZH932" s="337"/>
      <c r="UZI932" s="337"/>
      <c r="UZJ932" s="337"/>
      <c r="UZK932" s="337"/>
      <c r="UZL932" s="337"/>
      <c r="UZM932" s="337"/>
      <c r="UZN932" s="337"/>
      <c r="UZO932" s="337"/>
      <c r="UZP932" s="337"/>
      <c r="UZQ932" s="337"/>
      <c r="UZR932" s="337"/>
      <c r="UZS932" s="337"/>
      <c r="UZT932" s="337"/>
      <c r="UZU932" s="337"/>
      <c r="UZV932" s="337"/>
      <c r="UZW932" s="337"/>
      <c r="UZX932" s="337"/>
      <c r="UZY932" s="337"/>
      <c r="UZZ932" s="337"/>
      <c r="VAA932" s="337"/>
      <c r="VAB932" s="337"/>
      <c r="VAC932" s="337"/>
      <c r="VAD932" s="337"/>
      <c r="VAE932" s="337"/>
      <c r="VAF932" s="337"/>
      <c r="VAG932" s="337"/>
      <c r="VAH932" s="337"/>
      <c r="VAI932" s="337"/>
      <c r="VAJ932" s="337"/>
      <c r="VAK932" s="337"/>
      <c r="VAL932" s="337"/>
      <c r="VAM932" s="337"/>
      <c r="VAN932" s="337"/>
      <c r="VAO932" s="337"/>
      <c r="VAP932" s="337"/>
      <c r="VAQ932" s="337"/>
      <c r="VAR932" s="337"/>
      <c r="VAS932" s="337"/>
      <c r="VAT932" s="337"/>
      <c r="VAU932" s="337"/>
      <c r="VAV932" s="337"/>
      <c r="VAW932" s="337"/>
      <c r="VAX932" s="337"/>
      <c r="VAY932" s="337"/>
      <c r="VAZ932" s="337"/>
      <c r="VBA932" s="337"/>
      <c r="VBB932" s="337"/>
      <c r="VBC932" s="337"/>
      <c r="VBD932" s="337"/>
      <c r="VBE932" s="337"/>
      <c r="VBF932" s="337"/>
      <c r="VBG932" s="337"/>
      <c r="VBH932" s="337"/>
      <c r="VBI932" s="337"/>
      <c r="VBJ932" s="337"/>
      <c r="VBK932" s="337"/>
      <c r="VBL932" s="337"/>
      <c r="VBM932" s="337"/>
      <c r="VBN932" s="337"/>
      <c r="VBO932" s="337"/>
      <c r="VBP932" s="337"/>
      <c r="VBQ932" s="337"/>
      <c r="VBR932" s="337"/>
      <c r="VBS932" s="337"/>
      <c r="VBT932" s="337"/>
      <c r="VBU932" s="337"/>
      <c r="VBV932" s="337"/>
      <c r="VBW932" s="337"/>
      <c r="VBX932" s="337"/>
      <c r="VBY932" s="337"/>
      <c r="VBZ932" s="337"/>
      <c r="VCA932" s="337"/>
      <c r="VCB932" s="337"/>
      <c r="VCC932" s="337"/>
      <c r="VCD932" s="337"/>
      <c r="VCE932" s="337"/>
      <c r="VCF932" s="337"/>
      <c r="VCG932" s="337"/>
      <c r="VCH932" s="337"/>
      <c r="VCI932" s="337"/>
      <c r="VCJ932" s="337"/>
      <c r="VCK932" s="337"/>
      <c r="VCL932" s="337"/>
      <c r="VCM932" s="337"/>
      <c r="VCN932" s="337"/>
      <c r="VCO932" s="337"/>
      <c r="VCP932" s="337"/>
      <c r="VCQ932" s="337"/>
      <c r="VCR932" s="337"/>
      <c r="VCS932" s="337"/>
      <c r="VCT932" s="337"/>
      <c r="VCU932" s="337"/>
      <c r="VCV932" s="337"/>
      <c r="VCW932" s="337"/>
      <c r="VCX932" s="337"/>
      <c r="VCY932" s="337"/>
      <c r="VCZ932" s="337"/>
      <c r="VDA932" s="337"/>
      <c r="VDB932" s="337"/>
      <c r="VDC932" s="337"/>
      <c r="VDD932" s="337"/>
      <c r="VDE932" s="337"/>
      <c r="VDF932" s="337"/>
      <c r="VDG932" s="337"/>
      <c r="VDH932" s="337"/>
      <c r="VDI932" s="337"/>
      <c r="VDJ932" s="337"/>
      <c r="VDK932" s="337"/>
      <c r="VDL932" s="337"/>
      <c r="VDM932" s="337"/>
      <c r="VDN932" s="337"/>
      <c r="VDO932" s="337"/>
      <c r="VDP932" s="337"/>
      <c r="VDQ932" s="337"/>
      <c r="VDR932" s="337"/>
      <c r="VDS932" s="337"/>
      <c r="VDT932" s="337"/>
      <c r="VDU932" s="337"/>
      <c r="VDV932" s="337"/>
      <c r="VDW932" s="337"/>
      <c r="VDX932" s="337"/>
      <c r="VDY932" s="337"/>
      <c r="VDZ932" s="337"/>
      <c r="VEA932" s="337"/>
      <c r="VEB932" s="337"/>
      <c r="VEC932" s="337"/>
      <c r="VED932" s="337"/>
      <c r="VEE932" s="337"/>
      <c r="VEF932" s="337"/>
      <c r="VEG932" s="337"/>
      <c r="VEH932" s="337"/>
      <c r="VEI932" s="337"/>
      <c r="VEJ932" s="337"/>
      <c r="VEK932" s="337"/>
      <c r="VEL932" s="337"/>
      <c r="VEM932" s="337"/>
      <c r="VEN932" s="337"/>
      <c r="VEO932" s="337"/>
      <c r="VEP932" s="337"/>
      <c r="VEQ932" s="337"/>
      <c r="VER932" s="337"/>
      <c r="VES932" s="337"/>
      <c r="VET932" s="337"/>
      <c r="VEU932" s="337"/>
      <c r="VEV932" s="337"/>
      <c r="VEW932" s="337"/>
      <c r="VEX932" s="337"/>
      <c r="VEY932" s="337"/>
      <c r="VEZ932" s="337"/>
      <c r="VFA932" s="337"/>
      <c r="VFB932" s="337"/>
      <c r="VFC932" s="337"/>
      <c r="VFD932" s="337"/>
      <c r="VFE932" s="337"/>
      <c r="VFF932" s="337"/>
      <c r="VFG932" s="337"/>
      <c r="VFH932" s="337"/>
      <c r="VFI932" s="337"/>
      <c r="VFJ932" s="337"/>
      <c r="VFK932" s="337"/>
      <c r="VFL932" s="337"/>
      <c r="VFM932" s="337"/>
      <c r="VFN932" s="337"/>
      <c r="VFO932" s="337"/>
      <c r="VFP932" s="337"/>
      <c r="VFQ932" s="337"/>
      <c r="VFR932" s="337"/>
      <c r="VFS932" s="337"/>
      <c r="VFT932" s="337"/>
      <c r="VFU932" s="337"/>
      <c r="VFV932" s="337"/>
      <c r="VFW932" s="337"/>
      <c r="VFX932" s="337"/>
      <c r="VFY932" s="337"/>
      <c r="VFZ932" s="337"/>
      <c r="VGA932" s="337"/>
      <c r="VGB932" s="337"/>
      <c r="VGC932" s="337"/>
      <c r="VGD932" s="337"/>
      <c r="VGE932" s="337"/>
      <c r="VGF932" s="337"/>
      <c r="VGG932" s="337"/>
      <c r="VGH932" s="337"/>
      <c r="VGI932" s="337"/>
      <c r="VGJ932" s="337"/>
      <c r="VGK932" s="337"/>
      <c r="VGL932" s="337"/>
      <c r="VGM932" s="337"/>
      <c r="VGN932" s="337"/>
      <c r="VGO932" s="337"/>
      <c r="VGP932" s="337"/>
      <c r="VGQ932" s="337"/>
      <c r="VGR932" s="337"/>
      <c r="VGS932" s="337"/>
      <c r="VGT932" s="337"/>
      <c r="VGU932" s="337"/>
      <c r="VGV932" s="337"/>
      <c r="VGW932" s="337"/>
      <c r="VGX932" s="337"/>
      <c r="VGY932" s="337"/>
      <c r="VGZ932" s="337"/>
      <c r="VHA932" s="337"/>
      <c r="VHB932" s="337"/>
      <c r="VHC932" s="337"/>
      <c r="VHD932" s="337"/>
      <c r="VHE932" s="337"/>
      <c r="VHF932" s="337"/>
      <c r="VHG932" s="337"/>
      <c r="VHH932" s="337"/>
      <c r="VHI932" s="337"/>
      <c r="VHJ932" s="337"/>
      <c r="VHK932" s="337"/>
      <c r="VHL932" s="337"/>
      <c r="VHM932" s="337"/>
      <c r="VHN932" s="337"/>
      <c r="VHO932" s="337"/>
      <c r="VHP932" s="337"/>
      <c r="VHQ932" s="337"/>
      <c r="VHR932" s="337"/>
      <c r="VHS932" s="337"/>
      <c r="VHT932" s="337"/>
      <c r="VHU932" s="337"/>
      <c r="VHV932" s="337"/>
      <c r="VHW932" s="337"/>
      <c r="VHX932" s="337"/>
      <c r="VHY932" s="337"/>
      <c r="VHZ932" s="337"/>
      <c r="VIA932" s="337"/>
      <c r="VIB932" s="337"/>
      <c r="VIC932" s="337"/>
      <c r="VID932" s="337"/>
      <c r="VIE932" s="337"/>
      <c r="VIF932" s="337"/>
      <c r="VIG932" s="337"/>
      <c r="VIH932" s="337"/>
      <c r="VII932" s="337"/>
      <c r="VIJ932" s="337"/>
      <c r="VIK932" s="337"/>
      <c r="VIL932" s="337"/>
      <c r="VIM932" s="337"/>
      <c r="VIN932" s="337"/>
      <c r="VIO932" s="337"/>
      <c r="VIP932" s="337"/>
      <c r="VIQ932" s="337"/>
      <c r="VIR932" s="337"/>
      <c r="VIS932" s="337"/>
      <c r="VIT932" s="337"/>
      <c r="VIU932" s="337"/>
      <c r="VIV932" s="337"/>
      <c r="VIW932" s="337"/>
      <c r="VIX932" s="337"/>
      <c r="VIY932" s="337"/>
      <c r="VIZ932" s="337"/>
      <c r="VJA932" s="337"/>
      <c r="VJB932" s="337"/>
      <c r="VJC932" s="337"/>
      <c r="VJD932" s="337"/>
      <c r="VJE932" s="337"/>
      <c r="VJF932" s="337"/>
      <c r="VJG932" s="337"/>
      <c r="VJH932" s="337"/>
      <c r="VJI932" s="337"/>
      <c r="VJJ932" s="337"/>
      <c r="VJK932" s="337"/>
      <c r="VJL932" s="337"/>
      <c r="VJM932" s="337"/>
      <c r="VJN932" s="337"/>
      <c r="VJO932" s="337"/>
      <c r="VJP932" s="337"/>
      <c r="VJQ932" s="337"/>
      <c r="VJR932" s="337"/>
      <c r="VJS932" s="337"/>
      <c r="VJT932" s="337"/>
      <c r="VJU932" s="337"/>
      <c r="VJV932" s="337"/>
      <c r="VJW932" s="337"/>
      <c r="VJX932" s="337"/>
      <c r="VJY932" s="337"/>
      <c r="VJZ932" s="337"/>
      <c r="VKA932" s="337"/>
      <c r="VKB932" s="337"/>
      <c r="VKC932" s="337"/>
      <c r="VKD932" s="337"/>
      <c r="VKE932" s="337"/>
      <c r="VKF932" s="337"/>
      <c r="VKG932" s="337"/>
      <c r="VKH932" s="337"/>
      <c r="VKI932" s="337"/>
      <c r="VKJ932" s="337"/>
      <c r="VKK932" s="337"/>
      <c r="VKL932" s="337"/>
      <c r="VKM932" s="337"/>
      <c r="VKN932" s="337"/>
      <c r="VKO932" s="337"/>
      <c r="VKP932" s="337"/>
      <c r="VKQ932" s="337"/>
      <c r="VKR932" s="337"/>
      <c r="VKS932" s="337"/>
      <c r="VKT932" s="337"/>
      <c r="VKU932" s="337"/>
      <c r="VKV932" s="337"/>
      <c r="VKW932" s="337"/>
      <c r="VKX932" s="337"/>
      <c r="VKY932" s="337"/>
      <c r="VKZ932" s="337"/>
      <c r="VLA932" s="337"/>
      <c r="VLB932" s="337"/>
      <c r="VLC932" s="337"/>
      <c r="VLD932" s="337"/>
      <c r="VLE932" s="337"/>
      <c r="VLF932" s="337"/>
      <c r="VLG932" s="337"/>
      <c r="VLH932" s="337"/>
      <c r="VLI932" s="337"/>
      <c r="VLJ932" s="337"/>
      <c r="VLK932" s="337"/>
      <c r="VLL932" s="337"/>
      <c r="VLM932" s="337"/>
      <c r="VLN932" s="337"/>
      <c r="VLO932" s="337"/>
      <c r="VLP932" s="337"/>
      <c r="VLQ932" s="337"/>
      <c r="VLR932" s="337"/>
      <c r="VLS932" s="337"/>
      <c r="VLT932" s="337"/>
      <c r="VLU932" s="337"/>
      <c r="VLV932" s="337"/>
      <c r="VLW932" s="337"/>
      <c r="VLX932" s="337"/>
      <c r="VLY932" s="337"/>
      <c r="VLZ932" s="337"/>
      <c r="VMA932" s="337"/>
      <c r="VMB932" s="337"/>
      <c r="VMC932" s="337"/>
      <c r="VMD932" s="337"/>
      <c r="VME932" s="337"/>
      <c r="VMF932" s="337"/>
      <c r="VMG932" s="337"/>
      <c r="VMH932" s="337"/>
      <c r="VMI932" s="337"/>
      <c r="VMJ932" s="337"/>
      <c r="VMK932" s="337"/>
      <c r="VML932" s="337"/>
      <c r="VMM932" s="337"/>
      <c r="VMN932" s="337"/>
      <c r="VMO932" s="337"/>
      <c r="VMP932" s="337"/>
      <c r="VMQ932" s="337"/>
      <c r="VMR932" s="337"/>
      <c r="VMS932" s="337"/>
      <c r="VMT932" s="337"/>
      <c r="VMU932" s="337"/>
      <c r="VMV932" s="337"/>
      <c r="VMW932" s="337"/>
      <c r="VMX932" s="337"/>
      <c r="VMY932" s="337"/>
      <c r="VMZ932" s="337"/>
      <c r="VNA932" s="337"/>
      <c r="VNB932" s="337"/>
      <c r="VNC932" s="337"/>
      <c r="VND932" s="337"/>
      <c r="VNE932" s="337"/>
      <c r="VNF932" s="337"/>
      <c r="VNG932" s="337"/>
      <c r="VNH932" s="337"/>
      <c r="VNI932" s="337"/>
      <c r="VNJ932" s="337"/>
      <c r="VNK932" s="337"/>
      <c r="VNL932" s="337"/>
      <c r="VNM932" s="337"/>
      <c r="VNN932" s="337"/>
      <c r="VNO932" s="337"/>
      <c r="VNP932" s="337"/>
      <c r="VNQ932" s="337"/>
      <c r="VNR932" s="337"/>
      <c r="VNS932" s="337"/>
      <c r="VNT932" s="337"/>
      <c r="VNU932" s="337"/>
      <c r="VNV932" s="337"/>
      <c r="VNW932" s="337"/>
      <c r="VNX932" s="337"/>
      <c r="VNY932" s="337"/>
      <c r="VNZ932" s="337"/>
      <c r="VOA932" s="337"/>
      <c r="VOB932" s="337"/>
      <c r="VOC932" s="337"/>
      <c r="VOD932" s="337"/>
      <c r="VOE932" s="337"/>
      <c r="VOF932" s="337"/>
      <c r="VOG932" s="337"/>
      <c r="VOH932" s="337"/>
      <c r="VOI932" s="337"/>
      <c r="VOJ932" s="337"/>
      <c r="VOK932" s="337"/>
      <c r="VOL932" s="337"/>
      <c r="VOM932" s="337"/>
      <c r="VON932" s="337"/>
      <c r="VOO932" s="337"/>
      <c r="VOP932" s="337"/>
      <c r="VOQ932" s="337"/>
      <c r="VOR932" s="337"/>
      <c r="VOS932" s="337"/>
      <c r="VOT932" s="337"/>
      <c r="VOU932" s="337"/>
      <c r="VOV932" s="337"/>
      <c r="VOW932" s="337"/>
      <c r="VOX932" s="337"/>
      <c r="VOY932" s="337"/>
      <c r="VOZ932" s="337"/>
      <c r="VPA932" s="337"/>
      <c r="VPB932" s="337"/>
      <c r="VPC932" s="337"/>
      <c r="VPD932" s="337"/>
      <c r="VPE932" s="337"/>
      <c r="VPF932" s="337"/>
      <c r="VPG932" s="337"/>
      <c r="VPH932" s="337"/>
      <c r="VPI932" s="337"/>
      <c r="VPJ932" s="337"/>
      <c r="VPK932" s="337"/>
      <c r="VPL932" s="337"/>
      <c r="VPM932" s="337"/>
      <c r="VPN932" s="337"/>
      <c r="VPO932" s="337"/>
      <c r="VPP932" s="337"/>
      <c r="VPQ932" s="337"/>
      <c r="VPR932" s="337"/>
      <c r="VPS932" s="337"/>
      <c r="VPT932" s="337"/>
      <c r="VPU932" s="337"/>
      <c r="VPV932" s="337"/>
      <c r="VPW932" s="337"/>
      <c r="VPX932" s="337"/>
      <c r="VPY932" s="337"/>
      <c r="VPZ932" s="337"/>
      <c r="VQA932" s="337"/>
      <c r="VQB932" s="337"/>
      <c r="VQC932" s="337"/>
      <c r="VQD932" s="337"/>
      <c r="VQE932" s="337"/>
      <c r="VQF932" s="337"/>
      <c r="VQG932" s="337"/>
      <c r="VQH932" s="337"/>
      <c r="VQI932" s="337"/>
      <c r="VQJ932" s="337"/>
      <c r="VQK932" s="337"/>
      <c r="VQL932" s="337"/>
      <c r="VQM932" s="337"/>
      <c r="VQN932" s="337"/>
      <c r="VQO932" s="337"/>
      <c r="VQP932" s="337"/>
      <c r="VQQ932" s="337"/>
      <c r="VQR932" s="337"/>
      <c r="VQS932" s="337"/>
      <c r="VQT932" s="337"/>
      <c r="VQU932" s="337"/>
      <c r="VQV932" s="337"/>
      <c r="VQW932" s="337"/>
      <c r="VQX932" s="337"/>
      <c r="VQY932" s="337"/>
      <c r="VQZ932" s="337"/>
      <c r="VRA932" s="337"/>
      <c r="VRB932" s="337"/>
      <c r="VRC932" s="337"/>
      <c r="VRD932" s="337"/>
      <c r="VRE932" s="337"/>
      <c r="VRF932" s="337"/>
      <c r="VRG932" s="337"/>
      <c r="VRH932" s="337"/>
      <c r="VRI932" s="337"/>
      <c r="VRJ932" s="337"/>
      <c r="VRK932" s="337"/>
      <c r="VRL932" s="337"/>
      <c r="VRM932" s="337"/>
      <c r="VRN932" s="337"/>
      <c r="VRO932" s="337"/>
      <c r="VRP932" s="337"/>
      <c r="VRQ932" s="337"/>
      <c r="VRR932" s="337"/>
      <c r="VRS932" s="337"/>
      <c r="VRT932" s="337"/>
      <c r="VRU932" s="337"/>
      <c r="VRV932" s="337"/>
      <c r="VRW932" s="337"/>
      <c r="VRX932" s="337"/>
      <c r="VRY932" s="337"/>
      <c r="VRZ932" s="337"/>
      <c r="VSA932" s="337"/>
      <c r="VSB932" s="337"/>
      <c r="VSC932" s="337"/>
      <c r="VSD932" s="337"/>
      <c r="VSE932" s="337"/>
      <c r="VSF932" s="337"/>
      <c r="VSG932" s="337"/>
      <c r="VSH932" s="337"/>
      <c r="VSI932" s="337"/>
      <c r="VSJ932" s="337"/>
      <c r="VSK932" s="337"/>
      <c r="VSL932" s="337"/>
      <c r="VSM932" s="337"/>
      <c r="VSN932" s="337"/>
      <c r="VSO932" s="337"/>
      <c r="VSP932" s="337"/>
      <c r="VSQ932" s="337"/>
      <c r="VSR932" s="337"/>
      <c r="VSS932" s="337"/>
      <c r="VST932" s="337"/>
      <c r="VSU932" s="337"/>
      <c r="VSV932" s="337"/>
      <c r="VSW932" s="337"/>
      <c r="VSX932" s="337"/>
      <c r="VSY932" s="337"/>
      <c r="VSZ932" s="337"/>
      <c r="VTA932" s="337"/>
      <c r="VTB932" s="337"/>
      <c r="VTC932" s="337"/>
      <c r="VTD932" s="337"/>
      <c r="VTE932" s="337"/>
      <c r="VTF932" s="337"/>
      <c r="VTG932" s="337"/>
      <c r="VTH932" s="337"/>
      <c r="VTI932" s="337"/>
      <c r="VTJ932" s="337"/>
      <c r="VTK932" s="337"/>
      <c r="VTL932" s="337"/>
      <c r="VTM932" s="337"/>
      <c r="VTN932" s="337"/>
      <c r="VTO932" s="337"/>
      <c r="VTP932" s="337"/>
      <c r="VTQ932" s="337"/>
      <c r="VTR932" s="337"/>
      <c r="VTS932" s="337"/>
      <c r="VTT932" s="337"/>
      <c r="VTU932" s="337"/>
      <c r="VTV932" s="337"/>
      <c r="VTW932" s="337"/>
      <c r="VTX932" s="337"/>
      <c r="VTY932" s="337"/>
      <c r="VTZ932" s="337"/>
      <c r="VUA932" s="337"/>
      <c r="VUB932" s="337"/>
      <c r="VUC932" s="337"/>
      <c r="VUD932" s="337"/>
      <c r="VUE932" s="337"/>
      <c r="VUF932" s="337"/>
      <c r="VUG932" s="337"/>
      <c r="VUH932" s="337"/>
      <c r="VUI932" s="337"/>
      <c r="VUJ932" s="337"/>
      <c r="VUK932" s="337"/>
      <c r="VUL932" s="337"/>
      <c r="VUM932" s="337"/>
      <c r="VUN932" s="337"/>
      <c r="VUO932" s="337"/>
      <c r="VUP932" s="337"/>
      <c r="VUQ932" s="337"/>
      <c r="VUR932" s="337"/>
      <c r="VUS932" s="337"/>
      <c r="VUT932" s="337"/>
      <c r="VUU932" s="337"/>
      <c r="VUV932" s="337"/>
      <c r="VUW932" s="337"/>
      <c r="VUX932" s="337"/>
      <c r="VUY932" s="337"/>
      <c r="VUZ932" s="337"/>
      <c r="VVA932" s="337"/>
      <c r="VVB932" s="337"/>
      <c r="VVC932" s="337"/>
      <c r="VVD932" s="337"/>
      <c r="VVE932" s="337"/>
      <c r="VVF932" s="337"/>
      <c r="VVG932" s="337"/>
      <c r="VVH932" s="337"/>
      <c r="VVI932" s="337"/>
      <c r="VVJ932" s="337"/>
      <c r="VVK932" s="337"/>
      <c r="VVL932" s="337"/>
      <c r="VVM932" s="337"/>
      <c r="VVN932" s="337"/>
      <c r="VVO932" s="337"/>
      <c r="VVP932" s="337"/>
      <c r="VVQ932" s="337"/>
      <c r="VVR932" s="337"/>
      <c r="VVS932" s="337"/>
      <c r="VVT932" s="337"/>
      <c r="VVU932" s="337"/>
      <c r="VVV932" s="337"/>
      <c r="VVW932" s="337"/>
      <c r="VVX932" s="337"/>
      <c r="VVY932" s="337"/>
      <c r="VVZ932" s="337"/>
      <c r="VWA932" s="337"/>
      <c r="VWB932" s="337"/>
      <c r="VWC932" s="337"/>
      <c r="VWD932" s="337"/>
      <c r="VWE932" s="337"/>
      <c r="VWF932" s="337"/>
      <c r="VWG932" s="337"/>
      <c r="VWH932" s="337"/>
      <c r="VWI932" s="337"/>
      <c r="VWJ932" s="337"/>
      <c r="VWK932" s="337"/>
      <c r="VWL932" s="337"/>
      <c r="VWM932" s="337"/>
      <c r="VWN932" s="337"/>
      <c r="VWO932" s="337"/>
      <c r="VWP932" s="337"/>
      <c r="VWQ932" s="337"/>
      <c r="VWR932" s="337"/>
      <c r="VWS932" s="337"/>
      <c r="VWT932" s="337"/>
      <c r="VWU932" s="337"/>
      <c r="VWV932" s="337"/>
      <c r="VWW932" s="337"/>
      <c r="VWX932" s="337"/>
      <c r="VWY932" s="337"/>
      <c r="VWZ932" s="337"/>
      <c r="VXA932" s="337"/>
      <c r="VXB932" s="337"/>
      <c r="VXC932" s="337"/>
      <c r="VXD932" s="337"/>
      <c r="VXE932" s="337"/>
      <c r="VXF932" s="337"/>
      <c r="VXG932" s="337"/>
      <c r="VXH932" s="337"/>
      <c r="VXI932" s="337"/>
      <c r="VXJ932" s="337"/>
      <c r="VXK932" s="337"/>
      <c r="VXL932" s="337"/>
      <c r="VXM932" s="337"/>
      <c r="VXN932" s="337"/>
      <c r="VXO932" s="337"/>
      <c r="VXP932" s="337"/>
      <c r="VXQ932" s="337"/>
      <c r="VXR932" s="337"/>
      <c r="VXS932" s="337"/>
      <c r="VXT932" s="337"/>
      <c r="VXU932" s="337"/>
      <c r="VXV932" s="337"/>
      <c r="VXW932" s="337"/>
      <c r="VXX932" s="337"/>
      <c r="VXY932" s="337"/>
      <c r="VXZ932" s="337"/>
      <c r="VYA932" s="337"/>
      <c r="VYB932" s="337"/>
      <c r="VYC932" s="337"/>
      <c r="VYD932" s="337"/>
      <c r="VYE932" s="337"/>
      <c r="VYF932" s="337"/>
      <c r="VYG932" s="337"/>
      <c r="VYH932" s="337"/>
      <c r="VYI932" s="337"/>
      <c r="VYJ932" s="337"/>
      <c r="VYK932" s="337"/>
      <c r="VYL932" s="337"/>
      <c r="VYM932" s="337"/>
      <c r="VYN932" s="337"/>
      <c r="VYO932" s="337"/>
      <c r="VYP932" s="337"/>
      <c r="VYQ932" s="337"/>
      <c r="VYR932" s="337"/>
      <c r="VYS932" s="337"/>
      <c r="VYT932" s="337"/>
      <c r="VYU932" s="337"/>
      <c r="VYV932" s="337"/>
      <c r="VYW932" s="337"/>
      <c r="VYX932" s="337"/>
      <c r="VYY932" s="337"/>
      <c r="VYZ932" s="337"/>
      <c r="VZA932" s="337"/>
      <c r="VZB932" s="337"/>
      <c r="VZC932" s="337"/>
      <c r="VZD932" s="337"/>
      <c r="VZE932" s="337"/>
      <c r="VZF932" s="337"/>
      <c r="VZG932" s="337"/>
      <c r="VZH932" s="337"/>
      <c r="VZI932" s="337"/>
      <c r="VZJ932" s="337"/>
      <c r="VZK932" s="337"/>
      <c r="VZL932" s="337"/>
      <c r="VZM932" s="337"/>
      <c r="VZN932" s="337"/>
      <c r="VZO932" s="337"/>
      <c r="VZP932" s="337"/>
      <c r="VZQ932" s="337"/>
      <c r="VZR932" s="337"/>
      <c r="VZS932" s="337"/>
      <c r="VZT932" s="337"/>
      <c r="VZU932" s="337"/>
      <c r="VZV932" s="337"/>
      <c r="VZW932" s="337"/>
      <c r="VZX932" s="337"/>
      <c r="VZY932" s="337"/>
      <c r="VZZ932" s="337"/>
      <c r="WAA932" s="337"/>
      <c r="WAB932" s="337"/>
      <c r="WAC932" s="337"/>
      <c r="WAD932" s="337"/>
      <c r="WAE932" s="337"/>
      <c r="WAF932" s="337"/>
      <c r="WAG932" s="337"/>
      <c r="WAH932" s="337"/>
      <c r="WAI932" s="337"/>
      <c r="WAJ932" s="337"/>
      <c r="WAK932" s="337"/>
      <c r="WAL932" s="337"/>
      <c r="WAM932" s="337"/>
      <c r="WAN932" s="337"/>
      <c r="WAO932" s="337"/>
      <c r="WAP932" s="337"/>
      <c r="WAQ932" s="337"/>
      <c r="WAR932" s="337"/>
      <c r="WAS932" s="337"/>
      <c r="WAT932" s="337"/>
      <c r="WAU932" s="337"/>
      <c r="WAV932" s="337"/>
      <c r="WAW932" s="337"/>
      <c r="WAX932" s="337"/>
      <c r="WAY932" s="337"/>
      <c r="WAZ932" s="337"/>
      <c r="WBA932" s="337"/>
      <c r="WBB932" s="337"/>
      <c r="WBC932" s="337"/>
      <c r="WBD932" s="337"/>
      <c r="WBE932" s="337"/>
      <c r="WBF932" s="337"/>
      <c r="WBG932" s="337"/>
      <c r="WBH932" s="337"/>
      <c r="WBI932" s="337"/>
      <c r="WBJ932" s="337"/>
      <c r="WBK932" s="337"/>
      <c r="WBL932" s="337"/>
      <c r="WBM932" s="337"/>
      <c r="WBN932" s="337"/>
      <c r="WBO932" s="337"/>
      <c r="WBP932" s="337"/>
      <c r="WBQ932" s="337"/>
      <c r="WBR932" s="337"/>
      <c r="WBS932" s="337"/>
      <c r="WBT932" s="337"/>
      <c r="WBU932" s="337"/>
      <c r="WBV932" s="337"/>
      <c r="WBW932" s="337"/>
      <c r="WBX932" s="337"/>
      <c r="WBY932" s="337"/>
      <c r="WBZ932" s="337"/>
      <c r="WCA932" s="337"/>
      <c r="WCB932" s="337"/>
      <c r="WCC932" s="337"/>
      <c r="WCD932" s="337"/>
      <c r="WCE932" s="337"/>
      <c r="WCF932" s="337"/>
      <c r="WCG932" s="337"/>
      <c r="WCH932" s="337"/>
      <c r="WCI932" s="337"/>
      <c r="WCJ932" s="337"/>
      <c r="WCK932" s="337"/>
      <c r="WCL932" s="337"/>
      <c r="WCM932" s="337"/>
      <c r="WCN932" s="337"/>
      <c r="WCO932" s="337"/>
      <c r="WCP932" s="337"/>
      <c r="WCQ932" s="337"/>
      <c r="WCR932" s="337"/>
      <c r="WCS932" s="337"/>
      <c r="WCT932" s="337"/>
      <c r="WCU932" s="337"/>
      <c r="WCV932" s="337"/>
      <c r="WCW932" s="337"/>
      <c r="WCX932" s="337"/>
      <c r="WCY932" s="337"/>
      <c r="WCZ932" s="337"/>
      <c r="WDA932" s="337"/>
      <c r="WDB932" s="337"/>
      <c r="WDC932" s="337"/>
      <c r="WDD932" s="337"/>
      <c r="WDE932" s="337"/>
      <c r="WDF932" s="337"/>
      <c r="WDG932" s="337"/>
      <c r="WDH932" s="337"/>
      <c r="WDI932" s="337"/>
      <c r="WDJ932" s="337"/>
      <c r="WDK932" s="337"/>
      <c r="WDL932" s="337"/>
      <c r="WDM932" s="337"/>
      <c r="WDN932" s="337"/>
      <c r="WDO932" s="337"/>
      <c r="WDP932" s="337"/>
      <c r="WDQ932" s="337"/>
      <c r="WDR932" s="337"/>
      <c r="WDS932" s="337"/>
      <c r="WDT932" s="337"/>
      <c r="WDU932" s="337"/>
      <c r="WDV932" s="337"/>
      <c r="WDW932" s="337"/>
      <c r="WDX932" s="337"/>
      <c r="WDY932" s="337"/>
      <c r="WDZ932" s="337"/>
      <c r="WEA932" s="337"/>
      <c r="WEB932" s="337"/>
      <c r="WEC932" s="337"/>
      <c r="WED932" s="337"/>
      <c r="WEE932" s="337"/>
      <c r="WEF932" s="337"/>
      <c r="WEG932" s="337"/>
      <c r="WEH932" s="337"/>
      <c r="WEI932" s="337"/>
      <c r="WEJ932" s="337"/>
      <c r="WEK932" s="337"/>
      <c r="WEL932" s="337"/>
      <c r="WEM932" s="337"/>
      <c r="WEN932" s="337"/>
      <c r="WEO932" s="337"/>
      <c r="WEP932" s="337"/>
      <c r="WEQ932" s="337"/>
      <c r="WER932" s="337"/>
      <c r="WES932" s="337"/>
      <c r="WET932" s="337"/>
      <c r="WEU932" s="337"/>
      <c r="WEV932" s="337"/>
      <c r="WEW932" s="337"/>
      <c r="WEX932" s="337"/>
      <c r="WEY932" s="337"/>
      <c r="WEZ932" s="337"/>
      <c r="WFA932" s="337"/>
      <c r="WFB932" s="337"/>
      <c r="WFC932" s="337"/>
      <c r="WFD932" s="337"/>
      <c r="WFE932" s="337"/>
      <c r="WFF932" s="337"/>
      <c r="WFG932" s="337"/>
      <c r="WFH932" s="337"/>
      <c r="WFI932" s="337"/>
      <c r="WFJ932" s="337"/>
      <c r="WFK932" s="337"/>
      <c r="WFL932" s="337"/>
      <c r="WFM932" s="337"/>
      <c r="WFN932" s="337"/>
      <c r="WFO932" s="337"/>
      <c r="WFP932" s="337"/>
      <c r="WFQ932" s="337"/>
      <c r="WFR932" s="337"/>
      <c r="WFS932" s="337"/>
      <c r="WFT932" s="337"/>
      <c r="WFU932" s="337"/>
      <c r="WFV932" s="337"/>
      <c r="WFW932" s="337"/>
      <c r="WFX932" s="337"/>
      <c r="WFY932" s="337"/>
      <c r="WFZ932" s="337"/>
      <c r="WGA932" s="337"/>
      <c r="WGB932" s="337"/>
      <c r="WGC932" s="337"/>
      <c r="WGD932" s="337"/>
      <c r="WGE932" s="337"/>
      <c r="WGF932" s="337"/>
      <c r="WGG932" s="337"/>
      <c r="WGH932" s="337"/>
      <c r="WGI932" s="337"/>
      <c r="WGJ932" s="337"/>
      <c r="WGK932" s="337"/>
      <c r="WGL932" s="337"/>
      <c r="WGM932" s="337"/>
      <c r="WGN932" s="337"/>
      <c r="WGO932" s="337"/>
      <c r="WGP932" s="337"/>
      <c r="WGQ932" s="337"/>
      <c r="WGR932" s="337"/>
      <c r="WGS932" s="337"/>
      <c r="WGT932" s="337"/>
      <c r="WGU932" s="337"/>
      <c r="WGV932" s="337"/>
      <c r="WGW932" s="337"/>
      <c r="WGX932" s="337"/>
      <c r="WGY932" s="337"/>
      <c r="WGZ932" s="337"/>
      <c r="WHA932" s="337"/>
      <c r="WHB932" s="337"/>
      <c r="WHC932" s="337"/>
      <c r="WHD932" s="337"/>
      <c r="WHE932" s="337"/>
      <c r="WHF932" s="337"/>
      <c r="WHG932" s="337"/>
      <c r="WHH932" s="337"/>
      <c r="WHI932" s="337"/>
      <c r="WHJ932" s="337"/>
      <c r="WHK932" s="337"/>
      <c r="WHL932" s="337"/>
      <c r="WHM932" s="337"/>
      <c r="WHN932" s="337"/>
      <c r="WHO932" s="337"/>
      <c r="WHP932" s="337"/>
      <c r="WHQ932" s="337"/>
      <c r="WHR932" s="337"/>
      <c r="WHS932" s="337"/>
      <c r="WHT932" s="337"/>
      <c r="WHU932" s="337"/>
      <c r="WHV932" s="337"/>
      <c r="WHW932" s="337"/>
      <c r="WHX932" s="337"/>
      <c r="WHY932" s="337"/>
      <c r="WHZ932" s="337"/>
      <c r="WIA932" s="337"/>
      <c r="WIB932" s="337"/>
      <c r="WIC932" s="337"/>
      <c r="WID932" s="337"/>
      <c r="WIE932" s="337"/>
      <c r="WIF932" s="337"/>
      <c r="WIG932" s="337"/>
      <c r="WIH932" s="337"/>
      <c r="WII932" s="337"/>
      <c r="WIJ932" s="337"/>
      <c r="WIK932" s="337"/>
      <c r="WIL932" s="337"/>
      <c r="WIM932" s="337"/>
      <c r="WIN932" s="337"/>
      <c r="WIO932" s="337"/>
      <c r="WIP932" s="337"/>
      <c r="WIQ932" s="337"/>
      <c r="WIR932" s="337"/>
      <c r="WIS932" s="337"/>
      <c r="WIT932" s="337"/>
      <c r="WIU932" s="337"/>
      <c r="WIV932" s="337"/>
      <c r="WIW932" s="337"/>
      <c r="WIX932" s="337"/>
      <c r="WIY932" s="337"/>
      <c r="WIZ932" s="337"/>
      <c r="WJA932" s="337"/>
      <c r="WJB932" s="337"/>
      <c r="WJC932" s="337"/>
      <c r="WJD932" s="337"/>
      <c r="WJE932" s="337"/>
      <c r="WJF932" s="337"/>
      <c r="WJG932" s="337"/>
      <c r="WJH932" s="337"/>
      <c r="WJI932" s="337"/>
      <c r="WJJ932" s="337"/>
      <c r="WJK932" s="337"/>
      <c r="WJL932" s="337"/>
      <c r="WJM932" s="337"/>
      <c r="WJN932" s="337"/>
      <c r="WJO932" s="337"/>
      <c r="WJP932" s="337"/>
      <c r="WJQ932" s="337"/>
      <c r="WJR932" s="337"/>
      <c r="WJS932" s="337"/>
      <c r="WJT932" s="337"/>
      <c r="WJU932" s="337"/>
      <c r="WJV932" s="337"/>
      <c r="WJW932" s="337"/>
      <c r="WJX932" s="337"/>
      <c r="WJY932" s="337"/>
      <c r="WJZ932" s="337"/>
      <c r="WKA932" s="337"/>
      <c r="WKB932" s="337"/>
      <c r="WKC932" s="337"/>
      <c r="WKD932" s="337"/>
      <c r="WKE932" s="337"/>
      <c r="WKF932" s="337"/>
      <c r="WKG932" s="337"/>
      <c r="WKH932" s="337"/>
      <c r="WKI932" s="337"/>
      <c r="WKJ932" s="337"/>
      <c r="WKK932" s="337"/>
      <c r="WKL932" s="337"/>
      <c r="WKM932" s="337"/>
      <c r="WKN932" s="337"/>
      <c r="WKO932" s="337"/>
      <c r="WKP932" s="337"/>
      <c r="WKQ932" s="337"/>
      <c r="WKR932" s="337"/>
      <c r="WKS932" s="337"/>
      <c r="WKT932" s="337"/>
      <c r="WKU932" s="337"/>
      <c r="WKV932" s="337"/>
      <c r="WKW932" s="337"/>
      <c r="WKX932" s="337"/>
      <c r="WKY932" s="337"/>
      <c r="WKZ932" s="337"/>
      <c r="WLA932" s="337"/>
      <c r="WLB932" s="337"/>
      <c r="WLC932" s="337"/>
      <c r="WLD932" s="337"/>
      <c r="WLE932" s="337"/>
      <c r="WLF932" s="337"/>
      <c r="WLG932" s="337"/>
      <c r="WLH932" s="337"/>
      <c r="WLI932" s="337"/>
      <c r="WLJ932" s="337"/>
      <c r="WLK932" s="337"/>
      <c r="WLL932" s="337"/>
      <c r="WLM932" s="337"/>
      <c r="WLN932" s="337"/>
      <c r="WLO932" s="337"/>
      <c r="WLP932" s="337"/>
      <c r="WLQ932" s="337"/>
      <c r="WLR932" s="337"/>
      <c r="WLS932" s="337"/>
      <c r="WLT932" s="337"/>
      <c r="WLU932" s="337"/>
      <c r="WLV932" s="337"/>
      <c r="WLW932" s="337"/>
      <c r="WLX932" s="337"/>
      <c r="WLY932" s="337"/>
      <c r="WLZ932" s="337"/>
      <c r="WMA932" s="337"/>
      <c r="WMB932" s="337"/>
      <c r="WMC932" s="337"/>
      <c r="WMD932" s="337"/>
      <c r="WME932" s="337"/>
      <c r="WMF932" s="337"/>
      <c r="WMG932" s="337"/>
      <c r="WMH932" s="337"/>
      <c r="WMI932" s="337"/>
      <c r="WMJ932" s="337"/>
      <c r="WMK932" s="337"/>
      <c r="WML932" s="337"/>
      <c r="WMM932" s="337"/>
      <c r="WMN932" s="337"/>
      <c r="WMO932" s="337"/>
      <c r="WMP932" s="337"/>
      <c r="WMQ932" s="337"/>
      <c r="WMR932" s="337"/>
      <c r="WMS932" s="337"/>
      <c r="WMT932" s="337"/>
      <c r="WMU932" s="337"/>
      <c r="WMV932" s="337"/>
      <c r="WMW932" s="337"/>
      <c r="WMX932" s="337"/>
      <c r="WMY932" s="337"/>
      <c r="WMZ932" s="337"/>
      <c r="WNA932" s="337"/>
      <c r="WNB932" s="337"/>
      <c r="WNC932" s="337"/>
      <c r="WND932" s="337"/>
      <c r="WNE932" s="337"/>
      <c r="WNF932" s="337"/>
      <c r="WNG932" s="337"/>
      <c r="WNH932" s="337"/>
      <c r="WNI932" s="337"/>
      <c r="WNJ932" s="337"/>
      <c r="WNK932" s="337"/>
      <c r="WNL932" s="337"/>
      <c r="WNM932" s="337"/>
      <c r="WNN932" s="337"/>
      <c r="WNO932" s="337"/>
      <c r="WNP932" s="337"/>
      <c r="WNQ932" s="337"/>
      <c r="WNR932" s="337"/>
      <c r="WNS932" s="337"/>
      <c r="WNT932" s="337"/>
      <c r="WNU932" s="337"/>
      <c r="WNV932" s="337"/>
      <c r="WNW932" s="337"/>
      <c r="WNX932" s="337"/>
      <c r="WNY932" s="337"/>
      <c r="WNZ932" s="337"/>
      <c r="WOA932" s="337"/>
      <c r="WOB932" s="337"/>
      <c r="WOC932" s="337"/>
      <c r="WOD932" s="337"/>
      <c r="WOE932" s="337"/>
      <c r="WOF932" s="337"/>
      <c r="WOG932" s="337"/>
      <c r="WOH932" s="337"/>
      <c r="WOI932" s="337"/>
      <c r="WOJ932" s="337"/>
      <c r="WOK932" s="337"/>
      <c r="WOL932" s="337"/>
      <c r="WOM932" s="337"/>
      <c r="WON932" s="337"/>
      <c r="WOO932" s="337"/>
      <c r="WOP932" s="337"/>
      <c r="WOQ932" s="337"/>
      <c r="WOR932" s="337"/>
      <c r="WOS932" s="337"/>
      <c r="WOT932" s="337"/>
      <c r="WOU932" s="337"/>
      <c r="WOV932" s="337"/>
      <c r="WOW932" s="337"/>
      <c r="WOX932" s="337"/>
      <c r="WOY932" s="337"/>
      <c r="WOZ932" s="337"/>
      <c r="WPA932" s="337"/>
      <c r="WPB932" s="337"/>
      <c r="WPC932" s="337"/>
      <c r="WPD932" s="337"/>
      <c r="WPE932" s="337"/>
      <c r="WPF932" s="337"/>
      <c r="WPG932" s="337"/>
      <c r="WPH932" s="337"/>
      <c r="WPI932" s="337"/>
      <c r="WPJ932" s="337"/>
      <c r="WPK932" s="337"/>
      <c r="WPL932" s="337"/>
      <c r="WPM932" s="337"/>
      <c r="WPN932" s="337"/>
      <c r="WPO932" s="337"/>
      <c r="WPP932" s="337"/>
      <c r="WPQ932" s="337"/>
      <c r="WPR932" s="337"/>
      <c r="WPS932" s="337"/>
      <c r="WPT932" s="337"/>
      <c r="WPU932" s="337"/>
      <c r="WPV932" s="337"/>
      <c r="WPW932" s="337"/>
      <c r="WPX932" s="337"/>
      <c r="WPY932" s="337"/>
      <c r="WPZ932" s="337"/>
      <c r="WQA932" s="337"/>
      <c r="WQB932" s="337"/>
      <c r="WQC932" s="337"/>
      <c r="WQD932" s="337"/>
      <c r="WQE932" s="337"/>
      <c r="WQF932" s="337"/>
      <c r="WQG932" s="337"/>
      <c r="WQH932" s="337"/>
      <c r="WQI932" s="337"/>
      <c r="WQJ932" s="337"/>
      <c r="WQK932" s="337"/>
      <c r="WQL932" s="337"/>
      <c r="WQM932" s="337"/>
      <c r="WQN932" s="337"/>
      <c r="WQO932" s="337"/>
      <c r="WQP932" s="337"/>
      <c r="WQQ932" s="337"/>
      <c r="WQR932" s="337"/>
      <c r="WQS932" s="337"/>
      <c r="WQT932" s="337"/>
      <c r="WQU932" s="337"/>
      <c r="WQV932" s="337"/>
      <c r="WQW932" s="337"/>
      <c r="WQX932" s="337"/>
      <c r="WQY932" s="337"/>
      <c r="WQZ932" s="337"/>
      <c r="WRA932" s="337"/>
      <c r="WRB932" s="337"/>
      <c r="WRC932" s="337"/>
      <c r="WRD932" s="337"/>
      <c r="WRE932" s="337"/>
      <c r="WRF932" s="337"/>
      <c r="WRG932" s="337"/>
      <c r="WRH932" s="337"/>
      <c r="WRI932" s="337"/>
      <c r="WRJ932" s="337"/>
      <c r="WRK932" s="337"/>
      <c r="WRL932" s="337"/>
      <c r="WRM932" s="337"/>
      <c r="WRN932" s="337"/>
      <c r="WRO932" s="337"/>
      <c r="WRP932" s="337"/>
      <c r="WRQ932" s="337"/>
      <c r="WRR932" s="337"/>
      <c r="WRS932" s="337"/>
      <c r="WRT932" s="337"/>
      <c r="WRU932" s="337"/>
      <c r="WRV932" s="337"/>
      <c r="WRW932" s="337"/>
      <c r="WRX932" s="337"/>
      <c r="WRY932" s="337"/>
      <c r="WRZ932" s="337"/>
      <c r="WSA932" s="337"/>
      <c r="WSB932" s="337"/>
      <c r="WSC932" s="337"/>
      <c r="WSD932" s="337"/>
      <c r="WSE932" s="337"/>
      <c r="WSF932" s="337"/>
      <c r="WSG932" s="337"/>
      <c r="WSH932" s="337"/>
      <c r="WSI932" s="337"/>
      <c r="WSJ932" s="337"/>
      <c r="WSK932" s="337"/>
      <c r="WSL932" s="337"/>
      <c r="WSM932" s="337"/>
      <c r="WSN932" s="337"/>
      <c r="WSO932" s="337"/>
      <c r="WSP932" s="337"/>
      <c r="WSQ932" s="337"/>
      <c r="WSR932" s="337"/>
      <c r="WSS932" s="337"/>
      <c r="WST932" s="337"/>
      <c r="WSU932" s="337"/>
      <c r="WSV932" s="337"/>
      <c r="WSW932" s="337"/>
      <c r="WSX932" s="337"/>
      <c r="WSY932" s="337"/>
      <c r="WSZ932" s="337"/>
      <c r="WTA932" s="337"/>
      <c r="WTB932" s="337"/>
      <c r="WTC932" s="337"/>
      <c r="WTD932" s="337"/>
      <c r="WTE932" s="337"/>
      <c r="WTF932" s="337"/>
      <c r="WTG932" s="337"/>
      <c r="WTH932" s="337"/>
      <c r="WTI932" s="337"/>
      <c r="WTJ932" s="337"/>
      <c r="WTK932" s="337"/>
      <c r="WTL932" s="337"/>
      <c r="WTM932" s="337"/>
      <c r="WTN932" s="337"/>
      <c r="WTO932" s="337"/>
      <c r="WTP932" s="337"/>
      <c r="WTQ932" s="337"/>
      <c r="WTR932" s="337"/>
      <c r="WTS932" s="337"/>
      <c r="WTT932" s="337"/>
      <c r="WTU932" s="337"/>
      <c r="WTV932" s="337"/>
      <c r="WTW932" s="337"/>
      <c r="WTX932" s="337"/>
      <c r="WTY932" s="337"/>
      <c r="WTZ932" s="337"/>
      <c r="WUA932" s="337"/>
      <c r="WUB932" s="337"/>
      <c r="WUC932" s="337"/>
      <c r="WUD932" s="337"/>
      <c r="WUE932" s="337"/>
      <c r="WUF932" s="337"/>
      <c r="WUG932" s="337"/>
      <c r="WUH932" s="337"/>
      <c r="WUI932" s="337"/>
      <c r="WUJ932" s="337"/>
      <c r="WUK932" s="337"/>
      <c r="WUL932" s="337"/>
      <c r="WUM932" s="337"/>
      <c r="WUN932" s="337"/>
      <c r="WUO932" s="337"/>
      <c r="WUP932" s="337"/>
      <c r="WUQ932" s="337"/>
      <c r="WUR932" s="337"/>
      <c r="WUS932" s="337"/>
      <c r="WUT932" s="337"/>
      <c r="WUU932" s="337"/>
      <c r="WUV932" s="337"/>
      <c r="WUW932" s="337"/>
      <c r="WUX932" s="337"/>
      <c r="WUY932" s="337"/>
      <c r="WUZ932" s="337"/>
      <c r="WVA932" s="337"/>
      <c r="WVB932" s="337"/>
      <c r="WVC932" s="337"/>
      <c r="WVD932" s="337"/>
      <c r="WVE932" s="337"/>
      <c r="WVF932" s="337"/>
      <c r="WVG932" s="337"/>
      <c r="WVH932" s="337"/>
      <c r="WVI932" s="337"/>
      <c r="WVJ932" s="337"/>
      <c r="WVK932" s="337"/>
      <c r="WVL932" s="337"/>
      <c r="WVM932" s="337"/>
      <c r="WVN932" s="337"/>
      <c r="WVO932" s="337"/>
      <c r="WVP932" s="337"/>
      <c r="WVQ932" s="337"/>
      <c r="WVR932" s="337"/>
      <c r="WVS932" s="337"/>
      <c r="WVT932" s="337"/>
      <c r="WVU932" s="337"/>
      <c r="WVV932" s="337"/>
      <c r="WVW932" s="337"/>
      <c r="WVX932" s="337"/>
      <c r="WVY932" s="337"/>
      <c r="WVZ932" s="337"/>
      <c r="WWA932" s="337"/>
      <c r="WWB932" s="337"/>
      <c r="WWC932" s="337"/>
      <c r="WWD932" s="337"/>
      <c r="WWE932" s="337"/>
      <c r="WWF932" s="337"/>
      <c r="WWG932" s="337"/>
      <c r="WWH932" s="337"/>
      <c r="WWI932" s="337"/>
      <c r="WWJ932" s="337"/>
      <c r="WWK932" s="337"/>
      <c r="WWL932" s="337"/>
      <c r="WWM932" s="337"/>
      <c r="WWN932" s="337"/>
      <c r="WWO932" s="337"/>
      <c r="WWP932" s="337"/>
      <c r="WWQ932" s="337"/>
      <c r="WWR932" s="337"/>
      <c r="WWS932" s="337"/>
      <c r="WWT932" s="337"/>
      <c r="WWU932" s="337"/>
      <c r="WWV932" s="337"/>
      <c r="WWW932" s="337"/>
      <c r="WWX932" s="337"/>
      <c r="WWY932" s="337"/>
      <c r="WWZ932" s="337"/>
      <c r="WXA932" s="337"/>
      <c r="WXB932" s="337"/>
      <c r="WXC932" s="337"/>
      <c r="WXD932" s="337"/>
      <c r="WXE932" s="337"/>
      <c r="WXF932" s="337"/>
      <c r="WXG932" s="337"/>
      <c r="WXH932" s="337"/>
      <c r="WXI932" s="337"/>
      <c r="WXJ932" s="337"/>
      <c r="WXK932" s="337"/>
      <c r="WXL932" s="337"/>
      <c r="WXM932" s="337"/>
      <c r="WXN932" s="337"/>
      <c r="WXO932" s="337"/>
      <c r="WXP932" s="337"/>
      <c r="WXQ932" s="337"/>
      <c r="WXR932" s="337"/>
      <c r="WXS932" s="337"/>
      <c r="WXT932" s="337"/>
      <c r="WXU932" s="337"/>
      <c r="WXV932" s="337"/>
      <c r="WXW932" s="337"/>
      <c r="WXX932" s="337"/>
      <c r="WXY932" s="337"/>
      <c r="WXZ932" s="337"/>
    </row>
    <row r="933" spans="1:16198" ht="35.25" x14ac:dyDescent="0.5">
      <c r="A933" s="267">
        <v>836</v>
      </c>
      <c r="B933" s="267">
        <v>1</v>
      </c>
      <c r="C933" s="354">
        <v>13</v>
      </c>
      <c r="D933" s="325" t="s">
        <v>13013</v>
      </c>
      <c r="E933" s="326"/>
      <c r="F933" s="317">
        <v>1969</v>
      </c>
      <c r="G933" s="301" t="s">
        <v>17162</v>
      </c>
      <c r="H933" s="317">
        <v>2</v>
      </c>
      <c r="I933" s="317">
        <v>3</v>
      </c>
      <c r="J933" s="318">
        <v>1343.5</v>
      </c>
      <c r="K933" s="318">
        <v>919.2</v>
      </c>
      <c r="L933" s="307">
        <v>57</v>
      </c>
      <c r="M933" s="317" t="s">
        <v>17029</v>
      </c>
      <c r="N933" s="317" t="s">
        <v>17064</v>
      </c>
      <c r="O933" s="317" t="s">
        <v>17033</v>
      </c>
      <c r="P933" s="318">
        <v>5556870.1700000009</v>
      </c>
      <c r="Q933" s="321"/>
      <c r="R933" s="318">
        <v>4659778.5200000005</v>
      </c>
      <c r="S933" s="318">
        <v>255304.04</v>
      </c>
      <c r="T933" s="318">
        <v>641787.6100000001</v>
      </c>
      <c r="U933" s="302">
        <f t="shared" si="442"/>
        <v>4136.1147525120959</v>
      </c>
      <c r="V933" s="308">
        <v>6305.2654052847029</v>
      </c>
    </row>
    <row r="934" spans="1:16198" s="336" customFormat="1" ht="35.25" x14ac:dyDescent="0.5">
      <c r="A934" s="267">
        <v>837</v>
      </c>
      <c r="C934" s="309" t="s">
        <v>341</v>
      </c>
      <c r="D934" s="328"/>
      <c r="E934" s="300" t="s">
        <v>17012</v>
      </c>
      <c r="F934" s="301" t="s">
        <v>17012</v>
      </c>
      <c r="G934" s="301" t="s">
        <v>17012</v>
      </c>
      <c r="H934" s="301" t="s">
        <v>17012</v>
      </c>
      <c r="I934" s="301" t="s">
        <v>17012</v>
      </c>
      <c r="J934" s="306">
        <f>J935</f>
        <v>642.9</v>
      </c>
      <c r="K934" s="306">
        <f t="shared" ref="K934:L934" si="449">K935</f>
        <v>437.2</v>
      </c>
      <c r="L934" s="307">
        <f t="shared" si="449"/>
        <v>24</v>
      </c>
      <c r="M934" s="301" t="s">
        <v>17012</v>
      </c>
      <c r="N934" s="301" t="s">
        <v>17012</v>
      </c>
      <c r="O934" s="304" t="s">
        <v>17012</v>
      </c>
      <c r="P934" s="324">
        <v>5301598.71</v>
      </c>
      <c r="Q934" s="324">
        <f t="shared" ref="Q934:T934" si="450">Q935</f>
        <v>0</v>
      </c>
      <c r="R934" s="306">
        <f t="shared" si="450"/>
        <v>4564356.5100000007</v>
      </c>
      <c r="S934" s="306">
        <f t="shared" si="450"/>
        <v>274306.86</v>
      </c>
      <c r="T934" s="306">
        <f t="shared" si="450"/>
        <v>462935.33999999997</v>
      </c>
      <c r="U934" s="302">
        <f t="shared" si="442"/>
        <v>8246.3815678954743</v>
      </c>
      <c r="V934" s="321">
        <f>V935</f>
        <v>10985.58950754394</v>
      </c>
      <c r="W934" s="267"/>
      <c r="X934" s="337"/>
      <c r="Y934" s="337"/>
      <c r="Z934" s="267"/>
      <c r="AA934" s="337"/>
      <c r="AB934" s="337"/>
      <c r="AC934" s="337"/>
      <c r="AD934" s="337"/>
      <c r="AE934" s="337"/>
      <c r="AF934" s="337"/>
      <c r="AG934" s="337"/>
      <c r="AH934" s="337"/>
      <c r="AI934" s="337"/>
      <c r="AJ934" s="337"/>
      <c r="AK934" s="337"/>
      <c r="AL934" s="337"/>
      <c r="AM934" s="337"/>
      <c r="AN934" s="337"/>
      <c r="AO934" s="337"/>
      <c r="AP934" s="337"/>
      <c r="AQ934" s="337"/>
      <c r="AR934" s="337"/>
      <c r="AS934" s="337"/>
      <c r="AT934" s="337"/>
      <c r="AU934" s="337"/>
      <c r="AV934" s="337"/>
      <c r="AW934" s="337"/>
      <c r="AX934" s="337"/>
      <c r="AY934" s="337"/>
      <c r="AZ934" s="337"/>
      <c r="BA934" s="337"/>
      <c r="BB934" s="337"/>
      <c r="BC934" s="337"/>
      <c r="BD934" s="337"/>
      <c r="BE934" s="337"/>
      <c r="BF934" s="337"/>
      <c r="BG934" s="337"/>
      <c r="BH934" s="337"/>
      <c r="BI934" s="337"/>
      <c r="BJ934" s="337"/>
      <c r="BK934" s="337"/>
      <c r="BL934" s="337"/>
      <c r="BM934" s="337"/>
      <c r="BN934" s="337"/>
      <c r="BO934" s="337"/>
      <c r="BP934" s="337"/>
      <c r="BQ934" s="337"/>
      <c r="BR934" s="337"/>
      <c r="BS934" s="337"/>
      <c r="BT934" s="337"/>
      <c r="BU934" s="337"/>
      <c r="BV934" s="337"/>
      <c r="BW934" s="337"/>
      <c r="BX934" s="337"/>
      <c r="BY934" s="337"/>
      <c r="BZ934" s="337"/>
      <c r="CA934" s="337"/>
      <c r="CB934" s="337"/>
      <c r="CC934" s="337"/>
      <c r="CD934" s="337"/>
      <c r="CE934" s="337"/>
      <c r="CF934" s="337"/>
      <c r="CG934" s="337"/>
      <c r="CH934" s="337"/>
      <c r="CI934" s="337"/>
      <c r="CJ934" s="337"/>
      <c r="CK934" s="337"/>
      <c r="CL934" s="337"/>
      <c r="CM934" s="337"/>
      <c r="CN934" s="337"/>
      <c r="CO934" s="337"/>
      <c r="CP934" s="337"/>
      <c r="CQ934" s="337"/>
      <c r="CR934" s="337"/>
      <c r="CS934" s="337"/>
      <c r="CT934" s="337"/>
      <c r="CU934" s="337"/>
      <c r="CV934" s="337"/>
      <c r="CW934" s="337"/>
      <c r="CX934" s="337"/>
      <c r="CY934" s="337"/>
      <c r="CZ934" s="337"/>
      <c r="DA934" s="337"/>
      <c r="DB934" s="337"/>
      <c r="DC934" s="337"/>
      <c r="DD934" s="337"/>
      <c r="DE934" s="337"/>
      <c r="DF934" s="337"/>
      <c r="DG934" s="337"/>
      <c r="DH934" s="337"/>
      <c r="DI934" s="337"/>
      <c r="DJ934" s="337"/>
      <c r="DK934" s="337"/>
      <c r="DL934" s="337"/>
      <c r="DM934" s="337"/>
      <c r="DN934" s="337"/>
      <c r="DO934" s="337"/>
      <c r="DP934" s="337"/>
      <c r="DQ934" s="337"/>
      <c r="DR934" s="337"/>
      <c r="DS934" s="337"/>
      <c r="DT934" s="337"/>
      <c r="DU934" s="337"/>
      <c r="DV934" s="337"/>
      <c r="DW934" s="337"/>
      <c r="DX934" s="337"/>
      <c r="DY934" s="337"/>
      <c r="DZ934" s="337"/>
      <c r="EA934" s="337"/>
      <c r="EB934" s="337"/>
      <c r="EC934" s="337"/>
      <c r="ED934" s="337"/>
      <c r="EE934" s="337"/>
      <c r="EF934" s="337"/>
      <c r="EG934" s="337"/>
      <c r="EH934" s="337"/>
      <c r="EI934" s="337"/>
      <c r="EJ934" s="337"/>
      <c r="EK934" s="337"/>
      <c r="EL934" s="337"/>
      <c r="EM934" s="337"/>
      <c r="EN934" s="337"/>
      <c r="EO934" s="337"/>
      <c r="EP934" s="337"/>
      <c r="EQ934" s="337"/>
      <c r="ER934" s="337"/>
      <c r="ES934" s="337"/>
      <c r="ET934" s="337"/>
      <c r="EU934" s="337"/>
      <c r="EV934" s="337"/>
      <c r="EW934" s="337"/>
      <c r="EX934" s="337"/>
      <c r="EY934" s="337"/>
      <c r="EZ934" s="337"/>
      <c r="FA934" s="337"/>
      <c r="FB934" s="337"/>
      <c r="FC934" s="337"/>
      <c r="FD934" s="337"/>
      <c r="FE934" s="337"/>
      <c r="FF934" s="337"/>
      <c r="FG934" s="337"/>
      <c r="FH934" s="337"/>
      <c r="FI934" s="337"/>
      <c r="FJ934" s="337"/>
      <c r="FK934" s="337"/>
      <c r="FL934" s="337"/>
      <c r="FM934" s="337"/>
      <c r="FN934" s="337"/>
      <c r="FO934" s="337"/>
      <c r="FP934" s="337"/>
      <c r="FQ934" s="337"/>
      <c r="FR934" s="337"/>
      <c r="FS934" s="337"/>
      <c r="FT934" s="337"/>
      <c r="FU934" s="337"/>
      <c r="FV934" s="337"/>
      <c r="FW934" s="337"/>
      <c r="FX934" s="337"/>
      <c r="FY934" s="337"/>
      <c r="FZ934" s="337"/>
      <c r="GA934" s="337"/>
      <c r="GB934" s="337"/>
      <c r="GC934" s="337"/>
      <c r="GD934" s="337"/>
      <c r="GE934" s="337"/>
      <c r="GF934" s="337"/>
      <c r="GG934" s="337"/>
      <c r="GH934" s="337"/>
      <c r="GI934" s="337"/>
      <c r="GJ934" s="337"/>
      <c r="GK934" s="337"/>
      <c r="GL934" s="337"/>
      <c r="GM934" s="337"/>
      <c r="GN934" s="337"/>
      <c r="GO934" s="337"/>
      <c r="GP934" s="337"/>
      <c r="GQ934" s="337"/>
      <c r="GR934" s="337"/>
      <c r="GS934" s="337"/>
      <c r="GT934" s="337"/>
      <c r="GU934" s="337"/>
      <c r="GV934" s="337"/>
      <c r="GW934" s="337"/>
      <c r="GX934" s="337"/>
      <c r="GY934" s="337"/>
      <c r="GZ934" s="337"/>
      <c r="HA934" s="337"/>
      <c r="HB934" s="337"/>
      <c r="HC934" s="337"/>
      <c r="HD934" s="337"/>
      <c r="HE934" s="337"/>
      <c r="HF934" s="337"/>
      <c r="HG934" s="337"/>
      <c r="HH934" s="337"/>
      <c r="HI934" s="337"/>
      <c r="HJ934" s="337"/>
      <c r="HK934" s="337"/>
      <c r="HL934" s="337"/>
      <c r="HM934" s="337"/>
      <c r="HN934" s="337"/>
      <c r="HO934" s="337"/>
      <c r="HP934" s="337"/>
      <c r="HQ934" s="337"/>
      <c r="HR934" s="337"/>
      <c r="HS934" s="337"/>
      <c r="HT934" s="337"/>
      <c r="HU934" s="337"/>
      <c r="HV934" s="337"/>
      <c r="HW934" s="337"/>
      <c r="HX934" s="337"/>
      <c r="HY934" s="337"/>
      <c r="HZ934" s="337"/>
      <c r="IA934" s="337"/>
      <c r="IB934" s="337"/>
      <c r="IC934" s="337"/>
      <c r="ID934" s="337"/>
      <c r="IE934" s="337"/>
      <c r="IF934" s="337"/>
      <c r="IG934" s="337"/>
      <c r="IH934" s="337"/>
      <c r="II934" s="337"/>
      <c r="IJ934" s="337"/>
      <c r="IK934" s="337"/>
      <c r="IL934" s="337"/>
      <c r="IM934" s="337"/>
      <c r="IN934" s="337"/>
      <c r="IO934" s="337"/>
      <c r="IP934" s="337"/>
      <c r="IQ934" s="337"/>
      <c r="IR934" s="337"/>
      <c r="IS934" s="337"/>
      <c r="IT934" s="337"/>
      <c r="IU934" s="337"/>
      <c r="IV934" s="337"/>
      <c r="IW934" s="337"/>
      <c r="IX934" s="337"/>
      <c r="IY934" s="337"/>
      <c r="IZ934" s="337"/>
      <c r="JA934" s="337"/>
      <c r="JB934" s="337"/>
      <c r="JC934" s="337"/>
      <c r="JD934" s="337"/>
      <c r="JE934" s="337"/>
      <c r="JF934" s="337"/>
      <c r="JG934" s="337"/>
      <c r="JH934" s="337"/>
      <c r="JI934" s="337"/>
      <c r="JJ934" s="337"/>
      <c r="JK934" s="337"/>
      <c r="JL934" s="337"/>
      <c r="JM934" s="337"/>
      <c r="JN934" s="337"/>
      <c r="JO934" s="337"/>
      <c r="JP934" s="337"/>
      <c r="JQ934" s="337"/>
      <c r="JR934" s="337"/>
      <c r="JS934" s="337"/>
      <c r="JT934" s="337"/>
      <c r="JU934" s="337"/>
      <c r="JV934" s="337"/>
      <c r="JW934" s="337"/>
      <c r="JX934" s="337"/>
      <c r="JY934" s="337"/>
      <c r="JZ934" s="337"/>
      <c r="KA934" s="337"/>
      <c r="KB934" s="337"/>
      <c r="KC934" s="337"/>
      <c r="KD934" s="337"/>
      <c r="KE934" s="337"/>
      <c r="KF934" s="337"/>
      <c r="KG934" s="337"/>
      <c r="KH934" s="337"/>
      <c r="KI934" s="337"/>
      <c r="KJ934" s="337"/>
      <c r="KK934" s="337"/>
      <c r="KL934" s="337"/>
      <c r="KM934" s="337"/>
      <c r="KN934" s="337"/>
      <c r="KO934" s="337"/>
      <c r="KP934" s="337"/>
      <c r="KQ934" s="337"/>
      <c r="KR934" s="337"/>
      <c r="KS934" s="337"/>
      <c r="KT934" s="337"/>
      <c r="KU934" s="337"/>
      <c r="KV934" s="337"/>
      <c r="KW934" s="337"/>
      <c r="KX934" s="337"/>
      <c r="KY934" s="337"/>
      <c r="KZ934" s="337"/>
      <c r="LA934" s="337"/>
      <c r="LB934" s="337"/>
      <c r="LC934" s="337"/>
      <c r="LD934" s="337"/>
      <c r="LE934" s="337"/>
      <c r="LF934" s="337"/>
      <c r="LG934" s="337"/>
      <c r="LH934" s="337"/>
      <c r="LI934" s="337"/>
      <c r="LJ934" s="337"/>
      <c r="LK934" s="337"/>
      <c r="LL934" s="337"/>
      <c r="LM934" s="337"/>
      <c r="LN934" s="337"/>
      <c r="LO934" s="337"/>
      <c r="LP934" s="337"/>
      <c r="LQ934" s="337"/>
      <c r="LR934" s="337"/>
      <c r="LS934" s="337"/>
      <c r="LT934" s="337"/>
      <c r="LU934" s="337"/>
      <c r="LV934" s="337"/>
      <c r="LW934" s="337"/>
      <c r="LX934" s="337"/>
      <c r="LY934" s="337"/>
      <c r="LZ934" s="337"/>
      <c r="MA934" s="337"/>
      <c r="MB934" s="337"/>
      <c r="MC934" s="337"/>
      <c r="MD934" s="337"/>
      <c r="ME934" s="337"/>
      <c r="MF934" s="337"/>
      <c r="MG934" s="337"/>
      <c r="MH934" s="337"/>
      <c r="MI934" s="337"/>
      <c r="MJ934" s="337"/>
      <c r="MK934" s="337"/>
      <c r="ML934" s="337"/>
      <c r="MM934" s="337"/>
      <c r="MN934" s="337"/>
      <c r="MO934" s="337"/>
      <c r="MP934" s="337"/>
      <c r="MQ934" s="337"/>
      <c r="MR934" s="337"/>
      <c r="MS934" s="337"/>
      <c r="MT934" s="337"/>
      <c r="MU934" s="337"/>
      <c r="MV934" s="337"/>
      <c r="MW934" s="337"/>
      <c r="MX934" s="337"/>
      <c r="MY934" s="337"/>
      <c r="MZ934" s="337"/>
      <c r="NA934" s="337"/>
      <c r="NB934" s="337"/>
      <c r="NC934" s="337"/>
      <c r="ND934" s="337"/>
      <c r="NE934" s="337"/>
      <c r="NF934" s="337"/>
      <c r="NG934" s="337"/>
      <c r="NH934" s="337"/>
      <c r="NI934" s="337"/>
      <c r="NJ934" s="337"/>
      <c r="NK934" s="337"/>
      <c r="NL934" s="337"/>
      <c r="NM934" s="337"/>
      <c r="NN934" s="337"/>
      <c r="NO934" s="337"/>
      <c r="NP934" s="337"/>
      <c r="NQ934" s="337"/>
      <c r="NR934" s="337"/>
      <c r="NS934" s="337"/>
      <c r="NT934" s="337"/>
      <c r="NU934" s="337"/>
      <c r="NV934" s="337"/>
      <c r="NW934" s="337"/>
      <c r="NX934" s="337"/>
      <c r="NY934" s="337"/>
      <c r="NZ934" s="337"/>
      <c r="OA934" s="337"/>
      <c r="OB934" s="337"/>
      <c r="OC934" s="337"/>
      <c r="OD934" s="337"/>
      <c r="OE934" s="337"/>
      <c r="OF934" s="337"/>
      <c r="OG934" s="337"/>
      <c r="OH934" s="337"/>
      <c r="OI934" s="337"/>
      <c r="OJ934" s="337"/>
      <c r="OK934" s="337"/>
      <c r="OL934" s="337"/>
      <c r="OM934" s="337"/>
      <c r="ON934" s="337"/>
      <c r="OO934" s="337"/>
      <c r="OP934" s="337"/>
      <c r="OQ934" s="337"/>
      <c r="OR934" s="337"/>
      <c r="OS934" s="337"/>
      <c r="OT934" s="337"/>
      <c r="OU934" s="337"/>
      <c r="OV934" s="337"/>
      <c r="OW934" s="337"/>
      <c r="OX934" s="337"/>
      <c r="OY934" s="337"/>
      <c r="OZ934" s="337"/>
      <c r="PA934" s="337"/>
      <c r="PB934" s="337"/>
      <c r="PC934" s="337"/>
      <c r="PD934" s="337"/>
      <c r="PE934" s="337"/>
      <c r="PF934" s="337"/>
      <c r="PG934" s="337"/>
      <c r="PH934" s="337"/>
      <c r="PI934" s="337"/>
      <c r="PJ934" s="337"/>
      <c r="PK934" s="337"/>
      <c r="PL934" s="337"/>
      <c r="PM934" s="337"/>
      <c r="PN934" s="337"/>
      <c r="PO934" s="337"/>
      <c r="PP934" s="337"/>
      <c r="PQ934" s="337"/>
      <c r="PR934" s="337"/>
      <c r="PS934" s="337"/>
      <c r="PT934" s="337"/>
      <c r="PU934" s="337"/>
      <c r="PV934" s="337"/>
      <c r="PW934" s="337"/>
      <c r="PX934" s="337"/>
      <c r="PY934" s="337"/>
      <c r="PZ934" s="337"/>
      <c r="QA934" s="337"/>
      <c r="QB934" s="337"/>
      <c r="QC934" s="337"/>
      <c r="QD934" s="337"/>
      <c r="QE934" s="337"/>
      <c r="QF934" s="337"/>
      <c r="QG934" s="337"/>
      <c r="QH934" s="337"/>
      <c r="QI934" s="337"/>
      <c r="QJ934" s="337"/>
      <c r="QK934" s="337"/>
      <c r="QL934" s="337"/>
      <c r="QM934" s="337"/>
      <c r="QN934" s="337"/>
      <c r="QO934" s="337"/>
      <c r="QP934" s="337"/>
      <c r="QQ934" s="337"/>
      <c r="QR934" s="337"/>
      <c r="QS934" s="337"/>
      <c r="QT934" s="337"/>
      <c r="QU934" s="337"/>
      <c r="QV934" s="337"/>
      <c r="QW934" s="337"/>
      <c r="QX934" s="337"/>
      <c r="QY934" s="337"/>
      <c r="QZ934" s="337"/>
      <c r="RA934" s="337"/>
      <c r="RB934" s="337"/>
      <c r="RC934" s="337"/>
      <c r="RD934" s="337"/>
      <c r="RE934" s="337"/>
      <c r="RF934" s="337"/>
      <c r="RG934" s="337"/>
      <c r="RH934" s="337"/>
      <c r="RI934" s="337"/>
      <c r="RJ934" s="337"/>
      <c r="RK934" s="337"/>
      <c r="RL934" s="337"/>
      <c r="RM934" s="337"/>
      <c r="RN934" s="337"/>
      <c r="RO934" s="337"/>
      <c r="RP934" s="337"/>
      <c r="RQ934" s="337"/>
      <c r="RR934" s="337"/>
      <c r="RS934" s="337"/>
      <c r="RT934" s="337"/>
      <c r="RU934" s="337"/>
      <c r="RV934" s="337"/>
      <c r="RW934" s="337"/>
      <c r="RX934" s="337"/>
      <c r="RY934" s="337"/>
      <c r="RZ934" s="337"/>
      <c r="SA934" s="337"/>
      <c r="SB934" s="337"/>
      <c r="SC934" s="337"/>
      <c r="SD934" s="337"/>
      <c r="SE934" s="337"/>
      <c r="SF934" s="337"/>
      <c r="SG934" s="337"/>
      <c r="SH934" s="337"/>
      <c r="SI934" s="337"/>
      <c r="SJ934" s="337"/>
      <c r="SK934" s="337"/>
      <c r="SL934" s="337"/>
      <c r="SM934" s="337"/>
      <c r="SN934" s="337"/>
      <c r="SO934" s="337"/>
      <c r="SP934" s="337"/>
      <c r="SQ934" s="337"/>
      <c r="SR934" s="337"/>
      <c r="SS934" s="337"/>
      <c r="ST934" s="337"/>
      <c r="SU934" s="337"/>
      <c r="SV934" s="337"/>
      <c r="SW934" s="337"/>
      <c r="SX934" s="337"/>
      <c r="SY934" s="337"/>
      <c r="SZ934" s="337"/>
      <c r="TA934" s="337"/>
      <c r="TB934" s="337"/>
      <c r="TC934" s="337"/>
      <c r="TD934" s="337"/>
      <c r="TE934" s="337"/>
      <c r="TF934" s="337"/>
      <c r="TG934" s="337"/>
      <c r="TH934" s="337"/>
      <c r="TI934" s="337"/>
      <c r="TJ934" s="337"/>
      <c r="TK934" s="337"/>
      <c r="TL934" s="337"/>
      <c r="TM934" s="337"/>
      <c r="TN934" s="337"/>
      <c r="TO934" s="337"/>
      <c r="TP934" s="337"/>
      <c r="TQ934" s="337"/>
      <c r="TR934" s="337"/>
      <c r="TS934" s="337"/>
      <c r="TT934" s="337"/>
      <c r="TU934" s="337"/>
      <c r="TV934" s="337"/>
      <c r="TW934" s="337"/>
      <c r="TX934" s="337"/>
      <c r="TY934" s="337"/>
      <c r="TZ934" s="337"/>
      <c r="UA934" s="337"/>
      <c r="UB934" s="337"/>
      <c r="UC934" s="337"/>
      <c r="UD934" s="337"/>
      <c r="UE934" s="337"/>
      <c r="UF934" s="337"/>
      <c r="UG934" s="337"/>
      <c r="UH934" s="337"/>
      <c r="UI934" s="337"/>
      <c r="UJ934" s="337"/>
      <c r="UK934" s="337"/>
      <c r="UL934" s="337"/>
      <c r="UM934" s="337"/>
      <c r="UN934" s="337"/>
      <c r="UO934" s="337"/>
      <c r="UP934" s="337"/>
      <c r="UQ934" s="337"/>
      <c r="UR934" s="337"/>
      <c r="US934" s="337"/>
      <c r="UT934" s="337"/>
      <c r="UU934" s="337"/>
      <c r="UV934" s="337"/>
      <c r="UW934" s="337"/>
      <c r="UX934" s="337"/>
      <c r="UY934" s="337"/>
      <c r="UZ934" s="337"/>
      <c r="VA934" s="337"/>
      <c r="VB934" s="337"/>
      <c r="VC934" s="337"/>
      <c r="VD934" s="337"/>
      <c r="VE934" s="337"/>
      <c r="VF934" s="337"/>
      <c r="VG934" s="337"/>
      <c r="VH934" s="337"/>
      <c r="VI934" s="337"/>
      <c r="VJ934" s="337"/>
      <c r="VK934" s="337"/>
      <c r="VL934" s="337"/>
      <c r="VM934" s="337"/>
      <c r="VN934" s="337"/>
      <c r="VO934" s="337"/>
      <c r="VP934" s="337"/>
      <c r="VQ934" s="337"/>
      <c r="VR934" s="337"/>
      <c r="VS934" s="337"/>
      <c r="VT934" s="337"/>
      <c r="VU934" s="337"/>
      <c r="VV934" s="337"/>
      <c r="VW934" s="337"/>
      <c r="VX934" s="337"/>
      <c r="VY934" s="337"/>
      <c r="VZ934" s="337"/>
      <c r="WA934" s="337"/>
      <c r="WB934" s="337"/>
      <c r="WC934" s="337"/>
      <c r="WD934" s="337"/>
      <c r="WE934" s="337"/>
      <c r="WF934" s="337"/>
      <c r="WG934" s="337"/>
      <c r="WH934" s="337"/>
      <c r="WI934" s="337"/>
      <c r="WJ934" s="337"/>
      <c r="WK934" s="337"/>
      <c r="WL934" s="337"/>
      <c r="WM934" s="337"/>
      <c r="WN934" s="337"/>
      <c r="WO934" s="337"/>
      <c r="WP934" s="337"/>
      <c r="WQ934" s="337"/>
      <c r="WR934" s="337"/>
      <c r="WS934" s="337"/>
      <c r="WT934" s="337"/>
      <c r="WU934" s="337"/>
      <c r="WV934" s="337"/>
      <c r="WW934" s="337"/>
      <c r="WX934" s="337"/>
      <c r="WY934" s="337"/>
      <c r="WZ934" s="337"/>
      <c r="XA934" s="337"/>
      <c r="XB934" s="337"/>
      <c r="XC934" s="337"/>
      <c r="XD934" s="337"/>
      <c r="XE934" s="337"/>
      <c r="XF934" s="337"/>
      <c r="XG934" s="337"/>
      <c r="XH934" s="337"/>
      <c r="XI934" s="337"/>
      <c r="XJ934" s="337"/>
      <c r="XK934" s="337"/>
      <c r="XL934" s="337"/>
      <c r="XM934" s="337"/>
      <c r="XN934" s="337"/>
      <c r="XO934" s="337"/>
      <c r="XP934" s="337"/>
      <c r="XQ934" s="337"/>
      <c r="XR934" s="337"/>
      <c r="XS934" s="337"/>
      <c r="XT934" s="337"/>
      <c r="XU934" s="337"/>
      <c r="XV934" s="337"/>
      <c r="XW934" s="337"/>
      <c r="XX934" s="337"/>
      <c r="XY934" s="337"/>
      <c r="XZ934" s="337"/>
      <c r="YA934" s="337"/>
      <c r="YB934" s="337"/>
      <c r="YC934" s="337"/>
      <c r="YD934" s="337"/>
      <c r="YE934" s="337"/>
      <c r="YF934" s="337"/>
      <c r="YG934" s="337"/>
      <c r="YH934" s="337"/>
      <c r="YI934" s="337"/>
      <c r="YJ934" s="337"/>
      <c r="YK934" s="337"/>
      <c r="YL934" s="337"/>
      <c r="YM934" s="337"/>
      <c r="YN934" s="337"/>
      <c r="YO934" s="337"/>
      <c r="YP934" s="337"/>
      <c r="YQ934" s="337"/>
      <c r="YR934" s="337"/>
      <c r="YS934" s="337"/>
      <c r="YT934" s="337"/>
      <c r="YU934" s="337"/>
      <c r="YV934" s="337"/>
      <c r="YW934" s="337"/>
      <c r="YX934" s="337"/>
      <c r="YY934" s="337"/>
      <c r="YZ934" s="337"/>
      <c r="ZA934" s="337"/>
      <c r="ZB934" s="337"/>
      <c r="ZC934" s="337"/>
      <c r="ZD934" s="337"/>
      <c r="ZE934" s="337"/>
      <c r="ZF934" s="337"/>
      <c r="ZG934" s="337"/>
      <c r="ZH934" s="337"/>
      <c r="ZI934" s="337"/>
      <c r="ZJ934" s="337"/>
      <c r="ZK934" s="337"/>
      <c r="ZL934" s="337"/>
      <c r="ZM934" s="337"/>
      <c r="ZN934" s="337"/>
      <c r="ZO934" s="337"/>
      <c r="ZP934" s="337"/>
      <c r="ZQ934" s="337"/>
      <c r="ZR934" s="337"/>
      <c r="ZS934" s="337"/>
      <c r="ZT934" s="337"/>
      <c r="ZU934" s="337"/>
      <c r="ZV934" s="337"/>
      <c r="ZW934" s="337"/>
      <c r="ZX934" s="337"/>
      <c r="ZY934" s="337"/>
      <c r="ZZ934" s="337"/>
      <c r="AAA934" s="337"/>
      <c r="AAB934" s="337"/>
      <c r="AAC934" s="337"/>
      <c r="AAD934" s="337"/>
      <c r="AAE934" s="337"/>
      <c r="AAF934" s="337"/>
      <c r="AAG934" s="337"/>
      <c r="AAH934" s="337"/>
      <c r="AAI934" s="337"/>
      <c r="AAJ934" s="337"/>
      <c r="AAK934" s="337"/>
      <c r="AAL934" s="337"/>
      <c r="AAM934" s="337"/>
      <c r="AAN934" s="337"/>
      <c r="AAO934" s="337"/>
      <c r="AAP934" s="337"/>
      <c r="AAQ934" s="337"/>
      <c r="AAR934" s="337"/>
      <c r="AAS934" s="337"/>
      <c r="AAT934" s="337"/>
      <c r="AAU934" s="337"/>
      <c r="AAV934" s="337"/>
      <c r="AAW934" s="337"/>
      <c r="AAX934" s="337"/>
      <c r="AAY934" s="337"/>
      <c r="AAZ934" s="337"/>
      <c r="ABA934" s="337"/>
      <c r="ABB934" s="337"/>
      <c r="ABC934" s="337"/>
      <c r="ABD934" s="337"/>
      <c r="ABE934" s="337"/>
      <c r="ABF934" s="337"/>
      <c r="ABG934" s="337"/>
      <c r="ABH934" s="337"/>
      <c r="ABI934" s="337"/>
      <c r="ABJ934" s="337"/>
      <c r="ABK934" s="337"/>
      <c r="ABL934" s="337"/>
      <c r="ABM934" s="337"/>
      <c r="ABN934" s="337"/>
      <c r="ABO934" s="337"/>
      <c r="ABP934" s="337"/>
      <c r="ABQ934" s="337"/>
      <c r="ABR934" s="337"/>
      <c r="ABS934" s="337"/>
      <c r="ABT934" s="337"/>
      <c r="ABU934" s="337"/>
      <c r="ABV934" s="337"/>
      <c r="ABW934" s="337"/>
      <c r="ABX934" s="337"/>
      <c r="ABY934" s="337"/>
      <c r="ABZ934" s="337"/>
      <c r="ACA934" s="337"/>
      <c r="ACB934" s="337"/>
      <c r="ACC934" s="337"/>
      <c r="ACD934" s="337"/>
      <c r="ACE934" s="337"/>
      <c r="ACF934" s="337"/>
      <c r="ACG934" s="337"/>
      <c r="ACH934" s="337"/>
      <c r="ACI934" s="337"/>
      <c r="ACJ934" s="337"/>
      <c r="ACK934" s="337"/>
      <c r="ACL934" s="337"/>
      <c r="ACM934" s="337"/>
      <c r="ACN934" s="337"/>
      <c r="ACO934" s="337"/>
      <c r="ACP934" s="337"/>
      <c r="ACQ934" s="337"/>
      <c r="ACR934" s="337"/>
      <c r="ACS934" s="337"/>
      <c r="ACT934" s="337"/>
      <c r="ACU934" s="337"/>
      <c r="ACV934" s="337"/>
      <c r="ACW934" s="337"/>
      <c r="ACX934" s="337"/>
      <c r="ACY934" s="337"/>
      <c r="ACZ934" s="337"/>
      <c r="ADA934" s="337"/>
      <c r="ADB934" s="337"/>
      <c r="ADC934" s="337"/>
      <c r="ADD934" s="337"/>
      <c r="ADE934" s="337"/>
      <c r="ADF934" s="337"/>
      <c r="ADG934" s="337"/>
      <c r="ADH934" s="337"/>
      <c r="ADI934" s="337"/>
      <c r="ADJ934" s="337"/>
      <c r="ADK934" s="337"/>
      <c r="ADL934" s="337"/>
      <c r="ADM934" s="337"/>
      <c r="ADN934" s="337"/>
      <c r="ADO934" s="337"/>
      <c r="ADP934" s="337"/>
      <c r="ADQ934" s="337"/>
      <c r="ADR934" s="337"/>
      <c r="ADS934" s="337"/>
      <c r="ADT934" s="337"/>
      <c r="ADU934" s="337"/>
      <c r="ADV934" s="337"/>
      <c r="ADW934" s="337"/>
      <c r="ADX934" s="337"/>
      <c r="ADY934" s="337"/>
      <c r="ADZ934" s="337"/>
      <c r="AEA934" s="337"/>
      <c r="AEB934" s="337"/>
      <c r="AEC934" s="337"/>
      <c r="AED934" s="337"/>
      <c r="AEE934" s="337"/>
      <c r="AEF934" s="337"/>
      <c r="AEG934" s="337"/>
      <c r="AEH934" s="337"/>
      <c r="AEI934" s="337"/>
      <c r="AEJ934" s="337"/>
      <c r="AEK934" s="337"/>
      <c r="AEL934" s="337"/>
      <c r="AEM934" s="337"/>
      <c r="AEN934" s="337"/>
      <c r="AEO934" s="337"/>
      <c r="AEP934" s="337"/>
      <c r="AEQ934" s="337"/>
      <c r="AER934" s="337"/>
      <c r="AES934" s="337"/>
      <c r="AET934" s="337"/>
      <c r="AEU934" s="337"/>
      <c r="AEV934" s="337"/>
      <c r="AEW934" s="337"/>
      <c r="AEX934" s="337"/>
      <c r="AEY934" s="337"/>
      <c r="AEZ934" s="337"/>
      <c r="AFA934" s="337"/>
      <c r="AFB934" s="337"/>
      <c r="AFC934" s="337"/>
      <c r="AFD934" s="337"/>
      <c r="AFE934" s="337"/>
      <c r="AFF934" s="337"/>
      <c r="AFG934" s="337"/>
      <c r="AFH934" s="337"/>
      <c r="AFI934" s="337"/>
      <c r="AFJ934" s="337"/>
      <c r="AFK934" s="337"/>
      <c r="AFL934" s="337"/>
      <c r="AFM934" s="337"/>
      <c r="AFN934" s="337"/>
      <c r="AFO934" s="337"/>
      <c r="AFP934" s="337"/>
      <c r="AFQ934" s="337"/>
      <c r="AFR934" s="337"/>
      <c r="AFS934" s="337"/>
      <c r="AFT934" s="337"/>
      <c r="AFU934" s="337"/>
      <c r="AFV934" s="337"/>
      <c r="AFW934" s="337"/>
      <c r="AFX934" s="337"/>
      <c r="AFY934" s="337"/>
      <c r="AFZ934" s="337"/>
      <c r="AGA934" s="337"/>
      <c r="AGB934" s="337"/>
      <c r="AGC934" s="337"/>
      <c r="AGD934" s="337"/>
      <c r="AGE934" s="337"/>
      <c r="AGF934" s="337"/>
      <c r="AGG934" s="337"/>
      <c r="AGH934" s="337"/>
      <c r="AGI934" s="337"/>
      <c r="AGJ934" s="337"/>
      <c r="AGK934" s="337"/>
      <c r="AGL934" s="337"/>
      <c r="AGM934" s="337"/>
      <c r="AGN934" s="337"/>
      <c r="AGO934" s="337"/>
      <c r="AGP934" s="337"/>
      <c r="AGQ934" s="337"/>
      <c r="AGR934" s="337"/>
      <c r="AGS934" s="337"/>
      <c r="AGT934" s="337"/>
      <c r="AGU934" s="337"/>
      <c r="AGV934" s="337"/>
      <c r="AGW934" s="337"/>
      <c r="AGX934" s="337"/>
      <c r="AGY934" s="337"/>
      <c r="AGZ934" s="337"/>
      <c r="AHA934" s="337"/>
      <c r="AHB934" s="337"/>
      <c r="AHC934" s="337"/>
      <c r="AHD934" s="337"/>
      <c r="AHE934" s="337"/>
      <c r="AHF934" s="337"/>
      <c r="AHG934" s="337"/>
      <c r="AHH934" s="337"/>
      <c r="AHI934" s="337"/>
      <c r="AHJ934" s="337"/>
      <c r="AHK934" s="337"/>
      <c r="AHL934" s="337"/>
      <c r="AHM934" s="337"/>
      <c r="AHN934" s="337"/>
      <c r="AHO934" s="337"/>
      <c r="AHP934" s="337"/>
      <c r="AHQ934" s="337"/>
      <c r="AHR934" s="337"/>
      <c r="AHS934" s="337"/>
      <c r="AHT934" s="337"/>
      <c r="AHU934" s="337"/>
      <c r="AHV934" s="337"/>
      <c r="AHW934" s="337"/>
      <c r="AHX934" s="337"/>
      <c r="AHY934" s="337"/>
      <c r="AHZ934" s="337"/>
      <c r="AIA934" s="337"/>
      <c r="AIB934" s="337"/>
      <c r="AIC934" s="337"/>
      <c r="AID934" s="337"/>
      <c r="AIE934" s="337"/>
      <c r="AIF934" s="337"/>
      <c r="AIG934" s="337"/>
      <c r="AIH934" s="337"/>
      <c r="AII934" s="337"/>
      <c r="AIJ934" s="337"/>
      <c r="AIK934" s="337"/>
      <c r="AIL934" s="337"/>
      <c r="AIM934" s="337"/>
      <c r="AIN934" s="337"/>
      <c r="AIO934" s="337"/>
      <c r="AIP934" s="337"/>
      <c r="AIQ934" s="337"/>
      <c r="AIR934" s="337"/>
      <c r="AIS934" s="337"/>
      <c r="AIT934" s="337"/>
      <c r="AIU934" s="337"/>
      <c r="AIV934" s="337"/>
      <c r="AIW934" s="337"/>
      <c r="AIX934" s="337"/>
      <c r="AIY934" s="337"/>
      <c r="AIZ934" s="337"/>
      <c r="AJA934" s="337"/>
      <c r="AJB934" s="337"/>
      <c r="AJC934" s="337"/>
      <c r="AJD934" s="337"/>
      <c r="AJE934" s="337"/>
      <c r="AJF934" s="337"/>
      <c r="AJG934" s="337"/>
      <c r="AJH934" s="337"/>
      <c r="AJI934" s="337"/>
      <c r="AJJ934" s="337"/>
      <c r="AJK934" s="337"/>
      <c r="AJL934" s="337"/>
      <c r="AJM934" s="337"/>
      <c r="AJN934" s="337"/>
      <c r="AJO934" s="337"/>
      <c r="AJP934" s="337"/>
      <c r="AJQ934" s="337"/>
      <c r="AJR934" s="337"/>
      <c r="AJS934" s="337"/>
      <c r="AJT934" s="337"/>
      <c r="AJU934" s="337"/>
      <c r="AJV934" s="337"/>
      <c r="AJW934" s="337"/>
      <c r="AJX934" s="337"/>
      <c r="AJY934" s="337"/>
      <c r="AJZ934" s="337"/>
      <c r="AKA934" s="337"/>
      <c r="AKB934" s="337"/>
      <c r="AKC934" s="337"/>
      <c r="AKD934" s="337"/>
      <c r="AKE934" s="337"/>
      <c r="AKF934" s="337"/>
      <c r="AKG934" s="337"/>
      <c r="AKH934" s="337"/>
      <c r="AKI934" s="337"/>
      <c r="AKJ934" s="337"/>
      <c r="AKK934" s="337"/>
      <c r="AKL934" s="337"/>
      <c r="AKM934" s="337"/>
      <c r="AKN934" s="337"/>
      <c r="AKO934" s="337"/>
      <c r="AKP934" s="337"/>
      <c r="AKQ934" s="337"/>
      <c r="AKR934" s="337"/>
      <c r="AKS934" s="337"/>
      <c r="AKT934" s="337"/>
      <c r="AKU934" s="337"/>
      <c r="AKV934" s="337"/>
      <c r="AKW934" s="337"/>
      <c r="AKX934" s="337"/>
      <c r="AKY934" s="337"/>
      <c r="AKZ934" s="337"/>
      <c r="ALA934" s="337"/>
      <c r="ALB934" s="337"/>
      <c r="ALC934" s="337"/>
      <c r="ALD934" s="337"/>
      <c r="ALE934" s="337"/>
      <c r="ALF934" s="337"/>
      <c r="ALG934" s="337"/>
      <c r="ALH934" s="337"/>
      <c r="ALI934" s="337"/>
      <c r="ALJ934" s="337"/>
      <c r="ALK934" s="337"/>
      <c r="ALL934" s="337"/>
      <c r="ALM934" s="337"/>
      <c r="ALN934" s="337"/>
      <c r="ALO934" s="337"/>
      <c r="ALP934" s="337"/>
      <c r="ALQ934" s="337"/>
      <c r="ALR934" s="337"/>
      <c r="ALS934" s="337"/>
      <c r="ALT934" s="337"/>
      <c r="ALU934" s="337"/>
      <c r="ALV934" s="337"/>
      <c r="ALW934" s="337"/>
      <c r="ALX934" s="337"/>
      <c r="ALY934" s="337"/>
      <c r="ALZ934" s="337"/>
      <c r="AMA934" s="337"/>
      <c r="AMB934" s="337"/>
      <c r="AMC934" s="337"/>
      <c r="AMD934" s="337"/>
      <c r="AME934" s="337"/>
      <c r="AMF934" s="337"/>
      <c r="AMG934" s="337"/>
      <c r="AMH934" s="337"/>
      <c r="AMI934" s="337"/>
      <c r="AMJ934" s="337"/>
      <c r="AMK934" s="337"/>
      <c r="AML934" s="337"/>
      <c r="AMM934" s="337"/>
      <c r="AMN934" s="337"/>
      <c r="AMO934" s="337"/>
      <c r="AMP934" s="337"/>
      <c r="AMQ934" s="337"/>
      <c r="AMR934" s="337"/>
      <c r="AMS934" s="337"/>
      <c r="AMT934" s="337"/>
      <c r="AMU934" s="337"/>
      <c r="AMV934" s="337"/>
      <c r="AMW934" s="337"/>
      <c r="AMX934" s="337"/>
      <c r="AMY934" s="337"/>
      <c r="AMZ934" s="337"/>
      <c r="ANA934" s="337"/>
      <c r="ANB934" s="337"/>
      <c r="ANC934" s="337"/>
      <c r="AND934" s="337"/>
      <c r="ANE934" s="337"/>
      <c r="ANF934" s="337"/>
      <c r="ANG934" s="337"/>
      <c r="ANH934" s="337"/>
      <c r="ANI934" s="337"/>
      <c r="ANJ934" s="337"/>
      <c r="ANK934" s="337"/>
      <c r="ANL934" s="337"/>
      <c r="ANM934" s="337"/>
      <c r="ANN934" s="337"/>
      <c r="ANO934" s="337"/>
      <c r="ANP934" s="337"/>
      <c r="ANQ934" s="337"/>
      <c r="ANR934" s="337"/>
      <c r="ANS934" s="337"/>
      <c r="ANT934" s="337"/>
      <c r="ANU934" s="337"/>
      <c r="ANV934" s="337"/>
      <c r="ANW934" s="337"/>
      <c r="ANX934" s="337"/>
      <c r="ANY934" s="337"/>
      <c r="ANZ934" s="337"/>
      <c r="AOA934" s="337"/>
      <c r="AOB934" s="337"/>
      <c r="AOC934" s="337"/>
      <c r="AOD934" s="337"/>
      <c r="AOE934" s="337"/>
      <c r="AOF934" s="337"/>
      <c r="AOG934" s="337"/>
      <c r="AOH934" s="337"/>
      <c r="AOI934" s="337"/>
      <c r="AOJ934" s="337"/>
      <c r="AOK934" s="337"/>
      <c r="AOL934" s="337"/>
      <c r="AOM934" s="337"/>
      <c r="AON934" s="337"/>
      <c r="AOO934" s="337"/>
      <c r="AOP934" s="337"/>
      <c r="AOQ934" s="337"/>
      <c r="AOR934" s="337"/>
      <c r="AOS934" s="337"/>
      <c r="AOT934" s="337"/>
      <c r="AOU934" s="337"/>
      <c r="AOV934" s="337"/>
      <c r="AOW934" s="337"/>
      <c r="AOX934" s="337"/>
      <c r="AOY934" s="337"/>
      <c r="AOZ934" s="337"/>
      <c r="APA934" s="337"/>
      <c r="APB934" s="337"/>
      <c r="APC934" s="337"/>
      <c r="APD934" s="337"/>
      <c r="APE934" s="337"/>
      <c r="APF934" s="337"/>
      <c r="APG934" s="337"/>
      <c r="APH934" s="337"/>
      <c r="API934" s="337"/>
      <c r="APJ934" s="337"/>
      <c r="APK934" s="337"/>
      <c r="APL934" s="337"/>
      <c r="APM934" s="337"/>
      <c r="APN934" s="337"/>
      <c r="APO934" s="337"/>
      <c r="APP934" s="337"/>
      <c r="APQ934" s="337"/>
      <c r="APR934" s="337"/>
      <c r="APS934" s="337"/>
      <c r="APT934" s="337"/>
      <c r="APU934" s="337"/>
      <c r="APV934" s="337"/>
      <c r="APW934" s="337"/>
      <c r="APX934" s="337"/>
      <c r="APY934" s="337"/>
      <c r="APZ934" s="337"/>
      <c r="AQA934" s="337"/>
      <c r="AQB934" s="337"/>
      <c r="AQC934" s="337"/>
      <c r="AQD934" s="337"/>
      <c r="AQE934" s="337"/>
      <c r="AQF934" s="337"/>
      <c r="AQG934" s="337"/>
      <c r="AQH934" s="337"/>
      <c r="AQI934" s="337"/>
      <c r="AQJ934" s="337"/>
      <c r="AQK934" s="337"/>
      <c r="AQL934" s="337"/>
      <c r="AQM934" s="337"/>
      <c r="AQN934" s="337"/>
      <c r="AQO934" s="337"/>
      <c r="AQP934" s="337"/>
      <c r="AQQ934" s="337"/>
      <c r="AQR934" s="337"/>
      <c r="AQS934" s="337"/>
      <c r="AQT934" s="337"/>
      <c r="AQU934" s="337"/>
      <c r="AQV934" s="337"/>
      <c r="AQW934" s="337"/>
      <c r="AQX934" s="337"/>
      <c r="AQY934" s="337"/>
      <c r="AQZ934" s="337"/>
      <c r="ARA934" s="337"/>
      <c r="ARB934" s="337"/>
      <c r="ARC934" s="337"/>
      <c r="ARD934" s="337"/>
      <c r="ARE934" s="337"/>
      <c r="ARF934" s="337"/>
      <c r="ARG934" s="337"/>
      <c r="ARH934" s="337"/>
      <c r="ARI934" s="337"/>
      <c r="ARJ934" s="337"/>
      <c r="ARK934" s="337"/>
      <c r="ARL934" s="337"/>
      <c r="ARM934" s="337"/>
      <c r="ARN934" s="337"/>
      <c r="ARO934" s="337"/>
      <c r="ARP934" s="337"/>
      <c r="ARQ934" s="337"/>
      <c r="ARR934" s="337"/>
      <c r="ARS934" s="337"/>
      <c r="ART934" s="337"/>
      <c r="ARU934" s="337"/>
      <c r="ARV934" s="337"/>
      <c r="ARW934" s="337"/>
      <c r="ARX934" s="337"/>
      <c r="ARY934" s="337"/>
      <c r="ARZ934" s="337"/>
      <c r="ASA934" s="337"/>
      <c r="ASB934" s="337"/>
      <c r="ASC934" s="337"/>
      <c r="ASD934" s="337"/>
      <c r="ASE934" s="337"/>
      <c r="ASF934" s="337"/>
      <c r="ASG934" s="337"/>
      <c r="ASH934" s="337"/>
      <c r="ASI934" s="337"/>
      <c r="ASJ934" s="337"/>
      <c r="ASK934" s="337"/>
      <c r="ASL934" s="337"/>
      <c r="ASM934" s="337"/>
      <c r="ASN934" s="337"/>
      <c r="ASO934" s="337"/>
      <c r="ASP934" s="337"/>
      <c r="ASQ934" s="337"/>
      <c r="ASR934" s="337"/>
      <c r="ASS934" s="337"/>
      <c r="AST934" s="337"/>
      <c r="ASU934" s="337"/>
      <c r="ASV934" s="337"/>
      <c r="ASW934" s="337"/>
      <c r="ASX934" s="337"/>
      <c r="ASY934" s="337"/>
      <c r="ASZ934" s="337"/>
      <c r="ATA934" s="337"/>
      <c r="ATB934" s="337"/>
      <c r="ATC934" s="337"/>
      <c r="ATD934" s="337"/>
      <c r="ATE934" s="337"/>
      <c r="ATF934" s="337"/>
      <c r="ATG934" s="337"/>
      <c r="ATH934" s="337"/>
      <c r="ATI934" s="337"/>
      <c r="ATJ934" s="337"/>
      <c r="ATK934" s="337"/>
      <c r="ATL934" s="337"/>
      <c r="ATM934" s="337"/>
      <c r="ATN934" s="337"/>
      <c r="ATO934" s="337"/>
      <c r="ATP934" s="337"/>
      <c r="ATQ934" s="337"/>
      <c r="ATR934" s="337"/>
      <c r="ATS934" s="337"/>
      <c r="ATT934" s="337"/>
      <c r="ATU934" s="337"/>
      <c r="ATV934" s="337"/>
      <c r="ATW934" s="337"/>
      <c r="ATX934" s="337"/>
      <c r="ATY934" s="337"/>
      <c r="ATZ934" s="337"/>
      <c r="AUA934" s="337"/>
      <c r="AUB934" s="337"/>
      <c r="AUC934" s="337"/>
      <c r="AUD934" s="337"/>
      <c r="AUE934" s="337"/>
      <c r="AUF934" s="337"/>
      <c r="AUG934" s="337"/>
      <c r="AUH934" s="337"/>
      <c r="AUI934" s="337"/>
      <c r="AUJ934" s="337"/>
      <c r="AUK934" s="337"/>
      <c r="AUL934" s="337"/>
      <c r="AUM934" s="337"/>
      <c r="AUN934" s="337"/>
      <c r="AUO934" s="337"/>
      <c r="AUP934" s="337"/>
      <c r="AUQ934" s="337"/>
      <c r="AUR934" s="337"/>
      <c r="AUS934" s="337"/>
      <c r="AUT934" s="337"/>
      <c r="AUU934" s="337"/>
      <c r="AUV934" s="337"/>
      <c r="AUW934" s="337"/>
      <c r="AUX934" s="337"/>
      <c r="AUY934" s="337"/>
      <c r="AUZ934" s="337"/>
      <c r="AVA934" s="337"/>
      <c r="AVB934" s="337"/>
      <c r="AVC934" s="337"/>
      <c r="AVD934" s="337"/>
      <c r="AVE934" s="337"/>
      <c r="AVF934" s="337"/>
      <c r="AVG934" s="337"/>
      <c r="AVH934" s="337"/>
      <c r="AVI934" s="337"/>
      <c r="AVJ934" s="337"/>
      <c r="AVK934" s="337"/>
      <c r="AVL934" s="337"/>
      <c r="AVM934" s="337"/>
      <c r="AVN934" s="337"/>
      <c r="AVO934" s="337"/>
      <c r="AVP934" s="337"/>
      <c r="AVQ934" s="337"/>
      <c r="AVR934" s="337"/>
      <c r="AVS934" s="337"/>
      <c r="AVT934" s="337"/>
      <c r="AVU934" s="337"/>
      <c r="AVV934" s="337"/>
      <c r="AVW934" s="337"/>
      <c r="AVX934" s="337"/>
      <c r="AVY934" s="337"/>
      <c r="AVZ934" s="337"/>
      <c r="AWA934" s="337"/>
      <c r="AWB934" s="337"/>
      <c r="AWC934" s="337"/>
      <c r="AWD934" s="337"/>
      <c r="AWE934" s="337"/>
      <c r="AWF934" s="337"/>
      <c r="AWG934" s="337"/>
      <c r="AWH934" s="337"/>
      <c r="AWI934" s="337"/>
      <c r="AWJ934" s="337"/>
      <c r="AWK934" s="337"/>
      <c r="AWL934" s="337"/>
      <c r="AWM934" s="337"/>
      <c r="AWN934" s="337"/>
      <c r="AWO934" s="337"/>
      <c r="AWP934" s="337"/>
      <c r="AWQ934" s="337"/>
      <c r="AWR934" s="337"/>
      <c r="AWS934" s="337"/>
      <c r="AWT934" s="337"/>
      <c r="AWU934" s="337"/>
      <c r="AWV934" s="337"/>
      <c r="AWW934" s="337"/>
      <c r="AWX934" s="337"/>
      <c r="AWY934" s="337"/>
      <c r="AWZ934" s="337"/>
      <c r="AXA934" s="337"/>
      <c r="AXB934" s="337"/>
      <c r="AXC934" s="337"/>
      <c r="AXD934" s="337"/>
      <c r="AXE934" s="337"/>
      <c r="AXF934" s="337"/>
      <c r="AXG934" s="337"/>
      <c r="AXH934" s="337"/>
      <c r="AXI934" s="337"/>
      <c r="AXJ934" s="337"/>
      <c r="AXK934" s="337"/>
      <c r="AXL934" s="337"/>
      <c r="AXM934" s="337"/>
      <c r="AXN934" s="337"/>
      <c r="AXO934" s="337"/>
      <c r="AXP934" s="337"/>
      <c r="AXQ934" s="337"/>
      <c r="AXR934" s="337"/>
      <c r="AXS934" s="337"/>
      <c r="AXT934" s="337"/>
      <c r="AXU934" s="337"/>
      <c r="AXV934" s="337"/>
      <c r="AXW934" s="337"/>
      <c r="AXX934" s="337"/>
      <c r="AXY934" s="337"/>
      <c r="AXZ934" s="337"/>
      <c r="AYA934" s="337"/>
      <c r="AYB934" s="337"/>
      <c r="AYC934" s="337"/>
      <c r="AYD934" s="337"/>
      <c r="AYE934" s="337"/>
      <c r="AYF934" s="337"/>
      <c r="AYG934" s="337"/>
      <c r="AYH934" s="337"/>
      <c r="AYI934" s="337"/>
      <c r="AYJ934" s="337"/>
      <c r="AYK934" s="337"/>
      <c r="AYL934" s="337"/>
      <c r="AYM934" s="337"/>
      <c r="AYN934" s="337"/>
      <c r="AYO934" s="337"/>
      <c r="AYP934" s="337"/>
      <c r="AYQ934" s="337"/>
      <c r="AYR934" s="337"/>
      <c r="AYS934" s="337"/>
      <c r="AYT934" s="337"/>
      <c r="AYU934" s="337"/>
      <c r="AYV934" s="337"/>
      <c r="AYW934" s="337"/>
      <c r="AYX934" s="337"/>
      <c r="AYY934" s="337"/>
      <c r="AYZ934" s="337"/>
      <c r="AZA934" s="337"/>
      <c r="AZB934" s="337"/>
      <c r="AZC934" s="337"/>
      <c r="AZD934" s="337"/>
      <c r="AZE934" s="337"/>
      <c r="AZF934" s="337"/>
      <c r="AZG934" s="337"/>
      <c r="AZH934" s="337"/>
      <c r="AZI934" s="337"/>
      <c r="AZJ934" s="337"/>
      <c r="AZK934" s="337"/>
      <c r="AZL934" s="337"/>
      <c r="AZM934" s="337"/>
      <c r="AZN934" s="337"/>
      <c r="AZO934" s="337"/>
      <c r="AZP934" s="337"/>
      <c r="AZQ934" s="337"/>
      <c r="AZR934" s="337"/>
      <c r="AZS934" s="337"/>
      <c r="AZT934" s="337"/>
      <c r="AZU934" s="337"/>
      <c r="AZV934" s="337"/>
      <c r="AZW934" s="337"/>
      <c r="AZX934" s="337"/>
      <c r="AZY934" s="337"/>
      <c r="AZZ934" s="337"/>
      <c r="BAA934" s="337"/>
      <c r="BAB934" s="337"/>
      <c r="BAC934" s="337"/>
      <c r="BAD934" s="337"/>
      <c r="BAE934" s="337"/>
      <c r="BAF934" s="337"/>
      <c r="BAG934" s="337"/>
      <c r="BAH934" s="337"/>
      <c r="BAI934" s="337"/>
      <c r="BAJ934" s="337"/>
      <c r="BAK934" s="337"/>
      <c r="BAL934" s="337"/>
      <c r="BAM934" s="337"/>
      <c r="BAN934" s="337"/>
      <c r="BAO934" s="337"/>
      <c r="BAP934" s="337"/>
      <c r="BAQ934" s="337"/>
      <c r="BAR934" s="337"/>
      <c r="BAS934" s="337"/>
      <c r="BAT934" s="337"/>
      <c r="BAU934" s="337"/>
      <c r="BAV934" s="337"/>
      <c r="BAW934" s="337"/>
      <c r="BAX934" s="337"/>
      <c r="BAY934" s="337"/>
      <c r="BAZ934" s="337"/>
      <c r="BBA934" s="337"/>
      <c r="BBB934" s="337"/>
      <c r="BBC934" s="337"/>
      <c r="BBD934" s="337"/>
      <c r="BBE934" s="337"/>
      <c r="BBF934" s="337"/>
      <c r="BBG934" s="337"/>
      <c r="BBH934" s="337"/>
      <c r="BBI934" s="337"/>
      <c r="BBJ934" s="337"/>
      <c r="BBK934" s="337"/>
      <c r="BBL934" s="337"/>
      <c r="BBM934" s="337"/>
      <c r="BBN934" s="337"/>
      <c r="BBO934" s="337"/>
      <c r="BBP934" s="337"/>
      <c r="BBQ934" s="337"/>
      <c r="BBR934" s="337"/>
      <c r="BBS934" s="337"/>
      <c r="BBT934" s="337"/>
      <c r="BBU934" s="337"/>
      <c r="BBV934" s="337"/>
      <c r="BBW934" s="337"/>
      <c r="BBX934" s="337"/>
      <c r="BBY934" s="337"/>
      <c r="BBZ934" s="337"/>
      <c r="BCA934" s="337"/>
      <c r="BCB934" s="337"/>
      <c r="BCC934" s="337"/>
      <c r="BCD934" s="337"/>
      <c r="BCE934" s="337"/>
      <c r="BCF934" s="337"/>
      <c r="BCG934" s="337"/>
      <c r="BCH934" s="337"/>
      <c r="BCI934" s="337"/>
      <c r="BCJ934" s="337"/>
      <c r="BCK934" s="337"/>
      <c r="BCL934" s="337"/>
      <c r="BCM934" s="337"/>
      <c r="BCN934" s="337"/>
      <c r="BCO934" s="337"/>
      <c r="BCP934" s="337"/>
      <c r="BCQ934" s="337"/>
      <c r="BCR934" s="337"/>
      <c r="BCS934" s="337"/>
      <c r="BCT934" s="337"/>
      <c r="BCU934" s="337"/>
      <c r="BCV934" s="337"/>
      <c r="BCW934" s="337"/>
      <c r="BCX934" s="337"/>
      <c r="BCY934" s="337"/>
      <c r="BCZ934" s="337"/>
      <c r="BDA934" s="337"/>
      <c r="BDB934" s="337"/>
      <c r="BDC934" s="337"/>
      <c r="BDD934" s="337"/>
      <c r="BDE934" s="337"/>
      <c r="BDF934" s="337"/>
      <c r="BDG934" s="337"/>
      <c r="BDH934" s="337"/>
      <c r="BDI934" s="337"/>
      <c r="BDJ934" s="337"/>
      <c r="BDK934" s="337"/>
      <c r="BDL934" s="337"/>
      <c r="BDM934" s="337"/>
      <c r="BDN934" s="337"/>
      <c r="BDO934" s="337"/>
      <c r="BDP934" s="337"/>
      <c r="BDQ934" s="337"/>
      <c r="BDR934" s="337"/>
      <c r="BDS934" s="337"/>
      <c r="BDT934" s="337"/>
      <c r="BDU934" s="337"/>
      <c r="BDV934" s="337"/>
      <c r="BDW934" s="337"/>
      <c r="BDX934" s="337"/>
      <c r="BDY934" s="337"/>
      <c r="BDZ934" s="337"/>
      <c r="BEA934" s="337"/>
      <c r="BEB934" s="337"/>
      <c r="BEC934" s="337"/>
      <c r="BED934" s="337"/>
      <c r="BEE934" s="337"/>
      <c r="BEF934" s="337"/>
      <c r="BEG934" s="337"/>
      <c r="BEH934" s="337"/>
      <c r="BEI934" s="337"/>
      <c r="BEJ934" s="337"/>
      <c r="BEK934" s="337"/>
      <c r="BEL934" s="337"/>
      <c r="BEM934" s="337"/>
      <c r="BEN934" s="337"/>
      <c r="BEO934" s="337"/>
      <c r="BEP934" s="337"/>
      <c r="BEQ934" s="337"/>
      <c r="BER934" s="337"/>
      <c r="BES934" s="337"/>
      <c r="BET934" s="337"/>
      <c r="BEU934" s="337"/>
      <c r="BEV934" s="337"/>
      <c r="BEW934" s="337"/>
      <c r="BEX934" s="337"/>
      <c r="BEY934" s="337"/>
      <c r="BEZ934" s="337"/>
      <c r="BFA934" s="337"/>
      <c r="BFB934" s="337"/>
      <c r="BFC934" s="337"/>
      <c r="BFD934" s="337"/>
      <c r="BFE934" s="337"/>
      <c r="BFF934" s="337"/>
      <c r="BFG934" s="337"/>
      <c r="BFH934" s="337"/>
      <c r="BFI934" s="337"/>
      <c r="BFJ934" s="337"/>
      <c r="BFK934" s="337"/>
      <c r="BFL934" s="337"/>
      <c r="BFM934" s="337"/>
      <c r="BFN934" s="337"/>
      <c r="BFO934" s="337"/>
      <c r="BFP934" s="337"/>
      <c r="BFQ934" s="337"/>
      <c r="BFR934" s="337"/>
      <c r="BFS934" s="337"/>
      <c r="BFT934" s="337"/>
      <c r="BFU934" s="337"/>
      <c r="BFV934" s="337"/>
      <c r="BFW934" s="337"/>
      <c r="BFX934" s="337"/>
      <c r="BFY934" s="337"/>
      <c r="BFZ934" s="337"/>
      <c r="BGA934" s="337"/>
      <c r="BGB934" s="337"/>
      <c r="BGC934" s="337"/>
      <c r="BGD934" s="337"/>
      <c r="BGE934" s="337"/>
      <c r="BGF934" s="337"/>
      <c r="BGG934" s="337"/>
      <c r="BGH934" s="337"/>
      <c r="BGI934" s="337"/>
      <c r="BGJ934" s="337"/>
      <c r="BGK934" s="337"/>
      <c r="BGL934" s="337"/>
      <c r="BGM934" s="337"/>
      <c r="BGN934" s="337"/>
      <c r="BGO934" s="337"/>
      <c r="BGP934" s="337"/>
      <c r="BGQ934" s="337"/>
      <c r="BGR934" s="337"/>
      <c r="BGS934" s="337"/>
      <c r="BGT934" s="337"/>
      <c r="BGU934" s="337"/>
      <c r="BGV934" s="337"/>
      <c r="BGW934" s="337"/>
      <c r="BGX934" s="337"/>
      <c r="BGY934" s="337"/>
      <c r="BGZ934" s="337"/>
      <c r="BHA934" s="337"/>
      <c r="BHB934" s="337"/>
      <c r="BHC934" s="337"/>
      <c r="BHD934" s="337"/>
      <c r="BHE934" s="337"/>
      <c r="BHF934" s="337"/>
      <c r="BHG934" s="337"/>
      <c r="BHH934" s="337"/>
      <c r="BHI934" s="337"/>
      <c r="BHJ934" s="337"/>
      <c r="BHK934" s="337"/>
      <c r="BHL934" s="337"/>
      <c r="BHM934" s="337"/>
      <c r="BHN934" s="337"/>
      <c r="BHO934" s="337"/>
      <c r="BHP934" s="337"/>
      <c r="BHQ934" s="337"/>
      <c r="BHR934" s="337"/>
      <c r="BHS934" s="337"/>
      <c r="BHT934" s="337"/>
      <c r="BHU934" s="337"/>
      <c r="BHV934" s="337"/>
      <c r="BHW934" s="337"/>
      <c r="BHX934" s="337"/>
      <c r="BHY934" s="337"/>
      <c r="BHZ934" s="337"/>
      <c r="BIA934" s="337"/>
      <c r="BIB934" s="337"/>
      <c r="BIC934" s="337"/>
      <c r="BID934" s="337"/>
      <c r="BIE934" s="337"/>
      <c r="BIF934" s="337"/>
      <c r="BIG934" s="337"/>
      <c r="BIH934" s="337"/>
      <c r="BII934" s="337"/>
      <c r="BIJ934" s="337"/>
      <c r="BIK934" s="337"/>
      <c r="BIL934" s="337"/>
      <c r="BIM934" s="337"/>
      <c r="BIN934" s="337"/>
      <c r="BIO934" s="337"/>
      <c r="BIP934" s="337"/>
      <c r="BIQ934" s="337"/>
      <c r="BIR934" s="337"/>
      <c r="BIS934" s="337"/>
      <c r="BIT934" s="337"/>
      <c r="BIU934" s="337"/>
      <c r="BIV934" s="337"/>
      <c r="BIW934" s="337"/>
      <c r="BIX934" s="337"/>
      <c r="BIY934" s="337"/>
      <c r="BIZ934" s="337"/>
      <c r="BJA934" s="337"/>
      <c r="BJB934" s="337"/>
      <c r="BJC934" s="337"/>
      <c r="BJD934" s="337"/>
      <c r="BJE934" s="337"/>
      <c r="BJF934" s="337"/>
      <c r="BJG934" s="337"/>
      <c r="BJH934" s="337"/>
      <c r="BJI934" s="337"/>
      <c r="BJJ934" s="337"/>
      <c r="BJK934" s="337"/>
      <c r="BJL934" s="337"/>
      <c r="BJM934" s="337"/>
      <c r="BJN934" s="337"/>
      <c r="BJO934" s="337"/>
      <c r="BJP934" s="337"/>
      <c r="BJQ934" s="337"/>
      <c r="BJR934" s="337"/>
      <c r="BJS934" s="337"/>
      <c r="BJT934" s="337"/>
      <c r="BJU934" s="337"/>
      <c r="BJV934" s="337"/>
      <c r="BJW934" s="337"/>
      <c r="BJX934" s="337"/>
      <c r="BJY934" s="337"/>
      <c r="BJZ934" s="337"/>
      <c r="BKA934" s="337"/>
      <c r="BKB934" s="337"/>
      <c r="BKC934" s="337"/>
      <c r="BKD934" s="337"/>
      <c r="BKE934" s="337"/>
      <c r="BKF934" s="337"/>
      <c r="BKG934" s="337"/>
      <c r="BKH934" s="337"/>
      <c r="BKI934" s="337"/>
      <c r="BKJ934" s="337"/>
      <c r="BKK934" s="337"/>
      <c r="BKL934" s="337"/>
      <c r="BKM934" s="337"/>
      <c r="BKN934" s="337"/>
      <c r="BKO934" s="337"/>
      <c r="BKP934" s="337"/>
      <c r="BKQ934" s="337"/>
      <c r="BKR934" s="337"/>
      <c r="BKS934" s="337"/>
      <c r="BKT934" s="337"/>
      <c r="BKU934" s="337"/>
      <c r="BKV934" s="337"/>
      <c r="BKW934" s="337"/>
      <c r="BKX934" s="337"/>
      <c r="BKY934" s="337"/>
      <c r="BKZ934" s="337"/>
      <c r="BLA934" s="337"/>
      <c r="BLB934" s="337"/>
      <c r="BLC934" s="337"/>
      <c r="BLD934" s="337"/>
      <c r="BLE934" s="337"/>
      <c r="BLF934" s="337"/>
      <c r="BLG934" s="337"/>
      <c r="BLH934" s="337"/>
      <c r="BLI934" s="337"/>
      <c r="BLJ934" s="337"/>
      <c r="BLK934" s="337"/>
      <c r="BLL934" s="337"/>
      <c r="BLM934" s="337"/>
      <c r="BLN934" s="337"/>
      <c r="BLO934" s="337"/>
      <c r="BLP934" s="337"/>
      <c r="BLQ934" s="337"/>
      <c r="BLR934" s="337"/>
      <c r="BLS934" s="337"/>
      <c r="BLT934" s="337"/>
      <c r="BLU934" s="337"/>
      <c r="BLV934" s="337"/>
      <c r="BLW934" s="337"/>
      <c r="BLX934" s="337"/>
      <c r="BLY934" s="337"/>
      <c r="BLZ934" s="337"/>
      <c r="BMA934" s="337"/>
      <c r="BMB934" s="337"/>
      <c r="BMC934" s="337"/>
      <c r="BMD934" s="337"/>
      <c r="BME934" s="337"/>
      <c r="BMF934" s="337"/>
      <c r="BMG934" s="337"/>
      <c r="BMH934" s="337"/>
      <c r="BMI934" s="337"/>
      <c r="BMJ934" s="337"/>
      <c r="BMK934" s="337"/>
      <c r="BML934" s="337"/>
      <c r="BMM934" s="337"/>
      <c r="BMN934" s="337"/>
      <c r="BMO934" s="337"/>
      <c r="BMP934" s="337"/>
      <c r="BMQ934" s="337"/>
      <c r="BMR934" s="337"/>
      <c r="BMS934" s="337"/>
      <c r="BMT934" s="337"/>
      <c r="BMU934" s="337"/>
      <c r="BMV934" s="337"/>
      <c r="BMW934" s="337"/>
      <c r="BMX934" s="337"/>
      <c r="BMY934" s="337"/>
      <c r="BMZ934" s="337"/>
      <c r="BNA934" s="337"/>
      <c r="BNB934" s="337"/>
      <c r="BNC934" s="337"/>
      <c r="BND934" s="337"/>
      <c r="BNE934" s="337"/>
      <c r="BNF934" s="337"/>
      <c r="BNG934" s="337"/>
      <c r="BNH934" s="337"/>
      <c r="BNI934" s="337"/>
      <c r="BNJ934" s="337"/>
      <c r="BNK934" s="337"/>
      <c r="BNL934" s="337"/>
      <c r="BNM934" s="337"/>
      <c r="BNN934" s="337"/>
      <c r="BNO934" s="337"/>
      <c r="BNP934" s="337"/>
      <c r="BNQ934" s="337"/>
      <c r="BNR934" s="337"/>
      <c r="BNS934" s="337"/>
      <c r="BNT934" s="337"/>
      <c r="BNU934" s="337"/>
      <c r="BNV934" s="337"/>
      <c r="BNW934" s="337"/>
      <c r="BNX934" s="337"/>
      <c r="BNY934" s="337"/>
      <c r="BNZ934" s="337"/>
      <c r="BOA934" s="337"/>
      <c r="BOB934" s="337"/>
      <c r="BOC934" s="337"/>
      <c r="BOD934" s="337"/>
      <c r="BOE934" s="337"/>
      <c r="BOF934" s="337"/>
      <c r="BOG934" s="337"/>
      <c r="BOH934" s="337"/>
      <c r="BOI934" s="337"/>
      <c r="BOJ934" s="337"/>
      <c r="BOK934" s="337"/>
      <c r="BOL934" s="337"/>
      <c r="BOM934" s="337"/>
      <c r="BON934" s="337"/>
      <c r="BOO934" s="337"/>
      <c r="BOP934" s="337"/>
      <c r="BOQ934" s="337"/>
      <c r="BOR934" s="337"/>
      <c r="BOS934" s="337"/>
      <c r="BOT934" s="337"/>
      <c r="BOU934" s="337"/>
      <c r="BOV934" s="337"/>
      <c r="BOW934" s="337"/>
      <c r="BOX934" s="337"/>
      <c r="BOY934" s="337"/>
      <c r="BOZ934" s="337"/>
      <c r="BPA934" s="337"/>
      <c r="BPB934" s="337"/>
      <c r="BPC934" s="337"/>
      <c r="BPD934" s="337"/>
      <c r="BPE934" s="337"/>
      <c r="BPF934" s="337"/>
      <c r="BPG934" s="337"/>
      <c r="BPH934" s="337"/>
      <c r="BPI934" s="337"/>
      <c r="BPJ934" s="337"/>
      <c r="BPK934" s="337"/>
      <c r="BPL934" s="337"/>
      <c r="BPM934" s="337"/>
      <c r="BPN934" s="337"/>
      <c r="BPO934" s="337"/>
      <c r="BPP934" s="337"/>
      <c r="BPQ934" s="337"/>
      <c r="BPR934" s="337"/>
      <c r="BPS934" s="337"/>
      <c r="BPT934" s="337"/>
      <c r="BPU934" s="337"/>
      <c r="BPV934" s="337"/>
      <c r="BPW934" s="337"/>
      <c r="BPX934" s="337"/>
      <c r="BPY934" s="337"/>
      <c r="BPZ934" s="337"/>
      <c r="BQA934" s="337"/>
      <c r="BQB934" s="337"/>
      <c r="BQC934" s="337"/>
      <c r="BQD934" s="337"/>
      <c r="BQE934" s="337"/>
      <c r="BQF934" s="337"/>
      <c r="BQG934" s="337"/>
      <c r="BQH934" s="337"/>
      <c r="BQI934" s="337"/>
      <c r="BQJ934" s="337"/>
      <c r="BQK934" s="337"/>
      <c r="BQL934" s="337"/>
      <c r="BQM934" s="337"/>
      <c r="BQN934" s="337"/>
      <c r="BQO934" s="337"/>
      <c r="BQP934" s="337"/>
      <c r="BQQ934" s="337"/>
      <c r="BQR934" s="337"/>
      <c r="BQS934" s="337"/>
      <c r="BQT934" s="337"/>
      <c r="BQU934" s="337"/>
      <c r="BQV934" s="337"/>
      <c r="BQW934" s="337"/>
      <c r="BQX934" s="337"/>
      <c r="BQY934" s="337"/>
      <c r="BQZ934" s="337"/>
      <c r="BRA934" s="337"/>
      <c r="BRB934" s="337"/>
      <c r="BRC934" s="337"/>
      <c r="BRD934" s="337"/>
      <c r="BRE934" s="337"/>
      <c r="BRF934" s="337"/>
      <c r="BRG934" s="337"/>
      <c r="BRH934" s="337"/>
      <c r="BRI934" s="337"/>
      <c r="BRJ934" s="337"/>
      <c r="BRK934" s="337"/>
      <c r="BRL934" s="337"/>
      <c r="BRM934" s="337"/>
      <c r="BRN934" s="337"/>
      <c r="BRO934" s="337"/>
      <c r="BRP934" s="337"/>
      <c r="BRQ934" s="337"/>
      <c r="BRR934" s="337"/>
      <c r="BRS934" s="337"/>
      <c r="BRT934" s="337"/>
      <c r="BRU934" s="337"/>
      <c r="BRV934" s="337"/>
      <c r="BRW934" s="337"/>
      <c r="BRX934" s="337"/>
      <c r="BRY934" s="337"/>
      <c r="BRZ934" s="337"/>
      <c r="BSA934" s="337"/>
      <c r="BSB934" s="337"/>
      <c r="BSC934" s="337"/>
      <c r="BSD934" s="337"/>
      <c r="BSE934" s="337"/>
      <c r="BSF934" s="337"/>
      <c r="BSG934" s="337"/>
      <c r="BSH934" s="337"/>
      <c r="BSI934" s="337"/>
      <c r="BSJ934" s="337"/>
      <c r="BSK934" s="337"/>
      <c r="BSL934" s="337"/>
      <c r="BSM934" s="337"/>
      <c r="BSN934" s="337"/>
      <c r="BSO934" s="337"/>
      <c r="BSP934" s="337"/>
      <c r="BSQ934" s="337"/>
      <c r="BSR934" s="337"/>
      <c r="BSS934" s="337"/>
      <c r="BST934" s="337"/>
      <c r="BSU934" s="337"/>
      <c r="BSV934" s="337"/>
      <c r="BSW934" s="337"/>
      <c r="BSX934" s="337"/>
      <c r="BSY934" s="337"/>
      <c r="BSZ934" s="337"/>
      <c r="BTA934" s="337"/>
      <c r="BTB934" s="337"/>
      <c r="BTC934" s="337"/>
      <c r="BTD934" s="337"/>
      <c r="BTE934" s="337"/>
      <c r="BTF934" s="337"/>
      <c r="BTG934" s="337"/>
      <c r="BTH934" s="337"/>
      <c r="BTI934" s="337"/>
      <c r="BTJ934" s="337"/>
      <c r="BTK934" s="337"/>
      <c r="BTL934" s="337"/>
      <c r="BTM934" s="337"/>
      <c r="BTN934" s="337"/>
      <c r="BTO934" s="337"/>
      <c r="BTP934" s="337"/>
      <c r="BTQ934" s="337"/>
      <c r="BTR934" s="337"/>
      <c r="BTS934" s="337"/>
      <c r="BTT934" s="337"/>
      <c r="BTU934" s="337"/>
      <c r="BTV934" s="337"/>
      <c r="BTW934" s="337"/>
      <c r="BTX934" s="337"/>
      <c r="BTY934" s="337"/>
      <c r="BTZ934" s="337"/>
      <c r="BUA934" s="337"/>
      <c r="BUB934" s="337"/>
      <c r="BUC934" s="337"/>
      <c r="BUD934" s="337"/>
      <c r="BUE934" s="337"/>
      <c r="BUF934" s="337"/>
      <c r="BUG934" s="337"/>
      <c r="BUH934" s="337"/>
      <c r="BUI934" s="337"/>
      <c r="BUJ934" s="337"/>
      <c r="BUK934" s="337"/>
      <c r="BUL934" s="337"/>
      <c r="BUM934" s="337"/>
      <c r="BUN934" s="337"/>
      <c r="BUO934" s="337"/>
      <c r="BUP934" s="337"/>
      <c r="BUQ934" s="337"/>
      <c r="BUR934" s="337"/>
      <c r="BUS934" s="337"/>
      <c r="BUT934" s="337"/>
      <c r="BUU934" s="337"/>
      <c r="BUV934" s="337"/>
      <c r="BUW934" s="337"/>
      <c r="BUX934" s="337"/>
      <c r="BUY934" s="337"/>
      <c r="BUZ934" s="337"/>
      <c r="BVA934" s="337"/>
      <c r="BVB934" s="337"/>
      <c r="BVC934" s="337"/>
      <c r="BVD934" s="337"/>
      <c r="BVE934" s="337"/>
      <c r="BVF934" s="337"/>
      <c r="BVG934" s="337"/>
      <c r="BVH934" s="337"/>
      <c r="BVI934" s="337"/>
      <c r="BVJ934" s="337"/>
      <c r="BVK934" s="337"/>
      <c r="BVL934" s="337"/>
      <c r="BVM934" s="337"/>
      <c r="BVN934" s="337"/>
      <c r="BVO934" s="337"/>
      <c r="BVP934" s="337"/>
      <c r="BVQ934" s="337"/>
      <c r="BVR934" s="337"/>
      <c r="BVS934" s="337"/>
      <c r="BVT934" s="337"/>
      <c r="BVU934" s="337"/>
      <c r="BVV934" s="337"/>
      <c r="BVW934" s="337"/>
      <c r="BVX934" s="337"/>
      <c r="BVY934" s="337"/>
      <c r="BVZ934" s="337"/>
      <c r="BWA934" s="337"/>
      <c r="BWB934" s="337"/>
      <c r="BWC934" s="337"/>
      <c r="BWD934" s="337"/>
      <c r="BWE934" s="337"/>
      <c r="BWF934" s="337"/>
      <c r="BWG934" s="337"/>
      <c r="BWH934" s="337"/>
      <c r="BWI934" s="337"/>
      <c r="BWJ934" s="337"/>
      <c r="BWK934" s="337"/>
      <c r="BWL934" s="337"/>
      <c r="BWM934" s="337"/>
      <c r="BWN934" s="337"/>
      <c r="BWO934" s="337"/>
      <c r="BWP934" s="337"/>
      <c r="BWQ934" s="337"/>
      <c r="BWR934" s="337"/>
      <c r="BWS934" s="337"/>
      <c r="BWT934" s="337"/>
      <c r="BWU934" s="337"/>
      <c r="BWV934" s="337"/>
      <c r="BWW934" s="337"/>
      <c r="BWX934" s="337"/>
      <c r="BWY934" s="337"/>
      <c r="BWZ934" s="337"/>
      <c r="BXA934" s="337"/>
      <c r="BXB934" s="337"/>
      <c r="BXC934" s="337"/>
      <c r="BXD934" s="337"/>
      <c r="BXE934" s="337"/>
      <c r="BXF934" s="337"/>
      <c r="BXG934" s="337"/>
      <c r="BXH934" s="337"/>
      <c r="BXI934" s="337"/>
      <c r="BXJ934" s="337"/>
      <c r="BXK934" s="337"/>
      <c r="BXL934" s="337"/>
      <c r="BXM934" s="337"/>
      <c r="BXN934" s="337"/>
      <c r="BXO934" s="337"/>
      <c r="BXP934" s="337"/>
      <c r="BXQ934" s="337"/>
      <c r="BXR934" s="337"/>
      <c r="BXS934" s="337"/>
      <c r="BXT934" s="337"/>
      <c r="BXU934" s="337"/>
      <c r="BXV934" s="337"/>
      <c r="BXW934" s="337"/>
      <c r="BXX934" s="337"/>
      <c r="BXY934" s="337"/>
      <c r="BXZ934" s="337"/>
      <c r="BYA934" s="337"/>
      <c r="BYB934" s="337"/>
      <c r="BYC934" s="337"/>
      <c r="BYD934" s="337"/>
      <c r="BYE934" s="337"/>
      <c r="BYF934" s="337"/>
      <c r="BYG934" s="337"/>
      <c r="BYH934" s="337"/>
      <c r="BYI934" s="337"/>
      <c r="BYJ934" s="337"/>
      <c r="BYK934" s="337"/>
      <c r="BYL934" s="337"/>
      <c r="BYM934" s="337"/>
      <c r="BYN934" s="337"/>
      <c r="BYO934" s="337"/>
      <c r="BYP934" s="337"/>
      <c r="BYQ934" s="337"/>
      <c r="BYR934" s="337"/>
      <c r="BYS934" s="337"/>
      <c r="BYT934" s="337"/>
      <c r="BYU934" s="337"/>
      <c r="BYV934" s="337"/>
      <c r="BYW934" s="337"/>
      <c r="BYX934" s="337"/>
      <c r="BYY934" s="337"/>
      <c r="BYZ934" s="337"/>
      <c r="BZA934" s="337"/>
      <c r="BZB934" s="337"/>
      <c r="BZC934" s="337"/>
      <c r="BZD934" s="337"/>
      <c r="BZE934" s="337"/>
      <c r="BZF934" s="337"/>
      <c r="BZG934" s="337"/>
      <c r="BZH934" s="337"/>
      <c r="BZI934" s="337"/>
      <c r="BZJ934" s="337"/>
      <c r="BZK934" s="337"/>
      <c r="BZL934" s="337"/>
      <c r="BZM934" s="337"/>
      <c r="BZN934" s="337"/>
      <c r="BZO934" s="337"/>
      <c r="BZP934" s="337"/>
      <c r="BZQ934" s="337"/>
      <c r="BZR934" s="337"/>
      <c r="BZS934" s="337"/>
      <c r="BZT934" s="337"/>
      <c r="BZU934" s="337"/>
      <c r="BZV934" s="337"/>
      <c r="BZW934" s="337"/>
      <c r="BZX934" s="337"/>
      <c r="BZY934" s="337"/>
      <c r="BZZ934" s="337"/>
      <c r="CAA934" s="337"/>
      <c r="CAB934" s="337"/>
      <c r="CAC934" s="337"/>
      <c r="CAD934" s="337"/>
      <c r="CAE934" s="337"/>
      <c r="CAF934" s="337"/>
      <c r="CAG934" s="337"/>
      <c r="CAH934" s="337"/>
      <c r="CAI934" s="337"/>
      <c r="CAJ934" s="337"/>
      <c r="CAK934" s="337"/>
      <c r="CAL934" s="337"/>
      <c r="CAM934" s="337"/>
      <c r="CAN934" s="337"/>
      <c r="CAO934" s="337"/>
      <c r="CAP934" s="337"/>
      <c r="CAQ934" s="337"/>
      <c r="CAR934" s="337"/>
      <c r="CAS934" s="337"/>
      <c r="CAT934" s="337"/>
      <c r="CAU934" s="337"/>
      <c r="CAV934" s="337"/>
      <c r="CAW934" s="337"/>
      <c r="CAX934" s="337"/>
      <c r="CAY934" s="337"/>
      <c r="CAZ934" s="337"/>
      <c r="CBA934" s="337"/>
      <c r="CBB934" s="337"/>
      <c r="CBC934" s="337"/>
      <c r="CBD934" s="337"/>
      <c r="CBE934" s="337"/>
      <c r="CBF934" s="337"/>
      <c r="CBG934" s="337"/>
      <c r="CBH934" s="337"/>
      <c r="CBI934" s="337"/>
      <c r="CBJ934" s="337"/>
      <c r="CBK934" s="337"/>
      <c r="CBL934" s="337"/>
      <c r="CBM934" s="337"/>
      <c r="CBN934" s="337"/>
      <c r="CBO934" s="337"/>
      <c r="CBP934" s="337"/>
      <c r="CBQ934" s="337"/>
      <c r="CBR934" s="337"/>
      <c r="CBS934" s="337"/>
      <c r="CBT934" s="337"/>
      <c r="CBU934" s="337"/>
      <c r="CBV934" s="337"/>
      <c r="CBW934" s="337"/>
      <c r="CBX934" s="337"/>
      <c r="CBY934" s="337"/>
      <c r="CBZ934" s="337"/>
      <c r="CCA934" s="337"/>
      <c r="CCB934" s="337"/>
      <c r="CCC934" s="337"/>
      <c r="CCD934" s="337"/>
      <c r="CCE934" s="337"/>
      <c r="CCF934" s="337"/>
      <c r="CCG934" s="337"/>
      <c r="CCH934" s="337"/>
      <c r="CCI934" s="337"/>
      <c r="CCJ934" s="337"/>
      <c r="CCK934" s="337"/>
      <c r="CCL934" s="337"/>
      <c r="CCM934" s="337"/>
      <c r="CCN934" s="337"/>
      <c r="CCO934" s="337"/>
      <c r="CCP934" s="337"/>
      <c r="CCQ934" s="337"/>
      <c r="CCR934" s="337"/>
      <c r="CCS934" s="337"/>
      <c r="CCT934" s="337"/>
      <c r="CCU934" s="337"/>
      <c r="CCV934" s="337"/>
      <c r="CCW934" s="337"/>
      <c r="CCX934" s="337"/>
      <c r="CCY934" s="337"/>
      <c r="CCZ934" s="337"/>
      <c r="CDA934" s="337"/>
      <c r="CDB934" s="337"/>
      <c r="CDC934" s="337"/>
      <c r="CDD934" s="337"/>
      <c r="CDE934" s="337"/>
      <c r="CDF934" s="337"/>
      <c r="CDG934" s="337"/>
      <c r="CDH934" s="337"/>
      <c r="CDI934" s="337"/>
      <c r="CDJ934" s="337"/>
      <c r="CDK934" s="337"/>
      <c r="CDL934" s="337"/>
      <c r="CDM934" s="337"/>
      <c r="CDN934" s="337"/>
      <c r="CDO934" s="337"/>
      <c r="CDP934" s="337"/>
      <c r="CDQ934" s="337"/>
      <c r="CDR934" s="337"/>
      <c r="CDS934" s="337"/>
      <c r="CDT934" s="337"/>
      <c r="CDU934" s="337"/>
      <c r="CDV934" s="337"/>
      <c r="CDW934" s="337"/>
      <c r="CDX934" s="337"/>
      <c r="CDY934" s="337"/>
      <c r="CDZ934" s="337"/>
      <c r="CEA934" s="337"/>
      <c r="CEB934" s="337"/>
      <c r="CEC934" s="337"/>
      <c r="CED934" s="337"/>
      <c r="CEE934" s="337"/>
      <c r="CEF934" s="337"/>
      <c r="CEG934" s="337"/>
      <c r="CEH934" s="337"/>
      <c r="CEI934" s="337"/>
      <c r="CEJ934" s="337"/>
      <c r="CEK934" s="337"/>
      <c r="CEL934" s="337"/>
      <c r="CEM934" s="337"/>
      <c r="CEN934" s="337"/>
      <c r="CEO934" s="337"/>
      <c r="CEP934" s="337"/>
      <c r="CEQ934" s="337"/>
      <c r="CER934" s="337"/>
      <c r="CES934" s="337"/>
      <c r="CET934" s="337"/>
      <c r="CEU934" s="337"/>
      <c r="CEV934" s="337"/>
      <c r="CEW934" s="337"/>
      <c r="CEX934" s="337"/>
      <c r="CEY934" s="337"/>
      <c r="CEZ934" s="337"/>
      <c r="CFA934" s="337"/>
      <c r="CFB934" s="337"/>
      <c r="CFC934" s="337"/>
      <c r="CFD934" s="337"/>
      <c r="CFE934" s="337"/>
      <c r="CFF934" s="337"/>
      <c r="CFG934" s="337"/>
      <c r="CFH934" s="337"/>
      <c r="CFI934" s="337"/>
      <c r="CFJ934" s="337"/>
      <c r="CFK934" s="337"/>
      <c r="CFL934" s="337"/>
      <c r="CFM934" s="337"/>
      <c r="CFN934" s="337"/>
      <c r="CFO934" s="337"/>
      <c r="CFP934" s="337"/>
      <c r="CFQ934" s="337"/>
      <c r="CFR934" s="337"/>
      <c r="CFS934" s="337"/>
      <c r="CFT934" s="337"/>
      <c r="CFU934" s="337"/>
      <c r="CFV934" s="337"/>
      <c r="CFW934" s="337"/>
      <c r="CFX934" s="337"/>
      <c r="CFY934" s="337"/>
      <c r="CFZ934" s="337"/>
      <c r="CGA934" s="337"/>
      <c r="CGB934" s="337"/>
      <c r="CGC934" s="337"/>
      <c r="CGD934" s="337"/>
      <c r="CGE934" s="337"/>
      <c r="CGF934" s="337"/>
      <c r="CGG934" s="337"/>
      <c r="CGH934" s="337"/>
      <c r="CGI934" s="337"/>
      <c r="CGJ934" s="337"/>
      <c r="CGK934" s="337"/>
      <c r="CGL934" s="337"/>
      <c r="CGM934" s="337"/>
      <c r="CGN934" s="337"/>
      <c r="CGO934" s="337"/>
      <c r="CGP934" s="337"/>
      <c r="CGQ934" s="337"/>
      <c r="CGR934" s="337"/>
      <c r="CGS934" s="337"/>
      <c r="CGT934" s="337"/>
      <c r="CGU934" s="337"/>
      <c r="CGV934" s="337"/>
      <c r="CGW934" s="337"/>
      <c r="CGX934" s="337"/>
      <c r="CGY934" s="337"/>
      <c r="CGZ934" s="337"/>
      <c r="CHA934" s="337"/>
      <c r="CHB934" s="337"/>
      <c r="CHC934" s="337"/>
      <c r="CHD934" s="337"/>
      <c r="CHE934" s="337"/>
      <c r="CHF934" s="337"/>
      <c r="CHG934" s="337"/>
      <c r="CHH934" s="337"/>
      <c r="CHI934" s="337"/>
      <c r="CHJ934" s="337"/>
      <c r="CHK934" s="337"/>
      <c r="CHL934" s="337"/>
      <c r="CHM934" s="337"/>
      <c r="CHN934" s="337"/>
      <c r="CHO934" s="337"/>
      <c r="CHP934" s="337"/>
      <c r="CHQ934" s="337"/>
      <c r="CHR934" s="337"/>
      <c r="CHS934" s="337"/>
      <c r="CHT934" s="337"/>
      <c r="CHU934" s="337"/>
      <c r="CHV934" s="337"/>
      <c r="CHW934" s="337"/>
      <c r="CHX934" s="337"/>
      <c r="CHY934" s="337"/>
      <c r="CHZ934" s="337"/>
      <c r="CIA934" s="337"/>
      <c r="CIB934" s="337"/>
      <c r="CIC934" s="337"/>
      <c r="CID934" s="337"/>
      <c r="CIE934" s="337"/>
      <c r="CIF934" s="337"/>
      <c r="CIG934" s="337"/>
      <c r="CIH934" s="337"/>
      <c r="CII934" s="337"/>
      <c r="CIJ934" s="337"/>
      <c r="CIK934" s="337"/>
      <c r="CIL934" s="337"/>
      <c r="CIM934" s="337"/>
      <c r="CIN934" s="337"/>
      <c r="CIO934" s="337"/>
      <c r="CIP934" s="337"/>
      <c r="CIQ934" s="337"/>
      <c r="CIR934" s="337"/>
      <c r="CIS934" s="337"/>
      <c r="CIT934" s="337"/>
      <c r="CIU934" s="337"/>
      <c r="CIV934" s="337"/>
      <c r="CIW934" s="337"/>
      <c r="CIX934" s="337"/>
      <c r="CIY934" s="337"/>
      <c r="CIZ934" s="337"/>
      <c r="CJA934" s="337"/>
      <c r="CJB934" s="337"/>
      <c r="CJC934" s="337"/>
      <c r="CJD934" s="337"/>
      <c r="CJE934" s="337"/>
      <c r="CJF934" s="337"/>
      <c r="CJG934" s="337"/>
      <c r="CJH934" s="337"/>
      <c r="CJI934" s="337"/>
      <c r="CJJ934" s="337"/>
      <c r="CJK934" s="337"/>
      <c r="CJL934" s="337"/>
      <c r="CJM934" s="337"/>
      <c r="CJN934" s="337"/>
      <c r="CJO934" s="337"/>
      <c r="CJP934" s="337"/>
      <c r="CJQ934" s="337"/>
      <c r="CJR934" s="337"/>
      <c r="CJS934" s="337"/>
      <c r="CJT934" s="337"/>
      <c r="CJU934" s="337"/>
      <c r="CJV934" s="337"/>
      <c r="CJW934" s="337"/>
      <c r="CJX934" s="337"/>
      <c r="CJY934" s="337"/>
      <c r="CJZ934" s="337"/>
      <c r="CKA934" s="337"/>
      <c r="CKB934" s="337"/>
      <c r="CKC934" s="337"/>
      <c r="CKD934" s="337"/>
      <c r="CKE934" s="337"/>
      <c r="CKF934" s="337"/>
      <c r="CKG934" s="337"/>
      <c r="CKH934" s="337"/>
      <c r="CKI934" s="337"/>
      <c r="CKJ934" s="337"/>
      <c r="CKK934" s="337"/>
      <c r="CKL934" s="337"/>
      <c r="CKM934" s="337"/>
      <c r="CKN934" s="337"/>
      <c r="CKO934" s="337"/>
      <c r="CKP934" s="337"/>
      <c r="CKQ934" s="337"/>
      <c r="CKR934" s="337"/>
      <c r="CKS934" s="337"/>
      <c r="CKT934" s="337"/>
      <c r="CKU934" s="337"/>
      <c r="CKV934" s="337"/>
      <c r="CKW934" s="337"/>
      <c r="CKX934" s="337"/>
      <c r="CKY934" s="337"/>
      <c r="CKZ934" s="337"/>
      <c r="CLA934" s="337"/>
      <c r="CLB934" s="337"/>
      <c r="CLC934" s="337"/>
      <c r="CLD934" s="337"/>
      <c r="CLE934" s="337"/>
      <c r="CLF934" s="337"/>
      <c r="CLG934" s="337"/>
      <c r="CLH934" s="337"/>
      <c r="CLI934" s="337"/>
      <c r="CLJ934" s="337"/>
      <c r="CLK934" s="337"/>
      <c r="CLL934" s="337"/>
      <c r="CLM934" s="337"/>
      <c r="CLN934" s="337"/>
      <c r="CLO934" s="337"/>
      <c r="CLP934" s="337"/>
      <c r="CLQ934" s="337"/>
      <c r="CLR934" s="337"/>
      <c r="CLS934" s="337"/>
      <c r="CLT934" s="337"/>
      <c r="CLU934" s="337"/>
      <c r="CLV934" s="337"/>
      <c r="CLW934" s="337"/>
      <c r="CLX934" s="337"/>
      <c r="CLY934" s="337"/>
      <c r="CLZ934" s="337"/>
      <c r="CMA934" s="337"/>
      <c r="CMB934" s="337"/>
      <c r="CMC934" s="337"/>
      <c r="CMD934" s="337"/>
      <c r="CME934" s="337"/>
      <c r="CMF934" s="337"/>
      <c r="CMG934" s="337"/>
      <c r="CMH934" s="337"/>
      <c r="CMI934" s="337"/>
      <c r="CMJ934" s="337"/>
      <c r="CMK934" s="337"/>
      <c r="CML934" s="337"/>
      <c r="CMM934" s="337"/>
      <c r="CMN934" s="337"/>
      <c r="CMO934" s="337"/>
      <c r="CMP934" s="337"/>
      <c r="CMQ934" s="337"/>
      <c r="CMR934" s="337"/>
      <c r="CMS934" s="337"/>
      <c r="CMT934" s="337"/>
      <c r="CMU934" s="337"/>
      <c r="CMV934" s="337"/>
      <c r="CMW934" s="337"/>
      <c r="CMX934" s="337"/>
      <c r="CMY934" s="337"/>
      <c r="CMZ934" s="337"/>
      <c r="CNA934" s="337"/>
      <c r="CNB934" s="337"/>
      <c r="CNC934" s="337"/>
      <c r="CND934" s="337"/>
      <c r="CNE934" s="337"/>
      <c r="CNF934" s="337"/>
      <c r="CNG934" s="337"/>
      <c r="CNH934" s="337"/>
      <c r="CNI934" s="337"/>
      <c r="CNJ934" s="337"/>
      <c r="CNK934" s="337"/>
      <c r="CNL934" s="337"/>
      <c r="CNM934" s="337"/>
      <c r="CNN934" s="337"/>
      <c r="CNO934" s="337"/>
      <c r="CNP934" s="337"/>
      <c r="CNQ934" s="337"/>
      <c r="CNR934" s="337"/>
      <c r="CNS934" s="337"/>
      <c r="CNT934" s="337"/>
      <c r="CNU934" s="337"/>
      <c r="CNV934" s="337"/>
      <c r="CNW934" s="337"/>
      <c r="CNX934" s="337"/>
      <c r="CNY934" s="337"/>
      <c r="CNZ934" s="337"/>
      <c r="COA934" s="337"/>
      <c r="COB934" s="337"/>
      <c r="COC934" s="337"/>
      <c r="COD934" s="337"/>
      <c r="COE934" s="337"/>
      <c r="COF934" s="337"/>
      <c r="COG934" s="337"/>
      <c r="COH934" s="337"/>
      <c r="COI934" s="337"/>
      <c r="COJ934" s="337"/>
      <c r="COK934" s="337"/>
      <c r="COL934" s="337"/>
      <c r="COM934" s="337"/>
      <c r="CON934" s="337"/>
      <c r="COO934" s="337"/>
      <c r="COP934" s="337"/>
      <c r="COQ934" s="337"/>
      <c r="COR934" s="337"/>
      <c r="COS934" s="337"/>
      <c r="COT934" s="337"/>
      <c r="COU934" s="337"/>
      <c r="COV934" s="337"/>
      <c r="COW934" s="337"/>
      <c r="COX934" s="337"/>
      <c r="COY934" s="337"/>
      <c r="COZ934" s="337"/>
      <c r="CPA934" s="337"/>
      <c r="CPB934" s="337"/>
      <c r="CPC934" s="337"/>
      <c r="CPD934" s="337"/>
      <c r="CPE934" s="337"/>
      <c r="CPF934" s="337"/>
      <c r="CPG934" s="337"/>
      <c r="CPH934" s="337"/>
      <c r="CPI934" s="337"/>
      <c r="CPJ934" s="337"/>
      <c r="CPK934" s="337"/>
      <c r="CPL934" s="337"/>
      <c r="CPM934" s="337"/>
      <c r="CPN934" s="337"/>
      <c r="CPO934" s="337"/>
      <c r="CPP934" s="337"/>
      <c r="CPQ934" s="337"/>
      <c r="CPR934" s="337"/>
      <c r="CPS934" s="337"/>
      <c r="CPT934" s="337"/>
      <c r="CPU934" s="337"/>
      <c r="CPV934" s="337"/>
      <c r="CPW934" s="337"/>
      <c r="CPX934" s="337"/>
      <c r="CPY934" s="337"/>
      <c r="CPZ934" s="337"/>
      <c r="CQA934" s="337"/>
      <c r="CQB934" s="337"/>
      <c r="CQC934" s="337"/>
      <c r="CQD934" s="337"/>
      <c r="CQE934" s="337"/>
      <c r="CQF934" s="337"/>
      <c r="CQG934" s="337"/>
      <c r="CQH934" s="337"/>
      <c r="CQI934" s="337"/>
      <c r="CQJ934" s="337"/>
      <c r="CQK934" s="337"/>
      <c r="CQL934" s="337"/>
      <c r="CQM934" s="337"/>
      <c r="CQN934" s="337"/>
      <c r="CQO934" s="337"/>
      <c r="CQP934" s="337"/>
      <c r="CQQ934" s="337"/>
      <c r="CQR934" s="337"/>
      <c r="CQS934" s="337"/>
      <c r="CQT934" s="337"/>
      <c r="CQU934" s="337"/>
      <c r="CQV934" s="337"/>
      <c r="CQW934" s="337"/>
      <c r="CQX934" s="337"/>
      <c r="CQY934" s="337"/>
      <c r="CQZ934" s="337"/>
      <c r="CRA934" s="337"/>
      <c r="CRB934" s="337"/>
      <c r="CRC934" s="337"/>
      <c r="CRD934" s="337"/>
      <c r="CRE934" s="337"/>
      <c r="CRF934" s="337"/>
      <c r="CRG934" s="337"/>
      <c r="CRH934" s="337"/>
      <c r="CRI934" s="337"/>
      <c r="CRJ934" s="337"/>
      <c r="CRK934" s="337"/>
      <c r="CRL934" s="337"/>
      <c r="CRM934" s="337"/>
      <c r="CRN934" s="337"/>
      <c r="CRO934" s="337"/>
      <c r="CRP934" s="337"/>
      <c r="CRQ934" s="337"/>
      <c r="CRR934" s="337"/>
      <c r="CRS934" s="337"/>
      <c r="CRT934" s="337"/>
      <c r="CRU934" s="337"/>
      <c r="CRV934" s="337"/>
      <c r="CRW934" s="337"/>
      <c r="CRX934" s="337"/>
      <c r="CRY934" s="337"/>
      <c r="CRZ934" s="337"/>
      <c r="CSA934" s="337"/>
      <c r="CSB934" s="337"/>
      <c r="CSC934" s="337"/>
      <c r="CSD934" s="337"/>
      <c r="CSE934" s="337"/>
      <c r="CSF934" s="337"/>
      <c r="CSG934" s="337"/>
      <c r="CSH934" s="337"/>
      <c r="CSI934" s="337"/>
      <c r="CSJ934" s="337"/>
      <c r="CSK934" s="337"/>
      <c r="CSL934" s="337"/>
      <c r="CSM934" s="337"/>
      <c r="CSN934" s="337"/>
      <c r="CSO934" s="337"/>
      <c r="CSP934" s="337"/>
      <c r="CSQ934" s="337"/>
      <c r="CSR934" s="337"/>
      <c r="CSS934" s="337"/>
      <c r="CST934" s="337"/>
      <c r="CSU934" s="337"/>
      <c r="CSV934" s="337"/>
      <c r="CSW934" s="337"/>
      <c r="CSX934" s="337"/>
      <c r="CSY934" s="337"/>
      <c r="CSZ934" s="337"/>
      <c r="CTA934" s="337"/>
      <c r="CTB934" s="337"/>
      <c r="CTC934" s="337"/>
      <c r="CTD934" s="337"/>
      <c r="CTE934" s="337"/>
      <c r="CTF934" s="337"/>
      <c r="CTG934" s="337"/>
      <c r="CTH934" s="337"/>
      <c r="CTI934" s="337"/>
      <c r="CTJ934" s="337"/>
      <c r="CTK934" s="337"/>
      <c r="CTL934" s="337"/>
      <c r="CTM934" s="337"/>
      <c r="CTN934" s="337"/>
      <c r="CTO934" s="337"/>
      <c r="CTP934" s="337"/>
      <c r="CTQ934" s="337"/>
      <c r="CTR934" s="337"/>
      <c r="CTS934" s="337"/>
      <c r="CTT934" s="337"/>
      <c r="CTU934" s="337"/>
      <c r="CTV934" s="337"/>
      <c r="CTW934" s="337"/>
      <c r="CTX934" s="337"/>
      <c r="CTY934" s="337"/>
      <c r="CTZ934" s="337"/>
      <c r="CUA934" s="337"/>
      <c r="CUB934" s="337"/>
      <c r="CUC934" s="337"/>
      <c r="CUD934" s="337"/>
      <c r="CUE934" s="337"/>
      <c r="CUF934" s="337"/>
      <c r="CUG934" s="337"/>
      <c r="CUH934" s="337"/>
      <c r="CUI934" s="337"/>
      <c r="CUJ934" s="337"/>
      <c r="CUK934" s="337"/>
      <c r="CUL934" s="337"/>
      <c r="CUM934" s="337"/>
      <c r="CUN934" s="337"/>
      <c r="CUO934" s="337"/>
      <c r="CUP934" s="337"/>
      <c r="CUQ934" s="337"/>
      <c r="CUR934" s="337"/>
      <c r="CUS934" s="337"/>
      <c r="CUT934" s="337"/>
      <c r="CUU934" s="337"/>
      <c r="CUV934" s="337"/>
      <c r="CUW934" s="337"/>
      <c r="CUX934" s="337"/>
      <c r="CUY934" s="337"/>
      <c r="CUZ934" s="337"/>
      <c r="CVA934" s="337"/>
      <c r="CVB934" s="337"/>
      <c r="CVC934" s="337"/>
      <c r="CVD934" s="337"/>
      <c r="CVE934" s="337"/>
      <c r="CVF934" s="337"/>
      <c r="CVG934" s="337"/>
      <c r="CVH934" s="337"/>
      <c r="CVI934" s="337"/>
      <c r="CVJ934" s="337"/>
      <c r="CVK934" s="337"/>
      <c r="CVL934" s="337"/>
      <c r="CVM934" s="337"/>
      <c r="CVN934" s="337"/>
      <c r="CVO934" s="337"/>
      <c r="CVP934" s="337"/>
      <c r="CVQ934" s="337"/>
      <c r="CVR934" s="337"/>
      <c r="CVS934" s="337"/>
      <c r="CVT934" s="337"/>
      <c r="CVU934" s="337"/>
      <c r="CVV934" s="337"/>
      <c r="CVW934" s="337"/>
      <c r="CVX934" s="337"/>
      <c r="CVY934" s="337"/>
      <c r="CVZ934" s="337"/>
      <c r="CWA934" s="337"/>
      <c r="CWB934" s="337"/>
      <c r="CWC934" s="337"/>
      <c r="CWD934" s="337"/>
      <c r="CWE934" s="337"/>
      <c r="CWF934" s="337"/>
      <c r="CWG934" s="337"/>
      <c r="CWH934" s="337"/>
      <c r="CWI934" s="337"/>
      <c r="CWJ934" s="337"/>
      <c r="CWK934" s="337"/>
      <c r="CWL934" s="337"/>
      <c r="CWM934" s="337"/>
      <c r="CWN934" s="337"/>
      <c r="CWO934" s="337"/>
      <c r="CWP934" s="337"/>
      <c r="CWQ934" s="337"/>
      <c r="CWR934" s="337"/>
      <c r="CWS934" s="337"/>
      <c r="CWT934" s="337"/>
      <c r="CWU934" s="337"/>
      <c r="CWV934" s="337"/>
      <c r="CWW934" s="337"/>
      <c r="CWX934" s="337"/>
      <c r="CWY934" s="337"/>
      <c r="CWZ934" s="337"/>
      <c r="CXA934" s="337"/>
      <c r="CXB934" s="337"/>
      <c r="CXC934" s="337"/>
      <c r="CXD934" s="337"/>
      <c r="CXE934" s="337"/>
      <c r="CXF934" s="337"/>
      <c r="CXG934" s="337"/>
      <c r="CXH934" s="337"/>
      <c r="CXI934" s="337"/>
      <c r="CXJ934" s="337"/>
      <c r="CXK934" s="337"/>
      <c r="CXL934" s="337"/>
      <c r="CXM934" s="337"/>
      <c r="CXN934" s="337"/>
      <c r="CXO934" s="337"/>
      <c r="CXP934" s="337"/>
      <c r="CXQ934" s="337"/>
      <c r="CXR934" s="337"/>
      <c r="CXS934" s="337"/>
      <c r="CXT934" s="337"/>
      <c r="CXU934" s="337"/>
      <c r="CXV934" s="337"/>
      <c r="CXW934" s="337"/>
      <c r="CXX934" s="337"/>
      <c r="CXY934" s="337"/>
      <c r="CXZ934" s="337"/>
      <c r="CYA934" s="337"/>
      <c r="CYB934" s="337"/>
      <c r="CYC934" s="337"/>
      <c r="CYD934" s="337"/>
      <c r="CYE934" s="337"/>
      <c r="CYF934" s="337"/>
      <c r="CYG934" s="337"/>
      <c r="CYH934" s="337"/>
      <c r="CYI934" s="337"/>
      <c r="CYJ934" s="337"/>
      <c r="CYK934" s="337"/>
      <c r="CYL934" s="337"/>
      <c r="CYM934" s="337"/>
      <c r="CYN934" s="337"/>
      <c r="CYO934" s="337"/>
      <c r="CYP934" s="337"/>
      <c r="CYQ934" s="337"/>
      <c r="CYR934" s="337"/>
      <c r="CYS934" s="337"/>
      <c r="CYT934" s="337"/>
      <c r="CYU934" s="337"/>
      <c r="CYV934" s="337"/>
      <c r="CYW934" s="337"/>
      <c r="CYX934" s="337"/>
      <c r="CYY934" s="337"/>
      <c r="CYZ934" s="337"/>
      <c r="CZA934" s="337"/>
      <c r="CZB934" s="337"/>
      <c r="CZC934" s="337"/>
      <c r="CZD934" s="337"/>
      <c r="CZE934" s="337"/>
      <c r="CZF934" s="337"/>
      <c r="CZG934" s="337"/>
      <c r="CZH934" s="337"/>
      <c r="CZI934" s="337"/>
      <c r="CZJ934" s="337"/>
      <c r="CZK934" s="337"/>
      <c r="CZL934" s="337"/>
      <c r="CZM934" s="337"/>
      <c r="CZN934" s="337"/>
      <c r="CZO934" s="337"/>
      <c r="CZP934" s="337"/>
      <c r="CZQ934" s="337"/>
      <c r="CZR934" s="337"/>
      <c r="CZS934" s="337"/>
      <c r="CZT934" s="337"/>
      <c r="CZU934" s="337"/>
      <c r="CZV934" s="337"/>
      <c r="CZW934" s="337"/>
      <c r="CZX934" s="337"/>
      <c r="CZY934" s="337"/>
      <c r="CZZ934" s="337"/>
      <c r="DAA934" s="337"/>
      <c r="DAB934" s="337"/>
      <c r="DAC934" s="337"/>
      <c r="DAD934" s="337"/>
      <c r="DAE934" s="337"/>
      <c r="DAF934" s="337"/>
      <c r="DAG934" s="337"/>
      <c r="DAH934" s="337"/>
      <c r="DAI934" s="337"/>
      <c r="DAJ934" s="337"/>
      <c r="DAK934" s="337"/>
      <c r="DAL934" s="337"/>
      <c r="DAM934" s="337"/>
      <c r="DAN934" s="337"/>
      <c r="DAO934" s="337"/>
      <c r="DAP934" s="337"/>
      <c r="DAQ934" s="337"/>
      <c r="DAR934" s="337"/>
      <c r="DAS934" s="337"/>
      <c r="DAT934" s="337"/>
      <c r="DAU934" s="337"/>
      <c r="DAV934" s="337"/>
      <c r="DAW934" s="337"/>
      <c r="DAX934" s="337"/>
      <c r="DAY934" s="337"/>
      <c r="DAZ934" s="337"/>
      <c r="DBA934" s="337"/>
      <c r="DBB934" s="337"/>
      <c r="DBC934" s="337"/>
      <c r="DBD934" s="337"/>
      <c r="DBE934" s="337"/>
      <c r="DBF934" s="337"/>
      <c r="DBG934" s="337"/>
      <c r="DBH934" s="337"/>
      <c r="DBI934" s="337"/>
      <c r="DBJ934" s="337"/>
      <c r="DBK934" s="337"/>
      <c r="DBL934" s="337"/>
      <c r="DBM934" s="337"/>
      <c r="DBN934" s="337"/>
      <c r="DBO934" s="337"/>
      <c r="DBP934" s="337"/>
      <c r="DBQ934" s="337"/>
      <c r="DBR934" s="337"/>
      <c r="DBS934" s="337"/>
      <c r="DBT934" s="337"/>
      <c r="DBU934" s="337"/>
      <c r="DBV934" s="337"/>
      <c r="DBW934" s="337"/>
      <c r="DBX934" s="337"/>
      <c r="DBY934" s="337"/>
      <c r="DBZ934" s="337"/>
      <c r="DCA934" s="337"/>
      <c r="DCB934" s="337"/>
      <c r="DCC934" s="337"/>
      <c r="DCD934" s="337"/>
      <c r="DCE934" s="337"/>
      <c r="DCF934" s="337"/>
      <c r="DCG934" s="337"/>
      <c r="DCH934" s="337"/>
      <c r="DCI934" s="337"/>
      <c r="DCJ934" s="337"/>
      <c r="DCK934" s="337"/>
      <c r="DCL934" s="337"/>
      <c r="DCM934" s="337"/>
      <c r="DCN934" s="337"/>
      <c r="DCO934" s="337"/>
      <c r="DCP934" s="337"/>
      <c r="DCQ934" s="337"/>
      <c r="DCR934" s="337"/>
      <c r="DCS934" s="337"/>
      <c r="DCT934" s="337"/>
      <c r="DCU934" s="337"/>
      <c r="DCV934" s="337"/>
      <c r="DCW934" s="337"/>
      <c r="DCX934" s="337"/>
      <c r="DCY934" s="337"/>
      <c r="DCZ934" s="337"/>
      <c r="DDA934" s="337"/>
      <c r="DDB934" s="337"/>
      <c r="DDC934" s="337"/>
      <c r="DDD934" s="337"/>
      <c r="DDE934" s="337"/>
      <c r="DDF934" s="337"/>
      <c r="DDG934" s="337"/>
      <c r="DDH934" s="337"/>
      <c r="DDI934" s="337"/>
      <c r="DDJ934" s="337"/>
      <c r="DDK934" s="337"/>
      <c r="DDL934" s="337"/>
      <c r="DDM934" s="337"/>
      <c r="DDN934" s="337"/>
      <c r="DDO934" s="337"/>
      <c r="DDP934" s="337"/>
      <c r="DDQ934" s="337"/>
      <c r="DDR934" s="337"/>
      <c r="DDS934" s="337"/>
      <c r="DDT934" s="337"/>
      <c r="DDU934" s="337"/>
      <c r="DDV934" s="337"/>
      <c r="DDW934" s="337"/>
      <c r="DDX934" s="337"/>
      <c r="DDY934" s="337"/>
      <c r="DDZ934" s="337"/>
      <c r="DEA934" s="337"/>
      <c r="DEB934" s="337"/>
      <c r="DEC934" s="337"/>
      <c r="DED934" s="337"/>
      <c r="DEE934" s="337"/>
      <c r="DEF934" s="337"/>
      <c r="DEG934" s="337"/>
      <c r="DEH934" s="337"/>
      <c r="DEI934" s="337"/>
      <c r="DEJ934" s="337"/>
      <c r="DEK934" s="337"/>
      <c r="DEL934" s="337"/>
      <c r="DEM934" s="337"/>
      <c r="DEN934" s="337"/>
      <c r="DEO934" s="337"/>
      <c r="DEP934" s="337"/>
      <c r="DEQ934" s="337"/>
      <c r="DER934" s="337"/>
      <c r="DES934" s="337"/>
      <c r="DET934" s="337"/>
      <c r="DEU934" s="337"/>
      <c r="DEV934" s="337"/>
      <c r="DEW934" s="337"/>
      <c r="DEX934" s="337"/>
      <c r="DEY934" s="337"/>
      <c r="DEZ934" s="337"/>
      <c r="DFA934" s="337"/>
      <c r="DFB934" s="337"/>
      <c r="DFC934" s="337"/>
      <c r="DFD934" s="337"/>
      <c r="DFE934" s="337"/>
      <c r="DFF934" s="337"/>
      <c r="DFG934" s="337"/>
      <c r="DFH934" s="337"/>
      <c r="DFI934" s="337"/>
      <c r="DFJ934" s="337"/>
      <c r="DFK934" s="337"/>
      <c r="DFL934" s="337"/>
      <c r="DFM934" s="337"/>
      <c r="DFN934" s="337"/>
      <c r="DFO934" s="337"/>
      <c r="DFP934" s="337"/>
      <c r="DFQ934" s="337"/>
      <c r="DFR934" s="337"/>
      <c r="DFS934" s="337"/>
      <c r="DFT934" s="337"/>
      <c r="DFU934" s="337"/>
      <c r="DFV934" s="337"/>
      <c r="DFW934" s="337"/>
      <c r="DFX934" s="337"/>
      <c r="DFY934" s="337"/>
      <c r="DFZ934" s="337"/>
      <c r="DGA934" s="337"/>
      <c r="DGB934" s="337"/>
      <c r="DGC934" s="337"/>
      <c r="DGD934" s="337"/>
      <c r="DGE934" s="337"/>
      <c r="DGF934" s="337"/>
      <c r="DGG934" s="337"/>
      <c r="DGH934" s="337"/>
      <c r="DGI934" s="337"/>
      <c r="DGJ934" s="337"/>
      <c r="DGK934" s="337"/>
      <c r="DGL934" s="337"/>
      <c r="DGM934" s="337"/>
      <c r="DGN934" s="337"/>
      <c r="DGO934" s="337"/>
      <c r="DGP934" s="337"/>
      <c r="DGQ934" s="337"/>
      <c r="DGR934" s="337"/>
      <c r="DGS934" s="337"/>
      <c r="DGT934" s="337"/>
      <c r="DGU934" s="337"/>
      <c r="DGV934" s="337"/>
      <c r="DGW934" s="337"/>
      <c r="DGX934" s="337"/>
      <c r="DGY934" s="337"/>
      <c r="DGZ934" s="337"/>
      <c r="DHA934" s="337"/>
      <c r="DHB934" s="337"/>
      <c r="DHC934" s="337"/>
      <c r="DHD934" s="337"/>
      <c r="DHE934" s="337"/>
      <c r="DHF934" s="337"/>
      <c r="DHG934" s="337"/>
      <c r="DHH934" s="337"/>
      <c r="DHI934" s="337"/>
      <c r="DHJ934" s="337"/>
      <c r="DHK934" s="337"/>
      <c r="DHL934" s="337"/>
      <c r="DHM934" s="337"/>
      <c r="DHN934" s="337"/>
      <c r="DHO934" s="337"/>
      <c r="DHP934" s="337"/>
      <c r="DHQ934" s="337"/>
      <c r="DHR934" s="337"/>
      <c r="DHS934" s="337"/>
      <c r="DHT934" s="337"/>
      <c r="DHU934" s="337"/>
      <c r="DHV934" s="337"/>
      <c r="DHW934" s="337"/>
      <c r="DHX934" s="337"/>
      <c r="DHY934" s="337"/>
      <c r="DHZ934" s="337"/>
      <c r="DIA934" s="337"/>
      <c r="DIB934" s="337"/>
      <c r="DIC934" s="337"/>
      <c r="DID934" s="337"/>
      <c r="DIE934" s="337"/>
      <c r="DIF934" s="337"/>
      <c r="DIG934" s="337"/>
      <c r="DIH934" s="337"/>
      <c r="DII934" s="337"/>
      <c r="DIJ934" s="337"/>
      <c r="DIK934" s="337"/>
      <c r="DIL934" s="337"/>
      <c r="DIM934" s="337"/>
      <c r="DIN934" s="337"/>
      <c r="DIO934" s="337"/>
      <c r="DIP934" s="337"/>
      <c r="DIQ934" s="337"/>
      <c r="DIR934" s="337"/>
      <c r="DIS934" s="337"/>
      <c r="DIT934" s="337"/>
      <c r="DIU934" s="337"/>
      <c r="DIV934" s="337"/>
      <c r="DIW934" s="337"/>
      <c r="DIX934" s="337"/>
      <c r="DIY934" s="337"/>
      <c r="DIZ934" s="337"/>
      <c r="DJA934" s="337"/>
      <c r="DJB934" s="337"/>
      <c r="DJC934" s="337"/>
      <c r="DJD934" s="337"/>
      <c r="DJE934" s="337"/>
      <c r="DJF934" s="337"/>
      <c r="DJG934" s="337"/>
      <c r="DJH934" s="337"/>
      <c r="DJI934" s="337"/>
      <c r="DJJ934" s="337"/>
      <c r="DJK934" s="337"/>
      <c r="DJL934" s="337"/>
      <c r="DJM934" s="337"/>
      <c r="DJN934" s="337"/>
      <c r="DJO934" s="337"/>
      <c r="DJP934" s="337"/>
      <c r="DJQ934" s="337"/>
      <c r="DJR934" s="337"/>
      <c r="DJS934" s="337"/>
      <c r="DJT934" s="337"/>
      <c r="DJU934" s="337"/>
      <c r="DJV934" s="337"/>
      <c r="DJW934" s="337"/>
      <c r="DJX934" s="337"/>
      <c r="DJY934" s="337"/>
      <c r="DJZ934" s="337"/>
      <c r="DKA934" s="337"/>
      <c r="DKB934" s="337"/>
      <c r="DKC934" s="337"/>
      <c r="DKD934" s="337"/>
      <c r="DKE934" s="337"/>
      <c r="DKF934" s="337"/>
      <c r="DKG934" s="337"/>
      <c r="DKH934" s="337"/>
      <c r="DKI934" s="337"/>
      <c r="DKJ934" s="337"/>
      <c r="DKK934" s="337"/>
      <c r="DKL934" s="337"/>
      <c r="DKM934" s="337"/>
      <c r="DKN934" s="337"/>
      <c r="DKO934" s="337"/>
      <c r="DKP934" s="337"/>
      <c r="DKQ934" s="337"/>
      <c r="DKR934" s="337"/>
      <c r="DKS934" s="337"/>
      <c r="DKT934" s="337"/>
      <c r="DKU934" s="337"/>
      <c r="DKV934" s="337"/>
      <c r="DKW934" s="337"/>
      <c r="DKX934" s="337"/>
      <c r="DKY934" s="337"/>
      <c r="DKZ934" s="337"/>
      <c r="DLA934" s="337"/>
      <c r="DLB934" s="337"/>
      <c r="DLC934" s="337"/>
      <c r="DLD934" s="337"/>
      <c r="DLE934" s="337"/>
      <c r="DLF934" s="337"/>
      <c r="DLG934" s="337"/>
      <c r="DLH934" s="337"/>
      <c r="DLI934" s="337"/>
      <c r="DLJ934" s="337"/>
      <c r="DLK934" s="337"/>
      <c r="DLL934" s="337"/>
      <c r="DLM934" s="337"/>
      <c r="DLN934" s="337"/>
      <c r="DLO934" s="337"/>
      <c r="DLP934" s="337"/>
      <c r="DLQ934" s="337"/>
      <c r="DLR934" s="337"/>
      <c r="DLS934" s="337"/>
      <c r="DLT934" s="337"/>
      <c r="DLU934" s="337"/>
      <c r="DLV934" s="337"/>
      <c r="DLW934" s="337"/>
      <c r="DLX934" s="337"/>
      <c r="DLY934" s="337"/>
      <c r="DLZ934" s="337"/>
      <c r="DMA934" s="337"/>
      <c r="DMB934" s="337"/>
      <c r="DMC934" s="337"/>
      <c r="DMD934" s="337"/>
      <c r="DME934" s="337"/>
      <c r="DMF934" s="337"/>
      <c r="DMG934" s="337"/>
      <c r="DMH934" s="337"/>
      <c r="DMI934" s="337"/>
      <c r="DMJ934" s="337"/>
      <c r="DMK934" s="337"/>
      <c r="DML934" s="337"/>
      <c r="DMM934" s="337"/>
      <c r="DMN934" s="337"/>
      <c r="DMO934" s="337"/>
      <c r="DMP934" s="337"/>
      <c r="DMQ934" s="337"/>
      <c r="DMR934" s="337"/>
      <c r="DMS934" s="337"/>
      <c r="DMT934" s="337"/>
      <c r="DMU934" s="337"/>
      <c r="DMV934" s="337"/>
      <c r="DMW934" s="337"/>
      <c r="DMX934" s="337"/>
      <c r="DMY934" s="337"/>
      <c r="DMZ934" s="337"/>
      <c r="DNA934" s="337"/>
      <c r="DNB934" s="337"/>
      <c r="DNC934" s="337"/>
      <c r="DND934" s="337"/>
      <c r="DNE934" s="337"/>
      <c r="DNF934" s="337"/>
      <c r="DNG934" s="337"/>
      <c r="DNH934" s="337"/>
      <c r="DNI934" s="337"/>
      <c r="DNJ934" s="337"/>
      <c r="DNK934" s="337"/>
      <c r="DNL934" s="337"/>
      <c r="DNM934" s="337"/>
      <c r="DNN934" s="337"/>
      <c r="DNO934" s="337"/>
      <c r="DNP934" s="337"/>
      <c r="DNQ934" s="337"/>
      <c r="DNR934" s="337"/>
      <c r="DNS934" s="337"/>
      <c r="DNT934" s="337"/>
      <c r="DNU934" s="337"/>
      <c r="DNV934" s="337"/>
      <c r="DNW934" s="337"/>
      <c r="DNX934" s="337"/>
      <c r="DNY934" s="337"/>
      <c r="DNZ934" s="337"/>
      <c r="DOA934" s="337"/>
      <c r="DOB934" s="337"/>
      <c r="DOC934" s="337"/>
      <c r="DOD934" s="337"/>
      <c r="DOE934" s="337"/>
      <c r="DOF934" s="337"/>
      <c r="DOG934" s="337"/>
      <c r="DOH934" s="337"/>
      <c r="DOI934" s="337"/>
      <c r="DOJ934" s="337"/>
      <c r="DOK934" s="337"/>
      <c r="DOL934" s="337"/>
      <c r="DOM934" s="337"/>
      <c r="DON934" s="337"/>
      <c r="DOO934" s="337"/>
      <c r="DOP934" s="337"/>
      <c r="DOQ934" s="337"/>
      <c r="DOR934" s="337"/>
      <c r="DOS934" s="337"/>
      <c r="DOT934" s="337"/>
      <c r="DOU934" s="337"/>
      <c r="DOV934" s="337"/>
      <c r="DOW934" s="337"/>
      <c r="DOX934" s="337"/>
      <c r="DOY934" s="337"/>
      <c r="DOZ934" s="337"/>
      <c r="DPA934" s="337"/>
      <c r="DPB934" s="337"/>
      <c r="DPC934" s="337"/>
      <c r="DPD934" s="337"/>
      <c r="DPE934" s="337"/>
      <c r="DPF934" s="337"/>
      <c r="DPG934" s="337"/>
      <c r="DPH934" s="337"/>
      <c r="DPI934" s="337"/>
      <c r="DPJ934" s="337"/>
      <c r="DPK934" s="337"/>
      <c r="DPL934" s="337"/>
      <c r="DPM934" s="337"/>
      <c r="DPN934" s="337"/>
      <c r="DPO934" s="337"/>
      <c r="DPP934" s="337"/>
      <c r="DPQ934" s="337"/>
      <c r="DPR934" s="337"/>
      <c r="DPS934" s="337"/>
      <c r="DPT934" s="337"/>
      <c r="DPU934" s="337"/>
      <c r="DPV934" s="337"/>
      <c r="DPW934" s="337"/>
      <c r="DPX934" s="337"/>
      <c r="DPY934" s="337"/>
      <c r="DPZ934" s="337"/>
      <c r="DQA934" s="337"/>
      <c r="DQB934" s="337"/>
      <c r="DQC934" s="337"/>
      <c r="DQD934" s="337"/>
      <c r="DQE934" s="337"/>
      <c r="DQF934" s="337"/>
      <c r="DQG934" s="337"/>
      <c r="DQH934" s="337"/>
      <c r="DQI934" s="337"/>
      <c r="DQJ934" s="337"/>
      <c r="DQK934" s="337"/>
      <c r="DQL934" s="337"/>
      <c r="DQM934" s="337"/>
      <c r="DQN934" s="337"/>
      <c r="DQO934" s="337"/>
      <c r="DQP934" s="337"/>
      <c r="DQQ934" s="337"/>
      <c r="DQR934" s="337"/>
      <c r="DQS934" s="337"/>
      <c r="DQT934" s="337"/>
      <c r="DQU934" s="337"/>
      <c r="DQV934" s="337"/>
      <c r="DQW934" s="337"/>
      <c r="DQX934" s="337"/>
      <c r="DQY934" s="337"/>
      <c r="DQZ934" s="337"/>
      <c r="DRA934" s="337"/>
      <c r="DRB934" s="337"/>
      <c r="DRC934" s="337"/>
      <c r="DRD934" s="337"/>
      <c r="DRE934" s="337"/>
      <c r="DRF934" s="337"/>
      <c r="DRG934" s="337"/>
      <c r="DRH934" s="337"/>
      <c r="DRI934" s="337"/>
      <c r="DRJ934" s="337"/>
      <c r="DRK934" s="337"/>
      <c r="DRL934" s="337"/>
      <c r="DRM934" s="337"/>
      <c r="DRN934" s="337"/>
      <c r="DRO934" s="337"/>
      <c r="DRP934" s="337"/>
      <c r="DRQ934" s="337"/>
      <c r="DRR934" s="337"/>
      <c r="DRS934" s="337"/>
      <c r="DRT934" s="337"/>
      <c r="DRU934" s="337"/>
      <c r="DRV934" s="337"/>
      <c r="DRW934" s="337"/>
      <c r="DRX934" s="337"/>
      <c r="DRY934" s="337"/>
      <c r="DRZ934" s="337"/>
      <c r="DSA934" s="337"/>
      <c r="DSB934" s="337"/>
      <c r="DSC934" s="337"/>
      <c r="DSD934" s="337"/>
      <c r="DSE934" s="337"/>
      <c r="DSF934" s="337"/>
      <c r="DSG934" s="337"/>
      <c r="DSH934" s="337"/>
      <c r="DSI934" s="337"/>
      <c r="DSJ934" s="337"/>
      <c r="DSK934" s="337"/>
      <c r="DSL934" s="337"/>
      <c r="DSM934" s="337"/>
      <c r="DSN934" s="337"/>
      <c r="DSO934" s="337"/>
      <c r="DSP934" s="337"/>
      <c r="DSQ934" s="337"/>
      <c r="DSR934" s="337"/>
      <c r="DSS934" s="337"/>
      <c r="DST934" s="337"/>
      <c r="DSU934" s="337"/>
      <c r="DSV934" s="337"/>
      <c r="DSW934" s="337"/>
      <c r="DSX934" s="337"/>
      <c r="DSY934" s="337"/>
      <c r="DSZ934" s="337"/>
      <c r="DTA934" s="337"/>
      <c r="DTB934" s="337"/>
      <c r="DTC934" s="337"/>
      <c r="DTD934" s="337"/>
      <c r="DTE934" s="337"/>
      <c r="DTF934" s="337"/>
      <c r="DTG934" s="337"/>
      <c r="DTH934" s="337"/>
      <c r="DTI934" s="337"/>
      <c r="DTJ934" s="337"/>
      <c r="DTK934" s="337"/>
      <c r="DTL934" s="337"/>
      <c r="DTM934" s="337"/>
      <c r="DTN934" s="337"/>
      <c r="DTO934" s="337"/>
      <c r="DTP934" s="337"/>
      <c r="DTQ934" s="337"/>
      <c r="DTR934" s="337"/>
      <c r="DTS934" s="337"/>
      <c r="DTT934" s="337"/>
      <c r="DTU934" s="337"/>
      <c r="DTV934" s="337"/>
      <c r="DTW934" s="337"/>
      <c r="DTX934" s="337"/>
      <c r="DTY934" s="337"/>
      <c r="DTZ934" s="337"/>
      <c r="DUA934" s="337"/>
      <c r="DUB934" s="337"/>
      <c r="DUC934" s="337"/>
      <c r="DUD934" s="337"/>
      <c r="DUE934" s="337"/>
      <c r="DUF934" s="337"/>
      <c r="DUG934" s="337"/>
      <c r="DUH934" s="337"/>
      <c r="DUI934" s="337"/>
      <c r="DUJ934" s="337"/>
      <c r="DUK934" s="337"/>
      <c r="DUL934" s="337"/>
      <c r="DUM934" s="337"/>
      <c r="DUN934" s="337"/>
      <c r="DUO934" s="337"/>
      <c r="DUP934" s="337"/>
      <c r="DUQ934" s="337"/>
      <c r="DUR934" s="337"/>
      <c r="DUS934" s="337"/>
      <c r="DUT934" s="337"/>
      <c r="DUU934" s="337"/>
      <c r="DUV934" s="337"/>
      <c r="DUW934" s="337"/>
      <c r="DUX934" s="337"/>
      <c r="DUY934" s="337"/>
      <c r="DUZ934" s="337"/>
      <c r="DVA934" s="337"/>
      <c r="DVB934" s="337"/>
      <c r="DVC934" s="337"/>
      <c r="DVD934" s="337"/>
      <c r="DVE934" s="337"/>
      <c r="DVF934" s="337"/>
      <c r="DVG934" s="337"/>
      <c r="DVH934" s="337"/>
      <c r="DVI934" s="337"/>
      <c r="DVJ934" s="337"/>
      <c r="DVK934" s="337"/>
      <c r="DVL934" s="337"/>
      <c r="DVM934" s="337"/>
      <c r="DVN934" s="337"/>
      <c r="DVO934" s="337"/>
      <c r="DVP934" s="337"/>
      <c r="DVQ934" s="337"/>
      <c r="DVR934" s="337"/>
      <c r="DVS934" s="337"/>
      <c r="DVT934" s="337"/>
      <c r="DVU934" s="337"/>
      <c r="DVV934" s="337"/>
      <c r="DVW934" s="337"/>
      <c r="DVX934" s="337"/>
      <c r="DVY934" s="337"/>
      <c r="DVZ934" s="337"/>
      <c r="DWA934" s="337"/>
      <c r="DWB934" s="337"/>
      <c r="DWC934" s="337"/>
      <c r="DWD934" s="337"/>
      <c r="DWE934" s="337"/>
      <c r="DWF934" s="337"/>
      <c r="DWG934" s="337"/>
      <c r="DWH934" s="337"/>
      <c r="DWI934" s="337"/>
      <c r="DWJ934" s="337"/>
      <c r="DWK934" s="337"/>
      <c r="DWL934" s="337"/>
      <c r="DWM934" s="337"/>
      <c r="DWN934" s="337"/>
      <c r="DWO934" s="337"/>
      <c r="DWP934" s="337"/>
      <c r="DWQ934" s="337"/>
      <c r="DWR934" s="337"/>
      <c r="DWS934" s="337"/>
      <c r="DWT934" s="337"/>
      <c r="DWU934" s="337"/>
      <c r="DWV934" s="337"/>
      <c r="DWW934" s="337"/>
      <c r="DWX934" s="337"/>
      <c r="DWY934" s="337"/>
      <c r="DWZ934" s="337"/>
      <c r="DXA934" s="337"/>
      <c r="DXB934" s="337"/>
      <c r="DXC934" s="337"/>
      <c r="DXD934" s="337"/>
      <c r="DXE934" s="337"/>
      <c r="DXF934" s="337"/>
      <c r="DXG934" s="337"/>
      <c r="DXH934" s="337"/>
      <c r="DXI934" s="337"/>
      <c r="DXJ934" s="337"/>
      <c r="DXK934" s="337"/>
      <c r="DXL934" s="337"/>
      <c r="DXM934" s="337"/>
      <c r="DXN934" s="337"/>
      <c r="DXO934" s="337"/>
      <c r="DXP934" s="337"/>
      <c r="DXQ934" s="337"/>
      <c r="DXR934" s="337"/>
      <c r="DXS934" s="337"/>
      <c r="DXT934" s="337"/>
      <c r="DXU934" s="337"/>
      <c r="DXV934" s="337"/>
      <c r="DXW934" s="337"/>
      <c r="DXX934" s="337"/>
      <c r="DXY934" s="337"/>
      <c r="DXZ934" s="337"/>
      <c r="DYA934" s="337"/>
      <c r="DYB934" s="337"/>
      <c r="DYC934" s="337"/>
      <c r="DYD934" s="337"/>
      <c r="DYE934" s="337"/>
      <c r="DYF934" s="337"/>
      <c r="DYG934" s="337"/>
      <c r="DYH934" s="337"/>
      <c r="DYI934" s="337"/>
      <c r="DYJ934" s="337"/>
      <c r="DYK934" s="337"/>
      <c r="DYL934" s="337"/>
      <c r="DYM934" s="337"/>
      <c r="DYN934" s="337"/>
      <c r="DYO934" s="337"/>
      <c r="DYP934" s="337"/>
      <c r="DYQ934" s="337"/>
      <c r="DYR934" s="337"/>
      <c r="DYS934" s="337"/>
      <c r="DYT934" s="337"/>
      <c r="DYU934" s="337"/>
      <c r="DYV934" s="337"/>
      <c r="DYW934" s="337"/>
      <c r="DYX934" s="337"/>
      <c r="DYY934" s="337"/>
      <c r="DYZ934" s="337"/>
      <c r="DZA934" s="337"/>
      <c r="DZB934" s="337"/>
      <c r="DZC934" s="337"/>
      <c r="DZD934" s="337"/>
      <c r="DZE934" s="337"/>
      <c r="DZF934" s="337"/>
      <c r="DZG934" s="337"/>
      <c r="DZH934" s="337"/>
      <c r="DZI934" s="337"/>
      <c r="DZJ934" s="337"/>
      <c r="DZK934" s="337"/>
      <c r="DZL934" s="337"/>
      <c r="DZM934" s="337"/>
      <c r="DZN934" s="337"/>
      <c r="DZO934" s="337"/>
      <c r="DZP934" s="337"/>
      <c r="DZQ934" s="337"/>
      <c r="DZR934" s="337"/>
      <c r="DZS934" s="337"/>
      <c r="DZT934" s="337"/>
      <c r="DZU934" s="337"/>
      <c r="DZV934" s="337"/>
      <c r="DZW934" s="337"/>
      <c r="DZX934" s="337"/>
      <c r="DZY934" s="337"/>
      <c r="DZZ934" s="337"/>
      <c r="EAA934" s="337"/>
      <c r="EAB934" s="337"/>
      <c r="EAC934" s="337"/>
      <c r="EAD934" s="337"/>
      <c r="EAE934" s="337"/>
      <c r="EAF934" s="337"/>
      <c r="EAG934" s="337"/>
      <c r="EAH934" s="337"/>
      <c r="EAI934" s="337"/>
      <c r="EAJ934" s="337"/>
      <c r="EAK934" s="337"/>
      <c r="EAL934" s="337"/>
      <c r="EAM934" s="337"/>
      <c r="EAN934" s="337"/>
      <c r="EAO934" s="337"/>
      <c r="EAP934" s="337"/>
      <c r="EAQ934" s="337"/>
      <c r="EAR934" s="337"/>
      <c r="EAS934" s="337"/>
      <c r="EAT934" s="337"/>
      <c r="EAU934" s="337"/>
      <c r="EAV934" s="337"/>
      <c r="EAW934" s="337"/>
      <c r="EAX934" s="337"/>
      <c r="EAY934" s="337"/>
      <c r="EAZ934" s="337"/>
      <c r="EBA934" s="337"/>
      <c r="EBB934" s="337"/>
      <c r="EBC934" s="337"/>
      <c r="EBD934" s="337"/>
      <c r="EBE934" s="337"/>
      <c r="EBF934" s="337"/>
      <c r="EBG934" s="337"/>
      <c r="EBH934" s="337"/>
      <c r="EBI934" s="337"/>
      <c r="EBJ934" s="337"/>
      <c r="EBK934" s="337"/>
      <c r="EBL934" s="337"/>
      <c r="EBM934" s="337"/>
      <c r="EBN934" s="337"/>
      <c r="EBO934" s="337"/>
      <c r="EBP934" s="337"/>
      <c r="EBQ934" s="337"/>
      <c r="EBR934" s="337"/>
      <c r="EBS934" s="337"/>
      <c r="EBT934" s="337"/>
      <c r="EBU934" s="337"/>
      <c r="EBV934" s="337"/>
      <c r="EBW934" s="337"/>
      <c r="EBX934" s="337"/>
      <c r="EBY934" s="337"/>
      <c r="EBZ934" s="337"/>
      <c r="ECA934" s="337"/>
      <c r="ECB934" s="337"/>
      <c r="ECC934" s="337"/>
      <c r="ECD934" s="337"/>
      <c r="ECE934" s="337"/>
      <c r="ECF934" s="337"/>
      <c r="ECG934" s="337"/>
      <c r="ECH934" s="337"/>
      <c r="ECI934" s="337"/>
      <c r="ECJ934" s="337"/>
      <c r="ECK934" s="337"/>
      <c r="ECL934" s="337"/>
      <c r="ECM934" s="337"/>
      <c r="ECN934" s="337"/>
      <c r="ECO934" s="337"/>
      <c r="ECP934" s="337"/>
      <c r="ECQ934" s="337"/>
      <c r="ECR934" s="337"/>
      <c r="ECS934" s="337"/>
      <c r="ECT934" s="337"/>
      <c r="ECU934" s="337"/>
      <c r="ECV934" s="337"/>
      <c r="ECW934" s="337"/>
      <c r="ECX934" s="337"/>
      <c r="ECY934" s="337"/>
      <c r="ECZ934" s="337"/>
      <c r="EDA934" s="337"/>
      <c r="EDB934" s="337"/>
      <c r="EDC934" s="337"/>
      <c r="EDD934" s="337"/>
      <c r="EDE934" s="337"/>
      <c r="EDF934" s="337"/>
      <c r="EDG934" s="337"/>
      <c r="EDH934" s="337"/>
      <c r="EDI934" s="337"/>
      <c r="EDJ934" s="337"/>
      <c r="EDK934" s="337"/>
      <c r="EDL934" s="337"/>
      <c r="EDM934" s="337"/>
      <c r="EDN934" s="337"/>
      <c r="EDO934" s="337"/>
      <c r="EDP934" s="337"/>
      <c r="EDQ934" s="337"/>
      <c r="EDR934" s="337"/>
      <c r="EDS934" s="337"/>
      <c r="EDT934" s="337"/>
      <c r="EDU934" s="337"/>
      <c r="EDV934" s="337"/>
      <c r="EDW934" s="337"/>
      <c r="EDX934" s="337"/>
      <c r="EDY934" s="337"/>
      <c r="EDZ934" s="337"/>
      <c r="EEA934" s="337"/>
      <c r="EEB934" s="337"/>
      <c r="EEC934" s="337"/>
      <c r="EED934" s="337"/>
      <c r="EEE934" s="337"/>
      <c r="EEF934" s="337"/>
      <c r="EEG934" s="337"/>
      <c r="EEH934" s="337"/>
      <c r="EEI934" s="337"/>
      <c r="EEJ934" s="337"/>
      <c r="EEK934" s="337"/>
      <c r="EEL934" s="337"/>
      <c r="EEM934" s="337"/>
      <c r="EEN934" s="337"/>
      <c r="EEO934" s="337"/>
      <c r="EEP934" s="337"/>
      <c r="EEQ934" s="337"/>
      <c r="EER934" s="337"/>
      <c r="EES934" s="337"/>
      <c r="EET934" s="337"/>
      <c r="EEU934" s="337"/>
      <c r="EEV934" s="337"/>
      <c r="EEW934" s="337"/>
      <c r="EEX934" s="337"/>
      <c r="EEY934" s="337"/>
      <c r="EEZ934" s="337"/>
      <c r="EFA934" s="337"/>
      <c r="EFB934" s="337"/>
      <c r="EFC934" s="337"/>
      <c r="EFD934" s="337"/>
      <c r="EFE934" s="337"/>
      <c r="EFF934" s="337"/>
      <c r="EFG934" s="337"/>
      <c r="EFH934" s="337"/>
      <c r="EFI934" s="337"/>
      <c r="EFJ934" s="337"/>
      <c r="EFK934" s="337"/>
      <c r="EFL934" s="337"/>
      <c r="EFM934" s="337"/>
      <c r="EFN934" s="337"/>
      <c r="EFO934" s="337"/>
      <c r="EFP934" s="337"/>
      <c r="EFQ934" s="337"/>
      <c r="EFR934" s="337"/>
      <c r="EFS934" s="337"/>
      <c r="EFT934" s="337"/>
      <c r="EFU934" s="337"/>
      <c r="EFV934" s="337"/>
      <c r="EFW934" s="337"/>
      <c r="EFX934" s="337"/>
      <c r="EFY934" s="337"/>
      <c r="EFZ934" s="337"/>
      <c r="EGA934" s="337"/>
      <c r="EGB934" s="337"/>
      <c r="EGC934" s="337"/>
      <c r="EGD934" s="337"/>
      <c r="EGE934" s="337"/>
      <c r="EGF934" s="337"/>
      <c r="EGG934" s="337"/>
      <c r="EGH934" s="337"/>
      <c r="EGI934" s="337"/>
      <c r="EGJ934" s="337"/>
      <c r="EGK934" s="337"/>
      <c r="EGL934" s="337"/>
      <c r="EGM934" s="337"/>
      <c r="EGN934" s="337"/>
      <c r="EGO934" s="337"/>
      <c r="EGP934" s="337"/>
      <c r="EGQ934" s="337"/>
      <c r="EGR934" s="337"/>
      <c r="EGS934" s="337"/>
      <c r="EGT934" s="337"/>
      <c r="EGU934" s="337"/>
      <c r="EGV934" s="337"/>
      <c r="EGW934" s="337"/>
      <c r="EGX934" s="337"/>
      <c r="EGY934" s="337"/>
      <c r="EGZ934" s="337"/>
      <c r="EHA934" s="337"/>
      <c r="EHB934" s="337"/>
      <c r="EHC934" s="337"/>
      <c r="EHD934" s="337"/>
      <c r="EHE934" s="337"/>
      <c r="EHF934" s="337"/>
      <c r="EHG934" s="337"/>
      <c r="EHH934" s="337"/>
      <c r="EHI934" s="337"/>
      <c r="EHJ934" s="337"/>
      <c r="EHK934" s="337"/>
      <c r="EHL934" s="337"/>
      <c r="EHM934" s="337"/>
      <c r="EHN934" s="337"/>
      <c r="EHO934" s="337"/>
      <c r="EHP934" s="337"/>
      <c r="EHQ934" s="337"/>
      <c r="EHR934" s="337"/>
      <c r="EHS934" s="337"/>
      <c r="EHT934" s="337"/>
      <c r="EHU934" s="337"/>
      <c r="EHV934" s="337"/>
      <c r="EHW934" s="337"/>
      <c r="EHX934" s="337"/>
      <c r="EHY934" s="337"/>
      <c r="EHZ934" s="337"/>
      <c r="EIA934" s="337"/>
      <c r="EIB934" s="337"/>
      <c r="EIC934" s="337"/>
      <c r="EID934" s="337"/>
      <c r="EIE934" s="337"/>
      <c r="EIF934" s="337"/>
      <c r="EIG934" s="337"/>
      <c r="EIH934" s="337"/>
      <c r="EII934" s="337"/>
      <c r="EIJ934" s="337"/>
      <c r="EIK934" s="337"/>
      <c r="EIL934" s="337"/>
      <c r="EIM934" s="337"/>
      <c r="EIN934" s="337"/>
      <c r="EIO934" s="337"/>
      <c r="EIP934" s="337"/>
      <c r="EIQ934" s="337"/>
      <c r="EIR934" s="337"/>
      <c r="EIS934" s="337"/>
      <c r="EIT934" s="337"/>
      <c r="EIU934" s="337"/>
      <c r="EIV934" s="337"/>
      <c r="EIW934" s="337"/>
      <c r="EIX934" s="337"/>
      <c r="EIY934" s="337"/>
      <c r="EIZ934" s="337"/>
      <c r="EJA934" s="337"/>
      <c r="EJB934" s="337"/>
      <c r="EJC934" s="337"/>
      <c r="EJD934" s="337"/>
      <c r="EJE934" s="337"/>
      <c r="EJF934" s="337"/>
      <c r="EJG934" s="337"/>
      <c r="EJH934" s="337"/>
      <c r="EJI934" s="337"/>
      <c r="EJJ934" s="337"/>
      <c r="EJK934" s="337"/>
      <c r="EJL934" s="337"/>
      <c r="EJM934" s="337"/>
      <c r="EJN934" s="337"/>
      <c r="EJO934" s="337"/>
      <c r="EJP934" s="337"/>
      <c r="EJQ934" s="337"/>
      <c r="EJR934" s="337"/>
      <c r="EJS934" s="337"/>
      <c r="EJT934" s="337"/>
      <c r="EJU934" s="337"/>
      <c r="EJV934" s="337"/>
      <c r="EJW934" s="337"/>
      <c r="EJX934" s="337"/>
      <c r="EJY934" s="337"/>
      <c r="EJZ934" s="337"/>
      <c r="EKA934" s="337"/>
      <c r="EKB934" s="337"/>
      <c r="EKC934" s="337"/>
      <c r="EKD934" s="337"/>
      <c r="EKE934" s="337"/>
      <c r="EKF934" s="337"/>
      <c r="EKG934" s="337"/>
      <c r="EKH934" s="337"/>
      <c r="EKI934" s="337"/>
      <c r="EKJ934" s="337"/>
      <c r="EKK934" s="337"/>
      <c r="EKL934" s="337"/>
      <c r="EKM934" s="337"/>
      <c r="EKN934" s="337"/>
      <c r="EKO934" s="337"/>
      <c r="EKP934" s="337"/>
      <c r="EKQ934" s="337"/>
      <c r="EKR934" s="337"/>
      <c r="EKS934" s="337"/>
      <c r="EKT934" s="337"/>
      <c r="EKU934" s="337"/>
      <c r="EKV934" s="337"/>
      <c r="EKW934" s="337"/>
      <c r="EKX934" s="337"/>
      <c r="EKY934" s="337"/>
      <c r="EKZ934" s="337"/>
      <c r="ELA934" s="337"/>
      <c r="ELB934" s="337"/>
      <c r="ELC934" s="337"/>
      <c r="ELD934" s="337"/>
      <c r="ELE934" s="337"/>
      <c r="ELF934" s="337"/>
      <c r="ELG934" s="337"/>
      <c r="ELH934" s="337"/>
      <c r="ELI934" s="337"/>
      <c r="ELJ934" s="337"/>
      <c r="ELK934" s="337"/>
      <c r="ELL934" s="337"/>
      <c r="ELM934" s="337"/>
      <c r="ELN934" s="337"/>
      <c r="ELO934" s="337"/>
      <c r="ELP934" s="337"/>
      <c r="ELQ934" s="337"/>
      <c r="ELR934" s="337"/>
      <c r="ELS934" s="337"/>
      <c r="ELT934" s="337"/>
      <c r="ELU934" s="337"/>
      <c r="ELV934" s="337"/>
      <c r="ELW934" s="337"/>
      <c r="ELX934" s="337"/>
      <c r="ELY934" s="337"/>
      <c r="ELZ934" s="337"/>
      <c r="EMA934" s="337"/>
      <c r="EMB934" s="337"/>
      <c r="EMC934" s="337"/>
      <c r="EMD934" s="337"/>
      <c r="EME934" s="337"/>
      <c r="EMF934" s="337"/>
      <c r="EMG934" s="337"/>
      <c r="EMH934" s="337"/>
      <c r="EMI934" s="337"/>
      <c r="EMJ934" s="337"/>
      <c r="EMK934" s="337"/>
      <c r="EML934" s="337"/>
      <c r="EMM934" s="337"/>
      <c r="EMN934" s="337"/>
      <c r="EMO934" s="337"/>
      <c r="EMP934" s="337"/>
      <c r="EMQ934" s="337"/>
      <c r="EMR934" s="337"/>
      <c r="EMS934" s="337"/>
      <c r="EMT934" s="337"/>
      <c r="EMU934" s="337"/>
      <c r="EMV934" s="337"/>
      <c r="EMW934" s="337"/>
      <c r="EMX934" s="337"/>
      <c r="EMY934" s="337"/>
      <c r="EMZ934" s="337"/>
      <c r="ENA934" s="337"/>
      <c r="ENB934" s="337"/>
      <c r="ENC934" s="337"/>
      <c r="END934" s="337"/>
      <c r="ENE934" s="337"/>
      <c r="ENF934" s="337"/>
      <c r="ENG934" s="337"/>
      <c r="ENH934" s="337"/>
      <c r="ENI934" s="337"/>
      <c r="ENJ934" s="337"/>
      <c r="ENK934" s="337"/>
      <c r="ENL934" s="337"/>
      <c r="ENM934" s="337"/>
      <c r="ENN934" s="337"/>
      <c r="ENO934" s="337"/>
      <c r="ENP934" s="337"/>
      <c r="ENQ934" s="337"/>
      <c r="ENR934" s="337"/>
      <c r="ENS934" s="337"/>
      <c r="ENT934" s="337"/>
      <c r="ENU934" s="337"/>
      <c r="ENV934" s="337"/>
      <c r="ENW934" s="337"/>
      <c r="ENX934" s="337"/>
      <c r="ENY934" s="337"/>
      <c r="ENZ934" s="337"/>
      <c r="EOA934" s="337"/>
      <c r="EOB934" s="337"/>
      <c r="EOC934" s="337"/>
      <c r="EOD934" s="337"/>
      <c r="EOE934" s="337"/>
      <c r="EOF934" s="337"/>
      <c r="EOG934" s="337"/>
      <c r="EOH934" s="337"/>
      <c r="EOI934" s="337"/>
      <c r="EOJ934" s="337"/>
      <c r="EOK934" s="337"/>
      <c r="EOL934" s="337"/>
      <c r="EOM934" s="337"/>
      <c r="EON934" s="337"/>
      <c r="EOO934" s="337"/>
      <c r="EOP934" s="337"/>
      <c r="EOQ934" s="337"/>
      <c r="EOR934" s="337"/>
      <c r="EOS934" s="337"/>
      <c r="EOT934" s="337"/>
      <c r="EOU934" s="337"/>
      <c r="EOV934" s="337"/>
      <c r="EOW934" s="337"/>
      <c r="EOX934" s="337"/>
      <c r="EOY934" s="337"/>
      <c r="EOZ934" s="337"/>
      <c r="EPA934" s="337"/>
      <c r="EPB934" s="337"/>
      <c r="EPC934" s="337"/>
      <c r="EPD934" s="337"/>
      <c r="EPE934" s="337"/>
      <c r="EPF934" s="337"/>
      <c r="EPG934" s="337"/>
      <c r="EPH934" s="337"/>
      <c r="EPI934" s="337"/>
      <c r="EPJ934" s="337"/>
      <c r="EPK934" s="337"/>
      <c r="EPL934" s="337"/>
      <c r="EPM934" s="337"/>
      <c r="EPN934" s="337"/>
      <c r="EPO934" s="337"/>
      <c r="EPP934" s="337"/>
      <c r="EPQ934" s="337"/>
      <c r="EPR934" s="337"/>
      <c r="EPS934" s="337"/>
      <c r="EPT934" s="337"/>
      <c r="EPU934" s="337"/>
      <c r="EPV934" s="337"/>
      <c r="EPW934" s="337"/>
      <c r="EPX934" s="337"/>
      <c r="EPY934" s="337"/>
      <c r="EPZ934" s="337"/>
      <c r="EQA934" s="337"/>
      <c r="EQB934" s="337"/>
      <c r="EQC934" s="337"/>
      <c r="EQD934" s="337"/>
      <c r="EQE934" s="337"/>
      <c r="EQF934" s="337"/>
      <c r="EQG934" s="337"/>
      <c r="EQH934" s="337"/>
      <c r="EQI934" s="337"/>
      <c r="EQJ934" s="337"/>
      <c r="EQK934" s="337"/>
      <c r="EQL934" s="337"/>
      <c r="EQM934" s="337"/>
      <c r="EQN934" s="337"/>
      <c r="EQO934" s="337"/>
      <c r="EQP934" s="337"/>
      <c r="EQQ934" s="337"/>
      <c r="EQR934" s="337"/>
      <c r="EQS934" s="337"/>
      <c r="EQT934" s="337"/>
      <c r="EQU934" s="337"/>
      <c r="EQV934" s="337"/>
      <c r="EQW934" s="337"/>
      <c r="EQX934" s="337"/>
      <c r="EQY934" s="337"/>
      <c r="EQZ934" s="337"/>
      <c r="ERA934" s="337"/>
      <c r="ERB934" s="337"/>
      <c r="ERC934" s="337"/>
      <c r="ERD934" s="337"/>
      <c r="ERE934" s="337"/>
      <c r="ERF934" s="337"/>
      <c r="ERG934" s="337"/>
      <c r="ERH934" s="337"/>
      <c r="ERI934" s="337"/>
      <c r="ERJ934" s="337"/>
      <c r="ERK934" s="337"/>
      <c r="ERL934" s="337"/>
      <c r="ERM934" s="337"/>
      <c r="ERN934" s="337"/>
      <c r="ERO934" s="337"/>
      <c r="ERP934" s="337"/>
      <c r="ERQ934" s="337"/>
      <c r="ERR934" s="337"/>
      <c r="ERS934" s="337"/>
      <c r="ERT934" s="337"/>
      <c r="ERU934" s="337"/>
      <c r="ERV934" s="337"/>
      <c r="ERW934" s="337"/>
      <c r="ERX934" s="337"/>
      <c r="ERY934" s="337"/>
      <c r="ERZ934" s="337"/>
      <c r="ESA934" s="337"/>
      <c r="ESB934" s="337"/>
      <c r="ESC934" s="337"/>
      <c r="ESD934" s="337"/>
      <c r="ESE934" s="337"/>
      <c r="ESF934" s="337"/>
      <c r="ESG934" s="337"/>
      <c r="ESH934" s="337"/>
      <c r="ESI934" s="337"/>
      <c r="ESJ934" s="337"/>
      <c r="ESK934" s="337"/>
      <c r="ESL934" s="337"/>
      <c r="ESM934" s="337"/>
      <c r="ESN934" s="337"/>
      <c r="ESO934" s="337"/>
      <c r="ESP934" s="337"/>
      <c r="ESQ934" s="337"/>
      <c r="ESR934" s="337"/>
      <c r="ESS934" s="337"/>
      <c r="EST934" s="337"/>
      <c r="ESU934" s="337"/>
      <c r="ESV934" s="337"/>
      <c r="ESW934" s="337"/>
      <c r="ESX934" s="337"/>
      <c r="ESY934" s="337"/>
      <c r="ESZ934" s="337"/>
      <c r="ETA934" s="337"/>
      <c r="ETB934" s="337"/>
      <c r="ETC934" s="337"/>
      <c r="ETD934" s="337"/>
      <c r="ETE934" s="337"/>
      <c r="ETF934" s="337"/>
      <c r="ETG934" s="337"/>
      <c r="ETH934" s="337"/>
      <c r="ETI934" s="337"/>
      <c r="ETJ934" s="337"/>
      <c r="ETK934" s="337"/>
      <c r="ETL934" s="337"/>
      <c r="ETM934" s="337"/>
      <c r="ETN934" s="337"/>
      <c r="ETO934" s="337"/>
      <c r="ETP934" s="337"/>
      <c r="ETQ934" s="337"/>
      <c r="ETR934" s="337"/>
      <c r="ETS934" s="337"/>
      <c r="ETT934" s="337"/>
      <c r="ETU934" s="337"/>
      <c r="ETV934" s="337"/>
      <c r="ETW934" s="337"/>
      <c r="ETX934" s="337"/>
      <c r="ETY934" s="337"/>
      <c r="ETZ934" s="337"/>
      <c r="EUA934" s="337"/>
      <c r="EUB934" s="337"/>
      <c r="EUC934" s="337"/>
      <c r="EUD934" s="337"/>
      <c r="EUE934" s="337"/>
      <c r="EUF934" s="337"/>
      <c r="EUG934" s="337"/>
      <c r="EUH934" s="337"/>
      <c r="EUI934" s="337"/>
      <c r="EUJ934" s="337"/>
      <c r="EUK934" s="337"/>
      <c r="EUL934" s="337"/>
      <c r="EUM934" s="337"/>
      <c r="EUN934" s="337"/>
      <c r="EUO934" s="337"/>
      <c r="EUP934" s="337"/>
      <c r="EUQ934" s="337"/>
      <c r="EUR934" s="337"/>
      <c r="EUS934" s="337"/>
      <c r="EUT934" s="337"/>
      <c r="EUU934" s="337"/>
      <c r="EUV934" s="337"/>
      <c r="EUW934" s="337"/>
      <c r="EUX934" s="337"/>
      <c r="EUY934" s="337"/>
      <c r="EUZ934" s="337"/>
      <c r="EVA934" s="337"/>
      <c r="EVB934" s="337"/>
      <c r="EVC934" s="337"/>
      <c r="EVD934" s="337"/>
      <c r="EVE934" s="337"/>
      <c r="EVF934" s="337"/>
      <c r="EVG934" s="337"/>
      <c r="EVH934" s="337"/>
      <c r="EVI934" s="337"/>
      <c r="EVJ934" s="337"/>
      <c r="EVK934" s="337"/>
      <c r="EVL934" s="337"/>
      <c r="EVM934" s="337"/>
      <c r="EVN934" s="337"/>
      <c r="EVO934" s="337"/>
      <c r="EVP934" s="337"/>
      <c r="EVQ934" s="337"/>
      <c r="EVR934" s="337"/>
      <c r="EVS934" s="337"/>
      <c r="EVT934" s="337"/>
      <c r="EVU934" s="337"/>
      <c r="EVV934" s="337"/>
      <c r="EVW934" s="337"/>
      <c r="EVX934" s="337"/>
      <c r="EVY934" s="337"/>
      <c r="EVZ934" s="337"/>
      <c r="EWA934" s="337"/>
      <c r="EWB934" s="337"/>
      <c r="EWC934" s="337"/>
      <c r="EWD934" s="337"/>
      <c r="EWE934" s="337"/>
      <c r="EWF934" s="337"/>
      <c r="EWG934" s="337"/>
      <c r="EWH934" s="337"/>
      <c r="EWI934" s="337"/>
      <c r="EWJ934" s="337"/>
      <c r="EWK934" s="337"/>
      <c r="EWL934" s="337"/>
      <c r="EWM934" s="337"/>
      <c r="EWN934" s="337"/>
      <c r="EWO934" s="337"/>
      <c r="EWP934" s="337"/>
      <c r="EWQ934" s="337"/>
      <c r="EWR934" s="337"/>
      <c r="EWS934" s="337"/>
      <c r="EWT934" s="337"/>
      <c r="EWU934" s="337"/>
      <c r="EWV934" s="337"/>
      <c r="EWW934" s="337"/>
      <c r="EWX934" s="337"/>
      <c r="EWY934" s="337"/>
      <c r="EWZ934" s="337"/>
      <c r="EXA934" s="337"/>
      <c r="EXB934" s="337"/>
      <c r="EXC934" s="337"/>
      <c r="EXD934" s="337"/>
      <c r="EXE934" s="337"/>
      <c r="EXF934" s="337"/>
      <c r="EXG934" s="337"/>
      <c r="EXH934" s="337"/>
      <c r="EXI934" s="337"/>
      <c r="EXJ934" s="337"/>
      <c r="EXK934" s="337"/>
      <c r="EXL934" s="337"/>
      <c r="EXM934" s="337"/>
      <c r="EXN934" s="337"/>
      <c r="EXO934" s="337"/>
      <c r="EXP934" s="337"/>
      <c r="EXQ934" s="337"/>
      <c r="EXR934" s="337"/>
      <c r="EXS934" s="337"/>
      <c r="EXT934" s="337"/>
      <c r="EXU934" s="337"/>
      <c r="EXV934" s="337"/>
      <c r="EXW934" s="337"/>
      <c r="EXX934" s="337"/>
      <c r="EXY934" s="337"/>
      <c r="EXZ934" s="337"/>
      <c r="EYA934" s="337"/>
      <c r="EYB934" s="337"/>
      <c r="EYC934" s="337"/>
      <c r="EYD934" s="337"/>
      <c r="EYE934" s="337"/>
      <c r="EYF934" s="337"/>
      <c r="EYG934" s="337"/>
      <c r="EYH934" s="337"/>
      <c r="EYI934" s="337"/>
      <c r="EYJ934" s="337"/>
      <c r="EYK934" s="337"/>
      <c r="EYL934" s="337"/>
      <c r="EYM934" s="337"/>
      <c r="EYN934" s="337"/>
      <c r="EYO934" s="337"/>
      <c r="EYP934" s="337"/>
      <c r="EYQ934" s="337"/>
      <c r="EYR934" s="337"/>
      <c r="EYS934" s="337"/>
      <c r="EYT934" s="337"/>
      <c r="EYU934" s="337"/>
      <c r="EYV934" s="337"/>
      <c r="EYW934" s="337"/>
      <c r="EYX934" s="337"/>
      <c r="EYY934" s="337"/>
      <c r="EYZ934" s="337"/>
      <c r="EZA934" s="337"/>
      <c r="EZB934" s="337"/>
      <c r="EZC934" s="337"/>
      <c r="EZD934" s="337"/>
      <c r="EZE934" s="337"/>
      <c r="EZF934" s="337"/>
      <c r="EZG934" s="337"/>
      <c r="EZH934" s="337"/>
      <c r="EZI934" s="337"/>
      <c r="EZJ934" s="337"/>
      <c r="EZK934" s="337"/>
      <c r="EZL934" s="337"/>
      <c r="EZM934" s="337"/>
      <c r="EZN934" s="337"/>
      <c r="EZO934" s="337"/>
      <c r="EZP934" s="337"/>
      <c r="EZQ934" s="337"/>
      <c r="EZR934" s="337"/>
      <c r="EZS934" s="337"/>
      <c r="EZT934" s="337"/>
      <c r="EZU934" s="337"/>
      <c r="EZV934" s="337"/>
      <c r="EZW934" s="337"/>
      <c r="EZX934" s="337"/>
      <c r="EZY934" s="337"/>
      <c r="EZZ934" s="337"/>
      <c r="FAA934" s="337"/>
      <c r="FAB934" s="337"/>
      <c r="FAC934" s="337"/>
      <c r="FAD934" s="337"/>
      <c r="FAE934" s="337"/>
      <c r="FAF934" s="337"/>
      <c r="FAG934" s="337"/>
      <c r="FAH934" s="337"/>
      <c r="FAI934" s="337"/>
      <c r="FAJ934" s="337"/>
      <c r="FAK934" s="337"/>
      <c r="FAL934" s="337"/>
      <c r="FAM934" s="337"/>
      <c r="FAN934" s="337"/>
      <c r="FAO934" s="337"/>
      <c r="FAP934" s="337"/>
      <c r="FAQ934" s="337"/>
      <c r="FAR934" s="337"/>
      <c r="FAS934" s="337"/>
      <c r="FAT934" s="337"/>
      <c r="FAU934" s="337"/>
      <c r="FAV934" s="337"/>
      <c r="FAW934" s="337"/>
      <c r="FAX934" s="337"/>
      <c r="FAY934" s="337"/>
      <c r="FAZ934" s="337"/>
      <c r="FBA934" s="337"/>
      <c r="FBB934" s="337"/>
      <c r="FBC934" s="337"/>
      <c r="FBD934" s="337"/>
      <c r="FBE934" s="337"/>
      <c r="FBF934" s="337"/>
      <c r="FBG934" s="337"/>
      <c r="FBH934" s="337"/>
      <c r="FBI934" s="337"/>
      <c r="FBJ934" s="337"/>
      <c r="FBK934" s="337"/>
      <c r="FBL934" s="337"/>
      <c r="FBM934" s="337"/>
      <c r="FBN934" s="337"/>
      <c r="FBO934" s="337"/>
      <c r="FBP934" s="337"/>
      <c r="FBQ934" s="337"/>
      <c r="FBR934" s="337"/>
      <c r="FBS934" s="337"/>
      <c r="FBT934" s="337"/>
      <c r="FBU934" s="337"/>
      <c r="FBV934" s="337"/>
      <c r="FBW934" s="337"/>
      <c r="FBX934" s="337"/>
      <c r="FBY934" s="337"/>
      <c r="FBZ934" s="337"/>
      <c r="FCA934" s="337"/>
      <c r="FCB934" s="337"/>
      <c r="FCC934" s="337"/>
      <c r="FCD934" s="337"/>
      <c r="FCE934" s="337"/>
      <c r="FCF934" s="337"/>
      <c r="FCG934" s="337"/>
      <c r="FCH934" s="337"/>
      <c r="FCI934" s="337"/>
      <c r="FCJ934" s="337"/>
      <c r="FCK934" s="337"/>
      <c r="FCL934" s="337"/>
      <c r="FCM934" s="337"/>
      <c r="FCN934" s="337"/>
      <c r="FCO934" s="337"/>
      <c r="FCP934" s="337"/>
      <c r="FCQ934" s="337"/>
      <c r="FCR934" s="337"/>
      <c r="FCS934" s="337"/>
      <c r="FCT934" s="337"/>
      <c r="FCU934" s="337"/>
      <c r="FCV934" s="337"/>
      <c r="FCW934" s="337"/>
      <c r="FCX934" s="337"/>
      <c r="FCY934" s="337"/>
      <c r="FCZ934" s="337"/>
      <c r="FDA934" s="337"/>
      <c r="FDB934" s="337"/>
      <c r="FDC934" s="337"/>
      <c r="FDD934" s="337"/>
      <c r="FDE934" s="337"/>
      <c r="FDF934" s="337"/>
      <c r="FDG934" s="337"/>
      <c r="FDH934" s="337"/>
      <c r="FDI934" s="337"/>
      <c r="FDJ934" s="337"/>
      <c r="FDK934" s="337"/>
      <c r="FDL934" s="337"/>
      <c r="FDM934" s="337"/>
      <c r="FDN934" s="337"/>
      <c r="FDO934" s="337"/>
      <c r="FDP934" s="337"/>
      <c r="FDQ934" s="337"/>
      <c r="FDR934" s="337"/>
      <c r="FDS934" s="337"/>
      <c r="FDT934" s="337"/>
      <c r="FDU934" s="337"/>
      <c r="FDV934" s="337"/>
      <c r="FDW934" s="337"/>
      <c r="FDX934" s="337"/>
      <c r="FDY934" s="337"/>
      <c r="FDZ934" s="337"/>
      <c r="FEA934" s="337"/>
      <c r="FEB934" s="337"/>
      <c r="FEC934" s="337"/>
      <c r="FED934" s="337"/>
      <c r="FEE934" s="337"/>
      <c r="FEF934" s="337"/>
      <c r="FEG934" s="337"/>
      <c r="FEH934" s="337"/>
      <c r="FEI934" s="337"/>
      <c r="FEJ934" s="337"/>
      <c r="FEK934" s="337"/>
      <c r="FEL934" s="337"/>
      <c r="FEM934" s="337"/>
      <c r="FEN934" s="337"/>
      <c r="FEO934" s="337"/>
      <c r="FEP934" s="337"/>
      <c r="FEQ934" s="337"/>
      <c r="FER934" s="337"/>
      <c r="FES934" s="337"/>
      <c r="FET934" s="337"/>
      <c r="FEU934" s="337"/>
      <c r="FEV934" s="337"/>
      <c r="FEW934" s="337"/>
      <c r="FEX934" s="337"/>
      <c r="FEY934" s="337"/>
      <c r="FEZ934" s="337"/>
      <c r="FFA934" s="337"/>
      <c r="FFB934" s="337"/>
      <c r="FFC934" s="337"/>
      <c r="FFD934" s="337"/>
      <c r="FFE934" s="337"/>
      <c r="FFF934" s="337"/>
      <c r="FFG934" s="337"/>
      <c r="FFH934" s="337"/>
      <c r="FFI934" s="337"/>
      <c r="FFJ934" s="337"/>
      <c r="FFK934" s="337"/>
      <c r="FFL934" s="337"/>
      <c r="FFM934" s="337"/>
      <c r="FFN934" s="337"/>
      <c r="FFO934" s="337"/>
      <c r="FFP934" s="337"/>
      <c r="FFQ934" s="337"/>
      <c r="FFR934" s="337"/>
      <c r="FFS934" s="337"/>
      <c r="FFT934" s="337"/>
      <c r="FFU934" s="337"/>
      <c r="FFV934" s="337"/>
      <c r="FFW934" s="337"/>
      <c r="FFX934" s="337"/>
      <c r="FFY934" s="337"/>
      <c r="FFZ934" s="337"/>
      <c r="FGA934" s="337"/>
      <c r="FGB934" s="337"/>
      <c r="FGC934" s="337"/>
      <c r="FGD934" s="337"/>
      <c r="FGE934" s="337"/>
      <c r="FGF934" s="337"/>
      <c r="FGG934" s="337"/>
      <c r="FGH934" s="337"/>
      <c r="FGI934" s="337"/>
      <c r="FGJ934" s="337"/>
      <c r="FGK934" s="337"/>
      <c r="FGL934" s="337"/>
      <c r="FGM934" s="337"/>
      <c r="FGN934" s="337"/>
      <c r="FGO934" s="337"/>
      <c r="FGP934" s="337"/>
      <c r="FGQ934" s="337"/>
      <c r="FGR934" s="337"/>
      <c r="FGS934" s="337"/>
      <c r="FGT934" s="337"/>
      <c r="FGU934" s="337"/>
      <c r="FGV934" s="337"/>
      <c r="FGW934" s="337"/>
      <c r="FGX934" s="337"/>
      <c r="FGY934" s="337"/>
      <c r="FGZ934" s="337"/>
      <c r="FHA934" s="337"/>
      <c r="FHB934" s="337"/>
      <c r="FHC934" s="337"/>
      <c r="FHD934" s="337"/>
      <c r="FHE934" s="337"/>
      <c r="FHF934" s="337"/>
      <c r="FHG934" s="337"/>
      <c r="FHH934" s="337"/>
      <c r="FHI934" s="337"/>
      <c r="FHJ934" s="337"/>
      <c r="FHK934" s="337"/>
      <c r="FHL934" s="337"/>
      <c r="FHM934" s="337"/>
      <c r="FHN934" s="337"/>
      <c r="FHO934" s="337"/>
      <c r="FHP934" s="337"/>
      <c r="FHQ934" s="337"/>
      <c r="FHR934" s="337"/>
      <c r="FHS934" s="337"/>
      <c r="FHT934" s="337"/>
      <c r="FHU934" s="337"/>
      <c r="FHV934" s="337"/>
      <c r="FHW934" s="337"/>
      <c r="FHX934" s="337"/>
      <c r="FHY934" s="337"/>
      <c r="FHZ934" s="337"/>
      <c r="FIA934" s="337"/>
      <c r="FIB934" s="337"/>
      <c r="FIC934" s="337"/>
      <c r="FID934" s="337"/>
      <c r="FIE934" s="337"/>
      <c r="FIF934" s="337"/>
      <c r="FIG934" s="337"/>
      <c r="FIH934" s="337"/>
      <c r="FII934" s="337"/>
      <c r="FIJ934" s="337"/>
      <c r="FIK934" s="337"/>
      <c r="FIL934" s="337"/>
      <c r="FIM934" s="337"/>
      <c r="FIN934" s="337"/>
      <c r="FIO934" s="337"/>
      <c r="FIP934" s="337"/>
      <c r="FIQ934" s="337"/>
      <c r="FIR934" s="337"/>
      <c r="FIS934" s="337"/>
      <c r="FIT934" s="337"/>
      <c r="FIU934" s="337"/>
      <c r="FIV934" s="337"/>
      <c r="FIW934" s="337"/>
      <c r="FIX934" s="337"/>
      <c r="FIY934" s="337"/>
      <c r="FIZ934" s="337"/>
      <c r="FJA934" s="337"/>
      <c r="FJB934" s="337"/>
      <c r="FJC934" s="337"/>
      <c r="FJD934" s="337"/>
      <c r="FJE934" s="337"/>
      <c r="FJF934" s="337"/>
      <c r="FJG934" s="337"/>
      <c r="FJH934" s="337"/>
      <c r="FJI934" s="337"/>
      <c r="FJJ934" s="337"/>
      <c r="FJK934" s="337"/>
      <c r="FJL934" s="337"/>
      <c r="FJM934" s="337"/>
      <c r="FJN934" s="337"/>
      <c r="FJO934" s="337"/>
      <c r="FJP934" s="337"/>
      <c r="FJQ934" s="337"/>
      <c r="FJR934" s="337"/>
      <c r="FJS934" s="337"/>
      <c r="FJT934" s="337"/>
      <c r="FJU934" s="337"/>
      <c r="FJV934" s="337"/>
      <c r="FJW934" s="337"/>
      <c r="FJX934" s="337"/>
      <c r="FJY934" s="337"/>
      <c r="FJZ934" s="337"/>
      <c r="FKA934" s="337"/>
      <c r="FKB934" s="337"/>
      <c r="FKC934" s="337"/>
      <c r="FKD934" s="337"/>
      <c r="FKE934" s="337"/>
      <c r="FKF934" s="337"/>
      <c r="FKG934" s="337"/>
      <c r="FKH934" s="337"/>
      <c r="FKI934" s="337"/>
      <c r="FKJ934" s="337"/>
      <c r="FKK934" s="337"/>
      <c r="FKL934" s="337"/>
      <c r="FKM934" s="337"/>
      <c r="FKN934" s="337"/>
      <c r="FKO934" s="337"/>
      <c r="FKP934" s="337"/>
      <c r="FKQ934" s="337"/>
      <c r="FKR934" s="337"/>
      <c r="FKS934" s="337"/>
      <c r="FKT934" s="337"/>
      <c r="FKU934" s="337"/>
      <c r="FKV934" s="337"/>
      <c r="FKW934" s="337"/>
      <c r="FKX934" s="337"/>
      <c r="FKY934" s="337"/>
      <c r="FKZ934" s="337"/>
      <c r="FLA934" s="337"/>
      <c r="FLB934" s="337"/>
      <c r="FLC934" s="337"/>
      <c r="FLD934" s="337"/>
      <c r="FLE934" s="337"/>
      <c r="FLF934" s="337"/>
      <c r="FLG934" s="337"/>
      <c r="FLH934" s="337"/>
      <c r="FLI934" s="337"/>
      <c r="FLJ934" s="337"/>
      <c r="FLK934" s="337"/>
      <c r="FLL934" s="337"/>
      <c r="FLM934" s="337"/>
      <c r="FLN934" s="337"/>
      <c r="FLO934" s="337"/>
      <c r="FLP934" s="337"/>
      <c r="FLQ934" s="337"/>
      <c r="FLR934" s="337"/>
      <c r="FLS934" s="337"/>
      <c r="FLT934" s="337"/>
      <c r="FLU934" s="337"/>
      <c r="FLV934" s="337"/>
      <c r="FLW934" s="337"/>
      <c r="FLX934" s="337"/>
      <c r="FLY934" s="337"/>
      <c r="FLZ934" s="337"/>
      <c r="FMA934" s="337"/>
      <c r="FMB934" s="337"/>
      <c r="FMC934" s="337"/>
      <c r="FMD934" s="337"/>
      <c r="FME934" s="337"/>
      <c r="FMF934" s="337"/>
      <c r="FMG934" s="337"/>
      <c r="FMH934" s="337"/>
      <c r="FMI934" s="337"/>
      <c r="FMJ934" s="337"/>
      <c r="FMK934" s="337"/>
      <c r="FML934" s="337"/>
      <c r="FMM934" s="337"/>
      <c r="FMN934" s="337"/>
      <c r="FMO934" s="337"/>
      <c r="FMP934" s="337"/>
      <c r="FMQ934" s="337"/>
      <c r="FMR934" s="337"/>
      <c r="FMS934" s="337"/>
      <c r="FMT934" s="337"/>
      <c r="FMU934" s="337"/>
      <c r="FMV934" s="337"/>
      <c r="FMW934" s="337"/>
      <c r="FMX934" s="337"/>
      <c r="FMY934" s="337"/>
      <c r="FMZ934" s="337"/>
      <c r="FNA934" s="337"/>
      <c r="FNB934" s="337"/>
      <c r="FNC934" s="337"/>
      <c r="FND934" s="337"/>
      <c r="FNE934" s="337"/>
      <c r="FNF934" s="337"/>
      <c r="FNG934" s="337"/>
      <c r="FNH934" s="337"/>
      <c r="FNI934" s="337"/>
      <c r="FNJ934" s="337"/>
      <c r="FNK934" s="337"/>
      <c r="FNL934" s="337"/>
      <c r="FNM934" s="337"/>
      <c r="FNN934" s="337"/>
      <c r="FNO934" s="337"/>
      <c r="FNP934" s="337"/>
      <c r="FNQ934" s="337"/>
      <c r="FNR934" s="337"/>
      <c r="FNS934" s="337"/>
      <c r="FNT934" s="337"/>
      <c r="FNU934" s="337"/>
      <c r="FNV934" s="337"/>
      <c r="FNW934" s="337"/>
      <c r="FNX934" s="337"/>
      <c r="FNY934" s="337"/>
      <c r="FNZ934" s="337"/>
      <c r="FOA934" s="337"/>
      <c r="FOB934" s="337"/>
      <c r="FOC934" s="337"/>
      <c r="FOD934" s="337"/>
      <c r="FOE934" s="337"/>
      <c r="FOF934" s="337"/>
      <c r="FOG934" s="337"/>
      <c r="FOH934" s="337"/>
      <c r="FOI934" s="337"/>
      <c r="FOJ934" s="337"/>
      <c r="FOK934" s="337"/>
      <c r="FOL934" s="337"/>
      <c r="FOM934" s="337"/>
      <c r="FON934" s="337"/>
      <c r="FOO934" s="337"/>
      <c r="FOP934" s="337"/>
      <c r="FOQ934" s="337"/>
      <c r="FOR934" s="337"/>
      <c r="FOS934" s="337"/>
      <c r="FOT934" s="337"/>
      <c r="FOU934" s="337"/>
      <c r="FOV934" s="337"/>
      <c r="FOW934" s="337"/>
      <c r="FOX934" s="337"/>
      <c r="FOY934" s="337"/>
      <c r="FOZ934" s="337"/>
      <c r="FPA934" s="337"/>
      <c r="FPB934" s="337"/>
      <c r="FPC934" s="337"/>
      <c r="FPD934" s="337"/>
      <c r="FPE934" s="337"/>
      <c r="FPF934" s="337"/>
      <c r="FPG934" s="337"/>
      <c r="FPH934" s="337"/>
      <c r="FPI934" s="337"/>
      <c r="FPJ934" s="337"/>
      <c r="FPK934" s="337"/>
      <c r="FPL934" s="337"/>
      <c r="FPM934" s="337"/>
      <c r="FPN934" s="337"/>
      <c r="FPO934" s="337"/>
      <c r="FPP934" s="337"/>
      <c r="FPQ934" s="337"/>
      <c r="FPR934" s="337"/>
      <c r="FPS934" s="337"/>
      <c r="FPT934" s="337"/>
      <c r="FPU934" s="337"/>
      <c r="FPV934" s="337"/>
      <c r="FPW934" s="337"/>
      <c r="FPX934" s="337"/>
      <c r="FPY934" s="337"/>
      <c r="FPZ934" s="337"/>
      <c r="FQA934" s="337"/>
      <c r="FQB934" s="337"/>
      <c r="FQC934" s="337"/>
      <c r="FQD934" s="337"/>
      <c r="FQE934" s="337"/>
      <c r="FQF934" s="337"/>
      <c r="FQG934" s="337"/>
      <c r="FQH934" s="337"/>
      <c r="FQI934" s="337"/>
      <c r="FQJ934" s="337"/>
      <c r="FQK934" s="337"/>
      <c r="FQL934" s="337"/>
      <c r="FQM934" s="337"/>
      <c r="FQN934" s="337"/>
      <c r="FQO934" s="337"/>
      <c r="FQP934" s="337"/>
      <c r="FQQ934" s="337"/>
      <c r="FQR934" s="337"/>
      <c r="FQS934" s="337"/>
      <c r="FQT934" s="337"/>
      <c r="FQU934" s="337"/>
      <c r="FQV934" s="337"/>
      <c r="FQW934" s="337"/>
      <c r="FQX934" s="337"/>
      <c r="FQY934" s="337"/>
      <c r="FQZ934" s="337"/>
      <c r="FRA934" s="337"/>
      <c r="FRB934" s="337"/>
      <c r="FRC934" s="337"/>
      <c r="FRD934" s="337"/>
      <c r="FRE934" s="337"/>
      <c r="FRF934" s="337"/>
      <c r="FRG934" s="337"/>
      <c r="FRH934" s="337"/>
      <c r="FRI934" s="337"/>
      <c r="FRJ934" s="337"/>
      <c r="FRK934" s="337"/>
      <c r="FRL934" s="337"/>
      <c r="FRM934" s="337"/>
      <c r="FRN934" s="337"/>
      <c r="FRO934" s="337"/>
      <c r="FRP934" s="337"/>
      <c r="FRQ934" s="337"/>
      <c r="FRR934" s="337"/>
      <c r="FRS934" s="337"/>
      <c r="FRT934" s="337"/>
      <c r="FRU934" s="337"/>
      <c r="FRV934" s="337"/>
      <c r="FRW934" s="337"/>
      <c r="FRX934" s="337"/>
      <c r="FRY934" s="337"/>
      <c r="FRZ934" s="337"/>
      <c r="FSA934" s="337"/>
      <c r="FSB934" s="337"/>
      <c r="FSC934" s="337"/>
      <c r="FSD934" s="337"/>
      <c r="FSE934" s="337"/>
      <c r="FSF934" s="337"/>
      <c r="FSG934" s="337"/>
      <c r="FSH934" s="337"/>
      <c r="FSI934" s="337"/>
      <c r="FSJ934" s="337"/>
      <c r="FSK934" s="337"/>
      <c r="FSL934" s="337"/>
      <c r="FSM934" s="337"/>
      <c r="FSN934" s="337"/>
      <c r="FSO934" s="337"/>
      <c r="FSP934" s="337"/>
      <c r="FSQ934" s="337"/>
      <c r="FSR934" s="337"/>
      <c r="FSS934" s="337"/>
      <c r="FST934" s="337"/>
      <c r="FSU934" s="337"/>
      <c r="FSV934" s="337"/>
      <c r="FSW934" s="337"/>
      <c r="FSX934" s="337"/>
      <c r="FSY934" s="337"/>
      <c r="FSZ934" s="337"/>
      <c r="FTA934" s="337"/>
      <c r="FTB934" s="337"/>
      <c r="FTC934" s="337"/>
      <c r="FTD934" s="337"/>
      <c r="FTE934" s="337"/>
      <c r="FTF934" s="337"/>
      <c r="FTG934" s="337"/>
      <c r="FTH934" s="337"/>
      <c r="FTI934" s="337"/>
      <c r="FTJ934" s="337"/>
      <c r="FTK934" s="337"/>
      <c r="FTL934" s="337"/>
      <c r="FTM934" s="337"/>
      <c r="FTN934" s="337"/>
      <c r="FTO934" s="337"/>
      <c r="FTP934" s="337"/>
      <c r="FTQ934" s="337"/>
      <c r="FTR934" s="337"/>
      <c r="FTS934" s="337"/>
      <c r="FTT934" s="337"/>
      <c r="FTU934" s="337"/>
      <c r="FTV934" s="337"/>
      <c r="FTW934" s="337"/>
      <c r="FTX934" s="337"/>
      <c r="FTY934" s="337"/>
      <c r="FTZ934" s="337"/>
      <c r="FUA934" s="337"/>
      <c r="FUB934" s="337"/>
      <c r="FUC934" s="337"/>
      <c r="FUD934" s="337"/>
      <c r="FUE934" s="337"/>
      <c r="FUF934" s="337"/>
      <c r="FUG934" s="337"/>
      <c r="FUH934" s="337"/>
      <c r="FUI934" s="337"/>
      <c r="FUJ934" s="337"/>
      <c r="FUK934" s="337"/>
      <c r="FUL934" s="337"/>
      <c r="FUM934" s="337"/>
      <c r="FUN934" s="337"/>
      <c r="FUO934" s="337"/>
      <c r="FUP934" s="337"/>
      <c r="FUQ934" s="337"/>
      <c r="FUR934" s="337"/>
      <c r="FUS934" s="337"/>
      <c r="FUT934" s="337"/>
      <c r="FUU934" s="337"/>
      <c r="FUV934" s="337"/>
      <c r="FUW934" s="337"/>
      <c r="FUX934" s="337"/>
      <c r="FUY934" s="337"/>
      <c r="FUZ934" s="337"/>
      <c r="FVA934" s="337"/>
      <c r="FVB934" s="337"/>
      <c r="FVC934" s="337"/>
      <c r="FVD934" s="337"/>
      <c r="FVE934" s="337"/>
      <c r="FVF934" s="337"/>
      <c r="FVG934" s="337"/>
      <c r="FVH934" s="337"/>
      <c r="FVI934" s="337"/>
      <c r="FVJ934" s="337"/>
      <c r="FVK934" s="337"/>
      <c r="FVL934" s="337"/>
      <c r="FVM934" s="337"/>
      <c r="FVN934" s="337"/>
      <c r="FVO934" s="337"/>
      <c r="FVP934" s="337"/>
      <c r="FVQ934" s="337"/>
      <c r="FVR934" s="337"/>
      <c r="FVS934" s="337"/>
      <c r="FVT934" s="337"/>
      <c r="FVU934" s="337"/>
      <c r="FVV934" s="337"/>
      <c r="FVW934" s="337"/>
      <c r="FVX934" s="337"/>
      <c r="FVY934" s="337"/>
      <c r="FVZ934" s="337"/>
      <c r="FWA934" s="337"/>
      <c r="FWB934" s="337"/>
      <c r="FWC934" s="337"/>
      <c r="FWD934" s="337"/>
      <c r="FWE934" s="337"/>
      <c r="FWF934" s="337"/>
      <c r="FWG934" s="337"/>
      <c r="FWH934" s="337"/>
      <c r="FWI934" s="337"/>
      <c r="FWJ934" s="337"/>
      <c r="FWK934" s="337"/>
      <c r="FWL934" s="337"/>
      <c r="FWM934" s="337"/>
      <c r="FWN934" s="337"/>
      <c r="FWO934" s="337"/>
      <c r="FWP934" s="337"/>
      <c r="FWQ934" s="337"/>
      <c r="FWR934" s="337"/>
      <c r="FWS934" s="337"/>
      <c r="FWT934" s="337"/>
      <c r="FWU934" s="337"/>
      <c r="FWV934" s="337"/>
      <c r="FWW934" s="337"/>
      <c r="FWX934" s="337"/>
      <c r="FWY934" s="337"/>
      <c r="FWZ934" s="337"/>
      <c r="FXA934" s="337"/>
      <c r="FXB934" s="337"/>
      <c r="FXC934" s="337"/>
      <c r="FXD934" s="337"/>
      <c r="FXE934" s="337"/>
      <c r="FXF934" s="337"/>
      <c r="FXG934" s="337"/>
      <c r="FXH934" s="337"/>
      <c r="FXI934" s="337"/>
      <c r="FXJ934" s="337"/>
      <c r="FXK934" s="337"/>
      <c r="FXL934" s="337"/>
      <c r="FXM934" s="337"/>
      <c r="FXN934" s="337"/>
      <c r="FXO934" s="337"/>
      <c r="FXP934" s="337"/>
      <c r="FXQ934" s="337"/>
      <c r="FXR934" s="337"/>
      <c r="FXS934" s="337"/>
      <c r="FXT934" s="337"/>
      <c r="FXU934" s="337"/>
      <c r="FXV934" s="337"/>
      <c r="FXW934" s="337"/>
      <c r="FXX934" s="337"/>
      <c r="FXY934" s="337"/>
      <c r="FXZ934" s="337"/>
      <c r="FYA934" s="337"/>
      <c r="FYB934" s="337"/>
      <c r="FYC934" s="337"/>
      <c r="FYD934" s="337"/>
      <c r="FYE934" s="337"/>
      <c r="FYF934" s="337"/>
      <c r="FYG934" s="337"/>
      <c r="FYH934" s="337"/>
      <c r="FYI934" s="337"/>
      <c r="FYJ934" s="337"/>
      <c r="FYK934" s="337"/>
      <c r="FYL934" s="337"/>
      <c r="FYM934" s="337"/>
      <c r="FYN934" s="337"/>
      <c r="FYO934" s="337"/>
      <c r="FYP934" s="337"/>
      <c r="FYQ934" s="337"/>
      <c r="FYR934" s="337"/>
      <c r="FYS934" s="337"/>
      <c r="FYT934" s="337"/>
      <c r="FYU934" s="337"/>
      <c r="FYV934" s="337"/>
      <c r="FYW934" s="337"/>
      <c r="FYX934" s="337"/>
      <c r="FYY934" s="337"/>
      <c r="FYZ934" s="337"/>
      <c r="FZA934" s="337"/>
      <c r="FZB934" s="337"/>
      <c r="FZC934" s="337"/>
      <c r="FZD934" s="337"/>
      <c r="FZE934" s="337"/>
      <c r="FZF934" s="337"/>
      <c r="FZG934" s="337"/>
      <c r="FZH934" s="337"/>
      <c r="FZI934" s="337"/>
      <c r="FZJ934" s="337"/>
      <c r="FZK934" s="337"/>
      <c r="FZL934" s="337"/>
      <c r="FZM934" s="337"/>
      <c r="FZN934" s="337"/>
      <c r="FZO934" s="337"/>
      <c r="FZP934" s="337"/>
      <c r="FZQ934" s="337"/>
      <c r="FZR934" s="337"/>
      <c r="FZS934" s="337"/>
      <c r="FZT934" s="337"/>
      <c r="FZU934" s="337"/>
      <c r="FZV934" s="337"/>
      <c r="FZW934" s="337"/>
      <c r="FZX934" s="337"/>
      <c r="FZY934" s="337"/>
      <c r="FZZ934" s="337"/>
      <c r="GAA934" s="337"/>
      <c r="GAB934" s="337"/>
      <c r="GAC934" s="337"/>
      <c r="GAD934" s="337"/>
      <c r="GAE934" s="337"/>
      <c r="GAF934" s="337"/>
      <c r="GAG934" s="337"/>
      <c r="GAH934" s="337"/>
      <c r="GAI934" s="337"/>
      <c r="GAJ934" s="337"/>
      <c r="GAK934" s="337"/>
      <c r="GAL934" s="337"/>
      <c r="GAM934" s="337"/>
      <c r="GAN934" s="337"/>
      <c r="GAO934" s="337"/>
      <c r="GAP934" s="337"/>
      <c r="GAQ934" s="337"/>
      <c r="GAR934" s="337"/>
      <c r="GAS934" s="337"/>
      <c r="GAT934" s="337"/>
      <c r="GAU934" s="337"/>
      <c r="GAV934" s="337"/>
      <c r="GAW934" s="337"/>
      <c r="GAX934" s="337"/>
      <c r="GAY934" s="337"/>
      <c r="GAZ934" s="337"/>
      <c r="GBA934" s="337"/>
      <c r="GBB934" s="337"/>
      <c r="GBC934" s="337"/>
      <c r="GBD934" s="337"/>
      <c r="GBE934" s="337"/>
      <c r="GBF934" s="337"/>
      <c r="GBG934" s="337"/>
      <c r="GBH934" s="337"/>
      <c r="GBI934" s="337"/>
      <c r="GBJ934" s="337"/>
      <c r="GBK934" s="337"/>
      <c r="GBL934" s="337"/>
      <c r="GBM934" s="337"/>
      <c r="GBN934" s="337"/>
      <c r="GBO934" s="337"/>
      <c r="GBP934" s="337"/>
      <c r="GBQ934" s="337"/>
      <c r="GBR934" s="337"/>
      <c r="GBS934" s="337"/>
      <c r="GBT934" s="337"/>
      <c r="GBU934" s="337"/>
      <c r="GBV934" s="337"/>
      <c r="GBW934" s="337"/>
      <c r="GBX934" s="337"/>
      <c r="GBY934" s="337"/>
      <c r="GBZ934" s="337"/>
      <c r="GCA934" s="337"/>
      <c r="GCB934" s="337"/>
      <c r="GCC934" s="337"/>
      <c r="GCD934" s="337"/>
      <c r="GCE934" s="337"/>
      <c r="GCF934" s="337"/>
      <c r="GCG934" s="337"/>
      <c r="GCH934" s="337"/>
      <c r="GCI934" s="337"/>
      <c r="GCJ934" s="337"/>
      <c r="GCK934" s="337"/>
      <c r="GCL934" s="337"/>
      <c r="GCM934" s="337"/>
      <c r="GCN934" s="337"/>
      <c r="GCO934" s="337"/>
      <c r="GCP934" s="337"/>
      <c r="GCQ934" s="337"/>
      <c r="GCR934" s="337"/>
      <c r="GCS934" s="337"/>
      <c r="GCT934" s="337"/>
      <c r="GCU934" s="337"/>
      <c r="GCV934" s="337"/>
      <c r="GCW934" s="337"/>
      <c r="GCX934" s="337"/>
      <c r="GCY934" s="337"/>
      <c r="GCZ934" s="337"/>
      <c r="GDA934" s="337"/>
      <c r="GDB934" s="337"/>
      <c r="GDC934" s="337"/>
      <c r="GDD934" s="337"/>
      <c r="GDE934" s="337"/>
      <c r="GDF934" s="337"/>
      <c r="GDG934" s="337"/>
      <c r="GDH934" s="337"/>
      <c r="GDI934" s="337"/>
      <c r="GDJ934" s="337"/>
      <c r="GDK934" s="337"/>
      <c r="GDL934" s="337"/>
      <c r="GDM934" s="337"/>
      <c r="GDN934" s="337"/>
      <c r="GDO934" s="337"/>
      <c r="GDP934" s="337"/>
      <c r="GDQ934" s="337"/>
      <c r="GDR934" s="337"/>
      <c r="GDS934" s="337"/>
      <c r="GDT934" s="337"/>
      <c r="GDU934" s="337"/>
      <c r="GDV934" s="337"/>
      <c r="GDW934" s="337"/>
      <c r="GDX934" s="337"/>
      <c r="GDY934" s="337"/>
      <c r="GDZ934" s="337"/>
      <c r="GEA934" s="337"/>
      <c r="GEB934" s="337"/>
      <c r="GEC934" s="337"/>
      <c r="GED934" s="337"/>
      <c r="GEE934" s="337"/>
      <c r="GEF934" s="337"/>
      <c r="GEG934" s="337"/>
      <c r="GEH934" s="337"/>
      <c r="GEI934" s="337"/>
      <c r="GEJ934" s="337"/>
      <c r="GEK934" s="337"/>
      <c r="GEL934" s="337"/>
      <c r="GEM934" s="337"/>
      <c r="GEN934" s="337"/>
      <c r="GEO934" s="337"/>
      <c r="GEP934" s="337"/>
      <c r="GEQ934" s="337"/>
      <c r="GER934" s="337"/>
      <c r="GES934" s="337"/>
      <c r="GET934" s="337"/>
      <c r="GEU934" s="337"/>
      <c r="GEV934" s="337"/>
      <c r="GEW934" s="337"/>
      <c r="GEX934" s="337"/>
      <c r="GEY934" s="337"/>
      <c r="GEZ934" s="337"/>
      <c r="GFA934" s="337"/>
      <c r="GFB934" s="337"/>
      <c r="GFC934" s="337"/>
      <c r="GFD934" s="337"/>
      <c r="GFE934" s="337"/>
      <c r="GFF934" s="337"/>
      <c r="GFG934" s="337"/>
      <c r="GFH934" s="337"/>
      <c r="GFI934" s="337"/>
      <c r="GFJ934" s="337"/>
      <c r="GFK934" s="337"/>
      <c r="GFL934" s="337"/>
      <c r="GFM934" s="337"/>
      <c r="GFN934" s="337"/>
      <c r="GFO934" s="337"/>
      <c r="GFP934" s="337"/>
      <c r="GFQ934" s="337"/>
      <c r="GFR934" s="337"/>
      <c r="GFS934" s="337"/>
      <c r="GFT934" s="337"/>
      <c r="GFU934" s="337"/>
      <c r="GFV934" s="337"/>
      <c r="GFW934" s="337"/>
      <c r="GFX934" s="337"/>
      <c r="GFY934" s="337"/>
      <c r="GFZ934" s="337"/>
      <c r="GGA934" s="337"/>
      <c r="GGB934" s="337"/>
      <c r="GGC934" s="337"/>
      <c r="GGD934" s="337"/>
      <c r="GGE934" s="337"/>
      <c r="GGF934" s="337"/>
      <c r="GGG934" s="337"/>
      <c r="GGH934" s="337"/>
      <c r="GGI934" s="337"/>
      <c r="GGJ934" s="337"/>
      <c r="GGK934" s="337"/>
      <c r="GGL934" s="337"/>
      <c r="GGM934" s="337"/>
      <c r="GGN934" s="337"/>
      <c r="GGO934" s="337"/>
      <c r="GGP934" s="337"/>
      <c r="GGQ934" s="337"/>
      <c r="GGR934" s="337"/>
      <c r="GGS934" s="337"/>
      <c r="GGT934" s="337"/>
      <c r="GGU934" s="337"/>
      <c r="GGV934" s="337"/>
      <c r="GGW934" s="337"/>
      <c r="GGX934" s="337"/>
      <c r="GGY934" s="337"/>
      <c r="GGZ934" s="337"/>
      <c r="GHA934" s="337"/>
      <c r="GHB934" s="337"/>
      <c r="GHC934" s="337"/>
      <c r="GHD934" s="337"/>
      <c r="GHE934" s="337"/>
      <c r="GHF934" s="337"/>
      <c r="GHG934" s="337"/>
      <c r="GHH934" s="337"/>
      <c r="GHI934" s="337"/>
      <c r="GHJ934" s="337"/>
      <c r="GHK934" s="337"/>
      <c r="GHL934" s="337"/>
      <c r="GHM934" s="337"/>
      <c r="GHN934" s="337"/>
      <c r="GHO934" s="337"/>
      <c r="GHP934" s="337"/>
      <c r="GHQ934" s="337"/>
      <c r="GHR934" s="337"/>
      <c r="GHS934" s="337"/>
      <c r="GHT934" s="337"/>
      <c r="GHU934" s="337"/>
      <c r="GHV934" s="337"/>
      <c r="GHW934" s="337"/>
      <c r="GHX934" s="337"/>
      <c r="GHY934" s="337"/>
      <c r="GHZ934" s="337"/>
      <c r="GIA934" s="337"/>
      <c r="GIB934" s="337"/>
      <c r="GIC934" s="337"/>
      <c r="GID934" s="337"/>
      <c r="GIE934" s="337"/>
      <c r="GIF934" s="337"/>
      <c r="GIG934" s="337"/>
      <c r="GIH934" s="337"/>
      <c r="GII934" s="337"/>
      <c r="GIJ934" s="337"/>
      <c r="GIK934" s="337"/>
      <c r="GIL934" s="337"/>
      <c r="GIM934" s="337"/>
      <c r="GIN934" s="337"/>
      <c r="GIO934" s="337"/>
      <c r="GIP934" s="337"/>
      <c r="GIQ934" s="337"/>
      <c r="GIR934" s="337"/>
      <c r="GIS934" s="337"/>
      <c r="GIT934" s="337"/>
      <c r="GIU934" s="337"/>
      <c r="GIV934" s="337"/>
      <c r="GIW934" s="337"/>
      <c r="GIX934" s="337"/>
      <c r="GIY934" s="337"/>
      <c r="GIZ934" s="337"/>
      <c r="GJA934" s="337"/>
      <c r="GJB934" s="337"/>
      <c r="GJC934" s="337"/>
      <c r="GJD934" s="337"/>
      <c r="GJE934" s="337"/>
      <c r="GJF934" s="337"/>
      <c r="GJG934" s="337"/>
      <c r="GJH934" s="337"/>
      <c r="GJI934" s="337"/>
      <c r="GJJ934" s="337"/>
      <c r="GJK934" s="337"/>
      <c r="GJL934" s="337"/>
      <c r="GJM934" s="337"/>
      <c r="GJN934" s="337"/>
      <c r="GJO934" s="337"/>
      <c r="GJP934" s="337"/>
      <c r="GJQ934" s="337"/>
      <c r="GJR934" s="337"/>
      <c r="GJS934" s="337"/>
      <c r="GJT934" s="337"/>
      <c r="GJU934" s="337"/>
      <c r="GJV934" s="337"/>
      <c r="GJW934" s="337"/>
      <c r="GJX934" s="337"/>
      <c r="GJY934" s="337"/>
      <c r="GJZ934" s="337"/>
      <c r="GKA934" s="337"/>
      <c r="GKB934" s="337"/>
      <c r="GKC934" s="337"/>
      <c r="GKD934" s="337"/>
      <c r="GKE934" s="337"/>
      <c r="GKF934" s="337"/>
      <c r="GKG934" s="337"/>
      <c r="GKH934" s="337"/>
      <c r="GKI934" s="337"/>
      <c r="GKJ934" s="337"/>
      <c r="GKK934" s="337"/>
      <c r="GKL934" s="337"/>
      <c r="GKM934" s="337"/>
      <c r="GKN934" s="337"/>
      <c r="GKO934" s="337"/>
      <c r="GKP934" s="337"/>
      <c r="GKQ934" s="337"/>
      <c r="GKR934" s="337"/>
      <c r="GKS934" s="337"/>
      <c r="GKT934" s="337"/>
      <c r="GKU934" s="337"/>
      <c r="GKV934" s="337"/>
      <c r="GKW934" s="337"/>
      <c r="GKX934" s="337"/>
      <c r="GKY934" s="337"/>
      <c r="GKZ934" s="337"/>
      <c r="GLA934" s="337"/>
      <c r="GLB934" s="337"/>
      <c r="GLC934" s="337"/>
      <c r="GLD934" s="337"/>
      <c r="GLE934" s="337"/>
      <c r="GLF934" s="337"/>
      <c r="GLG934" s="337"/>
      <c r="GLH934" s="337"/>
      <c r="GLI934" s="337"/>
      <c r="GLJ934" s="337"/>
      <c r="GLK934" s="337"/>
      <c r="GLL934" s="337"/>
      <c r="GLM934" s="337"/>
      <c r="GLN934" s="337"/>
      <c r="GLO934" s="337"/>
      <c r="GLP934" s="337"/>
      <c r="GLQ934" s="337"/>
      <c r="GLR934" s="337"/>
      <c r="GLS934" s="337"/>
      <c r="GLT934" s="337"/>
      <c r="GLU934" s="337"/>
      <c r="GLV934" s="337"/>
      <c r="GLW934" s="337"/>
      <c r="GLX934" s="337"/>
      <c r="GLY934" s="337"/>
      <c r="GLZ934" s="337"/>
      <c r="GMA934" s="337"/>
      <c r="GMB934" s="337"/>
      <c r="GMC934" s="337"/>
      <c r="GMD934" s="337"/>
      <c r="GME934" s="337"/>
      <c r="GMF934" s="337"/>
      <c r="GMG934" s="337"/>
      <c r="GMH934" s="337"/>
      <c r="GMI934" s="337"/>
      <c r="GMJ934" s="337"/>
      <c r="GMK934" s="337"/>
      <c r="GML934" s="337"/>
      <c r="GMM934" s="337"/>
      <c r="GMN934" s="337"/>
      <c r="GMO934" s="337"/>
      <c r="GMP934" s="337"/>
      <c r="GMQ934" s="337"/>
      <c r="GMR934" s="337"/>
      <c r="GMS934" s="337"/>
      <c r="GMT934" s="337"/>
      <c r="GMU934" s="337"/>
      <c r="GMV934" s="337"/>
      <c r="GMW934" s="337"/>
      <c r="GMX934" s="337"/>
      <c r="GMY934" s="337"/>
      <c r="GMZ934" s="337"/>
      <c r="GNA934" s="337"/>
      <c r="GNB934" s="337"/>
      <c r="GNC934" s="337"/>
      <c r="GND934" s="337"/>
      <c r="GNE934" s="337"/>
      <c r="GNF934" s="337"/>
      <c r="GNG934" s="337"/>
      <c r="GNH934" s="337"/>
      <c r="GNI934" s="337"/>
      <c r="GNJ934" s="337"/>
      <c r="GNK934" s="337"/>
      <c r="GNL934" s="337"/>
      <c r="GNM934" s="337"/>
      <c r="GNN934" s="337"/>
      <c r="GNO934" s="337"/>
      <c r="GNP934" s="337"/>
      <c r="GNQ934" s="337"/>
      <c r="GNR934" s="337"/>
      <c r="GNS934" s="337"/>
      <c r="GNT934" s="337"/>
      <c r="GNU934" s="337"/>
      <c r="GNV934" s="337"/>
      <c r="GNW934" s="337"/>
      <c r="GNX934" s="337"/>
      <c r="GNY934" s="337"/>
      <c r="GNZ934" s="337"/>
      <c r="GOA934" s="337"/>
      <c r="GOB934" s="337"/>
      <c r="GOC934" s="337"/>
      <c r="GOD934" s="337"/>
      <c r="GOE934" s="337"/>
      <c r="GOF934" s="337"/>
      <c r="GOG934" s="337"/>
      <c r="GOH934" s="337"/>
      <c r="GOI934" s="337"/>
      <c r="GOJ934" s="337"/>
      <c r="GOK934" s="337"/>
      <c r="GOL934" s="337"/>
      <c r="GOM934" s="337"/>
      <c r="GON934" s="337"/>
      <c r="GOO934" s="337"/>
      <c r="GOP934" s="337"/>
      <c r="GOQ934" s="337"/>
      <c r="GOR934" s="337"/>
      <c r="GOS934" s="337"/>
      <c r="GOT934" s="337"/>
      <c r="GOU934" s="337"/>
      <c r="GOV934" s="337"/>
      <c r="GOW934" s="337"/>
      <c r="GOX934" s="337"/>
      <c r="GOY934" s="337"/>
      <c r="GOZ934" s="337"/>
      <c r="GPA934" s="337"/>
      <c r="GPB934" s="337"/>
      <c r="GPC934" s="337"/>
      <c r="GPD934" s="337"/>
      <c r="GPE934" s="337"/>
      <c r="GPF934" s="337"/>
      <c r="GPG934" s="337"/>
      <c r="GPH934" s="337"/>
      <c r="GPI934" s="337"/>
      <c r="GPJ934" s="337"/>
      <c r="GPK934" s="337"/>
      <c r="GPL934" s="337"/>
      <c r="GPM934" s="337"/>
      <c r="GPN934" s="337"/>
      <c r="GPO934" s="337"/>
      <c r="GPP934" s="337"/>
      <c r="GPQ934" s="337"/>
      <c r="GPR934" s="337"/>
      <c r="GPS934" s="337"/>
      <c r="GPT934" s="337"/>
      <c r="GPU934" s="337"/>
      <c r="GPV934" s="337"/>
      <c r="GPW934" s="337"/>
      <c r="GPX934" s="337"/>
      <c r="GPY934" s="337"/>
      <c r="GPZ934" s="337"/>
      <c r="GQA934" s="337"/>
      <c r="GQB934" s="337"/>
      <c r="GQC934" s="337"/>
      <c r="GQD934" s="337"/>
      <c r="GQE934" s="337"/>
      <c r="GQF934" s="337"/>
      <c r="GQG934" s="337"/>
      <c r="GQH934" s="337"/>
      <c r="GQI934" s="337"/>
      <c r="GQJ934" s="337"/>
      <c r="GQK934" s="337"/>
      <c r="GQL934" s="337"/>
      <c r="GQM934" s="337"/>
      <c r="GQN934" s="337"/>
      <c r="GQO934" s="337"/>
      <c r="GQP934" s="337"/>
      <c r="GQQ934" s="337"/>
      <c r="GQR934" s="337"/>
      <c r="GQS934" s="337"/>
      <c r="GQT934" s="337"/>
      <c r="GQU934" s="337"/>
      <c r="GQV934" s="337"/>
      <c r="GQW934" s="337"/>
      <c r="GQX934" s="337"/>
      <c r="GQY934" s="337"/>
      <c r="GQZ934" s="337"/>
      <c r="GRA934" s="337"/>
      <c r="GRB934" s="337"/>
      <c r="GRC934" s="337"/>
      <c r="GRD934" s="337"/>
      <c r="GRE934" s="337"/>
      <c r="GRF934" s="337"/>
      <c r="GRG934" s="337"/>
      <c r="GRH934" s="337"/>
      <c r="GRI934" s="337"/>
      <c r="GRJ934" s="337"/>
      <c r="GRK934" s="337"/>
      <c r="GRL934" s="337"/>
      <c r="GRM934" s="337"/>
      <c r="GRN934" s="337"/>
      <c r="GRO934" s="337"/>
      <c r="GRP934" s="337"/>
      <c r="GRQ934" s="337"/>
      <c r="GRR934" s="337"/>
      <c r="GRS934" s="337"/>
      <c r="GRT934" s="337"/>
      <c r="GRU934" s="337"/>
      <c r="GRV934" s="337"/>
      <c r="GRW934" s="337"/>
      <c r="GRX934" s="337"/>
      <c r="GRY934" s="337"/>
      <c r="GRZ934" s="337"/>
      <c r="GSA934" s="337"/>
      <c r="GSB934" s="337"/>
      <c r="GSC934" s="337"/>
      <c r="GSD934" s="337"/>
      <c r="GSE934" s="337"/>
      <c r="GSF934" s="337"/>
      <c r="GSG934" s="337"/>
      <c r="GSH934" s="337"/>
      <c r="GSI934" s="337"/>
      <c r="GSJ934" s="337"/>
      <c r="GSK934" s="337"/>
      <c r="GSL934" s="337"/>
      <c r="GSM934" s="337"/>
      <c r="GSN934" s="337"/>
      <c r="GSO934" s="337"/>
      <c r="GSP934" s="337"/>
      <c r="GSQ934" s="337"/>
      <c r="GSR934" s="337"/>
      <c r="GSS934" s="337"/>
      <c r="GST934" s="337"/>
      <c r="GSU934" s="337"/>
      <c r="GSV934" s="337"/>
      <c r="GSW934" s="337"/>
      <c r="GSX934" s="337"/>
      <c r="GSY934" s="337"/>
      <c r="GSZ934" s="337"/>
      <c r="GTA934" s="337"/>
      <c r="GTB934" s="337"/>
      <c r="GTC934" s="337"/>
      <c r="GTD934" s="337"/>
      <c r="GTE934" s="337"/>
      <c r="GTF934" s="337"/>
      <c r="GTG934" s="337"/>
      <c r="GTH934" s="337"/>
      <c r="GTI934" s="337"/>
      <c r="GTJ934" s="337"/>
      <c r="GTK934" s="337"/>
      <c r="GTL934" s="337"/>
      <c r="GTM934" s="337"/>
      <c r="GTN934" s="337"/>
      <c r="GTO934" s="337"/>
      <c r="GTP934" s="337"/>
      <c r="GTQ934" s="337"/>
      <c r="GTR934" s="337"/>
      <c r="GTS934" s="337"/>
      <c r="GTT934" s="337"/>
      <c r="GTU934" s="337"/>
      <c r="GTV934" s="337"/>
      <c r="GTW934" s="337"/>
      <c r="GTX934" s="337"/>
      <c r="GTY934" s="337"/>
      <c r="GTZ934" s="337"/>
      <c r="GUA934" s="337"/>
      <c r="GUB934" s="337"/>
      <c r="GUC934" s="337"/>
      <c r="GUD934" s="337"/>
      <c r="GUE934" s="337"/>
      <c r="GUF934" s="337"/>
      <c r="GUG934" s="337"/>
      <c r="GUH934" s="337"/>
      <c r="GUI934" s="337"/>
      <c r="GUJ934" s="337"/>
      <c r="GUK934" s="337"/>
      <c r="GUL934" s="337"/>
      <c r="GUM934" s="337"/>
      <c r="GUN934" s="337"/>
      <c r="GUO934" s="337"/>
      <c r="GUP934" s="337"/>
      <c r="GUQ934" s="337"/>
      <c r="GUR934" s="337"/>
      <c r="GUS934" s="337"/>
      <c r="GUT934" s="337"/>
      <c r="GUU934" s="337"/>
      <c r="GUV934" s="337"/>
      <c r="GUW934" s="337"/>
      <c r="GUX934" s="337"/>
      <c r="GUY934" s="337"/>
      <c r="GUZ934" s="337"/>
      <c r="GVA934" s="337"/>
      <c r="GVB934" s="337"/>
      <c r="GVC934" s="337"/>
      <c r="GVD934" s="337"/>
      <c r="GVE934" s="337"/>
      <c r="GVF934" s="337"/>
      <c r="GVG934" s="337"/>
      <c r="GVH934" s="337"/>
      <c r="GVI934" s="337"/>
      <c r="GVJ934" s="337"/>
      <c r="GVK934" s="337"/>
      <c r="GVL934" s="337"/>
      <c r="GVM934" s="337"/>
      <c r="GVN934" s="337"/>
      <c r="GVO934" s="337"/>
      <c r="GVP934" s="337"/>
      <c r="GVQ934" s="337"/>
      <c r="GVR934" s="337"/>
      <c r="GVS934" s="337"/>
      <c r="GVT934" s="337"/>
      <c r="GVU934" s="337"/>
      <c r="GVV934" s="337"/>
      <c r="GVW934" s="337"/>
      <c r="GVX934" s="337"/>
      <c r="GVY934" s="337"/>
      <c r="GVZ934" s="337"/>
      <c r="GWA934" s="337"/>
      <c r="GWB934" s="337"/>
      <c r="GWC934" s="337"/>
      <c r="GWD934" s="337"/>
      <c r="GWE934" s="337"/>
      <c r="GWF934" s="337"/>
      <c r="GWG934" s="337"/>
      <c r="GWH934" s="337"/>
      <c r="GWI934" s="337"/>
      <c r="GWJ934" s="337"/>
      <c r="GWK934" s="337"/>
      <c r="GWL934" s="337"/>
      <c r="GWM934" s="337"/>
      <c r="GWN934" s="337"/>
      <c r="GWO934" s="337"/>
      <c r="GWP934" s="337"/>
      <c r="GWQ934" s="337"/>
      <c r="GWR934" s="337"/>
      <c r="GWS934" s="337"/>
      <c r="GWT934" s="337"/>
      <c r="GWU934" s="337"/>
      <c r="GWV934" s="337"/>
      <c r="GWW934" s="337"/>
      <c r="GWX934" s="337"/>
      <c r="GWY934" s="337"/>
      <c r="GWZ934" s="337"/>
      <c r="GXA934" s="337"/>
      <c r="GXB934" s="337"/>
      <c r="GXC934" s="337"/>
      <c r="GXD934" s="337"/>
      <c r="GXE934" s="337"/>
      <c r="GXF934" s="337"/>
      <c r="GXG934" s="337"/>
      <c r="GXH934" s="337"/>
      <c r="GXI934" s="337"/>
      <c r="GXJ934" s="337"/>
      <c r="GXK934" s="337"/>
      <c r="GXL934" s="337"/>
      <c r="GXM934" s="337"/>
      <c r="GXN934" s="337"/>
      <c r="GXO934" s="337"/>
      <c r="GXP934" s="337"/>
      <c r="GXQ934" s="337"/>
      <c r="GXR934" s="337"/>
      <c r="GXS934" s="337"/>
      <c r="GXT934" s="337"/>
      <c r="GXU934" s="337"/>
      <c r="GXV934" s="337"/>
      <c r="GXW934" s="337"/>
      <c r="GXX934" s="337"/>
      <c r="GXY934" s="337"/>
      <c r="GXZ934" s="337"/>
      <c r="GYA934" s="337"/>
      <c r="GYB934" s="337"/>
      <c r="GYC934" s="337"/>
      <c r="GYD934" s="337"/>
      <c r="GYE934" s="337"/>
      <c r="GYF934" s="337"/>
      <c r="GYG934" s="337"/>
      <c r="GYH934" s="337"/>
      <c r="GYI934" s="337"/>
      <c r="GYJ934" s="337"/>
      <c r="GYK934" s="337"/>
      <c r="GYL934" s="337"/>
      <c r="GYM934" s="337"/>
      <c r="GYN934" s="337"/>
      <c r="GYO934" s="337"/>
      <c r="GYP934" s="337"/>
      <c r="GYQ934" s="337"/>
      <c r="GYR934" s="337"/>
      <c r="GYS934" s="337"/>
      <c r="GYT934" s="337"/>
      <c r="GYU934" s="337"/>
      <c r="GYV934" s="337"/>
      <c r="GYW934" s="337"/>
      <c r="GYX934" s="337"/>
      <c r="GYY934" s="337"/>
      <c r="GYZ934" s="337"/>
      <c r="GZA934" s="337"/>
      <c r="GZB934" s="337"/>
      <c r="GZC934" s="337"/>
      <c r="GZD934" s="337"/>
      <c r="GZE934" s="337"/>
      <c r="GZF934" s="337"/>
      <c r="GZG934" s="337"/>
      <c r="GZH934" s="337"/>
      <c r="GZI934" s="337"/>
      <c r="GZJ934" s="337"/>
      <c r="GZK934" s="337"/>
      <c r="GZL934" s="337"/>
      <c r="GZM934" s="337"/>
      <c r="GZN934" s="337"/>
      <c r="GZO934" s="337"/>
      <c r="GZP934" s="337"/>
      <c r="GZQ934" s="337"/>
      <c r="GZR934" s="337"/>
      <c r="GZS934" s="337"/>
      <c r="GZT934" s="337"/>
      <c r="GZU934" s="337"/>
      <c r="GZV934" s="337"/>
      <c r="GZW934" s="337"/>
      <c r="GZX934" s="337"/>
      <c r="GZY934" s="337"/>
      <c r="GZZ934" s="337"/>
      <c r="HAA934" s="337"/>
      <c r="HAB934" s="337"/>
      <c r="HAC934" s="337"/>
      <c r="HAD934" s="337"/>
      <c r="HAE934" s="337"/>
      <c r="HAF934" s="337"/>
      <c r="HAG934" s="337"/>
      <c r="HAH934" s="337"/>
      <c r="HAI934" s="337"/>
      <c r="HAJ934" s="337"/>
      <c r="HAK934" s="337"/>
      <c r="HAL934" s="337"/>
      <c r="HAM934" s="337"/>
      <c r="HAN934" s="337"/>
      <c r="HAO934" s="337"/>
      <c r="HAP934" s="337"/>
      <c r="HAQ934" s="337"/>
      <c r="HAR934" s="337"/>
      <c r="HAS934" s="337"/>
      <c r="HAT934" s="337"/>
      <c r="HAU934" s="337"/>
      <c r="HAV934" s="337"/>
      <c r="HAW934" s="337"/>
      <c r="HAX934" s="337"/>
      <c r="HAY934" s="337"/>
      <c r="HAZ934" s="337"/>
      <c r="HBA934" s="337"/>
      <c r="HBB934" s="337"/>
      <c r="HBC934" s="337"/>
      <c r="HBD934" s="337"/>
      <c r="HBE934" s="337"/>
      <c r="HBF934" s="337"/>
      <c r="HBG934" s="337"/>
      <c r="HBH934" s="337"/>
      <c r="HBI934" s="337"/>
      <c r="HBJ934" s="337"/>
      <c r="HBK934" s="337"/>
      <c r="HBL934" s="337"/>
      <c r="HBM934" s="337"/>
      <c r="HBN934" s="337"/>
      <c r="HBO934" s="337"/>
      <c r="HBP934" s="337"/>
      <c r="HBQ934" s="337"/>
      <c r="HBR934" s="337"/>
      <c r="HBS934" s="337"/>
      <c r="HBT934" s="337"/>
      <c r="HBU934" s="337"/>
      <c r="HBV934" s="337"/>
      <c r="HBW934" s="337"/>
      <c r="HBX934" s="337"/>
      <c r="HBY934" s="337"/>
      <c r="HBZ934" s="337"/>
      <c r="HCA934" s="337"/>
      <c r="HCB934" s="337"/>
      <c r="HCC934" s="337"/>
      <c r="HCD934" s="337"/>
      <c r="HCE934" s="337"/>
      <c r="HCF934" s="337"/>
      <c r="HCG934" s="337"/>
      <c r="HCH934" s="337"/>
      <c r="HCI934" s="337"/>
      <c r="HCJ934" s="337"/>
      <c r="HCK934" s="337"/>
      <c r="HCL934" s="337"/>
      <c r="HCM934" s="337"/>
      <c r="HCN934" s="337"/>
      <c r="HCO934" s="337"/>
      <c r="HCP934" s="337"/>
      <c r="HCQ934" s="337"/>
      <c r="HCR934" s="337"/>
      <c r="HCS934" s="337"/>
      <c r="HCT934" s="337"/>
      <c r="HCU934" s="337"/>
      <c r="HCV934" s="337"/>
      <c r="HCW934" s="337"/>
      <c r="HCX934" s="337"/>
      <c r="HCY934" s="337"/>
      <c r="HCZ934" s="337"/>
      <c r="HDA934" s="337"/>
      <c r="HDB934" s="337"/>
      <c r="HDC934" s="337"/>
      <c r="HDD934" s="337"/>
      <c r="HDE934" s="337"/>
      <c r="HDF934" s="337"/>
      <c r="HDG934" s="337"/>
      <c r="HDH934" s="337"/>
      <c r="HDI934" s="337"/>
      <c r="HDJ934" s="337"/>
      <c r="HDK934" s="337"/>
      <c r="HDL934" s="337"/>
      <c r="HDM934" s="337"/>
      <c r="HDN934" s="337"/>
      <c r="HDO934" s="337"/>
      <c r="HDP934" s="337"/>
      <c r="HDQ934" s="337"/>
      <c r="HDR934" s="337"/>
      <c r="HDS934" s="337"/>
      <c r="HDT934" s="337"/>
      <c r="HDU934" s="337"/>
      <c r="HDV934" s="337"/>
      <c r="HDW934" s="337"/>
      <c r="HDX934" s="337"/>
      <c r="HDY934" s="337"/>
      <c r="HDZ934" s="337"/>
      <c r="HEA934" s="337"/>
      <c r="HEB934" s="337"/>
      <c r="HEC934" s="337"/>
      <c r="HED934" s="337"/>
      <c r="HEE934" s="337"/>
      <c r="HEF934" s="337"/>
      <c r="HEG934" s="337"/>
      <c r="HEH934" s="337"/>
      <c r="HEI934" s="337"/>
      <c r="HEJ934" s="337"/>
      <c r="HEK934" s="337"/>
      <c r="HEL934" s="337"/>
      <c r="HEM934" s="337"/>
      <c r="HEN934" s="337"/>
      <c r="HEO934" s="337"/>
      <c r="HEP934" s="337"/>
      <c r="HEQ934" s="337"/>
      <c r="HER934" s="337"/>
      <c r="HES934" s="337"/>
      <c r="HET934" s="337"/>
      <c r="HEU934" s="337"/>
      <c r="HEV934" s="337"/>
      <c r="HEW934" s="337"/>
      <c r="HEX934" s="337"/>
      <c r="HEY934" s="337"/>
      <c r="HEZ934" s="337"/>
      <c r="HFA934" s="337"/>
      <c r="HFB934" s="337"/>
      <c r="HFC934" s="337"/>
      <c r="HFD934" s="337"/>
      <c r="HFE934" s="337"/>
      <c r="HFF934" s="337"/>
      <c r="HFG934" s="337"/>
      <c r="HFH934" s="337"/>
      <c r="HFI934" s="337"/>
      <c r="HFJ934" s="337"/>
      <c r="HFK934" s="337"/>
      <c r="HFL934" s="337"/>
      <c r="HFM934" s="337"/>
      <c r="HFN934" s="337"/>
      <c r="HFO934" s="337"/>
      <c r="HFP934" s="337"/>
      <c r="HFQ934" s="337"/>
      <c r="HFR934" s="337"/>
      <c r="HFS934" s="337"/>
      <c r="HFT934" s="337"/>
      <c r="HFU934" s="337"/>
      <c r="HFV934" s="337"/>
      <c r="HFW934" s="337"/>
      <c r="HFX934" s="337"/>
      <c r="HFY934" s="337"/>
      <c r="HFZ934" s="337"/>
      <c r="HGA934" s="337"/>
      <c r="HGB934" s="337"/>
      <c r="HGC934" s="337"/>
      <c r="HGD934" s="337"/>
      <c r="HGE934" s="337"/>
      <c r="HGF934" s="337"/>
      <c r="HGG934" s="337"/>
      <c r="HGH934" s="337"/>
      <c r="HGI934" s="337"/>
      <c r="HGJ934" s="337"/>
      <c r="HGK934" s="337"/>
      <c r="HGL934" s="337"/>
      <c r="HGM934" s="337"/>
      <c r="HGN934" s="337"/>
      <c r="HGO934" s="337"/>
      <c r="HGP934" s="337"/>
      <c r="HGQ934" s="337"/>
      <c r="HGR934" s="337"/>
      <c r="HGS934" s="337"/>
      <c r="HGT934" s="337"/>
      <c r="HGU934" s="337"/>
      <c r="HGV934" s="337"/>
      <c r="HGW934" s="337"/>
      <c r="HGX934" s="337"/>
      <c r="HGY934" s="337"/>
      <c r="HGZ934" s="337"/>
      <c r="HHA934" s="337"/>
      <c r="HHB934" s="337"/>
      <c r="HHC934" s="337"/>
      <c r="HHD934" s="337"/>
      <c r="HHE934" s="337"/>
      <c r="HHF934" s="337"/>
      <c r="HHG934" s="337"/>
      <c r="HHH934" s="337"/>
      <c r="HHI934" s="337"/>
      <c r="HHJ934" s="337"/>
      <c r="HHK934" s="337"/>
      <c r="HHL934" s="337"/>
      <c r="HHM934" s="337"/>
      <c r="HHN934" s="337"/>
      <c r="HHO934" s="337"/>
      <c r="HHP934" s="337"/>
      <c r="HHQ934" s="337"/>
      <c r="HHR934" s="337"/>
      <c r="HHS934" s="337"/>
      <c r="HHT934" s="337"/>
      <c r="HHU934" s="337"/>
      <c r="HHV934" s="337"/>
      <c r="HHW934" s="337"/>
      <c r="HHX934" s="337"/>
      <c r="HHY934" s="337"/>
      <c r="HHZ934" s="337"/>
      <c r="HIA934" s="337"/>
      <c r="HIB934" s="337"/>
      <c r="HIC934" s="337"/>
      <c r="HID934" s="337"/>
      <c r="HIE934" s="337"/>
      <c r="HIF934" s="337"/>
      <c r="HIG934" s="337"/>
      <c r="HIH934" s="337"/>
      <c r="HII934" s="337"/>
      <c r="HIJ934" s="337"/>
      <c r="HIK934" s="337"/>
      <c r="HIL934" s="337"/>
      <c r="HIM934" s="337"/>
      <c r="HIN934" s="337"/>
      <c r="HIO934" s="337"/>
      <c r="HIP934" s="337"/>
      <c r="HIQ934" s="337"/>
      <c r="HIR934" s="337"/>
      <c r="HIS934" s="337"/>
      <c r="HIT934" s="337"/>
      <c r="HIU934" s="337"/>
      <c r="HIV934" s="337"/>
      <c r="HIW934" s="337"/>
      <c r="HIX934" s="337"/>
      <c r="HIY934" s="337"/>
      <c r="HIZ934" s="337"/>
      <c r="HJA934" s="337"/>
      <c r="HJB934" s="337"/>
      <c r="HJC934" s="337"/>
      <c r="HJD934" s="337"/>
      <c r="HJE934" s="337"/>
      <c r="HJF934" s="337"/>
      <c r="HJG934" s="337"/>
      <c r="HJH934" s="337"/>
      <c r="HJI934" s="337"/>
      <c r="HJJ934" s="337"/>
      <c r="HJK934" s="337"/>
      <c r="HJL934" s="337"/>
      <c r="HJM934" s="337"/>
      <c r="HJN934" s="337"/>
      <c r="HJO934" s="337"/>
      <c r="HJP934" s="337"/>
      <c r="HJQ934" s="337"/>
      <c r="HJR934" s="337"/>
      <c r="HJS934" s="337"/>
      <c r="HJT934" s="337"/>
      <c r="HJU934" s="337"/>
      <c r="HJV934" s="337"/>
      <c r="HJW934" s="337"/>
      <c r="HJX934" s="337"/>
      <c r="HJY934" s="337"/>
      <c r="HJZ934" s="337"/>
      <c r="HKA934" s="337"/>
      <c r="HKB934" s="337"/>
      <c r="HKC934" s="337"/>
      <c r="HKD934" s="337"/>
      <c r="HKE934" s="337"/>
      <c r="HKF934" s="337"/>
      <c r="HKG934" s="337"/>
      <c r="HKH934" s="337"/>
      <c r="HKI934" s="337"/>
      <c r="HKJ934" s="337"/>
      <c r="HKK934" s="337"/>
      <c r="HKL934" s="337"/>
      <c r="HKM934" s="337"/>
      <c r="HKN934" s="337"/>
      <c r="HKO934" s="337"/>
      <c r="HKP934" s="337"/>
      <c r="HKQ934" s="337"/>
      <c r="HKR934" s="337"/>
      <c r="HKS934" s="337"/>
      <c r="HKT934" s="337"/>
      <c r="HKU934" s="337"/>
      <c r="HKV934" s="337"/>
      <c r="HKW934" s="337"/>
      <c r="HKX934" s="337"/>
      <c r="HKY934" s="337"/>
      <c r="HKZ934" s="337"/>
      <c r="HLA934" s="337"/>
      <c r="HLB934" s="337"/>
      <c r="HLC934" s="337"/>
      <c r="HLD934" s="337"/>
      <c r="HLE934" s="337"/>
      <c r="HLF934" s="337"/>
      <c r="HLG934" s="337"/>
      <c r="HLH934" s="337"/>
      <c r="HLI934" s="337"/>
      <c r="HLJ934" s="337"/>
      <c r="HLK934" s="337"/>
      <c r="HLL934" s="337"/>
      <c r="HLM934" s="337"/>
      <c r="HLN934" s="337"/>
      <c r="HLO934" s="337"/>
      <c r="HLP934" s="337"/>
      <c r="HLQ934" s="337"/>
      <c r="HLR934" s="337"/>
      <c r="HLS934" s="337"/>
      <c r="HLT934" s="337"/>
      <c r="HLU934" s="337"/>
      <c r="HLV934" s="337"/>
      <c r="HLW934" s="337"/>
      <c r="HLX934" s="337"/>
      <c r="HLY934" s="337"/>
      <c r="HLZ934" s="337"/>
      <c r="HMA934" s="337"/>
      <c r="HMB934" s="337"/>
      <c r="HMC934" s="337"/>
      <c r="HMD934" s="337"/>
      <c r="HME934" s="337"/>
      <c r="HMF934" s="337"/>
      <c r="HMG934" s="337"/>
      <c r="HMH934" s="337"/>
      <c r="HMI934" s="337"/>
      <c r="HMJ934" s="337"/>
      <c r="HMK934" s="337"/>
      <c r="HML934" s="337"/>
      <c r="HMM934" s="337"/>
      <c r="HMN934" s="337"/>
      <c r="HMO934" s="337"/>
      <c r="HMP934" s="337"/>
      <c r="HMQ934" s="337"/>
      <c r="HMR934" s="337"/>
      <c r="HMS934" s="337"/>
      <c r="HMT934" s="337"/>
      <c r="HMU934" s="337"/>
      <c r="HMV934" s="337"/>
      <c r="HMW934" s="337"/>
      <c r="HMX934" s="337"/>
      <c r="HMY934" s="337"/>
      <c r="HMZ934" s="337"/>
      <c r="HNA934" s="337"/>
      <c r="HNB934" s="337"/>
      <c r="HNC934" s="337"/>
      <c r="HND934" s="337"/>
      <c r="HNE934" s="337"/>
      <c r="HNF934" s="337"/>
      <c r="HNG934" s="337"/>
      <c r="HNH934" s="337"/>
      <c r="HNI934" s="337"/>
      <c r="HNJ934" s="337"/>
      <c r="HNK934" s="337"/>
      <c r="HNL934" s="337"/>
      <c r="HNM934" s="337"/>
      <c r="HNN934" s="337"/>
      <c r="HNO934" s="337"/>
      <c r="HNP934" s="337"/>
      <c r="HNQ934" s="337"/>
      <c r="HNR934" s="337"/>
      <c r="HNS934" s="337"/>
      <c r="HNT934" s="337"/>
      <c r="HNU934" s="337"/>
      <c r="HNV934" s="337"/>
      <c r="HNW934" s="337"/>
      <c r="HNX934" s="337"/>
      <c r="HNY934" s="337"/>
      <c r="HNZ934" s="337"/>
      <c r="HOA934" s="337"/>
      <c r="HOB934" s="337"/>
      <c r="HOC934" s="337"/>
      <c r="HOD934" s="337"/>
      <c r="HOE934" s="337"/>
      <c r="HOF934" s="337"/>
      <c r="HOG934" s="337"/>
      <c r="HOH934" s="337"/>
      <c r="HOI934" s="337"/>
      <c r="HOJ934" s="337"/>
      <c r="HOK934" s="337"/>
      <c r="HOL934" s="337"/>
      <c r="HOM934" s="337"/>
      <c r="HON934" s="337"/>
      <c r="HOO934" s="337"/>
      <c r="HOP934" s="337"/>
      <c r="HOQ934" s="337"/>
      <c r="HOR934" s="337"/>
      <c r="HOS934" s="337"/>
      <c r="HOT934" s="337"/>
      <c r="HOU934" s="337"/>
      <c r="HOV934" s="337"/>
      <c r="HOW934" s="337"/>
      <c r="HOX934" s="337"/>
      <c r="HOY934" s="337"/>
      <c r="HOZ934" s="337"/>
      <c r="HPA934" s="337"/>
      <c r="HPB934" s="337"/>
      <c r="HPC934" s="337"/>
      <c r="HPD934" s="337"/>
      <c r="HPE934" s="337"/>
      <c r="HPF934" s="337"/>
      <c r="HPG934" s="337"/>
      <c r="HPH934" s="337"/>
      <c r="HPI934" s="337"/>
      <c r="HPJ934" s="337"/>
      <c r="HPK934" s="337"/>
      <c r="HPL934" s="337"/>
      <c r="HPM934" s="337"/>
      <c r="HPN934" s="337"/>
      <c r="HPO934" s="337"/>
      <c r="HPP934" s="337"/>
      <c r="HPQ934" s="337"/>
      <c r="HPR934" s="337"/>
      <c r="HPS934" s="337"/>
      <c r="HPT934" s="337"/>
      <c r="HPU934" s="337"/>
      <c r="HPV934" s="337"/>
      <c r="HPW934" s="337"/>
      <c r="HPX934" s="337"/>
      <c r="HPY934" s="337"/>
      <c r="HPZ934" s="337"/>
      <c r="HQA934" s="337"/>
      <c r="HQB934" s="337"/>
      <c r="HQC934" s="337"/>
      <c r="HQD934" s="337"/>
      <c r="HQE934" s="337"/>
      <c r="HQF934" s="337"/>
      <c r="HQG934" s="337"/>
      <c r="HQH934" s="337"/>
      <c r="HQI934" s="337"/>
      <c r="HQJ934" s="337"/>
      <c r="HQK934" s="337"/>
      <c r="HQL934" s="337"/>
      <c r="HQM934" s="337"/>
      <c r="HQN934" s="337"/>
      <c r="HQO934" s="337"/>
      <c r="HQP934" s="337"/>
      <c r="HQQ934" s="337"/>
      <c r="HQR934" s="337"/>
      <c r="HQS934" s="337"/>
      <c r="HQT934" s="337"/>
      <c r="HQU934" s="337"/>
      <c r="HQV934" s="337"/>
      <c r="HQW934" s="337"/>
      <c r="HQX934" s="337"/>
      <c r="HQY934" s="337"/>
      <c r="HQZ934" s="337"/>
      <c r="HRA934" s="337"/>
      <c r="HRB934" s="337"/>
      <c r="HRC934" s="337"/>
      <c r="HRD934" s="337"/>
      <c r="HRE934" s="337"/>
      <c r="HRF934" s="337"/>
      <c r="HRG934" s="337"/>
      <c r="HRH934" s="337"/>
      <c r="HRI934" s="337"/>
      <c r="HRJ934" s="337"/>
      <c r="HRK934" s="337"/>
      <c r="HRL934" s="337"/>
      <c r="HRM934" s="337"/>
      <c r="HRN934" s="337"/>
      <c r="HRO934" s="337"/>
      <c r="HRP934" s="337"/>
      <c r="HRQ934" s="337"/>
      <c r="HRR934" s="337"/>
      <c r="HRS934" s="337"/>
      <c r="HRT934" s="337"/>
      <c r="HRU934" s="337"/>
      <c r="HRV934" s="337"/>
      <c r="HRW934" s="337"/>
      <c r="HRX934" s="337"/>
      <c r="HRY934" s="337"/>
      <c r="HRZ934" s="337"/>
      <c r="HSA934" s="337"/>
      <c r="HSB934" s="337"/>
      <c r="HSC934" s="337"/>
      <c r="HSD934" s="337"/>
      <c r="HSE934" s="337"/>
      <c r="HSF934" s="337"/>
      <c r="HSG934" s="337"/>
      <c r="HSH934" s="337"/>
      <c r="HSI934" s="337"/>
      <c r="HSJ934" s="337"/>
      <c r="HSK934" s="337"/>
      <c r="HSL934" s="337"/>
      <c r="HSM934" s="337"/>
      <c r="HSN934" s="337"/>
      <c r="HSO934" s="337"/>
      <c r="HSP934" s="337"/>
      <c r="HSQ934" s="337"/>
      <c r="HSR934" s="337"/>
      <c r="HSS934" s="337"/>
      <c r="HST934" s="337"/>
      <c r="HSU934" s="337"/>
      <c r="HSV934" s="337"/>
      <c r="HSW934" s="337"/>
      <c r="HSX934" s="337"/>
      <c r="HSY934" s="337"/>
      <c r="HSZ934" s="337"/>
      <c r="HTA934" s="337"/>
      <c r="HTB934" s="337"/>
      <c r="HTC934" s="337"/>
      <c r="HTD934" s="337"/>
      <c r="HTE934" s="337"/>
      <c r="HTF934" s="337"/>
      <c r="HTG934" s="337"/>
      <c r="HTH934" s="337"/>
      <c r="HTI934" s="337"/>
      <c r="HTJ934" s="337"/>
      <c r="HTK934" s="337"/>
      <c r="HTL934" s="337"/>
      <c r="HTM934" s="337"/>
      <c r="HTN934" s="337"/>
      <c r="HTO934" s="337"/>
      <c r="HTP934" s="337"/>
      <c r="HTQ934" s="337"/>
      <c r="HTR934" s="337"/>
      <c r="HTS934" s="337"/>
      <c r="HTT934" s="337"/>
      <c r="HTU934" s="337"/>
      <c r="HTV934" s="337"/>
      <c r="HTW934" s="337"/>
      <c r="HTX934" s="337"/>
      <c r="HTY934" s="337"/>
      <c r="HTZ934" s="337"/>
      <c r="HUA934" s="337"/>
      <c r="HUB934" s="337"/>
      <c r="HUC934" s="337"/>
      <c r="HUD934" s="337"/>
      <c r="HUE934" s="337"/>
      <c r="HUF934" s="337"/>
      <c r="HUG934" s="337"/>
      <c r="HUH934" s="337"/>
      <c r="HUI934" s="337"/>
      <c r="HUJ934" s="337"/>
      <c r="HUK934" s="337"/>
      <c r="HUL934" s="337"/>
      <c r="HUM934" s="337"/>
      <c r="HUN934" s="337"/>
      <c r="HUO934" s="337"/>
      <c r="HUP934" s="337"/>
      <c r="HUQ934" s="337"/>
      <c r="HUR934" s="337"/>
      <c r="HUS934" s="337"/>
      <c r="HUT934" s="337"/>
      <c r="HUU934" s="337"/>
      <c r="HUV934" s="337"/>
      <c r="HUW934" s="337"/>
      <c r="HUX934" s="337"/>
      <c r="HUY934" s="337"/>
      <c r="HUZ934" s="337"/>
      <c r="HVA934" s="337"/>
      <c r="HVB934" s="337"/>
      <c r="HVC934" s="337"/>
      <c r="HVD934" s="337"/>
      <c r="HVE934" s="337"/>
      <c r="HVF934" s="337"/>
      <c r="HVG934" s="337"/>
      <c r="HVH934" s="337"/>
      <c r="HVI934" s="337"/>
      <c r="HVJ934" s="337"/>
      <c r="HVK934" s="337"/>
      <c r="HVL934" s="337"/>
      <c r="HVM934" s="337"/>
      <c r="HVN934" s="337"/>
      <c r="HVO934" s="337"/>
      <c r="HVP934" s="337"/>
      <c r="HVQ934" s="337"/>
      <c r="HVR934" s="337"/>
      <c r="HVS934" s="337"/>
      <c r="HVT934" s="337"/>
      <c r="HVU934" s="337"/>
      <c r="HVV934" s="337"/>
      <c r="HVW934" s="337"/>
      <c r="HVX934" s="337"/>
      <c r="HVY934" s="337"/>
      <c r="HVZ934" s="337"/>
      <c r="HWA934" s="337"/>
      <c r="HWB934" s="337"/>
      <c r="HWC934" s="337"/>
      <c r="HWD934" s="337"/>
      <c r="HWE934" s="337"/>
      <c r="HWF934" s="337"/>
      <c r="HWG934" s="337"/>
      <c r="HWH934" s="337"/>
      <c r="HWI934" s="337"/>
      <c r="HWJ934" s="337"/>
      <c r="HWK934" s="337"/>
      <c r="HWL934" s="337"/>
      <c r="HWM934" s="337"/>
      <c r="HWN934" s="337"/>
      <c r="HWO934" s="337"/>
      <c r="HWP934" s="337"/>
      <c r="HWQ934" s="337"/>
      <c r="HWR934" s="337"/>
      <c r="HWS934" s="337"/>
      <c r="HWT934" s="337"/>
      <c r="HWU934" s="337"/>
      <c r="HWV934" s="337"/>
      <c r="HWW934" s="337"/>
      <c r="HWX934" s="337"/>
      <c r="HWY934" s="337"/>
      <c r="HWZ934" s="337"/>
      <c r="HXA934" s="337"/>
      <c r="HXB934" s="337"/>
      <c r="HXC934" s="337"/>
      <c r="HXD934" s="337"/>
      <c r="HXE934" s="337"/>
      <c r="HXF934" s="337"/>
      <c r="HXG934" s="337"/>
      <c r="HXH934" s="337"/>
      <c r="HXI934" s="337"/>
      <c r="HXJ934" s="337"/>
      <c r="HXK934" s="337"/>
      <c r="HXL934" s="337"/>
      <c r="HXM934" s="337"/>
      <c r="HXN934" s="337"/>
      <c r="HXO934" s="337"/>
      <c r="HXP934" s="337"/>
      <c r="HXQ934" s="337"/>
      <c r="HXR934" s="337"/>
      <c r="HXS934" s="337"/>
      <c r="HXT934" s="337"/>
      <c r="HXU934" s="337"/>
      <c r="HXV934" s="337"/>
      <c r="HXW934" s="337"/>
      <c r="HXX934" s="337"/>
      <c r="HXY934" s="337"/>
      <c r="HXZ934" s="337"/>
      <c r="HYA934" s="337"/>
      <c r="HYB934" s="337"/>
      <c r="HYC934" s="337"/>
      <c r="HYD934" s="337"/>
      <c r="HYE934" s="337"/>
      <c r="HYF934" s="337"/>
      <c r="HYG934" s="337"/>
      <c r="HYH934" s="337"/>
      <c r="HYI934" s="337"/>
      <c r="HYJ934" s="337"/>
      <c r="HYK934" s="337"/>
      <c r="HYL934" s="337"/>
      <c r="HYM934" s="337"/>
      <c r="HYN934" s="337"/>
      <c r="HYO934" s="337"/>
      <c r="HYP934" s="337"/>
      <c r="HYQ934" s="337"/>
      <c r="HYR934" s="337"/>
      <c r="HYS934" s="337"/>
      <c r="HYT934" s="337"/>
      <c r="HYU934" s="337"/>
      <c r="HYV934" s="337"/>
      <c r="HYW934" s="337"/>
      <c r="HYX934" s="337"/>
      <c r="HYY934" s="337"/>
      <c r="HYZ934" s="337"/>
      <c r="HZA934" s="337"/>
      <c r="HZB934" s="337"/>
      <c r="HZC934" s="337"/>
      <c r="HZD934" s="337"/>
      <c r="HZE934" s="337"/>
      <c r="HZF934" s="337"/>
      <c r="HZG934" s="337"/>
      <c r="HZH934" s="337"/>
      <c r="HZI934" s="337"/>
      <c r="HZJ934" s="337"/>
      <c r="HZK934" s="337"/>
      <c r="HZL934" s="337"/>
      <c r="HZM934" s="337"/>
      <c r="HZN934" s="337"/>
      <c r="HZO934" s="337"/>
      <c r="HZP934" s="337"/>
      <c r="HZQ934" s="337"/>
      <c r="HZR934" s="337"/>
      <c r="HZS934" s="337"/>
      <c r="HZT934" s="337"/>
      <c r="HZU934" s="337"/>
      <c r="HZV934" s="337"/>
      <c r="HZW934" s="337"/>
      <c r="HZX934" s="337"/>
      <c r="HZY934" s="337"/>
      <c r="HZZ934" s="337"/>
      <c r="IAA934" s="337"/>
      <c r="IAB934" s="337"/>
      <c r="IAC934" s="337"/>
      <c r="IAD934" s="337"/>
      <c r="IAE934" s="337"/>
      <c r="IAF934" s="337"/>
      <c r="IAG934" s="337"/>
      <c r="IAH934" s="337"/>
      <c r="IAI934" s="337"/>
      <c r="IAJ934" s="337"/>
      <c r="IAK934" s="337"/>
      <c r="IAL934" s="337"/>
      <c r="IAM934" s="337"/>
      <c r="IAN934" s="337"/>
      <c r="IAO934" s="337"/>
      <c r="IAP934" s="337"/>
      <c r="IAQ934" s="337"/>
      <c r="IAR934" s="337"/>
      <c r="IAS934" s="337"/>
      <c r="IAT934" s="337"/>
      <c r="IAU934" s="337"/>
      <c r="IAV934" s="337"/>
      <c r="IAW934" s="337"/>
      <c r="IAX934" s="337"/>
      <c r="IAY934" s="337"/>
      <c r="IAZ934" s="337"/>
      <c r="IBA934" s="337"/>
      <c r="IBB934" s="337"/>
      <c r="IBC934" s="337"/>
      <c r="IBD934" s="337"/>
      <c r="IBE934" s="337"/>
      <c r="IBF934" s="337"/>
      <c r="IBG934" s="337"/>
      <c r="IBH934" s="337"/>
      <c r="IBI934" s="337"/>
      <c r="IBJ934" s="337"/>
      <c r="IBK934" s="337"/>
      <c r="IBL934" s="337"/>
      <c r="IBM934" s="337"/>
      <c r="IBN934" s="337"/>
      <c r="IBO934" s="337"/>
      <c r="IBP934" s="337"/>
      <c r="IBQ934" s="337"/>
      <c r="IBR934" s="337"/>
      <c r="IBS934" s="337"/>
      <c r="IBT934" s="337"/>
      <c r="IBU934" s="337"/>
      <c r="IBV934" s="337"/>
      <c r="IBW934" s="337"/>
      <c r="IBX934" s="337"/>
      <c r="IBY934" s="337"/>
      <c r="IBZ934" s="337"/>
      <c r="ICA934" s="337"/>
      <c r="ICB934" s="337"/>
      <c r="ICC934" s="337"/>
      <c r="ICD934" s="337"/>
      <c r="ICE934" s="337"/>
      <c r="ICF934" s="337"/>
      <c r="ICG934" s="337"/>
      <c r="ICH934" s="337"/>
      <c r="ICI934" s="337"/>
      <c r="ICJ934" s="337"/>
      <c r="ICK934" s="337"/>
      <c r="ICL934" s="337"/>
      <c r="ICM934" s="337"/>
      <c r="ICN934" s="337"/>
      <c r="ICO934" s="337"/>
      <c r="ICP934" s="337"/>
      <c r="ICQ934" s="337"/>
      <c r="ICR934" s="337"/>
      <c r="ICS934" s="337"/>
      <c r="ICT934" s="337"/>
      <c r="ICU934" s="337"/>
      <c r="ICV934" s="337"/>
      <c r="ICW934" s="337"/>
      <c r="ICX934" s="337"/>
      <c r="ICY934" s="337"/>
      <c r="ICZ934" s="337"/>
      <c r="IDA934" s="337"/>
      <c r="IDB934" s="337"/>
      <c r="IDC934" s="337"/>
      <c r="IDD934" s="337"/>
      <c r="IDE934" s="337"/>
      <c r="IDF934" s="337"/>
      <c r="IDG934" s="337"/>
      <c r="IDH934" s="337"/>
      <c r="IDI934" s="337"/>
      <c r="IDJ934" s="337"/>
      <c r="IDK934" s="337"/>
      <c r="IDL934" s="337"/>
      <c r="IDM934" s="337"/>
      <c r="IDN934" s="337"/>
      <c r="IDO934" s="337"/>
      <c r="IDP934" s="337"/>
      <c r="IDQ934" s="337"/>
      <c r="IDR934" s="337"/>
      <c r="IDS934" s="337"/>
      <c r="IDT934" s="337"/>
      <c r="IDU934" s="337"/>
      <c r="IDV934" s="337"/>
      <c r="IDW934" s="337"/>
      <c r="IDX934" s="337"/>
      <c r="IDY934" s="337"/>
      <c r="IDZ934" s="337"/>
      <c r="IEA934" s="337"/>
      <c r="IEB934" s="337"/>
      <c r="IEC934" s="337"/>
      <c r="IED934" s="337"/>
      <c r="IEE934" s="337"/>
      <c r="IEF934" s="337"/>
      <c r="IEG934" s="337"/>
      <c r="IEH934" s="337"/>
      <c r="IEI934" s="337"/>
      <c r="IEJ934" s="337"/>
      <c r="IEK934" s="337"/>
      <c r="IEL934" s="337"/>
      <c r="IEM934" s="337"/>
      <c r="IEN934" s="337"/>
      <c r="IEO934" s="337"/>
      <c r="IEP934" s="337"/>
      <c r="IEQ934" s="337"/>
      <c r="IER934" s="337"/>
      <c r="IES934" s="337"/>
      <c r="IET934" s="337"/>
      <c r="IEU934" s="337"/>
      <c r="IEV934" s="337"/>
      <c r="IEW934" s="337"/>
      <c r="IEX934" s="337"/>
      <c r="IEY934" s="337"/>
      <c r="IEZ934" s="337"/>
      <c r="IFA934" s="337"/>
      <c r="IFB934" s="337"/>
      <c r="IFC934" s="337"/>
      <c r="IFD934" s="337"/>
      <c r="IFE934" s="337"/>
      <c r="IFF934" s="337"/>
      <c r="IFG934" s="337"/>
      <c r="IFH934" s="337"/>
      <c r="IFI934" s="337"/>
      <c r="IFJ934" s="337"/>
      <c r="IFK934" s="337"/>
      <c r="IFL934" s="337"/>
      <c r="IFM934" s="337"/>
      <c r="IFN934" s="337"/>
      <c r="IFO934" s="337"/>
      <c r="IFP934" s="337"/>
      <c r="IFQ934" s="337"/>
      <c r="IFR934" s="337"/>
      <c r="IFS934" s="337"/>
      <c r="IFT934" s="337"/>
      <c r="IFU934" s="337"/>
      <c r="IFV934" s="337"/>
      <c r="IFW934" s="337"/>
      <c r="IFX934" s="337"/>
      <c r="IFY934" s="337"/>
      <c r="IFZ934" s="337"/>
      <c r="IGA934" s="337"/>
      <c r="IGB934" s="337"/>
      <c r="IGC934" s="337"/>
      <c r="IGD934" s="337"/>
      <c r="IGE934" s="337"/>
      <c r="IGF934" s="337"/>
      <c r="IGG934" s="337"/>
      <c r="IGH934" s="337"/>
      <c r="IGI934" s="337"/>
      <c r="IGJ934" s="337"/>
      <c r="IGK934" s="337"/>
      <c r="IGL934" s="337"/>
      <c r="IGM934" s="337"/>
      <c r="IGN934" s="337"/>
      <c r="IGO934" s="337"/>
      <c r="IGP934" s="337"/>
      <c r="IGQ934" s="337"/>
      <c r="IGR934" s="337"/>
      <c r="IGS934" s="337"/>
      <c r="IGT934" s="337"/>
      <c r="IGU934" s="337"/>
      <c r="IGV934" s="337"/>
      <c r="IGW934" s="337"/>
      <c r="IGX934" s="337"/>
      <c r="IGY934" s="337"/>
      <c r="IGZ934" s="337"/>
      <c r="IHA934" s="337"/>
      <c r="IHB934" s="337"/>
      <c r="IHC934" s="337"/>
      <c r="IHD934" s="337"/>
      <c r="IHE934" s="337"/>
      <c r="IHF934" s="337"/>
      <c r="IHG934" s="337"/>
      <c r="IHH934" s="337"/>
      <c r="IHI934" s="337"/>
      <c r="IHJ934" s="337"/>
      <c r="IHK934" s="337"/>
      <c r="IHL934" s="337"/>
      <c r="IHM934" s="337"/>
      <c r="IHN934" s="337"/>
      <c r="IHO934" s="337"/>
      <c r="IHP934" s="337"/>
      <c r="IHQ934" s="337"/>
      <c r="IHR934" s="337"/>
      <c r="IHS934" s="337"/>
      <c r="IHT934" s="337"/>
      <c r="IHU934" s="337"/>
      <c r="IHV934" s="337"/>
      <c r="IHW934" s="337"/>
      <c r="IHX934" s="337"/>
      <c r="IHY934" s="337"/>
      <c r="IHZ934" s="337"/>
      <c r="IIA934" s="337"/>
      <c r="IIB934" s="337"/>
      <c r="IIC934" s="337"/>
      <c r="IID934" s="337"/>
      <c r="IIE934" s="337"/>
      <c r="IIF934" s="337"/>
      <c r="IIG934" s="337"/>
      <c r="IIH934" s="337"/>
      <c r="III934" s="337"/>
      <c r="IIJ934" s="337"/>
      <c r="IIK934" s="337"/>
      <c r="IIL934" s="337"/>
      <c r="IIM934" s="337"/>
      <c r="IIN934" s="337"/>
      <c r="IIO934" s="337"/>
      <c r="IIP934" s="337"/>
      <c r="IIQ934" s="337"/>
      <c r="IIR934" s="337"/>
      <c r="IIS934" s="337"/>
      <c r="IIT934" s="337"/>
      <c r="IIU934" s="337"/>
      <c r="IIV934" s="337"/>
      <c r="IIW934" s="337"/>
      <c r="IIX934" s="337"/>
      <c r="IIY934" s="337"/>
      <c r="IIZ934" s="337"/>
      <c r="IJA934" s="337"/>
      <c r="IJB934" s="337"/>
      <c r="IJC934" s="337"/>
      <c r="IJD934" s="337"/>
      <c r="IJE934" s="337"/>
      <c r="IJF934" s="337"/>
      <c r="IJG934" s="337"/>
      <c r="IJH934" s="337"/>
      <c r="IJI934" s="337"/>
      <c r="IJJ934" s="337"/>
      <c r="IJK934" s="337"/>
      <c r="IJL934" s="337"/>
      <c r="IJM934" s="337"/>
      <c r="IJN934" s="337"/>
      <c r="IJO934" s="337"/>
      <c r="IJP934" s="337"/>
      <c r="IJQ934" s="337"/>
      <c r="IJR934" s="337"/>
      <c r="IJS934" s="337"/>
      <c r="IJT934" s="337"/>
      <c r="IJU934" s="337"/>
      <c r="IJV934" s="337"/>
      <c r="IJW934" s="337"/>
      <c r="IJX934" s="337"/>
      <c r="IJY934" s="337"/>
      <c r="IJZ934" s="337"/>
      <c r="IKA934" s="337"/>
      <c r="IKB934" s="337"/>
      <c r="IKC934" s="337"/>
      <c r="IKD934" s="337"/>
      <c r="IKE934" s="337"/>
      <c r="IKF934" s="337"/>
      <c r="IKG934" s="337"/>
      <c r="IKH934" s="337"/>
      <c r="IKI934" s="337"/>
      <c r="IKJ934" s="337"/>
      <c r="IKK934" s="337"/>
      <c r="IKL934" s="337"/>
      <c r="IKM934" s="337"/>
      <c r="IKN934" s="337"/>
      <c r="IKO934" s="337"/>
      <c r="IKP934" s="337"/>
      <c r="IKQ934" s="337"/>
      <c r="IKR934" s="337"/>
      <c r="IKS934" s="337"/>
      <c r="IKT934" s="337"/>
      <c r="IKU934" s="337"/>
      <c r="IKV934" s="337"/>
      <c r="IKW934" s="337"/>
      <c r="IKX934" s="337"/>
      <c r="IKY934" s="337"/>
      <c r="IKZ934" s="337"/>
      <c r="ILA934" s="337"/>
      <c r="ILB934" s="337"/>
      <c r="ILC934" s="337"/>
      <c r="ILD934" s="337"/>
      <c r="ILE934" s="337"/>
      <c r="ILF934" s="337"/>
      <c r="ILG934" s="337"/>
      <c r="ILH934" s="337"/>
      <c r="ILI934" s="337"/>
      <c r="ILJ934" s="337"/>
      <c r="ILK934" s="337"/>
      <c r="ILL934" s="337"/>
      <c r="ILM934" s="337"/>
      <c r="ILN934" s="337"/>
      <c r="ILO934" s="337"/>
      <c r="ILP934" s="337"/>
      <c r="ILQ934" s="337"/>
      <c r="ILR934" s="337"/>
      <c r="ILS934" s="337"/>
      <c r="ILT934" s="337"/>
      <c r="ILU934" s="337"/>
      <c r="ILV934" s="337"/>
      <c r="ILW934" s="337"/>
      <c r="ILX934" s="337"/>
      <c r="ILY934" s="337"/>
      <c r="ILZ934" s="337"/>
      <c r="IMA934" s="337"/>
      <c r="IMB934" s="337"/>
      <c r="IMC934" s="337"/>
      <c r="IMD934" s="337"/>
      <c r="IME934" s="337"/>
      <c r="IMF934" s="337"/>
      <c r="IMG934" s="337"/>
      <c r="IMH934" s="337"/>
      <c r="IMI934" s="337"/>
      <c r="IMJ934" s="337"/>
      <c r="IMK934" s="337"/>
      <c r="IML934" s="337"/>
      <c r="IMM934" s="337"/>
      <c r="IMN934" s="337"/>
      <c r="IMO934" s="337"/>
      <c r="IMP934" s="337"/>
      <c r="IMQ934" s="337"/>
      <c r="IMR934" s="337"/>
      <c r="IMS934" s="337"/>
      <c r="IMT934" s="337"/>
      <c r="IMU934" s="337"/>
      <c r="IMV934" s="337"/>
      <c r="IMW934" s="337"/>
      <c r="IMX934" s="337"/>
      <c r="IMY934" s="337"/>
      <c r="IMZ934" s="337"/>
      <c r="INA934" s="337"/>
      <c r="INB934" s="337"/>
      <c r="INC934" s="337"/>
      <c r="IND934" s="337"/>
      <c r="INE934" s="337"/>
      <c r="INF934" s="337"/>
      <c r="ING934" s="337"/>
      <c r="INH934" s="337"/>
      <c r="INI934" s="337"/>
      <c r="INJ934" s="337"/>
      <c r="INK934" s="337"/>
      <c r="INL934" s="337"/>
      <c r="INM934" s="337"/>
      <c r="INN934" s="337"/>
      <c r="INO934" s="337"/>
      <c r="INP934" s="337"/>
      <c r="INQ934" s="337"/>
      <c r="INR934" s="337"/>
      <c r="INS934" s="337"/>
      <c r="INT934" s="337"/>
      <c r="INU934" s="337"/>
      <c r="INV934" s="337"/>
      <c r="INW934" s="337"/>
      <c r="INX934" s="337"/>
      <c r="INY934" s="337"/>
      <c r="INZ934" s="337"/>
      <c r="IOA934" s="337"/>
      <c r="IOB934" s="337"/>
      <c r="IOC934" s="337"/>
      <c r="IOD934" s="337"/>
      <c r="IOE934" s="337"/>
      <c r="IOF934" s="337"/>
      <c r="IOG934" s="337"/>
      <c r="IOH934" s="337"/>
      <c r="IOI934" s="337"/>
      <c r="IOJ934" s="337"/>
      <c r="IOK934" s="337"/>
      <c r="IOL934" s="337"/>
      <c r="IOM934" s="337"/>
      <c r="ION934" s="337"/>
      <c r="IOO934" s="337"/>
      <c r="IOP934" s="337"/>
      <c r="IOQ934" s="337"/>
      <c r="IOR934" s="337"/>
      <c r="IOS934" s="337"/>
      <c r="IOT934" s="337"/>
      <c r="IOU934" s="337"/>
      <c r="IOV934" s="337"/>
      <c r="IOW934" s="337"/>
      <c r="IOX934" s="337"/>
      <c r="IOY934" s="337"/>
      <c r="IOZ934" s="337"/>
      <c r="IPA934" s="337"/>
      <c r="IPB934" s="337"/>
      <c r="IPC934" s="337"/>
      <c r="IPD934" s="337"/>
      <c r="IPE934" s="337"/>
      <c r="IPF934" s="337"/>
      <c r="IPG934" s="337"/>
      <c r="IPH934" s="337"/>
      <c r="IPI934" s="337"/>
      <c r="IPJ934" s="337"/>
      <c r="IPK934" s="337"/>
      <c r="IPL934" s="337"/>
      <c r="IPM934" s="337"/>
      <c r="IPN934" s="337"/>
      <c r="IPO934" s="337"/>
      <c r="IPP934" s="337"/>
      <c r="IPQ934" s="337"/>
      <c r="IPR934" s="337"/>
      <c r="IPS934" s="337"/>
      <c r="IPT934" s="337"/>
      <c r="IPU934" s="337"/>
      <c r="IPV934" s="337"/>
      <c r="IPW934" s="337"/>
      <c r="IPX934" s="337"/>
      <c r="IPY934" s="337"/>
      <c r="IPZ934" s="337"/>
      <c r="IQA934" s="337"/>
      <c r="IQB934" s="337"/>
      <c r="IQC934" s="337"/>
      <c r="IQD934" s="337"/>
      <c r="IQE934" s="337"/>
      <c r="IQF934" s="337"/>
      <c r="IQG934" s="337"/>
      <c r="IQH934" s="337"/>
      <c r="IQI934" s="337"/>
      <c r="IQJ934" s="337"/>
      <c r="IQK934" s="337"/>
      <c r="IQL934" s="337"/>
      <c r="IQM934" s="337"/>
      <c r="IQN934" s="337"/>
      <c r="IQO934" s="337"/>
      <c r="IQP934" s="337"/>
      <c r="IQQ934" s="337"/>
      <c r="IQR934" s="337"/>
      <c r="IQS934" s="337"/>
      <c r="IQT934" s="337"/>
      <c r="IQU934" s="337"/>
      <c r="IQV934" s="337"/>
      <c r="IQW934" s="337"/>
      <c r="IQX934" s="337"/>
      <c r="IQY934" s="337"/>
      <c r="IQZ934" s="337"/>
      <c r="IRA934" s="337"/>
      <c r="IRB934" s="337"/>
      <c r="IRC934" s="337"/>
      <c r="IRD934" s="337"/>
      <c r="IRE934" s="337"/>
      <c r="IRF934" s="337"/>
      <c r="IRG934" s="337"/>
      <c r="IRH934" s="337"/>
      <c r="IRI934" s="337"/>
      <c r="IRJ934" s="337"/>
      <c r="IRK934" s="337"/>
      <c r="IRL934" s="337"/>
      <c r="IRM934" s="337"/>
      <c r="IRN934" s="337"/>
      <c r="IRO934" s="337"/>
      <c r="IRP934" s="337"/>
      <c r="IRQ934" s="337"/>
      <c r="IRR934" s="337"/>
      <c r="IRS934" s="337"/>
      <c r="IRT934" s="337"/>
      <c r="IRU934" s="337"/>
      <c r="IRV934" s="337"/>
      <c r="IRW934" s="337"/>
      <c r="IRX934" s="337"/>
      <c r="IRY934" s="337"/>
      <c r="IRZ934" s="337"/>
      <c r="ISA934" s="337"/>
      <c r="ISB934" s="337"/>
      <c r="ISC934" s="337"/>
      <c r="ISD934" s="337"/>
      <c r="ISE934" s="337"/>
      <c r="ISF934" s="337"/>
      <c r="ISG934" s="337"/>
      <c r="ISH934" s="337"/>
      <c r="ISI934" s="337"/>
      <c r="ISJ934" s="337"/>
      <c r="ISK934" s="337"/>
      <c r="ISL934" s="337"/>
      <c r="ISM934" s="337"/>
      <c r="ISN934" s="337"/>
      <c r="ISO934" s="337"/>
      <c r="ISP934" s="337"/>
      <c r="ISQ934" s="337"/>
      <c r="ISR934" s="337"/>
      <c r="ISS934" s="337"/>
      <c r="IST934" s="337"/>
      <c r="ISU934" s="337"/>
      <c r="ISV934" s="337"/>
      <c r="ISW934" s="337"/>
      <c r="ISX934" s="337"/>
      <c r="ISY934" s="337"/>
      <c r="ISZ934" s="337"/>
      <c r="ITA934" s="337"/>
      <c r="ITB934" s="337"/>
      <c r="ITC934" s="337"/>
      <c r="ITD934" s="337"/>
      <c r="ITE934" s="337"/>
      <c r="ITF934" s="337"/>
      <c r="ITG934" s="337"/>
      <c r="ITH934" s="337"/>
      <c r="ITI934" s="337"/>
      <c r="ITJ934" s="337"/>
      <c r="ITK934" s="337"/>
      <c r="ITL934" s="337"/>
      <c r="ITM934" s="337"/>
      <c r="ITN934" s="337"/>
      <c r="ITO934" s="337"/>
      <c r="ITP934" s="337"/>
      <c r="ITQ934" s="337"/>
      <c r="ITR934" s="337"/>
      <c r="ITS934" s="337"/>
      <c r="ITT934" s="337"/>
      <c r="ITU934" s="337"/>
      <c r="ITV934" s="337"/>
      <c r="ITW934" s="337"/>
      <c r="ITX934" s="337"/>
      <c r="ITY934" s="337"/>
      <c r="ITZ934" s="337"/>
      <c r="IUA934" s="337"/>
      <c r="IUB934" s="337"/>
      <c r="IUC934" s="337"/>
      <c r="IUD934" s="337"/>
      <c r="IUE934" s="337"/>
      <c r="IUF934" s="337"/>
      <c r="IUG934" s="337"/>
      <c r="IUH934" s="337"/>
      <c r="IUI934" s="337"/>
      <c r="IUJ934" s="337"/>
      <c r="IUK934" s="337"/>
      <c r="IUL934" s="337"/>
      <c r="IUM934" s="337"/>
      <c r="IUN934" s="337"/>
      <c r="IUO934" s="337"/>
      <c r="IUP934" s="337"/>
      <c r="IUQ934" s="337"/>
      <c r="IUR934" s="337"/>
      <c r="IUS934" s="337"/>
      <c r="IUT934" s="337"/>
      <c r="IUU934" s="337"/>
      <c r="IUV934" s="337"/>
      <c r="IUW934" s="337"/>
      <c r="IUX934" s="337"/>
      <c r="IUY934" s="337"/>
      <c r="IUZ934" s="337"/>
      <c r="IVA934" s="337"/>
      <c r="IVB934" s="337"/>
      <c r="IVC934" s="337"/>
      <c r="IVD934" s="337"/>
      <c r="IVE934" s="337"/>
      <c r="IVF934" s="337"/>
      <c r="IVG934" s="337"/>
      <c r="IVH934" s="337"/>
      <c r="IVI934" s="337"/>
      <c r="IVJ934" s="337"/>
      <c r="IVK934" s="337"/>
      <c r="IVL934" s="337"/>
      <c r="IVM934" s="337"/>
      <c r="IVN934" s="337"/>
      <c r="IVO934" s="337"/>
      <c r="IVP934" s="337"/>
      <c r="IVQ934" s="337"/>
      <c r="IVR934" s="337"/>
      <c r="IVS934" s="337"/>
      <c r="IVT934" s="337"/>
      <c r="IVU934" s="337"/>
      <c r="IVV934" s="337"/>
      <c r="IVW934" s="337"/>
      <c r="IVX934" s="337"/>
      <c r="IVY934" s="337"/>
      <c r="IVZ934" s="337"/>
      <c r="IWA934" s="337"/>
      <c r="IWB934" s="337"/>
      <c r="IWC934" s="337"/>
      <c r="IWD934" s="337"/>
      <c r="IWE934" s="337"/>
      <c r="IWF934" s="337"/>
      <c r="IWG934" s="337"/>
      <c r="IWH934" s="337"/>
      <c r="IWI934" s="337"/>
      <c r="IWJ934" s="337"/>
      <c r="IWK934" s="337"/>
      <c r="IWL934" s="337"/>
      <c r="IWM934" s="337"/>
      <c r="IWN934" s="337"/>
      <c r="IWO934" s="337"/>
      <c r="IWP934" s="337"/>
      <c r="IWQ934" s="337"/>
      <c r="IWR934" s="337"/>
      <c r="IWS934" s="337"/>
      <c r="IWT934" s="337"/>
      <c r="IWU934" s="337"/>
      <c r="IWV934" s="337"/>
      <c r="IWW934" s="337"/>
      <c r="IWX934" s="337"/>
      <c r="IWY934" s="337"/>
      <c r="IWZ934" s="337"/>
      <c r="IXA934" s="337"/>
      <c r="IXB934" s="337"/>
      <c r="IXC934" s="337"/>
      <c r="IXD934" s="337"/>
      <c r="IXE934" s="337"/>
      <c r="IXF934" s="337"/>
      <c r="IXG934" s="337"/>
      <c r="IXH934" s="337"/>
      <c r="IXI934" s="337"/>
      <c r="IXJ934" s="337"/>
      <c r="IXK934" s="337"/>
      <c r="IXL934" s="337"/>
      <c r="IXM934" s="337"/>
      <c r="IXN934" s="337"/>
      <c r="IXO934" s="337"/>
      <c r="IXP934" s="337"/>
      <c r="IXQ934" s="337"/>
      <c r="IXR934" s="337"/>
      <c r="IXS934" s="337"/>
      <c r="IXT934" s="337"/>
      <c r="IXU934" s="337"/>
      <c r="IXV934" s="337"/>
      <c r="IXW934" s="337"/>
      <c r="IXX934" s="337"/>
      <c r="IXY934" s="337"/>
      <c r="IXZ934" s="337"/>
      <c r="IYA934" s="337"/>
      <c r="IYB934" s="337"/>
      <c r="IYC934" s="337"/>
      <c r="IYD934" s="337"/>
      <c r="IYE934" s="337"/>
      <c r="IYF934" s="337"/>
      <c r="IYG934" s="337"/>
      <c r="IYH934" s="337"/>
      <c r="IYI934" s="337"/>
      <c r="IYJ934" s="337"/>
      <c r="IYK934" s="337"/>
      <c r="IYL934" s="337"/>
      <c r="IYM934" s="337"/>
      <c r="IYN934" s="337"/>
      <c r="IYO934" s="337"/>
      <c r="IYP934" s="337"/>
      <c r="IYQ934" s="337"/>
      <c r="IYR934" s="337"/>
      <c r="IYS934" s="337"/>
      <c r="IYT934" s="337"/>
      <c r="IYU934" s="337"/>
      <c r="IYV934" s="337"/>
      <c r="IYW934" s="337"/>
      <c r="IYX934" s="337"/>
      <c r="IYY934" s="337"/>
      <c r="IYZ934" s="337"/>
      <c r="IZA934" s="337"/>
      <c r="IZB934" s="337"/>
      <c r="IZC934" s="337"/>
      <c r="IZD934" s="337"/>
      <c r="IZE934" s="337"/>
      <c r="IZF934" s="337"/>
      <c r="IZG934" s="337"/>
      <c r="IZH934" s="337"/>
      <c r="IZI934" s="337"/>
      <c r="IZJ934" s="337"/>
      <c r="IZK934" s="337"/>
      <c r="IZL934" s="337"/>
      <c r="IZM934" s="337"/>
      <c r="IZN934" s="337"/>
      <c r="IZO934" s="337"/>
      <c r="IZP934" s="337"/>
      <c r="IZQ934" s="337"/>
      <c r="IZR934" s="337"/>
      <c r="IZS934" s="337"/>
      <c r="IZT934" s="337"/>
      <c r="IZU934" s="337"/>
      <c r="IZV934" s="337"/>
      <c r="IZW934" s="337"/>
      <c r="IZX934" s="337"/>
      <c r="IZY934" s="337"/>
      <c r="IZZ934" s="337"/>
      <c r="JAA934" s="337"/>
      <c r="JAB934" s="337"/>
      <c r="JAC934" s="337"/>
      <c r="JAD934" s="337"/>
      <c r="JAE934" s="337"/>
      <c r="JAF934" s="337"/>
      <c r="JAG934" s="337"/>
      <c r="JAH934" s="337"/>
      <c r="JAI934" s="337"/>
      <c r="JAJ934" s="337"/>
      <c r="JAK934" s="337"/>
      <c r="JAL934" s="337"/>
      <c r="JAM934" s="337"/>
      <c r="JAN934" s="337"/>
      <c r="JAO934" s="337"/>
      <c r="JAP934" s="337"/>
      <c r="JAQ934" s="337"/>
      <c r="JAR934" s="337"/>
      <c r="JAS934" s="337"/>
      <c r="JAT934" s="337"/>
      <c r="JAU934" s="337"/>
      <c r="JAV934" s="337"/>
      <c r="JAW934" s="337"/>
      <c r="JAX934" s="337"/>
      <c r="JAY934" s="337"/>
      <c r="JAZ934" s="337"/>
      <c r="JBA934" s="337"/>
      <c r="JBB934" s="337"/>
      <c r="JBC934" s="337"/>
      <c r="JBD934" s="337"/>
      <c r="JBE934" s="337"/>
      <c r="JBF934" s="337"/>
      <c r="JBG934" s="337"/>
      <c r="JBH934" s="337"/>
      <c r="JBI934" s="337"/>
      <c r="JBJ934" s="337"/>
      <c r="JBK934" s="337"/>
      <c r="JBL934" s="337"/>
      <c r="JBM934" s="337"/>
      <c r="JBN934" s="337"/>
      <c r="JBO934" s="337"/>
      <c r="JBP934" s="337"/>
      <c r="JBQ934" s="337"/>
      <c r="JBR934" s="337"/>
      <c r="JBS934" s="337"/>
      <c r="JBT934" s="337"/>
      <c r="JBU934" s="337"/>
      <c r="JBV934" s="337"/>
      <c r="JBW934" s="337"/>
      <c r="JBX934" s="337"/>
      <c r="JBY934" s="337"/>
      <c r="JBZ934" s="337"/>
      <c r="JCA934" s="337"/>
      <c r="JCB934" s="337"/>
      <c r="JCC934" s="337"/>
      <c r="JCD934" s="337"/>
      <c r="JCE934" s="337"/>
      <c r="JCF934" s="337"/>
      <c r="JCG934" s="337"/>
      <c r="JCH934" s="337"/>
      <c r="JCI934" s="337"/>
      <c r="JCJ934" s="337"/>
      <c r="JCK934" s="337"/>
      <c r="JCL934" s="337"/>
      <c r="JCM934" s="337"/>
      <c r="JCN934" s="337"/>
      <c r="JCO934" s="337"/>
      <c r="JCP934" s="337"/>
      <c r="JCQ934" s="337"/>
      <c r="JCR934" s="337"/>
      <c r="JCS934" s="337"/>
      <c r="JCT934" s="337"/>
      <c r="JCU934" s="337"/>
      <c r="JCV934" s="337"/>
      <c r="JCW934" s="337"/>
      <c r="JCX934" s="337"/>
      <c r="JCY934" s="337"/>
      <c r="JCZ934" s="337"/>
      <c r="JDA934" s="337"/>
      <c r="JDB934" s="337"/>
      <c r="JDC934" s="337"/>
      <c r="JDD934" s="337"/>
      <c r="JDE934" s="337"/>
      <c r="JDF934" s="337"/>
      <c r="JDG934" s="337"/>
      <c r="JDH934" s="337"/>
      <c r="JDI934" s="337"/>
      <c r="JDJ934" s="337"/>
      <c r="JDK934" s="337"/>
      <c r="JDL934" s="337"/>
      <c r="JDM934" s="337"/>
      <c r="JDN934" s="337"/>
      <c r="JDO934" s="337"/>
      <c r="JDP934" s="337"/>
      <c r="JDQ934" s="337"/>
      <c r="JDR934" s="337"/>
      <c r="JDS934" s="337"/>
      <c r="JDT934" s="337"/>
      <c r="JDU934" s="337"/>
      <c r="JDV934" s="337"/>
      <c r="JDW934" s="337"/>
      <c r="JDX934" s="337"/>
      <c r="JDY934" s="337"/>
      <c r="JDZ934" s="337"/>
      <c r="JEA934" s="337"/>
      <c r="JEB934" s="337"/>
      <c r="JEC934" s="337"/>
      <c r="JED934" s="337"/>
      <c r="JEE934" s="337"/>
      <c r="JEF934" s="337"/>
      <c r="JEG934" s="337"/>
      <c r="JEH934" s="337"/>
      <c r="JEI934" s="337"/>
      <c r="JEJ934" s="337"/>
      <c r="JEK934" s="337"/>
      <c r="JEL934" s="337"/>
      <c r="JEM934" s="337"/>
      <c r="JEN934" s="337"/>
      <c r="JEO934" s="337"/>
      <c r="JEP934" s="337"/>
      <c r="JEQ934" s="337"/>
      <c r="JER934" s="337"/>
      <c r="JES934" s="337"/>
      <c r="JET934" s="337"/>
      <c r="JEU934" s="337"/>
      <c r="JEV934" s="337"/>
      <c r="JEW934" s="337"/>
      <c r="JEX934" s="337"/>
      <c r="JEY934" s="337"/>
      <c r="JEZ934" s="337"/>
      <c r="JFA934" s="337"/>
      <c r="JFB934" s="337"/>
      <c r="JFC934" s="337"/>
      <c r="JFD934" s="337"/>
      <c r="JFE934" s="337"/>
      <c r="JFF934" s="337"/>
      <c r="JFG934" s="337"/>
      <c r="JFH934" s="337"/>
      <c r="JFI934" s="337"/>
      <c r="JFJ934" s="337"/>
      <c r="JFK934" s="337"/>
      <c r="JFL934" s="337"/>
      <c r="JFM934" s="337"/>
      <c r="JFN934" s="337"/>
      <c r="JFO934" s="337"/>
      <c r="JFP934" s="337"/>
      <c r="JFQ934" s="337"/>
      <c r="JFR934" s="337"/>
      <c r="JFS934" s="337"/>
      <c r="JFT934" s="337"/>
      <c r="JFU934" s="337"/>
      <c r="JFV934" s="337"/>
      <c r="JFW934" s="337"/>
      <c r="JFX934" s="337"/>
      <c r="JFY934" s="337"/>
      <c r="JFZ934" s="337"/>
      <c r="JGA934" s="337"/>
      <c r="JGB934" s="337"/>
      <c r="JGC934" s="337"/>
      <c r="JGD934" s="337"/>
      <c r="JGE934" s="337"/>
      <c r="JGF934" s="337"/>
      <c r="JGG934" s="337"/>
      <c r="JGH934" s="337"/>
      <c r="JGI934" s="337"/>
      <c r="JGJ934" s="337"/>
      <c r="JGK934" s="337"/>
      <c r="JGL934" s="337"/>
      <c r="JGM934" s="337"/>
      <c r="JGN934" s="337"/>
      <c r="JGO934" s="337"/>
      <c r="JGP934" s="337"/>
      <c r="JGQ934" s="337"/>
      <c r="JGR934" s="337"/>
      <c r="JGS934" s="337"/>
      <c r="JGT934" s="337"/>
      <c r="JGU934" s="337"/>
      <c r="JGV934" s="337"/>
      <c r="JGW934" s="337"/>
      <c r="JGX934" s="337"/>
      <c r="JGY934" s="337"/>
      <c r="JGZ934" s="337"/>
      <c r="JHA934" s="337"/>
      <c r="JHB934" s="337"/>
      <c r="JHC934" s="337"/>
      <c r="JHD934" s="337"/>
      <c r="JHE934" s="337"/>
      <c r="JHF934" s="337"/>
      <c r="JHG934" s="337"/>
      <c r="JHH934" s="337"/>
      <c r="JHI934" s="337"/>
      <c r="JHJ934" s="337"/>
      <c r="JHK934" s="337"/>
      <c r="JHL934" s="337"/>
      <c r="JHM934" s="337"/>
      <c r="JHN934" s="337"/>
      <c r="JHO934" s="337"/>
      <c r="JHP934" s="337"/>
      <c r="JHQ934" s="337"/>
      <c r="JHR934" s="337"/>
      <c r="JHS934" s="337"/>
      <c r="JHT934" s="337"/>
      <c r="JHU934" s="337"/>
      <c r="JHV934" s="337"/>
      <c r="JHW934" s="337"/>
      <c r="JHX934" s="337"/>
      <c r="JHY934" s="337"/>
      <c r="JHZ934" s="337"/>
      <c r="JIA934" s="337"/>
      <c r="JIB934" s="337"/>
      <c r="JIC934" s="337"/>
      <c r="JID934" s="337"/>
      <c r="JIE934" s="337"/>
      <c r="JIF934" s="337"/>
      <c r="JIG934" s="337"/>
      <c r="JIH934" s="337"/>
      <c r="JII934" s="337"/>
      <c r="JIJ934" s="337"/>
      <c r="JIK934" s="337"/>
      <c r="JIL934" s="337"/>
      <c r="JIM934" s="337"/>
      <c r="JIN934" s="337"/>
      <c r="JIO934" s="337"/>
      <c r="JIP934" s="337"/>
      <c r="JIQ934" s="337"/>
      <c r="JIR934" s="337"/>
      <c r="JIS934" s="337"/>
      <c r="JIT934" s="337"/>
      <c r="JIU934" s="337"/>
      <c r="JIV934" s="337"/>
      <c r="JIW934" s="337"/>
      <c r="JIX934" s="337"/>
      <c r="JIY934" s="337"/>
      <c r="JIZ934" s="337"/>
      <c r="JJA934" s="337"/>
      <c r="JJB934" s="337"/>
      <c r="JJC934" s="337"/>
      <c r="JJD934" s="337"/>
      <c r="JJE934" s="337"/>
      <c r="JJF934" s="337"/>
      <c r="JJG934" s="337"/>
      <c r="JJH934" s="337"/>
      <c r="JJI934" s="337"/>
      <c r="JJJ934" s="337"/>
      <c r="JJK934" s="337"/>
      <c r="JJL934" s="337"/>
      <c r="JJM934" s="337"/>
      <c r="JJN934" s="337"/>
      <c r="JJO934" s="337"/>
      <c r="JJP934" s="337"/>
      <c r="JJQ934" s="337"/>
      <c r="JJR934" s="337"/>
      <c r="JJS934" s="337"/>
      <c r="JJT934" s="337"/>
      <c r="JJU934" s="337"/>
      <c r="JJV934" s="337"/>
      <c r="JJW934" s="337"/>
      <c r="JJX934" s="337"/>
      <c r="JJY934" s="337"/>
      <c r="JJZ934" s="337"/>
      <c r="JKA934" s="337"/>
      <c r="JKB934" s="337"/>
      <c r="JKC934" s="337"/>
      <c r="JKD934" s="337"/>
      <c r="JKE934" s="337"/>
      <c r="JKF934" s="337"/>
      <c r="JKG934" s="337"/>
      <c r="JKH934" s="337"/>
      <c r="JKI934" s="337"/>
      <c r="JKJ934" s="337"/>
      <c r="JKK934" s="337"/>
      <c r="JKL934" s="337"/>
      <c r="JKM934" s="337"/>
      <c r="JKN934" s="337"/>
      <c r="JKO934" s="337"/>
      <c r="JKP934" s="337"/>
      <c r="JKQ934" s="337"/>
      <c r="JKR934" s="337"/>
      <c r="JKS934" s="337"/>
      <c r="JKT934" s="337"/>
      <c r="JKU934" s="337"/>
      <c r="JKV934" s="337"/>
      <c r="JKW934" s="337"/>
      <c r="JKX934" s="337"/>
      <c r="JKY934" s="337"/>
      <c r="JKZ934" s="337"/>
      <c r="JLA934" s="337"/>
      <c r="JLB934" s="337"/>
      <c r="JLC934" s="337"/>
      <c r="JLD934" s="337"/>
      <c r="JLE934" s="337"/>
      <c r="JLF934" s="337"/>
      <c r="JLG934" s="337"/>
      <c r="JLH934" s="337"/>
      <c r="JLI934" s="337"/>
      <c r="JLJ934" s="337"/>
      <c r="JLK934" s="337"/>
      <c r="JLL934" s="337"/>
      <c r="JLM934" s="337"/>
      <c r="JLN934" s="337"/>
      <c r="JLO934" s="337"/>
      <c r="JLP934" s="337"/>
      <c r="JLQ934" s="337"/>
      <c r="JLR934" s="337"/>
      <c r="JLS934" s="337"/>
      <c r="JLT934" s="337"/>
      <c r="JLU934" s="337"/>
      <c r="JLV934" s="337"/>
      <c r="JLW934" s="337"/>
      <c r="JLX934" s="337"/>
      <c r="JLY934" s="337"/>
      <c r="JLZ934" s="337"/>
      <c r="JMA934" s="337"/>
      <c r="JMB934" s="337"/>
      <c r="JMC934" s="337"/>
      <c r="JMD934" s="337"/>
      <c r="JME934" s="337"/>
      <c r="JMF934" s="337"/>
      <c r="JMG934" s="337"/>
      <c r="JMH934" s="337"/>
      <c r="JMI934" s="337"/>
      <c r="JMJ934" s="337"/>
      <c r="JMK934" s="337"/>
      <c r="JML934" s="337"/>
      <c r="JMM934" s="337"/>
      <c r="JMN934" s="337"/>
      <c r="JMO934" s="337"/>
      <c r="JMP934" s="337"/>
      <c r="JMQ934" s="337"/>
      <c r="JMR934" s="337"/>
      <c r="JMS934" s="337"/>
      <c r="JMT934" s="337"/>
      <c r="JMU934" s="337"/>
      <c r="JMV934" s="337"/>
      <c r="JMW934" s="337"/>
      <c r="JMX934" s="337"/>
      <c r="JMY934" s="337"/>
      <c r="JMZ934" s="337"/>
      <c r="JNA934" s="337"/>
      <c r="JNB934" s="337"/>
      <c r="JNC934" s="337"/>
      <c r="JND934" s="337"/>
      <c r="JNE934" s="337"/>
      <c r="JNF934" s="337"/>
      <c r="JNG934" s="337"/>
      <c r="JNH934" s="337"/>
      <c r="JNI934" s="337"/>
      <c r="JNJ934" s="337"/>
      <c r="JNK934" s="337"/>
      <c r="JNL934" s="337"/>
      <c r="JNM934" s="337"/>
      <c r="JNN934" s="337"/>
      <c r="JNO934" s="337"/>
      <c r="JNP934" s="337"/>
      <c r="JNQ934" s="337"/>
      <c r="JNR934" s="337"/>
      <c r="JNS934" s="337"/>
      <c r="JNT934" s="337"/>
      <c r="JNU934" s="337"/>
      <c r="JNV934" s="337"/>
      <c r="JNW934" s="337"/>
      <c r="JNX934" s="337"/>
      <c r="JNY934" s="337"/>
      <c r="JNZ934" s="337"/>
      <c r="JOA934" s="337"/>
      <c r="JOB934" s="337"/>
      <c r="JOC934" s="337"/>
      <c r="JOD934" s="337"/>
      <c r="JOE934" s="337"/>
      <c r="JOF934" s="337"/>
      <c r="JOG934" s="337"/>
      <c r="JOH934" s="337"/>
      <c r="JOI934" s="337"/>
      <c r="JOJ934" s="337"/>
      <c r="JOK934" s="337"/>
      <c r="JOL934" s="337"/>
      <c r="JOM934" s="337"/>
      <c r="JON934" s="337"/>
      <c r="JOO934" s="337"/>
      <c r="JOP934" s="337"/>
      <c r="JOQ934" s="337"/>
      <c r="JOR934" s="337"/>
      <c r="JOS934" s="337"/>
      <c r="JOT934" s="337"/>
      <c r="JOU934" s="337"/>
      <c r="JOV934" s="337"/>
      <c r="JOW934" s="337"/>
      <c r="JOX934" s="337"/>
      <c r="JOY934" s="337"/>
      <c r="JOZ934" s="337"/>
      <c r="JPA934" s="337"/>
      <c r="JPB934" s="337"/>
      <c r="JPC934" s="337"/>
      <c r="JPD934" s="337"/>
      <c r="JPE934" s="337"/>
      <c r="JPF934" s="337"/>
      <c r="JPG934" s="337"/>
      <c r="JPH934" s="337"/>
      <c r="JPI934" s="337"/>
      <c r="JPJ934" s="337"/>
      <c r="JPK934" s="337"/>
      <c r="JPL934" s="337"/>
      <c r="JPM934" s="337"/>
      <c r="JPN934" s="337"/>
      <c r="JPO934" s="337"/>
      <c r="JPP934" s="337"/>
      <c r="JPQ934" s="337"/>
      <c r="JPR934" s="337"/>
      <c r="JPS934" s="337"/>
      <c r="JPT934" s="337"/>
      <c r="JPU934" s="337"/>
      <c r="JPV934" s="337"/>
      <c r="JPW934" s="337"/>
      <c r="JPX934" s="337"/>
      <c r="JPY934" s="337"/>
      <c r="JPZ934" s="337"/>
      <c r="JQA934" s="337"/>
      <c r="JQB934" s="337"/>
      <c r="JQC934" s="337"/>
      <c r="JQD934" s="337"/>
      <c r="JQE934" s="337"/>
      <c r="JQF934" s="337"/>
      <c r="JQG934" s="337"/>
      <c r="JQH934" s="337"/>
      <c r="JQI934" s="337"/>
      <c r="JQJ934" s="337"/>
      <c r="JQK934" s="337"/>
      <c r="JQL934" s="337"/>
      <c r="JQM934" s="337"/>
      <c r="JQN934" s="337"/>
      <c r="JQO934" s="337"/>
      <c r="JQP934" s="337"/>
      <c r="JQQ934" s="337"/>
      <c r="JQR934" s="337"/>
      <c r="JQS934" s="337"/>
      <c r="JQT934" s="337"/>
      <c r="JQU934" s="337"/>
      <c r="JQV934" s="337"/>
      <c r="JQW934" s="337"/>
      <c r="JQX934" s="337"/>
      <c r="JQY934" s="337"/>
      <c r="JQZ934" s="337"/>
      <c r="JRA934" s="337"/>
      <c r="JRB934" s="337"/>
      <c r="JRC934" s="337"/>
      <c r="JRD934" s="337"/>
      <c r="JRE934" s="337"/>
      <c r="JRF934" s="337"/>
      <c r="JRG934" s="337"/>
      <c r="JRH934" s="337"/>
      <c r="JRI934" s="337"/>
      <c r="JRJ934" s="337"/>
      <c r="JRK934" s="337"/>
      <c r="JRL934" s="337"/>
      <c r="JRM934" s="337"/>
      <c r="JRN934" s="337"/>
      <c r="JRO934" s="337"/>
      <c r="JRP934" s="337"/>
      <c r="JRQ934" s="337"/>
      <c r="JRR934" s="337"/>
      <c r="JRS934" s="337"/>
      <c r="JRT934" s="337"/>
      <c r="JRU934" s="337"/>
      <c r="JRV934" s="337"/>
      <c r="JRW934" s="337"/>
      <c r="JRX934" s="337"/>
      <c r="JRY934" s="337"/>
      <c r="JRZ934" s="337"/>
      <c r="JSA934" s="337"/>
      <c r="JSB934" s="337"/>
      <c r="JSC934" s="337"/>
      <c r="JSD934" s="337"/>
      <c r="JSE934" s="337"/>
      <c r="JSF934" s="337"/>
      <c r="JSG934" s="337"/>
      <c r="JSH934" s="337"/>
      <c r="JSI934" s="337"/>
      <c r="JSJ934" s="337"/>
      <c r="JSK934" s="337"/>
      <c r="JSL934" s="337"/>
      <c r="JSM934" s="337"/>
      <c r="JSN934" s="337"/>
      <c r="JSO934" s="337"/>
      <c r="JSP934" s="337"/>
      <c r="JSQ934" s="337"/>
      <c r="JSR934" s="337"/>
      <c r="JSS934" s="337"/>
      <c r="JST934" s="337"/>
      <c r="JSU934" s="337"/>
      <c r="JSV934" s="337"/>
      <c r="JSW934" s="337"/>
      <c r="JSX934" s="337"/>
      <c r="JSY934" s="337"/>
      <c r="JSZ934" s="337"/>
      <c r="JTA934" s="337"/>
      <c r="JTB934" s="337"/>
      <c r="JTC934" s="337"/>
      <c r="JTD934" s="337"/>
      <c r="JTE934" s="337"/>
      <c r="JTF934" s="337"/>
      <c r="JTG934" s="337"/>
      <c r="JTH934" s="337"/>
      <c r="JTI934" s="337"/>
      <c r="JTJ934" s="337"/>
      <c r="JTK934" s="337"/>
      <c r="JTL934" s="337"/>
      <c r="JTM934" s="337"/>
      <c r="JTN934" s="337"/>
      <c r="JTO934" s="337"/>
      <c r="JTP934" s="337"/>
      <c r="JTQ934" s="337"/>
      <c r="JTR934" s="337"/>
      <c r="JTS934" s="337"/>
      <c r="JTT934" s="337"/>
      <c r="JTU934" s="337"/>
      <c r="JTV934" s="337"/>
      <c r="JTW934" s="337"/>
      <c r="JTX934" s="337"/>
      <c r="JTY934" s="337"/>
      <c r="JTZ934" s="337"/>
      <c r="JUA934" s="337"/>
      <c r="JUB934" s="337"/>
      <c r="JUC934" s="337"/>
      <c r="JUD934" s="337"/>
      <c r="JUE934" s="337"/>
      <c r="JUF934" s="337"/>
      <c r="JUG934" s="337"/>
      <c r="JUH934" s="337"/>
      <c r="JUI934" s="337"/>
      <c r="JUJ934" s="337"/>
      <c r="JUK934" s="337"/>
      <c r="JUL934" s="337"/>
      <c r="JUM934" s="337"/>
      <c r="JUN934" s="337"/>
      <c r="JUO934" s="337"/>
      <c r="JUP934" s="337"/>
      <c r="JUQ934" s="337"/>
      <c r="JUR934" s="337"/>
      <c r="JUS934" s="337"/>
      <c r="JUT934" s="337"/>
      <c r="JUU934" s="337"/>
      <c r="JUV934" s="337"/>
      <c r="JUW934" s="337"/>
      <c r="JUX934" s="337"/>
      <c r="JUY934" s="337"/>
      <c r="JUZ934" s="337"/>
      <c r="JVA934" s="337"/>
      <c r="JVB934" s="337"/>
      <c r="JVC934" s="337"/>
      <c r="JVD934" s="337"/>
      <c r="JVE934" s="337"/>
      <c r="JVF934" s="337"/>
      <c r="JVG934" s="337"/>
      <c r="JVH934" s="337"/>
      <c r="JVI934" s="337"/>
      <c r="JVJ934" s="337"/>
      <c r="JVK934" s="337"/>
      <c r="JVL934" s="337"/>
      <c r="JVM934" s="337"/>
      <c r="JVN934" s="337"/>
      <c r="JVO934" s="337"/>
      <c r="JVP934" s="337"/>
      <c r="JVQ934" s="337"/>
      <c r="JVR934" s="337"/>
      <c r="JVS934" s="337"/>
      <c r="JVT934" s="337"/>
      <c r="JVU934" s="337"/>
      <c r="JVV934" s="337"/>
      <c r="JVW934" s="337"/>
      <c r="JVX934" s="337"/>
      <c r="JVY934" s="337"/>
      <c r="JVZ934" s="337"/>
      <c r="JWA934" s="337"/>
      <c r="JWB934" s="337"/>
      <c r="JWC934" s="337"/>
      <c r="JWD934" s="337"/>
      <c r="JWE934" s="337"/>
      <c r="JWF934" s="337"/>
      <c r="JWG934" s="337"/>
      <c r="JWH934" s="337"/>
      <c r="JWI934" s="337"/>
      <c r="JWJ934" s="337"/>
      <c r="JWK934" s="337"/>
      <c r="JWL934" s="337"/>
      <c r="JWM934" s="337"/>
      <c r="JWN934" s="337"/>
      <c r="JWO934" s="337"/>
      <c r="JWP934" s="337"/>
      <c r="JWQ934" s="337"/>
      <c r="JWR934" s="337"/>
      <c r="JWS934" s="337"/>
      <c r="JWT934" s="337"/>
      <c r="JWU934" s="337"/>
      <c r="JWV934" s="337"/>
      <c r="JWW934" s="337"/>
      <c r="JWX934" s="337"/>
      <c r="JWY934" s="337"/>
      <c r="JWZ934" s="337"/>
      <c r="JXA934" s="337"/>
      <c r="JXB934" s="337"/>
      <c r="JXC934" s="337"/>
      <c r="JXD934" s="337"/>
      <c r="JXE934" s="337"/>
      <c r="JXF934" s="337"/>
      <c r="JXG934" s="337"/>
      <c r="JXH934" s="337"/>
      <c r="JXI934" s="337"/>
      <c r="JXJ934" s="337"/>
      <c r="JXK934" s="337"/>
      <c r="JXL934" s="337"/>
      <c r="JXM934" s="337"/>
      <c r="JXN934" s="337"/>
      <c r="JXO934" s="337"/>
      <c r="JXP934" s="337"/>
      <c r="JXQ934" s="337"/>
      <c r="JXR934" s="337"/>
      <c r="JXS934" s="337"/>
      <c r="JXT934" s="337"/>
      <c r="JXU934" s="337"/>
      <c r="JXV934" s="337"/>
      <c r="JXW934" s="337"/>
      <c r="JXX934" s="337"/>
      <c r="JXY934" s="337"/>
      <c r="JXZ934" s="337"/>
      <c r="JYA934" s="337"/>
      <c r="JYB934" s="337"/>
      <c r="JYC934" s="337"/>
      <c r="JYD934" s="337"/>
      <c r="JYE934" s="337"/>
      <c r="JYF934" s="337"/>
      <c r="JYG934" s="337"/>
      <c r="JYH934" s="337"/>
      <c r="JYI934" s="337"/>
      <c r="JYJ934" s="337"/>
      <c r="JYK934" s="337"/>
      <c r="JYL934" s="337"/>
      <c r="JYM934" s="337"/>
      <c r="JYN934" s="337"/>
      <c r="JYO934" s="337"/>
      <c r="JYP934" s="337"/>
      <c r="JYQ934" s="337"/>
      <c r="JYR934" s="337"/>
      <c r="JYS934" s="337"/>
      <c r="JYT934" s="337"/>
      <c r="JYU934" s="337"/>
      <c r="JYV934" s="337"/>
      <c r="JYW934" s="337"/>
      <c r="JYX934" s="337"/>
      <c r="JYY934" s="337"/>
      <c r="JYZ934" s="337"/>
      <c r="JZA934" s="337"/>
      <c r="JZB934" s="337"/>
      <c r="JZC934" s="337"/>
      <c r="JZD934" s="337"/>
      <c r="JZE934" s="337"/>
      <c r="JZF934" s="337"/>
      <c r="JZG934" s="337"/>
      <c r="JZH934" s="337"/>
      <c r="JZI934" s="337"/>
      <c r="JZJ934" s="337"/>
      <c r="JZK934" s="337"/>
      <c r="JZL934" s="337"/>
      <c r="JZM934" s="337"/>
      <c r="JZN934" s="337"/>
      <c r="JZO934" s="337"/>
      <c r="JZP934" s="337"/>
      <c r="JZQ934" s="337"/>
      <c r="JZR934" s="337"/>
      <c r="JZS934" s="337"/>
      <c r="JZT934" s="337"/>
      <c r="JZU934" s="337"/>
      <c r="JZV934" s="337"/>
      <c r="JZW934" s="337"/>
      <c r="JZX934" s="337"/>
      <c r="JZY934" s="337"/>
      <c r="JZZ934" s="337"/>
      <c r="KAA934" s="337"/>
      <c r="KAB934" s="337"/>
      <c r="KAC934" s="337"/>
      <c r="KAD934" s="337"/>
      <c r="KAE934" s="337"/>
      <c r="KAF934" s="337"/>
      <c r="KAG934" s="337"/>
      <c r="KAH934" s="337"/>
      <c r="KAI934" s="337"/>
      <c r="KAJ934" s="337"/>
      <c r="KAK934" s="337"/>
      <c r="KAL934" s="337"/>
      <c r="KAM934" s="337"/>
      <c r="KAN934" s="337"/>
      <c r="KAO934" s="337"/>
      <c r="KAP934" s="337"/>
      <c r="KAQ934" s="337"/>
      <c r="KAR934" s="337"/>
      <c r="KAS934" s="337"/>
      <c r="KAT934" s="337"/>
      <c r="KAU934" s="337"/>
      <c r="KAV934" s="337"/>
      <c r="KAW934" s="337"/>
      <c r="KAX934" s="337"/>
      <c r="KAY934" s="337"/>
      <c r="KAZ934" s="337"/>
      <c r="KBA934" s="337"/>
      <c r="KBB934" s="337"/>
      <c r="KBC934" s="337"/>
      <c r="KBD934" s="337"/>
      <c r="KBE934" s="337"/>
      <c r="KBF934" s="337"/>
      <c r="KBG934" s="337"/>
      <c r="KBH934" s="337"/>
      <c r="KBI934" s="337"/>
      <c r="KBJ934" s="337"/>
      <c r="KBK934" s="337"/>
      <c r="KBL934" s="337"/>
      <c r="KBM934" s="337"/>
      <c r="KBN934" s="337"/>
      <c r="KBO934" s="337"/>
      <c r="KBP934" s="337"/>
      <c r="KBQ934" s="337"/>
      <c r="KBR934" s="337"/>
      <c r="KBS934" s="337"/>
      <c r="KBT934" s="337"/>
      <c r="KBU934" s="337"/>
      <c r="KBV934" s="337"/>
      <c r="KBW934" s="337"/>
      <c r="KBX934" s="337"/>
      <c r="KBY934" s="337"/>
      <c r="KBZ934" s="337"/>
      <c r="KCA934" s="337"/>
      <c r="KCB934" s="337"/>
      <c r="KCC934" s="337"/>
      <c r="KCD934" s="337"/>
      <c r="KCE934" s="337"/>
      <c r="KCF934" s="337"/>
      <c r="KCG934" s="337"/>
      <c r="KCH934" s="337"/>
      <c r="KCI934" s="337"/>
      <c r="KCJ934" s="337"/>
      <c r="KCK934" s="337"/>
      <c r="KCL934" s="337"/>
      <c r="KCM934" s="337"/>
      <c r="KCN934" s="337"/>
      <c r="KCO934" s="337"/>
      <c r="KCP934" s="337"/>
      <c r="KCQ934" s="337"/>
      <c r="KCR934" s="337"/>
      <c r="KCS934" s="337"/>
      <c r="KCT934" s="337"/>
      <c r="KCU934" s="337"/>
      <c r="KCV934" s="337"/>
      <c r="KCW934" s="337"/>
      <c r="KCX934" s="337"/>
      <c r="KCY934" s="337"/>
      <c r="KCZ934" s="337"/>
      <c r="KDA934" s="337"/>
      <c r="KDB934" s="337"/>
      <c r="KDC934" s="337"/>
      <c r="KDD934" s="337"/>
      <c r="KDE934" s="337"/>
      <c r="KDF934" s="337"/>
      <c r="KDG934" s="337"/>
      <c r="KDH934" s="337"/>
      <c r="KDI934" s="337"/>
      <c r="KDJ934" s="337"/>
      <c r="KDK934" s="337"/>
      <c r="KDL934" s="337"/>
      <c r="KDM934" s="337"/>
      <c r="KDN934" s="337"/>
      <c r="KDO934" s="337"/>
      <c r="KDP934" s="337"/>
      <c r="KDQ934" s="337"/>
      <c r="KDR934" s="337"/>
      <c r="KDS934" s="337"/>
      <c r="KDT934" s="337"/>
      <c r="KDU934" s="337"/>
      <c r="KDV934" s="337"/>
      <c r="KDW934" s="337"/>
      <c r="KDX934" s="337"/>
      <c r="KDY934" s="337"/>
      <c r="KDZ934" s="337"/>
      <c r="KEA934" s="337"/>
      <c r="KEB934" s="337"/>
      <c r="KEC934" s="337"/>
      <c r="KED934" s="337"/>
      <c r="KEE934" s="337"/>
      <c r="KEF934" s="337"/>
      <c r="KEG934" s="337"/>
      <c r="KEH934" s="337"/>
      <c r="KEI934" s="337"/>
      <c r="KEJ934" s="337"/>
      <c r="KEK934" s="337"/>
      <c r="KEL934" s="337"/>
      <c r="KEM934" s="337"/>
      <c r="KEN934" s="337"/>
      <c r="KEO934" s="337"/>
      <c r="KEP934" s="337"/>
      <c r="KEQ934" s="337"/>
      <c r="KER934" s="337"/>
      <c r="KES934" s="337"/>
      <c r="KET934" s="337"/>
      <c r="KEU934" s="337"/>
      <c r="KEV934" s="337"/>
      <c r="KEW934" s="337"/>
      <c r="KEX934" s="337"/>
      <c r="KEY934" s="337"/>
      <c r="KEZ934" s="337"/>
      <c r="KFA934" s="337"/>
      <c r="KFB934" s="337"/>
      <c r="KFC934" s="337"/>
      <c r="KFD934" s="337"/>
      <c r="KFE934" s="337"/>
      <c r="KFF934" s="337"/>
      <c r="KFG934" s="337"/>
      <c r="KFH934" s="337"/>
      <c r="KFI934" s="337"/>
      <c r="KFJ934" s="337"/>
      <c r="KFK934" s="337"/>
      <c r="KFL934" s="337"/>
      <c r="KFM934" s="337"/>
      <c r="KFN934" s="337"/>
      <c r="KFO934" s="337"/>
      <c r="KFP934" s="337"/>
      <c r="KFQ934" s="337"/>
      <c r="KFR934" s="337"/>
      <c r="KFS934" s="337"/>
      <c r="KFT934" s="337"/>
      <c r="KFU934" s="337"/>
      <c r="KFV934" s="337"/>
      <c r="KFW934" s="337"/>
      <c r="KFX934" s="337"/>
      <c r="KFY934" s="337"/>
      <c r="KFZ934" s="337"/>
      <c r="KGA934" s="337"/>
      <c r="KGB934" s="337"/>
      <c r="KGC934" s="337"/>
      <c r="KGD934" s="337"/>
      <c r="KGE934" s="337"/>
      <c r="KGF934" s="337"/>
      <c r="KGG934" s="337"/>
      <c r="KGH934" s="337"/>
      <c r="KGI934" s="337"/>
      <c r="KGJ934" s="337"/>
      <c r="KGK934" s="337"/>
      <c r="KGL934" s="337"/>
      <c r="KGM934" s="337"/>
      <c r="KGN934" s="337"/>
      <c r="KGO934" s="337"/>
      <c r="KGP934" s="337"/>
      <c r="KGQ934" s="337"/>
      <c r="KGR934" s="337"/>
      <c r="KGS934" s="337"/>
      <c r="KGT934" s="337"/>
      <c r="KGU934" s="337"/>
      <c r="KGV934" s="337"/>
      <c r="KGW934" s="337"/>
      <c r="KGX934" s="337"/>
      <c r="KGY934" s="337"/>
      <c r="KGZ934" s="337"/>
      <c r="KHA934" s="337"/>
      <c r="KHB934" s="337"/>
      <c r="KHC934" s="337"/>
      <c r="KHD934" s="337"/>
      <c r="KHE934" s="337"/>
      <c r="KHF934" s="337"/>
      <c r="KHG934" s="337"/>
      <c r="KHH934" s="337"/>
      <c r="KHI934" s="337"/>
      <c r="KHJ934" s="337"/>
      <c r="KHK934" s="337"/>
      <c r="KHL934" s="337"/>
      <c r="KHM934" s="337"/>
      <c r="KHN934" s="337"/>
      <c r="KHO934" s="337"/>
      <c r="KHP934" s="337"/>
      <c r="KHQ934" s="337"/>
      <c r="KHR934" s="337"/>
      <c r="KHS934" s="337"/>
      <c r="KHT934" s="337"/>
      <c r="KHU934" s="337"/>
      <c r="KHV934" s="337"/>
      <c r="KHW934" s="337"/>
      <c r="KHX934" s="337"/>
      <c r="KHY934" s="337"/>
      <c r="KHZ934" s="337"/>
      <c r="KIA934" s="337"/>
      <c r="KIB934" s="337"/>
      <c r="KIC934" s="337"/>
      <c r="KID934" s="337"/>
      <c r="KIE934" s="337"/>
      <c r="KIF934" s="337"/>
      <c r="KIG934" s="337"/>
      <c r="KIH934" s="337"/>
      <c r="KII934" s="337"/>
      <c r="KIJ934" s="337"/>
      <c r="KIK934" s="337"/>
      <c r="KIL934" s="337"/>
      <c r="KIM934" s="337"/>
      <c r="KIN934" s="337"/>
      <c r="KIO934" s="337"/>
      <c r="KIP934" s="337"/>
      <c r="KIQ934" s="337"/>
      <c r="KIR934" s="337"/>
      <c r="KIS934" s="337"/>
      <c r="KIT934" s="337"/>
      <c r="KIU934" s="337"/>
      <c r="KIV934" s="337"/>
      <c r="KIW934" s="337"/>
      <c r="KIX934" s="337"/>
      <c r="KIY934" s="337"/>
      <c r="KIZ934" s="337"/>
      <c r="KJA934" s="337"/>
      <c r="KJB934" s="337"/>
      <c r="KJC934" s="337"/>
      <c r="KJD934" s="337"/>
      <c r="KJE934" s="337"/>
      <c r="KJF934" s="337"/>
      <c r="KJG934" s="337"/>
      <c r="KJH934" s="337"/>
      <c r="KJI934" s="337"/>
      <c r="KJJ934" s="337"/>
      <c r="KJK934" s="337"/>
      <c r="KJL934" s="337"/>
      <c r="KJM934" s="337"/>
      <c r="KJN934" s="337"/>
      <c r="KJO934" s="337"/>
      <c r="KJP934" s="337"/>
      <c r="KJQ934" s="337"/>
      <c r="KJR934" s="337"/>
      <c r="KJS934" s="337"/>
      <c r="KJT934" s="337"/>
      <c r="KJU934" s="337"/>
      <c r="KJV934" s="337"/>
      <c r="KJW934" s="337"/>
      <c r="KJX934" s="337"/>
      <c r="KJY934" s="337"/>
      <c r="KJZ934" s="337"/>
      <c r="KKA934" s="337"/>
      <c r="KKB934" s="337"/>
      <c r="KKC934" s="337"/>
      <c r="KKD934" s="337"/>
      <c r="KKE934" s="337"/>
      <c r="KKF934" s="337"/>
      <c r="KKG934" s="337"/>
      <c r="KKH934" s="337"/>
      <c r="KKI934" s="337"/>
      <c r="KKJ934" s="337"/>
      <c r="KKK934" s="337"/>
      <c r="KKL934" s="337"/>
      <c r="KKM934" s="337"/>
      <c r="KKN934" s="337"/>
      <c r="KKO934" s="337"/>
      <c r="KKP934" s="337"/>
      <c r="KKQ934" s="337"/>
      <c r="KKR934" s="337"/>
      <c r="KKS934" s="337"/>
      <c r="KKT934" s="337"/>
      <c r="KKU934" s="337"/>
      <c r="KKV934" s="337"/>
      <c r="KKW934" s="337"/>
      <c r="KKX934" s="337"/>
      <c r="KKY934" s="337"/>
      <c r="KKZ934" s="337"/>
      <c r="KLA934" s="337"/>
      <c r="KLB934" s="337"/>
      <c r="KLC934" s="337"/>
      <c r="KLD934" s="337"/>
      <c r="KLE934" s="337"/>
      <c r="KLF934" s="337"/>
      <c r="KLG934" s="337"/>
      <c r="KLH934" s="337"/>
      <c r="KLI934" s="337"/>
      <c r="KLJ934" s="337"/>
      <c r="KLK934" s="337"/>
      <c r="KLL934" s="337"/>
      <c r="KLM934" s="337"/>
      <c r="KLN934" s="337"/>
      <c r="KLO934" s="337"/>
      <c r="KLP934" s="337"/>
      <c r="KLQ934" s="337"/>
      <c r="KLR934" s="337"/>
      <c r="KLS934" s="337"/>
      <c r="KLT934" s="337"/>
      <c r="KLU934" s="337"/>
      <c r="KLV934" s="337"/>
      <c r="KLW934" s="337"/>
      <c r="KLX934" s="337"/>
      <c r="KLY934" s="337"/>
      <c r="KLZ934" s="337"/>
      <c r="KMA934" s="337"/>
      <c r="KMB934" s="337"/>
      <c r="KMC934" s="337"/>
      <c r="KMD934" s="337"/>
      <c r="KME934" s="337"/>
      <c r="KMF934" s="337"/>
      <c r="KMG934" s="337"/>
      <c r="KMH934" s="337"/>
      <c r="KMI934" s="337"/>
      <c r="KMJ934" s="337"/>
      <c r="KMK934" s="337"/>
      <c r="KML934" s="337"/>
      <c r="KMM934" s="337"/>
      <c r="KMN934" s="337"/>
      <c r="KMO934" s="337"/>
      <c r="KMP934" s="337"/>
      <c r="KMQ934" s="337"/>
      <c r="KMR934" s="337"/>
      <c r="KMS934" s="337"/>
      <c r="KMT934" s="337"/>
      <c r="KMU934" s="337"/>
      <c r="KMV934" s="337"/>
      <c r="KMW934" s="337"/>
      <c r="KMX934" s="337"/>
      <c r="KMY934" s="337"/>
      <c r="KMZ934" s="337"/>
      <c r="KNA934" s="337"/>
      <c r="KNB934" s="337"/>
      <c r="KNC934" s="337"/>
      <c r="KND934" s="337"/>
      <c r="KNE934" s="337"/>
      <c r="KNF934" s="337"/>
      <c r="KNG934" s="337"/>
      <c r="KNH934" s="337"/>
      <c r="KNI934" s="337"/>
      <c r="KNJ934" s="337"/>
      <c r="KNK934" s="337"/>
      <c r="KNL934" s="337"/>
      <c r="KNM934" s="337"/>
      <c r="KNN934" s="337"/>
      <c r="KNO934" s="337"/>
      <c r="KNP934" s="337"/>
      <c r="KNQ934" s="337"/>
      <c r="KNR934" s="337"/>
      <c r="KNS934" s="337"/>
      <c r="KNT934" s="337"/>
      <c r="KNU934" s="337"/>
      <c r="KNV934" s="337"/>
      <c r="KNW934" s="337"/>
      <c r="KNX934" s="337"/>
      <c r="KNY934" s="337"/>
      <c r="KNZ934" s="337"/>
      <c r="KOA934" s="337"/>
      <c r="KOB934" s="337"/>
      <c r="KOC934" s="337"/>
      <c r="KOD934" s="337"/>
      <c r="KOE934" s="337"/>
      <c r="KOF934" s="337"/>
      <c r="KOG934" s="337"/>
      <c r="KOH934" s="337"/>
      <c r="KOI934" s="337"/>
      <c r="KOJ934" s="337"/>
      <c r="KOK934" s="337"/>
      <c r="KOL934" s="337"/>
      <c r="KOM934" s="337"/>
      <c r="KON934" s="337"/>
      <c r="KOO934" s="337"/>
      <c r="KOP934" s="337"/>
      <c r="KOQ934" s="337"/>
      <c r="KOR934" s="337"/>
      <c r="KOS934" s="337"/>
      <c r="KOT934" s="337"/>
      <c r="KOU934" s="337"/>
      <c r="KOV934" s="337"/>
      <c r="KOW934" s="337"/>
      <c r="KOX934" s="337"/>
      <c r="KOY934" s="337"/>
      <c r="KOZ934" s="337"/>
      <c r="KPA934" s="337"/>
      <c r="KPB934" s="337"/>
      <c r="KPC934" s="337"/>
      <c r="KPD934" s="337"/>
      <c r="KPE934" s="337"/>
      <c r="KPF934" s="337"/>
      <c r="KPG934" s="337"/>
      <c r="KPH934" s="337"/>
      <c r="KPI934" s="337"/>
      <c r="KPJ934" s="337"/>
      <c r="KPK934" s="337"/>
      <c r="KPL934" s="337"/>
      <c r="KPM934" s="337"/>
      <c r="KPN934" s="337"/>
      <c r="KPO934" s="337"/>
      <c r="KPP934" s="337"/>
      <c r="KPQ934" s="337"/>
      <c r="KPR934" s="337"/>
      <c r="KPS934" s="337"/>
      <c r="KPT934" s="337"/>
      <c r="KPU934" s="337"/>
      <c r="KPV934" s="337"/>
      <c r="KPW934" s="337"/>
      <c r="KPX934" s="337"/>
      <c r="KPY934" s="337"/>
      <c r="KPZ934" s="337"/>
      <c r="KQA934" s="337"/>
      <c r="KQB934" s="337"/>
      <c r="KQC934" s="337"/>
      <c r="KQD934" s="337"/>
      <c r="KQE934" s="337"/>
      <c r="KQF934" s="337"/>
      <c r="KQG934" s="337"/>
      <c r="KQH934" s="337"/>
      <c r="KQI934" s="337"/>
      <c r="KQJ934" s="337"/>
      <c r="KQK934" s="337"/>
      <c r="KQL934" s="337"/>
      <c r="KQM934" s="337"/>
      <c r="KQN934" s="337"/>
      <c r="KQO934" s="337"/>
      <c r="KQP934" s="337"/>
      <c r="KQQ934" s="337"/>
      <c r="KQR934" s="337"/>
      <c r="KQS934" s="337"/>
      <c r="KQT934" s="337"/>
      <c r="KQU934" s="337"/>
      <c r="KQV934" s="337"/>
      <c r="KQW934" s="337"/>
      <c r="KQX934" s="337"/>
      <c r="KQY934" s="337"/>
      <c r="KQZ934" s="337"/>
      <c r="KRA934" s="337"/>
      <c r="KRB934" s="337"/>
      <c r="KRC934" s="337"/>
      <c r="KRD934" s="337"/>
      <c r="KRE934" s="337"/>
      <c r="KRF934" s="337"/>
      <c r="KRG934" s="337"/>
      <c r="KRH934" s="337"/>
      <c r="KRI934" s="337"/>
      <c r="KRJ934" s="337"/>
      <c r="KRK934" s="337"/>
      <c r="KRL934" s="337"/>
      <c r="KRM934" s="337"/>
      <c r="KRN934" s="337"/>
      <c r="KRO934" s="337"/>
      <c r="KRP934" s="337"/>
      <c r="KRQ934" s="337"/>
      <c r="KRR934" s="337"/>
      <c r="KRS934" s="337"/>
      <c r="KRT934" s="337"/>
      <c r="KRU934" s="337"/>
      <c r="KRV934" s="337"/>
      <c r="KRW934" s="337"/>
      <c r="KRX934" s="337"/>
      <c r="KRY934" s="337"/>
      <c r="KRZ934" s="337"/>
      <c r="KSA934" s="337"/>
      <c r="KSB934" s="337"/>
      <c r="KSC934" s="337"/>
      <c r="KSD934" s="337"/>
      <c r="KSE934" s="337"/>
      <c r="KSF934" s="337"/>
      <c r="KSG934" s="337"/>
      <c r="KSH934" s="337"/>
      <c r="KSI934" s="337"/>
      <c r="KSJ934" s="337"/>
      <c r="KSK934" s="337"/>
      <c r="KSL934" s="337"/>
      <c r="KSM934" s="337"/>
      <c r="KSN934" s="337"/>
      <c r="KSO934" s="337"/>
      <c r="KSP934" s="337"/>
      <c r="KSQ934" s="337"/>
      <c r="KSR934" s="337"/>
      <c r="KSS934" s="337"/>
      <c r="KST934" s="337"/>
      <c r="KSU934" s="337"/>
      <c r="KSV934" s="337"/>
      <c r="KSW934" s="337"/>
      <c r="KSX934" s="337"/>
      <c r="KSY934" s="337"/>
      <c r="KSZ934" s="337"/>
      <c r="KTA934" s="337"/>
      <c r="KTB934" s="337"/>
      <c r="KTC934" s="337"/>
      <c r="KTD934" s="337"/>
      <c r="KTE934" s="337"/>
      <c r="KTF934" s="337"/>
      <c r="KTG934" s="337"/>
      <c r="KTH934" s="337"/>
      <c r="KTI934" s="337"/>
      <c r="KTJ934" s="337"/>
      <c r="KTK934" s="337"/>
      <c r="KTL934" s="337"/>
      <c r="KTM934" s="337"/>
      <c r="KTN934" s="337"/>
      <c r="KTO934" s="337"/>
      <c r="KTP934" s="337"/>
      <c r="KTQ934" s="337"/>
      <c r="KTR934" s="337"/>
      <c r="KTS934" s="337"/>
      <c r="KTT934" s="337"/>
      <c r="KTU934" s="337"/>
      <c r="KTV934" s="337"/>
      <c r="KTW934" s="337"/>
      <c r="KTX934" s="337"/>
      <c r="KTY934" s="337"/>
      <c r="KTZ934" s="337"/>
      <c r="KUA934" s="337"/>
      <c r="KUB934" s="337"/>
      <c r="KUC934" s="337"/>
      <c r="KUD934" s="337"/>
      <c r="KUE934" s="337"/>
      <c r="KUF934" s="337"/>
      <c r="KUG934" s="337"/>
      <c r="KUH934" s="337"/>
      <c r="KUI934" s="337"/>
      <c r="KUJ934" s="337"/>
      <c r="KUK934" s="337"/>
      <c r="KUL934" s="337"/>
      <c r="KUM934" s="337"/>
      <c r="KUN934" s="337"/>
      <c r="KUO934" s="337"/>
      <c r="KUP934" s="337"/>
      <c r="KUQ934" s="337"/>
      <c r="KUR934" s="337"/>
      <c r="KUS934" s="337"/>
      <c r="KUT934" s="337"/>
      <c r="KUU934" s="337"/>
      <c r="KUV934" s="337"/>
      <c r="KUW934" s="337"/>
      <c r="KUX934" s="337"/>
      <c r="KUY934" s="337"/>
      <c r="KUZ934" s="337"/>
      <c r="KVA934" s="337"/>
      <c r="KVB934" s="337"/>
      <c r="KVC934" s="337"/>
      <c r="KVD934" s="337"/>
      <c r="KVE934" s="337"/>
      <c r="KVF934" s="337"/>
      <c r="KVG934" s="337"/>
      <c r="KVH934" s="337"/>
      <c r="KVI934" s="337"/>
      <c r="KVJ934" s="337"/>
      <c r="KVK934" s="337"/>
      <c r="KVL934" s="337"/>
      <c r="KVM934" s="337"/>
      <c r="KVN934" s="337"/>
      <c r="KVO934" s="337"/>
      <c r="KVP934" s="337"/>
      <c r="KVQ934" s="337"/>
      <c r="KVR934" s="337"/>
      <c r="KVS934" s="337"/>
      <c r="KVT934" s="337"/>
      <c r="KVU934" s="337"/>
      <c r="KVV934" s="337"/>
      <c r="KVW934" s="337"/>
      <c r="KVX934" s="337"/>
      <c r="KVY934" s="337"/>
      <c r="KVZ934" s="337"/>
      <c r="KWA934" s="337"/>
      <c r="KWB934" s="337"/>
      <c r="KWC934" s="337"/>
      <c r="KWD934" s="337"/>
      <c r="KWE934" s="337"/>
      <c r="KWF934" s="337"/>
      <c r="KWG934" s="337"/>
      <c r="KWH934" s="337"/>
      <c r="KWI934" s="337"/>
      <c r="KWJ934" s="337"/>
      <c r="KWK934" s="337"/>
      <c r="KWL934" s="337"/>
      <c r="KWM934" s="337"/>
      <c r="KWN934" s="337"/>
      <c r="KWO934" s="337"/>
      <c r="KWP934" s="337"/>
      <c r="KWQ934" s="337"/>
      <c r="KWR934" s="337"/>
      <c r="KWS934" s="337"/>
      <c r="KWT934" s="337"/>
      <c r="KWU934" s="337"/>
      <c r="KWV934" s="337"/>
      <c r="KWW934" s="337"/>
      <c r="KWX934" s="337"/>
      <c r="KWY934" s="337"/>
      <c r="KWZ934" s="337"/>
      <c r="KXA934" s="337"/>
      <c r="KXB934" s="337"/>
      <c r="KXC934" s="337"/>
      <c r="KXD934" s="337"/>
      <c r="KXE934" s="337"/>
      <c r="KXF934" s="337"/>
      <c r="KXG934" s="337"/>
      <c r="KXH934" s="337"/>
      <c r="KXI934" s="337"/>
      <c r="KXJ934" s="337"/>
      <c r="KXK934" s="337"/>
      <c r="KXL934" s="337"/>
      <c r="KXM934" s="337"/>
      <c r="KXN934" s="337"/>
      <c r="KXO934" s="337"/>
      <c r="KXP934" s="337"/>
      <c r="KXQ934" s="337"/>
      <c r="KXR934" s="337"/>
      <c r="KXS934" s="337"/>
      <c r="KXT934" s="337"/>
      <c r="KXU934" s="337"/>
      <c r="KXV934" s="337"/>
      <c r="KXW934" s="337"/>
      <c r="KXX934" s="337"/>
      <c r="KXY934" s="337"/>
      <c r="KXZ934" s="337"/>
      <c r="KYA934" s="337"/>
      <c r="KYB934" s="337"/>
      <c r="KYC934" s="337"/>
      <c r="KYD934" s="337"/>
      <c r="KYE934" s="337"/>
      <c r="KYF934" s="337"/>
      <c r="KYG934" s="337"/>
      <c r="KYH934" s="337"/>
      <c r="KYI934" s="337"/>
      <c r="KYJ934" s="337"/>
      <c r="KYK934" s="337"/>
      <c r="KYL934" s="337"/>
      <c r="KYM934" s="337"/>
      <c r="KYN934" s="337"/>
      <c r="KYO934" s="337"/>
      <c r="KYP934" s="337"/>
      <c r="KYQ934" s="337"/>
      <c r="KYR934" s="337"/>
      <c r="KYS934" s="337"/>
      <c r="KYT934" s="337"/>
      <c r="KYU934" s="337"/>
      <c r="KYV934" s="337"/>
      <c r="KYW934" s="337"/>
      <c r="KYX934" s="337"/>
      <c r="KYY934" s="337"/>
      <c r="KYZ934" s="337"/>
      <c r="KZA934" s="337"/>
      <c r="KZB934" s="337"/>
      <c r="KZC934" s="337"/>
      <c r="KZD934" s="337"/>
      <c r="KZE934" s="337"/>
      <c r="KZF934" s="337"/>
      <c r="KZG934" s="337"/>
      <c r="KZH934" s="337"/>
      <c r="KZI934" s="337"/>
      <c r="KZJ934" s="337"/>
      <c r="KZK934" s="337"/>
      <c r="KZL934" s="337"/>
      <c r="KZM934" s="337"/>
      <c r="KZN934" s="337"/>
      <c r="KZO934" s="337"/>
      <c r="KZP934" s="337"/>
      <c r="KZQ934" s="337"/>
      <c r="KZR934" s="337"/>
      <c r="KZS934" s="337"/>
      <c r="KZT934" s="337"/>
      <c r="KZU934" s="337"/>
      <c r="KZV934" s="337"/>
      <c r="KZW934" s="337"/>
      <c r="KZX934" s="337"/>
      <c r="KZY934" s="337"/>
      <c r="KZZ934" s="337"/>
      <c r="LAA934" s="337"/>
      <c r="LAB934" s="337"/>
      <c r="LAC934" s="337"/>
      <c r="LAD934" s="337"/>
      <c r="LAE934" s="337"/>
      <c r="LAF934" s="337"/>
      <c r="LAG934" s="337"/>
      <c r="LAH934" s="337"/>
      <c r="LAI934" s="337"/>
      <c r="LAJ934" s="337"/>
      <c r="LAK934" s="337"/>
      <c r="LAL934" s="337"/>
      <c r="LAM934" s="337"/>
      <c r="LAN934" s="337"/>
      <c r="LAO934" s="337"/>
      <c r="LAP934" s="337"/>
      <c r="LAQ934" s="337"/>
      <c r="LAR934" s="337"/>
      <c r="LAS934" s="337"/>
      <c r="LAT934" s="337"/>
      <c r="LAU934" s="337"/>
      <c r="LAV934" s="337"/>
      <c r="LAW934" s="337"/>
      <c r="LAX934" s="337"/>
      <c r="LAY934" s="337"/>
      <c r="LAZ934" s="337"/>
      <c r="LBA934" s="337"/>
      <c r="LBB934" s="337"/>
      <c r="LBC934" s="337"/>
      <c r="LBD934" s="337"/>
      <c r="LBE934" s="337"/>
      <c r="LBF934" s="337"/>
      <c r="LBG934" s="337"/>
      <c r="LBH934" s="337"/>
      <c r="LBI934" s="337"/>
      <c r="LBJ934" s="337"/>
      <c r="LBK934" s="337"/>
      <c r="LBL934" s="337"/>
      <c r="LBM934" s="337"/>
      <c r="LBN934" s="337"/>
      <c r="LBO934" s="337"/>
      <c r="LBP934" s="337"/>
      <c r="LBQ934" s="337"/>
      <c r="LBR934" s="337"/>
      <c r="LBS934" s="337"/>
      <c r="LBT934" s="337"/>
      <c r="LBU934" s="337"/>
      <c r="LBV934" s="337"/>
      <c r="LBW934" s="337"/>
      <c r="LBX934" s="337"/>
      <c r="LBY934" s="337"/>
      <c r="LBZ934" s="337"/>
      <c r="LCA934" s="337"/>
      <c r="LCB934" s="337"/>
      <c r="LCC934" s="337"/>
      <c r="LCD934" s="337"/>
      <c r="LCE934" s="337"/>
      <c r="LCF934" s="337"/>
      <c r="LCG934" s="337"/>
      <c r="LCH934" s="337"/>
      <c r="LCI934" s="337"/>
      <c r="LCJ934" s="337"/>
      <c r="LCK934" s="337"/>
      <c r="LCL934" s="337"/>
      <c r="LCM934" s="337"/>
      <c r="LCN934" s="337"/>
      <c r="LCO934" s="337"/>
      <c r="LCP934" s="337"/>
      <c r="LCQ934" s="337"/>
      <c r="LCR934" s="337"/>
      <c r="LCS934" s="337"/>
      <c r="LCT934" s="337"/>
      <c r="LCU934" s="337"/>
      <c r="LCV934" s="337"/>
      <c r="LCW934" s="337"/>
      <c r="LCX934" s="337"/>
      <c r="LCY934" s="337"/>
      <c r="LCZ934" s="337"/>
      <c r="LDA934" s="337"/>
      <c r="LDB934" s="337"/>
      <c r="LDC934" s="337"/>
      <c r="LDD934" s="337"/>
      <c r="LDE934" s="337"/>
      <c r="LDF934" s="337"/>
      <c r="LDG934" s="337"/>
      <c r="LDH934" s="337"/>
      <c r="LDI934" s="337"/>
      <c r="LDJ934" s="337"/>
      <c r="LDK934" s="337"/>
      <c r="LDL934" s="337"/>
      <c r="LDM934" s="337"/>
      <c r="LDN934" s="337"/>
      <c r="LDO934" s="337"/>
      <c r="LDP934" s="337"/>
      <c r="LDQ934" s="337"/>
      <c r="LDR934" s="337"/>
      <c r="LDS934" s="337"/>
      <c r="LDT934" s="337"/>
      <c r="LDU934" s="337"/>
      <c r="LDV934" s="337"/>
      <c r="LDW934" s="337"/>
      <c r="LDX934" s="337"/>
      <c r="LDY934" s="337"/>
      <c r="LDZ934" s="337"/>
      <c r="LEA934" s="337"/>
      <c r="LEB934" s="337"/>
      <c r="LEC934" s="337"/>
      <c r="LED934" s="337"/>
      <c r="LEE934" s="337"/>
      <c r="LEF934" s="337"/>
      <c r="LEG934" s="337"/>
      <c r="LEH934" s="337"/>
      <c r="LEI934" s="337"/>
      <c r="LEJ934" s="337"/>
      <c r="LEK934" s="337"/>
      <c r="LEL934" s="337"/>
      <c r="LEM934" s="337"/>
      <c r="LEN934" s="337"/>
      <c r="LEO934" s="337"/>
      <c r="LEP934" s="337"/>
      <c r="LEQ934" s="337"/>
      <c r="LER934" s="337"/>
      <c r="LES934" s="337"/>
      <c r="LET934" s="337"/>
      <c r="LEU934" s="337"/>
      <c r="LEV934" s="337"/>
      <c r="LEW934" s="337"/>
      <c r="LEX934" s="337"/>
      <c r="LEY934" s="337"/>
      <c r="LEZ934" s="337"/>
      <c r="LFA934" s="337"/>
      <c r="LFB934" s="337"/>
      <c r="LFC934" s="337"/>
      <c r="LFD934" s="337"/>
      <c r="LFE934" s="337"/>
      <c r="LFF934" s="337"/>
      <c r="LFG934" s="337"/>
      <c r="LFH934" s="337"/>
      <c r="LFI934" s="337"/>
      <c r="LFJ934" s="337"/>
      <c r="LFK934" s="337"/>
      <c r="LFL934" s="337"/>
      <c r="LFM934" s="337"/>
      <c r="LFN934" s="337"/>
      <c r="LFO934" s="337"/>
      <c r="LFP934" s="337"/>
      <c r="LFQ934" s="337"/>
      <c r="LFR934" s="337"/>
      <c r="LFS934" s="337"/>
      <c r="LFT934" s="337"/>
      <c r="LFU934" s="337"/>
      <c r="LFV934" s="337"/>
      <c r="LFW934" s="337"/>
      <c r="LFX934" s="337"/>
      <c r="LFY934" s="337"/>
      <c r="LFZ934" s="337"/>
      <c r="LGA934" s="337"/>
      <c r="LGB934" s="337"/>
      <c r="LGC934" s="337"/>
      <c r="LGD934" s="337"/>
      <c r="LGE934" s="337"/>
      <c r="LGF934" s="337"/>
      <c r="LGG934" s="337"/>
      <c r="LGH934" s="337"/>
      <c r="LGI934" s="337"/>
      <c r="LGJ934" s="337"/>
      <c r="LGK934" s="337"/>
      <c r="LGL934" s="337"/>
      <c r="LGM934" s="337"/>
      <c r="LGN934" s="337"/>
      <c r="LGO934" s="337"/>
      <c r="LGP934" s="337"/>
      <c r="LGQ934" s="337"/>
      <c r="LGR934" s="337"/>
      <c r="LGS934" s="337"/>
      <c r="LGT934" s="337"/>
      <c r="LGU934" s="337"/>
      <c r="LGV934" s="337"/>
      <c r="LGW934" s="337"/>
      <c r="LGX934" s="337"/>
      <c r="LGY934" s="337"/>
      <c r="LGZ934" s="337"/>
      <c r="LHA934" s="337"/>
      <c r="LHB934" s="337"/>
      <c r="LHC934" s="337"/>
      <c r="LHD934" s="337"/>
      <c r="LHE934" s="337"/>
      <c r="LHF934" s="337"/>
      <c r="LHG934" s="337"/>
      <c r="LHH934" s="337"/>
      <c r="LHI934" s="337"/>
      <c r="LHJ934" s="337"/>
      <c r="LHK934" s="337"/>
      <c r="LHL934" s="337"/>
      <c r="LHM934" s="337"/>
      <c r="LHN934" s="337"/>
      <c r="LHO934" s="337"/>
      <c r="LHP934" s="337"/>
      <c r="LHQ934" s="337"/>
      <c r="LHR934" s="337"/>
      <c r="LHS934" s="337"/>
      <c r="LHT934" s="337"/>
      <c r="LHU934" s="337"/>
      <c r="LHV934" s="337"/>
      <c r="LHW934" s="337"/>
      <c r="LHX934" s="337"/>
      <c r="LHY934" s="337"/>
      <c r="LHZ934" s="337"/>
      <c r="LIA934" s="337"/>
      <c r="LIB934" s="337"/>
      <c r="LIC934" s="337"/>
      <c r="LID934" s="337"/>
      <c r="LIE934" s="337"/>
      <c r="LIF934" s="337"/>
      <c r="LIG934" s="337"/>
      <c r="LIH934" s="337"/>
      <c r="LII934" s="337"/>
      <c r="LIJ934" s="337"/>
      <c r="LIK934" s="337"/>
      <c r="LIL934" s="337"/>
      <c r="LIM934" s="337"/>
      <c r="LIN934" s="337"/>
      <c r="LIO934" s="337"/>
      <c r="LIP934" s="337"/>
      <c r="LIQ934" s="337"/>
      <c r="LIR934" s="337"/>
      <c r="LIS934" s="337"/>
      <c r="LIT934" s="337"/>
      <c r="LIU934" s="337"/>
      <c r="LIV934" s="337"/>
      <c r="LIW934" s="337"/>
      <c r="LIX934" s="337"/>
      <c r="LIY934" s="337"/>
      <c r="LIZ934" s="337"/>
      <c r="LJA934" s="337"/>
      <c r="LJB934" s="337"/>
      <c r="LJC934" s="337"/>
      <c r="LJD934" s="337"/>
      <c r="LJE934" s="337"/>
      <c r="LJF934" s="337"/>
      <c r="LJG934" s="337"/>
      <c r="LJH934" s="337"/>
      <c r="LJI934" s="337"/>
      <c r="LJJ934" s="337"/>
      <c r="LJK934" s="337"/>
      <c r="LJL934" s="337"/>
      <c r="LJM934" s="337"/>
      <c r="LJN934" s="337"/>
      <c r="LJO934" s="337"/>
      <c r="LJP934" s="337"/>
      <c r="LJQ934" s="337"/>
      <c r="LJR934" s="337"/>
      <c r="LJS934" s="337"/>
      <c r="LJT934" s="337"/>
      <c r="LJU934" s="337"/>
      <c r="LJV934" s="337"/>
      <c r="LJW934" s="337"/>
      <c r="LJX934" s="337"/>
      <c r="LJY934" s="337"/>
      <c r="LJZ934" s="337"/>
      <c r="LKA934" s="337"/>
      <c r="LKB934" s="337"/>
      <c r="LKC934" s="337"/>
      <c r="LKD934" s="337"/>
      <c r="LKE934" s="337"/>
      <c r="LKF934" s="337"/>
      <c r="LKG934" s="337"/>
      <c r="LKH934" s="337"/>
      <c r="LKI934" s="337"/>
      <c r="LKJ934" s="337"/>
      <c r="LKK934" s="337"/>
      <c r="LKL934" s="337"/>
      <c r="LKM934" s="337"/>
      <c r="LKN934" s="337"/>
      <c r="LKO934" s="337"/>
      <c r="LKP934" s="337"/>
      <c r="LKQ934" s="337"/>
      <c r="LKR934" s="337"/>
      <c r="LKS934" s="337"/>
      <c r="LKT934" s="337"/>
      <c r="LKU934" s="337"/>
      <c r="LKV934" s="337"/>
      <c r="LKW934" s="337"/>
      <c r="LKX934" s="337"/>
      <c r="LKY934" s="337"/>
      <c r="LKZ934" s="337"/>
      <c r="LLA934" s="337"/>
      <c r="LLB934" s="337"/>
      <c r="LLC934" s="337"/>
      <c r="LLD934" s="337"/>
      <c r="LLE934" s="337"/>
      <c r="LLF934" s="337"/>
      <c r="LLG934" s="337"/>
      <c r="LLH934" s="337"/>
      <c r="LLI934" s="337"/>
      <c r="LLJ934" s="337"/>
      <c r="LLK934" s="337"/>
      <c r="LLL934" s="337"/>
      <c r="LLM934" s="337"/>
      <c r="LLN934" s="337"/>
      <c r="LLO934" s="337"/>
      <c r="LLP934" s="337"/>
      <c r="LLQ934" s="337"/>
      <c r="LLR934" s="337"/>
      <c r="LLS934" s="337"/>
      <c r="LLT934" s="337"/>
      <c r="LLU934" s="337"/>
      <c r="LLV934" s="337"/>
      <c r="LLW934" s="337"/>
      <c r="LLX934" s="337"/>
      <c r="LLY934" s="337"/>
      <c r="LLZ934" s="337"/>
      <c r="LMA934" s="337"/>
      <c r="LMB934" s="337"/>
      <c r="LMC934" s="337"/>
      <c r="LMD934" s="337"/>
      <c r="LME934" s="337"/>
      <c r="LMF934" s="337"/>
      <c r="LMG934" s="337"/>
      <c r="LMH934" s="337"/>
      <c r="LMI934" s="337"/>
      <c r="LMJ934" s="337"/>
      <c r="LMK934" s="337"/>
      <c r="LML934" s="337"/>
      <c r="LMM934" s="337"/>
      <c r="LMN934" s="337"/>
      <c r="LMO934" s="337"/>
      <c r="LMP934" s="337"/>
      <c r="LMQ934" s="337"/>
      <c r="LMR934" s="337"/>
      <c r="LMS934" s="337"/>
      <c r="LMT934" s="337"/>
      <c r="LMU934" s="337"/>
      <c r="LMV934" s="337"/>
      <c r="LMW934" s="337"/>
      <c r="LMX934" s="337"/>
      <c r="LMY934" s="337"/>
      <c r="LMZ934" s="337"/>
      <c r="LNA934" s="337"/>
      <c r="LNB934" s="337"/>
      <c r="LNC934" s="337"/>
      <c r="LND934" s="337"/>
      <c r="LNE934" s="337"/>
      <c r="LNF934" s="337"/>
      <c r="LNG934" s="337"/>
      <c r="LNH934" s="337"/>
      <c r="LNI934" s="337"/>
      <c r="LNJ934" s="337"/>
      <c r="LNK934" s="337"/>
      <c r="LNL934" s="337"/>
      <c r="LNM934" s="337"/>
      <c r="LNN934" s="337"/>
      <c r="LNO934" s="337"/>
      <c r="LNP934" s="337"/>
      <c r="LNQ934" s="337"/>
      <c r="LNR934" s="337"/>
      <c r="LNS934" s="337"/>
      <c r="LNT934" s="337"/>
      <c r="LNU934" s="337"/>
      <c r="LNV934" s="337"/>
      <c r="LNW934" s="337"/>
      <c r="LNX934" s="337"/>
      <c r="LNY934" s="337"/>
      <c r="LNZ934" s="337"/>
      <c r="LOA934" s="337"/>
      <c r="LOB934" s="337"/>
      <c r="LOC934" s="337"/>
      <c r="LOD934" s="337"/>
      <c r="LOE934" s="337"/>
      <c r="LOF934" s="337"/>
      <c r="LOG934" s="337"/>
      <c r="LOH934" s="337"/>
      <c r="LOI934" s="337"/>
      <c r="LOJ934" s="337"/>
      <c r="LOK934" s="337"/>
      <c r="LOL934" s="337"/>
      <c r="LOM934" s="337"/>
      <c r="LON934" s="337"/>
      <c r="LOO934" s="337"/>
      <c r="LOP934" s="337"/>
      <c r="LOQ934" s="337"/>
      <c r="LOR934" s="337"/>
      <c r="LOS934" s="337"/>
      <c r="LOT934" s="337"/>
      <c r="LOU934" s="337"/>
      <c r="LOV934" s="337"/>
      <c r="LOW934" s="337"/>
      <c r="LOX934" s="337"/>
      <c r="LOY934" s="337"/>
      <c r="LOZ934" s="337"/>
      <c r="LPA934" s="337"/>
      <c r="LPB934" s="337"/>
      <c r="LPC934" s="337"/>
      <c r="LPD934" s="337"/>
      <c r="LPE934" s="337"/>
      <c r="LPF934" s="337"/>
      <c r="LPG934" s="337"/>
      <c r="LPH934" s="337"/>
      <c r="LPI934" s="337"/>
      <c r="LPJ934" s="337"/>
      <c r="LPK934" s="337"/>
      <c r="LPL934" s="337"/>
      <c r="LPM934" s="337"/>
      <c r="LPN934" s="337"/>
      <c r="LPO934" s="337"/>
      <c r="LPP934" s="337"/>
      <c r="LPQ934" s="337"/>
      <c r="LPR934" s="337"/>
      <c r="LPS934" s="337"/>
      <c r="LPT934" s="337"/>
      <c r="LPU934" s="337"/>
      <c r="LPV934" s="337"/>
      <c r="LPW934" s="337"/>
      <c r="LPX934" s="337"/>
      <c r="LPY934" s="337"/>
      <c r="LPZ934" s="337"/>
      <c r="LQA934" s="337"/>
      <c r="LQB934" s="337"/>
      <c r="LQC934" s="337"/>
      <c r="LQD934" s="337"/>
      <c r="LQE934" s="337"/>
      <c r="LQF934" s="337"/>
      <c r="LQG934" s="337"/>
      <c r="LQH934" s="337"/>
      <c r="LQI934" s="337"/>
      <c r="LQJ934" s="337"/>
      <c r="LQK934" s="337"/>
      <c r="LQL934" s="337"/>
      <c r="LQM934" s="337"/>
      <c r="LQN934" s="337"/>
      <c r="LQO934" s="337"/>
      <c r="LQP934" s="337"/>
      <c r="LQQ934" s="337"/>
      <c r="LQR934" s="337"/>
      <c r="LQS934" s="337"/>
      <c r="LQT934" s="337"/>
      <c r="LQU934" s="337"/>
      <c r="LQV934" s="337"/>
      <c r="LQW934" s="337"/>
      <c r="LQX934" s="337"/>
      <c r="LQY934" s="337"/>
      <c r="LQZ934" s="337"/>
      <c r="LRA934" s="337"/>
      <c r="LRB934" s="337"/>
      <c r="LRC934" s="337"/>
      <c r="LRD934" s="337"/>
      <c r="LRE934" s="337"/>
      <c r="LRF934" s="337"/>
      <c r="LRG934" s="337"/>
      <c r="LRH934" s="337"/>
      <c r="LRI934" s="337"/>
      <c r="LRJ934" s="337"/>
      <c r="LRK934" s="337"/>
      <c r="LRL934" s="337"/>
      <c r="LRM934" s="337"/>
      <c r="LRN934" s="337"/>
      <c r="LRO934" s="337"/>
      <c r="LRP934" s="337"/>
      <c r="LRQ934" s="337"/>
      <c r="LRR934" s="337"/>
      <c r="LRS934" s="337"/>
      <c r="LRT934" s="337"/>
      <c r="LRU934" s="337"/>
      <c r="LRV934" s="337"/>
      <c r="LRW934" s="337"/>
      <c r="LRX934" s="337"/>
      <c r="LRY934" s="337"/>
      <c r="LRZ934" s="337"/>
      <c r="LSA934" s="337"/>
      <c r="LSB934" s="337"/>
      <c r="LSC934" s="337"/>
      <c r="LSD934" s="337"/>
      <c r="LSE934" s="337"/>
      <c r="LSF934" s="337"/>
      <c r="LSG934" s="337"/>
      <c r="LSH934" s="337"/>
      <c r="LSI934" s="337"/>
      <c r="LSJ934" s="337"/>
      <c r="LSK934" s="337"/>
      <c r="LSL934" s="337"/>
      <c r="LSM934" s="337"/>
      <c r="LSN934" s="337"/>
      <c r="LSO934" s="337"/>
      <c r="LSP934" s="337"/>
      <c r="LSQ934" s="337"/>
      <c r="LSR934" s="337"/>
      <c r="LSS934" s="337"/>
      <c r="LST934" s="337"/>
      <c r="LSU934" s="337"/>
      <c r="LSV934" s="337"/>
      <c r="LSW934" s="337"/>
      <c r="LSX934" s="337"/>
      <c r="LSY934" s="337"/>
      <c r="LSZ934" s="337"/>
      <c r="LTA934" s="337"/>
      <c r="LTB934" s="337"/>
      <c r="LTC934" s="337"/>
      <c r="LTD934" s="337"/>
      <c r="LTE934" s="337"/>
      <c r="LTF934" s="337"/>
      <c r="LTG934" s="337"/>
      <c r="LTH934" s="337"/>
      <c r="LTI934" s="337"/>
      <c r="LTJ934" s="337"/>
      <c r="LTK934" s="337"/>
      <c r="LTL934" s="337"/>
      <c r="LTM934" s="337"/>
      <c r="LTN934" s="337"/>
      <c r="LTO934" s="337"/>
      <c r="LTP934" s="337"/>
      <c r="LTQ934" s="337"/>
      <c r="LTR934" s="337"/>
      <c r="LTS934" s="337"/>
      <c r="LTT934" s="337"/>
      <c r="LTU934" s="337"/>
      <c r="LTV934" s="337"/>
      <c r="LTW934" s="337"/>
      <c r="LTX934" s="337"/>
      <c r="LTY934" s="337"/>
      <c r="LTZ934" s="337"/>
      <c r="LUA934" s="337"/>
      <c r="LUB934" s="337"/>
      <c r="LUC934" s="337"/>
      <c r="LUD934" s="337"/>
      <c r="LUE934" s="337"/>
      <c r="LUF934" s="337"/>
      <c r="LUG934" s="337"/>
      <c r="LUH934" s="337"/>
      <c r="LUI934" s="337"/>
      <c r="LUJ934" s="337"/>
      <c r="LUK934" s="337"/>
      <c r="LUL934" s="337"/>
      <c r="LUM934" s="337"/>
      <c r="LUN934" s="337"/>
      <c r="LUO934" s="337"/>
      <c r="LUP934" s="337"/>
      <c r="LUQ934" s="337"/>
      <c r="LUR934" s="337"/>
      <c r="LUS934" s="337"/>
      <c r="LUT934" s="337"/>
      <c r="LUU934" s="337"/>
      <c r="LUV934" s="337"/>
      <c r="LUW934" s="337"/>
      <c r="LUX934" s="337"/>
      <c r="LUY934" s="337"/>
      <c r="LUZ934" s="337"/>
      <c r="LVA934" s="337"/>
      <c r="LVB934" s="337"/>
      <c r="LVC934" s="337"/>
      <c r="LVD934" s="337"/>
      <c r="LVE934" s="337"/>
      <c r="LVF934" s="337"/>
      <c r="LVG934" s="337"/>
      <c r="LVH934" s="337"/>
      <c r="LVI934" s="337"/>
      <c r="LVJ934" s="337"/>
      <c r="LVK934" s="337"/>
      <c r="LVL934" s="337"/>
      <c r="LVM934" s="337"/>
      <c r="LVN934" s="337"/>
      <c r="LVO934" s="337"/>
      <c r="LVP934" s="337"/>
      <c r="LVQ934" s="337"/>
      <c r="LVR934" s="337"/>
      <c r="LVS934" s="337"/>
      <c r="LVT934" s="337"/>
      <c r="LVU934" s="337"/>
      <c r="LVV934" s="337"/>
      <c r="LVW934" s="337"/>
      <c r="LVX934" s="337"/>
      <c r="LVY934" s="337"/>
      <c r="LVZ934" s="337"/>
      <c r="LWA934" s="337"/>
      <c r="LWB934" s="337"/>
      <c r="LWC934" s="337"/>
      <c r="LWD934" s="337"/>
      <c r="LWE934" s="337"/>
      <c r="LWF934" s="337"/>
      <c r="LWG934" s="337"/>
      <c r="LWH934" s="337"/>
      <c r="LWI934" s="337"/>
      <c r="LWJ934" s="337"/>
      <c r="LWK934" s="337"/>
      <c r="LWL934" s="337"/>
      <c r="LWM934" s="337"/>
      <c r="LWN934" s="337"/>
      <c r="LWO934" s="337"/>
      <c r="LWP934" s="337"/>
      <c r="LWQ934" s="337"/>
      <c r="LWR934" s="337"/>
      <c r="LWS934" s="337"/>
      <c r="LWT934" s="337"/>
      <c r="LWU934" s="337"/>
      <c r="LWV934" s="337"/>
      <c r="LWW934" s="337"/>
      <c r="LWX934" s="337"/>
      <c r="LWY934" s="337"/>
      <c r="LWZ934" s="337"/>
      <c r="LXA934" s="337"/>
      <c r="LXB934" s="337"/>
      <c r="LXC934" s="337"/>
      <c r="LXD934" s="337"/>
      <c r="LXE934" s="337"/>
      <c r="LXF934" s="337"/>
      <c r="LXG934" s="337"/>
      <c r="LXH934" s="337"/>
      <c r="LXI934" s="337"/>
      <c r="LXJ934" s="337"/>
      <c r="LXK934" s="337"/>
      <c r="LXL934" s="337"/>
      <c r="LXM934" s="337"/>
      <c r="LXN934" s="337"/>
      <c r="LXO934" s="337"/>
      <c r="LXP934" s="337"/>
      <c r="LXQ934" s="337"/>
      <c r="LXR934" s="337"/>
      <c r="LXS934" s="337"/>
      <c r="LXT934" s="337"/>
      <c r="LXU934" s="337"/>
      <c r="LXV934" s="337"/>
      <c r="LXW934" s="337"/>
      <c r="LXX934" s="337"/>
      <c r="LXY934" s="337"/>
      <c r="LXZ934" s="337"/>
      <c r="LYA934" s="337"/>
      <c r="LYB934" s="337"/>
      <c r="LYC934" s="337"/>
      <c r="LYD934" s="337"/>
      <c r="LYE934" s="337"/>
      <c r="LYF934" s="337"/>
      <c r="LYG934" s="337"/>
      <c r="LYH934" s="337"/>
      <c r="LYI934" s="337"/>
      <c r="LYJ934" s="337"/>
      <c r="LYK934" s="337"/>
      <c r="LYL934" s="337"/>
      <c r="LYM934" s="337"/>
      <c r="LYN934" s="337"/>
      <c r="LYO934" s="337"/>
      <c r="LYP934" s="337"/>
      <c r="LYQ934" s="337"/>
      <c r="LYR934" s="337"/>
      <c r="LYS934" s="337"/>
      <c r="LYT934" s="337"/>
      <c r="LYU934" s="337"/>
      <c r="LYV934" s="337"/>
      <c r="LYW934" s="337"/>
      <c r="LYX934" s="337"/>
      <c r="LYY934" s="337"/>
      <c r="LYZ934" s="337"/>
      <c r="LZA934" s="337"/>
      <c r="LZB934" s="337"/>
      <c r="LZC934" s="337"/>
      <c r="LZD934" s="337"/>
      <c r="LZE934" s="337"/>
      <c r="LZF934" s="337"/>
      <c r="LZG934" s="337"/>
      <c r="LZH934" s="337"/>
      <c r="LZI934" s="337"/>
      <c r="LZJ934" s="337"/>
      <c r="LZK934" s="337"/>
      <c r="LZL934" s="337"/>
      <c r="LZM934" s="337"/>
      <c r="LZN934" s="337"/>
      <c r="LZO934" s="337"/>
      <c r="LZP934" s="337"/>
      <c r="LZQ934" s="337"/>
      <c r="LZR934" s="337"/>
      <c r="LZS934" s="337"/>
      <c r="LZT934" s="337"/>
      <c r="LZU934" s="337"/>
      <c r="LZV934" s="337"/>
      <c r="LZW934" s="337"/>
      <c r="LZX934" s="337"/>
      <c r="LZY934" s="337"/>
      <c r="LZZ934" s="337"/>
      <c r="MAA934" s="337"/>
      <c r="MAB934" s="337"/>
      <c r="MAC934" s="337"/>
      <c r="MAD934" s="337"/>
      <c r="MAE934" s="337"/>
      <c r="MAF934" s="337"/>
      <c r="MAG934" s="337"/>
      <c r="MAH934" s="337"/>
      <c r="MAI934" s="337"/>
      <c r="MAJ934" s="337"/>
      <c r="MAK934" s="337"/>
      <c r="MAL934" s="337"/>
      <c r="MAM934" s="337"/>
      <c r="MAN934" s="337"/>
      <c r="MAO934" s="337"/>
      <c r="MAP934" s="337"/>
      <c r="MAQ934" s="337"/>
      <c r="MAR934" s="337"/>
      <c r="MAS934" s="337"/>
      <c r="MAT934" s="337"/>
      <c r="MAU934" s="337"/>
      <c r="MAV934" s="337"/>
      <c r="MAW934" s="337"/>
      <c r="MAX934" s="337"/>
      <c r="MAY934" s="337"/>
      <c r="MAZ934" s="337"/>
      <c r="MBA934" s="337"/>
      <c r="MBB934" s="337"/>
      <c r="MBC934" s="337"/>
      <c r="MBD934" s="337"/>
      <c r="MBE934" s="337"/>
      <c r="MBF934" s="337"/>
      <c r="MBG934" s="337"/>
      <c r="MBH934" s="337"/>
      <c r="MBI934" s="337"/>
      <c r="MBJ934" s="337"/>
      <c r="MBK934" s="337"/>
      <c r="MBL934" s="337"/>
      <c r="MBM934" s="337"/>
      <c r="MBN934" s="337"/>
      <c r="MBO934" s="337"/>
      <c r="MBP934" s="337"/>
      <c r="MBQ934" s="337"/>
      <c r="MBR934" s="337"/>
      <c r="MBS934" s="337"/>
      <c r="MBT934" s="337"/>
      <c r="MBU934" s="337"/>
      <c r="MBV934" s="337"/>
      <c r="MBW934" s="337"/>
      <c r="MBX934" s="337"/>
      <c r="MBY934" s="337"/>
      <c r="MBZ934" s="337"/>
      <c r="MCA934" s="337"/>
      <c r="MCB934" s="337"/>
      <c r="MCC934" s="337"/>
      <c r="MCD934" s="337"/>
      <c r="MCE934" s="337"/>
      <c r="MCF934" s="337"/>
      <c r="MCG934" s="337"/>
      <c r="MCH934" s="337"/>
      <c r="MCI934" s="337"/>
      <c r="MCJ934" s="337"/>
      <c r="MCK934" s="337"/>
      <c r="MCL934" s="337"/>
      <c r="MCM934" s="337"/>
      <c r="MCN934" s="337"/>
      <c r="MCO934" s="337"/>
      <c r="MCP934" s="337"/>
      <c r="MCQ934" s="337"/>
      <c r="MCR934" s="337"/>
      <c r="MCS934" s="337"/>
      <c r="MCT934" s="337"/>
      <c r="MCU934" s="337"/>
      <c r="MCV934" s="337"/>
      <c r="MCW934" s="337"/>
      <c r="MCX934" s="337"/>
      <c r="MCY934" s="337"/>
      <c r="MCZ934" s="337"/>
      <c r="MDA934" s="337"/>
      <c r="MDB934" s="337"/>
      <c r="MDC934" s="337"/>
      <c r="MDD934" s="337"/>
      <c r="MDE934" s="337"/>
      <c r="MDF934" s="337"/>
      <c r="MDG934" s="337"/>
      <c r="MDH934" s="337"/>
      <c r="MDI934" s="337"/>
      <c r="MDJ934" s="337"/>
      <c r="MDK934" s="337"/>
      <c r="MDL934" s="337"/>
      <c r="MDM934" s="337"/>
      <c r="MDN934" s="337"/>
      <c r="MDO934" s="337"/>
      <c r="MDP934" s="337"/>
      <c r="MDQ934" s="337"/>
      <c r="MDR934" s="337"/>
      <c r="MDS934" s="337"/>
      <c r="MDT934" s="337"/>
      <c r="MDU934" s="337"/>
      <c r="MDV934" s="337"/>
      <c r="MDW934" s="337"/>
      <c r="MDX934" s="337"/>
      <c r="MDY934" s="337"/>
      <c r="MDZ934" s="337"/>
      <c r="MEA934" s="337"/>
      <c r="MEB934" s="337"/>
      <c r="MEC934" s="337"/>
      <c r="MED934" s="337"/>
      <c r="MEE934" s="337"/>
      <c r="MEF934" s="337"/>
      <c r="MEG934" s="337"/>
      <c r="MEH934" s="337"/>
      <c r="MEI934" s="337"/>
      <c r="MEJ934" s="337"/>
      <c r="MEK934" s="337"/>
      <c r="MEL934" s="337"/>
      <c r="MEM934" s="337"/>
      <c r="MEN934" s="337"/>
      <c r="MEO934" s="337"/>
      <c r="MEP934" s="337"/>
      <c r="MEQ934" s="337"/>
      <c r="MER934" s="337"/>
      <c r="MES934" s="337"/>
      <c r="MET934" s="337"/>
      <c r="MEU934" s="337"/>
      <c r="MEV934" s="337"/>
      <c r="MEW934" s="337"/>
      <c r="MEX934" s="337"/>
      <c r="MEY934" s="337"/>
      <c r="MEZ934" s="337"/>
      <c r="MFA934" s="337"/>
      <c r="MFB934" s="337"/>
      <c r="MFC934" s="337"/>
      <c r="MFD934" s="337"/>
      <c r="MFE934" s="337"/>
      <c r="MFF934" s="337"/>
      <c r="MFG934" s="337"/>
      <c r="MFH934" s="337"/>
      <c r="MFI934" s="337"/>
      <c r="MFJ934" s="337"/>
      <c r="MFK934" s="337"/>
      <c r="MFL934" s="337"/>
      <c r="MFM934" s="337"/>
      <c r="MFN934" s="337"/>
      <c r="MFO934" s="337"/>
      <c r="MFP934" s="337"/>
      <c r="MFQ934" s="337"/>
      <c r="MFR934" s="337"/>
      <c r="MFS934" s="337"/>
      <c r="MFT934" s="337"/>
      <c r="MFU934" s="337"/>
      <c r="MFV934" s="337"/>
      <c r="MFW934" s="337"/>
      <c r="MFX934" s="337"/>
      <c r="MFY934" s="337"/>
      <c r="MFZ934" s="337"/>
      <c r="MGA934" s="337"/>
      <c r="MGB934" s="337"/>
      <c r="MGC934" s="337"/>
      <c r="MGD934" s="337"/>
      <c r="MGE934" s="337"/>
      <c r="MGF934" s="337"/>
      <c r="MGG934" s="337"/>
      <c r="MGH934" s="337"/>
      <c r="MGI934" s="337"/>
      <c r="MGJ934" s="337"/>
      <c r="MGK934" s="337"/>
      <c r="MGL934" s="337"/>
      <c r="MGM934" s="337"/>
      <c r="MGN934" s="337"/>
      <c r="MGO934" s="337"/>
      <c r="MGP934" s="337"/>
      <c r="MGQ934" s="337"/>
      <c r="MGR934" s="337"/>
      <c r="MGS934" s="337"/>
      <c r="MGT934" s="337"/>
      <c r="MGU934" s="337"/>
      <c r="MGV934" s="337"/>
      <c r="MGW934" s="337"/>
      <c r="MGX934" s="337"/>
      <c r="MGY934" s="337"/>
      <c r="MGZ934" s="337"/>
      <c r="MHA934" s="337"/>
      <c r="MHB934" s="337"/>
      <c r="MHC934" s="337"/>
      <c r="MHD934" s="337"/>
      <c r="MHE934" s="337"/>
      <c r="MHF934" s="337"/>
      <c r="MHG934" s="337"/>
      <c r="MHH934" s="337"/>
      <c r="MHI934" s="337"/>
      <c r="MHJ934" s="337"/>
      <c r="MHK934" s="337"/>
      <c r="MHL934" s="337"/>
      <c r="MHM934" s="337"/>
      <c r="MHN934" s="337"/>
      <c r="MHO934" s="337"/>
      <c r="MHP934" s="337"/>
      <c r="MHQ934" s="337"/>
      <c r="MHR934" s="337"/>
      <c r="MHS934" s="337"/>
      <c r="MHT934" s="337"/>
      <c r="MHU934" s="337"/>
      <c r="MHV934" s="337"/>
      <c r="MHW934" s="337"/>
      <c r="MHX934" s="337"/>
      <c r="MHY934" s="337"/>
      <c r="MHZ934" s="337"/>
      <c r="MIA934" s="337"/>
      <c r="MIB934" s="337"/>
      <c r="MIC934" s="337"/>
      <c r="MID934" s="337"/>
      <c r="MIE934" s="337"/>
      <c r="MIF934" s="337"/>
      <c r="MIG934" s="337"/>
      <c r="MIH934" s="337"/>
      <c r="MII934" s="337"/>
      <c r="MIJ934" s="337"/>
      <c r="MIK934" s="337"/>
      <c r="MIL934" s="337"/>
      <c r="MIM934" s="337"/>
      <c r="MIN934" s="337"/>
      <c r="MIO934" s="337"/>
      <c r="MIP934" s="337"/>
      <c r="MIQ934" s="337"/>
      <c r="MIR934" s="337"/>
      <c r="MIS934" s="337"/>
      <c r="MIT934" s="337"/>
      <c r="MIU934" s="337"/>
      <c r="MIV934" s="337"/>
      <c r="MIW934" s="337"/>
      <c r="MIX934" s="337"/>
      <c r="MIY934" s="337"/>
      <c r="MIZ934" s="337"/>
      <c r="MJA934" s="337"/>
      <c r="MJB934" s="337"/>
      <c r="MJC934" s="337"/>
      <c r="MJD934" s="337"/>
      <c r="MJE934" s="337"/>
      <c r="MJF934" s="337"/>
      <c r="MJG934" s="337"/>
      <c r="MJH934" s="337"/>
      <c r="MJI934" s="337"/>
      <c r="MJJ934" s="337"/>
      <c r="MJK934" s="337"/>
      <c r="MJL934" s="337"/>
      <c r="MJM934" s="337"/>
      <c r="MJN934" s="337"/>
      <c r="MJO934" s="337"/>
      <c r="MJP934" s="337"/>
      <c r="MJQ934" s="337"/>
      <c r="MJR934" s="337"/>
      <c r="MJS934" s="337"/>
      <c r="MJT934" s="337"/>
      <c r="MJU934" s="337"/>
      <c r="MJV934" s="337"/>
      <c r="MJW934" s="337"/>
      <c r="MJX934" s="337"/>
      <c r="MJY934" s="337"/>
      <c r="MJZ934" s="337"/>
      <c r="MKA934" s="337"/>
      <c r="MKB934" s="337"/>
      <c r="MKC934" s="337"/>
      <c r="MKD934" s="337"/>
      <c r="MKE934" s="337"/>
      <c r="MKF934" s="337"/>
      <c r="MKG934" s="337"/>
      <c r="MKH934" s="337"/>
      <c r="MKI934" s="337"/>
      <c r="MKJ934" s="337"/>
      <c r="MKK934" s="337"/>
      <c r="MKL934" s="337"/>
      <c r="MKM934" s="337"/>
      <c r="MKN934" s="337"/>
      <c r="MKO934" s="337"/>
      <c r="MKP934" s="337"/>
      <c r="MKQ934" s="337"/>
      <c r="MKR934" s="337"/>
      <c r="MKS934" s="337"/>
      <c r="MKT934" s="337"/>
      <c r="MKU934" s="337"/>
      <c r="MKV934" s="337"/>
      <c r="MKW934" s="337"/>
      <c r="MKX934" s="337"/>
      <c r="MKY934" s="337"/>
      <c r="MKZ934" s="337"/>
      <c r="MLA934" s="337"/>
      <c r="MLB934" s="337"/>
      <c r="MLC934" s="337"/>
      <c r="MLD934" s="337"/>
      <c r="MLE934" s="337"/>
      <c r="MLF934" s="337"/>
      <c r="MLG934" s="337"/>
      <c r="MLH934" s="337"/>
      <c r="MLI934" s="337"/>
      <c r="MLJ934" s="337"/>
      <c r="MLK934" s="337"/>
      <c r="MLL934" s="337"/>
      <c r="MLM934" s="337"/>
      <c r="MLN934" s="337"/>
      <c r="MLO934" s="337"/>
      <c r="MLP934" s="337"/>
      <c r="MLQ934" s="337"/>
      <c r="MLR934" s="337"/>
      <c r="MLS934" s="337"/>
      <c r="MLT934" s="337"/>
      <c r="MLU934" s="337"/>
      <c r="MLV934" s="337"/>
      <c r="MLW934" s="337"/>
      <c r="MLX934" s="337"/>
      <c r="MLY934" s="337"/>
      <c r="MLZ934" s="337"/>
      <c r="MMA934" s="337"/>
      <c r="MMB934" s="337"/>
      <c r="MMC934" s="337"/>
      <c r="MMD934" s="337"/>
      <c r="MME934" s="337"/>
      <c r="MMF934" s="337"/>
      <c r="MMG934" s="337"/>
      <c r="MMH934" s="337"/>
      <c r="MMI934" s="337"/>
      <c r="MMJ934" s="337"/>
      <c r="MMK934" s="337"/>
      <c r="MML934" s="337"/>
      <c r="MMM934" s="337"/>
      <c r="MMN934" s="337"/>
      <c r="MMO934" s="337"/>
      <c r="MMP934" s="337"/>
      <c r="MMQ934" s="337"/>
      <c r="MMR934" s="337"/>
      <c r="MMS934" s="337"/>
      <c r="MMT934" s="337"/>
      <c r="MMU934" s="337"/>
      <c r="MMV934" s="337"/>
      <c r="MMW934" s="337"/>
      <c r="MMX934" s="337"/>
      <c r="MMY934" s="337"/>
      <c r="MMZ934" s="337"/>
      <c r="MNA934" s="337"/>
      <c r="MNB934" s="337"/>
      <c r="MNC934" s="337"/>
      <c r="MND934" s="337"/>
      <c r="MNE934" s="337"/>
      <c r="MNF934" s="337"/>
      <c r="MNG934" s="337"/>
      <c r="MNH934" s="337"/>
      <c r="MNI934" s="337"/>
      <c r="MNJ934" s="337"/>
      <c r="MNK934" s="337"/>
      <c r="MNL934" s="337"/>
      <c r="MNM934" s="337"/>
      <c r="MNN934" s="337"/>
      <c r="MNO934" s="337"/>
      <c r="MNP934" s="337"/>
      <c r="MNQ934" s="337"/>
      <c r="MNR934" s="337"/>
      <c r="MNS934" s="337"/>
      <c r="MNT934" s="337"/>
      <c r="MNU934" s="337"/>
      <c r="MNV934" s="337"/>
      <c r="MNW934" s="337"/>
      <c r="MNX934" s="337"/>
      <c r="MNY934" s="337"/>
      <c r="MNZ934" s="337"/>
      <c r="MOA934" s="337"/>
      <c r="MOB934" s="337"/>
      <c r="MOC934" s="337"/>
      <c r="MOD934" s="337"/>
      <c r="MOE934" s="337"/>
      <c r="MOF934" s="337"/>
      <c r="MOG934" s="337"/>
      <c r="MOH934" s="337"/>
      <c r="MOI934" s="337"/>
      <c r="MOJ934" s="337"/>
      <c r="MOK934" s="337"/>
      <c r="MOL934" s="337"/>
      <c r="MOM934" s="337"/>
      <c r="MON934" s="337"/>
      <c r="MOO934" s="337"/>
      <c r="MOP934" s="337"/>
      <c r="MOQ934" s="337"/>
      <c r="MOR934" s="337"/>
      <c r="MOS934" s="337"/>
      <c r="MOT934" s="337"/>
      <c r="MOU934" s="337"/>
      <c r="MOV934" s="337"/>
      <c r="MOW934" s="337"/>
      <c r="MOX934" s="337"/>
      <c r="MOY934" s="337"/>
      <c r="MOZ934" s="337"/>
      <c r="MPA934" s="337"/>
      <c r="MPB934" s="337"/>
      <c r="MPC934" s="337"/>
      <c r="MPD934" s="337"/>
      <c r="MPE934" s="337"/>
      <c r="MPF934" s="337"/>
      <c r="MPG934" s="337"/>
      <c r="MPH934" s="337"/>
      <c r="MPI934" s="337"/>
      <c r="MPJ934" s="337"/>
      <c r="MPK934" s="337"/>
      <c r="MPL934" s="337"/>
      <c r="MPM934" s="337"/>
      <c r="MPN934" s="337"/>
      <c r="MPO934" s="337"/>
      <c r="MPP934" s="337"/>
      <c r="MPQ934" s="337"/>
      <c r="MPR934" s="337"/>
      <c r="MPS934" s="337"/>
      <c r="MPT934" s="337"/>
      <c r="MPU934" s="337"/>
      <c r="MPV934" s="337"/>
      <c r="MPW934" s="337"/>
      <c r="MPX934" s="337"/>
      <c r="MPY934" s="337"/>
      <c r="MPZ934" s="337"/>
      <c r="MQA934" s="337"/>
      <c r="MQB934" s="337"/>
      <c r="MQC934" s="337"/>
      <c r="MQD934" s="337"/>
      <c r="MQE934" s="337"/>
      <c r="MQF934" s="337"/>
      <c r="MQG934" s="337"/>
      <c r="MQH934" s="337"/>
      <c r="MQI934" s="337"/>
      <c r="MQJ934" s="337"/>
      <c r="MQK934" s="337"/>
      <c r="MQL934" s="337"/>
      <c r="MQM934" s="337"/>
      <c r="MQN934" s="337"/>
      <c r="MQO934" s="337"/>
      <c r="MQP934" s="337"/>
      <c r="MQQ934" s="337"/>
      <c r="MQR934" s="337"/>
      <c r="MQS934" s="337"/>
      <c r="MQT934" s="337"/>
      <c r="MQU934" s="337"/>
      <c r="MQV934" s="337"/>
      <c r="MQW934" s="337"/>
      <c r="MQX934" s="337"/>
      <c r="MQY934" s="337"/>
      <c r="MQZ934" s="337"/>
      <c r="MRA934" s="337"/>
      <c r="MRB934" s="337"/>
      <c r="MRC934" s="337"/>
      <c r="MRD934" s="337"/>
      <c r="MRE934" s="337"/>
      <c r="MRF934" s="337"/>
      <c r="MRG934" s="337"/>
      <c r="MRH934" s="337"/>
      <c r="MRI934" s="337"/>
      <c r="MRJ934" s="337"/>
      <c r="MRK934" s="337"/>
      <c r="MRL934" s="337"/>
      <c r="MRM934" s="337"/>
      <c r="MRN934" s="337"/>
      <c r="MRO934" s="337"/>
      <c r="MRP934" s="337"/>
      <c r="MRQ934" s="337"/>
      <c r="MRR934" s="337"/>
      <c r="MRS934" s="337"/>
      <c r="MRT934" s="337"/>
      <c r="MRU934" s="337"/>
      <c r="MRV934" s="337"/>
      <c r="MRW934" s="337"/>
      <c r="MRX934" s="337"/>
      <c r="MRY934" s="337"/>
      <c r="MRZ934" s="337"/>
      <c r="MSA934" s="337"/>
      <c r="MSB934" s="337"/>
      <c r="MSC934" s="337"/>
      <c r="MSD934" s="337"/>
      <c r="MSE934" s="337"/>
      <c r="MSF934" s="337"/>
      <c r="MSG934" s="337"/>
      <c r="MSH934" s="337"/>
      <c r="MSI934" s="337"/>
      <c r="MSJ934" s="337"/>
      <c r="MSK934" s="337"/>
      <c r="MSL934" s="337"/>
      <c r="MSM934" s="337"/>
      <c r="MSN934" s="337"/>
      <c r="MSO934" s="337"/>
      <c r="MSP934" s="337"/>
      <c r="MSQ934" s="337"/>
      <c r="MSR934" s="337"/>
      <c r="MSS934" s="337"/>
      <c r="MST934" s="337"/>
      <c r="MSU934" s="337"/>
      <c r="MSV934" s="337"/>
      <c r="MSW934" s="337"/>
      <c r="MSX934" s="337"/>
      <c r="MSY934" s="337"/>
      <c r="MSZ934" s="337"/>
      <c r="MTA934" s="337"/>
      <c r="MTB934" s="337"/>
      <c r="MTC934" s="337"/>
      <c r="MTD934" s="337"/>
      <c r="MTE934" s="337"/>
      <c r="MTF934" s="337"/>
      <c r="MTG934" s="337"/>
      <c r="MTH934" s="337"/>
      <c r="MTI934" s="337"/>
      <c r="MTJ934" s="337"/>
      <c r="MTK934" s="337"/>
      <c r="MTL934" s="337"/>
      <c r="MTM934" s="337"/>
      <c r="MTN934" s="337"/>
      <c r="MTO934" s="337"/>
      <c r="MTP934" s="337"/>
      <c r="MTQ934" s="337"/>
      <c r="MTR934" s="337"/>
      <c r="MTS934" s="337"/>
      <c r="MTT934" s="337"/>
      <c r="MTU934" s="337"/>
      <c r="MTV934" s="337"/>
      <c r="MTW934" s="337"/>
      <c r="MTX934" s="337"/>
      <c r="MTY934" s="337"/>
      <c r="MTZ934" s="337"/>
      <c r="MUA934" s="337"/>
      <c r="MUB934" s="337"/>
      <c r="MUC934" s="337"/>
      <c r="MUD934" s="337"/>
      <c r="MUE934" s="337"/>
      <c r="MUF934" s="337"/>
      <c r="MUG934" s="337"/>
      <c r="MUH934" s="337"/>
      <c r="MUI934" s="337"/>
      <c r="MUJ934" s="337"/>
      <c r="MUK934" s="337"/>
      <c r="MUL934" s="337"/>
      <c r="MUM934" s="337"/>
      <c r="MUN934" s="337"/>
      <c r="MUO934" s="337"/>
      <c r="MUP934" s="337"/>
      <c r="MUQ934" s="337"/>
      <c r="MUR934" s="337"/>
      <c r="MUS934" s="337"/>
      <c r="MUT934" s="337"/>
      <c r="MUU934" s="337"/>
      <c r="MUV934" s="337"/>
      <c r="MUW934" s="337"/>
      <c r="MUX934" s="337"/>
      <c r="MUY934" s="337"/>
      <c r="MUZ934" s="337"/>
      <c r="MVA934" s="337"/>
      <c r="MVB934" s="337"/>
      <c r="MVC934" s="337"/>
      <c r="MVD934" s="337"/>
      <c r="MVE934" s="337"/>
      <c r="MVF934" s="337"/>
      <c r="MVG934" s="337"/>
      <c r="MVH934" s="337"/>
      <c r="MVI934" s="337"/>
      <c r="MVJ934" s="337"/>
      <c r="MVK934" s="337"/>
      <c r="MVL934" s="337"/>
      <c r="MVM934" s="337"/>
      <c r="MVN934" s="337"/>
      <c r="MVO934" s="337"/>
      <c r="MVP934" s="337"/>
      <c r="MVQ934" s="337"/>
      <c r="MVR934" s="337"/>
      <c r="MVS934" s="337"/>
      <c r="MVT934" s="337"/>
      <c r="MVU934" s="337"/>
      <c r="MVV934" s="337"/>
      <c r="MVW934" s="337"/>
      <c r="MVX934" s="337"/>
      <c r="MVY934" s="337"/>
      <c r="MVZ934" s="337"/>
      <c r="MWA934" s="337"/>
      <c r="MWB934" s="337"/>
      <c r="MWC934" s="337"/>
      <c r="MWD934" s="337"/>
      <c r="MWE934" s="337"/>
      <c r="MWF934" s="337"/>
      <c r="MWG934" s="337"/>
      <c r="MWH934" s="337"/>
      <c r="MWI934" s="337"/>
      <c r="MWJ934" s="337"/>
      <c r="MWK934" s="337"/>
      <c r="MWL934" s="337"/>
      <c r="MWM934" s="337"/>
      <c r="MWN934" s="337"/>
      <c r="MWO934" s="337"/>
      <c r="MWP934" s="337"/>
      <c r="MWQ934" s="337"/>
      <c r="MWR934" s="337"/>
      <c r="MWS934" s="337"/>
      <c r="MWT934" s="337"/>
      <c r="MWU934" s="337"/>
      <c r="MWV934" s="337"/>
      <c r="MWW934" s="337"/>
      <c r="MWX934" s="337"/>
      <c r="MWY934" s="337"/>
      <c r="MWZ934" s="337"/>
      <c r="MXA934" s="337"/>
      <c r="MXB934" s="337"/>
      <c r="MXC934" s="337"/>
      <c r="MXD934" s="337"/>
      <c r="MXE934" s="337"/>
      <c r="MXF934" s="337"/>
      <c r="MXG934" s="337"/>
      <c r="MXH934" s="337"/>
      <c r="MXI934" s="337"/>
      <c r="MXJ934" s="337"/>
      <c r="MXK934" s="337"/>
      <c r="MXL934" s="337"/>
      <c r="MXM934" s="337"/>
      <c r="MXN934" s="337"/>
      <c r="MXO934" s="337"/>
      <c r="MXP934" s="337"/>
      <c r="MXQ934" s="337"/>
      <c r="MXR934" s="337"/>
      <c r="MXS934" s="337"/>
      <c r="MXT934" s="337"/>
      <c r="MXU934" s="337"/>
      <c r="MXV934" s="337"/>
      <c r="MXW934" s="337"/>
      <c r="MXX934" s="337"/>
      <c r="MXY934" s="337"/>
      <c r="MXZ934" s="337"/>
      <c r="MYA934" s="337"/>
      <c r="MYB934" s="337"/>
      <c r="MYC934" s="337"/>
      <c r="MYD934" s="337"/>
      <c r="MYE934" s="337"/>
      <c r="MYF934" s="337"/>
      <c r="MYG934" s="337"/>
      <c r="MYH934" s="337"/>
      <c r="MYI934" s="337"/>
      <c r="MYJ934" s="337"/>
      <c r="MYK934" s="337"/>
      <c r="MYL934" s="337"/>
      <c r="MYM934" s="337"/>
      <c r="MYN934" s="337"/>
      <c r="MYO934" s="337"/>
      <c r="MYP934" s="337"/>
      <c r="MYQ934" s="337"/>
      <c r="MYR934" s="337"/>
      <c r="MYS934" s="337"/>
      <c r="MYT934" s="337"/>
      <c r="MYU934" s="337"/>
      <c r="MYV934" s="337"/>
      <c r="MYW934" s="337"/>
      <c r="MYX934" s="337"/>
      <c r="MYY934" s="337"/>
      <c r="MYZ934" s="337"/>
      <c r="MZA934" s="337"/>
      <c r="MZB934" s="337"/>
      <c r="MZC934" s="337"/>
      <c r="MZD934" s="337"/>
      <c r="MZE934" s="337"/>
      <c r="MZF934" s="337"/>
      <c r="MZG934" s="337"/>
      <c r="MZH934" s="337"/>
      <c r="MZI934" s="337"/>
      <c r="MZJ934" s="337"/>
      <c r="MZK934" s="337"/>
      <c r="MZL934" s="337"/>
      <c r="MZM934" s="337"/>
      <c r="MZN934" s="337"/>
      <c r="MZO934" s="337"/>
      <c r="MZP934" s="337"/>
      <c r="MZQ934" s="337"/>
      <c r="MZR934" s="337"/>
      <c r="MZS934" s="337"/>
      <c r="MZT934" s="337"/>
      <c r="MZU934" s="337"/>
      <c r="MZV934" s="337"/>
      <c r="MZW934" s="337"/>
      <c r="MZX934" s="337"/>
      <c r="MZY934" s="337"/>
      <c r="MZZ934" s="337"/>
      <c r="NAA934" s="337"/>
      <c r="NAB934" s="337"/>
      <c r="NAC934" s="337"/>
      <c r="NAD934" s="337"/>
      <c r="NAE934" s="337"/>
      <c r="NAF934" s="337"/>
      <c r="NAG934" s="337"/>
      <c r="NAH934" s="337"/>
      <c r="NAI934" s="337"/>
      <c r="NAJ934" s="337"/>
      <c r="NAK934" s="337"/>
      <c r="NAL934" s="337"/>
      <c r="NAM934" s="337"/>
      <c r="NAN934" s="337"/>
      <c r="NAO934" s="337"/>
      <c r="NAP934" s="337"/>
      <c r="NAQ934" s="337"/>
      <c r="NAR934" s="337"/>
      <c r="NAS934" s="337"/>
      <c r="NAT934" s="337"/>
      <c r="NAU934" s="337"/>
      <c r="NAV934" s="337"/>
      <c r="NAW934" s="337"/>
      <c r="NAX934" s="337"/>
      <c r="NAY934" s="337"/>
      <c r="NAZ934" s="337"/>
      <c r="NBA934" s="337"/>
      <c r="NBB934" s="337"/>
      <c r="NBC934" s="337"/>
      <c r="NBD934" s="337"/>
      <c r="NBE934" s="337"/>
      <c r="NBF934" s="337"/>
      <c r="NBG934" s="337"/>
      <c r="NBH934" s="337"/>
      <c r="NBI934" s="337"/>
      <c r="NBJ934" s="337"/>
      <c r="NBK934" s="337"/>
      <c r="NBL934" s="337"/>
      <c r="NBM934" s="337"/>
      <c r="NBN934" s="337"/>
      <c r="NBO934" s="337"/>
      <c r="NBP934" s="337"/>
      <c r="NBQ934" s="337"/>
      <c r="NBR934" s="337"/>
      <c r="NBS934" s="337"/>
      <c r="NBT934" s="337"/>
      <c r="NBU934" s="337"/>
      <c r="NBV934" s="337"/>
      <c r="NBW934" s="337"/>
      <c r="NBX934" s="337"/>
      <c r="NBY934" s="337"/>
      <c r="NBZ934" s="337"/>
      <c r="NCA934" s="337"/>
      <c r="NCB934" s="337"/>
      <c r="NCC934" s="337"/>
      <c r="NCD934" s="337"/>
      <c r="NCE934" s="337"/>
      <c r="NCF934" s="337"/>
      <c r="NCG934" s="337"/>
      <c r="NCH934" s="337"/>
      <c r="NCI934" s="337"/>
      <c r="NCJ934" s="337"/>
      <c r="NCK934" s="337"/>
      <c r="NCL934" s="337"/>
      <c r="NCM934" s="337"/>
      <c r="NCN934" s="337"/>
      <c r="NCO934" s="337"/>
      <c r="NCP934" s="337"/>
      <c r="NCQ934" s="337"/>
      <c r="NCR934" s="337"/>
      <c r="NCS934" s="337"/>
      <c r="NCT934" s="337"/>
      <c r="NCU934" s="337"/>
      <c r="NCV934" s="337"/>
      <c r="NCW934" s="337"/>
      <c r="NCX934" s="337"/>
      <c r="NCY934" s="337"/>
      <c r="NCZ934" s="337"/>
      <c r="NDA934" s="337"/>
      <c r="NDB934" s="337"/>
      <c r="NDC934" s="337"/>
      <c r="NDD934" s="337"/>
      <c r="NDE934" s="337"/>
      <c r="NDF934" s="337"/>
      <c r="NDG934" s="337"/>
      <c r="NDH934" s="337"/>
      <c r="NDI934" s="337"/>
      <c r="NDJ934" s="337"/>
      <c r="NDK934" s="337"/>
      <c r="NDL934" s="337"/>
      <c r="NDM934" s="337"/>
      <c r="NDN934" s="337"/>
      <c r="NDO934" s="337"/>
      <c r="NDP934" s="337"/>
      <c r="NDQ934" s="337"/>
      <c r="NDR934" s="337"/>
      <c r="NDS934" s="337"/>
      <c r="NDT934" s="337"/>
      <c r="NDU934" s="337"/>
      <c r="NDV934" s="337"/>
      <c r="NDW934" s="337"/>
      <c r="NDX934" s="337"/>
      <c r="NDY934" s="337"/>
      <c r="NDZ934" s="337"/>
      <c r="NEA934" s="337"/>
      <c r="NEB934" s="337"/>
      <c r="NEC934" s="337"/>
      <c r="NED934" s="337"/>
      <c r="NEE934" s="337"/>
      <c r="NEF934" s="337"/>
      <c r="NEG934" s="337"/>
      <c r="NEH934" s="337"/>
      <c r="NEI934" s="337"/>
      <c r="NEJ934" s="337"/>
      <c r="NEK934" s="337"/>
      <c r="NEL934" s="337"/>
      <c r="NEM934" s="337"/>
      <c r="NEN934" s="337"/>
      <c r="NEO934" s="337"/>
      <c r="NEP934" s="337"/>
      <c r="NEQ934" s="337"/>
      <c r="NER934" s="337"/>
      <c r="NES934" s="337"/>
      <c r="NET934" s="337"/>
      <c r="NEU934" s="337"/>
      <c r="NEV934" s="337"/>
      <c r="NEW934" s="337"/>
      <c r="NEX934" s="337"/>
      <c r="NEY934" s="337"/>
      <c r="NEZ934" s="337"/>
      <c r="NFA934" s="337"/>
      <c r="NFB934" s="337"/>
      <c r="NFC934" s="337"/>
      <c r="NFD934" s="337"/>
      <c r="NFE934" s="337"/>
      <c r="NFF934" s="337"/>
      <c r="NFG934" s="337"/>
      <c r="NFH934" s="337"/>
      <c r="NFI934" s="337"/>
      <c r="NFJ934" s="337"/>
      <c r="NFK934" s="337"/>
      <c r="NFL934" s="337"/>
      <c r="NFM934" s="337"/>
      <c r="NFN934" s="337"/>
      <c r="NFO934" s="337"/>
      <c r="NFP934" s="337"/>
      <c r="NFQ934" s="337"/>
      <c r="NFR934" s="337"/>
      <c r="NFS934" s="337"/>
      <c r="NFT934" s="337"/>
      <c r="NFU934" s="337"/>
      <c r="NFV934" s="337"/>
      <c r="NFW934" s="337"/>
      <c r="NFX934" s="337"/>
      <c r="NFY934" s="337"/>
      <c r="NFZ934" s="337"/>
      <c r="NGA934" s="337"/>
      <c r="NGB934" s="337"/>
      <c r="NGC934" s="337"/>
      <c r="NGD934" s="337"/>
      <c r="NGE934" s="337"/>
      <c r="NGF934" s="337"/>
      <c r="NGG934" s="337"/>
      <c r="NGH934" s="337"/>
      <c r="NGI934" s="337"/>
      <c r="NGJ934" s="337"/>
      <c r="NGK934" s="337"/>
      <c r="NGL934" s="337"/>
      <c r="NGM934" s="337"/>
      <c r="NGN934" s="337"/>
      <c r="NGO934" s="337"/>
      <c r="NGP934" s="337"/>
      <c r="NGQ934" s="337"/>
      <c r="NGR934" s="337"/>
      <c r="NGS934" s="337"/>
      <c r="NGT934" s="337"/>
      <c r="NGU934" s="337"/>
      <c r="NGV934" s="337"/>
      <c r="NGW934" s="337"/>
      <c r="NGX934" s="337"/>
      <c r="NGY934" s="337"/>
      <c r="NGZ934" s="337"/>
      <c r="NHA934" s="337"/>
      <c r="NHB934" s="337"/>
      <c r="NHC934" s="337"/>
      <c r="NHD934" s="337"/>
      <c r="NHE934" s="337"/>
      <c r="NHF934" s="337"/>
      <c r="NHG934" s="337"/>
      <c r="NHH934" s="337"/>
      <c r="NHI934" s="337"/>
      <c r="NHJ934" s="337"/>
      <c r="NHK934" s="337"/>
      <c r="NHL934" s="337"/>
      <c r="NHM934" s="337"/>
      <c r="NHN934" s="337"/>
      <c r="NHO934" s="337"/>
      <c r="NHP934" s="337"/>
      <c r="NHQ934" s="337"/>
      <c r="NHR934" s="337"/>
      <c r="NHS934" s="337"/>
      <c r="NHT934" s="337"/>
      <c r="NHU934" s="337"/>
      <c r="NHV934" s="337"/>
      <c r="NHW934" s="337"/>
      <c r="NHX934" s="337"/>
      <c r="NHY934" s="337"/>
      <c r="NHZ934" s="337"/>
      <c r="NIA934" s="337"/>
      <c r="NIB934" s="337"/>
      <c r="NIC934" s="337"/>
      <c r="NID934" s="337"/>
      <c r="NIE934" s="337"/>
      <c r="NIF934" s="337"/>
      <c r="NIG934" s="337"/>
      <c r="NIH934" s="337"/>
      <c r="NII934" s="337"/>
      <c r="NIJ934" s="337"/>
      <c r="NIK934" s="337"/>
      <c r="NIL934" s="337"/>
      <c r="NIM934" s="337"/>
      <c r="NIN934" s="337"/>
      <c r="NIO934" s="337"/>
      <c r="NIP934" s="337"/>
      <c r="NIQ934" s="337"/>
      <c r="NIR934" s="337"/>
      <c r="NIS934" s="337"/>
      <c r="NIT934" s="337"/>
      <c r="NIU934" s="337"/>
      <c r="NIV934" s="337"/>
      <c r="NIW934" s="337"/>
      <c r="NIX934" s="337"/>
      <c r="NIY934" s="337"/>
      <c r="NIZ934" s="337"/>
      <c r="NJA934" s="337"/>
      <c r="NJB934" s="337"/>
      <c r="NJC934" s="337"/>
      <c r="NJD934" s="337"/>
      <c r="NJE934" s="337"/>
      <c r="NJF934" s="337"/>
      <c r="NJG934" s="337"/>
      <c r="NJH934" s="337"/>
      <c r="NJI934" s="337"/>
      <c r="NJJ934" s="337"/>
      <c r="NJK934" s="337"/>
      <c r="NJL934" s="337"/>
      <c r="NJM934" s="337"/>
      <c r="NJN934" s="337"/>
      <c r="NJO934" s="337"/>
      <c r="NJP934" s="337"/>
      <c r="NJQ934" s="337"/>
      <c r="NJR934" s="337"/>
      <c r="NJS934" s="337"/>
      <c r="NJT934" s="337"/>
      <c r="NJU934" s="337"/>
      <c r="NJV934" s="337"/>
      <c r="NJW934" s="337"/>
      <c r="NJX934" s="337"/>
      <c r="NJY934" s="337"/>
      <c r="NJZ934" s="337"/>
      <c r="NKA934" s="337"/>
      <c r="NKB934" s="337"/>
      <c r="NKC934" s="337"/>
      <c r="NKD934" s="337"/>
      <c r="NKE934" s="337"/>
      <c r="NKF934" s="337"/>
      <c r="NKG934" s="337"/>
      <c r="NKH934" s="337"/>
      <c r="NKI934" s="337"/>
      <c r="NKJ934" s="337"/>
      <c r="NKK934" s="337"/>
      <c r="NKL934" s="337"/>
      <c r="NKM934" s="337"/>
      <c r="NKN934" s="337"/>
      <c r="NKO934" s="337"/>
      <c r="NKP934" s="337"/>
      <c r="NKQ934" s="337"/>
      <c r="NKR934" s="337"/>
      <c r="NKS934" s="337"/>
      <c r="NKT934" s="337"/>
      <c r="NKU934" s="337"/>
      <c r="NKV934" s="337"/>
      <c r="NKW934" s="337"/>
      <c r="NKX934" s="337"/>
      <c r="NKY934" s="337"/>
      <c r="NKZ934" s="337"/>
      <c r="NLA934" s="337"/>
      <c r="NLB934" s="337"/>
      <c r="NLC934" s="337"/>
      <c r="NLD934" s="337"/>
      <c r="NLE934" s="337"/>
      <c r="NLF934" s="337"/>
      <c r="NLG934" s="337"/>
      <c r="NLH934" s="337"/>
      <c r="NLI934" s="337"/>
      <c r="NLJ934" s="337"/>
      <c r="NLK934" s="337"/>
      <c r="NLL934" s="337"/>
      <c r="NLM934" s="337"/>
      <c r="NLN934" s="337"/>
      <c r="NLO934" s="337"/>
      <c r="NLP934" s="337"/>
      <c r="NLQ934" s="337"/>
      <c r="NLR934" s="337"/>
      <c r="NLS934" s="337"/>
      <c r="NLT934" s="337"/>
      <c r="NLU934" s="337"/>
      <c r="NLV934" s="337"/>
      <c r="NLW934" s="337"/>
      <c r="NLX934" s="337"/>
      <c r="NLY934" s="337"/>
      <c r="NLZ934" s="337"/>
      <c r="NMA934" s="337"/>
      <c r="NMB934" s="337"/>
      <c r="NMC934" s="337"/>
      <c r="NMD934" s="337"/>
      <c r="NME934" s="337"/>
      <c r="NMF934" s="337"/>
      <c r="NMG934" s="337"/>
      <c r="NMH934" s="337"/>
      <c r="NMI934" s="337"/>
      <c r="NMJ934" s="337"/>
      <c r="NMK934" s="337"/>
      <c r="NML934" s="337"/>
      <c r="NMM934" s="337"/>
      <c r="NMN934" s="337"/>
      <c r="NMO934" s="337"/>
      <c r="NMP934" s="337"/>
      <c r="NMQ934" s="337"/>
      <c r="NMR934" s="337"/>
      <c r="NMS934" s="337"/>
      <c r="NMT934" s="337"/>
      <c r="NMU934" s="337"/>
      <c r="NMV934" s="337"/>
      <c r="NMW934" s="337"/>
      <c r="NMX934" s="337"/>
      <c r="NMY934" s="337"/>
      <c r="NMZ934" s="337"/>
      <c r="NNA934" s="337"/>
      <c r="NNB934" s="337"/>
      <c r="NNC934" s="337"/>
      <c r="NND934" s="337"/>
      <c r="NNE934" s="337"/>
      <c r="NNF934" s="337"/>
      <c r="NNG934" s="337"/>
      <c r="NNH934" s="337"/>
      <c r="NNI934" s="337"/>
      <c r="NNJ934" s="337"/>
      <c r="NNK934" s="337"/>
      <c r="NNL934" s="337"/>
      <c r="NNM934" s="337"/>
      <c r="NNN934" s="337"/>
      <c r="NNO934" s="337"/>
      <c r="NNP934" s="337"/>
      <c r="NNQ934" s="337"/>
      <c r="NNR934" s="337"/>
      <c r="NNS934" s="337"/>
      <c r="NNT934" s="337"/>
      <c r="NNU934" s="337"/>
      <c r="NNV934" s="337"/>
      <c r="NNW934" s="337"/>
      <c r="NNX934" s="337"/>
      <c r="NNY934" s="337"/>
      <c r="NNZ934" s="337"/>
      <c r="NOA934" s="337"/>
      <c r="NOB934" s="337"/>
      <c r="NOC934" s="337"/>
      <c r="NOD934" s="337"/>
      <c r="NOE934" s="337"/>
      <c r="NOF934" s="337"/>
      <c r="NOG934" s="337"/>
      <c r="NOH934" s="337"/>
      <c r="NOI934" s="337"/>
      <c r="NOJ934" s="337"/>
      <c r="NOK934" s="337"/>
      <c r="NOL934" s="337"/>
      <c r="NOM934" s="337"/>
      <c r="NON934" s="337"/>
      <c r="NOO934" s="337"/>
      <c r="NOP934" s="337"/>
      <c r="NOQ934" s="337"/>
      <c r="NOR934" s="337"/>
      <c r="NOS934" s="337"/>
      <c r="NOT934" s="337"/>
      <c r="NOU934" s="337"/>
      <c r="NOV934" s="337"/>
      <c r="NOW934" s="337"/>
      <c r="NOX934" s="337"/>
      <c r="NOY934" s="337"/>
      <c r="NOZ934" s="337"/>
      <c r="NPA934" s="337"/>
      <c r="NPB934" s="337"/>
      <c r="NPC934" s="337"/>
      <c r="NPD934" s="337"/>
      <c r="NPE934" s="337"/>
      <c r="NPF934" s="337"/>
      <c r="NPG934" s="337"/>
      <c r="NPH934" s="337"/>
      <c r="NPI934" s="337"/>
      <c r="NPJ934" s="337"/>
      <c r="NPK934" s="337"/>
      <c r="NPL934" s="337"/>
      <c r="NPM934" s="337"/>
      <c r="NPN934" s="337"/>
      <c r="NPO934" s="337"/>
      <c r="NPP934" s="337"/>
      <c r="NPQ934" s="337"/>
      <c r="NPR934" s="337"/>
      <c r="NPS934" s="337"/>
      <c r="NPT934" s="337"/>
      <c r="NPU934" s="337"/>
      <c r="NPV934" s="337"/>
      <c r="NPW934" s="337"/>
      <c r="NPX934" s="337"/>
      <c r="NPY934" s="337"/>
      <c r="NPZ934" s="337"/>
      <c r="NQA934" s="337"/>
      <c r="NQB934" s="337"/>
      <c r="NQC934" s="337"/>
      <c r="NQD934" s="337"/>
      <c r="NQE934" s="337"/>
      <c r="NQF934" s="337"/>
      <c r="NQG934" s="337"/>
      <c r="NQH934" s="337"/>
      <c r="NQI934" s="337"/>
      <c r="NQJ934" s="337"/>
      <c r="NQK934" s="337"/>
      <c r="NQL934" s="337"/>
      <c r="NQM934" s="337"/>
      <c r="NQN934" s="337"/>
      <c r="NQO934" s="337"/>
      <c r="NQP934" s="337"/>
      <c r="NQQ934" s="337"/>
      <c r="NQR934" s="337"/>
      <c r="NQS934" s="337"/>
      <c r="NQT934" s="337"/>
      <c r="NQU934" s="337"/>
      <c r="NQV934" s="337"/>
      <c r="NQW934" s="337"/>
      <c r="NQX934" s="337"/>
      <c r="NQY934" s="337"/>
      <c r="NQZ934" s="337"/>
      <c r="NRA934" s="337"/>
      <c r="NRB934" s="337"/>
      <c r="NRC934" s="337"/>
      <c r="NRD934" s="337"/>
      <c r="NRE934" s="337"/>
      <c r="NRF934" s="337"/>
      <c r="NRG934" s="337"/>
      <c r="NRH934" s="337"/>
      <c r="NRI934" s="337"/>
      <c r="NRJ934" s="337"/>
      <c r="NRK934" s="337"/>
      <c r="NRL934" s="337"/>
      <c r="NRM934" s="337"/>
      <c r="NRN934" s="337"/>
      <c r="NRO934" s="337"/>
      <c r="NRP934" s="337"/>
      <c r="NRQ934" s="337"/>
      <c r="NRR934" s="337"/>
      <c r="NRS934" s="337"/>
      <c r="NRT934" s="337"/>
      <c r="NRU934" s="337"/>
      <c r="NRV934" s="337"/>
      <c r="NRW934" s="337"/>
      <c r="NRX934" s="337"/>
      <c r="NRY934" s="337"/>
      <c r="NRZ934" s="337"/>
      <c r="NSA934" s="337"/>
      <c r="NSB934" s="337"/>
      <c r="NSC934" s="337"/>
      <c r="NSD934" s="337"/>
      <c r="NSE934" s="337"/>
      <c r="NSF934" s="337"/>
      <c r="NSG934" s="337"/>
      <c r="NSH934" s="337"/>
      <c r="NSI934" s="337"/>
      <c r="NSJ934" s="337"/>
      <c r="NSK934" s="337"/>
      <c r="NSL934" s="337"/>
      <c r="NSM934" s="337"/>
      <c r="NSN934" s="337"/>
      <c r="NSO934" s="337"/>
      <c r="NSP934" s="337"/>
      <c r="NSQ934" s="337"/>
      <c r="NSR934" s="337"/>
      <c r="NSS934" s="337"/>
      <c r="NST934" s="337"/>
      <c r="NSU934" s="337"/>
      <c r="NSV934" s="337"/>
      <c r="NSW934" s="337"/>
      <c r="NSX934" s="337"/>
      <c r="NSY934" s="337"/>
      <c r="NSZ934" s="337"/>
      <c r="NTA934" s="337"/>
      <c r="NTB934" s="337"/>
      <c r="NTC934" s="337"/>
      <c r="NTD934" s="337"/>
      <c r="NTE934" s="337"/>
      <c r="NTF934" s="337"/>
      <c r="NTG934" s="337"/>
      <c r="NTH934" s="337"/>
      <c r="NTI934" s="337"/>
      <c r="NTJ934" s="337"/>
      <c r="NTK934" s="337"/>
      <c r="NTL934" s="337"/>
      <c r="NTM934" s="337"/>
      <c r="NTN934" s="337"/>
      <c r="NTO934" s="337"/>
      <c r="NTP934" s="337"/>
      <c r="NTQ934" s="337"/>
      <c r="NTR934" s="337"/>
      <c r="NTS934" s="337"/>
      <c r="NTT934" s="337"/>
      <c r="NTU934" s="337"/>
      <c r="NTV934" s="337"/>
      <c r="NTW934" s="337"/>
      <c r="NTX934" s="337"/>
      <c r="NTY934" s="337"/>
      <c r="NTZ934" s="337"/>
      <c r="NUA934" s="337"/>
      <c r="NUB934" s="337"/>
      <c r="NUC934" s="337"/>
      <c r="NUD934" s="337"/>
      <c r="NUE934" s="337"/>
      <c r="NUF934" s="337"/>
      <c r="NUG934" s="337"/>
      <c r="NUH934" s="337"/>
      <c r="NUI934" s="337"/>
      <c r="NUJ934" s="337"/>
      <c r="NUK934" s="337"/>
      <c r="NUL934" s="337"/>
      <c r="NUM934" s="337"/>
      <c r="NUN934" s="337"/>
      <c r="NUO934" s="337"/>
      <c r="NUP934" s="337"/>
      <c r="NUQ934" s="337"/>
      <c r="NUR934" s="337"/>
      <c r="NUS934" s="337"/>
      <c r="NUT934" s="337"/>
      <c r="NUU934" s="337"/>
      <c r="NUV934" s="337"/>
      <c r="NUW934" s="337"/>
      <c r="NUX934" s="337"/>
      <c r="NUY934" s="337"/>
      <c r="NUZ934" s="337"/>
      <c r="NVA934" s="337"/>
      <c r="NVB934" s="337"/>
      <c r="NVC934" s="337"/>
      <c r="NVD934" s="337"/>
      <c r="NVE934" s="337"/>
      <c r="NVF934" s="337"/>
      <c r="NVG934" s="337"/>
      <c r="NVH934" s="337"/>
      <c r="NVI934" s="337"/>
      <c r="NVJ934" s="337"/>
      <c r="NVK934" s="337"/>
      <c r="NVL934" s="337"/>
      <c r="NVM934" s="337"/>
      <c r="NVN934" s="337"/>
      <c r="NVO934" s="337"/>
      <c r="NVP934" s="337"/>
      <c r="NVQ934" s="337"/>
      <c r="NVR934" s="337"/>
      <c r="NVS934" s="337"/>
      <c r="NVT934" s="337"/>
      <c r="NVU934" s="337"/>
      <c r="NVV934" s="337"/>
      <c r="NVW934" s="337"/>
      <c r="NVX934" s="337"/>
      <c r="NVY934" s="337"/>
      <c r="NVZ934" s="337"/>
      <c r="NWA934" s="337"/>
      <c r="NWB934" s="337"/>
      <c r="NWC934" s="337"/>
      <c r="NWD934" s="337"/>
      <c r="NWE934" s="337"/>
      <c r="NWF934" s="337"/>
      <c r="NWG934" s="337"/>
      <c r="NWH934" s="337"/>
      <c r="NWI934" s="337"/>
      <c r="NWJ934" s="337"/>
      <c r="NWK934" s="337"/>
      <c r="NWL934" s="337"/>
      <c r="NWM934" s="337"/>
      <c r="NWN934" s="337"/>
      <c r="NWO934" s="337"/>
      <c r="NWP934" s="337"/>
      <c r="NWQ934" s="337"/>
      <c r="NWR934" s="337"/>
      <c r="NWS934" s="337"/>
      <c r="NWT934" s="337"/>
      <c r="NWU934" s="337"/>
      <c r="NWV934" s="337"/>
      <c r="NWW934" s="337"/>
      <c r="NWX934" s="337"/>
      <c r="NWY934" s="337"/>
      <c r="NWZ934" s="337"/>
      <c r="NXA934" s="337"/>
      <c r="NXB934" s="337"/>
      <c r="NXC934" s="337"/>
      <c r="NXD934" s="337"/>
      <c r="NXE934" s="337"/>
      <c r="NXF934" s="337"/>
      <c r="NXG934" s="337"/>
      <c r="NXH934" s="337"/>
      <c r="NXI934" s="337"/>
      <c r="NXJ934" s="337"/>
      <c r="NXK934" s="337"/>
      <c r="NXL934" s="337"/>
      <c r="NXM934" s="337"/>
      <c r="NXN934" s="337"/>
      <c r="NXO934" s="337"/>
      <c r="NXP934" s="337"/>
      <c r="NXQ934" s="337"/>
      <c r="NXR934" s="337"/>
      <c r="NXS934" s="337"/>
      <c r="NXT934" s="337"/>
      <c r="NXU934" s="337"/>
      <c r="NXV934" s="337"/>
      <c r="NXW934" s="337"/>
      <c r="NXX934" s="337"/>
      <c r="NXY934" s="337"/>
      <c r="NXZ934" s="337"/>
      <c r="NYA934" s="337"/>
      <c r="NYB934" s="337"/>
      <c r="NYC934" s="337"/>
      <c r="NYD934" s="337"/>
      <c r="NYE934" s="337"/>
      <c r="NYF934" s="337"/>
      <c r="NYG934" s="337"/>
      <c r="NYH934" s="337"/>
      <c r="NYI934" s="337"/>
      <c r="NYJ934" s="337"/>
      <c r="NYK934" s="337"/>
      <c r="NYL934" s="337"/>
      <c r="NYM934" s="337"/>
      <c r="NYN934" s="337"/>
      <c r="NYO934" s="337"/>
      <c r="NYP934" s="337"/>
      <c r="NYQ934" s="337"/>
      <c r="NYR934" s="337"/>
      <c r="NYS934" s="337"/>
      <c r="NYT934" s="337"/>
      <c r="NYU934" s="337"/>
      <c r="NYV934" s="337"/>
      <c r="NYW934" s="337"/>
      <c r="NYX934" s="337"/>
      <c r="NYY934" s="337"/>
      <c r="NYZ934" s="337"/>
      <c r="NZA934" s="337"/>
      <c r="NZB934" s="337"/>
      <c r="NZC934" s="337"/>
      <c r="NZD934" s="337"/>
      <c r="NZE934" s="337"/>
      <c r="NZF934" s="337"/>
      <c r="NZG934" s="337"/>
      <c r="NZH934" s="337"/>
      <c r="NZI934" s="337"/>
      <c r="NZJ934" s="337"/>
      <c r="NZK934" s="337"/>
      <c r="NZL934" s="337"/>
      <c r="NZM934" s="337"/>
      <c r="NZN934" s="337"/>
      <c r="NZO934" s="337"/>
      <c r="NZP934" s="337"/>
      <c r="NZQ934" s="337"/>
      <c r="NZR934" s="337"/>
      <c r="NZS934" s="337"/>
      <c r="NZT934" s="337"/>
      <c r="NZU934" s="337"/>
      <c r="NZV934" s="337"/>
      <c r="NZW934" s="337"/>
      <c r="NZX934" s="337"/>
      <c r="NZY934" s="337"/>
      <c r="NZZ934" s="337"/>
      <c r="OAA934" s="337"/>
      <c r="OAB934" s="337"/>
      <c r="OAC934" s="337"/>
      <c r="OAD934" s="337"/>
      <c r="OAE934" s="337"/>
      <c r="OAF934" s="337"/>
      <c r="OAG934" s="337"/>
      <c r="OAH934" s="337"/>
      <c r="OAI934" s="337"/>
      <c r="OAJ934" s="337"/>
      <c r="OAK934" s="337"/>
      <c r="OAL934" s="337"/>
      <c r="OAM934" s="337"/>
      <c r="OAN934" s="337"/>
      <c r="OAO934" s="337"/>
      <c r="OAP934" s="337"/>
      <c r="OAQ934" s="337"/>
      <c r="OAR934" s="337"/>
      <c r="OAS934" s="337"/>
      <c r="OAT934" s="337"/>
      <c r="OAU934" s="337"/>
      <c r="OAV934" s="337"/>
      <c r="OAW934" s="337"/>
      <c r="OAX934" s="337"/>
      <c r="OAY934" s="337"/>
      <c r="OAZ934" s="337"/>
      <c r="OBA934" s="337"/>
      <c r="OBB934" s="337"/>
      <c r="OBC934" s="337"/>
      <c r="OBD934" s="337"/>
      <c r="OBE934" s="337"/>
      <c r="OBF934" s="337"/>
      <c r="OBG934" s="337"/>
      <c r="OBH934" s="337"/>
      <c r="OBI934" s="337"/>
      <c r="OBJ934" s="337"/>
      <c r="OBK934" s="337"/>
      <c r="OBL934" s="337"/>
      <c r="OBM934" s="337"/>
      <c r="OBN934" s="337"/>
      <c r="OBO934" s="337"/>
      <c r="OBP934" s="337"/>
      <c r="OBQ934" s="337"/>
      <c r="OBR934" s="337"/>
      <c r="OBS934" s="337"/>
      <c r="OBT934" s="337"/>
      <c r="OBU934" s="337"/>
      <c r="OBV934" s="337"/>
      <c r="OBW934" s="337"/>
      <c r="OBX934" s="337"/>
      <c r="OBY934" s="337"/>
      <c r="OBZ934" s="337"/>
      <c r="OCA934" s="337"/>
      <c r="OCB934" s="337"/>
      <c r="OCC934" s="337"/>
      <c r="OCD934" s="337"/>
      <c r="OCE934" s="337"/>
      <c r="OCF934" s="337"/>
      <c r="OCG934" s="337"/>
      <c r="OCH934" s="337"/>
      <c r="OCI934" s="337"/>
      <c r="OCJ934" s="337"/>
      <c r="OCK934" s="337"/>
      <c r="OCL934" s="337"/>
      <c r="OCM934" s="337"/>
      <c r="OCN934" s="337"/>
      <c r="OCO934" s="337"/>
      <c r="OCP934" s="337"/>
      <c r="OCQ934" s="337"/>
      <c r="OCR934" s="337"/>
      <c r="OCS934" s="337"/>
      <c r="OCT934" s="337"/>
      <c r="OCU934" s="337"/>
      <c r="OCV934" s="337"/>
      <c r="OCW934" s="337"/>
      <c r="OCX934" s="337"/>
      <c r="OCY934" s="337"/>
      <c r="OCZ934" s="337"/>
      <c r="ODA934" s="337"/>
      <c r="ODB934" s="337"/>
      <c r="ODC934" s="337"/>
      <c r="ODD934" s="337"/>
      <c r="ODE934" s="337"/>
      <c r="ODF934" s="337"/>
      <c r="ODG934" s="337"/>
      <c r="ODH934" s="337"/>
      <c r="ODI934" s="337"/>
      <c r="ODJ934" s="337"/>
      <c r="ODK934" s="337"/>
      <c r="ODL934" s="337"/>
      <c r="ODM934" s="337"/>
      <c r="ODN934" s="337"/>
      <c r="ODO934" s="337"/>
      <c r="ODP934" s="337"/>
      <c r="ODQ934" s="337"/>
      <c r="ODR934" s="337"/>
      <c r="ODS934" s="337"/>
      <c r="ODT934" s="337"/>
      <c r="ODU934" s="337"/>
      <c r="ODV934" s="337"/>
      <c r="ODW934" s="337"/>
      <c r="ODX934" s="337"/>
      <c r="ODY934" s="337"/>
      <c r="ODZ934" s="337"/>
      <c r="OEA934" s="337"/>
      <c r="OEB934" s="337"/>
      <c r="OEC934" s="337"/>
      <c r="OED934" s="337"/>
      <c r="OEE934" s="337"/>
      <c r="OEF934" s="337"/>
      <c r="OEG934" s="337"/>
      <c r="OEH934" s="337"/>
      <c r="OEI934" s="337"/>
      <c r="OEJ934" s="337"/>
      <c r="OEK934" s="337"/>
      <c r="OEL934" s="337"/>
      <c r="OEM934" s="337"/>
      <c r="OEN934" s="337"/>
      <c r="OEO934" s="337"/>
      <c r="OEP934" s="337"/>
      <c r="OEQ934" s="337"/>
      <c r="OER934" s="337"/>
      <c r="OES934" s="337"/>
      <c r="OET934" s="337"/>
      <c r="OEU934" s="337"/>
      <c r="OEV934" s="337"/>
      <c r="OEW934" s="337"/>
      <c r="OEX934" s="337"/>
      <c r="OEY934" s="337"/>
      <c r="OEZ934" s="337"/>
      <c r="OFA934" s="337"/>
      <c r="OFB934" s="337"/>
      <c r="OFC934" s="337"/>
      <c r="OFD934" s="337"/>
      <c r="OFE934" s="337"/>
      <c r="OFF934" s="337"/>
      <c r="OFG934" s="337"/>
      <c r="OFH934" s="337"/>
      <c r="OFI934" s="337"/>
      <c r="OFJ934" s="337"/>
      <c r="OFK934" s="337"/>
      <c r="OFL934" s="337"/>
      <c r="OFM934" s="337"/>
      <c r="OFN934" s="337"/>
      <c r="OFO934" s="337"/>
      <c r="OFP934" s="337"/>
      <c r="OFQ934" s="337"/>
      <c r="OFR934" s="337"/>
      <c r="OFS934" s="337"/>
      <c r="OFT934" s="337"/>
      <c r="OFU934" s="337"/>
      <c r="OFV934" s="337"/>
      <c r="OFW934" s="337"/>
      <c r="OFX934" s="337"/>
      <c r="OFY934" s="337"/>
      <c r="OFZ934" s="337"/>
      <c r="OGA934" s="337"/>
      <c r="OGB934" s="337"/>
      <c r="OGC934" s="337"/>
      <c r="OGD934" s="337"/>
      <c r="OGE934" s="337"/>
      <c r="OGF934" s="337"/>
      <c r="OGG934" s="337"/>
      <c r="OGH934" s="337"/>
      <c r="OGI934" s="337"/>
      <c r="OGJ934" s="337"/>
      <c r="OGK934" s="337"/>
      <c r="OGL934" s="337"/>
      <c r="OGM934" s="337"/>
      <c r="OGN934" s="337"/>
      <c r="OGO934" s="337"/>
      <c r="OGP934" s="337"/>
      <c r="OGQ934" s="337"/>
      <c r="OGR934" s="337"/>
      <c r="OGS934" s="337"/>
      <c r="OGT934" s="337"/>
      <c r="OGU934" s="337"/>
      <c r="OGV934" s="337"/>
      <c r="OGW934" s="337"/>
      <c r="OGX934" s="337"/>
      <c r="OGY934" s="337"/>
      <c r="OGZ934" s="337"/>
      <c r="OHA934" s="337"/>
      <c r="OHB934" s="337"/>
      <c r="OHC934" s="337"/>
      <c r="OHD934" s="337"/>
      <c r="OHE934" s="337"/>
      <c r="OHF934" s="337"/>
      <c r="OHG934" s="337"/>
      <c r="OHH934" s="337"/>
      <c r="OHI934" s="337"/>
      <c r="OHJ934" s="337"/>
      <c r="OHK934" s="337"/>
      <c r="OHL934" s="337"/>
      <c r="OHM934" s="337"/>
      <c r="OHN934" s="337"/>
      <c r="OHO934" s="337"/>
      <c r="OHP934" s="337"/>
      <c r="OHQ934" s="337"/>
      <c r="OHR934" s="337"/>
      <c r="OHS934" s="337"/>
      <c r="OHT934" s="337"/>
      <c r="OHU934" s="337"/>
      <c r="OHV934" s="337"/>
      <c r="OHW934" s="337"/>
      <c r="OHX934" s="337"/>
      <c r="OHY934" s="337"/>
      <c r="OHZ934" s="337"/>
      <c r="OIA934" s="337"/>
      <c r="OIB934" s="337"/>
      <c r="OIC934" s="337"/>
      <c r="OID934" s="337"/>
      <c r="OIE934" s="337"/>
      <c r="OIF934" s="337"/>
      <c r="OIG934" s="337"/>
      <c r="OIH934" s="337"/>
      <c r="OII934" s="337"/>
      <c r="OIJ934" s="337"/>
      <c r="OIK934" s="337"/>
      <c r="OIL934" s="337"/>
      <c r="OIM934" s="337"/>
      <c r="OIN934" s="337"/>
      <c r="OIO934" s="337"/>
      <c r="OIP934" s="337"/>
      <c r="OIQ934" s="337"/>
      <c r="OIR934" s="337"/>
      <c r="OIS934" s="337"/>
      <c r="OIT934" s="337"/>
      <c r="OIU934" s="337"/>
      <c r="OIV934" s="337"/>
      <c r="OIW934" s="337"/>
      <c r="OIX934" s="337"/>
      <c r="OIY934" s="337"/>
      <c r="OIZ934" s="337"/>
      <c r="OJA934" s="337"/>
      <c r="OJB934" s="337"/>
      <c r="OJC934" s="337"/>
      <c r="OJD934" s="337"/>
      <c r="OJE934" s="337"/>
      <c r="OJF934" s="337"/>
      <c r="OJG934" s="337"/>
      <c r="OJH934" s="337"/>
      <c r="OJI934" s="337"/>
      <c r="OJJ934" s="337"/>
      <c r="OJK934" s="337"/>
      <c r="OJL934" s="337"/>
      <c r="OJM934" s="337"/>
      <c r="OJN934" s="337"/>
      <c r="OJO934" s="337"/>
      <c r="OJP934" s="337"/>
      <c r="OJQ934" s="337"/>
      <c r="OJR934" s="337"/>
      <c r="OJS934" s="337"/>
      <c r="OJT934" s="337"/>
      <c r="OJU934" s="337"/>
      <c r="OJV934" s="337"/>
      <c r="OJW934" s="337"/>
      <c r="OJX934" s="337"/>
      <c r="OJY934" s="337"/>
      <c r="OJZ934" s="337"/>
      <c r="OKA934" s="337"/>
      <c r="OKB934" s="337"/>
      <c r="OKC934" s="337"/>
      <c r="OKD934" s="337"/>
      <c r="OKE934" s="337"/>
      <c r="OKF934" s="337"/>
      <c r="OKG934" s="337"/>
      <c r="OKH934" s="337"/>
      <c r="OKI934" s="337"/>
      <c r="OKJ934" s="337"/>
      <c r="OKK934" s="337"/>
      <c r="OKL934" s="337"/>
      <c r="OKM934" s="337"/>
      <c r="OKN934" s="337"/>
      <c r="OKO934" s="337"/>
      <c r="OKP934" s="337"/>
      <c r="OKQ934" s="337"/>
      <c r="OKR934" s="337"/>
      <c r="OKS934" s="337"/>
      <c r="OKT934" s="337"/>
      <c r="OKU934" s="337"/>
      <c r="OKV934" s="337"/>
      <c r="OKW934" s="337"/>
      <c r="OKX934" s="337"/>
      <c r="OKY934" s="337"/>
      <c r="OKZ934" s="337"/>
      <c r="OLA934" s="337"/>
      <c r="OLB934" s="337"/>
      <c r="OLC934" s="337"/>
      <c r="OLD934" s="337"/>
      <c r="OLE934" s="337"/>
      <c r="OLF934" s="337"/>
      <c r="OLG934" s="337"/>
      <c r="OLH934" s="337"/>
      <c r="OLI934" s="337"/>
      <c r="OLJ934" s="337"/>
      <c r="OLK934" s="337"/>
      <c r="OLL934" s="337"/>
      <c r="OLM934" s="337"/>
      <c r="OLN934" s="337"/>
      <c r="OLO934" s="337"/>
      <c r="OLP934" s="337"/>
      <c r="OLQ934" s="337"/>
      <c r="OLR934" s="337"/>
      <c r="OLS934" s="337"/>
      <c r="OLT934" s="337"/>
      <c r="OLU934" s="337"/>
      <c r="OLV934" s="337"/>
      <c r="OLW934" s="337"/>
      <c r="OLX934" s="337"/>
      <c r="OLY934" s="337"/>
      <c r="OLZ934" s="337"/>
      <c r="OMA934" s="337"/>
      <c r="OMB934" s="337"/>
      <c r="OMC934" s="337"/>
      <c r="OMD934" s="337"/>
      <c r="OME934" s="337"/>
      <c r="OMF934" s="337"/>
      <c r="OMG934" s="337"/>
      <c r="OMH934" s="337"/>
      <c r="OMI934" s="337"/>
      <c r="OMJ934" s="337"/>
      <c r="OMK934" s="337"/>
      <c r="OML934" s="337"/>
      <c r="OMM934" s="337"/>
      <c r="OMN934" s="337"/>
      <c r="OMO934" s="337"/>
      <c r="OMP934" s="337"/>
      <c r="OMQ934" s="337"/>
      <c r="OMR934" s="337"/>
      <c r="OMS934" s="337"/>
      <c r="OMT934" s="337"/>
      <c r="OMU934" s="337"/>
      <c r="OMV934" s="337"/>
      <c r="OMW934" s="337"/>
      <c r="OMX934" s="337"/>
      <c r="OMY934" s="337"/>
      <c r="OMZ934" s="337"/>
      <c r="ONA934" s="337"/>
      <c r="ONB934" s="337"/>
      <c r="ONC934" s="337"/>
      <c r="OND934" s="337"/>
      <c r="ONE934" s="337"/>
      <c r="ONF934" s="337"/>
      <c r="ONG934" s="337"/>
      <c r="ONH934" s="337"/>
      <c r="ONI934" s="337"/>
      <c r="ONJ934" s="337"/>
      <c r="ONK934" s="337"/>
      <c r="ONL934" s="337"/>
      <c r="ONM934" s="337"/>
      <c r="ONN934" s="337"/>
      <c r="ONO934" s="337"/>
      <c r="ONP934" s="337"/>
      <c r="ONQ934" s="337"/>
      <c r="ONR934" s="337"/>
      <c r="ONS934" s="337"/>
      <c r="ONT934" s="337"/>
      <c r="ONU934" s="337"/>
      <c r="ONV934" s="337"/>
      <c r="ONW934" s="337"/>
      <c r="ONX934" s="337"/>
      <c r="ONY934" s="337"/>
      <c r="ONZ934" s="337"/>
      <c r="OOA934" s="337"/>
      <c r="OOB934" s="337"/>
      <c r="OOC934" s="337"/>
      <c r="OOD934" s="337"/>
      <c r="OOE934" s="337"/>
      <c r="OOF934" s="337"/>
      <c r="OOG934" s="337"/>
      <c r="OOH934" s="337"/>
      <c r="OOI934" s="337"/>
      <c r="OOJ934" s="337"/>
      <c r="OOK934" s="337"/>
      <c r="OOL934" s="337"/>
      <c r="OOM934" s="337"/>
      <c r="OON934" s="337"/>
      <c r="OOO934" s="337"/>
      <c r="OOP934" s="337"/>
      <c r="OOQ934" s="337"/>
      <c r="OOR934" s="337"/>
      <c r="OOS934" s="337"/>
      <c r="OOT934" s="337"/>
      <c r="OOU934" s="337"/>
      <c r="OOV934" s="337"/>
      <c r="OOW934" s="337"/>
      <c r="OOX934" s="337"/>
      <c r="OOY934" s="337"/>
      <c r="OOZ934" s="337"/>
      <c r="OPA934" s="337"/>
      <c r="OPB934" s="337"/>
      <c r="OPC934" s="337"/>
      <c r="OPD934" s="337"/>
      <c r="OPE934" s="337"/>
      <c r="OPF934" s="337"/>
      <c r="OPG934" s="337"/>
      <c r="OPH934" s="337"/>
      <c r="OPI934" s="337"/>
      <c r="OPJ934" s="337"/>
      <c r="OPK934" s="337"/>
      <c r="OPL934" s="337"/>
      <c r="OPM934" s="337"/>
      <c r="OPN934" s="337"/>
      <c r="OPO934" s="337"/>
      <c r="OPP934" s="337"/>
      <c r="OPQ934" s="337"/>
      <c r="OPR934" s="337"/>
      <c r="OPS934" s="337"/>
      <c r="OPT934" s="337"/>
      <c r="OPU934" s="337"/>
      <c r="OPV934" s="337"/>
      <c r="OPW934" s="337"/>
      <c r="OPX934" s="337"/>
      <c r="OPY934" s="337"/>
      <c r="OPZ934" s="337"/>
      <c r="OQA934" s="337"/>
      <c r="OQB934" s="337"/>
      <c r="OQC934" s="337"/>
      <c r="OQD934" s="337"/>
      <c r="OQE934" s="337"/>
      <c r="OQF934" s="337"/>
      <c r="OQG934" s="337"/>
      <c r="OQH934" s="337"/>
      <c r="OQI934" s="337"/>
      <c r="OQJ934" s="337"/>
      <c r="OQK934" s="337"/>
      <c r="OQL934" s="337"/>
      <c r="OQM934" s="337"/>
      <c r="OQN934" s="337"/>
      <c r="OQO934" s="337"/>
      <c r="OQP934" s="337"/>
      <c r="OQQ934" s="337"/>
      <c r="OQR934" s="337"/>
      <c r="OQS934" s="337"/>
      <c r="OQT934" s="337"/>
      <c r="OQU934" s="337"/>
      <c r="OQV934" s="337"/>
      <c r="OQW934" s="337"/>
      <c r="OQX934" s="337"/>
      <c r="OQY934" s="337"/>
      <c r="OQZ934" s="337"/>
      <c r="ORA934" s="337"/>
      <c r="ORB934" s="337"/>
      <c r="ORC934" s="337"/>
      <c r="ORD934" s="337"/>
      <c r="ORE934" s="337"/>
      <c r="ORF934" s="337"/>
      <c r="ORG934" s="337"/>
      <c r="ORH934" s="337"/>
      <c r="ORI934" s="337"/>
      <c r="ORJ934" s="337"/>
      <c r="ORK934" s="337"/>
      <c r="ORL934" s="337"/>
      <c r="ORM934" s="337"/>
      <c r="ORN934" s="337"/>
      <c r="ORO934" s="337"/>
      <c r="ORP934" s="337"/>
      <c r="ORQ934" s="337"/>
      <c r="ORR934" s="337"/>
      <c r="ORS934" s="337"/>
      <c r="ORT934" s="337"/>
      <c r="ORU934" s="337"/>
      <c r="ORV934" s="337"/>
      <c r="ORW934" s="337"/>
      <c r="ORX934" s="337"/>
      <c r="ORY934" s="337"/>
      <c r="ORZ934" s="337"/>
      <c r="OSA934" s="337"/>
      <c r="OSB934" s="337"/>
      <c r="OSC934" s="337"/>
      <c r="OSD934" s="337"/>
      <c r="OSE934" s="337"/>
      <c r="OSF934" s="337"/>
      <c r="OSG934" s="337"/>
      <c r="OSH934" s="337"/>
      <c r="OSI934" s="337"/>
      <c r="OSJ934" s="337"/>
      <c r="OSK934" s="337"/>
      <c r="OSL934" s="337"/>
      <c r="OSM934" s="337"/>
      <c r="OSN934" s="337"/>
      <c r="OSO934" s="337"/>
      <c r="OSP934" s="337"/>
      <c r="OSQ934" s="337"/>
      <c r="OSR934" s="337"/>
      <c r="OSS934" s="337"/>
      <c r="OST934" s="337"/>
      <c r="OSU934" s="337"/>
      <c r="OSV934" s="337"/>
      <c r="OSW934" s="337"/>
      <c r="OSX934" s="337"/>
      <c r="OSY934" s="337"/>
      <c r="OSZ934" s="337"/>
      <c r="OTA934" s="337"/>
      <c r="OTB934" s="337"/>
      <c r="OTC934" s="337"/>
      <c r="OTD934" s="337"/>
      <c r="OTE934" s="337"/>
      <c r="OTF934" s="337"/>
      <c r="OTG934" s="337"/>
      <c r="OTH934" s="337"/>
      <c r="OTI934" s="337"/>
      <c r="OTJ934" s="337"/>
      <c r="OTK934" s="337"/>
      <c r="OTL934" s="337"/>
      <c r="OTM934" s="337"/>
      <c r="OTN934" s="337"/>
      <c r="OTO934" s="337"/>
      <c r="OTP934" s="337"/>
      <c r="OTQ934" s="337"/>
      <c r="OTR934" s="337"/>
      <c r="OTS934" s="337"/>
      <c r="OTT934" s="337"/>
      <c r="OTU934" s="337"/>
      <c r="OTV934" s="337"/>
      <c r="OTW934" s="337"/>
      <c r="OTX934" s="337"/>
      <c r="OTY934" s="337"/>
      <c r="OTZ934" s="337"/>
      <c r="OUA934" s="337"/>
      <c r="OUB934" s="337"/>
      <c r="OUC934" s="337"/>
      <c r="OUD934" s="337"/>
      <c r="OUE934" s="337"/>
      <c r="OUF934" s="337"/>
      <c r="OUG934" s="337"/>
      <c r="OUH934" s="337"/>
      <c r="OUI934" s="337"/>
      <c r="OUJ934" s="337"/>
      <c r="OUK934" s="337"/>
      <c r="OUL934" s="337"/>
      <c r="OUM934" s="337"/>
      <c r="OUN934" s="337"/>
      <c r="OUO934" s="337"/>
      <c r="OUP934" s="337"/>
      <c r="OUQ934" s="337"/>
      <c r="OUR934" s="337"/>
      <c r="OUS934" s="337"/>
      <c r="OUT934" s="337"/>
      <c r="OUU934" s="337"/>
      <c r="OUV934" s="337"/>
      <c r="OUW934" s="337"/>
      <c r="OUX934" s="337"/>
      <c r="OUY934" s="337"/>
      <c r="OUZ934" s="337"/>
      <c r="OVA934" s="337"/>
      <c r="OVB934" s="337"/>
      <c r="OVC934" s="337"/>
      <c r="OVD934" s="337"/>
      <c r="OVE934" s="337"/>
      <c r="OVF934" s="337"/>
      <c r="OVG934" s="337"/>
      <c r="OVH934" s="337"/>
      <c r="OVI934" s="337"/>
      <c r="OVJ934" s="337"/>
      <c r="OVK934" s="337"/>
      <c r="OVL934" s="337"/>
      <c r="OVM934" s="337"/>
      <c r="OVN934" s="337"/>
      <c r="OVO934" s="337"/>
      <c r="OVP934" s="337"/>
      <c r="OVQ934" s="337"/>
      <c r="OVR934" s="337"/>
      <c r="OVS934" s="337"/>
      <c r="OVT934" s="337"/>
      <c r="OVU934" s="337"/>
      <c r="OVV934" s="337"/>
      <c r="OVW934" s="337"/>
      <c r="OVX934" s="337"/>
      <c r="OVY934" s="337"/>
      <c r="OVZ934" s="337"/>
      <c r="OWA934" s="337"/>
      <c r="OWB934" s="337"/>
      <c r="OWC934" s="337"/>
      <c r="OWD934" s="337"/>
      <c r="OWE934" s="337"/>
      <c r="OWF934" s="337"/>
      <c r="OWG934" s="337"/>
      <c r="OWH934" s="337"/>
      <c r="OWI934" s="337"/>
      <c r="OWJ934" s="337"/>
      <c r="OWK934" s="337"/>
      <c r="OWL934" s="337"/>
      <c r="OWM934" s="337"/>
      <c r="OWN934" s="337"/>
      <c r="OWO934" s="337"/>
      <c r="OWP934" s="337"/>
      <c r="OWQ934" s="337"/>
      <c r="OWR934" s="337"/>
      <c r="OWS934" s="337"/>
      <c r="OWT934" s="337"/>
      <c r="OWU934" s="337"/>
      <c r="OWV934" s="337"/>
      <c r="OWW934" s="337"/>
      <c r="OWX934" s="337"/>
      <c r="OWY934" s="337"/>
      <c r="OWZ934" s="337"/>
      <c r="OXA934" s="337"/>
      <c r="OXB934" s="337"/>
      <c r="OXC934" s="337"/>
      <c r="OXD934" s="337"/>
      <c r="OXE934" s="337"/>
      <c r="OXF934" s="337"/>
      <c r="OXG934" s="337"/>
      <c r="OXH934" s="337"/>
      <c r="OXI934" s="337"/>
      <c r="OXJ934" s="337"/>
      <c r="OXK934" s="337"/>
      <c r="OXL934" s="337"/>
      <c r="OXM934" s="337"/>
      <c r="OXN934" s="337"/>
      <c r="OXO934" s="337"/>
      <c r="OXP934" s="337"/>
      <c r="OXQ934" s="337"/>
      <c r="OXR934" s="337"/>
      <c r="OXS934" s="337"/>
      <c r="OXT934" s="337"/>
      <c r="OXU934" s="337"/>
      <c r="OXV934" s="337"/>
      <c r="OXW934" s="337"/>
      <c r="OXX934" s="337"/>
      <c r="OXY934" s="337"/>
      <c r="OXZ934" s="337"/>
      <c r="OYA934" s="337"/>
      <c r="OYB934" s="337"/>
      <c r="OYC934" s="337"/>
      <c r="OYD934" s="337"/>
      <c r="OYE934" s="337"/>
      <c r="OYF934" s="337"/>
      <c r="OYG934" s="337"/>
      <c r="OYH934" s="337"/>
      <c r="OYI934" s="337"/>
      <c r="OYJ934" s="337"/>
      <c r="OYK934" s="337"/>
      <c r="OYL934" s="337"/>
      <c r="OYM934" s="337"/>
      <c r="OYN934" s="337"/>
      <c r="OYO934" s="337"/>
      <c r="OYP934" s="337"/>
      <c r="OYQ934" s="337"/>
      <c r="OYR934" s="337"/>
      <c r="OYS934" s="337"/>
      <c r="OYT934" s="337"/>
      <c r="OYU934" s="337"/>
      <c r="OYV934" s="337"/>
      <c r="OYW934" s="337"/>
      <c r="OYX934" s="337"/>
      <c r="OYY934" s="337"/>
      <c r="OYZ934" s="337"/>
      <c r="OZA934" s="337"/>
      <c r="OZB934" s="337"/>
      <c r="OZC934" s="337"/>
      <c r="OZD934" s="337"/>
      <c r="OZE934" s="337"/>
      <c r="OZF934" s="337"/>
      <c r="OZG934" s="337"/>
      <c r="OZH934" s="337"/>
      <c r="OZI934" s="337"/>
      <c r="OZJ934" s="337"/>
      <c r="OZK934" s="337"/>
      <c r="OZL934" s="337"/>
      <c r="OZM934" s="337"/>
      <c r="OZN934" s="337"/>
      <c r="OZO934" s="337"/>
      <c r="OZP934" s="337"/>
      <c r="OZQ934" s="337"/>
      <c r="OZR934" s="337"/>
      <c r="OZS934" s="337"/>
      <c r="OZT934" s="337"/>
      <c r="OZU934" s="337"/>
      <c r="OZV934" s="337"/>
      <c r="OZW934" s="337"/>
      <c r="OZX934" s="337"/>
      <c r="OZY934" s="337"/>
      <c r="OZZ934" s="337"/>
      <c r="PAA934" s="337"/>
      <c r="PAB934" s="337"/>
      <c r="PAC934" s="337"/>
      <c r="PAD934" s="337"/>
      <c r="PAE934" s="337"/>
      <c r="PAF934" s="337"/>
      <c r="PAG934" s="337"/>
      <c r="PAH934" s="337"/>
      <c r="PAI934" s="337"/>
      <c r="PAJ934" s="337"/>
      <c r="PAK934" s="337"/>
      <c r="PAL934" s="337"/>
      <c r="PAM934" s="337"/>
      <c r="PAN934" s="337"/>
      <c r="PAO934" s="337"/>
      <c r="PAP934" s="337"/>
      <c r="PAQ934" s="337"/>
      <c r="PAR934" s="337"/>
      <c r="PAS934" s="337"/>
      <c r="PAT934" s="337"/>
      <c r="PAU934" s="337"/>
      <c r="PAV934" s="337"/>
      <c r="PAW934" s="337"/>
      <c r="PAX934" s="337"/>
      <c r="PAY934" s="337"/>
      <c r="PAZ934" s="337"/>
      <c r="PBA934" s="337"/>
      <c r="PBB934" s="337"/>
      <c r="PBC934" s="337"/>
      <c r="PBD934" s="337"/>
      <c r="PBE934" s="337"/>
      <c r="PBF934" s="337"/>
      <c r="PBG934" s="337"/>
      <c r="PBH934" s="337"/>
      <c r="PBI934" s="337"/>
      <c r="PBJ934" s="337"/>
      <c r="PBK934" s="337"/>
      <c r="PBL934" s="337"/>
      <c r="PBM934" s="337"/>
      <c r="PBN934" s="337"/>
      <c r="PBO934" s="337"/>
      <c r="PBP934" s="337"/>
      <c r="PBQ934" s="337"/>
      <c r="PBR934" s="337"/>
      <c r="PBS934" s="337"/>
      <c r="PBT934" s="337"/>
      <c r="PBU934" s="337"/>
      <c r="PBV934" s="337"/>
      <c r="PBW934" s="337"/>
      <c r="PBX934" s="337"/>
      <c r="PBY934" s="337"/>
      <c r="PBZ934" s="337"/>
      <c r="PCA934" s="337"/>
      <c r="PCB934" s="337"/>
      <c r="PCC934" s="337"/>
      <c r="PCD934" s="337"/>
      <c r="PCE934" s="337"/>
      <c r="PCF934" s="337"/>
      <c r="PCG934" s="337"/>
      <c r="PCH934" s="337"/>
      <c r="PCI934" s="337"/>
      <c r="PCJ934" s="337"/>
      <c r="PCK934" s="337"/>
      <c r="PCL934" s="337"/>
      <c r="PCM934" s="337"/>
      <c r="PCN934" s="337"/>
      <c r="PCO934" s="337"/>
      <c r="PCP934" s="337"/>
      <c r="PCQ934" s="337"/>
      <c r="PCR934" s="337"/>
      <c r="PCS934" s="337"/>
      <c r="PCT934" s="337"/>
      <c r="PCU934" s="337"/>
      <c r="PCV934" s="337"/>
      <c r="PCW934" s="337"/>
      <c r="PCX934" s="337"/>
      <c r="PCY934" s="337"/>
      <c r="PCZ934" s="337"/>
      <c r="PDA934" s="337"/>
      <c r="PDB934" s="337"/>
      <c r="PDC934" s="337"/>
      <c r="PDD934" s="337"/>
      <c r="PDE934" s="337"/>
      <c r="PDF934" s="337"/>
      <c r="PDG934" s="337"/>
      <c r="PDH934" s="337"/>
      <c r="PDI934" s="337"/>
      <c r="PDJ934" s="337"/>
      <c r="PDK934" s="337"/>
      <c r="PDL934" s="337"/>
      <c r="PDM934" s="337"/>
      <c r="PDN934" s="337"/>
      <c r="PDO934" s="337"/>
      <c r="PDP934" s="337"/>
      <c r="PDQ934" s="337"/>
      <c r="PDR934" s="337"/>
      <c r="PDS934" s="337"/>
      <c r="PDT934" s="337"/>
      <c r="PDU934" s="337"/>
      <c r="PDV934" s="337"/>
      <c r="PDW934" s="337"/>
      <c r="PDX934" s="337"/>
      <c r="PDY934" s="337"/>
      <c r="PDZ934" s="337"/>
      <c r="PEA934" s="337"/>
      <c r="PEB934" s="337"/>
      <c r="PEC934" s="337"/>
      <c r="PED934" s="337"/>
      <c r="PEE934" s="337"/>
      <c r="PEF934" s="337"/>
      <c r="PEG934" s="337"/>
      <c r="PEH934" s="337"/>
      <c r="PEI934" s="337"/>
      <c r="PEJ934" s="337"/>
      <c r="PEK934" s="337"/>
      <c r="PEL934" s="337"/>
      <c r="PEM934" s="337"/>
      <c r="PEN934" s="337"/>
      <c r="PEO934" s="337"/>
      <c r="PEP934" s="337"/>
      <c r="PEQ934" s="337"/>
      <c r="PER934" s="337"/>
      <c r="PES934" s="337"/>
      <c r="PET934" s="337"/>
      <c r="PEU934" s="337"/>
      <c r="PEV934" s="337"/>
      <c r="PEW934" s="337"/>
      <c r="PEX934" s="337"/>
      <c r="PEY934" s="337"/>
      <c r="PEZ934" s="337"/>
      <c r="PFA934" s="337"/>
      <c r="PFB934" s="337"/>
      <c r="PFC934" s="337"/>
      <c r="PFD934" s="337"/>
      <c r="PFE934" s="337"/>
      <c r="PFF934" s="337"/>
      <c r="PFG934" s="337"/>
      <c r="PFH934" s="337"/>
      <c r="PFI934" s="337"/>
      <c r="PFJ934" s="337"/>
      <c r="PFK934" s="337"/>
      <c r="PFL934" s="337"/>
      <c r="PFM934" s="337"/>
      <c r="PFN934" s="337"/>
      <c r="PFO934" s="337"/>
      <c r="PFP934" s="337"/>
      <c r="PFQ934" s="337"/>
      <c r="PFR934" s="337"/>
      <c r="PFS934" s="337"/>
      <c r="PFT934" s="337"/>
      <c r="PFU934" s="337"/>
      <c r="PFV934" s="337"/>
      <c r="PFW934" s="337"/>
      <c r="PFX934" s="337"/>
      <c r="PFY934" s="337"/>
      <c r="PFZ934" s="337"/>
      <c r="PGA934" s="337"/>
      <c r="PGB934" s="337"/>
      <c r="PGC934" s="337"/>
      <c r="PGD934" s="337"/>
      <c r="PGE934" s="337"/>
      <c r="PGF934" s="337"/>
      <c r="PGG934" s="337"/>
      <c r="PGH934" s="337"/>
      <c r="PGI934" s="337"/>
      <c r="PGJ934" s="337"/>
      <c r="PGK934" s="337"/>
      <c r="PGL934" s="337"/>
      <c r="PGM934" s="337"/>
      <c r="PGN934" s="337"/>
      <c r="PGO934" s="337"/>
      <c r="PGP934" s="337"/>
      <c r="PGQ934" s="337"/>
      <c r="PGR934" s="337"/>
      <c r="PGS934" s="337"/>
      <c r="PGT934" s="337"/>
      <c r="PGU934" s="337"/>
      <c r="PGV934" s="337"/>
      <c r="PGW934" s="337"/>
      <c r="PGX934" s="337"/>
      <c r="PGY934" s="337"/>
      <c r="PGZ934" s="337"/>
      <c r="PHA934" s="337"/>
      <c r="PHB934" s="337"/>
      <c r="PHC934" s="337"/>
      <c r="PHD934" s="337"/>
      <c r="PHE934" s="337"/>
      <c r="PHF934" s="337"/>
      <c r="PHG934" s="337"/>
      <c r="PHH934" s="337"/>
      <c r="PHI934" s="337"/>
      <c r="PHJ934" s="337"/>
      <c r="PHK934" s="337"/>
      <c r="PHL934" s="337"/>
      <c r="PHM934" s="337"/>
      <c r="PHN934" s="337"/>
      <c r="PHO934" s="337"/>
      <c r="PHP934" s="337"/>
      <c r="PHQ934" s="337"/>
      <c r="PHR934" s="337"/>
      <c r="PHS934" s="337"/>
      <c r="PHT934" s="337"/>
      <c r="PHU934" s="337"/>
      <c r="PHV934" s="337"/>
      <c r="PHW934" s="337"/>
      <c r="PHX934" s="337"/>
      <c r="PHY934" s="337"/>
      <c r="PHZ934" s="337"/>
      <c r="PIA934" s="337"/>
      <c r="PIB934" s="337"/>
      <c r="PIC934" s="337"/>
      <c r="PID934" s="337"/>
      <c r="PIE934" s="337"/>
      <c r="PIF934" s="337"/>
      <c r="PIG934" s="337"/>
      <c r="PIH934" s="337"/>
      <c r="PII934" s="337"/>
      <c r="PIJ934" s="337"/>
      <c r="PIK934" s="337"/>
      <c r="PIL934" s="337"/>
      <c r="PIM934" s="337"/>
      <c r="PIN934" s="337"/>
      <c r="PIO934" s="337"/>
      <c r="PIP934" s="337"/>
      <c r="PIQ934" s="337"/>
      <c r="PIR934" s="337"/>
      <c r="PIS934" s="337"/>
      <c r="PIT934" s="337"/>
      <c r="PIU934" s="337"/>
      <c r="PIV934" s="337"/>
      <c r="PIW934" s="337"/>
      <c r="PIX934" s="337"/>
      <c r="PIY934" s="337"/>
      <c r="PIZ934" s="337"/>
      <c r="PJA934" s="337"/>
      <c r="PJB934" s="337"/>
      <c r="PJC934" s="337"/>
      <c r="PJD934" s="337"/>
      <c r="PJE934" s="337"/>
      <c r="PJF934" s="337"/>
      <c r="PJG934" s="337"/>
      <c r="PJH934" s="337"/>
      <c r="PJI934" s="337"/>
      <c r="PJJ934" s="337"/>
      <c r="PJK934" s="337"/>
      <c r="PJL934" s="337"/>
      <c r="PJM934" s="337"/>
      <c r="PJN934" s="337"/>
      <c r="PJO934" s="337"/>
      <c r="PJP934" s="337"/>
      <c r="PJQ934" s="337"/>
      <c r="PJR934" s="337"/>
      <c r="PJS934" s="337"/>
      <c r="PJT934" s="337"/>
      <c r="PJU934" s="337"/>
      <c r="PJV934" s="337"/>
      <c r="PJW934" s="337"/>
      <c r="PJX934" s="337"/>
      <c r="PJY934" s="337"/>
      <c r="PJZ934" s="337"/>
      <c r="PKA934" s="337"/>
      <c r="PKB934" s="337"/>
      <c r="PKC934" s="337"/>
      <c r="PKD934" s="337"/>
      <c r="PKE934" s="337"/>
      <c r="PKF934" s="337"/>
      <c r="PKG934" s="337"/>
      <c r="PKH934" s="337"/>
      <c r="PKI934" s="337"/>
      <c r="PKJ934" s="337"/>
      <c r="PKK934" s="337"/>
      <c r="PKL934" s="337"/>
      <c r="PKM934" s="337"/>
      <c r="PKN934" s="337"/>
      <c r="PKO934" s="337"/>
      <c r="PKP934" s="337"/>
      <c r="PKQ934" s="337"/>
      <c r="PKR934" s="337"/>
      <c r="PKS934" s="337"/>
      <c r="PKT934" s="337"/>
      <c r="PKU934" s="337"/>
      <c r="PKV934" s="337"/>
      <c r="PKW934" s="337"/>
      <c r="PKX934" s="337"/>
      <c r="PKY934" s="337"/>
      <c r="PKZ934" s="337"/>
      <c r="PLA934" s="337"/>
      <c r="PLB934" s="337"/>
      <c r="PLC934" s="337"/>
      <c r="PLD934" s="337"/>
      <c r="PLE934" s="337"/>
      <c r="PLF934" s="337"/>
      <c r="PLG934" s="337"/>
      <c r="PLH934" s="337"/>
      <c r="PLI934" s="337"/>
      <c r="PLJ934" s="337"/>
      <c r="PLK934" s="337"/>
      <c r="PLL934" s="337"/>
      <c r="PLM934" s="337"/>
      <c r="PLN934" s="337"/>
      <c r="PLO934" s="337"/>
      <c r="PLP934" s="337"/>
      <c r="PLQ934" s="337"/>
      <c r="PLR934" s="337"/>
      <c r="PLS934" s="337"/>
      <c r="PLT934" s="337"/>
      <c r="PLU934" s="337"/>
      <c r="PLV934" s="337"/>
      <c r="PLW934" s="337"/>
      <c r="PLX934" s="337"/>
      <c r="PLY934" s="337"/>
      <c r="PLZ934" s="337"/>
      <c r="PMA934" s="337"/>
      <c r="PMB934" s="337"/>
      <c r="PMC934" s="337"/>
      <c r="PMD934" s="337"/>
      <c r="PME934" s="337"/>
      <c r="PMF934" s="337"/>
      <c r="PMG934" s="337"/>
      <c r="PMH934" s="337"/>
      <c r="PMI934" s="337"/>
      <c r="PMJ934" s="337"/>
      <c r="PMK934" s="337"/>
      <c r="PML934" s="337"/>
      <c r="PMM934" s="337"/>
      <c r="PMN934" s="337"/>
      <c r="PMO934" s="337"/>
      <c r="PMP934" s="337"/>
      <c r="PMQ934" s="337"/>
      <c r="PMR934" s="337"/>
      <c r="PMS934" s="337"/>
      <c r="PMT934" s="337"/>
      <c r="PMU934" s="337"/>
      <c r="PMV934" s="337"/>
      <c r="PMW934" s="337"/>
      <c r="PMX934" s="337"/>
      <c r="PMY934" s="337"/>
      <c r="PMZ934" s="337"/>
      <c r="PNA934" s="337"/>
      <c r="PNB934" s="337"/>
      <c r="PNC934" s="337"/>
      <c r="PND934" s="337"/>
      <c r="PNE934" s="337"/>
      <c r="PNF934" s="337"/>
      <c r="PNG934" s="337"/>
      <c r="PNH934" s="337"/>
      <c r="PNI934" s="337"/>
      <c r="PNJ934" s="337"/>
      <c r="PNK934" s="337"/>
      <c r="PNL934" s="337"/>
      <c r="PNM934" s="337"/>
      <c r="PNN934" s="337"/>
      <c r="PNO934" s="337"/>
      <c r="PNP934" s="337"/>
      <c r="PNQ934" s="337"/>
      <c r="PNR934" s="337"/>
      <c r="PNS934" s="337"/>
      <c r="PNT934" s="337"/>
      <c r="PNU934" s="337"/>
      <c r="PNV934" s="337"/>
      <c r="PNW934" s="337"/>
      <c r="PNX934" s="337"/>
      <c r="PNY934" s="337"/>
      <c r="PNZ934" s="337"/>
      <c r="POA934" s="337"/>
      <c r="POB934" s="337"/>
      <c r="POC934" s="337"/>
      <c r="POD934" s="337"/>
      <c r="POE934" s="337"/>
      <c r="POF934" s="337"/>
      <c r="POG934" s="337"/>
      <c r="POH934" s="337"/>
      <c r="POI934" s="337"/>
      <c r="POJ934" s="337"/>
      <c r="POK934" s="337"/>
      <c r="POL934" s="337"/>
      <c r="POM934" s="337"/>
      <c r="PON934" s="337"/>
      <c r="POO934" s="337"/>
      <c r="POP934" s="337"/>
      <c r="POQ934" s="337"/>
      <c r="POR934" s="337"/>
      <c r="POS934" s="337"/>
      <c r="POT934" s="337"/>
      <c r="POU934" s="337"/>
      <c r="POV934" s="337"/>
      <c r="POW934" s="337"/>
      <c r="POX934" s="337"/>
      <c r="POY934" s="337"/>
      <c r="POZ934" s="337"/>
      <c r="PPA934" s="337"/>
      <c r="PPB934" s="337"/>
      <c r="PPC934" s="337"/>
      <c r="PPD934" s="337"/>
      <c r="PPE934" s="337"/>
      <c r="PPF934" s="337"/>
      <c r="PPG934" s="337"/>
      <c r="PPH934" s="337"/>
      <c r="PPI934" s="337"/>
      <c r="PPJ934" s="337"/>
      <c r="PPK934" s="337"/>
      <c r="PPL934" s="337"/>
      <c r="PPM934" s="337"/>
      <c r="PPN934" s="337"/>
      <c r="PPO934" s="337"/>
      <c r="PPP934" s="337"/>
      <c r="PPQ934" s="337"/>
      <c r="PPR934" s="337"/>
      <c r="PPS934" s="337"/>
      <c r="PPT934" s="337"/>
      <c r="PPU934" s="337"/>
      <c r="PPV934" s="337"/>
      <c r="PPW934" s="337"/>
      <c r="PPX934" s="337"/>
      <c r="PPY934" s="337"/>
      <c r="PPZ934" s="337"/>
      <c r="PQA934" s="337"/>
      <c r="PQB934" s="337"/>
      <c r="PQC934" s="337"/>
      <c r="PQD934" s="337"/>
      <c r="PQE934" s="337"/>
      <c r="PQF934" s="337"/>
      <c r="PQG934" s="337"/>
      <c r="PQH934" s="337"/>
      <c r="PQI934" s="337"/>
      <c r="PQJ934" s="337"/>
      <c r="PQK934" s="337"/>
      <c r="PQL934" s="337"/>
      <c r="PQM934" s="337"/>
      <c r="PQN934" s="337"/>
      <c r="PQO934" s="337"/>
      <c r="PQP934" s="337"/>
      <c r="PQQ934" s="337"/>
      <c r="PQR934" s="337"/>
      <c r="PQS934" s="337"/>
      <c r="PQT934" s="337"/>
      <c r="PQU934" s="337"/>
      <c r="PQV934" s="337"/>
      <c r="PQW934" s="337"/>
      <c r="PQX934" s="337"/>
      <c r="PQY934" s="337"/>
      <c r="PQZ934" s="337"/>
      <c r="PRA934" s="337"/>
      <c r="PRB934" s="337"/>
      <c r="PRC934" s="337"/>
      <c r="PRD934" s="337"/>
      <c r="PRE934" s="337"/>
      <c r="PRF934" s="337"/>
      <c r="PRG934" s="337"/>
      <c r="PRH934" s="337"/>
      <c r="PRI934" s="337"/>
      <c r="PRJ934" s="337"/>
      <c r="PRK934" s="337"/>
      <c r="PRL934" s="337"/>
      <c r="PRM934" s="337"/>
      <c r="PRN934" s="337"/>
      <c r="PRO934" s="337"/>
      <c r="PRP934" s="337"/>
      <c r="PRQ934" s="337"/>
      <c r="PRR934" s="337"/>
      <c r="PRS934" s="337"/>
      <c r="PRT934" s="337"/>
      <c r="PRU934" s="337"/>
      <c r="PRV934" s="337"/>
      <c r="PRW934" s="337"/>
      <c r="PRX934" s="337"/>
      <c r="PRY934" s="337"/>
      <c r="PRZ934" s="337"/>
      <c r="PSA934" s="337"/>
      <c r="PSB934" s="337"/>
      <c r="PSC934" s="337"/>
      <c r="PSD934" s="337"/>
      <c r="PSE934" s="337"/>
      <c r="PSF934" s="337"/>
      <c r="PSG934" s="337"/>
      <c r="PSH934" s="337"/>
      <c r="PSI934" s="337"/>
      <c r="PSJ934" s="337"/>
      <c r="PSK934" s="337"/>
      <c r="PSL934" s="337"/>
      <c r="PSM934" s="337"/>
      <c r="PSN934" s="337"/>
      <c r="PSO934" s="337"/>
      <c r="PSP934" s="337"/>
      <c r="PSQ934" s="337"/>
      <c r="PSR934" s="337"/>
      <c r="PSS934" s="337"/>
      <c r="PST934" s="337"/>
      <c r="PSU934" s="337"/>
      <c r="PSV934" s="337"/>
      <c r="PSW934" s="337"/>
      <c r="PSX934" s="337"/>
      <c r="PSY934" s="337"/>
      <c r="PSZ934" s="337"/>
      <c r="PTA934" s="337"/>
      <c r="PTB934" s="337"/>
      <c r="PTC934" s="337"/>
      <c r="PTD934" s="337"/>
      <c r="PTE934" s="337"/>
      <c r="PTF934" s="337"/>
      <c r="PTG934" s="337"/>
      <c r="PTH934" s="337"/>
      <c r="PTI934" s="337"/>
      <c r="PTJ934" s="337"/>
      <c r="PTK934" s="337"/>
      <c r="PTL934" s="337"/>
      <c r="PTM934" s="337"/>
      <c r="PTN934" s="337"/>
      <c r="PTO934" s="337"/>
      <c r="PTP934" s="337"/>
      <c r="PTQ934" s="337"/>
      <c r="PTR934" s="337"/>
      <c r="PTS934" s="337"/>
      <c r="PTT934" s="337"/>
      <c r="PTU934" s="337"/>
      <c r="PTV934" s="337"/>
      <c r="PTW934" s="337"/>
      <c r="PTX934" s="337"/>
      <c r="PTY934" s="337"/>
      <c r="PTZ934" s="337"/>
      <c r="PUA934" s="337"/>
      <c r="PUB934" s="337"/>
      <c r="PUC934" s="337"/>
      <c r="PUD934" s="337"/>
      <c r="PUE934" s="337"/>
      <c r="PUF934" s="337"/>
      <c r="PUG934" s="337"/>
      <c r="PUH934" s="337"/>
      <c r="PUI934" s="337"/>
      <c r="PUJ934" s="337"/>
      <c r="PUK934" s="337"/>
      <c r="PUL934" s="337"/>
      <c r="PUM934" s="337"/>
      <c r="PUN934" s="337"/>
      <c r="PUO934" s="337"/>
      <c r="PUP934" s="337"/>
      <c r="PUQ934" s="337"/>
      <c r="PUR934" s="337"/>
      <c r="PUS934" s="337"/>
      <c r="PUT934" s="337"/>
      <c r="PUU934" s="337"/>
      <c r="PUV934" s="337"/>
      <c r="PUW934" s="337"/>
      <c r="PUX934" s="337"/>
      <c r="PUY934" s="337"/>
      <c r="PUZ934" s="337"/>
      <c r="PVA934" s="337"/>
      <c r="PVB934" s="337"/>
      <c r="PVC934" s="337"/>
      <c r="PVD934" s="337"/>
      <c r="PVE934" s="337"/>
      <c r="PVF934" s="337"/>
      <c r="PVG934" s="337"/>
      <c r="PVH934" s="337"/>
      <c r="PVI934" s="337"/>
      <c r="PVJ934" s="337"/>
      <c r="PVK934" s="337"/>
      <c r="PVL934" s="337"/>
      <c r="PVM934" s="337"/>
      <c r="PVN934" s="337"/>
      <c r="PVO934" s="337"/>
      <c r="PVP934" s="337"/>
      <c r="PVQ934" s="337"/>
      <c r="PVR934" s="337"/>
      <c r="PVS934" s="337"/>
      <c r="PVT934" s="337"/>
      <c r="PVU934" s="337"/>
      <c r="PVV934" s="337"/>
      <c r="PVW934" s="337"/>
      <c r="PVX934" s="337"/>
      <c r="PVY934" s="337"/>
      <c r="PVZ934" s="337"/>
      <c r="PWA934" s="337"/>
      <c r="PWB934" s="337"/>
      <c r="PWC934" s="337"/>
      <c r="PWD934" s="337"/>
      <c r="PWE934" s="337"/>
      <c r="PWF934" s="337"/>
      <c r="PWG934" s="337"/>
      <c r="PWH934" s="337"/>
      <c r="PWI934" s="337"/>
      <c r="PWJ934" s="337"/>
      <c r="PWK934" s="337"/>
      <c r="PWL934" s="337"/>
      <c r="PWM934" s="337"/>
      <c r="PWN934" s="337"/>
      <c r="PWO934" s="337"/>
      <c r="PWP934" s="337"/>
      <c r="PWQ934" s="337"/>
      <c r="PWR934" s="337"/>
      <c r="PWS934" s="337"/>
      <c r="PWT934" s="337"/>
      <c r="PWU934" s="337"/>
      <c r="PWV934" s="337"/>
      <c r="PWW934" s="337"/>
      <c r="PWX934" s="337"/>
      <c r="PWY934" s="337"/>
      <c r="PWZ934" s="337"/>
      <c r="PXA934" s="337"/>
      <c r="PXB934" s="337"/>
      <c r="PXC934" s="337"/>
      <c r="PXD934" s="337"/>
      <c r="PXE934" s="337"/>
      <c r="PXF934" s="337"/>
      <c r="PXG934" s="337"/>
      <c r="PXH934" s="337"/>
      <c r="PXI934" s="337"/>
      <c r="PXJ934" s="337"/>
      <c r="PXK934" s="337"/>
      <c r="PXL934" s="337"/>
      <c r="PXM934" s="337"/>
      <c r="PXN934" s="337"/>
      <c r="PXO934" s="337"/>
      <c r="PXP934" s="337"/>
      <c r="PXQ934" s="337"/>
      <c r="PXR934" s="337"/>
      <c r="PXS934" s="337"/>
      <c r="PXT934" s="337"/>
      <c r="PXU934" s="337"/>
      <c r="PXV934" s="337"/>
      <c r="PXW934" s="337"/>
      <c r="PXX934" s="337"/>
      <c r="PXY934" s="337"/>
      <c r="PXZ934" s="337"/>
      <c r="PYA934" s="337"/>
      <c r="PYB934" s="337"/>
      <c r="PYC934" s="337"/>
      <c r="PYD934" s="337"/>
      <c r="PYE934" s="337"/>
      <c r="PYF934" s="337"/>
      <c r="PYG934" s="337"/>
      <c r="PYH934" s="337"/>
      <c r="PYI934" s="337"/>
      <c r="PYJ934" s="337"/>
      <c r="PYK934" s="337"/>
      <c r="PYL934" s="337"/>
      <c r="PYM934" s="337"/>
      <c r="PYN934" s="337"/>
      <c r="PYO934" s="337"/>
      <c r="PYP934" s="337"/>
      <c r="PYQ934" s="337"/>
      <c r="PYR934" s="337"/>
      <c r="PYS934" s="337"/>
      <c r="PYT934" s="337"/>
      <c r="PYU934" s="337"/>
      <c r="PYV934" s="337"/>
      <c r="PYW934" s="337"/>
      <c r="PYX934" s="337"/>
      <c r="PYY934" s="337"/>
      <c r="PYZ934" s="337"/>
      <c r="PZA934" s="337"/>
      <c r="PZB934" s="337"/>
      <c r="PZC934" s="337"/>
      <c r="PZD934" s="337"/>
      <c r="PZE934" s="337"/>
      <c r="PZF934" s="337"/>
      <c r="PZG934" s="337"/>
      <c r="PZH934" s="337"/>
      <c r="PZI934" s="337"/>
      <c r="PZJ934" s="337"/>
      <c r="PZK934" s="337"/>
      <c r="PZL934" s="337"/>
      <c r="PZM934" s="337"/>
      <c r="PZN934" s="337"/>
      <c r="PZO934" s="337"/>
      <c r="PZP934" s="337"/>
      <c r="PZQ934" s="337"/>
      <c r="PZR934" s="337"/>
      <c r="PZS934" s="337"/>
      <c r="PZT934" s="337"/>
      <c r="PZU934" s="337"/>
      <c r="PZV934" s="337"/>
      <c r="PZW934" s="337"/>
      <c r="PZX934" s="337"/>
      <c r="PZY934" s="337"/>
      <c r="PZZ934" s="337"/>
      <c r="QAA934" s="337"/>
      <c r="QAB934" s="337"/>
      <c r="QAC934" s="337"/>
      <c r="QAD934" s="337"/>
      <c r="QAE934" s="337"/>
      <c r="QAF934" s="337"/>
      <c r="QAG934" s="337"/>
      <c r="QAH934" s="337"/>
      <c r="QAI934" s="337"/>
      <c r="QAJ934" s="337"/>
      <c r="QAK934" s="337"/>
      <c r="QAL934" s="337"/>
      <c r="QAM934" s="337"/>
      <c r="QAN934" s="337"/>
      <c r="QAO934" s="337"/>
      <c r="QAP934" s="337"/>
      <c r="QAQ934" s="337"/>
      <c r="QAR934" s="337"/>
      <c r="QAS934" s="337"/>
      <c r="QAT934" s="337"/>
      <c r="QAU934" s="337"/>
      <c r="QAV934" s="337"/>
      <c r="QAW934" s="337"/>
      <c r="QAX934" s="337"/>
      <c r="QAY934" s="337"/>
      <c r="QAZ934" s="337"/>
      <c r="QBA934" s="337"/>
      <c r="QBB934" s="337"/>
      <c r="QBC934" s="337"/>
      <c r="QBD934" s="337"/>
      <c r="QBE934" s="337"/>
      <c r="QBF934" s="337"/>
      <c r="QBG934" s="337"/>
      <c r="QBH934" s="337"/>
      <c r="QBI934" s="337"/>
      <c r="QBJ934" s="337"/>
      <c r="QBK934" s="337"/>
      <c r="QBL934" s="337"/>
      <c r="QBM934" s="337"/>
      <c r="QBN934" s="337"/>
      <c r="QBO934" s="337"/>
      <c r="QBP934" s="337"/>
      <c r="QBQ934" s="337"/>
      <c r="QBR934" s="337"/>
      <c r="QBS934" s="337"/>
      <c r="QBT934" s="337"/>
      <c r="QBU934" s="337"/>
      <c r="QBV934" s="337"/>
      <c r="QBW934" s="337"/>
      <c r="QBX934" s="337"/>
      <c r="QBY934" s="337"/>
      <c r="QBZ934" s="337"/>
      <c r="QCA934" s="337"/>
      <c r="QCB934" s="337"/>
      <c r="QCC934" s="337"/>
      <c r="QCD934" s="337"/>
      <c r="QCE934" s="337"/>
      <c r="QCF934" s="337"/>
      <c r="QCG934" s="337"/>
      <c r="QCH934" s="337"/>
      <c r="QCI934" s="337"/>
      <c r="QCJ934" s="337"/>
      <c r="QCK934" s="337"/>
      <c r="QCL934" s="337"/>
      <c r="QCM934" s="337"/>
      <c r="QCN934" s="337"/>
      <c r="QCO934" s="337"/>
      <c r="QCP934" s="337"/>
      <c r="QCQ934" s="337"/>
      <c r="QCR934" s="337"/>
      <c r="QCS934" s="337"/>
      <c r="QCT934" s="337"/>
      <c r="QCU934" s="337"/>
      <c r="QCV934" s="337"/>
      <c r="QCW934" s="337"/>
      <c r="QCX934" s="337"/>
      <c r="QCY934" s="337"/>
      <c r="QCZ934" s="337"/>
      <c r="QDA934" s="337"/>
      <c r="QDB934" s="337"/>
      <c r="QDC934" s="337"/>
      <c r="QDD934" s="337"/>
      <c r="QDE934" s="337"/>
      <c r="QDF934" s="337"/>
      <c r="QDG934" s="337"/>
      <c r="QDH934" s="337"/>
      <c r="QDI934" s="337"/>
      <c r="QDJ934" s="337"/>
      <c r="QDK934" s="337"/>
      <c r="QDL934" s="337"/>
      <c r="QDM934" s="337"/>
      <c r="QDN934" s="337"/>
      <c r="QDO934" s="337"/>
      <c r="QDP934" s="337"/>
      <c r="QDQ934" s="337"/>
      <c r="QDR934" s="337"/>
      <c r="QDS934" s="337"/>
      <c r="QDT934" s="337"/>
      <c r="QDU934" s="337"/>
      <c r="QDV934" s="337"/>
      <c r="QDW934" s="337"/>
      <c r="QDX934" s="337"/>
      <c r="QDY934" s="337"/>
      <c r="QDZ934" s="337"/>
      <c r="QEA934" s="337"/>
      <c r="QEB934" s="337"/>
      <c r="QEC934" s="337"/>
      <c r="QED934" s="337"/>
      <c r="QEE934" s="337"/>
      <c r="QEF934" s="337"/>
      <c r="QEG934" s="337"/>
      <c r="QEH934" s="337"/>
      <c r="QEI934" s="337"/>
      <c r="QEJ934" s="337"/>
      <c r="QEK934" s="337"/>
      <c r="QEL934" s="337"/>
      <c r="QEM934" s="337"/>
      <c r="QEN934" s="337"/>
      <c r="QEO934" s="337"/>
      <c r="QEP934" s="337"/>
      <c r="QEQ934" s="337"/>
      <c r="QER934" s="337"/>
      <c r="QES934" s="337"/>
      <c r="QET934" s="337"/>
      <c r="QEU934" s="337"/>
      <c r="QEV934" s="337"/>
      <c r="QEW934" s="337"/>
      <c r="QEX934" s="337"/>
      <c r="QEY934" s="337"/>
      <c r="QEZ934" s="337"/>
      <c r="QFA934" s="337"/>
      <c r="QFB934" s="337"/>
      <c r="QFC934" s="337"/>
      <c r="QFD934" s="337"/>
      <c r="QFE934" s="337"/>
      <c r="QFF934" s="337"/>
      <c r="QFG934" s="337"/>
      <c r="QFH934" s="337"/>
      <c r="QFI934" s="337"/>
      <c r="QFJ934" s="337"/>
      <c r="QFK934" s="337"/>
      <c r="QFL934" s="337"/>
      <c r="QFM934" s="337"/>
      <c r="QFN934" s="337"/>
      <c r="QFO934" s="337"/>
      <c r="QFP934" s="337"/>
      <c r="QFQ934" s="337"/>
      <c r="QFR934" s="337"/>
      <c r="QFS934" s="337"/>
      <c r="QFT934" s="337"/>
      <c r="QFU934" s="337"/>
      <c r="QFV934" s="337"/>
      <c r="QFW934" s="337"/>
      <c r="QFX934" s="337"/>
      <c r="QFY934" s="337"/>
      <c r="QFZ934" s="337"/>
      <c r="QGA934" s="337"/>
      <c r="QGB934" s="337"/>
      <c r="QGC934" s="337"/>
      <c r="QGD934" s="337"/>
      <c r="QGE934" s="337"/>
      <c r="QGF934" s="337"/>
      <c r="QGG934" s="337"/>
      <c r="QGH934" s="337"/>
      <c r="QGI934" s="337"/>
      <c r="QGJ934" s="337"/>
      <c r="QGK934" s="337"/>
      <c r="QGL934" s="337"/>
      <c r="QGM934" s="337"/>
      <c r="QGN934" s="337"/>
      <c r="QGO934" s="337"/>
      <c r="QGP934" s="337"/>
      <c r="QGQ934" s="337"/>
      <c r="QGR934" s="337"/>
      <c r="QGS934" s="337"/>
      <c r="QGT934" s="337"/>
      <c r="QGU934" s="337"/>
      <c r="QGV934" s="337"/>
      <c r="QGW934" s="337"/>
      <c r="QGX934" s="337"/>
      <c r="QGY934" s="337"/>
      <c r="QGZ934" s="337"/>
      <c r="QHA934" s="337"/>
      <c r="QHB934" s="337"/>
      <c r="QHC934" s="337"/>
      <c r="QHD934" s="337"/>
      <c r="QHE934" s="337"/>
      <c r="QHF934" s="337"/>
      <c r="QHG934" s="337"/>
      <c r="QHH934" s="337"/>
      <c r="QHI934" s="337"/>
      <c r="QHJ934" s="337"/>
      <c r="QHK934" s="337"/>
      <c r="QHL934" s="337"/>
      <c r="QHM934" s="337"/>
      <c r="QHN934" s="337"/>
      <c r="QHO934" s="337"/>
      <c r="QHP934" s="337"/>
      <c r="QHQ934" s="337"/>
      <c r="QHR934" s="337"/>
      <c r="QHS934" s="337"/>
      <c r="QHT934" s="337"/>
      <c r="QHU934" s="337"/>
      <c r="QHV934" s="337"/>
      <c r="QHW934" s="337"/>
      <c r="QHX934" s="337"/>
      <c r="QHY934" s="337"/>
      <c r="QHZ934" s="337"/>
      <c r="QIA934" s="337"/>
      <c r="QIB934" s="337"/>
      <c r="QIC934" s="337"/>
      <c r="QID934" s="337"/>
      <c r="QIE934" s="337"/>
      <c r="QIF934" s="337"/>
      <c r="QIG934" s="337"/>
      <c r="QIH934" s="337"/>
      <c r="QII934" s="337"/>
      <c r="QIJ934" s="337"/>
      <c r="QIK934" s="337"/>
      <c r="QIL934" s="337"/>
      <c r="QIM934" s="337"/>
      <c r="QIN934" s="337"/>
      <c r="QIO934" s="337"/>
      <c r="QIP934" s="337"/>
      <c r="QIQ934" s="337"/>
      <c r="QIR934" s="337"/>
      <c r="QIS934" s="337"/>
      <c r="QIT934" s="337"/>
      <c r="QIU934" s="337"/>
      <c r="QIV934" s="337"/>
      <c r="QIW934" s="337"/>
      <c r="QIX934" s="337"/>
      <c r="QIY934" s="337"/>
      <c r="QIZ934" s="337"/>
      <c r="QJA934" s="337"/>
      <c r="QJB934" s="337"/>
      <c r="QJC934" s="337"/>
      <c r="QJD934" s="337"/>
      <c r="QJE934" s="337"/>
      <c r="QJF934" s="337"/>
      <c r="QJG934" s="337"/>
      <c r="QJH934" s="337"/>
      <c r="QJI934" s="337"/>
      <c r="QJJ934" s="337"/>
      <c r="QJK934" s="337"/>
      <c r="QJL934" s="337"/>
      <c r="QJM934" s="337"/>
      <c r="QJN934" s="337"/>
      <c r="QJO934" s="337"/>
      <c r="QJP934" s="337"/>
      <c r="QJQ934" s="337"/>
      <c r="QJR934" s="337"/>
      <c r="QJS934" s="337"/>
      <c r="QJT934" s="337"/>
      <c r="QJU934" s="337"/>
      <c r="QJV934" s="337"/>
      <c r="QJW934" s="337"/>
      <c r="QJX934" s="337"/>
      <c r="QJY934" s="337"/>
      <c r="QJZ934" s="337"/>
      <c r="QKA934" s="337"/>
      <c r="QKB934" s="337"/>
      <c r="QKC934" s="337"/>
      <c r="QKD934" s="337"/>
      <c r="QKE934" s="337"/>
      <c r="QKF934" s="337"/>
      <c r="QKG934" s="337"/>
      <c r="QKH934" s="337"/>
      <c r="QKI934" s="337"/>
      <c r="QKJ934" s="337"/>
      <c r="QKK934" s="337"/>
      <c r="QKL934" s="337"/>
      <c r="QKM934" s="337"/>
      <c r="QKN934" s="337"/>
      <c r="QKO934" s="337"/>
      <c r="QKP934" s="337"/>
      <c r="QKQ934" s="337"/>
      <c r="QKR934" s="337"/>
      <c r="QKS934" s="337"/>
      <c r="QKT934" s="337"/>
      <c r="QKU934" s="337"/>
      <c r="QKV934" s="337"/>
      <c r="QKW934" s="337"/>
      <c r="QKX934" s="337"/>
      <c r="QKY934" s="337"/>
      <c r="QKZ934" s="337"/>
      <c r="QLA934" s="337"/>
      <c r="QLB934" s="337"/>
      <c r="QLC934" s="337"/>
      <c r="QLD934" s="337"/>
      <c r="QLE934" s="337"/>
      <c r="QLF934" s="337"/>
      <c r="QLG934" s="337"/>
      <c r="QLH934" s="337"/>
      <c r="QLI934" s="337"/>
      <c r="QLJ934" s="337"/>
      <c r="QLK934" s="337"/>
      <c r="QLL934" s="337"/>
      <c r="QLM934" s="337"/>
      <c r="QLN934" s="337"/>
      <c r="QLO934" s="337"/>
      <c r="QLP934" s="337"/>
      <c r="QLQ934" s="337"/>
      <c r="QLR934" s="337"/>
      <c r="QLS934" s="337"/>
      <c r="QLT934" s="337"/>
      <c r="QLU934" s="337"/>
      <c r="QLV934" s="337"/>
      <c r="QLW934" s="337"/>
      <c r="QLX934" s="337"/>
      <c r="QLY934" s="337"/>
      <c r="QLZ934" s="337"/>
      <c r="QMA934" s="337"/>
      <c r="QMB934" s="337"/>
      <c r="QMC934" s="337"/>
      <c r="QMD934" s="337"/>
      <c r="QME934" s="337"/>
      <c r="QMF934" s="337"/>
      <c r="QMG934" s="337"/>
      <c r="QMH934" s="337"/>
      <c r="QMI934" s="337"/>
      <c r="QMJ934" s="337"/>
      <c r="QMK934" s="337"/>
      <c r="QML934" s="337"/>
      <c r="QMM934" s="337"/>
      <c r="QMN934" s="337"/>
      <c r="QMO934" s="337"/>
      <c r="QMP934" s="337"/>
      <c r="QMQ934" s="337"/>
      <c r="QMR934" s="337"/>
      <c r="QMS934" s="337"/>
      <c r="QMT934" s="337"/>
      <c r="QMU934" s="337"/>
      <c r="QMV934" s="337"/>
      <c r="QMW934" s="337"/>
      <c r="QMX934" s="337"/>
      <c r="QMY934" s="337"/>
      <c r="QMZ934" s="337"/>
      <c r="QNA934" s="337"/>
      <c r="QNB934" s="337"/>
      <c r="QNC934" s="337"/>
      <c r="QND934" s="337"/>
      <c r="QNE934" s="337"/>
      <c r="QNF934" s="337"/>
      <c r="QNG934" s="337"/>
      <c r="QNH934" s="337"/>
      <c r="QNI934" s="337"/>
      <c r="QNJ934" s="337"/>
      <c r="QNK934" s="337"/>
      <c r="QNL934" s="337"/>
      <c r="QNM934" s="337"/>
      <c r="QNN934" s="337"/>
      <c r="QNO934" s="337"/>
      <c r="QNP934" s="337"/>
      <c r="QNQ934" s="337"/>
      <c r="QNR934" s="337"/>
      <c r="QNS934" s="337"/>
      <c r="QNT934" s="337"/>
      <c r="QNU934" s="337"/>
      <c r="QNV934" s="337"/>
      <c r="QNW934" s="337"/>
      <c r="QNX934" s="337"/>
      <c r="QNY934" s="337"/>
      <c r="QNZ934" s="337"/>
      <c r="QOA934" s="337"/>
      <c r="QOB934" s="337"/>
      <c r="QOC934" s="337"/>
      <c r="QOD934" s="337"/>
      <c r="QOE934" s="337"/>
      <c r="QOF934" s="337"/>
      <c r="QOG934" s="337"/>
      <c r="QOH934" s="337"/>
      <c r="QOI934" s="337"/>
      <c r="QOJ934" s="337"/>
      <c r="QOK934" s="337"/>
      <c r="QOL934" s="337"/>
      <c r="QOM934" s="337"/>
      <c r="QON934" s="337"/>
      <c r="QOO934" s="337"/>
      <c r="QOP934" s="337"/>
      <c r="QOQ934" s="337"/>
      <c r="QOR934" s="337"/>
      <c r="QOS934" s="337"/>
      <c r="QOT934" s="337"/>
      <c r="QOU934" s="337"/>
      <c r="QOV934" s="337"/>
      <c r="QOW934" s="337"/>
      <c r="QOX934" s="337"/>
      <c r="QOY934" s="337"/>
      <c r="QOZ934" s="337"/>
      <c r="QPA934" s="337"/>
      <c r="QPB934" s="337"/>
      <c r="QPC934" s="337"/>
      <c r="QPD934" s="337"/>
      <c r="QPE934" s="337"/>
      <c r="QPF934" s="337"/>
      <c r="QPG934" s="337"/>
      <c r="QPH934" s="337"/>
      <c r="QPI934" s="337"/>
      <c r="QPJ934" s="337"/>
      <c r="QPK934" s="337"/>
      <c r="QPL934" s="337"/>
      <c r="QPM934" s="337"/>
      <c r="QPN934" s="337"/>
      <c r="QPO934" s="337"/>
      <c r="QPP934" s="337"/>
      <c r="QPQ934" s="337"/>
      <c r="QPR934" s="337"/>
      <c r="QPS934" s="337"/>
      <c r="QPT934" s="337"/>
      <c r="QPU934" s="337"/>
      <c r="QPV934" s="337"/>
      <c r="QPW934" s="337"/>
      <c r="QPX934" s="337"/>
      <c r="QPY934" s="337"/>
      <c r="QPZ934" s="337"/>
      <c r="QQA934" s="337"/>
      <c r="QQB934" s="337"/>
      <c r="QQC934" s="337"/>
      <c r="QQD934" s="337"/>
      <c r="QQE934" s="337"/>
      <c r="QQF934" s="337"/>
      <c r="QQG934" s="337"/>
      <c r="QQH934" s="337"/>
      <c r="QQI934" s="337"/>
      <c r="QQJ934" s="337"/>
      <c r="QQK934" s="337"/>
      <c r="QQL934" s="337"/>
      <c r="QQM934" s="337"/>
      <c r="QQN934" s="337"/>
      <c r="QQO934" s="337"/>
      <c r="QQP934" s="337"/>
      <c r="QQQ934" s="337"/>
      <c r="QQR934" s="337"/>
      <c r="QQS934" s="337"/>
      <c r="QQT934" s="337"/>
      <c r="QQU934" s="337"/>
      <c r="QQV934" s="337"/>
      <c r="QQW934" s="337"/>
      <c r="QQX934" s="337"/>
      <c r="QQY934" s="337"/>
      <c r="QQZ934" s="337"/>
      <c r="QRA934" s="337"/>
      <c r="QRB934" s="337"/>
      <c r="QRC934" s="337"/>
      <c r="QRD934" s="337"/>
      <c r="QRE934" s="337"/>
      <c r="QRF934" s="337"/>
      <c r="QRG934" s="337"/>
      <c r="QRH934" s="337"/>
      <c r="QRI934" s="337"/>
      <c r="QRJ934" s="337"/>
      <c r="QRK934" s="337"/>
      <c r="QRL934" s="337"/>
      <c r="QRM934" s="337"/>
      <c r="QRN934" s="337"/>
      <c r="QRO934" s="337"/>
      <c r="QRP934" s="337"/>
      <c r="QRQ934" s="337"/>
      <c r="QRR934" s="337"/>
      <c r="QRS934" s="337"/>
      <c r="QRT934" s="337"/>
      <c r="QRU934" s="337"/>
      <c r="QRV934" s="337"/>
      <c r="QRW934" s="337"/>
      <c r="QRX934" s="337"/>
      <c r="QRY934" s="337"/>
      <c r="QRZ934" s="337"/>
      <c r="QSA934" s="337"/>
      <c r="QSB934" s="337"/>
      <c r="QSC934" s="337"/>
      <c r="QSD934" s="337"/>
      <c r="QSE934" s="337"/>
      <c r="QSF934" s="337"/>
      <c r="QSG934" s="337"/>
      <c r="QSH934" s="337"/>
      <c r="QSI934" s="337"/>
      <c r="QSJ934" s="337"/>
      <c r="QSK934" s="337"/>
      <c r="QSL934" s="337"/>
      <c r="QSM934" s="337"/>
      <c r="QSN934" s="337"/>
      <c r="QSO934" s="337"/>
      <c r="QSP934" s="337"/>
      <c r="QSQ934" s="337"/>
      <c r="QSR934" s="337"/>
      <c r="QSS934" s="337"/>
      <c r="QST934" s="337"/>
      <c r="QSU934" s="337"/>
      <c r="QSV934" s="337"/>
      <c r="QSW934" s="337"/>
      <c r="QSX934" s="337"/>
      <c r="QSY934" s="337"/>
      <c r="QSZ934" s="337"/>
      <c r="QTA934" s="337"/>
      <c r="QTB934" s="337"/>
      <c r="QTC934" s="337"/>
      <c r="QTD934" s="337"/>
      <c r="QTE934" s="337"/>
      <c r="QTF934" s="337"/>
      <c r="QTG934" s="337"/>
      <c r="QTH934" s="337"/>
      <c r="QTI934" s="337"/>
      <c r="QTJ934" s="337"/>
      <c r="QTK934" s="337"/>
      <c r="QTL934" s="337"/>
      <c r="QTM934" s="337"/>
      <c r="QTN934" s="337"/>
      <c r="QTO934" s="337"/>
      <c r="QTP934" s="337"/>
      <c r="QTQ934" s="337"/>
      <c r="QTR934" s="337"/>
      <c r="QTS934" s="337"/>
      <c r="QTT934" s="337"/>
      <c r="QTU934" s="337"/>
      <c r="QTV934" s="337"/>
      <c r="QTW934" s="337"/>
      <c r="QTX934" s="337"/>
      <c r="QTY934" s="337"/>
      <c r="QTZ934" s="337"/>
      <c r="QUA934" s="337"/>
      <c r="QUB934" s="337"/>
      <c r="QUC934" s="337"/>
      <c r="QUD934" s="337"/>
      <c r="QUE934" s="337"/>
      <c r="QUF934" s="337"/>
      <c r="QUG934" s="337"/>
      <c r="QUH934" s="337"/>
      <c r="QUI934" s="337"/>
      <c r="QUJ934" s="337"/>
      <c r="QUK934" s="337"/>
      <c r="QUL934" s="337"/>
      <c r="QUM934" s="337"/>
      <c r="QUN934" s="337"/>
      <c r="QUO934" s="337"/>
      <c r="QUP934" s="337"/>
      <c r="QUQ934" s="337"/>
      <c r="QUR934" s="337"/>
      <c r="QUS934" s="337"/>
      <c r="QUT934" s="337"/>
      <c r="QUU934" s="337"/>
      <c r="QUV934" s="337"/>
      <c r="QUW934" s="337"/>
      <c r="QUX934" s="337"/>
      <c r="QUY934" s="337"/>
      <c r="QUZ934" s="337"/>
      <c r="QVA934" s="337"/>
      <c r="QVB934" s="337"/>
      <c r="QVC934" s="337"/>
      <c r="QVD934" s="337"/>
      <c r="QVE934" s="337"/>
      <c r="QVF934" s="337"/>
      <c r="QVG934" s="337"/>
      <c r="QVH934" s="337"/>
      <c r="QVI934" s="337"/>
      <c r="QVJ934" s="337"/>
      <c r="QVK934" s="337"/>
      <c r="QVL934" s="337"/>
      <c r="QVM934" s="337"/>
      <c r="QVN934" s="337"/>
      <c r="QVO934" s="337"/>
      <c r="QVP934" s="337"/>
      <c r="QVQ934" s="337"/>
      <c r="QVR934" s="337"/>
      <c r="QVS934" s="337"/>
      <c r="QVT934" s="337"/>
      <c r="QVU934" s="337"/>
      <c r="QVV934" s="337"/>
      <c r="QVW934" s="337"/>
      <c r="QVX934" s="337"/>
      <c r="QVY934" s="337"/>
      <c r="QVZ934" s="337"/>
      <c r="QWA934" s="337"/>
      <c r="QWB934" s="337"/>
      <c r="QWC934" s="337"/>
      <c r="QWD934" s="337"/>
      <c r="QWE934" s="337"/>
      <c r="QWF934" s="337"/>
      <c r="QWG934" s="337"/>
      <c r="QWH934" s="337"/>
      <c r="QWI934" s="337"/>
      <c r="QWJ934" s="337"/>
      <c r="QWK934" s="337"/>
      <c r="QWL934" s="337"/>
      <c r="QWM934" s="337"/>
      <c r="QWN934" s="337"/>
      <c r="QWO934" s="337"/>
      <c r="QWP934" s="337"/>
      <c r="QWQ934" s="337"/>
      <c r="QWR934" s="337"/>
      <c r="QWS934" s="337"/>
      <c r="QWT934" s="337"/>
      <c r="QWU934" s="337"/>
      <c r="QWV934" s="337"/>
      <c r="QWW934" s="337"/>
      <c r="QWX934" s="337"/>
      <c r="QWY934" s="337"/>
      <c r="QWZ934" s="337"/>
      <c r="QXA934" s="337"/>
      <c r="QXB934" s="337"/>
      <c r="QXC934" s="337"/>
      <c r="QXD934" s="337"/>
      <c r="QXE934" s="337"/>
      <c r="QXF934" s="337"/>
      <c r="QXG934" s="337"/>
      <c r="QXH934" s="337"/>
      <c r="QXI934" s="337"/>
      <c r="QXJ934" s="337"/>
      <c r="QXK934" s="337"/>
      <c r="QXL934" s="337"/>
      <c r="QXM934" s="337"/>
      <c r="QXN934" s="337"/>
      <c r="QXO934" s="337"/>
      <c r="QXP934" s="337"/>
      <c r="QXQ934" s="337"/>
      <c r="QXR934" s="337"/>
      <c r="QXS934" s="337"/>
      <c r="QXT934" s="337"/>
      <c r="QXU934" s="337"/>
      <c r="QXV934" s="337"/>
      <c r="QXW934" s="337"/>
      <c r="QXX934" s="337"/>
      <c r="QXY934" s="337"/>
      <c r="QXZ934" s="337"/>
      <c r="QYA934" s="337"/>
      <c r="QYB934" s="337"/>
      <c r="QYC934" s="337"/>
      <c r="QYD934" s="337"/>
      <c r="QYE934" s="337"/>
      <c r="QYF934" s="337"/>
      <c r="QYG934" s="337"/>
      <c r="QYH934" s="337"/>
      <c r="QYI934" s="337"/>
      <c r="QYJ934" s="337"/>
      <c r="QYK934" s="337"/>
      <c r="QYL934" s="337"/>
      <c r="QYM934" s="337"/>
      <c r="QYN934" s="337"/>
      <c r="QYO934" s="337"/>
      <c r="QYP934" s="337"/>
      <c r="QYQ934" s="337"/>
      <c r="QYR934" s="337"/>
      <c r="QYS934" s="337"/>
      <c r="QYT934" s="337"/>
      <c r="QYU934" s="337"/>
      <c r="QYV934" s="337"/>
      <c r="QYW934" s="337"/>
      <c r="QYX934" s="337"/>
      <c r="QYY934" s="337"/>
      <c r="QYZ934" s="337"/>
      <c r="QZA934" s="337"/>
      <c r="QZB934" s="337"/>
      <c r="QZC934" s="337"/>
      <c r="QZD934" s="337"/>
      <c r="QZE934" s="337"/>
      <c r="QZF934" s="337"/>
      <c r="QZG934" s="337"/>
      <c r="QZH934" s="337"/>
      <c r="QZI934" s="337"/>
      <c r="QZJ934" s="337"/>
      <c r="QZK934" s="337"/>
      <c r="QZL934" s="337"/>
      <c r="QZM934" s="337"/>
      <c r="QZN934" s="337"/>
      <c r="QZO934" s="337"/>
      <c r="QZP934" s="337"/>
      <c r="QZQ934" s="337"/>
      <c r="QZR934" s="337"/>
      <c r="QZS934" s="337"/>
      <c r="QZT934" s="337"/>
      <c r="QZU934" s="337"/>
      <c r="QZV934" s="337"/>
      <c r="QZW934" s="337"/>
      <c r="QZX934" s="337"/>
      <c r="QZY934" s="337"/>
      <c r="QZZ934" s="337"/>
      <c r="RAA934" s="337"/>
      <c r="RAB934" s="337"/>
      <c r="RAC934" s="337"/>
      <c r="RAD934" s="337"/>
      <c r="RAE934" s="337"/>
      <c r="RAF934" s="337"/>
      <c r="RAG934" s="337"/>
      <c r="RAH934" s="337"/>
      <c r="RAI934" s="337"/>
      <c r="RAJ934" s="337"/>
      <c r="RAK934" s="337"/>
      <c r="RAL934" s="337"/>
      <c r="RAM934" s="337"/>
      <c r="RAN934" s="337"/>
      <c r="RAO934" s="337"/>
      <c r="RAP934" s="337"/>
      <c r="RAQ934" s="337"/>
      <c r="RAR934" s="337"/>
      <c r="RAS934" s="337"/>
      <c r="RAT934" s="337"/>
      <c r="RAU934" s="337"/>
      <c r="RAV934" s="337"/>
      <c r="RAW934" s="337"/>
      <c r="RAX934" s="337"/>
      <c r="RAY934" s="337"/>
      <c r="RAZ934" s="337"/>
      <c r="RBA934" s="337"/>
      <c r="RBB934" s="337"/>
      <c r="RBC934" s="337"/>
      <c r="RBD934" s="337"/>
      <c r="RBE934" s="337"/>
      <c r="RBF934" s="337"/>
      <c r="RBG934" s="337"/>
      <c r="RBH934" s="337"/>
      <c r="RBI934" s="337"/>
      <c r="RBJ934" s="337"/>
      <c r="RBK934" s="337"/>
      <c r="RBL934" s="337"/>
      <c r="RBM934" s="337"/>
      <c r="RBN934" s="337"/>
      <c r="RBO934" s="337"/>
      <c r="RBP934" s="337"/>
      <c r="RBQ934" s="337"/>
      <c r="RBR934" s="337"/>
      <c r="RBS934" s="337"/>
      <c r="RBT934" s="337"/>
      <c r="RBU934" s="337"/>
      <c r="RBV934" s="337"/>
      <c r="RBW934" s="337"/>
      <c r="RBX934" s="337"/>
      <c r="RBY934" s="337"/>
      <c r="RBZ934" s="337"/>
      <c r="RCA934" s="337"/>
      <c r="RCB934" s="337"/>
      <c r="RCC934" s="337"/>
      <c r="RCD934" s="337"/>
      <c r="RCE934" s="337"/>
      <c r="RCF934" s="337"/>
      <c r="RCG934" s="337"/>
      <c r="RCH934" s="337"/>
      <c r="RCI934" s="337"/>
      <c r="RCJ934" s="337"/>
      <c r="RCK934" s="337"/>
      <c r="RCL934" s="337"/>
      <c r="RCM934" s="337"/>
      <c r="RCN934" s="337"/>
      <c r="RCO934" s="337"/>
      <c r="RCP934" s="337"/>
      <c r="RCQ934" s="337"/>
      <c r="RCR934" s="337"/>
      <c r="RCS934" s="337"/>
      <c r="RCT934" s="337"/>
      <c r="RCU934" s="337"/>
      <c r="RCV934" s="337"/>
      <c r="RCW934" s="337"/>
      <c r="RCX934" s="337"/>
      <c r="RCY934" s="337"/>
      <c r="RCZ934" s="337"/>
      <c r="RDA934" s="337"/>
      <c r="RDB934" s="337"/>
      <c r="RDC934" s="337"/>
      <c r="RDD934" s="337"/>
      <c r="RDE934" s="337"/>
      <c r="RDF934" s="337"/>
      <c r="RDG934" s="337"/>
      <c r="RDH934" s="337"/>
      <c r="RDI934" s="337"/>
      <c r="RDJ934" s="337"/>
      <c r="RDK934" s="337"/>
      <c r="RDL934" s="337"/>
      <c r="RDM934" s="337"/>
      <c r="RDN934" s="337"/>
      <c r="RDO934" s="337"/>
      <c r="RDP934" s="337"/>
      <c r="RDQ934" s="337"/>
      <c r="RDR934" s="337"/>
      <c r="RDS934" s="337"/>
      <c r="RDT934" s="337"/>
      <c r="RDU934" s="337"/>
      <c r="RDV934" s="337"/>
      <c r="RDW934" s="337"/>
      <c r="RDX934" s="337"/>
      <c r="RDY934" s="337"/>
      <c r="RDZ934" s="337"/>
      <c r="REA934" s="337"/>
      <c r="REB934" s="337"/>
      <c r="REC934" s="337"/>
      <c r="RED934" s="337"/>
      <c r="REE934" s="337"/>
      <c r="REF934" s="337"/>
      <c r="REG934" s="337"/>
      <c r="REH934" s="337"/>
      <c r="REI934" s="337"/>
      <c r="REJ934" s="337"/>
      <c r="REK934" s="337"/>
      <c r="REL934" s="337"/>
      <c r="REM934" s="337"/>
      <c r="REN934" s="337"/>
      <c r="REO934" s="337"/>
      <c r="REP934" s="337"/>
      <c r="REQ934" s="337"/>
      <c r="RER934" s="337"/>
      <c r="RES934" s="337"/>
      <c r="RET934" s="337"/>
      <c r="REU934" s="337"/>
      <c r="REV934" s="337"/>
      <c r="REW934" s="337"/>
      <c r="REX934" s="337"/>
      <c r="REY934" s="337"/>
      <c r="REZ934" s="337"/>
      <c r="RFA934" s="337"/>
      <c r="RFB934" s="337"/>
      <c r="RFC934" s="337"/>
      <c r="RFD934" s="337"/>
      <c r="RFE934" s="337"/>
      <c r="RFF934" s="337"/>
      <c r="RFG934" s="337"/>
      <c r="RFH934" s="337"/>
      <c r="RFI934" s="337"/>
      <c r="RFJ934" s="337"/>
      <c r="RFK934" s="337"/>
      <c r="RFL934" s="337"/>
      <c r="RFM934" s="337"/>
      <c r="RFN934" s="337"/>
      <c r="RFO934" s="337"/>
      <c r="RFP934" s="337"/>
      <c r="RFQ934" s="337"/>
      <c r="RFR934" s="337"/>
      <c r="RFS934" s="337"/>
      <c r="RFT934" s="337"/>
      <c r="RFU934" s="337"/>
      <c r="RFV934" s="337"/>
      <c r="RFW934" s="337"/>
      <c r="RFX934" s="337"/>
      <c r="RFY934" s="337"/>
      <c r="RFZ934" s="337"/>
      <c r="RGA934" s="337"/>
      <c r="RGB934" s="337"/>
      <c r="RGC934" s="337"/>
      <c r="RGD934" s="337"/>
      <c r="RGE934" s="337"/>
      <c r="RGF934" s="337"/>
      <c r="RGG934" s="337"/>
      <c r="RGH934" s="337"/>
      <c r="RGI934" s="337"/>
      <c r="RGJ934" s="337"/>
      <c r="RGK934" s="337"/>
      <c r="RGL934" s="337"/>
      <c r="RGM934" s="337"/>
      <c r="RGN934" s="337"/>
      <c r="RGO934" s="337"/>
      <c r="RGP934" s="337"/>
      <c r="RGQ934" s="337"/>
      <c r="RGR934" s="337"/>
      <c r="RGS934" s="337"/>
      <c r="RGT934" s="337"/>
      <c r="RGU934" s="337"/>
      <c r="RGV934" s="337"/>
      <c r="RGW934" s="337"/>
      <c r="RGX934" s="337"/>
      <c r="RGY934" s="337"/>
      <c r="RGZ934" s="337"/>
      <c r="RHA934" s="337"/>
      <c r="RHB934" s="337"/>
      <c r="RHC934" s="337"/>
      <c r="RHD934" s="337"/>
      <c r="RHE934" s="337"/>
      <c r="RHF934" s="337"/>
      <c r="RHG934" s="337"/>
      <c r="RHH934" s="337"/>
      <c r="RHI934" s="337"/>
      <c r="RHJ934" s="337"/>
      <c r="RHK934" s="337"/>
      <c r="RHL934" s="337"/>
      <c r="RHM934" s="337"/>
      <c r="RHN934" s="337"/>
      <c r="RHO934" s="337"/>
      <c r="RHP934" s="337"/>
      <c r="RHQ934" s="337"/>
      <c r="RHR934" s="337"/>
      <c r="RHS934" s="337"/>
      <c r="RHT934" s="337"/>
      <c r="RHU934" s="337"/>
      <c r="RHV934" s="337"/>
      <c r="RHW934" s="337"/>
      <c r="RHX934" s="337"/>
      <c r="RHY934" s="337"/>
      <c r="RHZ934" s="337"/>
      <c r="RIA934" s="337"/>
      <c r="RIB934" s="337"/>
      <c r="RIC934" s="337"/>
      <c r="RID934" s="337"/>
      <c r="RIE934" s="337"/>
      <c r="RIF934" s="337"/>
      <c r="RIG934" s="337"/>
      <c r="RIH934" s="337"/>
      <c r="RII934" s="337"/>
      <c r="RIJ934" s="337"/>
      <c r="RIK934" s="337"/>
      <c r="RIL934" s="337"/>
      <c r="RIM934" s="337"/>
      <c r="RIN934" s="337"/>
      <c r="RIO934" s="337"/>
      <c r="RIP934" s="337"/>
      <c r="RIQ934" s="337"/>
      <c r="RIR934" s="337"/>
      <c r="RIS934" s="337"/>
      <c r="RIT934" s="337"/>
      <c r="RIU934" s="337"/>
      <c r="RIV934" s="337"/>
      <c r="RIW934" s="337"/>
      <c r="RIX934" s="337"/>
      <c r="RIY934" s="337"/>
      <c r="RIZ934" s="337"/>
      <c r="RJA934" s="337"/>
      <c r="RJB934" s="337"/>
      <c r="RJC934" s="337"/>
      <c r="RJD934" s="337"/>
      <c r="RJE934" s="337"/>
      <c r="RJF934" s="337"/>
      <c r="RJG934" s="337"/>
      <c r="RJH934" s="337"/>
      <c r="RJI934" s="337"/>
      <c r="RJJ934" s="337"/>
      <c r="RJK934" s="337"/>
      <c r="RJL934" s="337"/>
      <c r="RJM934" s="337"/>
      <c r="RJN934" s="337"/>
      <c r="RJO934" s="337"/>
      <c r="RJP934" s="337"/>
      <c r="RJQ934" s="337"/>
      <c r="RJR934" s="337"/>
      <c r="RJS934" s="337"/>
      <c r="RJT934" s="337"/>
      <c r="RJU934" s="337"/>
      <c r="RJV934" s="337"/>
      <c r="RJW934" s="337"/>
      <c r="RJX934" s="337"/>
      <c r="RJY934" s="337"/>
      <c r="RJZ934" s="337"/>
      <c r="RKA934" s="337"/>
      <c r="RKB934" s="337"/>
      <c r="RKC934" s="337"/>
      <c r="RKD934" s="337"/>
      <c r="RKE934" s="337"/>
      <c r="RKF934" s="337"/>
      <c r="RKG934" s="337"/>
      <c r="RKH934" s="337"/>
      <c r="RKI934" s="337"/>
      <c r="RKJ934" s="337"/>
      <c r="RKK934" s="337"/>
      <c r="RKL934" s="337"/>
      <c r="RKM934" s="337"/>
      <c r="RKN934" s="337"/>
      <c r="RKO934" s="337"/>
      <c r="RKP934" s="337"/>
      <c r="RKQ934" s="337"/>
      <c r="RKR934" s="337"/>
      <c r="RKS934" s="337"/>
      <c r="RKT934" s="337"/>
      <c r="RKU934" s="337"/>
      <c r="RKV934" s="337"/>
      <c r="RKW934" s="337"/>
      <c r="RKX934" s="337"/>
      <c r="RKY934" s="337"/>
      <c r="RKZ934" s="337"/>
      <c r="RLA934" s="337"/>
      <c r="RLB934" s="337"/>
      <c r="RLC934" s="337"/>
      <c r="RLD934" s="337"/>
      <c r="RLE934" s="337"/>
      <c r="RLF934" s="337"/>
      <c r="RLG934" s="337"/>
      <c r="RLH934" s="337"/>
      <c r="RLI934" s="337"/>
      <c r="RLJ934" s="337"/>
      <c r="RLK934" s="337"/>
      <c r="RLL934" s="337"/>
      <c r="RLM934" s="337"/>
      <c r="RLN934" s="337"/>
      <c r="RLO934" s="337"/>
      <c r="RLP934" s="337"/>
      <c r="RLQ934" s="337"/>
      <c r="RLR934" s="337"/>
      <c r="RLS934" s="337"/>
      <c r="RLT934" s="337"/>
      <c r="RLU934" s="337"/>
      <c r="RLV934" s="337"/>
      <c r="RLW934" s="337"/>
      <c r="RLX934" s="337"/>
      <c r="RLY934" s="337"/>
      <c r="RLZ934" s="337"/>
      <c r="RMA934" s="337"/>
      <c r="RMB934" s="337"/>
      <c r="RMC934" s="337"/>
      <c r="RMD934" s="337"/>
      <c r="RME934" s="337"/>
      <c r="RMF934" s="337"/>
      <c r="RMG934" s="337"/>
      <c r="RMH934" s="337"/>
      <c r="RMI934" s="337"/>
      <c r="RMJ934" s="337"/>
      <c r="RMK934" s="337"/>
      <c r="RML934" s="337"/>
      <c r="RMM934" s="337"/>
      <c r="RMN934" s="337"/>
      <c r="RMO934" s="337"/>
      <c r="RMP934" s="337"/>
      <c r="RMQ934" s="337"/>
      <c r="RMR934" s="337"/>
      <c r="RMS934" s="337"/>
      <c r="RMT934" s="337"/>
      <c r="RMU934" s="337"/>
      <c r="RMV934" s="337"/>
      <c r="RMW934" s="337"/>
      <c r="RMX934" s="337"/>
      <c r="RMY934" s="337"/>
      <c r="RMZ934" s="337"/>
      <c r="RNA934" s="337"/>
      <c r="RNB934" s="337"/>
      <c r="RNC934" s="337"/>
      <c r="RND934" s="337"/>
      <c r="RNE934" s="337"/>
      <c r="RNF934" s="337"/>
      <c r="RNG934" s="337"/>
      <c r="RNH934" s="337"/>
      <c r="RNI934" s="337"/>
      <c r="RNJ934" s="337"/>
      <c r="RNK934" s="337"/>
      <c r="RNL934" s="337"/>
      <c r="RNM934" s="337"/>
      <c r="RNN934" s="337"/>
      <c r="RNO934" s="337"/>
      <c r="RNP934" s="337"/>
      <c r="RNQ934" s="337"/>
      <c r="RNR934" s="337"/>
      <c r="RNS934" s="337"/>
      <c r="RNT934" s="337"/>
      <c r="RNU934" s="337"/>
      <c r="RNV934" s="337"/>
      <c r="RNW934" s="337"/>
      <c r="RNX934" s="337"/>
      <c r="RNY934" s="337"/>
      <c r="RNZ934" s="337"/>
      <c r="ROA934" s="337"/>
      <c r="ROB934" s="337"/>
      <c r="ROC934" s="337"/>
      <c r="ROD934" s="337"/>
      <c r="ROE934" s="337"/>
      <c r="ROF934" s="337"/>
      <c r="ROG934" s="337"/>
      <c r="ROH934" s="337"/>
      <c r="ROI934" s="337"/>
      <c r="ROJ934" s="337"/>
      <c r="ROK934" s="337"/>
      <c r="ROL934" s="337"/>
      <c r="ROM934" s="337"/>
      <c r="RON934" s="337"/>
      <c r="ROO934" s="337"/>
      <c r="ROP934" s="337"/>
      <c r="ROQ934" s="337"/>
      <c r="ROR934" s="337"/>
      <c r="ROS934" s="337"/>
      <c r="ROT934" s="337"/>
      <c r="ROU934" s="337"/>
      <c r="ROV934" s="337"/>
      <c r="ROW934" s="337"/>
      <c r="ROX934" s="337"/>
      <c r="ROY934" s="337"/>
      <c r="ROZ934" s="337"/>
      <c r="RPA934" s="337"/>
      <c r="RPB934" s="337"/>
      <c r="RPC934" s="337"/>
      <c r="RPD934" s="337"/>
      <c r="RPE934" s="337"/>
      <c r="RPF934" s="337"/>
      <c r="RPG934" s="337"/>
      <c r="RPH934" s="337"/>
      <c r="RPI934" s="337"/>
      <c r="RPJ934" s="337"/>
      <c r="RPK934" s="337"/>
      <c r="RPL934" s="337"/>
      <c r="RPM934" s="337"/>
      <c r="RPN934" s="337"/>
      <c r="RPO934" s="337"/>
      <c r="RPP934" s="337"/>
      <c r="RPQ934" s="337"/>
      <c r="RPR934" s="337"/>
      <c r="RPS934" s="337"/>
      <c r="RPT934" s="337"/>
      <c r="RPU934" s="337"/>
      <c r="RPV934" s="337"/>
      <c r="RPW934" s="337"/>
      <c r="RPX934" s="337"/>
      <c r="RPY934" s="337"/>
      <c r="RPZ934" s="337"/>
      <c r="RQA934" s="337"/>
      <c r="RQB934" s="337"/>
      <c r="RQC934" s="337"/>
      <c r="RQD934" s="337"/>
      <c r="RQE934" s="337"/>
      <c r="RQF934" s="337"/>
      <c r="RQG934" s="337"/>
      <c r="RQH934" s="337"/>
      <c r="RQI934" s="337"/>
      <c r="RQJ934" s="337"/>
      <c r="RQK934" s="337"/>
      <c r="RQL934" s="337"/>
      <c r="RQM934" s="337"/>
      <c r="RQN934" s="337"/>
      <c r="RQO934" s="337"/>
      <c r="RQP934" s="337"/>
      <c r="RQQ934" s="337"/>
      <c r="RQR934" s="337"/>
      <c r="RQS934" s="337"/>
      <c r="RQT934" s="337"/>
      <c r="RQU934" s="337"/>
      <c r="RQV934" s="337"/>
      <c r="RQW934" s="337"/>
      <c r="RQX934" s="337"/>
      <c r="RQY934" s="337"/>
      <c r="RQZ934" s="337"/>
      <c r="RRA934" s="337"/>
      <c r="RRB934" s="337"/>
      <c r="RRC934" s="337"/>
      <c r="RRD934" s="337"/>
      <c r="RRE934" s="337"/>
      <c r="RRF934" s="337"/>
      <c r="RRG934" s="337"/>
      <c r="RRH934" s="337"/>
      <c r="RRI934" s="337"/>
      <c r="RRJ934" s="337"/>
      <c r="RRK934" s="337"/>
      <c r="RRL934" s="337"/>
      <c r="RRM934" s="337"/>
      <c r="RRN934" s="337"/>
      <c r="RRO934" s="337"/>
      <c r="RRP934" s="337"/>
      <c r="RRQ934" s="337"/>
      <c r="RRR934" s="337"/>
      <c r="RRS934" s="337"/>
      <c r="RRT934" s="337"/>
      <c r="RRU934" s="337"/>
      <c r="RRV934" s="337"/>
      <c r="RRW934" s="337"/>
      <c r="RRX934" s="337"/>
      <c r="RRY934" s="337"/>
      <c r="RRZ934" s="337"/>
      <c r="RSA934" s="337"/>
      <c r="RSB934" s="337"/>
      <c r="RSC934" s="337"/>
      <c r="RSD934" s="337"/>
      <c r="RSE934" s="337"/>
      <c r="RSF934" s="337"/>
      <c r="RSG934" s="337"/>
      <c r="RSH934" s="337"/>
      <c r="RSI934" s="337"/>
      <c r="RSJ934" s="337"/>
      <c r="RSK934" s="337"/>
      <c r="RSL934" s="337"/>
      <c r="RSM934" s="337"/>
      <c r="RSN934" s="337"/>
      <c r="RSO934" s="337"/>
      <c r="RSP934" s="337"/>
      <c r="RSQ934" s="337"/>
      <c r="RSR934" s="337"/>
      <c r="RSS934" s="337"/>
      <c r="RST934" s="337"/>
      <c r="RSU934" s="337"/>
      <c r="RSV934" s="337"/>
      <c r="RSW934" s="337"/>
      <c r="RSX934" s="337"/>
      <c r="RSY934" s="337"/>
      <c r="RSZ934" s="337"/>
      <c r="RTA934" s="337"/>
      <c r="RTB934" s="337"/>
      <c r="RTC934" s="337"/>
      <c r="RTD934" s="337"/>
      <c r="RTE934" s="337"/>
      <c r="RTF934" s="337"/>
      <c r="RTG934" s="337"/>
      <c r="RTH934" s="337"/>
      <c r="RTI934" s="337"/>
      <c r="RTJ934" s="337"/>
      <c r="RTK934" s="337"/>
      <c r="RTL934" s="337"/>
      <c r="RTM934" s="337"/>
      <c r="RTN934" s="337"/>
      <c r="RTO934" s="337"/>
      <c r="RTP934" s="337"/>
      <c r="RTQ934" s="337"/>
      <c r="RTR934" s="337"/>
      <c r="RTS934" s="337"/>
      <c r="RTT934" s="337"/>
      <c r="RTU934" s="337"/>
      <c r="RTV934" s="337"/>
      <c r="RTW934" s="337"/>
      <c r="RTX934" s="337"/>
      <c r="RTY934" s="337"/>
      <c r="RTZ934" s="337"/>
      <c r="RUA934" s="337"/>
      <c r="RUB934" s="337"/>
      <c r="RUC934" s="337"/>
      <c r="RUD934" s="337"/>
      <c r="RUE934" s="337"/>
      <c r="RUF934" s="337"/>
      <c r="RUG934" s="337"/>
      <c r="RUH934" s="337"/>
      <c r="RUI934" s="337"/>
      <c r="RUJ934" s="337"/>
      <c r="RUK934" s="337"/>
      <c r="RUL934" s="337"/>
      <c r="RUM934" s="337"/>
      <c r="RUN934" s="337"/>
      <c r="RUO934" s="337"/>
      <c r="RUP934" s="337"/>
      <c r="RUQ934" s="337"/>
      <c r="RUR934" s="337"/>
      <c r="RUS934" s="337"/>
      <c r="RUT934" s="337"/>
      <c r="RUU934" s="337"/>
      <c r="RUV934" s="337"/>
      <c r="RUW934" s="337"/>
      <c r="RUX934" s="337"/>
      <c r="RUY934" s="337"/>
      <c r="RUZ934" s="337"/>
      <c r="RVA934" s="337"/>
      <c r="RVB934" s="337"/>
      <c r="RVC934" s="337"/>
      <c r="RVD934" s="337"/>
      <c r="RVE934" s="337"/>
      <c r="RVF934" s="337"/>
      <c r="RVG934" s="337"/>
      <c r="RVH934" s="337"/>
      <c r="RVI934" s="337"/>
      <c r="RVJ934" s="337"/>
      <c r="RVK934" s="337"/>
      <c r="RVL934" s="337"/>
      <c r="RVM934" s="337"/>
      <c r="RVN934" s="337"/>
      <c r="RVO934" s="337"/>
      <c r="RVP934" s="337"/>
      <c r="RVQ934" s="337"/>
      <c r="RVR934" s="337"/>
      <c r="RVS934" s="337"/>
      <c r="RVT934" s="337"/>
      <c r="RVU934" s="337"/>
      <c r="RVV934" s="337"/>
      <c r="RVW934" s="337"/>
      <c r="RVX934" s="337"/>
      <c r="RVY934" s="337"/>
      <c r="RVZ934" s="337"/>
      <c r="RWA934" s="337"/>
      <c r="RWB934" s="337"/>
      <c r="RWC934" s="337"/>
      <c r="RWD934" s="337"/>
      <c r="RWE934" s="337"/>
      <c r="RWF934" s="337"/>
      <c r="RWG934" s="337"/>
      <c r="RWH934" s="337"/>
      <c r="RWI934" s="337"/>
      <c r="RWJ934" s="337"/>
      <c r="RWK934" s="337"/>
      <c r="RWL934" s="337"/>
      <c r="RWM934" s="337"/>
      <c r="RWN934" s="337"/>
      <c r="RWO934" s="337"/>
      <c r="RWP934" s="337"/>
      <c r="RWQ934" s="337"/>
      <c r="RWR934" s="337"/>
      <c r="RWS934" s="337"/>
      <c r="RWT934" s="337"/>
      <c r="RWU934" s="337"/>
      <c r="RWV934" s="337"/>
      <c r="RWW934" s="337"/>
      <c r="RWX934" s="337"/>
      <c r="RWY934" s="337"/>
      <c r="RWZ934" s="337"/>
      <c r="RXA934" s="337"/>
      <c r="RXB934" s="337"/>
      <c r="RXC934" s="337"/>
      <c r="RXD934" s="337"/>
      <c r="RXE934" s="337"/>
      <c r="RXF934" s="337"/>
      <c r="RXG934" s="337"/>
      <c r="RXH934" s="337"/>
      <c r="RXI934" s="337"/>
      <c r="RXJ934" s="337"/>
      <c r="RXK934" s="337"/>
      <c r="RXL934" s="337"/>
      <c r="RXM934" s="337"/>
      <c r="RXN934" s="337"/>
      <c r="RXO934" s="337"/>
      <c r="RXP934" s="337"/>
      <c r="RXQ934" s="337"/>
      <c r="RXR934" s="337"/>
      <c r="RXS934" s="337"/>
      <c r="RXT934" s="337"/>
      <c r="RXU934" s="337"/>
      <c r="RXV934" s="337"/>
      <c r="RXW934" s="337"/>
      <c r="RXX934" s="337"/>
      <c r="RXY934" s="337"/>
      <c r="RXZ934" s="337"/>
      <c r="RYA934" s="337"/>
      <c r="RYB934" s="337"/>
      <c r="RYC934" s="337"/>
      <c r="RYD934" s="337"/>
      <c r="RYE934" s="337"/>
      <c r="RYF934" s="337"/>
      <c r="RYG934" s="337"/>
      <c r="RYH934" s="337"/>
      <c r="RYI934" s="337"/>
      <c r="RYJ934" s="337"/>
      <c r="RYK934" s="337"/>
      <c r="RYL934" s="337"/>
      <c r="RYM934" s="337"/>
      <c r="RYN934" s="337"/>
      <c r="RYO934" s="337"/>
      <c r="RYP934" s="337"/>
      <c r="RYQ934" s="337"/>
      <c r="RYR934" s="337"/>
      <c r="RYS934" s="337"/>
      <c r="RYT934" s="337"/>
      <c r="RYU934" s="337"/>
      <c r="RYV934" s="337"/>
      <c r="RYW934" s="337"/>
      <c r="RYX934" s="337"/>
      <c r="RYY934" s="337"/>
      <c r="RYZ934" s="337"/>
      <c r="RZA934" s="337"/>
      <c r="RZB934" s="337"/>
      <c r="RZC934" s="337"/>
      <c r="RZD934" s="337"/>
      <c r="RZE934" s="337"/>
      <c r="RZF934" s="337"/>
      <c r="RZG934" s="337"/>
      <c r="RZH934" s="337"/>
      <c r="RZI934" s="337"/>
      <c r="RZJ934" s="337"/>
      <c r="RZK934" s="337"/>
      <c r="RZL934" s="337"/>
      <c r="RZM934" s="337"/>
      <c r="RZN934" s="337"/>
      <c r="RZO934" s="337"/>
      <c r="RZP934" s="337"/>
      <c r="RZQ934" s="337"/>
      <c r="RZR934" s="337"/>
      <c r="RZS934" s="337"/>
      <c r="RZT934" s="337"/>
      <c r="RZU934" s="337"/>
      <c r="RZV934" s="337"/>
      <c r="RZW934" s="337"/>
      <c r="RZX934" s="337"/>
      <c r="RZY934" s="337"/>
      <c r="RZZ934" s="337"/>
      <c r="SAA934" s="337"/>
      <c r="SAB934" s="337"/>
      <c r="SAC934" s="337"/>
      <c r="SAD934" s="337"/>
      <c r="SAE934" s="337"/>
      <c r="SAF934" s="337"/>
      <c r="SAG934" s="337"/>
      <c r="SAH934" s="337"/>
      <c r="SAI934" s="337"/>
      <c r="SAJ934" s="337"/>
      <c r="SAK934" s="337"/>
      <c r="SAL934" s="337"/>
      <c r="SAM934" s="337"/>
      <c r="SAN934" s="337"/>
      <c r="SAO934" s="337"/>
      <c r="SAP934" s="337"/>
      <c r="SAQ934" s="337"/>
      <c r="SAR934" s="337"/>
      <c r="SAS934" s="337"/>
      <c r="SAT934" s="337"/>
      <c r="SAU934" s="337"/>
      <c r="SAV934" s="337"/>
      <c r="SAW934" s="337"/>
      <c r="SAX934" s="337"/>
      <c r="SAY934" s="337"/>
      <c r="SAZ934" s="337"/>
      <c r="SBA934" s="337"/>
      <c r="SBB934" s="337"/>
      <c r="SBC934" s="337"/>
      <c r="SBD934" s="337"/>
      <c r="SBE934" s="337"/>
      <c r="SBF934" s="337"/>
      <c r="SBG934" s="337"/>
      <c r="SBH934" s="337"/>
      <c r="SBI934" s="337"/>
      <c r="SBJ934" s="337"/>
      <c r="SBK934" s="337"/>
      <c r="SBL934" s="337"/>
      <c r="SBM934" s="337"/>
      <c r="SBN934" s="337"/>
      <c r="SBO934" s="337"/>
      <c r="SBP934" s="337"/>
      <c r="SBQ934" s="337"/>
      <c r="SBR934" s="337"/>
      <c r="SBS934" s="337"/>
      <c r="SBT934" s="337"/>
      <c r="SBU934" s="337"/>
      <c r="SBV934" s="337"/>
      <c r="SBW934" s="337"/>
      <c r="SBX934" s="337"/>
      <c r="SBY934" s="337"/>
      <c r="SBZ934" s="337"/>
      <c r="SCA934" s="337"/>
      <c r="SCB934" s="337"/>
      <c r="SCC934" s="337"/>
      <c r="SCD934" s="337"/>
      <c r="SCE934" s="337"/>
      <c r="SCF934" s="337"/>
      <c r="SCG934" s="337"/>
      <c r="SCH934" s="337"/>
      <c r="SCI934" s="337"/>
      <c r="SCJ934" s="337"/>
      <c r="SCK934" s="337"/>
      <c r="SCL934" s="337"/>
      <c r="SCM934" s="337"/>
      <c r="SCN934" s="337"/>
      <c r="SCO934" s="337"/>
      <c r="SCP934" s="337"/>
      <c r="SCQ934" s="337"/>
      <c r="SCR934" s="337"/>
      <c r="SCS934" s="337"/>
      <c r="SCT934" s="337"/>
      <c r="SCU934" s="337"/>
      <c r="SCV934" s="337"/>
      <c r="SCW934" s="337"/>
      <c r="SCX934" s="337"/>
      <c r="SCY934" s="337"/>
      <c r="SCZ934" s="337"/>
      <c r="SDA934" s="337"/>
      <c r="SDB934" s="337"/>
      <c r="SDC934" s="337"/>
      <c r="SDD934" s="337"/>
      <c r="SDE934" s="337"/>
      <c r="SDF934" s="337"/>
      <c r="SDG934" s="337"/>
      <c r="SDH934" s="337"/>
      <c r="SDI934" s="337"/>
      <c r="SDJ934" s="337"/>
      <c r="SDK934" s="337"/>
      <c r="SDL934" s="337"/>
      <c r="SDM934" s="337"/>
      <c r="SDN934" s="337"/>
      <c r="SDO934" s="337"/>
      <c r="SDP934" s="337"/>
      <c r="SDQ934" s="337"/>
      <c r="SDR934" s="337"/>
      <c r="SDS934" s="337"/>
      <c r="SDT934" s="337"/>
      <c r="SDU934" s="337"/>
      <c r="SDV934" s="337"/>
      <c r="SDW934" s="337"/>
      <c r="SDX934" s="337"/>
      <c r="SDY934" s="337"/>
      <c r="SDZ934" s="337"/>
      <c r="SEA934" s="337"/>
      <c r="SEB934" s="337"/>
      <c r="SEC934" s="337"/>
      <c r="SED934" s="337"/>
      <c r="SEE934" s="337"/>
      <c r="SEF934" s="337"/>
      <c r="SEG934" s="337"/>
      <c r="SEH934" s="337"/>
      <c r="SEI934" s="337"/>
      <c r="SEJ934" s="337"/>
      <c r="SEK934" s="337"/>
      <c r="SEL934" s="337"/>
      <c r="SEM934" s="337"/>
      <c r="SEN934" s="337"/>
      <c r="SEO934" s="337"/>
      <c r="SEP934" s="337"/>
      <c r="SEQ934" s="337"/>
      <c r="SER934" s="337"/>
      <c r="SES934" s="337"/>
      <c r="SET934" s="337"/>
      <c r="SEU934" s="337"/>
      <c r="SEV934" s="337"/>
      <c r="SEW934" s="337"/>
      <c r="SEX934" s="337"/>
      <c r="SEY934" s="337"/>
      <c r="SEZ934" s="337"/>
      <c r="SFA934" s="337"/>
      <c r="SFB934" s="337"/>
      <c r="SFC934" s="337"/>
      <c r="SFD934" s="337"/>
      <c r="SFE934" s="337"/>
      <c r="SFF934" s="337"/>
      <c r="SFG934" s="337"/>
      <c r="SFH934" s="337"/>
      <c r="SFI934" s="337"/>
      <c r="SFJ934" s="337"/>
      <c r="SFK934" s="337"/>
      <c r="SFL934" s="337"/>
      <c r="SFM934" s="337"/>
      <c r="SFN934" s="337"/>
      <c r="SFO934" s="337"/>
      <c r="SFP934" s="337"/>
      <c r="SFQ934" s="337"/>
      <c r="SFR934" s="337"/>
      <c r="SFS934" s="337"/>
      <c r="SFT934" s="337"/>
      <c r="SFU934" s="337"/>
      <c r="SFV934" s="337"/>
      <c r="SFW934" s="337"/>
      <c r="SFX934" s="337"/>
      <c r="SFY934" s="337"/>
      <c r="SFZ934" s="337"/>
      <c r="SGA934" s="337"/>
      <c r="SGB934" s="337"/>
      <c r="SGC934" s="337"/>
      <c r="SGD934" s="337"/>
      <c r="SGE934" s="337"/>
      <c r="SGF934" s="337"/>
      <c r="SGG934" s="337"/>
      <c r="SGH934" s="337"/>
      <c r="SGI934" s="337"/>
      <c r="SGJ934" s="337"/>
      <c r="SGK934" s="337"/>
      <c r="SGL934" s="337"/>
      <c r="SGM934" s="337"/>
      <c r="SGN934" s="337"/>
      <c r="SGO934" s="337"/>
      <c r="SGP934" s="337"/>
      <c r="SGQ934" s="337"/>
      <c r="SGR934" s="337"/>
      <c r="SGS934" s="337"/>
      <c r="SGT934" s="337"/>
      <c r="SGU934" s="337"/>
      <c r="SGV934" s="337"/>
      <c r="SGW934" s="337"/>
      <c r="SGX934" s="337"/>
      <c r="SGY934" s="337"/>
      <c r="SGZ934" s="337"/>
      <c r="SHA934" s="337"/>
      <c r="SHB934" s="337"/>
      <c r="SHC934" s="337"/>
      <c r="SHD934" s="337"/>
      <c r="SHE934" s="337"/>
      <c r="SHF934" s="337"/>
      <c r="SHG934" s="337"/>
      <c r="SHH934" s="337"/>
      <c r="SHI934" s="337"/>
      <c r="SHJ934" s="337"/>
      <c r="SHK934" s="337"/>
      <c r="SHL934" s="337"/>
      <c r="SHM934" s="337"/>
      <c r="SHN934" s="337"/>
      <c r="SHO934" s="337"/>
      <c r="SHP934" s="337"/>
      <c r="SHQ934" s="337"/>
      <c r="SHR934" s="337"/>
      <c r="SHS934" s="337"/>
      <c r="SHT934" s="337"/>
      <c r="SHU934" s="337"/>
      <c r="SHV934" s="337"/>
      <c r="SHW934" s="337"/>
      <c r="SHX934" s="337"/>
      <c r="SHY934" s="337"/>
      <c r="SHZ934" s="337"/>
      <c r="SIA934" s="337"/>
      <c r="SIB934" s="337"/>
      <c r="SIC934" s="337"/>
      <c r="SID934" s="337"/>
      <c r="SIE934" s="337"/>
      <c r="SIF934" s="337"/>
      <c r="SIG934" s="337"/>
      <c r="SIH934" s="337"/>
      <c r="SII934" s="337"/>
      <c r="SIJ934" s="337"/>
      <c r="SIK934" s="337"/>
      <c r="SIL934" s="337"/>
      <c r="SIM934" s="337"/>
      <c r="SIN934" s="337"/>
      <c r="SIO934" s="337"/>
      <c r="SIP934" s="337"/>
      <c r="SIQ934" s="337"/>
      <c r="SIR934" s="337"/>
      <c r="SIS934" s="337"/>
      <c r="SIT934" s="337"/>
      <c r="SIU934" s="337"/>
      <c r="SIV934" s="337"/>
      <c r="SIW934" s="337"/>
      <c r="SIX934" s="337"/>
      <c r="SIY934" s="337"/>
      <c r="SIZ934" s="337"/>
      <c r="SJA934" s="337"/>
      <c r="SJB934" s="337"/>
      <c r="SJC934" s="337"/>
      <c r="SJD934" s="337"/>
      <c r="SJE934" s="337"/>
      <c r="SJF934" s="337"/>
      <c r="SJG934" s="337"/>
      <c r="SJH934" s="337"/>
      <c r="SJI934" s="337"/>
      <c r="SJJ934" s="337"/>
      <c r="SJK934" s="337"/>
      <c r="SJL934" s="337"/>
      <c r="SJM934" s="337"/>
      <c r="SJN934" s="337"/>
      <c r="SJO934" s="337"/>
      <c r="SJP934" s="337"/>
      <c r="SJQ934" s="337"/>
      <c r="SJR934" s="337"/>
      <c r="SJS934" s="337"/>
      <c r="SJT934" s="337"/>
      <c r="SJU934" s="337"/>
      <c r="SJV934" s="337"/>
      <c r="SJW934" s="337"/>
      <c r="SJX934" s="337"/>
      <c r="SJY934" s="337"/>
      <c r="SJZ934" s="337"/>
      <c r="SKA934" s="337"/>
      <c r="SKB934" s="337"/>
      <c r="SKC934" s="337"/>
      <c r="SKD934" s="337"/>
      <c r="SKE934" s="337"/>
      <c r="SKF934" s="337"/>
      <c r="SKG934" s="337"/>
      <c r="SKH934" s="337"/>
      <c r="SKI934" s="337"/>
      <c r="SKJ934" s="337"/>
      <c r="SKK934" s="337"/>
      <c r="SKL934" s="337"/>
      <c r="SKM934" s="337"/>
      <c r="SKN934" s="337"/>
      <c r="SKO934" s="337"/>
      <c r="SKP934" s="337"/>
      <c r="SKQ934" s="337"/>
      <c r="SKR934" s="337"/>
      <c r="SKS934" s="337"/>
      <c r="SKT934" s="337"/>
      <c r="SKU934" s="337"/>
      <c r="SKV934" s="337"/>
      <c r="SKW934" s="337"/>
      <c r="SKX934" s="337"/>
      <c r="SKY934" s="337"/>
      <c r="SKZ934" s="337"/>
      <c r="SLA934" s="337"/>
      <c r="SLB934" s="337"/>
      <c r="SLC934" s="337"/>
      <c r="SLD934" s="337"/>
      <c r="SLE934" s="337"/>
      <c r="SLF934" s="337"/>
      <c r="SLG934" s="337"/>
      <c r="SLH934" s="337"/>
      <c r="SLI934" s="337"/>
      <c r="SLJ934" s="337"/>
      <c r="SLK934" s="337"/>
      <c r="SLL934" s="337"/>
      <c r="SLM934" s="337"/>
      <c r="SLN934" s="337"/>
      <c r="SLO934" s="337"/>
      <c r="SLP934" s="337"/>
      <c r="SLQ934" s="337"/>
      <c r="SLR934" s="337"/>
      <c r="SLS934" s="337"/>
      <c r="SLT934" s="337"/>
      <c r="SLU934" s="337"/>
      <c r="SLV934" s="337"/>
      <c r="SLW934" s="337"/>
      <c r="SLX934" s="337"/>
      <c r="SLY934" s="337"/>
      <c r="SLZ934" s="337"/>
      <c r="SMA934" s="337"/>
      <c r="SMB934" s="337"/>
      <c r="SMC934" s="337"/>
      <c r="SMD934" s="337"/>
      <c r="SME934" s="337"/>
      <c r="SMF934" s="337"/>
      <c r="SMG934" s="337"/>
      <c r="SMH934" s="337"/>
      <c r="SMI934" s="337"/>
      <c r="SMJ934" s="337"/>
      <c r="SMK934" s="337"/>
      <c r="SML934" s="337"/>
      <c r="SMM934" s="337"/>
      <c r="SMN934" s="337"/>
      <c r="SMO934" s="337"/>
      <c r="SMP934" s="337"/>
      <c r="SMQ934" s="337"/>
      <c r="SMR934" s="337"/>
      <c r="SMS934" s="337"/>
      <c r="SMT934" s="337"/>
      <c r="SMU934" s="337"/>
      <c r="SMV934" s="337"/>
      <c r="SMW934" s="337"/>
      <c r="SMX934" s="337"/>
      <c r="SMY934" s="337"/>
      <c r="SMZ934" s="337"/>
      <c r="SNA934" s="337"/>
      <c r="SNB934" s="337"/>
      <c r="SNC934" s="337"/>
      <c r="SND934" s="337"/>
      <c r="SNE934" s="337"/>
      <c r="SNF934" s="337"/>
      <c r="SNG934" s="337"/>
      <c r="SNH934" s="337"/>
      <c r="SNI934" s="337"/>
      <c r="SNJ934" s="337"/>
      <c r="SNK934" s="337"/>
      <c r="SNL934" s="337"/>
      <c r="SNM934" s="337"/>
      <c r="SNN934" s="337"/>
      <c r="SNO934" s="337"/>
      <c r="SNP934" s="337"/>
      <c r="SNQ934" s="337"/>
      <c r="SNR934" s="337"/>
      <c r="SNS934" s="337"/>
      <c r="SNT934" s="337"/>
      <c r="SNU934" s="337"/>
      <c r="SNV934" s="337"/>
      <c r="SNW934" s="337"/>
      <c r="SNX934" s="337"/>
      <c r="SNY934" s="337"/>
      <c r="SNZ934" s="337"/>
      <c r="SOA934" s="337"/>
      <c r="SOB934" s="337"/>
      <c r="SOC934" s="337"/>
      <c r="SOD934" s="337"/>
      <c r="SOE934" s="337"/>
      <c r="SOF934" s="337"/>
      <c r="SOG934" s="337"/>
      <c r="SOH934" s="337"/>
      <c r="SOI934" s="337"/>
      <c r="SOJ934" s="337"/>
      <c r="SOK934" s="337"/>
      <c r="SOL934" s="337"/>
      <c r="SOM934" s="337"/>
      <c r="SON934" s="337"/>
      <c r="SOO934" s="337"/>
      <c r="SOP934" s="337"/>
      <c r="SOQ934" s="337"/>
      <c r="SOR934" s="337"/>
      <c r="SOS934" s="337"/>
      <c r="SOT934" s="337"/>
      <c r="SOU934" s="337"/>
      <c r="SOV934" s="337"/>
      <c r="SOW934" s="337"/>
      <c r="SOX934" s="337"/>
      <c r="SOY934" s="337"/>
      <c r="SOZ934" s="337"/>
      <c r="SPA934" s="337"/>
      <c r="SPB934" s="337"/>
      <c r="SPC934" s="337"/>
      <c r="SPD934" s="337"/>
      <c r="SPE934" s="337"/>
      <c r="SPF934" s="337"/>
      <c r="SPG934" s="337"/>
      <c r="SPH934" s="337"/>
      <c r="SPI934" s="337"/>
      <c r="SPJ934" s="337"/>
      <c r="SPK934" s="337"/>
      <c r="SPL934" s="337"/>
      <c r="SPM934" s="337"/>
      <c r="SPN934" s="337"/>
      <c r="SPO934" s="337"/>
      <c r="SPP934" s="337"/>
      <c r="SPQ934" s="337"/>
      <c r="SPR934" s="337"/>
      <c r="SPS934" s="337"/>
      <c r="SPT934" s="337"/>
      <c r="SPU934" s="337"/>
      <c r="SPV934" s="337"/>
      <c r="SPW934" s="337"/>
      <c r="SPX934" s="337"/>
      <c r="SPY934" s="337"/>
      <c r="SPZ934" s="337"/>
      <c r="SQA934" s="337"/>
      <c r="SQB934" s="337"/>
      <c r="SQC934" s="337"/>
      <c r="SQD934" s="337"/>
      <c r="SQE934" s="337"/>
      <c r="SQF934" s="337"/>
      <c r="SQG934" s="337"/>
      <c r="SQH934" s="337"/>
      <c r="SQI934" s="337"/>
      <c r="SQJ934" s="337"/>
      <c r="SQK934" s="337"/>
      <c r="SQL934" s="337"/>
      <c r="SQM934" s="337"/>
      <c r="SQN934" s="337"/>
      <c r="SQO934" s="337"/>
      <c r="SQP934" s="337"/>
      <c r="SQQ934" s="337"/>
      <c r="SQR934" s="337"/>
      <c r="SQS934" s="337"/>
      <c r="SQT934" s="337"/>
      <c r="SQU934" s="337"/>
      <c r="SQV934" s="337"/>
      <c r="SQW934" s="337"/>
      <c r="SQX934" s="337"/>
      <c r="SQY934" s="337"/>
      <c r="SQZ934" s="337"/>
      <c r="SRA934" s="337"/>
      <c r="SRB934" s="337"/>
      <c r="SRC934" s="337"/>
      <c r="SRD934" s="337"/>
      <c r="SRE934" s="337"/>
      <c r="SRF934" s="337"/>
      <c r="SRG934" s="337"/>
      <c r="SRH934" s="337"/>
      <c r="SRI934" s="337"/>
      <c r="SRJ934" s="337"/>
      <c r="SRK934" s="337"/>
      <c r="SRL934" s="337"/>
      <c r="SRM934" s="337"/>
      <c r="SRN934" s="337"/>
      <c r="SRO934" s="337"/>
      <c r="SRP934" s="337"/>
      <c r="SRQ934" s="337"/>
      <c r="SRR934" s="337"/>
      <c r="SRS934" s="337"/>
      <c r="SRT934" s="337"/>
      <c r="SRU934" s="337"/>
      <c r="SRV934" s="337"/>
      <c r="SRW934" s="337"/>
      <c r="SRX934" s="337"/>
      <c r="SRY934" s="337"/>
      <c r="SRZ934" s="337"/>
      <c r="SSA934" s="337"/>
      <c r="SSB934" s="337"/>
      <c r="SSC934" s="337"/>
      <c r="SSD934" s="337"/>
      <c r="SSE934" s="337"/>
      <c r="SSF934" s="337"/>
      <c r="SSG934" s="337"/>
      <c r="SSH934" s="337"/>
      <c r="SSI934" s="337"/>
      <c r="SSJ934" s="337"/>
      <c r="SSK934" s="337"/>
      <c r="SSL934" s="337"/>
      <c r="SSM934" s="337"/>
      <c r="SSN934" s="337"/>
      <c r="SSO934" s="337"/>
      <c r="SSP934" s="337"/>
      <c r="SSQ934" s="337"/>
      <c r="SSR934" s="337"/>
      <c r="SSS934" s="337"/>
      <c r="SST934" s="337"/>
      <c r="SSU934" s="337"/>
      <c r="SSV934" s="337"/>
      <c r="SSW934" s="337"/>
      <c r="SSX934" s="337"/>
      <c r="SSY934" s="337"/>
      <c r="SSZ934" s="337"/>
      <c r="STA934" s="337"/>
      <c r="STB934" s="337"/>
      <c r="STC934" s="337"/>
      <c r="STD934" s="337"/>
      <c r="STE934" s="337"/>
      <c r="STF934" s="337"/>
      <c r="STG934" s="337"/>
      <c r="STH934" s="337"/>
      <c r="STI934" s="337"/>
      <c r="STJ934" s="337"/>
      <c r="STK934" s="337"/>
      <c r="STL934" s="337"/>
      <c r="STM934" s="337"/>
      <c r="STN934" s="337"/>
      <c r="STO934" s="337"/>
      <c r="STP934" s="337"/>
      <c r="STQ934" s="337"/>
      <c r="STR934" s="337"/>
      <c r="STS934" s="337"/>
      <c r="STT934" s="337"/>
      <c r="STU934" s="337"/>
      <c r="STV934" s="337"/>
      <c r="STW934" s="337"/>
      <c r="STX934" s="337"/>
      <c r="STY934" s="337"/>
      <c r="STZ934" s="337"/>
      <c r="SUA934" s="337"/>
      <c r="SUB934" s="337"/>
      <c r="SUC934" s="337"/>
      <c r="SUD934" s="337"/>
      <c r="SUE934" s="337"/>
      <c r="SUF934" s="337"/>
      <c r="SUG934" s="337"/>
      <c r="SUH934" s="337"/>
      <c r="SUI934" s="337"/>
      <c r="SUJ934" s="337"/>
      <c r="SUK934" s="337"/>
      <c r="SUL934" s="337"/>
      <c r="SUM934" s="337"/>
      <c r="SUN934" s="337"/>
      <c r="SUO934" s="337"/>
      <c r="SUP934" s="337"/>
      <c r="SUQ934" s="337"/>
      <c r="SUR934" s="337"/>
      <c r="SUS934" s="337"/>
      <c r="SUT934" s="337"/>
      <c r="SUU934" s="337"/>
      <c r="SUV934" s="337"/>
      <c r="SUW934" s="337"/>
      <c r="SUX934" s="337"/>
      <c r="SUY934" s="337"/>
      <c r="SUZ934" s="337"/>
      <c r="SVA934" s="337"/>
      <c r="SVB934" s="337"/>
      <c r="SVC934" s="337"/>
      <c r="SVD934" s="337"/>
      <c r="SVE934" s="337"/>
      <c r="SVF934" s="337"/>
      <c r="SVG934" s="337"/>
      <c r="SVH934" s="337"/>
      <c r="SVI934" s="337"/>
      <c r="SVJ934" s="337"/>
      <c r="SVK934" s="337"/>
      <c r="SVL934" s="337"/>
      <c r="SVM934" s="337"/>
      <c r="SVN934" s="337"/>
      <c r="SVO934" s="337"/>
      <c r="SVP934" s="337"/>
      <c r="SVQ934" s="337"/>
      <c r="SVR934" s="337"/>
      <c r="SVS934" s="337"/>
      <c r="SVT934" s="337"/>
      <c r="SVU934" s="337"/>
      <c r="SVV934" s="337"/>
      <c r="SVW934" s="337"/>
      <c r="SVX934" s="337"/>
      <c r="SVY934" s="337"/>
      <c r="SVZ934" s="337"/>
      <c r="SWA934" s="337"/>
      <c r="SWB934" s="337"/>
      <c r="SWC934" s="337"/>
      <c r="SWD934" s="337"/>
      <c r="SWE934" s="337"/>
      <c r="SWF934" s="337"/>
      <c r="SWG934" s="337"/>
      <c r="SWH934" s="337"/>
      <c r="SWI934" s="337"/>
      <c r="SWJ934" s="337"/>
      <c r="SWK934" s="337"/>
      <c r="SWL934" s="337"/>
      <c r="SWM934" s="337"/>
      <c r="SWN934" s="337"/>
      <c r="SWO934" s="337"/>
      <c r="SWP934" s="337"/>
      <c r="SWQ934" s="337"/>
      <c r="SWR934" s="337"/>
      <c r="SWS934" s="337"/>
      <c r="SWT934" s="337"/>
      <c r="SWU934" s="337"/>
      <c r="SWV934" s="337"/>
      <c r="SWW934" s="337"/>
      <c r="SWX934" s="337"/>
      <c r="SWY934" s="337"/>
      <c r="SWZ934" s="337"/>
      <c r="SXA934" s="337"/>
      <c r="SXB934" s="337"/>
      <c r="SXC934" s="337"/>
      <c r="SXD934" s="337"/>
      <c r="SXE934" s="337"/>
      <c r="SXF934" s="337"/>
      <c r="SXG934" s="337"/>
      <c r="SXH934" s="337"/>
      <c r="SXI934" s="337"/>
      <c r="SXJ934" s="337"/>
      <c r="SXK934" s="337"/>
      <c r="SXL934" s="337"/>
      <c r="SXM934" s="337"/>
      <c r="SXN934" s="337"/>
      <c r="SXO934" s="337"/>
      <c r="SXP934" s="337"/>
      <c r="SXQ934" s="337"/>
      <c r="SXR934" s="337"/>
      <c r="SXS934" s="337"/>
      <c r="SXT934" s="337"/>
      <c r="SXU934" s="337"/>
      <c r="SXV934" s="337"/>
      <c r="SXW934" s="337"/>
      <c r="SXX934" s="337"/>
      <c r="SXY934" s="337"/>
      <c r="SXZ934" s="337"/>
      <c r="SYA934" s="337"/>
      <c r="SYB934" s="337"/>
      <c r="SYC934" s="337"/>
      <c r="SYD934" s="337"/>
      <c r="SYE934" s="337"/>
      <c r="SYF934" s="337"/>
      <c r="SYG934" s="337"/>
      <c r="SYH934" s="337"/>
      <c r="SYI934" s="337"/>
      <c r="SYJ934" s="337"/>
      <c r="SYK934" s="337"/>
      <c r="SYL934" s="337"/>
      <c r="SYM934" s="337"/>
      <c r="SYN934" s="337"/>
      <c r="SYO934" s="337"/>
      <c r="SYP934" s="337"/>
      <c r="SYQ934" s="337"/>
      <c r="SYR934" s="337"/>
      <c r="SYS934" s="337"/>
      <c r="SYT934" s="337"/>
      <c r="SYU934" s="337"/>
      <c r="SYV934" s="337"/>
      <c r="SYW934" s="337"/>
      <c r="SYX934" s="337"/>
      <c r="SYY934" s="337"/>
      <c r="SYZ934" s="337"/>
      <c r="SZA934" s="337"/>
      <c r="SZB934" s="337"/>
      <c r="SZC934" s="337"/>
      <c r="SZD934" s="337"/>
      <c r="SZE934" s="337"/>
      <c r="SZF934" s="337"/>
      <c r="SZG934" s="337"/>
      <c r="SZH934" s="337"/>
      <c r="SZI934" s="337"/>
      <c r="SZJ934" s="337"/>
      <c r="SZK934" s="337"/>
      <c r="SZL934" s="337"/>
      <c r="SZM934" s="337"/>
      <c r="SZN934" s="337"/>
      <c r="SZO934" s="337"/>
      <c r="SZP934" s="337"/>
      <c r="SZQ934" s="337"/>
      <c r="SZR934" s="337"/>
      <c r="SZS934" s="337"/>
      <c r="SZT934" s="337"/>
      <c r="SZU934" s="337"/>
      <c r="SZV934" s="337"/>
      <c r="SZW934" s="337"/>
      <c r="SZX934" s="337"/>
      <c r="SZY934" s="337"/>
      <c r="SZZ934" s="337"/>
      <c r="TAA934" s="337"/>
      <c r="TAB934" s="337"/>
      <c r="TAC934" s="337"/>
      <c r="TAD934" s="337"/>
      <c r="TAE934" s="337"/>
      <c r="TAF934" s="337"/>
      <c r="TAG934" s="337"/>
      <c r="TAH934" s="337"/>
      <c r="TAI934" s="337"/>
      <c r="TAJ934" s="337"/>
      <c r="TAK934" s="337"/>
      <c r="TAL934" s="337"/>
      <c r="TAM934" s="337"/>
      <c r="TAN934" s="337"/>
      <c r="TAO934" s="337"/>
      <c r="TAP934" s="337"/>
      <c r="TAQ934" s="337"/>
      <c r="TAR934" s="337"/>
      <c r="TAS934" s="337"/>
      <c r="TAT934" s="337"/>
      <c r="TAU934" s="337"/>
      <c r="TAV934" s="337"/>
      <c r="TAW934" s="337"/>
      <c r="TAX934" s="337"/>
      <c r="TAY934" s="337"/>
      <c r="TAZ934" s="337"/>
      <c r="TBA934" s="337"/>
      <c r="TBB934" s="337"/>
      <c r="TBC934" s="337"/>
      <c r="TBD934" s="337"/>
      <c r="TBE934" s="337"/>
      <c r="TBF934" s="337"/>
      <c r="TBG934" s="337"/>
      <c r="TBH934" s="337"/>
      <c r="TBI934" s="337"/>
      <c r="TBJ934" s="337"/>
      <c r="TBK934" s="337"/>
      <c r="TBL934" s="337"/>
      <c r="TBM934" s="337"/>
      <c r="TBN934" s="337"/>
      <c r="TBO934" s="337"/>
      <c r="TBP934" s="337"/>
      <c r="TBQ934" s="337"/>
      <c r="TBR934" s="337"/>
      <c r="TBS934" s="337"/>
      <c r="TBT934" s="337"/>
      <c r="TBU934" s="337"/>
      <c r="TBV934" s="337"/>
      <c r="TBW934" s="337"/>
      <c r="TBX934" s="337"/>
      <c r="TBY934" s="337"/>
      <c r="TBZ934" s="337"/>
      <c r="TCA934" s="337"/>
      <c r="TCB934" s="337"/>
      <c r="TCC934" s="337"/>
      <c r="TCD934" s="337"/>
      <c r="TCE934" s="337"/>
      <c r="TCF934" s="337"/>
      <c r="TCG934" s="337"/>
      <c r="TCH934" s="337"/>
      <c r="TCI934" s="337"/>
      <c r="TCJ934" s="337"/>
      <c r="TCK934" s="337"/>
      <c r="TCL934" s="337"/>
      <c r="TCM934" s="337"/>
      <c r="TCN934" s="337"/>
      <c r="TCO934" s="337"/>
      <c r="TCP934" s="337"/>
      <c r="TCQ934" s="337"/>
      <c r="TCR934" s="337"/>
      <c r="TCS934" s="337"/>
      <c r="TCT934" s="337"/>
      <c r="TCU934" s="337"/>
      <c r="TCV934" s="337"/>
      <c r="TCW934" s="337"/>
      <c r="TCX934" s="337"/>
      <c r="TCY934" s="337"/>
      <c r="TCZ934" s="337"/>
      <c r="TDA934" s="337"/>
      <c r="TDB934" s="337"/>
      <c r="TDC934" s="337"/>
      <c r="TDD934" s="337"/>
      <c r="TDE934" s="337"/>
      <c r="TDF934" s="337"/>
      <c r="TDG934" s="337"/>
      <c r="TDH934" s="337"/>
      <c r="TDI934" s="337"/>
      <c r="TDJ934" s="337"/>
      <c r="TDK934" s="337"/>
      <c r="TDL934" s="337"/>
      <c r="TDM934" s="337"/>
      <c r="TDN934" s="337"/>
      <c r="TDO934" s="337"/>
      <c r="TDP934" s="337"/>
      <c r="TDQ934" s="337"/>
      <c r="TDR934" s="337"/>
      <c r="TDS934" s="337"/>
      <c r="TDT934" s="337"/>
      <c r="TDU934" s="337"/>
      <c r="TDV934" s="337"/>
      <c r="TDW934" s="337"/>
      <c r="TDX934" s="337"/>
      <c r="TDY934" s="337"/>
      <c r="TDZ934" s="337"/>
      <c r="TEA934" s="337"/>
      <c r="TEB934" s="337"/>
      <c r="TEC934" s="337"/>
      <c r="TED934" s="337"/>
      <c r="TEE934" s="337"/>
      <c r="TEF934" s="337"/>
      <c r="TEG934" s="337"/>
      <c r="TEH934" s="337"/>
      <c r="TEI934" s="337"/>
      <c r="TEJ934" s="337"/>
      <c r="TEK934" s="337"/>
      <c r="TEL934" s="337"/>
      <c r="TEM934" s="337"/>
      <c r="TEN934" s="337"/>
      <c r="TEO934" s="337"/>
      <c r="TEP934" s="337"/>
      <c r="TEQ934" s="337"/>
      <c r="TER934" s="337"/>
      <c r="TES934" s="337"/>
      <c r="TET934" s="337"/>
      <c r="TEU934" s="337"/>
      <c r="TEV934" s="337"/>
      <c r="TEW934" s="337"/>
      <c r="TEX934" s="337"/>
      <c r="TEY934" s="337"/>
      <c r="TEZ934" s="337"/>
      <c r="TFA934" s="337"/>
      <c r="TFB934" s="337"/>
      <c r="TFC934" s="337"/>
      <c r="TFD934" s="337"/>
      <c r="TFE934" s="337"/>
      <c r="TFF934" s="337"/>
      <c r="TFG934" s="337"/>
      <c r="TFH934" s="337"/>
      <c r="TFI934" s="337"/>
      <c r="TFJ934" s="337"/>
      <c r="TFK934" s="337"/>
      <c r="TFL934" s="337"/>
      <c r="TFM934" s="337"/>
      <c r="TFN934" s="337"/>
      <c r="TFO934" s="337"/>
      <c r="TFP934" s="337"/>
      <c r="TFQ934" s="337"/>
      <c r="TFR934" s="337"/>
      <c r="TFS934" s="337"/>
      <c r="TFT934" s="337"/>
      <c r="TFU934" s="337"/>
      <c r="TFV934" s="337"/>
      <c r="TFW934" s="337"/>
      <c r="TFX934" s="337"/>
      <c r="TFY934" s="337"/>
      <c r="TFZ934" s="337"/>
      <c r="TGA934" s="337"/>
      <c r="TGB934" s="337"/>
      <c r="TGC934" s="337"/>
      <c r="TGD934" s="337"/>
      <c r="TGE934" s="337"/>
      <c r="TGF934" s="337"/>
      <c r="TGG934" s="337"/>
      <c r="TGH934" s="337"/>
      <c r="TGI934" s="337"/>
      <c r="TGJ934" s="337"/>
      <c r="TGK934" s="337"/>
      <c r="TGL934" s="337"/>
      <c r="TGM934" s="337"/>
      <c r="TGN934" s="337"/>
      <c r="TGO934" s="337"/>
      <c r="TGP934" s="337"/>
      <c r="TGQ934" s="337"/>
      <c r="TGR934" s="337"/>
      <c r="TGS934" s="337"/>
      <c r="TGT934" s="337"/>
      <c r="TGU934" s="337"/>
      <c r="TGV934" s="337"/>
      <c r="TGW934" s="337"/>
      <c r="TGX934" s="337"/>
      <c r="TGY934" s="337"/>
      <c r="TGZ934" s="337"/>
      <c r="THA934" s="337"/>
      <c r="THB934" s="337"/>
      <c r="THC934" s="337"/>
      <c r="THD934" s="337"/>
      <c r="THE934" s="337"/>
      <c r="THF934" s="337"/>
      <c r="THG934" s="337"/>
      <c r="THH934" s="337"/>
      <c r="THI934" s="337"/>
      <c r="THJ934" s="337"/>
      <c r="THK934" s="337"/>
      <c r="THL934" s="337"/>
      <c r="THM934" s="337"/>
      <c r="THN934" s="337"/>
      <c r="THO934" s="337"/>
      <c r="THP934" s="337"/>
      <c r="THQ934" s="337"/>
      <c r="THR934" s="337"/>
      <c r="THS934" s="337"/>
      <c r="THT934" s="337"/>
      <c r="THU934" s="337"/>
      <c r="THV934" s="337"/>
      <c r="THW934" s="337"/>
      <c r="THX934" s="337"/>
      <c r="THY934" s="337"/>
      <c r="THZ934" s="337"/>
      <c r="TIA934" s="337"/>
      <c r="TIB934" s="337"/>
      <c r="TIC934" s="337"/>
      <c r="TID934" s="337"/>
      <c r="TIE934" s="337"/>
      <c r="TIF934" s="337"/>
      <c r="TIG934" s="337"/>
      <c r="TIH934" s="337"/>
      <c r="TII934" s="337"/>
      <c r="TIJ934" s="337"/>
      <c r="TIK934" s="337"/>
      <c r="TIL934" s="337"/>
      <c r="TIM934" s="337"/>
      <c r="TIN934" s="337"/>
      <c r="TIO934" s="337"/>
      <c r="TIP934" s="337"/>
      <c r="TIQ934" s="337"/>
      <c r="TIR934" s="337"/>
      <c r="TIS934" s="337"/>
      <c r="TIT934" s="337"/>
      <c r="TIU934" s="337"/>
      <c r="TIV934" s="337"/>
      <c r="TIW934" s="337"/>
      <c r="TIX934" s="337"/>
      <c r="TIY934" s="337"/>
      <c r="TIZ934" s="337"/>
      <c r="TJA934" s="337"/>
      <c r="TJB934" s="337"/>
      <c r="TJC934" s="337"/>
      <c r="TJD934" s="337"/>
      <c r="TJE934" s="337"/>
      <c r="TJF934" s="337"/>
      <c r="TJG934" s="337"/>
      <c r="TJH934" s="337"/>
      <c r="TJI934" s="337"/>
      <c r="TJJ934" s="337"/>
      <c r="TJK934" s="337"/>
      <c r="TJL934" s="337"/>
      <c r="TJM934" s="337"/>
      <c r="TJN934" s="337"/>
      <c r="TJO934" s="337"/>
      <c r="TJP934" s="337"/>
      <c r="TJQ934" s="337"/>
      <c r="TJR934" s="337"/>
      <c r="TJS934" s="337"/>
      <c r="TJT934" s="337"/>
      <c r="TJU934" s="337"/>
      <c r="TJV934" s="337"/>
      <c r="TJW934" s="337"/>
      <c r="TJX934" s="337"/>
      <c r="TJY934" s="337"/>
      <c r="TJZ934" s="337"/>
      <c r="TKA934" s="337"/>
      <c r="TKB934" s="337"/>
      <c r="TKC934" s="337"/>
      <c r="TKD934" s="337"/>
      <c r="TKE934" s="337"/>
      <c r="TKF934" s="337"/>
      <c r="TKG934" s="337"/>
      <c r="TKH934" s="337"/>
      <c r="TKI934" s="337"/>
      <c r="TKJ934" s="337"/>
      <c r="TKK934" s="337"/>
      <c r="TKL934" s="337"/>
      <c r="TKM934" s="337"/>
      <c r="TKN934" s="337"/>
      <c r="TKO934" s="337"/>
      <c r="TKP934" s="337"/>
      <c r="TKQ934" s="337"/>
      <c r="TKR934" s="337"/>
      <c r="TKS934" s="337"/>
      <c r="TKT934" s="337"/>
      <c r="TKU934" s="337"/>
      <c r="TKV934" s="337"/>
      <c r="TKW934" s="337"/>
      <c r="TKX934" s="337"/>
      <c r="TKY934" s="337"/>
      <c r="TKZ934" s="337"/>
      <c r="TLA934" s="337"/>
      <c r="TLB934" s="337"/>
      <c r="TLC934" s="337"/>
      <c r="TLD934" s="337"/>
      <c r="TLE934" s="337"/>
      <c r="TLF934" s="337"/>
      <c r="TLG934" s="337"/>
      <c r="TLH934" s="337"/>
      <c r="TLI934" s="337"/>
      <c r="TLJ934" s="337"/>
      <c r="TLK934" s="337"/>
      <c r="TLL934" s="337"/>
      <c r="TLM934" s="337"/>
      <c r="TLN934" s="337"/>
      <c r="TLO934" s="337"/>
      <c r="TLP934" s="337"/>
      <c r="TLQ934" s="337"/>
      <c r="TLR934" s="337"/>
      <c r="TLS934" s="337"/>
      <c r="TLT934" s="337"/>
      <c r="TLU934" s="337"/>
      <c r="TLV934" s="337"/>
      <c r="TLW934" s="337"/>
      <c r="TLX934" s="337"/>
      <c r="TLY934" s="337"/>
      <c r="TLZ934" s="337"/>
      <c r="TMA934" s="337"/>
      <c r="TMB934" s="337"/>
      <c r="TMC934" s="337"/>
      <c r="TMD934" s="337"/>
      <c r="TME934" s="337"/>
      <c r="TMF934" s="337"/>
      <c r="TMG934" s="337"/>
      <c r="TMH934" s="337"/>
      <c r="TMI934" s="337"/>
      <c r="TMJ934" s="337"/>
      <c r="TMK934" s="337"/>
      <c r="TML934" s="337"/>
      <c r="TMM934" s="337"/>
      <c r="TMN934" s="337"/>
      <c r="TMO934" s="337"/>
      <c r="TMP934" s="337"/>
      <c r="TMQ934" s="337"/>
      <c r="TMR934" s="337"/>
      <c r="TMS934" s="337"/>
      <c r="TMT934" s="337"/>
      <c r="TMU934" s="337"/>
      <c r="TMV934" s="337"/>
      <c r="TMW934" s="337"/>
      <c r="TMX934" s="337"/>
      <c r="TMY934" s="337"/>
      <c r="TMZ934" s="337"/>
      <c r="TNA934" s="337"/>
      <c r="TNB934" s="337"/>
      <c r="TNC934" s="337"/>
      <c r="TND934" s="337"/>
      <c r="TNE934" s="337"/>
      <c r="TNF934" s="337"/>
      <c r="TNG934" s="337"/>
      <c r="TNH934" s="337"/>
      <c r="TNI934" s="337"/>
      <c r="TNJ934" s="337"/>
      <c r="TNK934" s="337"/>
      <c r="TNL934" s="337"/>
      <c r="TNM934" s="337"/>
      <c r="TNN934" s="337"/>
      <c r="TNO934" s="337"/>
      <c r="TNP934" s="337"/>
      <c r="TNQ934" s="337"/>
      <c r="TNR934" s="337"/>
      <c r="TNS934" s="337"/>
      <c r="TNT934" s="337"/>
      <c r="TNU934" s="337"/>
      <c r="TNV934" s="337"/>
      <c r="TNW934" s="337"/>
      <c r="TNX934" s="337"/>
      <c r="TNY934" s="337"/>
      <c r="TNZ934" s="337"/>
      <c r="TOA934" s="337"/>
      <c r="TOB934" s="337"/>
      <c r="TOC934" s="337"/>
      <c r="TOD934" s="337"/>
      <c r="TOE934" s="337"/>
      <c r="TOF934" s="337"/>
      <c r="TOG934" s="337"/>
      <c r="TOH934" s="337"/>
      <c r="TOI934" s="337"/>
      <c r="TOJ934" s="337"/>
      <c r="TOK934" s="337"/>
      <c r="TOL934" s="337"/>
      <c r="TOM934" s="337"/>
      <c r="TON934" s="337"/>
      <c r="TOO934" s="337"/>
      <c r="TOP934" s="337"/>
      <c r="TOQ934" s="337"/>
      <c r="TOR934" s="337"/>
      <c r="TOS934" s="337"/>
      <c r="TOT934" s="337"/>
      <c r="TOU934" s="337"/>
      <c r="TOV934" s="337"/>
      <c r="TOW934" s="337"/>
      <c r="TOX934" s="337"/>
      <c r="TOY934" s="337"/>
      <c r="TOZ934" s="337"/>
      <c r="TPA934" s="337"/>
      <c r="TPB934" s="337"/>
      <c r="TPC934" s="337"/>
      <c r="TPD934" s="337"/>
      <c r="TPE934" s="337"/>
      <c r="TPF934" s="337"/>
      <c r="TPG934" s="337"/>
      <c r="TPH934" s="337"/>
      <c r="TPI934" s="337"/>
      <c r="TPJ934" s="337"/>
      <c r="TPK934" s="337"/>
      <c r="TPL934" s="337"/>
      <c r="TPM934" s="337"/>
      <c r="TPN934" s="337"/>
      <c r="TPO934" s="337"/>
      <c r="TPP934" s="337"/>
      <c r="TPQ934" s="337"/>
      <c r="TPR934" s="337"/>
      <c r="TPS934" s="337"/>
      <c r="TPT934" s="337"/>
      <c r="TPU934" s="337"/>
      <c r="TPV934" s="337"/>
      <c r="TPW934" s="337"/>
      <c r="TPX934" s="337"/>
      <c r="TPY934" s="337"/>
      <c r="TPZ934" s="337"/>
      <c r="TQA934" s="337"/>
      <c r="TQB934" s="337"/>
      <c r="TQC934" s="337"/>
      <c r="TQD934" s="337"/>
      <c r="TQE934" s="337"/>
      <c r="TQF934" s="337"/>
      <c r="TQG934" s="337"/>
      <c r="TQH934" s="337"/>
      <c r="TQI934" s="337"/>
      <c r="TQJ934" s="337"/>
      <c r="TQK934" s="337"/>
      <c r="TQL934" s="337"/>
      <c r="TQM934" s="337"/>
      <c r="TQN934" s="337"/>
      <c r="TQO934" s="337"/>
      <c r="TQP934" s="337"/>
      <c r="TQQ934" s="337"/>
      <c r="TQR934" s="337"/>
      <c r="TQS934" s="337"/>
      <c r="TQT934" s="337"/>
      <c r="TQU934" s="337"/>
      <c r="TQV934" s="337"/>
      <c r="TQW934" s="337"/>
      <c r="TQX934" s="337"/>
      <c r="TQY934" s="337"/>
      <c r="TQZ934" s="337"/>
      <c r="TRA934" s="337"/>
      <c r="TRB934" s="337"/>
      <c r="TRC934" s="337"/>
      <c r="TRD934" s="337"/>
      <c r="TRE934" s="337"/>
      <c r="TRF934" s="337"/>
      <c r="TRG934" s="337"/>
      <c r="TRH934" s="337"/>
      <c r="TRI934" s="337"/>
      <c r="TRJ934" s="337"/>
      <c r="TRK934" s="337"/>
      <c r="TRL934" s="337"/>
      <c r="TRM934" s="337"/>
      <c r="TRN934" s="337"/>
      <c r="TRO934" s="337"/>
      <c r="TRP934" s="337"/>
      <c r="TRQ934" s="337"/>
      <c r="TRR934" s="337"/>
      <c r="TRS934" s="337"/>
      <c r="TRT934" s="337"/>
      <c r="TRU934" s="337"/>
      <c r="TRV934" s="337"/>
      <c r="TRW934" s="337"/>
      <c r="TRX934" s="337"/>
      <c r="TRY934" s="337"/>
      <c r="TRZ934" s="337"/>
      <c r="TSA934" s="337"/>
      <c r="TSB934" s="337"/>
      <c r="TSC934" s="337"/>
      <c r="TSD934" s="337"/>
      <c r="TSE934" s="337"/>
      <c r="TSF934" s="337"/>
      <c r="TSG934" s="337"/>
      <c r="TSH934" s="337"/>
      <c r="TSI934" s="337"/>
      <c r="TSJ934" s="337"/>
      <c r="TSK934" s="337"/>
      <c r="TSL934" s="337"/>
      <c r="TSM934" s="337"/>
      <c r="TSN934" s="337"/>
      <c r="TSO934" s="337"/>
      <c r="TSP934" s="337"/>
      <c r="TSQ934" s="337"/>
      <c r="TSR934" s="337"/>
      <c r="TSS934" s="337"/>
      <c r="TST934" s="337"/>
      <c r="TSU934" s="337"/>
      <c r="TSV934" s="337"/>
      <c r="TSW934" s="337"/>
      <c r="TSX934" s="337"/>
      <c r="TSY934" s="337"/>
      <c r="TSZ934" s="337"/>
      <c r="TTA934" s="337"/>
      <c r="TTB934" s="337"/>
      <c r="TTC934" s="337"/>
      <c r="TTD934" s="337"/>
      <c r="TTE934" s="337"/>
      <c r="TTF934" s="337"/>
      <c r="TTG934" s="337"/>
      <c r="TTH934" s="337"/>
      <c r="TTI934" s="337"/>
      <c r="TTJ934" s="337"/>
      <c r="TTK934" s="337"/>
      <c r="TTL934" s="337"/>
      <c r="TTM934" s="337"/>
      <c r="TTN934" s="337"/>
      <c r="TTO934" s="337"/>
      <c r="TTP934" s="337"/>
      <c r="TTQ934" s="337"/>
      <c r="TTR934" s="337"/>
      <c r="TTS934" s="337"/>
      <c r="TTT934" s="337"/>
      <c r="TTU934" s="337"/>
      <c r="TTV934" s="337"/>
      <c r="TTW934" s="337"/>
      <c r="TTX934" s="337"/>
      <c r="TTY934" s="337"/>
      <c r="TTZ934" s="337"/>
      <c r="TUA934" s="337"/>
      <c r="TUB934" s="337"/>
      <c r="TUC934" s="337"/>
      <c r="TUD934" s="337"/>
      <c r="TUE934" s="337"/>
      <c r="TUF934" s="337"/>
      <c r="TUG934" s="337"/>
      <c r="TUH934" s="337"/>
      <c r="TUI934" s="337"/>
      <c r="TUJ934" s="337"/>
      <c r="TUK934" s="337"/>
      <c r="TUL934" s="337"/>
      <c r="TUM934" s="337"/>
      <c r="TUN934" s="337"/>
      <c r="TUO934" s="337"/>
      <c r="TUP934" s="337"/>
      <c r="TUQ934" s="337"/>
      <c r="TUR934" s="337"/>
      <c r="TUS934" s="337"/>
      <c r="TUT934" s="337"/>
      <c r="TUU934" s="337"/>
      <c r="TUV934" s="337"/>
      <c r="TUW934" s="337"/>
      <c r="TUX934" s="337"/>
      <c r="TUY934" s="337"/>
      <c r="TUZ934" s="337"/>
      <c r="TVA934" s="337"/>
      <c r="TVB934" s="337"/>
      <c r="TVC934" s="337"/>
      <c r="TVD934" s="337"/>
      <c r="TVE934" s="337"/>
      <c r="TVF934" s="337"/>
      <c r="TVG934" s="337"/>
      <c r="TVH934" s="337"/>
      <c r="TVI934" s="337"/>
      <c r="TVJ934" s="337"/>
      <c r="TVK934" s="337"/>
      <c r="TVL934" s="337"/>
      <c r="TVM934" s="337"/>
      <c r="TVN934" s="337"/>
      <c r="TVO934" s="337"/>
      <c r="TVP934" s="337"/>
      <c r="TVQ934" s="337"/>
      <c r="TVR934" s="337"/>
      <c r="TVS934" s="337"/>
      <c r="TVT934" s="337"/>
      <c r="TVU934" s="337"/>
      <c r="TVV934" s="337"/>
      <c r="TVW934" s="337"/>
      <c r="TVX934" s="337"/>
      <c r="TVY934" s="337"/>
      <c r="TVZ934" s="337"/>
      <c r="TWA934" s="337"/>
      <c r="TWB934" s="337"/>
      <c r="TWC934" s="337"/>
      <c r="TWD934" s="337"/>
      <c r="TWE934" s="337"/>
      <c r="TWF934" s="337"/>
      <c r="TWG934" s="337"/>
      <c r="TWH934" s="337"/>
      <c r="TWI934" s="337"/>
      <c r="TWJ934" s="337"/>
      <c r="TWK934" s="337"/>
      <c r="TWL934" s="337"/>
      <c r="TWM934" s="337"/>
      <c r="TWN934" s="337"/>
      <c r="TWO934" s="337"/>
      <c r="TWP934" s="337"/>
      <c r="TWQ934" s="337"/>
      <c r="TWR934" s="337"/>
      <c r="TWS934" s="337"/>
      <c r="TWT934" s="337"/>
      <c r="TWU934" s="337"/>
      <c r="TWV934" s="337"/>
      <c r="TWW934" s="337"/>
      <c r="TWX934" s="337"/>
      <c r="TWY934" s="337"/>
      <c r="TWZ934" s="337"/>
      <c r="TXA934" s="337"/>
      <c r="TXB934" s="337"/>
      <c r="TXC934" s="337"/>
      <c r="TXD934" s="337"/>
      <c r="TXE934" s="337"/>
      <c r="TXF934" s="337"/>
      <c r="TXG934" s="337"/>
      <c r="TXH934" s="337"/>
      <c r="TXI934" s="337"/>
      <c r="TXJ934" s="337"/>
      <c r="TXK934" s="337"/>
      <c r="TXL934" s="337"/>
      <c r="TXM934" s="337"/>
      <c r="TXN934" s="337"/>
      <c r="TXO934" s="337"/>
      <c r="TXP934" s="337"/>
      <c r="TXQ934" s="337"/>
      <c r="TXR934" s="337"/>
      <c r="TXS934" s="337"/>
      <c r="TXT934" s="337"/>
      <c r="TXU934" s="337"/>
      <c r="TXV934" s="337"/>
      <c r="TXW934" s="337"/>
      <c r="TXX934" s="337"/>
      <c r="TXY934" s="337"/>
      <c r="TXZ934" s="337"/>
      <c r="TYA934" s="337"/>
      <c r="TYB934" s="337"/>
      <c r="TYC934" s="337"/>
      <c r="TYD934" s="337"/>
      <c r="TYE934" s="337"/>
      <c r="TYF934" s="337"/>
      <c r="TYG934" s="337"/>
      <c r="TYH934" s="337"/>
      <c r="TYI934" s="337"/>
      <c r="TYJ934" s="337"/>
      <c r="TYK934" s="337"/>
      <c r="TYL934" s="337"/>
      <c r="TYM934" s="337"/>
      <c r="TYN934" s="337"/>
      <c r="TYO934" s="337"/>
      <c r="TYP934" s="337"/>
      <c r="TYQ934" s="337"/>
      <c r="TYR934" s="337"/>
      <c r="TYS934" s="337"/>
      <c r="TYT934" s="337"/>
      <c r="TYU934" s="337"/>
      <c r="TYV934" s="337"/>
      <c r="TYW934" s="337"/>
      <c r="TYX934" s="337"/>
      <c r="TYY934" s="337"/>
      <c r="TYZ934" s="337"/>
      <c r="TZA934" s="337"/>
      <c r="TZB934" s="337"/>
      <c r="TZC934" s="337"/>
      <c r="TZD934" s="337"/>
      <c r="TZE934" s="337"/>
      <c r="TZF934" s="337"/>
      <c r="TZG934" s="337"/>
      <c r="TZH934" s="337"/>
      <c r="TZI934" s="337"/>
      <c r="TZJ934" s="337"/>
      <c r="TZK934" s="337"/>
      <c r="TZL934" s="337"/>
      <c r="TZM934" s="337"/>
      <c r="TZN934" s="337"/>
      <c r="TZO934" s="337"/>
      <c r="TZP934" s="337"/>
      <c r="TZQ934" s="337"/>
      <c r="TZR934" s="337"/>
      <c r="TZS934" s="337"/>
      <c r="TZT934" s="337"/>
      <c r="TZU934" s="337"/>
      <c r="TZV934" s="337"/>
      <c r="TZW934" s="337"/>
      <c r="TZX934" s="337"/>
      <c r="TZY934" s="337"/>
      <c r="TZZ934" s="337"/>
      <c r="UAA934" s="337"/>
      <c r="UAB934" s="337"/>
      <c r="UAC934" s="337"/>
      <c r="UAD934" s="337"/>
      <c r="UAE934" s="337"/>
      <c r="UAF934" s="337"/>
      <c r="UAG934" s="337"/>
      <c r="UAH934" s="337"/>
      <c r="UAI934" s="337"/>
      <c r="UAJ934" s="337"/>
      <c r="UAK934" s="337"/>
      <c r="UAL934" s="337"/>
      <c r="UAM934" s="337"/>
      <c r="UAN934" s="337"/>
      <c r="UAO934" s="337"/>
      <c r="UAP934" s="337"/>
      <c r="UAQ934" s="337"/>
      <c r="UAR934" s="337"/>
      <c r="UAS934" s="337"/>
      <c r="UAT934" s="337"/>
      <c r="UAU934" s="337"/>
      <c r="UAV934" s="337"/>
      <c r="UAW934" s="337"/>
      <c r="UAX934" s="337"/>
      <c r="UAY934" s="337"/>
      <c r="UAZ934" s="337"/>
      <c r="UBA934" s="337"/>
      <c r="UBB934" s="337"/>
      <c r="UBC934" s="337"/>
      <c r="UBD934" s="337"/>
      <c r="UBE934" s="337"/>
      <c r="UBF934" s="337"/>
      <c r="UBG934" s="337"/>
      <c r="UBH934" s="337"/>
      <c r="UBI934" s="337"/>
      <c r="UBJ934" s="337"/>
      <c r="UBK934" s="337"/>
      <c r="UBL934" s="337"/>
      <c r="UBM934" s="337"/>
      <c r="UBN934" s="337"/>
      <c r="UBO934" s="337"/>
      <c r="UBP934" s="337"/>
      <c r="UBQ934" s="337"/>
      <c r="UBR934" s="337"/>
      <c r="UBS934" s="337"/>
      <c r="UBT934" s="337"/>
      <c r="UBU934" s="337"/>
      <c r="UBV934" s="337"/>
      <c r="UBW934" s="337"/>
      <c r="UBX934" s="337"/>
      <c r="UBY934" s="337"/>
      <c r="UBZ934" s="337"/>
      <c r="UCA934" s="337"/>
      <c r="UCB934" s="337"/>
      <c r="UCC934" s="337"/>
      <c r="UCD934" s="337"/>
      <c r="UCE934" s="337"/>
      <c r="UCF934" s="337"/>
      <c r="UCG934" s="337"/>
      <c r="UCH934" s="337"/>
      <c r="UCI934" s="337"/>
      <c r="UCJ934" s="337"/>
      <c r="UCK934" s="337"/>
      <c r="UCL934" s="337"/>
      <c r="UCM934" s="337"/>
      <c r="UCN934" s="337"/>
      <c r="UCO934" s="337"/>
      <c r="UCP934" s="337"/>
      <c r="UCQ934" s="337"/>
      <c r="UCR934" s="337"/>
      <c r="UCS934" s="337"/>
      <c r="UCT934" s="337"/>
      <c r="UCU934" s="337"/>
      <c r="UCV934" s="337"/>
      <c r="UCW934" s="337"/>
      <c r="UCX934" s="337"/>
      <c r="UCY934" s="337"/>
      <c r="UCZ934" s="337"/>
      <c r="UDA934" s="337"/>
      <c r="UDB934" s="337"/>
      <c r="UDC934" s="337"/>
      <c r="UDD934" s="337"/>
      <c r="UDE934" s="337"/>
      <c r="UDF934" s="337"/>
      <c r="UDG934" s="337"/>
      <c r="UDH934" s="337"/>
      <c r="UDI934" s="337"/>
      <c r="UDJ934" s="337"/>
      <c r="UDK934" s="337"/>
      <c r="UDL934" s="337"/>
      <c r="UDM934" s="337"/>
      <c r="UDN934" s="337"/>
      <c r="UDO934" s="337"/>
      <c r="UDP934" s="337"/>
      <c r="UDQ934" s="337"/>
      <c r="UDR934" s="337"/>
      <c r="UDS934" s="337"/>
      <c r="UDT934" s="337"/>
      <c r="UDU934" s="337"/>
      <c r="UDV934" s="337"/>
      <c r="UDW934" s="337"/>
      <c r="UDX934" s="337"/>
      <c r="UDY934" s="337"/>
      <c r="UDZ934" s="337"/>
      <c r="UEA934" s="337"/>
      <c r="UEB934" s="337"/>
      <c r="UEC934" s="337"/>
      <c r="UED934" s="337"/>
      <c r="UEE934" s="337"/>
      <c r="UEF934" s="337"/>
      <c r="UEG934" s="337"/>
      <c r="UEH934" s="337"/>
      <c r="UEI934" s="337"/>
      <c r="UEJ934" s="337"/>
      <c r="UEK934" s="337"/>
      <c r="UEL934" s="337"/>
      <c r="UEM934" s="337"/>
      <c r="UEN934" s="337"/>
      <c r="UEO934" s="337"/>
      <c r="UEP934" s="337"/>
      <c r="UEQ934" s="337"/>
      <c r="UER934" s="337"/>
      <c r="UES934" s="337"/>
      <c r="UET934" s="337"/>
      <c r="UEU934" s="337"/>
      <c r="UEV934" s="337"/>
      <c r="UEW934" s="337"/>
      <c r="UEX934" s="337"/>
      <c r="UEY934" s="337"/>
      <c r="UEZ934" s="337"/>
      <c r="UFA934" s="337"/>
      <c r="UFB934" s="337"/>
      <c r="UFC934" s="337"/>
      <c r="UFD934" s="337"/>
      <c r="UFE934" s="337"/>
      <c r="UFF934" s="337"/>
      <c r="UFG934" s="337"/>
      <c r="UFH934" s="337"/>
      <c r="UFI934" s="337"/>
      <c r="UFJ934" s="337"/>
      <c r="UFK934" s="337"/>
      <c r="UFL934" s="337"/>
      <c r="UFM934" s="337"/>
      <c r="UFN934" s="337"/>
      <c r="UFO934" s="337"/>
      <c r="UFP934" s="337"/>
      <c r="UFQ934" s="337"/>
      <c r="UFR934" s="337"/>
      <c r="UFS934" s="337"/>
      <c r="UFT934" s="337"/>
      <c r="UFU934" s="337"/>
      <c r="UFV934" s="337"/>
      <c r="UFW934" s="337"/>
      <c r="UFX934" s="337"/>
      <c r="UFY934" s="337"/>
      <c r="UFZ934" s="337"/>
      <c r="UGA934" s="337"/>
      <c r="UGB934" s="337"/>
      <c r="UGC934" s="337"/>
      <c r="UGD934" s="337"/>
      <c r="UGE934" s="337"/>
      <c r="UGF934" s="337"/>
      <c r="UGG934" s="337"/>
      <c r="UGH934" s="337"/>
      <c r="UGI934" s="337"/>
      <c r="UGJ934" s="337"/>
      <c r="UGK934" s="337"/>
      <c r="UGL934" s="337"/>
      <c r="UGM934" s="337"/>
      <c r="UGN934" s="337"/>
      <c r="UGO934" s="337"/>
      <c r="UGP934" s="337"/>
      <c r="UGQ934" s="337"/>
      <c r="UGR934" s="337"/>
      <c r="UGS934" s="337"/>
      <c r="UGT934" s="337"/>
      <c r="UGU934" s="337"/>
      <c r="UGV934" s="337"/>
      <c r="UGW934" s="337"/>
      <c r="UGX934" s="337"/>
      <c r="UGY934" s="337"/>
      <c r="UGZ934" s="337"/>
      <c r="UHA934" s="337"/>
      <c r="UHB934" s="337"/>
      <c r="UHC934" s="337"/>
      <c r="UHD934" s="337"/>
      <c r="UHE934" s="337"/>
      <c r="UHF934" s="337"/>
      <c r="UHG934" s="337"/>
      <c r="UHH934" s="337"/>
      <c r="UHI934" s="337"/>
      <c r="UHJ934" s="337"/>
      <c r="UHK934" s="337"/>
      <c r="UHL934" s="337"/>
      <c r="UHM934" s="337"/>
      <c r="UHN934" s="337"/>
      <c r="UHO934" s="337"/>
      <c r="UHP934" s="337"/>
      <c r="UHQ934" s="337"/>
      <c r="UHR934" s="337"/>
      <c r="UHS934" s="337"/>
      <c r="UHT934" s="337"/>
      <c r="UHU934" s="337"/>
      <c r="UHV934" s="337"/>
      <c r="UHW934" s="337"/>
      <c r="UHX934" s="337"/>
      <c r="UHY934" s="337"/>
      <c r="UHZ934" s="337"/>
      <c r="UIA934" s="337"/>
      <c r="UIB934" s="337"/>
      <c r="UIC934" s="337"/>
      <c r="UID934" s="337"/>
      <c r="UIE934" s="337"/>
      <c r="UIF934" s="337"/>
      <c r="UIG934" s="337"/>
      <c r="UIH934" s="337"/>
      <c r="UII934" s="337"/>
      <c r="UIJ934" s="337"/>
      <c r="UIK934" s="337"/>
      <c r="UIL934" s="337"/>
      <c r="UIM934" s="337"/>
      <c r="UIN934" s="337"/>
      <c r="UIO934" s="337"/>
      <c r="UIP934" s="337"/>
      <c r="UIQ934" s="337"/>
      <c r="UIR934" s="337"/>
      <c r="UIS934" s="337"/>
      <c r="UIT934" s="337"/>
      <c r="UIU934" s="337"/>
      <c r="UIV934" s="337"/>
      <c r="UIW934" s="337"/>
      <c r="UIX934" s="337"/>
      <c r="UIY934" s="337"/>
      <c r="UIZ934" s="337"/>
      <c r="UJA934" s="337"/>
      <c r="UJB934" s="337"/>
      <c r="UJC934" s="337"/>
      <c r="UJD934" s="337"/>
      <c r="UJE934" s="337"/>
      <c r="UJF934" s="337"/>
      <c r="UJG934" s="337"/>
      <c r="UJH934" s="337"/>
      <c r="UJI934" s="337"/>
      <c r="UJJ934" s="337"/>
      <c r="UJK934" s="337"/>
      <c r="UJL934" s="337"/>
      <c r="UJM934" s="337"/>
      <c r="UJN934" s="337"/>
      <c r="UJO934" s="337"/>
      <c r="UJP934" s="337"/>
      <c r="UJQ934" s="337"/>
      <c r="UJR934" s="337"/>
      <c r="UJS934" s="337"/>
      <c r="UJT934" s="337"/>
      <c r="UJU934" s="337"/>
      <c r="UJV934" s="337"/>
      <c r="UJW934" s="337"/>
      <c r="UJX934" s="337"/>
      <c r="UJY934" s="337"/>
      <c r="UJZ934" s="337"/>
      <c r="UKA934" s="337"/>
      <c r="UKB934" s="337"/>
      <c r="UKC934" s="337"/>
      <c r="UKD934" s="337"/>
      <c r="UKE934" s="337"/>
      <c r="UKF934" s="337"/>
      <c r="UKG934" s="337"/>
      <c r="UKH934" s="337"/>
      <c r="UKI934" s="337"/>
      <c r="UKJ934" s="337"/>
      <c r="UKK934" s="337"/>
      <c r="UKL934" s="337"/>
      <c r="UKM934" s="337"/>
      <c r="UKN934" s="337"/>
      <c r="UKO934" s="337"/>
      <c r="UKP934" s="337"/>
      <c r="UKQ934" s="337"/>
      <c r="UKR934" s="337"/>
      <c r="UKS934" s="337"/>
      <c r="UKT934" s="337"/>
      <c r="UKU934" s="337"/>
      <c r="UKV934" s="337"/>
      <c r="UKW934" s="337"/>
      <c r="UKX934" s="337"/>
      <c r="UKY934" s="337"/>
      <c r="UKZ934" s="337"/>
      <c r="ULA934" s="337"/>
      <c r="ULB934" s="337"/>
      <c r="ULC934" s="337"/>
      <c r="ULD934" s="337"/>
      <c r="ULE934" s="337"/>
      <c r="ULF934" s="337"/>
      <c r="ULG934" s="337"/>
      <c r="ULH934" s="337"/>
      <c r="ULI934" s="337"/>
      <c r="ULJ934" s="337"/>
      <c r="ULK934" s="337"/>
      <c r="ULL934" s="337"/>
      <c r="ULM934" s="337"/>
      <c r="ULN934" s="337"/>
      <c r="ULO934" s="337"/>
      <c r="ULP934" s="337"/>
      <c r="ULQ934" s="337"/>
      <c r="ULR934" s="337"/>
      <c r="ULS934" s="337"/>
      <c r="ULT934" s="337"/>
      <c r="ULU934" s="337"/>
      <c r="ULV934" s="337"/>
      <c r="ULW934" s="337"/>
      <c r="ULX934" s="337"/>
      <c r="ULY934" s="337"/>
      <c r="ULZ934" s="337"/>
      <c r="UMA934" s="337"/>
      <c r="UMB934" s="337"/>
      <c r="UMC934" s="337"/>
      <c r="UMD934" s="337"/>
      <c r="UME934" s="337"/>
      <c r="UMF934" s="337"/>
      <c r="UMG934" s="337"/>
      <c r="UMH934" s="337"/>
      <c r="UMI934" s="337"/>
      <c r="UMJ934" s="337"/>
      <c r="UMK934" s="337"/>
      <c r="UML934" s="337"/>
      <c r="UMM934" s="337"/>
      <c r="UMN934" s="337"/>
      <c r="UMO934" s="337"/>
      <c r="UMP934" s="337"/>
      <c r="UMQ934" s="337"/>
      <c r="UMR934" s="337"/>
      <c r="UMS934" s="337"/>
      <c r="UMT934" s="337"/>
      <c r="UMU934" s="337"/>
      <c r="UMV934" s="337"/>
      <c r="UMW934" s="337"/>
      <c r="UMX934" s="337"/>
      <c r="UMY934" s="337"/>
      <c r="UMZ934" s="337"/>
      <c r="UNA934" s="337"/>
      <c r="UNB934" s="337"/>
      <c r="UNC934" s="337"/>
      <c r="UND934" s="337"/>
      <c r="UNE934" s="337"/>
      <c r="UNF934" s="337"/>
      <c r="UNG934" s="337"/>
      <c r="UNH934" s="337"/>
      <c r="UNI934" s="337"/>
      <c r="UNJ934" s="337"/>
      <c r="UNK934" s="337"/>
      <c r="UNL934" s="337"/>
      <c r="UNM934" s="337"/>
      <c r="UNN934" s="337"/>
      <c r="UNO934" s="337"/>
      <c r="UNP934" s="337"/>
      <c r="UNQ934" s="337"/>
      <c r="UNR934" s="337"/>
      <c r="UNS934" s="337"/>
      <c r="UNT934" s="337"/>
      <c r="UNU934" s="337"/>
      <c r="UNV934" s="337"/>
      <c r="UNW934" s="337"/>
      <c r="UNX934" s="337"/>
      <c r="UNY934" s="337"/>
      <c r="UNZ934" s="337"/>
      <c r="UOA934" s="337"/>
      <c r="UOB934" s="337"/>
      <c r="UOC934" s="337"/>
      <c r="UOD934" s="337"/>
      <c r="UOE934" s="337"/>
      <c r="UOF934" s="337"/>
      <c r="UOG934" s="337"/>
      <c r="UOH934" s="337"/>
      <c r="UOI934" s="337"/>
      <c r="UOJ934" s="337"/>
      <c r="UOK934" s="337"/>
      <c r="UOL934" s="337"/>
      <c r="UOM934" s="337"/>
      <c r="UON934" s="337"/>
      <c r="UOO934" s="337"/>
      <c r="UOP934" s="337"/>
      <c r="UOQ934" s="337"/>
      <c r="UOR934" s="337"/>
      <c r="UOS934" s="337"/>
      <c r="UOT934" s="337"/>
      <c r="UOU934" s="337"/>
      <c r="UOV934" s="337"/>
      <c r="UOW934" s="337"/>
      <c r="UOX934" s="337"/>
      <c r="UOY934" s="337"/>
      <c r="UOZ934" s="337"/>
      <c r="UPA934" s="337"/>
      <c r="UPB934" s="337"/>
      <c r="UPC934" s="337"/>
      <c r="UPD934" s="337"/>
      <c r="UPE934" s="337"/>
      <c r="UPF934" s="337"/>
      <c r="UPG934" s="337"/>
      <c r="UPH934" s="337"/>
      <c r="UPI934" s="337"/>
      <c r="UPJ934" s="337"/>
      <c r="UPK934" s="337"/>
      <c r="UPL934" s="337"/>
      <c r="UPM934" s="337"/>
      <c r="UPN934" s="337"/>
      <c r="UPO934" s="337"/>
      <c r="UPP934" s="337"/>
      <c r="UPQ934" s="337"/>
      <c r="UPR934" s="337"/>
      <c r="UPS934" s="337"/>
      <c r="UPT934" s="337"/>
      <c r="UPU934" s="337"/>
      <c r="UPV934" s="337"/>
      <c r="UPW934" s="337"/>
      <c r="UPX934" s="337"/>
      <c r="UPY934" s="337"/>
      <c r="UPZ934" s="337"/>
      <c r="UQA934" s="337"/>
      <c r="UQB934" s="337"/>
      <c r="UQC934" s="337"/>
      <c r="UQD934" s="337"/>
      <c r="UQE934" s="337"/>
      <c r="UQF934" s="337"/>
      <c r="UQG934" s="337"/>
      <c r="UQH934" s="337"/>
      <c r="UQI934" s="337"/>
      <c r="UQJ934" s="337"/>
      <c r="UQK934" s="337"/>
      <c r="UQL934" s="337"/>
      <c r="UQM934" s="337"/>
      <c r="UQN934" s="337"/>
      <c r="UQO934" s="337"/>
      <c r="UQP934" s="337"/>
      <c r="UQQ934" s="337"/>
      <c r="UQR934" s="337"/>
      <c r="UQS934" s="337"/>
      <c r="UQT934" s="337"/>
      <c r="UQU934" s="337"/>
      <c r="UQV934" s="337"/>
      <c r="UQW934" s="337"/>
      <c r="UQX934" s="337"/>
      <c r="UQY934" s="337"/>
      <c r="UQZ934" s="337"/>
      <c r="URA934" s="337"/>
      <c r="URB934" s="337"/>
      <c r="URC934" s="337"/>
      <c r="URD934" s="337"/>
      <c r="URE934" s="337"/>
      <c r="URF934" s="337"/>
      <c r="URG934" s="337"/>
      <c r="URH934" s="337"/>
      <c r="URI934" s="337"/>
      <c r="URJ934" s="337"/>
      <c r="URK934" s="337"/>
      <c r="URL934" s="337"/>
      <c r="URM934" s="337"/>
      <c r="URN934" s="337"/>
      <c r="URO934" s="337"/>
      <c r="URP934" s="337"/>
      <c r="URQ934" s="337"/>
      <c r="URR934" s="337"/>
      <c r="URS934" s="337"/>
      <c r="URT934" s="337"/>
      <c r="URU934" s="337"/>
      <c r="URV934" s="337"/>
      <c r="URW934" s="337"/>
      <c r="URX934" s="337"/>
      <c r="URY934" s="337"/>
      <c r="URZ934" s="337"/>
      <c r="USA934" s="337"/>
      <c r="USB934" s="337"/>
      <c r="USC934" s="337"/>
      <c r="USD934" s="337"/>
      <c r="USE934" s="337"/>
      <c r="USF934" s="337"/>
      <c r="USG934" s="337"/>
      <c r="USH934" s="337"/>
      <c r="USI934" s="337"/>
      <c r="USJ934" s="337"/>
      <c r="USK934" s="337"/>
      <c r="USL934" s="337"/>
      <c r="USM934" s="337"/>
      <c r="USN934" s="337"/>
      <c r="USO934" s="337"/>
      <c r="USP934" s="337"/>
      <c r="USQ934" s="337"/>
      <c r="USR934" s="337"/>
      <c r="USS934" s="337"/>
      <c r="UST934" s="337"/>
      <c r="USU934" s="337"/>
      <c r="USV934" s="337"/>
      <c r="USW934" s="337"/>
      <c r="USX934" s="337"/>
      <c r="USY934" s="337"/>
      <c r="USZ934" s="337"/>
      <c r="UTA934" s="337"/>
      <c r="UTB934" s="337"/>
      <c r="UTC934" s="337"/>
      <c r="UTD934" s="337"/>
      <c r="UTE934" s="337"/>
      <c r="UTF934" s="337"/>
      <c r="UTG934" s="337"/>
      <c r="UTH934" s="337"/>
      <c r="UTI934" s="337"/>
      <c r="UTJ934" s="337"/>
      <c r="UTK934" s="337"/>
      <c r="UTL934" s="337"/>
      <c r="UTM934" s="337"/>
      <c r="UTN934" s="337"/>
      <c r="UTO934" s="337"/>
      <c r="UTP934" s="337"/>
      <c r="UTQ934" s="337"/>
      <c r="UTR934" s="337"/>
      <c r="UTS934" s="337"/>
      <c r="UTT934" s="337"/>
      <c r="UTU934" s="337"/>
      <c r="UTV934" s="337"/>
      <c r="UTW934" s="337"/>
      <c r="UTX934" s="337"/>
      <c r="UTY934" s="337"/>
      <c r="UTZ934" s="337"/>
      <c r="UUA934" s="337"/>
      <c r="UUB934" s="337"/>
      <c r="UUC934" s="337"/>
      <c r="UUD934" s="337"/>
      <c r="UUE934" s="337"/>
      <c r="UUF934" s="337"/>
      <c r="UUG934" s="337"/>
      <c r="UUH934" s="337"/>
      <c r="UUI934" s="337"/>
      <c r="UUJ934" s="337"/>
      <c r="UUK934" s="337"/>
      <c r="UUL934" s="337"/>
      <c r="UUM934" s="337"/>
      <c r="UUN934" s="337"/>
      <c r="UUO934" s="337"/>
      <c r="UUP934" s="337"/>
      <c r="UUQ934" s="337"/>
      <c r="UUR934" s="337"/>
      <c r="UUS934" s="337"/>
      <c r="UUT934" s="337"/>
      <c r="UUU934" s="337"/>
      <c r="UUV934" s="337"/>
      <c r="UUW934" s="337"/>
      <c r="UUX934" s="337"/>
      <c r="UUY934" s="337"/>
      <c r="UUZ934" s="337"/>
      <c r="UVA934" s="337"/>
      <c r="UVB934" s="337"/>
      <c r="UVC934" s="337"/>
      <c r="UVD934" s="337"/>
      <c r="UVE934" s="337"/>
      <c r="UVF934" s="337"/>
      <c r="UVG934" s="337"/>
      <c r="UVH934" s="337"/>
      <c r="UVI934" s="337"/>
      <c r="UVJ934" s="337"/>
      <c r="UVK934" s="337"/>
      <c r="UVL934" s="337"/>
      <c r="UVM934" s="337"/>
      <c r="UVN934" s="337"/>
      <c r="UVO934" s="337"/>
      <c r="UVP934" s="337"/>
      <c r="UVQ934" s="337"/>
      <c r="UVR934" s="337"/>
      <c r="UVS934" s="337"/>
      <c r="UVT934" s="337"/>
      <c r="UVU934" s="337"/>
      <c r="UVV934" s="337"/>
      <c r="UVW934" s="337"/>
      <c r="UVX934" s="337"/>
      <c r="UVY934" s="337"/>
      <c r="UVZ934" s="337"/>
      <c r="UWA934" s="337"/>
      <c r="UWB934" s="337"/>
      <c r="UWC934" s="337"/>
      <c r="UWD934" s="337"/>
      <c r="UWE934" s="337"/>
      <c r="UWF934" s="337"/>
      <c r="UWG934" s="337"/>
      <c r="UWH934" s="337"/>
      <c r="UWI934" s="337"/>
      <c r="UWJ934" s="337"/>
      <c r="UWK934" s="337"/>
      <c r="UWL934" s="337"/>
      <c r="UWM934" s="337"/>
      <c r="UWN934" s="337"/>
      <c r="UWO934" s="337"/>
      <c r="UWP934" s="337"/>
      <c r="UWQ934" s="337"/>
      <c r="UWR934" s="337"/>
      <c r="UWS934" s="337"/>
      <c r="UWT934" s="337"/>
      <c r="UWU934" s="337"/>
      <c r="UWV934" s="337"/>
      <c r="UWW934" s="337"/>
      <c r="UWX934" s="337"/>
      <c r="UWY934" s="337"/>
      <c r="UWZ934" s="337"/>
      <c r="UXA934" s="337"/>
      <c r="UXB934" s="337"/>
      <c r="UXC934" s="337"/>
      <c r="UXD934" s="337"/>
      <c r="UXE934" s="337"/>
      <c r="UXF934" s="337"/>
      <c r="UXG934" s="337"/>
      <c r="UXH934" s="337"/>
      <c r="UXI934" s="337"/>
      <c r="UXJ934" s="337"/>
      <c r="UXK934" s="337"/>
      <c r="UXL934" s="337"/>
      <c r="UXM934" s="337"/>
      <c r="UXN934" s="337"/>
      <c r="UXO934" s="337"/>
      <c r="UXP934" s="337"/>
      <c r="UXQ934" s="337"/>
      <c r="UXR934" s="337"/>
      <c r="UXS934" s="337"/>
      <c r="UXT934" s="337"/>
      <c r="UXU934" s="337"/>
      <c r="UXV934" s="337"/>
      <c r="UXW934" s="337"/>
      <c r="UXX934" s="337"/>
      <c r="UXY934" s="337"/>
      <c r="UXZ934" s="337"/>
      <c r="UYA934" s="337"/>
      <c r="UYB934" s="337"/>
      <c r="UYC934" s="337"/>
      <c r="UYD934" s="337"/>
      <c r="UYE934" s="337"/>
      <c r="UYF934" s="337"/>
      <c r="UYG934" s="337"/>
      <c r="UYH934" s="337"/>
      <c r="UYI934" s="337"/>
      <c r="UYJ934" s="337"/>
      <c r="UYK934" s="337"/>
      <c r="UYL934" s="337"/>
      <c r="UYM934" s="337"/>
      <c r="UYN934" s="337"/>
      <c r="UYO934" s="337"/>
      <c r="UYP934" s="337"/>
      <c r="UYQ934" s="337"/>
      <c r="UYR934" s="337"/>
      <c r="UYS934" s="337"/>
      <c r="UYT934" s="337"/>
      <c r="UYU934" s="337"/>
      <c r="UYV934" s="337"/>
      <c r="UYW934" s="337"/>
      <c r="UYX934" s="337"/>
      <c r="UYY934" s="337"/>
      <c r="UYZ934" s="337"/>
      <c r="UZA934" s="337"/>
      <c r="UZB934" s="337"/>
      <c r="UZC934" s="337"/>
      <c r="UZD934" s="337"/>
      <c r="UZE934" s="337"/>
      <c r="UZF934" s="337"/>
      <c r="UZG934" s="337"/>
      <c r="UZH934" s="337"/>
      <c r="UZI934" s="337"/>
      <c r="UZJ934" s="337"/>
      <c r="UZK934" s="337"/>
      <c r="UZL934" s="337"/>
      <c r="UZM934" s="337"/>
      <c r="UZN934" s="337"/>
      <c r="UZO934" s="337"/>
      <c r="UZP934" s="337"/>
      <c r="UZQ934" s="337"/>
      <c r="UZR934" s="337"/>
      <c r="UZS934" s="337"/>
      <c r="UZT934" s="337"/>
      <c r="UZU934" s="337"/>
      <c r="UZV934" s="337"/>
      <c r="UZW934" s="337"/>
      <c r="UZX934" s="337"/>
      <c r="UZY934" s="337"/>
      <c r="UZZ934" s="337"/>
      <c r="VAA934" s="337"/>
      <c r="VAB934" s="337"/>
      <c r="VAC934" s="337"/>
      <c r="VAD934" s="337"/>
      <c r="VAE934" s="337"/>
      <c r="VAF934" s="337"/>
      <c r="VAG934" s="337"/>
      <c r="VAH934" s="337"/>
      <c r="VAI934" s="337"/>
      <c r="VAJ934" s="337"/>
      <c r="VAK934" s="337"/>
      <c r="VAL934" s="337"/>
      <c r="VAM934" s="337"/>
      <c r="VAN934" s="337"/>
      <c r="VAO934" s="337"/>
      <c r="VAP934" s="337"/>
      <c r="VAQ934" s="337"/>
      <c r="VAR934" s="337"/>
      <c r="VAS934" s="337"/>
      <c r="VAT934" s="337"/>
      <c r="VAU934" s="337"/>
      <c r="VAV934" s="337"/>
      <c r="VAW934" s="337"/>
      <c r="VAX934" s="337"/>
      <c r="VAY934" s="337"/>
      <c r="VAZ934" s="337"/>
      <c r="VBA934" s="337"/>
      <c r="VBB934" s="337"/>
      <c r="VBC934" s="337"/>
      <c r="VBD934" s="337"/>
      <c r="VBE934" s="337"/>
      <c r="VBF934" s="337"/>
      <c r="VBG934" s="337"/>
      <c r="VBH934" s="337"/>
      <c r="VBI934" s="337"/>
      <c r="VBJ934" s="337"/>
      <c r="VBK934" s="337"/>
      <c r="VBL934" s="337"/>
      <c r="VBM934" s="337"/>
      <c r="VBN934" s="337"/>
      <c r="VBO934" s="337"/>
      <c r="VBP934" s="337"/>
      <c r="VBQ934" s="337"/>
      <c r="VBR934" s="337"/>
      <c r="VBS934" s="337"/>
      <c r="VBT934" s="337"/>
      <c r="VBU934" s="337"/>
      <c r="VBV934" s="337"/>
      <c r="VBW934" s="337"/>
      <c r="VBX934" s="337"/>
      <c r="VBY934" s="337"/>
      <c r="VBZ934" s="337"/>
      <c r="VCA934" s="337"/>
      <c r="VCB934" s="337"/>
      <c r="VCC934" s="337"/>
      <c r="VCD934" s="337"/>
      <c r="VCE934" s="337"/>
      <c r="VCF934" s="337"/>
      <c r="VCG934" s="337"/>
      <c r="VCH934" s="337"/>
      <c r="VCI934" s="337"/>
      <c r="VCJ934" s="337"/>
      <c r="VCK934" s="337"/>
      <c r="VCL934" s="337"/>
      <c r="VCM934" s="337"/>
      <c r="VCN934" s="337"/>
      <c r="VCO934" s="337"/>
      <c r="VCP934" s="337"/>
      <c r="VCQ934" s="337"/>
      <c r="VCR934" s="337"/>
      <c r="VCS934" s="337"/>
      <c r="VCT934" s="337"/>
      <c r="VCU934" s="337"/>
      <c r="VCV934" s="337"/>
      <c r="VCW934" s="337"/>
      <c r="VCX934" s="337"/>
      <c r="VCY934" s="337"/>
      <c r="VCZ934" s="337"/>
      <c r="VDA934" s="337"/>
      <c r="VDB934" s="337"/>
      <c r="VDC934" s="337"/>
      <c r="VDD934" s="337"/>
      <c r="VDE934" s="337"/>
      <c r="VDF934" s="337"/>
      <c r="VDG934" s="337"/>
      <c r="VDH934" s="337"/>
      <c r="VDI934" s="337"/>
      <c r="VDJ934" s="337"/>
      <c r="VDK934" s="337"/>
      <c r="VDL934" s="337"/>
      <c r="VDM934" s="337"/>
      <c r="VDN934" s="337"/>
      <c r="VDO934" s="337"/>
      <c r="VDP934" s="337"/>
      <c r="VDQ934" s="337"/>
      <c r="VDR934" s="337"/>
      <c r="VDS934" s="337"/>
      <c r="VDT934" s="337"/>
      <c r="VDU934" s="337"/>
      <c r="VDV934" s="337"/>
      <c r="VDW934" s="337"/>
      <c r="VDX934" s="337"/>
      <c r="VDY934" s="337"/>
      <c r="VDZ934" s="337"/>
      <c r="VEA934" s="337"/>
      <c r="VEB934" s="337"/>
      <c r="VEC934" s="337"/>
      <c r="VED934" s="337"/>
      <c r="VEE934" s="337"/>
      <c r="VEF934" s="337"/>
      <c r="VEG934" s="337"/>
      <c r="VEH934" s="337"/>
      <c r="VEI934" s="337"/>
      <c r="VEJ934" s="337"/>
      <c r="VEK934" s="337"/>
      <c r="VEL934" s="337"/>
      <c r="VEM934" s="337"/>
      <c r="VEN934" s="337"/>
      <c r="VEO934" s="337"/>
      <c r="VEP934" s="337"/>
      <c r="VEQ934" s="337"/>
      <c r="VER934" s="337"/>
      <c r="VES934" s="337"/>
      <c r="VET934" s="337"/>
      <c r="VEU934" s="337"/>
      <c r="VEV934" s="337"/>
      <c r="VEW934" s="337"/>
      <c r="VEX934" s="337"/>
      <c r="VEY934" s="337"/>
      <c r="VEZ934" s="337"/>
      <c r="VFA934" s="337"/>
      <c r="VFB934" s="337"/>
      <c r="VFC934" s="337"/>
      <c r="VFD934" s="337"/>
      <c r="VFE934" s="337"/>
      <c r="VFF934" s="337"/>
      <c r="VFG934" s="337"/>
      <c r="VFH934" s="337"/>
      <c r="VFI934" s="337"/>
      <c r="VFJ934" s="337"/>
      <c r="VFK934" s="337"/>
      <c r="VFL934" s="337"/>
      <c r="VFM934" s="337"/>
      <c r="VFN934" s="337"/>
      <c r="VFO934" s="337"/>
      <c r="VFP934" s="337"/>
      <c r="VFQ934" s="337"/>
      <c r="VFR934" s="337"/>
      <c r="VFS934" s="337"/>
      <c r="VFT934" s="337"/>
      <c r="VFU934" s="337"/>
      <c r="VFV934" s="337"/>
      <c r="VFW934" s="337"/>
      <c r="VFX934" s="337"/>
      <c r="VFY934" s="337"/>
      <c r="VFZ934" s="337"/>
      <c r="VGA934" s="337"/>
      <c r="VGB934" s="337"/>
      <c r="VGC934" s="337"/>
      <c r="VGD934" s="337"/>
      <c r="VGE934" s="337"/>
      <c r="VGF934" s="337"/>
      <c r="VGG934" s="337"/>
      <c r="VGH934" s="337"/>
      <c r="VGI934" s="337"/>
      <c r="VGJ934" s="337"/>
      <c r="VGK934" s="337"/>
      <c r="VGL934" s="337"/>
      <c r="VGM934" s="337"/>
      <c r="VGN934" s="337"/>
      <c r="VGO934" s="337"/>
      <c r="VGP934" s="337"/>
      <c r="VGQ934" s="337"/>
      <c r="VGR934" s="337"/>
      <c r="VGS934" s="337"/>
      <c r="VGT934" s="337"/>
      <c r="VGU934" s="337"/>
      <c r="VGV934" s="337"/>
      <c r="VGW934" s="337"/>
      <c r="VGX934" s="337"/>
      <c r="VGY934" s="337"/>
      <c r="VGZ934" s="337"/>
      <c r="VHA934" s="337"/>
      <c r="VHB934" s="337"/>
      <c r="VHC934" s="337"/>
      <c r="VHD934" s="337"/>
      <c r="VHE934" s="337"/>
      <c r="VHF934" s="337"/>
      <c r="VHG934" s="337"/>
      <c r="VHH934" s="337"/>
      <c r="VHI934" s="337"/>
      <c r="VHJ934" s="337"/>
      <c r="VHK934" s="337"/>
      <c r="VHL934" s="337"/>
      <c r="VHM934" s="337"/>
      <c r="VHN934" s="337"/>
      <c r="VHO934" s="337"/>
      <c r="VHP934" s="337"/>
      <c r="VHQ934" s="337"/>
      <c r="VHR934" s="337"/>
      <c r="VHS934" s="337"/>
      <c r="VHT934" s="337"/>
      <c r="VHU934" s="337"/>
      <c r="VHV934" s="337"/>
      <c r="VHW934" s="337"/>
      <c r="VHX934" s="337"/>
      <c r="VHY934" s="337"/>
      <c r="VHZ934" s="337"/>
      <c r="VIA934" s="337"/>
      <c r="VIB934" s="337"/>
      <c r="VIC934" s="337"/>
      <c r="VID934" s="337"/>
      <c r="VIE934" s="337"/>
      <c r="VIF934" s="337"/>
      <c r="VIG934" s="337"/>
      <c r="VIH934" s="337"/>
      <c r="VII934" s="337"/>
      <c r="VIJ934" s="337"/>
      <c r="VIK934" s="337"/>
      <c r="VIL934" s="337"/>
      <c r="VIM934" s="337"/>
      <c r="VIN934" s="337"/>
      <c r="VIO934" s="337"/>
      <c r="VIP934" s="337"/>
      <c r="VIQ934" s="337"/>
      <c r="VIR934" s="337"/>
      <c r="VIS934" s="337"/>
      <c r="VIT934" s="337"/>
      <c r="VIU934" s="337"/>
      <c r="VIV934" s="337"/>
      <c r="VIW934" s="337"/>
      <c r="VIX934" s="337"/>
      <c r="VIY934" s="337"/>
      <c r="VIZ934" s="337"/>
      <c r="VJA934" s="337"/>
      <c r="VJB934" s="337"/>
      <c r="VJC934" s="337"/>
      <c r="VJD934" s="337"/>
      <c r="VJE934" s="337"/>
      <c r="VJF934" s="337"/>
      <c r="VJG934" s="337"/>
      <c r="VJH934" s="337"/>
      <c r="VJI934" s="337"/>
      <c r="VJJ934" s="337"/>
      <c r="VJK934" s="337"/>
      <c r="VJL934" s="337"/>
      <c r="VJM934" s="337"/>
      <c r="VJN934" s="337"/>
      <c r="VJO934" s="337"/>
      <c r="VJP934" s="337"/>
      <c r="VJQ934" s="337"/>
      <c r="VJR934" s="337"/>
      <c r="VJS934" s="337"/>
      <c r="VJT934" s="337"/>
      <c r="VJU934" s="337"/>
      <c r="VJV934" s="337"/>
      <c r="VJW934" s="337"/>
      <c r="VJX934" s="337"/>
      <c r="VJY934" s="337"/>
      <c r="VJZ934" s="337"/>
      <c r="VKA934" s="337"/>
      <c r="VKB934" s="337"/>
      <c r="VKC934" s="337"/>
      <c r="VKD934" s="337"/>
      <c r="VKE934" s="337"/>
      <c r="VKF934" s="337"/>
      <c r="VKG934" s="337"/>
      <c r="VKH934" s="337"/>
      <c r="VKI934" s="337"/>
      <c r="VKJ934" s="337"/>
      <c r="VKK934" s="337"/>
      <c r="VKL934" s="337"/>
      <c r="VKM934" s="337"/>
      <c r="VKN934" s="337"/>
      <c r="VKO934" s="337"/>
      <c r="VKP934" s="337"/>
      <c r="VKQ934" s="337"/>
      <c r="VKR934" s="337"/>
      <c r="VKS934" s="337"/>
      <c r="VKT934" s="337"/>
      <c r="VKU934" s="337"/>
      <c r="VKV934" s="337"/>
      <c r="VKW934" s="337"/>
      <c r="VKX934" s="337"/>
      <c r="VKY934" s="337"/>
      <c r="VKZ934" s="337"/>
      <c r="VLA934" s="337"/>
      <c r="VLB934" s="337"/>
      <c r="VLC934" s="337"/>
      <c r="VLD934" s="337"/>
      <c r="VLE934" s="337"/>
      <c r="VLF934" s="337"/>
      <c r="VLG934" s="337"/>
      <c r="VLH934" s="337"/>
      <c r="VLI934" s="337"/>
      <c r="VLJ934" s="337"/>
      <c r="VLK934" s="337"/>
      <c r="VLL934" s="337"/>
      <c r="VLM934" s="337"/>
      <c r="VLN934" s="337"/>
      <c r="VLO934" s="337"/>
      <c r="VLP934" s="337"/>
      <c r="VLQ934" s="337"/>
      <c r="VLR934" s="337"/>
      <c r="VLS934" s="337"/>
      <c r="VLT934" s="337"/>
      <c r="VLU934" s="337"/>
      <c r="VLV934" s="337"/>
      <c r="VLW934" s="337"/>
      <c r="VLX934" s="337"/>
      <c r="VLY934" s="337"/>
      <c r="VLZ934" s="337"/>
      <c r="VMA934" s="337"/>
      <c r="VMB934" s="337"/>
      <c r="VMC934" s="337"/>
      <c r="VMD934" s="337"/>
      <c r="VME934" s="337"/>
      <c r="VMF934" s="337"/>
      <c r="VMG934" s="337"/>
      <c r="VMH934" s="337"/>
      <c r="VMI934" s="337"/>
      <c r="VMJ934" s="337"/>
      <c r="VMK934" s="337"/>
      <c r="VML934" s="337"/>
      <c r="VMM934" s="337"/>
      <c r="VMN934" s="337"/>
      <c r="VMO934" s="337"/>
      <c r="VMP934" s="337"/>
      <c r="VMQ934" s="337"/>
      <c r="VMR934" s="337"/>
      <c r="VMS934" s="337"/>
      <c r="VMT934" s="337"/>
      <c r="VMU934" s="337"/>
      <c r="VMV934" s="337"/>
      <c r="VMW934" s="337"/>
      <c r="VMX934" s="337"/>
      <c r="VMY934" s="337"/>
      <c r="VMZ934" s="337"/>
      <c r="VNA934" s="337"/>
      <c r="VNB934" s="337"/>
      <c r="VNC934" s="337"/>
      <c r="VND934" s="337"/>
      <c r="VNE934" s="337"/>
      <c r="VNF934" s="337"/>
      <c r="VNG934" s="337"/>
      <c r="VNH934" s="337"/>
      <c r="VNI934" s="337"/>
      <c r="VNJ934" s="337"/>
      <c r="VNK934" s="337"/>
      <c r="VNL934" s="337"/>
      <c r="VNM934" s="337"/>
      <c r="VNN934" s="337"/>
      <c r="VNO934" s="337"/>
      <c r="VNP934" s="337"/>
      <c r="VNQ934" s="337"/>
      <c r="VNR934" s="337"/>
      <c r="VNS934" s="337"/>
      <c r="VNT934" s="337"/>
      <c r="VNU934" s="337"/>
      <c r="VNV934" s="337"/>
      <c r="VNW934" s="337"/>
      <c r="VNX934" s="337"/>
      <c r="VNY934" s="337"/>
      <c r="VNZ934" s="337"/>
      <c r="VOA934" s="337"/>
      <c r="VOB934" s="337"/>
      <c r="VOC934" s="337"/>
      <c r="VOD934" s="337"/>
      <c r="VOE934" s="337"/>
      <c r="VOF934" s="337"/>
      <c r="VOG934" s="337"/>
      <c r="VOH934" s="337"/>
      <c r="VOI934" s="337"/>
      <c r="VOJ934" s="337"/>
      <c r="VOK934" s="337"/>
      <c r="VOL934" s="337"/>
      <c r="VOM934" s="337"/>
      <c r="VON934" s="337"/>
      <c r="VOO934" s="337"/>
      <c r="VOP934" s="337"/>
      <c r="VOQ934" s="337"/>
      <c r="VOR934" s="337"/>
      <c r="VOS934" s="337"/>
      <c r="VOT934" s="337"/>
      <c r="VOU934" s="337"/>
      <c r="VOV934" s="337"/>
      <c r="VOW934" s="337"/>
      <c r="VOX934" s="337"/>
      <c r="VOY934" s="337"/>
      <c r="VOZ934" s="337"/>
      <c r="VPA934" s="337"/>
      <c r="VPB934" s="337"/>
      <c r="VPC934" s="337"/>
      <c r="VPD934" s="337"/>
      <c r="VPE934" s="337"/>
      <c r="VPF934" s="337"/>
      <c r="VPG934" s="337"/>
      <c r="VPH934" s="337"/>
      <c r="VPI934" s="337"/>
      <c r="VPJ934" s="337"/>
      <c r="VPK934" s="337"/>
      <c r="VPL934" s="337"/>
      <c r="VPM934" s="337"/>
      <c r="VPN934" s="337"/>
      <c r="VPO934" s="337"/>
      <c r="VPP934" s="337"/>
      <c r="VPQ934" s="337"/>
      <c r="VPR934" s="337"/>
      <c r="VPS934" s="337"/>
      <c r="VPT934" s="337"/>
      <c r="VPU934" s="337"/>
      <c r="VPV934" s="337"/>
      <c r="VPW934" s="337"/>
      <c r="VPX934" s="337"/>
      <c r="VPY934" s="337"/>
      <c r="VPZ934" s="337"/>
      <c r="VQA934" s="337"/>
      <c r="VQB934" s="337"/>
      <c r="VQC934" s="337"/>
      <c r="VQD934" s="337"/>
      <c r="VQE934" s="337"/>
      <c r="VQF934" s="337"/>
      <c r="VQG934" s="337"/>
      <c r="VQH934" s="337"/>
      <c r="VQI934" s="337"/>
      <c r="VQJ934" s="337"/>
      <c r="VQK934" s="337"/>
      <c r="VQL934" s="337"/>
      <c r="VQM934" s="337"/>
      <c r="VQN934" s="337"/>
      <c r="VQO934" s="337"/>
      <c r="VQP934" s="337"/>
      <c r="VQQ934" s="337"/>
      <c r="VQR934" s="337"/>
      <c r="VQS934" s="337"/>
      <c r="VQT934" s="337"/>
      <c r="VQU934" s="337"/>
      <c r="VQV934" s="337"/>
      <c r="VQW934" s="337"/>
      <c r="VQX934" s="337"/>
      <c r="VQY934" s="337"/>
      <c r="VQZ934" s="337"/>
      <c r="VRA934" s="337"/>
      <c r="VRB934" s="337"/>
      <c r="VRC934" s="337"/>
      <c r="VRD934" s="337"/>
      <c r="VRE934" s="337"/>
      <c r="VRF934" s="337"/>
      <c r="VRG934" s="337"/>
      <c r="VRH934" s="337"/>
      <c r="VRI934" s="337"/>
      <c r="VRJ934" s="337"/>
      <c r="VRK934" s="337"/>
      <c r="VRL934" s="337"/>
      <c r="VRM934" s="337"/>
      <c r="VRN934" s="337"/>
      <c r="VRO934" s="337"/>
      <c r="VRP934" s="337"/>
      <c r="VRQ934" s="337"/>
      <c r="VRR934" s="337"/>
      <c r="VRS934" s="337"/>
      <c r="VRT934" s="337"/>
      <c r="VRU934" s="337"/>
      <c r="VRV934" s="337"/>
      <c r="VRW934" s="337"/>
      <c r="VRX934" s="337"/>
      <c r="VRY934" s="337"/>
      <c r="VRZ934" s="337"/>
      <c r="VSA934" s="337"/>
      <c r="VSB934" s="337"/>
      <c r="VSC934" s="337"/>
      <c r="VSD934" s="337"/>
      <c r="VSE934" s="337"/>
      <c r="VSF934" s="337"/>
      <c r="VSG934" s="337"/>
      <c r="VSH934" s="337"/>
      <c r="VSI934" s="337"/>
      <c r="VSJ934" s="337"/>
      <c r="VSK934" s="337"/>
      <c r="VSL934" s="337"/>
      <c r="VSM934" s="337"/>
      <c r="VSN934" s="337"/>
      <c r="VSO934" s="337"/>
      <c r="VSP934" s="337"/>
      <c r="VSQ934" s="337"/>
      <c r="VSR934" s="337"/>
      <c r="VSS934" s="337"/>
      <c r="VST934" s="337"/>
      <c r="VSU934" s="337"/>
      <c r="VSV934" s="337"/>
      <c r="VSW934" s="337"/>
      <c r="VSX934" s="337"/>
      <c r="VSY934" s="337"/>
      <c r="VSZ934" s="337"/>
      <c r="VTA934" s="337"/>
      <c r="VTB934" s="337"/>
      <c r="VTC934" s="337"/>
      <c r="VTD934" s="337"/>
      <c r="VTE934" s="337"/>
      <c r="VTF934" s="337"/>
      <c r="VTG934" s="337"/>
      <c r="VTH934" s="337"/>
      <c r="VTI934" s="337"/>
      <c r="VTJ934" s="337"/>
      <c r="VTK934" s="337"/>
      <c r="VTL934" s="337"/>
      <c r="VTM934" s="337"/>
      <c r="VTN934" s="337"/>
      <c r="VTO934" s="337"/>
      <c r="VTP934" s="337"/>
      <c r="VTQ934" s="337"/>
      <c r="VTR934" s="337"/>
      <c r="VTS934" s="337"/>
      <c r="VTT934" s="337"/>
      <c r="VTU934" s="337"/>
      <c r="VTV934" s="337"/>
      <c r="VTW934" s="337"/>
      <c r="VTX934" s="337"/>
      <c r="VTY934" s="337"/>
      <c r="VTZ934" s="337"/>
      <c r="VUA934" s="337"/>
      <c r="VUB934" s="337"/>
      <c r="VUC934" s="337"/>
      <c r="VUD934" s="337"/>
      <c r="VUE934" s="337"/>
      <c r="VUF934" s="337"/>
      <c r="VUG934" s="337"/>
      <c r="VUH934" s="337"/>
      <c r="VUI934" s="337"/>
      <c r="VUJ934" s="337"/>
      <c r="VUK934" s="337"/>
      <c r="VUL934" s="337"/>
      <c r="VUM934" s="337"/>
      <c r="VUN934" s="337"/>
      <c r="VUO934" s="337"/>
      <c r="VUP934" s="337"/>
      <c r="VUQ934" s="337"/>
      <c r="VUR934" s="337"/>
      <c r="VUS934" s="337"/>
      <c r="VUT934" s="337"/>
      <c r="VUU934" s="337"/>
      <c r="VUV934" s="337"/>
      <c r="VUW934" s="337"/>
      <c r="VUX934" s="337"/>
      <c r="VUY934" s="337"/>
      <c r="VUZ934" s="337"/>
      <c r="VVA934" s="337"/>
      <c r="VVB934" s="337"/>
      <c r="VVC934" s="337"/>
      <c r="VVD934" s="337"/>
      <c r="VVE934" s="337"/>
      <c r="VVF934" s="337"/>
      <c r="VVG934" s="337"/>
      <c r="VVH934" s="337"/>
      <c r="VVI934" s="337"/>
      <c r="VVJ934" s="337"/>
      <c r="VVK934" s="337"/>
      <c r="VVL934" s="337"/>
      <c r="VVM934" s="337"/>
      <c r="VVN934" s="337"/>
      <c r="VVO934" s="337"/>
      <c r="VVP934" s="337"/>
      <c r="VVQ934" s="337"/>
      <c r="VVR934" s="337"/>
      <c r="VVS934" s="337"/>
      <c r="VVT934" s="337"/>
      <c r="VVU934" s="337"/>
      <c r="VVV934" s="337"/>
      <c r="VVW934" s="337"/>
      <c r="VVX934" s="337"/>
      <c r="VVY934" s="337"/>
      <c r="VVZ934" s="337"/>
      <c r="VWA934" s="337"/>
      <c r="VWB934" s="337"/>
      <c r="VWC934" s="337"/>
      <c r="VWD934" s="337"/>
      <c r="VWE934" s="337"/>
      <c r="VWF934" s="337"/>
      <c r="VWG934" s="337"/>
      <c r="VWH934" s="337"/>
      <c r="VWI934" s="337"/>
      <c r="VWJ934" s="337"/>
      <c r="VWK934" s="337"/>
      <c r="VWL934" s="337"/>
      <c r="VWM934" s="337"/>
      <c r="VWN934" s="337"/>
      <c r="VWO934" s="337"/>
      <c r="VWP934" s="337"/>
      <c r="VWQ934" s="337"/>
      <c r="VWR934" s="337"/>
      <c r="VWS934" s="337"/>
      <c r="VWT934" s="337"/>
      <c r="VWU934" s="337"/>
      <c r="VWV934" s="337"/>
      <c r="VWW934" s="337"/>
      <c r="VWX934" s="337"/>
      <c r="VWY934" s="337"/>
      <c r="VWZ934" s="337"/>
      <c r="VXA934" s="337"/>
      <c r="VXB934" s="337"/>
      <c r="VXC934" s="337"/>
      <c r="VXD934" s="337"/>
      <c r="VXE934" s="337"/>
      <c r="VXF934" s="337"/>
      <c r="VXG934" s="337"/>
      <c r="VXH934" s="337"/>
      <c r="VXI934" s="337"/>
      <c r="VXJ934" s="337"/>
      <c r="VXK934" s="337"/>
      <c r="VXL934" s="337"/>
      <c r="VXM934" s="337"/>
      <c r="VXN934" s="337"/>
      <c r="VXO934" s="337"/>
      <c r="VXP934" s="337"/>
      <c r="VXQ934" s="337"/>
      <c r="VXR934" s="337"/>
      <c r="VXS934" s="337"/>
      <c r="VXT934" s="337"/>
      <c r="VXU934" s="337"/>
      <c r="VXV934" s="337"/>
      <c r="VXW934" s="337"/>
      <c r="VXX934" s="337"/>
      <c r="VXY934" s="337"/>
      <c r="VXZ934" s="337"/>
      <c r="VYA934" s="337"/>
      <c r="VYB934" s="337"/>
      <c r="VYC934" s="337"/>
      <c r="VYD934" s="337"/>
      <c r="VYE934" s="337"/>
      <c r="VYF934" s="337"/>
      <c r="VYG934" s="337"/>
      <c r="VYH934" s="337"/>
      <c r="VYI934" s="337"/>
      <c r="VYJ934" s="337"/>
      <c r="VYK934" s="337"/>
      <c r="VYL934" s="337"/>
      <c r="VYM934" s="337"/>
      <c r="VYN934" s="337"/>
      <c r="VYO934" s="337"/>
      <c r="VYP934" s="337"/>
      <c r="VYQ934" s="337"/>
      <c r="VYR934" s="337"/>
      <c r="VYS934" s="337"/>
      <c r="VYT934" s="337"/>
      <c r="VYU934" s="337"/>
      <c r="VYV934" s="337"/>
      <c r="VYW934" s="337"/>
      <c r="VYX934" s="337"/>
      <c r="VYY934" s="337"/>
      <c r="VYZ934" s="337"/>
      <c r="VZA934" s="337"/>
      <c r="VZB934" s="337"/>
      <c r="VZC934" s="337"/>
      <c r="VZD934" s="337"/>
      <c r="VZE934" s="337"/>
      <c r="VZF934" s="337"/>
      <c r="VZG934" s="337"/>
      <c r="VZH934" s="337"/>
      <c r="VZI934" s="337"/>
      <c r="VZJ934" s="337"/>
      <c r="VZK934" s="337"/>
      <c r="VZL934" s="337"/>
      <c r="VZM934" s="337"/>
      <c r="VZN934" s="337"/>
      <c r="VZO934" s="337"/>
      <c r="VZP934" s="337"/>
      <c r="VZQ934" s="337"/>
      <c r="VZR934" s="337"/>
      <c r="VZS934" s="337"/>
      <c r="VZT934" s="337"/>
      <c r="VZU934" s="337"/>
      <c r="VZV934" s="337"/>
      <c r="VZW934" s="337"/>
      <c r="VZX934" s="337"/>
      <c r="VZY934" s="337"/>
      <c r="VZZ934" s="337"/>
      <c r="WAA934" s="337"/>
      <c r="WAB934" s="337"/>
      <c r="WAC934" s="337"/>
      <c r="WAD934" s="337"/>
      <c r="WAE934" s="337"/>
      <c r="WAF934" s="337"/>
      <c r="WAG934" s="337"/>
      <c r="WAH934" s="337"/>
      <c r="WAI934" s="337"/>
      <c r="WAJ934" s="337"/>
      <c r="WAK934" s="337"/>
      <c r="WAL934" s="337"/>
      <c r="WAM934" s="337"/>
      <c r="WAN934" s="337"/>
      <c r="WAO934" s="337"/>
      <c r="WAP934" s="337"/>
      <c r="WAQ934" s="337"/>
      <c r="WAR934" s="337"/>
      <c r="WAS934" s="337"/>
      <c r="WAT934" s="337"/>
      <c r="WAU934" s="337"/>
      <c r="WAV934" s="337"/>
      <c r="WAW934" s="337"/>
      <c r="WAX934" s="337"/>
      <c r="WAY934" s="337"/>
      <c r="WAZ934" s="337"/>
      <c r="WBA934" s="337"/>
      <c r="WBB934" s="337"/>
      <c r="WBC934" s="337"/>
      <c r="WBD934" s="337"/>
      <c r="WBE934" s="337"/>
      <c r="WBF934" s="337"/>
      <c r="WBG934" s="337"/>
      <c r="WBH934" s="337"/>
      <c r="WBI934" s="337"/>
      <c r="WBJ934" s="337"/>
      <c r="WBK934" s="337"/>
      <c r="WBL934" s="337"/>
      <c r="WBM934" s="337"/>
      <c r="WBN934" s="337"/>
      <c r="WBO934" s="337"/>
      <c r="WBP934" s="337"/>
      <c r="WBQ934" s="337"/>
      <c r="WBR934" s="337"/>
      <c r="WBS934" s="337"/>
      <c r="WBT934" s="337"/>
      <c r="WBU934" s="337"/>
      <c r="WBV934" s="337"/>
      <c r="WBW934" s="337"/>
      <c r="WBX934" s="337"/>
      <c r="WBY934" s="337"/>
      <c r="WBZ934" s="337"/>
      <c r="WCA934" s="337"/>
      <c r="WCB934" s="337"/>
      <c r="WCC934" s="337"/>
      <c r="WCD934" s="337"/>
      <c r="WCE934" s="337"/>
      <c r="WCF934" s="337"/>
      <c r="WCG934" s="337"/>
      <c r="WCH934" s="337"/>
      <c r="WCI934" s="337"/>
      <c r="WCJ934" s="337"/>
      <c r="WCK934" s="337"/>
      <c r="WCL934" s="337"/>
      <c r="WCM934" s="337"/>
      <c r="WCN934" s="337"/>
      <c r="WCO934" s="337"/>
      <c r="WCP934" s="337"/>
      <c r="WCQ934" s="337"/>
      <c r="WCR934" s="337"/>
      <c r="WCS934" s="337"/>
      <c r="WCT934" s="337"/>
      <c r="WCU934" s="337"/>
      <c r="WCV934" s="337"/>
      <c r="WCW934" s="337"/>
      <c r="WCX934" s="337"/>
      <c r="WCY934" s="337"/>
      <c r="WCZ934" s="337"/>
      <c r="WDA934" s="337"/>
      <c r="WDB934" s="337"/>
      <c r="WDC934" s="337"/>
      <c r="WDD934" s="337"/>
      <c r="WDE934" s="337"/>
      <c r="WDF934" s="337"/>
      <c r="WDG934" s="337"/>
      <c r="WDH934" s="337"/>
      <c r="WDI934" s="337"/>
      <c r="WDJ934" s="337"/>
      <c r="WDK934" s="337"/>
      <c r="WDL934" s="337"/>
      <c r="WDM934" s="337"/>
      <c r="WDN934" s="337"/>
      <c r="WDO934" s="337"/>
      <c r="WDP934" s="337"/>
      <c r="WDQ934" s="337"/>
      <c r="WDR934" s="337"/>
      <c r="WDS934" s="337"/>
      <c r="WDT934" s="337"/>
      <c r="WDU934" s="337"/>
      <c r="WDV934" s="337"/>
      <c r="WDW934" s="337"/>
      <c r="WDX934" s="337"/>
      <c r="WDY934" s="337"/>
      <c r="WDZ934" s="337"/>
      <c r="WEA934" s="337"/>
      <c r="WEB934" s="337"/>
      <c r="WEC934" s="337"/>
      <c r="WED934" s="337"/>
      <c r="WEE934" s="337"/>
      <c r="WEF934" s="337"/>
      <c r="WEG934" s="337"/>
      <c r="WEH934" s="337"/>
      <c r="WEI934" s="337"/>
      <c r="WEJ934" s="337"/>
      <c r="WEK934" s="337"/>
      <c r="WEL934" s="337"/>
      <c r="WEM934" s="337"/>
      <c r="WEN934" s="337"/>
      <c r="WEO934" s="337"/>
      <c r="WEP934" s="337"/>
      <c r="WEQ934" s="337"/>
      <c r="WER934" s="337"/>
      <c r="WES934" s="337"/>
      <c r="WET934" s="337"/>
      <c r="WEU934" s="337"/>
      <c r="WEV934" s="337"/>
      <c r="WEW934" s="337"/>
      <c r="WEX934" s="337"/>
      <c r="WEY934" s="337"/>
      <c r="WEZ934" s="337"/>
      <c r="WFA934" s="337"/>
      <c r="WFB934" s="337"/>
      <c r="WFC934" s="337"/>
      <c r="WFD934" s="337"/>
      <c r="WFE934" s="337"/>
      <c r="WFF934" s="337"/>
      <c r="WFG934" s="337"/>
      <c r="WFH934" s="337"/>
      <c r="WFI934" s="337"/>
      <c r="WFJ934" s="337"/>
      <c r="WFK934" s="337"/>
      <c r="WFL934" s="337"/>
      <c r="WFM934" s="337"/>
      <c r="WFN934" s="337"/>
      <c r="WFO934" s="337"/>
      <c r="WFP934" s="337"/>
      <c r="WFQ934" s="337"/>
      <c r="WFR934" s="337"/>
      <c r="WFS934" s="337"/>
      <c r="WFT934" s="337"/>
      <c r="WFU934" s="337"/>
      <c r="WFV934" s="337"/>
      <c r="WFW934" s="337"/>
      <c r="WFX934" s="337"/>
      <c r="WFY934" s="337"/>
      <c r="WFZ934" s="337"/>
      <c r="WGA934" s="337"/>
      <c r="WGB934" s="337"/>
      <c r="WGC934" s="337"/>
      <c r="WGD934" s="337"/>
      <c r="WGE934" s="337"/>
      <c r="WGF934" s="337"/>
      <c r="WGG934" s="337"/>
      <c r="WGH934" s="337"/>
      <c r="WGI934" s="337"/>
      <c r="WGJ934" s="337"/>
      <c r="WGK934" s="337"/>
      <c r="WGL934" s="337"/>
      <c r="WGM934" s="337"/>
      <c r="WGN934" s="337"/>
      <c r="WGO934" s="337"/>
      <c r="WGP934" s="337"/>
      <c r="WGQ934" s="337"/>
      <c r="WGR934" s="337"/>
      <c r="WGS934" s="337"/>
      <c r="WGT934" s="337"/>
      <c r="WGU934" s="337"/>
      <c r="WGV934" s="337"/>
      <c r="WGW934" s="337"/>
      <c r="WGX934" s="337"/>
      <c r="WGY934" s="337"/>
      <c r="WGZ934" s="337"/>
      <c r="WHA934" s="337"/>
      <c r="WHB934" s="337"/>
      <c r="WHC934" s="337"/>
      <c r="WHD934" s="337"/>
      <c r="WHE934" s="337"/>
      <c r="WHF934" s="337"/>
      <c r="WHG934" s="337"/>
      <c r="WHH934" s="337"/>
      <c r="WHI934" s="337"/>
      <c r="WHJ934" s="337"/>
      <c r="WHK934" s="337"/>
      <c r="WHL934" s="337"/>
      <c r="WHM934" s="337"/>
      <c r="WHN934" s="337"/>
      <c r="WHO934" s="337"/>
      <c r="WHP934" s="337"/>
      <c r="WHQ934" s="337"/>
      <c r="WHR934" s="337"/>
      <c r="WHS934" s="337"/>
      <c r="WHT934" s="337"/>
      <c r="WHU934" s="337"/>
      <c r="WHV934" s="337"/>
      <c r="WHW934" s="337"/>
      <c r="WHX934" s="337"/>
      <c r="WHY934" s="337"/>
      <c r="WHZ934" s="337"/>
      <c r="WIA934" s="337"/>
      <c r="WIB934" s="337"/>
      <c r="WIC934" s="337"/>
      <c r="WID934" s="337"/>
      <c r="WIE934" s="337"/>
      <c r="WIF934" s="337"/>
      <c r="WIG934" s="337"/>
      <c r="WIH934" s="337"/>
      <c r="WII934" s="337"/>
      <c r="WIJ934" s="337"/>
      <c r="WIK934" s="337"/>
      <c r="WIL934" s="337"/>
      <c r="WIM934" s="337"/>
      <c r="WIN934" s="337"/>
      <c r="WIO934" s="337"/>
      <c r="WIP934" s="337"/>
      <c r="WIQ934" s="337"/>
      <c r="WIR934" s="337"/>
      <c r="WIS934" s="337"/>
      <c r="WIT934" s="337"/>
      <c r="WIU934" s="337"/>
      <c r="WIV934" s="337"/>
      <c r="WIW934" s="337"/>
      <c r="WIX934" s="337"/>
      <c r="WIY934" s="337"/>
      <c r="WIZ934" s="337"/>
      <c r="WJA934" s="337"/>
      <c r="WJB934" s="337"/>
      <c r="WJC934" s="337"/>
      <c r="WJD934" s="337"/>
      <c r="WJE934" s="337"/>
      <c r="WJF934" s="337"/>
      <c r="WJG934" s="337"/>
      <c r="WJH934" s="337"/>
      <c r="WJI934" s="337"/>
      <c r="WJJ934" s="337"/>
      <c r="WJK934" s="337"/>
      <c r="WJL934" s="337"/>
      <c r="WJM934" s="337"/>
      <c r="WJN934" s="337"/>
      <c r="WJO934" s="337"/>
      <c r="WJP934" s="337"/>
      <c r="WJQ934" s="337"/>
      <c r="WJR934" s="337"/>
      <c r="WJS934" s="337"/>
      <c r="WJT934" s="337"/>
      <c r="WJU934" s="337"/>
      <c r="WJV934" s="337"/>
      <c r="WJW934" s="337"/>
      <c r="WJX934" s="337"/>
      <c r="WJY934" s="337"/>
      <c r="WJZ934" s="337"/>
      <c r="WKA934" s="337"/>
      <c r="WKB934" s="337"/>
      <c r="WKC934" s="337"/>
      <c r="WKD934" s="337"/>
      <c r="WKE934" s="337"/>
      <c r="WKF934" s="337"/>
      <c r="WKG934" s="337"/>
      <c r="WKH934" s="337"/>
      <c r="WKI934" s="337"/>
      <c r="WKJ934" s="337"/>
      <c r="WKK934" s="337"/>
      <c r="WKL934" s="337"/>
      <c r="WKM934" s="337"/>
      <c r="WKN934" s="337"/>
      <c r="WKO934" s="337"/>
      <c r="WKP934" s="337"/>
      <c r="WKQ934" s="337"/>
      <c r="WKR934" s="337"/>
      <c r="WKS934" s="337"/>
      <c r="WKT934" s="337"/>
      <c r="WKU934" s="337"/>
      <c r="WKV934" s="337"/>
      <c r="WKW934" s="337"/>
      <c r="WKX934" s="337"/>
      <c r="WKY934" s="337"/>
      <c r="WKZ934" s="337"/>
      <c r="WLA934" s="337"/>
      <c r="WLB934" s="337"/>
      <c r="WLC934" s="337"/>
      <c r="WLD934" s="337"/>
      <c r="WLE934" s="337"/>
      <c r="WLF934" s="337"/>
      <c r="WLG934" s="337"/>
      <c r="WLH934" s="337"/>
      <c r="WLI934" s="337"/>
      <c r="WLJ934" s="337"/>
      <c r="WLK934" s="337"/>
      <c r="WLL934" s="337"/>
      <c r="WLM934" s="337"/>
      <c r="WLN934" s="337"/>
      <c r="WLO934" s="337"/>
      <c r="WLP934" s="337"/>
      <c r="WLQ934" s="337"/>
      <c r="WLR934" s="337"/>
      <c r="WLS934" s="337"/>
      <c r="WLT934" s="337"/>
      <c r="WLU934" s="337"/>
      <c r="WLV934" s="337"/>
      <c r="WLW934" s="337"/>
      <c r="WLX934" s="337"/>
      <c r="WLY934" s="337"/>
      <c r="WLZ934" s="337"/>
      <c r="WMA934" s="337"/>
      <c r="WMB934" s="337"/>
      <c r="WMC934" s="337"/>
      <c r="WMD934" s="337"/>
      <c r="WME934" s="337"/>
      <c r="WMF934" s="337"/>
      <c r="WMG934" s="337"/>
      <c r="WMH934" s="337"/>
      <c r="WMI934" s="337"/>
      <c r="WMJ934" s="337"/>
      <c r="WMK934" s="337"/>
      <c r="WML934" s="337"/>
      <c r="WMM934" s="337"/>
      <c r="WMN934" s="337"/>
      <c r="WMO934" s="337"/>
      <c r="WMP934" s="337"/>
      <c r="WMQ934" s="337"/>
      <c r="WMR934" s="337"/>
      <c r="WMS934" s="337"/>
      <c r="WMT934" s="337"/>
      <c r="WMU934" s="337"/>
      <c r="WMV934" s="337"/>
      <c r="WMW934" s="337"/>
      <c r="WMX934" s="337"/>
      <c r="WMY934" s="337"/>
      <c r="WMZ934" s="337"/>
      <c r="WNA934" s="337"/>
      <c r="WNB934" s="337"/>
      <c r="WNC934" s="337"/>
      <c r="WND934" s="337"/>
      <c r="WNE934" s="337"/>
      <c r="WNF934" s="337"/>
      <c r="WNG934" s="337"/>
      <c r="WNH934" s="337"/>
      <c r="WNI934" s="337"/>
      <c r="WNJ934" s="337"/>
      <c r="WNK934" s="337"/>
      <c r="WNL934" s="337"/>
      <c r="WNM934" s="337"/>
      <c r="WNN934" s="337"/>
      <c r="WNO934" s="337"/>
      <c r="WNP934" s="337"/>
      <c r="WNQ934" s="337"/>
      <c r="WNR934" s="337"/>
      <c r="WNS934" s="337"/>
      <c r="WNT934" s="337"/>
      <c r="WNU934" s="337"/>
      <c r="WNV934" s="337"/>
      <c r="WNW934" s="337"/>
      <c r="WNX934" s="337"/>
      <c r="WNY934" s="337"/>
      <c r="WNZ934" s="337"/>
      <c r="WOA934" s="337"/>
      <c r="WOB934" s="337"/>
      <c r="WOC934" s="337"/>
      <c r="WOD934" s="337"/>
      <c r="WOE934" s="337"/>
      <c r="WOF934" s="337"/>
      <c r="WOG934" s="337"/>
      <c r="WOH934" s="337"/>
      <c r="WOI934" s="337"/>
      <c r="WOJ934" s="337"/>
      <c r="WOK934" s="337"/>
      <c r="WOL934" s="337"/>
      <c r="WOM934" s="337"/>
      <c r="WON934" s="337"/>
      <c r="WOO934" s="337"/>
      <c r="WOP934" s="337"/>
      <c r="WOQ934" s="337"/>
      <c r="WOR934" s="337"/>
      <c r="WOS934" s="337"/>
      <c r="WOT934" s="337"/>
      <c r="WOU934" s="337"/>
      <c r="WOV934" s="337"/>
      <c r="WOW934" s="337"/>
      <c r="WOX934" s="337"/>
      <c r="WOY934" s="337"/>
      <c r="WOZ934" s="337"/>
      <c r="WPA934" s="337"/>
      <c r="WPB934" s="337"/>
      <c r="WPC934" s="337"/>
      <c r="WPD934" s="337"/>
      <c r="WPE934" s="337"/>
      <c r="WPF934" s="337"/>
      <c r="WPG934" s="337"/>
      <c r="WPH934" s="337"/>
      <c r="WPI934" s="337"/>
      <c r="WPJ934" s="337"/>
      <c r="WPK934" s="337"/>
      <c r="WPL934" s="337"/>
      <c r="WPM934" s="337"/>
      <c r="WPN934" s="337"/>
      <c r="WPO934" s="337"/>
      <c r="WPP934" s="337"/>
      <c r="WPQ934" s="337"/>
      <c r="WPR934" s="337"/>
      <c r="WPS934" s="337"/>
      <c r="WPT934" s="337"/>
      <c r="WPU934" s="337"/>
      <c r="WPV934" s="337"/>
      <c r="WPW934" s="337"/>
      <c r="WPX934" s="337"/>
      <c r="WPY934" s="337"/>
      <c r="WPZ934" s="337"/>
      <c r="WQA934" s="337"/>
      <c r="WQB934" s="337"/>
      <c r="WQC934" s="337"/>
      <c r="WQD934" s="337"/>
      <c r="WQE934" s="337"/>
      <c r="WQF934" s="337"/>
      <c r="WQG934" s="337"/>
      <c r="WQH934" s="337"/>
      <c r="WQI934" s="337"/>
      <c r="WQJ934" s="337"/>
      <c r="WQK934" s="337"/>
      <c r="WQL934" s="337"/>
      <c r="WQM934" s="337"/>
      <c r="WQN934" s="337"/>
      <c r="WQO934" s="337"/>
      <c r="WQP934" s="337"/>
      <c r="WQQ934" s="337"/>
      <c r="WQR934" s="337"/>
      <c r="WQS934" s="337"/>
      <c r="WQT934" s="337"/>
      <c r="WQU934" s="337"/>
      <c r="WQV934" s="337"/>
      <c r="WQW934" s="337"/>
      <c r="WQX934" s="337"/>
      <c r="WQY934" s="337"/>
      <c r="WQZ934" s="337"/>
      <c r="WRA934" s="337"/>
      <c r="WRB934" s="337"/>
      <c r="WRC934" s="337"/>
      <c r="WRD934" s="337"/>
      <c r="WRE934" s="337"/>
      <c r="WRF934" s="337"/>
      <c r="WRG934" s="337"/>
      <c r="WRH934" s="337"/>
      <c r="WRI934" s="337"/>
      <c r="WRJ934" s="337"/>
      <c r="WRK934" s="337"/>
      <c r="WRL934" s="337"/>
      <c r="WRM934" s="337"/>
      <c r="WRN934" s="337"/>
      <c r="WRO934" s="337"/>
      <c r="WRP934" s="337"/>
      <c r="WRQ934" s="337"/>
      <c r="WRR934" s="337"/>
      <c r="WRS934" s="337"/>
      <c r="WRT934" s="337"/>
      <c r="WRU934" s="337"/>
      <c r="WRV934" s="337"/>
      <c r="WRW934" s="337"/>
      <c r="WRX934" s="337"/>
      <c r="WRY934" s="337"/>
      <c r="WRZ934" s="337"/>
      <c r="WSA934" s="337"/>
      <c r="WSB934" s="337"/>
      <c r="WSC934" s="337"/>
      <c r="WSD934" s="337"/>
      <c r="WSE934" s="337"/>
      <c r="WSF934" s="337"/>
      <c r="WSG934" s="337"/>
      <c r="WSH934" s="337"/>
      <c r="WSI934" s="337"/>
      <c r="WSJ934" s="337"/>
      <c r="WSK934" s="337"/>
      <c r="WSL934" s="337"/>
      <c r="WSM934" s="337"/>
      <c r="WSN934" s="337"/>
      <c r="WSO934" s="337"/>
      <c r="WSP934" s="337"/>
      <c r="WSQ934" s="337"/>
      <c r="WSR934" s="337"/>
      <c r="WSS934" s="337"/>
      <c r="WST934" s="337"/>
      <c r="WSU934" s="337"/>
      <c r="WSV934" s="337"/>
      <c r="WSW934" s="337"/>
      <c r="WSX934" s="337"/>
      <c r="WSY934" s="337"/>
      <c r="WSZ934" s="337"/>
      <c r="WTA934" s="337"/>
      <c r="WTB934" s="337"/>
      <c r="WTC934" s="337"/>
      <c r="WTD934" s="337"/>
      <c r="WTE934" s="337"/>
      <c r="WTF934" s="337"/>
      <c r="WTG934" s="337"/>
      <c r="WTH934" s="337"/>
      <c r="WTI934" s="337"/>
      <c r="WTJ934" s="337"/>
      <c r="WTK934" s="337"/>
      <c r="WTL934" s="337"/>
      <c r="WTM934" s="337"/>
      <c r="WTN934" s="337"/>
      <c r="WTO934" s="337"/>
      <c r="WTP934" s="337"/>
      <c r="WTQ934" s="337"/>
      <c r="WTR934" s="337"/>
      <c r="WTS934" s="337"/>
      <c r="WTT934" s="337"/>
      <c r="WTU934" s="337"/>
      <c r="WTV934" s="337"/>
      <c r="WTW934" s="337"/>
      <c r="WTX934" s="337"/>
      <c r="WTY934" s="337"/>
      <c r="WTZ934" s="337"/>
      <c r="WUA934" s="337"/>
      <c r="WUB934" s="337"/>
      <c r="WUC934" s="337"/>
      <c r="WUD934" s="337"/>
      <c r="WUE934" s="337"/>
      <c r="WUF934" s="337"/>
      <c r="WUG934" s="337"/>
      <c r="WUH934" s="337"/>
      <c r="WUI934" s="337"/>
      <c r="WUJ934" s="337"/>
      <c r="WUK934" s="337"/>
      <c r="WUL934" s="337"/>
      <c r="WUM934" s="337"/>
      <c r="WUN934" s="337"/>
      <c r="WUO934" s="337"/>
      <c r="WUP934" s="337"/>
      <c r="WUQ934" s="337"/>
      <c r="WUR934" s="337"/>
      <c r="WUS934" s="337"/>
      <c r="WUT934" s="337"/>
      <c r="WUU934" s="337"/>
      <c r="WUV934" s="337"/>
      <c r="WUW934" s="337"/>
      <c r="WUX934" s="337"/>
      <c r="WUY934" s="337"/>
      <c r="WUZ934" s="337"/>
      <c r="WVA934" s="337"/>
      <c r="WVB934" s="337"/>
      <c r="WVC934" s="337"/>
      <c r="WVD934" s="337"/>
      <c r="WVE934" s="337"/>
      <c r="WVF934" s="337"/>
      <c r="WVG934" s="337"/>
      <c r="WVH934" s="337"/>
      <c r="WVI934" s="337"/>
      <c r="WVJ934" s="337"/>
      <c r="WVK934" s="337"/>
      <c r="WVL934" s="337"/>
      <c r="WVM934" s="337"/>
      <c r="WVN934" s="337"/>
      <c r="WVO934" s="337"/>
      <c r="WVP934" s="337"/>
      <c r="WVQ934" s="337"/>
      <c r="WVR934" s="337"/>
      <c r="WVS934" s="337"/>
      <c r="WVT934" s="337"/>
      <c r="WVU934" s="337"/>
      <c r="WVV934" s="337"/>
      <c r="WVW934" s="337"/>
      <c r="WVX934" s="337"/>
      <c r="WVY934" s="337"/>
      <c r="WVZ934" s="337"/>
      <c r="WWA934" s="337"/>
      <c r="WWB934" s="337"/>
      <c r="WWC934" s="337"/>
      <c r="WWD934" s="337"/>
      <c r="WWE934" s="337"/>
      <c r="WWF934" s="337"/>
      <c r="WWG934" s="337"/>
      <c r="WWH934" s="337"/>
      <c r="WWI934" s="337"/>
      <c r="WWJ934" s="337"/>
      <c r="WWK934" s="337"/>
      <c r="WWL934" s="337"/>
      <c r="WWM934" s="337"/>
      <c r="WWN934" s="337"/>
      <c r="WWO934" s="337"/>
      <c r="WWP934" s="337"/>
      <c r="WWQ934" s="337"/>
      <c r="WWR934" s="337"/>
      <c r="WWS934" s="337"/>
      <c r="WWT934" s="337"/>
      <c r="WWU934" s="337"/>
      <c r="WWV934" s="337"/>
      <c r="WWW934" s="337"/>
      <c r="WWX934" s="337"/>
      <c r="WWY934" s="337"/>
      <c r="WWZ934" s="337"/>
      <c r="WXA934" s="337"/>
      <c r="WXB934" s="337"/>
      <c r="WXC934" s="337"/>
      <c r="WXD934" s="337"/>
      <c r="WXE934" s="337"/>
      <c r="WXF934" s="337"/>
      <c r="WXG934" s="337"/>
      <c r="WXH934" s="337"/>
      <c r="WXI934" s="337"/>
      <c r="WXJ934" s="337"/>
      <c r="WXK934" s="337"/>
      <c r="WXL934" s="337"/>
      <c r="WXM934" s="337"/>
      <c r="WXN934" s="337"/>
      <c r="WXO934" s="337"/>
      <c r="WXP934" s="337"/>
      <c r="WXQ934" s="337"/>
      <c r="WXR934" s="337"/>
      <c r="WXS934" s="337"/>
      <c r="WXT934" s="337"/>
      <c r="WXU934" s="337"/>
      <c r="WXV934" s="337"/>
      <c r="WXW934" s="337"/>
      <c r="WXX934" s="337"/>
      <c r="WXY934" s="337"/>
      <c r="WXZ934" s="337"/>
    </row>
    <row r="935" spans="1:16198" ht="35.25" x14ac:dyDescent="0.5">
      <c r="A935" s="267">
        <v>838</v>
      </c>
      <c r="B935" s="267">
        <v>1</v>
      </c>
      <c r="C935" s="354">
        <v>14</v>
      </c>
      <c r="D935" s="325" t="s">
        <v>2243</v>
      </c>
      <c r="E935" s="326"/>
      <c r="F935" s="317">
        <v>1955</v>
      </c>
      <c r="G935" s="301" t="s">
        <v>17162</v>
      </c>
      <c r="H935" s="317">
        <v>2</v>
      </c>
      <c r="I935" s="317">
        <v>2</v>
      </c>
      <c r="J935" s="318">
        <v>642.9</v>
      </c>
      <c r="K935" s="318">
        <v>437.2</v>
      </c>
      <c r="L935" s="307">
        <v>24</v>
      </c>
      <c r="M935" s="317" t="s">
        <v>17029</v>
      </c>
      <c r="N935" s="317" t="s">
        <v>17064</v>
      </c>
      <c r="O935" s="317" t="s">
        <v>17033</v>
      </c>
      <c r="P935" s="318">
        <v>5301598.71</v>
      </c>
      <c r="Q935" s="321"/>
      <c r="R935" s="318">
        <v>4564356.5100000007</v>
      </c>
      <c r="S935" s="318">
        <v>274306.86</v>
      </c>
      <c r="T935" s="318">
        <v>462935.33999999997</v>
      </c>
      <c r="U935" s="302">
        <f t="shared" si="442"/>
        <v>8246.3815678954743</v>
      </c>
      <c r="V935" s="308">
        <v>10985.58950754394</v>
      </c>
    </row>
    <row r="936" spans="1:16198" s="336" customFormat="1" ht="35.25" x14ac:dyDescent="0.5">
      <c r="A936" s="267">
        <v>839</v>
      </c>
      <c r="C936" s="309" t="s">
        <v>327</v>
      </c>
      <c r="D936" s="328"/>
      <c r="E936" s="300" t="s">
        <v>17012</v>
      </c>
      <c r="F936" s="301" t="s">
        <v>17012</v>
      </c>
      <c r="G936" s="301" t="s">
        <v>17012</v>
      </c>
      <c r="H936" s="301" t="s">
        <v>17012</v>
      </c>
      <c r="I936" s="301" t="s">
        <v>17012</v>
      </c>
      <c r="J936" s="306">
        <f>J937</f>
        <v>399.7</v>
      </c>
      <c r="K936" s="306">
        <f t="shared" ref="K936:L936" si="451">K937</f>
        <v>240.2</v>
      </c>
      <c r="L936" s="307">
        <f t="shared" si="451"/>
        <v>20</v>
      </c>
      <c r="M936" s="301" t="s">
        <v>17012</v>
      </c>
      <c r="N936" s="301" t="s">
        <v>17012</v>
      </c>
      <c r="O936" s="304" t="s">
        <v>17012</v>
      </c>
      <c r="P936" s="324">
        <v>2236475.36</v>
      </c>
      <c r="Q936" s="324">
        <f t="shared" ref="Q936:T936" si="452">Q937</f>
        <v>0</v>
      </c>
      <c r="R936" s="306">
        <f t="shared" si="452"/>
        <v>1832700.5299999998</v>
      </c>
      <c r="S936" s="306">
        <f t="shared" si="452"/>
        <v>115286.59000000001</v>
      </c>
      <c r="T936" s="306">
        <f t="shared" si="452"/>
        <v>288488.24</v>
      </c>
      <c r="U936" s="302">
        <f t="shared" si="442"/>
        <v>5595.3849387040282</v>
      </c>
      <c r="V936" s="321">
        <f>V937</f>
        <v>10724.509291968978</v>
      </c>
      <c r="W936" s="267"/>
      <c r="X936" s="337"/>
      <c r="Y936" s="337"/>
      <c r="Z936" s="267"/>
      <c r="AA936" s="337"/>
      <c r="AB936" s="337"/>
      <c r="AC936" s="337"/>
      <c r="AD936" s="337"/>
      <c r="AE936" s="337"/>
      <c r="AF936" s="337"/>
      <c r="AG936" s="337"/>
      <c r="AH936" s="337"/>
      <c r="AI936" s="337"/>
      <c r="AJ936" s="337"/>
      <c r="AK936" s="337"/>
      <c r="AL936" s="337"/>
      <c r="AM936" s="337"/>
      <c r="AN936" s="337"/>
      <c r="AO936" s="337"/>
      <c r="AP936" s="337"/>
      <c r="AQ936" s="337"/>
      <c r="AR936" s="337"/>
      <c r="AS936" s="337"/>
      <c r="AT936" s="337"/>
      <c r="AU936" s="337"/>
      <c r="AV936" s="337"/>
      <c r="AW936" s="337"/>
      <c r="AX936" s="337"/>
      <c r="AY936" s="337"/>
      <c r="AZ936" s="337"/>
      <c r="BA936" s="337"/>
      <c r="BB936" s="337"/>
      <c r="BC936" s="337"/>
      <c r="BD936" s="337"/>
      <c r="BE936" s="337"/>
      <c r="BF936" s="337"/>
      <c r="BG936" s="337"/>
      <c r="BH936" s="337"/>
      <c r="BI936" s="337"/>
      <c r="BJ936" s="337"/>
      <c r="BK936" s="337"/>
      <c r="BL936" s="337"/>
      <c r="BM936" s="337"/>
      <c r="BN936" s="337"/>
      <c r="BO936" s="337"/>
      <c r="BP936" s="337"/>
      <c r="BQ936" s="337"/>
      <c r="BR936" s="337"/>
      <c r="BS936" s="337"/>
      <c r="BT936" s="337"/>
      <c r="BU936" s="337"/>
      <c r="BV936" s="337"/>
      <c r="BW936" s="337"/>
      <c r="BX936" s="337"/>
      <c r="BY936" s="337"/>
      <c r="BZ936" s="337"/>
      <c r="CA936" s="337"/>
      <c r="CB936" s="337"/>
      <c r="CC936" s="337"/>
      <c r="CD936" s="337"/>
      <c r="CE936" s="337"/>
      <c r="CF936" s="337"/>
      <c r="CG936" s="337"/>
      <c r="CH936" s="337"/>
      <c r="CI936" s="337"/>
      <c r="CJ936" s="337"/>
      <c r="CK936" s="337"/>
      <c r="CL936" s="337"/>
      <c r="CM936" s="337"/>
      <c r="CN936" s="337"/>
      <c r="CO936" s="337"/>
      <c r="CP936" s="337"/>
      <c r="CQ936" s="337"/>
      <c r="CR936" s="337"/>
      <c r="CS936" s="337"/>
      <c r="CT936" s="337"/>
      <c r="CU936" s="337"/>
      <c r="CV936" s="337"/>
      <c r="CW936" s="337"/>
      <c r="CX936" s="337"/>
      <c r="CY936" s="337"/>
      <c r="CZ936" s="337"/>
      <c r="DA936" s="337"/>
      <c r="DB936" s="337"/>
      <c r="DC936" s="337"/>
      <c r="DD936" s="337"/>
      <c r="DE936" s="337"/>
      <c r="DF936" s="337"/>
      <c r="DG936" s="337"/>
      <c r="DH936" s="337"/>
      <c r="DI936" s="337"/>
      <c r="DJ936" s="337"/>
      <c r="DK936" s="337"/>
      <c r="DL936" s="337"/>
      <c r="DM936" s="337"/>
      <c r="DN936" s="337"/>
      <c r="DO936" s="337"/>
      <c r="DP936" s="337"/>
      <c r="DQ936" s="337"/>
      <c r="DR936" s="337"/>
      <c r="DS936" s="337"/>
      <c r="DT936" s="337"/>
      <c r="DU936" s="337"/>
      <c r="DV936" s="337"/>
      <c r="DW936" s="337"/>
      <c r="DX936" s="337"/>
      <c r="DY936" s="337"/>
      <c r="DZ936" s="337"/>
      <c r="EA936" s="337"/>
      <c r="EB936" s="337"/>
      <c r="EC936" s="337"/>
      <c r="ED936" s="337"/>
      <c r="EE936" s="337"/>
      <c r="EF936" s="337"/>
      <c r="EG936" s="337"/>
      <c r="EH936" s="337"/>
      <c r="EI936" s="337"/>
      <c r="EJ936" s="337"/>
      <c r="EK936" s="337"/>
      <c r="EL936" s="337"/>
      <c r="EM936" s="337"/>
      <c r="EN936" s="337"/>
      <c r="EO936" s="337"/>
      <c r="EP936" s="337"/>
      <c r="EQ936" s="337"/>
      <c r="ER936" s="337"/>
      <c r="ES936" s="337"/>
      <c r="ET936" s="337"/>
      <c r="EU936" s="337"/>
      <c r="EV936" s="337"/>
      <c r="EW936" s="337"/>
      <c r="EX936" s="337"/>
      <c r="EY936" s="337"/>
      <c r="EZ936" s="337"/>
      <c r="FA936" s="337"/>
      <c r="FB936" s="337"/>
      <c r="FC936" s="337"/>
      <c r="FD936" s="337"/>
      <c r="FE936" s="337"/>
      <c r="FF936" s="337"/>
      <c r="FG936" s="337"/>
      <c r="FH936" s="337"/>
      <c r="FI936" s="337"/>
      <c r="FJ936" s="337"/>
      <c r="FK936" s="337"/>
      <c r="FL936" s="337"/>
      <c r="FM936" s="337"/>
      <c r="FN936" s="337"/>
      <c r="FO936" s="337"/>
      <c r="FP936" s="337"/>
      <c r="FQ936" s="337"/>
      <c r="FR936" s="337"/>
      <c r="FS936" s="337"/>
      <c r="FT936" s="337"/>
      <c r="FU936" s="337"/>
      <c r="FV936" s="337"/>
      <c r="FW936" s="337"/>
      <c r="FX936" s="337"/>
      <c r="FY936" s="337"/>
      <c r="FZ936" s="337"/>
      <c r="GA936" s="337"/>
      <c r="GB936" s="337"/>
      <c r="GC936" s="337"/>
      <c r="GD936" s="337"/>
      <c r="GE936" s="337"/>
      <c r="GF936" s="337"/>
      <c r="GG936" s="337"/>
      <c r="GH936" s="337"/>
      <c r="GI936" s="337"/>
      <c r="GJ936" s="337"/>
      <c r="GK936" s="337"/>
      <c r="GL936" s="337"/>
      <c r="GM936" s="337"/>
      <c r="GN936" s="337"/>
      <c r="GO936" s="337"/>
      <c r="GP936" s="337"/>
      <c r="GQ936" s="337"/>
      <c r="GR936" s="337"/>
      <c r="GS936" s="337"/>
      <c r="GT936" s="337"/>
      <c r="GU936" s="337"/>
      <c r="GV936" s="337"/>
      <c r="GW936" s="337"/>
      <c r="GX936" s="337"/>
      <c r="GY936" s="337"/>
      <c r="GZ936" s="337"/>
      <c r="HA936" s="337"/>
      <c r="HB936" s="337"/>
      <c r="HC936" s="337"/>
      <c r="HD936" s="337"/>
      <c r="HE936" s="337"/>
      <c r="HF936" s="337"/>
      <c r="HG936" s="337"/>
      <c r="HH936" s="337"/>
      <c r="HI936" s="337"/>
      <c r="HJ936" s="337"/>
      <c r="HK936" s="337"/>
      <c r="HL936" s="337"/>
      <c r="HM936" s="337"/>
      <c r="HN936" s="337"/>
      <c r="HO936" s="337"/>
      <c r="HP936" s="337"/>
      <c r="HQ936" s="337"/>
      <c r="HR936" s="337"/>
      <c r="HS936" s="337"/>
      <c r="HT936" s="337"/>
      <c r="HU936" s="337"/>
      <c r="HV936" s="337"/>
      <c r="HW936" s="337"/>
      <c r="HX936" s="337"/>
      <c r="HY936" s="337"/>
      <c r="HZ936" s="337"/>
      <c r="IA936" s="337"/>
      <c r="IB936" s="337"/>
      <c r="IC936" s="337"/>
      <c r="ID936" s="337"/>
      <c r="IE936" s="337"/>
      <c r="IF936" s="337"/>
      <c r="IG936" s="337"/>
      <c r="IH936" s="337"/>
      <c r="II936" s="337"/>
      <c r="IJ936" s="337"/>
      <c r="IK936" s="337"/>
      <c r="IL936" s="337"/>
      <c r="IM936" s="337"/>
      <c r="IN936" s="337"/>
      <c r="IO936" s="337"/>
      <c r="IP936" s="337"/>
      <c r="IQ936" s="337"/>
      <c r="IR936" s="337"/>
      <c r="IS936" s="337"/>
      <c r="IT936" s="337"/>
      <c r="IU936" s="337"/>
      <c r="IV936" s="337"/>
      <c r="IW936" s="337"/>
      <c r="IX936" s="337"/>
      <c r="IY936" s="337"/>
      <c r="IZ936" s="337"/>
      <c r="JA936" s="337"/>
      <c r="JB936" s="337"/>
      <c r="JC936" s="337"/>
      <c r="JD936" s="337"/>
      <c r="JE936" s="337"/>
      <c r="JF936" s="337"/>
      <c r="JG936" s="337"/>
      <c r="JH936" s="337"/>
      <c r="JI936" s="337"/>
      <c r="JJ936" s="337"/>
      <c r="JK936" s="337"/>
      <c r="JL936" s="337"/>
      <c r="JM936" s="337"/>
      <c r="JN936" s="337"/>
      <c r="JO936" s="337"/>
      <c r="JP936" s="337"/>
      <c r="JQ936" s="337"/>
      <c r="JR936" s="337"/>
      <c r="JS936" s="337"/>
      <c r="JT936" s="337"/>
      <c r="JU936" s="337"/>
      <c r="JV936" s="337"/>
      <c r="JW936" s="337"/>
      <c r="JX936" s="337"/>
      <c r="JY936" s="337"/>
      <c r="JZ936" s="337"/>
      <c r="KA936" s="337"/>
      <c r="KB936" s="337"/>
      <c r="KC936" s="337"/>
      <c r="KD936" s="337"/>
      <c r="KE936" s="337"/>
      <c r="KF936" s="337"/>
      <c r="KG936" s="337"/>
      <c r="KH936" s="337"/>
      <c r="KI936" s="337"/>
      <c r="KJ936" s="337"/>
      <c r="KK936" s="337"/>
      <c r="KL936" s="337"/>
      <c r="KM936" s="337"/>
      <c r="KN936" s="337"/>
      <c r="KO936" s="337"/>
      <c r="KP936" s="337"/>
      <c r="KQ936" s="337"/>
      <c r="KR936" s="337"/>
      <c r="KS936" s="337"/>
      <c r="KT936" s="337"/>
      <c r="KU936" s="337"/>
      <c r="KV936" s="337"/>
      <c r="KW936" s="337"/>
      <c r="KX936" s="337"/>
      <c r="KY936" s="337"/>
      <c r="KZ936" s="337"/>
      <c r="LA936" s="337"/>
      <c r="LB936" s="337"/>
      <c r="LC936" s="337"/>
      <c r="LD936" s="337"/>
      <c r="LE936" s="337"/>
      <c r="LF936" s="337"/>
      <c r="LG936" s="337"/>
      <c r="LH936" s="337"/>
      <c r="LI936" s="337"/>
      <c r="LJ936" s="337"/>
      <c r="LK936" s="337"/>
      <c r="LL936" s="337"/>
      <c r="LM936" s="337"/>
      <c r="LN936" s="337"/>
      <c r="LO936" s="337"/>
      <c r="LP936" s="337"/>
      <c r="LQ936" s="337"/>
      <c r="LR936" s="337"/>
      <c r="LS936" s="337"/>
      <c r="LT936" s="337"/>
      <c r="LU936" s="337"/>
      <c r="LV936" s="337"/>
      <c r="LW936" s="337"/>
      <c r="LX936" s="337"/>
      <c r="LY936" s="337"/>
      <c r="LZ936" s="337"/>
      <c r="MA936" s="337"/>
      <c r="MB936" s="337"/>
      <c r="MC936" s="337"/>
      <c r="MD936" s="337"/>
      <c r="ME936" s="337"/>
      <c r="MF936" s="337"/>
      <c r="MG936" s="337"/>
      <c r="MH936" s="337"/>
      <c r="MI936" s="337"/>
      <c r="MJ936" s="337"/>
      <c r="MK936" s="337"/>
      <c r="ML936" s="337"/>
      <c r="MM936" s="337"/>
      <c r="MN936" s="337"/>
      <c r="MO936" s="337"/>
      <c r="MP936" s="337"/>
      <c r="MQ936" s="337"/>
      <c r="MR936" s="337"/>
      <c r="MS936" s="337"/>
      <c r="MT936" s="337"/>
      <c r="MU936" s="337"/>
      <c r="MV936" s="337"/>
      <c r="MW936" s="337"/>
      <c r="MX936" s="337"/>
      <c r="MY936" s="337"/>
      <c r="MZ936" s="337"/>
      <c r="NA936" s="337"/>
      <c r="NB936" s="337"/>
      <c r="NC936" s="337"/>
      <c r="ND936" s="337"/>
      <c r="NE936" s="337"/>
      <c r="NF936" s="337"/>
      <c r="NG936" s="337"/>
      <c r="NH936" s="337"/>
      <c r="NI936" s="337"/>
      <c r="NJ936" s="337"/>
      <c r="NK936" s="337"/>
      <c r="NL936" s="337"/>
      <c r="NM936" s="337"/>
      <c r="NN936" s="337"/>
      <c r="NO936" s="337"/>
      <c r="NP936" s="337"/>
      <c r="NQ936" s="337"/>
      <c r="NR936" s="337"/>
      <c r="NS936" s="337"/>
      <c r="NT936" s="337"/>
      <c r="NU936" s="337"/>
      <c r="NV936" s="337"/>
      <c r="NW936" s="337"/>
      <c r="NX936" s="337"/>
      <c r="NY936" s="337"/>
      <c r="NZ936" s="337"/>
      <c r="OA936" s="337"/>
      <c r="OB936" s="337"/>
      <c r="OC936" s="337"/>
      <c r="OD936" s="337"/>
      <c r="OE936" s="337"/>
      <c r="OF936" s="337"/>
      <c r="OG936" s="337"/>
      <c r="OH936" s="337"/>
      <c r="OI936" s="337"/>
      <c r="OJ936" s="337"/>
      <c r="OK936" s="337"/>
      <c r="OL936" s="337"/>
      <c r="OM936" s="337"/>
      <c r="ON936" s="337"/>
      <c r="OO936" s="337"/>
      <c r="OP936" s="337"/>
      <c r="OQ936" s="337"/>
      <c r="OR936" s="337"/>
      <c r="OS936" s="337"/>
      <c r="OT936" s="337"/>
      <c r="OU936" s="337"/>
      <c r="OV936" s="337"/>
      <c r="OW936" s="337"/>
      <c r="OX936" s="337"/>
      <c r="OY936" s="337"/>
      <c r="OZ936" s="337"/>
      <c r="PA936" s="337"/>
      <c r="PB936" s="337"/>
      <c r="PC936" s="337"/>
      <c r="PD936" s="337"/>
      <c r="PE936" s="337"/>
      <c r="PF936" s="337"/>
      <c r="PG936" s="337"/>
      <c r="PH936" s="337"/>
      <c r="PI936" s="337"/>
      <c r="PJ936" s="337"/>
      <c r="PK936" s="337"/>
      <c r="PL936" s="337"/>
      <c r="PM936" s="337"/>
      <c r="PN936" s="337"/>
      <c r="PO936" s="337"/>
      <c r="PP936" s="337"/>
      <c r="PQ936" s="337"/>
      <c r="PR936" s="337"/>
      <c r="PS936" s="337"/>
      <c r="PT936" s="337"/>
      <c r="PU936" s="337"/>
      <c r="PV936" s="337"/>
      <c r="PW936" s="337"/>
      <c r="PX936" s="337"/>
      <c r="PY936" s="337"/>
      <c r="PZ936" s="337"/>
      <c r="QA936" s="337"/>
      <c r="QB936" s="337"/>
      <c r="QC936" s="337"/>
      <c r="QD936" s="337"/>
      <c r="QE936" s="337"/>
      <c r="QF936" s="337"/>
      <c r="QG936" s="337"/>
      <c r="QH936" s="337"/>
      <c r="QI936" s="337"/>
      <c r="QJ936" s="337"/>
      <c r="QK936" s="337"/>
      <c r="QL936" s="337"/>
      <c r="QM936" s="337"/>
      <c r="QN936" s="337"/>
      <c r="QO936" s="337"/>
      <c r="QP936" s="337"/>
      <c r="QQ936" s="337"/>
      <c r="QR936" s="337"/>
      <c r="QS936" s="337"/>
      <c r="QT936" s="337"/>
      <c r="QU936" s="337"/>
      <c r="QV936" s="337"/>
      <c r="QW936" s="337"/>
      <c r="QX936" s="337"/>
      <c r="QY936" s="337"/>
      <c r="QZ936" s="337"/>
      <c r="RA936" s="337"/>
      <c r="RB936" s="337"/>
      <c r="RC936" s="337"/>
      <c r="RD936" s="337"/>
      <c r="RE936" s="337"/>
      <c r="RF936" s="337"/>
      <c r="RG936" s="337"/>
      <c r="RH936" s="337"/>
      <c r="RI936" s="337"/>
      <c r="RJ936" s="337"/>
      <c r="RK936" s="337"/>
      <c r="RL936" s="337"/>
      <c r="RM936" s="337"/>
      <c r="RN936" s="337"/>
      <c r="RO936" s="337"/>
      <c r="RP936" s="337"/>
      <c r="RQ936" s="337"/>
      <c r="RR936" s="337"/>
      <c r="RS936" s="337"/>
      <c r="RT936" s="337"/>
      <c r="RU936" s="337"/>
      <c r="RV936" s="337"/>
      <c r="RW936" s="337"/>
      <c r="RX936" s="337"/>
      <c r="RY936" s="337"/>
      <c r="RZ936" s="337"/>
      <c r="SA936" s="337"/>
      <c r="SB936" s="337"/>
      <c r="SC936" s="337"/>
      <c r="SD936" s="337"/>
      <c r="SE936" s="337"/>
      <c r="SF936" s="337"/>
      <c r="SG936" s="337"/>
      <c r="SH936" s="337"/>
      <c r="SI936" s="337"/>
      <c r="SJ936" s="337"/>
      <c r="SK936" s="337"/>
      <c r="SL936" s="337"/>
      <c r="SM936" s="337"/>
      <c r="SN936" s="337"/>
      <c r="SO936" s="337"/>
      <c r="SP936" s="337"/>
      <c r="SQ936" s="337"/>
      <c r="SR936" s="337"/>
      <c r="SS936" s="337"/>
      <c r="ST936" s="337"/>
      <c r="SU936" s="337"/>
      <c r="SV936" s="337"/>
      <c r="SW936" s="337"/>
      <c r="SX936" s="337"/>
      <c r="SY936" s="337"/>
      <c r="SZ936" s="337"/>
      <c r="TA936" s="337"/>
      <c r="TB936" s="337"/>
      <c r="TC936" s="337"/>
      <c r="TD936" s="337"/>
      <c r="TE936" s="337"/>
      <c r="TF936" s="337"/>
      <c r="TG936" s="337"/>
      <c r="TH936" s="337"/>
      <c r="TI936" s="337"/>
      <c r="TJ936" s="337"/>
      <c r="TK936" s="337"/>
      <c r="TL936" s="337"/>
      <c r="TM936" s="337"/>
      <c r="TN936" s="337"/>
      <c r="TO936" s="337"/>
      <c r="TP936" s="337"/>
      <c r="TQ936" s="337"/>
      <c r="TR936" s="337"/>
      <c r="TS936" s="337"/>
      <c r="TT936" s="337"/>
      <c r="TU936" s="337"/>
      <c r="TV936" s="337"/>
      <c r="TW936" s="337"/>
      <c r="TX936" s="337"/>
      <c r="TY936" s="337"/>
      <c r="TZ936" s="337"/>
      <c r="UA936" s="337"/>
      <c r="UB936" s="337"/>
      <c r="UC936" s="337"/>
      <c r="UD936" s="337"/>
      <c r="UE936" s="337"/>
      <c r="UF936" s="337"/>
      <c r="UG936" s="337"/>
      <c r="UH936" s="337"/>
      <c r="UI936" s="337"/>
      <c r="UJ936" s="337"/>
      <c r="UK936" s="337"/>
      <c r="UL936" s="337"/>
      <c r="UM936" s="337"/>
      <c r="UN936" s="337"/>
      <c r="UO936" s="337"/>
      <c r="UP936" s="337"/>
      <c r="UQ936" s="337"/>
      <c r="UR936" s="337"/>
      <c r="US936" s="337"/>
      <c r="UT936" s="337"/>
      <c r="UU936" s="337"/>
      <c r="UV936" s="337"/>
      <c r="UW936" s="337"/>
      <c r="UX936" s="337"/>
      <c r="UY936" s="337"/>
      <c r="UZ936" s="337"/>
      <c r="VA936" s="337"/>
      <c r="VB936" s="337"/>
      <c r="VC936" s="337"/>
      <c r="VD936" s="337"/>
      <c r="VE936" s="337"/>
      <c r="VF936" s="337"/>
      <c r="VG936" s="337"/>
      <c r="VH936" s="337"/>
      <c r="VI936" s="337"/>
      <c r="VJ936" s="337"/>
      <c r="VK936" s="337"/>
      <c r="VL936" s="337"/>
      <c r="VM936" s="337"/>
      <c r="VN936" s="337"/>
      <c r="VO936" s="337"/>
      <c r="VP936" s="337"/>
      <c r="VQ936" s="337"/>
      <c r="VR936" s="337"/>
      <c r="VS936" s="337"/>
      <c r="VT936" s="337"/>
      <c r="VU936" s="337"/>
      <c r="VV936" s="337"/>
      <c r="VW936" s="337"/>
      <c r="VX936" s="337"/>
      <c r="VY936" s="337"/>
      <c r="VZ936" s="337"/>
      <c r="WA936" s="337"/>
      <c r="WB936" s="337"/>
      <c r="WC936" s="337"/>
      <c r="WD936" s="337"/>
      <c r="WE936" s="337"/>
      <c r="WF936" s="337"/>
      <c r="WG936" s="337"/>
      <c r="WH936" s="337"/>
      <c r="WI936" s="337"/>
      <c r="WJ936" s="337"/>
      <c r="WK936" s="337"/>
      <c r="WL936" s="337"/>
      <c r="WM936" s="337"/>
      <c r="WN936" s="337"/>
      <c r="WO936" s="337"/>
      <c r="WP936" s="337"/>
      <c r="WQ936" s="337"/>
      <c r="WR936" s="337"/>
      <c r="WS936" s="337"/>
      <c r="WT936" s="337"/>
      <c r="WU936" s="337"/>
      <c r="WV936" s="337"/>
      <c r="WW936" s="337"/>
      <c r="WX936" s="337"/>
      <c r="WY936" s="337"/>
      <c r="WZ936" s="337"/>
      <c r="XA936" s="337"/>
      <c r="XB936" s="337"/>
      <c r="XC936" s="337"/>
      <c r="XD936" s="337"/>
      <c r="XE936" s="337"/>
      <c r="XF936" s="337"/>
      <c r="XG936" s="337"/>
      <c r="XH936" s="337"/>
      <c r="XI936" s="337"/>
      <c r="XJ936" s="337"/>
      <c r="XK936" s="337"/>
      <c r="XL936" s="337"/>
      <c r="XM936" s="337"/>
      <c r="XN936" s="337"/>
      <c r="XO936" s="337"/>
      <c r="XP936" s="337"/>
      <c r="XQ936" s="337"/>
      <c r="XR936" s="337"/>
      <c r="XS936" s="337"/>
      <c r="XT936" s="337"/>
      <c r="XU936" s="337"/>
      <c r="XV936" s="337"/>
      <c r="XW936" s="337"/>
      <c r="XX936" s="337"/>
      <c r="XY936" s="337"/>
      <c r="XZ936" s="337"/>
      <c r="YA936" s="337"/>
      <c r="YB936" s="337"/>
      <c r="YC936" s="337"/>
      <c r="YD936" s="337"/>
      <c r="YE936" s="337"/>
      <c r="YF936" s="337"/>
      <c r="YG936" s="337"/>
      <c r="YH936" s="337"/>
      <c r="YI936" s="337"/>
      <c r="YJ936" s="337"/>
      <c r="YK936" s="337"/>
      <c r="YL936" s="337"/>
      <c r="YM936" s="337"/>
      <c r="YN936" s="337"/>
      <c r="YO936" s="337"/>
      <c r="YP936" s="337"/>
      <c r="YQ936" s="337"/>
      <c r="YR936" s="337"/>
      <c r="YS936" s="337"/>
      <c r="YT936" s="337"/>
      <c r="YU936" s="337"/>
      <c r="YV936" s="337"/>
      <c r="YW936" s="337"/>
      <c r="YX936" s="337"/>
      <c r="YY936" s="337"/>
      <c r="YZ936" s="337"/>
      <c r="ZA936" s="337"/>
      <c r="ZB936" s="337"/>
      <c r="ZC936" s="337"/>
      <c r="ZD936" s="337"/>
      <c r="ZE936" s="337"/>
      <c r="ZF936" s="337"/>
      <c r="ZG936" s="337"/>
      <c r="ZH936" s="337"/>
      <c r="ZI936" s="337"/>
      <c r="ZJ936" s="337"/>
      <c r="ZK936" s="337"/>
      <c r="ZL936" s="337"/>
      <c r="ZM936" s="337"/>
      <c r="ZN936" s="337"/>
      <c r="ZO936" s="337"/>
      <c r="ZP936" s="337"/>
      <c r="ZQ936" s="337"/>
      <c r="ZR936" s="337"/>
      <c r="ZS936" s="337"/>
      <c r="ZT936" s="337"/>
      <c r="ZU936" s="337"/>
      <c r="ZV936" s="337"/>
      <c r="ZW936" s="337"/>
      <c r="ZX936" s="337"/>
      <c r="ZY936" s="337"/>
      <c r="ZZ936" s="337"/>
      <c r="AAA936" s="337"/>
      <c r="AAB936" s="337"/>
      <c r="AAC936" s="337"/>
      <c r="AAD936" s="337"/>
      <c r="AAE936" s="337"/>
      <c r="AAF936" s="337"/>
      <c r="AAG936" s="337"/>
      <c r="AAH936" s="337"/>
      <c r="AAI936" s="337"/>
      <c r="AAJ936" s="337"/>
      <c r="AAK936" s="337"/>
      <c r="AAL936" s="337"/>
      <c r="AAM936" s="337"/>
      <c r="AAN936" s="337"/>
      <c r="AAO936" s="337"/>
      <c r="AAP936" s="337"/>
      <c r="AAQ936" s="337"/>
      <c r="AAR936" s="337"/>
      <c r="AAS936" s="337"/>
      <c r="AAT936" s="337"/>
      <c r="AAU936" s="337"/>
      <c r="AAV936" s="337"/>
      <c r="AAW936" s="337"/>
      <c r="AAX936" s="337"/>
      <c r="AAY936" s="337"/>
      <c r="AAZ936" s="337"/>
      <c r="ABA936" s="337"/>
      <c r="ABB936" s="337"/>
      <c r="ABC936" s="337"/>
      <c r="ABD936" s="337"/>
      <c r="ABE936" s="337"/>
      <c r="ABF936" s="337"/>
      <c r="ABG936" s="337"/>
      <c r="ABH936" s="337"/>
      <c r="ABI936" s="337"/>
      <c r="ABJ936" s="337"/>
      <c r="ABK936" s="337"/>
      <c r="ABL936" s="337"/>
      <c r="ABM936" s="337"/>
      <c r="ABN936" s="337"/>
      <c r="ABO936" s="337"/>
      <c r="ABP936" s="337"/>
      <c r="ABQ936" s="337"/>
      <c r="ABR936" s="337"/>
      <c r="ABS936" s="337"/>
      <c r="ABT936" s="337"/>
      <c r="ABU936" s="337"/>
      <c r="ABV936" s="337"/>
      <c r="ABW936" s="337"/>
      <c r="ABX936" s="337"/>
      <c r="ABY936" s="337"/>
      <c r="ABZ936" s="337"/>
      <c r="ACA936" s="337"/>
      <c r="ACB936" s="337"/>
      <c r="ACC936" s="337"/>
      <c r="ACD936" s="337"/>
      <c r="ACE936" s="337"/>
      <c r="ACF936" s="337"/>
      <c r="ACG936" s="337"/>
      <c r="ACH936" s="337"/>
      <c r="ACI936" s="337"/>
      <c r="ACJ936" s="337"/>
      <c r="ACK936" s="337"/>
      <c r="ACL936" s="337"/>
      <c r="ACM936" s="337"/>
      <c r="ACN936" s="337"/>
      <c r="ACO936" s="337"/>
      <c r="ACP936" s="337"/>
      <c r="ACQ936" s="337"/>
      <c r="ACR936" s="337"/>
      <c r="ACS936" s="337"/>
      <c r="ACT936" s="337"/>
      <c r="ACU936" s="337"/>
      <c r="ACV936" s="337"/>
      <c r="ACW936" s="337"/>
      <c r="ACX936" s="337"/>
      <c r="ACY936" s="337"/>
      <c r="ACZ936" s="337"/>
      <c r="ADA936" s="337"/>
      <c r="ADB936" s="337"/>
      <c r="ADC936" s="337"/>
      <c r="ADD936" s="337"/>
      <c r="ADE936" s="337"/>
      <c r="ADF936" s="337"/>
      <c r="ADG936" s="337"/>
      <c r="ADH936" s="337"/>
      <c r="ADI936" s="337"/>
      <c r="ADJ936" s="337"/>
      <c r="ADK936" s="337"/>
      <c r="ADL936" s="337"/>
      <c r="ADM936" s="337"/>
      <c r="ADN936" s="337"/>
      <c r="ADO936" s="337"/>
      <c r="ADP936" s="337"/>
      <c r="ADQ936" s="337"/>
      <c r="ADR936" s="337"/>
      <c r="ADS936" s="337"/>
      <c r="ADT936" s="337"/>
      <c r="ADU936" s="337"/>
      <c r="ADV936" s="337"/>
      <c r="ADW936" s="337"/>
      <c r="ADX936" s="337"/>
      <c r="ADY936" s="337"/>
      <c r="ADZ936" s="337"/>
      <c r="AEA936" s="337"/>
      <c r="AEB936" s="337"/>
      <c r="AEC936" s="337"/>
      <c r="AED936" s="337"/>
      <c r="AEE936" s="337"/>
      <c r="AEF936" s="337"/>
      <c r="AEG936" s="337"/>
      <c r="AEH936" s="337"/>
      <c r="AEI936" s="337"/>
      <c r="AEJ936" s="337"/>
      <c r="AEK936" s="337"/>
      <c r="AEL936" s="337"/>
      <c r="AEM936" s="337"/>
      <c r="AEN936" s="337"/>
      <c r="AEO936" s="337"/>
      <c r="AEP936" s="337"/>
      <c r="AEQ936" s="337"/>
      <c r="AER936" s="337"/>
      <c r="AES936" s="337"/>
      <c r="AET936" s="337"/>
      <c r="AEU936" s="337"/>
      <c r="AEV936" s="337"/>
      <c r="AEW936" s="337"/>
      <c r="AEX936" s="337"/>
      <c r="AEY936" s="337"/>
      <c r="AEZ936" s="337"/>
      <c r="AFA936" s="337"/>
      <c r="AFB936" s="337"/>
      <c r="AFC936" s="337"/>
      <c r="AFD936" s="337"/>
      <c r="AFE936" s="337"/>
      <c r="AFF936" s="337"/>
      <c r="AFG936" s="337"/>
      <c r="AFH936" s="337"/>
      <c r="AFI936" s="337"/>
      <c r="AFJ936" s="337"/>
      <c r="AFK936" s="337"/>
      <c r="AFL936" s="337"/>
      <c r="AFM936" s="337"/>
      <c r="AFN936" s="337"/>
      <c r="AFO936" s="337"/>
      <c r="AFP936" s="337"/>
      <c r="AFQ936" s="337"/>
      <c r="AFR936" s="337"/>
      <c r="AFS936" s="337"/>
      <c r="AFT936" s="337"/>
      <c r="AFU936" s="337"/>
      <c r="AFV936" s="337"/>
      <c r="AFW936" s="337"/>
      <c r="AFX936" s="337"/>
      <c r="AFY936" s="337"/>
      <c r="AFZ936" s="337"/>
      <c r="AGA936" s="337"/>
      <c r="AGB936" s="337"/>
      <c r="AGC936" s="337"/>
      <c r="AGD936" s="337"/>
      <c r="AGE936" s="337"/>
      <c r="AGF936" s="337"/>
      <c r="AGG936" s="337"/>
      <c r="AGH936" s="337"/>
      <c r="AGI936" s="337"/>
      <c r="AGJ936" s="337"/>
      <c r="AGK936" s="337"/>
      <c r="AGL936" s="337"/>
      <c r="AGM936" s="337"/>
      <c r="AGN936" s="337"/>
      <c r="AGO936" s="337"/>
      <c r="AGP936" s="337"/>
      <c r="AGQ936" s="337"/>
      <c r="AGR936" s="337"/>
      <c r="AGS936" s="337"/>
      <c r="AGT936" s="337"/>
      <c r="AGU936" s="337"/>
      <c r="AGV936" s="337"/>
      <c r="AGW936" s="337"/>
      <c r="AGX936" s="337"/>
      <c r="AGY936" s="337"/>
      <c r="AGZ936" s="337"/>
      <c r="AHA936" s="337"/>
      <c r="AHB936" s="337"/>
      <c r="AHC936" s="337"/>
      <c r="AHD936" s="337"/>
      <c r="AHE936" s="337"/>
      <c r="AHF936" s="337"/>
      <c r="AHG936" s="337"/>
      <c r="AHH936" s="337"/>
      <c r="AHI936" s="337"/>
      <c r="AHJ936" s="337"/>
      <c r="AHK936" s="337"/>
      <c r="AHL936" s="337"/>
      <c r="AHM936" s="337"/>
      <c r="AHN936" s="337"/>
      <c r="AHO936" s="337"/>
      <c r="AHP936" s="337"/>
      <c r="AHQ936" s="337"/>
      <c r="AHR936" s="337"/>
      <c r="AHS936" s="337"/>
      <c r="AHT936" s="337"/>
      <c r="AHU936" s="337"/>
      <c r="AHV936" s="337"/>
      <c r="AHW936" s="337"/>
      <c r="AHX936" s="337"/>
      <c r="AHY936" s="337"/>
      <c r="AHZ936" s="337"/>
      <c r="AIA936" s="337"/>
      <c r="AIB936" s="337"/>
      <c r="AIC936" s="337"/>
      <c r="AID936" s="337"/>
      <c r="AIE936" s="337"/>
      <c r="AIF936" s="337"/>
      <c r="AIG936" s="337"/>
      <c r="AIH936" s="337"/>
      <c r="AII936" s="337"/>
      <c r="AIJ936" s="337"/>
      <c r="AIK936" s="337"/>
      <c r="AIL936" s="337"/>
      <c r="AIM936" s="337"/>
      <c r="AIN936" s="337"/>
      <c r="AIO936" s="337"/>
      <c r="AIP936" s="337"/>
      <c r="AIQ936" s="337"/>
      <c r="AIR936" s="337"/>
      <c r="AIS936" s="337"/>
      <c r="AIT936" s="337"/>
      <c r="AIU936" s="337"/>
      <c r="AIV936" s="337"/>
      <c r="AIW936" s="337"/>
      <c r="AIX936" s="337"/>
      <c r="AIY936" s="337"/>
      <c r="AIZ936" s="337"/>
      <c r="AJA936" s="337"/>
      <c r="AJB936" s="337"/>
      <c r="AJC936" s="337"/>
      <c r="AJD936" s="337"/>
      <c r="AJE936" s="337"/>
      <c r="AJF936" s="337"/>
      <c r="AJG936" s="337"/>
      <c r="AJH936" s="337"/>
      <c r="AJI936" s="337"/>
      <c r="AJJ936" s="337"/>
      <c r="AJK936" s="337"/>
      <c r="AJL936" s="337"/>
      <c r="AJM936" s="337"/>
      <c r="AJN936" s="337"/>
      <c r="AJO936" s="337"/>
      <c r="AJP936" s="337"/>
      <c r="AJQ936" s="337"/>
      <c r="AJR936" s="337"/>
      <c r="AJS936" s="337"/>
      <c r="AJT936" s="337"/>
      <c r="AJU936" s="337"/>
      <c r="AJV936" s="337"/>
      <c r="AJW936" s="337"/>
      <c r="AJX936" s="337"/>
      <c r="AJY936" s="337"/>
      <c r="AJZ936" s="337"/>
      <c r="AKA936" s="337"/>
      <c r="AKB936" s="337"/>
      <c r="AKC936" s="337"/>
      <c r="AKD936" s="337"/>
      <c r="AKE936" s="337"/>
      <c r="AKF936" s="337"/>
      <c r="AKG936" s="337"/>
      <c r="AKH936" s="337"/>
      <c r="AKI936" s="337"/>
      <c r="AKJ936" s="337"/>
      <c r="AKK936" s="337"/>
      <c r="AKL936" s="337"/>
      <c r="AKM936" s="337"/>
      <c r="AKN936" s="337"/>
      <c r="AKO936" s="337"/>
      <c r="AKP936" s="337"/>
      <c r="AKQ936" s="337"/>
      <c r="AKR936" s="337"/>
      <c r="AKS936" s="337"/>
      <c r="AKT936" s="337"/>
      <c r="AKU936" s="337"/>
      <c r="AKV936" s="337"/>
      <c r="AKW936" s="337"/>
      <c r="AKX936" s="337"/>
      <c r="AKY936" s="337"/>
      <c r="AKZ936" s="337"/>
      <c r="ALA936" s="337"/>
      <c r="ALB936" s="337"/>
      <c r="ALC936" s="337"/>
      <c r="ALD936" s="337"/>
      <c r="ALE936" s="337"/>
      <c r="ALF936" s="337"/>
      <c r="ALG936" s="337"/>
      <c r="ALH936" s="337"/>
      <c r="ALI936" s="337"/>
      <c r="ALJ936" s="337"/>
      <c r="ALK936" s="337"/>
      <c r="ALL936" s="337"/>
      <c r="ALM936" s="337"/>
      <c r="ALN936" s="337"/>
      <c r="ALO936" s="337"/>
      <c r="ALP936" s="337"/>
      <c r="ALQ936" s="337"/>
      <c r="ALR936" s="337"/>
      <c r="ALS936" s="337"/>
      <c r="ALT936" s="337"/>
      <c r="ALU936" s="337"/>
      <c r="ALV936" s="337"/>
      <c r="ALW936" s="337"/>
      <c r="ALX936" s="337"/>
      <c r="ALY936" s="337"/>
      <c r="ALZ936" s="337"/>
      <c r="AMA936" s="337"/>
      <c r="AMB936" s="337"/>
      <c r="AMC936" s="337"/>
      <c r="AMD936" s="337"/>
      <c r="AME936" s="337"/>
      <c r="AMF936" s="337"/>
      <c r="AMG936" s="337"/>
      <c r="AMH936" s="337"/>
      <c r="AMI936" s="337"/>
      <c r="AMJ936" s="337"/>
      <c r="AMK936" s="337"/>
      <c r="AML936" s="337"/>
      <c r="AMM936" s="337"/>
      <c r="AMN936" s="337"/>
      <c r="AMO936" s="337"/>
      <c r="AMP936" s="337"/>
      <c r="AMQ936" s="337"/>
      <c r="AMR936" s="337"/>
      <c r="AMS936" s="337"/>
      <c r="AMT936" s="337"/>
      <c r="AMU936" s="337"/>
      <c r="AMV936" s="337"/>
      <c r="AMW936" s="337"/>
      <c r="AMX936" s="337"/>
      <c r="AMY936" s="337"/>
      <c r="AMZ936" s="337"/>
      <c r="ANA936" s="337"/>
      <c r="ANB936" s="337"/>
      <c r="ANC936" s="337"/>
      <c r="AND936" s="337"/>
      <c r="ANE936" s="337"/>
      <c r="ANF936" s="337"/>
      <c r="ANG936" s="337"/>
      <c r="ANH936" s="337"/>
      <c r="ANI936" s="337"/>
      <c r="ANJ936" s="337"/>
      <c r="ANK936" s="337"/>
      <c r="ANL936" s="337"/>
      <c r="ANM936" s="337"/>
      <c r="ANN936" s="337"/>
      <c r="ANO936" s="337"/>
      <c r="ANP936" s="337"/>
      <c r="ANQ936" s="337"/>
      <c r="ANR936" s="337"/>
      <c r="ANS936" s="337"/>
      <c r="ANT936" s="337"/>
      <c r="ANU936" s="337"/>
      <c r="ANV936" s="337"/>
      <c r="ANW936" s="337"/>
      <c r="ANX936" s="337"/>
      <c r="ANY936" s="337"/>
      <c r="ANZ936" s="337"/>
      <c r="AOA936" s="337"/>
      <c r="AOB936" s="337"/>
      <c r="AOC936" s="337"/>
      <c r="AOD936" s="337"/>
      <c r="AOE936" s="337"/>
      <c r="AOF936" s="337"/>
      <c r="AOG936" s="337"/>
      <c r="AOH936" s="337"/>
      <c r="AOI936" s="337"/>
      <c r="AOJ936" s="337"/>
      <c r="AOK936" s="337"/>
      <c r="AOL936" s="337"/>
      <c r="AOM936" s="337"/>
      <c r="AON936" s="337"/>
      <c r="AOO936" s="337"/>
      <c r="AOP936" s="337"/>
      <c r="AOQ936" s="337"/>
      <c r="AOR936" s="337"/>
      <c r="AOS936" s="337"/>
      <c r="AOT936" s="337"/>
      <c r="AOU936" s="337"/>
      <c r="AOV936" s="337"/>
      <c r="AOW936" s="337"/>
      <c r="AOX936" s="337"/>
      <c r="AOY936" s="337"/>
      <c r="AOZ936" s="337"/>
      <c r="APA936" s="337"/>
      <c r="APB936" s="337"/>
      <c r="APC936" s="337"/>
      <c r="APD936" s="337"/>
      <c r="APE936" s="337"/>
      <c r="APF936" s="337"/>
      <c r="APG936" s="337"/>
      <c r="APH936" s="337"/>
      <c r="API936" s="337"/>
      <c r="APJ936" s="337"/>
      <c r="APK936" s="337"/>
      <c r="APL936" s="337"/>
      <c r="APM936" s="337"/>
      <c r="APN936" s="337"/>
      <c r="APO936" s="337"/>
      <c r="APP936" s="337"/>
      <c r="APQ936" s="337"/>
      <c r="APR936" s="337"/>
      <c r="APS936" s="337"/>
      <c r="APT936" s="337"/>
      <c r="APU936" s="337"/>
      <c r="APV936" s="337"/>
      <c r="APW936" s="337"/>
      <c r="APX936" s="337"/>
      <c r="APY936" s="337"/>
      <c r="APZ936" s="337"/>
      <c r="AQA936" s="337"/>
      <c r="AQB936" s="337"/>
      <c r="AQC936" s="337"/>
      <c r="AQD936" s="337"/>
      <c r="AQE936" s="337"/>
      <c r="AQF936" s="337"/>
      <c r="AQG936" s="337"/>
      <c r="AQH936" s="337"/>
      <c r="AQI936" s="337"/>
      <c r="AQJ936" s="337"/>
      <c r="AQK936" s="337"/>
      <c r="AQL936" s="337"/>
      <c r="AQM936" s="337"/>
      <c r="AQN936" s="337"/>
      <c r="AQO936" s="337"/>
      <c r="AQP936" s="337"/>
      <c r="AQQ936" s="337"/>
      <c r="AQR936" s="337"/>
      <c r="AQS936" s="337"/>
      <c r="AQT936" s="337"/>
      <c r="AQU936" s="337"/>
      <c r="AQV936" s="337"/>
      <c r="AQW936" s="337"/>
      <c r="AQX936" s="337"/>
      <c r="AQY936" s="337"/>
      <c r="AQZ936" s="337"/>
      <c r="ARA936" s="337"/>
      <c r="ARB936" s="337"/>
      <c r="ARC936" s="337"/>
      <c r="ARD936" s="337"/>
      <c r="ARE936" s="337"/>
      <c r="ARF936" s="337"/>
      <c r="ARG936" s="337"/>
      <c r="ARH936" s="337"/>
      <c r="ARI936" s="337"/>
      <c r="ARJ936" s="337"/>
      <c r="ARK936" s="337"/>
      <c r="ARL936" s="337"/>
      <c r="ARM936" s="337"/>
      <c r="ARN936" s="337"/>
      <c r="ARO936" s="337"/>
      <c r="ARP936" s="337"/>
      <c r="ARQ936" s="337"/>
      <c r="ARR936" s="337"/>
      <c r="ARS936" s="337"/>
      <c r="ART936" s="337"/>
      <c r="ARU936" s="337"/>
      <c r="ARV936" s="337"/>
      <c r="ARW936" s="337"/>
      <c r="ARX936" s="337"/>
      <c r="ARY936" s="337"/>
      <c r="ARZ936" s="337"/>
      <c r="ASA936" s="337"/>
      <c r="ASB936" s="337"/>
      <c r="ASC936" s="337"/>
      <c r="ASD936" s="337"/>
      <c r="ASE936" s="337"/>
      <c r="ASF936" s="337"/>
      <c r="ASG936" s="337"/>
      <c r="ASH936" s="337"/>
      <c r="ASI936" s="337"/>
      <c r="ASJ936" s="337"/>
      <c r="ASK936" s="337"/>
      <c r="ASL936" s="337"/>
      <c r="ASM936" s="337"/>
      <c r="ASN936" s="337"/>
      <c r="ASO936" s="337"/>
      <c r="ASP936" s="337"/>
      <c r="ASQ936" s="337"/>
      <c r="ASR936" s="337"/>
      <c r="ASS936" s="337"/>
      <c r="AST936" s="337"/>
      <c r="ASU936" s="337"/>
      <c r="ASV936" s="337"/>
      <c r="ASW936" s="337"/>
      <c r="ASX936" s="337"/>
      <c r="ASY936" s="337"/>
      <c r="ASZ936" s="337"/>
      <c r="ATA936" s="337"/>
      <c r="ATB936" s="337"/>
      <c r="ATC936" s="337"/>
      <c r="ATD936" s="337"/>
      <c r="ATE936" s="337"/>
      <c r="ATF936" s="337"/>
      <c r="ATG936" s="337"/>
      <c r="ATH936" s="337"/>
      <c r="ATI936" s="337"/>
      <c r="ATJ936" s="337"/>
      <c r="ATK936" s="337"/>
      <c r="ATL936" s="337"/>
      <c r="ATM936" s="337"/>
      <c r="ATN936" s="337"/>
      <c r="ATO936" s="337"/>
      <c r="ATP936" s="337"/>
      <c r="ATQ936" s="337"/>
      <c r="ATR936" s="337"/>
      <c r="ATS936" s="337"/>
      <c r="ATT936" s="337"/>
      <c r="ATU936" s="337"/>
      <c r="ATV936" s="337"/>
      <c r="ATW936" s="337"/>
      <c r="ATX936" s="337"/>
      <c r="ATY936" s="337"/>
      <c r="ATZ936" s="337"/>
      <c r="AUA936" s="337"/>
      <c r="AUB936" s="337"/>
      <c r="AUC936" s="337"/>
      <c r="AUD936" s="337"/>
      <c r="AUE936" s="337"/>
      <c r="AUF936" s="337"/>
      <c r="AUG936" s="337"/>
      <c r="AUH936" s="337"/>
      <c r="AUI936" s="337"/>
      <c r="AUJ936" s="337"/>
      <c r="AUK936" s="337"/>
      <c r="AUL936" s="337"/>
      <c r="AUM936" s="337"/>
      <c r="AUN936" s="337"/>
      <c r="AUO936" s="337"/>
      <c r="AUP936" s="337"/>
      <c r="AUQ936" s="337"/>
      <c r="AUR936" s="337"/>
      <c r="AUS936" s="337"/>
      <c r="AUT936" s="337"/>
      <c r="AUU936" s="337"/>
      <c r="AUV936" s="337"/>
      <c r="AUW936" s="337"/>
      <c r="AUX936" s="337"/>
      <c r="AUY936" s="337"/>
      <c r="AUZ936" s="337"/>
      <c r="AVA936" s="337"/>
      <c r="AVB936" s="337"/>
      <c r="AVC936" s="337"/>
      <c r="AVD936" s="337"/>
      <c r="AVE936" s="337"/>
      <c r="AVF936" s="337"/>
      <c r="AVG936" s="337"/>
      <c r="AVH936" s="337"/>
      <c r="AVI936" s="337"/>
      <c r="AVJ936" s="337"/>
      <c r="AVK936" s="337"/>
      <c r="AVL936" s="337"/>
      <c r="AVM936" s="337"/>
      <c r="AVN936" s="337"/>
      <c r="AVO936" s="337"/>
      <c r="AVP936" s="337"/>
      <c r="AVQ936" s="337"/>
      <c r="AVR936" s="337"/>
      <c r="AVS936" s="337"/>
      <c r="AVT936" s="337"/>
      <c r="AVU936" s="337"/>
      <c r="AVV936" s="337"/>
      <c r="AVW936" s="337"/>
      <c r="AVX936" s="337"/>
      <c r="AVY936" s="337"/>
      <c r="AVZ936" s="337"/>
      <c r="AWA936" s="337"/>
      <c r="AWB936" s="337"/>
      <c r="AWC936" s="337"/>
      <c r="AWD936" s="337"/>
      <c r="AWE936" s="337"/>
      <c r="AWF936" s="337"/>
      <c r="AWG936" s="337"/>
      <c r="AWH936" s="337"/>
      <c r="AWI936" s="337"/>
      <c r="AWJ936" s="337"/>
      <c r="AWK936" s="337"/>
      <c r="AWL936" s="337"/>
      <c r="AWM936" s="337"/>
      <c r="AWN936" s="337"/>
      <c r="AWO936" s="337"/>
      <c r="AWP936" s="337"/>
      <c r="AWQ936" s="337"/>
      <c r="AWR936" s="337"/>
      <c r="AWS936" s="337"/>
      <c r="AWT936" s="337"/>
      <c r="AWU936" s="337"/>
      <c r="AWV936" s="337"/>
      <c r="AWW936" s="337"/>
      <c r="AWX936" s="337"/>
      <c r="AWY936" s="337"/>
      <c r="AWZ936" s="337"/>
      <c r="AXA936" s="337"/>
      <c r="AXB936" s="337"/>
      <c r="AXC936" s="337"/>
      <c r="AXD936" s="337"/>
      <c r="AXE936" s="337"/>
      <c r="AXF936" s="337"/>
      <c r="AXG936" s="337"/>
      <c r="AXH936" s="337"/>
      <c r="AXI936" s="337"/>
      <c r="AXJ936" s="337"/>
      <c r="AXK936" s="337"/>
      <c r="AXL936" s="337"/>
      <c r="AXM936" s="337"/>
      <c r="AXN936" s="337"/>
      <c r="AXO936" s="337"/>
      <c r="AXP936" s="337"/>
      <c r="AXQ936" s="337"/>
      <c r="AXR936" s="337"/>
      <c r="AXS936" s="337"/>
      <c r="AXT936" s="337"/>
      <c r="AXU936" s="337"/>
      <c r="AXV936" s="337"/>
      <c r="AXW936" s="337"/>
      <c r="AXX936" s="337"/>
      <c r="AXY936" s="337"/>
      <c r="AXZ936" s="337"/>
      <c r="AYA936" s="337"/>
      <c r="AYB936" s="337"/>
      <c r="AYC936" s="337"/>
      <c r="AYD936" s="337"/>
      <c r="AYE936" s="337"/>
      <c r="AYF936" s="337"/>
      <c r="AYG936" s="337"/>
      <c r="AYH936" s="337"/>
      <c r="AYI936" s="337"/>
      <c r="AYJ936" s="337"/>
      <c r="AYK936" s="337"/>
      <c r="AYL936" s="337"/>
      <c r="AYM936" s="337"/>
      <c r="AYN936" s="337"/>
      <c r="AYO936" s="337"/>
      <c r="AYP936" s="337"/>
      <c r="AYQ936" s="337"/>
      <c r="AYR936" s="337"/>
      <c r="AYS936" s="337"/>
      <c r="AYT936" s="337"/>
      <c r="AYU936" s="337"/>
      <c r="AYV936" s="337"/>
      <c r="AYW936" s="337"/>
      <c r="AYX936" s="337"/>
      <c r="AYY936" s="337"/>
      <c r="AYZ936" s="337"/>
      <c r="AZA936" s="337"/>
      <c r="AZB936" s="337"/>
      <c r="AZC936" s="337"/>
      <c r="AZD936" s="337"/>
      <c r="AZE936" s="337"/>
      <c r="AZF936" s="337"/>
      <c r="AZG936" s="337"/>
      <c r="AZH936" s="337"/>
      <c r="AZI936" s="337"/>
      <c r="AZJ936" s="337"/>
      <c r="AZK936" s="337"/>
      <c r="AZL936" s="337"/>
      <c r="AZM936" s="337"/>
      <c r="AZN936" s="337"/>
      <c r="AZO936" s="337"/>
      <c r="AZP936" s="337"/>
      <c r="AZQ936" s="337"/>
      <c r="AZR936" s="337"/>
      <c r="AZS936" s="337"/>
      <c r="AZT936" s="337"/>
      <c r="AZU936" s="337"/>
      <c r="AZV936" s="337"/>
      <c r="AZW936" s="337"/>
      <c r="AZX936" s="337"/>
      <c r="AZY936" s="337"/>
      <c r="AZZ936" s="337"/>
      <c r="BAA936" s="337"/>
      <c r="BAB936" s="337"/>
      <c r="BAC936" s="337"/>
      <c r="BAD936" s="337"/>
      <c r="BAE936" s="337"/>
      <c r="BAF936" s="337"/>
      <c r="BAG936" s="337"/>
      <c r="BAH936" s="337"/>
      <c r="BAI936" s="337"/>
      <c r="BAJ936" s="337"/>
      <c r="BAK936" s="337"/>
      <c r="BAL936" s="337"/>
      <c r="BAM936" s="337"/>
      <c r="BAN936" s="337"/>
      <c r="BAO936" s="337"/>
      <c r="BAP936" s="337"/>
      <c r="BAQ936" s="337"/>
      <c r="BAR936" s="337"/>
      <c r="BAS936" s="337"/>
      <c r="BAT936" s="337"/>
      <c r="BAU936" s="337"/>
      <c r="BAV936" s="337"/>
      <c r="BAW936" s="337"/>
      <c r="BAX936" s="337"/>
      <c r="BAY936" s="337"/>
      <c r="BAZ936" s="337"/>
      <c r="BBA936" s="337"/>
      <c r="BBB936" s="337"/>
      <c r="BBC936" s="337"/>
      <c r="BBD936" s="337"/>
      <c r="BBE936" s="337"/>
      <c r="BBF936" s="337"/>
      <c r="BBG936" s="337"/>
      <c r="BBH936" s="337"/>
      <c r="BBI936" s="337"/>
      <c r="BBJ936" s="337"/>
      <c r="BBK936" s="337"/>
      <c r="BBL936" s="337"/>
      <c r="BBM936" s="337"/>
      <c r="BBN936" s="337"/>
      <c r="BBO936" s="337"/>
      <c r="BBP936" s="337"/>
      <c r="BBQ936" s="337"/>
      <c r="BBR936" s="337"/>
      <c r="BBS936" s="337"/>
      <c r="BBT936" s="337"/>
      <c r="BBU936" s="337"/>
      <c r="BBV936" s="337"/>
      <c r="BBW936" s="337"/>
      <c r="BBX936" s="337"/>
      <c r="BBY936" s="337"/>
      <c r="BBZ936" s="337"/>
      <c r="BCA936" s="337"/>
      <c r="BCB936" s="337"/>
      <c r="BCC936" s="337"/>
      <c r="BCD936" s="337"/>
      <c r="BCE936" s="337"/>
      <c r="BCF936" s="337"/>
      <c r="BCG936" s="337"/>
      <c r="BCH936" s="337"/>
      <c r="BCI936" s="337"/>
      <c r="BCJ936" s="337"/>
      <c r="BCK936" s="337"/>
      <c r="BCL936" s="337"/>
      <c r="BCM936" s="337"/>
      <c r="BCN936" s="337"/>
      <c r="BCO936" s="337"/>
      <c r="BCP936" s="337"/>
      <c r="BCQ936" s="337"/>
      <c r="BCR936" s="337"/>
      <c r="BCS936" s="337"/>
      <c r="BCT936" s="337"/>
      <c r="BCU936" s="337"/>
      <c r="BCV936" s="337"/>
      <c r="BCW936" s="337"/>
      <c r="BCX936" s="337"/>
      <c r="BCY936" s="337"/>
      <c r="BCZ936" s="337"/>
      <c r="BDA936" s="337"/>
      <c r="BDB936" s="337"/>
      <c r="BDC936" s="337"/>
      <c r="BDD936" s="337"/>
      <c r="BDE936" s="337"/>
      <c r="BDF936" s="337"/>
      <c r="BDG936" s="337"/>
      <c r="BDH936" s="337"/>
      <c r="BDI936" s="337"/>
      <c r="BDJ936" s="337"/>
      <c r="BDK936" s="337"/>
      <c r="BDL936" s="337"/>
      <c r="BDM936" s="337"/>
      <c r="BDN936" s="337"/>
      <c r="BDO936" s="337"/>
      <c r="BDP936" s="337"/>
      <c r="BDQ936" s="337"/>
      <c r="BDR936" s="337"/>
      <c r="BDS936" s="337"/>
      <c r="BDT936" s="337"/>
      <c r="BDU936" s="337"/>
      <c r="BDV936" s="337"/>
      <c r="BDW936" s="337"/>
      <c r="BDX936" s="337"/>
      <c r="BDY936" s="337"/>
      <c r="BDZ936" s="337"/>
      <c r="BEA936" s="337"/>
      <c r="BEB936" s="337"/>
      <c r="BEC936" s="337"/>
      <c r="BED936" s="337"/>
      <c r="BEE936" s="337"/>
      <c r="BEF936" s="337"/>
      <c r="BEG936" s="337"/>
      <c r="BEH936" s="337"/>
      <c r="BEI936" s="337"/>
      <c r="BEJ936" s="337"/>
      <c r="BEK936" s="337"/>
      <c r="BEL936" s="337"/>
      <c r="BEM936" s="337"/>
      <c r="BEN936" s="337"/>
      <c r="BEO936" s="337"/>
      <c r="BEP936" s="337"/>
      <c r="BEQ936" s="337"/>
      <c r="BER936" s="337"/>
      <c r="BES936" s="337"/>
      <c r="BET936" s="337"/>
      <c r="BEU936" s="337"/>
      <c r="BEV936" s="337"/>
      <c r="BEW936" s="337"/>
      <c r="BEX936" s="337"/>
      <c r="BEY936" s="337"/>
      <c r="BEZ936" s="337"/>
      <c r="BFA936" s="337"/>
      <c r="BFB936" s="337"/>
      <c r="BFC936" s="337"/>
      <c r="BFD936" s="337"/>
      <c r="BFE936" s="337"/>
      <c r="BFF936" s="337"/>
      <c r="BFG936" s="337"/>
      <c r="BFH936" s="337"/>
      <c r="BFI936" s="337"/>
      <c r="BFJ936" s="337"/>
      <c r="BFK936" s="337"/>
      <c r="BFL936" s="337"/>
      <c r="BFM936" s="337"/>
      <c r="BFN936" s="337"/>
      <c r="BFO936" s="337"/>
      <c r="BFP936" s="337"/>
      <c r="BFQ936" s="337"/>
      <c r="BFR936" s="337"/>
      <c r="BFS936" s="337"/>
      <c r="BFT936" s="337"/>
      <c r="BFU936" s="337"/>
      <c r="BFV936" s="337"/>
      <c r="BFW936" s="337"/>
      <c r="BFX936" s="337"/>
      <c r="BFY936" s="337"/>
      <c r="BFZ936" s="337"/>
      <c r="BGA936" s="337"/>
      <c r="BGB936" s="337"/>
      <c r="BGC936" s="337"/>
      <c r="BGD936" s="337"/>
      <c r="BGE936" s="337"/>
      <c r="BGF936" s="337"/>
      <c r="BGG936" s="337"/>
      <c r="BGH936" s="337"/>
      <c r="BGI936" s="337"/>
      <c r="BGJ936" s="337"/>
      <c r="BGK936" s="337"/>
      <c r="BGL936" s="337"/>
      <c r="BGM936" s="337"/>
      <c r="BGN936" s="337"/>
      <c r="BGO936" s="337"/>
      <c r="BGP936" s="337"/>
      <c r="BGQ936" s="337"/>
      <c r="BGR936" s="337"/>
      <c r="BGS936" s="337"/>
      <c r="BGT936" s="337"/>
      <c r="BGU936" s="337"/>
      <c r="BGV936" s="337"/>
      <c r="BGW936" s="337"/>
      <c r="BGX936" s="337"/>
      <c r="BGY936" s="337"/>
      <c r="BGZ936" s="337"/>
      <c r="BHA936" s="337"/>
      <c r="BHB936" s="337"/>
      <c r="BHC936" s="337"/>
      <c r="BHD936" s="337"/>
      <c r="BHE936" s="337"/>
      <c r="BHF936" s="337"/>
      <c r="BHG936" s="337"/>
      <c r="BHH936" s="337"/>
      <c r="BHI936" s="337"/>
      <c r="BHJ936" s="337"/>
      <c r="BHK936" s="337"/>
      <c r="BHL936" s="337"/>
      <c r="BHM936" s="337"/>
      <c r="BHN936" s="337"/>
      <c r="BHO936" s="337"/>
      <c r="BHP936" s="337"/>
      <c r="BHQ936" s="337"/>
      <c r="BHR936" s="337"/>
      <c r="BHS936" s="337"/>
      <c r="BHT936" s="337"/>
      <c r="BHU936" s="337"/>
      <c r="BHV936" s="337"/>
      <c r="BHW936" s="337"/>
      <c r="BHX936" s="337"/>
      <c r="BHY936" s="337"/>
      <c r="BHZ936" s="337"/>
      <c r="BIA936" s="337"/>
      <c r="BIB936" s="337"/>
      <c r="BIC936" s="337"/>
      <c r="BID936" s="337"/>
      <c r="BIE936" s="337"/>
      <c r="BIF936" s="337"/>
      <c r="BIG936" s="337"/>
      <c r="BIH936" s="337"/>
      <c r="BII936" s="337"/>
      <c r="BIJ936" s="337"/>
      <c r="BIK936" s="337"/>
      <c r="BIL936" s="337"/>
      <c r="BIM936" s="337"/>
      <c r="BIN936" s="337"/>
      <c r="BIO936" s="337"/>
      <c r="BIP936" s="337"/>
      <c r="BIQ936" s="337"/>
      <c r="BIR936" s="337"/>
      <c r="BIS936" s="337"/>
      <c r="BIT936" s="337"/>
      <c r="BIU936" s="337"/>
      <c r="BIV936" s="337"/>
      <c r="BIW936" s="337"/>
      <c r="BIX936" s="337"/>
      <c r="BIY936" s="337"/>
      <c r="BIZ936" s="337"/>
      <c r="BJA936" s="337"/>
      <c r="BJB936" s="337"/>
      <c r="BJC936" s="337"/>
      <c r="BJD936" s="337"/>
      <c r="BJE936" s="337"/>
      <c r="BJF936" s="337"/>
      <c r="BJG936" s="337"/>
      <c r="BJH936" s="337"/>
      <c r="BJI936" s="337"/>
      <c r="BJJ936" s="337"/>
      <c r="BJK936" s="337"/>
      <c r="BJL936" s="337"/>
      <c r="BJM936" s="337"/>
      <c r="BJN936" s="337"/>
      <c r="BJO936" s="337"/>
      <c r="BJP936" s="337"/>
      <c r="BJQ936" s="337"/>
      <c r="BJR936" s="337"/>
      <c r="BJS936" s="337"/>
      <c r="BJT936" s="337"/>
      <c r="BJU936" s="337"/>
      <c r="BJV936" s="337"/>
      <c r="BJW936" s="337"/>
      <c r="BJX936" s="337"/>
      <c r="BJY936" s="337"/>
      <c r="BJZ936" s="337"/>
      <c r="BKA936" s="337"/>
      <c r="BKB936" s="337"/>
      <c r="BKC936" s="337"/>
      <c r="BKD936" s="337"/>
      <c r="BKE936" s="337"/>
      <c r="BKF936" s="337"/>
      <c r="BKG936" s="337"/>
      <c r="BKH936" s="337"/>
      <c r="BKI936" s="337"/>
      <c r="BKJ936" s="337"/>
      <c r="BKK936" s="337"/>
      <c r="BKL936" s="337"/>
      <c r="BKM936" s="337"/>
      <c r="BKN936" s="337"/>
      <c r="BKO936" s="337"/>
      <c r="BKP936" s="337"/>
      <c r="BKQ936" s="337"/>
      <c r="BKR936" s="337"/>
      <c r="BKS936" s="337"/>
      <c r="BKT936" s="337"/>
      <c r="BKU936" s="337"/>
      <c r="BKV936" s="337"/>
      <c r="BKW936" s="337"/>
      <c r="BKX936" s="337"/>
      <c r="BKY936" s="337"/>
      <c r="BKZ936" s="337"/>
      <c r="BLA936" s="337"/>
      <c r="BLB936" s="337"/>
      <c r="BLC936" s="337"/>
      <c r="BLD936" s="337"/>
      <c r="BLE936" s="337"/>
      <c r="BLF936" s="337"/>
      <c r="BLG936" s="337"/>
      <c r="BLH936" s="337"/>
      <c r="BLI936" s="337"/>
      <c r="BLJ936" s="337"/>
      <c r="BLK936" s="337"/>
      <c r="BLL936" s="337"/>
      <c r="BLM936" s="337"/>
      <c r="BLN936" s="337"/>
      <c r="BLO936" s="337"/>
      <c r="BLP936" s="337"/>
      <c r="BLQ936" s="337"/>
      <c r="BLR936" s="337"/>
      <c r="BLS936" s="337"/>
      <c r="BLT936" s="337"/>
      <c r="BLU936" s="337"/>
      <c r="BLV936" s="337"/>
      <c r="BLW936" s="337"/>
      <c r="BLX936" s="337"/>
      <c r="BLY936" s="337"/>
      <c r="BLZ936" s="337"/>
      <c r="BMA936" s="337"/>
      <c r="BMB936" s="337"/>
      <c r="BMC936" s="337"/>
      <c r="BMD936" s="337"/>
      <c r="BME936" s="337"/>
      <c r="BMF936" s="337"/>
      <c r="BMG936" s="337"/>
      <c r="BMH936" s="337"/>
      <c r="BMI936" s="337"/>
      <c r="BMJ936" s="337"/>
      <c r="BMK936" s="337"/>
      <c r="BML936" s="337"/>
      <c r="BMM936" s="337"/>
      <c r="BMN936" s="337"/>
      <c r="BMO936" s="337"/>
      <c r="BMP936" s="337"/>
      <c r="BMQ936" s="337"/>
      <c r="BMR936" s="337"/>
      <c r="BMS936" s="337"/>
      <c r="BMT936" s="337"/>
      <c r="BMU936" s="337"/>
      <c r="BMV936" s="337"/>
      <c r="BMW936" s="337"/>
      <c r="BMX936" s="337"/>
      <c r="BMY936" s="337"/>
      <c r="BMZ936" s="337"/>
      <c r="BNA936" s="337"/>
      <c r="BNB936" s="337"/>
      <c r="BNC936" s="337"/>
      <c r="BND936" s="337"/>
      <c r="BNE936" s="337"/>
      <c r="BNF936" s="337"/>
      <c r="BNG936" s="337"/>
      <c r="BNH936" s="337"/>
      <c r="BNI936" s="337"/>
      <c r="BNJ936" s="337"/>
      <c r="BNK936" s="337"/>
      <c r="BNL936" s="337"/>
      <c r="BNM936" s="337"/>
      <c r="BNN936" s="337"/>
      <c r="BNO936" s="337"/>
      <c r="BNP936" s="337"/>
      <c r="BNQ936" s="337"/>
      <c r="BNR936" s="337"/>
      <c r="BNS936" s="337"/>
      <c r="BNT936" s="337"/>
      <c r="BNU936" s="337"/>
      <c r="BNV936" s="337"/>
      <c r="BNW936" s="337"/>
      <c r="BNX936" s="337"/>
      <c r="BNY936" s="337"/>
      <c r="BNZ936" s="337"/>
      <c r="BOA936" s="337"/>
      <c r="BOB936" s="337"/>
      <c r="BOC936" s="337"/>
      <c r="BOD936" s="337"/>
      <c r="BOE936" s="337"/>
      <c r="BOF936" s="337"/>
      <c r="BOG936" s="337"/>
      <c r="BOH936" s="337"/>
      <c r="BOI936" s="337"/>
      <c r="BOJ936" s="337"/>
      <c r="BOK936" s="337"/>
      <c r="BOL936" s="337"/>
      <c r="BOM936" s="337"/>
      <c r="BON936" s="337"/>
      <c r="BOO936" s="337"/>
      <c r="BOP936" s="337"/>
      <c r="BOQ936" s="337"/>
      <c r="BOR936" s="337"/>
      <c r="BOS936" s="337"/>
      <c r="BOT936" s="337"/>
      <c r="BOU936" s="337"/>
      <c r="BOV936" s="337"/>
      <c r="BOW936" s="337"/>
      <c r="BOX936" s="337"/>
      <c r="BOY936" s="337"/>
      <c r="BOZ936" s="337"/>
      <c r="BPA936" s="337"/>
      <c r="BPB936" s="337"/>
      <c r="BPC936" s="337"/>
      <c r="BPD936" s="337"/>
      <c r="BPE936" s="337"/>
      <c r="BPF936" s="337"/>
      <c r="BPG936" s="337"/>
      <c r="BPH936" s="337"/>
      <c r="BPI936" s="337"/>
      <c r="BPJ936" s="337"/>
      <c r="BPK936" s="337"/>
      <c r="BPL936" s="337"/>
      <c r="BPM936" s="337"/>
      <c r="BPN936" s="337"/>
      <c r="BPO936" s="337"/>
      <c r="BPP936" s="337"/>
      <c r="BPQ936" s="337"/>
      <c r="BPR936" s="337"/>
      <c r="BPS936" s="337"/>
      <c r="BPT936" s="337"/>
      <c r="BPU936" s="337"/>
      <c r="BPV936" s="337"/>
      <c r="BPW936" s="337"/>
      <c r="BPX936" s="337"/>
      <c r="BPY936" s="337"/>
      <c r="BPZ936" s="337"/>
      <c r="BQA936" s="337"/>
      <c r="BQB936" s="337"/>
      <c r="BQC936" s="337"/>
      <c r="BQD936" s="337"/>
      <c r="BQE936" s="337"/>
      <c r="BQF936" s="337"/>
      <c r="BQG936" s="337"/>
      <c r="BQH936" s="337"/>
      <c r="BQI936" s="337"/>
      <c r="BQJ936" s="337"/>
      <c r="BQK936" s="337"/>
      <c r="BQL936" s="337"/>
      <c r="BQM936" s="337"/>
      <c r="BQN936" s="337"/>
      <c r="BQO936" s="337"/>
      <c r="BQP936" s="337"/>
      <c r="BQQ936" s="337"/>
      <c r="BQR936" s="337"/>
      <c r="BQS936" s="337"/>
      <c r="BQT936" s="337"/>
      <c r="BQU936" s="337"/>
      <c r="BQV936" s="337"/>
      <c r="BQW936" s="337"/>
      <c r="BQX936" s="337"/>
      <c r="BQY936" s="337"/>
      <c r="BQZ936" s="337"/>
      <c r="BRA936" s="337"/>
      <c r="BRB936" s="337"/>
      <c r="BRC936" s="337"/>
      <c r="BRD936" s="337"/>
      <c r="BRE936" s="337"/>
      <c r="BRF936" s="337"/>
      <c r="BRG936" s="337"/>
      <c r="BRH936" s="337"/>
      <c r="BRI936" s="337"/>
      <c r="BRJ936" s="337"/>
      <c r="BRK936" s="337"/>
      <c r="BRL936" s="337"/>
      <c r="BRM936" s="337"/>
      <c r="BRN936" s="337"/>
      <c r="BRO936" s="337"/>
      <c r="BRP936" s="337"/>
      <c r="BRQ936" s="337"/>
      <c r="BRR936" s="337"/>
      <c r="BRS936" s="337"/>
      <c r="BRT936" s="337"/>
      <c r="BRU936" s="337"/>
      <c r="BRV936" s="337"/>
      <c r="BRW936" s="337"/>
      <c r="BRX936" s="337"/>
      <c r="BRY936" s="337"/>
      <c r="BRZ936" s="337"/>
      <c r="BSA936" s="337"/>
      <c r="BSB936" s="337"/>
      <c r="BSC936" s="337"/>
      <c r="BSD936" s="337"/>
      <c r="BSE936" s="337"/>
      <c r="BSF936" s="337"/>
      <c r="BSG936" s="337"/>
      <c r="BSH936" s="337"/>
      <c r="BSI936" s="337"/>
      <c r="BSJ936" s="337"/>
      <c r="BSK936" s="337"/>
      <c r="BSL936" s="337"/>
      <c r="BSM936" s="337"/>
      <c r="BSN936" s="337"/>
      <c r="BSO936" s="337"/>
      <c r="BSP936" s="337"/>
      <c r="BSQ936" s="337"/>
      <c r="BSR936" s="337"/>
      <c r="BSS936" s="337"/>
      <c r="BST936" s="337"/>
      <c r="BSU936" s="337"/>
      <c r="BSV936" s="337"/>
      <c r="BSW936" s="337"/>
      <c r="BSX936" s="337"/>
      <c r="BSY936" s="337"/>
      <c r="BSZ936" s="337"/>
      <c r="BTA936" s="337"/>
      <c r="BTB936" s="337"/>
      <c r="BTC936" s="337"/>
      <c r="BTD936" s="337"/>
      <c r="BTE936" s="337"/>
      <c r="BTF936" s="337"/>
      <c r="BTG936" s="337"/>
      <c r="BTH936" s="337"/>
      <c r="BTI936" s="337"/>
      <c r="BTJ936" s="337"/>
      <c r="BTK936" s="337"/>
      <c r="BTL936" s="337"/>
      <c r="BTM936" s="337"/>
      <c r="BTN936" s="337"/>
      <c r="BTO936" s="337"/>
      <c r="BTP936" s="337"/>
      <c r="BTQ936" s="337"/>
      <c r="BTR936" s="337"/>
      <c r="BTS936" s="337"/>
      <c r="BTT936" s="337"/>
      <c r="BTU936" s="337"/>
      <c r="BTV936" s="337"/>
      <c r="BTW936" s="337"/>
      <c r="BTX936" s="337"/>
      <c r="BTY936" s="337"/>
      <c r="BTZ936" s="337"/>
      <c r="BUA936" s="337"/>
      <c r="BUB936" s="337"/>
      <c r="BUC936" s="337"/>
      <c r="BUD936" s="337"/>
      <c r="BUE936" s="337"/>
      <c r="BUF936" s="337"/>
      <c r="BUG936" s="337"/>
      <c r="BUH936" s="337"/>
      <c r="BUI936" s="337"/>
      <c r="BUJ936" s="337"/>
      <c r="BUK936" s="337"/>
      <c r="BUL936" s="337"/>
      <c r="BUM936" s="337"/>
      <c r="BUN936" s="337"/>
      <c r="BUO936" s="337"/>
      <c r="BUP936" s="337"/>
      <c r="BUQ936" s="337"/>
      <c r="BUR936" s="337"/>
      <c r="BUS936" s="337"/>
      <c r="BUT936" s="337"/>
      <c r="BUU936" s="337"/>
      <c r="BUV936" s="337"/>
      <c r="BUW936" s="337"/>
      <c r="BUX936" s="337"/>
      <c r="BUY936" s="337"/>
      <c r="BUZ936" s="337"/>
      <c r="BVA936" s="337"/>
      <c r="BVB936" s="337"/>
      <c r="BVC936" s="337"/>
      <c r="BVD936" s="337"/>
      <c r="BVE936" s="337"/>
      <c r="BVF936" s="337"/>
      <c r="BVG936" s="337"/>
      <c r="BVH936" s="337"/>
      <c r="BVI936" s="337"/>
      <c r="BVJ936" s="337"/>
      <c r="BVK936" s="337"/>
      <c r="BVL936" s="337"/>
      <c r="BVM936" s="337"/>
      <c r="BVN936" s="337"/>
      <c r="BVO936" s="337"/>
      <c r="BVP936" s="337"/>
      <c r="BVQ936" s="337"/>
      <c r="BVR936" s="337"/>
      <c r="BVS936" s="337"/>
      <c r="BVT936" s="337"/>
      <c r="BVU936" s="337"/>
      <c r="BVV936" s="337"/>
      <c r="BVW936" s="337"/>
      <c r="BVX936" s="337"/>
      <c r="BVY936" s="337"/>
      <c r="BVZ936" s="337"/>
      <c r="BWA936" s="337"/>
      <c r="BWB936" s="337"/>
      <c r="BWC936" s="337"/>
      <c r="BWD936" s="337"/>
      <c r="BWE936" s="337"/>
      <c r="BWF936" s="337"/>
      <c r="BWG936" s="337"/>
      <c r="BWH936" s="337"/>
      <c r="BWI936" s="337"/>
      <c r="BWJ936" s="337"/>
      <c r="BWK936" s="337"/>
      <c r="BWL936" s="337"/>
      <c r="BWM936" s="337"/>
      <c r="BWN936" s="337"/>
      <c r="BWO936" s="337"/>
      <c r="BWP936" s="337"/>
      <c r="BWQ936" s="337"/>
      <c r="BWR936" s="337"/>
      <c r="BWS936" s="337"/>
      <c r="BWT936" s="337"/>
      <c r="BWU936" s="337"/>
      <c r="BWV936" s="337"/>
      <c r="BWW936" s="337"/>
      <c r="BWX936" s="337"/>
      <c r="BWY936" s="337"/>
      <c r="BWZ936" s="337"/>
      <c r="BXA936" s="337"/>
      <c r="BXB936" s="337"/>
      <c r="BXC936" s="337"/>
      <c r="BXD936" s="337"/>
      <c r="BXE936" s="337"/>
      <c r="BXF936" s="337"/>
      <c r="BXG936" s="337"/>
      <c r="BXH936" s="337"/>
      <c r="BXI936" s="337"/>
      <c r="BXJ936" s="337"/>
      <c r="BXK936" s="337"/>
      <c r="BXL936" s="337"/>
      <c r="BXM936" s="337"/>
      <c r="BXN936" s="337"/>
      <c r="BXO936" s="337"/>
      <c r="BXP936" s="337"/>
      <c r="BXQ936" s="337"/>
      <c r="BXR936" s="337"/>
      <c r="BXS936" s="337"/>
      <c r="BXT936" s="337"/>
      <c r="BXU936" s="337"/>
      <c r="BXV936" s="337"/>
      <c r="BXW936" s="337"/>
      <c r="BXX936" s="337"/>
      <c r="BXY936" s="337"/>
      <c r="BXZ936" s="337"/>
      <c r="BYA936" s="337"/>
      <c r="BYB936" s="337"/>
      <c r="BYC936" s="337"/>
      <c r="BYD936" s="337"/>
      <c r="BYE936" s="337"/>
      <c r="BYF936" s="337"/>
      <c r="BYG936" s="337"/>
      <c r="BYH936" s="337"/>
      <c r="BYI936" s="337"/>
      <c r="BYJ936" s="337"/>
      <c r="BYK936" s="337"/>
      <c r="BYL936" s="337"/>
      <c r="BYM936" s="337"/>
      <c r="BYN936" s="337"/>
      <c r="BYO936" s="337"/>
      <c r="BYP936" s="337"/>
      <c r="BYQ936" s="337"/>
      <c r="BYR936" s="337"/>
      <c r="BYS936" s="337"/>
      <c r="BYT936" s="337"/>
      <c r="BYU936" s="337"/>
      <c r="BYV936" s="337"/>
      <c r="BYW936" s="337"/>
      <c r="BYX936" s="337"/>
      <c r="BYY936" s="337"/>
      <c r="BYZ936" s="337"/>
      <c r="BZA936" s="337"/>
      <c r="BZB936" s="337"/>
      <c r="BZC936" s="337"/>
      <c r="BZD936" s="337"/>
      <c r="BZE936" s="337"/>
      <c r="BZF936" s="337"/>
      <c r="BZG936" s="337"/>
      <c r="BZH936" s="337"/>
      <c r="BZI936" s="337"/>
      <c r="BZJ936" s="337"/>
      <c r="BZK936" s="337"/>
      <c r="BZL936" s="337"/>
      <c r="BZM936" s="337"/>
      <c r="BZN936" s="337"/>
      <c r="BZO936" s="337"/>
      <c r="BZP936" s="337"/>
      <c r="BZQ936" s="337"/>
      <c r="BZR936" s="337"/>
      <c r="BZS936" s="337"/>
      <c r="BZT936" s="337"/>
      <c r="BZU936" s="337"/>
      <c r="BZV936" s="337"/>
      <c r="BZW936" s="337"/>
      <c r="BZX936" s="337"/>
      <c r="BZY936" s="337"/>
      <c r="BZZ936" s="337"/>
      <c r="CAA936" s="337"/>
      <c r="CAB936" s="337"/>
      <c r="CAC936" s="337"/>
      <c r="CAD936" s="337"/>
      <c r="CAE936" s="337"/>
      <c r="CAF936" s="337"/>
      <c r="CAG936" s="337"/>
      <c r="CAH936" s="337"/>
      <c r="CAI936" s="337"/>
      <c r="CAJ936" s="337"/>
      <c r="CAK936" s="337"/>
      <c r="CAL936" s="337"/>
      <c r="CAM936" s="337"/>
      <c r="CAN936" s="337"/>
      <c r="CAO936" s="337"/>
      <c r="CAP936" s="337"/>
      <c r="CAQ936" s="337"/>
      <c r="CAR936" s="337"/>
      <c r="CAS936" s="337"/>
      <c r="CAT936" s="337"/>
      <c r="CAU936" s="337"/>
      <c r="CAV936" s="337"/>
      <c r="CAW936" s="337"/>
      <c r="CAX936" s="337"/>
      <c r="CAY936" s="337"/>
      <c r="CAZ936" s="337"/>
      <c r="CBA936" s="337"/>
      <c r="CBB936" s="337"/>
      <c r="CBC936" s="337"/>
      <c r="CBD936" s="337"/>
      <c r="CBE936" s="337"/>
      <c r="CBF936" s="337"/>
      <c r="CBG936" s="337"/>
      <c r="CBH936" s="337"/>
      <c r="CBI936" s="337"/>
      <c r="CBJ936" s="337"/>
      <c r="CBK936" s="337"/>
      <c r="CBL936" s="337"/>
      <c r="CBM936" s="337"/>
      <c r="CBN936" s="337"/>
      <c r="CBO936" s="337"/>
      <c r="CBP936" s="337"/>
      <c r="CBQ936" s="337"/>
      <c r="CBR936" s="337"/>
      <c r="CBS936" s="337"/>
      <c r="CBT936" s="337"/>
      <c r="CBU936" s="337"/>
      <c r="CBV936" s="337"/>
      <c r="CBW936" s="337"/>
      <c r="CBX936" s="337"/>
      <c r="CBY936" s="337"/>
      <c r="CBZ936" s="337"/>
      <c r="CCA936" s="337"/>
      <c r="CCB936" s="337"/>
      <c r="CCC936" s="337"/>
      <c r="CCD936" s="337"/>
      <c r="CCE936" s="337"/>
      <c r="CCF936" s="337"/>
      <c r="CCG936" s="337"/>
      <c r="CCH936" s="337"/>
      <c r="CCI936" s="337"/>
      <c r="CCJ936" s="337"/>
      <c r="CCK936" s="337"/>
      <c r="CCL936" s="337"/>
      <c r="CCM936" s="337"/>
      <c r="CCN936" s="337"/>
      <c r="CCO936" s="337"/>
      <c r="CCP936" s="337"/>
      <c r="CCQ936" s="337"/>
      <c r="CCR936" s="337"/>
      <c r="CCS936" s="337"/>
      <c r="CCT936" s="337"/>
      <c r="CCU936" s="337"/>
      <c r="CCV936" s="337"/>
      <c r="CCW936" s="337"/>
      <c r="CCX936" s="337"/>
      <c r="CCY936" s="337"/>
      <c r="CCZ936" s="337"/>
      <c r="CDA936" s="337"/>
      <c r="CDB936" s="337"/>
      <c r="CDC936" s="337"/>
      <c r="CDD936" s="337"/>
      <c r="CDE936" s="337"/>
      <c r="CDF936" s="337"/>
      <c r="CDG936" s="337"/>
      <c r="CDH936" s="337"/>
      <c r="CDI936" s="337"/>
      <c r="CDJ936" s="337"/>
      <c r="CDK936" s="337"/>
      <c r="CDL936" s="337"/>
      <c r="CDM936" s="337"/>
      <c r="CDN936" s="337"/>
      <c r="CDO936" s="337"/>
      <c r="CDP936" s="337"/>
      <c r="CDQ936" s="337"/>
      <c r="CDR936" s="337"/>
      <c r="CDS936" s="337"/>
      <c r="CDT936" s="337"/>
      <c r="CDU936" s="337"/>
      <c r="CDV936" s="337"/>
      <c r="CDW936" s="337"/>
      <c r="CDX936" s="337"/>
      <c r="CDY936" s="337"/>
      <c r="CDZ936" s="337"/>
      <c r="CEA936" s="337"/>
      <c r="CEB936" s="337"/>
      <c r="CEC936" s="337"/>
      <c r="CED936" s="337"/>
      <c r="CEE936" s="337"/>
      <c r="CEF936" s="337"/>
      <c r="CEG936" s="337"/>
      <c r="CEH936" s="337"/>
      <c r="CEI936" s="337"/>
      <c r="CEJ936" s="337"/>
      <c r="CEK936" s="337"/>
      <c r="CEL936" s="337"/>
      <c r="CEM936" s="337"/>
      <c r="CEN936" s="337"/>
      <c r="CEO936" s="337"/>
      <c r="CEP936" s="337"/>
      <c r="CEQ936" s="337"/>
      <c r="CER936" s="337"/>
      <c r="CES936" s="337"/>
      <c r="CET936" s="337"/>
      <c r="CEU936" s="337"/>
      <c r="CEV936" s="337"/>
      <c r="CEW936" s="337"/>
      <c r="CEX936" s="337"/>
      <c r="CEY936" s="337"/>
      <c r="CEZ936" s="337"/>
      <c r="CFA936" s="337"/>
      <c r="CFB936" s="337"/>
      <c r="CFC936" s="337"/>
      <c r="CFD936" s="337"/>
      <c r="CFE936" s="337"/>
      <c r="CFF936" s="337"/>
      <c r="CFG936" s="337"/>
      <c r="CFH936" s="337"/>
      <c r="CFI936" s="337"/>
      <c r="CFJ936" s="337"/>
      <c r="CFK936" s="337"/>
      <c r="CFL936" s="337"/>
      <c r="CFM936" s="337"/>
      <c r="CFN936" s="337"/>
      <c r="CFO936" s="337"/>
      <c r="CFP936" s="337"/>
      <c r="CFQ936" s="337"/>
      <c r="CFR936" s="337"/>
      <c r="CFS936" s="337"/>
      <c r="CFT936" s="337"/>
      <c r="CFU936" s="337"/>
      <c r="CFV936" s="337"/>
      <c r="CFW936" s="337"/>
      <c r="CFX936" s="337"/>
      <c r="CFY936" s="337"/>
      <c r="CFZ936" s="337"/>
      <c r="CGA936" s="337"/>
      <c r="CGB936" s="337"/>
      <c r="CGC936" s="337"/>
      <c r="CGD936" s="337"/>
      <c r="CGE936" s="337"/>
      <c r="CGF936" s="337"/>
      <c r="CGG936" s="337"/>
      <c r="CGH936" s="337"/>
      <c r="CGI936" s="337"/>
      <c r="CGJ936" s="337"/>
      <c r="CGK936" s="337"/>
      <c r="CGL936" s="337"/>
      <c r="CGM936" s="337"/>
      <c r="CGN936" s="337"/>
      <c r="CGO936" s="337"/>
      <c r="CGP936" s="337"/>
      <c r="CGQ936" s="337"/>
      <c r="CGR936" s="337"/>
      <c r="CGS936" s="337"/>
      <c r="CGT936" s="337"/>
      <c r="CGU936" s="337"/>
      <c r="CGV936" s="337"/>
      <c r="CGW936" s="337"/>
      <c r="CGX936" s="337"/>
      <c r="CGY936" s="337"/>
      <c r="CGZ936" s="337"/>
      <c r="CHA936" s="337"/>
      <c r="CHB936" s="337"/>
      <c r="CHC936" s="337"/>
      <c r="CHD936" s="337"/>
      <c r="CHE936" s="337"/>
      <c r="CHF936" s="337"/>
      <c r="CHG936" s="337"/>
      <c r="CHH936" s="337"/>
      <c r="CHI936" s="337"/>
      <c r="CHJ936" s="337"/>
      <c r="CHK936" s="337"/>
      <c r="CHL936" s="337"/>
      <c r="CHM936" s="337"/>
      <c r="CHN936" s="337"/>
      <c r="CHO936" s="337"/>
      <c r="CHP936" s="337"/>
      <c r="CHQ936" s="337"/>
      <c r="CHR936" s="337"/>
      <c r="CHS936" s="337"/>
      <c r="CHT936" s="337"/>
      <c r="CHU936" s="337"/>
      <c r="CHV936" s="337"/>
      <c r="CHW936" s="337"/>
      <c r="CHX936" s="337"/>
      <c r="CHY936" s="337"/>
      <c r="CHZ936" s="337"/>
      <c r="CIA936" s="337"/>
      <c r="CIB936" s="337"/>
      <c r="CIC936" s="337"/>
      <c r="CID936" s="337"/>
      <c r="CIE936" s="337"/>
      <c r="CIF936" s="337"/>
      <c r="CIG936" s="337"/>
      <c r="CIH936" s="337"/>
      <c r="CII936" s="337"/>
      <c r="CIJ936" s="337"/>
      <c r="CIK936" s="337"/>
      <c r="CIL936" s="337"/>
      <c r="CIM936" s="337"/>
      <c r="CIN936" s="337"/>
      <c r="CIO936" s="337"/>
      <c r="CIP936" s="337"/>
      <c r="CIQ936" s="337"/>
      <c r="CIR936" s="337"/>
      <c r="CIS936" s="337"/>
      <c r="CIT936" s="337"/>
      <c r="CIU936" s="337"/>
      <c r="CIV936" s="337"/>
      <c r="CIW936" s="337"/>
      <c r="CIX936" s="337"/>
      <c r="CIY936" s="337"/>
      <c r="CIZ936" s="337"/>
      <c r="CJA936" s="337"/>
      <c r="CJB936" s="337"/>
      <c r="CJC936" s="337"/>
      <c r="CJD936" s="337"/>
      <c r="CJE936" s="337"/>
      <c r="CJF936" s="337"/>
      <c r="CJG936" s="337"/>
      <c r="CJH936" s="337"/>
      <c r="CJI936" s="337"/>
      <c r="CJJ936" s="337"/>
      <c r="CJK936" s="337"/>
      <c r="CJL936" s="337"/>
      <c r="CJM936" s="337"/>
      <c r="CJN936" s="337"/>
      <c r="CJO936" s="337"/>
      <c r="CJP936" s="337"/>
      <c r="CJQ936" s="337"/>
      <c r="CJR936" s="337"/>
      <c r="CJS936" s="337"/>
      <c r="CJT936" s="337"/>
      <c r="CJU936" s="337"/>
      <c r="CJV936" s="337"/>
      <c r="CJW936" s="337"/>
      <c r="CJX936" s="337"/>
      <c r="CJY936" s="337"/>
      <c r="CJZ936" s="337"/>
      <c r="CKA936" s="337"/>
      <c r="CKB936" s="337"/>
      <c r="CKC936" s="337"/>
      <c r="CKD936" s="337"/>
      <c r="CKE936" s="337"/>
      <c r="CKF936" s="337"/>
      <c r="CKG936" s="337"/>
      <c r="CKH936" s="337"/>
      <c r="CKI936" s="337"/>
      <c r="CKJ936" s="337"/>
      <c r="CKK936" s="337"/>
      <c r="CKL936" s="337"/>
      <c r="CKM936" s="337"/>
      <c r="CKN936" s="337"/>
      <c r="CKO936" s="337"/>
      <c r="CKP936" s="337"/>
      <c r="CKQ936" s="337"/>
      <c r="CKR936" s="337"/>
      <c r="CKS936" s="337"/>
      <c r="CKT936" s="337"/>
      <c r="CKU936" s="337"/>
      <c r="CKV936" s="337"/>
      <c r="CKW936" s="337"/>
      <c r="CKX936" s="337"/>
      <c r="CKY936" s="337"/>
      <c r="CKZ936" s="337"/>
      <c r="CLA936" s="337"/>
      <c r="CLB936" s="337"/>
      <c r="CLC936" s="337"/>
      <c r="CLD936" s="337"/>
      <c r="CLE936" s="337"/>
      <c r="CLF936" s="337"/>
      <c r="CLG936" s="337"/>
      <c r="CLH936" s="337"/>
      <c r="CLI936" s="337"/>
      <c r="CLJ936" s="337"/>
      <c r="CLK936" s="337"/>
      <c r="CLL936" s="337"/>
      <c r="CLM936" s="337"/>
      <c r="CLN936" s="337"/>
      <c r="CLO936" s="337"/>
      <c r="CLP936" s="337"/>
      <c r="CLQ936" s="337"/>
      <c r="CLR936" s="337"/>
      <c r="CLS936" s="337"/>
      <c r="CLT936" s="337"/>
      <c r="CLU936" s="337"/>
      <c r="CLV936" s="337"/>
      <c r="CLW936" s="337"/>
      <c r="CLX936" s="337"/>
      <c r="CLY936" s="337"/>
      <c r="CLZ936" s="337"/>
      <c r="CMA936" s="337"/>
      <c r="CMB936" s="337"/>
      <c r="CMC936" s="337"/>
      <c r="CMD936" s="337"/>
      <c r="CME936" s="337"/>
      <c r="CMF936" s="337"/>
      <c r="CMG936" s="337"/>
      <c r="CMH936" s="337"/>
      <c r="CMI936" s="337"/>
      <c r="CMJ936" s="337"/>
      <c r="CMK936" s="337"/>
      <c r="CML936" s="337"/>
      <c r="CMM936" s="337"/>
      <c r="CMN936" s="337"/>
      <c r="CMO936" s="337"/>
      <c r="CMP936" s="337"/>
      <c r="CMQ936" s="337"/>
      <c r="CMR936" s="337"/>
      <c r="CMS936" s="337"/>
      <c r="CMT936" s="337"/>
      <c r="CMU936" s="337"/>
      <c r="CMV936" s="337"/>
      <c r="CMW936" s="337"/>
      <c r="CMX936" s="337"/>
      <c r="CMY936" s="337"/>
      <c r="CMZ936" s="337"/>
      <c r="CNA936" s="337"/>
      <c r="CNB936" s="337"/>
      <c r="CNC936" s="337"/>
      <c r="CND936" s="337"/>
      <c r="CNE936" s="337"/>
      <c r="CNF936" s="337"/>
      <c r="CNG936" s="337"/>
      <c r="CNH936" s="337"/>
      <c r="CNI936" s="337"/>
      <c r="CNJ936" s="337"/>
      <c r="CNK936" s="337"/>
      <c r="CNL936" s="337"/>
      <c r="CNM936" s="337"/>
      <c r="CNN936" s="337"/>
      <c r="CNO936" s="337"/>
      <c r="CNP936" s="337"/>
      <c r="CNQ936" s="337"/>
      <c r="CNR936" s="337"/>
      <c r="CNS936" s="337"/>
      <c r="CNT936" s="337"/>
      <c r="CNU936" s="337"/>
      <c r="CNV936" s="337"/>
      <c r="CNW936" s="337"/>
      <c r="CNX936" s="337"/>
      <c r="CNY936" s="337"/>
      <c r="CNZ936" s="337"/>
      <c r="COA936" s="337"/>
      <c r="COB936" s="337"/>
      <c r="COC936" s="337"/>
      <c r="COD936" s="337"/>
      <c r="COE936" s="337"/>
      <c r="COF936" s="337"/>
      <c r="COG936" s="337"/>
      <c r="COH936" s="337"/>
      <c r="COI936" s="337"/>
      <c r="COJ936" s="337"/>
      <c r="COK936" s="337"/>
      <c r="COL936" s="337"/>
      <c r="COM936" s="337"/>
      <c r="CON936" s="337"/>
      <c r="COO936" s="337"/>
      <c r="COP936" s="337"/>
      <c r="COQ936" s="337"/>
      <c r="COR936" s="337"/>
      <c r="COS936" s="337"/>
      <c r="COT936" s="337"/>
      <c r="COU936" s="337"/>
      <c r="COV936" s="337"/>
      <c r="COW936" s="337"/>
      <c r="COX936" s="337"/>
      <c r="COY936" s="337"/>
      <c r="COZ936" s="337"/>
      <c r="CPA936" s="337"/>
      <c r="CPB936" s="337"/>
      <c r="CPC936" s="337"/>
      <c r="CPD936" s="337"/>
      <c r="CPE936" s="337"/>
      <c r="CPF936" s="337"/>
      <c r="CPG936" s="337"/>
      <c r="CPH936" s="337"/>
      <c r="CPI936" s="337"/>
      <c r="CPJ936" s="337"/>
      <c r="CPK936" s="337"/>
      <c r="CPL936" s="337"/>
      <c r="CPM936" s="337"/>
      <c r="CPN936" s="337"/>
      <c r="CPO936" s="337"/>
      <c r="CPP936" s="337"/>
      <c r="CPQ936" s="337"/>
      <c r="CPR936" s="337"/>
      <c r="CPS936" s="337"/>
      <c r="CPT936" s="337"/>
      <c r="CPU936" s="337"/>
      <c r="CPV936" s="337"/>
      <c r="CPW936" s="337"/>
      <c r="CPX936" s="337"/>
      <c r="CPY936" s="337"/>
      <c r="CPZ936" s="337"/>
      <c r="CQA936" s="337"/>
      <c r="CQB936" s="337"/>
      <c r="CQC936" s="337"/>
      <c r="CQD936" s="337"/>
      <c r="CQE936" s="337"/>
      <c r="CQF936" s="337"/>
      <c r="CQG936" s="337"/>
      <c r="CQH936" s="337"/>
      <c r="CQI936" s="337"/>
      <c r="CQJ936" s="337"/>
      <c r="CQK936" s="337"/>
      <c r="CQL936" s="337"/>
      <c r="CQM936" s="337"/>
      <c r="CQN936" s="337"/>
      <c r="CQO936" s="337"/>
      <c r="CQP936" s="337"/>
      <c r="CQQ936" s="337"/>
      <c r="CQR936" s="337"/>
      <c r="CQS936" s="337"/>
      <c r="CQT936" s="337"/>
      <c r="CQU936" s="337"/>
      <c r="CQV936" s="337"/>
      <c r="CQW936" s="337"/>
      <c r="CQX936" s="337"/>
      <c r="CQY936" s="337"/>
      <c r="CQZ936" s="337"/>
      <c r="CRA936" s="337"/>
      <c r="CRB936" s="337"/>
      <c r="CRC936" s="337"/>
      <c r="CRD936" s="337"/>
      <c r="CRE936" s="337"/>
      <c r="CRF936" s="337"/>
      <c r="CRG936" s="337"/>
      <c r="CRH936" s="337"/>
      <c r="CRI936" s="337"/>
      <c r="CRJ936" s="337"/>
      <c r="CRK936" s="337"/>
      <c r="CRL936" s="337"/>
      <c r="CRM936" s="337"/>
      <c r="CRN936" s="337"/>
      <c r="CRO936" s="337"/>
      <c r="CRP936" s="337"/>
      <c r="CRQ936" s="337"/>
      <c r="CRR936" s="337"/>
      <c r="CRS936" s="337"/>
      <c r="CRT936" s="337"/>
      <c r="CRU936" s="337"/>
      <c r="CRV936" s="337"/>
      <c r="CRW936" s="337"/>
      <c r="CRX936" s="337"/>
      <c r="CRY936" s="337"/>
      <c r="CRZ936" s="337"/>
      <c r="CSA936" s="337"/>
      <c r="CSB936" s="337"/>
      <c r="CSC936" s="337"/>
      <c r="CSD936" s="337"/>
      <c r="CSE936" s="337"/>
      <c r="CSF936" s="337"/>
      <c r="CSG936" s="337"/>
      <c r="CSH936" s="337"/>
      <c r="CSI936" s="337"/>
      <c r="CSJ936" s="337"/>
      <c r="CSK936" s="337"/>
      <c r="CSL936" s="337"/>
      <c r="CSM936" s="337"/>
      <c r="CSN936" s="337"/>
      <c r="CSO936" s="337"/>
      <c r="CSP936" s="337"/>
      <c r="CSQ936" s="337"/>
      <c r="CSR936" s="337"/>
      <c r="CSS936" s="337"/>
      <c r="CST936" s="337"/>
      <c r="CSU936" s="337"/>
      <c r="CSV936" s="337"/>
      <c r="CSW936" s="337"/>
      <c r="CSX936" s="337"/>
      <c r="CSY936" s="337"/>
      <c r="CSZ936" s="337"/>
      <c r="CTA936" s="337"/>
      <c r="CTB936" s="337"/>
      <c r="CTC936" s="337"/>
      <c r="CTD936" s="337"/>
      <c r="CTE936" s="337"/>
      <c r="CTF936" s="337"/>
      <c r="CTG936" s="337"/>
      <c r="CTH936" s="337"/>
      <c r="CTI936" s="337"/>
      <c r="CTJ936" s="337"/>
      <c r="CTK936" s="337"/>
      <c r="CTL936" s="337"/>
      <c r="CTM936" s="337"/>
      <c r="CTN936" s="337"/>
      <c r="CTO936" s="337"/>
      <c r="CTP936" s="337"/>
      <c r="CTQ936" s="337"/>
      <c r="CTR936" s="337"/>
      <c r="CTS936" s="337"/>
      <c r="CTT936" s="337"/>
      <c r="CTU936" s="337"/>
      <c r="CTV936" s="337"/>
      <c r="CTW936" s="337"/>
      <c r="CTX936" s="337"/>
      <c r="CTY936" s="337"/>
      <c r="CTZ936" s="337"/>
      <c r="CUA936" s="337"/>
      <c r="CUB936" s="337"/>
      <c r="CUC936" s="337"/>
      <c r="CUD936" s="337"/>
      <c r="CUE936" s="337"/>
      <c r="CUF936" s="337"/>
      <c r="CUG936" s="337"/>
      <c r="CUH936" s="337"/>
      <c r="CUI936" s="337"/>
      <c r="CUJ936" s="337"/>
      <c r="CUK936" s="337"/>
      <c r="CUL936" s="337"/>
      <c r="CUM936" s="337"/>
      <c r="CUN936" s="337"/>
      <c r="CUO936" s="337"/>
      <c r="CUP936" s="337"/>
      <c r="CUQ936" s="337"/>
      <c r="CUR936" s="337"/>
      <c r="CUS936" s="337"/>
      <c r="CUT936" s="337"/>
      <c r="CUU936" s="337"/>
      <c r="CUV936" s="337"/>
      <c r="CUW936" s="337"/>
      <c r="CUX936" s="337"/>
      <c r="CUY936" s="337"/>
      <c r="CUZ936" s="337"/>
      <c r="CVA936" s="337"/>
      <c r="CVB936" s="337"/>
      <c r="CVC936" s="337"/>
      <c r="CVD936" s="337"/>
      <c r="CVE936" s="337"/>
      <c r="CVF936" s="337"/>
      <c r="CVG936" s="337"/>
      <c r="CVH936" s="337"/>
      <c r="CVI936" s="337"/>
      <c r="CVJ936" s="337"/>
      <c r="CVK936" s="337"/>
      <c r="CVL936" s="337"/>
      <c r="CVM936" s="337"/>
      <c r="CVN936" s="337"/>
      <c r="CVO936" s="337"/>
      <c r="CVP936" s="337"/>
      <c r="CVQ936" s="337"/>
      <c r="CVR936" s="337"/>
      <c r="CVS936" s="337"/>
      <c r="CVT936" s="337"/>
      <c r="CVU936" s="337"/>
      <c r="CVV936" s="337"/>
      <c r="CVW936" s="337"/>
      <c r="CVX936" s="337"/>
      <c r="CVY936" s="337"/>
      <c r="CVZ936" s="337"/>
      <c r="CWA936" s="337"/>
      <c r="CWB936" s="337"/>
      <c r="CWC936" s="337"/>
      <c r="CWD936" s="337"/>
      <c r="CWE936" s="337"/>
      <c r="CWF936" s="337"/>
      <c r="CWG936" s="337"/>
      <c r="CWH936" s="337"/>
      <c r="CWI936" s="337"/>
      <c r="CWJ936" s="337"/>
      <c r="CWK936" s="337"/>
      <c r="CWL936" s="337"/>
      <c r="CWM936" s="337"/>
      <c r="CWN936" s="337"/>
      <c r="CWO936" s="337"/>
      <c r="CWP936" s="337"/>
      <c r="CWQ936" s="337"/>
      <c r="CWR936" s="337"/>
      <c r="CWS936" s="337"/>
      <c r="CWT936" s="337"/>
      <c r="CWU936" s="337"/>
      <c r="CWV936" s="337"/>
      <c r="CWW936" s="337"/>
      <c r="CWX936" s="337"/>
      <c r="CWY936" s="337"/>
      <c r="CWZ936" s="337"/>
      <c r="CXA936" s="337"/>
      <c r="CXB936" s="337"/>
      <c r="CXC936" s="337"/>
      <c r="CXD936" s="337"/>
      <c r="CXE936" s="337"/>
      <c r="CXF936" s="337"/>
      <c r="CXG936" s="337"/>
      <c r="CXH936" s="337"/>
      <c r="CXI936" s="337"/>
      <c r="CXJ936" s="337"/>
      <c r="CXK936" s="337"/>
      <c r="CXL936" s="337"/>
      <c r="CXM936" s="337"/>
      <c r="CXN936" s="337"/>
      <c r="CXO936" s="337"/>
      <c r="CXP936" s="337"/>
      <c r="CXQ936" s="337"/>
      <c r="CXR936" s="337"/>
      <c r="CXS936" s="337"/>
      <c r="CXT936" s="337"/>
      <c r="CXU936" s="337"/>
      <c r="CXV936" s="337"/>
      <c r="CXW936" s="337"/>
      <c r="CXX936" s="337"/>
      <c r="CXY936" s="337"/>
      <c r="CXZ936" s="337"/>
      <c r="CYA936" s="337"/>
      <c r="CYB936" s="337"/>
      <c r="CYC936" s="337"/>
      <c r="CYD936" s="337"/>
      <c r="CYE936" s="337"/>
      <c r="CYF936" s="337"/>
      <c r="CYG936" s="337"/>
      <c r="CYH936" s="337"/>
      <c r="CYI936" s="337"/>
      <c r="CYJ936" s="337"/>
      <c r="CYK936" s="337"/>
      <c r="CYL936" s="337"/>
      <c r="CYM936" s="337"/>
      <c r="CYN936" s="337"/>
      <c r="CYO936" s="337"/>
      <c r="CYP936" s="337"/>
      <c r="CYQ936" s="337"/>
      <c r="CYR936" s="337"/>
      <c r="CYS936" s="337"/>
      <c r="CYT936" s="337"/>
      <c r="CYU936" s="337"/>
      <c r="CYV936" s="337"/>
      <c r="CYW936" s="337"/>
      <c r="CYX936" s="337"/>
      <c r="CYY936" s="337"/>
      <c r="CYZ936" s="337"/>
      <c r="CZA936" s="337"/>
      <c r="CZB936" s="337"/>
      <c r="CZC936" s="337"/>
      <c r="CZD936" s="337"/>
      <c r="CZE936" s="337"/>
      <c r="CZF936" s="337"/>
      <c r="CZG936" s="337"/>
      <c r="CZH936" s="337"/>
      <c r="CZI936" s="337"/>
      <c r="CZJ936" s="337"/>
      <c r="CZK936" s="337"/>
      <c r="CZL936" s="337"/>
      <c r="CZM936" s="337"/>
      <c r="CZN936" s="337"/>
      <c r="CZO936" s="337"/>
      <c r="CZP936" s="337"/>
      <c r="CZQ936" s="337"/>
      <c r="CZR936" s="337"/>
      <c r="CZS936" s="337"/>
      <c r="CZT936" s="337"/>
      <c r="CZU936" s="337"/>
      <c r="CZV936" s="337"/>
      <c r="CZW936" s="337"/>
      <c r="CZX936" s="337"/>
      <c r="CZY936" s="337"/>
      <c r="CZZ936" s="337"/>
      <c r="DAA936" s="337"/>
      <c r="DAB936" s="337"/>
      <c r="DAC936" s="337"/>
      <c r="DAD936" s="337"/>
      <c r="DAE936" s="337"/>
      <c r="DAF936" s="337"/>
      <c r="DAG936" s="337"/>
      <c r="DAH936" s="337"/>
      <c r="DAI936" s="337"/>
      <c r="DAJ936" s="337"/>
      <c r="DAK936" s="337"/>
      <c r="DAL936" s="337"/>
      <c r="DAM936" s="337"/>
      <c r="DAN936" s="337"/>
      <c r="DAO936" s="337"/>
      <c r="DAP936" s="337"/>
      <c r="DAQ936" s="337"/>
      <c r="DAR936" s="337"/>
      <c r="DAS936" s="337"/>
      <c r="DAT936" s="337"/>
      <c r="DAU936" s="337"/>
      <c r="DAV936" s="337"/>
      <c r="DAW936" s="337"/>
      <c r="DAX936" s="337"/>
      <c r="DAY936" s="337"/>
      <c r="DAZ936" s="337"/>
      <c r="DBA936" s="337"/>
      <c r="DBB936" s="337"/>
      <c r="DBC936" s="337"/>
      <c r="DBD936" s="337"/>
      <c r="DBE936" s="337"/>
      <c r="DBF936" s="337"/>
      <c r="DBG936" s="337"/>
      <c r="DBH936" s="337"/>
      <c r="DBI936" s="337"/>
      <c r="DBJ936" s="337"/>
      <c r="DBK936" s="337"/>
      <c r="DBL936" s="337"/>
      <c r="DBM936" s="337"/>
      <c r="DBN936" s="337"/>
      <c r="DBO936" s="337"/>
      <c r="DBP936" s="337"/>
      <c r="DBQ936" s="337"/>
      <c r="DBR936" s="337"/>
      <c r="DBS936" s="337"/>
      <c r="DBT936" s="337"/>
      <c r="DBU936" s="337"/>
      <c r="DBV936" s="337"/>
      <c r="DBW936" s="337"/>
      <c r="DBX936" s="337"/>
      <c r="DBY936" s="337"/>
      <c r="DBZ936" s="337"/>
      <c r="DCA936" s="337"/>
      <c r="DCB936" s="337"/>
      <c r="DCC936" s="337"/>
      <c r="DCD936" s="337"/>
      <c r="DCE936" s="337"/>
      <c r="DCF936" s="337"/>
      <c r="DCG936" s="337"/>
      <c r="DCH936" s="337"/>
      <c r="DCI936" s="337"/>
      <c r="DCJ936" s="337"/>
      <c r="DCK936" s="337"/>
      <c r="DCL936" s="337"/>
      <c r="DCM936" s="337"/>
      <c r="DCN936" s="337"/>
      <c r="DCO936" s="337"/>
      <c r="DCP936" s="337"/>
      <c r="DCQ936" s="337"/>
      <c r="DCR936" s="337"/>
      <c r="DCS936" s="337"/>
      <c r="DCT936" s="337"/>
      <c r="DCU936" s="337"/>
      <c r="DCV936" s="337"/>
      <c r="DCW936" s="337"/>
      <c r="DCX936" s="337"/>
      <c r="DCY936" s="337"/>
      <c r="DCZ936" s="337"/>
      <c r="DDA936" s="337"/>
      <c r="DDB936" s="337"/>
      <c r="DDC936" s="337"/>
      <c r="DDD936" s="337"/>
      <c r="DDE936" s="337"/>
      <c r="DDF936" s="337"/>
      <c r="DDG936" s="337"/>
      <c r="DDH936" s="337"/>
      <c r="DDI936" s="337"/>
      <c r="DDJ936" s="337"/>
      <c r="DDK936" s="337"/>
      <c r="DDL936" s="337"/>
      <c r="DDM936" s="337"/>
      <c r="DDN936" s="337"/>
      <c r="DDO936" s="337"/>
      <c r="DDP936" s="337"/>
      <c r="DDQ936" s="337"/>
      <c r="DDR936" s="337"/>
      <c r="DDS936" s="337"/>
      <c r="DDT936" s="337"/>
      <c r="DDU936" s="337"/>
      <c r="DDV936" s="337"/>
      <c r="DDW936" s="337"/>
      <c r="DDX936" s="337"/>
      <c r="DDY936" s="337"/>
      <c r="DDZ936" s="337"/>
      <c r="DEA936" s="337"/>
      <c r="DEB936" s="337"/>
      <c r="DEC936" s="337"/>
      <c r="DED936" s="337"/>
      <c r="DEE936" s="337"/>
      <c r="DEF936" s="337"/>
      <c r="DEG936" s="337"/>
      <c r="DEH936" s="337"/>
      <c r="DEI936" s="337"/>
      <c r="DEJ936" s="337"/>
      <c r="DEK936" s="337"/>
      <c r="DEL936" s="337"/>
      <c r="DEM936" s="337"/>
      <c r="DEN936" s="337"/>
      <c r="DEO936" s="337"/>
      <c r="DEP936" s="337"/>
      <c r="DEQ936" s="337"/>
      <c r="DER936" s="337"/>
      <c r="DES936" s="337"/>
      <c r="DET936" s="337"/>
      <c r="DEU936" s="337"/>
      <c r="DEV936" s="337"/>
      <c r="DEW936" s="337"/>
      <c r="DEX936" s="337"/>
      <c r="DEY936" s="337"/>
      <c r="DEZ936" s="337"/>
      <c r="DFA936" s="337"/>
      <c r="DFB936" s="337"/>
      <c r="DFC936" s="337"/>
      <c r="DFD936" s="337"/>
      <c r="DFE936" s="337"/>
      <c r="DFF936" s="337"/>
      <c r="DFG936" s="337"/>
      <c r="DFH936" s="337"/>
      <c r="DFI936" s="337"/>
      <c r="DFJ936" s="337"/>
      <c r="DFK936" s="337"/>
      <c r="DFL936" s="337"/>
      <c r="DFM936" s="337"/>
      <c r="DFN936" s="337"/>
      <c r="DFO936" s="337"/>
      <c r="DFP936" s="337"/>
      <c r="DFQ936" s="337"/>
      <c r="DFR936" s="337"/>
      <c r="DFS936" s="337"/>
      <c r="DFT936" s="337"/>
      <c r="DFU936" s="337"/>
      <c r="DFV936" s="337"/>
      <c r="DFW936" s="337"/>
      <c r="DFX936" s="337"/>
      <c r="DFY936" s="337"/>
      <c r="DFZ936" s="337"/>
      <c r="DGA936" s="337"/>
      <c r="DGB936" s="337"/>
      <c r="DGC936" s="337"/>
      <c r="DGD936" s="337"/>
      <c r="DGE936" s="337"/>
      <c r="DGF936" s="337"/>
      <c r="DGG936" s="337"/>
      <c r="DGH936" s="337"/>
      <c r="DGI936" s="337"/>
      <c r="DGJ936" s="337"/>
      <c r="DGK936" s="337"/>
      <c r="DGL936" s="337"/>
      <c r="DGM936" s="337"/>
      <c r="DGN936" s="337"/>
      <c r="DGO936" s="337"/>
      <c r="DGP936" s="337"/>
      <c r="DGQ936" s="337"/>
      <c r="DGR936" s="337"/>
      <c r="DGS936" s="337"/>
      <c r="DGT936" s="337"/>
      <c r="DGU936" s="337"/>
      <c r="DGV936" s="337"/>
      <c r="DGW936" s="337"/>
      <c r="DGX936" s="337"/>
      <c r="DGY936" s="337"/>
      <c r="DGZ936" s="337"/>
      <c r="DHA936" s="337"/>
      <c r="DHB936" s="337"/>
      <c r="DHC936" s="337"/>
      <c r="DHD936" s="337"/>
      <c r="DHE936" s="337"/>
      <c r="DHF936" s="337"/>
      <c r="DHG936" s="337"/>
      <c r="DHH936" s="337"/>
      <c r="DHI936" s="337"/>
      <c r="DHJ936" s="337"/>
      <c r="DHK936" s="337"/>
      <c r="DHL936" s="337"/>
      <c r="DHM936" s="337"/>
      <c r="DHN936" s="337"/>
      <c r="DHO936" s="337"/>
      <c r="DHP936" s="337"/>
      <c r="DHQ936" s="337"/>
      <c r="DHR936" s="337"/>
      <c r="DHS936" s="337"/>
      <c r="DHT936" s="337"/>
      <c r="DHU936" s="337"/>
      <c r="DHV936" s="337"/>
      <c r="DHW936" s="337"/>
      <c r="DHX936" s="337"/>
      <c r="DHY936" s="337"/>
      <c r="DHZ936" s="337"/>
      <c r="DIA936" s="337"/>
      <c r="DIB936" s="337"/>
      <c r="DIC936" s="337"/>
      <c r="DID936" s="337"/>
      <c r="DIE936" s="337"/>
      <c r="DIF936" s="337"/>
      <c r="DIG936" s="337"/>
      <c r="DIH936" s="337"/>
      <c r="DII936" s="337"/>
      <c r="DIJ936" s="337"/>
      <c r="DIK936" s="337"/>
      <c r="DIL936" s="337"/>
      <c r="DIM936" s="337"/>
      <c r="DIN936" s="337"/>
      <c r="DIO936" s="337"/>
      <c r="DIP936" s="337"/>
      <c r="DIQ936" s="337"/>
      <c r="DIR936" s="337"/>
      <c r="DIS936" s="337"/>
      <c r="DIT936" s="337"/>
      <c r="DIU936" s="337"/>
      <c r="DIV936" s="337"/>
      <c r="DIW936" s="337"/>
      <c r="DIX936" s="337"/>
      <c r="DIY936" s="337"/>
      <c r="DIZ936" s="337"/>
      <c r="DJA936" s="337"/>
      <c r="DJB936" s="337"/>
      <c r="DJC936" s="337"/>
      <c r="DJD936" s="337"/>
      <c r="DJE936" s="337"/>
      <c r="DJF936" s="337"/>
      <c r="DJG936" s="337"/>
      <c r="DJH936" s="337"/>
      <c r="DJI936" s="337"/>
      <c r="DJJ936" s="337"/>
      <c r="DJK936" s="337"/>
      <c r="DJL936" s="337"/>
      <c r="DJM936" s="337"/>
      <c r="DJN936" s="337"/>
      <c r="DJO936" s="337"/>
      <c r="DJP936" s="337"/>
      <c r="DJQ936" s="337"/>
      <c r="DJR936" s="337"/>
      <c r="DJS936" s="337"/>
      <c r="DJT936" s="337"/>
      <c r="DJU936" s="337"/>
      <c r="DJV936" s="337"/>
      <c r="DJW936" s="337"/>
      <c r="DJX936" s="337"/>
      <c r="DJY936" s="337"/>
      <c r="DJZ936" s="337"/>
      <c r="DKA936" s="337"/>
      <c r="DKB936" s="337"/>
      <c r="DKC936" s="337"/>
      <c r="DKD936" s="337"/>
      <c r="DKE936" s="337"/>
      <c r="DKF936" s="337"/>
      <c r="DKG936" s="337"/>
      <c r="DKH936" s="337"/>
      <c r="DKI936" s="337"/>
      <c r="DKJ936" s="337"/>
      <c r="DKK936" s="337"/>
      <c r="DKL936" s="337"/>
      <c r="DKM936" s="337"/>
      <c r="DKN936" s="337"/>
      <c r="DKO936" s="337"/>
      <c r="DKP936" s="337"/>
      <c r="DKQ936" s="337"/>
      <c r="DKR936" s="337"/>
      <c r="DKS936" s="337"/>
      <c r="DKT936" s="337"/>
      <c r="DKU936" s="337"/>
      <c r="DKV936" s="337"/>
      <c r="DKW936" s="337"/>
      <c r="DKX936" s="337"/>
      <c r="DKY936" s="337"/>
      <c r="DKZ936" s="337"/>
      <c r="DLA936" s="337"/>
      <c r="DLB936" s="337"/>
      <c r="DLC936" s="337"/>
      <c r="DLD936" s="337"/>
      <c r="DLE936" s="337"/>
      <c r="DLF936" s="337"/>
      <c r="DLG936" s="337"/>
      <c r="DLH936" s="337"/>
      <c r="DLI936" s="337"/>
      <c r="DLJ936" s="337"/>
      <c r="DLK936" s="337"/>
      <c r="DLL936" s="337"/>
      <c r="DLM936" s="337"/>
      <c r="DLN936" s="337"/>
      <c r="DLO936" s="337"/>
      <c r="DLP936" s="337"/>
      <c r="DLQ936" s="337"/>
      <c r="DLR936" s="337"/>
      <c r="DLS936" s="337"/>
      <c r="DLT936" s="337"/>
      <c r="DLU936" s="337"/>
      <c r="DLV936" s="337"/>
      <c r="DLW936" s="337"/>
      <c r="DLX936" s="337"/>
      <c r="DLY936" s="337"/>
      <c r="DLZ936" s="337"/>
      <c r="DMA936" s="337"/>
      <c r="DMB936" s="337"/>
      <c r="DMC936" s="337"/>
      <c r="DMD936" s="337"/>
      <c r="DME936" s="337"/>
      <c r="DMF936" s="337"/>
      <c r="DMG936" s="337"/>
      <c r="DMH936" s="337"/>
      <c r="DMI936" s="337"/>
      <c r="DMJ936" s="337"/>
      <c r="DMK936" s="337"/>
      <c r="DML936" s="337"/>
      <c r="DMM936" s="337"/>
      <c r="DMN936" s="337"/>
      <c r="DMO936" s="337"/>
      <c r="DMP936" s="337"/>
      <c r="DMQ936" s="337"/>
      <c r="DMR936" s="337"/>
      <c r="DMS936" s="337"/>
      <c r="DMT936" s="337"/>
      <c r="DMU936" s="337"/>
      <c r="DMV936" s="337"/>
      <c r="DMW936" s="337"/>
      <c r="DMX936" s="337"/>
      <c r="DMY936" s="337"/>
      <c r="DMZ936" s="337"/>
      <c r="DNA936" s="337"/>
      <c r="DNB936" s="337"/>
      <c r="DNC936" s="337"/>
      <c r="DND936" s="337"/>
      <c r="DNE936" s="337"/>
      <c r="DNF936" s="337"/>
      <c r="DNG936" s="337"/>
      <c r="DNH936" s="337"/>
      <c r="DNI936" s="337"/>
      <c r="DNJ936" s="337"/>
      <c r="DNK936" s="337"/>
      <c r="DNL936" s="337"/>
      <c r="DNM936" s="337"/>
      <c r="DNN936" s="337"/>
      <c r="DNO936" s="337"/>
      <c r="DNP936" s="337"/>
      <c r="DNQ936" s="337"/>
      <c r="DNR936" s="337"/>
      <c r="DNS936" s="337"/>
      <c r="DNT936" s="337"/>
      <c r="DNU936" s="337"/>
      <c r="DNV936" s="337"/>
      <c r="DNW936" s="337"/>
      <c r="DNX936" s="337"/>
      <c r="DNY936" s="337"/>
      <c r="DNZ936" s="337"/>
      <c r="DOA936" s="337"/>
      <c r="DOB936" s="337"/>
      <c r="DOC936" s="337"/>
      <c r="DOD936" s="337"/>
      <c r="DOE936" s="337"/>
      <c r="DOF936" s="337"/>
      <c r="DOG936" s="337"/>
      <c r="DOH936" s="337"/>
      <c r="DOI936" s="337"/>
      <c r="DOJ936" s="337"/>
      <c r="DOK936" s="337"/>
      <c r="DOL936" s="337"/>
      <c r="DOM936" s="337"/>
      <c r="DON936" s="337"/>
      <c r="DOO936" s="337"/>
      <c r="DOP936" s="337"/>
      <c r="DOQ936" s="337"/>
      <c r="DOR936" s="337"/>
      <c r="DOS936" s="337"/>
      <c r="DOT936" s="337"/>
      <c r="DOU936" s="337"/>
      <c r="DOV936" s="337"/>
      <c r="DOW936" s="337"/>
      <c r="DOX936" s="337"/>
      <c r="DOY936" s="337"/>
      <c r="DOZ936" s="337"/>
      <c r="DPA936" s="337"/>
      <c r="DPB936" s="337"/>
      <c r="DPC936" s="337"/>
      <c r="DPD936" s="337"/>
      <c r="DPE936" s="337"/>
      <c r="DPF936" s="337"/>
      <c r="DPG936" s="337"/>
      <c r="DPH936" s="337"/>
      <c r="DPI936" s="337"/>
      <c r="DPJ936" s="337"/>
      <c r="DPK936" s="337"/>
      <c r="DPL936" s="337"/>
      <c r="DPM936" s="337"/>
      <c r="DPN936" s="337"/>
      <c r="DPO936" s="337"/>
      <c r="DPP936" s="337"/>
      <c r="DPQ936" s="337"/>
      <c r="DPR936" s="337"/>
      <c r="DPS936" s="337"/>
      <c r="DPT936" s="337"/>
      <c r="DPU936" s="337"/>
      <c r="DPV936" s="337"/>
      <c r="DPW936" s="337"/>
      <c r="DPX936" s="337"/>
      <c r="DPY936" s="337"/>
      <c r="DPZ936" s="337"/>
      <c r="DQA936" s="337"/>
      <c r="DQB936" s="337"/>
      <c r="DQC936" s="337"/>
      <c r="DQD936" s="337"/>
      <c r="DQE936" s="337"/>
      <c r="DQF936" s="337"/>
      <c r="DQG936" s="337"/>
      <c r="DQH936" s="337"/>
      <c r="DQI936" s="337"/>
      <c r="DQJ936" s="337"/>
      <c r="DQK936" s="337"/>
      <c r="DQL936" s="337"/>
      <c r="DQM936" s="337"/>
      <c r="DQN936" s="337"/>
      <c r="DQO936" s="337"/>
      <c r="DQP936" s="337"/>
      <c r="DQQ936" s="337"/>
      <c r="DQR936" s="337"/>
      <c r="DQS936" s="337"/>
      <c r="DQT936" s="337"/>
      <c r="DQU936" s="337"/>
      <c r="DQV936" s="337"/>
      <c r="DQW936" s="337"/>
      <c r="DQX936" s="337"/>
      <c r="DQY936" s="337"/>
      <c r="DQZ936" s="337"/>
      <c r="DRA936" s="337"/>
      <c r="DRB936" s="337"/>
      <c r="DRC936" s="337"/>
      <c r="DRD936" s="337"/>
      <c r="DRE936" s="337"/>
      <c r="DRF936" s="337"/>
      <c r="DRG936" s="337"/>
      <c r="DRH936" s="337"/>
      <c r="DRI936" s="337"/>
      <c r="DRJ936" s="337"/>
      <c r="DRK936" s="337"/>
      <c r="DRL936" s="337"/>
      <c r="DRM936" s="337"/>
      <c r="DRN936" s="337"/>
      <c r="DRO936" s="337"/>
      <c r="DRP936" s="337"/>
      <c r="DRQ936" s="337"/>
      <c r="DRR936" s="337"/>
      <c r="DRS936" s="337"/>
      <c r="DRT936" s="337"/>
      <c r="DRU936" s="337"/>
      <c r="DRV936" s="337"/>
      <c r="DRW936" s="337"/>
      <c r="DRX936" s="337"/>
      <c r="DRY936" s="337"/>
      <c r="DRZ936" s="337"/>
      <c r="DSA936" s="337"/>
      <c r="DSB936" s="337"/>
      <c r="DSC936" s="337"/>
      <c r="DSD936" s="337"/>
      <c r="DSE936" s="337"/>
      <c r="DSF936" s="337"/>
      <c r="DSG936" s="337"/>
      <c r="DSH936" s="337"/>
      <c r="DSI936" s="337"/>
      <c r="DSJ936" s="337"/>
      <c r="DSK936" s="337"/>
      <c r="DSL936" s="337"/>
      <c r="DSM936" s="337"/>
      <c r="DSN936" s="337"/>
      <c r="DSO936" s="337"/>
      <c r="DSP936" s="337"/>
      <c r="DSQ936" s="337"/>
      <c r="DSR936" s="337"/>
      <c r="DSS936" s="337"/>
      <c r="DST936" s="337"/>
      <c r="DSU936" s="337"/>
      <c r="DSV936" s="337"/>
      <c r="DSW936" s="337"/>
      <c r="DSX936" s="337"/>
      <c r="DSY936" s="337"/>
      <c r="DSZ936" s="337"/>
      <c r="DTA936" s="337"/>
      <c r="DTB936" s="337"/>
      <c r="DTC936" s="337"/>
      <c r="DTD936" s="337"/>
      <c r="DTE936" s="337"/>
      <c r="DTF936" s="337"/>
      <c r="DTG936" s="337"/>
      <c r="DTH936" s="337"/>
      <c r="DTI936" s="337"/>
      <c r="DTJ936" s="337"/>
      <c r="DTK936" s="337"/>
      <c r="DTL936" s="337"/>
      <c r="DTM936" s="337"/>
      <c r="DTN936" s="337"/>
      <c r="DTO936" s="337"/>
      <c r="DTP936" s="337"/>
      <c r="DTQ936" s="337"/>
      <c r="DTR936" s="337"/>
      <c r="DTS936" s="337"/>
      <c r="DTT936" s="337"/>
      <c r="DTU936" s="337"/>
      <c r="DTV936" s="337"/>
      <c r="DTW936" s="337"/>
      <c r="DTX936" s="337"/>
      <c r="DTY936" s="337"/>
      <c r="DTZ936" s="337"/>
      <c r="DUA936" s="337"/>
      <c r="DUB936" s="337"/>
      <c r="DUC936" s="337"/>
      <c r="DUD936" s="337"/>
      <c r="DUE936" s="337"/>
      <c r="DUF936" s="337"/>
      <c r="DUG936" s="337"/>
      <c r="DUH936" s="337"/>
      <c r="DUI936" s="337"/>
      <c r="DUJ936" s="337"/>
      <c r="DUK936" s="337"/>
      <c r="DUL936" s="337"/>
      <c r="DUM936" s="337"/>
      <c r="DUN936" s="337"/>
      <c r="DUO936" s="337"/>
      <c r="DUP936" s="337"/>
      <c r="DUQ936" s="337"/>
      <c r="DUR936" s="337"/>
      <c r="DUS936" s="337"/>
      <c r="DUT936" s="337"/>
      <c r="DUU936" s="337"/>
      <c r="DUV936" s="337"/>
      <c r="DUW936" s="337"/>
      <c r="DUX936" s="337"/>
      <c r="DUY936" s="337"/>
      <c r="DUZ936" s="337"/>
      <c r="DVA936" s="337"/>
      <c r="DVB936" s="337"/>
      <c r="DVC936" s="337"/>
      <c r="DVD936" s="337"/>
      <c r="DVE936" s="337"/>
      <c r="DVF936" s="337"/>
      <c r="DVG936" s="337"/>
      <c r="DVH936" s="337"/>
      <c r="DVI936" s="337"/>
      <c r="DVJ936" s="337"/>
      <c r="DVK936" s="337"/>
      <c r="DVL936" s="337"/>
      <c r="DVM936" s="337"/>
      <c r="DVN936" s="337"/>
      <c r="DVO936" s="337"/>
      <c r="DVP936" s="337"/>
      <c r="DVQ936" s="337"/>
      <c r="DVR936" s="337"/>
      <c r="DVS936" s="337"/>
      <c r="DVT936" s="337"/>
      <c r="DVU936" s="337"/>
      <c r="DVV936" s="337"/>
      <c r="DVW936" s="337"/>
      <c r="DVX936" s="337"/>
      <c r="DVY936" s="337"/>
      <c r="DVZ936" s="337"/>
      <c r="DWA936" s="337"/>
      <c r="DWB936" s="337"/>
      <c r="DWC936" s="337"/>
      <c r="DWD936" s="337"/>
      <c r="DWE936" s="337"/>
      <c r="DWF936" s="337"/>
      <c r="DWG936" s="337"/>
      <c r="DWH936" s="337"/>
      <c r="DWI936" s="337"/>
      <c r="DWJ936" s="337"/>
      <c r="DWK936" s="337"/>
      <c r="DWL936" s="337"/>
      <c r="DWM936" s="337"/>
      <c r="DWN936" s="337"/>
      <c r="DWO936" s="337"/>
      <c r="DWP936" s="337"/>
      <c r="DWQ936" s="337"/>
      <c r="DWR936" s="337"/>
      <c r="DWS936" s="337"/>
      <c r="DWT936" s="337"/>
      <c r="DWU936" s="337"/>
      <c r="DWV936" s="337"/>
      <c r="DWW936" s="337"/>
      <c r="DWX936" s="337"/>
      <c r="DWY936" s="337"/>
      <c r="DWZ936" s="337"/>
      <c r="DXA936" s="337"/>
      <c r="DXB936" s="337"/>
      <c r="DXC936" s="337"/>
      <c r="DXD936" s="337"/>
      <c r="DXE936" s="337"/>
      <c r="DXF936" s="337"/>
      <c r="DXG936" s="337"/>
      <c r="DXH936" s="337"/>
      <c r="DXI936" s="337"/>
      <c r="DXJ936" s="337"/>
      <c r="DXK936" s="337"/>
      <c r="DXL936" s="337"/>
      <c r="DXM936" s="337"/>
      <c r="DXN936" s="337"/>
      <c r="DXO936" s="337"/>
      <c r="DXP936" s="337"/>
      <c r="DXQ936" s="337"/>
      <c r="DXR936" s="337"/>
      <c r="DXS936" s="337"/>
      <c r="DXT936" s="337"/>
      <c r="DXU936" s="337"/>
      <c r="DXV936" s="337"/>
      <c r="DXW936" s="337"/>
      <c r="DXX936" s="337"/>
      <c r="DXY936" s="337"/>
      <c r="DXZ936" s="337"/>
      <c r="DYA936" s="337"/>
      <c r="DYB936" s="337"/>
      <c r="DYC936" s="337"/>
      <c r="DYD936" s="337"/>
      <c r="DYE936" s="337"/>
      <c r="DYF936" s="337"/>
      <c r="DYG936" s="337"/>
      <c r="DYH936" s="337"/>
      <c r="DYI936" s="337"/>
      <c r="DYJ936" s="337"/>
      <c r="DYK936" s="337"/>
      <c r="DYL936" s="337"/>
      <c r="DYM936" s="337"/>
      <c r="DYN936" s="337"/>
      <c r="DYO936" s="337"/>
      <c r="DYP936" s="337"/>
      <c r="DYQ936" s="337"/>
      <c r="DYR936" s="337"/>
      <c r="DYS936" s="337"/>
      <c r="DYT936" s="337"/>
      <c r="DYU936" s="337"/>
      <c r="DYV936" s="337"/>
      <c r="DYW936" s="337"/>
      <c r="DYX936" s="337"/>
      <c r="DYY936" s="337"/>
      <c r="DYZ936" s="337"/>
      <c r="DZA936" s="337"/>
      <c r="DZB936" s="337"/>
      <c r="DZC936" s="337"/>
      <c r="DZD936" s="337"/>
      <c r="DZE936" s="337"/>
      <c r="DZF936" s="337"/>
      <c r="DZG936" s="337"/>
      <c r="DZH936" s="337"/>
      <c r="DZI936" s="337"/>
      <c r="DZJ936" s="337"/>
      <c r="DZK936" s="337"/>
      <c r="DZL936" s="337"/>
      <c r="DZM936" s="337"/>
      <c r="DZN936" s="337"/>
      <c r="DZO936" s="337"/>
      <c r="DZP936" s="337"/>
      <c r="DZQ936" s="337"/>
      <c r="DZR936" s="337"/>
      <c r="DZS936" s="337"/>
      <c r="DZT936" s="337"/>
      <c r="DZU936" s="337"/>
      <c r="DZV936" s="337"/>
      <c r="DZW936" s="337"/>
      <c r="DZX936" s="337"/>
      <c r="DZY936" s="337"/>
      <c r="DZZ936" s="337"/>
      <c r="EAA936" s="337"/>
      <c r="EAB936" s="337"/>
      <c r="EAC936" s="337"/>
      <c r="EAD936" s="337"/>
      <c r="EAE936" s="337"/>
      <c r="EAF936" s="337"/>
      <c r="EAG936" s="337"/>
      <c r="EAH936" s="337"/>
      <c r="EAI936" s="337"/>
      <c r="EAJ936" s="337"/>
      <c r="EAK936" s="337"/>
      <c r="EAL936" s="337"/>
      <c r="EAM936" s="337"/>
      <c r="EAN936" s="337"/>
      <c r="EAO936" s="337"/>
      <c r="EAP936" s="337"/>
      <c r="EAQ936" s="337"/>
      <c r="EAR936" s="337"/>
      <c r="EAS936" s="337"/>
      <c r="EAT936" s="337"/>
      <c r="EAU936" s="337"/>
      <c r="EAV936" s="337"/>
      <c r="EAW936" s="337"/>
      <c r="EAX936" s="337"/>
      <c r="EAY936" s="337"/>
      <c r="EAZ936" s="337"/>
      <c r="EBA936" s="337"/>
      <c r="EBB936" s="337"/>
      <c r="EBC936" s="337"/>
      <c r="EBD936" s="337"/>
      <c r="EBE936" s="337"/>
      <c r="EBF936" s="337"/>
      <c r="EBG936" s="337"/>
      <c r="EBH936" s="337"/>
      <c r="EBI936" s="337"/>
      <c r="EBJ936" s="337"/>
      <c r="EBK936" s="337"/>
      <c r="EBL936" s="337"/>
      <c r="EBM936" s="337"/>
      <c r="EBN936" s="337"/>
      <c r="EBO936" s="337"/>
      <c r="EBP936" s="337"/>
      <c r="EBQ936" s="337"/>
      <c r="EBR936" s="337"/>
      <c r="EBS936" s="337"/>
      <c r="EBT936" s="337"/>
      <c r="EBU936" s="337"/>
      <c r="EBV936" s="337"/>
      <c r="EBW936" s="337"/>
      <c r="EBX936" s="337"/>
      <c r="EBY936" s="337"/>
      <c r="EBZ936" s="337"/>
      <c r="ECA936" s="337"/>
      <c r="ECB936" s="337"/>
      <c r="ECC936" s="337"/>
      <c r="ECD936" s="337"/>
      <c r="ECE936" s="337"/>
      <c r="ECF936" s="337"/>
      <c r="ECG936" s="337"/>
      <c r="ECH936" s="337"/>
      <c r="ECI936" s="337"/>
      <c r="ECJ936" s="337"/>
      <c r="ECK936" s="337"/>
      <c r="ECL936" s="337"/>
      <c r="ECM936" s="337"/>
      <c r="ECN936" s="337"/>
      <c r="ECO936" s="337"/>
      <c r="ECP936" s="337"/>
      <c r="ECQ936" s="337"/>
      <c r="ECR936" s="337"/>
      <c r="ECS936" s="337"/>
      <c r="ECT936" s="337"/>
      <c r="ECU936" s="337"/>
      <c r="ECV936" s="337"/>
      <c r="ECW936" s="337"/>
      <c r="ECX936" s="337"/>
      <c r="ECY936" s="337"/>
      <c r="ECZ936" s="337"/>
      <c r="EDA936" s="337"/>
      <c r="EDB936" s="337"/>
      <c r="EDC936" s="337"/>
      <c r="EDD936" s="337"/>
      <c r="EDE936" s="337"/>
      <c r="EDF936" s="337"/>
      <c r="EDG936" s="337"/>
      <c r="EDH936" s="337"/>
      <c r="EDI936" s="337"/>
      <c r="EDJ936" s="337"/>
      <c r="EDK936" s="337"/>
      <c r="EDL936" s="337"/>
      <c r="EDM936" s="337"/>
      <c r="EDN936" s="337"/>
      <c r="EDO936" s="337"/>
      <c r="EDP936" s="337"/>
      <c r="EDQ936" s="337"/>
      <c r="EDR936" s="337"/>
      <c r="EDS936" s="337"/>
      <c r="EDT936" s="337"/>
      <c r="EDU936" s="337"/>
      <c r="EDV936" s="337"/>
      <c r="EDW936" s="337"/>
      <c r="EDX936" s="337"/>
      <c r="EDY936" s="337"/>
      <c r="EDZ936" s="337"/>
      <c r="EEA936" s="337"/>
      <c r="EEB936" s="337"/>
      <c r="EEC936" s="337"/>
      <c r="EED936" s="337"/>
      <c r="EEE936" s="337"/>
      <c r="EEF936" s="337"/>
      <c r="EEG936" s="337"/>
      <c r="EEH936" s="337"/>
      <c r="EEI936" s="337"/>
      <c r="EEJ936" s="337"/>
      <c r="EEK936" s="337"/>
      <c r="EEL936" s="337"/>
      <c r="EEM936" s="337"/>
      <c r="EEN936" s="337"/>
      <c r="EEO936" s="337"/>
      <c r="EEP936" s="337"/>
      <c r="EEQ936" s="337"/>
      <c r="EER936" s="337"/>
      <c r="EES936" s="337"/>
      <c r="EET936" s="337"/>
      <c r="EEU936" s="337"/>
      <c r="EEV936" s="337"/>
      <c r="EEW936" s="337"/>
      <c r="EEX936" s="337"/>
      <c r="EEY936" s="337"/>
      <c r="EEZ936" s="337"/>
      <c r="EFA936" s="337"/>
      <c r="EFB936" s="337"/>
      <c r="EFC936" s="337"/>
      <c r="EFD936" s="337"/>
      <c r="EFE936" s="337"/>
      <c r="EFF936" s="337"/>
      <c r="EFG936" s="337"/>
      <c r="EFH936" s="337"/>
      <c r="EFI936" s="337"/>
      <c r="EFJ936" s="337"/>
      <c r="EFK936" s="337"/>
      <c r="EFL936" s="337"/>
      <c r="EFM936" s="337"/>
      <c r="EFN936" s="337"/>
      <c r="EFO936" s="337"/>
      <c r="EFP936" s="337"/>
      <c r="EFQ936" s="337"/>
      <c r="EFR936" s="337"/>
      <c r="EFS936" s="337"/>
      <c r="EFT936" s="337"/>
      <c r="EFU936" s="337"/>
      <c r="EFV936" s="337"/>
      <c r="EFW936" s="337"/>
      <c r="EFX936" s="337"/>
      <c r="EFY936" s="337"/>
      <c r="EFZ936" s="337"/>
      <c r="EGA936" s="337"/>
      <c r="EGB936" s="337"/>
      <c r="EGC936" s="337"/>
      <c r="EGD936" s="337"/>
      <c r="EGE936" s="337"/>
      <c r="EGF936" s="337"/>
      <c r="EGG936" s="337"/>
      <c r="EGH936" s="337"/>
      <c r="EGI936" s="337"/>
      <c r="EGJ936" s="337"/>
      <c r="EGK936" s="337"/>
      <c r="EGL936" s="337"/>
      <c r="EGM936" s="337"/>
      <c r="EGN936" s="337"/>
      <c r="EGO936" s="337"/>
      <c r="EGP936" s="337"/>
      <c r="EGQ936" s="337"/>
      <c r="EGR936" s="337"/>
      <c r="EGS936" s="337"/>
      <c r="EGT936" s="337"/>
      <c r="EGU936" s="337"/>
      <c r="EGV936" s="337"/>
      <c r="EGW936" s="337"/>
      <c r="EGX936" s="337"/>
      <c r="EGY936" s="337"/>
      <c r="EGZ936" s="337"/>
      <c r="EHA936" s="337"/>
      <c r="EHB936" s="337"/>
      <c r="EHC936" s="337"/>
      <c r="EHD936" s="337"/>
      <c r="EHE936" s="337"/>
      <c r="EHF936" s="337"/>
      <c r="EHG936" s="337"/>
      <c r="EHH936" s="337"/>
      <c r="EHI936" s="337"/>
      <c r="EHJ936" s="337"/>
      <c r="EHK936" s="337"/>
      <c r="EHL936" s="337"/>
      <c r="EHM936" s="337"/>
      <c r="EHN936" s="337"/>
      <c r="EHO936" s="337"/>
      <c r="EHP936" s="337"/>
      <c r="EHQ936" s="337"/>
      <c r="EHR936" s="337"/>
      <c r="EHS936" s="337"/>
      <c r="EHT936" s="337"/>
      <c r="EHU936" s="337"/>
      <c r="EHV936" s="337"/>
      <c r="EHW936" s="337"/>
      <c r="EHX936" s="337"/>
      <c r="EHY936" s="337"/>
      <c r="EHZ936" s="337"/>
      <c r="EIA936" s="337"/>
      <c r="EIB936" s="337"/>
      <c r="EIC936" s="337"/>
      <c r="EID936" s="337"/>
      <c r="EIE936" s="337"/>
      <c r="EIF936" s="337"/>
      <c r="EIG936" s="337"/>
      <c r="EIH936" s="337"/>
      <c r="EII936" s="337"/>
      <c r="EIJ936" s="337"/>
      <c r="EIK936" s="337"/>
      <c r="EIL936" s="337"/>
      <c r="EIM936" s="337"/>
      <c r="EIN936" s="337"/>
      <c r="EIO936" s="337"/>
      <c r="EIP936" s="337"/>
      <c r="EIQ936" s="337"/>
      <c r="EIR936" s="337"/>
      <c r="EIS936" s="337"/>
      <c r="EIT936" s="337"/>
      <c r="EIU936" s="337"/>
      <c r="EIV936" s="337"/>
      <c r="EIW936" s="337"/>
      <c r="EIX936" s="337"/>
      <c r="EIY936" s="337"/>
      <c r="EIZ936" s="337"/>
      <c r="EJA936" s="337"/>
      <c r="EJB936" s="337"/>
      <c r="EJC936" s="337"/>
      <c r="EJD936" s="337"/>
      <c r="EJE936" s="337"/>
      <c r="EJF936" s="337"/>
      <c r="EJG936" s="337"/>
      <c r="EJH936" s="337"/>
      <c r="EJI936" s="337"/>
      <c r="EJJ936" s="337"/>
      <c r="EJK936" s="337"/>
      <c r="EJL936" s="337"/>
      <c r="EJM936" s="337"/>
      <c r="EJN936" s="337"/>
      <c r="EJO936" s="337"/>
      <c r="EJP936" s="337"/>
      <c r="EJQ936" s="337"/>
      <c r="EJR936" s="337"/>
      <c r="EJS936" s="337"/>
      <c r="EJT936" s="337"/>
      <c r="EJU936" s="337"/>
      <c r="EJV936" s="337"/>
      <c r="EJW936" s="337"/>
      <c r="EJX936" s="337"/>
      <c r="EJY936" s="337"/>
      <c r="EJZ936" s="337"/>
      <c r="EKA936" s="337"/>
      <c r="EKB936" s="337"/>
      <c r="EKC936" s="337"/>
      <c r="EKD936" s="337"/>
      <c r="EKE936" s="337"/>
      <c r="EKF936" s="337"/>
      <c r="EKG936" s="337"/>
      <c r="EKH936" s="337"/>
      <c r="EKI936" s="337"/>
      <c r="EKJ936" s="337"/>
      <c r="EKK936" s="337"/>
      <c r="EKL936" s="337"/>
      <c r="EKM936" s="337"/>
      <c r="EKN936" s="337"/>
      <c r="EKO936" s="337"/>
      <c r="EKP936" s="337"/>
      <c r="EKQ936" s="337"/>
      <c r="EKR936" s="337"/>
      <c r="EKS936" s="337"/>
      <c r="EKT936" s="337"/>
      <c r="EKU936" s="337"/>
      <c r="EKV936" s="337"/>
      <c r="EKW936" s="337"/>
      <c r="EKX936" s="337"/>
      <c r="EKY936" s="337"/>
      <c r="EKZ936" s="337"/>
      <c r="ELA936" s="337"/>
      <c r="ELB936" s="337"/>
      <c r="ELC936" s="337"/>
      <c r="ELD936" s="337"/>
      <c r="ELE936" s="337"/>
      <c r="ELF936" s="337"/>
      <c r="ELG936" s="337"/>
      <c r="ELH936" s="337"/>
      <c r="ELI936" s="337"/>
      <c r="ELJ936" s="337"/>
      <c r="ELK936" s="337"/>
      <c r="ELL936" s="337"/>
      <c r="ELM936" s="337"/>
      <c r="ELN936" s="337"/>
      <c r="ELO936" s="337"/>
      <c r="ELP936" s="337"/>
      <c r="ELQ936" s="337"/>
      <c r="ELR936" s="337"/>
      <c r="ELS936" s="337"/>
      <c r="ELT936" s="337"/>
      <c r="ELU936" s="337"/>
      <c r="ELV936" s="337"/>
      <c r="ELW936" s="337"/>
      <c r="ELX936" s="337"/>
      <c r="ELY936" s="337"/>
      <c r="ELZ936" s="337"/>
      <c r="EMA936" s="337"/>
      <c r="EMB936" s="337"/>
      <c r="EMC936" s="337"/>
      <c r="EMD936" s="337"/>
      <c r="EME936" s="337"/>
      <c r="EMF936" s="337"/>
      <c r="EMG936" s="337"/>
      <c r="EMH936" s="337"/>
      <c r="EMI936" s="337"/>
      <c r="EMJ936" s="337"/>
      <c r="EMK936" s="337"/>
      <c r="EML936" s="337"/>
      <c r="EMM936" s="337"/>
      <c r="EMN936" s="337"/>
      <c r="EMO936" s="337"/>
      <c r="EMP936" s="337"/>
      <c r="EMQ936" s="337"/>
      <c r="EMR936" s="337"/>
      <c r="EMS936" s="337"/>
      <c r="EMT936" s="337"/>
      <c r="EMU936" s="337"/>
      <c r="EMV936" s="337"/>
      <c r="EMW936" s="337"/>
      <c r="EMX936" s="337"/>
      <c r="EMY936" s="337"/>
      <c r="EMZ936" s="337"/>
      <c r="ENA936" s="337"/>
      <c r="ENB936" s="337"/>
      <c r="ENC936" s="337"/>
      <c r="END936" s="337"/>
      <c r="ENE936" s="337"/>
      <c r="ENF936" s="337"/>
      <c r="ENG936" s="337"/>
      <c r="ENH936" s="337"/>
      <c r="ENI936" s="337"/>
      <c r="ENJ936" s="337"/>
      <c r="ENK936" s="337"/>
      <c r="ENL936" s="337"/>
      <c r="ENM936" s="337"/>
      <c r="ENN936" s="337"/>
      <c r="ENO936" s="337"/>
      <c r="ENP936" s="337"/>
      <c r="ENQ936" s="337"/>
      <c r="ENR936" s="337"/>
      <c r="ENS936" s="337"/>
      <c r="ENT936" s="337"/>
      <c r="ENU936" s="337"/>
      <c r="ENV936" s="337"/>
      <c r="ENW936" s="337"/>
      <c r="ENX936" s="337"/>
      <c r="ENY936" s="337"/>
      <c r="ENZ936" s="337"/>
      <c r="EOA936" s="337"/>
      <c r="EOB936" s="337"/>
      <c r="EOC936" s="337"/>
      <c r="EOD936" s="337"/>
      <c r="EOE936" s="337"/>
      <c r="EOF936" s="337"/>
      <c r="EOG936" s="337"/>
      <c r="EOH936" s="337"/>
      <c r="EOI936" s="337"/>
      <c r="EOJ936" s="337"/>
      <c r="EOK936" s="337"/>
      <c r="EOL936" s="337"/>
      <c r="EOM936" s="337"/>
      <c r="EON936" s="337"/>
      <c r="EOO936" s="337"/>
      <c r="EOP936" s="337"/>
      <c r="EOQ936" s="337"/>
      <c r="EOR936" s="337"/>
      <c r="EOS936" s="337"/>
      <c r="EOT936" s="337"/>
      <c r="EOU936" s="337"/>
      <c r="EOV936" s="337"/>
      <c r="EOW936" s="337"/>
      <c r="EOX936" s="337"/>
      <c r="EOY936" s="337"/>
      <c r="EOZ936" s="337"/>
      <c r="EPA936" s="337"/>
      <c r="EPB936" s="337"/>
      <c r="EPC936" s="337"/>
      <c r="EPD936" s="337"/>
      <c r="EPE936" s="337"/>
      <c r="EPF936" s="337"/>
      <c r="EPG936" s="337"/>
      <c r="EPH936" s="337"/>
      <c r="EPI936" s="337"/>
      <c r="EPJ936" s="337"/>
      <c r="EPK936" s="337"/>
      <c r="EPL936" s="337"/>
      <c r="EPM936" s="337"/>
      <c r="EPN936" s="337"/>
      <c r="EPO936" s="337"/>
      <c r="EPP936" s="337"/>
      <c r="EPQ936" s="337"/>
      <c r="EPR936" s="337"/>
      <c r="EPS936" s="337"/>
      <c r="EPT936" s="337"/>
      <c r="EPU936" s="337"/>
      <c r="EPV936" s="337"/>
      <c r="EPW936" s="337"/>
      <c r="EPX936" s="337"/>
      <c r="EPY936" s="337"/>
      <c r="EPZ936" s="337"/>
      <c r="EQA936" s="337"/>
      <c r="EQB936" s="337"/>
      <c r="EQC936" s="337"/>
      <c r="EQD936" s="337"/>
      <c r="EQE936" s="337"/>
      <c r="EQF936" s="337"/>
      <c r="EQG936" s="337"/>
      <c r="EQH936" s="337"/>
      <c r="EQI936" s="337"/>
      <c r="EQJ936" s="337"/>
      <c r="EQK936" s="337"/>
      <c r="EQL936" s="337"/>
      <c r="EQM936" s="337"/>
      <c r="EQN936" s="337"/>
      <c r="EQO936" s="337"/>
      <c r="EQP936" s="337"/>
      <c r="EQQ936" s="337"/>
      <c r="EQR936" s="337"/>
      <c r="EQS936" s="337"/>
      <c r="EQT936" s="337"/>
      <c r="EQU936" s="337"/>
      <c r="EQV936" s="337"/>
      <c r="EQW936" s="337"/>
      <c r="EQX936" s="337"/>
      <c r="EQY936" s="337"/>
      <c r="EQZ936" s="337"/>
      <c r="ERA936" s="337"/>
      <c r="ERB936" s="337"/>
      <c r="ERC936" s="337"/>
      <c r="ERD936" s="337"/>
      <c r="ERE936" s="337"/>
      <c r="ERF936" s="337"/>
      <c r="ERG936" s="337"/>
      <c r="ERH936" s="337"/>
      <c r="ERI936" s="337"/>
      <c r="ERJ936" s="337"/>
      <c r="ERK936" s="337"/>
      <c r="ERL936" s="337"/>
      <c r="ERM936" s="337"/>
      <c r="ERN936" s="337"/>
      <c r="ERO936" s="337"/>
      <c r="ERP936" s="337"/>
      <c r="ERQ936" s="337"/>
      <c r="ERR936" s="337"/>
      <c r="ERS936" s="337"/>
      <c r="ERT936" s="337"/>
      <c r="ERU936" s="337"/>
      <c r="ERV936" s="337"/>
      <c r="ERW936" s="337"/>
      <c r="ERX936" s="337"/>
      <c r="ERY936" s="337"/>
      <c r="ERZ936" s="337"/>
      <c r="ESA936" s="337"/>
      <c r="ESB936" s="337"/>
      <c r="ESC936" s="337"/>
      <c r="ESD936" s="337"/>
      <c r="ESE936" s="337"/>
      <c r="ESF936" s="337"/>
      <c r="ESG936" s="337"/>
      <c r="ESH936" s="337"/>
      <c r="ESI936" s="337"/>
      <c r="ESJ936" s="337"/>
      <c r="ESK936" s="337"/>
      <c r="ESL936" s="337"/>
      <c r="ESM936" s="337"/>
      <c r="ESN936" s="337"/>
      <c r="ESO936" s="337"/>
      <c r="ESP936" s="337"/>
      <c r="ESQ936" s="337"/>
      <c r="ESR936" s="337"/>
      <c r="ESS936" s="337"/>
      <c r="EST936" s="337"/>
      <c r="ESU936" s="337"/>
      <c r="ESV936" s="337"/>
      <c r="ESW936" s="337"/>
      <c r="ESX936" s="337"/>
      <c r="ESY936" s="337"/>
      <c r="ESZ936" s="337"/>
      <c r="ETA936" s="337"/>
      <c r="ETB936" s="337"/>
      <c r="ETC936" s="337"/>
      <c r="ETD936" s="337"/>
      <c r="ETE936" s="337"/>
      <c r="ETF936" s="337"/>
      <c r="ETG936" s="337"/>
      <c r="ETH936" s="337"/>
      <c r="ETI936" s="337"/>
      <c r="ETJ936" s="337"/>
      <c r="ETK936" s="337"/>
      <c r="ETL936" s="337"/>
      <c r="ETM936" s="337"/>
      <c r="ETN936" s="337"/>
      <c r="ETO936" s="337"/>
      <c r="ETP936" s="337"/>
      <c r="ETQ936" s="337"/>
      <c r="ETR936" s="337"/>
      <c r="ETS936" s="337"/>
      <c r="ETT936" s="337"/>
      <c r="ETU936" s="337"/>
      <c r="ETV936" s="337"/>
      <c r="ETW936" s="337"/>
      <c r="ETX936" s="337"/>
      <c r="ETY936" s="337"/>
      <c r="ETZ936" s="337"/>
      <c r="EUA936" s="337"/>
      <c r="EUB936" s="337"/>
      <c r="EUC936" s="337"/>
      <c r="EUD936" s="337"/>
      <c r="EUE936" s="337"/>
      <c r="EUF936" s="337"/>
      <c r="EUG936" s="337"/>
      <c r="EUH936" s="337"/>
      <c r="EUI936" s="337"/>
      <c r="EUJ936" s="337"/>
      <c r="EUK936" s="337"/>
      <c r="EUL936" s="337"/>
      <c r="EUM936" s="337"/>
      <c r="EUN936" s="337"/>
      <c r="EUO936" s="337"/>
      <c r="EUP936" s="337"/>
      <c r="EUQ936" s="337"/>
      <c r="EUR936" s="337"/>
      <c r="EUS936" s="337"/>
      <c r="EUT936" s="337"/>
      <c r="EUU936" s="337"/>
      <c r="EUV936" s="337"/>
      <c r="EUW936" s="337"/>
      <c r="EUX936" s="337"/>
      <c r="EUY936" s="337"/>
      <c r="EUZ936" s="337"/>
      <c r="EVA936" s="337"/>
      <c r="EVB936" s="337"/>
      <c r="EVC936" s="337"/>
      <c r="EVD936" s="337"/>
      <c r="EVE936" s="337"/>
      <c r="EVF936" s="337"/>
      <c r="EVG936" s="337"/>
      <c r="EVH936" s="337"/>
      <c r="EVI936" s="337"/>
      <c r="EVJ936" s="337"/>
      <c r="EVK936" s="337"/>
      <c r="EVL936" s="337"/>
      <c r="EVM936" s="337"/>
      <c r="EVN936" s="337"/>
      <c r="EVO936" s="337"/>
      <c r="EVP936" s="337"/>
      <c r="EVQ936" s="337"/>
      <c r="EVR936" s="337"/>
      <c r="EVS936" s="337"/>
      <c r="EVT936" s="337"/>
      <c r="EVU936" s="337"/>
      <c r="EVV936" s="337"/>
      <c r="EVW936" s="337"/>
      <c r="EVX936" s="337"/>
      <c r="EVY936" s="337"/>
      <c r="EVZ936" s="337"/>
      <c r="EWA936" s="337"/>
      <c r="EWB936" s="337"/>
      <c r="EWC936" s="337"/>
      <c r="EWD936" s="337"/>
      <c r="EWE936" s="337"/>
      <c r="EWF936" s="337"/>
      <c r="EWG936" s="337"/>
      <c r="EWH936" s="337"/>
      <c r="EWI936" s="337"/>
      <c r="EWJ936" s="337"/>
      <c r="EWK936" s="337"/>
      <c r="EWL936" s="337"/>
      <c r="EWM936" s="337"/>
      <c r="EWN936" s="337"/>
      <c r="EWO936" s="337"/>
      <c r="EWP936" s="337"/>
      <c r="EWQ936" s="337"/>
      <c r="EWR936" s="337"/>
      <c r="EWS936" s="337"/>
      <c r="EWT936" s="337"/>
      <c r="EWU936" s="337"/>
      <c r="EWV936" s="337"/>
      <c r="EWW936" s="337"/>
      <c r="EWX936" s="337"/>
      <c r="EWY936" s="337"/>
      <c r="EWZ936" s="337"/>
      <c r="EXA936" s="337"/>
      <c r="EXB936" s="337"/>
      <c r="EXC936" s="337"/>
      <c r="EXD936" s="337"/>
      <c r="EXE936" s="337"/>
      <c r="EXF936" s="337"/>
      <c r="EXG936" s="337"/>
      <c r="EXH936" s="337"/>
      <c r="EXI936" s="337"/>
      <c r="EXJ936" s="337"/>
      <c r="EXK936" s="337"/>
      <c r="EXL936" s="337"/>
      <c r="EXM936" s="337"/>
      <c r="EXN936" s="337"/>
      <c r="EXO936" s="337"/>
      <c r="EXP936" s="337"/>
      <c r="EXQ936" s="337"/>
      <c r="EXR936" s="337"/>
      <c r="EXS936" s="337"/>
      <c r="EXT936" s="337"/>
      <c r="EXU936" s="337"/>
      <c r="EXV936" s="337"/>
      <c r="EXW936" s="337"/>
      <c r="EXX936" s="337"/>
      <c r="EXY936" s="337"/>
      <c r="EXZ936" s="337"/>
      <c r="EYA936" s="337"/>
      <c r="EYB936" s="337"/>
      <c r="EYC936" s="337"/>
      <c r="EYD936" s="337"/>
      <c r="EYE936" s="337"/>
      <c r="EYF936" s="337"/>
      <c r="EYG936" s="337"/>
      <c r="EYH936" s="337"/>
      <c r="EYI936" s="337"/>
      <c r="EYJ936" s="337"/>
      <c r="EYK936" s="337"/>
      <c r="EYL936" s="337"/>
      <c r="EYM936" s="337"/>
      <c r="EYN936" s="337"/>
      <c r="EYO936" s="337"/>
      <c r="EYP936" s="337"/>
      <c r="EYQ936" s="337"/>
      <c r="EYR936" s="337"/>
      <c r="EYS936" s="337"/>
      <c r="EYT936" s="337"/>
      <c r="EYU936" s="337"/>
      <c r="EYV936" s="337"/>
      <c r="EYW936" s="337"/>
      <c r="EYX936" s="337"/>
      <c r="EYY936" s="337"/>
      <c r="EYZ936" s="337"/>
      <c r="EZA936" s="337"/>
      <c r="EZB936" s="337"/>
      <c r="EZC936" s="337"/>
      <c r="EZD936" s="337"/>
      <c r="EZE936" s="337"/>
      <c r="EZF936" s="337"/>
      <c r="EZG936" s="337"/>
      <c r="EZH936" s="337"/>
      <c r="EZI936" s="337"/>
      <c r="EZJ936" s="337"/>
      <c r="EZK936" s="337"/>
      <c r="EZL936" s="337"/>
      <c r="EZM936" s="337"/>
      <c r="EZN936" s="337"/>
      <c r="EZO936" s="337"/>
      <c r="EZP936" s="337"/>
      <c r="EZQ936" s="337"/>
      <c r="EZR936" s="337"/>
      <c r="EZS936" s="337"/>
      <c r="EZT936" s="337"/>
      <c r="EZU936" s="337"/>
      <c r="EZV936" s="337"/>
      <c r="EZW936" s="337"/>
      <c r="EZX936" s="337"/>
      <c r="EZY936" s="337"/>
      <c r="EZZ936" s="337"/>
      <c r="FAA936" s="337"/>
      <c r="FAB936" s="337"/>
      <c r="FAC936" s="337"/>
      <c r="FAD936" s="337"/>
      <c r="FAE936" s="337"/>
      <c r="FAF936" s="337"/>
      <c r="FAG936" s="337"/>
      <c r="FAH936" s="337"/>
      <c r="FAI936" s="337"/>
      <c r="FAJ936" s="337"/>
      <c r="FAK936" s="337"/>
      <c r="FAL936" s="337"/>
      <c r="FAM936" s="337"/>
      <c r="FAN936" s="337"/>
      <c r="FAO936" s="337"/>
      <c r="FAP936" s="337"/>
      <c r="FAQ936" s="337"/>
      <c r="FAR936" s="337"/>
      <c r="FAS936" s="337"/>
      <c r="FAT936" s="337"/>
      <c r="FAU936" s="337"/>
      <c r="FAV936" s="337"/>
      <c r="FAW936" s="337"/>
      <c r="FAX936" s="337"/>
      <c r="FAY936" s="337"/>
      <c r="FAZ936" s="337"/>
      <c r="FBA936" s="337"/>
      <c r="FBB936" s="337"/>
      <c r="FBC936" s="337"/>
      <c r="FBD936" s="337"/>
      <c r="FBE936" s="337"/>
      <c r="FBF936" s="337"/>
      <c r="FBG936" s="337"/>
      <c r="FBH936" s="337"/>
      <c r="FBI936" s="337"/>
      <c r="FBJ936" s="337"/>
      <c r="FBK936" s="337"/>
      <c r="FBL936" s="337"/>
      <c r="FBM936" s="337"/>
      <c r="FBN936" s="337"/>
      <c r="FBO936" s="337"/>
      <c r="FBP936" s="337"/>
      <c r="FBQ936" s="337"/>
      <c r="FBR936" s="337"/>
      <c r="FBS936" s="337"/>
      <c r="FBT936" s="337"/>
      <c r="FBU936" s="337"/>
      <c r="FBV936" s="337"/>
      <c r="FBW936" s="337"/>
      <c r="FBX936" s="337"/>
      <c r="FBY936" s="337"/>
      <c r="FBZ936" s="337"/>
      <c r="FCA936" s="337"/>
      <c r="FCB936" s="337"/>
      <c r="FCC936" s="337"/>
      <c r="FCD936" s="337"/>
      <c r="FCE936" s="337"/>
      <c r="FCF936" s="337"/>
      <c r="FCG936" s="337"/>
      <c r="FCH936" s="337"/>
      <c r="FCI936" s="337"/>
      <c r="FCJ936" s="337"/>
      <c r="FCK936" s="337"/>
      <c r="FCL936" s="337"/>
      <c r="FCM936" s="337"/>
      <c r="FCN936" s="337"/>
      <c r="FCO936" s="337"/>
      <c r="FCP936" s="337"/>
      <c r="FCQ936" s="337"/>
      <c r="FCR936" s="337"/>
      <c r="FCS936" s="337"/>
      <c r="FCT936" s="337"/>
      <c r="FCU936" s="337"/>
      <c r="FCV936" s="337"/>
      <c r="FCW936" s="337"/>
      <c r="FCX936" s="337"/>
      <c r="FCY936" s="337"/>
      <c r="FCZ936" s="337"/>
      <c r="FDA936" s="337"/>
      <c r="FDB936" s="337"/>
      <c r="FDC936" s="337"/>
      <c r="FDD936" s="337"/>
      <c r="FDE936" s="337"/>
      <c r="FDF936" s="337"/>
      <c r="FDG936" s="337"/>
      <c r="FDH936" s="337"/>
      <c r="FDI936" s="337"/>
      <c r="FDJ936" s="337"/>
      <c r="FDK936" s="337"/>
      <c r="FDL936" s="337"/>
      <c r="FDM936" s="337"/>
      <c r="FDN936" s="337"/>
      <c r="FDO936" s="337"/>
      <c r="FDP936" s="337"/>
      <c r="FDQ936" s="337"/>
      <c r="FDR936" s="337"/>
      <c r="FDS936" s="337"/>
      <c r="FDT936" s="337"/>
      <c r="FDU936" s="337"/>
      <c r="FDV936" s="337"/>
      <c r="FDW936" s="337"/>
      <c r="FDX936" s="337"/>
      <c r="FDY936" s="337"/>
      <c r="FDZ936" s="337"/>
      <c r="FEA936" s="337"/>
      <c r="FEB936" s="337"/>
      <c r="FEC936" s="337"/>
      <c r="FED936" s="337"/>
      <c r="FEE936" s="337"/>
      <c r="FEF936" s="337"/>
      <c r="FEG936" s="337"/>
      <c r="FEH936" s="337"/>
      <c r="FEI936" s="337"/>
      <c r="FEJ936" s="337"/>
      <c r="FEK936" s="337"/>
      <c r="FEL936" s="337"/>
      <c r="FEM936" s="337"/>
      <c r="FEN936" s="337"/>
      <c r="FEO936" s="337"/>
      <c r="FEP936" s="337"/>
      <c r="FEQ936" s="337"/>
      <c r="FER936" s="337"/>
      <c r="FES936" s="337"/>
      <c r="FET936" s="337"/>
      <c r="FEU936" s="337"/>
      <c r="FEV936" s="337"/>
      <c r="FEW936" s="337"/>
      <c r="FEX936" s="337"/>
      <c r="FEY936" s="337"/>
      <c r="FEZ936" s="337"/>
      <c r="FFA936" s="337"/>
      <c r="FFB936" s="337"/>
      <c r="FFC936" s="337"/>
      <c r="FFD936" s="337"/>
      <c r="FFE936" s="337"/>
      <c r="FFF936" s="337"/>
      <c r="FFG936" s="337"/>
      <c r="FFH936" s="337"/>
      <c r="FFI936" s="337"/>
      <c r="FFJ936" s="337"/>
      <c r="FFK936" s="337"/>
      <c r="FFL936" s="337"/>
      <c r="FFM936" s="337"/>
      <c r="FFN936" s="337"/>
      <c r="FFO936" s="337"/>
      <c r="FFP936" s="337"/>
      <c r="FFQ936" s="337"/>
      <c r="FFR936" s="337"/>
      <c r="FFS936" s="337"/>
      <c r="FFT936" s="337"/>
      <c r="FFU936" s="337"/>
      <c r="FFV936" s="337"/>
      <c r="FFW936" s="337"/>
      <c r="FFX936" s="337"/>
      <c r="FFY936" s="337"/>
      <c r="FFZ936" s="337"/>
      <c r="FGA936" s="337"/>
      <c r="FGB936" s="337"/>
      <c r="FGC936" s="337"/>
      <c r="FGD936" s="337"/>
      <c r="FGE936" s="337"/>
      <c r="FGF936" s="337"/>
      <c r="FGG936" s="337"/>
      <c r="FGH936" s="337"/>
      <c r="FGI936" s="337"/>
      <c r="FGJ936" s="337"/>
      <c r="FGK936" s="337"/>
      <c r="FGL936" s="337"/>
      <c r="FGM936" s="337"/>
      <c r="FGN936" s="337"/>
      <c r="FGO936" s="337"/>
      <c r="FGP936" s="337"/>
      <c r="FGQ936" s="337"/>
      <c r="FGR936" s="337"/>
      <c r="FGS936" s="337"/>
      <c r="FGT936" s="337"/>
      <c r="FGU936" s="337"/>
      <c r="FGV936" s="337"/>
      <c r="FGW936" s="337"/>
      <c r="FGX936" s="337"/>
      <c r="FGY936" s="337"/>
      <c r="FGZ936" s="337"/>
      <c r="FHA936" s="337"/>
      <c r="FHB936" s="337"/>
      <c r="FHC936" s="337"/>
      <c r="FHD936" s="337"/>
      <c r="FHE936" s="337"/>
      <c r="FHF936" s="337"/>
      <c r="FHG936" s="337"/>
      <c r="FHH936" s="337"/>
      <c r="FHI936" s="337"/>
      <c r="FHJ936" s="337"/>
      <c r="FHK936" s="337"/>
      <c r="FHL936" s="337"/>
      <c r="FHM936" s="337"/>
      <c r="FHN936" s="337"/>
      <c r="FHO936" s="337"/>
      <c r="FHP936" s="337"/>
      <c r="FHQ936" s="337"/>
      <c r="FHR936" s="337"/>
      <c r="FHS936" s="337"/>
      <c r="FHT936" s="337"/>
      <c r="FHU936" s="337"/>
      <c r="FHV936" s="337"/>
      <c r="FHW936" s="337"/>
      <c r="FHX936" s="337"/>
      <c r="FHY936" s="337"/>
      <c r="FHZ936" s="337"/>
      <c r="FIA936" s="337"/>
      <c r="FIB936" s="337"/>
      <c r="FIC936" s="337"/>
      <c r="FID936" s="337"/>
      <c r="FIE936" s="337"/>
      <c r="FIF936" s="337"/>
      <c r="FIG936" s="337"/>
      <c r="FIH936" s="337"/>
      <c r="FII936" s="337"/>
      <c r="FIJ936" s="337"/>
      <c r="FIK936" s="337"/>
      <c r="FIL936" s="337"/>
      <c r="FIM936" s="337"/>
      <c r="FIN936" s="337"/>
      <c r="FIO936" s="337"/>
      <c r="FIP936" s="337"/>
      <c r="FIQ936" s="337"/>
      <c r="FIR936" s="337"/>
      <c r="FIS936" s="337"/>
      <c r="FIT936" s="337"/>
      <c r="FIU936" s="337"/>
      <c r="FIV936" s="337"/>
      <c r="FIW936" s="337"/>
      <c r="FIX936" s="337"/>
      <c r="FIY936" s="337"/>
      <c r="FIZ936" s="337"/>
      <c r="FJA936" s="337"/>
      <c r="FJB936" s="337"/>
      <c r="FJC936" s="337"/>
      <c r="FJD936" s="337"/>
      <c r="FJE936" s="337"/>
      <c r="FJF936" s="337"/>
      <c r="FJG936" s="337"/>
      <c r="FJH936" s="337"/>
      <c r="FJI936" s="337"/>
      <c r="FJJ936" s="337"/>
      <c r="FJK936" s="337"/>
      <c r="FJL936" s="337"/>
      <c r="FJM936" s="337"/>
      <c r="FJN936" s="337"/>
      <c r="FJO936" s="337"/>
      <c r="FJP936" s="337"/>
      <c r="FJQ936" s="337"/>
      <c r="FJR936" s="337"/>
      <c r="FJS936" s="337"/>
      <c r="FJT936" s="337"/>
      <c r="FJU936" s="337"/>
      <c r="FJV936" s="337"/>
      <c r="FJW936" s="337"/>
      <c r="FJX936" s="337"/>
      <c r="FJY936" s="337"/>
      <c r="FJZ936" s="337"/>
      <c r="FKA936" s="337"/>
      <c r="FKB936" s="337"/>
      <c r="FKC936" s="337"/>
      <c r="FKD936" s="337"/>
      <c r="FKE936" s="337"/>
      <c r="FKF936" s="337"/>
      <c r="FKG936" s="337"/>
      <c r="FKH936" s="337"/>
      <c r="FKI936" s="337"/>
      <c r="FKJ936" s="337"/>
      <c r="FKK936" s="337"/>
      <c r="FKL936" s="337"/>
      <c r="FKM936" s="337"/>
      <c r="FKN936" s="337"/>
      <c r="FKO936" s="337"/>
      <c r="FKP936" s="337"/>
      <c r="FKQ936" s="337"/>
      <c r="FKR936" s="337"/>
      <c r="FKS936" s="337"/>
      <c r="FKT936" s="337"/>
      <c r="FKU936" s="337"/>
      <c r="FKV936" s="337"/>
      <c r="FKW936" s="337"/>
      <c r="FKX936" s="337"/>
      <c r="FKY936" s="337"/>
      <c r="FKZ936" s="337"/>
      <c r="FLA936" s="337"/>
      <c r="FLB936" s="337"/>
      <c r="FLC936" s="337"/>
      <c r="FLD936" s="337"/>
      <c r="FLE936" s="337"/>
      <c r="FLF936" s="337"/>
      <c r="FLG936" s="337"/>
      <c r="FLH936" s="337"/>
      <c r="FLI936" s="337"/>
      <c r="FLJ936" s="337"/>
      <c r="FLK936" s="337"/>
      <c r="FLL936" s="337"/>
      <c r="FLM936" s="337"/>
      <c r="FLN936" s="337"/>
      <c r="FLO936" s="337"/>
      <c r="FLP936" s="337"/>
      <c r="FLQ936" s="337"/>
      <c r="FLR936" s="337"/>
      <c r="FLS936" s="337"/>
      <c r="FLT936" s="337"/>
      <c r="FLU936" s="337"/>
      <c r="FLV936" s="337"/>
      <c r="FLW936" s="337"/>
      <c r="FLX936" s="337"/>
      <c r="FLY936" s="337"/>
      <c r="FLZ936" s="337"/>
      <c r="FMA936" s="337"/>
      <c r="FMB936" s="337"/>
      <c r="FMC936" s="337"/>
      <c r="FMD936" s="337"/>
      <c r="FME936" s="337"/>
      <c r="FMF936" s="337"/>
      <c r="FMG936" s="337"/>
      <c r="FMH936" s="337"/>
      <c r="FMI936" s="337"/>
      <c r="FMJ936" s="337"/>
      <c r="FMK936" s="337"/>
      <c r="FML936" s="337"/>
      <c r="FMM936" s="337"/>
      <c r="FMN936" s="337"/>
      <c r="FMO936" s="337"/>
      <c r="FMP936" s="337"/>
      <c r="FMQ936" s="337"/>
      <c r="FMR936" s="337"/>
      <c r="FMS936" s="337"/>
      <c r="FMT936" s="337"/>
      <c r="FMU936" s="337"/>
      <c r="FMV936" s="337"/>
      <c r="FMW936" s="337"/>
      <c r="FMX936" s="337"/>
      <c r="FMY936" s="337"/>
      <c r="FMZ936" s="337"/>
      <c r="FNA936" s="337"/>
      <c r="FNB936" s="337"/>
      <c r="FNC936" s="337"/>
      <c r="FND936" s="337"/>
      <c r="FNE936" s="337"/>
      <c r="FNF936" s="337"/>
      <c r="FNG936" s="337"/>
      <c r="FNH936" s="337"/>
      <c r="FNI936" s="337"/>
      <c r="FNJ936" s="337"/>
      <c r="FNK936" s="337"/>
      <c r="FNL936" s="337"/>
      <c r="FNM936" s="337"/>
      <c r="FNN936" s="337"/>
      <c r="FNO936" s="337"/>
      <c r="FNP936" s="337"/>
      <c r="FNQ936" s="337"/>
      <c r="FNR936" s="337"/>
      <c r="FNS936" s="337"/>
      <c r="FNT936" s="337"/>
      <c r="FNU936" s="337"/>
      <c r="FNV936" s="337"/>
      <c r="FNW936" s="337"/>
      <c r="FNX936" s="337"/>
      <c r="FNY936" s="337"/>
      <c r="FNZ936" s="337"/>
      <c r="FOA936" s="337"/>
      <c r="FOB936" s="337"/>
      <c r="FOC936" s="337"/>
      <c r="FOD936" s="337"/>
      <c r="FOE936" s="337"/>
      <c r="FOF936" s="337"/>
      <c r="FOG936" s="337"/>
      <c r="FOH936" s="337"/>
      <c r="FOI936" s="337"/>
      <c r="FOJ936" s="337"/>
      <c r="FOK936" s="337"/>
      <c r="FOL936" s="337"/>
      <c r="FOM936" s="337"/>
      <c r="FON936" s="337"/>
      <c r="FOO936" s="337"/>
      <c r="FOP936" s="337"/>
      <c r="FOQ936" s="337"/>
      <c r="FOR936" s="337"/>
      <c r="FOS936" s="337"/>
      <c r="FOT936" s="337"/>
      <c r="FOU936" s="337"/>
      <c r="FOV936" s="337"/>
      <c r="FOW936" s="337"/>
      <c r="FOX936" s="337"/>
      <c r="FOY936" s="337"/>
      <c r="FOZ936" s="337"/>
      <c r="FPA936" s="337"/>
      <c r="FPB936" s="337"/>
      <c r="FPC936" s="337"/>
      <c r="FPD936" s="337"/>
      <c r="FPE936" s="337"/>
      <c r="FPF936" s="337"/>
      <c r="FPG936" s="337"/>
      <c r="FPH936" s="337"/>
      <c r="FPI936" s="337"/>
      <c r="FPJ936" s="337"/>
      <c r="FPK936" s="337"/>
      <c r="FPL936" s="337"/>
      <c r="FPM936" s="337"/>
      <c r="FPN936" s="337"/>
      <c r="FPO936" s="337"/>
      <c r="FPP936" s="337"/>
      <c r="FPQ936" s="337"/>
      <c r="FPR936" s="337"/>
      <c r="FPS936" s="337"/>
      <c r="FPT936" s="337"/>
      <c r="FPU936" s="337"/>
      <c r="FPV936" s="337"/>
      <c r="FPW936" s="337"/>
      <c r="FPX936" s="337"/>
      <c r="FPY936" s="337"/>
      <c r="FPZ936" s="337"/>
      <c r="FQA936" s="337"/>
      <c r="FQB936" s="337"/>
      <c r="FQC936" s="337"/>
      <c r="FQD936" s="337"/>
      <c r="FQE936" s="337"/>
      <c r="FQF936" s="337"/>
      <c r="FQG936" s="337"/>
      <c r="FQH936" s="337"/>
      <c r="FQI936" s="337"/>
      <c r="FQJ936" s="337"/>
      <c r="FQK936" s="337"/>
      <c r="FQL936" s="337"/>
      <c r="FQM936" s="337"/>
      <c r="FQN936" s="337"/>
      <c r="FQO936" s="337"/>
      <c r="FQP936" s="337"/>
      <c r="FQQ936" s="337"/>
      <c r="FQR936" s="337"/>
      <c r="FQS936" s="337"/>
      <c r="FQT936" s="337"/>
      <c r="FQU936" s="337"/>
      <c r="FQV936" s="337"/>
      <c r="FQW936" s="337"/>
      <c r="FQX936" s="337"/>
      <c r="FQY936" s="337"/>
      <c r="FQZ936" s="337"/>
      <c r="FRA936" s="337"/>
      <c r="FRB936" s="337"/>
      <c r="FRC936" s="337"/>
      <c r="FRD936" s="337"/>
      <c r="FRE936" s="337"/>
      <c r="FRF936" s="337"/>
      <c r="FRG936" s="337"/>
      <c r="FRH936" s="337"/>
      <c r="FRI936" s="337"/>
      <c r="FRJ936" s="337"/>
      <c r="FRK936" s="337"/>
      <c r="FRL936" s="337"/>
      <c r="FRM936" s="337"/>
      <c r="FRN936" s="337"/>
      <c r="FRO936" s="337"/>
      <c r="FRP936" s="337"/>
      <c r="FRQ936" s="337"/>
      <c r="FRR936" s="337"/>
      <c r="FRS936" s="337"/>
      <c r="FRT936" s="337"/>
      <c r="FRU936" s="337"/>
      <c r="FRV936" s="337"/>
      <c r="FRW936" s="337"/>
      <c r="FRX936" s="337"/>
      <c r="FRY936" s="337"/>
      <c r="FRZ936" s="337"/>
      <c r="FSA936" s="337"/>
      <c r="FSB936" s="337"/>
      <c r="FSC936" s="337"/>
      <c r="FSD936" s="337"/>
      <c r="FSE936" s="337"/>
      <c r="FSF936" s="337"/>
      <c r="FSG936" s="337"/>
      <c r="FSH936" s="337"/>
      <c r="FSI936" s="337"/>
      <c r="FSJ936" s="337"/>
      <c r="FSK936" s="337"/>
      <c r="FSL936" s="337"/>
      <c r="FSM936" s="337"/>
      <c r="FSN936" s="337"/>
      <c r="FSO936" s="337"/>
      <c r="FSP936" s="337"/>
      <c r="FSQ936" s="337"/>
      <c r="FSR936" s="337"/>
      <c r="FSS936" s="337"/>
      <c r="FST936" s="337"/>
      <c r="FSU936" s="337"/>
      <c r="FSV936" s="337"/>
      <c r="FSW936" s="337"/>
      <c r="FSX936" s="337"/>
      <c r="FSY936" s="337"/>
      <c r="FSZ936" s="337"/>
      <c r="FTA936" s="337"/>
      <c r="FTB936" s="337"/>
      <c r="FTC936" s="337"/>
      <c r="FTD936" s="337"/>
      <c r="FTE936" s="337"/>
      <c r="FTF936" s="337"/>
      <c r="FTG936" s="337"/>
      <c r="FTH936" s="337"/>
      <c r="FTI936" s="337"/>
      <c r="FTJ936" s="337"/>
      <c r="FTK936" s="337"/>
      <c r="FTL936" s="337"/>
      <c r="FTM936" s="337"/>
      <c r="FTN936" s="337"/>
      <c r="FTO936" s="337"/>
      <c r="FTP936" s="337"/>
      <c r="FTQ936" s="337"/>
      <c r="FTR936" s="337"/>
      <c r="FTS936" s="337"/>
      <c r="FTT936" s="337"/>
      <c r="FTU936" s="337"/>
      <c r="FTV936" s="337"/>
      <c r="FTW936" s="337"/>
      <c r="FTX936" s="337"/>
      <c r="FTY936" s="337"/>
      <c r="FTZ936" s="337"/>
      <c r="FUA936" s="337"/>
      <c r="FUB936" s="337"/>
      <c r="FUC936" s="337"/>
      <c r="FUD936" s="337"/>
      <c r="FUE936" s="337"/>
      <c r="FUF936" s="337"/>
      <c r="FUG936" s="337"/>
      <c r="FUH936" s="337"/>
      <c r="FUI936" s="337"/>
      <c r="FUJ936" s="337"/>
      <c r="FUK936" s="337"/>
      <c r="FUL936" s="337"/>
      <c r="FUM936" s="337"/>
      <c r="FUN936" s="337"/>
      <c r="FUO936" s="337"/>
      <c r="FUP936" s="337"/>
      <c r="FUQ936" s="337"/>
      <c r="FUR936" s="337"/>
      <c r="FUS936" s="337"/>
      <c r="FUT936" s="337"/>
      <c r="FUU936" s="337"/>
      <c r="FUV936" s="337"/>
      <c r="FUW936" s="337"/>
      <c r="FUX936" s="337"/>
      <c r="FUY936" s="337"/>
      <c r="FUZ936" s="337"/>
      <c r="FVA936" s="337"/>
      <c r="FVB936" s="337"/>
      <c r="FVC936" s="337"/>
      <c r="FVD936" s="337"/>
      <c r="FVE936" s="337"/>
      <c r="FVF936" s="337"/>
      <c r="FVG936" s="337"/>
      <c r="FVH936" s="337"/>
      <c r="FVI936" s="337"/>
      <c r="FVJ936" s="337"/>
      <c r="FVK936" s="337"/>
      <c r="FVL936" s="337"/>
      <c r="FVM936" s="337"/>
      <c r="FVN936" s="337"/>
      <c r="FVO936" s="337"/>
      <c r="FVP936" s="337"/>
      <c r="FVQ936" s="337"/>
      <c r="FVR936" s="337"/>
      <c r="FVS936" s="337"/>
      <c r="FVT936" s="337"/>
      <c r="FVU936" s="337"/>
      <c r="FVV936" s="337"/>
      <c r="FVW936" s="337"/>
      <c r="FVX936" s="337"/>
      <c r="FVY936" s="337"/>
      <c r="FVZ936" s="337"/>
      <c r="FWA936" s="337"/>
      <c r="FWB936" s="337"/>
      <c r="FWC936" s="337"/>
      <c r="FWD936" s="337"/>
      <c r="FWE936" s="337"/>
      <c r="FWF936" s="337"/>
      <c r="FWG936" s="337"/>
      <c r="FWH936" s="337"/>
      <c r="FWI936" s="337"/>
      <c r="FWJ936" s="337"/>
      <c r="FWK936" s="337"/>
      <c r="FWL936" s="337"/>
      <c r="FWM936" s="337"/>
      <c r="FWN936" s="337"/>
      <c r="FWO936" s="337"/>
      <c r="FWP936" s="337"/>
      <c r="FWQ936" s="337"/>
      <c r="FWR936" s="337"/>
      <c r="FWS936" s="337"/>
      <c r="FWT936" s="337"/>
      <c r="FWU936" s="337"/>
      <c r="FWV936" s="337"/>
      <c r="FWW936" s="337"/>
      <c r="FWX936" s="337"/>
      <c r="FWY936" s="337"/>
      <c r="FWZ936" s="337"/>
      <c r="FXA936" s="337"/>
      <c r="FXB936" s="337"/>
      <c r="FXC936" s="337"/>
      <c r="FXD936" s="337"/>
      <c r="FXE936" s="337"/>
      <c r="FXF936" s="337"/>
      <c r="FXG936" s="337"/>
      <c r="FXH936" s="337"/>
      <c r="FXI936" s="337"/>
      <c r="FXJ936" s="337"/>
      <c r="FXK936" s="337"/>
      <c r="FXL936" s="337"/>
      <c r="FXM936" s="337"/>
      <c r="FXN936" s="337"/>
      <c r="FXO936" s="337"/>
      <c r="FXP936" s="337"/>
      <c r="FXQ936" s="337"/>
      <c r="FXR936" s="337"/>
      <c r="FXS936" s="337"/>
      <c r="FXT936" s="337"/>
      <c r="FXU936" s="337"/>
      <c r="FXV936" s="337"/>
      <c r="FXW936" s="337"/>
      <c r="FXX936" s="337"/>
      <c r="FXY936" s="337"/>
      <c r="FXZ936" s="337"/>
      <c r="FYA936" s="337"/>
      <c r="FYB936" s="337"/>
      <c r="FYC936" s="337"/>
      <c r="FYD936" s="337"/>
      <c r="FYE936" s="337"/>
      <c r="FYF936" s="337"/>
      <c r="FYG936" s="337"/>
      <c r="FYH936" s="337"/>
      <c r="FYI936" s="337"/>
      <c r="FYJ936" s="337"/>
      <c r="FYK936" s="337"/>
      <c r="FYL936" s="337"/>
      <c r="FYM936" s="337"/>
      <c r="FYN936" s="337"/>
      <c r="FYO936" s="337"/>
      <c r="FYP936" s="337"/>
      <c r="FYQ936" s="337"/>
      <c r="FYR936" s="337"/>
      <c r="FYS936" s="337"/>
      <c r="FYT936" s="337"/>
      <c r="FYU936" s="337"/>
      <c r="FYV936" s="337"/>
      <c r="FYW936" s="337"/>
      <c r="FYX936" s="337"/>
      <c r="FYY936" s="337"/>
      <c r="FYZ936" s="337"/>
      <c r="FZA936" s="337"/>
      <c r="FZB936" s="337"/>
      <c r="FZC936" s="337"/>
      <c r="FZD936" s="337"/>
      <c r="FZE936" s="337"/>
      <c r="FZF936" s="337"/>
      <c r="FZG936" s="337"/>
      <c r="FZH936" s="337"/>
      <c r="FZI936" s="337"/>
      <c r="FZJ936" s="337"/>
      <c r="FZK936" s="337"/>
      <c r="FZL936" s="337"/>
      <c r="FZM936" s="337"/>
      <c r="FZN936" s="337"/>
      <c r="FZO936" s="337"/>
      <c r="FZP936" s="337"/>
      <c r="FZQ936" s="337"/>
      <c r="FZR936" s="337"/>
      <c r="FZS936" s="337"/>
      <c r="FZT936" s="337"/>
      <c r="FZU936" s="337"/>
      <c r="FZV936" s="337"/>
      <c r="FZW936" s="337"/>
      <c r="FZX936" s="337"/>
      <c r="FZY936" s="337"/>
      <c r="FZZ936" s="337"/>
      <c r="GAA936" s="337"/>
      <c r="GAB936" s="337"/>
      <c r="GAC936" s="337"/>
      <c r="GAD936" s="337"/>
      <c r="GAE936" s="337"/>
      <c r="GAF936" s="337"/>
      <c r="GAG936" s="337"/>
      <c r="GAH936" s="337"/>
      <c r="GAI936" s="337"/>
      <c r="GAJ936" s="337"/>
      <c r="GAK936" s="337"/>
      <c r="GAL936" s="337"/>
      <c r="GAM936" s="337"/>
      <c r="GAN936" s="337"/>
      <c r="GAO936" s="337"/>
      <c r="GAP936" s="337"/>
      <c r="GAQ936" s="337"/>
      <c r="GAR936" s="337"/>
      <c r="GAS936" s="337"/>
      <c r="GAT936" s="337"/>
      <c r="GAU936" s="337"/>
      <c r="GAV936" s="337"/>
      <c r="GAW936" s="337"/>
      <c r="GAX936" s="337"/>
      <c r="GAY936" s="337"/>
      <c r="GAZ936" s="337"/>
      <c r="GBA936" s="337"/>
      <c r="GBB936" s="337"/>
      <c r="GBC936" s="337"/>
      <c r="GBD936" s="337"/>
      <c r="GBE936" s="337"/>
      <c r="GBF936" s="337"/>
      <c r="GBG936" s="337"/>
      <c r="GBH936" s="337"/>
      <c r="GBI936" s="337"/>
      <c r="GBJ936" s="337"/>
      <c r="GBK936" s="337"/>
      <c r="GBL936" s="337"/>
      <c r="GBM936" s="337"/>
      <c r="GBN936" s="337"/>
      <c r="GBO936" s="337"/>
      <c r="GBP936" s="337"/>
      <c r="GBQ936" s="337"/>
      <c r="GBR936" s="337"/>
      <c r="GBS936" s="337"/>
      <c r="GBT936" s="337"/>
      <c r="GBU936" s="337"/>
      <c r="GBV936" s="337"/>
      <c r="GBW936" s="337"/>
      <c r="GBX936" s="337"/>
      <c r="GBY936" s="337"/>
      <c r="GBZ936" s="337"/>
      <c r="GCA936" s="337"/>
      <c r="GCB936" s="337"/>
      <c r="GCC936" s="337"/>
      <c r="GCD936" s="337"/>
      <c r="GCE936" s="337"/>
      <c r="GCF936" s="337"/>
      <c r="GCG936" s="337"/>
      <c r="GCH936" s="337"/>
      <c r="GCI936" s="337"/>
      <c r="GCJ936" s="337"/>
      <c r="GCK936" s="337"/>
      <c r="GCL936" s="337"/>
      <c r="GCM936" s="337"/>
      <c r="GCN936" s="337"/>
      <c r="GCO936" s="337"/>
      <c r="GCP936" s="337"/>
      <c r="GCQ936" s="337"/>
      <c r="GCR936" s="337"/>
      <c r="GCS936" s="337"/>
      <c r="GCT936" s="337"/>
      <c r="GCU936" s="337"/>
      <c r="GCV936" s="337"/>
      <c r="GCW936" s="337"/>
      <c r="GCX936" s="337"/>
      <c r="GCY936" s="337"/>
      <c r="GCZ936" s="337"/>
      <c r="GDA936" s="337"/>
      <c r="GDB936" s="337"/>
      <c r="GDC936" s="337"/>
      <c r="GDD936" s="337"/>
      <c r="GDE936" s="337"/>
      <c r="GDF936" s="337"/>
      <c r="GDG936" s="337"/>
      <c r="GDH936" s="337"/>
      <c r="GDI936" s="337"/>
      <c r="GDJ936" s="337"/>
      <c r="GDK936" s="337"/>
      <c r="GDL936" s="337"/>
      <c r="GDM936" s="337"/>
      <c r="GDN936" s="337"/>
      <c r="GDO936" s="337"/>
      <c r="GDP936" s="337"/>
      <c r="GDQ936" s="337"/>
      <c r="GDR936" s="337"/>
      <c r="GDS936" s="337"/>
      <c r="GDT936" s="337"/>
      <c r="GDU936" s="337"/>
      <c r="GDV936" s="337"/>
      <c r="GDW936" s="337"/>
      <c r="GDX936" s="337"/>
      <c r="GDY936" s="337"/>
      <c r="GDZ936" s="337"/>
      <c r="GEA936" s="337"/>
      <c r="GEB936" s="337"/>
      <c r="GEC936" s="337"/>
      <c r="GED936" s="337"/>
      <c r="GEE936" s="337"/>
      <c r="GEF936" s="337"/>
      <c r="GEG936" s="337"/>
      <c r="GEH936" s="337"/>
      <c r="GEI936" s="337"/>
      <c r="GEJ936" s="337"/>
      <c r="GEK936" s="337"/>
      <c r="GEL936" s="337"/>
      <c r="GEM936" s="337"/>
      <c r="GEN936" s="337"/>
      <c r="GEO936" s="337"/>
      <c r="GEP936" s="337"/>
      <c r="GEQ936" s="337"/>
      <c r="GER936" s="337"/>
      <c r="GES936" s="337"/>
      <c r="GET936" s="337"/>
      <c r="GEU936" s="337"/>
      <c r="GEV936" s="337"/>
      <c r="GEW936" s="337"/>
      <c r="GEX936" s="337"/>
      <c r="GEY936" s="337"/>
      <c r="GEZ936" s="337"/>
      <c r="GFA936" s="337"/>
      <c r="GFB936" s="337"/>
      <c r="GFC936" s="337"/>
      <c r="GFD936" s="337"/>
      <c r="GFE936" s="337"/>
      <c r="GFF936" s="337"/>
      <c r="GFG936" s="337"/>
      <c r="GFH936" s="337"/>
      <c r="GFI936" s="337"/>
      <c r="GFJ936" s="337"/>
      <c r="GFK936" s="337"/>
      <c r="GFL936" s="337"/>
      <c r="GFM936" s="337"/>
      <c r="GFN936" s="337"/>
      <c r="GFO936" s="337"/>
      <c r="GFP936" s="337"/>
      <c r="GFQ936" s="337"/>
      <c r="GFR936" s="337"/>
      <c r="GFS936" s="337"/>
      <c r="GFT936" s="337"/>
      <c r="GFU936" s="337"/>
      <c r="GFV936" s="337"/>
      <c r="GFW936" s="337"/>
      <c r="GFX936" s="337"/>
      <c r="GFY936" s="337"/>
      <c r="GFZ936" s="337"/>
      <c r="GGA936" s="337"/>
      <c r="GGB936" s="337"/>
      <c r="GGC936" s="337"/>
      <c r="GGD936" s="337"/>
      <c r="GGE936" s="337"/>
      <c r="GGF936" s="337"/>
      <c r="GGG936" s="337"/>
      <c r="GGH936" s="337"/>
      <c r="GGI936" s="337"/>
      <c r="GGJ936" s="337"/>
      <c r="GGK936" s="337"/>
      <c r="GGL936" s="337"/>
      <c r="GGM936" s="337"/>
      <c r="GGN936" s="337"/>
      <c r="GGO936" s="337"/>
      <c r="GGP936" s="337"/>
      <c r="GGQ936" s="337"/>
      <c r="GGR936" s="337"/>
      <c r="GGS936" s="337"/>
      <c r="GGT936" s="337"/>
      <c r="GGU936" s="337"/>
      <c r="GGV936" s="337"/>
      <c r="GGW936" s="337"/>
      <c r="GGX936" s="337"/>
      <c r="GGY936" s="337"/>
      <c r="GGZ936" s="337"/>
      <c r="GHA936" s="337"/>
      <c r="GHB936" s="337"/>
      <c r="GHC936" s="337"/>
      <c r="GHD936" s="337"/>
      <c r="GHE936" s="337"/>
      <c r="GHF936" s="337"/>
      <c r="GHG936" s="337"/>
      <c r="GHH936" s="337"/>
      <c r="GHI936" s="337"/>
      <c r="GHJ936" s="337"/>
      <c r="GHK936" s="337"/>
      <c r="GHL936" s="337"/>
      <c r="GHM936" s="337"/>
      <c r="GHN936" s="337"/>
      <c r="GHO936" s="337"/>
      <c r="GHP936" s="337"/>
      <c r="GHQ936" s="337"/>
      <c r="GHR936" s="337"/>
      <c r="GHS936" s="337"/>
      <c r="GHT936" s="337"/>
      <c r="GHU936" s="337"/>
      <c r="GHV936" s="337"/>
      <c r="GHW936" s="337"/>
      <c r="GHX936" s="337"/>
      <c r="GHY936" s="337"/>
      <c r="GHZ936" s="337"/>
      <c r="GIA936" s="337"/>
      <c r="GIB936" s="337"/>
      <c r="GIC936" s="337"/>
      <c r="GID936" s="337"/>
      <c r="GIE936" s="337"/>
      <c r="GIF936" s="337"/>
      <c r="GIG936" s="337"/>
      <c r="GIH936" s="337"/>
      <c r="GII936" s="337"/>
      <c r="GIJ936" s="337"/>
      <c r="GIK936" s="337"/>
      <c r="GIL936" s="337"/>
      <c r="GIM936" s="337"/>
      <c r="GIN936" s="337"/>
      <c r="GIO936" s="337"/>
      <c r="GIP936" s="337"/>
      <c r="GIQ936" s="337"/>
      <c r="GIR936" s="337"/>
      <c r="GIS936" s="337"/>
      <c r="GIT936" s="337"/>
      <c r="GIU936" s="337"/>
      <c r="GIV936" s="337"/>
      <c r="GIW936" s="337"/>
      <c r="GIX936" s="337"/>
      <c r="GIY936" s="337"/>
      <c r="GIZ936" s="337"/>
      <c r="GJA936" s="337"/>
      <c r="GJB936" s="337"/>
      <c r="GJC936" s="337"/>
      <c r="GJD936" s="337"/>
      <c r="GJE936" s="337"/>
      <c r="GJF936" s="337"/>
      <c r="GJG936" s="337"/>
      <c r="GJH936" s="337"/>
      <c r="GJI936" s="337"/>
      <c r="GJJ936" s="337"/>
      <c r="GJK936" s="337"/>
      <c r="GJL936" s="337"/>
      <c r="GJM936" s="337"/>
      <c r="GJN936" s="337"/>
      <c r="GJO936" s="337"/>
      <c r="GJP936" s="337"/>
      <c r="GJQ936" s="337"/>
      <c r="GJR936" s="337"/>
      <c r="GJS936" s="337"/>
      <c r="GJT936" s="337"/>
      <c r="GJU936" s="337"/>
      <c r="GJV936" s="337"/>
      <c r="GJW936" s="337"/>
      <c r="GJX936" s="337"/>
      <c r="GJY936" s="337"/>
      <c r="GJZ936" s="337"/>
      <c r="GKA936" s="337"/>
      <c r="GKB936" s="337"/>
      <c r="GKC936" s="337"/>
      <c r="GKD936" s="337"/>
      <c r="GKE936" s="337"/>
      <c r="GKF936" s="337"/>
      <c r="GKG936" s="337"/>
      <c r="GKH936" s="337"/>
      <c r="GKI936" s="337"/>
      <c r="GKJ936" s="337"/>
      <c r="GKK936" s="337"/>
      <c r="GKL936" s="337"/>
      <c r="GKM936" s="337"/>
      <c r="GKN936" s="337"/>
      <c r="GKO936" s="337"/>
      <c r="GKP936" s="337"/>
      <c r="GKQ936" s="337"/>
      <c r="GKR936" s="337"/>
      <c r="GKS936" s="337"/>
      <c r="GKT936" s="337"/>
      <c r="GKU936" s="337"/>
      <c r="GKV936" s="337"/>
      <c r="GKW936" s="337"/>
      <c r="GKX936" s="337"/>
      <c r="GKY936" s="337"/>
      <c r="GKZ936" s="337"/>
      <c r="GLA936" s="337"/>
      <c r="GLB936" s="337"/>
      <c r="GLC936" s="337"/>
      <c r="GLD936" s="337"/>
      <c r="GLE936" s="337"/>
      <c r="GLF936" s="337"/>
      <c r="GLG936" s="337"/>
      <c r="GLH936" s="337"/>
      <c r="GLI936" s="337"/>
      <c r="GLJ936" s="337"/>
      <c r="GLK936" s="337"/>
      <c r="GLL936" s="337"/>
      <c r="GLM936" s="337"/>
      <c r="GLN936" s="337"/>
      <c r="GLO936" s="337"/>
      <c r="GLP936" s="337"/>
      <c r="GLQ936" s="337"/>
      <c r="GLR936" s="337"/>
      <c r="GLS936" s="337"/>
      <c r="GLT936" s="337"/>
      <c r="GLU936" s="337"/>
      <c r="GLV936" s="337"/>
      <c r="GLW936" s="337"/>
      <c r="GLX936" s="337"/>
      <c r="GLY936" s="337"/>
      <c r="GLZ936" s="337"/>
      <c r="GMA936" s="337"/>
      <c r="GMB936" s="337"/>
      <c r="GMC936" s="337"/>
      <c r="GMD936" s="337"/>
      <c r="GME936" s="337"/>
      <c r="GMF936" s="337"/>
      <c r="GMG936" s="337"/>
      <c r="GMH936" s="337"/>
      <c r="GMI936" s="337"/>
      <c r="GMJ936" s="337"/>
      <c r="GMK936" s="337"/>
      <c r="GML936" s="337"/>
      <c r="GMM936" s="337"/>
      <c r="GMN936" s="337"/>
      <c r="GMO936" s="337"/>
      <c r="GMP936" s="337"/>
      <c r="GMQ936" s="337"/>
      <c r="GMR936" s="337"/>
      <c r="GMS936" s="337"/>
      <c r="GMT936" s="337"/>
      <c r="GMU936" s="337"/>
      <c r="GMV936" s="337"/>
      <c r="GMW936" s="337"/>
      <c r="GMX936" s="337"/>
      <c r="GMY936" s="337"/>
      <c r="GMZ936" s="337"/>
      <c r="GNA936" s="337"/>
      <c r="GNB936" s="337"/>
      <c r="GNC936" s="337"/>
      <c r="GND936" s="337"/>
      <c r="GNE936" s="337"/>
      <c r="GNF936" s="337"/>
      <c r="GNG936" s="337"/>
      <c r="GNH936" s="337"/>
      <c r="GNI936" s="337"/>
      <c r="GNJ936" s="337"/>
      <c r="GNK936" s="337"/>
      <c r="GNL936" s="337"/>
      <c r="GNM936" s="337"/>
      <c r="GNN936" s="337"/>
      <c r="GNO936" s="337"/>
      <c r="GNP936" s="337"/>
      <c r="GNQ936" s="337"/>
      <c r="GNR936" s="337"/>
      <c r="GNS936" s="337"/>
      <c r="GNT936" s="337"/>
      <c r="GNU936" s="337"/>
      <c r="GNV936" s="337"/>
      <c r="GNW936" s="337"/>
      <c r="GNX936" s="337"/>
      <c r="GNY936" s="337"/>
      <c r="GNZ936" s="337"/>
      <c r="GOA936" s="337"/>
      <c r="GOB936" s="337"/>
      <c r="GOC936" s="337"/>
      <c r="GOD936" s="337"/>
      <c r="GOE936" s="337"/>
      <c r="GOF936" s="337"/>
      <c r="GOG936" s="337"/>
      <c r="GOH936" s="337"/>
      <c r="GOI936" s="337"/>
      <c r="GOJ936" s="337"/>
      <c r="GOK936" s="337"/>
      <c r="GOL936" s="337"/>
      <c r="GOM936" s="337"/>
      <c r="GON936" s="337"/>
      <c r="GOO936" s="337"/>
      <c r="GOP936" s="337"/>
      <c r="GOQ936" s="337"/>
      <c r="GOR936" s="337"/>
      <c r="GOS936" s="337"/>
      <c r="GOT936" s="337"/>
      <c r="GOU936" s="337"/>
      <c r="GOV936" s="337"/>
      <c r="GOW936" s="337"/>
      <c r="GOX936" s="337"/>
      <c r="GOY936" s="337"/>
      <c r="GOZ936" s="337"/>
      <c r="GPA936" s="337"/>
      <c r="GPB936" s="337"/>
      <c r="GPC936" s="337"/>
      <c r="GPD936" s="337"/>
      <c r="GPE936" s="337"/>
      <c r="GPF936" s="337"/>
      <c r="GPG936" s="337"/>
      <c r="GPH936" s="337"/>
      <c r="GPI936" s="337"/>
      <c r="GPJ936" s="337"/>
      <c r="GPK936" s="337"/>
      <c r="GPL936" s="337"/>
      <c r="GPM936" s="337"/>
      <c r="GPN936" s="337"/>
      <c r="GPO936" s="337"/>
      <c r="GPP936" s="337"/>
      <c r="GPQ936" s="337"/>
      <c r="GPR936" s="337"/>
      <c r="GPS936" s="337"/>
      <c r="GPT936" s="337"/>
      <c r="GPU936" s="337"/>
      <c r="GPV936" s="337"/>
      <c r="GPW936" s="337"/>
      <c r="GPX936" s="337"/>
      <c r="GPY936" s="337"/>
      <c r="GPZ936" s="337"/>
      <c r="GQA936" s="337"/>
      <c r="GQB936" s="337"/>
      <c r="GQC936" s="337"/>
      <c r="GQD936" s="337"/>
      <c r="GQE936" s="337"/>
      <c r="GQF936" s="337"/>
      <c r="GQG936" s="337"/>
      <c r="GQH936" s="337"/>
      <c r="GQI936" s="337"/>
      <c r="GQJ936" s="337"/>
      <c r="GQK936" s="337"/>
      <c r="GQL936" s="337"/>
      <c r="GQM936" s="337"/>
      <c r="GQN936" s="337"/>
      <c r="GQO936" s="337"/>
      <c r="GQP936" s="337"/>
      <c r="GQQ936" s="337"/>
      <c r="GQR936" s="337"/>
      <c r="GQS936" s="337"/>
      <c r="GQT936" s="337"/>
      <c r="GQU936" s="337"/>
      <c r="GQV936" s="337"/>
      <c r="GQW936" s="337"/>
      <c r="GQX936" s="337"/>
      <c r="GQY936" s="337"/>
      <c r="GQZ936" s="337"/>
      <c r="GRA936" s="337"/>
      <c r="GRB936" s="337"/>
      <c r="GRC936" s="337"/>
      <c r="GRD936" s="337"/>
      <c r="GRE936" s="337"/>
      <c r="GRF936" s="337"/>
      <c r="GRG936" s="337"/>
      <c r="GRH936" s="337"/>
      <c r="GRI936" s="337"/>
      <c r="GRJ936" s="337"/>
      <c r="GRK936" s="337"/>
      <c r="GRL936" s="337"/>
      <c r="GRM936" s="337"/>
      <c r="GRN936" s="337"/>
      <c r="GRO936" s="337"/>
      <c r="GRP936" s="337"/>
      <c r="GRQ936" s="337"/>
      <c r="GRR936" s="337"/>
      <c r="GRS936" s="337"/>
      <c r="GRT936" s="337"/>
      <c r="GRU936" s="337"/>
      <c r="GRV936" s="337"/>
      <c r="GRW936" s="337"/>
      <c r="GRX936" s="337"/>
      <c r="GRY936" s="337"/>
      <c r="GRZ936" s="337"/>
      <c r="GSA936" s="337"/>
      <c r="GSB936" s="337"/>
      <c r="GSC936" s="337"/>
      <c r="GSD936" s="337"/>
      <c r="GSE936" s="337"/>
      <c r="GSF936" s="337"/>
      <c r="GSG936" s="337"/>
      <c r="GSH936" s="337"/>
      <c r="GSI936" s="337"/>
      <c r="GSJ936" s="337"/>
      <c r="GSK936" s="337"/>
      <c r="GSL936" s="337"/>
      <c r="GSM936" s="337"/>
      <c r="GSN936" s="337"/>
      <c r="GSO936" s="337"/>
      <c r="GSP936" s="337"/>
      <c r="GSQ936" s="337"/>
      <c r="GSR936" s="337"/>
      <c r="GSS936" s="337"/>
      <c r="GST936" s="337"/>
      <c r="GSU936" s="337"/>
      <c r="GSV936" s="337"/>
      <c r="GSW936" s="337"/>
      <c r="GSX936" s="337"/>
      <c r="GSY936" s="337"/>
      <c r="GSZ936" s="337"/>
      <c r="GTA936" s="337"/>
      <c r="GTB936" s="337"/>
      <c r="GTC936" s="337"/>
      <c r="GTD936" s="337"/>
      <c r="GTE936" s="337"/>
      <c r="GTF936" s="337"/>
      <c r="GTG936" s="337"/>
      <c r="GTH936" s="337"/>
      <c r="GTI936" s="337"/>
      <c r="GTJ936" s="337"/>
      <c r="GTK936" s="337"/>
      <c r="GTL936" s="337"/>
      <c r="GTM936" s="337"/>
      <c r="GTN936" s="337"/>
      <c r="GTO936" s="337"/>
      <c r="GTP936" s="337"/>
      <c r="GTQ936" s="337"/>
      <c r="GTR936" s="337"/>
      <c r="GTS936" s="337"/>
      <c r="GTT936" s="337"/>
      <c r="GTU936" s="337"/>
      <c r="GTV936" s="337"/>
      <c r="GTW936" s="337"/>
      <c r="GTX936" s="337"/>
      <c r="GTY936" s="337"/>
      <c r="GTZ936" s="337"/>
      <c r="GUA936" s="337"/>
      <c r="GUB936" s="337"/>
      <c r="GUC936" s="337"/>
      <c r="GUD936" s="337"/>
      <c r="GUE936" s="337"/>
      <c r="GUF936" s="337"/>
      <c r="GUG936" s="337"/>
      <c r="GUH936" s="337"/>
      <c r="GUI936" s="337"/>
      <c r="GUJ936" s="337"/>
      <c r="GUK936" s="337"/>
      <c r="GUL936" s="337"/>
      <c r="GUM936" s="337"/>
      <c r="GUN936" s="337"/>
      <c r="GUO936" s="337"/>
      <c r="GUP936" s="337"/>
      <c r="GUQ936" s="337"/>
      <c r="GUR936" s="337"/>
      <c r="GUS936" s="337"/>
      <c r="GUT936" s="337"/>
      <c r="GUU936" s="337"/>
      <c r="GUV936" s="337"/>
      <c r="GUW936" s="337"/>
      <c r="GUX936" s="337"/>
      <c r="GUY936" s="337"/>
      <c r="GUZ936" s="337"/>
      <c r="GVA936" s="337"/>
      <c r="GVB936" s="337"/>
      <c r="GVC936" s="337"/>
      <c r="GVD936" s="337"/>
      <c r="GVE936" s="337"/>
      <c r="GVF936" s="337"/>
      <c r="GVG936" s="337"/>
      <c r="GVH936" s="337"/>
      <c r="GVI936" s="337"/>
      <c r="GVJ936" s="337"/>
      <c r="GVK936" s="337"/>
      <c r="GVL936" s="337"/>
      <c r="GVM936" s="337"/>
      <c r="GVN936" s="337"/>
      <c r="GVO936" s="337"/>
      <c r="GVP936" s="337"/>
      <c r="GVQ936" s="337"/>
      <c r="GVR936" s="337"/>
      <c r="GVS936" s="337"/>
      <c r="GVT936" s="337"/>
      <c r="GVU936" s="337"/>
      <c r="GVV936" s="337"/>
      <c r="GVW936" s="337"/>
      <c r="GVX936" s="337"/>
      <c r="GVY936" s="337"/>
      <c r="GVZ936" s="337"/>
      <c r="GWA936" s="337"/>
      <c r="GWB936" s="337"/>
      <c r="GWC936" s="337"/>
      <c r="GWD936" s="337"/>
      <c r="GWE936" s="337"/>
      <c r="GWF936" s="337"/>
      <c r="GWG936" s="337"/>
      <c r="GWH936" s="337"/>
      <c r="GWI936" s="337"/>
      <c r="GWJ936" s="337"/>
      <c r="GWK936" s="337"/>
      <c r="GWL936" s="337"/>
      <c r="GWM936" s="337"/>
      <c r="GWN936" s="337"/>
      <c r="GWO936" s="337"/>
      <c r="GWP936" s="337"/>
      <c r="GWQ936" s="337"/>
      <c r="GWR936" s="337"/>
      <c r="GWS936" s="337"/>
      <c r="GWT936" s="337"/>
      <c r="GWU936" s="337"/>
      <c r="GWV936" s="337"/>
      <c r="GWW936" s="337"/>
      <c r="GWX936" s="337"/>
      <c r="GWY936" s="337"/>
      <c r="GWZ936" s="337"/>
      <c r="GXA936" s="337"/>
      <c r="GXB936" s="337"/>
      <c r="GXC936" s="337"/>
      <c r="GXD936" s="337"/>
      <c r="GXE936" s="337"/>
      <c r="GXF936" s="337"/>
      <c r="GXG936" s="337"/>
      <c r="GXH936" s="337"/>
      <c r="GXI936" s="337"/>
      <c r="GXJ936" s="337"/>
      <c r="GXK936" s="337"/>
      <c r="GXL936" s="337"/>
      <c r="GXM936" s="337"/>
      <c r="GXN936" s="337"/>
      <c r="GXO936" s="337"/>
      <c r="GXP936" s="337"/>
      <c r="GXQ936" s="337"/>
      <c r="GXR936" s="337"/>
      <c r="GXS936" s="337"/>
      <c r="GXT936" s="337"/>
      <c r="GXU936" s="337"/>
      <c r="GXV936" s="337"/>
      <c r="GXW936" s="337"/>
      <c r="GXX936" s="337"/>
      <c r="GXY936" s="337"/>
      <c r="GXZ936" s="337"/>
      <c r="GYA936" s="337"/>
      <c r="GYB936" s="337"/>
      <c r="GYC936" s="337"/>
      <c r="GYD936" s="337"/>
      <c r="GYE936" s="337"/>
      <c r="GYF936" s="337"/>
      <c r="GYG936" s="337"/>
      <c r="GYH936" s="337"/>
      <c r="GYI936" s="337"/>
      <c r="GYJ936" s="337"/>
      <c r="GYK936" s="337"/>
      <c r="GYL936" s="337"/>
      <c r="GYM936" s="337"/>
      <c r="GYN936" s="337"/>
      <c r="GYO936" s="337"/>
      <c r="GYP936" s="337"/>
      <c r="GYQ936" s="337"/>
      <c r="GYR936" s="337"/>
      <c r="GYS936" s="337"/>
      <c r="GYT936" s="337"/>
      <c r="GYU936" s="337"/>
      <c r="GYV936" s="337"/>
      <c r="GYW936" s="337"/>
      <c r="GYX936" s="337"/>
      <c r="GYY936" s="337"/>
      <c r="GYZ936" s="337"/>
      <c r="GZA936" s="337"/>
      <c r="GZB936" s="337"/>
      <c r="GZC936" s="337"/>
      <c r="GZD936" s="337"/>
      <c r="GZE936" s="337"/>
      <c r="GZF936" s="337"/>
      <c r="GZG936" s="337"/>
      <c r="GZH936" s="337"/>
      <c r="GZI936" s="337"/>
      <c r="GZJ936" s="337"/>
      <c r="GZK936" s="337"/>
      <c r="GZL936" s="337"/>
      <c r="GZM936" s="337"/>
      <c r="GZN936" s="337"/>
      <c r="GZO936" s="337"/>
      <c r="GZP936" s="337"/>
      <c r="GZQ936" s="337"/>
      <c r="GZR936" s="337"/>
      <c r="GZS936" s="337"/>
      <c r="GZT936" s="337"/>
      <c r="GZU936" s="337"/>
      <c r="GZV936" s="337"/>
      <c r="GZW936" s="337"/>
      <c r="GZX936" s="337"/>
      <c r="GZY936" s="337"/>
      <c r="GZZ936" s="337"/>
      <c r="HAA936" s="337"/>
      <c r="HAB936" s="337"/>
      <c r="HAC936" s="337"/>
      <c r="HAD936" s="337"/>
      <c r="HAE936" s="337"/>
      <c r="HAF936" s="337"/>
      <c r="HAG936" s="337"/>
      <c r="HAH936" s="337"/>
      <c r="HAI936" s="337"/>
      <c r="HAJ936" s="337"/>
      <c r="HAK936" s="337"/>
      <c r="HAL936" s="337"/>
      <c r="HAM936" s="337"/>
      <c r="HAN936" s="337"/>
      <c r="HAO936" s="337"/>
      <c r="HAP936" s="337"/>
      <c r="HAQ936" s="337"/>
      <c r="HAR936" s="337"/>
      <c r="HAS936" s="337"/>
      <c r="HAT936" s="337"/>
      <c r="HAU936" s="337"/>
      <c r="HAV936" s="337"/>
      <c r="HAW936" s="337"/>
      <c r="HAX936" s="337"/>
      <c r="HAY936" s="337"/>
      <c r="HAZ936" s="337"/>
      <c r="HBA936" s="337"/>
      <c r="HBB936" s="337"/>
      <c r="HBC936" s="337"/>
      <c r="HBD936" s="337"/>
      <c r="HBE936" s="337"/>
      <c r="HBF936" s="337"/>
      <c r="HBG936" s="337"/>
      <c r="HBH936" s="337"/>
      <c r="HBI936" s="337"/>
      <c r="HBJ936" s="337"/>
      <c r="HBK936" s="337"/>
      <c r="HBL936" s="337"/>
      <c r="HBM936" s="337"/>
      <c r="HBN936" s="337"/>
      <c r="HBO936" s="337"/>
      <c r="HBP936" s="337"/>
      <c r="HBQ936" s="337"/>
      <c r="HBR936" s="337"/>
      <c r="HBS936" s="337"/>
      <c r="HBT936" s="337"/>
      <c r="HBU936" s="337"/>
      <c r="HBV936" s="337"/>
      <c r="HBW936" s="337"/>
      <c r="HBX936" s="337"/>
      <c r="HBY936" s="337"/>
      <c r="HBZ936" s="337"/>
      <c r="HCA936" s="337"/>
      <c r="HCB936" s="337"/>
      <c r="HCC936" s="337"/>
      <c r="HCD936" s="337"/>
      <c r="HCE936" s="337"/>
      <c r="HCF936" s="337"/>
      <c r="HCG936" s="337"/>
      <c r="HCH936" s="337"/>
      <c r="HCI936" s="337"/>
      <c r="HCJ936" s="337"/>
      <c r="HCK936" s="337"/>
      <c r="HCL936" s="337"/>
      <c r="HCM936" s="337"/>
      <c r="HCN936" s="337"/>
      <c r="HCO936" s="337"/>
      <c r="HCP936" s="337"/>
      <c r="HCQ936" s="337"/>
      <c r="HCR936" s="337"/>
      <c r="HCS936" s="337"/>
      <c r="HCT936" s="337"/>
      <c r="HCU936" s="337"/>
      <c r="HCV936" s="337"/>
      <c r="HCW936" s="337"/>
      <c r="HCX936" s="337"/>
      <c r="HCY936" s="337"/>
      <c r="HCZ936" s="337"/>
      <c r="HDA936" s="337"/>
      <c r="HDB936" s="337"/>
      <c r="HDC936" s="337"/>
      <c r="HDD936" s="337"/>
      <c r="HDE936" s="337"/>
      <c r="HDF936" s="337"/>
      <c r="HDG936" s="337"/>
      <c r="HDH936" s="337"/>
      <c r="HDI936" s="337"/>
      <c r="HDJ936" s="337"/>
      <c r="HDK936" s="337"/>
      <c r="HDL936" s="337"/>
      <c r="HDM936" s="337"/>
      <c r="HDN936" s="337"/>
      <c r="HDO936" s="337"/>
      <c r="HDP936" s="337"/>
      <c r="HDQ936" s="337"/>
      <c r="HDR936" s="337"/>
      <c r="HDS936" s="337"/>
      <c r="HDT936" s="337"/>
      <c r="HDU936" s="337"/>
      <c r="HDV936" s="337"/>
      <c r="HDW936" s="337"/>
      <c r="HDX936" s="337"/>
      <c r="HDY936" s="337"/>
      <c r="HDZ936" s="337"/>
      <c r="HEA936" s="337"/>
      <c r="HEB936" s="337"/>
      <c r="HEC936" s="337"/>
      <c r="HED936" s="337"/>
      <c r="HEE936" s="337"/>
      <c r="HEF936" s="337"/>
      <c r="HEG936" s="337"/>
      <c r="HEH936" s="337"/>
      <c r="HEI936" s="337"/>
      <c r="HEJ936" s="337"/>
      <c r="HEK936" s="337"/>
      <c r="HEL936" s="337"/>
      <c r="HEM936" s="337"/>
      <c r="HEN936" s="337"/>
      <c r="HEO936" s="337"/>
      <c r="HEP936" s="337"/>
      <c r="HEQ936" s="337"/>
      <c r="HER936" s="337"/>
      <c r="HES936" s="337"/>
      <c r="HET936" s="337"/>
      <c r="HEU936" s="337"/>
      <c r="HEV936" s="337"/>
      <c r="HEW936" s="337"/>
      <c r="HEX936" s="337"/>
      <c r="HEY936" s="337"/>
      <c r="HEZ936" s="337"/>
      <c r="HFA936" s="337"/>
      <c r="HFB936" s="337"/>
      <c r="HFC936" s="337"/>
      <c r="HFD936" s="337"/>
      <c r="HFE936" s="337"/>
      <c r="HFF936" s="337"/>
      <c r="HFG936" s="337"/>
      <c r="HFH936" s="337"/>
      <c r="HFI936" s="337"/>
      <c r="HFJ936" s="337"/>
      <c r="HFK936" s="337"/>
      <c r="HFL936" s="337"/>
      <c r="HFM936" s="337"/>
      <c r="HFN936" s="337"/>
      <c r="HFO936" s="337"/>
      <c r="HFP936" s="337"/>
      <c r="HFQ936" s="337"/>
      <c r="HFR936" s="337"/>
      <c r="HFS936" s="337"/>
      <c r="HFT936" s="337"/>
      <c r="HFU936" s="337"/>
      <c r="HFV936" s="337"/>
      <c r="HFW936" s="337"/>
      <c r="HFX936" s="337"/>
      <c r="HFY936" s="337"/>
      <c r="HFZ936" s="337"/>
      <c r="HGA936" s="337"/>
      <c r="HGB936" s="337"/>
      <c r="HGC936" s="337"/>
      <c r="HGD936" s="337"/>
      <c r="HGE936" s="337"/>
      <c r="HGF936" s="337"/>
      <c r="HGG936" s="337"/>
      <c r="HGH936" s="337"/>
      <c r="HGI936" s="337"/>
      <c r="HGJ936" s="337"/>
      <c r="HGK936" s="337"/>
      <c r="HGL936" s="337"/>
      <c r="HGM936" s="337"/>
      <c r="HGN936" s="337"/>
      <c r="HGO936" s="337"/>
      <c r="HGP936" s="337"/>
      <c r="HGQ936" s="337"/>
      <c r="HGR936" s="337"/>
      <c r="HGS936" s="337"/>
      <c r="HGT936" s="337"/>
      <c r="HGU936" s="337"/>
      <c r="HGV936" s="337"/>
      <c r="HGW936" s="337"/>
      <c r="HGX936" s="337"/>
      <c r="HGY936" s="337"/>
      <c r="HGZ936" s="337"/>
      <c r="HHA936" s="337"/>
      <c r="HHB936" s="337"/>
      <c r="HHC936" s="337"/>
      <c r="HHD936" s="337"/>
      <c r="HHE936" s="337"/>
      <c r="HHF936" s="337"/>
      <c r="HHG936" s="337"/>
      <c r="HHH936" s="337"/>
      <c r="HHI936" s="337"/>
      <c r="HHJ936" s="337"/>
      <c r="HHK936" s="337"/>
      <c r="HHL936" s="337"/>
      <c r="HHM936" s="337"/>
      <c r="HHN936" s="337"/>
      <c r="HHO936" s="337"/>
      <c r="HHP936" s="337"/>
      <c r="HHQ936" s="337"/>
      <c r="HHR936" s="337"/>
      <c r="HHS936" s="337"/>
      <c r="HHT936" s="337"/>
      <c r="HHU936" s="337"/>
      <c r="HHV936" s="337"/>
      <c r="HHW936" s="337"/>
      <c r="HHX936" s="337"/>
      <c r="HHY936" s="337"/>
      <c r="HHZ936" s="337"/>
      <c r="HIA936" s="337"/>
      <c r="HIB936" s="337"/>
      <c r="HIC936" s="337"/>
      <c r="HID936" s="337"/>
      <c r="HIE936" s="337"/>
      <c r="HIF936" s="337"/>
      <c r="HIG936" s="337"/>
      <c r="HIH936" s="337"/>
      <c r="HII936" s="337"/>
      <c r="HIJ936" s="337"/>
      <c r="HIK936" s="337"/>
      <c r="HIL936" s="337"/>
      <c r="HIM936" s="337"/>
      <c r="HIN936" s="337"/>
      <c r="HIO936" s="337"/>
      <c r="HIP936" s="337"/>
      <c r="HIQ936" s="337"/>
      <c r="HIR936" s="337"/>
      <c r="HIS936" s="337"/>
      <c r="HIT936" s="337"/>
      <c r="HIU936" s="337"/>
      <c r="HIV936" s="337"/>
      <c r="HIW936" s="337"/>
      <c r="HIX936" s="337"/>
      <c r="HIY936" s="337"/>
      <c r="HIZ936" s="337"/>
      <c r="HJA936" s="337"/>
      <c r="HJB936" s="337"/>
      <c r="HJC936" s="337"/>
      <c r="HJD936" s="337"/>
      <c r="HJE936" s="337"/>
      <c r="HJF936" s="337"/>
      <c r="HJG936" s="337"/>
      <c r="HJH936" s="337"/>
      <c r="HJI936" s="337"/>
      <c r="HJJ936" s="337"/>
      <c r="HJK936" s="337"/>
      <c r="HJL936" s="337"/>
      <c r="HJM936" s="337"/>
      <c r="HJN936" s="337"/>
      <c r="HJO936" s="337"/>
      <c r="HJP936" s="337"/>
      <c r="HJQ936" s="337"/>
      <c r="HJR936" s="337"/>
      <c r="HJS936" s="337"/>
      <c r="HJT936" s="337"/>
      <c r="HJU936" s="337"/>
      <c r="HJV936" s="337"/>
      <c r="HJW936" s="337"/>
      <c r="HJX936" s="337"/>
      <c r="HJY936" s="337"/>
      <c r="HJZ936" s="337"/>
      <c r="HKA936" s="337"/>
      <c r="HKB936" s="337"/>
      <c r="HKC936" s="337"/>
      <c r="HKD936" s="337"/>
      <c r="HKE936" s="337"/>
      <c r="HKF936" s="337"/>
      <c r="HKG936" s="337"/>
      <c r="HKH936" s="337"/>
      <c r="HKI936" s="337"/>
      <c r="HKJ936" s="337"/>
      <c r="HKK936" s="337"/>
      <c r="HKL936" s="337"/>
      <c r="HKM936" s="337"/>
      <c r="HKN936" s="337"/>
      <c r="HKO936" s="337"/>
      <c r="HKP936" s="337"/>
      <c r="HKQ936" s="337"/>
      <c r="HKR936" s="337"/>
      <c r="HKS936" s="337"/>
      <c r="HKT936" s="337"/>
      <c r="HKU936" s="337"/>
      <c r="HKV936" s="337"/>
      <c r="HKW936" s="337"/>
      <c r="HKX936" s="337"/>
      <c r="HKY936" s="337"/>
      <c r="HKZ936" s="337"/>
      <c r="HLA936" s="337"/>
      <c r="HLB936" s="337"/>
      <c r="HLC936" s="337"/>
      <c r="HLD936" s="337"/>
      <c r="HLE936" s="337"/>
      <c r="HLF936" s="337"/>
      <c r="HLG936" s="337"/>
      <c r="HLH936" s="337"/>
      <c r="HLI936" s="337"/>
      <c r="HLJ936" s="337"/>
      <c r="HLK936" s="337"/>
      <c r="HLL936" s="337"/>
      <c r="HLM936" s="337"/>
      <c r="HLN936" s="337"/>
      <c r="HLO936" s="337"/>
      <c r="HLP936" s="337"/>
      <c r="HLQ936" s="337"/>
      <c r="HLR936" s="337"/>
      <c r="HLS936" s="337"/>
      <c r="HLT936" s="337"/>
      <c r="HLU936" s="337"/>
      <c r="HLV936" s="337"/>
      <c r="HLW936" s="337"/>
      <c r="HLX936" s="337"/>
      <c r="HLY936" s="337"/>
      <c r="HLZ936" s="337"/>
      <c r="HMA936" s="337"/>
      <c r="HMB936" s="337"/>
      <c r="HMC936" s="337"/>
      <c r="HMD936" s="337"/>
      <c r="HME936" s="337"/>
      <c r="HMF936" s="337"/>
      <c r="HMG936" s="337"/>
      <c r="HMH936" s="337"/>
      <c r="HMI936" s="337"/>
      <c r="HMJ936" s="337"/>
      <c r="HMK936" s="337"/>
      <c r="HML936" s="337"/>
      <c r="HMM936" s="337"/>
      <c r="HMN936" s="337"/>
      <c r="HMO936" s="337"/>
      <c r="HMP936" s="337"/>
      <c r="HMQ936" s="337"/>
      <c r="HMR936" s="337"/>
      <c r="HMS936" s="337"/>
      <c r="HMT936" s="337"/>
      <c r="HMU936" s="337"/>
      <c r="HMV936" s="337"/>
      <c r="HMW936" s="337"/>
      <c r="HMX936" s="337"/>
      <c r="HMY936" s="337"/>
      <c r="HMZ936" s="337"/>
      <c r="HNA936" s="337"/>
      <c r="HNB936" s="337"/>
      <c r="HNC936" s="337"/>
      <c r="HND936" s="337"/>
      <c r="HNE936" s="337"/>
      <c r="HNF936" s="337"/>
      <c r="HNG936" s="337"/>
      <c r="HNH936" s="337"/>
      <c r="HNI936" s="337"/>
      <c r="HNJ936" s="337"/>
      <c r="HNK936" s="337"/>
      <c r="HNL936" s="337"/>
      <c r="HNM936" s="337"/>
      <c r="HNN936" s="337"/>
      <c r="HNO936" s="337"/>
      <c r="HNP936" s="337"/>
      <c r="HNQ936" s="337"/>
      <c r="HNR936" s="337"/>
      <c r="HNS936" s="337"/>
      <c r="HNT936" s="337"/>
      <c r="HNU936" s="337"/>
      <c r="HNV936" s="337"/>
      <c r="HNW936" s="337"/>
      <c r="HNX936" s="337"/>
      <c r="HNY936" s="337"/>
      <c r="HNZ936" s="337"/>
      <c r="HOA936" s="337"/>
      <c r="HOB936" s="337"/>
      <c r="HOC936" s="337"/>
      <c r="HOD936" s="337"/>
      <c r="HOE936" s="337"/>
      <c r="HOF936" s="337"/>
      <c r="HOG936" s="337"/>
      <c r="HOH936" s="337"/>
      <c r="HOI936" s="337"/>
      <c r="HOJ936" s="337"/>
      <c r="HOK936" s="337"/>
      <c r="HOL936" s="337"/>
      <c r="HOM936" s="337"/>
      <c r="HON936" s="337"/>
      <c r="HOO936" s="337"/>
      <c r="HOP936" s="337"/>
      <c r="HOQ936" s="337"/>
      <c r="HOR936" s="337"/>
      <c r="HOS936" s="337"/>
      <c r="HOT936" s="337"/>
      <c r="HOU936" s="337"/>
      <c r="HOV936" s="337"/>
      <c r="HOW936" s="337"/>
      <c r="HOX936" s="337"/>
      <c r="HOY936" s="337"/>
      <c r="HOZ936" s="337"/>
      <c r="HPA936" s="337"/>
      <c r="HPB936" s="337"/>
      <c r="HPC936" s="337"/>
      <c r="HPD936" s="337"/>
      <c r="HPE936" s="337"/>
      <c r="HPF936" s="337"/>
      <c r="HPG936" s="337"/>
      <c r="HPH936" s="337"/>
      <c r="HPI936" s="337"/>
      <c r="HPJ936" s="337"/>
      <c r="HPK936" s="337"/>
      <c r="HPL936" s="337"/>
      <c r="HPM936" s="337"/>
      <c r="HPN936" s="337"/>
      <c r="HPO936" s="337"/>
      <c r="HPP936" s="337"/>
      <c r="HPQ936" s="337"/>
      <c r="HPR936" s="337"/>
      <c r="HPS936" s="337"/>
      <c r="HPT936" s="337"/>
      <c r="HPU936" s="337"/>
      <c r="HPV936" s="337"/>
      <c r="HPW936" s="337"/>
      <c r="HPX936" s="337"/>
      <c r="HPY936" s="337"/>
      <c r="HPZ936" s="337"/>
      <c r="HQA936" s="337"/>
      <c r="HQB936" s="337"/>
      <c r="HQC936" s="337"/>
      <c r="HQD936" s="337"/>
      <c r="HQE936" s="337"/>
      <c r="HQF936" s="337"/>
      <c r="HQG936" s="337"/>
      <c r="HQH936" s="337"/>
      <c r="HQI936" s="337"/>
      <c r="HQJ936" s="337"/>
      <c r="HQK936" s="337"/>
      <c r="HQL936" s="337"/>
      <c r="HQM936" s="337"/>
      <c r="HQN936" s="337"/>
      <c r="HQO936" s="337"/>
      <c r="HQP936" s="337"/>
      <c r="HQQ936" s="337"/>
      <c r="HQR936" s="337"/>
      <c r="HQS936" s="337"/>
      <c r="HQT936" s="337"/>
      <c r="HQU936" s="337"/>
      <c r="HQV936" s="337"/>
      <c r="HQW936" s="337"/>
      <c r="HQX936" s="337"/>
      <c r="HQY936" s="337"/>
      <c r="HQZ936" s="337"/>
      <c r="HRA936" s="337"/>
      <c r="HRB936" s="337"/>
      <c r="HRC936" s="337"/>
      <c r="HRD936" s="337"/>
      <c r="HRE936" s="337"/>
      <c r="HRF936" s="337"/>
      <c r="HRG936" s="337"/>
      <c r="HRH936" s="337"/>
      <c r="HRI936" s="337"/>
      <c r="HRJ936" s="337"/>
      <c r="HRK936" s="337"/>
      <c r="HRL936" s="337"/>
      <c r="HRM936" s="337"/>
      <c r="HRN936" s="337"/>
      <c r="HRO936" s="337"/>
      <c r="HRP936" s="337"/>
      <c r="HRQ936" s="337"/>
      <c r="HRR936" s="337"/>
      <c r="HRS936" s="337"/>
      <c r="HRT936" s="337"/>
      <c r="HRU936" s="337"/>
      <c r="HRV936" s="337"/>
      <c r="HRW936" s="337"/>
      <c r="HRX936" s="337"/>
      <c r="HRY936" s="337"/>
      <c r="HRZ936" s="337"/>
      <c r="HSA936" s="337"/>
      <c r="HSB936" s="337"/>
      <c r="HSC936" s="337"/>
      <c r="HSD936" s="337"/>
      <c r="HSE936" s="337"/>
      <c r="HSF936" s="337"/>
      <c r="HSG936" s="337"/>
      <c r="HSH936" s="337"/>
      <c r="HSI936" s="337"/>
      <c r="HSJ936" s="337"/>
      <c r="HSK936" s="337"/>
      <c r="HSL936" s="337"/>
      <c r="HSM936" s="337"/>
      <c r="HSN936" s="337"/>
      <c r="HSO936" s="337"/>
      <c r="HSP936" s="337"/>
      <c r="HSQ936" s="337"/>
      <c r="HSR936" s="337"/>
      <c r="HSS936" s="337"/>
      <c r="HST936" s="337"/>
      <c r="HSU936" s="337"/>
      <c r="HSV936" s="337"/>
      <c r="HSW936" s="337"/>
      <c r="HSX936" s="337"/>
      <c r="HSY936" s="337"/>
      <c r="HSZ936" s="337"/>
      <c r="HTA936" s="337"/>
      <c r="HTB936" s="337"/>
      <c r="HTC936" s="337"/>
      <c r="HTD936" s="337"/>
      <c r="HTE936" s="337"/>
      <c r="HTF936" s="337"/>
      <c r="HTG936" s="337"/>
      <c r="HTH936" s="337"/>
      <c r="HTI936" s="337"/>
      <c r="HTJ936" s="337"/>
      <c r="HTK936" s="337"/>
      <c r="HTL936" s="337"/>
      <c r="HTM936" s="337"/>
      <c r="HTN936" s="337"/>
      <c r="HTO936" s="337"/>
      <c r="HTP936" s="337"/>
      <c r="HTQ936" s="337"/>
      <c r="HTR936" s="337"/>
      <c r="HTS936" s="337"/>
      <c r="HTT936" s="337"/>
      <c r="HTU936" s="337"/>
      <c r="HTV936" s="337"/>
      <c r="HTW936" s="337"/>
      <c r="HTX936" s="337"/>
      <c r="HTY936" s="337"/>
      <c r="HTZ936" s="337"/>
      <c r="HUA936" s="337"/>
      <c r="HUB936" s="337"/>
      <c r="HUC936" s="337"/>
      <c r="HUD936" s="337"/>
      <c r="HUE936" s="337"/>
      <c r="HUF936" s="337"/>
      <c r="HUG936" s="337"/>
      <c r="HUH936" s="337"/>
      <c r="HUI936" s="337"/>
      <c r="HUJ936" s="337"/>
      <c r="HUK936" s="337"/>
      <c r="HUL936" s="337"/>
      <c r="HUM936" s="337"/>
      <c r="HUN936" s="337"/>
      <c r="HUO936" s="337"/>
      <c r="HUP936" s="337"/>
      <c r="HUQ936" s="337"/>
      <c r="HUR936" s="337"/>
      <c r="HUS936" s="337"/>
      <c r="HUT936" s="337"/>
      <c r="HUU936" s="337"/>
      <c r="HUV936" s="337"/>
      <c r="HUW936" s="337"/>
      <c r="HUX936" s="337"/>
      <c r="HUY936" s="337"/>
      <c r="HUZ936" s="337"/>
      <c r="HVA936" s="337"/>
      <c r="HVB936" s="337"/>
      <c r="HVC936" s="337"/>
      <c r="HVD936" s="337"/>
      <c r="HVE936" s="337"/>
      <c r="HVF936" s="337"/>
      <c r="HVG936" s="337"/>
      <c r="HVH936" s="337"/>
      <c r="HVI936" s="337"/>
      <c r="HVJ936" s="337"/>
      <c r="HVK936" s="337"/>
      <c r="HVL936" s="337"/>
      <c r="HVM936" s="337"/>
      <c r="HVN936" s="337"/>
      <c r="HVO936" s="337"/>
      <c r="HVP936" s="337"/>
      <c r="HVQ936" s="337"/>
      <c r="HVR936" s="337"/>
      <c r="HVS936" s="337"/>
      <c r="HVT936" s="337"/>
      <c r="HVU936" s="337"/>
      <c r="HVV936" s="337"/>
      <c r="HVW936" s="337"/>
      <c r="HVX936" s="337"/>
      <c r="HVY936" s="337"/>
      <c r="HVZ936" s="337"/>
      <c r="HWA936" s="337"/>
      <c r="HWB936" s="337"/>
      <c r="HWC936" s="337"/>
      <c r="HWD936" s="337"/>
      <c r="HWE936" s="337"/>
      <c r="HWF936" s="337"/>
      <c r="HWG936" s="337"/>
      <c r="HWH936" s="337"/>
      <c r="HWI936" s="337"/>
      <c r="HWJ936" s="337"/>
      <c r="HWK936" s="337"/>
      <c r="HWL936" s="337"/>
      <c r="HWM936" s="337"/>
      <c r="HWN936" s="337"/>
      <c r="HWO936" s="337"/>
      <c r="HWP936" s="337"/>
      <c r="HWQ936" s="337"/>
      <c r="HWR936" s="337"/>
      <c r="HWS936" s="337"/>
      <c r="HWT936" s="337"/>
      <c r="HWU936" s="337"/>
      <c r="HWV936" s="337"/>
      <c r="HWW936" s="337"/>
      <c r="HWX936" s="337"/>
      <c r="HWY936" s="337"/>
      <c r="HWZ936" s="337"/>
      <c r="HXA936" s="337"/>
      <c r="HXB936" s="337"/>
      <c r="HXC936" s="337"/>
      <c r="HXD936" s="337"/>
      <c r="HXE936" s="337"/>
      <c r="HXF936" s="337"/>
      <c r="HXG936" s="337"/>
      <c r="HXH936" s="337"/>
      <c r="HXI936" s="337"/>
      <c r="HXJ936" s="337"/>
      <c r="HXK936" s="337"/>
      <c r="HXL936" s="337"/>
      <c r="HXM936" s="337"/>
      <c r="HXN936" s="337"/>
      <c r="HXO936" s="337"/>
      <c r="HXP936" s="337"/>
      <c r="HXQ936" s="337"/>
      <c r="HXR936" s="337"/>
      <c r="HXS936" s="337"/>
      <c r="HXT936" s="337"/>
      <c r="HXU936" s="337"/>
      <c r="HXV936" s="337"/>
      <c r="HXW936" s="337"/>
      <c r="HXX936" s="337"/>
      <c r="HXY936" s="337"/>
      <c r="HXZ936" s="337"/>
      <c r="HYA936" s="337"/>
      <c r="HYB936" s="337"/>
      <c r="HYC936" s="337"/>
      <c r="HYD936" s="337"/>
      <c r="HYE936" s="337"/>
      <c r="HYF936" s="337"/>
      <c r="HYG936" s="337"/>
      <c r="HYH936" s="337"/>
      <c r="HYI936" s="337"/>
      <c r="HYJ936" s="337"/>
      <c r="HYK936" s="337"/>
      <c r="HYL936" s="337"/>
      <c r="HYM936" s="337"/>
      <c r="HYN936" s="337"/>
      <c r="HYO936" s="337"/>
      <c r="HYP936" s="337"/>
      <c r="HYQ936" s="337"/>
      <c r="HYR936" s="337"/>
      <c r="HYS936" s="337"/>
      <c r="HYT936" s="337"/>
      <c r="HYU936" s="337"/>
      <c r="HYV936" s="337"/>
      <c r="HYW936" s="337"/>
      <c r="HYX936" s="337"/>
      <c r="HYY936" s="337"/>
      <c r="HYZ936" s="337"/>
      <c r="HZA936" s="337"/>
      <c r="HZB936" s="337"/>
      <c r="HZC936" s="337"/>
      <c r="HZD936" s="337"/>
      <c r="HZE936" s="337"/>
      <c r="HZF936" s="337"/>
      <c r="HZG936" s="337"/>
      <c r="HZH936" s="337"/>
      <c r="HZI936" s="337"/>
      <c r="HZJ936" s="337"/>
      <c r="HZK936" s="337"/>
      <c r="HZL936" s="337"/>
      <c r="HZM936" s="337"/>
      <c r="HZN936" s="337"/>
      <c r="HZO936" s="337"/>
      <c r="HZP936" s="337"/>
      <c r="HZQ936" s="337"/>
      <c r="HZR936" s="337"/>
      <c r="HZS936" s="337"/>
      <c r="HZT936" s="337"/>
      <c r="HZU936" s="337"/>
      <c r="HZV936" s="337"/>
      <c r="HZW936" s="337"/>
      <c r="HZX936" s="337"/>
      <c r="HZY936" s="337"/>
      <c r="HZZ936" s="337"/>
      <c r="IAA936" s="337"/>
      <c r="IAB936" s="337"/>
      <c r="IAC936" s="337"/>
      <c r="IAD936" s="337"/>
      <c r="IAE936" s="337"/>
      <c r="IAF936" s="337"/>
      <c r="IAG936" s="337"/>
      <c r="IAH936" s="337"/>
      <c r="IAI936" s="337"/>
      <c r="IAJ936" s="337"/>
      <c r="IAK936" s="337"/>
      <c r="IAL936" s="337"/>
      <c r="IAM936" s="337"/>
      <c r="IAN936" s="337"/>
      <c r="IAO936" s="337"/>
      <c r="IAP936" s="337"/>
      <c r="IAQ936" s="337"/>
      <c r="IAR936" s="337"/>
      <c r="IAS936" s="337"/>
      <c r="IAT936" s="337"/>
      <c r="IAU936" s="337"/>
      <c r="IAV936" s="337"/>
      <c r="IAW936" s="337"/>
      <c r="IAX936" s="337"/>
      <c r="IAY936" s="337"/>
      <c r="IAZ936" s="337"/>
      <c r="IBA936" s="337"/>
      <c r="IBB936" s="337"/>
      <c r="IBC936" s="337"/>
      <c r="IBD936" s="337"/>
      <c r="IBE936" s="337"/>
      <c r="IBF936" s="337"/>
      <c r="IBG936" s="337"/>
      <c r="IBH936" s="337"/>
      <c r="IBI936" s="337"/>
      <c r="IBJ936" s="337"/>
      <c r="IBK936" s="337"/>
      <c r="IBL936" s="337"/>
      <c r="IBM936" s="337"/>
      <c r="IBN936" s="337"/>
      <c r="IBO936" s="337"/>
      <c r="IBP936" s="337"/>
      <c r="IBQ936" s="337"/>
      <c r="IBR936" s="337"/>
      <c r="IBS936" s="337"/>
      <c r="IBT936" s="337"/>
      <c r="IBU936" s="337"/>
      <c r="IBV936" s="337"/>
      <c r="IBW936" s="337"/>
      <c r="IBX936" s="337"/>
      <c r="IBY936" s="337"/>
      <c r="IBZ936" s="337"/>
      <c r="ICA936" s="337"/>
      <c r="ICB936" s="337"/>
      <c r="ICC936" s="337"/>
      <c r="ICD936" s="337"/>
      <c r="ICE936" s="337"/>
      <c r="ICF936" s="337"/>
      <c r="ICG936" s="337"/>
      <c r="ICH936" s="337"/>
      <c r="ICI936" s="337"/>
      <c r="ICJ936" s="337"/>
      <c r="ICK936" s="337"/>
      <c r="ICL936" s="337"/>
      <c r="ICM936" s="337"/>
      <c r="ICN936" s="337"/>
      <c r="ICO936" s="337"/>
      <c r="ICP936" s="337"/>
      <c r="ICQ936" s="337"/>
      <c r="ICR936" s="337"/>
      <c r="ICS936" s="337"/>
      <c r="ICT936" s="337"/>
      <c r="ICU936" s="337"/>
      <c r="ICV936" s="337"/>
      <c r="ICW936" s="337"/>
      <c r="ICX936" s="337"/>
      <c r="ICY936" s="337"/>
      <c r="ICZ936" s="337"/>
      <c r="IDA936" s="337"/>
      <c r="IDB936" s="337"/>
      <c r="IDC936" s="337"/>
      <c r="IDD936" s="337"/>
      <c r="IDE936" s="337"/>
      <c r="IDF936" s="337"/>
      <c r="IDG936" s="337"/>
      <c r="IDH936" s="337"/>
      <c r="IDI936" s="337"/>
      <c r="IDJ936" s="337"/>
      <c r="IDK936" s="337"/>
      <c r="IDL936" s="337"/>
      <c r="IDM936" s="337"/>
      <c r="IDN936" s="337"/>
      <c r="IDO936" s="337"/>
      <c r="IDP936" s="337"/>
      <c r="IDQ936" s="337"/>
      <c r="IDR936" s="337"/>
      <c r="IDS936" s="337"/>
      <c r="IDT936" s="337"/>
      <c r="IDU936" s="337"/>
      <c r="IDV936" s="337"/>
      <c r="IDW936" s="337"/>
      <c r="IDX936" s="337"/>
      <c r="IDY936" s="337"/>
      <c r="IDZ936" s="337"/>
      <c r="IEA936" s="337"/>
      <c r="IEB936" s="337"/>
      <c r="IEC936" s="337"/>
      <c r="IED936" s="337"/>
      <c r="IEE936" s="337"/>
      <c r="IEF936" s="337"/>
      <c r="IEG936" s="337"/>
      <c r="IEH936" s="337"/>
      <c r="IEI936" s="337"/>
      <c r="IEJ936" s="337"/>
      <c r="IEK936" s="337"/>
      <c r="IEL936" s="337"/>
      <c r="IEM936" s="337"/>
      <c r="IEN936" s="337"/>
      <c r="IEO936" s="337"/>
      <c r="IEP936" s="337"/>
      <c r="IEQ936" s="337"/>
      <c r="IER936" s="337"/>
      <c r="IES936" s="337"/>
      <c r="IET936" s="337"/>
      <c r="IEU936" s="337"/>
      <c r="IEV936" s="337"/>
      <c r="IEW936" s="337"/>
      <c r="IEX936" s="337"/>
      <c r="IEY936" s="337"/>
      <c r="IEZ936" s="337"/>
      <c r="IFA936" s="337"/>
      <c r="IFB936" s="337"/>
      <c r="IFC936" s="337"/>
      <c r="IFD936" s="337"/>
      <c r="IFE936" s="337"/>
      <c r="IFF936" s="337"/>
      <c r="IFG936" s="337"/>
      <c r="IFH936" s="337"/>
      <c r="IFI936" s="337"/>
      <c r="IFJ936" s="337"/>
      <c r="IFK936" s="337"/>
      <c r="IFL936" s="337"/>
      <c r="IFM936" s="337"/>
      <c r="IFN936" s="337"/>
      <c r="IFO936" s="337"/>
      <c r="IFP936" s="337"/>
      <c r="IFQ936" s="337"/>
      <c r="IFR936" s="337"/>
      <c r="IFS936" s="337"/>
      <c r="IFT936" s="337"/>
      <c r="IFU936" s="337"/>
      <c r="IFV936" s="337"/>
      <c r="IFW936" s="337"/>
      <c r="IFX936" s="337"/>
      <c r="IFY936" s="337"/>
      <c r="IFZ936" s="337"/>
      <c r="IGA936" s="337"/>
      <c r="IGB936" s="337"/>
      <c r="IGC936" s="337"/>
      <c r="IGD936" s="337"/>
      <c r="IGE936" s="337"/>
      <c r="IGF936" s="337"/>
      <c r="IGG936" s="337"/>
      <c r="IGH936" s="337"/>
      <c r="IGI936" s="337"/>
      <c r="IGJ936" s="337"/>
      <c r="IGK936" s="337"/>
      <c r="IGL936" s="337"/>
      <c r="IGM936" s="337"/>
      <c r="IGN936" s="337"/>
      <c r="IGO936" s="337"/>
      <c r="IGP936" s="337"/>
      <c r="IGQ936" s="337"/>
      <c r="IGR936" s="337"/>
      <c r="IGS936" s="337"/>
      <c r="IGT936" s="337"/>
      <c r="IGU936" s="337"/>
      <c r="IGV936" s="337"/>
      <c r="IGW936" s="337"/>
      <c r="IGX936" s="337"/>
      <c r="IGY936" s="337"/>
      <c r="IGZ936" s="337"/>
      <c r="IHA936" s="337"/>
      <c r="IHB936" s="337"/>
      <c r="IHC936" s="337"/>
      <c r="IHD936" s="337"/>
      <c r="IHE936" s="337"/>
      <c r="IHF936" s="337"/>
      <c r="IHG936" s="337"/>
      <c r="IHH936" s="337"/>
      <c r="IHI936" s="337"/>
      <c r="IHJ936" s="337"/>
      <c r="IHK936" s="337"/>
      <c r="IHL936" s="337"/>
      <c r="IHM936" s="337"/>
      <c r="IHN936" s="337"/>
      <c r="IHO936" s="337"/>
      <c r="IHP936" s="337"/>
      <c r="IHQ936" s="337"/>
      <c r="IHR936" s="337"/>
      <c r="IHS936" s="337"/>
      <c r="IHT936" s="337"/>
      <c r="IHU936" s="337"/>
      <c r="IHV936" s="337"/>
      <c r="IHW936" s="337"/>
      <c r="IHX936" s="337"/>
      <c r="IHY936" s="337"/>
      <c r="IHZ936" s="337"/>
      <c r="IIA936" s="337"/>
      <c r="IIB936" s="337"/>
      <c r="IIC936" s="337"/>
      <c r="IID936" s="337"/>
      <c r="IIE936" s="337"/>
      <c r="IIF936" s="337"/>
      <c r="IIG936" s="337"/>
      <c r="IIH936" s="337"/>
      <c r="III936" s="337"/>
      <c r="IIJ936" s="337"/>
      <c r="IIK936" s="337"/>
      <c r="IIL936" s="337"/>
      <c r="IIM936" s="337"/>
      <c r="IIN936" s="337"/>
      <c r="IIO936" s="337"/>
      <c r="IIP936" s="337"/>
      <c r="IIQ936" s="337"/>
      <c r="IIR936" s="337"/>
      <c r="IIS936" s="337"/>
      <c r="IIT936" s="337"/>
      <c r="IIU936" s="337"/>
      <c r="IIV936" s="337"/>
      <c r="IIW936" s="337"/>
      <c r="IIX936" s="337"/>
      <c r="IIY936" s="337"/>
      <c r="IIZ936" s="337"/>
      <c r="IJA936" s="337"/>
      <c r="IJB936" s="337"/>
      <c r="IJC936" s="337"/>
      <c r="IJD936" s="337"/>
      <c r="IJE936" s="337"/>
      <c r="IJF936" s="337"/>
      <c r="IJG936" s="337"/>
      <c r="IJH936" s="337"/>
      <c r="IJI936" s="337"/>
      <c r="IJJ936" s="337"/>
      <c r="IJK936" s="337"/>
      <c r="IJL936" s="337"/>
      <c r="IJM936" s="337"/>
      <c r="IJN936" s="337"/>
      <c r="IJO936" s="337"/>
      <c r="IJP936" s="337"/>
      <c r="IJQ936" s="337"/>
      <c r="IJR936" s="337"/>
      <c r="IJS936" s="337"/>
      <c r="IJT936" s="337"/>
      <c r="IJU936" s="337"/>
      <c r="IJV936" s="337"/>
      <c r="IJW936" s="337"/>
      <c r="IJX936" s="337"/>
      <c r="IJY936" s="337"/>
      <c r="IJZ936" s="337"/>
      <c r="IKA936" s="337"/>
      <c r="IKB936" s="337"/>
      <c r="IKC936" s="337"/>
      <c r="IKD936" s="337"/>
      <c r="IKE936" s="337"/>
      <c r="IKF936" s="337"/>
      <c r="IKG936" s="337"/>
      <c r="IKH936" s="337"/>
      <c r="IKI936" s="337"/>
      <c r="IKJ936" s="337"/>
      <c r="IKK936" s="337"/>
      <c r="IKL936" s="337"/>
      <c r="IKM936" s="337"/>
      <c r="IKN936" s="337"/>
      <c r="IKO936" s="337"/>
      <c r="IKP936" s="337"/>
      <c r="IKQ936" s="337"/>
      <c r="IKR936" s="337"/>
      <c r="IKS936" s="337"/>
      <c r="IKT936" s="337"/>
      <c r="IKU936" s="337"/>
      <c r="IKV936" s="337"/>
      <c r="IKW936" s="337"/>
      <c r="IKX936" s="337"/>
      <c r="IKY936" s="337"/>
      <c r="IKZ936" s="337"/>
      <c r="ILA936" s="337"/>
      <c r="ILB936" s="337"/>
      <c r="ILC936" s="337"/>
      <c r="ILD936" s="337"/>
      <c r="ILE936" s="337"/>
      <c r="ILF936" s="337"/>
      <c r="ILG936" s="337"/>
      <c r="ILH936" s="337"/>
      <c r="ILI936" s="337"/>
      <c r="ILJ936" s="337"/>
      <c r="ILK936" s="337"/>
      <c r="ILL936" s="337"/>
      <c r="ILM936" s="337"/>
      <c r="ILN936" s="337"/>
      <c r="ILO936" s="337"/>
      <c r="ILP936" s="337"/>
      <c r="ILQ936" s="337"/>
      <c r="ILR936" s="337"/>
      <c r="ILS936" s="337"/>
      <c r="ILT936" s="337"/>
      <c r="ILU936" s="337"/>
      <c r="ILV936" s="337"/>
      <c r="ILW936" s="337"/>
      <c r="ILX936" s="337"/>
      <c r="ILY936" s="337"/>
      <c r="ILZ936" s="337"/>
      <c r="IMA936" s="337"/>
      <c r="IMB936" s="337"/>
      <c r="IMC936" s="337"/>
      <c r="IMD936" s="337"/>
      <c r="IME936" s="337"/>
      <c r="IMF936" s="337"/>
      <c r="IMG936" s="337"/>
      <c r="IMH936" s="337"/>
      <c r="IMI936" s="337"/>
      <c r="IMJ936" s="337"/>
      <c r="IMK936" s="337"/>
      <c r="IML936" s="337"/>
      <c r="IMM936" s="337"/>
      <c r="IMN936" s="337"/>
      <c r="IMO936" s="337"/>
      <c r="IMP936" s="337"/>
      <c r="IMQ936" s="337"/>
      <c r="IMR936" s="337"/>
      <c r="IMS936" s="337"/>
      <c r="IMT936" s="337"/>
      <c r="IMU936" s="337"/>
      <c r="IMV936" s="337"/>
      <c r="IMW936" s="337"/>
      <c r="IMX936" s="337"/>
      <c r="IMY936" s="337"/>
      <c r="IMZ936" s="337"/>
      <c r="INA936" s="337"/>
      <c r="INB936" s="337"/>
      <c r="INC936" s="337"/>
      <c r="IND936" s="337"/>
      <c r="INE936" s="337"/>
      <c r="INF936" s="337"/>
      <c r="ING936" s="337"/>
      <c r="INH936" s="337"/>
      <c r="INI936" s="337"/>
      <c r="INJ936" s="337"/>
      <c r="INK936" s="337"/>
      <c r="INL936" s="337"/>
      <c r="INM936" s="337"/>
      <c r="INN936" s="337"/>
      <c r="INO936" s="337"/>
      <c r="INP936" s="337"/>
      <c r="INQ936" s="337"/>
      <c r="INR936" s="337"/>
      <c r="INS936" s="337"/>
      <c r="INT936" s="337"/>
      <c r="INU936" s="337"/>
      <c r="INV936" s="337"/>
      <c r="INW936" s="337"/>
      <c r="INX936" s="337"/>
      <c r="INY936" s="337"/>
      <c r="INZ936" s="337"/>
      <c r="IOA936" s="337"/>
      <c r="IOB936" s="337"/>
      <c r="IOC936" s="337"/>
      <c r="IOD936" s="337"/>
      <c r="IOE936" s="337"/>
      <c r="IOF936" s="337"/>
      <c r="IOG936" s="337"/>
      <c r="IOH936" s="337"/>
      <c r="IOI936" s="337"/>
      <c r="IOJ936" s="337"/>
      <c r="IOK936" s="337"/>
      <c r="IOL936" s="337"/>
      <c r="IOM936" s="337"/>
      <c r="ION936" s="337"/>
      <c r="IOO936" s="337"/>
      <c r="IOP936" s="337"/>
      <c r="IOQ936" s="337"/>
      <c r="IOR936" s="337"/>
      <c r="IOS936" s="337"/>
      <c r="IOT936" s="337"/>
      <c r="IOU936" s="337"/>
      <c r="IOV936" s="337"/>
      <c r="IOW936" s="337"/>
      <c r="IOX936" s="337"/>
      <c r="IOY936" s="337"/>
      <c r="IOZ936" s="337"/>
      <c r="IPA936" s="337"/>
      <c r="IPB936" s="337"/>
      <c r="IPC936" s="337"/>
      <c r="IPD936" s="337"/>
      <c r="IPE936" s="337"/>
      <c r="IPF936" s="337"/>
      <c r="IPG936" s="337"/>
      <c r="IPH936" s="337"/>
      <c r="IPI936" s="337"/>
      <c r="IPJ936" s="337"/>
      <c r="IPK936" s="337"/>
      <c r="IPL936" s="337"/>
      <c r="IPM936" s="337"/>
      <c r="IPN936" s="337"/>
      <c r="IPO936" s="337"/>
      <c r="IPP936" s="337"/>
      <c r="IPQ936" s="337"/>
      <c r="IPR936" s="337"/>
      <c r="IPS936" s="337"/>
      <c r="IPT936" s="337"/>
      <c r="IPU936" s="337"/>
      <c r="IPV936" s="337"/>
      <c r="IPW936" s="337"/>
      <c r="IPX936" s="337"/>
      <c r="IPY936" s="337"/>
      <c r="IPZ936" s="337"/>
      <c r="IQA936" s="337"/>
      <c r="IQB936" s="337"/>
      <c r="IQC936" s="337"/>
      <c r="IQD936" s="337"/>
      <c r="IQE936" s="337"/>
      <c r="IQF936" s="337"/>
      <c r="IQG936" s="337"/>
      <c r="IQH936" s="337"/>
      <c r="IQI936" s="337"/>
      <c r="IQJ936" s="337"/>
      <c r="IQK936" s="337"/>
      <c r="IQL936" s="337"/>
      <c r="IQM936" s="337"/>
      <c r="IQN936" s="337"/>
      <c r="IQO936" s="337"/>
      <c r="IQP936" s="337"/>
      <c r="IQQ936" s="337"/>
      <c r="IQR936" s="337"/>
      <c r="IQS936" s="337"/>
      <c r="IQT936" s="337"/>
      <c r="IQU936" s="337"/>
      <c r="IQV936" s="337"/>
      <c r="IQW936" s="337"/>
      <c r="IQX936" s="337"/>
      <c r="IQY936" s="337"/>
      <c r="IQZ936" s="337"/>
      <c r="IRA936" s="337"/>
      <c r="IRB936" s="337"/>
      <c r="IRC936" s="337"/>
      <c r="IRD936" s="337"/>
      <c r="IRE936" s="337"/>
      <c r="IRF936" s="337"/>
      <c r="IRG936" s="337"/>
      <c r="IRH936" s="337"/>
      <c r="IRI936" s="337"/>
      <c r="IRJ936" s="337"/>
      <c r="IRK936" s="337"/>
      <c r="IRL936" s="337"/>
      <c r="IRM936" s="337"/>
      <c r="IRN936" s="337"/>
      <c r="IRO936" s="337"/>
      <c r="IRP936" s="337"/>
      <c r="IRQ936" s="337"/>
      <c r="IRR936" s="337"/>
      <c r="IRS936" s="337"/>
      <c r="IRT936" s="337"/>
      <c r="IRU936" s="337"/>
      <c r="IRV936" s="337"/>
      <c r="IRW936" s="337"/>
      <c r="IRX936" s="337"/>
      <c r="IRY936" s="337"/>
      <c r="IRZ936" s="337"/>
      <c r="ISA936" s="337"/>
      <c r="ISB936" s="337"/>
      <c r="ISC936" s="337"/>
      <c r="ISD936" s="337"/>
      <c r="ISE936" s="337"/>
      <c r="ISF936" s="337"/>
      <c r="ISG936" s="337"/>
      <c r="ISH936" s="337"/>
      <c r="ISI936" s="337"/>
      <c r="ISJ936" s="337"/>
      <c r="ISK936" s="337"/>
      <c r="ISL936" s="337"/>
      <c r="ISM936" s="337"/>
      <c r="ISN936" s="337"/>
      <c r="ISO936" s="337"/>
      <c r="ISP936" s="337"/>
      <c r="ISQ936" s="337"/>
      <c r="ISR936" s="337"/>
      <c r="ISS936" s="337"/>
      <c r="IST936" s="337"/>
      <c r="ISU936" s="337"/>
      <c r="ISV936" s="337"/>
      <c r="ISW936" s="337"/>
      <c r="ISX936" s="337"/>
      <c r="ISY936" s="337"/>
      <c r="ISZ936" s="337"/>
      <c r="ITA936" s="337"/>
      <c r="ITB936" s="337"/>
      <c r="ITC936" s="337"/>
      <c r="ITD936" s="337"/>
      <c r="ITE936" s="337"/>
      <c r="ITF936" s="337"/>
      <c r="ITG936" s="337"/>
      <c r="ITH936" s="337"/>
      <c r="ITI936" s="337"/>
      <c r="ITJ936" s="337"/>
      <c r="ITK936" s="337"/>
      <c r="ITL936" s="337"/>
      <c r="ITM936" s="337"/>
      <c r="ITN936" s="337"/>
      <c r="ITO936" s="337"/>
      <c r="ITP936" s="337"/>
      <c r="ITQ936" s="337"/>
      <c r="ITR936" s="337"/>
      <c r="ITS936" s="337"/>
      <c r="ITT936" s="337"/>
      <c r="ITU936" s="337"/>
      <c r="ITV936" s="337"/>
      <c r="ITW936" s="337"/>
      <c r="ITX936" s="337"/>
      <c r="ITY936" s="337"/>
      <c r="ITZ936" s="337"/>
      <c r="IUA936" s="337"/>
      <c r="IUB936" s="337"/>
      <c r="IUC936" s="337"/>
      <c r="IUD936" s="337"/>
      <c r="IUE936" s="337"/>
      <c r="IUF936" s="337"/>
      <c r="IUG936" s="337"/>
      <c r="IUH936" s="337"/>
      <c r="IUI936" s="337"/>
      <c r="IUJ936" s="337"/>
      <c r="IUK936" s="337"/>
      <c r="IUL936" s="337"/>
      <c r="IUM936" s="337"/>
      <c r="IUN936" s="337"/>
      <c r="IUO936" s="337"/>
      <c r="IUP936" s="337"/>
      <c r="IUQ936" s="337"/>
      <c r="IUR936" s="337"/>
      <c r="IUS936" s="337"/>
      <c r="IUT936" s="337"/>
      <c r="IUU936" s="337"/>
      <c r="IUV936" s="337"/>
      <c r="IUW936" s="337"/>
      <c r="IUX936" s="337"/>
      <c r="IUY936" s="337"/>
      <c r="IUZ936" s="337"/>
      <c r="IVA936" s="337"/>
      <c r="IVB936" s="337"/>
      <c r="IVC936" s="337"/>
      <c r="IVD936" s="337"/>
      <c r="IVE936" s="337"/>
      <c r="IVF936" s="337"/>
      <c r="IVG936" s="337"/>
      <c r="IVH936" s="337"/>
      <c r="IVI936" s="337"/>
      <c r="IVJ936" s="337"/>
      <c r="IVK936" s="337"/>
      <c r="IVL936" s="337"/>
      <c r="IVM936" s="337"/>
      <c r="IVN936" s="337"/>
      <c r="IVO936" s="337"/>
      <c r="IVP936" s="337"/>
      <c r="IVQ936" s="337"/>
      <c r="IVR936" s="337"/>
      <c r="IVS936" s="337"/>
      <c r="IVT936" s="337"/>
      <c r="IVU936" s="337"/>
      <c r="IVV936" s="337"/>
      <c r="IVW936" s="337"/>
      <c r="IVX936" s="337"/>
      <c r="IVY936" s="337"/>
      <c r="IVZ936" s="337"/>
      <c r="IWA936" s="337"/>
      <c r="IWB936" s="337"/>
      <c r="IWC936" s="337"/>
      <c r="IWD936" s="337"/>
      <c r="IWE936" s="337"/>
      <c r="IWF936" s="337"/>
      <c r="IWG936" s="337"/>
      <c r="IWH936" s="337"/>
      <c r="IWI936" s="337"/>
      <c r="IWJ936" s="337"/>
      <c r="IWK936" s="337"/>
      <c r="IWL936" s="337"/>
      <c r="IWM936" s="337"/>
      <c r="IWN936" s="337"/>
      <c r="IWO936" s="337"/>
      <c r="IWP936" s="337"/>
      <c r="IWQ936" s="337"/>
      <c r="IWR936" s="337"/>
      <c r="IWS936" s="337"/>
      <c r="IWT936" s="337"/>
      <c r="IWU936" s="337"/>
      <c r="IWV936" s="337"/>
      <c r="IWW936" s="337"/>
      <c r="IWX936" s="337"/>
      <c r="IWY936" s="337"/>
      <c r="IWZ936" s="337"/>
      <c r="IXA936" s="337"/>
      <c r="IXB936" s="337"/>
      <c r="IXC936" s="337"/>
      <c r="IXD936" s="337"/>
      <c r="IXE936" s="337"/>
      <c r="IXF936" s="337"/>
      <c r="IXG936" s="337"/>
      <c r="IXH936" s="337"/>
      <c r="IXI936" s="337"/>
      <c r="IXJ936" s="337"/>
      <c r="IXK936" s="337"/>
      <c r="IXL936" s="337"/>
      <c r="IXM936" s="337"/>
      <c r="IXN936" s="337"/>
      <c r="IXO936" s="337"/>
      <c r="IXP936" s="337"/>
      <c r="IXQ936" s="337"/>
      <c r="IXR936" s="337"/>
      <c r="IXS936" s="337"/>
      <c r="IXT936" s="337"/>
      <c r="IXU936" s="337"/>
      <c r="IXV936" s="337"/>
      <c r="IXW936" s="337"/>
      <c r="IXX936" s="337"/>
      <c r="IXY936" s="337"/>
      <c r="IXZ936" s="337"/>
      <c r="IYA936" s="337"/>
      <c r="IYB936" s="337"/>
      <c r="IYC936" s="337"/>
      <c r="IYD936" s="337"/>
      <c r="IYE936" s="337"/>
      <c r="IYF936" s="337"/>
      <c r="IYG936" s="337"/>
      <c r="IYH936" s="337"/>
      <c r="IYI936" s="337"/>
      <c r="IYJ936" s="337"/>
      <c r="IYK936" s="337"/>
      <c r="IYL936" s="337"/>
      <c r="IYM936" s="337"/>
      <c r="IYN936" s="337"/>
      <c r="IYO936" s="337"/>
      <c r="IYP936" s="337"/>
      <c r="IYQ936" s="337"/>
      <c r="IYR936" s="337"/>
      <c r="IYS936" s="337"/>
      <c r="IYT936" s="337"/>
      <c r="IYU936" s="337"/>
      <c r="IYV936" s="337"/>
      <c r="IYW936" s="337"/>
      <c r="IYX936" s="337"/>
      <c r="IYY936" s="337"/>
      <c r="IYZ936" s="337"/>
      <c r="IZA936" s="337"/>
      <c r="IZB936" s="337"/>
      <c r="IZC936" s="337"/>
      <c r="IZD936" s="337"/>
      <c r="IZE936" s="337"/>
      <c r="IZF936" s="337"/>
      <c r="IZG936" s="337"/>
      <c r="IZH936" s="337"/>
      <c r="IZI936" s="337"/>
      <c r="IZJ936" s="337"/>
      <c r="IZK936" s="337"/>
      <c r="IZL936" s="337"/>
      <c r="IZM936" s="337"/>
      <c r="IZN936" s="337"/>
      <c r="IZO936" s="337"/>
      <c r="IZP936" s="337"/>
      <c r="IZQ936" s="337"/>
      <c r="IZR936" s="337"/>
      <c r="IZS936" s="337"/>
      <c r="IZT936" s="337"/>
      <c r="IZU936" s="337"/>
      <c r="IZV936" s="337"/>
      <c r="IZW936" s="337"/>
      <c r="IZX936" s="337"/>
      <c r="IZY936" s="337"/>
      <c r="IZZ936" s="337"/>
      <c r="JAA936" s="337"/>
      <c r="JAB936" s="337"/>
      <c r="JAC936" s="337"/>
      <c r="JAD936" s="337"/>
      <c r="JAE936" s="337"/>
      <c r="JAF936" s="337"/>
      <c r="JAG936" s="337"/>
      <c r="JAH936" s="337"/>
      <c r="JAI936" s="337"/>
      <c r="JAJ936" s="337"/>
      <c r="JAK936" s="337"/>
      <c r="JAL936" s="337"/>
      <c r="JAM936" s="337"/>
      <c r="JAN936" s="337"/>
      <c r="JAO936" s="337"/>
      <c r="JAP936" s="337"/>
      <c r="JAQ936" s="337"/>
      <c r="JAR936" s="337"/>
      <c r="JAS936" s="337"/>
      <c r="JAT936" s="337"/>
      <c r="JAU936" s="337"/>
      <c r="JAV936" s="337"/>
      <c r="JAW936" s="337"/>
      <c r="JAX936" s="337"/>
      <c r="JAY936" s="337"/>
      <c r="JAZ936" s="337"/>
      <c r="JBA936" s="337"/>
      <c r="JBB936" s="337"/>
      <c r="JBC936" s="337"/>
      <c r="JBD936" s="337"/>
      <c r="JBE936" s="337"/>
      <c r="JBF936" s="337"/>
      <c r="JBG936" s="337"/>
      <c r="JBH936" s="337"/>
      <c r="JBI936" s="337"/>
      <c r="JBJ936" s="337"/>
      <c r="JBK936" s="337"/>
      <c r="JBL936" s="337"/>
      <c r="JBM936" s="337"/>
      <c r="JBN936" s="337"/>
      <c r="JBO936" s="337"/>
      <c r="JBP936" s="337"/>
      <c r="JBQ936" s="337"/>
      <c r="JBR936" s="337"/>
      <c r="JBS936" s="337"/>
      <c r="JBT936" s="337"/>
      <c r="JBU936" s="337"/>
      <c r="JBV936" s="337"/>
      <c r="JBW936" s="337"/>
      <c r="JBX936" s="337"/>
      <c r="JBY936" s="337"/>
      <c r="JBZ936" s="337"/>
      <c r="JCA936" s="337"/>
      <c r="JCB936" s="337"/>
      <c r="JCC936" s="337"/>
      <c r="JCD936" s="337"/>
      <c r="JCE936" s="337"/>
      <c r="JCF936" s="337"/>
      <c r="JCG936" s="337"/>
      <c r="JCH936" s="337"/>
      <c r="JCI936" s="337"/>
      <c r="JCJ936" s="337"/>
      <c r="JCK936" s="337"/>
      <c r="JCL936" s="337"/>
      <c r="JCM936" s="337"/>
      <c r="JCN936" s="337"/>
      <c r="JCO936" s="337"/>
      <c r="JCP936" s="337"/>
      <c r="JCQ936" s="337"/>
      <c r="JCR936" s="337"/>
      <c r="JCS936" s="337"/>
      <c r="JCT936" s="337"/>
      <c r="JCU936" s="337"/>
      <c r="JCV936" s="337"/>
      <c r="JCW936" s="337"/>
      <c r="JCX936" s="337"/>
      <c r="JCY936" s="337"/>
      <c r="JCZ936" s="337"/>
      <c r="JDA936" s="337"/>
      <c r="JDB936" s="337"/>
      <c r="JDC936" s="337"/>
      <c r="JDD936" s="337"/>
      <c r="JDE936" s="337"/>
      <c r="JDF936" s="337"/>
      <c r="JDG936" s="337"/>
      <c r="JDH936" s="337"/>
      <c r="JDI936" s="337"/>
      <c r="JDJ936" s="337"/>
      <c r="JDK936" s="337"/>
      <c r="JDL936" s="337"/>
      <c r="JDM936" s="337"/>
      <c r="JDN936" s="337"/>
      <c r="JDO936" s="337"/>
      <c r="JDP936" s="337"/>
      <c r="JDQ936" s="337"/>
      <c r="JDR936" s="337"/>
      <c r="JDS936" s="337"/>
      <c r="JDT936" s="337"/>
      <c r="JDU936" s="337"/>
      <c r="JDV936" s="337"/>
      <c r="JDW936" s="337"/>
      <c r="JDX936" s="337"/>
      <c r="JDY936" s="337"/>
      <c r="JDZ936" s="337"/>
      <c r="JEA936" s="337"/>
      <c r="JEB936" s="337"/>
      <c r="JEC936" s="337"/>
      <c r="JED936" s="337"/>
      <c r="JEE936" s="337"/>
      <c r="JEF936" s="337"/>
      <c r="JEG936" s="337"/>
      <c r="JEH936" s="337"/>
      <c r="JEI936" s="337"/>
      <c r="JEJ936" s="337"/>
      <c r="JEK936" s="337"/>
      <c r="JEL936" s="337"/>
      <c r="JEM936" s="337"/>
      <c r="JEN936" s="337"/>
      <c r="JEO936" s="337"/>
      <c r="JEP936" s="337"/>
      <c r="JEQ936" s="337"/>
      <c r="JER936" s="337"/>
      <c r="JES936" s="337"/>
      <c r="JET936" s="337"/>
      <c r="JEU936" s="337"/>
      <c r="JEV936" s="337"/>
      <c r="JEW936" s="337"/>
      <c r="JEX936" s="337"/>
      <c r="JEY936" s="337"/>
      <c r="JEZ936" s="337"/>
      <c r="JFA936" s="337"/>
      <c r="JFB936" s="337"/>
      <c r="JFC936" s="337"/>
      <c r="JFD936" s="337"/>
      <c r="JFE936" s="337"/>
      <c r="JFF936" s="337"/>
      <c r="JFG936" s="337"/>
      <c r="JFH936" s="337"/>
      <c r="JFI936" s="337"/>
      <c r="JFJ936" s="337"/>
      <c r="JFK936" s="337"/>
      <c r="JFL936" s="337"/>
      <c r="JFM936" s="337"/>
      <c r="JFN936" s="337"/>
      <c r="JFO936" s="337"/>
      <c r="JFP936" s="337"/>
      <c r="JFQ936" s="337"/>
      <c r="JFR936" s="337"/>
      <c r="JFS936" s="337"/>
      <c r="JFT936" s="337"/>
      <c r="JFU936" s="337"/>
      <c r="JFV936" s="337"/>
      <c r="JFW936" s="337"/>
      <c r="JFX936" s="337"/>
      <c r="JFY936" s="337"/>
      <c r="JFZ936" s="337"/>
      <c r="JGA936" s="337"/>
      <c r="JGB936" s="337"/>
      <c r="JGC936" s="337"/>
      <c r="JGD936" s="337"/>
      <c r="JGE936" s="337"/>
      <c r="JGF936" s="337"/>
      <c r="JGG936" s="337"/>
      <c r="JGH936" s="337"/>
      <c r="JGI936" s="337"/>
      <c r="JGJ936" s="337"/>
      <c r="JGK936" s="337"/>
      <c r="JGL936" s="337"/>
      <c r="JGM936" s="337"/>
      <c r="JGN936" s="337"/>
      <c r="JGO936" s="337"/>
      <c r="JGP936" s="337"/>
      <c r="JGQ936" s="337"/>
      <c r="JGR936" s="337"/>
      <c r="JGS936" s="337"/>
      <c r="JGT936" s="337"/>
      <c r="JGU936" s="337"/>
      <c r="JGV936" s="337"/>
      <c r="JGW936" s="337"/>
      <c r="JGX936" s="337"/>
      <c r="JGY936" s="337"/>
      <c r="JGZ936" s="337"/>
      <c r="JHA936" s="337"/>
      <c r="JHB936" s="337"/>
      <c r="JHC936" s="337"/>
      <c r="JHD936" s="337"/>
      <c r="JHE936" s="337"/>
      <c r="JHF936" s="337"/>
      <c r="JHG936" s="337"/>
      <c r="JHH936" s="337"/>
      <c r="JHI936" s="337"/>
      <c r="JHJ936" s="337"/>
      <c r="JHK936" s="337"/>
      <c r="JHL936" s="337"/>
      <c r="JHM936" s="337"/>
      <c r="JHN936" s="337"/>
      <c r="JHO936" s="337"/>
      <c r="JHP936" s="337"/>
      <c r="JHQ936" s="337"/>
      <c r="JHR936" s="337"/>
      <c r="JHS936" s="337"/>
      <c r="JHT936" s="337"/>
      <c r="JHU936" s="337"/>
      <c r="JHV936" s="337"/>
      <c r="JHW936" s="337"/>
      <c r="JHX936" s="337"/>
      <c r="JHY936" s="337"/>
      <c r="JHZ936" s="337"/>
      <c r="JIA936" s="337"/>
      <c r="JIB936" s="337"/>
      <c r="JIC936" s="337"/>
      <c r="JID936" s="337"/>
      <c r="JIE936" s="337"/>
      <c r="JIF936" s="337"/>
      <c r="JIG936" s="337"/>
      <c r="JIH936" s="337"/>
      <c r="JII936" s="337"/>
      <c r="JIJ936" s="337"/>
      <c r="JIK936" s="337"/>
      <c r="JIL936" s="337"/>
      <c r="JIM936" s="337"/>
      <c r="JIN936" s="337"/>
      <c r="JIO936" s="337"/>
      <c r="JIP936" s="337"/>
      <c r="JIQ936" s="337"/>
      <c r="JIR936" s="337"/>
      <c r="JIS936" s="337"/>
      <c r="JIT936" s="337"/>
      <c r="JIU936" s="337"/>
      <c r="JIV936" s="337"/>
      <c r="JIW936" s="337"/>
      <c r="JIX936" s="337"/>
      <c r="JIY936" s="337"/>
      <c r="JIZ936" s="337"/>
      <c r="JJA936" s="337"/>
      <c r="JJB936" s="337"/>
      <c r="JJC936" s="337"/>
      <c r="JJD936" s="337"/>
      <c r="JJE936" s="337"/>
      <c r="JJF936" s="337"/>
      <c r="JJG936" s="337"/>
      <c r="JJH936" s="337"/>
      <c r="JJI936" s="337"/>
      <c r="JJJ936" s="337"/>
      <c r="JJK936" s="337"/>
      <c r="JJL936" s="337"/>
      <c r="JJM936" s="337"/>
      <c r="JJN936" s="337"/>
      <c r="JJO936" s="337"/>
      <c r="JJP936" s="337"/>
      <c r="JJQ936" s="337"/>
      <c r="JJR936" s="337"/>
      <c r="JJS936" s="337"/>
      <c r="JJT936" s="337"/>
      <c r="JJU936" s="337"/>
      <c r="JJV936" s="337"/>
      <c r="JJW936" s="337"/>
      <c r="JJX936" s="337"/>
      <c r="JJY936" s="337"/>
      <c r="JJZ936" s="337"/>
      <c r="JKA936" s="337"/>
      <c r="JKB936" s="337"/>
      <c r="JKC936" s="337"/>
      <c r="JKD936" s="337"/>
      <c r="JKE936" s="337"/>
      <c r="JKF936" s="337"/>
      <c r="JKG936" s="337"/>
      <c r="JKH936" s="337"/>
      <c r="JKI936" s="337"/>
      <c r="JKJ936" s="337"/>
      <c r="JKK936" s="337"/>
      <c r="JKL936" s="337"/>
      <c r="JKM936" s="337"/>
      <c r="JKN936" s="337"/>
      <c r="JKO936" s="337"/>
      <c r="JKP936" s="337"/>
      <c r="JKQ936" s="337"/>
      <c r="JKR936" s="337"/>
      <c r="JKS936" s="337"/>
      <c r="JKT936" s="337"/>
      <c r="JKU936" s="337"/>
      <c r="JKV936" s="337"/>
      <c r="JKW936" s="337"/>
      <c r="JKX936" s="337"/>
      <c r="JKY936" s="337"/>
      <c r="JKZ936" s="337"/>
      <c r="JLA936" s="337"/>
      <c r="JLB936" s="337"/>
      <c r="JLC936" s="337"/>
      <c r="JLD936" s="337"/>
      <c r="JLE936" s="337"/>
      <c r="JLF936" s="337"/>
      <c r="JLG936" s="337"/>
      <c r="JLH936" s="337"/>
      <c r="JLI936" s="337"/>
      <c r="JLJ936" s="337"/>
      <c r="JLK936" s="337"/>
      <c r="JLL936" s="337"/>
      <c r="JLM936" s="337"/>
      <c r="JLN936" s="337"/>
      <c r="JLO936" s="337"/>
      <c r="JLP936" s="337"/>
      <c r="JLQ936" s="337"/>
      <c r="JLR936" s="337"/>
      <c r="JLS936" s="337"/>
      <c r="JLT936" s="337"/>
      <c r="JLU936" s="337"/>
      <c r="JLV936" s="337"/>
      <c r="JLW936" s="337"/>
      <c r="JLX936" s="337"/>
      <c r="JLY936" s="337"/>
      <c r="JLZ936" s="337"/>
      <c r="JMA936" s="337"/>
      <c r="JMB936" s="337"/>
      <c r="JMC936" s="337"/>
      <c r="JMD936" s="337"/>
      <c r="JME936" s="337"/>
      <c r="JMF936" s="337"/>
      <c r="JMG936" s="337"/>
      <c r="JMH936" s="337"/>
      <c r="JMI936" s="337"/>
      <c r="JMJ936" s="337"/>
      <c r="JMK936" s="337"/>
      <c r="JML936" s="337"/>
      <c r="JMM936" s="337"/>
      <c r="JMN936" s="337"/>
      <c r="JMO936" s="337"/>
      <c r="JMP936" s="337"/>
      <c r="JMQ936" s="337"/>
      <c r="JMR936" s="337"/>
      <c r="JMS936" s="337"/>
      <c r="JMT936" s="337"/>
      <c r="JMU936" s="337"/>
      <c r="JMV936" s="337"/>
      <c r="JMW936" s="337"/>
      <c r="JMX936" s="337"/>
      <c r="JMY936" s="337"/>
      <c r="JMZ936" s="337"/>
      <c r="JNA936" s="337"/>
      <c r="JNB936" s="337"/>
      <c r="JNC936" s="337"/>
      <c r="JND936" s="337"/>
      <c r="JNE936" s="337"/>
      <c r="JNF936" s="337"/>
      <c r="JNG936" s="337"/>
      <c r="JNH936" s="337"/>
      <c r="JNI936" s="337"/>
      <c r="JNJ936" s="337"/>
      <c r="JNK936" s="337"/>
      <c r="JNL936" s="337"/>
      <c r="JNM936" s="337"/>
      <c r="JNN936" s="337"/>
      <c r="JNO936" s="337"/>
      <c r="JNP936" s="337"/>
      <c r="JNQ936" s="337"/>
      <c r="JNR936" s="337"/>
      <c r="JNS936" s="337"/>
      <c r="JNT936" s="337"/>
      <c r="JNU936" s="337"/>
      <c r="JNV936" s="337"/>
      <c r="JNW936" s="337"/>
      <c r="JNX936" s="337"/>
      <c r="JNY936" s="337"/>
      <c r="JNZ936" s="337"/>
      <c r="JOA936" s="337"/>
      <c r="JOB936" s="337"/>
      <c r="JOC936" s="337"/>
      <c r="JOD936" s="337"/>
      <c r="JOE936" s="337"/>
      <c r="JOF936" s="337"/>
      <c r="JOG936" s="337"/>
      <c r="JOH936" s="337"/>
      <c r="JOI936" s="337"/>
      <c r="JOJ936" s="337"/>
      <c r="JOK936" s="337"/>
      <c r="JOL936" s="337"/>
      <c r="JOM936" s="337"/>
      <c r="JON936" s="337"/>
      <c r="JOO936" s="337"/>
      <c r="JOP936" s="337"/>
      <c r="JOQ936" s="337"/>
      <c r="JOR936" s="337"/>
      <c r="JOS936" s="337"/>
      <c r="JOT936" s="337"/>
      <c r="JOU936" s="337"/>
      <c r="JOV936" s="337"/>
      <c r="JOW936" s="337"/>
      <c r="JOX936" s="337"/>
      <c r="JOY936" s="337"/>
      <c r="JOZ936" s="337"/>
      <c r="JPA936" s="337"/>
      <c r="JPB936" s="337"/>
      <c r="JPC936" s="337"/>
      <c r="JPD936" s="337"/>
      <c r="JPE936" s="337"/>
      <c r="JPF936" s="337"/>
      <c r="JPG936" s="337"/>
      <c r="JPH936" s="337"/>
      <c r="JPI936" s="337"/>
      <c r="JPJ936" s="337"/>
      <c r="JPK936" s="337"/>
      <c r="JPL936" s="337"/>
      <c r="JPM936" s="337"/>
      <c r="JPN936" s="337"/>
      <c r="JPO936" s="337"/>
      <c r="JPP936" s="337"/>
      <c r="JPQ936" s="337"/>
      <c r="JPR936" s="337"/>
      <c r="JPS936" s="337"/>
      <c r="JPT936" s="337"/>
      <c r="JPU936" s="337"/>
      <c r="JPV936" s="337"/>
      <c r="JPW936" s="337"/>
      <c r="JPX936" s="337"/>
      <c r="JPY936" s="337"/>
      <c r="JPZ936" s="337"/>
      <c r="JQA936" s="337"/>
      <c r="JQB936" s="337"/>
      <c r="JQC936" s="337"/>
      <c r="JQD936" s="337"/>
      <c r="JQE936" s="337"/>
      <c r="JQF936" s="337"/>
      <c r="JQG936" s="337"/>
      <c r="JQH936" s="337"/>
      <c r="JQI936" s="337"/>
      <c r="JQJ936" s="337"/>
      <c r="JQK936" s="337"/>
      <c r="JQL936" s="337"/>
      <c r="JQM936" s="337"/>
      <c r="JQN936" s="337"/>
      <c r="JQO936" s="337"/>
      <c r="JQP936" s="337"/>
      <c r="JQQ936" s="337"/>
      <c r="JQR936" s="337"/>
      <c r="JQS936" s="337"/>
      <c r="JQT936" s="337"/>
      <c r="JQU936" s="337"/>
      <c r="JQV936" s="337"/>
      <c r="JQW936" s="337"/>
      <c r="JQX936" s="337"/>
      <c r="JQY936" s="337"/>
      <c r="JQZ936" s="337"/>
      <c r="JRA936" s="337"/>
      <c r="JRB936" s="337"/>
      <c r="JRC936" s="337"/>
      <c r="JRD936" s="337"/>
      <c r="JRE936" s="337"/>
      <c r="JRF936" s="337"/>
      <c r="JRG936" s="337"/>
      <c r="JRH936" s="337"/>
      <c r="JRI936" s="337"/>
      <c r="JRJ936" s="337"/>
      <c r="JRK936" s="337"/>
      <c r="JRL936" s="337"/>
      <c r="JRM936" s="337"/>
      <c r="JRN936" s="337"/>
      <c r="JRO936" s="337"/>
      <c r="JRP936" s="337"/>
      <c r="JRQ936" s="337"/>
      <c r="JRR936" s="337"/>
      <c r="JRS936" s="337"/>
      <c r="JRT936" s="337"/>
      <c r="JRU936" s="337"/>
      <c r="JRV936" s="337"/>
      <c r="JRW936" s="337"/>
      <c r="JRX936" s="337"/>
      <c r="JRY936" s="337"/>
      <c r="JRZ936" s="337"/>
      <c r="JSA936" s="337"/>
      <c r="JSB936" s="337"/>
      <c r="JSC936" s="337"/>
      <c r="JSD936" s="337"/>
      <c r="JSE936" s="337"/>
      <c r="JSF936" s="337"/>
      <c r="JSG936" s="337"/>
      <c r="JSH936" s="337"/>
      <c r="JSI936" s="337"/>
      <c r="JSJ936" s="337"/>
      <c r="JSK936" s="337"/>
      <c r="JSL936" s="337"/>
      <c r="JSM936" s="337"/>
      <c r="JSN936" s="337"/>
      <c r="JSO936" s="337"/>
      <c r="JSP936" s="337"/>
      <c r="JSQ936" s="337"/>
      <c r="JSR936" s="337"/>
      <c r="JSS936" s="337"/>
      <c r="JST936" s="337"/>
      <c r="JSU936" s="337"/>
      <c r="JSV936" s="337"/>
      <c r="JSW936" s="337"/>
      <c r="JSX936" s="337"/>
      <c r="JSY936" s="337"/>
      <c r="JSZ936" s="337"/>
      <c r="JTA936" s="337"/>
      <c r="JTB936" s="337"/>
      <c r="JTC936" s="337"/>
      <c r="JTD936" s="337"/>
      <c r="JTE936" s="337"/>
      <c r="JTF936" s="337"/>
      <c r="JTG936" s="337"/>
      <c r="JTH936" s="337"/>
      <c r="JTI936" s="337"/>
      <c r="JTJ936" s="337"/>
      <c r="JTK936" s="337"/>
      <c r="JTL936" s="337"/>
      <c r="JTM936" s="337"/>
      <c r="JTN936" s="337"/>
      <c r="JTO936" s="337"/>
      <c r="JTP936" s="337"/>
      <c r="JTQ936" s="337"/>
      <c r="JTR936" s="337"/>
      <c r="JTS936" s="337"/>
      <c r="JTT936" s="337"/>
      <c r="JTU936" s="337"/>
      <c r="JTV936" s="337"/>
      <c r="JTW936" s="337"/>
      <c r="JTX936" s="337"/>
      <c r="JTY936" s="337"/>
      <c r="JTZ936" s="337"/>
      <c r="JUA936" s="337"/>
      <c r="JUB936" s="337"/>
      <c r="JUC936" s="337"/>
      <c r="JUD936" s="337"/>
      <c r="JUE936" s="337"/>
      <c r="JUF936" s="337"/>
      <c r="JUG936" s="337"/>
      <c r="JUH936" s="337"/>
      <c r="JUI936" s="337"/>
      <c r="JUJ936" s="337"/>
      <c r="JUK936" s="337"/>
      <c r="JUL936" s="337"/>
      <c r="JUM936" s="337"/>
      <c r="JUN936" s="337"/>
      <c r="JUO936" s="337"/>
      <c r="JUP936" s="337"/>
      <c r="JUQ936" s="337"/>
      <c r="JUR936" s="337"/>
      <c r="JUS936" s="337"/>
      <c r="JUT936" s="337"/>
      <c r="JUU936" s="337"/>
      <c r="JUV936" s="337"/>
      <c r="JUW936" s="337"/>
      <c r="JUX936" s="337"/>
      <c r="JUY936" s="337"/>
      <c r="JUZ936" s="337"/>
      <c r="JVA936" s="337"/>
      <c r="JVB936" s="337"/>
      <c r="JVC936" s="337"/>
      <c r="JVD936" s="337"/>
      <c r="JVE936" s="337"/>
      <c r="JVF936" s="337"/>
      <c r="JVG936" s="337"/>
      <c r="JVH936" s="337"/>
      <c r="JVI936" s="337"/>
      <c r="JVJ936" s="337"/>
      <c r="JVK936" s="337"/>
      <c r="JVL936" s="337"/>
      <c r="JVM936" s="337"/>
      <c r="JVN936" s="337"/>
      <c r="JVO936" s="337"/>
      <c r="JVP936" s="337"/>
      <c r="JVQ936" s="337"/>
      <c r="JVR936" s="337"/>
      <c r="JVS936" s="337"/>
      <c r="JVT936" s="337"/>
      <c r="JVU936" s="337"/>
      <c r="JVV936" s="337"/>
      <c r="JVW936" s="337"/>
      <c r="JVX936" s="337"/>
      <c r="JVY936" s="337"/>
      <c r="JVZ936" s="337"/>
      <c r="JWA936" s="337"/>
      <c r="JWB936" s="337"/>
      <c r="JWC936" s="337"/>
      <c r="JWD936" s="337"/>
      <c r="JWE936" s="337"/>
      <c r="JWF936" s="337"/>
      <c r="JWG936" s="337"/>
      <c r="JWH936" s="337"/>
      <c r="JWI936" s="337"/>
      <c r="JWJ936" s="337"/>
      <c r="JWK936" s="337"/>
      <c r="JWL936" s="337"/>
      <c r="JWM936" s="337"/>
      <c r="JWN936" s="337"/>
      <c r="JWO936" s="337"/>
      <c r="JWP936" s="337"/>
      <c r="JWQ936" s="337"/>
      <c r="JWR936" s="337"/>
      <c r="JWS936" s="337"/>
      <c r="JWT936" s="337"/>
      <c r="JWU936" s="337"/>
      <c r="JWV936" s="337"/>
      <c r="JWW936" s="337"/>
      <c r="JWX936" s="337"/>
      <c r="JWY936" s="337"/>
      <c r="JWZ936" s="337"/>
      <c r="JXA936" s="337"/>
      <c r="JXB936" s="337"/>
      <c r="JXC936" s="337"/>
      <c r="JXD936" s="337"/>
      <c r="JXE936" s="337"/>
      <c r="JXF936" s="337"/>
      <c r="JXG936" s="337"/>
      <c r="JXH936" s="337"/>
      <c r="JXI936" s="337"/>
      <c r="JXJ936" s="337"/>
      <c r="JXK936" s="337"/>
      <c r="JXL936" s="337"/>
      <c r="JXM936" s="337"/>
      <c r="JXN936" s="337"/>
      <c r="JXO936" s="337"/>
      <c r="JXP936" s="337"/>
      <c r="JXQ936" s="337"/>
      <c r="JXR936" s="337"/>
      <c r="JXS936" s="337"/>
      <c r="JXT936" s="337"/>
      <c r="JXU936" s="337"/>
      <c r="JXV936" s="337"/>
      <c r="JXW936" s="337"/>
      <c r="JXX936" s="337"/>
      <c r="JXY936" s="337"/>
      <c r="JXZ936" s="337"/>
      <c r="JYA936" s="337"/>
      <c r="JYB936" s="337"/>
      <c r="JYC936" s="337"/>
      <c r="JYD936" s="337"/>
      <c r="JYE936" s="337"/>
      <c r="JYF936" s="337"/>
      <c r="JYG936" s="337"/>
      <c r="JYH936" s="337"/>
      <c r="JYI936" s="337"/>
      <c r="JYJ936" s="337"/>
      <c r="JYK936" s="337"/>
      <c r="JYL936" s="337"/>
      <c r="JYM936" s="337"/>
      <c r="JYN936" s="337"/>
      <c r="JYO936" s="337"/>
      <c r="JYP936" s="337"/>
      <c r="JYQ936" s="337"/>
      <c r="JYR936" s="337"/>
      <c r="JYS936" s="337"/>
      <c r="JYT936" s="337"/>
      <c r="JYU936" s="337"/>
      <c r="JYV936" s="337"/>
      <c r="JYW936" s="337"/>
      <c r="JYX936" s="337"/>
      <c r="JYY936" s="337"/>
      <c r="JYZ936" s="337"/>
      <c r="JZA936" s="337"/>
      <c r="JZB936" s="337"/>
      <c r="JZC936" s="337"/>
      <c r="JZD936" s="337"/>
      <c r="JZE936" s="337"/>
      <c r="JZF936" s="337"/>
      <c r="JZG936" s="337"/>
      <c r="JZH936" s="337"/>
      <c r="JZI936" s="337"/>
      <c r="JZJ936" s="337"/>
      <c r="JZK936" s="337"/>
      <c r="JZL936" s="337"/>
      <c r="JZM936" s="337"/>
      <c r="JZN936" s="337"/>
      <c r="JZO936" s="337"/>
      <c r="JZP936" s="337"/>
      <c r="JZQ936" s="337"/>
      <c r="JZR936" s="337"/>
      <c r="JZS936" s="337"/>
      <c r="JZT936" s="337"/>
      <c r="JZU936" s="337"/>
      <c r="JZV936" s="337"/>
      <c r="JZW936" s="337"/>
      <c r="JZX936" s="337"/>
      <c r="JZY936" s="337"/>
      <c r="JZZ936" s="337"/>
      <c r="KAA936" s="337"/>
      <c r="KAB936" s="337"/>
      <c r="KAC936" s="337"/>
      <c r="KAD936" s="337"/>
      <c r="KAE936" s="337"/>
      <c r="KAF936" s="337"/>
      <c r="KAG936" s="337"/>
      <c r="KAH936" s="337"/>
      <c r="KAI936" s="337"/>
      <c r="KAJ936" s="337"/>
      <c r="KAK936" s="337"/>
      <c r="KAL936" s="337"/>
      <c r="KAM936" s="337"/>
      <c r="KAN936" s="337"/>
      <c r="KAO936" s="337"/>
      <c r="KAP936" s="337"/>
      <c r="KAQ936" s="337"/>
      <c r="KAR936" s="337"/>
      <c r="KAS936" s="337"/>
      <c r="KAT936" s="337"/>
      <c r="KAU936" s="337"/>
      <c r="KAV936" s="337"/>
      <c r="KAW936" s="337"/>
      <c r="KAX936" s="337"/>
      <c r="KAY936" s="337"/>
      <c r="KAZ936" s="337"/>
      <c r="KBA936" s="337"/>
      <c r="KBB936" s="337"/>
      <c r="KBC936" s="337"/>
      <c r="KBD936" s="337"/>
      <c r="KBE936" s="337"/>
      <c r="KBF936" s="337"/>
      <c r="KBG936" s="337"/>
      <c r="KBH936" s="337"/>
      <c r="KBI936" s="337"/>
      <c r="KBJ936" s="337"/>
      <c r="KBK936" s="337"/>
      <c r="KBL936" s="337"/>
      <c r="KBM936" s="337"/>
      <c r="KBN936" s="337"/>
      <c r="KBO936" s="337"/>
      <c r="KBP936" s="337"/>
      <c r="KBQ936" s="337"/>
      <c r="KBR936" s="337"/>
      <c r="KBS936" s="337"/>
      <c r="KBT936" s="337"/>
      <c r="KBU936" s="337"/>
      <c r="KBV936" s="337"/>
      <c r="KBW936" s="337"/>
      <c r="KBX936" s="337"/>
      <c r="KBY936" s="337"/>
      <c r="KBZ936" s="337"/>
      <c r="KCA936" s="337"/>
      <c r="KCB936" s="337"/>
      <c r="KCC936" s="337"/>
      <c r="KCD936" s="337"/>
      <c r="KCE936" s="337"/>
      <c r="KCF936" s="337"/>
      <c r="KCG936" s="337"/>
      <c r="KCH936" s="337"/>
      <c r="KCI936" s="337"/>
      <c r="KCJ936" s="337"/>
      <c r="KCK936" s="337"/>
      <c r="KCL936" s="337"/>
      <c r="KCM936" s="337"/>
      <c r="KCN936" s="337"/>
      <c r="KCO936" s="337"/>
      <c r="KCP936" s="337"/>
      <c r="KCQ936" s="337"/>
      <c r="KCR936" s="337"/>
      <c r="KCS936" s="337"/>
      <c r="KCT936" s="337"/>
      <c r="KCU936" s="337"/>
      <c r="KCV936" s="337"/>
      <c r="KCW936" s="337"/>
      <c r="KCX936" s="337"/>
      <c r="KCY936" s="337"/>
      <c r="KCZ936" s="337"/>
      <c r="KDA936" s="337"/>
      <c r="KDB936" s="337"/>
      <c r="KDC936" s="337"/>
      <c r="KDD936" s="337"/>
      <c r="KDE936" s="337"/>
      <c r="KDF936" s="337"/>
      <c r="KDG936" s="337"/>
      <c r="KDH936" s="337"/>
      <c r="KDI936" s="337"/>
      <c r="KDJ936" s="337"/>
      <c r="KDK936" s="337"/>
      <c r="KDL936" s="337"/>
      <c r="KDM936" s="337"/>
      <c r="KDN936" s="337"/>
      <c r="KDO936" s="337"/>
      <c r="KDP936" s="337"/>
      <c r="KDQ936" s="337"/>
      <c r="KDR936" s="337"/>
      <c r="KDS936" s="337"/>
      <c r="KDT936" s="337"/>
      <c r="KDU936" s="337"/>
      <c r="KDV936" s="337"/>
      <c r="KDW936" s="337"/>
      <c r="KDX936" s="337"/>
      <c r="KDY936" s="337"/>
      <c r="KDZ936" s="337"/>
      <c r="KEA936" s="337"/>
      <c r="KEB936" s="337"/>
      <c r="KEC936" s="337"/>
      <c r="KED936" s="337"/>
      <c r="KEE936" s="337"/>
      <c r="KEF936" s="337"/>
      <c r="KEG936" s="337"/>
      <c r="KEH936" s="337"/>
      <c r="KEI936" s="337"/>
      <c r="KEJ936" s="337"/>
      <c r="KEK936" s="337"/>
      <c r="KEL936" s="337"/>
      <c r="KEM936" s="337"/>
      <c r="KEN936" s="337"/>
      <c r="KEO936" s="337"/>
      <c r="KEP936" s="337"/>
      <c r="KEQ936" s="337"/>
      <c r="KER936" s="337"/>
      <c r="KES936" s="337"/>
      <c r="KET936" s="337"/>
      <c r="KEU936" s="337"/>
      <c r="KEV936" s="337"/>
      <c r="KEW936" s="337"/>
      <c r="KEX936" s="337"/>
      <c r="KEY936" s="337"/>
      <c r="KEZ936" s="337"/>
      <c r="KFA936" s="337"/>
      <c r="KFB936" s="337"/>
      <c r="KFC936" s="337"/>
      <c r="KFD936" s="337"/>
      <c r="KFE936" s="337"/>
      <c r="KFF936" s="337"/>
      <c r="KFG936" s="337"/>
      <c r="KFH936" s="337"/>
      <c r="KFI936" s="337"/>
      <c r="KFJ936" s="337"/>
      <c r="KFK936" s="337"/>
      <c r="KFL936" s="337"/>
      <c r="KFM936" s="337"/>
      <c r="KFN936" s="337"/>
      <c r="KFO936" s="337"/>
      <c r="KFP936" s="337"/>
      <c r="KFQ936" s="337"/>
      <c r="KFR936" s="337"/>
      <c r="KFS936" s="337"/>
      <c r="KFT936" s="337"/>
      <c r="KFU936" s="337"/>
      <c r="KFV936" s="337"/>
      <c r="KFW936" s="337"/>
      <c r="KFX936" s="337"/>
      <c r="KFY936" s="337"/>
      <c r="KFZ936" s="337"/>
      <c r="KGA936" s="337"/>
      <c r="KGB936" s="337"/>
      <c r="KGC936" s="337"/>
      <c r="KGD936" s="337"/>
      <c r="KGE936" s="337"/>
      <c r="KGF936" s="337"/>
      <c r="KGG936" s="337"/>
      <c r="KGH936" s="337"/>
      <c r="KGI936" s="337"/>
      <c r="KGJ936" s="337"/>
      <c r="KGK936" s="337"/>
      <c r="KGL936" s="337"/>
      <c r="KGM936" s="337"/>
      <c r="KGN936" s="337"/>
      <c r="KGO936" s="337"/>
      <c r="KGP936" s="337"/>
      <c r="KGQ936" s="337"/>
      <c r="KGR936" s="337"/>
      <c r="KGS936" s="337"/>
      <c r="KGT936" s="337"/>
      <c r="KGU936" s="337"/>
      <c r="KGV936" s="337"/>
      <c r="KGW936" s="337"/>
      <c r="KGX936" s="337"/>
      <c r="KGY936" s="337"/>
      <c r="KGZ936" s="337"/>
      <c r="KHA936" s="337"/>
      <c r="KHB936" s="337"/>
      <c r="KHC936" s="337"/>
      <c r="KHD936" s="337"/>
      <c r="KHE936" s="337"/>
      <c r="KHF936" s="337"/>
      <c r="KHG936" s="337"/>
      <c r="KHH936" s="337"/>
      <c r="KHI936" s="337"/>
      <c r="KHJ936" s="337"/>
      <c r="KHK936" s="337"/>
      <c r="KHL936" s="337"/>
      <c r="KHM936" s="337"/>
      <c r="KHN936" s="337"/>
      <c r="KHO936" s="337"/>
      <c r="KHP936" s="337"/>
      <c r="KHQ936" s="337"/>
      <c r="KHR936" s="337"/>
      <c r="KHS936" s="337"/>
      <c r="KHT936" s="337"/>
      <c r="KHU936" s="337"/>
      <c r="KHV936" s="337"/>
      <c r="KHW936" s="337"/>
      <c r="KHX936" s="337"/>
      <c r="KHY936" s="337"/>
      <c r="KHZ936" s="337"/>
      <c r="KIA936" s="337"/>
      <c r="KIB936" s="337"/>
      <c r="KIC936" s="337"/>
      <c r="KID936" s="337"/>
      <c r="KIE936" s="337"/>
      <c r="KIF936" s="337"/>
      <c r="KIG936" s="337"/>
      <c r="KIH936" s="337"/>
      <c r="KII936" s="337"/>
      <c r="KIJ936" s="337"/>
      <c r="KIK936" s="337"/>
      <c r="KIL936" s="337"/>
      <c r="KIM936" s="337"/>
      <c r="KIN936" s="337"/>
      <c r="KIO936" s="337"/>
      <c r="KIP936" s="337"/>
      <c r="KIQ936" s="337"/>
      <c r="KIR936" s="337"/>
      <c r="KIS936" s="337"/>
      <c r="KIT936" s="337"/>
      <c r="KIU936" s="337"/>
      <c r="KIV936" s="337"/>
      <c r="KIW936" s="337"/>
      <c r="KIX936" s="337"/>
      <c r="KIY936" s="337"/>
      <c r="KIZ936" s="337"/>
      <c r="KJA936" s="337"/>
      <c r="KJB936" s="337"/>
      <c r="KJC936" s="337"/>
      <c r="KJD936" s="337"/>
      <c r="KJE936" s="337"/>
      <c r="KJF936" s="337"/>
      <c r="KJG936" s="337"/>
      <c r="KJH936" s="337"/>
      <c r="KJI936" s="337"/>
      <c r="KJJ936" s="337"/>
      <c r="KJK936" s="337"/>
      <c r="KJL936" s="337"/>
      <c r="KJM936" s="337"/>
      <c r="KJN936" s="337"/>
      <c r="KJO936" s="337"/>
      <c r="KJP936" s="337"/>
      <c r="KJQ936" s="337"/>
      <c r="KJR936" s="337"/>
      <c r="KJS936" s="337"/>
      <c r="KJT936" s="337"/>
      <c r="KJU936" s="337"/>
      <c r="KJV936" s="337"/>
      <c r="KJW936" s="337"/>
      <c r="KJX936" s="337"/>
      <c r="KJY936" s="337"/>
      <c r="KJZ936" s="337"/>
      <c r="KKA936" s="337"/>
      <c r="KKB936" s="337"/>
      <c r="KKC936" s="337"/>
      <c r="KKD936" s="337"/>
      <c r="KKE936" s="337"/>
      <c r="KKF936" s="337"/>
      <c r="KKG936" s="337"/>
      <c r="KKH936" s="337"/>
      <c r="KKI936" s="337"/>
      <c r="KKJ936" s="337"/>
      <c r="KKK936" s="337"/>
      <c r="KKL936" s="337"/>
      <c r="KKM936" s="337"/>
      <c r="KKN936" s="337"/>
      <c r="KKO936" s="337"/>
      <c r="KKP936" s="337"/>
      <c r="KKQ936" s="337"/>
      <c r="KKR936" s="337"/>
      <c r="KKS936" s="337"/>
      <c r="KKT936" s="337"/>
      <c r="KKU936" s="337"/>
      <c r="KKV936" s="337"/>
      <c r="KKW936" s="337"/>
      <c r="KKX936" s="337"/>
      <c r="KKY936" s="337"/>
      <c r="KKZ936" s="337"/>
      <c r="KLA936" s="337"/>
      <c r="KLB936" s="337"/>
      <c r="KLC936" s="337"/>
      <c r="KLD936" s="337"/>
      <c r="KLE936" s="337"/>
      <c r="KLF936" s="337"/>
      <c r="KLG936" s="337"/>
      <c r="KLH936" s="337"/>
      <c r="KLI936" s="337"/>
      <c r="KLJ936" s="337"/>
      <c r="KLK936" s="337"/>
      <c r="KLL936" s="337"/>
      <c r="KLM936" s="337"/>
      <c r="KLN936" s="337"/>
      <c r="KLO936" s="337"/>
      <c r="KLP936" s="337"/>
      <c r="KLQ936" s="337"/>
      <c r="KLR936" s="337"/>
      <c r="KLS936" s="337"/>
      <c r="KLT936" s="337"/>
      <c r="KLU936" s="337"/>
      <c r="KLV936" s="337"/>
      <c r="KLW936" s="337"/>
      <c r="KLX936" s="337"/>
      <c r="KLY936" s="337"/>
      <c r="KLZ936" s="337"/>
      <c r="KMA936" s="337"/>
      <c r="KMB936" s="337"/>
      <c r="KMC936" s="337"/>
      <c r="KMD936" s="337"/>
      <c r="KME936" s="337"/>
      <c r="KMF936" s="337"/>
      <c r="KMG936" s="337"/>
      <c r="KMH936" s="337"/>
      <c r="KMI936" s="337"/>
      <c r="KMJ936" s="337"/>
      <c r="KMK936" s="337"/>
      <c r="KML936" s="337"/>
      <c r="KMM936" s="337"/>
      <c r="KMN936" s="337"/>
      <c r="KMO936" s="337"/>
      <c r="KMP936" s="337"/>
      <c r="KMQ936" s="337"/>
      <c r="KMR936" s="337"/>
      <c r="KMS936" s="337"/>
      <c r="KMT936" s="337"/>
      <c r="KMU936" s="337"/>
      <c r="KMV936" s="337"/>
      <c r="KMW936" s="337"/>
      <c r="KMX936" s="337"/>
      <c r="KMY936" s="337"/>
      <c r="KMZ936" s="337"/>
      <c r="KNA936" s="337"/>
      <c r="KNB936" s="337"/>
      <c r="KNC936" s="337"/>
      <c r="KND936" s="337"/>
      <c r="KNE936" s="337"/>
      <c r="KNF936" s="337"/>
      <c r="KNG936" s="337"/>
      <c r="KNH936" s="337"/>
      <c r="KNI936" s="337"/>
      <c r="KNJ936" s="337"/>
      <c r="KNK936" s="337"/>
      <c r="KNL936" s="337"/>
      <c r="KNM936" s="337"/>
      <c r="KNN936" s="337"/>
      <c r="KNO936" s="337"/>
      <c r="KNP936" s="337"/>
      <c r="KNQ936" s="337"/>
      <c r="KNR936" s="337"/>
      <c r="KNS936" s="337"/>
      <c r="KNT936" s="337"/>
      <c r="KNU936" s="337"/>
      <c r="KNV936" s="337"/>
      <c r="KNW936" s="337"/>
      <c r="KNX936" s="337"/>
      <c r="KNY936" s="337"/>
      <c r="KNZ936" s="337"/>
      <c r="KOA936" s="337"/>
      <c r="KOB936" s="337"/>
      <c r="KOC936" s="337"/>
      <c r="KOD936" s="337"/>
      <c r="KOE936" s="337"/>
      <c r="KOF936" s="337"/>
      <c r="KOG936" s="337"/>
      <c r="KOH936" s="337"/>
      <c r="KOI936" s="337"/>
      <c r="KOJ936" s="337"/>
      <c r="KOK936" s="337"/>
      <c r="KOL936" s="337"/>
      <c r="KOM936" s="337"/>
      <c r="KON936" s="337"/>
      <c r="KOO936" s="337"/>
      <c r="KOP936" s="337"/>
      <c r="KOQ936" s="337"/>
      <c r="KOR936" s="337"/>
      <c r="KOS936" s="337"/>
      <c r="KOT936" s="337"/>
      <c r="KOU936" s="337"/>
      <c r="KOV936" s="337"/>
      <c r="KOW936" s="337"/>
      <c r="KOX936" s="337"/>
      <c r="KOY936" s="337"/>
      <c r="KOZ936" s="337"/>
      <c r="KPA936" s="337"/>
      <c r="KPB936" s="337"/>
      <c r="KPC936" s="337"/>
      <c r="KPD936" s="337"/>
      <c r="KPE936" s="337"/>
      <c r="KPF936" s="337"/>
      <c r="KPG936" s="337"/>
      <c r="KPH936" s="337"/>
      <c r="KPI936" s="337"/>
      <c r="KPJ936" s="337"/>
      <c r="KPK936" s="337"/>
      <c r="KPL936" s="337"/>
      <c r="KPM936" s="337"/>
      <c r="KPN936" s="337"/>
      <c r="KPO936" s="337"/>
      <c r="KPP936" s="337"/>
      <c r="KPQ936" s="337"/>
      <c r="KPR936" s="337"/>
      <c r="KPS936" s="337"/>
      <c r="KPT936" s="337"/>
      <c r="KPU936" s="337"/>
      <c r="KPV936" s="337"/>
      <c r="KPW936" s="337"/>
      <c r="KPX936" s="337"/>
      <c r="KPY936" s="337"/>
      <c r="KPZ936" s="337"/>
      <c r="KQA936" s="337"/>
      <c r="KQB936" s="337"/>
      <c r="KQC936" s="337"/>
      <c r="KQD936" s="337"/>
      <c r="KQE936" s="337"/>
      <c r="KQF936" s="337"/>
      <c r="KQG936" s="337"/>
      <c r="KQH936" s="337"/>
      <c r="KQI936" s="337"/>
      <c r="KQJ936" s="337"/>
      <c r="KQK936" s="337"/>
      <c r="KQL936" s="337"/>
      <c r="KQM936" s="337"/>
      <c r="KQN936" s="337"/>
      <c r="KQO936" s="337"/>
      <c r="KQP936" s="337"/>
      <c r="KQQ936" s="337"/>
      <c r="KQR936" s="337"/>
      <c r="KQS936" s="337"/>
      <c r="KQT936" s="337"/>
      <c r="KQU936" s="337"/>
      <c r="KQV936" s="337"/>
      <c r="KQW936" s="337"/>
      <c r="KQX936" s="337"/>
      <c r="KQY936" s="337"/>
      <c r="KQZ936" s="337"/>
      <c r="KRA936" s="337"/>
      <c r="KRB936" s="337"/>
      <c r="KRC936" s="337"/>
      <c r="KRD936" s="337"/>
      <c r="KRE936" s="337"/>
      <c r="KRF936" s="337"/>
      <c r="KRG936" s="337"/>
      <c r="KRH936" s="337"/>
      <c r="KRI936" s="337"/>
      <c r="KRJ936" s="337"/>
      <c r="KRK936" s="337"/>
      <c r="KRL936" s="337"/>
      <c r="KRM936" s="337"/>
      <c r="KRN936" s="337"/>
      <c r="KRO936" s="337"/>
      <c r="KRP936" s="337"/>
      <c r="KRQ936" s="337"/>
      <c r="KRR936" s="337"/>
      <c r="KRS936" s="337"/>
      <c r="KRT936" s="337"/>
      <c r="KRU936" s="337"/>
      <c r="KRV936" s="337"/>
      <c r="KRW936" s="337"/>
      <c r="KRX936" s="337"/>
      <c r="KRY936" s="337"/>
      <c r="KRZ936" s="337"/>
      <c r="KSA936" s="337"/>
      <c r="KSB936" s="337"/>
      <c r="KSC936" s="337"/>
      <c r="KSD936" s="337"/>
      <c r="KSE936" s="337"/>
      <c r="KSF936" s="337"/>
      <c r="KSG936" s="337"/>
      <c r="KSH936" s="337"/>
      <c r="KSI936" s="337"/>
      <c r="KSJ936" s="337"/>
      <c r="KSK936" s="337"/>
      <c r="KSL936" s="337"/>
      <c r="KSM936" s="337"/>
      <c r="KSN936" s="337"/>
      <c r="KSO936" s="337"/>
      <c r="KSP936" s="337"/>
      <c r="KSQ936" s="337"/>
      <c r="KSR936" s="337"/>
      <c r="KSS936" s="337"/>
      <c r="KST936" s="337"/>
      <c r="KSU936" s="337"/>
      <c r="KSV936" s="337"/>
      <c r="KSW936" s="337"/>
      <c r="KSX936" s="337"/>
      <c r="KSY936" s="337"/>
      <c r="KSZ936" s="337"/>
      <c r="KTA936" s="337"/>
      <c r="KTB936" s="337"/>
      <c r="KTC936" s="337"/>
      <c r="KTD936" s="337"/>
      <c r="KTE936" s="337"/>
      <c r="KTF936" s="337"/>
      <c r="KTG936" s="337"/>
      <c r="KTH936" s="337"/>
      <c r="KTI936" s="337"/>
      <c r="KTJ936" s="337"/>
      <c r="KTK936" s="337"/>
      <c r="KTL936" s="337"/>
      <c r="KTM936" s="337"/>
      <c r="KTN936" s="337"/>
      <c r="KTO936" s="337"/>
      <c r="KTP936" s="337"/>
      <c r="KTQ936" s="337"/>
      <c r="KTR936" s="337"/>
      <c r="KTS936" s="337"/>
      <c r="KTT936" s="337"/>
      <c r="KTU936" s="337"/>
      <c r="KTV936" s="337"/>
      <c r="KTW936" s="337"/>
      <c r="KTX936" s="337"/>
      <c r="KTY936" s="337"/>
      <c r="KTZ936" s="337"/>
      <c r="KUA936" s="337"/>
      <c r="KUB936" s="337"/>
      <c r="KUC936" s="337"/>
      <c r="KUD936" s="337"/>
      <c r="KUE936" s="337"/>
      <c r="KUF936" s="337"/>
      <c r="KUG936" s="337"/>
      <c r="KUH936" s="337"/>
      <c r="KUI936" s="337"/>
      <c r="KUJ936" s="337"/>
      <c r="KUK936" s="337"/>
      <c r="KUL936" s="337"/>
      <c r="KUM936" s="337"/>
      <c r="KUN936" s="337"/>
      <c r="KUO936" s="337"/>
      <c r="KUP936" s="337"/>
      <c r="KUQ936" s="337"/>
      <c r="KUR936" s="337"/>
      <c r="KUS936" s="337"/>
      <c r="KUT936" s="337"/>
      <c r="KUU936" s="337"/>
      <c r="KUV936" s="337"/>
      <c r="KUW936" s="337"/>
      <c r="KUX936" s="337"/>
      <c r="KUY936" s="337"/>
      <c r="KUZ936" s="337"/>
      <c r="KVA936" s="337"/>
      <c r="KVB936" s="337"/>
      <c r="KVC936" s="337"/>
      <c r="KVD936" s="337"/>
      <c r="KVE936" s="337"/>
      <c r="KVF936" s="337"/>
      <c r="KVG936" s="337"/>
      <c r="KVH936" s="337"/>
      <c r="KVI936" s="337"/>
      <c r="KVJ936" s="337"/>
      <c r="KVK936" s="337"/>
      <c r="KVL936" s="337"/>
      <c r="KVM936" s="337"/>
      <c r="KVN936" s="337"/>
      <c r="KVO936" s="337"/>
      <c r="KVP936" s="337"/>
      <c r="KVQ936" s="337"/>
      <c r="KVR936" s="337"/>
      <c r="KVS936" s="337"/>
      <c r="KVT936" s="337"/>
      <c r="KVU936" s="337"/>
      <c r="KVV936" s="337"/>
      <c r="KVW936" s="337"/>
      <c r="KVX936" s="337"/>
      <c r="KVY936" s="337"/>
      <c r="KVZ936" s="337"/>
      <c r="KWA936" s="337"/>
      <c r="KWB936" s="337"/>
      <c r="KWC936" s="337"/>
      <c r="KWD936" s="337"/>
      <c r="KWE936" s="337"/>
      <c r="KWF936" s="337"/>
      <c r="KWG936" s="337"/>
      <c r="KWH936" s="337"/>
      <c r="KWI936" s="337"/>
      <c r="KWJ936" s="337"/>
      <c r="KWK936" s="337"/>
      <c r="KWL936" s="337"/>
      <c r="KWM936" s="337"/>
      <c r="KWN936" s="337"/>
      <c r="KWO936" s="337"/>
      <c r="KWP936" s="337"/>
      <c r="KWQ936" s="337"/>
      <c r="KWR936" s="337"/>
      <c r="KWS936" s="337"/>
      <c r="KWT936" s="337"/>
      <c r="KWU936" s="337"/>
      <c r="KWV936" s="337"/>
      <c r="KWW936" s="337"/>
      <c r="KWX936" s="337"/>
      <c r="KWY936" s="337"/>
      <c r="KWZ936" s="337"/>
      <c r="KXA936" s="337"/>
      <c r="KXB936" s="337"/>
      <c r="KXC936" s="337"/>
      <c r="KXD936" s="337"/>
      <c r="KXE936" s="337"/>
      <c r="KXF936" s="337"/>
      <c r="KXG936" s="337"/>
      <c r="KXH936" s="337"/>
      <c r="KXI936" s="337"/>
      <c r="KXJ936" s="337"/>
      <c r="KXK936" s="337"/>
      <c r="KXL936" s="337"/>
      <c r="KXM936" s="337"/>
      <c r="KXN936" s="337"/>
      <c r="KXO936" s="337"/>
      <c r="KXP936" s="337"/>
      <c r="KXQ936" s="337"/>
      <c r="KXR936" s="337"/>
      <c r="KXS936" s="337"/>
      <c r="KXT936" s="337"/>
      <c r="KXU936" s="337"/>
      <c r="KXV936" s="337"/>
      <c r="KXW936" s="337"/>
      <c r="KXX936" s="337"/>
      <c r="KXY936" s="337"/>
      <c r="KXZ936" s="337"/>
      <c r="KYA936" s="337"/>
      <c r="KYB936" s="337"/>
      <c r="KYC936" s="337"/>
      <c r="KYD936" s="337"/>
      <c r="KYE936" s="337"/>
      <c r="KYF936" s="337"/>
      <c r="KYG936" s="337"/>
      <c r="KYH936" s="337"/>
      <c r="KYI936" s="337"/>
      <c r="KYJ936" s="337"/>
      <c r="KYK936" s="337"/>
      <c r="KYL936" s="337"/>
      <c r="KYM936" s="337"/>
      <c r="KYN936" s="337"/>
      <c r="KYO936" s="337"/>
      <c r="KYP936" s="337"/>
      <c r="KYQ936" s="337"/>
      <c r="KYR936" s="337"/>
      <c r="KYS936" s="337"/>
      <c r="KYT936" s="337"/>
      <c r="KYU936" s="337"/>
      <c r="KYV936" s="337"/>
      <c r="KYW936" s="337"/>
      <c r="KYX936" s="337"/>
      <c r="KYY936" s="337"/>
      <c r="KYZ936" s="337"/>
      <c r="KZA936" s="337"/>
      <c r="KZB936" s="337"/>
      <c r="KZC936" s="337"/>
      <c r="KZD936" s="337"/>
      <c r="KZE936" s="337"/>
      <c r="KZF936" s="337"/>
      <c r="KZG936" s="337"/>
      <c r="KZH936" s="337"/>
      <c r="KZI936" s="337"/>
      <c r="KZJ936" s="337"/>
      <c r="KZK936" s="337"/>
      <c r="KZL936" s="337"/>
      <c r="KZM936" s="337"/>
      <c r="KZN936" s="337"/>
      <c r="KZO936" s="337"/>
      <c r="KZP936" s="337"/>
      <c r="KZQ936" s="337"/>
      <c r="KZR936" s="337"/>
      <c r="KZS936" s="337"/>
      <c r="KZT936" s="337"/>
      <c r="KZU936" s="337"/>
      <c r="KZV936" s="337"/>
      <c r="KZW936" s="337"/>
      <c r="KZX936" s="337"/>
      <c r="KZY936" s="337"/>
      <c r="KZZ936" s="337"/>
      <c r="LAA936" s="337"/>
      <c r="LAB936" s="337"/>
      <c r="LAC936" s="337"/>
      <c r="LAD936" s="337"/>
      <c r="LAE936" s="337"/>
      <c r="LAF936" s="337"/>
      <c r="LAG936" s="337"/>
      <c r="LAH936" s="337"/>
      <c r="LAI936" s="337"/>
      <c r="LAJ936" s="337"/>
      <c r="LAK936" s="337"/>
      <c r="LAL936" s="337"/>
      <c r="LAM936" s="337"/>
      <c r="LAN936" s="337"/>
      <c r="LAO936" s="337"/>
      <c r="LAP936" s="337"/>
      <c r="LAQ936" s="337"/>
      <c r="LAR936" s="337"/>
      <c r="LAS936" s="337"/>
      <c r="LAT936" s="337"/>
      <c r="LAU936" s="337"/>
      <c r="LAV936" s="337"/>
      <c r="LAW936" s="337"/>
      <c r="LAX936" s="337"/>
      <c r="LAY936" s="337"/>
      <c r="LAZ936" s="337"/>
      <c r="LBA936" s="337"/>
      <c r="LBB936" s="337"/>
      <c r="LBC936" s="337"/>
      <c r="LBD936" s="337"/>
      <c r="LBE936" s="337"/>
      <c r="LBF936" s="337"/>
      <c r="LBG936" s="337"/>
      <c r="LBH936" s="337"/>
      <c r="LBI936" s="337"/>
      <c r="LBJ936" s="337"/>
      <c r="LBK936" s="337"/>
      <c r="LBL936" s="337"/>
      <c r="LBM936" s="337"/>
      <c r="LBN936" s="337"/>
      <c r="LBO936" s="337"/>
      <c r="LBP936" s="337"/>
      <c r="LBQ936" s="337"/>
      <c r="LBR936" s="337"/>
      <c r="LBS936" s="337"/>
      <c r="LBT936" s="337"/>
      <c r="LBU936" s="337"/>
      <c r="LBV936" s="337"/>
      <c r="LBW936" s="337"/>
      <c r="LBX936" s="337"/>
      <c r="LBY936" s="337"/>
      <c r="LBZ936" s="337"/>
      <c r="LCA936" s="337"/>
      <c r="LCB936" s="337"/>
      <c r="LCC936" s="337"/>
      <c r="LCD936" s="337"/>
      <c r="LCE936" s="337"/>
      <c r="LCF936" s="337"/>
      <c r="LCG936" s="337"/>
      <c r="LCH936" s="337"/>
      <c r="LCI936" s="337"/>
      <c r="LCJ936" s="337"/>
      <c r="LCK936" s="337"/>
      <c r="LCL936" s="337"/>
      <c r="LCM936" s="337"/>
      <c r="LCN936" s="337"/>
      <c r="LCO936" s="337"/>
      <c r="LCP936" s="337"/>
      <c r="LCQ936" s="337"/>
      <c r="LCR936" s="337"/>
      <c r="LCS936" s="337"/>
      <c r="LCT936" s="337"/>
      <c r="LCU936" s="337"/>
      <c r="LCV936" s="337"/>
      <c r="LCW936" s="337"/>
      <c r="LCX936" s="337"/>
      <c r="LCY936" s="337"/>
      <c r="LCZ936" s="337"/>
      <c r="LDA936" s="337"/>
      <c r="LDB936" s="337"/>
      <c r="LDC936" s="337"/>
      <c r="LDD936" s="337"/>
      <c r="LDE936" s="337"/>
      <c r="LDF936" s="337"/>
      <c r="LDG936" s="337"/>
      <c r="LDH936" s="337"/>
      <c r="LDI936" s="337"/>
      <c r="LDJ936" s="337"/>
      <c r="LDK936" s="337"/>
      <c r="LDL936" s="337"/>
      <c r="LDM936" s="337"/>
      <c r="LDN936" s="337"/>
      <c r="LDO936" s="337"/>
      <c r="LDP936" s="337"/>
      <c r="LDQ936" s="337"/>
      <c r="LDR936" s="337"/>
      <c r="LDS936" s="337"/>
      <c r="LDT936" s="337"/>
      <c r="LDU936" s="337"/>
      <c r="LDV936" s="337"/>
      <c r="LDW936" s="337"/>
      <c r="LDX936" s="337"/>
      <c r="LDY936" s="337"/>
      <c r="LDZ936" s="337"/>
      <c r="LEA936" s="337"/>
      <c r="LEB936" s="337"/>
      <c r="LEC936" s="337"/>
      <c r="LED936" s="337"/>
      <c r="LEE936" s="337"/>
      <c r="LEF936" s="337"/>
      <c r="LEG936" s="337"/>
      <c r="LEH936" s="337"/>
      <c r="LEI936" s="337"/>
      <c r="LEJ936" s="337"/>
      <c r="LEK936" s="337"/>
      <c r="LEL936" s="337"/>
      <c r="LEM936" s="337"/>
      <c r="LEN936" s="337"/>
      <c r="LEO936" s="337"/>
      <c r="LEP936" s="337"/>
      <c r="LEQ936" s="337"/>
      <c r="LER936" s="337"/>
      <c r="LES936" s="337"/>
      <c r="LET936" s="337"/>
      <c r="LEU936" s="337"/>
      <c r="LEV936" s="337"/>
      <c r="LEW936" s="337"/>
      <c r="LEX936" s="337"/>
      <c r="LEY936" s="337"/>
      <c r="LEZ936" s="337"/>
      <c r="LFA936" s="337"/>
      <c r="LFB936" s="337"/>
      <c r="LFC936" s="337"/>
      <c r="LFD936" s="337"/>
      <c r="LFE936" s="337"/>
      <c r="LFF936" s="337"/>
      <c r="LFG936" s="337"/>
      <c r="LFH936" s="337"/>
      <c r="LFI936" s="337"/>
      <c r="LFJ936" s="337"/>
      <c r="LFK936" s="337"/>
      <c r="LFL936" s="337"/>
      <c r="LFM936" s="337"/>
      <c r="LFN936" s="337"/>
      <c r="LFO936" s="337"/>
      <c r="LFP936" s="337"/>
      <c r="LFQ936" s="337"/>
      <c r="LFR936" s="337"/>
      <c r="LFS936" s="337"/>
      <c r="LFT936" s="337"/>
      <c r="LFU936" s="337"/>
      <c r="LFV936" s="337"/>
      <c r="LFW936" s="337"/>
      <c r="LFX936" s="337"/>
      <c r="LFY936" s="337"/>
      <c r="LFZ936" s="337"/>
      <c r="LGA936" s="337"/>
      <c r="LGB936" s="337"/>
      <c r="LGC936" s="337"/>
      <c r="LGD936" s="337"/>
      <c r="LGE936" s="337"/>
      <c r="LGF936" s="337"/>
      <c r="LGG936" s="337"/>
      <c r="LGH936" s="337"/>
      <c r="LGI936" s="337"/>
      <c r="LGJ936" s="337"/>
      <c r="LGK936" s="337"/>
      <c r="LGL936" s="337"/>
      <c r="LGM936" s="337"/>
      <c r="LGN936" s="337"/>
      <c r="LGO936" s="337"/>
      <c r="LGP936" s="337"/>
      <c r="LGQ936" s="337"/>
      <c r="LGR936" s="337"/>
      <c r="LGS936" s="337"/>
      <c r="LGT936" s="337"/>
      <c r="LGU936" s="337"/>
      <c r="LGV936" s="337"/>
      <c r="LGW936" s="337"/>
      <c r="LGX936" s="337"/>
      <c r="LGY936" s="337"/>
      <c r="LGZ936" s="337"/>
      <c r="LHA936" s="337"/>
      <c r="LHB936" s="337"/>
      <c r="LHC936" s="337"/>
      <c r="LHD936" s="337"/>
      <c r="LHE936" s="337"/>
      <c r="LHF936" s="337"/>
      <c r="LHG936" s="337"/>
      <c r="LHH936" s="337"/>
      <c r="LHI936" s="337"/>
      <c r="LHJ936" s="337"/>
      <c r="LHK936" s="337"/>
      <c r="LHL936" s="337"/>
      <c r="LHM936" s="337"/>
      <c r="LHN936" s="337"/>
      <c r="LHO936" s="337"/>
      <c r="LHP936" s="337"/>
      <c r="LHQ936" s="337"/>
      <c r="LHR936" s="337"/>
      <c r="LHS936" s="337"/>
      <c r="LHT936" s="337"/>
      <c r="LHU936" s="337"/>
      <c r="LHV936" s="337"/>
      <c r="LHW936" s="337"/>
      <c r="LHX936" s="337"/>
      <c r="LHY936" s="337"/>
      <c r="LHZ936" s="337"/>
      <c r="LIA936" s="337"/>
      <c r="LIB936" s="337"/>
      <c r="LIC936" s="337"/>
      <c r="LID936" s="337"/>
      <c r="LIE936" s="337"/>
      <c r="LIF936" s="337"/>
      <c r="LIG936" s="337"/>
      <c r="LIH936" s="337"/>
      <c r="LII936" s="337"/>
      <c r="LIJ936" s="337"/>
      <c r="LIK936" s="337"/>
      <c r="LIL936" s="337"/>
      <c r="LIM936" s="337"/>
      <c r="LIN936" s="337"/>
      <c r="LIO936" s="337"/>
      <c r="LIP936" s="337"/>
      <c r="LIQ936" s="337"/>
      <c r="LIR936" s="337"/>
      <c r="LIS936" s="337"/>
      <c r="LIT936" s="337"/>
      <c r="LIU936" s="337"/>
      <c r="LIV936" s="337"/>
      <c r="LIW936" s="337"/>
      <c r="LIX936" s="337"/>
      <c r="LIY936" s="337"/>
      <c r="LIZ936" s="337"/>
      <c r="LJA936" s="337"/>
      <c r="LJB936" s="337"/>
      <c r="LJC936" s="337"/>
      <c r="LJD936" s="337"/>
      <c r="LJE936" s="337"/>
      <c r="LJF936" s="337"/>
      <c r="LJG936" s="337"/>
      <c r="LJH936" s="337"/>
      <c r="LJI936" s="337"/>
      <c r="LJJ936" s="337"/>
      <c r="LJK936" s="337"/>
      <c r="LJL936" s="337"/>
      <c r="LJM936" s="337"/>
      <c r="LJN936" s="337"/>
      <c r="LJO936" s="337"/>
      <c r="LJP936" s="337"/>
      <c r="LJQ936" s="337"/>
      <c r="LJR936" s="337"/>
      <c r="LJS936" s="337"/>
      <c r="LJT936" s="337"/>
      <c r="LJU936" s="337"/>
      <c r="LJV936" s="337"/>
      <c r="LJW936" s="337"/>
      <c r="LJX936" s="337"/>
      <c r="LJY936" s="337"/>
      <c r="LJZ936" s="337"/>
      <c r="LKA936" s="337"/>
      <c r="LKB936" s="337"/>
      <c r="LKC936" s="337"/>
      <c r="LKD936" s="337"/>
      <c r="LKE936" s="337"/>
      <c r="LKF936" s="337"/>
      <c r="LKG936" s="337"/>
      <c r="LKH936" s="337"/>
      <c r="LKI936" s="337"/>
      <c r="LKJ936" s="337"/>
      <c r="LKK936" s="337"/>
      <c r="LKL936" s="337"/>
      <c r="LKM936" s="337"/>
      <c r="LKN936" s="337"/>
      <c r="LKO936" s="337"/>
      <c r="LKP936" s="337"/>
      <c r="LKQ936" s="337"/>
      <c r="LKR936" s="337"/>
      <c r="LKS936" s="337"/>
      <c r="LKT936" s="337"/>
      <c r="LKU936" s="337"/>
      <c r="LKV936" s="337"/>
      <c r="LKW936" s="337"/>
      <c r="LKX936" s="337"/>
      <c r="LKY936" s="337"/>
      <c r="LKZ936" s="337"/>
      <c r="LLA936" s="337"/>
      <c r="LLB936" s="337"/>
      <c r="LLC936" s="337"/>
      <c r="LLD936" s="337"/>
      <c r="LLE936" s="337"/>
      <c r="LLF936" s="337"/>
      <c r="LLG936" s="337"/>
      <c r="LLH936" s="337"/>
      <c r="LLI936" s="337"/>
      <c r="LLJ936" s="337"/>
      <c r="LLK936" s="337"/>
      <c r="LLL936" s="337"/>
      <c r="LLM936" s="337"/>
      <c r="LLN936" s="337"/>
      <c r="LLO936" s="337"/>
      <c r="LLP936" s="337"/>
      <c r="LLQ936" s="337"/>
      <c r="LLR936" s="337"/>
      <c r="LLS936" s="337"/>
      <c r="LLT936" s="337"/>
      <c r="LLU936" s="337"/>
      <c r="LLV936" s="337"/>
      <c r="LLW936" s="337"/>
      <c r="LLX936" s="337"/>
      <c r="LLY936" s="337"/>
      <c r="LLZ936" s="337"/>
      <c r="LMA936" s="337"/>
      <c r="LMB936" s="337"/>
      <c r="LMC936" s="337"/>
      <c r="LMD936" s="337"/>
      <c r="LME936" s="337"/>
      <c r="LMF936" s="337"/>
      <c r="LMG936" s="337"/>
      <c r="LMH936" s="337"/>
      <c r="LMI936" s="337"/>
      <c r="LMJ936" s="337"/>
      <c r="LMK936" s="337"/>
      <c r="LML936" s="337"/>
      <c r="LMM936" s="337"/>
      <c r="LMN936" s="337"/>
      <c r="LMO936" s="337"/>
      <c r="LMP936" s="337"/>
      <c r="LMQ936" s="337"/>
      <c r="LMR936" s="337"/>
      <c r="LMS936" s="337"/>
      <c r="LMT936" s="337"/>
      <c r="LMU936" s="337"/>
      <c r="LMV936" s="337"/>
      <c r="LMW936" s="337"/>
      <c r="LMX936" s="337"/>
      <c r="LMY936" s="337"/>
      <c r="LMZ936" s="337"/>
      <c r="LNA936" s="337"/>
      <c r="LNB936" s="337"/>
      <c r="LNC936" s="337"/>
      <c r="LND936" s="337"/>
      <c r="LNE936" s="337"/>
      <c r="LNF936" s="337"/>
      <c r="LNG936" s="337"/>
      <c r="LNH936" s="337"/>
      <c r="LNI936" s="337"/>
      <c r="LNJ936" s="337"/>
      <c r="LNK936" s="337"/>
      <c r="LNL936" s="337"/>
      <c r="LNM936" s="337"/>
      <c r="LNN936" s="337"/>
      <c r="LNO936" s="337"/>
      <c r="LNP936" s="337"/>
      <c r="LNQ936" s="337"/>
      <c r="LNR936" s="337"/>
      <c r="LNS936" s="337"/>
      <c r="LNT936" s="337"/>
      <c r="LNU936" s="337"/>
      <c r="LNV936" s="337"/>
      <c r="LNW936" s="337"/>
      <c r="LNX936" s="337"/>
      <c r="LNY936" s="337"/>
      <c r="LNZ936" s="337"/>
      <c r="LOA936" s="337"/>
      <c r="LOB936" s="337"/>
      <c r="LOC936" s="337"/>
      <c r="LOD936" s="337"/>
      <c r="LOE936" s="337"/>
      <c r="LOF936" s="337"/>
      <c r="LOG936" s="337"/>
      <c r="LOH936" s="337"/>
      <c r="LOI936" s="337"/>
      <c r="LOJ936" s="337"/>
      <c r="LOK936" s="337"/>
      <c r="LOL936" s="337"/>
      <c r="LOM936" s="337"/>
      <c r="LON936" s="337"/>
      <c r="LOO936" s="337"/>
      <c r="LOP936" s="337"/>
      <c r="LOQ936" s="337"/>
      <c r="LOR936" s="337"/>
      <c r="LOS936" s="337"/>
      <c r="LOT936" s="337"/>
      <c r="LOU936" s="337"/>
      <c r="LOV936" s="337"/>
      <c r="LOW936" s="337"/>
      <c r="LOX936" s="337"/>
      <c r="LOY936" s="337"/>
      <c r="LOZ936" s="337"/>
      <c r="LPA936" s="337"/>
      <c r="LPB936" s="337"/>
      <c r="LPC936" s="337"/>
      <c r="LPD936" s="337"/>
      <c r="LPE936" s="337"/>
      <c r="LPF936" s="337"/>
      <c r="LPG936" s="337"/>
      <c r="LPH936" s="337"/>
      <c r="LPI936" s="337"/>
      <c r="LPJ936" s="337"/>
      <c r="LPK936" s="337"/>
      <c r="LPL936" s="337"/>
      <c r="LPM936" s="337"/>
      <c r="LPN936" s="337"/>
      <c r="LPO936" s="337"/>
      <c r="LPP936" s="337"/>
      <c r="LPQ936" s="337"/>
      <c r="LPR936" s="337"/>
      <c r="LPS936" s="337"/>
      <c r="LPT936" s="337"/>
      <c r="LPU936" s="337"/>
      <c r="LPV936" s="337"/>
      <c r="LPW936" s="337"/>
      <c r="LPX936" s="337"/>
      <c r="LPY936" s="337"/>
      <c r="LPZ936" s="337"/>
      <c r="LQA936" s="337"/>
      <c r="LQB936" s="337"/>
      <c r="LQC936" s="337"/>
      <c r="LQD936" s="337"/>
      <c r="LQE936" s="337"/>
      <c r="LQF936" s="337"/>
      <c r="LQG936" s="337"/>
      <c r="LQH936" s="337"/>
      <c r="LQI936" s="337"/>
      <c r="LQJ936" s="337"/>
      <c r="LQK936" s="337"/>
      <c r="LQL936" s="337"/>
      <c r="LQM936" s="337"/>
      <c r="LQN936" s="337"/>
      <c r="LQO936" s="337"/>
      <c r="LQP936" s="337"/>
      <c r="LQQ936" s="337"/>
      <c r="LQR936" s="337"/>
      <c r="LQS936" s="337"/>
      <c r="LQT936" s="337"/>
      <c r="LQU936" s="337"/>
      <c r="LQV936" s="337"/>
      <c r="LQW936" s="337"/>
      <c r="LQX936" s="337"/>
      <c r="LQY936" s="337"/>
      <c r="LQZ936" s="337"/>
      <c r="LRA936" s="337"/>
      <c r="LRB936" s="337"/>
      <c r="LRC936" s="337"/>
      <c r="LRD936" s="337"/>
      <c r="LRE936" s="337"/>
      <c r="LRF936" s="337"/>
      <c r="LRG936" s="337"/>
      <c r="LRH936" s="337"/>
      <c r="LRI936" s="337"/>
      <c r="LRJ936" s="337"/>
      <c r="LRK936" s="337"/>
      <c r="LRL936" s="337"/>
      <c r="LRM936" s="337"/>
      <c r="LRN936" s="337"/>
      <c r="LRO936" s="337"/>
      <c r="LRP936" s="337"/>
      <c r="LRQ936" s="337"/>
      <c r="LRR936" s="337"/>
      <c r="LRS936" s="337"/>
      <c r="LRT936" s="337"/>
      <c r="LRU936" s="337"/>
      <c r="LRV936" s="337"/>
      <c r="LRW936" s="337"/>
      <c r="LRX936" s="337"/>
      <c r="LRY936" s="337"/>
      <c r="LRZ936" s="337"/>
      <c r="LSA936" s="337"/>
      <c r="LSB936" s="337"/>
      <c r="LSC936" s="337"/>
      <c r="LSD936" s="337"/>
      <c r="LSE936" s="337"/>
      <c r="LSF936" s="337"/>
      <c r="LSG936" s="337"/>
      <c r="LSH936" s="337"/>
      <c r="LSI936" s="337"/>
      <c r="LSJ936" s="337"/>
      <c r="LSK936" s="337"/>
      <c r="LSL936" s="337"/>
      <c r="LSM936" s="337"/>
      <c r="LSN936" s="337"/>
      <c r="LSO936" s="337"/>
      <c r="LSP936" s="337"/>
      <c r="LSQ936" s="337"/>
      <c r="LSR936" s="337"/>
      <c r="LSS936" s="337"/>
      <c r="LST936" s="337"/>
      <c r="LSU936" s="337"/>
      <c r="LSV936" s="337"/>
      <c r="LSW936" s="337"/>
      <c r="LSX936" s="337"/>
      <c r="LSY936" s="337"/>
      <c r="LSZ936" s="337"/>
      <c r="LTA936" s="337"/>
      <c r="LTB936" s="337"/>
      <c r="LTC936" s="337"/>
      <c r="LTD936" s="337"/>
      <c r="LTE936" s="337"/>
      <c r="LTF936" s="337"/>
      <c r="LTG936" s="337"/>
      <c r="LTH936" s="337"/>
      <c r="LTI936" s="337"/>
      <c r="LTJ936" s="337"/>
      <c r="LTK936" s="337"/>
      <c r="LTL936" s="337"/>
      <c r="LTM936" s="337"/>
      <c r="LTN936" s="337"/>
      <c r="LTO936" s="337"/>
      <c r="LTP936" s="337"/>
      <c r="LTQ936" s="337"/>
      <c r="LTR936" s="337"/>
      <c r="LTS936" s="337"/>
      <c r="LTT936" s="337"/>
      <c r="LTU936" s="337"/>
      <c r="LTV936" s="337"/>
      <c r="LTW936" s="337"/>
      <c r="LTX936" s="337"/>
      <c r="LTY936" s="337"/>
      <c r="LTZ936" s="337"/>
      <c r="LUA936" s="337"/>
      <c r="LUB936" s="337"/>
      <c r="LUC936" s="337"/>
      <c r="LUD936" s="337"/>
      <c r="LUE936" s="337"/>
      <c r="LUF936" s="337"/>
      <c r="LUG936" s="337"/>
      <c r="LUH936" s="337"/>
      <c r="LUI936" s="337"/>
      <c r="LUJ936" s="337"/>
      <c r="LUK936" s="337"/>
      <c r="LUL936" s="337"/>
      <c r="LUM936" s="337"/>
      <c r="LUN936" s="337"/>
      <c r="LUO936" s="337"/>
      <c r="LUP936" s="337"/>
      <c r="LUQ936" s="337"/>
      <c r="LUR936" s="337"/>
      <c r="LUS936" s="337"/>
      <c r="LUT936" s="337"/>
      <c r="LUU936" s="337"/>
      <c r="LUV936" s="337"/>
      <c r="LUW936" s="337"/>
      <c r="LUX936" s="337"/>
      <c r="LUY936" s="337"/>
      <c r="LUZ936" s="337"/>
      <c r="LVA936" s="337"/>
      <c r="LVB936" s="337"/>
      <c r="LVC936" s="337"/>
      <c r="LVD936" s="337"/>
      <c r="LVE936" s="337"/>
      <c r="LVF936" s="337"/>
      <c r="LVG936" s="337"/>
      <c r="LVH936" s="337"/>
      <c r="LVI936" s="337"/>
      <c r="LVJ936" s="337"/>
      <c r="LVK936" s="337"/>
      <c r="LVL936" s="337"/>
      <c r="LVM936" s="337"/>
      <c r="LVN936" s="337"/>
      <c r="LVO936" s="337"/>
      <c r="LVP936" s="337"/>
      <c r="LVQ936" s="337"/>
      <c r="LVR936" s="337"/>
      <c r="LVS936" s="337"/>
      <c r="LVT936" s="337"/>
      <c r="LVU936" s="337"/>
      <c r="LVV936" s="337"/>
      <c r="LVW936" s="337"/>
      <c r="LVX936" s="337"/>
      <c r="LVY936" s="337"/>
      <c r="LVZ936" s="337"/>
      <c r="LWA936" s="337"/>
      <c r="LWB936" s="337"/>
      <c r="LWC936" s="337"/>
      <c r="LWD936" s="337"/>
      <c r="LWE936" s="337"/>
      <c r="LWF936" s="337"/>
      <c r="LWG936" s="337"/>
      <c r="LWH936" s="337"/>
      <c r="LWI936" s="337"/>
      <c r="LWJ936" s="337"/>
      <c r="LWK936" s="337"/>
      <c r="LWL936" s="337"/>
      <c r="LWM936" s="337"/>
      <c r="LWN936" s="337"/>
      <c r="LWO936" s="337"/>
      <c r="LWP936" s="337"/>
      <c r="LWQ936" s="337"/>
      <c r="LWR936" s="337"/>
      <c r="LWS936" s="337"/>
      <c r="LWT936" s="337"/>
      <c r="LWU936" s="337"/>
      <c r="LWV936" s="337"/>
      <c r="LWW936" s="337"/>
      <c r="LWX936" s="337"/>
      <c r="LWY936" s="337"/>
      <c r="LWZ936" s="337"/>
      <c r="LXA936" s="337"/>
      <c r="LXB936" s="337"/>
      <c r="LXC936" s="337"/>
      <c r="LXD936" s="337"/>
      <c r="LXE936" s="337"/>
      <c r="LXF936" s="337"/>
      <c r="LXG936" s="337"/>
      <c r="LXH936" s="337"/>
      <c r="LXI936" s="337"/>
      <c r="LXJ936" s="337"/>
      <c r="LXK936" s="337"/>
      <c r="LXL936" s="337"/>
      <c r="LXM936" s="337"/>
      <c r="LXN936" s="337"/>
      <c r="LXO936" s="337"/>
      <c r="LXP936" s="337"/>
      <c r="LXQ936" s="337"/>
      <c r="LXR936" s="337"/>
      <c r="LXS936" s="337"/>
      <c r="LXT936" s="337"/>
      <c r="LXU936" s="337"/>
      <c r="LXV936" s="337"/>
      <c r="LXW936" s="337"/>
      <c r="LXX936" s="337"/>
      <c r="LXY936" s="337"/>
      <c r="LXZ936" s="337"/>
      <c r="LYA936" s="337"/>
      <c r="LYB936" s="337"/>
      <c r="LYC936" s="337"/>
      <c r="LYD936" s="337"/>
      <c r="LYE936" s="337"/>
      <c r="LYF936" s="337"/>
      <c r="LYG936" s="337"/>
      <c r="LYH936" s="337"/>
      <c r="LYI936" s="337"/>
      <c r="LYJ936" s="337"/>
      <c r="LYK936" s="337"/>
      <c r="LYL936" s="337"/>
      <c r="LYM936" s="337"/>
      <c r="LYN936" s="337"/>
      <c r="LYO936" s="337"/>
      <c r="LYP936" s="337"/>
      <c r="LYQ936" s="337"/>
      <c r="LYR936" s="337"/>
      <c r="LYS936" s="337"/>
      <c r="LYT936" s="337"/>
      <c r="LYU936" s="337"/>
      <c r="LYV936" s="337"/>
      <c r="LYW936" s="337"/>
      <c r="LYX936" s="337"/>
      <c r="LYY936" s="337"/>
      <c r="LYZ936" s="337"/>
      <c r="LZA936" s="337"/>
      <c r="LZB936" s="337"/>
      <c r="LZC936" s="337"/>
      <c r="LZD936" s="337"/>
      <c r="LZE936" s="337"/>
      <c r="LZF936" s="337"/>
      <c r="LZG936" s="337"/>
      <c r="LZH936" s="337"/>
      <c r="LZI936" s="337"/>
      <c r="LZJ936" s="337"/>
      <c r="LZK936" s="337"/>
      <c r="LZL936" s="337"/>
      <c r="LZM936" s="337"/>
      <c r="LZN936" s="337"/>
      <c r="LZO936" s="337"/>
      <c r="LZP936" s="337"/>
      <c r="LZQ936" s="337"/>
      <c r="LZR936" s="337"/>
      <c r="LZS936" s="337"/>
      <c r="LZT936" s="337"/>
      <c r="LZU936" s="337"/>
      <c r="LZV936" s="337"/>
      <c r="LZW936" s="337"/>
      <c r="LZX936" s="337"/>
      <c r="LZY936" s="337"/>
      <c r="LZZ936" s="337"/>
      <c r="MAA936" s="337"/>
      <c r="MAB936" s="337"/>
      <c r="MAC936" s="337"/>
      <c r="MAD936" s="337"/>
      <c r="MAE936" s="337"/>
      <c r="MAF936" s="337"/>
      <c r="MAG936" s="337"/>
      <c r="MAH936" s="337"/>
      <c r="MAI936" s="337"/>
      <c r="MAJ936" s="337"/>
      <c r="MAK936" s="337"/>
      <c r="MAL936" s="337"/>
      <c r="MAM936" s="337"/>
      <c r="MAN936" s="337"/>
      <c r="MAO936" s="337"/>
      <c r="MAP936" s="337"/>
      <c r="MAQ936" s="337"/>
      <c r="MAR936" s="337"/>
      <c r="MAS936" s="337"/>
      <c r="MAT936" s="337"/>
      <c r="MAU936" s="337"/>
      <c r="MAV936" s="337"/>
      <c r="MAW936" s="337"/>
      <c r="MAX936" s="337"/>
      <c r="MAY936" s="337"/>
      <c r="MAZ936" s="337"/>
      <c r="MBA936" s="337"/>
      <c r="MBB936" s="337"/>
      <c r="MBC936" s="337"/>
      <c r="MBD936" s="337"/>
      <c r="MBE936" s="337"/>
      <c r="MBF936" s="337"/>
      <c r="MBG936" s="337"/>
      <c r="MBH936" s="337"/>
      <c r="MBI936" s="337"/>
      <c r="MBJ936" s="337"/>
      <c r="MBK936" s="337"/>
      <c r="MBL936" s="337"/>
      <c r="MBM936" s="337"/>
      <c r="MBN936" s="337"/>
      <c r="MBO936" s="337"/>
      <c r="MBP936" s="337"/>
      <c r="MBQ936" s="337"/>
      <c r="MBR936" s="337"/>
      <c r="MBS936" s="337"/>
      <c r="MBT936" s="337"/>
      <c r="MBU936" s="337"/>
      <c r="MBV936" s="337"/>
      <c r="MBW936" s="337"/>
      <c r="MBX936" s="337"/>
      <c r="MBY936" s="337"/>
      <c r="MBZ936" s="337"/>
      <c r="MCA936" s="337"/>
      <c r="MCB936" s="337"/>
      <c r="MCC936" s="337"/>
      <c r="MCD936" s="337"/>
      <c r="MCE936" s="337"/>
      <c r="MCF936" s="337"/>
      <c r="MCG936" s="337"/>
      <c r="MCH936" s="337"/>
      <c r="MCI936" s="337"/>
      <c r="MCJ936" s="337"/>
      <c r="MCK936" s="337"/>
      <c r="MCL936" s="337"/>
      <c r="MCM936" s="337"/>
      <c r="MCN936" s="337"/>
      <c r="MCO936" s="337"/>
      <c r="MCP936" s="337"/>
      <c r="MCQ936" s="337"/>
      <c r="MCR936" s="337"/>
      <c r="MCS936" s="337"/>
      <c r="MCT936" s="337"/>
      <c r="MCU936" s="337"/>
      <c r="MCV936" s="337"/>
      <c r="MCW936" s="337"/>
      <c r="MCX936" s="337"/>
      <c r="MCY936" s="337"/>
      <c r="MCZ936" s="337"/>
      <c r="MDA936" s="337"/>
      <c r="MDB936" s="337"/>
      <c r="MDC936" s="337"/>
      <c r="MDD936" s="337"/>
      <c r="MDE936" s="337"/>
      <c r="MDF936" s="337"/>
      <c r="MDG936" s="337"/>
      <c r="MDH936" s="337"/>
      <c r="MDI936" s="337"/>
      <c r="MDJ936" s="337"/>
      <c r="MDK936" s="337"/>
      <c r="MDL936" s="337"/>
      <c r="MDM936" s="337"/>
      <c r="MDN936" s="337"/>
      <c r="MDO936" s="337"/>
      <c r="MDP936" s="337"/>
      <c r="MDQ936" s="337"/>
      <c r="MDR936" s="337"/>
      <c r="MDS936" s="337"/>
      <c r="MDT936" s="337"/>
      <c r="MDU936" s="337"/>
      <c r="MDV936" s="337"/>
      <c r="MDW936" s="337"/>
      <c r="MDX936" s="337"/>
      <c r="MDY936" s="337"/>
      <c r="MDZ936" s="337"/>
      <c r="MEA936" s="337"/>
      <c r="MEB936" s="337"/>
      <c r="MEC936" s="337"/>
      <c r="MED936" s="337"/>
      <c r="MEE936" s="337"/>
      <c r="MEF936" s="337"/>
      <c r="MEG936" s="337"/>
      <c r="MEH936" s="337"/>
      <c r="MEI936" s="337"/>
      <c r="MEJ936" s="337"/>
      <c r="MEK936" s="337"/>
      <c r="MEL936" s="337"/>
      <c r="MEM936" s="337"/>
      <c r="MEN936" s="337"/>
      <c r="MEO936" s="337"/>
      <c r="MEP936" s="337"/>
      <c r="MEQ936" s="337"/>
      <c r="MER936" s="337"/>
      <c r="MES936" s="337"/>
      <c r="MET936" s="337"/>
      <c r="MEU936" s="337"/>
      <c r="MEV936" s="337"/>
      <c r="MEW936" s="337"/>
      <c r="MEX936" s="337"/>
      <c r="MEY936" s="337"/>
      <c r="MEZ936" s="337"/>
      <c r="MFA936" s="337"/>
      <c r="MFB936" s="337"/>
      <c r="MFC936" s="337"/>
      <c r="MFD936" s="337"/>
      <c r="MFE936" s="337"/>
      <c r="MFF936" s="337"/>
      <c r="MFG936" s="337"/>
      <c r="MFH936" s="337"/>
      <c r="MFI936" s="337"/>
      <c r="MFJ936" s="337"/>
      <c r="MFK936" s="337"/>
      <c r="MFL936" s="337"/>
      <c r="MFM936" s="337"/>
      <c r="MFN936" s="337"/>
      <c r="MFO936" s="337"/>
      <c r="MFP936" s="337"/>
      <c r="MFQ936" s="337"/>
      <c r="MFR936" s="337"/>
      <c r="MFS936" s="337"/>
      <c r="MFT936" s="337"/>
      <c r="MFU936" s="337"/>
      <c r="MFV936" s="337"/>
      <c r="MFW936" s="337"/>
      <c r="MFX936" s="337"/>
      <c r="MFY936" s="337"/>
      <c r="MFZ936" s="337"/>
      <c r="MGA936" s="337"/>
      <c r="MGB936" s="337"/>
      <c r="MGC936" s="337"/>
      <c r="MGD936" s="337"/>
      <c r="MGE936" s="337"/>
      <c r="MGF936" s="337"/>
      <c r="MGG936" s="337"/>
      <c r="MGH936" s="337"/>
      <c r="MGI936" s="337"/>
      <c r="MGJ936" s="337"/>
      <c r="MGK936" s="337"/>
      <c r="MGL936" s="337"/>
      <c r="MGM936" s="337"/>
      <c r="MGN936" s="337"/>
      <c r="MGO936" s="337"/>
      <c r="MGP936" s="337"/>
      <c r="MGQ936" s="337"/>
      <c r="MGR936" s="337"/>
      <c r="MGS936" s="337"/>
      <c r="MGT936" s="337"/>
      <c r="MGU936" s="337"/>
      <c r="MGV936" s="337"/>
      <c r="MGW936" s="337"/>
      <c r="MGX936" s="337"/>
      <c r="MGY936" s="337"/>
      <c r="MGZ936" s="337"/>
      <c r="MHA936" s="337"/>
      <c r="MHB936" s="337"/>
      <c r="MHC936" s="337"/>
      <c r="MHD936" s="337"/>
      <c r="MHE936" s="337"/>
      <c r="MHF936" s="337"/>
      <c r="MHG936" s="337"/>
      <c r="MHH936" s="337"/>
      <c r="MHI936" s="337"/>
      <c r="MHJ936" s="337"/>
      <c r="MHK936" s="337"/>
      <c r="MHL936" s="337"/>
      <c r="MHM936" s="337"/>
      <c r="MHN936" s="337"/>
      <c r="MHO936" s="337"/>
      <c r="MHP936" s="337"/>
      <c r="MHQ936" s="337"/>
      <c r="MHR936" s="337"/>
      <c r="MHS936" s="337"/>
      <c r="MHT936" s="337"/>
      <c r="MHU936" s="337"/>
      <c r="MHV936" s="337"/>
      <c r="MHW936" s="337"/>
      <c r="MHX936" s="337"/>
      <c r="MHY936" s="337"/>
      <c r="MHZ936" s="337"/>
      <c r="MIA936" s="337"/>
      <c r="MIB936" s="337"/>
      <c r="MIC936" s="337"/>
      <c r="MID936" s="337"/>
      <c r="MIE936" s="337"/>
      <c r="MIF936" s="337"/>
      <c r="MIG936" s="337"/>
      <c r="MIH936" s="337"/>
      <c r="MII936" s="337"/>
      <c r="MIJ936" s="337"/>
      <c r="MIK936" s="337"/>
      <c r="MIL936" s="337"/>
      <c r="MIM936" s="337"/>
      <c r="MIN936" s="337"/>
      <c r="MIO936" s="337"/>
      <c r="MIP936" s="337"/>
      <c r="MIQ936" s="337"/>
      <c r="MIR936" s="337"/>
      <c r="MIS936" s="337"/>
      <c r="MIT936" s="337"/>
      <c r="MIU936" s="337"/>
      <c r="MIV936" s="337"/>
      <c r="MIW936" s="337"/>
      <c r="MIX936" s="337"/>
      <c r="MIY936" s="337"/>
      <c r="MIZ936" s="337"/>
      <c r="MJA936" s="337"/>
      <c r="MJB936" s="337"/>
      <c r="MJC936" s="337"/>
      <c r="MJD936" s="337"/>
      <c r="MJE936" s="337"/>
      <c r="MJF936" s="337"/>
      <c r="MJG936" s="337"/>
      <c r="MJH936" s="337"/>
      <c r="MJI936" s="337"/>
      <c r="MJJ936" s="337"/>
      <c r="MJK936" s="337"/>
      <c r="MJL936" s="337"/>
      <c r="MJM936" s="337"/>
      <c r="MJN936" s="337"/>
      <c r="MJO936" s="337"/>
      <c r="MJP936" s="337"/>
      <c r="MJQ936" s="337"/>
      <c r="MJR936" s="337"/>
      <c r="MJS936" s="337"/>
      <c r="MJT936" s="337"/>
      <c r="MJU936" s="337"/>
      <c r="MJV936" s="337"/>
      <c r="MJW936" s="337"/>
      <c r="MJX936" s="337"/>
      <c r="MJY936" s="337"/>
      <c r="MJZ936" s="337"/>
      <c r="MKA936" s="337"/>
      <c r="MKB936" s="337"/>
      <c r="MKC936" s="337"/>
      <c r="MKD936" s="337"/>
      <c r="MKE936" s="337"/>
      <c r="MKF936" s="337"/>
      <c r="MKG936" s="337"/>
      <c r="MKH936" s="337"/>
      <c r="MKI936" s="337"/>
      <c r="MKJ936" s="337"/>
      <c r="MKK936" s="337"/>
      <c r="MKL936" s="337"/>
      <c r="MKM936" s="337"/>
      <c r="MKN936" s="337"/>
      <c r="MKO936" s="337"/>
      <c r="MKP936" s="337"/>
      <c r="MKQ936" s="337"/>
      <c r="MKR936" s="337"/>
      <c r="MKS936" s="337"/>
      <c r="MKT936" s="337"/>
      <c r="MKU936" s="337"/>
      <c r="MKV936" s="337"/>
      <c r="MKW936" s="337"/>
      <c r="MKX936" s="337"/>
      <c r="MKY936" s="337"/>
      <c r="MKZ936" s="337"/>
      <c r="MLA936" s="337"/>
      <c r="MLB936" s="337"/>
      <c r="MLC936" s="337"/>
      <c r="MLD936" s="337"/>
      <c r="MLE936" s="337"/>
      <c r="MLF936" s="337"/>
      <c r="MLG936" s="337"/>
      <c r="MLH936" s="337"/>
      <c r="MLI936" s="337"/>
      <c r="MLJ936" s="337"/>
      <c r="MLK936" s="337"/>
      <c r="MLL936" s="337"/>
      <c r="MLM936" s="337"/>
      <c r="MLN936" s="337"/>
      <c r="MLO936" s="337"/>
      <c r="MLP936" s="337"/>
      <c r="MLQ936" s="337"/>
      <c r="MLR936" s="337"/>
      <c r="MLS936" s="337"/>
      <c r="MLT936" s="337"/>
      <c r="MLU936" s="337"/>
      <c r="MLV936" s="337"/>
      <c r="MLW936" s="337"/>
      <c r="MLX936" s="337"/>
      <c r="MLY936" s="337"/>
      <c r="MLZ936" s="337"/>
      <c r="MMA936" s="337"/>
      <c r="MMB936" s="337"/>
      <c r="MMC936" s="337"/>
      <c r="MMD936" s="337"/>
      <c r="MME936" s="337"/>
      <c r="MMF936" s="337"/>
      <c r="MMG936" s="337"/>
      <c r="MMH936" s="337"/>
      <c r="MMI936" s="337"/>
      <c r="MMJ936" s="337"/>
      <c r="MMK936" s="337"/>
      <c r="MML936" s="337"/>
      <c r="MMM936" s="337"/>
      <c r="MMN936" s="337"/>
      <c r="MMO936" s="337"/>
      <c r="MMP936" s="337"/>
      <c r="MMQ936" s="337"/>
      <c r="MMR936" s="337"/>
      <c r="MMS936" s="337"/>
      <c r="MMT936" s="337"/>
      <c r="MMU936" s="337"/>
      <c r="MMV936" s="337"/>
      <c r="MMW936" s="337"/>
      <c r="MMX936" s="337"/>
      <c r="MMY936" s="337"/>
      <c r="MMZ936" s="337"/>
      <c r="MNA936" s="337"/>
      <c r="MNB936" s="337"/>
      <c r="MNC936" s="337"/>
      <c r="MND936" s="337"/>
      <c r="MNE936" s="337"/>
      <c r="MNF936" s="337"/>
      <c r="MNG936" s="337"/>
      <c r="MNH936" s="337"/>
      <c r="MNI936" s="337"/>
      <c r="MNJ936" s="337"/>
      <c r="MNK936" s="337"/>
      <c r="MNL936" s="337"/>
      <c r="MNM936" s="337"/>
      <c r="MNN936" s="337"/>
      <c r="MNO936" s="337"/>
      <c r="MNP936" s="337"/>
      <c r="MNQ936" s="337"/>
      <c r="MNR936" s="337"/>
      <c r="MNS936" s="337"/>
      <c r="MNT936" s="337"/>
      <c r="MNU936" s="337"/>
      <c r="MNV936" s="337"/>
      <c r="MNW936" s="337"/>
      <c r="MNX936" s="337"/>
      <c r="MNY936" s="337"/>
      <c r="MNZ936" s="337"/>
      <c r="MOA936" s="337"/>
      <c r="MOB936" s="337"/>
      <c r="MOC936" s="337"/>
      <c r="MOD936" s="337"/>
      <c r="MOE936" s="337"/>
      <c r="MOF936" s="337"/>
      <c r="MOG936" s="337"/>
      <c r="MOH936" s="337"/>
      <c r="MOI936" s="337"/>
      <c r="MOJ936" s="337"/>
      <c r="MOK936" s="337"/>
      <c r="MOL936" s="337"/>
      <c r="MOM936" s="337"/>
      <c r="MON936" s="337"/>
      <c r="MOO936" s="337"/>
      <c r="MOP936" s="337"/>
      <c r="MOQ936" s="337"/>
      <c r="MOR936" s="337"/>
      <c r="MOS936" s="337"/>
      <c r="MOT936" s="337"/>
      <c r="MOU936" s="337"/>
      <c r="MOV936" s="337"/>
      <c r="MOW936" s="337"/>
      <c r="MOX936" s="337"/>
      <c r="MOY936" s="337"/>
      <c r="MOZ936" s="337"/>
      <c r="MPA936" s="337"/>
      <c r="MPB936" s="337"/>
      <c r="MPC936" s="337"/>
      <c r="MPD936" s="337"/>
      <c r="MPE936" s="337"/>
      <c r="MPF936" s="337"/>
      <c r="MPG936" s="337"/>
      <c r="MPH936" s="337"/>
      <c r="MPI936" s="337"/>
      <c r="MPJ936" s="337"/>
      <c r="MPK936" s="337"/>
      <c r="MPL936" s="337"/>
      <c r="MPM936" s="337"/>
      <c r="MPN936" s="337"/>
      <c r="MPO936" s="337"/>
      <c r="MPP936" s="337"/>
      <c r="MPQ936" s="337"/>
      <c r="MPR936" s="337"/>
      <c r="MPS936" s="337"/>
      <c r="MPT936" s="337"/>
      <c r="MPU936" s="337"/>
      <c r="MPV936" s="337"/>
      <c r="MPW936" s="337"/>
      <c r="MPX936" s="337"/>
      <c r="MPY936" s="337"/>
      <c r="MPZ936" s="337"/>
      <c r="MQA936" s="337"/>
      <c r="MQB936" s="337"/>
      <c r="MQC936" s="337"/>
      <c r="MQD936" s="337"/>
      <c r="MQE936" s="337"/>
      <c r="MQF936" s="337"/>
      <c r="MQG936" s="337"/>
      <c r="MQH936" s="337"/>
      <c r="MQI936" s="337"/>
      <c r="MQJ936" s="337"/>
      <c r="MQK936" s="337"/>
      <c r="MQL936" s="337"/>
      <c r="MQM936" s="337"/>
      <c r="MQN936" s="337"/>
      <c r="MQO936" s="337"/>
      <c r="MQP936" s="337"/>
      <c r="MQQ936" s="337"/>
      <c r="MQR936" s="337"/>
      <c r="MQS936" s="337"/>
      <c r="MQT936" s="337"/>
      <c r="MQU936" s="337"/>
      <c r="MQV936" s="337"/>
      <c r="MQW936" s="337"/>
      <c r="MQX936" s="337"/>
      <c r="MQY936" s="337"/>
      <c r="MQZ936" s="337"/>
      <c r="MRA936" s="337"/>
      <c r="MRB936" s="337"/>
      <c r="MRC936" s="337"/>
      <c r="MRD936" s="337"/>
      <c r="MRE936" s="337"/>
      <c r="MRF936" s="337"/>
      <c r="MRG936" s="337"/>
      <c r="MRH936" s="337"/>
      <c r="MRI936" s="337"/>
      <c r="MRJ936" s="337"/>
      <c r="MRK936" s="337"/>
      <c r="MRL936" s="337"/>
      <c r="MRM936" s="337"/>
      <c r="MRN936" s="337"/>
      <c r="MRO936" s="337"/>
      <c r="MRP936" s="337"/>
      <c r="MRQ936" s="337"/>
      <c r="MRR936" s="337"/>
      <c r="MRS936" s="337"/>
      <c r="MRT936" s="337"/>
      <c r="MRU936" s="337"/>
      <c r="MRV936" s="337"/>
      <c r="MRW936" s="337"/>
      <c r="MRX936" s="337"/>
      <c r="MRY936" s="337"/>
      <c r="MRZ936" s="337"/>
      <c r="MSA936" s="337"/>
      <c r="MSB936" s="337"/>
      <c r="MSC936" s="337"/>
      <c r="MSD936" s="337"/>
      <c r="MSE936" s="337"/>
      <c r="MSF936" s="337"/>
      <c r="MSG936" s="337"/>
      <c r="MSH936" s="337"/>
      <c r="MSI936" s="337"/>
      <c r="MSJ936" s="337"/>
      <c r="MSK936" s="337"/>
      <c r="MSL936" s="337"/>
      <c r="MSM936" s="337"/>
      <c r="MSN936" s="337"/>
      <c r="MSO936" s="337"/>
      <c r="MSP936" s="337"/>
      <c r="MSQ936" s="337"/>
      <c r="MSR936" s="337"/>
      <c r="MSS936" s="337"/>
      <c r="MST936" s="337"/>
      <c r="MSU936" s="337"/>
      <c r="MSV936" s="337"/>
      <c r="MSW936" s="337"/>
      <c r="MSX936" s="337"/>
      <c r="MSY936" s="337"/>
      <c r="MSZ936" s="337"/>
      <c r="MTA936" s="337"/>
      <c r="MTB936" s="337"/>
      <c r="MTC936" s="337"/>
      <c r="MTD936" s="337"/>
      <c r="MTE936" s="337"/>
      <c r="MTF936" s="337"/>
      <c r="MTG936" s="337"/>
      <c r="MTH936" s="337"/>
      <c r="MTI936" s="337"/>
      <c r="MTJ936" s="337"/>
      <c r="MTK936" s="337"/>
      <c r="MTL936" s="337"/>
      <c r="MTM936" s="337"/>
      <c r="MTN936" s="337"/>
      <c r="MTO936" s="337"/>
      <c r="MTP936" s="337"/>
      <c r="MTQ936" s="337"/>
      <c r="MTR936" s="337"/>
      <c r="MTS936" s="337"/>
      <c r="MTT936" s="337"/>
      <c r="MTU936" s="337"/>
      <c r="MTV936" s="337"/>
      <c r="MTW936" s="337"/>
      <c r="MTX936" s="337"/>
      <c r="MTY936" s="337"/>
      <c r="MTZ936" s="337"/>
      <c r="MUA936" s="337"/>
      <c r="MUB936" s="337"/>
      <c r="MUC936" s="337"/>
      <c r="MUD936" s="337"/>
      <c r="MUE936" s="337"/>
      <c r="MUF936" s="337"/>
      <c r="MUG936" s="337"/>
      <c r="MUH936" s="337"/>
      <c r="MUI936" s="337"/>
      <c r="MUJ936" s="337"/>
      <c r="MUK936" s="337"/>
      <c r="MUL936" s="337"/>
      <c r="MUM936" s="337"/>
      <c r="MUN936" s="337"/>
      <c r="MUO936" s="337"/>
      <c r="MUP936" s="337"/>
      <c r="MUQ936" s="337"/>
      <c r="MUR936" s="337"/>
      <c r="MUS936" s="337"/>
      <c r="MUT936" s="337"/>
      <c r="MUU936" s="337"/>
      <c r="MUV936" s="337"/>
      <c r="MUW936" s="337"/>
      <c r="MUX936" s="337"/>
      <c r="MUY936" s="337"/>
      <c r="MUZ936" s="337"/>
      <c r="MVA936" s="337"/>
      <c r="MVB936" s="337"/>
      <c r="MVC936" s="337"/>
      <c r="MVD936" s="337"/>
      <c r="MVE936" s="337"/>
      <c r="MVF936" s="337"/>
      <c r="MVG936" s="337"/>
      <c r="MVH936" s="337"/>
      <c r="MVI936" s="337"/>
      <c r="MVJ936" s="337"/>
      <c r="MVK936" s="337"/>
      <c r="MVL936" s="337"/>
      <c r="MVM936" s="337"/>
      <c r="MVN936" s="337"/>
      <c r="MVO936" s="337"/>
      <c r="MVP936" s="337"/>
      <c r="MVQ936" s="337"/>
      <c r="MVR936" s="337"/>
      <c r="MVS936" s="337"/>
      <c r="MVT936" s="337"/>
      <c r="MVU936" s="337"/>
      <c r="MVV936" s="337"/>
      <c r="MVW936" s="337"/>
      <c r="MVX936" s="337"/>
      <c r="MVY936" s="337"/>
      <c r="MVZ936" s="337"/>
      <c r="MWA936" s="337"/>
      <c r="MWB936" s="337"/>
      <c r="MWC936" s="337"/>
      <c r="MWD936" s="337"/>
      <c r="MWE936" s="337"/>
      <c r="MWF936" s="337"/>
      <c r="MWG936" s="337"/>
      <c r="MWH936" s="337"/>
      <c r="MWI936" s="337"/>
      <c r="MWJ936" s="337"/>
      <c r="MWK936" s="337"/>
      <c r="MWL936" s="337"/>
      <c r="MWM936" s="337"/>
      <c r="MWN936" s="337"/>
      <c r="MWO936" s="337"/>
      <c r="MWP936" s="337"/>
      <c r="MWQ936" s="337"/>
      <c r="MWR936" s="337"/>
      <c r="MWS936" s="337"/>
      <c r="MWT936" s="337"/>
      <c r="MWU936" s="337"/>
      <c r="MWV936" s="337"/>
      <c r="MWW936" s="337"/>
      <c r="MWX936" s="337"/>
      <c r="MWY936" s="337"/>
      <c r="MWZ936" s="337"/>
      <c r="MXA936" s="337"/>
      <c r="MXB936" s="337"/>
      <c r="MXC936" s="337"/>
      <c r="MXD936" s="337"/>
      <c r="MXE936" s="337"/>
      <c r="MXF936" s="337"/>
      <c r="MXG936" s="337"/>
      <c r="MXH936" s="337"/>
      <c r="MXI936" s="337"/>
      <c r="MXJ936" s="337"/>
      <c r="MXK936" s="337"/>
      <c r="MXL936" s="337"/>
      <c r="MXM936" s="337"/>
      <c r="MXN936" s="337"/>
      <c r="MXO936" s="337"/>
      <c r="MXP936" s="337"/>
      <c r="MXQ936" s="337"/>
      <c r="MXR936" s="337"/>
      <c r="MXS936" s="337"/>
      <c r="MXT936" s="337"/>
      <c r="MXU936" s="337"/>
      <c r="MXV936" s="337"/>
      <c r="MXW936" s="337"/>
      <c r="MXX936" s="337"/>
      <c r="MXY936" s="337"/>
      <c r="MXZ936" s="337"/>
      <c r="MYA936" s="337"/>
      <c r="MYB936" s="337"/>
      <c r="MYC936" s="337"/>
      <c r="MYD936" s="337"/>
      <c r="MYE936" s="337"/>
      <c r="MYF936" s="337"/>
      <c r="MYG936" s="337"/>
      <c r="MYH936" s="337"/>
      <c r="MYI936" s="337"/>
      <c r="MYJ936" s="337"/>
      <c r="MYK936" s="337"/>
      <c r="MYL936" s="337"/>
      <c r="MYM936" s="337"/>
      <c r="MYN936" s="337"/>
      <c r="MYO936" s="337"/>
      <c r="MYP936" s="337"/>
      <c r="MYQ936" s="337"/>
      <c r="MYR936" s="337"/>
      <c r="MYS936" s="337"/>
      <c r="MYT936" s="337"/>
      <c r="MYU936" s="337"/>
      <c r="MYV936" s="337"/>
      <c r="MYW936" s="337"/>
      <c r="MYX936" s="337"/>
      <c r="MYY936" s="337"/>
      <c r="MYZ936" s="337"/>
      <c r="MZA936" s="337"/>
      <c r="MZB936" s="337"/>
      <c r="MZC936" s="337"/>
      <c r="MZD936" s="337"/>
      <c r="MZE936" s="337"/>
      <c r="MZF936" s="337"/>
      <c r="MZG936" s="337"/>
      <c r="MZH936" s="337"/>
      <c r="MZI936" s="337"/>
      <c r="MZJ936" s="337"/>
      <c r="MZK936" s="337"/>
      <c r="MZL936" s="337"/>
      <c r="MZM936" s="337"/>
      <c r="MZN936" s="337"/>
      <c r="MZO936" s="337"/>
      <c r="MZP936" s="337"/>
      <c r="MZQ936" s="337"/>
      <c r="MZR936" s="337"/>
      <c r="MZS936" s="337"/>
      <c r="MZT936" s="337"/>
      <c r="MZU936" s="337"/>
      <c r="MZV936" s="337"/>
      <c r="MZW936" s="337"/>
      <c r="MZX936" s="337"/>
      <c r="MZY936" s="337"/>
      <c r="MZZ936" s="337"/>
      <c r="NAA936" s="337"/>
      <c r="NAB936" s="337"/>
      <c r="NAC936" s="337"/>
      <c r="NAD936" s="337"/>
      <c r="NAE936" s="337"/>
      <c r="NAF936" s="337"/>
      <c r="NAG936" s="337"/>
      <c r="NAH936" s="337"/>
      <c r="NAI936" s="337"/>
      <c r="NAJ936" s="337"/>
      <c r="NAK936" s="337"/>
      <c r="NAL936" s="337"/>
      <c r="NAM936" s="337"/>
      <c r="NAN936" s="337"/>
      <c r="NAO936" s="337"/>
      <c r="NAP936" s="337"/>
      <c r="NAQ936" s="337"/>
      <c r="NAR936" s="337"/>
      <c r="NAS936" s="337"/>
      <c r="NAT936" s="337"/>
      <c r="NAU936" s="337"/>
      <c r="NAV936" s="337"/>
      <c r="NAW936" s="337"/>
      <c r="NAX936" s="337"/>
      <c r="NAY936" s="337"/>
      <c r="NAZ936" s="337"/>
      <c r="NBA936" s="337"/>
      <c r="NBB936" s="337"/>
      <c r="NBC936" s="337"/>
      <c r="NBD936" s="337"/>
      <c r="NBE936" s="337"/>
      <c r="NBF936" s="337"/>
      <c r="NBG936" s="337"/>
      <c r="NBH936" s="337"/>
      <c r="NBI936" s="337"/>
      <c r="NBJ936" s="337"/>
      <c r="NBK936" s="337"/>
      <c r="NBL936" s="337"/>
      <c r="NBM936" s="337"/>
      <c r="NBN936" s="337"/>
      <c r="NBO936" s="337"/>
      <c r="NBP936" s="337"/>
      <c r="NBQ936" s="337"/>
      <c r="NBR936" s="337"/>
      <c r="NBS936" s="337"/>
      <c r="NBT936" s="337"/>
      <c r="NBU936" s="337"/>
      <c r="NBV936" s="337"/>
      <c r="NBW936" s="337"/>
      <c r="NBX936" s="337"/>
      <c r="NBY936" s="337"/>
      <c r="NBZ936" s="337"/>
      <c r="NCA936" s="337"/>
      <c r="NCB936" s="337"/>
      <c r="NCC936" s="337"/>
      <c r="NCD936" s="337"/>
      <c r="NCE936" s="337"/>
      <c r="NCF936" s="337"/>
      <c r="NCG936" s="337"/>
      <c r="NCH936" s="337"/>
      <c r="NCI936" s="337"/>
      <c r="NCJ936" s="337"/>
      <c r="NCK936" s="337"/>
      <c r="NCL936" s="337"/>
      <c r="NCM936" s="337"/>
      <c r="NCN936" s="337"/>
      <c r="NCO936" s="337"/>
      <c r="NCP936" s="337"/>
      <c r="NCQ936" s="337"/>
      <c r="NCR936" s="337"/>
      <c r="NCS936" s="337"/>
      <c r="NCT936" s="337"/>
      <c r="NCU936" s="337"/>
      <c r="NCV936" s="337"/>
      <c r="NCW936" s="337"/>
      <c r="NCX936" s="337"/>
      <c r="NCY936" s="337"/>
      <c r="NCZ936" s="337"/>
      <c r="NDA936" s="337"/>
      <c r="NDB936" s="337"/>
      <c r="NDC936" s="337"/>
      <c r="NDD936" s="337"/>
      <c r="NDE936" s="337"/>
      <c r="NDF936" s="337"/>
      <c r="NDG936" s="337"/>
      <c r="NDH936" s="337"/>
      <c r="NDI936" s="337"/>
      <c r="NDJ936" s="337"/>
      <c r="NDK936" s="337"/>
      <c r="NDL936" s="337"/>
      <c r="NDM936" s="337"/>
      <c r="NDN936" s="337"/>
      <c r="NDO936" s="337"/>
      <c r="NDP936" s="337"/>
      <c r="NDQ936" s="337"/>
      <c r="NDR936" s="337"/>
      <c r="NDS936" s="337"/>
      <c r="NDT936" s="337"/>
      <c r="NDU936" s="337"/>
      <c r="NDV936" s="337"/>
      <c r="NDW936" s="337"/>
      <c r="NDX936" s="337"/>
      <c r="NDY936" s="337"/>
      <c r="NDZ936" s="337"/>
      <c r="NEA936" s="337"/>
      <c r="NEB936" s="337"/>
      <c r="NEC936" s="337"/>
      <c r="NED936" s="337"/>
      <c r="NEE936" s="337"/>
      <c r="NEF936" s="337"/>
      <c r="NEG936" s="337"/>
      <c r="NEH936" s="337"/>
      <c r="NEI936" s="337"/>
      <c r="NEJ936" s="337"/>
      <c r="NEK936" s="337"/>
      <c r="NEL936" s="337"/>
      <c r="NEM936" s="337"/>
      <c r="NEN936" s="337"/>
      <c r="NEO936" s="337"/>
      <c r="NEP936" s="337"/>
      <c r="NEQ936" s="337"/>
      <c r="NER936" s="337"/>
      <c r="NES936" s="337"/>
      <c r="NET936" s="337"/>
      <c r="NEU936" s="337"/>
      <c r="NEV936" s="337"/>
      <c r="NEW936" s="337"/>
      <c r="NEX936" s="337"/>
      <c r="NEY936" s="337"/>
      <c r="NEZ936" s="337"/>
      <c r="NFA936" s="337"/>
      <c r="NFB936" s="337"/>
      <c r="NFC936" s="337"/>
      <c r="NFD936" s="337"/>
      <c r="NFE936" s="337"/>
      <c r="NFF936" s="337"/>
      <c r="NFG936" s="337"/>
      <c r="NFH936" s="337"/>
      <c r="NFI936" s="337"/>
      <c r="NFJ936" s="337"/>
      <c r="NFK936" s="337"/>
      <c r="NFL936" s="337"/>
      <c r="NFM936" s="337"/>
      <c r="NFN936" s="337"/>
      <c r="NFO936" s="337"/>
      <c r="NFP936" s="337"/>
      <c r="NFQ936" s="337"/>
      <c r="NFR936" s="337"/>
      <c r="NFS936" s="337"/>
      <c r="NFT936" s="337"/>
      <c r="NFU936" s="337"/>
      <c r="NFV936" s="337"/>
      <c r="NFW936" s="337"/>
      <c r="NFX936" s="337"/>
      <c r="NFY936" s="337"/>
      <c r="NFZ936" s="337"/>
      <c r="NGA936" s="337"/>
      <c r="NGB936" s="337"/>
      <c r="NGC936" s="337"/>
      <c r="NGD936" s="337"/>
      <c r="NGE936" s="337"/>
      <c r="NGF936" s="337"/>
      <c r="NGG936" s="337"/>
      <c r="NGH936" s="337"/>
      <c r="NGI936" s="337"/>
      <c r="NGJ936" s="337"/>
      <c r="NGK936" s="337"/>
      <c r="NGL936" s="337"/>
      <c r="NGM936" s="337"/>
      <c r="NGN936" s="337"/>
      <c r="NGO936" s="337"/>
      <c r="NGP936" s="337"/>
      <c r="NGQ936" s="337"/>
      <c r="NGR936" s="337"/>
      <c r="NGS936" s="337"/>
      <c r="NGT936" s="337"/>
      <c r="NGU936" s="337"/>
      <c r="NGV936" s="337"/>
      <c r="NGW936" s="337"/>
      <c r="NGX936" s="337"/>
      <c r="NGY936" s="337"/>
      <c r="NGZ936" s="337"/>
      <c r="NHA936" s="337"/>
      <c r="NHB936" s="337"/>
      <c r="NHC936" s="337"/>
      <c r="NHD936" s="337"/>
      <c r="NHE936" s="337"/>
      <c r="NHF936" s="337"/>
      <c r="NHG936" s="337"/>
      <c r="NHH936" s="337"/>
      <c r="NHI936" s="337"/>
      <c r="NHJ936" s="337"/>
      <c r="NHK936" s="337"/>
      <c r="NHL936" s="337"/>
      <c r="NHM936" s="337"/>
      <c r="NHN936" s="337"/>
      <c r="NHO936" s="337"/>
      <c r="NHP936" s="337"/>
      <c r="NHQ936" s="337"/>
      <c r="NHR936" s="337"/>
      <c r="NHS936" s="337"/>
      <c r="NHT936" s="337"/>
      <c r="NHU936" s="337"/>
      <c r="NHV936" s="337"/>
      <c r="NHW936" s="337"/>
      <c r="NHX936" s="337"/>
      <c r="NHY936" s="337"/>
      <c r="NHZ936" s="337"/>
      <c r="NIA936" s="337"/>
      <c r="NIB936" s="337"/>
      <c r="NIC936" s="337"/>
      <c r="NID936" s="337"/>
      <c r="NIE936" s="337"/>
      <c r="NIF936" s="337"/>
      <c r="NIG936" s="337"/>
      <c r="NIH936" s="337"/>
      <c r="NII936" s="337"/>
      <c r="NIJ936" s="337"/>
      <c r="NIK936" s="337"/>
      <c r="NIL936" s="337"/>
      <c r="NIM936" s="337"/>
      <c r="NIN936" s="337"/>
      <c r="NIO936" s="337"/>
      <c r="NIP936" s="337"/>
      <c r="NIQ936" s="337"/>
      <c r="NIR936" s="337"/>
      <c r="NIS936" s="337"/>
      <c r="NIT936" s="337"/>
      <c r="NIU936" s="337"/>
      <c r="NIV936" s="337"/>
      <c r="NIW936" s="337"/>
      <c r="NIX936" s="337"/>
      <c r="NIY936" s="337"/>
      <c r="NIZ936" s="337"/>
      <c r="NJA936" s="337"/>
      <c r="NJB936" s="337"/>
      <c r="NJC936" s="337"/>
      <c r="NJD936" s="337"/>
      <c r="NJE936" s="337"/>
      <c r="NJF936" s="337"/>
      <c r="NJG936" s="337"/>
      <c r="NJH936" s="337"/>
      <c r="NJI936" s="337"/>
      <c r="NJJ936" s="337"/>
      <c r="NJK936" s="337"/>
      <c r="NJL936" s="337"/>
      <c r="NJM936" s="337"/>
      <c r="NJN936" s="337"/>
      <c r="NJO936" s="337"/>
      <c r="NJP936" s="337"/>
      <c r="NJQ936" s="337"/>
      <c r="NJR936" s="337"/>
      <c r="NJS936" s="337"/>
      <c r="NJT936" s="337"/>
      <c r="NJU936" s="337"/>
      <c r="NJV936" s="337"/>
      <c r="NJW936" s="337"/>
      <c r="NJX936" s="337"/>
      <c r="NJY936" s="337"/>
      <c r="NJZ936" s="337"/>
      <c r="NKA936" s="337"/>
      <c r="NKB936" s="337"/>
      <c r="NKC936" s="337"/>
      <c r="NKD936" s="337"/>
      <c r="NKE936" s="337"/>
      <c r="NKF936" s="337"/>
      <c r="NKG936" s="337"/>
      <c r="NKH936" s="337"/>
      <c r="NKI936" s="337"/>
      <c r="NKJ936" s="337"/>
      <c r="NKK936" s="337"/>
      <c r="NKL936" s="337"/>
      <c r="NKM936" s="337"/>
      <c r="NKN936" s="337"/>
      <c r="NKO936" s="337"/>
      <c r="NKP936" s="337"/>
      <c r="NKQ936" s="337"/>
      <c r="NKR936" s="337"/>
      <c r="NKS936" s="337"/>
      <c r="NKT936" s="337"/>
      <c r="NKU936" s="337"/>
      <c r="NKV936" s="337"/>
      <c r="NKW936" s="337"/>
      <c r="NKX936" s="337"/>
      <c r="NKY936" s="337"/>
      <c r="NKZ936" s="337"/>
      <c r="NLA936" s="337"/>
      <c r="NLB936" s="337"/>
      <c r="NLC936" s="337"/>
      <c r="NLD936" s="337"/>
      <c r="NLE936" s="337"/>
      <c r="NLF936" s="337"/>
      <c r="NLG936" s="337"/>
      <c r="NLH936" s="337"/>
      <c r="NLI936" s="337"/>
      <c r="NLJ936" s="337"/>
      <c r="NLK936" s="337"/>
      <c r="NLL936" s="337"/>
      <c r="NLM936" s="337"/>
      <c r="NLN936" s="337"/>
      <c r="NLO936" s="337"/>
      <c r="NLP936" s="337"/>
      <c r="NLQ936" s="337"/>
      <c r="NLR936" s="337"/>
      <c r="NLS936" s="337"/>
      <c r="NLT936" s="337"/>
      <c r="NLU936" s="337"/>
      <c r="NLV936" s="337"/>
      <c r="NLW936" s="337"/>
      <c r="NLX936" s="337"/>
      <c r="NLY936" s="337"/>
      <c r="NLZ936" s="337"/>
      <c r="NMA936" s="337"/>
      <c r="NMB936" s="337"/>
      <c r="NMC936" s="337"/>
      <c r="NMD936" s="337"/>
      <c r="NME936" s="337"/>
      <c r="NMF936" s="337"/>
      <c r="NMG936" s="337"/>
      <c r="NMH936" s="337"/>
      <c r="NMI936" s="337"/>
      <c r="NMJ936" s="337"/>
      <c r="NMK936" s="337"/>
      <c r="NML936" s="337"/>
      <c r="NMM936" s="337"/>
      <c r="NMN936" s="337"/>
      <c r="NMO936" s="337"/>
      <c r="NMP936" s="337"/>
      <c r="NMQ936" s="337"/>
      <c r="NMR936" s="337"/>
      <c r="NMS936" s="337"/>
      <c r="NMT936" s="337"/>
      <c r="NMU936" s="337"/>
      <c r="NMV936" s="337"/>
      <c r="NMW936" s="337"/>
      <c r="NMX936" s="337"/>
      <c r="NMY936" s="337"/>
      <c r="NMZ936" s="337"/>
      <c r="NNA936" s="337"/>
      <c r="NNB936" s="337"/>
      <c r="NNC936" s="337"/>
      <c r="NND936" s="337"/>
      <c r="NNE936" s="337"/>
      <c r="NNF936" s="337"/>
      <c r="NNG936" s="337"/>
      <c r="NNH936" s="337"/>
      <c r="NNI936" s="337"/>
      <c r="NNJ936" s="337"/>
      <c r="NNK936" s="337"/>
      <c r="NNL936" s="337"/>
      <c r="NNM936" s="337"/>
      <c r="NNN936" s="337"/>
      <c r="NNO936" s="337"/>
      <c r="NNP936" s="337"/>
      <c r="NNQ936" s="337"/>
      <c r="NNR936" s="337"/>
      <c r="NNS936" s="337"/>
      <c r="NNT936" s="337"/>
      <c r="NNU936" s="337"/>
      <c r="NNV936" s="337"/>
      <c r="NNW936" s="337"/>
      <c r="NNX936" s="337"/>
      <c r="NNY936" s="337"/>
      <c r="NNZ936" s="337"/>
      <c r="NOA936" s="337"/>
      <c r="NOB936" s="337"/>
      <c r="NOC936" s="337"/>
      <c r="NOD936" s="337"/>
      <c r="NOE936" s="337"/>
      <c r="NOF936" s="337"/>
      <c r="NOG936" s="337"/>
      <c r="NOH936" s="337"/>
      <c r="NOI936" s="337"/>
      <c r="NOJ936" s="337"/>
      <c r="NOK936" s="337"/>
      <c r="NOL936" s="337"/>
      <c r="NOM936" s="337"/>
      <c r="NON936" s="337"/>
      <c r="NOO936" s="337"/>
      <c r="NOP936" s="337"/>
      <c r="NOQ936" s="337"/>
      <c r="NOR936" s="337"/>
      <c r="NOS936" s="337"/>
      <c r="NOT936" s="337"/>
      <c r="NOU936" s="337"/>
      <c r="NOV936" s="337"/>
      <c r="NOW936" s="337"/>
      <c r="NOX936" s="337"/>
      <c r="NOY936" s="337"/>
      <c r="NOZ936" s="337"/>
      <c r="NPA936" s="337"/>
      <c r="NPB936" s="337"/>
      <c r="NPC936" s="337"/>
      <c r="NPD936" s="337"/>
      <c r="NPE936" s="337"/>
      <c r="NPF936" s="337"/>
      <c r="NPG936" s="337"/>
      <c r="NPH936" s="337"/>
      <c r="NPI936" s="337"/>
      <c r="NPJ936" s="337"/>
      <c r="NPK936" s="337"/>
      <c r="NPL936" s="337"/>
      <c r="NPM936" s="337"/>
      <c r="NPN936" s="337"/>
      <c r="NPO936" s="337"/>
      <c r="NPP936" s="337"/>
      <c r="NPQ936" s="337"/>
      <c r="NPR936" s="337"/>
      <c r="NPS936" s="337"/>
      <c r="NPT936" s="337"/>
      <c r="NPU936" s="337"/>
      <c r="NPV936" s="337"/>
      <c r="NPW936" s="337"/>
      <c r="NPX936" s="337"/>
      <c r="NPY936" s="337"/>
      <c r="NPZ936" s="337"/>
      <c r="NQA936" s="337"/>
      <c r="NQB936" s="337"/>
      <c r="NQC936" s="337"/>
      <c r="NQD936" s="337"/>
      <c r="NQE936" s="337"/>
      <c r="NQF936" s="337"/>
      <c r="NQG936" s="337"/>
      <c r="NQH936" s="337"/>
      <c r="NQI936" s="337"/>
      <c r="NQJ936" s="337"/>
      <c r="NQK936" s="337"/>
      <c r="NQL936" s="337"/>
      <c r="NQM936" s="337"/>
      <c r="NQN936" s="337"/>
      <c r="NQO936" s="337"/>
      <c r="NQP936" s="337"/>
      <c r="NQQ936" s="337"/>
      <c r="NQR936" s="337"/>
      <c r="NQS936" s="337"/>
      <c r="NQT936" s="337"/>
      <c r="NQU936" s="337"/>
      <c r="NQV936" s="337"/>
      <c r="NQW936" s="337"/>
      <c r="NQX936" s="337"/>
      <c r="NQY936" s="337"/>
      <c r="NQZ936" s="337"/>
      <c r="NRA936" s="337"/>
      <c r="NRB936" s="337"/>
      <c r="NRC936" s="337"/>
      <c r="NRD936" s="337"/>
      <c r="NRE936" s="337"/>
      <c r="NRF936" s="337"/>
      <c r="NRG936" s="337"/>
      <c r="NRH936" s="337"/>
      <c r="NRI936" s="337"/>
      <c r="NRJ936" s="337"/>
      <c r="NRK936" s="337"/>
      <c r="NRL936" s="337"/>
      <c r="NRM936" s="337"/>
      <c r="NRN936" s="337"/>
      <c r="NRO936" s="337"/>
      <c r="NRP936" s="337"/>
      <c r="NRQ936" s="337"/>
      <c r="NRR936" s="337"/>
      <c r="NRS936" s="337"/>
      <c r="NRT936" s="337"/>
      <c r="NRU936" s="337"/>
      <c r="NRV936" s="337"/>
      <c r="NRW936" s="337"/>
      <c r="NRX936" s="337"/>
      <c r="NRY936" s="337"/>
      <c r="NRZ936" s="337"/>
      <c r="NSA936" s="337"/>
      <c r="NSB936" s="337"/>
      <c r="NSC936" s="337"/>
      <c r="NSD936" s="337"/>
      <c r="NSE936" s="337"/>
      <c r="NSF936" s="337"/>
      <c r="NSG936" s="337"/>
      <c r="NSH936" s="337"/>
      <c r="NSI936" s="337"/>
      <c r="NSJ936" s="337"/>
      <c r="NSK936" s="337"/>
      <c r="NSL936" s="337"/>
      <c r="NSM936" s="337"/>
      <c r="NSN936" s="337"/>
      <c r="NSO936" s="337"/>
      <c r="NSP936" s="337"/>
      <c r="NSQ936" s="337"/>
      <c r="NSR936" s="337"/>
      <c r="NSS936" s="337"/>
      <c r="NST936" s="337"/>
      <c r="NSU936" s="337"/>
      <c r="NSV936" s="337"/>
      <c r="NSW936" s="337"/>
      <c r="NSX936" s="337"/>
      <c r="NSY936" s="337"/>
      <c r="NSZ936" s="337"/>
      <c r="NTA936" s="337"/>
      <c r="NTB936" s="337"/>
      <c r="NTC936" s="337"/>
      <c r="NTD936" s="337"/>
      <c r="NTE936" s="337"/>
      <c r="NTF936" s="337"/>
      <c r="NTG936" s="337"/>
      <c r="NTH936" s="337"/>
      <c r="NTI936" s="337"/>
      <c r="NTJ936" s="337"/>
      <c r="NTK936" s="337"/>
      <c r="NTL936" s="337"/>
      <c r="NTM936" s="337"/>
      <c r="NTN936" s="337"/>
      <c r="NTO936" s="337"/>
      <c r="NTP936" s="337"/>
      <c r="NTQ936" s="337"/>
      <c r="NTR936" s="337"/>
      <c r="NTS936" s="337"/>
      <c r="NTT936" s="337"/>
      <c r="NTU936" s="337"/>
      <c r="NTV936" s="337"/>
      <c r="NTW936" s="337"/>
      <c r="NTX936" s="337"/>
      <c r="NTY936" s="337"/>
      <c r="NTZ936" s="337"/>
      <c r="NUA936" s="337"/>
      <c r="NUB936" s="337"/>
      <c r="NUC936" s="337"/>
      <c r="NUD936" s="337"/>
      <c r="NUE936" s="337"/>
      <c r="NUF936" s="337"/>
      <c r="NUG936" s="337"/>
      <c r="NUH936" s="337"/>
      <c r="NUI936" s="337"/>
      <c r="NUJ936" s="337"/>
      <c r="NUK936" s="337"/>
      <c r="NUL936" s="337"/>
      <c r="NUM936" s="337"/>
      <c r="NUN936" s="337"/>
      <c r="NUO936" s="337"/>
      <c r="NUP936" s="337"/>
      <c r="NUQ936" s="337"/>
      <c r="NUR936" s="337"/>
      <c r="NUS936" s="337"/>
      <c r="NUT936" s="337"/>
      <c r="NUU936" s="337"/>
      <c r="NUV936" s="337"/>
      <c r="NUW936" s="337"/>
      <c r="NUX936" s="337"/>
      <c r="NUY936" s="337"/>
      <c r="NUZ936" s="337"/>
      <c r="NVA936" s="337"/>
      <c r="NVB936" s="337"/>
      <c r="NVC936" s="337"/>
      <c r="NVD936" s="337"/>
      <c r="NVE936" s="337"/>
      <c r="NVF936" s="337"/>
      <c r="NVG936" s="337"/>
      <c r="NVH936" s="337"/>
      <c r="NVI936" s="337"/>
      <c r="NVJ936" s="337"/>
      <c r="NVK936" s="337"/>
      <c r="NVL936" s="337"/>
      <c r="NVM936" s="337"/>
      <c r="NVN936" s="337"/>
      <c r="NVO936" s="337"/>
      <c r="NVP936" s="337"/>
      <c r="NVQ936" s="337"/>
      <c r="NVR936" s="337"/>
      <c r="NVS936" s="337"/>
      <c r="NVT936" s="337"/>
      <c r="NVU936" s="337"/>
      <c r="NVV936" s="337"/>
      <c r="NVW936" s="337"/>
      <c r="NVX936" s="337"/>
      <c r="NVY936" s="337"/>
      <c r="NVZ936" s="337"/>
      <c r="NWA936" s="337"/>
      <c r="NWB936" s="337"/>
      <c r="NWC936" s="337"/>
      <c r="NWD936" s="337"/>
      <c r="NWE936" s="337"/>
      <c r="NWF936" s="337"/>
      <c r="NWG936" s="337"/>
      <c r="NWH936" s="337"/>
      <c r="NWI936" s="337"/>
      <c r="NWJ936" s="337"/>
      <c r="NWK936" s="337"/>
      <c r="NWL936" s="337"/>
      <c r="NWM936" s="337"/>
      <c r="NWN936" s="337"/>
      <c r="NWO936" s="337"/>
      <c r="NWP936" s="337"/>
      <c r="NWQ936" s="337"/>
      <c r="NWR936" s="337"/>
      <c r="NWS936" s="337"/>
      <c r="NWT936" s="337"/>
      <c r="NWU936" s="337"/>
      <c r="NWV936" s="337"/>
      <c r="NWW936" s="337"/>
      <c r="NWX936" s="337"/>
      <c r="NWY936" s="337"/>
      <c r="NWZ936" s="337"/>
      <c r="NXA936" s="337"/>
      <c r="NXB936" s="337"/>
      <c r="NXC936" s="337"/>
      <c r="NXD936" s="337"/>
      <c r="NXE936" s="337"/>
      <c r="NXF936" s="337"/>
      <c r="NXG936" s="337"/>
      <c r="NXH936" s="337"/>
      <c r="NXI936" s="337"/>
      <c r="NXJ936" s="337"/>
      <c r="NXK936" s="337"/>
      <c r="NXL936" s="337"/>
      <c r="NXM936" s="337"/>
      <c r="NXN936" s="337"/>
      <c r="NXO936" s="337"/>
      <c r="NXP936" s="337"/>
      <c r="NXQ936" s="337"/>
      <c r="NXR936" s="337"/>
      <c r="NXS936" s="337"/>
      <c r="NXT936" s="337"/>
      <c r="NXU936" s="337"/>
      <c r="NXV936" s="337"/>
      <c r="NXW936" s="337"/>
      <c r="NXX936" s="337"/>
      <c r="NXY936" s="337"/>
      <c r="NXZ936" s="337"/>
      <c r="NYA936" s="337"/>
      <c r="NYB936" s="337"/>
      <c r="NYC936" s="337"/>
      <c r="NYD936" s="337"/>
      <c r="NYE936" s="337"/>
      <c r="NYF936" s="337"/>
      <c r="NYG936" s="337"/>
      <c r="NYH936" s="337"/>
      <c r="NYI936" s="337"/>
      <c r="NYJ936" s="337"/>
      <c r="NYK936" s="337"/>
      <c r="NYL936" s="337"/>
      <c r="NYM936" s="337"/>
      <c r="NYN936" s="337"/>
      <c r="NYO936" s="337"/>
      <c r="NYP936" s="337"/>
      <c r="NYQ936" s="337"/>
      <c r="NYR936" s="337"/>
      <c r="NYS936" s="337"/>
      <c r="NYT936" s="337"/>
      <c r="NYU936" s="337"/>
      <c r="NYV936" s="337"/>
      <c r="NYW936" s="337"/>
      <c r="NYX936" s="337"/>
      <c r="NYY936" s="337"/>
      <c r="NYZ936" s="337"/>
      <c r="NZA936" s="337"/>
      <c r="NZB936" s="337"/>
      <c r="NZC936" s="337"/>
      <c r="NZD936" s="337"/>
      <c r="NZE936" s="337"/>
      <c r="NZF936" s="337"/>
      <c r="NZG936" s="337"/>
      <c r="NZH936" s="337"/>
      <c r="NZI936" s="337"/>
      <c r="NZJ936" s="337"/>
      <c r="NZK936" s="337"/>
      <c r="NZL936" s="337"/>
      <c r="NZM936" s="337"/>
      <c r="NZN936" s="337"/>
      <c r="NZO936" s="337"/>
      <c r="NZP936" s="337"/>
      <c r="NZQ936" s="337"/>
      <c r="NZR936" s="337"/>
      <c r="NZS936" s="337"/>
      <c r="NZT936" s="337"/>
      <c r="NZU936" s="337"/>
      <c r="NZV936" s="337"/>
      <c r="NZW936" s="337"/>
      <c r="NZX936" s="337"/>
      <c r="NZY936" s="337"/>
      <c r="NZZ936" s="337"/>
      <c r="OAA936" s="337"/>
      <c r="OAB936" s="337"/>
      <c r="OAC936" s="337"/>
      <c r="OAD936" s="337"/>
      <c r="OAE936" s="337"/>
      <c r="OAF936" s="337"/>
      <c r="OAG936" s="337"/>
      <c r="OAH936" s="337"/>
      <c r="OAI936" s="337"/>
      <c r="OAJ936" s="337"/>
      <c r="OAK936" s="337"/>
      <c r="OAL936" s="337"/>
      <c r="OAM936" s="337"/>
      <c r="OAN936" s="337"/>
      <c r="OAO936" s="337"/>
      <c r="OAP936" s="337"/>
      <c r="OAQ936" s="337"/>
      <c r="OAR936" s="337"/>
      <c r="OAS936" s="337"/>
      <c r="OAT936" s="337"/>
      <c r="OAU936" s="337"/>
      <c r="OAV936" s="337"/>
      <c r="OAW936" s="337"/>
      <c r="OAX936" s="337"/>
      <c r="OAY936" s="337"/>
      <c r="OAZ936" s="337"/>
      <c r="OBA936" s="337"/>
      <c r="OBB936" s="337"/>
      <c r="OBC936" s="337"/>
      <c r="OBD936" s="337"/>
      <c r="OBE936" s="337"/>
      <c r="OBF936" s="337"/>
      <c r="OBG936" s="337"/>
      <c r="OBH936" s="337"/>
      <c r="OBI936" s="337"/>
      <c r="OBJ936" s="337"/>
      <c r="OBK936" s="337"/>
      <c r="OBL936" s="337"/>
      <c r="OBM936" s="337"/>
      <c r="OBN936" s="337"/>
      <c r="OBO936" s="337"/>
      <c r="OBP936" s="337"/>
      <c r="OBQ936" s="337"/>
      <c r="OBR936" s="337"/>
      <c r="OBS936" s="337"/>
      <c r="OBT936" s="337"/>
      <c r="OBU936" s="337"/>
      <c r="OBV936" s="337"/>
      <c r="OBW936" s="337"/>
      <c r="OBX936" s="337"/>
      <c r="OBY936" s="337"/>
      <c r="OBZ936" s="337"/>
      <c r="OCA936" s="337"/>
      <c r="OCB936" s="337"/>
      <c r="OCC936" s="337"/>
      <c r="OCD936" s="337"/>
      <c r="OCE936" s="337"/>
      <c r="OCF936" s="337"/>
      <c r="OCG936" s="337"/>
      <c r="OCH936" s="337"/>
      <c r="OCI936" s="337"/>
      <c r="OCJ936" s="337"/>
      <c r="OCK936" s="337"/>
      <c r="OCL936" s="337"/>
      <c r="OCM936" s="337"/>
      <c r="OCN936" s="337"/>
      <c r="OCO936" s="337"/>
      <c r="OCP936" s="337"/>
      <c r="OCQ936" s="337"/>
      <c r="OCR936" s="337"/>
      <c r="OCS936" s="337"/>
      <c r="OCT936" s="337"/>
      <c r="OCU936" s="337"/>
      <c r="OCV936" s="337"/>
      <c r="OCW936" s="337"/>
      <c r="OCX936" s="337"/>
      <c r="OCY936" s="337"/>
      <c r="OCZ936" s="337"/>
      <c r="ODA936" s="337"/>
      <c r="ODB936" s="337"/>
      <c r="ODC936" s="337"/>
      <c r="ODD936" s="337"/>
      <c r="ODE936" s="337"/>
      <c r="ODF936" s="337"/>
      <c r="ODG936" s="337"/>
      <c r="ODH936" s="337"/>
      <c r="ODI936" s="337"/>
      <c r="ODJ936" s="337"/>
      <c r="ODK936" s="337"/>
      <c r="ODL936" s="337"/>
      <c r="ODM936" s="337"/>
      <c r="ODN936" s="337"/>
      <c r="ODO936" s="337"/>
      <c r="ODP936" s="337"/>
      <c r="ODQ936" s="337"/>
      <c r="ODR936" s="337"/>
      <c r="ODS936" s="337"/>
      <c r="ODT936" s="337"/>
      <c r="ODU936" s="337"/>
      <c r="ODV936" s="337"/>
      <c r="ODW936" s="337"/>
      <c r="ODX936" s="337"/>
      <c r="ODY936" s="337"/>
      <c r="ODZ936" s="337"/>
      <c r="OEA936" s="337"/>
      <c r="OEB936" s="337"/>
      <c r="OEC936" s="337"/>
      <c r="OED936" s="337"/>
      <c r="OEE936" s="337"/>
      <c r="OEF936" s="337"/>
      <c r="OEG936" s="337"/>
      <c r="OEH936" s="337"/>
      <c r="OEI936" s="337"/>
      <c r="OEJ936" s="337"/>
      <c r="OEK936" s="337"/>
      <c r="OEL936" s="337"/>
      <c r="OEM936" s="337"/>
      <c r="OEN936" s="337"/>
      <c r="OEO936" s="337"/>
      <c r="OEP936" s="337"/>
      <c r="OEQ936" s="337"/>
      <c r="OER936" s="337"/>
      <c r="OES936" s="337"/>
      <c r="OET936" s="337"/>
      <c r="OEU936" s="337"/>
      <c r="OEV936" s="337"/>
      <c r="OEW936" s="337"/>
      <c r="OEX936" s="337"/>
      <c r="OEY936" s="337"/>
      <c r="OEZ936" s="337"/>
      <c r="OFA936" s="337"/>
      <c r="OFB936" s="337"/>
      <c r="OFC936" s="337"/>
      <c r="OFD936" s="337"/>
      <c r="OFE936" s="337"/>
      <c r="OFF936" s="337"/>
      <c r="OFG936" s="337"/>
      <c r="OFH936" s="337"/>
      <c r="OFI936" s="337"/>
      <c r="OFJ936" s="337"/>
      <c r="OFK936" s="337"/>
      <c r="OFL936" s="337"/>
      <c r="OFM936" s="337"/>
      <c r="OFN936" s="337"/>
      <c r="OFO936" s="337"/>
      <c r="OFP936" s="337"/>
      <c r="OFQ936" s="337"/>
      <c r="OFR936" s="337"/>
      <c r="OFS936" s="337"/>
      <c r="OFT936" s="337"/>
      <c r="OFU936" s="337"/>
      <c r="OFV936" s="337"/>
      <c r="OFW936" s="337"/>
      <c r="OFX936" s="337"/>
      <c r="OFY936" s="337"/>
      <c r="OFZ936" s="337"/>
      <c r="OGA936" s="337"/>
      <c r="OGB936" s="337"/>
      <c r="OGC936" s="337"/>
      <c r="OGD936" s="337"/>
      <c r="OGE936" s="337"/>
      <c r="OGF936" s="337"/>
      <c r="OGG936" s="337"/>
      <c r="OGH936" s="337"/>
      <c r="OGI936" s="337"/>
      <c r="OGJ936" s="337"/>
      <c r="OGK936" s="337"/>
      <c r="OGL936" s="337"/>
      <c r="OGM936" s="337"/>
      <c r="OGN936" s="337"/>
      <c r="OGO936" s="337"/>
      <c r="OGP936" s="337"/>
      <c r="OGQ936" s="337"/>
      <c r="OGR936" s="337"/>
      <c r="OGS936" s="337"/>
      <c r="OGT936" s="337"/>
      <c r="OGU936" s="337"/>
      <c r="OGV936" s="337"/>
      <c r="OGW936" s="337"/>
      <c r="OGX936" s="337"/>
      <c r="OGY936" s="337"/>
      <c r="OGZ936" s="337"/>
      <c r="OHA936" s="337"/>
      <c r="OHB936" s="337"/>
      <c r="OHC936" s="337"/>
      <c r="OHD936" s="337"/>
      <c r="OHE936" s="337"/>
      <c r="OHF936" s="337"/>
      <c r="OHG936" s="337"/>
      <c r="OHH936" s="337"/>
      <c r="OHI936" s="337"/>
      <c r="OHJ936" s="337"/>
      <c r="OHK936" s="337"/>
      <c r="OHL936" s="337"/>
      <c r="OHM936" s="337"/>
      <c r="OHN936" s="337"/>
      <c r="OHO936" s="337"/>
      <c r="OHP936" s="337"/>
      <c r="OHQ936" s="337"/>
      <c r="OHR936" s="337"/>
      <c r="OHS936" s="337"/>
      <c r="OHT936" s="337"/>
      <c r="OHU936" s="337"/>
      <c r="OHV936" s="337"/>
      <c r="OHW936" s="337"/>
      <c r="OHX936" s="337"/>
      <c r="OHY936" s="337"/>
      <c r="OHZ936" s="337"/>
      <c r="OIA936" s="337"/>
      <c r="OIB936" s="337"/>
      <c r="OIC936" s="337"/>
      <c r="OID936" s="337"/>
      <c r="OIE936" s="337"/>
      <c r="OIF936" s="337"/>
      <c r="OIG936" s="337"/>
      <c r="OIH936" s="337"/>
      <c r="OII936" s="337"/>
      <c r="OIJ936" s="337"/>
      <c r="OIK936" s="337"/>
      <c r="OIL936" s="337"/>
      <c r="OIM936" s="337"/>
      <c r="OIN936" s="337"/>
      <c r="OIO936" s="337"/>
      <c r="OIP936" s="337"/>
      <c r="OIQ936" s="337"/>
      <c r="OIR936" s="337"/>
      <c r="OIS936" s="337"/>
      <c r="OIT936" s="337"/>
      <c r="OIU936" s="337"/>
      <c r="OIV936" s="337"/>
      <c r="OIW936" s="337"/>
      <c r="OIX936" s="337"/>
      <c r="OIY936" s="337"/>
      <c r="OIZ936" s="337"/>
      <c r="OJA936" s="337"/>
      <c r="OJB936" s="337"/>
      <c r="OJC936" s="337"/>
      <c r="OJD936" s="337"/>
      <c r="OJE936" s="337"/>
      <c r="OJF936" s="337"/>
      <c r="OJG936" s="337"/>
      <c r="OJH936" s="337"/>
      <c r="OJI936" s="337"/>
      <c r="OJJ936" s="337"/>
      <c r="OJK936" s="337"/>
      <c r="OJL936" s="337"/>
      <c r="OJM936" s="337"/>
      <c r="OJN936" s="337"/>
      <c r="OJO936" s="337"/>
      <c r="OJP936" s="337"/>
      <c r="OJQ936" s="337"/>
      <c r="OJR936" s="337"/>
      <c r="OJS936" s="337"/>
      <c r="OJT936" s="337"/>
      <c r="OJU936" s="337"/>
      <c r="OJV936" s="337"/>
      <c r="OJW936" s="337"/>
      <c r="OJX936" s="337"/>
      <c r="OJY936" s="337"/>
      <c r="OJZ936" s="337"/>
      <c r="OKA936" s="337"/>
      <c r="OKB936" s="337"/>
      <c r="OKC936" s="337"/>
      <c r="OKD936" s="337"/>
      <c r="OKE936" s="337"/>
      <c r="OKF936" s="337"/>
      <c r="OKG936" s="337"/>
      <c r="OKH936" s="337"/>
      <c r="OKI936" s="337"/>
      <c r="OKJ936" s="337"/>
      <c r="OKK936" s="337"/>
      <c r="OKL936" s="337"/>
      <c r="OKM936" s="337"/>
      <c r="OKN936" s="337"/>
      <c r="OKO936" s="337"/>
      <c r="OKP936" s="337"/>
      <c r="OKQ936" s="337"/>
      <c r="OKR936" s="337"/>
      <c r="OKS936" s="337"/>
      <c r="OKT936" s="337"/>
      <c r="OKU936" s="337"/>
      <c r="OKV936" s="337"/>
      <c r="OKW936" s="337"/>
      <c r="OKX936" s="337"/>
      <c r="OKY936" s="337"/>
      <c r="OKZ936" s="337"/>
      <c r="OLA936" s="337"/>
      <c r="OLB936" s="337"/>
      <c r="OLC936" s="337"/>
      <c r="OLD936" s="337"/>
      <c r="OLE936" s="337"/>
      <c r="OLF936" s="337"/>
      <c r="OLG936" s="337"/>
      <c r="OLH936" s="337"/>
      <c r="OLI936" s="337"/>
      <c r="OLJ936" s="337"/>
      <c r="OLK936" s="337"/>
      <c r="OLL936" s="337"/>
      <c r="OLM936" s="337"/>
      <c r="OLN936" s="337"/>
      <c r="OLO936" s="337"/>
      <c r="OLP936" s="337"/>
      <c r="OLQ936" s="337"/>
      <c r="OLR936" s="337"/>
      <c r="OLS936" s="337"/>
      <c r="OLT936" s="337"/>
      <c r="OLU936" s="337"/>
      <c r="OLV936" s="337"/>
      <c r="OLW936" s="337"/>
      <c r="OLX936" s="337"/>
      <c r="OLY936" s="337"/>
      <c r="OLZ936" s="337"/>
      <c r="OMA936" s="337"/>
      <c r="OMB936" s="337"/>
      <c r="OMC936" s="337"/>
      <c r="OMD936" s="337"/>
      <c r="OME936" s="337"/>
      <c r="OMF936" s="337"/>
      <c r="OMG936" s="337"/>
      <c r="OMH936" s="337"/>
      <c r="OMI936" s="337"/>
      <c r="OMJ936" s="337"/>
      <c r="OMK936" s="337"/>
      <c r="OML936" s="337"/>
      <c r="OMM936" s="337"/>
      <c r="OMN936" s="337"/>
      <c r="OMO936" s="337"/>
      <c r="OMP936" s="337"/>
      <c r="OMQ936" s="337"/>
      <c r="OMR936" s="337"/>
      <c r="OMS936" s="337"/>
      <c r="OMT936" s="337"/>
      <c r="OMU936" s="337"/>
      <c r="OMV936" s="337"/>
      <c r="OMW936" s="337"/>
      <c r="OMX936" s="337"/>
      <c r="OMY936" s="337"/>
      <c r="OMZ936" s="337"/>
      <c r="ONA936" s="337"/>
      <c r="ONB936" s="337"/>
      <c r="ONC936" s="337"/>
      <c r="OND936" s="337"/>
      <c r="ONE936" s="337"/>
      <c r="ONF936" s="337"/>
      <c r="ONG936" s="337"/>
      <c r="ONH936" s="337"/>
      <c r="ONI936" s="337"/>
      <c r="ONJ936" s="337"/>
      <c r="ONK936" s="337"/>
      <c r="ONL936" s="337"/>
      <c r="ONM936" s="337"/>
      <c r="ONN936" s="337"/>
      <c r="ONO936" s="337"/>
      <c r="ONP936" s="337"/>
      <c r="ONQ936" s="337"/>
      <c r="ONR936" s="337"/>
      <c r="ONS936" s="337"/>
      <c r="ONT936" s="337"/>
      <c r="ONU936" s="337"/>
      <c r="ONV936" s="337"/>
      <c r="ONW936" s="337"/>
      <c r="ONX936" s="337"/>
      <c r="ONY936" s="337"/>
      <c r="ONZ936" s="337"/>
      <c r="OOA936" s="337"/>
      <c r="OOB936" s="337"/>
      <c r="OOC936" s="337"/>
      <c r="OOD936" s="337"/>
      <c r="OOE936" s="337"/>
      <c r="OOF936" s="337"/>
      <c r="OOG936" s="337"/>
      <c r="OOH936" s="337"/>
      <c r="OOI936" s="337"/>
      <c r="OOJ936" s="337"/>
      <c r="OOK936" s="337"/>
      <c r="OOL936" s="337"/>
      <c r="OOM936" s="337"/>
      <c r="OON936" s="337"/>
      <c r="OOO936" s="337"/>
      <c r="OOP936" s="337"/>
      <c r="OOQ936" s="337"/>
      <c r="OOR936" s="337"/>
      <c r="OOS936" s="337"/>
      <c r="OOT936" s="337"/>
      <c r="OOU936" s="337"/>
      <c r="OOV936" s="337"/>
      <c r="OOW936" s="337"/>
      <c r="OOX936" s="337"/>
      <c r="OOY936" s="337"/>
      <c r="OOZ936" s="337"/>
      <c r="OPA936" s="337"/>
      <c r="OPB936" s="337"/>
      <c r="OPC936" s="337"/>
      <c r="OPD936" s="337"/>
      <c r="OPE936" s="337"/>
      <c r="OPF936" s="337"/>
      <c r="OPG936" s="337"/>
      <c r="OPH936" s="337"/>
      <c r="OPI936" s="337"/>
      <c r="OPJ936" s="337"/>
      <c r="OPK936" s="337"/>
      <c r="OPL936" s="337"/>
      <c r="OPM936" s="337"/>
      <c r="OPN936" s="337"/>
      <c r="OPO936" s="337"/>
      <c r="OPP936" s="337"/>
      <c r="OPQ936" s="337"/>
      <c r="OPR936" s="337"/>
      <c r="OPS936" s="337"/>
      <c r="OPT936" s="337"/>
      <c r="OPU936" s="337"/>
      <c r="OPV936" s="337"/>
      <c r="OPW936" s="337"/>
      <c r="OPX936" s="337"/>
      <c r="OPY936" s="337"/>
      <c r="OPZ936" s="337"/>
      <c r="OQA936" s="337"/>
      <c r="OQB936" s="337"/>
      <c r="OQC936" s="337"/>
      <c r="OQD936" s="337"/>
      <c r="OQE936" s="337"/>
      <c r="OQF936" s="337"/>
      <c r="OQG936" s="337"/>
      <c r="OQH936" s="337"/>
      <c r="OQI936" s="337"/>
      <c r="OQJ936" s="337"/>
      <c r="OQK936" s="337"/>
      <c r="OQL936" s="337"/>
      <c r="OQM936" s="337"/>
      <c r="OQN936" s="337"/>
      <c r="OQO936" s="337"/>
      <c r="OQP936" s="337"/>
      <c r="OQQ936" s="337"/>
      <c r="OQR936" s="337"/>
      <c r="OQS936" s="337"/>
      <c r="OQT936" s="337"/>
      <c r="OQU936" s="337"/>
      <c r="OQV936" s="337"/>
      <c r="OQW936" s="337"/>
      <c r="OQX936" s="337"/>
      <c r="OQY936" s="337"/>
      <c r="OQZ936" s="337"/>
      <c r="ORA936" s="337"/>
      <c r="ORB936" s="337"/>
      <c r="ORC936" s="337"/>
      <c r="ORD936" s="337"/>
      <c r="ORE936" s="337"/>
      <c r="ORF936" s="337"/>
      <c r="ORG936" s="337"/>
      <c r="ORH936" s="337"/>
      <c r="ORI936" s="337"/>
      <c r="ORJ936" s="337"/>
      <c r="ORK936" s="337"/>
      <c r="ORL936" s="337"/>
      <c r="ORM936" s="337"/>
      <c r="ORN936" s="337"/>
      <c r="ORO936" s="337"/>
      <c r="ORP936" s="337"/>
      <c r="ORQ936" s="337"/>
      <c r="ORR936" s="337"/>
      <c r="ORS936" s="337"/>
      <c r="ORT936" s="337"/>
      <c r="ORU936" s="337"/>
      <c r="ORV936" s="337"/>
      <c r="ORW936" s="337"/>
      <c r="ORX936" s="337"/>
      <c r="ORY936" s="337"/>
      <c r="ORZ936" s="337"/>
      <c r="OSA936" s="337"/>
      <c r="OSB936" s="337"/>
      <c r="OSC936" s="337"/>
      <c r="OSD936" s="337"/>
      <c r="OSE936" s="337"/>
      <c r="OSF936" s="337"/>
      <c r="OSG936" s="337"/>
      <c r="OSH936" s="337"/>
      <c r="OSI936" s="337"/>
      <c r="OSJ936" s="337"/>
      <c r="OSK936" s="337"/>
      <c r="OSL936" s="337"/>
      <c r="OSM936" s="337"/>
      <c r="OSN936" s="337"/>
      <c r="OSO936" s="337"/>
      <c r="OSP936" s="337"/>
      <c r="OSQ936" s="337"/>
      <c r="OSR936" s="337"/>
      <c r="OSS936" s="337"/>
      <c r="OST936" s="337"/>
      <c r="OSU936" s="337"/>
      <c r="OSV936" s="337"/>
      <c r="OSW936" s="337"/>
      <c r="OSX936" s="337"/>
      <c r="OSY936" s="337"/>
      <c r="OSZ936" s="337"/>
      <c r="OTA936" s="337"/>
      <c r="OTB936" s="337"/>
      <c r="OTC936" s="337"/>
      <c r="OTD936" s="337"/>
      <c r="OTE936" s="337"/>
      <c r="OTF936" s="337"/>
      <c r="OTG936" s="337"/>
      <c r="OTH936" s="337"/>
      <c r="OTI936" s="337"/>
      <c r="OTJ936" s="337"/>
      <c r="OTK936" s="337"/>
      <c r="OTL936" s="337"/>
      <c r="OTM936" s="337"/>
      <c r="OTN936" s="337"/>
      <c r="OTO936" s="337"/>
      <c r="OTP936" s="337"/>
      <c r="OTQ936" s="337"/>
      <c r="OTR936" s="337"/>
      <c r="OTS936" s="337"/>
      <c r="OTT936" s="337"/>
      <c r="OTU936" s="337"/>
      <c r="OTV936" s="337"/>
      <c r="OTW936" s="337"/>
      <c r="OTX936" s="337"/>
      <c r="OTY936" s="337"/>
      <c r="OTZ936" s="337"/>
      <c r="OUA936" s="337"/>
      <c r="OUB936" s="337"/>
      <c r="OUC936" s="337"/>
      <c r="OUD936" s="337"/>
      <c r="OUE936" s="337"/>
      <c r="OUF936" s="337"/>
      <c r="OUG936" s="337"/>
      <c r="OUH936" s="337"/>
      <c r="OUI936" s="337"/>
      <c r="OUJ936" s="337"/>
      <c r="OUK936" s="337"/>
      <c r="OUL936" s="337"/>
      <c r="OUM936" s="337"/>
      <c r="OUN936" s="337"/>
      <c r="OUO936" s="337"/>
      <c r="OUP936" s="337"/>
      <c r="OUQ936" s="337"/>
      <c r="OUR936" s="337"/>
      <c r="OUS936" s="337"/>
      <c r="OUT936" s="337"/>
      <c r="OUU936" s="337"/>
      <c r="OUV936" s="337"/>
      <c r="OUW936" s="337"/>
      <c r="OUX936" s="337"/>
      <c r="OUY936" s="337"/>
      <c r="OUZ936" s="337"/>
      <c r="OVA936" s="337"/>
      <c r="OVB936" s="337"/>
      <c r="OVC936" s="337"/>
      <c r="OVD936" s="337"/>
      <c r="OVE936" s="337"/>
      <c r="OVF936" s="337"/>
      <c r="OVG936" s="337"/>
      <c r="OVH936" s="337"/>
      <c r="OVI936" s="337"/>
      <c r="OVJ936" s="337"/>
      <c r="OVK936" s="337"/>
      <c r="OVL936" s="337"/>
      <c r="OVM936" s="337"/>
      <c r="OVN936" s="337"/>
      <c r="OVO936" s="337"/>
      <c r="OVP936" s="337"/>
      <c r="OVQ936" s="337"/>
      <c r="OVR936" s="337"/>
      <c r="OVS936" s="337"/>
      <c r="OVT936" s="337"/>
      <c r="OVU936" s="337"/>
      <c r="OVV936" s="337"/>
      <c r="OVW936" s="337"/>
      <c r="OVX936" s="337"/>
      <c r="OVY936" s="337"/>
      <c r="OVZ936" s="337"/>
      <c r="OWA936" s="337"/>
      <c r="OWB936" s="337"/>
      <c r="OWC936" s="337"/>
      <c r="OWD936" s="337"/>
      <c r="OWE936" s="337"/>
      <c r="OWF936" s="337"/>
      <c r="OWG936" s="337"/>
      <c r="OWH936" s="337"/>
      <c r="OWI936" s="337"/>
      <c r="OWJ936" s="337"/>
      <c r="OWK936" s="337"/>
      <c r="OWL936" s="337"/>
      <c r="OWM936" s="337"/>
      <c r="OWN936" s="337"/>
      <c r="OWO936" s="337"/>
      <c r="OWP936" s="337"/>
      <c r="OWQ936" s="337"/>
      <c r="OWR936" s="337"/>
      <c r="OWS936" s="337"/>
      <c r="OWT936" s="337"/>
      <c r="OWU936" s="337"/>
      <c r="OWV936" s="337"/>
      <c r="OWW936" s="337"/>
      <c r="OWX936" s="337"/>
      <c r="OWY936" s="337"/>
      <c r="OWZ936" s="337"/>
      <c r="OXA936" s="337"/>
      <c r="OXB936" s="337"/>
      <c r="OXC936" s="337"/>
      <c r="OXD936" s="337"/>
      <c r="OXE936" s="337"/>
      <c r="OXF936" s="337"/>
      <c r="OXG936" s="337"/>
      <c r="OXH936" s="337"/>
      <c r="OXI936" s="337"/>
      <c r="OXJ936" s="337"/>
      <c r="OXK936" s="337"/>
      <c r="OXL936" s="337"/>
      <c r="OXM936" s="337"/>
      <c r="OXN936" s="337"/>
      <c r="OXO936" s="337"/>
      <c r="OXP936" s="337"/>
      <c r="OXQ936" s="337"/>
      <c r="OXR936" s="337"/>
      <c r="OXS936" s="337"/>
      <c r="OXT936" s="337"/>
      <c r="OXU936" s="337"/>
      <c r="OXV936" s="337"/>
      <c r="OXW936" s="337"/>
      <c r="OXX936" s="337"/>
      <c r="OXY936" s="337"/>
      <c r="OXZ936" s="337"/>
      <c r="OYA936" s="337"/>
      <c r="OYB936" s="337"/>
      <c r="OYC936" s="337"/>
      <c r="OYD936" s="337"/>
      <c r="OYE936" s="337"/>
      <c r="OYF936" s="337"/>
      <c r="OYG936" s="337"/>
      <c r="OYH936" s="337"/>
      <c r="OYI936" s="337"/>
      <c r="OYJ936" s="337"/>
      <c r="OYK936" s="337"/>
      <c r="OYL936" s="337"/>
      <c r="OYM936" s="337"/>
      <c r="OYN936" s="337"/>
      <c r="OYO936" s="337"/>
      <c r="OYP936" s="337"/>
      <c r="OYQ936" s="337"/>
      <c r="OYR936" s="337"/>
      <c r="OYS936" s="337"/>
      <c r="OYT936" s="337"/>
      <c r="OYU936" s="337"/>
      <c r="OYV936" s="337"/>
      <c r="OYW936" s="337"/>
      <c r="OYX936" s="337"/>
      <c r="OYY936" s="337"/>
      <c r="OYZ936" s="337"/>
      <c r="OZA936" s="337"/>
      <c r="OZB936" s="337"/>
      <c r="OZC936" s="337"/>
      <c r="OZD936" s="337"/>
      <c r="OZE936" s="337"/>
      <c r="OZF936" s="337"/>
      <c r="OZG936" s="337"/>
      <c r="OZH936" s="337"/>
      <c r="OZI936" s="337"/>
      <c r="OZJ936" s="337"/>
      <c r="OZK936" s="337"/>
      <c r="OZL936" s="337"/>
      <c r="OZM936" s="337"/>
      <c r="OZN936" s="337"/>
      <c r="OZO936" s="337"/>
      <c r="OZP936" s="337"/>
      <c r="OZQ936" s="337"/>
      <c r="OZR936" s="337"/>
      <c r="OZS936" s="337"/>
      <c r="OZT936" s="337"/>
      <c r="OZU936" s="337"/>
      <c r="OZV936" s="337"/>
      <c r="OZW936" s="337"/>
      <c r="OZX936" s="337"/>
      <c r="OZY936" s="337"/>
      <c r="OZZ936" s="337"/>
      <c r="PAA936" s="337"/>
      <c r="PAB936" s="337"/>
      <c r="PAC936" s="337"/>
      <c r="PAD936" s="337"/>
      <c r="PAE936" s="337"/>
      <c r="PAF936" s="337"/>
      <c r="PAG936" s="337"/>
      <c r="PAH936" s="337"/>
      <c r="PAI936" s="337"/>
      <c r="PAJ936" s="337"/>
      <c r="PAK936" s="337"/>
      <c r="PAL936" s="337"/>
      <c r="PAM936" s="337"/>
      <c r="PAN936" s="337"/>
      <c r="PAO936" s="337"/>
      <c r="PAP936" s="337"/>
      <c r="PAQ936" s="337"/>
      <c r="PAR936" s="337"/>
      <c r="PAS936" s="337"/>
      <c r="PAT936" s="337"/>
      <c r="PAU936" s="337"/>
      <c r="PAV936" s="337"/>
      <c r="PAW936" s="337"/>
      <c r="PAX936" s="337"/>
      <c r="PAY936" s="337"/>
      <c r="PAZ936" s="337"/>
      <c r="PBA936" s="337"/>
      <c r="PBB936" s="337"/>
      <c r="PBC936" s="337"/>
      <c r="PBD936" s="337"/>
      <c r="PBE936" s="337"/>
      <c r="PBF936" s="337"/>
      <c r="PBG936" s="337"/>
      <c r="PBH936" s="337"/>
      <c r="PBI936" s="337"/>
      <c r="PBJ936" s="337"/>
      <c r="PBK936" s="337"/>
      <c r="PBL936" s="337"/>
      <c r="PBM936" s="337"/>
      <c r="PBN936" s="337"/>
      <c r="PBO936" s="337"/>
      <c r="PBP936" s="337"/>
      <c r="PBQ936" s="337"/>
      <c r="PBR936" s="337"/>
      <c r="PBS936" s="337"/>
      <c r="PBT936" s="337"/>
      <c r="PBU936" s="337"/>
      <c r="PBV936" s="337"/>
      <c r="PBW936" s="337"/>
      <c r="PBX936" s="337"/>
      <c r="PBY936" s="337"/>
      <c r="PBZ936" s="337"/>
      <c r="PCA936" s="337"/>
      <c r="PCB936" s="337"/>
      <c r="PCC936" s="337"/>
      <c r="PCD936" s="337"/>
      <c r="PCE936" s="337"/>
      <c r="PCF936" s="337"/>
      <c r="PCG936" s="337"/>
      <c r="PCH936" s="337"/>
      <c r="PCI936" s="337"/>
      <c r="PCJ936" s="337"/>
      <c r="PCK936" s="337"/>
      <c r="PCL936" s="337"/>
      <c r="PCM936" s="337"/>
      <c r="PCN936" s="337"/>
      <c r="PCO936" s="337"/>
      <c r="PCP936" s="337"/>
      <c r="PCQ936" s="337"/>
      <c r="PCR936" s="337"/>
      <c r="PCS936" s="337"/>
      <c r="PCT936" s="337"/>
      <c r="PCU936" s="337"/>
      <c r="PCV936" s="337"/>
      <c r="PCW936" s="337"/>
      <c r="PCX936" s="337"/>
      <c r="PCY936" s="337"/>
      <c r="PCZ936" s="337"/>
      <c r="PDA936" s="337"/>
      <c r="PDB936" s="337"/>
      <c r="PDC936" s="337"/>
      <c r="PDD936" s="337"/>
      <c r="PDE936" s="337"/>
      <c r="PDF936" s="337"/>
      <c r="PDG936" s="337"/>
      <c r="PDH936" s="337"/>
      <c r="PDI936" s="337"/>
      <c r="PDJ936" s="337"/>
      <c r="PDK936" s="337"/>
      <c r="PDL936" s="337"/>
      <c r="PDM936" s="337"/>
      <c r="PDN936" s="337"/>
      <c r="PDO936" s="337"/>
      <c r="PDP936" s="337"/>
      <c r="PDQ936" s="337"/>
      <c r="PDR936" s="337"/>
      <c r="PDS936" s="337"/>
      <c r="PDT936" s="337"/>
      <c r="PDU936" s="337"/>
      <c r="PDV936" s="337"/>
      <c r="PDW936" s="337"/>
      <c r="PDX936" s="337"/>
      <c r="PDY936" s="337"/>
      <c r="PDZ936" s="337"/>
      <c r="PEA936" s="337"/>
      <c r="PEB936" s="337"/>
      <c r="PEC936" s="337"/>
      <c r="PED936" s="337"/>
      <c r="PEE936" s="337"/>
      <c r="PEF936" s="337"/>
      <c r="PEG936" s="337"/>
      <c r="PEH936" s="337"/>
      <c r="PEI936" s="337"/>
      <c r="PEJ936" s="337"/>
      <c r="PEK936" s="337"/>
      <c r="PEL936" s="337"/>
      <c r="PEM936" s="337"/>
      <c r="PEN936" s="337"/>
      <c r="PEO936" s="337"/>
      <c r="PEP936" s="337"/>
      <c r="PEQ936" s="337"/>
      <c r="PER936" s="337"/>
      <c r="PES936" s="337"/>
      <c r="PET936" s="337"/>
      <c r="PEU936" s="337"/>
      <c r="PEV936" s="337"/>
      <c r="PEW936" s="337"/>
      <c r="PEX936" s="337"/>
      <c r="PEY936" s="337"/>
      <c r="PEZ936" s="337"/>
      <c r="PFA936" s="337"/>
      <c r="PFB936" s="337"/>
      <c r="PFC936" s="337"/>
      <c r="PFD936" s="337"/>
      <c r="PFE936" s="337"/>
      <c r="PFF936" s="337"/>
      <c r="PFG936" s="337"/>
      <c r="PFH936" s="337"/>
      <c r="PFI936" s="337"/>
      <c r="PFJ936" s="337"/>
      <c r="PFK936" s="337"/>
      <c r="PFL936" s="337"/>
      <c r="PFM936" s="337"/>
      <c r="PFN936" s="337"/>
      <c r="PFO936" s="337"/>
      <c r="PFP936" s="337"/>
      <c r="PFQ936" s="337"/>
      <c r="PFR936" s="337"/>
      <c r="PFS936" s="337"/>
      <c r="PFT936" s="337"/>
      <c r="PFU936" s="337"/>
      <c r="PFV936" s="337"/>
      <c r="PFW936" s="337"/>
      <c r="PFX936" s="337"/>
      <c r="PFY936" s="337"/>
      <c r="PFZ936" s="337"/>
      <c r="PGA936" s="337"/>
      <c r="PGB936" s="337"/>
      <c r="PGC936" s="337"/>
      <c r="PGD936" s="337"/>
      <c r="PGE936" s="337"/>
      <c r="PGF936" s="337"/>
      <c r="PGG936" s="337"/>
      <c r="PGH936" s="337"/>
      <c r="PGI936" s="337"/>
      <c r="PGJ936" s="337"/>
      <c r="PGK936" s="337"/>
      <c r="PGL936" s="337"/>
      <c r="PGM936" s="337"/>
      <c r="PGN936" s="337"/>
      <c r="PGO936" s="337"/>
      <c r="PGP936" s="337"/>
      <c r="PGQ936" s="337"/>
      <c r="PGR936" s="337"/>
      <c r="PGS936" s="337"/>
      <c r="PGT936" s="337"/>
      <c r="PGU936" s="337"/>
      <c r="PGV936" s="337"/>
      <c r="PGW936" s="337"/>
      <c r="PGX936" s="337"/>
      <c r="PGY936" s="337"/>
      <c r="PGZ936" s="337"/>
      <c r="PHA936" s="337"/>
      <c r="PHB936" s="337"/>
      <c r="PHC936" s="337"/>
      <c r="PHD936" s="337"/>
      <c r="PHE936" s="337"/>
      <c r="PHF936" s="337"/>
      <c r="PHG936" s="337"/>
      <c r="PHH936" s="337"/>
      <c r="PHI936" s="337"/>
      <c r="PHJ936" s="337"/>
      <c r="PHK936" s="337"/>
      <c r="PHL936" s="337"/>
      <c r="PHM936" s="337"/>
      <c r="PHN936" s="337"/>
      <c r="PHO936" s="337"/>
      <c r="PHP936" s="337"/>
      <c r="PHQ936" s="337"/>
      <c r="PHR936" s="337"/>
      <c r="PHS936" s="337"/>
      <c r="PHT936" s="337"/>
      <c r="PHU936" s="337"/>
      <c r="PHV936" s="337"/>
      <c r="PHW936" s="337"/>
      <c r="PHX936" s="337"/>
      <c r="PHY936" s="337"/>
      <c r="PHZ936" s="337"/>
      <c r="PIA936" s="337"/>
      <c r="PIB936" s="337"/>
      <c r="PIC936" s="337"/>
      <c r="PID936" s="337"/>
      <c r="PIE936" s="337"/>
      <c r="PIF936" s="337"/>
      <c r="PIG936" s="337"/>
      <c r="PIH936" s="337"/>
      <c r="PII936" s="337"/>
      <c r="PIJ936" s="337"/>
      <c r="PIK936" s="337"/>
      <c r="PIL936" s="337"/>
      <c r="PIM936" s="337"/>
      <c r="PIN936" s="337"/>
      <c r="PIO936" s="337"/>
      <c r="PIP936" s="337"/>
      <c r="PIQ936" s="337"/>
      <c r="PIR936" s="337"/>
      <c r="PIS936" s="337"/>
      <c r="PIT936" s="337"/>
      <c r="PIU936" s="337"/>
      <c r="PIV936" s="337"/>
      <c r="PIW936" s="337"/>
      <c r="PIX936" s="337"/>
      <c r="PIY936" s="337"/>
      <c r="PIZ936" s="337"/>
      <c r="PJA936" s="337"/>
      <c r="PJB936" s="337"/>
      <c r="PJC936" s="337"/>
      <c r="PJD936" s="337"/>
      <c r="PJE936" s="337"/>
      <c r="PJF936" s="337"/>
      <c r="PJG936" s="337"/>
      <c r="PJH936" s="337"/>
      <c r="PJI936" s="337"/>
      <c r="PJJ936" s="337"/>
      <c r="PJK936" s="337"/>
      <c r="PJL936" s="337"/>
      <c r="PJM936" s="337"/>
      <c r="PJN936" s="337"/>
      <c r="PJO936" s="337"/>
      <c r="PJP936" s="337"/>
      <c r="PJQ936" s="337"/>
      <c r="PJR936" s="337"/>
      <c r="PJS936" s="337"/>
      <c r="PJT936" s="337"/>
      <c r="PJU936" s="337"/>
      <c r="PJV936" s="337"/>
      <c r="PJW936" s="337"/>
      <c r="PJX936" s="337"/>
      <c r="PJY936" s="337"/>
      <c r="PJZ936" s="337"/>
      <c r="PKA936" s="337"/>
      <c r="PKB936" s="337"/>
      <c r="PKC936" s="337"/>
      <c r="PKD936" s="337"/>
      <c r="PKE936" s="337"/>
      <c r="PKF936" s="337"/>
      <c r="PKG936" s="337"/>
      <c r="PKH936" s="337"/>
      <c r="PKI936" s="337"/>
      <c r="PKJ936" s="337"/>
      <c r="PKK936" s="337"/>
      <c r="PKL936" s="337"/>
      <c r="PKM936" s="337"/>
      <c r="PKN936" s="337"/>
      <c r="PKO936" s="337"/>
      <c r="PKP936" s="337"/>
      <c r="PKQ936" s="337"/>
      <c r="PKR936" s="337"/>
      <c r="PKS936" s="337"/>
      <c r="PKT936" s="337"/>
      <c r="PKU936" s="337"/>
      <c r="PKV936" s="337"/>
      <c r="PKW936" s="337"/>
      <c r="PKX936" s="337"/>
      <c r="PKY936" s="337"/>
      <c r="PKZ936" s="337"/>
      <c r="PLA936" s="337"/>
      <c r="PLB936" s="337"/>
      <c r="PLC936" s="337"/>
      <c r="PLD936" s="337"/>
      <c r="PLE936" s="337"/>
      <c r="PLF936" s="337"/>
      <c r="PLG936" s="337"/>
      <c r="PLH936" s="337"/>
      <c r="PLI936" s="337"/>
      <c r="PLJ936" s="337"/>
      <c r="PLK936" s="337"/>
      <c r="PLL936" s="337"/>
      <c r="PLM936" s="337"/>
      <c r="PLN936" s="337"/>
      <c r="PLO936" s="337"/>
      <c r="PLP936" s="337"/>
      <c r="PLQ936" s="337"/>
      <c r="PLR936" s="337"/>
      <c r="PLS936" s="337"/>
      <c r="PLT936" s="337"/>
      <c r="PLU936" s="337"/>
      <c r="PLV936" s="337"/>
      <c r="PLW936" s="337"/>
      <c r="PLX936" s="337"/>
      <c r="PLY936" s="337"/>
      <c r="PLZ936" s="337"/>
      <c r="PMA936" s="337"/>
      <c r="PMB936" s="337"/>
      <c r="PMC936" s="337"/>
      <c r="PMD936" s="337"/>
      <c r="PME936" s="337"/>
      <c r="PMF936" s="337"/>
      <c r="PMG936" s="337"/>
      <c r="PMH936" s="337"/>
      <c r="PMI936" s="337"/>
      <c r="PMJ936" s="337"/>
      <c r="PMK936" s="337"/>
      <c r="PML936" s="337"/>
      <c r="PMM936" s="337"/>
      <c r="PMN936" s="337"/>
      <c r="PMO936" s="337"/>
      <c r="PMP936" s="337"/>
      <c r="PMQ936" s="337"/>
      <c r="PMR936" s="337"/>
      <c r="PMS936" s="337"/>
      <c r="PMT936" s="337"/>
      <c r="PMU936" s="337"/>
      <c r="PMV936" s="337"/>
      <c r="PMW936" s="337"/>
      <c r="PMX936" s="337"/>
      <c r="PMY936" s="337"/>
      <c r="PMZ936" s="337"/>
      <c r="PNA936" s="337"/>
      <c r="PNB936" s="337"/>
      <c r="PNC936" s="337"/>
      <c r="PND936" s="337"/>
      <c r="PNE936" s="337"/>
      <c r="PNF936" s="337"/>
      <c r="PNG936" s="337"/>
      <c r="PNH936" s="337"/>
      <c r="PNI936" s="337"/>
      <c r="PNJ936" s="337"/>
      <c r="PNK936" s="337"/>
      <c r="PNL936" s="337"/>
      <c r="PNM936" s="337"/>
      <c r="PNN936" s="337"/>
      <c r="PNO936" s="337"/>
      <c r="PNP936" s="337"/>
      <c r="PNQ936" s="337"/>
      <c r="PNR936" s="337"/>
      <c r="PNS936" s="337"/>
      <c r="PNT936" s="337"/>
      <c r="PNU936" s="337"/>
      <c r="PNV936" s="337"/>
      <c r="PNW936" s="337"/>
      <c r="PNX936" s="337"/>
      <c r="PNY936" s="337"/>
      <c r="PNZ936" s="337"/>
      <c r="POA936" s="337"/>
      <c r="POB936" s="337"/>
      <c r="POC936" s="337"/>
      <c r="POD936" s="337"/>
      <c r="POE936" s="337"/>
      <c r="POF936" s="337"/>
      <c r="POG936" s="337"/>
      <c r="POH936" s="337"/>
      <c r="POI936" s="337"/>
      <c r="POJ936" s="337"/>
      <c r="POK936" s="337"/>
      <c r="POL936" s="337"/>
      <c r="POM936" s="337"/>
      <c r="PON936" s="337"/>
      <c r="POO936" s="337"/>
      <c r="POP936" s="337"/>
      <c r="POQ936" s="337"/>
      <c r="POR936" s="337"/>
      <c r="POS936" s="337"/>
      <c r="POT936" s="337"/>
      <c r="POU936" s="337"/>
      <c r="POV936" s="337"/>
      <c r="POW936" s="337"/>
      <c r="POX936" s="337"/>
      <c r="POY936" s="337"/>
      <c r="POZ936" s="337"/>
      <c r="PPA936" s="337"/>
      <c r="PPB936" s="337"/>
      <c r="PPC936" s="337"/>
      <c r="PPD936" s="337"/>
      <c r="PPE936" s="337"/>
      <c r="PPF936" s="337"/>
      <c r="PPG936" s="337"/>
      <c r="PPH936" s="337"/>
      <c r="PPI936" s="337"/>
      <c r="PPJ936" s="337"/>
      <c r="PPK936" s="337"/>
      <c r="PPL936" s="337"/>
      <c r="PPM936" s="337"/>
      <c r="PPN936" s="337"/>
      <c r="PPO936" s="337"/>
      <c r="PPP936" s="337"/>
      <c r="PPQ936" s="337"/>
      <c r="PPR936" s="337"/>
      <c r="PPS936" s="337"/>
      <c r="PPT936" s="337"/>
      <c r="PPU936" s="337"/>
      <c r="PPV936" s="337"/>
      <c r="PPW936" s="337"/>
      <c r="PPX936" s="337"/>
      <c r="PPY936" s="337"/>
      <c r="PPZ936" s="337"/>
      <c r="PQA936" s="337"/>
      <c r="PQB936" s="337"/>
      <c r="PQC936" s="337"/>
      <c r="PQD936" s="337"/>
      <c r="PQE936" s="337"/>
      <c r="PQF936" s="337"/>
      <c r="PQG936" s="337"/>
      <c r="PQH936" s="337"/>
      <c r="PQI936" s="337"/>
      <c r="PQJ936" s="337"/>
      <c r="PQK936" s="337"/>
      <c r="PQL936" s="337"/>
      <c r="PQM936" s="337"/>
      <c r="PQN936" s="337"/>
      <c r="PQO936" s="337"/>
      <c r="PQP936" s="337"/>
      <c r="PQQ936" s="337"/>
      <c r="PQR936" s="337"/>
      <c r="PQS936" s="337"/>
      <c r="PQT936" s="337"/>
      <c r="PQU936" s="337"/>
      <c r="PQV936" s="337"/>
      <c r="PQW936" s="337"/>
      <c r="PQX936" s="337"/>
      <c r="PQY936" s="337"/>
      <c r="PQZ936" s="337"/>
      <c r="PRA936" s="337"/>
      <c r="PRB936" s="337"/>
      <c r="PRC936" s="337"/>
      <c r="PRD936" s="337"/>
      <c r="PRE936" s="337"/>
      <c r="PRF936" s="337"/>
      <c r="PRG936" s="337"/>
      <c r="PRH936" s="337"/>
      <c r="PRI936" s="337"/>
      <c r="PRJ936" s="337"/>
      <c r="PRK936" s="337"/>
      <c r="PRL936" s="337"/>
      <c r="PRM936" s="337"/>
      <c r="PRN936" s="337"/>
      <c r="PRO936" s="337"/>
      <c r="PRP936" s="337"/>
      <c r="PRQ936" s="337"/>
      <c r="PRR936" s="337"/>
      <c r="PRS936" s="337"/>
      <c r="PRT936" s="337"/>
      <c r="PRU936" s="337"/>
      <c r="PRV936" s="337"/>
      <c r="PRW936" s="337"/>
      <c r="PRX936" s="337"/>
      <c r="PRY936" s="337"/>
      <c r="PRZ936" s="337"/>
      <c r="PSA936" s="337"/>
      <c r="PSB936" s="337"/>
      <c r="PSC936" s="337"/>
      <c r="PSD936" s="337"/>
      <c r="PSE936" s="337"/>
      <c r="PSF936" s="337"/>
      <c r="PSG936" s="337"/>
      <c r="PSH936" s="337"/>
      <c r="PSI936" s="337"/>
      <c r="PSJ936" s="337"/>
      <c r="PSK936" s="337"/>
      <c r="PSL936" s="337"/>
      <c r="PSM936" s="337"/>
      <c r="PSN936" s="337"/>
      <c r="PSO936" s="337"/>
      <c r="PSP936" s="337"/>
      <c r="PSQ936" s="337"/>
      <c r="PSR936" s="337"/>
      <c r="PSS936" s="337"/>
      <c r="PST936" s="337"/>
      <c r="PSU936" s="337"/>
      <c r="PSV936" s="337"/>
      <c r="PSW936" s="337"/>
      <c r="PSX936" s="337"/>
      <c r="PSY936" s="337"/>
      <c r="PSZ936" s="337"/>
      <c r="PTA936" s="337"/>
      <c r="PTB936" s="337"/>
      <c r="PTC936" s="337"/>
      <c r="PTD936" s="337"/>
      <c r="PTE936" s="337"/>
      <c r="PTF936" s="337"/>
      <c r="PTG936" s="337"/>
      <c r="PTH936" s="337"/>
      <c r="PTI936" s="337"/>
      <c r="PTJ936" s="337"/>
      <c r="PTK936" s="337"/>
      <c r="PTL936" s="337"/>
      <c r="PTM936" s="337"/>
      <c r="PTN936" s="337"/>
      <c r="PTO936" s="337"/>
      <c r="PTP936" s="337"/>
      <c r="PTQ936" s="337"/>
      <c r="PTR936" s="337"/>
      <c r="PTS936" s="337"/>
      <c r="PTT936" s="337"/>
      <c r="PTU936" s="337"/>
      <c r="PTV936" s="337"/>
      <c r="PTW936" s="337"/>
      <c r="PTX936" s="337"/>
      <c r="PTY936" s="337"/>
      <c r="PTZ936" s="337"/>
      <c r="PUA936" s="337"/>
      <c r="PUB936" s="337"/>
      <c r="PUC936" s="337"/>
      <c r="PUD936" s="337"/>
      <c r="PUE936" s="337"/>
      <c r="PUF936" s="337"/>
      <c r="PUG936" s="337"/>
      <c r="PUH936" s="337"/>
      <c r="PUI936" s="337"/>
      <c r="PUJ936" s="337"/>
      <c r="PUK936" s="337"/>
      <c r="PUL936" s="337"/>
      <c r="PUM936" s="337"/>
      <c r="PUN936" s="337"/>
      <c r="PUO936" s="337"/>
      <c r="PUP936" s="337"/>
      <c r="PUQ936" s="337"/>
      <c r="PUR936" s="337"/>
      <c r="PUS936" s="337"/>
      <c r="PUT936" s="337"/>
      <c r="PUU936" s="337"/>
      <c r="PUV936" s="337"/>
      <c r="PUW936" s="337"/>
      <c r="PUX936" s="337"/>
      <c r="PUY936" s="337"/>
      <c r="PUZ936" s="337"/>
      <c r="PVA936" s="337"/>
      <c r="PVB936" s="337"/>
      <c r="PVC936" s="337"/>
      <c r="PVD936" s="337"/>
      <c r="PVE936" s="337"/>
      <c r="PVF936" s="337"/>
      <c r="PVG936" s="337"/>
      <c r="PVH936" s="337"/>
      <c r="PVI936" s="337"/>
      <c r="PVJ936" s="337"/>
      <c r="PVK936" s="337"/>
      <c r="PVL936" s="337"/>
      <c r="PVM936" s="337"/>
      <c r="PVN936" s="337"/>
      <c r="PVO936" s="337"/>
      <c r="PVP936" s="337"/>
      <c r="PVQ936" s="337"/>
      <c r="PVR936" s="337"/>
      <c r="PVS936" s="337"/>
      <c r="PVT936" s="337"/>
      <c r="PVU936" s="337"/>
      <c r="PVV936" s="337"/>
      <c r="PVW936" s="337"/>
      <c r="PVX936" s="337"/>
      <c r="PVY936" s="337"/>
      <c r="PVZ936" s="337"/>
      <c r="PWA936" s="337"/>
      <c r="PWB936" s="337"/>
      <c r="PWC936" s="337"/>
      <c r="PWD936" s="337"/>
      <c r="PWE936" s="337"/>
      <c r="PWF936" s="337"/>
      <c r="PWG936" s="337"/>
      <c r="PWH936" s="337"/>
      <c r="PWI936" s="337"/>
      <c r="PWJ936" s="337"/>
      <c r="PWK936" s="337"/>
      <c r="PWL936" s="337"/>
      <c r="PWM936" s="337"/>
      <c r="PWN936" s="337"/>
      <c r="PWO936" s="337"/>
      <c r="PWP936" s="337"/>
      <c r="PWQ936" s="337"/>
      <c r="PWR936" s="337"/>
      <c r="PWS936" s="337"/>
      <c r="PWT936" s="337"/>
      <c r="PWU936" s="337"/>
      <c r="PWV936" s="337"/>
      <c r="PWW936" s="337"/>
      <c r="PWX936" s="337"/>
      <c r="PWY936" s="337"/>
      <c r="PWZ936" s="337"/>
      <c r="PXA936" s="337"/>
      <c r="PXB936" s="337"/>
      <c r="PXC936" s="337"/>
      <c r="PXD936" s="337"/>
      <c r="PXE936" s="337"/>
      <c r="PXF936" s="337"/>
      <c r="PXG936" s="337"/>
      <c r="PXH936" s="337"/>
      <c r="PXI936" s="337"/>
      <c r="PXJ936" s="337"/>
      <c r="PXK936" s="337"/>
      <c r="PXL936" s="337"/>
      <c r="PXM936" s="337"/>
      <c r="PXN936" s="337"/>
      <c r="PXO936" s="337"/>
      <c r="PXP936" s="337"/>
      <c r="PXQ936" s="337"/>
      <c r="PXR936" s="337"/>
      <c r="PXS936" s="337"/>
      <c r="PXT936" s="337"/>
      <c r="PXU936" s="337"/>
      <c r="PXV936" s="337"/>
      <c r="PXW936" s="337"/>
      <c r="PXX936" s="337"/>
      <c r="PXY936" s="337"/>
      <c r="PXZ936" s="337"/>
      <c r="PYA936" s="337"/>
      <c r="PYB936" s="337"/>
      <c r="PYC936" s="337"/>
      <c r="PYD936" s="337"/>
      <c r="PYE936" s="337"/>
      <c r="PYF936" s="337"/>
      <c r="PYG936" s="337"/>
      <c r="PYH936" s="337"/>
      <c r="PYI936" s="337"/>
      <c r="PYJ936" s="337"/>
      <c r="PYK936" s="337"/>
      <c r="PYL936" s="337"/>
      <c r="PYM936" s="337"/>
      <c r="PYN936" s="337"/>
      <c r="PYO936" s="337"/>
      <c r="PYP936" s="337"/>
      <c r="PYQ936" s="337"/>
      <c r="PYR936" s="337"/>
      <c r="PYS936" s="337"/>
      <c r="PYT936" s="337"/>
      <c r="PYU936" s="337"/>
      <c r="PYV936" s="337"/>
      <c r="PYW936" s="337"/>
      <c r="PYX936" s="337"/>
      <c r="PYY936" s="337"/>
      <c r="PYZ936" s="337"/>
      <c r="PZA936" s="337"/>
      <c r="PZB936" s="337"/>
      <c r="PZC936" s="337"/>
      <c r="PZD936" s="337"/>
      <c r="PZE936" s="337"/>
      <c r="PZF936" s="337"/>
      <c r="PZG936" s="337"/>
      <c r="PZH936" s="337"/>
      <c r="PZI936" s="337"/>
      <c r="PZJ936" s="337"/>
      <c r="PZK936" s="337"/>
      <c r="PZL936" s="337"/>
      <c r="PZM936" s="337"/>
      <c r="PZN936" s="337"/>
      <c r="PZO936" s="337"/>
      <c r="PZP936" s="337"/>
      <c r="PZQ936" s="337"/>
      <c r="PZR936" s="337"/>
      <c r="PZS936" s="337"/>
      <c r="PZT936" s="337"/>
      <c r="PZU936" s="337"/>
      <c r="PZV936" s="337"/>
      <c r="PZW936" s="337"/>
      <c r="PZX936" s="337"/>
      <c r="PZY936" s="337"/>
      <c r="PZZ936" s="337"/>
      <c r="QAA936" s="337"/>
      <c r="QAB936" s="337"/>
      <c r="QAC936" s="337"/>
      <c r="QAD936" s="337"/>
      <c r="QAE936" s="337"/>
      <c r="QAF936" s="337"/>
      <c r="QAG936" s="337"/>
      <c r="QAH936" s="337"/>
      <c r="QAI936" s="337"/>
      <c r="QAJ936" s="337"/>
      <c r="QAK936" s="337"/>
      <c r="QAL936" s="337"/>
      <c r="QAM936" s="337"/>
      <c r="QAN936" s="337"/>
      <c r="QAO936" s="337"/>
      <c r="QAP936" s="337"/>
      <c r="QAQ936" s="337"/>
      <c r="QAR936" s="337"/>
      <c r="QAS936" s="337"/>
      <c r="QAT936" s="337"/>
      <c r="QAU936" s="337"/>
      <c r="QAV936" s="337"/>
      <c r="QAW936" s="337"/>
      <c r="QAX936" s="337"/>
      <c r="QAY936" s="337"/>
      <c r="QAZ936" s="337"/>
      <c r="QBA936" s="337"/>
      <c r="QBB936" s="337"/>
      <c r="QBC936" s="337"/>
      <c r="QBD936" s="337"/>
      <c r="QBE936" s="337"/>
      <c r="QBF936" s="337"/>
      <c r="QBG936" s="337"/>
      <c r="QBH936" s="337"/>
      <c r="QBI936" s="337"/>
      <c r="QBJ936" s="337"/>
      <c r="QBK936" s="337"/>
      <c r="QBL936" s="337"/>
      <c r="QBM936" s="337"/>
      <c r="QBN936" s="337"/>
      <c r="QBO936" s="337"/>
      <c r="QBP936" s="337"/>
      <c r="QBQ936" s="337"/>
      <c r="QBR936" s="337"/>
      <c r="QBS936" s="337"/>
      <c r="QBT936" s="337"/>
      <c r="QBU936" s="337"/>
      <c r="QBV936" s="337"/>
      <c r="QBW936" s="337"/>
      <c r="QBX936" s="337"/>
      <c r="QBY936" s="337"/>
      <c r="QBZ936" s="337"/>
      <c r="QCA936" s="337"/>
      <c r="QCB936" s="337"/>
      <c r="QCC936" s="337"/>
      <c r="QCD936" s="337"/>
      <c r="QCE936" s="337"/>
      <c r="QCF936" s="337"/>
      <c r="QCG936" s="337"/>
      <c r="QCH936" s="337"/>
      <c r="QCI936" s="337"/>
      <c r="QCJ936" s="337"/>
      <c r="QCK936" s="337"/>
      <c r="QCL936" s="337"/>
      <c r="QCM936" s="337"/>
      <c r="QCN936" s="337"/>
      <c r="QCO936" s="337"/>
      <c r="QCP936" s="337"/>
      <c r="QCQ936" s="337"/>
      <c r="QCR936" s="337"/>
      <c r="QCS936" s="337"/>
      <c r="QCT936" s="337"/>
      <c r="QCU936" s="337"/>
      <c r="QCV936" s="337"/>
      <c r="QCW936" s="337"/>
      <c r="QCX936" s="337"/>
      <c r="QCY936" s="337"/>
      <c r="QCZ936" s="337"/>
      <c r="QDA936" s="337"/>
      <c r="QDB936" s="337"/>
      <c r="QDC936" s="337"/>
      <c r="QDD936" s="337"/>
      <c r="QDE936" s="337"/>
      <c r="QDF936" s="337"/>
      <c r="QDG936" s="337"/>
      <c r="QDH936" s="337"/>
      <c r="QDI936" s="337"/>
      <c r="QDJ936" s="337"/>
      <c r="QDK936" s="337"/>
      <c r="QDL936" s="337"/>
      <c r="QDM936" s="337"/>
      <c r="QDN936" s="337"/>
      <c r="QDO936" s="337"/>
      <c r="QDP936" s="337"/>
      <c r="QDQ936" s="337"/>
      <c r="QDR936" s="337"/>
      <c r="QDS936" s="337"/>
      <c r="QDT936" s="337"/>
      <c r="QDU936" s="337"/>
      <c r="QDV936" s="337"/>
      <c r="QDW936" s="337"/>
      <c r="QDX936" s="337"/>
      <c r="QDY936" s="337"/>
      <c r="QDZ936" s="337"/>
      <c r="QEA936" s="337"/>
      <c r="QEB936" s="337"/>
      <c r="QEC936" s="337"/>
      <c r="QED936" s="337"/>
      <c r="QEE936" s="337"/>
      <c r="QEF936" s="337"/>
      <c r="QEG936" s="337"/>
      <c r="QEH936" s="337"/>
      <c r="QEI936" s="337"/>
      <c r="QEJ936" s="337"/>
      <c r="QEK936" s="337"/>
      <c r="QEL936" s="337"/>
      <c r="QEM936" s="337"/>
      <c r="QEN936" s="337"/>
      <c r="QEO936" s="337"/>
      <c r="QEP936" s="337"/>
      <c r="QEQ936" s="337"/>
      <c r="QER936" s="337"/>
      <c r="QES936" s="337"/>
      <c r="QET936" s="337"/>
      <c r="QEU936" s="337"/>
      <c r="QEV936" s="337"/>
      <c r="QEW936" s="337"/>
      <c r="QEX936" s="337"/>
      <c r="QEY936" s="337"/>
      <c r="QEZ936" s="337"/>
      <c r="QFA936" s="337"/>
      <c r="QFB936" s="337"/>
      <c r="QFC936" s="337"/>
      <c r="QFD936" s="337"/>
      <c r="QFE936" s="337"/>
      <c r="QFF936" s="337"/>
      <c r="QFG936" s="337"/>
      <c r="QFH936" s="337"/>
      <c r="QFI936" s="337"/>
      <c r="QFJ936" s="337"/>
      <c r="QFK936" s="337"/>
      <c r="QFL936" s="337"/>
      <c r="QFM936" s="337"/>
      <c r="QFN936" s="337"/>
      <c r="QFO936" s="337"/>
      <c r="QFP936" s="337"/>
      <c r="QFQ936" s="337"/>
      <c r="QFR936" s="337"/>
      <c r="QFS936" s="337"/>
      <c r="QFT936" s="337"/>
      <c r="QFU936" s="337"/>
      <c r="QFV936" s="337"/>
      <c r="QFW936" s="337"/>
      <c r="QFX936" s="337"/>
      <c r="QFY936" s="337"/>
      <c r="QFZ936" s="337"/>
      <c r="QGA936" s="337"/>
      <c r="QGB936" s="337"/>
      <c r="QGC936" s="337"/>
      <c r="QGD936" s="337"/>
      <c r="QGE936" s="337"/>
      <c r="QGF936" s="337"/>
      <c r="QGG936" s="337"/>
      <c r="QGH936" s="337"/>
      <c r="QGI936" s="337"/>
      <c r="QGJ936" s="337"/>
      <c r="QGK936" s="337"/>
      <c r="QGL936" s="337"/>
      <c r="QGM936" s="337"/>
      <c r="QGN936" s="337"/>
      <c r="QGO936" s="337"/>
      <c r="QGP936" s="337"/>
      <c r="QGQ936" s="337"/>
      <c r="QGR936" s="337"/>
      <c r="QGS936" s="337"/>
      <c r="QGT936" s="337"/>
      <c r="QGU936" s="337"/>
      <c r="QGV936" s="337"/>
      <c r="QGW936" s="337"/>
      <c r="QGX936" s="337"/>
      <c r="QGY936" s="337"/>
      <c r="QGZ936" s="337"/>
      <c r="QHA936" s="337"/>
      <c r="QHB936" s="337"/>
      <c r="QHC936" s="337"/>
      <c r="QHD936" s="337"/>
      <c r="QHE936" s="337"/>
      <c r="QHF936" s="337"/>
      <c r="QHG936" s="337"/>
      <c r="QHH936" s="337"/>
      <c r="QHI936" s="337"/>
      <c r="QHJ936" s="337"/>
      <c r="QHK936" s="337"/>
      <c r="QHL936" s="337"/>
      <c r="QHM936" s="337"/>
      <c r="QHN936" s="337"/>
      <c r="QHO936" s="337"/>
      <c r="QHP936" s="337"/>
      <c r="QHQ936" s="337"/>
      <c r="QHR936" s="337"/>
      <c r="QHS936" s="337"/>
      <c r="QHT936" s="337"/>
      <c r="QHU936" s="337"/>
      <c r="QHV936" s="337"/>
      <c r="QHW936" s="337"/>
      <c r="QHX936" s="337"/>
      <c r="QHY936" s="337"/>
      <c r="QHZ936" s="337"/>
      <c r="QIA936" s="337"/>
      <c r="QIB936" s="337"/>
      <c r="QIC936" s="337"/>
      <c r="QID936" s="337"/>
      <c r="QIE936" s="337"/>
      <c r="QIF936" s="337"/>
      <c r="QIG936" s="337"/>
      <c r="QIH936" s="337"/>
      <c r="QII936" s="337"/>
      <c r="QIJ936" s="337"/>
      <c r="QIK936" s="337"/>
      <c r="QIL936" s="337"/>
      <c r="QIM936" s="337"/>
      <c r="QIN936" s="337"/>
      <c r="QIO936" s="337"/>
      <c r="QIP936" s="337"/>
      <c r="QIQ936" s="337"/>
      <c r="QIR936" s="337"/>
      <c r="QIS936" s="337"/>
      <c r="QIT936" s="337"/>
      <c r="QIU936" s="337"/>
      <c r="QIV936" s="337"/>
      <c r="QIW936" s="337"/>
      <c r="QIX936" s="337"/>
      <c r="QIY936" s="337"/>
      <c r="QIZ936" s="337"/>
      <c r="QJA936" s="337"/>
      <c r="QJB936" s="337"/>
      <c r="QJC936" s="337"/>
      <c r="QJD936" s="337"/>
      <c r="QJE936" s="337"/>
      <c r="QJF936" s="337"/>
      <c r="QJG936" s="337"/>
      <c r="QJH936" s="337"/>
      <c r="QJI936" s="337"/>
      <c r="QJJ936" s="337"/>
      <c r="QJK936" s="337"/>
      <c r="QJL936" s="337"/>
      <c r="QJM936" s="337"/>
      <c r="QJN936" s="337"/>
      <c r="QJO936" s="337"/>
      <c r="QJP936" s="337"/>
      <c r="QJQ936" s="337"/>
      <c r="QJR936" s="337"/>
      <c r="QJS936" s="337"/>
      <c r="QJT936" s="337"/>
      <c r="QJU936" s="337"/>
      <c r="QJV936" s="337"/>
      <c r="QJW936" s="337"/>
      <c r="QJX936" s="337"/>
      <c r="QJY936" s="337"/>
      <c r="QJZ936" s="337"/>
      <c r="QKA936" s="337"/>
      <c r="QKB936" s="337"/>
      <c r="QKC936" s="337"/>
      <c r="QKD936" s="337"/>
      <c r="QKE936" s="337"/>
      <c r="QKF936" s="337"/>
      <c r="QKG936" s="337"/>
      <c r="QKH936" s="337"/>
      <c r="QKI936" s="337"/>
      <c r="QKJ936" s="337"/>
      <c r="QKK936" s="337"/>
      <c r="QKL936" s="337"/>
      <c r="QKM936" s="337"/>
      <c r="QKN936" s="337"/>
      <c r="QKO936" s="337"/>
      <c r="QKP936" s="337"/>
      <c r="QKQ936" s="337"/>
      <c r="QKR936" s="337"/>
      <c r="QKS936" s="337"/>
      <c r="QKT936" s="337"/>
      <c r="QKU936" s="337"/>
      <c r="QKV936" s="337"/>
      <c r="QKW936" s="337"/>
      <c r="QKX936" s="337"/>
      <c r="QKY936" s="337"/>
      <c r="QKZ936" s="337"/>
      <c r="QLA936" s="337"/>
      <c r="QLB936" s="337"/>
      <c r="QLC936" s="337"/>
      <c r="QLD936" s="337"/>
      <c r="QLE936" s="337"/>
      <c r="QLF936" s="337"/>
      <c r="QLG936" s="337"/>
      <c r="QLH936" s="337"/>
      <c r="QLI936" s="337"/>
      <c r="QLJ936" s="337"/>
      <c r="QLK936" s="337"/>
      <c r="QLL936" s="337"/>
      <c r="QLM936" s="337"/>
      <c r="QLN936" s="337"/>
      <c r="QLO936" s="337"/>
      <c r="QLP936" s="337"/>
      <c r="QLQ936" s="337"/>
      <c r="QLR936" s="337"/>
      <c r="QLS936" s="337"/>
      <c r="QLT936" s="337"/>
      <c r="QLU936" s="337"/>
      <c r="QLV936" s="337"/>
      <c r="QLW936" s="337"/>
      <c r="QLX936" s="337"/>
      <c r="QLY936" s="337"/>
      <c r="QLZ936" s="337"/>
      <c r="QMA936" s="337"/>
      <c r="QMB936" s="337"/>
      <c r="QMC936" s="337"/>
      <c r="QMD936" s="337"/>
      <c r="QME936" s="337"/>
      <c r="QMF936" s="337"/>
      <c r="QMG936" s="337"/>
      <c r="QMH936" s="337"/>
      <c r="QMI936" s="337"/>
      <c r="QMJ936" s="337"/>
      <c r="QMK936" s="337"/>
      <c r="QML936" s="337"/>
      <c r="QMM936" s="337"/>
      <c r="QMN936" s="337"/>
      <c r="QMO936" s="337"/>
      <c r="QMP936" s="337"/>
      <c r="QMQ936" s="337"/>
      <c r="QMR936" s="337"/>
      <c r="QMS936" s="337"/>
      <c r="QMT936" s="337"/>
      <c r="QMU936" s="337"/>
      <c r="QMV936" s="337"/>
      <c r="QMW936" s="337"/>
      <c r="QMX936" s="337"/>
      <c r="QMY936" s="337"/>
      <c r="QMZ936" s="337"/>
      <c r="QNA936" s="337"/>
      <c r="QNB936" s="337"/>
      <c r="QNC936" s="337"/>
      <c r="QND936" s="337"/>
      <c r="QNE936" s="337"/>
      <c r="QNF936" s="337"/>
      <c r="QNG936" s="337"/>
      <c r="QNH936" s="337"/>
      <c r="QNI936" s="337"/>
      <c r="QNJ936" s="337"/>
      <c r="QNK936" s="337"/>
      <c r="QNL936" s="337"/>
      <c r="QNM936" s="337"/>
      <c r="QNN936" s="337"/>
      <c r="QNO936" s="337"/>
      <c r="QNP936" s="337"/>
      <c r="QNQ936" s="337"/>
      <c r="QNR936" s="337"/>
      <c r="QNS936" s="337"/>
      <c r="QNT936" s="337"/>
      <c r="QNU936" s="337"/>
      <c r="QNV936" s="337"/>
      <c r="QNW936" s="337"/>
      <c r="QNX936" s="337"/>
      <c r="QNY936" s="337"/>
      <c r="QNZ936" s="337"/>
      <c r="QOA936" s="337"/>
      <c r="QOB936" s="337"/>
      <c r="QOC936" s="337"/>
      <c r="QOD936" s="337"/>
      <c r="QOE936" s="337"/>
      <c r="QOF936" s="337"/>
      <c r="QOG936" s="337"/>
      <c r="QOH936" s="337"/>
      <c r="QOI936" s="337"/>
      <c r="QOJ936" s="337"/>
      <c r="QOK936" s="337"/>
      <c r="QOL936" s="337"/>
      <c r="QOM936" s="337"/>
      <c r="QON936" s="337"/>
      <c r="QOO936" s="337"/>
      <c r="QOP936" s="337"/>
      <c r="QOQ936" s="337"/>
      <c r="QOR936" s="337"/>
      <c r="QOS936" s="337"/>
      <c r="QOT936" s="337"/>
      <c r="QOU936" s="337"/>
      <c r="QOV936" s="337"/>
      <c r="QOW936" s="337"/>
      <c r="QOX936" s="337"/>
      <c r="QOY936" s="337"/>
      <c r="QOZ936" s="337"/>
      <c r="QPA936" s="337"/>
      <c r="QPB936" s="337"/>
      <c r="QPC936" s="337"/>
      <c r="QPD936" s="337"/>
      <c r="QPE936" s="337"/>
      <c r="QPF936" s="337"/>
      <c r="QPG936" s="337"/>
      <c r="QPH936" s="337"/>
      <c r="QPI936" s="337"/>
      <c r="QPJ936" s="337"/>
      <c r="QPK936" s="337"/>
      <c r="QPL936" s="337"/>
      <c r="QPM936" s="337"/>
      <c r="QPN936" s="337"/>
      <c r="QPO936" s="337"/>
      <c r="QPP936" s="337"/>
      <c r="QPQ936" s="337"/>
      <c r="QPR936" s="337"/>
      <c r="QPS936" s="337"/>
      <c r="QPT936" s="337"/>
      <c r="QPU936" s="337"/>
      <c r="QPV936" s="337"/>
      <c r="QPW936" s="337"/>
      <c r="QPX936" s="337"/>
      <c r="QPY936" s="337"/>
      <c r="QPZ936" s="337"/>
      <c r="QQA936" s="337"/>
      <c r="QQB936" s="337"/>
      <c r="QQC936" s="337"/>
      <c r="QQD936" s="337"/>
      <c r="QQE936" s="337"/>
      <c r="QQF936" s="337"/>
      <c r="QQG936" s="337"/>
      <c r="QQH936" s="337"/>
      <c r="QQI936" s="337"/>
      <c r="QQJ936" s="337"/>
      <c r="QQK936" s="337"/>
      <c r="QQL936" s="337"/>
      <c r="QQM936" s="337"/>
      <c r="QQN936" s="337"/>
      <c r="QQO936" s="337"/>
      <c r="QQP936" s="337"/>
      <c r="QQQ936" s="337"/>
      <c r="QQR936" s="337"/>
      <c r="QQS936" s="337"/>
      <c r="QQT936" s="337"/>
      <c r="QQU936" s="337"/>
      <c r="QQV936" s="337"/>
      <c r="QQW936" s="337"/>
      <c r="QQX936" s="337"/>
      <c r="QQY936" s="337"/>
      <c r="QQZ936" s="337"/>
      <c r="QRA936" s="337"/>
      <c r="QRB936" s="337"/>
      <c r="QRC936" s="337"/>
      <c r="QRD936" s="337"/>
      <c r="QRE936" s="337"/>
      <c r="QRF936" s="337"/>
      <c r="QRG936" s="337"/>
      <c r="QRH936" s="337"/>
      <c r="QRI936" s="337"/>
      <c r="QRJ936" s="337"/>
      <c r="QRK936" s="337"/>
      <c r="QRL936" s="337"/>
      <c r="QRM936" s="337"/>
      <c r="QRN936" s="337"/>
      <c r="QRO936" s="337"/>
      <c r="QRP936" s="337"/>
      <c r="QRQ936" s="337"/>
      <c r="QRR936" s="337"/>
      <c r="QRS936" s="337"/>
      <c r="QRT936" s="337"/>
      <c r="QRU936" s="337"/>
      <c r="QRV936" s="337"/>
      <c r="QRW936" s="337"/>
      <c r="QRX936" s="337"/>
      <c r="QRY936" s="337"/>
      <c r="QRZ936" s="337"/>
      <c r="QSA936" s="337"/>
      <c r="QSB936" s="337"/>
      <c r="QSC936" s="337"/>
      <c r="QSD936" s="337"/>
      <c r="QSE936" s="337"/>
      <c r="QSF936" s="337"/>
      <c r="QSG936" s="337"/>
      <c r="QSH936" s="337"/>
      <c r="QSI936" s="337"/>
      <c r="QSJ936" s="337"/>
      <c r="QSK936" s="337"/>
      <c r="QSL936" s="337"/>
      <c r="QSM936" s="337"/>
      <c r="QSN936" s="337"/>
      <c r="QSO936" s="337"/>
      <c r="QSP936" s="337"/>
      <c r="QSQ936" s="337"/>
      <c r="QSR936" s="337"/>
      <c r="QSS936" s="337"/>
      <c r="QST936" s="337"/>
      <c r="QSU936" s="337"/>
      <c r="QSV936" s="337"/>
      <c r="QSW936" s="337"/>
      <c r="QSX936" s="337"/>
      <c r="QSY936" s="337"/>
      <c r="QSZ936" s="337"/>
      <c r="QTA936" s="337"/>
      <c r="QTB936" s="337"/>
      <c r="QTC936" s="337"/>
      <c r="QTD936" s="337"/>
      <c r="QTE936" s="337"/>
      <c r="QTF936" s="337"/>
      <c r="QTG936" s="337"/>
      <c r="QTH936" s="337"/>
      <c r="QTI936" s="337"/>
      <c r="QTJ936" s="337"/>
      <c r="QTK936" s="337"/>
      <c r="QTL936" s="337"/>
      <c r="QTM936" s="337"/>
      <c r="QTN936" s="337"/>
      <c r="QTO936" s="337"/>
      <c r="QTP936" s="337"/>
      <c r="QTQ936" s="337"/>
      <c r="QTR936" s="337"/>
      <c r="QTS936" s="337"/>
      <c r="QTT936" s="337"/>
      <c r="QTU936" s="337"/>
      <c r="QTV936" s="337"/>
      <c r="QTW936" s="337"/>
      <c r="QTX936" s="337"/>
      <c r="QTY936" s="337"/>
      <c r="QTZ936" s="337"/>
      <c r="QUA936" s="337"/>
      <c r="QUB936" s="337"/>
      <c r="QUC936" s="337"/>
      <c r="QUD936" s="337"/>
      <c r="QUE936" s="337"/>
      <c r="QUF936" s="337"/>
      <c r="QUG936" s="337"/>
      <c r="QUH936" s="337"/>
      <c r="QUI936" s="337"/>
      <c r="QUJ936" s="337"/>
      <c r="QUK936" s="337"/>
      <c r="QUL936" s="337"/>
      <c r="QUM936" s="337"/>
      <c r="QUN936" s="337"/>
      <c r="QUO936" s="337"/>
      <c r="QUP936" s="337"/>
      <c r="QUQ936" s="337"/>
      <c r="QUR936" s="337"/>
      <c r="QUS936" s="337"/>
      <c r="QUT936" s="337"/>
      <c r="QUU936" s="337"/>
      <c r="QUV936" s="337"/>
      <c r="QUW936" s="337"/>
      <c r="QUX936" s="337"/>
      <c r="QUY936" s="337"/>
      <c r="QUZ936" s="337"/>
      <c r="QVA936" s="337"/>
      <c r="QVB936" s="337"/>
      <c r="QVC936" s="337"/>
      <c r="QVD936" s="337"/>
      <c r="QVE936" s="337"/>
      <c r="QVF936" s="337"/>
      <c r="QVG936" s="337"/>
      <c r="QVH936" s="337"/>
      <c r="QVI936" s="337"/>
      <c r="QVJ936" s="337"/>
      <c r="QVK936" s="337"/>
      <c r="QVL936" s="337"/>
      <c r="QVM936" s="337"/>
      <c r="QVN936" s="337"/>
      <c r="QVO936" s="337"/>
      <c r="QVP936" s="337"/>
      <c r="QVQ936" s="337"/>
      <c r="QVR936" s="337"/>
      <c r="QVS936" s="337"/>
      <c r="QVT936" s="337"/>
      <c r="QVU936" s="337"/>
      <c r="QVV936" s="337"/>
      <c r="QVW936" s="337"/>
      <c r="QVX936" s="337"/>
      <c r="QVY936" s="337"/>
      <c r="QVZ936" s="337"/>
      <c r="QWA936" s="337"/>
      <c r="QWB936" s="337"/>
      <c r="QWC936" s="337"/>
      <c r="QWD936" s="337"/>
      <c r="QWE936" s="337"/>
      <c r="QWF936" s="337"/>
      <c r="QWG936" s="337"/>
      <c r="QWH936" s="337"/>
      <c r="QWI936" s="337"/>
      <c r="QWJ936" s="337"/>
      <c r="QWK936" s="337"/>
      <c r="QWL936" s="337"/>
      <c r="QWM936" s="337"/>
      <c r="QWN936" s="337"/>
      <c r="QWO936" s="337"/>
      <c r="QWP936" s="337"/>
      <c r="QWQ936" s="337"/>
      <c r="QWR936" s="337"/>
      <c r="QWS936" s="337"/>
      <c r="QWT936" s="337"/>
      <c r="QWU936" s="337"/>
      <c r="QWV936" s="337"/>
      <c r="QWW936" s="337"/>
      <c r="QWX936" s="337"/>
      <c r="QWY936" s="337"/>
      <c r="QWZ936" s="337"/>
      <c r="QXA936" s="337"/>
      <c r="QXB936" s="337"/>
      <c r="QXC936" s="337"/>
      <c r="QXD936" s="337"/>
      <c r="QXE936" s="337"/>
      <c r="QXF936" s="337"/>
      <c r="QXG936" s="337"/>
      <c r="QXH936" s="337"/>
      <c r="QXI936" s="337"/>
      <c r="QXJ936" s="337"/>
      <c r="QXK936" s="337"/>
      <c r="QXL936" s="337"/>
      <c r="QXM936" s="337"/>
      <c r="QXN936" s="337"/>
      <c r="QXO936" s="337"/>
      <c r="QXP936" s="337"/>
      <c r="QXQ936" s="337"/>
      <c r="QXR936" s="337"/>
      <c r="QXS936" s="337"/>
      <c r="QXT936" s="337"/>
      <c r="QXU936" s="337"/>
      <c r="QXV936" s="337"/>
      <c r="QXW936" s="337"/>
      <c r="QXX936" s="337"/>
      <c r="QXY936" s="337"/>
      <c r="QXZ936" s="337"/>
      <c r="QYA936" s="337"/>
      <c r="QYB936" s="337"/>
      <c r="QYC936" s="337"/>
      <c r="QYD936" s="337"/>
      <c r="QYE936" s="337"/>
      <c r="QYF936" s="337"/>
      <c r="QYG936" s="337"/>
      <c r="QYH936" s="337"/>
      <c r="QYI936" s="337"/>
      <c r="QYJ936" s="337"/>
      <c r="QYK936" s="337"/>
      <c r="QYL936" s="337"/>
      <c r="QYM936" s="337"/>
      <c r="QYN936" s="337"/>
      <c r="QYO936" s="337"/>
      <c r="QYP936" s="337"/>
      <c r="QYQ936" s="337"/>
      <c r="QYR936" s="337"/>
      <c r="QYS936" s="337"/>
      <c r="QYT936" s="337"/>
      <c r="QYU936" s="337"/>
      <c r="QYV936" s="337"/>
      <c r="QYW936" s="337"/>
      <c r="QYX936" s="337"/>
      <c r="QYY936" s="337"/>
      <c r="QYZ936" s="337"/>
      <c r="QZA936" s="337"/>
      <c r="QZB936" s="337"/>
      <c r="QZC936" s="337"/>
      <c r="QZD936" s="337"/>
      <c r="QZE936" s="337"/>
      <c r="QZF936" s="337"/>
      <c r="QZG936" s="337"/>
      <c r="QZH936" s="337"/>
      <c r="QZI936" s="337"/>
      <c r="QZJ936" s="337"/>
      <c r="QZK936" s="337"/>
      <c r="QZL936" s="337"/>
      <c r="QZM936" s="337"/>
      <c r="QZN936" s="337"/>
      <c r="QZO936" s="337"/>
      <c r="QZP936" s="337"/>
      <c r="QZQ936" s="337"/>
      <c r="QZR936" s="337"/>
      <c r="QZS936" s="337"/>
      <c r="QZT936" s="337"/>
      <c r="QZU936" s="337"/>
      <c r="QZV936" s="337"/>
      <c r="QZW936" s="337"/>
      <c r="QZX936" s="337"/>
      <c r="QZY936" s="337"/>
      <c r="QZZ936" s="337"/>
      <c r="RAA936" s="337"/>
      <c r="RAB936" s="337"/>
      <c r="RAC936" s="337"/>
      <c r="RAD936" s="337"/>
      <c r="RAE936" s="337"/>
      <c r="RAF936" s="337"/>
      <c r="RAG936" s="337"/>
      <c r="RAH936" s="337"/>
      <c r="RAI936" s="337"/>
      <c r="RAJ936" s="337"/>
      <c r="RAK936" s="337"/>
      <c r="RAL936" s="337"/>
      <c r="RAM936" s="337"/>
      <c r="RAN936" s="337"/>
      <c r="RAO936" s="337"/>
      <c r="RAP936" s="337"/>
      <c r="RAQ936" s="337"/>
      <c r="RAR936" s="337"/>
      <c r="RAS936" s="337"/>
      <c r="RAT936" s="337"/>
      <c r="RAU936" s="337"/>
      <c r="RAV936" s="337"/>
      <c r="RAW936" s="337"/>
      <c r="RAX936" s="337"/>
      <c r="RAY936" s="337"/>
      <c r="RAZ936" s="337"/>
      <c r="RBA936" s="337"/>
      <c r="RBB936" s="337"/>
      <c r="RBC936" s="337"/>
      <c r="RBD936" s="337"/>
      <c r="RBE936" s="337"/>
      <c r="RBF936" s="337"/>
      <c r="RBG936" s="337"/>
      <c r="RBH936" s="337"/>
      <c r="RBI936" s="337"/>
      <c r="RBJ936" s="337"/>
      <c r="RBK936" s="337"/>
      <c r="RBL936" s="337"/>
      <c r="RBM936" s="337"/>
      <c r="RBN936" s="337"/>
      <c r="RBO936" s="337"/>
      <c r="RBP936" s="337"/>
      <c r="RBQ936" s="337"/>
      <c r="RBR936" s="337"/>
      <c r="RBS936" s="337"/>
      <c r="RBT936" s="337"/>
      <c r="RBU936" s="337"/>
      <c r="RBV936" s="337"/>
      <c r="RBW936" s="337"/>
      <c r="RBX936" s="337"/>
      <c r="RBY936" s="337"/>
      <c r="RBZ936" s="337"/>
      <c r="RCA936" s="337"/>
      <c r="RCB936" s="337"/>
      <c r="RCC936" s="337"/>
      <c r="RCD936" s="337"/>
      <c r="RCE936" s="337"/>
      <c r="RCF936" s="337"/>
      <c r="RCG936" s="337"/>
      <c r="RCH936" s="337"/>
      <c r="RCI936" s="337"/>
      <c r="RCJ936" s="337"/>
      <c r="RCK936" s="337"/>
      <c r="RCL936" s="337"/>
      <c r="RCM936" s="337"/>
      <c r="RCN936" s="337"/>
      <c r="RCO936" s="337"/>
      <c r="RCP936" s="337"/>
      <c r="RCQ936" s="337"/>
      <c r="RCR936" s="337"/>
      <c r="RCS936" s="337"/>
      <c r="RCT936" s="337"/>
      <c r="RCU936" s="337"/>
      <c r="RCV936" s="337"/>
      <c r="RCW936" s="337"/>
      <c r="RCX936" s="337"/>
      <c r="RCY936" s="337"/>
      <c r="RCZ936" s="337"/>
      <c r="RDA936" s="337"/>
      <c r="RDB936" s="337"/>
      <c r="RDC936" s="337"/>
      <c r="RDD936" s="337"/>
      <c r="RDE936" s="337"/>
      <c r="RDF936" s="337"/>
      <c r="RDG936" s="337"/>
      <c r="RDH936" s="337"/>
      <c r="RDI936" s="337"/>
      <c r="RDJ936" s="337"/>
      <c r="RDK936" s="337"/>
      <c r="RDL936" s="337"/>
      <c r="RDM936" s="337"/>
      <c r="RDN936" s="337"/>
      <c r="RDO936" s="337"/>
      <c r="RDP936" s="337"/>
      <c r="RDQ936" s="337"/>
      <c r="RDR936" s="337"/>
      <c r="RDS936" s="337"/>
      <c r="RDT936" s="337"/>
      <c r="RDU936" s="337"/>
      <c r="RDV936" s="337"/>
      <c r="RDW936" s="337"/>
      <c r="RDX936" s="337"/>
      <c r="RDY936" s="337"/>
      <c r="RDZ936" s="337"/>
      <c r="REA936" s="337"/>
      <c r="REB936" s="337"/>
      <c r="REC936" s="337"/>
      <c r="RED936" s="337"/>
      <c r="REE936" s="337"/>
      <c r="REF936" s="337"/>
      <c r="REG936" s="337"/>
      <c r="REH936" s="337"/>
      <c r="REI936" s="337"/>
      <c r="REJ936" s="337"/>
      <c r="REK936" s="337"/>
      <c r="REL936" s="337"/>
      <c r="REM936" s="337"/>
      <c r="REN936" s="337"/>
      <c r="REO936" s="337"/>
      <c r="REP936" s="337"/>
      <c r="REQ936" s="337"/>
      <c r="RER936" s="337"/>
      <c r="RES936" s="337"/>
      <c r="RET936" s="337"/>
      <c r="REU936" s="337"/>
      <c r="REV936" s="337"/>
      <c r="REW936" s="337"/>
      <c r="REX936" s="337"/>
      <c r="REY936" s="337"/>
      <c r="REZ936" s="337"/>
      <c r="RFA936" s="337"/>
      <c r="RFB936" s="337"/>
      <c r="RFC936" s="337"/>
      <c r="RFD936" s="337"/>
      <c r="RFE936" s="337"/>
      <c r="RFF936" s="337"/>
      <c r="RFG936" s="337"/>
      <c r="RFH936" s="337"/>
      <c r="RFI936" s="337"/>
      <c r="RFJ936" s="337"/>
      <c r="RFK936" s="337"/>
      <c r="RFL936" s="337"/>
      <c r="RFM936" s="337"/>
      <c r="RFN936" s="337"/>
      <c r="RFO936" s="337"/>
      <c r="RFP936" s="337"/>
      <c r="RFQ936" s="337"/>
      <c r="RFR936" s="337"/>
      <c r="RFS936" s="337"/>
      <c r="RFT936" s="337"/>
      <c r="RFU936" s="337"/>
      <c r="RFV936" s="337"/>
      <c r="RFW936" s="337"/>
      <c r="RFX936" s="337"/>
      <c r="RFY936" s="337"/>
      <c r="RFZ936" s="337"/>
      <c r="RGA936" s="337"/>
      <c r="RGB936" s="337"/>
      <c r="RGC936" s="337"/>
      <c r="RGD936" s="337"/>
      <c r="RGE936" s="337"/>
      <c r="RGF936" s="337"/>
      <c r="RGG936" s="337"/>
      <c r="RGH936" s="337"/>
      <c r="RGI936" s="337"/>
      <c r="RGJ936" s="337"/>
      <c r="RGK936" s="337"/>
      <c r="RGL936" s="337"/>
      <c r="RGM936" s="337"/>
      <c r="RGN936" s="337"/>
      <c r="RGO936" s="337"/>
      <c r="RGP936" s="337"/>
      <c r="RGQ936" s="337"/>
      <c r="RGR936" s="337"/>
      <c r="RGS936" s="337"/>
      <c r="RGT936" s="337"/>
      <c r="RGU936" s="337"/>
      <c r="RGV936" s="337"/>
      <c r="RGW936" s="337"/>
      <c r="RGX936" s="337"/>
      <c r="RGY936" s="337"/>
      <c r="RGZ936" s="337"/>
      <c r="RHA936" s="337"/>
      <c r="RHB936" s="337"/>
      <c r="RHC936" s="337"/>
      <c r="RHD936" s="337"/>
      <c r="RHE936" s="337"/>
      <c r="RHF936" s="337"/>
      <c r="RHG936" s="337"/>
      <c r="RHH936" s="337"/>
      <c r="RHI936" s="337"/>
      <c r="RHJ936" s="337"/>
      <c r="RHK936" s="337"/>
      <c r="RHL936" s="337"/>
      <c r="RHM936" s="337"/>
      <c r="RHN936" s="337"/>
      <c r="RHO936" s="337"/>
      <c r="RHP936" s="337"/>
      <c r="RHQ936" s="337"/>
      <c r="RHR936" s="337"/>
      <c r="RHS936" s="337"/>
      <c r="RHT936" s="337"/>
      <c r="RHU936" s="337"/>
      <c r="RHV936" s="337"/>
      <c r="RHW936" s="337"/>
      <c r="RHX936" s="337"/>
      <c r="RHY936" s="337"/>
      <c r="RHZ936" s="337"/>
      <c r="RIA936" s="337"/>
      <c r="RIB936" s="337"/>
      <c r="RIC936" s="337"/>
      <c r="RID936" s="337"/>
      <c r="RIE936" s="337"/>
      <c r="RIF936" s="337"/>
      <c r="RIG936" s="337"/>
      <c r="RIH936" s="337"/>
      <c r="RII936" s="337"/>
      <c r="RIJ936" s="337"/>
      <c r="RIK936" s="337"/>
      <c r="RIL936" s="337"/>
      <c r="RIM936" s="337"/>
      <c r="RIN936" s="337"/>
      <c r="RIO936" s="337"/>
      <c r="RIP936" s="337"/>
      <c r="RIQ936" s="337"/>
      <c r="RIR936" s="337"/>
      <c r="RIS936" s="337"/>
      <c r="RIT936" s="337"/>
      <c r="RIU936" s="337"/>
      <c r="RIV936" s="337"/>
      <c r="RIW936" s="337"/>
      <c r="RIX936" s="337"/>
      <c r="RIY936" s="337"/>
      <c r="RIZ936" s="337"/>
      <c r="RJA936" s="337"/>
      <c r="RJB936" s="337"/>
      <c r="RJC936" s="337"/>
      <c r="RJD936" s="337"/>
      <c r="RJE936" s="337"/>
      <c r="RJF936" s="337"/>
      <c r="RJG936" s="337"/>
      <c r="RJH936" s="337"/>
      <c r="RJI936" s="337"/>
      <c r="RJJ936" s="337"/>
      <c r="RJK936" s="337"/>
      <c r="RJL936" s="337"/>
      <c r="RJM936" s="337"/>
      <c r="RJN936" s="337"/>
      <c r="RJO936" s="337"/>
      <c r="RJP936" s="337"/>
      <c r="RJQ936" s="337"/>
      <c r="RJR936" s="337"/>
      <c r="RJS936" s="337"/>
      <c r="RJT936" s="337"/>
      <c r="RJU936" s="337"/>
      <c r="RJV936" s="337"/>
      <c r="RJW936" s="337"/>
      <c r="RJX936" s="337"/>
      <c r="RJY936" s="337"/>
      <c r="RJZ936" s="337"/>
      <c r="RKA936" s="337"/>
      <c r="RKB936" s="337"/>
      <c r="RKC936" s="337"/>
      <c r="RKD936" s="337"/>
      <c r="RKE936" s="337"/>
      <c r="RKF936" s="337"/>
      <c r="RKG936" s="337"/>
      <c r="RKH936" s="337"/>
      <c r="RKI936" s="337"/>
      <c r="RKJ936" s="337"/>
      <c r="RKK936" s="337"/>
      <c r="RKL936" s="337"/>
      <c r="RKM936" s="337"/>
      <c r="RKN936" s="337"/>
      <c r="RKO936" s="337"/>
      <c r="RKP936" s="337"/>
      <c r="RKQ936" s="337"/>
      <c r="RKR936" s="337"/>
      <c r="RKS936" s="337"/>
      <c r="RKT936" s="337"/>
      <c r="RKU936" s="337"/>
      <c r="RKV936" s="337"/>
      <c r="RKW936" s="337"/>
      <c r="RKX936" s="337"/>
      <c r="RKY936" s="337"/>
      <c r="RKZ936" s="337"/>
      <c r="RLA936" s="337"/>
      <c r="RLB936" s="337"/>
      <c r="RLC936" s="337"/>
      <c r="RLD936" s="337"/>
      <c r="RLE936" s="337"/>
      <c r="RLF936" s="337"/>
      <c r="RLG936" s="337"/>
      <c r="RLH936" s="337"/>
      <c r="RLI936" s="337"/>
      <c r="RLJ936" s="337"/>
      <c r="RLK936" s="337"/>
      <c r="RLL936" s="337"/>
      <c r="RLM936" s="337"/>
      <c r="RLN936" s="337"/>
      <c r="RLO936" s="337"/>
      <c r="RLP936" s="337"/>
      <c r="RLQ936" s="337"/>
      <c r="RLR936" s="337"/>
      <c r="RLS936" s="337"/>
      <c r="RLT936" s="337"/>
      <c r="RLU936" s="337"/>
      <c r="RLV936" s="337"/>
      <c r="RLW936" s="337"/>
      <c r="RLX936" s="337"/>
      <c r="RLY936" s="337"/>
      <c r="RLZ936" s="337"/>
      <c r="RMA936" s="337"/>
      <c r="RMB936" s="337"/>
      <c r="RMC936" s="337"/>
      <c r="RMD936" s="337"/>
      <c r="RME936" s="337"/>
      <c r="RMF936" s="337"/>
      <c r="RMG936" s="337"/>
      <c r="RMH936" s="337"/>
      <c r="RMI936" s="337"/>
      <c r="RMJ936" s="337"/>
      <c r="RMK936" s="337"/>
      <c r="RML936" s="337"/>
      <c r="RMM936" s="337"/>
      <c r="RMN936" s="337"/>
      <c r="RMO936" s="337"/>
      <c r="RMP936" s="337"/>
      <c r="RMQ936" s="337"/>
      <c r="RMR936" s="337"/>
      <c r="RMS936" s="337"/>
      <c r="RMT936" s="337"/>
      <c r="RMU936" s="337"/>
      <c r="RMV936" s="337"/>
      <c r="RMW936" s="337"/>
      <c r="RMX936" s="337"/>
      <c r="RMY936" s="337"/>
      <c r="RMZ936" s="337"/>
      <c r="RNA936" s="337"/>
      <c r="RNB936" s="337"/>
      <c r="RNC936" s="337"/>
      <c r="RND936" s="337"/>
      <c r="RNE936" s="337"/>
      <c r="RNF936" s="337"/>
      <c r="RNG936" s="337"/>
      <c r="RNH936" s="337"/>
      <c r="RNI936" s="337"/>
      <c r="RNJ936" s="337"/>
      <c r="RNK936" s="337"/>
      <c r="RNL936" s="337"/>
      <c r="RNM936" s="337"/>
      <c r="RNN936" s="337"/>
      <c r="RNO936" s="337"/>
      <c r="RNP936" s="337"/>
      <c r="RNQ936" s="337"/>
      <c r="RNR936" s="337"/>
      <c r="RNS936" s="337"/>
      <c r="RNT936" s="337"/>
      <c r="RNU936" s="337"/>
      <c r="RNV936" s="337"/>
      <c r="RNW936" s="337"/>
      <c r="RNX936" s="337"/>
      <c r="RNY936" s="337"/>
      <c r="RNZ936" s="337"/>
      <c r="ROA936" s="337"/>
      <c r="ROB936" s="337"/>
      <c r="ROC936" s="337"/>
      <c r="ROD936" s="337"/>
      <c r="ROE936" s="337"/>
      <c r="ROF936" s="337"/>
      <c r="ROG936" s="337"/>
      <c r="ROH936" s="337"/>
      <c r="ROI936" s="337"/>
      <c r="ROJ936" s="337"/>
      <c r="ROK936" s="337"/>
      <c r="ROL936" s="337"/>
      <c r="ROM936" s="337"/>
      <c r="RON936" s="337"/>
      <c r="ROO936" s="337"/>
      <c r="ROP936" s="337"/>
      <c r="ROQ936" s="337"/>
      <c r="ROR936" s="337"/>
      <c r="ROS936" s="337"/>
      <c r="ROT936" s="337"/>
      <c r="ROU936" s="337"/>
      <c r="ROV936" s="337"/>
      <c r="ROW936" s="337"/>
      <c r="ROX936" s="337"/>
      <c r="ROY936" s="337"/>
      <c r="ROZ936" s="337"/>
      <c r="RPA936" s="337"/>
      <c r="RPB936" s="337"/>
      <c r="RPC936" s="337"/>
      <c r="RPD936" s="337"/>
      <c r="RPE936" s="337"/>
      <c r="RPF936" s="337"/>
      <c r="RPG936" s="337"/>
      <c r="RPH936" s="337"/>
      <c r="RPI936" s="337"/>
      <c r="RPJ936" s="337"/>
      <c r="RPK936" s="337"/>
      <c r="RPL936" s="337"/>
      <c r="RPM936" s="337"/>
      <c r="RPN936" s="337"/>
      <c r="RPO936" s="337"/>
      <c r="RPP936" s="337"/>
      <c r="RPQ936" s="337"/>
      <c r="RPR936" s="337"/>
      <c r="RPS936" s="337"/>
      <c r="RPT936" s="337"/>
      <c r="RPU936" s="337"/>
      <c r="RPV936" s="337"/>
      <c r="RPW936" s="337"/>
      <c r="RPX936" s="337"/>
      <c r="RPY936" s="337"/>
      <c r="RPZ936" s="337"/>
      <c r="RQA936" s="337"/>
      <c r="RQB936" s="337"/>
      <c r="RQC936" s="337"/>
      <c r="RQD936" s="337"/>
      <c r="RQE936" s="337"/>
      <c r="RQF936" s="337"/>
      <c r="RQG936" s="337"/>
      <c r="RQH936" s="337"/>
      <c r="RQI936" s="337"/>
      <c r="RQJ936" s="337"/>
      <c r="RQK936" s="337"/>
      <c r="RQL936" s="337"/>
      <c r="RQM936" s="337"/>
      <c r="RQN936" s="337"/>
      <c r="RQO936" s="337"/>
      <c r="RQP936" s="337"/>
      <c r="RQQ936" s="337"/>
      <c r="RQR936" s="337"/>
      <c r="RQS936" s="337"/>
      <c r="RQT936" s="337"/>
      <c r="RQU936" s="337"/>
      <c r="RQV936" s="337"/>
      <c r="RQW936" s="337"/>
      <c r="RQX936" s="337"/>
      <c r="RQY936" s="337"/>
      <c r="RQZ936" s="337"/>
      <c r="RRA936" s="337"/>
      <c r="RRB936" s="337"/>
      <c r="RRC936" s="337"/>
      <c r="RRD936" s="337"/>
      <c r="RRE936" s="337"/>
      <c r="RRF936" s="337"/>
      <c r="RRG936" s="337"/>
      <c r="RRH936" s="337"/>
      <c r="RRI936" s="337"/>
      <c r="RRJ936" s="337"/>
      <c r="RRK936" s="337"/>
      <c r="RRL936" s="337"/>
      <c r="RRM936" s="337"/>
      <c r="RRN936" s="337"/>
      <c r="RRO936" s="337"/>
      <c r="RRP936" s="337"/>
      <c r="RRQ936" s="337"/>
      <c r="RRR936" s="337"/>
      <c r="RRS936" s="337"/>
      <c r="RRT936" s="337"/>
      <c r="RRU936" s="337"/>
      <c r="RRV936" s="337"/>
      <c r="RRW936" s="337"/>
      <c r="RRX936" s="337"/>
      <c r="RRY936" s="337"/>
      <c r="RRZ936" s="337"/>
      <c r="RSA936" s="337"/>
      <c r="RSB936" s="337"/>
      <c r="RSC936" s="337"/>
      <c r="RSD936" s="337"/>
      <c r="RSE936" s="337"/>
      <c r="RSF936" s="337"/>
      <c r="RSG936" s="337"/>
      <c r="RSH936" s="337"/>
      <c r="RSI936" s="337"/>
      <c r="RSJ936" s="337"/>
      <c r="RSK936" s="337"/>
      <c r="RSL936" s="337"/>
      <c r="RSM936" s="337"/>
      <c r="RSN936" s="337"/>
      <c r="RSO936" s="337"/>
      <c r="RSP936" s="337"/>
      <c r="RSQ936" s="337"/>
      <c r="RSR936" s="337"/>
      <c r="RSS936" s="337"/>
      <c r="RST936" s="337"/>
      <c r="RSU936" s="337"/>
      <c r="RSV936" s="337"/>
      <c r="RSW936" s="337"/>
      <c r="RSX936" s="337"/>
      <c r="RSY936" s="337"/>
      <c r="RSZ936" s="337"/>
      <c r="RTA936" s="337"/>
      <c r="RTB936" s="337"/>
      <c r="RTC936" s="337"/>
      <c r="RTD936" s="337"/>
      <c r="RTE936" s="337"/>
      <c r="RTF936" s="337"/>
      <c r="RTG936" s="337"/>
      <c r="RTH936" s="337"/>
      <c r="RTI936" s="337"/>
      <c r="RTJ936" s="337"/>
      <c r="RTK936" s="337"/>
      <c r="RTL936" s="337"/>
      <c r="RTM936" s="337"/>
      <c r="RTN936" s="337"/>
      <c r="RTO936" s="337"/>
      <c r="RTP936" s="337"/>
      <c r="RTQ936" s="337"/>
      <c r="RTR936" s="337"/>
      <c r="RTS936" s="337"/>
      <c r="RTT936" s="337"/>
      <c r="RTU936" s="337"/>
      <c r="RTV936" s="337"/>
      <c r="RTW936" s="337"/>
      <c r="RTX936" s="337"/>
      <c r="RTY936" s="337"/>
      <c r="RTZ936" s="337"/>
      <c r="RUA936" s="337"/>
      <c r="RUB936" s="337"/>
      <c r="RUC936" s="337"/>
      <c r="RUD936" s="337"/>
      <c r="RUE936" s="337"/>
      <c r="RUF936" s="337"/>
      <c r="RUG936" s="337"/>
      <c r="RUH936" s="337"/>
      <c r="RUI936" s="337"/>
      <c r="RUJ936" s="337"/>
      <c r="RUK936" s="337"/>
      <c r="RUL936" s="337"/>
      <c r="RUM936" s="337"/>
      <c r="RUN936" s="337"/>
      <c r="RUO936" s="337"/>
      <c r="RUP936" s="337"/>
      <c r="RUQ936" s="337"/>
      <c r="RUR936" s="337"/>
      <c r="RUS936" s="337"/>
      <c r="RUT936" s="337"/>
      <c r="RUU936" s="337"/>
      <c r="RUV936" s="337"/>
      <c r="RUW936" s="337"/>
      <c r="RUX936" s="337"/>
      <c r="RUY936" s="337"/>
      <c r="RUZ936" s="337"/>
      <c r="RVA936" s="337"/>
      <c r="RVB936" s="337"/>
      <c r="RVC936" s="337"/>
      <c r="RVD936" s="337"/>
      <c r="RVE936" s="337"/>
      <c r="RVF936" s="337"/>
      <c r="RVG936" s="337"/>
      <c r="RVH936" s="337"/>
      <c r="RVI936" s="337"/>
      <c r="RVJ936" s="337"/>
      <c r="RVK936" s="337"/>
      <c r="RVL936" s="337"/>
      <c r="RVM936" s="337"/>
      <c r="RVN936" s="337"/>
      <c r="RVO936" s="337"/>
      <c r="RVP936" s="337"/>
      <c r="RVQ936" s="337"/>
      <c r="RVR936" s="337"/>
      <c r="RVS936" s="337"/>
      <c r="RVT936" s="337"/>
      <c r="RVU936" s="337"/>
      <c r="RVV936" s="337"/>
      <c r="RVW936" s="337"/>
      <c r="RVX936" s="337"/>
      <c r="RVY936" s="337"/>
      <c r="RVZ936" s="337"/>
      <c r="RWA936" s="337"/>
      <c r="RWB936" s="337"/>
      <c r="RWC936" s="337"/>
      <c r="RWD936" s="337"/>
      <c r="RWE936" s="337"/>
      <c r="RWF936" s="337"/>
      <c r="RWG936" s="337"/>
      <c r="RWH936" s="337"/>
      <c r="RWI936" s="337"/>
      <c r="RWJ936" s="337"/>
      <c r="RWK936" s="337"/>
      <c r="RWL936" s="337"/>
      <c r="RWM936" s="337"/>
      <c r="RWN936" s="337"/>
      <c r="RWO936" s="337"/>
      <c r="RWP936" s="337"/>
      <c r="RWQ936" s="337"/>
      <c r="RWR936" s="337"/>
      <c r="RWS936" s="337"/>
      <c r="RWT936" s="337"/>
      <c r="RWU936" s="337"/>
      <c r="RWV936" s="337"/>
      <c r="RWW936" s="337"/>
      <c r="RWX936" s="337"/>
      <c r="RWY936" s="337"/>
      <c r="RWZ936" s="337"/>
      <c r="RXA936" s="337"/>
      <c r="RXB936" s="337"/>
      <c r="RXC936" s="337"/>
      <c r="RXD936" s="337"/>
      <c r="RXE936" s="337"/>
      <c r="RXF936" s="337"/>
      <c r="RXG936" s="337"/>
      <c r="RXH936" s="337"/>
      <c r="RXI936" s="337"/>
      <c r="RXJ936" s="337"/>
      <c r="RXK936" s="337"/>
      <c r="RXL936" s="337"/>
      <c r="RXM936" s="337"/>
      <c r="RXN936" s="337"/>
      <c r="RXO936" s="337"/>
      <c r="RXP936" s="337"/>
      <c r="RXQ936" s="337"/>
      <c r="RXR936" s="337"/>
      <c r="RXS936" s="337"/>
      <c r="RXT936" s="337"/>
      <c r="RXU936" s="337"/>
      <c r="RXV936" s="337"/>
      <c r="RXW936" s="337"/>
      <c r="RXX936" s="337"/>
      <c r="RXY936" s="337"/>
      <c r="RXZ936" s="337"/>
      <c r="RYA936" s="337"/>
      <c r="RYB936" s="337"/>
      <c r="RYC936" s="337"/>
      <c r="RYD936" s="337"/>
      <c r="RYE936" s="337"/>
      <c r="RYF936" s="337"/>
      <c r="RYG936" s="337"/>
      <c r="RYH936" s="337"/>
      <c r="RYI936" s="337"/>
      <c r="RYJ936" s="337"/>
      <c r="RYK936" s="337"/>
      <c r="RYL936" s="337"/>
      <c r="RYM936" s="337"/>
      <c r="RYN936" s="337"/>
      <c r="RYO936" s="337"/>
      <c r="RYP936" s="337"/>
      <c r="RYQ936" s="337"/>
      <c r="RYR936" s="337"/>
      <c r="RYS936" s="337"/>
      <c r="RYT936" s="337"/>
      <c r="RYU936" s="337"/>
      <c r="RYV936" s="337"/>
      <c r="RYW936" s="337"/>
      <c r="RYX936" s="337"/>
      <c r="RYY936" s="337"/>
      <c r="RYZ936" s="337"/>
      <c r="RZA936" s="337"/>
      <c r="RZB936" s="337"/>
      <c r="RZC936" s="337"/>
      <c r="RZD936" s="337"/>
      <c r="RZE936" s="337"/>
      <c r="RZF936" s="337"/>
      <c r="RZG936" s="337"/>
      <c r="RZH936" s="337"/>
      <c r="RZI936" s="337"/>
      <c r="RZJ936" s="337"/>
      <c r="RZK936" s="337"/>
      <c r="RZL936" s="337"/>
      <c r="RZM936" s="337"/>
      <c r="RZN936" s="337"/>
      <c r="RZO936" s="337"/>
      <c r="RZP936" s="337"/>
      <c r="RZQ936" s="337"/>
      <c r="RZR936" s="337"/>
      <c r="RZS936" s="337"/>
      <c r="RZT936" s="337"/>
      <c r="RZU936" s="337"/>
      <c r="RZV936" s="337"/>
      <c r="RZW936" s="337"/>
      <c r="RZX936" s="337"/>
      <c r="RZY936" s="337"/>
      <c r="RZZ936" s="337"/>
      <c r="SAA936" s="337"/>
      <c r="SAB936" s="337"/>
      <c r="SAC936" s="337"/>
      <c r="SAD936" s="337"/>
      <c r="SAE936" s="337"/>
      <c r="SAF936" s="337"/>
      <c r="SAG936" s="337"/>
      <c r="SAH936" s="337"/>
      <c r="SAI936" s="337"/>
      <c r="SAJ936" s="337"/>
      <c r="SAK936" s="337"/>
      <c r="SAL936" s="337"/>
      <c r="SAM936" s="337"/>
      <c r="SAN936" s="337"/>
      <c r="SAO936" s="337"/>
      <c r="SAP936" s="337"/>
      <c r="SAQ936" s="337"/>
      <c r="SAR936" s="337"/>
      <c r="SAS936" s="337"/>
      <c r="SAT936" s="337"/>
      <c r="SAU936" s="337"/>
      <c r="SAV936" s="337"/>
      <c r="SAW936" s="337"/>
      <c r="SAX936" s="337"/>
      <c r="SAY936" s="337"/>
      <c r="SAZ936" s="337"/>
      <c r="SBA936" s="337"/>
      <c r="SBB936" s="337"/>
      <c r="SBC936" s="337"/>
      <c r="SBD936" s="337"/>
      <c r="SBE936" s="337"/>
      <c r="SBF936" s="337"/>
      <c r="SBG936" s="337"/>
      <c r="SBH936" s="337"/>
      <c r="SBI936" s="337"/>
      <c r="SBJ936" s="337"/>
      <c r="SBK936" s="337"/>
      <c r="SBL936" s="337"/>
      <c r="SBM936" s="337"/>
      <c r="SBN936" s="337"/>
      <c r="SBO936" s="337"/>
      <c r="SBP936" s="337"/>
      <c r="SBQ936" s="337"/>
      <c r="SBR936" s="337"/>
      <c r="SBS936" s="337"/>
      <c r="SBT936" s="337"/>
      <c r="SBU936" s="337"/>
      <c r="SBV936" s="337"/>
      <c r="SBW936" s="337"/>
      <c r="SBX936" s="337"/>
      <c r="SBY936" s="337"/>
      <c r="SBZ936" s="337"/>
      <c r="SCA936" s="337"/>
      <c r="SCB936" s="337"/>
      <c r="SCC936" s="337"/>
      <c r="SCD936" s="337"/>
      <c r="SCE936" s="337"/>
      <c r="SCF936" s="337"/>
      <c r="SCG936" s="337"/>
      <c r="SCH936" s="337"/>
      <c r="SCI936" s="337"/>
      <c r="SCJ936" s="337"/>
      <c r="SCK936" s="337"/>
      <c r="SCL936" s="337"/>
      <c r="SCM936" s="337"/>
      <c r="SCN936" s="337"/>
      <c r="SCO936" s="337"/>
      <c r="SCP936" s="337"/>
      <c r="SCQ936" s="337"/>
      <c r="SCR936" s="337"/>
      <c r="SCS936" s="337"/>
      <c r="SCT936" s="337"/>
      <c r="SCU936" s="337"/>
      <c r="SCV936" s="337"/>
      <c r="SCW936" s="337"/>
      <c r="SCX936" s="337"/>
      <c r="SCY936" s="337"/>
      <c r="SCZ936" s="337"/>
      <c r="SDA936" s="337"/>
      <c r="SDB936" s="337"/>
      <c r="SDC936" s="337"/>
      <c r="SDD936" s="337"/>
      <c r="SDE936" s="337"/>
      <c r="SDF936" s="337"/>
      <c r="SDG936" s="337"/>
      <c r="SDH936" s="337"/>
      <c r="SDI936" s="337"/>
      <c r="SDJ936" s="337"/>
      <c r="SDK936" s="337"/>
      <c r="SDL936" s="337"/>
      <c r="SDM936" s="337"/>
      <c r="SDN936" s="337"/>
      <c r="SDO936" s="337"/>
      <c r="SDP936" s="337"/>
      <c r="SDQ936" s="337"/>
      <c r="SDR936" s="337"/>
      <c r="SDS936" s="337"/>
      <c r="SDT936" s="337"/>
      <c r="SDU936" s="337"/>
      <c r="SDV936" s="337"/>
      <c r="SDW936" s="337"/>
      <c r="SDX936" s="337"/>
      <c r="SDY936" s="337"/>
      <c r="SDZ936" s="337"/>
      <c r="SEA936" s="337"/>
      <c r="SEB936" s="337"/>
      <c r="SEC936" s="337"/>
      <c r="SED936" s="337"/>
      <c r="SEE936" s="337"/>
      <c r="SEF936" s="337"/>
      <c r="SEG936" s="337"/>
      <c r="SEH936" s="337"/>
      <c r="SEI936" s="337"/>
      <c r="SEJ936" s="337"/>
      <c r="SEK936" s="337"/>
      <c r="SEL936" s="337"/>
      <c r="SEM936" s="337"/>
      <c r="SEN936" s="337"/>
      <c r="SEO936" s="337"/>
      <c r="SEP936" s="337"/>
      <c r="SEQ936" s="337"/>
      <c r="SER936" s="337"/>
      <c r="SES936" s="337"/>
      <c r="SET936" s="337"/>
      <c r="SEU936" s="337"/>
      <c r="SEV936" s="337"/>
      <c r="SEW936" s="337"/>
      <c r="SEX936" s="337"/>
      <c r="SEY936" s="337"/>
      <c r="SEZ936" s="337"/>
      <c r="SFA936" s="337"/>
      <c r="SFB936" s="337"/>
      <c r="SFC936" s="337"/>
      <c r="SFD936" s="337"/>
      <c r="SFE936" s="337"/>
      <c r="SFF936" s="337"/>
      <c r="SFG936" s="337"/>
      <c r="SFH936" s="337"/>
      <c r="SFI936" s="337"/>
      <c r="SFJ936" s="337"/>
      <c r="SFK936" s="337"/>
      <c r="SFL936" s="337"/>
      <c r="SFM936" s="337"/>
      <c r="SFN936" s="337"/>
      <c r="SFO936" s="337"/>
      <c r="SFP936" s="337"/>
      <c r="SFQ936" s="337"/>
      <c r="SFR936" s="337"/>
      <c r="SFS936" s="337"/>
      <c r="SFT936" s="337"/>
      <c r="SFU936" s="337"/>
      <c r="SFV936" s="337"/>
      <c r="SFW936" s="337"/>
      <c r="SFX936" s="337"/>
      <c r="SFY936" s="337"/>
      <c r="SFZ936" s="337"/>
      <c r="SGA936" s="337"/>
      <c r="SGB936" s="337"/>
      <c r="SGC936" s="337"/>
      <c r="SGD936" s="337"/>
      <c r="SGE936" s="337"/>
      <c r="SGF936" s="337"/>
      <c r="SGG936" s="337"/>
      <c r="SGH936" s="337"/>
      <c r="SGI936" s="337"/>
      <c r="SGJ936" s="337"/>
      <c r="SGK936" s="337"/>
      <c r="SGL936" s="337"/>
      <c r="SGM936" s="337"/>
      <c r="SGN936" s="337"/>
      <c r="SGO936" s="337"/>
      <c r="SGP936" s="337"/>
      <c r="SGQ936" s="337"/>
      <c r="SGR936" s="337"/>
      <c r="SGS936" s="337"/>
      <c r="SGT936" s="337"/>
      <c r="SGU936" s="337"/>
      <c r="SGV936" s="337"/>
      <c r="SGW936" s="337"/>
      <c r="SGX936" s="337"/>
      <c r="SGY936" s="337"/>
      <c r="SGZ936" s="337"/>
      <c r="SHA936" s="337"/>
      <c r="SHB936" s="337"/>
      <c r="SHC936" s="337"/>
      <c r="SHD936" s="337"/>
      <c r="SHE936" s="337"/>
      <c r="SHF936" s="337"/>
      <c r="SHG936" s="337"/>
      <c r="SHH936" s="337"/>
      <c r="SHI936" s="337"/>
      <c r="SHJ936" s="337"/>
      <c r="SHK936" s="337"/>
      <c r="SHL936" s="337"/>
      <c r="SHM936" s="337"/>
      <c r="SHN936" s="337"/>
      <c r="SHO936" s="337"/>
      <c r="SHP936" s="337"/>
      <c r="SHQ936" s="337"/>
      <c r="SHR936" s="337"/>
      <c r="SHS936" s="337"/>
      <c r="SHT936" s="337"/>
      <c r="SHU936" s="337"/>
      <c r="SHV936" s="337"/>
      <c r="SHW936" s="337"/>
      <c r="SHX936" s="337"/>
      <c r="SHY936" s="337"/>
      <c r="SHZ936" s="337"/>
      <c r="SIA936" s="337"/>
      <c r="SIB936" s="337"/>
      <c r="SIC936" s="337"/>
      <c r="SID936" s="337"/>
      <c r="SIE936" s="337"/>
      <c r="SIF936" s="337"/>
      <c r="SIG936" s="337"/>
      <c r="SIH936" s="337"/>
      <c r="SII936" s="337"/>
      <c r="SIJ936" s="337"/>
      <c r="SIK936" s="337"/>
      <c r="SIL936" s="337"/>
      <c r="SIM936" s="337"/>
      <c r="SIN936" s="337"/>
      <c r="SIO936" s="337"/>
      <c r="SIP936" s="337"/>
      <c r="SIQ936" s="337"/>
      <c r="SIR936" s="337"/>
      <c r="SIS936" s="337"/>
      <c r="SIT936" s="337"/>
      <c r="SIU936" s="337"/>
      <c r="SIV936" s="337"/>
      <c r="SIW936" s="337"/>
      <c r="SIX936" s="337"/>
      <c r="SIY936" s="337"/>
      <c r="SIZ936" s="337"/>
      <c r="SJA936" s="337"/>
      <c r="SJB936" s="337"/>
      <c r="SJC936" s="337"/>
      <c r="SJD936" s="337"/>
      <c r="SJE936" s="337"/>
      <c r="SJF936" s="337"/>
      <c r="SJG936" s="337"/>
      <c r="SJH936" s="337"/>
      <c r="SJI936" s="337"/>
      <c r="SJJ936" s="337"/>
      <c r="SJK936" s="337"/>
      <c r="SJL936" s="337"/>
      <c r="SJM936" s="337"/>
      <c r="SJN936" s="337"/>
      <c r="SJO936" s="337"/>
      <c r="SJP936" s="337"/>
      <c r="SJQ936" s="337"/>
      <c r="SJR936" s="337"/>
      <c r="SJS936" s="337"/>
      <c r="SJT936" s="337"/>
      <c r="SJU936" s="337"/>
      <c r="SJV936" s="337"/>
      <c r="SJW936" s="337"/>
      <c r="SJX936" s="337"/>
      <c r="SJY936" s="337"/>
      <c r="SJZ936" s="337"/>
      <c r="SKA936" s="337"/>
      <c r="SKB936" s="337"/>
      <c r="SKC936" s="337"/>
      <c r="SKD936" s="337"/>
      <c r="SKE936" s="337"/>
      <c r="SKF936" s="337"/>
      <c r="SKG936" s="337"/>
      <c r="SKH936" s="337"/>
      <c r="SKI936" s="337"/>
      <c r="SKJ936" s="337"/>
      <c r="SKK936" s="337"/>
      <c r="SKL936" s="337"/>
      <c r="SKM936" s="337"/>
      <c r="SKN936" s="337"/>
      <c r="SKO936" s="337"/>
      <c r="SKP936" s="337"/>
      <c r="SKQ936" s="337"/>
      <c r="SKR936" s="337"/>
      <c r="SKS936" s="337"/>
      <c r="SKT936" s="337"/>
      <c r="SKU936" s="337"/>
      <c r="SKV936" s="337"/>
      <c r="SKW936" s="337"/>
      <c r="SKX936" s="337"/>
      <c r="SKY936" s="337"/>
      <c r="SKZ936" s="337"/>
      <c r="SLA936" s="337"/>
      <c r="SLB936" s="337"/>
      <c r="SLC936" s="337"/>
      <c r="SLD936" s="337"/>
      <c r="SLE936" s="337"/>
      <c r="SLF936" s="337"/>
      <c r="SLG936" s="337"/>
      <c r="SLH936" s="337"/>
      <c r="SLI936" s="337"/>
      <c r="SLJ936" s="337"/>
      <c r="SLK936" s="337"/>
      <c r="SLL936" s="337"/>
      <c r="SLM936" s="337"/>
      <c r="SLN936" s="337"/>
      <c r="SLO936" s="337"/>
      <c r="SLP936" s="337"/>
      <c r="SLQ936" s="337"/>
      <c r="SLR936" s="337"/>
      <c r="SLS936" s="337"/>
      <c r="SLT936" s="337"/>
      <c r="SLU936" s="337"/>
      <c r="SLV936" s="337"/>
      <c r="SLW936" s="337"/>
      <c r="SLX936" s="337"/>
      <c r="SLY936" s="337"/>
      <c r="SLZ936" s="337"/>
      <c r="SMA936" s="337"/>
      <c r="SMB936" s="337"/>
      <c r="SMC936" s="337"/>
      <c r="SMD936" s="337"/>
      <c r="SME936" s="337"/>
      <c r="SMF936" s="337"/>
      <c r="SMG936" s="337"/>
      <c r="SMH936" s="337"/>
      <c r="SMI936" s="337"/>
      <c r="SMJ936" s="337"/>
      <c r="SMK936" s="337"/>
      <c r="SML936" s="337"/>
      <c r="SMM936" s="337"/>
      <c r="SMN936" s="337"/>
      <c r="SMO936" s="337"/>
      <c r="SMP936" s="337"/>
      <c r="SMQ936" s="337"/>
      <c r="SMR936" s="337"/>
      <c r="SMS936" s="337"/>
      <c r="SMT936" s="337"/>
      <c r="SMU936" s="337"/>
      <c r="SMV936" s="337"/>
      <c r="SMW936" s="337"/>
      <c r="SMX936" s="337"/>
      <c r="SMY936" s="337"/>
      <c r="SMZ936" s="337"/>
      <c r="SNA936" s="337"/>
      <c r="SNB936" s="337"/>
      <c r="SNC936" s="337"/>
      <c r="SND936" s="337"/>
      <c r="SNE936" s="337"/>
      <c r="SNF936" s="337"/>
      <c r="SNG936" s="337"/>
      <c r="SNH936" s="337"/>
      <c r="SNI936" s="337"/>
      <c r="SNJ936" s="337"/>
      <c r="SNK936" s="337"/>
      <c r="SNL936" s="337"/>
      <c r="SNM936" s="337"/>
      <c r="SNN936" s="337"/>
      <c r="SNO936" s="337"/>
      <c r="SNP936" s="337"/>
      <c r="SNQ936" s="337"/>
      <c r="SNR936" s="337"/>
      <c r="SNS936" s="337"/>
      <c r="SNT936" s="337"/>
      <c r="SNU936" s="337"/>
      <c r="SNV936" s="337"/>
      <c r="SNW936" s="337"/>
      <c r="SNX936" s="337"/>
      <c r="SNY936" s="337"/>
      <c r="SNZ936" s="337"/>
      <c r="SOA936" s="337"/>
      <c r="SOB936" s="337"/>
      <c r="SOC936" s="337"/>
      <c r="SOD936" s="337"/>
      <c r="SOE936" s="337"/>
      <c r="SOF936" s="337"/>
      <c r="SOG936" s="337"/>
      <c r="SOH936" s="337"/>
      <c r="SOI936" s="337"/>
      <c r="SOJ936" s="337"/>
      <c r="SOK936" s="337"/>
      <c r="SOL936" s="337"/>
      <c r="SOM936" s="337"/>
      <c r="SON936" s="337"/>
      <c r="SOO936" s="337"/>
      <c r="SOP936" s="337"/>
      <c r="SOQ936" s="337"/>
      <c r="SOR936" s="337"/>
      <c r="SOS936" s="337"/>
      <c r="SOT936" s="337"/>
      <c r="SOU936" s="337"/>
      <c r="SOV936" s="337"/>
      <c r="SOW936" s="337"/>
      <c r="SOX936" s="337"/>
      <c r="SOY936" s="337"/>
      <c r="SOZ936" s="337"/>
      <c r="SPA936" s="337"/>
      <c r="SPB936" s="337"/>
      <c r="SPC936" s="337"/>
      <c r="SPD936" s="337"/>
      <c r="SPE936" s="337"/>
      <c r="SPF936" s="337"/>
      <c r="SPG936" s="337"/>
      <c r="SPH936" s="337"/>
      <c r="SPI936" s="337"/>
      <c r="SPJ936" s="337"/>
      <c r="SPK936" s="337"/>
      <c r="SPL936" s="337"/>
      <c r="SPM936" s="337"/>
      <c r="SPN936" s="337"/>
      <c r="SPO936" s="337"/>
      <c r="SPP936" s="337"/>
      <c r="SPQ936" s="337"/>
      <c r="SPR936" s="337"/>
      <c r="SPS936" s="337"/>
      <c r="SPT936" s="337"/>
      <c r="SPU936" s="337"/>
      <c r="SPV936" s="337"/>
      <c r="SPW936" s="337"/>
      <c r="SPX936" s="337"/>
      <c r="SPY936" s="337"/>
      <c r="SPZ936" s="337"/>
      <c r="SQA936" s="337"/>
      <c r="SQB936" s="337"/>
      <c r="SQC936" s="337"/>
      <c r="SQD936" s="337"/>
      <c r="SQE936" s="337"/>
      <c r="SQF936" s="337"/>
      <c r="SQG936" s="337"/>
      <c r="SQH936" s="337"/>
      <c r="SQI936" s="337"/>
      <c r="SQJ936" s="337"/>
      <c r="SQK936" s="337"/>
      <c r="SQL936" s="337"/>
      <c r="SQM936" s="337"/>
      <c r="SQN936" s="337"/>
      <c r="SQO936" s="337"/>
      <c r="SQP936" s="337"/>
      <c r="SQQ936" s="337"/>
      <c r="SQR936" s="337"/>
      <c r="SQS936" s="337"/>
      <c r="SQT936" s="337"/>
      <c r="SQU936" s="337"/>
      <c r="SQV936" s="337"/>
      <c r="SQW936" s="337"/>
      <c r="SQX936" s="337"/>
      <c r="SQY936" s="337"/>
      <c r="SQZ936" s="337"/>
      <c r="SRA936" s="337"/>
      <c r="SRB936" s="337"/>
      <c r="SRC936" s="337"/>
      <c r="SRD936" s="337"/>
      <c r="SRE936" s="337"/>
      <c r="SRF936" s="337"/>
      <c r="SRG936" s="337"/>
      <c r="SRH936" s="337"/>
      <c r="SRI936" s="337"/>
      <c r="SRJ936" s="337"/>
      <c r="SRK936" s="337"/>
      <c r="SRL936" s="337"/>
      <c r="SRM936" s="337"/>
      <c r="SRN936" s="337"/>
      <c r="SRO936" s="337"/>
      <c r="SRP936" s="337"/>
      <c r="SRQ936" s="337"/>
      <c r="SRR936" s="337"/>
      <c r="SRS936" s="337"/>
      <c r="SRT936" s="337"/>
      <c r="SRU936" s="337"/>
      <c r="SRV936" s="337"/>
      <c r="SRW936" s="337"/>
      <c r="SRX936" s="337"/>
      <c r="SRY936" s="337"/>
      <c r="SRZ936" s="337"/>
      <c r="SSA936" s="337"/>
      <c r="SSB936" s="337"/>
      <c r="SSC936" s="337"/>
      <c r="SSD936" s="337"/>
      <c r="SSE936" s="337"/>
      <c r="SSF936" s="337"/>
      <c r="SSG936" s="337"/>
      <c r="SSH936" s="337"/>
      <c r="SSI936" s="337"/>
      <c r="SSJ936" s="337"/>
      <c r="SSK936" s="337"/>
      <c r="SSL936" s="337"/>
      <c r="SSM936" s="337"/>
      <c r="SSN936" s="337"/>
      <c r="SSO936" s="337"/>
      <c r="SSP936" s="337"/>
      <c r="SSQ936" s="337"/>
      <c r="SSR936" s="337"/>
      <c r="SSS936" s="337"/>
      <c r="SST936" s="337"/>
      <c r="SSU936" s="337"/>
      <c r="SSV936" s="337"/>
      <c r="SSW936" s="337"/>
      <c r="SSX936" s="337"/>
      <c r="SSY936" s="337"/>
      <c r="SSZ936" s="337"/>
      <c r="STA936" s="337"/>
      <c r="STB936" s="337"/>
      <c r="STC936" s="337"/>
      <c r="STD936" s="337"/>
      <c r="STE936" s="337"/>
      <c r="STF936" s="337"/>
      <c r="STG936" s="337"/>
      <c r="STH936" s="337"/>
      <c r="STI936" s="337"/>
      <c r="STJ936" s="337"/>
      <c r="STK936" s="337"/>
      <c r="STL936" s="337"/>
      <c r="STM936" s="337"/>
      <c r="STN936" s="337"/>
      <c r="STO936" s="337"/>
      <c r="STP936" s="337"/>
      <c r="STQ936" s="337"/>
      <c r="STR936" s="337"/>
      <c r="STS936" s="337"/>
      <c r="STT936" s="337"/>
      <c r="STU936" s="337"/>
      <c r="STV936" s="337"/>
      <c r="STW936" s="337"/>
      <c r="STX936" s="337"/>
      <c r="STY936" s="337"/>
      <c r="STZ936" s="337"/>
      <c r="SUA936" s="337"/>
      <c r="SUB936" s="337"/>
      <c r="SUC936" s="337"/>
      <c r="SUD936" s="337"/>
      <c r="SUE936" s="337"/>
      <c r="SUF936" s="337"/>
      <c r="SUG936" s="337"/>
      <c r="SUH936" s="337"/>
      <c r="SUI936" s="337"/>
      <c r="SUJ936" s="337"/>
      <c r="SUK936" s="337"/>
      <c r="SUL936" s="337"/>
      <c r="SUM936" s="337"/>
      <c r="SUN936" s="337"/>
      <c r="SUO936" s="337"/>
      <c r="SUP936" s="337"/>
      <c r="SUQ936" s="337"/>
      <c r="SUR936" s="337"/>
      <c r="SUS936" s="337"/>
      <c r="SUT936" s="337"/>
      <c r="SUU936" s="337"/>
      <c r="SUV936" s="337"/>
      <c r="SUW936" s="337"/>
      <c r="SUX936" s="337"/>
      <c r="SUY936" s="337"/>
      <c r="SUZ936" s="337"/>
      <c r="SVA936" s="337"/>
      <c r="SVB936" s="337"/>
      <c r="SVC936" s="337"/>
      <c r="SVD936" s="337"/>
      <c r="SVE936" s="337"/>
      <c r="SVF936" s="337"/>
      <c r="SVG936" s="337"/>
      <c r="SVH936" s="337"/>
      <c r="SVI936" s="337"/>
      <c r="SVJ936" s="337"/>
      <c r="SVK936" s="337"/>
      <c r="SVL936" s="337"/>
      <c r="SVM936" s="337"/>
      <c r="SVN936" s="337"/>
      <c r="SVO936" s="337"/>
      <c r="SVP936" s="337"/>
      <c r="SVQ936" s="337"/>
      <c r="SVR936" s="337"/>
      <c r="SVS936" s="337"/>
      <c r="SVT936" s="337"/>
      <c r="SVU936" s="337"/>
      <c r="SVV936" s="337"/>
      <c r="SVW936" s="337"/>
      <c r="SVX936" s="337"/>
      <c r="SVY936" s="337"/>
      <c r="SVZ936" s="337"/>
      <c r="SWA936" s="337"/>
      <c r="SWB936" s="337"/>
      <c r="SWC936" s="337"/>
      <c r="SWD936" s="337"/>
      <c r="SWE936" s="337"/>
      <c r="SWF936" s="337"/>
      <c r="SWG936" s="337"/>
      <c r="SWH936" s="337"/>
      <c r="SWI936" s="337"/>
      <c r="SWJ936" s="337"/>
      <c r="SWK936" s="337"/>
      <c r="SWL936" s="337"/>
      <c r="SWM936" s="337"/>
      <c r="SWN936" s="337"/>
      <c r="SWO936" s="337"/>
      <c r="SWP936" s="337"/>
      <c r="SWQ936" s="337"/>
      <c r="SWR936" s="337"/>
      <c r="SWS936" s="337"/>
      <c r="SWT936" s="337"/>
      <c r="SWU936" s="337"/>
      <c r="SWV936" s="337"/>
      <c r="SWW936" s="337"/>
      <c r="SWX936" s="337"/>
      <c r="SWY936" s="337"/>
      <c r="SWZ936" s="337"/>
      <c r="SXA936" s="337"/>
      <c r="SXB936" s="337"/>
      <c r="SXC936" s="337"/>
      <c r="SXD936" s="337"/>
      <c r="SXE936" s="337"/>
      <c r="SXF936" s="337"/>
      <c r="SXG936" s="337"/>
      <c r="SXH936" s="337"/>
      <c r="SXI936" s="337"/>
      <c r="SXJ936" s="337"/>
      <c r="SXK936" s="337"/>
      <c r="SXL936" s="337"/>
      <c r="SXM936" s="337"/>
      <c r="SXN936" s="337"/>
      <c r="SXO936" s="337"/>
      <c r="SXP936" s="337"/>
      <c r="SXQ936" s="337"/>
      <c r="SXR936" s="337"/>
      <c r="SXS936" s="337"/>
      <c r="SXT936" s="337"/>
      <c r="SXU936" s="337"/>
      <c r="SXV936" s="337"/>
      <c r="SXW936" s="337"/>
      <c r="SXX936" s="337"/>
      <c r="SXY936" s="337"/>
      <c r="SXZ936" s="337"/>
      <c r="SYA936" s="337"/>
      <c r="SYB936" s="337"/>
      <c r="SYC936" s="337"/>
      <c r="SYD936" s="337"/>
      <c r="SYE936" s="337"/>
      <c r="SYF936" s="337"/>
      <c r="SYG936" s="337"/>
      <c r="SYH936" s="337"/>
      <c r="SYI936" s="337"/>
      <c r="SYJ936" s="337"/>
      <c r="SYK936" s="337"/>
      <c r="SYL936" s="337"/>
      <c r="SYM936" s="337"/>
      <c r="SYN936" s="337"/>
      <c r="SYO936" s="337"/>
      <c r="SYP936" s="337"/>
      <c r="SYQ936" s="337"/>
      <c r="SYR936" s="337"/>
      <c r="SYS936" s="337"/>
      <c r="SYT936" s="337"/>
      <c r="SYU936" s="337"/>
      <c r="SYV936" s="337"/>
      <c r="SYW936" s="337"/>
      <c r="SYX936" s="337"/>
      <c r="SYY936" s="337"/>
      <c r="SYZ936" s="337"/>
      <c r="SZA936" s="337"/>
      <c r="SZB936" s="337"/>
      <c r="SZC936" s="337"/>
      <c r="SZD936" s="337"/>
      <c r="SZE936" s="337"/>
      <c r="SZF936" s="337"/>
      <c r="SZG936" s="337"/>
      <c r="SZH936" s="337"/>
      <c r="SZI936" s="337"/>
      <c r="SZJ936" s="337"/>
      <c r="SZK936" s="337"/>
      <c r="SZL936" s="337"/>
      <c r="SZM936" s="337"/>
      <c r="SZN936" s="337"/>
      <c r="SZO936" s="337"/>
      <c r="SZP936" s="337"/>
      <c r="SZQ936" s="337"/>
      <c r="SZR936" s="337"/>
      <c r="SZS936" s="337"/>
      <c r="SZT936" s="337"/>
      <c r="SZU936" s="337"/>
      <c r="SZV936" s="337"/>
      <c r="SZW936" s="337"/>
      <c r="SZX936" s="337"/>
      <c r="SZY936" s="337"/>
      <c r="SZZ936" s="337"/>
      <c r="TAA936" s="337"/>
      <c r="TAB936" s="337"/>
      <c r="TAC936" s="337"/>
      <c r="TAD936" s="337"/>
      <c r="TAE936" s="337"/>
      <c r="TAF936" s="337"/>
      <c r="TAG936" s="337"/>
      <c r="TAH936" s="337"/>
      <c r="TAI936" s="337"/>
      <c r="TAJ936" s="337"/>
      <c r="TAK936" s="337"/>
      <c r="TAL936" s="337"/>
      <c r="TAM936" s="337"/>
      <c r="TAN936" s="337"/>
      <c r="TAO936" s="337"/>
      <c r="TAP936" s="337"/>
      <c r="TAQ936" s="337"/>
      <c r="TAR936" s="337"/>
      <c r="TAS936" s="337"/>
      <c r="TAT936" s="337"/>
      <c r="TAU936" s="337"/>
      <c r="TAV936" s="337"/>
      <c r="TAW936" s="337"/>
      <c r="TAX936" s="337"/>
      <c r="TAY936" s="337"/>
      <c r="TAZ936" s="337"/>
      <c r="TBA936" s="337"/>
      <c r="TBB936" s="337"/>
      <c r="TBC936" s="337"/>
      <c r="TBD936" s="337"/>
      <c r="TBE936" s="337"/>
      <c r="TBF936" s="337"/>
      <c r="TBG936" s="337"/>
      <c r="TBH936" s="337"/>
      <c r="TBI936" s="337"/>
      <c r="TBJ936" s="337"/>
      <c r="TBK936" s="337"/>
      <c r="TBL936" s="337"/>
      <c r="TBM936" s="337"/>
      <c r="TBN936" s="337"/>
      <c r="TBO936" s="337"/>
      <c r="TBP936" s="337"/>
      <c r="TBQ936" s="337"/>
      <c r="TBR936" s="337"/>
      <c r="TBS936" s="337"/>
      <c r="TBT936" s="337"/>
      <c r="TBU936" s="337"/>
      <c r="TBV936" s="337"/>
      <c r="TBW936" s="337"/>
      <c r="TBX936" s="337"/>
      <c r="TBY936" s="337"/>
      <c r="TBZ936" s="337"/>
      <c r="TCA936" s="337"/>
      <c r="TCB936" s="337"/>
      <c r="TCC936" s="337"/>
      <c r="TCD936" s="337"/>
      <c r="TCE936" s="337"/>
      <c r="TCF936" s="337"/>
      <c r="TCG936" s="337"/>
      <c r="TCH936" s="337"/>
      <c r="TCI936" s="337"/>
      <c r="TCJ936" s="337"/>
      <c r="TCK936" s="337"/>
      <c r="TCL936" s="337"/>
      <c r="TCM936" s="337"/>
      <c r="TCN936" s="337"/>
      <c r="TCO936" s="337"/>
      <c r="TCP936" s="337"/>
      <c r="TCQ936" s="337"/>
      <c r="TCR936" s="337"/>
      <c r="TCS936" s="337"/>
      <c r="TCT936" s="337"/>
      <c r="TCU936" s="337"/>
      <c r="TCV936" s="337"/>
      <c r="TCW936" s="337"/>
      <c r="TCX936" s="337"/>
      <c r="TCY936" s="337"/>
      <c r="TCZ936" s="337"/>
      <c r="TDA936" s="337"/>
      <c r="TDB936" s="337"/>
      <c r="TDC936" s="337"/>
      <c r="TDD936" s="337"/>
      <c r="TDE936" s="337"/>
      <c r="TDF936" s="337"/>
      <c r="TDG936" s="337"/>
      <c r="TDH936" s="337"/>
      <c r="TDI936" s="337"/>
      <c r="TDJ936" s="337"/>
      <c r="TDK936" s="337"/>
      <c r="TDL936" s="337"/>
      <c r="TDM936" s="337"/>
      <c r="TDN936" s="337"/>
      <c r="TDO936" s="337"/>
      <c r="TDP936" s="337"/>
      <c r="TDQ936" s="337"/>
      <c r="TDR936" s="337"/>
      <c r="TDS936" s="337"/>
      <c r="TDT936" s="337"/>
      <c r="TDU936" s="337"/>
      <c r="TDV936" s="337"/>
      <c r="TDW936" s="337"/>
      <c r="TDX936" s="337"/>
      <c r="TDY936" s="337"/>
      <c r="TDZ936" s="337"/>
      <c r="TEA936" s="337"/>
      <c r="TEB936" s="337"/>
      <c r="TEC936" s="337"/>
      <c r="TED936" s="337"/>
      <c r="TEE936" s="337"/>
      <c r="TEF936" s="337"/>
      <c r="TEG936" s="337"/>
      <c r="TEH936" s="337"/>
      <c r="TEI936" s="337"/>
      <c r="TEJ936" s="337"/>
      <c r="TEK936" s="337"/>
      <c r="TEL936" s="337"/>
      <c r="TEM936" s="337"/>
      <c r="TEN936" s="337"/>
      <c r="TEO936" s="337"/>
      <c r="TEP936" s="337"/>
      <c r="TEQ936" s="337"/>
      <c r="TER936" s="337"/>
      <c r="TES936" s="337"/>
      <c r="TET936" s="337"/>
      <c r="TEU936" s="337"/>
      <c r="TEV936" s="337"/>
      <c r="TEW936" s="337"/>
      <c r="TEX936" s="337"/>
      <c r="TEY936" s="337"/>
      <c r="TEZ936" s="337"/>
      <c r="TFA936" s="337"/>
      <c r="TFB936" s="337"/>
      <c r="TFC936" s="337"/>
      <c r="TFD936" s="337"/>
      <c r="TFE936" s="337"/>
      <c r="TFF936" s="337"/>
      <c r="TFG936" s="337"/>
      <c r="TFH936" s="337"/>
      <c r="TFI936" s="337"/>
      <c r="TFJ936" s="337"/>
      <c r="TFK936" s="337"/>
      <c r="TFL936" s="337"/>
      <c r="TFM936" s="337"/>
      <c r="TFN936" s="337"/>
      <c r="TFO936" s="337"/>
      <c r="TFP936" s="337"/>
      <c r="TFQ936" s="337"/>
      <c r="TFR936" s="337"/>
      <c r="TFS936" s="337"/>
      <c r="TFT936" s="337"/>
      <c r="TFU936" s="337"/>
      <c r="TFV936" s="337"/>
      <c r="TFW936" s="337"/>
      <c r="TFX936" s="337"/>
      <c r="TFY936" s="337"/>
      <c r="TFZ936" s="337"/>
      <c r="TGA936" s="337"/>
      <c r="TGB936" s="337"/>
      <c r="TGC936" s="337"/>
      <c r="TGD936" s="337"/>
      <c r="TGE936" s="337"/>
      <c r="TGF936" s="337"/>
      <c r="TGG936" s="337"/>
      <c r="TGH936" s="337"/>
      <c r="TGI936" s="337"/>
      <c r="TGJ936" s="337"/>
      <c r="TGK936" s="337"/>
      <c r="TGL936" s="337"/>
      <c r="TGM936" s="337"/>
      <c r="TGN936" s="337"/>
      <c r="TGO936" s="337"/>
      <c r="TGP936" s="337"/>
      <c r="TGQ936" s="337"/>
      <c r="TGR936" s="337"/>
      <c r="TGS936" s="337"/>
      <c r="TGT936" s="337"/>
      <c r="TGU936" s="337"/>
      <c r="TGV936" s="337"/>
      <c r="TGW936" s="337"/>
      <c r="TGX936" s="337"/>
      <c r="TGY936" s="337"/>
      <c r="TGZ936" s="337"/>
      <c r="THA936" s="337"/>
      <c r="THB936" s="337"/>
      <c r="THC936" s="337"/>
      <c r="THD936" s="337"/>
      <c r="THE936" s="337"/>
      <c r="THF936" s="337"/>
      <c r="THG936" s="337"/>
      <c r="THH936" s="337"/>
      <c r="THI936" s="337"/>
      <c r="THJ936" s="337"/>
      <c r="THK936" s="337"/>
      <c r="THL936" s="337"/>
      <c r="THM936" s="337"/>
      <c r="THN936" s="337"/>
      <c r="THO936" s="337"/>
      <c r="THP936" s="337"/>
      <c r="THQ936" s="337"/>
      <c r="THR936" s="337"/>
      <c r="THS936" s="337"/>
      <c r="THT936" s="337"/>
      <c r="THU936" s="337"/>
      <c r="THV936" s="337"/>
      <c r="THW936" s="337"/>
      <c r="THX936" s="337"/>
      <c r="THY936" s="337"/>
      <c r="THZ936" s="337"/>
      <c r="TIA936" s="337"/>
      <c r="TIB936" s="337"/>
      <c r="TIC936" s="337"/>
      <c r="TID936" s="337"/>
      <c r="TIE936" s="337"/>
      <c r="TIF936" s="337"/>
      <c r="TIG936" s="337"/>
      <c r="TIH936" s="337"/>
      <c r="TII936" s="337"/>
      <c r="TIJ936" s="337"/>
      <c r="TIK936" s="337"/>
      <c r="TIL936" s="337"/>
      <c r="TIM936" s="337"/>
      <c r="TIN936" s="337"/>
      <c r="TIO936" s="337"/>
      <c r="TIP936" s="337"/>
      <c r="TIQ936" s="337"/>
      <c r="TIR936" s="337"/>
      <c r="TIS936" s="337"/>
      <c r="TIT936" s="337"/>
      <c r="TIU936" s="337"/>
      <c r="TIV936" s="337"/>
      <c r="TIW936" s="337"/>
      <c r="TIX936" s="337"/>
      <c r="TIY936" s="337"/>
      <c r="TIZ936" s="337"/>
      <c r="TJA936" s="337"/>
      <c r="TJB936" s="337"/>
      <c r="TJC936" s="337"/>
      <c r="TJD936" s="337"/>
      <c r="TJE936" s="337"/>
      <c r="TJF936" s="337"/>
      <c r="TJG936" s="337"/>
      <c r="TJH936" s="337"/>
      <c r="TJI936" s="337"/>
      <c r="TJJ936" s="337"/>
      <c r="TJK936" s="337"/>
      <c r="TJL936" s="337"/>
      <c r="TJM936" s="337"/>
      <c r="TJN936" s="337"/>
      <c r="TJO936" s="337"/>
      <c r="TJP936" s="337"/>
      <c r="TJQ936" s="337"/>
      <c r="TJR936" s="337"/>
      <c r="TJS936" s="337"/>
      <c r="TJT936" s="337"/>
      <c r="TJU936" s="337"/>
      <c r="TJV936" s="337"/>
      <c r="TJW936" s="337"/>
      <c r="TJX936" s="337"/>
      <c r="TJY936" s="337"/>
      <c r="TJZ936" s="337"/>
      <c r="TKA936" s="337"/>
      <c r="TKB936" s="337"/>
      <c r="TKC936" s="337"/>
      <c r="TKD936" s="337"/>
      <c r="TKE936" s="337"/>
      <c r="TKF936" s="337"/>
      <c r="TKG936" s="337"/>
      <c r="TKH936" s="337"/>
      <c r="TKI936" s="337"/>
      <c r="TKJ936" s="337"/>
      <c r="TKK936" s="337"/>
      <c r="TKL936" s="337"/>
      <c r="TKM936" s="337"/>
      <c r="TKN936" s="337"/>
      <c r="TKO936" s="337"/>
      <c r="TKP936" s="337"/>
      <c r="TKQ936" s="337"/>
      <c r="TKR936" s="337"/>
      <c r="TKS936" s="337"/>
      <c r="TKT936" s="337"/>
      <c r="TKU936" s="337"/>
      <c r="TKV936" s="337"/>
      <c r="TKW936" s="337"/>
      <c r="TKX936" s="337"/>
      <c r="TKY936" s="337"/>
      <c r="TKZ936" s="337"/>
      <c r="TLA936" s="337"/>
      <c r="TLB936" s="337"/>
      <c r="TLC936" s="337"/>
      <c r="TLD936" s="337"/>
      <c r="TLE936" s="337"/>
      <c r="TLF936" s="337"/>
      <c r="TLG936" s="337"/>
      <c r="TLH936" s="337"/>
      <c r="TLI936" s="337"/>
      <c r="TLJ936" s="337"/>
      <c r="TLK936" s="337"/>
      <c r="TLL936" s="337"/>
      <c r="TLM936" s="337"/>
      <c r="TLN936" s="337"/>
      <c r="TLO936" s="337"/>
      <c r="TLP936" s="337"/>
      <c r="TLQ936" s="337"/>
      <c r="TLR936" s="337"/>
      <c r="TLS936" s="337"/>
      <c r="TLT936" s="337"/>
      <c r="TLU936" s="337"/>
      <c r="TLV936" s="337"/>
      <c r="TLW936" s="337"/>
      <c r="TLX936" s="337"/>
      <c r="TLY936" s="337"/>
      <c r="TLZ936" s="337"/>
      <c r="TMA936" s="337"/>
      <c r="TMB936" s="337"/>
      <c r="TMC936" s="337"/>
      <c r="TMD936" s="337"/>
      <c r="TME936" s="337"/>
      <c r="TMF936" s="337"/>
      <c r="TMG936" s="337"/>
      <c r="TMH936" s="337"/>
      <c r="TMI936" s="337"/>
      <c r="TMJ936" s="337"/>
      <c r="TMK936" s="337"/>
      <c r="TML936" s="337"/>
      <c r="TMM936" s="337"/>
      <c r="TMN936" s="337"/>
      <c r="TMO936" s="337"/>
      <c r="TMP936" s="337"/>
      <c r="TMQ936" s="337"/>
      <c r="TMR936" s="337"/>
      <c r="TMS936" s="337"/>
      <c r="TMT936" s="337"/>
      <c r="TMU936" s="337"/>
      <c r="TMV936" s="337"/>
      <c r="TMW936" s="337"/>
      <c r="TMX936" s="337"/>
      <c r="TMY936" s="337"/>
      <c r="TMZ936" s="337"/>
      <c r="TNA936" s="337"/>
      <c r="TNB936" s="337"/>
      <c r="TNC936" s="337"/>
      <c r="TND936" s="337"/>
      <c r="TNE936" s="337"/>
      <c r="TNF936" s="337"/>
      <c r="TNG936" s="337"/>
      <c r="TNH936" s="337"/>
      <c r="TNI936" s="337"/>
      <c r="TNJ936" s="337"/>
      <c r="TNK936" s="337"/>
      <c r="TNL936" s="337"/>
      <c r="TNM936" s="337"/>
      <c r="TNN936" s="337"/>
      <c r="TNO936" s="337"/>
      <c r="TNP936" s="337"/>
      <c r="TNQ936" s="337"/>
      <c r="TNR936" s="337"/>
      <c r="TNS936" s="337"/>
      <c r="TNT936" s="337"/>
      <c r="TNU936" s="337"/>
      <c r="TNV936" s="337"/>
      <c r="TNW936" s="337"/>
      <c r="TNX936" s="337"/>
      <c r="TNY936" s="337"/>
      <c r="TNZ936" s="337"/>
      <c r="TOA936" s="337"/>
      <c r="TOB936" s="337"/>
      <c r="TOC936" s="337"/>
      <c r="TOD936" s="337"/>
      <c r="TOE936" s="337"/>
      <c r="TOF936" s="337"/>
      <c r="TOG936" s="337"/>
      <c r="TOH936" s="337"/>
      <c r="TOI936" s="337"/>
      <c r="TOJ936" s="337"/>
      <c r="TOK936" s="337"/>
      <c r="TOL936" s="337"/>
      <c r="TOM936" s="337"/>
      <c r="TON936" s="337"/>
      <c r="TOO936" s="337"/>
      <c r="TOP936" s="337"/>
      <c r="TOQ936" s="337"/>
      <c r="TOR936" s="337"/>
      <c r="TOS936" s="337"/>
      <c r="TOT936" s="337"/>
      <c r="TOU936" s="337"/>
      <c r="TOV936" s="337"/>
      <c r="TOW936" s="337"/>
      <c r="TOX936" s="337"/>
      <c r="TOY936" s="337"/>
      <c r="TOZ936" s="337"/>
      <c r="TPA936" s="337"/>
      <c r="TPB936" s="337"/>
      <c r="TPC936" s="337"/>
      <c r="TPD936" s="337"/>
      <c r="TPE936" s="337"/>
      <c r="TPF936" s="337"/>
      <c r="TPG936" s="337"/>
      <c r="TPH936" s="337"/>
      <c r="TPI936" s="337"/>
      <c r="TPJ936" s="337"/>
      <c r="TPK936" s="337"/>
      <c r="TPL936" s="337"/>
      <c r="TPM936" s="337"/>
      <c r="TPN936" s="337"/>
      <c r="TPO936" s="337"/>
      <c r="TPP936" s="337"/>
      <c r="TPQ936" s="337"/>
      <c r="TPR936" s="337"/>
      <c r="TPS936" s="337"/>
      <c r="TPT936" s="337"/>
      <c r="TPU936" s="337"/>
      <c r="TPV936" s="337"/>
      <c r="TPW936" s="337"/>
      <c r="TPX936" s="337"/>
      <c r="TPY936" s="337"/>
      <c r="TPZ936" s="337"/>
      <c r="TQA936" s="337"/>
      <c r="TQB936" s="337"/>
      <c r="TQC936" s="337"/>
      <c r="TQD936" s="337"/>
      <c r="TQE936" s="337"/>
      <c r="TQF936" s="337"/>
      <c r="TQG936" s="337"/>
      <c r="TQH936" s="337"/>
      <c r="TQI936" s="337"/>
      <c r="TQJ936" s="337"/>
      <c r="TQK936" s="337"/>
      <c r="TQL936" s="337"/>
      <c r="TQM936" s="337"/>
      <c r="TQN936" s="337"/>
      <c r="TQO936" s="337"/>
      <c r="TQP936" s="337"/>
      <c r="TQQ936" s="337"/>
      <c r="TQR936" s="337"/>
      <c r="TQS936" s="337"/>
      <c r="TQT936" s="337"/>
      <c r="TQU936" s="337"/>
      <c r="TQV936" s="337"/>
      <c r="TQW936" s="337"/>
      <c r="TQX936" s="337"/>
      <c r="TQY936" s="337"/>
      <c r="TQZ936" s="337"/>
      <c r="TRA936" s="337"/>
      <c r="TRB936" s="337"/>
      <c r="TRC936" s="337"/>
      <c r="TRD936" s="337"/>
      <c r="TRE936" s="337"/>
      <c r="TRF936" s="337"/>
      <c r="TRG936" s="337"/>
      <c r="TRH936" s="337"/>
      <c r="TRI936" s="337"/>
      <c r="TRJ936" s="337"/>
      <c r="TRK936" s="337"/>
      <c r="TRL936" s="337"/>
      <c r="TRM936" s="337"/>
      <c r="TRN936" s="337"/>
      <c r="TRO936" s="337"/>
      <c r="TRP936" s="337"/>
      <c r="TRQ936" s="337"/>
      <c r="TRR936" s="337"/>
      <c r="TRS936" s="337"/>
      <c r="TRT936" s="337"/>
      <c r="TRU936" s="337"/>
      <c r="TRV936" s="337"/>
      <c r="TRW936" s="337"/>
      <c r="TRX936" s="337"/>
      <c r="TRY936" s="337"/>
      <c r="TRZ936" s="337"/>
      <c r="TSA936" s="337"/>
      <c r="TSB936" s="337"/>
      <c r="TSC936" s="337"/>
      <c r="TSD936" s="337"/>
      <c r="TSE936" s="337"/>
      <c r="TSF936" s="337"/>
      <c r="TSG936" s="337"/>
      <c r="TSH936" s="337"/>
      <c r="TSI936" s="337"/>
      <c r="TSJ936" s="337"/>
      <c r="TSK936" s="337"/>
      <c r="TSL936" s="337"/>
      <c r="TSM936" s="337"/>
      <c r="TSN936" s="337"/>
      <c r="TSO936" s="337"/>
      <c r="TSP936" s="337"/>
      <c r="TSQ936" s="337"/>
      <c r="TSR936" s="337"/>
      <c r="TSS936" s="337"/>
      <c r="TST936" s="337"/>
      <c r="TSU936" s="337"/>
      <c r="TSV936" s="337"/>
      <c r="TSW936" s="337"/>
      <c r="TSX936" s="337"/>
      <c r="TSY936" s="337"/>
      <c r="TSZ936" s="337"/>
      <c r="TTA936" s="337"/>
      <c r="TTB936" s="337"/>
      <c r="TTC936" s="337"/>
      <c r="TTD936" s="337"/>
      <c r="TTE936" s="337"/>
      <c r="TTF936" s="337"/>
      <c r="TTG936" s="337"/>
      <c r="TTH936" s="337"/>
      <c r="TTI936" s="337"/>
      <c r="TTJ936" s="337"/>
      <c r="TTK936" s="337"/>
      <c r="TTL936" s="337"/>
      <c r="TTM936" s="337"/>
      <c r="TTN936" s="337"/>
      <c r="TTO936" s="337"/>
      <c r="TTP936" s="337"/>
      <c r="TTQ936" s="337"/>
      <c r="TTR936" s="337"/>
      <c r="TTS936" s="337"/>
      <c r="TTT936" s="337"/>
      <c r="TTU936" s="337"/>
      <c r="TTV936" s="337"/>
      <c r="TTW936" s="337"/>
      <c r="TTX936" s="337"/>
      <c r="TTY936" s="337"/>
      <c r="TTZ936" s="337"/>
      <c r="TUA936" s="337"/>
      <c r="TUB936" s="337"/>
      <c r="TUC936" s="337"/>
      <c r="TUD936" s="337"/>
      <c r="TUE936" s="337"/>
      <c r="TUF936" s="337"/>
      <c r="TUG936" s="337"/>
      <c r="TUH936" s="337"/>
      <c r="TUI936" s="337"/>
      <c r="TUJ936" s="337"/>
      <c r="TUK936" s="337"/>
      <c r="TUL936" s="337"/>
      <c r="TUM936" s="337"/>
      <c r="TUN936" s="337"/>
      <c r="TUO936" s="337"/>
      <c r="TUP936" s="337"/>
      <c r="TUQ936" s="337"/>
      <c r="TUR936" s="337"/>
      <c r="TUS936" s="337"/>
      <c r="TUT936" s="337"/>
      <c r="TUU936" s="337"/>
      <c r="TUV936" s="337"/>
      <c r="TUW936" s="337"/>
      <c r="TUX936" s="337"/>
      <c r="TUY936" s="337"/>
      <c r="TUZ936" s="337"/>
      <c r="TVA936" s="337"/>
      <c r="TVB936" s="337"/>
      <c r="TVC936" s="337"/>
      <c r="TVD936" s="337"/>
      <c r="TVE936" s="337"/>
      <c r="TVF936" s="337"/>
      <c r="TVG936" s="337"/>
      <c r="TVH936" s="337"/>
      <c r="TVI936" s="337"/>
      <c r="TVJ936" s="337"/>
      <c r="TVK936" s="337"/>
      <c r="TVL936" s="337"/>
      <c r="TVM936" s="337"/>
      <c r="TVN936" s="337"/>
      <c r="TVO936" s="337"/>
      <c r="TVP936" s="337"/>
      <c r="TVQ936" s="337"/>
      <c r="TVR936" s="337"/>
      <c r="TVS936" s="337"/>
      <c r="TVT936" s="337"/>
      <c r="TVU936" s="337"/>
      <c r="TVV936" s="337"/>
      <c r="TVW936" s="337"/>
      <c r="TVX936" s="337"/>
      <c r="TVY936" s="337"/>
      <c r="TVZ936" s="337"/>
      <c r="TWA936" s="337"/>
      <c r="TWB936" s="337"/>
      <c r="TWC936" s="337"/>
      <c r="TWD936" s="337"/>
      <c r="TWE936" s="337"/>
      <c r="TWF936" s="337"/>
      <c r="TWG936" s="337"/>
      <c r="TWH936" s="337"/>
      <c r="TWI936" s="337"/>
      <c r="TWJ936" s="337"/>
      <c r="TWK936" s="337"/>
      <c r="TWL936" s="337"/>
      <c r="TWM936" s="337"/>
      <c r="TWN936" s="337"/>
      <c r="TWO936" s="337"/>
      <c r="TWP936" s="337"/>
      <c r="TWQ936" s="337"/>
      <c r="TWR936" s="337"/>
      <c r="TWS936" s="337"/>
      <c r="TWT936" s="337"/>
      <c r="TWU936" s="337"/>
      <c r="TWV936" s="337"/>
      <c r="TWW936" s="337"/>
      <c r="TWX936" s="337"/>
      <c r="TWY936" s="337"/>
      <c r="TWZ936" s="337"/>
      <c r="TXA936" s="337"/>
      <c r="TXB936" s="337"/>
      <c r="TXC936" s="337"/>
      <c r="TXD936" s="337"/>
      <c r="TXE936" s="337"/>
      <c r="TXF936" s="337"/>
      <c r="TXG936" s="337"/>
      <c r="TXH936" s="337"/>
      <c r="TXI936" s="337"/>
      <c r="TXJ936" s="337"/>
      <c r="TXK936" s="337"/>
      <c r="TXL936" s="337"/>
      <c r="TXM936" s="337"/>
      <c r="TXN936" s="337"/>
      <c r="TXO936" s="337"/>
      <c r="TXP936" s="337"/>
      <c r="TXQ936" s="337"/>
      <c r="TXR936" s="337"/>
      <c r="TXS936" s="337"/>
      <c r="TXT936" s="337"/>
      <c r="TXU936" s="337"/>
      <c r="TXV936" s="337"/>
      <c r="TXW936" s="337"/>
      <c r="TXX936" s="337"/>
      <c r="TXY936" s="337"/>
      <c r="TXZ936" s="337"/>
      <c r="TYA936" s="337"/>
      <c r="TYB936" s="337"/>
      <c r="TYC936" s="337"/>
      <c r="TYD936" s="337"/>
      <c r="TYE936" s="337"/>
      <c r="TYF936" s="337"/>
      <c r="TYG936" s="337"/>
      <c r="TYH936" s="337"/>
      <c r="TYI936" s="337"/>
      <c r="TYJ936" s="337"/>
      <c r="TYK936" s="337"/>
      <c r="TYL936" s="337"/>
      <c r="TYM936" s="337"/>
      <c r="TYN936" s="337"/>
      <c r="TYO936" s="337"/>
      <c r="TYP936" s="337"/>
      <c r="TYQ936" s="337"/>
      <c r="TYR936" s="337"/>
      <c r="TYS936" s="337"/>
      <c r="TYT936" s="337"/>
      <c r="TYU936" s="337"/>
      <c r="TYV936" s="337"/>
      <c r="TYW936" s="337"/>
      <c r="TYX936" s="337"/>
      <c r="TYY936" s="337"/>
      <c r="TYZ936" s="337"/>
      <c r="TZA936" s="337"/>
      <c r="TZB936" s="337"/>
      <c r="TZC936" s="337"/>
      <c r="TZD936" s="337"/>
      <c r="TZE936" s="337"/>
      <c r="TZF936" s="337"/>
      <c r="TZG936" s="337"/>
      <c r="TZH936" s="337"/>
      <c r="TZI936" s="337"/>
      <c r="TZJ936" s="337"/>
      <c r="TZK936" s="337"/>
      <c r="TZL936" s="337"/>
      <c r="TZM936" s="337"/>
      <c r="TZN936" s="337"/>
      <c r="TZO936" s="337"/>
      <c r="TZP936" s="337"/>
      <c r="TZQ936" s="337"/>
      <c r="TZR936" s="337"/>
      <c r="TZS936" s="337"/>
      <c r="TZT936" s="337"/>
      <c r="TZU936" s="337"/>
      <c r="TZV936" s="337"/>
      <c r="TZW936" s="337"/>
      <c r="TZX936" s="337"/>
      <c r="TZY936" s="337"/>
      <c r="TZZ936" s="337"/>
      <c r="UAA936" s="337"/>
      <c r="UAB936" s="337"/>
      <c r="UAC936" s="337"/>
      <c r="UAD936" s="337"/>
      <c r="UAE936" s="337"/>
      <c r="UAF936" s="337"/>
      <c r="UAG936" s="337"/>
      <c r="UAH936" s="337"/>
      <c r="UAI936" s="337"/>
      <c r="UAJ936" s="337"/>
      <c r="UAK936" s="337"/>
      <c r="UAL936" s="337"/>
      <c r="UAM936" s="337"/>
      <c r="UAN936" s="337"/>
      <c r="UAO936" s="337"/>
      <c r="UAP936" s="337"/>
      <c r="UAQ936" s="337"/>
      <c r="UAR936" s="337"/>
      <c r="UAS936" s="337"/>
      <c r="UAT936" s="337"/>
      <c r="UAU936" s="337"/>
      <c r="UAV936" s="337"/>
      <c r="UAW936" s="337"/>
      <c r="UAX936" s="337"/>
      <c r="UAY936" s="337"/>
      <c r="UAZ936" s="337"/>
      <c r="UBA936" s="337"/>
      <c r="UBB936" s="337"/>
      <c r="UBC936" s="337"/>
      <c r="UBD936" s="337"/>
      <c r="UBE936" s="337"/>
      <c r="UBF936" s="337"/>
      <c r="UBG936" s="337"/>
      <c r="UBH936" s="337"/>
      <c r="UBI936" s="337"/>
      <c r="UBJ936" s="337"/>
      <c r="UBK936" s="337"/>
      <c r="UBL936" s="337"/>
      <c r="UBM936" s="337"/>
      <c r="UBN936" s="337"/>
      <c r="UBO936" s="337"/>
      <c r="UBP936" s="337"/>
      <c r="UBQ936" s="337"/>
      <c r="UBR936" s="337"/>
      <c r="UBS936" s="337"/>
      <c r="UBT936" s="337"/>
      <c r="UBU936" s="337"/>
      <c r="UBV936" s="337"/>
      <c r="UBW936" s="337"/>
      <c r="UBX936" s="337"/>
      <c r="UBY936" s="337"/>
      <c r="UBZ936" s="337"/>
      <c r="UCA936" s="337"/>
      <c r="UCB936" s="337"/>
      <c r="UCC936" s="337"/>
      <c r="UCD936" s="337"/>
      <c r="UCE936" s="337"/>
      <c r="UCF936" s="337"/>
      <c r="UCG936" s="337"/>
      <c r="UCH936" s="337"/>
      <c r="UCI936" s="337"/>
      <c r="UCJ936" s="337"/>
      <c r="UCK936" s="337"/>
      <c r="UCL936" s="337"/>
      <c r="UCM936" s="337"/>
      <c r="UCN936" s="337"/>
      <c r="UCO936" s="337"/>
      <c r="UCP936" s="337"/>
      <c r="UCQ936" s="337"/>
      <c r="UCR936" s="337"/>
      <c r="UCS936" s="337"/>
      <c r="UCT936" s="337"/>
      <c r="UCU936" s="337"/>
      <c r="UCV936" s="337"/>
      <c r="UCW936" s="337"/>
      <c r="UCX936" s="337"/>
      <c r="UCY936" s="337"/>
      <c r="UCZ936" s="337"/>
      <c r="UDA936" s="337"/>
      <c r="UDB936" s="337"/>
      <c r="UDC936" s="337"/>
      <c r="UDD936" s="337"/>
      <c r="UDE936" s="337"/>
      <c r="UDF936" s="337"/>
      <c r="UDG936" s="337"/>
      <c r="UDH936" s="337"/>
      <c r="UDI936" s="337"/>
      <c r="UDJ936" s="337"/>
      <c r="UDK936" s="337"/>
      <c r="UDL936" s="337"/>
      <c r="UDM936" s="337"/>
      <c r="UDN936" s="337"/>
      <c r="UDO936" s="337"/>
      <c r="UDP936" s="337"/>
      <c r="UDQ936" s="337"/>
      <c r="UDR936" s="337"/>
      <c r="UDS936" s="337"/>
      <c r="UDT936" s="337"/>
      <c r="UDU936" s="337"/>
      <c r="UDV936" s="337"/>
      <c r="UDW936" s="337"/>
      <c r="UDX936" s="337"/>
      <c r="UDY936" s="337"/>
      <c r="UDZ936" s="337"/>
      <c r="UEA936" s="337"/>
      <c r="UEB936" s="337"/>
      <c r="UEC936" s="337"/>
      <c r="UED936" s="337"/>
      <c r="UEE936" s="337"/>
      <c r="UEF936" s="337"/>
      <c r="UEG936" s="337"/>
      <c r="UEH936" s="337"/>
      <c r="UEI936" s="337"/>
      <c r="UEJ936" s="337"/>
      <c r="UEK936" s="337"/>
      <c r="UEL936" s="337"/>
      <c r="UEM936" s="337"/>
      <c r="UEN936" s="337"/>
      <c r="UEO936" s="337"/>
      <c r="UEP936" s="337"/>
      <c r="UEQ936" s="337"/>
      <c r="UER936" s="337"/>
      <c r="UES936" s="337"/>
      <c r="UET936" s="337"/>
      <c r="UEU936" s="337"/>
      <c r="UEV936" s="337"/>
      <c r="UEW936" s="337"/>
      <c r="UEX936" s="337"/>
      <c r="UEY936" s="337"/>
      <c r="UEZ936" s="337"/>
      <c r="UFA936" s="337"/>
      <c r="UFB936" s="337"/>
      <c r="UFC936" s="337"/>
      <c r="UFD936" s="337"/>
      <c r="UFE936" s="337"/>
      <c r="UFF936" s="337"/>
      <c r="UFG936" s="337"/>
      <c r="UFH936" s="337"/>
      <c r="UFI936" s="337"/>
      <c r="UFJ936" s="337"/>
      <c r="UFK936" s="337"/>
      <c r="UFL936" s="337"/>
      <c r="UFM936" s="337"/>
      <c r="UFN936" s="337"/>
      <c r="UFO936" s="337"/>
      <c r="UFP936" s="337"/>
      <c r="UFQ936" s="337"/>
      <c r="UFR936" s="337"/>
      <c r="UFS936" s="337"/>
      <c r="UFT936" s="337"/>
      <c r="UFU936" s="337"/>
      <c r="UFV936" s="337"/>
      <c r="UFW936" s="337"/>
      <c r="UFX936" s="337"/>
      <c r="UFY936" s="337"/>
      <c r="UFZ936" s="337"/>
      <c r="UGA936" s="337"/>
      <c r="UGB936" s="337"/>
      <c r="UGC936" s="337"/>
      <c r="UGD936" s="337"/>
      <c r="UGE936" s="337"/>
      <c r="UGF936" s="337"/>
      <c r="UGG936" s="337"/>
      <c r="UGH936" s="337"/>
      <c r="UGI936" s="337"/>
      <c r="UGJ936" s="337"/>
      <c r="UGK936" s="337"/>
      <c r="UGL936" s="337"/>
      <c r="UGM936" s="337"/>
      <c r="UGN936" s="337"/>
      <c r="UGO936" s="337"/>
      <c r="UGP936" s="337"/>
      <c r="UGQ936" s="337"/>
      <c r="UGR936" s="337"/>
      <c r="UGS936" s="337"/>
      <c r="UGT936" s="337"/>
      <c r="UGU936" s="337"/>
      <c r="UGV936" s="337"/>
      <c r="UGW936" s="337"/>
      <c r="UGX936" s="337"/>
      <c r="UGY936" s="337"/>
      <c r="UGZ936" s="337"/>
      <c r="UHA936" s="337"/>
      <c r="UHB936" s="337"/>
      <c r="UHC936" s="337"/>
      <c r="UHD936" s="337"/>
      <c r="UHE936" s="337"/>
      <c r="UHF936" s="337"/>
      <c r="UHG936" s="337"/>
      <c r="UHH936" s="337"/>
      <c r="UHI936" s="337"/>
      <c r="UHJ936" s="337"/>
      <c r="UHK936" s="337"/>
      <c r="UHL936" s="337"/>
      <c r="UHM936" s="337"/>
      <c r="UHN936" s="337"/>
      <c r="UHO936" s="337"/>
      <c r="UHP936" s="337"/>
      <c r="UHQ936" s="337"/>
      <c r="UHR936" s="337"/>
      <c r="UHS936" s="337"/>
      <c r="UHT936" s="337"/>
      <c r="UHU936" s="337"/>
      <c r="UHV936" s="337"/>
      <c r="UHW936" s="337"/>
      <c r="UHX936" s="337"/>
      <c r="UHY936" s="337"/>
      <c r="UHZ936" s="337"/>
      <c r="UIA936" s="337"/>
      <c r="UIB936" s="337"/>
      <c r="UIC936" s="337"/>
      <c r="UID936" s="337"/>
      <c r="UIE936" s="337"/>
      <c r="UIF936" s="337"/>
      <c r="UIG936" s="337"/>
      <c r="UIH936" s="337"/>
      <c r="UII936" s="337"/>
      <c r="UIJ936" s="337"/>
      <c r="UIK936" s="337"/>
      <c r="UIL936" s="337"/>
      <c r="UIM936" s="337"/>
      <c r="UIN936" s="337"/>
      <c r="UIO936" s="337"/>
      <c r="UIP936" s="337"/>
      <c r="UIQ936" s="337"/>
      <c r="UIR936" s="337"/>
      <c r="UIS936" s="337"/>
      <c r="UIT936" s="337"/>
      <c r="UIU936" s="337"/>
      <c r="UIV936" s="337"/>
      <c r="UIW936" s="337"/>
      <c r="UIX936" s="337"/>
      <c r="UIY936" s="337"/>
      <c r="UIZ936" s="337"/>
      <c r="UJA936" s="337"/>
      <c r="UJB936" s="337"/>
      <c r="UJC936" s="337"/>
      <c r="UJD936" s="337"/>
      <c r="UJE936" s="337"/>
      <c r="UJF936" s="337"/>
      <c r="UJG936" s="337"/>
      <c r="UJH936" s="337"/>
      <c r="UJI936" s="337"/>
      <c r="UJJ936" s="337"/>
      <c r="UJK936" s="337"/>
      <c r="UJL936" s="337"/>
      <c r="UJM936" s="337"/>
      <c r="UJN936" s="337"/>
      <c r="UJO936" s="337"/>
      <c r="UJP936" s="337"/>
      <c r="UJQ936" s="337"/>
      <c r="UJR936" s="337"/>
      <c r="UJS936" s="337"/>
      <c r="UJT936" s="337"/>
      <c r="UJU936" s="337"/>
      <c r="UJV936" s="337"/>
      <c r="UJW936" s="337"/>
      <c r="UJX936" s="337"/>
      <c r="UJY936" s="337"/>
      <c r="UJZ936" s="337"/>
      <c r="UKA936" s="337"/>
      <c r="UKB936" s="337"/>
      <c r="UKC936" s="337"/>
      <c r="UKD936" s="337"/>
      <c r="UKE936" s="337"/>
      <c r="UKF936" s="337"/>
      <c r="UKG936" s="337"/>
      <c r="UKH936" s="337"/>
      <c r="UKI936" s="337"/>
      <c r="UKJ936" s="337"/>
      <c r="UKK936" s="337"/>
      <c r="UKL936" s="337"/>
      <c r="UKM936" s="337"/>
      <c r="UKN936" s="337"/>
      <c r="UKO936" s="337"/>
      <c r="UKP936" s="337"/>
      <c r="UKQ936" s="337"/>
      <c r="UKR936" s="337"/>
      <c r="UKS936" s="337"/>
      <c r="UKT936" s="337"/>
      <c r="UKU936" s="337"/>
      <c r="UKV936" s="337"/>
      <c r="UKW936" s="337"/>
      <c r="UKX936" s="337"/>
      <c r="UKY936" s="337"/>
      <c r="UKZ936" s="337"/>
      <c r="ULA936" s="337"/>
      <c r="ULB936" s="337"/>
      <c r="ULC936" s="337"/>
      <c r="ULD936" s="337"/>
      <c r="ULE936" s="337"/>
      <c r="ULF936" s="337"/>
      <c r="ULG936" s="337"/>
      <c r="ULH936" s="337"/>
      <c r="ULI936" s="337"/>
      <c r="ULJ936" s="337"/>
      <c r="ULK936" s="337"/>
      <c r="ULL936" s="337"/>
      <c r="ULM936" s="337"/>
      <c r="ULN936" s="337"/>
      <c r="ULO936" s="337"/>
      <c r="ULP936" s="337"/>
      <c r="ULQ936" s="337"/>
      <c r="ULR936" s="337"/>
      <c r="ULS936" s="337"/>
      <c r="ULT936" s="337"/>
      <c r="ULU936" s="337"/>
      <c r="ULV936" s="337"/>
      <c r="ULW936" s="337"/>
      <c r="ULX936" s="337"/>
      <c r="ULY936" s="337"/>
      <c r="ULZ936" s="337"/>
      <c r="UMA936" s="337"/>
      <c r="UMB936" s="337"/>
      <c r="UMC936" s="337"/>
      <c r="UMD936" s="337"/>
      <c r="UME936" s="337"/>
      <c r="UMF936" s="337"/>
      <c r="UMG936" s="337"/>
      <c r="UMH936" s="337"/>
      <c r="UMI936" s="337"/>
      <c r="UMJ936" s="337"/>
      <c r="UMK936" s="337"/>
      <c r="UML936" s="337"/>
      <c r="UMM936" s="337"/>
      <c r="UMN936" s="337"/>
      <c r="UMO936" s="337"/>
      <c r="UMP936" s="337"/>
      <c r="UMQ936" s="337"/>
      <c r="UMR936" s="337"/>
      <c r="UMS936" s="337"/>
      <c r="UMT936" s="337"/>
      <c r="UMU936" s="337"/>
      <c r="UMV936" s="337"/>
      <c r="UMW936" s="337"/>
      <c r="UMX936" s="337"/>
      <c r="UMY936" s="337"/>
      <c r="UMZ936" s="337"/>
      <c r="UNA936" s="337"/>
      <c r="UNB936" s="337"/>
      <c r="UNC936" s="337"/>
      <c r="UND936" s="337"/>
      <c r="UNE936" s="337"/>
      <c r="UNF936" s="337"/>
      <c r="UNG936" s="337"/>
      <c r="UNH936" s="337"/>
      <c r="UNI936" s="337"/>
      <c r="UNJ936" s="337"/>
      <c r="UNK936" s="337"/>
      <c r="UNL936" s="337"/>
      <c r="UNM936" s="337"/>
      <c r="UNN936" s="337"/>
      <c r="UNO936" s="337"/>
      <c r="UNP936" s="337"/>
      <c r="UNQ936" s="337"/>
      <c r="UNR936" s="337"/>
      <c r="UNS936" s="337"/>
      <c r="UNT936" s="337"/>
      <c r="UNU936" s="337"/>
      <c r="UNV936" s="337"/>
      <c r="UNW936" s="337"/>
      <c r="UNX936" s="337"/>
      <c r="UNY936" s="337"/>
      <c r="UNZ936" s="337"/>
      <c r="UOA936" s="337"/>
      <c r="UOB936" s="337"/>
      <c r="UOC936" s="337"/>
      <c r="UOD936" s="337"/>
      <c r="UOE936" s="337"/>
      <c r="UOF936" s="337"/>
      <c r="UOG936" s="337"/>
      <c r="UOH936" s="337"/>
      <c r="UOI936" s="337"/>
      <c r="UOJ936" s="337"/>
      <c r="UOK936" s="337"/>
      <c r="UOL936" s="337"/>
      <c r="UOM936" s="337"/>
      <c r="UON936" s="337"/>
      <c r="UOO936" s="337"/>
      <c r="UOP936" s="337"/>
      <c r="UOQ936" s="337"/>
      <c r="UOR936" s="337"/>
      <c r="UOS936" s="337"/>
      <c r="UOT936" s="337"/>
      <c r="UOU936" s="337"/>
      <c r="UOV936" s="337"/>
      <c r="UOW936" s="337"/>
      <c r="UOX936" s="337"/>
      <c r="UOY936" s="337"/>
      <c r="UOZ936" s="337"/>
      <c r="UPA936" s="337"/>
      <c r="UPB936" s="337"/>
      <c r="UPC936" s="337"/>
      <c r="UPD936" s="337"/>
      <c r="UPE936" s="337"/>
      <c r="UPF936" s="337"/>
      <c r="UPG936" s="337"/>
      <c r="UPH936" s="337"/>
      <c r="UPI936" s="337"/>
      <c r="UPJ936" s="337"/>
      <c r="UPK936" s="337"/>
      <c r="UPL936" s="337"/>
      <c r="UPM936" s="337"/>
      <c r="UPN936" s="337"/>
      <c r="UPO936" s="337"/>
      <c r="UPP936" s="337"/>
      <c r="UPQ936" s="337"/>
      <c r="UPR936" s="337"/>
      <c r="UPS936" s="337"/>
      <c r="UPT936" s="337"/>
      <c r="UPU936" s="337"/>
      <c r="UPV936" s="337"/>
      <c r="UPW936" s="337"/>
      <c r="UPX936" s="337"/>
      <c r="UPY936" s="337"/>
      <c r="UPZ936" s="337"/>
      <c r="UQA936" s="337"/>
      <c r="UQB936" s="337"/>
      <c r="UQC936" s="337"/>
      <c r="UQD936" s="337"/>
      <c r="UQE936" s="337"/>
      <c r="UQF936" s="337"/>
      <c r="UQG936" s="337"/>
      <c r="UQH936" s="337"/>
      <c r="UQI936" s="337"/>
      <c r="UQJ936" s="337"/>
      <c r="UQK936" s="337"/>
      <c r="UQL936" s="337"/>
      <c r="UQM936" s="337"/>
      <c r="UQN936" s="337"/>
      <c r="UQO936" s="337"/>
      <c r="UQP936" s="337"/>
      <c r="UQQ936" s="337"/>
      <c r="UQR936" s="337"/>
      <c r="UQS936" s="337"/>
      <c r="UQT936" s="337"/>
      <c r="UQU936" s="337"/>
      <c r="UQV936" s="337"/>
      <c r="UQW936" s="337"/>
      <c r="UQX936" s="337"/>
      <c r="UQY936" s="337"/>
      <c r="UQZ936" s="337"/>
      <c r="URA936" s="337"/>
      <c r="URB936" s="337"/>
      <c r="URC936" s="337"/>
      <c r="URD936" s="337"/>
      <c r="URE936" s="337"/>
      <c r="URF936" s="337"/>
      <c r="URG936" s="337"/>
      <c r="URH936" s="337"/>
      <c r="URI936" s="337"/>
      <c r="URJ936" s="337"/>
      <c r="URK936" s="337"/>
      <c r="URL936" s="337"/>
      <c r="URM936" s="337"/>
      <c r="URN936" s="337"/>
      <c r="URO936" s="337"/>
      <c r="URP936" s="337"/>
      <c r="URQ936" s="337"/>
      <c r="URR936" s="337"/>
      <c r="URS936" s="337"/>
      <c r="URT936" s="337"/>
      <c r="URU936" s="337"/>
      <c r="URV936" s="337"/>
      <c r="URW936" s="337"/>
      <c r="URX936" s="337"/>
      <c r="URY936" s="337"/>
      <c r="URZ936" s="337"/>
      <c r="USA936" s="337"/>
      <c r="USB936" s="337"/>
      <c r="USC936" s="337"/>
      <c r="USD936" s="337"/>
      <c r="USE936" s="337"/>
      <c r="USF936" s="337"/>
      <c r="USG936" s="337"/>
      <c r="USH936" s="337"/>
      <c r="USI936" s="337"/>
      <c r="USJ936" s="337"/>
      <c r="USK936" s="337"/>
      <c r="USL936" s="337"/>
      <c r="USM936" s="337"/>
      <c r="USN936" s="337"/>
      <c r="USO936" s="337"/>
      <c r="USP936" s="337"/>
      <c r="USQ936" s="337"/>
      <c r="USR936" s="337"/>
      <c r="USS936" s="337"/>
      <c r="UST936" s="337"/>
      <c r="USU936" s="337"/>
      <c r="USV936" s="337"/>
      <c r="USW936" s="337"/>
      <c r="USX936" s="337"/>
      <c r="USY936" s="337"/>
      <c r="USZ936" s="337"/>
      <c r="UTA936" s="337"/>
      <c r="UTB936" s="337"/>
      <c r="UTC936" s="337"/>
      <c r="UTD936" s="337"/>
      <c r="UTE936" s="337"/>
      <c r="UTF936" s="337"/>
      <c r="UTG936" s="337"/>
      <c r="UTH936" s="337"/>
      <c r="UTI936" s="337"/>
      <c r="UTJ936" s="337"/>
      <c r="UTK936" s="337"/>
      <c r="UTL936" s="337"/>
      <c r="UTM936" s="337"/>
      <c r="UTN936" s="337"/>
      <c r="UTO936" s="337"/>
      <c r="UTP936" s="337"/>
      <c r="UTQ936" s="337"/>
      <c r="UTR936" s="337"/>
      <c r="UTS936" s="337"/>
      <c r="UTT936" s="337"/>
      <c r="UTU936" s="337"/>
      <c r="UTV936" s="337"/>
      <c r="UTW936" s="337"/>
      <c r="UTX936" s="337"/>
      <c r="UTY936" s="337"/>
      <c r="UTZ936" s="337"/>
      <c r="UUA936" s="337"/>
      <c r="UUB936" s="337"/>
      <c r="UUC936" s="337"/>
      <c r="UUD936" s="337"/>
      <c r="UUE936" s="337"/>
      <c r="UUF936" s="337"/>
      <c r="UUG936" s="337"/>
      <c r="UUH936" s="337"/>
      <c r="UUI936" s="337"/>
      <c r="UUJ936" s="337"/>
      <c r="UUK936" s="337"/>
      <c r="UUL936" s="337"/>
      <c r="UUM936" s="337"/>
      <c r="UUN936" s="337"/>
      <c r="UUO936" s="337"/>
      <c r="UUP936" s="337"/>
      <c r="UUQ936" s="337"/>
      <c r="UUR936" s="337"/>
      <c r="UUS936" s="337"/>
      <c r="UUT936" s="337"/>
      <c r="UUU936" s="337"/>
      <c r="UUV936" s="337"/>
      <c r="UUW936" s="337"/>
      <c r="UUX936" s="337"/>
      <c r="UUY936" s="337"/>
      <c r="UUZ936" s="337"/>
      <c r="UVA936" s="337"/>
      <c r="UVB936" s="337"/>
      <c r="UVC936" s="337"/>
      <c r="UVD936" s="337"/>
      <c r="UVE936" s="337"/>
      <c r="UVF936" s="337"/>
      <c r="UVG936" s="337"/>
      <c r="UVH936" s="337"/>
      <c r="UVI936" s="337"/>
      <c r="UVJ936" s="337"/>
      <c r="UVK936" s="337"/>
      <c r="UVL936" s="337"/>
      <c r="UVM936" s="337"/>
      <c r="UVN936" s="337"/>
      <c r="UVO936" s="337"/>
      <c r="UVP936" s="337"/>
      <c r="UVQ936" s="337"/>
      <c r="UVR936" s="337"/>
      <c r="UVS936" s="337"/>
      <c r="UVT936" s="337"/>
      <c r="UVU936" s="337"/>
      <c r="UVV936" s="337"/>
      <c r="UVW936" s="337"/>
      <c r="UVX936" s="337"/>
      <c r="UVY936" s="337"/>
      <c r="UVZ936" s="337"/>
      <c r="UWA936" s="337"/>
      <c r="UWB936" s="337"/>
      <c r="UWC936" s="337"/>
      <c r="UWD936" s="337"/>
      <c r="UWE936" s="337"/>
      <c r="UWF936" s="337"/>
      <c r="UWG936" s="337"/>
      <c r="UWH936" s="337"/>
      <c r="UWI936" s="337"/>
      <c r="UWJ936" s="337"/>
      <c r="UWK936" s="337"/>
      <c r="UWL936" s="337"/>
      <c r="UWM936" s="337"/>
      <c r="UWN936" s="337"/>
      <c r="UWO936" s="337"/>
      <c r="UWP936" s="337"/>
      <c r="UWQ936" s="337"/>
      <c r="UWR936" s="337"/>
      <c r="UWS936" s="337"/>
      <c r="UWT936" s="337"/>
      <c r="UWU936" s="337"/>
      <c r="UWV936" s="337"/>
      <c r="UWW936" s="337"/>
      <c r="UWX936" s="337"/>
      <c r="UWY936" s="337"/>
      <c r="UWZ936" s="337"/>
      <c r="UXA936" s="337"/>
      <c r="UXB936" s="337"/>
      <c r="UXC936" s="337"/>
      <c r="UXD936" s="337"/>
      <c r="UXE936" s="337"/>
      <c r="UXF936" s="337"/>
      <c r="UXG936" s="337"/>
      <c r="UXH936" s="337"/>
      <c r="UXI936" s="337"/>
      <c r="UXJ936" s="337"/>
      <c r="UXK936" s="337"/>
      <c r="UXL936" s="337"/>
      <c r="UXM936" s="337"/>
      <c r="UXN936" s="337"/>
      <c r="UXO936" s="337"/>
      <c r="UXP936" s="337"/>
      <c r="UXQ936" s="337"/>
      <c r="UXR936" s="337"/>
      <c r="UXS936" s="337"/>
      <c r="UXT936" s="337"/>
      <c r="UXU936" s="337"/>
      <c r="UXV936" s="337"/>
      <c r="UXW936" s="337"/>
      <c r="UXX936" s="337"/>
      <c r="UXY936" s="337"/>
      <c r="UXZ936" s="337"/>
      <c r="UYA936" s="337"/>
      <c r="UYB936" s="337"/>
      <c r="UYC936" s="337"/>
      <c r="UYD936" s="337"/>
      <c r="UYE936" s="337"/>
      <c r="UYF936" s="337"/>
      <c r="UYG936" s="337"/>
      <c r="UYH936" s="337"/>
      <c r="UYI936" s="337"/>
      <c r="UYJ936" s="337"/>
      <c r="UYK936" s="337"/>
      <c r="UYL936" s="337"/>
      <c r="UYM936" s="337"/>
      <c r="UYN936" s="337"/>
      <c r="UYO936" s="337"/>
      <c r="UYP936" s="337"/>
      <c r="UYQ936" s="337"/>
      <c r="UYR936" s="337"/>
      <c r="UYS936" s="337"/>
      <c r="UYT936" s="337"/>
      <c r="UYU936" s="337"/>
      <c r="UYV936" s="337"/>
      <c r="UYW936" s="337"/>
      <c r="UYX936" s="337"/>
      <c r="UYY936" s="337"/>
      <c r="UYZ936" s="337"/>
      <c r="UZA936" s="337"/>
      <c r="UZB936" s="337"/>
      <c r="UZC936" s="337"/>
      <c r="UZD936" s="337"/>
      <c r="UZE936" s="337"/>
      <c r="UZF936" s="337"/>
      <c r="UZG936" s="337"/>
      <c r="UZH936" s="337"/>
      <c r="UZI936" s="337"/>
      <c r="UZJ936" s="337"/>
      <c r="UZK936" s="337"/>
      <c r="UZL936" s="337"/>
      <c r="UZM936" s="337"/>
      <c r="UZN936" s="337"/>
      <c r="UZO936" s="337"/>
      <c r="UZP936" s="337"/>
      <c r="UZQ936" s="337"/>
      <c r="UZR936" s="337"/>
      <c r="UZS936" s="337"/>
      <c r="UZT936" s="337"/>
      <c r="UZU936" s="337"/>
      <c r="UZV936" s="337"/>
      <c r="UZW936" s="337"/>
      <c r="UZX936" s="337"/>
      <c r="UZY936" s="337"/>
      <c r="UZZ936" s="337"/>
      <c r="VAA936" s="337"/>
      <c r="VAB936" s="337"/>
      <c r="VAC936" s="337"/>
      <c r="VAD936" s="337"/>
      <c r="VAE936" s="337"/>
      <c r="VAF936" s="337"/>
      <c r="VAG936" s="337"/>
      <c r="VAH936" s="337"/>
      <c r="VAI936" s="337"/>
      <c r="VAJ936" s="337"/>
      <c r="VAK936" s="337"/>
      <c r="VAL936" s="337"/>
      <c r="VAM936" s="337"/>
      <c r="VAN936" s="337"/>
      <c r="VAO936" s="337"/>
      <c r="VAP936" s="337"/>
      <c r="VAQ936" s="337"/>
      <c r="VAR936" s="337"/>
      <c r="VAS936" s="337"/>
      <c r="VAT936" s="337"/>
      <c r="VAU936" s="337"/>
      <c r="VAV936" s="337"/>
      <c r="VAW936" s="337"/>
      <c r="VAX936" s="337"/>
      <c r="VAY936" s="337"/>
      <c r="VAZ936" s="337"/>
      <c r="VBA936" s="337"/>
      <c r="VBB936" s="337"/>
      <c r="VBC936" s="337"/>
      <c r="VBD936" s="337"/>
      <c r="VBE936" s="337"/>
      <c r="VBF936" s="337"/>
      <c r="VBG936" s="337"/>
      <c r="VBH936" s="337"/>
      <c r="VBI936" s="337"/>
      <c r="VBJ936" s="337"/>
      <c r="VBK936" s="337"/>
      <c r="VBL936" s="337"/>
      <c r="VBM936" s="337"/>
      <c r="VBN936" s="337"/>
      <c r="VBO936" s="337"/>
      <c r="VBP936" s="337"/>
      <c r="VBQ936" s="337"/>
      <c r="VBR936" s="337"/>
      <c r="VBS936" s="337"/>
      <c r="VBT936" s="337"/>
      <c r="VBU936" s="337"/>
      <c r="VBV936" s="337"/>
      <c r="VBW936" s="337"/>
      <c r="VBX936" s="337"/>
      <c r="VBY936" s="337"/>
      <c r="VBZ936" s="337"/>
      <c r="VCA936" s="337"/>
      <c r="VCB936" s="337"/>
      <c r="VCC936" s="337"/>
      <c r="VCD936" s="337"/>
      <c r="VCE936" s="337"/>
      <c r="VCF936" s="337"/>
      <c r="VCG936" s="337"/>
      <c r="VCH936" s="337"/>
      <c r="VCI936" s="337"/>
      <c r="VCJ936" s="337"/>
      <c r="VCK936" s="337"/>
      <c r="VCL936" s="337"/>
      <c r="VCM936" s="337"/>
      <c r="VCN936" s="337"/>
      <c r="VCO936" s="337"/>
      <c r="VCP936" s="337"/>
      <c r="VCQ936" s="337"/>
      <c r="VCR936" s="337"/>
      <c r="VCS936" s="337"/>
      <c r="VCT936" s="337"/>
      <c r="VCU936" s="337"/>
      <c r="VCV936" s="337"/>
      <c r="VCW936" s="337"/>
      <c r="VCX936" s="337"/>
      <c r="VCY936" s="337"/>
      <c r="VCZ936" s="337"/>
      <c r="VDA936" s="337"/>
      <c r="VDB936" s="337"/>
      <c r="VDC936" s="337"/>
      <c r="VDD936" s="337"/>
      <c r="VDE936" s="337"/>
      <c r="VDF936" s="337"/>
      <c r="VDG936" s="337"/>
      <c r="VDH936" s="337"/>
      <c r="VDI936" s="337"/>
      <c r="VDJ936" s="337"/>
      <c r="VDK936" s="337"/>
      <c r="VDL936" s="337"/>
      <c r="VDM936" s="337"/>
      <c r="VDN936" s="337"/>
      <c r="VDO936" s="337"/>
      <c r="VDP936" s="337"/>
      <c r="VDQ936" s="337"/>
      <c r="VDR936" s="337"/>
      <c r="VDS936" s="337"/>
      <c r="VDT936" s="337"/>
      <c r="VDU936" s="337"/>
      <c r="VDV936" s="337"/>
      <c r="VDW936" s="337"/>
      <c r="VDX936" s="337"/>
      <c r="VDY936" s="337"/>
      <c r="VDZ936" s="337"/>
      <c r="VEA936" s="337"/>
      <c r="VEB936" s="337"/>
      <c r="VEC936" s="337"/>
      <c r="VED936" s="337"/>
      <c r="VEE936" s="337"/>
      <c r="VEF936" s="337"/>
      <c r="VEG936" s="337"/>
      <c r="VEH936" s="337"/>
      <c r="VEI936" s="337"/>
      <c r="VEJ936" s="337"/>
      <c r="VEK936" s="337"/>
      <c r="VEL936" s="337"/>
      <c r="VEM936" s="337"/>
      <c r="VEN936" s="337"/>
      <c r="VEO936" s="337"/>
      <c r="VEP936" s="337"/>
      <c r="VEQ936" s="337"/>
      <c r="VER936" s="337"/>
      <c r="VES936" s="337"/>
      <c r="VET936" s="337"/>
      <c r="VEU936" s="337"/>
      <c r="VEV936" s="337"/>
      <c r="VEW936" s="337"/>
      <c r="VEX936" s="337"/>
      <c r="VEY936" s="337"/>
      <c r="VEZ936" s="337"/>
      <c r="VFA936" s="337"/>
      <c r="VFB936" s="337"/>
      <c r="VFC936" s="337"/>
      <c r="VFD936" s="337"/>
      <c r="VFE936" s="337"/>
      <c r="VFF936" s="337"/>
      <c r="VFG936" s="337"/>
      <c r="VFH936" s="337"/>
      <c r="VFI936" s="337"/>
      <c r="VFJ936" s="337"/>
      <c r="VFK936" s="337"/>
      <c r="VFL936" s="337"/>
      <c r="VFM936" s="337"/>
      <c r="VFN936" s="337"/>
      <c r="VFO936" s="337"/>
      <c r="VFP936" s="337"/>
      <c r="VFQ936" s="337"/>
      <c r="VFR936" s="337"/>
      <c r="VFS936" s="337"/>
      <c r="VFT936" s="337"/>
      <c r="VFU936" s="337"/>
      <c r="VFV936" s="337"/>
      <c r="VFW936" s="337"/>
      <c r="VFX936" s="337"/>
      <c r="VFY936" s="337"/>
      <c r="VFZ936" s="337"/>
      <c r="VGA936" s="337"/>
      <c r="VGB936" s="337"/>
      <c r="VGC936" s="337"/>
      <c r="VGD936" s="337"/>
      <c r="VGE936" s="337"/>
      <c r="VGF936" s="337"/>
      <c r="VGG936" s="337"/>
      <c r="VGH936" s="337"/>
      <c r="VGI936" s="337"/>
      <c r="VGJ936" s="337"/>
      <c r="VGK936" s="337"/>
      <c r="VGL936" s="337"/>
      <c r="VGM936" s="337"/>
      <c r="VGN936" s="337"/>
      <c r="VGO936" s="337"/>
      <c r="VGP936" s="337"/>
      <c r="VGQ936" s="337"/>
      <c r="VGR936" s="337"/>
      <c r="VGS936" s="337"/>
      <c r="VGT936" s="337"/>
      <c r="VGU936" s="337"/>
      <c r="VGV936" s="337"/>
      <c r="VGW936" s="337"/>
      <c r="VGX936" s="337"/>
      <c r="VGY936" s="337"/>
      <c r="VGZ936" s="337"/>
      <c r="VHA936" s="337"/>
      <c r="VHB936" s="337"/>
      <c r="VHC936" s="337"/>
      <c r="VHD936" s="337"/>
      <c r="VHE936" s="337"/>
      <c r="VHF936" s="337"/>
      <c r="VHG936" s="337"/>
      <c r="VHH936" s="337"/>
      <c r="VHI936" s="337"/>
      <c r="VHJ936" s="337"/>
      <c r="VHK936" s="337"/>
      <c r="VHL936" s="337"/>
      <c r="VHM936" s="337"/>
      <c r="VHN936" s="337"/>
      <c r="VHO936" s="337"/>
      <c r="VHP936" s="337"/>
      <c r="VHQ936" s="337"/>
      <c r="VHR936" s="337"/>
      <c r="VHS936" s="337"/>
      <c r="VHT936" s="337"/>
      <c r="VHU936" s="337"/>
      <c r="VHV936" s="337"/>
      <c r="VHW936" s="337"/>
      <c r="VHX936" s="337"/>
      <c r="VHY936" s="337"/>
      <c r="VHZ936" s="337"/>
      <c r="VIA936" s="337"/>
      <c r="VIB936" s="337"/>
      <c r="VIC936" s="337"/>
      <c r="VID936" s="337"/>
      <c r="VIE936" s="337"/>
      <c r="VIF936" s="337"/>
      <c r="VIG936" s="337"/>
      <c r="VIH936" s="337"/>
      <c r="VII936" s="337"/>
      <c r="VIJ936" s="337"/>
      <c r="VIK936" s="337"/>
      <c r="VIL936" s="337"/>
      <c r="VIM936" s="337"/>
      <c r="VIN936" s="337"/>
      <c r="VIO936" s="337"/>
      <c r="VIP936" s="337"/>
      <c r="VIQ936" s="337"/>
      <c r="VIR936" s="337"/>
      <c r="VIS936" s="337"/>
      <c r="VIT936" s="337"/>
      <c r="VIU936" s="337"/>
      <c r="VIV936" s="337"/>
      <c r="VIW936" s="337"/>
      <c r="VIX936" s="337"/>
      <c r="VIY936" s="337"/>
      <c r="VIZ936" s="337"/>
      <c r="VJA936" s="337"/>
      <c r="VJB936" s="337"/>
      <c r="VJC936" s="337"/>
      <c r="VJD936" s="337"/>
      <c r="VJE936" s="337"/>
      <c r="VJF936" s="337"/>
      <c r="VJG936" s="337"/>
      <c r="VJH936" s="337"/>
      <c r="VJI936" s="337"/>
      <c r="VJJ936" s="337"/>
      <c r="VJK936" s="337"/>
      <c r="VJL936" s="337"/>
      <c r="VJM936" s="337"/>
      <c r="VJN936" s="337"/>
      <c r="VJO936" s="337"/>
      <c r="VJP936" s="337"/>
      <c r="VJQ936" s="337"/>
      <c r="VJR936" s="337"/>
      <c r="VJS936" s="337"/>
      <c r="VJT936" s="337"/>
      <c r="VJU936" s="337"/>
      <c r="VJV936" s="337"/>
      <c r="VJW936" s="337"/>
      <c r="VJX936" s="337"/>
      <c r="VJY936" s="337"/>
      <c r="VJZ936" s="337"/>
      <c r="VKA936" s="337"/>
      <c r="VKB936" s="337"/>
      <c r="VKC936" s="337"/>
      <c r="VKD936" s="337"/>
      <c r="VKE936" s="337"/>
      <c r="VKF936" s="337"/>
      <c r="VKG936" s="337"/>
      <c r="VKH936" s="337"/>
      <c r="VKI936" s="337"/>
      <c r="VKJ936" s="337"/>
      <c r="VKK936" s="337"/>
      <c r="VKL936" s="337"/>
      <c r="VKM936" s="337"/>
      <c r="VKN936" s="337"/>
      <c r="VKO936" s="337"/>
      <c r="VKP936" s="337"/>
      <c r="VKQ936" s="337"/>
      <c r="VKR936" s="337"/>
      <c r="VKS936" s="337"/>
      <c r="VKT936" s="337"/>
      <c r="VKU936" s="337"/>
      <c r="VKV936" s="337"/>
      <c r="VKW936" s="337"/>
      <c r="VKX936" s="337"/>
      <c r="VKY936" s="337"/>
      <c r="VKZ936" s="337"/>
      <c r="VLA936" s="337"/>
      <c r="VLB936" s="337"/>
      <c r="VLC936" s="337"/>
      <c r="VLD936" s="337"/>
      <c r="VLE936" s="337"/>
      <c r="VLF936" s="337"/>
      <c r="VLG936" s="337"/>
      <c r="VLH936" s="337"/>
      <c r="VLI936" s="337"/>
      <c r="VLJ936" s="337"/>
      <c r="VLK936" s="337"/>
      <c r="VLL936" s="337"/>
      <c r="VLM936" s="337"/>
      <c r="VLN936" s="337"/>
      <c r="VLO936" s="337"/>
      <c r="VLP936" s="337"/>
      <c r="VLQ936" s="337"/>
      <c r="VLR936" s="337"/>
      <c r="VLS936" s="337"/>
      <c r="VLT936" s="337"/>
      <c r="VLU936" s="337"/>
      <c r="VLV936" s="337"/>
      <c r="VLW936" s="337"/>
      <c r="VLX936" s="337"/>
      <c r="VLY936" s="337"/>
      <c r="VLZ936" s="337"/>
      <c r="VMA936" s="337"/>
      <c r="VMB936" s="337"/>
      <c r="VMC936" s="337"/>
      <c r="VMD936" s="337"/>
      <c r="VME936" s="337"/>
      <c r="VMF936" s="337"/>
      <c r="VMG936" s="337"/>
      <c r="VMH936" s="337"/>
      <c r="VMI936" s="337"/>
      <c r="VMJ936" s="337"/>
      <c r="VMK936" s="337"/>
      <c r="VML936" s="337"/>
      <c r="VMM936" s="337"/>
      <c r="VMN936" s="337"/>
      <c r="VMO936" s="337"/>
      <c r="VMP936" s="337"/>
      <c r="VMQ936" s="337"/>
      <c r="VMR936" s="337"/>
      <c r="VMS936" s="337"/>
      <c r="VMT936" s="337"/>
      <c r="VMU936" s="337"/>
      <c r="VMV936" s="337"/>
      <c r="VMW936" s="337"/>
      <c r="VMX936" s="337"/>
      <c r="VMY936" s="337"/>
      <c r="VMZ936" s="337"/>
      <c r="VNA936" s="337"/>
      <c r="VNB936" s="337"/>
      <c r="VNC936" s="337"/>
      <c r="VND936" s="337"/>
      <c r="VNE936" s="337"/>
      <c r="VNF936" s="337"/>
      <c r="VNG936" s="337"/>
      <c r="VNH936" s="337"/>
      <c r="VNI936" s="337"/>
      <c r="VNJ936" s="337"/>
      <c r="VNK936" s="337"/>
      <c r="VNL936" s="337"/>
      <c r="VNM936" s="337"/>
      <c r="VNN936" s="337"/>
      <c r="VNO936" s="337"/>
      <c r="VNP936" s="337"/>
      <c r="VNQ936" s="337"/>
      <c r="VNR936" s="337"/>
      <c r="VNS936" s="337"/>
      <c r="VNT936" s="337"/>
      <c r="VNU936" s="337"/>
      <c r="VNV936" s="337"/>
      <c r="VNW936" s="337"/>
      <c r="VNX936" s="337"/>
      <c r="VNY936" s="337"/>
      <c r="VNZ936" s="337"/>
      <c r="VOA936" s="337"/>
      <c r="VOB936" s="337"/>
      <c r="VOC936" s="337"/>
      <c r="VOD936" s="337"/>
      <c r="VOE936" s="337"/>
      <c r="VOF936" s="337"/>
      <c r="VOG936" s="337"/>
      <c r="VOH936" s="337"/>
      <c r="VOI936" s="337"/>
      <c r="VOJ936" s="337"/>
      <c r="VOK936" s="337"/>
      <c r="VOL936" s="337"/>
      <c r="VOM936" s="337"/>
      <c r="VON936" s="337"/>
      <c r="VOO936" s="337"/>
      <c r="VOP936" s="337"/>
      <c r="VOQ936" s="337"/>
      <c r="VOR936" s="337"/>
      <c r="VOS936" s="337"/>
      <c r="VOT936" s="337"/>
      <c r="VOU936" s="337"/>
      <c r="VOV936" s="337"/>
      <c r="VOW936" s="337"/>
      <c r="VOX936" s="337"/>
      <c r="VOY936" s="337"/>
      <c r="VOZ936" s="337"/>
      <c r="VPA936" s="337"/>
      <c r="VPB936" s="337"/>
      <c r="VPC936" s="337"/>
      <c r="VPD936" s="337"/>
      <c r="VPE936" s="337"/>
      <c r="VPF936" s="337"/>
      <c r="VPG936" s="337"/>
      <c r="VPH936" s="337"/>
      <c r="VPI936" s="337"/>
      <c r="VPJ936" s="337"/>
      <c r="VPK936" s="337"/>
      <c r="VPL936" s="337"/>
      <c r="VPM936" s="337"/>
      <c r="VPN936" s="337"/>
      <c r="VPO936" s="337"/>
      <c r="VPP936" s="337"/>
      <c r="VPQ936" s="337"/>
      <c r="VPR936" s="337"/>
      <c r="VPS936" s="337"/>
      <c r="VPT936" s="337"/>
      <c r="VPU936" s="337"/>
      <c r="VPV936" s="337"/>
      <c r="VPW936" s="337"/>
      <c r="VPX936" s="337"/>
      <c r="VPY936" s="337"/>
      <c r="VPZ936" s="337"/>
      <c r="VQA936" s="337"/>
      <c r="VQB936" s="337"/>
      <c r="VQC936" s="337"/>
      <c r="VQD936" s="337"/>
      <c r="VQE936" s="337"/>
      <c r="VQF936" s="337"/>
      <c r="VQG936" s="337"/>
      <c r="VQH936" s="337"/>
      <c r="VQI936" s="337"/>
      <c r="VQJ936" s="337"/>
      <c r="VQK936" s="337"/>
      <c r="VQL936" s="337"/>
      <c r="VQM936" s="337"/>
      <c r="VQN936" s="337"/>
      <c r="VQO936" s="337"/>
      <c r="VQP936" s="337"/>
      <c r="VQQ936" s="337"/>
      <c r="VQR936" s="337"/>
      <c r="VQS936" s="337"/>
      <c r="VQT936" s="337"/>
      <c r="VQU936" s="337"/>
      <c r="VQV936" s="337"/>
      <c r="VQW936" s="337"/>
      <c r="VQX936" s="337"/>
      <c r="VQY936" s="337"/>
      <c r="VQZ936" s="337"/>
      <c r="VRA936" s="337"/>
      <c r="VRB936" s="337"/>
      <c r="VRC936" s="337"/>
      <c r="VRD936" s="337"/>
      <c r="VRE936" s="337"/>
      <c r="VRF936" s="337"/>
      <c r="VRG936" s="337"/>
      <c r="VRH936" s="337"/>
      <c r="VRI936" s="337"/>
      <c r="VRJ936" s="337"/>
      <c r="VRK936" s="337"/>
      <c r="VRL936" s="337"/>
      <c r="VRM936" s="337"/>
      <c r="VRN936" s="337"/>
      <c r="VRO936" s="337"/>
      <c r="VRP936" s="337"/>
      <c r="VRQ936" s="337"/>
      <c r="VRR936" s="337"/>
      <c r="VRS936" s="337"/>
      <c r="VRT936" s="337"/>
      <c r="VRU936" s="337"/>
      <c r="VRV936" s="337"/>
      <c r="VRW936" s="337"/>
      <c r="VRX936" s="337"/>
      <c r="VRY936" s="337"/>
      <c r="VRZ936" s="337"/>
      <c r="VSA936" s="337"/>
      <c r="VSB936" s="337"/>
      <c r="VSC936" s="337"/>
      <c r="VSD936" s="337"/>
      <c r="VSE936" s="337"/>
      <c r="VSF936" s="337"/>
      <c r="VSG936" s="337"/>
      <c r="VSH936" s="337"/>
      <c r="VSI936" s="337"/>
      <c r="VSJ936" s="337"/>
      <c r="VSK936" s="337"/>
      <c r="VSL936" s="337"/>
      <c r="VSM936" s="337"/>
      <c r="VSN936" s="337"/>
      <c r="VSO936" s="337"/>
      <c r="VSP936" s="337"/>
      <c r="VSQ936" s="337"/>
      <c r="VSR936" s="337"/>
      <c r="VSS936" s="337"/>
      <c r="VST936" s="337"/>
      <c r="VSU936" s="337"/>
      <c r="VSV936" s="337"/>
      <c r="VSW936" s="337"/>
      <c r="VSX936" s="337"/>
      <c r="VSY936" s="337"/>
      <c r="VSZ936" s="337"/>
      <c r="VTA936" s="337"/>
      <c r="VTB936" s="337"/>
      <c r="VTC936" s="337"/>
      <c r="VTD936" s="337"/>
      <c r="VTE936" s="337"/>
      <c r="VTF936" s="337"/>
      <c r="VTG936" s="337"/>
      <c r="VTH936" s="337"/>
      <c r="VTI936" s="337"/>
      <c r="VTJ936" s="337"/>
      <c r="VTK936" s="337"/>
      <c r="VTL936" s="337"/>
      <c r="VTM936" s="337"/>
      <c r="VTN936" s="337"/>
      <c r="VTO936" s="337"/>
      <c r="VTP936" s="337"/>
      <c r="VTQ936" s="337"/>
      <c r="VTR936" s="337"/>
      <c r="VTS936" s="337"/>
      <c r="VTT936" s="337"/>
      <c r="VTU936" s="337"/>
      <c r="VTV936" s="337"/>
      <c r="VTW936" s="337"/>
      <c r="VTX936" s="337"/>
      <c r="VTY936" s="337"/>
      <c r="VTZ936" s="337"/>
      <c r="VUA936" s="337"/>
      <c r="VUB936" s="337"/>
      <c r="VUC936" s="337"/>
      <c r="VUD936" s="337"/>
      <c r="VUE936" s="337"/>
      <c r="VUF936" s="337"/>
      <c r="VUG936" s="337"/>
      <c r="VUH936" s="337"/>
      <c r="VUI936" s="337"/>
      <c r="VUJ936" s="337"/>
      <c r="VUK936" s="337"/>
      <c r="VUL936" s="337"/>
      <c r="VUM936" s="337"/>
      <c r="VUN936" s="337"/>
      <c r="VUO936" s="337"/>
      <c r="VUP936" s="337"/>
      <c r="VUQ936" s="337"/>
      <c r="VUR936" s="337"/>
      <c r="VUS936" s="337"/>
      <c r="VUT936" s="337"/>
      <c r="VUU936" s="337"/>
      <c r="VUV936" s="337"/>
      <c r="VUW936" s="337"/>
      <c r="VUX936" s="337"/>
      <c r="VUY936" s="337"/>
      <c r="VUZ936" s="337"/>
      <c r="VVA936" s="337"/>
      <c r="VVB936" s="337"/>
      <c r="VVC936" s="337"/>
      <c r="VVD936" s="337"/>
      <c r="VVE936" s="337"/>
      <c r="VVF936" s="337"/>
      <c r="VVG936" s="337"/>
      <c r="VVH936" s="337"/>
      <c r="VVI936" s="337"/>
      <c r="VVJ936" s="337"/>
      <c r="VVK936" s="337"/>
      <c r="VVL936" s="337"/>
      <c r="VVM936" s="337"/>
      <c r="VVN936" s="337"/>
      <c r="VVO936" s="337"/>
      <c r="VVP936" s="337"/>
      <c r="VVQ936" s="337"/>
      <c r="VVR936" s="337"/>
      <c r="VVS936" s="337"/>
      <c r="VVT936" s="337"/>
      <c r="VVU936" s="337"/>
      <c r="VVV936" s="337"/>
      <c r="VVW936" s="337"/>
      <c r="VVX936" s="337"/>
      <c r="VVY936" s="337"/>
      <c r="VVZ936" s="337"/>
      <c r="VWA936" s="337"/>
      <c r="VWB936" s="337"/>
      <c r="VWC936" s="337"/>
      <c r="VWD936" s="337"/>
      <c r="VWE936" s="337"/>
      <c r="VWF936" s="337"/>
      <c r="VWG936" s="337"/>
      <c r="VWH936" s="337"/>
      <c r="VWI936" s="337"/>
      <c r="VWJ936" s="337"/>
      <c r="VWK936" s="337"/>
      <c r="VWL936" s="337"/>
      <c r="VWM936" s="337"/>
      <c r="VWN936" s="337"/>
      <c r="VWO936" s="337"/>
      <c r="VWP936" s="337"/>
      <c r="VWQ936" s="337"/>
      <c r="VWR936" s="337"/>
      <c r="VWS936" s="337"/>
      <c r="VWT936" s="337"/>
      <c r="VWU936" s="337"/>
      <c r="VWV936" s="337"/>
      <c r="VWW936" s="337"/>
      <c r="VWX936" s="337"/>
      <c r="VWY936" s="337"/>
      <c r="VWZ936" s="337"/>
      <c r="VXA936" s="337"/>
      <c r="VXB936" s="337"/>
      <c r="VXC936" s="337"/>
      <c r="VXD936" s="337"/>
      <c r="VXE936" s="337"/>
      <c r="VXF936" s="337"/>
      <c r="VXG936" s="337"/>
      <c r="VXH936" s="337"/>
      <c r="VXI936" s="337"/>
      <c r="VXJ936" s="337"/>
      <c r="VXK936" s="337"/>
      <c r="VXL936" s="337"/>
      <c r="VXM936" s="337"/>
      <c r="VXN936" s="337"/>
      <c r="VXO936" s="337"/>
      <c r="VXP936" s="337"/>
      <c r="VXQ936" s="337"/>
      <c r="VXR936" s="337"/>
      <c r="VXS936" s="337"/>
      <c r="VXT936" s="337"/>
      <c r="VXU936" s="337"/>
      <c r="VXV936" s="337"/>
      <c r="VXW936" s="337"/>
      <c r="VXX936" s="337"/>
      <c r="VXY936" s="337"/>
      <c r="VXZ936" s="337"/>
      <c r="VYA936" s="337"/>
      <c r="VYB936" s="337"/>
      <c r="VYC936" s="337"/>
      <c r="VYD936" s="337"/>
      <c r="VYE936" s="337"/>
      <c r="VYF936" s="337"/>
      <c r="VYG936" s="337"/>
      <c r="VYH936" s="337"/>
      <c r="VYI936" s="337"/>
      <c r="VYJ936" s="337"/>
      <c r="VYK936" s="337"/>
      <c r="VYL936" s="337"/>
      <c r="VYM936" s="337"/>
      <c r="VYN936" s="337"/>
      <c r="VYO936" s="337"/>
      <c r="VYP936" s="337"/>
      <c r="VYQ936" s="337"/>
      <c r="VYR936" s="337"/>
      <c r="VYS936" s="337"/>
      <c r="VYT936" s="337"/>
      <c r="VYU936" s="337"/>
      <c r="VYV936" s="337"/>
      <c r="VYW936" s="337"/>
      <c r="VYX936" s="337"/>
      <c r="VYY936" s="337"/>
      <c r="VYZ936" s="337"/>
      <c r="VZA936" s="337"/>
      <c r="VZB936" s="337"/>
      <c r="VZC936" s="337"/>
      <c r="VZD936" s="337"/>
      <c r="VZE936" s="337"/>
      <c r="VZF936" s="337"/>
      <c r="VZG936" s="337"/>
      <c r="VZH936" s="337"/>
      <c r="VZI936" s="337"/>
      <c r="VZJ936" s="337"/>
      <c r="VZK936" s="337"/>
      <c r="VZL936" s="337"/>
      <c r="VZM936" s="337"/>
      <c r="VZN936" s="337"/>
      <c r="VZO936" s="337"/>
      <c r="VZP936" s="337"/>
      <c r="VZQ936" s="337"/>
      <c r="VZR936" s="337"/>
      <c r="VZS936" s="337"/>
      <c r="VZT936" s="337"/>
      <c r="VZU936" s="337"/>
      <c r="VZV936" s="337"/>
      <c r="VZW936" s="337"/>
      <c r="VZX936" s="337"/>
      <c r="VZY936" s="337"/>
      <c r="VZZ936" s="337"/>
      <c r="WAA936" s="337"/>
      <c r="WAB936" s="337"/>
      <c r="WAC936" s="337"/>
      <c r="WAD936" s="337"/>
      <c r="WAE936" s="337"/>
      <c r="WAF936" s="337"/>
      <c r="WAG936" s="337"/>
      <c r="WAH936" s="337"/>
      <c r="WAI936" s="337"/>
      <c r="WAJ936" s="337"/>
      <c r="WAK936" s="337"/>
      <c r="WAL936" s="337"/>
      <c r="WAM936" s="337"/>
      <c r="WAN936" s="337"/>
      <c r="WAO936" s="337"/>
      <c r="WAP936" s="337"/>
      <c r="WAQ936" s="337"/>
      <c r="WAR936" s="337"/>
      <c r="WAS936" s="337"/>
      <c r="WAT936" s="337"/>
      <c r="WAU936" s="337"/>
      <c r="WAV936" s="337"/>
      <c r="WAW936" s="337"/>
      <c r="WAX936" s="337"/>
      <c r="WAY936" s="337"/>
      <c r="WAZ936" s="337"/>
      <c r="WBA936" s="337"/>
      <c r="WBB936" s="337"/>
      <c r="WBC936" s="337"/>
      <c r="WBD936" s="337"/>
      <c r="WBE936" s="337"/>
      <c r="WBF936" s="337"/>
      <c r="WBG936" s="337"/>
      <c r="WBH936" s="337"/>
      <c r="WBI936" s="337"/>
      <c r="WBJ936" s="337"/>
      <c r="WBK936" s="337"/>
      <c r="WBL936" s="337"/>
      <c r="WBM936" s="337"/>
      <c r="WBN936" s="337"/>
      <c r="WBO936" s="337"/>
      <c r="WBP936" s="337"/>
      <c r="WBQ936" s="337"/>
      <c r="WBR936" s="337"/>
      <c r="WBS936" s="337"/>
      <c r="WBT936" s="337"/>
      <c r="WBU936" s="337"/>
      <c r="WBV936" s="337"/>
      <c r="WBW936" s="337"/>
      <c r="WBX936" s="337"/>
      <c r="WBY936" s="337"/>
      <c r="WBZ936" s="337"/>
      <c r="WCA936" s="337"/>
      <c r="WCB936" s="337"/>
      <c r="WCC936" s="337"/>
      <c r="WCD936" s="337"/>
      <c r="WCE936" s="337"/>
      <c r="WCF936" s="337"/>
      <c r="WCG936" s="337"/>
      <c r="WCH936" s="337"/>
      <c r="WCI936" s="337"/>
      <c r="WCJ936" s="337"/>
      <c r="WCK936" s="337"/>
      <c r="WCL936" s="337"/>
      <c r="WCM936" s="337"/>
      <c r="WCN936" s="337"/>
      <c r="WCO936" s="337"/>
      <c r="WCP936" s="337"/>
      <c r="WCQ936" s="337"/>
      <c r="WCR936" s="337"/>
      <c r="WCS936" s="337"/>
      <c r="WCT936" s="337"/>
      <c r="WCU936" s="337"/>
      <c r="WCV936" s="337"/>
      <c r="WCW936" s="337"/>
      <c r="WCX936" s="337"/>
      <c r="WCY936" s="337"/>
      <c r="WCZ936" s="337"/>
      <c r="WDA936" s="337"/>
      <c r="WDB936" s="337"/>
      <c r="WDC936" s="337"/>
      <c r="WDD936" s="337"/>
      <c r="WDE936" s="337"/>
      <c r="WDF936" s="337"/>
      <c r="WDG936" s="337"/>
      <c r="WDH936" s="337"/>
      <c r="WDI936" s="337"/>
      <c r="WDJ936" s="337"/>
      <c r="WDK936" s="337"/>
      <c r="WDL936" s="337"/>
      <c r="WDM936" s="337"/>
      <c r="WDN936" s="337"/>
      <c r="WDO936" s="337"/>
      <c r="WDP936" s="337"/>
      <c r="WDQ936" s="337"/>
      <c r="WDR936" s="337"/>
      <c r="WDS936" s="337"/>
      <c r="WDT936" s="337"/>
      <c r="WDU936" s="337"/>
      <c r="WDV936" s="337"/>
      <c r="WDW936" s="337"/>
      <c r="WDX936" s="337"/>
      <c r="WDY936" s="337"/>
      <c r="WDZ936" s="337"/>
      <c r="WEA936" s="337"/>
      <c r="WEB936" s="337"/>
      <c r="WEC936" s="337"/>
      <c r="WED936" s="337"/>
      <c r="WEE936" s="337"/>
      <c r="WEF936" s="337"/>
      <c r="WEG936" s="337"/>
      <c r="WEH936" s="337"/>
      <c r="WEI936" s="337"/>
      <c r="WEJ936" s="337"/>
      <c r="WEK936" s="337"/>
      <c r="WEL936" s="337"/>
      <c r="WEM936" s="337"/>
      <c r="WEN936" s="337"/>
      <c r="WEO936" s="337"/>
      <c r="WEP936" s="337"/>
      <c r="WEQ936" s="337"/>
      <c r="WER936" s="337"/>
      <c r="WES936" s="337"/>
      <c r="WET936" s="337"/>
      <c r="WEU936" s="337"/>
      <c r="WEV936" s="337"/>
      <c r="WEW936" s="337"/>
      <c r="WEX936" s="337"/>
      <c r="WEY936" s="337"/>
      <c r="WEZ936" s="337"/>
      <c r="WFA936" s="337"/>
      <c r="WFB936" s="337"/>
      <c r="WFC936" s="337"/>
      <c r="WFD936" s="337"/>
      <c r="WFE936" s="337"/>
      <c r="WFF936" s="337"/>
      <c r="WFG936" s="337"/>
      <c r="WFH936" s="337"/>
      <c r="WFI936" s="337"/>
      <c r="WFJ936" s="337"/>
      <c r="WFK936" s="337"/>
      <c r="WFL936" s="337"/>
      <c r="WFM936" s="337"/>
      <c r="WFN936" s="337"/>
      <c r="WFO936" s="337"/>
      <c r="WFP936" s="337"/>
      <c r="WFQ936" s="337"/>
      <c r="WFR936" s="337"/>
      <c r="WFS936" s="337"/>
      <c r="WFT936" s="337"/>
      <c r="WFU936" s="337"/>
      <c r="WFV936" s="337"/>
      <c r="WFW936" s="337"/>
      <c r="WFX936" s="337"/>
      <c r="WFY936" s="337"/>
      <c r="WFZ936" s="337"/>
      <c r="WGA936" s="337"/>
      <c r="WGB936" s="337"/>
      <c r="WGC936" s="337"/>
      <c r="WGD936" s="337"/>
      <c r="WGE936" s="337"/>
      <c r="WGF936" s="337"/>
      <c r="WGG936" s="337"/>
      <c r="WGH936" s="337"/>
      <c r="WGI936" s="337"/>
      <c r="WGJ936" s="337"/>
      <c r="WGK936" s="337"/>
      <c r="WGL936" s="337"/>
      <c r="WGM936" s="337"/>
      <c r="WGN936" s="337"/>
      <c r="WGO936" s="337"/>
      <c r="WGP936" s="337"/>
      <c r="WGQ936" s="337"/>
      <c r="WGR936" s="337"/>
      <c r="WGS936" s="337"/>
      <c r="WGT936" s="337"/>
      <c r="WGU936" s="337"/>
      <c r="WGV936" s="337"/>
      <c r="WGW936" s="337"/>
      <c r="WGX936" s="337"/>
      <c r="WGY936" s="337"/>
      <c r="WGZ936" s="337"/>
      <c r="WHA936" s="337"/>
      <c r="WHB936" s="337"/>
      <c r="WHC936" s="337"/>
      <c r="WHD936" s="337"/>
      <c r="WHE936" s="337"/>
      <c r="WHF936" s="337"/>
      <c r="WHG936" s="337"/>
      <c r="WHH936" s="337"/>
      <c r="WHI936" s="337"/>
      <c r="WHJ936" s="337"/>
      <c r="WHK936" s="337"/>
      <c r="WHL936" s="337"/>
      <c r="WHM936" s="337"/>
      <c r="WHN936" s="337"/>
      <c r="WHO936" s="337"/>
      <c r="WHP936" s="337"/>
      <c r="WHQ936" s="337"/>
      <c r="WHR936" s="337"/>
      <c r="WHS936" s="337"/>
      <c r="WHT936" s="337"/>
      <c r="WHU936" s="337"/>
      <c r="WHV936" s="337"/>
      <c r="WHW936" s="337"/>
      <c r="WHX936" s="337"/>
      <c r="WHY936" s="337"/>
      <c r="WHZ936" s="337"/>
      <c r="WIA936" s="337"/>
      <c r="WIB936" s="337"/>
      <c r="WIC936" s="337"/>
      <c r="WID936" s="337"/>
      <c r="WIE936" s="337"/>
      <c r="WIF936" s="337"/>
      <c r="WIG936" s="337"/>
      <c r="WIH936" s="337"/>
      <c r="WII936" s="337"/>
      <c r="WIJ936" s="337"/>
      <c r="WIK936" s="337"/>
      <c r="WIL936" s="337"/>
      <c r="WIM936" s="337"/>
      <c r="WIN936" s="337"/>
      <c r="WIO936" s="337"/>
      <c r="WIP936" s="337"/>
      <c r="WIQ936" s="337"/>
      <c r="WIR936" s="337"/>
      <c r="WIS936" s="337"/>
      <c r="WIT936" s="337"/>
      <c r="WIU936" s="337"/>
      <c r="WIV936" s="337"/>
      <c r="WIW936" s="337"/>
      <c r="WIX936" s="337"/>
      <c r="WIY936" s="337"/>
      <c r="WIZ936" s="337"/>
      <c r="WJA936" s="337"/>
      <c r="WJB936" s="337"/>
      <c r="WJC936" s="337"/>
      <c r="WJD936" s="337"/>
      <c r="WJE936" s="337"/>
      <c r="WJF936" s="337"/>
      <c r="WJG936" s="337"/>
      <c r="WJH936" s="337"/>
      <c r="WJI936" s="337"/>
      <c r="WJJ936" s="337"/>
      <c r="WJK936" s="337"/>
      <c r="WJL936" s="337"/>
      <c r="WJM936" s="337"/>
      <c r="WJN936" s="337"/>
      <c r="WJO936" s="337"/>
      <c r="WJP936" s="337"/>
      <c r="WJQ936" s="337"/>
      <c r="WJR936" s="337"/>
      <c r="WJS936" s="337"/>
      <c r="WJT936" s="337"/>
      <c r="WJU936" s="337"/>
      <c r="WJV936" s="337"/>
      <c r="WJW936" s="337"/>
      <c r="WJX936" s="337"/>
      <c r="WJY936" s="337"/>
      <c r="WJZ936" s="337"/>
      <c r="WKA936" s="337"/>
      <c r="WKB936" s="337"/>
      <c r="WKC936" s="337"/>
      <c r="WKD936" s="337"/>
      <c r="WKE936" s="337"/>
      <c r="WKF936" s="337"/>
      <c r="WKG936" s="337"/>
      <c r="WKH936" s="337"/>
      <c r="WKI936" s="337"/>
      <c r="WKJ936" s="337"/>
      <c r="WKK936" s="337"/>
      <c r="WKL936" s="337"/>
      <c r="WKM936" s="337"/>
      <c r="WKN936" s="337"/>
      <c r="WKO936" s="337"/>
      <c r="WKP936" s="337"/>
      <c r="WKQ936" s="337"/>
      <c r="WKR936" s="337"/>
      <c r="WKS936" s="337"/>
      <c r="WKT936" s="337"/>
      <c r="WKU936" s="337"/>
      <c r="WKV936" s="337"/>
      <c r="WKW936" s="337"/>
      <c r="WKX936" s="337"/>
      <c r="WKY936" s="337"/>
      <c r="WKZ936" s="337"/>
      <c r="WLA936" s="337"/>
      <c r="WLB936" s="337"/>
      <c r="WLC936" s="337"/>
      <c r="WLD936" s="337"/>
      <c r="WLE936" s="337"/>
      <c r="WLF936" s="337"/>
      <c r="WLG936" s="337"/>
      <c r="WLH936" s="337"/>
      <c r="WLI936" s="337"/>
      <c r="WLJ936" s="337"/>
      <c r="WLK936" s="337"/>
      <c r="WLL936" s="337"/>
      <c r="WLM936" s="337"/>
      <c r="WLN936" s="337"/>
      <c r="WLO936" s="337"/>
      <c r="WLP936" s="337"/>
      <c r="WLQ936" s="337"/>
      <c r="WLR936" s="337"/>
      <c r="WLS936" s="337"/>
      <c r="WLT936" s="337"/>
      <c r="WLU936" s="337"/>
      <c r="WLV936" s="337"/>
      <c r="WLW936" s="337"/>
      <c r="WLX936" s="337"/>
      <c r="WLY936" s="337"/>
      <c r="WLZ936" s="337"/>
      <c r="WMA936" s="337"/>
      <c r="WMB936" s="337"/>
      <c r="WMC936" s="337"/>
      <c r="WMD936" s="337"/>
      <c r="WME936" s="337"/>
      <c r="WMF936" s="337"/>
      <c r="WMG936" s="337"/>
      <c r="WMH936" s="337"/>
      <c r="WMI936" s="337"/>
      <c r="WMJ936" s="337"/>
      <c r="WMK936" s="337"/>
      <c r="WML936" s="337"/>
      <c r="WMM936" s="337"/>
      <c r="WMN936" s="337"/>
      <c r="WMO936" s="337"/>
      <c r="WMP936" s="337"/>
      <c r="WMQ936" s="337"/>
      <c r="WMR936" s="337"/>
      <c r="WMS936" s="337"/>
      <c r="WMT936" s="337"/>
      <c r="WMU936" s="337"/>
      <c r="WMV936" s="337"/>
      <c r="WMW936" s="337"/>
      <c r="WMX936" s="337"/>
      <c r="WMY936" s="337"/>
      <c r="WMZ936" s="337"/>
      <c r="WNA936" s="337"/>
      <c r="WNB936" s="337"/>
      <c r="WNC936" s="337"/>
      <c r="WND936" s="337"/>
      <c r="WNE936" s="337"/>
      <c r="WNF936" s="337"/>
      <c r="WNG936" s="337"/>
      <c r="WNH936" s="337"/>
      <c r="WNI936" s="337"/>
      <c r="WNJ936" s="337"/>
      <c r="WNK936" s="337"/>
      <c r="WNL936" s="337"/>
      <c r="WNM936" s="337"/>
      <c r="WNN936" s="337"/>
      <c r="WNO936" s="337"/>
      <c r="WNP936" s="337"/>
      <c r="WNQ936" s="337"/>
      <c r="WNR936" s="337"/>
      <c r="WNS936" s="337"/>
      <c r="WNT936" s="337"/>
      <c r="WNU936" s="337"/>
      <c r="WNV936" s="337"/>
      <c r="WNW936" s="337"/>
      <c r="WNX936" s="337"/>
      <c r="WNY936" s="337"/>
      <c r="WNZ936" s="337"/>
      <c r="WOA936" s="337"/>
      <c r="WOB936" s="337"/>
      <c r="WOC936" s="337"/>
      <c r="WOD936" s="337"/>
      <c r="WOE936" s="337"/>
      <c r="WOF936" s="337"/>
      <c r="WOG936" s="337"/>
      <c r="WOH936" s="337"/>
      <c r="WOI936" s="337"/>
      <c r="WOJ936" s="337"/>
      <c r="WOK936" s="337"/>
      <c r="WOL936" s="337"/>
      <c r="WOM936" s="337"/>
      <c r="WON936" s="337"/>
      <c r="WOO936" s="337"/>
      <c r="WOP936" s="337"/>
      <c r="WOQ936" s="337"/>
      <c r="WOR936" s="337"/>
      <c r="WOS936" s="337"/>
      <c r="WOT936" s="337"/>
      <c r="WOU936" s="337"/>
      <c r="WOV936" s="337"/>
      <c r="WOW936" s="337"/>
      <c r="WOX936" s="337"/>
      <c r="WOY936" s="337"/>
      <c r="WOZ936" s="337"/>
      <c r="WPA936" s="337"/>
      <c r="WPB936" s="337"/>
      <c r="WPC936" s="337"/>
      <c r="WPD936" s="337"/>
      <c r="WPE936" s="337"/>
      <c r="WPF936" s="337"/>
      <c r="WPG936" s="337"/>
      <c r="WPH936" s="337"/>
      <c r="WPI936" s="337"/>
      <c r="WPJ936" s="337"/>
      <c r="WPK936" s="337"/>
      <c r="WPL936" s="337"/>
      <c r="WPM936" s="337"/>
      <c r="WPN936" s="337"/>
      <c r="WPO936" s="337"/>
      <c r="WPP936" s="337"/>
      <c r="WPQ936" s="337"/>
      <c r="WPR936" s="337"/>
      <c r="WPS936" s="337"/>
      <c r="WPT936" s="337"/>
      <c r="WPU936" s="337"/>
      <c r="WPV936" s="337"/>
      <c r="WPW936" s="337"/>
      <c r="WPX936" s="337"/>
      <c r="WPY936" s="337"/>
      <c r="WPZ936" s="337"/>
      <c r="WQA936" s="337"/>
      <c r="WQB936" s="337"/>
      <c r="WQC936" s="337"/>
      <c r="WQD936" s="337"/>
      <c r="WQE936" s="337"/>
      <c r="WQF936" s="337"/>
      <c r="WQG936" s="337"/>
      <c r="WQH936" s="337"/>
      <c r="WQI936" s="337"/>
      <c r="WQJ936" s="337"/>
      <c r="WQK936" s="337"/>
      <c r="WQL936" s="337"/>
      <c r="WQM936" s="337"/>
      <c r="WQN936" s="337"/>
      <c r="WQO936" s="337"/>
      <c r="WQP936" s="337"/>
      <c r="WQQ936" s="337"/>
      <c r="WQR936" s="337"/>
      <c r="WQS936" s="337"/>
      <c r="WQT936" s="337"/>
      <c r="WQU936" s="337"/>
      <c r="WQV936" s="337"/>
      <c r="WQW936" s="337"/>
      <c r="WQX936" s="337"/>
      <c r="WQY936" s="337"/>
      <c r="WQZ936" s="337"/>
      <c r="WRA936" s="337"/>
      <c r="WRB936" s="337"/>
      <c r="WRC936" s="337"/>
      <c r="WRD936" s="337"/>
      <c r="WRE936" s="337"/>
      <c r="WRF936" s="337"/>
      <c r="WRG936" s="337"/>
      <c r="WRH936" s="337"/>
      <c r="WRI936" s="337"/>
      <c r="WRJ936" s="337"/>
      <c r="WRK936" s="337"/>
      <c r="WRL936" s="337"/>
      <c r="WRM936" s="337"/>
      <c r="WRN936" s="337"/>
      <c r="WRO936" s="337"/>
      <c r="WRP936" s="337"/>
      <c r="WRQ936" s="337"/>
      <c r="WRR936" s="337"/>
      <c r="WRS936" s="337"/>
      <c r="WRT936" s="337"/>
      <c r="WRU936" s="337"/>
      <c r="WRV936" s="337"/>
      <c r="WRW936" s="337"/>
      <c r="WRX936" s="337"/>
      <c r="WRY936" s="337"/>
      <c r="WRZ936" s="337"/>
      <c r="WSA936" s="337"/>
      <c r="WSB936" s="337"/>
      <c r="WSC936" s="337"/>
      <c r="WSD936" s="337"/>
      <c r="WSE936" s="337"/>
      <c r="WSF936" s="337"/>
      <c r="WSG936" s="337"/>
      <c r="WSH936" s="337"/>
      <c r="WSI936" s="337"/>
      <c r="WSJ936" s="337"/>
      <c r="WSK936" s="337"/>
      <c r="WSL936" s="337"/>
      <c r="WSM936" s="337"/>
      <c r="WSN936" s="337"/>
      <c r="WSO936" s="337"/>
      <c r="WSP936" s="337"/>
      <c r="WSQ936" s="337"/>
      <c r="WSR936" s="337"/>
      <c r="WSS936" s="337"/>
      <c r="WST936" s="337"/>
      <c r="WSU936" s="337"/>
      <c r="WSV936" s="337"/>
      <c r="WSW936" s="337"/>
      <c r="WSX936" s="337"/>
      <c r="WSY936" s="337"/>
      <c r="WSZ936" s="337"/>
      <c r="WTA936" s="337"/>
      <c r="WTB936" s="337"/>
      <c r="WTC936" s="337"/>
      <c r="WTD936" s="337"/>
      <c r="WTE936" s="337"/>
      <c r="WTF936" s="337"/>
      <c r="WTG936" s="337"/>
      <c r="WTH936" s="337"/>
      <c r="WTI936" s="337"/>
      <c r="WTJ936" s="337"/>
      <c r="WTK936" s="337"/>
      <c r="WTL936" s="337"/>
      <c r="WTM936" s="337"/>
      <c r="WTN936" s="337"/>
      <c r="WTO936" s="337"/>
      <c r="WTP936" s="337"/>
      <c r="WTQ936" s="337"/>
      <c r="WTR936" s="337"/>
      <c r="WTS936" s="337"/>
      <c r="WTT936" s="337"/>
      <c r="WTU936" s="337"/>
      <c r="WTV936" s="337"/>
      <c r="WTW936" s="337"/>
      <c r="WTX936" s="337"/>
      <c r="WTY936" s="337"/>
      <c r="WTZ936" s="337"/>
      <c r="WUA936" s="337"/>
      <c r="WUB936" s="337"/>
      <c r="WUC936" s="337"/>
      <c r="WUD936" s="337"/>
      <c r="WUE936" s="337"/>
      <c r="WUF936" s="337"/>
      <c r="WUG936" s="337"/>
      <c r="WUH936" s="337"/>
      <c r="WUI936" s="337"/>
      <c r="WUJ936" s="337"/>
      <c r="WUK936" s="337"/>
      <c r="WUL936" s="337"/>
      <c r="WUM936" s="337"/>
      <c r="WUN936" s="337"/>
      <c r="WUO936" s="337"/>
      <c r="WUP936" s="337"/>
      <c r="WUQ936" s="337"/>
      <c r="WUR936" s="337"/>
      <c r="WUS936" s="337"/>
      <c r="WUT936" s="337"/>
      <c r="WUU936" s="337"/>
      <c r="WUV936" s="337"/>
      <c r="WUW936" s="337"/>
      <c r="WUX936" s="337"/>
      <c r="WUY936" s="337"/>
      <c r="WUZ936" s="337"/>
      <c r="WVA936" s="337"/>
      <c r="WVB936" s="337"/>
      <c r="WVC936" s="337"/>
      <c r="WVD936" s="337"/>
      <c r="WVE936" s="337"/>
      <c r="WVF936" s="337"/>
      <c r="WVG936" s="337"/>
      <c r="WVH936" s="337"/>
      <c r="WVI936" s="337"/>
      <c r="WVJ936" s="337"/>
      <c r="WVK936" s="337"/>
      <c r="WVL936" s="337"/>
      <c r="WVM936" s="337"/>
      <c r="WVN936" s="337"/>
      <c r="WVO936" s="337"/>
      <c r="WVP936" s="337"/>
      <c r="WVQ936" s="337"/>
      <c r="WVR936" s="337"/>
      <c r="WVS936" s="337"/>
      <c r="WVT936" s="337"/>
      <c r="WVU936" s="337"/>
      <c r="WVV936" s="337"/>
      <c r="WVW936" s="337"/>
      <c r="WVX936" s="337"/>
      <c r="WVY936" s="337"/>
      <c r="WVZ936" s="337"/>
      <c r="WWA936" s="337"/>
      <c r="WWB936" s="337"/>
      <c r="WWC936" s="337"/>
      <c r="WWD936" s="337"/>
      <c r="WWE936" s="337"/>
      <c r="WWF936" s="337"/>
      <c r="WWG936" s="337"/>
      <c r="WWH936" s="337"/>
      <c r="WWI936" s="337"/>
      <c r="WWJ936" s="337"/>
      <c r="WWK936" s="337"/>
      <c r="WWL936" s="337"/>
      <c r="WWM936" s="337"/>
      <c r="WWN936" s="337"/>
      <c r="WWO936" s="337"/>
      <c r="WWP936" s="337"/>
      <c r="WWQ936" s="337"/>
      <c r="WWR936" s="337"/>
      <c r="WWS936" s="337"/>
      <c r="WWT936" s="337"/>
      <c r="WWU936" s="337"/>
      <c r="WWV936" s="337"/>
      <c r="WWW936" s="337"/>
      <c r="WWX936" s="337"/>
      <c r="WWY936" s="337"/>
      <c r="WWZ936" s="337"/>
      <c r="WXA936" s="337"/>
      <c r="WXB936" s="337"/>
      <c r="WXC936" s="337"/>
      <c r="WXD936" s="337"/>
      <c r="WXE936" s="337"/>
      <c r="WXF936" s="337"/>
      <c r="WXG936" s="337"/>
      <c r="WXH936" s="337"/>
      <c r="WXI936" s="337"/>
      <c r="WXJ936" s="337"/>
      <c r="WXK936" s="337"/>
      <c r="WXL936" s="337"/>
      <c r="WXM936" s="337"/>
      <c r="WXN936" s="337"/>
      <c r="WXO936" s="337"/>
      <c r="WXP936" s="337"/>
      <c r="WXQ936" s="337"/>
      <c r="WXR936" s="337"/>
      <c r="WXS936" s="337"/>
      <c r="WXT936" s="337"/>
      <c r="WXU936" s="337"/>
      <c r="WXV936" s="337"/>
      <c r="WXW936" s="337"/>
      <c r="WXX936" s="337"/>
      <c r="WXY936" s="337"/>
      <c r="WXZ936" s="337"/>
    </row>
    <row r="937" spans="1:16198" ht="35.25" x14ac:dyDescent="0.5">
      <c r="A937" s="267">
        <v>840</v>
      </c>
      <c r="B937" s="267">
        <v>1</v>
      </c>
      <c r="C937" s="354">
        <v>15</v>
      </c>
      <c r="D937" s="325" t="s">
        <v>9990</v>
      </c>
      <c r="E937" s="326"/>
      <c r="F937" s="317">
        <v>1990</v>
      </c>
      <c r="G937" s="301" t="s">
        <v>17162</v>
      </c>
      <c r="H937" s="317">
        <v>3</v>
      </c>
      <c r="I937" s="317">
        <v>3</v>
      </c>
      <c r="J937" s="318">
        <v>399.7</v>
      </c>
      <c r="K937" s="318">
        <v>240.2</v>
      </c>
      <c r="L937" s="327">
        <v>20</v>
      </c>
      <c r="M937" s="317" t="s">
        <v>17029</v>
      </c>
      <c r="N937" s="317" t="s">
        <v>17064</v>
      </c>
      <c r="O937" s="317" t="s">
        <v>17033</v>
      </c>
      <c r="P937" s="318">
        <v>2236475.36</v>
      </c>
      <c r="Q937" s="321"/>
      <c r="R937" s="318">
        <v>1832700.5299999998</v>
      </c>
      <c r="S937" s="318">
        <v>115286.59000000001</v>
      </c>
      <c r="T937" s="318">
        <v>288488.24</v>
      </c>
      <c r="U937" s="302">
        <f t="shared" si="442"/>
        <v>5595.3849387040282</v>
      </c>
      <c r="V937" s="308">
        <v>10724.509291968978</v>
      </c>
    </row>
    <row r="938" spans="1:16198" s="336" customFormat="1" ht="35.25" x14ac:dyDescent="0.5">
      <c r="A938" s="267">
        <v>841</v>
      </c>
      <c r="C938" s="309" t="s">
        <v>304</v>
      </c>
      <c r="D938" s="328"/>
      <c r="E938" s="300" t="s">
        <v>17012</v>
      </c>
      <c r="F938" s="301" t="s">
        <v>17012</v>
      </c>
      <c r="G938" s="301" t="s">
        <v>17012</v>
      </c>
      <c r="H938" s="301" t="s">
        <v>17012</v>
      </c>
      <c r="I938" s="301" t="s">
        <v>17012</v>
      </c>
      <c r="J938" s="306">
        <f>J939</f>
        <v>789.95</v>
      </c>
      <c r="K938" s="306">
        <f t="shared" ref="K938:L938" si="453">K939</f>
        <v>731.1</v>
      </c>
      <c r="L938" s="307">
        <f t="shared" si="453"/>
        <v>42</v>
      </c>
      <c r="M938" s="301" t="s">
        <v>17012</v>
      </c>
      <c r="N938" s="301" t="s">
        <v>17012</v>
      </c>
      <c r="O938" s="304" t="s">
        <v>17012</v>
      </c>
      <c r="P938" s="324">
        <v>3951763.79</v>
      </c>
      <c r="Q938" s="324">
        <f t="shared" ref="Q938:T938" si="454">Q939</f>
        <v>0</v>
      </c>
      <c r="R938" s="306">
        <f t="shared" si="454"/>
        <v>3213186.2399999998</v>
      </c>
      <c r="S938" s="306">
        <f t="shared" si="454"/>
        <v>198463.84</v>
      </c>
      <c r="T938" s="306">
        <f t="shared" si="454"/>
        <v>540113.71</v>
      </c>
      <c r="U938" s="302">
        <f t="shared" si="442"/>
        <v>5002.5492626115574</v>
      </c>
      <c r="V938" s="321">
        <f>V939</f>
        <v>8505.9214167985301</v>
      </c>
      <c r="W938" s="267"/>
      <c r="X938" s="337"/>
      <c r="Y938" s="337"/>
      <c r="Z938" s="267"/>
      <c r="AA938" s="337"/>
      <c r="AB938" s="337"/>
      <c r="AC938" s="337"/>
      <c r="AD938" s="337"/>
      <c r="AE938" s="337"/>
      <c r="AF938" s="337"/>
      <c r="AG938" s="337"/>
      <c r="AH938" s="337"/>
      <c r="AI938" s="337"/>
      <c r="AJ938" s="337"/>
      <c r="AK938" s="337"/>
      <c r="AL938" s="337"/>
      <c r="AM938" s="337"/>
      <c r="AN938" s="337"/>
      <c r="AO938" s="337"/>
      <c r="AP938" s="337"/>
      <c r="AQ938" s="337"/>
      <c r="AR938" s="337"/>
      <c r="AS938" s="337"/>
      <c r="AT938" s="337"/>
      <c r="AU938" s="337"/>
      <c r="AV938" s="337"/>
      <c r="AW938" s="337"/>
      <c r="AX938" s="337"/>
      <c r="AY938" s="337"/>
      <c r="AZ938" s="337"/>
      <c r="BA938" s="337"/>
      <c r="BB938" s="337"/>
      <c r="BC938" s="337"/>
      <c r="BD938" s="337"/>
      <c r="BE938" s="337"/>
      <c r="BF938" s="337"/>
      <c r="BG938" s="337"/>
      <c r="BH938" s="337"/>
      <c r="BI938" s="337"/>
      <c r="BJ938" s="337"/>
      <c r="BK938" s="337"/>
      <c r="BL938" s="337"/>
      <c r="BM938" s="337"/>
      <c r="BN938" s="337"/>
      <c r="BO938" s="337"/>
      <c r="BP938" s="337"/>
      <c r="BQ938" s="337"/>
      <c r="BR938" s="337"/>
      <c r="BS938" s="337"/>
      <c r="BT938" s="337"/>
      <c r="BU938" s="337"/>
      <c r="BV938" s="337"/>
      <c r="BW938" s="337"/>
      <c r="BX938" s="337"/>
      <c r="BY938" s="337"/>
      <c r="BZ938" s="337"/>
      <c r="CA938" s="337"/>
      <c r="CB938" s="337"/>
      <c r="CC938" s="337"/>
      <c r="CD938" s="337"/>
      <c r="CE938" s="337"/>
      <c r="CF938" s="337"/>
      <c r="CG938" s="337"/>
      <c r="CH938" s="337"/>
      <c r="CI938" s="337"/>
      <c r="CJ938" s="337"/>
      <c r="CK938" s="337"/>
      <c r="CL938" s="337"/>
      <c r="CM938" s="337"/>
      <c r="CN938" s="337"/>
      <c r="CO938" s="337"/>
      <c r="CP938" s="337"/>
      <c r="CQ938" s="337"/>
      <c r="CR938" s="337"/>
      <c r="CS938" s="337"/>
      <c r="CT938" s="337"/>
      <c r="CU938" s="337"/>
      <c r="CV938" s="337"/>
      <c r="CW938" s="337"/>
      <c r="CX938" s="337"/>
      <c r="CY938" s="337"/>
      <c r="CZ938" s="337"/>
      <c r="DA938" s="337"/>
      <c r="DB938" s="337"/>
      <c r="DC938" s="337"/>
      <c r="DD938" s="337"/>
      <c r="DE938" s="337"/>
      <c r="DF938" s="337"/>
      <c r="DG938" s="337"/>
      <c r="DH938" s="337"/>
      <c r="DI938" s="337"/>
      <c r="DJ938" s="337"/>
      <c r="DK938" s="337"/>
      <c r="DL938" s="337"/>
      <c r="DM938" s="337"/>
      <c r="DN938" s="337"/>
      <c r="DO938" s="337"/>
      <c r="DP938" s="337"/>
      <c r="DQ938" s="337"/>
      <c r="DR938" s="337"/>
      <c r="DS938" s="337"/>
      <c r="DT938" s="337"/>
      <c r="DU938" s="337"/>
      <c r="DV938" s="337"/>
      <c r="DW938" s="337"/>
      <c r="DX938" s="337"/>
      <c r="DY938" s="337"/>
      <c r="DZ938" s="337"/>
      <c r="EA938" s="337"/>
      <c r="EB938" s="337"/>
      <c r="EC938" s="337"/>
      <c r="ED938" s="337"/>
      <c r="EE938" s="337"/>
      <c r="EF938" s="337"/>
      <c r="EG938" s="337"/>
      <c r="EH938" s="337"/>
      <c r="EI938" s="337"/>
      <c r="EJ938" s="337"/>
      <c r="EK938" s="337"/>
      <c r="EL938" s="337"/>
      <c r="EM938" s="337"/>
      <c r="EN938" s="337"/>
      <c r="EO938" s="337"/>
      <c r="EP938" s="337"/>
      <c r="EQ938" s="337"/>
      <c r="ER938" s="337"/>
      <c r="ES938" s="337"/>
      <c r="ET938" s="337"/>
      <c r="EU938" s="337"/>
      <c r="EV938" s="337"/>
      <c r="EW938" s="337"/>
      <c r="EX938" s="337"/>
      <c r="EY938" s="337"/>
      <c r="EZ938" s="337"/>
      <c r="FA938" s="337"/>
      <c r="FB938" s="337"/>
      <c r="FC938" s="337"/>
      <c r="FD938" s="337"/>
      <c r="FE938" s="337"/>
      <c r="FF938" s="337"/>
      <c r="FG938" s="337"/>
      <c r="FH938" s="337"/>
      <c r="FI938" s="337"/>
      <c r="FJ938" s="337"/>
      <c r="FK938" s="337"/>
      <c r="FL938" s="337"/>
      <c r="FM938" s="337"/>
      <c r="FN938" s="337"/>
      <c r="FO938" s="337"/>
      <c r="FP938" s="337"/>
      <c r="FQ938" s="337"/>
      <c r="FR938" s="337"/>
      <c r="FS938" s="337"/>
      <c r="FT938" s="337"/>
      <c r="FU938" s="337"/>
      <c r="FV938" s="337"/>
      <c r="FW938" s="337"/>
      <c r="FX938" s="337"/>
      <c r="FY938" s="337"/>
      <c r="FZ938" s="337"/>
      <c r="GA938" s="337"/>
      <c r="GB938" s="337"/>
      <c r="GC938" s="337"/>
      <c r="GD938" s="337"/>
      <c r="GE938" s="337"/>
      <c r="GF938" s="337"/>
      <c r="GG938" s="337"/>
      <c r="GH938" s="337"/>
      <c r="GI938" s="337"/>
      <c r="GJ938" s="337"/>
      <c r="GK938" s="337"/>
      <c r="GL938" s="337"/>
      <c r="GM938" s="337"/>
      <c r="GN938" s="337"/>
      <c r="GO938" s="337"/>
      <c r="GP938" s="337"/>
      <c r="GQ938" s="337"/>
      <c r="GR938" s="337"/>
      <c r="GS938" s="337"/>
      <c r="GT938" s="337"/>
      <c r="GU938" s="337"/>
      <c r="GV938" s="337"/>
      <c r="GW938" s="337"/>
      <c r="GX938" s="337"/>
      <c r="GY938" s="337"/>
      <c r="GZ938" s="337"/>
      <c r="HA938" s="337"/>
      <c r="HB938" s="337"/>
      <c r="HC938" s="337"/>
      <c r="HD938" s="337"/>
      <c r="HE938" s="337"/>
      <c r="HF938" s="337"/>
      <c r="HG938" s="337"/>
      <c r="HH938" s="337"/>
      <c r="HI938" s="337"/>
      <c r="HJ938" s="337"/>
      <c r="HK938" s="337"/>
      <c r="HL938" s="337"/>
      <c r="HM938" s="337"/>
      <c r="HN938" s="337"/>
      <c r="HO938" s="337"/>
      <c r="HP938" s="337"/>
      <c r="HQ938" s="337"/>
      <c r="HR938" s="337"/>
      <c r="HS938" s="337"/>
      <c r="HT938" s="337"/>
      <c r="HU938" s="337"/>
      <c r="HV938" s="337"/>
      <c r="HW938" s="337"/>
      <c r="HX938" s="337"/>
      <c r="HY938" s="337"/>
      <c r="HZ938" s="337"/>
      <c r="IA938" s="337"/>
      <c r="IB938" s="337"/>
      <c r="IC938" s="337"/>
      <c r="ID938" s="337"/>
      <c r="IE938" s="337"/>
      <c r="IF938" s="337"/>
      <c r="IG938" s="337"/>
      <c r="IH938" s="337"/>
      <c r="II938" s="337"/>
      <c r="IJ938" s="337"/>
      <c r="IK938" s="337"/>
      <c r="IL938" s="337"/>
      <c r="IM938" s="337"/>
      <c r="IN938" s="337"/>
      <c r="IO938" s="337"/>
      <c r="IP938" s="337"/>
      <c r="IQ938" s="337"/>
      <c r="IR938" s="337"/>
      <c r="IS938" s="337"/>
      <c r="IT938" s="337"/>
      <c r="IU938" s="337"/>
      <c r="IV938" s="337"/>
      <c r="IW938" s="337"/>
      <c r="IX938" s="337"/>
      <c r="IY938" s="337"/>
      <c r="IZ938" s="337"/>
      <c r="JA938" s="337"/>
      <c r="JB938" s="337"/>
      <c r="JC938" s="337"/>
      <c r="JD938" s="337"/>
      <c r="JE938" s="337"/>
      <c r="JF938" s="337"/>
      <c r="JG938" s="337"/>
      <c r="JH938" s="337"/>
      <c r="JI938" s="337"/>
      <c r="JJ938" s="337"/>
      <c r="JK938" s="337"/>
      <c r="JL938" s="337"/>
      <c r="JM938" s="337"/>
      <c r="JN938" s="337"/>
      <c r="JO938" s="337"/>
      <c r="JP938" s="337"/>
      <c r="JQ938" s="337"/>
      <c r="JR938" s="337"/>
      <c r="JS938" s="337"/>
      <c r="JT938" s="337"/>
      <c r="JU938" s="337"/>
      <c r="JV938" s="337"/>
      <c r="JW938" s="337"/>
      <c r="JX938" s="337"/>
      <c r="JY938" s="337"/>
      <c r="JZ938" s="337"/>
      <c r="KA938" s="337"/>
      <c r="KB938" s="337"/>
      <c r="KC938" s="337"/>
      <c r="KD938" s="337"/>
      <c r="KE938" s="337"/>
      <c r="KF938" s="337"/>
      <c r="KG938" s="337"/>
      <c r="KH938" s="337"/>
      <c r="KI938" s="337"/>
      <c r="KJ938" s="337"/>
      <c r="KK938" s="337"/>
      <c r="KL938" s="337"/>
      <c r="KM938" s="337"/>
      <c r="KN938" s="337"/>
      <c r="KO938" s="337"/>
      <c r="KP938" s="337"/>
      <c r="KQ938" s="337"/>
      <c r="KR938" s="337"/>
      <c r="KS938" s="337"/>
      <c r="KT938" s="337"/>
      <c r="KU938" s="337"/>
      <c r="KV938" s="337"/>
      <c r="KW938" s="337"/>
      <c r="KX938" s="337"/>
      <c r="KY938" s="337"/>
      <c r="KZ938" s="337"/>
      <c r="LA938" s="337"/>
      <c r="LB938" s="337"/>
      <c r="LC938" s="337"/>
      <c r="LD938" s="337"/>
      <c r="LE938" s="337"/>
      <c r="LF938" s="337"/>
      <c r="LG938" s="337"/>
      <c r="LH938" s="337"/>
      <c r="LI938" s="337"/>
      <c r="LJ938" s="337"/>
      <c r="LK938" s="337"/>
      <c r="LL938" s="337"/>
      <c r="LM938" s="337"/>
      <c r="LN938" s="337"/>
      <c r="LO938" s="337"/>
      <c r="LP938" s="337"/>
      <c r="LQ938" s="337"/>
      <c r="LR938" s="337"/>
      <c r="LS938" s="337"/>
      <c r="LT938" s="337"/>
      <c r="LU938" s="337"/>
      <c r="LV938" s="337"/>
      <c r="LW938" s="337"/>
      <c r="LX938" s="337"/>
      <c r="LY938" s="337"/>
      <c r="LZ938" s="337"/>
      <c r="MA938" s="337"/>
      <c r="MB938" s="337"/>
      <c r="MC938" s="337"/>
      <c r="MD938" s="337"/>
      <c r="ME938" s="337"/>
      <c r="MF938" s="337"/>
      <c r="MG938" s="337"/>
      <c r="MH938" s="337"/>
      <c r="MI938" s="337"/>
      <c r="MJ938" s="337"/>
      <c r="MK938" s="337"/>
      <c r="ML938" s="337"/>
      <c r="MM938" s="337"/>
      <c r="MN938" s="337"/>
      <c r="MO938" s="337"/>
      <c r="MP938" s="337"/>
      <c r="MQ938" s="337"/>
      <c r="MR938" s="337"/>
      <c r="MS938" s="337"/>
      <c r="MT938" s="337"/>
      <c r="MU938" s="337"/>
      <c r="MV938" s="337"/>
      <c r="MW938" s="337"/>
      <c r="MX938" s="337"/>
      <c r="MY938" s="337"/>
      <c r="MZ938" s="337"/>
      <c r="NA938" s="337"/>
      <c r="NB938" s="337"/>
      <c r="NC938" s="337"/>
      <c r="ND938" s="337"/>
      <c r="NE938" s="337"/>
      <c r="NF938" s="337"/>
      <c r="NG938" s="337"/>
      <c r="NH938" s="337"/>
      <c r="NI938" s="337"/>
      <c r="NJ938" s="337"/>
      <c r="NK938" s="337"/>
      <c r="NL938" s="337"/>
      <c r="NM938" s="337"/>
      <c r="NN938" s="337"/>
      <c r="NO938" s="337"/>
      <c r="NP938" s="337"/>
      <c r="NQ938" s="337"/>
      <c r="NR938" s="337"/>
      <c r="NS938" s="337"/>
      <c r="NT938" s="337"/>
      <c r="NU938" s="337"/>
      <c r="NV938" s="337"/>
      <c r="NW938" s="337"/>
      <c r="NX938" s="337"/>
      <c r="NY938" s="337"/>
      <c r="NZ938" s="337"/>
      <c r="OA938" s="337"/>
      <c r="OB938" s="337"/>
      <c r="OC938" s="337"/>
      <c r="OD938" s="337"/>
      <c r="OE938" s="337"/>
      <c r="OF938" s="337"/>
      <c r="OG938" s="337"/>
      <c r="OH938" s="337"/>
      <c r="OI938" s="337"/>
      <c r="OJ938" s="337"/>
      <c r="OK938" s="337"/>
      <c r="OL938" s="337"/>
      <c r="OM938" s="337"/>
      <c r="ON938" s="337"/>
      <c r="OO938" s="337"/>
      <c r="OP938" s="337"/>
      <c r="OQ938" s="337"/>
      <c r="OR938" s="337"/>
      <c r="OS938" s="337"/>
      <c r="OT938" s="337"/>
      <c r="OU938" s="337"/>
      <c r="OV938" s="337"/>
      <c r="OW938" s="337"/>
      <c r="OX938" s="337"/>
      <c r="OY938" s="337"/>
      <c r="OZ938" s="337"/>
      <c r="PA938" s="337"/>
      <c r="PB938" s="337"/>
      <c r="PC938" s="337"/>
      <c r="PD938" s="337"/>
      <c r="PE938" s="337"/>
      <c r="PF938" s="337"/>
      <c r="PG938" s="337"/>
      <c r="PH938" s="337"/>
      <c r="PI938" s="337"/>
      <c r="PJ938" s="337"/>
      <c r="PK938" s="337"/>
      <c r="PL938" s="337"/>
      <c r="PM938" s="337"/>
      <c r="PN938" s="337"/>
      <c r="PO938" s="337"/>
      <c r="PP938" s="337"/>
      <c r="PQ938" s="337"/>
      <c r="PR938" s="337"/>
      <c r="PS938" s="337"/>
      <c r="PT938" s="337"/>
      <c r="PU938" s="337"/>
      <c r="PV938" s="337"/>
      <c r="PW938" s="337"/>
      <c r="PX938" s="337"/>
      <c r="PY938" s="337"/>
      <c r="PZ938" s="337"/>
      <c r="QA938" s="337"/>
      <c r="QB938" s="337"/>
      <c r="QC938" s="337"/>
      <c r="QD938" s="337"/>
      <c r="QE938" s="337"/>
      <c r="QF938" s="337"/>
      <c r="QG938" s="337"/>
      <c r="QH938" s="337"/>
      <c r="QI938" s="337"/>
      <c r="QJ938" s="337"/>
      <c r="QK938" s="337"/>
      <c r="QL938" s="337"/>
      <c r="QM938" s="337"/>
      <c r="QN938" s="337"/>
      <c r="QO938" s="337"/>
      <c r="QP938" s="337"/>
      <c r="QQ938" s="337"/>
      <c r="QR938" s="337"/>
      <c r="QS938" s="337"/>
      <c r="QT938" s="337"/>
      <c r="QU938" s="337"/>
      <c r="QV938" s="337"/>
      <c r="QW938" s="337"/>
      <c r="QX938" s="337"/>
      <c r="QY938" s="337"/>
      <c r="QZ938" s="337"/>
      <c r="RA938" s="337"/>
      <c r="RB938" s="337"/>
      <c r="RC938" s="337"/>
      <c r="RD938" s="337"/>
      <c r="RE938" s="337"/>
      <c r="RF938" s="337"/>
      <c r="RG938" s="337"/>
      <c r="RH938" s="337"/>
      <c r="RI938" s="337"/>
      <c r="RJ938" s="337"/>
      <c r="RK938" s="337"/>
      <c r="RL938" s="337"/>
      <c r="RM938" s="337"/>
      <c r="RN938" s="337"/>
      <c r="RO938" s="337"/>
      <c r="RP938" s="337"/>
      <c r="RQ938" s="337"/>
      <c r="RR938" s="337"/>
      <c r="RS938" s="337"/>
      <c r="RT938" s="337"/>
      <c r="RU938" s="337"/>
      <c r="RV938" s="337"/>
      <c r="RW938" s="337"/>
      <c r="RX938" s="337"/>
      <c r="RY938" s="337"/>
      <c r="RZ938" s="337"/>
      <c r="SA938" s="337"/>
      <c r="SB938" s="337"/>
      <c r="SC938" s="337"/>
      <c r="SD938" s="337"/>
      <c r="SE938" s="337"/>
      <c r="SF938" s="337"/>
      <c r="SG938" s="337"/>
      <c r="SH938" s="337"/>
      <c r="SI938" s="337"/>
      <c r="SJ938" s="337"/>
      <c r="SK938" s="337"/>
      <c r="SL938" s="337"/>
      <c r="SM938" s="337"/>
      <c r="SN938" s="337"/>
      <c r="SO938" s="337"/>
      <c r="SP938" s="337"/>
      <c r="SQ938" s="337"/>
      <c r="SR938" s="337"/>
      <c r="SS938" s="337"/>
      <c r="ST938" s="337"/>
      <c r="SU938" s="337"/>
      <c r="SV938" s="337"/>
      <c r="SW938" s="337"/>
      <c r="SX938" s="337"/>
      <c r="SY938" s="337"/>
      <c r="SZ938" s="337"/>
      <c r="TA938" s="337"/>
      <c r="TB938" s="337"/>
      <c r="TC938" s="337"/>
      <c r="TD938" s="337"/>
      <c r="TE938" s="337"/>
      <c r="TF938" s="337"/>
      <c r="TG938" s="337"/>
      <c r="TH938" s="337"/>
      <c r="TI938" s="337"/>
      <c r="TJ938" s="337"/>
      <c r="TK938" s="337"/>
      <c r="TL938" s="337"/>
      <c r="TM938" s="337"/>
      <c r="TN938" s="337"/>
      <c r="TO938" s="337"/>
      <c r="TP938" s="337"/>
      <c r="TQ938" s="337"/>
      <c r="TR938" s="337"/>
      <c r="TS938" s="337"/>
      <c r="TT938" s="337"/>
      <c r="TU938" s="337"/>
      <c r="TV938" s="337"/>
      <c r="TW938" s="337"/>
      <c r="TX938" s="337"/>
      <c r="TY938" s="337"/>
      <c r="TZ938" s="337"/>
      <c r="UA938" s="337"/>
      <c r="UB938" s="337"/>
      <c r="UC938" s="337"/>
      <c r="UD938" s="337"/>
      <c r="UE938" s="337"/>
      <c r="UF938" s="337"/>
      <c r="UG938" s="337"/>
      <c r="UH938" s="337"/>
      <c r="UI938" s="337"/>
      <c r="UJ938" s="337"/>
      <c r="UK938" s="337"/>
      <c r="UL938" s="337"/>
      <c r="UM938" s="337"/>
      <c r="UN938" s="337"/>
      <c r="UO938" s="337"/>
      <c r="UP938" s="337"/>
      <c r="UQ938" s="337"/>
      <c r="UR938" s="337"/>
      <c r="US938" s="337"/>
      <c r="UT938" s="337"/>
      <c r="UU938" s="337"/>
      <c r="UV938" s="337"/>
      <c r="UW938" s="337"/>
      <c r="UX938" s="337"/>
      <c r="UY938" s="337"/>
      <c r="UZ938" s="337"/>
      <c r="VA938" s="337"/>
      <c r="VB938" s="337"/>
      <c r="VC938" s="337"/>
      <c r="VD938" s="337"/>
      <c r="VE938" s="337"/>
      <c r="VF938" s="337"/>
      <c r="VG938" s="337"/>
      <c r="VH938" s="337"/>
      <c r="VI938" s="337"/>
      <c r="VJ938" s="337"/>
      <c r="VK938" s="337"/>
      <c r="VL938" s="337"/>
      <c r="VM938" s="337"/>
      <c r="VN938" s="337"/>
      <c r="VO938" s="337"/>
      <c r="VP938" s="337"/>
      <c r="VQ938" s="337"/>
      <c r="VR938" s="337"/>
      <c r="VS938" s="337"/>
      <c r="VT938" s="337"/>
      <c r="VU938" s="337"/>
      <c r="VV938" s="337"/>
      <c r="VW938" s="337"/>
      <c r="VX938" s="337"/>
      <c r="VY938" s="337"/>
      <c r="VZ938" s="337"/>
      <c r="WA938" s="337"/>
      <c r="WB938" s="337"/>
      <c r="WC938" s="337"/>
      <c r="WD938" s="337"/>
      <c r="WE938" s="337"/>
      <c r="WF938" s="337"/>
      <c r="WG938" s="337"/>
      <c r="WH938" s="337"/>
      <c r="WI938" s="337"/>
      <c r="WJ938" s="337"/>
      <c r="WK938" s="337"/>
      <c r="WL938" s="337"/>
      <c r="WM938" s="337"/>
      <c r="WN938" s="337"/>
      <c r="WO938" s="337"/>
      <c r="WP938" s="337"/>
      <c r="WQ938" s="337"/>
      <c r="WR938" s="337"/>
      <c r="WS938" s="337"/>
      <c r="WT938" s="337"/>
      <c r="WU938" s="337"/>
      <c r="WV938" s="337"/>
      <c r="WW938" s="337"/>
      <c r="WX938" s="337"/>
      <c r="WY938" s="337"/>
      <c r="WZ938" s="337"/>
      <c r="XA938" s="337"/>
      <c r="XB938" s="337"/>
      <c r="XC938" s="337"/>
      <c r="XD938" s="337"/>
      <c r="XE938" s="337"/>
      <c r="XF938" s="337"/>
      <c r="XG938" s="337"/>
      <c r="XH938" s="337"/>
      <c r="XI938" s="337"/>
      <c r="XJ938" s="337"/>
      <c r="XK938" s="337"/>
      <c r="XL938" s="337"/>
      <c r="XM938" s="337"/>
      <c r="XN938" s="337"/>
      <c r="XO938" s="337"/>
      <c r="XP938" s="337"/>
      <c r="XQ938" s="337"/>
      <c r="XR938" s="337"/>
      <c r="XS938" s="337"/>
      <c r="XT938" s="337"/>
      <c r="XU938" s="337"/>
      <c r="XV938" s="337"/>
      <c r="XW938" s="337"/>
      <c r="XX938" s="337"/>
      <c r="XY938" s="337"/>
      <c r="XZ938" s="337"/>
      <c r="YA938" s="337"/>
      <c r="YB938" s="337"/>
      <c r="YC938" s="337"/>
      <c r="YD938" s="337"/>
      <c r="YE938" s="337"/>
      <c r="YF938" s="337"/>
      <c r="YG938" s="337"/>
      <c r="YH938" s="337"/>
      <c r="YI938" s="337"/>
      <c r="YJ938" s="337"/>
      <c r="YK938" s="337"/>
      <c r="YL938" s="337"/>
      <c r="YM938" s="337"/>
      <c r="YN938" s="337"/>
      <c r="YO938" s="337"/>
      <c r="YP938" s="337"/>
      <c r="YQ938" s="337"/>
      <c r="YR938" s="337"/>
      <c r="YS938" s="337"/>
      <c r="YT938" s="337"/>
      <c r="YU938" s="337"/>
      <c r="YV938" s="337"/>
      <c r="YW938" s="337"/>
      <c r="YX938" s="337"/>
      <c r="YY938" s="337"/>
      <c r="YZ938" s="337"/>
      <c r="ZA938" s="337"/>
      <c r="ZB938" s="337"/>
      <c r="ZC938" s="337"/>
      <c r="ZD938" s="337"/>
      <c r="ZE938" s="337"/>
      <c r="ZF938" s="337"/>
      <c r="ZG938" s="337"/>
      <c r="ZH938" s="337"/>
      <c r="ZI938" s="337"/>
      <c r="ZJ938" s="337"/>
      <c r="ZK938" s="337"/>
      <c r="ZL938" s="337"/>
      <c r="ZM938" s="337"/>
      <c r="ZN938" s="337"/>
      <c r="ZO938" s="337"/>
      <c r="ZP938" s="337"/>
      <c r="ZQ938" s="337"/>
      <c r="ZR938" s="337"/>
      <c r="ZS938" s="337"/>
      <c r="ZT938" s="337"/>
      <c r="ZU938" s="337"/>
      <c r="ZV938" s="337"/>
      <c r="ZW938" s="337"/>
      <c r="ZX938" s="337"/>
      <c r="ZY938" s="337"/>
      <c r="ZZ938" s="337"/>
      <c r="AAA938" s="337"/>
      <c r="AAB938" s="337"/>
      <c r="AAC938" s="337"/>
      <c r="AAD938" s="337"/>
      <c r="AAE938" s="337"/>
      <c r="AAF938" s="337"/>
      <c r="AAG938" s="337"/>
      <c r="AAH938" s="337"/>
      <c r="AAI938" s="337"/>
      <c r="AAJ938" s="337"/>
      <c r="AAK938" s="337"/>
      <c r="AAL938" s="337"/>
      <c r="AAM938" s="337"/>
      <c r="AAN938" s="337"/>
      <c r="AAO938" s="337"/>
      <c r="AAP938" s="337"/>
      <c r="AAQ938" s="337"/>
      <c r="AAR938" s="337"/>
      <c r="AAS938" s="337"/>
      <c r="AAT938" s="337"/>
      <c r="AAU938" s="337"/>
      <c r="AAV938" s="337"/>
      <c r="AAW938" s="337"/>
      <c r="AAX938" s="337"/>
      <c r="AAY938" s="337"/>
      <c r="AAZ938" s="337"/>
      <c r="ABA938" s="337"/>
      <c r="ABB938" s="337"/>
      <c r="ABC938" s="337"/>
      <c r="ABD938" s="337"/>
      <c r="ABE938" s="337"/>
      <c r="ABF938" s="337"/>
      <c r="ABG938" s="337"/>
      <c r="ABH938" s="337"/>
      <c r="ABI938" s="337"/>
      <c r="ABJ938" s="337"/>
      <c r="ABK938" s="337"/>
      <c r="ABL938" s="337"/>
      <c r="ABM938" s="337"/>
      <c r="ABN938" s="337"/>
      <c r="ABO938" s="337"/>
      <c r="ABP938" s="337"/>
      <c r="ABQ938" s="337"/>
      <c r="ABR938" s="337"/>
      <c r="ABS938" s="337"/>
      <c r="ABT938" s="337"/>
      <c r="ABU938" s="337"/>
      <c r="ABV938" s="337"/>
      <c r="ABW938" s="337"/>
      <c r="ABX938" s="337"/>
      <c r="ABY938" s="337"/>
      <c r="ABZ938" s="337"/>
      <c r="ACA938" s="337"/>
      <c r="ACB938" s="337"/>
      <c r="ACC938" s="337"/>
      <c r="ACD938" s="337"/>
      <c r="ACE938" s="337"/>
      <c r="ACF938" s="337"/>
      <c r="ACG938" s="337"/>
      <c r="ACH938" s="337"/>
      <c r="ACI938" s="337"/>
      <c r="ACJ938" s="337"/>
      <c r="ACK938" s="337"/>
      <c r="ACL938" s="337"/>
      <c r="ACM938" s="337"/>
      <c r="ACN938" s="337"/>
      <c r="ACO938" s="337"/>
      <c r="ACP938" s="337"/>
      <c r="ACQ938" s="337"/>
      <c r="ACR938" s="337"/>
      <c r="ACS938" s="337"/>
      <c r="ACT938" s="337"/>
      <c r="ACU938" s="337"/>
      <c r="ACV938" s="337"/>
      <c r="ACW938" s="337"/>
      <c r="ACX938" s="337"/>
      <c r="ACY938" s="337"/>
      <c r="ACZ938" s="337"/>
      <c r="ADA938" s="337"/>
      <c r="ADB938" s="337"/>
      <c r="ADC938" s="337"/>
      <c r="ADD938" s="337"/>
      <c r="ADE938" s="337"/>
      <c r="ADF938" s="337"/>
      <c r="ADG938" s="337"/>
      <c r="ADH938" s="337"/>
      <c r="ADI938" s="337"/>
      <c r="ADJ938" s="337"/>
      <c r="ADK938" s="337"/>
      <c r="ADL938" s="337"/>
      <c r="ADM938" s="337"/>
      <c r="ADN938" s="337"/>
      <c r="ADO938" s="337"/>
      <c r="ADP938" s="337"/>
      <c r="ADQ938" s="337"/>
      <c r="ADR938" s="337"/>
      <c r="ADS938" s="337"/>
      <c r="ADT938" s="337"/>
      <c r="ADU938" s="337"/>
      <c r="ADV938" s="337"/>
      <c r="ADW938" s="337"/>
      <c r="ADX938" s="337"/>
      <c r="ADY938" s="337"/>
      <c r="ADZ938" s="337"/>
      <c r="AEA938" s="337"/>
      <c r="AEB938" s="337"/>
      <c r="AEC938" s="337"/>
      <c r="AED938" s="337"/>
      <c r="AEE938" s="337"/>
      <c r="AEF938" s="337"/>
      <c r="AEG938" s="337"/>
      <c r="AEH938" s="337"/>
      <c r="AEI938" s="337"/>
      <c r="AEJ938" s="337"/>
      <c r="AEK938" s="337"/>
      <c r="AEL938" s="337"/>
      <c r="AEM938" s="337"/>
      <c r="AEN938" s="337"/>
      <c r="AEO938" s="337"/>
      <c r="AEP938" s="337"/>
      <c r="AEQ938" s="337"/>
      <c r="AER938" s="337"/>
      <c r="AES938" s="337"/>
      <c r="AET938" s="337"/>
      <c r="AEU938" s="337"/>
      <c r="AEV938" s="337"/>
      <c r="AEW938" s="337"/>
      <c r="AEX938" s="337"/>
      <c r="AEY938" s="337"/>
      <c r="AEZ938" s="337"/>
      <c r="AFA938" s="337"/>
      <c r="AFB938" s="337"/>
      <c r="AFC938" s="337"/>
      <c r="AFD938" s="337"/>
      <c r="AFE938" s="337"/>
      <c r="AFF938" s="337"/>
      <c r="AFG938" s="337"/>
      <c r="AFH938" s="337"/>
      <c r="AFI938" s="337"/>
      <c r="AFJ938" s="337"/>
      <c r="AFK938" s="337"/>
      <c r="AFL938" s="337"/>
      <c r="AFM938" s="337"/>
      <c r="AFN938" s="337"/>
      <c r="AFO938" s="337"/>
      <c r="AFP938" s="337"/>
      <c r="AFQ938" s="337"/>
      <c r="AFR938" s="337"/>
      <c r="AFS938" s="337"/>
      <c r="AFT938" s="337"/>
      <c r="AFU938" s="337"/>
      <c r="AFV938" s="337"/>
      <c r="AFW938" s="337"/>
      <c r="AFX938" s="337"/>
      <c r="AFY938" s="337"/>
      <c r="AFZ938" s="337"/>
      <c r="AGA938" s="337"/>
      <c r="AGB938" s="337"/>
      <c r="AGC938" s="337"/>
      <c r="AGD938" s="337"/>
      <c r="AGE938" s="337"/>
      <c r="AGF938" s="337"/>
      <c r="AGG938" s="337"/>
      <c r="AGH938" s="337"/>
      <c r="AGI938" s="337"/>
      <c r="AGJ938" s="337"/>
      <c r="AGK938" s="337"/>
      <c r="AGL938" s="337"/>
      <c r="AGM938" s="337"/>
      <c r="AGN938" s="337"/>
      <c r="AGO938" s="337"/>
      <c r="AGP938" s="337"/>
      <c r="AGQ938" s="337"/>
      <c r="AGR938" s="337"/>
      <c r="AGS938" s="337"/>
      <c r="AGT938" s="337"/>
      <c r="AGU938" s="337"/>
      <c r="AGV938" s="337"/>
      <c r="AGW938" s="337"/>
      <c r="AGX938" s="337"/>
      <c r="AGY938" s="337"/>
      <c r="AGZ938" s="337"/>
      <c r="AHA938" s="337"/>
      <c r="AHB938" s="337"/>
      <c r="AHC938" s="337"/>
      <c r="AHD938" s="337"/>
      <c r="AHE938" s="337"/>
      <c r="AHF938" s="337"/>
      <c r="AHG938" s="337"/>
      <c r="AHH938" s="337"/>
      <c r="AHI938" s="337"/>
      <c r="AHJ938" s="337"/>
      <c r="AHK938" s="337"/>
      <c r="AHL938" s="337"/>
      <c r="AHM938" s="337"/>
      <c r="AHN938" s="337"/>
      <c r="AHO938" s="337"/>
      <c r="AHP938" s="337"/>
      <c r="AHQ938" s="337"/>
      <c r="AHR938" s="337"/>
      <c r="AHS938" s="337"/>
      <c r="AHT938" s="337"/>
      <c r="AHU938" s="337"/>
      <c r="AHV938" s="337"/>
      <c r="AHW938" s="337"/>
      <c r="AHX938" s="337"/>
      <c r="AHY938" s="337"/>
      <c r="AHZ938" s="337"/>
      <c r="AIA938" s="337"/>
      <c r="AIB938" s="337"/>
      <c r="AIC938" s="337"/>
      <c r="AID938" s="337"/>
      <c r="AIE938" s="337"/>
      <c r="AIF938" s="337"/>
      <c r="AIG938" s="337"/>
      <c r="AIH938" s="337"/>
      <c r="AII938" s="337"/>
      <c r="AIJ938" s="337"/>
      <c r="AIK938" s="337"/>
      <c r="AIL938" s="337"/>
      <c r="AIM938" s="337"/>
      <c r="AIN938" s="337"/>
      <c r="AIO938" s="337"/>
      <c r="AIP938" s="337"/>
      <c r="AIQ938" s="337"/>
      <c r="AIR938" s="337"/>
      <c r="AIS938" s="337"/>
      <c r="AIT938" s="337"/>
      <c r="AIU938" s="337"/>
      <c r="AIV938" s="337"/>
      <c r="AIW938" s="337"/>
      <c r="AIX938" s="337"/>
      <c r="AIY938" s="337"/>
      <c r="AIZ938" s="337"/>
      <c r="AJA938" s="337"/>
      <c r="AJB938" s="337"/>
      <c r="AJC938" s="337"/>
      <c r="AJD938" s="337"/>
      <c r="AJE938" s="337"/>
      <c r="AJF938" s="337"/>
      <c r="AJG938" s="337"/>
      <c r="AJH938" s="337"/>
      <c r="AJI938" s="337"/>
      <c r="AJJ938" s="337"/>
      <c r="AJK938" s="337"/>
      <c r="AJL938" s="337"/>
      <c r="AJM938" s="337"/>
      <c r="AJN938" s="337"/>
      <c r="AJO938" s="337"/>
      <c r="AJP938" s="337"/>
      <c r="AJQ938" s="337"/>
      <c r="AJR938" s="337"/>
      <c r="AJS938" s="337"/>
      <c r="AJT938" s="337"/>
      <c r="AJU938" s="337"/>
      <c r="AJV938" s="337"/>
      <c r="AJW938" s="337"/>
      <c r="AJX938" s="337"/>
      <c r="AJY938" s="337"/>
      <c r="AJZ938" s="337"/>
      <c r="AKA938" s="337"/>
      <c r="AKB938" s="337"/>
      <c r="AKC938" s="337"/>
      <c r="AKD938" s="337"/>
      <c r="AKE938" s="337"/>
      <c r="AKF938" s="337"/>
      <c r="AKG938" s="337"/>
      <c r="AKH938" s="337"/>
      <c r="AKI938" s="337"/>
      <c r="AKJ938" s="337"/>
      <c r="AKK938" s="337"/>
      <c r="AKL938" s="337"/>
      <c r="AKM938" s="337"/>
      <c r="AKN938" s="337"/>
      <c r="AKO938" s="337"/>
      <c r="AKP938" s="337"/>
      <c r="AKQ938" s="337"/>
      <c r="AKR938" s="337"/>
      <c r="AKS938" s="337"/>
      <c r="AKT938" s="337"/>
      <c r="AKU938" s="337"/>
      <c r="AKV938" s="337"/>
      <c r="AKW938" s="337"/>
      <c r="AKX938" s="337"/>
      <c r="AKY938" s="337"/>
      <c r="AKZ938" s="337"/>
      <c r="ALA938" s="337"/>
      <c r="ALB938" s="337"/>
      <c r="ALC938" s="337"/>
      <c r="ALD938" s="337"/>
      <c r="ALE938" s="337"/>
      <c r="ALF938" s="337"/>
      <c r="ALG938" s="337"/>
      <c r="ALH938" s="337"/>
      <c r="ALI938" s="337"/>
      <c r="ALJ938" s="337"/>
      <c r="ALK938" s="337"/>
      <c r="ALL938" s="337"/>
      <c r="ALM938" s="337"/>
      <c r="ALN938" s="337"/>
      <c r="ALO938" s="337"/>
      <c r="ALP938" s="337"/>
      <c r="ALQ938" s="337"/>
      <c r="ALR938" s="337"/>
      <c r="ALS938" s="337"/>
      <c r="ALT938" s="337"/>
      <c r="ALU938" s="337"/>
      <c r="ALV938" s="337"/>
      <c r="ALW938" s="337"/>
      <c r="ALX938" s="337"/>
      <c r="ALY938" s="337"/>
      <c r="ALZ938" s="337"/>
      <c r="AMA938" s="337"/>
      <c r="AMB938" s="337"/>
      <c r="AMC938" s="337"/>
      <c r="AMD938" s="337"/>
      <c r="AME938" s="337"/>
      <c r="AMF938" s="337"/>
      <c r="AMG938" s="337"/>
      <c r="AMH938" s="337"/>
      <c r="AMI938" s="337"/>
      <c r="AMJ938" s="337"/>
      <c r="AMK938" s="337"/>
      <c r="AML938" s="337"/>
      <c r="AMM938" s="337"/>
      <c r="AMN938" s="337"/>
      <c r="AMO938" s="337"/>
      <c r="AMP938" s="337"/>
      <c r="AMQ938" s="337"/>
      <c r="AMR938" s="337"/>
      <c r="AMS938" s="337"/>
      <c r="AMT938" s="337"/>
      <c r="AMU938" s="337"/>
      <c r="AMV938" s="337"/>
      <c r="AMW938" s="337"/>
      <c r="AMX938" s="337"/>
      <c r="AMY938" s="337"/>
      <c r="AMZ938" s="337"/>
      <c r="ANA938" s="337"/>
      <c r="ANB938" s="337"/>
      <c r="ANC938" s="337"/>
      <c r="AND938" s="337"/>
      <c r="ANE938" s="337"/>
      <c r="ANF938" s="337"/>
      <c r="ANG938" s="337"/>
      <c r="ANH938" s="337"/>
      <c r="ANI938" s="337"/>
      <c r="ANJ938" s="337"/>
      <c r="ANK938" s="337"/>
      <c r="ANL938" s="337"/>
      <c r="ANM938" s="337"/>
      <c r="ANN938" s="337"/>
      <c r="ANO938" s="337"/>
      <c r="ANP938" s="337"/>
      <c r="ANQ938" s="337"/>
      <c r="ANR938" s="337"/>
      <c r="ANS938" s="337"/>
      <c r="ANT938" s="337"/>
      <c r="ANU938" s="337"/>
      <c r="ANV938" s="337"/>
      <c r="ANW938" s="337"/>
      <c r="ANX938" s="337"/>
      <c r="ANY938" s="337"/>
      <c r="ANZ938" s="337"/>
      <c r="AOA938" s="337"/>
      <c r="AOB938" s="337"/>
      <c r="AOC938" s="337"/>
      <c r="AOD938" s="337"/>
      <c r="AOE938" s="337"/>
      <c r="AOF938" s="337"/>
      <c r="AOG938" s="337"/>
      <c r="AOH938" s="337"/>
      <c r="AOI938" s="337"/>
      <c r="AOJ938" s="337"/>
      <c r="AOK938" s="337"/>
      <c r="AOL938" s="337"/>
      <c r="AOM938" s="337"/>
      <c r="AON938" s="337"/>
      <c r="AOO938" s="337"/>
      <c r="AOP938" s="337"/>
      <c r="AOQ938" s="337"/>
      <c r="AOR938" s="337"/>
      <c r="AOS938" s="337"/>
      <c r="AOT938" s="337"/>
      <c r="AOU938" s="337"/>
      <c r="AOV938" s="337"/>
      <c r="AOW938" s="337"/>
      <c r="AOX938" s="337"/>
      <c r="AOY938" s="337"/>
      <c r="AOZ938" s="337"/>
      <c r="APA938" s="337"/>
      <c r="APB938" s="337"/>
      <c r="APC938" s="337"/>
      <c r="APD938" s="337"/>
      <c r="APE938" s="337"/>
      <c r="APF938" s="337"/>
      <c r="APG938" s="337"/>
      <c r="APH938" s="337"/>
      <c r="API938" s="337"/>
      <c r="APJ938" s="337"/>
      <c r="APK938" s="337"/>
      <c r="APL938" s="337"/>
      <c r="APM938" s="337"/>
      <c r="APN938" s="337"/>
      <c r="APO938" s="337"/>
      <c r="APP938" s="337"/>
      <c r="APQ938" s="337"/>
      <c r="APR938" s="337"/>
      <c r="APS938" s="337"/>
      <c r="APT938" s="337"/>
      <c r="APU938" s="337"/>
      <c r="APV938" s="337"/>
      <c r="APW938" s="337"/>
      <c r="APX938" s="337"/>
      <c r="APY938" s="337"/>
      <c r="APZ938" s="337"/>
      <c r="AQA938" s="337"/>
      <c r="AQB938" s="337"/>
      <c r="AQC938" s="337"/>
      <c r="AQD938" s="337"/>
      <c r="AQE938" s="337"/>
      <c r="AQF938" s="337"/>
      <c r="AQG938" s="337"/>
      <c r="AQH938" s="337"/>
      <c r="AQI938" s="337"/>
      <c r="AQJ938" s="337"/>
      <c r="AQK938" s="337"/>
      <c r="AQL938" s="337"/>
      <c r="AQM938" s="337"/>
      <c r="AQN938" s="337"/>
      <c r="AQO938" s="337"/>
      <c r="AQP938" s="337"/>
      <c r="AQQ938" s="337"/>
      <c r="AQR938" s="337"/>
      <c r="AQS938" s="337"/>
      <c r="AQT938" s="337"/>
      <c r="AQU938" s="337"/>
      <c r="AQV938" s="337"/>
      <c r="AQW938" s="337"/>
      <c r="AQX938" s="337"/>
      <c r="AQY938" s="337"/>
      <c r="AQZ938" s="337"/>
      <c r="ARA938" s="337"/>
      <c r="ARB938" s="337"/>
      <c r="ARC938" s="337"/>
      <c r="ARD938" s="337"/>
      <c r="ARE938" s="337"/>
      <c r="ARF938" s="337"/>
      <c r="ARG938" s="337"/>
      <c r="ARH938" s="337"/>
      <c r="ARI938" s="337"/>
      <c r="ARJ938" s="337"/>
      <c r="ARK938" s="337"/>
      <c r="ARL938" s="337"/>
      <c r="ARM938" s="337"/>
      <c r="ARN938" s="337"/>
      <c r="ARO938" s="337"/>
      <c r="ARP938" s="337"/>
      <c r="ARQ938" s="337"/>
      <c r="ARR938" s="337"/>
      <c r="ARS938" s="337"/>
      <c r="ART938" s="337"/>
      <c r="ARU938" s="337"/>
      <c r="ARV938" s="337"/>
      <c r="ARW938" s="337"/>
      <c r="ARX938" s="337"/>
      <c r="ARY938" s="337"/>
      <c r="ARZ938" s="337"/>
      <c r="ASA938" s="337"/>
      <c r="ASB938" s="337"/>
      <c r="ASC938" s="337"/>
      <c r="ASD938" s="337"/>
      <c r="ASE938" s="337"/>
      <c r="ASF938" s="337"/>
      <c r="ASG938" s="337"/>
      <c r="ASH938" s="337"/>
      <c r="ASI938" s="337"/>
      <c r="ASJ938" s="337"/>
      <c r="ASK938" s="337"/>
      <c r="ASL938" s="337"/>
      <c r="ASM938" s="337"/>
      <c r="ASN938" s="337"/>
      <c r="ASO938" s="337"/>
      <c r="ASP938" s="337"/>
      <c r="ASQ938" s="337"/>
      <c r="ASR938" s="337"/>
      <c r="ASS938" s="337"/>
      <c r="AST938" s="337"/>
      <c r="ASU938" s="337"/>
      <c r="ASV938" s="337"/>
      <c r="ASW938" s="337"/>
      <c r="ASX938" s="337"/>
      <c r="ASY938" s="337"/>
      <c r="ASZ938" s="337"/>
      <c r="ATA938" s="337"/>
      <c r="ATB938" s="337"/>
      <c r="ATC938" s="337"/>
      <c r="ATD938" s="337"/>
      <c r="ATE938" s="337"/>
      <c r="ATF938" s="337"/>
      <c r="ATG938" s="337"/>
      <c r="ATH938" s="337"/>
      <c r="ATI938" s="337"/>
      <c r="ATJ938" s="337"/>
      <c r="ATK938" s="337"/>
      <c r="ATL938" s="337"/>
      <c r="ATM938" s="337"/>
      <c r="ATN938" s="337"/>
      <c r="ATO938" s="337"/>
      <c r="ATP938" s="337"/>
      <c r="ATQ938" s="337"/>
      <c r="ATR938" s="337"/>
      <c r="ATS938" s="337"/>
      <c r="ATT938" s="337"/>
      <c r="ATU938" s="337"/>
      <c r="ATV938" s="337"/>
      <c r="ATW938" s="337"/>
      <c r="ATX938" s="337"/>
      <c r="ATY938" s="337"/>
      <c r="ATZ938" s="337"/>
      <c r="AUA938" s="337"/>
      <c r="AUB938" s="337"/>
      <c r="AUC938" s="337"/>
      <c r="AUD938" s="337"/>
      <c r="AUE938" s="337"/>
      <c r="AUF938" s="337"/>
      <c r="AUG938" s="337"/>
      <c r="AUH938" s="337"/>
      <c r="AUI938" s="337"/>
      <c r="AUJ938" s="337"/>
      <c r="AUK938" s="337"/>
      <c r="AUL938" s="337"/>
      <c r="AUM938" s="337"/>
      <c r="AUN938" s="337"/>
      <c r="AUO938" s="337"/>
      <c r="AUP938" s="337"/>
      <c r="AUQ938" s="337"/>
      <c r="AUR938" s="337"/>
      <c r="AUS938" s="337"/>
      <c r="AUT938" s="337"/>
      <c r="AUU938" s="337"/>
      <c r="AUV938" s="337"/>
      <c r="AUW938" s="337"/>
      <c r="AUX938" s="337"/>
      <c r="AUY938" s="337"/>
      <c r="AUZ938" s="337"/>
      <c r="AVA938" s="337"/>
      <c r="AVB938" s="337"/>
      <c r="AVC938" s="337"/>
      <c r="AVD938" s="337"/>
      <c r="AVE938" s="337"/>
      <c r="AVF938" s="337"/>
      <c r="AVG938" s="337"/>
      <c r="AVH938" s="337"/>
      <c r="AVI938" s="337"/>
      <c r="AVJ938" s="337"/>
      <c r="AVK938" s="337"/>
      <c r="AVL938" s="337"/>
      <c r="AVM938" s="337"/>
      <c r="AVN938" s="337"/>
      <c r="AVO938" s="337"/>
      <c r="AVP938" s="337"/>
      <c r="AVQ938" s="337"/>
      <c r="AVR938" s="337"/>
      <c r="AVS938" s="337"/>
      <c r="AVT938" s="337"/>
      <c r="AVU938" s="337"/>
      <c r="AVV938" s="337"/>
      <c r="AVW938" s="337"/>
      <c r="AVX938" s="337"/>
      <c r="AVY938" s="337"/>
      <c r="AVZ938" s="337"/>
      <c r="AWA938" s="337"/>
      <c r="AWB938" s="337"/>
      <c r="AWC938" s="337"/>
      <c r="AWD938" s="337"/>
      <c r="AWE938" s="337"/>
      <c r="AWF938" s="337"/>
      <c r="AWG938" s="337"/>
      <c r="AWH938" s="337"/>
      <c r="AWI938" s="337"/>
      <c r="AWJ938" s="337"/>
      <c r="AWK938" s="337"/>
      <c r="AWL938" s="337"/>
      <c r="AWM938" s="337"/>
      <c r="AWN938" s="337"/>
      <c r="AWO938" s="337"/>
      <c r="AWP938" s="337"/>
      <c r="AWQ938" s="337"/>
      <c r="AWR938" s="337"/>
      <c r="AWS938" s="337"/>
      <c r="AWT938" s="337"/>
      <c r="AWU938" s="337"/>
      <c r="AWV938" s="337"/>
      <c r="AWW938" s="337"/>
      <c r="AWX938" s="337"/>
      <c r="AWY938" s="337"/>
      <c r="AWZ938" s="337"/>
      <c r="AXA938" s="337"/>
      <c r="AXB938" s="337"/>
      <c r="AXC938" s="337"/>
      <c r="AXD938" s="337"/>
      <c r="AXE938" s="337"/>
      <c r="AXF938" s="337"/>
      <c r="AXG938" s="337"/>
      <c r="AXH938" s="337"/>
      <c r="AXI938" s="337"/>
      <c r="AXJ938" s="337"/>
      <c r="AXK938" s="337"/>
      <c r="AXL938" s="337"/>
      <c r="AXM938" s="337"/>
      <c r="AXN938" s="337"/>
      <c r="AXO938" s="337"/>
      <c r="AXP938" s="337"/>
      <c r="AXQ938" s="337"/>
      <c r="AXR938" s="337"/>
      <c r="AXS938" s="337"/>
      <c r="AXT938" s="337"/>
      <c r="AXU938" s="337"/>
      <c r="AXV938" s="337"/>
      <c r="AXW938" s="337"/>
      <c r="AXX938" s="337"/>
      <c r="AXY938" s="337"/>
      <c r="AXZ938" s="337"/>
      <c r="AYA938" s="337"/>
      <c r="AYB938" s="337"/>
      <c r="AYC938" s="337"/>
      <c r="AYD938" s="337"/>
      <c r="AYE938" s="337"/>
      <c r="AYF938" s="337"/>
      <c r="AYG938" s="337"/>
      <c r="AYH938" s="337"/>
      <c r="AYI938" s="337"/>
      <c r="AYJ938" s="337"/>
      <c r="AYK938" s="337"/>
      <c r="AYL938" s="337"/>
      <c r="AYM938" s="337"/>
      <c r="AYN938" s="337"/>
      <c r="AYO938" s="337"/>
      <c r="AYP938" s="337"/>
      <c r="AYQ938" s="337"/>
      <c r="AYR938" s="337"/>
      <c r="AYS938" s="337"/>
      <c r="AYT938" s="337"/>
      <c r="AYU938" s="337"/>
      <c r="AYV938" s="337"/>
      <c r="AYW938" s="337"/>
      <c r="AYX938" s="337"/>
      <c r="AYY938" s="337"/>
      <c r="AYZ938" s="337"/>
      <c r="AZA938" s="337"/>
      <c r="AZB938" s="337"/>
      <c r="AZC938" s="337"/>
      <c r="AZD938" s="337"/>
      <c r="AZE938" s="337"/>
      <c r="AZF938" s="337"/>
      <c r="AZG938" s="337"/>
      <c r="AZH938" s="337"/>
      <c r="AZI938" s="337"/>
      <c r="AZJ938" s="337"/>
      <c r="AZK938" s="337"/>
      <c r="AZL938" s="337"/>
      <c r="AZM938" s="337"/>
      <c r="AZN938" s="337"/>
      <c r="AZO938" s="337"/>
      <c r="AZP938" s="337"/>
      <c r="AZQ938" s="337"/>
      <c r="AZR938" s="337"/>
      <c r="AZS938" s="337"/>
      <c r="AZT938" s="337"/>
      <c r="AZU938" s="337"/>
      <c r="AZV938" s="337"/>
      <c r="AZW938" s="337"/>
      <c r="AZX938" s="337"/>
      <c r="AZY938" s="337"/>
      <c r="AZZ938" s="337"/>
      <c r="BAA938" s="337"/>
      <c r="BAB938" s="337"/>
      <c r="BAC938" s="337"/>
      <c r="BAD938" s="337"/>
      <c r="BAE938" s="337"/>
      <c r="BAF938" s="337"/>
      <c r="BAG938" s="337"/>
      <c r="BAH938" s="337"/>
      <c r="BAI938" s="337"/>
      <c r="BAJ938" s="337"/>
      <c r="BAK938" s="337"/>
      <c r="BAL938" s="337"/>
      <c r="BAM938" s="337"/>
      <c r="BAN938" s="337"/>
      <c r="BAO938" s="337"/>
      <c r="BAP938" s="337"/>
      <c r="BAQ938" s="337"/>
      <c r="BAR938" s="337"/>
      <c r="BAS938" s="337"/>
      <c r="BAT938" s="337"/>
      <c r="BAU938" s="337"/>
      <c r="BAV938" s="337"/>
      <c r="BAW938" s="337"/>
      <c r="BAX938" s="337"/>
      <c r="BAY938" s="337"/>
      <c r="BAZ938" s="337"/>
      <c r="BBA938" s="337"/>
      <c r="BBB938" s="337"/>
      <c r="BBC938" s="337"/>
      <c r="BBD938" s="337"/>
      <c r="BBE938" s="337"/>
      <c r="BBF938" s="337"/>
      <c r="BBG938" s="337"/>
      <c r="BBH938" s="337"/>
      <c r="BBI938" s="337"/>
      <c r="BBJ938" s="337"/>
      <c r="BBK938" s="337"/>
      <c r="BBL938" s="337"/>
      <c r="BBM938" s="337"/>
      <c r="BBN938" s="337"/>
      <c r="BBO938" s="337"/>
      <c r="BBP938" s="337"/>
      <c r="BBQ938" s="337"/>
      <c r="BBR938" s="337"/>
      <c r="BBS938" s="337"/>
      <c r="BBT938" s="337"/>
      <c r="BBU938" s="337"/>
      <c r="BBV938" s="337"/>
      <c r="BBW938" s="337"/>
      <c r="BBX938" s="337"/>
      <c r="BBY938" s="337"/>
      <c r="BBZ938" s="337"/>
      <c r="BCA938" s="337"/>
      <c r="BCB938" s="337"/>
      <c r="BCC938" s="337"/>
      <c r="BCD938" s="337"/>
      <c r="BCE938" s="337"/>
      <c r="BCF938" s="337"/>
      <c r="BCG938" s="337"/>
      <c r="BCH938" s="337"/>
      <c r="BCI938" s="337"/>
      <c r="BCJ938" s="337"/>
      <c r="BCK938" s="337"/>
      <c r="BCL938" s="337"/>
      <c r="BCM938" s="337"/>
      <c r="BCN938" s="337"/>
      <c r="BCO938" s="337"/>
      <c r="BCP938" s="337"/>
      <c r="BCQ938" s="337"/>
      <c r="BCR938" s="337"/>
      <c r="BCS938" s="337"/>
      <c r="BCT938" s="337"/>
      <c r="BCU938" s="337"/>
      <c r="BCV938" s="337"/>
      <c r="BCW938" s="337"/>
      <c r="BCX938" s="337"/>
      <c r="BCY938" s="337"/>
      <c r="BCZ938" s="337"/>
      <c r="BDA938" s="337"/>
      <c r="BDB938" s="337"/>
      <c r="BDC938" s="337"/>
      <c r="BDD938" s="337"/>
      <c r="BDE938" s="337"/>
      <c r="BDF938" s="337"/>
      <c r="BDG938" s="337"/>
      <c r="BDH938" s="337"/>
      <c r="BDI938" s="337"/>
      <c r="BDJ938" s="337"/>
      <c r="BDK938" s="337"/>
      <c r="BDL938" s="337"/>
      <c r="BDM938" s="337"/>
      <c r="BDN938" s="337"/>
      <c r="BDO938" s="337"/>
      <c r="BDP938" s="337"/>
      <c r="BDQ938" s="337"/>
      <c r="BDR938" s="337"/>
      <c r="BDS938" s="337"/>
      <c r="BDT938" s="337"/>
      <c r="BDU938" s="337"/>
      <c r="BDV938" s="337"/>
      <c r="BDW938" s="337"/>
      <c r="BDX938" s="337"/>
      <c r="BDY938" s="337"/>
      <c r="BDZ938" s="337"/>
      <c r="BEA938" s="337"/>
      <c r="BEB938" s="337"/>
      <c r="BEC938" s="337"/>
      <c r="BED938" s="337"/>
      <c r="BEE938" s="337"/>
      <c r="BEF938" s="337"/>
      <c r="BEG938" s="337"/>
      <c r="BEH938" s="337"/>
      <c r="BEI938" s="337"/>
      <c r="BEJ938" s="337"/>
      <c r="BEK938" s="337"/>
      <c r="BEL938" s="337"/>
      <c r="BEM938" s="337"/>
      <c r="BEN938" s="337"/>
      <c r="BEO938" s="337"/>
      <c r="BEP938" s="337"/>
      <c r="BEQ938" s="337"/>
      <c r="BER938" s="337"/>
      <c r="BES938" s="337"/>
      <c r="BET938" s="337"/>
      <c r="BEU938" s="337"/>
      <c r="BEV938" s="337"/>
      <c r="BEW938" s="337"/>
      <c r="BEX938" s="337"/>
      <c r="BEY938" s="337"/>
      <c r="BEZ938" s="337"/>
      <c r="BFA938" s="337"/>
      <c r="BFB938" s="337"/>
      <c r="BFC938" s="337"/>
      <c r="BFD938" s="337"/>
      <c r="BFE938" s="337"/>
      <c r="BFF938" s="337"/>
      <c r="BFG938" s="337"/>
      <c r="BFH938" s="337"/>
      <c r="BFI938" s="337"/>
      <c r="BFJ938" s="337"/>
      <c r="BFK938" s="337"/>
      <c r="BFL938" s="337"/>
      <c r="BFM938" s="337"/>
      <c r="BFN938" s="337"/>
      <c r="BFO938" s="337"/>
      <c r="BFP938" s="337"/>
      <c r="BFQ938" s="337"/>
      <c r="BFR938" s="337"/>
      <c r="BFS938" s="337"/>
      <c r="BFT938" s="337"/>
      <c r="BFU938" s="337"/>
      <c r="BFV938" s="337"/>
      <c r="BFW938" s="337"/>
      <c r="BFX938" s="337"/>
      <c r="BFY938" s="337"/>
      <c r="BFZ938" s="337"/>
      <c r="BGA938" s="337"/>
      <c r="BGB938" s="337"/>
      <c r="BGC938" s="337"/>
      <c r="BGD938" s="337"/>
      <c r="BGE938" s="337"/>
      <c r="BGF938" s="337"/>
      <c r="BGG938" s="337"/>
      <c r="BGH938" s="337"/>
      <c r="BGI938" s="337"/>
      <c r="BGJ938" s="337"/>
      <c r="BGK938" s="337"/>
      <c r="BGL938" s="337"/>
      <c r="BGM938" s="337"/>
      <c r="BGN938" s="337"/>
      <c r="BGO938" s="337"/>
      <c r="BGP938" s="337"/>
      <c r="BGQ938" s="337"/>
      <c r="BGR938" s="337"/>
      <c r="BGS938" s="337"/>
      <c r="BGT938" s="337"/>
      <c r="BGU938" s="337"/>
      <c r="BGV938" s="337"/>
      <c r="BGW938" s="337"/>
      <c r="BGX938" s="337"/>
      <c r="BGY938" s="337"/>
      <c r="BGZ938" s="337"/>
      <c r="BHA938" s="337"/>
      <c r="BHB938" s="337"/>
      <c r="BHC938" s="337"/>
      <c r="BHD938" s="337"/>
      <c r="BHE938" s="337"/>
      <c r="BHF938" s="337"/>
      <c r="BHG938" s="337"/>
      <c r="BHH938" s="337"/>
      <c r="BHI938" s="337"/>
      <c r="BHJ938" s="337"/>
      <c r="BHK938" s="337"/>
      <c r="BHL938" s="337"/>
      <c r="BHM938" s="337"/>
      <c r="BHN938" s="337"/>
      <c r="BHO938" s="337"/>
      <c r="BHP938" s="337"/>
      <c r="BHQ938" s="337"/>
      <c r="BHR938" s="337"/>
      <c r="BHS938" s="337"/>
      <c r="BHT938" s="337"/>
      <c r="BHU938" s="337"/>
      <c r="BHV938" s="337"/>
      <c r="BHW938" s="337"/>
      <c r="BHX938" s="337"/>
      <c r="BHY938" s="337"/>
      <c r="BHZ938" s="337"/>
      <c r="BIA938" s="337"/>
      <c r="BIB938" s="337"/>
      <c r="BIC938" s="337"/>
      <c r="BID938" s="337"/>
      <c r="BIE938" s="337"/>
      <c r="BIF938" s="337"/>
      <c r="BIG938" s="337"/>
      <c r="BIH938" s="337"/>
      <c r="BII938" s="337"/>
      <c r="BIJ938" s="337"/>
      <c r="BIK938" s="337"/>
      <c r="BIL938" s="337"/>
      <c r="BIM938" s="337"/>
      <c r="BIN938" s="337"/>
      <c r="BIO938" s="337"/>
      <c r="BIP938" s="337"/>
      <c r="BIQ938" s="337"/>
      <c r="BIR938" s="337"/>
      <c r="BIS938" s="337"/>
      <c r="BIT938" s="337"/>
      <c r="BIU938" s="337"/>
      <c r="BIV938" s="337"/>
      <c r="BIW938" s="337"/>
      <c r="BIX938" s="337"/>
      <c r="BIY938" s="337"/>
      <c r="BIZ938" s="337"/>
      <c r="BJA938" s="337"/>
      <c r="BJB938" s="337"/>
      <c r="BJC938" s="337"/>
      <c r="BJD938" s="337"/>
      <c r="BJE938" s="337"/>
      <c r="BJF938" s="337"/>
      <c r="BJG938" s="337"/>
      <c r="BJH938" s="337"/>
      <c r="BJI938" s="337"/>
      <c r="BJJ938" s="337"/>
      <c r="BJK938" s="337"/>
      <c r="BJL938" s="337"/>
      <c r="BJM938" s="337"/>
      <c r="BJN938" s="337"/>
      <c r="BJO938" s="337"/>
      <c r="BJP938" s="337"/>
      <c r="BJQ938" s="337"/>
      <c r="BJR938" s="337"/>
      <c r="BJS938" s="337"/>
      <c r="BJT938" s="337"/>
      <c r="BJU938" s="337"/>
      <c r="BJV938" s="337"/>
      <c r="BJW938" s="337"/>
      <c r="BJX938" s="337"/>
      <c r="BJY938" s="337"/>
      <c r="BJZ938" s="337"/>
      <c r="BKA938" s="337"/>
      <c r="BKB938" s="337"/>
      <c r="BKC938" s="337"/>
      <c r="BKD938" s="337"/>
      <c r="BKE938" s="337"/>
      <c r="BKF938" s="337"/>
      <c r="BKG938" s="337"/>
      <c r="BKH938" s="337"/>
      <c r="BKI938" s="337"/>
      <c r="BKJ938" s="337"/>
      <c r="BKK938" s="337"/>
      <c r="BKL938" s="337"/>
      <c r="BKM938" s="337"/>
      <c r="BKN938" s="337"/>
      <c r="BKO938" s="337"/>
      <c r="BKP938" s="337"/>
      <c r="BKQ938" s="337"/>
      <c r="BKR938" s="337"/>
      <c r="BKS938" s="337"/>
      <c r="BKT938" s="337"/>
      <c r="BKU938" s="337"/>
      <c r="BKV938" s="337"/>
      <c r="BKW938" s="337"/>
      <c r="BKX938" s="337"/>
      <c r="BKY938" s="337"/>
      <c r="BKZ938" s="337"/>
      <c r="BLA938" s="337"/>
      <c r="BLB938" s="337"/>
      <c r="BLC938" s="337"/>
      <c r="BLD938" s="337"/>
      <c r="BLE938" s="337"/>
      <c r="BLF938" s="337"/>
      <c r="BLG938" s="337"/>
      <c r="BLH938" s="337"/>
      <c r="BLI938" s="337"/>
      <c r="BLJ938" s="337"/>
      <c r="BLK938" s="337"/>
      <c r="BLL938" s="337"/>
      <c r="BLM938" s="337"/>
      <c r="BLN938" s="337"/>
      <c r="BLO938" s="337"/>
      <c r="BLP938" s="337"/>
      <c r="BLQ938" s="337"/>
      <c r="BLR938" s="337"/>
      <c r="BLS938" s="337"/>
      <c r="BLT938" s="337"/>
      <c r="BLU938" s="337"/>
      <c r="BLV938" s="337"/>
      <c r="BLW938" s="337"/>
      <c r="BLX938" s="337"/>
      <c r="BLY938" s="337"/>
      <c r="BLZ938" s="337"/>
      <c r="BMA938" s="337"/>
      <c r="BMB938" s="337"/>
      <c r="BMC938" s="337"/>
      <c r="BMD938" s="337"/>
      <c r="BME938" s="337"/>
      <c r="BMF938" s="337"/>
      <c r="BMG938" s="337"/>
      <c r="BMH938" s="337"/>
      <c r="BMI938" s="337"/>
      <c r="BMJ938" s="337"/>
      <c r="BMK938" s="337"/>
      <c r="BML938" s="337"/>
      <c r="BMM938" s="337"/>
      <c r="BMN938" s="337"/>
      <c r="BMO938" s="337"/>
      <c r="BMP938" s="337"/>
      <c r="BMQ938" s="337"/>
      <c r="BMR938" s="337"/>
      <c r="BMS938" s="337"/>
      <c r="BMT938" s="337"/>
      <c r="BMU938" s="337"/>
      <c r="BMV938" s="337"/>
      <c r="BMW938" s="337"/>
      <c r="BMX938" s="337"/>
      <c r="BMY938" s="337"/>
      <c r="BMZ938" s="337"/>
      <c r="BNA938" s="337"/>
      <c r="BNB938" s="337"/>
      <c r="BNC938" s="337"/>
      <c r="BND938" s="337"/>
      <c r="BNE938" s="337"/>
      <c r="BNF938" s="337"/>
      <c r="BNG938" s="337"/>
      <c r="BNH938" s="337"/>
      <c r="BNI938" s="337"/>
      <c r="BNJ938" s="337"/>
      <c r="BNK938" s="337"/>
      <c r="BNL938" s="337"/>
      <c r="BNM938" s="337"/>
      <c r="BNN938" s="337"/>
      <c r="BNO938" s="337"/>
      <c r="BNP938" s="337"/>
      <c r="BNQ938" s="337"/>
      <c r="BNR938" s="337"/>
      <c r="BNS938" s="337"/>
      <c r="BNT938" s="337"/>
      <c r="BNU938" s="337"/>
      <c r="BNV938" s="337"/>
      <c r="BNW938" s="337"/>
      <c r="BNX938" s="337"/>
      <c r="BNY938" s="337"/>
      <c r="BNZ938" s="337"/>
      <c r="BOA938" s="337"/>
      <c r="BOB938" s="337"/>
      <c r="BOC938" s="337"/>
      <c r="BOD938" s="337"/>
      <c r="BOE938" s="337"/>
      <c r="BOF938" s="337"/>
      <c r="BOG938" s="337"/>
      <c r="BOH938" s="337"/>
      <c r="BOI938" s="337"/>
      <c r="BOJ938" s="337"/>
      <c r="BOK938" s="337"/>
      <c r="BOL938" s="337"/>
      <c r="BOM938" s="337"/>
      <c r="BON938" s="337"/>
      <c r="BOO938" s="337"/>
      <c r="BOP938" s="337"/>
      <c r="BOQ938" s="337"/>
      <c r="BOR938" s="337"/>
      <c r="BOS938" s="337"/>
      <c r="BOT938" s="337"/>
      <c r="BOU938" s="337"/>
      <c r="BOV938" s="337"/>
      <c r="BOW938" s="337"/>
      <c r="BOX938" s="337"/>
      <c r="BOY938" s="337"/>
      <c r="BOZ938" s="337"/>
      <c r="BPA938" s="337"/>
      <c r="BPB938" s="337"/>
      <c r="BPC938" s="337"/>
      <c r="BPD938" s="337"/>
      <c r="BPE938" s="337"/>
      <c r="BPF938" s="337"/>
      <c r="BPG938" s="337"/>
      <c r="BPH938" s="337"/>
      <c r="BPI938" s="337"/>
      <c r="BPJ938" s="337"/>
      <c r="BPK938" s="337"/>
      <c r="BPL938" s="337"/>
      <c r="BPM938" s="337"/>
      <c r="BPN938" s="337"/>
      <c r="BPO938" s="337"/>
      <c r="BPP938" s="337"/>
      <c r="BPQ938" s="337"/>
      <c r="BPR938" s="337"/>
      <c r="BPS938" s="337"/>
      <c r="BPT938" s="337"/>
      <c r="BPU938" s="337"/>
      <c r="BPV938" s="337"/>
      <c r="BPW938" s="337"/>
      <c r="BPX938" s="337"/>
      <c r="BPY938" s="337"/>
      <c r="BPZ938" s="337"/>
      <c r="BQA938" s="337"/>
      <c r="BQB938" s="337"/>
      <c r="BQC938" s="337"/>
      <c r="BQD938" s="337"/>
      <c r="BQE938" s="337"/>
      <c r="BQF938" s="337"/>
      <c r="BQG938" s="337"/>
      <c r="BQH938" s="337"/>
      <c r="BQI938" s="337"/>
      <c r="BQJ938" s="337"/>
      <c r="BQK938" s="337"/>
      <c r="BQL938" s="337"/>
      <c r="BQM938" s="337"/>
      <c r="BQN938" s="337"/>
      <c r="BQO938" s="337"/>
      <c r="BQP938" s="337"/>
      <c r="BQQ938" s="337"/>
      <c r="BQR938" s="337"/>
      <c r="BQS938" s="337"/>
      <c r="BQT938" s="337"/>
      <c r="BQU938" s="337"/>
      <c r="BQV938" s="337"/>
      <c r="BQW938" s="337"/>
      <c r="BQX938" s="337"/>
      <c r="BQY938" s="337"/>
      <c r="BQZ938" s="337"/>
      <c r="BRA938" s="337"/>
      <c r="BRB938" s="337"/>
      <c r="BRC938" s="337"/>
      <c r="BRD938" s="337"/>
      <c r="BRE938" s="337"/>
      <c r="BRF938" s="337"/>
      <c r="BRG938" s="337"/>
      <c r="BRH938" s="337"/>
      <c r="BRI938" s="337"/>
      <c r="BRJ938" s="337"/>
      <c r="BRK938" s="337"/>
      <c r="BRL938" s="337"/>
      <c r="BRM938" s="337"/>
      <c r="BRN938" s="337"/>
      <c r="BRO938" s="337"/>
      <c r="BRP938" s="337"/>
      <c r="BRQ938" s="337"/>
      <c r="BRR938" s="337"/>
      <c r="BRS938" s="337"/>
      <c r="BRT938" s="337"/>
      <c r="BRU938" s="337"/>
      <c r="BRV938" s="337"/>
      <c r="BRW938" s="337"/>
      <c r="BRX938" s="337"/>
      <c r="BRY938" s="337"/>
      <c r="BRZ938" s="337"/>
      <c r="BSA938" s="337"/>
      <c r="BSB938" s="337"/>
      <c r="BSC938" s="337"/>
      <c r="BSD938" s="337"/>
      <c r="BSE938" s="337"/>
      <c r="BSF938" s="337"/>
      <c r="BSG938" s="337"/>
      <c r="BSH938" s="337"/>
      <c r="BSI938" s="337"/>
      <c r="BSJ938" s="337"/>
      <c r="BSK938" s="337"/>
      <c r="BSL938" s="337"/>
      <c r="BSM938" s="337"/>
      <c r="BSN938" s="337"/>
      <c r="BSO938" s="337"/>
      <c r="BSP938" s="337"/>
      <c r="BSQ938" s="337"/>
      <c r="BSR938" s="337"/>
      <c r="BSS938" s="337"/>
      <c r="BST938" s="337"/>
      <c r="BSU938" s="337"/>
      <c r="BSV938" s="337"/>
      <c r="BSW938" s="337"/>
      <c r="BSX938" s="337"/>
      <c r="BSY938" s="337"/>
      <c r="BSZ938" s="337"/>
      <c r="BTA938" s="337"/>
      <c r="BTB938" s="337"/>
      <c r="BTC938" s="337"/>
      <c r="BTD938" s="337"/>
      <c r="BTE938" s="337"/>
      <c r="BTF938" s="337"/>
      <c r="BTG938" s="337"/>
      <c r="BTH938" s="337"/>
      <c r="BTI938" s="337"/>
      <c r="BTJ938" s="337"/>
      <c r="BTK938" s="337"/>
      <c r="BTL938" s="337"/>
      <c r="BTM938" s="337"/>
      <c r="BTN938" s="337"/>
      <c r="BTO938" s="337"/>
      <c r="BTP938" s="337"/>
      <c r="BTQ938" s="337"/>
      <c r="BTR938" s="337"/>
      <c r="BTS938" s="337"/>
      <c r="BTT938" s="337"/>
      <c r="BTU938" s="337"/>
      <c r="BTV938" s="337"/>
      <c r="BTW938" s="337"/>
      <c r="BTX938" s="337"/>
      <c r="BTY938" s="337"/>
      <c r="BTZ938" s="337"/>
      <c r="BUA938" s="337"/>
      <c r="BUB938" s="337"/>
      <c r="BUC938" s="337"/>
      <c r="BUD938" s="337"/>
      <c r="BUE938" s="337"/>
      <c r="BUF938" s="337"/>
      <c r="BUG938" s="337"/>
      <c r="BUH938" s="337"/>
      <c r="BUI938" s="337"/>
      <c r="BUJ938" s="337"/>
      <c r="BUK938" s="337"/>
      <c r="BUL938" s="337"/>
      <c r="BUM938" s="337"/>
      <c r="BUN938" s="337"/>
      <c r="BUO938" s="337"/>
      <c r="BUP938" s="337"/>
      <c r="BUQ938" s="337"/>
      <c r="BUR938" s="337"/>
      <c r="BUS938" s="337"/>
      <c r="BUT938" s="337"/>
      <c r="BUU938" s="337"/>
      <c r="BUV938" s="337"/>
      <c r="BUW938" s="337"/>
      <c r="BUX938" s="337"/>
      <c r="BUY938" s="337"/>
      <c r="BUZ938" s="337"/>
      <c r="BVA938" s="337"/>
      <c r="BVB938" s="337"/>
      <c r="BVC938" s="337"/>
      <c r="BVD938" s="337"/>
      <c r="BVE938" s="337"/>
      <c r="BVF938" s="337"/>
      <c r="BVG938" s="337"/>
      <c r="BVH938" s="337"/>
      <c r="BVI938" s="337"/>
      <c r="BVJ938" s="337"/>
      <c r="BVK938" s="337"/>
      <c r="BVL938" s="337"/>
      <c r="BVM938" s="337"/>
      <c r="BVN938" s="337"/>
      <c r="BVO938" s="337"/>
      <c r="BVP938" s="337"/>
      <c r="BVQ938" s="337"/>
      <c r="BVR938" s="337"/>
      <c r="BVS938" s="337"/>
      <c r="BVT938" s="337"/>
      <c r="BVU938" s="337"/>
      <c r="BVV938" s="337"/>
      <c r="BVW938" s="337"/>
      <c r="BVX938" s="337"/>
      <c r="BVY938" s="337"/>
      <c r="BVZ938" s="337"/>
      <c r="BWA938" s="337"/>
      <c r="BWB938" s="337"/>
      <c r="BWC938" s="337"/>
      <c r="BWD938" s="337"/>
      <c r="BWE938" s="337"/>
      <c r="BWF938" s="337"/>
      <c r="BWG938" s="337"/>
      <c r="BWH938" s="337"/>
      <c r="BWI938" s="337"/>
      <c r="BWJ938" s="337"/>
      <c r="BWK938" s="337"/>
      <c r="BWL938" s="337"/>
      <c r="BWM938" s="337"/>
      <c r="BWN938" s="337"/>
      <c r="BWO938" s="337"/>
      <c r="BWP938" s="337"/>
      <c r="BWQ938" s="337"/>
      <c r="BWR938" s="337"/>
      <c r="BWS938" s="337"/>
      <c r="BWT938" s="337"/>
      <c r="BWU938" s="337"/>
      <c r="BWV938" s="337"/>
      <c r="BWW938" s="337"/>
      <c r="BWX938" s="337"/>
      <c r="BWY938" s="337"/>
      <c r="BWZ938" s="337"/>
      <c r="BXA938" s="337"/>
      <c r="BXB938" s="337"/>
      <c r="BXC938" s="337"/>
      <c r="BXD938" s="337"/>
      <c r="BXE938" s="337"/>
      <c r="BXF938" s="337"/>
      <c r="BXG938" s="337"/>
      <c r="BXH938" s="337"/>
      <c r="BXI938" s="337"/>
      <c r="BXJ938" s="337"/>
      <c r="BXK938" s="337"/>
      <c r="BXL938" s="337"/>
      <c r="BXM938" s="337"/>
      <c r="BXN938" s="337"/>
      <c r="BXO938" s="337"/>
      <c r="BXP938" s="337"/>
      <c r="BXQ938" s="337"/>
      <c r="BXR938" s="337"/>
      <c r="BXS938" s="337"/>
      <c r="BXT938" s="337"/>
      <c r="BXU938" s="337"/>
      <c r="BXV938" s="337"/>
      <c r="BXW938" s="337"/>
      <c r="BXX938" s="337"/>
      <c r="BXY938" s="337"/>
      <c r="BXZ938" s="337"/>
      <c r="BYA938" s="337"/>
      <c r="BYB938" s="337"/>
      <c r="BYC938" s="337"/>
      <c r="BYD938" s="337"/>
      <c r="BYE938" s="337"/>
      <c r="BYF938" s="337"/>
      <c r="BYG938" s="337"/>
      <c r="BYH938" s="337"/>
      <c r="BYI938" s="337"/>
      <c r="BYJ938" s="337"/>
      <c r="BYK938" s="337"/>
      <c r="BYL938" s="337"/>
      <c r="BYM938" s="337"/>
      <c r="BYN938" s="337"/>
      <c r="BYO938" s="337"/>
      <c r="BYP938" s="337"/>
      <c r="BYQ938" s="337"/>
      <c r="BYR938" s="337"/>
      <c r="BYS938" s="337"/>
      <c r="BYT938" s="337"/>
      <c r="BYU938" s="337"/>
      <c r="BYV938" s="337"/>
      <c r="BYW938" s="337"/>
      <c r="BYX938" s="337"/>
      <c r="BYY938" s="337"/>
      <c r="BYZ938" s="337"/>
      <c r="BZA938" s="337"/>
      <c r="BZB938" s="337"/>
      <c r="BZC938" s="337"/>
      <c r="BZD938" s="337"/>
      <c r="BZE938" s="337"/>
      <c r="BZF938" s="337"/>
      <c r="BZG938" s="337"/>
      <c r="BZH938" s="337"/>
      <c r="BZI938" s="337"/>
      <c r="BZJ938" s="337"/>
      <c r="BZK938" s="337"/>
      <c r="BZL938" s="337"/>
      <c r="BZM938" s="337"/>
      <c r="BZN938" s="337"/>
      <c r="BZO938" s="337"/>
      <c r="BZP938" s="337"/>
      <c r="BZQ938" s="337"/>
      <c r="BZR938" s="337"/>
      <c r="BZS938" s="337"/>
      <c r="BZT938" s="337"/>
      <c r="BZU938" s="337"/>
      <c r="BZV938" s="337"/>
      <c r="BZW938" s="337"/>
      <c r="BZX938" s="337"/>
      <c r="BZY938" s="337"/>
      <c r="BZZ938" s="337"/>
      <c r="CAA938" s="337"/>
      <c r="CAB938" s="337"/>
      <c r="CAC938" s="337"/>
      <c r="CAD938" s="337"/>
      <c r="CAE938" s="337"/>
      <c r="CAF938" s="337"/>
      <c r="CAG938" s="337"/>
      <c r="CAH938" s="337"/>
      <c r="CAI938" s="337"/>
      <c r="CAJ938" s="337"/>
      <c r="CAK938" s="337"/>
      <c r="CAL938" s="337"/>
      <c r="CAM938" s="337"/>
      <c r="CAN938" s="337"/>
      <c r="CAO938" s="337"/>
      <c r="CAP938" s="337"/>
      <c r="CAQ938" s="337"/>
      <c r="CAR938" s="337"/>
      <c r="CAS938" s="337"/>
      <c r="CAT938" s="337"/>
      <c r="CAU938" s="337"/>
      <c r="CAV938" s="337"/>
      <c r="CAW938" s="337"/>
      <c r="CAX938" s="337"/>
      <c r="CAY938" s="337"/>
      <c r="CAZ938" s="337"/>
      <c r="CBA938" s="337"/>
      <c r="CBB938" s="337"/>
      <c r="CBC938" s="337"/>
      <c r="CBD938" s="337"/>
      <c r="CBE938" s="337"/>
      <c r="CBF938" s="337"/>
      <c r="CBG938" s="337"/>
      <c r="CBH938" s="337"/>
      <c r="CBI938" s="337"/>
      <c r="CBJ938" s="337"/>
      <c r="CBK938" s="337"/>
      <c r="CBL938" s="337"/>
      <c r="CBM938" s="337"/>
      <c r="CBN938" s="337"/>
      <c r="CBO938" s="337"/>
      <c r="CBP938" s="337"/>
      <c r="CBQ938" s="337"/>
      <c r="CBR938" s="337"/>
      <c r="CBS938" s="337"/>
      <c r="CBT938" s="337"/>
      <c r="CBU938" s="337"/>
      <c r="CBV938" s="337"/>
      <c r="CBW938" s="337"/>
      <c r="CBX938" s="337"/>
      <c r="CBY938" s="337"/>
      <c r="CBZ938" s="337"/>
      <c r="CCA938" s="337"/>
      <c r="CCB938" s="337"/>
      <c r="CCC938" s="337"/>
      <c r="CCD938" s="337"/>
      <c r="CCE938" s="337"/>
      <c r="CCF938" s="337"/>
      <c r="CCG938" s="337"/>
      <c r="CCH938" s="337"/>
      <c r="CCI938" s="337"/>
      <c r="CCJ938" s="337"/>
      <c r="CCK938" s="337"/>
      <c r="CCL938" s="337"/>
      <c r="CCM938" s="337"/>
      <c r="CCN938" s="337"/>
      <c r="CCO938" s="337"/>
      <c r="CCP938" s="337"/>
      <c r="CCQ938" s="337"/>
      <c r="CCR938" s="337"/>
      <c r="CCS938" s="337"/>
      <c r="CCT938" s="337"/>
      <c r="CCU938" s="337"/>
      <c r="CCV938" s="337"/>
      <c r="CCW938" s="337"/>
      <c r="CCX938" s="337"/>
      <c r="CCY938" s="337"/>
      <c r="CCZ938" s="337"/>
      <c r="CDA938" s="337"/>
      <c r="CDB938" s="337"/>
      <c r="CDC938" s="337"/>
      <c r="CDD938" s="337"/>
      <c r="CDE938" s="337"/>
      <c r="CDF938" s="337"/>
      <c r="CDG938" s="337"/>
      <c r="CDH938" s="337"/>
      <c r="CDI938" s="337"/>
      <c r="CDJ938" s="337"/>
      <c r="CDK938" s="337"/>
      <c r="CDL938" s="337"/>
      <c r="CDM938" s="337"/>
      <c r="CDN938" s="337"/>
      <c r="CDO938" s="337"/>
      <c r="CDP938" s="337"/>
      <c r="CDQ938" s="337"/>
      <c r="CDR938" s="337"/>
      <c r="CDS938" s="337"/>
      <c r="CDT938" s="337"/>
      <c r="CDU938" s="337"/>
      <c r="CDV938" s="337"/>
      <c r="CDW938" s="337"/>
      <c r="CDX938" s="337"/>
      <c r="CDY938" s="337"/>
      <c r="CDZ938" s="337"/>
      <c r="CEA938" s="337"/>
      <c r="CEB938" s="337"/>
      <c r="CEC938" s="337"/>
      <c r="CED938" s="337"/>
      <c r="CEE938" s="337"/>
      <c r="CEF938" s="337"/>
      <c r="CEG938" s="337"/>
      <c r="CEH938" s="337"/>
      <c r="CEI938" s="337"/>
      <c r="CEJ938" s="337"/>
      <c r="CEK938" s="337"/>
      <c r="CEL938" s="337"/>
      <c r="CEM938" s="337"/>
      <c r="CEN938" s="337"/>
      <c r="CEO938" s="337"/>
      <c r="CEP938" s="337"/>
      <c r="CEQ938" s="337"/>
      <c r="CER938" s="337"/>
      <c r="CES938" s="337"/>
      <c r="CET938" s="337"/>
      <c r="CEU938" s="337"/>
      <c r="CEV938" s="337"/>
      <c r="CEW938" s="337"/>
      <c r="CEX938" s="337"/>
      <c r="CEY938" s="337"/>
      <c r="CEZ938" s="337"/>
      <c r="CFA938" s="337"/>
      <c r="CFB938" s="337"/>
      <c r="CFC938" s="337"/>
      <c r="CFD938" s="337"/>
      <c r="CFE938" s="337"/>
      <c r="CFF938" s="337"/>
      <c r="CFG938" s="337"/>
      <c r="CFH938" s="337"/>
      <c r="CFI938" s="337"/>
      <c r="CFJ938" s="337"/>
      <c r="CFK938" s="337"/>
      <c r="CFL938" s="337"/>
      <c r="CFM938" s="337"/>
      <c r="CFN938" s="337"/>
      <c r="CFO938" s="337"/>
      <c r="CFP938" s="337"/>
      <c r="CFQ938" s="337"/>
      <c r="CFR938" s="337"/>
      <c r="CFS938" s="337"/>
      <c r="CFT938" s="337"/>
      <c r="CFU938" s="337"/>
      <c r="CFV938" s="337"/>
      <c r="CFW938" s="337"/>
      <c r="CFX938" s="337"/>
      <c r="CFY938" s="337"/>
      <c r="CFZ938" s="337"/>
      <c r="CGA938" s="337"/>
      <c r="CGB938" s="337"/>
      <c r="CGC938" s="337"/>
      <c r="CGD938" s="337"/>
      <c r="CGE938" s="337"/>
      <c r="CGF938" s="337"/>
      <c r="CGG938" s="337"/>
      <c r="CGH938" s="337"/>
      <c r="CGI938" s="337"/>
      <c r="CGJ938" s="337"/>
      <c r="CGK938" s="337"/>
      <c r="CGL938" s="337"/>
      <c r="CGM938" s="337"/>
      <c r="CGN938" s="337"/>
      <c r="CGO938" s="337"/>
      <c r="CGP938" s="337"/>
      <c r="CGQ938" s="337"/>
      <c r="CGR938" s="337"/>
      <c r="CGS938" s="337"/>
      <c r="CGT938" s="337"/>
      <c r="CGU938" s="337"/>
      <c r="CGV938" s="337"/>
      <c r="CGW938" s="337"/>
      <c r="CGX938" s="337"/>
      <c r="CGY938" s="337"/>
      <c r="CGZ938" s="337"/>
      <c r="CHA938" s="337"/>
      <c r="CHB938" s="337"/>
      <c r="CHC938" s="337"/>
      <c r="CHD938" s="337"/>
      <c r="CHE938" s="337"/>
      <c r="CHF938" s="337"/>
      <c r="CHG938" s="337"/>
      <c r="CHH938" s="337"/>
      <c r="CHI938" s="337"/>
      <c r="CHJ938" s="337"/>
      <c r="CHK938" s="337"/>
      <c r="CHL938" s="337"/>
      <c r="CHM938" s="337"/>
      <c r="CHN938" s="337"/>
      <c r="CHO938" s="337"/>
      <c r="CHP938" s="337"/>
      <c r="CHQ938" s="337"/>
      <c r="CHR938" s="337"/>
      <c r="CHS938" s="337"/>
      <c r="CHT938" s="337"/>
      <c r="CHU938" s="337"/>
      <c r="CHV938" s="337"/>
      <c r="CHW938" s="337"/>
      <c r="CHX938" s="337"/>
      <c r="CHY938" s="337"/>
      <c r="CHZ938" s="337"/>
      <c r="CIA938" s="337"/>
      <c r="CIB938" s="337"/>
      <c r="CIC938" s="337"/>
      <c r="CID938" s="337"/>
      <c r="CIE938" s="337"/>
      <c r="CIF938" s="337"/>
      <c r="CIG938" s="337"/>
      <c r="CIH938" s="337"/>
      <c r="CII938" s="337"/>
      <c r="CIJ938" s="337"/>
      <c r="CIK938" s="337"/>
      <c r="CIL938" s="337"/>
      <c r="CIM938" s="337"/>
      <c r="CIN938" s="337"/>
      <c r="CIO938" s="337"/>
      <c r="CIP938" s="337"/>
      <c r="CIQ938" s="337"/>
      <c r="CIR938" s="337"/>
      <c r="CIS938" s="337"/>
      <c r="CIT938" s="337"/>
      <c r="CIU938" s="337"/>
      <c r="CIV938" s="337"/>
      <c r="CIW938" s="337"/>
      <c r="CIX938" s="337"/>
      <c r="CIY938" s="337"/>
      <c r="CIZ938" s="337"/>
      <c r="CJA938" s="337"/>
      <c r="CJB938" s="337"/>
      <c r="CJC938" s="337"/>
      <c r="CJD938" s="337"/>
      <c r="CJE938" s="337"/>
      <c r="CJF938" s="337"/>
      <c r="CJG938" s="337"/>
      <c r="CJH938" s="337"/>
      <c r="CJI938" s="337"/>
      <c r="CJJ938" s="337"/>
      <c r="CJK938" s="337"/>
      <c r="CJL938" s="337"/>
      <c r="CJM938" s="337"/>
      <c r="CJN938" s="337"/>
      <c r="CJO938" s="337"/>
      <c r="CJP938" s="337"/>
      <c r="CJQ938" s="337"/>
      <c r="CJR938" s="337"/>
      <c r="CJS938" s="337"/>
      <c r="CJT938" s="337"/>
      <c r="CJU938" s="337"/>
      <c r="CJV938" s="337"/>
      <c r="CJW938" s="337"/>
      <c r="CJX938" s="337"/>
      <c r="CJY938" s="337"/>
      <c r="CJZ938" s="337"/>
      <c r="CKA938" s="337"/>
      <c r="CKB938" s="337"/>
      <c r="CKC938" s="337"/>
      <c r="CKD938" s="337"/>
      <c r="CKE938" s="337"/>
      <c r="CKF938" s="337"/>
      <c r="CKG938" s="337"/>
      <c r="CKH938" s="337"/>
      <c r="CKI938" s="337"/>
      <c r="CKJ938" s="337"/>
      <c r="CKK938" s="337"/>
      <c r="CKL938" s="337"/>
      <c r="CKM938" s="337"/>
      <c r="CKN938" s="337"/>
      <c r="CKO938" s="337"/>
      <c r="CKP938" s="337"/>
      <c r="CKQ938" s="337"/>
      <c r="CKR938" s="337"/>
      <c r="CKS938" s="337"/>
      <c r="CKT938" s="337"/>
      <c r="CKU938" s="337"/>
      <c r="CKV938" s="337"/>
      <c r="CKW938" s="337"/>
      <c r="CKX938" s="337"/>
      <c r="CKY938" s="337"/>
      <c r="CKZ938" s="337"/>
      <c r="CLA938" s="337"/>
      <c r="CLB938" s="337"/>
      <c r="CLC938" s="337"/>
      <c r="CLD938" s="337"/>
      <c r="CLE938" s="337"/>
      <c r="CLF938" s="337"/>
      <c r="CLG938" s="337"/>
      <c r="CLH938" s="337"/>
      <c r="CLI938" s="337"/>
      <c r="CLJ938" s="337"/>
      <c r="CLK938" s="337"/>
      <c r="CLL938" s="337"/>
      <c r="CLM938" s="337"/>
      <c r="CLN938" s="337"/>
      <c r="CLO938" s="337"/>
      <c r="CLP938" s="337"/>
      <c r="CLQ938" s="337"/>
      <c r="CLR938" s="337"/>
      <c r="CLS938" s="337"/>
      <c r="CLT938" s="337"/>
      <c r="CLU938" s="337"/>
      <c r="CLV938" s="337"/>
      <c r="CLW938" s="337"/>
      <c r="CLX938" s="337"/>
      <c r="CLY938" s="337"/>
      <c r="CLZ938" s="337"/>
      <c r="CMA938" s="337"/>
      <c r="CMB938" s="337"/>
      <c r="CMC938" s="337"/>
      <c r="CMD938" s="337"/>
      <c r="CME938" s="337"/>
      <c r="CMF938" s="337"/>
      <c r="CMG938" s="337"/>
      <c r="CMH938" s="337"/>
      <c r="CMI938" s="337"/>
      <c r="CMJ938" s="337"/>
      <c r="CMK938" s="337"/>
      <c r="CML938" s="337"/>
      <c r="CMM938" s="337"/>
      <c r="CMN938" s="337"/>
      <c r="CMO938" s="337"/>
      <c r="CMP938" s="337"/>
      <c r="CMQ938" s="337"/>
      <c r="CMR938" s="337"/>
      <c r="CMS938" s="337"/>
      <c r="CMT938" s="337"/>
      <c r="CMU938" s="337"/>
      <c r="CMV938" s="337"/>
      <c r="CMW938" s="337"/>
      <c r="CMX938" s="337"/>
      <c r="CMY938" s="337"/>
      <c r="CMZ938" s="337"/>
      <c r="CNA938" s="337"/>
      <c r="CNB938" s="337"/>
      <c r="CNC938" s="337"/>
      <c r="CND938" s="337"/>
      <c r="CNE938" s="337"/>
      <c r="CNF938" s="337"/>
      <c r="CNG938" s="337"/>
      <c r="CNH938" s="337"/>
      <c r="CNI938" s="337"/>
      <c r="CNJ938" s="337"/>
      <c r="CNK938" s="337"/>
      <c r="CNL938" s="337"/>
      <c r="CNM938" s="337"/>
      <c r="CNN938" s="337"/>
      <c r="CNO938" s="337"/>
      <c r="CNP938" s="337"/>
      <c r="CNQ938" s="337"/>
      <c r="CNR938" s="337"/>
      <c r="CNS938" s="337"/>
      <c r="CNT938" s="337"/>
      <c r="CNU938" s="337"/>
      <c r="CNV938" s="337"/>
      <c r="CNW938" s="337"/>
      <c r="CNX938" s="337"/>
      <c r="CNY938" s="337"/>
      <c r="CNZ938" s="337"/>
      <c r="COA938" s="337"/>
      <c r="COB938" s="337"/>
      <c r="COC938" s="337"/>
      <c r="COD938" s="337"/>
      <c r="COE938" s="337"/>
      <c r="COF938" s="337"/>
      <c r="COG938" s="337"/>
      <c r="COH938" s="337"/>
      <c r="COI938" s="337"/>
      <c r="COJ938" s="337"/>
      <c r="COK938" s="337"/>
      <c r="COL938" s="337"/>
      <c r="COM938" s="337"/>
      <c r="CON938" s="337"/>
      <c r="COO938" s="337"/>
      <c r="COP938" s="337"/>
      <c r="COQ938" s="337"/>
      <c r="COR938" s="337"/>
      <c r="COS938" s="337"/>
      <c r="COT938" s="337"/>
      <c r="COU938" s="337"/>
      <c r="COV938" s="337"/>
      <c r="COW938" s="337"/>
      <c r="COX938" s="337"/>
      <c r="COY938" s="337"/>
      <c r="COZ938" s="337"/>
      <c r="CPA938" s="337"/>
      <c r="CPB938" s="337"/>
      <c r="CPC938" s="337"/>
      <c r="CPD938" s="337"/>
      <c r="CPE938" s="337"/>
      <c r="CPF938" s="337"/>
      <c r="CPG938" s="337"/>
      <c r="CPH938" s="337"/>
      <c r="CPI938" s="337"/>
      <c r="CPJ938" s="337"/>
      <c r="CPK938" s="337"/>
      <c r="CPL938" s="337"/>
      <c r="CPM938" s="337"/>
      <c r="CPN938" s="337"/>
      <c r="CPO938" s="337"/>
      <c r="CPP938" s="337"/>
      <c r="CPQ938" s="337"/>
      <c r="CPR938" s="337"/>
      <c r="CPS938" s="337"/>
      <c r="CPT938" s="337"/>
      <c r="CPU938" s="337"/>
      <c r="CPV938" s="337"/>
      <c r="CPW938" s="337"/>
      <c r="CPX938" s="337"/>
      <c r="CPY938" s="337"/>
      <c r="CPZ938" s="337"/>
      <c r="CQA938" s="337"/>
      <c r="CQB938" s="337"/>
      <c r="CQC938" s="337"/>
      <c r="CQD938" s="337"/>
      <c r="CQE938" s="337"/>
      <c r="CQF938" s="337"/>
      <c r="CQG938" s="337"/>
      <c r="CQH938" s="337"/>
      <c r="CQI938" s="337"/>
      <c r="CQJ938" s="337"/>
      <c r="CQK938" s="337"/>
      <c r="CQL938" s="337"/>
      <c r="CQM938" s="337"/>
      <c r="CQN938" s="337"/>
      <c r="CQO938" s="337"/>
      <c r="CQP938" s="337"/>
      <c r="CQQ938" s="337"/>
      <c r="CQR938" s="337"/>
      <c r="CQS938" s="337"/>
      <c r="CQT938" s="337"/>
      <c r="CQU938" s="337"/>
      <c r="CQV938" s="337"/>
      <c r="CQW938" s="337"/>
      <c r="CQX938" s="337"/>
      <c r="CQY938" s="337"/>
      <c r="CQZ938" s="337"/>
      <c r="CRA938" s="337"/>
      <c r="CRB938" s="337"/>
      <c r="CRC938" s="337"/>
      <c r="CRD938" s="337"/>
      <c r="CRE938" s="337"/>
      <c r="CRF938" s="337"/>
      <c r="CRG938" s="337"/>
      <c r="CRH938" s="337"/>
      <c r="CRI938" s="337"/>
      <c r="CRJ938" s="337"/>
      <c r="CRK938" s="337"/>
      <c r="CRL938" s="337"/>
      <c r="CRM938" s="337"/>
      <c r="CRN938" s="337"/>
      <c r="CRO938" s="337"/>
      <c r="CRP938" s="337"/>
      <c r="CRQ938" s="337"/>
      <c r="CRR938" s="337"/>
      <c r="CRS938" s="337"/>
      <c r="CRT938" s="337"/>
      <c r="CRU938" s="337"/>
      <c r="CRV938" s="337"/>
      <c r="CRW938" s="337"/>
      <c r="CRX938" s="337"/>
      <c r="CRY938" s="337"/>
      <c r="CRZ938" s="337"/>
      <c r="CSA938" s="337"/>
      <c r="CSB938" s="337"/>
      <c r="CSC938" s="337"/>
      <c r="CSD938" s="337"/>
      <c r="CSE938" s="337"/>
      <c r="CSF938" s="337"/>
      <c r="CSG938" s="337"/>
      <c r="CSH938" s="337"/>
      <c r="CSI938" s="337"/>
      <c r="CSJ938" s="337"/>
      <c r="CSK938" s="337"/>
      <c r="CSL938" s="337"/>
      <c r="CSM938" s="337"/>
      <c r="CSN938" s="337"/>
      <c r="CSO938" s="337"/>
      <c r="CSP938" s="337"/>
      <c r="CSQ938" s="337"/>
      <c r="CSR938" s="337"/>
      <c r="CSS938" s="337"/>
      <c r="CST938" s="337"/>
      <c r="CSU938" s="337"/>
      <c r="CSV938" s="337"/>
      <c r="CSW938" s="337"/>
      <c r="CSX938" s="337"/>
      <c r="CSY938" s="337"/>
      <c r="CSZ938" s="337"/>
      <c r="CTA938" s="337"/>
      <c r="CTB938" s="337"/>
      <c r="CTC938" s="337"/>
      <c r="CTD938" s="337"/>
      <c r="CTE938" s="337"/>
      <c r="CTF938" s="337"/>
      <c r="CTG938" s="337"/>
      <c r="CTH938" s="337"/>
      <c r="CTI938" s="337"/>
      <c r="CTJ938" s="337"/>
      <c r="CTK938" s="337"/>
      <c r="CTL938" s="337"/>
      <c r="CTM938" s="337"/>
      <c r="CTN938" s="337"/>
      <c r="CTO938" s="337"/>
      <c r="CTP938" s="337"/>
      <c r="CTQ938" s="337"/>
      <c r="CTR938" s="337"/>
      <c r="CTS938" s="337"/>
      <c r="CTT938" s="337"/>
      <c r="CTU938" s="337"/>
      <c r="CTV938" s="337"/>
      <c r="CTW938" s="337"/>
      <c r="CTX938" s="337"/>
      <c r="CTY938" s="337"/>
      <c r="CTZ938" s="337"/>
      <c r="CUA938" s="337"/>
      <c r="CUB938" s="337"/>
      <c r="CUC938" s="337"/>
      <c r="CUD938" s="337"/>
      <c r="CUE938" s="337"/>
      <c r="CUF938" s="337"/>
      <c r="CUG938" s="337"/>
      <c r="CUH938" s="337"/>
      <c r="CUI938" s="337"/>
      <c r="CUJ938" s="337"/>
      <c r="CUK938" s="337"/>
      <c r="CUL938" s="337"/>
      <c r="CUM938" s="337"/>
      <c r="CUN938" s="337"/>
      <c r="CUO938" s="337"/>
      <c r="CUP938" s="337"/>
      <c r="CUQ938" s="337"/>
      <c r="CUR938" s="337"/>
      <c r="CUS938" s="337"/>
      <c r="CUT938" s="337"/>
      <c r="CUU938" s="337"/>
      <c r="CUV938" s="337"/>
      <c r="CUW938" s="337"/>
      <c r="CUX938" s="337"/>
      <c r="CUY938" s="337"/>
      <c r="CUZ938" s="337"/>
      <c r="CVA938" s="337"/>
      <c r="CVB938" s="337"/>
      <c r="CVC938" s="337"/>
      <c r="CVD938" s="337"/>
      <c r="CVE938" s="337"/>
      <c r="CVF938" s="337"/>
      <c r="CVG938" s="337"/>
      <c r="CVH938" s="337"/>
      <c r="CVI938" s="337"/>
      <c r="CVJ938" s="337"/>
      <c r="CVK938" s="337"/>
      <c r="CVL938" s="337"/>
      <c r="CVM938" s="337"/>
      <c r="CVN938" s="337"/>
      <c r="CVO938" s="337"/>
      <c r="CVP938" s="337"/>
      <c r="CVQ938" s="337"/>
      <c r="CVR938" s="337"/>
      <c r="CVS938" s="337"/>
      <c r="CVT938" s="337"/>
      <c r="CVU938" s="337"/>
      <c r="CVV938" s="337"/>
      <c r="CVW938" s="337"/>
      <c r="CVX938" s="337"/>
      <c r="CVY938" s="337"/>
      <c r="CVZ938" s="337"/>
      <c r="CWA938" s="337"/>
      <c r="CWB938" s="337"/>
      <c r="CWC938" s="337"/>
      <c r="CWD938" s="337"/>
      <c r="CWE938" s="337"/>
      <c r="CWF938" s="337"/>
      <c r="CWG938" s="337"/>
      <c r="CWH938" s="337"/>
      <c r="CWI938" s="337"/>
      <c r="CWJ938" s="337"/>
      <c r="CWK938" s="337"/>
      <c r="CWL938" s="337"/>
      <c r="CWM938" s="337"/>
      <c r="CWN938" s="337"/>
      <c r="CWO938" s="337"/>
      <c r="CWP938" s="337"/>
      <c r="CWQ938" s="337"/>
      <c r="CWR938" s="337"/>
      <c r="CWS938" s="337"/>
      <c r="CWT938" s="337"/>
      <c r="CWU938" s="337"/>
      <c r="CWV938" s="337"/>
      <c r="CWW938" s="337"/>
      <c r="CWX938" s="337"/>
      <c r="CWY938" s="337"/>
      <c r="CWZ938" s="337"/>
      <c r="CXA938" s="337"/>
      <c r="CXB938" s="337"/>
      <c r="CXC938" s="337"/>
      <c r="CXD938" s="337"/>
      <c r="CXE938" s="337"/>
      <c r="CXF938" s="337"/>
      <c r="CXG938" s="337"/>
      <c r="CXH938" s="337"/>
      <c r="CXI938" s="337"/>
      <c r="CXJ938" s="337"/>
      <c r="CXK938" s="337"/>
      <c r="CXL938" s="337"/>
      <c r="CXM938" s="337"/>
      <c r="CXN938" s="337"/>
      <c r="CXO938" s="337"/>
      <c r="CXP938" s="337"/>
      <c r="CXQ938" s="337"/>
      <c r="CXR938" s="337"/>
      <c r="CXS938" s="337"/>
      <c r="CXT938" s="337"/>
      <c r="CXU938" s="337"/>
      <c r="CXV938" s="337"/>
      <c r="CXW938" s="337"/>
      <c r="CXX938" s="337"/>
      <c r="CXY938" s="337"/>
      <c r="CXZ938" s="337"/>
      <c r="CYA938" s="337"/>
      <c r="CYB938" s="337"/>
      <c r="CYC938" s="337"/>
      <c r="CYD938" s="337"/>
      <c r="CYE938" s="337"/>
      <c r="CYF938" s="337"/>
      <c r="CYG938" s="337"/>
      <c r="CYH938" s="337"/>
      <c r="CYI938" s="337"/>
      <c r="CYJ938" s="337"/>
      <c r="CYK938" s="337"/>
      <c r="CYL938" s="337"/>
      <c r="CYM938" s="337"/>
      <c r="CYN938" s="337"/>
      <c r="CYO938" s="337"/>
      <c r="CYP938" s="337"/>
      <c r="CYQ938" s="337"/>
      <c r="CYR938" s="337"/>
      <c r="CYS938" s="337"/>
      <c r="CYT938" s="337"/>
      <c r="CYU938" s="337"/>
      <c r="CYV938" s="337"/>
      <c r="CYW938" s="337"/>
      <c r="CYX938" s="337"/>
      <c r="CYY938" s="337"/>
      <c r="CYZ938" s="337"/>
      <c r="CZA938" s="337"/>
      <c r="CZB938" s="337"/>
      <c r="CZC938" s="337"/>
      <c r="CZD938" s="337"/>
      <c r="CZE938" s="337"/>
      <c r="CZF938" s="337"/>
      <c r="CZG938" s="337"/>
      <c r="CZH938" s="337"/>
      <c r="CZI938" s="337"/>
      <c r="CZJ938" s="337"/>
      <c r="CZK938" s="337"/>
      <c r="CZL938" s="337"/>
      <c r="CZM938" s="337"/>
      <c r="CZN938" s="337"/>
      <c r="CZO938" s="337"/>
      <c r="CZP938" s="337"/>
      <c r="CZQ938" s="337"/>
      <c r="CZR938" s="337"/>
      <c r="CZS938" s="337"/>
      <c r="CZT938" s="337"/>
      <c r="CZU938" s="337"/>
      <c r="CZV938" s="337"/>
      <c r="CZW938" s="337"/>
      <c r="CZX938" s="337"/>
      <c r="CZY938" s="337"/>
      <c r="CZZ938" s="337"/>
      <c r="DAA938" s="337"/>
      <c r="DAB938" s="337"/>
      <c r="DAC938" s="337"/>
      <c r="DAD938" s="337"/>
      <c r="DAE938" s="337"/>
      <c r="DAF938" s="337"/>
      <c r="DAG938" s="337"/>
      <c r="DAH938" s="337"/>
      <c r="DAI938" s="337"/>
      <c r="DAJ938" s="337"/>
      <c r="DAK938" s="337"/>
      <c r="DAL938" s="337"/>
      <c r="DAM938" s="337"/>
      <c r="DAN938" s="337"/>
      <c r="DAO938" s="337"/>
      <c r="DAP938" s="337"/>
      <c r="DAQ938" s="337"/>
      <c r="DAR938" s="337"/>
      <c r="DAS938" s="337"/>
      <c r="DAT938" s="337"/>
      <c r="DAU938" s="337"/>
      <c r="DAV938" s="337"/>
      <c r="DAW938" s="337"/>
      <c r="DAX938" s="337"/>
      <c r="DAY938" s="337"/>
      <c r="DAZ938" s="337"/>
      <c r="DBA938" s="337"/>
      <c r="DBB938" s="337"/>
      <c r="DBC938" s="337"/>
      <c r="DBD938" s="337"/>
      <c r="DBE938" s="337"/>
      <c r="DBF938" s="337"/>
      <c r="DBG938" s="337"/>
      <c r="DBH938" s="337"/>
      <c r="DBI938" s="337"/>
      <c r="DBJ938" s="337"/>
      <c r="DBK938" s="337"/>
      <c r="DBL938" s="337"/>
      <c r="DBM938" s="337"/>
      <c r="DBN938" s="337"/>
      <c r="DBO938" s="337"/>
      <c r="DBP938" s="337"/>
      <c r="DBQ938" s="337"/>
      <c r="DBR938" s="337"/>
      <c r="DBS938" s="337"/>
      <c r="DBT938" s="337"/>
      <c r="DBU938" s="337"/>
      <c r="DBV938" s="337"/>
      <c r="DBW938" s="337"/>
      <c r="DBX938" s="337"/>
      <c r="DBY938" s="337"/>
      <c r="DBZ938" s="337"/>
      <c r="DCA938" s="337"/>
      <c r="DCB938" s="337"/>
      <c r="DCC938" s="337"/>
      <c r="DCD938" s="337"/>
      <c r="DCE938" s="337"/>
      <c r="DCF938" s="337"/>
      <c r="DCG938" s="337"/>
      <c r="DCH938" s="337"/>
      <c r="DCI938" s="337"/>
      <c r="DCJ938" s="337"/>
      <c r="DCK938" s="337"/>
      <c r="DCL938" s="337"/>
      <c r="DCM938" s="337"/>
      <c r="DCN938" s="337"/>
      <c r="DCO938" s="337"/>
      <c r="DCP938" s="337"/>
      <c r="DCQ938" s="337"/>
      <c r="DCR938" s="337"/>
      <c r="DCS938" s="337"/>
      <c r="DCT938" s="337"/>
      <c r="DCU938" s="337"/>
      <c r="DCV938" s="337"/>
      <c r="DCW938" s="337"/>
      <c r="DCX938" s="337"/>
      <c r="DCY938" s="337"/>
      <c r="DCZ938" s="337"/>
      <c r="DDA938" s="337"/>
      <c r="DDB938" s="337"/>
      <c r="DDC938" s="337"/>
      <c r="DDD938" s="337"/>
      <c r="DDE938" s="337"/>
      <c r="DDF938" s="337"/>
      <c r="DDG938" s="337"/>
      <c r="DDH938" s="337"/>
      <c r="DDI938" s="337"/>
      <c r="DDJ938" s="337"/>
      <c r="DDK938" s="337"/>
      <c r="DDL938" s="337"/>
      <c r="DDM938" s="337"/>
      <c r="DDN938" s="337"/>
      <c r="DDO938" s="337"/>
      <c r="DDP938" s="337"/>
      <c r="DDQ938" s="337"/>
      <c r="DDR938" s="337"/>
      <c r="DDS938" s="337"/>
      <c r="DDT938" s="337"/>
      <c r="DDU938" s="337"/>
      <c r="DDV938" s="337"/>
      <c r="DDW938" s="337"/>
      <c r="DDX938" s="337"/>
      <c r="DDY938" s="337"/>
      <c r="DDZ938" s="337"/>
      <c r="DEA938" s="337"/>
      <c r="DEB938" s="337"/>
      <c r="DEC938" s="337"/>
      <c r="DED938" s="337"/>
      <c r="DEE938" s="337"/>
      <c r="DEF938" s="337"/>
      <c r="DEG938" s="337"/>
      <c r="DEH938" s="337"/>
      <c r="DEI938" s="337"/>
      <c r="DEJ938" s="337"/>
      <c r="DEK938" s="337"/>
      <c r="DEL938" s="337"/>
      <c r="DEM938" s="337"/>
      <c r="DEN938" s="337"/>
      <c r="DEO938" s="337"/>
      <c r="DEP938" s="337"/>
      <c r="DEQ938" s="337"/>
      <c r="DER938" s="337"/>
      <c r="DES938" s="337"/>
      <c r="DET938" s="337"/>
      <c r="DEU938" s="337"/>
      <c r="DEV938" s="337"/>
      <c r="DEW938" s="337"/>
      <c r="DEX938" s="337"/>
      <c r="DEY938" s="337"/>
      <c r="DEZ938" s="337"/>
      <c r="DFA938" s="337"/>
      <c r="DFB938" s="337"/>
      <c r="DFC938" s="337"/>
      <c r="DFD938" s="337"/>
      <c r="DFE938" s="337"/>
      <c r="DFF938" s="337"/>
      <c r="DFG938" s="337"/>
      <c r="DFH938" s="337"/>
      <c r="DFI938" s="337"/>
      <c r="DFJ938" s="337"/>
      <c r="DFK938" s="337"/>
      <c r="DFL938" s="337"/>
      <c r="DFM938" s="337"/>
      <c r="DFN938" s="337"/>
      <c r="DFO938" s="337"/>
      <c r="DFP938" s="337"/>
      <c r="DFQ938" s="337"/>
      <c r="DFR938" s="337"/>
      <c r="DFS938" s="337"/>
      <c r="DFT938" s="337"/>
      <c r="DFU938" s="337"/>
      <c r="DFV938" s="337"/>
      <c r="DFW938" s="337"/>
      <c r="DFX938" s="337"/>
      <c r="DFY938" s="337"/>
      <c r="DFZ938" s="337"/>
      <c r="DGA938" s="337"/>
      <c r="DGB938" s="337"/>
      <c r="DGC938" s="337"/>
      <c r="DGD938" s="337"/>
      <c r="DGE938" s="337"/>
      <c r="DGF938" s="337"/>
      <c r="DGG938" s="337"/>
      <c r="DGH938" s="337"/>
      <c r="DGI938" s="337"/>
      <c r="DGJ938" s="337"/>
      <c r="DGK938" s="337"/>
      <c r="DGL938" s="337"/>
      <c r="DGM938" s="337"/>
      <c r="DGN938" s="337"/>
      <c r="DGO938" s="337"/>
      <c r="DGP938" s="337"/>
      <c r="DGQ938" s="337"/>
      <c r="DGR938" s="337"/>
      <c r="DGS938" s="337"/>
      <c r="DGT938" s="337"/>
      <c r="DGU938" s="337"/>
      <c r="DGV938" s="337"/>
      <c r="DGW938" s="337"/>
      <c r="DGX938" s="337"/>
      <c r="DGY938" s="337"/>
      <c r="DGZ938" s="337"/>
      <c r="DHA938" s="337"/>
      <c r="DHB938" s="337"/>
      <c r="DHC938" s="337"/>
      <c r="DHD938" s="337"/>
      <c r="DHE938" s="337"/>
      <c r="DHF938" s="337"/>
      <c r="DHG938" s="337"/>
      <c r="DHH938" s="337"/>
      <c r="DHI938" s="337"/>
      <c r="DHJ938" s="337"/>
      <c r="DHK938" s="337"/>
      <c r="DHL938" s="337"/>
      <c r="DHM938" s="337"/>
      <c r="DHN938" s="337"/>
      <c r="DHO938" s="337"/>
      <c r="DHP938" s="337"/>
      <c r="DHQ938" s="337"/>
      <c r="DHR938" s="337"/>
      <c r="DHS938" s="337"/>
      <c r="DHT938" s="337"/>
      <c r="DHU938" s="337"/>
      <c r="DHV938" s="337"/>
      <c r="DHW938" s="337"/>
      <c r="DHX938" s="337"/>
      <c r="DHY938" s="337"/>
      <c r="DHZ938" s="337"/>
      <c r="DIA938" s="337"/>
      <c r="DIB938" s="337"/>
      <c r="DIC938" s="337"/>
      <c r="DID938" s="337"/>
      <c r="DIE938" s="337"/>
      <c r="DIF938" s="337"/>
      <c r="DIG938" s="337"/>
      <c r="DIH938" s="337"/>
      <c r="DII938" s="337"/>
      <c r="DIJ938" s="337"/>
      <c r="DIK938" s="337"/>
      <c r="DIL938" s="337"/>
      <c r="DIM938" s="337"/>
      <c r="DIN938" s="337"/>
      <c r="DIO938" s="337"/>
      <c r="DIP938" s="337"/>
      <c r="DIQ938" s="337"/>
      <c r="DIR938" s="337"/>
      <c r="DIS938" s="337"/>
      <c r="DIT938" s="337"/>
      <c r="DIU938" s="337"/>
      <c r="DIV938" s="337"/>
      <c r="DIW938" s="337"/>
      <c r="DIX938" s="337"/>
      <c r="DIY938" s="337"/>
      <c r="DIZ938" s="337"/>
      <c r="DJA938" s="337"/>
      <c r="DJB938" s="337"/>
      <c r="DJC938" s="337"/>
      <c r="DJD938" s="337"/>
      <c r="DJE938" s="337"/>
      <c r="DJF938" s="337"/>
      <c r="DJG938" s="337"/>
      <c r="DJH938" s="337"/>
      <c r="DJI938" s="337"/>
      <c r="DJJ938" s="337"/>
      <c r="DJK938" s="337"/>
      <c r="DJL938" s="337"/>
      <c r="DJM938" s="337"/>
      <c r="DJN938" s="337"/>
      <c r="DJO938" s="337"/>
      <c r="DJP938" s="337"/>
      <c r="DJQ938" s="337"/>
      <c r="DJR938" s="337"/>
      <c r="DJS938" s="337"/>
      <c r="DJT938" s="337"/>
      <c r="DJU938" s="337"/>
      <c r="DJV938" s="337"/>
      <c r="DJW938" s="337"/>
      <c r="DJX938" s="337"/>
      <c r="DJY938" s="337"/>
      <c r="DJZ938" s="337"/>
      <c r="DKA938" s="337"/>
      <c r="DKB938" s="337"/>
      <c r="DKC938" s="337"/>
      <c r="DKD938" s="337"/>
      <c r="DKE938" s="337"/>
      <c r="DKF938" s="337"/>
      <c r="DKG938" s="337"/>
      <c r="DKH938" s="337"/>
      <c r="DKI938" s="337"/>
      <c r="DKJ938" s="337"/>
      <c r="DKK938" s="337"/>
      <c r="DKL938" s="337"/>
      <c r="DKM938" s="337"/>
      <c r="DKN938" s="337"/>
      <c r="DKO938" s="337"/>
      <c r="DKP938" s="337"/>
      <c r="DKQ938" s="337"/>
      <c r="DKR938" s="337"/>
      <c r="DKS938" s="337"/>
      <c r="DKT938" s="337"/>
      <c r="DKU938" s="337"/>
      <c r="DKV938" s="337"/>
      <c r="DKW938" s="337"/>
      <c r="DKX938" s="337"/>
      <c r="DKY938" s="337"/>
      <c r="DKZ938" s="337"/>
      <c r="DLA938" s="337"/>
      <c r="DLB938" s="337"/>
      <c r="DLC938" s="337"/>
      <c r="DLD938" s="337"/>
      <c r="DLE938" s="337"/>
      <c r="DLF938" s="337"/>
      <c r="DLG938" s="337"/>
      <c r="DLH938" s="337"/>
      <c r="DLI938" s="337"/>
      <c r="DLJ938" s="337"/>
      <c r="DLK938" s="337"/>
      <c r="DLL938" s="337"/>
      <c r="DLM938" s="337"/>
      <c r="DLN938" s="337"/>
      <c r="DLO938" s="337"/>
      <c r="DLP938" s="337"/>
      <c r="DLQ938" s="337"/>
      <c r="DLR938" s="337"/>
      <c r="DLS938" s="337"/>
      <c r="DLT938" s="337"/>
      <c r="DLU938" s="337"/>
      <c r="DLV938" s="337"/>
      <c r="DLW938" s="337"/>
      <c r="DLX938" s="337"/>
      <c r="DLY938" s="337"/>
      <c r="DLZ938" s="337"/>
      <c r="DMA938" s="337"/>
      <c r="DMB938" s="337"/>
      <c r="DMC938" s="337"/>
      <c r="DMD938" s="337"/>
      <c r="DME938" s="337"/>
      <c r="DMF938" s="337"/>
      <c r="DMG938" s="337"/>
      <c r="DMH938" s="337"/>
      <c r="DMI938" s="337"/>
      <c r="DMJ938" s="337"/>
      <c r="DMK938" s="337"/>
      <c r="DML938" s="337"/>
      <c r="DMM938" s="337"/>
      <c r="DMN938" s="337"/>
      <c r="DMO938" s="337"/>
      <c r="DMP938" s="337"/>
      <c r="DMQ938" s="337"/>
      <c r="DMR938" s="337"/>
      <c r="DMS938" s="337"/>
      <c r="DMT938" s="337"/>
      <c r="DMU938" s="337"/>
      <c r="DMV938" s="337"/>
      <c r="DMW938" s="337"/>
      <c r="DMX938" s="337"/>
      <c r="DMY938" s="337"/>
      <c r="DMZ938" s="337"/>
      <c r="DNA938" s="337"/>
      <c r="DNB938" s="337"/>
      <c r="DNC938" s="337"/>
      <c r="DND938" s="337"/>
      <c r="DNE938" s="337"/>
      <c r="DNF938" s="337"/>
      <c r="DNG938" s="337"/>
      <c r="DNH938" s="337"/>
      <c r="DNI938" s="337"/>
      <c r="DNJ938" s="337"/>
      <c r="DNK938" s="337"/>
      <c r="DNL938" s="337"/>
      <c r="DNM938" s="337"/>
      <c r="DNN938" s="337"/>
      <c r="DNO938" s="337"/>
      <c r="DNP938" s="337"/>
      <c r="DNQ938" s="337"/>
      <c r="DNR938" s="337"/>
      <c r="DNS938" s="337"/>
      <c r="DNT938" s="337"/>
      <c r="DNU938" s="337"/>
      <c r="DNV938" s="337"/>
      <c r="DNW938" s="337"/>
      <c r="DNX938" s="337"/>
      <c r="DNY938" s="337"/>
      <c r="DNZ938" s="337"/>
      <c r="DOA938" s="337"/>
      <c r="DOB938" s="337"/>
      <c r="DOC938" s="337"/>
      <c r="DOD938" s="337"/>
      <c r="DOE938" s="337"/>
      <c r="DOF938" s="337"/>
      <c r="DOG938" s="337"/>
      <c r="DOH938" s="337"/>
      <c r="DOI938" s="337"/>
      <c r="DOJ938" s="337"/>
      <c r="DOK938" s="337"/>
      <c r="DOL938" s="337"/>
      <c r="DOM938" s="337"/>
      <c r="DON938" s="337"/>
      <c r="DOO938" s="337"/>
      <c r="DOP938" s="337"/>
      <c r="DOQ938" s="337"/>
      <c r="DOR938" s="337"/>
      <c r="DOS938" s="337"/>
      <c r="DOT938" s="337"/>
      <c r="DOU938" s="337"/>
      <c r="DOV938" s="337"/>
      <c r="DOW938" s="337"/>
      <c r="DOX938" s="337"/>
      <c r="DOY938" s="337"/>
      <c r="DOZ938" s="337"/>
      <c r="DPA938" s="337"/>
      <c r="DPB938" s="337"/>
      <c r="DPC938" s="337"/>
      <c r="DPD938" s="337"/>
      <c r="DPE938" s="337"/>
      <c r="DPF938" s="337"/>
      <c r="DPG938" s="337"/>
      <c r="DPH938" s="337"/>
      <c r="DPI938" s="337"/>
      <c r="DPJ938" s="337"/>
      <c r="DPK938" s="337"/>
      <c r="DPL938" s="337"/>
      <c r="DPM938" s="337"/>
      <c r="DPN938" s="337"/>
      <c r="DPO938" s="337"/>
      <c r="DPP938" s="337"/>
      <c r="DPQ938" s="337"/>
      <c r="DPR938" s="337"/>
      <c r="DPS938" s="337"/>
      <c r="DPT938" s="337"/>
      <c r="DPU938" s="337"/>
      <c r="DPV938" s="337"/>
      <c r="DPW938" s="337"/>
      <c r="DPX938" s="337"/>
      <c r="DPY938" s="337"/>
      <c r="DPZ938" s="337"/>
      <c r="DQA938" s="337"/>
      <c r="DQB938" s="337"/>
      <c r="DQC938" s="337"/>
      <c r="DQD938" s="337"/>
      <c r="DQE938" s="337"/>
      <c r="DQF938" s="337"/>
      <c r="DQG938" s="337"/>
      <c r="DQH938" s="337"/>
      <c r="DQI938" s="337"/>
      <c r="DQJ938" s="337"/>
      <c r="DQK938" s="337"/>
      <c r="DQL938" s="337"/>
      <c r="DQM938" s="337"/>
      <c r="DQN938" s="337"/>
      <c r="DQO938" s="337"/>
      <c r="DQP938" s="337"/>
      <c r="DQQ938" s="337"/>
      <c r="DQR938" s="337"/>
      <c r="DQS938" s="337"/>
      <c r="DQT938" s="337"/>
      <c r="DQU938" s="337"/>
      <c r="DQV938" s="337"/>
      <c r="DQW938" s="337"/>
      <c r="DQX938" s="337"/>
      <c r="DQY938" s="337"/>
      <c r="DQZ938" s="337"/>
      <c r="DRA938" s="337"/>
      <c r="DRB938" s="337"/>
      <c r="DRC938" s="337"/>
      <c r="DRD938" s="337"/>
      <c r="DRE938" s="337"/>
      <c r="DRF938" s="337"/>
      <c r="DRG938" s="337"/>
      <c r="DRH938" s="337"/>
      <c r="DRI938" s="337"/>
      <c r="DRJ938" s="337"/>
      <c r="DRK938" s="337"/>
      <c r="DRL938" s="337"/>
      <c r="DRM938" s="337"/>
      <c r="DRN938" s="337"/>
      <c r="DRO938" s="337"/>
      <c r="DRP938" s="337"/>
      <c r="DRQ938" s="337"/>
      <c r="DRR938" s="337"/>
      <c r="DRS938" s="337"/>
      <c r="DRT938" s="337"/>
      <c r="DRU938" s="337"/>
      <c r="DRV938" s="337"/>
      <c r="DRW938" s="337"/>
      <c r="DRX938" s="337"/>
      <c r="DRY938" s="337"/>
      <c r="DRZ938" s="337"/>
      <c r="DSA938" s="337"/>
      <c r="DSB938" s="337"/>
      <c r="DSC938" s="337"/>
      <c r="DSD938" s="337"/>
      <c r="DSE938" s="337"/>
      <c r="DSF938" s="337"/>
      <c r="DSG938" s="337"/>
      <c r="DSH938" s="337"/>
      <c r="DSI938" s="337"/>
      <c r="DSJ938" s="337"/>
      <c r="DSK938" s="337"/>
      <c r="DSL938" s="337"/>
      <c r="DSM938" s="337"/>
      <c r="DSN938" s="337"/>
      <c r="DSO938" s="337"/>
      <c r="DSP938" s="337"/>
      <c r="DSQ938" s="337"/>
      <c r="DSR938" s="337"/>
      <c r="DSS938" s="337"/>
      <c r="DST938" s="337"/>
      <c r="DSU938" s="337"/>
      <c r="DSV938" s="337"/>
      <c r="DSW938" s="337"/>
      <c r="DSX938" s="337"/>
      <c r="DSY938" s="337"/>
      <c r="DSZ938" s="337"/>
      <c r="DTA938" s="337"/>
      <c r="DTB938" s="337"/>
      <c r="DTC938" s="337"/>
      <c r="DTD938" s="337"/>
      <c r="DTE938" s="337"/>
      <c r="DTF938" s="337"/>
      <c r="DTG938" s="337"/>
      <c r="DTH938" s="337"/>
      <c r="DTI938" s="337"/>
      <c r="DTJ938" s="337"/>
      <c r="DTK938" s="337"/>
      <c r="DTL938" s="337"/>
      <c r="DTM938" s="337"/>
      <c r="DTN938" s="337"/>
      <c r="DTO938" s="337"/>
      <c r="DTP938" s="337"/>
      <c r="DTQ938" s="337"/>
      <c r="DTR938" s="337"/>
      <c r="DTS938" s="337"/>
      <c r="DTT938" s="337"/>
      <c r="DTU938" s="337"/>
      <c r="DTV938" s="337"/>
      <c r="DTW938" s="337"/>
      <c r="DTX938" s="337"/>
      <c r="DTY938" s="337"/>
      <c r="DTZ938" s="337"/>
      <c r="DUA938" s="337"/>
      <c r="DUB938" s="337"/>
      <c r="DUC938" s="337"/>
      <c r="DUD938" s="337"/>
      <c r="DUE938" s="337"/>
      <c r="DUF938" s="337"/>
      <c r="DUG938" s="337"/>
      <c r="DUH938" s="337"/>
      <c r="DUI938" s="337"/>
      <c r="DUJ938" s="337"/>
      <c r="DUK938" s="337"/>
      <c r="DUL938" s="337"/>
      <c r="DUM938" s="337"/>
      <c r="DUN938" s="337"/>
      <c r="DUO938" s="337"/>
      <c r="DUP938" s="337"/>
      <c r="DUQ938" s="337"/>
      <c r="DUR938" s="337"/>
      <c r="DUS938" s="337"/>
      <c r="DUT938" s="337"/>
      <c r="DUU938" s="337"/>
      <c r="DUV938" s="337"/>
      <c r="DUW938" s="337"/>
      <c r="DUX938" s="337"/>
      <c r="DUY938" s="337"/>
      <c r="DUZ938" s="337"/>
      <c r="DVA938" s="337"/>
      <c r="DVB938" s="337"/>
      <c r="DVC938" s="337"/>
      <c r="DVD938" s="337"/>
      <c r="DVE938" s="337"/>
      <c r="DVF938" s="337"/>
      <c r="DVG938" s="337"/>
      <c r="DVH938" s="337"/>
      <c r="DVI938" s="337"/>
      <c r="DVJ938" s="337"/>
      <c r="DVK938" s="337"/>
      <c r="DVL938" s="337"/>
      <c r="DVM938" s="337"/>
      <c r="DVN938" s="337"/>
      <c r="DVO938" s="337"/>
      <c r="DVP938" s="337"/>
      <c r="DVQ938" s="337"/>
      <c r="DVR938" s="337"/>
      <c r="DVS938" s="337"/>
      <c r="DVT938" s="337"/>
      <c r="DVU938" s="337"/>
      <c r="DVV938" s="337"/>
      <c r="DVW938" s="337"/>
      <c r="DVX938" s="337"/>
      <c r="DVY938" s="337"/>
      <c r="DVZ938" s="337"/>
      <c r="DWA938" s="337"/>
      <c r="DWB938" s="337"/>
      <c r="DWC938" s="337"/>
      <c r="DWD938" s="337"/>
      <c r="DWE938" s="337"/>
      <c r="DWF938" s="337"/>
      <c r="DWG938" s="337"/>
      <c r="DWH938" s="337"/>
      <c r="DWI938" s="337"/>
      <c r="DWJ938" s="337"/>
      <c r="DWK938" s="337"/>
      <c r="DWL938" s="337"/>
      <c r="DWM938" s="337"/>
      <c r="DWN938" s="337"/>
      <c r="DWO938" s="337"/>
      <c r="DWP938" s="337"/>
      <c r="DWQ938" s="337"/>
      <c r="DWR938" s="337"/>
      <c r="DWS938" s="337"/>
      <c r="DWT938" s="337"/>
      <c r="DWU938" s="337"/>
      <c r="DWV938" s="337"/>
      <c r="DWW938" s="337"/>
      <c r="DWX938" s="337"/>
      <c r="DWY938" s="337"/>
      <c r="DWZ938" s="337"/>
      <c r="DXA938" s="337"/>
      <c r="DXB938" s="337"/>
      <c r="DXC938" s="337"/>
      <c r="DXD938" s="337"/>
      <c r="DXE938" s="337"/>
      <c r="DXF938" s="337"/>
      <c r="DXG938" s="337"/>
      <c r="DXH938" s="337"/>
      <c r="DXI938" s="337"/>
      <c r="DXJ938" s="337"/>
      <c r="DXK938" s="337"/>
      <c r="DXL938" s="337"/>
      <c r="DXM938" s="337"/>
      <c r="DXN938" s="337"/>
      <c r="DXO938" s="337"/>
      <c r="DXP938" s="337"/>
      <c r="DXQ938" s="337"/>
      <c r="DXR938" s="337"/>
      <c r="DXS938" s="337"/>
      <c r="DXT938" s="337"/>
      <c r="DXU938" s="337"/>
      <c r="DXV938" s="337"/>
      <c r="DXW938" s="337"/>
      <c r="DXX938" s="337"/>
      <c r="DXY938" s="337"/>
      <c r="DXZ938" s="337"/>
      <c r="DYA938" s="337"/>
      <c r="DYB938" s="337"/>
      <c r="DYC938" s="337"/>
      <c r="DYD938" s="337"/>
      <c r="DYE938" s="337"/>
      <c r="DYF938" s="337"/>
      <c r="DYG938" s="337"/>
      <c r="DYH938" s="337"/>
      <c r="DYI938" s="337"/>
      <c r="DYJ938" s="337"/>
      <c r="DYK938" s="337"/>
      <c r="DYL938" s="337"/>
      <c r="DYM938" s="337"/>
      <c r="DYN938" s="337"/>
      <c r="DYO938" s="337"/>
      <c r="DYP938" s="337"/>
      <c r="DYQ938" s="337"/>
      <c r="DYR938" s="337"/>
      <c r="DYS938" s="337"/>
      <c r="DYT938" s="337"/>
      <c r="DYU938" s="337"/>
      <c r="DYV938" s="337"/>
      <c r="DYW938" s="337"/>
      <c r="DYX938" s="337"/>
      <c r="DYY938" s="337"/>
      <c r="DYZ938" s="337"/>
      <c r="DZA938" s="337"/>
      <c r="DZB938" s="337"/>
      <c r="DZC938" s="337"/>
      <c r="DZD938" s="337"/>
      <c r="DZE938" s="337"/>
      <c r="DZF938" s="337"/>
      <c r="DZG938" s="337"/>
      <c r="DZH938" s="337"/>
      <c r="DZI938" s="337"/>
      <c r="DZJ938" s="337"/>
      <c r="DZK938" s="337"/>
      <c r="DZL938" s="337"/>
      <c r="DZM938" s="337"/>
      <c r="DZN938" s="337"/>
      <c r="DZO938" s="337"/>
      <c r="DZP938" s="337"/>
      <c r="DZQ938" s="337"/>
      <c r="DZR938" s="337"/>
      <c r="DZS938" s="337"/>
      <c r="DZT938" s="337"/>
      <c r="DZU938" s="337"/>
      <c r="DZV938" s="337"/>
      <c r="DZW938" s="337"/>
      <c r="DZX938" s="337"/>
      <c r="DZY938" s="337"/>
      <c r="DZZ938" s="337"/>
      <c r="EAA938" s="337"/>
      <c r="EAB938" s="337"/>
      <c r="EAC938" s="337"/>
      <c r="EAD938" s="337"/>
      <c r="EAE938" s="337"/>
      <c r="EAF938" s="337"/>
      <c r="EAG938" s="337"/>
      <c r="EAH938" s="337"/>
      <c r="EAI938" s="337"/>
      <c r="EAJ938" s="337"/>
      <c r="EAK938" s="337"/>
      <c r="EAL938" s="337"/>
      <c r="EAM938" s="337"/>
      <c r="EAN938" s="337"/>
      <c r="EAO938" s="337"/>
      <c r="EAP938" s="337"/>
      <c r="EAQ938" s="337"/>
      <c r="EAR938" s="337"/>
      <c r="EAS938" s="337"/>
      <c r="EAT938" s="337"/>
      <c r="EAU938" s="337"/>
      <c r="EAV938" s="337"/>
      <c r="EAW938" s="337"/>
      <c r="EAX938" s="337"/>
      <c r="EAY938" s="337"/>
      <c r="EAZ938" s="337"/>
      <c r="EBA938" s="337"/>
      <c r="EBB938" s="337"/>
      <c r="EBC938" s="337"/>
      <c r="EBD938" s="337"/>
      <c r="EBE938" s="337"/>
      <c r="EBF938" s="337"/>
      <c r="EBG938" s="337"/>
      <c r="EBH938" s="337"/>
      <c r="EBI938" s="337"/>
      <c r="EBJ938" s="337"/>
      <c r="EBK938" s="337"/>
      <c r="EBL938" s="337"/>
      <c r="EBM938" s="337"/>
      <c r="EBN938" s="337"/>
      <c r="EBO938" s="337"/>
      <c r="EBP938" s="337"/>
      <c r="EBQ938" s="337"/>
      <c r="EBR938" s="337"/>
      <c r="EBS938" s="337"/>
      <c r="EBT938" s="337"/>
      <c r="EBU938" s="337"/>
      <c r="EBV938" s="337"/>
      <c r="EBW938" s="337"/>
      <c r="EBX938" s="337"/>
      <c r="EBY938" s="337"/>
      <c r="EBZ938" s="337"/>
      <c r="ECA938" s="337"/>
      <c r="ECB938" s="337"/>
      <c r="ECC938" s="337"/>
      <c r="ECD938" s="337"/>
      <c r="ECE938" s="337"/>
      <c r="ECF938" s="337"/>
      <c r="ECG938" s="337"/>
      <c r="ECH938" s="337"/>
      <c r="ECI938" s="337"/>
      <c r="ECJ938" s="337"/>
      <c r="ECK938" s="337"/>
      <c r="ECL938" s="337"/>
      <c r="ECM938" s="337"/>
      <c r="ECN938" s="337"/>
      <c r="ECO938" s="337"/>
      <c r="ECP938" s="337"/>
      <c r="ECQ938" s="337"/>
      <c r="ECR938" s="337"/>
      <c r="ECS938" s="337"/>
      <c r="ECT938" s="337"/>
      <c r="ECU938" s="337"/>
      <c r="ECV938" s="337"/>
      <c r="ECW938" s="337"/>
      <c r="ECX938" s="337"/>
      <c r="ECY938" s="337"/>
      <c r="ECZ938" s="337"/>
      <c r="EDA938" s="337"/>
      <c r="EDB938" s="337"/>
      <c r="EDC938" s="337"/>
      <c r="EDD938" s="337"/>
      <c r="EDE938" s="337"/>
      <c r="EDF938" s="337"/>
      <c r="EDG938" s="337"/>
      <c r="EDH938" s="337"/>
      <c r="EDI938" s="337"/>
      <c r="EDJ938" s="337"/>
      <c r="EDK938" s="337"/>
      <c r="EDL938" s="337"/>
      <c r="EDM938" s="337"/>
      <c r="EDN938" s="337"/>
      <c r="EDO938" s="337"/>
      <c r="EDP938" s="337"/>
      <c r="EDQ938" s="337"/>
      <c r="EDR938" s="337"/>
      <c r="EDS938" s="337"/>
      <c r="EDT938" s="337"/>
      <c r="EDU938" s="337"/>
      <c r="EDV938" s="337"/>
      <c r="EDW938" s="337"/>
      <c r="EDX938" s="337"/>
      <c r="EDY938" s="337"/>
      <c r="EDZ938" s="337"/>
      <c r="EEA938" s="337"/>
      <c r="EEB938" s="337"/>
      <c r="EEC938" s="337"/>
      <c r="EED938" s="337"/>
      <c r="EEE938" s="337"/>
      <c r="EEF938" s="337"/>
      <c r="EEG938" s="337"/>
      <c r="EEH938" s="337"/>
      <c r="EEI938" s="337"/>
      <c r="EEJ938" s="337"/>
      <c r="EEK938" s="337"/>
      <c r="EEL938" s="337"/>
      <c r="EEM938" s="337"/>
      <c r="EEN938" s="337"/>
      <c r="EEO938" s="337"/>
      <c r="EEP938" s="337"/>
      <c r="EEQ938" s="337"/>
      <c r="EER938" s="337"/>
      <c r="EES938" s="337"/>
      <c r="EET938" s="337"/>
      <c r="EEU938" s="337"/>
      <c r="EEV938" s="337"/>
      <c r="EEW938" s="337"/>
      <c r="EEX938" s="337"/>
      <c r="EEY938" s="337"/>
      <c r="EEZ938" s="337"/>
      <c r="EFA938" s="337"/>
      <c r="EFB938" s="337"/>
      <c r="EFC938" s="337"/>
      <c r="EFD938" s="337"/>
      <c r="EFE938" s="337"/>
      <c r="EFF938" s="337"/>
      <c r="EFG938" s="337"/>
      <c r="EFH938" s="337"/>
      <c r="EFI938" s="337"/>
      <c r="EFJ938" s="337"/>
      <c r="EFK938" s="337"/>
      <c r="EFL938" s="337"/>
      <c r="EFM938" s="337"/>
      <c r="EFN938" s="337"/>
      <c r="EFO938" s="337"/>
      <c r="EFP938" s="337"/>
      <c r="EFQ938" s="337"/>
      <c r="EFR938" s="337"/>
      <c r="EFS938" s="337"/>
      <c r="EFT938" s="337"/>
      <c r="EFU938" s="337"/>
      <c r="EFV938" s="337"/>
      <c r="EFW938" s="337"/>
      <c r="EFX938" s="337"/>
      <c r="EFY938" s="337"/>
      <c r="EFZ938" s="337"/>
      <c r="EGA938" s="337"/>
      <c r="EGB938" s="337"/>
      <c r="EGC938" s="337"/>
      <c r="EGD938" s="337"/>
      <c r="EGE938" s="337"/>
      <c r="EGF938" s="337"/>
      <c r="EGG938" s="337"/>
      <c r="EGH938" s="337"/>
      <c r="EGI938" s="337"/>
      <c r="EGJ938" s="337"/>
      <c r="EGK938" s="337"/>
      <c r="EGL938" s="337"/>
      <c r="EGM938" s="337"/>
      <c r="EGN938" s="337"/>
      <c r="EGO938" s="337"/>
      <c r="EGP938" s="337"/>
      <c r="EGQ938" s="337"/>
      <c r="EGR938" s="337"/>
      <c r="EGS938" s="337"/>
      <c r="EGT938" s="337"/>
      <c r="EGU938" s="337"/>
      <c r="EGV938" s="337"/>
      <c r="EGW938" s="337"/>
      <c r="EGX938" s="337"/>
      <c r="EGY938" s="337"/>
      <c r="EGZ938" s="337"/>
      <c r="EHA938" s="337"/>
      <c r="EHB938" s="337"/>
      <c r="EHC938" s="337"/>
      <c r="EHD938" s="337"/>
      <c r="EHE938" s="337"/>
      <c r="EHF938" s="337"/>
      <c r="EHG938" s="337"/>
      <c r="EHH938" s="337"/>
      <c r="EHI938" s="337"/>
      <c r="EHJ938" s="337"/>
      <c r="EHK938" s="337"/>
      <c r="EHL938" s="337"/>
      <c r="EHM938" s="337"/>
      <c r="EHN938" s="337"/>
      <c r="EHO938" s="337"/>
      <c r="EHP938" s="337"/>
      <c r="EHQ938" s="337"/>
      <c r="EHR938" s="337"/>
      <c r="EHS938" s="337"/>
      <c r="EHT938" s="337"/>
      <c r="EHU938" s="337"/>
      <c r="EHV938" s="337"/>
      <c r="EHW938" s="337"/>
      <c r="EHX938" s="337"/>
      <c r="EHY938" s="337"/>
      <c r="EHZ938" s="337"/>
      <c r="EIA938" s="337"/>
      <c r="EIB938" s="337"/>
      <c r="EIC938" s="337"/>
      <c r="EID938" s="337"/>
      <c r="EIE938" s="337"/>
      <c r="EIF938" s="337"/>
      <c r="EIG938" s="337"/>
      <c r="EIH938" s="337"/>
      <c r="EII938" s="337"/>
      <c r="EIJ938" s="337"/>
      <c r="EIK938" s="337"/>
      <c r="EIL938" s="337"/>
      <c r="EIM938" s="337"/>
      <c r="EIN938" s="337"/>
      <c r="EIO938" s="337"/>
      <c r="EIP938" s="337"/>
      <c r="EIQ938" s="337"/>
      <c r="EIR938" s="337"/>
      <c r="EIS938" s="337"/>
      <c r="EIT938" s="337"/>
      <c r="EIU938" s="337"/>
      <c r="EIV938" s="337"/>
      <c r="EIW938" s="337"/>
      <c r="EIX938" s="337"/>
      <c r="EIY938" s="337"/>
      <c r="EIZ938" s="337"/>
      <c r="EJA938" s="337"/>
      <c r="EJB938" s="337"/>
      <c r="EJC938" s="337"/>
      <c r="EJD938" s="337"/>
      <c r="EJE938" s="337"/>
      <c r="EJF938" s="337"/>
      <c r="EJG938" s="337"/>
      <c r="EJH938" s="337"/>
      <c r="EJI938" s="337"/>
      <c r="EJJ938" s="337"/>
      <c r="EJK938" s="337"/>
      <c r="EJL938" s="337"/>
      <c r="EJM938" s="337"/>
      <c r="EJN938" s="337"/>
      <c r="EJO938" s="337"/>
      <c r="EJP938" s="337"/>
      <c r="EJQ938" s="337"/>
      <c r="EJR938" s="337"/>
      <c r="EJS938" s="337"/>
      <c r="EJT938" s="337"/>
      <c r="EJU938" s="337"/>
      <c r="EJV938" s="337"/>
      <c r="EJW938" s="337"/>
      <c r="EJX938" s="337"/>
      <c r="EJY938" s="337"/>
      <c r="EJZ938" s="337"/>
      <c r="EKA938" s="337"/>
      <c r="EKB938" s="337"/>
      <c r="EKC938" s="337"/>
      <c r="EKD938" s="337"/>
      <c r="EKE938" s="337"/>
      <c r="EKF938" s="337"/>
      <c r="EKG938" s="337"/>
      <c r="EKH938" s="337"/>
      <c r="EKI938" s="337"/>
      <c r="EKJ938" s="337"/>
      <c r="EKK938" s="337"/>
      <c r="EKL938" s="337"/>
      <c r="EKM938" s="337"/>
      <c r="EKN938" s="337"/>
      <c r="EKO938" s="337"/>
      <c r="EKP938" s="337"/>
      <c r="EKQ938" s="337"/>
      <c r="EKR938" s="337"/>
      <c r="EKS938" s="337"/>
      <c r="EKT938" s="337"/>
      <c r="EKU938" s="337"/>
      <c r="EKV938" s="337"/>
      <c r="EKW938" s="337"/>
      <c r="EKX938" s="337"/>
      <c r="EKY938" s="337"/>
      <c r="EKZ938" s="337"/>
      <c r="ELA938" s="337"/>
      <c r="ELB938" s="337"/>
      <c r="ELC938" s="337"/>
      <c r="ELD938" s="337"/>
      <c r="ELE938" s="337"/>
      <c r="ELF938" s="337"/>
      <c r="ELG938" s="337"/>
      <c r="ELH938" s="337"/>
      <c r="ELI938" s="337"/>
      <c r="ELJ938" s="337"/>
      <c r="ELK938" s="337"/>
      <c r="ELL938" s="337"/>
      <c r="ELM938" s="337"/>
      <c r="ELN938" s="337"/>
      <c r="ELO938" s="337"/>
      <c r="ELP938" s="337"/>
      <c r="ELQ938" s="337"/>
      <c r="ELR938" s="337"/>
      <c r="ELS938" s="337"/>
      <c r="ELT938" s="337"/>
      <c r="ELU938" s="337"/>
      <c r="ELV938" s="337"/>
      <c r="ELW938" s="337"/>
      <c r="ELX938" s="337"/>
      <c r="ELY938" s="337"/>
      <c r="ELZ938" s="337"/>
      <c r="EMA938" s="337"/>
      <c r="EMB938" s="337"/>
      <c r="EMC938" s="337"/>
      <c r="EMD938" s="337"/>
      <c r="EME938" s="337"/>
      <c r="EMF938" s="337"/>
      <c r="EMG938" s="337"/>
      <c r="EMH938" s="337"/>
      <c r="EMI938" s="337"/>
      <c r="EMJ938" s="337"/>
      <c r="EMK938" s="337"/>
      <c r="EML938" s="337"/>
      <c r="EMM938" s="337"/>
      <c r="EMN938" s="337"/>
      <c r="EMO938" s="337"/>
      <c r="EMP938" s="337"/>
      <c r="EMQ938" s="337"/>
      <c r="EMR938" s="337"/>
      <c r="EMS938" s="337"/>
      <c r="EMT938" s="337"/>
      <c r="EMU938" s="337"/>
      <c r="EMV938" s="337"/>
      <c r="EMW938" s="337"/>
      <c r="EMX938" s="337"/>
      <c r="EMY938" s="337"/>
      <c r="EMZ938" s="337"/>
      <c r="ENA938" s="337"/>
      <c r="ENB938" s="337"/>
      <c r="ENC938" s="337"/>
      <c r="END938" s="337"/>
      <c r="ENE938" s="337"/>
      <c r="ENF938" s="337"/>
      <c r="ENG938" s="337"/>
      <c r="ENH938" s="337"/>
      <c r="ENI938" s="337"/>
      <c r="ENJ938" s="337"/>
      <c r="ENK938" s="337"/>
      <c r="ENL938" s="337"/>
      <c r="ENM938" s="337"/>
      <c r="ENN938" s="337"/>
      <c r="ENO938" s="337"/>
      <c r="ENP938" s="337"/>
      <c r="ENQ938" s="337"/>
      <c r="ENR938" s="337"/>
      <c r="ENS938" s="337"/>
      <c r="ENT938" s="337"/>
      <c r="ENU938" s="337"/>
      <c r="ENV938" s="337"/>
      <c r="ENW938" s="337"/>
      <c r="ENX938" s="337"/>
      <c r="ENY938" s="337"/>
      <c r="ENZ938" s="337"/>
      <c r="EOA938" s="337"/>
      <c r="EOB938" s="337"/>
      <c r="EOC938" s="337"/>
      <c r="EOD938" s="337"/>
      <c r="EOE938" s="337"/>
      <c r="EOF938" s="337"/>
      <c r="EOG938" s="337"/>
      <c r="EOH938" s="337"/>
      <c r="EOI938" s="337"/>
      <c r="EOJ938" s="337"/>
      <c r="EOK938" s="337"/>
      <c r="EOL938" s="337"/>
      <c r="EOM938" s="337"/>
      <c r="EON938" s="337"/>
      <c r="EOO938" s="337"/>
      <c r="EOP938" s="337"/>
      <c r="EOQ938" s="337"/>
      <c r="EOR938" s="337"/>
      <c r="EOS938" s="337"/>
      <c r="EOT938" s="337"/>
      <c r="EOU938" s="337"/>
      <c r="EOV938" s="337"/>
      <c r="EOW938" s="337"/>
      <c r="EOX938" s="337"/>
      <c r="EOY938" s="337"/>
      <c r="EOZ938" s="337"/>
      <c r="EPA938" s="337"/>
      <c r="EPB938" s="337"/>
      <c r="EPC938" s="337"/>
      <c r="EPD938" s="337"/>
      <c r="EPE938" s="337"/>
      <c r="EPF938" s="337"/>
      <c r="EPG938" s="337"/>
      <c r="EPH938" s="337"/>
      <c r="EPI938" s="337"/>
      <c r="EPJ938" s="337"/>
      <c r="EPK938" s="337"/>
      <c r="EPL938" s="337"/>
      <c r="EPM938" s="337"/>
      <c r="EPN938" s="337"/>
      <c r="EPO938" s="337"/>
      <c r="EPP938" s="337"/>
      <c r="EPQ938" s="337"/>
      <c r="EPR938" s="337"/>
      <c r="EPS938" s="337"/>
      <c r="EPT938" s="337"/>
      <c r="EPU938" s="337"/>
      <c r="EPV938" s="337"/>
      <c r="EPW938" s="337"/>
      <c r="EPX938" s="337"/>
      <c r="EPY938" s="337"/>
      <c r="EPZ938" s="337"/>
      <c r="EQA938" s="337"/>
      <c r="EQB938" s="337"/>
      <c r="EQC938" s="337"/>
      <c r="EQD938" s="337"/>
      <c r="EQE938" s="337"/>
      <c r="EQF938" s="337"/>
      <c r="EQG938" s="337"/>
      <c r="EQH938" s="337"/>
      <c r="EQI938" s="337"/>
      <c r="EQJ938" s="337"/>
      <c r="EQK938" s="337"/>
      <c r="EQL938" s="337"/>
      <c r="EQM938" s="337"/>
      <c r="EQN938" s="337"/>
      <c r="EQO938" s="337"/>
      <c r="EQP938" s="337"/>
      <c r="EQQ938" s="337"/>
      <c r="EQR938" s="337"/>
      <c r="EQS938" s="337"/>
      <c r="EQT938" s="337"/>
      <c r="EQU938" s="337"/>
      <c r="EQV938" s="337"/>
      <c r="EQW938" s="337"/>
      <c r="EQX938" s="337"/>
      <c r="EQY938" s="337"/>
      <c r="EQZ938" s="337"/>
      <c r="ERA938" s="337"/>
      <c r="ERB938" s="337"/>
      <c r="ERC938" s="337"/>
      <c r="ERD938" s="337"/>
      <c r="ERE938" s="337"/>
      <c r="ERF938" s="337"/>
      <c r="ERG938" s="337"/>
      <c r="ERH938" s="337"/>
      <c r="ERI938" s="337"/>
      <c r="ERJ938" s="337"/>
      <c r="ERK938" s="337"/>
      <c r="ERL938" s="337"/>
      <c r="ERM938" s="337"/>
      <c r="ERN938" s="337"/>
      <c r="ERO938" s="337"/>
      <c r="ERP938" s="337"/>
      <c r="ERQ938" s="337"/>
      <c r="ERR938" s="337"/>
      <c r="ERS938" s="337"/>
      <c r="ERT938" s="337"/>
      <c r="ERU938" s="337"/>
      <c r="ERV938" s="337"/>
      <c r="ERW938" s="337"/>
      <c r="ERX938" s="337"/>
      <c r="ERY938" s="337"/>
      <c r="ERZ938" s="337"/>
      <c r="ESA938" s="337"/>
      <c r="ESB938" s="337"/>
      <c r="ESC938" s="337"/>
      <c r="ESD938" s="337"/>
      <c r="ESE938" s="337"/>
      <c r="ESF938" s="337"/>
      <c r="ESG938" s="337"/>
      <c r="ESH938" s="337"/>
      <c r="ESI938" s="337"/>
      <c r="ESJ938" s="337"/>
      <c r="ESK938" s="337"/>
      <c r="ESL938" s="337"/>
      <c r="ESM938" s="337"/>
      <c r="ESN938" s="337"/>
      <c r="ESO938" s="337"/>
      <c r="ESP938" s="337"/>
      <c r="ESQ938" s="337"/>
      <c r="ESR938" s="337"/>
      <c r="ESS938" s="337"/>
      <c r="EST938" s="337"/>
      <c r="ESU938" s="337"/>
      <c r="ESV938" s="337"/>
      <c r="ESW938" s="337"/>
      <c r="ESX938" s="337"/>
      <c r="ESY938" s="337"/>
      <c r="ESZ938" s="337"/>
      <c r="ETA938" s="337"/>
      <c r="ETB938" s="337"/>
      <c r="ETC938" s="337"/>
      <c r="ETD938" s="337"/>
      <c r="ETE938" s="337"/>
      <c r="ETF938" s="337"/>
      <c r="ETG938" s="337"/>
      <c r="ETH938" s="337"/>
      <c r="ETI938" s="337"/>
      <c r="ETJ938" s="337"/>
      <c r="ETK938" s="337"/>
      <c r="ETL938" s="337"/>
      <c r="ETM938" s="337"/>
      <c r="ETN938" s="337"/>
      <c r="ETO938" s="337"/>
      <c r="ETP938" s="337"/>
      <c r="ETQ938" s="337"/>
      <c r="ETR938" s="337"/>
      <c r="ETS938" s="337"/>
      <c r="ETT938" s="337"/>
      <c r="ETU938" s="337"/>
      <c r="ETV938" s="337"/>
      <c r="ETW938" s="337"/>
      <c r="ETX938" s="337"/>
      <c r="ETY938" s="337"/>
      <c r="ETZ938" s="337"/>
      <c r="EUA938" s="337"/>
      <c r="EUB938" s="337"/>
      <c r="EUC938" s="337"/>
      <c r="EUD938" s="337"/>
      <c r="EUE938" s="337"/>
      <c r="EUF938" s="337"/>
      <c r="EUG938" s="337"/>
      <c r="EUH938" s="337"/>
      <c r="EUI938" s="337"/>
      <c r="EUJ938" s="337"/>
      <c r="EUK938" s="337"/>
      <c r="EUL938" s="337"/>
      <c r="EUM938" s="337"/>
      <c r="EUN938" s="337"/>
      <c r="EUO938" s="337"/>
      <c r="EUP938" s="337"/>
      <c r="EUQ938" s="337"/>
      <c r="EUR938" s="337"/>
      <c r="EUS938" s="337"/>
      <c r="EUT938" s="337"/>
      <c r="EUU938" s="337"/>
      <c r="EUV938" s="337"/>
      <c r="EUW938" s="337"/>
      <c r="EUX938" s="337"/>
      <c r="EUY938" s="337"/>
      <c r="EUZ938" s="337"/>
      <c r="EVA938" s="337"/>
      <c r="EVB938" s="337"/>
      <c r="EVC938" s="337"/>
      <c r="EVD938" s="337"/>
      <c r="EVE938" s="337"/>
      <c r="EVF938" s="337"/>
      <c r="EVG938" s="337"/>
      <c r="EVH938" s="337"/>
      <c r="EVI938" s="337"/>
      <c r="EVJ938" s="337"/>
      <c r="EVK938" s="337"/>
      <c r="EVL938" s="337"/>
      <c r="EVM938" s="337"/>
      <c r="EVN938" s="337"/>
      <c r="EVO938" s="337"/>
      <c r="EVP938" s="337"/>
      <c r="EVQ938" s="337"/>
      <c r="EVR938" s="337"/>
      <c r="EVS938" s="337"/>
      <c r="EVT938" s="337"/>
      <c r="EVU938" s="337"/>
      <c r="EVV938" s="337"/>
      <c r="EVW938" s="337"/>
      <c r="EVX938" s="337"/>
      <c r="EVY938" s="337"/>
      <c r="EVZ938" s="337"/>
      <c r="EWA938" s="337"/>
      <c r="EWB938" s="337"/>
      <c r="EWC938" s="337"/>
      <c r="EWD938" s="337"/>
      <c r="EWE938" s="337"/>
      <c r="EWF938" s="337"/>
      <c r="EWG938" s="337"/>
      <c r="EWH938" s="337"/>
      <c r="EWI938" s="337"/>
      <c r="EWJ938" s="337"/>
      <c r="EWK938" s="337"/>
      <c r="EWL938" s="337"/>
      <c r="EWM938" s="337"/>
      <c r="EWN938" s="337"/>
      <c r="EWO938" s="337"/>
      <c r="EWP938" s="337"/>
      <c r="EWQ938" s="337"/>
      <c r="EWR938" s="337"/>
      <c r="EWS938" s="337"/>
      <c r="EWT938" s="337"/>
      <c r="EWU938" s="337"/>
      <c r="EWV938" s="337"/>
      <c r="EWW938" s="337"/>
      <c r="EWX938" s="337"/>
      <c r="EWY938" s="337"/>
      <c r="EWZ938" s="337"/>
      <c r="EXA938" s="337"/>
      <c r="EXB938" s="337"/>
      <c r="EXC938" s="337"/>
      <c r="EXD938" s="337"/>
      <c r="EXE938" s="337"/>
      <c r="EXF938" s="337"/>
      <c r="EXG938" s="337"/>
      <c r="EXH938" s="337"/>
      <c r="EXI938" s="337"/>
      <c r="EXJ938" s="337"/>
      <c r="EXK938" s="337"/>
      <c r="EXL938" s="337"/>
      <c r="EXM938" s="337"/>
      <c r="EXN938" s="337"/>
      <c r="EXO938" s="337"/>
      <c r="EXP938" s="337"/>
      <c r="EXQ938" s="337"/>
      <c r="EXR938" s="337"/>
      <c r="EXS938" s="337"/>
      <c r="EXT938" s="337"/>
      <c r="EXU938" s="337"/>
      <c r="EXV938" s="337"/>
      <c r="EXW938" s="337"/>
      <c r="EXX938" s="337"/>
      <c r="EXY938" s="337"/>
      <c r="EXZ938" s="337"/>
      <c r="EYA938" s="337"/>
      <c r="EYB938" s="337"/>
      <c r="EYC938" s="337"/>
      <c r="EYD938" s="337"/>
      <c r="EYE938" s="337"/>
      <c r="EYF938" s="337"/>
      <c r="EYG938" s="337"/>
      <c r="EYH938" s="337"/>
      <c r="EYI938" s="337"/>
      <c r="EYJ938" s="337"/>
      <c r="EYK938" s="337"/>
      <c r="EYL938" s="337"/>
      <c r="EYM938" s="337"/>
      <c r="EYN938" s="337"/>
      <c r="EYO938" s="337"/>
      <c r="EYP938" s="337"/>
      <c r="EYQ938" s="337"/>
      <c r="EYR938" s="337"/>
      <c r="EYS938" s="337"/>
      <c r="EYT938" s="337"/>
      <c r="EYU938" s="337"/>
      <c r="EYV938" s="337"/>
      <c r="EYW938" s="337"/>
      <c r="EYX938" s="337"/>
      <c r="EYY938" s="337"/>
      <c r="EYZ938" s="337"/>
      <c r="EZA938" s="337"/>
      <c r="EZB938" s="337"/>
      <c r="EZC938" s="337"/>
      <c r="EZD938" s="337"/>
      <c r="EZE938" s="337"/>
      <c r="EZF938" s="337"/>
      <c r="EZG938" s="337"/>
      <c r="EZH938" s="337"/>
      <c r="EZI938" s="337"/>
      <c r="EZJ938" s="337"/>
      <c r="EZK938" s="337"/>
      <c r="EZL938" s="337"/>
      <c r="EZM938" s="337"/>
      <c r="EZN938" s="337"/>
      <c r="EZO938" s="337"/>
      <c r="EZP938" s="337"/>
      <c r="EZQ938" s="337"/>
      <c r="EZR938" s="337"/>
      <c r="EZS938" s="337"/>
      <c r="EZT938" s="337"/>
      <c r="EZU938" s="337"/>
      <c r="EZV938" s="337"/>
      <c r="EZW938" s="337"/>
      <c r="EZX938" s="337"/>
      <c r="EZY938" s="337"/>
      <c r="EZZ938" s="337"/>
      <c r="FAA938" s="337"/>
      <c r="FAB938" s="337"/>
      <c r="FAC938" s="337"/>
      <c r="FAD938" s="337"/>
      <c r="FAE938" s="337"/>
      <c r="FAF938" s="337"/>
      <c r="FAG938" s="337"/>
      <c r="FAH938" s="337"/>
      <c r="FAI938" s="337"/>
      <c r="FAJ938" s="337"/>
      <c r="FAK938" s="337"/>
      <c r="FAL938" s="337"/>
      <c r="FAM938" s="337"/>
      <c r="FAN938" s="337"/>
      <c r="FAO938" s="337"/>
      <c r="FAP938" s="337"/>
      <c r="FAQ938" s="337"/>
      <c r="FAR938" s="337"/>
      <c r="FAS938" s="337"/>
      <c r="FAT938" s="337"/>
      <c r="FAU938" s="337"/>
      <c r="FAV938" s="337"/>
      <c r="FAW938" s="337"/>
      <c r="FAX938" s="337"/>
      <c r="FAY938" s="337"/>
      <c r="FAZ938" s="337"/>
      <c r="FBA938" s="337"/>
      <c r="FBB938" s="337"/>
      <c r="FBC938" s="337"/>
      <c r="FBD938" s="337"/>
      <c r="FBE938" s="337"/>
      <c r="FBF938" s="337"/>
      <c r="FBG938" s="337"/>
      <c r="FBH938" s="337"/>
      <c r="FBI938" s="337"/>
      <c r="FBJ938" s="337"/>
      <c r="FBK938" s="337"/>
      <c r="FBL938" s="337"/>
      <c r="FBM938" s="337"/>
      <c r="FBN938" s="337"/>
      <c r="FBO938" s="337"/>
      <c r="FBP938" s="337"/>
      <c r="FBQ938" s="337"/>
      <c r="FBR938" s="337"/>
      <c r="FBS938" s="337"/>
      <c r="FBT938" s="337"/>
      <c r="FBU938" s="337"/>
      <c r="FBV938" s="337"/>
      <c r="FBW938" s="337"/>
      <c r="FBX938" s="337"/>
      <c r="FBY938" s="337"/>
      <c r="FBZ938" s="337"/>
      <c r="FCA938" s="337"/>
      <c r="FCB938" s="337"/>
      <c r="FCC938" s="337"/>
      <c r="FCD938" s="337"/>
      <c r="FCE938" s="337"/>
      <c r="FCF938" s="337"/>
      <c r="FCG938" s="337"/>
      <c r="FCH938" s="337"/>
      <c r="FCI938" s="337"/>
      <c r="FCJ938" s="337"/>
      <c r="FCK938" s="337"/>
      <c r="FCL938" s="337"/>
      <c r="FCM938" s="337"/>
      <c r="FCN938" s="337"/>
      <c r="FCO938" s="337"/>
      <c r="FCP938" s="337"/>
      <c r="FCQ938" s="337"/>
      <c r="FCR938" s="337"/>
      <c r="FCS938" s="337"/>
      <c r="FCT938" s="337"/>
      <c r="FCU938" s="337"/>
      <c r="FCV938" s="337"/>
      <c r="FCW938" s="337"/>
      <c r="FCX938" s="337"/>
      <c r="FCY938" s="337"/>
      <c r="FCZ938" s="337"/>
      <c r="FDA938" s="337"/>
      <c r="FDB938" s="337"/>
      <c r="FDC938" s="337"/>
      <c r="FDD938" s="337"/>
      <c r="FDE938" s="337"/>
      <c r="FDF938" s="337"/>
      <c r="FDG938" s="337"/>
      <c r="FDH938" s="337"/>
      <c r="FDI938" s="337"/>
      <c r="FDJ938" s="337"/>
      <c r="FDK938" s="337"/>
      <c r="FDL938" s="337"/>
      <c r="FDM938" s="337"/>
      <c r="FDN938" s="337"/>
      <c r="FDO938" s="337"/>
      <c r="FDP938" s="337"/>
      <c r="FDQ938" s="337"/>
      <c r="FDR938" s="337"/>
      <c r="FDS938" s="337"/>
      <c r="FDT938" s="337"/>
      <c r="FDU938" s="337"/>
      <c r="FDV938" s="337"/>
      <c r="FDW938" s="337"/>
      <c r="FDX938" s="337"/>
      <c r="FDY938" s="337"/>
      <c r="FDZ938" s="337"/>
      <c r="FEA938" s="337"/>
      <c r="FEB938" s="337"/>
      <c r="FEC938" s="337"/>
      <c r="FED938" s="337"/>
      <c r="FEE938" s="337"/>
      <c r="FEF938" s="337"/>
      <c r="FEG938" s="337"/>
      <c r="FEH938" s="337"/>
      <c r="FEI938" s="337"/>
      <c r="FEJ938" s="337"/>
      <c r="FEK938" s="337"/>
      <c r="FEL938" s="337"/>
      <c r="FEM938" s="337"/>
      <c r="FEN938" s="337"/>
      <c r="FEO938" s="337"/>
      <c r="FEP938" s="337"/>
      <c r="FEQ938" s="337"/>
      <c r="FER938" s="337"/>
      <c r="FES938" s="337"/>
      <c r="FET938" s="337"/>
      <c r="FEU938" s="337"/>
      <c r="FEV938" s="337"/>
      <c r="FEW938" s="337"/>
      <c r="FEX938" s="337"/>
      <c r="FEY938" s="337"/>
      <c r="FEZ938" s="337"/>
      <c r="FFA938" s="337"/>
      <c r="FFB938" s="337"/>
      <c r="FFC938" s="337"/>
      <c r="FFD938" s="337"/>
      <c r="FFE938" s="337"/>
      <c r="FFF938" s="337"/>
      <c r="FFG938" s="337"/>
      <c r="FFH938" s="337"/>
      <c r="FFI938" s="337"/>
      <c r="FFJ938" s="337"/>
      <c r="FFK938" s="337"/>
      <c r="FFL938" s="337"/>
      <c r="FFM938" s="337"/>
      <c r="FFN938" s="337"/>
      <c r="FFO938" s="337"/>
      <c r="FFP938" s="337"/>
      <c r="FFQ938" s="337"/>
      <c r="FFR938" s="337"/>
      <c r="FFS938" s="337"/>
      <c r="FFT938" s="337"/>
      <c r="FFU938" s="337"/>
      <c r="FFV938" s="337"/>
      <c r="FFW938" s="337"/>
      <c r="FFX938" s="337"/>
      <c r="FFY938" s="337"/>
      <c r="FFZ938" s="337"/>
      <c r="FGA938" s="337"/>
      <c r="FGB938" s="337"/>
      <c r="FGC938" s="337"/>
      <c r="FGD938" s="337"/>
      <c r="FGE938" s="337"/>
      <c r="FGF938" s="337"/>
      <c r="FGG938" s="337"/>
      <c r="FGH938" s="337"/>
      <c r="FGI938" s="337"/>
      <c r="FGJ938" s="337"/>
      <c r="FGK938" s="337"/>
      <c r="FGL938" s="337"/>
      <c r="FGM938" s="337"/>
      <c r="FGN938" s="337"/>
      <c r="FGO938" s="337"/>
      <c r="FGP938" s="337"/>
      <c r="FGQ938" s="337"/>
      <c r="FGR938" s="337"/>
      <c r="FGS938" s="337"/>
      <c r="FGT938" s="337"/>
      <c r="FGU938" s="337"/>
      <c r="FGV938" s="337"/>
      <c r="FGW938" s="337"/>
      <c r="FGX938" s="337"/>
      <c r="FGY938" s="337"/>
      <c r="FGZ938" s="337"/>
      <c r="FHA938" s="337"/>
      <c r="FHB938" s="337"/>
      <c r="FHC938" s="337"/>
      <c r="FHD938" s="337"/>
      <c r="FHE938" s="337"/>
      <c r="FHF938" s="337"/>
      <c r="FHG938" s="337"/>
      <c r="FHH938" s="337"/>
      <c r="FHI938" s="337"/>
      <c r="FHJ938" s="337"/>
      <c r="FHK938" s="337"/>
      <c r="FHL938" s="337"/>
      <c r="FHM938" s="337"/>
      <c r="FHN938" s="337"/>
      <c r="FHO938" s="337"/>
      <c r="FHP938" s="337"/>
      <c r="FHQ938" s="337"/>
      <c r="FHR938" s="337"/>
      <c r="FHS938" s="337"/>
      <c r="FHT938" s="337"/>
      <c r="FHU938" s="337"/>
      <c r="FHV938" s="337"/>
      <c r="FHW938" s="337"/>
      <c r="FHX938" s="337"/>
      <c r="FHY938" s="337"/>
      <c r="FHZ938" s="337"/>
      <c r="FIA938" s="337"/>
      <c r="FIB938" s="337"/>
      <c r="FIC938" s="337"/>
      <c r="FID938" s="337"/>
      <c r="FIE938" s="337"/>
      <c r="FIF938" s="337"/>
      <c r="FIG938" s="337"/>
      <c r="FIH938" s="337"/>
      <c r="FII938" s="337"/>
      <c r="FIJ938" s="337"/>
      <c r="FIK938" s="337"/>
      <c r="FIL938" s="337"/>
      <c r="FIM938" s="337"/>
      <c r="FIN938" s="337"/>
      <c r="FIO938" s="337"/>
      <c r="FIP938" s="337"/>
      <c r="FIQ938" s="337"/>
      <c r="FIR938" s="337"/>
      <c r="FIS938" s="337"/>
      <c r="FIT938" s="337"/>
      <c r="FIU938" s="337"/>
      <c r="FIV938" s="337"/>
      <c r="FIW938" s="337"/>
      <c r="FIX938" s="337"/>
      <c r="FIY938" s="337"/>
      <c r="FIZ938" s="337"/>
      <c r="FJA938" s="337"/>
      <c r="FJB938" s="337"/>
      <c r="FJC938" s="337"/>
      <c r="FJD938" s="337"/>
      <c r="FJE938" s="337"/>
      <c r="FJF938" s="337"/>
      <c r="FJG938" s="337"/>
      <c r="FJH938" s="337"/>
      <c r="FJI938" s="337"/>
      <c r="FJJ938" s="337"/>
      <c r="FJK938" s="337"/>
      <c r="FJL938" s="337"/>
      <c r="FJM938" s="337"/>
      <c r="FJN938" s="337"/>
      <c r="FJO938" s="337"/>
      <c r="FJP938" s="337"/>
      <c r="FJQ938" s="337"/>
      <c r="FJR938" s="337"/>
      <c r="FJS938" s="337"/>
      <c r="FJT938" s="337"/>
      <c r="FJU938" s="337"/>
      <c r="FJV938" s="337"/>
      <c r="FJW938" s="337"/>
      <c r="FJX938" s="337"/>
      <c r="FJY938" s="337"/>
      <c r="FJZ938" s="337"/>
      <c r="FKA938" s="337"/>
      <c r="FKB938" s="337"/>
      <c r="FKC938" s="337"/>
      <c r="FKD938" s="337"/>
      <c r="FKE938" s="337"/>
      <c r="FKF938" s="337"/>
      <c r="FKG938" s="337"/>
      <c r="FKH938" s="337"/>
      <c r="FKI938" s="337"/>
      <c r="FKJ938" s="337"/>
      <c r="FKK938" s="337"/>
      <c r="FKL938" s="337"/>
      <c r="FKM938" s="337"/>
      <c r="FKN938" s="337"/>
      <c r="FKO938" s="337"/>
      <c r="FKP938" s="337"/>
      <c r="FKQ938" s="337"/>
      <c r="FKR938" s="337"/>
      <c r="FKS938" s="337"/>
      <c r="FKT938" s="337"/>
      <c r="FKU938" s="337"/>
      <c r="FKV938" s="337"/>
      <c r="FKW938" s="337"/>
      <c r="FKX938" s="337"/>
      <c r="FKY938" s="337"/>
      <c r="FKZ938" s="337"/>
      <c r="FLA938" s="337"/>
      <c r="FLB938" s="337"/>
      <c r="FLC938" s="337"/>
      <c r="FLD938" s="337"/>
      <c r="FLE938" s="337"/>
      <c r="FLF938" s="337"/>
      <c r="FLG938" s="337"/>
      <c r="FLH938" s="337"/>
      <c r="FLI938" s="337"/>
      <c r="FLJ938" s="337"/>
      <c r="FLK938" s="337"/>
      <c r="FLL938" s="337"/>
      <c r="FLM938" s="337"/>
      <c r="FLN938" s="337"/>
      <c r="FLO938" s="337"/>
      <c r="FLP938" s="337"/>
      <c r="FLQ938" s="337"/>
      <c r="FLR938" s="337"/>
      <c r="FLS938" s="337"/>
      <c r="FLT938" s="337"/>
      <c r="FLU938" s="337"/>
      <c r="FLV938" s="337"/>
      <c r="FLW938" s="337"/>
      <c r="FLX938" s="337"/>
      <c r="FLY938" s="337"/>
      <c r="FLZ938" s="337"/>
      <c r="FMA938" s="337"/>
      <c r="FMB938" s="337"/>
      <c r="FMC938" s="337"/>
      <c r="FMD938" s="337"/>
      <c r="FME938" s="337"/>
      <c r="FMF938" s="337"/>
      <c r="FMG938" s="337"/>
      <c r="FMH938" s="337"/>
      <c r="FMI938" s="337"/>
      <c r="FMJ938" s="337"/>
      <c r="FMK938" s="337"/>
      <c r="FML938" s="337"/>
      <c r="FMM938" s="337"/>
      <c r="FMN938" s="337"/>
      <c r="FMO938" s="337"/>
      <c r="FMP938" s="337"/>
      <c r="FMQ938" s="337"/>
      <c r="FMR938" s="337"/>
      <c r="FMS938" s="337"/>
      <c r="FMT938" s="337"/>
      <c r="FMU938" s="337"/>
      <c r="FMV938" s="337"/>
      <c r="FMW938" s="337"/>
      <c r="FMX938" s="337"/>
      <c r="FMY938" s="337"/>
      <c r="FMZ938" s="337"/>
      <c r="FNA938" s="337"/>
      <c r="FNB938" s="337"/>
      <c r="FNC938" s="337"/>
      <c r="FND938" s="337"/>
      <c r="FNE938" s="337"/>
      <c r="FNF938" s="337"/>
      <c r="FNG938" s="337"/>
      <c r="FNH938" s="337"/>
      <c r="FNI938" s="337"/>
      <c r="FNJ938" s="337"/>
      <c r="FNK938" s="337"/>
      <c r="FNL938" s="337"/>
      <c r="FNM938" s="337"/>
      <c r="FNN938" s="337"/>
      <c r="FNO938" s="337"/>
      <c r="FNP938" s="337"/>
      <c r="FNQ938" s="337"/>
      <c r="FNR938" s="337"/>
      <c r="FNS938" s="337"/>
      <c r="FNT938" s="337"/>
      <c r="FNU938" s="337"/>
      <c r="FNV938" s="337"/>
      <c r="FNW938" s="337"/>
      <c r="FNX938" s="337"/>
      <c r="FNY938" s="337"/>
      <c r="FNZ938" s="337"/>
      <c r="FOA938" s="337"/>
      <c r="FOB938" s="337"/>
      <c r="FOC938" s="337"/>
      <c r="FOD938" s="337"/>
      <c r="FOE938" s="337"/>
      <c r="FOF938" s="337"/>
      <c r="FOG938" s="337"/>
      <c r="FOH938" s="337"/>
      <c r="FOI938" s="337"/>
      <c r="FOJ938" s="337"/>
      <c r="FOK938" s="337"/>
      <c r="FOL938" s="337"/>
      <c r="FOM938" s="337"/>
      <c r="FON938" s="337"/>
      <c r="FOO938" s="337"/>
      <c r="FOP938" s="337"/>
      <c r="FOQ938" s="337"/>
      <c r="FOR938" s="337"/>
      <c r="FOS938" s="337"/>
      <c r="FOT938" s="337"/>
      <c r="FOU938" s="337"/>
      <c r="FOV938" s="337"/>
      <c r="FOW938" s="337"/>
      <c r="FOX938" s="337"/>
      <c r="FOY938" s="337"/>
      <c r="FOZ938" s="337"/>
      <c r="FPA938" s="337"/>
      <c r="FPB938" s="337"/>
      <c r="FPC938" s="337"/>
      <c r="FPD938" s="337"/>
      <c r="FPE938" s="337"/>
      <c r="FPF938" s="337"/>
      <c r="FPG938" s="337"/>
      <c r="FPH938" s="337"/>
      <c r="FPI938" s="337"/>
      <c r="FPJ938" s="337"/>
      <c r="FPK938" s="337"/>
      <c r="FPL938" s="337"/>
      <c r="FPM938" s="337"/>
      <c r="FPN938" s="337"/>
      <c r="FPO938" s="337"/>
      <c r="FPP938" s="337"/>
      <c r="FPQ938" s="337"/>
      <c r="FPR938" s="337"/>
      <c r="FPS938" s="337"/>
      <c r="FPT938" s="337"/>
      <c r="FPU938" s="337"/>
      <c r="FPV938" s="337"/>
      <c r="FPW938" s="337"/>
      <c r="FPX938" s="337"/>
      <c r="FPY938" s="337"/>
      <c r="FPZ938" s="337"/>
      <c r="FQA938" s="337"/>
      <c r="FQB938" s="337"/>
      <c r="FQC938" s="337"/>
      <c r="FQD938" s="337"/>
      <c r="FQE938" s="337"/>
      <c r="FQF938" s="337"/>
      <c r="FQG938" s="337"/>
      <c r="FQH938" s="337"/>
      <c r="FQI938" s="337"/>
      <c r="FQJ938" s="337"/>
      <c r="FQK938" s="337"/>
      <c r="FQL938" s="337"/>
      <c r="FQM938" s="337"/>
      <c r="FQN938" s="337"/>
      <c r="FQO938" s="337"/>
      <c r="FQP938" s="337"/>
      <c r="FQQ938" s="337"/>
      <c r="FQR938" s="337"/>
      <c r="FQS938" s="337"/>
      <c r="FQT938" s="337"/>
      <c r="FQU938" s="337"/>
      <c r="FQV938" s="337"/>
      <c r="FQW938" s="337"/>
      <c r="FQX938" s="337"/>
      <c r="FQY938" s="337"/>
      <c r="FQZ938" s="337"/>
      <c r="FRA938" s="337"/>
      <c r="FRB938" s="337"/>
      <c r="FRC938" s="337"/>
      <c r="FRD938" s="337"/>
      <c r="FRE938" s="337"/>
      <c r="FRF938" s="337"/>
      <c r="FRG938" s="337"/>
      <c r="FRH938" s="337"/>
      <c r="FRI938" s="337"/>
      <c r="FRJ938" s="337"/>
      <c r="FRK938" s="337"/>
      <c r="FRL938" s="337"/>
      <c r="FRM938" s="337"/>
      <c r="FRN938" s="337"/>
      <c r="FRO938" s="337"/>
      <c r="FRP938" s="337"/>
      <c r="FRQ938" s="337"/>
      <c r="FRR938" s="337"/>
      <c r="FRS938" s="337"/>
      <c r="FRT938" s="337"/>
      <c r="FRU938" s="337"/>
      <c r="FRV938" s="337"/>
      <c r="FRW938" s="337"/>
      <c r="FRX938" s="337"/>
      <c r="FRY938" s="337"/>
      <c r="FRZ938" s="337"/>
      <c r="FSA938" s="337"/>
      <c r="FSB938" s="337"/>
      <c r="FSC938" s="337"/>
      <c r="FSD938" s="337"/>
      <c r="FSE938" s="337"/>
      <c r="FSF938" s="337"/>
      <c r="FSG938" s="337"/>
      <c r="FSH938" s="337"/>
      <c r="FSI938" s="337"/>
      <c r="FSJ938" s="337"/>
      <c r="FSK938" s="337"/>
      <c r="FSL938" s="337"/>
      <c r="FSM938" s="337"/>
      <c r="FSN938" s="337"/>
      <c r="FSO938" s="337"/>
      <c r="FSP938" s="337"/>
      <c r="FSQ938" s="337"/>
      <c r="FSR938" s="337"/>
      <c r="FSS938" s="337"/>
      <c r="FST938" s="337"/>
      <c r="FSU938" s="337"/>
      <c r="FSV938" s="337"/>
      <c r="FSW938" s="337"/>
      <c r="FSX938" s="337"/>
      <c r="FSY938" s="337"/>
      <c r="FSZ938" s="337"/>
      <c r="FTA938" s="337"/>
      <c r="FTB938" s="337"/>
      <c r="FTC938" s="337"/>
      <c r="FTD938" s="337"/>
      <c r="FTE938" s="337"/>
      <c r="FTF938" s="337"/>
      <c r="FTG938" s="337"/>
      <c r="FTH938" s="337"/>
      <c r="FTI938" s="337"/>
      <c r="FTJ938" s="337"/>
      <c r="FTK938" s="337"/>
      <c r="FTL938" s="337"/>
      <c r="FTM938" s="337"/>
      <c r="FTN938" s="337"/>
      <c r="FTO938" s="337"/>
      <c r="FTP938" s="337"/>
      <c r="FTQ938" s="337"/>
      <c r="FTR938" s="337"/>
      <c r="FTS938" s="337"/>
      <c r="FTT938" s="337"/>
      <c r="FTU938" s="337"/>
      <c r="FTV938" s="337"/>
      <c r="FTW938" s="337"/>
      <c r="FTX938" s="337"/>
      <c r="FTY938" s="337"/>
      <c r="FTZ938" s="337"/>
      <c r="FUA938" s="337"/>
      <c r="FUB938" s="337"/>
      <c r="FUC938" s="337"/>
      <c r="FUD938" s="337"/>
      <c r="FUE938" s="337"/>
      <c r="FUF938" s="337"/>
      <c r="FUG938" s="337"/>
      <c r="FUH938" s="337"/>
      <c r="FUI938" s="337"/>
      <c r="FUJ938" s="337"/>
      <c r="FUK938" s="337"/>
      <c r="FUL938" s="337"/>
      <c r="FUM938" s="337"/>
      <c r="FUN938" s="337"/>
      <c r="FUO938" s="337"/>
      <c r="FUP938" s="337"/>
      <c r="FUQ938" s="337"/>
      <c r="FUR938" s="337"/>
      <c r="FUS938" s="337"/>
      <c r="FUT938" s="337"/>
      <c r="FUU938" s="337"/>
      <c r="FUV938" s="337"/>
      <c r="FUW938" s="337"/>
      <c r="FUX938" s="337"/>
      <c r="FUY938" s="337"/>
      <c r="FUZ938" s="337"/>
      <c r="FVA938" s="337"/>
      <c r="FVB938" s="337"/>
      <c r="FVC938" s="337"/>
      <c r="FVD938" s="337"/>
      <c r="FVE938" s="337"/>
      <c r="FVF938" s="337"/>
      <c r="FVG938" s="337"/>
      <c r="FVH938" s="337"/>
      <c r="FVI938" s="337"/>
      <c r="FVJ938" s="337"/>
      <c r="FVK938" s="337"/>
      <c r="FVL938" s="337"/>
      <c r="FVM938" s="337"/>
      <c r="FVN938" s="337"/>
      <c r="FVO938" s="337"/>
      <c r="FVP938" s="337"/>
      <c r="FVQ938" s="337"/>
      <c r="FVR938" s="337"/>
      <c r="FVS938" s="337"/>
      <c r="FVT938" s="337"/>
      <c r="FVU938" s="337"/>
      <c r="FVV938" s="337"/>
      <c r="FVW938" s="337"/>
      <c r="FVX938" s="337"/>
      <c r="FVY938" s="337"/>
      <c r="FVZ938" s="337"/>
      <c r="FWA938" s="337"/>
      <c r="FWB938" s="337"/>
      <c r="FWC938" s="337"/>
      <c r="FWD938" s="337"/>
      <c r="FWE938" s="337"/>
      <c r="FWF938" s="337"/>
      <c r="FWG938" s="337"/>
      <c r="FWH938" s="337"/>
      <c r="FWI938" s="337"/>
      <c r="FWJ938" s="337"/>
      <c r="FWK938" s="337"/>
      <c r="FWL938" s="337"/>
      <c r="FWM938" s="337"/>
      <c r="FWN938" s="337"/>
      <c r="FWO938" s="337"/>
      <c r="FWP938" s="337"/>
      <c r="FWQ938" s="337"/>
      <c r="FWR938" s="337"/>
      <c r="FWS938" s="337"/>
      <c r="FWT938" s="337"/>
      <c r="FWU938" s="337"/>
      <c r="FWV938" s="337"/>
      <c r="FWW938" s="337"/>
      <c r="FWX938" s="337"/>
      <c r="FWY938" s="337"/>
      <c r="FWZ938" s="337"/>
      <c r="FXA938" s="337"/>
      <c r="FXB938" s="337"/>
      <c r="FXC938" s="337"/>
      <c r="FXD938" s="337"/>
      <c r="FXE938" s="337"/>
      <c r="FXF938" s="337"/>
      <c r="FXG938" s="337"/>
      <c r="FXH938" s="337"/>
      <c r="FXI938" s="337"/>
      <c r="FXJ938" s="337"/>
      <c r="FXK938" s="337"/>
      <c r="FXL938" s="337"/>
      <c r="FXM938" s="337"/>
      <c r="FXN938" s="337"/>
      <c r="FXO938" s="337"/>
      <c r="FXP938" s="337"/>
      <c r="FXQ938" s="337"/>
      <c r="FXR938" s="337"/>
      <c r="FXS938" s="337"/>
      <c r="FXT938" s="337"/>
      <c r="FXU938" s="337"/>
      <c r="FXV938" s="337"/>
      <c r="FXW938" s="337"/>
      <c r="FXX938" s="337"/>
      <c r="FXY938" s="337"/>
      <c r="FXZ938" s="337"/>
      <c r="FYA938" s="337"/>
      <c r="FYB938" s="337"/>
      <c r="FYC938" s="337"/>
      <c r="FYD938" s="337"/>
      <c r="FYE938" s="337"/>
      <c r="FYF938" s="337"/>
      <c r="FYG938" s="337"/>
      <c r="FYH938" s="337"/>
      <c r="FYI938" s="337"/>
      <c r="FYJ938" s="337"/>
      <c r="FYK938" s="337"/>
      <c r="FYL938" s="337"/>
      <c r="FYM938" s="337"/>
      <c r="FYN938" s="337"/>
      <c r="FYO938" s="337"/>
      <c r="FYP938" s="337"/>
      <c r="FYQ938" s="337"/>
      <c r="FYR938" s="337"/>
      <c r="FYS938" s="337"/>
      <c r="FYT938" s="337"/>
      <c r="FYU938" s="337"/>
      <c r="FYV938" s="337"/>
      <c r="FYW938" s="337"/>
      <c r="FYX938" s="337"/>
      <c r="FYY938" s="337"/>
      <c r="FYZ938" s="337"/>
      <c r="FZA938" s="337"/>
      <c r="FZB938" s="337"/>
      <c r="FZC938" s="337"/>
      <c r="FZD938" s="337"/>
      <c r="FZE938" s="337"/>
      <c r="FZF938" s="337"/>
      <c r="FZG938" s="337"/>
      <c r="FZH938" s="337"/>
      <c r="FZI938" s="337"/>
      <c r="FZJ938" s="337"/>
      <c r="FZK938" s="337"/>
      <c r="FZL938" s="337"/>
      <c r="FZM938" s="337"/>
      <c r="FZN938" s="337"/>
      <c r="FZO938" s="337"/>
      <c r="FZP938" s="337"/>
      <c r="FZQ938" s="337"/>
      <c r="FZR938" s="337"/>
      <c r="FZS938" s="337"/>
      <c r="FZT938" s="337"/>
      <c r="FZU938" s="337"/>
      <c r="FZV938" s="337"/>
      <c r="FZW938" s="337"/>
      <c r="FZX938" s="337"/>
      <c r="FZY938" s="337"/>
      <c r="FZZ938" s="337"/>
      <c r="GAA938" s="337"/>
      <c r="GAB938" s="337"/>
      <c r="GAC938" s="337"/>
      <c r="GAD938" s="337"/>
      <c r="GAE938" s="337"/>
      <c r="GAF938" s="337"/>
      <c r="GAG938" s="337"/>
      <c r="GAH938" s="337"/>
      <c r="GAI938" s="337"/>
      <c r="GAJ938" s="337"/>
      <c r="GAK938" s="337"/>
      <c r="GAL938" s="337"/>
      <c r="GAM938" s="337"/>
      <c r="GAN938" s="337"/>
      <c r="GAO938" s="337"/>
      <c r="GAP938" s="337"/>
      <c r="GAQ938" s="337"/>
      <c r="GAR938" s="337"/>
      <c r="GAS938" s="337"/>
      <c r="GAT938" s="337"/>
      <c r="GAU938" s="337"/>
      <c r="GAV938" s="337"/>
      <c r="GAW938" s="337"/>
      <c r="GAX938" s="337"/>
      <c r="GAY938" s="337"/>
      <c r="GAZ938" s="337"/>
      <c r="GBA938" s="337"/>
      <c r="GBB938" s="337"/>
      <c r="GBC938" s="337"/>
      <c r="GBD938" s="337"/>
      <c r="GBE938" s="337"/>
      <c r="GBF938" s="337"/>
      <c r="GBG938" s="337"/>
      <c r="GBH938" s="337"/>
      <c r="GBI938" s="337"/>
      <c r="GBJ938" s="337"/>
      <c r="GBK938" s="337"/>
      <c r="GBL938" s="337"/>
      <c r="GBM938" s="337"/>
      <c r="GBN938" s="337"/>
      <c r="GBO938" s="337"/>
      <c r="GBP938" s="337"/>
      <c r="GBQ938" s="337"/>
      <c r="GBR938" s="337"/>
      <c r="GBS938" s="337"/>
      <c r="GBT938" s="337"/>
      <c r="GBU938" s="337"/>
      <c r="GBV938" s="337"/>
      <c r="GBW938" s="337"/>
      <c r="GBX938" s="337"/>
      <c r="GBY938" s="337"/>
      <c r="GBZ938" s="337"/>
      <c r="GCA938" s="337"/>
      <c r="GCB938" s="337"/>
      <c r="GCC938" s="337"/>
      <c r="GCD938" s="337"/>
      <c r="GCE938" s="337"/>
      <c r="GCF938" s="337"/>
      <c r="GCG938" s="337"/>
      <c r="GCH938" s="337"/>
      <c r="GCI938" s="337"/>
      <c r="GCJ938" s="337"/>
      <c r="GCK938" s="337"/>
      <c r="GCL938" s="337"/>
      <c r="GCM938" s="337"/>
      <c r="GCN938" s="337"/>
      <c r="GCO938" s="337"/>
      <c r="GCP938" s="337"/>
      <c r="GCQ938" s="337"/>
      <c r="GCR938" s="337"/>
      <c r="GCS938" s="337"/>
      <c r="GCT938" s="337"/>
      <c r="GCU938" s="337"/>
      <c r="GCV938" s="337"/>
      <c r="GCW938" s="337"/>
      <c r="GCX938" s="337"/>
      <c r="GCY938" s="337"/>
      <c r="GCZ938" s="337"/>
      <c r="GDA938" s="337"/>
      <c r="GDB938" s="337"/>
      <c r="GDC938" s="337"/>
      <c r="GDD938" s="337"/>
      <c r="GDE938" s="337"/>
      <c r="GDF938" s="337"/>
      <c r="GDG938" s="337"/>
      <c r="GDH938" s="337"/>
      <c r="GDI938" s="337"/>
      <c r="GDJ938" s="337"/>
      <c r="GDK938" s="337"/>
      <c r="GDL938" s="337"/>
      <c r="GDM938" s="337"/>
      <c r="GDN938" s="337"/>
      <c r="GDO938" s="337"/>
      <c r="GDP938" s="337"/>
      <c r="GDQ938" s="337"/>
      <c r="GDR938" s="337"/>
      <c r="GDS938" s="337"/>
      <c r="GDT938" s="337"/>
      <c r="GDU938" s="337"/>
      <c r="GDV938" s="337"/>
      <c r="GDW938" s="337"/>
      <c r="GDX938" s="337"/>
      <c r="GDY938" s="337"/>
      <c r="GDZ938" s="337"/>
      <c r="GEA938" s="337"/>
      <c r="GEB938" s="337"/>
      <c r="GEC938" s="337"/>
      <c r="GED938" s="337"/>
      <c r="GEE938" s="337"/>
      <c r="GEF938" s="337"/>
      <c r="GEG938" s="337"/>
      <c r="GEH938" s="337"/>
      <c r="GEI938" s="337"/>
      <c r="GEJ938" s="337"/>
      <c r="GEK938" s="337"/>
      <c r="GEL938" s="337"/>
      <c r="GEM938" s="337"/>
      <c r="GEN938" s="337"/>
      <c r="GEO938" s="337"/>
      <c r="GEP938" s="337"/>
      <c r="GEQ938" s="337"/>
      <c r="GER938" s="337"/>
      <c r="GES938" s="337"/>
      <c r="GET938" s="337"/>
      <c r="GEU938" s="337"/>
      <c r="GEV938" s="337"/>
      <c r="GEW938" s="337"/>
      <c r="GEX938" s="337"/>
      <c r="GEY938" s="337"/>
      <c r="GEZ938" s="337"/>
      <c r="GFA938" s="337"/>
      <c r="GFB938" s="337"/>
      <c r="GFC938" s="337"/>
      <c r="GFD938" s="337"/>
      <c r="GFE938" s="337"/>
      <c r="GFF938" s="337"/>
      <c r="GFG938" s="337"/>
      <c r="GFH938" s="337"/>
      <c r="GFI938" s="337"/>
      <c r="GFJ938" s="337"/>
      <c r="GFK938" s="337"/>
      <c r="GFL938" s="337"/>
      <c r="GFM938" s="337"/>
      <c r="GFN938" s="337"/>
      <c r="GFO938" s="337"/>
      <c r="GFP938" s="337"/>
      <c r="GFQ938" s="337"/>
      <c r="GFR938" s="337"/>
      <c r="GFS938" s="337"/>
      <c r="GFT938" s="337"/>
      <c r="GFU938" s="337"/>
      <c r="GFV938" s="337"/>
      <c r="GFW938" s="337"/>
      <c r="GFX938" s="337"/>
      <c r="GFY938" s="337"/>
      <c r="GFZ938" s="337"/>
      <c r="GGA938" s="337"/>
      <c r="GGB938" s="337"/>
      <c r="GGC938" s="337"/>
      <c r="GGD938" s="337"/>
      <c r="GGE938" s="337"/>
      <c r="GGF938" s="337"/>
      <c r="GGG938" s="337"/>
      <c r="GGH938" s="337"/>
      <c r="GGI938" s="337"/>
      <c r="GGJ938" s="337"/>
      <c r="GGK938" s="337"/>
      <c r="GGL938" s="337"/>
      <c r="GGM938" s="337"/>
      <c r="GGN938" s="337"/>
      <c r="GGO938" s="337"/>
      <c r="GGP938" s="337"/>
      <c r="GGQ938" s="337"/>
      <c r="GGR938" s="337"/>
      <c r="GGS938" s="337"/>
      <c r="GGT938" s="337"/>
      <c r="GGU938" s="337"/>
      <c r="GGV938" s="337"/>
      <c r="GGW938" s="337"/>
      <c r="GGX938" s="337"/>
      <c r="GGY938" s="337"/>
      <c r="GGZ938" s="337"/>
      <c r="GHA938" s="337"/>
      <c r="GHB938" s="337"/>
      <c r="GHC938" s="337"/>
      <c r="GHD938" s="337"/>
      <c r="GHE938" s="337"/>
      <c r="GHF938" s="337"/>
      <c r="GHG938" s="337"/>
      <c r="GHH938" s="337"/>
      <c r="GHI938" s="337"/>
      <c r="GHJ938" s="337"/>
      <c r="GHK938" s="337"/>
      <c r="GHL938" s="337"/>
      <c r="GHM938" s="337"/>
      <c r="GHN938" s="337"/>
      <c r="GHO938" s="337"/>
      <c r="GHP938" s="337"/>
      <c r="GHQ938" s="337"/>
      <c r="GHR938" s="337"/>
      <c r="GHS938" s="337"/>
      <c r="GHT938" s="337"/>
      <c r="GHU938" s="337"/>
      <c r="GHV938" s="337"/>
      <c r="GHW938" s="337"/>
      <c r="GHX938" s="337"/>
      <c r="GHY938" s="337"/>
      <c r="GHZ938" s="337"/>
      <c r="GIA938" s="337"/>
      <c r="GIB938" s="337"/>
      <c r="GIC938" s="337"/>
      <c r="GID938" s="337"/>
      <c r="GIE938" s="337"/>
      <c r="GIF938" s="337"/>
      <c r="GIG938" s="337"/>
      <c r="GIH938" s="337"/>
      <c r="GII938" s="337"/>
      <c r="GIJ938" s="337"/>
      <c r="GIK938" s="337"/>
      <c r="GIL938" s="337"/>
      <c r="GIM938" s="337"/>
      <c r="GIN938" s="337"/>
      <c r="GIO938" s="337"/>
      <c r="GIP938" s="337"/>
      <c r="GIQ938" s="337"/>
      <c r="GIR938" s="337"/>
      <c r="GIS938" s="337"/>
      <c r="GIT938" s="337"/>
      <c r="GIU938" s="337"/>
      <c r="GIV938" s="337"/>
      <c r="GIW938" s="337"/>
      <c r="GIX938" s="337"/>
      <c r="GIY938" s="337"/>
      <c r="GIZ938" s="337"/>
      <c r="GJA938" s="337"/>
      <c r="GJB938" s="337"/>
      <c r="GJC938" s="337"/>
      <c r="GJD938" s="337"/>
      <c r="GJE938" s="337"/>
      <c r="GJF938" s="337"/>
      <c r="GJG938" s="337"/>
      <c r="GJH938" s="337"/>
      <c r="GJI938" s="337"/>
      <c r="GJJ938" s="337"/>
      <c r="GJK938" s="337"/>
      <c r="GJL938" s="337"/>
      <c r="GJM938" s="337"/>
      <c r="GJN938" s="337"/>
      <c r="GJO938" s="337"/>
      <c r="GJP938" s="337"/>
      <c r="GJQ938" s="337"/>
      <c r="GJR938" s="337"/>
      <c r="GJS938" s="337"/>
      <c r="GJT938" s="337"/>
      <c r="GJU938" s="337"/>
      <c r="GJV938" s="337"/>
      <c r="GJW938" s="337"/>
      <c r="GJX938" s="337"/>
      <c r="GJY938" s="337"/>
      <c r="GJZ938" s="337"/>
      <c r="GKA938" s="337"/>
      <c r="GKB938" s="337"/>
      <c r="GKC938" s="337"/>
      <c r="GKD938" s="337"/>
      <c r="GKE938" s="337"/>
      <c r="GKF938" s="337"/>
      <c r="GKG938" s="337"/>
      <c r="GKH938" s="337"/>
      <c r="GKI938" s="337"/>
      <c r="GKJ938" s="337"/>
      <c r="GKK938" s="337"/>
      <c r="GKL938" s="337"/>
      <c r="GKM938" s="337"/>
      <c r="GKN938" s="337"/>
      <c r="GKO938" s="337"/>
      <c r="GKP938" s="337"/>
      <c r="GKQ938" s="337"/>
      <c r="GKR938" s="337"/>
      <c r="GKS938" s="337"/>
      <c r="GKT938" s="337"/>
      <c r="GKU938" s="337"/>
      <c r="GKV938" s="337"/>
      <c r="GKW938" s="337"/>
      <c r="GKX938" s="337"/>
      <c r="GKY938" s="337"/>
      <c r="GKZ938" s="337"/>
      <c r="GLA938" s="337"/>
      <c r="GLB938" s="337"/>
      <c r="GLC938" s="337"/>
      <c r="GLD938" s="337"/>
      <c r="GLE938" s="337"/>
      <c r="GLF938" s="337"/>
      <c r="GLG938" s="337"/>
      <c r="GLH938" s="337"/>
      <c r="GLI938" s="337"/>
      <c r="GLJ938" s="337"/>
      <c r="GLK938" s="337"/>
      <c r="GLL938" s="337"/>
      <c r="GLM938" s="337"/>
      <c r="GLN938" s="337"/>
      <c r="GLO938" s="337"/>
      <c r="GLP938" s="337"/>
      <c r="GLQ938" s="337"/>
      <c r="GLR938" s="337"/>
      <c r="GLS938" s="337"/>
      <c r="GLT938" s="337"/>
      <c r="GLU938" s="337"/>
      <c r="GLV938" s="337"/>
      <c r="GLW938" s="337"/>
      <c r="GLX938" s="337"/>
      <c r="GLY938" s="337"/>
      <c r="GLZ938" s="337"/>
      <c r="GMA938" s="337"/>
      <c r="GMB938" s="337"/>
      <c r="GMC938" s="337"/>
      <c r="GMD938" s="337"/>
      <c r="GME938" s="337"/>
      <c r="GMF938" s="337"/>
      <c r="GMG938" s="337"/>
      <c r="GMH938" s="337"/>
      <c r="GMI938" s="337"/>
      <c r="GMJ938" s="337"/>
      <c r="GMK938" s="337"/>
      <c r="GML938" s="337"/>
      <c r="GMM938" s="337"/>
      <c r="GMN938" s="337"/>
      <c r="GMO938" s="337"/>
      <c r="GMP938" s="337"/>
      <c r="GMQ938" s="337"/>
      <c r="GMR938" s="337"/>
      <c r="GMS938" s="337"/>
      <c r="GMT938" s="337"/>
      <c r="GMU938" s="337"/>
      <c r="GMV938" s="337"/>
      <c r="GMW938" s="337"/>
      <c r="GMX938" s="337"/>
      <c r="GMY938" s="337"/>
      <c r="GMZ938" s="337"/>
      <c r="GNA938" s="337"/>
      <c r="GNB938" s="337"/>
      <c r="GNC938" s="337"/>
      <c r="GND938" s="337"/>
      <c r="GNE938" s="337"/>
      <c r="GNF938" s="337"/>
      <c r="GNG938" s="337"/>
      <c r="GNH938" s="337"/>
      <c r="GNI938" s="337"/>
      <c r="GNJ938" s="337"/>
      <c r="GNK938" s="337"/>
      <c r="GNL938" s="337"/>
      <c r="GNM938" s="337"/>
      <c r="GNN938" s="337"/>
      <c r="GNO938" s="337"/>
      <c r="GNP938" s="337"/>
      <c r="GNQ938" s="337"/>
      <c r="GNR938" s="337"/>
      <c r="GNS938" s="337"/>
      <c r="GNT938" s="337"/>
      <c r="GNU938" s="337"/>
      <c r="GNV938" s="337"/>
      <c r="GNW938" s="337"/>
      <c r="GNX938" s="337"/>
      <c r="GNY938" s="337"/>
      <c r="GNZ938" s="337"/>
      <c r="GOA938" s="337"/>
      <c r="GOB938" s="337"/>
      <c r="GOC938" s="337"/>
      <c r="GOD938" s="337"/>
      <c r="GOE938" s="337"/>
      <c r="GOF938" s="337"/>
      <c r="GOG938" s="337"/>
      <c r="GOH938" s="337"/>
      <c r="GOI938" s="337"/>
      <c r="GOJ938" s="337"/>
      <c r="GOK938" s="337"/>
      <c r="GOL938" s="337"/>
      <c r="GOM938" s="337"/>
      <c r="GON938" s="337"/>
      <c r="GOO938" s="337"/>
      <c r="GOP938" s="337"/>
      <c r="GOQ938" s="337"/>
      <c r="GOR938" s="337"/>
      <c r="GOS938" s="337"/>
      <c r="GOT938" s="337"/>
      <c r="GOU938" s="337"/>
      <c r="GOV938" s="337"/>
      <c r="GOW938" s="337"/>
      <c r="GOX938" s="337"/>
      <c r="GOY938" s="337"/>
      <c r="GOZ938" s="337"/>
      <c r="GPA938" s="337"/>
      <c r="GPB938" s="337"/>
      <c r="GPC938" s="337"/>
      <c r="GPD938" s="337"/>
      <c r="GPE938" s="337"/>
      <c r="GPF938" s="337"/>
      <c r="GPG938" s="337"/>
      <c r="GPH938" s="337"/>
      <c r="GPI938" s="337"/>
      <c r="GPJ938" s="337"/>
      <c r="GPK938" s="337"/>
      <c r="GPL938" s="337"/>
      <c r="GPM938" s="337"/>
      <c r="GPN938" s="337"/>
      <c r="GPO938" s="337"/>
      <c r="GPP938" s="337"/>
      <c r="GPQ938" s="337"/>
      <c r="GPR938" s="337"/>
      <c r="GPS938" s="337"/>
      <c r="GPT938" s="337"/>
      <c r="GPU938" s="337"/>
      <c r="GPV938" s="337"/>
      <c r="GPW938" s="337"/>
      <c r="GPX938" s="337"/>
      <c r="GPY938" s="337"/>
      <c r="GPZ938" s="337"/>
      <c r="GQA938" s="337"/>
      <c r="GQB938" s="337"/>
      <c r="GQC938" s="337"/>
      <c r="GQD938" s="337"/>
      <c r="GQE938" s="337"/>
      <c r="GQF938" s="337"/>
      <c r="GQG938" s="337"/>
      <c r="GQH938" s="337"/>
      <c r="GQI938" s="337"/>
      <c r="GQJ938" s="337"/>
      <c r="GQK938" s="337"/>
      <c r="GQL938" s="337"/>
      <c r="GQM938" s="337"/>
      <c r="GQN938" s="337"/>
      <c r="GQO938" s="337"/>
      <c r="GQP938" s="337"/>
      <c r="GQQ938" s="337"/>
      <c r="GQR938" s="337"/>
      <c r="GQS938" s="337"/>
      <c r="GQT938" s="337"/>
      <c r="GQU938" s="337"/>
      <c r="GQV938" s="337"/>
      <c r="GQW938" s="337"/>
      <c r="GQX938" s="337"/>
      <c r="GQY938" s="337"/>
      <c r="GQZ938" s="337"/>
      <c r="GRA938" s="337"/>
      <c r="GRB938" s="337"/>
      <c r="GRC938" s="337"/>
      <c r="GRD938" s="337"/>
      <c r="GRE938" s="337"/>
      <c r="GRF938" s="337"/>
      <c r="GRG938" s="337"/>
      <c r="GRH938" s="337"/>
      <c r="GRI938" s="337"/>
      <c r="GRJ938" s="337"/>
      <c r="GRK938" s="337"/>
      <c r="GRL938" s="337"/>
      <c r="GRM938" s="337"/>
      <c r="GRN938" s="337"/>
      <c r="GRO938" s="337"/>
      <c r="GRP938" s="337"/>
      <c r="GRQ938" s="337"/>
      <c r="GRR938" s="337"/>
      <c r="GRS938" s="337"/>
      <c r="GRT938" s="337"/>
      <c r="GRU938" s="337"/>
      <c r="GRV938" s="337"/>
      <c r="GRW938" s="337"/>
      <c r="GRX938" s="337"/>
      <c r="GRY938" s="337"/>
      <c r="GRZ938" s="337"/>
      <c r="GSA938" s="337"/>
      <c r="GSB938" s="337"/>
      <c r="GSC938" s="337"/>
      <c r="GSD938" s="337"/>
      <c r="GSE938" s="337"/>
      <c r="GSF938" s="337"/>
      <c r="GSG938" s="337"/>
      <c r="GSH938" s="337"/>
      <c r="GSI938" s="337"/>
      <c r="GSJ938" s="337"/>
      <c r="GSK938" s="337"/>
      <c r="GSL938" s="337"/>
      <c r="GSM938" s="337"/>
      <c r="GSN938" s="337"/>
      <c r="GSO938" s="337"/>
      <c r="GSP938" s="337"/>
      <c r="GSQ938" s="337"/>
      <c r="GSR938" s="337"/>
      <c r="GSS938" s="337"/>
      <c r="GST938" s="337"/>
      <c r="GSU938" s="337"/>
      <c r="GSV938" s="337"/>
      <c r="GSW938" s="337"/>
      <c r="GSX938" s="337"/>
      <c r="GSY938" s="337"/>
      <c r="GSZ938" s="337"/>
      <c r="GTA938" s="337"/>
      <c r="GTB938" s="337"/>
      <c r="GTC938" s="337"/>
      <c r="GTD938" s="337"/>
      <c r="GTE938" s="337"/>
      <c r="GTF938" s="337"/>
      <c r="GTG938" s="337"/>
      <c r="GTH938" s="337"/>
      <c r="GTI938" s="337"/>
      <c r="GTJ938" s="337"/>
      <c r="GTK938" s="337"/>
      <c r="GTL938" s="337"/>
      <c r="GTM938" s="337"/>
      <c r="GTN938" s="337"/>
      <c r="GTO938" s="337"/>
      <c r="GTP938" s="337"/>
      <c r="GTQ938" s="337"/>
      <c r="GTR938" s="337"/>
      <c r="GTS938" s="337"/>
      <c r="GTT938" s="337"/>
      <c r="GTU938" s="337"/>
      <c r="GTV938" s="337"/>
      <c r="GTW938" s="337"/>
      <c r="GTX938" s="337"/>
      <c r="GTY938" s="337"/>
      <c r="GTZ938" s="337"/>
      <c r="GUA938" s="337"/>
      <c r="GUB938" s="337"/>
      <c r="GUC938" s="337"/>
      <c r="GUD938" s="337"/>
      <c r="GUE938" s="337"/>
      <c r="GUF938" s="337"/>
      <c r="GUG938" s="337"/>
      <c r="GUH938" s="337"/>
      <c r="GUI938" s="337"/>
      <c r="GUJ938" s="337"/>
      <c r="GUK938" s="337"/>
      <c r="GUL938" s="337"/>
      <c r="GUM938" s="337"/>
      <c r="GUN938" s="337"/>
      <c r="GUO938" s="337"/>
      <c r="GUP938" s="337"/>
      <c r="GUQ938" s="337"/>
      <c r="GUR938" s="337"/>
      <c r="GUS938" s="337"/>
      <c r="GUT938" s="337"/>
      <c r="GUU938" s="337"/>
      <c r="GUV938" s="337"/>
      <c r="GUW938" s="337"/>
      <c r="GUX938" s="337"/>
      <c r="GUY938" s="337"/>
      <c r="GUZ938" s="337"/>
      <c r="GVA938" s="337"/>
      <c r="GVB938" s="337"/>
      <c r="GVC938" s="337"/>
      <c r="GVD938" s="337"/>
      <c r="GVE938" s="337"/>
      <c r="GVF938" s="337"/>
      <c r="GVG938" s="337"/>
      <c r="GVH938" s="337"/>
      <c r="GVI938" s="337"/>
      <c r="GVJ938" s="337"/>
      <c r="GVK938" s="337"/>
      <c r="GVL938" s="337"/>
      <c r="GVM938" s="337"/>
      <c r="GVN938" s="337"/>
      <c r="GVO938" s="337"/>
      <c r="GVP938" s="337"/>
      <c r="GVQ938" s="337"/>
      <c r="GVR938" s="337"/>
      <c r="GVS938" s="337"/>
      <c r="GVT938" s="337"/>
      <c r="GVU938" s="337"/>
      <c r="GVV938" s="337"/>
      <c r="GVW938" s="337"/>
      <c r="GVX938" s="337"/>
      <c r="GVY938" s="337"/>
      <c r="GVZ938" s="337"/>
      <c r="GWA938" s="337"/>
      <c r="GWB938" s="337"/>
      <c r="GWC938" s="337"/>
      <c r="GWD938" s="337"/>
      <c r="GWE938" s="337"/>
      <c r="GWF938" s="337"/>
      <c r="GWG938" s="337"/>
      <c r="GWH938" s="337"/>
      <c r="GWI938" s="337"/>
      <c r="GWJ938" s="337"/>
      <c r="GWK938" s="337"/>
      <c r="GWL938" s="337"/>
      <c r="GWM938" s="337"/>
      <c r="GWN938" s="337"/>
      <c r="GWO938" s="337"/>
      <c r="GWP938" s="337"/>
      <c r="GWQ938" s="337"/>
      <c r="GWR938" s="337"/>
      <c r="GWS938" s="337"/>
      <c r="GWT938" s="337"/>
      <c r="GWU938" s="337"/>
      <c r="GWV938" s="337"/>
      <c r="GWW938" s="337"/>
      <c r="GWX938" s="337"/>
      <c r="GWY938" s="337"/>
      <c r="GWZ938" s="337"/>
      <c r="GXA938" s="337"/>
      <c r="GXB938" s="337"/>
      <c r="GXC938" s="337"/>
      <c r="GXD938" s="337"/>
      <c r="GXE938" s="337"/>
      <c r="GXF938" s="337"/>
      <c r="GXG938" s="337"/>
      <c r="GXH938" s="337"/>
      <c r="GXI938" s="337"/>
      <c r="GXJ938" s="337"/>
      <c r="GXK938" s="337"/>
      <c r="GXL938" s="337"/>
      <c r="GXM938" s="337"/>
      <c r="GXN938" s="337"/>
      <c r="GXO938" s="337"/>
      <c r="GXP938" s="337"/>
      <c r="GXQ938" s="337"/>
      <c r="GXR938" s="337"/>
      <c r="GXS938" s="337"/>
      <c r="GXT938" s="337"/>
      <c r="GXU938" s="337"/>
      <c r="GXV938" s="337"/>
      <c r="GXW938" s="337"/>
      <c r="GXX938" s="337"/>
      <c r="GXY938" s="337"/>
      <c r="GXZ938" s="337"/>
      <c r="GYA938" s="337"/>
      <c r="GYB938" s="337"/>
      <c r="GYC938" s="337"/>
      <c r="GYD938" s="337"/>
      <c r="GYE938" s="337"/>
      <c r="GYF938" s="337"/>
      <c r="GYG938" s="337"/>
      <c r="GYH938" s="337"/>
      <c r="GYI938" s="337"/>
      <c r="GYJ938" s="337"/>
      <c r="GYK938" s="337"/>
      <c r="GYL938" s="337"/>
      <c r="GYM938" s="337"/>
      <c r="GYN938" s="337"/>
      <c r="GYO938" s="337"/>
      <c r="GYP938" s="337"/>
      <c r="GYQ938" s="337"/>
      <c r="GYR938" s="337"/>
      <c r="GYS938" s="337"/>
      <c r="GYT938" s="337"/>
      <c r="GYU938" s="337"/>
      <c r="GYV938" s="337"/>
      <c r="GYW938" s="337"/>
      <c r="GYX938" s="337"/>
      <c r="GYY938" s="337"/>
      <c r="GYZ938" s="337"/>
      <c r="GZA938" s="337"/>
      <c r="GZB938" s="337"/>
      <c r="GZC938" s="337"/>
      <c r="GZD938" s="337"/>
      <c r="GZE938" s="337"/>
      <c r="GZF938" s="337"/>
      <c r="GZG938" s="337"/>
      <c r="GZH938" s="337"/>
      <c r="GZI938" s="337"/>
      <c r="GZJ938" s="337"/>
      <c r="GZK938" s="337"/>
      <c r="GZL938" s="337"/>
      <c r="GZM938" s="337"/>
      <c r="GZN938" s="337"/>
      <c r="GZO938" s="337"/>
      <c r="GZP938" s="337"/>
      <c r="GZQ938" s="337"/>
      <c r="GZR938" s="337"/>
      <c r="GZS938" s="337"/>
      <c r="GZT938" s="337"/>
      <c r="GZU938" s="337"/>
      <c r="GZV938" s="337"/>
      <c r="GZW938" s="337"/>
      <c r="GZX938" s="337"/>
      <c r="GZY938" s="337"/>
      <c r="GZZ938" s="337"/>
      <c r="HAA938" s="337"/>
      <c r="HAB938" s="337"/>
      <c r="HAC938" s="337"/>
      <c r="HAD938" s="337"/>
      <c r="HAE938" s="337"/>
      <c r="HAF938" s="337"/>
      <c r="HAG938" s="337"/>
      <c r="HAH938" s="337"/>
      <c r="HAI938" s="337"/>
      <c r="HAJ938" s="337"/>
      <c r="HAK938" s="337"/>
      <c r="HAL938" s="337"/>
      <c r="HAM938" s="337"/>
      <c r="HAN938" s="337"/>
      <c r="HAO938" s="337"/>
      <c r="HAP938" s="337"/>
      <c r="HAQ938" s="337"/>
      <c r="HAR938" s="337"/>
      <c r="HAS938" s="337"/>
      <c r="HAT938" s="337"/>
      <c r="HAU938" s="337"/>
      <c r="HAV938" s="337"/>
      <c r="HAW938" s="337"/>
      <c r="HAX938" s="337"/>
      <c r="HAY938" s="337"/>
      <c r="HAZ938" s="337"/>
      <c r="HBA938" s="337"/>
      <c r="HBB938" s="337"/>
      <c r="HBC938" s="337"/>
      <c r="HBD938" s="337"/>
      <c r="HBE938" s="337"/>
      <c r="HBF938" s="337"/>
      <c r="HBG938" s="337"/>
      <c r="HBH938" s="337"/>
      <c r="HBI938" s="337"/>
      <c r="HBJ938" s="337"/>
      <c r="HBK938" s="337"/>
      <c r="HBL938" s="337"/>
      <c r="HBM938" s="337"/>
      <c r="HBN938" s="337"/>
      <c r="HBO938" s="337"/>
      <c r="HBP938" s="337"/>
      <c r="HBQ938" s="337"/>
      <c r="HBR938" s="337"/>
      <c r="HBS938" s="337"/>
      <c r="HBT938" s="337"/>
      <c r="HBU938" s="337"/>
      <c r="HBV938" s="337"/>
      <c r="HBW938" s="337"/>
      <c r="HBX938" s="337"/>
      <c r="HBY938" s="337"/>
      <c r="HBZ938" s="337"/>
      <c r="HCA938" s="337"/>
      <c r="HCB938" s="337"/>
      <c r="HCC938" s="337"/>
      <c r="HCD938" s="337"/>
      <c r="HCE938" s="337"/>
      <c r="HCF938" s="337"/>
      <c r="HCG938" s="337"/>
      <c r="HCH938" s="337"/>
      <c r="HCI938" s="337"/>
      <c r="HCJ938" s="337"/>
      <c r="HCK938" s="337"/>
      <c r="HCL938" s="337"/>
      <c r="HCM938" s="337"/>
      <c r="HCN938" s="337"/>
      <c r="HCO938" s="337"/>
      <c r="HCP938" s="337"/>
      <c r="HCQ938" s="337"/>
      <c r="HCR938" s="337"/>
      <c r="HCS938" s="337"/>
      <c r="HCT938" s="337"/>
      <c r="HCU938" s="337"/>
      <c r="HCV938" s="337"/>
      <c r="HCW938" s="337"/>
      <c r="HCX938" s="337"/>
      <c r="HCY938" s="337"/>
      <c r="HCZ938" s="337"/>
      <c r="HDA938" s="337"/>
      <c r="HDB938" s="337"/>
      <c r="HDC938" s="337"/>
      <c r="HDD938" s="337"/>
      <c r="HDE938" s="337"/>
      <c r="HDF938" s="337"/>
      <c r="HDG938" s="337"/>
      <c r="HDH938" s="337"/>
      <c r="HDI938" s="337"/>
      <c r="HDJ938" s="337"/>
      <c r="HDK938" s="337"/>
      <c r="HDL938" s="337"/>
      <c r="HDM938" s="337"/>
      <c r="HDN938" s="337"/>
      <c r="HDO938" s="337"/>
      <c r="HDP938" s="337"/>
      <c r="HDQ938" s="337"/>
      <c r="HDR938" s="337"/>
      <c r="HDS938" s="337"/>
      <c r="HDT938" s="337"/>
      <c r="HDU938" s="337"/>
      <c r="HDV938" s="337"/>
      <c r="HDW938" s="337"/>
      <c r="HDX938" s="337"/>
      <c r="HDY938" s="337"/>
      <c r="HDZ938" s="337"/>
      <c r="HEA938" s="337"/>
      <c r="HEB938" s="337"/>
      <c r="HEC938" s="337"/>
      <c r="HED938" s="337"/>
      <c r="HEE938" s="337"/>
      <c r="HEF938" s="337"/>
      <c r="HEG938" s="337"/>
      <c r="HEH938" s="337"/>
      <c r="HEI938" s="337"/>
      <c r="HEJ938" s="337"/>
      <c r="HEK938" s="337"/>
      <c r="HEL938" s="337"/>
      <c r="HEM938" s="337"/>
      <c r="HEN938" s="337"/>
      <c r="HEO938" s="337"/>
      <c r="HEP938" s="337"/>
      <c r="HEQ938" s="337"/>
      <c r="HER938" s="337"/>
      <c r="HES938" s="337"/>
      <c r="HET938" s="337"/>
      <c r="HEU938" s="337"/>
      <c r="HEV938" s="337"/>
      <c r="HEW938" s="337"/>
      <c r="HEX938" s="337"/>
      <c r="HEY938" s="337"/>
      <c r="HEZ938" s="337"/>
      <c r="HFA938" s="337"/>
      <c r="HFB938" s="337"/>
      <c r="HFC938" s="337"/>
      <c r="HFD938" s="337"/>
      <c r="HFE938" s="337"/>
      <c r="HFF938" s="337"/>
      <c r="HFG938" s="337"/>
      <c r="HFH938" s="337"/>
      <c r="HFI938" s="337"/>
      <c r="HFJ938" s="337"/>
      <c r="HFK938" s="337"/>
      <c r="HFL938" s="337"/>
      <c r="HFM938" s="337"/>
      <c r="HFN938" s="337"/>
      <c r="HFO938" s="337"/>
      <c r="HFP938" s="337"/>
      <c r="HFQ938" s="337"/>
      <c r="HFR938" s="337"/>
      <c r="HFS938" s="337"/>
      <c r="HFT938" s="337"/>
      <c r="HFU938" s="337"/>
      <c r="HFV938" s="337"/>
      <c r="HFW938" s="337"/>
      <c r="HFX938" s="337"/>
      <c r="HFY938" s="337"/>
      <c r="HFZ938" s="337"/>
      <c r="HGA938" s="337"/>
      <c r="HGB938" s="337"/>
      <c r="HGC938" s="337"/>
      <c r="HGD938" s="337"/>
      <c r="HGE938" s="337"/>
      <c r="HGF938" s="337"/>
      <c r="HGG938" s="337"/>
      <c r="HGH938" s="337"/>
      <c r="HGI938" s="337"/>
      <c r="HGJ938" s="337"/>
      <c r="HGK938" s="337"/>
      <c r="HGL938" s="337"/>
      <c r="HGM938" s="337"/>
      <c r="HGN938" s="337"/>
      <c r="HGO938" s="337"/>
      <c r="HGP938" s="337"/>
      <c r="HGQ938" s="337"/>
      <c r="HGR938" s="337"/>
      <c r="HGS938" s="337"/>
      <c r="HGT938" s="337"/>
      <c r="HGU938" s="337"/>
      <c r="HGV938" s="337"/>
      <c r="HGW938" s="337"/>
      <c r="HGX938" s="337"/>
      <c r="HGY938" s="337"/>
      <c r="HGZ938" s="337"/>
      <c r="HHA938" s="337"/>
      <c r="HHB938" s="337"/>
      <c r="HHC938" s="337"/>
      <c r="HHD938" s="337"/>
      <c r="HHE938" s="337"/>
      <c r="HHF938" s="337"/>
      <c r="HHG938" s="337"/>
      <c r="HHH938" s="337"/>
      <c r="HHI938" s="337"/>
      <c r="HHJ938" s="337"/>
      <c r="HHK938" s="337"/>
      <c r="HHL938" s="337"/>
      <c r="HHM938" s="337"/>
      <c r="HHN938" s="337"/>
      <c r="HHO938" s="337"/>
      <c r="HHP938" s="337"/>
      <c r="HHQ938" s="337"/>
      <c r="HHR938" s="337"/>
      <c r="HHS938" s="337"/>
      <c r="HHT938" s="337"/>
      <c r="HHU938" s="337"/>
      <c r="HHV938" s="337"/>
      <c r="HHW938" s="337"/>
      <c r="HHX938" s="337"/>
      <c r="HHY938" s="337"/>
      <c r="HHZ938" s="337"/>
      <c r="HIA938" s="337"/>
      <c r="HIB938" s="337"/>
      <c r="HIC938" s="337"/>
      <c r="HID938" s="337"/>
      <c r="HIE938" s="337"/>
      <c r="HIF938" s="337"/>
      <c r="HIG938" s="337"/>
      <c r="HIH938" s="337"/>
      <c r="HII938" s="337"/>
      <c r="HIJ938" s="337"/>
      <c r="HIK938" s="337"/>
      <c r="HIL938" s="337"/>
      <c r="HIM938" s="337"/>
      <c r="HIN938" s="337"/>
      <c r="HIO938" s="337"/>
      <c r="HIP938" s="337"/>
      <c r="HIQ938" s="337"/>
      <c r="HIR938" s="337"/>
      <c r="HIS938" s="337"/>
      <c r="HIT938" s="337"/>
      <c r="HIU938" s="337"/>
      <c r="HIV938" s="337"/>
      <c r="HIW938" s="337"/>
      <c r="HIX938" s="337"/>
      <c r="HIY938" s="337"/>
      <c r="HIZ938" s="337"/>
      <c r="HJA938" s="337"/>
      <c r="HJB938" s="337"/>
      <c r="HJC938" s="337"/>
      <c r="HJD938" s="337"/>
      <c r="HJE938" s="337"/>
      <c r="HJF938" s="337"/>
      <c r="HJG938" s="337"/>
      <c r="HJH938" s="337"/>
      <c r="HJI938" s="337"/>
      <c r="HJJ938" s="337"/>
      <c r="HJK938" s="337"/>
      <c r="HJL938" s="337"/>
      <c r="HJM938" s="337"/>
      <c r="HJN938" s="337"/>
      <c r="HJO938" s="337"/>
      <c r="HJP938" s="337"/>
      <c r="HJQ938" s="337"/>
      <c r="HJR938" s="337"/>
      <c r="HJS938" s="337"/>
      <c r="HJT938" s="337"/>
      <c r="HJU938" s="337"/>
      <c r="HJV938" s="337"/>
      <c r="HJW938" s="337"/>
      <c r="HJX938" s="337"/>
      <c r="HJY938" s="337"/>
      <c r="HJZ938" s="337"/>
      <c r="HKA938" s="337"/>
      <c r="HKB938" s="337"/>
      <c r="HKC938" s="337"/>
      <c r="HKD938" s="337"/>
      <c r="HKE938" s="337"/>
      <c r="HKF938" s="337"/>
      <c r="HKG938" s="337"/>
      <c r="HKH938" s="337"/>
      <c r="HKI938" s="337"/>
      <c r="HKJ938" s="337"/>
      <c r="HKK938" s="337"/>
      <c r="HKL938" s="337"/>
      <c r="HKM938" s="337"/>
      <c r="HKN938" s="337"/>
      <c r="HKO938" s="337"/>
      <c r="HKP938" s="337"/>
      <c r="HKQ938" s="337"/>
      <c r="HKR938" s="337"/>
      <c r="HKS938" s="337"/>
      <c r="HKT938" s="337"/>
      <c r="HKU938" s="337"/>
      <c r="HKV938" s="337"/>
      <c r="HKW938" s="337"/>
      <c r="HKX938" s="337"/>
      <c r="HKY938" s="337"/>
      <c r="HKZ938" s="337"/>
      <c r="HLA938" s="337"/>
      <c r="HLB938" s="337"/>
      <c r="HLC938" s="337"/>
      <c r="HLD938" s="337"/>
      <c r="HLE938" s="337"/>
      <c r="HLF938" s="337"/>
      <c r="HLG938" s="337"/>
      <c r="HLH938" s="337"/>
      <c r="HLI938" s="337"/>
      <c r="HLJ938" s="337"/>
      <c r="HLK938" s="337"/>
      <c r="HLL938" s="337"/>
      <c r="HLM938" s="337"/>
      <c r="HLN938" s="337"/>
      <c r="HLO938" s="337"/>
      <c r="HLP938" s="337"/>
      <c r="HLQ938" s="337"/>
      <c r="HLR938" s="337"/>
      <c r="HLS938" s="337"/>
      <c r="HLT938" s="337"/>
      <c r="HLU938" s="337"/>
      <c r="HLV938" s="337"/>
      <c r="HLW938" s="337"/>
      <c r="HLX938" s="337"/>
      <c r="HLY938" s="337"/>
      <c r="HLZ938" s="337"/>
      <c r="HMA938" s="337"/>
      <c r="HMB938" s="337"/>
      <c r="HMC938" s="337"/>
      <c r="HMD938" s="337"/>
      <c r="HME938" s="337"/>
      <c r="HMF938" s="337"/>
      <c r="HMG938" s="337"/>
      <c r="HMH938" s="337"/>
      <c r="HMI938" s="337"/>
      <c r="HMJ938" s="337"/>
      <c r="HMK938" s="337"/>
      <c r="HML938" s="337"/>
      <c r="HMM938" s="337"/>
      <c r="HMN938" s="337"/>
      <c r="HMO938" s="337"/>
      <c r="HMP938" s="337"/>
      <c r="HMQ938" s="337"/>
      <c r="HMR938" s="337"/>
      <c r="HMS938" s="337"/>
      <c r="HMT938" s="337"/>
      <c r="HMU938" s="337"/>
      <c r="HMV938" s="337"/>
      <c r="HMW938" s="337"/>
      <c r="HMX938" s="337"/>
      <c r="HMY938" s="337"/>
      <c r="HMZ938" s="337"/>
      <c r="HNA938" s="337"/>
      <c r="HNB938" s="337"/>
      <c r="HNC938" s="337"/>
      <c r="HND938" s="337"/>
      <c r="HNE938" s="337"/>
      <c r="HNF938" s="337"/>
      <c r="HNG938" s="337"/>
      <c r="HNH938" s="337"/>
      <c r="HNI938" s="337"/>
      <c r="HNJ938" s="337"/>
      <c r="HNK938" s="337"/>
      <c r="HNL938" s="337"/>
      <c r="HNM938" s="337"/>
      <c r="HNN938" s="337"/>
      <c r="HNO938" s="337"/>
      <c r="HNP938" s="337"/>
      <c r="HNQ938" s="337"/>
      <c r="HNR938" s="337"/>
      <c r="HNS938" s="337"/>
      <c r="HNT938" s="337"/>
      <c r="HNU938" s="337"/>
      <c r="HNV938" s="337"/>
      <c r="HNW938" s="337"/>
      <c r="HNX938" s="337"/>
      <c r="HNY938" s="337"/>
      <c r="HNZ938" s="337"/>
      <c r="HOA938" s="337"/>
      <c r="HOB938" s="337"/>
      <c r="HOC938" s="337"/>
      <c r="HOD938" s="337"/>
      <c r="HOE938" s="337"/>
      <c r="HOF938" s="337"/>
      <c r="HOG938" s="337"/>
      <c r="HOH938" s="337"/>
      <c r="HOI938" s="337"/>
      <c r="HOJ938" s="337"/>
      <c r="HOK938" s="337"/>
      <c r="HOL938" s="337"/>
      <c r="HOM938" s="337"/>
      <c r="HON938" s="337"/>
      <c r="HOO938" s="337"/>
      <c r="HOP938" s="337"/>
      <c r="HOQ938" s="337"/>
      <c r="HOR938" s="337"/>
      <c r="HOS938" s="337"/>
      <c r="HOT938" s="337"/>
      <c r="HOU938" s="337"/>
      <c r="HOV938" s="337"/>
      <c r="HOW938" s="337"/>
      <c r="HOX938" s="337"/>
      <c r="HOY938" s="337"/>
      <c r="HOZ938" s="337"/>
      <c r="HPA938" s="337"/>
      <c r="HPB938" s="337"/>
      <c r="HPC938" s="337"/>
      <c r="HPD938" s="337"/>
      <c r="HPE938" s="337"/>
      <c r="HPF938" s="337"/>
      <c r="HPG938" s="337"/>
      <c r="HPH938" s="337"/>
      <c r="HPI938" s="337"/>
      <c r="HPJ938" s="337"/>
      <c r="HPK938" s="337"/>
      <c r="HPL938" s="337"/>
      <c r="HPM938" s="337"/>
      <c r="HPN938" s="337"/>
      <c r="HPO938" s="337"/>
      <c r="HPP938" s="337"/>
      <c r="HPQ938" s="337"/>
      <c r="HPR938" s="337"/>
      <c r="HPS938" s="337"/>
      <c r="HPT938" s="337"/>
      <c r="HPU938" s="337"/>
      <c r="HPV938" s="337"/>
      <c r="HPW938" s="337"/>
      <c r="HPX938" s="337"/>
      <c r="HPY938" s="337"/>
      <c r="HPZ938" s="337"/>
      <c r="HQA938" s="337"/>
      <c r="HQB938" s="337"/>
      <c r="HQC938" s="337"/>
      <c r="HQD938" s="337"/>
      <c r="HQE938" s="337"/>
      <c r="HQF938" s="337"/>
      <c r="HQG938" s="337"/>
      <c r="HQH938" s="337"/>
      <c r="HQI938" s="337"/>
      <c r="HQJ938" s="337"/>
      <c r="HQK938" s="337"/>
      <c r="HQL938" s="337"/>
      <c r="HQM938" s="337"/>
      <c r="HQN938" s="337"/>
      <c r="HQO938" s="337"/>
      <c r="HQP938" s="337"/>
      <c r="HQQ938" s="337"/>
      <c r="HQR938" s="337"/>
      <c r="HQS938" s="337"/>
      <c r="HQT938" s="337"/>
      <c r="HQU938" s="337"/>
      <c r="HQV938" s="337"/>
      <c r="HQW938" s="337"/>
      <c r="HQX938" s="337"/>
      <c r="HQY938" s="337"/>
      <c r="HQZ938" s="337"/>
      <c r="HRA938" s="337"/>
      <c r="HRB938" s="337"/>
      <c r="HRC938" s="337"/>
      <c r="HRD938" s="337"/>
      <c r="HRE938" s="337"/>
      <c r="HRF938" s="337"/>
      <c r="HRG938" s="337"/>
      <c r="HRH938" s="337"/>
      <c r="HRI938" s="337"/>
      <c r="HRJ938" s="337"/>
      <c r="HRK938" s="337"/>
      <c r="HRL938" s="337"/>
      <c r="HRM938" s="337"/>
      <c r="HRN938" s="337"/>
      <c r="HRO938" s="337"/>
      <c r="HRP938" s="337"/>
      <c r="HRQ938" s="337"/>
      <c r="HRR938" s="337"/>
      <c r="HRS938" s="337"/>
      <c r="HRT938" s="337"/>
      <c r="HRU938" s="337"/>
      <c r="HRV938" s="337"/>
      <c r="HRW938" s="337"/>
      <c r="HRX938" s="337"/>
      <c r="HRY938" s="337"/>
      <c r="HRZ938" s="337"/>
      <c r="HSA938" s="337"/>
      <c r="HSB938" s="337"/>
      <c r="HSC938" s="337"/>
      <c r="HSD938" s="337"/>
      <c r="HSE938" s="337"/>
      <c r="HSF938" s="337"/>
      <c r="HSG938" s="337"/>
      <c r="HSH938" s="337"/>
      <c r="HSI938" s="337"/>
      <c r="HSJ938" s="337"/>
      <c r="HSK938" s="337"/>
      <c r="HSL938" s="337"/>
      <c r="HSM938" s="337"/>
      <c r="HSN938" s="337"/>
      <c r="HSO938" s="337"/>
      <c r="HSP938" s="337"/>
      <c r="HSQ938" s="337"/>
      <c r="HSR938" s="337"/>
      <c r="HSS938" s="337"/>
      <c r="HST938" s="337"/>
      <c r="HSU938" s="337"/>
      <c r="HSV938" s="337"/>
      <c r="HSW938" s="337"/>
      <c r="HSX938" s="337"/>
      <c r="HSY938" s="337"/>
      <c r="HSZ938" s="337"/>
      <c r="HTA938" s="337"/>
      <c r="HTB938" s="337"/>
      <c r="HTC938" s="337"/>
      <c r="HTD938" s="337"/>
      <c r="HTE938" s="337"/>
      <c r="HTF938" s="337"/>
      <c r="HTG938" s="337"/>
      <c r="HTH938" s="337"/>
      <c r="HTI938" s="337"/>
      <c r="HTJ938" s="337"/>
      <c r="HTK938" s="337"/>
      <c r="HTL938" s="337"/>
      <c r="HTM938" s="337"/>
      <c r="HTN938" s="337"/>
      <c r="HTO938" s="337"/>
      <c r="HTP938" s="337"/>
      <c r="HTQ938" s="337"/>
      <c r="HTR938" s="337"/>
      <c r="HTS938" s="337"/>
      <c r="HTT938" s="337"/>
      <c r="HTU938" s="337"/>
      <c r="HTV938" s="337"/>
      <c r="HTW938" s="337"/>
      <c r="HTX938" s="337"/>
      <c r="HTY938" s="337"/>
      <c r="HTZ938" s="337"/>
      <c r="HUA938" s="337"/>
      <c r="HUB938" s="337"/>
      <c r="HUC938" s="337"/>
      <c r="HUD938" s="337"/>
      <c r="HUE938" s="337"/>
      <c r="HUF938" s="337"/>
      <c r="HUG938" s="337"/>
      <c r="HUH938" s="337"/>
      <c r="HUI938" s="337"/>
      <c r="HUJ938" s="337"/>
      <c r="HUK938" s="337"/>
      <c r="HUL938" s="337"/>
      <c r="HUM938" s="337"/>
      <c r="HUN938" s="337"/>
      <c r="HUO938" s="337"/>
      <c r="HUP938" s="337"/>
      <c r="HUQ938" s="337"/>
      <c r="HUR938" s="337"/>
      <c r="HUS938" s="337"/>
      <c r="HUT938" s="337"/>
      <c r="HUU938" s="337"/>
      <c r="HUV938" s="337"/>
      <c r="HUW938" s="337"/>
      <c r="HUX938" s="337"/>
      <c r="HUY938" s="337"/>
      <c r="HUZ938" s="337"/>
      <c r="HVA938" s="337"/>
      <c r="HVB938" s="337"/>
      <c r="HVC938" s="337"/>
      <c r="HVD938" s="337"/>
      <c r="HVE938" s="337"/>
      <c r="HVF938" s="337"/>
      <c r="HVG938" s="337"/>
      <c r="HVH938" s="337"/>
      <c r="HVI938" s="337"/>
      <c r="HVJ938" s="337"/>
      <c r="HVK938" s="337"/>
      <c r="HVL938" s="337"/>
      <c r="HVM938" s="337"/>
      <c r="HVN938" s="337"/>
      <c r="HVO938" s="337"/>
      <c r="HVP938" s="337"/>
      <c r="HVQ938" s="337"/>
      <c r="HVR938" s="337"/>
      <c r="HVS938" s="337"/>
      <c r="HVT938" s="337"/>
      <c r="HVU938" s="337"/>
      <c r="HVV938" s="337"/>
      <c r="HVW938" s="337"/>
      <c r="HVX938" s="337"/>
      <c r="HVY938" s="337"/>
      <c r="HVZ938" s="337"/>
      <c r="HWA938" s="337"/>
      <c r="HWB938" s="337"/>
      <c r="HWC938" s="337"/>
      <c r="HWD938" s="337"/>
      <c r="HWE938" s="337"/>
      <c r="HWF938" s="337"/>
      <c r="HWG938" s="337"/>
      <c r="HWH938" s="337"/>
      <c r="HWI938" s="337"/>
      <c r="HWJ938" s="337"/>
      <c r="HWK938" s="337"/>
      <c r="HWL938" s="337"/>
      <c r="HWM938" s="337"/>
      <c r="HWN938" s="337"/>
      <c r="HWO938" s="337"/>
      <c r="HWP938" s="337"/>
      <c r="HWQ938" s="337"/>
      <c r="HWR938" s="337"/>
      <c r="HWS938" s="337"/>
      <c r="HWT938" s="337"/>
      <c r="HWU938" s="337"/>
      <c r="HWV938" s="337"/>
      <c r="HWW938" s="337"/>
      <c r="HWX938" s="337"/>
      <c r="HWY938" s="337"/>
      <c r="HWZ938" s="337"/>
      <c r="HXA938" s="337"/>
      <c r="HXB938" s="337"/>
      <c r="HXC938" s="337"/>
      <c r="HXD938" s="337"/>
      <c r="HXE938" s="337"/>
      <c r="HXF938" s="337"/>
      <c r="HXG938" s="337"/>
      <c r="HXH938" s="337"/>
      <c r="HXI938" s="337"/>
      <c r="HXJ938" s="337"/>
      <c r="HXK938" s="337"/>
      <c r="HXL938" s="337"/>
      <c r="HXM938" s="337"/>
      <c r="HXN938" s="337"/>
      <c r="HXO938" s="337"/>
      <c r="HXP938" s="337"/>
      <c r="HXQ938" s="337"/>
      <c r="HXR938" s="337"/>
      <c r="HXS938" s="337"/>
      <c r="HXT938" s="337"/>
      <c r="HXU938" s="337"/>
      <c r="HXV938" s="337"/>
      <c r="HXW938" s="337"/>
      <c r="HXX938" s="337"/>
      <c r="HXY938" s="337"/>
      <c r="HXZ938" s="337"/>
      <c r="HYA938" s="337"/>
      <c r="HYB938" s="337"/>
      <c r="HYC938" s="337"/>
      <c r="HYD938" s="337"/>
      <c r="HYE938" s="337"/>
      <c r="HYF938" s="337"/>
      <c r="HYG938" s="337"/>
      <c r="HYH938" s="337"/>
      <c r="HYI938" s="337"/>
      <c r="HYJ938" s="337"/>
      <c r="HYK938" s="337"/>
      <c r="HYL938" s="337"/>
      <c r="HYM938" s="337"/>
      <c r="HYN938" s="337"/>
      <c r="HYO938" s="337"/>
      <c r="HYP938" s="337"/>
      <c r="HYQ938" s="337"/>
      <c r="HYR938" s="337"/>
      <c r="HYS938" s="337"/>
      <c r="HYT938" s="337"/>
      <c r="HYU938" s="337"/>
      <c r="HYV938" s="337"/>
      <c r="HYW938" s="337"/>
      <c r="HYX938" s="337"/>
      <c r="HYY938" s="337"/>
      <c r="HYZ938" s="337"/>
      <c r="HZA938" s="337"/>
      <c r="HZB938" s="337"/>
      <c r="HZC938" s="337"/>
      <c r="HZD938" s="337"/>
      <c r="HZE938" s="337"/>
      <c r="HZF938" s="337"/>
      <c r="HZG938" s="337"/>
      <c r="HZH938" s="337"/>
      <c r="HZI938" s="337"/>
      <c r="HZJ938" s="337"/>
      <c r="HZK938" s="337"/>
      <c r="HZL938" s="337"/>
      <c r="HZM938" s="337"/>
      <c r="HZN938" s="337"/>
      <c r="HZO938" s="337"/>
      <c r="HZP938" s="337"/>
      <c r="HZQ938" s="337"/>
      <c r="HZR938" s="337"/>
      <c r="HZS938" s="337"/>
      <c r="HZT938" s="337"/>
      <c r="HZU938" s="337"/>
      <c r="HZV938" s="337"/>
      <c r="HZW938" s="337"/>
      <c r="HZX938" s="337"/>
      <c r="HZY938" s="337"/>
      <c r="HZZ938" s="337"/>
      <c r="IAA938" s="337"/>
      <c r="IAB938" s="337"/>
      <c r="IAC938" s="337"/>
      <c r="IAD938" s="337"/>
      <c r="IAE938" s="337"/>
      <c r="IAF938" s="337"/>
      <c r="IAG938" s="337"/>
      <c r="IAH938" s="337"/>
      <c r="IAI938" s="337"/>
      <c r="IAJ938" s="337"/>
      <c r="IAK938" s="337"/>
      <c r="IAL938" s="337"/>
      <c r="IAM938" s="337"/>
      <c r="IAN938" s="337"/>
      <c r="IAO938" s="337"/>
      <c r="IAP938" s="337"/>
      <c r="IAQ938" s="337"/>
      <c r="IAR938" s="337"/>
      <c r="IAS938" s="337"/>
      <c r="IAT938" s="337"/>
      <c r="IAU938" s="337"/>
      <c r="IAV938" s="337"/>
      <c r="IAW938" s="337"/>
      <c r="IAX938" s="337"/>
      <c r="IAY938" s="337"/>
      <c r="IAZ938" s="337"/>
      <c r="IBA938" s="337"/>
      <c r="IBB938" s="337"/>
      <c r="IBC938" s="337"/>
      <c r="IBD938" s="337"/>
      <c r="IBE938" s="337"/>
      <c r="IBF938" s="337"/>
      <c r="IBG938" s="337"/>
      <c r="IBH938" s="337"/>
      <c r="IBI938" s="337"/>
      <c r="IBJ938" s="337"/>
      <c r="IBK938" s="337"/>
      <c r="IBL938" s="337"/>
      <c r="IBM938" s="337"/>
      <c r="IBN938" s="337"/>
      <c r="IBO938" s="337"/>
      <c r="IBP938" s="337"/>
      <c r="IBQ938" s="337"/>
      <c r="IBR938" s="337"/>
      <c r="IBS938" s="337"/>
      <c r="IBT938" s="337"/>
      <c r="IBU938" s="337"/>
      <c r="IBV938" s="337"/>
      <c r="IBW938" s="337"/>
      <c r="IBX938" s="337"/>
      <c r="IBY938" s="337"/>
      <c r="IBZ938" s="337"/>
      <c r="ICA938" s="337"/>
      <c r="ICB938" s="337"/>
      <c r="ICC938" s="337"/>
      <c r="ICD938" s="337"/>
      <c r="ICE938" s="337"/>
      <c r="ICF938" s="337"/>
      <c r="ICG938" s="337"/>
      <c r="ICH938" s="337"/>
      <c r="ICI938" s="337"/>
      <c r="ICJ938" s="337"/>
      <c r="ICK938" s="337"/>
      <c r="ICL938" s="337"/>
      <c r="ICM938" s="337"/>
      <c r="ICN938" s="337"/>
      <c r="ICO938" s="337"/>
      <c r="ICP938" s="337"/>
      <c r="ICQ938" s="337"/>
      <c r="ICR938" s="337"/>
      <c r="ICS938" s="337"/>
      <c r="ICT938" s="337"/>
      <c r="ICU938" s="337"/>
      <c r="ICV938" s="337"/>
      <c r="ICW938" s="337"/>
      <c r="ICX938" s="337"/>
      <c r="ICY938" s="337"/>
      <c r="ICZ938" s="337"/>
      <c r="IDA938" s="337"/>
      <c r="IDB938" s="337"/>
      <c r="IDC938" s="337"/>
      <c r="IDD938" s="337"/>
      <c r="IDE938" s="337"/>
      <c r="IDF938" s="337"/>
      <c r="IDG938" s="337"/>
      <c r="IDH938" s="337"/>
      <c r="IDI938" s="337"/>
      <c r="IDJ938" s="337"/>
      <c r="IDK938" s="337"/>
      <c r="IDL938" s="337"/>
      <c r="IDM938" s="337"/>
      <c r="IDN938" s="337"/>
      <c r="IDO938" s="337"/>
      <c r="IDP938" s="337"/>
      <c r="IDQ938" s="337"/>
      <c r="IDR938" s="337"/>
      <c r="IDS938" s="337"/>
      <c r="IDT938" s="337"/>
      <c r="IDU938" s="337"/>
      <c r="IDV938" s="337"/>
      <c r="IDW938" s="337"/>
      <c r="IDX938" s="337"/>
      <c r="IDY938" s="337"/>
      <c r="IDZ938" s="337"/>
      <c r="IEA938" s="337"/>
      <c r="IEB938" s="337"/>
      <c r="IEC938" s="337"/>
      <c r="IED938" s="337"/>
      <c r="IEE938" s="337"/>
      <c r="IEF938" s="337"/>
      <c r="IEG938" s="337"/>
      <c r="IEH938" s="337"/>
      <c r="IEI938" s="337"/>
      <c r="IEJ938" s="337"/>
      <c r="IEK938" s="337"/>
      <c r="IEL938" s="337"/>
      <c r="IEM938" s="337"/>
      <c r="IEN938" s="337"/>
      <c r="IEO938" s="337"/>
      <c r="IEP938" s="337"/>
      <c r="IEQ938" s="337"/>
      <c r="IER938" s="337"/>
      <c r="IES938" s="337"/>
      <c r="IET938" s="337"/>
      <c r="IEU938" s="337"/>
      <c r="IEV938" s="337"/>
      <c r="IEW938" s="337"/>
      <c r="IEX938" s="337"/>
      <c r="IEY938" s="337"/>
      <c r="IEZ938" s="337"/>
      <c r="IFA938" s="337"/>
      <c r="IFB938" s="337"/>
      <c r="IFC938" s="337"/>
      <c r="IFD938" s="337"/>
      <c r="IFE938" s="337"/>
      <c r="IFF938" s="337"/>
      <c r="IFG938" s="337"/>
      <c r="IFH938" s="337"/>
      <c r="IFI938" s="337"/>
      <c r="IFJ938" s="337"/>
      <c r="IFK938" s="337"/>
      <c r="IFL938" s="337"/>
      <c r="IFM938" s="337"/>
      <c r="IFN938" s="337"/>
      <c r="IFO938" s="337"/>
      <c r="IFP938" s="337"/>
      <c r="IFQ938" s="337"/>
      <c r="IFR938" s="337"/>
      <c r="IFS938" s="337"/>
      <c r="IFT938" s="337"/>
      <c r="IFU938" s="337"/>
      <c r="IFV938" s="337"/>
      <c r="IFW938" s="337"/>
      <c r="IFX938" s="337"/>
      <c r="IFY938" s="337"/>
      <c r="IFZ938" s="337"/>
      <c r="IGA938" s="337"/>
      <c r="IGB938" s="337"/>
      <c r="IGC938" s="337"/>
      <c r="IGD938" s="337"/>
      <c r="IGE938" s="337"/>
      <c r="IGF938" s="337"/>
      <c r="IGG938" s="337"/>
      <c r="IGH938" s="337"/>
      <c r="IGI938" s="337"/>
      <c r="IGJ938" s="337"/>
      <c r="IGK938" s="337"/>
      <c r="IGL938" s="337"/>
      <c r="IGM938" s="337"/>
      <c r="IGN938" s="337"/>
      <c r="IGO938" s="337"/>
      <c r="IGP938" s="337"/>
      <c r="IGQ938" s="337"/>
      <c r="IGR938" s="337"/>
      <c r="IGS938" s="337"/>
      <c r="IGT938" s="337"/>
      <c r="IGU938" s="337"/>
      <c r="IGV938" s="337"/>
      <c r="IGW938" s="337"/>
      <c r="IGX938" s="337"/>
      <c r="IGY938" s="337"/>
      <c r="IGZ938" s="337"/>
      <c r="IHA938" s="337"/>
      <c r="IHB938" s="337"/>
      <c r="IHC938" s="337"/>
      <c r="IHD938" s="337"/>
      <c r="IHE938" s="337"/>
      <c r="IHF938" s="337"/>
      <c r="IHG938" s="337"/>
      <c r="IHH938" s="337"/>
      <c r="IHI938" s="337"/>
      <c r="IHJ938" s="337"/>
      <c r="IHK938" s="337"/>
      <c r="IHL938" s="337"/>
      <c r="IHM938" s="337"/>
      <c r="IHN938" s="337"/>
      <c r="IHO938" s="337"/>
      <c r="IHP938" s="337"/>
      <c r="IHQ938" s="337"/>
      <c r="IHR938" s="337"/>
      <c r="IHS938" s="337"/>
      <c r="IHT938" s="337"/>
      <c r="IHU938" s="337"/>
      <c r="IHV938" s="337"/>
      <c r="IHW938" s="337"/>
      <c r="IHX938" s="337"/>
      <c r="IHY938" s="337"/>
      <c r="IHZ938" s="337"/>
      <c r="IIA938" s="337"/>
      <c r="IIB938" s="337"/>
      <c r="IIC938" s="337"/>
      <c r="IID938" s="337"/>
      <c r="IIE938" s="337"/>
      <c r="IIF938" s="337"/>
      <c r="IIG938" s="337"/>
      <c r="IIH938" s="337"/>
      <c r="III938" s="337"/>
      <c r="IIJ938" s="337"/>
      <c r="IIK938" s="337"/>
      <c r="IIL938" s="337"/>
      <c r="IIM938" s="337"/>
      <c r="IIN938" s="337"/>
      <c r="IIO938" s="337"/>
      <c r="IIP938" s="337"/>
      <c r="IIQ938" s="337"/>
      <c r="IIR938" s="337"/>
      <c r="IIS938" s="337"/>
      <c r="IIT938" s="337"/>
      <c r="IIU938" s="337"/>
      <c r="IIV938" s="337"/>
      <c r="IIW938" s="337"/>
      <c r="IIX938" s="337"/>
      <c r="IIY938" s="337"/>
      <c r="IIZ938" s="337"/>
      <c r="IJA938" s="337"/>
      <c r="IJB938" s="337"/>
      <c r="IJC938" s="337"/>
      <c r="IJD938" s="337"/>
      <c r="IJE938" s="337"/>
      <c r="IJF938" s="337"/>
      <c r="IJG938" s="337"/>
      <c r="IJH938" s="337"/>
      <c r="IJI938" s="337"/>
      <c r="IJJ938" s="337"/>
      <c r="IJK938" s="337"/>
      <c r="IJL938" s="337"/>
      <c r="IJM938" s="337"/>
      <c r="IJN938" s="337"/>
      <c r="IJO938" s="337"/>
      <c r="IJP938" s="337"/>
      <c r="IJQ938" s="337"/>
      <c r="IJR938" s="337"/>
      <c r="IJS938" s="337"/>
      <c r="IJT938" s="337"/>
      <c r="IJU938" s="337"/>
      <c r="IJV938" s="337"/>
      <c r="IJW938" s="337"/>
      <c r="IJX938" s="337"/>
      <c r="IJY938" s="337"/>
      <c r="IJZ938" s="337"/>
      <c r="IKA938" s="337"/>
      <c r="IKB938" s="337"/>
      <c r="IKC938" s="337"/>
      <c r="IKD938" s="337"/>
      <c r="IKE938" s="337"/>
      <c r="IKF938" s="337"/>
      <c r="IKG938" s="337"/>
      <c r="IKH938" s="337"/>
      <c r="IKI938" s="337"/>
      <c r="IKJ938" s="337"/>
      <c r="IKK938" s="337"/>
      <c r="IKL938" s="337"/>
      <c r="IKM938" s="337"/>
      <c r="IKN938" s="337"/>
      <c r="IKO938" s="337"/>
      <c r="IKP938" s="337"/>
      <c r="IKQ938" s="337"/>
      <c r="IKR938" s="337"/>
      <c r="IKS938" s="337"/>
      <c r="IKT938" s="337"/>
      <c r="IKU938" s="337"/>
      <c r="IKV938" s="337"/>
      <c r="IKW938" s="337"/>
      <c r="IKX938" s="337"/>
      <c r="IKY938" s="337"/>
      <c r="IKZ938" s="337"/>
      <c r="ILA938" s="337"/>
      <c r="ILB938" s="337"/>
      <c r="ILC938" s="337"/>
      <c r="ILD938" s="337"/>
      <c r="ILE938" s="337"/>
      <c r="ILF938" s="337"/>
      <c r="ILG938" s="337"/>
      <c r="ILH938" s="337"/>
      <c r="ILI938" s="337"/>
      <c r="ILJ938" s="337"/>
      <c r="ILK938" s="337"/>
      <c r="ILL938" s="337"/>
      <c r="ILM938" s="337"/>
      <c r="ILN938" s="337"/>
      <c r="ILO938" s="337"/>
      <c r="ILP938" s="337"/>
      <c r="ILQ938" s="337"/>
      <c r="ILR938" s="337"/>
      <c r="ILS938" s="337"/>
      <c r="ILT938" s="337"/>
      <c r="ILU938" s="337"/>
      <c r="ILV938" s="337"/>
      <c r="ILW938" s="337"/>
      <c r="ILX938" s="337"/>
      <c r="ILY938" s="337"/>
      <c r="ILZ938" s="337"/>
      <c r="IMA938" s="337"/>
      <c r="IMB938" s="337"/>
      <c r="IMC938" s="337"/>
      <c r="IMD938" s="337"/>
      <c r="IME938" s="337"/>
      <c r="IMF938" s="337"/>
      <c r="IMG938" s="337"/>
      <c r="IMH938" s="337"/>
      <c r="IMI938" s="337"/>
      <c r="IMJ938" s="337"/>
      <c r="IMK938" s="337"/>
      <c r="IML938" s="337"/>
      <c r="IMM938" s="337"/>
      <c r="IMN938" s="337"/>
      <c r="IMO938" s="337"/>
      <c r="IMP938" s="337"/>
      <c r="IMQ938" s="337"/>
      <c r="IMR938" s="337"/>
      <c r="IMS938" s="337"/>
      <c r="IMT938" s="337"/>
      <c r="IMU938" s="337"/>
      <c r="IMV938" s="337"/>
      <c r="IMW938" s="337"/>
      <c r="IMX938" s="337"/>
      <c r="IMY938" s="337"/>
      <c r="IMZ938" s="337"/>
      <c r="INA938" s="337"/>
      <c r="INB938" s="337"/>
      <c r="INC938" s="337"/>
      <c r="IND938" s="337"/>
      <c r="INE938" s="337"/>
      <c r="INF938" s="337"/>
      <c r="ING938" s="337"/>
      <c r="INH938" s="337"/>
      <c r="INI938" s="337"/>
      <c r="INJ938" s="337"/>
      <c r="INK938" s="337"/>
      <c r="INL938" s="337"/>
      <c r="INM938" s="337"/>
      <c r="INN938" s="337"/>
      <c r="INO938" s="337"/>
      <c r="INP938" s="337"/>
      <c r="INQ938" s="337"/>
      <c r="INR938" s="337"/>
      <c r="INS938" s="337"/>
      <c r="INT938" s="337"/>
      <c r="INU938" s="337"/>
      <c r="INV938" s="337"/>
      <c r="INW938" s="337"/>
      <c r="INX938" s="337"/>
      <c r="INY938" s="337"/>
      <c r="INZ938" s="337"/>
      <c r="IOA938" s="337"/>
      <c r="IOB938" s="337"/>
      <c r="IOC938" s="337"/>
      <c r="IOD938" s="337"/>
      <c r="IOE938" s="337"/>
      <c r="IOF938" s="337"/>
      <c r="IOG938" s="337"/>
      <c r="IOH938" s="337"/>
      <c r="IOI938" s="337"/>
      <c r="IOJ938" s="337"/>
      <c r="IOK938" s="337"/>
      <c r="IOL938" s="337"/>
      <c r="IOM938" s="337"/>
      <c r="ION938" s="337"/>
      <c r="IOO938" s="337"/>
      <c r="IOP938" s="337"/>
      <c r="IOQ938" s="337"/>
      <c r="IOR938" s="337"/>
      <c r="IOS938" s="337"/>
      <c r="IOT938" s="337"/>
      <c r="IOU938" s="337"/>
      <c r="IOV938" s="337"/>
      <c r="IOW938" s="337"/>
      <c r="IOX938" s="337"/>
      <c r="IOY938" s="337"/>
      <c r="IOZ938" s="337"/>
      <c r="IPA938" s="337"/>
      <c r="IPB938" s="337"/>
      <c r="IPC938" s="337"/>
      <c r="IPD938" s="337"/>
      <c r="IPE938" s="337"/>
      <c r="IPF938" s="337"/>
      <c r="IPG938" s="337"/>
      <c r="IPH938" s="337"/>
      <c r="IPI938" s="337"/>
      <c r="IPJ938" s="337"/>
      <c r="IPK938" s="337"/>
      <c r="IPL938" s="337"/>
      <c r="IPM938" s="337"/>
      <c r="IPN938" s="337"/>
      <c r="IPO938" s="337"/>
      <c r="IPP938" s="337"/>
      <c r="IPQ938" s="337"/>
      <c r="IPR938" s="337"/>
      <c r="IPS938" s="337"/>
      <c r="IPT938" s="337"/>
      <c r="IPU938" s="337"/>
      <c r="IPV938" s="337"/>
      <c r="IPW938" s="337"/>
      <c r="IPX938" s="337"/>
      <c r="IPY938" s="337"/>
      <c r="IPZ938" s="337"/>
      <c r="IQA938" s="337"/>
      <c r="IQB938" s="337"/>
      <c r="IQC938" s="337"/>
      <c r="IQD938" s="337"/>
      <c r="IQE938" s="337"/>
      <c r="IQF938" s="337"/>
      <c r="IQG938" s="337"/>
      <c r="IQH938" s="337"/>
      <c r="IQI938" s="337"/>
      <c r="IQJ938" s="337"/>
      <c r="IQK938" s="337"/>
      <c r="IQL938" s="337"/>
      <c r="IQM938" s="337"/>
      <c r="IQN938" s="337"/>
      <c r="IQO938" s="337"/>
      <c r="IQP938" s="337"/>
      <c r="IQQ938" s="337"/>
      <c r="IQR938" s="337"/>
      <c r="IQS938" s="337"/>
      <c r="IQT938" s="337"/>
      <c r="IQU938" s="337"/>
      <c r="IQV938" s="337"/>
      <c r="IQW938" s="337"/>
      <c r="IQX938" s="337"/>
      <c r="IQY938" s="337"/>
      <c r="IQZ938" s="337"/>
      <c r="IRA938" s="337"/>
      <c r="IRB938" s="337"/>
      <c r="IRC938" s="337"/>
      <c r="IRD938" s="337"/>
      <c r="IRE938" s="337"/>
      <c r="IRF938" s="337"/>
      <c r="IRG938" s="337"/>
      <c r="IRH938" s="337"/>
      <c r="IRI938" s="337"/>
      <c r="IRJ938" s="337"/>
      <c r="IRK938" s="337"/>
      <c r="IRL938" s="337"/>
      <c r="IRM938" s="337"/>
      <c r="IRN938" s="337"/>
      <c r="IRO938" s="337"/>
      <c r="IRP938" s="337"/>
      <c r="IRQ938" s="337"/>
      <c r="IRR938" s="337"/>
      <c r="IRS938" s="337"/>
      <c r="IRT938" s="337"/>
      <c r="IRU938" s="337"/>
      <c r="IRV938" s="337"/>
      <c r="IRW938" s="337"/>
      <c r="IRX938" s="337"/>
      <c r="IRY938" s="337"/>
      <c r="IRZ938" s="337"/>
      <c r="ISA938" s="337"/>
      <c r="ISB938" s="337"/>
      <c r="ISC938" s="337"/>
      <c r="ISD938" s="337"/>
      <c r="ISE938" s="337"/>
      <c r="ISF938" s="337"/>
      <c r="ISG938" s="337"/>
      <c r="ISH938" s="337"/>
      <c r="ISI938" s="337"/>
      <c r="ISJ938" s="337"/>
      <c r="ISK938" s="337"/>
      <c r="ISL938" s="337"/>
      <c r="ISM938" s="337"/>
      <c r="ISN938" s="337"/>
      <c r="ISO938" s="337"/>
      <c r="ISP938" s="337"/>
      <c r="ISQ938" s="337"/>
      <c r="ISR938" s="337"/>
      <c r="ISS938" s="337"/>
      <c r="IST938" s="337"/>
      <c r="ISU938" s="337"/>
      <c r="ISV938" s="337"/>
      <c r="ISW938" s="337"/>
      <c r="ISX938" s="337"/>
      <c r="ISY938" s="337"/>
      <c r="ISZ938" s="337"/>
      <c r="ITA938" s="337"/>
      <c r="ITB938" s="337"/>
      <c r="ITC938" s="337"/>
      <c r="ITD938" s="337"/>
      <c r="ITE938" s="337"/>
      <c r="ITF938" s="337"/>
      <c r="ITG938" s="337"/>
      <c r="ITH938" s="337"/>
      <c r="ITI938" s="337"/>
      <c r="ITJ938" s="337"/>
      <c r="ITK938" s="337"/>
      <c r="ITL938" s="337"/>
      <c r="ITM938" s="337"/>
      <c r="ITN938" s="337"/>
      <c r="ITO938" s="337"/>
      <c r="ITP938" s="337"/>
      <c r="ITQ938" s="337"/>
      <c r="ITR938" s="337"/>
      <c r="ITS938" s="337"/>
      <c r="ITT938" s="337"/>
      <c r="ITU938" s="337"/>
      <c r="ITV938" s="337"/>
      <c r="ITW938" s="337"/>
      <c r="ITX938" s="337"/>
      <c r="ITY938" s="337"/>
      <c r="ITZ938" s="337"/>
      <c r="IUA938" s="337"/>
      <c r="IUB938" s="337"/>
      <c r="IUC938" s="337"/>
      <c r="IUD938" s="337"/>
      <c r="IUE938" s="337"/>
      <c r="IUF938" s="337"/>
      <c r="IUG938" s="337"/>
      <c r="IUH938" s="337"/>
      <c r="IUI938" s="337"/>
      <c r="IUJ938" s="337"/>
      <c r="IUK938" s="337"/>
      <c r="IUL938" s="337"/>
      <c r="IUM938" s="337"/>
      <c r="IUN938" s="337"/>
      <c r="IUO938" s="337"/>
      <c r="IUP938" s="337"/>
      <c r="IUQ938" s="337"/>
      <c r="IUR938" s="337"/>
      <c r="IUS938" s="337"/>
      <c r="IUT938" s="337"/>
      <c r="IUU938" s="337"/>
      <c r="IUV938" s="337"/>
      <c r="IUW938" s="337"/>
      <c r="IUX938" s="337"/>
      <c r="IUY938" s="337"/>
      <c r="IUZ938" s="337"/>
      <c r="IVA938" s="337"/>
      <c r="IVB938" s="337"/>
      <c r="IVC938" s="337"/>
      <c r="IVD938" s="337"/>
      <c r="IVE938" s="337"/>
      <c r="IVF938" s="337"/>
      <c r="IVG938" s="337"/>
      <c r="IVH938" s="337"/>
      <c r="IVI938" s="337"/>
      <c r="IVJ938" s="337"/>
      <c r="IVK938" s="337"/>
      <c r="IVL938" s="337"/>
      <c r="IVM938" s="337"/>
      <c r="IVN938" s="337"/>
      <c r="IVO938" s="337"/>
      <c r="IVP938" s="337"/>
      <c r="IVQ938" s="337"/>
      <c r="IVR938" s="337"/>
      <c r="IVS938" s="337"/>
      <c r="IVT938" s="337"/>
      <c r="IVU938" s="337"/>
      <c r="IVV938" s="337"/>
      <c r="IVW938" s="337"/>
      <c r="IVX938" s="337"/>
      <c r="IVY938" s="337"/>
      <c r="IVZ938" s="337"/>
      <c r="IWA938" s="337"/>
      <c r="IWB938" s="337"/>
      <c r="IWC938" s="337"/>
      <c r="IWD938" s="337"/>
      <c r="IWE938" s="337"/>
      <c r="IWF938" s="337"/>
      <c r="IWG938" s="337"/>
      <c r="IWH938" s="337"/>
      <c r="IWI938" s="337"/>
      <c r="IWJ938" s="337"/>
      <c r="IWK938" s="337"/>
      <c r="IWL938" s="337"/>
      <c r="IWM938" s="337"/>
      <c r="IWN938" s="337"/>
      <c r="IWO938" s="337"/>
      <c r="IWP938" s="337"/>
      <c r="IWQ938" s="337"/>
      <c r="IWR938" s="337"/>
      <c r="IWS938" s="337"/>
      <c r="IWT938" s="337"/>
      <c r="IWU938" s="337"/>
      <c r="IWV938" s="337"/>
      <c r="IWW938" s="337"/>
      <c r="IWX938" s="337"/>
      <c r="IWY938" s="337"/>
      <c r="IWZ938" s="337"/>
      <c r="IXA938" s="337"/>
      <c r="IXB938" s="337"/>
      <c r="IXC938" s="337"/>
      <c r="IXD938" s="337"/>
      <c r="IXE938" s="337"/>
      <c r="IXF938" s="337"/>
      <c r="IXG938" s="337"/>
      <c r="IXH938" s="337"/>
      <c r="IXI938" s="337"/>
      <c r="IXJ938" s="337"/>
      <c r="IXK938" s="337"/>
      <c r="IXL938" s="337"/>
      <c r="IXM938" s="337"/>
      <c r="IXN938" s="337"/>
      <c r="IXO938" s="337"/>
      <c r="IXP938" s="337"/>
      <c r="IXQ938" s="337"/>
      <c r="IXR938" s="337"/>
      <c r="IXS938" s="337"/>
      <c r="IXT938" s="337"/>
      <c r="IXU938" s="337"/>
      <c r="IXV938" s="337"/>
      <c r="IXW938" s="337"/>
      <c r="IXX938" s="337"/>
      <c r="IXY938" s="337"/>
      <c r="IXZ938" s="337"/>
      <c r="IYA938" s="337"/>
      <c r="IYB938" s="337"/>
      <c r="IYC938" s="337"/>
      <c r="IYD938" s="337"/>
      <c r="IYE938" s="337"/>
      <c r="IYF938" s="337"/>
      <c r="IYG938" s="337"/>
      <c r="IYH938" s="337"/>
      <c r="IYI938" s="337"/>
      <c r="IYJ938" s="337"/>
      <c r="IYK938" s="337"/>
      <c r="IYL938" s="337"/>
      <c r="IYM938" s="337"/>
      <c r="IYN938" s="337"/>
      <c r="IYO938" s="337"/>
      <c r="IYP938" s="337"/>
      <c r="IYQ938" s="337"/>
      <c r="IYR938" s="337"/>
      <c r="IYS938" s="337"/>
      <c r="IYT938" s="337"/>
      <c r="IYU938" s="337"/>
      <c r="IYV938" s="337"/>
      <c r="IYW938" s="337"/>
      <c r="IYX938" s="337"/>
      <c r="IYY938" s="337"/>
      <c r="IYZ938" s="337"/>
      <c r="IZA938" s="337"/>
      <c r="IZB938" s="337"/>
      <c r="IZC938" s="337"/>
      <c r="IZD938" s="337"/>
      <c r="IZE938" s="337"/>
      <c r="IZF938" s="337"/>
      <c r="IZG938" s="337"/>
      <c r="IZH938" s="337"/>
      <c r="IZI938" s="337"/>
      <c r="IZJ938" s="337"/>
      <c r="IZK938" s="337"/>
      <c r="IZL938" s="337"/>
      <c r="IZM938" s="337"/>
      <c r="IZN938" s="337"/>
      <c r="IZO938" s="337"/>
      <c r="IZP938" s="337"/>
      <c r="IZQ938" s="337"/>
      <c r="IZR938" s="337"/>
      <c r="IZS938" s="337"/>
      <c r="IZT938" s="337"/>
      <c r="IZU938" s="337"/>
      <c r="IZV938" s="337"/>
      <c r="IZW938" s="337"/>
      <c r="IZX938" s="337"/>
      <c r="IZY938" s="337"/>
      <c r="IZZ938" s="337"/>
      <c r="JAA938" s="337"/>
      <c r="JAB938" s="337"/>
      <c r="JAC938" s="337"/>
      <c r="JAD938" s="337"/>
      <c r="JAE938" s="337"/>
      <c r="JAF938" s="337"/>
      <c r="JAG938" s="337"/>
      <c r="JAH938" s="337"/>
      <c r="JAI938" s="337"/>
      <c r="JAJ938" s="337"/>
      <c r="JAK938" s="337"/>
      <c r="JAL938" s="337"/>
      <c r="JAM938" s="337"/>
      <c r="JAN938" s="337"/>
      <c r="JAO938" s="337"/>
      <c r="JAP938" s="337"/>
      <c r="JAQ938" s="337"/>
      <c r="JAR938" s="337"/>
      <c r="JAS938" s="337"/>
      <c r="JAT938" s="337"/>
      <c r="JAU938" s="337"/>
      <c r="JAV938" s="337"/>
      <c r="JAW938" s="337"/>
      <c r="JAX938" s="337"/>
      <c r="JAY938" s="337"/>
      <c r="JAZ938" s="337"/>
      <c r="JBA938" s="337"/>
      <c r="JBB938" s="337"/>
      <c r="JBC938" s="337"/>
      <c r="JBD938" s="337"/>
      <c r="JBE938" s="337"/>
      <c r="JBF938" s="337"/>
      <c r="JBG938" s="337"/>
      <c r="JBH938" s="337"/>
      <c r="JBI938" s="337"/>
      <c r="JBJ938" s="337"/>
      <c r="JBK938" s="337"/>
      <c r="JBL938" s="337"/>
      <c r="JBM938" s="337"/>
      <c r="JBN938" s="337"/>
      <c r="JBO938" s="337"/>
      <c r="JBP938" s="337"/>
      <c r="JBQ938" s="337"/>
      <c r="JBR938" s="337"/>
      <c r="JBS938" s="337"/>
      <c r="JBT938" s="337"/>
      <c r="JBU938" s="337"/>
      <c r="JBV938" s="337"/>
      <c r="JBW938" s="337"/>
      <c r="JBX938" s="337"/>
      <c r="JBY938" s="337"/>
      <c r="JBZ938" s="337"/>
      <c r="JCA938" s="337"/>
      <c r="JCB938" s="337"/>
      <c r="JCC938" s="337"/>
      <c r="JCD938" s="337"/>
      <c r="JCE938" s="337"/>
      <c r="JCF938" s="337"/>
      <c r="JCG938" s="337"/>
      <c r="JCH938" s="337"/>
      <c r="JCI938" s="337"/>
      <c r="JCJ938" s="337"/>
      <c r="JCK938" s="337"/>
      <c r="JCL938" s="337"/>
      <c r="JCM938" s="337"/>
      <c r="JCN938" s="337"/>
      <c r="JCO938" s="337"/>
      <c r="JCP938" s="337"/>
      <c r="JCQ938" s="337"/>
      <c r="JCR938" s="337"/>
      <c r="JCS938" s="337"/>
      <c r="JCT938" s="337"/>
      <c r="JCU938" s="337"/>
      <c r="JCV938" s="337"/>
      <c r="JCW938" s="337"/>
      <c r="JCX938" s="337"/>
      <c r="JCY938" s="337"/>
      <c r="JCZ938" s="337"/>
      <c r="JDA938" s="337"/>
      <c r="JDB938" s="337"/>
      <c r="JDC938" s="337"/>
      <c r="JDD938" s="337"/>
      <c r="JDE938" s="337"/>
      <c r="JDF938" s="337"/>
      <c r="JDG938" s="337"/>
      <c r="JDH938" s="337"/>
      <c r="JDI938" s="337"/>
      <c r="JDJ938" s="337"/>
      <c r="JDK938" s="337"/>
      <c r="JDL938" s="337"/>
      <c r="JDM938" s="337"/>
      <c r="JDN938" s="337"/>
      <c r="JDO938" s="337"/>
      <c r="JDP938" s="337"/>
      <c r="JDQ938" s="337"/>
      <c r="JDR938" s="337"/>
      <c r="JDS938" s="337"/>
      <c r="JDT938" s="337"/>
      <c r="JDU938" s="337"/>
      <c r="JDV938" s="337"/>
      <c r="JDW938" s="337"/>
      <c r="JDX938" s="337"/>
      <c r="JDY938" s="337"/>
      <c r="JDZ938" s="337"/>
      <c r="JEA938" s="337"/>
      <c r="JEB938" s="337"/>
      <c r="JEC938" s="337"/>
      <c r="JED938" s="337"/>
      <c r="JEE938" s="337"/>
      <c r="JEF938" s="337"/>
      <c r="JEG938" s="337"/>
      <c r="JEH938" s="337"/>
      <c r="JEI938" s="337"/>
      <c r="JEJ938" s="337"/>
      <c r="JEK938" s="337"/>
      <c r="JEL938" s="337"/>
      <c r="JEM938" s="337"/>
      <c r="JEN938" s="337"/>
      <c r="JEO938" s="337"/>
      <c r="JEP938" s="337"/>
      <c r="JEQ938" s="337"/>
      <c r="JER938" s="337"/>
      <c r="JES938" s="337"/>
      <c r="JET938" s="337"/>
      <c r="JEU938" s="337"/>
      <c r="JEV938" s="337"/>
      <c r="JEW938" s="337"/>
      <c r="JEX938" s="337"/>
      <c r="JEY938" s="337"/>
      <c r="JEZ938" s="337"/>
      <c r="JFA938" s="337"/>
      <c r="JFB938" s="337"/>
      <c r="JFC938" s="337"/>
      <c r="JFD938" s="337"/>
      <c r="JFE938" s="337"/>
      <c r="JFF938" s="337"/>
      <c r="JFG938" s="337"/>
      <c r="JFH938" s="337"/>
      <c r="JFI938" s="337"/>
      <c r="JFJ938" s="337"/>
      <c r="JFK938" s="337"/>
      <c r="JFL938" s="337"/>
      <c r="JFM938" s="337"/>
      <c r="JFN938" s="337"/>
      <c r="JFO938" s="337"/>
      <c r="JFP938" s="337"/>
      <c r="JFQ938" s="337"/>
      <c r="JFR938" s="337"/>
      <c r="JFS938" s="337"/>
      <c r="JFT938" s="337"/>
      <c r="JFU938" s="337"/>
      <c r="JFV938" s="337"/>
      <c r="JFW938" s="337"/>
      <c r="JFX938" s="337"/>
      <c r="JFY938" s="337"/>
      <c r="JFZ938" s="337"/>
      <c r="JGA938" s="337"/>
      <c r="JGB938" s="337"/>
      <c r="JGC938" s="337"/>
      <c r="JGD938" s="337"/>
      <c r="JGE938" s="337"/>
      <c r="JGF938" s="337"/>
      <c r="JGG938" s="337"/>
      <c r="JGH938" s="337"/>
      <c r="JGI938" s="337"/>
      <c r="JGJ938" s="337"/>
      <c r="JGK938" s="337"/>
      <c r="JGL938" s="337"/>
      <c r="JGM938" s="337"/>
      <c r="JGN938" s="337"/>
      <c r="JGO938" s="337"/>
      <c r="JGP938" s="337"/>
      <c r="JGQ938" s="337"/>
      <c r="JGR938" s="337"/>
      <c r="JGS938" s="337"/>
      <c r="JGT938" s="337"/>
      <c r="JGU938" s="337"/>
      <c r="JGV938" s="337"/>
      <c r="JGW938" s="337"/>
      <c r="JGX938" s="337"/>
      <c r="JGY938" s="337"/>
      <c r="JGZ938" s="337"/>
      <c r="JHA938" s="337"/>
      <c r="JHB938" s="337"/>
      <c r="JHC938" s="337"/>
      <c r="JHD938" s="337"/>
      <c r="JHE938" s="337"/>
      <c r="JHF938" s="337"/>
      <c r="JHG938" s="337"/>
      <c r="JHH938" s="337"/>
      <c r="JHI938" s="337"/>
      <c r="JHJ938" s="337"/>
      <c r="JHK938" s="337"/>
      <c r="JHL938" s="337"/>
      <c r="JHM938" s="337"/>
      <c r="JHN938" s="337"/>
      <c r="JHO938" s="337"/>
      <c r="JHP938" s="337"/>
      <c r="JHQ938" s="337"/>
      <c r="JHR938" s="337"/>
      <c r="JHS938" s="337"/>
      <c r="JHT938" s="337"/>
      <c r="JHU938" s="337"/>
      <c r="JHV938" s="337"/>
      <c r="JHW938" s="337"/>
      <c r="JHX938" s="337"/>
      <c r="JHY938" s="337"/>
      <c r="JHZ938" s="337"/>
      <c r="JIA938" s="337"/>
      <c r="JIB938" s="337"/>
      <c r="JIC938" s="337"/>
      <c r="JID938" s="337"/>
      <c r="JIE938" s="337"/>
      <c r="JIF938" s="337"/>
      <c r="JIG938" s="337"/>
      <c r="JIH938" s="337"/>
      <c r="JII938" s="337"/>
      <c r="JIJ938" s="337"/>
      <c r="JIK938" s="337"/>
      <c r="JIL938" s="337"/>
      <c r="JIM938" s="337"/>
      <c r="JIN938" s="337"/>
      <c r="JIO938" s="337"/>
      <c r="JIP938" s="337"/>
      <c r="JIQ938" s="337"/>
      <c r="JIR938" s="337"/>
      <c r="JIS938" s="337"/>
      <c r="JIT938" s="337"/>
      <c r="JIU938" s="337"/>
      <c r="JIV938" s="337"/>
      <c r="JIW938" s="337"/>
      <c r="JIX938" s="337"/>
      <c r="JIY938" s="337"/>
      <c r="JIZ938" s="337"/>
      <c r="JJA938" s="337"/>
      <c r="JJB938" s="337"/>
      <c r="JJC938" s="337"/>
      <c r="JJD938" s="337"/>
      <c r="JJE938" s="337"/>
      <c r="JJF938" s="337"/>
      <c r="JJG938" s="337"/>
      <c r="JJH938" s="337"/>
      <c r="JJI938" s="337"/>
      <c r="JJJ938" s="337"/>
      <c r="JJK938" s="337"/>
      <c r="JJL938" s="337"/>
      <c r="JJM938" s="337"/>
      <c r="JJN938" s="337"/>
      <c r="JJO938" s="337"/>
      <c r="JJP938" s="337"/>
      <c r="JJQ938" s="337"/>
      <c r="JJR938" s="337"/>
      <c r="JJS938" s="337"/>
      <c r="JJT938" s="337"/>
      <c r="JJU938" s="337"/>
      <c r="JJV938" s="337"/>
      <c r="JJW938" s="337"/>
      <c r="JJX938" s="337"/>
      <c r="JJY938" s="337"/>
      <c r="JJZ938" s="337"/>
      <c r="JKA938" s="337"/>
      <c r="JKB938" s="337"/>
      <c r="JKC938" s="337"/>
      <c r="JKD938" s="337"/>
      <c r="JKE938" s="337"/>
      <c r="JKF938" s="337"/>
      <c r="JKG938" s="337"/>
      <c r="JKH938" s="337"/>
      <c r="JKI938" s="337"/>
      <c r="JKJ938" s="337"/>
      <c r="JKK938" s="337"/>
      <c r="JKL938" s="337"/>
      <c r="JKM938" s="337"/>
      <c r="JKN938" s="337"/>
      <c r="JKO938" s="337"/>
      <c r="JKP938" s="337"/>
      <c r="JKQ938" s="337"/>
      <c r="JKR938" s="337"/>
      <c r="JKS938" s="337"/>
      <c r="JKT938" s="337"/>
      <c r="JKU938" s="337"/>
      <c r="JKV938" s="337"/>
      <c r="JKW938" s="337"/>
      <c r="JKX938" s="337"/>
      <c r="JKY938" s="337"/>
      <c r="JKZ938" s="337"/>
      <c r="JLA938" s="337"/>
      <c r="JLB938" s="337"/>
      <c r="JLC938" s="337"/>
      <c r="JLD938" s="337"/>
      <c r="JLE938" s="337"/>
      <c r="JLF938" s="337"/>
      <c r="JLG938" s="337"/>
      <c r="JLH938" s="337"/>
      <c r="JLI938" s="337"/>
      <c r="JLJ938" s="337"/>
      <c r="JLK938" s="337"/>
      <c r="JLL938" s="337"/>
      <c r="JLM938" s="337"/>
      <c r="JLN938" s="337"/>
      <c r="JLO938" s="337"/>
      <c r="JLP938" s="337"/>
      <c r="JLQ938" s="337"/>
      <c r="JLR938" s="337"/>
      <c r="JLS938" s="337"/>
      <c r="JLT938" s="337"/>
      <c r="JLU938" s="337"/>
      <c r="JLV938" s="337"/>
      <c r="JLW938" s="337"/>
      <c r="JLX938" s="337"/>
      <c r="JLY938" s="337"/>
      <c r="JLZ938" s="337"/>
      <c r="JMA938" s="337"/>
      <c r="JMB938" s="337"/>
      <c r="JMC938" s="337"/>
      <c r="JMD938" s="337"/>
      <c r="JME938" s="337"/>
      <c r="JMF938" s="337"/>
      <c r="JMG938" s="337"/>
      <c r="JMH938" s="337"/>
      <c r="JMI938" s="337"/>
      <c r="JMJ938" s="337"/>
      <c r="JMK938" s="337"/>
      <c r="JML938" s="337"/>
      <c r="JMM938" s="337"/>
      <c r="JMN938" s="337"/>
      <c r="JMO938" s="337"/>
      <c r="JMP938" s="337"/>
      <c r="JMQ938" s="337"/>
      <c r="JMR938" s="337"/>
      <c r="JMS938" s="337"/>
      <c r="JMT938" s="337"/>
      <c r="JMU938" s="337"/>
      <c r="JMV938" s="337"/>
      <c r="JMW938" s="337"/>
      <c r="JMX938" s="337"/>
      <c r="JMY938" s="337"/>
      <c r="JMZ938" s="337"/>
      <c r="JNA938" s="337"/>
      <c r="JNB938" s="337"/>
      <c r="JNC938" s="337"/>
      <c r="JND938" s="337"/>
      <c r="JNE938" s="337"/>
      <c r="JNF938" s="337"/>
      <c r="JNG938" s="337"/>
      <c r="JNH938" s="337"/>
      <c r="JNI938" s="337"/>
      <c r="JNJ938" s="337"/>
      <c r="JNK938" s="337"/>
      <c r="JNL938" s="337"/>
      <c r="JNM938" s="337"/>
      <c r="JNN938" s="337"/>
      <c r="JNO938" s="337"/>
      <c r="JNP938" s="337"/>
      <c r="JNQ938" s="337"/>
      <c r="JNR938" s="337"/>
      <c r="JNS938" s="337"/>
      <c r="JNT938" s="337"/>
      <c r="JNU938" s="337"/>
      <c r="JNV938" s="337"/>
      <c r="JNW938" s="337"/>
      <c r="JNX938" s="337"/>
      <c r="JNY938" s="337"/>
      <c r="JNZ938" s="337"/>
      <c r="JOA938" s="337"/>
      <c r="JOB938" s="337"/>
      <c r="JOC938" s="337"/>
      <c r="JOD938" s="337"/>
      <c r="JOE938" s="337"/>
      <c r="JOF938" s="337"/>
      <c r="JOG938" s="337"/>
      <c r="JOH938" s="337"/>
      <c r="JOI938" s="337"/>
      <c r="JOJ938" s="337"/>
      <c r="JOK938" s="337"/>
      <c r="JOL938" s="337"/>
      <c r="JOM938" s="337"/>
      <c r="JON938" s="337"/>
      <c r="JOO938" s="337"/>
      <c r="JOP938" s="337"/>
      <c r="JOQ938" s="337"/>
      <c r="JOR938" s="337"/>
      <c r="JOS938" s="337"/>
      <c r="JOT938" s="337"/>
      <c r="JOU938" s="337"/>
      <c r="JOV938" s="337"/>
      <c r="JOW938" s="337"/>
      <c r="JOX938" s="337"/>
      <c r="JOY938" s="337"/>
      <c r="JOZ938" s="337"/>
      <c r="JPA938" s="337"/>
      <c r="JPB938" s="337"/>
      <c r="JPC938" s="337"/>
      <c r="JPD938" s="337"/>
      <c r="JPE938" s="337"/>
      <c r="JPF938" s="337"/>
      <c r="JPG938" s="337"/>
      <c r="JPH938" s="337"/>
      <c r="JPI938" s="337"/>
      <c r="JPJ938" s="337"/>
      <c r="JPK938" s="337"/>
      <c r="JPL938" s="337"/>
      <c r="JPM938" s="337"/>
      <c r="JPN938" s="337"/>
      <c r="JPO938" s="337"/>
      <c r="JPP938" s="337"/>
      <c r="JPQ938" s="337"/>
      <c r="JPR938" s="337"/>
      <c r="JPS938" s="337"/>
      <c r="JPT938" s="337"/>
      <c r="JPU938" s="337"/>
      <c r="JPV938" s="337"/>
      <c r="JPW938" s="337"/>
      <c r="JPX938" s="337"/>
      <c r="JPY938" s="337"/>
      <c r="JPZ938" s="337"/>
      <c r="JQA938" s="337"/>
      <c r="JQB938" s="337"/>
      <c r="JQC938" s="337"/>
      <c r="JQD938" s="337"/>
      <c r="JQE938" s="337"/>
      <c r="JQF938" s="337"/>
      <c r="JQG938" s="337"/>
      <c r="JQH938" s="337"/>
      <c r="JQI938" s="337"/>
      <c r="JQJ938" s="337"/>
      <c r="JQK938" s="337"/>
      <c r="JQL938" s="337"/>
      <c r="JQM938" s="337"/>
      <c r="JQN938" s="337"/>
      <c r="JQO938" s="337"/>
      <c r="JQP938" s="337"/>
      <c r="JQQ938" s="337"/>
      <c r="JQR938" s="337"/>
      <c r="JQS938" s="337"/>
      <c r="JQT938" s="337"/>
      <c r="JQU938" s="337"/>
      <c r="JQV938" s="337"/>
      <c r="JQW938" s="337"/>
      <c r="JQX938" s="337"/>
      <c r="JQY938" s="337"/>
      <c r="JQZ938" s="337"/>
      <c r="JRA938" s="337"/>
      <c r="JRB938" s="337"/>
      <c r="JRC938" s="337"/>
      <c r="JRD938" s="337"/>
      <c r="JRE938" s="337"/>
      <c r="JRF938" s="337"/>
      <c r="JRG938" s="337"/>
      <c r="JRH938" s="337"/>
      <c r="JRI938" s="337"/>
      <c r="JRJ938" s="337"/>
      <c r="JRK938" s="337"/>
      <c r="JRL938" s="337"/>
      <c r="JRM938" s="337"/>
      <c r="JRN938" s="337"/>
      <c r="JRO938" s="337"/>
      <c r="JRP938" s="337"/>
      <c r="JRQ938" s="337"/>
      <c r="JRR938" s="337"/>
      <c r="JRS938" s="337"/>
      <c r="JRT938" s="337"/>
      <c r="JRU938" s="337"/>
      <c r="JRV938" s="337"/>
      <c r="JRW938" s="337"/>
      <c r="JRX938" s="337"/>
      <c r="JRY938" s="337"/>
      <c r="JRZ938" s="337"/>
      <c r="JSA938" s="337"/>
      <c r="JSB938" s="337"/>
      <c r="JSC938" s="337"/>
      <c r="JSD938" s="337"/>
      <c r="JSE938" s="337"/>
      <c r="JSF938" s="337"/>
      <c r="JSG938" s="337"/>
      <c r="JSH938" s="337"/>
      <c r="JSI938" s="337"/>
      <c r="JSJ938" s="337"/>
      <c r="JSK938" s="337"/>
      <c r="JSL938" s="337"/>
      <c r="JSM938" s="337"/>
      <c r="JSN938" s="337"/>
      <c r="JSO938" s="337"/>
      <c r="JSP938" s="337"/>
      <c r="JSQ938" s="337"/>
      <c r="JSR938" s="337"/>
      <c r="JSS938" s="337"/>
      <c r="JST938" s="337"/>
      <c r="JSU938" s="337"/>
      <c r="JSV938" s="337"/>
      <c r="JSW938" s="337"/>
      <c r="JSX938" s="337"/>
      <c r="JSY938" s="337"/>
      <c r="JSZ938" s="337"/>
      <c r="JTA938" s="337"/>
      <c r="JTB938" s="337"/>
      <c r="JTC938" s="337"/>
      <c r="JTD938" s="337"/>
      <c r="JTE938" s="337"/>
      <c r="JTF938" s="337"/>
      <c r="JTG938" s="337"/>
      <c r="JTH938" s="337"/>
      <c r="JTI938" s="337"/>
      <c r="JTJ938" s="337"/>
      <c r="JTK938" s="337"/>
      <c r="JTL938" s="337"/>
      <c r="JTM938" s="337"/>
      <c r="JTN938" s="337"/>
      <c r="JTO938" s="337"/>
      <c r="JTP938" s="337"/>
      <c r="JTQ938" s="337"/>
      <c r="JTR938" s="337"/>
      <c r="JTS938" s="337"/>
      <c r="JTT938" s="337"/>
      <c r="JTU938" s="337"/>
      <c r="JTV938" s="337"/>
      <c r="JTW938" s="337"/>
      <c r="JTX938" s="337"/>
      <c r="JTY938" s="337"/>
      <c r="JTZ938" s="337"/>
      <c r="JUA938" s="337"/>
      <c r="JUB938" s="337"/>
      <c r="JUC938" s="337"/>
      <c r="JUD938" s="337"/>
      <c r="JUE938" s="337"/>
      <c r="JUF938" s="337"/>
      <c r="JUG938" s="337"/>
      <c r="JUH938" s="337"/>
      <c r="JUI938" s="337"/>
      <c r="JUJ938" s="337"/>
      <c r="JUK938" s="337"/>
      <c r="JUL938" s="337"/>
      <c r="JUM938" s="337"/>
      <c r="JUN938" s="337"/>
      <c r="JUO938" s="337"/>
      <c r="JUP938" s="337"/>
      <c r="JUQ938" s="337"/>
      <c r="JUR938" s="337"/>
      <c r="JUS938" s="337"/>
      <c r="JUT938" s="337"/>
      <c r="JUU938" s="337"/>
      <c r="JUV938" s="337"/>
      <c r="JUW938" s="337"/>
      <c r="JUX938" s="337"/>
      <c r="JUY938" s="337"/>
      <c r="JUZ938" s="337"/>
      <c r="JVA938" s="337"/>
      <c r="JVB938" s="337"/>
      <c r="JVC938" s="337"/>
      <c r="JVD938" s="337"/>
      <c r="JVE938" s="337"/>
      <c r="JVF938" s="337"/>
      <c r="JVG938" s="337"/>
      <c r="JVH938" s="337"/>
      <c r="JVI938" s="337"/>
      <c r="JVJ938" s="337"/>
      <c r="JVK938" s="337"/>
      <c r="JVL938" s="337"/>
      <c r="JVM938" s="337"/>
      <c r="JVN938" s="337"/>
      <c r="JVO938" s="337"/>
      <c r="JVP938" s="337"/>
      <c r="JVQ938" s="337"/>
      <c r="JVR938" s="337"/>
      <c r="JVS938" s="337"/>
      <c r="JVT938" s="337"/>
      <c r="JVU938" s="337"/>
      <c r="JVV938" s="337"/>
      <c r="JVW938" s="337"/>
      <c r="JVX938" s="337"/>
      <c r="JVY938" s="337"/>
      <c r="JVZ938" s="337"/>
      <c r="JWA938" s="337"/>
      <c r="JWB938" s="337"/>
      <c r="JWC938" s="337"/>
      <c r="JWD938" s="337"/>
      <c r="JWE938" s="337"/>
      <c r="JWF938" s="337"/>
      <c r="JWG938" s="337"/>
      <c r="JWH938" s="337"/>
      <c r="JWI938" s="337"/>
      <c r="JWJ938" s="337"/>
      <c r="JWK938" s="337"/>
      <c r="JWL938" s="337"/>
      <c r="JWM938" s="337"/>
      <c r="JWN938" s="337"/>
      <c r="JWO938" s="337"/>
      <c r="JWP938" s="337"/>
      <c r="JWQ938" s="337"/>
      <c r="JWR938" s="337"/>
      <c r="JWS938" s="337"/>
      <c r="JWT938" s="337"/>
      <c r="JWU938" s="337"/>
      <c r="JWV938" s="337"/>
      <c r="JWW938" s="337"/>
      <c r="JWX938" s="337"/>
      <c r="JWY938" s="337"/>
      <c r="JWZ938" s="337"/>
      <c r="JXA938" s="337"/>
      <c r="JXB938" s="337"/>
      <c r="JXC938" s="337"/>
      <c r="JXD938" s="337"/>
      <c r="JXE938" s="337"/>
      <c r="JXF938" s="337"/>
      <c r="JXG938" s="337"/>
      <c r="JXH938" s="337"/>
      <c r="JXI938" s="337"/>
      <c r="JXJ938" s="337"/>
      <c r="JXK938" s="337"/>
      <c r="JXL938" s="337"/>
      <c r="JXM938" s="337"/>
      <c r="JXN938" s="337"/>
      <c r="JXO938" s="337"/>
      <c r="JXP938" s="337"/>
      <c r="JXQ938" s="337"/>
      <c r="JXR938" s="337"/>
      <c r="JXS938" s="337"/>
      <c r="JXT938" s="337"/>
      <c r="JXU938" s="337"/>
      <c r="JXV938" s="337"/>
      <c r="JXW938" s="337"/>
      <c r="JXX938" s="337"/>
      <c r="JXY938" s="337"/>
      <c r="JXZ938" s="337"/>
      <c r="JYA938" s="337"/>
      <c r="JYB938" s="337"/>
      <c r="JYC938" s="337"/>
      <c r="JYD938" s="337"/>
      <c r="JYE938" s="337"/>
      <c r="JYF938" s="337"/>
      <c r="JYG938" s="337"/>
      <c r="JYH938" s="337"/>
      <c r="JYI938" s="337"/>
      <c r="JYJ938" s="337"/>
      <c r="JYK938" s="337"/>
      <c r="JYL938" s="337"/>
      <c r="JYM938" s="337"/>
      <c r="JYN938" s="337"/>
      <c r="JYO938" s="337"/>
      <c r="JYP938" s="337"/>
      <c r="JYQ938" s="337"/>
      <c r="JYR938" s="337"/>
      <c r="JYS938" s="337"/>
      <c r="JYT938" s="337"/>
      <c r="JYU938" s="337"/>
      <c r="JYV938" s="337"/>
      <c r="JYW938" s="337"/>
      <c r="JYX938" s="337"/>
      <c r="JYY938" s="337"/>
      <c r="JYZ938" s="337"/>
      <c r="JZA938" s="337"/>
      <c r="JZB938" s="337"/>
      <c r="JZC938" s="337"/>
      <c r="JZD938" s="337"/>
      <c r="JZE938" s="337"/>
      <c r="JZF938" s="337"/>
      <c r="JZG938" s="337"/>
      <c r="JZH938" s="337"/>
      <c r="JZI938" s="337"/>
      <c r="JZJ938" s="337"/>
      <c r="JZK938" s="337"/>
      <c r="JZL938" s="337"/>
      <c r="JZM938" s="337"/>
      <c r="JZN938" s="337"/>
      <c r="JZO938" s="337"/>
      <c r="JZP938" s="337"/>
      <c r="JZQ938" s="337"/>
      <c r="JZR938" s="337"/>
      <c r="JZS938" s="337"/>
      <c r="JZT938" s="337"/>
      <c r="JZU938" s="337"/>
      <c r="JZV938" s="337"/>
      <c r="JZW938" s="337"/>
      <c r="JZX938" s="337"/>
      <c r="JZY938" s="337"/>
      <c r="JZZ938" s="337"/>
      <c r="KAA938" s="337"/>
      <c r="KAB938" s="337"/>
      <c r="KAC938" s="337"/>
      <c r="KAD938" s="337"/>
      <c r="KAE938" s="337"/>
      <c r="KAF938" s="337"/>
      <c r="KAG938" s="337"/>
      <c r="KAH938" s="337"/>
      <c r="KAI938" s="337"/>
      <c r="KAJ938" s="337"/>
      <c r="KAK938" s="337"/>
      <c r="KAL938" s="337"/>
      <c r="KAM938" s="337"/>
      <c r="KAN938" s="337"/>
      <c r="KAO938" s="337"/>
      <c r="KAP938" s="337"/>
      <c r="KAQ938" s="337"/>
      <c r="KAR938" s="337"/>
      <c r="KAS938" s="337"/>
      <c r="KAT938" s="337"/>
      <c r="KAU938" s="337"/>
      <c r="KAV938" s="337"/>
      <c r="KAW938" s="337"/>
      <c r="KAX938" s="337"/>
      <c r="KAY938" s="337"/>
      <c r="KAZ938" s="337"/>
      <c r="KBA938" s="337"/>
      <c r="KBB938" s="337"/>
      <c r="KBC938" s="337"/>
      <c r="KBD938" s="337"/>
      <c r="KBE938" s="337"/>
      <c r="KBF938" s="337"/>
      <c r="KBG938" s="337"/>
      <c r="KBH938" s="337"/>
      <c r="KBI938" s="337"/>
      <c r="KBJ938" s="337"/>
      <c r="KBK938" s="337"/>
      <c r="KBL938" s="337"/>
      <c r="KBM938" s="337"/>
      <c r="KBN938" s="337"/>
      <c r="KBO938" s="337"/>
      <c r="KBP938" s="337"/>
      <c r="KBQ938" s="337"/>
      <c r="KBR938" s="337"/>
      <c r="KBS938" s="337"/>
      <c r="KBT938" s="337"/>
      <c r="KBU938" s="337"/>
      <c r="KBV938" s="337"/>
      <c r="KBW938" s="337"/>
      <c r="KBX938" s="337"/>
      <c r="KBY938" s="337"/>
      <c r="KBZ938" s="337"/>
      <c r="KCA938" s="337"/>
      <c r="KCB938" s="337"/>
      <c r="KCC938" s="337"/>
      <c r="KCD938" s="337"/>
      <c r="KCE938" s="337"/>
      <c r="KCF938" s="337"/>
      <c r="KCG938" s="337"/>
      <c r="KCH938" s="337"/>
      <c r="KCI938" s="337"/>
      <c r="KCJ938" s="337"/>
      <c r="KCK938" s="337"/>
      <c r="KCL938" s="337"/>
      <c r="KCM938" s="337"/>
      <c r="KCN938" s="337"/>
      <c r="KCO938" s="337"/>
      <c r="KCP938" s="337"/>
      <c r="KCQ938" s="337"/>
      <c r="KCR938" s="337"/>
      <c r="KCS938" s="337"/>
      <c r="KCT938" s="337"/>
      <c r="KCU938" s="337"/>
      <c r="KCV938" s="337"/>
      <c r="KCW938" s="337"/>
      <c r="KCX938" s="337"/>
      <c r="KCY938" s="337"/>
      <c r="KCZ938" s="337"/>
      <c r="KDA938" s="337"/>
      <c r="KDB938" s="337"/>
      <c r="KDC938" s="337"/>
      <c r="KDD938" s="337"/>
      <c r="KDE938" s="337"/>
      <c r="KDF938" s="337"/>
      <c r="KDG938" s="337"/>
      <c r="KDH938" s="337"/>
      <c r="KDI938" s="337"/>
      <c r="KDJ938" s="337"/>
      <c r="KDK938" s="337"/>
      <c r="KDL938" s="337"/>
      <c r="KDM938" s="337"/>
      <c r="KDN938" s="337"/>
      <c r="KDO938" s="337"/>
      <c r="KDP938" s="337"/>
      <c r="KDQ938" s="337"/>
      <c r="KDR938" s="337"/>
      <c r="KDS938" s="337"/>
      <c r="KDT938" s="337"/>
      <c r="KDU938" s="337"/>
      <c r="KDV938" s="337"/>
      <c r="KDW938" s="337"/>
      <c r="KDX938" s="337"/>
      <c r="KDY938" s="337"/>
      <c r="KDZ938" s="337"/>
      <c r="KEA938" s="337"/>
      <c r="KEB938" s="337"/>
      <c r="KEC938" s="337"/>
      <c r="KED938" s="337"/>
      <c r="KEE938" s="337"/>
      <c r="KEF938" s="337"/>
      <c r="KEG938" s="337"/>
      <c r="KEH938" s="337"/>
      <c r="KEI938" s="337"/>
      <c r="KEJ938" s="337"/>
      <c r="KEK938" s="337"/>
      <c r="KEL938" s="337"/>
      <c r="KEM938" s="337"/>
      <c r="KEN938" s="337"/>
      <c r="KEO938" s="337"/>
      <c r="KEP938" s="337"/>
      <c r="KEQ938" s="337"/>
      <c r="KER938" s="337"/>
      <c r="KES938" s="337"/>
      <c r="KET938" s="337"/>
      <c r="KEU938" s="337"/>
      <c r="KEV938" s="337"/>
      <c r="KEW938" s="337"/>
      <c r="KEX938" s="337"/>
      <c r="KEY938" s="337"/>
      <c r="KEZ938" s="337"/>
      <c r="KFA938" s="337"/>
      <c r="KFB938" s="337"/>
      <c r="KFC938" s="337"/>
      <c r="KFD938" s="337"/>
      <c r="KFE938" s="337"/>
      <c r="KFF938" s="337"/>
      <c r="KFG938" s="337"/>
      <c r="KFH938" s="337"/>
      <c r="KFI938" s="337"/>
      <c r="KFJ938" s="337"/>
      <c r="KFK938" s="337"/>
      <c r="KFL938" s="337"/>
      <c r="KFM938" s="337"/>
      <c r="KFN938" s="337"/>
      <c r="KFO938" s="337"/>
      <c r="KFP938" s="337"/>
      <c r="KFQ938" s="337"/>
      <c r="KFR938" s="337"/>
      <c r="KFS938" s="337"/>
      <c r="KFT938" s="337"/>
      <c r="KFU938" s="337"/>
      <c r="KFV938" s="337"/>
      <c r="KFW938" s="337"/>
      <c r="KFX938" s="337"/>
      <c r="KFY938" s="337"/>
      <c r="KFZ938" s="337"/>
      <c r="KGA938" s="337"/>
      <c r="KGB938" s="337"/>
      <c r="KGC938" s="337"/>
      <c r="KGD938" s="337"/>
      <c r="KGE938" s="337"/>
      <c r="KGF938" s="337"/>
      <c r="KGG938" s="337"/>
      <c r="KGH938" s="337"/>
      <c r="KGI938" s="337"/>
      <c r="KGJ938" s="337"/>
      <c r="KGK938" s="337"/>
      <c r="KGL938" s="337"/>
      <c r="KGM938" s="337"/>
      <c r="KGN938" s="337"/>
      <c r="KGO938" s="337"/>
      <c r="KGP938" s="337"/>
      <c r="KGQ938" s="337"/>
      <c r="KGR938" s="337"/>
      <c r="KGS938" s="337"/>
      <c r="KGT938" s="337"/>
      <c r="KGU938" s="337"/>
      <c r="KGV938" s="337"/>
      <c r="KGW938" s="337"/>
      <c r="KGX938" s="337"/>
      <c r="KGY938" s="337"/>
      <c r="KGZ938" s="337"/>
      <c r="KHA938" s="337"/>
      <c r="KHB938" s="337"/>
      <c r="KHC938" s="337"/>
      <c r="KHD938" s="337"/>
      <c r="KHE938" s="337"/>
      <c r="KHF938" s="337"/>
      <c r="KHG938" s="337"/>
      <c r="KHH938" s="337"/>
      <c r="KHI938" s="337"/>
      <c r="KHJ938" s="337"/>
      <c r="KHK938" s="337"/>
      <c r="KHL938" s="337"/>
      <c r="KHM938" s="337"/>
      <c r="KHN938" s="337"/>
      <c r="KHO938" s="337"/>
      <c r="KHP938" s="337"/>
      <c r="KHQ938" s="337"/>
      <c r="KHR938" s="337"/>
      <c r="KHS938" s="337"/>
      <c r="KHT938" s="337"/>
      <c r="KHU938" s="337"/>
      <c r="KHV938" s="337"/>
      <c r="KHW938" s="337"/>
      <c r="KHX938" s="337"/>
      <c r="KHY938" s="337"/>
      <c r="KHZ938" s="337"/>
      <c r="KIA938" s="337"/>
      <c r="KIB938" s="337"/>
      <c r="KIC938" s="337"/>
      <c r="KID938" s="337"/>
      <c r="KIE938" s="337"/>
      <c r="KIF938" s="337"/>
      <c r="KIG938" s="337"/>
      <c r="KIH938" s="337"/>
      <c r="KII938" s="337"/>
      <c r="KIJ938" s="337"/>
      <c r="KIK938" s="337"/>
      <c r="KIL938" s="337"/>
      <c r="KIM938" s="337"/>
      <c r="KIN938" s="337"/>
      <c r="KIO938" s="337"/>
      <c r="KIP938" s="337"/>
      <c r="KIQ938" s="337"/>
      <c r="KIR938" s="337"/>
      <c r="KIS938" s="337"/>
      <c r="KIT938" s="337"/>
      <c r="KIU938" s="337"/>
      <c r="KIV938" s="337"/>
      <c r="KIW938" s="337"/>
      <c r="KIX938" s="337"/>
      <c r="KIY938" s="337"/>
      <c r="KIZ938" s="337"/>
      <c r="KJA938" s="337"/>
      <c r="KJB938" s="337"/>
      <c r="KJC938" s="337"/>
      <c r="KJD938" s="337"/>
      <c r="KJE938" s="337"/>
      <c r="KJF938" s="337"/>
      <c r="KJG938" s="337"/>
      <c r="KJH938" s="337"/>
      <c r="KJI938" s="337"/>
      <c r="KJJ938" s="337"/>
      <c r="KJK938" s="337"/>
      <c r="KJL938" s="337"/>
      <c r="KJM938" s="337"/>
      <c r="KJN938" s="337"/>
      <c r="KJO938" s="337"/>
      <c r="KJP938" s="337"/>
      <c r="KJQ938" s="337"/>
      <c r="KJR938" s="337"/>
      <c r="KJS938" s="337"/>
      <c r="KJT938" s="337"/>
      <c r="KJU938" s="337"/>
      <c r="KJV938" s="337"/>
      <c r="KJW938" s="337"/>
      <c r="KJX938" s="337"/>
      <c r="KJY938" s="337"/>
      <c r="KJZ938" s="337"/>
      <c r="KKA938" s="337"/>
      <c r="KKB938" s="337"/>
      <c r="KKC938" s="337"/>
      <c r="KKD938" s="337"/>
      <c r="KKE938" s="337"/>
      <c r="KKF938" s="337"/>
      <c r="KKG938" s="337"/>
      <c r="KKH938" s="337"/>
      <c r="KKI938" s="337"/>
      <c r="KKJ938" s="337"/>
      <c r="KKK938" s="337"/>
      <c r="KKL938" s="337"/>
      <c r="KKM938" s="337"/>
      <c r="KKN938" s="337"/>
      <c r="KKO938" s="337"/>
      <c r="KKP938" s="337"/>
      <c r="KKQ938" s="337"/>
      <c r="KKR938" s="337"/>
      <c r="KKS938" s="337"/>
      <c r="KKT938" s="337"/>
      <c r="KKU938" s="337"/>
      <c r="KKV938" s="337"/>
      <c r="KKW938" s="337"/>
      <c r="KKX938" s="337"/>
      <c r="KKY938" s="337"/>
      <c r="KKZ938" s="337"/>
      <c r="KLA938" s="337"/>
      <c r="KLB938" s="337"/>
      <c r="KLC938" s="337"/>
      <c r="KLD938" s="337"/>
      <c r="KLE938" s="337"/>
      <c r="KLF938" s="337"/>
      <c r="KLG938" s="337"/>
      <c r="KLH938" s="337"/>
      <c r="KLI938" s="337"/>
      <c r="KLJ938" s="337"/>
      <c r="KLK938" s="337"/>
      <c r="KLL938" s="337"/>
      <c r="KLM938" s="337"/>
      <c r="KLN938" s="337"/>
      <c r="KLO938" s="337"/>
      <c r="KLP938" s="337"/>
      <c r="KLQ938" s="337"/>
      <c r="KLR938" s="337"/>
      <c r="KLS938" s="337"/>
      <c r="KLT938" s="337"/>
      <c r="KLU938" s="337"/>
      <c r="KLV938" s="337"/>
      <c r="KLW938" s="337"/>
      <c r="KLX938" s="337"/>
      <c r="KLY938" s="337"/>
      <c r="KLZ938" s="337"/>
      <c r="KMA938" s="337"/>
      <c r="KMB938" s="337"/>
      <c r="KMC938" s="337"/>
      <c r="KMD938" s="337"/>
      <c r="KME938" s="337"/>
      <c r="KMF938" s="337"/>
      <c r="KMG938" s="337"/>
      <c r="KMH938" s="337"/>
      <c r="KMI938" s="337"/>
      <c r="KMJ938" s="337"/>
      <c r="KMK938" s="337"/>
      <c r="KML938" s="337"/>
      <c r="KMM938" s="337"/>
      <c r="KMN938" s="337"/>
      <c r="KMO938" s="337"/>
      <c r="KMP938" s="337"/>
      <c r="KMQ938" s="337"/>
      <c r="KMR938" s="337"/>
      <c r="KMS938" s="337"/>
      <c r="KMT938" s="337"/>
      <c r="KMU938" s="337"/>
      <c r="KMV938" s="337"/>
      <c r="KMW938" s="337"/>
      <c r="KMX938" s="337"/>
      <c r="KMY938" s="337"/>
      <c r="KMZ938" s="337"/>
      <c r="KNA938" s="337"/>
      <c r="KNB938" s="337"/>
      <c r="KNC938" s="337"/>
      <c r="KND938" s="337"/>
      <c r="KNE938" s="337"/>
      <c r="KNF938" s="337"/>
      <c r="KNG938" s="337"/>
      <c r="KNH938" s="337"/>
      <c r="KNI938" s="337"/>
      <c r="KNJ938" s="337"/>
      <c r="KNK938" s="337"/>
      <c r="KNL938" s="337"/>
      <c r="KNM938" s="337"/>
      <c r="KNN938" s="337"/>
      <c r="KNO938" s="337"/>
      <c r="KNP938" s="337"/>
      <c r="KNQ938" s="337"/>
      <c r="KNR938" s="337"/>
      <c r="KNS938" s="337"/>
      <c r="KNT938" s="337"/>
      <c r="KNU938" s="337"/>
      <c r="KNV938" s="337"/>
      <c r="KNW938" s="337"/>
      <c r="KNX938" s="337"/>
      <c r="KNY938" s="337"/>
      <c r="KNZ938" s="337"/>
      <c r="KOA938" s="337"/>
      <c r="KOB938" s="337"/>
      <c r="KOC938" s="337"/>
      <c r="KOD938" s="337"/>
      <c r="KOE938" s="337"/>
      <c r="KOF938" s="337"/>
      <c r="KOG938" s="337"/>
      <c r="KOH938" s="337"/>
      <c r="KOI938" s="337"/>
      <c r="KOJ938" s="337"/>
      <c r="KOK938" s="337"/>
      <c r="KOL938" s="337"/>
      <c r="KOM938" s="337"/>
      <c r="KON938" s="337"/>
      <c r="KOO938" s="337"/>
      <c r="KOP938" s="337"/>
      <c r="KOQ938" s="337"/>
      <c r="KOR938" s="337"/>
      <c r="KOS938" s="337"/>
      <c r="KOT938" s="337"/>
      <c r="KOU938" s="337"/>
      <c r="KOV938" s="337"/>
      <c r="KOW938" s="337"/>
      <c r="KOX938" s="337"/>
      <c r="KOY938" s="337"/>
      <c r="KOZ938" s="337"/>
      <c r="KPA938" s="337"/>
      <c r="KPB938" s="337"/>
      <c r="KPC938" s="337"/>
      <c r="KPD938" s="337"/>
      <c r="KPE938" s="337"/>
      <c r="KPF938" s="337"/>
      <c r="KPG938" s="337"/>
      <c r="KPH938" s="337"/>
      <c r="KPI938" s="337"/>
      <c r="KPJ938" s="337"/>
      <c r="KPK938" s="337"/>
      <c r="KPL938" s="337"/>
      <c r="KPM938" s="337"/>
      <c r="KPN938" s="337"/>
      <c r="KPO938" s="337"/>
      <c r="KPP938" s="337"/>
      <c r="KPQ938" s="337"/>
      <c r="KPR938" s="337"/>
      <c r="KPS938" s="337"/>
      <c r="KPT938" s="337"/>
      <c r="KPU938" s="337"/>
      <c r="KPV938" s="337"/>
      <c r="KPW938" s="337"/>
      <c r="KPX938" s="337"/>
      <c r="KPY938" s="337"/>
      <c r="KPZ938" s="337"/>
      <c r="KQA938" s="337"/>
      <c r="KQB938" s="337"/>
      <c r="KQC938" s="337"/>
      <c r="KQD938" s="337"/>
      <c r="KQE938" s="337"/>
      <c r="KQF938" s="337"/>
      <c r="KQG938" s="337"/>
      <c r="KQH938" s="337"/>
      <c r="KQI938" s="337"/>
      <c r="KQJ938" s="337"/>
      <c r="KQK938" s="337"/>
      <c r="KQL938" s="337"/>
      <c r="KQM938" s="337"/>
      <c r="KQN938" s="337"/>
      <c r="KQO938" s="337"/>
      <c r="KQP938" s="337"/>
      <c r="KQQ938" s="337"/>
      <c r="KQR938" s="337"/>
      <c r="KQS938" s="337"/>
      <c r="KQT938" s="337"/>
      <c r="KQU938" s="337"/>
      <c r="KQV938" s="337"/>
      <c r="KQW938" s="337"/>
      <c r="KQX938" s="337"/>
      <c r="KQY938" s="337"/>
      <c r="KQZ938" s="337"/>
      <c r="KRA938" s="337"/>
      <c r="KRB938" s="337"/>
      <c r="KRC938" s="337"/>
      <c r="KRD938" s="337"/>
      <c r="KRE938" s="337"/>
      <c r="KRF938" s="337"/>
      <c r="KRG938" s="337"/>
      <c r="KRH938" s="337"/>
      <c r="KRI938" s="337"/>
      <c r="KRJ938" s="337"/>
      <c r="KRK938" s="337"/>
      <c r="KRL938" s="337"/>
      <c r="KRM938" s="337"/>
      <c r="KRN938" s="337"/>
      <c r="KRO938" s="337"/>
      <c r="KRP938" s="337"/>
      <c r="KRQ938" s="337"/>
      <c r="KRR938" s="337"/>
      <c r="KRS938" s="337"/>
      <c r="KRT938" s="337"/>
      <c r="KRU938" s="337"/>
      <c r="KRV938" s="337"/>
      <c r="KRW938" s="337"/>
      <c r="KRX938" s="337"/>
      <c r="KRY938" s="337"/>
      <c r="KRZ938" s="337"/>
      <c r="KSA938" s="337"/>
      <c r="KSB938" s="337"/>
      <c r="KSC938" s="337"/>
      <c r="KSD938" s="337"/>
      <c r="KSE938" s="337"/>
      <c r="KSF938" s="337"/>
      <c r="KSG938" s="337"/>
      <c r="KSH938" s="337"/>
      <c r="KSI938" s="337"/>
      <c r="KSJ938" s="337"/>
      <c r="KSK938" s="337"/>
      <c r="KSL938" s="337"/>
      <c r="KSM938" s="337"/>
      <c r="KSN938" s="337"/>
      <c r="KSO938" s="337"/>
      <c r="KSP938" s="337"/>
      <c r="KSQ938" s="337"/>
      <c r="KSR938" s="337"/>
      <c r="KSS938" s="337"/>
      <c r="KST938" s="337"/>
      <c r="KSU938" s="337"/>
      <c r="KSV938" s="337"/>
      <c r="KSW938" s="337"/>
      <c r="KSX938" s="337"/>
      <c r="KSY938" s="337"/>
      <c r="KSZ938" s="337"/>
      <c r="KTA938" s="337"/>
      <c r="KTB938" s="337"/>
      <c r="KTC938" s="337"/>
      <c r="KTD938" s="337"/>
      <c r="KTE938" s="337"/>
      <c r="KTF938" s="337"/>
      <c r="KTG938" s="337"/>
      <c r="KTH938" s="337"/>
      <c r="KTI938" s="337"/>
      <c r="KTJ938" s="337"/>
      <c r="KTK938" s="337"/>
      <c r="KTL938" s="337"/>
      <c r="KTM938" s="337"/>
      <c r="KTN938" s="337"/>
      <c r="KTO938" s="337"/>
      <c r="KTP938" s="337"/>
      <c r="KTQ938" s="337"/>
      <c r="KTR938" s="337"/>
      <c r="KTS938" s="337"/>
      <c r="KTT938" s="337"/>
      <c r="KTU938" s="337"/>
      <c r="KTV938" s="337"/>
      <c r="KTW938" s="337"/>
      <c r="KTX938" s="337"/>
      <c r="KTY938" s="337"/>
      <c r="KTZ938" s="337"/>
      <c r="KUA938" s="337"/>
      <c r="KUB938" s="337"/>
      <c r="KUC938" s="337"/>
      <c r="KUD938" s="337"/>
      <c r="KUE938" s="337"/>
      <c r="KUF938" s="337"/>
      <c r="KUG938" s="337"/>
      <c r="KUH938" s="337"/>
      <c r="KUI938" s="337"/>
      <c r="KUJ938" s="337"/>
      <c r="KUK938" s="337"/>
      <c r="KUL938" s="337"/>
      <c r="KUM938" s="337"/>
      <c r="KUN938" s="337"/>
      <c r="KUO938" s="337"/>
      <c r="KUP938" s="337"/>
      <c r="KUQ938" s="337"/>
      <c r="KUR938" s="337"/>
      <c r="KUS938" s="337"/>
      <c r="KUT938" s="337"/>
      <c r="KUU938" s="337"/>
      <c r="KUV938" s="337"/>
      <c r="KUW938" s="337"/>
      <c r="KUX938" s="337"/>
      <c r="KUY938" s="337"/>
      <c r="KUZ938" s="337"/>
      <c r="KVA938" s="337"/>
      <c r="KVB938" s="337"/>
      <c r="KVC938" s="337"/>
      <c r="KVD938" s="337"/>
      <c r="KVE938" s="337"/>
      <c r="KVF938" s="337"/>
      <c r="KVG938" s="337"/>
      <c r="KVH938" s="337"/>
      <c r="KVI938" s="337"/>
      <c r="KVJ938" s="337"/>
      <c r="KVK938" s="337"/>
      <c r="KVL938" s="337"/>
      <c r="KVM938" s="337"/>
      <c r="KVN938" s="337"/>
      <c r="KVO938" s="337"/>
      <c r="KVP938" s="337"/>
      <c r="KVQ938" s="337"/>
      <c r="KVR938" s="337"/>
      <c r="KVS938" s="337"/>
      <c r="KVT938" s="337"/>
      <c r="KVU938" s="337"/>
      <c r="KVV938" s="337"/>
      <c r="KVW938" s="337"/>
      <c r="KVX938" s="337"/>
      <c r="KVY938" s="337"/>
      <c r="KVZ938" s="337"/>
      <c r="KWA938" s="337"/>
      <c r="KWB938" s="337"/>
      <c r="KWC938" s="337"/>
      <c r="KWD938" s="337"/>
      <c r="KWE938" s="337"/>
      <c r="KWF938" s="337"/>
      <c r="KWG938" s="337"/>
      <c r="KWH938" s="337"/>
      <c r="KWI938" s="337"/>
      <c r="KWJ938" s="337"/>
      <c r="KWK938" s="337"/>
      <c r="KWL938" s="337"/>
      <c r="KWM938" s="337"/>
      <c r="KWN938" s="337"/>
      <c r="KWO938" s="337"/>
      <c r="KWP938" s="337"/>
      <c r="KWQ938" s="337"/>
      <c r="KWR938" s="337"/>
      <c r="KWS938" s="337"/>
      <c r="KWT938" s="337"/>
      <c r="KWU938" s="337"/>
      <c r="KWV938" s="337"/>
      <c r="KWW938" s="337"/>
      <c r="KWX938" s="337"/>
      <c r="KWY938" s="337"/>
      <c r="KWZ938" s="337"/>
      <c r="KXA938" s="337"/>
      <c r="KXB938" s="337"/>
      <c r="KXC938" s="337"/>
      <c r="KXD938" s="337"/>
      <c r="KXE938" s="337"/>
      <c r="KXF938" s="337"/>
      <c r="KXG938" s="337"/>
      <c r="KXH938" s="337"/>
      <c r="KXI938" s="337"/>
      <c r="KXJ938" s="337"/>
      <c r="KXK938" s="337"/>
      <c r="KXL938" s="337"/>
      <c r="KXM938" s="337"/>
      <c r="KXN938" s="337"/>
      <c r="KXO938" s="337"/>
      <c r="KXP938" s="337"/>
      <c r="KXQ938" s="337"/>
      <c r="KXR938" s="337"/>
      <c r="KXS938" s="337"/>
      <c r="KXT938" s="337"/>
      <c r="KXU938" s="337"/>
      <c r="KXV938" s="337"/>
      <c r="KXW938" s="337"/>
      <c r="KXX938" s="337"/>
      <c r="KXY938" s="337"/>
      <c r="KXZ938" s="337"/>
      <c r="KYA938" s="337"/>
      <c r="KYB938" s="337"/>
      <c r="KYC938" s="337"/>
      <c r="KYD938" s="337"/>
      <c r="KYE938" s="337"/>
      <c r="KYF938" s="337"/>
      <c r="KYG938" s="337"/>
      <c r="KYH938" s="337"/>
      <c r="KYI938" s="337"/>
      <c r="KYJ938" s="337"/>
      <c r="KYK938" s="337"/>
      <c r="KYL938" s="337"/>
      <c r="KYM938" s="337"/>
      <c r="KYN938" s="337"/>
      <c r="KYO938" s="337"/>
      <c r="KYP938" s="337"/>
      <c r="KYQ938" s="337"/>
      <c r="KYR938" s="337"/>
      <c r="KYS938" s="337"/>
      <c r="KYT938" s="337"/>
      <c r="KYU938" s="337"/>
      <c r="KYV938" s="337"/>
      <c r="KYW938" s="337"/>
      <c r="KYX938" s="337"/>
      <c r="KYY938" s="337"/>
      <c r="KYZ938" s="337"/>
      <c r="KZA938" s="337"/>
      <c r="KZB938" s="337"/>
      <c r="KZC938" s="337"/>
      <c r="KZD938" s="337"/>
      <c r="KZE938" s="337"/>
      <c r="KZF938" s="337"/>
      <c r="KZG938" s="337"/>
      <c r="KZH938" s="337"/>
      <c r="KZI938" s="337"/>
      <c r="KZJ938" s="337"/>
      <c r="KZK938" s="337"/>
      <c r="KZL938" s="337"/>
      <c r="KZM938" s="337"/>
      <c r="KZN938" s="337"/>
      <c r="KZO938" s="337"/>
      <c r="KZP938" s="337"/>
      <c r="KZQ938" s="337"/>
      <c r="KZR938" s="337"/>
      <c r="KZS938" s="337"/>
      <c r="KZT938" s="337"/>
      <c r="KZU938" s="337"/>
      <c r="KZV938" s="337"/>
      <c r="KZW938" s="337"/>
      <c r="KZX938" s="337"/>
      <c r="KZY938" s="337"/>
      <c r="KZZ938" s="337"/>
      <c r="LAA938" s="337"/>
      <c r="LAB938" s="337"/>
      <c r="LAC938" s="337"/>
      <c r="LAD938" s="337"/>
      <c r="LAE938" s="337"/>
      <c r="LAF938" s="337"/>
      <c r="LAG938" s="337"/>
      <c r="LAH938" s="337"/>
      <c r="LAI938" s="337"/>
      <c r="LAJ938" s="337"/>
      <c r="LAK938" s="337"/>
      <c r="LAL938" s="337"/>
      <c r="LAM938" s="337"/>
      <c r="LAN938" s="337"/>
      <c r="LAO938" s="337"/>
      <c r="LAP938" s="337"/>
      <c r="LAQ938" s="337"/>
      <c r="LAR938" s="337"/>
      <c r="LAS938" s="337"/>
      <c r="LAT938" s="337"/>
      <c r="LAU938" s="337"/>
      <c r="LAV938" s="337"/>
      <c r="LAW938" s="337"/>
      <c r="LAX938" s="337"/>
      <c r="LAY938" s="337"/>
      <c r="LAZ938" s="337"/>
      <c r="LBA938" s="337"/>
      <c r="LBB938" s="337"/>
      <c r="LBC938" s="337"/>
      <c r="LBD938" s="337"/>
      <c r="LBE938" s="337"/>
      <c r="LBF938" s="337"/>
      <c r="LBG938" s="337"/>
      <c r="LBH938" s="337"/>
      <c r="LBI938" s="337"/>
      <c r="LBJ938" s="337"/>
      <c r="LBK938" s="337"/>
      <c r="LBL938" s="337"/>
      <c r="LBM938" s="337"/>
      <c r="LBN938" s="337"/>
      <c r="LBO938" s="337"/>
      <c r="LBP938" s="337"/>
      <c r="LBQ938" s="337"/>
      <c r="LBR938" s="337"/>
      <c r="LBS938" s="337"/>
      <c r="LBT938" s="337"/>
      <c r="LBU938" s="337"/>
      <c r="LBV938" s="337"/>
      <c r="LBW938" s="337"/>
      <c r="LBX938" s="337"/>
      <c r="LBY938" s="337"/>
      <c r="LBZ938" s="337"/>
      <c r="LCA938" s="337"/>
      <c r="LCB938" s="337"/>
      <c r="LCC938" s="337"/>
      <c r="LCD938" s="337"/>
      <c r="LCE938" s="337"/>
      <c r="LCF938" s="337"/>
      <c r="LCG938" s="337"/>
      <c r="LCH938" s="337"/>
      <c r="LCI938" s="337"/>
      <c r="LCJ938" s="337"/>
      <c r="LCK938" s="337"/>
      <c r="LCL938" s="337"/>
      <c r="LCM938" s="337"/>
      <c r="LCN938" s="337"/>
      <c r="LCO938" s="337"/>
      <c r="LCP938" s="337"/>
      <c r="LCQ938" s="337"/>
      <c r="LCR938" s="337"/>
      <c r="LCS938" s="337"/>
      <c r="LCT938" s="337"/>
      <c r="LCU938" s="337"/>
      <c r="LCV938" s="337"/>
      <c r="LCW938" s="337"/>
      <c r="LCX938" s="337"/>
      <c r="LCY938" s="337"/>
      <c r="LCZ938" s="337"/>
      <c r="LDA938" s="337"/>
      <c r="LDB938" s="337"/>
      <c r="LDC938" s="337"/>
      <c r="LDD938" s="337"/>
      <c r="LDE938" s="337"/>
      <c r="LDF938" s="337"/>
      <c r="LDG938" s="337"/>
      <c r="LDH938" s="337"/>
      <c r="LDI938" s="337"/>
      <c r="LDJ938" s="337"/>
      <c r="LDK938" s="337"/>
      <c r="LDL938" s="337"/>
      <c r="LDM938" s="337"/>
      <c r="LDN938" s="337"/>
      <c r="LDO938" s="337"/>
      <c r="LDP938" s="337"/>
      <c r="LDQ938" s="337"/>
      <c r="LDR938" s="337"/>
      <c r="LDS938" s="337"/>
      <c r="LDT938" s="337"/>
      <c r="LDU938" s="337"/>
      <c r="LDV938" s="337"/>
      <c r="LDW938" s="337"/>
      <c r="LDX938" s="337"/>
      <c r="LDY938" s="337"/>
      <c r="LDZ938" s="337"/>
      <c r="LEA938" s="337"/>
      <c r="LEB938" s="337"/>
      <c r="LEC938" s="337"/>
      <c r="LED938" s="337"/>
      <c r="LEE938" s="337"/>
      <c r="LEF938" s="337"/>
      <c r="LEG938" s="337"/>
      <c r="LEH938" s="337"/>
      <c r="LEI938" s="337"/>
      <c r="LEJ938" s="337"/>
      <c r="LEK938" s="337"/>
      <c r="LEL938" s="337"/>
      <c r="LEM938" s="337"/>
      <c r="LEN938" s="337"/>
      <c r="LEO938" s="337"/>
      <c r="LEP938" s="337"/>
      <c r="LEQ938" s="337"/>
      <c r="LER938" s="337"/>
      <c r="LES938" s="337"/>
      <c r="LET938" s="337"/>
      <c r="LEU938" s="337"/>
      <c r="LEV938" s="337"/>
      <c r="LEW938" s="337"/>
      <c r="LEX938" s="337"/>
      <c r="LEY938" s="337"/>
      <c r="LEZ938" s="337"/>
      <c r="LFA938" s="337"/>
      <c r="LFB938" s="337"/>
      <c r="LFC938" s="337"/>
      <c r="LFD938" s="337"/>
      <c r="LFE938" s="337"/>
      <c r="LFF938" s="337"/>
      <c r="LFG938" s="337"/>
      <c r="LFH938" s="337"/>
      <c r="LFI938" s="337"/>
      <c r="LFJ938" s="337"/>
      <c r="LFK938" s="337"/>
      <c r="LFL938" s="337"/>
      <c r="LFM938" s="337"/>
      <c r="LFN938" s="337"/>
      <c r="LFO938" s="337"/>
      <c r="LFP938" s="337"/>
      <c r="LFQ938" s="337"/>
      <c r="LFR938" s="337"/>
      <c r="LFS938" s="337"/>
      <c r="LFT938" s="337"/>
      <c r="LFU938" s="337"/>
      <c r="LFV938" s="337"/>
      <c r="LFW938" s="337"/>
      <c r="LFX938" s="337"/>
      <c r="LFY938" s="337"/>
      <c r="LFZ938" s="337"/>
      <c r="LGA938" s="337"/>
      <c r="LGB938" s="337"/>
      <c r="LGC938" s="337"/>
      <c r="LGD938" s="337"/>
      <c r="LGE938" s="337"/>
      <c r="LGF938" s="337"/>
      <c r="LGG938" s="337"/>
      <c r="LGH938" s="337"/>
      <c r="LGI938" s="337"/>
      <c r="LGJ938" s="337"/>
      <c r="LGK938" s="337"/>
      <c r="LGL938" s="337"/>
      <c r="LGM938" s="337"/>
      <c r="LGN938" s="337"/>
      <c r="LGO938" s="337"/>
      <c r="LGP938" s="337"/>
      <c r="LGQ938" s="337"/>
      <c r="LGR938" s="337"/>
      <c r="LGS938" s="337"/>
      <c r="LGT938" s="337"/>
      <c r="LGU938" s="337"/>
      <c r="LGV938" s="337"/>
      <c r="LGW938" s="337"/>
      <c r="LGX938" s="337"/>
      <c r="LGY938" s="337"/>
      <c r="LGZ938" s="337"/>
      <c r="LHA938" s="337"/>
      <c r="LHB938" s="337"/>
      <c r="LHC938" s="337"/>
      <c r="LHD938" s="337"/>
      <c r="LHE938" s="337"/>
      <c r="LHF938" s="337"/>
      <c r="LHG938" s="337"/>
      <c r="LHH938" s="337"/>
      <c r="LHI938" s="337"/>
      <c r="LHJ938" s="337"/>
      <c r="LHK938" s="337"/>
      <c r="LHL938" s="337"/>
      <c r="LHM938" s="337"/>
      <c r="LHN938" s="337"/>
      <c r="LHO938" s="337"/>
      <c r="LHP938" s="337"/>
      <c r="LHQ938" s="337"/>
      <c r="LHR938" s="337"/>
      <c r="LHS938" s="337"/>
      <c r="LHT938" s="337"/>
      <c r="LHU938" s="337"/>
      <c r="LHV938" s="337"/>
      <c r="LHW938" s="337"/>
      <c r="LHX938" s="337"/>
      <c r="LHY938" s="337"/>
      <c r="LHZ938" s="337"/>
      <c r="LIA938" s="337"/>
      <c r="LIB938" s="337"/>
      <c r="LIC938" s="337"/>
      <c r="LID938" s="337"/>
      <c r="LIE938" s="337"/>
      <c r="LIF938" s="337"/>
      <c r="LIG938" s="337"/>
      <c r="LIH938" s="337"/>
      <c r="LII938" s="337"/>
      <c r="LIJ938" s="337"/>
      <c r="LIK938" s="337"/>
      <c r="LIL938" s="337"/>
      <c r="LIM938" s="337"/>
      <c r="LIN938" s="337"/>
      <c r="LIO938" s="337"/>
      <c r="LIP938" s="337"/>
      <c r="LIQ938" s="337"/>
      <c r="LIR938" s="337"/>
      <c r="LIS938" s="337"/>
      <c r="LIT938" s="337"/>
      <c r="LIU938" s="337"/>
      <c r="LIV938" s="337"/>
      <c r="LIW938" s="337"/>
      <c r="LIX938" s="337"/>
      <c r="LIY938" s="337"/>
      <c r="LIZ938" s="337"/>
      <c r="LJA938" s="337"/>
      <c r="LJB938" s="337"/>
      <c r="LJC938" s="337"/>
      <c r="LJD938" s="337"/>
      <c r="LJE938" s="337"/>
      <c r="LJF938" s="337"/>
      <c r="LJG938" s="337"/>
      <c r="LJH938" s="337"/>
      <c r="LJI938" s="337"/>
      <c r="LJJ938" s="337"/>
      <c r="LJK938" s="337"/>
      <c r="LJL938" s="337"/>
      <c r="LJM938" s="337"/>
      <c r="LJN938" s="337"/>
      <c r="LJO938" s="337"/>
      <c r="LJP938" s="337"/>
      <c r="LJQ938" s="337"/>
      <c r="LJR938" s="337"/>
      <c r="LJS938" s="337"/>
      <c r="LJT938" s="337"/>
      <c r="LJU938" s="337"/>
      <c r="LJV938" s="337"/>
      <c r="LJW938" s="337"/>
      <c r="LJX938" s="337"/>
      <c r="LJY938" s="337"/>
      <c r="LJZ938" s="337"/>
      <c r="LKA938" s="337"/>
      <c r="LKB938" s="337"/>
      <c r="LKC938" s="337"/>
      <c r="LKD938" s="337"/>
      <c r="LKE938" s="337"/>
      <c r="LKF938" s="337"/>
      <c r="LKG938" s="337"/>
      <c r="LKH938" s="337"/>
      <c r="LKI938" s="337"/>
      <c r="LKJ938" s="337"/>
      <c r="LKK938" s="337"/>
      <c r="LKL938" s="337"/>
      <c r="LKM938" s="337"/>
      <c r="LKN938" s="337"/>
      <c r="LKO938" s="337"/>
      <c r="LKP938" s="337"/>
      <c r="LKQ938" s="337"/>
      <c r="LKR938" s="337"/>
      <c r="LKS938" s="337"/>
      <c r="LKT938" s="337"/>
      <c r="LKU938" s="337"/>
      <c r="LKV938" s="337"/>
      <c r="LKW938" s="337"/>
      <c r="LKX938" s="337"/>
      <c r="LKY938" s="337"/>
      <c r="LKZ938" s="337"/>
      <c r="LLA938" s="337"/>
      <c r="LLB938" s="337"/>
      <c r="LLC938" s="337"/>
      <c r="LLD938" s="337"/>
      <c r="LLE938" s="337"/>
      <c r="LLF938" s="337"/>
      <c r="LLG938" s="337"/>
      <c r="LLH938" s="337"/>
      <c r="LLI938" s="337"/>
      <c r="LLJ938" s="337"/>
      <c r="LLK938" s="337"/>
      <c r="LLL938" s="337"/>
      <c r="LLM938" s="337"/>
      <c r="LLN938" s="337"/>
      <c r="LLO938" s="337"/>
      <c r="LLP938" s="337"/>
      <c r="LLQ938" s="337"/>
      <c r="LLR938" s="337"/>
      <c r="LLS938" s="337"/>
      <c r="LLT938" s="337"/>
      <c r="LLU938" s="337"/>
      <c r="LLV938" s="337"/>
      <c r="LLW938" s="337"/>
      <c r="LLX938" s="337"/>
      <c r="LLY938" s="337"/>
      <c r="LLZ938" s="337"/>
      <c r="LMA938" s="337"/>
      <c r="LMB938" s="337"/>
      <c r="LMC938" s="337"/>
      <c r="LMD938" s="337"/>
      <c r="LME938" s="337"/>
      <c r="LMF938" s="337"/>
      <c r="LMG938" s="337"/>
      <c r="LMH938" s="337"/>
      <c r="LMI938" s="337"/>
      <c r="LMJ938" s="337"/>
      <c r="LMK938" s="337"/>
      <c r="LML938" s="337"/>
      <c r="LMM938" s="337"/>
      <c r="LMN938" s="337"/>
      <c r="LMO938" s="337"/>
      <c r="LMP938" s="337"/>
      <c r="LMQ938" s="337"/>
      <c r="LMR938" s="337"/>
      <c r="LMS938" s="337"/>
      <c r="LMT938" s="337"/>
      <c r="LMU938" s="337"/>
      <c r="LMV938" s="337"/>
      <c r="LMW938" s="337"/>
      <c r="LMX938" s="337"/>
      <c r="LMY938" s="337"/>
      <c r="LMZ938" s="337"/>
      <c r="LNA938" s="337"/>
      <c r="LNB938" s="337"/>
      <c r="LNC938" s="337"/>
      <c r="LND938" s="337"/>
      <c r="LNE938" s="337"/>
      <c r="LNF938" s="337"/>
      <c r="LNG938" s="337"/>
      <c r="LNH938" s="337"/>
      <c r="LNI938" s="337"/>
      <c r="LNJ938" s="337"/>
      <c r="LNK938" s="337"/>
      <c r="LNL938" s="337"/>
      <c r="LNM938" s="337"/>
      <c r="LNN938" s="337"/>
      <c r="LNO938" s="337"/>
      <c r="LNP938" s="337"/>
      <c r="LNQ938" s="337"/>
      <c r="LNR938" s="337"/>
      <c r="LNS938" s="337"/>
      <c r="LNT938" s="337"/>
      <c r="LNU938" s="337"/>
      <c r="LNV938" s="337"/>
      <c r="LNW938" s="337"/>
      <c r="LNX938" s="337"/>
      <c r="LNY938" s="337"/>
      <c r="LNZ938" s="337"/>
      <c r="LOA938" s="337"/>
      <c r="LOB938" s="337"/>
      <c r="LOC938" s="337"/>
      <c r="LOD938" s="337"/>
      <c r="LOE938" s="337"/>
      <c r="LOF938" s="337"/>
      <c r="LOG938" s="337"/>
      <c r="LOH938" s="337"/>
      <c r="LOI938" s="337"/>
      <c r="LOJ938" s="337"/>
      <c r="LOK938" s="337"/>
      <c r="LOL938" s="337"/>
      <c r="LOM938" s="337"/>
      <c r="LON938" s="337"/>
      <c r="LOO938" s="337"/>
      <c r="LOP938" s="337"/>
      <c r="LOQ938" s="337"/>
      <c r="LOR938" s="337"/>
      <c r="LOS938" s="337"/>
      <c r="LOT938" s="337"/>
      <c r="LOU938" s="337"/>
      <c r="LOV938" s="337"/>
      <c r="LOW938" s="337"/>
      <c r="LOX938" s="337"/>
      <c r="LOY938" s="337"/>
      <c r="LOZ938" s="337"/>
      <c r="LPA938" s="337"/>
      <c r="LPB938" s="337"/>
      <c r="LPC938" s="337"/>
      <c r="LPD938" s="337"/>
      <c r="LPE938" s="337"/>
      <c r="LPF938" s="337"/>
      <c r="LPG938" s="337"/>
      <c r="LPH938" s="337"/>
      <c r="LPI938" s="337"/>
      <c r="LPJ938" s="337"/>
      <c r="LPK938" s="337"/>
      <c r="LPL938" s="337"/>
      <c r="LPM938" s="337"/>
      <c r="LPN938" s="337"/>
      <c r="LPO938" s="337"/>
      <c r="LPP938" s="337"/>
      <c r="LPQ938" s="337"/>
      <c r="LPR938" s="337"/>
      <c r="LPS938" s="337"/>
      <c r="LPT938" s="337"/>
      <c r="LPU938" s="337"/>
      <c r="LPV938" s="337"/>
      <c r="LPW938" s="337"/>
      <c r="LPX938" s="337"/>
      <c r="LPY938" s="337"/>
      <c r="LPZ938" s="337"/>
      <c r="LQA938" s="337"/>
      <c r="LQB938" s="337"/>
      <c r="LQC938" s="337"/>
      <c r="LQD938" s="337"/>
      <c r="LQE938" s="337"/>
      <c r="LQF938" s="337"/>
      <c r="LQG938" s="337"/>
      <c r="LQH938" s="337"/>
      <c r="LQI938" s="337"/>
      <c r="LQJ938" s="337"/>
      <c r="LQK938" s="337"/>
      <c r="LQL938" s="337"/>
      <c r="LQM938" s="337"/>
      <c r="LQN938" s="337"/>
      <c r="LQO938" s="337"/>
      <c r="LQP938" s="337"/>
      <c r="LQQ938" s="337"/>
      <c r="LQR938" s="337"/>
      <c r="LQS938" s="337"/>
      <c r="LQT938" s="337"/>
      <c r="LQU938" s="337"/>
      <c r="LQV938" s="337"/>
      <c r="LQW938" s="337"/>
      <c r="LQX938" s="337"/>
      <c r="LQY938" s="337"/>
      <c r="LQZ938" s="337"/>
      <c r="LRA938" s="337"/>
      <c r="LRB938" s="337"/>
      <c r="LRC938" s="337"/>
      <c r="LRD938" s="337"/>
      <c r="LRE938" s="337"/>
      <c r="LRF938" s="337"/>
      <c r="LRG938" s="337"/>
      <c r="LRH938" s="337"/>
      <c r="LRI938" s="337"/>
      <c r="LRJ938" s="337"/>
      <c r="LRK938" s="337"/>
      <c r="LRL938" s="337"/>
      <c r="LRM938" s="337"/>
      <c r="LRN938" s="337"/>
      <c r="LRO938" s="337"/>
      <c r="LRP938" s="337"/>
      <c r="LRQ938" s="337"/>
      <c r="LRR938" s="337"/>
      <c r="LRS938" s="337"/>
      <c r="LRT938" s="337"/>
      <c r="LRU938" s="337"/>
      <c r="LRV938" s="337"/>
      <c r="LRW938" s="337"/>
      <c r="LRX938" s="337"/>
      <c r="LRY938" s="337"/>
      <c r="LRZ938" s="337"/>
      <c r="LSA938" s="337"/>
      <c r="LSB938" s="337"/>
      <c r="LSC938" s="337"/>
      <c r="LSD938" s="337"/>
      <c r="LSE938" s="337"/>
      <c r="LSF938" s="337"/>
      <c r="LSG938" s="337"/>
      <c r="LSH938" s="337"/>
      <c r="LSI938" s="337"/>
      <c r="LSJ938" s="337"/>
      <c r="LSK938" s="337"/>
      <c r="LSL938" s="337"/>
      <c r="LSM938" s="337"/>
      <c r="LSN938" s="337"/>
      <c r="LSO938" s="337"/>
      <c r="LSP938" s="337"/>
      <c r="LSQ938" s="337"/>
      <c r="LSR938" s="337"/>
      <c r="LSS938" s="337"/>
      <c r="LST938" s="337"/>
      <c r="LSU938" s="337"/>
      <c r="LSV938" s="337"/>
      <c r="LSW938" s="337"/>
      <c r="LSX938" s="337"/>
      <c r="LSY938" s="337"/>
      <c r="LSZ938" s="337"/>
      <c r="LTA938" s="337"/>
      <c r="LTB938" s="337"/>
      <c r="LTC938" s="337"/>
      <c r="LTD938" s="337"/>
      <c r="LTE938" s="337"/>
      <c r="LTF938" s="337"/>
      <c r="LTG938" s="337"/>
      <c r="LTH938" s="337"/>
      <c r="LTI938" s="337"/>
      <c r="LTJ938" s="337"/>
      <c r="LTK938" s="337"/>
      <c r="LTL938" s="337"/>
      <c r="LTM938" s="337"/>
      <c r="LTN938" s="337"/>
      <c r="LTO938" s="337"/>
      <c r="LTP938" s="337"/>
      <c r="LTQ938" s="337"/>
      <c r="LTR938" s="337"/>
      <c r="LTS938" s="337"/>
      <c r="LTT938" s="337"/>
      <c r="LTU938" s="337"/>
      <c r="LTV938" s="337"/>
      <c r="LTW938" s="337"/>
      <c r="LTX938" s="337"/>
      <c r="LTY938" s="337"/>
      <c r="LTZ938" s="337"/>
      <c r="LUA938" s="337"/>
      <c r="LUB938" s="337"/>
      <c r="LUC938" s="337"/>
      <c r="LUD938" s="337"/>
      <c r="LUE938" s="337"/>
      <c r="LUF938" s="337"/>
      <c r="LUG938" s="337"/>
      <c r="LUH938" s="337"/>
      <c r="LUI938" s="337"/>
      <c r="LUJ938" s="337"/>
      <c r="LUK938" s="337"/>
      <c r="LUL938" s="337"/>
      <c r="LUM938" s="337"/>
      <c r="LUN938" s="337"/>
      <c r="LUO938" s="337"/>
      <c r="LUP938" s="337"/>
      <c r="LUQ938" s="337"/>
      <c r="LUR938" s="337"/>
      <c r="LUS938" s="337"/>
      <c r="LUT938" s="337"/>
      <c r="LUU938" s="337"/>
      <c r="LUV938" s="337"/>
      <c r="LUW938" s="337"/>
      <c r="LUX938" s="337"/>
      <c r="LUY938" s="337"/>
      <c r="LUZ938" s="337"/>
      <c r="LVA938" s="337"/>
      <c r="LVB938" s="337"/>
      <c r="LVC938" s="337"/>
      <c r="LVD938" s="337"/>
      <c r="LVE938" s="337"/>
      <c r="LVF938" s="337"/>
      <c r="LVG938" s="337"/>
      <c r="LVH938" s="337"/>
      <c r="LVI938" s="337"/>
      <c r="LVJ938" s="337"/>
      <c r="LVK938" s="337"/>
      <c r="LVL938" s="337"/>
      <c r="LVM938" s="337"/>
      <c r="LVN938" s="337"/>
      <c r="LVO938" s="337"/>
      <c r="LVP938" s="337"/>
      <c r="LVQ938" s="337"/>
      <c r="LVR938" s="337"/>
      <c r="LVS938" s="337"/>
      <c r="LVT938" s="337"/>
      <c r="LVU938" s="337"/>
      <c r="LVV938" s="337"/>
      <c r="LVW938" s="337"/>
      <c r="LVX938" s="337"/>
      <c r="LVY938" s="337"/>
      <c r="LVZ938" s="337"/>
      <c r="LWA938" s="337"/>
      <c r="LWB938" s="337"/>
      <c r="LWC938" s="337"/>
      <c r="LWD938" s="337"/>
      <c r="LWE938" s="337"/>
      <c r="LWF938" s="337"/>
      <c r="LWG938" s="337"/>
      <c r="LWH938" s="337"/>
      <c r="LWI938" s="337"/>
      <c r="LWJ938" s="337"/>
      <c r="LWK938" s="337"/>
      <c r="LWL938" s="337"/>
      <c r="LWM938" s="337"/>
      <c r="LWN938" s="337"/>
      <c r="LWO938" s="337"/>
      <c r="LWP938" s="337"/>
      <c r="LWQ938" s="337"/>
      <c r="LWR938" s="337"/>
      <c r="LWS938" s="337"/>
      <c r="LWT938" s="337"/>
      <c r="LWU938" s="337"/>
      <c r="LWV938" s="337"/>
      <c r="LWW938" s="337"/>
      <c r="LWX938" s="337"/>
      <c r="LWY938" s="337"/>
      <c r="LWZ938" s="337"/>
      <c r="LXA938" s="337"/>
      <c r="LXB938" s="337"/>
      <c r="LXC938" s="337"/>
      <c r="LXD938" s="337"/>
      <c r="LXE938" s="337"/>
      <c r="LXF938" s="337"/>
      <c r="LXG938" s="337"/>
      <c r="LXH938" s="337"/>
      <c r="LXI938" s="337"/>
      <c r="LXJ938" s="337"/>
      <c r="LXK938" s="337"/>
      <c r="LXL938" s="337"/>
      <c r="LXM938" s="337"/>
      <c r="LXN938" s="337"/>
      <c r="LXO938" s="337"/>
      <c r="LXP938" s="337"/>
      <c r="LXQ938" s="337"/>
      <c r="LXR938" s="337"/>
      <c r="LXS938" s="337"/>
      <c r="LXT938" s="337"/>
      <c r="LXU938" s="337"/>
      <c r="LXV938" s="337"/>
      <c r="LXW938" s="337"/>
      <c r="LXX938" s="337"/>
      <c r="LXY938" s="337"/>
      <c r="LXZ938" s="337"/>
      <c r="LYA938" s="337"/>
      <c r="LYB938" s="337"/>
      <c r="LYC938" s="337"/>
      <c r="LYD938" s="337"/>
      <c r="LYE938" s="337"/>
      <c r="LYF938" s="337"/>
      <c r="LYG938" s="337"/>
      <c r="LYH938" s="337"/>
      <c r="LYI938" s="337"/>
      <c r="LYJ938" s="337"/>
      <c r="LYK938" s="337"/>
      <c r="LYL938" s="337"/>
      <c r="LYM938" s="337"/>
      <c r="LYN938" s="337"/>
      <c r="LYO938" s="337"/>
      <c r="LYP938" s="337"/>
      <c r="LYQ938" s="337"/>
      <c r="LYR938" s="337"/>
      <c r="LYS938" s="337"/>
      <c r="LYT938" s="337"/>
      <c r="LYU938" s="337"/>
      <c r="LYV938" s="337"/>
      <c r="LYW938" s="337"/>
      <c r="LYX938" s="337"/>
      <c r="LYY938" s="337"/>
      <c r="LYZ938" s="337"/>
      <c r="LZA938" s="337"/>
      <c r="LZB938" s="337"/>
      <c r="LZC938" s="337"/>
      <c r="LZD938" s="337"/>
      <c r="LZE938" s="337"/>
      <c r="LZF938" s="337"/>
      <c r="LZG938" s="337"/>
      <c r="LZH938" s="337"/>
      <c r="LZI938" s="337"/>
      <c r="LZJ938" s="337"/>
      <c r="LZK938" s="337"/>
      <c r="LZL938" s="337"/>
      <c r="LZM938" s="337"/>
      <c r="LZN938" s="337"/>
      <c r="LZO938" s="337"/>
      <c r="LZP938" s="337"/>
      <c r="LZQ938" s="337"/>
      <c r="LZR938" s="337"/>
      <c r="LZS938" s="337"/>
      <c r="LZT938" s="337"/>
      <c r="LZU938" s="337"/>
      <c r="LZV938" s="337"/>
      <c r="LZW938" s="337"/>
      <c r="LZX938" s="337"/>
      <c r="LZY938" s="337"/>
      <c r="LZZ938" s="337"/>
      <c r="MAA938" s="337"/>
      <c r="MAB938" s="337"/>
      <c r="MAC938" s="337"/>
      <c r="MAD938" s="337"/>
      <c r="MAE938" s="337"/>
      <c r="MAF938" s="337"/>
      <c r="MAG938" s="337"/>
      <c r="MAH938" s="337"/>
      <c r="MAI938" s="337"/>
      <c r="MAJ938" s="337"/>
      <c r="MAK938" s="337"/>
      <c r="MAL938" s="337"/>
      <c r="MAM938" s="337"/>
      <c r="MAN938" s="337"/>
      <c r="MAO938" s="337"/>
      <c r="MAP938" s="337"/>
      <c r="MAQ938" s="337"/>
      <c r="MAR938" s="337"/>
      <c r="MAS938" s="337"/>
      <c r="MAT938" s="337"/>
      <c r="MAU938" s="337"/>
      <c r="MAV938" s="337"/>
      <c r="MAW938" s="337"/>
      <c r="MAX938" s="337"/>
      <c r="MAY938" s="337"/>
      <c r="MAZ938" s="337"/>
      <c r="MBA938" s="337"/>
      <c r="MBB938" s="337"/>
      <c r="MBC938" s="337"/>
      <c r="MBD938" s="337"/>
      <c r="MBE938" s="337"/>
      <c r="MBF938" s="337"/>
      <c r="MBG938" s="337"/>
      <c r="MBH938" s="337"/>
      <c r="MBI938" s="337"/>
      <c r="MBJ938" s="337"/>
      <c r="MBK938" s="337"/>
      <c r="MBL938" s="337"/>
      <c r="MBM938" s="337"/>
      <c r="MBN938" s="337"/>
      <c r="MBO938" s="337"/>
      <c r="MBP938" s="337"/>
      <c r="MBQ938" s="337"/>
      <c r="MBR938" s="337"/>
      <c r="MBS938" s="337"/>
      <c r="MBT938" s="337"/>
      <c r="MBU938" s="337"/>
      <c r="MBV938" s="337"/>
      <c r="MBW938" s="337"/>
      <c r="MBX938" s="337"/>
      <c r="MBY938" s="337"/>
      <c r="MBZ938" s="337"/>
      <c r="MCA938" s="337"/>
      <c r="MCB938" s="337"/>
      <c r="MCC938" s="337"/>
      <c r="MCD938" s="337"/>
      <c r="MCE938" s="337"/>
      <c r="MCF938" s="337"/>
      <c r="MCG938" s="337"/>
      <c r="MCH938" s="337"/>
      <c r="MCI938" s="337"/>
      <c r="MCJ938" s="337"/>
      <c r="MCK938" s="337"/>
      <c r="MCL938" s="337"/>
      <c r="MCM938" s="337"/>
      <c r="MCN938" s="337"/>
      <c r="MCO938" s="337"/>
      <c r="MCP938" s="337"/>
      <c r="MCQ938" s="337"/>
      <c r="MCR938" s="337"/>
      <c r="MCS938" s="337"/>
      <c r="MCT938" s="337"/>
      <c r="MCU938" s="337"/>
      <c r="MCV938" s="337"/>
      <c r="MCW938" s="337"/>
      <c r="MCX938" s="337"/>
      <c r="MCY938" s="337"/>
      <c r="MCZ938" s="337"/>
      <c r="MDA938" s="337"/>
      <c r="MDB938" s="337"/>
      <c r="MDC938" s="337"/>
      <c r="MDD938" s="337"/>
      <c r="MDE938" s="337"/>
      <c r="MDF938" s="337"/>
      <c r="MDG938" s="337"/>
      <c r="MDH938" s="337"/>
      <c r="MDI938" s="337"/>
      <c r="MDJ938" s="337"/>
      <c r="MDK938" s="337"/>
      <c r="MDL938" s="337"/>
      <c r="MDM938" s="337"/>
      <c r="MDN938" s="337"/>
      <c r="MDO938" s="337"/>
      <c r="MDP938" s="337"/>
      <c r="MDQ938" s="337"/>
      <c r="MDR938" s="337"/>
      <c r="MDS938" s="337"/>
      <c r="MDT938" s="337"/>
      <c r="MDU938" s="337"/>
      <c r="MDV938" s="337"/>
      <c r="MDW938" s="337"/>
      <c r="MDX938" s="337"/>
      <c r="MDY938" s="337"/>
      <c r="MDZ938" s="337"/>
      <c r="MEA938" s="337"/>
      <c r="MEB938" s="337"/>
      <c r="MEC938" s="337"/>
      <c r="MED938" s="337"/>
      <c r="MEE938" s="337"/>
      <c r="MEF938" s="337"/>
      <c r="MEG938" s="337"/>
      <c r="MEH938" s="337"/>
      <c r="MEI938" s="337"/>
      <c r="MEJ938" s="337"/>
      <c r="MEK938" s="337"/>
      <c r="MEL938" s="337"/>
      <c r="MEM938" s="337"/>
      <c r="MEN938" s="337"/>
      <c r="MEO938" s="337"/>
      <c r="MEP938" s="337"/>
      <c r="MEQ938" s="337"/>
      <c r="MER938" s="337"/>
      <c r="MES938" s="337"/>
      <c r="MET938" s="337"/>
      <c r="MEU938" s="337"/>
      <c r="MEV938" s="337"/>
      <c r="MEW938" s="337"/>
      <c r="MEX938" s="337"/>
      <c r="MEY938" s="337"/>
      <c r="MEZ938" s="337"/>
      <c r="MFA938" s="337"/>
      <c r="MFB938" s="337"/>
      <c r="MFC938" s="337"/>
      <c r="MFD938" s="337"/>
      <c r="MFE938" s="337"/>
      <c r="MFF938" s="337"/>
      <c r="MFG938" s="337"/>
      <c r="MFH938" s="337"/>
      <c r="MFI938" s="337"/>
      <c r="MFJ938" s="337"/>
      <c r="MFK938" s="337"/>
      <c r="MFL938" s="337"/>
      <c r="MFM938" s="337"/>
      <c r="MFN938" s="337"/>
      <c r="MFO938" s="337"/>
      <c r="MFP938" s="337"/>
      <c r="MFQ938" s="337"/>
      <c r="MFR938" s="337"/>
      <c r="MFS938" s="337"/>
      <c r="MFT938" s="337"/>
      <c r="MFU938" s="337"/>
      <c r="MFV938" s="337"/>
      <c r="MFW938" s="337"/>
      <c r="MFX938" s="337"/>
      <c r="MFY938" s="337"/>
      <c r="MFZ938" s="337"/>
      <c r="MGA938" s="337"/>
      <c r="MGB938" s="337"/>
      <c r="MGC938" s="337"/>
      <c r="MGD938" s="337"/>
      <c r="MGE938" s="337"/>
      <c r="MGF938" s="337"/>
      <c r="MGG938" s="337"/>
      <c r="MGH938" s="337"/>
      <c r="MGI938" s="337"/>
      <c r="MGJ938" s="337"/>
      <c r="MGK938" s="337"/>
      <c r="MGL938" s="337"/>
      <c r="MGM938" s="337"/>
      <c r="MGN938" s="337"/>
      <c r="MGO938" s="337"/>
      <c r="MGP938" s="337"/>
      <c r="MGQ938" s="337"/>
      <c r="MGR938" s="337"/>
      <c r="MGS938" s="337"/>
      <c r="MGT938" s="337"/>
      <c r="MGU938" s="337"/>
      <c r="MGV938" s="337"/>
      <c r="MGW938" s="337"/>
      <c r="MGX938" s="337"/>
      <c r="MGY938" s="337"/>
      <c r="MGZ938" s="337"/>
      <c r="MHA938" s="337"/>
      <c r="MHB938" s="337"/>
      <c r="MHC938" s="337"/>
      <c r="MHD938" s="337"/>
      <c r="MHE938" s="337"/>
      <c r="MHF938" s="337"/>
      <c r="MHG938" s="337"/>
      <c r="MHH938" s="337"/>
      <c r="MHI938" s="337"/>
      <c r="MHJ938" s="337"/>
      <c r="MHK938" s="337"/>
      <c r="MHL938" s="337"/>
      <c r="MHM938" s="337"/>
      <c r="MHN938" s="337"/>
      <c r="MHO938" s="337"/>
      <c r="MHP938" s="337"/>
      <c r="MHQ938" s="337"/>
      <c r="MHR938" s="337"/>
      <c r="MHS938" s="337"/>
      <c r="MHT938" s="337"/>
      <c r="MHU938" s="337"/>
      <c r="MHV938" s="337"/>
      <c r="MHW938" s="337"/>
      <c r="MHX938" s="337"/>
      <c r="MHY938" s="337"/>
      <c r="MHZ938" s="337"/>
      <c r="MIA938" s="337"/>
      <c r="MIB938" s="337"/>
      <c r="MIC938" s="337"/>
      <c r="MID938" s="337"/>
      <c r="MIE938" s="337"/>
      <c r="MIF938" s="337"/>
      <c r="MIG938" s="337"/>
      <c r="MIH938" s="337"/>
      <c r="MII938" s="337"/>
      <c r="MIJ938" s="337"/>
      <c r="MIK938" s="337"/>
      <c r="MIL938" s="337"/>
      <c r="MIM938" s="337"/>
      <c r="MIN938" s="337"/>
      <c r="MIO938" s="337"/>
      <c r="MIP938" s="337"/>
      <c r="MIQ938" s="337"/>
      <c r="MIR938" s="337"/>
      <c r="MIS938" s="337"/>
      <c r="MIT938" s="337"/>
      <c r="MIU938" s="337"/>
      <c r="MIV938" s="337"/>
      <c r="MIW938" s="337"/>
      <c r="MIX938" s="337"/>
      <c r="MIY938" s="337"/>
      <c r="MIZ938" s="337"/>
      <c r="MJA938" s="337"/>
      <c r="MJB938" s="337"/>
      <c r="MJC938" s="337"/>
      <c r="MJD938" s="337"/>
      <c r="MJE938" s="337"/>
      <c r="MJF938" s="337"/>
      <c r="MJG938" s="337"/>
      <c r="MJH938" s="337"/>
      <c r="MJI938" s="337"/>
      <c r="MJJ938" s="337"/>
      <c r="MJK938" s="337"/>
      <c r="MJL938" s="337"/>
      <c r="MJM938" s="337"/>
      <c r="MJN938" s="337"/>
      <c r="MJO938" s="337"/>
      <c r="MJP938" s="337"/>
      <c r="MJQ938" s="337"/>
      <c r="MJR938" s="337"/>
      <c r="MJS938" s="337"/>
      <c r="MJT938" s="337"/>
      <c r="MJU938" s="337"/>
      <c r="MJV938" s="337"/>
      <c r="MJW938" s="337"/>
      <c r="MJX938" s="337"/>
      <c r="MJY938" s="337"/>
      <c r="MJZ938" s="337"/>
      <c r="MKA938" s="337"/>
      <c r="MKB938" s="337"/>
      <c r="MKC938" s="337"/>
      <c r="MKD938" s="337"/>
      <c r="MKE938" s="337"/>
      <c r="MKF938" s="337"/>
      <c r="MKG938" s="337"/>
      <c r="MKH938" s="337"/>
      <c r="MKI938" s="337"/>
      <c r="MKJ938" s="337"/>
      <c r="MKK938" s="337"/>
      <c r="MKL938" s="337"/>
      <c r="MKM938" s="337"/>
      <c r="MKN938" s="337"/>
      <c r="MKO938" s="337"/>
      <c r="MKP938" s="337"/>
      <c r="MKQ938" s="337"/>
      <c r="MKR938" s="337"/>
      <c r="MKS938" s="337"/>
      <c r="MKT938" s="337"/>
      <c r="MKU938" s="337"/>
      <c r="MKV938" s="337"/>
      <c r="MKW938" s="337"/>
      <c r="MKX938" s="337"/>
      <c r="MKY938" s="337"/>
      <c r="MKZ938" s="337"/>
      <c r="MLA938" s="337"/>
      <c r="MLB938" s="337"/>
      <c r="MLC938" s="337"/>
      <c r="MLD938" s="337"/>
      <c r="MLE938" s="337"/>
      <c r="MLF938" s="337"/>
      <c r="MLG938" s="337"/>
      <c r="MLH938" s="337"/>
      <c r="MLI938" s="337"/>
      <c r="MLJ938" s="337"/>
      <c r="MLK938" s="337"/>
      <c r="MLL938" s="337"/>
      <c r="MLM938" s="337"/>
      <c r="MLN938" s="337"/>
      <c r="MLO938" s="337"/>
      <c r="MLP938" s="337"/>
      <c r="MLQ938" s="337"/>
      <c r="MLR938" s="337"/>
      <c r="MLS938" s="337"/>
      <c r="MLT938" s="337"/>
      <c r="MLU938" s="337"/>
      <c r="MLV938" s="337"/>
      <c r="MLW938" s="337"/>
      <c r="MLX938" s="337"/>
      <c r="MLY938" s="337"/>
      <c r="MLZ938" s="337"/>
      <c r="MMA938" s="337"/>
      <c r="MMB938" s="337"/>
      <c r="MMC938" s="337"/>
      <c r="MMD938" s="337"/>
      <c r="MME938" s="337"/>
      <c r="MMF938" s="337"/>
      <c r="MMG938" s="337"/>
      <c r="MMH938" s="337"/>
      <c r="MMI938" s="337"/>
      <c r="MMJ938" s="337"/>
      <c r="MMK938" s="337"/>
      <c r="MML938" s="337"/>
      <c r="MMM938" s="337"/>
      <c r="MMN938" s="337"/>
      <c r="MMO938" s="337"/>
      <c r="MMP938" s="337"/>
      <c r="MMQ938" s="337"/>
      <c r="MMR938" s="337"/>
      <c r="MMS938" s="337"/>
      <c r="MMT938" s="337"/>
      <c r="MMU938" s="337"/>
      <c r="MMV938" s="337"/>
      <c r="MMW938" s="337"/>
      <c r="MMX938" s="337"/>
      <c r="MMY938" s="337"/>
      <c r="MMZ938" s="337"/>
      <c r="MNA938" s="337"/>
      <c r="MNB938" s="337"/>
      <c r="MNC938" s="337"/>
      <c r="MND938" s="337"/>
      <c r="MNE938" s="337"/>
      <c r="MNF938" s="337"/>
      <c r="MNG938" s="337"/>
      <c r="MNH938" s="337"/>
      <c r="MNI938" s="337"/>
      <c r="MNJ938" s="337"/>
      <c r="MNK938" s="337"/>
      <c r="MNL938" s="337"/>
      <c r="MNM938" s="337"/>
      <c r="MNN938" s="337"/>
      <c r="MNO938" s="337"/>
      <c r="MNP938" s="337"/>
      <c r="MNQ938" s="337"/>
      <c r="MNR938" s="337"/>
      <c r="MNS938" s="337"/>
      <c r="MNT938" s="337"/>
      <c r="MNU938" s="337"/>
      <c r="MNV938" s="337"/>
      <c r="MNW938" s="337"/>
      <c r="MNX938" s="337"/>
      <c r="MNY938" s="337"/>
      <c r="MNZ938" s="337"/>
      <c r="MOA938" s="337"/>
      <c r="MOB938" s="337"/>
      <c r="MOC938" s="337"/>
      <c r="MOD938" s="337"/>
      <c r="MOE938" s="337"/>
      <c r="MOF938" s="337"/>
      <c r="MOG938" s="337"/>
      <c r="MOH938" s="337"/>
      <c r="MOI938" s="337"/>
      <c r="MOJ938" s="337"/>
      <c r="MOK938" s="337"/>
      <c r="MOL938" s="337"/>
      <c r="MOM938" s="337"/>
      <c r="MON938" s="337"/>
      <c r="MOO938" s="337"/>
      <c r="MOP938" s="337"/>
      <c r="MOQ938" s="337"/>
      <c r="MOR938" s="337"/>
      <c r="MOS938" s="337"/>
      <c r="MOT938" s="337"/>
      <c r="MOU938" s="337"/>
      <c r="MOV938" s="337"/>
      <c r="MOW938" s="337"/>
      <c r="MOX938" s="337"/>
      <c r="MOY938" s="337"/>
      <c r="MOZ938" s="337"/>
      <c r="MPA938" s="337"/>
      <c r="MPB938" s="337"/>
      <c r="MPC938" s="337"/>
      <c r="MPD938" s="337"/>
      <c r="MPE938" s="337"/>
      <c r="MPF938" s="337"/>
      <c r="MPG938" s="337"/>
      <c r="MPH938" s="337"/>
      <c r="MPI938" s="337"/>
      <c r="MPJ938" s="337"/>
      <c r="MPK938" s="337"/>
      <c r="MPL938" s="337"/>
      <c r="MPM938" s="337"/>
      <c r="MPN938" s="337"/>
      <c r="MPO938" s="337"/>
      <c r="MPP938" s="337"/>
      <c r="MPQ938" s="337"/>
      <c r="MPR938" s="337"/>
      <c r="MPS938" s="337"/>
      <c r="MPT938" s="337"/>
      <c r="MPU938" s="337"/>
      <c r="MPV938" s="337"/>
      <c r="MPW938" s="337"/>
      <c r="MPX938" s="337"/>
      <c r="MPY938" s="337"/>
      <c r="MPZ938" s="337"/>
      <c r="MQA938" s="337"/>
      <c r="MQB938" s="337"/>
      <c r="MQC938" s="337"/>
      <c r="MQD938" s="337"/>
      <c r="MQE938" s="337"/>
      <c r="MQF938" s="337"/>
      <c r="MQG938" s="337"/>
      <c r="MQH938" s="337"/>
      <c r="MQI938" s="337"/>
      <c r="MQJ938" s="337"/>
      <c r="MQK938" s="337"/>
      <c r="MQL938" s="337"/>
      <c r="MQM938" s="337"/>
      <c r="MQN938" s="337"/>
      <c r="MQO938" s="337"/>
      <c r="MQP938" s="337"/>
      <c r="MQQ938" s="337"/>
      <c r="MQR938" s="337"/>
      <c r="MQS938" s="337"/>
      <c r="MQT938" s="337"/>
      <c r="MQU938" s="337"/>
      <c r="MQV938" s="337"/>
      <c r="MQW938" s="337"/>
      <c r="MQX938" s="337"/>
      <c r="MQY938" s="337"/>
      <c r="MQZ938" s="337"/>
      <c r="MRA938" s="337"/>
      <c r="MRB938" s="337"/>
      <c r="MRC938" s="337"/>
      <c r="MRD938" s="337"/>
      <c r="MRE938" s="337"/>
      <c r="MRF938" s="337"/>
      <c r="MRG938" s="337"/>
      <c r="MRH938" s="337"/>
      <c r="MRI938" s="337"/>
      <c r="MRJ938" s="337"/>
      <c r="MRK938" s="337"/>
      <c r="MRL938" s="337"/>
      <c r="MRM938" s="337"/>
      <c r="MRN938" s="337"/>
      <c r="MRO938" s="337"/>
      <c r="MRP938" s="337"/>
      <c r="MRQ938" s="337"/>
      <c r="MRR938" s="337"/>
      <c r="MRS938" s="337"/>
      <c r="MRT938" s="337"/>
      <c r="MRU938" s="337"/>
      <c r="MRV938" s="337"/>
      <c r="MRW938" s="337"/>
      <c r="MRX938" s="337"/>
      <c r="MRY938" s="337"/>
      <c r="MRZ938" s="337"/>
      <c r="MSA938" s="337"/>
      <c r="MSB938" s="337"/>
      <c r="MSC938" s="337"/>
      <c r="MSD938" s="337"/>
      <c r="MSE938" s="337"/>
      <c r="MSF938" s="337"/>
      <c r="MSG938" s="337"/>
      <c r="MSH938" s="337"/>
      <c r="MSI938" s="337"/>
      <c r="MSJ938" s="337"/>
      <c r="MSK938" s="337"/>
      <c r="MSL938" s="337"/>
      <c r="MSM938" s="337"/>
      <c r="MSN938" s="337"/>
      <c r="MSO938" s="337"/>
      <c r="MSP938" s="337"/>
      <c r="MSQ938" s="337"/>
      <c r="MSR938" s="337"/>
      <c r="MSS938" s="337"/>
      <c r="MST938" s="337"/>
      <c r="MSU938" s="337"/>
      <c r="MSV938" s="337"/>
      <c r="MSW938" s="337"/>
      <c r="MSX938" s="337"/>
      <c r="MSY938" s="337"/>
      <c r="MSZ938" s="337"/>
      <c r="MTA938" s="337"/>
      <c r="MTB938" s="337"/>
      <c r="MTC938" s="337"/>
      <c r="MTD938" s="337"/>
      <c r="MTE938" s="337"/>
      <c r="MTF938" s="337"/>
      <c r="MTG938" s="337"/>
      <c r="MTH938" s="337"/>
      <c r="MTI938" s="337"/>
      <c r="MTJ938" s="337"/>
      <c r="MTK938" s="337"/>
      <c r="MTL938" s="337"/>
      <c r="MTM938" s="337"/>
      <c r="MTN938" s="337"/>
      <c r="MTO938" s="337"/>
      <c r="MTP938" s="337"/>
      <c r="MTQ938" s="337"/>
      <c r="MTR938" s="337"/>
      <c r="MTS938" s="337"/>
      <c r="MTT938" s="337"/>
      <c r="MTU938" s="337"/>
      <c r="MTV938" s="337"/>
      <c r="MTW938" s="337"/>
      <c r="MTX938" s="337"/>
      <c r="MTY938" s="337"/>
      <c r="MTZ938" s="337"/>
      <c r="MUA938" s="337"/>
      <c r="MUB938" s="337"/>
      <c r="MUC938" s="337"/>
      <c r="MUD938" s="337"/>
      <c r="MUE938" s="337"/>
      <c r="MUF938" s="337"/>
      <c r="MUG938" s="337"/>
      <c r="MUH938" s="337"/>
      <c r="MUI938" s="337"/>
      <c r="MUJ938" s="337"/>
      <c r="MUK938" s="337"/>
      <c r="MUL938" s="337"/>
      <c r="MUM938" s="337"/>
      <c r="MUN938" s="337"/>
      <c r="MUO938" s="337"/>
      <c r="MUP938" s="337"/>
      <c r="MUQ938" s="337"/>
      <c r="MUR938" s="337"/>
      <c r="MUS938" s="337"/>
      <c r="MUT938" s="337"/>
      <c r="MUU938" s="337"/>
      <c r="MUV938" s="337"/>
      <c r="MUW938" s="337"/>
      <c r="MUX938" s="337"/>
      <c r="MUY938" s="337"/>
      <c r="MUZ938" s="337"/>
      <c r="MVA938" s="337"/>
      <c r="MVB938" s="337"/>
      <c r="MVC938" s="337"/>
      <c r="MVD938" s="337"/>
      <c r="MVE938" s="337"/>
      <c r="MVF938" s="337"/>
      <c r="MVG938" s="337"/>
      <c r="MVH938" s="337"/>
      <c r="MVI938" s="337"/>
      <c r="MVJ938" s="337"/>
      <c r="MVK938" s="337"/>
      <c r="MVL938" s="337"/>
      <c r="MVM938" s="337"/>
      <c r="MVN938" s="337"/>
      <c r="MVO938" s="337"/>
      <c r="MVP938" s="337"/>
      <c r="MVQ938" s="337"/>
      <c r="MVR938" s="337"/>
      <c r="MVS938" s="337"/>
      <c r="MVT938" s="337"/>
      <c r="MVU938" s="337"/>
      <c r="MVV938" s="337"/>
      <c r="MVW938" s="337"/>
      <c r="MVX938" s="337"/>
      <c r="MVY938" s="337"/>
      <c r="MVZ938" s="337"/>
      <c r="MWA938" s="337"/>
      <c r="MWB938" s="337"/>
      <c r="MWC938" s="337"/>
      <c r="MWD938" s="337"/>
      <c r="MWE938" s="337"/>
      <c r="MWF938" s="337"/>
      <c r="MWG938" s="337"/>
      <c r="MWH938" s="337"/>
      <c r="MWI938" s="337"/>
      <c r="MWJ938" s="337"/>
      <c r="MWK938" s="337"/>
      <c r="MWL938" s="337"/>
      <c r="MWM938" s="337"/>
      <c r="MWN938" s="337"/>
      <c r="MWO938" s="337"/>
      <c r="MWP938" s="337"/>
      <c r="MWQ938" s="337"/>
      <c r="MWR938" s="337"/>
      <c r="MWS938" s="337"/>
      <c r="MWT938" s="337"/>
      <c r="MWU938" s="337"/>
      <c r="MWV938" s="337"/>
      <c r="MWW938" s="337"/>
      <c r="MWX938" s="337"/>
      <c r="MWY938" s="337"/>
      <c r="MWZ938" s="337"/>
      <c r="MXA938" s="337"/>
      <c r="MXB938" s="337"/>
      <c r="MXC938" s="337"/>
      <c r="MXD938" s="337"/>
      <c r="MXE938" s="337"/>
      <c r="MXF938" s="337"/>
      <c r="MXG938" s="337"/>
      <c r="MXH938" s="337"/>
      <c r="MXI938" s="337"/>
      <c r="MXJ938" s="337"/>
      <c r="MXK938" s="337"/>
      <c r="MXL938" s="337"/>
      <c r="MXM938" s="337"/>
      <c r="MXN938" s="337"/>
      <c r="MXO938" s="337"/>
      <c r="MXP938" s="337"/>
      <c r="MXQ938" s="337"/>
      <c r="MXR938" s="337"/>
      <c r="MXS938" s="337"/>
      <c r="MXT938" s="337"/>
      <c r="MXU938" s="337"/>
      <c r="MXV938" s="337"/>
      <c r="MXW938" s="337"/>
      <c r="MXX938" s="337"/>
      <c r="MXY938" s="337"/>
      <c r="MXZ938" s="337"/>
      <c r="MYA938" s="337"/>
      <c r="MYB938" s="337"/>
      <c r="MYC938" s="337"/>
      <c r="MYD938" s="337"/>
      <c r="MYE938" s="337"/>
      <c r="MYF938" s="337"/>
      <c r="MYG938" s="337"/>
      <c r="MYH938" s="337"/>
      <c r="MYI938" s="337"/>
      <c r="MYJ938" s="337"/>
      <c r="MYK938" s="337"/>
      <c r="MYL938" s="337"/>
      <c r="MYM938" s="337"/>
      <c r="MYN938" s="337"/>
      <c r="MYO938" s="337"/>
      <c r="MYP938" s="337"/>
      <c r="MYQ938" s="337"/>
      <c r="MYR938" s="337"/>
      <c r="MYS938" s="337"/>
      <c r="MYT938" s="337"/>
      <c r="MYU938" s="337"/>
      <c r="MYV938" s="337"/>
      <c r="MYW938" s="337"/>
      <c r="MYX938" s="337"/>
      <c r="MYY938" s="337"/>
      <c r="MYZ938" s="337"/>
      <c r="MZA938" s="337"/>
      <c r="MZB938" s="337"/>
      <c r="MZC938" s="337"/>
      <c r="MZD938" s="337"/>
      <c r="MZE938" s="337"/>
      <c r="MZF938" s="337"/>
      <c r="MZG938" s="337"/>
      <c r="MZH938" s="337"/>
      <c r="MZI938" s="337"/>
      <c r="MZJ938" s="337"/>
      <c r="MZK938" s="337"/>
      <c r="MZL938" s="337"/>
      <c r="MZM938" s="337"/>
      <c r="MZN938" s="337"/>
      <c r="MZO938" s="337"/>
      <c r="MZP938" s="337"/>
      <c r="MZQ938" s="337"/>
      <c r="MZR938" s="337"/>
      <c r="MZS938" s="337"/>
      <c r="MZT938" s="337"/>
      <c r="MZU938" s="337"/>
      <c r="MZV938" s="337"/>
      <c r="MZW938" s="337"/>
      <c r="MZX938" s="337"/>
      <c r="MZY938" s="337"/>
      <c r="MZZ938" s="337"/>
      <c r="NAA938" s="337"/>
      <c r="NAB938" s="337"/>
      <c r="NAC938" s="337"/>
      <c r="NAD938" s="337"/>
      <c r="NAE938" s="337"/>
      <c r="NAF938" s="337"/>
      <c r="NAG938" s="337"/>
      <c r="NAH938" s="337"/>
      <c r="NAI938" s="337"/>
      <c r="NAJ938" s="337"/>
      <c r="NAK938" s="337"/>
      <c r="NAL938" s="337"/>
      <c r="NAM938" s="337"/>
      <c r="NAN938" s="337"/>
      <c r="NAO938" s="337"/>
      <c r="NAP938" s="337"/>
      <c r="NAQ938" s="337"/>
      <c r="NAR938" s="337"/>
      <c r="NAS938" s="337"/>
      <c r="NAT938" s="337"/>
      <c r="NAU938" s="337"/>
      <c r="NAV938" s="337"/>
      <c r="NAW938" s="337"/>
      <c r="NAX938" s="337"/>
      <c r="NAY938" s="337"/>
      <c r="NAZ938" s="337"/>
      <c r="NBA938" s="337"/>
      <c r="NBB938" s="337"/>
      <c r="NBC938" s="337"/>
      <c r="NBD938" s="337"/>
      <c r="NBE938" s="337"/>
      <c r="NBF938" s="337"/>
      <c r="NBG938" s="337"/>
      <c r="NBH938" s="337"/>
      <c r="NBI938" s="337"/>
      <c r="NBJ938" s="337"/>
      <c r="NBK938" s="337"/>
      <c r="NBL938" s="337"/>
      <c r="NBM938" s="337"/>
      <c r="NBN938" s="337"/>
      <c r="NBO938" s="337"/>
      <c r="NBP938" s="337"/>
      <c r="NBQ938" s="337"/>
      <c r="NBR938" s="337"/>
      <c r="NBS938" s="337"/>
      <c r="NBT938" s="337"/>
      <c r="NBU938" s="337"/>
      <c r="NBV938" s="337"/>
      <c r="NBW938" s="337"/>
      <c r="NBX938" s="337"/>
      <c r="NBY938" s="337"/>
      <c r="NBZ938" s="337"/>
      <c r="NCA938" s="337"/>
      <c r="NCB938" s="337"/>
      <c r="NCC938" s="337"/>
      <c r="NCD938" s="337"/>
      <c r="NCE938" s="337"/>
      <c r="NCF938" s="337"/>
      <c r="NCG938" s="337"/>
      <c r="NCH938" s="337"/>
      <c r="NCI938" s="337"/>
      <c r="NCJ938" s="337"/>
      <c r="NCK938" s="337"/>
      <c r="NCL938" s="337"/>
      <c r="NCM938" s="337"/>
      <c r="NCN938" s="337"/>
      <c r="NCO938" s="337"/>
      <c r="NCP938" s="337"/>
      <c r="NCQ938" s="337"/>
      <c r="NCR938" s="337"/>
      <c r="NCS938" s="337"/>
      <c r="NCT938" s="337"/>
      <c r="NCU938" s="337"/>
      <c r="NCV938" s="337"/>
      <c r="NCW938" s="337"/>
      <c r="NCX938" s="337"/>
      <c r="NCY938" s="337"/>
      <c r="NCZ938" s="337"/>
      <c r="NDA938" s="337"/>
      <c r="NDB938" s="337"/>
      <c r="NDC938" s="337"/>
      <c r="NDD938" s="337"/>
      <c r="NDE938" s="337"/>
      <c r="NDF938" s="337"/>
      <c r="NDG938" s="337"/>
      <c r="NDH938" s="337"/>
      <c r="NDI938" s="337"/>
      <c r="NDJ938" s="337"/>
      <c r="NDK938" s="337"/>
      <c r="NDL938" s="337"/>
      <c r="NDM938" s="337"/>
      <c r="NDN938" s="337"/>
      <c r="NDO938" s="337"/>
      <c r="NDP938" s="337"/>
      <c r="NDQ938" s="337"/>
      <c r="NDR938" s="337"/>
      <c r="NDS938" s="337"/>
      <c r="NDT938" s="337"/>
      <c r="NDU938" s="337"/>
      <c r="NDV938" s="337"/>
      <c r="NDW938" s="337"/>
      <c r="NDX938" s="337"/>
      <c r="NDY938" s="337"/>
      <c r="NDZ938" s="337"/>
      <c r="NEA938" s="337"/>
      <c r="NEB938" s="337"/>
      <c r="NEC938" s="337"/>
      <c r="NED938" s="337"/>
      <c r="NEE938" s="337"/>
      <c r="NEF938" s="337"/>
      <c r="NEG938" s="337"/>
      <c r="NEH938" s="337"/>
      <c r="NEI938" s="337"/>
      <c r="NEJ938" s="337"/>
      <c r="NEK938" s="337"/>
      <c r="NEL938" s="337"/>
      <c r="NEM938" s="337"/>
      <c r="NEN938" s="337"/>
      <c r="NEO938" s="337"/>
      <c r="NEP938" s="337"/>
      <c r="NEQ938" s="337"/>
      <c r="NER938" s="337"/>
      <c r="NES938" s="337"/>
      <c r="NET938" s="337"/>
      <c r="NEU938" s="337"/>
      <c r="NEV938" s="337"/>
      <c r="NEW938" s="337"/>
      <c r="NEX938" s="337"/>
      <c r="NEY938" s="337"/>
      <c r="NEZ938" s="337"/>
      <c r="NFA938" s="337"/>
      <c r="NFB938" s="337"/>
      <c r="NFC938" s="337"/>
      <c r="NFD938" s="337"/>
      <c r="NFE938" s="337"/>
      <c r="NFF938" s="337"/>
      <c r="NFG938" s="337"/>
      <c r="NFH938" s="337"/>
      <c r="NFI938" s="337"/>
      <c r="NFJ938" s="337"/>
      <c r="NFK938" s="337"/>
      <c r="NFL938" s="337"/>
      <c r="NFM938" s="337"/>
      <c r="NFN938" s="337"/>
      <c r="NFO938" s="337"/>
      <c r="NFP938" s="337"/>
      <c r="NFQ938" s="337"/>
      <c r="NFR938" s="337"/>
      <c r="NFS938" s="337"/>
      <c r="NFT938" s="337"/>
      <c r="NFU938" s="337"/>
      <c r="NFV938" s="337"/>
      <c r="NFW938" s="337"/>
      <c r="NFX938" s="337"/>
      <c r="NFY938" s="337"/>
      <c r="NFZ938" s="337"/>
      <c r="NGA938" s="337"/>
      <c r="NGB938" s="337"/>
      <c r="NGC938" s="337"/>
      <c r="NGD938" s="337"/>
      <c r="NGE938" s="337"/>
      <c r="NGF938" s="337"/>
      <c r="NGG938" s="337"/>
      <c r="NGH938" s="337"/>
      <c r="NGI938" s="337"/>
      <c r="NGJ938" s="337"/>
      <c r="NGK938" s="337"/>
      <c r="NGL938" s="337"/>
      <c r="NGM938" s="337"/>
      <c r="NGN938" s="337"/>
      <c r="NGO938" s="337"/>
      <c r="NGP938" s="337"/>
      <c r="NGQ938" s="337"/>
      <c r="NGR938" s="337"/>
      <c r="NGS938" s="337"/>
      <c r="NGT938" s="337"/>
      <c r="NGU938" s="337"/>
      <c r="NGV938" s="337"/>
      <c r="NGW938" s="337"/>
      <c r="NGX938" s="337"/>
      <c r="NGY938" s="337"/>
      <c r="NGZ938" s="337"/>
      <c r="NHA938" s="337"/>
      <c r="NHB938" s="337"/>
      <c r="NHC938" s="337"/>
      <c r="NHD938" s="337"/>
      <c r="NHE938" s="337"/>
      <c r="NHF938" s="337"/>
      <c r="NHG938" s="337"/>
      <c r="NHH938" s="337"/>
      <c r="NHI938" s="337"/>
      <c r="NHJ938" s="337"/>
      <c r="NHK938" s="337"/>
      <c r="NHL938" s="337"/>
      <c r="NHM938" s="337"/>
      <c r="NHN938" s="337"/>
      <c r="NHO938" s="337"/>
      <c r="NHP938" s="337"/>
      <c r="NHQ938" s="337"/>
      <c r="NHR938" s="337"/>
      <c r="NHS938" s="337"/>
      <c r="NHT938" s="337"/>
      <c r="NHU938" s="337"/>
      <c r="NHV938" s="337"/>
      <c r="NHW938" s="337"/>
      <c r="NHX938" s="337"/>
      <c r="NHY938" s="337"/>
      <c r="NHZ938" s="337"/>
      <c r="NIA938" s="337"/>
      <c r="NIB938" s="337"/>
      <c r="NIC938" s="337"/>
      <c r="NID938" s="337"/>
      <c r="NIE938" s="337"/>
      <c r="NIF938" s="337"/>
      <c r="NIG938" s="337"/>
      <c r="NIH938" s="337"/>
      <c r="NII938" s="337"/>
      <c r="NIJ938" s="337"/>
      <c r="NIK938" s="337"/>
      <c r="NIL938" s="337"/>
      <c r="NIM938" s="337"/>
      <c r="NIN938" s="337"/>
      <c r="NIO938" s="337"/>
      <c r="NIP938" s="337"/>
      <c r="NIQ938" s="337"/>
      <c r="NIR938" s="337"/>
      <c r="NIS938" s="337"/>
      <c r="NIT938" s="337"/>
      <c r="NIU938" s="337"/>
      <c r="NIV938" s="337"/>
      <c r="NIW938" s="337"/>
      <c r="NIX938" s="337"/>
      <c r="NIY938" s="337"/>
      <c r="NIZ938" s="337"/>
      <c r="NJA938" s="337"/>
      <c r="NJB938" s="337"/>
      <c r="NJC938" s="337"/>
      <c r="NJD938" s="337"/>
      <c r="NJE938" s="337"/>
      <c r="NJF938" s="337"/>
      <c r="NJG938" s="337"/>
      <c r="NJH938" s="337"/>
      <c r="NJI938" s="337"/>
      <c r="NJJ938" s="337"/>
      <c r="NJK938" s="337"/>
      <c r="NJL938" s="337"/>
      <c r="NJM938" s="337"/>
      <c r="NJN938" s="337"/>
      <c r="NJO938" s="337"/>
      <c r="NJP938" s="337"/>
      <c r="NJQ938" s="337"/>
      <c r="NJR938" s="337"/>
      <c r="NJS938" s="337"/>
      <c r="NJT938" s="337"/>
      <c r="NJU938" s="337"/>
      <c r="NJV938" s="337"/>
      <c r="NJW938" s="337"/>
      <c r="NJX938" s="337"/>
      <c r="NJY938" s="337"/>
      <c r="NJZ938" s="337"/>
      <c r="NKA938" s="337"/>
      <c r="NKB938" s="337"/>
      <c r="NKC938" s="337"/>
      <c r="NKD938" s="337"/>
      <c r="NKE938" s="337"/>
      <c r="NKF938" s="337"/>
      <c r="NKG938" s="337"/>
      <c r="NKH938" s="337"/>
      <c r="NKI938" s="337"/>
      <c r="NKJ938" s="337"/>
      <c r="NKK938" s="337"/>
      <c r="NKL938" s="337"/>
      <c r="NKM938" s="337"/>
      <c r="NKN938" s="337"/>
      <c r="NKO938" s="337"/>
      <c r="NKP938" s="337"/>
      <c r="NKQ938" s="337"/>
      <c r="NKR938" s="337"/>
      <c r="NKS938" s="337"/>
      <c r="NKT938" s="337"/>
      <c r="NKU938" s="337"/>
      <c r="NKV938" s="337"/>
      <c r="NKW938" s="337"/>
      <c r="NKX938" s="337"/>
      <c r="NKY938" s="337"/>
      <c r="NKZ938" s="337"/>
      <c r="NLA938" s="337"/>
      <c r="NLB938" s="337"/>
      <c r="NLC938" s="337"/>
      <c r="NLD938" s="337"/>
      <c r="NLE938" s="337"/>
      <c r="NLF938" s="337"/>
      <c r="NLG938" s="337"/>
      <c r="NLH938" s="337"/>
      <c r="NLI938" s="337"/>
      <c r="NLJ938" s="337"/>
      <c r="NLK938" s="337"/>
      <c r="NLL938" s="337"/>
      <c r="NLM938" s="337"/>
      <c r="NLN938" s="337"/>
      <c r="NLO938" s="337"/>
      <c r="NLP938" s="337"/>
      <c r="NLQ938" s="337"/>
      <c r="NLR938" s="337"/>
      <c r="NLS938" s="337"/>
      <c r="NLT938" s="337"/>
      <c r="NLU938" s="337"/>
      <c r="NLV938" s="337"/>
      <c r="NLW938" s="337"/>
      <c r="NLX938" s="337"/>
      <c r="NLY938" s="337"/>
      <c r="NLZ938" s="337"/>
      <c r="NMA938" s="337"/>
      <c r="NMB938" s="337"/>
      <c r="NMC938" s="337"/>
      <c r="NMD938" s="337"/>
      <c r="NME938" s="337"/>
      <c r="NMF938" s="337"/>
      <c r="NMG938" s="337"/>
      <c r="NMH938" s="337"/>
      <c r="NMI938" s="337"/>
      <c r="NMJ938" s="337"/>
      <c r="NMK938" s="337"/>
      <c r="NML938" s="337"/>
      <c r="NMM938" s="337"/>
      <c r="NMN938" s="337"/>
      <c r="NMO938" s="337"/>
      <c r="NMP938" s="337"/>
      <c r="NMQ938" s="337"/>
      <c r="NMR938" s="337"/>
      <c r="NMS938" s="337"/>
      <c r="NMT938" s="337"/>
      <c r="NMU938" s="337"/>
      <c r="NMV938" s="337"/>
      <c r="NMW938" s="337"/>
      <c r="NMX938" s="337"/>
      <c r="NMY938" s="337"/>
      <c r="NMZ938" s="337"/>
      <c r="NNA938" s="337"/>
      <c r="NNB938" s="337"/>
      <c r="NNC938" s="337"/>
      <c r="NND938" s="337"/>
      <c r="NNE938" s="337"/>
      <c r="NNF938" s="337"/>
      <c r="NNG938" s="337"/>
      <c r="NNH938" s="337"/>
      <c r="NNI938" s="337"/>
      <c r="NNJ938" s="337"/>
      <c r="NNK938" s="337"/>
      <c r="NNL938" s="337"/>
      <c r="NNM938" s="337"/>
      <c r="NNN938" s="337"/>
      <c r="NNO938" s="337"/>
      <c r="NNP938" s="337"/>
      <c r="NNQ938" s="337"/>
      <c r="NNR938" s="337"/>
      <c r="NNS938" s="337"/>
      <c r="NNT938" s="337"/>
      <c r="NNU938" s="337"/>
      <c r="NNV938" s="337"/>
      <c r="NNW938" s="337"/>
      <c r="NNX938" s="337"/>
      <c r="NNY938" s="337"/>
      <c r="NNZ938" s="337"/>
      <c r="NOA938" s="337"/>
      <c r="NOB938" s="337"/>
      <c r="NOC938" s="337"/>
      <c r="NOD938" s="337"/>
      <c r="NOE938" s="337"/>
      <c r="NOF938" s="337"/>
      <c r="NOG938" s="337"/>
      <c r="NOH938" s="337"/>
      <c r="NOI938" s="337"/>
      <c r="NOJ938" s="337"/>
      <c r="NOK938" s="337"/>
      <c r="NOL938" s="337"/>
      <c r="NOM938" s="337"/>
      <c r="NON938" s="337"/>
      <c r="NOO938" s="337"/>
      <c r="NOP938" s="337"/>
      <c r="NOQ938" s="337"/>
      <c r="NOR938" s="337"/>
      <c r="NOS938" s="337"/>
      <c r="NOT938" s="337"/>
      <c r="NOU938" s="337"/>
      <c r="NOV938" s="337"/>
      <c r="NOW938" s="337"/>
      <c r="NOX938" s="337"/>
      <c r="NOY938" s="337"/>
      <c r="NOZ938" s="337"/>
      <c r="NPA938" s="337"/>
      <c r="NPB938" s="337"/>
      <c r="NPC938" s="337"/>
      <c r="NPD938" s="337"/>
      <c r="NPE938" s="337"/>
      <c r="NPF938" s="337"/>
      <c r="NPG938" s="337"/>
      <c r="NPH938" s="337"/>
      <c r="NPI938" s="337"/>
      <c r="NPJ938" s="337"/>
      <c r="NPK938" s="337"/>
      <c r="NPL938" s="337"/>
      <c r="NPM938" s="337"/>
      <c r="NPN938" s="337"/>
      <c r="NPO938" s="337"/>
      <c r="NPP938" s="337"/>
      <c r="NPQ938" s="337"/>
      <c r="NPR938" s="337"/>
      <c r="NPS938" s="337"/>
      <c r="NPT938" s="337"/>
      <c r="NPU938" s="337"/>
      <c r="NPV938" s="337"/>
      <c r="NPW938" s="337"/>
      <c r="NPX938" s="337"/>
      <c r="NPY938" s="337"/>
      <c r="NPZ938" s="337"/>
      <c r="NQA938" s="337"/>
      <c r="NQB938" s="337"/>
      <c r="NQC938" s="337"/>
      <c r="NQD938" s="337"/>
      <c r="NQE938" s="337"/>
      <c r="NQF938" s="337"/>
      <c r="NQG938" s="337"/>
      <c r="NQH938" s="337"/>
      <c r="NQI938" s="337"/>
      <c r="NQJ938" s="337"/>
      <c r="NQK938" s="337"/>
      <c r="NQL938" s="337"/>
      <c r="NQM938" s="337"/>
      <c r="NQN938" s="337"/>
      <c r="NQO938" s="337"/>
      <c r="NQP938" s="337"/>
      <c r="NQQ938" s="337"/>
      <c r="NQR938" s="337"/>
      <c r="NQS938" s="337"/>
      <c r="NQT938" s="337"/>
      <c r="NQU938" s="337"/>
      <c r="NQV938" s="337"/>
      <c r="NQW938" s="337"/>
      <c r="NQX938" s="337"/>
      <c r="NQY938" s="337"/>
      <c r="NQZ938" s="337"/>
      <c r="NRA938" s="337"/>
      <c r="NRB938" s="337"/>
      <c r="NRC938" s="337"/>
      <c r="NRD938" s="337"/>
      <c r="NRE938" s="337"/>
      <c r="NRF938" s="337"/>
      <c r="NRG938" s="337"/>
      <c r="NRH938" s="337"/>
      <c r="NRI938" s="337"/>
      <c r="NRJ938" s="337"/>
      <c r="NRK938" s="337"/>
      <c r="NRL938" s="337"/>
      <c r="NRM938" s="337"/>
      <c r="NRN938" s="337"/>
      <c r="NRO938" s="337"/>
      <c r="NRP938" s="337"/>
      <c r="NRQ938" s="337"/>
      <c r="NRR938" s="337"/>
      <c r="NRS938" s="337"/>
      <c r="NRT938" s="337"/>
      <c r="NRU938" s="337"/>
      <c r="NRV938" s="337"/>
      <c r="NRW938" s="337"/>
      <c r="NRX938" s="337"/>
      <c r="NRY938" s="337"/>
      <c r="NRZ938" s="337"/>
      <c r="NSA938" s="337"/>
      <c r="NSB938" s="337"/>
      <c r="NSC938" s="337"/>
      <c r="NSD938" s="337"/>
      <c r="NSE938" s="337"/>
      <c r="NSF938" s="337"/>
      <c r="NSG938" s="337"/>
      <c r="NSH938" s="337"/>
      <c r="NSI938" s="337"/>
      <c r="NSJ938" s="337"/>
      <c r="NSK938" s="337"/>
      <c r="NSL938" s="337"/>
      <c r="NSM938" s="337"/>
      <c r="NSN938" s="337"/>
      <c r="NSO938" s="337"/>
      <c r="NSP938" s="337"/>
      <c r="NSQ938" s="337"/>
      <c r="NSR938" s="337"/>
      <c r="NSS938" s="337"/>
      <c r="NST938" s="337"/>
      <c r="NSU938" s="337"/>
      <c r="NSV938" s="337"/>
      <c r="NSW938" s="337"/>
      <c r="NSX938" s="337"/>
      <c r="NSY938" s="337"/>
      <c r="NSZ938" s="337"/>
      <c r="NTA938" s="337"/>
      <c r="NTB938" s="337"/>
      <c r="NTC938" s="337"/>
      <c r="NTD938" s="337"/>
      <c r="NTE938" s="337"/>
      <c r="NTF938" s="337"/>
      <c r="NTG938" s="337"/>
      <c r="NTH938" s="337"/>
      <c r="NTI938" s="337"/>
      <c r="NTJ938" s="337"/>
      <c r="NTK938" s="337"/>
      <c r="NTL938" s="337"/>
      <c r="NTM938" s="337"/>
      <c r="NTN938" s="337"/>
      <c r="NTO938" s="337"/>
      <c r="NTP938" s="337"/>
      <c r="NTQ938" s="337"/>
      <c r="NTR938" s="337"/>
      <c r="NTS938" s="337"/>
      <c r="NTT938" s="337"/>
      <c r="NTU938" s="337"/>
      <c r="NTV938" s="337"/>
      <c r="NTW938" s="337"/>
      <c r="NTX938" s="337"/>
      <c r="NTY938" s="337"/>
      <c r="NTZ938" s="337"/>
      <c r="NUA938" s="337"/>
      <c r="NUB938" s="337"/>
      <c r="NUC938" s="337"/>
      <c r="NUD938" s="337"/>
      <c r="NUE938" s="337"/>
      <c r="NUF938" s="337"/>
      <c r="NUG938" s="337"/>
      <c r="NUH938" s="337"/>
      <c r="NUI938" s="337"/>
      <c r="NUJ938" s="337"/>
      <c r="NUK938" s="337"/>
      <c r="NUL938" s="337"/>
      <c r="NUM938" s="337"/>
      <c r="NUN938" s="337"/>
      <c r="NUO938" s="337"/>
      <c r="NUP938" s="337"/>
      <c r="NUQ938" s="337"/>
      <c r="NUR938" s="337"/>
      <c r="NUS938" s="337"/>
      <c r="NUT938" s="337"/>
      <c r="NUU938" s="337"/>
      <c r="NUV938" s="337"/>
      <c r="NUW938" s="337"/>
      <c r="NUX938" s="337"/>
      <c r="NUY938" s="337"/>
      <c r="NUZ938" s="337"/>
      <c r="NVA938" s="337"/>
      <c r="NVB938" s="337"/>
      <c r="NVC938" s="337"/>
      <c r="NVD938" s="337"/>
      <c r="NVE938" s="337"/>
      <c r="NVF938" s="337"/>
      <c r="NVG938" s="337"/>
      <c r="NVH938" s="337"/>
      <c r="NVI938" s="337"/>
      <c r="NVJ938" s="337"/>
      <c r="NVK938" s="337"/>
      <c r="NVL938" s="337"/>
      <c r="NVM938" s="337"/>
      <c r="NVN938" s="337"/>
      <c r="NVO938" s="337"/>
      <c r="NVP938" s="337"/>
      <c r="NVQ938" s="337"/>
      <c r="NVR938" s="337"/>
      <c r="NVS938" s="337"/>
      <c r="NVT938" s="337"/>
      <c r="NVU938" s="337"/>
      <c r="NVV938" s="337"/>
      <c r="NVW938" s="337"/>
      <c r="NVX938" s="337"/>
      <c r="NVY938" s="337"/>
      <c r="NVZ938" s="337"/>
      <c r="NWA938" s="337"/>
      <c r="NWB938" s="337"/>
      <c r="NWC938" s="337"/>
      <c r="NWD938" s="337"/>
      <c r="NWE938" s="337"/>
      <c r="NWF938" s="337"/>
      <c r="NWG938" s="337"/>
      <c r="NWH938" s="337"/>
      <c r="NWI938" s="337"/>
      <c r="NWJ938" s="337"/>
      <c r="NWK938" s="337"/>
      <c r="NWL938" s="337"/>
      <c r="NWM938" s="337"/>
      <c r="NWN938" s="337"/>
      <c r="NWO938" s="337"/>
      <c r="NWP938" s="337"/>
      <c r="NWQ938" s="337"/>
      <c r="NWR938" s="337"/>
      <c r="NWS938" s="337"/>
      <c r="NWT938" s="337"/>
      <c r="NWU938" s="337"/>
      <c r="NWV938" s="337"/>
      <c r="NWW938" s="337"/>
      <c r="NWX938" s="337"/>
      <c r="NWY938" s="337"/>
      <c r="NWZ938" s="337"/>
      <c r="NXA938" s="337"/>
      <c r="NXB938" s="337"/>
      <c r="NXC938" s="337"/>
      <c r="NXD938" s="337"/>
      <c r="NXE938" s="337"/>
      <c r="NXF938" s="337"/>
      <c r="NXG938" s="337"/>
      <c r="NXH938" s="337"/>
      <c r="NXI938" s="337"/>
      <c r="NXJ938" s="337"/>
      <c r="NXK938" s="337"/>
      <c r="NXL938" s="337"/>
      <c r="NXM938" s="337"/>
      <c r="NXN938" s="337"/>
      <c r="NXO938" s="337"/>
      <c r="NXP938" s="337"/>
      <c r="NXQ938" s="337"/>
      <c r="NXR938" s="337"/>
      <c r="NXS938" s="337"/>
      <c r="NXT938" s="337"/>
      <c r="NXU938" s="337"/>
      <c r="NXV938" s="337"/>
      <c r="NXW938" s="337"/>
      <c r="NXX938" s="337"/>
      <c r="NXY938" s="337"/>
      <c r="NXZ938" s="337"/>
      <c r="NYA938" s="337"/>
      <c r="NYB938" s="337"/>
      <c r="NYC938" s="337"/>
      <c r="NYD938" s="337"/>
      <c r="NYE938" s="337"/>
      <c r="NYF938" s="337"/>
      <c r="NYG938" s="337"/>
      <c r="NYH938" s="337"/>
      <c r="NYI938" s="337"/>
      <c r="NYJ938" s="337"/>
      <c r="NYK938" s="337"/>
      <c r="NYL938" s="337"/>
      <c r="NYM938" s="337"/>
      <c r="NYN938" s="337"/>
      <c r="NYO938" s="337"/>
      <c r="NYP938" s="337"/>
      <c r="NYQ938" s="337"/>
      <c r="NYR938" s="337"/>
      <c r="NYS938" s="337"/>
      <c r="NYT938" s="337"/>
      <c r="NYU938" s="337"/>
      <c r="NYV938" s="337"/>
      <c r="NYW938" s="337"/>
      <c r="NYX938" s="337"/>
      <c r="NYY938" s="337"/>
      <c r="NYZ938" s="337"/>
      <c r="NZA938" s="337"/>
      <c r="NZB938" s="337"/>
      <c r="NZC938" s="337"/>
      <c r="NZD938" s="337"/>
      <c r="NZE938" s="337"/>
      <c r="NZF938" s="337"/>
      <c r="NZG938" s="337"/>
      <c r="NZH938" s="337"/>
      <c r="NZI938" s="337"/>
      <c r="NZJ938" s="337"/>
      <c r="NZK938" s="337"/>
      <c r="NZL938" s="337"/>
      <c r="NZM938" s="337"/>
      <c r="NZN938" s="337"/>
      <c r="NZO938" s="337"/>
      <c r="NZP938" s="337"/>
      <c r="NZQ938" s="337"/>
      <c r="NZR938" s="337"/>
      <c r="NZS938" s="337"/>
      <c r="NZT938" s="337"/>
      <c r="NZU938" s="337"/>
      <c r="NZV938" s="337"/>
      <c r="NZW938" s="337"/>
      <c r="NZX938" s="337"/>
      <c r="NZY938" s="337"/>
      <c r="NZZ938" s="337"/>
      <c r="OAA938" s="337"/>
      <c r="OAB938" s="337"/>
      <c r="OAC938" s="337"/>
      <c r="OAD938" s="337"/>
      <c r="OAE938" s="337"/>
      <c r="OAF938" s="337"/>
      <c r="OAG938" s="337"/>
      <c r="OAH938" s="337"/>
      <c r="OAI938" s="337"/>
      <c r="OAJ938" s="337"/>
      <c r="OAK938" s="337"/>
      <c r="OAL938" s="337"/>
      <c r="OAM938" s="337"/>
      <c r="OAN938" s="337"/>
      <c r="OAO938" s="337"/>
      <c r="OAP938" s="337"/>
      <c r="OAQ938" s="337"/>
      <c r="OAR938" s="337"/>
      <c r="OAS938" s="337"/>
      <c r="OAT938" s="337"/>
      <c r="OAU938" s="337"/>
      <c r="OAV938" s="337"/>
      <c r="OAW938" s="337"/>
      <c r="OAX938" s="337"/>
      <c r="OAY938" s="337"/>
      <c r="OAZ938" s="337"/>
      <c r="OBA938" s="337"/>
      <c r="OBB938" s="337"/>
      <c r="OBC938" s="337"/>
      <c r="OBD938" s="337"/>
      <c r="OBE938" s="337"/>
      <c r="OBF938" s="337"/>
      <c r="OBG938" s="337"/>
      <c r="OBH938" s="337"/>
      <c r="OBI938" s="337"/>
      <c r="OBJ938" s="337"/>
      <c r="OBK938" s="337"/>
      <c r="OBL938" s="337"/>
      <c r="OBM938" s="337"/>
      <c r="OBN938" s="337"/>
      <c r="OBO938" s="337"/>
      <c r="OBP938" s="337"/>
      <c r="OBQ938" s="337"/>
      <c r="OBR938" s="337"/>
      <c r="OBS938" s="337"/>
      <c r="OBT938" s="337"/>
      <c r="OBU938" s="337"/>
      <c r="OBV938" s="337"/>
      <c r="OBW938" s="337"/>
      <c r="OBX938" s="337"/>
      <c r="OBY938" s="337"/>
      <c r="OBZ938" s="337"/>
      <c r="OCA938" s="337"/>
      <c r="OCB938" s="337"/>
      <c r="OCC938" s="337"/>
      <c r="OCD938" s="337"/>
      <c r="OCE938" s="337"/>
      <c r="OCF938" s="337"/>
      <c r="OCG938" s="337"/>
      <c r="OCH938" s="337"/>
      <c r="OCI938" s="337"/>
      <c r="OCJ938" s="337"/>
      <c r="OCK938" s="337"/>
      <c r="OCL938" s="337"/>
      <c r="OCM938" s="337"/>
      <c r="OCN938" s="337"/>
      <c r="OCO938" s="337"/>
      <c r="OCP938" s="337"/>
      <c r="OCQ938" s="337"/>
      <c r="OCR938" s="337"/>
      <c r="OCS938" s="337"/>
      <c r="OCT938" s="337"/>
      <c r="OCU938" s="337"/>
      <c r="OCV938" s="337"/>
      <c r="OCW938" s="337"/>
      <c r="OCX938" s="337"/>
      <c r="OCY938" s="337"/>
      <c r="OCZ938" s="337"/>
      <c r="ODA938" s="337"/>
      <c r="ODB938" s="337"/>
      <c r="ODC938" s="337"/>
      <c r="ODD938" s="337"/>
      <c r="ODE938" s="337"/>
      <c r="ODF938" s="337"/>
      <c r="ODG938" s="337"/>
      <c r="ODH938" s="337"/>
      <c r="ODI938" s="337"/>
      <c r="ODJ938" s="337"/>
      <c r="ODK938" s="337"/>
      <c r="ODL938" s="337"/>
      <c r="ODM938" s="337"/>
      <c r="ODN938" s="337"/>
      <c r="ODO938" s="337"/>
      <c r="ODP938" s="337"/>
      <c r="ODQ938" s="337"/>
      <c r="ODR938" s="337"/>
      <c r="ODS938" s="337"/>
      <c r="ODT938" s="337"/>
      <c r="ODU938" s="337"/>
      <c r="ODV938" s="337"/>
      <c r="ODW938" s="337"/>
      <c r="ODX938" s="337"/>
      <c r="ODY938" s="337"/>
      <c r="ODZ938" s="337"/>
      <c r="OEA938" s="337"/>
      <c r="OEB938" s="337"/>
      <c r="OEC938" s="337"/>
      <c r="OED938" s="337"/>
      <c r="OEE938" s="337"/>
      <c r="OEF938" s="337"/>
      <c r="OEG938" s="337"/>
      <c r="OEH938" s="337"/>
      <c r="OEI938" s="337"/>
      <c r="OEJ938" s="337"/>
      <c r="OEK938" s="337"/>
      <c r="OEL938" s="337"/>
      <c r="OEM938" s="337"/>
      <c r="OEN938" s="337"/>
      <c r="OEO938" s="337"/>
      <c r="OEP938" s="337"/>
      <c r="OEQ938" s="337"/>
      <c r="OER938" s="337"/>
      <c r="OES938" s="337"/>
      <c r="OET938" s="337"/>
      <c r="OEU938" s="337"/>
      <c r="OEV938" s="337"/>
      <c r="OEW938" s="337"/>
      <c r="OEX938" s="337"/>
      <c r="OEY938" s="337"/>
      <c r="OEZ938" s="337"/>
      <c r="OFA938" s="337"/>
      <c r="OFB938" s="337"/>
      <c r="OFC938" s="337"/>
      <c r="OFD938" s="337"/>
      <c r="OFE938" s="337"/>
      <c r="OFF938" s="337"/>
      <c r="OFG938" s="337"/>
      <c r="OFH938" s="337"/>
      <c r="OFI938" s="337"/>
      <c r="OFJ938" s="337"/>
      <c r="OFK938" s="337"/>
      <c r="OFL938" s="337"/>
      <c r="OFM938" s="337"/>
      <c r="OFN938" s="337"/>
      <c r="OFO938" s="337"/>
      <c r="OFP938" s="337"/>
      <c r="OFQ938" s="337"/>
      <c r="OFR938" s="337"/>
      <c r="OFS938" s="337"/>
      <c r="OFT938" s="337"/>
      <c r="OFU938" s="337"/>
      <c r="OFV938" s="337"/>
      <c r="OFW938" s="337"/>
      <c r="OFX938" s="337"/>
      <c r="OFY938" s="337"/>
      <c r="OFZ938" s="337"/>
      <c r="OGA938" s="337"/>
      <c r="OGB938" s="337"/>
      <c r="OGC938" s="337"/>
      <c r="OGD938" s="337"/>
      <c r="OGE938" s="337"/>
      <c r="OGF938" s="337"/>
      <c r="OGG938" s="337"/>
      <c r="OGH938" s="337"/>
      <c r="OGI938" s="337"/>
      <c r="OGJ938" s="337"/>
      <c r="OGK938" s="337"/>
      <c r="OGL938" s="337"/>
      <c r="OGM938" s="337"/>
      <c r="OGN938" s="337"/>
      <c r="OGO938" s="337"/>
      <c r="OGP938" s="337"/>
      <c r="OGQ938" s="337"/>
      <c r="OGR938" s="337"/>
      <c r="OGS938" s="337"/>
      <c r="OGT938" s="337"/>
      <c r="OGU938" s="337"/>
      <c r="OGV938" s="337"/>
      <c r="OGW938" s="337"/>
      <c r="OGX938" s="337"/>
      <c r="OGY938" s="337"/>
      <c r="OGZ938" s="337"/>
      <c r="OHA938" s="337"/>
      <c r="OHB938" s="337"/>
      <c r="OHC938" s="337"/>
      <c r="OHD938" s="337"/>
      <c r="OHE938" s="337"/>
      <c r="OHF938" s="337"/>
      <c r="OHG938" s="337"/>
      <c r="OHH938" s="337"/>
      <c r="OHI938" s="337"/>
      <c r="OHJ938" s="337"/>
      <c r="OHK938" s="337"/>
      <c r="OHL938" s="337"/>
      <c r="OHM938" s="337"/>
      <c r="OHN938" s="337"/>
      <c r="OHO938" s="337"/>
      <c r="OHP938" s="337"/>
      <c r="OHQ938" s="337"/>
      <c r="OHR938" s="337"/>
      <c r="OHS938" s="337"/>
      <c r="OHT938" s="337"/>
      <c r="OHU938" s="337"/>
      <c r="OHV938" s="337"/>
      <c r="OHW938" s="337"/>
      <c r="OHX938" s="337"/>
      <c r="OHY938" s="337"/>
      <c r="OHZ938" s="337"/>
      <c r="OIA938" s="337"/>
      <c r="OIB938" s="337"/>
      <c r="OIC938" s="337"/>
      <c r="OID938" s="337"/>
      <c r="OIE938" s="337"/>
      <c r="OIF938" s="337"/>
      <c r="OIG938" s="337"/>
      <c r="OIH938" s="337"/>
      <c r="OII938" s="337"/>
      <c r="OIJ938" s="337"/>
      <c r="OIK938" s="337"/>
      <c r="OIL938" s="337"/>
      <c r="OIM938" s="337"/>
      <c r="OIN938" s="337"/>
      <c r="OIO938" s="337"/>
      <c r="OIP938" s="337"/>
      <c r="OIQ938" s="337"/>
      <c r="OIR938" s="337"/>
      <c r="OIS938" s="337"/>
      <c r="OIT938" s="337"/>
      <c r="OIU938" s="337"/>
      <c r="OIV938" s="337"/>
      <c r="OIW938" s="337"/>
      <c r="OIX938" s="337"/>
      <c r="OIY938" s="337"/>
      <c r="OIZ938" s="337"/>
      <c r="OJA938" s="337"/>
      <c r="OJB938" s="337"/>
      <c r="OJC938" s="337"/>
      <c r="OJD938" s="337"/>
      <c r="OJE938" s="337"/>
      <c r="OJF938" s="337"/>
      <c r="OJG938" s="337"/>
      <c r="OJH938" s="337"/>
      <c r="OJI938" s="337"/>
      <c r="OJJ938" s="337"/>
      <c r="OJK938" s="337"/>
      <c r="OJL938" s="337"/>
      <c r="OJM938" s="337"/>
      <c r="OJN938" s="337"/>
      <c r="OJO938" s="337"/>
      <c r="OJP938" s="337"/>
      <c r="OJQ938" s="337"/>
      <c r="OJR938" s="337"/>
      <c r="OJS938" s="337"/>
      <c r="OJT938" s="337"/>
      <c r="OJU938" s="337"/>
      <c r="OJV938" s="337"/>
      <c r="OJW938" s="337"/>
      <c r="OJX938" s="337"/>
      <c r="OJY938" s="337"/>
      <c r="OJZ938" s="337"/>
      <c r="OKA938" s="337"/>
      <c r="OKB938" s="337"/>
      <c r="OKC938" s="337"/>
      <c r="OKD938" s="337"/>
      <c r="OKE938" s="337"/>
      <c r="OKF938" s="337"/>
      <c r="OKG938" s="337"/>
      <c r="OKH938" s="337"/>
      <c r="OKI938" s="337"/>
      <c r="OKJ938" s="337"/>
      <c r="OKK938" s="337"/>
      <c r="OKL938" s="337"/>
      <c r="OKM938" s="337"/>
      <c r="OKN938" s="337"/>
      <c r="OKO938" s="337"/>
      <c r="OKP938" s="337"/>
      <c r="OKQ938" s="337"/>
      <c r="OKR938" s="337"/>
      <c r="OKS938" s="337"/>
      <c r="OKT938" s="337"/>
      <c r="OKU938" s="337"/>
      <c r="OKV938" s="337"/>
      <c r="OKW938" s="337"/>
      <c r="OKX938" s="337"/>
      <c r="OKY938" s="337"/>
      <c r="OKZ938" s="337"/>
      <c r="OLA938" s="337"/>
      <c r="OLB938" s="337"/>
      <c r="OLC938" s="337"/>
      <c r="OLD938" s="337"/>
      <c r="OLE938" s="337"/>
      <c r="OLF938" s="337"/>
      <c r="OLG938" s="337"/>
      <c r="OLH938" s="337"/>
      <c r="OLI938" s="337"/>
      <c r="OLJ938" s="337"/>
      <c r="OLK938" s="337"/>
      <c r="OLL938" s="337"/>
      <c r="OLM938" s="337"/>
      <c r="OLN938" s="337"/>
      <c r="OLO938" s="337"/>
      <c r="OLP938" s="337"/>
      <c r="OLQ938" s="337"/>
      <c r="OLR938" s="337"/>
      <c r="OLS938" s="337"/>
      <c r="OLT938" s="337"/>
      <c r="OLU938" s="337"/>
      <c r="OLV938" s="337"/>
      <c r="OLW938" s="337"/>
      <c r="OLX938" s="337"/>
      <c r="OLY938" s="337"/>
      <c r="OLZ938" s="337"/>
      <c r="OMA938" s="337"/>
      <c r="OMB938" s="337"/>
      <c r="OMC938" s="337"/>
      <c r="OMD938" s="337"/>
      <c r="OME938" s="337"/>
      <c r="OMF938" s="337"/>
      <c r="OMG938" s="337"/>
      <c r="OMH938" s="337"/>
      <c r="OMI938" s="337"/>
      <c r="OMJ938" s="337"/>
      <c r="OMK938" s="337"/>
      <c r="OML938" s="337"/>
      <c r="OMM938" s="337"/>
      <c r="OMN938" s="337"/>
      <c r="OMO938" s="337"/>
      <c r="OMP938" s="337"/>
      <c r="OMQ938" s="337"/>
      <c r="OMR938" s="337"/>
      <c r="OMS938" s="337"/>
      <c r="OMT938" s="337"/>
      <c r="OMU938" s="337"/>
      <c r="OMV938" s="337"/>
      <c r="OMW938" s="337"/>
      <c r="OMX938" s="337"/>
      <c r="OMY938" s="337"/>
      <c r="OMZ938" s="337"/>
      <c r="ONA938" s="337"/>
      <c r="ONB938" s="337"/>
      <c r="ONC938" s="337"/>
      <c r="OND938" s="337"/>
      <c r="ONE938" s="337"/>
      <c r="ONF938" s="337"/>
      <c r="ONG938" s="337"/>
      <c r="ONH938" s="337"/>
      <c r="ONI938" s="337"/>
      <c r="ONJ938" s="337"/>
      <c r="ONK938" s="337"/>
      <c r="ONL938" s="337"/>
      <c r="ONM938" s="337"/>
      <c r="ONN938" s="337"/>
      <c r="ONO938" s="337"/>
      <c r="ONP938" s="337"/>
      <c r="ONQ938" s="337"/>
      <c r="ONR938" s="337"/>
      <c r="ONS938" s="337"/>
      <c r="ONT938" s="337"/>
      <c r="ONU938" s="337"/>
      <c r="ONV938" s="337"/>
      <c r="ONW938" s="337"/>
      <c r="ONX938" s="337"/>
      <c r="ONY938" s="337"/>
      <c r="ONZ938" s="337"/>
      <c r="OOA938" s="337"/>
      <c r="OOB938" s="337"/>
      <c r="OOC938" s="337"/>
      <c r="OOD938" s="337"/>
      <c r="OOE938" s="337"/>
      <c r="OOF938" s="337"/>
      <c r="OOG938" s="337"/>
      <c r="OOH938" s="337"/>
      <c r="OOI938" s="337"/>
      <c r="OOJ938" s="337"/>
      <c r="OOK938" s="337"/>
      <c r="OOL938" s="337"/>
      <c r="OOM938" s="337"/>
      <c r="OON938" s="337"/>
      <c r="OOO938" s="337"/>
      <c r="OOP938" s="337"/>
      <c r="OOQ938" s="337"/>
      <c r="OOR938" s="337"/>
      <c r="OOS938" s="337"/>
      <c r="OOT938" s="337"/>
      <c r="OOU938" s="337"/>
      <c r="OOV938" s="337"/>
      <c r="OOW938" s="337"/>
      <c r="OOX938" s="337"/>
      <c r="OOY938" s="337"/>
      <c r="OOZ938" s="337"/>
      <c r="OPA938" s="337"/>
      <c r="OPB938" s="337"/>
      <c r="OPC938" s="337"/>
      <c r="OPD938" s="337"/>
      <c r="OPE938" s="337"/>
      <c r="OPF938" s="337"/>
      <c r="OPG938" s="337"/>
      <c r="OPH938" s="337"/>
      <c r="OPI938" s="337"/>
      <c r="OPJ938" s="337"/>
      <c r="OPK938" s="337"/>
      <c r="OPL938" s="337"/>
      <c r="OPM938" s="337"/>
      <c r="OPN938" s="337"/>
      <c r="OPO938" s="337"/>
      <c r="OPP938" s="337"/>
      <c r="OPQ938" s="337"/>
      <c r="OPR938" s="337"/>
      <c r="OPS938" s="337"/>
      <c r="OPT938" s="337"/>
      <c r="OPU938" s="337"/>
      <c r="OPV938" s="337"/>
      <c r="OPW938" s="337"/>
      <c r="OPX938" s="337"/>
      <c r="OPY938" s="337"/>
      <c r="OPZ938" s="337"/>
      <c r="OQA938" s="337"/>
      <c r="OQB938" s="337"/>
      <c r="OQC938" s="337"/>
      <c r="OQD938" s="337"/>
      <c r="OQE938" s="337"/>
      <c r="OQF938" s="337"/>
      <c r="OQG938" s="337"/>
      <c r="OQH938" s="337"/>
      <c r="OQI938" s="337"/>
      <c r="OQJ938" s="337"/>
      <c r="OQK938" s="337"/>
      <c r="OQL938" s="337"/>
      <c r="OQM938" s="337"/>
      <c r="OQN938" s="337"/>
      <c r="OQO938" s="337"/>
      <c r="OQP938" s="337"/>
      <c r="OQQ938" s="337"/>
      <c r="OQR938" s="337"/>
      <c r="OQS938" s="337"/>
      <c r="OQT938" s="337"/>
      <c r="OQU938" s="337"/>
      <c r="OQV938" s="337"/>
      <c r="OQW938" s="337"/>
      <c r="OQX938" s="337"/>
      <c r="OQY938" s="337"/>
      <c r="OQZ938" s="337"/>
      <c r="ORA938" s="337"/>
      <c r="ORB938" s="337"/>
      <c r="ORC938" s="337"/>
      <c r="ORD938" s="337"/>
      <c r="ORE938" s="337"/>
      <c r="ORF938" s="337"/>
      <c r="ORG938" s="337"/>
      <c r="ORH938" s="337"/>
      <c r="ORI938" s="337"/>
      <c r="ORJ938" s="337"/>
      <c r="ORK938" s="337"/>
      <c r="ORL938" s="337"/>
      <c r="ORM938" s="337"/>
      <c r="ORN938" s="337"/>
      <c r="ORO938" s="337"/>
      <c r="ORP938" s="337"/>
      <c r="ORQ938" s="337"/>
      <c r="ORR938" s="337"/>
      <c r="ORS938" s="337"/>
      <c r="ORT938" s="337"/>
      <c r="ORU938" s="337"/>
      <c r="ORV938" s="337"/>
      <c r="ORW938" s="337"/>
      <c r="ORX938" s="337"/>
      <c r="ORY938" s="337"/>
      <c r="ORZ938" s="337"/>
      <c r="OSA938" s="337"/>
      <c r="OSB938" s="337"/>
      <c r="OSC938" s="337"/>
      <c r="OSD938" s="337"/>
      <c r="OSE938" s="337"/>
      <c r="OSF938" s="337"/>
      <c r="OSG938" s="337"/>
      <c r="OSH938" s="337"/>
      <c r="OSI938" s="337"/>
      <c r="OSJ938" s="337"/>
      <c r="OSK938" s="337"/>
      <c r="OSL938" s="337"/>
      <c r="OSM938" s="337"/>
      <c r="OSN938" s="337"/>
      <c r="OSO938" s="337"/>
      <c r="OSP938" s="337"/>
      <c r="OSQ938" s="337"/>
      <c r="OSR938" s="337"/>
      <c r="OSS938" s="337"/>
      <c r="OST938" s="337"/>
      <c r="OSU938" s="337"/>
      <c r="OSV938" s="337"/>
      <c r="OSW938" s="337"/>
      <c r="OSX938" s="337"/>
      <c r="OSY938" s="337"/>
      <c r="OSZ938" s="337"/>
      <c r="OTA938" s="337"/>
      <c r="OTB938" s="337"/>
      <c r="OTC938" s="337"/>
      <c r="OTD938" s="337"/>
      <c r="OTE938" s="337"/>
      <c r="OTF938" s="337"/>
      <c r="OTG938" s="337"/>
      <c r="OTH938" s="337"/>
      <c r="OTI938" s="337"/>
      <c r="OTJ938" s="337"/>
      <c r="OTK938" s="337"/>
      <c r="OTL938" s="337"/>
      <c r="OTM938" s="337"/>
      <c r="OTN938" s="337"/>
      <c r="OTO938" s="337"/>
      <c r="OTP938" s="337"/>
      <c r="OTQ938" s="337"/>
      <c r="OTR938" s="337"/>
      <c r="OTS938" s="337"/>
      <c r="OTT938" s="337"/>
      <c r="OTU938" s="337"/>
      <c r="OTV938" s="337"/>
      <c r="OTW938" s="337"/>
      <c r="OTX938" s="337"/>
      <c r="OTY938" s="337"/>
      <c r="OTZ938" s="337"/>
      <c r="OUA938" s="337"/>
      <c r="OUB938" s="337"/>
      <c r="OUC938" s="337"/>
      <c r="OUD938" s="337"/>
      <c r="OUE938" s="337"/>
      <c r="OUF938" s="337"/>
      <c r="OUG938" s="337"/>
      <c r="OUH938" s="337"/>
      <c r="OUI938" s="337"/>
      <c r="OUJ938" s="337"/>
      <c r="OUK938" s="337"/>
      <c r="OUL938" s="337"/>
      <c r="OUM938" s="337"/>
      <c r="OUN938" s="337"/>
      <c r="OUO938" s="337"/>
      <c r="OUP938" s="337"/>
      <c r="OUQ938" s="337"/>
      <c r="OUR938" s="337"/>
      <c r="OUS938" s="337"/>
      <c r="OUT938" s="337"/>
      <c r="OUU938" s="337"/>
      <c r="OUV938" s="337"/>
      <c r="OUW938" s="337"/>
      <c r="OUX938" s="337"/>
      <c r="OUY938" s="337"/>
      <c r="OUZ938" s="337"/>
      <c r="OVA938" s="337"/>
      <c r="OVB938" s="337"/>
      <c r="OVC938" s="337"/>
      <c r="OVD938" s="337"/>
      <c r="OVE938" s="337"/>
      <c r="OVF938" s="337"/>
      <c r="OVG938" s="337"/>
      <c r="OVH938" s="337"/>
      <c r="OVI938" s="337"/>
      <c r="OVJ938" s="337"/>
      <c r="OVK938" s="337"/>
      <c r="OVL938" s="337"/>
      <c r="OVM938" s="337"/>
      <c r="OVN938" s="337"/>
      <c r="OVO938" s="337"/>
      <c r="OVP938" s="337"/>
      <c r="OVQ938" s="337"/>
      <c r="OVR938" s="337"/>
      <c r="OVS938" s="337"/>
      <c r="OVT938" s="337"/>
      <c r="OVU938" s="337"/>
      <c r="OVV938" s="337"/>
      <c r="OVW938" s="337"/>
      <c r="OVX938" s="337"/>
      <c r="OVY938" s="337"/>
      <c r="OVZ938" s="337"/>
      <c r="OWA938" s="337"/>
      <c r="OWB938" s="337"/>
      <c r="OWC938" s="337"/>
      <c r="OWD938" s="337"/>
      <c r="OWE938" s="337"/>
      <c r="OWF938" s="337"/>
      <c r="OWG938" s="337"/>
      <c r="OWH938" s="337"/>
      <c r="OWI938" s="337"/>
      <c r="OWJ938" s="337"/>
      <c r="OWK938" s="337"/>
      <c r="OWL938" s="337"/>
      <c r="OWM938" s="337"/>
      <c r="OWN938" s="337"/>
      <c r="OWO938" s="337"/>
      <c r="OWP938" s="337"/>
      <c r="OWQ938" s="337"/>
      <c r="OWR938" s="337"/>
      <c r="OWS938" s="337"/>
      <c r="OWT938" s="337"/>
      <c r="OWU938" s="337"/>
      <c r="OWV938" s="337"/>
      <c r="OWW938" s="337"/>
      <c r="OWX938" s="337"/>
      <c r="OWY938" s="337"/>
      <c r="OWZ938" s="337"/>
      <c r="OXA938" s="337"/>
      <c r="OXB938" s="337"/>
      <c r="OXC938" s="337"/>
      <c r="OXD938" s="337"/>
      <c r="OXE938" s="337"/>
      <c r="OXF938" s="337"/>
      <c r="OXG938" s="337"/>
      <c r="OXH938" s="337"/>
      <c r="OXI938" s="337"/>
      <c r="OXJ938" s="337"/>
      <c r="OXK938" s="337"/>
      <c r="OXL938" s="337"/>
      <c r="OXM938" s="337"/>
      <c r="OXN938" s="337"/>
      <c r="OXO938" s="337"/>
      <c r="OXP938" s="337"/>
      <c r="OXQ938" s="337"/>
      <c r="OXR938" s="337"/>
      <c r="OXS938" s="337"/>
      <c r="OXT938" s="337"/>
      <c r="OXU938" s="337"/>
      <c r="OXV938" s="337"/>
      <c r="OXW938" s="337"/>
      <c r="OXX938" s="337"/>
      <c r="OXY938" s="337"/>
      <c r="OXZ938" s="337"/>
      <c r="OYA938" s="337"/>
      <c r="OYB938" s="337"/>
      <c r="OYC938" s="337"/>
      <c r="OYD938" s="337"/>
      <c r="OYE938" s="337"/>
      <c r="OYF938" s="337"/>
      <c r="OYG938" s="337"/>
      <c r="OYH938" s="337"/>
      <c r="OYI938" s="337"/>
      <c r="OYJ938" s="337"/>
      <c r="OYK938" s="337"/>
      <c r="OYL938" s="337"/>
      <c r="OYM938" s="337"/>
      <c r="OYN938" s="337"/>
      <c r="OYO938" s="337"/>
      <c r="OYP938" s="337"/>
      <c r="OYQ938" s="337"/>
      <c r="OYR938" s="337"/>
      <c r="OYS938" s="337"/>
      <c r="OYT938" s="337"/>
      <c r="OYU938" s="337"/>
      <c r="OYV938" s="337"/>
      <c r="OYW938" s="337"/>
      <c r="OYX938" s="337"/>
      <c r="OYY938" s="337"/>
      <c r="OYZ938" s="337"/>
      <c r="OZA938" s="337"/>
      <c r="OZB938" s="337"/>
      <c r="OZC938" s="337"/>
      <c r="OZD938" s="337"/>
      <c r="OZE938" s="337"/>
      <c r="OZF938" s="337"/>
      <c r="OZG938" s="337"/>
      <c r="OZH938" s="337"/>
      <c r="OZI938" s="337"/>
      <c r="OZJ938" s="337"/>
      <c r="OZK938" s="337"/>
      <c r="OZL938" s="337"/>
      <c r="OZM938" s="337"/>
      <c r="OZN938" s="337"/>
      <c r="OZO938" s="337"/>
      <c r="OZP938" s="337"/>
      <c r="OZQ938" s="337"/>
      <c r="OZR938" s="337"/>
      <c r="OZS938" s="337"/>
      <c r="OZT938" s="337"/>
      <c r="OZU938" s="337"/>
      <c r="OZV938" s="337"/>
      <c r="OZW938" s="337"/>
      <c r="OZX938" s="337"/>
      <c r="OZY938" s="337"/>
      <c r="OZZ938" s="337"/>
      <c r="PAA938" s="337"/>
      <c r="PAB938" s="337"/>
      <c r="PAC938" s="337"/>
      <c r="PAD938" s="337"/>
      <c r="PAE938" s="337"/>
      <c r="PAF938" s="337"/>
      <c r="PAG938" s="337"/>
      <c r="PAH938" s="337"/>
      <c r="PAI938" s="337"/>
      <c r="PAJ938" s="337"/>
      <c r="PAK938" s="337"/>
      <c r="PAL938" s="337"/>
      <c r="PAM938" s="337"/>
      <c r="PAN938" s="337"/>
      <c r="PAO938" s="337"/>
      <c r="PAP938" s="337"/>
      <c r="PAQ938" s="337"/>
      <c r="PAR938" s="337"/>
      <c r="PAS938" s="337"/>
      <c r="PAT938" s="337"/>
      <c r="PAU938" s="337"/>
      <c r="PAV938" s="337"/>
      <c r="PAW938" s="337"/>
      <c r="PAX938" s="337"/>
      <c r="PAY938" s="337"/>
      <c r="PAZ938" s="337"/>
      <c r="PBA938" s="337"/>
      <c r="PBB938" s="337"/>
      <c r="PBC938" s="337"/>
      <c r="PBD938" s="337"/>
      <c r="PBE938" s="337"/>
      <c r="PBF938" s="337"/>
      <c r="PBG938" s="337"/>
      <c r="PBH938" s="337"/>
      <c r="PBI938" s="337"/>
      <c r="PBJ938" s="337"/>
      <c r="PBK938" s="337"/>
      <c r="PBL938" s="337"/>
      <c r="PBM938" s="337"/>
      <c r="PBN938" s="337"/>
      <c r="PBO938" s="337"/>
      <c r="PBP938" s="337"/>
      <c r="PBQ938" s="337"/>
      <c r="PBR938" s="337"/>
      <c r="PBS938" s="337"/>
      <c r="PBT938" s="337"/>
      <c r="PBU938" s="337"/>
      <c r="PBV938" s="337"/>
      <c r="PBW938" s="337"/>
      <c r="PBX938" s="337"/>
      <c r="PBY938" s="337"/>
      <c r="PBZ938" s="337"/>
      <c r="PCA938" s="337"/>
      <c r="PCB938" s="337"/>
      <c r="PCC938" s="337"/>
      <c r="PCD938" s="337"/>
      <c r="PCE938" s="337"/>
      <c r="PCF938" s="337"/>
      <c r="PCG938" s="337"/>
      <c r="PCH938" s="337"/>
      <c r="PCI938" s="337"/>
      <c r="PCJ938" s="337"/>
      <c r="PCK938" s="337"/>
      <c r="PCL938" s="337"/>
      <c r="PCM938" s="337"/>
      <c r="PCN938" s="337"/>
      <c r="PCO938" s="337"/>
      <c r="PCP938" s="337"/>
      <c r="PCQ938" s="337"/>
      <c r="PCR938" s="337"/>
      <c r="PCS938" s="337"/>
      <c r="PCT938" s="337"/>
      <c r="PCU938" s="337"/>
      <c r="PCV938" s="337"/>
      <c r="PCW938" s="337"/>
      <c r="PCX938" s="337"/>
      <c r="PCY938" s="337"/>
      <c r="PCZ938" s="337"/>
      <c r="PDA938" s="337"/>
      <c r="PDB938" s="337"/>
      <c r="PDC938" s="337"/>
      <c r="PDD938" s="337"/>
      <c r="PDE938" s="337"/>
      <c r="PDF938" s="337"/>
      <c r="PDG938" s="337"/>
      <c r="PDH938" s="337"/>
      <c r="PDI938" s="337"/>
      <c r="PDJ938" s="337"/>
      <c r="PDK938" s="337"/>
      <c r="PDL938" s="337"/>
      <c r="PDM938" s="337"/>
      <c r="PDN938" s="337"/>
      <c r="PDO938" s="337"/>
      <c r="PDP938" s="337"/>
      <c r="PDQ938" s="337"/>
      <c r="PDR938" s="337"/>
      <c r="PDS938" s="337"/>
      <c r="PDT938" s="337"/>
      <c r="PDU938" s="337"/>
      <c r="PDV938" s="337"/>
      <c r="PDW938" s="337"/>
      <c r="PDX938" s="337"/>
      <c r="PDY938" s="337"/>
      <c r="PDZ938" s="337"/>
      <c r="PEA938" s="337"/>
      <c r="PEB938" s="337"/>
      <c r="PEC938" s="337"/>
      <c r="PED938" s="337"/>
      <c r="PEE938" s="337"/>
      <c r="PEF938" s="337"/>
      <c r="PEG938" s="337"/>
      <c r="PEH938" s="337"/>
      <c r="PEI938" s="337"/>
      <c r="PEJ938" s="337"/>
      <c r="PEK938" s="337"/>
      <c r="PEL938" s="337"/>
      <c r="PEM938" s="337"/>
      <c r="PEN938" s="337"/>
      <c r="PEO938" s="337"/>
      <c r="PEP938" s="337"/>
      <c r="PEQ938" s="337"/>
      <c r="PER938" s="337"/>
      <c r="PES938" s="337"/>
      <c r="PET938" s="337"/>
      <c r="PEU938" s="337"/>
      <c r="PEV938" s="337"/>
      <c r="PEW938" s="337"/>
      <c r="PEX938" s="337"/>
      <c r="PEY938" s="337"/>
      <c r="PEZ938" s="337"/>
      <c r="PFA938" s="337"/>
      <c r="PFB938" s="337"/>
      <c r="PFC938" s="337"/>
      <c r="PFD938" s="337"/>
      <c r="PFE938" s="337"/>
      <c r="PFF938" s="337"/>
      <c r="PFG938" s="337"/>
      <c r="PFH938" s="337"/>
      <c r="PFI938" s="337"/>
      <c r="PFJ938" s="337"/>
      <c r="PFK938" s="337"/>
      <c r="PFL938" s="337"/>
      <c r="PFM938" s="337"/>
      <c r="PFN938" s="337"/>
      <c r="PFO938" s="337"/>
      <c r="PFP938" s="337"/>
      <c r="PFQ938" s="337"/>
      <c r="PFR938" s="337"/>
      <c r="PFS938" s="337"/>
      <c r="PFT938" s="337"/>
      <c r="PFU938" s="337"/>
      <c r="PFV938" s="337"/>
      <c r="PFW938" s="337"/>
      <c r="PFX938" s="337"/>
      <c r="PFY938" s="337"/>
      <c r="PFZ938" s="337"/>
      <c r="PGA938" s="337"/>
      <c r="PGB938" s="337"/>
      <c r="PGC938" s="337"/>
      <c r="PGD938" s="337"/>
      <c r="PGE938" s="337"/>
      <c r="PGF938" s="337"/>
      <c r="PGG938" s="337"/>
      <c r="PGH938" s="337"/>
      <c r="PGI938" s="337"/>
      <c r="PGJ938" s="337"/>
      <c r="PGK938" s="337"/>
      <c r="PGL938" s="337"/>
      <c r="PGM938" s="337"/>
      <c r="PGN938" s="337"/>
      <c r="PGO938" s="337"/>
      <c r="PGP938" s="337"/>
      <c r="PGQ938" s="337"/>
      <c r="PGR938" s="337"/>
      <c r="PGS938" s="337"/>
      <c r="PGT938" s="337"/>
      <c r="PGU938" s="337"/>
      <c r="PGV938" s="337"/>
      <c r="PGW938" s="337"/>
      <c r="PGX938" s="337"/>
      <c r="PGY938" s="337"/>
      <c r="PGZ938" s="337"/>
      <c r="PHA938" s="337"/>
      <c r="PHB938" s="337"/>
      <c r="PHC938" s="337"/>
      <c r="PHD938" s="337"/>
      <c r="PHE938" s="337"/>
      <c r="PHF938" s="337"/>
      <c r="PHG938" s="337"/>
      <c r="PHH938" s="337"/>
      <c r="PHI938" s="337"/>
      <c r="PHJ938" s="337"/>
      <c r="PHK938" s="337"/>
      <c r="PHL938" s="337"/>
      <c r="PHM938" s="337"/>
      <c r="PHN938" s="337"/>
      <c r="PHO938" s="337"/>
      <c r="PHP938" s="337"/>
      <c r="PHQ938" s="337"/>
      <c r="PHR938" s="337"/>
      <c r="PHS938" s="337"/>
      <c r="PHT938" s="337"/>
      <c r="PHU938" s="337"/>
      <c r="PHV938" s="337"/>
      <c r="PHW938" s="337"/>
      <c r="PHX938" s="337"/>
      <c r="PHY938" s="337"/>
      <c r="PHZ938" s="337"/>
      <c r="PIA938" s="337"/>
      <c r="PIB938" s="337"/>
      <c r="PIC938" s="337"/>
      <c r="PID938" s="337"/>
      <c r="PIE938" s="337"/>
      <c r="PIF938" s="337"/>
      <c r="PIG938" s="337"/>
      <c r="PIH938" s="337"/>
      <c r="PII938" s="337"/>
      <c r="PIJ938" s="337"/>
      <c r="PIK938" s="337"/>
      <c r="PIL938" s="337"/>
      <c r="PIM938" s="337"/>
      <c r="PIN938" s="337"/>
      <c r="PIO938" s="337"/>
      <c r="PIP938" s="337"/>
      <c r="PIQ938" s="337"/>
      <c r="PIR938" s="337"/>
      <c r="PIS938" s="337"/>
      <c r="PIT938" s="337"/>
      <c r="PIU938" s="337"/>
      <c r="PIV938" s="337"/>
      <c r="PIW938" s="337"/>
      <c r="PIX938" s="337"/>
      <c r="PIY938" s="337"/>
      <c r="PIZ938" s="337"/>
      <c r="PJA938" s="337"/>
      <c r="PJB938" s="337"/>
      <c r="PJC938" s="337"/>
      <c r="PJD938" s="337"/>
      <c r="PJE938" s="337"/>
      <c r="PJF938" s="337"/>
      <c r="PJG938" s="337"/>
      <c r="PJH938" s="337"/>
      <c r="PJI938" s="337"/>
      <c r="PJJ938" s="337"/>
      <c r="PJK938" s="337"/>
      <c r="PJL938" s="337"/>
      <c r="PJM938" s="337"/>
      <c r="PJN938" s="337"/>
      <c r="PJO938" s="337"/>
      <c r="PJP938" s="337"/>
      <c r="PJQ938" s="337"/>
      <c r="PJR938" s="337"/>
      <c r="PJS938" s="337"/>
      <c r="PJT938" s="337"/>
      <c r="PJU938" s="337"/>
      <c r="PJV938" s="337"/>
      <c r="PJW938" s="337"/>
      <c r="PJX938" s="337"/>
      <c r="PJY938" s="337"/>
      <c r="PJZ938" s="337"/>
      <c r="PKA938" s="337"/>
      <c r="PKB938" s="337"/>
      <c r="PKC938" s="337"/>
      <c r="PKD938" s="337"/>
      <c r="PKE938" s="337"/>
      <c r="PKF938" s="337"/>
      <c r="PKG938" s="337"/>
      <c r="PKH938" s="337"/>
      <c r="PKI938" s="337"/>
      <c r="PKJ938" s="337"/>
      <c r="PKK938" s="337"/>
      <c r="PKL938" s="337"/>
      <c r="PKM938" s="337"/>
      <c r="PKN938" s="337"/>
      <c r="PKO938" s="337"/>
      <c r="PKP938" s="337"/>
      <c r="PKQ938" s="337"/>
      <c r="PKR938" s="337"/>
      <c r="PKS938" s="337"/>
      <c r="PKT938" s="337"/>
      <c r="PKU938" s="337"/>
      <c r="PKV938" s="337"/>
      <c r="PKW938" s="337"/>
      <c r="PKX938" s="337"/>
      <c r="PKY938" s="337"/>
      <c r="PKZ938" s="337"/>
      <c r="PLA938" s="337"/>
      <c r="PLB938" s="337"/>
      <c r="PLC938" s="337"/>
      <c r="PLD938" s="337"/>
      <c r="PLE938" s="337"/>
      <c r="PLF938" s="337"/>
      <c r="PLG938" s="337"/>
      <c r="PLH938" s="337"/>
      <c r="PLI938" s="337"/>
      <c r="PLJ938" s="337"/>
      <c r="PLK938" s="337"/>
      <c r="PLL938" s="337"/>
      <c r="PLM938" s="337"/>
      <c r="PLN938" s="337"/>
      <c r="PLO938" s="337"/>
      <c r="PLP938" s="337"/>
      <c r="PLQ938" s="337"/>
      <c r="PLR938" s="337"/>
      <c r="PLS938" s="337"/>
      <c r="PLT938" s="337"/>
      <c r="PLU938" s="337"/>
      <c r="PLV938" s="337"/>
      <c r="PLW938" s="337"/>
      <c r="PLX938" s="337"/>
      <c r="PLY938" s="337"/>
      <c r="PLZ938" s="337"/>
      <c r="PMA938" s="337"/>
      <c r="PMB938" s="337"/>
      <c r="PMC938" s="337"/>
      <c r="PMD938" s="337"/>
      <c r="PME938" s="337"/>
      <c r="PMF938" s="337"/>
      <c r="PMG938" s="337"/>
      <c r="PMH938" s="337"/>
      <c r="PMI938" s="337"/>
      <c r="PMJ938" s="337"/>
      <c r="PMK938" s="337"/>
      <c r="PML938" s="337"/>
      <c r="PMM938" s="337"/>
      <c r="PMN938" s="337"/>
      <c r="PMO938" s="337"/>
      <c r="PMP938" s="337"/>
      <c r="PMQ938" s="337"/>
      <c r="PMR938" s="337"/>
      <c r="PMS938" s="337"/>
      <c r="PMT938" s="337"/>
      <c r="PMU938" s="337"/>
      <c r="PMV938" s="337"/>
      <c r="PMW938" s="337"/>
      <c r="PMX938" s="337"/>
      <c r="PMY938" s="337"/>
      <c r="PMZ938" s="337"/>
      <c r="PNA938" s="337"/>
      <c r="PNB938" s="337"/>
      <c r="PNC938" s="337"/>
      <c r="PND938" s="337"/>
      <c r="PNE938" s="337"/>
      <c r="PNF938" s="337"/>
      <c r="PNG938" s="337"/>
      <c r="PNH938" s="337"/>
      <c r="PNI938" s="337"/>
      <c r="PNJ938" s="337"/>
      <c r="PNK938" s="337"/>
      <c r="PNL938" s="337"/>
      <c r="PNM938" s="337"/>
      <c r="PNN938" s="337"/>
      <c r="PNO938" s="337"/>
      <c r="PNP938" s="337"/>
      <c r="PNQ938" s="337"/>
      <c r="PNR938" s="337"/>
      <c r="PNS938" s="337"/>
      <c r="PNT938" s="337"/>
      <c r="PNU938" s="337"/>
      <c r="PNV938" s="337"/>
      <c r="PNW938" s="337"/>
      <c r="PNX938" s="337"/>
      <c r="PNY938" s="337"/>
      <c r="PNZ938" s="337"/>
      <c r="POA938" s="337"/>
      <c r="POB938" s="337"/>
      <c r="POC938" s="337"/>
      <c r="POD938" s="337"/>
      <c r="POE938" s="337"/>
      <c r="POF938" s="337"/>
      <c r="POG938" s="337"/>
      <c r="POH938" s="337"/>
      <c r="POI938" s="337"/>
      <c r="POJ938" s="337"/>
      <c r="POK938" s="337"/>
      <c r="POL938" s="337"/>
      <c r="POM938" s="337"/>
      <c r="PON938" s="337"/>
      <c r="POO938" s="337"/>
      <c r="POP938" s="337"/>
      <c r="POQ938" s="337"/>
      <c r="POR938" s="337"/>
      <c r="POS938" s="337"/>
      <c r="POT938" s="337"/>
      <c r="POU938" s="337"/>
      <c r="POV938" s="337"/>
      <c r="POW938" s="337"/>
      <c r="POX938" s="337"/>
      <c r="POY938" s="337"/>
      <c r="POZ938" s="337"/>
      <c r="PPA938" s="337"/>
      <c r="PPB938" s="337"/>
      <c r="PPC938" s="337"/>
      <c r="PPD938" s="337"/>
      <c r="PPE938" s="337"/>
      <c r="PPF938" s="337"/>
      <c r="PPG938" s="337"/>
      <c r="PPH938" s="337"/>
      <c r="PPI938" s="337"/>
      <c r="PPJ938" s="337"/>
      <c r="PPK938" s="337"/>
      <c r="PPL938" s="337"/>
      <c r="PPM938" s="337"/>
      <c r="PPN938" s="337"/>
      <c r="PPO938" s="337"/>
      <c r="PPP938" s="337"/>
      <c r="PPQ938" s="337"/>
      <c r="PPR938" s="337"/>
      <c r="PPS938" s="337"/>
      <c r="PPT938" s="337"/>
      <c r="PPU938" s="337"/>
      <c r="PPV938" s="337"/>
      <c r="PPW938" s="337"/>
      <c r="PPX938" s="337"/>
      <c r="PPY938" s="337"/>
      <c r="PPZ938" s="337"/>
      <c r="PQA938" s="337"/>
      <c r="PQB938" s="337"/>
      <c r="PQC938" s="337"/>
      <c r="PQD938" s="337"/>
      <c r="PQE938" s="337"/>
      <c r="PQF938" s="337"/>
      <c r="PQG938" s="337"/>
      <c r="PQH938" s="337"/>
      <c r="PQI938" s="337"/>
      <c r="PQJ938" s="337"/>
      <c r="PQK938" s="337"/>
      <c r="PQL938" s="337"/>
      <c r="PQM938" s="337"/>
      <c r="PQN938" s="337"/>
      <c r="PQO938" s="337"/>
      <c r="PQP938" s="337"/>
      <c r="PQQ938" s="337"/>
      <c r="PQR938" s="337"/>
      <c r="PQS938" s="337"/>
      <c r="PQT938" s="337"/>
      <c r="PQU938" s="337"/>
      <c r="PQV938" s="337"/>
      <c r="PQW938" s="337"/>
      <c r="PQX938" s="337"/>
      <c r="PQY938" s="337"/>
      <c r="PQZ938" s="337"/>
      <c r="PRA938" s="337"/>
      <c r="PRB938" s="337"/>
      <c r="PRC938" s="337"/>
      <c r="PRD938" s="337"/>
      <c r="PRE938" s="337"/>
      <c r="PRF938" s="337"/>
      <c r="PRG938" s="337"/>
      <c r="PRH938" s="337"/>
      <c r="PRI938" s="337"/>
      <c r="PRJ938" s="337"/>
      <c r="PRK938" s="337"/>
      <c r="PRL938" s="337"/>
      <c r="PRM938" s="337"/>
      <c r="PRN938" s="337"/>
      <c r="PRO938" s="337"/>
      <c r="PRP938" s="337"/>
      <c r="PRQ938" s="337"/>
      <c r="PRR938" s="337"/>
      <c r="PRS938" s="337"/>
      <c r="PRT938" s="337"/>
      <c r="PRU938" s="337"/>
      <c r="PRV938" s="337"/>
      <c r="PRW938" s="337"/>
      <c r="PRX938" s="337"/>
      <c r="PRY938" s="337"/>
      <c r="PRZ938" s="337"/>
      <c r="PSA938" s="337"/>
      <c r="PSB938" s="337"/>
      <c r="PSC938" s="337"/>
      <c r="PSD938" s="337"/>
      <c r="PSE938" s="337"/>
      <c r="PSF938" s="337"/>
      <c r="PSG938" s="337"/>
      <c r="PSH938" s="337"/>
      <c r="PSI938" s="337"/>
      <c r="PSJ938" s="337"/>
      <c r="PSK938" s="337"/>
      <c r="PSL938" s="337"/>
      <c r="PSM938" s="337"/>
      <c r="PSN938" s="337"/>
      <c r="PSO938" s="337"/>
      <c r="PSP938" s="337"/>
      <c r="PSQ938" s="337"/>
      <c r="PSR938" s="337"/>
      <c r="PSS938" s="337"/>
      <c r="PST938" s="337"/>
      <c r="PSU938" s="337"/>
      <c r="PSV938" s="337"/>
      <c r="PSW938" s="337"/>
      <c r="PSX938" s="337"/>
      <c r="PSY938" s="337"/>
      <c r="PSZ938" s="337"/>
      <c r="PTA938" s="337"/>
      <c r="PTB938" s="337"/>
      <c r="PTC938" s="337"/>
      <c r="PTD938" s="337"/>
      <c r="PTE938" s="337"/>
      <c r="PTF938" s="337"/>
      <c r="PTG938" s="337"/>
      <c r="PTH938" s="337"/>
      <c r="PTI938" s="337"/>
      <c r="PTJ938" s="337"/>
      <c r="PTK938" s="337"/>
      <c r="PTL938" s="337"/>
      <c r="PTM938" s="337"/>
      <c r="PTN938" s="337"/>
      <c r="PTO938" s="337"/>
      <c r="PTP938" s="337"/>
      <c r="PTQ938" s="337"/>
      <c r="PTR938" s="337"/>
      <c r="PTS938" s="337"/>
      <c r="PTT938" s="337"/>
      <c r="PTU938" s="337"/>
      <c r="PTV938" s="337"/>
      <c r="PTW938" s="337"/>
      <c r="PTX938" s="337"/>
      <c r="PTY938" s="337"/>
      <c r="PTZ938" s="337"/>
      <c r="PUA938" s="337"/>
      <c r="PUB938" s="337"/>
      <c r="PUC938" s="337"/>
      <c r="PUD938" s="337"/>
      <c r="PUE938" s="337"/>
      <c r="PUF938" s="337"/>
      <c r="PUG938" s="337"/>
      <c r="PUH938" s="337"/>
      <c r="PUI938" s="337"/>
      <c r="PUJ938" s="337"/>
      <c r="PUK938" s="337"/>
      <c r="PUL938" s="337"/>
      <c r="PUM938" s="337"/>
      <c r="PUN938" s="337"/>
      <c r="PUO938" s="337"/>
      <c r="PUP938" s="337"/>
      <c r="PUQ938" s="337"/>
      <c r="PUR938" s="337"/>
      <c r="PUS938" s="337"/>
      <c r="PUT938" s="337"/>
      <c r="PUU938" s="337"/>
      <c r="PUV938" s="337"/>
      <c r="PUW938" s="337"/>
      <c r="PUX938" s="337"/>
      <c r="PUY938" s="337"/>
      <c r="PUZ938" s="337"/>
      <c r="PVA938" s="337"/>
      <c r="PVB938" s="337"/>
      <c r="PVC938" s="337"/>
      <c r="PVD938" s="337"/>
      <c r="PVE938" s="337"/>
      <c r="PVF938" s="337"/>
      <c r="PVG938" s="337"/>
      <c r="PVH938" s="337"/>
      <c r="PVI938" s="337"/>
      <c r="PVJ938" s="337"/>
      <c r="PVK938" s="337"/>
      <c r="PVL938" s="337"/>
      <c r="PVM938" s="337"/>
      <c r="PVN938" s="337"/>
      <c r="PVO938" s="337"/>
      <c r="PVP938" s="337"/>
      <c r="PVQ938" s="337"/>
      <c r="PVR938" s="337"/>
      <c r="PVS938" s="337"/>
      <c r="PVT938" s="337"/>
      <c r="PVU938" s="337"/>
      <c r="PVV938" s="337"/>
      <c r="PVW938" s="337"/>
      <c r="PVX938" s="337"/>
      <c r="PVY938" s="337"/>
      <c r="PVZ938" s="337"/>
      <c r="PWA938" s="337"/>
      <c r="PWB938" s="337"/>
      <c r="PWC938" s="337"/>
      <c r="PWD938" s="337"/>
      <c r="PWE938" s="337"/>
      <c r="PWF938" s="337"/>
      <c r="PWG938" s="337"/>
      <c r="PWH938" s="337"/>
      <c r="PWI938" s="337"/>
      <c r="PWJ938" s="337"/>
      <c r="PWK938" s="337"/>
      <c r="PWL938" s="337"/>
      <c r="PWM938" s="337"/>
      <c r="PWN938" s="337"/>
      <c r="PWO938" s="337"/>
      <c r="PWP938" s="337"/>
      <c r="PWQ938" s="337"/>
      <c r="PWR938" s="337"/>
      <c r="PWS938" s="337"/>
      <c r="PWT938" s="337"/>
      <c r="PWU938" s="337"/>
      <c r="PWV938" s="337"/>
      <c r="PWW938" s="337"/>
      <c r="PWX938" s="337"/>
      <c r="PWY938" s="337"/>
      <c r="PWZ938" s="337"/>
      <c r="PXA938" s="337"/>
      <c r="PXB938" s="337"/>
      <c r="PXC938" s="337"/>
      <c r="PXD938" s="337"/>
      <c r="PXE938" s="337"/>
      <c r="PXF938" s="337"/>
      <c r="PXG938" s="337"/>
      <c r="PXH938" s="337"/>
      <c r="PXI938" s="337"/>
      <c r="PXJ938" s="337"/>
      <c r="PXK938" s="337"/>
      <c r="PXL938" s="337"/>
      <c r="PXM938" s="337"/>
      <c r="PXN938" s="337"/>
      <c r="PXO938" s="337"/>
      <c r="PXP938" s="337"/>
      <c r="PXQ938" s="337"/>
      <c r="PXR938" s="337"/>
      <c r="PXS938" s="337"/>
      <c r="PXT938" s="337"/>
      <c r="PXU938" s="337"/>
      <c r="PXV938" s="337"/>
      <c r="PXW938" s="337"/>
      <c r="PXX938" s="337"/>
      <c r="PXY938" s="337"/>
      <c r="PXZ938" s="337"/>
      <c r="PYA938" s="337"/>
      <c r="PYB938" s="337"/>
      <c r="PYC938" s="337"/>
      <c r="PYD938" s="337"/>
      <c r="PYE938" s="337"/>
      <c r="PYF938" s="337"/>
      <c r="PYG938" s="337"/>
      <c r="PYH938" s="337"/>
      <c r="PYI938" s="337"/>
      <c r="PYJ938" s="337"/>
      <c r="PYK938" s="337"/>
      <c r="PYL938" s="337"/>
      <c r="PYM938" s="337"/>
      <c r="PYN938" s="337"/>
      <c r="PYO938" s="337"/>
      <c r="PYP938" s="337"/>
      <c r="PYQ938" s="337"/>
      <c r="PYR938" s="337"/>
      <c r="PYS938" s="337"/>
      <c r="PYT938" s="337"/>
      <c r="PYU938" s="337"/>
      <c r="PYV938" s="337"/>
      <c r="PYW938" s="337"/>
      <c r="PYX938" s="337"/>
      <c r="PYY938" s="337"/>
      <c r="PYZ938" s="337"/>
      <c r="PZA938" s="337"/>
      <c r="PZB938" s="337"/>
      <c r="PZC938" s="337"/>
      <c r="PZD938" s="337"/>
      <c r="PZE938" s="337"/>
      <c r="PZF938" s="337"/>
      <c r="PZG938" s="337"/>
      <c r="PZH938" s="337"/>
      <c r="PZI938" s="337"/>
      <c r="PZJ938" s="337"/>
      <c r="PZK938" s="337"/>
      <c r="PZL938" s="337"/>
      <c r="PZM938" s="337"/>
      <c r="PZN938" s="337"/>
      <c r="PZO938" s="337"/>
      <c r="PZP938" s="337"/>
      <c r="PZQ938" s="337"/>
      <c r="PZR938" s="337"/>
      <c r="PZS938" s="337"/>
      <c r="PZT938" s="337"/>
      <c r="PZU938" s="337"/>
      <c r="PZV938" s="337"/>
      <c r="PZW938" s="337"/>
      <c r="PZX938" s="337"/>
      <c r="PZY938" s="337"/>
      <c r="PZZ938" s="337"/>
      <c r="QAA938" s="337"/>
      <c r="QAB938" s="337"/>
      <c r="QAC938" s="337"/>
      <c r="QAD938" s="337"/>
      <c r="QAE938" s="337"/>
      <c r="QAF938" s="337"/>
      <c r="QAG938" s="337"/>
      <c r="QAH938" s="337"/>
      <c r="QAI938" s="337"/>
      <c r="QAJ938" s="337"/>
      <c r="QAK938" s="337"/>
      <c r="QAL938" s="337"/>
      <c r="QAM938" s="337"/>
      <c r="QAN938" s="337"/>
      <c r="QAO938" s="337"/>
      <c r="QAP938" s="337"/>
      <c r="QAQ938" s="337"/>
      <c r="QAR938" s="337"/>
      <c r="QAS938" s="337"/>
      <c r="QAT938" s="337"/>
      <c r="QAU938" s="337"/>
      <c r="QAV938" s="337"/>
      <c r="QAW938" s="337"/>
      <c r="QAX938" s="337"/>
      <c r="QAY938" s="337"/>
      <c r="QAZ938" s="337"/>
      <c r="QBA938" s="337"/>
      <c r="QBB938" s="337"/>
      <c r="QBC938" s="337"/>
      <c r="QBD938" s="337"/>
      <c r="QBE938" s="337"/>
      <c r="QBF938" s="337"/>
      <c r="QBG938" s="337"/>
      <c r="QBH938" s="337"/>
      <c r="QBI938" s="337"/>
      <c r="QBJ938" s="337"/>
      <c r="QBK938" s="337"/>
      <c r="QBL938" s="337"/>
      <c r="QBM938" s="337"/>
      <c r="QBN938" s="337"/>
      <c r="QBO938" s="337"/>
      <c r="QBP938" s="337"/>
      <c r="QBQ938" s="337"/>
      <c r="QBR938" s="337"/>
      <c r="QBS938" s="337"/>
      <c r="QBT938" s="337"/>
      <c r="QBU938" s="337"/>
      <c r="QBV938" s="337"/>
      <c r="QBW938" s="337"/>
      <c r="QBX938" s="337"/>
      <c r="QBY938" s="337"/>
      <c r="QBZ938" s="337"/>
      <c r="QCA938" s="337"/>
      <c r="QCB938" s="337"/>
      <c r="QCC938" s="337"/>
      <c r="QCD938" s="337"/>
      <c r="QCE938" s="337"/>
      <c r="QCF938" s="337"/>
      <c r="QCG938" s="337"/>
      <c r="QCH938" s="337"/>
      <c r="QCI938" s="337"/>
      <c r="QCJ938" s="337"/>
      <c r="QCK938" s="337"/>
      <c r="QCL938" s="337"/>
      <c r="QCM938" s="337"/>
      <c r="QCN938" s="337"/>
      <c r="QCO938" s="337"/>
      <c r="QCP938" s="337"/>
      <c r="QCQ938" s="337"/>
      <c r="QCR938" s="337"/>
      <c r="QCS938" s="337"/>
      <c r="QCT938" s="337"/>
      <c r="QCU938" s="337"/>
      <c r="QCV938" s="337"/>
      <c r="QCW938" s="337"/>
      <c r="QCX938" s="337"/>
      <c r="QCY938" s="337"/>
      <c r="QCZ938" s="337"/>
      <c r="QDA938" s="337"/>
      <c r="QDB938" s="337"/>
      <c r="QDC938" s="337"/>
      <c r="QDD938" s="337"/>
      <c r="QDE938" s="337"/>
      <c r="QDF938" s="337"/>
      <c r="QDG938" s="337"/>
      <c r="QDH938" s="337"/>
      <c r="QDI938" s="337"/>
      <c r="QDJ938" s="337"/>
      <c r="QDK938" s="337"/>
      <c r="QDL938" s="337"/>
      <c r="QDM938" s="337"/>
      <c r="QDN938" s="337"/>
      <c r="QDO938" s="337"/>
      <c r="QDP938" s="337"/>
      <c r="QDQ938" s="337"/>
      <c r="QDR938" s="337"/>
      <c r="QDS938" s="337"/>
      <c r="QDT938" s="337"/>
      <c r="QDU938" s="337"/>
      <c r="QDV938" s="337"/>
      <c r="QDW938" s="337"/>
      <c r="QDX938" s="337"/>
      <c r="QDY938" s="337"/>
      <c r="QDZ938" s="337"/>
      <c r="QEA938" s="337"/>
      <c r="QEB938" s="337"/>
      <c r="QEC938" s="337"/>
      <c r="QED938" s="337"/>
      <c r="QEE938" s="337"/>
      <c r="QEF938" s="337"/>
      <c r="QEG938" s="337"/>
      <c r="QEH938" s="337"/>
      <c r="QEI938" s="337"/>
      <c r="QEJ938" s="337"/>
      <c r="QEK938" s="337"/>
      <c r="QEL938" s="337"/>
      <c r="QEM938" s="337"/>
      <c r="QEN938" s="337"/>
      <c r="QEO938" s="337"/>
      <c r="QEP938" s="337"/>
      <c r="QEQ938" s="337"/>
      <c r="QER938" s="337"/>
      <c r="QES938" s="337"/>
      <c r="QET938" s="337"/>
      <c r="QEU938" s="337"/>
      <c r="QEV938" s="337"/>
      <c r="QEW938" s="337"/>
      <c r="QEX938" s="337"/>
      <c r="QEY938" s="337"/>
      <c r="QEZ938" s="337"/>
      <c r="QFA938" s="337"/>
      <c r="QFB938" s="337"/>
      <c r="QFC938" s="337"/>
      <c r="QFD938" s="337"/>
      <c r="QFE938" s="337"/>
      <c r="QFF938" s="337"/>
      <c r="QFG938" s="337"/>
      <c r="QFH938" s="337"/>
      <c r="QFI938" s="337"/>
      <c r="QFJ938" s="337"/>
      <c r="QFK938" s="337"/>
      <c r="QFL938" s="337"/>
      <c r="QFM938" s="337"/>
      <c r="QFN938" s="337"/>
      <c r="QFO938" s="337"/>
      <c r="QFP938" s="337"/>
      <c r="QFQ938" s="337"/>
      <c r="QFR938" s="337"/>
      <c r="QFS938" s="337"/>
      <c r="QFT938" s="337"/>
      <c r="QFU938" s="337"/>
      <c r="QFV938" s="337"/>
      <c r="QFW938" s="337"/>
      <c r="QFX938" s="337"/>
      <c r="QFY938" s="337"/>
      <c r="QFZ938" s="337"/>
      <c r="QGA938" s="337"/>
      <c r="QGB938" s="337"/>
      <c r="QGC938" s="337"/>
      <c r="QGD938" s="337"/>
      <c r="QGE938" s="337"/>
      <c r="QGF938" s="337"/>
      <c r="QGG938" s="337"/>
      <c r="QGH938" s="337"/>
      <c r="QGI938" s="337"/>
      <c r="QGJ938" s="337"/>
      <c r="QGK938" s="337"/>
      <c r="QGL938" s="337"/>
      <c r="QGM938" s="337"/>
      <c r="QGN938" s="337"/>
      <c r="QGO938" s="337"/>
      <c r="QGP938" s="337"/>
      <c r="QGQ938" s="337"/>
      <c r="QGR938" s="337"/>
      <c r="QGS938" s="337"/>
      <c r="QGT938" s="337"/>
      <c r="QGU938" s="337"/>
      <c r="QGV938" s="337"/>
      <c r="QGW938" s="337"/>
      <c r="QGX938" s="337"/>
      <c r="QGY938" s="337"/>
      <c r="QGZ938" s="337"/>
      <c r="QHA938" s="337"/>
      <c r="QHB938" s="337"/>
      <c r="QHC938" s="337"/>
      <c r="QHD938" s="337"/>
      <c r="QHE938" s="337"/>
      <c r="QHF938" s="337"/>
      <c r="QHG938" s="337"/>
      <c r="QHH938" s="337"/>
      <c r="QHI938" s="337"/>
      <c r="QHJ938" s="337"/>
      <c r="QHK938" s="337"/>
      <c r="QHL938" s="337"/>
      <c r="QHM938" s="337"/>
      <c r="QHN938" s="337"/>
      <c r="QHO938" s="337"/>
      <c r="QHP938" s="337"/>
      <c r="QHQ938" s="337"/>
      <c r="QHR938" s="337"/>
      <c r="QHS938" s="337"/>
      <c r="QHT938" s="337"/>
      <c r="QHU938" s="337"/>
      <c r="QHV938" s="337"/>
      <c r="QHW938" s="337"/>
      <c r="QHX938" s="337"/>
      <c r="QHY938" s="337"/>
      <c r="QHZ938" s="337"/>
      <c r="QIA938" s="337"/>
      <c r="QIB938" s="337"/>
      <c r="QIC938" s="337"/>
      <c r="QID938" s="337"/>
      <c r="QIE938" s="337"/>
      <c r="QIF938" s="337"/>
      <c r="QIG938" s="337"/>
      <c r="QIH938" s="337"/>
      <c r="QII938" s="337"/>
      <c r="QIJ938" s="337"/>
      <c r="QIK938" s="337"/>
      <c r="QIL938" s="337"/>
      <c r="QIM938" s="337"/>
      <c r="QIN938" s="337"/>
      <c r="QIO938" s="337"/>
      <c r="QIP938" s="337"/>
      <c r="QIQ938" s="337"/>
      <c r="QIR938" s="337"/>
      <c r="QIS938" s="337"/>
      <c r="QIT938" s="337"/>
      <c r="QIU938" s="337"/>
      <c r="QIV938" s="337"/>
      <c r="QIW938" s="337"/>
      <c r="QIX938" s="337"/>
      <c r="QIY938" s="337"/>
      <c r="QIZ938" s="337"/>
      <c r="QJA938" s="337"/>
      <c r="QJB938" s="337"/>
      <c r="QJC938" s="337"/>
      <c r="QJD938" s="337"/>
      <c r="QJE938" s="337"/>
      <c r="QJF938" s="337"/>
      <c r="QJG938" s="337"/>
      <c r="QJH938" s="337"/>
      <c r="QJI938" s="337"/>
      <c r="QJJ938" s="337"/>
      <c r="QJK938" s="337"/>
      <c r="QJL938" s="337"/>
      <c r="QJM938" s="337"/>
      <c r="QJN938" s="337"/>
      <c r="QJO938" s="337"/>
      <c r="QJP938" s="337"/>
      <c r="QJQ938" s="337"/>
      <c r="QJR938" s="337"/>
      <c r="QJS938" s="337"/>
      <c r="QJT938" s="337"/>
      <c r="QJU938" s="337"/>
      <c r="QJV938" s="337"/>
      <c r="QJW938" s="337"/>
      <c r="QJX938" s="337"/>
      <c r="QJY938" s="337"/>
      <c r="QJZ938" s="337"/>
      <c r="QKA938" s="337"/>
      <c r="QKB938" s="337"/>
      <c r="QKC938" s="337"/>
      <c r="QKD938" s="337"/>
      <c r="QKE938" s="337"/>
      <c r="QKF938" s="337"/>
      <c r="QKG938" s="337"/>
      <c r="QKH938" s="337"/>
      <c r="QKI938" s="337"/>
      <c r="QKJ938" s="337"/>
      <c r="QKK938" s="337"/>
      <c r="QKL938" s="337"/>
      <c r="QKM938" s="337"/>
      <c r="QKN938" s="337"/>
      <c r="QKO938" s="337"/>
      <c r="QKP938" s="337"/>
      <c r="QKQ938" s="337"/>
      <c r="QKR938" s="337"/>
      <c r="QKS938" s="337"/>
      <c r="QKT938" s="337"/>
      <c r="QKU938" s="337"/>
      <c r="QKV938" s="337"/>
      <c r="QKW938" s="337"/>
      <c r="QKX938" s="337"/>
      <c r="QKY938" s="337"/>
      <c r="QKZ938" s="337"/>
      <c r="QLA938" s="337"/>
      <c r="QLB938" s="337"/>
      <c r="QLC938" s="337"/>
      <c r="QLD938" s="337"/>
      <c r="QLE938" s="337"/>
      <c r="QLF938" s="337"/>
      <c r="QLG938" s="337"/>
      <c r="QLH938" s="337"/>
      <c r="QLI938" s="337"/>
      <c r="QLJ938" s="337"/>
      <c r="QLK938" s="337"/>
      <c r="QLL938" s="337"/>
      <c r="QLM938" s="337"/>
      <c r="QLN938" s="337"/>
      <c r="QLO938" s="337"/>
      <c r="QLP938" s="337"/>
      <c r="QLQ938" s="337"/>
      <c r="QLR938" s="337"/>
      <c r="QLS938" s="337"/>
      <c r="QLT938" s="337"/>
      <c r="QLU938" s="337"/>
      <c r="QLV938" s="337"/>
      <c r="QLW938" s="337"/>
      <c r="QLX938" s="337"/>
      <c r="QLY938" s="337"/>
      <c r="QLZ938" s="337"/>
      <c r="QMA938" s="337"/>
      <c r="QMB938" s="337"/>
      <c r="QMC938" s="337"/>
      <c r="QMD938" s="337"/>
      <c r="QME938" s="337"/>
      <c r="QMF938" s="337"/>
      <c r="QMG938" s="337"/>
      <c r="QMH938" s="337"/>
      <c r="QMI938" s="337"/>
      <c r="QMJ938" s="337"/>
      <c r="QMK938" s="337"/>
      <c r="QML938" s="337"/>
      <c r="QMM938" s="337"/>
      <c r="QMN938" s="337"/>
      <c r="QMO938" s="337"/>
      <c r="QMP938" s="337"/>
      <c r="QMQ938" s="337"/>
      <c r="QMR938" s="337"/>
      <c r="QMS938" s="337"/>
      <c r="QMT938" s="337"/>
      <c r="QMU938" s="337"/>
      <c r="QMV938" s="337"/>
      <c r="QMW938" s="337"/>
      <c r="QMX938" s="337"/>
      <c r="QMY938" s="337"/>
      <c r="QMZ938" s="337"/>
      <c r="QNA938" s="337"/>
      <c r="QNB938" s="337"/>
      <c r="QNC938" s="337"/>
      <c r="QND938" s="337"/>
      <c r="QNE938" s="337"/>
      <c r="QNF938" s="337"/>
      <c r="QNG938" s="337"/>
      <c r="QNH938" s="337"/>
      <c r="QNI938" s="337"/>
      <c r="QNJ938" s="337"/>
      <c r="QNK938" s="337"/>
      <c r="QNL938" s="337"/>
      <c r="QNM938" s="337"/>
      <c r="QNN938" s="337"/>
      <c r="QNO938" s="337"/>
      <c r="QNP938" s="337"/>
      <c r="QNQ938" s="337"/>
      <c r="QNR938" s="337"/>
      <c r="QNS938" s="337"/>
      <c r="QNT938" s="337"/>
      <c r="QNU938" s="337"/>
      <c r="QNV938" s="337"/>
      <c r="QNW938" s="337"/>
      <c r="QNX938" s="337"/>
      <c r="QNY938" s="337"/>
      <c r="QNZ938" s="337"/>
      <c r="QOA938" s="337"/>
      <c r="QOB938" s="337"/>
      <c r="QOC938" s="337"/>
      <c r="QOD938" s="337"/>
      <c r="QOE938" s="337"/>
      <c r="QOF938" s="337"/>
      <c r="QOG938" s="337"/>
      <c r="QOH938" s="337"/>
      <c r="QOI938" s="337"/>
      <c r="QOJ938" s="337"/>
      <c r="QOK938" s="337"/>
      <c r="QOL938" s="337"/>
      <c r="QOM938" s="337"/>
      <c r="QON938" s="337"/>
      <c r="QOO938" s="337"/>
      <c r="QOP938" s="337"/>
      <c r="QOQ938" s="337"/>
      <c r="QOR938" s="337"/>
      <c r="QOS938" s="337"/>
      <c r="QOT938" s="337"/>
      <c r="QOU938" s="337"/>
      <c r="QOV938" s="337"/>
      <c r="QOW938" s="337"/>
      <c r="QOX938" s="337"/>
      <c r="QOY938" s="337"/>
      <c r="QOZ938" s="337"/>
      <c r="QPA938" s="337"/>
      <c r="QPB938" s="337"/>
      <c r="QPC938" s="337"/>
      <c r="QPD938" s="337"/>
      <c r="QPE938" s="337"/>
      <c r="QPF938" s="337"/>
      <c r="QPG938" s="337"/>
      <c r="QPH938" s="337"/>
      <c r="QPI938" s="337"/>
      <c r="QPJ938" s="337"/>
      <c r="QPK938" s="337"/>
      <c r="QPL938" s="337"/>
      <c r="QPM938" s="337"/>
      <c r="QPN938" s="337"/>
      <c r="QPO938" s="337"/>
      <c r="QPP938" s="337"/>
      <c r="QPQ938" s="337"/>
      <c r="QPR938" s="337"/>
      <c r="QPS938" s="337"/>
      <c r="QPT938" s="337"/>
      <c r="QPU938" s="337"/>
      <c r="QPV938" s="337"/>
      <c r="QPW938" s="337"/>
      <c r="QPX938" s="337"/>
      <c r="QPY938" s="337"/>
      <c r="QPZ938" s="337"/>
      <c r="QQA938" s="337"/>
      <c r="QQB938" s="337"/>
      <c r="QQC938" s="337"/>
      <c r="QQD938" s="337"/>
      <c r="QQE938" s="337"/>
      <c r="QQF938" s="337"/>
      <c r="QQG938" s="337"/>
      <c r="QQH938" s="337"/>
      <c r="QQI938" s="337"/>
      <c r="QQJ938" s="337"/>
      <c r="QQK938" s="337"/>
      <c r="QQL938" s="337"/>
      <c r="QQM938" s="337"/>
      <c r="QQN938" s="337"/>
      <c r="QQO938" s="337"/>
      <c r="QQP938" s="337"/>
      <c r="QQQ938" s="337"/>
      <c r="QQR938" s="337"/>
      <c r="QQS938" s="337"/>
      <c r="QQT938" s="337"/>
      <c r="QQU938" s="337"/>
      <c r="QQV938" s="337"/>
      <c r="QQW938" s="337"/>
      <c r="QQX938" s="337"/>
      <c r="QQY938" s="337"/>
      <c r="QQZ938" s="337"/>
      <c r="QRA938" s="337"/>
      <c r="QRB938" s="337"/>
      <c r="QRC938" s="337"/>
      <c r="QRD938" s="337"/>
      <c r="QRE938" s="337"/>
      <c r="QRF938" s="337"/>
      <c r="QRG938" s="337"/>
      <c r="QRH938" s="337"/>
      <c r="QRI938" s="337"/>
      <c r="QRJ938" s="337"/>
      <c r="QRK938" s="337"/>
      <c r="QRL938" s="337"/>
      <c r="QRM938" s="337"/>
      <c r="QRN938" s="337"/>
      <c r="QRO938" s="337"/>
      <c r="QRP938" s="337"/>
      <c r="QRQ938" s="337"/>
      <c r="QRR938" s="337"/>
      <c r="QRS938" s="337"/>
      <c r="QRT938" s="337"/>
      <c r="QRU938" s="337"/>
      <c r="QRV938" s="337"/>
      <c r="QRW938" s="337"/>
      <c r="QRX938" s="337"/>
      <c r="QRY938" s="337"/>
      <c r="QRZ938" s="337"/>
      <c r="QSA938" s="337"/>
      <c r="QSB938" s="337"/>
      <c r="QSC938" s="337"/>
      <c r="QSD938" s="337"/>
      <c r="QSE938" s="337"/>
      <c r="QSF938" s="337"/>
      <c r="QSG938" s="337"/>
      <c r="QSH938" s="337"/>
      <c r="QSI938" s="337"/>
      <c r="QSJ938" s="337"/>
      <c r="QSK938" s="337"/>
      <c r="QSL938" s="337"/>
      <c r="QSM938" s="337"/>
      <c r="QSN938" s="337"/>
      <c r="QSO938" s="337"/>
      <c r="QSP938" s="337"/>
      <c r="QSQ938" s="337"/>
      <c r="QSR938" s="337"/>
      <c r="QSS938" s="337"/>
      <c r="QST938" s="337"/>
      <c r="QSU938" s="337"/>
      <c r="QSV938" s="337"/>
      <c r="QSW938" s="337"/>
      <c r="QSX938" s="337"/>
      <c r="QSY938" s="337"/>
      <c r="QSZ938" s="337"/>
      <c r="QTA938" s="337"/>
      <c r="QTB938" s="337"/>
      <c r="QTC938" s="337"/>
      <c r="QTD938" s="337"/>
      <c r="QTE938" s="337"/>
      <c r="QTF938" s="337"/>
      <c r="QTG938" s="337"/>
      <c r="QTH938" s="337"/>
      <c r="QTI938" s="337"/>
      <c r="QTJ938" s="337"/>
      <c r="QTK938" s="337"/>
      <c r="QTL938" s="337"/>
      <c r="QTM938" s="337"/>
      <c r="QTN938" s="337"/>
      <c r="QTO938" s="337"/>
      <c r="QTP938" s="337"/>
      <c r="QTQ938" s="337"/>
      <c r="QTR938" s="337"/>
      <c r="QTS938" s="337"/>
      <c r="QTT938" s="337"/>
      <c r="QTU938" s="337"/>
      <c r="QTV938" s="337"/>
      <c r="QTW938" s="337"/>
      <c r="QTX938" s="337"/>
      <c r="QTY938" s="337"/>
      <c r="QTZ938" s="337"/>
      <c r="QUA938" s="337"/>
      <c r="QUB938" s="337"/>
      <c r="QUC938" s="337"/>
      <c r="QUD938" s="337"/>
      <c r="QUE938" s="337"/>
      <c r="QUF938" s="337"/>
      <c r="QUG938" s="337"/>
      <c r="QUH938" s="337"/>
      <c r="QUI938" s="337"/>
      <c r="QUJ938" s="337"/>
      <c r="QUK938" s="337"/>
      <c r="QUL938" s="337"/>
      <c r="QUM938" s="337"/>
      <c r="QUN938" s="337"/>
      <c r="QUO938" s="337"/>
      <c r="QUP938" s="337"/>
      <c r="QUQ938" s="337"/>
      <c r="QUR938" s="337"/>
      <c r="QUS938" s="337"/>
      <c r="QUT938" s="337"/>
      <c r="QUU938" s="337"/>
      <c r="QUV938" s="337"/>
      <c r="QUW938" s="337"/>
      <c r="QUX938" s="337"/>
      <c r="QUY938" s="337"/>
      <c r="QUZ938" s="337"/>
      <c r="QVA938" s="337"/>
      <c r="QVB938" s="337"/>
      <c r="QVC938" s="337"/>
      <c r="QVD938" s="337"/>
      <c r="QVE938" s="337"/>
      <c r="QVF938" s="337"/>
      <c r="QVG938" s="337"/>
      <c r="QVH938" s="337"/>
      <c r="QVI938" s="337"/>
      <c r="QVJ938" s="337"/>
      <c r="QVK938" s="337"/>
      <c r="QVL938" s="337"/>
      <c r="QVM938" s="337"/>
      <c r="QVN938" s="337"/>
      <c r="QVO938" s="337"/>
      <c r="QVP938" s="337"/>
      <c r="QVQ938" s="337"/>
      <c r="QVR938" s="337"/>
      <c r="QVS938" s="337"/>
      <c r="QVT938" s="337"/>
      <c r="QVU938" s="337"/>
      <c r="QVV938" s="337"/>
      <c r="QVW938" s="337"/>
      <c r="QVX938" s="337"/>
      <c r="QVY938" s="337"/>
      <c r="QVZ938" s="337"/>
      <c r="QWA938" s="337"/>
      <c r="QWB938" s="337"/>
      <c r="QWC938" s="337"/>
      <c r="QWD938" s="337"/>
      <c r="QWE938" s="337"/>
      <c r="QWF938" s="337"/>
      <c r="QWG938" s="337"/>
      <c r="QWH938" s="337"/>
      <c r="QWI938" s="337"/>
      <c r="QWJ938" s="337"/>
      <c r="QWK938" s="337"/>
      <c r="QWL938" s="337"/>
      <c r="QWM938" s="337"/>
      <c r="QWN938" s="337"/>
      <c r="QWO938" s="337"/>
      <c r="QWP938" s="337"/>
      <c r="QWQ938" s="337"/>
      <c r="QWR938" s="337"/>
      <c r="QWS938" s="337"/>
      <c r="QWT938" s="337"/>
      <c r="QWU938" s="337"/>
      <c r="QWV938" s="337"/>
      <c r="QWW938" s="337"/>
      <c r="QWX938" s="337"/>
      <c r="QWY938" s="337"/>
      <c r="QWZ938" s="337"/>
      <c r="QXA938" s="337"/>
      <c r="QXB938" s="337"/>
      <c r="QXC938" s="337"/>
      <c r="QXD938" s="337"/>
      <c r="QXE938" s="337"/>
      <c r="QXF938" s="337"/>
      <c r="QXG938" s="337"/>
      <c r="QXH938" s="337"/>
      <c r="QXI938" s="337"/>
      <c r="QXJ938" s="337"/>
      <c r="QXK938" s="337"/>
      <c r="QXL938" s="337"/>
      <c r="QXM938" s="337"/>
      <c r="QXN938" s="337"/>
      <c r="QXO938" s="337"/>
      <c r="QXP938" s="337"/>
      <c r="QXQ938" s="337"/>
      <c r="QXR938" s="337"/>
      <c r="QXS938" s="337"/>
      <c r="QXT938" s="337"/>
      <c r="QXU938" s="337"/>
      <c r="QXV938" s="337"/>
      <c r="QXW938" s="337"/>
      <c r="QXX938" s="337"/>
      <c r="QXY938" s="337"/>
      <c r="QXZ938" s="337"/>
      <c r="QYA938" s="337"/>
      <c r="QYB938" s="337"/>
      <c r="QYC938" s="337"/>
      <c r="QYD938" s="337"/>
      <c r="QYE938" s="337"/>
      <c r="QYF938" s="337"/>
      <c r="QYG938" s="337"/>
      <c r="QYH938" s="337"/>
      <c r="QYI938" s="337"/>
      <c r="QYJ938" s="337"/>
      <c r="QYK938" s="337"/>
      <c r="QYL938" s="337"/>
      <c r="QYM938" s="337"/>
      <c r="QYN938" s="337"/>
      <c r="QYO938" s="337"/>
      <c r="QYP938" s="337"/>
      <c r="QYQ938" s="337"/>
      <c r="QYR938" s="337"/>
      <c r="QYS938" s="337"/>
      <c r="QYT938" s="337"/>
      <c r="QYU938" s="337"/>
      <c r="QYV938" s="337"/>
      <c r="QYW938" s="337"/>
      <c r="QYX938" s="337"/>
      <c r="QYY938" s="337"/>
      <c r="QYZ938" s="337"/>
      <c r="QZA938" s="337"/>
      <c r="QZB938" s="337"/>
      <c r="QZC938" s="337"/>
      <c r="QZD938" s="337"/>
      <c r="QZE938" s="337"/>
      <c r="QZF938" s="337"/>
      <c r="QZG938" s="337"/>
      <c r="QZH938" s="337"/>
      <c r="QZI938" s="337"/>
      <c r="QZJ938" s="337"/>
      <c r="QZK938" s="337"/>
      <c r="QZL938" s="337"/>
      <c r="QZM938" s="337"/>
      <c r="QZN938" s="337"/>
      <c r="QZO938" s="337"/>
      <c r="QZP938" s="337"/>
      <c r="QZQ938" s="337"/>
      <c r="QZR938" s="337"/>
      <c r="QZS938" s="337"/>
      <c r="QZT938" s="337"/>
      <c r="QZU938" s="337"/>
      <c r="QZV938" s="337"/>
      <c r="QZW938" s="337"/>
      <c r="QZX938" s="337"/>
      <c r="QZY938" s="337"/>
      <c r="QZZ938" s="337"/>
      <c r="RAA938" s="337"/>
      <c r="RAB938" s="337"/>
      <c r="RAC938" s="337"/>
      <c r="RAD938" s="337"/>
      <c r="RAE938" s="337"/>
      <c r="RAF938" s="337"/>
      <c r="RAG938" s="337"/>
      <c r="RAH938" s="337"/>
      <c r="RAI938" s="337"/>
      <c r="RAJ938" s="337"/>
      <c r="RAK938" s="337"/>
      <c r="RAL938" s="337"/>
      <c r="RAM938" s="337"/>
      <c r="RAN938" s="337"/>
      <c r="RAO938" s="337"/>
      <c r="RAP938" s="337"/>
      <c r="RAQ938" s="337"/>
      <c r="RAR938" s="337"/>
      <c r="RAS938" s="337"/>
      <c r="RAT938" s="337"/>
      <c r="RAU938" s="337"/>
      <c r="RAV938" s="337"/>
      <c r="RAW938" s="337"/>
      <c r="RAX938" s="337"/>
      <c r="RAY938" s="337"/>
      <c r="RAZ938" s="337"/>
      <c r="RBA938" s="337"/>
      <c r="RBB938" s="337"/>
      <c r="RBC938" s="337"/>
      <c r="RBD938" s="337"/>
      <c r="RBE938" s="337"/>
      <c r="RBF938" s="337"/>
      <c r="RBG938" s="337"/>
      <c r="RBH938" s="337"/>
      <c r="RBI938" s="337"/>
      <c r="RBJ938" s="337"/>
      <c r="RBK938" s="337"/>
      <c r="RBL938" s="337"/>
      <c r="RBM938" s="337"/>
      <c r="RBN938" s="337"/>
      <c r="RBO938" s="337"/>
      <c r="RBP938" s="337"/>
      <c r="RBQ938" s="337"/>
      <c r="RBR938" s="337"/>
      <c r="RBS938" s="337"/>
      <c r="RBT938" s="337"/>
      <c r="RBU938" s="337"/>
      <c r="RBV938" s="337"/>
      <c r="RBW938" s="337"/>
      <c r="RBX938" s="337"/>
      <c r="RBY938" s="337"/>
      <c r="RBZ938" s="337"/>
      <c r="RCA938" s="337"/>
      <c r="RCB938" s="337"/>
      <c r="RCC938" s="337"/>
      <c r="RCD938" s="337"/>
      <c r="RCE938" s="337"/>
      <c r="RCF938" s="337"/>
      <c r="RCG938" s="337"/>
      <c r="RCH938" s="337"/>
      <c r="RCI938" s="337"/>
      <c r="RCJ938" s="337"/>
      <c r="RCK938" s="337"/>
      <c r="RCL938" s="337"/>
      <c r="RCM938" s="337"/>
      <c r="RCN938" s="337"/>
      <c r="RCO938" s="337"/>
      <c r="RCP938" s="337"/>
      <c r="RCQ938" s="337"/>
      <c r="RCR938" s="337"/>
      <c r="RCS938" s="337"/>
      <c r="RCT938" s="337"/>
      <c r="RCU938" s="337"/>
      <c r="RCV938" s="337"/>
      <c r="RCW938" s="337"/>
      <c r="RCX938" s="337"/>
      <c r="RCY938" s="337"/>
      <c r="RCZ938" s="337"/>
      <c r="RDA938" s="337"/>
      <c r="RDB938" s="337"/>
      <c r="RDC938" s="337"/>
      <c r="RDD938" s="337"/>
      <c r="RDE938" s="337"/>
      <c r="RDF938" s="337"/>
      <c r="RDG938" s="337"/>
      <c r="RDH938" s="337"/>
      <c r="RDI938" s="337"/>
      <c r="RDJ938" s="337"/>
      <c r="RDK938" s="337"/>
      <c r="RDL938" s="337"/>
      <c r="RDM938" s="337"/>
      <c r="RDN938" s="337"/>
      <c r="RDO938" s="337"/>
      <c r="RDP938" s="337"/>
      <c r="RDQ938" s="337"/>
      <c r="RDR938" s="337"/>
      <c r="RDS938" s="337"/>
      <c r="RDT938" s="337"/>
      <c r="RDU938" s="337"/>
      <c r="RDV938" s="337"/>
      <c r="RDW938" s="337"/>
      <c r="RDX938" s="337"/>
      <c r="RDY938" s="337"/>
      <c r="RDZ938" s="337"/>
      <c r="REA938" s="337"/>
      <c r="REB938" s="337"/>
      <c r="REC938" s="337"/>
      <c r="RED938" s="337"/>
      <c r="REE938" s="337"/>
      <c r="REF938" s="337"/>
      <c r="REG938" s="337"/>
      <c r="REH938" s="337"/>
      <c r="REI938" s="337"/>
      <c r="REJ938" s="337"/>
      <c r="REK938" s="337"/>
      <c r="REL938" s="337"/>
      <c r="REM938" s="337"/>
      <c r="REN938" s="337"/>
      <c r="REO938" s="337"/>
      <c r="REP938" s="337"/>
      <c r="REQ938" s="337"/>
      <c r="RER938" s="337"/>
      <c r="RES938" s="337"/>
      <c r="RET938" s="337"/>
      <c r="REU938" s="337"/>
      <c r="REV938" s="337"/>
      <c r="REW938" s="337"/>
      <c r="REX938" s="337"/>
      <c r="REY938" s="337"/>
      <c r="REZ938" s="337"/>
      <c r="RFA938" s="337"/>
      <c r="RFB938" s="337"/>
      <c r="RFC938" s="337"/>
      <c r="RFD938" s="337"/>
      <c r="RFE938" s="337"/>
      <c r="RFF938" s="337"/>
      <c r="RFG938" s="337"/>
      <c r="RFH938" s="337"/>
      <c r="RFI938" s="337"/>
      <c r="RFJ938" s="337"/>
      <c r="RFK938" s="337"/>
      <c r="RFL938" s="337"/>
      <c r="RFM938" s="337"/>
      <c r="RFN938" s="337"/>
      <c r="RFO938" s="337"/>
      <c r="RFP938" s="337"/>
      <c r="RFQ938" s="337"/>
      <c r="RFR938" s="337"/>
      <c r="RFS938" s="337"/>
      <c r="RFT938" s="337"/>
      <c r="RFU938" s="337"/>
      <c r="RFV938" s="337"/>
      <c r="RFW938" s="337"/>
      <c r="RFX938" s="337"/>
      <c r="RFY938" s="337"/>
      <c r="RFZ938" s="337"/>
      <c r="RGA938" s="337"/>
      <c r="RGB938" s="337"/>
      <c r="RGC938" s="337"/>
      <c r="RGD938" s="337"/>
      <c r="RGE938" s="337"/>
      <c r="RGF938" s="337"/>
      <c r="RGG938" s="337"/>
      <c r="RGH938" s="337"/>
      <c r="RGI938" s="337"/>
      <c r="RGJ938" s="337"/>
      <c r="RGK938" s="337"/>
      <c r="RGL938" s="337"/>
      <c r="RGM938" s="337"/>
      <c r="RGN938" s="337"/>
      <c r="RGO938" s="337"/>
      <c r="RGP938" s="337"/>
      <c r="RGQ938" s="337"/>
      <c r="RGR938" s="337"/>
      <c r="RGS938" s="337"/>
      <c r="RGT938" s="337"/>
      <c r="RGU938" s="337"/>
      <c r="RGV938" s="337"/>
      <c r="RGW938" s="337"/>
      <c r="RGX938" s="337"/>
      <c r="RGY938" s="337"/>
      <c r="RGZ938" s="337"/>
      <c r="RHA938" s="337"/>
      <c r="RHB938" s="337"/>
      <c r="RHC938" s="337"/>
      <c r="RHD938" s="337"/>
      <c r="RHE938" s="337"/>
      <c r="RHF938" s="337"/>
      <c r="RHG938" s="337"/>
      <c r="RHH938" s="337"/>
      <c r="RHI938" s="337"/>
      <c r="RHJ938" s="337"/>
      <c r="RHK938" s="337"/>
      <c r="RHL938" s="337"/>
      <c r="RHM938" s="337"/>
      <c r="RHN938" s="337"/>
      <c r="RHO938" s="337"/>
      <c r="RHP938" s="337"/>
      <c r="RHQ938" s="337"/>
      <c r="RHR938" s="337"/>
      <c r="RHS938" s="337"/>
      <c r="RHT938" s="337"/>
      <c r="RHU938" s="337"/>
      <c r="RHV938" s="337"/>
      <c r="RHW938" s="337"/>
      <c r="RHX938" s="337"/>
      <c r="RHY938" s="337"/>
      <c r="RHZ938" s="337"/>
      <c r="RIA938" s="337"/>
      <c r="RIB938" s="337"/>
      <c r="RIC938" s="337"/>
      <c r="RID938" s="337"/>
      <c r="RIE938" s="337"/>
      <c r="RIF938" s="337"/>
      <c r="RIG938" s="337"/>
      <c r="RIH938" s="337"/>
      <c r="RII938" s="337"/>
      <c r="RIJ938" s="337"/>
      <c r="RIK938" s="337"/>
      <c r="RIL938" s="337"/>
      <c r="RIM938" s="337"/>
      <c r="RIN938" s="337"/>
      <c r="RIO938" s="337"/>
      <c r="RIP938" s="337"/>
      <c r="RIQ938" s="337"/>
      <c r="RIR938" s="337"/>
      <c r="RIS938" s="337"/>
      <c r="RIT938" s="337"/>
      <c r="RIU938" s="337"/>
      <c r="RIV938" s="337"/>
      <c r="RIW938" s="337"/>
      <c r="RIX938" s="337"/>
      <c r="RIY938" s="337"/>
      <c r="RIZ938" s="337"/>
      <c r="RJA938" s="337"/>
      <c r="RJB938" s="337"/>
      <c r="RJC938" s="337"/>
      <c r="RJD938" s="337"/>
      <c r="RJE938" s="337"/>
      <c r="RJF938" s="337"/>
      <c r="RJG938" s="337"/>
      <c r="RJH938" s="337"/>
      <c r="RJI938" s="337"/>
      <c r="RJJ938" s="337"/>
      <c r="RJK938" s="337"/>
      <c r="RJL938" s="337"/>
      <c r="RJM938" s="337"/>
      <c r="RJN938" s="337"/>
      <c r="RJO938" s="337"/>
      <c r="RJP938" s="337"/>
      <c r="RJQ938" s="337"/>
      <c r="RJR938" s="337"/>
      <c r="RJS938" s="337"/>
      <c r="RJT938" s="337"/>
      <c r="RJU938" s="337"/>
      <c r="RJV938" s="337"/>
      <c r="RJW938" s="337"/>
      <c r="RJX938" s="337"/>
      <c r="RJY938" s="337"/>
      <c r="RJZ938" s="337"/>
      <c r="RKA938" s="337"/>
      <c r="RKB938" s="337"/>
      <c r="RKC938" s="337"/>
      <c r="RKD938" s="337"/>
      <c r="RKE938" s="337"/>
      <c r="RKF938" s="337"/>
      <c r="RKG938" s="337"/>
      <c r="RKH938" s="337"/>
      <c r="RKI938" s="337"/>
      <c r="RKJ938" s="337"/>
      <c r="RKK938" s="337"/>
      <c r="RKL938" s="337"/>
      <c r="RKM938" s="337"/>
      <c r="RKN938" s="337"/>
      <c r="RKO938" s="337"/>
      <c r="RKP938" s="337"/>
      <c r="RKQ938" s="337"/>
      <c r="RKR938" s="337"/>
      <c r="RKS938" s="337"/>
      <c r="RKT938" s="337"/>
      <c r="RKU938" s="337"/>
      <c r="RKV938" s="337"/>
      <c r="RKW938" s="337"/>
      <c r="RKX938" s="337"/>
      <c r="RKY938" s="337"/>
      <c r="RKZ938" s="337"/>
      <c r="RLA938" s="337"/>
      <c r="RLB938" s="337"/>
      <c r="RLC938" s="337"/>
      <c r="RLD938" s="337"/>
      <c r="RLE938" s="337"/>
      <c r="RLF938" s="337"/>
      <c r="RLG938" s="337"/>
      <c r="RLH938" s="337"/>
      <c r="RLI938" s="337"/>
      <c r="RLJ938" s="337"/>
      <c r="RLK938" s="337"/>
      <c r="RLL938" s="337"/>
      <c r="RLM938" s="337"/>
      <c r="RLN938" s="337"/>
      <c r="RLO938" s="337"/>
      <c r="RLP938" s="337"/>
      <c r="RLQ938" s="337"/>
      <c r="RLR938" s="337"/>
      <c r="RLS938" s="337"/>
      <c r="RLT938" s="337"/>
      <c r="RLU938" s="337"/>
      <c r="RLV938" s="337"/>
      <c r="RLW938" s="337"/>
      <c r="RLX938" s="337"/>
      <c r="RLY938" s="337"/>
      <c r="RLZ938" s="337"/>
      <c r="RMA938" s="337"/>
      <c r="RMB938" s="337"/>
      <c r="RMC938" s="337"/>
      <c r="RMD938" s="337"/>
      <c r="RME938" s="337"/>
      <c r="RMF938" s="337"/>
      <c r="RMG938" s="337"/>
      <c r="RMH938" s="337"/>
      <c r="RMI938" s="337"/>
      <c r="RMJ938" s="337"/>
      <c r="RMK938" s="337"/>
      <c r="RML938" s="337"/>
      <c r="RMM938" s="337"/>
      <c r="RMN938" s="337"/>
      <c r="RMO938" s="337"/>
      <c r="RMP938" s="337"/>
      <c r="RMQ938" s="337"/>
      <c r="RMR938" s="337"/>
      <c r="RMS938" s="337"/>
      <c r="RMT938" s="337"/>
      <c r="RMU938" s="337"/>
      <c r="RMV938" s="337"/>
      <c r="RMW938" s="337"/>
      <c r="RMX938" s="337"/>
      <c r="RMY938" s="337"/>
      <c r="RMZ938" s="337"/>
      <c r="RNA938" s="337"/>
      <c r="RNB938" s="337"/>
      <c r="RNC938" s="337"/>
      <c r="RND938" s="337"/>
      <c r="RNE938" s="337"/>
      <c r="RNF938" s="337"/>
      <c r="RNG938" s="337"/>
      <c r="RNH938" s="337"/>
      <c r="RNI938" s="337"/>
      <c r="RNJ938" s="337"/>
      <c r="RNK938" s="337"/>
      <c r="RNL938" s="337"/>
      <c r="RNM938" s="337"/>
      <c r="RNN938" s="337"/>
      <c r="RNO938" s="337"/>
      <c r="RNP938" s="337"/>
      <c r="RNQ938" s="337"/>
      <c r="RNR938" s="337"/>
      <c r="RNS938" s="337"/>
      <c r="RNT938" s="337"/>
      <c r="RNU938" s="337"/>
      <c r="RNV938" s="337"/>
      <c r="RNW938" s="337"/>
      <c r="RNX938" s="337"/>
      <c r="RNY938" s="337"/>
      <c r="RNZ938" s="337"/>
      <c r="ROA938" s="337"/>
      <c r="ROB938" s="337"/>
      <c r="ROC938" s="337"/>
      <c r="ROD938" s="337"/>
      <c r="ROE938" s="337"/>
      <c r="ROF938" s="337"/>
      <c r="ROG938" s="337"/>
      <c r="ROH938" s="337"/>
      <c r="ROI938" s="337"/>
      <c r="ROJ938" s="337"/>
      <c r="ROK938" s="337"/>
      <c r="ROL938" s="337"/>
      <c r="ROM938" s="337"/>
      <c r="RON938" s="337"/>
      <c r="ROO938" s="337"/>
      <c r="ROP938" s="337"/>
      <c r="ROQ938" s="337"/>
      <c r="ROR938" s="337"/>
      <c r="ROS938" s="337"/>
      <c r="ROT938" s="337"/>
      <c r="ROU938" s="337"/>
      <c r="ROV938" s="337"/>
      <c r="ROW938" s="337"/>
      <c r="ROX938" s="337"/>
      <c r="ROY938" s="337"/>
      <c r="ROZ938" s="337"/>
      <c r="RPA938" s="337"/>
      <c r="RPB938" s="337"/>
      <c r="RPC938" s="337"/>
      <c r="RPD938" s="337"/>
      <c r="RPE938" s="337"/>
      <c r="RPF938" s="337"/>
      <c r="RPG938" s="337"/>
      <c r="RPH938" s="337"/>
      <c r="RPI938" s="337"/>
      <c r="RPJ938" s="337"/>
      <c r="RPK938" s="337"/>
      <c r="RPL938" s="337"/>
      <c r="RPM938" s="337"/>
      <c r="RPN938" s="337"/>
      <c r="RPO938" s="337"/>
      <c r="RPP938" s="337"/>
      <c r="RPQ938" s="337"/>
      <c r="RPR938" s="337"/>
      <c r="RPS938" s="337"/>
      <c r="RPT938" s="337"/>
      <c r="RPU938" s="337"/>
      <c r="RPV938" s="337"/>
      <c r="RPW938" s="337"/>
      <c r="RPX938" s="337"/>
      <c r="RPY938" s="337"/>
      <c r="RPZ938" s="337"/>
      <c r="RQA938" s="337"/>
      <c r="RQB938" s="337"/>
      <c r="RQC938" s="337"/>
      <c r="RQD938" s="337"/>
      <c r="RQE938" s="337"/>
      <c r="RQF938" s="337"/>
      <c r="RQG938" s="337"/>
      <c r="RQH938" s="337"/>
      <c r="RQI938" s="337"/>
      <c r="RQJ938" s="337"/>
      <c r="RQK938" s="337"/>
      <c r="RQL938" s="337"/>
      <c r="RQM938" s="337"/>
      <c r="RQN938" s="337"/>
      <c r="RQO938" s="337"/>
      <c r="RQP938" s="337"/>
      <c r="RQQ938" s="337"/>
      <c r="RQR938" s="337"/>
      <c r="RQS938" s="337"/>
      <c r="RQT938" s="337"/>
      <c r="RQU938" s="337"/>
      <c r="RQV938" s="337"/>
      <c r="RQW938" s="337"/>
      <c r="RQX938" s="337"/>
      <c r="RQY938" s="337"/>
      <c r="RQZ938" s="337"/>
      <c r="RRA938" s="337"/>
      <c r="RRB938" s="337"/>
      <c r="RRC938" s="337"/>
      <c r="RRD938" s="337"/>
      <c r="RRE938" s="337"/>
      <c r="RRF938" s="337"/>
      <c r="RRG938" s="337"/>
      <c r="RRH938" s="337"/>
      <c r="RRI938" s="337"/>
      <c r="RRJ938" s="337"/>
      <c r="RRK938" s="337"/>
      <c r="RRL938" s="337"/>
      <c r="RRM938" s="337"/>
      <c r="RRN938" s="337"/>
      <c r="RRO938" s="337"/>
      <c r="RRP938" s="337"/>
      <c r="RRQ938" s="337"/>
      <c r="RRR938" s="337"/>
      <c r="RRS938" s="337"/>
      <c r="RRT938" s="337"/>
      <c r="RRU938" s="337"/>
      <c r="RRV938" s="337"/>
      <c r="RRW938" s="337"/>
      <c r="RRX938" s="337"/>
      <c r="RRY938" s="337"/>
      <c r="RRZ938" s="337"/>
      <c r="RSA938" s="337"/>
      <c r="RSB938" s="337"/>
      <c r="RSC938" s="337"/>
      <c r="RSD938" s="337"/>
      <c r="RSE938" s="337"/>
      <c r="RSF938" s="337"/>
      <c r="RSG938" s="337"/>
      <c r="RSH938" s="337"/>
      <c r="RSI938" s="337"/>
      <c r="RSJ938" s="337"/>
      <c r="RSK938" s="337"/>
      <c r="RSL938" s="337"/>
      <c r="RSM938" s="337"/>
      <c r="RSN938" s="337"/>
      <c r="RSO938" s="337"/>
      <c r="RSP938" s="337"/>
      <c r="RSQ938" s="337"/>
      <c r="RSR938" s="337"/>
      <c r="RSS938" s="337"/>
      <c r="RST938" s="337"/>
      <c r="RSU938" s="337"/>
      <c r="RSV938" s="337"/>
      <c r="RSW938" s="337"/>
      <c r="RSX938" s="337"/>
      <c r="RSY938" s="337"/>
      <c r="RSZ938" s="337"/>
      <c r="RTA938" s="337"/>
      <c r="RTB938" s="337"/>
      <c r="RTC938" s="337"/>
      <c r="RTD938" s="337"/>
      <c r="RTE938" s="337"/>
      <c r="RTF938" s="337"/>
      <c r="RTG938" s="337"/>
      <c r="RTH938" s="337"/>
      <c r="RTI938" s="337"/>
      <c r="RTJ938" s="337"/>
      <c r="RTK938" s="337"/>
      <c r="RTL938" s="337"/>
      <c r="RTM938" s="337"/>
      <c r="RTN938" s="337"/>
      <c r="RTO938" s="337"/>
      <c r="RTP938" s="337"/>
      <c r="RTQ938" s="337"/>
      <c r="RTR938" s="337"/>
      <c r="RTS938" s="337"/>
      <c r="RTT938" s="337"/>
      <c r="RTU938" s="337"/>
      <c r="RTV938" s="337"/>
      <c r="RTW938" s="337"/>
      <c r="RTX938" s="337"/>
      <c r="RTY938" s="337"/>
      <c r="RTZ938" s="337"/>
      <c r="RUA938" s="337"/>
      <c r="RUB938" s="337"/>
      <c r="RUC938" s="337"/>
      <c r="RUD938" s="337"/>
      <c r="RUE938" s="337"/>
      <c r="RUF938" s="337"/>
      <c r="RUG938" s="337"/>
      <c r="RUH938" s="337"/>
      <c r="RUI938" s="337"/>
      <c r="RUJ938" s="337"/>
      <c r="RUK938" s="337"/>
      <c r="RUL938" s="337"/>
      <c r="RUM938" s="337"/>
      <c r="RUN938" s="337"/>
      <c r="RUO938" s="337"/>
      <c r="RUP938" s="337"/>
      <c r="RUQ938" s="337"/>
      <c r="RUR938" s="337"/>
      <c r="RUS938" s="337"/>
      <c r="RUT938" s="337"/>
      <c r="RUU938" s="337"/>
      <c r="RUV938" s="337"/>
      <c r="RUW938" s="337"/>
      <c r="RUX938" s="337"/>
      <c r="RUY938" s="337"/>
      <c r="RUZ938" s="337"/>
      <c r="RVA938" s="337"/>
      <c r="RVB938" s="337"/>
      <c r="RVC938" s="337"/>
      <c r="RVD938" s="337"/>
      <c r="RVE938" s="337"/>
      <c r="RVF938" s="337"/>
      <c r="RVG938" s="337"/>
      <c r="RVH938" s="337"/>
      <c r="RVI938" s="337"/>
      <c r="RVJ938" s="337"/>
      <c r="RVK938" s="337"/>
      <c r="RVL938" s="337"/>
      <c r="RVM938" s="337"/>
      <c r="RVN938" s="337"/>
      <c r="RVO938" s="337"/>
      <c r="RVP938" s="337"/>
      <c r="RVQ938" s="337"/>
      <c r="RVR938" s="337"/>
      <c r="RVS938" s="337"/>
      <c r="RVT938" s="337"/>
      <c r="RVU938" s="337"/>
      <c r="RVV938" s="337"/>
      <c r="RVW938" s="337"/>
      <c r="RVX938" s="337"/>
      <c r="RVY938" s="337"/>
      <c r="RVZ938" s="337"/>
      <c r="RWA938" s="337"/>
      <c r="RWB938" s="337"/>
      <c r="RWC938" s="337"/>
      <c r="RWD938" s="337"/>
      <c r="RWE938" s="337"/>
      <c r="RWF938" s="337"/>
      <c r="RWG938" s="337"/>
      <c r="RWH938" s="337"/>
      <c r="RWI938" s="337"/>
      <c r="RWJ938" s="337"/>
      <c r="RWK938" s="337"/>
      <c r="RWL938" s="337"/>
      <c r="RWM938" s="337"/>
      <c r="RWN938" s="337"/>
      <c r="RWO938" s="337"/>
      <c r="RWP938" s="337"/>
      <c r="RWQ938" s="337"/>
      <c r="RWR938" s="337"/>
      <c r="RWS938" s="337"/>
      <c r="RWT938" s="337"/>
      <c r="RWU938" s="337"/>
      <c r="RWV938" s="337"/>
      <c r="RWW938" s="337"/>
      <c r="RWX938" s="337"/>
      <c r="RWY938" s="337"/>
      <c r="RWZ938" s="337"/>
      <c r="RXA938" s="337"/>
      <c r="RXB938" s="337"/>
      <c r="RXC938" s="337"/>
      <c r="RXD938" s="337"/>
      <c r="RXE938" s="337"/>
      <c r="RXF938" s="337"/>
      <c r="RXG938" s="337"/>
      <c r="RXH938" s="337"/>
      <c r="RXI938" s="337"/>
      <c r="RXJ938" s="337"/>
      <c r="RXK938" s="337"/>
      <c r="RXL938" s="337"/>
      <c r="RXM938" s="337"/>
      <c r="RXN938" s="337"/>
      <c r="RXO938" s="337"/>
      <c r="RXP938" s="337"/>
      <c r="RXQ938" s="337"/>
      <c r="RXR938" s="337"/>
      <c r="RXS938" s="337"/>
      <c r="RXT938" s="337"/>
      <c r="RXU938" s="337"/>
      <c r="RXV938" s="337"/>
      <c r="RXW938" s="337"/>
      <c r="RXX938" s="337"/>
      <c r="RXY938" s="337"/>
      <c r="RXZ938" s="337"/>
      <c r="RYA938" s="337"/>
      <c r="RYB938" s="337"/>
      <c r="RYC938" s="337"/>
      <c r="RYD938" s="337"/>
      <c r="RYE938" s="337"/>
      <c r="RYF938" s="337"/>
      <c r="RYG938" s="337"/>
      <c r="RYH938" s="337"/>
      <c r="RYI938" s="337"/>
      <c r="RYJ938" s="337"/>
      <c r="RYK938" s="337"/>
      <c r="RYL938" s="337"/>
      <c r="RYM938" s="337"/>
      <c r="RYN938" s="337"/>
      <c r="RYO938" s="337"/>
      <c r="RYP938" s="337"/>
      <c r="RYQ938" s="337"/>
      <c r="RYR938" s="337"/>
      <c r="RYS938" s="337"/>
      <c r="RYT938" s="337"/>
      <c r="RYU938" s="337"/>
      <c r="RYV938" s="337"/>
      <c r="RYW938" s="337"/>
      <c r="RYX938" s="337"/>
      <c r="RYY938" s="337"/>
      <c r="RYZ938" s="337"/>
      <c r="RZA938" s="337"/>
      <c r="RZB938" s="337"/>
      <c r="RZC938" s="337"/>
      <c r="RZD938" s="337"/>
      <c r="RZE938" s="337"/>
      <c r="RZF938" s="337"/>
      <c r="RZG938" s="337"/>
      <c r="RZH938" s="337"/>
      <c r="RZI938" s="337"/>
      <c r="RZJ938" s="337"/>
      <c r="RZK938" s="337"/>
      <c r="RZL938" s="337"/>
      <c r="RZM938" s="337"/>
      <c r="RZN938" s="337"/>
      <c r="RZO938" s="337"/>
      <c r="RZP938" s="337"/>
      <c r="RZQ938" s="337"/>
      <c r="RZR938" s="337"/>
      <c r="RZS938" s="337"/>
      <c r="RZT938" s="337"/>
      <c r="RZU938" s="337"/>
      <c r="RZV938" s="337"/>
      <c r="RZW938" s="337"/>
      <c r="RZX938" s="337"/>
      <c r="RZY938" s="337"/>
      <c r="RZZ938" s="337"/>
      <c r="SAA938" s="337"/>
      <c r="SAB938" s="337"/>
      <c r="SAC938" s="337"/>
      <c r="SAD938" s="337"/>
      <c r="SAE938" s="337"/>
      <c r="SAF938" s="337"/>
      <c r="SAG938" s="337"/>
      <c r="SAH938" s="337"/>
      <c r="SAI938" s="337"/>
      <c r="SAJ938" s="337"/>
      <c r="SAK938" s="337"/>
      <c r="SAL938" s="337"/>
      <c r="SAM938" s="337"/>
      <c r="SAN938" s="337"/>
      <c r="SAO938" s="337"/>
      <c r="SAP938" s="337"/>
      <c r="SAQ938" s="337"/>
      <c r="SAR938" s="337"/>
      <c r="SAS938" s="337"/>
      <c r="SAT938" s="337"/>
      <c r="SAU938" s="337"/>
      <c r="SAV938" s="337"/>
      <c r="SAW938" s="337"/>
      <c r="SAX938" s="337"/>
      <c r="SAY938" s="337"/>
      <c r="SAZ938" s="337"/>
      <c r="SBA938" s="337"/>
      <c r="SBB938" s="337"/>
      <c r="SBC938" s="337"/>
      <c r="SBD938" s="337"/>
      <c r="SBE938" s="337"/>
      <c r="SBF938" s="337"/>
      <c r="SBG938" s="337"/>
      <c r="SBH938" s="337"/>
      <c r="SBI938" s="337"/>
      <c r="SBJ938" s="337"/>
      <c r="SBK938" s="337"/>
      <c r="SBL938" s="337"/>
      <c r="SBM938" s="337"/>
      <c r="SBN938" s="337"/>
      <c r="SBO938" s="337"/>
      <c r="SBP938" s="337"/>
      <c r="SBQ938" s="337"/>
      <c r="SBR938" s="337"/>
      <c r="SBS938" s="337"/>
      <c r="SBT938" s="337"/>
      <c r="SBU938" s="337"/>
      <c r="SBV938" s="337"/>
      <c r="SBW938" s="337"/>
      <c r="SBX938" s="337"/>
      <c r="SBY938" s="337"/>
      <c r="SBZ938" s="337"/>
      <c r="SCA938" s="337"/>
      <c r="SCB938" s="337"/>
      <c r="SCC938" s="337"/>
      <c r="SCD938" s="337"/>
      <c r="SCE938" s="337"/>
      <c r="SCF938" s="337"/>
      <c r="SCG938" s="337"/>
      <c r="SCH938" s="337"/>
      <c r="SCI938" s="337"/>
      <c r="SCJ938" s="337"/>
      <c r="SCK938" s="337"/>
      <c r="SCL938" s="337"/>
      <c r="SCM938" s="337"/>
      <c r="SCN938" s="337"/>
      <c r="SCO938" s="337"/>
      <c r="SCP938" s="337"/>
      <c r="SCQ938" s="337"/>
      <c r="SCR938" s="337"/>
      <c r="SCS938" s="337"/>
      <c r="SCT938" s="337"/>
      <c r="SCU938" s="337"/>
      <c r="SCV938" s="337"/>
      <c r="SCW938" s="337"/>
      <c r="SCX938" s="337"/>
      <c r="SCY938" s="337"/>
      <c r="SCZ938" s="337"/>
      <c r="SDA938" s="337"/>
      <c r="SDB938" s="337"/>
      <c r="SDC938" s="337"/>
      <c r="SDD938" s="337"/>
      <c r="SDE938" s="337"/>
      <c r="SDF938" s="337"/>
      <c r="SDG938" s="337"/>
      <c r="SDH938" s="337"/>
      <c r="SDI938" s="337"/>
      <c r="SDJ938" s="337"/>
      <c r="SDK938" s="337"/>
      <c r="SDL938" s="337"/>
      <c r="SDM938" s="337"/>
      <c r="SDN938" s="337"/>
      <c r="SDO938" s="337"/>
      <c r="SDP938" s="337"/>
      <c r="SDQ938" s="337"/>
      <c r="SDR938" s="337"/>
      <c r="SDS938" s="337"/>
      <c r="SDT938" s="337"/>
      <c r="SDU938" s="337"/>
      <c r="SDV938" s="337"/>
      <c r="SDW938" s="337"/>
      <c r="SDX938" s="337"/>
      <c r="SDY938" s="337"/>
      <c r="SDZ938" s="337"/>
      <c r="SEA938" s="337"/>
      <c r="SEB938" s="337"/>
      <c r="SEC938" s="337"/>
      <c r="SED938" s="337"/>
      <c r="SEE938" s="337"/>
      <c r="SEF938" s="337"/>
      <c r="SEG938" s="337"/>
      <c r="SEH938" s="337"/>
      <c r="SEI938" s="337"/>
      <c r="SEJ938" s="337"/>
      <c r="SEK938" s="337"/>
      <c r="SEL938" s="337"/>
      <c r="SEM938" s="337"/>
      <c r="SEN938" s="337"/>
      <c r="SEO938" s="337"/>
      <c r="SEP938" s="337"/>
      <c r="SEQ938" s="337"/>
      <c r="SER938" s="337"/>
      <c r="SES938" s="337"/>
      <c r="SET938" s="337"/>
      <c r="SEU938" s="337"/>
      <c r="SEV938" s="337"/>
      <c r="SEW938" s="337"/>
      <c r="SEX938" s="337"/>
      <c r="SEY938" s="337"/>
      <c r="SEZ938" s="337"/>
      <c r="SFA938" s="337"/>
      <c r="SFB938" s="337"/>
      <c r="SFC938" s="337"/>
      <c r="SFD938" s="337"/>
      <c r="SFE938" s="337"/>
      <c r="SFF938" s="337"/>
      <c r="SFG938" s="337"/>
      <c r="SFH938" s="337"/>
      <c r="SFI938" s="337"/>
      <c r="SFJ938" s="337"/>
      <c r="SFK938" s="337"/>
      <c r="SFL938" s="337"/>
      <c r="SFM938" s="337"/>
      <c r="SFN938" s="337"/>
      <c r="SFO938" s="337"/>
      <c r="SFP938" s="337"/>
      <c r="SFQ938" s="337"/>
      <c r="SFR938" s="337"/>
      <c r="SFS938" s="337"/>
      <c r="SFT938" s="337"/>
      <c r="SFU938" s="337"/>
      <c r="SFV938" s="337"/>
      <c r="SFW938" s="337"/>
      <c r="SFX938" s="337"/>
      <c r="SFY938" s="337"/>
      <c r="SFZ938" s="337"/>
      <c r="SGA938" s="337"/>
      <c r="SGB938" s="337"/>
      <c r="SGC938" s="337"/>
      <c r="SGD938" s="337"/>
      <c r="SGE938" s="337"/>
      <c r="SGF938" s="337"/>
      <c r="SGG938" s="337"/>
      <c r="SGH938" s="337"/>
      <c r="SGI938" s="337"/>
      <c r="SGJ938" s="337"/>
      <c r="SGK938" s="337"/>
      <c r="SGL938" s="337"/>
      <c r="SGM938" s="337"/>
      <c r="SGN938" s="337"/>
      <c r="SGO938" s="337"/>
      <c r="SGP938" s="337"/>
      <c r="SGQ938" s="337"/>
      <c r="SGR938" s="337"/>
      <c r="SGS938" s="337"/>
      <c r="SGT938" s="337"/>
      <c r="SGU938" s="337"/>
      <c r="SGV938" s="337"/>
      <c r="SGW938" s="337"/>
      <c r="SGX938" s="337"/>
      <c r="SGY938" s="337"/>
      <c r="SGZ938" s="337"/>
      <c r="SHA938" s="337"/>
      <c r="SHB938" s="337"/>
      <c r="SHC938" s="337"/>
      <c r="SHD938" s="337"/>
      <c r="SHE938" s="337"/>
      <c r="SHF938" s="337"/>
      <c r="SHG938" s="337"/>
      <c r="SHH938" s="337"/>
      <c r="SHI938" s="337"/>
      <c r="SHJ938" s="337"/>
      <c r="SHK938" s="337"/>
      <c r="SHL938" s="337"/>
      <c r="SHM938" s="337"/>
      <c r="SHN938" s="337"/>
      <c r="SHO938" s="337"/>
      <c r="SHP938" s="337"/>
      <c r="SHQ938" s="337"/>
      <c r="SHR938" s="337"/>
      <c r="SHS938" s="337"/>
      <c r="SHT938" s="337"/>
      <c r="SHU938" s="337"/>
      <c r="SHV938" s="337"/>
      <c r="SHW938" s="337"/>
      <c r="SHX938" s="337"/>
      <c r="SHY938" s="337"/>
      <c r="SHZ938" s="337"/>
      <c r="SIA938" s="337"/>
      <c r="SIB938" s="337"/>
      <c r="SIC938" s="337"/>
      <c r="SID938" s="337"/>
      <c r="SIE938" s="337"/>
      <c r="SIF938" s="337"/>
      <c r="SIG938" s="337"/>
      <c r="SIH938" s="337"/>
      <c r="SII938" s="337"/>
      <c r="SIJ938" s="337"/>
      <c r="SIK938" s="337"/>
      <c r="SIL938" s="337"/>
      <c r="SIM938" s="337"/>
      <c r="SIN938" s="337"/>
      <c r="SIO938" s="337"/>
      <c r="SIP938" s="337"/>
      <c r="SIQ938" s="337"/>
      <c r="SIR938" s="337"/>
      <c r="SIS938" s="337"/>
      <c r="SIT938" s="337"/>
      <c r="SIU938" s="337"/>
      <c r="SIV938" s="337"/>
      <c r="SIW938" s="337"/>
      <c r="SIX938" s="337"/>
      <c r="SIY938" s="337"/>
      <c r="SIZ938" s="337"/>
      <c r="SJA938" s="337"/>
      <c r="SJB938" s="337"/>
      <c r="SJC938" s="337"/>
      <c r="SJD938" s="337"/>
      <c r="SJE938" s="337"/>
      <c r="SJF938" s="337"/>
      <c r="SJG938" s="337"/>
      <c r="SJH938" s="337"/>
      <c r="SJI938" s="337"/>
      <c r="SJJ938" s="337"/>
      <c r="SJK938" s="337"/>
      <c r="SJL938" s="337"/>
      <c r="SJM938" s="337"/>
      <c r="SJN938" s="337"/>
      <c r="SJO938" s="337"/>
      <c r="SJP938" s="337"/>
      <c r="SJQ938" s="337"/>
      <c r="SJR938" s="337"/>
      <c r="SJS938" s="337"/>
      <c r="SJT938" s="337"/>
      <c r="SJU938" s="337"/>
      <c r="SJV938" s="337"/>
      <c r="SJW938" s="337"/>
      <c r="SJX938" s="337"/>
      <c r="SJY938" s="337"/>
      <c r="SJZ938" s="337"/>
      <c r="SKA938" s="337"/>
      <c r="SKB938" s="337"/>
      <c r="SKC938" s="337"/>
      <c r="SKD938" s="337"/>
      <c r="SKE938" s="337"/>
      <c r="SKF938" s="337"/>
      <c r="SKG938" s="337"/>
      <c r="SKH938" s="337"/>
      <c r="SKI938" s="337"/>
      <c r="SKJ938" s="337"/>
      <c r="SKK938" s="337"/>
      <c r="SKL938" s="337"/>
      <c r="SKM938" s="337"/>
      <c r="SKN938" s="337"/>
      <c r="SKO938" s="337"/>
      <c r="SKP938" s="337"/>
      <c r="SKQ938" s="337"/>
      <c r="SKR938" s="337"/>
      <c r="SKS938" s="337"/>
      <c r="SKT938" s="337"/>
      <c r="SKU938" s="337"/>
      <c r="SKV938" s="337"/>
      <c r="SKW938" s="337"/>
      <c r="SKX938" s="337"/>
      <c r="SKY938" s="337"/>
      <c r="SKZ938" s="337"/>
      <c r="SLA938" s="337"/>
      <c r="SLB938" s="337"/>
      <c r="SLC938" s="337"/>
      <c r="SLD938" s="337"/>
      <c r="SLE938" s="337"/>
      <c r="SLF938" s="337"/>
      <c r="SLG938" s="337"/>
      <c r="SLH938" s="337"/>
      <c r="SLI938" s="337"/>
      <c r="SLJ938" s="337"/>
      <c r="SLK938" s="337"/>
      <c r="SLL938" s="337"/>
      <c r="SLM938" s="337"/>
      <c r="SLN938" s="337"/>
      <c r="SLO938" s="337"/>
      <c r="SLP938" s="337"/>
      <c r="SLQ938" s="337"/>
      <c r="SLR938" s="337"/>
      <c r="SLS938" s="337"/>
      <c r="SLT938" s="337"/>
      <c r="SLU938" s="337"/>
      <c r="SLV938" s="337"/>
      <c r="SLW938" s="337"/>
      <c r="SLX938" s="337"/>
      <c r="SLY938" s="337"/>
      <c r="SLZ938" s="337"/>
      <c r="SMA938" s="337"/>
      <c r="SMB938" s="337"/>
      <c r="SMC938" s="337"/>
      <c r="SMD938" s="337"/>
      <c r="SME938" s="337"/>
      <c r="SMF938" s="337"/>
      <c r="SMG938" s="337"/>
      <c r="SMH938" s="337"/>
      <c r="SMI938" s="337"/>
      <c r="SMJ938" s="337"/>
      <c r="SMK938" s="337"/>
      <c r="SML938" s="337"/>
      <c r="SMM938" s="337"/>
      <c r="SMN938" s="337"/>
      <c r="SMO938" s="337"/>
      <c r="SMP938" s="337"/>
      <c r="SMQ938" s="337"/>
      <c r="SMR938" s="337"/>
      <c r="SMS938" s="337"/>
      <c r="SMT938" s="337"/>
      <c r="SMU938" s="337"/>
      <c r="SMV938" s="337"/>
      <c r="SMW938" s="337"/>
      <c r="SMX938" s="337"/>
      <c r="SMY938" s="337"/>
      <c r="SMZ938" s="337"/>
      <c r="SNA938" s="337"/>
      <c r="SNB938" s="337"/>
      <c r="SNC938" s="337"/>
      <c r="SND938" s="337"/>
      <c r="SNE938" s="337"/>
      <c r="SNF938" s="337"/>
      <c r="SNG938" s="337"/>
      <c r="SNH938" s="337"/>
      <c r="SNI938" s="337"/>
      <c r="SNJ938" s="337"/>
      <c r="SNK938" s="337"/>
      <c r="SNL938" s="337"/>
      <c r="SNM938" s="337"/>
      <c r="SNN938" s="337"/>
      <c r="SNO938" s="337"/>
      <c r="SNP938" s="337"/>
      <c r="SNQ938" s="337"/>
      <c r="SNR938" s="337"/>
      <c r="SNS938" s="337"/>
      <c r="SNT938" s="337"/>
      <c r="SNU938" s="337"/>
      <c r="SNV938" s="337"/>
      <c r="SNW938" s="337"/>
      <c r="SNX938" s="337"/>
      <c r="SNY938" s="337"/>
      <c r="SNZ938" s="337"/>
      <c r="SOA938" s="337"/>
      <c r="SOB938" s="337"/>
      <c r="SOC938" s="337"/>
      <c r="SOD938" s="337"/>
      <c r="SOE938" s="337"/>
      <c r="SOF938" s="337"/>
      <c r="SOG938" s="337"/>
      <c r="SOH938" s="337"/>
      <c r="SOI938" s="337"/>
      <c r="SOJ938" s="337"/>
      <c r="SOK938" s="337"/>
      <c r="SOL938" s="337"/>
      <c r="SOM938" s="337"/>
      <c r="SON938" s="337"/>
      <c r="SOO938" s="337"/>
      <c r="SOP938" s="337"/>
      <c r="SOQ938" s="337"/>
      <c r="SOR938" s="337"/>
      <c r="SOS938" s="337"/>
      <c r="SOT938" s="337"/>
      <c r="SOU938" s="337"/>
      <c r="SOV938" s="337"/>
      <c r="SOW938" s="337"/>
      <c r="SOX938" s="337"/>
      <c r="SOY938" s="337"/>
      <c r="SOZ938" s="337"/>
      <c r="SPA938" s="337"/>
      <c r="SPB938" s="337"/>
      <c r="SPC938" s="337"/>
      <c r="SPD938" s="337"/>
      <c r="SPE938" s="337"/>
      <c r="SPF938" s="337"/>
      <c r="SPG938" s="337"/>
      <c r="SPH938" s="337"/>
      <c r="SPI938" s="337"/>
      <c r="SPJ938" s="337"/>
      <c r="SPK938" s="337"/>
      <c r="SPL938" s="337"/>
      <c r="SPM938" s="337"/>
      <c r="SPN938" s="337"/>
      <c r="SPO938" s="337"/>
      <c r="SPP938" s="337"/>
      <c r="SPQ938" s="337"/>
      <c r="SPR938" s="337"/>
      <c r="SPS938" s="337"/>
      <c r="SPT938" s="337"/>
      <c r="SPU938" s="337"/>
      <c r="SPV938" s="337"/>
      <c r="SPW938" s="337"/>
      <c r="SPX938" s="337"/>
      <c r="SPY938" s="337"/>
      <c r="SPZ938" s="337"/>
      <c r="SQA938" s="337"/>
      <c r="SQB938" s="337"/>
      <c r="SQC938" s="337"/>
      <c r="SQD938" s="337"/>
      <c r="SQE938" s="337"/>
      <c r="SQF938" s="337"/>
      <c r="SQG938" s="337"/>
      <c r="SQH938" s="337"/>
      <c r="SQI938" s="337"/>
      <c r="SQJ938" s="337"/>
      <c r="SQK938" s="337"/>
      <c r="SQL938" s="337"/>
      <c r="SQM938" s="337"/>
      <c r="SQN938" s="337"/>
      <c r="SQO938" s="337"/>
      <c r="SQP938" s="337"/>
      <c r="SQQ938" s="337"/>
      <c r="SQR938" s="337"/>
      <c r="SQS938" s="337"/>
      <c r="SQT938" s="337"/>
      <c r="SQU938" s="337"/>
      <c r="SQV938" s="337"/>
      <c r="SQW938" s="337"/>
      <c r="SQX938" s="337"/>
      <c r="SQY938" s="337"/>
      <c r="SQZ938" s="337"/>
      <c r="SRA938" s="337"/>
      <c r="SRB938" s="337"/>
      <c r="SRC938" s="337"/>
      <c r="SRD938" s="337"/>
      <c r="SRE938" s="337"/>
      <c r="SRF938" s="337"/>
      <c r="SRG938" s="337"/>
      <c r="SRH938" s="337"/>
      <c r="SRI938" s="337"/>
      <c r="SRJ938" s="337"/>
      <c r="SRK938" s="337"/>
      <c r="SRL938" s="337"/>
      <c r="SRM938" s="337"/>
      <c r="SRN938" s="337"/>
      <c r="SRO938" s="337"/>
      <c r="SRP938" s="337"/>
      <c r="SRQ938" s="337"/>
      <c r="SRR938" s="337"/>
      <c r="SRS938" s="337"/>
      <c r="SRT938" s="337"/>
      <c r="SRU938" s="337"/>
      <c r="SRV938" s="337"/>
      <c r="SRW938" s="337"/>
      <c r="SRX938" s="337"/>
      <c r="SRY938" s="337"/>
      <c r="SRZ938" s="337"/>
      <c r="SSA938" s="337"/>
      <c r="SSB938" s="337"/>
      <c r="SSC938" s="337"/>
      <c r="SSD938" s="337"/>
      <c r="SSE938" s="337"/>
      <c r="SSF938" s="337"/>
      <c r="SSG938" s="337"/>
      <c r="SSH938" s="337"/>
      <c r="SSI938" s="337"/>
      <c r="SSJ938" s="337"/>
      <c r="SSK938" s="337"/>
      <c r="SSL938" s="337"/>
      <c r="SSM938" s="337"/>
      <c r="SSN938" s="337"/>
      <c r="SSO938" s="337"/>
      <c r="SSP938" s="337"/>
      <c r="SSQ938" s="337"/>
      <c r="SSR938" s="337"/>
      <c r="SSS938" s="337"/>
      <c r="SST938" s="337"/>
      <c r="SSU938" s="337"/>
      <c r="SSV938" s="337"/>
      <c r="SSW938" s="337"/>
      <c r="SSX938" s="337"/>
      <c r="SSY938" s="337"/>
      <c r="SSZ938" s="337"/>
      <c r="STA938" s="337"/>
      <c r="STB938" s="337"/>
      <c r="STC938" s="337"/>
      <c r="STD938" s="337"/>
      <c r="STE938" s="337"/>
      <c r="STF938" s="337"/>
      <c r="STG938" s="337"/>
      <c r="STH938" s="337"/>
      <c r="STI938" s="337"/>
      <c r="STJ938" s="337"/>
      <c r="STK938" s="337"/>
      <c r="STL938" s="337"/>
      <c r="STM938" s="337"/>
      <c r="STN938" s="337"/>
      <c r="STO938" s="337"/>
      <c r="STP938" s="337"/>
      <c r="STQ938" s="337"/>
      <c r="STR938" s="337"/>
      <c r="STS938" s="337"/>
      <c r="STT938" s="337"/>
      <c r="STU938" s="337"/>
      <c r="STV938" s="337"/>
      <c r="STW938" s="337"/>
      <c r="STX938" s="337"/>
      <c r="STY938" s="337"/>
      <c r="STZ938" s="337"/>
      <c r="SUA938" s="337"/>
      <c r="SUB938" s="337"/>
      <c r="SUC938" s="337"/>
      <c r="SUD938" s="337"/>
      <c r="SUE938" s="337"/>
      <c r="SUF938" s="337"/>
      <c r="SUG938" s="337"/>
      <c r="SUH938" s="337"/>
      <c r="SUI938" s="337"/>
      <c r="SUJ938" s="337"/>
      <c r="SUK938" s="337"/>
      <c r="SUL938" s="337"/>
      <c r="SUM938" s="337"/>
      <c r="SUN938" s="337"/>
      <c r="SUO938" s="337"/>
      <c r="SUP938" s="337"/>
      <c r="SUQ938" s="337"/>
      <c r="SUR938" s="337"/>
      <c r="SUS938" s="337"/>
      <c r="SUT938" s="337"/>
      <c r="SUU938" s="337"/>
      <c r="SUV938" s="337"/>
      <c r="SUW938" s="337"/>
      <c r="SUX938" s="337"/>
      <c r="SUY938" s="337"/>
      <c r="SUZ938" s="337"/>
      <c r="SVA938" s="337"/>
      <c r="SVB938" s="337"/>
      <c r="SVC938" s="337"/>
      <c r="SVD938" s="337"/>
      <c r="SVE938" s="337"/>
      <c r="SVF938" s="337"/>
      <c r="SVG938" s="337"/>
      <c r="SVH938" s="337"/>
      <c r="SVI938" s="337"/>
      <c r="SVJ938" s="337"/>
      <c r="SVK938" s="337"/>
      <c r="SVL938" s="337"/>
      <c r="SVM938" s="337"/>
      <c r="SVN938" s="337"/>
      <c r="SVO938" s="337"/>
      <c r="SVP938" s="337"/>
      <c r="SVQ938" s="337"/>
      <c r="SVR938" s="337"/>
      <c r="SVS938" s="337"/>
      <c r="SVT938" s="337"/>
      <c r="SVU938" s="337"/>
      <c r="SVV938" s="337"/>
      <c r="SVW938" s="337"/>
      <c r="SVX938" s="337"/>
      <c r="SVY938" s="337"/>
      <c r="SVZ938" s="337"/>
      <c r="SWA938" s="337"/>
      <c r="SWB938" s="337"/>
      <c r="SWC938" s="337"/>
      <c r="SWD938" s="337"/>
      <c r="SWE938" s="337"/>
      <c r="SWF938" s="337"/>
      <c r="SWG938" s="337"/>
      <c r="SWH938" s="337"/>
      <c r="SWI938" s="337"/>
      <c r="SWJ938" s="337"/>
      <c r="SWK938" s="337"/>
      <c r="SWL938" s="337"/>
      <c r="SWM938" s="337"/>
      <c r="SWN938" s="337"/>
      <c r="SWO938" s="337"/>
      <c r="SWP938" s="337"/>
      <c r="SWQ938" s="337"/>
      <c r="SWR938" s="337"/>
      <c r="SWS938" s="337"/>
      <c r="SWT938" s="337"/>
      <c r="SWU938" s="337"/>
      <c r="SWV938" s="337"/>
      <c r="SWW938" s="337"/>
      <c r="SWX938" s="337"/>
      <c r="SWY938" s="337"/>
      <c r="SWZ938" s="337"/>
      <c r="SXA938" s="337"/>
      <c r="SXB938" s="337"/>
      <c r="SXC938" s="337"/>
      <c r="SXD938" s="337"/>
      <c r="SXE938" s="337"/>
      <c r="SXF938" s="337"/>
      <c r="SXG938" s="337"/>
      <c r="SXH938" s="337"/>
      <c r="SXI938" s="337"/>
      <c r="SXJ938" s="337"/>
      <c r="SXK938" s="337"/>
      <c r="SXL938" s="337"/>
      <c r="SXM938" s="337"/>
      <c r="SXN938" s="337"/>
      <c r="SXO938" s="337"/>
      <c r="SXP938" s="337"/>
      <c r="SXQ938" s="337"/>
      <c r="SXR938" s="337"/>
      <c r="SXS938" s="337"/>
      <c r="SXT938" s="337"/>
      <c r="SXU938" s="337"/>
      <c r="SXV938" s="337"/>
      <c r="SXW938" s="337"/>
      <c r="SXX938" s="337"/>
      <c r="SXY938" s="337"/>
      <c r="SXZ938" s="337"/>
      <c r="SYA938" s="337"/>
      <c r="SYB938" s="337"/>
      <c r="SYC938" s="337"/>
      <c r="SYD938" s="337"/>
      <c r="SYE938" s="337"/>
      <c r="SYF938" s="337"/>
      <c r="SYG938" s="337"/>
      <c r="SYH938" s="337"/>
      <c r="SYI938" s="337"/>
      <c r="SYJ938" s="337"/>
      <c r="SYK938" s="337"/>
      <c r="SYL938" s="337"/>
      <c r="SYM938" s="337"/>
      <c r="SYN938" s="337"/>
      <c r="SYO938" s="337"/>
      <c r="SYP938" s="337"/>
      <c r="SYQ938" s="337"/>
      <c r="SYR938" s="337"/>
      <c r="SYS938" s="337"/>
      <c r="SYT938" s="337"/>
      <c r="SYU938" s="337"/>
      <c r="SYV938" s="337"/>
      <c r="SYW938" s="337"/>
      <c r="SYX938" s="337"/>
      <c r="SYY938" s="337"/>
      <c r="SYZ938" s="337"/>
      <c r="SZA938" s="337"/>
      <c r="SZB938" s="337"/>
      <c r="SZC938" s="337"/>
      <c r="SZD938" s="337"/>
      <c r="SZE938" s="337"/>
      <c r="SZF938" s="337"/>
      <c r="SZG938" s="337"/>
      <c r="SZH938" s="337"/>
      <c r="SZI938" s="337"/>
      <c r="SZJ938" s="337"/>
      <c r="SZK938" s="337"/>
      <c r="SZL938" s="337"/>
      <c r="SZM938" s="337"/>
      <c r="SZN938" s="337"/>
      <c r="SZO938" s="337"/>
      <c r="SZP938" s="337"/>
      <c r="SZQ938" s="337"/>
      <c r="SZR938" s="337"/>
      <c r="SZS938" s="337"/>
      <c r="SZT938" s="337"/>
      <c r="SZU938" s="337"/>
      <c r="SZV938" s="337"/>
      <c r="SZW938" s="337"/>
      <c r="SZX938" s="337"/>
      <c r="SZY938" s="337"/>
      <c r="SZZ938" s="337"/>
      <c r="TAA938" s="337"/>
      <c r="TAB938" s="337"/>
      <c r="TAC938" s="337"/>
      <c r="TAD938" s="337"/>
      <c r="TAE938" s="337"/>
      <c r="TAF938" s="337"/>
      <c r="TAG938" s="337"/>
      <c r="TAH938" s="337"/>
      <c r="TAI938" s="337"/>
      <c r="TAJ938" s="337"/>
      <c r="TAK938" s="337"/>
      <c r="TAL938" s="337"/>
      <c r="TAM938" s="337"/>
      <c r="TAN938" s="337"/>
      <c r="TAO938" s="337"/>
      <c r="TAP938" s="337"/>
      <c r="TAQ938" s="337"/>
      <c r="TAR938" s="337"/>
      <c r="TAS938" s="337"/>
      <c r="TAT938" s="337"/>
      <c r="TAU938" s="337"/>
      <c r="TAV938" s="337"/>
      <c r="TAW938" s="337"/>
      <c r="TAX938" s="337"/>
      <c r="TAY938" s="337"/>
      <c r="TAZ938" s="337"/>
      <c r="TBA938" s="337"/>
      <c r="TBB938" s="337"/>
      <c r="TBC938" s="337"/>
      <c r="TBD938" s="337"/>
      <c r="TBE938" s="337"/>
      <c r="TBF938" s="337"/>
      <c r="TBG938" s="337"/>
      <c r="TBH938" s="337"/>
      <c r="TBI938" s="337"/>
      <c r="TBJ938" s="337"/>
      <c r="TBK938" s="337"/>
      <c r="TBL938" s="337"/>
      <c r="TBM938" s="337"/>
      <c r="TBN938" s="337"/>
      <c r="TBO938" s="337"/>
      <c r="TBP938" s="337"/>
      <c r="TBQ938" s="337"/>
      <c r="TBR938" s="337"/>
      <c r="TBS938" s="337"/>
      <c r="TBT938" s="337"/>
      <c r="TBU938" s="337"/>
      <c r="TBV938" s="337"/>
      <c r="TBW938" s="337"/>
      <c r="TBX938" s="337"/>
      <c r="TBY938" s="337"/>
      <c r="TBZ938" s="337"/>
      <c r="TCA938" s="337"/>
      <c r="TCB938" s="337"/>
      <c r="TCC938" s="337"/>
      <c r="TCD938" s="337"/>
      <c r="TCE938" s="337"/>
      <c r="TCF938" s="337"/>
      <c r="TCG938" s="337"/>
      <c r="TCH938" s="337"/>
      <c r="TCI938" s="337"/>
      <c r="TCJ938" s="337"/>
      <c r="TCK938" s="337"/>
      <c r="TCL938" s="337"/>
      <c r="TCM938" s="337"/>
      <c r="TCN938" s="337"/>
      <c r="TCO938" s="337"/>
      <c r="TCP938" s="337"/>
      <c r="TCQ938" s="337"/>
      <c r="TCR938" s="337"/>
      <c r="TCS938" s="337"/>
      <c r="TCT938" s="337"/>
      <c r="TCU938" s="337"/>
      <c r="TCV938" s="337"/>
      <c r="TCW938" s="337"/>
      <c r="TCX938" s="337"/>
      <c r="TCY938" s="337"/>
      <c r="TCZ938" s="337"/>
      <c r="TDA938" s="337"/>
      <c r="TDB938" s="337"/>
      <c r="TDC938" s="337"/>
      <c r="TDD938" s="337"/>
      <c r="TDE938" s="337"/>
      <c r="TDF938" s="337"/>
      <c r="TDG938" s="337"/>
      <c r="TDH938" s="337"/>
      <c r="TDI938" s="337"/>
      <c r="TDJ938" s="337"/>
      <c r="TDK938" s="337"/>
      <c r="TDL938" s="337"/>
      <c r="TDM938" s="337"/>
      <c r="TDN938" s="337"/>
      <c r="TDO938" s="337"/>
      <c r="TDP938" s="337"/>
      <c r="TDQ938" s="337"/>
      <c r="TDR938" s="337"/>
      <c r="TDS938" s="337"/>
      <c r="TDT938" s="337"/>
      <c r="TDU938" s="337"/>
      <c r="TDV938" s="337"/>
      <c r="TDW938" s="337"/>
      <c r="TDX938" s="337"/>
      <c r="TDY938" s="337"/>
      <c r="TDZ938" s="337"/>
      <c r="TEA938" s="337"/>
      <c r="TEB938" s="337"/>
      <c r="TEC938" s="337"/>
      <c r="TED938" s="337"/>
      <c r="TEE938" s="337"/>
      <c r="TEF938" s="337"/>
      <c r="TEG938" s="337"/>
      <c r="TEH938" s="337"/>
      <c r="TEI938" s="337"/>
      <c r="TEJ938" s="337"/>
      <c r="TEK938" s="337"/>
      <c r="TEL938" s="337"/>
      <c r="TEM938" s="337"/>
      <c r="TEN938" s="337"/>
      <c r="TEO938" s="337"/>
      <c r="TEP938" s="337"/>
      <c r="TEQ938" s="337"/>
      <c r="TER938" s="337"/>
      <c r="TES938" s="337"/>
      <c r="TET938" s="337"/>
      <c r="TEU938" s="337"/>
      <c r="TEV938" s="337"/>
      <c r="TEW938" s="337"/>
      <c r="TEX938" s="337"/>
      <c r="TEY938" s="337"/>
      <c r="TEZ938" s="337"/>
      <c r="TFA938" s="337"/>
      <c r="TFB938" s="337"/>
      <c r="TFC938" s="337"/>
      <c r="TFD938" s="337"/>
      <c r="TFE938" s="337"/>
      <c r="TFF938" s="337"/>
      <c r="TFG938" s="337"/>
      <c r="TFH938" s="337"/>
      <c r="TFI938" s="337"/>
      <c r="TFJ938" s="337"/>
      <c r="TFK938" s="337"/>
      <c r="TFL938" s="337"/>
      <c r="TFM938" s="337"/>
      <c r="TFN938" s="337"/>
      <c r="TFO938" s="337"/>
      <c r="TFP938" s="337"/>
      <c r="TFQ938" s="337"/>
      <c r="TFR938" s="337"/>
      <c r="TFS938" s="337"/>
      <c r="TFT938" s="337"/>
      <c r="TFU938" s="337"/>
      <c r="TFV938" s="337"/>
      <c r="TFW938" s="337"/>
      <c r="TFX938" s="337"/>
      <c r="TFY938" s="337"/>
      <c r="TFZ938" s="337"/>
      <c r="TGA938" s="337"/>
      <c r="TGB938" s="337"/>
      <c r="TGC938" s="337"/>
      <c r="TGD938" s="337"/>
      <c r="TGE938" s="337"/>
      <c r="TGF938" s="337"/>
      <c r="TGG938" s="337"/>
      <c r="TGH938" s="337"/>
      <c r="TGI938" s="337"/>
      <c r="TGJ938" s="337"/>
      <c r="TGK938" s="337"/>
      <c r="TGL938" s="337"/>
      <c r="TGM938" s="337"/>
      <c r="TGN938" s="337"/>
      <c r="TGO938" s="337"/>
      <c r="TGP938" s="337"/>
      <c r="TGQ938" s="337"/>
      <c r="TGR938" s="337"/>
      <c r="TGS938" s="337"/>
      <c r="TGT938" s="337"/>
      <c r="TGU938" s="337"/>
      <c r="TGV938" s="337"/>
      <c r="TGW938" s="337"/>
      <c r="TGX938" s="337"/>
      <c r="TGY938" s="337"/>
      <c r="TGZ938" s="337"/>
      <c r="THA938" s="337"/>
      <c r="THB938" s="337"/>
      <c r="THC938" s="337"/>
      <c r="THD938" s="337"/>
      <c r="THE938" s="337"/>
      <c r="THF938" s="337"/>
      <c r="THG938" s="337"/>
      <c r="THH938" s="337"/>
      <c r="THI938" s="337"/>
      <c r="THJ938" s="337"/>
      <c r="THK938" s="337"/>
      <c r="THL938" s="337"/>
      <c r="THM938" s="337"/>
      <c r="THN938" s="337"/>
      <c r="THO938" s="337"/>
      <c r="THP938" s="337"/>
      <c r="THQ938" s="337"/>
      <c r="THR938" s="337"/>
      <c r="THS938" s="337"/>
      <c r="THT938" s="337"/>
      <c r="THU938" s="337"/>
      <c r="THV938" s="337"/>
      <c r="THW938" s="337"/>
      <c r="THX938" s="337"/>
      <c r="THY938" s="337"/>
      <c r="THZ938" s="337"/>
      <c r="TIA938" s="337"/>
      <c r="TIB938" s="337"/>
      <c r="TIC938" s="337"/>
      <c r="TID938" s="337"/>
      <c r="TIE938" s="337"/>
      <c r="TIF938" s="337"/>
      <c r="TIG938" s="337"/>
      <c r="TIH938" s="337"/>
      <c r="TII938" s="337"/>
      <c r="TIJ938" s="337"/>
      <c r="TIK938" s="337"/>
      <c r="TIL938" s="337"/>
      <c r="TIM938" s="337"/>
      <c r="TIN938" s="337"/>
      <c r="TIO938" s="337"/>
      <c r="TIP938" s="337"/>
      <c r="TIQ938" s="337"/>
      <c r="TIR938" s="337"/>
      <c r="TIS938" s="337"/>
      <c r="TIT938" s="337"/>
      <c r="TIU938" s="337"/>
      <c r="TIV938" s="337"/>
      <c r="TIW938" s="337"/>
      <c r="TIX938" s="337"/>
      <c r="TIY938" s="337"/>
      <c r="TIZ938" s="337"/>
      <c r="TJA938" s="337"/>
      <c r="TJB938" s="337"/>
      <c r="TJC938" s="337"/>
      <c r="TJD938" s="337"/>
      <c r="TJE938" s="337"/>
      <c r="TJF938" s="337"/>
      <c r="TJG938" s="337"/>
      <c r="TJH938" s="337"/>
      <c r="TJI938" s="337"/>
      <c r="TJJ938" s="337"/>
      <c r="TJK938" s="337"/>
      <c r="TJL938" s="337"/>
      <c r="TJM938" s="337"/>
      <c r="TJN938" s="337"/>
      <c r="TJO938" s="337"/>
      <c r="TJP938" s="337"/>
      <c r="TJQ938" s="337"/>
      <c r="TJR938" s="337"/>
      <c r="TJS938" s="337"/>
      <c r="TJT938" s="337"/>
      <c r="TJU938" s="337"/>
      <c r="TJV938" s="337"/>
      <c r="TJW938" s="337"/>
      <c r="TJX938" s="337"/>
      <c r="TJY938" s="337"/>
      <c r="TJZ938" s="337"/>
      <c r="TKA938" s="337"/>
      <c r="TKB938" s="337"/>
      <c r="TKC938" s="337"/>
      <c r="TKD938" s="337"/>
      <c r="TKE938" s="337"/>
      <c r="TKF938" s="337"/>
      <c r="TKG938" s="337"/>
      <c r="TKH938" s="337"/>
      <c r="TKI938" s="337"/>
      <c r="TKJ938" s="337"/>
      <c r="TKK938" s="337"/>
      <c r="TKL938" s="337"/>
      <c r="TKM938" s="337"/>
      <c r="TKN938" s="337"/>
      <c r="TKO938" s="337"/>
      <c r="TKP938" s="337"/>
      <c r="TKQ938" s="337"/>
      <c r="TKR938" s="337"/>
      <c r="TKS938" s="337"/>
      <c r="TKT938" s="337"/>
      <c r="TKU938" s="337"/>
      <c r="TKV938" s="337"/>
      <c r="TKW938" s="337"/>
      <c r="TKX938" s="337"/>
      <c r="TKY938" s="337"/>
      <c r="TKZ938" s="337"/>
      <c r="TLA938" s="337"/>
      <c r="TLB938" s="337"/>
      <c r="TLC938" s="337"/>
      <c r="TLD938" s="337"/>
      <c r="TLE938" s="337"/>
      <c r="TLF938" s="337"/>
      <c r="TLG938" s="337"/>
      <c r="TLH938" s="337"/>
      <c r="TLI938" s="337"/>
      <c r="TLJ938" s="337"/>
      <c r="TLK938" s="337"/>
      <c r="TLL938" s="337"/>
      <c r="TLM938" s="337"/>
      <c r="TLN938" s="337"/>
      <c r="TLO938" s="337"/>
      <c r="TLP938" s="337"/>
      <c r="TLQ938" s="337"/>
      <c r="TLR938" s="337"/>
      <c r="TLS938" s="337"/>
      <c r="TLT938" s="337"/>
      <c r="TLU938" s="337"/>
      <c r="TLV938" s="337"/>
      <c r="TLW938" s="337"/>
      <c r="TLX938" s="337"/>
      <c r="TLY938" s="337"/>
      <c r="TLZ938" s="337"/>
      <c r="TMA938" s="337"/>
      <c r="TMB938" s="337"/>
      <c r="TMC938" s="337"/>
      <c r="TMD938" s="337"/>
      <c r="TME938" s="337"/>
      <c r="TMF938" s="337"/>
      <c r="TMG938" s="337"/>
      <c r="TMH938" s="337"/>
      <c r="TMI938" s="337"/>
      <c r="TMJ938" s="337"/>
      <c r="TMK938" s="337"/>
      <c r="TML938" s="337"/>
      <c r="TMM938" s="337"/>
      <c r="TMN938" s="337"/>
      <c r="TMO938" s="337"/>
      <c r="TMP938" s="337"/>
      <c r="TMQ938" s="337"/>
      <c r="TMR938" s="337"/>
      <c r="TMS938" s="337"/>
      <c r="TMT938" s="337"/>
      <c r="TMU938" s="337"/>
      <c r="TMV938" s="337"/>
      <c r="TMW938" s="337"/>
      <c r="TMX938" s="337"/>
      <c r="TMY938" s="337"/>
      <c r="TMZ938" s="337"/>
      <c r="TNA938" s="337"/>
      <c r="TNB938" s="337"/>
      <c r="TNC938" s="337"/>
      <c r="TND938" s="337"/>
      <c r="TNE938" s="337"/>
      <c r="TNF938" s="337"/>
      <c r="TNG938" s="337"/>
      <c r="TNH938" s="337"/>
      <c r="TNI938" s="337"/>
      <c r="TNJ938" s="337"/>
      <c r="TNK938" s="337"/>
      <c r="TNL938" s="337"/>
      <c r="TNM938" s="337"/>
      <c r="TNN938" s="337"/>
      <c r="TNO938" s="337"/>
      <c r="TNP938" s="337"/>
      <c r="TNQ938" s="337"/>
      <c r="TNR938" s="337"/>
      <c r="TNS938" s="337"/>
      <c r="TNT938" s="337"/>
      <c r="TNU938" s="337"/>
      <c r="TNV938" s="337"/>
      <c r="TNW938" s="337"/>
      <c r="TNX938" s="337"/>
      <c r="TNY938" s="337"/>
      <c r="TNZ938" s="337"/>
      <c r="TOA938" s="337"/>
      <c r="TOB938" s="337"/>
      <c r="TOC938" s="337"/>
      <c r="TOD938" s="337"/>
      <c r="TOE938" s="337"/>
      <c r="TOF938" s="337"/>
      <c r="TOG938" s="337"/>
      <c r="TOH938" s="337"/>
      <c r="TOI938" s="337"/>
      <c r="TOJ938" s="337"/>
      <c r="TOK938" s="337"/>
      <c r="TOL938" s="337"/>
      <c r="TOM938" s="337"/>
      <c r="TON938" s="337"/>
      <c r="TOO938" s="337"/>
      <c r="TOP938" s="337"/>
      <c r="TOQ938" s="337"/>
      <c r="TOR938" s="337"/>
      <c r="TOS938" s="337"/>
      <c r="TOT938" s="337"/>
      <c r="TOU938" s="337"/>
      <c r="TOV938" s="337"/>
      <c r="TOW938" s="337"/>
      <c r="TOX938" s="337"/>
      <c r="TOY938" s="337"/>
      <c r="TOZ938" s="337"/>
      <c r="TPA938" s="337"/>
      <c r="TPB938" s="337"/>
      <c r="TPC938" s="337"/>
      <c r="TPD938" s="337"/>
      <c r="TPE938" s="337"/>
      <c r="TPF938" s="337"/>
      <c r="TPG938" s="337"/>
      <c r="TPH938" s="337"/>
      <c r="TPI938" s="337"/>
      <c r="TPJ938" s="337"/>
      <c r="TPK938" s="337"/>
      <c r="TPL938" s="337"/>
      <c r="TPM938" s="337"/>
      <c r="TPN938" s="337"/>
      <c r="TPO938" s="337"/>
      <c r="TPP938" s="337"/>
      <c r="TPQ938" s="337"/>
      <c r="TPR938" s="337"/>
      <c r="TPS938" s="337"/>
      <c r="TPT938" s="337"/>
      <c r="TPU938" s="337"/>
      <c r="TPV938" s="337"/>
      <c r="TPW938" s="337"/>
      <c r="TPX938" s="337"/>
      <c r="TPY938" s="337"/>
      <c r="TPZ938" s="337"/>
      <c r="TQA938" s="337"/>
      <c r="TQB938" s="337"/>
      <c r="TQC938" s="337"/>
      <c r="TQD938" s="337"/>
      <c r="TQE938" s="337"/>
      <c r="TQF938" s="337"/>
      <c r="TQG938" s="337"/>
      <c r="TQH938" s="337"/>
      <c r="TQI938" s="337"/>
      <c r="TQJ938" s="337"/>
      <c r="TQK938" s="337"/>
      <c r="TQL938" s="337"/>
      <c r="TQM938" s="337"/>
      <c r="TQN938" s="337"/>
      <c r="TQO938" s="337"/>
      <c r="TQP938" s="337"/>
      <c r="TQQ938" s="337"/>
      <c r="TQR938" s="337"/>
      <c r="TQS938" s="337"/>
      <c r="TQT938" s="337"/>
      <c r="TQU938" s="337"/>
      <c r="TQV938" s="337"/>
      <c r="TQW938" s="337"/>
      <c r="TQX938" s="337"/>
      <c r="TQY938" s="337"/>
      <c r="TQZ938" s="337"/>
      <c r="TRA938" s="337"/>
      <c r="TRB938" s="337"/>
      <c r="TRC938" s="337"/>
      <c r="TRD938" s="337"/>
      <c r="TRE938" s="337"/>
      <c r="TRF938" s="337"/>
      <c r="TRG938" s="337"/>
      <c r="TRH938" s="337"/>
      <c r="TRI938" s="337"/>
      <c r="TRJ938" s="337"/>
      <c r="TRK938" s="337"/>
      <c r="TRL938" s="337"/>
      <c r="TRM938" s="337"/>
      <c r="TRN938" s="337"/>
      <c r="TRO938" s="337"/>
      <c r="TRP938" s="337"/>
      <c r="TRQ938" s="337"/>
      <c r="TRR938" s="337"/>
      <c r="TRS938" s="337"/>
      <c r="TRT938" s="337"/>
      <c r="TRU938" s="337"/>
      <c r="TRV938" s="337"/>
      <c r="TRW938" s="337"/>
      <c r="TRX938" s="337"/>
      <c r="TRY938" s="337"/>
      <c r="TRZ938" s="337"/>
      <c r="TSA938" s="337"/>
      <c r="TSB938" s="337"/>
      <c r="TSC938" s="337"/>
      <c r="TSD938" s="337"/>
      <c r="TSE938" s="337"/>
      <c r="TSF938" s="337"/>
      <c r="TSG938" s="337"/>
      <c r="TSH938" s="337"/>
      <c r="TSI938" s="337"/>
      <c r="TSJ938" s="337"/>
      <c r="TSK938" s="337"/>
      <c r="TSL938" s="337"/>
      <c r="TSM938" s="337"/>
      <c r="TSN938" s="337"/>
      <c r="TSO938" s="337"/>
      <c r="TSP938" s="337"/>
      <c r="TSQ938" s="337"/>
      <c r="TSR938" s="337"/>
      <c r="TSS938" s="337"/>
      <c r="TST938" s="337"/>
      <c r="TSU938" s="337"/>
      <c r="TSV938" s="337"/>
      <c r="TSW938" s="337"/>
      <c r="TSX938" s="337"/>
      <c r="TSY938" s="337"/>
      <c r="TSZ938" s="337"/>
      <c r="TTA938" s="337"/>
      <c r="TTB938" s="337"/>
      <c r="TTC938" s="337"/>
      <c r="TTD938" s="337"/>
      <c r="TTE938" s="337"/>
      <c r="TTF938" s="337"/>
      <c r="TTG938" s="337"/>
      <c r="TTH938" s="337"/>
      <c r="TTI938" s="337"/>
      <c r="TTJ938" s="337"/>
      <c r="TTK938" s="337"/>
      <c r="TTL938" s="337"/>
      <c r="TTM938" s="337"/>
      <c r="TTN938" s="337"/>
      <c r="TTO938" s="337"/>
      <c r="TTP938" s="337"/>
      <c r="TTQ938" s="337"/>
      <c r="TTR938" s="337"/>
      <c r="TTS938" s="337"/>
      <c r="TTT938" s="337"/>
      <c r="TTU938" s="337"/>
      <c r="TTV938" s="337"/>
      <c r="TTW938" s="337"/>
      <c r="TTX938" s="337"/>
      <c r="TTY938" s="337"/>
      <c r="TTZ938" s="337"/>
      <c r="TUA938" s="337"/>
      <c r="TUB938" s="337"/>
      <c r="TUC938" s="337"/>
      <c r="TUD938" s="337"/>
      <c r="TUE938" s="337"/>
      <c r="TUF938" s="337"/>
      <c r="TUG938" s="337"/>
      <c r="TUH938" s="337"/>
      <c r="TUI938" s="337"/>
      <c r="TUJ938" s="337"/>
      <c r="TUK938" s="337"/>
      <c r="TUL938" s="337"/>
      <c r="TUM938" s="337"/>
      <c r="TUN938" s="337"/>
      <c r="TUO938" s="337"/>
      <c r="TUP938" s="337"/>
      <c r="TUQ938" s="337"/>
      <c r="TUR938" s="337"/>
      <c r="TUS938" s="337"/>
      <c r="TUT938" s="337"/>
      <c r="TUU938" s="337"/>
      <c r="TUV938" s="337"/>
      <c r="TUW938" s="337"/>
      <c r="TUX938" s="337"/>
      <c r="TUY938" s="337"/>
      <c r="TUZ938" s="337"/>
      <c r="TVA938" s="337"/>
      <c r="TVB938" s="337"/>
      <c r="TVC938" s="337"/>
      <c r="TVD938" s="337"/>
      <c r="TVE938" s="337"/>
      <c r="TVF938" s="337"/>
      <c r="TVG938" s="337"/>
      <c r="TVH938" s="337"/>
      <c r="TVI938" s="337"/>
      <c r="TVJ938" s="337"/>
      <c r="TVK938" s="337"/>
      <c r="TVL938" s="337"/>
      <c r="TVM938" s="337"/>
      <c r="TVN938" s="337"/>
      <c r="TVO938" s="337"/>
      <c r="TVP938" s="337"/>
      <c r="TVQ938" s="337"/>
      <c r="TVR938" s="337"/>
      <c r="TVS938" s="337"/>
      <c r="TVT938" s="337"/>
      <c r="TVU938" s="337"/>
      <c r="TVV938" s="337"/>
      <c r="TVW938" s="337"/>
      <c r="TVX938" s="337"/>
      <c r="TVY938" s="337"/>
      <c r="TVZ938" s="337"/>
      <c r="TWA938" s="337"/>
      <c r="TWB938" s="337"/>
      <c r="TWC938" s="337"/>
      <c r="TWD938" s="337"/>
      <c r="TWE938" s="337"/>
      <c r="TWF938" s="337"/>
      <c r="TWG938" s="337"/>
      <c r="TWH938" s="337"/>
      <c r="TWI938" s="337"/>
      <c r="TWJ938" s="337"/>
      <c r="TWK938" s="337"/>
      <c r="TWL938" s="337"/>
      <c r="TWM938" s="337"/>
      <c r="TWN938" s="337"/>
      <c r="TWO938" s="337"/>
      <c r="TWP938" s="337"/>
      <c r="TWQ938" s="337"/>
      <c r="TWR938" s="337"/>
      <c r="TWS938" s="337"/>
      <c r="TWT938" s="337"/>
      <c r="TWU938" s="337"/>
      <c r="TWV938" s="337"/>
      <c r="TWW938" s="337"/>
      <c r="TWX938" s="337"/>
      <c r="TWY938" s="337"/>
      <c r="TWZ938" s="337"/>
      <c r="TXA938" s="337"/>
      <c r="TXB938" s="337"/>
      <c r="TXC938" s="337"/>
      <c r="TXD938" s="337"/>
      <c r="TXE938" s="337"/>
      <c r="TXF938" s="337"/>
      <c r="TXG938" s="337"/>
      <c r="TXH938" s="337"/>
      <c r="TXI938" s="337"/>
      <c r="TXJ938" s="337"/>
      <c r="TXK938" s="337"/>
      <c r="TXL938" s="337"/>
      <c r="TXM938" s="337"/>
      <c r="TXN938" s="337"/>
      <c r="TXO938" s="337"/>
      <c r="TXP938" s="337"/>
      <c r="TXQ938" s="337"/>
      <c r="TXR938" s="337"/>
      <c r="TXS938" s="337"/>
      <c r="TXT938" s="337"/>
      <c r="TXU938" s="337"/>
      <c r="TXV938" s="337"/>
      <c r="TXW938" s="337"/>
      <c r="TXX938" s="337"/>
      <c r="TXY938" s="337"/>
      <c r="TXZ938" s="337"/>
      <c r="TYA938" s="337"/>
      <c r="TYB938" s="337"/>
      <c r="TYC938" s="337"/>
      <c r="TYD938" s="337"/>
      <c r="TYE938" s="337"/>
      <c r="TYF938" s="337"/>
      <c r="TYG938" s="337"/>
      <c r="TYH938" s="337"/>
      <c r="TYI938" s="337"/>
      <c r="TYJ938" s="337"/>
      <c r="TYK938" s="337"/>
      <c r="TYL938" s="337"/>
      <c r="TYM938" s="337"/>
      <c r="TYN938" s="337"/>
      <c r="TYO938" s="337"/>
      <c r="TYP938" s="337"/>
      <c r="TYQ938" s="337"/>
      <c r="TYR938" s="337"/>
      <c r="TYS938" s="337"/>
      <c r="TYT938" s="337"/>
      <c r="TYU938" s="337"/>
      <c r="TYV938" s="337"/>
      <c r="TYW938" s="337"/>
      <c r="TYX938" s="337"/>
      <c r="TYY938" s="337"/>
      <c r="TYZ938" s="337"/>
      <c r="TZA938" s="337"/>
      <c r="TZB938" s="337"/>
      <c r="TZC938" s="337"/>
      <c r="TZD938" s="337"/>
      <c r="TZE938" s="337"/>
      <c r="TZF938" s="337"/>
      <c r="TZG938" s="337"/>
      <c r="TZH938" s="337"/>
      <c r="TZI938" s="337"/>
      <c r="TZJ938" s="337"/>
      <c r="TZK938" s="337"/>
      <c r="TZL938" s="337"/>
      <c r="TZM938" s="337"/>
      <c r="TZN938" s="337"/>
      <c r="TZO938" s="337"/>
      <c r="TZP938" s="337"/>
      <c r="TZQ938" s="337"/>
      <c r="TZR938" s="337"/>
      <c r="TZS938" s="337"/>
      <c r="TZT938" s="337"/>
      <c r="TZU938" s="337"/>
      <c r="TZV938" s="337"/>
      <c r="TZW938" s="337"/>
      <c r="TZX938" s="337"/>
      <c r="TZY938" s="337"/>
      <c r="TZZ938" s="337"/>
      <c r="UAA938" s="337"/>
      <c r="UAB938" s="337"/>
      <c r="UAC938" s="337"/>
      <c r="UAD938" s="337"/>
      <c r="UAE938" s="337"/>
      <c r="UAF938" s="337"/>
      <c r="UAG938" s="337"/>
      <c r="UAH938" s="337"/>
      <c r="UAI938" s="337"/>
      <c r="UAJ938" s="337"/>
      <c r="UAK938" s="337"/>
      <c r="UAL938" s="337"/>
      <c r="UAM938" s="337"/>
      <c r="UAN938" s="337"/>
      <c r="UAO938" s="337"/>
      <c r="UAP938" s="337"/>
      <c r="UAQ938" s="337"/>
      <c r="UAR938" s="337"/>
      <c r="UAS938" s="337"/>
      <c r="UAT938" s="337"/>
      <c r="UAU938" s="337"/>
      <c r="UAV938" s="337"/>
      <c r="UAW938" s="337"/>
      <c r="UAX938" s="337"/>
      <c r="UAY938" s="337"/>
      <c r="UAZ938" s="337"/>
      <c r="UBA938" s="337"/>
      <c r="UBB938" s="337"/>
      <c r="UBC938" s="337"/>
      <c r="UBD938" s="337"/>
      <c r="UBE938" s="337"/>
      <c r="UBF938" s="337"/>
      <c r="UBG938" s="337"/>
      <c r="UBH938" s="337"/>
      <c r="UBI938" s="337"/>
      <c r="UBJ938" s="337"/>
      <c r="UBK938" s="337"/>
      <c r="UBL938" s="337"/>
      <c r="UBM938" s="337"/>
      <c r="UBN938" s="337"/>
      <c r="UBO938" s="337"/>
      <c r="UBP938" s="337"/>
      <c r="UBQ938" s="337"/>
      <c r="UBR938" s="337"/>
      <c r="UBS938" s="337"/>
      <c r="UBT938" s="337"/>
      <c r="UBU938" s="337"/>
      <c r="UBV938" s="337"/>
      <c r="UBW938" s="337"/>
      <c r="UBX938" s="337"/>
      <c r="UBY938" s="337"/>
      <c r="UBZ938" s="337"/>
      <c r="UCA938" s="337"/>
      <c r="UCB938" s="337"/>
      <c r="UCC938" s="337"/>
      <c r="UCD938" s="337"/>
      <c r="UCE938" s="337"/>
      <c r="UCF938" s="337"/>
      <c r="UCG938" s="337"/>
      <c r="UCH938" s="337"/>
      <c r="UCI938" s="337"/>
      <c r="UCJ938" s="337"/>
      <c r="UCK938" s="337"/>
      <c r="UCL938" s="337"/>
      <c r="UCM938" s="337"/>
      <c r="UCN938" s="337"/>
      <c r="UCO938" s="337"/>
      <c r="UCP938" s="337"/>
      <c r="UCQ938" s="337"/>
      <c r="UCR938" s="337"/>
      <c r="UCS938" s="337"/>
      <c r="UCT938" s="337"/>
      <c r="UCU938" s="337"/>
      <c r="UCV938" s="337"/>
      <c r="UCW938" s="337"/>
      <c r="UCX938" s="337"/>
      <c r="UCY938" s="337"/>
      <c r="UCZ938" s="337"/>
      <c r="UDA938" s="337"/>
      <c r="UDB938" s="337"/>
      <c r="UDC938" s="337"/>
      <c r="UDD938" s="337"/>
      <c r="UDE938" s="337"/>
      <c r="UDF938" s="337"/>
      <c r="UDG938" s="337"/>
      <c r="UDH938" s="337"/>
      <c r="UDI938" s="337"/>
      <c r="UDJ938" s="337"/>
      <c r="UDK938" s="337"/>
      <c r="UDL938" s="337"/>
      <c r="UDM938" s="337"/>
      <c r="UDN938" s="337"/>
      <c r="UDO938" s="337"/>
      <c r="UDP938" s="337"/>
      <c r="UDQ938" s="337"/>
      <c r="UDR938" s="337"/>
      <c r="UDS938" s="337"/>
      <c r="UDT938" s="337"/>
      <c r="UDU938" s="337"/>
      <c r="UDV938" s="337"/>
      <c r="UDW938" s="337"/>
      <c r="UDX938" s="337"/>
      <c r="UDY938" s="337"/>
      <c r="UDZ938" s="337"/>
      <c r="UEA938" s="337"/>
      <c r="UEB938" s="337"/>
      <c r="UEC938" s="337"/>
      <c r="UED938" s="337"/>
      <c r="UEE938" s="337"/>
      <c r="UEF938" s="337"/>
      <c r="UEG938" s="337"/>
      <c r="UEH938" s="337"/>
      <c r="UEI938" s="337"/>
      <c r="UEJ938" s="337"/>
      <c r="UEK938" s="337"/>
      <c r="UEL938" s="337"/>
      <c r="UEM938" s="337"/>
      <c r="UEN938" s="337"/>
      <c r="UEO938" s="337"/>
      <c r="UEP938" s="337"/>
      <c r="UEQ938" s="337"/>
      <c r="UER938" s="337"/>
      <c r="UES938" s="337"/>
      <c r="UET938" s="337"/>
      <c r="UEU938" s="337"/>
      <c r="UEV938" s="337"/>
      <c r="UEW938" s="337"/>
      <c r="UEX938" s="337"/>
      <c r="UEY938" s="337"/>
      <c r="UEZ938" s="337"/>
      <c r="UFA938" s="337"/>
      <c r="UFB938" s="337"/>
      <c r="UFC938" s="337"/>
      <c r="UFD938" s="337"/>
      <c r="UFE938" s="337"/>
      <c r="UFF938" s="337"/>
      <c r="UFG938" s="337"/>
      <c r="UFH938" s="337"/>
      <c r="UFI938" s="337"/>
      <c r="UFJ938" s="337"/>
      <c r="UFK938" s="337"/>
      <c r="UFL938" s="337"/>
      <c r="UFM938" s="337"/>
      <c r="UFN938" s="337"/>
      <c r="UFO938" s="337"/>
      <c r="UFP938" s="337"/>
      <c r="UFQ938" s="337"/>
      <c r="UFR938" s="337"/>
      <c r="UFS938" s="337"/>
      <c r="UFT938" s="337"/>
      <c r="UFU938" s="337"/>
      <c r="UFV938" s="337"/>
      <c r="UFW938" s="337"/>
      <c r="UFX938" s="337"/>
      <c r="UFY938" s="337"/>
      <c r="UFZ938" s="337"/>
      <c r="UGA938" s="337"/>
      <c r="UGB938" s="337"/>
      <c r="UGC938" s="337"/>
      <c r="UGD938" s="337"/>
      <c r="UGE938" s="337"/>
      <c r="UGF938" s="337"/>
      <c r="UGG938" s="337"/>
      <c r="UGH938" s="337"/>
      <c r="UGI938" s="337"/>
      <c r="UGJ938" s="337"/>
      <c r="UGK938" s="337"/>
      <c r="UGL938" s="337"/>
      <c r="UGM938" s="337"/>
      <c r="UGN938" s="337"/>
      <c r="UGO938" s="337"/>
      <c r="UGP938" s="337"/>
      <c r="UGQ938" s="337"/>
      <c r="UGR938" s="337"/>
      <c r="UGS938" s="337"/>
      <c r="UGT938" s="337"/>
      <c r="UGU938" s="337"/>
      <c r="UGV938" s="337"/>
      <c r="UGW938" s="337"/>
      <c r="UGX938" s="337"/>
      <c r="UGY938" s="337"/>
      <c r="UGZ938" s="337"/>
      <c r="UHA938" s="337"/>
      <c r="UHB938" s="337"/>
      <c r="UHC938" s="337"/>
      <c r="UHD938" s="337"/>
      <c r="UHE938" s="337"/>
      <c r="UHF938" s="337"/>
      <c r="UHG938" s="337"/>
      <c r="UHH938" s="337"/>
      <c r="UHI938" s="337"/>
      <c r="UHJ938" s="337"/>
      <c r="UHK938" s="337"/>
      <c r="UHL938" s="337"/>
      <c r="UHM938" s="337"/>
      <c r="UHN938" s="337"/>
      <c r="UHO938" s="337"/>
      <c r="UHP938" s="337"/>
      <c r="UHQ938" s="337"/>
      <c r="UHR938" s="337"/>
      <c r="UHS938" s="337"/>
      <c r="UHT938" s="337"/>
      <c r="UHU938" s="337"/>
      <c r="UHV938" s="337"/>
      <c r="UHW938" s="337"/>
      <c r="UHX938" s="337"/>
      <c r="UHY938" s="337"/>
      <c r="UHZ938" s="337"/>
      <c r="UIA938" s="337"/>
      <c r="UIB938" s="337"/>
      <c r="UIC938" s="337"/>
      <c r="UID938" s="337"/>
      <c r="UIE938" s="337"/>
      <c r="UIF938" s="337"/>
      <c r="UIG938" s="337"/>
      <c r="UIH938" s="337"/>
      <c r="UII938" s="337"/>
      <c r="UIJ938" s="337"/>
      <c r="UIK938" s="337"/>
      <c r="UIL938" s="337"/>
      <c r="UIM938" s="337"/>
      <c r="UIN938" s="337"/>
      <c r="UIO938" s="337"/>
      <c r="UIP938" s="337"/>
      <c r="UIQ938" s="337"/>
      <c r="UIR938" s="337"/>
      <c r="UIS938" s="337"/>
      <c r="UIT938" s="337"/>
      <c r="UIU938" s="337"/>
      <c r="UIV938" s="337"/>
      <c r="UIW938" s="337"/>
      <c r="UIX938" s="337"/>
      <c r="UIY938" s="337"/>
      <c r="UIZ938" s="337"/>
      <c r="UJA938" s="337"/>
      <c r="UJB938" s="337"/>
      <c r="UJC938" s="337"/>
      <c r="UJD938" s="337"/>
      <c r="UJE938" s="337"/>
      <c r="UJF938" s="337"/>
      <c r="UJG938" s="337"/>
      <c r="UJH938" s="337"/>
      <c r="UJI938" s="337"/>
      <c r="UJJ938" s="337"/>
      <c r="UJK938" s="337"/>
      <c r="UJL938" s="337"/>
      <c r="UJM938" s="337"/>
      <c r="UJN938" s="337"/>
      <c r="UJO938" s="337"/>
      <c r="UJP938" s="337"/>
      <c r="UJQ938" s="337"/>
      <c r="UJR938" s="337"/>
      <c r="UJS938" s="337"/>
      <c r="UJT938" s="337"/>
      <c r="UJU938" s="337"/>
      <c r="UJV938" s="337"/>
      <c r="UJW938" s="337"/>
      <c r="UJX938" s="337"/>
      <c r="UJY938" s="337"/>
      <c r="UJZ938" s="337"/>
      <c r="UKA938" s="337"/>
      <c r="UKB938" s="337"/>
      <c r="UKC938" s="337"/>
      <c r="UKD938" s="337"/>
      <c r="UKE938" s="337"/>
      <c r="UKF938" s="337"/>
      <c r="UKG938" s="337"/>
      <c r="UKH938" s="337"/>
      <c r="UKI938" s="337"/>
      <c r="UKJ938" s="337"/>
      <c r="UKK938" s="337"/>
      <c r="UKL938" s="337"/>
      <c r="UKM938" s="337"/>
      <c r="UKN938" s="337"/>
      <c r="UKO938" s="337"/>
      <c r="UKP938" s="337"/>
      <c r="UKQ938" s="337"/>
      <c r="UKR938" s="337"/>
      <c r="UKS938" s="337"/>
      <c r="UKT938" s="337"/>
      <c r="UKU938" s="337"/>
      <c r="UKV938" s="337"/>
      <c r="UKW938" s="337"/>
      <c r="UKX938" s="337"/>
      <c r="UKY938" s="337"/>
      <c r="UKZ938" s="337"/>
      <c r="ULA938" s="337"/>
      <c r="ULB938" s="337"/>
      <c r="ULC938" s="337"/>
      <c r="ULD938" s="337"/>
      <c r="ULE938" s="337"/>
      <c r="ULF938" s="337"/>
      <c r="ULG938" s="337"/>
      <c r="ULH938" s="337"/>
      <c r="ULI938" s="337"/>
      <c r="ULJ938" s="337"/>
      <c r="ULK938" s="337"/>
      <c r="ULL938" s="337"/>
      <c r="ULM938" s="337"/>
      <c r="ULN938" s="337"/>
      <c r="ULO938" s="337"/>
      <c r="ULP938" s="337"/>
      <c r="ULQ938" s="337"/>
      <c r="ULR938" s="337"/>
      <c r="ULS938" s="337"/>
      <c r="ULT938" s="337"/>
      <c r="ULU938" s="337"/>
      <c r="ULV938" s="337"/>
      <c r="ULW938" s="337"/>
      <c r="ULX938" s="337"/>
      <c r="ULY938" s="337"/>
      <c r="ULZ938" s="337"/>
      <c r="UMA938" s="337"/>
      <c r="UMB938" s="337"/>
      <c r="UMC938" s="337"/>
      <c r="UMD938" s="337"/>
      <c r="UME938" s="337"/>
      <c r="UMF938" s="337"/>
      <c r="UMG938" s="337"/>
      <c r="UMH938" s="337"/>
      <c r="UMI938" s="337"/>
      <c r="UMJ938" s="337"/>
      <c r="UMK938" s="337"/>
      <c r="UML938" s="337"/>
      <c r="UMM938" s="337"/>
      <c r="UMN938" s="337"/>
      <c r="UMO938" s="337"/>
      <c r="UMP938" s="337"/>
      <c r="UMQ938" s="337"/>
      <c r="UMR938" s="337"/>
      <c r="UMS938" s="337"/>
      <c r="UMT938" s="337"/>
      <c r="UMU938" s="337"/>
      <c r="UMV938" s="337"/>
      <c r="UMW938" s="337"/>
      <c r="UMX938" s="337"/>
      <c r="UMY938" s="337"/>
      <c r="UMZ938" s="337"/>
      <c r="UNA938" s="337"/>
      <c r="UNB938" s="337"/>
      <c r="UNC938" s="337"/>
      <c r="UND938" s="337"/>
      <c r="UNE938" s="337"/>
      <c r="UNF938" s="337"/>
      <c r="UNG938" s="337"/>
      <c r="UNH938" s="337"/>
      <c r="UNI938" s="337"/>
      <c r="UNJ938" s="337"/>
      <c r="UNK938" s="337"/>
      <c r="UNL938" s="337"/>
      <c r="UNM938" s="337"/>
      <c r="UNN938" s="337"/>
      <c r="UNO938" s="337"/>
      <c r="UNP938" s="337"/>
      <c r="UNQ938" s="337"/>
      <c r="UNR938" s="337"/>
      <c r="UNS938" s="337"/>
      <c r="UNT938" s="337"/>
      <c r="UNU938" s="337"/>
      <c r="UNV938" s="337"/>
      <c r="UNW938" s="337"/>
      <c r="UNX938" s="337"/>
      <c r="UNY938" s="337"/>
      <c r="UNZ938" s="337"/>
      <c r="UOA938" s="337"/>
      <c r="UOB938" s="337"/>
      <c r="UOC938" s="337"/>
      <c r="UOD938" s="337"/>
      <c r="UOE938" s="337"/>
      <c r="UOF938" s="337"/>
      <c r="UOG938" s="337"/>
      <c r="UOH938" s="337"/>
      <c r="UOI938" s="337"/>
      <c r="UOJ938" s="337"/>
      <c r="UOK938" s="337"/>
      <c r="UOL938" s="337"/>
      <c r="UOM938" s="337"/>
      <c r="UON938" s="337"/>
      <c r="UOO938" s="337"/>
      <c r="UOP938" s="337"/>
      <c r="UOQ938" s="337"/>
      <c r="UOR938" s="337"/>
      <c r="UOS938" s="337"/>
      <c r="UOT938" s="337"/>
      <c r="UOU938" s="337"/>
      <c r="UOV938" s="337"/>
      <c r="UOW938" s="337"/>
      <c r="UOX938" s="337"/>
      <c r="UOY938" s="337"/>
      <c r="UOZ938" s="337"/>
      <c r="UPA938" s="337"/>
      <c r="UPB938" s="337"/>
      <c r="UPC938" s="337"/>
      <c r="UPD938" s="337"/>
      <c r="UPE938" s="337"/>
      <c r="UPF938" s="337"/>
      <c r="UPG938" s="337"/>
      <c r="UPH938" s="337"/>
      <c r="UPI938" s="337"/>
      <c r="UPJ938" s="337"/>
      <c r="UPK938" s="337"/>
      <c r="UPL938" s="337"/>
      <c r="UPM938" s="337"/>
      <c r="UPN938" s="337"/>
      <c r="UPO938" s="337"/>
      <c r="UPP938" s="337"/>
      <c r="UPQ938" s="337"/>
      <c r="UPR938" s="337"/>
      <c r="UPS938" s="337"/>
      <c r="UPT938" s="337"/>
      <c r="UPU938" s="337"/>
      <c r="UPV938" s="337"/>
      <c r="UPW938" s="337"/>
      <c r="UPX938" s="337"/>
      <c r="UPY938" s="337"/>
      <c r="UPZ938" s="337"/>
      <c r="UQA938" s="337"/>
      <c r="UQB938" s="337"/>
      <c r="UQC938" s="337"/>
      <c r="UQD938" s="337"/>
      <c r="UQE938" s="337"/>
      <c r="UQF938" s="337"/>
      <c r="UQG938" s="337"/>
      <c r="UQH938" s="337"/>
      <c r="UQI938" s="337"/>
      <c r="UQJ938" s="337"/>
      <c r="UQK938" s="337"/>
      <c r="UQL938" s="337"/>
      <c r="UQM938" s="337"/>
      <c r="UQN938" s="337"/>
      <c r="UQO938" s="337"/>
      <c r="UQP938" s="337"/>
      <c r="UQQ938" s="337"/>
      <c r="UQR938" s="337"/>
      <c r="UQS938" s="337"/>
      <c r="UQT938" s="337"/>
      <c r="UQU938" s="337"/>
      <c r="UQV938" s="337"/>
      <c r="UQW938" s="337"/>
      <c r="UQX938" s="337"/>
      <c r="UQY938" s="337"/>
      <c r="UQZ938" s="337"/>
      <c r="URA938" s="337"/>
      <c r="URB938" s="337"/>
      <c r="URC938" s="337"/>
      <c r="URD938" s="337"/>
      <c r="URE938" s="337"/>
      <c r="URF938" s="337"/>
      <c r="URG938" s="337"/>
      <c r="URH938" s="337"/>
      <c r="URI938" s="337"/>
      <c r="URJ938" s="337"/>
      <c r="URK938" s="337"/>
      <c r="URL938" s="337"/>
      <c r="URM938" s="337"/>
      <c r="URN938" s="337"/>
      <c r="URO938" s="337"/>
      <c r="URP938" s="337"/>
      <c r="URQ938" s="337"/>
      <c r="URR938" s="337"/>
      <c r="URS938" s="337"/>
      <c r="URT938" s="337"/>
      <c r="URU938" s="337"/>
      <c r="URV938" s="337"/>
      <c r="URW938" s="337"/>
      <c r="URX938" s="337"/>
      <c r="URY938" s="337"/>
      <c r="URZ938" s="337"/>
      <c r="USA938" s="337"/>
      <c r="USB938" s="337"/>
      <c r="USC938" s="337"/>
      <c r="USD938" s="337"/>
      <c r="USE938" s="337"/>
      <c r="USF938" s="337"/>
      <c r="USG938" s="337"/>
      <c r="USH938" s="337"/>
      <c r="USI938" s="337"/>
      <c r="USJ938" s="337"/>
      <c r="USK938" s="337"/>
      <c r="USL938" s="337"/>
      <c r="USM938" s="337"/>
      <c r="USN938" s="337"/>
      <c r="USO938" s="337"/>
      <c r="USP938" s="337"/>
      <c r="USQ938" s="337"/>
      <c r="USR938" s="337"/>
      <c r="USS938" s="337"/>
      <c r="UST938" s="337"/>
      <c r="USU938" s="337"/>
      <c r="USV938" s="337"/>
      <c r="USW938" s="337"/>
      <c r="USX938" s="337"/>
      <c r="USY938" s="337"/>
      <c r="USZ938" s="337"/>
      <c r="UTA938" s="337"/>
      <c r="UTB938" s="337"/>
      <c r="UTC938" s="337"/>
      <c r="UTD938" s="337"/>
      <c r="UTE938" s="337"/>
      <c r="UTF938" s="337"/>
      <c r="UTG938" s="337"/>
      <c r="UTH938" s="337"/>
      <c r="UTI938" s="337"/>
      <c r="UTJ938" s="337"/>
      <c r="UTK938" s="337"/>
      <c r="UTL938" s="337"/>
      <c r="UTM938" s="337"/>
      <c r="UTN938" s="337"/>
      <c r="UTO938" s="337"/>
      <c r="UTP938" s="337"/>
      <c r="UTQ938" s="337"/>
      <c r="UTR938" s="337"/>
      <c r="UTS938" s="337"/>
      <c r="UTT938" s="337"/>
      <c r="UTU938" s="337"/>
      <c r="UTV938" s="337"/>
      <c r="UTW938" s="337"/>
      <c r="UTX938" s="337"/>
      <c r="UTY938" s="337"/>
      <c r="UTZ938" s="337"/>
      <c r="UUA938" s="337"/>
      <c r="UUB938" s="337"/>
      <c r="UUC938" s="337"/>
      <c r="UUD938" s="337"/>
      <c r="UUE938" s="337"/>
      <c r="UUF938" s="337"/>
      <c r="UUG938" s="337"/>
      <c r="UUH938" s="337"/>
      <c r="UUI938" s="337"/>
      <c r="UUJ938" s="337"/>
      <c r="UUK938" s="337"/>
      <c r="UUL938" s="337"/>
      <c r="UUM938" s="337"/>
      <c r="UUN938" s="337"/>
      <c r="UUO938" s="337"/>
      <c r="UUP938" s="337"/>
      <c r="UUQ938" s="337"/>
      <c r="UUR938" s="337"/>
      <c r="UUS938" s="337"/>
      <c r="UUT938" s="337"/>
      <c r="UUU938" s="337"/>
      <c r="UUV938" s="337"/>
      <c r="UUW938" s="337"/>
      <c r="UUX938" s="337"/>
      <c r="UUY938" s="337"/>
      <c r="UUZ938" s="337"/>
      <c r="UVA938" s="337"/>
      <c r="UVB938" s="337"/>
      <c r="UVC938" s="337"/>
      <c r="UVD938" s="337"/>
      <c r="UVE938" s="337"/>
      <c r="UVF938" s="337"/>
      <c r="UVG938" s="337"/>
      <c r="UVH938" s="337"/>
      <c r="UVI938" s="337"/>
      <c r="UVJ938" s="337"/>
      <c r="UVK938" s="337"/>
      <c r="UVL938" s="337"/>
      <c r="UVM938" s="337"/>
      <c r="UVN938" s="337"/>
      <c r="UVO938" s="337"/>
      <c r="UVP938" s="337"/>
      <c r="UVQ938" s="337"/>
      <c r="UVR938" s="337"/>
      <c r="UVS938" s="337"/>
      <c r="UVT938" s="337"/>
      <c r="UVU938" s="337"/>
      <c r="UVV938" s="337"/>
      <c r="UVW938" s="337"/>
      <c r="UVX938" s="337"/>
      <c r="UVY938" s="337"/>
      <c r="UVZ938" s="337"/>
      <c r="UWA938" s="337"/>
      <c r="UWB938" s="337"/>
      <c r="UWC938" s="337"/>
      <c r="UWD938" s="337"/>
      <c r="UWE938" s="337"/>
      <c r="UWF938" s="337"/>
      <c r="UWG938" s="337"/>
      <c r="UWH938" s="337"/>
      <c r="UWI938" s="337"/>
      <c r="UWJ938" s="337"/>
      <c r="UWK938" s="337"/>
      <c r="UWL938" s="337"/>
      <c r="UWM938" s="337"/>
      <c r="UWN938" s="337"/>
      <c r="UWO938" s="337"/>
      <c r="UWP938" s="337"/>
      <c r="UWQ938" s="337"/>
      <c r="UWR938" s="337"/>
      <c r="UWS938" s="337"/>
      <c r="UWT938" s="337"/>
      <c r="UWU938" s="337"/>
      <c r="UWV938" s="337"/>
      <c r="UWW938" s="337"/>
      <c r="UWX938" s="337"/>
      <c r="UWY938" s="337"/>
      <c r="UWZ938" s="337"/>
      <c r="UXA938" s="337"/>
      <c r="UXB938" s="337"/>
      <c r="UXC938" s="337"/>
      <c r="UXD938" s="337"/>
      <c r="UXE938" s="337"/>
      <c r="UXF938" s="337"/>
      <c r="UXG938" s="337"/>
      <c r="UXH938" s="337"/>
      <c r="UXI938" s="337"/>
      <c r="UXJ938" s="337"/>
      <c r="UXK938" s="337"/>
      <c r="UXL938" s="337"/>
      <c r="UXM938" s="337"/>
      <c r="UXN938" s="337"/>
      <c r="UXO938" s="337"/>
      <c r="UXP938" s="337"/>
      <c r="UXQ938" s="337"/>
      <c r="UXR938" s="337"/>
      <c r="UXS938" s="337"/>
      <c r="UXT938" s="337"/>
      <c r="UXU938" s="337"/>
      <c r="UXV938" s="337"/>
      <c r="UXW938" s="337"/>
      <c r="UXX938" s="337"/>
      <c r="UXY938" s="337"/>
      <c r="UXZ938" s="337"/>
      <c r="UYA938" s="337"/>
      <c r="UYB938" s="337"/>
      <c r="UYC938" s="337"/>
      <c r="UYD938" s="337"/>
      <c r="UYE938" s="337"/>
      <c r="UYF938" s="337"/>
      <c r="UYG938" s="337"/>
      <c r="UYH938" s="337"/>
      <c r="UYI938" s="337"/>
      <c r="UYJ938" s="337"/>
      <c r="UYK938" s="337"/>
      <c r="UYL938" s="337"/>
      <c r="UYM938" s="337"/>
      <c r="UYN938" s="337"/>
      <c r="UYO938" s="337"/>
      <c r="UYP938" s="337"/>
      <c r="UYQ938" s="337"/>
      <c r="UYR938" s="337"/>
      <c r="UYS938" s="337"/>
      <c r="UYT938" s="337"/>
      <c r="UYU938" s="337"/>
      <c r="UYV938" s="337"/>
      <c r="UYW938" s="337"/>
      <c r="UYX938" s="337"/>
      <c r="UYY938" s="337"/>
      <c r="UYZ938" s="337"/>
      <c r="UZA938" s="337"/>
      <c r="UZB938" s="337"/>
      <c r="UZC938" s="337"/>
      <c r="UZD938" s="337"/>
      <c r="UZE938" s="337"/>
      <c r="UZF938" s="337"/>
      <c r="UZG938" s="337"/>
      <c r="UZH938" s="337"/>
      <c r="UZI938" s="337"/>
      <c r="UZJ938" s="337"/>
      <c r="UZK938" s="337"/>
      <c r="UZL938" s="337"/>
      <c r="UZM938" s="337"/>
      <c r="UZN938" s="337"/>
      <c r="UZO938" s="337"/>
      <c r="UZP938" s="337"/>
      <c r="UZQ938" s="337"/>
      <c r="UZR938" s="337"/>
      <c r="UZS938" s="337"/>
      <c r="UZT938" s="337"/>
      <c r="UZU938" s="337"/>
      <c r="UZV938" s="337"/>
      <c r="UZW938" s="337"/>
      <c r="UZX938" s="337"/>
      <c r="UZY938" s="337"/>
      <c r="UZZ938" s="337"/>
      <c r="VAA938" s="337"/>
      <c r="VAB938" s="337"/>
      <c r="VAC938" s="337"/>
      <c r="VAD938" s="337"/>
      <c r="VAE938" s="337"/>
      <c r="VAF938" s="337"/>
      <c r="VAG938" s="337"/>
      <c r="VAH938" s="337"/>
      <c r="VAI938" s="337"/>
      <c r="VAJ938" s="337"/>
      <c r="VAK938" s="337"/>
      <c r="VAL938" s="337"/>
      <c r="VAM938" s="337"/>
      <c r="VAN938" s="337"/>
      <c r="VAO938" s="337"/>
      <c r="VAP938" s="337"/>
      <c r="VAQ938" s="337"/>
      <c r="VAR938" s="337"/>
      <c r="VAS938" s="337"/>
      <c r="VAT938" s="337"/>
      <c r="VAU938" s="337"/>
      <c r="VAV938" s="337"/>
      <c r="VAW938" s="337"/>
      <c r="VAX938" s="337"/>
      <c r="VAY938" s="337"/>
      <c r="VAZ938" s="337"/>
      <c r="VBA938" s="337"/>
      <c r="VBB938" s="337"/>
      <c r="VBC938" s="337"/>
      <c r="VBD938" s="337"/>
      <c r="VBE938" s="337"/>
      <c r="VBF938" s="337"/>
      <c r="VBG938" s="337"/>
      <c r="VBH938" s="337"/>
      <c r="VBI938" s="337"/>
      <c r="VBJ938" s="337"/>
      <c r="VBK938" s="337"/>
      <c r="VBL938" s="337"/>
      <c r="VBM938" s="337"/>
      <c r="VBN938" s="337"/>
      <c r="VBO938" s="337"/>
      <c r="VBP938" s="337"/>
      <c r="VBQ938" s="337"/>
      <c r="VBR938" s="337"/>
      <c r="VBS938" s="337"/>
      <c r="VBT938" s="337"/>
      <c r="VBU938" s="337"/>
      <c r="VBV938" s="337"/>
      <c r="VBW938" s="337"/>
      <c r="VBX938" s="337"/>
      <c r="VBY938" s="337"/>
      <c r="VBZ938" s="337"/>
      <c r="VCA938" s="337"/>
      <c r="VCB938" s="337"/>
      <c r="VCC938" s="337"/>
      <c r="VCD938" s="337"/>
      <c r="VCE938" s="337"/>
      <c r="VCF938" s="337"/>
      <c r="VCG938" s="337"/>
      <c r="VCH938" s="337"/>
      <c r="VCI938" s="337"/>
      <c r="VCJ938" s="337"/>
      <c r="VCK938" s="337"/>
      <c r="VCL938" s="337"/>
      <c r="VCM938" s="337"/>
      <c r="VCN938" s="337"/>
      <c r="VCO938" s="337"/>
      <c r="VCP938" s="337"/>
      <c r="VCQ938" s="337"/>
      <c r="VCR938" s="337"/>
      <c r="VCS938" s="337"/>
      <c r="VCT938" s="337"/>
      <c r="VCU938" s="337"/>
      <c r="VCV938" s="337"/>
      <c r="VCW938" s="337"/>
      <c r="VCX938" s="337"/>
      <c r="VCY938" s="337"/>
      <c r="VCZ938" s="337"/>
      <c r="VDA938" s="337"/>
      <c r="VDB938" s="337"/>
      <c r="VDC938" s="337"/>
      <c r="VDD938" s="337"/>
      <c r="VDE938" s="337"/>
      <c r="VDF938" s="337"/>
      <c r="VDG938" s="337"/>
      <c r="VDH938" s="337"/>
      <c r="VDI938" s="337"/>
      <c r="VDJ938" s="337"/>
      <c r="VDK938" s="337"/>
      <c r="VDL938" s="337"/>
      <c r="VDM938" s="337"/>
      <c r="VDN938" s="337"/>
      <c r="VDO938" s="337"/>
      <c r="VDP938" s="337"/>
      <c r="VDQ938" s="337"/>
      <c r="VDR938" s="337"/>
      <c r="VDS938" s="337"/>
      <c r="VDT938" s="337"/>
      <c r="VDU938" s="337"/>
      <c r="VDV938" s="337"/>
      <c r="VDW938" s="337"/>
      <c r="VDX938" s="337"/>
      <c r="VDY938" s="337"/>
      <c r="VDZ938" s="337"/>
      <c r="VEA938" s="337"/>
      <c r="VEB938" s="337"/>
      <c r="VEC938" s="337"/>
      <c r="VED938" s="337"/>
      <c r="VEE938" s="337"/>
      <c r="VEF938" s="337"/>
      <c r="VEG938" s="337"/>
      <c r="VEH938" s="337"/>
      <c r="VEI938" s="337"/>
      <c r="VEJ938" s="337"/>
      <c r="VEK938" s="337"/>
      <c r="VEL938" s="337"/>
      <c r="VEM938" s="337"/>
      <c r="VEN938" s="337"/>
      <c r="VEO938" s="337"/>
      <c r="VEP938" s="337"/>
      <c r="VEQ938" s="337"/>
      <c r="VER938" s="337"/>
      <c r="VES938" s="337"/>
      <c r="VET938" s="337"/>
      <c r="VEU938" s="337"/>
      <c r="VEV938" s="337"/>
      <c r="VEW938" s="337"/>
      <c r="VEX938" s="337"/>
      <c r="VEY938" s="337"/>
      <c r="VEZ938" s="337"/>
      <c r="VFA938" s="337"/>
      <c r="VFB938" s="337"/>
      <c r="VFC938" s="337"/>
      <c r="VFD938" s="337"/>
      <c r="VFE938" s="337"/>
      <c r="VFF938" s="337"/>
      <c r="VFG938" s="337"/>
      <c r="VFH938" s="337"/>
      <c r="VFI938" s="337"/>
      <c r="VFJ938" s="337"/>
      <c r="VFK938" s="337"/>
      <c r="VFL938" s="337"/>
      <c r="VFM938" s="337"/>
      <c r="VFN938" s="337"/>
      <c r="VFO938" s="337"/>
      <c r="VFP938" s="337"/>
      <c r="VFQ938" s="337"/>
      <c r="VFR938" s="337"/>
      <c r="VFS938" s="337"/>
      <c r="VFT938" s="337"/>
      <c r="VFU938" s="337"/>
      <c r="VFV938" s="337"/>
      <c r="VFW938" s="337"/>
      <c r="VFX938" s="337"/>
      <c r="VFY938" s="337"/>
      <c r="VFZ938" s="337"/>
      <c r="VGA938" s="337"/>
      <c r="VGB938" s="337"/>
      <c r="VGC938" s="337"/>
      <c r="VGD938" s="337"/>
      <c r="VGE938" s="337"/>
      <c r="VGF938" s="337"/>
      <c r="VGG938" s="337"/>
      <c r="VGH938" s="337"/>
      <c r="VGI938" s="337"/>
      <c r="VGJ938" s="337"/>
      <c r="VGK938" s="337"/>
      <c r="VGL938" s="337"/>
      <c r="VGM938" s="337"/>
      <c r="VGN938" s="337"/>
      <c r="VGO938" s="337"/>
      <c r="VGP938" s="337"/>
      <c r="VGQ938" s="337"/>
      <c r="VGR938" s="337"/>
      <c r="VGS938" s="337"/>
      <c r="VGT938" s="337"/>
      <c r="VGU938" s="337"/>
      <c r="VGV938" s="337"/>
      <c r="VGW938" s="337"/>
      <c r="VGX938" s="337"/>
      <c r="VGY938" s="337"/>
      <c r="VGZ938" s="337"/>
      <c r="VHA938" s="337"/>
      <c r="VHB938" s="337"/>
      <c r="VHC938" s="337"/>
      <c r="VHD938" s="337"/>
      <c r="VHE938" s="337"/>
      <c r="VHF938" s="337"/>
      <c r="VHG938" s="337"/>
      <c r="VHH938" s="337"/>
      <c r="VHI938" s="337"/>
      <c r="VHJ938" s="337"/>
      <c r="VHK938" s="337"/>
      <c r="VHL938" s="337"/>
      <c r="VHM938" s="337"/>
      <c r="VHN938" s="337"/>
      <c r="VHO938" s="337"/>
      <c r="VHP938" s="337"/>
      <c r="VHQ938" s="337"/>
      <c r="VHR938" s="337"/>
      <c r="VHS938" s="337"/>
      <c r="VHT938" s="337"/>
      <c r="VHU938" s="337"/>
      <c r="VHV938" s="337"/>
      <c r="VHW938" s="337"/>
      <c r="VHX938" s="337"/>
      <c r="VHY938" s="337"/>
      <c r="VHZ938" s="337"/>
      <c r="VIA938" s="337"/>
      <c r="VIB938" s="337"/>
      <c r="VIC938" s="337"/>
      <c r="VID938" s="337"/>
      <c r="VIE938" s="337"/>
      <c r="VIF938" s="337"/>
      <c r="VIG938" s="337"/>
      <c r="VIH938" s="337"/>
      <c r="VII938" s="337"/>
      <c r="VIJ938" s="337"/>
      <c r="VIK938" s="337"/>
      <c r="VIL938" s="337"/>
      <c r="VIM938" s="337"/>
      <c r="VIN938" s="337"/>
      <c r="VIO938" s="337"/>
      <c r="VIP938" s="337"/>
      <c r="VIQ938" s="337"/>
      <c r="VIR938" s="337"/>
      <c r="VIS938" s="337"/>
      <c r="VIT938" s="337"/>
      <c r="VIU938" s="337"/>
      <c r="VIV938" s="337"/>
      <c r="VIW938" s="337"/>
      <c r="VIX938" s="337"/>
      <c r="VIY938" s="337"/>
      <c r="VIZ938" s="337"/>
      <c r="VJA938" s="337"/>
      <c r="VJB938" s="337"/>
      <c r="VJC938" s="337"/>
      <c r="VJD938" s="337"/>
      <c r="VJE938" s="337"/>
      <c r="VJF938" s="337"/>
      <c r="VJG938" s="337"/>
      <c r="VJH938" s="337"/>
      <c r="VJI938" s="337"/>
      <c r="VJJ938" s="337"/>
      <c r="VJK938" s="337"/>
      <c r="VJL938" s="337"/>
      <c r="VJM938" s="337"/>
      <c r="VJN938" s="337"/>
      <c r="VJO938" s="337"/>
      <c r="VJP938" s="337"/>
      <c r="VJQ938" s="337"/>
      <c r="VJR938" s="337"/>
      <c r="VJS938" s="337"/>
      <c r="VJT938" s="337"/>
      <c r="VJU938" s="337"/>
      <c r="VJV938" s="337"/>
      <c r="VJW938" s="337"/>
      <c r="VJX938" s="337"/>
      <c r="VJY938" s="337"/>
      <c r="VJZ938" s="337"/>
      <c r="VKA938" s="337"/>
      <c r="VKB938" s="337"/>
      <c r="VKC938" s="337"/>
      <c r="VKD938" s="337"/>
      <c r="VKE938" s="337"/>
      <c r="VKF938" s="337"/>
      <c r="VKG938" s="337"/>
      <c r="VKH938" s="337"/>
      <c r="VKI938" s="337"/>
      <c r="VKJ938" s="337"/>
      <c r="VKK938" s="337"/>
      <c r="VKL938" s="337"/>
      <c r="VKM938" s="337"/>
      <c r="VKN938" s="337"/>
      <c r="VKO938" s="337"/>
      <c r="VKP938" s="337"/>
      <c r="VKQ938" s="337"/>
      <c r="VKR938" s="337"/>
      <c r="VKS938" s="337"/>
      <c r="VKT938" s="337"/>
      <c r="VKU938" s="337"/>
      <c r="VKV938" s="337"/>
      <c r="VKW938" s="337"/>
      <c r="VKX938" s="337"/>
      <c r="VKY938" s="337"/>
      <c r="VKZ938" s="337"/>
      <c r="VLA938" s="337"/>
      <c r="VLB938" s="337"/>
      <c r="VLC938" s="337"/>
      <c r="VLD938" s="337"/>
      <c r="VLE938" s="337"/>
      <c r="VLF938" s="337"/>
      <c r="VLG938" s="337"/>
      <c r="VLH938" s="337"/>
      <c r="VLI938" s="337"/>
      <c r="VLJ938" s="337"/>
      <c r="VLK938" s="337"/>
      <c r="VLL938" s="337"/>
      <c r="VLM938" s="337"/>
      <c r="VLN938" s="337"/>
      <c r="VLO938" s="337"/>
      <c r="VLP938" s="337"/>
      <c r="VLQ938" s="337"/>
      <c r="VLR938" s="337"/>
      <c r="VLS938" s="337"/>
      <c r="VLT938" s="337"/>
      <c r="VLU938" s="337"/>
      <c r="VLV938" s="337"/>
      <c r="VLW938" s="337"/>
      <c r="VLX938" s="337"/>
      <c r="VLY938" s="337"/>
      <c r="VLZ938" s="337"/>
      <c r="VMA938" s="337"/>
      <c r="VMB938" s="337"/>
      <c r="VMC938" s="337"/>
      <c r="VMD938" s="337"/>
      <c r="VME938" s="337"/>
      <c r="VMF938" s="337"/>
      <c r="VMG938" s="337"/>
      <c r="VMH938" s="337"/>
      <c r="VMI938" s="337"/>
      <c r="VMJ938" s="337"/>
      <c r="VMK938" s="337"/>
      <c r="VML938" s="337"/>
      <c r="VMM938" s="337"/>
      <c r="VMN938" s="337"/>
      <c r="VMO938" s="337"/>
      <c r="VMP938" s="337"/>
      <c r="VMQ938" s="337"/>
      <c r="VMR938" s="337"/>
      <c r="VMS938" s="337"/>
      <c r="VMT938" s="337"/>
      <c r="VMU938" s="337"/>
      <c r="VMV938" s="337"/>
      <c r="VMW938" s="337"/>
      <c r="VMX938" s="337"/>
      <c r="VMY938" s="337"/>
      <c r="VMZ938" s="337"/>
      <c r="VNA938" s="337"/>
      <c r="VNB938" s="337"/>
      <c r="VNC938" s="337"/>
      <c r="VND938" s="337"/>
      <c r="VNE938" s="337"/>
      <c r="VNF938" s="337"/>
      <c r="VNG938" s="337"/>
      <c r="VNH938" s="337"/>
      <c r="VNI938" s="337"/>
      <c r="VNJ938" s="337"/>
      <c r="VNK938" s="337"/>
      <c r="VNL938" s="337"/>
      <c r="VNM938" s="337"/>
      <c r="VNN938" s="337"/>
      <c r="VNO938" s="337"/>
      <c r="VNP938" s="337"/>
      <c r="VNQ938" s="337"/>
      <c r="VNR938" s="337"/>
      <c r="VNS938" s="337"/>
      <c r="VNT938" s="337"/>
      <c r="VNU938" s="337"/>
      <c r="VNV938" s="337"/>
      <c r="VNW938" s="337"/>
      <c r="VNX938" s="337"/>
      <c r="VNY938" s="337"/>
      <c r="VNZ938" s="337"/>
      <c r="VOA938" s="337"/>
      <c r="VOB938" s="337"/>
      <c r="VOC938" s="337"/>
      <c r="VOD938" s="337"/>
      <c r="VOE938" s="337"/>
      <c r="VOF938" s="337"/>
      <c r="VOG938" s="337"/>
      <c r="VOH938" s="337"/>
      <c r="VOI938" s="337"/>
      <c r="VOJ938" s="337"/>
      <c r="VOK938" s="337"/>
      <c r="VOL938" s="337"/>
      <c r="VOM938" s="337"/>
      <c r="VON938" s="337"/>
      <c r="VOO938" s="337"/>
      <c r="VOP938" s="337"/>
      <c r="VOQ938" s="337"/>
      <c r="VOR938" s="337"/>
      <c r="VOS938" s="337"/>
      <c r="VOT938" s="337"/>
      <c r="VOU938" s="337"/>
      <c r="VOV938" s="337"/>
      <c r="VOW938" s="337"/>
      <c r="VOX938" s="337"/>
      <c r="VOY938" s="337"/>
      <c r="VOZ938" s="337"/>
      <c r="VPA938" s="337"/>
      <c r="VPB938" s="337"/>
      <c r="VPC938" s="337"/>
      <c r="VPD938" s="337"/>
      <c r="VPE938" s="337"/>
      <c r="VPF938" s="337"/>
      <c r="VPG938" s="337"/>
      <c r="VPH938" s="337"/>
      <c r="VPI938" s="337"/>
      <c r="VPJ938" s="337"/>
      <c r="VPK938" s="337"/>
      <c r="VPL938" s="337"/>
      <c r="VPM938" s="337"/>
      <c r="VPN938" s="337"/>
      <c r="VPO938" s="337"/>
      <c r="VPP938" s="337"/>
      <c r="VPQ938" s="337"/>
      <c r="VPR938" s="337"/>
      <c r="VPS938" s="337"/>
      <c r="VPT938" s="337"/>
      <c r="VPU938" s="337"/>
      <c r="VPV938" s="337"/>
      <c r="VPW938" s="337"/>
      <c r="VPX938" s="337"/>
      <c r="VPY938" s="337"/>
      <c r="VPZ938" s="337"/>
      <c r="VQA938" s="337"/>
      <c r="VQB938" s="337"/>
      <c r="VQC938" s="337"/>
      <c r="VQD938" s="337"/>
      <c r="VQE938" s="337"/>
      <c r="VQF938" s="337"/>
      <c r="VQG938" s="337"/>
      <c r="VQH938" s="337"/>
      <c r="VQI938" s="337"/>
      <c r="VQJ938" s="337"/>
      <c r="VQK938" s="337"/>
      <c r="VQL938" s="337"/>
      <c r="VQM938" s="337"/>
      <c r="VQN938" s="337"/>
      <c r="VQO938" s="337"/>
      <c r="VQP938" s="337"/>
      <c r="VQQ938" s="337"/>
      <c r="VQR938" s="337"/>
      <c r="VQS938" s="337"/>
      <c r="VQT938" s="337"/>
      <c r="VQU938" s="337"/>
      <c r="VQV938" s="337"/>
      <c r="VQW938" s="337"/>
      <c r="VQX938" s="337"/>
      <c r="VQY938" s="337"/>
      <c r="VQZ938" s="337"/>
      <c r="VRA938" s="337"/>
      <c r="VRB938" s="337"/>
      <c r="VRC938" s="337"/>
      <c r="VRD938" s="337"/>
      <c r="VRE938" s="337"/>
      <c r="VRF938" s="337"/>
      <c r="VRG938" s="337"/>
      <c r="VRH938" s="337"/>
      <c r="VRI938" s="337"/>
      <c r="VRJ938" s="337"/>
      <c r="VRK938" s="337"/>
      <c r="VRL938" s="337"/>
      <c r="VRM938" s="337"/>
      <c r="VRN938" s="337"/>
      <c r="VRO938" s="337"/>
      <c r="VRP938" s="337"/>
      <c r="VRQ938" s="337"/>
      <c r="VRR938" s="337"/>
      <c r="VRS938" s="337"/>
      <c r="VRT938" s="337"/>
      <c r="VRU938" s="337"/>
      <c r="VRV938" s="337"/>
      <c r="VRW938" s="337"/>
      <c r="VRX938" s="337"/>
      <c r="VRY938" s="337"/>
      <c r="VRZ938" s="337"/>
      <c r="VSA938" s="337"/>
      <c r="VSB938" s="337"/>
      <c r="VSC938" s="337"/>
      <c r="VSD938" s="337"/>
      <c r="VSE938" s="337"/>
      <c r="VSF938" s="337"/>
      <c r="VSG938" s="337"/>
      <c r="VSH938" s="337"/>
      <c r="VSI938" s="337"/>
      <c r="VSJ938" s="337"/>
      <c r="VSK938" s="337"/>
      <c r="VSL938" s="337"/>
      <c r="VSM938" s="337"/>
      <c r="VSN938" s="337"/>
      <c r="VSO938" s="337"/>
      <c r="VSP938" s="337"/>
      <c r="VSQ938" s="337"/>
      <c r="VSR938" s="337"/>
      <c r="VSS938" s="337"/>
      <c r="VST938" s="337"/>
      <c r="VSU938" s="337"/>
      <c r="VSV938" s="337"/>
      <c r="VSW938" s="337"/>
      <c r="VSX938" s="337"/>
      <c r="VSY938" s="337"/>
      <c r="VSZ938" s="337"/>
      <c r="VTA938" s="337"/>
      <c r="VTB938" s="337"/>
      <c r="VTC938" s="337"/>
      <c r="VTD938" s="337"/>
      <c r="VTE938" s="337"/>
      <c r="VTF938" s="337"/>
      <c r="VTG938" s="337"/>
      <c r="VTH938" s="337"/>
      <c r="VTI938" s="337"/>
      <c r="VTJ938" s="337"/>
      <c r="VTK938" s="337"/>
      <c r="VTL938" s="337"/>
      <c r="VTM938" s="337"/>
      <c r="VTN938" s="337"/>
      <c r="VTO938" s="337"/>
      <c r="VTP938" s="337"/>
      <c r="VTQ938" s="337"/>
      <c r="VTR938" s="337"/>
      <c r="VTS938" s="337"/>
      <c r="VTT938" s="337"/>
      <c r="VTU938" s="337"/>
      <c r="VTV938" s="337"/>
      <c r="VTW938" s="337"/>
      <c r="VTX938" s="337"/>
      <c r="VTY938" s="337"/>
      <c r="VTZ938" s="337"/>
      <c r="VUA938" s="337"/>
      <c r="VUB938" s="337"/>
      <c r="VUC938" s="337"/>
      <c r="VUD938" s="337"/>
      <c r="VUE938" s="337"/>
      <c r="VUF938" s="337"/>
      <c r="VUG938" s="337"/>
      <c r="VUH938" s="337"/>
      <c r="VUI938" s="337"/>
      <c r="VUJ938" s="337"/>
      <c r="VUK938" s="337"/>
      <c r="VUL938" s="337"/>
      <c r="VUM938" s="337"/>
      <c r="VUN938" s="337"/>
      <c r="VUO938" s="337"/>
      <c r="VUP938" s="337"/>
      <c r="VUQ938" s="337"/>
      <c r="VUR938" s="337"/>
      <c r="VUS938" s="337"/>
      <c r="VUT938" s="337"/>
      <c r="VUU938" s="337"/>
      <c r="VUV938" s="337"/>
      <c r="VUW938" s="337"/>
      <c r="VUX938" s="337"/>
      <c r="VUY938" s="337"/>
      <c r="VUZ938" s="337"/>
      <c r="VVA938" s="337"/>
      <c r="VVB938" s="337"/>
      <c r="VVC938" s="337"/>
      <c r="VVD938" s="337"/>
      <c r="VVE938" s="337"/>
      <c r="VVF938" s="337"/>
      <c r="VVG938" s="337"/>
      <c r="VVH938" s="337"/>
      <c r="VVI938" s="337"/>
      <c r="VVJ938" s="337"/>
      <c r="VVK938" s="337"/>
      <c r="VVL938" s="337"/>
      <c r="VVM938" s="337"/>
      <c r="VVN938" s="337"/>
      <c r="VVO938" s="337"/>
      <c r="VVP938" s="337"/>
      <c r="VVQ938" s="337"/>
      <c r="VVR938" s="337"/>
      <c r="VVS938" s="337"/>
      <c r="VVT938" s="337"/>
      <c r="VVU938" s="337"/>
      <c r="VVV938" s="337"/>
      <c r="VVW938" s="337"/>
      <c r="VVX938" s="337"/>
      <c r="VVY938" s="337"/>
      <c r="VVZ938" s="337"/>
      <c r="VWA938" s="337"/>
      <c r="VWB938" s="337"/>
      <c r="VWC938" s="337"/>
      <c r="VWD938" s="337"/>
      <c r="VWE938" s="337"/>
      <c r="VWF938" s="337"/>
      <c r="VWG938" s="337"/>
      <c r="VWH938" s="337"/>
      <c r="VWI938" s="337"/>
      <c r="VWJ938" s="337"/>
      <c r="VWK938" s="337"/>
      <c r="VWL938" s="337"/>
      <c r="VWM938" s="337"/>
      <c r="VWN938" s="337"/>
      <c r="VWO938" s="337"/>
      <c r="VWP938" s="337"/>
      <c r="VWQ938" s="337"/>
      <c r="VWR938" s="337"/>
      <c r="VWS938" s="337"/>
      <c r="VWT938" s="337"/>
      <c r="VWU938" s="337"/>
      <c r="VWV938" s="337"/>
      <c r="VWW938" s="337"/>
      <c r="VWX938" s="337"/>
      <c r="VWY938" s="337"/>
      <c r="VWZ938" s="337"/>
      <c r="VXA938" s="337"/>
      <c r="VXB938" s="337"/>
      <c r="VXC938" s="337"/>
      <c r="VXD938" s="337"/>
      <c r="VXE938" s="337"/>
      <c r="VXF938" s="337"/>
      <c r="VXG938" s="337"/>
      <c r="VXH938" s="337"/>
      <c r="VXI938" s="337"/>
      <c r="VXJ938" s="337"/>
      <c r="VXK938" s="337"/>
      <c r="VXL938" s="337"/>
      <c r="VXM938" s="337"/>
      <c r="VXN938" s="337"/>
      <c r="VXO938" s="337"/>
      <c r="VXP938" s="337"/>
      <c r="VXQ938" s="337"/>
      <c r="VXR938" s="337"/>
      <c r="VXS938" s="337"/>
      <c r="VXT938" s="337"/>
      <c r="VXU938" s="337"/>
      <c r="VXV938" s="337"/>
      <c r="VXW938" s="337"/>
      <c r="VXX938" s="337"/>
      <c r="VXY938" s="337"/>
      <c r="VXZ938" s="337"/>
      <c r="VYA938" s="337"/>
      <c r="VYB938" s="337"/>
      <c r="VYC938" s="337"/>
      <c r="VYD938" s="337"/>
      <c r="VYE938" s="337"/>
      <c r="VYF938" s="337"/>
      <c r="VYG938" s="337"/>
      <c r="VYH938" s="337"/>
      <c r="VYI938" s="337"/>
      <c r="VYJ938" s="337"/>
      <c r="VYK938" s="337"/>
      <c r="VYL938" s="337"/>
      <c r="VYM938" s="337"/>
      <c r="VYN938" s="337"/>
      <c r="VYO938" s="337"/>
      <c r="VYP938" s="337"/>
      <c r="VYQ938" s="337"/>
      <c r="VYR938" s="337"/>
      <c r="VYS938" s="337"/>
      <c r="VYT938" s="337"/>
      <c r="VYU938" s="337"/>
      <c r="VYV938" s="337"/>
      <c r="VYW938" s="337"/>
      <c r="VYX938" s="337"/>
      <c r="VYY938" s="337"/>
      <c r="VYZ938" s="337"/>
      <c r="VZA938" s="337"/>
      <c r="VZB938" s="337"/>
      <c r="VZC938" s="337"/>
      <c r="VZD938" s="337"/>
      <c r="VZE938" s="337"/>
      <c r="VZF938" s="337"/>
      <c r="VZG938" s="337"/>
      <c r="VZH938" s="337"/>
      <c r="VZI938" s="337"/>
      <c r="VZJ938" s="337"/>
      <c r="VZK938" s="337"/>
      <c r="VZL938" s="337"/>
      <c r="VZM938" s="337"/>
      <c r="VZN938" s="337"/>
      <c r="VZO938" s="337"/>
      <c r="VZP938" s="337"/>
      <c r="VZQ938" s="337"/>
      <c r="VZR938" s="337"/>
      <c r="VZS938" s="337"/>
      <c r="VZT938" s="337"/>
      <c r="VZU938" s="337"/>
      <c r="VZV938" s="337"/>
      <c r="VZW938" s="337"/>
      <c r="VZX938" s="337"/>
      <c r="VZY938" s="337"/>
      <c r="VZZ938" s="337"/>
      <c r="WAA938" s="337"/>
      <c r="WAB938" s="337"/>
      <c r="WAC938" s="337"/>
      <c r="WAD938" s="337"/>
      <c r="WAE938" s="337"/>
      <c r="WAF938" s="337"/>
      <c r="WAG938" s="337"/>
      <c r="WAH938" s="337"/>
      <c r="WAI938" s="337"/>
      <c r="WAJ938" s="337"/>
      <c r="WAK938" s="337"/>
      <c r="WAL938" s="337"/>
      <c r="WAM938" s="337"/>
      <c r="WAN938" s="337"/>
      <c r="WAO938" s="337"/>
      <c r="WAP938" s="337"/>
      <c r="WAQ938" s="337"/>
      <c r="WAR938" s="337"/>
      <c r="WAS938" s="337"/>
      <c r="WAT938" s="337"/>
      <c r="WAU938" s="337"/>
      <c r="WAV938" s="337"/>
      <c r="WAW938" s="337"/>
      <c r="WAX938" s="337"/>
      <c r="WAY938" s="337"/>
      <c r="WAZ938" s="337"/>
      <c r="WBA938" s="337"/>
      <c r="WBB938" s="337"/>
      <c r="WBC938" s="337"/>
      <c r="WBD938" s="337"/>
      <c r="WBE938" s="337"/>
      <c r="WBF938" s="337"/>
      <c r="WBG938" s="337"/>
      <c r="WBH938" s="337"/>
      <c r="WBI938" s="337"/>
      <c r="WBJ938" s="337"/>
      <c r="WBK938" s="337"/>
      <c r="WBL938" s="337"/>
      <c r="WBM938" s="337"/>
      <c r="WBN938" s="337"/>
      <c r="WBO938" s="337"/>
      <c r="WBP938" s="337"/>
      <c r="WBQ938" s="337"/>
      <c r="WBR938" s="337"/>
      <c r="WBS938" s="337"/>
      <c r="WBT938" s="337"/>
      <c r="WBU938" s="337"/>
      <c r="WBV938" s="337"/>
      <c r="WBW938" s="337"/>
      <c r="WBX938" s="337"/>
      <c r="WBY938" s="337"/>
      <c r="WBZ938" s="337"/>
      <c r="WCA938" s="337"/>
      <c r="WCB938" s="337"/>
      <c r="WCC938" s="337"/>
      <c r="WCD938" s="337"/>
      <c r="WCE938" s="337"/>
      <c r="WCF938" s="337"/>
      <c r="WCG938" s="337"/>
      <c r="WCH938" s="337"/>
      <c r="WCI938" s="337"/>
      <c r="WCJ938" s="337"/>
      <c r="WCK938" s="337"/>
      <c r="WCL938" s="337"/>
      <c r="WCM938" s="337"/>
      <c r="WCN938" s="337"/>
      <c r="WCO938" s="337"/>
      <c r="WCP938" s="337"/>
      <c r="WCQ938" s="337"/>
      <c r="WCR938" s="337"/>
      <c r="WCS938" s="337"/>
      <c r="WCT938" s="337"/>
      <c r="WCU938" s="337"/>
      <c r="WCV938" s="337"/>
      <c r="WCW938" s="337"/>
      <c r="WCX938" s="337"/>
      <c r="WCY938" s="337"/>
      <c r="WCZ938" s="337"/>
      <c r="WDA938" s="337"/>
      <c r="WDB938" s="337"/>
      <c r="WDC938" s="337"/>
      <c r="WDD938" s="337"/>
      <c r="WDE938" s="337"/>
      <c r="WDF938" s="337"/>
      <c r="WDG938" s="337"/>
      <c r="WDH938" s="337"/>
      <c r="WDI938" s="337"/>
      <c r="WDJ938" s="337"/>
      <c r="WDK938" s="337"/>
      <c r="WDL938" s="337"/>
      <c r="WDM938" s="337"/>
      <c r="WDN938" s="337"/>
      <c r="WDO938" s="337"/>
      <c r="WDP938" s="337"/>
      <c r="WDQ938" s="337"/>
      <c r="WDR938" s="337"/>
      <c r="WDS938" s="337"/>
      <c r="WDT938" s="337"/>
      <c r="WDU938" s="337"/>
      <c r="WDV938" s="337"/>
      <c r="WDW938" s="337"/>
      <c r="WDX938" s="337"/>
      <c r="WDY938" s="337"/>
      <c r="WDZ938" s="337"/>
      <c r="WEA938" s="337"/>
      <c r="WEB938" s="337"/>
      <c r="WEC938" s="337"/>
      <c r="WED938" s="337"/>
      <c r="WEE938" s="337"/>
      <c r="WEF938" s="337"/>
      <c r="WEG938" s="337"/>
      <c r="WEH938" s="337"/>
      <c r="WEI938" s="337"/>
      <c r="WEJ938" s="337"/>
      <c r="WEK938" s="337"/>
      <c r="WEL938" s="337"/>
      <c r="WEM938" s="337"/>
      <c r="WEN938" s="337"/>
      <c r="WEO938" s="337"/>
      <c r="WEP938" s="337"/>
      <c r="WEQ938" s="337"/>
      <c r="WER938" s="337"/>
      <c r="WES938" s="337"/>
      <c r="WET938" s="337"/>
      <c r="WEU938" s="337"/>
      <c r="WEV938" s="337"/>
      <c r="WEW938" s="337"/>
      <c r="WEX938" s="337"/>
      <c r="WEY938" s="337"/>
      <c r="WEZ938" s="337"/>
      <c r="WFA938" s="337"/>
      <c r="WFB938" s="337"/>
      <c r="WFC938" s="337"/>
      <c r="WFD938" s="337"/>
      <c r="WFE938" s="337"/>
      <c r="WFF938" s="337"/>
      <c r="WFG938" s="337"/>
      <c r="WFH938" s="337"/>
      <c r="WFI938" s="337"/>
      <c r="WFJ938" s="337"/>
      <c r="WFK938" s="337"/>
      <c r="WFL938" s="337"/>
      <c r="WFM938" s="337"/>
      <c r="WFN938" s="337"/>
      <c r="WFO938" s="337"/>
      <c r="WFP938" s="337"/>
      <c r="WFQ938" s="337"/>
      <c r="WFR938" s="337"/>
      <c r="WFS938" s="337"/>
      <c r="WFT938" s="337"/>
      <c r="WFU938" s="337"/>
      <c r="WFV938" s="337"/>
      <c r="WFW938" s="337"/>
      <c r="WFX938" s="337"/>
      <c r="WFY938" s="337"/>
      <c r="WFZ938" s="337"/>
      <c r="WGA938" s="337"/>
      <c r="WGB938" s="337"/>
      <c r="WGC938" s="337"/>
      <c r="WGD938" s="337"/>
      <c r="WGE938" s="337"/>
      <c r="WGF938" s="337"/>
      <c r="WGG938" s="337"/>
      <c r="WGH938" s="337"/>
      <c r="WGI938" s="337"/>
      <c r="WGJ938" s="337"/>
      <c r="WGK938" s="337"/>
      <c r="WGL938" s="337"/>
      <c r="WGM938" s="337"/>
      <c r="WGN938" s="337"/>
      <c r="WGO938" s="337"/>
      <c r="WGP938" s="337"/>
      <c r="WGQ938" s="337"/>
      <c r="WGR938" s="337"/>
      <c r="WGS938" s="337"/>
      <c r="WGT938" s="337"/>
      <c r="WGU938" s="337"/>
      <c r="WGV938" s="337"/>
      <c r="WGW938" s="337"/>
      <c r="WGX938" s="337"/>
      <c r="WGY938" s="337"/>
      <c r="WGZ938" s="337"/>
      <c r="WHA938" s="337"/>
      <c r="WHB938" s="337"/>
      <c r="WHC938" s="337"/>
      <c r="WHD938" s="337"/>
      <c r="WHE938" s="337"/>
      <c r="WHF938" s="337"/>
      <c r="WHG938" s="337"/>
      <c r="WHH938" s="337"/>
      <c r="WHI938" s="337"/>
      <c r="WHJ938" s="337"/>
      <c r="WHK938" s="337"/>
      <c r="WHL938" s="337"/>
      <c r="WHM938" s="337"/>
      <c r="WHN938" s="337"/>
      <c r="WHO938" s="337"/>
      <c r="WHP938" s="337"/>
      <c r="WHQ938" s="337"/>
      <c r="WHR938" s="337"/>
      <c r="WHS938" s="337"/>
      <c r="WHT938" s="337"/>
      <c r="WHU938" s="337"/>
      <c r="WHV938" s="337"/>
      <c r="WHW938" s="337"/>
      <c r="WHX938" s="337"/>
      <c r="WHY938" s="337"/>
      <c r="WHZ938" s="337"/>
      <c r="WIA938" s="337"/>
      <c r="WIB938" s="337"/>
      <c r="WIC938" s="337"/>
      <c r="WID938" s="337"/>
      <c r="WIE938" s="337"/>
      <c r="WIF938" s="337"/>
      <c r="WIG938" s="337"/>
      <c r="WIH938" s="337"/>
      <c r="WII938" s="337"/>
      <c r="WIJ938" s="337"/>
      <c r="WIK938" s="337"/>
      <c r="WIL938" s="337"/>
      <c r="WIM938" s="337"/>
      <c r="WIN938" s="337"/>
      <c r="WIO938" s="337"/>
      <c r="WIP938" s="337"/>
      <c r="WIQ938" s="337"/>
      <c r="WIR938" s="337"/>
      <c r="WIS938" s="337"/>
      <c r="WIT938" s="337"/>
      <c r="WIU938" s="337"/>
      <c r="WIV938" s="337"/>
      <c r="WIW938" s="337"/>
      <c r="WIX938" s="337"/>
      <c r="WIY938" s="337"/>
      <c r="WIZ938" s="337"/>
      <c r="WJA938" s="337"/>
      <c r="WJB938" s="337"/>
      <c r="WJC938" s="337"/>
      <c r="WJD938" s="337"/>
      <c r="WJE938" s="337"/>
      <c r="WJF938" s="337"/>
      <c r="WJG938" s="337"/>
      <c r="WJH938" s="337"/>
      <c r="WJI938" s="337"/>
      <c r="WJJ938" s="337"/>
      <c r="WJK938" s="337"/>
      <c r="WJL938" s="337"/>
      <c r="WJM938" s="337"/>
      <c r="WJN938" s="337"/>
      <c r="WJO938" s="337"/>
      <c r="WJP938" s="337"/>
      <c r="WJQ938" s="337"/>
      <c r="WJR938" s="337"/>
      <c r="WJS938" s="337"/>
      <c r="WJT938" s="337"/>
      <c r="WJU938" s="337"/>
      <c r="WJV938" s="337"/>
      <c r="WJW938" s="337"/>
      <c r="WJX938" s="337"/>
      <c r="WJY938" s="337"/>
      <c r="WJZ938" s="337"/>
      <c r="WKA938" s="337"/>
      <c r="WKB938" s="337"/>
      <c r="WKC938" s="337"/>
      <c r="WKD938" s="337"/>
      <c r="WKE938" s="337"/>
      <c r="WKF938" s="337"/>
      <c r="WKG938" s="337"/>
      <c r="WKH938" s="337"/>
      <c r="WKI938" s="337"/>
      <c r="WKJ938" s="337"/>
      <c r="WKK938" s="337"/>
      <c r="WKL938" s="337"/>
      <c r="WKM938" s="337"/>
      <c r="WKN938" s="337"/>
      <c r="WKO938" s="337"/>
      <c r="WKP938" s="337"/>
      <c r="WKQ938" s="337"/>
      <c r="WKR938" s="337"/>
      <c r="WKS938" s="337"/>
      <c r="WKT938" s="337"/>
      <c r="WKU938" s="337"/>
      <c r="WKV938" s="337"/>
      <c r="WKW938" s="337"/>
      <c r="WKX938" s="337"/>
      <c r="WKY938" s="337"/>
      <c r="WKZ938" s="337"/>
      <c r="WLA938" s="337"/>
      <c r="WLB938" s="337"/>
      <c r="WLC938" s="337"/>
      <c r="WLD938" s="337"/>
      <c r="WLE938" s="337"/>
      <c r="WLF938" s="337"/>
      <c r="WLG938" s="337"/>
      <c r="WLH938" s="337"/>
      <c r="WLI938" s="337"/>
      <c r="WLJ938" s="337"/>
      <c r="WLK938" s="337"/>
      <c r="WLL938" s="337"/>
      <c r="WLM938" s="337"/>
      <c r="WLN938" s="337"/>
      <c r="WLO938" s="337"/>
      <c r="WLP938" s="337"/>
      <c r="WLQ938" s="337"/>
      <c r="WLR938" s="337"/>
      <c r="WLS938" s="337"/>
      <c r="WLT938" s="337"/>
      <c r="WLU938" s="337"/>
      <c r="WLV938" s="337"/>
      <c r="WLW938" s="337"/>
      <c r="WLX938" s="337"/>
      <c r="WLY938" s="337"/>
      <c r="WLZ938" s="337"/>
      <c r="WMA938" s="337"/>
      <c r="WMB938" s="337"/>
      <c r="WMC938" s="337"/>
      <c r="WMD938" s="337"/>
      <c r="WME938" s="337"/>
      <c r="WMF938" s="337"/>
      <c r="WMG938" s="337"/>
      <c r="WMH938" s="337"/>
      <c r="WMI938" s="337"/>
      <c r="WMJ938" s="337"/>
      <c r="WMK938" s="337"/>
      <c r="WML938" s="337"/>
      <c r="WMM938" s="337"/>
      <c r="WMN938" s="337"/>
      <c r="WMO938" s="337"/>
      <c r="WMP938" s="337"/>
      <c r="WMQ938" s="337"/>
      <c r="WMR938" s="337"/>
      <c r="WMS938" s="337"/>
      <c r="WMT938" s="337"/>
      <c r="WMU938" s="337"/>
      <c r="WMV938" s="337"/>
      <c r="WMW938" s="337"/>
      <c r="WMX938" s="337"/>
      <c r="WMY938" s="337"/>
      <c r="WMZ938" s="337"/>
      <c r="WNA938" s="337"/>
      <c r="WNB938" s="337"/>
      <c r="WNC938" s="337"/>
      <c r="WND938" s="337"/>
      <c r="WNE938" s="337"/>
      <c r="WNF938" s="337"/>
      <c r="WNG938" s="337"/>
      <c r="WNH938" s="337"/>
      <c r="WNI938" s="337"/>
      <c r="WNJ938" s="337"/>
      <c r="WNK938" s="337"/>
      <c r="WNL938" s="337"/>
      <c r="WNM938" s="337"/>
      <c r="WNN938" s="337"/>
      <c r="WNO938" s="337"/>
      <c r="WNP938" s="337"/>
      <c r="WNQ938" s="337"/>
      <c r="WNR938" s="337"/>
      <c r="WNS938" s="337"/>
      <c r="WNT938" s="337"/>
      <c r="WNU938" s="337"/>
      <c r="WNV938" s="337"/>
      <c r="WNW938" s="337"/>
      <c r="WNX938" s="337"/>
      <c r="WNY938" s="337"/>
      <c r="WNZ938" s="337"/>
      <c r="WOA938" s="337"/>
      <c r="WOB938" s="337"/>
      <c r="WOC938" s="337"/>
      <c r="WOD938" s="337"/>
      <c r="WOE938" s="337"/>
      <c r="WOF938" s="337"/>
      <c r="WOG938" s="337"/>
      <c r="WOH938" s="337"/>
      <c r="WOI938" s="337"/>
      <c r="WOJ938" s="337"/>
      <c r="WOK938" s="337"/>
      <c r="WOL938" s="337"/>
      <c r="WOM938" s="337"/>
      <c r="WON938" s="337"/>
      <c r="WOO938" s="337"/>
      <c r="WOP938" s="337"/>
      <c r="WOQ938" s="337"/>
      <c r="WOR938" s="337"/>
      <c r="WOS938" s="337"/>
      <c r="WOT938" s="337"/>
      <c r="WOU938" s="337"/>
      <c r="WOV938" s="337"/>
      <c r="WOW938" s="337"/>
      <c r="WOX938" s="337"/>
      <c r="WOY938" s="337"/>
      <c r="WOZ938" s="337"/>
      <c r="WPA938" s="337"/>
      <c r="WPB938" s="337"/>
      <c r="WPC938" s="337"/>
      <c r="WPD938" s="337"/>
      <c r="WPE938" s="337"/>
      <c r="WPF938" s="337"/>
      <c r="WPG938" s="337"/>
      <c r="WPH938" s="337"/>
      <c r="WPI938" s="337"/>
      <c r="WPJ938" s="337"/>
      <c r="WPK938" s="337"/>
      <c r="WPL938" s="337"/>
      <c r="WPM938" s="337"/>
      <c r="WPN938" s="337"/>
      <c r="WPO938" s="337"/>
      <c r="WPP938" s="337"/>
      <c r="WPQ938" s="337"/>
      <c r="WPR938" s="337"/>
      <c r="WPS938" s="337"/>
      <c r="WPT938" s="337"/>
      <c r="WPU938" s="337"/>
      <c r="WPV938" s="337"/>
      <c r="WPW938" s="337"/>
      <c r="WPX938" s="337"/>
      <c r="WPY938" s="337"/>
      <c r="WPZ938" s="337"/>
      <c r="WQA938" s="337"/>
      <c r="WQB938" s="337"/>
      <c r="WQC938" s="337"/>
      <c r="WQD938" s="337"/>
      <c r="WQE938" s="337"/>
      <c r="WQF938" s="337"/>
      <c r="WQG938" s="337"/>
      <c r="WQH938" s="337"/>
      <c r="WQI938" s="337"/>
      <c r="WQJ938" s="337"/>
      <c r="WQK938" s="337"/>
      <c r="WQL938" s="337"/>
      <c r="WQM938" s="337"/>
      <c r="WQN938" s="337"/>
      <c r="WQO938" s="337"/>
      <c r="WQP938" s="337"/>
      <c r="WQQ938" s="337"/>
      <c r="WQR938" s="337"/>
      <c r="WQS938" s="337"/>
      <c r="WQT938" s="337"/>
      <c r="WQU938" s="337"/>
      <c r="WQV938" s="337"/>
      <c r="WQW938" s="337"/>
      <c r="WQX938" s="337"/>
      <c r="WQY938" s="337"/>
      <c r="WQZ938" s="337"/>
      <c r="WRA938" s="337"/>
      <c r="WRB938" s="337"/>
      <c r="WRC938" s="337"/>
      <c r="WRD938" s="337"/>
      <c r="WRE938" s="337"/>
      <c r="WRF938" s="337"/>
      <c r="WRG938" s="337"/>
      <c r="WRH938" s="337"/>
      <c r="WRI938" s="337"/>
      <c r="WRJ938" s="337"/>
      <c r="WRK938" s="337"/>
      <c r="WRL938" s="337"/>
      <c r="WRM938" s="337"/>
      <c r="WRN938" s="337"/>
      <c r="WRO938" s="337"/>
      <c r="WRP938" s="337"/>
      <c r="WRQ938" s="337"/>
      <c r="WRR938" s="337"/>
      <c r="WRS938" s="337"/>
      <c r="WRT938" s="337"/>
      <c r="WRU938" s="337"/>
      <c r="WRV938" s="337"/>
      <c r="WRW938" s="337"/>
      <c r="WRX938" s="337"/>
      <c r="WRY938" s="337"/>
      <c r="WRZ938" s="337"/>
      <c r="WSA938" s="337"/>
      <c r="WSB938" s="337"/>
      <c r="WSC938" s="337"/>
      <c r="WSD938" s="337"/>
      <c r="WSE938" s="337"/>
      <c r="WSF938" s="337"/>
      <c r="WSG938" s="337"/>
      <c r="WSH938" s="337"/>
      <c r="WSI938" s="337"/>
      <c r="WSJ938" s="337"/>
      <c r="WSK938" s="337"/>
      <c r="WSL938" s="337"/>
      <c r="WSM938" s="337"/>
      <c r="WSN938" s="337"/>
      <c r="WSO938" s="337"/>
      <c r="WSP938" s="337"/>
      <c r="WSQ938" s="337"/>
      <c r="WSR938" s="337"/>
      <c r="WSS938" s="337"/>
      <c r="WST938" s="337"/>
      <c r="WSU938" s="337"/>
      <c r="WSV938" s="337"/>
      <c r="WSW938" s="337"/>
      <c r="WSX938" s="337"/>
      <c r="WSY938" s="337"/>
      <c r="WSZ938" s="337"/>
      <c r="WTA938" s="337"/>
      <c r="WTB938" s="337"/>
      <c r="WTC938" s="337"/>
      <c r="WTD938" s="337"/>
      <c r="WTE938" s="337"/>
      <c r="WTF938" s="337"/>
      <c r="WTG938" s="337"/>
      <c r="WTH938" s="337"/>
      <c r="WTI938" s="337"/>
      <c r="WTJ938" s="337"/>
      <c r="WTK938" s="337"/>
      <c r="WTL938" s="337"/>
      <c r="WTM938" s="337"/>
      <c r="WTN938" s="337"/>
      <c r="WTO938" s="337"/>
      <c r="WTP938" s="337"/>
      <c r="WTQ938" s="337"/>
      <c r="WTR938" s="337"/>
      <c r="WTS938" s="337"/>
      <c r="WTT938" s="337"/>
      <c r="WTU938" s="337"/>
      <c r="WTV938" s="337"/>
      <c r="WTW938" s="337"/>
      <c r="WTX938" s="337"/>
      <c r="WTY938" s="337"/>
      <c r="WTZ938" s="337"/>
      <c r="WUA938" s="337"/>
      <c r="WUB938" s="337"/>
      <c r="WUC938" s="337"/>
      <c r="WUD938" s="337"/>
      <c r="WUE938" s="337"/>
      <c r="WUF938" s="337"/>
      <c r="WUG938" s="337"/>
      <c r="WUH938" s="337"/>
      <c r="WUI938" s="337"/>
      <c r="WUJ938" s="337"/>
      <c r="WUK938" s="337"/>
      <c r="WUL938" s="337"/>
      <c r="WUM938" s="337"/>
      <c r="WUN938" s="337"/>
      <c r="WUO938" s="337"/>
      <c r="WUP938" s="337"/>
      <c r="WUQ938" s="337"/>
      <c r="WUR938" s="337"/>
      <c r="WUS938" s="337"/>
      <c r="WUT938" s="337"/>
      <c r="WUU938" s="337"/>
      <c r="WUV938" s="337"/>
      <c r="WUW938" s="337"/>
      <c r="WUX938" s="337"/>
      <c r="WUY938" s="337"/>
      <c r="WUZ938" s="337"/>
      <c r="WVA938" s="337"/>
      <c r="WVB938" s="337"/>
      <c r="WVC938" s="337"/>
      <c r="WVD938" s="337"/>
      <c r="WVE938" s="337"/>
      <c r="WVF938" s="337"/>
      <c r="WVG938" s="337"/>
      <c r="WVH938" s="337"/>
      <c r="WVI938" s="337"/>
      <c r="WVJ938" s="337"/>
      <c r="WVK938" s="337"/>
      <c r="WVL938" s="337"/>
      <c r="WVM938" s="337"/>
      <c r="WVN938" s="337"/>
      <c r="WVO938" s="337"/>
      <c r="WVP938" s="337"/>
      <c r="WVQ938" s="337"/>
      <c r="WVR938" s="337"/>
      <c r="WVS938" s="337"/>
      <c r="WVT938" s="337"/>
      <c r="WVU938" s="337"/>
      <c r="WVV938" s="337"/>
      <c r="WVW938" s="337"/>
      <c r="WVX938" s="337"/>
      <c r="WVY938" s="337"/>
      <c r="WVZ938" s="337"/>
      <c r="WWA938" s="337"/>
      <c r="WWB938" s="337"/>
      <c r="WWC938" s="337"/>
      <c r="WWD938" s="337"/>
      <c r="WWE938" s="337"/>
      <c r="WWF938" s="337"/>
      <c r="WWG938" s="337"/>
      <c r="WWH938" s="337"/>
      <c r="WWI938" s="337"/>
      <c r="WWJ938" s="337"/>
      <c r="WWK938" s="337"/>
      <c r="WWL938" s="337"/>
      <c r="WWM938" s="337"/>
      <c r="WWN938" s="337"/>
      <c r="WWO938" s="337"/>
      <c r="WWP938" s="337"/>
      <c r="WWQ938" s="337"/>
      <c r="WWR938" s="337"/>
      <c r="WWS938" s="337"/>
      <c r="WWT938" s="337"/>
      <c r="WWU938" s="337"/>
      <c r="WWV938" s="337"/>
      <c r="WWW938" s="337"/>
      <c r="WWX938" s="337"/>
      <c r="WWY938" s="337"/>
      <c r="WWZ938" s="337"/>
      <c r="WXA938" s="337"/>
      <c r="WXB938" s="337"/>
      <c r="WXC938" s="337"/>
      <c r="WXD938" s="337"/>
      <c r="WXE938" s="337"/>
      <c r="WXF938" s="337"/>
      <c r="WXG938" s="337"/>
      <c r="WXH938" s="337"/>
      <c r="WXI938" s="337"/>
      <c r="WXJ938" s="337"/>
      <c r="WXK938" s="337"/>
      <c r="WXL938" s="337"/>
      <c r="WXM938" s="337"/>
      <c r="WXN938" s="337"/>
      <c r="WXO938" s="337"/>
      <c r="WXP938" s="337"/>
      <c r="WXQ938" s="337"/>
      <c r="WXR938" s="337"/>
      <c r="WXS938" s="337"/>
      <c r="WXT938" s="337"/>
      <c r="WXU938" s="337"/>
      <c r="WXV938" s="337"/>
      <c r="WXW938" s="337"/>
      <c r="WXX938" s="337"/>
      <c r="WXY938" s="337"/>
      <c r="WXZ938" s="337"/>
    </row>
    <row r="939" spans="1:16198" ht="35.25" x14ac:dyDescent="0.5">
      <c r="A939" s="267">
        <v>842</v>
      </c>
      <c r="B939" s="267">
        <v>1</v>
      </c>
      <c r="C939" s="354">
        <v>16</v>
      </c>
      <c r="D939" s="325" t="s">
        <v>16759</v>
      </c>
      <c r="E939" s="326"/>
      <c r="F939" s="317">
        <v>1970</v>
      </c>
      <c r="G939" s="301" t="s">
        <v>17162</v>
      </c>
      <c r="H939" s="317">
        <v>2</v>
      </c>
      <c r="I939" s="317">
        <v>2</v>
      </c>
      <c r="J939" s="318">
        <v>789.95</v>
      </c>
      <c r="K939" s="318">
        <v>731.1</v>
      </c>
      <c r="L939" s="327">
        <v>42</v>
      </c>
      <c r="M939" s="317" t="s">
        <v>17029</v>
      </c>
      <c r="N939" s="317" t="s">
        <v>17064</v>
      </c>
      <c r="O939" s="317" t="s">
        <v>17033</v>
      </c>
      <c r="P939" s="318">
        <v>3951763.79</v>
      </c>
      <c r="Q939" s="321"/>
      <c r="R939" s="318">
        <v>3213186.2399999998</v>
      </c>
      <c r="S939" s="318">
        <v>198463.84</v>
      </c>
      <c r="T939" s="318">
        <v>540113.71</v>
      </c>
      <c r="U939" s="302">
        <f t="shared" si="442"/>
        <v>5002.5492626115574</v>
      </c>
      <c r="V939" s="308">
        <v>8505.9214167985301</v>
      </c>
    </row>
    <row r="940" spans="1:16198" s="336" customFormat="1" ht="35.25" x14ac:dyDescent="0.5">
      <c r="A940" s="267">
        <v>843</v>
      </c>
      <c r="C940" s="309" t="s">
        <v>362</v>
      </c>
      <c r="D940" s="328"/>
      <c r="E940" s="300" t="s">
        <v>17012</v>
      </c>
      <c r="F940" s="301" t="s">
        <v>17012</v>
      </c>
      <c r="G940" s="301" t="s">
        <v>17012</v>
      </c>
      <c r="H940" s="301" t="s">
        <v>17012</v>
      </c>
      <c r="I940" s="301" t="s">
        <v>17012</v>
      </c>
      <c r="J940" s="306">
        <f>J941</f>
        <v>894.8</v>
      </c>
      <c r="K940" s="306">
        <f t="shared" ref="K940:L940" si="455">K941</f>
        <v>810.7</v>
      </c>
      <c r="L940" s="307">
        <f t="shared" si="455"/>
        <v>47</v>
      </c>
      <c r="M940" s="301" t="s">
        <v>17012</v>
      </c>
      <c r="N940" s="301" t="s">
        <v>17012</v>
      </c>
      <c r="O940" s="304" t="s">
        <v>17012</v>
      </c>
      <c r="P940" s="324">
        <v>5419657.0800000001</v>
      </c>
      <c r="Q940" s="324">
        <f t="shared" ref="Q940:T940" si="456">Q941</f>
        <v>0</v>
      </c>
      <c r="R940" s="306">
        <f t="shared" si="456"/>
        <v>4533851.7300000004</v>
      </c>
      <c r="S940" s="306">
        <f t="shared" si="456"/>
        <v>290622.21999999997</v>
      </c>
      <c r="T940" s="306">
        <f t="shared" si="456"/>
        <v>595183.13</v>
      </c>
      <c r="U940" s="302">
        <f t="shared" si="442"/>
        <v>6056.8362539114887</v>
      </c>
      <c r="V940" s="321">
        <f>V941</f>
        <v>9692.7247831917757</v>
      </c>
      <c r="W940" s="267"/>
      <c r="X940" s="337"/>
      <c r="Y940" s="337"/>
      <c r="Z940" s="267"/>
      <c r="AA940" s="337"/>
      <c r="AB940" s="337"/>
      <c r="AC940" s="337"/>
      <c r="AD940" s="337"/>
      <c r="AE940" s="337"/>
      <c r="AF940" s="337"/>
      <c r="AG940" s="337"/>
      <c r="AH940" s="337"/>
      <c r="AI940" s="337"/>
      <c r="AJ940" s="337"/>
      <c r="AK940" s="337"/>
      <c r="AL940" s="337"/>
      <c r="AM940" s="337"/>
      <c r="AN940" s="337"/>
      <c r="AO940" s="337"/>
      <c r="AP940" s="337"/>
      <c r="AQ940" s="337"/>
      <c r="AR940" s="337"/>
      <c r="AS940" s="337"/>
      <c r="AT940" s="337"/>
      <c r="AU940" s="337"/>
      <c r="AV940" s="337"/>
      <c r="AW940" s="337"/>
      <c r="AX940" s="337"/>
      <c r="AY940" s="337"/>
      <c r="AZ940" s="337"/>
      <c r="BA940" s="337"/>
      <c r="BB940" s="337"/>
      <c r="BC940" s="337"/>
      <c r="BD940" s="337"/>
      <c r="BE940" s="337"/>
      <c r="BF940" s="337"/>
      <c r="BG940" s="337"/>
      <c r="BH940" s="337"/>
      <c r="BI940" s="337"/>
      <c r="BJ940" s="337"/>
      <c r="BK940" s="337"/>
      <c r="BL940" s="337"/>
      <c r="BM940" s="337"/>
      <c r="BN940" s="337"/>
      <c r="BO940" s="337"/>
      <c r="BP940" s="337"/>
      <c r="BQ940" s="337"/>
      <c r="BR940" s="337"/>
      <c r="BS940" s="337"/>
      <c r="BT940" s="337"/>
      <c r="BU940" s="337"/>
      <c r="BV940" s="337"/>
      <c r="BW940" s="337"/>
      <c r="BX940" s="337"/>
      <c r="BY940" s="337"/>
      <c r="BZ940" s="337"/>
      <c r="CA940" s="337"/>
      <c r="CB940" s="337"/>
      <c r="CC940" s="337"/>
      <c r="CD940" s="337"/>
      <c r="CE940" s="337"/>
      <c r="CF940" s="337"/>
      <c r="CG940" s="337"/>
      <c r="CH940" s="337"/>
      <c r="CI940" s="337"/>
      <c r="CJ940" s="337"/>
      <c r="CK940" s="337"/>
      <c r="CL940" s="337"/>
      <c r="CM940" s="337"/>
      <c r="CN940" s="337"/>
      <c r="CO940" s="337"/>
      <c r="CP940" s="337"/>
      <c r="CQ940" s="337"/>
      <c r="CR940" s="337"/>
      <c r="CS940" s="337"/>
      <c r="CT940" s="337"/>
      <c r="CU940" s="337"/>
      <c r="CV940" s="337"/>
      <c r="CW940" s="337"/>
      <c r="CX940" s="337"/>
      <c r="CY940" s="337"/>
      <c r="CZ940" s="337"/>
      <c r="DA940" s="337"/>
      <c r="DB940" s="337"/>
      <c r="DC940" s="337"/>
      <c r="DD940" s="337"/>
      <c r="DE940" s="337"/>
      <c r="DF940" s="337"/>
      <c r="DG940" s="337"/>
      <c r="DH940" s="337"/>
      <c r="DI940" s="337"/>
      <c r="DJ940" s="337"/>
      <c r="DK940" s="337"/>
      <c r="DL940" s="337"/>
      <c r="DM940" s="337"/>
      <c r="DN940" s="337"/>
      <c r="DO940" s="337"/>
      <c r="DP940" s="337"/>
      <c r="DQ940" s="337"/>
      <c r="DR940" s="337"/>
      <c r="DS940" s="337"/>
      <c r="DT940" s="337"/>
      <c r="DU940" s="337"/>
      <c r="DV940" s="337"/>
      <c r="DW940" s="337"/>
      <c r="DX940" s="337"/>
      <c r="DY940" s="337"/>
      <c r="DZ940" s="337"/>
      <c r="EA940" s="337"/>
      <c r="EB940" s="337"/>
      <c r="EC940" s="337"/>
      <c r="ED940" s="337"/>
      <c r="EE940" s="337"/>
      <c r="EF940" s="337"/>
      <c r="EG940" s="337"/>
      <c r="EH940" s="337"/>
      <c r="EI940" s="337"/>
      <c r="EJ940" s="337"/>
      <c r="EK940" s="337"/>
      <c r="EL940" s="337"/>
      <c r="EM940" s="337"/>
      <c r="EN940" s="337"/>
      <c r="EO940" s="337"/>
      <c r="EP940" s="337"/>
      <c r="EQ940" s="337"/>
      <c r="ER940" s="337"/>
      <c r="ES940" s="337"/>
      <c r="ET940" s="337"/>
      <c r="EU940" s="337"/>
      <c r="EV940" s="337"/>
      <c r="EW940" s="337"/>
      <c r="EX940" s="337"/>
      <c r="EY940" s="337"/>
      <c r="EZ940" s="337"/>
      <c r="FA940" s="337"/>
      <c r="FB940" s="337"/>
      <c r="FC940" s="337"/>
      <c r="FD940" s="337"/>
      <c r="FE940" s="337"/>
      <c r="FF940" s="337"/>
      <c r="FG940" s="337"/>
      <c r="FH940" s="337"/>
      <c r="FI940" s="337"/>
      <c r="FJ940" s="337"/>
      <c r="FK940" s="337"/>
      <c r="FL940" s="337"/>
      <c r="FM940" s="337"/>
      <c r="FN940" s="337"/>
      <c r="FO940" s="337"/>
      <c r="FP940" s="337"/>
      <c r="FQ940" s="337"/>
      <c r="FR940" s="337"/>
      <c r="FS940" s="337"/>
      <c r="FT940" s="337"/>
      <c r="FU940" s="337"/>
      <c r="FV940" s="337"/>
      <c r="FW940" s="337"/>
      <c r="FX940" s="337"/>
      <c r="FY940" s="337"/>
      <c r="FZ940" s="337"/>
      <c r="GA940" s="337"/>
      <c r="GB940" s="337"/>
      <c r="GC940" s="337"/>
      <c r="GD940" s="337"/>
      <c r="GE940" s="337"/>
      <c r="GF940" s="337"/>
      <c r="GG940" s="337"/>
      <c r="GH940" s="337"/>
      <c r="GI940" s="337"/>
      <c r="GJ940" s="337"/>
      <c r="GK940" s="337"/>
      <c r="GL940" s="337"/>
      <c r="GM940" s="337"/>
      <c r="GN940" s="337"/>
      <c r="GO940" s="337"/>
      <c r="GP940" s="337"/>
      <c r="GQ940" s="337"/>
      <c r="GR940" s="337"/>
      <c r="GS940" s="337"/>
      <c r="GT940" s="337"/>
      <c r="GU940" s="337"/>
      <c r="GV940" s="337"/>
      <c r="GW940" s="337"/>
      <c r="GX940" s="337"/>
      <c r="GY940" s="337"/>
      <c r="GZ940" s="337"/>
      <c r="HA940" s="337"/>
      <c r="HB940" s="337"/>
      <c r="HC940" s="337"/>
      <c r="HD940" s="337"/>
      <c r="HE940" s="337"/>
      <c r="HF940" s="337"/>
      <c r="HG940" s="337"/>
      <c r="HH940" s="337"/>
      <c r="HI940" s="337"/>
      <c r="HJ940" s="337"/>
      <c r="HK940" s="337"/>
      <c r="HL940" s="337"/>
      <c r="HM940" s="337"/>
      <c r="HN940" s="337"/>
      <c r="HO940" s="337"/>
      <c r="HP940" s="337"/>
      <c r="HQ940" s="337"/>
      <c r="HR940" s="337"/>
      <c r="HS940" s="337"/>
      <c r="HT940" s="337"/>
      <c r="HU940" s="337"/>
      <c r="HV940" s="337"/>
      <c r="HW940" s="337"/>
      <c r="HX940" s="337"/>
      <c r="HY940" s="337"/>
      <c r="HZ940" s="337"/>
      <c r="IA940" s="337"/>
      <c r="IB940" s="337"/>
      <c r="IC940" s="337"/>
      <c r="ID940" s="337"/>
      <c r="IE940" s="337"/>
      <c r="IF940" s="337"/>
      <c r="IG940" s="337"/>
      <c r="IH940" s="337"/>
      <c r="II940" s="337"/>
      <c r="IJ940" s="337"/>
      <c r="IK940" s="337"/>
      <c r="IL940" s="337"/>
      <c r="IM940" s="337"/>
      <c r="IN940" s="337"/>
      <c r="IO940" s="337"/>
      <c r="IP940" s="337"/>
      <c r="IQ940" s="337"/>
      <c r="IR940" s="337"/>
      <c r="IS940" s="337"/>
      <c r="IT940" s="337"/>
      <c r="IU940" s="337"/>
      <c r="IV940" s="337"/>
      <c r="IW940" s="337"/>
      <c r="IX940" s="337"/>
      <c r="IY940" s="337"/>
      <c r="IZ940" s="337"/>
      <c r="JA940" s="337"/>
      <c r="JB940" s="337"/>
      <c r="JC940" s="337"/>
      <c r="JD940" s="337"/>
      <c r="JE940" s="337"/>
      <c r="JF940" s="337"/>
      <c r="JG940" s="337"/>
      <c r="JH940" s="337"/>
      <c r="JI940" s="337"/>
      <c r="JJ940" s="337"/>
      <c r="JK940" s="337"/>
      <c r="JL940" s="337"/>
      <c r="JM940" s="337"/>
      <c r="JN940" s="337"/>
      <c r="JO940" s="337"/>
      <c r="JP940" s="337"/>
      <c r="JQ940" s="337"/>
      <c r="JR940" s="337"/>
      <c r="JS940" s="337"/>
      <c r="JT940" s="337"/>
      <c r="JU940" s="337"/>
      <c r="JV940" s="337"/>
      <c r="JW940" s="337"/>
      <c r="JX940" s="337"/>
      <c r="JY940" s="337"/>
      <c r="JZ940" s="337"/>
      <c r="KA940" s="337"/>
      <c r="KB940" s="337"/>
      <c r="KC940" s="337"/>
      <c r="KD940" s="337"/>
      <c r="KE940" s="337"/>
      <c r="KF940" s="337"/>
      <c r="KG940" s="337"/>
      <c r="KH940" s="337"/>
      <c r="KI940" s="337"/>
      <c r="KJ940" s="337"/>
      <c r="KK940" s="337"/>
      <c r="KL940" s="337"/>
      <c r="KM940" s="337"/>
      <c r="KN940" s="337"/>
      <c r="KO940" s="337"/>
      <c r="KP940" s="337"/>
      <c r="KQ940" s="337"/>
      <c r="KR940" s="337"/>
      <c r="KS940" s="337"/>
      <c r="KT940" s="337"/>
      <c r="KU940" s="337"/>
      <c r="KV940" s="337"/>
      <c r="KW940" s="337"/>
      <c r="KX940" s="337"/>
      <c r="KY940" s="337"/>
      <c r="KZ940" s="337"/>
      <c r="LA940" s="337"/>
      <c r="LB940" s="337"/>
      <c r="LC940" s="337"/>
      <c r="LD940" s="337"/>
      <c r="LE940" s="337"/>
      <c r="LF940" s="337"/>
      <c r="LG940" s="337"/>
      <c r="LH940" s="337"/>
      <c r="LI940" s="337"/>
      <c r="LJ940" s="337"/>
      <c r="LK940" s="337"/>
      <c r="LL940" s="337"/>
      <c r="LM940" s="337"/>
      <c r="LN940" s="337"/>
      <c r="LO940" s="337"/>
      <c r="LP940" s="337"/>
      <c r="LQ940" s="337"/>
      <c r="LR940" s="337"/>
      <c r="LS940" s="337"/>
      <c r="LT940" s="337"/>
      <c r="LU940" s="337"/>
      <c r="LV940" s="337"/>
      <c r="LW940" s="337"/>
      <c r="LX940" s="337"/>
      <c r="LY940" s="337"/>
      <c r="LZ940" s="337"/>
      <c r="MA940" s="337"/>
      <c r="MB940" s="337"/>
      <c r="MC940" s="337"/>
      <c r="MD940" s="337"/>
      <c r="ME940" s="337"/>
      <c r="MF940" s="337"/>
      <c r="MG940" s="337"/>
      <c r="MH940" s="337"/>
      <c r="MI940" s="337"/>
      <c r="MJ940" s="337"/>
      <c r="MK940" s="337"/>
      <c r="ML940" s="337"/>
      <c r="MM940" s="337"/>
      <c r="MN940" s="337"/>
      <c r="MO940" s="337"/>
      <c r="MP940" s="337"/>
      <c r="MQ940" s="337"/>
      <c r="MR940" s="337"/>
      <c r="MS940" s="337"/>
      <c r="MT940" s="337"/>
      <c r="MU940" s="337"/>
      <c r="MV940" s="337"/>
      <c r="MW940" s="337"/>
      <c r="MX940" s="337"/>
      <c r="MY940" s="337"/>
      <c r="MZ940" s="337"/>
      <c r="NA940" s="337"/>
      <c r="NB940" s="337"/>
      <c r="NC940" s="337"/>
      <c r="ND940" s="337"/>
      <c r="NE940" s="337"/>
      <c r="NF940" s="337"/>
      <c r="NG940" s="337"/>
      <c r="NH940" s="337"/>
      <c r="NI940" s="337"/>
      <c r="NJ940" s="337"/>
      <c r="NK940" s="337"/>
      <c r="NL940" s="337"/>
      <c r="NM940" s="337"/>
      <c r="NN940" s="337"/>
      <c r="NO940" s="337"/>
      <c r="NP940" s="337"/>
      <c r="NQ940" s="337"/>
      <c r="NR940" s="337"/>
      <c r="NS940" s="337"/>
      <c r="NT940" s="337"/>
      <c r="NU940" s="337"/>
      <c r="NV940" s="337"/>
      <c r="NW940" s="337"/>
      <c r="NX940" s="337"/>
      <c r="NY940" s="337"/>
      <c r="NZ940" s="337"/>
      <c r="OA940" s="337"/>
      <c r="OB940" s="337"/>
      <c r="OC940" s="337"/>
      <c r="OD940" s="337"/>
      <c r="OE940" s="337"/>
      <c r="OF940" s="337"/>
      <c r="OG940" s="337"/>
      <c r="OH940" s="337"/>
      <c r="OI940" s="337"/>
      <c r="OJ940" s="337"/>
      <c r="OK940" s="337"/>
      <c r="OL940" s="337"/>
      <c r="OM940" s="337"/>
      <c r="ON940" s="337"/>
      <c r="OO940" s="337"/>
      <c r="OP940" s="337"/>
      <c r="OQ940" s="337"/>
      <c r="OR940" s="337"/>
      <c r="OS940" s="337"/>
      <c r="OT940" s="337"/>
      <c r="OU940" s="337"/>
      <c r="OV940" s="337"/>
      <c r="OW940" s="337"/>
      <c r="OX940" s="337"/>
      <c r="OY940" s="337"/>
      <c r="OZ940" s="337"/>
      <c r="PA940" s="337"/>
      <c r="PB940" s="337"/>
      <c r="PC940" s="337"/>
      <c r="PD940" s="337"/>
      <c r="PE940" s="337"/>
      <c r="PF940" s="337"/>
      <c r="PG940" s="337"/>
      <c r="PH940" s="337"/>
      <c r="PI940" s="337"/>
      <c r="PJ940" s="337"/>
      <c r="PK940" s="337"/>
      <c r="PL940" s="337"/>
      <c r="PM940" s="337"/>
      <c r="PN940" s="337"/>
      <c r="PO940" s="337"/>
      <c r="PP940" s="337"/>
      <c r="PQ940" s="337"/>
      <c r="PR940" s="337"/>
      <c r="PS940" s="337"/>
      <c r="PT940" s="337"/>
      <c r="PU940" s="337"/>
      <c r="PV940" s="337"/>
      <c r="PW940" s="337"/>
      <c r="PX940" s="337"/>
      <c r="PY940" s="337"/>
      <c r="PZ940" s="337"/>
      <c r="QA940" s="337"/>
      <c r="QB940" s="337"/>
      <c r="QC940" s="337"/>
      <c r="QD940" s="337"/>
      <c r="QE940" s="337"/>
      <c r="QF940" s="337"/>
      <c r="QG940" s="337"/>
      <c r="QH940" s="337"/>
      <c r="QI940" s="337"/>
      <c r="QJ940" s="337"/>
      <c r="QK940" s="337"/>
      <c r="QL940" s="337"/>
      <c r="QM940" s="337"/>
      <c r="QN940" s="337"/>
      <c r="QO940" s="337"/>
      <c r="QP940" s="337"/>
      <c r="QQ940" s="337"/>
      <c r="QR940" s="337"/>
      <c r="QS940" s="337"/>
      <c r="QT940" s="337"/>
      <c r="QU940" s="337"/>
      <c r="QV940" s="337"/>
      <c r="QW940" s="337"/>
      <c r="QX940" s="337"/>
      <c r="QY940" s="337"/>
      <c r="QZ940" s="337"/>
      <c r="RA940" s="337"/>
      <c r="RB940" s="337"/>
      <c r="RC940" s="337"/>
      <c r="RD940" s="337"/>
      <c r="RE940" s="337"/>
      <c r="RF940" s="337"/>
      <c r="RG940" s="337"/>
      <c r="RH940" s="337"/>
      <c r="RI940" s="337"/>
      <c r="RJ940" s="337"/>
      <c r="RK940" s="337"/>
      <c r="RL940" s="337"/>
      <c r="RM940" s="337"/>
      <c r="RN940" s="337"/>
      <c r="RO940" s="337"/>
      <c r="RP940" s="337"/>
      <c r="RQ940" s="337"/>
      <c r="RR940" s="337"/>
      <c r="RS940" s="337"/>
      <c r="RT940" s="337"/>
      <c r="RU940" s="337"/>
      <c r="RV940" s="337"/>
      <c r="RW940" s="337"/>
      <c r="RX940" s="337"/>
      <c r="RY940" s="337"/>
      <c r="RZ940" s="337"/>
      <c r="SA940" s="337"/>
      <c r="SB940" s="337"/>
      <c r="SC940" s="337"/>
      <c r="SD940" s="337"/>
      <c r="SE940" s="337"/>
      <c r="SF940" s="337"/>
      <c r="SG940" s="337"/>
      <c r="SH940" s="337"/>
      <c r="SI940" s="337"/>
      <c r="SJ940" s="337"/>
      <c r="SK940" s="337"/>
      <c r="SL940" s="337"/>
      <c r="SM940" s="337"/>
      <c r="SN940" s="337"/>
      <c r="SO940" s="337"/>
      <c r="SP940" s="337"/>
      <c r="SQ940" s="337"/>
      <c r="SR940" s="337"/>
      <c r="SS940" s="337"/>
      <c r="ST940" s="337"/>
      <c r="SU940" s="337"/>
      <c r="SV940" s="337"/>
      <c r="SW940" s="337"/>
      <c r="SX940" s="337"/>
      <c r="SY940" s="337"/>
      <c r="SZ940" s="337"/>
      <c r="TA940" s="337"/>
      <c r="TB940" s="337"/>
      <c r="TC940" s="337"/>
      <c r="TD940" s="337"/>
      <c r="TE940" s="337"/>
      <c r="TF940" s="337"/>
      <c r="TG940" s="337"/>
      <c r="TH940" s="337"/>
      <c r="TI940" s="337"/>
      <c r="TJ940" s="337"/>
      <c r="TK940" s="337"/>
      <c r="TL940" s="337"/>
      <c r="TM940" s="337"/>
      <c r="TN940" s="337"/>
      <c r="TO940" s="337"/>
      <c r="TP940" s="337"/>
      <c r="TQ940" s="337"/>
      <c r="TR940" s="337"/>
      <c r="TS940" s="337"/>
      <c r="TT940" s="337"/>
      <c r="TU940" s="337"/>
      <c r="TV940" s="337"/>
      <c r="TW940" s="337"/>
      <c r="TX940" s="337"/>
      <c r="TY940" s="337"/>
      <c r="TZ940" s="337"/>
      <c r="UA940" s="337"/>
      <c r="UB940" s="337"/>
      <c r="UC940" s="337"/>
      <c r="UD940" s="337"/>
      <c r="UE940" s="337"/>
      <c r="UF940" s="337"/>
      <c r="UG940" s="337"/>
      <c r="UH940" s="337"/>
      <c r="UI940" s="337"/>
      <c r="UJ940" s="337"/>
      <c r="UK940" s="337"/>
      <c r="UL940" s="337"/>
      <c r="UM940" s="337"/>
      <c r="UN940" s="337"/>
      <c r="UO940" s="337"/>
      <c r="UP940" s="337"/>
      <c r="UQ940" s="337"/>
      <c r="UR940" s="337"/>
      <c r="US940" s="337"/>
      <c r="UT940" s="337"/>
      <c r="UU940" s="337"/>
      <c r="UV940" s="337"/>
      <c r="UW940" s="337"/>
      <c r="UX940" s="337"/>
      <c r="UY940" s="337"/>
      <c r="UZ940" s="337"/>
      <c r="VA940" s="337"/>
      <c r="VB940" s="337"/>
      <c r="VC940" s="337"/>
      <c r="VD940" s="337"/>
      <c r="VE940" s="337"/>
      <c r="VF940" s="337"/>
      <c r="VG940" s="337"/>
      <c r="VH940" s="337"/>
      <c r="VI940" s="337"/>
      <c r="VJ940" s="337"/>
      <c r="VK940" s="337"/>
      <c r="VL940" s="337"/>
      <c r="VM940" s="337"/>
      <c r="VN940" s="337"/>
      <c r="VO940" s="337"/>
      <c r="VP940" s="337"/>
      <c r="VQ940" s="337"/>
      <c r="VR940" s="337"/>
      <c r="VS940" s="337"/>
      <c r="VT940" s="337"/>
      <c r="VU940" s="337"/>
      <c r="VV940" s="337"/>
      <c r="VW940" s="337"/>
      <c r="VX940" s="337"/>
      <c r="VY940" s="337"/>
      <c r="VZ940" s="337"/>
      <c r="WA940" s="337"/>
      <c r="WB940" s="337"/>
      <c r="WC940" s="337"/>
      <c r="WD940" s="337"/>
      <c r="WE940" s="337"/>
      <c r="WF940" s="337"/>
      <c r="WG940" s="337"/>
      <c r="WH940" s="337"/>
      <c r="WI940" s="337"/>
      <c r="WJ940" s="337"/>
      <c r="WK940" s="337"/>
      <c r="WL940" s="337"/>
      <c r="WM940" s="337"/>
      <c r="WN940" s="337"/>
      <c r="WO940" s="337"/>
      <c r="WP940" s="337"/>
      <c r="WQ940" s="337"/>
      <c r="WR940" s="337"/>
      <c r="WS940" s="337"/>
      <c r="WT940" s="337"/>
      <c r="WU940" s="337"/>
      <c r="WV940" s="337"/>
      <c r="WW940" s="337"/>
      <c r="WX940" s="337"/>
      <c r="WY940" s="337"/>
      <c r="WZ940" s="337"/>
      <c r="XA940" s="337"/>
      <c r="XB940" s="337"/>
      <c r="XC940" s="337"/>
      <c r="XD940" s="337"/>
      <c r="XE940" s="337"/>
      <c r="XF940" s="337"/>
      <c r="XG940" s="337"/>
      <c r="XH940" s="337"/>
      <c r="XI940" s="337"/>
      <c r="XJ940" s="337"/>
      <c r="XK940" s="337"/>
      <c r="XL940" s="337"/>
      <c r="XM940" s="337"/>
      <c r="XN940" s="337"/>
      <c r="XO940" s="337"/>
      <c r="XP940" s="337"/>
      <c r="XQ940" s="337"/>
      <c r="XR940" s="337"/>
      <c r="XS940" s="337"/>
      <c r="XT940" s="337"/>
      <c r="XU940" s="337"/>
      <c r="XV940" s="337"/>
      <c r="XW940" s="337"/>
      <c r="XX940" s="337"/>
      <c r="XY940" s="337"/>
      <c r="XZ940" s="337"/>
      <c r="YA940" s="337"/>
      <c r="YB940" s="337"/>
      <c r="YC940" s="337"/>
      <c r="YD940" s="337"/>
      <c r="YE940" s="337"/>
      <c r="YF940" s="337"/>
      <c r="YG940" s="337"/>
      <c r="YH940" s="337"/>
      <c r="YI940" s="337"/>
      <c r="YJ940" s="337"/>
      <c r="YK940" s="337"/>
      <c r="YL940" s="337"/>
      <c r="YM940" s="337"/>
      <c r="YN940" s="337"/>
      <c r="YO940" s="337"/>
      <c r="YP940" s="337"/>
      <c r="YQ940" s="337"/>
      <c r="YR940" s="337"/>
      <c r="YS940" s="337"/>
      <c r="YT940" s="337"/>
      <c r="YU940" s="337"/>
      <c r="YV940" s="337"/>
      <c r="YW940" s="337"/>
      <c r="YX940" s="337"/>
      <c r="YY940" s="337"/>
      <c r="YZ940" s="337"/>
      <c r="ZA940" s="337"/>
      <c r="ZB940" s="337"/>
      <c r="ZC940" s="337"/>
      <c r="ZD940" s="337"/>
      <c r="ZE940" s="337"/>
      <c r="ZF940" s="337"/>
      <c r="ZG940" s="337"/>
      <c r="ZH940" s="337"/>
      <c r="ZI940" s="337"/>
      <c r="ZJ940" s="337"/>
      <c r="ZK940" s="337"/>
      <c r="ZL940" s="337"/>
      <c r="ZM940" s="337"/>
      <c r="ZN940" s="337"/>
      <c r="ZO940" s="337"/>
      <c r="ZP940" s="337"/>
      <c r="ZQ940" s="337"/>
      <c r="ZR940" s="337"/>
      <c r="ZS940" s="337"/>
      <c r="ZT940" s="337"/>
      <c r="ZU940" s="337"/>
      <c r="ZV940" s="337"/>
      <c r="ZW940" s="337"/>
      <c r="ZX940" s="337"/>
      <c r="ZY940" s="337"/>
      <c r="ZZ940" s="337"/>
      <c r="AAA940" s="337"/>
      <c r="AAB940" s="337"/>
      <c r="AAC940" s="337"/>
      <c r="AAD940" s="337"/>
      <c r="AAE940" s="337"/>
      <c r="AAF940" s="337"/>
      <c r="AAG940" s="337"/>
      <c r="AAH940" s="337"/>
      <c r="AAI940" s="337"/>
      <c r="AAJ940" s="337"/>
      <c r="AAK940" s="337"/>
      <c r="AAL940" s="337"/>
      <c r="AAM940" s="337"/>
      <c r="AAN940" s="337"/>
      <c r="AAO940" s="337"/>
      <c r="AAP940" s="337"/>
      <c r="AAQ940" s="337"/>
      <c r="AAR940" s="337"/>
      <c r="AAS940" s="337"/>
      <c r="AAT940" s="337"/>
      <c r="AAU940" s="337"/>
      <c r="AAV940" s="337"/>
      <c r="AAW940" s="337"/>
      <c r="AAX940" s="337"/>
      <c r="AAY940" s="337"/>
      <c r="AAZ940" s="337"/>
      <c r="ABA940" s="337"/>
      <c r="ABB940" s="337"/>
      <c r="ABC940" s="337"/>
      <c r="ABD940" s="337"/>
      <c r="ABE940" s="337"/>
      <c r="ABF940" s="337"/>
      <c r="ABG940" s="337"/>
      <c r="ABH940" s="337"/>
      <c r="ABI940" s="337"/>
      <c r="ABJ940" s="337"/>
      <c r="ABK940" s="337"/>
      <c r="ABL940" s="337"/>
      <c r="ABM940" s="337"/>
      <c r="ABN940" s="337"/>
      <c r="ABO940" s="337"/>
      <c r="ABP940" s="337"/>
      <c r="ABQ940" s="337"/>
      <c r="ABR940" s="337"/>
      <c r="ABS940" s="337"/>
      <c r="ABT940" s="337"/>
      <c r="ABU940" s="337"/>
      <c r="ABV940" s="337"/>
      <c r="ABW940" s="337"/>
      <c r="ABX940" s="337"/>
      <c r="ABY940" s="337"/>
      <c r="ABZ940" s="337"/>
      <c r="ACA940" s="337"/>
      <c r="ACB940" s="337"/>
      <c r="ACC940" s="337"/>
      <c r="ACD940" s="337"/>
      <c r="ACE940" s="337"/>
      <c r="ACF940" s="337"/>
      <c r="ACG940" s="337"/>
      <c r="ACH940" s="337"/>
      <c r="ACI940" s="337"/>
      <c r="ACJ940" s="337"/>
      <c r="ACK940" s="337"/>
      <c r="ACL940" s="337"/>
      <c r="ACM940" s="337"/>
      <c r="ACN940" s="337"/>
      <c r="ACO940" s="337"/>
      <c r="ACP940" s="337"/>
      <c r="ACQ940" s="337"/>
      <c r="ACR940" s="337"/>
      <c r="ACS940" s="337"/>
      <c r="ACT940" s="337"/>
      <c r="ACU940" s="337"/>
      <c r="ACV940" s="337"/>
      <c r="ACW940" s="337"/>
      <c r="ACX940" s="337"/>
      <c r="ACY940" s="337"/>
      <c r="ACZ940" s="337"/>
      <c r="ADA940" s="337"/>
      <c r="ADB940" s="337"/>
      <c r="ADC940" s="337"/>
      <c r="ADD940" s="337"/>
      <c r="ADE940" s="337"/>
      <c r="ADF940" s="337"/>
      <c r="ADG940" s="337"/>
      <c r="ADH940" s="337"/>
      <c r="ADI940" s="337"/>
      <c r="ADJ940" s="337"/>
      <c r="ADK940" s="337"/>
      <c r="ADL940" s="337"/>
      <c r="ADM940" s="337"/>
      <c r="ADN940" s="337"/>
      <c r="ADO940" s="337"/>
      <c r="ADP940" s="337"/>
      <c r="ADQ940" s="337"/>
      <c r="ADR940" s="337"/>
      <c r="ADS940" s="337"/>
      <c r="ADT940" s="337"/>
      <c r="ADU940" s="337"/>
      <c r="ADV940" s="337"/>
      <c r="ADW940" s="337"/>
      <c r="ADX940" s="337"/>
      <c r="ADY940" s="337"/>
      <c r="ADZ940" s="337"/>
      <c r="AEA940" s="337"/>
      <c r="AEB940" s="337"/>
      <c r="AEC940" s="337"/>
      <c r="AED940" s="337"/>
      <c r="AEE940" s="337"/>
      <c r="AEF940" s="337"/>
      <c r="AEG940" s="337"/>
      <c r="AEH940" s="337"/>
      <c r="AEI940" s="337"/>
      <c r="AEJ940" s="337"/>
      <c r="AEK940" s="337"/>
      <c r="AEL940" s="337"/>
      <c r="AEM940" s="337"/>
      <c r="AEN940" s="337"/>
      <c r="AEO940" s="337"/>
      <c r="AEP940" s="337"/>
      <c r="AEQ940" s="337"/>
      <c r="AER940" s="337"/>
      <c r="AES940" s="337"/>
      <c r="AET940" s="337"/>
      <c r="AEU940" s="337"/>
      <c r="AEV940" s="337"/>
      <c r="AEW940" s="337"/>
      <c r="AEX940" s="337"/>
      <c r="AEY940" s="337"/>
      <c r="AEZ940" s="337"/>
      <c r="AFA940" s="337"/>
      <c r="AFB940" s="337"/>
      <c r="AFC940" s="337"/>
      <c r="AFD940" s="337"/>
      <c r="AFE940" s="337"/>
      <c r="AFF940" s="337"/>
      <c r="AFG940" s="337"/>
      <c r="AFH940" s="337"/>
      <c r="AFI940" s="337"/>
      <c r="AFJ940" s="337"/>
      <c r="AFK940" s="337"/>
      <c r="AFL940" s="337"/>
      <c r="AFM940" s="337"/>
      <c r="AFN940" s="337"/>
      <c r="AFO940" s="337"/>
      <c r="AFP940" s="337"/>
      <c r="AFQ940" s="337"/>
      <c r="AFR940" s="337"/>
      <c r="AFS940" s="337"/>
      <c r="AFT940" s="337"/>
      <c r="AFU940" s="337"/>
      <c r="AFV940" s="337"/>
      <c r="AFW940" s="337"/>
      <c r="AFX940" s="337"/>
      <c r="AFY940" s="337"/>
      <c r="AFZ940" s="337"/>
      <c r="AGA940" s="337"/>
      <c r="AGB940" s="337"/>
      <c r="AGC940" s="337"/>
      <c r="AGD940" s="337"/>
      <c r="AGE940" s="337"/>
      <c r="AGF940" s="337"/>
      <c r="AGG940" s="337"/>
      <c r="AGH940" s="337"/>
      <c r="AGI940" s="337"/>
      <c r="AGJ940" s="337"/>
      <c r="AGK940" s="337"/>
      <c r="AGL940" s="337"/>
      <c r="AGM940" s="337"/>
      <c r="AGN940" s="337"/>
      <c r="AGO940" s="337"/>
      <c r="AGP940" s="337"/>
      <c r="AGQ940" s="337"/>
      <c r="AGR940" s="337"/>
      <c r="AGS940" s="337"/>
      <c r="AGT940" s="337"/>
      <c r="AGU940" s="337"/>
      <c r="AGV940" s="337"/>
      <c r="AGW940" s="337"/>
      <c r="AGX940" s="337"/>
      <c r="AGY940" s="337"/>
      <c r="AGZ940" s="337"/>
      <c r="AHA940" s="337"/>
      <c r="AHB940" s="337"/>
      <c r="AHC940" s="337"/>
      <c r="AHD940" s="337"/>
      <c r="AHE940" s="337"/>
      <c r="AHF940" s="337"/>
      <c r="AHG940" s="337"/>
      <c r="AHH940" s="337"/>
      <c r="AHI940" s="337"/>
      <c r="AHJ940" s="337"/>
      <c r="AHK940" s="337"/>
      <c r="AHL940" s="337"/>
      <c r="AHM940" s="337"/>
      <c r="AHN940" s="337"/>
      <c r="AHO940" s="337"/>
      <c r="AHP940" s="337"/>
      <c r="AHQ940" s="337"/>
      <c r="AHR940" s="337"/>
      <c r="AHS940" s="337"/>
      <c r="AHT940" s="337"/>
      <c r="AHU940" s="337"/>
      <c r="AHV940" s="337"/>
      <c r="AHW940" s="337"/>
      <c r="AHX940" s="337"/>
      <c r="AHY940" s="337"/>
      <c r="AHZ940" s="337"/>
      <c r="AIA940" s="337"/>
      <c r="AIB940" s="337"/>
      <c r="AIC940" s="337"/>
      <c r="AID940" s="337"/>
      <c r="AIE940" s="337"/>
      <c r="AIF940" s="337"/>
      <c r="AIG940" s="337"/>
      <c r="AIH940" s="337"/>
      <c r="AII940" s="337"/>
      <c r="AIJ940" s="337"/>
      <c r="AIK940" s="337"/>
      <c r="AIL940" s="337"/>
      <c r="AIM940" s="337"/>
      <c r="AIN940" s="337"/>
      <c r="AIO940" s="337"/>
      <c r="AIP940" s="337"/>
      <c r="AIQ940" s="337"/>
      <c r="AIR940" s="337"/>
      <c r="AIS940" s="337"/>
      <c r="AIT940" s="337"/>
      <c r="AIU940" s="337"/>
      <c r="AIV940" s="337"/>
      <c r="AIW940" s="337"/>
      <c r="AIX940" s="337"/>
      <c r="AIY940" s="337"/>
      <c r="AIZ940" s="337"/>
      <c r="AJA940" s="337"/>
      <c r="AJB940" s="337"/>
      <c r="AJC940" s="337"/>
      <c r="AJD940" s="337"/>
      <c r="AJE940" s="337"/>
      <c r="AJF940" s="337"/>
      <c r="AJG940" s="337"/>
      <c r="AJH940" s="337"/>
      <c r="AJI940" s="337"/>
      <c r="AJJ940" s="337"/>
      <c r="AJK940" s="337"/>
      <c r="AJL940" s="337"/>
      <c r="AJM940" s="337"/>
      <c r="AJN940" s="337"/>
      <c r="AJO940" s="337"/>
      <c r="AJP940" s="337"/>
      <c r="AJQ940" s="337"/>
      <c r="AJR940" s="337"/>
      <c r="AJS940" s="337"/>
      <c r="AJT940" s="337"/>
      <c r="AJU940" s="337"/>
      <c r="AJV940" s="337"/>
      <c r="AJW940" s="337"/>
      <c r="AJX940" s="337"/>
      <c r="AJY940" s="337"/>
      <c r="AJZ940" s="337"/>
      <c r="AKA940" s="337"/>
      <c r="AKB940" s="337"/>
      <c r="AKC940" s="337"/>
      <c r="AKD940" s="337"/>
      <c r="AKE940" s="337"/>
      <c r="AKF940" s="337"/>
      <c r="AKG940" s="337"/>
      <c r="AKH940" s="337"/>
      <c r="AKI940" s="337"/>
      <c r="AKJ940" s="337"/>
      <c r="AKK940" s="337"/>
      <c r="AKL940" s="337"/>
      <c r="AKM940" s="337"/>
      <c r="AKN940" s="337"/>
      <c r="AKO940" s="337"/>
      <c r="AKP940" s="337"/>
      <c r="AKQ940" s="337"/>
      <c r="AKR940" s="337"/>
      <c r="AKS940" s="337"/>
      <c r="AKT940" s="337"/>
      <c r="AKU940" s="337"/>
      <c r="AKV940" s="337"/>
      <c r="AKW940" s="337"/>
      <c r="AKX940" s="337"/>
      <c r="AKY940" s="337"/>
      <c r="AKZ940" s="337"/>
      <c r="ALA940" s="337"/>
      <c r="ALB940" s="337"/>
      <c r="ALC940" s="337"/>
      <c r="ALD940" s="337"/>
      <c r="ALE940" s="337"/>
      <c r="ALF940" s="337"/>
      <c r="ALG940" s="337"/>
      <c r="ALH940" s="337"/>
      <c r="ALI940" s="337"/>
      <c r="ALJ940" s="337"/>
      <c r="ALK940" s="337"/>
      <c r="ALL940" s="337"/>
      <c r="ALM940" s="337"/>
      <c r="ALN940" s="337"/>
      <c r="ALO940" s="337"/>
      <c r="ALP940" s="337"/>
      <c r="ALQ940" s="337"/>
      <c r="ALR940" s="337"/>
      <c r="ALS940" s="337"/>
      <c r="ALT940" s="337"/>
      <c r="ALU940" s="337"/>
      <c r="ALV940" s="337"/>
      <c r="ALW940" s="337"/>
      <c r="ALX940" s="337"/>
      <c r="ALY940" s="337"/>
      <c r="ALZ940" s="337"/>
      <c r="AMA940" s="337"/>
      <c r="AMB940" s="337"/>
      <c r="AMC940" s="337"/>
      <c r="AMD940" s="337"/>
      <c r="AME940" s="337"/>
      <c r="AMF940" s="337"/>
      <c r="AMG940" s="337"/>
      <c r="AMH940" s="337"/>
      <c r="AMI940" s="337"/>
      <c r="AMJ940" s="337"/>
      <c r="AMK940" s="337"/>
      <c r="AML940" s="337"/>
      <c r="AMM940" s="337"/>
      <c r="AMN940" s="337"/>
      <c r="AMO940" s="337"/>
      <c r="AMP940" s="337"/>
      <c r="AMQ940" s="337"/>
      <c r="AMR940" s="337"/>
      <c r="AMS940" s="337"/>
      <c r="AMT940" s="337"/>
      <c r="AMU940" s="337"/>
      <c r="AMV940" s="337"/>
      <c r="AMW940" s="337"/>
      <c r="AMX940" s="337"/>
      <c r="AMY940" s="337"/>
      <c r="AMZ940" s="337"/>
      <c r="ANA940" s="337"/>
      <c r="ANB940" s="337"/>
      <c r="ANC940" s="337"/>
      <c r="AND940" s="337"/>
      <c r="ANE940" s="337"/>
      <c r="ANF940" s="337"/>
      <c r="ANG940" s="337"/>
      <c r="ANH940" s="337"/>
      <c r="ANI940" s="337"/>
      <c r="ANJ940" s="337"/>
      <c r="ANK940" s="337"/>
      <c r="ANL940" s="337"/>
      <c r="ANM940" s="337"/>
      <c r="ANN940" s="337"/>
      <c r="ANO940" s="337"/>
      <c r="ANP940" s="337"/>
      <c r="ANQ940" s="337"/>
      <c r="ANR940" s="337"/>
      <c r="ANS940" s="337"/>
      <c r="ANT940" s="337"/>
      <c r="ANU940" s="337"/>
      <c r="ANV940" s="337"/>
      <c r="ANW940" s="337"/>
      <c r="ANX940" s="337"/>
      <c r="ANY940" s="337"/>
      <c r="ANZ940" s="337"/>
      <c r="AOA940" s="337"/>
      <c r="AOB940" s="337"/>
      <c r="AOC940" s="337"/>
      <c r="AOD940" s="337"/>
      <c r="AOE940" s="337"/>
      <c r="AOF940" s="337"/>
      <c r="AOG940" s="337"/>
      <c r="AOH940" s="337"/>
      <c r="AOI940" s="337"/>
      <c r="AOJ940" s="337"/>
      <c r="AOK940" s="337"/>
      <c r="AOL940" s="337"/>
      <c r="AOM940" s="337"/>
      <c r="AON940" s="337"/>
      <c r="AOO940" s="337"/>
      <c r="AOP940" s="337"/>
      <c r="AOQ940" s="337"/>
      <c r="AOR940" s="337"/>
      <c r="AOS940" s="337"/>
      <c r="AOT940" s="337"/>
      <c r="AOU940" s="337"/>
      <c r="AOV940" s="337"/>
      <c r="AOW940" s="337"/>
      <c r="AOX940" s="337"/>
      <c r="AOY940" s="337"/>
      <c r="AOZ940" s="337"/>
      <c r="APA940" s="337"/>
      <c r="APB940" s="337"/>
      <c r="APC940" s="337"/>
      <c r="APD940" s="337"/>
      <c r="APE940" s="337"/>
      <c r="APF940" s="337"/>
      <c r="APG940" s="337"/>
      <c r="APH940" s="337"/>
      <c r="API940" s="337"/>
      <c r="APJ940" s="337"/>
      <c r="APK940" s="337"/>
      <c r="APL940" s="337"/>
      <c r="APM940" s="337"/>
      <c r="APN940" s="337"/>
      <c r="APO940" s="337"/>
      <c r="APP940" s="337"/>
      <c r="APQ940" s="337"/>
      <c r="APR940" s="337"/>
      <c r="APS940" s="337"/>
      <c r="APT940" s="337"/>
      <c r="APU940" s="337"/>
      <c r="APV940" s="337"/>
      <c r="APW940" s="337"/>
      <c r="APX940" s="337"/>
      <c r="APY940" s="337"/>
      <c r="APZ940" s="337"/>
      <c r="AQA940" s="337"/>
      <c r="AQB940" s="337"/>
      <c r="AQC940" s="337"/>
      <c r="AQD940" s="337"/>
      <c r="AQE940" s="337"/>
      <c r="AQF940" s="337"/>
      <c r="AQG940" s="337"/>
      <c r="AQH940" s="337"/>
      <c r="AQI940" s="337"/>
      <c r="AQJ940" s="337"/>
      <c r="AQK940" s="337"/>
      <c r="AQL940" s="337"/>
      <c r="AQM940" s="337"/>
      <c r="AQN940" s="337"/>
      <c r="AQO940" s="337"/>
      <c r="AQP940" s="337"/>
      <c r="AQQ940" s="337"/>
      <c r="AQR940" s="337"/>
      <c r="AQS940" s="337"/>
      <c r="AQT940" s="337"/>
      <c r="AQU940" s="337"/>
      <c r="AQV940" s="337"/>
      <c r="AQW940" s="337"/>
      <c r="AQX940" s="337"/>
      <c r="AQY940" s="337"/>
      <c r="AQZ940" s="337"/>
      <c r="ARA940" s="337"/>
      <c r="ARB940" s="337"/>
      <c r="ARC940" s="337"/>
      <c r="ARD940" s="337"/>
      <c r="ARE940" s="337"/>
      <c r="ARF940" s="337"/>
      <c r="ARG940" s="337"/>
      <c r="ARH940" s="337"/>
      <c r="ARI940" s="337"/>
      <c r="ARJ940" s="337"/>
      <c r="ARK940" s="337"/>
      <c r="ARL940" s="337"/>
      <c r="ARM940" s="337"/>
      <c r="ARN940" s="337"/>
      <c r="ARO940" s="337"/>
      <c r="ARP940" s="337"/>
      <c r="ARQ940" s="337"/>
      <c r="ARR940" s="337"/>
      <c r="ARS940" s="337"/>
      <c r="ART940" s="337"/>
      <c r="ARU940" s="337"/>
      <c r="ARV940" s="337"/>
      <c r="ARW940" s="337"/>
      <c r="ARX940" s="337"/>
      <c r="ARY940" s="337"/>
      <c r="ARZ940" s="337"/>
      <c r="ASA940" s="337"/>
      <c r="ASB940" s="337"/>
      <c r="ASC940" s="337"/>
      <c r="ASD940" s="337"/>
      <c r="ASE940" s="337"/>
      <c r="ASF940" s="337"/>
      <c r="ASG940" s="337"/>
      <c r="ASH940" s="337"/>
      <c r="ASI940" s="337"/>
      <c r="ASJ940" s="337"/>
      <c r="ASK940" s="337"/>
      <c r="ASL940" s="337"/>
      <c r="ASM940" s="337"/>
      <c r="ASN940" s="337"/>
      <c r="ASO940" s="337"/>
      <c r="ASP940" s="337"/>
      <c r="ASQ940" s="337"/>
      <c r="ASR940" s="337"/>
      <c r="ASS940" s="337"/>
      <c r="AST940" s="337"/>
      <c r="ASU940" s="337"/>
      <c r="ASV940" s="337"/>
      <c r="ASW940" s="337"/>
      <c r="ASX940" s="337"/>
      <c r="ASY940" s="337"/>
      <c r="ASZ940" s="337"/>
      <c r="ATA940" s="337"/>
      <c r="ATB940" s="337"/>
      <c r="ATC940" s="337"/>
      <c r="ATD940" s="337"/>
      <c r="ATE940" s="337"/>
      <c r="ATF940" s="337"/>
      <c r="ATG940" s="337"/>
      <c r="ATH940" s="337"/>
      <c r="ATI940" s="337"/>
      <c r="ATJ940" s="337"/>
      <c r="ATK940" s="337"/>
      <c r="ATL940" s="337"/>
      <c r="ATM940" s="337"/>
      <c r="ATN940" s="337"/>
      <c r="ATO940" s="337"/>
      <c r="ATP940" s="337"/>
      <c r="ATQ940" s="337"/>
      <c r="ATR940" s="337"/>
      <c r="ATS940" s="337"/>
      <c r="ATT940" s="337"/>
      <c r="ATU940" s="337"/>
      <c r="ATV940" s="337"/>
      <c r="ATW940" s="337"/>
      <c r="ATX940" s="337"/>
      <c r="ATY940" s="337"/>
      <c r="ATZ940" s="337"/>
      <c r="AUA940" s="337"/>
      <c r="AUB940" s="337"/>
      <c r="AUC940" s="337"/>
      <c r="AUD940" s="337"/>
      <c r="AUE940" s="337"/>
      <c r="AUF940" s="337"/>
      <c r="AUG940" s="337"/>
      <c r="AUH940" s="337"/>
      <c r="AUI940" s="337"/>
      <c r="AUJ940" s="337"/>
      <c r="AUK940" s="337"/>
      <c r="AUL940" s="337"/>
      <c r="AUM940" s="337"/>
      <c r="AUN940" s="337"/>
      <c r="AUO940" s="337"/>
      <c r="AUP940" s="337"/>
      <c r="AUQ940" s="337"/>
      <c r="AUR940" s="337"/>
      <c r="AUS940" s="337"/>
      <c r="AUT940" s="337"/>
      <c r="AUU940" s="337"/>
      <c r="AUV940" s="337"/>
      <c r="AUW940" s="337"/>
      <c r="AUX940" s="337"/>
      <c r="AUY940" s="337"/>
      <c r="AUZ940" s="337"/>
      <c r="AVA940" s="337"/>
      <c r="AVB940" s="337"/>
      <c r="AVC940" s="337"/>
      <c r="AVD940" s="337"/>
      <c r="AVE940" s="337"/>
      <c r="AVF940" s="337"/>
      <c r="AVG940" s="337"/>
      <c r="AVH940" s="337"/>
      <c r="AVI940" s="337"/>
      <c r="AVJ940" s="337"/>
      <c r="AVK940" s="337"/>
      <c r="AVL940" s="337"/>
      <c r="AVM940" s="337"/>
      <c r="AVN940" s="337"/>
      <c r="AVO940" s="337"/>
      <c r="AVP940" s="337"/>
      <c r="AVQ940" s="337"/>
      <c r="AVR940" s="337"/>
      <c r="AVS940" s="337"/>
      <c r="AVT940" s="337"/>
      <c r="AVU940" s="337"/>
      <c r="AVV940" s="337"/>
      <c r="AVW940" s="337"/>
      <c r="AVX940" s="337"/>
      <c r="AVY940" s="337"/>
      <c r="AVZ940" s="337"/>
      <c r="AWA940" s="337"/>
      <c r="AWB940" s="337"/>
      <c r="AWC940" s="337"/>
      <c r="AWD940" s="337"/>
      <c r="AWE940" s="337"/>
      <c r="AWF940" s="337"/>
      <c r="AWG940" s="337"/>
      <c r="AWH940" s="337"/>
      <c r="AWI940" s="337"/>
      <c r="AWJ940" s="337"/>
      <c r="AWK940" s="337"/>
      <c r="AWL940" s="337"/>
      <c r="AWM940" s="337"/>
      <c r="AWN940" s="337"/>
      <c r="AWO940" s="337"/>
      <c r="AWP940" s="337"/>
      <c r="AWQ940" s="337"/>
      <c r="AWR940" s="337"/>
      <c r="AWS940" s="337"/>
      <c r="AWT940" s="337"/>
      <c r="AWU940" s="337"/>
      <c r="AWV940" s="337"/>
      <c r="AWW940" s="337"/>
      <c r="AWX940" s="337"/>
      <c r="AWY940" s="337"/>
      <c r="AWZ940" s="337"/>
      <c r="AXA940" s="337"/>
      <c r="AXB940" s="337"/>
      <c r="AXC940" s="337"/>
      <c r="AXD940" s="337"/>
      <c r="AXE940" s="337"/>
      <c r="AXF940" s="337"/>
      <c r="AXG940" s="337"/>
      <c r="AXH940" s="337"/>
      <c r="AXI940" s="337"/>
      <c r="AXJ940" s="337"/>
      <c r="AXK940" s="337"/>
      <c r="AXL940" s="337"/>
      <c r="AXM940" s="337"/>
      <c r="AXN940" s="337"/>
      <c r="AXO940" s="337"/>
      <c r="AXP940" s="337"/>
      <c r="AXQ940" s="337"/>
      <c r="AXR940" s="337"/>
      <c r="AXS940" s="337"/>
      <c r="AXT940" s="337"/>
      <c r="AXU940" s="337"/>
      <c r="AXV940" s="337"/>
      <c r="AXW940" s="337"/>
      <c r="AXX940" s="337"/>
      <c r="AXY940" s="337"/>
      <c r="AXZ940" s="337"/>
      <c r="AYA940" s="337"/>
      <c r="AYB940" s="337"/>
      <c r="AYC940" s="337"/>
      <c r="AYD940" s="337"/>
      <c r="AYE940" s="337"/>
      <c r="AYF940" s="337"/>
      <c r="AYG940" s="337"/>
      <c r="AYH940" s="337"/>
      <c r="AYI940" s="337"/>
      <c r="AYJ940" s="337"/>
      <c r="AYK940" s="337"/>
      <c r="AYL940" s="337"/>
      <c r="AYM940" s="337"/>
      <c r="AYN940" s="337"/>
      <c r="AYO940" s="337"/>
      <c r="AYP940" s="337"/>
      <c r="AYQ940" s="337"/>
      <c r="AYR940" s="337"/>
      <c r="AYS940" s="337"/>
      <c r="AYT940" s="337"/>
      <c r="AYU940" s="337"/>
      <c r="AYV940" s="337"/>
      <c r="AYW940" s="337"/>
      <c r="AYX940" s="337"/>
      <c r="AYY940" s="337"/>
      <c r="AYZ940" s="337"/>
      <c r="AZA940" s="337"/>
      <c r="AZB940" s="337"/>
      <c r="AZC940" s="337"/>
      <c r="AZD940" s="337"/>
      <c r="AZE940" s="337"/>
      <c r="AZF940" s="337"/>
      <c r="AZG940" s="337"/>
      <c r="AZH940" s="337"/>
      <c r="AZI940" s="337"/>
      <c r="AZJ940" s="337"/>
      <c r="AZK940" s="337"/>
      <c r="AZL940" s="337"/>
      <c r="AZM940" s="337"/>
      <c r="AZN940" s="337"/>
      <c r="AZO940" s="337"/>
      <c r="AZP940" s="337"/>
      <c r="AZQ940" s="337"/>
      <c r="AZR940" s="337"/>
      <c r="AZS940" s="337"/>
      <c r="AZT940" s="337"/>
      <c r="AZU940" s="337"/>
      <c r="AZV940" s="337"/>
      <c r="AZW940" s="337"/>
      <c r="AZX940" s="337"/>
      <c r="AZY940" s="337"/>
      <c r="AZZ940" s="337"/>
      <c r="BAA940" s="337"/>
      <c r="BAB940" s="337"/>
      <c r="BAC940" s="337"/>
      <c r="BAD940" s="337"/>
      <c r="BAE940" s="337"/>
      <c r="BAF940" s="337"/>
      <c r="BAG940" s="337"/>
      <c r="BAH940" s="337"/>
      <c r="BAI940" s="337"/>
      <c r="BAJ940" s="337"/>
      <c r="BAK940" s="337"/>
      <c r="BAL940" s="337"/>
      <c r="BAM940" s="337"/>
      <c r="BAN940" s="337"/>
      <c r="BAO940" s="337"/>
      <c r="BAP940" s="337"/>
      <c r="BAQ940" s="337"/>
      <c r="BAR940" s="337"/>
      <c r="BAS940" s="337"/>
      <c r="BAT940" s="337"/>
      <c r="BAU940" s="337"/>
      <c r="BAV940" s="337"/>
      <c r="BAW940" s="337"/>
      <c r="BAX940" s="337"/>
      <c r="BAY940" s="337"/>
      <c r="BAZ940" s="337"/>
      <c r="BBA940" s="337"/>
      <c r="BBB940" s="337"/>
      <c r="BBC940" s="337"/>
      <c r="BBD940" s="337"/>
      <c r="BBE940" s="337"/>
      <c r="BBF940" s="337"/>
      <c r="BBG940" s="337"/>
      <c r="BBH940" s="337"/>
      <c r="BBI940" s="337"/>
      <c r="BBJ940" s="337"/>
      <c r="BBK940" s="337"/>
      <c r="BBL940" s="337"/>
      <c r="BBM940" s="337"/>
      <c r="BBN940" s="337"/>
      <c r="BBO940" s="337"/>
      <c r="BBP940" s="337"/>
      <c r="BBQ940" s="337"/>
      <c r="BBR940" s="337"/>
      <c r="BBS940" s="337"/>
      <c r="BBT940" s="337"/>
      <c r="BBU940" s="337"/>
      <c r="BBV940" s="337"/>
      <c r="BBW940" s="337"/>
      <c r="BBX940" s="337"/>
      <c r="BBY940" s="337"/>
      <c r="BBZ940" s="337"/>
      <c r="BCA940" s="337"/>
      <c r="BCB940" s="337"/>
      <c r="BCC940" s="337"/>
      <c r="BCD940" s="337"/>
      <c r="BCE940" s="337"/>
      <c r="BCF940" s="337"/>
      <c r="BCG940" s="337"/>
      <c r="BCH940" s="337"/>
      <c r="BCI940" s="337"/>
      <c r="BCJ940" s="337"/>
      <c r="BCK940" s="337"/>
      <c r="BCL940" s="337"/>
      <c r="BCM940" s="337"/>
      <c r="BCN940" s="337"/>
      <c r="BCO940" s="337"/>
      <c r="BCP940" s="337"/>
      <c r="BCQ940" s="337"/>
      <c r="BCR940" s="337"/>
      <c r="BCS940" s="337"/>
      <c r="BCT940" s="337"/>
      <c r="BCU940" s="337"/>
      <c r="BCV940" s="337"/>
      <c r="BCW940" s="337"/>
      <c r="BCX940" s="337"/>
      <c r="BCY940" s="337"/>
      <c r="BCZ940" s="337"/>
      <c r="BDA940" s="337"/>
      <c r="BDB940" s="337"/>
      <c r="BDC940" s="337"/>
      <c r="BDD940" s="337"/>
      <c r="BDE940" s="337"/>
      <c r="BDF940" s="337"/>
      <c r="BDG940" s="337"/>
      <c r="BDH940" s="337"/>
      <c r="BDI940" s="337"/>
      <c r="BDJ940" s="337"/>
      <c r="BDK940" s="337"/>
      <c r="BDL940" s="337"/>
      <c r="BDM940" s="337"/>
      <c r="BDN940" s="337"/>
      <c r="BDO940" s="337"/>
      <c r="BDP940" s="337"/>
      <c r="BDQ940" s="337"/>
      <c r="BDR940" s="337"/>
      <c r="BDS940" s="337"/>
      <c r="BDT940" s="337"/>
      <c r="BDU940" s="337"/>
      <c r="BDV940" s="337"/>
      <c r="BDW940" s="337"/>
      <c r="BDX940" s="337"/>
      <c r="BDY940" s="337"/>
      <c r="BDZ940" s="337"/>
      <c r="BEA940" s="337"/>
      <c r="BEB940" s="337"/>
      <c r="BEC940" s="337"/>
      <c r="BED940" s="337"/>
      <c r="BEE940" s="337"/>
      <c r="BEF940" s="337"/>
      <c r="BEG940" s="337"/>
      <c r="BEH940" s="337"/>
      <c r="BEI940" s="337"/>
      <c r="BEJ940" s="337"/>
      <c r="BEK940" s="337"/>
      <c r="BEL940" s="337"/>
      <c r="BEM940" s="337"/>
      <c r="BEN940" s="337"/>
      <c r="BEO940" s="337"/>
      <c r="BEP940" s="337"/>
      <c r="BEQ940" s="337"/>
      <c r="BER940" s="337"/>
      <c r="BES940" s="337"/>
      <c r="BET940" s="337"/>
      <c r="BEU940" s="337"/>
      <c r="BEV940" s="337"/>
      <c r="BEW940" s="337"/>
      <c r="BEX940" s="337"/>
      <c r="BEY940" s="337"/>
      <c r="BEZ940" s="337"/>
      <c r="BFA940" s="337"/>
      <c r="BFB940" s="337"/>
      <c r="BFC940" s="337"/>
      <c r="BFD940" s="337"/>
      <c r="BFE940" s="337"/>
      <c r="BFF940" s="337"/>
      <c r="BFG940" s="337"/>
      <c r="BFH940" s="337"/>
      <c r="BFI940" s="337"/>
      <c r="BFJ940" s="337"/>
      <c r="BFK940" s="337"/>
      <c r="BFL940" s="337"/>
      <c r="BFM940" s="337"/>
      <c r="BFN940" s="337"/>
      <c r="BFO940" s="337"/>
      <c r="BFP940" s="337"/>
      <c r="BFQ940" s="337"/>
      <c r="BFR940" s="337"/>
      <c r="BFS940" s="337"/>
      <c r="BFT940" s="337"/>
      <c r="BFU940" s="337"/>
      <c r="BFV940" s="337"/>
      <c r="BFW940" s="337"/>
      <c r="BFX940" s="337"/>
      <c r="BFY940" s="337"/>
      <c r="BFZ940" s="337"/>
      <c r="BGA940" s="337"/>
      <c r="BGB940" s="337"/>
      <c r="BGC940" s="337"/>
      <c r="BGD940" s="337"/>
      <c r="BGE940" s="337"/>
      <c r="BGF940" s="337"/>
      <c r="BGG940" s="337"/>
      <c r="BGH940" s="337"/>
      <c r="BGI940" s="337"/>
      <c r="BGJ940" s="337"/>
      <c r="BGK940" s="337"/>
      <c r="BGL940" s="337"/>
      <c r="BGM940" s="337"/>
      <c r="BGN940" s="337"/>
      <c r="BGO940" s="337"/>
      <c r="BGP940" s="337"/>
      <c r="BGQ940" s="337"/>
      <c r="BGR940" s="337"/>
      <c r="BGS940" s="337"/>
      <c r="BGT940" s="337"/>
      <c r="BGU940" s="337"/>
      <c r="BGV940" s="337"/>
      <c r="BGW940" s="337"/>
      <c r="BGX940" s="337"/>
      <c r="BGY940" s="337"/>
      <c r="BGZ940" s="337"/>
      <c r="BHA940" s="337"/>
      <c r="BHB940" s="337"/>
      <c r="BHC940" s="337"/>
      <c r="BHD940" s="337"/>
      <c r="BHE940" s="337"/>
      <c r="BHF940" s="337"/>
      <c r="BHG940" s="337"/>
      <c r="BHH940" s="337"/>
      <c r="BHI940" s="337"/>
      <c r="BHJ940" s="337"/>
      <c r="BHK940" s="337"/>
      <c r="BHL940" s="337"/>
      <c r="BHM940" s="337"/>
      <c r="BHN940" s="337"/>
      <c r="BHO940" s="337"/>
      <c r="BHP940" s="337"/>
      <c r="BHQ940" s="337"/>
      <c r="BHR940" s="337"/>
      <c r="BHS940" s="337"/>
      <c r="BHT940" s="337"/>
      <c r="BHU940" s="337"/>
      <c r="BHV940" s="337"/>
      <c r="BHW940" s="337"/>
      <c r="BHX940" s="337"/>
      <c r="BHY940" s="337"/>
      <c r="BHZ940" s="337"/>
      <c r="BIA940" s="337"/>
      <c r="BIB940" s="337"/>
      <c r="BIC940" s="337"/>
      <c r="BID940" s="337"/>
      <c r="BIE940" s="337"/>
      <c r="BIF940" s="337"/>
      <c r="BIG940" s="337"/>
      <c r="BIH940" s="337"/>
      <c r="BII940" s="337"/>
      <c r="BIJ940" s="337"/>
      <c r="BIK940" s="337"/>
      <c r="BIL940" s="337"/>
      <c r="BIM940" s="337"/>
      <c r="BIN940" s="337"/>
      <c r="BIO940" s="337"/>
      <c r="BIP940" s="337"/>
      <c r="BIQ940" s="337"/>
      <c r="BIR940" s="337"/>
      <c r="BIS940" s="337"/>
      <c r="BIT940" s="337"/>
      <c r="BIU940" s="337"/>
      <c r="BIV940" s="337"/>
      <c r="BIW940" s="337"/>
      <c r="BIX940" s="337"/>
      <c r="BIY940" s="337"/>
      <c r="BIZ940" s="337"/>
      <c r="BJA940" s="337"/>
      <c r="BJB940" s="337"/>
      <c r="BJC940" s="337"/>
      <c r="BJD940" s="337"/>
      <c r="BJE940" s="337"/>
      <c r="BJF940" s="337"/>
      <c r="BJG940" s="337"/>
      <c r="BJH940" s="337"/>
      <c r="BJI940" s="337"/>
      <c r="BJJ940" s="337"/>
      <c r="BJK940" s="337"/>
      <c r="BJL940" s="337"/>
      <c r="BJM940" s="337"/>
      <c r="BJN940" s="337"/>
      <c r="BJO940" s="337"/>
      <c r="BJP940" s="337"/>
      <c r="BJQ940" s="337"/>
      <c r="BJR940" s="337"/>
      <c r="BJS940" s="337"/>
      <c r="BJT940" s="337"/>
      <c r="BJU940" s="337"/>
      <c r="BJV940" s="337"/>
      <c r="BJW940" s="337"/>
      <c r="BJX940" s="337"/>
      <c r="BJY940" s="337"/>
      <c r="BJZ940" s="337"/>
      <c r="BKA940" s="337"/>
      <c r="BKB940" s="337"/>
      <c r="BKC940" s="337"/>
      <c r="BKD940" s="337"/>
      <c r="BKE940" s="337"/>
      <c r="BKF940" s="337"/>
      <c r="BKG940" s="337"/>
      <c r="BKH940" s="337"/>
      <c r="BKI940" s="337"/>
      <c r="BKJ940" s="337"/>
      <c r="BKK940" s="337"/>
      <c r="BKL940" s="337"/>
      <c r="BKM940" s="337"/>
      <c r="BKN940" s="337"/>
      <c r="BKO940" s="337"/>
      <c r="BKP940" s="337"/>
      <c r="BKQ940" s="337"/>
      <c r="BKR940" s="337"/>
      <c r="BKS940" s="337"/>
      <c r="BKT940" s="337"/>
      <c r="BKU940" s="337"/>
      <c r="BKV940" s="337"/>
      <c r="BKW940" s="337"/>
      <c r="BKX940" s="337"/>
      <c r="BKY940" s="337"/>
      <c r="BKZ940" s="337"/>
      <c r="BLA940" s="337"/>
      <c r="BLB940" s="337"/>
      <c r="BLC940" s="337"/>
      <c r="BLD940" s="337"/>
      <c r="BLE940" s="337"/>
      <c r="BLF940" s="337"/>
      <c r="BLG940" s="337"/>
      <c r="BLH940" s="337"/>
      <c r="BLI940" s="337"/>
      <c r="BLJ940" s="337"/>
      <c r="BLK940" s="337"/>
      <c r="BLL940" s="337"/>
      <c r="BLM940" s="337"/>
      <c r="BLN940" s="337"/>
      <c r="BLO940" s="337"/>
      <c r="BLP940" s="337"/>
      <c r="BLQ940" s="337"/>
      <c r="BLR940" s="337"/>
      <c r="BLS940" s="337"/>
      <c r="BLT940" s="337"/>
      <c r="BLU940" s="337"/>
      <c r="BLV940" s="337"/>
      <c r="BLW940" s="337"/>
      <c r="BLX940" s="337"/>
      <c r="BLY940" s="337"/>
      <c r="BLZ940" s="337"/>
      <c r="BMA940" s="337"/>
      <c r="BMB940" s="337"/>
      <c r="BMC940" s="337"/>
      <c r="BMD940" s="337"/>
      <c r="BME940" s="337"/>
      <c r="BMF940" s="337"/>
      <c r="BMG940" s="337"/>
      <c r="BMH940" s="337"/>
      <c r="BMI940" s="337"/>
      <c r="BMJ940" s="337"/>
      <c r="BMK940" s="337"/>
      <c r="BML940" s="337"/>
      <c r="BMM940" s="337"/>
      <c r="BMN940" s="337"/>
      <c r="BMO940" s="337"/>
      <c r="BMP940" s="337"/>
      <c r="BMQ940" s="337"/>
      <c r="BMR940" s="337"/>
      <c r="BMS940" s="337"/>
      <c r="BMT940" s="337"/>
      <c r="BMU940" s="337"/>
      <c r="BMV940" s="337"/>
      <c r="BMW940" s="337"/>
      <c r="BMX940" s="337"/>
      <c r="BMY940" s="337"/>
      <c r="BMZ940" s="337"/>
      <c r="BNA940" s="337"/>
      <c r="BNB940" s="337"/>
      <c r="BNC940" s="337"/>
      <c r="BND940" s="337"/>
      <c r="BNE940" s="337"/>
      <c r="BNF940" s="337"/>
      <c r="BNG940" s="337"/>
      <c r="BNH940" s="337"/>
      <c r="BNI940" s="337"/>
      <c r="BNJ940" s="337"/>
      <c r="BNK940" s="337"/>
      <c r="BNL940" s="337"/>
      <c r="BNM940" s="337"/>
      <c r="BNN940" s="337"/>
      <c r="BNO940" s="337"/>
      <c r="BNP940" s="337"/>
      <c r="BNQ940" s="337"/>
      <c r="BNR940" s="337"/>
      <c r="BNS940" s="337"/>
      <c r="BNT940" s="337"/>
      <c r="BNU940" s="337"/>
      <c r="BNV940" s="337"/>
      <c r="BNW940" s="337"/>
      <c r="BNX940" s="337"/>
      <c r="BNY940" s="337"/>
      <c r="BNZ940" s="337"/>
      <c r="BOA940" s="337"/>
      <c r="BOB940" s="337"/>
      <c r="BOC940" s="337"/>
      <c r="BOD940" s="337"/>
      <c r="BOE940" s="337"/>
      <c r="BOF940" s="337"/>
      <c r="BOG940" s="337"/>
      <c r="BOH940" s="337"/>
      <c r="BOI940" s="337"/>
      <c r="BOJ940" s="337"/>
      <c r="BOK940" s="337"/>
      <c r="BOL940" s="337"/>
      <c r="BOM940" s="337"/>
      <c r="BON940" s="337"/>
      <c r="BOO940" s="337"/>
      <c r="BOP940" s="337"/>
      <c r="BOQ940" s="337"/>
      <c r="BOR940" s="337"/>
      <c r="BOS940" s="337"/>
      <c r="BOT940" s="337"/>
      <c r="BOU940" s="337"/>
      <c r="BOV940" s="337"/>
      <c r="BOW940" s="337"/>
      <c r="BOX940" s="337"/>
      <c r="BOY940" s="337"/>
      <c r="BOZ940" s="337"/>
      <c r="BPA940" s="337"/>
      <c r="BPB940" s="337"/>
      <c r="BPC940" s="337"/>
      <c r="BPD940" s="337"/>
      <c r="BPE940" s="337"/>
      <c r="BPF940" s="337"/>
      <c r="BPG940" s="337"/>
      <c r="BPH940" s="337"/>
      <c r="BPI940" s="337"/>
      <c r="BPJ940" s="337"/>
      <c r="BPK940" s="337"/>
      <c r="BPL940" s="337"/>
      <c r="BPM940" s="337"/>
      <c r="BPN940" s="337"/>
      <c r="BPO940" s="337"/>
      <c r="BPP940" s="337"/>
      <c r="BPQ940" s="337"/>
      <c r="BPR940" s="337"/>
      <c r="BPS940" s="337"/>
      <c r="BPT940" s="337"/>
      <c r="BPU940" s="337"/>
      <c r="BPV940" s="337"/>
      <c r="BPW940" s="337"/>
      <c r="BPX940" s="337"/>
      <c r="BPY940" s="337"/>
      <c r="BPZ940" s="337"/>
      <c r="BQA940" s="337"/>
      <c r="BQB940" s="337"/>
      <c r="BQC940" s="337"/>
      <c r="BQD940" s="337"/>
      <c r="BQE940" s="337"/>
      <c r="BQF940" s="337"/>
      <c r="BQG940" s="337"/>
      <c r="BQH940" s="337"/>
      <c r="BQI940" s="337"/>
      <c r="BQJ940" s="337"/>
      <c r="BQK940" s="337"/>
      <c r="BQL940" s="337"/>
      <c r="BQM940" s="337"/>
      <c r="BQN940" s="337"/>
      <c r="BQO940" s="337"/>
      <c r="BQP940" s="337"/>
      <c r="BQQ940" s="337"/>
      <c r="BQR940" s="337"/>
      <c r="BQS940" s="337"/>
      <c r="BQT940" s="337"/>
      <c r="BQU940" s="337"/>
      <c r="BQV940" s="337"/>
      <c r="BQW940" s="337"/>
      <c r="BQX940" s="337"/>
      <c r="BQY940" s="337"/>
      <c r="BQZ940" s="337"/>
      <c r="BRA940" s="337"/>
      <c r="BRB940" s="337"/>
      <c r="BRC940" s="337"/>
      <c r="BRD940" s="337"/>
      <c r="BRE940" s="337"/>
      <c r="BRF940" s="337"/>
      <c r="BRG940" s="337"/>
      <c r="BRH940" s="337"/>
      <c r="BRI940" s="337"/>
      <c r="BRJ940" s="337"/>
      <c r="BRK940" s="337"/>
      <c r="BRL940" s="337"/>
      <c r="BRM940" s="337"/>
      <c r="BRN940" s="337"/>
      <c r="BRO940" s="337"/>
      <c r="BRP940" s="337"/>
      <c r="BRQ940" s="337"/>
      <c r="BRR940" s="337"/>
      <c r="BRS940" s="337"/>
      <c r="BRT940" s="337"/>
      <c r="BRU940" s="337"/>
      <c r="BRV940" s="337"/>
      <c r="BRW940" s="337"/>
      <c r="BRX940" s="337"/>
      <c r="BRY940" s="337"/>
      <c r="BRZ940" s="337"/>
      <c r="BSA940" s="337"/>
      <c r="BSB940" s="337"/>
      <c r="BSC940" s="337"/>
      <c r="BSD940" s="337"/>
      <c r="BSE940" s="337"/>
      <c r="BSF940" s="337"/>
      <c r="BSG940" s="337"/>
      <c r="BSH940" s="337"/>
      <c r="BSI940" s="337"/>
      <c r="BSJ940" s="337"/>
      <c r="BSK940" s="337"/>
      <c r="BSL940" s="337"/>
      <c r="BSM940" s="337"/>
      <c r="BSN940" s="337"/>
      <c r="BSO940" s="337"/>
      <c r="BSP940" s="337"/>
      <c r="BSQ940" s="337"/>
      <c r="BSR940" s="337"/>
      <c r="BSS940" s="337"/>
      <c r="BST940" s="337"/>
      <c r="BSU940" s="337"/>
      <c r="BSV940" s="337"/>
      <c r="BSW940" s="337"/>
      <c r="BSX940" s="337"/>
      <c r="BSY940" s="337"/>
      <c r="BSZ940" s="337"/>
      <c r="BTA940" s="337"/>
      <c r="BTB940" s="337"/>
      <c r="BTC940" s="337"/>
      <c r="BTD940" s="337"/>
      <c r="BTE940" s="337"/>
      <c r="BTF940" s="337"/>
      <c r="BTG940" s="337"/>
      <c r="BTH940" s="337"/>
      <c r="BTI940" s="337"/>
      <c r="BTJ940" s="337"/>
      <c r="BTK940" s="337"/>
      <c r="BTL940" s="337"/>
      <c r="BTM940" s="337"/>
      <c r="BTN940" s="337"/>
      <c r="BTO940" s="337"/>
      <c r="BTP940" s="337"/>
      <c r="BTQ940" s="337"/>
      <c r="BTR940" s="337"/>
      <c r="BTS940" s="337"/>
      <c r="BTT940" s="337"/>
      <c r="BTU940" s="337"/>
      <c r="BTV940" s="337"/>
      <c r="BTW940" s="337"/>
      <c r="BTX940" s="337"/>
      <c r="BTY940" s="337"/>
      <c r="BTZ940" s="337"/>
      <c r="BUA940" s="337"/>
      <c r="BUB940" s="337"/>
      <c r="BUC940" s="337"/>
      <c r="BUD940" s="337"/>
      <c r="BUE940" s="337"/>
      <c r="BUF940" s="337"/>
      <c r="BUG940" s="337"/>
      <c r="BUH940" s="337"/>
      <c r="BUI940" s="337"/>
      <c r="BUJ940" s="337"/>
      <c r="BUK940" s="337"/>
      <c r="BUL940" s="337"/>
      <c r="BUM940" s="337"/>
      <c r="BUN940" s="337"/>
      <c r="BUO940" s="337"/>
      <c r="BUP940" s="337"/>
      <c r="BUQ940" s="337"/>
      <c r="BUR940" s="337"/>
      <c r="BUS940" s="337"/>
      <c r="BUT940" s="337"/>
      <c r="BUU940" s="337"/>
      <c r="BUV940" s="337"/>
      <c r="BUW940" s="337"/>
      <c r="BUX940" s="337"/>
      <c r="BUY940" s="337"/>
      <c r="BUZ940" s="337"/>
      <c r="BVA940" s="337"/>
      <c r="BVB940" s="337"/>
      <c r="BVC940" s="337"/>
      <c r="BVD940" s="337"/>
      <c r="BVE940" s="337"/>
      <c r="BVF940" s="337"/>
      <c r="BVG940" s="337"/>
      <c r="BVH940" s="337"/>
      <c r="BVI940" s="337"/>
      <c r="BVJ940" s="337"/>
      <c r="BVK940" s="337"/>
      <c r="BVL940" s="337"/>
      <c r="BVM940" s="337"/>
      <c r="BVN940" s="337"/>
      <c r="BVO940" s="337"/>
      <c r="BVP940" s="337"/>
      <c r="BVQ940" s="337"/>
      <c r="BVR940" s="337"/>
      <c r="BVS940" s="337"/>
      <c r="BVT940" s="337"/>
      <c r="BVU940" s="337"/>
      <c r="BVV940" s="337"/>
      <c r="BVW940" s="337"/>
      <c r="BVX940" s="337"/>
      <c r="BVY940" s="337"/>
      <c r="BVZ940" s="337"/>
      <c r="BWA940" s="337"/>
      <c r="BWB940" s="337"/>
      <c r="BWC940" s="337"/>
      <c r="BWD940" s="337"/>
      <c r="BWE940" s="337"/>
      <c r="BWF940" s="337"/>
      <c r="BWG940" s="337"/>
      <c r="BWH940" s="337"/>
      <c r="BWI940" s="337"/>
      <c r="BWJ940" s="337"/>
      <c r="BWK940" s="337"/>
      <c r="BWL940" s="337"/>
      <c r="BWM940" s="337"/>
      <c r="BWN940" s="337"/>
      <c r="BWO940" s="337"/>
      <c r="BWP940" s="337"/>
      <c r="BWQ940" s="337"/>
      <c r="BWR940" s="337"/>
      <c r="BWS940" s="337"/>
      <c r="BWT940" s="337"/>
      <c r="BWU940" s="337"/>
      <c r="BWV940" s="337"/>
      <c r="BWW940" s="337"/>
      <c r="BWX940" s="337"/>
      <c r="BWY940" s="337"/>
      <c r="BWZ940" s="337"/>
      <c r="BXA940" s="337"/>
      <c r="BXB940" s="337"/>
      <c r="BXC940" s="337"/>
      <c r="BXD940" s="337"/>
      <c r="BXE940" s="337"/>
      <c r="BXF940" s="337"/>
      <c r="BXG940" s="337"/>
      <c r="BXH940" s="337"/>
      <c r="BXI940" s="337"/>
      <c r="BXJ940" s="337"/>
      <c r="BXK940" s="337"/>
      <c r="BXL940" s="337"/>
      <c r="BXM940" s="337"/>
      <c r="BXN940" s="337"/>
      <c r="BXO940" s="337"/>
      <c r="BXP940" s="337"/>
      <c r="BXQ940" s="337"/>
      <c r="BXR940" s="337"/>
      <c r="BXS940" s="337"/>
      <c r="BXT940" s="337"/>
      <c r="BXU940" s="337"/>
      <c r="BXV940" s="337"/>
      <c r="BXW940" s="337"/>
      <c r="BXX940" s="337"/>
      <c r="BXY940" s="337"/>
      <c r="BXZ940" s="337"/>
      <c r="BYA940" s="337"/>
      <c r="BYB940" s="337"/>
      <c r="BYC940" s="337"/>
      <c r="BYD940" s="337"/>
      <c r="BYE940" s="337"/>
      <c r="BYF940" s="337"/>
      <c r="BYG940" s="337"/>
      <c r="BYH940" s="337"/>
      <c r="BYI940" s="337"/>
      <c r="BYJ940" s="337"/>
      <c r="BYK940" s="337"/>
      <c r="BYL940" s="337"/>
      <c r="BYM940" s="337"/>
      <c r="BYN940" s="337"/>
      <c r="BYO940" s="337"/>
      <c r="BYP940" s="337"/>
      <c r="BYQ940" s="337"/>
      <c r="BYR940" s="337"/>
      <c r="BYS940" s="337"/>
      <c r="BYT940" s="337"/>
      <c r="BYU940" s="337"/>
      <c r="BYV940" s="337"/>
      <c r="BYW940" s="337"/>
      <c r="BYX940" s="337"/>
      <c r="BYY940" s="337"/>
      <c r="BYZ940" s="337"/>
      <c r="BZA940" s="337"/>
      <c r="BZB940" s="337"/>
      <c r="BZC940" s="337"/>
      <c r="BZD940" s="337"/>
      <c r="BZE940" s="337"/>
      <c r="BZF940" s="337"/>
      <c r="BZG940" s="337"/>
      <c r="BZH940" s="337"/>
      <c r="BZI940" s="337"/>
      <c r="BZJ940" s="337"/>
      <c r="BZK940" s="337"/>
      <c r="BZL940" s="337"/>
      <c r="BZM940" s="337"/>
      <c r="BZN940" s="337"/>
      <c r="BZO940" s="337"/>
      <c r="BZP940" s="337"/>
      <c r="BZQ940" s="337"/>
      <c r="BZR940" s="337"/>
      <c r="BZS940" s="337"/>
      <c r="BZT940" s="337"/>
      <c r="BZU940" s="337"/>
      <c r="BZV940" s="337"/>
      <c r="BZW940" s="337"/>
      <c r="BZX940" s="337"/>
      <c r="BZY940" s="337"/>
      <c r="BZZ940" s="337"/>
      <c r="CAA940" s="337"/>
      <c r="CAB940" s="337"/>
      <c r="CAC940" s="337"/>
      <c r="CAD940" s="337"/>
      <c r="CAE940" s="337"/>
      <c r="CAF940" s="337"/>
      <c r="CAG940" s="337"/>
      <c r="CAH940" s="337"/>
      <c r="CAI940" s="337"/>
      <c r="CAJ940" s="337"/>
      <c r="CAK940" s="337"/>
      <c r="CAL940" s="337"/>
      <c r="CAM940" s="337"/>
      <c r="CAN940" s="337"/>
      <c r="CAO940" s="337"/>
      <c r="CAP940" s="337"/>
      <c r="CAQ940" s="337"/>
      <c r="CAR940" s="337"/>
      <c r="CAS940" s="337"/>
      <c r="CAT940" s="337"/>
      <c r="CAU940" s="337"/>
      <c r="CAV940" s="337"/>
      <c r="CAW940" s="337"/>
      <c r="CAX940" s="337"/>
      <c r="CAY940" s="337"/>
      <c r="CAZ940" s="337"/>
      <c r="CBA940" s="337"/>
      <c r="CBB940" s="337"/>
      <c r="CBC940" s="337"/>
      <c r="CBD940" s="337"/>
      <c r="CBE940" s="337"/>
      <c r="CBF940" s="337"/>
      <c r="CBG940" s="337"/>
      <c r="CBH940" s="337"/>
      <c r="CBI940" s="337"/>
      <c r="CBJ940" s="337"/>
      <c r="CBK940" s="337"/>
      <c r="CBL940" s="337"/>
      <c r="CBM940" s="337"/>
      <c r="CBN940" s="337"/>
      <c r="CBO940" s="337"/>
      <c r="CBP940" s="337"/>
      <c r="CBQ940" s="337"/>
      <c r="CBR940" s="337"/>
      <c r="CBS940" s="337"/>
      <c r="CBT940" s="337"/>
      <c r="CBU940" s="337"/>
      <c r="CBV940" s="337"/>
      <c r="CBW940" s="337"/>
      <c r="CBX940" s="337"/>
      <c r="CBY940" s="337"/>
      <c r="CBZ940" s="337"/>
      <c r="CCA940" s="337"/>
      <c r="CCB940" s="337"/>
      <c r="CCC940" s="337"/>
      <c r="CCD940" s="337"/>
      <c r="CCE940" s="337"/>
      <c r="CCF940" s="337"/>
      <c r="CCG940" s="337"/>
      <c r="CCH940" s="337"/>
      <c r="CCI940" s="337"/>
      <c r="CCJ940" s="337"/>
      <c r="CCK940" s="337"/>
      <c r="CCL940" s="337"/>
      <c r="CCM940" s="337"/>
      <c r="CCN940" s="337"/>
      <c r="CCO940" s="337"/>
      <c r="CCP940" s="337"/>
      <c r="CCQ940" s="337"/>
      <c r="CCR940" s="337"/>
      <c r="CCS940" s="337"/>
      <c r="CCT940" s="337"/>
      <c r="CCU940" s="337"/>
      <c r="CCV940" s="337"/>
      <c r="CCW940" s="337"/>
      <c r="CCX940" s="337"/>
      <c r="CCY940" s="337"/>
      <c r="CCZ940" s="337"/>
      <c r="CDA940" s="337"/>
      <c r="CDB940" s="337"/>
      <c r="CDC940" s="337"/>
      <c r="CDD940" s="337"/>
      <c r="CDE940" s="337"/>
      <c r="CDF940" s="337"/>
      <c r="CDG940" s="337"/>
      <c r="CDH940" s="337"/>
      <c r="CDI940" s="337"/>
      <c r="CDJ940" s="337"/>
      <c r="CDK940" s="337"/>
      <c r="CDL940" s="337"/>
      <c r="CDM940" s="337"/>
      <c r="CDN940" s="337"/>
      <c r="CDO940" s="337"/>
      <c r="CDP940" s="337"/>
      <c r="CDQ940" s="337"/>
      <c r="CDR940" s="337"/>
      <c r="CDS940" s="337"/>
      <c r="CDT940" s="337"/>
      <c r="CDU940" s="337"/>
      <c r="CDV940" s="337"/>
      <c r="CDW940" s="337"/>
      <c r="CDX940" s="337"/>
      <c r="CDY940" s="337"/>
      <c r="CDZ940" s="337"/>
      <c r="CEA940" s="337"/>
      <c r="CEB940" s="337"/>
      <c r="CEC940" s="337"/>
      <c r="CED940" s="337"/>
      <c r="CEE940" s="337"/>
      <c r="CEF940" s="337"/>
      <c r="CEG940" s="337"/>
      <c r="CEH940" s="337"/>
      <c r="CEI940" s="337"/>
      <c r="CEJ940" s="337"/>
      <c r="CEK940" s="337"/>
      <c r="CEL940" s="337"/>
      <c r="CEM940" s="337"/>
      <c r="CEN940" s="337"/>
      <c r="CEO940" s="337"/>
      <c r="CEP940" s="337"/>
      <c r="CEQ940" s="337"/>
      <c r="CER940" s="337"/>
      <c r="CES940" s="337"/>
      <c r="CET940" s="337"/>
      <c r="CEU940" s="337"/>
      <c r="CEV940" s="337"/>
      <c r="CEW940" s="337"/>
      <c r="CEX940" s="337"/>
      <c r="CEY940" s="337"/>
      <c r="CEZ940" s="337"/>
      <c r="CFA940" s="337"/>
      <c r="CFB940" s="337"/>
      <c r="CFC940" s="337"/>
      <c r="CFD940" s="337"/>
      <c r="CFE940" s="337"/>
      <c r="CFF940" s="337"/>
      <c r="CFG940" s="337"/>
      <c r="CFH940" s="337"/>
      <c r="CFI940" s="337"/>
      <c r="CFJ940" s="337"/>
      <c r="CFK940" s="337"/>
      <c r="CFL940" s="337"/>
      <c r="CFM940" s="337"/>
      <c r="CFN940" s="337"/>
      <c r="CFO940" s="337"/>
      <c r="CFP940" s="337"/>
      <c r="CFQ940" s="337"/>
      <c r="CFR940" s="337"/>
      <c r="CFS940" s="337"/>
      <c r="CFT940" s="337"/>
      <c r="CFU940" s="337"/>
      <c r="CFV940" s="337"/>
      <c r="CFW940" s="337"/>
      <c r="CFX940" s="337"/>
      <c r="CFY940" s="337"/>
      <c r="CFZ940" s="337"/>
      <c r="CGA940" s="337"/>
      <c r="CGB940" s="337"/>
      <c r="CGC940" s="337"/>
      <c r="CGD940" s="337"/>
      <c r="CGE940" s="337"/>
      <c r="CGF940" s="337"/>
      <c r="CGG940" s="337"/>
      <c r="CGH940" s="337"/>
      <c r="CGI940" s="337"/>
      <c r="CGJ940" s="337"/>
      <c r="CGK940" s="337"/>
      <c r="CGL940" s="337"/>
      <c r="CGM940" s="337"/>
      <c r="CGN940" s="337"/>
      <c r="CGO940" s="337"/>
      <c r="CGP940" s="337"/>
      <c r="CGQ940" s="337"/>
      <c r="CGR940" s="337"/>
      <c r="CGS940" s="337"/>
      <c r="CGT940" s="337"/>
      <c r="CGU940" s="337"/>
      <c r="CGV940" s="337"/>
      <c r="CGW940" s="337"/>
      <c r="CGX940" s="337"/>
      <c r="CGY940" s="337"/>
      <c r="CGZ940" s="337"/>
      <c r="CHA940" s="337"/>
      <c r="CHB940" s="337"/>
      <c r="CHC940" s="337"/>
      <c r="CHD940" s="337"/>
      <c r="CHE940" s="337"/>
      <c r="CHF940" s="337"/>
      <c r="CHG940" s="337"/>
      <c r="CHH940" s="337"/>
      <c r="CHI940" s="337"/>
      <c r="CHJ940" s="337"/>
      <c r="CHK940" s="337"/>
      <c r="CHL940" s="337"/>
      <c r="CHM940" s="337"/>
      <c r="CHN940" s="337"/>
      <c r="CHO940" s="337"/>
      <c r="CHP940" s="337"/>
      <c r="CHQ940" s="337"/>
      <c r="CHR940" s="337"/>
      <c r="CHS940" s="337"/>
      <c r="CHT940" s="337"/>
      <c r="CHU940" s="337"/>
      <c r="CHV940" s="337"/>
      <c r="CHW940" s="337"/>
      <c r="CHX940" s="337"/>
      <c r="CHY940" s="337"/>
      <c r="CHZ940" s="337"/>
      <c r="CIA940" s="337"/>
      <c r="CIB940" s="337"/>
      <c r="CIC940" s="337"/>
      <c r="CID940" s="337"/>
      <c r="CIE940" s="337"/>
      <c r="CIF940" s="337"/>
      <c r="CIG940" s="337"/>
      <c r="CIH940" s="337"/>
      <c r="CII940" s="337"/>
      <c r="CIJ940" s="337"/>
      <c r="CIK940" s="337"/>
      <c r="CIL940" s="337"/>
      <c r="CIM940" s="337"/>
      <c r="CIN940" s="337"/>
      <c r="CIO940" s="337"/>
      <c r="CIP940" s="337"/>
      <c r="CIQ940" s="337"/>
      <c r="CIR940" s="337"/>
      <c r="CIS940" s="337"/>
      <c r="CIT940" s="337"/>
      <c r="CIU940" s="337"/>
      <c r="CIV940" s="337"/>
      <c r="CIW940" s="337"/>
      <c r="CIX940" s="337"/>
      <c r="CIY940" s="337"/>
      <c r="CIZ940" s="337"/>
      <c r="CJA940" s="337"/>
      <c r="CJB940" s="337"/>
      <c r="CJC940" s="337"/>
      <c r="CJD940" s="337"/>
      <c r="CJE940" s="337"/>
      <c r="CJF940" s="337"/>
      <c r="CJG940" s="337"/>
      <c r="CJH940" s="337"/>
      <c r="CJI940" s="337"/>
      <c r="CJJ940" s="337"/>
      <c r="CJK940" s="337"/>
      <c r="CJL940" s="337"/>
      <c r="CJM940" s="337"/>
      <c r="CJN940" s="337"/>
      <c r="CJO940" s="337"/>
      <c r="CJP940" s="337"/>
      <c r="CJQ940" s="337"/>
      <c r="CJR940" s="337"/>
      <c r="CJS940" s="337"/>
      <c r="CJT940" s="337"/>
      <c r="CJU940" s="337"/>
      <c r="CJV940" s="337"/>
      <c r="CJW940" s="337"/>
      <c r="CJX940" s="337"/>
      <c r="CJY940" s="337"/>
      <c r="CJZ940" s="337"/>
      <c r="CKA940" s="337"/>
      <c r="CKB940" s="337"/>
      <c r="CKC940" s="337"/>
      <c r="CKD940" s="337"/>
      <c r="CKE940" s="337"/>
      <c r="CKF940" s="337"/>
      <c r="CKG940" s="337"/>
      <c r="CKH940" s="337"/>
      <c r="CKI940" s="337"/>
      <c r="CKJ940" s="337"/>
      <c r="CKK940" s="337"/>
      <c r="CKL940" s="337"/>
      <c r="CKM940" s="337"/>
      <c r="CKN940" s="337"/>
      <c r="CKO940" s="337"/>
      <c r="CKP940" s="337"/>
      <c r="CKQ940" s="337"/>
      <c r="CKR940" s="337"/>
      <c r="CKS940" s="337"/>
      <c r="CKT940" s="337"/>
      <c r="CKU940" s="337"/>
      <c r="CKV940" s="337"/>
      <c r="CKW940" s="337"/>
      <c r="CKX940" s="337"/>
      <c r="CKY940" s="337"/>
      <c r="CKZ940" s="337"/>
      <c r="CLA940" s="337"/>
      <c r="CLB940" s="337"/>
      <c r="CLC940" s="337"/>
      <c r="CLD940" s="337"/>
      <c r="CLE940" s="337"/>
      <c r="CLF940" s="337"/>
      <c r="CLG940" s="337"/>
      <c r="CLH940" s="337"/>
      <c r="CLI940" s="337"/>
      <c r="CLJ940" s="337"/>
      <c r="CLK940" s="337"/>
      <c r="CLL940" s="337"/>
      <c r="CLM940" s="337"/>
      <c r="CLN940" s="337"/>
      <c r="CLO940" s="337"/>
      <c r="CLP940" s="337"/>
      <c r="CLQ940" s="337"/>
      <c r="CLR940" s="337"/>
      <c r="CLS940" s="337"/>
      <c r="CLT940" s="337"/>
      <c r="CLU940" s="337"/>
      <c r="CLV940" s="337"/>
      <c r="CLW940" s="337"/>
      <c r="CLX940" s="337"/>
      <c r="CLY940" s="337"/>
      <c r="CLZ940" s="337"/>
      <c r="CMA940" s="337"/>
      <c r="CMB940" s="337"/>
      <c r="CMC940" s="337"/>
      <c r="CMD940" s="337"/>
      <c r="CME940" s="337"/>
      <c r="CMF940" s="337"/>
      <c r="CMG940" s="337"/>
      <c r="CMH940" s="337"/>
      <c r="CMI940" s="337"/>
      <c r="CMJ940" s="337"/>
      <c r="CMK940" s="337"/>
      <c r="CML940" s="337"/>
      <c r="CMM940" s="337"/>
      <c r="CMN940" s="337"/>
      <c r="CMO940" s="337"/>
      <c r="CMP940" s="337"/>
      <c r="CMQ940" s="337"/>
      <c r="CMR940" s="337"/>
      <c r="CMS940" s="337"/>
      <c r="CMT940" s="337"/>
      <c r="CMU940" s="337"/>
      <c r="CMV940" s="337"/>
      <c r="CMW940" s="337"/>
      <c r="CMX940" s="337"/>
      <c r="CMY940" s="337"/>
      <c r="CMZ940" s="337"/>
      <c r="CNA940" s="337"/>
      <c r="CNB940" s="337"/>
      <c r="CNC940" s="337"/>
      <c r="CND940" s="337"/>
      <c r="CNE940" s="337"/>
      <c r="CNF940" s="337"/>
      <c r="CNG940" s="337"/>
      <c r="CNH940" s="337"/>
      <c r="CNI940" s="337"/>
      <c r="CNJ940" s="337"/>
      <c r="CNK940" s="337"/>
      <c r="CNL940" s="337"/>
      <c r="CNM940" s="337"/>
      <c r="CNN940" s="337"/>
      <c r="CNO940" s="337"/>
      <c r="CNP940" s="337"/>
      <c r="CNQ940" s="337"/>
      <c r="CNR940" s="337"/>
      <c r="CNS940" s="337"/>
      <c r="CNT940" s="337"/>
      <c r="CNU940" s="337"/>
      <c r="CNV940" s="337"/>
      <c r="CNW940" s="337"/>
      <c r="CNX940" s="337"/>
      <c r="CNY940" s="337"/>
      <c r="CNZ940" s="337"/>
      <c r="COA940" s="337"/>
      <c r="COB940" s="337"/>
      <c r="COC940" s="337"/>
      <c r="COD940" s="337"/>
      <c r="COE940" s="337"/>
      <c r="COF940" s="337"/>
      <c r="COG940" s="337"/>
      <c r="COH940" s="337"/>
      <c r="COI940" s="337"/>
      <c r="COJ940" s="337"/>
      <c r="COK940" s="337"/>
      <c r="COL940" s="337"/>
      <c r="COM940" s="337"/>
      <c r="CON940" s="337"/>
      <c r="COO940" s="337"/>
      <c r="COP940" s="337"/>
      <c r="COQ940" s="337"/>
      <c r="COR940" s="337"/>
      <c r="COS940" s="337"/>
      <c r="COT940" s="337"/>
      <c r="COU940" s="337"/>
      <c r="COV940" s="337"/>
      <c r="COW940" s="337"/>
      <c r="COX940" s="337"/>
      <c r="COY940" s="337"/>
      <c r="COZ940" s="337"/>
      <c r="CPA940" s="337"/>
      <c r="CPB940" s="337"/>
      <c r="CPC940" s="337"/>
      <c r="CPD940" s="337"/>
      <c r="CPE940" s="337"/>
      <c r="CPF940" s="337"/>
      <c r="CPG940" s="337"/>
      <c r="CPH940" s="337"/>
      <c r="CPI940" s="337"/>
      <c r="CPJ940" s="337"/>
      <c r="CPK940" s="337"/>
      <c r="CPL940" s="337"/>
      <c r="CPM940" s="337"/>
      <c r="CPN940" s="337"/>
      <c r="CPO940" s="337"/>
      <c r="CPP940" s="337"/>
      <c r="CPQ940" s="337"/>
      <c r="CPR940" s="337"/>
      <c r="CPS940" s="337"/>
      <c r="CPT940" s="337"/>
      <c r="CPU940" s="337"/>
      <c r="CPV940" s="337"/>
      <c r="CPW940" s="337"/>
      <c r="CPX940" s="337"/>
      <c r="CPY940" s="337"/>
      <c r="CPZ940" s="337"/>
      <c r="CQA940" s="337"/>
      <c r="CQB940" s="337"/>
      <c r="CQC940" s="337"/>
      <c r="CQD940" s="337"/>
      <c r="CQE940" s="337"/>
      <c r="CQF940" s="337"/>
      <c r="CQG940" s="337"/>
      <c r="CQH940" s="337"/>
      <c r="CQI940" s="337"/>
      <c r="CQJ940" s="337"/>
      <c r="CQK940" s="337"/>
      <c r="CQL940" s="337"/>
      <c r="CQM940" s="337"/>
      <c r="CQN940" s="337"/>
      <c r="CQO940" s="337"/>
      <c r="CQP940" s="337"/>
      <c r="CQQ940" s="337"/>
      <c r="CQR940" s="337"/>
      <c r="CQS940" s="337"/>
      <c r="CQT940" s="337"/>
      <c r="CQU940" s="337"/>
      <c r="CQV940" s="337"/>
      <c r="CQW940" s="337"/>
      <c r="CQX940" s="337"/>
      <c r="CQY940" s="337"/>
      <c r="CQZ940" s="337"/>
      <c r="CRA940" s="337"/>
      <c r="CRB940" s="337"/>
      <c r="CRC940" s="337"/>
      <c r="CRD940" s="337"/>
      <c r="CRE940" s="337"/>
      <c r="CRF940" s="337"/>
      <c r="CRG940" s="337"/>
      <c r="CRH940" s="337"/>
      <c r="CRI940" s="337"/>
      <c r="CRJ940" s="337"/>
      <c r="CRK940" s="337"/>
      <c r="CRL940" s="337"/>
      <c r="CRM940" s="337"/>
      <c r="CRN940" s="337"/>
      <c r="CRO940" s="337"/>
      <c r="CRP940" s="337"/>
      <c r="CRQ940" s="337"/>
      <c r="CRR940" s="337"/>
      <c r="CRS940" s="337"/>
      <c r="CRT940" s="337"/>
      <c r="CRU940" s="337"/>
      <c r="CRV940" s="337"/>
      <c r="CRW940" s="337"/>
      <c r="CRX940" s="337"/>
      <c r="CRY940" s="337"/>
      <c r="CRZ940" s="337"/>
      <c r="CSA940" s="337"/>
      <c r="CSB940" s="337"/>
      <c r="CSC940" s="337"/>
      <c r="CSD940" s="337"/>
      <c r="CSE940" s="337"/>
      <c r="CSF940" s="337"/>
      <c r="CSG940" s="337"/>
      <c r="CSH940" s="337"/>
      <c r="CSI940" s="337"/>
      <c r="CSJ940" s="337"/>
      <c r="CSK940" s="337"/>
      <c r="CSL940" s="337"/>
      <c r="CSM940" s="337"/>
      <c r="CSN940" s="337"/>
      <c r="CSO940" s="337"/>
      <c r="CSP940" s="337"/>
      <c r="CSQ940" s="337"/>
      <c r="CSR940" s="337"/>
      <c r="CSS940" s="337"/>
      <c r="CST940" s="337"/>
      <c r="CSU940" s="337"/>
      <c r="CSV940" s="337"/>
      <c r="CSW940" s="337"/>
      <c r="CSX940" s="337"/>
      <c r="CSY940" s="337"/>
      <c r="CSZ940" s="337"/>
      <c r="CTA940" s="337"/>
      <c r="CTB940" s="337"/>
      <c r="CTC940" s="337"/>
      <c r="CTD940" s="337"/>
      <c r="CTE940" s="337"/>
      <c r="CTF940" s="337"/>
      <c r="CTG940" s="337"/>
      <c r="CTH940" s="337"/>
      <c r="CTI940" s="337"/>
      <c r="CTJ940" s="337"/>
      <c r="CTK940" s="337"/>
      <c r="CTL940" s="337"/>
      <c r="CTM940" s="337"/>
      <c r="CTN940" s="337"/>
      <c r="CTO940" s="337"/>
      <c r="CTP940" s="337"/>
      <c r="CTQ940" s="337"/>
      <c r="CTR940" s="337"/>
      <c r="CTS940" s="337"/>
      <c r="CTT940" s="337"/>
      <c r="CTU940" s="337"/>
      <c r="CTV940" s="337"/>
      <c r="CTW940" s="337"/>
      <c r="CTX940" s="337"/>
      <c r="CTY940" s="337"/>
      <c r="CTZ940" s="337"/>
      <c r="CUA940" s="337"/>
      <c r="CUB940" s="337"/>
      <c r="CUC940" s="337"/>
      <c r="CUD940" s="337"/>
      <c r="CUE940" s="337"/>
      <c r="CUF940" s="337"/>
      <c r="CUG940" s="337"/>
      <c r="CUH940" s="337"/>
      <c r="CUI940" s="337"/>
      <c r="CUJ940" s="337"/>
      <c r="CUK940" s="337"/>
      <c r="CUL940" s="337"/>
      <c r="CUM940" s="337"/>
      <c r="CUN940" s="337"/>
      <c r="CUO940" s="337"/>
      <c r="CUP940" s="337"/>
      <c r="CUQ940" s="337"/>
      <c r="CUR940" s="337"/>
      <c r="CUS940" s="337"/>
      <c r="CUT940" s="337"/>
      <c r="CUU940" s="337"/>
      <c r="CUV940" s="337"/>
      <c r="CUW940" s="337"/>
      <c r="CUX940" s="337"/>
      <c r="CUY940" s="337"/>
      <c r="CUZ940" s="337"/>
      <c r="CVA940" s="337"/>
      <c r="CVB940" s="337"/>
      <c r="CVC940" s="337"/>
      <c r="CVD940" s="337"/>
      <c r="CVE940" s="337"/>
      <c r="CVF940" s="337"/>
      <c r="CVG940" s="337"/>
      <c r="CVH940" s="337"/>
      <c r="CVI940" s="337"/>
      <c r="CVJ940" s="337"/>
      <c r="CVK940" s="337"/>
      <c r="CVL940" s="337"/>
      <c r="CVM940" s="337"/>
      <c r="CVN940" s="337"/>
      <c r="CVO940" s="337"/>
      <c r="CVP940" s="337"/>
      <c r="CVQ940" s="337"/>
      <c r="CVR940" s="337"/>
      <c r="CVS940" s="337"/>
      <c r="CVT940" s="337"/>
      <c r="CVU940" s="337"/>
      <c r="CVV940" s="337"/>
      <c r="CVW940" s="337"/>
      <c r="CVX940" s="337"/>
      <c r="CVY940" s="337"/>
      <c r="CVZ940" s="337"/>
      <c r="CWA940" s="337"/>
      <c r="CWB940" s="337"/>
      <c r="CWC940" s="337"/>
      <c r="CWD940" s="337"/>
      <c r="CWE940" s="337"/>
      <c r="CWF940" s="337"/>
      <c r="CWG940" s="337"/>
      <c r="CWH940" s="337"/>
      <c r="CWI940" s="337"/>
      <c r="CWJ940" s="337"/>
      <c r="CWK940" s="337"/>
      <c r="CWL940" s="337"/>
      <c r="CWM940" s="337"/>
      <c r="CWN940" s="337"/>
      <c r="CWO940" s="337"/>
      <c r="CWP940" s="337"/>
      <c r="CWQ940" s="337"/>
      <c r="CWR940" s="337"/>
      <c r="CWS940" s="337"/>
      <c r="CWT940" s="337"/>
      <c r="CWU940" s="337"/>
      <c r="CWV940" s="337"/>
      <c r="CWW940" s="337"/>
      <c r="CWX940" s="337"/>
      <c r="CWY940" s="337"/>
      <c r="CWZ940" s="337"/>
      <c r="CXA940" s="337"/>
      <c r="CXB940" s="337"/>
      <c r="CXC940" s="337"/>
      <c r="CXD940" s="337"/>
      <c r="CXE940" s="337"/>
      <c r="CXF940" s="337"/>
      <c r="CXG940" s="337"/>
      <c r="CXH940" s="337"/>
      <c r="CXI940" s="337"/>
      <c r="CXJ940" s="337"/>
      <c r="CXK940" s="337"/>
      <c r="CXL940" s="337"/>
      <c r="CXM940" s="337"/>
      <c r="CXN940" s="337"/>
      <c r="CXO940" s="337"/>
      <c r="CXP940" s="337"/>
      <c r="CXQ940" s="337"/>
      <c r="CXR940" s="337"/>
      <c r="CXS940" s="337"/>
      <c r="CXT940" s="337"/>
      <c r="CXU940" s="337"/>
      <c r="CXV940" s="337"/>
      <c r="CXW940" s="337"/>
      <c r="CXX940" s="337"/>
      <c r="CXY940" s="337"/>
      <c r="CXZ940" s="337"/>
      <c r="CYA940" s="337"/>
      <c r="CYB940" s="337"/>
      <c r="CYC940" s="337"/>
      <c r="CYD940" s="337"/>
      <c r="CYE940" s="337"/>
      <c r="CYF940" s="337"/>
      <c r="CYG940" s="337"/>
      <c r="CYH940" s="337"/>
      <c r="CYI940" s="337"/>
      <c r="CYJ940" s="337"/>
      <c r="CYK940" s="337"/>
      <c r="CYL940" s="337"/>
      <c r="CYM940" s="337"/>
      <c r="CYN940" s="337"/>
      <c r="CYO940" s="337"/>
      <c r="CYP940" s="337"/>
      <c r="CYQ940" s="337"/>
      <c r="CYR940" s="337"/>
      <c r="CYS940" s="337"/>
      <c r="CYT940" s="337"/>
      <c r="CYU940" s="337"/>
      <c r="CYV940" s="337"/>
      <c r="CYW940" s="337"/>
      <c r="CYX940" s="337"/>
      <c r="CYY940" s="337"/>
      <c r="CYZ940" s="337"/>
      <c r="CZA940" s="337"/>
      <c r="CZB940" s="337"/>
      <c r="CZC940" s="337"/>
      <c r="CZD940" s="337"/>
      <c r="CZE940" s="337"/>
      <c r="CZF940" s="337"/>
      <c r="CZG940" s="337"/>
      <c r="CZH940" s="337"/>
      <c r="CZI940" s="337"/>
      <c r="CZJ940" s="337"/>
      <c r="CZK940" s="337"/>
      <c r="CZL940" s="337"/>
      <c r="CZM940" s="337"/>
      <c r="CZN940" s="337"/>
      <c r="CZO940" s="337"/>
      <c r="CZP940" s="337"/>
      <c r="CZQ940" s="337"/>
      <c r="CZR940" s="337"/>
      <c r="CZS940" s="337"/>
      <c r="CZT940" s="337"/>
      <c r="CZU940" s="337"/>
      <c r="CZV940" s="337"/>
      <c r="CZW940" s="337"/>
      <c r="CZX940" s="337"/>
      <c r="CZY940" s="337"/>
      <c r="CZZ940" s="337"/>
      <c r="DAA940" s="337"/>
      <c r="DAB940" s="337"/>
      <c r="DAC940" s="337"/>
      <c r="DAD940" s="337"/>
      <c r="DAE940" s="337"/>
      <c r="DAF940" s="337"/>
      <c r="DAG940" s="337"/>
      <c r="DAH940" s="337"/>
      <c r="DAI940" s="337"/>
      <c r="DAJ940" s="337"/>
      <c r="DAK940" s="337"/>
      <c r="DAL940" s="337"/>
      <c r="DAM940" s="337"/>
      <c r="DAN940" s="337"/>
      <c r="DAO940" s="337"/>
      <c r="DAP940" s="337"/>
      <c r="DAQ940" s="337"/>
      <c r="DAR940" s="337"/>
      <c r="DAS940" s="337"/>
      <c r="DAT940" s="337"/>
      <c r="DAU940" s="337"/>
      <c r="DAV940" s="337"/>
      <c r="DAW940" s="337"/>
      <c r="DAX940" s="337"/>
      <c r="DAY940" s="337"/>
      <c r="DAZ940" s="337"/>
      <c r="DBA940" s="337"/>
      <c r="DBB940" s="337"/>
      <c r="DBC940" s="337"/>
      <c r="DBD940" s="337"/>
      <c r="DBE940" s="337"/>
      <c r="DBF940" s="337"/>
      <c r="DBG940" s="337"/>
      <c r="DBH940" s="337"/>
      <c r="DBI940" s="337"/>
      <c r="DBJ940" s="337"/>
      <c r="DBK940" s="337"/>
      <c r="DBL940" s="337"/>
      <c r="DBM940" s="337"/>
      <c r="DBN940" s="337"/>
      <c r="DBO940" s="337"/>
      <c r="DBP940" s="337"/>
      <c r="DBQ940" s="337"/>
      <c r="DBR940" s="337"/>
      <c r="DBS940" s="337"/>
      <c r="DBT940" s="337"/>
      <c r="DBU940" s="337"/>
      <c r="DBV940" s="337"/>
      <c r="DBW940" s="337"/>
      <c r="DBX940" s="337"/>
      <c r="DBY940" s="337"/>
      <c r="DBZ940" s="337"/>
      <c r="DCA940" s="337"/>
      <c r="DCB940" s="337"/>
      <c r="DCC940" s="337"/>
      <c r="DCD940" s="337"/>
      <c r="DCE940" s="337"/>
      <c r="DCF940" s="337"/>
      <c r="DCG940" s="337"/>
      <c r="DCH940" s="337"/>
      <c r="DCI940" s="337"/>
      <c r="DCJ940" s="337"/>
      <c r="DCK940" s="337"/>
      <c r="DCL940" s="337"/>
      <c r="DCM940" s="337"/>
      <c r="DCN940" s="337"/>
      <c r="DCO940" s="337"/>
      <c r="DCP940" s="337"/>
      <c r="DCQ940" s="337"/>
      <c r="DCR940" s="337"/>
      <c r="DCS940" s="337"/>
      <c r="DCT940" s="337"/>
      <c r="DCU940" s="337"/>
      <c r="DCV940" s="337"/>
      <c r="DCW940" s="337"/>
      <c r="DCX940" s="337"/>
      <c r="DCY940" s="337"/>
      <c r="DCZ940" s="337"/>
      <c r="DDA940" s="337"/>
      <c r="DDB940" s="337"/>
      <c r="DDC940" s="337"/>
      <c r="DDD940" s="337"/>
      <c r="DDE940" s="337"/>
      <c r="DDF940" s="337"/>
      <c r="DDG940" s="337"/>
      <c r="DDH940" s="337"/>
      <c r="DDI940" s="337"/>
      <c r="DDJ940" s="337"/>
      <c r="DDK940" s="337"/>
      <c r="DDL940" s="337"/>
      <c r="DDM940" s="337"/>
      <c r="DDN940" s="337"/>
      <c r="DDO940" s="337"/>
      <c r="DDP940" s="337"/>
      <c r="DDQ940" s="337"/>
      <c r="DDR940" s="337"/>
      <c r="DDS940" s="337"/>
      <c r="DDT940" s="337"/>
      <c r="DDU940" s="337"/>
      <c r="DDV940" s="337"/>
      <c r="DDW940" s="337"/>
      <c r="DDX940" s="337"/>
      <c r="DDY940" s="337"/>
      <c r="DDZ940" s="337"/>
      <c r="DEA940" s="337"/>
      <c r="DEB940" s="337"/>
      <c r="DEC940" s="337"/>
      <c r="DED940" s="337"/>
      <c r="DEE940" s="337"/>
      <c r="DEF940" s="337"/>
      <c r="DEG940" s="337"/>
      <c r="DEH940" s="337"/>
      <c r="DEI940" s="337"/>
      <c r="DEJ940" s="337"/>
      <c r="DEK940" s="337"/>
      <c r="DEL940" s="337"/>
      <c r="DEM940" s="337"/>
      <c r="DEN940" s="337"/>
      <c r="DEO940" s="337"/>
      <c r="DEP940" s="337"/>
      <c r="DEQ940" s="337"/>
      <c r="DER940" s="337"/>
      <c r="DES940" s="337"/>
      <c r="DET940" s="337"/>
      <c r="DEU940" s="337"/>
      <c r="DEV940" s="337"/>
      <c r="DEW940" s="337"/>
      <c r="DEX940" s="337"/>
      <c r="DEY940" s="337"/>
      <c r="DEZ940" s="337"/>
      <c r="DFA940" s="337"/>
      <c r="DFB940" s="337"/>
      <c r="DFC940" s="337"/>
      <c r="DFD940" s="337"/>
      <c r="DFE940" s="337"/>
      <c r="DFF940" s="337"/>
      <c r="DFG940" s="337"/>
      <c r="DFH940" s="337"/>
      <c r="DFI940" s="337"/>
      <c r="DFJ940" s="337"/>
      <c r="DFK940" s="337"/>
      <c r="DFL940" s="337"/>
      <c r="DFM940" s="337"/>
      <c r="DFN940" s="337"/>
      <c r="DFO940" s="337"/>
      <c r="DFP940" s="337"/>
      <c r="DFQ940" s="337"/>
      <c r="DFR940" s="337"/>
      <c r="DFS940" s="337"/>
      <c r="DFT940" s="337"/>
      <c r="DFU940" s="337"/>
      <c r="DFV940" s="337"/>
      <c r="DFW940" s="337"/>
      <c r="DFX940" s="337"/>
      <c r="DFY940" s="337"/>
      <c r="DFZ940" s="337"/>
      <c r="DGA940" s="337"/>
      <c r="DGB940" s="337"/>
      <c r="DGC940" s="337"/>
      <c r="DGD940" s="337"/>
      <c r="DGE940" s="337"/>
      <c r="DGF940" s="337"/>
      <c r="DGG940" s="337"/>
      <c r="DGH940" s="337"/>
      <c r="DGI940" s="337"/>
      <c r="DGJ940" s="337"/>
      <c r="DGK940" s="337"/>
      <c r="DGL940" s="337"/>
      <c r="DGM940" s="337"/>
      <c r="DGN940" s="337"/>
      <c r="DGO940" s="337"/>
      <c r="DGP940" s="337"/>
      <c r="DGQ940" s="337"/>
      <c r="DGR940" s="337"/>
      <c r="DGS940" s="337"/>
      <c r="DGT940" s="337"/>
      <c r="DGU940" s="337"/>
      <c r="DGV940" s="337"/>
      <c r="DGW940" s="337"/>
      <c r="DGX940" s="337"/>
      <c r="DGY940" s="337"/>
      <c r="DGZ940" s="337"/>
      <c r="DHA940" s="337"/>
      <c r="DHB940" s="337"/>
      <c r="DHC940" s="337"/>
      <c r="DHD940" s="337"/>
      <c r="DHE940" s="337"/>
      <c r="DHF940" s="337"/>
      <c r="DHG940" s="337"/>
      <c r="DHH940" s="337"/>
      <c r="DHI940" s="337"/>
      <c r="DHJ940" s="337"/>
      <c r="DHK940" s="337"/>
      <c r="DHL940" s="337"/>
      <c r="DHM940" s="337"/>
      <c r="DHN940" s="337"/>
      <c r="DHO940" s="337"/>
      <c r="DHP940" s="337"/>
      <c r="DHQ940" s="337"/>
      <c r="DHR940" s="337"/>
      <c r="DHS940" s="337"/>
      <c r="DHT940" s="337"/>
      <c r="DHU940" s="337"/>
      <c r="DHV940" s="337"/>
      <c r="DHW940" s="337"/>
      <c r="DHX940" s="337"/>
      <c r="DHY940" s="337"/>
      <c r="DHZ940" s="337"/>
      <c r="DIA940" s="337"/>
      <c r="DIB940" s="337"/>
      <c r="DIC940" s="337"/>
      <c r="DID940" s="337"/>
      <c r="DIE940" s="337"/>
      <c r="DIF940" s="337"/>
      <c r="DIG940" s="337"/>
      <c r="DIH940" s="337"/>
      <c r="DII940" s="337"/>
      <c r="DIJ940" s="337"/>
      <c r="DIK940" s="337"/>
      <c r="DIL940" s="337"/>
      <c r="DIM940" s="337"/>
      <c r="DIN940" s="337"/>
      <c r="DIO940" s="337"/>
      <c r="DIP940" s="337"/>
      <c r="DIQ940" s="337"/>
      <c r="DIR940" s="337"/>
      <c r="DIS940" s="337"/>
      <c r="DIT940" s="337"/>
      <c r="DIU940" s="337"/>
      <c r="DIV940" s="337"/>
      <c r="DIW940" s="337"/>
      <c r="DIX940" s="337"/>
      <c r="DIY940" s="337"/>
      <c r="DIZ940" s="337"/>
      <c r="DJA940" s="337"/>
      <c r="DJB940" s="337"/>
      <c r="DJC940" s="337"/>
      <c r="DJD940" s="337"/>
      <c r="DJE940" s="337"/>
      <c r="DJF940" s="337"/>
      <c r="DJG940" s="337"/>
      <c r="DJH940" s="337"/>
      <c r="DJI940" s="337"/>
      <c r="DJJ940" s="337"/>
      <c r="DJK940" s="337"/>
      <c r="DJL940" s="337"/>
      <c r="DJM940" s="337"/>
      <c r="DJN940" s="337"/>
      <c r="DJO940" s="337"/>
      <c r="DJP940" s="337"/>
      <c r="DJQ940" s="337"/>
      <c r="DJR940" s="337"/>
      <c r="DJS940" s="337"/>
      <c r="DJT940" s="337"/>
      <c r="DJU940" s="337"/>
      <c r="DJV940" s="337"/>
      <c r="DJW940" s="337"/>
      <c r="DJX940" s="337"/>
      <c r="DJY940" s="337"/>
      <c r="DJZ940" s="337"/>
      <c r="DKA940" s="337"/>
      <c r="DKB940" s="337"/>
      <c r="DKC940" s="337"/>
      <c r="DKD940" s="337"/>
      <c r="DKE940" s="337"/>
      <c r="DKF940" s="337"/>
      <c r="DKG940" s="337"/>
      <c r="DKH940" s="337"/>
      <c r="DKI940" s="337"/>
      <c r="DKJ940" s="337"/>
      <c r="DKK940" s="337"/>
      <c r="DKL940" s="337"/>
      <c r="DKM940" s="337"/>
      <c r="DKN940" s="337"/>
      <c r="DKO940" s="337"/>
      <c r="DKP940" s="337"/>
      <c r="DKQ940" s="337"/>
      <c r="DKR940" s="337"/>
      <c r="DKS940" s="337"/>
      <c r="DKT940" s="337"/>
      <c r="DKU940" s="337"/>
      <c r="DKV940" s="337"/>
      <c r="DKW940" s="337"/>
      <c r="DKX940" s="337"/>
      <c r="DKY940" s="337"/>
      <c r="DKZ940" s="337"/>
      <c r="DLA940" s="337"/>
      <c r="DLB940" s="337"/>
      <c r="DLC940" s="337"/>
      <c r="DLD940" s="337"/>
      <c r="DLE940" s="337"/>
      <c r="DLF940" s="337"/>
      <c r="DLG940" s="337"/>
      <c r="DLH940" s="337"/>
      <c r="DLI940" s="337"/>
      <c r="DLJ940" s="337"/>
      <c r="DLK940" s="337"/>
      <c r="DLL940" s="337"/>
      <c r="DLM940" s="337"/>
      <c r="DLN940" s="337"/>
      <c r="DLO940" s="337"/>
      <c r="DLP940" s="337"/>
      <c r="DLQ940" s="337"/>
      <c r="DLR940" s="337"/>
      <c r="DLS940" s="337"/>
      <c r="DLT940" s="337"/>
      <c r="DLU940" s="337"/>
      <c r="DLV940" s="337"/>
      <c r="DLW940" s="337"/>
      <c r="DLX940" s="337"/>
      <c r="DLY940" s="337"/>
      <c r="DLZ940" s="337"/>
      <c r="DMA940" s="337"/>
      <c r="DMB940" s="337"/>
      <c r="DMC940" s="337"/>
      <c r="DMD940" s="337"/>
      <c r="DME940" s="337"/>
      <c r="DMF940" s="337"/>
      <c r="DMG940" s="337"/>
      <c r="DMH940" s="337"/>
      <c r="DMI940" s="337"/>
      <c r="DMJ940" s="337"/>
      <c r="DMK940" s="337"/>
      <c r="DML940" s="337"/>
      <c r="DMM940" s="337"/>
      <c r="DMN940" s="337"/>
      <c r="DMO940" s="337"/>
      <c r="DMP940" s="337"/>
      <c r="DMQ940" s="337"/>
      <c r="DMR940" s="337"/>
      <c r="DMS940" s="337"/>
      <c r="DMT940" s="337"/>
      <c r="DMU940" s="337"/>
      <c r="DMV940" s="337"/>
      <c r="DMW940" s="337"/>
      <c r="DMX940" s="337"/>
      <c r="DMY940" s="337"/>
      <c r="DMZ940" s="337"/>
      <c r="DNA940" s="337"/>
      <c r="DNB940" s="337"/>
      <c r="DNC940" s="337"/>
      <c r="DND940" s="337"/>
      <c r="DNE940" s="337"/>
      <c r="DNF940" s="337"/>
      <c r="DNG940" s="337"/>
      <c r="DNH940" s="337"/>
      <c r="DNI940" s="337"/>
      <c r="DNJ940" s="337"/>
      <c r="DNK940" s="337"/>
      <c r="DNL940" s="337"/>
      <c r="DNM940" s="337"/>
      <c r="DNN940" s="337"/>
      <c r="DNO940" s="337"/>
      <c r="DNP940" s="337"/>
      <c r="DNQ940" s="337"/>
      <c r="DNR940" s="337"/>
      <c r="DNS940" s="337"/>
      <c r="DNT940" s="337"/>
      <c r="DNU940" s="337"/>
      <c r="DNV940" s="337"/>
      <c r="DNW940" s="337"/>
      <c r="DNX940" s="337"/>
      <c r="DNY940" s="337"/>
      <c r="DNZ940" s="337"/>
      <c r="DOA940" s="337"/>
      <c r="DOB940" s="337"/>
      <c r="DOC940" s="337"/>
      <c r="DOD940" s="337"/>
      <c r="DOE940" s="337"/>
      <c r="DOF940" s="337"/>
      <c r="DOG940" s="337"/>
      <c r="DOH940" s="337"/>
      <c r="DOI940" s="337"/>
      <c r="DOJ940" s="337"/>
      <c r="DOK940" s="337"/>
      <c r="DOL940" s="337"/>
      <c r="DOM940" s="337"/>
      <c r="DON940" s="337"/>
      <c r="DOO940" s="337"/>
      <c r="DOP940" s="337"/>
      <c r="DOQ940" s="337"/>
      <c r="DOR940" s="337"/>
      <c r="DOS940" s="337"/>
      <c r="DOT940" s="337"/>
      <c r="DOU940" s="337"/>
      <c r="DOV940" s="337"/>
      <c r="DOW940" s="337"/>
      <c r="DOX940" s="337"/>
      <c r="DOY940" s="337"/>
      <c r="DOZ940" s="337"/>
      <c r="DPA940" s="337"/>
      <c r="DPB940" s="337"/>
      <c r="DPC940" s="337"/>
      <c r="DPD940" s="337"/>
      <c r="DPE940" s="337"/>
      <c r="DPF940" s="337"/>
      <c r="DPG940" s="337"/>
      <c r="DPH940" s="337"/>
      <c r="DPI940" s="337"/>
      <c r="DPJ940" s="337"/>
      <c r="DPK940" s="337"/>
      <c r="DPL940" s="337"/>
      <c r="DPM940" s="337"/>
      <c r="DPN940" s="337"/>
      <c r="DPO940" s="337"/>
      <c r="DPP940" s="337"/>
      <c r="DPQ940" s="337"/>
      <c r="DPR940" s="337"/>
      <c r="DPS940" s="337"/>
      <c r="DPT940" s="337"/>
      <c r="DPU940" s="337"/>
      <c r="DPV940" s="337"/>
      <c r="DPW940" s="337"/>
      <c r="DPX940" s="337"/>
      <c r="DPY940" s="337"/>
      <c r="DPZ940" s="337"/>
      <c r="DQA940" s="337"/>
      <c r="DQB940" s="337"/>
      <c r="DQC940" s="337"/>
      <c r="DQD940" s="337"/>
      <c r="DQE940" s="337"/>
      <c r="DQF940" s="337"/>
      <c r="DQG940" s="337"/>
      <c r="DQH940" s="337"/>
      <c r="DQI940" s="337"/>
      <c r="DQJ940" s="337"/>
      <c r="DQK940" s="337"/>
      <c r="DQL940" s="337"/>
      <c r="DQM940" s="337"/>
      <c r="DQN940" s="337"/>
      <c r="DQO940" s="337"/>
      <c r="DQP940" s="337"/>
      <c r="DQQ940" s="337"/>
      <c r="DQR940" s="337"/>
      <c r="DQS940" s="337"/>
      <c r="DQT940" s="337"/>
      <c r="DQU940" s="337"/>
      <c r="DQV940" s="337"/>
      <c r="DQW940" s="337"/>
      <c r="DQX940" s="337"/>
      <c r="DQY940" s="337"/>
      <c r="DQZ940" s="337"/>
      <c r="DRA940" s="337"/>
      <c r="DRB940" s="337"/>
      <c r="DRC940" s="337"/>
      <c r="DRD940" s="337"/>
      <c r="DRE940" s="337"/>
      <c r="DRF940" s="337"/>
      <c r="DRG940" s="337"/>
      <c r="DRH940" s="337"/>
      <c r="DRI940" s="337"/>
      <c r="DRJ940" s="337"/>
      <c r="DRK940" s="337"/>
      <c r="DRL940" s="337"/>
      <c r="DRM940" s="337"/>
      <c r="DRN940" s="337"/>
      <c r="DRO940" s="337"/>
      <c r="DRP940" s="337"/>
      <c r="DRQ940" s="337"/>
      <c r="DRR940" s="337"/>
      <c r="DRS940" s="337"/>
      <c r="DRT940" s="337"/>
      <c r="DRU940" s="337"/>
      <c r="DRV940" s="337"/>
      <c r="DRW940" s="337"/>
      <c r="DRX940" s="337"/>
      <c r="DRY940" s="337"/>
      <c r="DRZ940" s="337"/>
      <c r="DSA940" s="337"/>
      <c r="DSB940" s="337"/>
      <c r="DSC940" s="337"/>
      <c r="DSD940" s="337"/>
      <c r="DSE940" s="337"/>
      <c r="DSF940" s="337"/>
      <c r="DSG940" s="337"/>
      <c r="DSH940" s="337"/>
      <c r="DSI940" s="337"/>
      <c r="DSJ940" s="337"/>
      <c r="DSK940" s="337"/>
      <c r="DSL940" s="337"/>
      <c r="DSM940" s="337"/>
      <c r="DSN940" s="337"/>
      <c r="DSO940" s="337"/>
      <c r="DSP940" s="337"/>
      <c r="DSQ940" s="337"/>
      <c r="DSR940" s="337"/>
      <c r="DSS940" s="337"/>
      <c r="DST940" s="337"/>
      <c r="DSU940" s="337"/>
      <c r="DSV940" s="337"/>
      <c r="DSW940" s="337"/>
      <c r="DSX940" s="337"/>
      <c r="DSY940" s="337"/>
      <c r="DSZ940" s="337"/>
      <c r="DTA940" s="337"/>
      <c r="DTB940" s="337"/>
      <c r="DTC940" s="337"/>
      <c r="DTD940" s="337"/>
      <c r="DTE940" s="337"/>
      <c r="DTF940" s="337"/>
      <c r="DTG940" s="337"/>
      <c r="DTH940" s="337"/>
      <c r="DTI940" s="337"/>
      <c r="DTJ940" s="337"/>
      <c r="DTK940" s="337"/>
      <c r="DTL940" s="337"/>
      <c r="DTM940" s="337"/>
      <c r="DTN940" s="337"/>
      <c r="DTO940" s="337"/>
      <c r="DTP940" s="337"/>
      <c r="DTQ940" s="337"/>
      <c r="DTR940" s="337"/>
      <c r="DTS940" s="337"/>
      <c r="DTT940" s="337"/>
      <c r="DTU940" s="337"/>
      <c r="DTV940" s="337"/>
      <c r="DTW940" s="337"/>
      <c r="DTX940" s="337"/>
      <c r="DTY940" s="337"/>
      <c r="DTZ940" s="337"/>
      <c r="DUA940" s="337"/>
      <c r="DUB940" s="337"/>
      <c r="DUC940" s="337"/>
      <c r="DUD940" s="337"/>
      <c r="DUE940" s="337"/>
      <c r="DUF940" s="337"/>
      <c r="DUG940" s="337"/>
      <c r="DUH940" s="337"/>
      <c r="DUI940" s="337"/>
      <c r="DUJ940" s="337"/>
      <c r="DUK940" s="337"/>
      <c r="DUL940" s="337"/>
      <c r="DUM940" s="337"/>
      <c r="DUN940" s="337"/>
      <c r="DUO940" s="337"/>
      <c r="DUP940" s="337"/>
      <c r="DUQ940" s="337"/>
      <c r="DUR940" s="337"/>
      <c r="DUS940" s="337"/>
      <c r="DUT940" s="337"/>
      <c r="DUU940" s="337"/>
      <c r="DUV940" s="337"/>
      <c r="DUW940" s="337"/>
      <c r="DUX940" s="337"/>
      <c r="DUY940" s="337"/>
      <c r="DUZ940" s="337"/>
      <c r="DVA940" s="337"/>
      <c r="DVB940" s="337"/>
      <c r="DVC940" s="337"/>
      <c r="DVD940" s="337"/>
      <c r="DVE940" s="337"/>
      <c r="DVF940" s="337"/>
      <c r="DVG940" s="337"/>
      <c r="DVH940" s="337"/>
      <c r="DVI940" s="337"/>
      <c r="DVJ940" s="337"/>
      <c r="DVK940" s="337"/>
      <c r="DVL940" s="337"/>
      <c r="DVM940" s="337"/>
      <c r="DVN940" s="337"/>
      <c r="DVO940" s="337"/>
      <c r="DVP940" s="337"/>
      <c r="DVQ940" s="337"/>
      <c r="DVR940" s="337"/>
      <c r="DVS940" s="337"/>
      <c r="DVT940" s="337"/>
      <c r="DVU940" s="337"/>
      <c r="DVV940" s="337"/>
      <c r="DVW940" s="337"/>
      <c r="DVX940" s="337"/>
      <c r="DVY940" s="337"/>
      <c r="DVZ940" s="337"/>
      <c r="DWA940" s="337"/>
      <c r="DWB940" s="337"/>
      <c r="DWC940" s="337"/>
      <c r="DWD940" s="337"/>
      <c r="DWE940" s="337"/>
      <c r="DWF940" s="337"/>
      <c r="DWG940" s="337"/>
      <c r="DWH940" s="337"/>
      <c r="DWI940" s="337"/>
      <c r="DWJ940" s="337"/>
      <c r="DWK940" s="337"/>
      <c r="DWL940" s="337"/>
      <c r="DWM940" s="337"/>
      <c r="DWN940" s="337"/>
      <c r="DWO940" s="337"/>
      <c r="DWP940" s="337"/>
      <c r="DWQ940" s="337"/>
      <c r="DWR940" s="337"/>
      <c r="DWS940" s="337"/>
      <c r="DWT940" s="337"/>
      <c r="DWU940" s="337"/>
      <c r="DWV940" s="337"/>
      <c r="DWW940" s="337"/>
      <c r="DWX940" s="337"/>
      <c r="DWY940" s="337"/>
      <c r="DWZ940" s="337"/>
      <c r="DXA940" s="337"/>
      <c r="DXB940" s="337"/>
      <c r="DXC940" s="337"/>
      <c r="DXD940" s="337"/>
      <c r="DXE940" s="337"/>
      <c r="DXF940" s="337"/>
      <c r="DXG940" s="337"/>
      <c r="DXH940" s="337"/>
      <c r="DXI940" s="337"/>
      <c r="DXJ940" s="337"/>
      <c r="DXK940" s="337"/>
      <c r="DXL940" s="337"/>
      <c r="DXM940" s="337"/>
      <c r="DXN940" s="337"/>
      <c r="DXO940" s="337"/>
      <c r="DXP940" s="337"/>
      <c r="DXQ940" s="337"/>
      <c r="DXR940" s="337"/>
      <c r="DXS940" s="337"/>
      <c r="DXT940" s="337"/>
      <c r="DXU940" s="337"/>
      <c r="DXV940" s="337"/>
      <c r="DXW940" s="337"/>
      <c r="DXX940" s="337"/>
      <c r="DXY940" s="337"/>
      <c r="DXZ940" s="337"/>
      <c r="DYA940" s="337"/>
      <c r="DYB940" s="337"/>
      <c r="DYC940" s="337"/>
      <c r="DYD940" s="337"/>
      <c r="DYE940" s="337"/>
      <c r="DYF940" s="337"/>
      <c r="DYG940" s="337"/>
      <c r="DYH940" s="337"/>
      <c r="DYI940" s="337"/>
      <c r="DYJ940" s="337"/>
      <c r="DYK940" s="337"/>
      <c r="DYL940" s="337"/>
      <c r="DYM940" s="337"/>
      <c r="DYN940" s="337"/>
      <c r="DYO940" s="337"/>
      <c r="DYP940" s="337"/>
      <c r="DYQ940" s="337"/>
      <c r="DYR940" s="337"/>
      <c r="DYS940" s="337"/>
      <c r="DYT940" s="337"/>
      <c r="DYU940" s="337"/>
      <c r="DYV940" s="337"/>
      <c r="DYW940" s="337"/>
      <c r="DYX940" s="337"/>
      <c r="DYY940" s="337"/>
      <c r="DYZ940" s="337"/>
      <c r="DZA940" s="337"/>
      <c r="DZB940" s="337"/>
      <c r="DZC940" s="337"/>
      <c r="DZD940" s="337"/>
      <c r="DZE940" s="337"/>
      <c r="DZF940" s="337"/>
      <c r="DZG940" s="337"/>
      <c r="DZH940" s="337"/>
      <c r="DZI940" s="337"/>
      <c r="DZJ940" s="337"/>
      <c r="DZK940" s="337"/>
      <c r="DZL940" s="337"/>
      <c r="DZM940" s="337"/>
      <c r="DZN940" s="337"/>
      <c r="DZO940" s="337"/>
      <c r="DZP940" s="337"/>
      <c r="DZQ940" s="337"/>
      <c r="DZR940" s="337"/>
      <c r="DZS940" s="337"/>
      <c r="DZT940" s="337"/>
      <c r="DZU940" s="337"/>
      <c r="DZV940" s="337"/>
      <c r="DZW940" s="337"/>
      <c r="DZX940" s="337"/>
      <c r="DZY940" s="337"/>
      <c r="DZZ940" s="337"/>
      <c r="EAA940" s="337"/>
      <c r="EAB940" s="337"/>
      <c r="EAC940" s="337"/>
      <c r="EAD940" s="337"/>
      <c r="EAE940" s="337"/>
      <c r="EAF940" s="337"/>
      <c r="EAG940" s="337"/>
      <c r="EAH940" s="337"/>
      <c r="EAI940" s="337"/>
      <c r="EAJ940" s="337"/>
      <c r="EAK940" s="337"/>
      <c r="EAL940" s="337"/>
      <c r="EAM940" s="337"/>
      <c r="EAN940" s="337"/>
      <c r="EAO940" s="337"/>
      <c r="EAP940" s="337"/>
      <c r="EAQ940" s="337"/>
      <c r="EAR940" s="337"/>
      <c r="EAS940" s="337"/>
      <c r="EAT940" s="337"/>
      <c r="EAU940" s="337"/>
      <c r="EAV940" s="337"/>
      <c r="EAW940" s="337"/>
      <c r="EAX940" s="337"/>
      <c r="EAY940" s="337"/>
      <c r="EAZ940" s="337"/>
      <c r="EBA940" s="337"/>
      <c r="EBB940" s="337"/>
      <c r="EBC940" s="337"/>
      <c r="EBD940" s="337"/>
      <c r="EBE940" s="337"/>
      <c r="EBF940" s="337"/>
      <c r="EBG940" s="337"/>
      <c r="EBH940" s="337"/>
      <c r="EBI940" s="337"/>
      <c r="EBJ940" s="337"/>
      <c r="EBK940" s="337"/>
      <c r="EBL940" s="337"/>
      <c r="EBM940" s="337"/>
      <c r="EBN940" s="337"/>
      <c r="EBO940" s="337"/>
      <c r="EBP940" s="337"/>
      <c r="EBQ940" s="337"/>
      <c r="EBR940" s="337"/>
      <c r="EBS940" s="337"/>
      <c r="EBT940" s="337"/>
      <c r="EBU940" s="337"/>
      <c r="EBV940" s="337"/>
      <c r="EBW940" s="337"/>
      <c r="EBX940" s="337"/>
      <c r="EBY940" s="337"/>
      <c r="EBZ940" s="337"/>
      <c r="ECA940" s="337"/>
      <c r="ECB940" s="337"/>
      <c r="ECC940" s="337"/>
      <c r="ECD940" s="337"/>
      <c r="ECE940" s="337"/>
      <c r="ECF940" s="337"/>
      <c r="ECG940" s="337"/>
      <c r="ECH940" s="337"/>
      <c r="ECI940" s="337"/>
      <c r="ECJ940" s="337"/>
      <c r="ECK940" s="337"/>
      <c r="ECL940" s="337"/>
      <c r="ECM940" s="337"/>
      <c r="ECN940" s="337"/>
      <c r="ECO940" s="337"/>
      <c r="ECP940" s="337"/>
      <c r="ECQ940" s="337"/>
      <c r="ECR940" s="337"/>
      <c r="ECS940" s="337"/>
      <c r="ECT940" s="337"/>
      <c r="ECU940" s="337"/>
      <c r="ECV940" s="337"/>
      <c r="ECW940" s="337"/>
      <c r="ECX940" s="337"/>
      <c r="ECY940" s="337"/>
      <c r="ECZ940" s="337"/>
      <c r="EDA940" s="337"/>
      <c r="EDB940" s="337"/>
      <c r="EDC940" s="337"/>
      <c r="EDD940" s="337"/>
      <c r="EDE940" s="337"/>
      <c r="EDF940" s="337"/>
      <c r="EDG940" s="337"/>
      <c r="EDH940" s="337"/>
      <c r="EDI940" s="337"/>
      <c r="EDJ940" s="337"/>
      <c r="EDK940" s="337"/>
      <c r="EDL940" s="337"/>
      <c r="EDM940" s="337"/>
      <c r="EDN940" s="337"/>
      <c r="EDO940" s="337"/>
      <c r="EDP940" s="337"/>
      <c r="EDQ940" s="337"/>
      <c r="EDR940" s="337"/>
      <c r="EDS940" s="337"/>
      <c r="EDT940" s="337"/>
      <c r="EDU940" s="337"/>
      <c r="EDV940" s="337"/>
      <c r="EDW940" s="337"/>
      <c r="EDX940" s="337"/>
      <c r="EDY940" s="337"/>
      <c r="EDZ940" s="337"/>
      <c r="EEA940" s="337"/>
      <c r="EEB940" s="337"/>
      <c r="EEC940" s="337"/>
      <c r="EED940" s="337"/>
      <c r="EEE940" s="337"/>
      <c r="EEF940" s="337"/>
      <c r="EEG940" s="337"/>
      <c r="EEH940" s="337"/>
      <c r="EEI940" s="337"/>
      <c r="EEJ940" s="337"/>
      <c r="EEK940" s="337"/>
      <c r="EEL940" s="337"/>
      <c r="EEM940" s="337"/>
      <c r="EEN940" s="337"/>
      <c r="EEO940" s="337"/>
      <c r="EEP940" s="337"/>
      <c r="EEQ940" s="337"/>
      <c r="EER940" s="337"/>
      <c r="EES940" s="337"/>
      <c r="EET940" s="337"/>
      <c r="EEU940" s="337"/>
      <c r="EEV940" s="337"/>
      <c r="EEW940" s="337"/>
      <c r="EEX940" s="337"/>
      <c r="EEY940" s="337"/>
      <c r="EEZ940" s="337"/>
      <c r="EFA940" s="337"/>
      <c r="EFB940" s="337"/>
      <c r="EFC940" s="337"/>
      <c r="EFD940" s="337"/>
      <c r="EFE940" s="337"/>
      <c r="EFF940" s="337"/>
      <c r="EFG940" s="337"/>
      <c r="EFH940" s="337"/>
      <c r="EFI940" s="337"/>
      <c r="EFJ940" s="337"/>
      <c r="EFK940" s="337"/>
      <c r="EFL940" s="337"/>
      <c r="EFM940" s="337"/>
      <c r="EFN940" s="337"/>
      <c r="EFO940" s="337"/>
      <c r="EFP940" s="337"/>
      <c r="EFQ940" s="337"/>
      <c r="EFR940" s="337"/>
      <c r="EFS940" s="337"/>
      <c r="EFT940" s="337"/>
      <c r="EFU940" s="337"/>
      <c r="EFV940" s="337"/>
      <c r="EFW940" s="337"/>
      <c r="EFX940" s="337"/>
      <c r="EFY940" s="337"/>
      <c r="EFZ940" s="337"/>
      <c r="EGA940" s="337"/>
      <c r="EGB940" s="337"/>
      <c r="EGC940" s="337"/>
      <c r="EGD940" s="337"/>
      <c r="EGE940" s="337"/>
      <c r="EGF940" s="337"/>
      <c r="EGG940" s="337"/>
      <c r="EGH940" s="337"/>
      <c r="EGI940" s="337"/>
      <c r="EGJ940" s="337"/>
      <c r="EGK940" s="337"/>
      <c r="EGL940" s="337"/>
      <c r="EGM940" s="337"/>
      <c r="EGN940" s="337"/>
      <c r="EGO940" s="337"/>
      <c r="EGP940" s="337"/>
      <c r="EGQ940" s="337"/>
      <c r="EGR940" s="337"/>
      <c r="EGS940" s="337"/>
      <c r="EGT940" s="337"/>
      <c r="EGU940" s="337"/>
      <c r="EGV940" s="337"/>
      <c r="EGW940" s="337"/>
      <c r="EGX940" s="337"/>
      <c r="EGY940" s="337"/>
      <c r="EGZ940" s="337"/>
      <c r="EHA940" s="337"/>
      <c r="EHB940" s="337"/>
      <c r="EHC940" s="337"/>
      <c r="EHD940" s="337"/>
      <c r="EHE940" s="337"/>
      <c r="EHF940" s="337"/>
      <c r="EHG940" s="337"/>
      <c r="EHH940" s="337"/>
      <c r="EHI940" s="337"/>
      <c r="EHJ940" s="337"/>
      <c r="EHK940" s="337"/>
      <c r="EHL940" s="337"/>
      <c r="EHM940" s="337"/>
      <c r="EHN940" s="337"/>
      <c r="EHO940" s="337"/>
      <c r="EHP940" s="337"/>
      <c r="EHQ940" s="337"/>
      <c r="EHR940" s="337"/>
      <c r="EHS940" s="337"/>
      <c r="EHT940" s="337"/>
      <c r="EHU940" s="337"/>
      <c r="EHV940" s="337"/>
      <c r="EHW940" s="337"/>
      <c r="EHX940" s="337"/>
      <c r="EHY940" s="337"/>
      <c r="EHZ940" s="337"/>
      <c r="EIA940" s="337"/>
      <c r="EIB940" s="337"/>
      <c r="EIC940" s="337"/>
      <c r="EID940" s="337"/>
      <c r="EIE940" s="337"/>
      <c r="EIF940" s="337"/>
      <c r="EIG940" s="337"/>
      <c r="EIH940" s="337"/>
      <c r="EII940" s="337"/>
      <c r="EIJ940" s="337"/>
      <c r="EIK940" s="337"/>
      <c r="EIL940" s="337"/>
      <c r="EIM940" s="337"/>
      <c r="EIN940" s="337"/>
      <c r="EIO940" s="337"/>
      <c r="EIP940" s="337"/>
      <c r="EIQ940" s="337"/>
      <c r="EIR940" s="337"/>
      <c r="EIS940" s="337"/>
      <c r="EIT940" s="337"/>
      <c r="EIU940" s="337"/>
      <c r="EIV940" s="337"/>
      <c r="EIW940" s="337"/>
      <c r="EIX940" s="337"/>
      <c r="EIY940" s="337"/>
      <c r="EIZ940" s="337"/>
      <c r="EJA940" s="337"/>
      <c r="EJB940" s="337"/>
      <c r="EJC940" s="337"/>
      <c r="EJD940" s="337"/>
      <c r="EJE940" s="337"/>
      <c r="EJF940" s="337"/>
      <c r="EJG940" s="337"/>
      <c r="EJH940" s="337"/>
      <c r="EJI940" s="337"/>
      <c r="EJJ940" s="337"/>
      <c r="EJK940" s="337"/>
      <c r="EJL940" s="337"/>
      <c r="EJM940" s="337"/>
      <c r="EJN940" s="337"/>
      <c r="EJO940" s="337"/>
      <c r="EJP940" s="337"/>
      <c r="EJQ940" s="337"/>
      <c r="EJR940" s="337"/>
      <c r="EJS940" s="337"/>
      <c r="EJT940" s="337"/>
      <c r="EJU940" s="337"/>
      <c r="EJV940" s="337"/>
      <c r="EJW940" s="337"/>
      <c r="EJX940" s="337"/>
      <c r="EJY940" s="337"/>
      <c r="EJZ940" s="337"/>
      <c r="EKA940" s="337"/>
      <c r="EKB940" s="337"/>
      <c r="EKC940" s="337"/>
      <c r="EKD940" s="337"/>
      <c r="EKE940" s="337"/>
      <c r="EKF940" s="337"/>
      <c r="EKG940" s="337"/>
      <c r="EKH940" s="337"/>
      <c r="EKI940" s="337"/>
      <c r="EKJ940" s="337"/>
      <c r="EKK940" s="337"/>
      <c r="EKL940" s="337"/>
      <c r="EKM940" s="337"/>
      <c r="EKN940" s="337"/>
      <c r="EKO940" s="337"/>
      <c r="EKP940" s="337"/>
      <c r="EKQ940" s="337"/>
      <c r="EKR940" s="337"/>
      <c r="EKS940" s="337"/>
      <c r="EKT940" s="337"/>
      <c r="EKU940" s="337"/>
      <c r="EKV940" s="337"/>
      <c r="EKW940" s="337"/>
      <c r="EKX940" s="337"/>
      <c r="EKY940" s="337"/>
      <c r="EKZ940" s="337"/>
      <c r="ELA940" s="337"/>
      <c r="ELB940" s="337"/>
      <c r="ELC940" s="337"/>
      <c r="ELD940" s="337"/>
      <c r="ELE940" s="337"/>
      <c r="ELF940" s="337"/>
      <c r="ELG940" s="337"/>
      <c r="ELH940" s="337"/>
      <c r="ELI940" s="337"/>
      <c r="ELJ940" s="337"/>
      <c r="ELK940" s="337"/>
      <c r="ELL940" s="337"/>
      <c r="ELM940" s="337"/>
      <c r="ELN940" s="337"/>
      <c r="ELO940" s="337"/>
      <c r="ELP940" s="337"/>
      <c r="ELQ940" s="337"/>
      <c r="ELR940" s="337"/>
      <c r="ELS940" s="337"/>
      <c r="ELT940" s="337"/>
      <c r="ELU940" s="337"/>
      <c r="ELV940" s="337"/>
      <c r="ELW940" s="337"/>
      <c r="ELX940" s="337"/>
      <c r="ELY940" s="337"/>
      <c r="ELZ940" s="337"/>
      <c r="EMA940" s="337"/>
      <c r="EMB940" s="337"/>
      <c r="EMC940" s="337"/>
      <c r="EMD940" s="337"/>
      <c r="EME940" s="337"/>
      <c r="EMF940" s="337"/>
      <c r="EMG940" s="337"/>
      <c r="EMH940" s="337"/>
      <c r="EMI940" s="337"/>
      <c r="EMJ940" s="337"/>
      <c r="EMK940" s="337"/>
      <c r="EML940" s="337"/>
      <c r="EMM940" s="337"/>
      <c r="EMN940" s="337"/>
      <c r="EMO940" s="337"/>
      <c r="EMP940" s="337"/>
      <c r="EMQ940" s="337"/>
      <c r="EMR940" s="337"/>
      <c r="EMS940" s="337"/>
      <c r="EMT940" s="337"/>
      <c r="EMU940" s="337"/>
      <c r="EMV940" s="337"/>
      <c r="EMW940" s="337"/>
      <c r="EMX940" s="337"/>
      <c r="EMY940" s="337"/>
      <c r="EMZ940" s="337"/>
      <c r="ENA940" s="337"/>
      <c r="ENB940" s="337"/>
      <c r="ENC940" s="337"/>
      <c r="END940" s="337"/>
      <c r="ENE940" s="337"/>
      <c r="ENF940" s="337"/>
      <c r="ENG940" s="337"/>
      <c r="ENH940" s="337"/>
      <c r="ENI940" s="337"/>
      <c r="ENJ940" s="337"/>
      <c r="ENK940" s="337"/>
      <c r="ENL940" s="337"/>
      <c r="ENM940" s="337"/>
      <c r="ENN940" s="337"/>
      <c r="ENO940" s="337"/>
      <c r="ENP940" s="337"/>
      <c r="ENQ940" s="337"/>
      <c r="ENR940" s="337"/>
      <c r="ENS940" s="337"/>
      <c r="ENT940" s="337"/>
      <c r="ENU940" s="337"/>
      <c r="ENV940" s="337"/>
      <c r="ENW940" s="337"/>
      <c r="ENX940" s="337"/>
      <c r="ENY940" s="337"/>
      <c r="ENZ940" s="337"/>
      <c r="EOA940" s="337"/>
      <c r="EOB940" s="337"/>
      <c r="EOC940" s="337"/>
      <c r="EOD940" s="337"/>
      <c r="EOE940" s="337"/>
      <c r="EOF940" s="337"/>
      <c r="EOG940" s="337"/>
      <c r="EOH940" s="337"/>
      <c r="EOI940" s="337"/>
      <c r="EOJ940" s="337"/>
      <c r="EOK940" s="337"/>
      <c r="EOL940" s="337"/>
      <c r="EOM940" s="337"/>
      <c r="EON940" s="337"/>
      <c r="EOO940" s="337"/>
      <c r="EOP940" s="337"/>
      <c r="EOQ940" s="337"/>
      <c r="EOR940" s="337"/>
      <c r="EOS940" s="337"/>
      <c r="EOT940" s="337"/>
      <c r="EOU940" s="337"/>
      <c r="EOV940" s="337"/>
      <c r="EOW940" s="337"/>
      <c r="EOX940" s="337"/>
      <c r="EOY940" s="337"/>
      <c r="EOZ940" s="337"/>
      <c r="EPA940" s="337"/>
      <c r="EPB940" s="337"/>
      <c r="EPC940" s="337"/>
      <c r="EPD940" s="337"/>
      <c r="EPE940" s="337"/>
      <c r="EPF940" s="337"/>
      <c r="EPG940" s="337"/>
      <c r="EPH940" s="337"/>
      <c r="EPI940" s="337"/>
      <c r="EPJ940" s="337"/>
      <c r="EPK940" s="337"/>
      <c r="EPL940" s="337"/>
      <c r="EPM940" s="337"/>
      <c r="EPN940" s="337"/>
      <c r="EPO940" s="337"/>
      <c r="EPP940" s="337"/>
      <c r="EPQ940" s="337"/>
      <c r="EPR940" s="337"/>
      <c r="EPS940" s="337"/>
      <c r="EPT940" s="337"/>
      <c r="EPU940" s="337"/>
      <c r="EPV940" s="337"/>
      <c r="EPW940" s="337"/>
      <c r="EPX940" s="337"/>
      <c r="EPY940" s="337"/>
      <c r="EPZ940" s="337"/>
      <c r="EQA940" s="337"/>
      <c r="EQB940" s="337"/>
      <c r="EQC940" s="337"/>
      <c r="EQD940" s="337"/>
      <c r="EQE940" s="337"/>
      <c r="EQF940" s="337"/>
      <c r="EQG940" s="337"/>
      <c r="EQH940" s="337"/>
      <c r="EQI940" s="337"/>
      <c r="EQJ940" s="337"/>
      <c r="EQK940" s="337"/>
      <c r="EQL940" s="337"/>
      <c r="EQM940" s="337"/>
      <c r="EQN940" s="337"/>
      <c r="EQO940" s="337"/>
      <c r="EQP940" s="337"/>
      <c r="EQQ940" s="337"/>
      <c r="EQR940" s="337"/>
      <c r="EQS940" s="337"/>
      <c r="EQT940" s="337"/>
      <c r="EQU940" s="337"/>
      <c r="EQV940" s="337"/>
      <c r="EQW940" s="337"/>
      <c r="EQX940" s="337"/>
      <c r="EQY940" s="337"/>
      <c r="EQZ940" s="337"/>
      <c r="ERA940" s="337"/>
      <c r="ERB940" s="337"/>
      <c r="ERC940" s="337"/>
      <c r="ERD940" s="337"/>
      <c r="ERE940" s="337"/>
      <c r="ERF940" s="337"/>
      <c r="ERG940" s="337"/>
      <c r="ERH940" s="337"/>
      <c r="ERI940" s="337"/>
      <c r="ERJ940" s="337"/>
      <c r="ERK940" s="337"/>
      <c r="ERL940" s="337"/>
      <c r="ERM940" s="337"/>
      <c r="ERN940" s="337"/>
      <c r="ERO940" s="337"/>
      <c r="ERP940" s="337"/>
      <c r="ERQ940" s="337"/>
      <c r="ERR940" s="337"/>
      <c r="ERS940" s="337"/>
      <c r="ERT940" s="337"/>
      <c r="ERU940" s="337"/>
      <c r="ERV940" s="337"/>
      <c r="ERW940" s="337"/>
      <c r="ERX940" s="337"/>
      <c r="ERY940" s="337"/>
      <c r="ERZ940" s="337"/>
      <c r="ESA940" s="337"/>
      <c r="ESB940" s="337"/>
      <c r="ESC940" s="337"/>
      <c r="ESD940" s="337"/>
      <c r="ESE940" s="337"/>
      <c r="ESF940" s="337"/>
      <c r="ESG940" s="337"/>
      <c r="ESH940" s="337"/>
      <c r="ESI940" s="337"/>
      <c r="ESJ940" s="337"/>
      <c r="ESK940" s="337"/>
      <c r="ESL940" s="337"/>
      <c r="ESM940" s="337"/>
      <c r="ESN940" s="337"/>
      <c r="ESO940" s="337"/>
      <c r="ESP940" s="337"/>
      <c r="ESQ940" s="337"/>
      <c r="ESR940" s="337"/>
      <c r="ESS940" s="337"/>
      <c r="EST940" s="337"/>
      <c r="ESU940" s="337"/>
      <c r="ESV940" s="337"/>
      <c r="ESW940" s="337"/>
      <c r="ESX940" s="337"/>
      <c r="ESY940" s="337"/>
      <c r="ESZ940" s="337"/>
      <c r="ETA940" s="337"/>
      <c r="ETB940" s="337"/>
      <c r="ETC940" s="337"/>
      <c r="ETD940" s="337"/>
      <c r="ETE940" s="337"/>
      <c r="ETF940" s="337"/>
      <c r="ETG940" s="337"/>
      <c r="ETH940" s="337"/>
      <c r="ETI940" s="337"/>
      <c r="ETJ940" s="337"/>
      <c r="ETK940" s="337"/>
      <c r="ETL940" s="337"/>
      <c r="ETM940" s="337"/>
      <c r="ETN940" s="337"/>
      <c r="ETO940" s="337"/>
      <c r="ETP940" s="337"/>
      <c r="ETQ940" s="337"/>
      <c r="ETR940" s="337"/>
      <c r="ETS940" s="337"/>
      <c r="ETT940" s="337"/>
      <c r="ETU940" s="337"/>
      <c r="ETV940" s="337"/>
      <c r="ETW940" s="337"/>
      <c r="ETX940" s="337"/>
      <c r="ETY940" s="337"/>
      <c r="ETZ940" s="337"/>
      <c r="EUA940" s="337"/>
      <c r="EUB940" s="337"/>
      <c r="EUC940" s="337"/>
      <c r="EUD940" s="337"/>
      <c r="EUE940" s="337"/>
      <c r="EUF940" s="337"/>
      <c r="EUG940" s="337"/>
      <c r="EUH940" s="337"/>
      <c r="EUI940" s="337"/>
      <c r="EUJ940" s="337"/>
      <c r="EUK940" s="337"/>
      <c r="EUL940" s="337"/>
      <c r="EUM940" s="337"/>
      <c r="EUN940" s="337"/>
      <c r="EUO940" s="337"/>
      <c r="EUP940" s="337"/>
      <c r="EUQ940" s="337"/>
      <c r="EUR940" s="337"/>
      <c r="EUS940" s="337"/>
      <c r="EUT940" s="337"/>
      <c r="EUU940" s="337"/>
      <c r="EUV940" s="337"/>
      <c r="EUW940" s="337"/>
      <c r="EUX940" s="337"/>
      <c r="EUY940" s="337"/>
      <c r="EUZ940" s="337"/>
      <c r="EVA940" s="337"/>
      <c r="EVB940" s="337"/>
      <c r="EVC940" s="337"/>
      <c r="EVD940" s="337"/>
      <c r="EVE940" s="337"/>
      <c r="EVF940" s="337"/>
      <c r="EVG940" s="337"/>
      <c r="EVH940" s="337"/>
      <c r="EVI940" s="337"/>
      <c r="EVJ940" s="337"/>
      <c r="EVK940" s="337"/>
      <c r="EVL940" s="337"/>
      <c r="EVM940" s="337"/>
      <c r="EVN940" s="337"/>
      <c r="EVO940" s="337"/>
      <c r="EVP940" s="337"/>
      <c r="EVQ940" s="337"/>
      <c r="EVR940" s="337"/>
      <c r="EVS940" s="337"/>
      <c r="EVT940" s="337"/>
      <c r="EVU940" s="337"/>
      <c r="EVV940" s="337"/>
      <c r="EVW940" s="337"/>
      <c r="EVX940" s="337"/>
      <c r="EVY940" s="337"/>
      <c r="EVZ940" s="337"/>
      <c r="EWA940" s="337"/>
      <c r="EWB940" s="337"/>
      <c r="EWC940" s="337"/>
      <c r="EWD940" s="337"/>
      <c r="EWE940" s="337"/>
      <c r="EWF940" s="337"/>
      <c r="EWG940" s="337"/>
      <c r="EWH940" s="337"/>
      <c r="EWI940" s="337"/>
      <c r="EWJ940" s="337"/>
      <c r="EWK940" s="337"/>
      <c r="EWL940" s="337"/>
      <c r="EWM940" s="337"/>
      <c r="EWN940" s="337"/>
      <c r="EWO940" s="337"/>
      <c r="EWP940" s="337"/>
      <c r="EWQ940" s="337"/>
      <c r="EWR940" s="337"/>
      <c r="EWS940" s="337"/>
      <c r="EWT940" s="337"/>
      <c r="EWU940" s="337"/>
      <c r="EWV940" s="337"/>
      <c r="EWW940" s="337"/>
      <c r="EWX940" s="337"/>
      <c r="EWY940" s="337"/>
      <c r="EWZ940" s="337"/>
      <c r="EXA940" s="337"/>
      <c r="EXB940" s="337"/>
      <c r="EXC940" s="337"/>
      <c r="EXD940" s="337"/>
      <c r="EXE940" s="337"/>
      <c r="EXF940" s="337"/>
      <c r="EXG940" s="337"/>
      <c r="EXH940" s="337"/>
      <c r="EXI940" s="337"/>
      <c r="EXJ940" s="337"/>
      <c r="EXK940" s="337"/>
      <c r="EXL940" s="337"/>
      <c r="EXM940" s="337"/>
      <c r="EXN940" s="337"/>
      <c r="EXO940" s="337"/>
      <c r="EXP940" s="337"/>
      <c r="EXQ940" s="337"/>
      <c r="EXR940" s="337"/>
      <c r="EXS940" s="337"/>
      <c r="EXT940" s="337"/>
      <c r="EXU940" s="337"/>
      <c r="EXV940" s="337"/>
      <c r="EXW940" s="337"/>
      <c r="EXX940" s="337"/>
      <c r="EXY940" s="337"/>
      <c r="EXZ940" s="337"/>
      <c r="EYA940" s="337"/>
      <c r="EYB940" s="337"/>
      <c r="EYC940" s="337"/>
      <c r="EYD940" s="337"/>
      <c r="EYE940" s="337"/>
      <c r="EYF940" s="337"/>
      <c r="EYG940" s="337"/>
      <c r="EYH940" s="337"/>
      <c r="EYI940" s="337"/>
      <c r="EYJ940" s="337"/>
      <c r="EYK940" s="337"/>
      <c r="EYL940" s="337"/>
      <c r="EYM940" s="337"/>
      <c r="EYN940" s="337"/>
      <c r="EYO940" s="337"/>
      <c r="EYP940" s="337"/>
      <c r="EYQ940" s="337"/>
      <c r="EYR940" s="337"/>
      <c r="EYS940" s="337"/>
      <c r="EYT940" s="337"/>
      <c r="EYU940" s="337"/>
      <c r="EYV940" s="337"/>
      <c r="EYW940" s="337"/>
      <c r="EYX940" s="337"/>
      <c r="EYY940" s="337"/>
      <c r="EYZ940" s="337"/>
      <c r="EZA940" s="337"/>
      <c r="EZB940" s="337"/>
      <c r="EZC940" s="337"/>
      <c r="EZD940" s="337"/>
      <c r="EZE940" s="337"/>
      <c r="EZF940" s="337"/>
      <c r="EZG940" s="337"/>
      <c r="EZH940" s="337"/>
      <c r="EZI940" s="337"/>
      <c r="EZJ940" s="337"/>
      <c r="EZK940" s="337"/>
      <c r="EZL940" s="337"/>
      <c r="EZM940" s="337"/>
      <c r="EZN940" s="337"/>
      <c r="EZO940" s="337"/>
      <c r="EZP940" s="337"/>
      <c r="EZQ940" s="337"/>
      <c r="EZR940" s="337"/>
      <c r="EZS940" s="337"/>
      <c r="EZT940" s="337"/>
      <c r="EZU940" s="337"/>
      <c r="EZV940" s="337"/>
      <c r="EZW940" s="337"/>
      <c r="EZX940" s="337"/>
      <c r="EZY940" s="337"/>
      <c r="EZZ940" s="337"/>
      <c r="FAA940" s="337"/>
      <c r="FAB940" s="337"/>
      <c r="FAC940" s="337"/>
      <c r="FAD940" s="337"/>
      <c r="FAE940" s="337"/>
      <c r="FAF940" s="337"/>
      <c r="FAG940" s="337"/>
      <c r="FAH940" s="337"/>
      <c r="FAI940" s="337"/>
      <c r="FAJ940" s="337"/>
      <c r="FAK940" s="337"/>
      <c r="FAL940" s="337"/>
      <c r="FAM940" s="337"/>
      <c r="FAN940" s="337"/>
      <c r="FAO940" s="337"/>
      <c r="FAP940" s="337"/>
      <c r="FAQ940" s="337"/>
      <c r="FAR940" s="337"/>
      <c r="FAS940" s="337"/>
      <c r="FAT940" s="337"/>
      <c r="FAU940" s="337"/>
      <c r="FAV940" s="337"/>
      <c r="FAW940" s="337"/>
      <c r="FAX940" s="337"/>
      <c r="FAY940" s="337"/>
      <c r="FAZ940" s="337"/>
      <c r="FBA940" s="337"/>
      <c r="FBB940" s="337"/>
      <c r="FBC940" s="337"/>
      <c r="FBD940" s="337"/>
      <c r="FBE940" s="337"/>
      <c r="FBF940" s="337"/>
      <c r="FBG940" s="337"/>
      <c r="FBH940" s="337"/>
      <c r="FBI940" s="337"/>
      <c r="FBJ940" s="337"/>
      <c r="FBK940" s="337"/>
      <c r="FBL940" s="337"/>
      <c r="FBM940" s="337"/>
      <c r="FBN940" s="337"/>
      <c r="FBO940" s="337"/>
      <c r="FBP940" s="337"/>
      <c r="FBQ940" s="337"/>
      <c r="FBR940" s="337"/>
      <c r="FBS940" s="337"/>
      <c r="FBT940" s="337"/>
      <c r="FBU940" s="337"/>
      <c r="FBV940" s="337"/>
      <c r="FBW940" s="337"/>
      <c r="FBX940" s="337"/>
      <c r="FBY940" s="337"/>
      <c r="FBZ940" s="337"/>
      <c r="FCA940" s="337"/>
      <c r="FCB940" s="337"/>
      <c r="FCC940" s="337"/>
      <c r="FCD940" s="337"/>
      <c r="FCE940" s="337"/>
      <c r="FCF940" s="337"/>
      <c r="FCG940" s="337"/>
      <c r="FCH940" s="337"/>
      <c r="FCI940" s="337"/>
      <c r="FCJ940" s="337"/>
      <c r="FCK940" s="337"/>
      <c r="FCL940" s="337"/>
      <c r="FCM940" s="337"/>
      <c r="FCN940" s="337"/>
      <c r="FCO940" s="337"/>
      <c r="FCP940" s="337"/>
      <c r="FCQ940" s="337"/>
      <c r="FCR940" s="337"/>
      <c r="FCS940" s="337"/>
      <c r="FCT940" s="337"/>
      <c r="FCU940" s="337"/>
      <c r="FCV940" s="337"/>
      <c r="FCW940" s="337"/>
      <c r="FCX940" s="337"/>
      <c r="FCY940" s="337"/>
      <c r="FCZ940" s="337"/>
      <c r="FDA940" s="337"/>
      <c r="FDB940" s="337"/>
      <c r="FDC940" s="337"/>
      <c r="FDD940" s="337"/>
      <c r="FDE940" s="337"/>
      <c r="FDF940" s="337"/>
      <c r="FDG940" s="337"/>
      <c r="FDH940" s="337"/>
      <c r="FDI940" s="337"/>
      <c r="FDJ940" s="337"/>
      <c r="FDK940" s="337"/>
      <c r="FDL940" s="337"/>
      <c r="FDM940" s="337"/>
      <c r="FDN940" s="337"/>
      <c r="FDO940" s="337"/>
      <c r="FDP940" s="337"/>
      <c r="FDQ940" s="337"/>
      <c r="FDR940" s="337"/>
      <c r="FDS940" s="337"/>
      <c r="FDT940" s="337"/>
      <c r="FDU940" s="337"/>
      <c r="FDV940" s="337"/>
      <c r="FDW940" s="337"/>
      <c r="FDX940" s="337"/>
      <c r="FDY940" s="337"/>
      <c r="FDZ940" s="337"/>
      <c r="FEA940" s="337"/>
      <c r="FEB940" s="337"/>
      <c r="FEC940" s="337"/>
      <c r="FED940" s="337"/>
      <c r="FEE940" s="337"/>
      <c r="FEF940" s="337"/>
      <c r="FEG940" s="337"/>
      <c r="FEH940" s="337"/>
      <c r="FEI940" s="337"/>
      <c r="FEJ940" s="337"/>
      <c r="FEK940" s="337"/>
      <c r="FEL940" s="337"/>
      <c r="FEM940" s="337"/>
      <c r="FEN940" s="337"/>
      <c r="FEO940" s="337"/>
      <c r="FEP940" s="337"/>
      <c r="FEQ940" s="337"/>
      <c r="FER940" s="337"/>
      <c r="FES940" s="337"/>
      <c r="FET940" s="337"/>
      <c r="FEU940" s="337"/>
      <c r="FEV940" s="337"/>
      <c r="FEW940" s="337"/>
      <c r="FEX940" s="337"/>
      <c r="FEY940" s="337"/>
      <c r="FEZ940" s="337"/>
      <c r="FFA940" s="337"/>
      <c r="FFB940" s="337"/>
      <c r="FFC940" s="337"/>
      <c r="FFD940" s="337"/>
      <c r="FFE940" s="337"/>
      <c r="FFF940" s="337"/>
      <c r="FFG940" s="337"/>
      <c r="FFH940" s="337"/>
      <c r="FFI940" s="337"/>
      <c r="FFJ940" s="337"/>
      <c r="FFK940" s="337"/>
      <c r="FFL940" s="337"/>
      <c r="FFM940" s="337"/>
      <c r="FFN940" s="337"/>
      <c r="FFO940" s="337"/>
      <c r="FFP940" s="337"/>
      <c r="FFQ940" s="337"/>
      <c r="FFR940" s="337"/>
      <c r="FFS940" s="337"/>
      <c r="FFT940" s="337"/>
      <c r="FFU940" s="337"/>
      <c r="FFV940" s="337"/>
      <c r="FFW940" s="337"/>
      <c r="FFX940" s="337"/>
      <c r="FFY940" s="337"/>
      <c r="FFZ940" s="337"/>
      <c r="FGA940" s="337"/>
      <c r="FGB940" s="337"/>
      <c r="FGC940" s="337"/>
      <c r="FGD940" s="337"/>
      <c r="FGE940" s="337"/>
      <c r="FGF940" s="337"/>
      <c r="FGG940" s="337"/>
      <c r="FGH940" s="337"/>
      <c r="FGI940" s="337"/>
      <c r="FGJ940" s="337"/>
      <c r="FGK940" s="337"/>
      <c r="FGL940" s="337"/>
      <c r="FGM940" s="337"/>
      <c r="FGN940" s="337"/>
      <c r="FGO940" s="337"/>
      <c r="FGP940" s="337"/>
      <c r="FGQ940" s="337"/>
      <c r="FGR940" s="337"/>
      <c r="FGS940" s="337"/>
      <c r="FGT940" s="337"/>
      <c r="FGU940" s="337"/>
      <c r="FGV940" s="337"/>
      <c r="FGW940" s="337"/>
      <c r="FGX940" s="337"/>
      <c r="FGY940" s="337"/>
      <c r="FGZ940" s="337"/>
      <c r="FHA940" s="337"/>
      <c r="FHB940" s="337"/>
      <c r="FHC940" s="337"/>
      <c r="FHD940" s="337"/>
      <c r="FHE940" s="337"/>
      <c r="FHF940" s="337"/>
      <c r="FHG940" s="337"/>
      <c r="FHH940" s="337"/>
      <c r="FHI940" s="337"/>
      <c r="FHJ940" s="337"/>
      <c r="FHK940" s="337"/>
      <c r="FHL940" s="337"/>
      <c r="FHM940" s="337"/>
      <c r="FHN940" s="337"/>
      <c r="FHO940" s="337"/>
      <c r="FHP940" s="337"/>
      <c r="FHQ940" s="337"/>
      <c r="FHR940" s="337"/>
      <c r="FHS940" s="337"/>
      <c r="FHT940" s="337"/>
      <c r="FHU940" s="337"/>
      <c r="FHV940" s="337"/>
      <c r="FHW940" s="337"/>
      <c r="FHX940" s="337"/>
      <c r="FHY940" s="337"/>
      <c r="FHZ940" s="337"/>
      <c r="FIA940" s="337"/>
      <c r="FIB940" s="337"/>
      <c r="FIC940" s="337"/>
      <c r="FID940" s="337"/>
      <c r="FIE940" s="337"/>
      <c r="FIF940" s="337"/>
      <c r="FIG940" s="337"/>
      <c r="FIH940" s="337"/>
      <c r="FII940" s="337"/>
      <c r="FIJ940" s="337"/>
      <c r="FIK940" s="337"/>
      <c r="FIL940" s="337"/>
      <c r="FIM940" s="337"/>
      <c r="FIN940" s="337"/>
      <c r="FIO940" s="337"/>
      <c r="FIP940" s="337"/>
      <c r="FIQ940" s="337"/>
      <c r="FIR940" s="337"/>
      <c r="FIS940" s="337"/>
      <c r="FIT940" s="337"/>
      <c r="FIU940" s="337"/>
      <c r="FIV940" s="337"/>
      <c r="FIW940" s="337"/>
      <c r="FIX940" s="337"/>
      <c r="FIY940" s="337"/>
      <c r="FIZ940" s="337"/>
      <c r="FJA940" s="337"/>
      <c r="FJB940" s="337"/>
      <c r="FJC940" s="337"/>
      <c r="FJD940" s="337"/>
      <c r="FJE940" s="337"/>
      <c r="FJF940" s="337"/>
      <c r="FJG940" s="337"/>
      <c r="FJH940" s="337"/>
      <c r="FJI940" s="337"/>
      <c r="FJJ940" s="337"/>
      <c r="FJK940" s="337"/>
      <c r="FJL940" s="337"/>
      <c r="FJM940" s="337"/>
      <c r="FJN940" s="337"/>
      <c r="FJO940" s="337"/>
      <c r="FJP940" s="337"/>
      <c r="FJQ940" s="337"/>
      <c r="FJR940" s="337"/>
      <c r="FJS940" s="337"/>
      <c r="FJT940" s="337"/>
      <c r="FJU940" s="337"/>
      <c r="FJV940" s="337"/>
      <c r="FJW940" s="337"/>
      <c r="FJX940" s="337"/>
      <c r="FJY940" s="337"/>
      <c r="FJZ940" s="337"/>
      <c r="FKA940" s="337"/>
      <c r="FKB940" s="337"/>
      <c r="FKC940" s="337"/>
      <c r="FKD940" s="337"/>
      <c r="FKE940" s="337"/>
      <c r="FKF940" s="337"/>
      <c r="FKG940" s="337"/>
      <c r="FKH940" s="337"/>
      <c r="FKI940" s="337"/>
      <c r="FKJ940" s="337"/>
      <c r="FKK940" s="337"/>
      <c r="FKL940" s="337"/>
      <c r="FKM940" s="337"/>
      <c r="FKN940" s="337"/>
      <c r="FKO940" s="337"/>
      <c r="FKP940" s="337"/>
      <c r="FKQ940" s="337"/>
      <c r="FKR940" s="337"/>
      <c r="FKS940" s="337"/>
      <c r="FKT940" s="337"/>
      <c r="FKU940" s="337"/>
      <c r="FKV940" s="337"/>
      <c r="FKW940" s="337"/>
      <c r="FKX940" s="337"/>
      <c r="FKY940" s="337"/>
      <c r="FKZ940" s="337"/>
      <c r="FLA940" s="337"/>
      <c r="FLB940" s="337"/>
      <c r="FLC940" s="337"/>
      <c r="FLD940" s="337"/>
      <c r="FLE940" s="337"/>
      <c r="FLF940" s="337"/>
      <c r="FLG940" s="337"/>
      <c r="FLH940" s="337"/>
      <c r="FLI940" s="337"/>
      <c r="FLJ940" s="337"/>
      <c r="FLK940" s="337"/>
      <c r="FLL940" s="337"/>
      <c r="FLM940" s="337"/>
      <c r="FLN940" s="337"/>
      <c r="FLO940" s="337"/>
      <c r="FLP940" s="337"/>
      <c r="FLQ940" s="337"/>
      <c r="FLR940" s="337"/>
      <c r="FLS940" s="337"/>
      <c r="FLT940" s="337"/>
      <c r="FLU940" s="337"/>
      <c r="FLV940" s="337"/>
      <c r="FLW940" s="337"/>
      <c r="FLX940" s="337"/>
      <c r="FLY940" s="337"/>
      <c r="FLZ940" s="337"/>
      <c r="FMA940" s="337"/>
      <c r="FMB940" s="337"/>
      <c r="FMC940" s="337"/>
      <c r="FMD940" s="337"/>
      <c r="FME940" s="337"/>
      <c r="FMF940" s="337"/>
      <c r="FMG940" s="337"/>
      <c r="FMH940" s="337"/>
      <c r="FMI940" s="337"/>
      <c r="FMJ940" s="337"/>
      <c r="FMK940" s="337"/>
      <c r="FML940" s="337"/>
      <c r="FMM940" s="337"/>
      <c r="FMN940" s="337"/>
      <c r="FMO940" s="337"/>
      <c r="FMP940" s="337"/>
      <c r="FMQ940" s="337"/>
      <c r="FMR940" s="337"/>
      <c r="FMS940" s="337"/>
      <c r="FMT940" s="337"/>
      <c r="FMU940" s="337"/>
      <c r="FMV940" s="337"/>
      <c r="FMW940" s="337"/>
      <c r="FMX940" s="337"/>
      <c r="FMY940" s="337"/>
      <c r="FMZ940" s="337"/>
      <c r="FNA940" s="337"/>
      <c r="FNB940" s="337"/>
      <c r="FNC940" s="337"/>
      <c r="FND940" s="337"/>
      <c r="FNE940" s="337"/>
      <c r="FNF940" s="337"/>
      <c r="FNG940" s="337"/>
      <c r="FNH940" s="337"/>
      <c r="FNI940" s="337"/>
      <c r="FNJ940" s="337"/>
      <c r="FNK940" s="337"/>
      <c r="FNL940" s="337"/>
      <c r="FNM940" s="337"/>
      <c r="FNN940" s="337"/>
      <c r="FNO940" s="337"/>
      <c r="FNP940" s="337"/>
      <c r="FNQ940" s="337"/>
      <c r="FNR940" s="337"/>
      <c r="FNS940" s="337"/>
      <c r="FNT940" s="337"/>
      <c r="FNU940" s="337"/>
      <c r="FNV940" s="337"/>
      <c r="FNW940" s="337"/>
      <c r="FNX940" s="337"/>
      <c r="FNY940" s="337"/>
      <c r="FNZ940" s="337"/>
      <c r="FOA940" s="337"/>
      <c r="FOB940" s="337"/>
      <c r="FOC940" s="337"/>
      <c r="FOD940" s="337"/>
      <c r="FOE940" s="337"/>
      <c r="FOF940" s="337"/>
      <c r="FOG940" s="337"/>
      <c r="FOH940" s="337"/>
      <c r="FOI940" s="337"/>
      <c r="FOJ940" s="337"/>
      <c r="FOK940" s="337"/>
      <c r="FOL940" s="337"/>
      <c r="FOM940" s="337"/>
      <c r="FON940" s="337"/>
      <c r="FOO940" s="337"/>
      <c r="FOP940" s="337"/>
      <c r="FOQ940" s="337"/>
      <c r="FOR940" s="337"/>
      <c r="FOS940" s="337"/>
      <c r="FOT940" s="337"/>
      <c r="FOU940" s="337"/>
      <c r="FOV940" s="337"/>
      <c r="FOW940" s="337"/>
      <c r="FOX940" s="337"/>
      <c r="FOY940" s="337"/>
      <c r="FOZ940" s="337"/>
      <c r="FPA940" s="337"/>
      <c r="FPB940" s="337"/>
      <c r="FPC940" s="337"/>
      <c r="FPD940" s="337"/>
      <c r="FPE940" s="337"/>
      <c r="FPF940" s="337"/>
      <c r="FPG940" s="337"/>
      <c r="FPH940" s="337"/>
      <c r="FPI940" s="337"/>
      <c r="FPJ940" s="337"/>
      <c r="FPK940" s="337"/>
      <c r="FPL940" s="337"/>
      <c r="FPM940" s="337"/>
      <c r="FPN940" s="337"/>
      <c r="FPO940" s="337"/>
      <c r="FPP940" s="337"/>
      <c r="FPQ940" s="337"/>
      <c r="FPR940" s="337"/>
      <c r="FPS940" s="337"/>
      <c r="FPT940" s="337"/>
      <c r="FPU940" s="337"/>
      <c r="FPV940" s="337"/>
      <c r="FPW940" s="337"/>
      <c r="FPX940" s="337"/>
      <c r="FPY940" s="337"/>
      <c r="FPZ940" s="337"/>
      <c r="FQA940" s="337"/>
      <c r="FQB940" s="337"/>
      <c r="FQC940" s="337"/>
      <c r="FQD940" s="337"/>
      <c r="FQE940" s="337"/>
      <c r="FQF940" s="337"/>
      <c r="FQG940" s="337"/>
      <c r="FQH940" s="337"/>
      <c r="FQI940" s="337"/>
      <c r="FQJ940" s="337"/>
      <c r="FQK940" s="337"/>
      <c r="FQL940" s="337"/>
      <c r="FQM940" s="337"/>
      <c r="FQN940" s="337"/>
      <c r="FQO940" s="337"/>
      <c r="FQP940" s="337"/>
      <c r="FQQ940" s="337"/>
      <c r="FQR940" s="337"/>
      <c r="FQS940" s="337"/>
      <c r="FQT940" s="337"/>
      <c r="FQU940" s="337"/>
      <c r="FQV940" s="337"/>
      <c r="FQW940" s="337"/>
      <c r="FQX940" s="337"/>
      <c r="FQY940" s="337"/>
      <c r="FQZ940" s="337"/>
      <c r="FRA940" s="337"/>
      <c r="FRB940" s="337"/>
      <c r="FRC940" s="337"/>
      <c r="FRD940" s="337"/>
      <c r="FRE940" s="337"/>
      <c r="FRF940" s="337"/>
      <c r="FRG940" s="337"/>
      <c r="FRH940" s="337"/>
      <c r="FRI940" s="337"/>
      <c r="FRJ940" s="337"/>
      <c r="FRK940" s="337"/>
      <c r="FRL940" s="337"/>
      <c r="FRM940" s="337"/>
      <c r="FRN940" s="337"/>
      <c r="FRO940" s="337"/>
      <c r="FRP940" s="337"/>
      <c r="FRQ940" s="337"/>
      <c r="FRR940" s="337"/>
      <c r="FRS940" s="337"/>
      <c r="FRT940" s="337"/>
      <c r="FRU940" s="337"/>
      <c r="FRV940" s="337"/>
      <c r="FRW940" s="337"/>
      <c r="FRX940" s="337"/>
      <c r="FRY940" s="337"/>
      <c r="FRZ940" s="337"/>
      <c r="FSA940" s="337"/>
      <c r="FSB940" s="337"/>
      <c r="FSC940" s="337"/>
      <c r="FSD940" s="337"/>
      <c r="FSE940" s="337"/>
      <c r="FSF940" s="337"/>
      <c r="FSG940" s="337"/>
      <c r="FSH940" s="337"/>
      <c r="FSI940" s="337"/>
      <c r="FSJ940" s="337"/>
      <c r="FSK940" s="337"/>
      <c r="FSL940" s="337"/>
      <c r="FSM940" s="337"/>
      <c r="FSN940" s="337"/>
      <c r="FSO940" s="337"/>
      <c r="FSP940" s="337"/>
      <c r="FSQ940" s="337"/>
      <c r="FSR940" s="337"/>
      <c r="FSS940" s="337"/>
      <c r="FST940" s="337"/>
      <c r="FSU940" s="337"/>
      <c r="FSV940" s="337"/>
      <c r="FSW940" s="337"/>
      <c r="FSX940" s="337"/>
      <c r="FSY940" s="337"/>
      <c r="FSZ940" s="337"/>
      <c r="FTA940" s="337"/>
      <c r="FTB940" s="337"/>
      <c r="FTC940" s="337"/>
      <c r="FTD940" s="337"/>
      <c r="FTE940" s="337"/>
      <c r="FTF940" s="337"/>
      <c r="FTG940" s="337"/>
      <c r="FTH940" s="337"/>
      <c r="FTI940" s="337"/>
      <c r="FTJ940" s="337"/>
      <c r="FTK940" s="337"/>
      <c r="FTL940" s="337"/>
      <c r="FTM940" s="337"/>
      <c r="FTN940" s="337"/>
      <c r="FTO940" s="337"/>
      <c r="FTP940" s="337"/>
      <c r="FTQ940" s="337"/>
      <c r="FTR940" s="337"/>
      <c r="FTS940" s="337"/>
      <c r="FTT940" s="337"/>
      <c r="FTU940" s="337"/>
      <c r="FTV940" s="337"/>
      <c r="FTW940" s="337"/>
      <c r="FTX940" s="337"/>
      <c r="FTY940" s="337"/>
      <c r="FTZ940" s="337"/>
      <c r="FUA940" s="337"/>
      <c r="FUB940" s="337"/>
      <c r="FUC940" s="337"/>
      <c r="FUD940" s="337"/>
      <c r="FUE940" s="337"/>
      <c r="FUF940" s="337"/>
      <c r="FUG940" s="337"/>
      <c r="FUH940" s="337"/>
      <c r="FUI940" s="337"/>
      <c r="FUJ940" s="337"/>
      <c r="FUK940" s="337"/>
      <c r="FUL940" s="337"/>
      <c r="FUM940" s="337"/>
      <c r="FUN940" s="337"/>
      <c r="FUO940" s="337"/>
      <c r="FUP940" s="337"/>
      <c r="FUQ940" s="337"/>
      <c r="FUR940" s="337"/>
      <c r="FUS940" s="337"/>
      <c r="FUT940" s="337"/>
      <c r="FUU940" s="337"/>
      <c r="FUV940" s="337"/>
      <c r="FUW940" s="337"/>
      <c r="FUX940" s="337"/>
      <c r="FUY940" s="337"/>
      <c r="FUZ940" s="337"/>
      <c r="FVA940" s="337"/>
      <c r="FVB940" s="337"/>
      <c r="FVC940" s="337"/>
      <c r="FVD940" s="337"/>
      <c r="FVE940" s="337"/>
      <c r="FVF940" s="337"/>
      <c r="FVG940" s="337"/>
      <c r="FVH940" s="337"/>
      <c r="FVI940" s="337"/>
      <c r="FVJ940" s="337"/>
      <c r="FVK940" s="337"/>
      <c r="FVL940" s="337"/>
      <c r="FVM940" s="337"/>
      <c r="FVN940" s="337"/>
      <c r="FVO940" s="337"/>
      <c r="FVP940" s="337"/>
      <c r="FVQ940" s="337"/>
      <c r="FVR940" s="337"/>
      <c r="FVS940" s="337"/>
      <c r="FVT940" s="337"/>
      <c r="FVU940" s="337"/>
      <c r="FVV940" s="337"/>
      <c r="FVW940" s="337"/>
      <c r="FVX940" s="337"/>
      <c r="FVY940" s="337"/>
      <c r="FVZ940" s="337"/>
      <c r="FWA940" s="337"/>
      <c r="FWB940" s="337"/>
      <c r="FWC940" s="337"/>
      <c r="FWD940" s="337"/>
      <c r="FWE940" s="337"/>
      <c r="FWF940" s="337"/>
      <c r="FWG940" s="337"/>
      <c r="FWH940" s="337"/>
      <c r="FWI940" s="337"/>
      <c r="FWJ940" s="337"/>
      <c r="FWK940" s="337"/>
      <c r="FWL940" s="337"/>
      <c r="FWM940" s="337"/>
      <c r="FWN940" s="337"/>
      <c r="FWO940" s="337"/>
      <c r="FWP940" s="337"/>
      <c r="FWQ940" s="337"/>
      <c r="FWR940" s="337"/>
      <c r="FWS940" s="337"/>
      <c r="FWT940" s="337"/>
      <c r="FWU940" s="337"/>
      <c r="FWV940" s="337"/>
      <c r="FWW940" s="337"/>
      <c r="FWX940" s="337"/>
      <c r="FWY940" s="337"/>
      <c r="FWZ940" s="337"/>
      <c r="FXA940" s="337"/>
      <c r="FXB940" s="337"/>
      <c r="FXC940" s="337"/>
      <c r="FXD940" s="337"/>
      <c r="FXE940" s="337"/>
      <c r="FXF940" s="337"/>
      <c r="FXG940" s="337"/>
      <c r="FXH940" s="337"/>
      <c r="FXI940" s="337"/>
      <c r="FXJ940" s="337"/>
      <c r="FXK940" s="337"/>
      <c r="FXL940" s="337"/>
      <c r="FXM940" s="337"/>
      <c r="FXN940" s="337"/>
      <c r="FXO940" s="337"/>
      <c r="FXP940" s="337"/>
      <c r="FXQ940" s="337"/>
      <c r="FXR940" s="337"/>
      <c r="FXS940" s="337"/>
      <c r="FXT940" s="337"/>
      <c r="FXU940" s="337"/>
      <c r="FXV940" s="337"/>
      <c r="FXW940" s="337"/>
      <c r="FXX940" s="337"/>
      <c r="FXY940" s="337"/>
      <c r="FXZ940" s="337"/>
      <c r="FYA940" s="337"/>
      <c r="FYB940" s="337"/>
      <c r="FYC940" s="337"/>
      <c r="FYD940" s="337"/>
      <c r="FYE940" s="337"/>
      <c r="FYF940" s="337"/>
      <c r="FYG940" s="337"/>
      <c r="FYH940" s="337"/>
      <c r="FYI940" s="337"/>
      <c r="FYJ940" s="337"/>
      <c r="FYK940" s="337"/>
      <c r="FYL940" s="337"/>
      <c r="FYM940" s="337"/>
      <c r="FYN940" s="337"/>
      <c r="FYO940" s="337"/>
      <c r="FYP940" s="337"/>
      <c r="FYQ940" s="337"/>
      <c r="FYR940" s="337"/>
      <c r="FYS940" s="337"/>
      <c r="FYT940" s="337"/>
      <c r="FYU940" s="337"/>
      <c r="FYV940" s="337"/>
      <c r="FYW940" s="337"/>
      <c r="FYX940" s="337"/>
      <c r="FYY940" s="337"/>
      <c r="FYZ940" s="337"/>
      <c r="FZA940" s="337"/>
      <c r="FZB940" s="337"/>
      <c r="FZC940" s="337"/>
      <c r="FZD940" s="337"/>
      <c r="FZE940" s="337"/>
      <c r="FZF940" s="337"/>
      <c r="FZG940" s="337"/>
      <c r="FZH940" s="337"/>
      <c r="FZI940" s="337"/>
      <c r="FZJ940" s="337"/>
      <c r="FZK940" s="337"/>
      <c r="FZL940" s="337"/>
      <c r="FZM940" s="337"/>
      <c r="FZN940" s="337"/>
      <c r="FZO940" s="337"/>
      <c r="FZP940" s="337"/>
      <c r="FZQ940" s="337"/>
      <c r="FZR940" s="337"/>
      <c r="FZS940" s="337"/>
      <c r="FZT940" s="337"/>
      <c r="FZU940" s="337"/>
      <c r="FZV940" s="337"/>
      <c r="FZW940" s="337"/>
      <c r="FZX940" s="337"/>
      <c r="FZY940" s="337"/>
      <c r="FZZ940" s="337"/>
      <c r="GAA940" s="337"/>
      <c r="GAB940" s="337"/>
      <c r="GAC940" s="337"/>
      <c r="GAD940" s="337"/>
      <c r="GAE940" s="337"/>
      <c r="GAF940" s="337"/>
      <c r="GAG940" s="337"/>
      <c r="GAH940" s="337"/>
      <c r="GAI940" s="337"/>
      <c r="GAJ940" s="337"/>
      <c r="GAK940" s="337"/>
      <c r="GAL940" s="337"/>
      <c r="GAM940" s="337"/>
      <c r="GAN940" s="337"/>
      <c r="GAO940" s="337"/>
      <c r="GAP940" s="337"/>
      <c r="GAQ940" s="337"/>
      <c r="GAR940" s="337"/>
      <c r="GAS940" s="337"/>
      <c r="GAT940" s="337"/>
      <c r="GAU940" s="337"/>
      <c r="GAV940" s="337"/>
      <c r="GAW940" s="337"/>
      <c r="GAX940" s="337"/>
      <c r="GAY940" s="337"/>
      <c r="GAZ940" s="337"/>
      <c r="GBA940" s="337"/>
      <c r="GBB940" s="337"/>
      <c r="GBC940" s="337"/>
      <c r="GBD940" s="337"/>
      <c r="GBE940" s="337"/>
      <c r="GBF940" s="337"/>
      <c r="GBG940" s="337"/>
      <c r="GBH940" s="337"/>
      <c r="GBI940" s="337"/>
      <c r="GBJ940" s="337"/>
      <c r="GBK940" s="337"/>
      <c r="GBL940" s="337"/>
      <c r="GBM940" s="337"/>
      <c r="GBN940" s="337"/>
      <c r="GBO940" s="337"/>
      <c r="GBP940" s="337"/>
      <c r="GBQ940" s="337"/>
      <c r="GBR940" s="337"/>
      <c r="GBS940" s="337"/>
      <c r="GBT940" s="337"/>
      <c r="GBU940" s="337"/>
      <c r="GBV940" s="337"/>
      <c r="GBW940" s="337"/>
      <c r="GBX940" s="337"/>
      <c r="GBY940" s="337"/>
      <c r="GBZ940" s="337"/>
      <c r="GCA940" s="337"/>
      <c r="GCB940" s="337"/>
      <c r="GCC940" s="337"/>
      <c r="GCD940" s="337"/>
      <c r="GCE940" s="337"/>
      <c r="GCF940" s="337"/>
      <c r="GCG940" s="337"/>
      <c r="GCH940" s="337"/>
      <c r="GCI940" s="337"/>
      <c r="GCJ940" s="337"/>
      <c r="GCK940" s="337"/>
      <c r="GCL940" s="337"/>
      <c r="GCM940" s="337"/>
      <c r="GCN940" s="337"/>
      <c r="GCO940" s="337"/>
      <c r="GCP940" s="337"/>
      <c r="GCQ940" s="337"/>
      <c r="GCR940" s="337"/>
      <c r="GCS940" s="337"/>
      <c r="GCT940" s="337"/>
      <c r="GCU940" s="337"/>
      <c r="GCV940" s="337"/>
      <c r="GCW940" s="337"/>
      <c r="GCX940" s="337"/>
      <c r="GCY940" s="337"/>
      <c r="GCZ940" s="337"/>
      <c r="GDA940" s="337"/>
      <c r="GDB940" s="337"/>
      <c r="GDC940" s="337"/>
      <c r="GDD940" s="337"/>
      <c r="GDE940" s="337"/>
      <c r="GDF940" s="337"/>
      <c r="GDG940" s="337"/>
      <c r="GDH940" s="337"/>
      <c r="GDI940" s="337"/>
      <c r="GDJ940" s="337"/>
      <c r="GDK940" s="337"/>
      <c r="GDL940" s="337"/>
      <c r="GDM940" s="337"/>
      <c r="GDN940" s="337"/>
      <c r="GDO940" s="337"/>
      <c r="GDP940" s="337"/>
      <c r="GDQ940" s="337"/>
      <c r="GDR940" s="337"/>
      <c r="GDS940" s="337"/>
      <c r="GDT940" s="337"/>
      <c r="GDU940" s="337"/>
      <c r="GDV940" s="337"/>
      <c r="GDW940" s="337"/>
      <c r="GDX940" s="337"/>
      <c r="GDY940" s="337"/>
      <c r="GDZ940" s="337"/>
      <c r="GEA940" s="337"/>
      <c r="GEB940" s="337"/>
      <c r="GEC940" s="337"/>
      <c r="GED940" s="337"/>
      <c r="GEE940" s="337"/>
      <c r="GEF940" s="337"/>
      <c r="GEG940" s="337"/>
      <c r="GEH940" s="337"/>
      <c r="GEI940" s="337"/>
      <c r="GEJ940" s="337"/>
      <c r="GEK940" s="337"/>
      <c r="GEL940" s="337"/>
      <c r="GEM940" s="337"/>
      <c r="GEN940" s="337"/>
      <c r="GEO940" s="337"/>
      <c r="GEP940" s="337"/>
      <c r="GEQ940" s="337"/>
      <c r="GER940" s="337"/>
      <c r="GES940" s="337"/>
      <c r="GET940" s="337"/>
      <c r="GEU940" s="337"/>
      <c r="GEV940" s="337"/>
      <c r="GEW940" s="337"/>
      <c r="GEX940" s="337"/>
      <c r="GEY940" s="337"/>
      <c r="GEZ940" s="337"/>
      <c r="GFA940" s="337"/>
      <c r="GFB940" s="337"/>
      <c r="GFC940" s="337"/>
      <c r="GFD940" s="337"/>
      <c r="GFE940" s="337"/>
      <c r="GFF940" s="337"/>
      <c r="GFG940" s="337"/>
      <c r="GFH940" s="337"/>
      <c r="GFI940" s="337"/>
      <c r="GFJ940" s="337"/>
      <c r="GFK940" s="337"/>
      <c r="GFL940" s="337"/>
      <c r="GFM940" s="337"/>
      <c r="GFN940" s="337"/>
      <c r="GFO940" s="337"/>
      <c r="GFP940" s="337"/>
      <c r="GFQ940" s="337"/>
      <c r="GFR940" s="337"/>
      <c r="GFS940" s="337"/>
      <c r="GFT940" s="337"/>
      <c r="GFU940" s="337"/>
      <c r="GFV940" s="337"/>
      <c r="GFW940" s="337"/>
      <c r="GFX940" s="337"/>
      <c r="GFY940" s="337"/>
      <c r="GFZ940" s="337"/>
      <c r="GGA940" s="337"/>
      <c r="GGB940" s="337"/>
      <c r="GGC940" s="337"/>
      <c r="GGD940" s="337"/>
      <c r="GGE940" s="337"/>
      <c r="GGF940" s="337"/>
      <c r="GGG940" s="337"/>
      <c r="GGH940" s="337"/>
      <c r="GGI940" s="337"/>
      <c r="GGJ940" s="337"/>
      <c r="GGK940" s="337"/>
      <c r="GGL940" s="337"/>
      <c r="GGM940" s="337"/>
      <c r="GGN940" s="337"/>
      <c r="GGO940" s="337"/>
      <c r="GGP940" s="337"/>
      <c r="GGQ940" s="337"/>
      <c r="GGR940" s="337"/>
      <c r="GGS940" s="337"/>
      <c r="GGT940" s="337"/>
      <c r="GGU940" s="337"/>
      <c r="GGV940" s="337"/>
      <c r="GGW940" s="337"/>
      <c r="GGX940" s="337"/>
      <c r="GGY940" s="337"/>
      <c r="GGZ940" s="337"/>
      <c r="GHA940" s="337"/>
      <c r="GHB940" s="337"/>
      <c r="GHC940" s="337"/>
      <c r="GHD940" s="337"/>
      <c r="GHE940" s="337"/>
      <c r="GHF940" s="337"/>
      <c r="GHG940" s="337"/>
      <c r="GHH940" s="337"/>
      <c r="GHI940" s="337"/>
      <c r="GHJ940" s="337"/>
      <c r="GHK940" s="337"/>
      <c r="GHL940" s="337"/>
      <c r="GHM940" s="337"/>
      <c r="GHN940" s="337"/>
      <c r="GHO940" s="337"/>
      <c r="GHP940" s="337"/>
      <c r="GHQ940" s="337"/>
      <c r="GHR940" s="337"/>
      <c r="GHS940" s="337"/>
      <c r="GHT940" s="337"/>
      <c r="GHU940" s="337"/>
      <c r="GHV940" s="337"/>
      <c r="GHW940" s="337"/>
      <c r="GHX940" s="337"/>
      <c r="GHY940" s="337"/>
      <c r="GHZ940" s="337"/>
      <c r="GIA940" s="337"/>
      <c r="GIB940" s="337"/>
      <c r="GIC940" s="337"/>
      <c r="GID940" s="337"/>
      <c r="GIE940" s="337"/>
      <c r="GIF940" s="337"/>
      <c r="GIG940" s="337"/>
      <c r="GIH940" s="337"/>
      <c r="GII940" s="337"/>
      <c r="GIJ940" s="337"/>
      <c r="GIK940" s="337"/>
      <c r="GIL940" s="337"/>
      <c r="GIM940" s="337"/>
      <c r="GIN940" s="337"/>
      <c r="GIO940" s="337"/>
      <c r="GIP940" s="337"/>
      <c r="GIQ940" s="337"/>
      <c r="GIR940" s="337"/>
      <c r="GIS940" s="337"/>
      <c r="GIT940" s="337"/>
      <c r="GIU940" s="337"/>
      <c r="GIV940" s="337"/>
      <c r="GIW940" s="337"/>
      <c r="GIX940" s="337"/>
      <c r="GIY940" s="337"/>
      <c r="GIZ940" s="337"/>
      <c r="GJA940" s="337"/>
      <c r="GJB940" s="337"/>
      <c r="GJC940" s="337"/>
      <c r="GJD940" s="337"/>
      <c r="GJE940" s="337"/>
      <c r="GJF940" s="337"/>
      <c r="GJG940" s="337"/>
      <c r="GJH940" s="337"/>
      <c r="GJI940" s="337"/>
      <c r="GJJ940" s="337"/>
      <c r="GJK940" s="337"/>
      <c r="GJL940" s="337"/>
      <c r="GJM940" s="337"/>
      <c r="GJN940" s="337"/>
      <c r="GJO940" s="337"/>
      <c r="GJP940" s="337"/>
      <c r="GJQ940" s="337"/>
      <c r="GJR940" s="337"/>
      <c r="GJS940" s="337"/>
      <c r="GJT940" s="337"/>
      <c r="GJU940" s="337"/>
      <c r="GJV940" s="337"/>
      <c r="GJW940" s="337"/>
      <c r="GJX940" s="337"/>
      <c r="GJY940" s="337"/>
      <c r="GJZ940" s="337"/>
      <c r="GKA940" s="337"/>
      <c r="GKB940" s="337"/>
      <c r="GKC940" s="337"/>
      <c r="GKD940" s="337"/>
      <c r="GKE940" s="337"/>
      <c r="GKF940" s="337"/>
      <c r="GKG940" s="337"/>
      <c r="GKH940" s="337"/>
      <c r="GKI940" s="337"/>
      <c r="GKJ940" s="337"/>
      <c r="GKK940" s="337"/>
      <c r="GKL940" s="337"/>
      <c r="GKM940" s="337"/>
      <c r="GKN940" s="337"/>
      <c r="GKO940" s="337"/>
      <c r="GKP940" s="337"/>
      <c r="GKQ940" s="337"/>
      <c r="GKR940" s="337"/>
      <c r="GKS940" s="337"/>
      <c r="GKT940" s="337"/>
      <c r="GKU940" s="337"/>
      <c r="GKV940" s="337"/>
      <c r="GKW940" s="337"/>
      <c r="GKX940" s="337"/>
      <c r="GKY940" s="337"/>
      <c r="GKZ940" s="337"/>
      <c r="GLA940" s="337"/>
      <c r="GLB940" s="337"/>
      <c r="GLC940" s="337"/>
      <c r="GLD940" s="337"/>
      <c r="GLE940" s="337"/>
      <c r="GLF940" s="337"/>
      <c r="GLG940" s="337"/>
      <c r="GLH940" s="337"/>
      <c r="GLI940" s="337"/>
      <c r="GLJ940" s="337"/>
      <c r="GLK940" s="337"/>
      <c r="GLL940" s="337"/>
      <c r="GLM940" s="337"/>
      <c r="GLN940" s="337"/>
      <c r="GLO940" s="337"/>
      <c r="GLP940" s="337"/>
      <c r="GLQ940" s="337"/>
      <c r="GLR940" s="337"/>
      <c r="GLS940" s="337"/>
      <c r="GLT940" s="337"/>
      <c r="GLU940" s="337"/>
      <c r="GLV940" s="337"/>
      <c r="GLW940" s="337"/>
      <c r="GLX940" s="337"/>
      <c r="GLY940" s="337"/>
      <c r="GLZ940" s="337"/>
      <c r="GMA940" s="337"/>
      <c r="GMB940" s="337"/>
      <c r="GMC940" s="337"/>
      <c r="GMD940" s="337"/>
      <c r="GME940" s="337"/>
      <c r="GMF940" s="337"/>
      <c r="GMG940" s="337"/>
      <c r="GMH940" s="337"/>
      <c r="GMI940" s="337"/>
      <c r="GMJ940" s="337"/>
      <c r="GMK940" s="337"/>
      <c r="GML940" s="337"/>
      <c r="GMM940" s="337"/>
      <c r="GMN940" s="337"/>
      <c r="GMO940" s="337"/>
      <c r="GMP940" s="337"/>
      <c r="GMQ940" s="337"/>
      <c r="GMR940" s="337"/>
      <c r="GMS940" s="337"/>
      <c r="GMT940" s="337"/>
      <c r="GMU940" s="337"/>
      <c r="GMV940" s="337"/>
      <c r="GMW940" s="337"/>
      <c r="GMX940" s="337"/>
      <c r="GMY940" s="337"/>
      <c r="GMZ940" s="337"/>
      <c r="GNA940" s="337"/>
      <c r="GNB940" s="337"/>
      <c r="GNC940" s="337"/>
      <c r="GND940" s="337"/>
      <c r="GNE940" s="337"/>
      <c r="GNF940" s="337"/>
      <c r="GNG940" s="337"/>
      <c r="GNH940" s="337"/>
      <c r="GNI940" s="337"/>
      <c r="GNJ940" s="337"/>
      <c r="GNK940" s="337"/>
      <c r="GNL940" s="337"/>
      <c r="GNM940" s="337"/>
      <c r="GNN940" s="337"/>
      <c r="GNO940" s="337"/>
      <c r="GNP940" s="337"/>
      <c r="GNQ940" s="337"/>
      <c r="GNR940" s="337"/>
      <c r="GNS940" s="337"/>
      <c r="GNT940" s="337"/>
      <c r="GNU940" s="337"/>
      <c r="GNV940" s="337"/>
      <c r="GNW940" s="337"/>
      <c r="GNX940" s="337"/>
      <c r="GNY940" s="337"/>
      <c r="GNZ940" s="337"/>
      <c r="GOA940" s="337"/>
      <c r="GOB940" s="337"/>
      <c r="GOC940" s="337"/>
      <c r="GOD940" s="337"/>
      <c r="GOE940" s="337"/>
      <c r="GOF940" s="337"/>
      <c r="GOG940" s="337"/>
      <c r="GOH940" s="337"/>
      <c r="GOI940" s="337"/>
      <c r="GOJ940" s="337"/>
      <c r="GOK940" s="337"/>
      <c r="GOL940" s="337"/>
      <c r="GOM940" s="337"/>
      <c r="GON940" s="337"/>
      <c r="GOO940" s="337"/>
      <c r="GOP940" s="337"/>
      <c r="GOQ940" s="337"/>
      <c r="GOR940" s="337"/>
      <c r="GOS940" s="337"/>
      <c r="GOT940" s="337"/>
      <c r="GOU940" s="337"/>
      <c r="GOV940" s="337"/>
      <c r="GOW940" s="337"/>
      <c r="GOX940" s="337"/>
      <c r="GOY940" s="337"/>
      <c r="GOZ940" s="337"/>
      <c r="GPA940" s="337"/>
      <c r="GPB940" s="337"/>
      <c r="GPC940" s="337"/>
      <c r="GPD940" s="337"/>
      <c r="GPE940" s="337"/>
      <c r="GPF940" s="337"/>
      <c r="GPG940" s="337"/>
      <c r="GPH940" s="337"/>
      <c r="GPI940" s="337"/>
      <c r="GPJ940" s="337"/>
      <c r="GPK940" s="337"/>
      <c r="GPL940" s="337"/>
      <c r="GPM940" s="337"/>
      <c r="GPN940" s="337"/>
      <c r="GPO940" s="337"/>
      <c r="GPP940" s="337"/>
      <c r="GPQ940" s="337"/>
      <c r="GPR940" s="337"/>
      <c r="GPS940" s="337"/>
      <c r="GPT940" s="337"/>
      <c r="GPU940" s="337"/>
      <c r="GPV940" s="337"/>
      <c r="GPW940" s="337"/>
      <c r="GPX940" s="337"/>
      <c r="GPY940" s="337"/>
      <c r="GPZ940" s="337"/>
      <c r="GQA940" s="337"/>
      <c r="GQB940" s="337"/>
      <c r="GQC940" s="337"/>
      <c r="GQD940" s="337"/>
      <c r="GQE940" s="337"/>
      <c r="GQF940" s="337"/>
      <c r="GQG940" s="337"/>
      <c r="GQH940" s="337"/>
      <c r="GQI940" s="337"/>
      <c r="GQJ940" s="337"/>
      <c r="GQK940" s="337"/>
      <c r="GQL940" s="337"/>
      <c r="GQM940" s="337"/>
      <c r="GQN940" s="337"/>
      <c r="GQO940" s="337"/>
      <c r="GQP940" s="337"/>
      <c r="GQQ940" s="337"/>
      <c r="GQR940" s="337"/>
      <c r="GQS940" s="337"/>
      <c r="GQT940" s="337"/>
      <c r="GQU940" s="337"/>
      <c r="GQV940" s="337"/>
      <c r="GQW940" s="337"/>
      <c r="GQX940" s="337"/>
      <c r="GQY940" s="337"/>
      <c r="GQZ940" s="337"/>
      <c r="GRA940" s="337"/>
      <c r="GRB940" s="337"/>
      <c r="GRC940" s="337"/>
      <c r="GRD940" s="337"/>
      <c r="GRE940" s="337"/>
      <c r="GRF940" s="337"/>
      <c r="GRG940" s="337"/>
      <c r="GRH940" s="337"/>
      <c r="GRI940" s="337"/>
      <c r="GRJ940" s="337"/>
      <c r="GRK940" s="337"/>
      <c r="GRL940" s="337"/>
      <c r="GRM940" s="337"/>
      <c r="GRN940" s="337"/>
      <c r="GRO940" s="337"/>
      <c r="GRP940" s="337"/>
      <c r="GRQ940" s="337"/>
      <c r="GRR940" s="337"/>
      <c r="GRS940" s="337"/>
      <c r="GRT940" s="337"/>
      <c r="GRU940" s="337"/>
      <c r="GRV940" s="337"/>
      <c r="GRW940" s="337"/>
      <c r="GRX940" s="337"/>
      <c r="GRY940" s="337"/>
      <c r="GRZ940" s="337"/>
      <c r="GSA940" s="337"/>
      <c r="GSB940" s="337"/>
      <c r="GSC940" s="337"/>
      <c r="GSD940" s="337"/>
      <c r="GSE940" s="337"/>
      <c r="GSF940" s="337"/>
      <c r="GSG940" s="337"/>
      <c r="GSH940" s="337"/>
      <c r="GSI940" s="337"/>
      <c r="GSJ940" s="337"/>
      <c r="GSK940" s="337"/>
      <c r="GSL940" s="337"/>
      <c r="GSM940" s="337"/>
      <c r="GSN940" s="337"/>
      <c r="GSO940" s="337"/>
      <c r="GSP940" s="337"/>
      <c r="GSQ940" s="337"/>
      <c r="GSR940" s="337"/>
      <c r="GSS940" s="337"/>
      <c r="GST940" s="337"/>
      <c r="GSU940" s="337"/>
      <c r="GSV940" s="337"/>
      <c r="GSW940" s="337"/>
      <c r="GSX940" s="337"/>
      <c r="GSY940" s="337"/>
      <c r="GSZ940" s="337"/>
      <c r="GTA940" s="337"/>
      <c r="GTB940" s="337"/>
      <c r="GTC940" s="337"/>
      <c r="GTD940" s="337"/>
      <c r="GTE940" s="337"/>
      <c r="GTF940" s="337"/>
      <c r="GTG940" s="337"/>
      <c r="GTH940" s="337"/>
      <c r="GTI940" s="337"/>
      <c r="GTJ940" s="337"/>
      <c r="GTK940" s="337"/>
      <c r="GTL940" s="337"/>
      <c r="GTM940" s="337"/>
      <c r="GTN940" s="337"/>
      <c r="GTO940" s="337"/>
      <c r="GTP940" s="337"/>
      <c r="GTQ940" s="337"/>
      <c r="GTR940" s="337"/>
      <c r="GTS940" s="337"/>
      <c r="GTT940" s="337"/>
      <c r="GTU940" s="337"/>
      <c r="GTV940" s="337"/>
      <c r="GTW940" s="337"/>
      <c r="GTX940" s="337"/>
      <c r="GTY940" s="337"/>
      <c r="GTZ940" s="337"/>
      <c r="GUA940" s="337"/>
      <c r="GUB940" s="337"/>
      <c r="GUC940" s="337"/>
      <c r="GUD940" s="337"/>
      <c r="GUE940" s="337"/>
      <c r="GUF940" s="337"/>
      <c r="GUG940" s="337"/>
      <c r="GUH940" s="337"/>
      <c r="GUI940" s="337"/>
      <c r="GUJ940" s="337"/>
      <c r="GUK940" s="337"/>
      <c r="GUL940" s="337"/>
      <c r="GUM940" s="337"/>
      <c r="GUN940" s="337"/>
      <c r="GUO940" s="337"/>
      <c r="GUP940" s="337"/>
      <c r="GUQ940" s="337"/>
      <c r="GUR940" s="337"/>
      <c r="GUS940" s="337"/>
      <c r="GUT940" s="337"/>
      <c r="GUU940" s="337"/>
      <c r="GUV940" s="337"/>
      <c r="GUW940" s="337"/>
      <c r="GUX940" s="337"/>
      <c r="GUY940" s="337"/>
      <c r="GUZ940" s="337"/>
      <c r="GVA940" s="337"/>
      <c r="GVB940" s="337"/>
      <c r="GVC940" s="337"/>
      <c r="GVD940" s="337"/>
      <c r="GVE940" s="337"/>
      <c r="GVF940" s="337"/>
      <c r="GVG940" s="337"/>
      <c r="GVH940" s="337"/>
      <c r="GVI940" s="337"/>
      <c r="GVJ940" s="337"/>
      <c r="GVK940" s="337"/>
      <c r="GVL940" s="337"/>
      <c r="GVM940" s="337"/>
      <c r="GVN940" s="337"/>
      <c r="GVO940" s="337"/>
      <c r="GVP940" s="337"/>
      <c r="GVQ940" s="337"/>
      <c r="GVR940" s="337"/>
      <c r="GVS940" s="337"/>
      <c r="GVT940" s="337"/>
      <c r="GVU940" s="337"/>
      <c r="GVV940" s="337"/>
      <c r="GVW940" s="337"/>
      <c r="GVX940" s="337"/>
      <c r="GVY940" s="337"/>
      <c r="GVZ940" s="337"/>
      <c r="GWA940" s="337"/>
      <c r="GWB940" s="337"/>
      <c r="GWC940" s="337"/>
      <c r="GWD940" s="337"/>
      <c r="GWE940" s="337"/>
      <c r="GWF940" s="337"/>
      <c r="GWG940" s="337"/>
      <c r="GWH940" s="337"/>
      <c r="GWI940" s="337"/>
      <c r="GWJ940" s="337"/>
      <c r="GWK940" s="337"/>
      <c r="GWL940" s="337"/>
      <c r="GWM940" s="337"/>
      <c r="GWN940" s="337"/>
      <c r="GWO940" s="337"/>
      <c r="GWP940" s="337"/>
      <c r="GWQ940" s="337"/>
      <c r="GWR940" s="337"/>
      <c r="GWS940" s="337"/>
      <c r="GWT940" s="337"/>
      <c r="GWU940" s="337"/>
      <c r="GWV940" s="337"/>
      <c r="GWW940" s="337"/>
      <c r="GWX940" s="337"/>
      <c r="GWY940" s="337"/>
      <c r="GWZ940" s="337"/>
      <c r="GXA940" s="337"/>
      <c r="GXB940" s="337"/>
      <c r="GXC940" s="337"/>
      <c r="GXD940" s="337"/>
      <c r="GXE940" s="337"/>
      <c r="GXF940" s="337"/>
      <c r="GXG940" s="337"/>
      <c r="GXH940" s="337"/>
      <c r="GXI940" s="337"/>
      <c r="GXJ940" s="337"/>
      <c r="GXK940" s="337"/>
      <c r="GXL940" s="337"/>
      <c r="GXM940" s="337"/>
      <c r="GXN940" s="337"/>
      <c r="GXO940" s="337"/>
      <c r="GXP940" s="337"/>
      <c r="GXQ940" s="337"/>
      <c r="GXR940" s="337"/>
      <c r="GXS940" s="337"/>
      <c r="GXT940" s="337"/>
      <c r="GXU940" s="337"/>
      <c r="GXV940" s="337"/>
      <c r="GXW940" s="337"/>
      <c r="GXX940" s="337"/>
      <c r="GXY940" s="337"/>
      <c r="GXZ940" s="337"/>
      <c r="GYA940" s="337"/>
      <c r="GYB940" s="337"/>
      <c r="GYC940" s="337"/>
      <c r="GYD940" s="337"/>
      <c r="GYE940" s="337"/>
      <c r="GYF940" s="337"/>
      <c r="GYG940" s="337"/>
      <c r="GYH940" s="337"/>
      <c r="GYI940" s="337"/>
      <c r="GYJ940" s="337"/>
      <c r="GYK940" s="337"/>
      <c r="GYL940" s="337"/>
      <c r="GYM940" s="337"/>
      <c r="GYN940" s="337"/>
      <c r="GYO940" s="337"/>
      <c r="GYP940" s="337"/>
      <c r="GYQ940" s="337"/>
      <c r="GYR940" s="337"/>
      <c r="GYS940" s="337"/>
      <c r="GYT940" s="337"/>
      <c r="GYU940" s="337"/>
      <c r="GYV940" s="337"/>
      <c r="GYW940" s="337"/>
      <c r="GYX940" s="337"/>
      <c r="GYY940" s="337"/>
      <c r="GYZ940" s="337"/>
      <c r="GZA940" s="337"/>
      <c r="GZB940" s="337"/>
      <c r="GZC940" s="337"/>
      <c r="GZD940" s="337"/>
      <c r="GZE940" s="337"/>
      <c r="GZF940" s="337"/>
      <c r="GZG940" s="337"/>
      <c r="GZH940" s="337"/>
      <c r="GZI940" s="337"/>
      <c r="GZJ940" s="337"/>
      <c r="GZK940" s="337"/>
      <c r="GZL940" s="337"/>
      <c r="GZM940" s="337"/>
      <c r="GZN940" s="337"/>
      <c r="GZO940" s="337"/>
      <c r="GZP940" s="337"/>
      <c r="GZQ940" s="337"/>
      <c r="GZR940" s="337"/>
      <c r="GZS940" s="337"/>
      <c r="GZT940" s="337"/>
      <c r="GZU940" s="337"/>
      <c r="GZV940" s="337"/>
      <c r="GZW940" s="337"/>
      <c r="GZX940" s="337"/>
      <c r="GZY940" s="337"/>
      <c r="GZZ940" s="337"/>
      <c r="HAA940" s="337"/>
      <c r="HAB940" s="337"/>
      <c r="HAC940" s="337"/>
      <c r="HAD940" s="337"/>
      <c r="HAE940" s="337"/>
      <c r="HAF940" s="337"/>
      <c r="HAG940" s="337"/>
      <c r="HAH940" s="337"/>
      <c r="HAI940" s="337"/>
      <c r="HAJ940" s="337"/>
      <c r="HAK940" s="337"/>
      <c r="HAL940" s="337"/>
      <c r="HAM940" s="337"/>
      <c r="HAN940" s="337"/>
      <c r="HAO940" s="337"/>
      <c r="HAP940" s="337"/>
      <c r="HAQ940" s="337"/>
      <c r="HAR940" s="337"/>
      <c r="HAS940" s="337"/>
      <c r="HAT940" s="337"/>
      <c r="HAU940" s="337"/>
      <c r="HAV940" s="337"/>
      <c r="HAW940" s="337"/>
      <c r="HAX940" s="337"/>
      <c r="HAY940" s="337"/>
      <c r="HAZ940" s="337"/>
      <c r="HBA940" s="337"/>
      <c r="HBB940" s="337"/>
      <c r="HBC940" s="337"/>
      <c r="HBD940" s="337"/>
      <c r="HBE940" s="337"/>
      <c r="HBF940" s="337"/>
      <c r="HBG940" s="337"/>
      <c r="HBH940" s="337"/>
      <c r="HBI940" s="337"/>
      <c r="HBJ940" s="337"/>
      <c r="HBK940" s="337"/>
      <c r="HBL940" s="337"/>
      <c r="HBM940" s="337"/>
      <c r="HBN940" s="337"/>
      <c r="HBO940" s="337"/>
      <c r="HBP940" s="337"/>
      <c r="HBQ940" s="337"/>
      <c r="HBR940" s="337"/>
      <c r="HBS940" s="337"/>
      <c r="HBT940" s="337"/>
      <c r="HBU940" s="337"/>
      <c r="HBV940" s="337"/>
      <c r="HBW940" s="337"/>
      <c r="HBX940" s="337"/>
      <c r="HBY940" s="337"/>
      <c r="HBZ940" s="337"/>
      <c r="HCA940" s="337"/>
      <c r="HCB940" s="337"/>
      <c r="HCC940" s="337"/>
      <c r="HCD940" s="337"/>
      <c r="HCE940" s="337"/>
      <c r="HCF940" s="337"/>
      <c r="HCG940" s="337"/>
      <c r="HCH940" s="337"/>
      <c r="HCI940" s="337"/>
      <c r="HCJ940" s="337"/>
      <c r="HCK940" s="337"/>
      <c r="HCL940" s="337"/>
      <c r="HCM940" s="337"/>
      <c r="HCN940" s="337"/>
      <c r="HCO940" s="337"/>
      <c r="HCP940" s="337"/>
      <c r="HCQ940" s="337"/>
      <c r="HCR940" s="337"/>
      <c r="HCS940" s="337"/>
      <c r="HCT940" s="337"/>
      <c r="HCU940" s="337"/>
      <c r="HCV940" s="337"/>
      <c r="HCW940" s="337"/>
      <c r="HCX940" s="337"/>
      <c r="HCY940" s="337"/>
      <c r="HCZ940" s="337"/>
      <c r="HDA940" s="337"/>
      <c r="HDB940" s="337"/>
      <c r="HDC940" s="337"/>
      <c r="HDD940" s="337"/>
      <c r="HDE940" s="337"/>
      <c r="HDF940" s="337"/>
      <c r="HDG940" s="337"/>
      <c r="HDH940" s="337"/>
      <c r="HDI940" s="337"/>
      <c r="HDJ940" s="337"/>
      <c r="HDK940" s="337"/>
      <c r="HDL940" s="337"/>
      <c r="HDM940" s="337"/>
      <c r="HDN940" s="337"/>
      <c r="HDO940" s="337"/>
      <c r="HDP940" s="337"/>
      <c r="HDQ940" s="337"/>
      <c r="HDR940" s="337"/>
      <c r="HDS940" s="337"/>
      <c r="HDT940" s="337"/>
      <c r="HDU940" s="337"/>
      <c r="HDV940" s="337"/>
      <c r="HDW940" s="337"/>
      <c r="HDX940" s="337"/>
      <c r="HDY940" s="337"/>
      <c r="HDZ940" s="337"/>
      <c r="HEA940" s="337"/>
      <c r="HEB940" s="337"/>
      <c r="HEC940" s="337"/>
      <c r="HED940" s="337"/>
      <c r="HEE940" s="337"/>
      <c r="HEF940" s="337"/>
      <c r="HEG940" s="337"/>
      <c r="HEH940" s="337"/>
      <c r="HEI940" s="337"/>
      <c r="HEJ940" s="337"/>
      <c r="HEK940" s="337"/>
      <c r="HEL940" s="337"/>
      <c r="HEM940" s="337"/>
      <c r="HEN940" s="337"/>
      <c r="HEO940" s="337"/>
      <c r="HEP940" s="337"/>
      <c r="HEQ940" s="337"/>
      <c r="HER940" s="337"/>
      <c r="HES940" s="337"/>
      <c r="HET940" s="337"/>
      <c r="HEU940" s="337"/>
      <c r="HEV940" s="337"/>
      <c r="HEW940" s="337"/>
      <c r="HEX940" s="337"/>
      <c r="HEY940" s="337"/>
      <c r="HEZ940" s="337"/>
      <c r="HFA940" s="337"/>
      <c r="HFB940" s="337"/>
      <c r="HFC940" s="337"/>
      <c r="HFD940" s="337"/>
      <c r="HFE940" s="337"/>
      <c r="HFF940" s="337"/>
      <c r="HFG940" s="337"/>
      <c r="HFH940" s="337"/>
      <c r="HFI940" s="337"/>
      <c r="HFJ940" s="337"/>
      <c r="HFK940" s="337"/>
      <c r="HFL940" s="337"/>
      <c r="HFM940" s="337"/>
      <c r="HFN940" s="337"/>
      <c r="HFO940" s="337"/>
      <c r="HFP940" s="337"/>
      <c r="HFQ940" s="337"/>
      <c r="HFR940" s="337"/>
      <c r="HFS940" s="337"/>
      <c r="HFT940" s="337"/>
      <c r="HFU940" s="337"/>
      <c r="HFV940" s="337"/>
      <c r="HFW940" s="337"/>
      <c r="HFX940" s="337"/>
      <c r="HFY940" s="337"/>
      <c r="HFZ940" s="337"/>
      <c r="HGA940" s="337"/>
      <c r="HGB940" s="337"/>
      <c r="HGC940" s="337"/>
      <c r="HGD940" s="337"/>
      <c r="HGE940" s="337"/>
      <c r="HGF940" s="337"/>
      <c r="HGG940" s="337"/>
      <c r="HGH940" s="337"/>
      <c r="HGI940" s="337"/>
      <c r="HGJ940" s="337"/>
      <c r="HGK940" s="337"/>
      <c r="HGL940" s="337"/>
      <c r="HGM940" s="337"/>
      <c r="HGN940" s="337"/>
      <c r="HGO940" s="337"/>
      <c r="HGP940" s="337"/>
      <c r="HGQ940" s="337"/>
      <c r="HGR940" s="337"/>
      <c r="HGS940" s="337"/>
      <c r="HGT940" s="337"/>
      <c r="HGU940" s="337"/>
      <c r="HGV940" s="337"/>
      <c r="HGW940" s="337"/>
      <c r="HGX940" s="337"/>
      <c r="HGY940" s="337"/>
      <c r="HGZ940" s="337"/>
      <c r="HHA940" s="337"/>
      <c r="HHB940" s="337"/>
      <c r="HHC940" s="337"/>
      <c r="HHD940" s="337"/>
      <c r="HHE940" s="337"/>
      <c r="HHF940" s="337"/>
      <c r="HHG940" s="337"/>
      <c r="HHH940" s="337"/>
      <c r="HHI940" s="337"/>
      <c r="HHJ940" s="337"/>
      <c r="HHK940" s="337"/>
      <c r="HHL940" s="337"/>
      <c r="HHM940" s="337"/>
      <c r="HHN940" s="337"/>
      <c r="HHO940" s="337"/>
      <c r="HHP940" s="337"/>
      <c r="HHQ940" s="337"/>
      <c r="HHR940" s="337"/>
      <c r="HHS940" s="337"/>
      <c r="HHT940" s="337"/>
      <c r="HHU940" s="337"/>
      <c r="HHV940" s="337"/>
      <c r="HHW940" s="337"/>
      <c r="HHX940" s="337"/>
      <c r="HHY940" s="337"/>
      <c r="HHZ940" s="337"/>
      <c r="HIA940" s="337"/>
      <c r="HIB940" s="337"/>
      <c r="HIC940" s="337"/>
      <c r="HID940" s="337"/>
      <c r="HIE940" s="337"/>
      <c r="HIF940" s="337"/>
      <c r="HIG940" s="337"/>
      <c r="HIH940" s="337"/>
      <c r="HII940" s="337"/>
      <c r="HIJ940" s="337"/>
      <c r="HIK940" s="337"/>
      <c r="HIL940" s="337"/>
      <c r="HIM940" s="337"/>
      <c r="HIN940" s="337"/>
      <c r="HIO940" s="337"/>
      <c r="HIP940" s="337"/>
      <c r="HIQ940" s="337"/>
      <c r="HIR940" s="337"/>
      <c r="HIS940" s="337"/>
      <c r="HIT940" s="337"/>
      <c r="HIU940" s="337"/>
      <c r="HIV940" s="337"/>
      <c r="HIW940" s="337"/>
      <c r="HIX940" s="337"/>
      <c r="HIY940" s="337"/>
      <c r="HIZ940" s="337"/>
      <c r="HJA940" s="337"/>
      <c r="HJB940" s="337"/>
      <c r="HJC940" s="337"/>
      <c r="HJD940" s="337"/>
      <c r="HJE940" s="337"/>
      <c r="HJF940" s="337"/>
      <c r="HJG940" s="337"/>
      <c r="HJH940" s="337"/>
      <c r="HJI940" s="337"/>
      <c r="HJJ940" s="337"/>
      <c r="HJK940" s="337"/>
      <c r="HJL940" s="337"/>
      <c r="HJM940" s="337"/>
      <c r="HJN940" s="337"/>
      <c r="HJO940" s="337"/>
      <c r="HJP940" s="337"/>
      <c r="HJQ940" s="337"/>
      <c r="HJR940" s="337"/>
      <c r="HJS940" s="337"/>
      <c r="HJT940" s="337"/>
      <c r="HJU940" s="337"/>
      <c r="HJV940" s="337"/>
      <c r="HJW940" s="337"/>
      <c r="HJX940" s="337"/>
      <c r="HJY940" s="337"/>
      <c r="HJZ940" s="337"/>
      <c r="HKA940" s="337"/>
      <c r="HKB940" s="337"/>
      <c r="HKC940" s="337"/>
      <c r="HKD940" s="337"/>
      <c r="HKE940" s="337"/>
      <c r="HKF940" s="337"/>
      <c r="HKG940" s="337"/>
      <c r="HKH940" s="337"/>
      <c r="HKI940" s="337"/>
      <c r="HKJ940" s="337"/>
      <c r="HKK940" s="337"/>
      <c r="HKL940" s="337"/>
      <c r="HKM940" s="337"/>
      <c r="HKN940" s="337"/>
      <c r="HKO940" s="337"/>
      <c r="HKP940" s="337"/>
      <c r="HKQ940" s="337"/>
      <c r="HKR940" s="337"/>
      <c r="HKS940" s="337"/>
      <c r="HKT940" s="337"/>
      <c r="HKU940" s="337"/>
      <c r="HKV940" s="337"/>
      <c r="HKW940" s="337"/>
      <c r="HKX940" s="337"/>
      <c r="HKY940" s="337"/>
      <c r="HKZ940" s="337"/>
      <c r="HLA940" s="337"/>
      <c r="HLB940" s="337"/>
      <c r="HLC940" s="337"/>
      <c r="HLD940" s="337"/>
      <c r="HLE940" s="337"/>
      <c r="HLF940" s="337"/>
      <c r="HLG940" s="337"/>
      <c r="HLH940" s="337"/>
      <c r="HLI940" s="337"/>
      <c r="HLJ940" s="337"/>
      <c r="HLK940" s="337"/>
      <c r="HLL940" s="337"/>
      <c r="HLM940" s="337"/>
      <c r="HLN940" s="337"/>
      <c r="HLO940" s="337"/>
      <c r="HLP940" s="337"/>
      <c r="HLQ940" s="337"/>
      <c r="HLR940" s="337"/>
      <c r="HLS940" s="337"/>
      <c r="HLT940" s="337"/>
      <c r="HLU940" s="337"/>
      <c r="HLV940" s="337"/>
      <c r="HLW940" s="337"/>
      <c r="HLX940" s="337"/>
      <c r="HLY940" s="337"/>
      <c r="HLZ940" s="337"/>
      <c r="HMA940" s="337"/>
      <c r="HMB940" s="337"/>
      <c r="HMC940" s="337"/>
      <c r="HMD940" s="337"/>
      <c r="HME940" s="337"/>
      <c r="HMF940" s="337"/>
      <c r="HMG940" s="337"/>
      <c r="HMH940" s="337"/>
      <c r="HMI940" s="337"/>
      <c r="HMJ940" s="337"/>
      <c r="HMK940" s="337"/>
      <c r="HML940" s="337"/>
      <c r="HMM940" s="337"/>
      <c r="HMN940" s="337"/>
      <c r="HMO940" s="337"/>
      <c r="HMP940" s="337"/>
      <c r="HMQ940" s="337"/>
      <c r="HMR940" s="337"/>
      <c r="HMS940" s="337"/>
      <c r="HMT940" s="337"/>
      <c r="HMU940" s="337"/>
      <c r="HMV940" s="337"/>
      <c r="HMW940" s="337"/>
      <c r="HMX940" s="337"/>
      <c r="HMY940" s="337"/>
      <c r="HMZ940" s="337"/>
      <c r="HNA940" s="337"/>
      <c r="HNB940" s="337"/>
      <c r="HNC940" s="337"/>
      <c r="HND940" s="337"/>
      <c r="HNE940" s="337"/>
      <c r="HNF940" s="337"/>
      <c r="HNG940" s="337"/>
      <c r="HNH940" s="337"/>
      <c r="HNI940" s="337"/>
      <c r="HNJ940" s="337"/>
      <c r="HNK940" s="337"/>
      <c r="HNL940" s="337"/>
      <c r="HNM940" s="337"/>
      <c r="HNN940" s="337"/>
      <c r="HNO940" s="337"/>
      <c r="HNP940" s="337"/>
      <c r="HNQ940" s="337"/>
      <c r="HNR940" s="337"/>
      <c r="HNS940" s="337"/>
      <c r="HNT940" s="337"/>
      <c r="HNU940" s="337"/>
      <c r="HNV940" s="337"/>
      <c r="HNW940" s="337"/>
      <c r="HNX940" s="337"/>
      <c r="HNY940" s="337"/>
      <c r="HNZ940" s="337"/>
      <c r="HOA940" s="337"/>
      <c r="HOB940" s="337"/>
      <c r="HOC940" s="337"/>
      <c r="HOD940" s="337"/>
      <c r="HOE940" s="337"/>
      <c r="HOF940" s="337"/>
      <c r="HOG940" s="337"/>
      <c r="HOH940" s="337"/>
      <c r="HOI940" s="337"/>
      <c r="HOJ940" s="337"/>
      <c r="HOK940" s="337"/>
      <c r="HOL940" s="337"/>
      <c r="HOM940" s="337"/>
      <c r="HON940" s="337"/>
      <c r="HOO940" s="337"/>
      <c r="HOP940" s="337"/>
      <c r="HOQ940" s="337"/>
      <c r="HOR940" s="337"/>
      <c r="HOS940" s="337"/>
      <c r="HOT940" s="337"/>
      <c r="HOU940" s="337"/>
      <c r="HOV940" s="337"/>
      <c r="HOW940" s="337"/>
      <c r="HOX940" s="337"/>
      <c r="HOY940" s="337"/>
      <c r="HOZ940" s="337"/>
      <c r="HPA940" s="337"/>
      <c r="HPB940" s="337"/>
      <c r="HPC940" s="337"/>
      <c r="HPD940" s="337"/>
      <c r="HPE940" s="337"/>
      <c r="HPF940" s="337"/>
      <c r="HPG940" s="337"/>
      <c r="HPH940" s="337"/>
      <c r="HPI940" s="337"/>
      <c r="HPJ940" s="337"/>
      <c r="HPK940" s="337"/>
      <c r="HPL940" s="337"/>
      <c r="HPM940" s="337"/>
      <c r="HPN940" s="337"/>
      <c r="HPO940" s="337"/>
      <c r="HPP940" s="337"/>
      <c r="HPQ940" s="337"/>
      <c r="HPR940" s="337"/>
      <c r="HPS940" s="337"/>
      <c r="HPT940" s="337"/>
      <c r="HPU940" s="337"/>
      <c r="HPV940" s="337"/>
      <c r="HPW940" s="337"/>
      <c r="HPX940" s="337"/>
      <c r="HPY940" s="337"/>
      <c r="HPZ940" s="337"/>
      <c r="HQA940" s="337"/>
      <c r="HQB940" s="337"/>
      <c r="HQC940" s="337"/>
      <c r="HQD940" s="337"/>
      <c r="HQE940" s="337"/>
      <c r="HQF940" s="337"/>
      <c r="HQG940" s="337"/>
      <c r="HQH940" s="337"/>
      <c r="HQI940" s="337"/>
      <c r="HQJ940" s="337"/>
      <c r="HQK940" s="337"/>
      <c r="HQL940" s="337"/>
      <c r="HQM940" s="337"/>
      <c r="HQN940" s="337"/>
      <c r="HQO940" s="337"/>
      <c r="HQP940" s="337"/>
      <c r="HQQ940" s="337"/>
      <c r="HQR940" s="337"/>
      <c r="HQS940" s="337"/>
      <c r="HQT940" s="337"/>
      <c r="HQU940" s="337"/>
      <c r="HQV940" s="337"/>
      <c r="HQW940" s="337"/>
      <c r="HQX940" s="337"/>
      <c r="HQY940" s="337"/>
      <c r="HQZ940" s="337"/>
      <c r="HRA940" s="337"/>
      <c r="HRB940" s="337"/>
      <c r="HRC940" s="337"/>
      <c r="HRD940" s="337"/>
      <c r="HRE940" s="337"/>
      <c r="HRF940" s="337"/>
      <c r="HRG940" s="337"/>
      <c r="HRH940" s="337"/>
      <c r="HRI940" s="337"/>
      <c r="HRJ940" s="337"/>
      <c r="HRK940" s="337"/>
      <c r="HRL940" s="337"/>
      <c r="HRM940" s="337"/>
      <c r="HRN940" s="337"/>
      <c r="HRO940" s="337"/>
      <c r="HRP940" s="337"/>
      <c r="HRQ940" s="337"/>
      <c r="HRR940" s="337"/>
      <c r="HRS940" s="337"/>
      <c r="HRT940" s="337"/>
      <c r="HRU940" s="337"/>
      <c r="HRV940" s="337"/>
      <c r="HRW940" s="337"/>
      <c r="HRX940" s="337"/>
      <c r="HRY940" s="337"/>
      <c r="HRZ940" s="337"/>
      <c r="HSA940" s="337"/>
      <c r="HSB940" s="337"/>
      <c r="HSC940" s="337"/>
      <c r="HSD940" s="337"/>
      <c r="HSE940" s="337"/>
      <c r="HSF940" s="337"/>
      <c r="HSG940" s="337"/>
      <c r="HSH940" s="337"/>
      <c r="HSI940" s="337"/>
      <c r="HSJ940" s="337"/>
      <c r="HSK940" s="337"/>
      <c r="HSL940" s="337"/>
      <c r="HSM940" s="337"/>
      <c r="HSN940" s="337"/>
      <c r="HSO940" s="337"/>
      <c r="HSP940" s="337"/>
      <c r="HSQ940" s="337"/>
      <c r="HSR940" s="337"/>
      <c r="HSS940" s="337"/>
      <c r="HST940" s="337"/>
      <c r="HSU940" s="337"/>
      <c r="HSV940" s="337"/>
      <c r="HSW940" s="337"/>
      <c r="HSX940" s="337"/>
      <c r="HSY940" s="337"/>
      <c r="HSZ940" s="337"/>
      <c r="HTA940" s="337"/>
      <c r="HTB940" s="337"/>
      <c r="HTC940" s="337"/>
      <c r="HTD940" s="337"/>
      <c r="HTE940" s="337"/>
      <c r="HTF940" s="337"/>
      <c r="HTG940" s="337"/>
      <c r="HTH940" s="337"/>
      <c r="HTI940" s="337"/>
      <c r="HTJ940" s="337"/>
      <c r="HTK940" s="337"/>
      <c r="HTL940" s="337"/>
      <c r="HTM940" s="337"/>
      <c r="HTN940" s="337"/>
      <c r="HTO940" s="337"/>
      <c r="HTP940" s="337"/>
      <c r="HTQ940" s="337"/>
      <c r="HTR940" s="337"/>
      <c r="HTS940" s="337"/>
      <c r="HTT940" s="337"/>
      <c r="HTU940" s="337"/>
      <c r="HTV940" s="337"/>
      <c r="HTW940" s="337"/>
      <c r="HTX940" s="337"/>
      <c r="HTY940" s="337"/>
      <c r="HTZ940" s="337"/>
      <c r="HUA940" s="337"/>
      <c r="HUB940" s="337"/>
      <c r="HUC940" s="337"/>
      <c r="HUD940" s="337"/>
      <c r="HUE940" s="337"/>
      <c r="HUF940" s="337"/>
      <c r="HUG940" s="337"/>
      <c r="HUH940" s="337"/>
      <c r="HUI940" s="337"/>
      <c r="HUJ940" s="337"/>
      <c r="HUK940" s="337"/>
      <c r="HUL940" s="337"/>
      <c r="HUM940" s="337"/>
      <c r="HUN940" s="337"/>
      <c r="HUO940" s="337"/>
      <c r="HUP940" s="337"/>
      <c r="HUQ940" s="337"/>
      <c r="HUR940" s="337"/>
      <c r="HUS940" s="337"/>
      <c r="HUT940" s="337"/>
      <c r="HUU940" s="337"/>
      <c r="HUV940" s="337"/>
      <c r="HUW940" s="337"/>
      <c r="HUX940" s="337"/>
      <c r="HUY940" s="337"/>
      <c r="HUZ940" s="337"/>
      <c r="HVA940" s="337"/>
      <c r="HVB940" s="337"/>
      <c r="HVC940" s="337"/>
      <c r="HVD940" s="337"/>
      <c r="HVE940" s="337"/>
      <c r="HVF940" s="337"/>
      <c r="HVG940" s="337"/>
      <c r="HVH940" s="337"/>
      <c r="HVI940" s="337"/>
      <c r="HVJ940" s="337"/>
      <c r="HVK940" s="337"/>
      <c r="HVL940" s="337"/>
      <c r="HVM940" s="337"/>
      <c r="HVN940" s="337"/>
      <c r="HVO940" s="337"/>
      <c r="HVP940" s="337"/>
      <c r="HVQ940" s="337"/>
      <c r="HVR940" s="337"/>
      <c r="HVS940" s="337"/>
      <c r="HVT940" s="337"/>
      <c r="HVU940" s="337"/>
      <c r="HVV940" s="337"/>
      <c r="HVW940" s="337"/>
      <c r="HVX940" s="337"/>
      <c r="HVY940" s="337"/>
      <c r="HVZ940" s="337"/>
      <c r="HWA940" s="337"/>
      <c r="HWB940" s="337"/>
      <c r="HWC940" s="337"/>
      <c r="HWD940" s="337"/>
      <c r="HWE940" s="337"/>
      <c r="HWF940" s="337"/>
      <c r="HWG940" s="337"/>
      <c r="HWH940" s="337"/>
      <c r="HWI940" s="337"/>
      <c r="HWJ940" s="337"/>
      <c r="HWK940" s="337"/>
      <c r="HWL940" s="337"/>
      <c r="HWM940" s="337"/>
      <c r="HWN940" s="337"/>
      <c r="HWO940" s="337"/>
      <c r="HWP940" s="337"/>
      <c r="HWQ940" s="337"/>
      <c r="HWR940" s="337"/>
      <c r="HWS940" s="337"/>
      <c r="HWT940" s="337"/>
      <c r="HWU940" s="337"/>
      <c r="HWV940" s="337"/>
      <c r="HWW940" s="337"/>
      <c r="HWX940" s="337"/>
      <c r="HWY940" s="337"/>
      <c r="HWZ940" s="337"/>
      <c r="HXA940" s="337"/>
      <c r="HXB940" s="337"/>
      <c r="HXC940" s="337"/>
      <c r="HXD940" s="337"/>
      <c r="HXE940" s="337"/>
      <c r="HXF940" s="337"/>
      <c r="HXG940" s="337"/>
      <c r="HXH940" s="337"/>
      <c r="HXI940" s="337"/>
      <c r="HXJ940" s="337"/>
      <c r="HXK940" s="337"/>
      <c r="HXL940" s="337"/>
      <c r="HXM940" s="337"/>
      <c r="HXN940" s="337"/>
      <c r="HXO940" s="337"/>
      <c r="HXP940" s="337"/>
      <c r="HXQ940" s="337"/>
      <c r="HXR940" s="337"/>
      <c r="HXS940" s="337"/>
      <c r="HXT940" s="337"/>
      <c r="HXU940" s="337"/>
      <c r="HXV940" s="337"/>
      <c r="HXW940" s="337"/>
      <c r="HXX940" s="337"/>
      <c r="HXY940" s="337"/>
      <c r="HXZ940" s="337"/>
      <c r="HYA940" s="337"/>
      <c r="HYB940" s="337"/>
      <c r="HYC940" s="337"/>
      <c r="HYD940" s="337"/>
      <c r="HYE940" s="337"/>
      <c r="HYF940" s="337"/>
      <c r="HYG940" s="337"/>
      <c r="HYH940" s="337"/>
      <c r="HYI940" s="337"/>
      <c r="HYJ940" s="337"/>
      <c r="HYK940" s="337"/>
      <c r="HYL940" s="337"/>
      <c r="HYM940" s="337"/>
      <c r="HYN940" s="337"/>
      <c r="HYO940" s="337"/>
      <c r="HYP940" s="337"/>
      <c r="HYQ940" s="337"/>
      <c r="HYR940" s="337"/>
      <c r="HYS940" s="337"/>
      <c r="HYT940" s="337"/>
      <c r="HYU940" s="337"/>
      <c r="HYV940" s="337"/>
      <c r="HYW940" s="337"/>
      <c r="HYX940" s="337"/>
      <c r="HYY940" s="337"/>
      <c r="HYZ940" s="337"/>
      <c r="HZA940" s="337"/>
      <c r="HZB940" s="337"/>
      <c r="HZC940" s="337"/>
      <c r="HZD940" s="337"/>
      <c r="HZE940" s="337"/>
      <c r="HZF940" s="337"/>
      <c r="HZG940" s="337"/>
      <c r="HZH940" s="337"/>
      <c r="HZI940" s="337"/>
      <c r="HZJ940" s="337"/>
      <c r="HZK940" s="337"/>
      <c r="HZL940" s="337"/>
      <c r="HZM940" s="337"/>
      <c r="HZN940" s="337"/>
      <c r="HZO940" s="337"/>
      <c r="HZP940" s="337"/>
      <c r="HZQ940" s="337"/>
      <c r="HZR940" s="337"/>
      <c r="HZS940" s="337"/>
      <c r="HZT940" s="337"/>
      <c r="HZU940" s="337"/>
      <c r="HZV940" s="337"/>
      <c r="HZW940" s="337"/>
      <c r="HZX940" s="337"/>
      <c r="HZY940" s="337"/>
      <c r="HZZ940" s="337"/>
      <c r="IAA940" s="337"/>
      <c r="IAB940" s="337"/>
      <c r="IAC940" s="337"/>
      <c r="IAD940" s="337"/>
      <c r="IAE940" s="337"/>
      <c r="IAF940" s="337"/>
      <c r="IAG940" s="337"/>
      <c r="IAH940" s="337"/>
      <c r="IAI940" s="337"/>
      <c r="IAJ940" s="337"/>
      <c r="IAK940" s="337"/>
      <c r="IAL940" s="337"/>
      <c r="IAM940" s="337"/>
      <c r="IAN940" s="337"/>
      <c r="IAO940" s="337"/>
      <c r="IAP940" s="337"/>
      <c r="IAQ940" s="337"/>
      <c r="IAR940" s="337"/>
      <c r="IAS940" s="337"/>
      <c r="IAT940" s="337"/>
      <c r="IAU940" s="337"/>
      <c r="IAV940" s="337"/>
      <c r="IAW940" s="337"/>
      <c r="IAX940" s="337"/>
      <c r="IAY940" s="337"/>
      <c r="IAZ940" s="337"/>
      <c r="IBA940" s="337"/>
      <c r="IBB940" s="337"/>
      <c r="IBC940" s="337"/>
      <c r="IBD940" s="337"/>
      <c r="IBE940" s="337"/>
      <c r="IBF940" s="337"/>
      <c r="IBG940" s="337"/>
      <c r="IBH940" s="337"/>
      <c r="IBI940" s="337"/>
      <c r="IBJ940" s="337"/>
      <c r="IBK940" s="337"/>
      <c r="IBL940" s="337"/>
      <c r="IBM940" s="337"/>
      <c r="IBN940" s="337"/>
      <c r="IBO940" s="337"/>
      <c r="IBP940" s="337"/>
      <c r="IBQ940" s="337"/>
      <c r="IBR940" s="337"/>
      <c r="IBS940" s="337"/>
      <c r="IBT940" s="337"/>
      <c r="IBU940" s="337"/>
      <c r="IBV940" s="337"/>
      <c r="IBW940" s="337"/>
      <c r="IBX940" s="337"/>
      <c r="IBY940" s="337"/>
      <c r="IBZ940" s="337"/>
      <c r="ICA940" s="337"/>
      <c r="ICB940" s="337"/>
      <c r="ICC940" s="337"/>
      <c r="ICD940" s="337"/>
      <c r="ICE940" s="337"/>
      <c r="ICF940" s="337"/>
      <c r="ICG940" s="337"/>
      <c r="ICH940" s="337"/>
      <c r="ICI940" s="337"/>
      <c r="ICJ940" s="337"/>
      <c r="ICK940" s="337"/>
      <c r="ICL940" s="337"/>
      <c r="ICM940" s="337"/>
      <c r="ICN940" s="337"/>
      <c r="ICO940" s="337"/>
      <c r="ICP940" s="337"/>
      <c r="ICQ940" s="337"/>
      <c r="ICR940" s="337"/>
      <c r="ICS940" s="337"/>
      <c r="ICT940" s="337"/>
      <c r="ICU940" s="337"/>
      <c r="ICV940" s="337"/>
      <c r="ICW940" s="337"/>
      <c r="ICX940" s="337"/>
      <c r="ICY940" s="337"/>
      <c r="ICZ940" s="337"/>
      <c r="IDA940" s="337"/>
      <c r="IDB940" s="337"/>
      <c r="IDC940" s="337"/>
      <c r="IDD940" s="337"/>
      <c r="IDE940" s="337"/>
      <c r="IDF940" s="337"/>
      <c r="IDG940" s="337"/>
      <c r="IDH940" s="337"/>
      <c r="IDI940" s="337"/>
      <c r="IDJ940" s="337"/>
      <c r="IDK940" s="337"/>
      <c r="IDL940" s="337"/>
      <c r="IDM940" s="337"/>
      <c r="IDN940" s="337"/>
      <c r="IDO940" s="337"/>
      <c r="IDP940" s="337"/>
      <c r="IDQ940" s="337"/>
      <c r="IDR940" s="337"/>
      <c r="IDS940" s="337"/>
      <c r="IDT940" s="337"/>
      <c r="IDU940" s="337"/>
      <c r="IDV940" s="337"/>
      <c r="IDW940" s="337"/>
      <c r="IDX940" s="337"/>
      <c r="IDY940" s="337"/>
      <c r="IDZ940" s="337"/>
      <c r="IEA940" s="337"/>
      <c r="IEB940" s="337"/>
      <c r="IEC940" s="337"/>
      <c r="IED940" s="337"/>
      <c r="IEE940" s="337"/>
      <c r="IEF940" s="337"/>
      <c r="IEG940" s="337"/>
      <c r="IEH940" s="337"/>
      <c r="IEI940" s="337"/>
      <c r="IEJ940" s="337"/>
      <c r="IEK940" s="337"/>
      <c r="IEL940" s="337"/>
      <c r="IEM940" s="337"/>
      <c r="IEN940" s="337"/>
      <c r="IEO940" s="337"/>
      <c r="IEP940" s="337"/>
      <c r="IEQ940" s="337"/>
      <c r="IER940" s="337"/>
      <c r="IES940" s="337"/>
      <c r="IET940" s="337"/>
      <c r="IEU940" s="337"/>
      <c r="IEV940" s="337"/>
      <c r="IEW940" s="337"/>
      <c r="IEX940" s="337"/>
      <c r="IEY940" s="337"/>
      <c r="IEZ940" s="337"/>
      <c r="IFA940" s="337"/>
      <c r="IFB940" s="337"/>
      <c r="IFC940" s="337"/>
      <c r="IFD940" s="337"/>
      <c r="IFE940" s="337"/>
      <c r="IFF940" s="337"/>
      <c r="IFG940" s="337"/>
      <c r="IFH940" s="337"/>
      <c r="IFI940" s="337"/>
      <c r="IFJ940" s="337"/>
      <c r="IFK940" s="337"/>
      <c r="IFL940" s="337"/>
      <c r="IFM940" s="337"/>
      <c r="IFN940" s="337"/>
      <c r="IFO940" s="337"/>
      <c r="IFP940" s="337"/>
      <c r="IFQ940" s="337"/>
      <c r="IFR940" s="337"/>
      <c r="IFS940" s="337"/>
      <c r="IFT940" s="337"/>
      <c r="IFU940" s="337"/>
      <c r="IFV940" s="337"/>
      <c r="IFW940" s="337"/>
      <c r="IFX940" s="337"/>
      <c r="IFY940" s="337"/>
      <c r="IFZ940" s="337"/>
      <c r="IGA940" s="337"/>
      <c r="IGB940" s="337"/>
      <c r="IGC940" s="337"/>
      <c r="IGD940" s="337"/>
      <c r="IGE940" s="337"/>
      <c r="IGF940" s="337"/>
      <c r="IGG940" s="337"/>
      <c r="IGH940" s="337"/>
      <c r="IGI940" s="337"/>
      <c r="IGJ940" s="337"/>
      <c r="IGK940" s="337"/>
      <c r="IGL940" s="337"/>
      <c r="IGM940" s="337"/>
      <c r="IGN940" s="337"/>
      <c r="IGO940" s="337"/>
      <c r="IGP940" s="337"/>
      <c r="IGQ940" s="337"/>
      <c r="IGR940" s="337"/>
      <c r="IGS940" s="337"/>
      <c r="IGT940" s="337"/>
      <c r="IGU940" s="337"/>
      <c r="IGV940" s="337"/>
      <c r="IGW940" s="337"/>
      <c r="IGX940" s="337"/>
      <c r="IGY940" s="337"/>
      <c r="IGZ940" s="337"/>
      <c r="IHA940" s="337"/>
      <c r="IHB940" s="337"/>
      <c r="IHC940" s="337"/>
      <c r="IHD940" s="337"/>
      <c r="IHE940" s="337"/>
      <c r="IHF940" s="337"/>
      <c r="IHG940" s="337"/>
      <c r="IHH940" s="337"/>
      <c r="IHI940" s="337"/>
      <c r="IHJ940" s="337"/>
      <c r="IHK940" s="337"/>
      <c r="IHL940" s="337"/>
      <c r="IHM940" s="337"/>
      <c r="IHN940" s="337"/>
      <c r="IHO940" s="337"/>
      <c r="IHP940" s="337"/>
      <c r="IHQ940" s="337"/>
      <c r="IHR940" s="337"/>
      <c r="IHS940" s="337"/>
      <c r="IHT940" s="337"/>
      <c r="IHU940" s="337"/>
      <c r="IHV940" s="337"/>
      <c r="IHW940" s="337"/>
      <c r="IHX940" s="337"/>
      <c r="IHY940" s="337"/>
      <c r="IHZ940" s="337"/>
      <c r="IIA940" s="337"/>
      <c r="IIB940" s="337"/>
      <c r="IIC940" s="337"/>
      <c r="IID940" s="337"/>
      <c r="IIE940" s="337"/>
      <c r="IIF940" s="337"/>
      <c r="IIG940" s="337"/>
      <c r="IIH940" s="337"/>
      <c r="III940" s="337"/>
      <c r="IIJ940" s="337"/>
      <c r="IIK940" s="337"/>
      <c r="IIL940" s="337"/>
      <c r="IIM940" s="337"/>
      <c r="IIN940" s="337"/>
      <c r="IIO940" s="337"/>
      <c r="IIP940" s="337"/>
      <c r="IIQ940" s="337"/>
      <c r="IIR940" s="337"/>
      <c r="IIS940" s="337"/>
      <c r="IIT940" s="337"/>
      <c r="IIU940" s="337"/>
      <c r="IIV940" s="337"/>
      <c r="IIW940" s="337"/>
      <c r="IIX940" s="337"/>
      <c r="IIY940" s="337"/>
      <c r="IIZ940" s="337"/>
      <c r="IJA940" s="337"/>
      <c r="IJB940" s="337"/>
      <c r="IJC940" s="337"/>
      <c r="IJD940" s="337"/>
      <c r="IJE940" s="337"/>
      <c r="IJF940" s="337"/>
      <c r="IJG940" s="337"/>
      <c r="IJH940" s="337"/>
      <c r="IJI940" s="337"/>
      <c r="IJJ940" s="337"/>
      <c r="IJK940" s="337"/>
      <c r="IJL940" s="337"/>
      <c r="IJM940" s="337"/>
      <c r="IJN940" s="337"/>
      <c r="IJO940" s="337"/>
      <c r="IJP940" s="337"/>
      <c r="IJQ940" s="337"/>
      <c r="IJR940" s="337"/>
      <c r="IJS940" s="337"/>
      <c r="IJT940" s="337"/>
      <c r="IJU940" s="337"/>
      <c r="IJV940" s="337"/>
      <c r="IJW940" s="337"/>
      <c r="IJX940" s="337"/>
      <c r="IJY940" s="337"/>
      <c r="IJZ940" s="337"/>
      <c r="IKA940" s="337"/>
      <c r="IKB940" s="337"/>
      <c r="IKC940" s="337"/>
      <c r="IKD940" s="337"/>
      <c r="IKE940" s="337"/>
      <c r="IKF940" s="337"/>
      <c r="IKG940" s="337"/>
      <c r="IKH940" s="337"/>
      <c r="IKI940" s="337"/>
      <c r="IKJ940" s="337"/>
      <c r="IKK940" s="337"/>
      <c r="IKL940" s="337"/>
      <c r="IKM940" s="337"/>
      <c r="IKN940" s="337"/>
      <c r="IKO940" s="337"/>
      <c r="IKP940" s="337"/>
      <c r="IKQ940" s="337"/>
      <c r="IKR940" s="337"/>
      <c r="IKS940" s="337"/>
      <c r="IKT940" s="337"/>
      <c r="IKU940" s="337"/>
      <c r="IKV940" s="337"/>
      <c r="IKW940" s="337"/>
      <c r="IKX940" s="337"/>
      <c r="IKY940" s="337"/>
      <c r="IKZ940" s="337"/>
      <c r="ILA940" s="337"/>
      <c r="ILB940" s="337"/>
      <c r="ILC940" s="337"/>
      <c r="ILD940" s="337"/>
      <c r="ILE940" s="337"/>
      <c r="ILF940" s="337"/>
      <c r="ILG940" s="337"/>
      <c r="ILH940" s="337"/>
      <c r="ILI940" s="337"/>
      <c r="ILJ940" s="337"/>
      <c r="ILK940" s="337"/>
      <c r="ILL940" s="337"/>
      <c r="ILM940" s="337"/>
      <c r="ILN940" s="337"/>
      <c r="ILO940" s="337"/>
      <c r="ILP940" s="337"/>
      <c r="ILQ940" s="337"/>
      <c r="ILR940" s="337"/>
      <c r="ILS940" s="337"/>
      <c r="ILT940" s="337"/>
      <c r="ILU940" s="337"/>
      <c r="ILV940" s="337"/>
      <c r="ILW940" s="337"/>
      <c r="ILX940" s="337"/>
      <c r="ILY940" s="337"/>
      <c r="ILZ940" s="337"/>
      <c r="IMA940" s="337"/>
      <c r="IMB940" s="337"/>
      <c r="IMC940" s="337"/>
      <c r="IMD940" s="337"/>
      <c r="IME940" s="337"/>
      <c r="IMF940" s="337"/>
      <c r="IMG940" s="337"/>
      <c r="IMH940" s="337"/>
      <c r="IMI940" s="337"/>
      <c r="IMJ940" s="337"/>
      <c r="IMK940" s="337"/>
      <c r="IML940" s="337"/>
      <c r="IMM940" s="337"/>
      <c r="IMN940" s="337"/>
      <c r="IMO940" s="337"/>
      <c r="IMP940" s="337"/>
      <c r="IMQ940" s="337"/>
      <c r="IMR940" s="337"/>
      <c r="IMS940" s="337"/>
      <c r="IMT940" s="337"/>
      <c r="IMU940" s="337"/>
      <c r="IMV940" s="337"/>
      <c r="IMW940" s="337"/>
      <c r="IMX940" s="337"/>
      <c r="IMY940" s="337"/>
      <c r="IMZ940" s="337"/>
      <c r="INA940" s="337"/>
      <c r="INB940" s="337"/>
      <c r="INC940" s="337"/>
      <c r="IND940" s="337"/>
      <c r="INE940" s="337"/>
      <c r="INF940" s="337"/>
      <c r="ING940" s="337"/>
      <c r="INH940" s="337"/>
      <c r="INI940" s="337"/>
      <c r="INJ940" s="337"/>
      <c r="INK940" s="337"/>
      <c r="INL940" s="337"/>
      <c r="INM940" s="337"/>
      <c r="INN940" s="337"/>
      <c r="INO940" s="337"/>
      <c r="INP940" s="337"/>
      <c r="INQ940" s="337"/>
      <c r="INR940" s="337"/>
      <c r="INS940" s="337"/>
      <c r="INT940" s="337"/>
      <c r="INU940" s="337"/>
      <c r="INV940" s="337"/>
      <c r="INW940" s="337"/>
      <c r="INX940" s="337"/>
      <c r="INY940" s="337"/>
      <c r="INZ940" s="337"/>
      <c r="IOA940" s="337"/>
      <c r="IOB940" s="337"/>
      <c r="IOC940" s="337"/>
      <c r="IOD940" s="337"/>
      <c r="IOE940" s="337"/>
      <c r="IOF940" s="337"/>
      <c r="IOG940" s="337"/>
      <c r="IOH940" s="337"/>
      <c r="IOI940" s="337"/>
      <c r="IOJ940" s="337"/>
      <c r="IOK940" s="337"/>
      <c r="IOL940" s="337"/>
      <c r="IOM940" s="337"/>
      <c r="ION940" s="337"/>
      <c r="IOO940" s="337"/>
      <c r="IOP940" s="337"/>
      <c r="IOQ940" s="337"/>
      <c r="IOR940" s="337"/>
      <c r="IOS940" s="337"/>
      <c r="IOT940" s="337"/>
      <c r="IOU940" s="337"/>
      <c r="IOV940" s="337"/>
      <c r="IOW940" s="337"/>
      <c r="IOX940" s="337"/>
      <c r="IOY940" s="337"/>
      <c r="IOZ940" s="337"/>
      <c r="IPA940" s="337"/>
      <c r="IPB940" s="337"/>
      <c r="IPC940" s="337"/>
      <c r="IPD940" s="337"/>
      <c r="IPE940" s="337"/>
      <c r="IPF940" s="337"/>
      <c r="IPG940" s="337"/>
      <c r="IPH940" s="337"/>
      <c r="IPI940" s="337"/>
      <c r="IPJ940" s="337"/>
      <c r="IPK940" s="337"/>
      <c r="IPL940" s="337"/>
      <c r="IPM940" s="337"/>
      <c r="IPN940" s="337"/>
      <c r="IPO940" s="337"/>
      <c r="IPP940" s="337"/>
      <c r="IPQ940" s="337"/>
      <c r="IPR940" s="337"/>
      <c r="IPS940" s="337"/>
      <c r="IPT940" s="337"/>
      <c r="IPU940" s="337"/>
      <c r="IPV940" s="337"/>
      <c r="IPW940" s="337"/>
      <c r="IPX940" s="337"/>
      <c r="IPY940" s="337"/>
      <c r="IPZ940" s="337"/>
      <c r="IQA940" s="337"/>
      <c r="IQB940" s="337"/>
      <c r="IQC940" s="337"/>
      <c r="IQD940" s="337"/>
      <c r="IQE940" s="337"/>
      <c r="IQF940" s="337"/>
      <c r="IQG940" s="337"/>
      <c r="IQH940" s="337"/>
      <c r="IQI940" s="337"/>
      <c r="IQJ940" s="337"/>
      <c r="IQK940" s="337"/>
      <c r="IQL940" s="337"/>
      <c r="IQM940" s="337"/>
      <c r="IQN940" s="337"/>
      <c r="IQO940" s="337"/>
      <c r="IQP940" s="337"/>
      <c r="IQQ940" s="337"/>
      <c r="IQR940" s="337"/>
      <c r="IQS940" s="337"/>
      <c r="IQT940" s="337"/>
      <c r="IQU940" s="337"/>
      <c r="IQV940" s="337"/>
      <c r="IQW940" s="337"/>
      <c r="IQX940" s="337"/>
      <c r="IQY940" s="337"/>
      <c r="IQZ940" s="337"/>
      <c r="IRA940" s="337"/>
      <c r="IRB940" s="337"/>
      <c r="IRC940" s="337"/>
      <c r="IRD940" s="337"/>
      <c r="IRE940" s="337"/>
      <c r="IRF940" s="337"/>
      <c r="IRG940" s="337"/>
      <c r="IRH940" s="337"/>
      <c r="IRI940" s="337"/>
      <c r="IRJ940" s="337"/>
      <c r="IRK940" s="337"/>
      <c r="IRL940" s="337"/>
      <c r="IRM940" s="337"/>
      <c r="IRN940" s="337"/>
      <c r="IRO940" s="337"/>
      <c r="IRP940" s="337"/>
      <c r="IRQ940" s="337"/>
      <c r="IRR940" s="337"/>
      <c r="IRS940" s="337"/>
      <c r="IRT940" s="337"/>
      <c r="IRU940" s="337"/>
      <c r="IRV940" s="337"/>
      <c r="IRW940" s="337"/>
      <c r="IRX940" s="337"/>
      <c r="IRY940" s="337"/>
      <c r="IRZ940" s="337"/>
      <c r="ISA940" s="337"/>
      <c r="ISB940" s="337"/>
      <c r="ISC940" s="337"/>
      <c r="ISD940" s="337"/>
      <c r="ISE940" s="337"/>
      <c r="ISF940" s="337"/>
      <c r="ISG940" s="337"/>
      <c r="ISH940" s="337"/>
      <c r="ISI940" s="337"/>
      <c r="ISJ940" s="337"/>
      <c r="ISK940" s="337"/>
      <c r="ISL940" s="337"/>
      <c r="ISM940" s="337"/>
      <c r="ISN940" s="337"/>
      <c r="ISO940" s="337"/>
      <c r="ISP940" s="337"/>
      <c r="ISQ940" s="337"/>
      <c r="ISR940" s="337"/>
      <c r="ISS940" s="337"/>
      <c r="IST940" s="337"/>
      <c r="ISU940" s="337"/>
      <c r="ISV940" s="337"/>
      <c r="ISW940" s="337"/>
      <c r="ISX940" s="337"/>
      <c r="ISY940" s="337"/>
      <c r="ISZ940" s="337"/>
      <c r="ITA940" s="337"/>
      <c r="ITB940" s="337"/>
      <c r="ITC940" s="337"/>
      <c r="ITD940" s="337"/>
      <c r="ITE940" s="337"/>
      <c r="ITF940" s="337"/>
      <c r="ITG940" s="337"/>
      <c r="ITH940" s="337"/>
      <c r="ITI940" s="337"/>
      <c r="ITJ940" s="337"/>
      <c r="ITK940" s="337"/>
      <c r="ITL940" s="337"/>
      <c r="ITM940" s="337"/>
      <c r="ITN940" s="337"/>
      <c r="ITO940" s="337"/>
      <c r="ITP940" s="337"/>
      <c r="ITQ940" s="337"/>
      <c r="ITR940" s="337"/>
      <c r="ITS940" s="337"/>
      <c r="ITT940" s="337"/>
      <c r="ITU940" s="337"/>
      <c r="ITV940" s="337"/>
      <c r="ITW940" s="337"/>
      <c r="ITX940" s="337"/>
      <c r="ITY940" s="337"/>
      <c r="ITZ940" s="337"/>
      <c r="IUA940" s="337"/>
      <c r="IUB940" s="337"/>
      <c r="IUC940" s="337"/>
      <c r="IUD940" s="337"/>
      <c r="IUE940" s="337"/>
      <c r="IUF940" s="337"/>
      <c r="IUG940" s="337"/>
      <c r="IUH940" s="337"/>
      <c r="IUI940" s="337"/>
      <c r="IUJ940" s="337"/>
      <c r="IUK940" s="337"/>
      <c r="IUL940" s="337"/>
      <c r="IUM940" s="337"/>
      <c r="IUN940" s="337"/>
      <c r="IUO940" s="337"/>
      <c r="IUP940" s="337"/>
      <c r="IUQ940" s="337"/>
      <c r="IUR940" s="337"/>
      <c r="IUS940" s="337"/>
      <c r="IUT940" s="337"/>
      <c r="IUU940" s="337"/>
      <c r="IUV940" s="337"/>
      <c r="IUW940" s="337"/>
      <c r="IUX940" s="337"/>
      <c r="IUY940" s="337"/>
      <c r="IUZ940" s="337"/>
      <c r="IVA940" s="337"/>
      <c r="IVB940" s="337"/>
      <c r="IVC940" s="337"/>
      <c r="IVD940" s="337"/>
      <c r="IVE940" s="337"/>
      <c r="IVF940" s="337"/>
      <c r="IVG940" s="337"/>
      <c r="IVH940" s="337"/>
      <c r="IVI940" s="337"/>
      <c r="IVJ940" s="337"/>
      <c r="IVK940" s="337"/>
      <c r="IVL940" s="337"/>
      <c r="IVM940" s="337"/>
      <c r="IVN940" s="337"/>
      <c r="IVO940" s="337"/>
      <c r="IVP940" s="337"/>
      <c r="IVQ940" s="337"/>
      <c r="IVR940" s="337"/>
      <c r="IVS940" s="337"/>
      <c r="IVT940" s="337"/>
      <c r="IVU940" s="337"/>
      <c r="IVV940" s="337"/>
      <c r="IVW940" s="337"/>
      <c r="IVX940" s="337"/>
      <c r="IVY940" s="337"/>
      <c r="IVZ940" s="337"/>
      <c r="IWA940" s="337"/>
      <c r="IWB940" s="337"/>
      <c r="IWC940" s="337"/>
      <c r="IWD940" s="337"/>
      <c r="IWE940" s="337"/>
      <c r="IWF940" s="337"/>
      <c r="IWG940" s="337"/>
      <c r="IWH940" s="337"/>
      <c r="IWI940" s="337"/>
      <c r="IWJ940" s="337"/>
      <c r="IWK940" s="337"/>
      <c r="IWL940" s="337"/>
      <c r="IWM940" s="337"/>
      <c r="IWN940" s="337"/>
      <c r="IWO940" s="337"/>
      <c r="IWP940" s="337"/>
      <c r="IWQ940" s="337"/>
      <c r="IWR940" s="337"/>
      <c r="IWS940" s="337"/>
      <c r="IWT940" s="337"/>
      <c r="IWU940" s="337"/>
      <c r="IWV940" s="337"/>
      <c r="IWW940" s="337"/>
      <c r="IWX940" s="337"/>
      <c r="IWY940" s="337"/>
      <c r="IWZ940" s="337"/>
      <c r="IXA940" s="337"/>
      <c r="IXB940" s="337"/>
      <c r="IXC940" s="337"/>
      <c r="IXD940" s="337"/>
      <c r="IXE940" s="337"/>
      <c r="IXF940" s="337"/>
      <c r="IXG940" s="337"/>
      <c r="IXH940" s="337"/>
      <c r="IXI940" s="337"/>
      <c r="IXJ940" s="337"/>
      <c r="IXK940" s="337"/>
      <c r="IXL940" s="337"/>
      <c r="IXM940" s="337"/>
      <c r="IXN940" s="337"/>
      <c r="IXO940" s="337"/>
      <c r="IXP940" s="337"/>
      <c r="IXQ940" s="337"/>
      <c r="IXR940" s="337"/>
      <c r="IXS940" s="337"/>
      <c r="IXT940" s="337"/>
      <c r="IXU940" s="337"/>
      <c r="IXV940" s="337"/>
      <c r="IXW940" s="337"/>
      <c r="IXX940" s="337"/>
      <c r="IXY940" s="337"/>
      <c r="IXZ940" s="337"/>
      <c r="IYA940" s="337"/>
      <c r="IYB940" s="337"/>
      <c r="IYC940" s="337"/>
      <c r="IYD940" s="337"/>
      <c r="IYE940" s="337"/>
      <c r="IYF940" s="337"/>
      <c r="IYG940" s="337"/>
      <c r="IYH940" s="337"/>
      <c r="IYI940" s="337"/>
      <c r="IYJ940" s="337"/>
      <c r="IYK940" s="337"/>
      <c r="IYL940" s="337"/>
      <c r="IYM940" s="337"/>
      <c r="IYN940" s="337"/>
      <c r="IYO940" s="337"/>
      <c r="IYP940" s="337"/>
      <c r="IYQ940" s="337"/>
      <c r="IYR940" s="337"/>
      <c r="IYS940" s="337"/>
      <c r="IYT940" s="337"/>
      <c r="IYU940" s="337"/>
      <c r="IYV940" s="337"/>
      <c r="IYW940" s="337"/>
      <c r="IYX940" s="337"/>
      <c r="IYY940" s="337"/>
      <c r="IYZ940" s="337"/>
      <c r="IZA940" s="337"/>
      <c r="IZB940" s="337"/>
      <c r="IZC940" s="337"/>
      <c r="IZD940" s="337"/>
      <c r="IZE940" s="337"/>
      <c r="IZF940" s="337"/>
      <c r="IZG940" s="337"/>
      <c r="IZH940" s="337"/>
      <c r="IZI940" s="337"/>
      <c r="IZJ940" s="337"/>
      <c r="IZK940" s="337"/>
      <c r="IZL940" s="337"/>
      <c r="IZM940" s="337"/>
      <c r="IZN940" s="337"/>
      <c r="IZO940" s="337"/>
      <c r="IZP940" s="337"/>
      <c r="IZQ940" s="337"/>
      <c r="IZR940" s="337"/>
      <c r="IZS940" s="337"/>
      <c r="IZT940" s="337"/>
      <c r="IZU940" s="337"/>
      <c r="IZV940" s="337"/>
      <c r="IZW940" s="337"/>
      <c r="IZX940" s="337"/>
      <c r="IZY940" s="337"/>
      <c r="IZZ940" s="337"/>
      <c r="JAA940" s="337"/>
      <c r="JAB940" s="337"/>
      <c r="JAC940" s="337"/>
      <c r="JAD940" s="337"/>
      <c r="JAE940" s="337"/>
      <c r="JAF940" s="337"/>
      <c r="JAG940" s="337"/>
      <c r="JAH940" s="337"/>
      <c r="JAI940" s="337"/>
      <c r="JAJ940" s="337"/>
      <c r="JAK940" s="337"/>
      <c r="JAL940" s="337"/>
      <c r="JAM940" s="337"/>
      <c r="JAN940" s="337"/>
      <c r="JAO940" s="337"/>
      <c r="JAP940" s="337"/>
      <c r="JAQ940" s="337"/>
      <c r="JAR940" s="337"/>
      <c r="JAS940" s="337"/>
      <c r="JAT940" s="337"/>
      <c r="JAU940" s="337"/>
      <c r="JAV940" s="337"/>
      <c r="JAW940" s="337"/>
      <c r="JAX940" s="337"/>
      <c r="JAY940" s="337"/>
      <c r="JAZ940" s="337"/>
      <c r="JBA940" s="337"/>
      <c r="JBB940" s="337"/>
      <c r="JBC940" s="337"/>
      <c r="JBD940" s="337"/>
      <c r="JBE940" s="337"/>
      <c r="JBF940" s="337"/>
      <c r="JBG940" s="337"/>
      <c r="JBH940" s="337"/>
      <c r="JBI940" s="337"/>
      <c r="JBJ940" s="337"/>
      <c r="JBK940" s="337"/>
      <c r="JBL940" s="337"/>
      <c r="JBM940" s="337"/>
      <c r="JBN940" s="337"/>
      <c r="JBO940" s="337"/>
      <c r="JBP940" s="337"/>
      <c r="JBQ940" s="337"/>
      <c r="JBR940" s="337"/>
      <c r="JBS940" s="337"/>
      <c r="JBT940" s="337"/>
      <c r="JBU940" s="337"/>
      <c r="JBV940" s="337"/>
      <c r="JBW940" s="337"/>
      <c r="JBX940" s="337"/>
      <c r="JBY940" s="337"/>
      <c r="JBZ940" s="337"/>
      <c r="JCA940" s="337"/>
      <c r="JCB940" s="337"/>
      <c r="JCC940" s="337"/>
      <c r="JCD940" s="337"/>
      <c r="JCE940" s="337"/>
      <c r="JCF940" s="337"/>
      <c r="JCG940" s="337"/>
      <c r="JCH940" s="337"/>
      <c r="JCI940" s="337"/>
      <c r="JCJ940" s="337"/>
      <c r="JCK940" s="337"/>
      <c r="JCL940" s="337"/>
      <c r="JCM940" s="337"/>
      <c r="JCN940" s="337"/>
      <c r="JCO940" s="337"/>
      <c r="JCP940" s="337"/>
      <c r="JCQ940" s="337"/>
      <c r="JCR940" s="337"/>
      <c r="JCS940" s="337"/>
      <c r="JCT940" s="337"/>
      <c r="JCU940" s="337"/>
      <c r="JCV940" s="337"/>
      <c r="JCW940" s="337"/>
      <c r="JCX940" s="337"/>
      <c r="JCY940" s="337"/>
      <c r="JCZ940" s="337"/>
      <c r="JDA940" s="337"/>
      <c r="JDB940" s="337"/>
      <c r="JDC940" s="337"/>
      <c r="JDD940" s="337"/>
      <c r="JDE940" s="337"/>
      <c r="JDF940" s="337"/>
      <c r="JDG940" s="337"/>
      <c r="JDH940" s="337"/>
      <c r="JDI940" s="337"/>
      <c r="JDJ940" s="337"/>
      <c r="JDK940" s="337"/>
      <c r="JDL940" s="337"/>
      <c r="JDM940" s="337"/>
      <c r="JDN940" s="337"/>
      <c r="JDO940" s="337"/>
      <c r="JDP940" s="337"/>
      <c r="JDQ940" s="337"/>
      <c r="JDR940" s="337"/>
      <c r="JDS940" s="337"/>
      <c r="JDT940" s="337"/>
      <c r="JDU940" s="337"/>
      <c r="JDV940" s="337"/>
      <c r="JDW940" s="337"/>
      <c r="JDX940" s="337"/>
      <c r="JDY940" s="337"/>
      <c r="JDZ940" s="337"/>
      <c r="JEA940" s="337"/>
      <c r="JEB940" s="337"/>
      <c r="JEC940" s="337"/>
      <c r="JED940" s="337"/>
      <c r="JEE940" s="337"/>
      <c r="JEF940" s="337"/>
      <c r="JEG940" s="337"/>
      <c r="JEH940" s="337"/>
      <c r="JEI940" s="337"/>
      <c r="JEJ940" s="337"/>
      <c r="JEK940" s="337"/>
      <c r="JEL940" s="337"/>
      <c r="JEM940" s="337"/>
      <c r="JEN940" s="337"/>
      <c r="JEO940" s="337"/>
      <c r="JEP940" s="337"/>
      <c r="JEQ940" s="337"/>
      <c r="JER940" s="337"/>
      <c r="JES940" s="337"/>
      <c r="JET940" s="337"/>
      <c r="JEU940" s="337"/>
      <c r="JEV940" s="337"/>
      <c r="JEW940" s="337"/>
      <c r="JEX940" s="337"/>
      <c r="JEY940" s="337"/>
      <c r="JEZ940" s="337"/>
      <c r="JFA940" s="337"/>
      <c r="JFB940" s="337"/>
      <c r="JFC940" s="337"/>
      <c r="JFD940" s="337"/>
      <c r="JFE940" s="337"/>
      <c r="JFF940" s="337"/>
      <c r="JFG940" s="337"/>
      <c r="JFH940" s="337"/>
      <c r="JFI940" s="337"/>
      <c r="JFJ940" s="337"/>
      <c r="JFK940" s="337"/>
      <c r="JFL940" s="337"/>
      <c r="JFM940" s="337"/>
      <c r="JFN940" s="337"/>
      <c r="JFO940" s="337"/>
      <c r="JFP940" s="337"/>
      <c r="JFQ940" s="337"/>
      <c r="JFR940" s="337"/>
      <c r="JFS940" s="337"/>
      <c r="JFT940" s="337"/>
      <c r="JFU940" s="337"/>
      <c r="JFV940" s="337"/>
      <c r="JFW940" s="337"/>
      <c r="JFX940" s="337"/>
      <c r="JFY940" s="337"/>
      <c r="JFZ940" s="337"/>
      <c r="JGA940" s="337"/>
      <c r="JGB940" s="337"/>
      <c r="JGC940" s="337"/>
      <c r="JGD940" s="337"/>
      <c r="JGE940" s="337"/>
      <c r="JGF940" s="337"/>
      <c r="JGG940" s="337"/>
      <c r="JGH940" s="337"/>
      <c r="JGI940" s="337"/>
      <c r="JGJ940" s="337"/>
      <c r="JGK940" s="337"/>
      <c r="JGL940" s="337"/>
      <c r="JGM940" s="337"/>
      <c r="JGN940" s="337"/>
      <c r="JGO940" s="337"/>
      <c r="JGP940" s="337"/>
      <c r="JGQ940" s="337"/>
      <c r="JGR940" s="337"/>
      <c r="JGS940" s="337"/>
      <c r="JGT940" s="337"/>
      <c r="JGU940" s="337"/>
      <c r="JGV940" s="337"/>
      <c r="JGW940" s="337"/>
      <c r="JGX940" s="337"/>
      <c r="JGY940" s="337"/>
      <c r="JGZ940" s="337"/>
      <c r="JHA940" s="337"/>
      <c r="JHB940" s="337"/>
      <c r="JHC940" s="337"/>
      <c r="JHD940" s="337"/>
      <c r="JHE940" s="337"/>
      <c r="JHF940" s="337"/>
      <c r="JHG940" s="337"/>
      <c r="JHH940" s="337"/>
      <c r="JHI940" s="337"/>
      <c r="JHJ940" s="337"/>
      <c r="JHK940" s="337"/>
      <c r="JHL940" s="337"/>
      <c r="JHM940" s="337"/>
      <c r="JHN940" s="337"/>
      <c r="JHO940" s="337"/>
      <c r="JHP940" s="337"/>
      <c r="JHQ940" s="337"/>
      <c r="JHR940" s="337"/>
      <c r="JHS940" s="337"/>
      <c r="JHT940" s="337"/>
      <c r="JHU940" s="337"/>
      <c r="JHV940" s="337"/>
      <c r="JHW940" s="337"/>
      <c r="JHX940" s="337"/>
      <c r="JHY940" s="337"/>
      <c r="JHZ940" s="337"/>
      <c r="JIA940" s="337"/>
      <c r="JIB940" s="337"/>
      <c r="JIC940" s="337"/>
      <c r="JID940" s="337"/>
      <c r="JIE940" s="337"/>
      <c r="JIF940" s="337"/>
      <c r="JIG940" s="337"/>
      <c r="JIH940" s="337"/>
      <c r="JII940" s="337"/>
      <c r="JIJ940" s="337"/>
      <c r="JIK940" s="337"/>
      <c r="JIL940" s="337"/>
      <c r="JIM940" s="337"/>
      <c r="JIN940" s="337"/>
      <c r="JIO940" s="337"/>
      <c r="JIP940" s="337"/>
      <c r="JIQ940" s="337"/>
      <c r="JIR940" s="337"/>
      <c r="JIS940" s="337"/>
      <c r="JIT940" s="337"/>
      <c r="JIU940" s="337"/>
      <c r="JIV940" s="337"/>
      <c r="JIW940" s="337"/>
      <c r="JIX940" s="337"/>
      <c r="JIY940" s="337"/>
      <c r="JIZ940" s="337"/>
      <c r="JJA940" s="337"/>
      <c r="JJB940" s="337"/>
      <c r="JJC940" s="337"/>
      <c r="JJD940" s="337"/>
      <c r="JJE940" s="337"/>
      <c r="JJF940" s="337"/>
      <c r="JJG940" s="337"/>
      <c r="JJH940" s="337"/>
      <c r="JJI940" s="337"/>
      <c r="JJJ940" s="337"/>
      <c r="JJK940" s="337"/>
      <c r="JJL940" s="337"/>
      <c r="JJM940" s="337"/>
      <c r="JJN940" s="337"/>
      <c r="JJO940" s="337"/>
      <c r="JJP940" s="337"/>
      <c r="JJQ940" s="337"/>
      <c r="JJR940" s="337"/>
      <c r="JJS940" s="337"/>
      <c r="JJT940" s="337"/>
      <c r="JJU940" s="337"/>
      <c r="JJV940" s="337"/>
      <c r="JJW940" s="337"/>
      <c r="JJX940" s="337"/>
      <c r="JJY940" s="337"/>
      <c r="JJZ940" s="337"/>
      <c r="JKA940" s="337"/>
      <c r="JKB940" s="337"/>
      <c r="JKC940" s="337"/>
      <c r="JKD940" s="337"/>
      <c r="JKE940" s="337"/>
      <c r="JKF940" s="337"/>
      <c r="JKG940" s="337"/>
      <c r="JKH940" s="337"/>
      <c r="JKI940" s="337"/>
      <c r="JKJ940" s="337"/>
      <c r="JKK940" s="337"/>
      <c r="JKL940" s="337"/>
      <c r="JKM940" s="337"/>
      <c r="JKN940" s="337"/>
      <c r="JKO940" s="337"/>
      <c r="JKP940" s="337"/>
      <c r="JKQ940" s="337"/>
      <c r="JKR940" s="337"/>
      <c r="JKS940" s="337"/>
      <c r="JKT940" s="337"/>
      <c r="JKU940" s="337"/>
      <c r="JKV940" s="337"/>
      <c r="JKW940" s="337"/>
      <c r="JKX940" s="337"/>
      <c r="JKY940" s="337"/>
      <c r="JKZ940" s="337"/>
      <c r="JLA940" s="337"/>
      <c r="JLB940" s="337"/>
      <c r="JLC940" s="337"/>
      <c r="JLD940" s="337"/>
      <c r="JLE940" s="337"/>
      <c r="JLF940" s="337"/>
      <c r="JLG940" s="337"/>
      <c r="JLH940" s="337"/>
      <c r="JLI940" s="337"/>
      <c r="JLJ940" s="337"/>
      <c r="JLK940" s="337"/>
      <c r="JLL940" s="337"/>
      <c r="JLM940" s="337"/>
      <c r="JLN940" s="337"/>
      <c r="JLO940" s="337"/>
      <c r="JLP940" s="337"/>
      <c r="JLQ940" s="337"/>
      <c r="JLR940" s="337"/>
      <c r="JLS940" s="337"/>
      <c r="JLT940" s="337"/>
      <c r="JLU940" s="337"/>
      <c r="JLV940" s="337"/>
      <c r="JLW940" s="337"/>
      <c r="JLX940" s="337"/>
      <c r="JLY940" s="337"/>
      <c r="JLZ940" s="337"/>
      <c r="JMA940" s="337"/>
      <c r="JMB940" s="337"/>
      <c r="JMC940" s="337"/>
      <c r="JMD940" s="337"/>
      <c r="JME940" s="337"/>
      <c r="JMF940" s="337"/>
      <c r="JMG940" s="337"/>
      <c r="JMH940" s="337"/>
      <c r="JMI940" s="337"/>
      <c r="JMJ940" s="337"/>
      <c r="JMK940" s="337"/>
      <c r="JML940" s="337"/>
      <c r="JMM940" s="337"/>
      <c r="JMN940" s="337"/>
      <c r="JMO940" s="337"/>
      <c r="JMP940" s="337"/>
      <c r="JMQ940" s="337"/>
      <c r="JMR940" s="337"/>
      <c r="JMS940" s="337"/>
      <c r="JMT940" s="337"/>
      <c r="JMU940" s="337"/>
      <c r="JMV940" s="337"/>
      <c r="JMW940" s="337"/>
      <c r="JMX940" s="337"/>
      <c r="JMY940" s="337"/>
      <c r="JMZ940" s="337"/>
      <c r="JNA940" s="337"/>
      <c r="JNB940" s="337"/>
      <c r="JNC940" s="337"/>
      <c r="JND940" s="337"/>
      <c r="JNE940" s="337"/>
      <c r="JNF940" s="337"/>
      <c r="JNG940" s="337"/>
      <c r="JNH940" s="337"/>
      <c r="JNI940" s="337"/>
      <c r="JNJ940" s="337"/>
      <c r="JNK940" s="337"/>
      <c r="JNL940" s="337"/>
      <c r="JNM940" s="337"/>
      <c r="JNN940" s="337"/>
      <c r="JNO940" s="337"/>
      <c r="JNP940" s="337"/>
      <c r="JNQ940" s="337"/>
      <c r="JNR940" s="337"/>
      <c r="JNS940" s="337"/>
      <c r="JNT940" s="337"/>
      <c r="JNU940" s="337"/>
      <c r="JNV940" s="337"/>
      <c r="JNW940" s="337"/>
      <c r="JNX940" s="337"/>
      <c r="JNY940" s="337"/>
      <c r="JNZ940" s="337"/>
      <c r="JOA940" s="337"/>
      <c r="JOB940" s="337"/>
      <c r="JOC940" s="337"/>
      <c r="JOD940" s="337"/>
      <c r="JOE940" s="337"/>
      <c r="JOF940" s="337"/>
      <c r="JOG940" s="337"/>
      <c r="JOH940" s="337"/>
      <c r="JOI940" s="337"/>
      <c r="JOJ940" s="337"/>
      <c r="JOK940" s="337"/>
      <c r="JOL940" s="337"/>
      <c r="JOM940" s="337"/>
      <c r="JON940" s="337"/>
      <c r="JOO940" s="337"/>
      <c r="JOP940" s="337"/>
      <c r="JOQ940" s="337"/>
      <c r="JOR940" s="337"/>
      <c r="JOS940" s="337"/>
      <c r="JOT940" s="337"/>
      <c r="JOU940" s="337"/>
      <c r="JOV940" s="337"/>
      <c r="JOW940" s="337"/>
      <c r="JOX940" s="337"/>
      <c r="JOY940" s="337"/>
      <c r="JOZ940" s="337"/>
      <c r="JPA940" s="337"/>
      <c r="JPB940" s="337"/>
      <c r="JPC940" s="337"/>
      <c r="JPD940" s="337"/>
      <c r="JPE940" s="337"/>
      <c r="JPF940" s="337"/>
      <c r="JPG940" s="337"/>
      <c r="JPH940" s="337"/>
      <c r="JPI940" s="337"/>
      <c r="JPJ940" s="337"/>
      <c r="JPK940" s="337"/>
      <c r="JPL940" s="337"/>
      <c r="JPM940" s="337"/>
      <c r="JPN940" s="337"/>
      <c r="JPO940" s="337"/>
      <c r="JPP940" s="337"/>
      <c r="JPQ940" s="337"/>
      <c r="JPR940" s="337"/>
      <c r="JPS940" s="337"/>
      <c r="JPT940" s="337"/>
      <c r="JPU940" s="337"/>
      <c r="JPV940" s="337"/>
      <c r="JPW940" s="337"/>
      <c r="JPX940" s="337"/>
      <c r="JPY940" s="337"/>
      <c r="JPZ940" s="337"/>
      <c r="JQA940" s="337"/>
      <c r="JQB940" s="337"/>
      <c r="JQC940" s="337"/>
      <c r="JQD940" s="337"/>
      <c r="JQE940" s="337"/>
      <c r="JQF940" s="337"/>
      <c r="JQG940" s="337"/>
      <c r="JQH940" s="337"/>
      <c r="JQI940" s="337"/>
      <c r="JQJ940" s="337"/>
      <c r="JQK940" s="337"/>
      <c r="JQL940" s="337"/>
      <c r="JQM940" s="337"/>
      <c r="JQN940" s="337"/>
      <c r="JQO940" s="337"/>
      <c r="JQP940" s="337"/>
      <c r="JQQ940" s="337"/>
      <c r="JQR940" s="337"/>
      <c r="JQS940" s="337"/>
      <c r="JQT940" s="337"/>
      <c r="JQU940" s="337"/>
      <c r="JQV940" s="337"/>
      <c r="JQW940" s="337"/>
      <c r="JQX940" s="337"/>
      <c r="JQY940" s="337"/>
      <c r="JQZ940" s="337"/>
      <c r="JRA940" s="337"/>
      <c r="JRB940" s="337"/>
      <c r="JRC940" s="337"/>
      <c r="JRD940" s="337"/>
      <c r="JRE940" s="337"/>
      <c r="JRF940" s="337"/>
      <c r="JRG940" s="337"/>
      <c r="JRH940" s="337"/>
      <c r="JRI940" s="337"/>
      <c r="JRJ940" s="337"/>
      <c r="JRK940" s="337"/>
      <c r="JRL940" s="337"/>
      <c r="JRM940" s="337"/>
      <c r="JRN940" s="337"/>
      <c r="JRO940" s="337"/>
      <c r="JRP940" s="337"/>
      <c r="JRQ940" s="337"/>
      <c r="JRR940" s="337"/>
      <c r="JRS940" s="337"/>
      <c r="JRT940" s="337"/>
      <c r="JRU940" s="337"/>
      <c r="JRV940" s="337"/>
      <c r="JRW940" s="337"/>
      <c r="JRX940" s="337"/>
      <c r="JRY940" s="337"/>
      <c r="JRZ940" s="337"/>
      <c r="JSA940" s="337"/>
      <c r="JSB940" s="337"/>
      <c r="JSC940" s="337"/>
      <c r="JSD940" s="337"/>
      <c r="JSE940" s="337"/>
      <c r="JSF940" s="337"/>
      <c r="JSG940" s="337"/>
      <c r="JSH940" s="337"/>
      <c r="JSI940" s="337"/>
      <c r="JSJ940" s="337"/>
      <c r="JSK940" s="337"/>
      <c r="JSL940" s="337"/>
      <c r="JSM940" s="337"/>
      <c r="JSN940" s="337"/>
      <c r="JSO940" s="337"/>
      <c r="JSP940" s="337"/>
      <c r="JSQ940" s="337"/>
      <c r="JSR940" s="337"/>
      <c r="JSS940" s="337"/>
      <c r="JST940" s="337"/>
      <c r="JSU940" s="337"/>
      <c r="JSV940" s="337"/>
      <c r="JSW940" s="337"/>
      <c r="JSX940" s="337"/>
      <c r="JSY940" s="337"/>
      <c r="JSZ940" s="337"/>
      <c r="JTA940" s="337"/>
      <c r="JTB940" s="337"/>
      <c r="JTC940" s="337"/>
      <c r="JTD940" s="337"/>
      <c r="JTE940" s="337"/>
      <c r="JTF940" s="337"/>
      <c r="JTG940" s="337"/>
      <c r="JTH940" s="337"/>
      <c r="JTI940" s="337"/>
      <c r="JTJ940" s="337"/>
      <c r="JTK940" s="337"/>
      <c r="JTL940" s="337"/>
      <c r="JTM940" s="337"/>
      <c r="JTN940" s="337"/>
      <c r="JTO940" s="337"/>
      <c r="JTP940" s="337"/>
      <c r="JTQ940" s="337"/>
      <c r="JTR940" s="337"/>
      <c r="JTS940" s="337"/>
      <c r="JTT940" s="337"/>
      <c r="JTU940" s="337"/>
      <c r="JTV940" s="337"/>
      <c r="JTW940" s="337"/>
      <c r="JTX940" s="337"/>
      <c r="JTY940" s="337"/>
      <c r="JTZ940" s="337"/>
      <c r="JUA940" s="337"/>
      <c r="JUB940" s="337"/>
      <c r="JUC940" s="337"/>
      <c r="JUD940" s="337"/>
      <c r="JUE940" s="337"/>
      <c r="JUF940" s="337"/>
      <c r="JUG940" s="337"/>
      <c r="JUH940" s="337"/>
      <c r="JUI940" s="337"/>
      <c r="JUJ940" s="337"/>
      <c r="JUK940" s="337"/>
      <c r="JUL940" s="337"/>
      <c r="JUM940" s="337"/>
      <c r="JUN940" s="337"/>
      <c r="JUO940" s="337"/>
      <c r="JUP940" s="337"/>
      <c r="JUQ940" s="337"/>
      <c r="JUR940" s="337"/>
      <c r="JUS940" s="337"/>
      <c r="JUT940" s="337"/>
      <c r="JUU940" s="337"/>
      <c r="JUV940" s="337"/>
      <c r="JUW940" s="337"/>
      <c r="JUX940" s="337"/>
      <c r="JUY940" s="337"/>
      <c r="JUZ940" s="337"/>
      <c r="JVA940" s="337"/>
      <c r="JVB940" s="337"/>
      <c r="JVC940" s="337"/>
      <c r="JVD940" s="337"/>
      <c r="JVE940" s="337"/>
      <c r="JVF940" s="337"/>
      <c r="JVG940" s="337"/>
      <c r="JVH940" s="337"/>
      <c r="JVI940" s="337"/>
      <c r="JVJ940" s="337"/>
      <c r="JVK940" s="337"/>
      <c r="JVL940" s="337"/>
      <c r="JVM940" s="337"/>
      <c r="JVN940" s="337"/>
      <c r="JVO940" s="337"/>
      <c r="JVP940" s="337"/>
      <c r="JVQ940" s="337"/>
      <c r="JVR940" s="337"/>
      <c r="JVS940" s="337"/>
      <c r="JVT940" s="337"/>
      <c r="JVU940" s="337"/>
      <c r="JVV940" s="337"/>
      <c r="JVW940" s="337"/>
      <c r="JVX940" s="337"/>
      <c r="JVY940" s="337"/>
      <c r="JVZ940" s="337"/>
      <c r="JWA940" s="337"/>
      <c r="JWB940" s="337"/>
      <c r="JWC940" s="337"/>
      <c r="JWD940" s="337"/>
      <c r="JWE940" s="337"/>
      <c r="JWF940" s="337"/>
      <c r="JWG940" s="337"/>
      <c r="JWH940" s="337"/>
      <c r="JWI940" s="337"/>
      <c r="JWJ940" s="337"/>
      <c r="JWK940" s="337"/>
      <c r="JWL940" s="337"/>
      <c r="JWM940" s="337"/>
      <c r="JWN940" s="337"/>
      <c r="JWO940" s="337"/>
      <c r="JWP940" s="337"/>
      <c r="JWQ940" s="337"/>
      <c r="JWR940" s="337"/>
      <c r="JWS940" s="337"/>
      <c r="JWT940" s="337"/>
      <c r="JWU940" s="337"/>
      <c r="JWV940" s="337"/>
      <c r="JWW940" s="337"/>
      <c r="JWX940" s="337"/>
      <c r="JWY940" s="337"/>
      <c r="JWZ940" s="337"/>
      <c r="JXA940" s="337"/>
      <c r="JXB940" s="337"/>
      <c r="JXC940" s="337"/>
      <c r="JXD940" s="337"/>
      <c r="JXE940" s="337"/>
      <c r="JXF940" s="337"/>
      <c r="JXG940" s="337"/>
      <c r="JXH940" s="337"/>
      <c r="JXI940" s="337"/>
      <c r="JXJ940" s="337"/>
      <c r="JXK940" s="337"/>
      <c r="JXL940" s="337"/>
      <c r="JXM940" s="337"/>
      <c r="JXN940" s="337"/>
      <c r="JXO940" s="337"/>
      <c r="JXP940" s="337"/>
      <c r="JXQ940" s="337"/>
      <c r="JXR940" s="337"/>
      <c r="JXS940" s="337"/>
      <c r="JXT940" s="337"/>
      <c r="JXU940" s="337"/>
      <c r="JXV940" s="337"/>
      <c r="JXW940" s="337"/>
      <c r="JXX940" s="337"/>
      <c r="JXY940" s="337"/>
      <c r="JXZ940" s="337"/>
      <c r="JYA940" s="337"/>
      <c r="JYB940" s="337"/>
      <c r="JYC940" s="337"/>
      <c r="JYD940" s="337"/>
      <c r="JYE940" s="337"/>
      <c r="JYF940" s="337"/>
      <c r="JYG940" s="337"/>
      <c r="JYH940" s="337"/>
      <c r="JYI940" s="337"/>
      <c r="JYJ940" s="337"/>
      <c r="JYK940" s="337"/>
      <c r="JYL940" s="337"/>
      <c r="JYM940" s="337"/>
      <c r="JYN940" s="337"/>
      <c r="JYO940" s="337"/>
      <c r="JYP940" s="337"/>
      <c r="JYQ940" s="337"/>
      <c r="JYR940" s="337"/>
      <c r="JYS940" s="337"/>
      <c r="JYT940" s="337"/>
      <c r="JYU940" s="337"/>
      <c r="JYV940" s="337"/>
      <c r="JYW940" s="337"/>
      <c r="JYX940" s="337"/>
      <c r="JYY940" s="337"/>
      <c r="JYZ940" s="337"/>
      <c r="JZA940" s="337"/>
      <c r="JZB940" s="337"/>
      <c r="JZC940" s="337"/>
      <c r="JZD940" s="337"/>
      <c r="JZE940" s="337"/>
      <c r="JZF940" s="337"/>
      <c r="JZG940" s="337"/>
      <c r="JZH940" s="337"/>
      <c r="JZI940" s="337"/>
      <c r="JZJ940" s="337"/>
      <c r="JZK940" s="337"/>
      <c r="JZL940" s="337"/>
      <c r="JZM940" s="337"/>
      <c r="JZN940" s="337"/>
      <c r="JZO940" s="337"/>
      <c r="JZP940" s="337"/>
      <c r="JZQ940" s="337"/>
      <c r="JZR940" s="337"/>
      <c r="JZS940" s="337"/>
      <c r="JZT940" s="337"/>
      <c r="JZU940" s="337"/>
      <c r="JZV940" s="337"/>
      <c r="JZW940" s="337"/>
      <c r="JZX940" s="337"/>
      <c r="JZY940" s="337"/>
      <c r="JZZ940" s="337"/>
      <c r="KAA940" s="337"/>
      <c r="KAB940" s="337"/>
      <c r="KAC940" s="337"/>
      <c r="KAD940" s="337"/>
      <c r="KAE940" s="337"/>
      <c r="KAF940" s="337"/>
      <c r="KAG940" s="337"/>
      <c r="KAH940" s="337"/>
      <c r="KAI940" s="337"/>
      <c r="KAJ940" s="337"/>
      <c r="KAK940" s="337"/>
      <c r="KAL940" s="337"/>
      <c r="KAM940" s="337"/>
      <c r="KAN940" s="337"/>
      <c r="KAO940" s="337"/>
      <c r="KAP940" s="337"/>
      <c r="KAQ940" s="337"/>
      <c r="KAR940" s="337"/>
      <c r="KAS940" s="337"/>
      <c r="KAT940" s="337"/>
      <c r="KAU940" s="337"/>
      <c r="KAV940" s="337"/>
      <c r="KAW940" s="337"/>
      <c r="KAX940" s="337"/>
      <c r="KAY940" s="337"/>
      <c r="KAZ940" s="337"/>
      <c r="KBA940" s="337"/>
      <c r="KBB940" s="337"/>
      <c r="KBC940" s="337"/>
      <c r="KBD940" s="337"/>
      <c r="KBE940" s="337"/>
      <c r="KBF940" s="337"/>
      <c r="KBG940" s="337"/>
      <c r="KBH940" s="337"/>
      <c r="KBI940" s="337"/>
      <c r="KBJ940" s="337"/>
      <c r="KBK940" s="337"/>
      <c r="KBL940" s="337"/>
      <c r="KBM940" s="337"/>
      <c r="KBN940" s="337"/>
      <c r="KBO940" s="337"/>
      <c r="KBP940" s="337"/>
      <c r="KBQ940" s="337"/>
      <c r="KBR940" s="337"/>
      <c r="KBS940" s="337"/>
      <c r="KBT940" s="337"/>
      <c r="KBU940" s="337"/>
      <c r="KBV940" s="337"/>
      <c r="KBW940" s="337"/>
      <c r="KBX940" s="337"/>
      <c r="KBY940" s="337"/>
      <c r="KBZ940" s="337"/>
      <c r="KCA940" s="337"/>
      <c r="KCB940" s="337"/>
      <c r="KCC940" s="337"/>
      <c r="KCD940" s="337"/>
      <c r="KCE940" s="337"/>
      <c r="KCF940" s="337"/>
      <c r="KCG940" s="337"/>
      <c r="KCH940" s="337"/>
      <c r="KCI940" s="337"/>
      <c r="KCJ940" s="337"/>
      <c r="KCK940" s="337"/>
      <c r="KCL940" s="337"/>
      <c r="KCM940" s="337"/>
      <c r="KCN940" s="337"/>
      <c r="KCO940" s="337"/>
      <c r="KCP940" s="337"/>
      <c r="KCQ940" s="337"/>
      <c r="KCR940" s="337"/>
      <c r="KCS940" s="337"/>
      <c r="KCT940" s="337"/>
      <c r="KCU940" s="337"/>
      <c r="KCV940" s="337"/>
      <c r="KCW940" s="337"/>
      <c r="KCX940" s="337"/>
      <c r="KCY940" s="337"/>
      <c r="KCZ940" s="337"/>
      <c r="KDA940" s="337"/>
      <c r="KDB940" s="337"/>
      <c r="KDC940" s="337"/>
      <c r="KDD940" s="337"/>
      <c r="KDE940" s="337"/>
      <c r="KDF940" s="337"/>
      <c r="KDG940" s="337"/>
      <c r="KDH940" s="337"/>
      <c r="KDI940" s="337"/>
      <c r="KDJ940" s="337"/>
      <c r="KDK940" s="337"/>
      <c r="KDL940" s="337"/>
      <c r="KDM940" s="337"/>
      <c r="KDN940" s="337"/>
      <c r="KDO940" s="337"/>
      <c r="KDP940" s="337"/>
      <c r="KDQ940" s="337"/>
      <c r="KDR940" s="337"/>
      <c r="KDS940" s="337"/>
      <c r="KDT940" s="337"/>
      <c r="KDU940" s="337"/>
      <c r="KDV940" s="337"/>
      <c r="KDW940" s="337"/>
      <c r="KDX940" s="337"/>
      <c r="KDY940" s="337"/>
      <c r="KDZ940" s="337"/>
      <c r="KEA940" s="337"/>
      <c r="KEB940" s="337"/>
      <c r="KEC940" s="337"/>
      <c r="KED940" s="337"/>
      <c r="KEE940" s="337"/>
      <c r="KEF940" s="337"/>
      <c r="KEG940" s="337"/>
      <c r="KEH940" s="337"/>
      <c r="KEI940" s="337"/>
      <c r="KEJ940" s="337"/>
      <c r="KEK940" s="337"/>
      <c r="KEL940" s="337"/>
      <c r="KEM940" s="337"/>
      <c r="KEN940" s="337"/>
      <c r="KEO940" s="337"/>
      <c r="KEP940" s="337"/>
      <c r="KEQ940" s="337"/>
      <c r="KER940" s="337"/>
      <c r="KES940" s="337"/>
      <c r="KET940" s="337"/>
      <c r="KEU940" s="337"/>
      <c r="KEV940" s="337"/>
      <c r="KEW940" s="337"/>
      <c r="KEX940" s="337"/>
      <c r="KEY940" s="337"/>
      <c r="KEZ940" s="337"/>
      <c r="KFA940" s="337"/>
      <c r="KFB940" s="337"/>
      <c r="KFC940" s="337"/>
      <c r="KFD940" s="337"/>
      <c r="KFE940" s="337"/>
      <c r="KFF940" s="337"/>
      <c r="KFG940" s="337"/>
      <c r="KFH940" s="337"/>
      <c r="KFI940" s="337"/>
      <c r="KFJ940" s="337"/>
      <c r="KFK940" s="337"/>
      <c r="KFL940" s="337"/>
      <c r="KFM940" s="337"/>
      <c r="KFN940" s="337"/>
      <c r="KFO940" s="337"/>
      <c r="KFP940" s="337"/>
      <c r="KFQ940" s="337"/>
      <c r="KFR940" s="337"/>
      <c r="KFS940" s="337"/>
      <c r="KFT940" s="337"/>
      <c r="KFU940" s="337"/>
      <c r="KFV940" s="337"/>
      <c r="KFW940" s="337"/>
      <c r="KFX940" s="337"/>
      <c r="KFY940" s="337"/>
      <c r="KFZ940" s="337"/>
      <c r="KGA940" s="337"/>
      <c r="KGB940" s="337"/>
      <c r="KGC940" s="337"/>
      <c r="KGD940" s="337"/>
      <c r="KGE940" s="337"/>
      <c r="KGF940" s="337"/>
      <c r="KGG940" s="337"/>
      <c r="KGH940" s="337"/>
      <c r="KGI940" s="337"/>
      <c r="KGJ940" s="337"/>
      <c r="KGK940" s="337"/>
      <c r="KGL940" s="337"/>
      <c r="KGM940" s="337"/>
      <c r="KGN940" s="337"/>
      <c r="KGO940" s="337"/>
      <c r="KGP940" s="337"/>
      <c r="KGQ940" s="337"/>
      <c r="KGR940" s="337"/>
      <c r="KGS940" s="337"/>
      <c r="KGT940" s="337"/>
      <c r="KGU940" s="337"/>
      <c r="KGV940" s="337"/>
      <c r="KGW940" s="337"/>
      <c r="KGX940" s="337"/>
      <c r="KGY940" s="337"/>
      <c r="KGZ940" s="337"/>
      <c r="KHA940" s="337"/>
      <c r="KHB940" s="337"/>
      <c r="KHC940" s="337"/>
      <c r="KHD940" s="337"/>
      <c r="KHE940" s="337"/>
      <c r="KHF940" s="337"/>
      <c r="KHG940" s="337"/>
      <c r="KHH940" s="337"/>
      <c r="KHI940" s="337"/>
      <c r="KHJ940" s="337"/>
      <c r="KHK940" s="337"/>
      <c r="KHL940" s="337"/>
      <c r="KHM940" s="337"/>
      <c r="KHN940" s="337"/>
      <c r="KHO940" s="337"/>
      <c r="KHP940" s="337"/>
      <c r="KHQ940" s="337"/>
      <c r="KHR940" s="337"/>
      <c r="KHS940" s="337"/>
      <c r="KHT940" s="337"/>
      <c r="KHU940" s="337"/>
      <c r="KHV940" s="337"/>
      <c r="KHW940" s="337"/>
      <c r="KHX940" s="337"/>
      <c r="KHY940" s="337"/>
      <c r="KHZ940" s="337"/>
      <c r="KIA940" s="337"/>
      <c r="KIB940" s="337"/>
      <c r="KIC940" s="337"/>
      <c r="KID940" s="337"/>
      <c r="KIE940" s="337"/>
      <c r="KIF940" s="337"/>
      <c r="KIG940" s="337"/>
      <c r="KIH940" s="337"/>
      <c r="KII940" s="337"/>
      <c r="KIJ940" s="337"/>
      <c r="KIK940" s="337"/>
      <c r="KIL940" s="337"/>
      <c r="KIM940" s="337"/>
      <c r="KIN940" s="337"/>
      <c r="KIO940" s="337"/>
      <c r="KIP940" s="337"/>
      <c r="KIQ940" s="337"/>
      <c r="KIR940" s="337"/>
      <c r="KIS940" s="337"/>
      <c r="KIT940" s="337"/>
      <c r="KIU940" s="337"/>
      <c r="KIV940" s="337"/>
      <c r="KIW940" s="337"/>
      <c r="KIX940" s="337"/>
      <c r="KIY940" s="337"/>
      <c r="KIZ940" s="337"/>
      <c r="KJA940" s="337"/>
      <c r="KJB940" s="337"/>
      <c r="KJC940" s="337"/>
      <c r="KJD940" s="337"/>
      <c r="KJE940" s="337"/>
      <c r="KJF940" s="337"/>
      <c r="KJG940" s="337"/>
      <c r="KJH940" s="337"/>
      <c r="KJI940" s="337"/>
      <c r="KJJ940" s="337"/>
      <c r="KJK940" s="337"/>
      <c r="KJL940" s="337"/>
      <c r="KJM940" s="337"/>
      <c r="KJN940" s="337"/>
      <c r="KJO940" s="337"/>
      <c r="KJP940" s="337"/>
      <c r="KJQ940" s="337"/>
      <c r="KJR940" s="337"/>
      <c r="KJS940" s="337"/>
      <c r="KJT940" s="337"/>
      <c r="KJU940" s="337"/>
      <c r="KJV940" s="337"/>
      <c r="KJW940" s="337"/>
      <c r="KJX940" s="337"/>
      <c r="KJY940" s="337"/>
      <c r="KJZ940" s="337"/>
      <c r="KKA940" s="337"/>
      <c r="KKB940" s="337"/>
      <c r="KKC940" s="337"/>
      <c r="KKD940" s="337"/>
      <c r="KKE940" s="337"/>
      <c r="KKF940" s="337"/>
      <c r="KKG940" s="337"/>
      <c r="KKH940" s="337"/>
      <c r="KKI940" s="337"/>
      <c r="KKJ940" s="337"/>
      <c r="KKK940" s="337"/>
      <c r="KKL940" s="337"/>
      <c r="KKM940" s="337"/>
      <c r="KKN940" s="337"/>
      <c r="KKO940" s="337"/>
      <c r="KKP940" s="337"/>
      <c r="KKQ940" s="337"/>
      <c r="KKR940" s="337"/>
      <c r="KKS940" s="337"/>
      <c r="KKT940" s="337"/>
      <c r="KKU940" s="337"/>
      <c r="KKV940" s="337"/>
      <c r="KKW940" s="337"/>
      <c r="KKX940" s="337"/>
      <c r="KKY940" s="337"/>
      <c r="KKZ940" s="337"/>
      <c r="KLA940" s="337"/>
      <c r="KLB940" s="337"/>
      <c r="KLC940" s="337"/>
      <c r="KLD940" s="337"/>
      <c r="KLE940" s="337"/>
      <c r="KLF940" s="337"/>
      <c r="KLG940" s="337"/>
      <c r="KLH940" s="337"/>
      <c r="KLI940" s="337"/>
      <c r="KLJ940" s="337"/>
      <c r="KLK940" s="337"/>
      <c r="KLL940" s="337"/>
      <c r="KLM940" s="337"/>
      <c r="KLN940" s="337"/>
      <c r="KLO940" s="337"/>
      <c r="KLP940" s="337"/>
      <c r="KLQ940" s="337"/>
      <c r="KLR940" s="337"/>
      <c r="KLS940" s="337"/>
      <c r="KLT940" s="337"/>
      <c r="KLU940" s="337"/>
      <c r="KLV940" s="337"/>
      <c r="KLW940" s="337"/>
      <c r="KLX940" s="337"/>
      <c r="KLY940" s="337"/>
      <c r="KLZ940" s="337"/>
      <c r="KMA940" s="337"/>
      <c r="KMB940" s="337"/>
      <c r="KMC940" s="337"/>
      <c r="KMD940" s="337"/>
      <c r="KME940" s="337"/>
      <c r="KMF940" s="337"/>
      <c r="KMG940" s="337"/>
      <c r="KMH940" s="337"/>
      <c r="KMI940" s="337"/>
      <c r="KMJ940" s="337"/>
      <c r="KMK940" s="337"/>
      <c r="KML940" s="337"/>
      <c r="KMM940" s="337"/>
      <c r="KMN940" s="337"/>
      <c r="KMO940" s="337"/>
      <c r="KMP940" s="337"/>
      <c r="KMQ940" s="337"/>
      <c r="KMR940" s="337"/>
      <c r="KMS940" s="337"/>
      <c r="KMT940" s="337"/>
      <c r="KMU940" s="337"/>
      <c r="KMV940" s="337"/>
      <c r="KMW940" s="337"/>
      <c r="KMX940" s="337"/>
      <c r="KMY940" s="337"/>
      <c r="KMZ940" s="337"/>
      <c r="KNA940" s="337"/>
      <c r="KNB940" s="337"/>
      <c r="KNC940" s="337"/>
      <c r="KND940" s="337"/>
      <c r="KNE940" s="337"/>
      <c r="KNF940" s="337"/>
      <c r="KNG940" s="337"/>
      <c r="KNH940" s="337"/>
      <c r="KNI940" s="337"/>
      <c r="KNJ940" s="337"/>
      <c r="KNK940" s="337"/>
      <c r="KNL940" s="337"/>
      <c r="KNM940" s="337"/>
      <c r="KNN940" s="337"/>
      <c r="KNO940" s="337"/>
      <c r="KNP940" s="337"/>
      <c r="KNQ940" s="337"/>
      <c r="KNR940" s="337"/>
      <c r="KNS940" s="337"/>
      <c r="KNT940" s="337"/>
      <c r="KNU940" s="337"/>
      <c r="KNV940" s="337"/>
      <c r="KNW940" s="337"/>
      <c r="KNX940" s="337"/>
      <c r="KNY940" s="337"/>
      <c r="KNZ940" s="337"/>
      <c r="KOA940" s="337"/>
      <c r="KOB940" s="337"/>
      <c r="KOC940" s="337"/>
      <c r="KOD940" s="337"/>
      <c r="KOE940" s="337"/>
      <c r="KOF940" s="337"/>
      <c r="KOG940" s="337"/>
      <c r="KOH940" s="337"/>
      <c r="KOI940" s="337"/>
      <c r="KOJ940" s="337"/>
      <c r="KOK940" s="337"/>
      <c r="KOL940" s="337"/>
      <c r="KOM940" s="337"/>
      <c r="KON940" s="337"/>
      <c r="KOO940" s="337"/>
      <c r="KOP940" s="337"/>
      <c r="KOQ940" s="337"/>
      <c r="KOR940" s="337"/>
      <c r="KOS940" s="337"/>
      <c r="KOT940" s="337"/>
      <c r="KOU940" s="337"/>
      <c r="KOV940" s="337"/>
      <c r="KOW940" s="337"/>
      <c r="KOX940" s="337"/>
      <c r="KOY940" s="337"/>
      <c r="KOZ940" s="337"/>
      <c r="KPA940" s="337"/>
      <c r="KPB940" s="337"/>
      <c r="KPC940" s="337"/>
      <c r="KPD940" s="337"/>
      <c r="KPE940" s="337"/>
      <c r="KPF940" s="337"/>
      <c r="KPG940" s="337"/>
      <c r="KPH940" s="337"/>
      <c r="KPI940" s="337"/>
      <c r="KPJ940" s="337"/>
      <c r="KPK940" s="337"/>
      <c r="KPL940" s="337"/>
      <c r="KPM940" s="337"/>
      <c r="KPN940" s="337"/>
      <c r="KPO940" s="337"/>
      <c r="KPP940" s="337"/>
      <c r="KPQ940" s="337"/>
      <c r="KPR940" s="337"/>
      <c r="KPS940" s="337"/>
      <c r="KPT940" s="337"/>
      <c r="KPU940" s="337"/>
      <c r="KPV940" s="337"/>
      <c r="KPW940" s="337"/>
      <c r="KPX940" s="337"/>
      <c r="KPY940" s="337"/>
      <c r="KPZ940" s="337"/>
      <c r="KQA940" s="337"/>
      <c r="KQB940" s="337"/>
      <c r="KQC940" s="337"/>
      <c r="KQD940" s="337"/>
      <c r="KQE940" s="337"/>
      <c r="KQF940" s="337"/>
      <c r="KQG940" s="337"/>
      <c r="KQH940" s="337"/>
      <c r="KQI940" s="337"/>
      <c r="KQJ940" s="337"/>
      <c r="KQK940" s="337"/>
      <c r="KQL940" s="337"/>
      <c r="KQM940" s="337"/>
      <c r="KQN940" s="337"/>
      <c r="KQO940" s="337"/>
      <c r="KQP940" s="337"/>
      <c r="KQQ940" s="337"/>
      <c r="KQR940" s="337"/>
      <c r="KQS940" s="337"/>
      <c r="KQT940" s="337"/>
      <c r="KQU940" s="337"/>
      <c r="KQV940" s="337"/>
      <c r="KQW940" s="337"/>
      <c r="KQX940" s="337"/>
      <c r="KQY940" s="337"/>
      <c r="KQZ940" s="337"/>
      <c r="KRA940" s="337"/>
      <c r="KRB940" s="337"/>
      <c r="KRC940" s="337"/>
      <c r="KRD940" s="337"/>
      <c r="KRE940" s="337"/>
      <c r="KRF940" s="337"/>
      <c r="KRG940" s="337"/>
      <c r="KRH940" s="337"/>
      <c r="KRI940" s="337"/>
      <c r="KRJ940" s="337"/>
      <c r="KRK940" s="337"/>
      <c r="KRL940" s="337"/>
      <c r="KRM940" s="337"/>
      <c r="KRN940" s="337"/>
      <c r="KRO940" s="337"/>
      <c r="KRP940" s="337"/>
      <c r="KRQ940" s="337"/>
      <c r="KRR940" s="337"/>
      <c r="KRS940" s="337"/>
      <c r="KRT940" s="337"/>
      <c r="KRU940" s="337"/>
      <c r="KRV940" s="337"/>
      <c r="KRW940" s="337"/>
      <c r="KRX940" s="337"/>
      <c r="KRY940" s="337"/>
      <c r="KRZ940" s="337"/>
      <c r="KSA940" s="337"/>
      <c r="KSB940" s="337"/>
      <c r="KSC940" s="337"/>
      <c r="KSD940" s="337"/>
      <c r="KSE940" s="337"/>
      <c r="KSF940" s="337"/>
      <c r="KSG940" s="337"/>
      <c r="KSH940" s="337"/>
      <c r="KSI940" s="337"/>
      <c r="KSJ940" s="337"/>
      <c r="KSK940" s="337"/>
      <c r="KSL940" s="337"/>
      <c r="KSM940" s="337"/>
      <c r="KSN940" s="337"/>
      <c r="KSO940" s="337"/>
      <c r="KSP940" s="337"/>
      <c r="KSQ940" s="337"/>
      <c r="KSR940" s="337"/>
      <c r="KSS940" s="337"/>
      <c r="KST940" s="337"/>
      <c r="KSU940" s="337"/>
      <c r="KSV940" s="337"/>
      <c r="KSW940" s="337"/>
      <c r="KSX940" s="337"/>
      <c r="KSY940" s="337"/>
      <c r="KSZ940" s="337"/>
      <c r="KTA940" s="337"/>
      <c r="KTB940" s="337"/>
      <c r="KTC940" s="337"/>
      <c r="KTD940" s="337"/>
      <c r="KTE940" s="337"/>
      <c r="KTF940" s="337"/>
      <c r="KTG940" s="337"/>
      <c r="KTH940" s="337"/>
      <c r="KTI940" s="337"/>
      <c r="KTJ940" s="337"/>
      <c r="KTK940" s="337"/>
      <c r="KTL940" s="337"/>
      <c r="KTM940" s="337"/>
      <c r="KTN940" s="337"/>
      <c r="KTO940" s="337"/>
      <c r="KTP940" s="337"/>
      <c r="KTQ940" s="337"/>
      <c r="KTR940" s="337"/>
      <c r="KTS940" s="337"/>
      <c r="KTT940" s="337"/>
      <c r="KTU940" s="337"/>
      <c r="KTV940" s="337"/>
      <c r="KTW940" s="337"/>
      <c r="KTX940" s="337"/>
      <c r="KTY940" s="337"/>
      <c r="KTZ940" s="337"/>
      <c r="KUA940" s="337"/>
      <c r="KUB940" s="337"/>
      <c r="KUC940" s="337"/>
      <c r="KUD940" s="337"/>
      <c r="KUE940" s="337"/>
      <c r="KUF940" s="337"/>
      <c r="KUG940" s="337"/>
      <c r="KUH940" s="337"/>
      <c r="KUI940" s="337"/>
      <c r="KUJ940" s="337"/>
      <c r="KUK940" s="337"/>
      <c r="KUL940" s="337"/>
      <c r="KUM940" s="337"/>
      <c r="KUN940" s="337"/>
      <c r="KUO940" s="337"/>
      <c r="KUP940" s="337"/>
      <c r="KUQ940" s="337"/>
      <c r="KUR940" s="337"/>
      <c r="KUS940" s="337"/>
      <c r="KUT940" s="337"/>
      <c r="KUU940" s="337"/>
      <c r="KUV940" s="337"/>
      <c r="KUW940" s="337"/>
      <c r="KUX940" s="337"/>
      <c r="KUY940" s="337"/>
      <c r="KUZ940" s="337"/>
      <c r="KVA940" s="337"/>
      <c r="KVB940" s="337"/>
      <c r="KVC940" s="337"/>
      <c r="KVD940" s="337"/>
      <c r="KVE940" s="337"/>
      <c r="KVF940" s="337"/>
      <c r="KVG940" s="337"/>
      <c r="KVH940" s="337"/>
      <c r="KVI940" s="337"/>
      <c r="KVJ940" s="337"/>
      <c r="KVK940" s="337"/>
      <c r="KVL940" s="337"/>
      <c r="KVM940" s="337"/>
      <c r="KVN940" s="337"/>
      <c r="KVO940" s="337"/>
      <c r="KVP940" s="337"/>
      <c r="KVQ940" s="337"/>
      <c r="KVR940" s="337"/>
      <c r="KVS940" s="337"/>
      <c r="KVT940" s="337"/>
      <c r="KVU940" s="337"/>
      <c r="KVV940" s="337"/>
      <c r="KVW940" s="337"/>
      <c r="KVX940" s="337"/>
      <c r="KVY940" s="337"/>
      <c r="KVZ940" s="337"/>
      <c r="KWA940" s="337"/>
      <c r="KWB940" s="337"/>
      <c r="KWC940" s="337"/>
      <c r="KWD940" s="337"/>
      <c r="KWE940" s="337"/>
      <c r="KWF940" s="337"/>
      <c r="KWG940" s="337"/>
      <c r="KWH940" s="337"/>
      <c r="KWI940" s="337"/>
      <c r="KWJ940" s="337"/>
      <c r="KWK940" s="337"/>
      <c r="KWL940" s="337"/>
      <c r="KWM940" s="337"/>
      <c r="KWN940" s="337"/>
      <c r="KWO940" s="337"/>
      <c r="KWP940" s="337"/>
      <c r="KWQ940" s="337"/>
      <c r="KWR940" s="337"/>
      <c r="KWS940" s="337"/>
      <c r="KWT940" s="337"/>
      <c r="KWU940" s="337"/>
      <c r="KWV940" s="337"/>
      <c r="KWW940" s="337"/>
      <c r="KWX940" s="337"/>
      <c r="KWY940" s="337"/>
      <c r="KWZ940" s="337"/>
      <c r="KXA940" s="337"/>
      <c r="KXB940" s="337"/>
      <c r="KXC940" s="337"/>
      <c r="KXD940" s="337"/>
      <c r="KXE940" s="337"/>
      <c r="KXF940" s="337"/>
      <c r="KXG940" s="337"/>
      <c r="KXH940" s="337"/>
      <c r="KXI940" s="337"/>
      <c r="KXJ940" s="337"/>
      <c r="KXK940" s="337"/>
      <c r="KXL940" s="337"/>
      <c r="KXM940" s="337"/>
      <c r="KXN940" s="337"/>
      <c r="KXO940" s="337"/>
      <c r="KXP940" s="337"/>
      <c r="KXQ940" s="337"/>
      <c r="KXR940" s="337"/>
      <c r="KXS940" s="337"/>
      <c r="KXT940" s="337"/>
      <c r="KXU940" s="337"/>
      <c r="KXV940" s="337"/>
      <c r="KXW940" s="337"/>
      <c r="KXX940" s="337"/>
      <c r="KXY940" s="337"/>
      <c r="KXZ940" s="337"/>
      <c r="KYA940" s="337"/>
      <c r="KYB940" s="337"/>
      <c r="KYC940" s="337"/>
      <c r="KYD940" s="337"/>
      <c r="KYE940" s="337"/>
      <c r="KYF940" s="337"/>
      <c r="KYG940" s="337"/>
      <c r="KYH940" s="337"/>
      <c r="KYI940" s="337"/>
      <c r="KYJ940" s="337"/>
      <c r="KYK940" s="337"/>
      <c r="KYL940" s="337"/>
      <c r="KYM940" s="337"/>
      <c r="KYN940" s="337"/>
      <c r="KYO940" s="337"/>
      <c r="KYP940" s="337"/>
      <c r="KYQ940" s="337"/>
      <c r="KYR940" s="337"/>
      <c r="KYS940" s="337"/>
      <c r="KYT940" s="337"/>
      <c r="KYU940" s="337"/>
      <c r="KYV940" s="337"/>
      <c r="KYW940" s="337"/>
      <c r="KYX940" s="337"/>
      <c r="KYY940" s="337"/>
      <c r="KYZ940" s="337"/>
      <c r="KZA940" s="337"/>
      <c r="KZB940" s="337"/>
      <c r="KZC940" s="337"/>
      <c r="KZD940" s="337"/>
      <c r="KZE940" s="337"/>
      <c r="KZF940" s="337"/>
      <c r="KZG940" s="337"/>
      <c r="KZH940" s="337"/>
      <c r="KZI940" s="337"/>
      <c r="KZJ940" s="337"/>
      <c r="KZK940" s="337"/>
      <c r="KZL940" s="337"/>
      <c r="KZM940" s="337"/>
      <c r="KZN940" s="337"/>
      <c r="KZO940" s="337"/>
      <c r="KZP940" s="337"/>
      <c r="KZQ940" s="337"/>
      <c r="KZR940" s="337"/>
      <c r="KZS940" s="337"/>
      <c r="KZT940" s="337"/>
      <c r="KZU940" s="337"/>
      <c r="KZV940" s="337"/>
      <c r="KZW940" s="337"/>
      <c r="KZX940" s="337"/>
      <c r="KZY940" s="337"/>
      <c r="KZZ940" s="337"/>
      <c r="LAA940" s="337"/>
      <c r="LAB940" s="337"/>
      <c r="LAC940" s="337"/>
      <c r="LAD940" s="337"/>
      <c r="LAE940" s="337"/>
      <c r="LAF940" s="337"/>
      <c r="LAG940" s="337"/>
      <c r="LAH940" s="337"/>
      <c r="LAI940" s="337"/>
      <c r="LAJ940" s="337"/>
      <c r="LAK940" s="337"/>
      <c r="LAL940" s="337"/>
      <c r="LAM940" s="337"/>
      <c r="LAN940" s="337"/>
      <c r="LAO940" s="337"/>
      <c r="LAP940" s="337"/>
      <c r="LAQ940" s="337"/>
      <c r="LAR940" s="337"/>
      <c r="LAS940" s="337"/>
      <c r="LAT940" s="337"/>
      <c r="LAU940" s="337"/>
      <c r="LAV940" s="337"/>
      <c r="LAW940" s="337"/>
      <c r="LAX940" s="337"/>
      <c r="LAY940" s="337"/>
      <c r="LAZ940" s="337"/>
      <c r="LBA940" s="337"/>
      <c r="LBB940" s="337"/>
      <c r="LBC940" s="337"/>
      <c r="LBD940" s="337"/>
      <c r="LBE940" s="337"/>
      <c r="LBF940" s="337"/>
      <c r="LBG940" s="337"/>
      <c r="LBH940" s="337"/>
      <c r="LBI940" s="337"/>
      <c r="LBJ940" s="337"/>
      <c r="LBK940" s="337"/>
      <c r="LBL940" s="337"/>
      <c r="LBM940" s="337"/>
      <c r="LBN940" s="337"/>
      <c r="LBO940" s="337"/>
      <c r="LBP940" s="337"/>
      <c r="LBQ940" s="337"/>
      <c r="LBR940" s="337"/>
      <c r="LBS940" s="337"/>
      <c r="LBT940" s="337"/>
      <c r="LBU940" s="337"/>
      <c r="LBV940" s="337"/>
      <c r="LBW940" s="337"/>
      <c r="LBX940" s="337"/>
      <c r="LBY940" s="337"/>
      <c r="LBZ940" s="337"/>
      <c r="LCA940" s="337"/>
      <c r="LCB940" s="337"/>
      <c r="LCC940" s="337"/>
      <c r="LCD940" s="337"/>
      <c r="LCE940" s="337"/>
      <c r="LCF940" s="337"/>
      <c r="LCG940" s="337"/>
      <c r="LCH940" s="337"/>
      <c r="LCI940" s="337"/>
      <c r="LCJ940" s="337"/>
      <c r="LCK940" s="337"/>
      <c r="LCL940" s="337"/>
      <c r="LCM940" s="337"/>
      <c r="LCN940" s="337"/>
      <c r="LCO940" s="337"/>
      <c r="LCP940" s="337"/>
      <c r="LCQ940" s="337"/>
      <c r="LCR940" s="337"/>
      <c r="LCS940" s="337"/>
      <c r="LCT940" s="337"/>
      <c r="LCU940" s="337"/>
      <c r="LCV940" s="337"/>
      <c r="LCW940" s="337"/>
      <c r="LCX940" s="337"/>
      <c r="LCY940" s="337"/>
      <c r="LCZ940" s="337"/>
      <c r="LDA940" s="337"/>
      <c r="LDB940" s="337"/>
      <c r="LDC940" s="337"/>
      <c r="LDD940" s="337"/>
      <c r="LDE940" s="337"/>
      <c r="LDF940" s="337"/>
      <c r="LDG940" s="337"/>
      <c r="LDH940" s="337"/>
      <c r="LDI940" s="337"/>
      <c r="LDJ940" s="337"/>
      <c r="LDK940" s="337"/>
      <c r="LDL940" s="337"/>
      <c r="LDM940" s="337"/>
      <c r="LDN940" s="337"/>
      <c r="LDO940" s="337"/>
      <c r="LDP940" s="337"/>
      <c r="LDQ940" s="337"/>
      <c r="LDR940" s="337"/>
      <c r="LDS940" s="337"/>
      <c r="LDT940" s="337"/>
      <c r="LDU940" s="337"/>
      <c r="LDV940" s="337"/>
      <c r="LDW940" s="337"/>
      <c r="LDX940" s="337"/>
      <c r="LDY940" s="337"/>
      <c r="LDZ940" s="337"/>
      <c r="LEA940" s="337"/>
      <c r="LEB940" s="337"/>
      <c r="LEC940" s="337"/>
      <c r="LED940" s="337"/>
      <c r="LEE940" s="337"/>
      <c r="LEF940" s="337"/>
      <c r="LEG940" s="337"/>
      <c r="LEH940" s="337"/>
      <c r="LEI940" s="337"/>
      <c r="LEJ940" s="337"/>
      <c r="LEK940" s="337"/>
      <c r="LEL940" s="337"/>
      <c r="LEM940" s="337"/>
      <c r="LEN940" s="337"/>
      <c r="LEO940" s="337"/>
      <c r="LEP940" s="337"/>
      <c r="LEQ940" s="337"/>
      <c r="LER940" s="337"/>
      <c r="LES940" s="337"/>
      <c r="LET940" s="337"/>
      <c r="LEU940" s="337"/>
      <c r="LEV940" s="337"/>
      <c r="LEW940" s="337"/>
      <c r="LEX940" s="337"/>
      <c r="LEY940" s="337"/>
      <c r="LEZ940" s="337"/>
      <c r="LFA940" s="337"/>
      <c r="LFB940" s="337"/>
      <c r="LFC940" s="337"/>
      <c r="LFD940" s="337"/>
      <c r="LFE940" s="337"/>
      <c r="LFF940" s="337"/>
      <c r="LFG940" s="337"/>
      <c r="LFH940" s="337"/>
      <c r="LFI940" s="337"/>
      <c r="LFJ940" s="337"/>
      <c r="LFK940" s="337"/>
      <c r="LFL940" s="337"/>
      <c r="LFM940" s="337"/>
      <c r="LFN940" s="337"/>
      <c r="LFO940" s="337"/>
      <c r="LFP940" s="337"/>
      <c r="LFQ940" s="337"/>
      <c r="LFR940" s="337"/>
      <c r="LFS940" s="337"/>
      <c r="LFT940" s="337"/>
      <c r="LFU940" s="337"/>
      <c r="LFV940" s="337"/>
      <c r="LFW940" s="337"/>
      <c r="LFX940" s="337"/>
      <c r="LFY940" s="337"/>
      <c r="LFZ940" s="337"/>
      <c r="LGA940" s="337"/>
      <c r="LGB940" s="337"/>
      <c r="LGC940" s="337"/>
      <c r="LGD940" s="337"/>
      <c r="LGE940" s="337"/>
      <c r="LGF940" s="337"/>
      <c r="LGG940" s="337"/>
      <c r="LGH940" s="337"/>
      <c r="LGI940" s="337"/>
      <c r="LGJ940" s="337"/>
      <c r="LGK940" s="337"/>
      <c r="LGL940" s="337"/>
      <c r="LGM940" s="337"/>
      <c r="LGN940" s="337"/>
      <c r="LGO940" s="337"/>
      <c r="LGP940" s="337"/>
      <c r="LGQ940" s="337"/>
      <c r="LGR940" s="337"/>
      <c r="LGS940" s="337"/>
      <c r="LGT940" s="337"/>
      <c r="LGU940" s="337"/>
      <c r="LGV940" s="337"/>
      <c r="LGW940" s="337"/>
      <c r="LGX940" s="337"/>
      <c r="LGY940" s="337"/>
      <c r="LGZ940" s="337"/>
      <c r="LHA940" s="337"/>
      <c r="LHB940" s="337"/>
      <c r="LHC940" s="337"/>
      <c r="LHD940" s="337"/>
      <c r="LHE940" s="337"/>
      <c r="LHF940" s="337"/>
      <c r="LHG940" s="337"/>
      <c r="LHH940" s="337"/>
      <c r="LHI940" s="337"/>
      <c r="LHJ940" s="337"/>
      <c r="LHK940" s="337"/>
      <c r="LHL940" s="337"/>
      <c r="LHM940" s="337"/>
      <c r="LHN940" s="337"/>
      <c r="LHO940" s="337"/>
      <c r="LHP940" s="337"/>
      <c r="LHQ940" s="337"/>
      <c r="LHR940" s="337"/>
      <c r="LHS940" s="337"/>
      <c r="LHT940" s="337"/>
      <c r="LHU940" s="337"/>
      <c r="LHV940" s="337"/>
      <c r="LHW940" s="337"/>
      <c r="LHX940" s="337"/>
      <c r="LHY940" s="337"/>
      <c r="LHZ940" s="337"/>
      <c r="LIA940" s="337"/>
      <c r="LIB940" s="337"/>
      <c r="LIC940" s="337"/>
      <c r="LID940" s="337"/>
      <c r="LIE940" s="337"/>
      <c r="LIF940" s="337"/>
      <c r="LIG940" s="337"/>
      <c r="LIH940" s="337"/>
      <c r="LII940" s="337"/>
      <c r="LIJ940" s="337"/>
      <c r="LIK940" s="337"/>
      <c r="LIL940" s="337"/>
      <c r="LIM940" s="337"/>
      <c r="LIN940" s="337"/>
      <c r="LIO940" s="337"/>
      <c r="LIP940" s="337"/>
      <c r="LIQ940" s="337"/>
      <c r="LIR940" s="337"/>
      <c r="LIS940" s="337"/>
      <c r="LIT940" s="337"/>
      <c r="LIU940" s="337"/>
      <c r="LIV940" s="337"/>
      <c r="LIW940" s="337"/>
      <c r="LIX940" s="337"/>
      <c r="LIY940" s="337"/>
      <c r="LIZ940" s="337"/>
      <c r="LJA940" s="337"/>
      <c r="LJB940" s="337"/>
      <c r="LJC940" s="337"/>
      <c r="LJD940" s="337"/>
      <c r="LJE940" s="337"/>
      <c r="LJF940" s="337"/>
      <c r="LJG940" s="337"/>
      <c r="LJH940" s="337"/>
      <c r="LJI940" s="337"/>
      <c r="LJJ940" s="337"/>
      <c r="LJK940" s="337"/>
      <c r="LJL940" s="337"/>
      <c r="LJM940" s="337"/>
      <c r="LJN940" s="337"/>
      <c r="LJO940" s="337"/>
      <c r="LJP940" s="337"/>
      <c r="LJQ940" s="337"/>
      <c r="LJR940" s="337"/>
      <c r="LJS940" s="337"/>
      <c r="LJT940" s="337"/>
      <c r="LJU940" s="337"/>
      <c r="LJV940" s="337"/>
      <c r="LJW940" s="337"/>
      <c r="LJX940" s="337"/>
      <c r="LJY940" s="337"/>
      <c r="LJZ940" s="337"/>
      <c r="LKA940" s="337"/>
      <c r="LKB940" s="337"/>
      <c r="LKC940" s="337"/>
      <c r="LKD940" s="337"/>
      <c r="LKE940" s="337"/>
      <c r="LKF940" s="337"/>
      <c r="LKG940" s="337"/>
      <c r="LKH940" s="337"/>
      <c r="LKI940" s="337"/>
      <c r="LKJ940" s="337"/>
      <c r="LKK940" s="337"/>
      <c r="LKL940" s="337"/>
      <c r="LKM940" s="337"/>
      <c r="LKN940" s="337"/>
      <c r="LKO940" s="337"/>
      <c r="LKP940" s="337"/>
      <c r="LKQ940" s="337"/>
      <c r="LKR940" s="337"/>
      <c r="LKS940" s="337"/>
      <c r="LKT940" s="337"/>
      <c r="LKU940" s="337"/>
      <c r="LKV940" s="337"/>
      <c r="LKW940" s="337"/>
      <c r="LKX940" s="337"/>
      <c r="LKY940" s="337"/>
      <c r="LKZ940" s="337"/>
      <c r="LLA940" s="337"/>
      <c r="LLB940" s="337"/>
      <c r="LLC940" s="337"/>
      <c r="LLD940" s="337"/>
      <c r="LLE940" s="337"/>
      <c r="LLF940" s="337"/>
      <c r="LLG940" s="337"/>
      <c r="LLH940" s="337"/>
      <c r="LLI940" s="337"/>
      <c r="LLJ940" s="337"/>
      <c r="LLK940" s="337"/>
      <c r="LLL940" s="337"/>
      <c r="LLM940" s="337"/>
      <c r="LLN940" s="337"/>
      <c r="LLO940" s="337"/>
      <c r="LLP940" s="337"/>
      <c r="LLQ940" s="337"/>
      <c r="LLR940" s="337"/>
      <c r="LLS940" s="337"/>
      <c r="LLT940" s="337"/>
      <c r="LLU940" s="337"/>
      <c r="LLV940" s="337"/>
      <c r="LLW940" s="337"/>
      <c r="LLX940" s="337"/>
      <c r="LLY940" s="337"/>
      <c r="LLZ940" s="337"/>
      <c r="LMA940" s="337"/>
      <c r="LMB940" s="337"/>
      <c r="LMC940" s="337"/>
      <c r="LMD940" s="337"/>
      <c r="LME940" s="337"/>
      <c r="LMF940" s="337"/>
      <c r="LMG940" s="337"/>
      <c r="LMH940" s="337"/>
      <c r="LMI940" s="337"/>
      <c r="LMJ940" s="337"/>
      <c r="LMK940" s="337"/>
      <c r="LML940" s="337"/>
      <c r="LMM940" s="337"/>
      <c r="LMN940" s="337"/>
      <c r="LMO940" s="337"/>
      <c r="LMP940" s="337"/>
      <c r="LMQ940" s="337"/>
      <c r="LMR940" s="337"/>
      <c r="LMS940" s="337"/>
      <c r="LMT940" s="337"/>
      <c r="LMU940" s="337"/>
      <c r="LMV940" s="337"/>
      <c r="LMW940" s="337"/>
      <c r="LMX940" s="337"/>
      <c r="LMY940" s="337"/>
      <c r="LMZ940" s="337"/>
      <c r="LNA940" s="337"/>
      <c r="LNB940" s="337"/>
      <c r="LNC940" s="337"/>
      <c r="LND940" s="337"/>
      <c r="LNE940" s="337"/>
      <c r="LNF940" s="337"/>
      <c r="LNG940" s="337"/>
      <c r="LNH940" s="337"/>
      <c r="LNI940" s="337"/>
      <c r="LNJ940" s="337"/>
      <c r="LNK940" s="337"/>
      <c r="LNL940" s="337"/>
      <c r="LNM940" s="337"/>
      <c r="LNN940" s="337"/>
      <c r="LNO940" s="337"/>
      <c r="LNP940" s="337"/>
      <c r="LNQ940" s="337"/>
      <c r="LNR940" s="337"/>
      <c r="LNS940" s="337"/>
      <c r="LNT940" s="337"/>
      <c r="LNU940" s="337"/>
      <c r="LNV940" s="337"/>
      <c r="LNW940" s="337"/>
      <c r="LNX940" s="337"/>
      <c r="LNY940" s="337"/>
      <c r="LNZ940" s="337"/>
      <c r="LOA940" s="337"/>
      <c r="LOB940" s="337"/>
      <c r="LOC940" s="337"/>
      <c r="LOD940" s="337"/>
      <c r="LOE940" s="337"/>
      <c r="LOF940" s="337"/>
      <c r="LOG940" s="337"/>
      <c r="LOH940" s="337"/>
      <c r="LOI940" s="337"/>
      <c r="LOJ940" s="337"/>
      <c r="LOK940" s="337"/>
      <c r="LOL940" s="337"/>
      <c r="LOM940" s="337"/>
      <c r="LON940" s="337"/>
      <c r="LOO940" s="337"/>
      <c r="LOP940" s="337"/>
      <c r="LOQ940" s="337"/>
      <c r="LOR940" s="337"/>
      <c r="LOS940" s="337"/>
      <c r="LOT940" s="337"/>
      <c r="LOU940" s="337"/>
      <c r="LOV940" s="337"/>
      <c r="LOW940" s="337"/>
      <c r="LOX940" s="337"/>
      <c r="LOY940" s="337"/>
      <c r="LOZ940" s="337"/>
      <c r="LPA940" s="337"/>
      <c r="LPB940" s="337"/>
      <c r="LPC940" s="337"/>
      <c r="LPD940" s="337"/>
      <c r="LPE940" s="337"/>
      <c r="LPF940" s="337"/>
      <c r="LPG940" s="337"/>
      <c r="LPH940" s="337"/>
      <c r="LPI940" s="337"/>
      <c r="LPJ940" s="337"/>
      <c r="LPK940" s="337"/>
      <c r="LPL940" s="337"/>
      <c r="LPM940" s="337"/>
      <c r="LPN940" s="337"/>
      <c r="LPO940" s="337"/>
      <c r="LPP940" s="337"/>
      <c r="LPQ940" s="337"/>
      <c r="LPR940" s="337"/>
      <c r="LPS940" s="337"/>
      <c r="LPT940" s="337"/>
      <c r="LPU940" s="337"/>
      <c r="LPV940" s="337"/>
      <c r="LPW940" s="337"/>
      <c r="LPX940" s="337"/>
      <c r="LPY940" s="337"/>
      <c r="LPZ940" s="337"/>
      <c r="LQA940" s="337"/>
      <c r="LQB940" s="337"/>
      <c r="LQC940" s="337"/>
      <c r="LQD940" s="337"/>
      <c r="LQE940" s="337"/>
      <c r="LQF940" s="337"/>
      <c r="LQG940" s="337"/>
      <c r="LQH940" s="337"/>
      <c r="LQI940" s="337"/>
      <c r="LQJ940" s="337"/>
      <c r="LQK940" s="337"/>
      <c r="LQL940" s="337"/>
      <c r="LQM940" s="337"/>
      <c r="LQN940" s="337"/>
      <c r="LQO940" s="337"/>
      <c r="LQP940" s="337"/>
      <c r="LQQ940" s="337"/>
      <c r="LQR940" s="337"/>
      <c r="LQS940" s="337"/>
      <c r="LQT940" s="337"/>
      <c r="LQU940" s="337"/>
      <c r="LQV940" s="337"/>
      <c r="LQW940" s="337"/>
      <c r="LQX940" s="337"/>
      <c r="LQY940" s="337"/>
      <c r="LQZ940" s="337"/>
      <c r="LRA940" s="337"/>
      <c r="LRB940" s="337"/>
      <c r="LRC940" s="337"/>
      <c r="LRD940" s="337"/>
      <c r="LRE940" s="337"/>
      <c r="LRF940" s="337"/>
      <c r="LRG940" s="337"/>
      <c r="LRH940" s="337"/>
      <c r="LRI940" s="337"/>
      <c r="LRJ940" s="337"/>
      <c r="LRK940" s="337"/>
      <c r="LRL940" s="337"/>
      <c r="LRM940" s="337"/>
      <c r="LRN940" s="337"/>
      <c r="LRO940" s="337"/>
      <c r="LRP940" s="337"/>
      <c r="LRQ940" s="337"/>
      <c r="LRR940" s="337"/>
      <c r="LRS940" s="337"/>
      <c r="LRT940" s="337"/>
      <c r="LRU940" s="337"/>
      <c r="LRV940" s="337"/>
      <c r="LRW940" s="337"/>
      <c r="LRX940" s="337"/>
      <c r="LRY940" s="337"/>
      <c r="LRZ940" s="337"/>
      <c r="LSA940" s="337"/>
      <c r="LSB940" s="337"/>
      <c r="LSC940" s="337"/>
      <c r="LSD940" s="337"/>
      <c r="LSE940" s="337"/>
      <c r="LSF940" s="337"/>
      <c r="LSG940" s="337"/>
      <c r="LSH940" s="337"/>
      <c r="LSI940" s="337"/>
      <c r="LSJ940" s="337"/>
      <c r="LSK940" s="337"/>
      <c r="LSL940" s="337"/>
      <c r="LSM940" s="337"/>
      <c r="LSN940" s="337"/>
      <c r="LSO940" s="337"/>
      <c r="LSP940" s="337"/>
      <c r="LSQ940" s="337"/>
      <c r="LSR940" s="337"/>
      <c r="LSS940" s="337"/>
      <c r="LST940" s="337"/>
      <c r="LSU940" s="337"/>
      <c r="LSV940" s="337"/>
      <c r="LSW940" s="337"/>
      <c r="LSX940" s="337"/>
      <c r="LSY940" s="337"/>
      <c r="LSZ940" s="337"/>
      <c r="LTA940" s="337"/>
      <c r="LTB940" s="337"/>
      <c r="LTC940" s="337"/>
      <c r="LTD940" s="337"/>
      <c r="LTE940" s="337"/>
      <c r="LTF940" s="337"/>
      <c r="LTG940" s="337"/>
      <c r="LTH940" s="337"/>
      <c r="LTI940" s="337"/>
      <c r="LTJ940" s="337"/>
      <c r="LTK940" s="337"/>
      <c r="LTL940" s="337"/>
      <c r="LTM940" s="337"/>
      <c r="LTN940" s="337"/>
      <c r="LTO940" s="337"/>
      <c r="LTP940" s="337"/>
      <c r="LTQ940" s="337"/>
      <c r="LTR940" s="337"/>
      <c r="LTS940" s="337"/>
      <c r="LTT940" s="337"/>
      <c r="LTU940" s="337"/>
      <c r="LTV940" s="337"/>
      <c r="LTW940" s="337"/>
      <c r="LTX940" s="337"/>
      <c r="LTY940" s="337"/>
      <c r="LTZ940" s="337"/>
      <c r="LUA940" s="337"/>
      <c r="LUB940" s="337"/>
      <c r="LUC940" s="337"/>
      <c r="LUD940" s="337"/>
      <c r="LUE940" s="337"/>
      <c r="LUF940" s="337"/>
      <c r="LUG940" s="337"/>
      <c r="LUH940" s="337"/>
      <c r="LUI940" s="337"/>
      <c r="LUJ940" s="337"/>
      <c r="LUK940" s="337"/>
      <c r="LUL940" s="337"/>
      <c r="LUM940" s="337"/>
      <c r="LUN940" s="337"/>
      <c r="LUO940" s="337"/>
      <c r="LUP940" s="337"/>
      <c r="LUQ940" s="337"/>
      <c r="LUR940" s="337"/>
      <c r="LUS940" s="337"/>
      <c r="LUT940" s="337"/>
      <c r="LUU940" s="337"/>
      <c r="LUV940" s="337"/>
      <c r="LUW940" s="337"/>
      <c r="LUX940" s="337"/>
      <c r="LUY940" s="337"/>
      <c r="LUZ940" s="337"/>
      <c r="LVA940" s="337"/>
      <c r="LVB940" s="337"/>
      <c r="LVC940" s="337"/>
      <c r="LVD940" s="337"/>
      <c r="LVE940" s="337"/>
      <c r="LVF940" s="337"/>
      <c r="LVG940" s="337"/>
      <c r="LVH940" s="337"/>
      <c r="LVI940" s="337"/>
      <c r="LVJ940" s="337"/>
      <c r="LVK940" s="337"/>
      <c r="LVL940" s="337"/>
      <c r="LVM940" s="337"/>
      <c r="LVN940" s="337"/>
      <c r="LVO940" s="337"/>
      <c r="LVP940" s="337"/>
      <c r="LVQ940" s="337"/>
      <c r="LVR940" s="337"/>
      <c r="LVS940" s="337"/>
      <c r="LVT940" s="337"/>
      <c r="LVU940" s="337"/>
      <c r="LVV940" s="337"/>
      <c r="LVW940" s="337"/>
      <c r="LVX940" s="337"/>
      <c r="LVY940" s="337"/>
      <c r="LVZ940" s="337"/>
      <c r="LWA940" s="337"/>
      <c r="LWB940" s="337"/>
      <c r="LWC940" s="337"/>
      <c r="LWD940" s="337"/>
      <c r="LWE940" s="337"/>
      <c r="LWF940" s="337"/>
      <c r="LWG940" s="337"/>
      <c r="LWH940" s="337"/>
      <c r="LWI940" s="337"/>
      <c r="LWJ940" s="337"/>
      <c r="LWK940" s="337"/>
      <c r="LWL940" s="337"/>
      <c r="LWM940" s="337"/>
      <c r="LWN940" s="337"/>
      <c r="LWO940" s="337"/>
      <c r="LWP940" s="337"/>
      <c r="LWQ940" s="337"/>
      <c r="LWR940" s="337"/>
      <c r="LWS940" s="337"/>
      <c r="LWT940" s="337"/>
      <c r="LWU940" s="337"/>
      <c r="LWV940" s="337"/>
      <c r="LWW940" s="337"/>
      <c r="LWX940" s="337"/>
      <c r="LWY940" s="337"/>
      <c r="LWZ940" s="337"/>
      <c r="LXA940" s="337"/>
      <c r="LXB940" s="337"/>
      <c r="LXC940" s="337"/>
      <c r="LXD940" s="337"/>
      <c r="LXE940" s="337"/>
      <c r="LXF940" s="337"/>
      <c r="LXG940" s="337"/>
      <c r="LXH940" s="337"/>
      <c r="LXI940" s="337"/>
      <c r="LXJ940" s="337"/>
      <c r="LXK940" s="337"/>
      <c r="LXL940" s="337"/>
      <c r="LXM940" s="337"/>
      <c r="LXN940" s="337"/>
      <c r="LXO940" s="337"/>
      <c r="LXP940" s="337"/>
      <c r="LXQ940" s="337"/>
      <c r="LXR940" s="337"/>
      <c r="LXS940" s="337"/>
      <c r="LXT940" s="337"/>
      <c r="LXU940" s="337"/>
      <c r="LXV940" s="337"/>
      <c r="LXW940" s="337"/>
      <c r="LXX940" s="337"/>
      <c r="LXY940" s="337"/>
      <c r="LXZ940" s="337"/>
      <c r="LYA940" s="337"/>
      <c r="LYB940" s="337"/>
      <c r="LYC940" s="337"/>
      <c r="LYD940" s="337"/>
      <c r="LYE940" s="337"/>
      <c r="LYF940" s="337"/>
      <c r="LYG940" s="337"/>
      <c r="LYH940" s="337"/>
      <c r="LYI940" s="337"/>
      <c r="LYJ940" s="337"/>
      <c r="LYK940" s="337"/>
      <c r="LYL940" s="337"/>
      <c r="LYM940" s="337"/>
      <c r="LYN940" s="337"/>
      <c r="LYO940" s="337"/>
      <c r="LYP940" s="337"/>
      <c r="LYQ940" s="337"/>
      <c r="LYR940" s="337"/>
      <c r="LYS940" s="337"/>
      <c r="LYT940" s="337"/>
      <c r="LYU940" s="337"/>
      <c r="LYV940" s="337"/>
      <c r="LYW940" s="337"/>
      <c r="LYX940" s="337"/>
      <c r="LYY940" s="337"/>
      <c r="LYZ940" s="337"/>
      <c r="LZA940" s="337"/>
      <c r="LZB940" s="337"/>
      <c r="LZC940" s="337"/>
      <c r="LZD940" s="337"/>
      <c r="LZE940" s="337"/>
      <c r="LZF940" s="337"/>
      <c r="LZG940" s="337"/>
      <c r="LZH940" s="337"/>
      <c r="LZI940" s="337"/>
      <c r="LZJ940" s="337"/>
      <c r="LZK940" s="337"/>
      <c r="LZL940" s="337"/>
      <c r="LZM940" s="337"/>
      <c r="LZN940" s="337"/>
      <c r="LZO940" s="337"/>
      <c r="LZP940" s="337"/>
      <c r="LZQ940" s="337"/>
      <c r="LZR940" s="337"/>
      <c r="LZS940" s="337"/>
      <c r="LZT940" s="337"/>
      <c r="LZU940" s="337"/>
      <c r="LZV940" s="337"/>
      <c r="LZW940" s="337"/>
      <c r="LZX940" s="337"/>
      <c r="LZY940" s="337"/>
      <c r="LZZ940" s="337"/>
      <c r="MAA940" s="337"/>
      <c r="MAB940" s="337"/>
      <c r="MAC940" s="337"/>
      <c r="MAD940" s="337"/>
      <c r="MAE940" s="337"/>
      <c r="MAF940" s="337"/>
      <c r="MAG940" s="337"/>
      <c r="MAH940" s="337"/>
      <c r="MAI940" s="337"/>
      <c r="MAJ940" s="337"/>
      <c r="MAK940" s="337"/>
      <c r="MAL940" s="337"/>
      <c r="MAM940" s="337"/>
      <c r="MAN940" s="337"/>
      <c r="MAO940" s="337"/>
      <c r="MAP940" s="337"/>
      <c r="MAQ940" s="337"/>
      <c r="MAR940" s="337"/>
      <c r="MAS940" s="337"/>
      <c r="MAT940" s="337"/>
      <c r="MAU940" s="337"/>
      <c r="MAV940" s="337"/>
      <c r="MAW940" s="337"/>
      <c r="MAX940" s="337"/>
      <c r="MAY940" s="337"/>
      <c r="MAZ940" s="337"/>
      <c r="MBA940" s="337"/>
      <c r="MBB940" s="337"/>
      <c r="MBC940" s="337"/>
      <c r="MBD940" s="337"/>
      <c r="MBE940" s="337"/>
      <c r="MBF940" s="337"/>
      <c r="MBG940" s="337"/>
      <c r="MBH940" s="337"/>
      <c r="MBI940" s="337"/>
      <c r="MBJ940" s="337"/>
      <c r="MBK940" s="337"/>
      <c r="MBL940" s="337"/>
      <c r="MBM940" s="337"/>
      <c r="MBN940" s="337"/>
      <c r="MBO940" s="337"/>
      <c r="MBP940" s="337"/>
      <c r="MBQ940" s="337"/>
      <c r="MBR940" s="337"/>
      <c r="MBS940" s="337"/>
      <c r="MBT940" s="337"/>
      <c r="MBU940" s="337"/>
      <c r="MBV940" s="337"/>
      <c r="MBW940" s="337"/>
      <c r="MBX940" s="337"/>
      <c r="MBY940" s="337"/>
      <c r="MBZ940" s="337"/>
      <c r="MCA940" s="337"/>
      <c r="MCB940" s="337"/>
      <c r="MCC940" s="337"/>
      <c r="MCD940" s="337"/>
      <c r="MCE940" s="337"/>
      <c r="MCF940" s="337"/>
      <c r="MCG940" s="337"/>
      <c r="MCH940" s="337"/>
      <c r="MCI940" s="337"/>
      <c r="MCJ940" s="337"/>
      <c r="MCK940" s="337"/>
      <c r="MCL940" s="337"/>
      <c r="MCM940" s="337"/>
      <c r="MCN940" s="337"/>
      <c r="MCO940" s="337"/>
      <c r="MCP940" s="337"/>
      <c r="MCQ940" s="337"/>
      <c r="MCR940" s="337"/>
      <c r="MCS940" s="337"/>
      <c r="MCT940" s="337"/>
      <c r="MCU940" s="337"/>
      <c r="MCV940" s="337"/>
      <c r="MCW940" s="337"/>
      <c r="MCX940" s="337"/>
      <c r="MCY940" s="337"/>
      <c r="MCZ940" s="337"/>
      <c r="MDA940" s="337"/>
      <c r="MDB940" s="337"/>
      <c r="MDC940" s="337"/>
      <c r="MDD940" s="337"/>
      <c r="MDE940" s="337"/>
      <c r="MDF940" s="337"/>
      <c r="MDG940" s="337"/>
      <c r="MDH940" s="337"/>
      <c r="MDI940" s="337"/>
      <c r="MDJ940" s="337"/>
      <c r="MDK940" s="337"/>
      <c r="MDL940" s="337"/>
      <c r="MDM940" s="337"/>
      <c r="MDN940" s="337"/>
      <c r="MDO940" s="337"/>
      <c r="MDP940" s="337"/>
      <c r="MDQ940" s="337"/>
      <c r="MDR940" s="337"/>
      <c r="MDS940" s="337"/>
      <c r="MDT940" s="337"/>
      <c r="MDU940" s="337"/>
      <c r="MDV940" s="337"/>
      <c r="MDW940" s="337"/>
      <c r="MDX940" s="337"/>
      <c r="MDY940" s="337"/>
      <c r="MDZ940" s="337"/>
      <c r="MEA940" s="337"/>
      <c r="MEB940" s="337"/>
      <c r="MEC940" s="337"/>
      <c r="MED940" s="337"/>
      <c r="MEE940" s="337"/>
      <c r="MEF940" s="337"/>
      <c r="MEG940" s="337"/>
      <c r="MEH940" s="337"/>
      <c r="MEI940" s="337"/>
      <c r="MEJ940" s="337"/>
      <c r="MEK940" s="337"/>
      <c r="MEL940" s="337"/>
      <c r="MEM940" s="337"/>
      <c r="MEN940" s="337"/>
      <c r="MEO940" s="337"/>
      <c r="MEP940" s="337"/>
      <c r="MEQ940" s="337"/>
      <c r="MER940" s="337"/>
      <c r="MES940" s="337"/>
      <c r="MET940" s="337"/>
      <c r="MEU940" s="337"/>
      <c r="MEV940" s="337"/>
      <c r="MEW940" s="337"/>
      <c r="MEX940" s="337"/>
      <c r="MEY940" s="337"/>
      <c r="MEZ940" s="337"/>
      <c r="MFA940" s="337"/>
      <c r="MFB940" s="337"/>
      <c r="MFC940" s="337"/>
      <c r="MFD940" s="337"/>
      <c r="MFE940" s="337"/>
      <c r="MFF940" s="337"/>
      <c r="MFG940" s="337"/>
      <c r="MFH940" s="337"/>
      <c r="MFI940" s="337"/>
      <c r="MFJ940" s="337"/>
      <c r="MFK940" s="337"/>
      <c r="MFL940" s="337"/>
      <c r="MFM940" s="337"/>
      <c r="MFN940" s="337"/>
      <c r="MFO940" s="337"/>
      <c r="MFP940" s="337"/>
      <c r="MFQ940" s="337"/>
      <c r="MFR940" s="337"/>
      <c r="MFS940" s="337"/>
      <c r="MFT940" s="337"/>
      <c r="MFU940" s="337"/>
      <c r="MFV940" s="337"/>
      <c r="MFW940" s="337"/>
      <c r="MFX940" s="337"/>
      <c r="MFY940" s="337"/>
      <c r="MFZ940" s="337"/>
      <c r="MGA940" s="337"/>
      <c r="MGB940" s="337"/>
      <c r="MGC940" s="337"/>
      <c r="MGD940" s="337"/>
      <c r="MGE940" s="337"/>
      <c r="MGF940" s="337"/>
      <c r="MGG940" s="337"/>
      <c r="MGH940" s="337"/>
      <c r="MGI940" s="337"/>
      <c r="MGJ940" s="337"/>
      <c r="MGK940" s="337"/>
      <c r="MGL940" s="337"/>
      <c r="MGM940" s="337"/>
      <c r="MGN940" s="337"/>
      <c r="MGO940" s="337"/>
      <c r="MGP940" s="337"/>
      <c r="MGQ940" s="337"/>
      <c r="MGR940" s="337"/>
      <c r="MGS940" s="337"/>
      <c r="MGT940" s="337"/>
      <c r="MGU940" s="337"/>
      <c r="MGV940" s="337"/>
      <c r="MGW940" s="337"/>
      <c r="MGX940" s="337"/>
      <c r="MGY940" s="337"/>
      <c r="MGZ940" s="337"/>
      <c r="MHA940" s="337"/>
      <c r="MHB940" s="337"/>
      <c r="MHC940" s="337"/>
      <c r="MHD940" s="337"/>
      <c r="MHE940" s="337"/>
      <c r="MHF940" s="337"/>
      <c r="MHG940" s="337"/>
      <c r="MHH940" s="337"/>
      <c r="MHI940" s="337"/>
      <c r="MHJ940" s="337"/>
      <c r="MHK940" s="337"/>
      <c r="MHL940" s="337"/>
      <c r="MHM940" s="337"/>
      <c r="MHN940" s="337"/>
      <c r="MHO940" s="337"/>
      <c r="MHP940" s="337"/>
      <c r="MHQ940" s="337"/>
      <c r="MHR940" s="337"/>
      <c r="MHS940" s="337"/>
      <c r="MHT940" s="337"/>
      <c r="MHU940" s="337"/>
      <c r="MHV940" s="337"/>
      <c r="MHW940" s="337"/>
      <c r="MHX940" s="337"/>
      <c r="MHY940" s="337"/>
      <c r="MHZ940" s="337"/>
      <c r="MIA940" s="337"/>
      <c r="MIB940" s="337"/>
      <c r="MIC940" s="337"/>
      <c r="MID940" s="337"/>
      <c r="MIE940" s="337"/>
      <c r="MIF940" s="337"/>
      <c r="MIG940" s="337"/>
      <c r="MIH940" s="337"/>
      <c r="MII940" s="337"/>
      <c r="MIJ940" s="337"/>
      <c r="MIK940" s="337"/>
      <c r="MIL940" s="337"/>
      <c r="MIM940" s="337"/>
      <c r="MIN940" s="337"/>
      <c r="MIO940" s="337"/>
      <c r="MIP940" s="337"/>
      <c r="MIQ940" s="337"/>
      <c r="MIR940" s="337"/>
      <c r="MIS940" s="337"/>
      <c r="MIT940" s="337"/>
      <c r="MIU940" s="337"/>
      <c r="MIV940" s="337"/>
      <c r="MIW940" s="337"/>
      <c r="MIX940" s="337"/>
      <c r="MIY940" s="337"/>
      <c r="MIZ940" s="337"/>
      <c r="MJA940" s="337"/>
      <c r="MJB940" s="337"/>
      <c r="MJC940" s="337"/>
      <c r="MJD940" s="337"/>
      <c r="MJE940" s="337"/>
      <c r="MJF940" s="337"/>
      <c r="MJG940" s="337"/>
      <c r="MJH940" s="337"/>
      <c r="MJI940" s="337"/>
      <c r="MJJ940" s="337"/>
      <c r="MJK940" s="337"/>
      <c r="MJL940" s="337"/>
      <c r="MJM940" s="337"/>
      <c r="MJN940" s="337"/>
      <c r="MJO940" s="337"/>
      <c r="MJP940" s="337"/>
      <c r="MJQ940" s="337"/>
      <c r="MJR940" s="337"/>
      <c r="MJS940" s="337"/>
      <c r="MJT940" s="337"/>
      <c r="MJU940" s="337"/>
      <c r="MJV940" s="337"/>
      <c r="MJW940" s="337"/>
      <c r="MJX940" s="337"/>
      <c r="MJY940" s="337"/>
      <c r="MJZ940" s="337"/>
      <c r="MKA940" s="337"/>
      <c r="MKB940" s="337"/>
      <c r="MKC940" s="337"/>
      <c r="MKD940" s="337"/>
      <c r="MKE940" s="337"/>
      <c r="MKF940" s="337"/>
      <c r="MKG940" s="337"/>
      <c r="MKH940" s="337"/>
      <c r="MKI940" s="337"/>
      <c r="MKJ940" s="337"/>
      <c r="MKK940" s="337"/>
      <c r="MKL940" s="337"/>
      <c r="MKM940" s="337"/>
      <c r="MKN940" s="337"/>
      <c r="MKO940" s="337"/>
      <c r="MKP940" s="337"/>
      <c r="MKQ940" s="337"/>
      <c r="MKR940" s="337"/>
      <c r="MKS940" s="337"/>
      <c r="MKT940" s="337"/>
      <c r="MKU940" s="337"/>
      <c r="MKV940" s="337"/>
      <c r="MKW940" s="337"/>
      <c r="MKX940" s="337"/>
      <c r="MKY940" s="337"/>
      <c r="MKZ940" s="337"/>
      <c r="MLA940" s="337"/>
      <c r="MLB940" s="337"/>
      <c r="MLC940" s="337"/>
      <c r="MLD940" s="337"/>
      <c r="MLE940" s="337"/>
      <c r="MLF940" s="337"/>
      <c r="MLG940" s="337"/>
      <c r="MLH940" s="337"/>
      <c r="MLI940" s="337"/>
      <c r="MLJ940" s="337"/>
      <c r="MLK940" s="337"/>
      <c r="MLL940" s="337"/>
      <c r="MLM940" s="337"/>
      <c r="MLN940" s="337"/>
      <c r="MLO940" s="337"/>
      <c r="MLP940" s="337"/>
      <c r="MLQ940" s="337"/>
      <c r="MLR940" s="337"/>
      <c r="MLS940" s="337"/>
      <c r="MLT940" s="337"/>
      <c r="MLU940" s="337"/>
      <c r="MLV940" s="337"/>
      <c r="MLW940" s="337"/>
      <c r="MLX940" s="337"/>
      <c r="MLY940" s="337"/>
      <c r="MLZ940" s="337"/>
      <c r="MMA940" s="337"/>
      <c r="MMB940" s="337"/>
      <c r="MMC940" s="337"/>
      <c r="MMD940" s="337"/>
      <c r="MME940" s="337"/>
      <c r="MMF940" s="337"/>
      <c r="MMG940" s="337"/>
      <c r="MMH940" s="337"/>
      <c r="MMI940" s="337"/>
      <c r="MMJ940" s="337"/>
      <c r="MMK940" s="337"/>
      <c r="MML940" s="337"/>
      <c r="MMM940" s="337"/>
      <c r="MMN940" s="337"/>
      <c r="MMO940" s="337"/>
      <c r="MMP940" s="337"/>
      <c r="MMQ940" s="337"/>
      <c r="MMR940" s="337"/>
      <c r="MMS940" s="337"/>
      <c r="MMT940" s="337"/>
      <c r="MMU940" s="337"/>
      <c r="MMV940" s="337"/>
      <c r="MMW940" s="337"/>
      <c r="MMX940" s="337"/>
      <c r="MMY940" s="337"/>
      <c r="MMZ940" s="337"/>
      <c r="MNA940" s="337"/>
      <c r="MNB940" s="337"/>
      <c r="MNC940" s="337"/>
      <c r="MND940" s="337"/>
      <c r="MNE940" s="337"/>
      <c r="MNF940" s="337"/>
      <c r="MNG940" s="337"/>
      <c r="MNH940" s="337"/>
      <c r="MNI940" s="337"/>
      <c r="MNJ940" s="337"/>
      <c r="MNK940" s="337"/>
      <c r="MNL940" s="337"/>
      <c r="MNM940" s="337"/>
      <c r="MNN940" s="337"/>
      <c r="MNO940" s="337"/>
      <c r="MNP940" s="337"/>
      <c r="MNQ940" s="337"/>
      <c r="MNR940" s="337"/>
      <c r="MNS940" s="337"/>
      <c r="MNT940" s="337"/>
      <c r="MNU940" s="337"/>
      <c r="MNV940" s="337"/>
      <c r="MNW940" s="337"/>
      <c r="MNX940" s="337"/>
      <c r="MNY940" s="337"/>
      <c r="MNZ940" s="337"/>
      <c r="MOA940" s="337"/>
      <c r="MOB940" s="337"/>
      <c r="MOC940" s="337"/>
      <c r="MOD940" s="337"/>
      <c r="MOE940" s="337"/>
      <c r="MOF940" s="337"/>
      <c r="MOG940" s="337"/>
      <c r="MOH940" s="337"/>
      <c r="MOI940" s="337"/>
      <c r="MOJ940" s="337"/>
      <c r="MOK940" s="337"/>
      <c r="MOL940" s="337"/>
      <c r="MOM940" s="337"/>
      <c r="MON940" s="337"/>
      <c r="MOO940" s="337"/>
      <c r="MOP940" s="337"/>
      <c r="MOQ940" s="337"/>
      <c r="MOR940" s="337"/>
      <c r="MOS940" s="337"/>
      <c r="MOT940" s="337"/>
      <c r="MOU940" s="337"/>
      <c r="MOV940" s="337"/>
      <c r="MOW940" s="337"/>
      <c r="MOX940" s="337"/>
      <c r="MOY940" s="337"/>
      <c r="MOZ940" s="337"/>
      <c r="MPA940" s="337"/>
      <c r="MPB940" s="337"/>
      <c r="MPC940" s="337"/>
      <c r="MPD940" s="337"/>
      <c r="MPE940" s="337"/>
      <c r="MPF940" s="337"/>
      <c r="MPG940" s="337"/>
      <c r="MPH940" s="337"/>
      <c r="MPI940" s="337"/>
      <c r="MPJ940" s="337"/>
      <c r="MPK940" s="337"/>
      <c r="MPL940" s="337"/>
      <c r="MPM940" s="337"/>
      <c r="MPN940" s="337"/>
      <c r="MPO940" s="337"/>
      <c r="MPP940" s="337"/>
      <c r="MPQ940" s="337"/>
      <c r="MPR940" s="337"/>
      <c r="MPS940" s="337"/>
      <c r="MPT940" s="337"/>
      <c r="MPU940" s="337"/>
      <c r="MPV940" s="337"/>
      <c r="MPW940" s="337"/>
      <c r="MPX940" s="337"/>
      <c r="MPY940" s="337"/>
      <c r="MPZ940" s="337"/>
      <c r="MQA940" s="337"/>
      <c r="MQB940" s="337"/>
      <c r="MQC940" s="337"/>
      <c r="MQD940" s="337"/>
      <c r="MQE940" s="337"/>
      <c r="MQF940" s="337"/>
      <c r="MQG940" s="337"/>
      <c r="MQH940" s="337"/>
      <c r="MQI940" s="337"/>
      <c r="MQJ940" s="337"/>
      <c r="MQK940" s="337"/>
      <c r="MQL940" s="337"/>
      <c r="MQM940" s="337"/>
      <c r="MQN940" s="337"/>
      <c r="MQO940" s="337"/>
      <c r="MQP940" s="337"/>
      <c r="MQQ940" s="337"/>
      <c r="MQR940" s="337"/>
      <c r="MQS940" s="337"/>
      <c r="MQT940" s="337"/>
      <c r="MQU940" s="337"/>
      <c r="MQV940" s="337"/>
      <c r="MQW940" s="337"/>
      <c r="MQX940" s="337"/>
      <c r="MQY940" s="337"/>
      <c r="MQZ940" s="337"/>
      <c r="MRA940" s="337"/>
      <c r="MRB940" s="337"/>
      <c r="MRC940" s="337"/>
      <c r="MRD940" s="337"/>
      <c r="MRE940" s="337"/>
      <c r="MRF940" s="337"/>
      <c r="MRG940" s="337"/>
      <c r="MRH940" s="337"/>
      <c r="MRI940" s="337"/>
      <c r="MRJ940" s="337"/>
      <c r="MRK940" s="337"/>
      <c r="MRL940" s="337"/>
      <c r="MRM940" s="337"/>
      <c r="MRN940" s="337"/>
      <c r="MRO940" s="337"/>
      <c r="MRP940" s="337"/>
      <c r="MRQ940" s="337"/>
      <c r="MRR940" s="337"/>
      <c r="MRS940" s="337"/>
      <c r="MRT940" s="337"/>
      <c r="MRU940" s="337"/>
      <c r="MRV940" s="337"/>
      <c r="MRW940" s="337"/>
      <c r="MRX940" s="337"/>
      <c r="MRY940" s="337"/>
      <c r="MRZ940" s="337"/>
      <c r="MSA940" s="337"/>
      <c r="MSB940" s="337"/>
      <c r="MSC940" s="337"/>
      <c r="MSD940" s="337"/>
      <c r="MSE940" s="337"/>
      <c r="MSF940" s="337"/>
      <c r="MSG940" s="337"/>
      <c r="MSH940" s="337"/>
      <c r="MSI940" s="337"/>
      <c r="MSJ940" s="337"/>
      <c r="MSK940" s="337"/>
      <c r="MSL940" s="337"/>
      <c r="MSM940" s="337"/>
      <c r="MSN940" s="337"/>
      <c r="MSO940" s="337"/>
      <c r="MSP940" s="337"/>
      <c r="MSQ940" s="337"/>
      <c r="MSR940" s="337"/>
      <c r="MSS940" s="337"/>
      <c r="MST940" s="337"/>
      <c r="MSU940" s="337"/>
      <c r="MSV940" s="337"/>
      <c r="MSW940" s="337"/>
      <c r="MSX940" s="337"/>
      <c r="MSY940" s="337"/>
      <c r="MSZ940" s="337"/>
      <c r="MTA940" s="337"/>
      <c r="MTB940" s="337"/>
      <c r="MTC940" s="337"/>
      <c r="MTD940" s="337"/>
      <c r="MTE940" s="337"/>
      <c r="MTF940" s="337"/>
      <c r="MTG940" s="337"/>
      <c r="MTH940" s="337"/>
      <c r="MTI940" s="337"/>
      <c r="MTJ940" s="337"/>
      <c r="MTK940" s="337"/>
      <c r="MTL940" s="337"/>
      <c r="MTM940" s="337"/>
      <c r="MTN940" s="337"/>
      <c r="MTO940" s="337"/>
      <c r="MTP940" s="337"/>
      <c r="MTQ940" s="337"/>
      <c r="MTR940" s="337"/>
      <c r="MTS940" s="337"/>
      <c r="MTT940" s="337"/>
      <c r="MTU940" s="337"/>
      <c r="MTV940" s="337"/>
      <c r="MTW940" s="337"/>
      <c r="MTX940" s="337"/>
      <c r="MTY940" s="337"/>
      <c r="MTZ940" s="337"/>
      <c r="MUA940" s="337"/>
      <c r="MUB940" s="337"/>
      <c r="MUC940" s="337"/>
      <c r="MUD940" s="337"/>
      <c r="MUE940" s="337"/>
      <c r="MUF940" s="337"/>
      <c r="MUG940" s="337"/>
      <c r="MUH940" s="337"/>
      <c r="MUI940" s="337"/>
      <c r="MUJ940" s="337"/>
      <c r="MUK940" s="337"/>
      <c r="MUL940" s="337"/>
      <c r="MUM940" s="337"/>
      <c r="MUN940" s="337"/>
      <c r="MUO940" s="337"/>
      <c r="MUP940" s="337"/>
      <c r="MUQ940" s="337"/>
      <c r="MUR940" s="337"/>
      <c r="MUS940" s="337"/>
      <c r="MUT940" s="337"/>
      <c r="MUU940" s="337"/>
      <c r="MUV940" s="337"/>
      <c r="MUW940" s="337"/>
      <c r="MUX940" s="337"/>
      <c r="MUY940" s="337"/>
      <c r="MUZ940" s="337"/>
      <c r="MVA940" s="337"/>
      <c r="MVB940" s="337"/>
      <c r="MVC940" s="337"/>
      <c r="MVD940" s="337"/>
      <c r="MVE940" s="337"/>
      <c r="MVF940" s="337"/>
      <c r="MVG940" s="337"/>
      <c r="MVH940" s="337"/>
      <c r="MVI940" s="337"/>
      <c r="MVJ940" s="337"/>
      <c r="MVK940" s="337"/>
      <c r="MVL940" s="337"/>
      <c r="MVM940" s="337"/>
      <c r="MVN940" s="337"/>
      <c r="MVO940" s="337"/>
      <c r="MVP940" s="337"/>
      <c r="MVQ940" s="337"/>
      <c r="MVR940" s="337"/>
      <c r="MVS940" s="337"/>
      <c r="MVT940" s="337"/>
      <c r="MVU940" s="337"/>
      <c r="MVV940" s="337"/>
      <c r="MVW940" s="337"/>
      <c r="MVX940" s="337"/>
      <c r="MVY940" s="337"/>
      <c r="MVZ940" s="337"/>
      <c r="MWA940" s="337"/>
      <c r="MWB940" s="337"/>
      <c r="MWC940" s="337"/>
      <c r="MWD940" s="337"/>
      <c r="MWE940" s="337"/>
      <c r="MWF940" s="337"/>
      <c r="MWG940" s="337"/>
      <c r="MWH940" s="337"/>
      <c r="MWI940" s="337"/>
      <c r="MWJ940" s="337"/>
      <c r="MWK940" s="337"/>
      <c r="MWL940" s="337"/>
      <c r="MWM940" s="337"/>
      <c r="MWN940" s="337"/>
      <c r="MWO940" s="337"/>
      <c r="MWP940" s="337"/>
      <c r="MWQ940" s="337"/>
      <c r="MWR940" s="337"/>
      <c r="MWS940" s="337"/>
      <c r="MWT940" s="337"/>
      <c r="MWU940" s="337"/>
      <c r="MWV940" s="337"/>
      <c r="MWW940" s="337"/>
      <c r="MWX940" s="337"/>
      <c r="MWY940" s="337"/>
      <c r="MWZ940" s="337"/>
      <c r="MXA940" s="337"/>
      <c r="MXB940" s="337"/>
      <c r="MXC940" s="337"/>
      <c r="MXD940" s="337"/>
      <c r="MXE940" s="337"/>
      <c r="MXF940" s="337"/>
      <c r="MXG940" s="337"/>
      <c r="MXH940" s="337"/>
      <c r="MXI940" s="337"/>
      <c r="MXJ940" s="337"/>
      <c r="MXK940" s="337"/>
      <c r="MXL940" s="337"/>
      <c r="MXM940" s="337"/>
      <c r="MXN940" s="337"/>
      <c r="MXO940" s="337"/>
      <c r="MXP940" s="337"/>
      <c r="MXQ940" s="337"/>
      <c r="MXR940" s="337"/>
      <c r="MXS940" s="337"/>
      <c r="MXT940" s="337"/>
      <c r="MXU940" s="337"/>
      <c r="MXV940" s="337"/>
      <c r="MXW940" s="337"/>
      <c r="MXX940" s="337"/>
      <c r="MXY940" s="337"/>
      <c r="MXZ940" s="337"/>
      <c r="MYA940" s="337"/>
      <c r="MYB940" s="337"/>
      <c r="MYC940" s="337"/>
      <c r="MYD940" s="337"/>
      <c r="MYE940" s="337"/>
      <c r="MYF940" s="337"/>
      <c r="MYG940" s="337"/>
      <c r="MYH940" s="337"/>
      <c r="MYI940" s="337"/>
      <c r="MYJ940" s="337"/>
      <c r="MYK940" s="337"/>
      <c r="MYL940" s="337"/>
      <c r="MYM940" s="337"/>
      <c r="MYN940" s="337"/>
      <c r="MYO940" s="337"/>
      <c r="MYP940" s="337"/>
      <c r="MYQ940" s="337"/>
      <c r="MYR940" s="337"/>
      <c r="MYS940" s="337"/>
      <c r="MYT940" s="337"/>
      <c r="MYU940" s="337"/>
      <c r="MYV940" s="337"/>
      <c r="MYW940" s="337"/>
      <c r="MYX940" s="337"/>
      <c r="MYY940" s="337"/>
      <c r="MYZ940" s="337"/>
      <c r="MZA940" s="337"/>
      <c r="MZB940" s="337"/>
      <c r="MZC940" s="337"/>
      <c r="MZD940" s="337"/>
      <c r="MZE940" s="337"/>
      <c r="MZF940" s="337"/>
      <c r="MZG940" s="337"/>
      <c r="MZH940" s="337"/>
      <c r="MZI940" s="337"/>
      <c r="MZJ940" s="337"/>
      <c r="MZK940" s="337"/>
      <c r="MZL940" s="337"/>
      <c r="MZM940" s="337"/>
      <c r="MZN940" s="337"/>
      <c r="MZO940" s="337"/>
      <c r="MZP940" s="337"/>
      <c r="MZQ940" s="337"/>
      <c r="MZR940" s="337"/>
      <c r="MZS940" s="337"/>
      <c r="MZT940" s="337"/>
      <c r="MZU940" s="337"/>
      <c r="MZV940" s="337"/>
      <c r="MZW940" s="337"/>
      <c r="MZX940" s="337"/>
      <c r="MZY940" s="337"/>
      <c r="MZZ940" s="337"/>
      <c r="NAA940" s="337"/>
      <c r="NAB940" s="337"/>
      <c r="NAC940" s="337"/>
      <c r="NAD940" s="337"/>
      <c r="NAE940" s="337"/>
      <c r="NAF940" s="337"/>
      <c r="NAG940" s="337"/>
      <c r="NAH940" s="337"/>
      <c r="NAI940" s="337"/>
      <c r="NAJ940" s="337"/>
      <c r="NAK940" s="337"/>
      <c r="NAL940" s="337"/>
      <c r="NAM940" s="337"/>
      <c r="NAN940" s="337"/>
      <c r="NAO940" s="337"/>
      <c r="NAP940" s="337"/>
      <c r="NAQ940" s="337"/>
      <c r="NAR940" s="337"/>
      <c r="NAS940" s="337"/>
      <c r="NAT940" s="337"/>
      <c r="NAU940" s="337"/>
      <c r="NAV940" s="337"/>
      <c r="NAW940" s="337"/>
      <c r="NAX940" s="337"/>
      <c r="NAY940" s="337"/>
      <c r="NAZ940" s="337"/>
      <c r="NBA940" s="337"/>
      <c r="NBB940" s="337"/>
      <c r="NBC940" s="337"/>
      <c r="NBD940" s="337"/>
      <c r="NBE940" s="337"/>
      <c r="NBF940" s="337"/>
      <c r="NBG940" s="337"/>
      <c r="NBH940" s="337"/>
      <c r="NBI940" s="337"/>
      <c r="NBJ940" s="337"/>
      <c r="NBK940" s="337"/>
      <c r="NBL940" s="337"/>
      <c r="NBM940" s="337"/>
      <c r="NBN940" s="337"/>
      <c r="NBO940" s="337"/>
      <c r="NBP940" s="337"/>
      <c r="NBQ940" s="337"/>
      <c r="NBR940" s="337"/>
      <c r="NBS940" s="337"/>
      <c r="NBT940" s="337"/>
      <c r="NBU940" s="337"/>
      <c r="NBV940" s="337"/>
      <c r="NBW940" s="337"/>
      <c r="NBX940" s="337"/>
      <c r="NBY940" s="337"/>
      <c r="NBZ940" s="337"/>
      <c r="NCA940" s="337"/>
      <c r="NCB940" s="337"/>
      <c r="NCC940" s="337"/>
      <c r="NCD940" s="337"/>
      <c r="NCE940" s="337"/>
      <c r="NCF940" s="337"/>
      <c r="NCG940" s="337"/>
      <c r="NCH940" s="337"/>
      <c r="NCI940" s="337"/>
      <c r="NCJ940" s="337"/>
      <c r="NCK940" s="337"/>
      <c r="NCL940" s="337"/>
      <c r="NCM940" s="337"/>
      <c r="NCN940" s="337"/>
      <c r="NCO940" s="337"/>
      <c r="NCP940" s="337"/>
      <c r="NCQ940" s="337"/>
      <c r="NCR940" s="337"/>
      <c r="NCS940" s="337"/>
      <c r="NCT940" s="337"/>
      <c r="NCU940" s="337"/>
      <c r="NCV940" s="337"/>
      <c r="NCW940" s="337"/>
      <c r="NCX940" s="337"/>
      <c r="NCY940" s="337"/>
      <c r="NCZ940" s="337"/>
      <c r="NDA940" s="337"/>
      <c r="NDB940" s="337"/>
      <c r="NDC940" s="337"/>
      <c r="NDD940" s="337"/>
      <c r="NDE940" s="337"/>
      <c r="NDF940" s="337"/>
      <c r="NDG940" s="337"/>
      <c r="NDH940" s="337"/>
      <c r="NDI940" s="337"/>
      <c r="NDJ940" s="337"/>
      <c r="NDK940" s="337"/>
      <c r="NDL940" s="337"/>
      <c r="NDM940" s="337"/>
      <c r="NDN940" s="337"/>
      <c r="NDO940" s="337"/>
      <c r="NDP940" s="337"/>
      <c r="NDQ940" s="337"/>
      <c r="NDR940" s="337"/>
      <c r="NDS940" s="337"/>
      <c r="NDT940" s="337"/>
      <c r="NDU940" s="337"/>
      <c r="NDV940" s="337"/>
      <c r="NDW940" s="337"/>
      <c r="NDX940" s="337"/>
      <c r="NDY940" s="337"/>
      <c r="NDZ940" s="337"/>
      <c r="NEA940" s="337"/>
      <c r="NEB940" s="337"/>
      <c r="NEC940" s="337"/>
      <c r="NED940" s="337"/>
      <c r="NEE940" s="337"/>
      <c r="NEF940" s="337"/>
      <c r="NEG940" s="337"/>
      <c r="NEH940" s="337"/>
      <c r="NEI940" s="337"/>
      <c r="NEJ940" s="337"/>
      <c r="NEK940" s="337"/>
      <c r="NEL940" s="337"/>
      <c r="NEM940" s="337"/>
      <c r="NEN940" s="337"/>
      <c r="NEO940" s="337"/>
      <c r="NEP940" s="337"/>
      <c r="NEQ940" s="337"/>
      <c r="NER940" s="337"/>
      <c r="NES940" s="337"/>
      <c r="NET940" s="337"/>
      <c r="NEU940" s="337"/>
      <c r="NEV940" s="337"/>
      <c r="NEW940" s="337"/>
      <c r="NEX940" s="337"/>
      <c r="NEY940" s="337"/>
      <c r="NEZ940" s="337"/>
      <c r="NFA940" s="337"/>
      <c r="NFB940" s="337"/>
      <c r="NFC940" s="337"/>
      <c r="NFD940" s="337"/>
      <c r="NFE940" s="337"/>
      <c r="NFF940" s="337"/>
      <c r="NFG940" s="337"/>
      <c r="NFH940" s="337"/>
      <c r="NFI940" s="337"/>
      <c r="NFJ940" s="337"/>
      <c r="NFK940" s="337"/>
      <c r="NFL940" s="337"/>
      <c r="NFM940" s="337"/>
      <c r="NFN940" s="337"/>
      <c r="NFO940" s="337"/>
      <c r="NFP940" s="337"/>
      <c r="NFQ940" s="337"/>
      <c r="NFR940" s="337"/>
      <c r="NFS940" s="337"/>
      <c r="NFT940" s="337"/>
      <c r="NFU940" s="337"/>
      <c r="NFV940" s="337"/>
      <c r="NFW940" s="337"/>
      <c r="NFX940" s="337"/>
      <c r="NFY940" s="337"/>
      <c r="NFZ940" s="337"/>
      <c r="NGA940" s="337"/>
      <c r="NGB940" s="337"/>
      <c r="NGC940" s="337"/>
      <c r="NGD940" s="337"/>
      <c r="NGE940" s="337"/>
      <c r="NGF940" s="337"/>
      <c r="NGG940" s="337"/>
      <c r="NGH940" s="337"/>
      <c r="NGI940" s="337"/>
      <c r="NGJ940" s="337"/>
      <c r="NGK940" s="337"/>
      <c r="NGL940" s="337"/>
      <c r="NGM940" s="337"/>
      <c r="NGN940" s="337"/>
      <c r="NGO940" s="337"/>
      <c r="NGP940" s="337"/>
      <c r="NGQ940" s="337"/>
      <c r="NGR940" s="337"/>
      <c r="NGS940" s="337"/>
      <c r="NGT940" s="337"/>
      <c r="NGU940" s="337"/>
      <c r="NGV940" s="337"/>
      <c r="NGW940" s="337"/>
      <c r="NGX940" s="337"/>
      <c r="NGY940" s="337"/>
      <c r="NGZ940" s="337"/>
      <c r="NHA940" s="337"/>
      <c r="NHB940" s="337"/>
      <c r="NHC940" s="337"/>
      <c r="NHD940" s="337"/>
      <c r="NHE940" s="337"/>
      <c r="NHF940" s="337"/>
      <c r="NHG940" s="337"/>
      <c r="NHH940" s="337"/>
      <c r="NHI940" s="337"/>
      <c r="NHJ940" s="337"/>
      <c r="NHK940" s="337"/>
      <c r="NHL940" s="337"/>
      <c r="NHM940" s="337"/>
      <c r="NHN940" s="337"/>
      <c r="NHO940" s="337"/>
      <c r="NHP940" s="337"/>
      <c r="NHQ940" s="337"/>
      <c r="NHR940" s="337"/>
      <c r="NHS940" s="337"/>
      <c r="NHT940" s="337"/>
      <c r="NHU940" s="337"/>
      <c r="NHV940" s="337"/>
      <c r="NHW940" s="337"/>
      <c r="NHX940" s="337"/>
      <c r="NHY940" s="337"/>
      <c r="NHZ940" s="337"/>
      <c r="NIA940" s="337"/>
      <c r="NIB940" s="337"/>
      <c r="NIC940" s="337"/>
      <c r="NID940" s="337"/>
      <c r="NIE940" s="337"/>
      <c r="NIF940" s="337"/>
      <c r="NIG940" s="337"/>
      <c r="NIH940" s="337"/>
      <c r="NII940" s="337"/>
      <c r="NIJ940" s="337"/>
      <c r="NIK940" s="337"/>
      <c r="NIL940" s="337"/>
      <c r="NIM940" s="337"/>
      <c r="NIN940" s="337"/>
      <c r="NIO940" s="337"/>
      <c r="NIP940" s="337"/>
      <c r="NIQ940" s="337"/>
      <c r="NIR940" s="337"/>
      <c r="NIS940" s="337"/>
      <c r="NIT940" s="337"/>
      <c r="NIU940" s="337"/>
      <c r="NIV940" s="337"/>
      <c r="NIW940" s="337"/>
      <c r="NIX940" s="337"/>
      <c r="NIY940" s="337"/>
      <c r="NIZ940" s="337"/>
      <c r="NJA940" s="337"/>
      <c r="NJB940" s="337"/>
      <c r="NJC940" s="337"/>
      <c r="NJD940" s="337"/>
      <c r="NJE940" s="337"/>
      <c r="NJF940" s="337"/>
      <c r="NJG940" s="337"/>
      <c r="NJH940" s="337"/>
      <c r="NJI940" s="337"/>
      <c r="NJJ940" s="337"/>
      <c r="NJK940" s="337"/>
      <c r="NJL940" s="337"/>
      <c r="NJM940" s="337"/>
      <c r="NJN940" s="337"/>
      <c r="NJO940" s="337"/>
      <c r="NJP940" s="337"/>
      <c r="NJQ940" s="337"/>
      <c r="NJR940" s="337"/>
      <c r="NJS940" s="337"/>
      <c r="NJT940" s="337"/>
      <c r="NJU940" s="337"/>
      <c r="NJV940" s="337"/>
      <c r="NJW940" s="337"/>
      <c r="NJX940" s="337"/>
      <c r="NJY940" s="337"/>
      <c r="NJZ940" s="337"/>
      <c r="NKA940" s="337"/>
      <c r="NKB940" s="337"/>
      <c r="NKC940" s="337"/>
      <c r="NKD940" s="337"/>
      <c r="NKE940" s="337"/>
      <c r="NKF940" s="337"/>
      <c r="NKG940" s="337"/>
      <c r="NKH940" s="337"/>
      <c r="NKI940" s="337"/>
      <c r="NKJ940" s="337"/>
      <c r="NKK940" s="337"/>
      <c r="NKL940" s="337"/>
      <c r="NKM940" s="337"/>
      <c r="NKN940" s="337"/>
      <c r="NKO940" s="337"/>
      <c r="NKP940" s="337"/>
      <c r="NKQ940" s="337"/>
      <c r="NKR940" s="337"/>
      <c r="NKS940" s="337"/>
      <c r="NKT940" s="337"/>
      <c r="NKU940" s="337"/>
      <c r="NKV940" s="337"/>
      <c r="NKW940" s="337"/>
      <c r="NKX940" s="337"/>
      <c r="NKY940" s="337"/>
      <c r="NKZ940" s="337"/>
      <c r="NLA940" s="337"/>
      <c r="NLB940" s="337"/>
      <c r="NLC940" s="337"/>
      <c r="NLD940" s="337"/>
      <c r="NLE940" s="337"/>
      <c r="NLF940" s="337"/>
      <c r="NLG940" s="337"/>
      <c r="NLH940" s="337"/>
      <c r="NLI940" s="337"/>
      <c r="NLJ940" s="337"/>
      <c r="NLK940" s="337"/>
      <c r="NLL940" s="337"/>
      <c r="NLM940" s="337"/>
      <c r="NLN940" s="337"/>
      <c r="NLO940" s="337"/>
      <c r="NLP940" s="337"/>
      <c r="NLQ940" s="337"/>
      <c r="NLR940" s="337"/>
      <c r="NLS940" s="337"/>
      <c r="NLT940" s="337"/>
      <c r="NLU940" s="337"/>
      <c r="NLV940" s="337"/>
      <c r="NLW940" s="337"/>
      <c r="NLX940" s="337"/>
      <c r="NLY940" s="337"/>
      <c r="NLZ940" s="337"/>
      <c r="NMA940" s="337"/>
      <c r="NMB940" s="337"/>
      <c r="NMC940" s="337"/>
      <c r="NMD940" s="337"/>
      <c r="NME940" s="337"/>
      <c r="NMF940" s="337"/>
      <c r="NMG940" s="337"/>
      <c r="NMH940" s="337"/>
      <c r="NMI940" s="337"/>
      <c r="NMJ940" s="337"/>
      <c r="NMK940" s="337"/>
      <c r="NML940" s="337"/>
      <c r="NMM940" s="337"/>
      <c r="NMN940" s="337"/>
      <c r="NMO940" s="337"/>
      <c r="NMP940" s="337"/>
      <c r="NMQ940" s="337"/>
      <c r="NMR940" s="337"/>
      <c r="NMS940" s="337"/>
      <c r="NMT940" s="337"/>
      <c r="NMU940" s="337"/>
      <c r="NMV940" s="337"/>
      <c r="NMW940" s="337"/>
      <c r="NMX940" s="337"/>
      <c r="NMY940" s="337"/>
      <c r="NMZ940" s="337"/>
      <c r="NNA940" s="337"/>
      <c r="NNB940" s="337"/>
      <c r="NNC940" s="337"/>
      <c r="NND940" s="337"/>
      <c r="NNE940" s="337"/>
      <c r="NNF940" s="337"/>
      <c r="NNG940" s="337"/>
      <c r="NNH940" s="337"/>
      <c r="NNI940" s="337"/>
      <c r="NNJ940" s="337"/>
      <c r="NNK940" s="337"/>
      <c r="NNL940" s="337"/>
      <c r="NNM940" s="337"/>
      <c r="NNN940" s="337"/>
      <c r="NNO940" s="337"/>
      <c r="NNP940" s="337"/>
      <c r="NNQ940" s="337"/>
      <c r="NNR940" s="337"/>
      <c r="NNS940" s="337"/>
      <c r="NNT940" s="337"/>
      <c r="NNU940" s="337"/>
      <c r="NNV940" s="337"/>
      <c r="NNW940" s="337"/>
      <c r="NNX940" s="337"/>
      <c r="NNY940" s="337"/>
      <c r="NNZ940" s="337"/>
      <c r="NOA940" s="337"/>
      <c r="NOB940" s="337"/>
      <c r="NOC940" s="337"/>
      <c r="NOD940" s="337"/>
      <c r="NOE940" s="337"/>
      <c r="NOF940" s="337"/>
      <c r="NOG940" s="337"/>
      <c r="NOH940" s="337"/>
      <c r="NOI940" s="337"/>
      <c r="NOJ940" s="337"/>
      <c r="NOK940" s="337"/>
      <c r="NOL940" s="337"/>
      <c r="NOM940" s="337"/>
      <c r="NON940" s="337"/>
      <c r="NOO940" s="337"/>
      <c r="NOP940" s="337"/>
      <c r="NOQ940" s="337"/>
      <c r="NOR940" s="337"/>
      <c r="NOS940" s="337"/>
      <c r="NOT940" s="337"/>
      <c r="NOU940" s="337"/>
      <c r="NOV940" s="337"/>
      <c r="NOW940" s="337"/>
      <c r="NOX940" s="337"/>
      <c r="NOY940" s="337"/>
      <c r="NOZ940" s="337"/>
      <c r="NPA940" s="337"/>
      <c r="NPB940" s="337"/>
      <c r="NPC940" s="337"/>
      <c r="NPD940" s="337"/>
      <c r="NPE940" s="337"/>
      <c r="NPF940" s="337"/>
      <c r="NPG940" s="337"/>
      <c r="NPH940" s="337"/>
      <c r="NPI940" s="337"/>
      <c r="NPJ940" s="337"/>
      <c r="NPK940" s="337"/>
      <c r="NPL940" s="337"/>
      <c r="NPM940" s="337"/>
      <c r="NPN940" s="337"/>
      <c r="NPO940" s="337"/>
      <c r="NPP940" s="337"/>
      <c r="NPQ940" s="337"/>
      <c r="NPR940" s="337"/>
      <c r="NPS940" s="337"/>
      <c r="NPT940" s="337"/>
      <c r="NPU940" s="337"/>
      <c r="NPV940" s="337"/>
      <c r="NPW940" s="337"/>
      <c r="NPX940" s="337"/>
      <c r="NPY940" s="337"/>
      <c r="NPZ940" s="337"/>
      <c r="NQA940" s="337"/>
      <c r="NQB940" s="337"/>
      <c r="NQC940" s="337"/>
      <c r="NQD940" s="337"/>
      <c r="NQE940" s="337"/>
      <c r="NQF940" s="337"/>
      <c r="NQG940" s="337"/>
      <c r="NQH940" s="337"/>
      <c r="NQI940" s="337"/>
      <c r="NQJ940" s="337"/>
      <c r="NQK940" s="337"/>
      <c r="NQL940" s="337"/>
      <c r="NQM940" s="337"/>
      <c r="NQN940" s="337"/>
      <c r="NQO940" s="337"/>
      <c r="NQP940" s="337"/>
      <c r="NQQ940" s="337"/>
      <c r="NQR940" s="337"/>
      <c r="NQS940" s="337"/>
      <c r="NQT940" s="337"/>
      <c r="NQU940" s="337"/>
      <c r="NQV940" s="337"/>
      <c r="NQW940" s="337"/>
      <c r="NQX940" s="337"/>
      <c r="NQY940" s="337"/>
      <c r="NQZ940" s="337"/>
      <c r="NRA940" s="337"/>
      <c r="NRB940" s="337"/>
      <c r="NRC940" s="337"/>
      <c r="NRD940" s="337"/>
      <c r="NRE940" s="337"/>
      <c r="NRF940" s="337"/>
      <c r="NRG940" s="337"/>
      <c r="NRH940" s="337"/>
      <c r="NRI940" s="337"/>
      <c r="NRJ940" s="337"/>
      <c r="NRK940" s="337"/>
      <c r="NRL940" s="337"/>
      <c r="NRM940" s="337"/>
      <c r="NRN940" s="337"/>
      <c r="NRO940" s="337"/>
      <c r="NRP940" s="337"/>
      <c r="NRQ940" s="337"/>
      <c r="NRR940" s="337"/>
      <c r="NRS940" s="337"/>
      <c r="NRT940" s="337"/>
      <c r="NRU940" s="337"/>
      <c r="NRV940" s="337"/>
      <c r="NRW940" s="337"/>
      <c r="NRX940" s="337"/>
      <c r="NRY940" s="337"/>
      <c r="NRZ940" s="337"/>
      <c r="NSA940" s="337"/>
      <c r="NSB940" s="337"/>
      <c r="NSC940" s="337"/>
      <c r="NSD940" s="337"/>
      <c r="NSE940" s="337"/>
      <c r="NSF940" s="337"/>
      <c r="NSG940" s="337"/>
      <c r="NSH940" s="337"/>
      <c r="NSI940" s="337"/>
      <c r="NSJ940" s="337"/>
      <c r="NSK940" s="337"/>
      <c r="NSL940" s="337"/>
      <c r="NSM940" s="337"/>
      <c r="NSN940" s="337"/>
      <c r="NSO940" s="337"/>
      <c r="NSP940" s="337"/>
      <c r="NSQ940" s="337"/>
      <c r="NSR940" s="337"/>
      <c r="NSS940" s="337"/>
      <c r="NST940" s="337"/>
      <c r="NSU940" s="337"/>
      <c r="NSV940" s="337"/>
      <c r="NSW940" s="337"/>
      <c r="NSX940" s="337"/>
      <c r="NSY940" s="337"/>
      <c r="NSZ940" s="337"/>
      <c r="NTA940" s="337"/>
      <c r="NTB940" s="337"/>
      <c r="NTC940" s="337"/>
      <c r="NTD940" s="337"/>
      <c r="NTE940" s="337"/>
      <c r="NTF940" s="337"/>
      <c r="NTG940" s="337"/>
      <c r="NTH940" s="337"/>
      <c r="NTI940" s="337"/>
      <c r="NTJ940" s="337"/>
      <c r="NTK940" s="337"/>
      <c r="NTL940" s="337"/>
      <c r="NTM940" s="337"/>
      <c r="NTN940" s="337"/>
      <c r="NTO940" s="337"/>
      <c r="NTP940" s="337"/>
      <c r="NTQ940" s="337"/>
      <c r="NTR940" s="337"/>
      <c r="NTS940" s="337"/>
      <c r="NTT940" s="337"/>
      <c r="NTU940" s="337"/>
      <c r="NTV940" s="337"/>
      <c r="NTW940" s="337"/>
      <c r="NTX940" s="337"/>
      <c r="NTY940" s="337"/>
      <c r="NTZ940" s="337"/>
      <c r="NUA940" s="337"/>
      <c r="NUB940" s="337"/>
      <c r="NUC940" s="337"/>
      <c r="NUD940" s="337"/>
      <c r="NUE940" s="337"/>
      <c r="NUF940" s="337"/>
      <c r="NUG940" s="337"/>
      <c r="NUH940" s="337"/>
      <c r="NUI940" s="337"/>
      <c r="NUJ940" s="337"/>
      <c r="NUK940" s="337"/>
      <c r="NUL940" s="337"/>
      <c r="NUM940" s="337"/>
      <c r="NUN940" s="337"/>
      <c r="NUO940" s="337"/>
      <c r="NUP940" s="337"/>
      <c r="NUQ940" s="337"/>
      <c r="NUR940" s="337"/>
      <c r="NUS940" s="337"/>
      <c r="NUT940" s="337"/>
      <c r="NUU940" s="337"/>
      <c r="NUV940" s="337"/>
      <c r="NUW940" s="337"/>
      <c r="NUX940" s="337"/>
      <c r="NUY940" s="337"/>
      <c r="NUZ940" s="337"/>
      <c r="NVA940" s="337"/>
      <c r="NVB940" s="337"/>
      <c r="NVC940" s="337"/>
      <c r="NVD940" s="337"/>
      <c r="NVE940" s="337"/>
      <c r="NVF940" s="337"/>
      <c r="NVG940" s="337"/>
      <c r="NVH940" s="337"/>
      <c r="NVI940" s="337"/>
      <c r="NVJ940" s="337"/>
      <c r="NVK940" s="337"/>
      <c r="NVL940" s="337"/>
      <c r="NVM940" s="337"/>
      <c r="NVN940" s="337"/>
      <c r="NVO940" s="337"/>
      <c r="NVP940" s="337"/>
      <c r="NVQ940" s="337"/>
      <c r="NVR940" s="337"/>
      <c r="NVS940" s="337"/>
      <c r="NVT940" s="337"/>
      <c r="NVU940" s="337"/>
      <c r="NVV940" s="337"/>
      <c r="NVW940" s="337"/>
      <c r="NVX940" s="337"/>
      <c r="NVY940" s="337"/>
      <c r="NVZ940" s="337"/>
      <c r="NWA940" s="337"/>
      <c r="NWB940" s="337"/>
      <c r="NWC940" s="337"/>
      <c r="NWD940" s="337"/>
      <c r="NWE940" s="337"/>
      <c r="NWF940" s="337"/>
      <c r="NWG940" s="337"/>
      <c r="NWH940" s="337"/>
      <c r="NWI940" s="337"/>
      <c r="NWJ940" s="337"/>
      <c r="NWK940" s="337"/>
      <c r="NWL940" s="337"/>
      <c r="NWM940" s="337"/>
      <c r="NWN940" s="337"/>
      <c r="NWO940" s="337"/>
      <c r="NWP940" s="337"/>
      <c r="NWQ940" s="337"/>
      <c r="NWR940" s="337"/>
      <c r="NWS940" s="337"/>
      <c r="NWT940" s="337"/>
      <c r="NWU940" s="337"/>
      <c r="NWV940" s="337"/>
      <c r="NWW940" s="337"/>
      <c r="NWX940" s="337"/>
      <c r="NWY940" s="337"/>
      <c r="NWZ940" s="337"/>
      <c r="NXA940" s="337"/>
      <c r="NXB940" s="337"/>
      <c r="NXC940" s="337"/>
      <c r="NXD940" s="337"/>
      <c r="NXE940" s="337"/>
      <c r="NXF940" s="337"/>
      <c r="NXG940" s="337"/>
      <c r="NXH940" s="337"/>
      <c r="NXI940" s="337"/>
      <c r="NXJ940" s="337"/>
      <c r="NXK940" s="337"/>
      <c r="NXL940" s="337"/>
      <c r="NXM940" s="337"/>
      <c r="NXN940" s="337"/>
      <c r="NXO940" s="337"/>
      <c r="NXP940" s="337"/>
      <c r="NXQ940" s="337"/>
      <c r="NXR940" s="337"/>
      <c r="NXS940" s="337"/>
      <c r="NXT940" s="337"/>
      <c r="NXU940" s="337"/>
      <c r="NXV940" s="337"/>
      <c r="NXW940" s="337"/>
      <c r="NXX940" s="337"/>
      <c r="NXY940" s="337"/>
      <c r="NXZ940" s="337"/>
      <c r="NYA940" s="337"/>
      <c r="NYB940" s="337"/>
      <c r="NYC940" s="337"/>
      <c r="NYD940" s="337"/>
      <c r="NYE940" s="337"/>
      <c r="NYF940" s="337"/>
      <c r="NYG940" s="337"/>
      <c r="NYH940" s="337"/>
      <c r="NYI940" s="337"/>
      <c r="NYJ940" s="337"/>
      <c r="NYK940" s="337"/>
      <c r="NYL940" s="337"/>
      <c r="NYM940" s="337"/>
      <c r="NYN940" s="337"/>
      <c r="NYO940" s="337"/>
      <c r="NYP940" s="337"/>
      <c r="NYQ940" s="337"/>
      <c r="NYR940" s="337"/>
      <c r="NYS940" s="337"/>
      <c r="NYT940" s="337"/>
      <c r="NYU940" s="337"/>
      <c r="NYV940" s="337"/>
      <c r="NYW940" s="337"/>
      <c r="NYX940" s="337"/>
      <c r="NYY940" s="337"/>
      <c r="NYZ940" s="337"/>
      <c r="NZA940" s="337"/>
      <c r="NZB940" s="337"/>
      <c r="NZC940" s="337"/>
      <c r="NZD940" s="337"/>
      <c r="NZE940" s="337"/>
      <c r="NZF940" s="337"/>
      <c r="NZG940" s="337"/>
      <c r="NZH940" s="337"/>
      <c r="NZI940" s="337"/>
      <c r="NZJ940" s="337"/>
      <c r="NZK940" s="337"/>
      <c r="NZL940" s="337"/>
      <c r="NZM940" s="337"/>
      <c r="NZN940" s="337"/>
      <c r="NZO940" s="337"/>
      <c r="NZP940" s="337"/>
      <c r="NZQ940" s="337"/>
      <c r="NZR940" s="337"/>
      <c r="NZS940" s="337"/>
      <c r="NZT940" s="337"/>
      <c r="NZU940" s="337"/>
      <c r="NZV940" s="337"/>
      <c r="NZW940" s="337"/>
      <c r="NZX940" s="337"/>
      <c r="NZY940" s="337"/>
      <c r="NZZ940" s="337"/>
      <c r="OAA940" s="337"/>
      <c r="OAB940" s="337"/>
      <c r="OAC940" s="337"/>
      <c r="OAD940" s="337"/>
      <c r="OAE940" s="337"/>
      <c r="OAF940" s="337"/>
      <c r="OAG940" s="337"/>
      <c r="OAH940" s="337"/>
      <c r="OAI940" s="337"/>
      <c r="OAJ940" s="337"/>
      <c r="OAK940" s="337"/>
      <c r="OAL940" s="337"/>
      <c r="OAM940" s="337"/>
      <c r="OAN940" s="337"/>
      <c r="OAO940" s="337"/>
      <c r="OAP940" s="337"/>
      <c r="OAQ940" s="337"/>
      <c r="OAR940" s="337"/>
      <c r="OAS940" s="337"/>
      <c r="OAT940" s="337"/>
      <c r="OAU940" s="337"/>
      <c r="OAV940" s="337"/>
      <c r="OAW940" s="337"/>
      <c r="OAX940" s="337"/>
      <c r="OAY940" s="337"/>
      <c r="OAZ940" s="337"/>
      <c r="OBA940" s="337"/>
      <c r="OBB940" s="337"/>
      <c r="OBC940" s="337"/>
      <c r="OBD940" s="337"/>
      <c r="OBE940" s="337"/>
      <c r="OBF940" s="337"/>
      <c r="OBG940" s="337"/>
      <c r="OBH940" s="337"/>
      <c r="OBI940" s="337"/>
      <c r="OBJ940" s="337"/>
      <c r="OBK940" s="337"/>
      <c r="OBL940" s="337"/>
      <c r="OBM940" s="337"/>
      <c r="OBN940" s="337"/>
      <c r="OBO940" s="337"/>
      <c r="OBP940" s="337"/>
      <c r="OBQ940" s="337"/>
      <c r="OBR940" s="337"/>
      <c r="OBS940" s="337"/>
      <c r="OBT940" s="337"/>
      <c r="OBU940" s="337"/>
      <c r="OBV940" s="337"/>
      <c r="OBW940" s="337"/>
      <c r="OBX940" s="337"/>
      <c r="OBY940" s="337"/>
      <c r="OBZ940" s="337"/>
      <c r="OCA940" s="337"/>
      <c r="OCB940" s="337"/>
      <c r="OCC940" s="337"/>
      <c r="OCD940" s="337"/>
      <c r="OCE940" s="337"/>
      <c r="OCF940" s="337"/>
      <c r="OCG940" s="337"/>
      <c r="OCH940" s="337"/>
      <c r="OCI940" s="337"/>
      <c r="OCJ940" s="337"/>
      <c r="OCK940" s="337"/>
      <c r="OCL940" s="337"/>
      <c r="OCM940" s="337"/>
      <c r="OCN940" s="337"/>
      <c r="OCO940" s="337"/>
      <c r="OCP940" s="337"/>
      <c r="OCQ940" s="337"/>
      <c r="OCR940" s="337"/>
      <c r="OCS940" s="337"/>
      <c r="OCT940" s="337"/>
      <c r="OCU940" s="337"/>
      <c r="OCV940" s="337"/>
      <c r="OCW940" s="337"/>
      <c r="OCX940" s="337"/>
      <c r="OCY940" s="337"/>
      <c r="OCZ940" s="337"/>
      <c r="ODA940" s="337"/>
      <c r="ODB940" s="337"/>
      <c r="ODC940" s="337"/>
      <c r="ODD940" s="337"/>
      <c r="ODE940" s="337"/>
      <c r="ODF940" s="337"/>
      <c r="ODG940" s="337"/>
      <c r="ODH940" s="337"/>
      <c r="ODI940" s="337"/>
      <c r="ODJ940" s="337"/>
      <c r="ODK940" s="337"/>
      <c r="ODL940" s="337"/>
      <c r="ODM940" s="337"/>
      <c r="ODN940" s="337"/>
      <c r="ODO940" s="337"/>
      <c r="ODP940" s="337"/>
      <c r="ODQ940" s="337"/>
      <c r="ODR940" s="337"/>
      <c r="ODS940" s="337"/>
      <c r="ODT940" s="337"/>
      <c r="ODU940" s="337"/>
      <c r="ODV940" s="337"/>
      <c r="ODW940" s="337"/>
      <c r="ODX940" s="337"/>
      <c r="ODY940" s="337"/>
      <c r="ODZ940" s="337"/>
      <c r="OEA940" s="337"/>
      <c r="OEB940" s="337"/>
      <c r="OEC940" s="337"/>
      <c r="OED940" s="337"/>
      <c r="OEE940" s="337"/>
      <c r="OEF940" s="337"/>
      <c r="OEG940" s="337"/>
      <c r="OEH940" s="337"/>
      <c r="OEI940" s="337"/>
      <c r="OEJ940" s="337"/>
      <c r="OEK940" s="337"/>
      <c r="OEL940" s="337"/>
      <c r="OEM940" s="337"/>
      <c r="OEN940" s="337"/>
      <c r="OEO940" s="337"/>
      <c r="OEP940" s="337"/>
      <c r="OEQ940" s="337"/>
      <c r="OER940" s="337"/>
      <c r="OES940" s="337"/>
      <c r="OET940" s="337"/>
      <c r="OEU940" s="337"/>
      <c r="OEV940" s="337"/>
      <c r="OEW940" s="337"/>
      <c r="OEX940" s="337"/>
      <c r="OEY940" s="337"/>
      <c r="OEZ940" s="337"/>
      <c r="OFA940" s="337"/>
      <c r="OFB940" s="337"/>
      <c r="OFC940" s="337"/>
      <c r="OFD940" s="337"/>
      <c r="OFE940" s="337"/>
      <c r="OFF940" s="337"/>
      <c r="OFG940" s="337"/>
      <c r="OFH940" s="337"/>
      <c r="OFI940" s="337"/>
      <c r="OFJ940" s="337"/>
      <c r="OFK940" s="337"/>
      <c r="OFL940" s="337"/>
      <c r="OFM940" s="337"/>
      <c r="OFN940" s="337"/>
      <c r="OFO940" s="337"/>
      <c r="OFP940" s="337"/>
      <c r="OFQ940" s="337"/>
      <c r="OFR940" s="337"/>
      <c r="OFS940" s="337"/>
      <c r="OFT940" s="337"/>
      <c r="OFU940" s="337"/>
      <c r="OFV940" s="337"/>
      <c r="OFW940" s="337"/>
      <c r="OFX940" s="337"/>
      <c r="OFY940" s="337"/>
      <c r="OFZ940" s="337"/>
      <c r="OGA940" s="337"/>
      <c r="OGB940" s="337"/>
      <c r="OGC940" s="337"/>
      <c r="OGD940" s="337"/>
      <c r="OGE940" s="337"/>
      <c r="OGF940" s="337"/>
      <c r="OGG940" s="337"/>
      <c r="OGH940" s="337"/>
      <c r="OGI940" s="337"/>
      <c r="OGJ940" s="337"/>
      <c r="OGK940" s="337"/>
      <c r="OGL940" s="337"/>
      <c r="OGM940" s="337"/>
      <c r="OGN940" s="337"/>
      <c r="OGO940" s="337"/>
      <c r="OGP940" s="337"/>
      <c r="OGQ940" s="337"/>
      <c r="OGR940" s="337"/>
      <c r="OGS940" s="337"/>
      <c r="OGT940" s="337"/>
      <c r="OGU940" s="337"/>
      <c r="OGV940" s="337"/>
      <c r="OGW940" s="337"/>
      <c r="OGX940" s="337"/>
      <c r="OGY940" s="337"/>
      <c r="OGZ940" s="337"/>
      <c r="OHA940" s="337"/>
      <c r="OHB940" s="337"/>
      <c r="OHC940" s="337"/>
      <c r="OHD940" s="337"/>
      <c r="OHE940" s="337"/>
      <c r="OHF940" s="337"/>
      <c r="OHG940" s="337"/>
      <c r="OHH940" s="337"/>
      <c r="OHI940" s="337"/>
      <c r="OHJ940" s="337"/>
      <c r="OHK940" s="337"/>
      <c r="OHL940" s="337"/>
      <c r="OHM940" s="337"/>
      <c r="OHN940" s="337"/>
      <c r="OHO940" s="337"/>
      <c r="OHP940" s="337"/>
      <c r="OHQ940" s="337"/>
      <c r="OHR940" s="337"/>
      <c r="OHS940" s="337"/>
      <c r="OHT940" s="337"/>
      <c r="OHU940" s="337"/>
      <c r="OHV940" s="337"/>
      <c r="OHW940" s="337"/>
      <c r="OHX940" s="337"/>
      <c r="OHY940" s="337"/>
      <c r="OHZ940" s="337"/>
      <c r="OIA940" s="337"/>
      <c r="OIB940" s="337"/>
      <c r="OIC940" s="337"/>
      <c r="OID940" s="337"/>
      <c r="OIE940" s="337"/>
      <c r="OIF940" s="337"/>
      <c r="OIG940" s="337"/>
      <c r="OIH940" s="337"/>
      <c r="OII940" s="337"/>
      <c r="OIJ940" s="337"/>
      <c r="OIK940" s="337"/>
      <c r="OIL940" s="337"/>
      <c r="OIM940" s="337"/>
      <c r="OIN940" s="337"/>
      <c r="OIO940" s="337"/>
      <c r="OIP940" s="337"/>
      <c r="OIQ940" s="337"/>
      <c r="OIR940" s="337"/>
      <c r="OIS940" s="337"/>
      <c r="OIT940" s="337"/>
      <c r="OIU940" s="337"/>
      <c r="OIV940" s="337"/>
      <c r="OIW940" s="337"/>
      <c r="OIX940" s="337"/>
      <c r="OIY940" s="337"/>
      <c r="OIZ940" s="337"/>
      <c r="OJA940" s="337"/>
      <c r="OJB940" s="337"/>
      <c r="OJC940" s="337"/>
      <c r="OJD940" s="337"/>
      <c r="OJE940" s="337"/>
      <c r="OJF940" s="337"/>
      <c r="OJG940" s="337"/>
      <c r="OJH940" s="337"/>
      <c r="OJI940" s="337"/>
      <c r="OJJ940" s="337"/>
      <c r="OJK940" s="337"/>
      <c r="OJL940" s="337"/>
      <c r="OJM940" s="337"/>
      <c r="OJN940" s="337"/>
      <c r="OJO940" s="337"/>
      <c r="OJP940" s="337"/>
      <c r="OJQ940" s="337"/>
      <c r="OJR940" s="337"/>
      <c r="OJS940" s="337"/>
      <c r="OJT940" s="337"/>
      <c r="OJU940" s="337"/>
      <c r="OJV940" s="337"/>
      <c r="OJW940" s="337"/>
      <c r="OJX940" s="337"/>
      <c r="OJY940" s="337"/>
      <c r="OJZ940" s="337"/>
      <c r="OKA940" s="337"/>
      <c r="OKB940" s="337"/>
      <c r="OKC940" s="337"/>
      <c r="OKD940" s="337"/>
      <c r="OKE940" s="337"/>
      <c r="OKF940" s="337"/>
      <c r="OKG940" s="337"/>
      <c r="OKH940" s="337"/>
      <c r="OKI940" s="337"/>
      <c r="OKJ940" s="337"/>
      <c r="OKK940" s="337"/>
      <c r="OKL940" s="337"/>
      <c r="OKM940" s="337"/>
      <c r="OKN940" s="337"/>
      <c r="OKO940" s="337"/>
      <c r="OKP940" s="337"/>
      <c r="OKQ940" s="337"/>
      <c r="OKR940" s="337"/>
      <c r="OKS940" s="337"/>
      <c r="OKT940" s="337"/>
      <c r="OKU940" s="337"/>
      <c r="OKV940" s="337"/>
      <c r="OKW940" s="337"/>
      <c r="OKX940" s="337"/>
      <c r="OKY940" s="337"/>
      <c r="OKZ940" s="337"/>
      <c r="OLA940" s="337"/>
      <c r="OLB940" s="337"/>
      <c r="OLC940" s="337"/>
      <c r="OLD940" s="337"/>
      <c r="OLE940" s="337"/>
      <c r="OLF940" s="337"/>
      <c r="OLG940" s="337"/>
      <c r="OLH940" s="337"/>
      <c r="OLI940" s="337"/>
      <c r="OLJ940" s="337"/>
      <c r="OLK940" s="337"/>
      <c r="OLL940" s="337"/>
      <c r="OLM940" s="337"/>
      <c r="OLN940" s="337"/>
      <c r="OLO940" s="337"/>
      <c r="OLP940" s="337"/>
      <c r="OLQ940" s="337"/>
      <c r="OLR940" s="337"/>
      <c r="OLS940" s="337"/>
      <c r="OLT940" s="337"/>
      <c r="OLU940" s="337"/>
      <c r="OLV940" s="337"/>
      <c r="OLW940" s="337"/>
      <c r="OLX940" s="337"/>
      <c r="OLY940" s="337"/>
      <c r="OLZ940" s="337"/>
      <c r="OMA940" s="337"/>
      <c r="OMB940" s="337"/>
      <c r="OMC940" s="337"/>
      <c r="OMD940" s="337"/>
      <c r="OME940" s="337"/>
      <c r="OMF940" s="337"/>
      <c r="OMG940" s="337"/>
      <c r="OMH940" s="337"/>
      <c r="OMI940" s="337"/>
      <c r="OMJ940" s="337"/>
      <c r="OMK940" s="337"/>
      <c r="OML940" s="337"/>
      <c r="OMM940" s="337"/>
      <c r="OMN940" s="337"/>
      <c r="OMO940" s="337"/>
      <c r="OMP940" s="337"/>
      <c r="OMQ940" s="337"/>
      <c r="OMR940" s="337"/>
      <c r="OMS940" s="337"/>
      <c r="OMT940" s="337"/>
      <c r="OMU940" s="337"/>
      <c r="OMV940" s="337"/>
      <c r="OMW940" s="337"/>
      <c r="OMX940" s="337"/>
      <c r="OMY940" s="337"/>
      <c r="OMZ940" s="337"/>
      <c r="ONA940" s="337"/>
      <c r="ONB940" s="337"/>
      <c r="ONC940" s="337"/>
      <c r="OND940" s="337"/>
      <c r="ONE940" s="337"/>
      <c r="ONF940" s="337"/>
      <c r="ONG940" s="337"/>
      <c r="ONH940" s="337"/>
      <c r="ONI940" s="337"/>
      <c r="ONJ940" s="337"/>
      <c r="ONK940" s="337"/>
      <c r="ONL940" s="337"/>
      <c r="ONM940" s="337"/>
      <c r="ONN940" s="337"/>
      <c r="ONO940" s="337"/>
      <c r="ONP940" s="337"/>
      <c r="ONQ940" s="337"/>
      <c r="ONR940" s="337"/>
      <c r="ONS940" s="337"/>
      <c r="ONT940" s="337"/>
      <c r="ONU940" s="337"/>
      <c r="ONV940" s="337"/>
      <c r="ONW940" s="337"/>
      <c r="ONX940" s="337"/>
      <c r="ONY940" s="337"/>
      <c r="ONZ940" s="337"/>
      <c r="OOA940" s="337"/>
      <c r="OOB940" s="337"/>
      <c r="OOC940" s="337"/>
      <c r="OOD940" s="337"/>
      <c r="OOE940" s="337"/>
      <c r="OOF940" s="337"/>
      <c r="OOG940" s="337"/>
      <c r="OOH940" s="337"/>
      <c r="OOI940" s="337"/>
      <c r="OOJ940" s="337"/>
      <c r="OOK940" s="337"/>
      <c r="OOL940" s="337"/>
      <c r="OOM940" s="337"/>
      <c r="OON940" s="337"/>
      <c r="OOO940" s="337"/>
      <c r="OOP940" s="337"/>
      <c r="OOQ940" s="337"/>
      <c r="OOR940" s="337"/>
      <c r="OOS940" s="337"/>
      <c r="OOT940" s="337"/>
      <c r="OOU940" s="337"/>
      <c r="OOV940" s="337"/>
      <c r="OOW940" s="337"/>
      <c r="OOX940" s="337"/>
      <c r="OOY940" s="337"/>
      <c r="OOZ940" s="337"/>
      <c r="OPA940" s="337"/>
      <c r="OPB940" s="337"/>
      <c r="OPC940" s="337"/>
      <c r="OPD940" s="337"/>
      <c r="OPE940" s="337"/>
      <c r="OPF940" s="337"/>
      <c r="OPG940" s="337"/>
      <c r="OPH940" s="337"/>
      <c r="OPI940" s="337"/>
      <c r="OPJ940" s="337"/>
      <c r="OPK940" s="337"/>
      <c r="OPL940" s="337"/>
      <c r="OPM940" s="337"/>
      <c r="OPN940" s="337"/>
      <c r="OPO940" s="337"/>
      <c r="OPP940" s="337"/>
      <c r="OPQ940" s="337"/>
      <c r="OPR940" s="337"/>
      <c r="OPS940" s="337"/>
      <c r="OPT940" s="337"/>
      <c r="OPU940" s="337"/>
      <c r="OPV940" s="337"/>
      <c r="OPW940" s="337"/>
      <c r="OPX940" s="337"/>
      <c r="OPY940" s="337"/>
      <c r="OPZ940" s="337"/>
      <c r="OQA940" s="337"/>
      <c r="OQB940" s="337"/>
      <c r="OQC940" s="337"/>
      <c r="OQD940" s="337"/>
      <c r="OQE940" s="337"/>
      <c r="OQF940" s="337"/>
      <c r="OQG940" s="337"/>
      <c r="OQH940" s="337"/>
      <c r="OQI940" s="337"/>
      <c r="OQJ940" s="337"/>
      <c r="OQK940" s="337"/>
      <c r="OQL940" s="337"/>
      <c r="OQM940" s="337"/>
      <c r="OQN940" s="337"/>
      <c r="OQO940" s="337"/>
      <c r="OQP940" s="337"/>
      <c r="OQQ940" s="337"/>
      <c r="OQR940" s="337"/>
      <c r="OQS940" s="337"/>
      <c r="OQT940" s="337"/>
      <c r="OQU940" s="337"/>
      <c r="OQV940" s="337"/>
      <c r="OQW940" s="337"/>
      <c r="OQX940" s="337"/>
      <c r="OQY940" s="337"/>
      <c r="OQZ940" s="337"/>
      <c r="ORA940" s="337"/>
      <c r="ORB940" s="337"/>
      <c r="ORC940" s="337"/>
      <c r="ORD940" s="337"/>
      <c r="ORE940" s="337"/>
      <c r="ORF940" s="337"/>
      <c r="ORG940" s="337"/>
      <c r="ORH940" s="337"/>
      <c r="ORI940" s="337"/>
      <c r="ORJ940" s="337"/>
      <c r="ORK940" s="337"/>
      <c r="ORL940" s="337"/>
      <c r="ORM940" s="337"/>
      <c r="ORN940" s="337"/>
      <c r="ORO940" s="337"/>
      <c r="ORP940" s="337"/>
      <c r="ORQ940" s="337"/>
      <c r="ORR940" s="337"/>
      <c r="ORS940" s="337"/>
      <c r="ORT940" s="337"/>
      <c r="ORU940" s="337"/>
      <c r="ORV940" s="337"/>
      <c r="ORW940" s="337"/>
      <c r="ORX940" s="337"/>
      <c r="ORY940" s="337"/>
      <c r="ORZ940" s="337"/>
      <c r="OSA940" s="337"/>
      <c r="OSB940" s="337"/>
      <c r="OSC940" s="337"/>
      <c r="OSD940" s="337"/>
      <c r="OSE940" s="337"/>
      <c r="OSF940" s="337"/>
      <c r="OSG940" s="337"/>
      <c r="OSH940" s="337"/>
      <c r="OSI940" s="337"/>
      <c r="OSJ940" s="337"/>
      <c r="OSK940" s="337"/>
      <c r="OSL940" s="337"/>
      <c r="OSM940" s="337"/>
      <c r="OSN940" s="337"/>
      <c r="OSO940" s="337"/>
      <c r="OSP940" s="337"/>
      <c r="OSQ940" s="337"/>
      <c r="OSR940" s="337"/>
      <c r="OSS940" s="337"/>
      <c r="OST940" s="337"/>
      <c r="OSU940" s="337"/>
      <c r="OSV940" s="337"/>
      <c r="OSW940" s="337"/>
      <c r="OSX940" s="337"/>
      <c r="OSY940" s="337"/>
      <c r="OSZ940" s="337"/>
      <c r="OTA940" s="337"/>
      <c r="OTB940" s="337"/>
      <c r="OTC940" s="337"/>
      <c r="OTD940" s="337"/>
      <c r="OTE940" s="337"/>
      <c r="OTF940" s="337"/>
      <c r="OTG940" s="337"/>
      <c r="OTH940" s="337"/>
      <c r="OTI940" s="337"/>
      <c r="OTJ940" s="337"/>
      <c r="OTK940" s="337"/>
      <c r="OTL940" s="337"/>
      <c r="OTM940" s="337"/>
      <c r="OTN940" s="337"/>
      <c r="OTO940" s="337"/>
      <c r="OTP940" s="337"/>
      <c r="OTQ940" s="337"/>
      <c r="OTR940" s="337"/>
      <c r="OTS940" s="337"/>
      <c r="OTT940" s="337"/>
      <c r="OTU940" s="337"/>
      <c r="OTV940" s="337"/>
      <c r="OTW940" s="337"/>
      <c r="OTX940" s="337"/>
      <c r="OTY940" s="337"/>
      <c r="OTZ940" s="337"/>
      <c r="OUA940" s="337"/>
      <c r="OUB940" s="337"/>
      <c r="OUC940" s="337"/>
      <c r="OUD940" s="337"/>
      <c r="OUE940" s="337"/>
      <c r="OUF940" s="337"/>
      <c r="OUG940" s="337"/>
      <c r="OUH940" s="337"/>
      <c r="OUI940" s="337"/>
      <c r="OUJ940" s="337"/>
      <c r="OUK940" s="337"/>
      <c r="OUL940" s="337"/>
      <c r="OUM940" s="337"/>
      <c r="OUN940" s="337"/>
      <c r="OUO940" s="337"/>
      <c r="OUP940" s="337"/>
      <c r="OUQ940" s="337"/>
      <c r="OUR940" s="337"/>
      <c r="OUS940" s="337"/>
      <c r="OUT940" s="337"/>
      <c r="OUU940" s="337"/>
      <c r="OUV940" s="337"/>
      <c r="OUW940" s="337"/>
      <c r="OUX940" s="337"/>
      <c r="OUY940" s="337"/>
      <c r="OUZ940" s="337"/>
      <c r="OVA940" s="337"/>
      <c r="OVB940" s="337"/>
      <c r="OVC940" s="337"/>
      <c r="OVD940" s="337"/>
      <c r="OVE940" s="337"/>
      <c r="OVF940" s="337"/>
      <c r="OVG940" s="337"/>
      <c r="OVH940" s="337"/>
      <c r="OVI940" s="337"/>
      <c r="OVJ940" s="337"/>
      <c r="OVK940" s="337"/>
      <c r="OVL940" s="337"/>
      <c r="OVM940" s="337"/>
      <c r="OVN940" s="337"/>
      <c r="OVO940" s="337"/>
      <c r="OVP940" s="337"/>
      <c r="OVQ940" s="337"/>
      <c r="OVR940" s="337"/>
      <c r="OVS940" s="337"/>
      <c r="OVT940" s="337"/>
      <c r="OVU940" s="337"/>
      <c r="OVV940" s="337"/>
      <c r="OVW940" s="337"/>
      <c r="OVX940" s="337"/>
      <c r="OVY940" s="337"/>
      <c r="OVZ940" s="337"/>
      <c r="OWA940" s="337"/>
      <c r="OWB940" s="337"/>
      <c r="OWC940" s="337"/>
      <c r="OWD940" s="337"/>
      <c r="OWE940" s="337"/>
      <c r="OWF940" s="337"/>
      <c r="OWG940" s="337"/>
      <c r="OWH940" s="337"/>
      <c r="OWI940" s="337"/>
      <c r="OWJ940" s="337"/>
      <c r="OWK940" s="337"/>
      <c r="OWL940" s="337"/>
      <c r="OWM940" s="337"/>
      <c r="OWN940" s="337"/>
      <c r="OWO940" s="337"/>
      <c r="OWP940" s="337"/>
      <c r="OWQ940" s="337"/>
      <c r="OWR940" s="337"/>
      <c r="OWS940" s="337"/>
      <c r="OWT940" s="337"/>
      <c r="OWU940" s="337"/>
      <c r="OWV940" s="337"/>
      <c r="OWW940" s="337"/>
      <c r="OWX940" s="337"/>
      <c r="OWY940" s="337"/>
      <c r="OWZ940" s="337"/>
      <c r="OXA940" s="337"/>
      <c r="OXB940" s="337"/>
      <c r="OXC940" s="337"/>
      <c r="OXD940" s="337"/>
      <c r="OXE940" s="337"/>
      <c r="OXF940" s="337"/>
      <c r="OXG940" s="337"/>
      <c r="OXH940" s="337"/>
      <c r="OXI940" s="337"/>
      <c r="OXJ940" s="337"/>
      <c r="OXK940" s="337"/>
      <c r="OXL940" s="337"/>
      <c r="OXM940" s="337"/>
      <c r="OXN940" s="337"/>
      <c r="OXO940" s="337"/>
      <c r="OXP940" s="337"/>
      <c r="OXQ940" s="337"/>
      <c r="OXR940" s="337"/>
      <c r="OXS940" s="337"/>
      <c r="OXT940" s="337"/>
      <c r="OXU940" s="337"/>
      <c r="OXV940" s="337"/>
      <c r="OXW940" s="337"/>
      <c r="OXX940" s="337"/>
      <c r="OXY940" s="337"/>
      <c r="OXZ940" s="337"/>
      <c r="OYA940" s="337"/>
      <c r="OYB940" s="337"/>
      <c r="OYC940" s="337"/>
      <c r="OYD940" s="337"/>
      <c r="OYE940" s="337"/>
      <c r="OYF940" s="337"/>
      <c r="OYG940" s="337"/>
      <c r="OYH940" s="337"/>
      <c r="OYI940" s="337"/>
      <c r="OYJ940" s="337"/>
      <c r="OYK940" s="337"/>
      <c r="OYL940" s="337"/>
      <c r="OYM940" s="337"/>
      <c r="OYN940" s="337"/>
      <c r="OYO940" s="337"/>
      <c r="OYP940" s="337"/>
      <c r="OYQ940" s="337"/>
      <c r="OYR940" s="337"/>
      <c r="OYS940" s="337"/>
      <c r="OYT940" s="337"/>
      <c r="OYU940" s="337"/>
      <c r="OYV940" s="337"/>
      <c r="OYW940" s="337"/>
      <c r="OYX940" s="337"/>
      <c r="OYY940" s="337"/>
      <c r="OYZ940" s="337"/>
      <c r="OZA940" s="337"/>
      <c r="OZB940" s="337"/>
      <c r="OZC940" s="337"/>
      <c r="OZD940" s="337"/>
      <c r="OZE940" s="337"/>
      <c r="OZF940" s="337"/>
      <c r="OZG940" s="337"/>
      <c r="OZH940" s="337"/>
      <c r="OZI940" s="337"/>
      <c r="OZJ940" s="337"/>
      <c r="OZK940" s="337"/>
      <c r="OZL940" s="337"/>
      <c r="OZM940" s="337"/>
      <c r="OZN940" s="337"/>
      <c r="OZO940" s="337"/>
      <c r="OZP940" s="337"/>
      <c r="OZQ940" s="337"/>
      <c r="OZR940" s="337"/>
      <c r="OZS940" s="337"/>
      <c r="OZT940" s="337"/>
      <c r="OZU940" s="337"/>
      <c r="OZV940" s="337"/>
      <c r="OZW940" s="337"/>
      <c r="OZX940" s="337"/>
      <c r="OZY940" s="337"/>
      <c r="OZZ940" s="337"/>
      <c r="PAA940" s="337"/>
      <c r="PAB940" s="337"/>
      <c r="PAC940" s="337"/>
      <c r="PAD940" s="337"/>
      <c r="PAE940" s="337"/>
      <c r="PAF940" s="337"/>
      <c r="PAG940" s="337"/>
      <c r="PAH940" s="337"/>
      <c r="PAI940" s="337"/>
      <c r="PAJ940" s="337"/>
      <c r="PAK940" s="337"/>
      <c r="PAL940" s="337"/>
      <c r="PAM940" s="337"/>
      <c r="PAN940" s="337"/>
      <c r="PAO940" s="337"/>
      <c r="PAP940" s="337"/>
      <c r="PAQ940" s="337"/>
      <c r="PAR940" s="337"/>
      <c r="PAS940" s="337"/>
      <c r="PAT940" s="337"/>
      <c r="PAU940" s="337"/>
      <c r="PAV940" s="337"/>
      <c r="PAW940" s="337"/>
      <c r="PAX940" s="337"/>
      <c r="PAY940" s="337"/>
      <c r="PAZ940" s="337"/>
      <c r="PBA940" s="337"/>
      <c r="PBB940" s="337"/>
      <c r="PBC940" s="337"/>
      <c r="PBD940" s="337"/>
      <c r="PBE940" s="337"/>
      <c r="PBF940" s="337"/>
      <c r="PBG940" s="337"/>
      <c r="PBH940" s="337"/>
      <c r="PBI940" s="337"/>
      <c r="PBJ940" s="337"/>
      <c r="PBK940" s="337"/>
      <c r="PBL940" s="337"/>
      <c r="PBM940" s="337"/>
      <c r="PBN940" s="337"/>
      <c r="PBO940" s="337"/>
      <c r="PBP940" s="337"/>
      <c r="PBQ940" s="337"/>
      <c r="PBR940" s="337"/>
      <c r="PBS940" s="337"/>
      <c r="PBT940" s="337"/>
      <c r="PBU940" s="337"/>
      <c r="PBV940" s="337"/>
      <c r="PBW940" s="337"/>
      <c r="PBX940" s="337"/>
      <c r="PBY940" s="337"/>
      <c r="PBZ940" s="337"/>
      <c r="PCA940" s="337"/>
      <c r="PCB940" s="337"/>
      <c r="PCC940" s="337"/>
      <c r="PCD940" s="337"/>
      <c r="PCE940" s="337"/>
      <c r="PCF940" s="337"/>
      <c r="PCG940" s="337"/>
      <c r="PCH940" s="337"/>
      <c r="PCI940" s="337"/>
      <c r="PCJ940" s="337"/>
      <c r="PCK940" s="337"/>
      <c r="PCL940" s="337"/>
      <c r="PCM940" s="337"/>
      <c r="PCN940" s="337"/>
      <c r="PCO940" s="337"/>
      <c r="PCP940" s="337"/>
      <c r="PCQ940" s="337"/>
      <c r="PCR940" s="337"/>
      <c r="PCS940" s="337"/>
      <c r="PCT940" s="337"/>
      <c r="PCU940" s="337"/>
      <c r="PCV940" s="337"/>
      <c r="PCW940" s="337"/>
      <c r="PCX940" s="337"/>
      <c r="PCY940" s="337"/>
      <c r="PCZ940" s="337"/>
      <c r="PDA940" s="337"/>
      <c r="PDB940" s="337"/>
      <c r="PDC940" s="337"/>
      <c r="PDD940" s="337"/>
      <c r="PDE940" s="337"/>
      <c r="PDF940" s="337"/>
      <c r="PDG940" s="337"/>
      <c r="PDH940" s="337"/>
      <c r="PDI940" s="337"/>
      <c r="PDJ940" s="337"/>
      <c r="PDK940" s="337"/>
      <c r="PDL940" s="337"/>
      <c r="PDM940" s="337"/>
      <c r="PDN940" s="337"/>
      <c r="PDO940" s="337"/>
      <c r="PDP940" s="337"/>
      <c r="PDQ940" s="337"/>
      <c r="PDR940" s="337"/>
      <c r="PDS940" s="337"/>
      <c r="PDT940" s="337"/>
      <c r="PDU940" s="337"/>
      <c r="PDV940" s="337"/>
      <c r="PDW940" s="337"/>
      <c r="PDX940" s="337"/>
      <c r="PDY940" s="337"/>
      <c r="PDZ940" s="337"/>
      <c r="PEA940" s="337"/>
      <c r="PEB940" s="337"/>
      <c r="PEC940" s="337"/>
      <c r="PED940" s="337"/>
      <c r="PEE940" s="337"/>
      <c r="PEF940" s="337"/>
      <c r="PEG940" s="337"/>
      <c r="PEH940" s="337"/>
      <c r="PEI940" s="337"/>
      <c r="PEJ940" s="337"/>
      <c r="PEK940" s="337"/>
      <c r="PEL940" s="337"/>
      <c r="PEM940" s="337"/>
      <c r="PEN940" s="337"/>
      <c r="PEO940" s="337"/>
      <c r="PEP940" s="337"/>
      <c r="PEQ940" s="337"/>
      <c r="PER940" s="337"/>
      <c r="PES940" s="337"/>
      <c r="PET940" s="337"/>
      <c r="PEU940" s="337"/>
      <c r="PEV940" s="337"/>
      <c r="PEW940" s="337"/>
      <c r="PEX940" s="337"/>
      <c r="PEY940" s="337"/>
      <c r="PEZ940" s="337"/>
      <c r="PFA940" s="337"/>
      <c r="PFB940" s="337"/>
      <c r="PFC940" s="337"/>
      <c r="PFD940" s="337"/>
      <c r="PFE940" s="337"/>
      <c r="PFF940" s="337"/>
      <c r="PFG940" s="337"/>
      <c r="PFH940" s="337"/>
      <c r="PFI940" s="337"/>
      <c r="PFJ940" s="337"/>
      <c r="PFK940" s="337"/>
      <c r="PFL940" s="337"/>
      <c r="PFM940" s="337"/>
      <c r="PFN940" s="337"/>
      <c r="PFO940" s="337"/>
      <c r="PFP940" s="337"/>
      <c r="PFQ940" s="337"/>
      <c r="PFR940" s="337"/>
      <c r="PFS940" s="337"/>
      <c r="PFT940" s="337"/>
      <c r="PFU940" s="337"/>
      <c r="PFV940" s="337"/>
      <c r="PFW940" s="337"/>
      <c r="PFX940" s="337"/>
      <c r="PFY940" s="337"/>
      <c r="PFZ940" s="337"/>
      <c r="PGA940" s="337"/>
      <c r="PGB940" s="337"/>
      <c r="PGC940" s="337"/>
      <c r="PGD940" s="337"/>
      <c r="PGE940" s="337"/>
      <c r="PGF940" s="337"/>
      <c r="PGG940" s="337"/>
      <c r="PGH940" s="337"/>
      <c r="PGI940" s="337"/>
      <c r="PGJ940" s="337"/>
      <c r="PGK940" s="337"/>
      <c r="PGL940" s="337"/>
      <c r="PGM940" s="337"/>
      <c r="PGN940" s="337"/>
      <c r="PGO940" s="337"/>
      <c r="PGP940" s="337"/>
      <c r="PGQ940" s="337"/>
      <c r="PGR940" s="337"/>
      <c r="PGS940" s="337"/>
      <c r="PGT940" s="337"/>
      <c r="PGU940" s="337"/>
      <c r="PGV940" s="337"/>
      <c r="PGW940" s="337"/>
      <c r="PGX940" s="337"/>
      <c r="PGY940" s="337"/>
      <c r="PGZ940" s="337"/>
      <c r="PHA940" s="337"/>
      <c r="PHB940" s="337"/>
      <c r="PHC940" s="337"/>
      <c r="PHD940" s="337"/>
      <c r="PHE940" s="337"/>
      <c r="PHF940" s="337"/>
      <c r="PHG940" s="337"/>
      <c r="PHH940" s="337"/>
      <c r="PHI940" s="337"/>
      <c r="PHJ940" s="337"/>
      <c r="PHK940" s="337"/>
      <c r="PHL940" s="337"/>
      <c r="PHM940" s="337"/>
      <c r="PHN940" s="337"/>
      <c r="PHO940" s="337"/>
      <c r="PHP940" s="337"/>
      <c r="PHQ940" s="337"/>
      <c r="PHR940" s="337"/>
      <c r="PHS940" s="337"/>
      <c r="PHT940" s="337"/>
      <c r="PHU940" s="337"/>
      <c r="PHV940" s="337"/>
      <c r="PHW940" s="337"/>
      <c r="PHX940" s="337"/>
      <c r="PHY940" s="337"/>
      <c r="PHZ940" s="337"/>
      <c r="PIA940" s="337"/>
      <c r="PIB940" s="337"/>
      <c r="PIC940" s="337"/>
      <c r="PID940" s="337"/>
      <c r="PIE940" s="337"/>
      <c r="PIF940" s="337"/>
      <c r="PIG940" s="337"/>
      <c r="PIH940" s="337"/>
      <c r="PII940" s="337"/>
      <c r="PIJ940" s="337"/>
      <c r="PIK940" s="337"/>
      <c r="PIL940" s="337"/>
      <c r="PIM940" s="337"/>
      <c r="PIN940" s="337"/>
      <c r="PIO940" s="337"/>
      <c r="PIP940" s="337"/>
      <c r="PIQ940" s="337"/>
      <c r="PIR940" s="337"/>
      <c r="PIS940" s="337"/>
      <c r="PIT940" s="337"/>
      <c r="PIU940" s="337"/>
      <c r="PIV940" s="337"/>
      <c r="PIW940" s="337"/>
      <c r="PIX940" s="337"/>
      <c r="PIY940" s="337"/>
      <c r="PIZ940" s="337"/>
      <c r="PJA940" s="337"/>
      <c r="PJB940" s="337"/>
      <c r="PJC940" s="337"/>
      <c r="PJD940" s="337"/>
      <c r="PJE940" s="337"/>
      <c r="PJF940" s="337"/>
      <c r="PJG940" s="337"/>
      <c r="PJH940" s="337"/>
      <c r="PJI940" s="337"/>
      <c r="PJJ940" s="337"/>
      <c r="PJK940" s="337"/>
      <c r="PJL940" s="337"/>
      <c r="PJM940" s="337"/>
      <c r="PJN940" s="337"/>
      <c r="PJO940" s="337"/>
      <c r="PJP940" s="337"/>
      <c r="PJQ940" s="337"/>
      <c r="PJR940" s="337"/>
      <c r="PJS940" s="337"/>
      <c r="PJT940" s="337"/>
      <c r="PJU940" s="337"/>
      <c r="PJV940" s="337"/>
      <c r="PJW940" s="337"/>
      <c r="PJX940" s="337"/>
      <c r="PJY940" s="337"/>
      <c r="PJZ940" s="337"/>
      <c r="PKA940" s="337"/>
      <c r="PKB940" s="337"/>
      <c r="PKC940" s="337"/>
      <c r="PKD940" s="337"/>
      <c r="PKE940" s="337"/>
      <c r="PKF940" s="337"/>
      <c r="PKG940" s="337"/>
      <c r="PKH940" s="337"/>
      <c r="PKI940" s="337"/>
      <c r="PKJ940" s="337"/>
      <c r="PKK940" s="337"/>
      <c r="PKL940" s="337"/>
      <c r="PKM940" s="337"/>
      <c r="PKN940" s="337"/>
      <c r="PKO940" s="337"/>
      <c r="PKP940" s="337"/>
      <c r="PKQ940" s="337"/>
      <c r="PKR940" s="337"/>
      <c r="PKS940" s="337"/>
      <c r="PKT940" s="337"/>
      <c r="PKU940" s="337"/>
      <c r="PKV940" s="337"/>
      <c r="PKW940" s="337"/>
      <c r="PKX940" s="337"/>
      <c r="PKY940" s="337"/>
      <c r="PKZ940" s="337"/>
      <c r="PLA940" s="337"/>
      <c r="PLB940" s="337"/>
      <c r="PLC940" s="337"/>
      <c r="PLD940" s="337"/>
      <c r="PLE940" s="337"/>
      <c r="PLF940" s="337"/>
      <c r="PLG940" s="337"/>
      <c r="PLH940" s="337"/>
      <c r="PLI940" s="337"/>
      <c r="PLJ940" s="337"/>
      <c r="PLK940" s="337"/>
      <c r="PLL940" s="337"/>
      <c r="PLM940" s="337"/>
      <c r="PLN940" s="337"/>
      <c r="PLO940" s="337"/>
      <c r="PLP940" s="337"/>
      <c r="PLQ940" s="337"/>
      <c r="PLR940" s="337"/>
      <c r="PLS940" s="337"/>
      <c r="PLT940" s="337"/>
      <c r="PLU940" s="337"/>
      <c r="PLV940" s="337"/>
      <c r="PLW940" s="337"/>
      <c r="PLX940" s="337"/>
      <c r="PLY940" s="337"/>
      <c r="PLZ940" s="337"/>
      <c r="PMA940" s="337"/>
      <c r="PMB940" s="337"/>
      <c r="PMC940" s="337"/>
      <c r="PMD940" s="337"/>
      <c r="PME940" s="337"/>
      <c r="PMF940" s="337"/>
      <c r="PMG940" s="337"/>
      <c r="PMH940" s="337"/>
      <c r="PMI940" s="337"/>
      <c r="PMJ940" s="337"/>
      <c r="PMK940" s="337"/>
      <c r="PML940" s="337"/>
      <c r="PMM940" s="337"/>
      <c r="PMN940" s="337"/>
      <c r="PMO940" s="337"/>
      <c r="PMP940" s="337"/>
      <c r="PMQ940" s="337"/>
      <c r="PMR940" s="337"/>
      <c r="PMS940" s="337"/>
      <c r="PMT940" s="337"/>
      <c r="PMU940" s="337"/>
      <c r="PMV940" s="337"/>
      <c r="PMW940" s="337"/>
      <c r="PMX940" s="337"/>
      <c r="PMY940" s="337"/>
      <c r="PMZ940" s="337"/>
      <c r="PNA940" s="337"/>
      <c r="PNB940" s="337"/>
      <c r="PNC940" s="337"/>
      <c r="PND940" s="337"/>
      <c r="PNE940" s="337"/>
      <c r="PNF940" s="337"/>
      <c r="PNG940" s="337"/>
      <c r="PNH940" s="337"/>
      <c r="PNI940" s="337"/>
      <c r="PNJ940" s="337"/>
      <c r="PNK940" s="337"/>
      <c r="PNL940" s="337"/>
      <c r="PNM940" s="337"/>
      <c r="PNN940" s="337"/>
      <c r="PNO940" s="337"/>
      <c r="PNP940" s="337"/>
      <c r="PNQ940" s="337"/>
      <c r="PNR940" s="337"/>
      <c r="PNS940" s="337"/>
      <c r="PNT940" s="337"/>
      <c r="PNU940" s="337"/>
      <c r="PNV940" s="337"/>
      <c r="PNW940" s="337"/>
      <c r="PNX940" s="337"/>
      <c r="PNY940" s="337"/>
      <c r="PNZ940" s="337"/>
      <c r="POA940" s="337"/>
      <c r="POB940" s="337"/>
      <c r="POC940" s="337"/>
      <c r="POD940" s="337"/>
      <c r="POE940" s="337"/>
      <c r="POF940" s="337"/>
      <c r="POG940" s="337"/>
      <c r="POH940" s="337"/>
      <c r="POI940" s="337"/>
      <c r="POJ940" s="337"/>
      <c r="POK940" s="337"/>
      <c r="POL940" s="337"/>
      <c r="POM940" s="337"/>
      <c r="PON940" s="337"/>
      <c r="POO940" s="337"/>
      <c r="POP940" s="337"/>
      <c r="POQ940" s="337"/>
      <c r="POR940" s="337"/>
      <c r="POS940" s="337"/>
      <c r="POT940" s="337"/>
      <c r="POU940" s="337"/>
      <c r="POV940" s="337"/>
      <c r="POW940" s="337"/>
      <c r="POX940" s="337"/>
      <c r="POY940" s="337"/>
      <c r="POZ940" s="337"/>
      <c r="PPA940" s="337"/>
      <c r="PPB940" s="337"/>
      <c r="PPC940" s="337"/>
      <c r="PPD940" s="337"/>
      <c r="PPE940" s="337"/>
      <c r="PPF940" s="337"/>
      <c r="PPG940" s="337"/>
      <c r="PPH940" s="337"/>
      <c r="PPI940" s="337"/>
      <c r="PPJ940" s="337"/>
      <c r="PPK940" s="337"/>
      <c r="PPL940" s="337"/>
      <c r="PPM940" s="337"/>
      <c r="PPN940" s="337"/>
      <c r="PPO940" s="337"/>
      <c r="PPP940" s="337"/>
      <c r="PPQ940" s="337"/>
      <c r="PPR940" s="337"/>
      <c r="PPS940" s="337"/>
      <c r="PPT940" s="337"/>
      <c r="PPU940" s="337"/>
      <c r="PPV940" s="337"/>
      <c r="PPW940" s="337"/>
      <c r="PPX940" s="337"/>
      <c r="PPY940" s="337"/>
      <c r="PPZ940" s="337"/>
      <c r="PQA940" s="337"/>
      <c r="PQB940" s="337"/>
      <c r="PQC940" s="337"/>
      <c r="PQD940" s="337"/>
      <c r="PQE940" s="337"/>
      <c r="PQF940" s="337"/>
      <c r="PQG940" s="337"/>
      <c r="PQH940" s="337"/>
      <c r="PQI940" s="337"/>
      <c r="PQJ940" s="337"/>
      <c r="PQK940" s="337"/>
      <c r="PQL940" s="337"/>
      <c r="PQM940" s="337"/>
      <c r="PQN940" s="337"/>
      <c r="PQO940" s="337"/>
      <c r="PQP940" s="337"/>
      <c r="PQQ940" s="337"/>
      <c r="PQR940" s="337"/>
      <c r="PQS940" s="337"/>
      <c r="PQT940" s="337"/>
      <c r="PQU940" s="337"/>
      <c r="PQV940" s="337"/>
      <c r="PQW940" s="337"/>
      <c r="PQX940" s="337"/>
      <c r="PQY940" s="337"/>
      <c r="PQZ940" s="337"/>
      <c r="PRA940" s="337"/>
      <c r="PRB940" s="337"/>
      <c r="PRC940" s="337"/>
      <c r="PRD940" s="337"/>
      <c r="PRE940" s="337"/>
      <c r="PRF940" s="337"/>
      <c r="PRG940" s="337"/>
      <c r="PRH940" s="337"/>
      <c r="PRI940" s="337"/>
      <c r="PRJ940" s="337"/>
      <c r="PRK940" s="337"/>
      <c r="PRL940" s="337"/>
      <c r="PRM940" s="337"/>
      <c r="PRN940" s="337"/>
      <c r="PRO940" s="337"/>
      <c r="PRP940" s="337"/>
      <c r="PRQ940" s="337"/>
      <c r="PRR940" s="337"/>
      <c r="PRS940" s="337"/>
      <c r="PRT940" s="337"/>
      <c r="PRU940" s="337"/>
      <c r="PRV940" s="337"/>
      <c r="PRW940" s="337"/>
      <c r="PRX940" s="337"/>
      <c r="PRY940" s="337"/>
      <c r="PRZ940" s="337"/>
      <c r="PSA940" s="337"/>
      <c r="PSB940" s="337"/>
      <c r="PSC940" s="337"/>
      <c r="PSD940" s="337"/>
      <c r="PSE940" s="337"/>
      <c r="PSF940" s="337"/>
      <c r="PSG940" s="337"/>
      <c r="PSH940" s="337"/>
      <c r="PSI940" s="337"/>
      <c r="PSJ940" s="337"/>
      <c r="PSK940" s="337"/>
      <c r="PSL940" s="337"/>
      <c r="PSM940" s="337"/>
      <c r="PSN940" s="337"/>
      <c r="PSO940" s="337"/>
      <c r="PSP940" s="337"/>
      <c r="PSQ940" s="337"/>
      <c r="PSR940" s="337"/>
      <c r="PSS940" s="337"/>
      <c r="PST940" s="337"/>
      <c r="PSU940" s="337"/>
      <c r="PSV940" s="337"/>
      <c r="PSW940" s="337"/>
      <c r="PSX940" s="337"/>
      <c r="PSY940" s="337"/>
      <c r="PSZ940" s="337"/>
      <c r="PTA940" s="337"/>
      <c r="PTB940" s="337"/>
      <c r="PTC940" s="337"/>
      <c r="PTD940" s="337"/>
      <c r="PTE940" s="337"/>
      <c r="PTF940" s="337"/>
      <c r="PTG940" s="337"/>
      <c r="PTH940" s="337"/>
      <c r="PTI940" s="337"/>
      <c r="PTJ940" s="337"/>
      <c r="PTK940" s="337"/>
      <c r="PTL940" s="337"/>
      <c r="PTM940" s="337"/>
      <c r="PTN940" s="337"/>
      <c r="PTO940" s="337"/>
      <c r="PTP940" s="337"/>
      <c r="PTQ940" s="337"/>
      <c r="PTR940" s="337"/>
      <c r="PTS940" s="337"/>
      <c r="PTT940" s="337"/>
      <c r="PTU940" s="337"/>
      <c r="PTV940" s="337"/>
      <c r="PTW940" s="337"/>
      <c r="PTX940" s="337"/>
      <c r="PTY940" s="337"/>
      <c r="PTZ940" s="337"/>
      <c r="PUA940" s="337"/>
      <c r="PUB940" s="337"/>
      <c r="PUC940" s="337"/>
      <c r="PUD940" s="337"/>
      <c r="PUE940" s="337"/>
      <c r="PUF940" s="337"/>
      <c r="PUG940" s="337"/>
      <c r="PUH940" s="337"/>
      <c r="PUI940" s="337"/>
      <c r="PUJ940" s="337"/>
      <c r="PUK940" s="337"/>
      <c r="PUL940" s="337"/>
      <c r="PUM940" s="337"/>
      <c r="PUN940" s="337"/>
      <c r="PUO940" s="337"/>
      <c r="PUP940" s="337"/>
      <c r="PUQ940" s="337"/>
      <c r="PUR940" s="337"/>
      <c r="PUS940" s="337"/>
      <c r="PUT940" s="337"/>
      <c r="PUU940" s="337"/>
      <c r="PUV940" s="337"/>
      <c r="PUW940" s="337"/>
      <c r="PUX940" s="337"/>
      <c r="PUY940" s="337"/>
      <c r="PUZ940" s="337"/>
      <c r="PVA940" s="337"/>
      <c r="PVB940" s="337"/>
      <c r="PVC940" s="337"/>
      <c r="PVD940" s="337"/>
      <c r="PVE940" s="337"/>
      <c r="PVF940" s="337"/>
      <c r="PVG940" s="337"/>
      <c r="PVH940" s="337"/>
      <c r="PVI940" s="337"/>
      <c r="PVJ940" s="337"/>
      <c r="PVK940" s="337"/>
      <c r="PVL940" s="337"/>
      <c r="PVM940" s="337"/>
      <c r="PVN940" s="337"/>
      <c r="PVO940" s="337"/>
      <c r="PVP940" s="337"/>
      <c r="PVQ940" s="337"/>
      <c r="PVR940" s="337"/>
      <c r="PVS940" s="337"/>
      <c r="PVT940" s="337"/>
      <c r="PVU940" s="337"/>
      <c r="PVV940" s="337"/>
      <c r="PVW940" s="337"/>
      <c r="PVX940" s="337"/>
      <c r="PVY940" s="337"/>
      <c r="PVZ940" s="337"/>
      <c r="PWA940" s="337"/>
      <c r="PWB940" s="337"/>
      <c r="PWC940" s="337"/>
      <c r="PWD940" s="337"/>
      <c r="PWE940" s="337"/>
      <c r="PWF940" s="337"/>
      <c r="PWG940" s="337"/>
      <c r="PWH940" s="337"/>
      <c r="PWI940" s="337"/>
      <c r="PWJ940" s="337"/>
      <c r="PWK940" s="337"/>
      <c r="PWL940" s="337"/>
      <c r="PWM940" s="337"/>
      <c r="PWN940" s="337"/>
      <c r="PWO940" s="337"/>
      <c r="PWP940" s="337"/>
      <c r="PWQ940" s="337"/>
      <c r="PWR940" s="337"/>
      <c r="PWS940" s="337"/>
      <c r="PWT940" s="337"/>
      <c r="PWU940" s="337"/>
      <c r="PWV940" s="337"/>
      <c r="PWW940" s="337"/>
      <c r="PWX940" s="337"/>
      <c r="PWY940" s="337"/>
      <c r="PWZ940" s="337"/>
      <c r="PXA940" s="337"/>
      <c r="PXB940" s="337"/>
      <c r="PXC940" s="337"/>
      <c r="PXD940" s="337"/>
      <c r="PXE940" s="337"/>
      <c r="PXF940" s="337"/>
      <c r="PXG940" s="337"/>
      <c r="PXH940" s="337"/>
      <c r="PXI940" s="337"/>
      <c r="PXJ940" s="337"/>
      <c r="PXK940" s="337"/>
      <c r="PXL940" s="337"/>
      <c r="PXM940" s="337"/>
      <c r="PXN940" s="337"/>
      <c r="PXO940" s="337"/>
      <c r="PXP940" s="337"/>
      <c r="PXQ940" s="337"/>
      <c r="PXR940" s="337"/>
      <c r="PXS940" s="337"/>
      <c r="PXT940" s="337"/>
      <c r="PXU940" s="337"/>
      <c r="PXV940" s="337"/>
      <c r="PXW940" s="337"/>
      <c r="PXX940" s="337"/>
      <c r="PXY940" s="337"/>
      <c r="PXZ940" s="337"/>
      <c r="PYA940" s="337"/>
      <c r="PYB940" s="337"/>
      <c r="PYC940" s="337"/>
      <c r="PYD940" s="337"/>
      <c r="PYE940" s="337"/>
      <c r="PYF940" s="337"/>
      <c r="PYG940" s="337"/>
      <c r="PYH940" s="337"/>
      <c r="PYI940" s="337"/>
      <c r="PYJ940" s="337"/>
      <c r="PYK940" s="337"/>
      <c r="PYL940" s="337"/>
      <c r="PYM940" s="337"/>
      <c r="PYN940" s="337"/>
      <c r="PYO940" s="337"/>
      <c r="PYP940" s="337"/>
      <c r="PYQ940" s="337"/>
      <c r="PYR940" s="337"/>
      <c r="PYS940" s="337"/>
      <c r="PYT940" s="337"/>
      <c r="PYU940" s="337"/>
      <c r="PYV940" s="337"/>
      <c r="PYW940" s="337"/>
      <c r="PYX940" s="337"/>
      <c r="PYY940" s="337"/>
      <c r="PYZ940" s="337"/>
      <c r="PZA940" s="337"/>
      <c r="PZB940" s="337"/>
      <c r="PZC940" s="337"/>
      <c r="PZD940" s="337"/>
      <c r="PZE940" s="337"/>
      <c r="PZF940" s="337"/>
      <c r="PZG940" s="337"/>
      <c r="PZH940" s="337"/>
      <c r="PZI940" s="337"/>
      <c r="PZJ940" s="337"/>
      <c r="PZK940" s="337"/>
      <c r="PZL940" s="337"/>
      <c r="PZM940" s="337"/>
      <c r="PZN940" s="337"/>
      <c r="PZO940" s="337"/>
      <c r="PZP940" s="337"/>
      <c r="PZQ940" s="337"/>
      <c r="PZR940" s="337"/>
      <c r="PZS940" s="337"/>
      <c r="PZT940" s="337"/>
      <c r="PZU940" s="337"/>
      <c r="PZV940" s="337"/>
      <c r="PZW940" s="337"/>
      <c r="PZX940" s="337"/>
      <c r="PZY940" s="337"/>
      <c r="PZZ940" s="337"/>
      <c r="QAA940" s="337"/>
      <c r="QAB940" s="337"/>
      <c r="QAC940" s="337"/>
      <c r="QAD940" s="337"/>
      <c r="QAE940" s="337"/>
      <c r="QAF940" s="337"/>
      <c r="QAG940" s="337"/>
      <c r="QAH940" s="337"/>
      <c r="QAI940" s="337"/>
      <c r="QAJ940" s="337"/>
      <c r="QAK940" s="337"/>
      <c r="QAL940" s="337"/>
      <c r="QAM940" s="337"/>
      <c r="QAN940" s="337"/>
      <c r="QAO940" s="337"/>
      <c r="QAP940" s="337"/>
      <c r="QAQ940" s="337"/>
      <c r="QAR940" s="337"/>
      <c r="QAS940" s="337"/>
      <c r="QAT940" s="337"/>
      <c r="QAU940" s="337"/>
      <c r="QAV940" s="337"/>
      <c r="QAW940" s="337"/>
      <c r="QAX940" s="337"/>
      <c r="QAY940" s="337"/>
      <c r="QAZ940" s="337"/>
      <c r="QBA940" s="337"/>
      <c r="QBB940" s="337"/>
      <c r="QBC940" s="337"/>
      <c r="QBD940" s="337"/>
      <c r="QBE940" s="337"/>
      <c r="QBF940" s="337"/>
      <c r="QBG940" s="337"/>
      <c r="QBH940" s="337"/>
      <c r="QBI940" s="337"/>
      <c r="QBJ940" s="337"/>
      <c r="QBK940" s="337"/>
      <c r="QBL940" s="337"/>
      <c r="QBM940" s="337"/>
      <c r="QBN940" s="337"/>
      <c r="QBO940" s="337"/>
      <c r="QBP940" s="337"/>
      <c r="QBQ940" s="337"/>
      <c r="QBR940" s="337"/>
      <c r="QBS940" s="337"/>
      <c r="QBT940" s="337"/>
      <c r="QBU940" s="337"/>
      <c r="QBV940" s="337"/>
      <c r="QBW940" s="337"/>
      <c r="QBX940" s="337"/>
      <c r="QBY940" s="337"/>
      <c r="QBZ940" s="337"/>
      <c r="QCA940" s="337"/>
      <c r="QCB940" s="337"/>
      <c r="QCC940" s="337"/>
      <c r="QCD940" s="337"/>
      <c r="QCE940" s="337"/>
      <c r="QCF940" s="337"/>
      <c r="QCG940" s="337"/>
      <c r="QCH940" s="337"/>
      <c r="QCI940" s="337"/>
      <c r="QCJ940" s="337"/>
      <c r="QCK940" s="337"/>
      <c r="QCL940" s="337"/>
      <c r="QCM940" s="337"/>
      <c r="QCN940" s="337"/>
      <c r="QCO940" s="337"/>
      <c r="QCP940" s="337"/>
      <c r="QCQ940" s="337"/>
      <c r="QCR940" s="337"/>
      <c r="QCS940" s="337"/>
      <c r="QCT940" s="337"/>
      <c r="QCU940" s="337"/>
      <c r="QCV940" s="337"/>
      <c r="QCW940" s="337"/>
      <c r="QCX940" s="337"/>
      <c r="QCY940" s="337"/>
      <c r="QCZ940" s="337"/>
      <c r="QDA940" s="337"/>
      <c r="QDB940" s="337"/>
      <c r="QDC940" s="337"/>
      <c r="QDD940" s="337"/>
      <c r="QDE940" s="337"/>
      <c r="QDF940" s="337"/>
      <c r="QDG940" s="337"/>
      <c r="QDH940" s="337"/>
      <c r="QDI940" s="337"/>
      <c r="QDJ940" s="337"/>
      <c r="QDK940" s="337"/>
      <c r="QDL940" s="337"/>
      <c r="QDM940" s="337"/>
      <c r="QDN940" s="337"/>
      <c r="QDO940" s="337"/>
      <c r="QDP940" s="337"/>
      <c r="QDQ940" s="337"/>
      <c r="QDR940" s="337"/>
      <c r="QDS940" s="337"/>
      <c r="QDT940" s="337"/>
      <c r="QDU940" s="337"/>
      <c r="QDV940" s="337"/>
      <c r="QDW940" s="337"/>
      <c r="QDX940" s="337"/>
      <c r="QDY940" s="337"/>
      <c r="QDZ940" s="337"/>
      <c r="QEA940" s="337"/>
      <c r="QEB940" s="337"/>
      <c r="QEC940" s="337"/>
      <c r="QED940" s="337"/>
      <c r="QEE940" s="337"/>
      <c r="QEF940" s="337"/>
      <c r="QEG940" s="337"/>
      <c r="QEH940" s="337"/>
      <c r="QEI940" s="337"/>
      <c r="QEJ940" s="337"/>
      <c r="QEK940" s="337"/>
      <c r="QEL940" s="337"/>
      <c r="QEM940" s="337"/>
      <c r="QEN940" s="337"/>
      <c r="QEO940" s="337"/>
      <c r="QEP940" s="337"/>
      <c r="QEQ940" s="337"/>
      <c r="QER940" s="337"/>
      <c r="QES940" s="337"/>
      <c r="QET940" s="337"/>
      <c r="QEU940" s="337"/>
      <c r="QEV940" s="337"/>
      <c r="QEW940" s="337"/>
      <c r="QEX940" s="337"/>
      <c r="QEY940" s="337"/>
      <c r="QEZ940" s="337"/>
      <c r="QFA940" s="337"/>
      <c r="QFB940" s="337"/>
      <c r="QFC940" s="337"/>
      <c r="QFD940" s="337"/>
      <c r="QFE940" s="337"/>
      <c r="QFF940" s="337"/>
      <c r="QFG940" s="337"/>
      <c r="QFH940" s="337"/>
      <c r="QFI940" s="337"/>
      <c r="QFJ940" s="337"/>
      <c r="QFK940" s="337"/>
      <c r="QFL940" s="337"/>
      <c r="QFM940" s="337"/>
      <c r="QFN940" s="337"/>
      <c r="QFO940" s="337"/>
      <c r="QFP940" s="337"/>
      <c r="QFQ940" s="337"/>
      <c r="QFR940" s="337"/>
      <c r="QFS940" s="337"/>
      <c r="QFT940" s="337"/>
      <c r="QFU940" s="337"/>
      <c r="QFV940" s="337"/>
      <c r="QFW940" s="337"/>
      <c r="QFX940" s="337"/>
      <c r="QFY940" s="337"/>
      <c r="QFZ940" s="337"/>
      <c r="QGA940" s="337"/>
      <c r="QGB940" s="337"/>
      <c r="QGC940" s="337"/>
      <c r="QGD940" s="337"/>
      <c r="QGE940" s="337"/>
      <c r="QGF940" s="337"/>
      <c r="QGG940" s="337"/>
      <c r="QGH940" s="337"/>
      <c r="QGI940" s="337"/>
      <c r="QGJ940" s="337"/>
      <c r="QGK940" s="337"/>
      <c r="QGL940" s="337"/>
      <c r="QGM940" s="337"/>
      <c r="QGN940" s="337"/>
      <c r="QGO940" s="337"/>
      <c r="QGP940" s="337"/>
      <c r="QGQ940" s="337"/>
      <c r="QGR940" s="337"/>
      <c r="QGS940" s="337"/>
      <c r="QGT940" s="337"/>
      <c r="QGU940" s="337"/>
      <c r="QGV940" s="337"/>
      <c r="QGW940" s="337"/>
      <c r="QGX940" s="337"/>
      <c r="QGY940" s="337"/>
      <c r="QGZ940" s="337"/>
      <c r="QHA940" s="337"/>
      <c r="QHB940" s="337"/>
      <c r="QHC940" s="337"/>
      <c r="QHD940" s="337"/>
      <c r="QHE940" s="337"/>
      <c r="QHF940" s="337"/>
      <c r="QHG940" s="337"/>
      <c r="QHH940" s="337"/>
      <c r="QHI940" s="337"/>
      <c r="QHJ940" s="337"/>
      <c r="QHK940" s="337"/>
      <c r="QHL940" s="337"/>
      <c r="QHM940" s="337"/>
      <c r="QHN940" s="337"/>
      <c r="QHO940" s="337"/>
      <c r="QHP940" s="337"/>
      <c r="QHQ940" s="337"/>
      <c r="QHR940" s="337"/>
      <c r="QHS940" s="337"/>
      <c r="QHT940" s="337"/>
      <c r="QHU940" s="337"/>
      <c r="QHV940" s="337"/>
      <c r="QHW940" s="337"/>
      <c r="QHX940" s="337"/>
      <c r="QHY940" s="337"/>
      <c r="QHZ940" s="337"/>
      <c r="QIA940" s="337"/>
      <c r="QIB940" s="337"/>
      <c r="QIC940" s="337"/>
      <c r="QID940" s="337"/>
      <c r="QIE940" s="337"/>
      <c r="QIF940" s="337"/>
      <c r="QIG940" s="337"/>
      <c r="QIH940" s="337"/>
      <c r="QII940" s="337"/>
      <c r="QIJ940" s="337"/>
      <c r="QIK940" s="337"/>
      <c r="QIL940" s="337"/>
      <c r="QIM940" s="337"/>
      <c r="QIN940" s="337"/>
      <c r="QIO940" s="337"/>
      <c r="QIP940" s="337"/>
      <c r="QIQ940" s="337"/>
      <c r="QIR940" s="337"/>
      <c r="QIS940" s="337"/>
      <c r="QIT940" s="337"/>
      <c r="QIU940" s="337"/>
      <c r="QIV940" s="337"/>
      <c r="QIW940" s="337"/>
      <c r="QIX940" s="337"/>
      <c r="QIY940" s="337"/>
      <c r="QIZ940" s="337"/>
      <c r="QJA940" s="337"/>
      <c r="QJB940" s="337"/>
      <c r="QJC940" s="337"/>
      <c r="QJD940" s="337"/>
      <c r="QJE940" s="337"/>
      <c r="QJF940" s="337"/>
      <c r="QJG940" s="337"/>
      <c r="QJH940" s="337"/>
      <c r="QJI940" s="337"/>
      <c r="QJJ940" s="337"/>
      <c r="QJK940" s="337"/>
      <c r="QJL940" s="337"/>
      <c r="QJM940" s="337"/>
      <c r="QJN940" s="337"/>
      <c r="QJO940" s="337"/>
      <c r="QJP940" s="337"/>
      <c r="QJQ940" s="337"/>
      <c r="QJR940" s="337"/>
      <c r="QJS940" s="337"/>
      <c r="QJT940" s="337"/>
      <c r="QJU940" s="337"/>
      <c r="QJV940" s="337"/>
      <c r="QJW940" s="337"/>
      <c r="QJX940" s="337"/>
      <c r="QJY940" s="337"/>
      <c r="QJZ940" s="337"/>
      <c r="QKA940" s="337"/>
      <c r="QKB940" s="337"/>
      <c r="QKC940" s="337"/>
      <c r="QKD940" s="337"/>
      <c r="QKE940" s="337"/>
      <c r="QKF940" s="337"/>
      <c r="QKG940" s="337"/>
      <c r="QKH940" s="337"/>
      <c r="QKI940" s="337"/>
      <c r="QKJ940" s="337"/>
      <c r="QKK940" s="337"/>
      <c r="QKL940" s="337"/>
      <c r="QKM940" s="337"/>
      <c r="QKN940" s="337"/>
      <c r="QKO940" s="337"/>
      <c r="QKP940" s="337"/>
      <c r="QKQ940" s="337"/>
      <c r="QKR940" s="337"/>
      <c r="QKS940" s="337"/>
      <c r="QKT940" s="337"/>
      <c r="QKU940" s="337"/>
      <c r="QKV940" s="337"/>
      <c r="QKW940" s="337"/>
      <c r="QKX940" s="337"/>
      <c r="QKY940" s="337"/>
      <c r="QKZ940" s="337"/>
      <c r="QLA940" s="337"/>
      <c r="QLB940" s="337"/>
      <c r="QLC940" s="337"/>
      <c r="QLD940" s="337"/>
      <c r="QLE940" s="337"/>
      <c r="QLF940" s="337"/>
      <c r="QLG940" s="337"/>
      <c r="QLH940" s="337"/>
      <c r="QLI940" s="337"/>
      <c r="QLJ940" s="337"/>
      <c r="QLK940" s="337"/>
      <c r="QLL940" s="337"/>
      <c r="QLM940" s="337"/>
      <c r="QLN940" s="337"/>
      <c r="QLO940" s="337"/>
      <c r="QLP940" s="337"/>
      <c r="QLQ940" s="337"/>
      <c r="QLR940" s="337"/>
      <c r="QLS940" s="337"/>
      <c r="QLT940" s="337"/>
      <c r="QLU940" s="337"/>
      <c r="QLV940" s="337"/>
      <c r="QLW940" s="337"/>
      <c r="QLX940" s="337"/>
      <c r="QLY940" s="337"/>
      <c r="QLZ940" s="337"/>
      <c r="QMA940" s="337"/>
      <c r="QMB940" s="337"/>
      <c r="QMC940" s="337"/>
      <c r="QMD940" s="337"/>
      <c r="QME940" s="337"/>
      <c r="QMF940" s="337"/>
      <c r="QMG940" s="337"/>
      <c r="QMH940" s="337"/>
      <c r="QMI940" s="337"/>
      <c r="QMJ940" s="337"/>
      <c r="QMK940" s="337"/>
      <c r="QML940" s="337"/>
      <c r="QMM940" s="337"/>
      <c r="QMN940" s="337"/>
      <c r="QMO940" s="337"/>
      <c r="QMP940" s="337"/>
      <c r="QMQ940" s="337"/>
      <c r="QMR940" s="337"/>
      <c r="QMS940" s="337"/>
      <c r="QMT940" s="337"/>
      <c r="QMU940" s="337"/>
      <c r="QMV940" s="337"/>
      <c r="QMW940" s="337"/>
      <c r="QMX940" s="337"/>
      <c r="QMY940" s="337"/>
      <c r="QMZ940" s="337"/>
      <c r="QNA940" s="337"/>
      <c r="QNB940" s="337"/>
      <c r="QNC940" s="337"/>
      <c r="QND940" s="337"/>
      <c r="QNE940" s="337"/>
      <c r="QNF940" s="337"/>
      <c r="QNG940" s="337"/>
      <c r="QNH940" s="337"/>
      <c r="QNI940" s="337"/>
      <c r="QNJ940" s="337"/>
      <c r="QNK940" s="337"/>
      <c r="QNL940" s="337"/>
      <c r="QNM940" s="337"/>
      <c r="QNN940" s="337"/>
      <c r="QNO940" s="337"/>
      <c r="QNP940" s="337"/>
      <c r="QNQ940" s="337"/>
      <c r="QNR940" s="337"/>
      <c r="QNS940" s="337"/>
      <c r="QNT940" s="337"/>
      <c r="QNU940" s="337"/>
      <c r="QNV940" s="337"/>
      <c r="QNW940" s="337"/>
      <c r="QNX940" s="337"/>
      <c r="QNY940" s="337"/>
      <c r="QNZ940" s="337"/>
      <c r="QOA940" s="337"/>
      <c r="QOB940" s="337"/>
      <c r="QOC940" s="337"/>
      <c r="QOD940" s="337"/>
      <c r="QOE940" s="337"/>
      <c r="QOF940" s="337"/>
      <c r="QOG940" s="337"/>
      <c r="QOH940" s="337"/>
      <c r="QOI940" s="337"/>
      <c r="QOJ940" s="337"/>
      <c r="QOK940" s="337"/>
      <c r="QOL940" s="337"/>
      <c r="QOM940" s="337"/>
      <c r="QON940" s="337"/>
      <c r="QOO940" s="337"/>
      <c r="QOP940" s="337"/>
      <c r="QOQ940" s="337"/>
      <c r="QOR940" s="337"/>
      <c r="QOS940" s="337"/>
      <c r="QOT940" s="337"/>
      <c r="QOU940" s="337"/>
      <c r="QOV940" s="337"/>
      <c r="QOW940" s="337"/>
      <c r="QOX940" s="337"/>
      <c r="QOY940" s="337"/>
      <c r="QOZ940" s="337"/>
      <c r="QPA940" s="337"/>
      <c r="QPB940" s="337"/>
      <c r="QPC940" s="337"/>
      <c r="QPD940" s="337"/>
      <c r="QPE940" s="337"/>
      <c r="QPF940" s="337"/>
      <c r="QPG940" s="337"/>
      <c r="QPH940" s="337"/>
      <c r="QPI940" s="337"/>
      <c r="QPJ940" s="337"/>
      <c r="QPK940" s="337"/>
      <c r="QPL940" s="337"/>
      <c r="QPM940" s="337"/>
      <c r="QPN940" s="337"/>
      <c r="QPO940" s="337"/>
      <c r="QPP940" s="337"/>
      <c r="QPQ940" s="337"/>
      <c r="QPR940" s="337"/>
      <c r="QPS940" s="337"/>
      <c r="QPT940" s="337"/>
      <c r="QPU940" s="337"/>
      <c r="QPV940" s="337"/>
      <c r="QPW940" s="337"/>
      <c r="QPX940" s="337"/>
      <c r="QPY940" s="337"/>
      <c r="QPZ940" s="337"/>
      <c r="QQA940" s="337"/>
      <c r="QQB940" s="337"/>
      <c r="QQC940" s="337"/>
      <c r="QQD940" s="337"/>
      <c r="QQE940" s="337"/>
      <c r="QQF940" s="337"/>
      <c r="QQG940" s="337"/>
      <c r="QQH940" s="337"/>
      <c r="QQI940" s="337"/>
      <c r="QQJ940" s="337"/>
      <c r="QQK940" s="337"/>
      <c r="QQL940" s="337"/>
      <c r="QQM940" s="337"/>
      <c r="QQN940" s="337"/>
      <c r="QQO940" s="337"/>
      <c r="QQP940" s="337"/>
      <c r="QQQ940" s="337"/>
      <c r="QQR940" s="337"/>
      <c r="QQS940" s="337"/>
      <c r="QQT940" s="337"/>
      <c r="QQU940" s="337"/>
      <c r="QQV940" s="337"/>
      <c r="QQW940" s="337"/>
      <c r="QQX940" s="337"/>
      <c r="QQY940" s="337"/>
      <c r="QQZ940" s="337"/>
      <c r="QRA940" s="337"/>
      <c r="QRB940" s="337"/>
      <c r="QRC940" s="337"/>
      <c r="QRD940" s="337"/>
      <c r="QRE940" s="337"/>
      <c r="QRF940" s="337"/>
      <c r="QRG940" s="337"/>
      <c r="QRH940" s="337"/>
      <c r="QRI940" s="337"/>
      <c r="QRJ940" s="337"/>
      <c r="QRK940" s="337"/>
      <c r="QRL940" s="337"/>
      <c r="QRM940" s="337"/>
      <c r="QRN940" s="337"/>
      <c r="QRO940" s="337"/>
      <c r="QRP940" s="337"/>
      <c r="QRQ940" s="337"/>
      <c r="QRR940" s="337"/>
      <c r="QRS940" s="337"/>
      <c r="QRT940" s="337"/>
      <c r="QRU940" s="337"/>
      <c r="QRV940" s="337"/>
      <c r="QRW940" s="337"/>
      <c r="QRX940" s="337"/>
      <c r="QRY940" s="337"/>
      <c r="QRZ940" s="337"/>
      <c r="QSA940" s="337"/>
      <c r="QSB940" s="337"/>
      <c r="QSC940" s="337"/>
      <c r="QSD940" s="337"/>
      <c r="QSE940" s="337"/>
      <c r="QSF940" s="337"/>
      <c r="QSG940" s="337"/>
      <c r="QSH940" s="337"/>
      <c r="QSI940" s="337"/>
      <c r="QSJ940" s="337"/>
      <c r="QSK940" s="337"/>
      <c r="QSL940" s="337"/>
      <c r="QSM940" s="337"/>
      <c r="QSN940" s="337"/>
      <c r="QSO940" s="337"/>
      <c r="QSP940" s="337"/>
      <c r="QSQ940" s="337"/>
      <c r="QSR940" s="337"/>
      <c r="QSS940" s="337"/>
      <c r="QST940" s="337"/>
      <c r="QSU940" s="337"/>
      <c r="QSV940" s="337"/>
      <c r="QSW940" s="337"/>
      <c r="QSX940" s="337"/>
      <c r="QSY940" s="337"/>
      <c r="QSZ940" s="337"/>
      <c r="QTA940" s="337"/>
      <c r="QTB940" s="337"/>
      <c r="QTC940" s="337"/>
      <c r="QTD940" s="337"/>
      <c r="QTE940" s="337"/>
      <c r="QTF940" s="337"/>
      <c r="QTG940" s="337"/>
      <c r="QTH940" s="337"/>
      <c r="QTI940" s="337"/>
      <c r="QTJ940" s="337"/>
      <c r="QTK940" s="337"/>
      <c r="QTL940" s="337"/>
      <c r="QTM940" s="337"/>
      <c r="QTN940" s="337"/>
      <c r="QTO940" s="337"/>
      <c r="QTP940" s="337"/>
      <c r="QTQ940" s="337"/>
      <c r="QTR940" s="337"/>
      <c r="QTS940" s="337"/>
      <c r="QTT940" s="337"/>
      <c r="QTU940" s="337"/>
      <c r="QTV940" s="337"/>
      <c r="QTW940" s="337"/>
      <c r="QTX940" s="337"/>
      <c r="QTY940" s="337"/>
      <c r="QTZ940" s="337"/>
      <c r="QUA940" s="337"/>
      <c r="QUB940" s="337"/>
      <c r="QUC940" s="337"/>
      <c r="QUD940" s="337"/>
      <c r="QUE940" s="337"/>
      <c r="QUF940" s="337"/>
      <c r="QUG940" s="337"/>
      <c r="QUH940" s="337"/>
      <c r="QUI940" s="337"/>
      <c r="QUJ940" s="337"/>
      <c r="QUK940" s="337"/>
      <c r="QUL940" s="337"/>
      <c r="QUM940" s="337"/>
      <c r="QUN940" s="337"/>
      <c r="QUO940" s="337"/>
      <c r="QUP940" s="337"/>
      <c r="QUQ940" s="337"/>
      <c r="QUR940" s="337"/>
      <c r="QUS940" s="337"/>
      <c r="QUT940" s="337"/>
      <c r="QUU940" s="337"/>
      <c r="QUV940" s="337"/>
      <c r="QUW940" s="337"/>
      <c r="QUX940" s="337"/>
      <c r="QUY940" s="337"/>
      <c r="QUZ940" s="337"/>
      <c r="QVA940" s="337"/>
      <c r="QVB940" s="337"/>
      <c r="QVC940" s="337"/>
      <c r="QVD940" s="337"/>
      <c r="QVE940" s="337"/>
      <c r="QVF940" s="337"/>
      <c r="QVG940" s="337"/>
      <c r="QVH940" s="337"/>
      <c r="QVI940" s="337"/>
      <c r="QVJ940" s="337"/>
      <c r="QVK940" s="337"/>
      <c r="QVL940" s="337"/>
      <c r="QVM940" s="337"/>
      <c r="QVN940" s="337"/>
      <c r="QVO940" s="337"/>
      <c r="QVP940" s="337"/>
      <c r="QVQ940" s="337"/>
      <c r="QVR940" s="337"/>
      <c r="QVS940" s="337"/>
      <c r="QVT940" s="337"/>
      <c r="QVU940" s="337"/>
      <c r="QVV940" s="337"/>
      <c r="QVW940" s="337"/>
      <c r="QVX940" s="337"/>
      <c r="QVY940" s="337"/>
      <c r="QVZ940" s="337"/>
      <c r="QWA940" s="337"/>
      <c r="QWB940" s="337"/>
      <c r="QWC940" s="337"/>
      <c r="QWD940" s="337"/>
      <c r="QWE940" s="337"/>
      <c r="QWF940" s="337"/>
      <c r="QWG940" s="337"/>
      <c r="QWH940" s="337"/>
      <c r="QWI940" s="337"/>
      <c r="QWJ940" s="337"/>
      <c r="QWK940" s="337"/>
      <c r="QWL940" s="337"/>
      <c r="QWM940" s="337"/>
      <c r="QWN940" s="337"/>
      <c r="QWO940" s="337"/>
      <c r="QWP940" s="337"/>
      <c r="QWQ940" s="337"/>
      <c r="QWR940" s="337"/>
      <c r="QWS940" s="337"/>
      <c r="QWT940" s="337"/>
      <c r="QWU940" s="337"/>
      <c r="QWV940" s="337"/>
      <c r="QWW940" s="337"/>
      <c r="QWX940" s="337"/>
      <c r="QWY940" s="337"/>
      <c r="QWZ940" s="337"/>
      <c r="QXA940" s="337"/>
      <c r="QXB940" s="337"/>
      <c r="QXC940" s="337"/>
      <c r="QXD940" s="337"/>
      <c r="QXE940" s="337"/>
      <c r="QXF940" s="337"/>
      <c r="QXG940" s="337"/>
      <c r="QXH940" s="337"/>
      <c r="QXI940" s="337"/>
      <c r="QXJ940" s="337"/>
      <c r="QXK940" s="337"/>
      <c r="QXL940" s="337"/>
      <c r="QXM940" s="337"/>
      <c r="QXN940" s="337"/>
      <c r="QXO940" s="337"/>
      <c r="QXP940" s="337"/>
      <c r="QXQ940" s="337"/>
      <c r="QXR940" s="337"/>
      <c r="QXS940" s="337"/>
      <c r="QXT940" s="337"/>
      <c r="QXU940" s="337"/>
      <c r="QXV940" s="337"/>
      <c r="QXW940" s="337"/>
      <c r="QXX940" s="337"/>
      <c r="QXY940" s="337"/>
      <c r="QXZ940" s="337"/>
      <c r="QYA940" s="337"/>
      <c r="QYB940" s="337"/>
      <c r="QYC940" s="337"/>
      <c r="QYD940" s="337"/>
      <c r="QYE940" s="337"/>
      <c r="QYF940" s="337"/>
      <c r="QYG940" s="337"/>
      <c r="QYH940" s="337"/>
      <c r="QYI940" s="337"/>
      <c r="QYJ940" s="337"/>
      <c r="QYK940" s="337"/>
      <c r="QYL940" s="337"/>
      <c r="QYM940" s="337"/>
      <c r="QYN940" s="337"/>
      <c r="QYO940" s="337"/>
      <c r="QYP940" s="337"/>
      <c r="QYQ940" s="337"/>
      <c r="QYR940" s="337"/>
      <c r="QYS940" s="337"/>
      <c r="QYT940" s="337"/>
      <c r="QYU940" s="337"/>
      <c r="QYV940" s="337"/>
      <c r="QYW940" s="337"/>
      <c r="QYX940" s="337"/>
      <c r="QYY940" s="337"/>
      <c r="QYZ940" s="337"/>
      <c r="QZA940" s="337"/>
      <c r="QZB940" s="337"/>
      <c r="QZC940" s="337"/>
      <c r="QZD940" s="337"/>
      <c r="QZE940" s="337"/>
      <c r="QZF940" s="337"/>
      <c r="QZG940" s="337"/>
      <c r="QZH940" s="337"/>
      <c r="QZI940" s="337"/>
      <c r="QZJ940" s="337"/>
      <c r="QZK940" s="337"/>
      <c r="QZL940" s="337"/>
      <c r="QZM940" s="337"/>
      <c r="QZN940" s="337"/>
      <c r="QZO940" s="337"/>
      <c r="QZP940" s="337"/>
      <c r="QZQ940" s="337"/>
      <c r="QZR940" s="337"/>
      <c r="QZS940" s="337"/>
      <c r="QZT940" s="337"/>
      <c r="QZU940" s="337"/>
      <c r="QZV940" s="337"/>
      <c r="QZW940" s="337"/>
      <c r="QZX940" s="337"/>
      <c r="QZY940" s="337"/>
      <c r="QZZ940" s="337"/>
      <c r="RAA940" s="337"/>
      <c r="RAB940" s="337"/>
      <c r="RAC940" s="337"/>
      <c r="RAD940" s="337"/>
      <c r="RAE940" s="337"/>
      <c r="RAF940" s="337"/>
      <c r="RAG940" s="337"/>
      <c r="RAH940" s="337"/>
      <c r="RAI940" s="337"/>
      <c r="RAJ940" s="337"/>
      <c r="RAK940" s="337"/>
      <c r="RAL940" s="337"/>
      <c r="RAM940" s="337"/>
      <c r="RAN940" s="337"/>
      <c r="RAO940" s="337"/>
      <c r="RAP940" s="337"/>
      <c r="RAQ940" s="337"/>
      <c r="RAR940" s="337"/>
      <c r="RAS940" s="337"/>
      <c r="RAT940" s="337"/>
      <c r="RAU940" s="337"/>
      <c r="RAV940" s="337"/>
      <c r="RAW940" s="337"/>
      <c r="RAX940" s="337"/>
      <c r="RAY940" s="337"/>
      <c r="RAZ940" s="337"/>
      <c r="RBA940" s="337"/>
      <c r="RBB940" s="337"/>
      <c r="RBC940" s="337"/>
      <c r="RBD940" s="337"/>
      <c r="RBE940" s="337"/>
      <c r="RBF940" s="337"/>
      <c r="RBG940" s="337"/>
      <c r="RBH940" s="337"/>
      <c r="RBI940" s="337"/>
      <c r="RBJ940" s="337"/>
      <c r="RBK940" s="337"/>
      <c r="RBL940" s="337"/>
      <c r="RBM940" s="337"/>
      <c r="RBN940" s="337"/>
      <c r="RBO940" s="337"/>
      <c r="RBP940" s="337"/>
      <c r="RBQ940" s="337"/>
      <c r="RBR940" s="337"/>
      <c r="RBS940" s="337"/>
      <c r="RBT940" s="337"/>
      <c r="RBU940" s="337"/>
      <c r="RBV940" s="337"/>
      <c r="RBW940" s="337"/>
      <c r="RBX940" s="337"/>
      <c r="RBY940" s="337"/>
      <c r="RBZ940" s="337"/>
      <c r="RCA940" s="337"/>
      <c r="RCB940" s="337"/>
      <c r="RCC940" s="337"/>
      <c r="RCD940" s="337"/>
      <c r="RCE940" s="337"/>
      <c r="RCF940" s="337"/>
      <c r="RCG940" s="337"/>
      <c r="RCH940" s="337"/>
      <c r="RCI940" s="337"/>
      <c r="RCJ940" s="337"/>
      <c r="RCK940" s="337"/>
      <c r="RCL940" s="337"/>
      <c r="RCM940" s="337"/>
      <c r="RCN940" s="337"/>
      <c r="RCO940" s="337"/>
      <c r="RCP940" s="337"/>
      <c r="RCQ940" s="337"/>
      <c r="RCR940" s="337"/>
      <c r="RCS940" s="337"/>
      <c r="RCT940" s="337"/>
      <c r="RCU940" s="337"/>
      <c r="RCV940" s="337"/>
      <c r="RCW940" s="337"/>
      <c r="RCX940" s="337"/>
      <c r="RCY940" s="337"/>
      <c r="RCZ940" s="337"/>
      <c r="RDA940" s="337"/>
      <c r="RDB940" s="337"/>
      <c r="RDC940" s="337"/>
      <c r="RDD940" s="337"/>
      <c r="RDE940" s="337"/>
      <c r="RDF940" s="337"/>
      <c r="RDG940" s="337"/>
      <c r="RDH940" s="337"/>
      <c r="RDI940" s="337"/>
      <c r="RDJ940" s="337"/>
      <c r="RDK940" s="337"/>
      <c r="RDL940" s="337"/>
      <c r="RDM940" s="337"/>
      <c r="RDN940" s="337"/>
      <c r="RDO940" s="337"/>
      <c r="RDP940" s="337"/>
      <c r="RDQ940" s="337"/>
      <c r="RDR940" s="337"/>
      <c r="RDS940" s="337"/>
      <c r="RDT940" s="337"/>
      <c r="RDU940" s="337"/>
      <c r="RDV940" s="337"/>
      <c r="RDW940" s="337"/>
      <c r="RDX940" s="337"/>
      <c r="RDY940" s="337"/>
      <c r="RDZ940" s="337"/>
      <c r="REA940" s="337"/>
      <c r="REB940" s="337"/>
      <c r="REC940" s="337"/>
      <c r="RED940" s="337"/>
      <c r="REE940" s="337"/>
      <c r="REF940" s="337"/>
      <c r="REG940" s="337"/>
      <c r="REH940" s="337"/>
      <c r="REI940" s="337"/>
      <c r="REJ940" s="337"/>
      <c r="REK940" s="337"/>
      <c r="REL940" s="337"/>
      <c r="REM940" s="337"/>
      <c r="REN940" s="337"/>
      <c r="REO940" s="337"/>
      <c r="REP940" s="337"/>
      <c r="REQ940" s="337"/>
      <c r="RER940" s="337"/>
      <c r="RES940" s="337"/>
      <c r="RET940" s="337"/>
      <c r="REU940" s="337"/>
      <c r="REV940" s="337"/>
      <c r="REW940" s="337"/>
      <c r="REX940" s="337"/>
      <c r="REY940" s="337"/>
      <c r="REZ940" s="337"/>
      <c r="RFA940" s="337"/>
      <c r="RFB940" s="337"/>
      <c r="RFC940" s="337"/>
      <c r="RFD940" s="337"/>
      <c r="RFE940" s="337"/>
      <c r="RFF940" s="337"/>
      <c r="RFG940" s="337"/>
      <c r="RFH940" s="337"/>
      <c r="RFI940" s="337"/>
      <c r="RFJ940" s="337"/>
      <c r="RFK940" s="337"/>
      <c r="RFL940" s="337"/>
      <c r="RFM940" s="337"/>
      <c r="RFN940" s="337"/>
      <c r="RFO940" s="337"/>
      <c r="RFP940" s="337"/>
      <c r="RFQ940" s="337"/>
      <c r="RFR940" s="337"/>
      <c r="RFS940" s="337"/>
      <c r="RFT940" s="337"/>
      <c r="RFU940" s="337"/>
      <c r="RFV940" s="337"/>
      <c r="RFW940" s="337"/>
      <c r="RFX940" s="337"/>
      <c r="RFY940" s="337"/>
      <c r="RFZ940" s="337"/>
      <c r="RGA940" s="337"/>
      <c r="RGB940" s="337"/>
      <c r="RGC940" s="337"/>
      <c r="RGD940" s="337"/>
      <c r="RGE940" s="337"/>
      <c r="RGF940" s="337"/>
      <c r="RGG940" s="337"/>
      <c r="RGH940" s="337"/>
      <c r="RGI940" s="337"/>
      <c r="RGJ940" s="337"/>
      <c r="RGK940" s="337"/>
      <c r="RGL940" s="337"/>
      <c r="RGM940" s="337"/>
      <c r="RGN940" s="337"/>
      <c r="RGO940" s="337"/>
      <c r="RGP940" s="337"/>
      <c r="RGQ940" s="337"/>
      <c r="RGR940" s="337"/>
      <c r="RGS940" s="337"/>
      <c r="RGT940" s="337"/>
      <c r="RGU940" s="337"/>
      <c r="RGV940" s="337"/>
      <c r="RGW940" s="337"/>
      <c r="RGX940" s="337"/>
      <c r="RGY940" s="337"/>
      <c r="RGZ940" s="337"/>
      <c r="RHA940" s="337"/>
      <c r="RHB940" s="337"/>
      <c r="RHC940" s="337"/>
      <c r="RHD940" s="337"/>
      <c r="RHE940" s="337"/>
      <c r="RHF940" s="337"/>
      <c r="RHG940" s="337"/>
      <c r="RHH940" s="337"/>
      <c r="RHI940" s="337"/>
      <c r="RHJ940" s="337"/>
      <c r="RHK940" s="337"/>
      <c r="RHL940" s="337"/>
      <c r="RHM940" s="337"/>
      <c r="RHN940" s="337"/>
      <c r="RHO940" s="337"/>
      <c r="RHP940" s="337"/>
      <c r="RHQ940" s="337"/>
      <c r="RHR940" s="337"/>
      <c r="RHS940" s="337"/>
      <c r="RHT940" s="337"/>
      <c r="RHU940" s="337"/>
      <c r="RHV940" s="337"/>
      <c r="RHW940" s="337"/>
      <c r="RHX940" s="337"/>
      <c r="RHY940" s="337"/>
      <c r="RHZ940" s="337"/>
      <c r="RIA940" s="337"/>
      <c r="RIB940" s="337"/>
      <c r="RIC940" s="337"/>
      <c r="RID940" s="337"/>
      <c r="RIE940" s="337"/>
      <c r="RIF940" s="337"/>
      <c r="RIG940" s="337"/>
      <c r="RIH940" s="337"/>
      <c r="RII940" s="337"/>
      <c r="RIJ940" s="337"/>
      <c r="RIK940" s="337"/>
      <c r="RIL940" s="337"/>
      <c r="RIM940" s="337"/>
      <c r="RIN940" s="337"/>
      <c r="RIO940" s="337"/>
      <c r="RIP940" s="337"/>
      <c r="RIQ940" s="337"/>
      <c r="RIR940" s="337"/>
      <c r="RIS940" s="337"/>
      <c r="RIT940" s="337"/>
      <c r="RIU940" s="337"/>
      <c r="RIV940" s="337"/>
      <c r="RIW940" s="337"/>
      <c r="RIX940" s="337"/>
      <c r="RIY940" s="337"/>
      <c r="RIZ940" s="337"/>
      <c r="RJA940" s="337"/>
      <c r="RJB940" s="337"/>
      <c r="RJC940" s="337"/>
      <c r="RJD940" s="337"/>
      <c r="RJE940" s="337"/>
      <c r="RJF940" s="337"/>
      <c r="RJG940" s="337"/>
      <c r="RJH940" s="337"/>
      <c r="RJI940" s="337"/>
      <c r="RJJ940" s="337"/>
      <c r="RJK940" s="337"/>
      <c r="RJL940" s="337"/>
      <c r="RJM940" s="337"/>
      <c r="RJN940" s="337"/>
      <c r="RJO940" s="337"/>
      <c r="RJP940" s="337"/>
      <c r="RJQ940" s="337"/>
      <c r="RJR940" s="337"/>
      <c r="RJS940" s="337"/>
      <c r="RJT940" s="337"/>
      <c r="RJU940" s="337"/>
      <c r="RJV940" s="337"/>
      <c r="RJW940" s="337"/>
      <c r="RJX940" s="337"/>
      <c r="RJY940" s="337"/>
      <c r="RJZ940" s="337"/>
      <c r="RKA940" s="337"/>
      <c r="RKB940" s="337"/>
      <c r="RKC940" s="337"/>
      <c r="RKD940" s="337"/>
      <c r="RKE940" s="337"/>
      <c r="RKF940" s="337"/>
      <c r="RKG940" s="337"/>
      <c r="RKH940" s="337"/>
      <c r="RKI940" s="337"/>
      <c r="RKJ940" s="337"/>
      <c r="RKK940" s="337"/>
      <c r="RKL940" s="337"/>
      <c r="RKM940" s="337"/>
      <c r="RKN940" s="337"/>
      <c r="RKO940" s="337"/>
      <c r="RKP940" s="337"/>
      <c r="RKQ940" s="337"/>
      <c r="RKR940" s="337"/>
      <c r="RKS940" s="337"/>
      <c r="RKT940" s="337"/>
      <c r="RKU940" s="337"/>
      <c r="RKV940" s="337"/>
      <c r="RKW940" s="337"/>
      <c r="RKX940" s="337"/>
      <c r="RKY940" s="337"/>
      <c r="RKZ940" s="337"/>
      <c r="RLA940" s="337"/>
      <c r="RLB940" s="337"/>
      <c r="RLC940" s="337"/>
      <c r="RLD940" s="337"/>
      <c r="RLE940" s="337"/>
      <c r="RLF940" s="337"/>
      <c r="RLG940" s="337"/>
      <c r="RLH940" s="337"/>
      <c r="RLI940" s="337"/>
      <c r="RLJ940" s="337"/>
      <c r="RLK940" s="337"/>
      <c r="RLL940" s="337"/>
      <c r="RLM940" s="337"/>
      <c r="RLN940" s="337"/>
      <c r="RLO940" s="337"/>
      <c r="RLP940" s="337"/>
      <c r="RLQ940" s="337"/>
      <c r="RLR940" s="337"/>
      <c r="RLS940" s="337"/>
      <c r="RLT940" s="337"/>
      <c r="RLU940" s="337"/>
      <c r="RLV940" s="337"/>
      <c r="RLW940" s="337"/>
      <c r="RLX940" s="337"/>
      <c r="RLY940" s="337"/>
      <c r="RLZ940" s="337"/>
      <c r="RMA940" s="337"/>
      <c r="RMB940" s="337"/>
      <c r="RMC940" s="337"/>
      <c r="RMD940" s="337"/>
      <c r="RME940" s="337"/>
      <c r="RMF940" s="337"/>
      <c r="RMG940" s="337"/>
      <c r="RMH940" s="337"/>
      <c r="RMI940" s="337"/>
      <c r="RMJ940" s="337"/>
      <c r="RMK940" s="337"/>
      <c r="RML940" s="337"/>
      <c r="RMM940" s="337"/>
      <c r="RMN940" s="337"/>
      <c r="RMO940" s="337"/>
      <c r="RMP940" s="337"/>
      <c r="RMQ940" s="337"/>
      <c r="RMR940" s="337"/>
      <c r="RMS940" s="337"/>
      <c r="RMT940" s="337"/>
      <c r="RMU940" s="337"/>
      <c r="RMV940" s="337"/>
      <c r="RMW940" s="337"/>
      <c r="RMX940" s="337"/>
      <c r="RMY940" s="337"/>
      <c r="RMZ940" s="337"/>
      <c r="RNA940" s="337"/>
      <c r="RNB940" s="337"/>
      <c r="RNC940" s="337"/>
      <c r="RND940" s="337"/>
      <c r="RNE940" s="337"/>
      <c r="RNF940" s="337"/>
      <c r="RNG940" s="337"/>
      <c r="RNH940" s="337"/>
      <c r="RNI940" s="337"/>
      <c r="RNJ940" s="337"/>
      <c r="RNK940" s="337"/>
      <c r="RNL940" s="337"/>
      <c r="RNM940" s="337"/>
      <c r="RNN940" s="337"/>
      <c r="RNO940" s="337"/>
      <c r="RNP940" s="337"/>
      <c r="RNQ940" s="337"/>
      <c r="RNR940" s="337"/>
      <c r="RNS940" s="337"/>
      <c r="RNT940" s="337"/>
      <c r="RNU940" s="337"/>
      <c r="RNV940" s="337"/>
      <c r="RNW940" s="337"/>
      <c r="RNX940" s="337"/>
      <c r="RNY940" s="337"/>
      <c r="RNZ940" s="337"/>
      <c r="ROA940" s="337"/>
      <c r="ROB940" s="337"/>
      <c r="ROC940" s="337"/>
      <c r="ROD940" s="337"/>
      <c r="ROE940" s="337"/>
      <c r="ROF940" s="337"/>
      <c r="ROG940" s="337"/>
      <c r="ROH940" s="337"/>
      <c r="ROI940" s="337"/>
      <c r="ROJ940" s="337"/>
      <c r="ROK940" s="337"/>
      <c r="ROL940" s="337"/>
      <c r="ROM940" s="337"/>
      <c r="RON940" s="337"/>
      <c r="ROO940" s="337"/>
      <c r="ROP940" s="337"/>
      <c r="ROQ940" s="337"/>
      <c r="ROR940" s="337"/>
      <c r="ROS940" s="337"/>
      <c r="ROT940" s="337"/>
      <c r="ROU940" s="337"/>
      <c r="ROV940" s="337"/>
      <c r="ROW940" s="337"/>
      <c r="ROX940" s="337"/>
      <c r="ROY940" s="337"/>
      <c r="ROZ940" s="337"/>
      <c r="RPA940" s="337"/>
      <c r="RPB940" s="337"/>
      <c r="RPC940" s="337"/>
      <c r="RPD940" s="337"/>
      <c r="RPE940" s="337"/>
      <c r="RPF940" s="337"/>
      <c r="RPG940" s="337"/>
      <c r="RPH940" s="337"/>
      <c r="RPI940" s="337"/>
      <c r="RPJ940" s="337"/>
      <c r="RPK940" s="337"/>
      <c r="RPL940" s="337"/>
      <c r="RPM940" s="337"/>
      <c r="RPN940" s="337"/>
      <c r="RPO940" s="337"/>
      <c r="RPP940" s="337"/>
      <c r="RPQ940" s="337"/>
      <c r="RPR940" s="337"/>
      <c r="RPS940" s="337"/>
      <c r="RPT940" s="337"/>
      <c r="RPU940" s="337"/>
      <c r="RPV940" s="337"/>
      <c r="RPW940" s="337"/>
      <c r="RPX940" s="337"/>
      <c r="RPY940" s="337"/>
      <c r="RPZ940" s="337"/>
      <c r="RQA940" s="337"/>
      <c r="RQB940" s="337"/>
      <c r="RQC940" s="337"/>
      <c r="RQD940" s="337"/>
      <c r="RQE940" s="337"/>
      <c r="RQF940" s="337"/>
      <c r="RQG940" s="337"/>
      <c r="RQH940" s="337"/>
      <c r="RQI940" s="337"/>
      <c r="RQJ940" s="337"/>
      <c r="RQK940" s="337"/>
      <c r="RQL940" s="337"/>
      <c r="RQM940" s="337"/>
      <c r="RQN940" s="337"/>
      <c r="RQO940" s="337"/>
      <c r="RQP940" s="337"/>
      <c r="RQQ940" s="337"/>
      <c r="RQR940" s="337"/>
      <c r="RQS940" s="337"/>
      <c r="RQT940" s="337"/>
      <c r="RQU940" s="337"/>
      <c r="RQV940" s="337"/>
      <c r="RQW940" s="337"/>
      <c r="RQX940" s="337"/>
      <c r="RQY940" s="337"/>
      <c r="RQZ940" s="337"/>
      <c r="RRA940" s="337"/>
      <c r="RRB940" s="337"/>
      <c r="RRC940" s="337"/>
      <c r="RRD940" s="337"/>
      <c r="RRE940" s="337"/>
      <c r="RRF940" s="337"/>
      <c r="RRG940" s="337"/>
      <c r="RRH940" s="337"/>
      <c r="RRI940" s="337"/>
      <c r="RRJ940" s="337"/>
      <c r="RRK940" s="337"/>
      <c r="RRL940" s="337"/>
      <c r="RRM940" s="337"/>
      <c r="RRN940" s="337"/>
      <c r="RRO940" s="337"/>
      <c r="RRP940" s="337"/>
      <c r="RRQ940" s="337"/>
      <c r="RRR940" s="337"/>
      <c r="RRS940" s="337"/>
      <c r="RRT940" s="337"/>
      <c r="RRU940" s="337"/>
      <c r="RRV940" s="337"/>
      <c r="RRW940" s="337"/>
      <c r="RRX940" s="337"/>
      <c r="RRY940" s="337"/>
      <c r="RRZ940" s="337"/>
      <c r="RSA940" s="337"/>
      <c r="RSB940" s="337"/>
      <c r="RSC940" s="337"/>
      <c r="RSD940" s="337"/>
      <c r="RSE940" s="337"/>
      <c r="RSF940" s="337"/>
      <c r="RSG940" s="337"/>
      <c r="RSH940" s="337"/>
      <c r="RSI940" s="337"/>
      <c r="RSJ940" s="337"/>
      <c r="RSK940" s="337"/>
      <c r="RSL940" s="337"/>
      <c r="RSM940" s="337"/>
      <c r="RSN940" s="337"/>
      <c r="RSO940" s="337"/>
      <c r="RSP940" s="337"/>
      <c r="RSQ940" s="337"/>
      <c r="RSR940" s="337"/>
      <c r="RSS940" s="337"/>
      <c r="RST940" s="337"/>
      <c r="RSU940" s="337"/>
      <c r="RSV940" s="337"/>
      <c r="RSW940" s="337"/>
      <c r="RSX940" s="337"/>
      <c r="RSY940" s="337"/>
      <c r="RSZ940" s="337"/>
      <c r="RTA940" s="337"/>
      <c r="RTB940" s="337"/>
      <c r="RTC940" s="337"/>
      <c r="RTD940" s="337"/>
      <c r="RTE940" s="337"/>
      <c r="RTF940" s="337"/>
      <c r="RTG940" s="337"/>
      <c r="RTH940" s="337"/>
      <c r="RTI940" s="337"/>
      <c r="RTJ940" s="337"/>
      <c r="RTK940" s="337"/>
      <c r="RTL940" s="337"/>
      <c r="RTM940" s="337"/>
      <c r="RTN940" s="337"/>
      <c r="RTO940" s="337"/>
      <c r="RTP940" s="337"/>
      <c r="RTQ940" s="337"/>
      <c r="RTR940" s="337"/>
      <c r="RTS940" s="337"/>
      <c r="RTT940" s="337"/>
      <c r="RTU940" s="337"/>
      <c r="RTV940" s="337"/>
      <c r="RTW940" s="337"/>
      <c r="RTX940" s="337"/>
      <c r="RTY940" s="337"/>
      <c r="RTZ940" s="337"/>
      <c r="RUA940" s="337"/>
      <c r="RUB940" s="337"/>
      <c r="RUC940" s="337"/>
      <c r="RUD940" s="337"/>
      <c r="RUE940" s="337"/>
      <c r="RUF940" s="337"/>
      <c r="RUG940" s="337"/>
      <c r="RUH940" s="337"/>
      <c r="RUI940" s="337"/>
      <c r="RUJ940" s="337"/>
      <c r="RUK940" s="337"/>
      <c r="RUL940" s="337"/>
      <c r="RUM940" s="337"/>
      <c r="RUN940" s="337"/>
      <c r="RUO940" s="337"/>
      <c r="RUP940" s="337"/>
      <c r="RUQ940" s="337"/>
      <c r="RUR940" s="337"/>
      <c r="RUS940" s="337"/>
      <c r="RUT940" s="337"/>
      <c r="RUU940" s="337"/>
      <c r="RUV940" s="337"/>
      <c r="RUW940" s="337"/>
      <c r="RUX940" s="337"/>
      <c r="RUY940" s="337"/>
      <c r="RUZ940" s="337"/>
      <c r="RVA940" s="337"/>
      <c r="RVB940" s="337"/>
      <c r="RVC940" s="337"/>
      <c r="RVD940" s="337"/>
      <c r="RVE940" s="337"/>
      <c r="RVF940" s="337"/>
      <c r="RVG940" s="337"/>
      <c r="RVH940" s="337"/>
      <c r="RVI940" s="337"/>
      <c r="RVJ940" s="337"/>
      <c r="RVK940" s="337"/>
      <c r="RVL940" s="337"/>
      <c r="RVM940" s="337"/>
      <c r="RVN940" s="337"/>
      <c r="RVO940" s="337"/>
      <c r="RVP940" s="337"/>
      <c r="RVQ940" s="337"/>
      <c r="RVR940" s="337"/>
      <c r="RVS940" s="337"/>
      <c r="RVT940" s="337"/>
      <c r="RVU940" s="337"/>
      <c r="RVV940" s="337"/>
      <c r="RVW940" s="337"/>
      <c r="RVX940" s="337"/>
      <c r="RVY940" s="337"/>
      <c r="RVZ940" s="337"/>
      <c r="RWA940" s="337"/>
      <c r="RWB940" s="337"/>
      <c r="RWC940" s="337"/>
      <c r="RWD940" s="337"/>
      <c r="RWE940" s="337"/>
      <c r="RWF940" s="337"/>
      <c r="RWG940" s="337"/>
      <c r="RWH940" s="337"/>
      <c r="RWI940" s="337"/>
      <c r="RWJ940" s="337"/>
      <c r="RWK940" s="337"/>
      <c r="RWL940" s="337"/>
      <c r="RWM940" s="337"/>
      <c r="RWN940" s="337"/>
      <c r="RWO940" s="337"/>
      <c r="RWP940" s="337"/>
      <c r="RWQ940" s="337"/>
      <c r="RWR940" s="337"/>
      <c r="RWS940" s="337"/>
      <c r="RWT940" s="337"/>
      <c r="RWU940" s="337"/>
      <c r="RWV940" s="337"/>
      <c r="RWW940" s="337"/>
      <c r="RWX940" s="337"/>
      <c r="RWY940" s="337"/>
      <c r="RWZ940" s="337"/>
      <c r="RXA940" s="337"/>
      <c r="RXB940" s="337"/>
      <c r="RXC940" s="337"/>
      <c r="RXD940" s="337"/>
      <c r="RXE940" s="337"/>
      <c r="RXF940" s="337"/>
      <c r="RXG940" s="337"/>
      <c r="RXH940" s="337"/>
      <c r="RXI940" s="337"/>
      <c r="RXJ940" s="337"/>
      <c r="RXK940" s="337"/>
      <c r="RXL940" s="337"/>
      <c r="RXM940" s="337"/>
      <c r="RXN940" s="337"/>
      <c r="RXO940" s="337"/>
      <c r="RXP940" s="337"/>
      <c r="RXQ940" s="337"/>
      <c r="RXR940" s="337"/>
      <c r="RXS940" s="337"/>
      <c r="RXT940" s="337"/>
      <c r="RXU940" s="337"/>
      <c r="RXV940" s="337"/>
      <c r="RXW940" s="337"/>
      <c r="RXX940" s="337"/>
      <c r="RXY940" s="337"/>
      <c r="RXZ940" s="337"/>
      <c r="RYA940" s="337"/>
      <c r="RYB940" s="337"/>
      <c r="RYC940" s="337"/>
      <c r="RYD940" s="337"/>
      <c r="RYE940" s="337"/>
      <c r="RYF940" s="337"/>
      <c r="RYG940" s="337"/>
      <c r="RYH940" s="337"/>
      <c r="RYI940" s="337"/>
      <c r="RYJ940" s="337"/>
      <c r="RYK940" s="337"/>
      <c r="RYL940" s="337"/>
      <c r="RYM940" s="337"/>
      <c r="RYN940" s="337"/>
      <c r="RYO940" s="337"/>
      <c r="RYP940" s="337"/>
      <c r="RYQ940" s="337"/>
      <c r="RYR940" s="337"/>
      <c r="RYS940" s="337"/>
      <c r="RYT940" s="337"/>
      <c r="RYU940" s="337"/>
      <c r="RYV940" s="337"/>
      <c r="RYW940" s="337"/>
      <c r="RYX940" s="337"/>
      <c r="RYY940" s="337"/>
      <c r="RYZ940" s="337"/>
      <c r="RZA940" s="337"/>
      <c r="RZB940" s="337"/>
      <c r="RZC940" s="337"/>
      <c r="RZD940" s="337"/>
      <c r="RZE940" s="337"/>
      <c r="RZF940" s="337"/>
      <c r="RZG940" s="337"/>
      <c r="RZH940" s="337"/>
      <c r="RZI940" s="337"/>
      <c r="RZJ940" s="337"/>
      <c r="RZK940" s="337"/>
      <c r="RZL940" s="337"/>
      <c r="RZM940" s="337"/>
      <c r="RZN940" s="337"/>
      <c r="RZO940" s="337"/>
      <c r="RZP940" s="337"/>
      <c r="RZQ940" s="337"/>
      <c r="RZR940" s="337"/>
      <c r="RZS940" s="337"/>
      <c r="RZT940" s="337"/>
      <c r="RZU940" s="337"/>
      <c r="RZV940" s="337"/>
      <c r="RZW940" s="337"/>
      <c r="RZX940" s="337"/>
      <c r="RZY940" s="337"/>
      <c r="RZZ940" s="337"/>
      <c r="SAA940" s="337"/>
      <c r="SAB940" s="337"/>
      <c r="SAC940" s="337"/>
      <c r="SAD940" s="337"/>
      <c r="SAE940" s="337"/>
      <c r="SAF940" s="337"/>
      <c r="SAG940" s="337"/>
      <c r="SAH940" s="337"/>
      <c r="SAI940" s="337"/>
      <c r="SAJ940" s="337"/>
      <c r="SAK940" s="337"/>
      <c r="SAL940" s="337"/>
      <c r="SAM940" s="337"/>
      <c r="SAN940" s="337"/>
      <c r="SAO940" s="337"/>
      <c r="SAP940" s="337"/>
      <c r="SAQ940" s="337"/>
      <c r="SAR940" s="337"/>
      <c r="SAS940" s="337"/>
      <c r="SAT940" s="337"/>
      <c r="SAU940" s="337"/>
      <c r="SAV940" s="337"/>
      <c r="SAW940" s="337"/>
      <c r="SAX940" s="337"/>
      <c r="SAY940" s="337"/>
      <c r="SAZ940" s="337"/>
      <c r="SBA940" s="337"/>
      <c r="SBB940" s="337"/>
      <c r="SBC940" s="337"/>
      <c r="SBD940" s="337"/>
      <c r="SBE940" s="337"/>
      <c r="SBF940" s="337"/>
      <c r="SBG940" s="337"/>
      <c r="SBH940" s="337"/>
      <c r="SBI940" s="337"/>
      <c r="SBJ940" s="337"/>
      <c r="SBK940" s="337"/>
      <c r="SBL940" s="337"/>
      <c r="SBM940" s="337"/>
      <c r="SBN940" s="337"/>
      <c r="SBO940" s="337"/>
      <c r="SBP940" s="337"/>
      <c r="SBQ940" s="337"/>
      <c r="SBR940" s="337"/>
      <c r="SBS940" s="337"/>
      <c r="SBT940" s="337"/>
      <c r="SBU940" s="337"/>
      <c r="SBV940" s="337"/>
      <c r="SBW940" s="337"/>
      <c r="SBX940" s="337"/>
      <c r="SBY940" s="337"/>
      <c r="SBZ940" s="337"/>
      <c r="SCA940" s="337"/>
      <c r="SCB940" s="337"/>
      <c r="SCC940" s="337"/>
      <c r="SCD940" s="337"/>
      <c r="SCE940" s="337"/>
      <c r="SCF940" s="337"/>
      <c r="SCG940" s="337"/>
      <c r="SCH940" s="337"/>
      <c r="SCI940" s="337"/>
      <c r="SCJ940" s="337"/>
      <c r="SCK940" s="337"/>
      <c r="SCL940" s="337"/>
      <c r="SCM940" s="337"/>
      <c r="SCN940" s="337"/>
      <c r="SCO940" s="337"/>
      <c r="SCP940" s="337"/>
      <c r="SCQ940" s="337"/>
      <c r="SCR940" s="337"/>
      <c r="SCS940" s="337"/>
      <c r="SCT940" s="337"/>
      <c r="SCU940" s="337"/>
      <c r="SCV940" s="337"/>
      <c r="SCW940" s="337"/>
      <c r="SCX940" s="337"/>
      <c r="SCY940" s="337"/>
      <c r="SCZ940" s="337"/>
      <c r="SDA940" s="337"/>
      <c r="SDB940" s="337"/>
      <c r="SDC940" s="337"/>
      <c r="SDD940" s="337"/>
      <c r="SDE940" s="337"/>
      <c r="SDF940" s="337"/>
      <c r="SDG940" s="337"/>
      <c r="SDH940" s="337"/>
      <c r="SDI940" s="337"/>
      <c r="SDJ940" s="337"/>
      <c r="SDK940" s="337"/>
      <c r="SDL940" s="337"/>
      <c r="SDM940" s="337"/>
      <c r="SDN940" s="337"/>
      <c r="SDO940" s="337"/>
      <c r="SDP940" s="337"/>
      <c r="SDQ940" s="337"/>
      <c r="SDR940" s="337"/>
      <c r="SDS940" s="337"/>
      <c r="SDT940" s="337"/>
      <c r="SDU940" s="337"/>
      <c r="SDV940" s="337"/>
      <c r="SDW940" s="337"/>
      <c r="SDX940" s="337"/>
      <c r="SDY940" s="337"/>
      <c r="SDZ940" s="337"/>
      <c r="SEA940" s="337"/>
      <c r="SEB940" s="337"/>
      <c r="SEC940" s="337"/>
      <c r="SED940" s="337"/>
      <c r="SEE940" s="337"/>
      <c r="SEF940" s="337"/>
      <c r="SEG940" s="337"/>
      <c r="SEH940" s="337"/>
      <c r="SEI940" s="337"/>
      <c r="SEJ940" s="337"/>
      <c r="SEK940" s="337"/>
      <c r="SEL940" s="337"/>
      <c r="SEM940" s="337"/>
      <c r="SEN940" s="337"/>
      <c r="SEO940" s="337"/>
      <c r="SEP940" s="337"/>
      <c r="SEQ940" s="337"/>
      <c r="SER940" s="337"/>
      <c r="SES940" s="337"/>
      <c r="SET940" s="337"/>
      <c r="SEU940" s="337"/>
      <c r="SEV940" s="337"/>
      <c r="SEW940" s="337"/>
      <c r="SEX940" s="337"/>
      <c r="SEY940" s="337"/>
      <c r="SEZ940" s="337"/>
      <c r="SFA940" s="337"/>
      <c r="SFB940" s="337"/>
      <c r="SFC940" s="337"/>
      <c r="SFD940" s="337"/>
      <c r="SFE940" s="337"/>
      <c r="SFF940" s="337"/>
      <c r="SFG940" s="337"/>
      <c r="SFH940" s="337"/>
      <c r="SFI940" s="337"/>
      <c r="SFJ940" s="337"/>
      <c r="SFK940" s="337"/>
      <c r="SFL940" s="337"/>
      <c r="SFM940" s="337"/>
      <c r="SFN940" s="337"/>
      <c r="SFO940" s="337"/>
      <c r="SFP940" s="337"/>
      <c r="SFQ940" s="337"/>
      <c r="SFR940" s="337"/>
      <c r="SFS940" s="337"/>
      <c r="SFT940" s="337"/>
      <c r="SFU940" s="337"/>
      <c r="SFV940" s="337"/>
      <c r="SFW940" s="337"/>
      <c r="SFX940" s="337"/>
      <c r="SFY940" s="337"/>
      <c r="SFZ940" s="337"/>
      <c r="SGA940" s="337"/>
      <c r="SGB940" s="337"/>
      <c r="SGC940" s="337"/>
      <c r="SGD940" s="337"/>
      <c r="SGE940" s="337"/>
      <c r="SGF940" s="337"/>
      <c r="SGG940" s="337"/>
      <c r="SGH940" s="337"/>
      <c r="SGI940" s="337"/>
      <c r="SGJ940" s="337"/>
      <c r="SGK940" s="337"/>
      <c r="SGL940" s="337"/>
      <c r="SGM940" s="337"/>
      <c r="SGN940" s="337"/>
      <c r="SGO940" s="337"/>
      <c r="SGP940" s="337"/>
      <c r="SGQ940" s="337"/>
      <c r="SGR940" s="337"/>
      <c r="SGS940" s="337"/>
      <c r="SGT940" s="337"/>
      <c r="SGU940" s="337"/>
      <c r="SGV940" s="337"/>
      <c r="SGW940" s="337"/>
      <c r="SGX940" s="337"/>
      <c r="SGY940" s="337"/>
      <c r="SGZ940" s="337"/>
      <c r="SHA940" s="337"/>
      <c r="SHB940" s="337"/>
      <c r="SHC940" s="337"/>
      <c r="SHD940" s="337"/>
      <c r="SHE940" s="337"/>
      <c r="SHF940" s="337"/>
      <c r="SHG940" s="337"/>
      <c r="SHH940" s="337"/>
      <c r="SHI940" s="337"/>
      <c r="SHJ940" s="337"/>
      <c r="SHK940" s="337"/>
      <c r="SHL940" s="337"/>
      <c r="SHM940" s="337"/>
      <c r="SHN940" s="337"/>
      <c r="SHO940" s="337"/>
      <c r="SHP940" s="337"/>
      <c r="SHQ940" s="337"/>
      <c r="SHR940" s="337"/>
      <c r="SHS940" s="337"/>
      <c r="SHT940" s="337"/>
      <c r="SHU940" s="337"/>
      <c r="SHV940" s="337"/>
      <c r="SHW940" s="337"/>
      <c r="SHX940" s="337"/>
      <c r="SHY940" s="337"/>
      <c r="SHZ940" s="337"/>
      <c r="SIA940" s="337"/>
      <c r="SIB940" s="337"/>
      <c r="SIC940" s="337"/>
      <c r="SID940" s="337"/>
      <c r="SIE940" s="337"/>
      <c r="SIF940" s="337"/>
      <c r="SIG940" s="337"/>
      <c r="SIH940" s="337"/>
      <c r="SII940" s="337"/>
      <c r="SIJ940" s="337"/>
      <c r="SIK940" s="337"/>
      <c r="SIL940" s="337"/>
      <c r="SIM940" s="337"/>
      <c r="SIN940" s="337"/>
      <c r="SIO940" s="337"/>
      <c r="SIP940" s="337"/>
      <c r="SIQ940" s="337"/>
      <c r="SIR940" s="337"/>
      <c r="SIS940" s="337"/>
      <c r="SIT940" s="337"/>
      <c r="SIU940" s="337"/>
      <c r="SIV940" s="337"/>
      <c r="SIW940" s="337"/>
      <c r="SIX940" s="337"/>
      <c r="SIY940" s="337"/>
      <c r="SIZ940" s="337"/>
      <c r="SJA940" s="337"/>
      <c r="SJB940" s="337"/>
      <c r="SJC940" s="337"/>
      <c r="SJD940" s="337"/>
      <c r="SJE940" s="337"/>
      <c r="SJF940" s="337"/>
      <c r="SJG940" s="337"/>
      <c r="SJH940" s="337"/>
      <c r="SJI940" s="337"/>
      <c r="SJJ940" s="337"/>
      <c r="SJK940" s="337"/>
      <c r="SJL940" s="337"/>
      <c r="SJM940" s="337"/>
      <c r="SJN940" s="337"/>
      <c r="SJO940" s="337"/>
      <c r="SJP940" s="337"/>
      <c r="SJQ940" s="337"/>
      <c r="SJR940" s="337"/>
      <c r="SJS940" s="337"/>
      <c r="SJT940" s="337"/>
      <c r="SJU940" s="337"/>
      <c r="SJV940" s="337"/>
      <c r="SJW940" s="337"/>
      <c r="SJX940" s="337"/>
      <c r="SJY940" s="337"/>
      <c r="SJZ940" s="337"/>
      <c r="SKA940" s="337"/>
      <c r="SKB940" s="337"/>
      <c r="SKC940" s="337"/>
      <c r="SKD940" s="337"/>
      <c r="SKE940" s="337"/>
      <c r="SKF940" s="337"/>
      <c r="SKG940" s="337"/>
      <c r="SKH940" s="337"/>
      <c r="SKI940" s="337"/>
      <c r="SKJ940" s="337"/>
      <c r="SKK940" s="337"/>
      <c r="SKL940" s="337"/>
      <c r="SKM940" s="337"/>
      <c r="SKN940" s="337"/>
      <c r="SKO940" s="337"/>
      <c r="SKP940" s="337"/>
      <c r="SKQ940" s="337"/>
      <c r="SKR940" s="337"/>
      <c r="SKS940" s="337"/>
      <c r="SKT940" s="337"/>
      <c r="SKU940" s="337"/>
      <c r="SKV940" s="337"/>
      <c r="SKW940" s="337"/>
      <c r="SKX940" s="337"/>
      <c r="SKY940" s="337"/>
      <c r="SKZ940" s="337"/>
      <c r="SLA940" s="337"/>
      <c r="SLB940" s="337"/>
      <c r="SLC940" s="337"/>
      <c r="SLD940" s="337"/>
      <c r="SLE940" s="337"/>
      <c r="SLF940" s="337"/>
      <c r="SLG940" s="337"/>
      <c r="SLH940" s="337"/>
      <c r="SLI940" s="337"/>
      <c r="SLJ940" s="337"/>
      <c r="SLK940" s="337"/>
      <c r="SLL940" s="337"/>
      <c r="SLM940" s="337"/>
      <c r="SLN940" s="337"/>
      <c r="SLO940" s="337"/>
      <c r="SLP940" s="337"/>
      <c r="SLQ940" s="337"/>
      <c r="SLR940" s="337"/>
      <c r="SLS940" s="337"/>
      <c r="SLT940" s="337"/>
      <c r="SLU940" s="337"/>
      <c r="SLV940" s="337"/>
      <c r="SLW940" s="337"/>
      <c r="SLX940" s="337"/>
      <c r="SLY940" s="337"/>
      <c r="SLZ940" s="337"/>
      <c r="SMA940" s="337"/>
      <c r="SMB940" s="337"/>
      <c r="SMC940" s="337"/>
      <c r="SMD940" s="337"/>
      <c r="SME940" s="337"/>
      <c r="SMF940" s="337"/>
      <c r="SMG940" s="337"/>
      <c r="SMH940" s="337"/>
      <c r="SMI940" s="337"/>
      <c r="SMJ940" s="337"/>
      <c r="SMK940" s="337"/>
      <c r="SML940" s="337"/>
      <c r="SMM940" s="337"/>
      <c r="SMN940" s="337"/>
      <c r="SMO940" s="337"/>
      <c r="SMP940" s="337"/>
      <c r="SMQ940" s="337"/>
      <c r="SMR940" s="337"/>
      <c r="SMS940" s="337"/>
      <c r="SMT940" s="337"/>
      <c r="SMU940" s="337"/>
      <c r="SMV940" s="337"/>
      <c r="SMW940" s="337"/>
      <c r="SMX940" s="337"/>
      <c r="SMY940" s="337"/>
      <c r="SMZ940" s="337"/>
      <c r="SNA940" s="337"/>
      <c r="SNB940" s="337"/>
      <c r="SNC940" s="337"/>
      <c r="SND940" s="337"/>
      <c r="SNE940" s="337"/>
      <c r="SNF940" s="337"/>
      <c r="SNG940" s="337"/>
      <c r="SNH940" s="337"/>
      <c r="SNI940" s="337"/>
      <c r="SNJ940" s="337"/>
      <c r="SNK940" s="337"/>
      <c r="SNL940" s="337"/>
      <c r="SNM940" s="337"/>
      <c r="SNN940" s="337"/>
      <c r="SNO940" s="337"/>
      <c r="SNP940" s="337"/>
      <c r="SNQ940" s="337"/>
      <c r="SNR940" s="337"/>
      <c r="SNS940" s="337"/>
      <c r="SNT940" s="337"/>
      <c r="SNU940" s="337"/>
      <c r="SNV940" s="337"/>
      <c r="SNW940" s="337"/>
      <c r="SNX940" s="337"/>
      <c r="SNY940" s="337"/>
      <c r="SNZ940" s="337"/>
      <c r="SOA940" s="337"/>
      <c r="SOB940" s="337"/>
      <c r="SOC940" s="337"/>
      <c r="SOD940" s="337"/>
      <c r="SOE940" s="337"/>
      <c r="SOF940" s="337"/>
      <c r="SOG940" s="337"/>
      <c r="SOH940" s="337"/>
      <c r="SOI940" s="337"/>
      <c r="SOJ940" s="337"/>
      <c r="SOK940" s="337"/>
      <c r="SOL940" s="337"/>
      <c r="SOM940" s="337"/>
      <c r="SON940" s="337"/>
      <c r="SOO940" s="337"/>
      <c r="SOP940" s="337"/>
      <c r="SOQ940" s="337"/>
      <c r="SOR940" s="337"/>
      <c r="SOS940" s="337"/>
      <c r="SOT940" s="337"/>
      <c r="SOU940" s="337"/>
      <c r="SOV940" s="337"/>
      <c r="SOW940" s="337"/>
      <c r="SOX940" s="337"/>
      <c r="SOY940" s="337"/>
      <c r="SOZ940" s="337"/>
      <c r="SPA940" s="337"/>
      <c r="SPB940" s="337"/>
      <c r="SPC940" s="337"/>
      <c r="SPD940" s="337"/>
      <c r="SPE940" s="337"/>
      <c r="SPF940" s="337"/>
      <c r="SPG940" s="337"/>
      <c r="SPH940" s="337"/>
      <c r="SPI940" s="337"/>
      <c r="SPJ940" s="337"/>
      <c r="SPK940" s="337"/>
      <c r="SPL940" s="337"/>
      <c r="SPM940" s="337"/>
      <c r="SPN940" s="337"/>
      <c r="SPO940" s="337"/>
      <c r="SPP940" s="337"/>
      <c r="SPQ940" s="337"/>
      <c r="SPR940" s="337"/>
      <c r="SPS940" s="337"/>
      <c r="SPT940" s="337"/>
      <c r="SPU940" s="337"/>
      <c r="SPV940" s="337"/>
      <c r="SPW940" s="337"/>
      <c r="SPX940" s="337"/>
      <c r="SPY940" s="337"/>
      <c r="SPZ940" s="337"/>
      <c r="SQA940" s="337"/>
      <c r="SQB940" s="337"/>
      <c r="SQC940" s="337"/>
      <c r="SQD940" s="337"/>
      <c r="SQE940" s="337"/>
      <c r="SQF940" s="337"/>
      <c r="SQG940" s="337"/>
      <c r="SQH940" s="337"/>
      <c r="SQI940" s="337"/>
      <c r="SQJ940" s="337"/>
      <c r="SQK940" s="337"/>
      <c r="SQL940" s="337"/>
      <c r="SQM940" s="337"/>
      <c r="SQN940" s="337"/>
      <c r="SQO940" s="337"/>
      <c r="SQP940" s="337"/>
      <c r="SQQ940" s="337"/>
      <c r="SQR940" s="337"/>
      <c r="SQS940" s="337"/>
      <c r="SQT940" s="337"/>
      <c r="SQU940" s="337"/>
      <c r="SQV940" s="337"/>
      <c r="SQW940" s="337"/>
      <c r="SQX940" s="337"/>
      <c r="SQY940" s="337"/>
      <c r="SQZ940" s="337"/>
      <c r="SRA940" s="337"/>
      <c r="SRB940" s="337"/>
      <c r="SRC940" s="337"/>
      <c r="SRD940" s="337"/>
      <c r="SRE940" s="337"/>
      <c r="SRF940" s="337"/>
      <c r="SRG940" s="337"/>
      <c r="SRH940" s="337"/>
      <c r="SRI940" s="337"/>
      <c r="SRJ940" s="337"/>
      <c r="SRK940" s="337"/>
      <c r="SRL940" s="337"/>
      <c r="SRM940" s="337"/>
      <c r="SRN940" s="337"/>
      <c r="SRO940" s="337"/>
      <c r="SRP940" s="337"/>
      <c r="SRQ940" s="337"/>
      <c r="SRR940" s="337"/>
      <c r="SRS940" s="337"/>
      <c r="SRT940" s="337"/>
      <c r="SRU940" s="337"/>
      <c r="SRV940" s="337"/>
      <c r="SRW940" s="337"/>
      <c r="SRX940" s="337"/>
      <c r="SRY940" s="337"/>
      <c r="SRZ940" s="337"/>
      <c r="SSA940" s="337"/>
      <c r="SSB940" s="337"/>
      <c r="SSC940" s="337"/>
      <c r="SSD940" s="337"/>
      <c r="SSE940" s="337"/>
      <c r="SSF940" s="337"/>
      <c r="SSG940" s="337"/>
      <c r="SSH940" s="337"/>
      <c r="SSI940" s="337"/>
      <c r="SSJ940" s="337"/>
      <c r="SSK940" s="337"/>
      <c r="SSL940" s="337"/>
      <c r="SSM940" s="337"/>
      <c r="SSN940" s="337"/>
      <c r="SSO940" s="337"/>
      <c r="SSP940" s="337"/>
      <c r="SSQ940" s="337"/>
      <c r="SSR940" s="337"/>
      <c r="SSS940" s="337"/>
      <c r="SST940" s="337"/>
      <c r="SSU940" s="337"/>
      <c r="SSV940" s="337"/>
      <c r="SSW940" s="337"/>
      <c r="SSX940" s="337"/>
      <c r="SSY940" s="337"/>
      <c r="SSZ940" s="337"/>
      <c r="STA940" s="337"/>
      <c r="STB940" s="337"/>
      <c r="STC940" s="337"/>
      <c r="STD940" s="337"/>
      <c r="STE940" s="337"/>
      <c r="STF940" s="337"/>
      <c r="STG940" s="337"/>
      <c r="STH940" s="337"/>
      <c r="STI940" s="337"/>
      <c r="STJ940" s="337"/>
      <c r="STK940" s="337"/>
      <c r="STL940" s="337"/>
      <c r="STM940" s="337"/>
      <c r="STN940" s="337"/>
      <c r="STO940" s="337"/>
      <c r="STP940" s="337"/>
      <c r="STQ940" s="337"/>
      <c r="STR940" s="337"/>
      <c r="STS940" s="337"/>
      <c r="STT940" s="337"/>
      <c r="STU940" s="337"/>
      <c r="STV940" s="337"/>
      <c r="STW940" s="337"/>
      <c r="STX940" s="337"/>
      <c r="STY940" s="337"/>
      <c r="STZ940" s="337"/>
      <c r="SUA940" s="337"/>
      <c r="SUB940" s="337"/>
      <c r="SUC940" s="337"/>
      <c r="SUD940" s="337"/>
      <c r="SUE940" s="337"/>
      <c r="SUF940" s="337"/>
      <c r="SUG940" s="337"/>
      <c r="SUH940" s="337"/>
      <c r="SUI940" s="337"/>
      <c r="SUJ940" s="337"/>
      <c r="SUK940" s="337"/>
      <c r="SUL940" s="337"/>
      <c r="SUM940" s="337"/>
      <c r="SUN940" s="337"/>
      <c r="SUO940" s="337"/>
      <c r="SUP940" s="337"/>
      <c r="SUQ940" s="337"/>
      <c r="SUR940" s="337"/>
      <c r="SUS940" s="337"/>
      <c r="SUT940" s="337"/>
      <c r="SUU940" s="337"/>
      <c r="SUV940" s="337"/>
      <c r="SUW940" s="337"/>
      <c r="SUX940" s="337"/>
      <c r="SUY940" s="337"/>
      <c r="SUZ940" s="337"/>
      <c r="SVA940" s="337"/>
      <c r="SVB940" s="337"/>
      <c r="SVC940" s="337"/>
      <c r="SVD940" s="337"/>
      <c r="SVE940" s="337"/>
      <c r="SVF940" s="337"/>
      <c r="SVG940" s="337"/>
      <c r="SVH940" s="337"/>
      <c r="SVI940" s="337"/>
      <c r="SVJ940" s="337"/>
      <c r="SVK940" s="337"/>
      <c r="SVL940" s="337"/>
      <c r="SVM940" s="337"/>
      <c r="SVN940" s="337"/>
      <c r="SVO940" s="337"/>
      <c r="SVP940" s="337"/>
      <c r="SVQ940" s="337"/>
      <c r="SVR940" s="337"/>
      <c r="SVS940" s="337"/>
      <c r="SVT940" s="337"/>
      <c r="SVU940" s="337"/>
      <c r="SVV940" s="337"/>
      <c r="SVW940" s="337"/>
      <c r="SVX940" s="337"/>
      <c r="SVY940" s="337"/>
      <c r="SVZ940" s="337"/>
      <c r="SWA940" s="337"/>
      <c r="SWB940" s="337"/>
      <c r="SWC940" s="337"/>
      <c r="SWD940" s="337"/>
      <c r="SWE940" s="337"/>
      <c r="SWF940" s="337"/>
      <c r="SWG940" s="337"/>
      <c r="SWH940" s="337"/>
      <c r="SWI940" s="337"/>
      <c r="SWJ940" s="337"/>
      <c r="SWK940" s="337"/>
      <c r="SWL940" s="337"/>
      <c r="SWM940" s="337"/>
      <c r="SWN940" s="337"/>
      <c r="SWO940" s="337"/>
      <c r="SWP940" s="337"/>
      <c r="SWQ940" s="337"/>
      <c r="SWR940" s="337"/>
      <c r="SWS940" s="337"/>
      <c r="SWT940" s="337"/>
      <c r="SWU940" s="337"/>
      <c r="SWV940" s="337"/>
      <c r="SWW940" s="337"/>
      <c r="SWX940" s="337"/>
      <c r="SWY940" s="337"/>
      <c r="SWZ940" s="337"/>
      <c r="SXA940" s="337"/>
      <c r="SXB940" s="337"/>
      <c r="SXC940" s="337"/>
      <c r="SXD940" s="337"/>
      <c r="SXE940" s="337"/>
      <c r="SXF940" s="337"/>
      <c r="SXG940" s="337"/>
      <c r="SXH940" s="337"/>
      <c r="SXI940" s="337"/>
      <c r="SXJ940" s="337"/>
      <c r="SXK940" s="337"/>
      <c r="SXL940" s="337"/>
      <c r="SXM940" s="337"/>
      <c r="SXN940" s="337"/>
      <c r="SXO940" s="337"/>
      <c r="SXP940" s="337"/>
      <c r="SXQ940" s="337"/>
      <c r="SXR940" s="337"/>
      <c r="SXS940" s="337"/>
      <c r="SXT940" s="337"/>
      <c r="SXU940" s="337"/>
      <c r="SXV940" s="337"/>
      <c r="SXW940" s="337"/>
      <c r="SXX940" s="337"/>
      <c r="SXY940" s="337"/>
      <c r="SXZ940" s="337"/>
      <c r="SYA940" s="337"/>
      <c r="SYB940" s="337"/>
      <c r="SYC940" s="337"/>
      <c r="SYD940" s="337"/>
      <c r="SYE940" s="337"/>
      <c r="SYF940" s="337"/>
      <c r="SYG940" s="337"/>
      <c r="SYH940" s="337"/>
      <c r="SYI940" s="337"/>
      <c r="SYJ940" s="337"/>
      <c r="SYK940" s="337"/>
      <c r="SYL940" s="337"/>
      <c r="SYM940" s="337"/>
      <c r="SYN940" s="337"/>
      <c r="SYO940" s="337"/>
      <c r="SYP940" s="337"/>
      <c r="SYQ940" s="337"/>
      <c r="SYR940" s="337"/>
      <c r="SYS940" s="337"/>
      <c r="SYT940" s="337"/>
      <c r="SYU940" s="337"/>
      <c r="SYV940" s="337"/>
      <c r="SYW940" s="337"/>
      <c r="SYX940" s="337"/>
      <c r="SYY940" s="337"/>
      <c r="SYZ940" s="337"/>
      <c r="SZA940" s="337"/>
      <c r="SZB940" s="337"/>
      <c r="SZC940" s="337"/>
      <c r="SZD940" s="337"/>
      <c r="SZE940" s="337"/>
      <c r="SZF940" s="337"/>
      <c r="SZG940" s="337"/>
      <c r="SZH940" s="337"/>
      <c r="SZI940" s="337"/>
      <c r="SZJ940" s="337"/>
      <c r="SZK940" s="337"/>
      <c r="SZL940" s="337"/>
      <c r="SZM940" s="337"/>
      <c r="SZN940" s="337"/>
      <c r="SZO940" s="337"/>
      <c r="SZP940" s="337"/>
      <c r="SZQ940" s="337"/>
      <c r="SZR940" s="337"/>
      <c r="SZS940" s="337"/>
      <c r="SZT940" s="337"/>
      <c r="SZU940" s="337"/>
      <c r="SZV940" s="337"/>
      <c r="SZW940" s="337"/>
      <c r="SZX940" s="337"/>
      <c r="SZY940" s="337"/>
      <c r="SZZ940" s="337"/>
      <c r="TAA940" s="337"/>
      <c r="TAB940" s="337"/>
      <c r="TAC940" s="337"/>
      <c r="TAD940" s="337"/>
      <c r="TAE940" s="337"/>
      <c r="TAF940" s="337"/>
      <c r="TAG940" s="337"/>
      <c r="TAH940" s="337"/>
      <c r="TAI940" s="337"/>
      <c r="TAJ940" s="337"/>
      <c r="TAK940" s="337"/>
      <c r="TAL940" s="337"/>
      <c r="TAM940" s="337"/>
      <c r="TAN940" s="337"/>
      <c r="TAO940" s="337"/>
      <c r="TAP940" s="337"/>
      <c r="TAQ940" s="337"/>
      <c r="TAR940" s="337"/>
      <c r="TAS940" s="337"/>
      <c r="TAT940" s="337"/>
      <c r="TAU940" s="337"/>
      <c r="TAV940" s="337"/>
      <c r="TAW940" s="337"/>
      <c r="TAX940" s="337"/>
      <c r="TAY940" s="337"/>
      <c r="TAZ940" s="337"/>
      <c r="TBA940" s="337"/>
      <c r="TBB940" s="337"/>
      <c r="TBC940" s="337"/>
      <c r="TBD940" s="337"/>
      <c r="TBE940" s="337"/>
      <c r="TBF940" s="337"/>
      <c r="TBG940" s="337"/>
      <c r="TBH940" s="337"/>
      <c r="TBI940" s="337"/>
      <c r="TBJ940" s="337"/>
      <c r="TBK940" s="337"/>
      <c r="TBL940" s="337"/>
      <c r="TBM940" s="337"/>
      <c r="TBN940" s="337"/>
      <c r="TBO940" s="337"/>
      <c r="TBP940" s="337"/>
      <c r="TBQ940" s="337"/>
      <c r="TBR940" s="337"/>
      <c r="TBS940" s="337"/>
      <c r="TBT940" s="337"/>
      <c r="TBU940" s="337"/>
      <c r="TBV940" s="337"/>
      <c r="TBW940" s="337"/>
      <c r="TBX940" s="337"/>
      <c r="TBY940" s="337"/>
      <c r="TBZ940" s="337"/>
      <c r="TCA940" s="337"/>
      <c r="TCB940" s="337"/>
      <c r="TCC940" s="337"/>
      <c r="TCD940" s="337"/>
      <c r="TCE940" s="337"/>
      <c r="TCF940" s="337"/>
      <c r="TCG940" s="337"/>
      <c r="TCH940" s="337"/>
      <c r="TCI940" s="337"/>
      <c r="TCJ940" s="337"/>
      <c r="TCK940" s="337"/>
      <c r="TCL940" s="337"/>
      <c r="TCM940" s="337"/>
      <c r="TCN940" s="337"/>
      <c r="TCO940" s="337"/>
      <c r="TCP940" s="337"/>
      <c r="TCQ940" s="337"/>
      <c r="TCR940" s="337"/>
      <c r="TCS940" s="337"/>
      <c r="TCT940" s="337"/>
      <c r="TCU940" s="337"/>
      <c r="TCV940" s="337"/>
      <c r="TCW940" s="337"/>
      <c r="TCX940" s="337"/>
      <c r="TCY940" s="337"/>
      <c r="TCZ940" s="337"/>
      <c r="TDA940" s="337"/>
      <c r="TDB940" s="337"/>
      <c r="TDC940" s="337"/>
      <c r="TDD940" s="337"/>
      <c r="TDE940" s="337"/>
      <c r="TDF940" s="337"/>
      <c r="TDG940" s="337"/>
      <c r="TDH940" s="337"/>
      <c r="TDI940" s="337"/>
      <c r="TDJ940" s="337"/>
      <c r="TDK940" s="337"/>
      <c r="TDL940" s="337"/>
      <c r="TDM940" s="337"/>
      <c r="TDN940" s="337"/>
      <c r="TDO940" s="337"/>
      <c r="TDP940" s="337"/>
      <c r="TDQ940" s="337"/>
      <c r="TDR940" s="337"/>
      <c r="TDS940" s="337"/>
      <c r="TDT940" s="337"/>
      <c r="TDU940" s="337"/>
      <c r="TDV940" s="337"/>
      <c r="TDW940" s="337"/>
      <c r="TDX940" s="337"/>
      <c r="TDY940" s="337"/>
      <c r="TDZ940" s="337"/>
      <c r="TEA940" s="337"/>
      <c r="TEB940" s="337"/>
      <c r="TEC940" s="337"/>
      <c r="TED940" s="337"/>
      <c r="TEE940" s="337"/>
      <c r="TEF940" s="337"/>
      <c r="TEG940" s="337"/>
      <c r="TEH940" s="337"/>
      <c r="TEI940" s="337"/>
      <c r="TEJ940" s="337"/>
      <c r="TEK940" s="337"/>
      <c r="TEL940" s="337"/>
      <c r="TEM940" s="337"/>
      <c r="TEN940" s="337"/>
      <c r="TEO940" s="337"/>
      <c r="TEP940" s="337"/>
      <c r="TEQ940" s="337"/>
      <c r="TER940" s="337"/>
      <c r="TES940" s="337"/>
      <c r="TET940" s="337"/>
      <c r="TEU940" s="337"/>
      <c r="TEV940" s="337"/>
      <c r="TEW940" s="337"/>
      <c r="TEX940" s="337"/>
      <c r="TEY940" s="337"/>
      <c r="TEZ940" s="337"/>
      <c r="TFA940" s="337"/>
      <c r="TFB940" s="337"/>
      <c r="TFC940" s="337"/>
      <c r="TFD940" s="337"/>
      <c r="TFE940" s="337"/>
      <c r="TFF940" s="337"/>
      <c r="TFG940" s="337"/>
      <c r="TFH940" s="337"/>
      <c r="TFI940" s="337"/>
      <c r="TFJ940" s="337"/>
      <c r="TFK940" s="337"/>
      <c r="TFL940" s="337"/>
      <c r="TFM940" s="337"/>
      <c r="TFN940" s="337"/>
      <c r="TFO940" s="337"/>
      <c r="TFP940" s="337"/>
      <c r="TFQ940" s="337"/>
      <c r="TFR940" s="337"/>
      <c r="TFS940" s="337"/>
      <c r="TFT940" s="337"/>
      <c r="TFU940" s="337"/>
      <c r="TFV940" s="337"/>
      <c r="TFW940" s="337"/>
      <c r="TFX940" s="337"/>
      <c r="TFY940" s="337"/>
      <c r="TFZ940" s="337"/>
      <c r="TGA940" s="337"/>
      <c r="TGB940" s="337"/>
      <c r="TGC940" s="337"/>
      <c r="TGD940" s="337"/>
      <c r="TGE940" s="337"/>
      <c r="TGF940" s="337"/>
      <c r="TGG940" s="337"/>
      <c r="TGH940" s="337"/>
      <c r="TGI940" s="337"/>
      <c r="TGJ940" s="337"/>
      <c r="TGK940" s="337"/>
      <c r="TGL940" s="337"/>
      <c r="TGM940" s="337"/>
      <c r="TGN940" s="337"/>
      <c r="TGO940" s="337"/>
      <c r="TGP940" s="337"/>
      <c r="TGQ940" s="337"/>
      <c r="TGR940" s="337"/>
      <c r="TGS940" s="337"/>
      <c r="TGT940" s="337"/>
      <c r="TGU940" s="337"/>
      <c r="TGV940" s="337"/>
      <c r="TGW940" s="337"/>
      <c r="TGX940" s="337"/>
      <c r="TGY940" s="337"/>
      <c r="TGZ940" s="337"/>
      <c r="THA940" s="337"/>
      <c r="THB940" s="337"/>
      <c r="THC940" s="337"/>
      <c r="THD940" s="337"/>
      <c r="THE940" s="337"/>
      <c r="THF940" s="337"/>
      <c r="THG940" s="337"/>
      <c r="THH940" s="337"/>
      <c r="THI940" s="337"/>
      <c r="THJ940" s="337"/>
      <c r="THK940" s="337"/>
      <c r="THL940" s="337"/>
      <c r="THM940" s="337"/>
      <c r="THN940" s="337"/>
      <c r="THO940" s="337"/>
      <c r="THP940" s="337"/>
      <c r="THQ940" s="337"/>
      <c r="THR940" s="337"/>
      <c r="THS940" s="337"/>
      <c r="THT940" s="337"/>
      <c r="THU940" s="337"/>
      <c r="THV940" s="337"/>
      <c r="THW940" s="337"/>
      <c r="THX940" s="337"/>
      <c r="THY940" s="337"/>
      <c r="THZ940" s="337"/>
      <c r="TIA940" s="337"/>
      <c r="TIB940" s="337"/>
      <c r="TIC940" s="337"/>
      <c r="TID940" s="337"/>
      <c r="TIE940" s="337"/>
      <c r="TIF940" s="337"/>
      <c r="TIG940" s="337"/>
      <c r="TIH940" s="337"/>
      <c r="TII940" s="337"/>
      <c r="TIJ940" s="337"/>
      <c r="TIK940" s="337"/>
      <c r="TIL940" s="337"/>
      <c r="TIM940" s="337"/>
      <c r="TIN940" s="337"/>
      <c r="TIO940" s="337"/>
      <c r="TIP940" s="337"/>
      <c r="TIQ940" s="337"/>
      <c r="TIR940" s="337"/>
      <c r="TIS940" s="337"/>
      <c r="TIT940" s="337"/>
      <c r="TIU940" s="337"/>
      <c r="TIV940" s="337"/>
      <c r="TIW940" s="337"/>
      <c r="TIX940" s="337"/>
      <c r="TIY940" s="337"/>
      <c r="TIZ940" s="337"/>
      <c r="TJA940" s="337"/>
      <c r="TJB940" s="337"/>
      <c r="TJC940" s="337"/>
      <c r="TJD940" s="337"/>
      <c r="TJE940" s="337"/>
      <c r="TJF940" s="337"/>
      <c r="TJG940" s="337"/>
      <c r="TJH940" s="337"/>
      <c r="TJI940" s="337"/>
      <c r="TJJ940" s="337"/>
      <c r="TJK940" s="337"/>
      <c r="TJL940" s="337"/>
      <c r="TJM940" s="337"/>
      <c r="TJN940" s="337"/>
      <c r="TJO940" s="337"/>
      <c r="TJP940" s="337"/>
      <c r="TJQ940" s="337"/>
      <c r="TJR940" s="337"/>
      <c r="TJS940" s="337"/>
      <c r="TJT940" s="337"/>
      <c r="TJU940" s="337"/>
      <c r="TJV940" s="337"/>
      <c r="TJW940" s="337"/>
      <c r="TJX940" s="337"/>
      <c r="TJY940" s="337"/>
      <c r="TJZ940" s="337"/>
      <c r="TKA940" s="337"/>
      <c r="TKB940" s="337"/>
      <c r="TKC940" s="337"/>
      <c r="TKD940" s="337"/>
      <c r="TKE940" s="337"/>
      <c r="TKF940" s="337"/>
      <c r="TKG940" s="337"/>
      <c r="TKH940" s="337"/>
      <c r="TKI940" s="337"/>
      <c r="TKJ940" s="337"/>
      <c r="TKK940" s="337"/>
      <c r="TKL940" s="337"/>
      <c r="TKM940" s="337"/>
      <c r="TKN940" s="337"/>
      <c r="TKO940" s="337"/>
      <c r="TKP940" s="337"/>
      <c r="TKQ940" s="337"/>
      <c r="TKR940" s="337"/>
      <c r="TKS940" s="337"/>
      <c r="TKT940" s="337"/>
      <c r="TKU940" s="337"/>
      <c r="TKV940" s="337"/>
      <c r="TKW940" s="337"/>
      <c r="TKX940" s="337"/>
      <c r="TKY940" s="337"/>
      <c r="TKZ940" s="337"/>
      <c r="TLA940" s="337"/>
      <c r="TLB940" s="337"/>
      <c r="TLC940" s="337"/>
      <c r="TLD940" s="337"/>
      <c r="TLE940" s="337"/>
      <c r="TLF940" s="337"/>
      <c r="TLG940" s="337"/>
      <c r="TLH940" s="337"/>
      <c r="TLI940" s="337"/>
      <c r="TLJ940" s="337"/>
      <c r="TLK940" s="337"/>
      <c r="TLL940" s="337"/>
      <c r="TLM940" s="337"/>
      <c r="TLN940" s="337"/>
      <c r="TLO940" s="337"/>
      <c r="TLP940" s="337"/>
      <c r="TLQ940" s="337"/>
      <c r="TLR940" s="337"/>
      <c r="TLS940" s="337"/>
      <c r="TLT940" s="337"/>
      <c r="TLU940" s="337"/>
      <c r="TLV940" s="337"/>
      <c r="TLW940" s="337"/>
      <c r="TLX940" s="337"/>
      <c r="TLY940" s="337"/>
      <c r="TLZ940" s="337"/>
      <c r="TMA940" s="337"/>
      <c r="TMB940" s="337"/>
      <c r="TMC940" s="337"/>
      <c r="TMD940" s="337"/>
      <c r="TME940" s="337"/>
      <c r="TMF940" s="337"/>
      <c r="TMG940" s="337"/>
      <c r="TMH940" s="337"/>
      <c r="TMI940" s="337"/>
      <c r="TMJ940" s="337"/>
      <c r="TMK940" s="337"/>
      <c r="TML940" s="337"/>
      <c r="TMM940" s="337"/>
      <c r="TMN940" s="337"/>
      <c r="TMO940" s="337"/>
      <c r="TMP940" s="337"/>
      <c r="TMQ940" s="337"/>
      <c r="TMR940" s="337"/>
      <c r="TMS940" s="337"/>
      <c r="TMT940" s="337"/>
      <c r="TMU940" s="337"/>
      <c r="TMV940" s="337"/>
      <c r="TMW940" s="337"/>
      <c r="TMX940" s="337"/>
      <c r="TMY940" s="337"/>
      <c r="TMZ940" s="337"/>
      <c r="TNA940" s="337"/>
      <c r="TNB940" s="337"/>
      <c r="TNC940" s="337"/>
      <c r="TND940" s="337"/>
      <c r="TNE940" s="337"/>
      <c r="TNF940" s="337"/>
      <c r="TNG940" s="337"/>
      <c r="TNH940" s="337"/>
      <c r="TNI940" s="337"/>
      <c r="TNJ940" s="337"/>
      <c r="TNK940" s="337"/>
      <c r="TNL940" s="337"/>
      <c r="TNM940" s="337"/>
      <c r="TNN940" s="337"/>
      <c r="TNO940" s="337"/>
      <c r="TNP940" s="337"/>
      <c r="TNQ940" s="337"/>
      <c r="TNR940" s="337"/>
      <c r="TNS940" s="337"/>
      <c r="TNT940" s="337"/>
      <c r="TNU940" s="337"/>
      <c r="TNV940" s="337"/>
      <c r="TNW940" s="337"/>
      <c r="TNX940" s="337"/>
      <c r="TNY940" s="337"/>
      <c r="TNZ940" s="337"/>
      <c r="TOA940" s="337"/>
      <c r="TOB940" s="337"/>
      <c r="TOC940" s="337"/>
      <c r="TOD940" s="337"/>
      <c r="TOE940" s="337"/>
      <c r="TOF940" s="337"/>
      <c r="TOG940" s="337"/>
      <c r="TOH940" s="337"/>
      <c r="TOI940" s="337"/>
      <c r="TOJ940" s="337"/>
      <c r="TOK940" s="337"/>
      <c r="TOL940" s="337"/>
      <c r="TOM940" s="337"/>
      <c r="TON940" s="337"/>
      <c r="TOO940" s="337"/>
      <c r="TOP940" s="337"/>
      <c r="TOQ940" s="337"/>
      <c r="TOR940" s="337"/>
      <c r="TOS940" s="337"/>
      <c r="TOT940" s="337"/>
      <c r="TOU940" s="337"/>
      <c r="TOV940" s="337"/>
      <c r="TOW940" s="337"/>
      <c r="TOX940" s="337"/>
      <c r="TOY940" s="337"/>
      <c r="TOZ940" s="337"/>
      <c r="TPA940" s="337"/>
      <c r="TPB940" s="337"/>
      <c r="TPC940" s="337"/>
      <c r="TPD940" s="337"/>
      <c r="TPE940" s="337"/>
      <c r="TPF940" s="337"/>
      <c r="TPG940" s="337"/>
      <c r="TPH940" s="337"/>
      <c r="TPI940" s="337"/>
      <c r="TPJ940" s="337"/>
      <c r="TPK940" s="337"/>
      <c r="TPL940" s="337"/>
      <c r="TPM940" s="337"/>
      <c r="TPN940" s="337"/>
      <c r="TPO940" s="337"/>
      <c r="TPP940" s="337"/>
      <c r="TPQ940" s="337"/>
      <c r="TPR940" s="337"/>
      <c r="TPS940" s="337"/>
      <c r="TPT940" s="337"/>
      <c r="TPU940" s="337"/>
      <c r="TPV940" s="337"/>
      <c r="TPW940" s="337"/>
      <c r="TPX940" s="337"/>
      <c r="TPY940" s="337"/>
      <c r="TPZ940" s="337"/>
      <c r="TQA940" s="337"/>
      <c r="TQB940" s="337"/>
      <c r="TQC940" s="337"/>
      <c r="TQD940" s="337"/>
      <c r="TQE940" s="337"/>
      <c r="TQF940" s="337"/>
      <c r="TQG940" s="337"/>
      <c r="TQH940" s="337"/>
      <c r="TQI940" s="337"/>
      <c r="TQJ940" s="337"/>
      <c r="TQK940" s="337"/>
      <c r="TQL940" s="337"/>
      <c r="TQM940" s="337"/>
      <c r="TQN940" s="337"/>
      <c r="TQO940" s="337"/>
      <c r="TQP940" s="337"/>
      <c r="TQQ940" s="337"/>
      <c r="TQR940" s="337"/>
      <c r="TQS940" s="337"/>
      <c r="TQT940" s="337"/>
      <c r="TQU940" s="337"/>
      <c r="TQV940" s="337"/>
      <c r="TQW940" s="337"/>
      <c r="TQX940" s="337"/>
      <c r="TQY940" s="337"/>
      <c r="TQZ940" s="337"/>
      <c r="TRA940" s="337"/>
      <c r="TRB940" s="337"/>
      <c r="TRC940" s="337"/>
      <c r="TRD940" s="337"/>
      <c r="TRE940" s="337"/>
      <c r="TRF940" s="337"/>
      <c r="TRG940" s="337"/>
      <c r="TRH940" s="337"/>
      <c r="TRI940" s="337"/>
      <c r="TRJ940" s="337"/>
      <c r="TRK940" s="337"/>
      <c r="TRL940" s="337"/>
      <c r="TRM940" s="337"/>
      <c r="TRN940" s="337"/>
      <c r="TRO940" s="337"/>
      <c r="TRP940" s="337"/>
      <c r="TRQ940" s="337"/>
      <c r="TRR940" s="337"/>
      <c r="TRS940" s="337"/>
      <c r="TRT940" s="337"/>
      <c r="TRU940" s="337"/>
      <c r="TRV940" s="337"/>
      <c r="TRW940" s="337"/>
      <c r="TRX940" s="337"/>
      <c r="TRY940" s="337"/>
      <c r="TRZ940" s="337"/>
      <c r="TSA940" s="337"/>
      <c r="TSB940" s="337"/>
      <c r="TSC940" s="337"/>
      <c r="TSD940" s="337"/>
      <c r="TSE940" s="337"/>
      <c r="TSF940" s="337"/>
      <c r="TSG940" s="337"/>
      <c r="TSH940" s="337"/>
      <c r="TSI940" s="337"/>
      <c r="TSJ940" s="337"/>
      <c r="TSK940" s="337"/>
      <c r="TSL940" s="337"/>
      <c r="TSM940" s="337"/>
      <c r="TSN940" s="337"/>
      <c r="TSO940" s="337"/>
      <c r="TSP940" s="337"/>
      <c r="TSQ940" s="337"/>
      <c r="TSR940" s="337"/>
      <c r="TSS940" s="337"/>
      <c r="TST940" s="337"/>
      <c r="TSU940" s="337"/>
      <c r="TSV940" s="337"/>
      <c r="TSW940" s="337"/>
      <c r="TSX940" s="337"/>
      <c r="TSY940" s="337"/>
      <c r="TSZ940" s="337"/>
      <c r="TTA940" s="337"/>
      <c r="TTB940" s="337"/>
      <c r="TTC940" s="337"/>
      <c r="TTD940" s="337"/>
      <c r="TTE940" s="337"/>
      <c r="TTF940" s="337"/>
      <c r="TTG940" s="337"/>
      <c r="TTH940" s="337"/>
      <c r="TTI940" s="337"/>
      <c r="TTJ940" s="337"/>
      <c r="TTK940" s="337"/>
      <c r="TTL940" s="337"/>
      <c r="TTM940" s="337"/>
      <c r="TTN940" s="337"/>
      <c r="TTO940" s="337"/>
      <c r="TTP940" s="337"/>
      <c r="TTQ940" s="337"/>
      <c r="TTR940" s="337"/>
      <c r="TTS940" s="337"/>
      <c r="TTT940" s="337"/>
      <c r="TTU940" s="337"/>
      <c r="TTV940" s="337"/>
      <c r="TTW940" s="337"/>
      <c r="TTX940" s="337"/>
      <c r="TTY940" s="337"/>
      <c r="TTZ940" s="337"/>
      <c r="TUA940" s="337"/>
      <c r="TUB940" s="337"/>
      <c r="TUC940" s="337"/>
      <c r="TUD940" s="337"/>
      <c r="TUE940" s="337"/>
      <c r="TUF940" s="337"/>
      <c r="TUG940" s="337"/>
      <c r="TUH940" s="337"/>
      <c r="TUI940" s="337"/>
      <c r="TUJ940" s="337"/>
      <c r="TUK940" s="337"/>
      <c r="TUL940" s="337"/>
      <c r="TUM940" s="337"/>
      <c r="TUN940" s="337"/>
      <c r="TUO940" s="337"/>
      <c r="TUP940" s="337"/>
      <c r="TUQ940" s="337"/>
      <c r="TUR940" s="337"/>
      <c r="TUS940" s="337"/>
      <c r="TUT940" s="337"/>
      <c r="TUU940" s="337"/>
      <c r="TUV940" s="337"/>
      <c r="TUW940" s="337"/>
      <c r="TUX940" s="337"/>
      <c r="TUY940" s="337"/>
      <c r="TUZ940" s="337"/>
      <c r="TVA940" s="337"/>
      <c r="TVB940" s="337"/>
      <c r="TVC940" s="337"/>
      <c r="TVD940" s="337"/>
      <c r="TVE940" s="337"/>
      <c r="TVF940" s="337"/>
      <c r="TVG940" s="337"/>
      <c r="TVH940" s="337"/>
      <c r="TVI940" s="337"/>
      <c r="TVJ940" s="337"/>
      <c r="TVK940" s="337"/>
      <c r="TVL940" s="337"/>
      <c r="TVM940" s="337"/>
      <c r="TVN940" s="337"/>
      <c r="TVO940" s="337"/>
      <c r="TVP940" s="337"/>
      <c r="TVQ940" s="337"/>
      <c r="TVR940" s="337"/>
      <c r="TVS940" s="337"/>
      <c r="TVT940" s="337"/>
      <c r="TVU940" s="337"/>
      <c r="TVV940" s="337"/>
      <c r="TVW940" s="337"/>
      <c r="TVX940" s="337"/>
      <c r="TVY940" s="337"/>
      <c r="TVZ940" s="337"/>
      <c r="TWA940" s="337"/>
      <c r="TWB940" s="337"/>
      <c r="TWC940" s="337"/>
      <c r="TWD940" s="337"/>
      <c r="TWE940" s="337"/>
      <c r="TWF940" s="337"/>
      <c r="TWG940" s="337"/>
      <c r="TWH940" s="337"/>
      <c r="TWI940" s="337"/>
      <c r="TWJ940" s="337"/>
      <c r="TWK940" s="337"/>
      <c r="TWL940" s="337"/>
      <c r="TWM940" s="337"/>
      <c r="TWN940" s="337"/>
      <c r="TWO940" s="337"/>
      <c r="TWP940" s="337"/>
      <c r="TWQ940" s="337"/>
      <c r="TWR940" s="337"/>
      <c r="TWS940" s="337"/>
      <c r="TWT940" s="337"/>
      <c r="TWU940" s="337"/>
      <c r="TWV940" s="337"/>
      <c r="TWW940" s="337"/>
      <c r="TWX940" s="337"/>
      <c r="TWY940" s="337"/>
      <c r="TWZ940" s="337"/>
      <c r="TXA940" s="337"/>
      <c r="TXB940" s="337"/>
      <c r="TXC940" s="337"/>
      <c r="TXD940" s="337"/>
      <c r="TXE940" s="337"/>
      <c r="TXF940" s="337"/>
      <c r="TXG940" s="337"/>
      <c r="TXH940" s="337"/>
      <c r="TXI940" s="337"/>
      <c r="TXJ940" s="337"/>
      <c r="TXK940" s="337"/>
      <c r="TXL940" s="337"/>
      <c r="TXM940" s="337"/>
      <c r="TXN940" s="337"/>
      <c r="TXO940" s="337"/>
      <c r="TXP940" s="337"/>
      <c r="TXQ940" s="337"/>
      <c r="TXR940" s="337"/>
      <c r="TXS940" s="337"/>
      <c r="TXT940" s="337"/>
      <c r="TXU940" s="337"/>
      <c r="TXV940" s="337"/>
      <c r="TXW940" s="337"/>
      <c r="TXX940" s="337"/>
      <c r="TXY940" s="337"/>
      <c r="TXZ940" s="337"/>
      <c r="TYA940" s="337"/>
      <c r="TYB940" s="337"/>
      <c r="TYC940" s="337"/>
      <c r="TYD940" s="337"/>
      <c r="TYE940" s="337"/>
      <c r="TYF940" s="337"/>
      <c r="TYG940" s="337"/>
      <c r="TYH940" s="337"/>
      <c r="TYI940" s="337"/>
      <c r="TYJ940" s="337"/>
      <c r="TYK940" s="337"/>
      <c r="TYL940" s="337"/>
      <c r="TYM940" s="337"/>
      <c r="TYN940" s="337"/>
      <c r="TYO940" s="337"/>
      <c r="TYP940" s="337"/>
      <c r="TYQ940" s="337"/>
      <c r="TYR940" s="337"/>
      <c r="TYS940" s="337"/>
      <c r="TYT940" s="337"/>
      <c r="TYU940" s="337"/>
      <c r="TYV940" s="337"/>
      <c r="TYW940" s="337"/>
      <c r="TYX940" s="337"/>
      <c r="TYY940" s="337"/>
      <c r="TYZ940" s="337"/>
      <c r="TZA940" s="337"/>
      <c r="TZB940" s="337"/>
      <c r="TZC940" s="337"/>
      <c r="TZD940" s="337"/>
      <c r="TZE940" s="337"/>
      <c r="TZF940" s="337"/>
      <c r="TZG940" s="337"/>
      <c r="TZH940" s="337"/>
      <c r="TZI940" s="337"/>
      <c r="TZJ940" s="337"/>
      <c r="TZK940" s="337"/>
      <c r="TZL940" s="337"/>
      <c r="TZM940" s="337"/>
      <c r="TZN940" s="337"/>
      <c r="TZO940" s="337"/>
      <c r="TZP940" s="337"/>
      <c r="TZQ940" s="337"/>
      <c r="TZR940" s="337"/>
      <c r="TZS940" s="337"/>
      <c r="TZT940" s="337"/>
      <c r="TZU940" s="337"/>
      <c r="TZV940" s="337"/>
      <c r="TZW940" s="337"/>
      <c r="TZX940" s="337"/>
      <c r="TZY940" s="337"/>
      <c r="TZZ940" s="337"/>
      <c r="UAA940" s="337"/>
      <c r="UAB940" s="337"/>
      <c r="UAC940" s="337"/>
      <c r="UAD940" s="337"/>
      <c r="UAE940" s="337"/>
      <c r="UAF940" s="337"/>
      <c r="UAG940" s="337"/>
      <c r="UAH940" s="337"/>
      <c r="UAI940" s="337"/>
      <c r="UAJ940" s="337"/>
      <c r="UAK940" s="337"/>
      <c r="UAL940" s="337"/>
      <c r="UAM940" s="337"/>
      <c r="UAN940" s="337"/>
      <c r="UAO940" s="337"/>
      <c r="UAP940" s="337"/>
      <c r="UAQ940" s="337"/>
      <c r="UAR940" s="337"/>
      <c r="UAS940" s="337"/>
      <c r="UAT940" s="337"/>
      <c r="UAU940" s="337"/>
      <c r="UAV940" s="337"/>
      <c r="UAW940" s="337"/>
      <c r="UAX940" s="337"/>
      <c r="UAY940" s="337"/>
      <c r="UAZ940" s="337"/>
      <c r="UBA940" s="337"/>
      <c r="UBB940" s="337"/>
      <c r="UBC940" s="337"/>
      <c r="UBD940" s="337"/>
      <c r="UBE940" s="337"/>
      <c r="UBF940" s="337"/>
      <c r="UBG940" s="337"/>
      <c r="UBH940" s="337"/>
      <c r="UBI940" s="337"/>
      <c r="UBJ940" s="337"/>
      <c r="UBK940" s="337"/>
      <c r="UBL940" s="337"/>
      <c r="UBM940" s="337"/>
      <c r="UBN940" s="337"/>
      <c r="UBO940" s="337"/>
      <c r="UBP940" s="337"/>
      <c r="UBQ940" s="337"/>
      <c r="UBR940" s="337"/>
      <c r="UBS940" s="337"/>
      <c r="UBT940" s="337"/>
      <c r="UBU940" s="337"/>
      <c r="UBV940" s="337"/>
      <c r="UBW940" s="337"/>
      <c r="UBX940" s="337"/>
      <c r="UBY940" s="337"/>
      <c r="UBZ940" s="337"/>
      <c r="UCA940" s="337"/>
      <c r="UCB940" s="337"/>
      <c r="UCC940" s="337"/>
      <c r="UCD940" s="337"/>
      <c r="UCE940" s="337"/>
      <c r="UCF940" s="337"/>
      <c r="UCG940" s="337"/>
      <c r="UCH940" s="337"/>
      <c r="UCI940" s="337"/>
      <c r="UCJ940" s="337"/>
      <c r="UCK940" s="337"/>
      <c r="UCL940" s="337"/>
      <c r="UCM940" s="337"/>
      <c r="UCN940" s="337"/>
      <c r="UCO940" s="337"/>
      <c r="UCP940" s="337"/>
      <c r="UCQ940" s="337"/>
      <c r="UCR940" s="337"/>
      <c r="UCS940" s="337"/>
      <c r="UCT940" s="337"/>
      <c r="UCU940" s="337"/>
      <c r="UCV940" s="337"/>
      <c r="UCW940" s="337"/>
      <c r="UCX940" s="337"/>
      <c r="UCY940" s="337"/>
      <c r="UCZ940" s="337"/>
      <c r="UDA940" s="337"/>
      <c r="UDB940" s="337"/>
      <c r="UDC940" s="337"/>
      <c r="UDD940" s="337"/>
      <c r="UDE940" s="337"/>
      <c r="UDF940" s="337"/>
      <c r="UDG940" s="337"/>
      <c r="UDH940" s="337"/>
      <c r="UDI940" s="337"/>
      <c r="UDJ940" s="337"/>
      <c r="UDK940" s="337"/>
      <c r="UDL940" s="337"/>
      <c r="UDM940" s="337"/>
      <c r="UDN940" s="337"/>
      <c r="UDO940" s="337"/>
      <c r="UDP940" s="337"/>
      <c r="UDQ940" s="337"/>
      <c r="UDR940" s="337"/>
      <c r="UDS940" s="337"/>
      <c r="UDT940" s="337"/>
      <c r="UDU940" s="337"/>
      <c r="UDV940" s="337"/>
      <c r="UDW940" s="337"/>
      <c r="UDX940" s="337"/>
      <c r="UDY940" s="337"/>
      <c r="UDZ940" s="337"/>
      <c r="UEA940" s="337"/>
      <c r="UEB940" s="337"/>
      <c r="UEC940" s="337"/>
      <c r="UED940" s="337"/>
      <c r="UEE940" s="337"/>
      <c r="UEF940" s="337"/>
      <c r="UEG940" s="337"/>
      <c r="UEH940" s="337"/>
      <c r="UEI940" s="337"/>
      <c r="UEJ940" s="337"/>
      <c r="UEK940" s="337"/>
      <c r="UEL940" s="337"/>
      <c r="UEM940" s="337"/>
      <c r="UEN940" s="337"/>
      <c r="UEO940" s="337"/>
      <c r="UEP940" s="337"/>
      <c r="UEQ940" s="337"/>
      <c r="UER940" s="337"/>
      <c r="UES940" s="337"/>
      <c r="UET940" s="337"/>
      <c r="UEU940" s="337"/>
      <c r="UEV940" s="337"/>
      <c r="UEW940" s="337"/>
      <c r="UEX940" s="337"/>
      <c r="UEY940" s="337"/>
      <c r="UEZ940" s="337"/>
      <c r="UFA940" s="337"/>
      <c r="UFB940" s="337"/>
      <c r="UFC940" s="337"/>
      <c r="UFD940" s="337"/>
      <c r="UFE940" s="337"/>
      <c r="UFF940" s="337"/>
      <c r="UFG940" s="337"/>
      <c r="UFH940" s="337"/>
      <c r="UFI940" s="337"/>
      <c r="UFJ940" s="337"/>
      <c r="UFK940" s="337"/>
      <c r="UFL940" s="337"/>
      <c r="UFM940" s="337"/>
      <c r="UFN940" s="337"/>
      <c r="UFO940" s="337"/>
      <c r="UFP940" s="337"/>
      <c r="UFQ940" s="337"/>
      <c r="UFR940" s="337"/>
      <c r="UFS940" s="337"/>
      <c r="UFT940" s="337"/>
      <c r="UFU940" s="337"/>
      <c r="UFV940" s="337"/>
      <c r="UFW940" s="337"/>
      <c r="UFX940" s="337"/>
      <c r="UFY940" s="337"/>
      <c r="UFZ940" s="337"/>
      <c r="UGA940" s="337"/>
      <c r="UGB940" s="337"/>
      <c r="UGC940" s="337"/>
      <c r="UGD940" s="337"/>
      <c r="UGE940" s="337"/>
      <c r="UGF940" s="337"/>
      <c r="UGG940" s="337"/>
      <c r="UGH940" s="337"/>
      <c r="UGI940" s="337"/>
      <c r="UGJ940" s="337"/>
      <c r="UGK940" s="337"/>
      <c r="UGL940" s="337"/>
      <c r="UGM940" s="337"/>
      <c r="UGN940" s="337"/>
      <c r="UGO940" s="337"/>
      <c r="UGP940" s="337"/>
      <c r="UGQ940" s="337"/>
      <c r="UGR940" s="337"/>
      <c r="UGS940" s="337"/>
      <c r="UGT940" s="337"/>
      <c r="UGU940" s="337"/>
      <c r="UGV940" s="337"/>
      <c r="UGW940" s="337"/>
      <c r="UGX940" s="337"/>
      <c r="UGY940" s="337"/>
      <c r="UGZ940" s="337"/>
      <c r="UHA940" s="337"/>
      <c r="UHB940" s="337"/>
      <c r="UHC940" s="337"/>
      <c r="UHD940" s="337"/>
      <c r="UHE940" s="337"/>
      <c r="UHF940" s="337"/>
      <c r="UHG940" s="337"/>
      <c r="UHH940" s="337"/>
      <c r="UHI940" s="337"/>
      <c r="UHJ940" s="337"/>
      <c r="UHK940" s="337"/>
      <c r="UHL940" s="337"/>
      <c r="UHM940" s="337"/>
      <c r="UHN940" s="337"/>
      <c r="UHO940" s="337"/>
      <c r="UHP940" s="337"/>
      <c r="UHQ940" s="337"/>
      <c r="UHR940" s="337"/>
      <c r="UHS940" s="337"/>
      <c r="UHT940" s="337"/>
      <c r="UHU940" s="337"/>
      <c r="UHV940" s="337"/>
      <c r="UHW940" s="337"/>
      <c r="UHX940" s="337"/>
      <c r="UHY940" s="337"/>
      <c r="UHZ940" s="337"/>
      <c r="UIA940" s="337"/>
      <c r="UIB940" s="337"/>
      <c r="UIC940" s="337"/>
      <c r="UID940" s="337"/>
      <c r="UIE940" s="337"/>
      <c r="UIF940" s="337"/>
      <c r="UIG940" s="337"/>
      <c r="UIH940" s="337"/>
      <c r="UII940" s="337"/>
      <c r="UIJ940" s="337"/>
      <c r="UIK940" s="337"/>
      <c r="UIL940" s="337"/>
      <c r="UIM940" s="337"/>
      <c r="UIN940" s="337"/>
      <c r="UIO940" s="337"/>
      <c r="UIP940" s="337"/>
      <c r="UIQ940" s="337"/>
      <c r="UIR940" s="337"/>
      <c r="UIS940" s="337"/>
      <c r="UIT940" s="337"/>
      <c r="UIU940" s="337"/>
      <c r="UIV940" s="337"/>
      <c r="UIW940" s="337"/>
      <c r="UIX940" s="337"/>
      <c r="UIY940" s="337"/>
      <c r="UIZ940" s="337"/>
      <c r="UJA940" s="337"/>
      <c r="UJB940" s="337"/>
      <c r="UJC940" s="337"/>
      <c r="UJD940" s="337"/>
      <c r="UJE940" s="337"/>
      <c r="UJF940" s="337"/>
      <c r="UJG940" s="337"/>
      <c r="UJH940" s="337"/>
      <c r="UJI940" s="337"/>
      <c r="UJJ940" s="337"/>
      <c r="UJK940" s="337"/>
      <c r="UJL940" s="337"/>
      <c r="UJM940" s="337"/>
      <c r="UJN940" s="337"/>
      <c r="UJO940" s="337"/>
      <c r="UJP940" s="337"/>
      <c r="UJQ940" s="337"/>
      <c r="UJR940" s="337"/>
      <c r="UJS940" s="337"/>
      <c r="UJT940" s="337"/>
      <c r="UJU940" s="337"/>
      <c r="UJV940" s="337"/>
      <c r="UJW940" s="337"/>
      <c r="UJX940" s="337"/>
      <c r="UJY940" s="337"/>
      <c r="UJZ940" s="337"/>
      <c r="UKA940" s="337"/>
      <c r="UKB940" s="337"/>
      <c r="UKC940" s="337"/>
      <c r="UKD940" s="337"/>
      <c r="UKE940" s="337"/>
      <c r="UKF940" s="337"/>
      <c r="UKG940" s="337"/>
      <c r="UKH940" s="337"/>
      <c r="UKI940" s="337"/>
      <c r="UKJ940" s="337"/>
      <c r="UKK940" s="337"/>
      <c r="UKL940" s="337"/>
      <c r="UKM940" s="337"/>
      <c r="UKN940" s="337"/>
      <c r="UKO940" s="337"/>
      <c r="UKP940" s="337"/>
      <c r="UKQ940" s="337"/>
      <c r="UKR940" s="337"/>
      <c r="UKS940" s="337"/>
      <c r="UKT940" s="337"/>
      <c r="UKU940" s="337"/>
      <c r="UKV940" s="337"/>
      <c r="UKW940" s="337"/>
      <c r="UKX940" s="337"/>
      <c r="UKY940" s="337"/>
      <c r="UKZ940" s="337"/>
      <c r="ULA940" s="337"/>
      <c r="ULB940" s="337"/>
      <c r="ULC940" s="337"/>
      <c r="ULD940" s="337"/>
      <c r="ULE940" s="337"/>
      <c r="ULF940" s="337"/>
      <c r="ULG940" s="337"/>
      <c r="ULH940" s="337"/>
      <c r="ULI940" s="337"/>
      <c r="ULJ940" s="337"/>
      <c r="ULK940" s="337"/>
      <c r="ULL940" s="337"/>
      <c r="ULM940" s="337"/>
      <c r="ULN940" s="337"/>
      <c r="ULO940" s="337"/>
      <c r="ULP940" s="337"/>
      <c r="ULQ940" s="337"/>
      <c r="ULR940" s="337"/>
      <c r="ULS940" s="337"/>
      <c r="ULT940" s="337"/>
      <c r="ULU940" s="337"/>
      <c r="ULV940" s="337"/>
      <c r="ULW940" s="337"/>
      <c r="ULX940" s="337"/>
      <c r="ULY940" s="337"/>
      <c r="ULZ940" s="337"/>
      <c r="UMA940" s="337"/>
      <c r="UMB940" s="337"/>
      <c r="UMC940" s="337"/>
      <c r="UMD940" s="337"/>
      <c r="UME940" s="337"/>
      <c r="UMF940" s="337"/>
      <c r="UMG940" s="337"/>
      <c r="UMH940" s="337"/>
      <c r="UMI940" s="337"/>
      <c r="UMJ940" s="337"/>
      <c r="UMK940" s="337"/>
      <c r="UML940" s="337"/>
      <c r="UMM940" s="337"/>
      <c r="UMN940" s="337"/>
      <c r="UMO940" s="337"/>
      <c r="UMP940" s="337"/>
      <c r="UMQ940" s="337"/>
      <c r="UMR940" s="337"/>
      <c r="UMS940" s="337"/>
      <c r="UMT940" s="337"/>
      <c r="UMU940" s="337"/>
      <c r="UMV940" s="337"/>
      <c r="UMW940" s="337"/>
      <c r="UMX940" s="337"/>
      <c r="UMY940" s="337"/>
      <c r="UMZ940" s="337"/>
      <c r="UNA940" s="337"/>
      <c r="UNB940" s="337"/>
      <c r="UNC940" s="337"/>
      <c r="UND940" s="337"/>
      <c r="UNE940" s="337"/>
      <c r="UNF940" s="337"/>
      <c r="UNG940" s="337"/>
      <c r="UNH940" s="337"/>
      <c r="UNI940" s="337"/>
      <c r="UNJ940" s="337"/>
      <c r="UNK940" s="337"/>
      <c r="UNL940" s="337"/>
      <c r="UNM940" s="337"/>
      <c r="UNN940" s="337"/>
      <c r="UNO940" s="337"/>
      <c r="UNP940" s="337"/>
      <c r="UNQ940" s="337"/>
      <c r="UNR940" s="337"/>
      <c r="UNS940" s="337"/>
      <c r="UNT940" s="337"/>
      <c r="UNU940" s="337"/>
      <c r="UNV940" s="337"/>
      <c r="UNW940" s="337"/>
      <c r="UNX940" s="337"/>
      <c r="UNY940" s="337"/>
      <c r="UNZ940" s="337"/>
      <c r="UOA940" s="337"/>
      <c r="UOB940" s="337"/>
      <c r="UOC940" s="337"/>
      <c r="UOD940" s="337"/>
      <c r="UOE940" s="337"/>
      <c r="UOF940" s="337"/>
      <c r="UOG940" s="337"/>
      <c r="UOH940" s="337"/>
      <c r="UOI940" s="337"/>
      <c r="UOJ940" s="337"/>
      <c r="UOK940" s="337"/>
      <c r="UOL940" s="337"/>
      <c r="UOM940" s="337"/>
      <c r="UON940" s="337"/>
      <c r="UOO940" s="337"/>
      <c r="UOP940" s="337"/>
      <c r="UOQ940" s="337"/>
      <c r="UOR940" s="337"/>
      <c r="UOS940" s="337"/>
      <c r="UOT940" s="337"/>
      <c r="UOU940" s="337"/>
      <c r="UOV940" s="337"/>
      <c r="UOW940" s="337"/>
      <c r="UOX940" s="337"/>
      <c r="UOY940" s="337"/>
      <c r="UOZ940" s="337"/>
      <c r="UPA940" s="337"/>
      <c r="UPB940" s="337"/>
      <c r="UPC940" s="337"/>
      <c r="UPD940" s="337"/>
      <c r="UPE940" s="337"/>
      <c r="UPF940" s="337"/>
      <c r="UPG940" s="337"/>
      <c r="UPH940" s="337"/>
      <c r="UPI940" s="337"/>
      <c r="UPJ940" s="337"/>
      <c r="UPK940" s="337"/>
      <c r="UPL940" s="337"/>
      <c r="UPM940" s="337"/>
      <c r="UPN940" s="337"/>
      <c r="UPO940" s="337"/>
      <c r="UPP940" s="337"/>
      <c r="UPQ940" s="337"/>
      <c r="UPR940" s="337"/>
      <c r="UPS940" s="337"/>
      <c r="UPT940" s="337"/>
      <c r="UPU940" s="337"/>
      <c r="UPV940" s="337"/>
      <c r="UPW940" s="337"/>
      <c r="UPX940" s="337"/>
      <c r="UPY940" s="337"/>
      <c r="UPZ940" s="337"/>
      <c r="UQA940" s="337"/>
      <c r="UQB940" s="337"/>
      <c r="UQC940" s="337"/>
      <c r="UQD940" s="337"/>
      <c r="UQE940" s="337"/>
      <c r="UQF940" s="337"/>
      <c r="UQG940" s="337"/>
      <c r="UQH940" s="337"/>
      <c r="UQI940" s="337"/>
      <c r="UQJ940" s="337"/>
      <c r="UQK940" s="337"/>
      <c r="UQL940" s="337"/>
      <c r="UQM940" s="337"/>
      <c r="UQN940" s="337"/>
      <c r="UQO940" s="337"/>
      <c r="UQP940" s="337"/>
      <c r="UQQ940" s="337"/>
      <c r="UQR940" s="337"/>
      <c r="UQS940" s="337"/>
      <c r="UQT940" s="337"/>
      <c r="UQU940" s="337"/>
      <c r="UQV940" s="337"/>
      <c r="UQW940" s="337"/>
      <c r="UQX940" s="337"/>
      <c r="UQY940" s="337"/>
      <c r="UQZ940" s="337"/>
      <c r="URA940" s="337"/>
      <c r="URB940" s="337"/>
      <c r="URC940" s="337"/>
      <c r="URD940" s="337"/>
      <c r="URE940" s="337"/>
      <c r="URF940" s="337"/>
      <c r="URG940" s="337"/>
      <c r="URH940" s="337"/>
      <c r="URI940" s="337"/>
      <c r="URJ940" s="337"/>
      <c r="URK940" s="337"/>
      <c r="URL940" s="337"/>
      <c r="URM940" s="337"/>
      <c r="URN940" s="337"/>
      <c r="URO940" s="337"/>
      <c r="URP940" s="337"/>
      <c r="URQ940" s="337"/>
      <c r="URR940" s="337"/>
      <c r="URS940" s="337"/>
      <c r="URT940" s="337"/>
      <c r="URU940" s="337"/>
      <c r="URV940" s="337"/>
      <c r="URW940" s="337"/>
      <c r="URX940" s="337"/>
      <c r="URY940" s="337"/>
      <c r="URZ940" s="337"/>
      <c r="USA940" s="337"/>
      <c r="USB940" s="337"/>
      <c r="USC940" s="337"/>
      <c r="USD940" s="337"/>
      <c r="USE940" s="337"/>
      <c r="USF940" s="337"/>
      <c r="USG940" s="337"/>
      <c r="USH940" s="337"/>
      <c r="USI940" s="337"/>
      <c r="USJ940" s="337"/>
      <c r="USK940" s="337"/>
      <c r="USL940" s="337"/>
      <c r="USM940" s="337"/>
      <c r="USN940" s="337"/>
      <c r="USO940" s="337"/>
      <c r="USP940" s="337"/>
      <c r="USQ940" s="337"/>
      <c r="USR940" s="337"/>
      <c r="USS940" s="337"/>
      <c r="UST940" s="337"/>
      <c r="USU940" s="337"/>
      <c r="USV940" s="337"/>
      <c r="USW940" s="337"/>
      <c r="USX940" s="337"/>
      <c r="USY940" s="337"/>
      <c r="USZ940" s="337"/>
      <c r="UTA940" s="337"/>
      <c r="UTB940" s="337"/>
      <c r="UTC940" s="337"/>
      <c r="UTD940" s="337"/>
      <c r="UTE940" s="337"/>
      <c r="UTF940" s="337"/>
      <c r="UTG940" s="337"/>
      <c r="UTH940" s="337"/>
      <c r="UTI940" s="337"/>
      <c r="UTJ940" s="337"/>
      <c r="UTK940" s="337"/>
      <c r="UTL940" s="337"/>
      <c r="UTM940" s="337"/>
      <c r="UTN940" s="337"/>
      <c r="UTO940" s="337"/>
      <c r="UTP940" s="337"/>
      <c r="UTQ940" s="337"/>
      <c r="UTR940" s="337"/>
      <c r="UTS940" s="337"/>
      <c r="UTT940" s="337"/>
      <c r="UTU940" s="337"/>
      <c r="UTV940" s="337"/>
      <c r="UTW940" s="337"/>
      <c r="UTX940" s="337"/>
      <c r="UTY940" s="337"/>
      <c r="UTZ940" s="337"/>
      <c r="UUA940" s="337"/>
      <c r="UUB940" s="337"/>
      <c r="UUC940" s="337"/>
      <c r="UUD940" s="337"/>
      <c r="UUE940" s="337"/>
      <c r="UUF940" s="337"/>
      <c r="UUG940" s="337"/>
      <c r="UUH940" s="337"/>
      <c r="UUI940" s="337"/>
      <c r="UUJ940" s="337"/>
      <c r="UUK940" s="337"/>
      <c r="UUL940" s="337"/>
      <c r="UUM940" s="337"/>
      <c r="UUN940" s="337"/>
      <c r="UUO940" s="337"/>
      <c r="UUP940" s="337"/>
      <c r="UUQ940" s="337"/>
      <c r="UUR940" s="337"/>
      <c r="UUS940" s="337"/>
      <c r="UUT940" s="337"/>
      <c r="UUU940" s="337"/>
      <c r="UUV940" s="337"/>
      <c r="UUW940" s="337"/>
      <c r="UUX940" s="337"/>
      <c r="UUY940" s="337"/>
      <c r="UUZ940" s="337"/>
      <c r="UVA940" s="337"/>
      <c r="UVB940" s="337"/>
      <c r="UVC940" s="337"/>
      <c r="UVD940" s="337"/>
      <c r="UVE940" s="337"/>
      <c r="UVF940" s="337"/>
      <c r="UVG940" s="337"/>
      <c r="UVH940" s="337"/>
      <c r="UVI940" s="337"/>
      <c r="UVJ940" s="337"/>
      <c r="UVK940" s="337"/>
      <c r="UVL940" s="337"/>
      <c r="UVM940" s="337"/>
      <c r="UVN940" s="337"/>
      <c r="UVO940" s="337"/>
      <c r="UVP940" s="337"/>
      <c r="UVQ940" s="337"/>
      <c r="UVR940" s="337"/>
      <c r="UVS940" s="337"/>
      <c r="UVT940" s="337"/>
      <c r="UVU940" s="337"/>
      <c r="UVV940" s="337"/>
      <c r="UVW940" s="337"/>
      <c r="UVX940" s="337"/>
      <c r="UVY940" s="337"/>
      <c r="UVZ940" s="337"/>
      <c r="UWA940" s="337"/>
      <c r="UWB940" s="337"/>
      <c r="UWC940" s="337"/>
      <c r="UWD940" s="337"/>
      <c r="UWE940" s="337"/>
      <c r="UWF940" s="337"/>
      <c r="UWG940" s="337"/>
      <c r="UWH940" s="337"/>
      <c r="UWI940" s="337"/>
      <c r="UWJ940" s="337"/>
      <c r="UWK940" s="337"/>
      <c r="UWL940" s="337"/>
      <c r="UWM940" s="337"/>
      <c r="UWN940" s="337"/>
      <c r="UWO940" s="337"/>
      <c r="UWP940" s="337"/>
      <c r="UWQ940" s="337"/>
      <c r="UWR940" s="337"/>
      <c r="UWS940" s="337"/>
      <c r="UWT940" s="337"/>
      <c r="UWU940" s="337"/>
      <c r="UWV940" s="337"/>
      <c r="UWW940" s="337"/>
      <c r="UWX940" s="337"/>
      <c r="UWY940" s="337"/>
      <c r="UWZ940" s="337"/>
      <c r="UXA940" s="337"/>
      <c r="UXB940" s="337"/>
      <c r="UXC940" s="337"/>
      <c r="UXD940" s="337"/>
      <c r="UXE940" s="337"/>
      <c r="UXF940" s="337"/>
      <c r="UXG940" s="337"/>
      <c r="UXH940" s="337"/>
      <c r="UXI940" s="337"/>
      <c r="UXJ940" s="337"/>
      <c r="UXK940" s="337"/>
      <c r="UXL940" s="337"/>
      <c r="UXM940" s="337"/>
      <c r="UXN940" s="337"/>
      <c r="UXO940" s="337"/>
      <c r="UXP940" s="337"/>
      <c r="UXQ940" s="337"/>
      <c r="UXR940" s="337"/>
      <c r="UXS940" s="337"/>
      <c r="UXT940" s="337"/>
      <c r="UXU940" s="337"/>
      <c r="UXV940" s="337"/>
      <c r="UXW940" s="337"/>
      <c r="UXX940" s="337"/>
      <c r="UXY940" s="337"/>
      <c r="UXZ940" s="337"/>
      <c r="UYA940" s="337"/>
      <c r="UYB940" s="337"/>
      <c r="UYC940" s="337"/>
      <c r="UYD940" s="337"/>
      <c r="UYE940" s="337"/>
      <c r="UYF940" s="337"/>
      <c r="UYG940" s="337"/>
      <c r="UYH940" s="337"/>
      <c r="UYI940" s="337"/>
      <c r="UYJ940" s="337"/>
      <c r="UYK940" s="337"/>
      <c r="UYL940" s="337"/>
      <c r="UYM940" s="337"/>
      <c r="UYN940" s="337"/>
      <c r="UYO940" s="337"/>
      <c r="UYP940" s="337"/>
      <c r="UYQ940" s="337"/>
      <c r="UYR940" s="337"/>
      <c r="UYS940" s="337"/>
      <c r="UYT940" s="337"/>
      <c r="UYU940" s="337"/>
      <c r="UYV940" s="337"/>
      <c r="UYW940" s="337"/>
      <c r="UYX940" s="337"/>
      <c r="UYY940" s="337"/>
      <c r="UYZ940" s="337"/>
      <c r="UZA940" s="337"/>
      <c r="UZB940" s="337"/>
      <c r="UZC940" s="337"/>
      <c r="UZD940" s="337"/>
      <c r="UZE940" s="337"/>
      <c r="UZF940" s="337"/>
      <c r="UZG940" s="337"/>
      <c r="UZH940" s="337"/>
      <c r="UZI940" s="337"/>
      <c r="UZJ940" s="337"/>
      <c r="UZK940" s="337"/>
      <c r="UZL940" s="337"/>
      <c r="UZM940" s="337"/>
      <c r="UZN940" s="337"/>
      <c r="UZO940" s="337"/>
      <c r="UZP940" s="337"/>
      <c r="UZQ940" s="337"/>
      <c r="UZR940" s="337"/>
      <c r="UZS940" s="337"/>
      <c r="UZT940" s="337"/>
      <c r="UZU940" s="337"/>
      <c r="UZV940" s="337"/>
      <c r="UZW940" s="337"/>
      <c r="UZX940" s="337"/>
      <c r="UZY940" s="337"/>
      <c r="UZZ940" s="337"/>
      <c r="VAA940" s="337"/>
      <c r="VAB940" s="337"/>
      <c r="VAC940" s="337"/>
      <c r="VAD940" s="337"/>
      <c r="VAE940" s="337"/>
      <c r="VAF940" s="337"/>
      <c r="VAG940" s="337"/>
      <c r="VAH940" s="337"/>
      <c r="VAI940" s="337"/>
      <c r="VAJ940" s="337"/>
      <c r="VAK940" s="337"/>
      <c r="VAL940" s="337"/>
      <c r="VAM940" s="337"/>
      <c r="VAN940" s="337"/>
      <c r="VAO940" s="337"/>
      <c r="VAP940" s="337"/>
      <c r="VAQ940" s="337"/>
      <c r="VAR940" s="337"/>
      <c r="VAS940" s="337"/>
      <c r="VAT940" s="337"/>
      <c r="VAU940" s="337"/>
      <c r="VAV940" s="337"/>
      <c r="VAW940" s="337"/>
      <c r="VAX940" s="337"/>
      <c r="VAY940" s="337"/>
      <c r="VAZ940" s="337"/>
      <c r="VBA940" s="337"/>
      <c r="VBB940" s="337"/>
      <c r="VBC940" s="337"/>
      <c r="VBD940" s="337"/>
      <c r="VBE940" s="337"/>
      <c r="VBF940" s="337"/>
      <c r="VBG940" s="337"/>
      <c r="VBH940" s="337"/>
      <c r="VBI940" s="337"/>
      <c r="VBJ940" s="337"/>
      <c r="VBK940" s="337"/>
      <c r="VBL940" s="337"/>
      <c r="VBM940" s="337"/>
      <c r="VBN940" s="337"/>
      <c r="VBO940" s="337"/>
      <c r="VBP940" s="337"/>
      <c r="VBQ940" s="337"/>
      <c r="VBR940" s="337"/>
      <c r="VBS940" s="337"/>
      <c r="VBT940" s="337"/>
      <c r="VBU940" s="337"/>
      <c r="VBV940" s="337"/>
      <c r="VBW940" s="337"/>
      <c r="VBX940" s="337"/>
      <c r="VBY940" s="337"/>
      <c r="VBZ940" s="337"/>
      <c r="VCA940" s="337"/>
      <c r="VCB940" s="337"/>
      <c r="VCC940" s="337"/>
      <c r="VCD940" s="337"/>
      <c r="VCE940" s="337"/>
      <c r="VCF940" s="337"/>
      <c r="VCG940" s="337"/>
      <c r="VCH940" s="337"/>
      <c r="VCI940" s="337"/>
      <c r="VCJ940" s="337"/>
      <c r="VCK940" s="337"/>
      <c r="VCL940" s="337"/>
      <c r="VCM940" s="337"/>
      <c r="VCN940" s="337"/>
      <c r="VCO940" s="337"/>
      <c r="VCP940" s="337"/>
      <c r="VCQ940" s="337"/>
      <c r="VCR940" s="337"/>
      <c r="VCS940" s="337"/>
      <c r="VCT940" s="337"/>
      <c r="VCU940" s="337"/>
      <c r="VCV940" s="337"/>
      <c r="VCW940" s="337"/>
      <c r="VCX940" s="337"/>
      <c r="VCY940" s="337"/>
      <c r="VCZ940" s="337"/>
      <c r="VDA940" s="337"/>
      <c r="VDB940" s="337"/>
      <c r="VDC940" s="337"/>
      <c r="VDD940" s="337"/>
      <c r="VDE940" s="337"/>
      <c r="VDF940" s="337"/>
      <c r="VDG940" s="337"/>
      <c r="VDH940" s="337"/>
      <c r="VDI940" s="337"/>
      <c r="VDJ940" s="337"/>
      <c r="VDK940" s="337"/>
      <c r="VDL940" s="337"/>
      <c r="VDM940" s="337"/>
      <c r="VDN940" s="337"/>
      <c r="VDO940" s="337"/>
      <c r="VDP940" s="337"/>
      <c r="VDQ940" s="337"/>
      <c r="VDR940" s="337"/>
      <c r="VDS940" s="337"/>
      <c r="VDT940" s="337"/>
      <c r="VDU940" s="337"/>
      <c r="VDV940" s="337"/>
      <c r="VDW940" s="337"/>
      <c r="VDX940" s="337"/>
      <c r="VDY940" s="337"/>
      <c r="VDZ940" s="337"/>
      <c r="VEA940" s="337"/>
      <c r="VEB940" s="337"/>
      <c r="VEC940" s="337"/>
      <c r="VED940" s="337"/>
      <c r="VEE940" s="337"/>
      <c r="VEF940" s="337"/>
      <c r="VEG940" s="337"/>
      <c r="VEH940" s="337"/>
      <c r="VEI940" s="337"/>
      <c r="VEJ940" s="337"/>
      <c r="VEK940" s="337"/>
      <c r="VEL940" s="337"/>
      <c r="VEM940" s="337"/>
      <c r="VEN940" s="337"/>
      <c r="VEO940" s="337"/>
      <c r="VEP940" s="337"/>
      <c r="VEQ940" s="337"/>
      <c r="VER940" s="337"/>
      <c r="VES940" s="337"/>
      <c r="VET940" s="337"/>
      <c r="VEU940" s="337"/>
      <c r="VEV940" s="337"/>
      <c r="VEW940" s="337"/>
      <c r="VEX940" s="337"/>
      <c r="VEY940" s="337"/>
      <c r="VEZ940" s="337"/>
      <c r="VFA940" s="337"/>
      <c r="VFB940" s="337"/>
      <c r="VFC940" s="337"/>
      <c r="VFD940" s="337"/>
      <c r="VFE940" s="337"/>
      <c r="VFF940" s="337"/>
      <c r="VFG940" s="337"/>
      <c r="VFH940" s="337"/>
      <c r="VFI940" s="337"/>
      <c r="VFJ940" s="337"/>
      <c r="VFK940" s="337"/>
      <c r="VFL940" s="337"/>
      <c r="VFM940" s="337"/>
      <c r="VFN940" s="337"/>
      <c r="VFO940" s="337"/>
      <c r="VFP940" s="337"/>
      <c r="VFQ940" s="337"/>
      <c r="VFR940" s="337"/>
      <c r="VFS940" s="337"/>
      <c r="VFT940" s="337"/>
      <c r="VFU940" s="337"/>
      <c r="VFV940" s="337"/>
      <c r="VFW940" s="337"/>
      <c r="VFX940" s="337"/>
      <c r="VFY940" s="337"/>
      <c r="VFZ940" s="337"/>
      <c r="VGA940" s="337"/>
      <c r="VGB940" s="337"/>
      <c r="VGC940" s="337"/>
      <c r="VGD940" s="337"/>
      <c r="VGE940" s="337"/>
      <c r="VGF940" s="337"/>
      <c r="VGG940" s="337"/>
      <c r="VGH940" s="337"/>
      <c r="VGI940" s="337"/>
      <c r="VGJ940" s="337"/>
      <c r="VGK940" s="337"/>
      <c r="VGL940" s="337"/>
      <c r="VGM940" s="337"/>
      <c r="VGN940" s="337"/>
      <c r="VGO940" s="337"/>
      <c r="VGP940" s="337"/>
      <c r="VGQ940" s="337"/>
      <c r="VGR940" s="337"/>
      <c r="VGS940" s="337"/>
      <c r="VGT940" s="337"/>
      <c r="VGU940" s="337"/>
      <c r="VGV940" s="337"/>
      <c r="VGW940" s="337"/>
      <c r="VGX940" s="337"/>
      <c r="VGY940" s="337"/>
      <c r="VGZ940" s="337"/>
      <c r="VHA940" s="337"/>
      <c r="VHB940" s="337"/>
      <c r="VHC940" s="337"/>
      <c r="VHD940" s="337"/>
      <c r="VHE940" s="337"/>
      <c r="VHF940" s="337"/>
      <c r="VHG940" s="337"/>
      <c r="VHH940" s="337"/>
      <c r="VHI940" s="337"/>
      <c r="VHJ940" s="337"/>
      <c r="VHK940" s="337"/>
      <c r="VHL940" s="337"/>
      <c r="VHM940" s="337"/>
      <c r="VHN940" s="337"/>
      <c r="VHO940" s="337"/>
      <c r="VHP940" s="337"/>
      <c r="VHQ940" s="337"/>
      <c r="VHR940" s="337"/>
      <c r="VHS940" s="337"/>
      <c r="VHT940" s="337"/>
      <c r="VHU940" s="337"/>
      <c r="VHV940" s="337"/>
      <c r="VHW940" s="337"/>
      <c r="VHX940" s="337"/>
      <c r="VHY940" s="337"/>
      <c r="VHZ940" s="337"/>
      <c r="VIA940" s="337"/>
      <c r="VIB940" s="337"/>
      <c r="VIC940" s="337"/>
      <c r="VID940" s="337"/>
      <c r="VIE940" s="337"/>
      <c r="VIF940" s="337"/>
      <c r="VIG940" s="337"/>
      <c r="VIH940" s="337"/>
      <c r="VII940" s="337"/>
      <c r="VIJ940" s="337"/>
      <c r="VIK940" s="337"/>
      <c r="VIL940" s="337"/>
      <c r="VIM940" s="337"/>
      <c r="VIN940" s="337"/>
      <c r="VIO940" s="337"/>
      <c r="VIP940" s="337"/>
      <c r="VIQ940" s="337"/>
      <c r="VIR940" s="337"/>
      <c r="VIS940" s="337"/>
      <c r="VIT940" s="337"/>
      <c r="VIU940" s="337"/>
      <c r="VIV940" s="337"/>
      <c r="VIW940" s="337"/>
      <c r="VIX940" s="337"/>
      <c r="VIY940" s="337"/>
      <c r="VIZ940" s="337"/>
      <c r="VJA940" s="337"/>
      <c r="VJB940" s="337"/>
      <c r="VJC940" s="337"/>
      <c r="VJD940" s="337"/>
      <c r="VJE940" s="337"/>
      <c r="VJF940" s="337"/>
      <c r="VJG940" s="337"/>
      <c r="VJH940" s="337"/>
      <c r="VJI940" s="337"/>
      <c r="VJJ940" s="337"/>
      <c r="VJK940" s="337"/>
      <c r="VJL940" s="337"/>
      <c r="VJM940" s="337"/>
      <c r="VJN940" s="337"/>
      <c r="VJO940" s="337"/>
      <c r="VJP940" s="337"/>
      <c r="VJQ940" s="337"/>
      <c r="VJR940" s="337"/>
      <c r="VJS940" s="337"/>
      <c r="VJT940" s="337"/>
      <c r="VJU940" s="337"/>
      <c r="VJV940" s="337"/>
      <c r="VJW940" s="337"/>
      <c r="VJX940" s="337"/>
      <c r="VJY940" s="337"/>
      <c r="VJZ940" s="337"/>
      <c r="VKA940" s="337"/>
      <c r="VKB940" s="337"/>
      <c r="VKC940" s="337"/>
      <c r="VKD940" s="337"/>
      <c r="VKE940" s="337"/>
      <c r="VKF940" s="337"/>
      <c r="VKG940" s="337"/>
      <c r="VKH940" s="337"/>
      <c r="VKI940" s="337"/>
      <c r="VKJ940" s="337"/>
      <c r="VKK940" s="337"/>
      <c r="VKL940" s="337"/>
      <c r="VKM940" s="337"/>
      <c r="VKN940" s="337"/>
      <c r="VKO940" s="337"/>
      <c r="VKP940" s="337"/>
      <c r="VKQ940" s="337"/>
      <c r="VKR940" s="337"/>
      <c r="VKS940" s="337"/>
      <c r="VKT940" s="337"/>
      <c r="VKU940" s="337"/>
      <c r="VKV940" s="337"/>
      <c r="VKW940" s="337"/>
      <c r="VKX940" s="337"/>
      <c r="VKY940" s="337"/>
      <c r="VKZ940" s="337"/>
      <c r="VLA940" s="337"/>
      <c r="VLB940" s="337"/>
      <c r="VLC940" s="337"/>
      <c r="VLD940" s="337"/>
      <c r="VLE940" s="337"/>
      <c r="VLF940" s="337"/>
      <c r="VLG940" s="337"/>
      <c r="VLH940" s="337"/>
      <c r="VLI940" s="337"/>
      <c r="VLJ940" s="337"/>
      <c r="VLK940" s="337"/>
      <c r="VLL940" s="337"/>
      <c r="VLM940" s="337"/>
      <c r="VLN940" s="337"/>
      <c r="VLO940" s="337"/>
      <c r="VLP940" s="337"/>
      <c r="VLQ940" s="337"/>
      <c r="VLR940" s="337"/>
      <c r="VLS940" s="337"/>
      <c r="VLT940" s="337"/>
      <c r="VLU940" s="337"/>
      <c r="VLV940" s="337"/>
      <c r="VLW940" s="337"/>
      <c r="VLX940" s="337"/>
      <c r="VLY940" s="337"/>
      <c r="VLZ940" s="337"/>
      <c r="VMA940" s="337"/>
      <c r="VMB940" s="337"/>
      <c r="VMC940" s="337"/>
      <c r="VMD940" s="337"/>
      <c r="VME940" s="337"/>
      <c r="VMF940" s="337"/>
      <c r="VMG940" s="337"/>
      <c r="VMH940" s="337"/>
      <c r="VMI940" s="337"/>
      <c r="VMJ940" s="337"/>
      <c r="VMK940" s="337"/>
      <c r="VML940" s="337"/>
      <c r="VMM940" s="337"/>
      <c r="VMN940" s="337"/>
      <c r="VMO940" s="337"/>
      <c r="VMP940" s="337"/>
      <c r="VMQ940" s="337"/>
      <c r="VMR940" s="337"/>
      <c r="VMS940" s="337"/>
      <c r="VMT940" s="337"/>
      <c r="VMU940" s="337"/>
      <c r="VMV940" s="337"/>
      <c r="VMW940" s="337"/>
      <c r="VMX940" s="337"/>
      <c r="VMY940" s="337"/>
      <c r="VMZ940" s="337"/>
      <c r="VNA940" s="337"/>
      <c r="VNB940" s="337"/>
      <c r="VNC940" s="337"/>
      <c r="VND940" s="337"/>
      <c r="VNE940" s="337"/>
      <c r="VNF940" s="337"/>
      <c r="VNG940" s="337"/>
      <c r="VNH940" s="337"/>
      <c r="VNI940" s="337"/>
      <c r="VNJ940" s="337"/>
      <c r="VNK940" s="337"/>
      <c r="VNL940" s="337"/>
      <c r="VNM940" s="337"/>
      <c r="VNN940" s="337"/>
      <c r="VNO940" s="337"/>
      <c r="VNP940" s="337"/>
      <c r="VNQ940" s="337"/>
      <c r="VNR940" s="337"/>
      <c r="VNS940" s="337"/>
      <c r="VNT940" s="337"/>
      <c r="VNU940" s="337"/>
      <c r="VNV940" s="337"/>
      <c r="VNW940" s="337"/>
      <c r="VNX940" s="337"/>
      <c r="VNY940" s="337"/>
      <c r="VNZ940" s="337"/>
      <c r="VOA940" s="337"/>
      <c r="VOB940" s="337"/>
      <c r="VOC940" s="337"/>
      <c r="VOD940" s="337"/>
      <c r="VOE940" s="337"/>
      <c r="VOF940" s="337"/>
      <c r="VOG940" s="337"/>
      <c r="VOH940" s="337"/>
      <c r="VOI940" s="337"/>
      <c r="VOJ940" s="337"/>
      <c r="VOK940" s="337"/>
      <c r="VOL940" s="337"/>
      <c r="VOM940" s="337"/>
      <c r="VON940" s="337"/>
      <c r="VOO940" s="337"/>
      <c r="VOP940" s="337"/>
      <c r="VOQ940" s="337"/>
      <c r="VOR940" s="337"/>
      <c r="VOS940" s="337"/>
      <c r="VOT940" s="337"/>
      <c r="VOU940" s="337"/>
      <c r="VOV940" s="337"/>
      <c r="VOW940" s="337"/>
      <c r="VOX940" s="337"/>
      <c r="VOY940" s="337"/>
      <c r="VOZ940" s="337"/>
      <c r="VPA940" s="337"/>
      <c r="VPB940" s="337"/>
      <c r="VPC940" s="337"/>
      <c r="VPD940" s="337"/>
      <c r="VPE940" s="337"/>
      <c r="VPF940" s="337"/>
      <c r="VPG940" s="337"/>
      <c r="VPH940" s="337"/>
      <c r="VPI940" s="337"/>
      <c r="VPJ940" s="337"/>
      <c r="VPK940" s="337"/>
      <c r="VPL940" s="337"/>
      <c r="VPM940" s="337"/>
      <c r="VPN940" s="337"/>
      <c r="VPO940" s="337"/>
      <c r="VPP940" s="337"/>
      <c r="VPQ940" s="337"/>
      <c r="VPR940" s="337"/>
      <c r="VPS940" s="337"/>
      <c r="VPT940" s="337"/>
      <c r="VPU940" s="337"/>
      <c r="VPV940" s="337"/>
      <c r="VPW940" s="337"/>
      <c r="VPX940" s="337"/>
      <c r="VPY940" s="337"/>
      <c r="VPZ940" s="337"/>
      <c r="VQA940" s="337"/>
      <c r="VQB940" s="337"/>
      <c r="VQC940" s="337"/>
      <c r="VQD940" s="337"/>
      <c r="VQE940" s="337"/>
      <c r="VQF940" s="337"/>
      <c r="VQG940" s="337"/>
      <c r="VQH940" s="337"/>
      <c r="VQI940" s="337"/>
      <c r="VQJ940" s="337"/>
      <c r="VQK940" s="337"/>
      <c r="VQL940" s="337"/>
      <c r="VQM940" s="337"/>
      <c r="VQN940" s="337"/>
      <c r="VQO940" s="337"/>
      <c r="VQP940" s="337"/>
      <c r="VQQ940" s="337"/>
      <c r="VQR940" s="337"/>
      <c r="VQS940" s="337"/>
      <c r="VQT940" s="337"/>
      <c r="VQU940" s="337"/>
      <c r="VQV940" s="337"/>
      <c r="VQW940" s="337"/>
      <c r="VQX940" s="337"/>
      <c r="VQY940" s="337"/>
      <c r="VQZ940" s="337"/>
      <c r="VRA940" s="337"/>
      <c r="VRB940" s="337"/>
      <c r="VRC940" s="337"/>
      <c r="VRD940" s="337"/>
      <c r="VRE940" s="337"/>
      <c r="VRF940" s="337"/>
      <c r="VRG940" s="337"/>
      <c r="VRH940" s="337"/>
      <c r="VRI940" s="337"/>
      <c r="VRJ940" s="337"/>
      <c r="VRK940" s="337"/>
      <c r="VRL940" s="337"/>
      <c r="VRM940" s="337"/>
      <c r="VRN940" s="337"/>
      <c r="VRO940" s="337"/>
      <c r="VRP940" s="337"/>
      <c r="VRQ940" s="337"/>
      <c r="VRR940" s="337"/>
      <c r="VRS940" s="337"/>
      <c r="VRT940" s="337"/>
      <c r="VRU940" s="337"/>
      <c r="VRV940" s="337"/>
      <c r="VRW940" s="337"/>
      <c r="VRX940" s="337"/>
      <c r="VRY940" s="337"/>
      <c r="VRZ940" s="337"/>
      <c r="VSA940" s="337"/>
      <c r="VSB940" s="337"/>
      <c r="VSC940" s="337"/>
      <c r="VSD940" s="337"/>
      <c r="VSE940" s="337"/>
      <c r="VSF940" s="337"/>
      <c r="VSG940" s="337"/>
      <c r="VSH940" s="337"/>
      <c r="VSI940" s="337"/>
      <c r="VSJ940" s="337"/>
      <c r="VSK940" s="337"/>
      <c r="VSL940" s="337"/>
      <c r="VSM940" s="337"/>
      <c r="VSN940" s="337"/>
      <c r="VSO940" s="337"/>
      <c r="VSP940" s="337"/>
      <c r="VSQ940" s="337"/>
      <c r="VSR940" s="337"/>
      <c r="VSS940" s="337"/>
      <c r="VST940" s="337"/>
      <c r="VSU940" s="337"/>
      <c r="VSV940" s="337"/>
      <c r="VSW940" s="337"/>
      <c r="VSX940" s="337"/>
      <c r="VSY940" s="337"/>
      <c r="VSZ940" s="337"/>
      <c r="VTA940" s="337"/>
      <c r="VTB940" s="337"/>
      <c r="VTC940" s="337"/>
      <c r="VTD940" s="337"/>
      <c r="VTE940" s="337"/>
      <c r="VTF940" s="337"/>
      <c r="VTG940" s="337"/>
      <c r="VTH940" s="337"/>
      <c r="VTI940" s="337"/>
      <c r="VTJ940" s="337"/>
      <c r="VTK940" s="337"/>
      <c r="VTL940" s="337"/>
      <c r="VTM940" s="337"/>
      <c r="VTN940" s="337"/>
      <c r="VTO940" s="337"/>
      <c r="VTP940" s="337"/>
      <c r="VTQ940" s="337"/>
      <c r="VTR940" s="337"/>
      <c r="VTS940" s="337"/>
      <c r="VTT940" s="337"/>
      <c r="VTU940" s="337"/>
      <c r="VTV940" s="337"/>
      <c r="VTW940" s="337"/>
      <c r="VTX940" s="337"/>
      <c r="VTY940" s="337"/>
      <c r="VTZ940" s="337"/>
      <c r="VUA940" s="337"/>
      <c r="VUB940" s="337"/>
      <c r="VUC940" s="337"/>
      <c r="VUD940" s="337"/>
      <c r="VUE940" s="337"/>
      <c r="VUF940" s="337"/>
      <c r="VUG940" s="337"/>
      <c r="VUH940" s="337"/>
      <c r="VUI940" s="337"/>
      <c r="VUJ940" s="337"/>
      <c r="VUK940" s="337"/>
      <c r="VUL940" s="337"/>
      <c r="VUM940" s="337"/>
      <c r="VUN940" s="337"/>
      <c r="VUO940" s="337"/>
      <c r="VUP940" s="337"/>
      <c r="VUQ940" s="337"/>
      <c r="VUR940" s="337"/>
      <c r="VUS940" s="337"/>
      <c r="VUT940" s="337"/>
      <c r="VUU940" s="337"/>
      <c r="VUV940" s="337"/>
      <c r="VUW940" s="337"/>
      <c r="VUX940" s="337"/>
      <c r="VUY940" s="337"/>
      <c r="VUZ940" s="337"/>
      <c r="VVA940" s="337"/>
      <c r="VVB940" s="337"/>
      <c r="VVC940" s="337"/>
      <c r="VVD940" s="337"/>
      <c r="VVE940" s="337"/>
      <c r="VVF940" s="337"/>
      <c r="VVG940" s="337"/>
      <c r="VVH940" s="337"/>
      <c r="VVI940" s="337"/>
      <c r="VVJ940" s="337"/>
      <c r="VVK940" s="337"/>
      <c r="VVL940" s="337"/>
      <c r="VVM940" s="337"/>
      <c r="VVN940" s="337"/>
      <c r="VVO940" s="337"/>
      <c r="VVP940" s="337"/>
      <c r="VVQ940" s="337"/>
      <c r="VVR940" s="337"/>
      <c r="VVS940" s="337"/>
      <c r="VVT940" s="337"/>
      <c r="VVU940" s="337"/>
      <c r="VVV940" s="337"/>
      <c r="VVW940" s="337"/>
      <c r="VVX940" s="337"/>
      <c r="VVY940" s="337"/>
      <c r="VVZ940" s="337"/>
      <c r="VWA940" s="337"/>
      <c r="VWB940" s="337"/>
      <c r="VWC940" s="337"/>
      <c r="VWD940" s="337"/>
      <c r="VWE940" s="337"/>
      <c r="VWF940" s="337"/>
      <c r="VWG940" s="337"/>
      <c r="VWH940" s="337"/>
      <c r="VWI940" s="337"/>
      <c r="VWJ940" s="337"/>
      <c r="VWK940" s="337"/>
      <c r="VWL940" s="337"/>
      <c r="VWM940" s="337"/>
      <c r="VWN940" s="337"/>
      <c r="VWO940" s="337"/>
      <c r="VWP940" s="337"/>
      <c r="VWQ940" s="337"/>
      <c r="VWR940" s="337"/>
      <c r="VWS940" s="337"/>
      <c r="VWT940" s="337"/>
      <c r="VWU940" s="337"/>
      <c r="VWV940" s="337"/>
      <c r="VWW940" s="337"/>
      <c r="VWX940" s="337"/>
      <c r="VWY940" s="337"/>
      <c r="VWZ940" s="337"/>
      <c r="VXA940" s="337"/>
      <c r="VXB940" s="337"/>
      <c r="VXC940" s="337"/>
      <c r="VXD940" s="337"/>
      <c r="VXE940" s="337"/>
      <c r="VXF940" s="337"/>
      <c r="VXG940" s="337"/>
      <c r="VXH940" s="337"/>
      <c r="VXI940" s="337"/>
      <c r="VXJ940" s="337"/>
      <c r="VXK940" s="337"/>
      <c r="VXL940" s="337"/>
      <c r="VXM940" s="337"/>
      <c r="VXN940" s="337"/>
      <c r="VXO940" s="337"/>
      <c r="VXP940" s="337"/>
      <c r="VXQ940" s="337"/>
      <c r="VXR940" s="337"/>
      <c r="VXS940" s="337"/>
      <c r="VXT940" s="337"/>
      <c r="VXU940" s="337"/>
      <c r="VXV940" s="337"/>
      <c r="VXW940" s="337"/>
      <c r="VXX940" s="337"/>
      <c r="VXY940" s="337"/>
      <c r="VXZ940" s="337"/>
      <c r="VYA940" s="337"/>
      <c r="VYB940" s="337"/>
      <c r="VYC940" s="337"/>
      <c r="VYD940" s="337"/>
      <c r="VYE940" s="337"/>
      <c r="VYF940" s="337"/>
      <c r="VYG940" s="337"/>
      <c r="VYH940" s="337"/>
      <c r="VYI940" s="337"/>
      <c r="VYJ940" s="337"/>
      <c r="VYK940" s="337"/>
      <c r="VYL940" s="337"/>
      <c r="VYM940" s="337"/>
      <c r="VYN940" s="337"/>
      <c r="VYO940" s="337"/>
      <c r="VYP940" s="337"/>
      <c r="VYQ940" s="337"/>
      <c r="VYR940" s="337"/>
      <c r="VYS940" s="337"/>
      <c r="VYT940" s="337"/>
      <c r="VYU940" s="337"/>
      <c r="VYV940" s="337"/>
      <c r="VYW940" s="337"/>
      <c r="VYX940" s="337"/>
      <c r="VYY940" s="337"/>
      <c r="VYZ940" s="337"/>
      <c r="VZA940" s="337"/>
      <c r="VZB940" s="337"/>
      <c r="VZC940" s="337"/>
      <c r="VZD940" s="337"/>
      <c r="VZE940" s="337"/>
      <c r="VZF940" s="337"/>
      <c r="VZG940" s="337"/>
      <c r="VZH940" s="337"/>
      <c r="VZI940" s="337"/>
      <c r="VZJ940" s="337"/>
      <c r="VZK940" s="337"/>
      <c r="VZL940" s="337"/>
      <c r="VZM940" s="337"/>
      <c r="VZN940" s="337"/>
      <c r="VZO940" s="337"/>
      <c r="VZP940" s="337"/>
      <c r="VZQ940" s="337"/>
      <c r="VZR940" s="337"/>
      <c r="VZS940" s="337"/>
      <c r="VZT940" s="337"/>
      <c r="VZU940" s="337"/>
      <c r="VZV940" s="337"/>
      <c r="VZW940" s="337"/>
      <c r="VZX940" s="337"/>
      <c r="VZY940" s="337"/>
      <c r="VZZ940" s="337"/>
      <c r="WAA940" s="337"/>
      <c r="WAB940" s="337"/>
      <c r="WAC940" s="337"/>
      <c r="WAD940" s="337"/>
      <c r="WAE940" s="337"/>
      <c r="WAF940" s="337"/>
      <c r="WAG940" s="337"/>
      <c r="WAH940" s="337"/>
      <c r="WAI940" s="337"/>
      <c r="WAJ940" s="337"/>
      <c r="WAK940" s="337"/>
      <c r="WAL940" s="337"/>
      <c r="WAM940" s="337"/>
      <c r="WAN940" s="337"/>
      <c r="WAO940" s="337"/>
      <c r="WAP940" s="337"/>
      <c r="WAQ940" s="337"/>
      <c r="WAR940" s="337"/>
      <c r="WAS940" s="337"/>
      <c r="WAT940" s="337"/>
      <c r="WAU940" s="337"/>
      <c r="WAV940" s="337"/>
      <c r="WAW940" s="337"/>
      <c r="WAX940" s="337"/>
      <c r="WAY940" s="337"/>
      <c r="WAZ940" s="337"/>
      <c r="WBA940" s="337"/>
      <c r="WBB940" s="337"/>
      <c r="WBC940" s="337"/>
      <c r="WBD940" s="337"/>
      <c r="WBE940" s="337"/>
      <c r="WBF940" s="337"/>
      <c r="WBG940" s="337"/>
      <c r="WBH940" s="337"/>
      <c r="WBI940" s="337"/>
      <c r="WBJ940" s="337"/>
      <c r="WBK940" s="337"/>
      <c r="WBL940" s="337"/>
      <c r="WBM940" s="337"/>
      <c r="WBN940" s="337"/>
      <c r="WBO940" s="337"/>
      <c r="WBP940" s="337"/>
      <c r="WBQ940" s="337"/>
      <c r="WBR940" s="337"/>
      <c r="WBS940" s="337"/>
      <c r="WBT940" s="337"/>
      <c r="WBU940" s="337"/>
      <c r="WBV940" s="337"/>
      <c r="WBW940" s="337"/>
      <c r="WBX940" s="337"/>
      <c r="WBY940" s="337"/>
      <c r="WBZ940" s="337"/>
      <c r="WCA940" s="337"/>
      <c r="WCB940" s="337"/>
      <c r="WCC940" s="337"/>
      <c r="WCD940" s="337"/>
      <c r="WCE940" s="337"/>
      <c r="WCF940" s="337"/>
      <c r="WCG940" s="337"/>
      <c r="WCH940" s="337"/>
      <c r="WCI940" s="337"/>
      <c r="WCJ940" s="337"/>
      <c r="WCK940" s="337"/>
      <c r="WCL940" s="337"/>
      <c r="WCM940" s="337"/>
      <c r="WCN940" s="337"/>
      <c r="WCO940" s="337"/>
      <c r="WCP940" s="337"/>
      <c r="WCQ940" s="337"/>
      <c r="WCR940" s="337"/>
      <c r="WCS940" s="337"/>
      <c r="WCT940" s="337"/>
      <c r="WCU940" s="337"/>
      <c r="WCV940" s="337"/>
      <c r="WCW940" s="337"/>
      <c r="WCX940" s="337"/>
      <c r="WCY940" s="337"/>
      <c r="WCZ940" s="337"/>
      <c r="WDA940" s="337"/>
      <c r="WDB940" s="337"/>
      <c r="WDC940" s="337"/>
      <c r="WDD940" s="337"/>
      <c r="WDE940" s="337"/>
      <c r="WDF940" s="337"/>
      <c r="WDG940" s="337"/>
      <c r="WDH940" s="337"/>
      <c r="WDI940" s="337"/>
      <c r="WDJ940" s="337"/>
      <c r="WDK940" s="337"/>
      <c r="WDL940" s="337"/>
      <c r="WDM940" s="337"/>
      <c r="WDN940" s="337"/>
      <c r="WDO940" s="337"/>
      <c r="WDP940" s="337"/>
      <c r="WDQ940" s="337"/>
      <c r="WDR940" s="337"/>
      <c r="WDS940" s="337"/>
      <c r="WDT940" s="337"/>
      <c r="WDU940" s="337"/>
      <c r="WDV940" s="337"/>
      <c r="WDW940" s="337"/>
      <c r="WDX940" s="337"/>
      <c r="WDY940" s="337"/>
      <c r="WDZ940" s="337"/>
      <c r="WEA940" s="337"/>
      <c r="WEB940" s="337"/>
      <c r="WEC940" s="337"/>
      <c r="WED940" s="337"/>
      <c r="WEE940" s="337"/>
      <c r="WEF940" s="337"/>
      <c r="WEG940" s="337"/>
      <c r="WEH940" s="337"/>
      <c r="WEI940" s="337"/>
      <c r="WEJ940" s="337"/>
      <c r="WEK940" s="337"/>
      <c r="WEL940" s="337"/>
      <c r="WEM940" s="337"/>
      <c r="WEN940" s="337"/>
      <c r="WEO940" s="337"/>
      <c r="WEP940" s="337"/>
      <c r="WEQ940" s="337"/>
      <c r="WER940" s="337"/>
      <c r="WES940" s="337"/>
      <c r="WET940" s="337"/>
      <c r="WEU940" s="337"/>
      <c r="WEV940" s="337"/>
      <c r="WEW940" s="337"/>
      <c r="WEX940" s="337"/>
      <c r="WEY940" s="337"/>
      <c r="WEZ940" s="337"/>
      <c r="WFA940" s="337"/>
      <c r="WFB940" s="337"/>
      <c r="WFC940" s="337"/>
      <c r="WFD940" s="337"/>
      <c r="WFE940" s="337"/>
      <c r="WFF940" s="337"/>
      <c r="WFG940" s="337"/>
      <c r="WFH940" s="337"/>
      <c r="WFI940" s="337"/>
      <c r="WFJ940" s="337"/>
      <c r="WFK940" s="337"/>
      <c r="WFL940" s="337"/>
      <c r="WFM940" s="337"/>
      <c r="WFN940" s="337"/>
      <c r="WFO940" s="337"/>
      <c r="WFP940" s="337"/>
      <c r="WFQ940" s="337"/>
      <c r="WFR940" s="337"/>
      <c r="WFS940" s="337"/>
      <c r="WFT940" s="337"/>
      <c r="WFU940" s="337"/>
      <c r="WFV940" s="337"/>
      <c r="WFW940" s="337"/>
      <c r="WFX940" s="337"/>
      <c r="WFY940" s="337"/>
      <c r="WFZ940" s="337"/>
      <c r="WGA940" s="337"/>
      <c r="WGB940" s="337"/>
      <c r="WGC940" s="337"/>
      <c r="WGD940" s="337"/>
      <c r="WGE940" s="337"/>
      <c r="WGF940" s="337"/>
      <c r="WGG940" s="337"/>
      <c r="WGH940" s="337"/>
      <c r="WGI940" s="337"/>
      <c r="WGJ940" s="337"/>
      <c r="WGK940" s="337"/>
      <c r="WGL940" s="337"/>
      <c r="WGM940" s="337"/>
      <c r="WGN940" s="337"/>
      <c r="WGO940" s="337"/>
      <c r="WGP940" s="337"/>
      <c r="WGQ940" s="337"/>
      <c r="WGR940" s="337"/>
      <c r="WGS940" s="337"/>
      <c r="WGT940" s="337"/>
      <c r="WGU940" s="337"/>
      <c r="WGV940" s="337"/>
      <c r="WGW940" s="337"/>
      <c r="WGX940" s="337"/>
      <c r="WGY940" s="337"/>
      <c r="WGZ940" s="337"/>
      <c r="WHA940" s="337"/>
      <c r="WHB940" s="337"/>
      <c r="WHC940" s="337"/>
      <c r="WHD940" s="337"/>
      <c r="WHE940" s="337"/>
      <c r="WHF940" s="337"/>
      <c r="WHG940" s="337"/>
      <c r="WHH940" s="337"/>
      <c r="WHI940" s="337"/>
      <c r="WHJ940" s="337"/>
      <c r="WHK940" s="337"/>
      <c r="WHL940" s="337"/>
      <c r="WHM940" s="337"/>
      <c r="WHN940" s="337"/>
      <c r="WHO940" s="337"/>
      <c r="WHP940" s="337"/>
      <c r="WHQ940" s="337"/>
      <c r="WHR940" s="337"/>
      <c r="WHS940" s="337"/>
      <c r="WHT940" s="337"/>
      <c r="WHU940" s="337"/>
      <c r="WHV940" s="337"/>
      <c r="WHW940" s="337"/>
      <c r="WHX940" s="337"/>
      <c r="WHY940" s="337"/>
      <c r="WHZ940" s="337"/>
      <c r="WIA940" s="337"/>
      <c r="WIB940" s="337"/>
      <c r="WIC940" s="337"/>
      <c r="WID940" s="337"/>
      <c r="WIE940" s="337"/>
      <c r="WIF940" s="337"/>
      <c r="WIG940" s="337"/>
      <c r="WIH940" s="337"/>
      <c r="WII940" s="337"/>
      <c r="WIJ940" s="337"/>
      <c r="WIK940" s="337"/>
      <c r="WIL940" s="337"/>
      <c r="WIM940" s="337"/>
      <c r="WIN940" s="337"/>
      <c r="WIO940" s="337"/>
      <c r="WIP940" s="337"/>
      <c r="WIQ940" s="337"/>
      <c r="WIR940" s="337"/>
      <c r="WIS940" s="337"/>
      <c r="WIT940" s="337"/>
      <c r="WIU940" s="337"/>
      <c r="WIV940" s="337"/>
      <c r="WIW940" s="337"/>
      <c r="WIX940" s="337"/>
      <c r="WIY940" s="337"/>
      <c r="WIZ940" s="337"/>
      <c r="WJA940" s="337"/>
      <c r="WJB940" s="337"/>
      <c r="WJC940" s="337"/>
      <c r="WJD940" s="337"/>
      <c r="WJE940" s="337"/>
      <c r="WJF940" s="337"/>
      <c r="WJG940" s="337"/>
      <c r="WJH940" s="337"/>
      <c r="WJI940" s="337"/>
      <c r="WJJ940" s="337"/>
      <c r="WJK940" s="337"/>
      <c r="WJL940" s="337"/>
      <c r="WJM940" s="337"/>
      <c r="WJN940" s="337"/>
      <c r="WJO940" s="337"/>
      <c r="WJP940" s="337"/>
      <c r="WJQ940" s="337"/>
      <c r="WJR940" s="337"/>
      <c r="WJS940" s="337"/>
      <c r="WJT940" s="337"/>
      <c r="WJU940" s="337"/>
      <c r="WJV940" s="337"/>
      <c r="WJW940" s="337"/>
      <c r="WJX940" s="337"/>
      <c r="WJY940" s="337"/>
      <c r="WJZ940" s="337"/>
      <c r="WKA940" s="337"/>
      <c r="WKB940" s="337"/>
      <c r="WKC940" s="337"/>
      <c r="WKD940" s="337"/>
      <c r="WKE940" s="337"/>
      <c r="WKF940" s="337"/>
      <c r="WKG940" s="337"/>
      <c r="WKH940" s="337"/>
      <c r="WKI940" s="337"/>
      <c r="WKJ940" s="337"/>
      <c r="WKK940" s="337"/>
      <c r="WKL940" s="337"/>
      <c r="WKM940" s="337"/>
      <c r="WKN940" s="337"/>
      <c r="WKO940" s="337"/>
      <c r="WKP940" s="337"/>
      <c r="WKQ940" s="337"/>
      <c r="WKR940" s="337"/>
      <c r="WKS940" s="337"/>
      <c r="WKT940" s="337"/>
      <c r="WKU940" s="337"/>
      <c r="WKV940" s="337"/>
      <c r="WKW940" s="337"/>
      <c r="WKX940" s="337"/>
      <c r="WKY940" s="337"/>
      <c r="WKZ940" s="337"/>
      <c r="WLA940" s="337"/>
      <c r="WLB940" s="337"/>
      <c r="WLC940" s="337"/>
      <c r="WLD940" s="337"/>
      <c r="WLE940" s="337"/>
      <c r="WLF940" s="337"/>
      <c r="WLG940" s="337"/>
      <c r="WLH940" s="337"/>
      <c r="WLI940" s="337"/>
      <c r="WLJ940" s="337"/>
      <c r="WLK940" s="337"/>
      <c r="WLL940" s="337"/>
      <c r="WLM940" s="337"/>
      <c r="WLN940" s="337"/>
      <c r="WLO940" s="337"/>
      <c r="WLP940" s="337"/>
      <c r="WLQ940" s="337"/>
      <c r="WLR940" s="337"/>
      <c r="WLS940" s="337"/>
      <c r="WLT940" s="337"/>
      <c r="WLU940" s="337"/>
      <c r="WLV940" s="337"/>
      <c r="WLW940" s="337"/>
      <c r="WLX940" s="337"/>
      <c r="WLY940" s="337"/>
      <c r="WLZ940" s="337"/>
      <c r="WMA940" s="337"/>
      <c r="WMB940" s="337"/>
      <c r="WMC940" s="337"/>
      <c r="WMD940" s="337"/>
      <c r="WME940" s="337"/>
      <c r="WMF940" s="337"/>
      <c r="WMG940" s="337"/>
      <c r="WMH940" s="337"/>
      <c r="WMI940" s="337"/>
      <c r="WMJ940" s="337"/>
      <c r="WMK940" s="337"/>
      <c r="WML940" s="337"/>
      <c r="WMM940" s="337"/>
      <c r="WMN940" s="337"/>
      <c r="WMO940" s="337"/>
      <c r="WMP940" s="337"/>
      <c r="WMQ940" s="337"/>
      <c r="WMR940" s="337"/>
      <c r="WMS940" s="337"/>
      <c r="WMT940" s="337"/>
      <c r="WMU940" s="337"/>
      <c r="WMV940" s="337"/>
      <c r="WMW940" s="337"/>
      <c r="WMX940" s="337"/>
      <c r="WMY940" s="337"/>
      <c r="WMZ940" s="337"/>
      <c r="WNA940" s="337"/>
      <c r="WNB940" s="337"/>
      <c r="WNC940" s="337"/>
      <c r="WND940" s="337"/>
      <c r="WNE940" s="337"/>
      <c r="WNF940" s="337"/>
      <c r="WNG940" s="337"/>
      <c r="WNH940" s="337"/>
      <c r="WNI940" s="337"/>
      <c r="WNJ940" s="337"/>
      <c r="WNK940" s="337"/>
      <c r="WNL940" s="337"/>
      <c r="WNM940" s="337"/>
      <c r="WNN940" s="337"/>
      <c r="WNO940" s="337"/>
      <c r="WNP940" s="337"/>
      <c r="WNQ940" s="337"/>
      <c r="WNR940" s="337"/>
      <c r="WNS940" s="337"/>
      <c r="WNT940" s="337"/>
      <c r="WNU940" s="337"/>
      <c r="WNV940" s="337"/>
      <c r="WNW940" s="337"/>
      <c r="WNX940" s="337"/>
      <c r="WNY940" s="337"/>
      <c r="WNZ940" s="337"/>
      <c r="WOA940" s="337"/>
      <c r="WOB940" s="337"/>
      <c r="WOC940" s="337"/>
      <c r="WOD940" s="337"/>
      <c r="WOE940" s="337"/>
      <c r="WOF940" s="337"/>
      <c r="WOG940" s="337"/>
      <c r="WOH940" s="337"/>
      <c r="WOI940" s="337"/>
      <c r="WOJ940" s="337"/>
      <c r="WOK940" s="337"/>
      <c r="WOL940" s="337"/>
      <c r="WOM940" s="337"/>
      <c r="WON940" s="337"/>
      <c r="WOO940" s="337"/>
      <c r="WOP940" s="337"/>
      <c r="WOQ940" s="337"/>
      <c r="WOR940" s="337"/>
      <c r="WOS940" s="337"/>
      <c r="WOT940" s="337"/>
      <c r="WOU940" s="337"/>
      <c r="WOV940" s="337"/>
      <c r="WOW940" s="337"/>
      <c r="WOX940" s="337"/>
      <c r="WOY940" s="337"/>
      <c r="WOZ940" s="337"/>
      <c r="WPA940" s="337"/>
      <c r="WPB940" s="337"/>
      <c r="WPC940" s="337"/>
      <c r="WPD940" s="337"/>
      <c r="WPE940" s="337"/>
      <c r="WPF940" s="337"/>
      <c r="WPG940" s="337"/>
      <c r="WPH940" s="337"/>
      <c r="WPI940" s="337"/>
      <c r="WPJ940" s="337"/>
      <c r="WPK940" s="337"/>
      <c r="WPL940" s="337"/>
      <c r="WPM940" s="337"/>
      <c r="WPN940" s="337"/>
      <c r="WPO940" s="337"/>
      <c r="WPP940" s="337"/>
      <c r="WPQ940" s="337"/>
      <c r="WPR940" s="337"/>
      <c r="WPS940" s="337"/>
      <c r="WPT940" s="337"/>
      <c r="WPU940" s="337"/>
      <c r="WPV940" s="337"/>
      <c r="WPW940" s="337"/>
      <c r="WPX940" s="337"/>
      <c r="WPY940" s="337"/>
      <c r="WPZ940" s="337"/>
      <c r="WQA940" s="337"/>
      <c r="WQB940" s="337"/>
      <c r="WQC940" s="337"/>
      <c r="WQD940" s="337"/>
      <c r="WQE940" s="337"/>
      <c r="WQF940" s="337"/>
      <c r="WQG940" s="337"/>
      <c r="WQH940" s="337"/>
      <c r="WQI940" s="337"/>
      <c r="WQJ940" s="337"/>
      <c r="WQK940" s="337"/>
      <c r="WQL940" s="337"/>
      <c r="WQM940" s="337"/>
      <c r="WQN940" s="337"/>
      <c r="WQO940" s="337"/>
      <c r="WQP940" s="337"/>
      <c r="WQQ940" s="337"/>
      <c r="WQR940" s="337"/>
      <c r="WQS940" s="337"/>
      <c r="WQT940" s="337"/>
      <c r="WQU940" s="337"/>
      <c r="WQV940" s="337"/>
      <c r="WQW940" s="337"/>
      <c r="WQX940" s="337"/>
      <c r="WQY940" s="337"/>
      <c r="WQZ940" s="337"/>
      <c r="WRA940" s="337"/>
      <c r="WRB940" s="337"/>
      <c r="WRC940" s="337"/>
      <c r="WRD940" s="337"/>
      <c r="WRE940" s="337"/>
      <c r="WRF940" s="337"/>
      <c r="WRG940" s="337"/>
      <c r="WRH940" s="337"/>
      <c r="WRI940" s="337"/>
      <c r="WRJ940" s="337"/>
      <c r="WRK940" s="337"/>
      <c r="WRL940" s="337"/>
      <c r="WRM940" s="337"/>
      <c r="WRN940" s="337"/>
      <c r="WRO940" s="337"/>
      <c r="WRP940" s="337"/>
      <c r="WRQ940" s="337"/>
      <c r="WRR940" s="337"/>
      <c r="WRS940" s="337"/>
      <c r="WRT940" s="337"/>
      <c r="WRU940" s="337"/>
      <c r="WRV940" s="337"/>
      <c r="WRW940" s="337"/>
      <c r="WRX940" s="337"/>
      <c r="WRY940" s="337"/>
      <c r="WRZ940" s="337"/>
      <c r="WSA940" s="337"/>
      <c r="WSB940" s="337"/>
      <c r="WSC940" s="337"/>
      <c r="WSD940" s="337"/>
      <c r="WSE940" s="337"/>
      <c r="WSF940" s="337"/>
      <c r="WSG940" s="337"/>
      <c r="WSH940" s="337"/>
      <c r="WSI940" s="337"/>
      <c r="WSJ940" s="337"/>
      <c r="WSK940" s="337"/>
      <c r="WSL940" s="337"/>
      <c r="WSM940" s="337"/>
      <c r="WSN940" s="337"/>
      <c r="WSO940" s="337"/>
      <c r="WSP940" s="337"/>
      <c r="WSQ940" s="337"/>
      <c r="WSR940" s="337"/>
      <c r="WSS940" s="337"/>
      <c r="WST940" s="337"/>
      <c r="WSU940" s="337"/>
      <c r="WSV940" s="337"/>
      <c r="WSW940" s="337"/>
      <c r="WSX940" s="337"/>
      <c r="WSY940" s="337"/>
      <c r="WSZ940" s="337"/>
      <c r="WTA940" s="337"/>
      <c r="WTB940" s="337"/>
      <c r="WTC940" s="337"/>
      <c r="WTD940" s="337"/>
      <c r="WTE940" s="337"/>
      <c r="WTF940" s="337"/>
      <c r="WTG940" s="337"/>
      <c r="WTH940" s="337"/>
      <c r="WTI940" s="337"/>
      <c r="WTJ940" s="337"/>
      <c r="WTK940" s="337"/>
      <c r="WTL940" s="337"/>
      <c r="WTM940" s="337"/>
      <c r="WTN940" s="337"/>
      <c r="WTO940" s="337"/>
      <c r="WTP940" s="337"/>
      <c r="WTQ940" s="337"/>
      <c r="WTR940" s="337"/>
      <c r="WTS940" s="337"/>
      <c r="WTT940" s="337"/>
      <c r="WTU940" s="337"/>
      <c r="WTV940" s="337"/>
      <c r="WTW940" s="337"/>
      <c r="WTX940" s="337"/>
      <c r="WTY940" s="337"/>
      <c r="WTZ940" s="337"/>
      <c r="WUA940" s="337"/>
      <c r="WUB940" s="337"/>
      <c r="WUC940" s="337"/>
      <c r="WUD940" s="337"/>
      <c r="WUE940" s="337"/>
      <c r="WUF940" s="337"/>
      <c r="WUG940" s="337"/>
      <c r="WUH940" s="337"/>
      <c r="WUI940" s="337"/>
      <c r="WUJ940" s="337"/>
      <c r="WUK940" s="337"/>
      <c r="WUL940" s="337"/>
      <c r="WUM940" s="337"/>
      <c r="WUN940" s="337"/>
      <c r="WUO940" s="337"/>
      <c r="WUP940" s="337"/>
      <c r="WUQ940" s="337"/>
      <c r="WUR940" s="337"/>
      <c r="WUS940" s="337"/>
      <c r="WUT940" s="337"/>
      <c r="WUU940" s="337"/>
      <c r="WUV940" s="337"/>
      <c r="WUW940" s="337"/>
      <c r="WUX940" s="337"/>
      <c r="WUY940" s="337"/>
      <c r="WUZ940" s="337"/>
      <c r="WVA940" s="337"/>
      <c r="WVB940" s="337"/>
      <c r="WVC940" s="337"/>
      <c r="WVD940" s="337"/>
      <c r="WVE940" s="337"/>
      <c r="WVF940" s="337"/>
      <c r="WVG940" s="337"/>
      <c r="WVH940" s="337"/>
      <c r="WVI940" s="337"/>
      <c r="WVJ940" s="337"/>
      <c r="WVK940" s="337"/>
      <c r="WVL940" s="337"/>
      <c r="WVM940" s="337"/>
      <c r="WVN940" s="337"/>
      <c r="WVO940" s="337"/>
      <c r="WVP940" s="337"/>
      <c r="WVQ940" s="337"/>
      <c r="WVR940" s="337"/>
      <c r="WVS940" s="337"/>
      <c r="WVT940" s="337"/>
      <c r="WVU940" s="337"/>
      <c r="WVV940" s="337"/>
      <c r="WVW940" s="337"/>
      <c r="WVX940" s="337"/>
      <c r="WVY940" s="337"/>
      <c r="WVZ940" s="337"/>
      <c r="WWA940" s="337"/>
      <c r="WWB940" s="337"/>
      <c r="WWC940" s="337"/>
      <c r="WWD940" s="337"/>
      <c r="WWE940" s="337"/>
      <c r="WWF940" s="337"/>
      <c r="WWG940" s="337"/>
      <c r="WWH940" s="337"/>
      <c r="WWI940" s="337"/>
      <c r="WWJ940" s="337"/>
      <c r="WWK940" s="337"/>
      <c r="WWL940" s="337"/>
      <c r="WWM940" s="337"/>
      <c r="WWN940" s="337"/>
      <c r="WWO940" s="337"/>
      <c r="WWP940" s="337"/>
      <c r="WWQ940" s="337"/>
      <c r="WWR940" s="337"/>
      <c r="WWS940" s="337"/>
      <c r="WWT940" s="337"/>
      <c r="WWU940" s="337"/>
      <c r="WWV940" s="337"/>
      <c r="WWW940" s="337"/>
      <c r="WWX940" s="337"/>
      <c r="WWY940" s="337"/>
      <c r="WWZ940" s="337"/>
      <c r="WXA940" s="337"/>
      <c r="WXB940" s="337"/>
      <c r="WXC940" s="337"/>
      <c r="WXD940" s="337"/>
      <c r="WXE940" s="337"/>
      <c r="WXF940" s="337"/>
      <c r="WXG940" s="337"/>
      <c r="WXH940" s="337"/>
      <c r="WXI940" s="337"/>
      <c r="WXJ940" s="337"/>
      <c r="WXK940" s="337"/>
      <c r="WXL940" s="337"/>
      <c r="WXM940" s="337"/>
      <c r="WXN940" s="337"/>
      <c r="WXO940" s="337"/>
      <c r="WXP940" s="337"/>
      <c r="WXQ940" s="337"/>
      <c r="WXR940" s="337"/>
      <c r="WXS940" s="337"/>
      <c r="WXT940" s="337"/>
      <c r="WXU940" s="337"/>
      <c r="WXV940" s="337"/>
      <c r="WXW940" s="337"/>
      <c r="WXX940" s="337"/>
      <c r="WXY940" s="337"/>
      <c r="WXZ940" s="337"/>
    </row>
    <row r="941" spans="1:16198" ht="35.25" x14ac:dyDescent="0.5">
      <c r="A941" s="267">
        <v>844</v>
      </c>
      <c r="B941" s="267">
        <v>1</v>
      </c>
      <c r="C941" s="354">
        <v>17</v>
      </c>
      <c r="D941" s="325" t="s">
        <v>15272</v>
      </c>
      <c r="E941" s="326"/>
      <c r="F941" s="317">
        <v>1980</v>
      </c>
      <c r="G941" s="301" t="s">
        <v>17162</v>
      </c>
      <c r="H941" s="317">
        <v>2</v>
      </c>
      <c r="I941" s="317">
        <v>3</v>
      </c>
      <c r="J941" s="318">
        <v>894.8</v>
      </c>
      <c r="K941" s="318">
        <v>810.7</v>
      </c>
      <c r="L941" s="327">
        <v>47</v>
      </c>
      <c r="M941" s="317" t="s">
        <v>17029</v>
      </c>
      <c r="N941" s="317" t="s">
        <v>17064</v>
      </c>
      <c r="O941" s="317" t="s">
        <v>17033</v>
      </c>
      <c r="P941" s="318">
        <v>5419657.0800000001</v>
      </c>
      <c r="Q941" s="321"/>
      <c r="R941" s="318">
        <v>4533851.7300000004</v>
      </c>
      <c r="S941" s="318">
        <v>290622.21999999997</v>
      </c>
      <c r="T941" s="318">
        <v>595183.13</v>
      </c>
      <c r="U941" s="302">
        <f t="shared" si="442"/>
        <v>6056.8362539114887</v>
      </c>
      <c r="V941" s="308">
        <v>9692.7247831917757</v>
      </c>
    </row>
    <row r="942" spans="1:16198" s="336" customFormat="1" ht="35.25" x14ac:dyDescent="0.5">
      <c r="A942" s="267">
        <v>847</v>
      </c>
      <c r="C942" s="309" t="s">
        <v>17304</v>
      </c>
      <c r="D942" s="328"/>
      <c r="E942" s="300" t="s">
        <v>17012</v>
      </c>
      <c r="F942" s="301" t="s">
        <v>17012</v>
      </c>
      <c r="G942" s="301" t="s">
        <v>17012</v>
      </c>
      <c r="H942" s="301" t="s">
        <v>17012</v>
      </c>
      <c r="I942" s="301" t="s">
        <v>17012</v>
      </c>
      <c r="J942" s="306">
        <f>J943</f>
        <v>1177.3</v>
      </c>
      <c r="K942" s="306">
        <f t="shared" ref="K942:L942" si="457">K943</f>
        <v>985.6</v>
      </c>
      <c r="L942" s="307">
        <f t="shared" si="457"/>
        <v>39</v>
      </c>
      <c r="M942" s="301" t="s">
        <v>17012</v>
      </c>
      <c r="N942" s="301" t="s">
        <v>17012</v>
      </c>
      <c r="O942" s="304" t="s">
        <v>17012</v>
      </c>
      <c r="P942" s="324">
        <v>4255119.6399999997</v>
      </c>
      <c r="Q942" s="324">
        <f t="shared" ref="Q942:S942" si="458">Q943</f>
        <v>0</v>
      </c>
      <c r="R942" s="306">
        <f t="shared" si="458"/>
        <v>3371070.36</v>
      </c>
      <c r="S942" s="306">
        <f t="shared" si="458"/>
        <v>226950.38</v>
      </c>
      <c r="T942" s="306">
        <f>T943</f>
        <v>657098.89999999991</v>
      </c>
      <c r="U942" s="302">
        <f t="shared" si="442"/>
        <v>3614.3036099549818</v>
      </c>
      <c r="V942" s="321">
        <f>V943</f>
        <v>5010.8560400917349</v>
      </c>
      <c r="W942" s="267"/>
      <c r="X942" s="337"/>
      <c r="Y942" s="337"/>
      <c r="Z942" s="267"/>
      <c r="AA942" s="337"/>
      <c r="AB942" s="337"/>
      <c r="AC942" s="337"/>
      <c r="AD942" s="337"/>
      <c r="AE942" s="337"/>
      <c r="AF942" s="337"/>
      <c r="AG942" s="337"/>
      <c r="AH942" s="337"/>
      <c r="AI942" s="337"/>
      <c r="AJ942" s="337"/>
      <c r="AK942" s="337"/>
      <c r="AL942" s="337"/>
      <c r="AM942" s="337"/>
      <c r="AN942" s="337"/>
      <c r="AO942" s="337"/>
      <c r="AP942" s="337"/>
      <c r="AQ942" s="337"/>
      <c r="AR942" s="337"/>
      <c r="AS942" s="337"/>
      <c r="AT942" s="337"/>
      <c r="AU942" s="337"/>
      <c r="AV942" s="337"/>
      <c r="AW942" s="337"/>
      <c r="AX942" s="337"/>
      <c r="AY942" s="337"/>
      <c r="AZ942" s="337"/>
      <c r="BA942" s="337"/>
      <c r="BB942" s="337"/>
      <c r="BC942" s="337"/>
      <c r="BD942" s="337"/>
      <c r="BE942" s="337"/>
      <c r="BF942" s="337"/>
      <c r="BG942" s="337"/>
      <c r="BH942" s="337"/>
      <c r="BI942" s="337"/>
      <c r="BJ942" s="337"/>
      <c r="BK942" s="337"/>
      <c r="BL942" s="337"/>
      <c r="BM942" s="337"/>
      <c r="BN942" s="337"/>
      <c r="BO942" s="337"/>
      <c r="BP942" s="337"/>
      <c r="BQ942" s="337"/>
      <c r="BR942" s="337"/>
      <c r="BS942" s="337"/>
      <c r="BT942" s="337"/>
      <c r="BU942" s="337"/>
      <c r="BV942" s="337"/>
      <c r="BW942" s="337"/>
      <c r="BX942" s="337"/>
      <c r="BY942" s="337"/>
      <c r="BZ942" s="337"/>
      <c r="CA942" s="337"/>
      <c r="CB942" s="337"/>
      <c r="CC942" s="337"/>
      <c r="CD942" s="337"/>
      <c r="CE942" s="337"/>
      <c r="CF942" s="337"/>
      <c r="CG942" s="337"/>
      <c r="CH942" s="337"/>
      <c r="CI942" s="337"/>
      <c r="CJ942" s="337"/>
      <c r="CK942" s="337"/>
      <c r="CL942" s="337"/>
      <c r="CM942" s="337"/>
      <c r="CN942" s="337"/>
      <c r="CO942" s="337"/>
      <c r="CP942" s="337"/>
      <c r="CQ942" s="337"/>
      <c r="CR942" s="337"/>
      <c r="CS942" s="337"/>
      <c r="CT942" s="337"/>
      <c r="CU942" s="337"/>
      <c r="CV942" s="337"/>
      <c r="CW942" s="337"/>
      <c r="CX942" s="337"/>
      <c r="CY942" s="337"/>
      <c r="CZ942" s="337"/>
      <c r="DA942" s="337"/>
      <c r="DB942" s="337"/>
      <c r="DC942" s="337"/>
      <c r="DD942" s="337"/>
      <c r="DE942" s="337"/>
      <c r="DF942" s="337"/>
      <c r="DG942" s="337"/>
      <c r="DH942" s="337"/>
      <c r="DI942" s="337"/>
      <c r="DJ942" s="337"/>
      <c r="DK942" s="337"/>
      <c r="DL942" s="337"/>
      <c r="DM942" s="337"/>
      <c r="DN942" s="337"/>
      <c r="DO942" s="337"/>
      <c r="DP942" s="337"/>
      <c r="DQ942" s="337"/>
      <c r="DR942" s="337"/>
      <c r="DS942" s="337"/>
      <c r="DT942" s="337"/>
      <c r="DU942" s="337"/>
      <c r="DV942" s="337"/>
      <c r="DW942" s="337"/>
      <c r="DX942" s="337"/>
      <c r="DY942" s="337"/>
      <c r="DZ942" s="337"/>
      <c r="EA942" s="337"/>
      <c r="EB942" s="337"/>
      <c r="EC942" s="337"/>
      <c r="ED942" s="337"/>
      <c r="EE942" s="337"/>
      <c r="EF942" s="337"/>
      <c r="EG942" s="337"/>
      <c r="EH942" s="337"/>
      <c r="EI942" s="337"/>
      <c r="EJ942" s="337"/>
      <c r="EK942" s="337"/>
      <c r="EL942" s="337"/>
      <c r="EM942" s="337"/>
      <c r="EN942" s="337"/>
      <c r="EO942" s="337"/>
      <c r="EP942" s="337"/>
      <c r="EQ942" s="337"/>
      <c r="ER942" s="337"/>
      <c r="ES942" s="337"/>
      <c r="ET942" s="337"/>
      <c r="EU942" s="337"/>
      <c r="EV942" s="337"/>
      <c r="EW942" s="337"/>
      <c r="EX942" s="337"/>
      <c r="EY942" s="337"/>
      <c r="EZ942" s="337"/>
      <c r="FA942" s="337"/>
      <c r="FB942" s="337"/>
      <c r="FC942" s="337"/>
      <c r="FD942" s="337"/>
      <c r="FE942" s="337"/>
      <c r="FF942" s="337"/>
      <c r="FG942" s="337"/>
      <c r="FH942" s="337"/>
      <c r="FI942" s="337"/>
      <c r="FJ942" s="337"/>
      <c r="FK942" s="337"/>
      <c r="FL942" s="337"/>
      <c r="FM942" s="337"/>
      <c r="FN942" s="337"/>
      <c r="FO942" s="337"/>
      <c r="FP942" s="337"/>
      <c r="FQ942" s="337"/>
      <c r="FR942" s="337"/>
      <c r="FS942" s="337"/>
      <c r="FT942" s="337"/>
      <c r="FU942" s="337"/>
      <c r="FV942" s="337"/>
      <c r="FW942" s="337"/>
      <c r="FX942" s="337"/>
      <c r="FY942" s="337"/>
      <c r="FZ942" s="337"/>
      <c r="GA942" s="337"/>
      <c r="GB942" s="337"/>
      <c r="GC942" s="337"/>
      <c r="GD942" s="337"/>
      <c r="GE942" s="337"/>
      <c r="GF942" s="337"/>
      <c r="GG942" s="337"/>
      <c r="GH942" s="337"/>
      <c r="GI942" s="337"/>
      <c r="GJ942" s="337"/>
      <c r="GK942" s="337"/>
      <c r="GL942" s="337"/>
      <c r="GM942" s="337"/>
      <c r="GN942" s="337"/>
      <c r="GO942" s="337"/>
      <c r="GP942" s="337"/>
      <c r="GQ942" s="337"/>
      <c r="GR942" s="337"/>
      <c r="GS942" s="337"/>
      <c r="GT942" s="337"/>
      <c r="GU942" s="337"/>
      <c r="GV942" s="337"/>
      <c r="GW942" s="337"/>
      <c r="GX942" s="337"/>
      <c r="GY942" s="337"/>
      <c r="GZ942" s="337"/>
      <c r="HA942" s="337"/>
      <c r="HB942" s="337"/>
      <c r="HC942" s="337"/>
      <c r="HD942" s="337"/>
      <c r="HE942" s="337"/>
      <c r="HF942" s="337"/>
      <c r="HG942" s="337"/>
      <c r="HH942" s="337"/>
      <c r="HI942" s="337"/>
      <c r="HJ942" s="337"/>
      <c r="HK942" s="337"/>
      <c r="HL942" s="337"/>
      <c r="HM942" s="337"/>
      <c r="HN942" s="337"/>
      <c r="HO942" s="337"/>
      <c r="HP942" s="337"/>
      <c r="HQ942" s="337"/>
      <c r="HR942" s="337"/>
      <c r="HS942" s="337"/>
      <c r="HT942" s="337"/>
      <c r="HU942" s="337"/>
      <c r="HV942" s="337"/>
      <c r="HW942" s="337"/>
      <c r="HX942" s="337"/>
      <c r="HY942" s="337"/>
      <c r="HZ942" s="337"/>
      <c r="IA942" s="337"/>
      <c r="IB942" s="337"/>
      <c r="IC942" s="337"/>
      <c r="ID942" s="337"/>
      <c r="IE942" s="337"/>
      <c r="IF942" s="337"/>
      <c r="IG942" s="337"/>
      <c r="IH942" s="337"/>
      <c r="II942" s="337"/>
      <c r="IJ942" s="337"/>
      <c r="IK942" s="337"/>
      <c r="IL942" s="337"/>
      <c r="IM942" s="337"/>
      <c r="IN942" s="337"/>
      <c r="IO942" s="337"/>
      <c r="IP942" s="337"/>
      <c r="IQ942" s="337"/>
      <c r="IR942" s="337"/>
      <c r="IS942" s="337"/>
      <c r="IT942" s="337"/>
      <c r="IU942" s="337"/>
      <c r="IV942" s="337"/>
      <c r="IW942" s="337"/>
      <c r="IX942" s="337"/>
      <c r="IY942" s="337"/>
      <c r="IZ942" s="337"/>
      <c r="JA942" s="337"/>
      <c r="JB942" s="337"/>
      <c r="JC942" s="337"/>
      <c r="JD942" s="337"/>
      <c r="JE942" s="337"/>
      <c r="JF942" s="337"/>
      <c r="JG942" s="337"/>
      <c r="JH942" s="337"/>
      <c r="JI942" s="337"/>
      <c r="JJ942" s="337"/>
      <c r="JK942" s="337"/>
      <c r="JL942" s="337"/>
      <c r="JM942" s="337"/>
      <c r="JN942" s="337"/>
      <c r="JO942" s="337"/>
      <c r="JP942" s="337"/>
      <c r="JQ942" s="337"/>
      <c r="JR942" s="337"/>
      <c r="JS942" s="337"/>
      <c r="JT942" s="337"/>
      <c r="JU942" s="337"/>
      <c r="JV942" s="337"/>
      <c r="JW942" s="337"/>
      <c r="JX942" s="337"/>
      <c r="JY942" s="337"/>
      <c r="JZ942" s="337"/>
      <c r="KA942" s="337"/>
      <c r="KB942" s="337"/>
      <c r="KC942" s="337"/>
      <c r="KD942" s="337"/>
      <c r="KE942" s="337"/>
      <c r="KF942" s="337"/>
      <c r="KG942" s="337"/>
      <c r="KH942" s="337"/>
      <c r="KI942" s="337"/>
      <c r="KJ942" s="337"/>
      <c r="KK942" s="337"/>
      <c r="KL942" s="337"/>
      <c r="KM942" s="337"/>
      <c r="KN942" s="337"/>
      <c r="KO942" s="337"/>
      <c r="KP942" s="337"/>
      <c r="KQ942" s="337"/>
      <c r="KR942" s="337"/>
      <c r="KS942" s="337"/>
      <c r="KT942" s="337"/>
      <c r="KU942" s="337"/>
      <c r="KV942" s="337"/>
      <c r="KW942" s="337"/>
      <c r="KX942" s="337"/>
      <c r="KY942" s="337"/>
      <c r="KZ942" s="337"/>
      <c r="LA942" s="337"/>
      <c r="LB942" s="337"/>
      <c r="LC942" s="337"/>
      <c r="LD942" s="337"/>
      <c r="LE942" s="337"/>
      <c r="LF942" s="337"/>
      <c r="LG942" s="337"/>
      <c r="LH942" s="337"/>
      <c r="LI942" s="337"/>
      <c r="LJ942" s="337"/>
      <c r="LK942" s="337"/>
      <c r="LL942" s="337"/>
      <c r="LM942" s="337"/>
      <c r="LN942" s="337"/>
      <c r="LO942" s="337"/>
      <c r="LP942" s="337"/>
      <c r="LQ942" s="337"/>
      <c r="LR942" s="337"/>
      <c r="LS942" s="337"/>
      <c r="LT942" s="337"/>
      <c r="LU942" s="337"/>
      <c r="LV942" s="337"/>
      <c r="LW942" s="337"/>
      <c r="LX942" s="337"/>
      <c r="LY942" s="337"/>
      <c r="LZ942" s="337"/>
      <c r="MA942" s="337"/>
      <c r="MB942" s="337"/>
      <c r="MC942" s="337"/>
      <c r="MD942" s="337"/>
      <c r="ME942" s="337"/>
      <c r="MF942" s="337"/>
      <c r="MG942" s="337"/>
      <c r="MH942" s="337"/>
      <c r="MI942" s="337"/>
      <c r="MJ942" s="337"/>
      <c r="MK942" s="337"/>
      <c r="ML942" s="337"/>
      <c r="MM942" s="337"/>
      <c r="MN942" s="337"/>
      <c r="MO942" s="337"/>
      <c r="MP942" s="337"/>
      <c r="MQ942" s="337"/>
      <c r="MR942" s="337"/>
      <c r="MS942" s="337"/>
      <c r="MT942" s="337"/>
      <c r="MU942" s="337"/>
      <c r="MV942" s="337"/>
      <c r="MW942" s="337"/>
      <c r="MX942" s="337"/>
      <c r="MY942" s="337"/>
      <c r="MZ942" s="337"/>
      <c r="NA942" s="337"/>
      <c r="NB942" s="337"/>
      <c r="NC942" s="337"/>
      <c r="ND942" s="337"/>
      <c r="NE942" s="337"/>
      <c r="NF942" s="337"/>
      <c r="NG942" s="337"/>
      <c r="NH942" s="337"/>
      <c r="NI942" s="337"/>
      <c r="NJ942" s="337"/>
      <c r="NK942" s="337"/>
      <c r="NL942" s="337"/>
      <c r="NM942" s="337"/>
      <c r="NN942" s="337"/>
      <c r="NO942" s="337"/>
      <c r="NP942" s="337"/>
      <c r="NQ942" s="337"/>
      <c r="NR942" s="337"/>
      <c r="NS942" s="337"/>
      <c r="NT942" s="337"/>
      <c r="NU942" s="337"/>
      <c r="NV942" s="337"/>
      <c r="NW942" s="337"/>
      <c r="NX942" s="337"/>
      <c r="NY942" s="337"/>
      <c r="NZ942" s="337"/>
      <c r="OA942" s="337"/>
      <c r="OB942" s="337"/>
      <c r="OC942" s="337"/>
      <c r="OD942" s="337"/>
      <c r="OE942" s="337"/>
      <c r="OF942" s="337"/>
      <c r="OG942" s="337"/>
      <c r="OH942" s="337"/>
      <c r="OI942" s="337"/>
      <c r="OJ942" s="337"/>
      <c r="OK942" s="337"/>
      <c r="OL942" s="337"/>
      <c r="OM942" s="337"/>
      <c r="ON942" s="337"/>
      <c r="OO942" s="337"/>
      <c r="OP942" s="337"/>
      <c r="OQ942" s="337"/>
      <c r="OR942" s="337"/>
      <c r="OS942" s="337"/>
      <c r="OT942" s="337"/>
      <c r="OU942" s="337"/>
      <c r="OV942" s="337"/>
      <c r="OW942" s="337"/>
      <c r="OX942" s="337"/>
      <c r="OY942" s="337"/>
      <c r="OZ942" s="337"/>
      <c r="PA942" s="337"/>
      <c r="PB942" s="337"/>
      <c r="PC942" s="337"/>
      <c r="PD942" s="337"/>
      <c r="PE942" s="337"/>
      <c r="PF942" s="337"/>
      <c r="PG942" s="337"/>
      <c r="PH942" s="337"/>
      <c r="PI942" s="337"/>
      <c r="PJ942" s="337"/>
      <c r="PK942" s="337"/>
      <c r="PL942" s="337"/>
      <c r="PM942" s="337"/>
      <c r="PN942" s="337"/>
      <c r="PO942" s="337"/>
      <c r="PP942" s="337"/>
      <c r="PQ942" s="337"/>
      <c r="PR942" s="337"/>
      <c r="PS942" s="337"/>
      <c r="PT942" s="337"/>
      <c r="PU942" s="337"/>
      <c r="PV942" s="337"/>
      <c r="PW942" s="337"/>
      <c r="PX942" s="337"/>
      <c r="PY942" s="337"/>
      <c r="PZ942" s="337"/>
      <c r="QA942" s="337"/>
      <c r="QB942" s="337"/>
      <c r="QC942" s="337"/>
      <c r="QD942" s="337"/>
      <c r="QE942" s="337"/>
      <c r="QF942" s="337"/>
      <c r="QG942" s="337"/>
      <c r="QH942" s="337"/>
      <c r="QI942" s="337"/>
      <c r="QJ942" s="337"/>
      <c r="QK942" s="337"/>
      <c r="QL942" s="337"/>
      <c r="QM942" s="337"/>
      <c r="QN942" s="337"/>
      <c r="QO942" s="337"/>
      <c r="QP942" s="337"/>
      <c r="QQ942" s="337"/>
      <c r="QR942" s="337"/>
      <c r="QS942" s="337"/>
      <c r="QT942" s="337"/>
      <c r="QU942" s="337"/>
      <c r="QV942" s="337"/>
      <c r="QW942" s="337"/>
      <c r="QX942" s="337"/>
      <c r="QY942" s="337"/>
      <c r="QZ942" s="337"/>
      <c r="RA942" s="337"/>
      <c r="RB942" s="337"/>
      <c r="RC942" s="337"/>
      <c r="RD942" s="337"/>
      <c r="RE942" s="337"/>
      <c r="RF942" s="337"/>
      <c r="RG942" s="337"/>
      <c r="RH942" s="337"/>
      <c r="RI942" s="337"/>
      <c r="RJ942" s="337"/>
      <c r="RK942" s="337"/>
      <c r="RL942" s="337"/>
      <c r="RM942" s="337"/>
      <c r="RN942" s="337"/>
      <c r="RO942" s="337"/>
      <c r="RP942" s="337"/>
      <c r="RQ942" s="337"/>
      <c r="RR942" s="337"/>
      <c r="RS942" s="337"/>
      <c r="RT942" s="337"/>
      <c r="RU942" s="337"/>
      <c r="RV942" s="337"/>
      <c r="RW942" s="337"/>
      <c r="RX942" s="337"/>
      <c r="RY942" s="337"/>
      <c r="RZ942" s="337"/>
      <c r="SA942" s="337"/>
      <c r="SB942" s="337"/>
      <c r="SC942" s="337"/>
      <c r="SD942" s="337"/>
      <c r="SE942" s="337"/>
      <c r="SF942" s="337"/>
      <c r="SG942" s="337"/>
      <c r="SH942" s="337"/>
      <c r="SI942" s="337"/>
      <c r="SJ942" s="337"/>
      <c r="SK942" s="337"/>
      <c r="SL942" s="337"/>
      <c r="SM942" s="337"/>
      <c r="SN942" s="337"/>
      <c r="SO942" s="337"/>
      <c r="SP942" s="337"/>
      <c r="SQ942" s="337"/>
      <c r="SR942" s="337"/>
      <c r="SS942" s="337"/>
      <c r="ST942" s="337"/>
      <c r="SU942" s="337"/>
      <c r="SV942" s="337"/>
      <c r="SW942" s="337"/>
      <c r="SX942" s="337"/>
      <c r="SY942" s="337"/>
      <c r="SZ942" s="337"/>
      <c r="TA942" s="337"/>
      <c r="TB942" s="337"/>
      <c r="TC942" s="337"/>
      <c r="TD942" s="337"/>
      <c r="TE942" s="337"/>
      <c r="TF942" s="337"/>
      <c r="TG942" s="337"/>
      <c r="TH942" s="337"/>
      <c r="TI942" s="337"/>
      <c r="TJ942" s="337"/>
      <c r="TK942" s="337"/>
      <c r="TL942" s="337"/>
      <c r="TM942" s="337"/>
      <c r="TN942" s="337"/>
      <c r="TO942" s="337"/>
      <c r="TP942" s="337"/>
      <c r="TQ942" s="337"/>
      <c r="TR942" s="337"/>
      <c r="TS942" s="337"/>
      <c r="TT942" s="337"/>
      <c r="TU942" s="337"/>
      <c r="TV942" s="337"/>
      <c r="TW942" s="337"/>
      <c r="TX942" s="337"/>
      <c r="TY942" s="337"/>
      <c r="TZ942" s="337"/>
      <c r="UA942" s="337"/>
      <c r="UB942" s="337"/>
      <c r="UC942" s="337"/>
      <c r="UD942" s="337"/>
      <c r="UE942" s="337"/>
      <c r="UF942" s="337"/>
      <c r="UG942" s="337"/>
      <c r="UH942" s="337"/>
      <c r="UI942" s="337"/>
      <c r="UJ942" s="337"/>
      <c r="UK942" s="337"/>
      <c r="UL942" s="337"/>
      <c r="UM942" s="337"/>
      <c r="UN942" s="337"/>
      <c r="UO942" s="337"/>
      <c r="UP942" s="337"/>
      <c r="UQ942" s="337"/>
      <c r="UR942" s="337"/>
      <c r="US942" s="337"/>
      <c r="UT942" s="337"/>
      <c r="UU942" s="337"/>
      <c r="UV942" s="337"/>
      <c r="UW942" s="337"/>
      <c r="UX942" s="337"/>
      <c r="UY942" s="337"/>
      <c r="UZ942" s="337"/>
      <c r="VA942" s="337"/>
      <c r="VB942" s="337"/>
      <c r="VC942" s="337"/>
      <c r="VD942" s="337"/>
      <c r="VE942" s="337"/>
      <c r="VF942" s="337"/>
      <c r="VG942" s="337"/>
      <c r="VH942" s="337"/>
      <c r="VI942" s="337"/>
      <c r="VJ942" s="337"/>
      <c r="VK942" s="337"/>
      <c r="VL942" s="337"/>
      <c r="VM942" s="337"/>
      <c r="VN942" s="337"/>
      <c r="VO942" s="337"/>
      <c r="VP942" s="337"/>
      <c r="VQ942" s="337"/>
      <c r="VR942" s="337"/>
      <c r="VS942" s="337"/>
      <c r="VT942" s="337"/>
      <c r="VU942" s="337"/>
      <c r="VV942" s="337"/>
      <c r="VW942" s="337"/>
      <c r="VX942" s="337"/>
      <c r="VY942" s="337"/>
      <c r="VZ942" s="337"/>
      <c r="WA942" s="337"/>
      <c r="WB942" s="337"/>
      <c r="WC942" s="337"/>
      <c r="WD942" s="337"/>
      <c r="WE942" s="337"/>
      <c r="WF942" s="337"/>
      <c r="WG942" s="337"/>
      <c r="WH942" s="337"/>
      <c r="WI942" s="337"/>
      <c r="WJ942" s="337"/>
      <c r="WK942" s="337"/>
      <c r="WL942" s="337"/>
      <c r="WM942" s="337"/>
      <c r="WN942" s="337"/>
      <c r="WO942" s="337"/>
      <c r="WP942" s="337"/>
      <c r="WQ942" s="337"/>
      <c r="WR942" s="337"/>
      <c r="WS942" s="337"/>
      <c r="WT942" s="337"/>
      <c r="WU942" s="337"/>
      <c r="WV942" s="337"/>
      <c r="WW942" s="337"/>
      <c r="WX942" s="337"/>
      <c r="WY942" s="337"/>
      <c r="WZ942" s="337"/>
      <c r="XA942" s="337"/>
      <c r="XB942" s="337"/>
      <c r="XC942" s="337"/>
      <c r="XD942" s="337"/>
      <c r="XE942" s="337"/>
      <c r="XF942" s="337"/>
      <c r="XG942" s="337"/>
      <c r="XH942" s="337"/>
      <c r="XI942" s="337"/>
      <c r="XJ942" s="337"/>
      <c r="XK942" s="337"/>
      <c r="XL942" s="337"/>
      <c r="XM942" s="337"/>
      <c r="XN942" s="337"/>
      <c r="XO942" s="337"/>
      <c r="XP942" s="337"/>
      <c r="XQ942" s="337"/>
      <c r="XR942" s="337"/>
      <c r="XS942" s="337"/>
      <c r="XT942" s="337"/>
      <c r="XU942" s="337"/>
      <c r="XV942" s="337"/>
      <c r="XW942" s="337"/>
      <c r="XX942" s="337"/>
      <c r="XY942" s="337"/>
      <c r="XZ942" s="337"/>
      <c r="YA942" s="337"/>
      <c r="YB942" s="337"/>
      <c r="YC942" s="337"/>
      <c r="YD942" s="337"/>
      <c r="YE942" s="337"/>
      <c r="YF942" s="337"/>
      <c r="YG942" s="337"/>
      <c r="YH942" s="337"/>
      <c r="YI942" s="337"/>
      <c r="YJ942" s="337"/>
      <c r="YK942" s="337"/>
      <c r="YL942" s="337"/>
      <c r="YM942" s="337"/>
      <c r="YN942" s="337"/>
      <c r="YO942" s="337"/>
      <c r="YP942" s="337"/>
      <c r="YQ942" s="337"/>
      <c r="YR942" s="337"/>
      <c r="YS942" s="337"/>
      <c r="YT942" s="337"/>
      <c r="YU942" s="337"/>
      <c r="YV942" s="337"/>
      <c r="YW942" s="337"/>
      <c r="YX942" s="337"/>
      <c r="YY942" s="337"/>
      <c r="YZ942" s="337"/>
      <c r="ZA942" s="337"/>
      <c r="ZB942" s="337"/>
      <c r="ZC942" s="337"/>
      <c r="ZD942" s="337"/>
      <c r="ZE942" s="337"/>
      <c r="ZF942" s="337"/>
      <c r="ZG942" s="337"/>
      <c r="ZH942" s="337"/>
      <c r="ZI942" s="337"/>
      <c r="ZJ942" s="337"/>
      <c r="ZK942" s="337"/>
      <c r="ZL942" s="337"/>
      <c r="ZM942" s="337"/>
      <c r="ZN942" s="337"/>
      <c r="ZO942" s="337"/>
      <c r="ZP942" s="337"/>
      <c r="ZQ942" s="337"/>
      <c r="ZR942" s="337"/>
      <c r="ZS942" s="337"/>
      <c r="ZT942" s="337"/>
      <c r="ZU942" s="337"/>
      <c r="ZV942" s="337"/>
      <c r="ZW942" s="337"/>
      <c r="ZX942" s="337"/>
      <c r="ZY942" s="337"/>
      <c r="ZZ942" s="337"/>
      <c r="AAA942" s="337"/>
      <c r="AAB942" s="337"/>
      <c r="AAC942" s="337"/>
      <c r="AAD942" s="337"/>
      <c r="AAE942" s="337"/>
      <c r="AAF942" s="337"/>
      <c r="AAG942" s="337"/>
      <c r="AAH942" s="337"/>
      <c r="AAI942" s="337"/>
      <c r="AAJ942" s="337"/>
      <c r="AAK942" s="337"/>
      <c r="AAL942" s="337"/>
      <c r="AAM942" s="337"/>
      <c r="AAN942" s="337"/>
      <c r="AAO942" s="337"/>
      <c r="AAP942" s="337"/>
      <c r="AAQ942" s="337"/>
      <c r="AAR942" s="337"/>
      <c r="AAS942" s="337"/>
      <c r="AAT942" s="337"/>
      <c r="AAU942" s="337"/>
      <c r="AAV942" s="337"/>
      <c r="AAW942" s="337"/>
      <c r="AAX942" s="337"/>
      <c r="AAY942" s="337"/>
      <c r="AAZ942" s="337"/>
      <c r="ABA942" s="337"/>
      <c r="ABB942" s="337"/>
      <c r="ABC942" s="337"/>
      <c r="ABD942" s="337"/>
      <c r="ABE942" s="337"/>
      <c r="ABF942" s="337"/>
      <c r="ABG942" s="337"/>
      <c r="ABH942" s="337"/>
      <c r="ABI942" s="337"/>
      <c r="ABJ942" s="337"/>
      <c r="ABK942" s="337"/>
      <c r="ABL942" s="337"/>
      <c r="ABM942" s="337"/>
      <c r="ABN942" s="337"/>
      <c r="ABO942" s="337"/>
      <c r="ABP942" s="337"/>
      <c r="ABQ942" s="337"/>
      <c r="ABR942" s="337"/>
      <c r="ABS942" s="337"/>
      <c r="ABT942" s="337"/>
      <c r="ABU942" s="337"/>
      <c r="ABV942" s="337"/>
      <c r="ABW942" s="337"/>
      <c r="ABX942" s="337"/>
      <c r="ABY942" s="337"/>
      <c r="ABZ942" s="337"/>
      <c r="ACA942" s="337"/>
      <c r="ACB942" s="337"/>
      <c r="ACC942" s="337"/>
      <c r="ACD942" s="337"/>
      <c r="ACE942" s="337"/>
      <c r="ACF942" s="337"/>
      <c r="ACG942" s="337"/>
      <c r="ACH942" s="337"/>
      <c r="ACI942" s="337"/>
      <c r="ACJ942" s="337"/>
      <c r="ACK942" s="337"/>
      <c r="ACL942" s="337"/>
      <c r="ACM942" s="337"/>
      <c r="ACN942" s="337"/>
      <c r="ACO942" s="337"/>
      <c r="ACP942" s="337"/>
      <c r="ACQ942" s="337"/>
      <c r="ACR942" s="337"/>
      <c r="ACS942" s="337"/>
      <c r="ACT942" s="337"/>
      <c r="ACU942" s="337"/>
      <c r="ACV942" s="337"/>
      <c r="ACW942" s="337"/>
      <c r="ACX942" s="337"/>
      <c r="ACY942" s="337"/>
      <c r="ACZ942" s="337"/>
      <c r="ADA942" s="337"/>
      <c r="ADB942" s="337"/>
      <c r="ADC942" s="337"/>
      <c r="ADD942" s="337"/>
      <c r="ADE942" s="337"/>
      <c r="ADF942" s="337"/>
      <c r="ADG942" s="337"/>
      <c r="ADH942" s="337"/>
      <c r="ADI942" s="337"/>
      <c r="ADJ942" s="337"/>
      <c r="ADK942" s="337"/>
      <c r="ADL942" s="337"/>
      <c r="ADM942" s="337"/>
      <c r="ADN942" s="337"/>
      <c r="ADO942" s="337"/>
      <c r="ADP942" s="337"/>
      <c r="ADQ942" s="337"/>
      <c r="ADR942" s="337"/>
      <c r="ADS942" s="337"/>
      <c r="ADT942" s="337"/>
      <c r="ADU942" s="337"/>
      <c r="ADV942" s="337"/>
      <c r="ADW942" s="337"/>
      <c r="ADX942" s="337"/>
      <c r="ADY942" s="337"/>
      <c r="ADZ942" s="337"/>
      <c r="AEA942" s="337"/>
      <c r="AEB942" s="337"/>
      <c r="AEC942" s="337"/>
      <c r="AED942" s="337"/>
      <c r="AEE942" s="337"/>
      <c r="AEF942" s="337"/>
      <c r="AEG942" s="337"/>
      <c r="AEH942" s="337"/>
      <c r="AEI942" s="337"/>
      <c r="AEJ942" s="337"/>
      <c r="AEK942" s="337"/>
      <c r="AEL942" s="337"/>
      <c r="AEM942" s="337"/>
      <c r="AEN942" s="337"/>
      <c r="AEO942" s="337"/>
      <c r="AEP942" s="337"/>
      <c r="AEQ942" s="337"/>
      <c r="AER942" s="337"/>
      <c r="AES942" s="337"/>
      <c r="AET942" s="337"/>
      <c r="AEU942" s="337"/>
      <c r="AEV942" s="337"/>
      <c r="AEW942" s="337"/>
      <c r="AEX942" s="337"/>
      <c r="AEY942" s="337"/>
      <c r="AEZ942" s="337"/>
      <c r="AFA942" s="337"/>
      <c r="AFB942" s="337"/>
      <c r="AFC942" s="337"/>
      <c r="AFD942" s="337"/>
      <c r="AFE942" s="337"/>
      <c r="AFF942" s="337"/>
      <c r="AFG942" s="337"/>
      <c r="AFH942" s="337"/>
      <c r="AFI942" s="337"/>
      <c r="AFJ942" s="337"/>
      <c r="AFK942" s="337"/>
      <c r="AFL942" s="337"/>
      <c r="AFM942" s="337"/>
      <c r="AFN942" s="337"/>
      <c r="AFO942" s="337"/>
      <c r="AFP942" s="337"/>
      <c r="AFQ942" s="337"/>
      <c r="AFR942" s="337"/>
      <c r="AFS942" s="337"/>
      <c r="AFT942" s="337"/>
      <c r="AFU942" s="337"/>
      <c r="AFV942" s="337"/>
      <c r="AFW942" s="337"/>
      <c r="AFX942" s="337"/>
      <c r="AFY942" s="337"/>
      <c r="AFZ942" s="337"/>
      <c r="AGA942" s="337"/>
      <c r="AGB942" s="337"/>
      <c r="AGC942" s="337"/>
      <c r="AGD942" s="337"/>
      <c r="AGE942" s="337"/>
      <c r="AGF942" s="337"/>
      <c r="AGG942" s="337"/>
      <c r="AGH942" s="337"/>
      <c r="AGI942" s="337"/>
      <c r="AGJ942" s="337"/>
      <c r="AGK942" s="337"/>
      <c r="AGL942" s="337"/>
      <c r="AGM942" s="337"/>
      <c r="AGN942" s="337"/>
      <c r="AGO942" s="337"/>
      <c r="AGP942" s="337"/>
      <c r="AGQ942" s="337"/>
      <c r="AGR942" s="337"/>
      <c r="AGS942" s="337"/>
      <c r="AGT942" s="337"/>
      <c r="AGU942" s="337"/>
      <c r="AGV942" s="337"/>
      <c r="AGW942" s="337"/>
      <c r="AGX942" s="337"/>
      <c r="AGY942" s="337"/>
      <c r="AGZ942" s="337"/>
      <c r="AHA942" s="337"/>
      <c r="AHB942" s="337"/>
      <c r="AHC942" s="337"/>
      <c r="AHD942" s="337"/>
      <c r="AHE942" s="337"/>
      <c r="AHF942" s="337"/>
      <c r="AHG942" s="337"/>
      <c r="AHH942" s="337"/>
      <c r="AHI942" s="337"/>
      <c r="AHJ942" s="337"/>
      <c r="AHK942" s="337"/>
      <c r="AHL942" s="337"/>
      <c r="AHM942" s="337"/>
      <c r="AHN942" s="337"/>
      <c r="AHO942" s="337"/>
      <c r="AHP942" s="337"/>
      <c r="AHQ942" s="337"/>
      <c r="AHR942" s="337"/>
      <c r="AHS942" s="337"/>
      <c r="AHT942" s="337"/>
      <c r="AHU942" s="337"/>
      <c r="AHV942" s="337"/>
      <c r="AHW942" s="337"/>
      <c r="AHX942" s="337"/>
      <c r="AHY942" s="337"/>
      <c r="AHZ942" s="337"/>
      <c r="AIA942" s="337"/>
      <c r="AIB942" s="337"/>
      <c r="AIC942" s="337"/>
      <c r="AID942" s="337"/>
      <c r="AIE942" s="337"/>
      <c r="AIF942" s="337"/>
      <c r="AIG942" s="337"/>
      <c r="AIH942" s="337"/>
      <c r="AII942" s="337"/>
      <c r="AIJ942" s="337"/>
      <c r="AIK942" s="337"/>
      <c r="AIL942" s="337"/>
      <c r="AIM942" s="337"/>
      <c r="AIN942" s="337"/>
      <c r="AIO942" s="337"/>
      <c r="AIP942" s="337"/>
      <c r="AIQ942" s="337"/>
      <c r="AIR942" s="337"/>
      <c r="AIS942" s="337"/>
      <c r="AIT942" s="337"/>
      <c r="AIU942" s="337"/>
      <c r="AIV942" s="337"/>
      <c r="AIW942" s="337"/>
      <c r="AIX942" s="337"/>
      <c r="AIY942" s="337"/>
      <c r="AIZ942" s="337"/>
      <c r="AJA942" s="337"/>
      <c r="AJB942" s="337"/>
      <c r="AJC942" s="337"/>
      <c r="AJD942" s="337"/>
      <c r="AJE942" s="337"/>
      <c r="AJF942" s="337"/>
      <c r="AJG942" s="337"/>
      <c r="AJH942" s="337"/>
      <c r="AJI942" s="337"/>
      <c r="AJJ942" s="337"/>
      <c r="AJK942" s="337"/>
      <c r="AJL942" s="337"/>
      <c r="AJM942" s="337"/>
      <c r="AJN942" s="337"/>
      <c r="AJO942" s="337"/>
      <c r="AJP942" s="337"/>
      <c r="AJQ942" s="337"/>
      <c r="AJR942" s="337"/>
      <c r="AJS942" s="337"/>
      <c r="AJT942" s="337"/>
      <c r="AJU942" s="337"/>
      <c r="AJV942" s="337"/>
      <c r="AJW942" s="337"/>
      <c r="AJX942" s="337"/>
      <c r="AJY942" s="337"/>
      <c r="AJZ942" s="337"/>
      <c r="AKA942" s="337"/>
      <c r="AKB942" s="337"/>
      <c r="AKC942" s="337"/>
      <c r="AKD942" s="337"/>
      <c r="AKE942" s="337"/>
      <c r="AKF942" s="337"/>
      <c r="AKG942" s="337"/>
      <c r="AKH942" s="337"/>
      <c r="AKI942" s="337"/>
      <c r="AKJ942" s="337"/>
      <c r="AKK942" s="337"/>
      <c r="AKL942" s="337"/>
      <c r="AKM942" s="337"/>
      <c r="AKN942" s="337"/>
      <c r="AKO942" s="337"/>
      <c r="AKP942" s="337"/>
      <c r="AKQ942" s="337"/>
      <c r="AKR942" s="337"/>
      <c r="AKS942" s="337"/>
      <c r="AKT942" s="337"/>
      <c r="AKU942" s="337"/>
      <c r="AKV942" s="337"/>
      <c r="AKW942" s="337"/>
      <c r="AKX942" s="337"/>
      <c r="AKY942" s="337"/>
      <c r="AKZ942" s="337"/>
      <c r="ALA942" s="337"/>
      <c r="ALB942" s="337"/>
      <c r="ALC942" s="337"/>
      <c r="ALD942" s="337"/>
      <c r="ALE942" s="337"/>
      <c r="ALF942" s="337"/>
      <c r="ALG942" s="337"/>
      <c r="ALH942" s="337"/>
      <c r="ALI942" s="337"/>
      <c r="ALJ942" s="337"/>
      <c r="ALK942" s="337"/>
      <c r="ALL942" s="337"/>
      <c r="ALM942" s="337"/>
      <c r="ALN942" s="337"/>
      <c r="ALO942" s="337"/>
      <c r="ALP942" s="337"/>
      <c r="ALQ942" s="337"/>
      <c r="ALR942" s="337"/>
      <c r="ALS942" s="337"/>
      <c r="ALT942" s="337"/>
      <c r="ALU942" s="337"/>
      <c r="ALV942" s="337"/>
      <c r="ALW942" s="337"/>
      <c r="ALX942" s="337"/>
      <c r="ALY942" s="337"/>
      <c r="ALZ942" s="337"/>
      <c r="AMA942" s="337"/>
      <c r="AMB942" s="337"/>
      <c r="AMC942" s="337"/>
      <c r="AMD942" s="337"/>
      <c r="AME942" s="337"/>
      <c r="AMF942" s="337"/>
      <c r="AMG942" s="337"/>
      <c r="AMH942" s="337"/>
      <c r="AMI942" s="337"/>
      <c r="AMJ942" s="337"/>
      <c r="AMK942" s="337"/>
      <c r="AML942" s="337"/>
      <c r="AMM942" s="337"/>
      <c r="AMN942" s="337"/>
      <c r="AMO942" s="337"/>
      <c r="AMP942" s="337"/>
      <c r="AMQ942" s="337"/>
      <c r="AMR942" s="337"/>
      <c r="AMS942" s="337"/>
      <c r="AMT942" s="337"/>
      <c r="AMU942" s="337"/>
      <c r="AMV942" s="337"/>
      <c r="AMW942" s="337"/>
      <c r="AMX942" s="337"/>
      <c r="AMY942" s="337"/>
      <c r="AMZ942" s="337"/>
      <c r="ANA942" s="337"/>
      <c r="ANB942" s="337"/>
      <c r="ANC942" s="337"/>
      <c r="AND942" s="337"/>
      <c r="ANE942" s="337"/>
      <c r="ANF942" s="337"/>
      <c r="ANG942" s="337"/>
      <c r="ANH942" s="337"/>
      <c r="ANI942" s="337"/>
      <c r="ANJ942" s="337"/>
      <c r="ANK942" s="337"/>
      <c r="ANL942" s="337"/>
      <c r="ANM942" s="337"/>
      <c r="ANN942" s="337"/>
      <c r="ANO942" s="337"/>
      <c r="ANP942" s="337"/>
      <c r="ANQ942" s="337"/>
      <c r="ANR942" s="337"/>
      <c r="ANS942" s="337"/>
      <c r="ANT942" s="337"/>
      <c r="ANU942" s="337"/>
      <c r="ANV942" s="337"/>
      <c r="ANW942" s="337"/>
      <c r="ANX942" s="337"/>
      <c r="ANY942" s="337"/>
      <c r="ANZ942" s="337"/>
      <c r="AOA942" s="337"/>
      <c r="AOB942" s="337"/>
      <c r="AOC942" s="337"/>
      <c r="AOD942" s="337"/>
      <c r="AOE942" s="337"/>
      <c r="AOF942" s="337"/>
      <c r="AOG942" s="337"/>
      <c r="AOH942" s="337"/>
      <c r="AOI942" s="337"/>
      <c r="AOJ942" s="337"/>
      <c r="AOK942" s="337"/>
      <c r="AOL942" s="337"/>
      <c r="AOM942" s="337"/>
      <c r="AON942" s="337"/>
      <c r="AOO942" s="337"/>
      <c r="AOP942" s="337"/>
      <c r="AOQ942" s="337"/>
      <c r="AOR942" s="337"/>
      <c r="AOS942" s="337"/>
      <c r="AOT942" s="337"/>
      <c r="AOU942" s="337"/>
      <c r="AOV942" s="337"/>
      <c r="AOW942" s="337"/>
      <c r="AOX942" s="337"/>
      <c r="AOY942" s="337"/>
      <c r="AOZ942" s="337"/>
      <c r="APA942" s="337"/>
      <c r="APB942" s="337"/>
      <c r="APC942" s="337"/>
      <c r="APD942" s="337"/>
      <c r="APE942" s="337"/>
      <c r="APF942" s="337"/>
      <c r="APG942" s="337"/>
      <c r="APH942" s="337"/>
      <c r="API942" s="337"/>
      <c r="APJ942" s="337"/>
      <c r="APK942" s="337"/>
      <c r="APL942" s="337"/>
      <c r="APM942" s="337"/>
      <c r="APN942" s="337"/>
      <c r="APO942" s="337"/>
      <c r="APP942" s="337"/>
      <c r="APQ942" s="337"/>
      <c r="APR942" s="337"/>
      <c r="APS942" s="337"/>
      <c r="APT942" s="337"/>
      <c r="APU942" s="337"/>
      <c r="APV942" s="337"/>
      <c r="APW942" s="337"/>
      <c r="APX942" s="337"/>
      <c r="APY942" s="337"/>
      <c r="APZ942" s="337"/>
      <c r="AQA942" s="337"/>
      <c r="AQB942" s="337"/>
      <c r="AQC942" s="337"/>
      <c r="AQD942" s="337"/>
      <c r="AQE942" s="337"/>
      <c r="AQF942" s="337"/>
      <c r="AQG942" s="337"/>
      <c r="AQH942" s="337"/>
      <c r="AQI942" s="337"/>
      <c r="AQJ942" s="337"/>
      <c r="AQK942" s="337"/>
      <c r="AQL942" s="337"/>
      <c r="AQM942" s="337"/>
      <c r="AQN942" s="337"/>
      <c r="AQO942" s="337"/>
      <c r="AQP942" s="337"/>
      <c r="AQQ942" s="337"/>
      <c r="AQR942" s="337"/>
      <c r="AQS942" s="337"/>
      <c r="AQT942" s="337"/>
      <c r="AQU942" s="337"/>
      <c r="AQV942" s="337"/>
      <c r="AQW942" s="337"/>
      <c r="AQX942" s="337"/>
      <c r="AQY942" s="337"/>
      <c r="AQZ942" s="337"/>
      <c r="ARA942" s="337"/>
      <c r="ARB942" s="337"/>
      <c r="ARC942" s="337"/>
      <c r="ARD942" s="337"/>
      <c r="ARE942" s="337"/>
      <c r="ARF942" s="337"/>
      <c r="ARG942" s="337"/>
      <c r="ARH942" s="337"/>
      <c r="ARI942" s="337"/>
      <c r="ARJ942" s="337"/>
      <c r="ARK942" s="337"/>
      <c r="ARL942" s="337"/>
      <c r="ARM942" s="337"/>
      <c r="ARN942" s="337"/>
      <c r="ARO942" s="337"/>
      <c r="ARP942" s="337"/>
      <c r="ARQ942" s="337"/>
      <c r="ARR942" s="337"/>
      <c r="ARS942" s="337"/>
      <c r="ART942" s="337"/>
      <c r="ARU942" s="337"/>
      <c r="ARV942" s="337"/>
      <c r="ARW942" s="337"/>
      <c r="ARX942" s="337"/>
      <c r="ARY942" s="337"/>
      <c r="ARZ942" s="337"/>
      <c r="ASA942" s="337"/>
      <c r="ASB942" s="337"/>
      <c r="ASC942" s="337"/>
      <c r="ASD942" s="337"/>
      <c r="ASE942" s="337"/>
      <c r="ASF942" s="337"/>
      <c r="ASG942" s="337"/>
      <c r="ASH942" s="337"/>
      <c r="ASI942" s="337"/>
      <c r="ASJ942" s="337"/>
      <c r="ASK942" s="337"/>
      <c r="ASL942" s="337"/>
      <c r="ASM942" s="337"/>
      <c r="ASN942" s="337"/>
      <c r="ASO942" s="337"/>
      <c r="ASP942" s="337"/>
      <c r="ASQ942" s="337"/>
      <c r="ASR942" s="337"/>
      <c r="ASS942" s="337"/>
      <c r="AST942" s="337"/>
      <c r="ASU942" s="337"/>
      <c r="ASV942" s="337"/>
      <c r="ASW942" s="337"/>
      <c r="ASX942" s="337"/>
      <c r="ASY942" s="337"/>
      <c r="ASZ942" s="337"/>
      <c r="ATA942" s="337"/>
      <c r="ATB942" s="337"/>
      <c r="ATC942" s="337"/>
      <c r="ATD942" s="337"/>
      <c r="ATE942" s="337"/>
      <c r="ATF942" s="337"/>
      <c r="ATG942" s="337"/>
      <c r="ATH942" s="337"/>
      <c r="ATI942" s="337"/>
      <c r="ATJ942" s="337"/>
      <c r="ATK942" s="337"/>
      <c r="ATL942" s="337"/>
      <c r="ATM942" s="337"/>
      <c r="ATN942" s="337"/>
      <c r="ATO942" s="337"/>
      <c r="ATP942" s="337"/>
      <c r="ATQ942" s="337"/>
      <c r="ATR942" s="337"/>
      <c r="ATS942" s="337"/>
      <c r="ATT942" s="337"/>
      <c r="ATU942" s="337"/>
      <c r="ATV942" s="337"/>
      <c r="ATW942" s="337"/>
      <c r="ATX942" s="337"/>
      <c r="ATY942" s="337"/>
      <c r="ATZ942" s="337"/>
      <c r="AUA942" s="337"/>
      <c r="AUB942" s="337"/>
      <c r="AUC942" s="337"/>
      <c r="AUD942" s="337"/>
      <c r="AUE942" s="337"/>
      <c r="AUF942" s="337"/>
      <c r="AUG942" s="337"/>
      <c r="AUH942" s="337"/>
      <c r="AUI942" s="337"/>
      <c r="AUJ942" s="337"/>
      <c r="AUK942" s="337"/>
      <c r="AUL942" s="337"/>
      <c r="AUM942" s="337"/>
      <c r="AUN942" s="337"/>
      <c r="AUO942" s="337"/>
      <c r="AUP942" s="337"/>
      <c r="AUQ942" s="337"/>
      <c r="AUR942" s="337"/>
      <c r="AUS942" s="337"/>
      <c r="AUT942" s="337"/>
      <c r="AUU942" s="337"/>
      <c r="AUV942" s="337"/>
      <c r="AUW942" s="337"/>
      <c r="AUX942" s="337"/>
      <c r="AUY942" s="337"/>
      <c r="AUZ942" s="337"/>
      <c r="AVA942" s="337"/>
      <c r="AVB942" s="337"/>
      <c r="AVC942" s="337"/>
      <c r="AVD942" s="337"/>
      <c r="AVE942" s="337"/>
      <c r="AVF942" s="337"/>
      <c r="AVG942" s="337"/>
      <c r="AVH942" s="337"/>
      <c r="AVI942" s="337"/>
      <c r="AVJ942" s="337"/>
      <c r="AVK942" s="337"/>
      <c r="AVL942" s="337"/>
      <c r="AVM942" s="337"/>
      <c r="AVN942" s="337"/>
      <c r="AVO942" s="337"/>
      <c r="AVP942" s="337"/>
      <c r="AVQ942" s="337"/>
      <c r="AVR942" s="337"/>
      <c r="AVS942" s="337"/>
      <c r="AVT942" s="337"/>
      <c r="AVU942" s="337"/>
      <c r="AVV942" s="337"/>
      <c r="AVW942" s="337"/>
      <c r="AVX942" s="337"/>
      <c r="AVY942" s="337"/>
      <c r="AVZ942" s="337"/>
      <c r="AWA942" s="337"/>
      <c r="AWB942" s="337"/>
      <c r="AWC942" s="337"/>
      <c r="AWD942" s="337"/>
      <c r="AWE942" s="337"/>
      <c r="AWF942" s="337"/>
      <c r="AWG942" s="337"/>
      <c r="AWH942" s="337"/>
      <c r="AWI942" s="337"/>
      <c r="AWJ942" s="337"/>
      <c r="AWK942" s="337"/>
      <c r="AWL942" s="337"/>
      <c r="AWM942" s="337"/>
      <c r="AWN942" s="337"/>
      <c r="AWO942" s="337"/>
      <c r="AWP942" s="337"/>
      <c r="AWQ942" s="337"/>
      <c r="AWR942" s="337"/>
      <c r="AWS942" s="337"/>
      <c r="AWT942" s="337"/>
      <c r="AWU942" s="337"/>
      <c r="AWV942" s="337"/>
      <c r="AWW942" s="337"/>
      <c r="AWX942" s="337"/>
      <c r="AWY942" s="337"/>
      <c r="AWZ942" s="337"/>
      <c r="AXA942" s="337"/>
      <c r="AXB942" s="337"/>
      <c r="AXC942" s="337"/>
      <c r="AXD942" s="337"/>
      <c r="AXE942" s="337"/>
      <c r="AXF942" s="337"/>
      <c r="AXG942" s="337"/>
      <c r="AXH942" s="337"/>
      <c r="AXI942" s="337"/>
      <c r="AXJ942" s="337"/>
      <c r="AXK942" s="337"/>
      <c r="AXL942" s="337"/>
      <c r="AXM942" s="337"/>
      <c r="AXN942" s="337"/>
      <c r="AXO942" s="337"/>
      <c r="AXP942" s="337"/>
      <c r="AXQ942" s="337"/>
      <c r="AXR942" s="337"/>
      <c r="AXS942" s="337"/>
      <c r="AXT942" s="337"/>
      <c r="AXU942" s="337"/>
      <c r="AXV942" s="337"/>
      <c r="AXW942" s="337"/>
      <c r="AXX942" s="337"/>
      <c r="AXY942" s="337"/>
      <c r="AXZ942" s="337"/>
      <c r="AYA942" s="337"/>
      <c r="AYB942" s="337"/>
      <c r="AYC942" s="337"/>
      <c r="AYD942" s="337"/>
      <c r="AYE942" s="337"/>
      <c r="AYF942" s="337"/>
      <c r="AYG942" s="337"/>
      <c r="AYH942" s="337"/>
      <c r="AYI942" s="337"/>
      <c r="AYJ942" s="337"/>
      <c r="AYK942" s="337"/>
      <c r="AYL942" s="337"/>
      <c r="AYM942" s="337"/>
      <c r="AYN942" s="337"/>
      <c r="AYO942" s="337"/>
      <c r="AYP942" s="337"/>
      <c r="AYQ942" s="337"/>
      <c r="AYR942" s="337"/>
      <c r="AYS942" s="337"/>
      <c r="AYT942" s="337"/>
      <c r="AYU942" s="337"/>
      <c r="AYV942" s="337"/>
      <c r="AYW942" s="337"/>
      <c r="AYX942" s="337"/>
      <c r="AYY942" s="337"/>
      <c r="AYZ942" s="337"/>
      <c r="AZA942" s="337"/>
      <c r="AZB942" s="337"/>
      <c r="AZC942" s="337"/>
      <c r="AZD942" s="337"/>
      <c r="AZE942" s="337"/>
      <c r="AZF942" s="337"/>
      <c r="AZG942" s="337"/>
      <c r="AZH942" s="337"/>
      <c r="AZI942" s="337"/>
      <c r="AZJ942" s="337"/>
      <c r="AZK942" s="337"/>
      <c r="AZL942" s="337"/>
      <c r="AZM942" s="337"/>
      <c r="AZN942" s="337"/>
      <c r="AZO942" s="337"/>
      <c r="AZP942" s="337"/>
      <c r="AZQ942" s="337"/>
      <c r="AZR942" s="337"/>
      <c r="AZS942" s="337"/>
      <c r="AZT942" s="337"/>
      <c r="AZU942" s="337"/>
      <c r="AZV942" s="337"/>
      <c r="AZW942" s="337"/>
      <c r="AZX942" s="337"/>
      <c r="AZY942" s="337"/>
      <c r="AZZ942" s="337"/>
      <c r="BAA942" s="337"/>
      <c r="BAB942" s="337"/>
      <c r="BAC942" s="337"/>
      <c r="BAD942" s="337"/>
      <c r="BAE942" s="337"/>
      <c r="BAF942" s="337"/>
      <c r="BAG942" s="337"/>
      <c r="BAH942" s="337"/>
      <c r="BAI942" s="337"/>
      <c r="BAJ942" s="337"/>
      <c r="BAK942" s="337"/>
      <c r="BAL942" s="337"/>
      <c r="BAM942" s="337"/>
      <c r="BAN942" s="337"/>
      <c r="BAO942" s="337"/>
      <c r="BAP942" s="337"/>
      <c r="BAQ942" s="337"/>
      <c r="BAR942" s="337"/>
      <c r="BAS942" s="337"/>
      <c r="BAT942" s="337"/>
      <c r="BAU942" s="337"/>
      <c r="BAV942" s="337"/>
      <c r="BAW942" s="337"/>
      <c r="BAX942" s="337"/>
      <c r="BAY942" s="337"/>
      <c r="BAZ942" s="337"/>
      <c r="BBA942" s="337"/>
      <c r="BBB942" s="337"/>
      <c r="BBC942" s="337"/>
      <c r="BBD942" s="337"/>
      <c r="BBE942" s="337"/>
      <c r="BBF942" s="337"/>
      <c r="BBG942" s="337"/>
      <c r="BBH942" s="337"/>
      <c r="BBI942" s="337"/>
      <c r="BBJ942" s="337"/>
      <c r="BBK942" s="337"/>
      <c r="BBL942" s="337"/>
      <c r="BBM942" s="337"/>
      <c r="BBN942" s="337"/>
      <c r="BBO942" s="337"/>
      <c r="BBP942" s="337"/>
      <c r="BBQ942" s="337"/>
      <c r="BBR942" s="337"/>
      <c r="BBS942" s="337"/>
      <c r="BBT942" s="337"/>
      <c r="BBU942" s="337"/>
      <c r="BBV942" s="337"/>
      <c r="BBW942" s="337"/>
      <c r="BBX942" s="337"/>
      <c r="BBY942" s="337"/>
      <c r="BBZ942" s="337"/>
      <c r="BCA942" s="337"/>
      <c r="BCB942" s="337"/>
      <c r="BCC942" s="337"/>
      <c r="BCD942" s="337"/>
      <c r="BCE942" s="337"/>
      <c r="BCF942" s="337"/>
      <c r="BCG942" s="337"/>
      <c r="BCH942" s="337"/>
      <c r="BCI942" s="337"/>
      <c r="BCJ942" s="337"/>
      <c r="BCK942" s="337"/>
      <c r="BCL942" s="337"/>
      <c r="BCM942" s="337"/>
      <c r="BCN942" s="337"/>
      <c r="BCO942" s="337"/>
      <c r="BCP942" s="337"/>
      <c r="BCQ942" s="337"/>
      <c r="BCR942" s="337"/>
      <c r="BCS942" s="337"/>
      <c r="BCT942" s="337"/>
      <c r="BCU942" s="337"/>
      <c r="BCV942" s="337"/>
      <c r="BCW942" s="337"/>
      <c r="BCX942" s="337"/>
      <c r="BCY942" s="337"/>
      <c r="BCZ942" s="337"/>
      <c r="BDA942" s="337"/>
      <c r="BDB942" s="337"/>
      <c r="BDC942" s="337"/>
      <c r="BDD942" s="337"/>
      <c r="BDE942" s="337"/>
      <c r="BDF942" s="337"/>
      <c r="BDG942" s="337"/>
      <c r="BDH942" s="337"/>
      <c r="BDI942" s="337"/>
      <c r="BDJ942" s="337"/>
      <c r="BDK942" s="337"/>
      <c r="BDL942" s="337"/>
      <c r="BDM942" s="337"/>
      <c r="BDN942" s="337"/>
      <c r="BDO942" s="337"/>
      <c r="BDP942" s="337"/>
      <c r="BDQ942" s="337"/>
      <c r="BDR942" s="337"/>
      <c r="BDS942" s="337"/>
      <c r="BDT942" s="337"/>
      <c r="BDU942" s="337"/>
      <c r="BDV942" s="337"/>
      <c r="BDW942" s="337"/>
      <c r="BDX942" s="337"/>
      <c r="BDY942" s="337"/>
      <c r="BDZ942" s="337"/>
      <c r="BEA942" s="337"/>
      <c r="BEB942" s="337"/>
      <c r="BEC942" s="337"/>
      <c r="BED942" s="337"/>
      <c r="BEE942" s="337"/>
      <c r="BEF942" s="337"/>
      <c r="BEG942" s="337"/>
      <c r="BEH942" s="337"/>
      <c r="BEI942" s="337"/>
      <c r="BEJ942" s="337"/>
      <c r="BEK942" s="337"/>
      <c r="BEL942" s="337"/>
      <c r="BEM942" s="337"/>
      <c r="BEN942" s="337"/>
      <c r="BEO942" s="337"/>
      <c r="BEP942" s="337"/>
      <c r="BEQ942" s="337"/>
      <c r="BER942" s="337"/>
      <c r="BES942" s="337"/>
      <c r="BET942" s="337"/>
      <c r="BEU942" s="337"/>
      <c r="BEV942" s="337"/>
      <c r="BEW942" s="337"/>
      <c r="BEX942" s="337"/>
      <c r="BEY942" s="337"/>
      <c r="BEZ942" s="337"/>
      <c r="BFA942" s="337"/>
      <c r="BFB942" s="337"/>
      <c r="BFC942" s="337"/>
      <c r="BFD942" s="337"/>
      <c r="BFE942" s="337"/>
      <c r="BFF942" s="337"/>
      <c r="BFG942" s="337"/>
      <c r="BFH942" s="337"/>
      <c r="BFI942" s="337"/>
      <c r="BFJ942" s="337"/>
      <c r="BFK942" s="337"/>
      <c r="BFL942" s="337"/>
      <c r="BFM942" s="337"/>
      <c r="BFN942" s="337"/>
      <c r="BFO942" s="337"/>
      <c r="BFP942" s="337"/>
      <c r="BFQ942" s="337"/>
      <c r="BFR942" s="337"/>
      <c r="BFS942" s="337"/>
      <c r="BFT942" s="337"/>
      <c r="BFU942" s="337"/>
      <c r="BFV942" s="337"/>
      <c r="BFW942" s="337"/>
      <c r="BFX942" s="337"/>
      <c r="BFY942" s="337"/>
      <c r="BFZ942" s="337"/>
      <c r="BGA942" s="337"/>
      <c r="BGB942" s="337"/>
      <c r="BGC942" s="337"/>
      <c r="BGD942" s="337"/>
      <c r="BGE942" s="337"/>
      <c r="BGF942" s="337"/>
      <c r="BGG942" s="337"/>
      <c r="BGH942" s="337"/>
      <c r="BGI942" s="337"/>
      <c r="BGJ942" s="337"/>
      <c r="BGK942" s="337"/>
      <c r="BGL942" s="337"/>
      <c r="BGM942" s="337"/>
      <c r="BGN942" s="337"/>
      <c r="BGO942" s="337"/>
      <c r="BGP942" s="337"/>
      <c r="BGQ942" s="337"/>
      <c r="BGR942" s="337"/>
      <c r="BGS942" s="337"/>
      <c r="BGT942" s="337"/>
      <c r="BGU942" s="337"/>
      <c r="BGV942" s="337"/>
      <c r="BGW942" s="337"/>
      <c r="BGX942" s="337"/>
      <c r="BGY942" s="337"/>
      <c r="BGZ942" s="337"/>
      <c r="BHA942" s="337"/>
      <c r="BHB942" s="337"/>
      <c r="BHC942" s="337"/>
      <c r="BHD942" s="337"/>
      <c r="BHE942" s="337"/>
      <c r="BHF942" s="337"/>
      <c r="BHG942" s="337"/>
      <c r="BHH942" s="337"/>
      <c r="BHI942" s="337"/>
      <c r="BHJ942" s="337"/>
      <c r="BHK942" s="337"/>
      <c r="BHL942" s="337"/>
      <c r="BHM942" s="337"/>
      <c r="BHN942" s="337"/>
      <c r="BHO942" s="337"/>
      <c r="BHP942" s="337"/>
      <c r="BHQ942" s="337"/>
      <c r="BHR942" s="337"/>
      <c r="BHS942" s="337"/>
      <c r="BHT942" s="337"/>
      <c r="BHU942" s="337"/>
      <c r="BHV942" s="337"/>
      <c r="BHW942" s="337"/>
      <c r="BHX942" s="337"/>
      <c r="BHY942" s="337"/>
      <c r="BHZ942" s="337"/>
      <c r="BIA942" s="337"/>
      <c r="BIB942" s="337"/>
      <c r="BIC942" s="337"/>
      <c r="BID942" s="337"/>
      <c r="BIE942" s="337"/>
      <c r="BIF942" s="337"/>
      <c r="BIG942" s="337"/>
      <c r="BIH942" s="337"/>
      <c r="BII942" s="337"/>
      <c r="BIJ942" s="337"/>
      <c r="BIK942" s="337"/>
      <c r="BIL942" s="337"/>
      <c r="BIM942" s="337"/>
      <c r="BIN942" s="337"/>
      <c r="BIO942" s="337"/>
      <c r="BIP942" s="337"/>
      <c r="BIQ942" s="337"/>
      <c r="BIR942" s="337"/>
      <c r="BIS942" s="337"/>
      <c r="BIT942" s="337"/>
      <c r="BIU942" s="337"/>
      <c r="BIV942" s="337"/>
      <c r="BIW942" s="337"/>
      <c r="BIX942" s="337"/>
      <c r="BIY942" s="337"/>
      <c r="BIZ942" s="337"/>
      <c r="BJA942" s="337"/>
      <c r="BJB942" s="337"/>
      <c r="BJC942" s="337"/>
      <c r="BJD942" s="337"/>
      <c r="BJE942" s="337"/>
      <c r="BJF942" s="337"/>
      <c r="BJG942" s="337"/>
      <c r="BJH942" s="337"/>
      <c r="BJI942" s="337"/>
      <c r="BJJ942" s="337"/>
      <c r="BJK942" s="337"/>
      <c r="BJL942" s="337"/>
      <c r="BJM942" s="337"/>
      <c r="BJN942" s="337"/>
      <c r="BJO942" s="337"/>
      <c r="BJP942" s="337"/>
      <c r="BJQ942" s="337"/>
      <c r="BJR942" s="337"/>
      <c r="BJS942" s="337"/>
      <c r="BJT942" s="337"/>
      <c r="BJU942" s="337"/>
      <c r="BJV942" s="337"/>
      <c r="BJW942" s="337"/>
      <c r="BJX942" s="337"/>
      <c r="BJY942" s="337"/>
      <c r="BJZ942" s="337"/>
      <c r="BKA942" s="337"/>
      <c r="BKB942" s="337"/>
      <c r="BKC942" s="337"/>
      <c r="BKD942" s="337"/>
      <c r="BKE942" s="337"/>
      <c r="BKF942" s="337"/>
      <c r="BKG942" s="337"/>
      <c r="BKH942" s="337"/>
      <c r="BKI942" s="337"/>
      <c r="BKJ942" s="337"/>
      <c r="BKK942" s="337"/>
      <c r="BKL942" s="337"/>
      <c r="BKM942" s="337"/>
      <c r="BKN942" s="337"/>
      <c r="BKO942" s="337"/>
      <c r="BKP942" s="337"/>
      <c r="BKQ942" s="337"/>
      <c r="BKR942" s="337"/>
      <c r="BKS942" s="337"/>
      <c r="BKT942" s="337"/>
      <c r="BKU942" s="337"/>
      <c r="BKV942" s="337"/>
      <c r="BKW942" s="337"/>
      <c r="BKX942" s="337"/>
      <c r="BKY942" s="337"/>
      <c r="BKZ942" s="337"/>
      <c r="BLA942" s="337"/>
      <c r="BLB942" s="337"/>
      <c r="BLC942" s="337"/>
      <c r="BLD942" s="337"/>
      <c r="BLE942" s="337"/>
      <c r="BLF942" s="337"/>
      <c r="BLG942" s="337"/>
      <c r="BLH942" s="337"/>
      <c r="BLI942" s="337"/>
      <c r="BLJ942" s="337"/>
      <c r="BLK942" s="337"/>
      <c r="BLL942" s="337"/>
      <c r="BLM942" s="337"/>
      <c r="BLN942" s="337"/>
      <c r="BLO942" s="337"/>
      <c r="BLP942" s="337"/>
      <c r="BLQ942" s="337"/>
      <c r="BLR942" s="337"/>
      <c r="BLS942" s="337"/>
      <c r="BLT942" s="337"/>
      <c r="BLU942" s="337"/>
      <c r="BLV942" s="337"/>
      <c r="BLW942" s="337"/>
      <c r="BLX942" s="337"/>
      <c r="BLY942" s="337"/>
      <c r="BLZ942" s="337"/>
      <c r="BMA942" s="337"/>
      <c r="BMB942" s="337"/>
      <c r="BMC942" s="337"/>
      <c r="BMD942" s="337"/>
      <c r="BME942" s="337"/>
      <c r="BMF942" s="337"/>
      <c r="BMG942" s="337"/>
      <c r="BMH942" s="337"/>
      <c r="BMI942" s="337"/>
      <c r="BMJ942" s="337"/>
      <c r="BMK942" s="337"/>
      <c r="BML942" s="337"/>
      <c r="BMM942" s="337"/>
      <c r="BMN942" s="337"/>
      <c r="BMO942" s="337"/>
      <c r="BMP942" s="337"/>
      <c r="BMQ942" s="337"/>
      <c r="BMR942" s="337"/>
      <c r="BMS942" s="337"/>
      <c r="BMT942" s="337"/>
      <c r="BMU942" s="337"/>
      <c r="BMV942" s="337"/>
      <c r="BMW942" s="337"/>
      <c r="BMX942" s="337"/>
      <c r="BMY942" s="337"/>
      <c r="BMZ942" s="337"/>
      <c r="BNA942" s="337"/>
      <c r="BNB942" s="337"/>
      <c r="BNC942" s="337"/>
      <c r="BND942" s="337"/>
      <c r="BNE942" s="337"/>
      <c r="BNF942" s="337"/>
      <c r="BNG942" s="337"/>
      <c r="BNH942" s="337"/>
      <c r="BNI942" s="337"/>
      <c r="BNJ942" s="337"/>
      <c r="BNK942" s="337"/>
      <c r="BNL942" s="337"/>
      <c r="BNM942" s="337"/>
      <c r="BNN942" s="337"/>
      <c r="BNO942" s="337"/>
      <c r="BNP942" s="337"/>
      <c r="BNQ942" s="337"/>
      <c r="BNR942" s="337"/>
      <c r="BNS942" s="337"/>
      <c r="BNT942" s="337"/>
      <c r="BNU942" s="337"/>
      <c r="BNV942" s="337"/>
      <c r="BNW942" s="337"/>
      <c r="BNX942" s="337"/>
      <c r="BNY942" s="337"/>
      <c r="BNZ942" s="337"/>
      <c r="BOA942" s="337"/>
      <c r="BOB942" s="337"/>
      <c r="BOC942" s="337"/>
      <c r="BOD942" s="337"/>
      <c r="BOE942" s="337"/>
      <c r="BOF942" s="337"/>
      <c r="BOG942" s="337"/>
      <c r="BOH942" s="337"/>
      <c r="BOI942" s="337"/>
      <c r="BOJ942" s="337"/>
      <c r="BOK942" s="337"/>
      <c r="BOL942" s="337"/>
      <c r="BOM942" s="337"/>
      <c r="BON942" s="337"/>
      <c r="BOO942" s="337"/>
      <c r="BOP942" s="337"/>
      <c r="BOQ942" s="337"/>
      <c r="BOR942" s="337"/>
      <c r="BOS942" s="337"/>
      <c r="BOT942" s="337"/>
      <c r="BOU942" s="337"/>
      <c r="BOV942" s="337"/>
      <c r="BOW942" s="337"/>
      <c r="BOX942" s="337"/>
      <c r="BOY942" s="337"/>
      <c r="BOZ942" s="337"/>
      <c r="BPA942" s="337"/>
      <c r="BPB942" s="337"/>
      <c r="BPC942" s="337"/>
      <c r="BPD942" s="337"/>
      <c r="BPE942" s="337"/>
      <c r="BPF942" s="337"/>
      <c r="BPG942" s="337"/>
      <c r="BPH942" s="337"/>
      <c r="BPI942" s="337"/>
      <c r="BPJ942" s="337"/>
      <c r="BPK942" s="337"/>
      <c r="BPL942" s="337"/>
      <c r="BPM942" s="337"/>
      <c r="BPN942" s="337"/>
      <c r="BPO942" s="337"/>
      <c r="BPP942" s="337"/>
      <c r="BPQ942" s="337"/>
      <c r="BPR942" s="337"/>
      <c r="BPS942" s="337"/>
      <c r="BPT942" s="337"/>
      <c r="BPU942" s="337"/>
      <c r="BPV942" s="337"/>
      <c r="BPW942" s="337"/>
      <c r="BPX942" s="337"/>
      <c r="BPY942" s="337"/>
      <c r="BPZ942" s="337"/>
      <c r="BQA942" s="337"/>
      <c r="BQB942" s="337"/>
      <c r="BQC942" s="337"/>
      <c r="BQD942" s="337"/>
      <c r="BQE942" s="337"/>
      <c r="BQF942" s="337"/>
      <c r="BQG942" s="337"/>
      <c r="BQH942" s="337"/>
      <c r="BQI942" s="337"/>
      <c r="BQJ942" s="337"/>
      <c r="BQK942" s="337"/>
      <c r="BQL942" s="337"/>
      <c r="BQM942" s="337"/>
      <c r="BQN942" s="337"/>
      <c r="BQO942" s="337"/>
      <c r="BQP942" s="337"/>
      <c r="BQQ942" s="337"/>
      <c r="BQR942" s="337"/>
      <c r="BQS942" s="337"/>
      <c r="BQT942" s="337"/>
      <c r="BQU942" s="337"/>
      <c r="BQV942" s="337"/>
      <c r="BQW942" s="337"/>
      <c r="BQX942" s="337"/>
      <c r="BQY942" s="337"/>
      <c r="BQZ942" s="337"/>
      <c r="BRA942" s="337"/>
      <c r="BRB942" s="337"/>
      <c r="BRC942" s="337"/>
      <c r="BRD942" s="337"/>
      <c r="BRE942" s="337"/>
      <c r="BRF942" s="337"/>
      <c r="BRG942" s="337"/>
      <c r="BRH942" s="337"/>
      <c r="BRI942" s="337"/>
      <c r="BRJ942" s="337"/>
      <c r="BRK942" s="337"/>
      <c r="BRL942" s="337"/>
      <c r="BRM942" s="337"/>
      <c r="BRN942" s="337"/>
      <c r="BRO942" s="337"/>
      <c r="BRP942" s="337"/>
      <c r="BRQ942" s="337"/>
      <c r="BRR942" s="337"/>
      <c r="BRS942" s="337"/>
      <c r="BRT942" s="337"/>
      <c r="BRU942" s="337"/>
      <c r="BRV942" s="337"/>
      <c r="BRW942" s="337"/>
      <c r="BRX942" s="337"/>
      <c r="BRY942" s="337"/>
      <c r="BRZ942" s="337"/>
      <c r="BSA942" s="337"/>
      <c r="BSB942" s="337"/>
      <c r="BSC942" s="337"/>
      <c r="BSD942" s="337"/>
      <c r="BSE942" s="337"/>
      <c r="BSF942" s="337"/>
      <c r="BSG942" s="337"/>
      <c r="BSH942" s="337"/>
      <c r="BSI942" s="337"/>
      <c r="BSJ942" s="337"/>
      <c r="BSK942" s="337"/>
      <c r="BSL942" s="337"/>
      <c r="BSM942" s="337"/>
      <c r="BSN942" s="337"/>
      <c r="BSO942" s="337"/>
      <c r="BSP942" s="337"/>
      <c r="BSQ942" s="337"/>
      <c r="BSR942" s="337"/>
      <c r="BSS942" s="337"/>
      <c r="BST942" s="337"/>
      <c r="BSU942" s="337"/>
      <c r="BSV942" s="337"/>
      <c r="BSW942" s="337"/>
      <c r="BSX942" s="337"/>
      <c r="BSY942" s="337"/>
      <c r="BSZ942" s="337"/>
      <c r="BTA942" s="337"/>
      <c r="BTB942" s="337"/>
      <c r="BTC942" s="337"/>
      <c r="BTD942" s="337"/>
      <c r="BTE942" s="337"/>
      <c r="BTF942" s="337"/>
      <c r="BTG942" s="337"/>
      <c r="BTH942" s="337"/>
      <c r="BTI942" s="337"/>
      <c r="BTJ942" s="337"/>
      <c r="BTK942" s="337"/>
      <c r="BTL942" s="337"/>
      <c r="BTM942" s="337"/>
      <c r="BTN942" s="337"/>
      <c r="BTO942" s="337"/>
      <c r="BTP942" s="337"/>
      <c r="BTQ942" s="337"/>
      <c r="BTR942" s="337"/>
      <c r="BTS942" s="337"/>
      <c r="BTT942" s="337"/>
      <c r="BTU942" s="337"/>
      <c r="BTV942" s="337"/>
      <c r="BTW942" s="337"/>
      <c r="BTX942" s="337"/>
      <c r="BTY942" s="337"/>
      <c r="BTZ942" s="337"/>
      <c r="BUA942" s="337"/>
      <c r="BUB942" s="337"/>
      <c r="BUC942" s="337"/>
      <c r="BUD942" s="337"/>
      <c r="BUE942" s="337"/>
      <c r="BUF942" s="337"/>
      <c r="BUG942" s="337"/>
      <c r="BUH942" s="337"/>
      <c r="BUI942" s="337"/>
      <c r="BUJ942" s="337"/>
      <c r="BUK942" s="337"/>
      <c r="BUL942" s="337"/>
      <c r="BUM942" s="337"/>
      <c r="BUN942" s="337"/>
      <c r="BUO942" s="337"/>
      <c r="BUP942" s="337"/>
      <c r="BUQ942" s="337"/>
      <c r="BUR942" s="337"/>
      <c r="BUS942" s="337"/>
      <c r="BUT942" s="337"/>
      <c r="BUU942" s="337"/>
      <c r="BUV942" s="337"/>
      <c r="BUW942" s="337"/>
      <c r="BUX942" s="337"/>
      <c r="BUY942" s="337"/>
      <c r="BUZ942" s="337"/>
      <c r="BVA942" s="337"/>
      <c r="BVB942" s="337"/>
      <c r="BVC942" s="337"/>
      <c r="BVD942" s="337"/>
      <c r="BVE942" s="337"/>
      <c r="BVF942" s="337"/>
      <c r="BVG942" s="337"/>
      <c r="BVH942" s="337"/>
      <c r="BVI942" s="337"/>
      <c r="BVJ942" s="337"/>
      <c r="BVK942" s="337"/>
      <c r="BVL942" s="337"/>
      <c r="BVM942" s="337"/>
      <c r="BVN942" s="337"/>
      <c r="BVO942" s="337"/>
      <c r="BVP942" s="337"/>
      <c r="BVQ942" s="337"/>
      <c r="BVR942" s="337"/>
      <c r="BVS942" s="337"/>
      <c r="BVT942" s="337"/>
      <c r="BVU942" s="337"/>
      <c r="BVV942" s="337"/>
      <c r="BVW942" s="337"/>
      <c r="BVX942" s="337"/>
      <c r="BVY942" s="337"/>
      <c r="BVZ942" s="337"/>
      <c r="BWA942" s="337"/>
      <c r="BWB942" s="337"/>
      <c r="BWC942" s="337"/>
      <c r="BWD942" s="337"/>
      <c r="BWE942" s="337"/>
      <c r="BWF942" s="337"/>
      <c r="BWG942" s="337"/>
      <c r="BWH942" s="337"/>
      <c r="BWI942" s="337"/>
      <c r="BWJ942" s="337"/>
      <c r="BWK942" s="337"/>
      <c r="BWL942" s="337"/>
      <c r="BWM942" s="337"/>
      <c r="BWN942" s="337"/>
      <c r="BWO942" s="337"/>
      <c r="BWP942" s="337"/>
      <c r="BWQ942" s="337"/>
      <c r="BWR942" s="337"/>
      <c r="BWS942" s="337"/>
      <c r="BWT942" s="337"/>
      <c r="BWU942" s="337"/>
      <c r="BWV942" s="337"/>
      <c r="BWW942" s="337"/>
      <c r="BWX942" s="337"/>
      <c r="BWY942" s="337"/>
      <c r="BWZ942" s="337"/>
      <c r="BXA942" s="337"/>
      <c r="BXB942" s="337"/>
      <c r="BXC942" s="337"/>
      <c r="BXD942" s="337"/>
      <c r="BXE942" s="337"/>
      <c r="BXF942" s="337"/>
      <c r="BXG942" s="337"/>
      <c r="BXH942" s="337"/>
      <c r="BXI942" s="337"/>
      <c r="BXJ942" s="337"/>
      <c r="BXK942" s="337"/>
      <c r="BXL942" s="337"/>
      <c r="BXM942" s="337"/>
      <c r="BXN942" s="337"/>
      <c r="BXO942" s="337"/>
      <c r="BXP942" s="337"/>
      <c r="BXQ942" s="337"/>
      <c r="BXR942" s="337"/>
      <c r="BXS942" s="337"/>
      <c r="BXT942" s="337"/>
      <c r="BXU942" s="337"/>
      <c r="BXV942" s="337"/>
      <c r="BXW942" s="337"/>
      <c r="BXX942" s="337"/>
      <c r="BXY942" s="337"/>
      <c r="BXZ942" s="337"/>
      <c r="BYA942" s="337"/>
      <c r="BYB942" s="337"/>
      <c r="BYC942" s="337"/>
      <c r="BYD942" s="337"/>
      <c r="BYE942" s="337"/>
      <c r="BYF942" s="337"/>
      <c r="BYG942" s="337"/>
      <c r="BYH942" s="337"/>
      <c r="BYI942" s="337"/>
      <c r="BYJ942" s="337"/>
      <c r="BYK942" s="337"/>
      <c r="BYL942" s="337"/>
      <c r="BYM942" s="337"/>
      <c r="BYN942" s="337"/>
      <c r="BYO942" s="337"/>
      <c r="BYP942" s="337"/>
      <c r="BYQ942" s="337"/>
      <c r="BYR942" s="337"/>
      <c r="BYS942" s="337"/>
      <c r="BYT942" s="337"/>
      <c r="BYU942" s="337"/>
      <c r="BYV942" s="337"/>
      <c r="BYW942" s="337"/>
      <c r="BYX942" s="337"/>
      <c r="BYY942" s="337"/>
      <c r="BYZ942" s="337"/>
      <c r="BZA942" s="337"/>
      <c r="BZB942" s="337"/>
      <c r="BZC942" s="337"/>
      <c r="BZD942" s="337"/>
      <c r="BZE942" s="337"/>
      <c r="BZF942" s="337"/>
      <c r="BZG942" s="337"/>
      <c r="BZH942" s="337"/>
      <c r="BZI942" s="337"/>
      <c r="BZJ942" s="337"/>
      <c r="BZK942" s="337"/>
      <c r="BZL942" s="337"/>
      <c r="BZM942" s="337"/>
      <c r="BZN942" s="337"/>
      <c r="BZO942" s="337"/>
      <c r="BZP942" s="337"/>
      <c r="BZQ942" s="337"/>
      <c r="BZR942" s="337"/>
      <c r="BZS942" s="337"/>
      <c r="BZT942" s="337"/>
      <c r="BZU942" s="337"/>
      <c r="BZV942" s="337"/>
      <c r="BZW942" s="337"/>
      <c r="BZX942" s="337"/>
      <c r="BZY942" s="337"/>
      <c r="BZZ942" s="337"/>
      <c r="CAA942" s="337"/>
      <c r="CAB942" s="337"/>
      <c r="CAC942" s="337"/>
      <c r="CAD942" s="337"/>
      <c r="CAE942" s="337"/>
      <c r="CAF942" s="337"/>
      <c r="CAG942" s="337"/>
      <c r="CAH942" s="337"/>
      <c r="CAI942" s="337"/>
      <c r="CAJ942" s="337"/>
      <c r="CAK942" s="337"/>
      <c r="CAL942" s="337"/>
      <c r="CAM942" s="337"/>
      <c r="CAN942" s="337"/>
      <c r="CAO942" s="337"/>
      <c r="CAP942" s="337"/>
      <c r="CAQ942" s="337"/>
      <c r="CAR942" s="337"/>
      <c r="CAS942" s="337"/>
      <c r="CAT942" s="337"/>
      <c r="CAU942" s="337"/>
      <c r="CAV942" s="337"/>
      <c r="CAW942" s="337"/>
      <c r="CAX942" s="337"/>
      <c r="CAY942" s="337"/>
      <c r="CAZ942" s="337"/>
      <c r="CBA942" s="337"/>
      <c r="CBB942" s="337"/>
      <c r="CBC942" s="337"/>
      <c r="CBD942" s="337"/>
      <c r="CBE942" s="337"/>
      <c r="CBF942" s="337"/>
      <c r="CBG942" s="337"/>
      <c r="CBH942" s="337"/>
      <c r="CBI942" s="337"/>
      <c r="CBJ942" s="337"/>
      <c r="CBK942" s="337"/>
      <c r="CBL942" s="337"/>
      <c r="CBM942" s="337"/>
      <c r="CBN942" s="337"/>
      <c r="CBO942" s="337"/>
      <c r="CBP942" s="337"/>
      <c r="CBQ942" s="337"/>
      <c r="CBR942" s="337"/>
      <c r="CBS942" s="337"/>
      <c r="CBT942" s="337"/>
      <c r="CBU942" s="337"/>
      <c r="CBV942" s="337"/>
      <c r="CBW942" s="337"/>
      <c r="CBX942" s="337"/>
      <c r="CBY942" s="337"/>
      <c r="CBZ942" s="337"/>
      <c r="CCA942" s="337"/>
      <c r="CCB942" s="337"/>
      <c r="CCC942" s="337"/>
      <c r="CCD942" s="337"/>
      <c r="CCE942" s="337"/>
      <c r="CCF942" s="337"/>
      <c r="CCG942" s="337"/>
      <c r="CCH942" s="337"/>
      <c r="CCI942" s="337"/>
      <c r="CCJ942" s="337"/>
      <c r="CCK942" s="337"/>
      <c r="CCL942" s="337"/>
      <c r="CCM942" s="337"/>
      <c r="CCN942" s="337"/>
      <c r="CCO942" s="337"/>
      <c r="CCP942" s="337"/>
      <c r="CCQ942" s="337"/>
      <c r="CCR942" s="337"/>
      <c r="CCS942" s="337"/>
      <c r="CCT942" s="337"/>
      <c r="CCU942" s="337"/>
      <c r="CCV942" s="337"/>
      <c r="CCW942" s="337"/>
      <c r="CCX942" s="337"/>
      <c r="CCY942" s="337"/>
      <c r="CCZ942" s="337"/>
      <c r="CDA942" s="337"/>
      <c r="CDB942" s="337"/>
      <c r="CDC942" s="337"/>
      <c r="CDD942" s="337"/>
      <c r="CDE942" s="337"/>
      <c r="CDF942" s="337"/>
      <c r="CDG942" s="337"/>
      <c r="CDH942" s="337"/>
      <c r="CDI942" s="337"/>
      <c r="CDJ942" s="337"/>
      <c r="CDK942" s="337"/>
      <c r="CDL942" s="337"/>
      <c r="CDM942" s="337"/>
      <c r="CDN942" s="337"/>
      <c r="CDO942" s="337"/>
      <c r="CDP942" s="337"/>
      <c r="CDQ942" s="337"/>
      <c r="CDR942" s="337"/>
      <c r="CDS942" s="337"/>
      <c r="CDT942" s="337"/>
      <c r="CDU942" s="337"/>
      <c r="CDV942" s="337"/>
      <c r="CDW942" s="337"/>
      <c r="CDX942" s="337"/>
      <c r="CDY942" s="337"/>
      <c r="CDZ942" s="337"/>
      <c r="CEA942" s="337"/>
      <c r="CEB942" s="337"/>
      <c r="CEC942" s="337"/>
      <c r="CED942" s="337"/>
      <c r="CEE942" s="337"/>
      <c r="CEF942" s="337"/>
      <c r="CEG942" s="337"/>
      <c r="CEH942" s="337"/>
      <c r="CEI942" s="337"/>
      <c r="CEJ942" s="337"/>
      <c r="CEK942" s="337"/>
      <c r="CEL942" s="337"/>
      <c r="CEM942" s="337"/>
      <c r="CEN942" s="337"/>
      <c r="CEO942" s="337"/>
      <c r="CEP942" s="337"/>
      <c r="CEQ942" s="337"/>
      <c r="CER942" s="337"/>
      <c r="CES942" s="337"/>
      <c r="CET942" s="337"/>
      <c r="CEU942" s="337"/>
      <c r="CEV942" s="337"/>
      <c r="CEW942" s="337"/>
      <c r="CEX942" s="337"/>
      <c r="CEY942" s="337"/>
      <c r="CEZ942" s="337"/>
      <c r="CFA942" s="337"/>
      <c r="CFB942" s="337"/>
      <c r="CFC942" s="337"/>
      <c r="CFD942" s="337"/>
      <c r="CFE942" s="337"/>
      <c r="CFF942" s="337"/>
      <c r="CFG942" s="337"/>
      <c r="CFH942" s="337"/>
      <c r="CFI942" s="337"/>
      <c r="CFJ942" s="337"/>
      <c r="CFK942" s="337"/>
      <c r="CFL942" s="337"/>
      <c r="CFM942" s="337"/>
      <c r="CFN942" s="337"/>
      <c r="CFO942" s="337"/>
      <c r="CFP942" s="337"/>
      <c r="CFQ942" s="337"/>
      <c r="CFR942" s="337"/>
      <c r="CFS942" s="337"/>
      <c r="CFT942" s="337"/>
      <c r="CFU942" s="337"/>
      <c r="CFV942" s="337"/>
      <c r="CFW942" s="337"/>
      <c r="CFX942" s="337"/>
      <c r="CFY942" s="337"/>
      <c r="CFZ942" s="337"/>
      <c r="CGA942" s="337"/>
      <c r="CGB942" s="337"/>
      <c r="CGC942" s="337"/>
      <c r="CGD942" s="337"/>
      <c r="CGE942" s="337"/>
      <c r="CGF942" s="337"/>
      <c r="CGG942" s="337"/>
      <c r="CGH942" s="337"/>
      <c r="CGI942" s="337"/>
      <c r="CGJ942" s="337"/>
      <c r="CGK942" s="337"/>
      <c r="CGL942" s="337"/>
      <c r="CGM942" s="337"/>
      <c r="CGN942" s="337"/>
      <c r="CGO942" s="337"/>
      <c r="CGP942" s="337"/>
      <c r="CGQ942" s="337"/>
      <c r="CGR942" s="337"/>
      <c r="CGS942" s="337"/>
      <c r="CGT942" s="337"/>
      <c r="CGU942" s="337"/>
      <c r="CGV942" s="337"/>
      <c r="CGW942" s="337"/>
      <c r="CGX942" s="337"/>
      <c r="CGY942" s="337"/>
      <c r="CGZ942" s="337"/>
      <c r="CHA942" s="337"/>
      <c r="CHB942" s="337"/>
      <c r="CHC942" s="337"/>
      <c r="CHD942" s="337"/>
      <c r="CHE942" s="337"/>
      <c r="CHF942" s="337"/>
      <c r="CHG942" s="337"/>
      <c r="CHH942" s="337"/>
      <c r="CHI942" s="337"/>
      <c r="CHJ942" s="337"/>
      <c r="CHK942" s="337"/>
      <c r="CHL942" s="337"/>
      <c r="CHM942" s="337"/>
      <c r="CHN942" s="337"/>
      <c r="CHO942" s="337"/>
      <c r="CHP942" s="337"/>
      <c r="CHQ942" s="337"/>
      <c r="CHR942" s="337"/>
      <c r="CHS942" s="337"/>
      <c r="CHT942" s="337"/>
      <c r="CHU942" s="337"/>
      <c r="CHV942" s="337"/>
      <c r="CHW942" s="337"/>
      <c r="CHX942" s="337"/>
      <c r="CHY942" s="337"/>
      <c r="CHZ942" s="337"/>
      <c r="CIA942" s="337"/>
      <c r="CIB942" s="337"/>
      <c r="CIC942" s="337"/>
      <c r="CID942" s="337"/>
      <c r="CIE942" s="337"/>
      <c r="CIF942" s="337"/>
      <c r="CIG942" s="337"/>
      <c r="CIH942" s="337"/>
      <c r="CII942" s="337"/>
      <c r="CIJ942" s="337"/>
      <c r="CIK942" s="337"/>
      <c r="CIL942" s="337"/>
      <c r="CIM942" s="337"/>
      <c r="CIN942" s="337"/>
      <c r="CIO942" s="337"/>
      <c r="CIP942" s="337"/>
      <c r="CIQ942" s="337"/>
      <c r="CIR942" s="337"/>
      <c r="CIS942" s="337"/>
      <c r="CIT942" s="337"/>
      <c r="CIU942" s="337"/>
      <c r="CIV942" s="337"/>
      <c r="CIW942" s="337"/>
      <c r="CIX942" s="337"/>
      <c r="CIY942" s="337"/>
      <c r="CIZ942" s="337"/>
      <c r="CJA942" s="337"/>
      <c r="CJB942" s="337"/>
      <c r="CJC942" s="337"/>
      <c r="CJD942" s="337"/>
      <c r="CJE942" s="337"/>
      <c r="CJF942" s="337"/>
      <c r="CJG942" s="337"/>
      <c r="CJH942" s="337"/>
      <c r="CJI942" s="337"/>
      <c r="CJJ942" s="337"/>
      <c r="CJK942" s="337"/>
      <c r="CJL942" s="337"/>
      <c r="CJM942" s="337"/>
      <c r="CJN942" s="337"/>
      <c r="CJO942" s="337"/>
      <c r="CJP942" s="337"/>
      <c r="CJQ942" s="337"/>
      <c r="CJR942" s="337"/>
      <c r="CJS942" s="337"/>
      <c r="CJT942" s="337"/>
      <c r="CJU942" s="337"/>
      <c r="CJV942" s="337"/>
      <c r="CJW942" s="337"/>
      <c r="CJX942" s="337"/>
      <c r="CJY942" s="337"/>
      <c r="CJZ942" s="337"/>
      <c r="CKA942" s="337"/>
      <c r="CKB942" s="337"/>
      <c r="CKC942" s="337"/>
      <c r="CKD942" s="337"/>
      <c r="CKE942" s="337"/>
      <c r="CKF942" s="337"/>
      <c r="CKG942" s="337"/>
      <c r="CKH942" s="337"/>
      <c r="CKI942" s="337"/>
      <c r="CKJ942" s="337"/>
      <c r="CKK942" s="337"/>
      <c r="CKL942" s="337"/>
      <c r="CKM942" s="337"/>
      <c r="CKN942" s="337"/>
      <c r="CKO942" s="337"/>
      <c r="CKP942" s="337"/>
      <c r="CKQ942" s="337"/>
      <c r="CKR942" s="337"/>
      <c r="CKS942" s="337"/>
      <c r="CKT942" s="337"/>
      <c r="CKU942" s="337"/>
      <c r="CKV942" s="337"/>
      <c r="CKW942" s="337"/>
      <c r="CKX942" s="337"/>
      <c r="CKY942" s="337"/>
      <c r="CKZ942" s="337"/>
      <c r="CLA942" s="337"/>
      <c r="CLB942" s="337"/>
      <c r="CLC942" s="337"/>
      <c r="CLD942" s="337"/>
      <c r="CLE942" s="337"/>
      <c r="CLF942" s="337"/>
      <c r="CLG942" s="337"/>
      <c r="CLH942" s="337"/>
      <c r="CLI942" s="337"/>
      <c r="CLJ942" s="337"/>
      <c r="CLK942" s="337"/>
      <c r="CLL942" s="337"/>
      <c r="CLM942" s="337"/>
      <c r="CLN942" s="337"/>
      <c r="CLO942" s="337"/>
      <c r="CLP942" s="337"/>
      <c r="CLQ942" s="337"/>
      <c r="CLR942" s="337"/>
      <c r="CLS942" s="337"/>
      <c r="CLT942" s="337"/>
      <c r="CLU942" s="337"/>
      <c r="CLV942" s="337"/>
      <c r="CLW942" s="337"/>
      <c r="CLX942" s="337"/>
      <c r="CLY942" s="337"/>
      <c r="CLZ942" s="337"/>
      <c r="CMA942" s="337"/>
      <c r="CMB942" s="337"/>
      <c r="CMC942" s="337"/>
      <c r="CMD942" s="337"/>
      <c r="CME942" s="337"/>
      <c r="CMF942" s="337"/>
      <c r="CMG942" s="337"/>
      <c r="CMH942" s="337"/>
      <c r="CMI942" s="337"/>
      <c r="CMJ942" s="337"/>
      <c r="CMK942" s="337"/>
      <c r="CML942" s="337"/>
      <c r="CMM942" s="337"/>
      <c r="CMN942" s="337"/>
      <c r="CMO942" s="337"/>
      <c r="CMP942" s="337"/>
      <c r="CMQ942" s="337"/>
      <c r="CMR942" s="337"/>
      <c r="CMS942" s="337"/>
      <c r="CMT942" s="337"/>
      <c r="CMU942" s="337"/>
      <c r="CMV942" s="337"/>
      <c r="CMW942" s="337"/>
      <c r="CMX942" s="337"/>
      <c r="CMY942" s="337"/>
      <c r="CMZ942" s="337"/>
      <c r="CNA942" s="337"/>
      <c r="CNB942" s="337"/>
      <c r="CNC942" s="337"/>
      <c r="CND942" s="337"/>
      <c r="CNE942" s="337"/>
      <c r="CNF942" s="337"/>
      <c r="CNG942" s="337"/>
      <c r="CNH942" s="337"/>
      <c r="CNI942" s="337"/>
      <c r="CNJ942" s="337"/>
      <c r="CNK942" s="337"/>
      <c r="CNL942" s="337"/>
      <c r="CNM942" s="337"/>
      <c r="CNN942" s="337"/>
      <c r="CNO942" s="337"/>
      <c r="CNP942" s="337"/>
      <c r="CNQ942" s="337"/>
      <c r="CNR942" s="337"/>
      <c r="CNS942" s="337"/>
      <c r="CNT942" s="337"/>
      <c r="CNU942" s="337"/>
      <c r="CNV942" s="337"/>
      <c r="CNW942" s="337"/>
      <c r="CNX942" s="337"/>
      <c r="CNY942" s="337"/>
      <c r="CNZ942" s="337"/>
      <c r="COA942" s="337"/>
      <c r="COB942" s="337"/>
      <c r="COC942" s="337"/>
      <c r="COD942" s="337"/>
      <c r="COE942" s="337"/>
      <c r="COF942" s="337"/>
      <c r="COG942" s="337"/>
      <c r="COH942" s="337"/>
      <c r="COI942" s="337"/>
      <c r="COJ942" s="337"/>
      <c r="COK942" s="337"/>
      <c r="COL942" s="337"/>
      <c r="COM942" s="337"/>
      <c r="CON942" s="337"/>
      <c r="COO942" s="337"/>
      <c r="COP942" s="337"/>
      <c r="COQ942" s="337"/>
      <c r="COR942" s="337"/>
      <c r="COS942" s="337"/>
      <c r="COT942" s="337"/>
      <c r="COU942" s="337"/>
      <c r="COV942" s="337"/>
      <c r="COW942" s="337"/>
      <c r="COX942" s="337"/>
      <c r="COY942" s="337"/>
      <c r="COZ942" s="337"/>
      <c r="CPA942" s="337"/>
      <c r="CPB942" s="337"/>
      <c r="CPC942" s="337"/>
      <c r="CPD942" s="337"/>
      <c r="CPE942" s="337"/>
      <c r="CPF942" s="337"/>
      <c r="CPG942" s="337"/>
      <c r="CPH942" s="337"/>
      <c r="CPI942" s="337"/>
      <c r="CPJ942" s="337"/>
      <c r="CPK942" s="337"/>
      <c r="CPL942" s="337"/>
      <c r="CPM942" s="337"/>
      <c r="CPN942" s="337"/>
      <c r="CPO942" s="337"/>
      <c r="CPP942" s="337"/>
      <c r="CPQ942" s="337"/>
      <c r="CPR942" s="337"/>
      <c r="CPS942" s="337"/>
      <c r="CPT942" s="337"/>
      <c r="CPU942" s="337"/>
      <c r="CPV942" s="337"/>
      <c r="CPW942" s="337"/>
      <c r="CPX942" s="337"/>
      <c r="CPY942" s="337"/>
      <c r="CPZ942" s="337"/>
      <c r="CQA942" s="337"/>
      <c r="CQB942" s="337"/>
      <c r="CQC942" s="337"/>
      <c r="CQD942" s="337"/>
      <c r="CQE942" s="337"/>
      <c r="CQF942" s="337"/>
      <c r="CQG942" s="337"/>
      <c r="CQH942" s="337"/>
      <c r="CQI942" s="337"/>
      <c r="CQJ942" s="337"/>
      <c r="CQK942" s="337"/>
      <c r="CQL942" s="337"/>
      <c r="CQM942" s="337"/>
      <c r="CQN942" s="337"/>
      <c r="CQO942" s="337"/>
      <c r="CQP942" s="337"/>
      <c r="CQQ942" s="337"/>
      <c r="CQR942" s="337"/>
      <c r="CQS942" s="337"/>
      <c r="CQT942" s="337"/>
      <c r="CQU942" s="337"/>
      <c r="CQV942" s="337"/>
      <c r="CQW942" s="337"/>
      <c r="CQX942" s="337"/>
      <c r="CQY942" s="337"/>
      <c r="CQZ942" s="337"/>
      <c r="CRA942" s="337"/>
      <c r="CRB942" s="337"/>
      <c r="CRC942" s="337"/>
      <c r="CRD942" s="337"/>
      <c r="CRE942" s="337"/>
      <c r="CRF942" s="337"/>
      <c r="CRG942" s="337"/>
      <c r="CRH942" s="337"/>
      <c r="CRI942" s="337"/>
      <c r="CRJ942" s="337"/>
      <c r="CRK942" s="337"/>
      <c r="CRL942" s="337"/>
      <c r="CRM942" s="337"/>
      <c r="CRN942" s="337"/>
      <c r="CRO942" s="337"/>
      <c r="CRP942" s="337"/>
      <c r="CRQ942" s="337"/>
      <c r="CRR942" s="337"/>
      <c r="CRS942" s="337"/>
      <c r="CRT942" s="337"/>
      <c r="CRU942" s="337"/>
      <c r="CRV942" s="337"/>
      <c r="CRW942" s="337"/>
      <c r="CRX942" s="337"/>
      <c r="CRY942" s="337"/>
      <c r="CRZ942" s="337"/>
      <c r="CSA942" s="337"/>
      <c r="CSB942" s="337"/>
      <c r="CSC942" s="337"/>
      <c r="CSD942" s="337"/>
      <c r="CSE942" s="337"/>
      <c r="CSF942" s="337"/>
      <c r="CSG942" s="337"/>
      <c r="CSH942" s="337"/>
      <c r="CSI942" s="337"/>
      <c r="CSJ942" s="337"/>
      <c r="CSK942" s="337"/>
      <c r="CSL942" s="337"/>
      <c r="CSM942" s="337"/>
      <c r="CSN942" s="337"/>
      <c r="CSO942" s="337"/>
      <c r="CSP942" s="337"/>
      <c r="CSQ942" s="337"/>
      <c r="CSR942" s="337"/>
      <c r="CSS942" s="337"/>
      <c r="CST942" s="337"/>
      <c r="CSU942" s="337"/>
      <c r="CSV942" s="337"/>
      <c r="CSW942" s="337"/>
      <c r="CSX942" s="337"/>
      <c r="CSY942" s="337"/>
      <c r="CSZ942" s="337"/>
      <c r="CTA942" s="337"/>
      <c r="CTB942" s="337"/>
      <c r="CTC942" s="337"/>
      <c r="CTD942" s="337"/>
      <c r="CTE942" s="337"/>
      <c r="CTF942" s="337"/>
      <c r="CTG942" s="337"/>
      <c r="CTH942" s="337"/>
      <c r="CTI942" s="337"/>
      <c r="CTJ942" s="337"/>
      <c r="CTK942" s="337"/>
      <c r="CTL942" s="337"/>
      <c r="CTM942" s="337"/>
      <c r="CTN942" s="337"/>
      <c r="CTO942" s="337"/>
      <c r="CTP942" s="337"/>
      <c r="CTQ942" s="337"/>
      <c r="CTR942" s="337"/>
      <c r="CTS942" s="337"/>
      <c r="CTT942" s="337"/>
      <c r="CTU942" s="337"/>
      <c r="CTV942" s="337"/>
      <c r="CTW942" s="337"/>
      <c r="CTX942" s="337"/>
      <c r="CTY942" s="337"/>
      <c r="CTZ942" s="337"/>
      <c r="CUA942" s="337"/>
      <c r="CUB942" s="337"/>
      <c r="CUC942" s="337"/>
      <c r="CUD942" s="337"/>
      <c r="CUE942" s="337"/>
      <c r="CUF942" s="337"/>
      <c r="CUG942" s="337"/>
      <c r="CUH942" s="337"/>
      <c r="CUI942" s="337"/>
      <c r="CUJ942" s="337"/>
      <c r="CUK942" s="337"/>
      <c r="CUL942" s="337"/>
      <c r="CUM942" s="337"/>
      <c r="CUN942" s="337"/>
      <c r="CUO942" s="337"/>
      <c r="CUP942" s="337"/>
      <c r="CUQ942" s="337"/>
      <c r="CUR942" s="337"/>
      <c r="CUS942" s="337"/>
      <c r="CUT942" s="337"/>
      <c r="CUU942" s="337"/>
      <c r="CUV942" s="337"/>
      <c r="CUW942" s="337"/>
      <c r="CUX942" s="337"/>
      <c r="CUY942" s="337"/>
      <c r="CUZ942" s="337"/>
      <c r="CVA942" s="337"/>
      <c r="CVB942" s="337"/>
      <c r="CVC942" s="337"/>
      <c r="CVD942" s="337"/>
      <c r="CVE942" s="337"/>
      <c r="CVF942" s="337"/>
      <c r="CVG942" s="337"/>
      <c r="CVH942" s="337"/>
      <c r="CVI942" s="337"/>
      <c r="CVJ942" s="337"/>
      <c r="CVK942" s="337"/>
      <c r="CVL942" s="337"/>
      <c r="CVM942" s="337"/>
      <c r="CVN942" s="337"/>
      <c r="CVO942" s="337"/>
      <c r="CVP942" s="337"/>
      <c r="CVQ942" s="337"/>
      <c r="CVR942" s="337"/>
      <c r="CVS942" s="337"/>
      <c r="CVT942" s="337"/>
      <c r="CVU942" s="337"/>
      <c r="CVV942" s="337"/>
      <c r="CVW942" s="337"/>
      <c r="CVX942" s="337"/>
      <c r="CVY942" s="337"/>
      <c r="CVZ942" s="337"/>
      <c r="CWA942" s="337"/>
      <c r="CWB942" s="337"/>
      <c r="CWC942" s="337"/>
      <c r="CWD942" s="337"/>
      <c r="CWE942" s="337"/>
      <c r="CWF942" s="337"/>
      <c r="CWG942" s="337"/>
      <c r="CWH942" s="337"/>
      <c r="CWI942" s="337"/>
      <c r="CWJ942" s="337"/>
      <c r="CWK942" s="337"/>
      <c r="CWL942" s="337"/>
      <c r="CWM942" s="337"/>
      <c r="CWN942" s="337"/>
      <c r="CWO942" s="337"/>
      <c r="CWP942" s="337"/>
      <c r="CWQ942" s="337"/>
      <c r="CWR942" s="337"/>
      <c r="CWS942" s="337"/>
      <c r="CWT942" s="337"/>
      <c r="CWU942" s="337"/>
      <c r="CWV942" s="337"/>
      <c r="CWW942" s="337"/>
      <c r="CWX942" s="337"/>
      <c r="CWY942" s="337"/>
      <c r="CWZ942" s="337"/>
      <c r="CXA942" s="337"/>
      <c r="CXB942" s="337"/>
      <c r="CXC942" s="337"/>
      <c r="CXD942" s="337"/>
      <c r="CXE942" s="337"/>
      <c r="CXF942" s="337"/>
      <c r="CXG942" s="337"/>
      <c r="CXH942" s="337"/>
      <c r="CXI942" s="337"/>
      <c r="CXJ942" s="337"/>
      <c r="CXK942" s="337"/>
      <c r="CXL942" s="337"/>
      <c r="CXM942" s="337"/>
      <c r="CXN942" s="337"/>
      <c r="CXO942" s="337"/>
      <c r="CXP942" s="337"/>
      <c r="CXQ942" s="337"/>
      <c r="CXR942" s="337"/>
      <c r="CXS942" s="337"/>
      <c r="CXT942" s="337"/>
      <c r="CXU942" s="337"/>
      <c r="CXV942" s="337"/>
      <c r="CXW942" s="337"/>
      <c r="CXX942" s="337"/>
      <c r="CXY942" s="337"/>
      <c r="CXZ942" s="337"/>
      <c r="CYA942" s="337"/>
      <c r="CYB942" s="337"/>
      <c r="CYC942" s="337"/>
      <c r="CYD942" s="337"/>
      <c r="CYE942" s="337"/>
      <c r="CYF942" s="337"/>
      <c r="CYG942" s="337"/>
      <c r="CYH942" s="337"/>
      <c r="CYI942" s="337"/>
      <c r="CYJ942" s="337"/>
      <c r="CYK942" s="337"/>
      <c r="CYL942" s="337"/>
      <c r="CYM942" s="337"/>
      <c r="CYN942" s="337"/>
      <c r="CYO942" s="337"/>
      <c r="CYP942" s="337"/>
      <c r="CYQ942" s="337"/>
      <c r="CYR942" s="337"/>
      <c r="CYS942" s="337"/>
      <c r="CYT942" s="337"/>
      <c r="CYU942" s="337"/>
      <c r="CYV942" s="337"/>
      <c r="CYW942" s="337"/>
      <c r="CYX942" s="337"/>
      <c r="CYY942" s="337"/>
      <c r="CYZ942" s="337"/>
      <c r="CZA942" s="337"/>
      <c r="CZB942" s="337"/>
      <c r="CZC942" s="337"/>
      <c r="CZD942" s="337"/>
      <c r="CZE942" s="337"/>
      <c r="CZF942" s="337"/>
      <c r="CZG942" s="337"/>
      <c r="CZH942" s="337"/>
      <c r="CZI942" s="337"/>
      <c r="CZJ942" s="337"/>
      <c r="CZK942" s="337"/>
      <c r="CZL942" s="337"/>
      <c r="CZM942" s="337"/>
      <c r="CZN942" s="337"/>
      <c r="CZO942" s="337"/>
      <c r="CZP942" s="337"/>
      <c r="CZQ942" s="337"/>
      <c r="CZR942" s="337"/>
      <c r="CZS942" s="337"/>
      <c r="CZT942" s="337"/>
      <c r="CZU942" s="337"/>
      <c r="CZV942" s="337"/>
      <c r="CZW942" s="337"/>
      <c r="CZX942" s="337"/>
      <c r="CZY942" s="337"/>
      <c r="CZZ942" s="337"/>
      <c r="DAA942" s="337"/>
      <c r="DAB942" s="337"/>
      <c r="DAC942" s="337"/>
      <c r="DAD942" s="337"/>
      <c r="DAE942" s="337"/>
      <c r="DAF942" s="337"/>
      <c r="DAG942" s="337"/>
      <c r="DAH942" s="337"/>
      <c r="DAI942" s="337"/>
      <c r="DAJ942" s="337"/>
      <c r="DAK942" s="337"/>
      <c r="DAL942" s="337"/>
      <c r="DAM942" s="337"/>
      <c r="DAN942" s="337"/>
      <c r="DAO942" s="337"/>
      <c r="DAP942" s="337"/>
      <c r="DAQ942" s="337"/>
      <c r="DAR942" s="337"/>
      <c r="DAS942" s="337"/>
      <c r="DAT942" s="337"/>
      <c r="DAU942" s="337"/>
      <c r="DAV942" s="337"/>
      <c r="DAW942" s="337"/>
      <c r="DAX942" s="337"/>
      <c r="DAY942" s="337"/>
      <c r="DAZ942" s="337"/>
      <c r="DBA942" s="337"/>
      <c r="DBB942" s="337"/>
      <c r="DBC942" s="337"/>
      <c r="DBD942" s="337"/>
      <c r="DBE942" s="337"/>
      <c r="DBF942" s="337"/>
      <c r="DBG942" s="337"/>
      <c r="DBH942" s="337"/>
      <c r="DBI942" s="337"/>
      <c r="DBJ942" s="337"/>
      <c r="DBK942" s="337"/>
      <c r="DBL942" s="337"/>
      <c r="DBM942" s="337"/>
      <c r="DBN942" s="337"/>
      <c r="DBO942" s="337"/>
      <c r="DBP942" s="337"/>
      <c r="DBQ942" s="337"/>
      <c r="DBR942" s="337"/>
      <c r="DBS942" s="337"/>
      <c r="DBT942" s="337"/>
      <c r="DBU942" s="337"/>
      <c r="DBV942" s="337"/>
      <c r="DBW942" s="337"/>
      <c r="DBX942" s="337"/>
      <c r="DBY942" s="337"/>
      <c r="DBZ942" s="337"/>
      <c r="DCA942" s="337"/>
      <c r="DCB942" s="337"/>
      <c r="DCC942" s="337"/>
      <c r="DCD942" s="337"/>
      <c r="DCE942" s="337"/>
      <c r="DCF942" s="337"/>
      <c r="DCG942" s="337"/>
      <c r="DCH942" s="337"/>
      <c r="DCI942" s="337"/>
      <c r="DCJ942" s="337"/>
      <c r="DCK942" s="337"/>
      <c r="DCL942" s="337"/>
      <c r="DCM942" s="337"/>
      <c r="DCN942" s="337"/>
      <c r="DCO942" s="337"/>
      <c r="DCP942" s="337"/>
      <c r="DCQ942" s="337"/>
      <c r="DCR942" s="337"/>
      <c r="DCS942" s="337"/>
      <c r="DCT942" s="337"/>
      <c r="DCU942" s="337"/>
      <c r="DCV942" s="337"/>
      <c r="DCW942" s="337"/>
      <c r="DCX942" s="337"/>
      <c r="DCY942" s="337"/>
      <c r="DCZ942" s="337"/>
      <c r="DDA942" s="337"/>
      <c r="DDB942" s="337"/>
      <c r="DDC942" s="337"/>
      <c r="DDD942" s="337"/>
      <c r="DDE942" s="337"/>
      <c r="DDF942" s="337"/>
      <c r="DDG942" s="337"/>
      <c r="DDH942" s="337"/>
      <c r="DDI942" s="337"/>
      <c r="DDJ942" s="337"/>
      <c r="DDK942" s="337"/>
      <c r="DDL942" s="337"/>
      <c r="DDM942" s="337"/>
      <c r="DDN942" s="337"/>
      <c r="DDO942" s="337"/>
      <c r="DDP942" s="337"/>
      <c r="DDQ942" s="337"/>
      <c r="DDR942" s="337"/>
      <c r="DDS942" s="337"/>
      <c r="DDT942" s="337"/>
      <c r="DDU942" s="337"/>
      <c r="DDV942" s="337"/>
      <c r="DDW942" s="337"/>
      <c r="DDX942" s="337"/>
      <c r="DDY942" s="337"/>
      <c r="DDZ942" s="337"/>
      <c r="DEA942" s="337"/>
      <c r="DEB942" s="337"/>
      <c r="DEC942" s="337"/>
      <c r="DED942" s="337"/>
      <c r="DEE942" s="337"/>
      <c r="DEF942" s="337"/>
      <c r="DEG942" s="337"/>
      <c r="DEH942" s="337"/>
      <c r="DEI942" s="337"/>
      <c r="DEJ942" s="337"/>
      <c r="DEK942" s="337"/>
      <c r="DEL942" s="337"/>
      <c r="DEM942" s="337"/>
      <c r="DEN942" s="337"/>
      <c r="DEO942" s="337"/>
      <c r="DEP942" s="337"/>
      <c r="DEQ942" s="337"/>
      <c r="DER942" s="337"/>
      <c r="DES942" s="337"/>
      <c r="DET942" s="337"/>
      <c r="DEU942" s="337"/>
      <c r="DEV942" s="337"/>
      <c r="DEW942" s="337"/>
      <c r="DEX942" s="337"/>
      <c r="DEY942" s="337"/>
      <c r="DEZ942" s="337"/>
      <c r="DFA942" s="337"/>
      <c r="DFB942" s="337"/>
      <c r="DFC942" s="337"/>
      <c r="DFD942" s="337"/>
      <c r="DFE942" s="337"/>
      <c r="DFF942" s="337"/>
      <c r="DFG942" s="337"/>
      <c r="DFH942" s="337"/>
      <c r="DFI942" s="337"/>
      <c r="DFJ942" s="337"/>
      <c r="DFK942" s="337"/>
      <c r="DFL942" s="337"/>
      <c r="DFM942" s="337"/>
      <c r="DFN942" s="337"/>
      <c r="DFO942" s="337"/>
      <c r="DFP942" s="337"/>
      <c r="DFQ942" s="337"/>
      <c r="DFR942" s="337"/>
      <c r="DFS942" s="337"/>
      <c r="DFT942" s="337"/>
      <c r="DFU942" s="337"/>
      <c r="DFV942" s="337"/>
      <c r="DFW942" s="337"/>
      <c r="DFX942" s="337"/>
      <c r="DFY942" s="337"/>
      <c r="DFZ942" s="337"/>
      <c r="DGA942" s="337"/>
      <c r="DGB942" s="337"/>
      <c r="DGC942" s="337"/>
      <c r="DGD942" s="337"/>
      <c r="DGE942" s="337"/>
      <c r="DGF942" s="337"/>
      <c r="DGG942" s="337"/>
      <c r="DGH942" s="337"/>
      <c r="DGI942" s="337"/>
      <c r="DGJ942" s="337"/>
      <c r="DGK942" s="337"/>
      <c r="DGL942" s="337"/>
      <c r="DGM942" s="337"/>
      <c r="DGN942" s="337"/>
      <c r="DGO942" s="337"/>
      <c r="DGP942" s="337"/>
      <c r="DGQ942" s="337"/>
      <c r="DGR942" s="337"/>
      <c r="DGS942" s="337"/>
      <c r="DGT942" s="337"/>
      <c r="DGU942" s="337"/>
      <c r="DGV942" s="337"/>
      <c r="DGW942" s="337"/>
      <c r="DGX942" s="337"/>
      <c r="DGY942" s="337"/>
      <c r="DGZ942" s="337"/>
      <c r="DHA942" s="337"/>
      <c r="DHB942" s="337"/>
      <c r="DHC942" s="337"/>
      <c r="DHD942" s="337"/>
      <c r="DHE942" s="337"/>
      <c r="DHF942" s="337"/>
      <c r="DHG942" s="337"/>
      <c r="DHH942" s="337"/>
      <c r="DHI942" s="337"/>
      <c r="DHJ942" s="337"/>
      <c r="DHK942" s="337"/>
      <c r="DHL942" s="337"/>
      <c r="DHM942" s="337"/>
      <c r="DHN942" s="337"/>
      <c r="DHO942" s="337"/>
      <c r="DHP942" s="337"/>
      <c r="DHQ942" s="337"/>
      <c r="DHR942" s="337"/>
      <c r="DHS942" s="337"/>
      <c r="DHT942" s="337"/>
      <c r="DHU942" s="337"/>
      <c r="DHV942" s="337"/>
      <c r="DHW942" s="337"/>
      <c r="DHX942" s="337"/>
      <c r="DHY942" s="337"/>
      <c r="DHZ942" s="337"/>
      <c r="DIA942" s="337"/>
      <c r="DIB942" s="337"/>
      <c r="DIC942" s="337"/>
      <c r="DID942" s="337"/>
      <c r="DIE942" s="337"/>
      <c r="DIF942" s="337"/>
      <c r="DIG942" s="337"/>
      <c r="DIH942" s="337"/>
      <c r="DII942" s="337"/>
      <c r="DIJ942" s="337"/>
      <c r="DIK942" s="337"/>
      <c r="DIL942" s="337"/>
      <c r="DIM942" s="337"/>
      <c r="DIN942" s="337"/>
      <c r="DIO942" s="337"/>
      <c r="DIP942" s="337"/>
      <c r="DIQ942" s="337"/>
      <c r="DIR942" s="337"/>
      <c r="DIS942" s="337"/>
      <c r="DIT942" s="337"/>
      <c r="DIU942" s="337"/>
      <c r="DIV942" s="337"/>
      <c r="DIW942" s="337"/>
      <c r="DIX942" s="337"/>
      <c r="DIY942" s="337"/>
      <c r="DIZ942" s="337"/>
      <c r="DJA942" s="337"/>
      <c r="DJB942" s="337"/>
      <c r="DJC942" s="337"/>
      <c r="DJD942" s="337"/>
      <c r="DJE942" s="337"/>
      <c r="DJF942" s="337"/>
      <c r="DJG942" s="337"/>
      <c r="DJH942" s="337"/>
      <c r="DJI942" s="337"/>
      <c r="DJJ942" s="337"/>
      <c r="DJK942" s="337"/>
      <c r="DJL942" s="337"/>
      <c r="DJM942" s="337"/>
      <c r="DJN942" s="337"/>
      <c r="DJO942" s="337"/>
      <c r="DJP942" s="337"/>
      <c r="DJQ942" s="337"/>
      <c r="DJR942" s="337"/>
      <c r="DJS942" s="337"/>
      <c r="DJT942" s="337"/>
      <c r="DJU942" s="337"/>
      <c r="DJV942" s="337"/>
      <c r="DJW942" s="337"/>
      <c r="DJX942" s="337"/>
      <c r="DJY942" s="337"/>
      <c r="DJZ942" s="337"/>
      <c r="DKA942" s="337"/>
      <c r="DKB942" s="337"/>
      <c r="DKC942" s="337"/>
      <c r="DKD942" s="337"/>
      <c r="DKE942" s="337"/>
      <c r="DKF942" s="337"/>
      <c r="DKG942" s="337"/>
      <c r="DKH942" s="337"/>
      <c r="DKI942" s="337"/>
      <c r="DKJ942" s="337"/>
      <c r="DKK942" s="337"/>
      <c r="DKL942" s="337"/>
      <c r="DKM942" s="337"/>
      <c r="DKN942" s="337"/>
      <c r="DKO942" s="337"/>
      <c r="DKP942" s="337"/>
      <c r="DKQ942" s="337"/>
      <c r="DKR942" s="337"/>
      <c r="DKS942" s="337"/>
      <c r="DKT942" s="337"/>
      <c r="DKU942" s="337"/>
      <c r="DKV942" s="337"/>
      <c r="DKW942" s="337"/>
      <c r="DKX942" s="337"/>
      <c r="DKY942" s="337"/>
      <c r="DKZ942" s="337"/>
      <c r="DLA942" s="337"/>
      <c r="DLB942" s="337"/>
      <c r="DLC942" s="337"/>
      <c r="DLD942" s="337"/>
      <c r="DLE942" s="337"/>
      <c r="DLF942" s="337"/>
      <c r="DLG942" s="337"/>
      <c r="DLH942" s="337"/>
      <c r="DLI942" s="337"/>
      <c r="DLJ942" s="337"/>
      <c r="DLK942" s="337"/>
      <c r="DLL942" s="337"/>
      <c r="DLM942" s="337"/>
      <c r="DLN942" s="337"/>
      <c r="DLO942" s="337"/>
      <c r="DLP942" s="337"/>
      <c r="DLQ942" s="337"/>
      <c r="DLR942" s="337"/>
      <c r="DLS942" s="337"/>
      <c r="DLT942" s="337"/>
      <c r="DLU942" s="337"/>
      <c r="DLV942" s="337"/>
      <c r="DLW942" s="337"/>
      <c r="DLX942" s="337"/>
      <c r="DLY942" s="337"/>
      <c r="DLZ942" s="337"/>
      <c r="DMA942" s="337"/>
      <c r="DMB942" s="337"/>
      <c r="DMC942" s="337"/>
      <c r="DMD942" s="337"/>
      <c r="DME942" s="337"/>
      <c r="DMF942" s="337"/>
      <c r="DMG942" s="337"/>
      <c r="DMH942" s="337"/>
      <c r="DMI942" s="337"/>
      <c r="DMJ942" s="337"/>
      <c r="DMK942" s="337"/>
      <c r="DML942" s="337"/>
      <c r="DMM942" s="337"/>
      <c r="DMN942" s="337"/>
      <c r="DMO942" s="337"/>
      <c r="DMP942" s="337"/>
      <c r="DMQ942" s="337"/>
      <c r="DMR942" s="337"/>
      <c r="DMS942" s="337"/>
      <c r="DMT942" s="337"/>
      <c r="DMU942" s="337"/>
      <c r="DMV942" s="337"/>
      <c r="DMW942" s="337"/>
      <c r="DMX942" s="337"/>
      <c r="DMY942" s="337"/>
      <c r="DMZ942" s="337"/>
      <c r="DNA942" s="337"/>
      <c r="DNB942" s="337"/>
      <c r="DNC942" s="337"/>
      <c r="DND942" s="337"/>
      <c r="DNE942" s="337"/>
      <c r="DNF942" s="337"/>
      <c r="DNG942" s="337"/>
      <c r="DNH942" s="337"/>
      <c r="DNI942" s="337"/>
      <c r="DNJ942" s="337"/>
      <c r="DNK942" s="337"/>
      <c r="DNL942" s="337"/>
      <c r="DNM942" s="337"/>
      <c r="DNN942" s="337"/>
      <c r="DNO942" s="337"/>
      <c r="DNP942" s="337"/>
      <c r="DNQ942" s="337"/>
      <c r="DNR942" s="337"/>
      <c r="DNS942" s="337"/>
      <c r="DNT942" s="337"/>
      <c r="DNU942" s="337"/>
      <c r="DNV942" s="337"/>
      <c r="DNW942" s="337"/>
      <c r="DNX942" s="337"/>
      <c r="DNY942" s="337"/>
      <c r="DNZ942" s="337"/>
      <c r="DOA942" s="337"/>
      <c r="DOB942" s="337"/>
      <c r="DOC942" s="337"/>
      <c r="DOD942" s="337"/>
      <c r="DOE942" s="337"/>
      <c r="DOF942" s="337"/>
      <c r="DOG942" s="337"/>
      <c r="DOH942" s="337"/>
      <c r="DOI942" s="337"/>
      <c r="DOJ942" s="337"/>
      <c r="DOK942" s="337"/>
      <c r="DOL942" s="337"/>
      <c r="DOM942" s="337"/>
      <c r="DON942" s="337"/>
      <c r="DOO942" s="337"/>
      <c r="DOP942" s="337"/>
      <c r="DOQ942" s="337"/>
      <c r="DOR942" s="337"/>
      <c r="DOS942" s="337"/>
      <c r="DOT942" s="337"/>
      <c r="DOU942" s="337"/>
      <c r="DOV942" s="337"/>
      <c r="DOW942" s="337"/>
      <c r="DOX942" s="337"/>
      <c r="DOY942" s="337"/>
      <c r="DOZ942" s="337"/>
      <c r="DPA942" s="337"/>
      <c r="DPB942" s="337"/>
      <c r="DPC942" s="337"/>
      <c r="DPD942" s="337"/>
      <c r="DPE942" s="337"/>
      <c r="DPF942" s="337"/>
      <c r="DPG942" s="337"/>
      <c r="DPH942" s="337"/>
      <c r="DPI942" s="337"/>
      <c r="DPJ942" s="337"/>
      <c r="DPK942" s="337"/>
      <c r="DPL942" s="337"/>
      <c r="DPM942" s="337"/>
      <c r="DPN942" s="337"/>
      <c r="DPO942" s="337"/>
      <c r="DPP942" s="337"/>
      <c r="DPQ942" s="337"/>
      <c r="DPR942" s="337"/>
      <c r="DPS942" s="337"/>
      <c r="DPT942" s="337"/>
      <c r="DPU942" s="337"/>
      <c r="DPV942" s="337"/>
      <c r="DPW942" s="337"/>
      <c r="DPX942" s="337"/>
      <c r="DPY942" s="337"/>
      <c r="DPZ942" s="337"/>
      <c r="DQA942" s="337"/>
      <c r="DQB942" s="337"/>
      <c r="DQC942" s="337"/>
      <c r="DQD942" s="337"/>
      <c r="DQE942" s="337"/>
      <c r="DQF942" s="337"/>
      <c r="DQG942" s="337"/>
      <c r="DQH942" s="337"/>
      <c r="DQI942" s="337"/>
      <c r="DQJ942" s="337"/>
      <c r="DQK942" s="337"/>
      <c r="DQL942" s="337"/>
      <c r="DQM942" s="337"/>
      <c r="DQN942" s="337"/>
      <c r="DQO942" s="337"/>
      <c r="DQP942" s="337"/>
      <c r="DQQ942" s="337"/>
      <c r="DQR942" s="337"/>
      <c r="DQS942" s="337"/>
      <c r="DQT942" s="337"/>
      <c r="DQU942" s="337"/>
      <c r="DQV942" s="337"/>
      <c r="DQW942" s="337"/>
      <c r="DQX942" s="337"/>
      <c r="DQY942" s="337"/>
      <c r="DQZ942" s="337"/>
      <c r="DRA942" s="337"/>
      <c r="DRB942" s="337"/>
      <c r="DRC942" s="337"/>
      <c r="DRD942" s="337"/>
      <c r="DRE942" s="337"/>
      <c r="DRF942" s="337"/>
      <c r="DRG942" s="337"/>
      <c r="DRH942" s="337"/>
      <c r="DRI942" s="337"/>
      <c r="DRJ942" s="337"/>
      <c r="DRK942" s="337"/>
      <c r="DRL942" s="337"/>
      <c r="DRM942" s="337"/>
      <c r="DRN942" s="337"/>
      <c r="DRO942" s="337"/>
      <c r="DRP942" s="337"/>
      <c r="DRQ942" s="337"/>
      <c r="DRR942" s="337"/>
      <c r="DRS942" s="337"/>
      <c r="DRT942" s="337"/>
      <c r="DRU942" s="337"/>
      <c r="DRV942" s="337"/>
      <c r="DRW942" s="337"/>
      <c r="DRX942" s="337"/>
      <c r="DRY942" s="337"/>
      <c r="DRZ942" s="337"/>
      <c r="DSA942" s="337"/>
      <c r="DSB942" s="337"/>
      <c r="DSC942" s="337"/>
      <c r="DSD942" s="337"/>
      <c r="DSE942" s="337"/>
      <c r="DSF942" s="337"/>
      <c r="DSG942" s="337"/>
      <c r="DSH942" s="337"/>
      <c r="DSI942" s="337"/>
      <c r="DSJ942" s="337"/>
      <c r="DSK942" s="337"/>
      <c r="DSL942" s="337"/>
      <c r="DSM942" s="337"/>
      <c r="DSN942" s="337"/>
      <c r="DSO942" s="337"/>
      <c r="DSP942" s="337"/>
      <c r="DSQ942" s="337"/>
      <c r="DSR942" s="337"/>
      <c r="DSS942" s="337"/>
      <c r="DST942" s="337"/>
      <c r="DSU942" s="337"/>
      <c r="DSV942" s="337"/>
      <c r="DSW942" s="337"/>
      <c r="DSX942" s="337"/>
      <c r="DSY942" s="337"/>
      <c r="DSZ942" s="337"/>
      <c r="DTA942" s="337"/>
      <c r="DTB942" s="337"/>
      <c r="DTC942" s="337"/>
      <c r="DTD942" s="337"/>
      <c r="DTE942" s="337"/>
      <c r="DTF942" s="337"/>
      <c r="DTG942" s="337"/>
      <c r="DTH942" s="337"/>
      <c r="DTI942" s="337"/>
      <c r="DTJ942" s="337"/>
      <c r="DTK942" s="337"/>
      <c r="DTL942" s="337"/>
      <c r="DTM942" s="337"/>
      <c r="DTN942" s="337"/>
      <c r="DTO942" s="337"/>
      <c r="DTP942" s="337"/>
      <c r="DTQ942" s="337"/>
      <c r="DTR942" s="337"/>
      <c r="DTS942" s="337"/>
      <c r="DTT942" s="337"/>
      <c r="DTU942" s="337"/>
      <c r="DTV942" s="337"/>
      <c r="DTW942" s="337"/>
      <c r="DTX942" s="337"/>
      <c r="DTY942" s="337"/>
      <c r="DTZ942" s="337"/>
      <c r="DUA942" s="337"/>
      <c r="DUB942" s="337"/>
      <c r="DUC942" s="337"/>
      <c r="DUD942" s="337"/>
      <c r="DUE942" s="337"/>
      <c r="DUF942" s="337"/>
      <c r="DUG942" s="337"/>
      <c r="DUH942" s="337"/>
      <c r="DUI942" s="337"/>
      <c r="DUJ942" s="337"/>
      <c r="DUK942" s="337"/>
      <c r="DUL942" s="337"/>
      <c r="DUM942" s="337"/>
      <c r="DUN942" s="337"/>
      <c r="DUO942" s="337"/>
      <c r="DUP942" s="337"/>
      <c r="DUQ942" s="337"/>
      <c r="DUR942" s="337"/>
      <c r="DUS942" s="337"/>
      <c r="DUT942" s="337"/>
      <c r="DUU942" s="337"/>
      <c r="DUV942" s="337"/>
      <c r="DUW942" s="337"/>
      <c r="DUX942" s="337"/>
      <c r="DUY942" s="337"/>
      <c r="DUZ942" s="337"/>
      <c r="DVA942" s="337"/>
      <c r="DVB942" s="337"/>
      <c r="DVC942" s="337"/>
      <c r="DVD942" s="337"/>
      <c r="DVE942" s="337"/>
      <c r="DVF942" s="337"/>
      <c r="DVG942" s="337"/>
      <c r="DVH942" s="337"/>
      <c r="DVI942" s="337"/>
      <c r="DVJ942" s="337"/>
      <c r="DVK942" s="337"/>
      <c r="DVL942" s="337"/>
      <c r="DVM942" s="337"/>
      <c r="DVN942" s="337"/>
      <c r="DVO942" s="337"/>
      <c r="DVP942" s="337"/>
      <c r="DVQ942" s="337"/>
      <c r="DVR942" s="337"/>
      <c r="DVS942" s="337"/>
      <c r="DVT942" s="337"/>
      <c r="DVU942" s="337"/>
      <c r="DVV942" s="337"/>
      <c r="DVW942" s="337"/>
      <c r="DVX942" s="337"/>
      <c r="DVY942" s="337"/>
      <c r="DVZ942" s="337"/>
      <c r="DWA942" s="337"/>
      <c r="DWB942" s="337"/>
      <c r="DWC942" s="337"/>
      <c r="DWD942" s="337"/>
      <c r="DWE942" s="337"/>
      <c r="DWF942" s="337"/>
      <c r="DWG942" s="337"/>
      <c r="DWH942" s="337"/>
      <c r="DWI942" s="337"/>
      <c r="DWJ942" s="337"/>
      <c r="DWK942" s="337"/>
      <c r="DWL942" s="337"/>
      <c r="DWM942" s="337"/>
      <c r="DWN942" s="337"/>
      <c r="DWO942" s="337"/>
      <c r="DWP942" s="337"/>
      <c r="DWQ942" s="337"/>
      <c r="DWR942" s="337"/>
      <c r="DWS942" s="337"/>
      <c r="DWT942" s="337"/>
      <c r="DWU942" s="337"/>
      <c r="DWV942" s="337"/>
      <c r="DWW942" s="337"/>
      <c r="DWX942" s="337"/>
      <c r="DWY942" s="337"/>
      <c r="DWZ942" s="337"/>
      <c r="DXA942" s="337"/>
      <c r="DXB942" s="337"/>
      <c r="DXC942" s="337"/>
      <c r="DXD942" s="337"/>
      <c r="DXE942" s="337"/>
      <c r="DXF942" s="337"/>
      <c r="DXG942" s="337"/>
      <c r="DXH942" s="337"/>
      <c r="DXI942" s="337"/>
      <c r="DXJ942" s="337"/>
      <c r="DXK942" s="337"/>
      <c r="DXL942" s="337"/>
      <c r="DXM942" s="337"/>
      <c r="DXN942" s="337"/>
      <c r="DXO942" s="337"/>
      <c r="DXP942" s="337"/>
      <c r="DXQ942" s="337"/>
      <c r="DXR942" s="337"/>
      <c r="DXS942" s="337"/>
      <c r="DXT942" s="337"/>
      <c r="DXU942" s="337"/>
      <c r="DXV942" s="337"/>
      <c r="DXW942" s="337"/>
      <c r="DXX942" s="337"/>
      <c r="DXY942" s="337"/>
      <c r="DXZ942" s="337"/>
      <c r="DYA942" s="337"/>
      <c r="DYB942" s="337"/>
      <c r="DYC942" s="337"/>
      <c r="DYD942" s="337"/>
      <c r="DYE942" s="337"/>
      <c r="DYF942" s="337"/>
      <c r="DYG942" s="337"/>
      <c r="DYH942" s="337"/>
      <c r="DYI942" s="337"/>
      <c r="DYJ942" s="337"/>
      <c r="DYK942" s="337"/>
      <c r="DYL942" s="337"/>
      <c r="DYM942" s="337"/>
      <c r="DYN942" s="337"/>
      <c r="DYO942" s="337"/>
      <c r="DYP942" s="337"/>
      <c r="DYQ942" s="337"/>
      <c r="DYR942" s="337"/>
      <c r="DYS942" s="337"/>
      <c r="DYT942" s="337"/>
      <c r="DYU942" s="337"/>
      <c r="DYV942" s="337"/>
      <c r="DYW942" s="337"/>
      <c r="DYX942" s="337"/>
      <c r="DYY942" s="337"/>
      <c r="DYZ942" s="337"/>
      <c r="DZA942" s="337"/>
      <c r="DZB942" s="337"/>
      <c r="DZC942" s="337"/>
      <c r="DZD942" s="337"/>
      <c r="DZE942" s="337"/>
      <c r="DZF942" s="337"/>
      <c r="DZG942" s="337"/>
      <c r="DZH942" s="337"/>
      <c r="DZI942" s="337"/>
      <c r="DZJ942" s="337"/>
      <c r="DZK942" s="337"/>
      <c r="DZL942" s="337"/>
      <c r="DZM942" s="337"/>
      <c r="DZN942" s="337"/>
      <c r="DZO942" s="337"/>
      <c r="DZP942" s="337"/>
      <c r="DZQ942" s="337"/>
      <c r="DZR942" s="337"/>
      <c r="DZS942" s="337"/>
      <c r="DZT942" s="337"/>
      <c r="DZU942" s="337"/>
      <c r="DZV942" s="337"/>
      <c r="DZW942" s="337"/>
      <c r="DZX942" s="337"/>
      <c r="DZY942" s="337"/>
      <c r="DZZ942" s="337"/>
      <c r="EAA942" s="337"/>
      <c r="EAB942" s="337"/>
      <c r="EAC942" s="337"/>
      <c r="EAD942" s="337"/>
      <c r="EAE942" s="337"/>
      <c r="EAF942" s="337"/>
      <c r="EAG942" s="337"/>
      <c r="EAH942" s="337"/>
      <c r="EAI942" s="337"/>
      <c r="EAJ942" s="337"/>
      <c r="EAK942" s="337"/>
      <c r="EAL942" s="337"/>
      <c r="EAM942" s="337"/>
      <c r="EAN942" s="337"/>
      <c r="EAO942" s="337"/>
      <c r="EAP942" s="337"/>
      <c r="EAQ942" s="337"/>
      <c r="EAR942" s="337"/>
      <c r="EAS942" s="337"/>
      <c r="EAT942" s="337"/>
      <c r="EAU942" s="337"/>
      <c r="EAV942" s="337"/>
      <c r="EAW942" s="337"/>
      <c r="EAX942" s="337"/>
      <c r="EAY942" s="337"/>
      <c r="EAZ942" s="337"/>
      <c r="EBA942" s="337"/>
      <c r="EBB942" s="337"/>
      <c r="EBC942" s="337"/>
      <c r="EBD942" s="337"/>
      <c r="EBE942" s="337"/>
      <c r="EBF942" s="337"/>
      <c r="EBG942" s="337"/>
      <c r="EBH942" s="337"/>
      <c r="EBI942" s="337"/>
      <c r="EBJ942" s="337"/>
      <c r="EBK942" s="337"/>
      <c r="EBL942" s="337"/>
      <c r="EBM942" s="337"/>
      <c r="EBN942" s="337"/>
      <c r="EBO942" s="337"/>
      <c r="EBP942" s="337"/>
      <c r="EBQ942" s="337"/>
      <c r="EBR942" s="337"/>
      <c r="EBS942" s="337"/>
      <c r="EBT942" s="337"/>
      <c r="EBU942" s="337"/>
      <c r="EBV942" s="337"/>
      <c r="EBW942" s="337"/>
      <c r="EBX942" s="337"/>
      <c r="EBY942" s="337"/>
      <c r="EBZ942" s="337"/>
      <c r="ECA942" s="337"/>
      <c r="ECB942" s="337"/>
      <c r="ECC942" s="337"/>
      <c r="ECD942" s="337"/>
      <c r="ECE942" s="337"/>
      <c r="ECF942" s="337"/>
      <c r="ECG942" s="337"/>
      <c r="ECH942" s="337"/>
      <c r="ECI942" s="337"/>
      <c r="ECJ942" s="337"/>
      <c r="ECK942" s="337"/>
      <c r="ECL942" s="337"/>
      <c r="ECM942" s="337"/>
      <c r="ECN942" s="337"/>
      <c r="ECO942" s="337"/>
      <c r="ECP942" s="337"/>
      <c r="ECQ942" s="337"/>
      <c r="ECR942" s="337"/>
      <c r="ECS942" s="337"/>
      <c r="ECT942" s="337"/>
      <c r="ECU942" s="337"/>
      <c r="ECV942" s="337"/>
      <c r="ECW942" s="337"/>
      <c r="ECX942" s="337"/>
      <c r="ECY942" s="337"/>
      <c r="ECZ942" s="337"/>
      <c r="EDA942" s="337"/>
      <c r="EDB942" s="337"/>
      <c r="EDC942" s="337"/>
      <c r="EDD942" s="337"/>
      <c r="EDE942" s="337"/>
      <c r="EDF942" s="337"/>
      <c r="EDG942" s="337"/>
      <c r="EDH942" s="337"/>
      <c r="EDI942" s="337"/>
      <c r="EDJ942" s="337"/>
      <c r="EDK942" s="337"/>
      <c r="EDL942" s="337"/>
      <c r="EDM942" s="337"/>
      <c r="EDN942" s="337"/>
      <c r="EDO942" s="337"/>
      <c r="EDP942" s="337"/>
      <c r="EDQ942" s="337"/>
      <c r="EDR942" s="337"/>
      <c r="EDS942" s="337"/>
      <c r="EDT942" s="337"/>
      <c r="EDU942" s="337"/>
      <c r="EDV942" s="337"/>
      <c r="EDW942" s="337"/>
      <c r="EDX942" s="337"/>
      <c r="EDY942" s="337"/>
      <c r="EDZ942" s="337"/>
      <c r="EEA942" s="337"/>
      <c r="EEB942" s="337"/>
      <c r="EEC942" s="337"/>
      <c r="EED942" s="337"/>
      <c r="EEE942" s="337"/>
      <c r="EEF942" s="337"/>
      <c r="EEG942" s="337"/>
      <c r="EEH942" s="337"/>
      <c r="EEI942" s="337"/>
      <c r="EEJ942" s="337"/>
      <c r="EEK942" s="337"/>
      <c r="EEL942" s="337"/>
      <c r="EEM942" s="337"/>
      <c r="EEN942" s="337"/>
      <c r="EEO942" s="337"/>
      <c r="EEP942" s="337"/>
      <c r="EEQ942" s="337"/>
      <c r="EER942" s="337"/>
      <c r="EES942" s="337"/>
      <c r="EET942" s="337"/>
      <c r="EEU942" s="337"/>
      <c r="EEV942" s="337"/>
      <c r="EEW942" s="337"/>
      <c r="EEX942" s="337"/>
      <c r="EEY942" s="337"/>
      <c r="EEZ942" s="337"/>
      <c r="EFA942" s="337"/>
      <c r="EFB942" s="337"/>
      <c r="EFC942" s="337"/>
      <c r="EFD942" s="337"/>
      <c r="EFE942" s="337"/>
      <c r="EFF942" s="337"/>
      <c r="EFG942" s="337"/>
      <c r="EFH942" s="337"/>
      <c r="EFI942" s="337"/>
      <c r="EFJ942" s="337"/>
      <c r="EFK942" s="337"/>
      <c r="EFL942" s="337"/>
      <c r="EFM942" s="337"/>
      <c r="EFN942" s="337"/>
      <c r="EFO942" s="337"/>
      <c r="EFP942" s="337"/>
      <c r="EFQ942" s="337"/>
      <c r="EFR942" s="337"/>
      <c r="EFS942" s="337"/>
      <c r="EFT942" s="337"/>
      <c r="EFU942" s="337"/>
      <c r="EFV942" s="337"/>
      <c r="EFW942" s="337"/>
      <c r="EFX942" s="337"/>
      <c r="EFY942" s="337"/>
      <c r="EFZ942" s="337"/>
      <c r="EGA942" s="337"/>
      <c r="EGB942" s="337"/>
      <c r="EGC942" s="337"/>
      <c r="EGD942" s="337"/>
      <c r="EGE942" s="337"/>
      <c r="EGF942" s="337"/>
      <c r="EGG942" s="337"/>
      <c r="EGH942" s="337"/>
      <c r="EGI942" s="337"/>
      <c r="EGJ942" s="337"/>
      <c r="EGK942" s="337"/>
      <c r="EGL942" s="337"/>
      <c r="EGM942" s="337"/>
      <c r="EGN942" s="337"/>
      <c r="EGO942" s="337"/>
      <c r="EGP942" s="337"/>
      <c r="EGQ942" s="337"/>
      <c r="EGR942" s="337"/>
      <c r="EGS942" s="337"/>
      <c r="EGT942" s="337"/>
      <c r="EGU942" s="337"/>
      <c r="EGV942" s="337"/>
      <c r="EGW942" s="337"/>
      <c r="EGX942" s="337"/>
      <c r="EGY942" s="337"/>
      <c r="EGZ942" s="337"/>
      <c r="EHA942" s="337"/>
      <c r="EHB942" s="337"/>
      <c r="EHC942" s="337"/>
      <c r="EHD942" s="337"/>
      <c r="EHE942" s="337"/>
      <c r="EHF942" s="337"/>
      <c r="EHG942" s="337"/>
      <c r="EHH942" s="337"/>
      <c r="EHI942" s="337"/>
      <c r="EHJ942" s="337"/>
      <c r="EHK942" s="337"/>
      <c r="EHL942" s="337"/>
      <c r="EHM942" s="337"/>
      <c r="EHN942" s="337"/>
      <c r="EHO942" s="337"/>
      <c r="EHP942" s="337"/>
      <c r="EHQ942" s="337"/>
      <c r="EHR942" s="337"/>
      <c r="EHS942" s="337"/>
      <c r="EHT942" s="337"/>
      <c r="EHU942" s="337"/>
      <c r="EHV942" s="337"/>
      <c r="EHW942" s="337"/>
      <c r="EHX942" s="337"/>
      <c r="EHY942" s="337"/>
      <c r="EHZ942" s="337"/>
      <c r="EIA942" s="337"/>
      <c r="EIB942" s="337"/>
      <c r="EIC942" s="337"/>
      <c r="EID942" s="337"/>
      <c r="EIE942" s="337"/>
      <c r="EIF942" s="337"/>
      <c r="EIG942" s="337"/>
      <c r="EIH942" s="337"/>
      <c r="EII942" s="337"/>
      <c r="EIJ942" s="337"/>
      <c r="EIK942" s="337"/>
      <c r="EIL942" s="337"/>
      <c r="EIM942" s="337"/>
      <c r="EIN942" s="337"/>
      <c r="EIO942" s="337"/>
      <c r="EIP942" s="337"/>
      <c r="EIQ942" s="337"/>
      <c r="EIR942" s="337"/>
      <c r="EIS942" s="337"/>
      <c r="EIT942" s="337"/>
      <c r="EIU942" s="337"/>
      <c r="EIV942" s="337"/>
      <c r="EIW942" s="337"/>
      <c r="EIX942" s="337"/>
      <c r="EIY942" s="337"/>
      <c r="EIZ942" s="337"/>
      <c r="EJA942" s="337"/>
      <c r="EJB942" s="337"/>
      <c r="EJC942" s="337"/>
      <c r="EJD942" s="337"/>
      <c r="EJE942" s="337"/>
      <c r="EJF942" s="337"/>
      <c r="EJG942" s="337"/>
      <c r="EJH942" s="337"/>
      <c r="EJI942" s="337"/>
      <c r="EJJ942" s="337"/>
      <c r="EJK942" s="337"/>
      <c r="EJL942" s="337"/>
      <c r="EJM942" s="337"/>
      <c r="EJN942" s="337"/>
      <c r="EJO942" s="337"/>
      <c r="EJP942" s="337"/>
      <c r="EJQ942" s="337"/>
      <c r="EJR942" s="337"/>
      <c r="EJS942" s="337"/>
      <c r="EJT942" s="337"/>
      <c r="EJU942" s="337"/>
      <c r="EJV942" s="337"/>
      <c r="EJW942" s="337"/>
      <c r="EJX942" s="337"/>
      <c r="EJY942" s="337"/>
      <c r="EJZ942" s="337"/>
      <c r="EKA942" s="337"/>
      <c r="EKB942" s="337"/>
      <c r="EKC942" s="337"/>
      <c r="EKD942" s="337"/>
      <c r="EKE942" s="337"/>
      <c r="EKF942" s="337"/>
      <c r="EKG942" s="337"/>
      <c r="EKH942" s="337"/>
      <c r="EKI942" s="337"/>
      <c r="EKJ942" s="337"/>
      <c r="EKK942" s="337"/>
      <c r="EKL942" s="337"/>
      <c r="EKM942" s="337"/>
      <c r="EKN942" s="337"/>
      <c r="EKO942" s="337"/>
      <c r="EKP942" s="337"/>
      <c r="EKQ942" s="337"/>
      <c r="EKR942" s="337"/>
      <c r="EKS942" s="337"/>
      <c r="EKT942" s="337"/>
      <c r="EKU942" s="337"/>
      <c r="EKV942" s="337"/>
      <c r="EKW942" s="337"/>
      <c r="EKX942" s="337"/>
      <c r="EKY942" s="337"/>
      <c r="EKZ942" s="337"/>
      <c r="ELA942" s="337"/>
      <c r="ELB942" s="337"/>
      <c r="ELC942" s="337"/>
      <c r="ELD942" s="337"/>
      <c r="ELE942" s="337"/>
      <c r="ELF942" s="337"/>
      <c r="ELG942" s="337"/>
      <c r="ELH942" s="337"/>
      <c r="ELI942" s="337"/>
      <c r="ELJ942" s="337"/>
      <c r="ELK942" s="337"/>
      <c r="ELL942" s="337"/>
      <c r="ELM942" s="337"/>
      <c r="ELN942" s="337"/>
      <c r="ELO942" s="337"/>
      <c r="ELP942" s="337"/>
      <c r="ELQ942" s="337"/>
      <c r="ELR942" s="337"/>
      <c r="ELS942" s="337"/>
      <c r="ELT942" s="337"/>
      <c r="ELU942" s="337"/>
      <c r="ELV942" s="337"/>
      <c r="ELW942" s="337"/>
      <c r="ELX942" s="337"/>
      <c r="ELY942" s="337"/>
      <c r="ELZ942" s="337"/>
      <c r="EMA942" s="337"/>
      <c r="EMB942" s="337"/>
      <c r="EMC942" s="337"/>
      <c r="EMD942" s="337"/>
      <c r="EME942" s="337"/>
      <c r="EMF942" s="337"/>
      <c r="EMG942" s="337"/>
      <c r="EMH942" s="337"/>
      <c r="EMI942" s="337"/>
      <c r="EMJ942" s="337"/>
      <c r="EMK942" s="337"/>
      <c r="EML942" s="337"/>
      <c r="EMM942" s="337"/>
      <c r="EMN942" s="337"/>
      <c r="EMO942" s="337"/>
      <c r="EMP942" s="337"/>
      <c r="EMQ942" s="337"/>
      <c r="EMR942" s="337"/>
      <c r="EMS942" s="337"/>
      <c r="EMT942" s="337"/>
      <c r="EMU942" s="337"/>
      <c r="EMV942" s="337"/>
      <c r="EMW942" s="337"/>
      <c r="EMX942" s="337"/>
      <c r="EMY942" s="337"/>
      <c r="EMZ942" s="337"/>
      <c r="ENA942" s="337"/>
      <c r="ENB942" s="337"/>
      <c r="ENC942" s="337"/>
      <c r="END942" s="337"/>
      <c r="ENE942" s="337"/>
      <c r="ENF942" s="337"/>
      <c r="ENG942" s="337"/>
      <c r="ENH942" s="337"/>
      <c r="ENI942" s="337"/>
      <c r="ENJ942" s="337"/>
      <c r="ENK942" s="337"/>
      <c r="ENL942" s="337"/>
      <c r="ENM942" s="337"/>
      <c r="ENN942" s="337"/>
      <c r="ENO942" s="337"/>
      <c r="ENP942" s="337"/>
      <c r="ENQ942" s="337"/>
      <c r="ENR942" s="337"/>
      <c r="ENS942" s="337"/>
      <c r="ENT942" s="337"/>
      <c r="ENU942" s="337"/>
      <c r="ENV942" s="337"/>
      <c r="ENW942" s="337"/>
      <c r="ENX942" s="337"/>
      <c r="ENY942" s="337"/>
      <c r="ENZ942" s="337"/>
      <c r="EOA942" s="337"/>
      <c r="EOB942" s="337"/>
      <c r="EOC942" s="337"/>
      <c r="EOD942" s="337"/>
      <c r="EOE942" s="337"/>
      <c r="EOF942" s="337"/>
      <c r="EOG942" s="337"/>
      <c r="EOH942" s="337"/>
      <c r="EOI942" s="337"/>
      <c r="EOJ942" s="337"/>
      <c r="EOK942" s="337"/>
      <c r="EOL942" s="337"/>
      <c r="EOM942" s="337"/>
      <c r="EON942" s="337"/>
      <c r="EOO942" s="337"/>
      <c r="EOP942" s="337"/>
      <c r="EOQ942" s="337"/>
      <c r="EOR942" s="337"/>
      <c r="EOS942" s="337"/>
      <c r="EOT942" s="337"/>
      <c r="EOU942" s="337"/>
      <c r="EOV942" s="337"/>
      <c r="EOW942" s="337"/>
      <c r="EOX942" s="337"/>
      <c r="EOY942" s="337"/>
      <c r="EOZ942" s="337"/>
      <c r="EPA942" s="337"/>
      <c r="EPB942" s="337"/>
      <c r="EPC942" s="337"/>
      <c r="EPD942" s="337"/>
      <c r="EPE942" s="337"/>
      <c r="EPF942" s="337"/>
      <c r="EPG942" s="337"/>
      <c r="EPH942" s="337"/>
      <c r="EPI942" s="337"/>
      <c r="EPJ942" s="337"/>
      <c r="EPK942" s="337"/>
      <c r="EPL942" s="337"/>
      <c r="EPM942" s="337"/>
      <c r="EPN942" s="337"/>
      <c r="EPO942" s="337"/>
      <c r="EPP942" s="337"/>
      <c r="EPQ942" s="337"/>
      <c r="EPR942" s="337"/>
      <c r="EPS942" s="337"/>
      <c r="EPT942" s="337"/>
      <c r="EPU942" s="337"/>
      <c r="EPV942" s="337"/>
      <c r="EPW942" s="337"/>
      <c r="EPX942" s="337"/>
      <c r="EPY942" s="337"/>
      <c r="EPZ942" s="337"/>
      <c r="EQA942" s="337"/>
      <c r="EQB942" s="337"/>
      <c r="EQC942" s="337"/>
      <c r="EQD942" s="337"/>
      <c r="EQE942" s="337"/>
      <c r="EQF942" s="337"/>
      <c r="EQG942" s="337"/>
      <c r="EQH942" s="337"/>
      <c r="EQI942" s="337"/>
      <c r="EQJ942" s="337"/>
      <c r="EQK942" s="337"/>
      <c r="EQL942" s="337"/>
      <c r="EQM942" s="337"/>
      <c r="EQN942" s="337"/>
      <c r="EQO942" s="337"/>
      <c r="EQP942" s="337"/>
      <c r="EQQ942" s="337"/>
      <c r="EQR942" s="337"/>
      <c r="EQS942" s="337"/>
      <c r="EQT942" s="337"/>
      <c r="EQU942" s="337"/>
      <c r="EQV942" s="337"/>
      <c r="EQW942" s="337"/>
      <c r="EQX942" s="337"/>
      <c r="EQY942" s="337"/>
      <c r="EQZ942" s="337"/>
      <c r="ERA942" s="337"/>
      <c r="ERB942" s="337"/>
      <c r="ERC942" s="337"/>
      <c r="ERD942" s="337"/>
      <c r="ERE942" s="337"/>
      <c r="ERF942" s="337"/>
      <c r="ERG942" s="337"/>
      <c r="ERH942" s="337"/>
      <c r="ERI942" s="337"/>
      <c r="ERJ942" s="337"/>
      <c r="ERK942" s="337"/>
      <c r="ERL942" s="337"/>
      <c r="ERM942" s="337"/>
      <c r="ERN942" s="337"/>
      <c r="ERO942" s="337"/>
      <c r="ERP942" s="337"/>
      <c r="ERQ942" s="337"/>
      <c r="ERR942" s="337"/>
      <c r="ERS942" s="337"/>
      <c r="ERT942" s="337"/>
      <c r="ERU942" s="337"/>
      <c r="ERV942" s="337"/>
      <c r="ERW942" s="337"/>
      <c r="ERX942" s="337"/>
      <c r="ERY942" s="337"/>
      <c r="ERZ942" s="337"/>
      <c r="ESA942" s="337"/>
      <c r="ESB942" s="337"/>
      <c r="ESC942" s="337"/>
      <c r="ESD942" s="337"/>
      <c r="ESE942" s="337"/>
      <c r="ESF942" s="337"/>
      <c r="ESG942" s="337"/>
      <c r="ESH942" s="337"/>
      <c r="ESI942" s="337"/>
      <c r="ESJ942" s="337"/>
      <c r="ESK942" s="337"/>
      <c r="ESL942" s="337"/>
      <c r="ESM942" s="337"/>
      <c r="ESN942" s="337"/>
      <c r="ESO942" s="337"/>
      <c r="ESP942" s="337"/>
      <c r="ESQ942" s="337"/>
      <c r="ESR942" s="337"/>
      <c r="ESS942" s="337"/>
      <c r="EST942" s="337"/>
      <c r="ESU942" s="337"/>
      <c r="ESV942" s="337"/>
      <c r="ESW942" s="337"/>
      <c r="ESX942" s="337"/>
      <c r="ESY942" s="337"/>
      <c r="ESZ942" s="337"/>
      <c r="ETA942" s="337"/>
      <c r="ETB942" s="337"/>
      <c r="ETC942" s="337"/>
      <c r="ETD942" s="337"/>
      <c r="ETE942" s="337"/>
      <c r="ETF942" s="337"/>
      <c r="ETG942" s="337"/>
      <c r="ETH942" s="337"/>
      <c r="ETI942" s="337"/>
      <c r="ETJ942" s="337"/>
      <c r="ETK942" s="337"/>
      <c r="ETL942" s="337"/>
      <c r="ETM942" s="337"/>
      <c r="ETN942" s="337"/>
      <c r="ETO942" s="337"/>
      <c r="ETP942" s="337"/>
      <c r="ETQ942" s="337"/>
      <c r="ETR942" s="337"/>
      <c r="ETS942" s="337"/>
      <c r="ETT942" s="337"/>
      <c r="ETU942" s="337"/>
      <c r="ETV942" s="337"/>
      <c r="ETW942" s="337"/>
      <c r="ETX942" s="337"/>
      <c r="ETY942" s="337"/>
      <c r="ETZ942" s="337"/>
      <c r="EUA942" s="337"/>
      <c r="EUB942" s="337"/>
      <c r="EUC942" s="337"/>
      <c r="EUD942" s="337"/>
      <c r="EUE942" s="337"/>
      <c r="EUF942" s="337"/>
      <c r="EUG942" s="337"/>
      <c r="EUH942" s="337"/>
      <c r="EUI942" s="337"/>
      <c r="EUJ942" s="337"/>
      <c r="EUK942" s="337"/>
      <c r="EUL942" s="337"/>
      <c r="EUM942" s="337"/>
      <c r="EUN942" s="337"/>
      <c r="EUO942" s="337"/>
      <c r="EUP942" s="337"/>
      <c r="EUQ942" s="337"/>
      <c r="EUR942" s="337"/>
      <c r="EUS942" s="337"/>
      <c r="EUT942" s="337"/>
      <c r="EUU942" s="337"/>
      <c r="EUV942" s="337"/>
      <c r="EUW942" s="337"/>
      <c r="EUX942" s="337"/>
      <c r="EUY942" s="337"/>
      <c r="EUZ942" s="337"/>
      <c r="EVA942" s="337"/>
      <c r="EVB942" s="337"/>
      <c r="EVC942" s="337"/>
      <c r="EVD942" s="337"/>
      <c r="EVE942" s="337"/>
      <c r="EVF942" s="337"/>
      <c r="EVG942" s="337"/>
      <c r="EVH942" s="337"/>
      <c r="EVI942" s="337"/>
      <c r="EVJ942" s="337"/>
      <c r="EVK942" s="337"/>
      <c r="EVL942" s="337"/>
      <c r="EVM942" s="337"/>
      <c r="EVN942" s="337"/>
      <c r="EVO942" s="337"/>
      <c r="EVP942" s="337"/>
      <c r="EVQ942" s="337"/>
      <c r="EVR942" s="337"/>
      <c r="EVS942" s="337"/>
      <c r="EVT942" s="337"/>
      <c r="EVU942" s="337"/>
      <c r="EVV942" s="337"/>
      <c r="EVW942" s="337"/>
      <c r="EVX942" s="337"/>
      <c r="EVY942" s="337"/>
      <c r="EVZ942" s="337"/>
      <c r="EWA942" s="337"/>
      <c r="EWB942" s="337"/>
      <c r="EWC942" s="337"/>
      <c r="EWD942" s="337"/>
      <c r="EWE942" s="337"/>
      <c r="EWF942" s="337"/>
      <c r="EWG942" s="337"/>
      <c r="EWH942" s="337"/>
      <c r="EWI942" s="337"/>
      <c r="EWJ942" s="337"/>
      <c r="EWK942" s="337"/>
      <c r="EWL942" s="337"/>
      <c r="EWM942" s="337"/>
      <c r="EWN942" s="337"/>
      <c r="EWO942" s="337"/>
      <c r="EWP942" s="337"/>
      <c r="EWQ942" s="337"/>
      <c r="EWR942" s="337"/>
      <c r="EWS942" s="337"/>
      <c r="EWT942" s="337"/>
      <c r="EWU942" s="337"/>
      <c r="EWV942" s="337"/>
      <c r="EWW942" s="337"/>
      <c r="EWX942" s="337"/>
      <c r="EWY942" s="337"/>
      <c r="EWZ942" s="337"/>
      <c r="EXA942" s="337"/>
      <c r="EXB942" s="337"/>
      <c r="EXC942" s="337"/>
      <c r="EXD942" s="337"/>
      <c r="EXE942" s="337"/>
      <c r="EXF942" s="337"/>
      <c r="EXG942" s="337"/>
      <c r="EXH942" s="337"/>
      <c r="EXI942" s="337"/>
      <c r="EXJ942" s="337"/>
      <c r="EXK942" s="337"/>
      <c r="EXL942" s="337"/>
      <c r="EXM942" s="337"/>
      <c r="EXN942" s="337"/>
      <c r="EXO942" s="337"/>
      <c r="EXP942" s="337"/>
      <c r="EXQ942" s="337"/>
      <c r="EXR942" s="337"/>
      <c r="EXS942" s="337"/>
      <c r="EXT942" s="337"/>
      <c r="EXU942" s="337"/>
      <c r="EXV942" s="337"/>
      <c r="EXW942" s="337"/>
      <c r="EXX942" s="337"/>
      <c r="EXY942" s="337"/>
      <c r="EXZ942" s="337"/>
      <c r="EYA942" s="337"/>
      <c r="EYB942" s="337"/>
      <c r="EYC942" s="337"/>
      <c r="EYD942" s="337"/>
      <c r="EYE942" s="337"/>
      <c r="EYF942" s="337"/>
      <c r="EYG942" s="337"/>
      <c r="EYH942" s="337"/>
      <c r="EYI942" s="337"/>
      <c r="EYJ942" s="337"/>
      <c r="EYK942" s="337"/>
      <c r="EYL942" s="337"/>
      <c r="EYM942" s="337"/>
      <c r="EYN942" s="337"/>
      <c r="EYO942" s="337"/>
      <c r="EYP942" s="337"/>
      <c r="EYQ942" s="337"/>
      <c r="EYR942" s="337"/>
      <c r="EYS942" s="337"/>
      <c r="EYT942" s="337"/>
      <c r="EYU942" s="337"/>
      <c r="EYV942" s="337"/>
      <c r="EYW942" s="337"/>
      <c r="EYX942" s="337"/>
      <c r="EYY942" s="337"/>
      <c r="EYZ942" s="337"/>
      <c r="EZA942" s="337"/>
      <c r="EZB942" s="337"/>
      <c r="EZC942" s="337"/>
      <c r="EZD942" s="337"/>
      <c r="EZE942" s="337"/>
      <c r="EZF942" s="337"/>
      <c r="EZG942" s="337"/>
      <c r="EZH942" s="337"/>
      <c r="EZI942" s="337"/>
      <c r="EZJ942" s="337"/>
      <c r="EZK942" s="337"/>
      <c r="EZL942" s="337"/>
      <c r="EZM942" s="337"/>
      <c r="EZN942" s="337"/>
      <c r="EZO942" s="337"/>
      <c r="EZP942" s="337"/>
      <c r="EZQ942" s="337"/>
      <c r="EZR942" s="337"/>
      <c r="EZS942" s="337"/>
      <c r="EZT942" s="337"/>
      <c r="EZU942" s="337"/>
      <c r="EZV942" s="337"/>
      <c r="EZW942" s="337"/>
      <c r="EZX942" s="337"/>
      <c r="EZY942" s="337"/>
      <c r="EZZ942" s="337"/>
      <c r="FAA942" s="337"/>
      <c r="FAB942" s="337"/>
      <c r="FAC942" s="337"/>
      <c r="FAD942" s="337"/>
      <c r="FAE942" s="337"/>
      <c r="FAF942" s="337"/>
      <c r="FAG942" s="337"/>
      <c r="FAH942" s="337"/>
      <c r="FAI942" s="337"/>
      <c r="FAJ942" s="337"/>
      <c r="FAK942" s="337"/>
      <c r="FAL942" s="337"/>
      <c r="FAM942" s="337"/>
      <c r="FAN942" s="337"/>
      <c r="FAO942" s="337"/>
      <c r="FAP942" s="337"/>
      <c r="FAQ942" s="337"/>
      <c r="FAR942" s="337"/>
      <c r="FAS942" s="337"/>
      <c r="FAT942" s="337"/>
      <c r="FAU942" s="337"/>
      <c r="FAV942" s="337"/>
      <c r="FAW942" s="337"/>
      <c r="FAX942" s="337"/>
      <c r="FAY942" s="337"/>
      <c r="FAZ942" s="337"/>
      <c r="FBA942" s="337"/>
      <c r="FBB942" s="337"/>
      <c r="FBC942" s="337"/>
      <c r="FBD942" s="337"/>
      <c r="FBE942" s="337"/>
      <c r="FBF942" s="337"/>
      <c r="FBG942" s="337"/>
      <c r="FBH942" s="337"/>
      <c r="FBI942" s="337"/>
      <c r="FBJ942" s="337"/>
      <c r="FBK942" s="337"/>
      <c r="FBL942" s="337"/>
      <c r="FBM942" s="337"/>
      <c r="FBN942" s="337"/>
      <c r="FBO942" s="337"/>
      <c r="FBP942" s="337"/>
      <c r="FBQ942" s="337"/>
      <c r="FBR942" s="337"/>
      <c r="FBS942" s="337"/>
      <c r="FBT942" s="337"/>
      <c r="FBU942" s="337"/>
      <c r="FBV942" s="337"/>
      <c r="FBW942" s="337"/>
      <c r="FBX942" s="337"/>
      <c r="FBY942" s="337"/>
      <c r="FBZ942" s="337"/>
      <c r="FCA942" s="337"/>
      <c r="FCB942" s="337"/>
      <c r="FCC942" s="337"/>
      <c r="FCD942" s="337"/>
      <c r="FCE942" s="337"/>
      <c r="FCF942" s="337"/>
      <c r="FCG942" s="337"/>
      <c r="FCH942" s="337"/>
      <c r="FCI942" s="337"/>
      <c r="FCJ942" s="337"/>
      <c r="FCK942" s="337"/>
      <c r="FCL942" s="337"/>
      <c r="FCM942" s="337"/>
      <c r="FCN942" s="337"/>
      <c r="FCO942" s="337"/>
      <c r="FCP942" s="337"/>
      <c r="FCQ942" s="337"/>
      <c r="FCR942" s="337"/>
      <c r="FCS942" s="337"/>
      <c r="FCT942" s="337"/>
      <c r="FCU942" s="337"/>
      <c r="FCV942" s="337"/>
      <c r="FCW942" s="337"/>
      <c r="FCX942" s="337"/>
      <c r="FCY942" s="337"/>
      <c r="FCZ942" s="337"/>
      <c r="FDA942" s="337"/>
      <c r="FDB942" s="337"/>
      <c r="FDC942" s="337"/>
      <c r="FDD942" s="337"/>
      <c r="FDE942" s="337"/>
      <c r="FDF942" s="337"/>
      <c r="FDG942" s="337"/>
      <c r="FDH942" s="337"/>
      <c r="FDI942" s="337"/>
      <c r="FDJ942" s="337"/>
      <c r="FDK942" s="337"/>
      <c r="FDL942" s="337"/>
      <c r="FDM942" s="337"/>
      <c r="FDN942" s="337"/>
      <c r="FDO942" s="337"/>
      <c r="FDP942" s="337"/>
      <c r="FDQ942" s="337"/>
      <c r="FDR942" s="337"/>
      <c r="FDS942" s="337"/>
      <c r="FDT942" s="337"/>
      <c r="FDU942" s="337"/>
      <c r="FDV942" s="337"/>
      <c r="FDW942" s="337"/>
      <c r="FDX942" s="337"/>
      <c r="FDY942" s="337"/>
      <c r="FDZ942" s="337"/>
      <c r="FEA942" s="337"/>
      <c r="FEB942" s="337"/>
      <c r="FEC942" s="337"/>
      <c r="FED942" s="337"/>
      <c r="FEE942" s="337"/>
      <c r="FEF942" s="337"/>
      <c r="FEG942" s="337"/>
      <c r="FEH942" s="337"/>
      <c r="FEI942" s="337"/>
      <c r="FEJ942" s="337"/>
      <c r="FEK942" s="337"/>
      <c r="FEL942" s="337"/>
      <c r="FEM942" s="337"/>
      <c r="FEN942" s="337"/>
      <c r="FEO942" s="337"/>
      <c r="FEP942" s="337"/>
      <c r="FEQ942" s="337"/>
      <c r="FER942" s="337"/>
      <c r="FES942" s="337"/>
      <c r="FET942" s="337"/>
      <c r="FEU942" s="337"/>
      <c r="FEV942" s="337"/>
      <c r="FEW942" s="337"/>
      <c r="FEX942" s="337"/>
      <c r="FEY942" s="337"/>
      <c r="FEZ942" s="337"/>
      <c r="FFA942" s="337"/>
      <c r="FFB942" s="337"/>
      <c r="FFC942" s="337"/>
      <c r="FFD942" s="337"/>
      <c r="FFE942" s="337"/>
      <c r="FFF942" s="337"/>
      <c r="FFG942" s="337"/>
      <c r="FFH942" s="337"/>
      <c r="FFI942" s="337"/>
      <c r="FFJ942" s="337"/>
      <c r="FFK942" s="337"/>
      <c r="FFL942" s="337"/>
      <c r="FFM942" s="337"/>
      <c r="FFN942" s="337"/>
      <c r="FFO942" s="337"/>
      <c r="FFP942" s="337"/>
      <c r="FFQ942" s="337"/>
      <c r="FFR942" s="337"/>
      <c r="FFS942" s="337"/>
      <c r="FFT942" s="337"/>
      <c r="FFU942" s="337"/>
      <c r="FFV942" s="337"/>
      <c r="FFW942" s="337"/>
      <c r="FFX942" s="337"/>
      <c r="FFY942" s="337"/>
      <c r="FFZ942" s="337"/>
      <c r="FGA942" s="337"/>
      <c r="FGB942" s="337"/>
      <c r="FGC942" s="337"/>
      <c r="FGD942" s="337"/>
      <c r="FGE942" s="337"/>
      <c r="FGF942" s="337"/>
      <c r="FGG942" s="337"/>
      <c r="FGH942" s="337"/>
      <c r="FGI942" s="337"/>
      <c r="FGJ942" s="337"/>
      <c r="FGK942" s="337"/>
      <c r="FGL942" s="337"/>
      <c r="FGM942" s="337"/>
      <c r="FGN942" s="337"/>
      <c r="FGO942" s="337"/>
      <c r="FGP942" s="337"/>
      <c r="FGQ942" s="337"/>
      <c r="FGR942" s="337"/>
      <c r="FGS942" s="337"/>
      <c r="FGT942" s="337"/>
      <c r="FGU942" s="337"/>
      <c r="FGV942" s="337"/>
      <c r="FGW942" s="337"/>
      <c r="FGX942" s="337"/>
      <c r="FGY942" s="337"/>
      <c r="FGZ942" s="337"/>
      <c r="FHA942" s="337"/>
      <c r="FHB942" s="337"/>
      <c r="FHC942" s="337"/>
      <c r="FHD942" s="337"/>
      <c r="FHE942" s="337"/>
      <c r="FHF942" s="337"/>
      <c r="FHG942" s="337"/>
      <c r="FHH942" s="337"/>
      <c r="FHI942" s="337"/>
      <c r="FHJ942" s="337"/>
      <c r="FHK942" s="337"/>
      <c r="FHL942" s="337"/>
      <c r="FHM942" s="337"/>
      <c r="FHN942" s="337"/>
      <c r="FHO942" s="337"/>
      <c r="FHP942" s="337"/>
      <c r="FHQ942" s="337"/>
      <c r="FHR942" s="337"/>
      <c r="FHS942" s="337"/>
      <c r="FHT942" s="337"/>
      <c r="FHU942" s="337"/>
      <c r="FHV942" s="337"/>
      <c r="FHW942" s="337"/>
      <c r="FHX942" s="337"/>
      <c r="FHY942" s="337"/>
      <c r="FHZ942" s="337"/>
      <c r="FIA942" s="337"/>
      <c r="FIB942" s="337"/>
      <c r="FIC942" s="337"/>
      <c r="FID942" s="337"/>
      <c r="FIE942" s="337"/>
      <c r="FIF942" s="337"/>
      <c r="FIG942" s="337"/>
      <c r="FIH942" s="337"/>
      <c r="FII942" s="337"/>
      <c r="FIJ942" s="337"/>
      <c r="FIK942" s="337"/>
      <c r="FIL942" s="337"/>
      <c r="FIM942" s="337"/>
      <c r="FIN942" s="337"/>
      <c r="FIO942" s="337"/>
      <c r="FIP942" s="337"/>
      <c r="FIQ942" s="337"/>
      <c r="FIR942" s="337"/>
      <c r="FIS942" s="337"/>
      <c r="FIT942" s="337"/>
      <c r="FIU942" s="337"/>
      <c r="FIV942" s="337"/>
      <c r="FIW942" s="337"/>
      <c r="FIX942" s="337"/>
      <c r="FIY942" s="337"/>
      <c r="FIZ942" s="337"/>
      <c r="FJA942" s="337"/>
      <c r="FJB942" s="337"/>
      <c r="FJC942" s="337"/>
      <c r="FJD942" s="337"/>
      <c r="FJE942" s="337"/>
      <c r="FJF942" s="337"/>
      <c r="FJG942" s="337"/>
      <c r="FJH942" s="337"/>
      <c r="FJI942" s="337"/>
      <c r="FJJ942" s="337"/>
      <c r="FJK942" s="337"/>
      <c r="FJL942" s="337"/>
      <c r="FJM942" s="337"/>
      <c r="FJN942" s="337"/>
      <c r="FJO942" s="337"/>
      <c r="FJP942" s="337"/>
      <c r="FJQ942" s="337"/>
      <c r="FJR942" s="337"/>
      <c r="FJS942" s="337"/>
      <c r="FJT942" s="337"/>
      <c r="FJU942" s="337"/>
      <c r="FJV942" s="337"/>
      <c r="FJW942" s="337"/>
      <c r="FJX942" s="337"/>
      <c r="FJY942" s="337"/>
      <c r="FJZ942" s="337"/>
      <c r="FKA942" s="337"/>
      <c r="FKB942" s="337"/>
      <c r="FKC942" s="337"/>
      <c r="FKD942" s="337"/>
      <c r="FKE942" s="337"/>
      <c r="FKF942" s="337"/>
      <c r="FKG942" s="337"/>
      <c r="FKH942" s="337"/>
      <c r="FKI942" s="337"/>
      <c r="FKJ942" s="337"/>
      <c r="FKK942" s="337"/>
      <c r="FKL942" s="337"/>
      <c r="FKM942" s="337"/>
      <c r="FKN942" s="337"/>
      <c r="FKO942" s="337"/>
      <c r="FKP942" s="337"/>
      <c r="FKQ942" s="337"/>
      <c r="FKR942" s="337"/>
      <c r="FKS942" s="337"/>
      <c r="FKT942" s="337"/>
      <c r="FKU942" s="337"/>
      <c r="FKV942" s="337"/>
      <c r="FKW942" s="337"/>
      <c r="FKX942" s="337"/>
      <c r="FKY942" s="337"/>
      <c r="FKZ942" s="337"/>
      <c r="FLA942" s="337"/>
      <c r="FLB942" s="337"/>
      <c r="FLC942" s="337"/>
      <c r="FLD942" s="337"/>
      <c r="FLE942" s="337"/>
      <c r="FLF942" s="337"/>
      <c r="FLG942" s="337"/>
      <c r="FLH942" s="337"/>
      <c r="FLI942" s="337"/>
      <c r="FLJ942" s="337"/>
      <c r="FLK942" s="337"/>
      <c r="FLL942" s="337"/>
      <c r="FLM942" s="337"/>
      <c r="FLN942" s="337"/>
      <c r="FLO942" s="337"/>
      <c r="FLP942" s="337"/>
      <c r="FLQ942" s="337"/>
      <c r="FLR942" s="337"/>
      <c r="FLS942" s="337"/>
      <c r="FLT942" s="337"/>
      <c r="FLU942" s="337"/>
      <c r="FLV942" s="337"/>
      <c r="FLW942" s="337"/>
      <c r="FLX942" s="337"/>
      <c r="FLY942" s="337"/>
      <c r="FLZ942" s="337"/>
      <c r="FMA942" s="337"/>
      <c r="FMB942" s="337"/>
      <c r="FMC942" s="337"/>
      <c r="FMD942" s="337"/>
      <c r="FME942" s="337"/>
      <c r="FMF942" s="337"/>
      <c r="FMG942" s="337"/>
      <c r="FMH942" s="337"/>
      <c r="FMI942" s="337"/>
      <c r="FMJ942" s="337"/>
      <c r="FMK942" s="337"/>
      <c r="FML942" s="337"/>
      <c r="FMM942" s="337"/>
      <c r="FMN942" s="337"/>
      <c r="FMO942" s="337"/>
      <c r="FMP942" s="337"/>
      <c r="FMQ942" s="337"/>
      <c r="FMR942" s="337"/>
      <c r="FMS942" s="337"/>
      <c r="FMT942" s="337"/>
      <c r="FMU942" s="337"/>
      <c r="FMV942" s="337"/>
      <c r="FMW942" s="337"/>
      <c r="FMX942" s="337"/>
      <c r="FMY942" s="337"/>
      <c r="FMZ942" s="337"/>
      <c r="FNA942" s="337"/>
      <c r="FNB942" s="337"/>
      <c r="FNC942" s="337"/>
      <c r="FND942" s="337"/>
      <c r="FNE942" s="337"/>
      <c r="FNF942" s="337"/>
      <c r="FNG942" s="337"/>
      <c r="FNH942" s="337"/>
      <c r="FNI942" s="337"/>
      <c r="FNJ942" s="337"/>
      <c r="FNK942" s="337"/>
      <c r="FNL942" s="337"/>
      <c r="FNM942" s="337"/>
      <c r="FNN942" s="337"/>
      <c r="FNO942" s="337"/>
      <c r="FNP942" s="337"/>
      <c r="FNQ942" s="337"/>
      <c r="FNR942" s="337"/>
      <c r="FNS942" s="337"/>
      <c r="FNT942" s="337"/>
      <c r="FNU942" s="337"/>
      <c r="FNV942" s="337"/>
      <c r="FNW942" s="337"/>
      <c r="FNX942" s="337"/>
      <c r="FNY942" s="337"/>
      <c r="FNZ942" s="337"/>
      <c r="FOA942" s="337"/>
      <c r="FOB942" s="337"/>
      <c r="FOC942" s="337"/>
      <c r="FOD942" s="337"/>
      <c r="FOE942" s="337"/>
      <c r="FOF942" s="337"/>
      <c r="FOG942" s="337"/>
      <c r="FOH942" s="337"/>
      <c r="FOI942" s="337"/>
      <c r="FOJ942" s="337"/>
      <c r="FOK942" s="337"/>
      <c r="FOL942" s="337"/>
      <c r="FOM942" s="337"/>
      <c r="FON942" s="337"/>
      <c r="FOO942" s="337"/>
      <c r="FOP942" s="337"/>
      <c r="FOQ942" s="337"/>
      <c r="FOR942" s="337"/>
      <c r="FOS942" s="337"/>
      <c r="FOT942" s="337"/>
      <c r="FOU942" s="337"/>
      <c r="FOV942" s="337"/>
      <c r="FOW942" s="337"/>
      <c r="FOX942" s="337"/>
      <c r="FOY942" s="337"/>
      <c r="FOZ942" s="337"/>
      <c r="FPA942" s="337"/>
      <c r="FPB942" s="337"/>
      <c r="FPC942" s="337"/>
      <c r="FPD942" s="337"/>
      <c r="FPE942" s="337"/>
      <c r="FPF942" s="337"/>
      <c r="FPG942" s="337"/>
      <c r="FPH942" s="337"/>
      <c r="FPI942" s="337"/>
      <c r="FPJ942" s="337"/>
      <c r="FPK942" s="337"/>
      <c r="FPL942" s="337"/>
      <c r="FPM942" s="337"/>
      <c r="FPN942" s="337"/>
      <c r="FPO942" s="337"/>
      <c r="FPP942" s="337"/>
      <c r="FPQ942" s="337"/>
      <c r="FPR942" s="337"/>
      <c r="FPS942" s="337"/>
      <c r="FPT942" s="337"/>
      <c r="FPU942" s="337"/>
      <c r="FPV942" s="337"/>
      <c r="FPW942" s="337"/>
      <c r="FPX942" s="337"/>
      <c r="FPY942" s="337"/>
      <c r="FPZ942" s="337"/>
      <c r="FQA942" s="337"/>
      <c r="FQB942" s="337"/>
      <c r="FQC942" s="337"/>
      <c r="FQD942" s="337"/>
      <c r="FQE942" s="337"/>
      <c r="FQF942" s="337"/>
      <c r="FQG942" s="337"/>
      <c r="FQH942" s="337"/>
      <c r="FQI942" s="337"/>
      <c r="FQJ942" s="337"/>
      <c r="FQK942" s="337"/>
      <c r="FQL942" s="337"/>
      <c r="FQM942" s="337"/>
      <c r="FQN942" s="337"/>
      <c r="FQO942" s="337"/>
      <c r="FQP942" s="337"/>
      <c r="FQQ942" s="337"/>
      <c r="FQR942" s="337"/>
      <c r="FQS942" s="337"/>
      <c r="FQT942" s="337"/>
      <c r="FQU942" s="337"/>
      <c r="FQV942" s="337"/>
      <c r="FQW942" s="337"/>
      <c r="FQX942" s="337"/>
      <c r="FQY942" s="337"/>
      <c r="FQZ942" s="337"/>
      <c r="FRA942" s="337"/>
      <c r="FRB942" s="337"/>
      <c r="FRC942" s="337"/>
      <c r="FRD942" s="337"/>
      <c r="FRE942" s="337"/>
      <c r="FRF942" s="337"/>
      <c r="FRG942" s="337"/>
      <c r="FRH942" s="337"/>
      <c r="FRI942" s="337"/>
      <c r="FRJ942" s="337"/>
      <c r="FRK942" s="337"/>
      <c r="FRL942" s="337"/>
      <c r="FRM942" s="337"/>
      <c r="FRN942" s="337"/>
      <c r="FRO942" s="337"/>
      <c r="FRP942" s="337"/>
      <c r="FRQ942" s="337"/>
      <c r="FRR942" s="337"/>
      <c r="FRS942" s="337"/>
      <c r="FRT942" s="337"/>
      <c r="FRU942" s="337"/>
      <c r="FRV942" s="337"/>
      <c r="FRW942" s="337"/>
      <c r="FRX942" s="337"/>
      <c r="FRY942" s="337"/>
      <c r="FRZ942" s="337"/>
      <c r="FSA942" s="337"/>
      <c r="FSB942" s="337"/>
      <c r="FSC942" s="337"/>
      <c r="FSD942" s="337"/>
      <c r="FSE942" s="337"/>
      <c r="FSF942" s="337"/>
      <c r="FSG942" s="337"/>
      <c r="FSH942" s="337"/>
      <c r="FSI942" s="337"/>
      <c r="FSJ942" s="337"/>
      <c r="FSK942" s="337"/>
      <c r="FSL942" s="337"/>
      <c r="FSM942" s="337"/>
      <c r="FSN942" s="337"/>
      <c r="FSO942" s="337"/>
      <c r="FSP942" s="337"/>
      <c r="FSQ942" s="337"/>
      <c r="FSR942" s="337"/>
      <c r="FSS942" s="337"/>
      <c r="FST942" s="337"/>
      <c r="FSU942" s="337"/>
      <c r="FSV942" s="337"/>
      <c r="FSW942" s="337"/>
      <c r="FSX942" s="337"/>
      <c r="FSY942" s="337"/>
      <c r="FSZ942" s="337"/>
      <c r="FTA942" s="337"/>
      <c r="FTB942" s="337"/>
      <c r="FTC942" s="337"/>
      <c r="FTD942" s="337"/>
      <c r="FTE942" s="337"/>
      <c r="FTF942" s="337"/>
      <c r="FTG942" s="337"/>
      <c r="FTH942" s="337"/>
      <c r="FTI942" s="337"/>
      <c r="FTJ942" s="337"/>
      <c r="FTK942" s="337"/>
      <c r="FTL942" s="337"/>
      <c r="FTM942" s="337"/>
      <c r="FTN942" s="337"/>
      <c r="FTO942" s="337"/>
      <c r="FTP942" s="337"/>
      <c r="FTQ942" s="337"/>
      <c r="FTR942" s="337"/>
      <c r="FTS942" s="337"/>
      <c r="FTT942" s="337"/>
      <c r="FTU942" s="337"/>
      <c r="FTV942" s="337"/>
      <c r="FTW942" s="337"/>
      <c r="FTX942" s="337"/>
      <c r="FTY942" s="337"/>
      <c r="FTZ942" s="337"/>
      <c r="FUA942" s="337"/>
      <c r="FUB942" s="337"/>
      <c r="FUC942" s="337"/>
      <c r="FUD942" s="337"/>
      <c r="FUE942" s="337"/>
      <c r="FUF942" s="337"/>
      <c r="FUG942" s="337"/>
      <c r="FUH942" s="337"/>
      <c r="FUI942" s="337"/>
      <c r="FUJ942" s="337"/>
      <c r="FUK942" s="337"/>
      <c r="FUL942" s="337"/>
      <c r="FUM942" s="337"/>
      <c r="FUN942" s="337"/>
      <c r="FUO942" s="337"/>
      <c r="FUP942" s="337"/>
      <c r="FUQ942" s="337"/>
      <c r="FUR942" s="337"/>
      <c r="FUS942" s="337"/>
      <c r="FUT942" s="337"/>
      <c r="FUU942" s="337"/>
      <c r="FUV942" s="337"/>
      <c r="FUW942" s="337"/>
      <c r="FUX942" s="337"/>
      <c r="FUY942" s="337"/>
      <c r="FUZ942" s="337"/>
      <c r="FVA942" s="337"/>
      <c r="FVB942" s="337"/>
      <c r="FVC942" s="337"/>
      <c r="FVD942" s="337"/>
      <c r="FVE942" s="337"/>
      <c r="FVF942" s="337"/>
      <c r="FVG942" s="337"/>
      <c r="FVH942" s="337"/>
      <c r="FVI942" s="337"/>
      <c r="FVJ942" s="337"/>
      <c r="FVK942" s="337"/>
      <c r="FVL942" s="337"/>
      <c r="FVM942" s="337"/>
      <c r="FVN942" s="337"/>
      <c r="FVO942" s="337"/>
      <c r="FVP942" s="337"/>
      <c r="FVQ942" s="337"/>
      <c r="FVR942" s="337"/>
      <c r="FVS942" s="337"/>
      <c r="FVT942" s="337"/>
      <c r="FVU942" s="337"/>
      <c r="FVV942" s="337"/>
      <c r="FVW942" s="337"/>
      <c r="FVX942" s="337"/>
      <c r="FVY942" s="337"/>
      <c r="FVZ942" s="337"/>
      <c r="FWA942" s="337"/>
      <c r="FWB942" s="337"/>
      <c r="FWC942" s="337"/>
      <c r="FWD942" s="337"/>
      <c r="FWE942" s="337"/>
      <c r="FWF942" s="337"/>
      <c r="FWG942" s="337"/>
      <c r="FWH942" s="337"/>
      <c r="FWI942" s="337"/>
      <c r="FWJ942" s="337"/>
      <c r="FWK942" s="337"/>
      <c r="FWL942" s="337"/>
      <c r="FWM942" s="337"/>
      <c r="FWN942" s="337"/>
      <c r="FWO942" s="337"/>
      <c r="FWP942" s="337"/>
      <c r="FWQ942" s="337"/>
      <c r="FWR942" s="337"/>
      <c r="FWS942" s="337"/>
      <c r="FWT942" s="337"/>
      <c r="FWU942" s="337"/>
      <c r="FWV942" s="337"/>
      <c r="FWW942" s="337"/>
      <c r="FWX942" s="337"/>
      <c r="FWY942" s="337"/>
      <c r="FWZ942" s="337"/>
      <c r="FXA942" s="337"/>
      <c r="FXB942" s="337"/>
      <c r="FXC942" s="337"/>
      <c r="FXD942" s="337"/>
      <c r="FXE942" s="337"/>
      <c r="FXF942" s="337"/>
      <c r="FXG942" s="337"/>
      <c r="FXH942" s="337"/>
      <c r="FXI942" s="337"/>
      <c r="FXJ942" s="337"/>
      <c r="FXK942" s="337"/>
      <c r="FXL942" s="337"/>
      <c r="FXM942" s="337"/>
      <c r="FXN942" s="337"/>
      <c r="FXO942" s="337"/>
      <c r="FXP942" s="337"/>
      <c r="FXQ942" s="337"/>
      <c r="FXR942" s="337"/>
      <c r="FXS942" s="337"/>
      <c r="FXT942" s="337"/>
      <c r="FXU942" s="337"/>
      <c r="FXV942" s="337"/>
      <c r="FXW942" s="337"/>
      <c r="FXX942" s="337"/>
      <c r="FXY942" s="337"/>
      <c r="FXZ942" s="337"/>
      <c r="FYA942" s="337"/>
      <c r="FYB942" s="337"/>
      <c r="FYC942" s="337"/>
      <c r="FYD942" s="337"/>
      <c r="FYE942" s="337"/>
      <c r="FYF942" s="337"/>
      <c r="FYG942" s="337"/>
      <c r="FYH942" s="337"/>
      <c r="FYI942" s="337"/>
      <c r="FYJ942" s="337"/>
      <c r="FYK942" s="337"/>
      <c r="FYL942" s="337"/>
      <c r="FYM942" s="337"/>
      <c r="FYN942" s="337"/>
      <c r="FYO942" s="337"/>
      <c r="FYP942" s="337"/>
      <c r="FYQ942" s="337"/>
      <c r="FYR942" s="337"/>
      <c r="FYS942" s="337"/>
      <c r="FYT942" s="337"/>
      <c r="FYU942" s="337"/>
      <c r="FYV942" s="337"/>
      <c r="FYW942" s="337"/>
      <c r="FYX942" s="337"/>
      <c r="FYY942" s="337"/>
      <c r="FYZ942" s="337"/>
      <c r="FZA942" s="337"/>
      <c r="FZB942" s="337"/>
      <c r="FZC942" s="337"/>
      <c r="FZD942" s="337"/>
      <c r="FZE942" s="337"/>
      <c r="FZF942" s="337"/>
      <c r="FZG942" s="337"/>
      <c r="FZH942" s="337"/>
      <c r="FZI942" s="337"/>
      <c r="FZJ942" s="337"/>
      <c r="FZK942" s="337"/>
      <c r="FZL942" s="337"/>
      <c r="FZM942" s="337"/>
      <c r="FZN942" s="337"/>
      <c r="FZO942" s="337"/>
      <c r="FZP942" s="337"/>
      <c r="FZQ942" s="337"/>
      <c r="FZR942" s="337"/>
      <c r="FZS942" s="337"/>
      <c r="FZT942" s="337"/>
      <c r="FZU942" s="337"/>
      <c r="FZV942" s="337"/>
      <c r="FZW942" s="337"/>
      <c r="FZX942" s="337"/>
      <c r="FZY942" s="337"/>
      <c r="FZZ942" s="337"/>
      <c r="GAA942" s="337"/>
      <c r="GAB942" s="337"/>
      <c r="GAC942" s="337"/>
      <c r="GAD942" s="337"/>
      <c r="GAE942" s="337"/>
      <c r="GAF942" s="337"/>
      <c r="GAG942" s="337"/>
      <c r="GAH942" s="337"/>
      <c r="GAI942" s="337"/>
      <c r="GAJ942" s="337"/>
      <c r="GAK942" s="337"/>
      <c r="GAL942" s="337"/>
      <c r="GAM942" s="337"/>
      <c r="GAN942" s="337"/>
      <c r="GAO942" s="337"/>
      <c r="GAP942" s="337"/>
      <c r="GAQ942" s="337"/>
      <c r="GAR942" s="337"/>
      <c r="GAS942" s="337"/>
      <c r="GAT942" s="337"/>
      <c r="GAU942" s="337"/>
      <c r="GAV942" s="337"/>
      <c r="GAW942" s="337"/>
      <c r="GAX942" s="337"/>
      <c r="GAY942" s="337"/>
      <c r="GAZ942" s="337"/>
      <c r="GBA942" s="337"/>
      <c r="GBB942" s="337"/>
      <c r="GBC942" s="337"/>
      <c r="GBD942" s="337"/>
      <c r="GBE942" s="337"/>
      <c r="GBF942" s="337"/>
      <c r="GBG942" s="337"/>
      <c r="GBH942" s="337"/>
      <c r="GBI942" s="337"/>
      <c r="GBJ942" s="337"/>
      <c r="GBK942" s="337"/>
      <c r="GBL942" s="337"/>
      <c r="GBM942" s="337"/>
      <c r="GBN942" s="337"/>
      <c r="GBO942" s="337"/>
      <c r="GBP942" s="337"/>
      <c r="GBQ942" s="337"/>
      <c r="GBR942" s="337"/>
      <c r="GBS942" s="337"/>
      <c r="GBT942" s="337"/>
      <c r="GBU942" s="337"/>
      <c r="GBV942" s="337"/>
      <c r="GBW942" s="337"/>
      <c r="GBX942" s="337"/>
      <c r="GBY942" s="337"/>
      <c r="GBZ942" s="337"/>
      <c r="GCA942" s="337"/>
      <c r="GCB942" s="337"/>
      <c r="GCC942" s="337"/>
      <c r="GCD942" s="337"/>
      <c r="GCE942" s="337"/>
      <c r="GCF942" s="337"/>
      <c r="GCG942" s="337"/>
      <c r="GCH942" s="337"/>
      <c r="GCI942" s="337"/>
      <c r="GCJ942" s="337"/>
      <c r="GCK942" s="337"/>
      <c r="GCL942" s="337"/>
      <c r="GCM942" s="337"/>
      <c r="GCN942" s="337"/>
      <c r="GCO942" s="337"/>
      <c r="GCP942" s="337"/>
      <c r="GCQ942" s="337"/>
      <c r="GCR942" s="337"/>
      <c r="GCS942" s="337"/>
      <c r="GCT942" s="337"/>
      <c r="GCU942" s="337"/>
      <c r="GCV942" s="337"/>
      <c r="GCW942" s="337"/>
      <c r="GCX942" s="337"/>
      <c r="GCY942" s="337"/>
      <c r="GCZ942" s="337"/>
      <c r="GDA942" s="337"/>
      <c r="GDB942" s="337"/>
      <c r="GDC942" s="337"/>
      <c r="GDD942" s="337"/>
      <c r="GDE942" s="337"/>
      <c r="GDF942" s="337"/>
      <c r="GDG942" s="337"/>
      <c r="GDH942" s="337"/>
      <c r="GDI942" s="337"/>
      <c r="GDJ942" s="337"/>
      <c r="GDK942" s="337"/>
      <c r="GDL942" s="337"/>
      <c r="GDM942" s="337"/>
      <c r="GDN942" s="337"/>
      <c r="GDO942" s="337"/>
      <c r="GDP942" s="337"/>
      <c r="GDQ942" s="337"/>
      <c r="GDR942" s="337"/>
      <c r="GDS942" s="337"/>
      <c r="GDT942" s="337"/>
      <c r="GDU942" s="337"/>
      <c r="GDV942" s="337"/>
      <c r="GDW942" s="337"/>
      <c r="GDX942" s="337"/>
      <c r="GDY942" s="337"/>
      <c r="GDZ942" s="337"/>
      <c r="GEA942" s="337"/>
      <c r="GEB942" s="337"/>
      <c r="GEC942" s="337"/>
      <c r="GED942" s="337"/>
      <c r="GEE942" s="337"/>
      <c r="GEF942" s="337"/>
      <c r="GEG942" s="337"/>
      <c r="GEH942" s="337"/>
      <c r="GEI942" s="337"/>
      <c r="GEJ942" s="337"/>
      <c r="GEK942" s="337"/>
      <c r="GEL942" s="337"/>
      <c r="GEM942" s="337"/>
      <c r="GEN942" s="337"/>
      <c r="GEO942" s="337"/>
      <c r="GEP942" s="337"/>
      <c r="GEQ942" s="337"/>
      <c r="GER942" s="337"/>
      <c r="GES942" s="337"/>
      <c r="GET942" s="337"/>
      <c r="GEU942" s="337"/>
      <c r="GEV942" s="337"/>
      <c r="GEW942" s="337"/>
      <c r="GEX942" s="337"/>
      <c r="GEY942" s="337"/>
      <c r="GEZ942" s="337"/>
      <c r="GFA942" s="337"/>
      <c r="GFB942" s="337"/>
      <c r="GFC942" s="337"/>
      <c r="GFD942" s="337"/>
      <c r="GFE942" s="337"/>
      <c r="GFF942" s="337"/>
      <c r="GFG942" s="337"/>
      <c r="GFH942" s="337"/>
      <c r="GFI942" s="337"/>
      <c r="GFJ942" s="337"/>
      <c r="GFK942" s="337"/>
      <c r="GFL942" s="337"/>
      <c r="GFM942" s="337"/>
      <c r="GFN942" s="337"/>
      <c r="GFO942" s="337"/>
      <c r="GFP942" s="337"/>
      <c r="GFQ942" s="337"/>
      <c r="GFR942" s="337"/>
      <c r="GFS942" s="337"/>
      <c r="GFT942" s="337"/>
      <c r="GFU942" s="337"/>
      <c r="GFV942" s="337"/>
      <c r="GFW942" s="337"/>
      <c r="GFX942" s="337"/>
      <c r="GFY942" s="337"/>
      <c r="GFZ942" s="337"/>
      <c r="GGA942" s="337"/>
      <c r="GGB942" s="337"/>
      <c r="GGC942" s="337"/>
      <c r="GGD942" s="337"/>
      <c r="GGE942" s="337"/>
      <c r="GGF942" s="337"/>
      <c r="GGG942" s="337"/>
      <c r="GGH942" s="337"/>
      <c r="GGI942" s="337"/>
      <c r="GGJ942" s="337"/>
      <c r="GGK942" s="337"/>
      <c r="GGL942" s="337"/>
      <c r="GGM942" s="337"/>
      <c r="GGN942" s="337"/>
      <c r="GGO942" s="337"/>
      <c r="GGP942" s="337"/>
      <c r="GGQ942" s="337"/>
      <c r="GGR942" s="337"/>
      <c r="GGS942" s="337"/>
      <c r="GGT942" s="337"/>
      <c r="GGU942" s="337"/>
      <c r="GGV942" s="337"/>
      <c r="GGW942" s="337"/>
      <c r="GGX942" s="337"/>
      <c r="GGY942" s="337"/>
      <c r="GGZ942" s="337"/>
      <c r="GHA942" s="337"/>
      <c r="GHB942" s="337"/>
      <c r="GHC942" s="337"/>
      <c r="GHD942" s="337"/>
      <c r="GHE942" s="337"/>
      <c r="GHF942" s="337"/>
      <c r="GHG942" s="337"/>
      <c r="GHH942" s="337"/>
      <c r="GHI942" s="337"/>
      <c r="GHJ942" s="337"/>
      <c r="GHK942" s="337"/>
      <c r="GHL942" s="337"/>
      <c r="GHM942" s="337"/>
      <c r="GHN942" s="337"/>
      <c r="GHO942" s="337"/>
      <c r="GHP942" s="337"/>
      <c r="GHQ942" s="337"/>
      <c r="GHR942" s="337"/>
      <c r="GHS942" s="337"/>
      <c r="GHT942" s="337"/>
      <c r="GHU942" s="337"/>
      <c r="GHV942" s="337"/>
      <c r="GHW942" s="337"/>
      <c r="GHX942" s="337"/>
      <c r="GHY942" s="337"/>
      <c r="GHZ942" s="337"/>
      <c r="GIA942" s="337"/>
      <c r="GIB942" s="337"/>
      <c r="GIC942" s="337"/>
      <c r="GID942" s="337"/>
      <c r="GIE942" s="337"/>
      <c r="GIF942" s="337"/>
      <c r="GIG942" s="337"/>
      <c r="GIH942" s="337"/>
      <c r="GII942" s="337"/>
      <c r="GIJ942" s="337"/>
      <c r="GIK942" s="337"/>
      <c r="GIL942" s="337"/>
      <c r="GIM942" s="337"/>
      <c r="GIN942" s="337"/>
      <c r="GIO942" s="337"/>
      <c r="GIP942" s="337"/>
      <c r="GIQ942" s="337"/>
      <c r="GIR942" s="337"/>
      <c r="GIS942" s="337"/>
      <c r="GIT942" s="337"/>
      <c r="GIU942" s="337"/>
      <c r="GIV942" s="337"/>
      <c r="GIW942" s="337"/>
      <c r="GIX942" s="337"/>
      <c r="GIY942" s="337"/>
      <c r="GIZ942" s="337"/>
      <c r="GJA942" s="337"/>
      <c r="GJB942" s="337"/>
      <c r="GJC942" s="337"/>
      <c r="GJD942" s="337"/>
      <c r="GJE942" s="337"/>
      <c r="GJF942" s="337"/>
      <c r="GJG942" s="337"/>
      <c r="GJH942" s="337"/>
      <c r="GJI942" s="337"/>
      <c r="GJJ942" s="337"/>
      <c r="GJK942" s="337"/>
      <c r="GJL942" s="337"/>
      <c r="GJM942" s="337"/>
      <c r="GJN942" s="337"/>
      <c r="GJO942" s="337"/>
      <c r="GJP942" s="337"/>
      <c r="GJQ942" s="337"/>
      <c r="GJR942" s="337"/>
      <c r="GJS942" s="337"/>
      <c r="GJT942" s="337"/>
      <c r="GJU942" s="337"/>
      <c r="GJV942" s="337"/>
      <c r="GJW942" s="337"/>
      <c r="GJX942" s="337"/>
      <c r="GJY942" s="337"/>
      <c r="GJZ942" s="337"/>
      <c r="GKA942" s="337"/>
      <c r="GKB942" s="337"/>
      <c r="GKC942" s="337"/>
      <c r="GKD942" s="337"/>
      <c r="GKE942" s="337"/>
      <c r="GKF942" s="337"/>
      <c r="GKG942" s="337"/>
      <c r="GKH942" s="337"/>
      <c r="GKI942" s="337"/>
      <c r="GKJ942" s="337"/>
      <c r="GKK942" s="337"/>
      <c r="GKL942" s="337"/>
      <c r="GKM942" s="337"/>
      <c r="GKN942" s="337"/>
      <c r="GKO942" s="337"/>
      <c r="GKP942" s="337"/>
      <c r="GKQ942" s="337"/>
      <c r="GKR942" s="337"/>
      <c r="GKS942" s="337"/>
      <c r="GKT942" s="337"/>
      <c r="GKU942" s="337"/>
      <c r="GKV942" s="337"/>
      <c r="GKW942" s="337"/>
      <c r="GKX942" s="337"/>
      <c r="GKY942" s="337"/>
      <c r="GKZ942" s="337"/>
      <c r="GLA942" s="337"/>
      <c r="GLB942" s="337"/>
      <c r="GLC942" s="337"/>
      <c r="GLD942" s="337"/>
      <c r="GLE942" s="337"/>
      <c r="GLF942" s="337"/>
      <c r="GLG942" s="337"/>
      <c r="GLH942" s="337"/>
      <c r="GLI942" s="337"/>
      <c r="GLJ942" s="337"/>
      <c r="GLK942" s="337"/>
      <c r="GLL942" s="337"/>
      <c r="GLM942" s="337"/>
      <c r="GLN942" s="337"/>
      <c r="GLO942" s="337"/>
      <c r="GLP942" s="337"/>
      <c r="GLQ942" s="337"/>
      <c r="GLR942" s="337"/>
      <c r="GLS942" s="337"/>
      <c r="GLT942" s="337"/>
      <c r="GLU942" s="337"/>
      <c r="GLV942" s="337"/>
      <c r="GLW942" s="337"/>
      <c r="GLX942" s="337"/>
      <c r="GLY942" s="337"/>
      <c r="GLZ942" s="337"/>
      <c r="GMA942" s="337"/>
      <c r="GMB942" s="337"/>
      <c r="GMC942" s="337"/>
      <c r="GMD942" s="337"/>
      <c r="GME942" s="337"/>
      <c r="GMF942" s="337"/>
      <c r="GMG942" s="337"/>
      <c r="GMH942" s="337"/>
      <c r="GMI942" s="337"/>
      <c r="GMJ942" s="337"/>
      <c r="GMK942" s="337"/>
      <c r="GML942" s="337"/>
      <c r="GMM942" s="337"/>
      <c r="GMN942" s="337"/>
      <c r="GMO942" s="337"/>
      <c r="GMP942" s="337"/>
      <c r="GMQ942" s="337"/>
      <c r="GMR942" s="337"/>
      <c r="GMS942" s="337"/>
      <c r="GMT942" s="337"/>
      <c r="GMU942" s="337"/>
      <c r="GMV942" s="337"/>
      <c r="GMW942" s="337"/>
      <c r="GMX942" s="337"/>
      <c r="GMY942" s="337"/>
      <c r="GMZ942" s="337"/>
      <c r="GNA942" s="337"/>
      <c r="GNB942" s="337"/>
      <c r="GNC942" s="337"/>
      <c r="GND942" s="337"/>
      <c r="GNE942" s="337"/>
      <c r="GNF942" s="337"/>
      <c r="GNG942" s="337"/>
      <c r="GNH942" s="337"/>
      <c r="GNI942" s="337"/>
      <c r="GNJ942" s="337"/>
      <c r="GNK942" s="337"/>
      <c r="GNL942" s="337"/>
      <c r="GNM942" s="337"/>
      <c r="GNN942" s="337"/>
      <c r="GNO942" s="337"/>
      <c r="GNP942" s="337"/>
      <c r="GNQ942" s="337"/>
      <c r="GNR942" s="337"/>
      <c r="GNS942" s="337"/>
      <c r="GNT942" s="337"/>
      <c r="GNU942" s="337"/>
      <c r="GNV942" s="337"/>
      <c r="GNW942" s="337"/>
      <c r="GNX942" s="337"/>
      <c r="GNY942" s="337"/>
      <c r="GNZ942" s="337"/>
      <c r="GOA942" s="337"/>
      <c r="GOB942" s="337"/>
      <c r="GOC942" s="337"/>
      <c r="GOD942" s="337"/>
      <c r="GOE942" s="337"/>
      <c r="GOF942" s="337"/>
      <c r="GOG942" s="337"/>
      <c r="GOH942" s="337"/>
      <c r="GOI942" s="337"/>
      <c r="GOJ942" s="337"/>
      <c r="GOK942" s="337"/>
      <c r="GOL942" s="337"/>
      <c r="GOM942" s="337"/>
      <c r="GON942" s="337"/>
      <c r="GOO942" s="337"/>
      <c r="GOP942" s="337"/>
      <c r="GOQ942" s="337"/>
      <c r="GOR942" s="337"/>
      <c r="GOS942" s="337"/>
      <c r="GOT942" s="337"/>
      <c r="GOU942" s="337"/>
      <c r="GOV942" s="337"/>
      <c r="GOW942" s="337"/>
      <c r="GOX942" s="337"/>
      <c r="GOY942" s="337"/>
      <c r="GOZ942" s="337"/>
      <c r="GPA942" s="337"/>
      <c r="GPB942" s="337"/>
      <c r="GPC942" s="337"/>
      <c r="GPD942" s="337"/>
      <c r="GPE942" s="337"/>
      <c r="GPF942" s="337"/>
      <c r="GPG942" s="337"/>
      <c r="GPH942" s="337"/>
      <c r="GPI942" s="337"/>
      <c r="GPJ942" s="337"/>
      <c r="GPK942" s="337"/>
      <c r="GPL942" s="337"/>
      <c r="GPM942" s="337"/>
      <c r="GPN942" s="337"/>
      <c r="GPO942" s="337"/>
      <c r="GPP942" s="337"/>
      <c r="GPQ942" s="337"/>
      <c r="GPR942" s="337"/>
      <c r="GPS942" s="337"/>
      <c r="GPT942" s="337"/>
      <c r="GPU942" s="337"/>
      <c r="GPV942" s="337"/>
      <c r="GPW942" s="337"/>
      <c r="GPX942" s="337"/>
      <c r="GPY942" s="337"/>
      <c r="GPZ942" s="337"/>
      <c r="GQA942" s="337"/>
      <c r="GQB942" s="337"/>
      <c r="GQC942" s="337"/>
      <c r="GQD942" s="337"/>
      <c r="GQE942" s="337"/>
      <c r="GQF942" s="337"/>
      <c r="GQG942" s="337"/>
      <c r="GQH942" s="337"/>
      <c r="GQI942" s="337"/>
      <c r="GQJ942" s="337"/>
      <c r="GQK942" s="337"/>
      <c r="GQL942" s="337"/>
      <c r="GQM942" s="337"/>
      <c r="GQN942" s="337"/>
      <c r="GQO942" s="337"/>
      <c r="GQP942" s="337"/>
      <c r="GQQ942" s="337"/>
      <c r="GQR942" s="337"/>
      <c r="GQS942" s="337"/>
      <c r="GQT942" s="337"/>
      <c r="GQU942" s="337"/>
      <c r="GQV942" s="337"/>
      <c r="GQW942" s="337"/>
      <c r="GQX942" s="337"/>
      <c r="GQY942" s="337"/>
      <c r="GQZ942" s="337"/>
      <c r="GRA942" s="337"/>
      <c r="GRB942" s="337"/>
      <c r="GRC942" s="337"/>
      <c r="GRD942" s="337"/>
      <c r="GRE942" s="337"/>
      <c r="GRF942" s="337"/>
      <c r="GRG942" s="337"/>
      <c r="GRH942" s="337"/>
      <c r="GRI942" s="337"/>
      <c r="GRJ942" s="337"/>
      <c r="GRK942" s="337"/>
      <c r="GRL942" s="337"/>
      <c r="GRM942" s="337"/>
      <c r="GRN942" s="337"/>
      <c r="GRO942" s="337"/>
      <c r="GRP942" s="337"/>
      <c r="GRQ942" s="337"/>
      <c r="GRR942" s="337"/>
      <c r="GRS942" s="337"/>
      <c r="GRT942" s="337"/>
      <c r="GRU942" s="337"/>
      <c r="GRV942" s="337"/>
      <c r="GRW942" s="337"/>
      <c r="GRX942" s="337"/>
      <c r="GRY942" s="337"/>
      <c r="GRZ942" s="337"/>
      <c r="GSA942" s="337"/>
      <c r="GSB942" s="337"/>
      <c r="GSC942" s="337"/>
      <c r="GSD942" s="337"/>
      <c r="GSE942" s="337"/>
      <c r="GSF942" s="337"/>
      <c r="GSG942" s="337"/>
      <c r="GSH942" s="337"/>
      <c r="GSI942" s="337"/>
      <c r="GSJ942" s="337"/>
      <c r="GSK942" s="337"/>
      <c r="GSL942" s="337"/>
      <c r="GSM942" s="337"/>
      <c r="GSN942" s="337"/>
      <c r="GSO942" s="337"/>
      <c r="GSP942" s="337"/>
      <c r="GSQ942" s="337"/>
      <c r="GSR942" s="337"/>
      <c r="GSS942" s="337"/>
      <c r="GST942" s="337"/>
      <c r="GSU942" s="337"/>
      <c r="GSV942" s="337"/>
      <c r="GSW942" s="337"/>
      <c r="GSX942" s="337"/>
      <c r="GSY942" s="337"/>
      <c r="GSZ942" s="337"/>
      <c r="GTA942" s="337"/>
      <c r="GTB942" s="337"/>
      <c r="GTC942" s="337"/>
      <c r="GTD942" s="337"/>
      <c r="GTE942" s="337"/>
      <c r="GTF942" s="337"/>
      <c r="GTG942" s="337"/>
      <c r="GTH942" s="337"/>
      <c r="GTI942" s="337"/>
      <c r="GTJ942" s="337"/>
      <c r="GTK942" s="337"/>
      <c r="GTL942" s="337"/>
      <c r="GTM942" s="337"/>
      <c r="GTN942" s="337"/>
      <c r="GTO942" s="337"/>
      <c r="GTP942" s="337"/>
      <c r="GTQ942" s="337"/>
      <c r="GTR942" s="337"/>
      <c r="GTS942" s="337"/>
      <c r="GTT942" s="337"/>
      <c r="GTU942" s="337"/>
      <c r="GTV942" s="337"/>
      <c r="GTW942" s="337"/>
      <c r="GTX942" s="337"/>
      <c r="GTY942" s="337"/>
      <c r="GTZ942" s="337"/>
      <c r="GUA942" s="337"/>
      <c r="GUB942" s="337"/>
      <c r="GUC942" s="337"/>
      <c r="GUD942" s="337"/>
      <c r="GUE942" s="337"/>
      <c r="GUF942" s="337"/>
      <c r="GUG942" s="337"/>
      <c r="GUH942" s="337"/>
      <c r="GUI942" s="337"/>
      <c r="GUJ942" s="337"/>
      <c r="GUK942" s="337"/>
      <c r="GUL942" s="337"/>
      <c r="GUM942" s="337"/>
      <c r="GUN942" s="337"/>
      <c r="GUO942" s="337"/>
      <c r="GUP942" s="337"/>
      <c r="GUQ942" s="337"/>
      <c r="GUR942" s="337"/>
      <c r="GUS942" s="337"/>
      <c r="GUT942" s="337"/>
      <c r="GUU942" s="337"/>
      <c r="GUV942" s="337"/>
      <c r="GUW942" s="337"/>
      <c r="GUX942" s="337"/>
      <c r="GUY942" s="337"/>
      <c r="GUZ942" s="337"/>
      <c r="GVA942" s="337"/>
      <c r="GVB942" s="337"/>
      <c r="GVC942" s="337"/>
      <c r="GVD942" s="337"/>
      <c r="GVE942" s="337"/>
      <c r="GVF942" s="337"/>
      <c r="GVG942" s="337"/>
      <c r="GVH942" s="337"/>
      <c r="GVI942" s="337"/>
      <c r="GVJ942" s="337"/>
      <c r="GVK942" s="337"/>
      <c r="GVL942" s="337"/>
      <c r="GVM942" s="337"/>
      <c r="GVN942" s="337"/>
      <c r="GVO942" s="337"/>
      <c r="GVP942" s="337"/>
      <c r="GVQ942" s="337"/>
      <c r="GVR942" s="337"/>
      <c r="GVS942" s="337"/>
      <c r="GVT942" s="337"/>
      <c r="GVU942" s="337"/>
      <c r="GVV942" s="337"/>
      <c r="GVW942" s="337"/>
      <c r="GVX942" s="337"/>
      <c r="GVY942" s="337"/>
      <c r="GVZ942" s="337"/>
      <c r="GWA942" s="337"/>
      <c r="GWB942" s="337"/>
      <c r="GWC942" s="337"/>
      <c r="GWD942" s="337"/>
      <c r="GWE942" s="337"/>
      <c r="GWF942" s="337"/>
      <c r="GWG942" s="337"/>
      <c r="GWH942" s="337"/>
      <c r="GWI942" s="337"/>
      <c r="GWJ942" s="337"/>
      <c r="GWK942" s="337"/>
      <c r="GWL942" s="337"/>
      <c r="GWM942" s="337"/>
      <c r="GWN942" s="337"/>
      <c r="GWO942" s="337"/>
      <c r="GWP942" s="337"/>
      <c r="GWQ942" s="337"/>
      <c r="GWR942" s="337"/>
      <c r="GWS942" s="337"/>
      <c r="GWT942" s="337"/>
      <c r="GWU942" s="337"/>
      <c r="GWV942" s="337"/>
      <c r="GWW942" s="337"/>
      <c r="GWX942" s="337"/>
      <c r="GWY942" s="337"/>
      <c r="GWZ942" s="337"/>
      <c r="GXA942" s="337"/>
      <c r="GXB942" s="337"/>
      <c r="GXC942" s="337"/>
      <c r="GXD942" s="337"/>
      <c r="GXE942" s="337"/>
      <c r="GXF942" s="337"/>
      <c r="GXG942" s="337"/>
      <c r="GXH942" s="337"/>
      <c r="GXI942" s="337"/>
      <c r="GXJ942" s="337"/>
      <c r="GXK942" s="337"/>
      <c r="GXL942" s="337"/>
      <c r="GXM942" s="337"/>
      <c r="GXN942" s="337"/>
      <c r="GXO942" s="337"/>
      <c r="GXP942" s="337"/>
      <c r="GXQ942" s="337"/>
      <c r="GXR942" s="337"/>
      <c r="GXS942" s="337"/>
      <c r="GXT942" s="337"/>
      <c r="GXU942" s="337"/>
      <c r="GXV942" s="337"/>
      <c r="GXW942" s="337"/>
      <c r="GXX942" s="337"/>
      <c r="GXY942" s="337"/>
      <c r="GXZ942" s="337"/>
      <c r="GYA942" s="337"/>
      <c r="GYB942" s="337"/>
      <c r="GYC942" s="337"/>
      <c r="GYD942" s="337"/>
      <c r="GYE942" s="337"/>
      <c r="GYF942" s="337"/>
      <c r="GYG942" s="337"/>
      <c r="GYH942" s="337"/>
      <c r="GYI942" s="337"/>
      <c r="GYJ942" s="337"/>
      <c r="GYK942" s="337"/>
      <c r="GYL942" s="337"/>
      <c r="GYM942" s="337"/>
      <c r="GYN942" s="337"/>
      <c r="GYO942" s="337"/>
      <c r="GYP942" s="337"/>
      <c r="GYQ942" s="337"/>
      <c r="GYR942" s="337"/>
      <c r="GYS942" s="337"/>
      <c r="GYT942" s="337"/>
      <c r="GYU942" s="337"/>
      <c r="GYV942" s="337"/>
      <c r="GYW942" s="337"/>
      <c r="GYX942" s="337"/>
      <c r="GYY942" s="337"/>
      <c r="GYZ942" s="337"/>
      <c r="GZA942" s="337"/>
      <c r="GZB942" s="337"/>
      <c r="GZC942" s="337"/>
      <c r="GZD942" s="337"/>
      <c r="GZE942" s="337"/>
      <c r="GZF942" s="337"/>
      <c r="GZG942" s="337"/>
      <c r="GZH942" s="337"/>
      <c r="GZI942" s="337"/>
      <c r="GZJ942" s="337"/>
      <c r="GZK942" s="337"/>
      <c r="GZL942" s="337"/>
      <c r="GZM942" s="337"/>
      <c r="GZN942" s="337"/>
      <c r="GZO942" s="337"/>
      <c r="GZP942" s="337"/>
      <c r="GZQ942" s="337"/>
      <c r="GZR942" s="337"/>
      <c r="GZS942" s="337"/>
      <c r="GZT942" s="337"/>
      <c r="GZU942" s="337"/>
      <c r="GZV942" s="337"/>
      <c r="GZW942" s="337"/>
      <c r="GZX942" s="337"/>
      <c r="GZY942" s="337"/>
      <c r="GZZ942" s="337"/>
      <c r="HAA942" s="337"/>
      <c r="HAB942" s="337"/>
      <c r="HAC942" s="337"/>
      <c r="HAD942" s="337"/>
      <c r="HAE942" s="337"/>
      <c r="HAF942" s="337"/>
      <c r="HAG942" s="337"/>
      <c r="HAH942" s="337"/>
      <c r="HAI942" s="337"/>
      <c r="HAJ942" s="337"/>
      <c r="HAK942" s="337"/>
      <c r="HAL942" s="337"/>
      <c r="HAM942" s="337"/>
      <c r="HAN942" s="337"/>
      <c r="HAO942" s="337"/>
      <c r="HAP942" s="337"/>
      <c r="HAQ942" s="337"/>
      <c r="HAR942" s="337"/>
      <c r="HAS942" s="337"/>
      <c r="HAT942" s="337"/>
      <c r="HAU942" s="337"/>
      <c r="HAV942" s="337"/>
      <c r="HAW942" s="337"/>
      <c r="HAX942" s="337"/>
      <c r="HAY942" s="337"/>
      <c r="HAZ942" s="337"/>
      <c r="HBA942" s="337"/>
      <c r="HBB942" s="337"/>
      <c r="HBC942" s="337"/>
      <c r="HBD942" s="337"/>
      <c r="HBE942" s="337"/>
      <c r="HBF942" s="337"/>
      <c r="HBG942" s="337"/>
      <c r="HBH942" s="337"/>
      <c r="HBI942" s="337"/>
      <c r="HBJ942" s="337"/>
      <c r="HBK942" s="337"/>
      <c r="HBL942" s="337"/>
      <c r="HBM942" s="337"/>
      <c r="HBN942" s="337"/>
      <c r="HBO942" s="337"/>
      <c r="HBP942" s="337"/>
      <c r="HBQ942" s="337"/>
      <c r="HBR942" s="337"/>
      <c r="HBS942" s="337"/>
      <c r="HBT942" s="337"/>
      <c r="HBU942" s="337"/>
      <c r="HBV942" s="337"/>
      <c r="HBW942" s="337"/>
      <c r="HBX942" s="337"/>
      <c r="HBY942" s="337"/>
      <c r="HBZ942" s="337"/>
      <c r="HCA942" s="337"/>
      <c r="HCB942" s="337"/>
      <c r="HCC942" s="337"/>
      <c r="HCD942" s="337"/>
      <c r="HCE942" s="337"/>
      <c r="HCF942" s="337"/>
      <c r="HCG942" s="337"/>
      <c r="HCH942" s="337"/>
      <c r="HCI942" s="337"/>
      <c r="HCJ942" s="337"/>
      <c r="HCK942" s="337"/>
      <c r="HCL942" s="337"/>
      <c r="HCM942" s="337"/>
      <c r="HCN942" s="337"/>
      <c r="HCO942" s="337"/>
      <c r="HCP942" s="337"/>
      <c r="HCQ942" s="337"/>
      <c r="HCR942" s="337"/>
      <c r="HCS942" s="337"/>
      <c r="HCT942" s="337"/>
      <c r="HCU942" s="337"/>
      <c r="HCV942" s="337"/>
      <c r="HCW942" s="337"/>
      <c r="HCX942" s="337"/>
      <c r="HCY942" s="337"/>
      <c r="HCZ942" s="337"/>
      <c r="HDA942" s="337"/>
      <c r="HDB942" s="337"/>
      <c r="HDC942" s="337"/>
      <c r="HDD942" s="337"/>
      <c r="HDE942" s="337"/>
      <c r="HDF942" s="337"/>
      <c r="HDG942" s="337"/>
      <c r="HDH942" s="337"/>
      <c r="HDI942" s="337"/>
      <c r="HDJ942" s="337"/>
      <c r="HDK942" s="337"/>
      <c r="HDL942" s="337"/>
      <c r="HDM942" s="337"/>
      <c r="HDN942" s="337"/>
      <c r="HDO942" s="337"/>
      <c r="HDP942" s="337"/>
      <c r="HDQ942" s="337"/>
      <c r="HDR942" s="337"/>
      <c r="HDS942" s="337"/>
      <c r="HDT942" s="337"/>
      <c r="HDU942" s="337"/>
      <c r="HDV942" s="337"/>
      <c r="HDW942" s="337"/>
      <c r="HDX942" s="337"/>
      <c r="HDY942" s="337"/>
      <c r="HDZ942" s="337"/>
      <c r="HEA942" s="337"/>
      <c r="HEB942" s="337"/>
      <c r="HEC942" s="337"/>
      <c r="HED942" s="337"/>
      <c r="HEE942" s="337"/>
      <c r="HEF942" s="337"/>
      <c r="HEG942" s="337"/>
      <c r="HEH942" s="337"/>
      <c r="HEI942" s="337"/>
      <c r="HEJ942" s="337"/>
      <c r="HEK942" s="337"/>
      <c r="HEL942" s="337"/>
      <c r="HEM942" s="337"/>
      <c r="HEN942" s="337"/>
      <c r="HEO942" s="337"/>
      <c r="HEP942" s="337"/>
      <c r="HEQ942" s="337"/>
      <c r="HER942" s="337"/>
      <c r="HES942" s="337"/>
      <c r="HET942" s="337"/>
      <c r="HEU942" s="337"/>
      <c r="HEV942" s="337"/>
      <c r="HEW942" s="337"/>
      <c r="HEX942" s="337"/>
      <c r="HEY942" s="337"/>
      <c r="HEZ942" s="337"/>
      <c r="HFA942" s="337"/>
      <c r="HFB942" s="337"/>
      <c r="HFC942" s="337"/>
      <c r="HFD942" s="337"/>
      <c r="HFE942" s="337"/>
      <c r="HFF942" s="337"/>
      <c r="HFG942" s="337"/>
      <c r="HFH942" s="337"/>
      <c r="HFI942" s="337"/>
      <c r="HFJ942" s="337"/>
      <c r="HFK942" s="337"/>
      <c r="HFL942" s="337"/>
      <c r="HFM942" s="337"/>
      <c r="HFN942" s="337"/>
      <c r="HFO942" s="337"/>
      <c r="HFP942" s="337"/>
      <c r="HFQ942" s="337"/>
      <c r="HFR942" s="337"/>
      <c r="HFS942" s="337"/>
      <c r="HFT942" s="337"/>
      <c r="HFU942" s="337"/>
      <c r="HFV942" s="337"/>
      <c r="HFW942" s="337"/>
      <c r="HFX942" s="337"/>
      <c r="HFY942" s="337"/>
      <c r="HFZ942" s="337"/>
      <c r="HGA942" s="337"/>
      <c r="HGB942" s="337"/>
      <c r="HGC942" s="337"/>
      <c r="HGD942" s="337"/>
      <c r="HGE942" s="337"/>
      <c r="HGF942" s="337"/>
      <c r="HGG942" s="337"/>
      <c r="HGH942" s="337"/>
      <c r="HGI942" s="337"/>
      <c r="HGJ942" s="337"/>
      <c r="HGK942" s="337"/>
      <c r="HGL942" s="337"/>
      <c r="HGM942" s="337"/>
      <c r="HGN942" s="337"/>
      <c r="HGO942" s="337"/>
      <c r="HGP942" s="337"/>
      <c r="HGQ942" s="337"/>
      <c r="HGR942" s="337"/>
      <c r="HGS942" s="337"/>
      <c r="HGT942" s="337"/>
      <c r="HGU942" s="337"/>
      <c r="HGV942" s="337"/>
      <c r="HGW942" s="337"/>
      <c r="HGX942" s="337"/>
      <c r="HGY942" s="337"/>
      <c r="HGZ942" s="337"/>
      <c r="HHA942" s="337"/>
      <c r="HHB942" s="337"/>
      <c r="HHC942" s="337"/>
      <c r="HHD942" s="337"/>
      <c r="HHE942" s="337"/>
      <c r="HHF942" s="337"/>
      <c r="HHG942" s="337"/>
      <c r="HHH942" s="337"/>
      <c r="HHI942" s="337"/>
      <c r="HHJ942" s="337"/>
      <c r="HHK942" s="337"/>
      <c r="HHL942" s="337"/>
      <c r="HHM942" s="337"/>
      <c r="HHN942" s="337"/>
      <c r="HHO942" s="337"/>
      <c r="HHP942" s="337"/>
      <c r="HHQ942" s="337"/>
      <c r="HHR942" s="337"/>
      <c r="HHS942" s="337"/>
      <c r="HHT942" s="337"/>
      <c r="HHU942" s="337"/>
      <c r="HHV942" s="337"/>
      <c r="HHW942" s="337"/>
      <c r="HHX942" s="337"/>
      <c r="HHY942" s="337"/>
      <c r="HHZ942" s="337"/>
      <c r="HIA942" s="337"/>
      <c r="HIB942" s="337"/>
      <c r="HIC942" s="337"/>
      <c r="HID942" s="337"/>
      <c r="HIE942" s="337"/>
      <c r="HIF942" s="337"/>
      <c r="HIG942" s="337"/>
      <c r="HIH942" s="337"/>
      <c r="HII942" s="337"/>
      <c r="HIJ942" s="337"/>
      <c r="HIK942" s="337"/>
      <c r="HIL942" s="337"/>
      <c r="HIM942" s="337"/>
      <c r="HIN942" s="337"/>
      <c r="HIO942" s="337"/>
      <c r="HIP942" s="337"/>
      <c r="HIQ942" s="337"/>
      <c r="HIR942" s="337"/>
      <c r="HIS942" s="337"/>
      <c r="HIT942" s="337"/>
      <c r="HIU942" s="337"/>
      <c r="HIV942" s="337"/>
      <c r="HIW942" s="337"/>
      <c r="HIX942" s="337"/>
      <c r="HIY942" s="337"/>
      <c r="HIZ942" s="337"/>
      <c r="HJA942" s="337"/>
      <c r="HJB942" s="337"/>
      <c r="HJC942" s="337"/>
      <c r="HJD942" s="337"/>
      <c r="HJE942" s="337"/>
      <c r="HJF942" s="337"/>
      <c r="HJG942" s="337"/>
      <c r="HJH942" s="337"/>
      <c r="HJI942" s="337"/>
      <c r="HJJ942" s="337"/>
      <c r="HJK942" s="337"/>
      <c r="HJL942" s="337"/>
      <c r="HJM942" s="337"/>
      <c r="HJN942" s="337"/>
      <c r="HJO942" s="337"/>
      <c r="HJP942" s="337"/>
      <c r="HJQ942" s="337"/>
      <c r="HJR942" s="337"/>
      <c r="HJS942" s="337"/>
      <c r="HJT942" s="337"/>
      <c r="HJU942" s="337"/>
      <c r="HJV942" s="337"/>
      <c r="HJW942" s="337"/>
      <c r="HJX942" s="337"/>
      <c r="HJY942" s="337"/>
      <c r="HJZ942" s="337"/>
      <c r="HKA942" s="337"/>
      <c r="HKB942" s="337"/>
      <c r="HKC942" s="337"/>
      <c r="HKD942" s="337"/>
      <c r="HKE942" s="337"/>
      <c r="HKF942" s="337"/>
      <c r="HKG942" s="337"/>
      <c r="HKH942" s="337"/>
      <c r="HKI942" s="337"/>
      <c r="HKJ942" s="337"/>
      <c r="HKK942" s="337"/>
      <c r="HKL942" s="337"/>
      <c r="HKM942" s="337"/>
      <c r="HKN942" s="337"/>
      <c r="HKO942" s="337"/>
      <c r="HKP942" s="337"/>
      <c r="HKQ942" s="337"/>
      <c r="HKR942" s="337"/>
      <c r="HKS942" s="337"/>
      <c r="HKT942" s="337"/>
      <c r="HKU942" s="337"/>
      <c r="HKV942" s="337"/>
      <c r="HKW942" s="337"/>
      <c r="HKX942" s="337"/>
      <c r="HKY942" s="337"/>
      <c r="HKZ942" s="337"/>
      <c r="HLA942" s="337"/>
      <c r="HLB942" s="337"/>
      <c r="HLC942" s="337"/>
      <c r="HLD942" s="337"/>
      <c r="HLE942" s="337"/>
      <c r="HLF942" s="337"/>
      <c r="HLG942" s="337"/>
      <c r="HLH942" s="337"/>
      <c r="HLI942" s="337"/>
      <c r="HLJ942" s="337"/>
      <c r="HLK942" s="337"/>
      <c r="HLL942" s="337"/>
      <c r="HLM942" s="337"/>
      <c r="HLN942" s="337"/>
      <c r="HLO942" s="337"/>
      <c r="HLP942" s="337"/>
      <c r="HLQ942" s="337"/>
      <c r="HLR942" s="337"/>
      <c r="HLS942" s="337"/>
      <c r="HLT942" s="337"/>
      <c r="HLU942" s="337"/>
      <c r="HLV942" s="337"/>
      <c r="HLW942" s="337"/>
      <c r="HLX942" s="337"/>
      <c r="HLY942" s="337"/>
      <c r="HLZ942" s="337"/>
      <c r="HMA942" s="337"/>
      <c r="HMB942" s="337"/>
      <c r="HMC942" s="337"/>
      <c r="HMD942" s="337"/>
      <c r="HME942" s="337"/>
      <c r="HMF942" s="337"/>
      <c r="HMG942" s="337"/>
      <c r="HMH942" s="337"/>
      <c r="HMI942" s="337"/>
      <c r="HMJ942" s="337"/>
      <c r="HMK942" s="337"/>
      <c r="HML942" s="337"/>
      <c r="HMM942" s="337"/>
      <c r="HMN942" s="337"/>
      <c r="HMO942" s="337"/>
      <c r="HMP942" s="337"/>
      <c r="HMQ942" s="337"/>
      <c r="HMR942" s="337"/>
      <c r="HMS942" s="337"/>
      <c r="HMT942" s="337"/>
      <c r="HMU942" s="337"/>
      <c r="HMV942" s="337"/>
      <c r="HMW942" s="337"/>
      <c r="HMX942" s="337"/>
      <c r="HMY942" s="337"/>
      <c r="HMZ942" s="337"/>
      <c r="HNA942" s="337"/>
      <c r="HNB942" s="337"/>
      <c r="HNC942" s="337"/>
      <c r="HND942" s="337"/>
      <c r="HNE942" s="337"/>
      <c r="HNF942" s="337"/>
      <c r="HNG942" s="337"/>
      <c r="HNH942" s="337"/>
      <c r="HNI942" s="337"/>
      <c r="HNJ942" s="337"/>
      <c r="HNK942" s="337"/>
      <c r="HNL942" s="337"/>
      <c r="HNM942" s="337"/>
      <c r="HNN942" s="337"/>
      <c r="HNO942" s="337"/>
      <c r="HNP942" s="337"/>
      <c r="HNQ942" s="337"/>
      <c r="HNR942" s="337"/>
      <c r="HNS942" s="337"/>
      <c r="HNT942" s="337"/>
      <c r="HNU942" s="337"/>
      <c r="HNV942" s="337"/>
      <c r="HNW942" s="337"/>
      <c r="HNX942" s="337"/>
      <c r="HNY942" s="337"/>
      <c r="HNZ942" s="337"/>
      <c r="HOA942" s="337"/>
      <c r="HOB942" s="337"/>
      <c r="HOC942" s="337"/>
      <c r="HOD942" s="337"/>
      <c r="HOE942" s="337"/>
      <c r="HOF942" s="337"/>
      <c r="HOG942" s="337"/>
      <c r="HOH942" s="337"/>
      <c r="HOI942" s="337"/>
      <c r="HOJ942" s="337"/>
      <c r="HOK942" s="337"/>
      <c r="HOL942" s="337"/>
      <c r="HOM942" s="337"/>
      <c r="HON942" s="337"/>
      <c r="HOO942" s="337"/>
      <c r="HOP942" s="337"/>
      <c r="HOQ942" s="337"/>
      <c r="HOR942" s="337"/>
      <c r="HOS942" s="337"/>
      <c r="HOT942" s="337"/>
      <c r="HOU942" s="337"/>
      <c r="HOV942" s="337"/>
      <c r="HOW942" s="337"/>
      <c r="HOX942" s="337"/>
      <c r="HOY942" s="337"/>
      <c r="HOZ942" s="337"/>
      <c r="HPA942" s="337"/>
      <c r="HPB942" s="337"/>
      <c r="HPC942" s="337"/>
      <c r="HPD942" s="337"/>
      <c r="HPE942" s="337"/>
      <c r="HPF942" s="337"/>
      <c r="HPG942" s="337"/>
      <c r="HPH942" s="337"/>
      <c r="HPI942" s="337"/>
      <c r="HPJ942" s="337"/>
      <c r="HPK942" s="337"/>
      <c r="HPL942" s="337"/>
      <c r="HPM942" s="337"/>
      <c r="HPN942" s="337"/>
      <c r="HPO942" s="337"/>
      <c r="HPP942" s="337"/>
      <c r="HPQ942" s="337"/>
      <c r="HPR942" s="337"/>
      <c r="HPS942" s="337"/>
      <c r="HPT942" s="337"/>
      <c r="HPU942" s="337"/>
      <c r="HPV942" s="337"/>
      <c r="HPW942" s="337"/>
      <c r="HPX942" s="337"/>
      <c r="HPY942" s="337"/>
      <c r="HPZ942" s="337"/>
      <c r="HQA942" s="337"/>
      <c r="HQB942" s="337"/>
      <c r="HQC942" s="337"/>
      <c r="HQD942" s="337"/>
      <c r="HQE942" s="337"/>
      <c r="HQF942" s="337"/>
      <c r="HQG942" s="337"/>
      <c r="HQH942" s="337"/>
      <c r="HQI942" s="337"/>
      <c r="HQJ942" s="337"/>
      <c r="HQK942" s="337"/>
      <c r="HQL942" s="337"/>
      <c r="HQM942" s="337"/>
      <c r="HQN942" s="337"/>
      <c r="HQO942" s="337"/>
      <c r="HQP942" s="337"/>
      <c r="HQQ942" s="337"/>
      <c r="HQR942" s="337"/>
      <c r="HQS942" s="337"/>
      <c r="HQT942" s="337"/>
      <c r="HQU942" s="337"/>
      <c r="HQV942" s="337"/>
      <c r="HQW942" s="337"/>
      <c r="HQX942" s="337"/>
      <c r="HQY942" s="337"/>
      <c r="HQZ942" s="337"/>
      <c r="HRA942" s="337"/>
      <c r="HRB942" s="337"/>
      <c r="HRC942" s="337"/>
      <c r="HRD942" s="337"/>
      <c r="HRE942" s="337"/>
      <c r="HRF942" s="337"/>
      <c r="HRG942" s="337"/>
      <c r="HRH942" s="337"/>
      <c r="HRI942" s="337"/>
      <c r="HRJ942" s="337"/>
      <c r="HRK942" s="337"/>
      <c r="HRL942" s="337"/>
      <c r="HRM942" s="337"/>
      <c r="HRN942" s="337"/>
      <c r="HRO942" s="337"/>
      <c r="HRP942" s="337"/>
      <c r="HRQ942" s="337"/>
      <c r="HRR942" s="337"/>
      <c r="HRS942" s="337"/>
      <c r="HRT942" s="337"/>
      <c r="HRU942" s="337"/>
      <c r="HRV942" s="337"/>
      <c r="HRW942" s="337"/>
      <c r="HRX942" s="337"/>
      <c r="HRY942" s="337"/>
      <c r="HRZ942" s="337"/>
      <c r="HSA942" s="337"/>
      <c r="HSB942" s="337"/>
      <c r="HSC942" s="337"/>
      <c r="HSD942" s="337"/>
      <c r="HSE942" s="337"/>
      <c r="HSF942" s="337"/>
      <c r="HSG942" s="337"/>
      <c r="HSH942" s="337"/>
      <c r="HSI942" s="337"/>
      <c r="HSJ942" s="337"/>
      <c r="HSK942" s="337"/>
      <c r="HSL942" s="337"/>
      <c r="HSM942" s="337"/>
      <c r="HSN942" s="337"/>
      <c r="HSO942" s="337"/>
      <c r="HSP942" s="337"/>
      <c r="HSQ942" s="337"/>
      <c r="HSR942" s="337"/>
      <c r="HSS942" s="337"/>
      <c r="HST942" s="337"/>
      <c r="HSU942" s="337"/>
      <c r="HSV942" s="337"/>
      <c r="HSW942" s="337"/>
      <c r="HSX942" s="337"/>
      <c r="HSY942" s="337"/>
      <c r="HSZ942" s="337"/>
      <c r="HTA942" s="337"/>
      <c r="HTB942" s="337"/>
      <c r="HTC942" s="337"/>
      <c r="HTD942" s="337"/>
      <c r="HTE942" s="337"/>
      <c r="HTF942" s="337"/>
      <c r="HTG942" s="337"/>
      <c r="HTH942" s="337"/>
      <c r="HTI942" s="337"/>
      <c r="HTJ942" s="337"/>
      <c r="HTK942" s="337"/>
      <c r="HTL942" s="337"/>
      <c r="HTM942" s="337"/>
      <c r="HTN942" s="337"/>
      <c r="HTO942" s="337"/>
      <c r="HTP942" s="337"/>
      <c r="HTQ942" s="337"/>
      <c r="HTR942" s="337"/>
      <c r="HTS942" s="337"/>
      <c r="HTT942" s="337"/>
      <c r="HTU942" s="337"/>
      <c r="HTV942" s="337"/>
      <c r="HTW942" s="337"/>
      <c r="HTX942" s="337"/>
      <c r="HTY942" s="337"/>
      <c r="HTZ942" s="337"/>
      <c r="HUA942" s="337"/>
      <c r="HUB942" s="337"/>
      <c r="HUC942" s="337"/>
      <c r="HUD942" s="337"/>
      <c r="HUE942" s="337"/>
      <c r="HUF942" s="337"/>
      <c r="HUG942" s="337"/>
      <c r="HUH942" s="337"/>
      <c r="HUI942" s="337"/>
      <c r="HUJ942" s="337"/>
      <c r="HUK942" s="337"/>
      <c r="HUL942" s="337"/>
      <c r="HUM942" s="337"/>
      <c r="HUN942" s="337"/>
      <c r="HUO942" s="337"/>
      <c r="HUP942" s="337"/>
      <c r="HUQ942" s="337"/>
      <c r="HUR942" s="337"/>
      <c r="HUS942" s="337"/>
      <c r="HUT942" s="337"/>
      <c r="HUU942" s="337"/>
      <c r="HUV942" s="337"/>
      <c r="HUW942" s="337"/>
      <c r="HUX942" s="337"/>
      <c r="HUY942" s="337"/>
      <c r="HUZ942" s="337"/>
      <c r="HVA942" s="337"/>
      <c r="HVB942" s="337"/>
      <c r="HVC942" s="337"/>
      <c r="HVD942" s="337"/>
      <c r="HVE942" s="337"/>
      <c r="HVF942" s="337"/>
      <c r="HVG942" s="337"/>
      <c r="HVH942" s="337"/>
      <c r="HVI942" s="337"/>
      <c r="HVJ942" s="337"/>
      <c r="HVK942" s="337"/>
      <c r="HVL942" s="337"/>
      <c r="HVM942" s="337"/>
      <c r="HVN942" s="337"/>
      <c r="HVO942" s="337"/>
      <c r="HVP942" s="337"/>
      <c r="HVQ942" s="337"/>
      <c r="HVR942" s="337"/>
      <c r="HVS942" s="337"/>
      <c r="HVT942" s="337"/>
      <c r="HVU942" s="337"/>
      <c r="HVV942" s="337"/>
      <c r="HVW942" s="337"/>
      <c r="HVX942" s="337"/>
      <c r="HVY942" s="337"/>
      <c r="HVZ942" s="337"/>
      <c r="HWA942" s="337"/>
      <c r="HWB942" s="337"/>
      <c r="HWC942" s="337"/>
      <c r="HWD942" s="337"/>
      <c r="HWE942" s="337"/>
      <c r="HWF942" s="337"/>
      <c r="HWG942" s="337"/>
      <c r="HWH942" s="337"/>
      <c r="HWI942" s="337"/>
      <c r="HWJ942" s="337"/>
      <c r="HWK942" s="337"/>
      <c r="HWL942" s="337"/>
      <c r="HWM942" s="337"/>
      <c r="HWN942" s="337"/>
      <c r="HWO942" s="337"/>
      <c r="HWP942" s="337"/>
      <c r="HWQ942" s="337"/>
      <c r="HWR942" s="337"/>
      <c r="HWS942" s="337"/>
      <c r="HWT942" s="337"/>
      <c r="HWU942" s="337"/>
      <c r="HWV942" s="337"/>
      <c r="HWW942" s="337"/>
      <c r="HWX942" s="337"/>
      <c r="HWY942" s="337"/>
      <c r="HWZ942" s="337"/>
      <c r="HXA942" s="337"/>
      <c r="HXB942" s="337"/>
      <c r="HXC942" s="337"/>
      <c r="HXD942" s="337"/>
      <c r="HXE942" s="337"/>
      <c r="HXF942" s="337"/>
      <c r="HXG942" s="337"/>
      <c r="HXH942" s="337"/>
      <c r="HXI942" s="337"/>
      <c r="HXJ942" s="337"/>
      <c r="HXK942" s="337"/>
      <c r="HXL942" s="337"/>
      <c r="HXM942" s="337"/>
      <c r="HXN942" s="337"/>
      <c r="HXO942" s="337"/>
      <c r="HXP942" s="337"/>
      <c r="HXQ942" s="337"/>
      <c r="HXR942" s="337"/>
      <c r="HXS942" s="337"/>
      <c r="HXT942" s="337"/>
      <c r="HXU942" s="337"/>
      <c r="HXV942" s="337"/>
      <c r="HXW942" s="337"/>
      <c r="HXX942" s="337"/>
      <c r="HXY942" s="337"/>
      <c r="HXZ942" s="337"/>
      <c r="HYA942" s="337"/>
      <c r="HYB942" s="337"/>
      <c r="HYC942" s="337"/>
      <c r="HYD942" s="337"/>
      <c r="HYE942" s="337"/>
      <c r="HYF942" s="337"/>
      <c r="HYG942" s="337"/>
      <c r="HYH942" s="337"/>
      <c r="HYI942" s="337"/>
      <c r="HYJ942" s="337"/>
      <c r="HYK942" s="337"/>
      <c r="HYL942" s="337"/>
      <c r="HYM942" s="337"/>
      <c r="HYN942" s="337"/>
      <c r="HYO942" s="337"/>
      <c r="HYP942" s="337"/>
      <c r="HYQ942" s="337"/>
      <c r="HYR942" s="337"/>
      <c r="HYS942" s="337"/>
      <c r="HYT942" s="337"/>
      <c r="HYU942" s="337"/>
      <c r="HYV942" s="337"/>
      <c r="HYW942" s="337"/>
      <c r="HYX942" s="337"/>
      <c r="HYY942" s="337"/>
      <c r="HYZ942" s="337"/>
      <c r="HZA942" s="337"/>
      <c r="HZB942" s="337"/>
      <c r="HZC942" s="337"/>
      <c r="HZD942" s="337"/>
      <c r="HZE942" s="337"/>
      <c r="HZF942" s="337"/>
      <c r="HZG942" s="337"/>
      <c r="HZH942" s="337"/>
      <c r="HZI942" s="337"/>
      <c r="HZJ942" s="337"/>
      <c r="HZK942" s="337"/>
      <c r="HZL942" s="337"/>
      <c r="HZM942" s="337"/>
      <c r="HZN942" s="337"/>
      <c r="HZO942" s="337"/>
      <c r="HZP942" s="337"/>
      <c r="HZQ942" s="337"/>
      <c r="HZR942" s="337"/>
      <c r="HZS942" s="337"/>
      <c r="HZT942" s="337"/>
      <c r="HZU942" s="337"/>
      <c r="HZV942" s="337"/>
      <c r="HZW942" s="337"/>
      <c r="HZX942" s="337"/>
      <c r="HZY942" s="337"/>
      <c r="HZZ942" s="337"/>
      <c r="IAA942" s="337"/>
      <c r="IAB942" s="337"/>
      <c r="IAC942" s="337"/>
      <c r="IAD942" s="337"/>
      <c r="IAE942" s="337"/>
      <c r="IAF942" s="337"/>
      <c r="IAG942" s="337"/>
      <c r="IAH942" s="337"/>
      <c r="IAI942" s="337"/>
      <c r="IAJ942" s="337"/>
      <c r="IAK942" s="337"/>
      <c r="IAL942" s="337"/>
      <c r="IAM942" s="337"/>
      <c r="IAN942" s="337"/>
      <c r="IAO942" s="337"/>
      <c r="IAP942" s="337"/>
      <c r="IAQ942" s="337"/>
      <c r="IAR942" s="337"/>
      <c r="IAS942" s="337"/>
      <c r="IAT942" s="337"/>
      <c r="IAU942" s="337"/>
      <c r="IAV942" s="337"/>
      <c r="IAW942" s="337"/>
      <c r="IAX942" s="337"/>
      <c r="IAY942" s="337"/>
      <c r="IAZ942" s="337"/>
      <c r="IBA942" s="337"/>
      <c r="IBB942" s="337"/>
      <c r="IBC942" s="337"/>
      <c r="IBD942" s="337"/>
      <c r="IBE942" s="337"/>
      <c r="IBF942" s="337"/>
      <c r="IBG942" s="337"/>
      <c r="IBH942" s="337"/>
      <c r="IBI942" s="337"/>
      <c r="IBJ942" s="337"/>
      <c r="IBK942" s="337"/>
      <c r="IBL942" s="337"/>
      <c r="IBM942" s="337"/>
      <c r="IBN942" s="337"/>
      <c r="IBO942" s="337"/>
      <c r="IBP942" s="337"/>
      <c r="IBQ942" s="337"/>
      <c r="IBR942" s="337"/>
      <c r="IBS942" s="337"/>
      <c r="IBT942" s="337"/>
      <c r="IBU942" s="337"/>
      <c r="IBV942" s="337"/>
      <c r="IBW942" s="337"/>
      <c r="IBX942" s="337"/>
      <c r="IBY942" s="337"/>
      <c r="IBZ942" s="337"/>
      <c r="ICA942" s="337"/>
      <c r="ICB942" s="337"/>
      <c r="ICC942" s="337"/>
      <c r="ICD942" s="337"/>
      <c r="ICE942" s="337"/>
      <c r="ICF942" s="337"/>
      <c r="ICG942" s="337"/>
      <c r="ICH942" s="337"/>
      <c r="ICI942" s="337"/>
      <c r="ICJ942" s="337"/>
      <c r="ICK942" s="337"/>
      <c r="ICL942" s="337"/>
      <c r="ICM942" s="337"/>
      <c r="ICN942" s="337"/>
      <c r="ICO942" s="337"/>
      <c r="ICP942" s="337"/>
      <c r="ICQ942" s="337"/>
      <c r="ICR942" s="337"/>
      <c r="ICS942" s="337"/>
      <c r="ICT942" s="337"/>
      <c r="ICU942" s="337"/>
      <c r="ICV942" s="337"/>
      <c r="ICW942" s="337"/>
      <c r="ICX942" s="337"/>
      <c r="ICY942" s="337"/>
      <c r="ICZ942" s="337"/>
      <c r="IDA942" s="337"/>
      <c r="IDB942" s="337"/>
      <c r="IDC942" s="337"/>
      <c r="IDD942" s="337"/>
      <c r="IDE942" s="337"/>
      <c r="IDF942" s="337"/>
      <c r="IDG942" s="337"/>
      <c r="IDH942" s="337"/>
      <c r="IDI942" s="337"/>
      <c r="IDJ942" s="337"/>
      <c r="IDK942" s="337"/>
      <c r="IDL942" s="337"/>
      <c r="IDM942" s="337"/>
      <c r="IDN942" s="337"/>
      <c r="IDO942" s="337"/>
      <c r="IDP942" s="337"/>
      <c r="IDQ942" s="337"/>
      <c r="IDR942" s="337"/>
      <c r="IDS942" s="337"/>
      <c r="IDT942" s="337"/>
      <c r="IDU942" s="337"/>
      <c r="IDV942" s="337"/>
      <c r="IDW942" s="337"/>
      <c r="IDX942" s="337"/>
      <c r="IDY942" s="337"/>
      <c r="IDZ942" s="337"/>
      <c r="IEA942" s="337"/>
      <c r="IEB942" s="337"/>
      <c r="IEC942" s="337"/>
      <c r="IED942" s="337"/>
      <c r="IEE942" s="337"/>
      <c r="IEF942" s="337"/>
      <c r="IEG942" s="337"/>
      <c r="IEH942" s="337"/>
      <c r="IEI942" s="337"/>
      <c r="IEJ942" s="337"/>
      <c r="IEK942" s="337"/>
      <c r="IEL942" s="337"/>
      <c r="IEM942" s="337"/>
      <c r="IEN942" s="337"/>
      <c r="IEO942" s="337"/>
      <c r="IEP942" s="337"/>
      <c r="IEQ942" s="337"/>
      <c r="IER942" s="337"/>
      <c r="IES942" s="337"/>
      <c r="IET942" s="337"/>
      <c r="IEU942" s="337"/>
      <c r="IEV942" s="337"/>
      <c r="IEW942" s="337"/>
      <c r="IEX942" s="337"/>
      <c r="IEY942" s="337"/>
      <c r="IEZ942" s="337"/>
      <c r="IFA942" s="337"/>
      <c r="IFB942" s="337"/>
      <c r="IFC942" s="337"/>
      <c r="IFD942" s="337"/>
      <c r="IFE942" s="337"/>
      <c r="IFF942" s="337"/>
      <c r="IFG942" s="337"/>
      <c r="IFH942" s="337"/>
      <c r="IFI942" s="337"/>
      <c r="IFJ942" s="337"/>
      <c r="IFK942" s="337"/>
      <c r="IFL942" s="337"/>
      <c r="IFM942" s="337"/>
      <c r="IFN942" s="337"/>
      <c r="IFO942" s="337"/>
      <c r="IFP942" s="337"/>
      <c r="IFQ942" s="337"/>
      <c r="IFR942" s="337"/>
      <c r="IFS942" s="337"/>
      <c r="IFT942" s="337"/>
      <c r="IFU942" s="337"/>
      <c r="IFV942" s="337"/>
      <c r="IFW942" s="337"/>
      <c r="IFX942" s="337"/>
      <c r="IFY942" s="337"/>
      <c r="IFZ942" s="337"/>
      <c r="IGA942" s="337"/>
      <c r="IGB942" s="337"/>
      <c r="IGC942" s="337"/>
      <c r="IGD942" s="337"/>
      <c r="IGE942" s="337"/>
      <c r="IGF942" s="337"/>
      <c r="IGG942" s="337"/>
      <c r="IGH942" s="337"/>
      <c r="IGI942" s="337"/>
      <c r="IGJ942" s="337"/>
      <c r="IGK942" s="337"/>
      <c r="IGL942" s="337"/>
      <c r="IGM942" s="337"/>
      <c r="IGN942" s="337"/>
      <c r="IGO942" s="337"/>
      <c r="IGP942" s="337"/>
      <c r="IGQ942" s="337"/>
      <c r="IGR942" s="337"/>
      <c r="IGS942" s="337"/>
      <c r="IGT942" s="337"/>
      <c r="IGU942" s="337"/>
      <c r="IGV942" s="337"/>
      <c r="IGW942" s="337"/>
      <c r="IGX942" s="337"/>
      <c r="IGY942" s="337"/>
      <c r="IGZ942" s="337"/>
      <c r="IHA942" s="337"/>
      <c r="IHB942" s="337"/>
      <c r="IHC942" s="337"/>
      <c r="IHD942" s="337"/>
      <c r="IHE942" s="337"/>
      <c r="IHF942" s="337"/>
      <c r="IHG942" s="337"/>
      <c r="IHH942" s="337"/>
      <c r="IHI942" s="337"/>
      <c r="IHJ942" s="337"/>
      <c r="IHK942" s="337"/>
      <c r="IHL942" s="337"/>
      <c r="IHM942" s="337"/>
      <c r="IHN942" s="337"/>
      <c r="IHO942" s="337"/>
      <c r="IHP942" s="337"/>
      <c r="IHQ942" s="337"/>
      <c r="IHR942" s="337"/>
      <c r="IHS942" s="337"/>
      <c r="IHT942" s="337"/>
      <c r="IHU942" s="337"/>
      <c r="IHV942" s="337"/>
      <c r="IHW942" s="337"/>
      <c r="IHX942" s="337"/>
      <c r="IHY942" s="337"/>
      <c r="IHZ942" s="337"/>
      <c r="IIA942" s="337"/>
      <c r="IIB942" s="337"/>
      <c r="IIC942" s="337"/>
      <c r="IID942" s="337"/>
      <c r="IIE942" s="337"/>
      <c r="IIF942" s="337"/>
      <c r="IIG942" s="337"/>
      <c r="IIH942" s="337"/>
      <c r="III942" s="337"/>
      <c r="IIJ942" s="337"/>
      <c r="IIK942" s="337"/>
      <c r="IIL942" s="337"/>
      <c r="IIM942" s="337"/>
      <c r="IIN942" s="337"/>
      <c r="IIO942" s="337"/>
      <c r="IIP942" s="337"/>
      <c r="IIQ942" s="337"/>
      <c r="IIR942" s="337"/>
      <c r="IIS942" s="337"/>
      <c r="IIT942" s="337"/>
      <c r="IIU942" s="337"/>
      <c r="IIV942" s="337"/>
      <c r="IIW942" s="337"/>
      <c r="IIX942" s="337"/>
      <c r="IIY942" s="337"/>
      <c r="IIZ942" s="337"/>
      <c r="IJA942" s="337"/>
      <c r="IJB942" s="337"/>
      <c r="IJC942" s="337"/>
      <c r="IJD942" s="337"/>
      <c r="IJE942" s="337"/>
      <c r="IJF942" s="337"/>
      <c r="IJG942" s="337"/>
      <c r="IJH942" s="337"/>
      <c r="IJI942" s="337"/>
      <c r="IJJ942" s="337"/>
      <c r="IJK942" s="337"/>
      <c r="IJL942" s="337"/>
      <c r="IJM942" s="337"/>
      <c r="IJN942" s="337"/>
      <c r="IJO942" s="337"/>
      <c r="IJP942" s="337"/>
      <c r="IJQ942" s="337"/>
      <c r="IJR942" s="337"/>
      <c r="IJS942" s="337"/>
      <c r="IJT942" s="337"/>
      <c r="IJU942" s="337"/>
      <c r="IJV942" s="337"/>
      <c r="IJW942" s="337"/>
      <c r="IJX942" s="337"/>
      <c r="IJY942" s="337"/>
      <c r="IJZ942" s="337"/>
      <c r="IKA942" s="337"/>
      <c r="IKB942" s="337"/>
      <c r="IKC942" s="337"/>
      <c r="IKD942" s="337"/>
      <c r="IKE942" s="337"/>
      <c r="IKF942" s="337"/>
      <c r="IKG942" s="337"/>
      <c r="IKH942" s="337"/>
      <c r="IKI942" s="337"/>
      <c r="IKJ942" s="337"/>
      <c r="IKK942" s="337"/>
      <c r="IKL942" s="337"/>
      <c r="IKM942" s="337"/>
      <c r="IKN942" s="337"/>
      <c r="IKO942" s="337"/>
      <c r="IKP942" s="337"/>
      <c r="IKQ942" s="337"/>
      <c r="IKR942" s="337"/>
      <c r="IKS942" s="337"/>
      <c r="IKT942" s="337"/>
      <c r="IKU942" s="337"/>
      <c r="IKV942" s="337"/>
      <c r="IKW942" s="337"/>
      <c r="IKX942" s="337"/>
      <c r="IKY942" s="337"/>
      <c r="IKZ942" s="337"/>
      <c r="ILA942" s="337"/>
      <c r="ILB942" s="337"/>
      <c r="ILC942" s="337"/>
      <c r="ILD942" s="337"/>
      <c r="ILE942" s="337"/>
      <c r="ILF942" s="337"/>
      <c r="ILG942" s="337"/>
      <c r="ILH942" s="337"/>
      <c r="ILI942" s="337"/>
      <c r="ILJ942" s="337"/>
      <c r="ILK942" s="337"/>
      <c r="ILL942" s="337"/>
      <c r="ILM942" s="337"/>
      <c r="ILN942" s="337"/>
      <c r="ILO942" s="337"/>
      <c r="ILP942" s="337"/>
      <c r="ILQ942" s="337"/>
      <c r="ILR942" s="337"/>
      <c r="ILS942" s="337"/>
      <c r="ILT942" s="337"/>
      <c r="ILU942" s="337"/>
      <c r="ILV942" s="337"/>
      <c r="ILW942" s="337"/>
      <c r="ILX942" s="337"/>
      <c r="ILY942" s="337"/>
      <c r="ILZ942" s="337"/>
      <c r="IMA942" s="337"/>
      <c r="IMB942" s="337"/>
      <c r="IMC942" s="337"/>
      <c r="IMD942" s="337"/>
      <c r="IME942" s="337"/>
      <c r="IMF942" s="337"/>
      <c r="IMG942" s="337"/>
      <c r="IMH942" s="337"/>
      <c r="IMI942" s="337"/>
      <c r="IMJ942" s="337"/>
      <c r="IMK942" s="337"/>
      <c r="IML942" s="337"/>
      <c r="IMM942" s="337"/>
      <c r="IMN942" s="337"/>
      <c r="IMO942" s="337"/>
      <c r="IMP942" s="337"/>
      <c r="IMQ942" s="337"/>
      <c r="IMR942" s="337"/>
      <c r="IMS942" s="337"/>
      <c r="IMT942" s="337"/>
      <c r="IMU942" s="337"/>
      <c r="IMV942" s="337"/>
      <c r="IMW942" s="337"/>
      <c r="IMX942" s="337"/>
      <c r="IMY942" s="337"/>
      <c r="IMZ942" s="337"/>
      <c r="INA942" s="337"/>
      <c r="INB942" s="337"/>
      <c r="INC942" s="337"/>
      <c r="IND942" s="337"/>
      <c r="INE942" s="337"/>
      <c r="INF942" s="337"/>
      <c r="ING942" s="337"/>
      <c r="INH942" s="337"/>
      <c r="INI942" s="337"/>
      <c r="INJ942" s="337"/>
      <c r="INK942" s="337"/>
      <c r="INL942" s="337"/>
      <c r="INM942" s="337"/>
      <c r="INN942" s="337"/>
      <c r="INO942" s="337"/>
      <c r="INP942" s="337"/>
      <c r="INQ942" s="337"/>
      <c r="INR942" s="337"/>
      <c r="INS942" s="337"/>
      <c r="INT942" s="337"/>
      <c r="INU942" s="337"/>
      <c r="INV942" s="337"/>
      <c r="INW942" s="337"/>
      <c r="INX942" s="337"/>
      <c r="INY942" s="337"/>
      <c r="INZ942" s="337"/>
      <c r="IOA942" s="337"/>
      <c r="IOB942" s="337"/>
      <c r="IOC942" s="337"/>
      <c r="IOD942" s="337"/>
      <c r="IOE942" s="337"/>
      <c r="IOF942" s="337"/>
      <c r="IOG942" s="337"/>
      <c r="IOH942" s="337"/>
      <c r="IOI942" s="337"/>
      <c r="IOJ942" s="337"/>
      <c r="IOK942" s="337"/>
      <c r="IOL942" s="337"/>
      <c r="IOM942" s="337"/>
      <c r="ION942" s="337"/>
      <c r="IOO942" s="337"/>
      <c r="IOP942" s="337"/>
      <c r="IOQ942" s="337"/>
      <c r="IOR942" s="337"/>
      <c r="IOS942" s="337"/>
      <c r="IOT942" s="337"/>
      <c r="IOU942" s="337"/>
      <c r="IOV942" s="337"/>
      <c r="IOW942" s="337"/>
      <c r="IOX942" s="337"/>
      <c r="IOY942" s="337"/>
      <c r="IOZ942" s="337"/>
      <c r="IPA942" s="337"/>
      <c r="IPB942" s="337"/>
      <c r="IPC942" s="337"/>
      <c r="IPD942" s="337"/>
      <c r="IPE942" s="337"/>
      <c r="IPF942" s="337"/>
      <c r="IPG942" s="337"/>
      <c r="IPH942" s="337"/>
      <c r="IPI942" s="337"/>
      <c r="IPJ942" s="337"/>
      <c r="IPK942" s="337"/>
      <c r="IPL942" s="337"/>
      <c r="IPM942" s="337"/>
      <c r="IPN942" s="337"/>
      <c r="IPO942" s="337"/>
      <c r="IPP942" s="337"/>
      <c r="IPQ942" s="337"/>
      <c r="IPR942" s="337"/>
      <c r="IPS942" s="337"/>
      <c r="IPT942" s="337"/>
      <c r="IPU942" s="337"/>
      <c r="IPV942" s="337"/>
      <c r="IPW942" s="337"/>
      <c r="IPX942" s="337"/>
      <c r="IPY942" s="337"/>
      <c r="IPZ942" s="337"/>
      <c r="IQA942" s="337"/>
      <c r="IQB942" s="337"/>
      <c r="IQC942" s="337"/>
      <c r="IQD942" s="337"/>
      <c r="IQE942" s="337"/>
      <c r="IQF942" s="337"/>
      <c r="IQG942" s="337"/>
      <c r="IQH942" s="337"/>
      <c r="IQI942" s="337"/>
      <c r="IQJ942" s="337"/>
      <c r="IQK942" s="337"/>
      <c r="IQL942" s="337"/>
      <c r="IQM942" s="337"/>
      <c r="IQN942" s="337"/>
      <c r="IQO942" s="337"/>
      <c r="IQP942" s="337"/>
      <c r="IQQ942" s="337"/>
      <c r="IQR942" s="337"/>
      <c r="IQS942" s="337"/>
      <c r="IQT942" s="337"/>
      <c r="IQU942" s="337"/>
      <c r="IQV942" s="337"/>
      <c r="IQW942" s="337"/>
      <c r="IQX942" s="337"/>
      <c r="IQY942" s="337"/>
      <c r="IQZ942" s="337"/>
      <c r="IRA942" s="337"/>
      <c r="IRB942" s="337"/>
      <c r="IRC942" s="337"/>
      <c r="IRD942" s="337"/>
      <c r="IRE942" s="337"/>
      <c r="IRF942" s="337"/>
      <c r="IRG942" s="337"/>
      <c r="IRH942" s="337"/>
      <c r="IRI942" s="337"/>
      <c r="IRJ942" s="337"/>
      <c r="IRK942" s="337"/>
      <c r="IRL942" s="337"/>
      <c r="IRM942" s="337"/>
      <c r="IRN942" s="337"/>
      <c r="IRO942" s="337"/>
      <c r="IRP942" s="337"/>
      <c r="IRQ942" s="337"/>
      <c r="IRR942" s="337"/>
      <c r="IRS942" s="337"/>
      <c r="IRT942" s="337"/>
      <c r="IRU942" s="337"/>
      <c r="IRV942" s="337"/>
      <c r="IRW942" s="337"/>
      <c r="IRX942" s="337"/>
      <c r="IRY942" s="337"/>
      <c r="IRZ942" s="337"/>
      <c r="ISA942" s="337"/>
      <c r="ISB942" s="337"/>
      <c r="ISC942" s="337"/>
      <c r="ISD942" s="337"/>
      <c r="ISE942" s="337"/>
      <c r="ISF942" s="337"/>
      <c r="ISG942" s="337"/>
      <c r="ISH942" s="337"/>
      <c r="ISI942" s="337"/>
      <c r="ISJ942" s="337"/>
      <c r="ISK942" s="337"/>
      <c r="ISL942" s="337"/>
      <c r="ISM942" s="337"/>
      <c r="ISN942" s="337"/>
      <c r="ISO942" s="337"/>
      <c r="ISP942" s="337"/>
      <c r="ISQ942" s="337"/>
      <c r="ISR942" s="337"/>
      <c r="ISS942" s="337"/>
      <c r="IST942" s="337"/>
      <c r="ISU942" s="337"/>
      <c r="ISV942" s="337"/>
      <c r="ISW942" s="337"/>
      <c r="ISX942" s="337"/>
      <c r="ISY942" s="337"/>
      <c r="ISZ942" s="337"/>
      <c r="ITA942" s="337"/>
      <c r="ITB942" s="337"/>
      <c r="ITC942" s="337"/>
      <c r="ITD942" s="337"/>
      <c r="ITE942" s="337"/>
      <c r="ITF942" s="337"/>
      <c r="ITG942" s="337"/>
      <c r="ITH942" s="337"/>
      <c r="ITI942" s="337"/>
      <c r="ITJ942" s="337"/>
      <c r="ITK942" s="337"/>
      <c r="ITL942" s="337"/>
      <c r="ITM942" s="337"/>
      <c r="ITN942" s="337"/>
      <c r="ITO942" s="337"/>
      <c r="ITP942" s="337"/>
      <c r="ITQ942" s="337"/>
      <c r="ITR942" s="337"/>
      <c r="ITS942" s="337"/>
      <c r="ITT942" s="337"/>
      <c r="ITU942" s="337"/>
      <c r="ITV942" s="337"/>
      <c r="ITW942" s="337"/>
      <c r="ITX942" s="337"/>
      <c r="ITY942" s="337"/>
      <c r="ITZ942" s="337"/>
      <c r="IUA942" s="337"/>
      <c r="IUB942" s="337"/>
      <c r="IUC942" s="337"/>
      <c r="IUD942" s="337"/>
      <c r="IUE942" s="337"/>
      <c r="IUF942" s="337"/>
      <c r="IUG942" s="337"/>
      <c r="IUH942" s="337"/>
      <c r="IUI942" s="337"/>
      <c r="IUJ942" s="337"/>
      <c r="IUK942" s="337"/>
      <c r="IUL942" s="337"/>
      <c r="IUM942" s="337"/>
      <c r="IUN942" s="337"/>
      <c r="IUO942" s="337"/>
      <c r="IUP942" s="337"/>
      <c r="IUQ942" s="337"/>
      <c r="IUR942" s="337"/>
      <c r="IUS942" s="337"/>
      <c r="IUT942" s="337"/>
      <c r="IUU942" s="337"/>
      <c r="IUV942" s="337"/>
      <c r="IUW942" s="337"/>
      <c r="IUX942" s="337"/>
      <c r="IUY942" s="337"/>
      <c r="IUZ942" s="337"/>
      <c r="IVA942" s="337"/>
      <c r="IVB942" s="337"/>
      <c r="IVC942" s="337"/>
      <c r="IVD942" s="337"/>
      <c r="IVE942" s="337"/>
      <c r="IVF942" s="337"/>
      <c r="IVG942" s="337"/>
      <c r="IVH942" s="337"/>
      <c r="IVI942" s="337"/>
      <c r="IVJ942" s="337"/>
      <c r="IVK942" s="337"/>
      <c r="IVL942" s="337"/>
      <c r="IVM942" s="337"/>
      <c r="IVN942" s="337"/>
      <c r="IVO942" s="337"/>
      <c r="IVP942" s="337"/>
      <c r="IVQ942" s="337"/>
      <c r="IVR942" s="337"/>
      <c r="IVS942" s="337"/>
      <c r="IVT942" s="337"/>
      <c r="IVU942" s="337"/>
      <c r="IVV942" s="337"/>
      <c r="IVW942" s="337"/>
      <c r="IVX942" s="337"/>
      <c r="IVY942" s="337"/>
      <c r="IVZ942" s="337"/>
      <c r="IWA942" s="337"/>
      <c r="IWB942" s="337"/>
      <c r="IWC942" s="337"/>
      <c r="IWD942" s="337"/>
      <c r="IWE942" s="337"/>
      <c r="IWF942" s="337"/>
      <c r="IWG942" s="337"/>
      <c r="IWH942" s="337"/>
      <c r="IWI942" s="337"/>
      <c r="IWJ942" s="337"/>
      <c r="IWK942" s="337"/>
      <c r="IWL942" s="337"/>
      <c r="IWM942" s="337"/>
      <c r="IWN942" s="337"/>
      <c r="IWO942" s="337"/>
      <c r="IWP942" s="337"/>
      <c r="IWQ942" s="337"/>
      <c r="IWR942" s="337"/>
      <c r="IWS942" s="337"/>
      <c r="IWT942" s="337"/>
      <c r="IWU942" s="337"/>
      <c r="IWV942" s="337"/>
      <c r="IWW942" s="337"/>
      <c r="IWX942" s="337"/>
      <c r="IWY942" s="337"/>
      <c r="IWZ942" s="337"/>
      <c r="IXA942" s="337"/>
      <c r="IXB942" s="337"/>
      <c r="IXC942" s="337"/>
      <c r="IXD942" s="337"/>
      <c r="IXE942" s="337"/>
      <c r="IXF942" s="337"/>
      <c r="IXG942" s="337"/>
      <c r="IXH942" s="337"/>
      <c r="IXI942" s="337"/>
      <c r="IXJ942" s="337"/>
      <c r="IXK942" s="337"/>
      <c r="IXL942" s="337"/>
      <c r="IXM942" s="337"/>
      <c r="IXN942" s="337"/>
      <c r="IXO942" s="337"/>
      <c r="IXP942" s="337"/>
      <c r="IXQ942" s="337"/>
      <c r="IXR942" s="337"/>
      <c r="IXS942" s="337"/>
      <c r="IXT942" s="337"/>
      <c r="IXU942" s="337"/>
      <c r="IXV942" s="337"/>
      <c r="IXW942" s="337"/>
      <c r="IXX942" s="337"/>
      <c r="IXY942" s="337"/>
      <c r="IXZ942" s="337"/>
      <c r="IYA942" s="337"/>
      <c r="IYB942" s="337"/>
      <c r="IYC942" s="337"/>
      <c r="IYD942" s="337"/>
      <c r="IYE942" s="337"/>
      <c r="IYF942" s="337"/>
      <c r="IYG942" s="337"/>
      <c r="IYH942" s="337"/>
      <c r="IYI942" s="337"/>
      <c r="IYJ942" s="337"/>
      <c r="IYK942" s="337"/>
      <c r="IYL942" s="337"/>
      <c r="IYM942" s="337"/>
      <c r="IYN942" s="337"/>
      <c r="IYO942" s="337"/>
      <c r="IYP942" s="337"/>
      <c r="IYQ942" s="337"/>
      <c r="IYR942" s="337"/>
      <c r="IYS942" s="337"/>
      <c r="IYT942" s="337"/>
      <c r="IYU942" s="337"/>
      <c r="IYV942" s="337"/>
      <c r="IYW942" s="337"/>
      <c r="IYX942" s="337"/>
      <c r="IYY942" s="337"/>
      <c r="IYZ942" s="337"/>
      <c r="IZA942" s="337"/>
      <c r="IZB942" s="337"/>
      <c r="IZC942" s="337"/>
      <c r="IZD942" s="337"/>
      <c r="IZE942" s="337"/>
      <c r="IZF942" s="337"/>
      <c r="IZG942" s="337"/>
      <c r="IZH942" s="337"/>
      <c r="IZI942" s="337"/>
      <c r="IZJ942" s="337"/>
      <c r="IZK942" s="337"/>
      <c r="IZL942" s="337"/>
      <c r="IZM942" s="337"/>
      <c r="IZN942" s="337"/>
      <c r="IZO942" s="337"/>
      <c r="IZP942" s="337"/>
      <c r="IZQ942" s="337"/>
      <c r="IZR942" s="337"/>
      <c r="IZS942" s="337"/>
      <c r="IZT942" s="337"/>
      <c r="IZU942" s="337"/>
      <c r="IZV942" s="337"/>
      <c r="IZW942" s="337"/>
      <c r="IZX942" s="337"/>
      <c r="IZY942" s="337"/>
      <c r="IZZ942" s="337"/>
      <c r="JAA942" s="337"/>
      <c r="JAB942" s="337"/>
      <c r="JAC942" s="337"/>
      <c r="JAD942" s="337"/>
      <c r="JAE942" s="337"/>
      <c r="JAF942" s="337"/>
      <c r="JAG942" s="337"/>
      <c r="JAH942" s="337"/>
      <c r="JAI942" s="337"/>
      <c r="JAJ942" s="337"/>
      <c r="JAK942" s="337"/>
      <c r="JAL942" s="337"/>
      <c r="JAM942" s="337"/>
      <c r="JAN942" s="337"/>
      <c r="JAO942" s="337"/>
      <c r="JAP942" s="337"/>
      <c r="JAQ942" s="337"/>
      <c r="JAR942" s="337"/>
      <c r="JAS942" s="337"/>
      <c r="JAT942" s="337"/>
      <c r="JAU942" s="337"/>
      <c r="JAV942" s="337"/>
      <c r="JAW942" s="337"/>
      <c r="JAX942" s="337"/>
      <c r="JAY942" s="337"/>
      <c r="JAZ942" s="337"/>
      <c r="JBA942" s="337"/>
      <c r="JBB942" s="337"/>
      <c r="JBC942" s="337"/>
      <c r="JBD942" s="337"/>
      <c r="JBE942" s="337"/>
      <c r="JBF942" s="337"/>
      <c r="JBG942" s="337"/>
      <c r="JBH942" s="337"/>
      <c r="JBI942" s="337"/>
      <c r="JBJ942" s="337"/>
      <c r="JBK942" s="337"/>
      <c r="JBL942" s="337"/>
      <c r="JBM942" s="337"/>
      <c r="JBN942" s="337"/>
      <c r="JBO942" s="337"/>
      <c r="JBP942" s="337"/>
      <c r="JBQ942" s="337"/>
      <c r="JBR942" s="337"/>
      <c r="JBS942" s="337"/>
      <c r="JBT942" s="337"/>
      <c r="JBU942" s="337"/>
      <c r="JBV942" s="337"/>
      <c r="JBW942" s="337"/>
      <c r="JBX942" s="337"/>
      <c r="JBY942" s="337"/>
      <c r="JBZ942" s="337"/>
      <c r="JCA942" s="337"/>
      <c r="JCB942" s="337"/>
      <c r="JCC942" s="337"/>
      <c r="JCD942" s="337"/>
      <c r="JCE942" s="337"/>
      <c r="JCF942" s="337"/>
      <c r="JCG942" s="337"/>
      <c r="JCH942" s="337"/>
      <c r="JCI942" s="337"/>
      <c r="JCJ942" s="337"/>
      <c r="JCK942" s="337"/>
      <c r="JCL942" s="337"/>
      <c r="JCM942" s="337"/>
      <c r="JCN942" s="337"/>
      <c r="JCO942" s="337"/>
      <c r="JCP942" s="337"/>
      <c r="JCQ942" s="337"/>
      <c r="JCR942" s="337"/>
      <c r="JCS942" s="337"/>
      <c r="JCT942" s="337"/>
      <c r="JCU942" s="337"/>
      <c r="JCV942" s="337"/>
      <c r="JCW942" s="337"/>
      <c r="JCX942" s="337"/>
      <c r="JCY942" s="337"/>
      <c r="JCZ942" s="337"/>
      <c r="JDA942" s="337"/>
      <c r="JDB942" s="337"/>
      <c r="JDC942" s="337"/>
      <c r="JDD942" s="337"/>
      <c r="JDE942" s="337"/>
      <c r="JDF942" s="337"/>
      <c r="JDG942" s="337"/>
      <c r="JDH942" s="337"/>
      <c r="JDI942" s="337"/>
      <c r="JDJ942" s="337"/>
      <c r="JDK942" s="337"/>
      <c r="JDL942" s="337"/>
      <c r="JDM942" s="337"/>
      <c r="JDN942" s="337"/>
      <c r="JDO942" s="337"/>
      <c r="JDP942" s="337"/>
      <c r="JDQ942" s="337"/>
      <c r="JDR942" s="337"/>
      <c r="JDS942" s="337"/>
      <c r="JDT942" s="337"/>
      <c r="JDU942" s="337"/>
      <c r="JDV942" s="337"/>
      <c r="JDW942" s="337"/>
      <c r="JDX942" s="337"/>
      <c r="JDY942" s="337"/>
      <c r="JDZ942" s="337"/>
      <c r="JEA942" s="337"/>
      <c r="JEB942" s="337"/>
      <c r="JEC942" s="337"/>
      <c r="JED942" s="337"/>
      <c r="JEE942" s="337"/>
      <c r="JEF942" s="337"/>
      <c r="JEG942" s="337"/>
      <c r="JEH942" s="337"/>
      <c r="JEI942" s="337"/>
      <c r="JEJ942" s="337"/>
      <c r="JEK942" s="337"/>
      <c r="JEL942" s="337"/>
      <c r="JEM942" s="337"/>
      <c r="JEN942" s="337"/>
      <c r="JEO942" s="337"/>
      <c r="JEP942" s="337"/>
      <c r="JEQ942" s="337"/>
      <c r="JER942" s="337"/>
      <c r="JES942" s="337"/>
      <c r="JET942" s="337"/>
      <c r="JEU942" s="337"/>
      <c r="JEV942" s="337"/>
      <c r="JEW942" s="337"/>
      <c r="JEX942" s="337"/>
      <c r="JEY942" s="337"/>
      <c r="JEZ942" s="337"/>
      <c r="JFA942" s="337"/>
      <c r="JFB942" s="337"/>
      <c r="JFC942" s="337"/>
      <c r="JFD942" s="337"/>
      <c r="JFE942" s="337"/>
      <c r="JFF942" s="337"/>
      <c r="JFG942" s="337"/>
      <c r="JFH942" s="337"/>
      <c r="JFI942" s="337"/>
      <c r="JFJ942" s="337"/>
      <c r="JFK942" s="337"/>
      <c r="JFL942" s="337"/>
      <c r="JFM942" s="337"/>
      <c r="JFN942" s="337"/>
      <c r="JFO942" s="337"/>
      <c r="JFP942" s="337"/>
      <c r="JFQ942" s="337"/>
      <c r="JFR942" s="337"/>
      <c r="JFS942" s="337"/>
      <c r="JFT942" s="337"/>
      <c r="JFU942" s="337"/>
      <c r="JFV942" s="337"/>
      <c r="JFW942" s="337"/>
      <c r="JFX942" s="337"/>
      <c r="JFY942" s="337"/>
      <c r="JFZ942" s="337"/>
      <c r="JGA942" s="337"/>
      <c r="JGB942" s="337"/>
      <c r="JGC942" s="337"/>
      <c r="JGD942" s="337"/>
      <c r="JGE942" s="337"/>
      <c r="JGF942" s="337"/>
      <c r="JGG942" s="337"/>
      <c r="JGH942" s="337"/>
      <c r="JGI942" s="337"/>
      <c r="JGJ942" s="337"/>
      <c r="JGK942" s="337"/>
      <c r="JGL942" s="337"/>
      <c r="JGM942" s="337"/>
      <c r="JGN942" s="337"/>
      <c r="JGO942" s="337"/>
      <c r="JGP942" s="337"/>
      <c r="JGQ942" s="337"/>
      <c r="JGR942" s="337"/>
      <c r="JGS942" s="337"/>
      <c r="JGT942" s="337"/>
      <c r="JGU942" s="337"/>
      <c r="JGV942" s="337"/>
      <c r="JGW942" s="337"/>
      <c r="JGX942" s="337"/>
      <c r="JGY942" s="337"/>
      <c r="JGZ942" s="337"/>
      <c r="JHA942" s="337"/>
      <c r="JHB942" s="337"/>
      <c r="JHC942" s="337"/>
      <c r="JHD942" s="337"/>
      <c r="JHE942" s="337"/>
      <c r="JHF942" s="337"/>
      <c r="JHG942" s="337"/>
      <c r="JHH942" s="337"/>
      <c r="JHI942" s="337"/>
      <c r="JHJ942" s="337"/>
      <c r="JHK942" s="337"/>
      <c r="JHL942" s="337"/>
      <c r="JHM942" s="337"/>
      <c r="JHN942" s="337"/>
      <c r="JHO942" s="337"/>
      <c r="JHP942" s="337"/>
      <c r="JHQ942" s="337"/>
      <c r="JHR942" s="337"/>
      <c r="JHS942" s="337"/>
      <c r="JHT942" s="337"/>
      <c r="JHU942" s="337"/>
      <c r="JHV942" s="337"/>
      <c r="JHW942" s="337"/>
      <c r="JHX942" s="337"/>
      <c r="JHY942" s="337"/>
      <c r="JHZ942" s="337"/>
      <c r="JIA942" s="337"/>
      <c r="JIB942" s="337"/>
      <c r="JIC942" s="337"/>
      <c r="JID942" s="337"/>
      <c r="JIE942" s="337"/>
      <c r="JIF942" s="337"/>
      <c r="JIG942" s="337"/>
      <c r="JIH942" s="337"/>
      <c r="JII942" s="337"/>
      <c r="JIJ942" s="337"/>
      <c r="JIK942" s="337"/>
      <c r="JIL942" s="337"/>
      <c r="JIM942" s="337"/>
      <c r="JIN942" s="337"/>
      <c r="JIO942" s="337"/>
      <c r="JIP942" s="337"/>
      <c r="JIQ942" s="337"/>
      <c r="JIR942" s="337"/>
      <c r="JIS942" s="337"/>
      <c r="JIT942" s="337"/>
      <c r="JIU942" s="337"/>
      <c r="JIV942" s="337"/>
      <c r="JIW942" s="337"/>
      <c r="JIX942" s="337"/>
      <c r="JIY942" s="337"/>
      <c r="JIZ942" s="337"/>
      <c r="JJA942" s="337"/>
      <c r="JJB942" s="337"/>
      <c r="JJC942" s="337"/>
      <c r="JJD942" s="337"/>
      <c r="JJE942" s="337"/>
      <c r="JJF942" s="337"/>
      <c r="JJG942" s="337"/>
      <c r="JJH942" s="337"/>
      <c r="JJI942" s="337"/>
      <c r="JJJ942" s="337"/>
      <c r="JJK942" s="337"/>
      <c r="JJL942" s="337"/>
      <c r="JJM942" s="337"/>
      <c r="JJN942" s="337"/>
      <c r="JJO942" s="337"/>
      <c r="JJP942" s="337"/>
      <c r="JJQ942" s="337"/>
      <c r="JJR942" s="337"/>
      <c r="JJS942" s="337"/>
      <c r="JJT942" s="337"/>
      <c r="JJU942" s="337"/>
      <c r="JJV942" s="337"/>
      <c r="JJW942" s="337"/>
      <c r="JJX942" s="337"/>
      <c r="JJY942" s="337"/>
      <c r="JJZ942" s="337"/>
      <c r="JKA942" s="337"/>
      <c r="JKB942" s="337"/>
      <c r="JKC942" s="337"/>
      <c r="JKD942" s="337"/>
      <c r="JKE942" s="337"/>
      <c r="JKF942" s="337"/>
      <c r="JKG942" s="337"/>
      <c r="JKH942" s="337"/>
      <c r="JKI942" s="337"/>
      <c r="JKJ942" s="337"/>
      <c r="JKK942" s="337"/>
      <c r="JKL942" s="337"/>
      <c r="JKM942" s="337"/>
      <c r="JKN942" s="337"/>
      <c r="JKO942" s="337"/>
      <c r="JKP942" s="337"/>
      <c r="JKQ942" s="337"/>
      <c r="JKR942" s="337"/>
      <c r="JKS942" s="337"/>
      <c r="JKT942" s="337"/>
      <c r="JKU942" s="337"/>
      <c r="JKV942" s="337"/>
      <c r="JKW942" s="337"/>
      <c r="JKX942" s="337"/>
      <c r="JKY942" s="337"/>
      <c r="JKZ942" s="337"/>
      <c r="JLA942" s="337"/>
      <c r="JLB942" s="337"/>
      <c r="JLC942" s="337"/>
      <c r="JLD942" s="337"/>
      <c r="JLE942" s="337"/>
      <c r="JLF942" s="337"/>
      <c r="JLG942" s="337"/>
      <c r="JLH942" s="337"/>
      <c r="JLI942" s="337"/>
      <c r="JLJ942" s="337"/>
      <c r="JLK942" s="337"/>
      <c r="JLL942" s="337"/>
      <c r="JLM942" s="337"/>
      <c r="JLN942" s="337"/>
      <c r="JLO942" s="337"/>
      <c r="JLP942" s="337"/>
      <c r="JLQ942" s="337"/>
      <c r="JLR942" s="337"/>
      <c r="JLS942" s="337"/>
      <c r="JLT942" s="337"/>
      <c r="JLU942" s="337"/>
      <c r="JLV942" s="337"/>
      <c r="JLW942" s="337"/>
      <c r="JLX942" s="337"/>
      <c r="JLY942" s="337"/>
      <c r="JLZ942" s="337"/>
      <c r="JMA942" s="337"/>
      <c r="JMB942" s="337"/>
      <c r="JMC942" s="337"/>
      <c r="JMD942" s="337"/>
      <c r="JME942" s="337"/>
      <c r="JMF942" s="337"/>
      <c r="JMG942" s="337"/>
      <c r="JMH942" s="337"/>
      <c r="JMI942" s="337"/>
      <c r="JMJ942" s="337"/>
      <c r="JMK942" s="337"/>
      <c r="JML942" s="337"/>
      <c r="JMM942" s="337"/>
      <c r="JMN942" s="337"/>
      <c r="JMO942" s="337"/>
      <c r="JMP942" s="337"/>
      <c r="JMQ942" s="337"/>
      <c r="JMR942" s="337"/>
      <c r="JMS942" s="337"/>
      <c r="JMT942" s="337"/>
      <c r="JMU942" s="337"/>
      <c r="JMV942" s="337"/>
      <c r="JMW942" s="337"/>
      <c r="JMX942" s="337"/>
      <c r="JMY942" s="337"/>
      <c r="JMZ942" s="337"/>
      <c r="JNA942" s="337"/>
      <c r="JNB942" s="337"/>
      <c r="JNC942" s="337"/>
      <c r="JND942" s="337"/>
      <c r="JNE942" s="337"/>
      <c r="JNF942" s="337"/>
      <c r="JNG942" s="337"/>
      <c r="JNH942" s="337"/>
      <c r="JNI942" s="337"/>
      <c r="JNJ942" s="337"/>
      <c r="JNK942" s="337"/>
      <c r="JNL942" s="337"/>
      <c r="JNM942" s="337"/>
      <c r="JNN942" s="337"/>
      <c r="JNO942" s="337"/>
      <c r="JNP942" s="337"/>
      <c r="JNQ942" s="337"/>
      <c r="JNR942" s="337"/>
      <c r="JNS942" s="337"/>
      <c r="JNT942" s="337"/>
      <c r="JNU942" s="337"/>
      <c r="JNV942" s="337"/>
      <c r="JNW942" s="337"/>
      <c r="JNX942" s="337"/>
      <c r="JNY942" s="337"/>
      <c r="JNZ942" s="337"/>
      <c r="JOA942" s="337"/>
      <c r="JOB942" s="337"/>
      <c r="JOC942" s="337"/>
      <c r="JOD942" s="337"/>
      <c r="JOE942" s="337"/>
      <c r="JOF942" s="337"/>
      <c r="JOG942" s="337"/>
      <c r="JOH942" s="337"/>
      <c r="JOI942" s="337"/>
      <c r="JOJ942" s="337"/>
      <c r="JOK942" s="337"/>
      <c r="JOL942" s="337"/>
      <c r="JOM942" s="337"/>
      <c r="JON942" s="337"/>
      <c r="JOO942" s="337"/>
      <c r="JOP942" s="337"/>
      <c r="JOQ942" s="337"/>
      <c r="JOR942" s="337"/>
      <c r="JOS942" s="337"/>
      <c r="JOT942" s="337"/>
      <c r="JOU942" s="337"/>
      <c r="JOV942" s="337"/>
      <c r="JOW942" s="337"/>
      <c r="JOX942" s="337"/>
      <c r="JOY942" s="337"/>
      <c r="JOZ942" s="337"/>
      <c r="JPA942" s="337"/>
      <c r="JPB942" s="337"/>
      <c r="JPC942" s="337"/>
      <c r="JPD942" s="337"/>
      <c r="JPE942" s="337"/>
      <c r="JPF942" s="337"/>
      <c r="JPG942" s="337"/>
      <c r="JPH942" s="337"/>
      <c r="JPI942" s="337"/>
      <c r="JPJ942" s="337"/>
      <c r="JPK942" s="337"/>
      <c r="JPL942" s="337"/>
      <c r="JPM942" s="337"/>
      <c r="JPN942" s="337"/>
      <c r="JPO942" s="337"/>
      <c r="JPP942" s="337"/>
      <c r="JPQ942" s="337"/>
      <c r="JPR942" s="337"/>
      <c r="JPS942" s="337"/>
      <c r="JPT942" s="337"/>
      <c r="JPU942" s="337"/>
      <c r="JPV942" s="337"/>
      <c r="JPW942" s="337"/>
      <c r="JPX942" s="337"/>
      <c r="JPY942" s="337"/>
      <c r="JPZ942" s="337"/>
      <c r="JQA942" s="337"/>
      <c r="JQB942" s="337"/>
      <c r="JQC942" s="337"/>
      <c r="JQD942" s="337"/>
      <c r="JQE942" s="337"/>
      <c r="JQF942" s="337"/>
      <c r="JQG942" s="337"/>
      <c r="JQH942" s="337"/>
      <c r="JQI942" s="337"/>
      <c r="JQJ942" s="337"/>
      <c r="JQK942" s="337"/>
      <c r="JQL942" s="337"/>
      <c r="JQM942" s="337"/>
      <c r="JQN942" s="337"/>
      <c r="JQO942" s="337"/>
      <c r="JQP942" s="337"/>
      <c r="JQQ942" s="337"/>
      <c r="JQR942" s="337"/>
      <c r="JQS942" s="337"/>
      <c r="JQT942" s="337"/>
      <c r="JQU942" s="337"/>
      <c r="JQV942" s="337"/>
      <c r="JQW942" s="337"/>
      <c r="JQX942" s="337"/>
      <c r="JQY942" s="337"/>
      <c r="JQZ942" s="337"/>
      <c r="JRA942" s="337"/>
      <c r="JRB942" s="337"/>
      <c r="JRC942" s="337"/>
      <c r="JRD942" s="337"/>
      <c r="JRE942" s="337"/>
      <c r="JRF942" s="337"/>
      <c r="JRG942" s="337"/>
      <c r="JRH942" s="337"/>
      <c r="JRI942" s="337"/>
      <c r="JRJ942" s="337"/>
      <c r="JRK942" s="337"/>
      <c r="JRL942" s="337"/>
      <c r="JRM942" s="337"/>
      <c r="JRN942" s="337"/>
      <c r="JRO942" s="337"/>
      <c r="JRP942" s="337"/>
      <c r="JRQ942" s="337"/>
      <c r="JRR942" s="337"/>
      <c r="JRS942" s="337"/>
      <c r="JRT942" s="337"/>
      <c r="JRU942" s="337"/>
      <c r="JRV942" s="337"/>
      <c r="JRW942" s="337"/>
      <c r="JRX942" s="337"/>
      <c r="JRY942" s="337"/>
      <c r="JRZ942" s="337"/>
      <c r="JSA942" s="337"/>
      <c r="JSB942" s="337"/>
      <c r="JSC942" s="337"/>
      <c r="JSD942" s="337"/>
      <c r="JSE942" s="337"/>
      <c r="JSF942" s="337"/>
      <c r="JSG942" s="337"/>
      <c r="JSH942" s="337"/>
      <c r="JSI942" s="337"/>
      <c r="JSJ942" s="337"/>
      <c r="JSK942" s="337"/>
      <c r="JSL942" s="337"/>
      <c r="JSM942" s="337"/>
      <c r="JSN942" s="337"/>
      <c r="JSO942" s="337"/>
      <c r="JSP942" s="337"/>
      <c r="JSQ942" s="337"/>
      <c r="JSR942" s="337"/>
      <c r="JSS942" s="337"/>
      <c r="JST942" s="337"/>
      <c r="JSU942" s="337"/>
      <c r="JSV942" s="337"/>
      <c r="JSW942" s="337"/>
      <c r="JSX942" s="337"/>
      <c r="JSY942" s="337"/>
      <c r="JSZ942" s="337"/>
      <c r="JTA942" s="337"/>
      <c r="JTB942" s="337"/>
      <c r="JTC942" s="337"/>
      <c r="JTD942" s="337"/>
      <c r="JTE942" s="337"/>
      <c r="JTF942" s="337"/>
      <c r="JTG942" s="337"/>
      <c r="JTH942" s="337"/>
      <c r="JTI942" s="337"/>
      <c r="JTJ942" s="337"/>
      <c r="JTK942" s="337"/>
      <c r="JTL942" s="337"/>
      <c r="JTM942" s="337"/>
      <c r="JTN942" s="337"/>
      <c r="JTO942" s="337"/>
      <c r="JTP942" s="337"/>
      <c r="JTQ942" s="337"/>
      <c r="JTR942" s="337"/>
      <c r="JTS942" s="337"/>
      <c r="JTT942" s="337"/>
      <c r="JTU942" s="337"/>
      <c r="JTV942" s="337"/>
      <c r="JTW942" s="337"/>
      <c r="JTX942" s="337"/>
      <c r="JTY942" s="337"/>
      <c r="JTZ942" s="337"/>
      <c r="JUA942" s="337"/>
      <c r="JUB942" s="337"/>
      <c r="JUC942" s="337"/>
      <c r="JUD942" s="337"/>
      <c r="JUE942" s="337"/>
      <c r="JUF942" s="337"/>
      <c r="JUG942" s="337"/>
      <c r="JUH942" s="337"/>
      <c r="JUI942" s="337"/>
      <c r="JUJ942" s="337"/>
      <c r="JUK942" s="337"/>
      <c r="JUL942" s="337"/>
      <c r="JUM942" s="337"/>
      <c r="JUN942" s="337"/>
      <c r="JUO942" s="337"/>
      <c r="JUP942" s="337"/>
      <c r="JUQ942" s="337"/>
      <c r="JUR942" s="337"/>
      <c r="JUS942" s="337"/>
      <c r="JUT942" s="337"/>
      <c r="JUU942" s="337"/>
      <c r="JUV942" s="337"/>
      <c r="JUW942" s="337"/>
      <c r="JUX942" s="337"/>
      <c r="JUY942" s="337"/>
      <c r="JUZ942" s="337"/>
      <c r="JVA942" s="337"/>
      <c r="JVB942" s="337"/>
      <c r="JVC942" s="337"/>
      <c r="JVD942" s="337"/>
      <c r="JVE942" s="337"/>
      <c r="JVF942" s="337"/>
      <c r="JVG942" s="337"/>
      <c r="JVH942" s="337"/>
      <c r="JVI942" s="337"/>
      <c r="JVJ942" s="337"/>
      <c r="JVK942" s="337"/>
      <c r="JVL942" s="337"/>
      <c r="JVM942" s="337"/>
      <c r="JVN942" s="337"/>
      <c r="JVO942" s="337"/>
      <c r="JVP942" s="337"/>
      <c r="JVQ942" s="337"/>
      <c r="JVR942" s="337"/>
      <c r="JVS942" s="337"/>
      <c r="JVT942" s="337"/>
      <c r="JVU942" s="337"/>
      <c r="JVV942" s="337"/>
      <c r="JVW942" s="337"/>
      <c r="JVX942" s="337"/>
      <c r="JVY942" s="337"/>
      <c r="JVZ942" s="337"/>
      <c r="JWA942" s="337"/>
      <c r="JWB942" s="337"/>
      <c r="JWC942" s="337"/>
      <c r="JWD942" s="337"/>
      <c r="JWE942" s="337"/>
      <c r="JWF942" s="337"/>
      <c r="JWG942" s="337"/>
      <c r="JWH942" s="337"/>
      <c r="JWI942" s="337"/>
      <c r="JWJ942" s="337"/>
      <c r="JWK942" s="337"/>
      <c r="JWL942" s="337"/>
      <c r="JWM942" s="337"/>
      <c r="JWN942" s="337"/>
      <c r="JWO942" s="337"/>
      <c r="JWP942" s="337"/>
      <c r="JWQ942" s="337"/>
      <c r="JWR942" s="337"/>
      <c r="JWS942" s="337"/>
      <c r="JWT942" s="337"/>
      <c r="JWU942" s="337"/>
      <c r="JWV942" s="337"/>
      <c r="JWW942" s="337"/>
      <c r="JWX942" s="337"/>
      <c r="JWY942" s="337"/>
      <c r="JWZ942" s="337"/>
      <c r="JXA942" s="337"/>
      <c r="JXB942" s="337"/>
      <c r="JXC942" s="337"/>
      <c r="JXD942" s="337"/>
      <c r="JXE942" s="337"/>
      <c r="JXF942" s="337"/>
      <c r="JXG942" s="337"/>
      <c r="JXH942" s="337"/>
      <c r="JXI942" s="337"/>
      <c r="JXJ942" s="337"/>
      <c r="JXK942" s="337"/>
      <c r="JXL942" s="337"/>
      <c r="JXM942" s="337"/>
      <c r="JXN942" s="337"/>
      <c r="JXO942" s="337"/>
      <c r="JXP942" s="337"/>
      <c r="JXQ942" s="337"/>
      <c r="JXR942" s="337"/>
      <c r="JXS942" s="337"/>
      <c r="JXT942" s="337"/>
      <c r="JXU942" s="337"/>
      <c r="JXV942" s="337"/>
      <c r="JXW942" s="337"/>
      <c r="JXX942" s="337"/>
      <c r="JXY942" s="337"/>
      <c r="JXZ942" s="337"/>
      <c r="JYA942" s="337"/>
      <c r="JYB942" s="337"/>
      <c r="JYC942" s="337"/>
      <c r="JYD942" s="337"/>
      <c r="JYE942" s="337"/>
      <c r="JYF942" s="337"/>
      <c r="JYG942" s="337"/>
      <c r="JYH942" s="337"/>
      <c r="JYI942" s="337"/>
      <c r="JYJ942" s="337"/>
      <c r="JYK942" s="337"/>
      <c r="JYL942" s="337"/>
      <c r="JYM942" s="337"/>
      <c r="JYN942" s="337"/>
      <c r="JYO942" s="337"/>
      <c r="JYP942" s="337"/>
      <c r="JYQ942" s="337"/>
      <c r="JYR942" s="337"/>
      <c r="JYS942" s="337"/>
      <c r="JYT942" s="337"/>
      <c r="JYU942" s="337"/>
      <c r="JYV942" s="337"/>
      <c r="JYW942" s="337"/>
      <c r="JYX942" s="337"/>
      <c r="JYY942" s="337"/>
      <c r="JYZ942" s="337"/>
      <c r="JZA942" s="337"/>
      <c r="JZB942" s="337"/>
      <c r="JZC942" s="337"/>
      <c r="JZD942" s="337"/>
      <c r="JZE942" s="337"/>
      <c r="JZF942" s="337"/>
      <c r="JZG942" s="337"/>
      <c r="JZH942" s="337"/>
      <c r="JZI942" s="337"/>
      <c r="JZJ942" s="337"/>
      <c r="JZK942" s="337"/>
      <c r="JZL942" s="337"/>
      <c r="JZM942" s="337"/>
      <c r="JZN942" s="337"/>
      <c r="JZO942" s="337"/>
      <c r="JZP942" s="337"/>
      <c r="JZQ942" s="337"/>
      <c r="JZR942" s="337"/>
      <c r="JZS942" s="337"/>
      <c r="JZT942" s="337"/>
      <c r="JZU942" s="337"/>
      <c r="JZV942" s="337"/>
      <c r="JZW942" s="337"/>
      <c r="JZX942" s="337"/>
      <c r="JZY942" s="337"/>
      <c r="JZZ942" s="337"/>
      <c r="KAA942" s="337"/>
      <c r="KAB942" s="337"/>
      <c r="KAC942" s="337"/>
      <c r="KAD942" s="337"/>
      <c r="KAE942" s="337"/>
      <c r="KAF942" s="337"/>
      <c r="KAG942" s="337"/>
      <c r="KAH942" s="337"/>
      <c r="KAI942" s="337"/>
      <c r="KAJ942" s="337"/>
      <c r="KAK942" s="337"/>
      <c r="KAL942" s="337"/>
      <c r="KAM942" s="337"/>
      <c r="KAN942" s="337"/>
      <c r="KAO942" s="337"/>
      <c r="KAP942" s="337"/>
      <c r="KAQ942" s="337"/>
      <c r="KAR942" s="337"/>
      <c r="KAS942" s="337"/>
      <c r="KAT942" s="337"/>
      <c r="KAU942" s="337"/>
      <c r="KAV942" s="337"/>
      <c r="KAW942" s="337"/>
      <c r="KAX942" s="337"/>
      <c r="KAY942" s="337"/>
      <c r="KAZ942" s="337"/>
      <c r="KBA942" s="337"/>
      <c r="KBB942" s="337"/>
      <c r="KBC942" s="337"/>
      <c r="KBD942" s="337"/>
      <c r="KBE942" s="337"/>
      <c r="KBF942" s="337"/>
      <c r="KBG942" s="337"/>
      <c r="KBH942" s="337"/>
      <c r="KBI942" s="337"/>
      <c r="KBJ942" s="337"/>
      <c r="KBK942" s="337"/>
      <c r="KBL942" s="337"/>
      <c r="KBM942" s="337"/>
      <c r="KBN942" s="337"/>
      <c r="KBO942" s="337"/>
      <c r="KBP942" s="337"/>
      <c r="KBQ942" s="337"/>
      <c r="KBR942" s="337"/>
      <c r="KBS942" s="337"/>
      <c r="KBT942" s="337"/>
      <c r="KBU942" s="337"/>
      <c r="KBV942" s="337"/>
      <c r="KBW942" s="337"/>
      <c r="KBX942" s="337"/>
      <c r="KBY942" s="337"/>
      <c r="KBZ942" s="337"/>
      <c r="KCA942" s="337"/>
      <c r="KCB942" s="337"/>
      <c r="KCC942" s="337"/>
      <c r="KCD942" s="337"/>
      <c r="KCE942" s="337"/>
      <c r="KCF942" s="337"/>
      <c r="KCG942" s="337"/>
      <c r="KCH942" s="337"/>
      <c r="KCI942" s="337"/>
      <c r="KCJ942" s="337"/>
      <c r="KCK942" s="337"/>
      <c r="KCL942" s="337"/>
      <c r="KCM942" s="337"/>
      <c r="KCN942" s="337"/>
      <c r="KCO942" s="337"/>
      <c r="KCP942" s="337"/>
      <c r="KCQ942" s="337"/>
      <c r="KCR942" s="337"/>
      <c r="KCS942" s="337"/>
      <c r="KCT942" s="337"/>
      <c r="KCU942" s="337"/>
      <c r="KCV942" s="337"/>
      <c r="KCW942" s="337"/>
      <c r="KCX942" s="337"/>
      <c r="KCY942" s="337"/>
      <c r="KCZ942" s="337"/>
      <c r="KDA942" s="337"/>
      <c r="KDB942" s="337"/>
      <c r="KDC942" s="337"/>
      <c r="KDD942" s="337"/>
      <c r="KDE942" s="337"/>
      <c r="KDF942" s="337"/>
      <c r="KDG942" s="337"/>
      <c r="KDH942" s="337"/>
      <c r="KDI942" s="337"/>
      <c r="KDJ942" s="337"/>
      <c r="KDK942" s="337"/>
      <c r="KDL942" s="337"/>
      <c r="KDM942" s="337"/>
      <c r="KDN942" s="337"/>
      <c r="KDO942" s="337"/>
      <c r="KDP942" s="337"/>
      <c r="KDQ942" s="337"/>
      <c r="KDR942" s="337"/>
      <c r="KDS942" s="337"/>
      <c r="KDT942" s="337"/>
      <c r="KDU942" s="337"/>
      <c r="KDV942" s="337"/>
      <c r="KDW942" s="337"/>
      <c r="KDX942" s="337"/>
      <c r="KDY942" s="337"/>
      <c r="KDZ942" s="337"/>
      <c r="KEA942" s="337"/>
      <c r="KEB942" s="337"/>
      <c r="KEC942" s="337"/>
      <c r="KED942" s="337"/>
      <c r="KEE942" s="337"/>
      <c r="KEF942" s="337"/>
      <c r="KEG942" s="337"/>
      <c r="KEH942" s="337"/>
      <c r="KEI942" s="337"/>
      <c r="KEJ942" s="337"/>
      <c r="KEK942" s="337"/>
      <c r="KEL942" s="337"/>
      <c r="KEM942" s="337"/>
      <c r="KEN942" s="337"/>
      <c r="KEO942" s="337"/>
      <c r="KEP942" s="337"/>
      <c r="KEQ942" s="337"/>
      <c r="KER942" s="337"/>
      <c r="KES942" s="337"/>
      <c r="KET942" s="337"/>
      <c r="KEU942" s="337"/>
      <c r="KEV942" s="337"/>
      <c r="KEW942" s="337"/>
      <c r="KEX942" s="337"/>
      <c r="KEY942" s="337"/>
      <c r="KEZ942" s="337"/>
      <c r="KFA942" s="337"/>
      <c r="KFB942" s="337"/>
      <c r="KFC942" s="337"/>
      <c r="KFD942" s="337"/>
      <c r="KFE942" s="337"/>
      <c r="KFF942" s="337"/>
      <c r="KFG942" s="337"/>
      <c r="KFH942" s="337"/>
      <c r="KFI942" s="337"/>
      <c r="KFJ942" s="337"/>
      <c r="KFK942" s="337"/>
      <c r="KFL942" s="337"/>
      <c r="KFM942" s="337"/>
      <c r="KFN942" s="337"/>
      <c r="KFO942" s="337"/>
      <c r="KFP942" s="337"/>
      <c r="KFQ942" s="337"/>
      <c r="KFR942" s="337"/>
      <c r="KFS942" s="337"/>
      <c r="KFT942" s="337"/>
      <c r="KFU942" s="337"/>
      <c r="KFV942" s="337"/>
      <c r="KFW942" s="337"/>
      <c r="KFX942" s="337"/>
      <c r="KFY942" s="337"/>
      <c r="KFZ942" s="337"/>
      <c r="KGA942" s="337"/>
      <c r="KGB942" s="337"/>
      <c r="KGC942" s="337"/>
      <c r="KGD942" s="337"/>
      <c r="KGE942" s="337"/>
      <c r="KGF942" s="337"/>
      <c r="KGG942" s="337"/>
      <c r="KGH942" s="337"/>
      <c r="KGI942" s="337"/>
      <c r="KGJ942" s="337"/>
      <c r="KGK942" s="337"/>
      <c r="KGL942" s="337"/>
      <c r="KGM942" s="337"/>
      <c r="KGN942" s="337"/>
      <c r="KGO942" s="337"/>
      <c r="KGP942" s="337"/>
      <c r="KGQ942" s="337"/>
      <c r="KGR942" s="337"/>
      <c r="KGS942" s="337"/>
      <c r="KGT942" s="337"/>
      <c r="KGU942" s="337"/>
      <c r="KGV942" s="337"/>
      <c r="KGW942" s="337"/>
      <c r="KGX942" s="337"/>
      <c r="KGY942" s="337"/>
      <c r="KGZ942" s="337"/>
      <c r="KHA942" s="337"/>
      <c r="KHB942" s="337"/>
      <c r="KHC942" s="337"/>
      <c r="KHD942" s="337"/>
      <c r="KHE942" s="337"/>
      <c r="KHF942" s="337"/>
      <c r="KHG942" s="337"/>
      <c r="KHH942" s="337"/>
      <c r="KHI942" s="337"/>
      <c r="KHJ942" s="337"/>
      <c r="KHK942" s="337"/>
      <c r="KHL942" s="337"/>
      <c r="KHM942" s="337"/>
      <c r="KHN942" s="337"/>
      <c r="KHO942" s="337"/>
      <c r="KHP942" s="337"/>
      <c r="KHQ942" s="337"/>
      <c r="KHR942" s="337"/>
      <c r="KHS942" s="337"/>
      <c r="KHT942" s="337"/>
      <c r="KHU942" s="337"/>
      <c r="KHV942" s="337"/>
      <c r="KHW942" s="337"/>
      <c r="KHX942" s="337"/>
      <c r="KHY942" s="337"/>
      <c r="KHZ942" s="337"/>
      <c r="KIA942" s="337"/>
      <c r="KIB942" s="337"/>
      <c r="KIC942" s="337"/>
      <c r="KID942" s="337"/>
      <c r="KIE942" s="337"/>
      <c r="KIF942" s="337"/>
      <c r="KIG942" s="337"/>
      <c r="KIH942" s="337"/>
      <c r="KII942" s="337"/>
      <c r="KIJ942" s="337"/>
      <c r="KIK942" s="337"/>
      <c r="KIL942" s="337"/>
      <c r="KIM942" s="337"/>
      <c r="KIN942" s="337"/>
      <c r="KIO942" s="337"/>
      <c r="KIP942" s="337"/>
      <c r="KIQ942" s="337"/>
      <c r="KIR942" s="337"/>
      <c r="KIS942" s="337"/>
      <c r="KIT942" s="337"/>
      <c r="KIU942" s="337"/>
      <c r="KIV942" s="337"/>
      <c r="KIW942" s="337"/>
      <c r="KIX942" s="337"/>
      <c r="KIY942" s="337"/>
      <c r="KIZ942" s="337"/>
      <c r="KJA942" s="337"/>
      <c r="KJB942" s="337"/>
      <c r="KJC942" s="337"/>
      <c r="KJD942" s="337"/>
      <c r="KJE942" s="337"/>
      <c r="KJF942" s="337"/>
      <c r="KJG942" s="337"/>
      <c r="KJH942" s="337"/>
      <c r="KJI942" s="337"/>
      <c r="KJJ942" s="337"/>
      <c r="KJK942" s="337"/>
      <c r="KJL942" s="337"/>
      <c r="KJM942" s="337"/>
      <c r="KJN942" s="337"/>
      <c r="KJO942" s="337"/>
      <c r="KJP942" s="337"/>
      <c r="KJQ942" s="337"/>
      <c r="KJR942" s="337"/>
      <c r="KJS942" s="337"/>
      <c r="KJT942" s="337"/>
      <c r="KJU942" s="337"/>
      <c r="KJV942" s="337"/>
      <c r="KJW942" s="337"/>
      <c r="KJX942" s="337"/>
      <c r="KJY942" s="337"/>
      <c r="KJZ942" s="337"/>
      <c r="KKA942" s="337"/>
      <c r="KKB942" s="337"/>
      <c r="KKC942" s="337"/>
      <c r="KKD942" s="337"/>
      <c r="KKE942" s="337"/>
      <c r="KKF942" s="337"/>
      <c r="KKG942" s="337"/>
      <c r="KKH942" s="337"/>
      <c r="KKI942" s="337"/>
      <c r="KKJ942" s="337"/>
      <c r="KKK942" s="337"/>
      <c r="KKL942" s="337"/>
      <c r="KKM942" s="337"/>
      <c r="KKN942" s="337"/>
      <c r="KKO942" s="337"/>
      <c r="KKP942" s="337"/>
      <c r="KKQ942" s="337"/>
      <c r="KKR942" s="337"/>
      <c r="KKS942" s="337"/>
      <c r="KKT942" s="337"/>
      <c r="KKU942" s="337"/>
      <c r="KKV942" s="337"/>
      <c r="KKW942" s="337"/>
      <c r="KKX942" s="337"/>
      <c r="KKY942" s="337"/>
      <c r="KKZ942" s="337"/>
      <c r="KLA942" s="337"/>
      <c r="KLB942" s="337"/>
      <c r="KLC942" s="337"/>
      <c r="KLD942" s="337"/>
      <c r="KLE942" s="337"/>
      <c r="KLF942" s="337"/>
      <c r="KLG942" s="337"/>
      <c r="KLH942" s="337"/>
      <c r="KLI942" s="337"/>
      <c r="KLJ942" s="337"/>
      <c r="KLK942" s="337"/>
      <c r="KLL942" s="337"/>
      <c r="KLM942" s="337"/>
      <c r="KLN942" s="337"/>
      <c r="KLO942" s="337"/>
      <c r="KLP942" s="337"/>
      <c r="KLQ942" s="337"/>
      <c r="KLR942" s="337"/>
      <c r="KLS942" s="337"/>
      <c r="KLT942" s="337"/>
      <c r="KLU942" s="337"/>
      <c r="KLV942" s="337"/>
      <c r="KLW942" s="337"/>
      <c r="KLX942" s="337"/>
      <c r="KLY942" s="337"/>
      <c r="KLZ942" s="337"/>
      <c r="KMA942" s="337"/>
      <c r="KMB942" s="337"/>
      <c r="KMC942" s="337"/>
      <c r="KMD942" s="337"/>
      <c r="KME942" s="337"/>
      <c r="KMF942" s="337"/>
      <c r="KMG942" s="337"/>
      <c r="KMH942" s="337"/>
      <c r="KMI942" s="337"/>
      <c r="KMJ942" s="337"/>
      <c r="KMK942" s="337"/>
      <c r="KML942" s="337"/>
      <c r="KMM942" s="337"/>
      <c r="KMN942" s="337"/>
      <c r="KMO942" s="337"/>
      <c r="KMP942" s="337"/>
      <c r="KMQ942" s="337"/>
      <c r="KMR942" s="337"/>
      <c r="KMS942" s="337"/>
      <c r="KMT942" s="337"/>
      <c r="KMU942" s="337"/>
      <c r="KMV942" s="337"/>
      <c r="KMW942" s="337"/>
      <c r="KMX942" s="337"/>
      <c r="KMY942" s="337"/>
      <c r="KMZ942" s="337"/>
      <c r="KNA942" s="337"/>
      <c r="KNB942" s="337"/>
      <c r="KNC942" s="337"/>
      <c r="KND942" s="337"/>
      <c r="KNE942" s="337"/>
      <c r="KNF942" s="337"/>
      <c r="KNG942" s="337"/>
      <c r="KNH942" s="337"/>
      <c r="KNI942" s="337"/>
      <c r="KNJ942" s="337"/>
      <c r="KNK942" s="337"/>
      <c r="KNL942" s="337"/>
      <c r="KNM942" s="337"/>
      <c r="KNN942" s="337"/>
      <c r="KNO942" s="337"/>
      <c r="KNP942" s="337"/>
      <c r="KNQ942" s="337"/>
      <c r="KNR942" s="337"/>
      <c r="KNS942" s="337"/>
      <c r="KNT942" s="337"/>
      <c r="KNU942" s="337"/>
      <c r="KNV942" s="337"/>
      <c r="KNW942" s="337"/>
      <c r="KNX942" s="337"/>
      <c r="KNY942" s="337"/>
      <c r="KNZ942" s="337"/>
      <c r="KOA942" s="337"/>
      <c r="KOB942" s="337"/>
      <c r="KOC942" s="337"/>
      <c r="KOD942" s="337"/>
      <c r="KOE942" s="337"/>
      <c r="KOF942" s="337"/>
      <c r="KOG942" s="337"/>
      <c r="KOH942" s="337"/>
      <c r="KOI942" s="337"/>
      <c r="KOJ942" s="337"/>
      <c r="KOK942" s="337"/>
      <c r="KOL942" s="337"/>
      <c r="KOM942" s="337"/>
      <c r="KON942" s="337"/>
      <c r="KOO942" s="337"/>
      <c r="KOP942" s="337"/>
      <c r="KOQ942" s="337"/>
      <c r="KOR942" s="337"/>
      <c r="KOS942" s="337"/>
      <c r="KOT942" s="337"/>
      <c r="KOU942" s="337"/>
      <c r="KOV942" s="337"/>
      <c r="KOW942" s="337"/>
      <c r="KOX942" s="337"/>
      <c r="KOY942" s="337"/>
      <c r="KOZ942" s="337"/>
      <c r="KPA942" s="337"/>
      <c r="KPB942" s="337"/>
      <c r="KPC942" s="337"/>
      <c r="KPD942" s="337"/>
      <c r="KPE942" s="337"/>
      <c r="KPF942" s="337"/>
      <c r="KPG942" s="337"/>
      <c r="KPH942" s="337"/>
      <c r="KPI942" s="337"/>
      <c r="KPJ942" s="337"/>
      <c r="KPK942" s="337"/>
      <c r="KPL942" s="337"/>
      <c r="KPM942" s="337"/>
      <c r="KPN942" s="337"/>
      <c r="KPO942" s="337"/>
      <c r="KPP942" s="337"/>
      <c r="KPQ942" s="337"/>
      <c r="KPR942" s="337"/>
      <c r="KPS942" s="337"/>
      <c r="KPT942" s="337"/>
      <c r="KPU942" s="337"/>
      <c r="KPV942" s="337"/>
      <c r="KPW942" s="337"/>
      <c r="KPX942" s="337"/>
      <c r="KPY942" s="337"/>
      <c r="KPZ942" s="337"/>
      <c r="KQA942" s="337"/>
      <c r="KQB942" s="337"/>
      <c r="KQC942" s="337"/>
      <c r="KQD942" s="337"/>
      <c r="KQE942" s="337"/>
      <c r="KQF942" s="337"/>
      <c r="KQG942" s="337"/>
      <c r="KQH942" s="337"/>
      <c r="KQI942" s="337"/>
      <c r="KQJ942" s="337"/>
      <c r="KQK942" s="337"/>
      <c r="KQL942" s="337"/>
      <c r="KQM942" s="337"/>
      <c r="KQN942" s="337"/>
      <c r="KQO942" s="337"/>
      <c r="KQP942" s="337"/>
      <c r="KQQ942" s="337"/>
      <c r="KQR942" s="337"/>
      <c r="KQS942" s="337"/>
      <c r="KQT942" s="337"/>
      <c r="KQU942" s="337"/>
      <c r="KQV942" s="337"/>
      <c r="KQW942" s="337"/>
      <c r="KQX942" s="337"/>
      <c r="KQY942" s="337"/>
      <c r="KQZ942" s="337"/>
      <c r="KRA942" s="337"/>
      <c r="KRB942" s="337"/>
      <c r="KRC942" s="337"/>
      <c r="KRD942" s="337"/>
      <c r="KRE942" s="337"/>
      <c r="KRF942" s="337"/>
      <c r="KRG942" s="337"/>
      <c r="KRH942" s="337"/>
      <c r="KRI942" s="337"/>
      <c r="KRJ942" s="337"/>
      <c r="KRK942" s="337"/>
      <c r="KRL942" s="337"/>
      <c r="KRM942" s="337"/>
      <c r="KRN942" s="337"/>
      <c r="KRO942" s="337"/>
      <c r="KRP942" s="337"/>
      <c r="KRQ942" s="337"/>
      <c r="KRR942" s="337"/>
      <c r="KRS942" s="337"/>
      <c r="KRT942" s="337"/>
      <c r="KRU942" s="337"/>
      <c r="KRV942" s="337"/>
      <c r="KRW942" s="337"/>
      <c r="KRX942" s="337"/>
      <c r="KRY942" s="337"/>
      <c r="KRZ942" s="337"/>
      <c r="KSA942" s="337"/>
      <c r="KSB942" s="337"/>
      <c r="KSC942" s="337"/>
      <c r="KSD942" s="337"/>
      <c r="KSE942" s="337"/>
      <c r="KSF942" s="337"/>
      <c r="KSG942" s="337"/>
      <c r="KSH942" s="337"/>
      <c r="KSI942" s="337"/>
      <c r="KSJ942" s="337"/>
      <c r="KSK942" s="337"/>
      <c r="KSL942" s="337"/>
      <c r="KSM942" s="337"/>
      <c r="KSN942" s="337"/>
      <c r="KSO942" s="337"/>
      <c r="KSP942" s="337"/>
      <c r="KSQ942" s="337"/>
      <c r="KSR942" s="337"/>
      <c r="KSS942" s="337"/>
      <c r="KST942" s="337"/>
      <c r="KSU942" s="337"/>
      <c r="KSV942" s="337"/>
      <c r="KSW942" s="337"/>
      <c r="KSX942" s="337"/>
      <c r="KSY942" s="337"/>
      <c r="KSZ942" s="337"/>
      <c r="KTA942" s="337"/>
      <c r="KTB942" s="337"/>
      <c r="KTC942" s="337"/>
      <c r="KTD942" s="337"/>
      <c r="KTE942" s="337"/>
      <c r="KTF942" s="337"/>
      <c r="KTG942" s="337"/>
      <c r="KTH942" s="337"/>
      <c r="KTI942" s="337"/>
      <c r="KTJ942" s="337"/>
      <c r="KTK942" s="337"/>
      <c r="KTL942" s="337"/>
      <c r="KTM942" s="337"/>
      <c r="KTN942" s="337"/>
      <c r="KTO942" s="337"/>
      <c r="KTP942" s="337"/>
      <c r="KTQ942" s="337"/>
      <c r="KTR942" s="337"/>
      <c r="KTS942" s="337"/>
      <c r="KTT942" s="337"/>
      <c r="KTU942" s="337"/>
      <c r="KTV942" s="337"/>
      <c r="KTW942" s="337"/>
      <c r="KTX942" s="337"/>
      <c r="KTY942" s="337"/>
      <c r="KTZ942" s="337"/>
      <c r="KUA942" s="337"/>
      <c r="KUB942" s="337"/>
      <c r="KUC942" s="337"/>
      <c r="KUD942" s="337"/>
      <c r="KUE942" s="337"/>
      <c r="KUF942" s="337"/>
      <c r="KUG942" s="337"/>
      <c r="KUH942" s="337"/>
      <c r="KUI942" s="337"/>
      <c r="KUJ942" s="337"/>
      <c r="KUK942" s="337"/>
      <c r="KUL942" s="337"/>
      <c r="KUM942" s="337"/>
      <c r="KUN942" s="337"/>
      <c r="KUO942" s="337"/>
      <c r="KUP942" s="337"/>
      <c r="KUQ942" s="337"/>
      <c r="KUR942" s="337"/>
      <c r="KUS942" s="337"/>
      <c r="KUT942" s="337"/>
      <c r="KUU942" s="337"/>
      <c r="KUV942" s="337"/>
      <c r="KUW942" s="337"/>
      <c r="KUX942" s="337"/>
      <c r="KUY942" s="337"/>
      <c r="KUZ942" s="337"/>
      <c r="KVA942" s="337"/>
      <c r="KVB942" s="337"/>
      <c r="KVC942" s="337"/>
      <c r="KVD942" s="337"/>
      <c r="KVE942" s="337"/>
      <c r="KVF942" s="337"/>
      <c r="KVG942" s="337"/>
      <c r="KVH942" s="337"/>
      <c r="KVI942" s="337"/>
      <c r="KVJ942" s="337"/>
      <c r="KVK942" s="337"/>
      <c r="KVL942" s="337"/>
      <c r="KVM942" s="337"/>
      <c r="KVN942" s="337"/>
      <c r="KVO942" s="337"/>
      <c r="KVP942" s="337"/>
      <c r="KVQ942" s="337"/>
      <c r="KVR942" s="337"/>
      <c r="KVS942" s="337"/>
      <c r="KVT942" s="337"/>
      <c r="KVU942" s="337"/>
      <c r="KVV942" s="337"/>
      <c r="KVW942" s="337"/>
      <c r="KVX942" s="337"/>
      <c r="KVY942" s="337"/>
      <c r="KVZ942" s="337"/>
      <c r="KWA942" s="337"/>
      <c r="KWB942" s="337"/>
      <c r="KWC942" s="337"/>
      <c r="KWD942" s="337"/>
      <c r="KWE942" s="337"/>
      <c r="KWF942" s="337"/>
      <c r="KWG942" s="337"/>
      <c r="KWH942" s="337"/>
      <c r="KWI942" s="337"/>
      <c r="KWJ942" s="337"/>
      <c r="KWK942" s="337"/>
      <c r="KWL942" s="337"/>
      <c r="KWM942" s="337"/>
      <c r="KWN942" s="337"/>
      <c r="KWO942" s="337"/>
      <c r="KWP942" s="337"/>
      <c r="KWQ942" s="337"/>
      <c r="KWR942" s="337"/>
      <c r="KWS942" s="337"/>
      <c r="KWT942" s="337"/>
      <c r="KWU942" s="337"/>
      <c r="KWV942" s="337"/>
      <c r="KWW942" s="337"/>
      <c r="KWX942" s="337"/>
      <c r="KWY942" s="337"/>
      <c r="KWZ942" s="337"/>
      <c r="KXA942" s="337"/>
      <c r="KXB942" s="337"/>
      <c r="KXC942" s="337"/>
      <c r="KXD942" s="337"/>
      <c r="KXE942" s="337"/>
      <c r="KXF942" s="337"/>
      <c r="KXG942" s="337"/>
      <c r="KXH942" s="337"/>
      <c r="KXI942" s="337"/>
      <c r="KXJ942" s="337"/>
      <c r="KXK942" s="337"/>
      <c r="KXL942" s="337"/>
      <c r="KXM942" s="337"/>
      <c r="KXN942" s="337"/>
      <c r="KXO942" s="337"/>
      <c r="KXP942" s="337"/>
      <c r="KXQ942" s="337"/>
      <c r="KXR942" s="337"/>
      <c r="KXS942" s="337"/>
      <c r="KXT942" s="337"/>
      <c r="KXU942" s="337"/>
      <c r="KXV942" s="337"/>
      <c r="KXW942" s="337"/>
      <c r="KXX942" s="337"/>
      <c r="KXY942" s="337"/>
      <c r="KXZ942" s="337"/>
      <c r="KYA942" s="337"/>
      <c r="KYB942" s="337"/>
      <c r="KYC942" s="337"/>
      <c r="KYD942" s="337"/>
      <c r="KYE942" s="337"/>
      <c r="KYF942" s="337"/>
      <c r="KYG942" s="337"/>
      <c r="KYH942" s="337"/>
      <c r="KYI942" s="337"/>
      <c r="KYJ942" s="337"/>
      <c r="KYK942" s="337"/>
      <c r="KYL942" s="337"/>
      <c r="KYM942" s="337"/>
      <c r="KYN942" s="337"/>
      <c r="KYO942" s="337"/>
      <c r="KYP942" s="337"/>
      <c r="KYQ942" s="337"/>
      <c r="KYR942" s="337"/>
      <c r="KYS942" s="337"/>
      <c r="KYT942" s="337"/>
      <c r="KYU942" s="337"/>
      <c r="KYV942" s="337"/>
      <c r="KYW942" s="337"/>
      <c r="KYX942" s="337"/>
      <c r="KYY942" s="337"/>
      <c r="KYZ942" s="337"/>
      <c r="KZA942" s="337"/>
      <c r="KZB942" s="337"/>
      <c r="KZC942" s="337"/>
      <c r="KZD942" s="337"/>
      <c r="KZE942" s="337"/>
      <c r="KZF942" s="337"/>
      <c r="KZG942" s="337"/>
      <c r="KZH942" s="337"/>
      <c r="KZI942" s="337"/>
      <c r="KZJ942" s="337"/>
      <c r="KZK942" s="337"/>
      <c r="KZL942" s="337"/>
      <c r="KZM942" s="337"/>
      <c r="KZN942" s="337"/>
      <c r="KZO942" s="337"/>
      <c r="KZP942" s="337"/>
      <c r="KZQ942" s="337"/>
      <c r="KZR942" s="337"/>
      <c r="KZS942" s="337"/>
      <c r="KZT942" s="337"/>
      <c r="KZU942" s="337"/>
      <c r="KZV942" s="337"/>
      <c r="KZW942" s="337"/>
      <c r="KZX942" s="337"/>
      <c r="KZY942" s="337"/>
      <c r="KZZ942" s="337"/>
      <c r="LAA942" s="337"/>
      <c r="LAB942" s="337"/>
      <c r="LAC942" s="337"/>
      <c r="LAD942" s="337"/>
      <c r="LAE942" s="337"/>
      <c r="LAF942" s="337"/>
      <c r="LAG942" s="337"/>
      <c r="LAH942" s="337"/>
      <c r="LAI942" s="337"/>
      <c r="LAJ942" s="337"/>
      <c r="LAK942" s="337"/>
      <c r="LAL942" s="337"/>
      <c r="LAM942" s="337"/>
      <c r="LAN942" s="337"/>
      <c r="LAO942" s="337"/>
      <c r="LAP942" s="337"/>
      <c r="LAQ942" s="337"/>
      <c r="LAR942" s="337"/>
      <c r="LAS942" s="337"/>
      <c r="LAT942" s="337"/>
      <c r="LAU942" s="337"/>
      <c r="LAV942" s="337"/>
      <c r="LAW942" s="337"/>
      <c r="LAX942" s="337"/>
      <c r="LAY942" s="337"/>
      <c r="LAZ942" s="337"/>
      <c r="LBA942" s="337"/>
      <c r="LBB942" s="337"/>
      <c r="LBC942" s="337"/>
      <c r="LBD942" s="337"/>
      <c r="LBE942" s="337"/>
      <c r="LBF942" s="337"/>
      <c r="LBG942" s="337"/>
      <c r="LBH942" s="337"/>
      <c r="LBI942" s="337"/>
      <c r="LBJ942" s="337"/>
      <c r="LBK942" s="337"/>
      <c r="LBL942" s="337"/>
      <c r="LBM942" s="337"/>
      <c r="LBN942" s="337"/>
      <c r="LBO942" s="337"/>
      <c r="LBP942" s="337"/>
      <c r="LBQ942" s="337"/>
      <c r="LBR942" s="337"/>
      <c r="LBS942" s="337"/>
      <c r="LBT942" s="337"/>
      <c r="LBU942" s="337"/>
      <c r="LBV942" s="337"/>
      <c r="LBW942" s="337"/>
      <c r="LBX942" s="337"/>
      <c r="LBY942" s="337"/>
      <c r="LBZ942" s="337"/>
      <c r="LCA942" s="337"/>
      <c r="LCB942" s="337"/>
      <c r="LCC942" s="337"/>
      <c r="LCD942" s="337"/>
      <c r="LCE942" s="337"/>
      <c r="LCF942" s="337"/>
      <c r="LCG942" s="337"/>
      <c r="LCH942" s="337"/>
      <c r="LCI942" s="337"/>
      <c r="LCJ942" s="337"/>
      <c r="LCK942" s="337"/>
      <c r="LCL942" s="337"/>
      <c r="LCM942" s="337"/>
      <c r="LCN942" s="337"/>
      <c r="LCO942" s="337"/>
      <c r="LCP942" s="337"/>
      <c r="LCQ942" s="337"/>
      <c r="LCR942" s="337"/>
      <c r="LCS942" s="337"/>
      <c r="LCT942" s="337"/>
      <c r="LCU942" s="337"/>
      <c r="LCV942" s="337"/>
      <c r="LCW942" s="337"/>
      <c r="LCX942" s="337"/>
      <c r="LCY942" s="337"/>
      <c r="LCZ942" s="337"/>
      <c r="LDA942" s="337"/>
      <c r="LDB942" s="337"/>
      <c r="LDC942" s="337"/>
      <c r="LDD942" s="337"/>
      <c r="LDE942" s="337"/>
      <c r="LDF942" s="337"/>
      <c r="LDG942" s="337"/>
      <c r="LDH942" s="337"/>
      <c r="LDI942" s="337"/>
      <c r="LDJ942" s="337"/>
      <c r="LDK942" s="337"/>
      <c r="LDL942" s="337"/>
      <c r="LDM942" s="337"/>
      <c r="LDN942" s="337"/>
      <c r="LDO942" s="337"/>
      <c r="LDP942" s="337"/>
      <c r="LDQ942" s="337"/>
      <c r="LDR942" s="337"/>
      <c r="LDS942" s="337"/>
      <c r="LDT942" s="337"/>
      <c r="LDU942" s="337"/>
      <c r="LDV942" s="337"/>
      <c r="LDW942" s="337"/>
      <c r="LDX942" s="337"/>
      <c r="LDY942" s="337"/>
      <c r="LDZ942" s="337"/>
      <c r="LEA942" s="337"/>
      <c r="LEB942" s="337"/>
      <c r="LEC942" s="337"/>
      <c r="LED942" s="337"/>
      <c r="LEE942" s="337"/>
      <c r="LEF942" s="337"/>
      <c r="LEG942" s="337"/>
      <c r="LEH942" s="337"/>
      <c r="LEI942" s="337"/>
      <c r="LEJ942" s="337"/>
      <c r="LEK942" s="337"/>
      <c r="LEL942" s="337"/>
      <c r="LEM942" s="337"/>
      <c r="LEN942" s="337"/>
      <c r="LEO942" s="337"/>
      <c r="LEP942" s="337"/>
      <c r="LEQ942" s="337"/>
      <c r="LER942" s="337"/>
      <c r="LES942" s="337"/>
      <c r="LET942" s="337"/>
      <c r="LEU942" s="337"/>
      <c r="LEV942" s="337"/>
      <c r="LEW942" s="337"/>
      <c r="LEX942" s="337"/>
      <c r="LEY942" s="337"/>
      <c r="LEZ942" s="337"/>
      <c r="LFA942" s="337"/>
      <c r="LFB942" s="337"/>
      <c r="LFC942" s="337"/>
      <c r="LFD942" s="337"/>
      <c r="LFE942" s="337"/>
      <c r="LFF942" s="337"/>
      <c r="LFG942" s="337"/>
      <c r="LFH942" s="337"/>
      <c r="LFI942" s="337"/>
      <c r="LFJ942" s="337"/>
      <c r="LFK942" s="337"/>
      <c r="LFL942" s="337"/>
      <c r="LFM942" s="337"/>
      <c r="LFN942" s="337"/>
      <c r="LFO942" s="337"/>
      <c r="LFP942" s="337"/>
      <c r="LFQ942" s="337"/>
      <c r="LFR942" s="337"/>
      <c r="LFS942" s="337"/>
      <c r="LFT942" s="337"/>
      <c r="LFU942" s="337"/>
      <c r="LFV942" s="337"/>
      <c r="LFW942" s="337"/>
      <c r="LFX942" s="337"/>
      <c r="LFY942" s="337"/>
      <c r="LFZ942" s="337"/>
      <c r="LGA942" s="337"/>
      <c r="LGB942" s="337"/>
      <c r="LGC942" s="337"/>
      <c r="LGD942" s="337"/>
      <c r="LGE942" s="337"/>
      <c r="LGF942" s="337"/>
      <c r="LGG942" s="337"/>
      <c r="LGH942" s="337"/>
      <c r="LGI942" s="337"/>
      <c r="LGJ942" s="337"/>
      <c r="LGK942" s="337"/>
      <c r="LGL942" s="337"/>
      <c r="LGM942" s="337"/>
      <c r="LGN942" s="337"/>
      <c r="LGO942" s="337"/>
      <c r="LGP942" s="337"/>
      <c r="LGQ942" s="337"/>
      <c r="LGR942" s="337"/>
      <c r="LGS942" s="337"/>
      <c r="LGT942" s="337"/>
      <c r="LGU942" s="337"/>
      <c r="LGV942" s="337"/>
      <c r="LGW942" s="337"/>
      <c r="LGX942" s="337"/>
      <c r="LGY942" s="337"/>
      <c r="LGZ942" s="337"/>
      <c r="LHA942" s="337"/>
      <c r="LHB942" s="337"/>
      <c r="LHC942" s="337"/>
      <c r="LHD942" s="337"/>
      <c r="LHE942" s="337"/>
      <c r="LHF942" s="337"/>
      <c r="LHG942" s="337"/>
      <c r="LHH942" s="337"/>
      <c r="LHI942" s="337"/>
      <c r="LHJ942" s="337"/>
      <c r="LHK942" s="337"/>
      <c r="LHL942" s="337"/>
      <c r="LHM942" s="337"/>
      <c r="LHN942" s="337"/>
      <c r="LHO942" s="337"/>
      <c r="LHP942" s="337"/>
      <c r="LHQ942" s="337"/>
      <c r="LHR942" s="337"/>
      <c r="LHS942" s="337"/>
      <c r="LHT942" s="337"/>
      <c r="LHU942" s="337"/>
      <c r="LHV942" s="337"/>
      <c r="LHW942" s="337"/>
      <c r="LHX942" s="337"/>
      <c r="LHY942" s="337"/>
      <c r="LHZ942" s="337"/>
      <c r="LIA942" s="337"/>
      <c r="LIB942" s="337"/>
      <c r="LIC942" s="337"/>
      <c r="LID942" s="337"/>
      <c r="LIE942" s="337"/>
      <c r="LIF942" s="337"/>
      <c r="LIG942" s="337"/>
      <c r="LIH942" s="337"/>
      <c r="LII942" s="337"/>
      <c r="LIJ942" s="337"/>
      <c r="LIK942" s="337"/>
      <c r="LIL942" s="337"/>
      <c r="LIM942" s="337"/>
      <c r="LIN942" s="337"/>
      <c r="LIO942" s="337"/>
      <c r="LIP942" s="337"/>
      <c r="LIQ942" s="337"/>
      <c r="LIR942" s="337"/>
      <c r="LIS942" s="337"/>
      <c r="LIT942" s="337"/>
      <c r="LIU942" s="337"/>
      <c r="LIV942" s="337"/>
      <c r="LIW942" s="337"/>
      <c r="LIX942" s="337"/>
      <c r="LIY942" s="337"/>
      <c r="LIZ942" s="337"/>
      <c r="LJA942" s="337"/>
      <c r="LJB942" s="337"/>
      <c r="LJC942" s="337"/>
      <c r="LJD942" s="337"/>
      <c r="LJE942" s="337"/>
      <c r="LJF942" s="337"/>
      <c r="LJG942" s="337"/>
      <c r="LJH942" s="337"/>
      <c r="LJI942" s="337"/>
      <c r="LJJ942" s="337"/>
      <c r="LJK942" s="337"/>
      <c r="LJL942" s="337"/>
      <c r="LJM942" s="337"/>
      <c r="LJN942" s="337"/>
      <c r="LJO942" s="337"/>
      <c r="LJP942" s="337"/>
      <c r="LJQ942" s="337"/>
      <c r="LJR942" s="337"/>
      <c r="LJS942" s="337"/>
      <c r="LJT942" s="337"/>
      <c r="LJU942" s="337"/>
      <c r="LJV942" s="337"/>
      <c r="LJW942" s="337"/>
      <c r="LJX942" s="337"/>
      <c r="LJY942" s="337"/>
      <c r="LJZ942" s="337"/>
      <c r="LKA942" s="337"/>
      <c r="LKB942" s="337"/>
      <c r="LKC942" s="337"/>
      <c r="LKD942" s="337"/>
      <c r="LKE942" s="337"/>
      <c r="LKF942" s="337"/>
      <c r="LKG942" s="337"/>
      <c r="LKH942" s="337"/>
      <c r="LKI942" s="337"/>
      <c r="LKJ942" s="337"/>
      <c r="LKK942" s="337"/>
      <c r="LKL942" s="337"/>
      <c r="LKM942" s="337"/>
      <c r="LKN942" s="337"/>
      <c r="LKO942" s="337"/>
      <c r="LKP942" s="337"/>
      <c r="LKQ942" s="337"/>
      <c r="LKR942" s="337"/>
      <c r="LKS942" s="337"/>
      <c r="LKT942" s="337"/>
      <c r="LKU942" s="337"/>
      <c r="LKV942" s="337"/>
      <c r="LKW942" s="337"/>
      <c r="LKX942" s="337"/>
      <c r="LKY942" s="337"/>
      <c r="LKZ942" s="337"/>
      <c r="LLA942" s="337"/>
      <c r="LLB942" s="337"/>
      <c r="LLC942" s="337"/>
      <c r="LLD942" s="337"/>
      <c r="LLE942" s="337"/>
      <c r="LLF942" s="337"/>
      <c r="LLG942" s="337"/>
      <c r="LLH942" s="337"/>
      <c r="LLI942" s="337"/>
      <c r="LLJ942" s="337"/>
      <c r="LLK942" s="337"/>
      <c r="LLL942" s="337"/>
      <c r="LLM942" s="337"/>
      <c r="LLN942" s="337"/>
      <c r="LLO942" s="337"/>
      <c r="LLP942" s="337"/>
      <c r="LLQ942" s="337"/>
      <c r="LLR942" s="337"/>
      <c r="LLS942" s="337"/>
      <c r="LLT942" s="337"/>
      <c r="LLU942" s="337"/>
      <c r="LLV942" s="337"/>
      <c r="LLW942" s="337"/>
      <c r="LLX942" s="337"/>
      <c r="LLY942" s="337"/>
      <c r="LLZ942" s="337"/>
      <c r="LMA942" s="337"/>
      <c r="LMB942" s="337"/>
      <c r="LMC942" s="337"/>
      <c r="LMD942" s="337"/>
      <c r="LME942" s="337"/>
      <c r="LMF942" s="337"/>
      <c r="LMG942" s="337"/>
      <c r="LMH942" s="337"/>
      <c r="LMI942" s="337"/>
      <c r="LMJ942" s="337"/>
      <c r="LMK942" s="337"/>
      <c r="LML942" s="337"/>
      <c r="LMM942" s="337"/>
      <c r="LMN942" s="337"/>
      <c r="LMO942" s="337"/>
      <c r="LMP942" s="337"/>
      <c r="LMQ942" s="337"/>
      <c r="LMR942" s="337"/>
      <c r="LMS942" s="337"/>
      <c r="LMT942" s="337"/>
      <c r="LMU942" s="337"/>
      <c r="LMV942" s="337"/>
      <c r="LMW942" s="337"/>
      <c r="LMX942" s="337"/>
      <c r="LMY942" s="337"/>
      <c r="LMZ942" s="337"/>
      <c r="LNA942" s="337"/>
      <c r="LNB942" s="337"/>
      <c r="LNC942" s="337"/>
      <c r="LND942" s="337"/>
      <c r="LNE942" s="337"/>
      <c r="LNF942" s="337"/>
      <c r="LNG942" s="337"/>
      <c r="LNH942" s="337"/>
      <c r="LNI942" s="337"/>
      <c r="LNJ942" s="337"/>
      <c r="LNK942" s="337"/>
      <c r="LNL942" s="337"/>
      <c r="LNM942" s="337"/>
      <c r="LNN942" s="337"/>
      <c r="LNO942" s="337"/>
      <c r="LNP942" s="337"/>
      <c r="LNQ942" s="337"/>
      <c r="LNR942" s="337"/>
      <c r="LNS942" s="337"/>
      <c r="LNT942" s="337"/>
      <c r="LNU942" s="337"/>
      <c r="LNV942" s="337"/>
      <c r="LNW942" s="337"/>
      <c r="LNX942" s="337"/>
      <c r="LNY942" s="337"/>
      <c r="LNZ942" s="337"/>
      <c r="LOA942" s="337"/>
      <c r="LOB942" s="337"/>
      <c r="LOC942" s="337"/>
      <c r="LOD942" s="337"/>
      <c r="LOE942" s="337"/>
      <c r="LOF942" s="337"/>
      <c r="LOG942" s="337"/>
      <c r="LOH942" s="337"/>
      <c r="LOI942" s="337"/>
      <c r="LOJ942" s="337"/>
      <c r="LOK942" s="337"/>
      <c r="LOL942" s="337"/>
      <c r="LOM942" s="337"/>
      <c r="LON942" s="337"/>
      <c r="LOO942" s="337"/>
      <c r="LOP942" s="337"/>
      <c r="LOQ942" s="337"/>
      <c r="LOR942" s="337"/>
      <c r="LOS942" s="337"/>
      <c r="LOT942" s="337"/>
      <c r="LOU942" s="337"/>
      <c r="LOV942" s="337"/>
      <c r="LOW942" s="337"/>
      <c r="LOX942" s="337"/>
      <c r="LOY942" s="337"/>
      <c r="LOZ942" s="337"/>
      <c r="LPA942" s="337"/>
      <c r="LPB942" s="337"/>
      <c r="LPC942" s="337"/>
      <c r="LPD942" s="337"/>
      <c r="LPE942" s="337"/>
      <c r="LPF942" s="337"/>
      <c r="LPG942" s="337"/>
      <c r="LPH942" s="337"/>
      <c r="LPI942" s="337"/>
      <c r="LPJ942" s="337"/>
      <c r="LPK942" s="337"/>
      <c r="LPL942" s="337"/>
      <c r="LPM942" s="337"/>
      <c r="LPN942" s="337"/>
      <c r="LPO942" s="337"/>
      <c r="LPP942" s="337"/>
      <c r="LPQ942" s="337"/>
      <c r="LPR942" s="337"/>
      <c r="LPS942" s="337"/>
      <c r="LPT942" s="337"/>
      <c r="LPU942" s="337"/>
      <c r="LPV942" s="337"/>
      <c r="LPW942" s="337"/>
      <c r="LPX942" s="337"/>
      <c r="LPY942" s="337"/>
      <c r="LPZ942" s="337"/>
      <c r="LQA942" s="337"/>
      <c r="LQB942" s="337"/>
      <c r="LQC942" s="337"/>
      <c r="LQD942" s="337"/>
      <c r="LQE942" s="337"/>
      <c r="LQF942" s="337"/>
      <c r="LQG942" s="337"/>
      <c r="LQH942" s="337"/>
      <c r="LQI942" s="337"/>
      <c r="LQJ942" s="337"/>
      <c r="LQK942" s="337"/>
      <c r="LQL942" s="337"/>
      <c r="LQM942" s="337"/>
      <c r="LQN942" s="337"/>
      <c r="LQO942" s="337"/>
      <c r="LQP942" s="337"/>
      <c r="LQQ942" s="337"/>
      <c r="LQR942" s="337"/>
      <c r="LQS942" s="337"/>
      <c r="LQT942" s="337"/>
      <c r="LQU942" s="337"/>
      <c r="LQV942" s="337"/>
      <c r="LQW942" s="337"/>
      <c r="LQX942" s="337"/>
      <c r="LQY942" s="337"/>
      <c r="LQZ942" s="337"/>
      <c r="LRA942" s="337"/>
      <c r="LRB942" s="337"/>
      <c r="LRC942" s="337"/>
      <c r="LRD942" s="337"/>
      <c r="LRE942" s="337"/>
      <c r="LRF942" s="337"/>
      <c r="LRG942" s="337"/>
      <c r="LRH942" s="337"/>
      <c r="LRI942" s="337"/>
      <c r="LRJ942" s="337"/>
      <c r="LRK942" s="337"/>
      <c r="LRL942" s="337"/>
      <c r="LRM942" s="337"/>
      <c r="LRN942" s="337"/>
      <c r="LRO942" s="337"/>
      <c r="LRP942" s="337"/>
      <c r="LRQ942" s="337"/>
      <c r="LRR942" s="337"/>
      <c r="LRS942" s="337"/>
      <c r="LRT942" s="337"/>
      <c r="LRU942" s="337"/>
      <c r="LRV942" s="337"/>
      <c r="LRW942" s="337"/>
      <c r="LRX942" s="337"/>
      <c r="LRY942" s="337"/>
      <c r="LRZ942" s="337"/>
      <c r="LSA942" s="337"/>
      <c r="LSB942" s="337"/>
      <c r="LSC942" s="337"/>
      <c r="LSD942" s="337"/>
      <c r="LSE942" s="337"/>
      <c r="LSF942" s="337"/>
      <c r="LSG942" s="337"/>
      <c r="LSH942" s="337"/>
      <c r="LSI942" s="337"/>
      <c r="LSJ942" s="337"/>
      <c r="LSK942" s="337"/>
      <c r="LSL942" s="337"/>
      <c r="LSM942" s="337"/>
      <c r="LSN942" s="337"/>
      <c r="LSO942" s="337"/>
      <c r="LSP942" s="337"/>
      <c r="LSQ942" s="337"/>
      <c r="LSR942" s="337"/>
      <c r="LSS942" s="337"/>
      <c r="LST942" s="337"/>
      <c r="LSU942" s="337"/>
      <c r="LSV942" s="337"/>
      <c r="LSW942" s="337"/>
      <c r="LSX942" s="337"/>
      <c r="LSY942" s="337"/>
      <c r="LSZ942" s="337"/>
      <c r="LTA942" s="337"/>
      <c r="LTB942" s="337"/>
      <c r="LTC942" s="337"/>
      <c r="LTD942" s="337"/>
      <c r="LTE942" s="337"/>
      <c r="LTF942" s="337"/>
      <c r="LTG942" s="337"/>
      <c r="LTH942" s="337"/>
      <c r="LTI942" s="337"/>
      <c r="LTJ942" s="337"/>
      <c r="LTK942" s="337"/>
      <c r="LTL942" s="337"/>
      <c r="LTM942" s="337"/>
      <c r="LTN942" s="337"/>
      <c r="LTO942" s="337"/>
      <c r="LTP942" s="337"/>
      <c r="LTQ942" s="337"/>
      <c r="LTR942" s="337"/>
      <c r="LTS942" s="337"/>
      <c r="LTT942" s="337"/>
      <c r="LTU942" s="337"/>
      <c r="LTV942" s="337"/>
      <c r="LTW942" s="337"/>
      <c r="LTX942" s="337"/>
      <c r="LTY942" s="337"/>
      <c r="LTZ942" s="337"/>
      <c r="LUA942" s="337"/>
      <c r="LUB942" s="337"/>
      <c r="LUC942" s="337"/>
      <c r="LUD942" s="337"/>
      <c r="LUE942" s="337"/>
      <c r="LUF942" s="337"/>
      <c r="LUG942" s="337"/>
      <c r="LUH942" s="337"/>
      <c r="LUI942" s="337"/>
      <c r="LUJ942" s="337"/>
      <c r="LUK942" s="337"/>
      <c r="LUL942" s="337"/>
      <c r="LUM942" s="337"/>
      <c r="LUN942" s="337"/>
      <c r="LUO942" s="337"/>
      <c r="LUP942" s="337"/>
      <c r="LUQ942" s="337"/>
      <c r="LUR942" s="337"/>
      <c r="LUS942" s="337"/>
      <c r="LUT942" s="337"/>
      <c r="LUU942" s="337"/>
      <c r="LUV942" s="337"/>
      <c r="LUW942" s="337"/>
      <c r="LUX942" s="337"/>
      <c r="LUY942" s="337"/>
      <c r="LUZ942" s="337"/>
      <c r="LVA942" s="337"/>
      <c r="LVB942" s="337"/>
      <c r="LVC942" s="337"/>
      <c r="LVD942" s="337"/>
      <c r="LVE942" s="337"/>
      <c r="LVF942" s="337"/>
      <c r="LVG942" s="337"/>
      <c r="LVH942" s="337"/>
      <c r="LVI942" s="337"/>
      <c r="LVJ942" s="337"/>
      <c r="LVK942" s="337"/>
      <c r="LVL942" s="337"/>
      <c r="LVM942" s="337"/>
      <c r="LVN942" s="337"/>
      <c r="LVO942" s="337"/>
      <c r="LVP942" s="337"/>
      <c r="LVQ942" s="337"/>
      <c r="LVR942" s="337"/>
      <c r="LVS942" s="337"/>
      <c r="LVT942" s="337"/>
      <c r="LVU942" s="337"/>
      <c r="LVV942" s="337"/>
      <c r="LVW942" s="337"/>
      <c r="LVX942" s="337"/>
      <c r="LVY942" s="337"/>
      <c r="LVZ942" s="337"/>
      <c r="LWA942" s="337"/>
      <c r="LWB942" s="337"/>
      <c r="LWC942" s="337"/>
      <c r="LWD942" s="337"/>
      <c r="LWE942" s="337"/>
      <c r="LWF942" s="337"/>
      <c r="LWG942" s="337"/>
      <c r="LWH942" s="337"/>
      <c r="LWI942" s="337"/>
      <c r="LWJ942" s="337"/>
      <c r="LWK942" s="337"/>
      <c r="LWL942" s="337"/>
      <c r="LWM942" s="337"/>
      <c r="LWN942" s="337"/>
      <c r="LWO942" s="337"/>
      <c r="LWP942" s="337"/>
      <c r="LWQ942" s="337"/>
      <c r="LWR942" s="337"/>
      <c r="LWS942" s="337"/>
      <c r="LWT942" s="337"/>
      <c r="LWU942" s="337"/>
      <c r="LWV942" s="337"/>
      <c r="LWW942" s="337"/>
      <c r="LWX942" s="337"/>
      <c r="LWY942" s="337"/>
      <c r="LWZ942" s="337"/>
      <c r="LXA942" s="337"/>
      <c r="LXB942" s="337"/>
      <c r="LXC942" s="337"/>
      <c r="LXD942" s="337"/>
      <c r="LXE942" s="337"/>
      <c r="LXF942" s="337"/>
      <c r="LXG942" s="337"/>
      <c r="LXH942" s="337"/>
      <c r="LXI942" s="337"/>
      <c r="LXJ942" s="337"/>
      <c r="LXK942" s="337"/>
      <c r="LXL942" s="337"/>
      <c r="LXM942" s="337"/>
      <c r="LXN942" s="337"/>
      <c r="LXO942" s="337"/>
      <c r="LXP942" s="337"/>
      <c r="LXQ942" s="337"/>
      <c r="LXR942" s="337"/>
      <c r="LXS942" s="337"/>
      <c r="LXT942" s="337"/>
      <c r="LXU942" s="337"/>
      <c r="LXV942" s="337"/>
      <c r="LXW942" s="337"/>
      <c r="LXX942" s="337"/>
      <c r="LXY942" s="337"/>
      <c r="LXZ942" s="337"/>
      <c r="LYA942" s="337"/>
      <c r="LYB942" s="337"/>
      <c r="LYC942" s="337"/>
      <c r="LYD942" s="337"/>
      <c r="LYE942" s="337"/>
      <c r="LYF942" s="337"/>
      <c r="LYG942" s="337"/>
      <c r="LYH942" s="337"/>
      <c r="LYI942" s="337"/>
      <c r="LYJ942" s="337"/>
      <c r="LYK942" s="337"/>
      <c r="LYL942" s="337"/>
      <c r="LYM942" s="337"/>
      <c r="LYN942" s="337"/>
      <c r="LYO942" s="337"/>
      <c r="LYP942" s="337"/>
      <c r="LYQ942" s="337"/>
      <c r="LYR942" s="337"/>
      <c r="LYS942" s="337"/>
      <c r="LYT942" s="337"/>
      <c r="LYU942" s="337"/>
      <c r="LYV942" s="337"/>
      <c r="LYW942" s="337"/>
      <c r="LYX942" s="337"/>
      <c r="LYY942" s="337"/>
      <c r="LYZ942" s="337"/>
      <c r="LZA942" s="337"/>
      <c r="LZB942" s="337"/>
      <c r="LZC942" s="337"/>
      <c r="LZD942" s="337"/>
      <c r="LZE942" s="337"/>
      <c r="LZF942" s="337"/>
      <c r="LZG942" s="337"/>
      <c r="LZH942" s="337"/>
      <c r="LZI942" s="337"/>
      <c r="LZJ942" s="337"/>
      <c r="LZK942" s="337"/>
      <c r="LZL942" s="337"/>
      <c r="LZM942" s="337"/>
      <c r="LZN942" s="337"/>
      <c r="LZO942" s="337"/>
      <c r="LZP942" s="337"/>
      <c r="LZQ942" s="337"/>
      <c r="LZR942" s="337"/>
      <c r="LZS942" s="337"/>
      <c r="LZT942" s="337"/>
      <c r="LZU942" s="337"/>
      <c r="LZV942" s="337"/>
      <c r="LZW942" s="337"/>
      <c r="LZX942" s="337"/>
      <c r="LZY942" s="337"/>
      <c r="LZZ942" s="337"/>
      <c r="MAA942" s="337"/>
      <c r="MAB942" s="337"/>
      <c r="MAC942" s="337"/>
      <c r="MAD942" s="337"/>
      <c r="MAE942" s="337"/>
      <c r="MAF942" s="337"/>
      <c r="MAG942" s="337"/>
      <c r="MAH942" s="337"/>
      <c r="MAI942" s="337"/>
      <c r="MAJ942" s="337"/>
      <c r="MAK942" s="337"/>
      <c r="MAL942" s="337"/>
      <c r="MAM942" s="337"/>
      <c r="MAN942" s="337"/>
      <c r="MAO942" s="337"/>
      <c r="MAP942" s="337"/>
      <c r="MAQ942" s="337"/>
      <c r="MAR942" s="337"/>
      <c r="MAS942" s="337"/>
      <c r="MAT942" s="337"/>
      <c r="MAU942" s="337"/>
      <c r="MAV942" s="337"/>
      <c r="MAW942" s="337"/>
      <c r="MAX942" s="337"/>
      <c r="MAY942" s="337"/>
      <c r="MAZ942" s="337"/>
      <c r="MBA942" s="337"/>
      <c r="MBB942" s="337"/>
      <c r="MBC942" s="337"/>
      <c r="MBD942" s="337"/>
      <c r="MBE942" s="337"/>
      <c r="MBF942" s="337"/>
      <c r="MBG942" s="337"/>
      <c r="MBH942" s="337"/>
      <c r="MBI942" s="337"/>
      <c r="MBJ942" s="337"/>
      <c r="MBK942" s="337"/>
      <c r="MBL942" s="337"/>
      <c r="MBM942" s="337"/>
      <c r="MBN942" s="337"/>
      <c r="MBO942" s="337"/>
      <c r="MBP942" s="337"/>
      <c r="MBQ942" s="337"/>
      <c r="MBR942" s="337"/>
      <c r="MBS942" s="337"/>
      <c r="MBT942" s="337"/>
      <c r="MBU942" s="337"/>
      <c r="MBV942" s="337"/>
      <c r="MBW942" s="337"/>
      <c r="MBX942" s="337"/>
      <c r="MBY942" s="337"/>
      <c r="MBZ942" s="337"/>
      <c r="MCA942" s="337"/>
      <c r="MCB942" s="337"/>
      <c r="MCC942" s="337"/>
      <c r="MCD942" s="337"/>
      <c r="MCE942" s="337"/>
      <c r="MCF942" s="337"/>
      <c r="MCG942" s="337"/>
      <c r="MCH942" s="337"/>
      <c r="MCI942" s="337"/>
      <c r="MCJ942" s="337"/>
      <c r="MCK942" s="337"/>
      <c r="MCL942" s="337"/>
      <c r="MCM942" s="337"/>
      <c r="MCN942" s="337"/>
      <c r="MCO942" s="337"/>
      <c r="MCP942" s="337"/>
      <c r="MCQ942" s="337"/>
      <c r="MCR942" s="337"/>
      <c r="MCS942" s="337"/>
      <c r="MCT942" s="337"/>
      <c r="MCU942" s="337"/>
      <c r="MCV942" s="337"/>
      <c r="MCW942" s="337"/>
      <c r="MCX942" s="337"/>
      <c r="MCY942" s="337"/>
      <c r="MCZ942" s="337"/>
      <c r="MDA942" s="337"/>
      <c r="MDB942" s="337"/>
      <c r="MDC942" s="337"/>
      <c r="MDD942" s="337"/>
      <c r="MDE942" s="337"/>
      <c r="MDF942" s="337"/>
      <c r="MDG942" s="337"/>
      <c r="MDH942" s="337"/>
      <c r="MDI942" s="337"/>
      <c r="MDJ942" s="337"/>
      <c r="MDK942" s="337"/>
      <c r="MDL942" s="337"/>
      <c r="MDM942" s="337"/>
      <c r="MDN942" s="337"/>
      <c r="MDO942" s="337"/>
      <c r="MDP942" s="337"/>
      <c r="MDQ942" s="337"/>
      <c r="MDR942" s="337"/>
      <c r="MDS942" s="337"/>
      <c r="MDT942" s="337"/>
      <c r="MDU942" s="337"/>
      <c r="MDV942" s="337"/>
      <c r="MDW942" s="337"/>
      <c r="MDX942" s="337"/>
      <c r="MDY942" s="337"/>
      <c r="MDZ942" s="337"/>
      <c r="MEA942" s="337"/>
      <c r="MEB942" s="337"/>
      <c r="MEC942" s="337"/>
      <c r="MED942" s="337"/>
      <c r="MEE942" s="337"/>
      <c r="MEF942" s="337"/>
      <c r="MEG942" s="337"/>
      <c r="MEH942" s="337"/>
      <c r="MEI942" s="337"/>
      <c r="MEJ942" s="337"/>
      <c r="MEK942" s="337"/>
      <c r="MEL942" s="337"/>
      <c r="MEM942" s="337"/>
      <c r="MEN942" s="337"/>
      <c r="MEO942" s="337"/>
      <c r="MEP942" s="337"/>
      <c r="MEQ942" s="337"/>
      <c r="MER942" s="337"/>
      <c r="MES942" s="337"/>
      <c r="MET942" s="337"/>
      <c r="MEU942" s="337"/>
      <c r="MEV942" s="337"/>
      <c r="MEW942" s="337"/>
      <c r="MEX942" s="337"/>
      <c r="MEY942" s="337"/>
      <c r="MEZ942" s="337"/>
      <c r="MFA942" s="337"/>
      <c r="MFB942" s="337"/>
      <c r="MFC942" s="337"/>
      <c r="MFD942" s="337"/>
      <c r="MFE942" s="337"/>
      <c r="MFF942" s="337"/>
      <c r="MFG942" s="337"/>
      <c r="MFH942" s="337"/>
      <c r="MFI942" s="337"/>
      <c r="MFJ942" s="337"/>
      <c r="MFK942" s="337"/>
      <c r="MFL942" s="337"/>
      <c r="MFM942" s="337"/>
      <c r="MFN942" s="337"/>
      <c r="MFO942" s="337"/>
      <c r="MFP942" s="337"/>
      <c r="MFQ942" s="337"/>
      <c r="MFR942" s="337"/>
      <c r="MFS942" s="337"/>
      <c r="MFT942" s="337"/>
      <c r="MFU942" s="337"/>
      <c r="MFV942" s="337"/>
      <c r="MFW942" s="337"/>
      <c r="MFX942" s="337"/>
      <c r="MFY942" s="337"/>
      <c r="MFZ942" s="337"/>
      <c r="MGA942" s="337"/>
      <c r="MGB942" s="337"/>
      <c r="MGC942" s="337"/>
      <c r="MGD942" s="337"/>
      <c r="MGE942" s="337"/>
      <c r="MGF942" s="337"/>
      <c r="MGG942" s="337"/>
      <c r="MGH942" s="337"/>
      <c r="MGI942" s="337"/>
      <c r="MGJ942" s="337"/>
      <c r="MGK942" s="337"/>
      <c r="MGL942" s="337"/>
      <c r="MGM942" s="337"/>
      <c r="MGN942" s="337"/>
      <c r="MGO942" s="337"/>
      <c r="MGP942" s="337"/>
      <c r="MGQ942" s="337"/>
      <c r="MGR942" s="337"/>
      <c r="MGS942" s="337"/>
      <c r="MGT942" s="337"/>
      <c r="MGU942" s="337"/>
      <c r="MGV942" s="337"/>
      <c r="MGW942" s="337"/>
      <c r="MGX942" s="337"/>
      <c r="MGY942" s="337"/>
      <c r="MGZ942" s="337"/>
      <c r="MHA942" s="337"/>
      <c r="MHB942" s="337"/>
      <c r="MHC942" s="337"/>
      <c r="MHD942" s="337"/>
      <c r="MHE942" s="337"/>
      <c r="MHF942" s="337"/>
      <c r="MHG942" s="337"/>
      <c r="MHH942" s="337"/>
      <c r="MHI942" s="337"/>
      <c r="MHJ942" s="337"/>
      <c r="MHK942" s="337"/>
      <c r="MHL942" s="337"/>
      <c r="MHM942" s="337"/>
      <c r="MHN942" s="337"/>
      <c r="MHO942" s="337"/>
      <c r="MHP942" s="337"/>
      <c r="MHQ942" s="337"/>
      <c r="MHR942" s="337"/>
      <c r="MHS942" s="337"/>
      <c r="MHT942" s="337"/>
      <c r="MHU942" s="337"/>
      <c r="MHV942" s="337"/>
      <c r="MHW942" s="337"/>
      <c r="MHX942" s="337"/>
      <c r="MHY942" s="337"/>
      <c r="MHZ942" s="337"/>
      <c r="MIA942" s="337"/>
      <c r="MIB942" s="337"/>
      <c r="MIC942" s="337"/>
      <c r="MID942" s="337"/>
      <c r="MIE942" s="337"/>
      <c r="MIF942" s="337"/>
      <c r="MIG942" s="337"/>
      <c r="MIH942" s="337"/>
      <c r="MII942" s="337"/>
      <c r="MIJ942" s="337"/>
      <c r="MIK942" s="337"/>
      <c r="MIL942" s="337"/>
      <c r="MIM942" s="337"/>
      <c r="MIN942" s="337"/>
      <c r="MIO942" s="337"/>
      <c r="MIP942" s="337"/>
      <c r="MIQ942" s="337"/>
      <c r="MIR942" s="337"/>
      <c r="MIS942" s="337"/>
      <c r="MIT942" s="337"/>
      <c r="MIU942" s="337"/>
      <c r="MIV942" s="337"/>
      <c r="MIW942" s="337"/>
      <c r="MIX942" s="337"/>
      <c r="MIY942" s="337"/>
      <c r="MIZ942" s="337"/>
      <c r="MJA942" s="337"/>
      <c r="MJB942" s="337"/>
      <c r="MJC942" s="337"/>
      <c r="MJD942" s="337"/>
      <c r="MJE942" s="337"/>
      <c r="MJF942" s="337"/>
      <c r="MJG942" s="337"/>
      <c r="MJH942" s="337"/>
      <c r="MJI942" s="337"/>
      <c r="MJJ942" s="337"/>
      <c r="MJK942" s="337"/>
      <c r="MJL942" s="337"/>
      <c r="MJM942" s="337"/>
      <c r="MJN942" s="337"/>
      <c r="MJO942" s="337"/>
      <c r="MJP942" s="337"/>
      <c r="MJQ942" s="337"/>
      <c r="MJR942" s="337"/>
      <c r="MJS942" s="337"/>
      <c r="MJT942" s="337"/>
      <c r="MJU942" s="337"/>
      <c r="MJV942" s="337"/>
      <c r="MJW942" s="337"/>
      <c r="MJX942" s="337"/>
      <c r="MJY942" s="337"/>
      <c r="MJZ942" s="337"/>
      <c r="MKA942" s="337"/>
      <c r="MKB942" s="337"/>
      <c r="MKC942" s="337"/>
      <c r="MKD942" s="337"/>
      <c r="MKE942" s="337"/>
      <c r="MKF942" s="337"/>
      <c r="MKG942" s="337"/>
      <c r="MKH942" s="337"/>
      <c r="MKI942" s="337"/>
      <c r="MKJ942" s="337"/>
      <c r="MKK942" s="337"/>
      <c r="MKL942" s="337"/>
      <c r="MKM942" s="337"/>
      <c r="MKN942" s="337"/>
      <c r="MKO942" s="337"/>
      <c r="MKP942" s="337"/>
      <c r="MKQ942" s="337"/>
      <c r="MKR942" s="337"/>
      <c r="MKS942" s="337"/>
      <c r="MKT942" s="337"/>
      <c r="MKU942" s="337"/>
      <c r="MKV942" s="337"/>
      <c r="MKW942" s="337"/>
      <c r="MKX942" s="337"/>
      <c r="MKY942" s="337"/>
      <c r="MKZ942" s="337"/>
      <c r="MLA942" s="337"/>
      <c r="MLB942" s="337"/>
      <c r="MLC942" s="337"/>
      <c r="MLD942" s="337"/>
      <c r="MLE942" s="337"/>
      <c r="MLF942" s="337"/>
      <c r="MLG942" s="337"/>
      <c r="MLH942" s="337"/>
      <c r="MLI942" s="337"/>
      <c r="MLJ942" s="337"/>
      <c r="MLK942" s="337"/>
      <c r="MLL942" s="337"/>
      <c r="MLM942" s="337"/>
      <c r="MLN942" s="337"/>
      <c r="MLO942" s="337"/>
      <c r="MLP942" s="337"/>
      <c r="MLQ942" s="337"/>
      <c r="MLR942" s="337"/>
      <c r="MLS942" s="337"/>
      <c r="MLT942" s="337"/>
      <c r="MLU942" s="337"/>
      <c r="MLV942" s="337"/>
      <c r="MLW942" s="337"/>
      <c r="MLX942" s="337"/>
      <c r="MLY942" s="337"/>
      <c r="MLZ942" s="337"/>
      <c r="MMA942" s="337"/>
      <c r="MMB942" s="337"/>
      <c r="MMC942" s="337"/>
      <c r="MMD942" s="337"/>
      <c r="MME942" s="337"/>
      <c r="MMF942" s="337"/>
      <c r="MMG942" s="337"/>
      <c r="MMH942" s="337"/>
      <c r="MMI942" s="337"/>
      <c r="MMJ942" s="337"/>
      <c r="MMK942" s="337"/>
      <c r="MML942" s="337"/>
      <c r="MMM942" s="337"/>
      <c r="MMN942" s="337"/>
      <c r="MMO942" s="337"/>
      <c r="MMP942" s="337"/>
      <c r="MMQ942" s="337"/>
      <c r="MMR942" s="337"/>
      <c r="MMS942" s="337"/>
      <c r="MMT942" s="337"/>
      <c r="MMU942" s="337"/>
      <c r="MMV942" s="337"/>
      <c r="MMW942" s="337"/>
      <c r="MMX942" s="337"/>
      <c r="MMY942" s="337"/>
      <c r="MMZ942" s="337"/>
      <c r="MNA942" s="337"/>
      <c r="MNB942" s="337"/>
      <c r="MNC942" s="337"/>
      <c r="MND942" s="337"/>
      <c r="MNE942" s="337"/>
      <c r="MNF942" s="337"/>
      <c r="MNG942" s="337"/>
      <c r="MNH942" s="337"/>
      <c r="MNI942" s="337"/>
      <c r="MNJ942" s="337"/>
      <c r="MNK942" s="337"/>
      <c r="MNL942" s="337"/>
      <c r="MNM942" s="337"/>
      <c r="MNN942" s="337"/>
      <c r="MNO942" s="337"/>
      <c r="MNP942" s="337"/>
      <c r="MNQ942" s="337"/>
      <c r="MNR942" s="337"/>
      <c r="MNS942" s="337"/>
      <c r="MNT942" s="337"/>
      <c r="MNU942" s="337"/>
      <c r="MNV942" s="337"/>
      <c r="MNW942" s="337"/>
      <c r="MNX942" s="337"/>
      <c r="MNY942" s="337"/>
      <c r="MNZ942" s="337"/>
      <c r="MOA942" s="337"/>
      <c r="MOB942" s="337"/>
      <c r="MOC942" s="337"/>
      <c r="MOD942" s="337"/>
      <c r="MOE942" s="337"/>
      <c r="MOF942" s="337"/>
      <c r="MOG942" s="337"/>
      <c r="MOH942" s="337"/>
      <c r="MOI942" s="337"/>
      <c r="MOJ942" s="337"/>
      <c r="MOK942" s="337"/>
      <c r="MOL942" s="337"/>
      <c r="MOM942" s="337"/>
      <c r="MON942" s="337"/>
      <c r="MOO942" s="337"/>
      <c r="MOP942" s="337"/>
      <c r="MOQ942" s="337"/>
      <c r="MOR942" s="337"/>
      <c r="MOS942" s="337"/>
      <c r="MOT942" s="337"/>
      <c r="MOU942" s="337"/>
      <c r="MOV942" s="337"/>
      <c r="MOW942" s="337"/>
      <c r="MOX942" s="337"/>
      <c r="MOY942" s="337"/>
      <c r="MOZ942" s="337"/>
      <c r="MPA942" s="337"/>
      <c r="MPB942" s="337"/>
      <c r="MPC942" s="337"/>
      <c r="MPD942" s="337"/>
      <c r="MPE942" s="337"/>
      <c r="MPF942" s="337"/>
      <c r="MPG942" s="337"/>
      <c r="MPH942" s="337"/>
      <c r="MPI942" s="337"/>
      <c r="MPJ942" s="337"/>
      <c r="MPK942" s="337"/>
      <c r="MPL942" s="337"/>
      <c r="MPM942" s="337"/>
      <c r="MPN942" s="337"/>
      <c r="MPO942" s="337"/>
      <c r="MPP942" s="337"/>
      <c r="MPQ942" s="337"/>
      <c r="MPR942" s="337"/>
      <c r="MPS942" s="337"/>
      <c r="MPT942" s="337"/>
      <c r="MPU942" s="337"/>
      <c r="MPV942" s="337"/>
      <c r="MPW942" s="337"/>
      <c r="MPX942" s="337"/>
      <c r="MPY942" s="337"/>
      <c r="MPZ942" s="337"/>
      <c r="MQA942" s="337"/>
      <c r="MQB942" s="337"/>
      <c r="MQC942" s="337"/>
      <c r="MQD942" s="337"/>
      <c r="MQE942" s="337"/>
      <c r="MQF942" s="337"/>
      <c r="MQG942" s="337"/>
      <c r="MQH942" s="337"/>
      <c r="MQI942" s="337"/>
      <c r="MQJ942" s="337"/>
      <c r="MQK942" s="337"/>
      <c r="MQL942" s="337"/>
      <c r="MQM942" s="337"/>
      <c r="MQN942" s="337"/>
      <c r="MQO942" s="337"/>
      <c r="MQP942" s="337"/>
      <c r="MQQ942" s="337"/>
      <c r="MQR942" s="337"/>
      <c r="MQS942" s="337"/>
      <c r="MQT942" s="337"/>
      <c r="MQU942" s="337"/>
      <c r="MQV942" s="337"/>
      <c r="MQW942" s="337"/>
      <c r="MQX942" s="337"/>
      <c r="MQY942" s="337"/>
      <c r="MQZ942" s="337"/>
      <c r="MRA942" s="337"/>
      <c r="MRB942" s="337"/>
      <c r="MRC942" s="337"/>
      <c r="MRD942" s="337"/>
      <c r="MRE942" s="337"/>
      <c r="MRF942" s="337"/>
      <c r="MRG942" s="337"/>
      <c r="MRH942" s="337"/>
      <c r="MRI942" s="337"/>
      <c r="MRJ942" s="337"/>
      <c r="MRK942" s="337"/>
      <c r="MRL942" s="337"/>
      <c r="MRM942" s="337"/>
      <c r="MRN942" s="337"/>
      <c r="MRO942" s="337"/>
      <c r="MRP942" s="337"/>
      <c r="MRQ942" s="337"/>
      <c r="MRR942" s="337"/>
      <c r="MRS942" s="337"/>
      <c r="MRT942" s="337"/>
      <c r="MRU942" s="337"/>
      <c r="MRV942" s="337"/>
      <c r="MRW942" s="337"/>
      <c r="MRX942" s="337"/>
      <c r="MRY942" s="337"/>
      <c r="MRZ942" s="337"/>
      <c r="MSA942" s="337"/>
      <c r="MSB942" s="337"/>
      <c r="MSC942" s="337"/>
      <c r="MSD942" s="337"/>
      <c r="MSE942" s="337"/>
      <c r="MSF942" s="337"/>
      <c r="MSG942" s="337"/>
      <c r="MSH942" s="337"/>
      <c r="MSI942" s="337"/>
      <c r="MSJ942" s="337"/>
      <c r="MSK942" s="337"/>
      <c r="MSL942" s="337"/>
      <c r="MSM942" s="337"/>
      <c r="MSN942" s="337"/>
      <c r="MSO942" s="337"/>
      <c r="MSP942" s="337"/>
      <c r="MSQ942" s="337"/>
      <c r="MSR942" s="337"/>
      <c r="MSS942" s="337"/>
      <c r="MST942" s="337"/>
      <c r="MSU942" s="337"/>
      <c r="MSV942" s="337"/>
      <c r="MSW942" s="337"/>
      <c r="MSX942" s="337"/>
      <c r="MSY942" s="337"/>
      <c r="MSZ942" s="337"/>
      <c r="MTA942" s="337"/>
      <c r="MTB942" s="337"/>
      <c r="MTC942" s="337"/>
      <c r="MTD942" s="337"/>
      <c r="MTE942" s="337"/>
      <c r="MTF942" s="337"/>
      <c r="MTG942" s="337"/>
      <c r="MTH942" s="337"/>
      <c r="MTI942" s="337"/>
      <c r="MTJ942" s="337"/>
      <c r="MTK942" s="337"/>
      <c r="MTL942" s="337"/>
      <c r="MTM942" s="337"/>
      <c r="MTN942" s="337"/>
      <c r="MTO942" s="337"/>
      <c r="MTP942" s="337"/>
      <c r="MTQ942" s="337"/>
      <c r="MTR942" s="337"/>
      <c r="MTS942" s="337"/>
      <c r="MTT942" s="337"/>
      <c r="MTU942" s="337"/>
      <c r="MTV942" s="337"/>
      <c r="MTW942" s="337"/>
      <c r="MTX942" s="337"/>
      <c r="MTY942" s="337"/>
      <c r="MTZ942" s="337"/>
      <c r="MUA942" s="337"/>
      <c r="MUB942" s="337"/>
      <c r="MUC942" s="337"/>
      <c r="MUD942" s="337"/>
      <c r="MUE942" s="337"/>
      <c r="MUF942" s="337"/>
      <c r="MUG942" s="337"/>
      <c r="MUH942" s="337"/>
      <c r="MUI942" s="337"/>
      <c r="MUJ942" s="337"/>
      <c r="MUK942" s="337"/>
      <c r="MUL942" s="337"/>
      <c r="MUM942" s="337"/>
      <c r="MUN942" s="337"/>
      <c r="MUO942" s="337"/>
      <c r="MUP942" s="337"/>
      <c r="MUQ942" s="337"/>
      <c r="MUR942" s="337"/>
      <c r="MUS942" s="337"/>
      <c r="MUT942" s="337"/>
      <c r="MUU942" s="337"/>
      <c r="MUV942" s="337"/>
      <c r="MUW942" s="337"/>
      <c r="MUX942" s="337"/>
      <c r="MUY942" s="337"/>
      <c r="MUZ942" s="337"/>
      <c r="MVA942" s="337"/>
      <c r="MVB942" s="337"/>
      <c r="MVC942" s="337"/>
      <c r="MVD942" s="337"/>
      <c r="MVE942" s="337"/>
      <c r="MVF942" s="337"/>
      <c r="MVG942" s="337"/>
      <c r="MVH942" s="337"/>
      <c r="MVI942" s="337"/>
      <c r="MVJ942" s="337"/>
      <c r="MVK942" s="337"/>
      <c r="MVL942" s="337"/>
      <c r="MVM942" s="337"/>
      <c r="MVN942" s="337"/>
      <c r="MVO942" s="337"/>
      <c r="MVP942" s="337"/>
      <c r="MVQ942" s="337"/>
      <c r="MVR942" s="337"/>
      <c r="MVS942" s="337"/>
      <c r="MVT942" s="337"/>
      <c r="MVU942" s="337"/>
      <c r="MVV942" s="337"/>
      <c r="MVW942" s="337"/>
      <c r="MVX942" s="337"/>
      <c r="MVY942" s="337"/>
      <c r="MVZ942" s="337"/>
      <c r="MWA942" s="337"/>
      <c r="MWB942" s="337"/>
      <c r="MWC942" s="337"/>
      <c r="MWD942" s="337"/>
      <c r="MWE942" s="337"/>
      <c r="MWF942" s="337"/>
      <c r="MWG942" s="337"/>
      <c r="MWH942" s="337"/>
      <c r="MWI942" s="337"/>
      <c r="MWJ942" s="337"/>
      <c r="MWK942" s="337"/>
      <c r="MWL942" s="337"/>
      <c r="MWM942" s="337"/>
      <c r="MWN942" s="337"/>
      <c r="MWO942" s="337"/>
      <c r="MWP942" s="337"/>
      <c r="MWQ942" s="337"/>
      <c r="MWR942" s="337"/>
      <c r="MWS942" s="337"/>
      <c r="MWT942" s="337"/>
      <c r="MWU942" s="337"/>
      <c r="MWV942" s="337"/>
      <c r="MWW942" s="337"/>
      <c r="MWX942" s="337"/>
      <c r="MWY942" s="337"/>
      <c r="MWZ942" s="337"/>
      <c r="MXA942" s="337"/>
      <c r="MXB942" s="337"/>
      <c r="MXC942" s="337"/>
      <c r="MXD942" s="337"/>
      <c r="MXE942" s="337"/>
      <c r="MXF942" s="337"/>
      <c r="MXG942" s="337"/>
      <c r="MXH942" s="337"/>
      <c r="MXI942" s="337"/>
      <c r="MXJ942" s="337"/>
      <c r="MXK942" s="337"/>
      <c r="MXL942" s="337"/>
      <c r="MXM942" s="337"/>
      <c r="MXN942" s="337"/>
      <c r="MXO942" s="337"/>
      <c r="MXP942" s="337"/>
      <c r="MXQ942" s="337"/>
      <c r="MXR942" s="337"/>
      <c r="MXS942" s="337"/>
      <c r="MXT942" s="337"/>
      <c r="MXU942" s="337"/>
      <c r="MXV942" s="337"/>
      <c r="MXW942" s="337"/>
      <c r="MXX942" s="337"/>
      <c r="MXY942" s="337"/>
      <c r="MXZ942" s="337"/>
      <c r="MYA942" s="337"/>
      <c r="MYB942" s="337"/>
      <c r="MYC942" s="337"/>
      <c r="MYD942" s="337"/>
      <c r="MYE942" s="337"/>
      <c r="MYF942" s="337"/>
      <c r="MYG942" s="337"/>
      <c r="MYH942" s="337"/>
      <c r="MYI942" s="337"/>
      <c r="MYJ942" s="337"/>
      <c r="MYK942" s="337"/>
      <c r="MYL942" s="337"/>
      <c r="MYM942" s="337"/>
      <c r="MYN942" s="337"/>
      <c r="MYO942" s="337"/>
      <c r="MYP942" s="337"/>
      <c r="MYQ942" s="337"/>
      <c r="MYR942" s="337"/>
      <c r="MYS942" s="337"/>
      <c r="MYT942" s="337"/>
      <c r="MYU942" s="337"/>
      <c r="MYV942" s="337"/>
      <c r="MYW942" s="337"/>
      <c r="MYX942" s="337"/>
      <c r="MYY942" s="337"/>
      <c r="MYZ942" s="337"/>
      <c r="MZA942" s="337"/>
      <c r="MZB942" s="337"/>
      <c r="MZC942" s="337"/>
      <c r="MZD942" s="337"/>
      <c r="MZE942" s="337"/>
      <c r="MZF942" s="337"/>
      <c r="MZG942" s="337"/>
      <c r="MZH942" s="337"/>
      <c r="MZI942" s="337"/>
      <c r="MZJ942" s="337"/>
      <c r="MZK942" s="337"/>
      <c r="MZL942" s="337"/>
      <c r="MZM942" s="337"/>
      <c r="MZN942" s="337"/>
      <c r="MZO942" s="337"/>
      <c r="MZP942" s="337"/>
      <c r="MZQ942" s="337"/>
      <c r="MZR942" s="337"/>
      <c r="MZS942" s="337"/>
      <c r="MZT942" s="337"/>
      <c r="MZU942" s="337"/>
      <c r="MZV942" s="337"/>
      <c r="MZW942" s="337"/>
      <c r="MZX942" s="337"/>
      <c r="MZY942" s="337"/>
      <c r="MZZ942" s="337"/>
      <c r="NAA942" s="337"/>
      <c r="NAB942" s="337"/>
      <c r="NAC942" s="337"/>
      <c r="NAD942" s="337"/>
      <c r="NAE942" s="337"/>
      <c r="NAF942" s="337"/>
      <c r="NAG942" s="337"/>
      <c r="NAH942" s="337"/>
      <c r="NAI942" s="337"/>
      <c r="NAJ942" s="337"/>
      <c r="NAK942" s="337"/>
      <c r="NAL942" s="337"/>
      <c r="NAM942" s="337"/>
      <c r="NAN942" s="337"/>
      <c r="NAO942" s="337"/>
      <c r="NAP942" s="337"/>
      <c r="NAQ942" s="337"/>
      <c r="NAR942" s="337"/>
      <c r="NAS942" s="337"/>
      <c r="NAT942" s="337"/>
      <c r="NAU942" s="337"/>
      <c r="NAV942" s="337"/>
      <c r="NAW942" s="337"/>
      <c r="NAX942" s="337"/>
      <c r="NAY942" s="337"/>
      <c r="NAZ942" s="337"/>
      <c r="NBA942" s="337"/>
      <c r="NBB942" s="337"/>
      <c r="NBC942" s="337"/>
      <c r="NBD942" s="337"/>
      <c r="NBE942" s="337"/>
      <c r="NBF942" s="337"/>
      <c r="NBG942" s="337"/>
      <c r="NBH942" s="337"/>
      <c r="NBI942" s="337"/>
      <c r="NBJ942" s="337"/>
      <c r="NBK942" s="337"/>
      <c r="NBL942" s="337"/>
      <c r="NBM942" s="337"/>
      <c r="NBN942" s="337"/>
      <c r="NBO942" s="337"/>
      <c r="NBP942" s="337"/>
      <c r="NBQ942" s="337"/>
      <c r="NBR942" s="337"/>
      <c r="NBS942" s="337"/>
      <c r="NBT942" s="337"/>
      <c r="NBU942" s="337"/>
      <c r="NBV942" s="337"/>
      <c r="NBW942" s="337"/>
      <c r="NBX942" s="337"/>
      <c r="NBY942" s="337"/>
      <c r="NBZ942" s="337"/>
      <c r="NCA942" s="337"/>
      <c r="NCB942" s="337"/>
      <c r="NCC942" s="337"/>
      <c r="NCD942" s="337"/>
      <c r="NCE942" s="337"/>
      <c r="NCF942" s="337"/>
      <c r="NCG942" s="337"/>
      <c r="NCH942" s="337"/>
      <c r="NCI942" s="337"/>
      <c r="NCJ942" s="337"/>
      <c r="NCK942" s="337"/>
      <c r="NCL942" s="337"/>
      <c r="NCM942" s="337"/>
      <c r="NCN942" s="337"/>
      <c r="NCO942" s="337"/>
      <c r="NCP942" s="337"/>
      <c r="NCQ942" s="337"/>
      <c r="NCR942" s="337"/>
      <c r="NCS942" s="337"/>
      <c r="NCT942" s="337"/>
      <c r="NCU942" s="337"/>
      <c r="NCV942" s="337"/>
      <c r="NCW942" s="337"/>
      <c r="NCX942" s="337"/>
      <c r="NCY942" s="337"/>
      <c r="NCZ942" s="337"/>
      <c r="NDA942" s="337"/>
      <c r="NDB942" s="337"/>
      <c r="NDC942" s="337"/>
      <c r="NDD942" s="337"/>
      <c r="NDE942" s="337"/>
      <c r="NDF942" s="337"/>
      <c r="NDG942" s="337"/>
      <c r="NDH942" s="337"/>
      <c r="NDI942" s="337"/>
      <c r="NDJ942" s="337"/>
      <c r="NDK942" s="337"/>
      <c r="NDL942" s="337"/>
      <c r="NDM942" s="337"/>
      <c r="NDN942" s="337"/>
      <c r="NDO942" s="337"/>
      <c r="NDP942" s="337"/>
      <c r="NDQ942" s="337"/>
      <c r="NDR942" s="337"/>
      <c r="NDS942" s="337"/>
      <c r="NDT942" s="337"/>
      <c r="NDU942" s="337"/>
      <c r="NDV942" s="337"/>
      <c r="NDW942" s="337"/>
      <c r="NDX942" s="337"/>
      <c r="NDY942" s="337"/>
      <c r="NDZ942" s="337"/>
      <c r="NEA942" s="337"/>
      <c r="NEB942" s="337"/>
      <c r="NEC942" s="337"/>
      <c r="NED942" s="337"/>
      <c r="NEE942" s="337"/>
      <c r="NEF942" s="337"/>
      <c r="NEG942" s="337"/>
      <c r="NEH942" s="337"/>
      <c r="NEI942" s="337"/>
      <c r="NEJ942" s="337"/>
      <c r="NEK942" s="337"/>
      <c r="NEL942" s="337"/>
      <c r="NEM942" s="337"/>
      <c r="NEN942" s="337"/>
      <c r="NEO942" s="337"/>
      <c r="NEP942" s="337"/>
      <c r="NEQ942" s="337"/>
      <c r="NER942" s="337"/>
      <c r="NES942" s="337"/>
      <c r="NET942" s="337"/>
      <c r="NEU942" s="337"/>
      <c r="NEV942" s="337"/>
      <c r="NEW942" s="337"/>
      <c r="NEX942" s="337"/>
      <c r="NEY942" s="337"/>
      <c r="NEZ942" s="337"/>
      <c r="NFA942" s="337"/>
      <c r="NFB942" s="337"/>
      <c r="NFC942" s="337"/>
      <c r="NFD942" s="337"/>
      <c r="NFE942" s="337"/>
      <c r="NFF942" s="337"/>
      <c r="NFG942" s="337"/>
      <c r="NFH942" s="337"/>
      <c r="NFI942" s="337"/>
      <c r="NFJ942" s="337"/>
      <c r="NFK942" s="337"/>
      <c r="NFL942" s="337"/>
      <c r="NFM942" s="337"/>
      <c r="NFN942" s="337"/>
      <c r="NFO942" s="337"/>
      <c r="NFP942" s="337"/>
      <c r="NFQ942" s="337"/>
      <c r="NFR942" s="337"/>
      <c r="NFS942" s="337"/>
      <c r="NFT942" s="337"/>
      <c r="NFU942" s="337"/>
      <c r="NFV942" s="337"/>
      <c r="NFW942" s="337"/>
      <c r="NFX942" s="337"/>
      <c r="NFY942" s="337"/>
      <c r="NFZ942" s="337"/>
      <c r="NGA942" s="337"/>
      <c r="NGB942" s="337"/>
      <c r="NGC942" s="337"/>
      <c r="NGD942" s="337"/>
      <c r="NGE942" s="337"/>
      <c r="NGF942" s="337"/>
      <c r="NGG942" s="337"/>
      <c r="NGH942" s="337"/>
      <c r="NGI942" s="337"/>
      <c r="NGJ942" s="337"/>
      <c r="NGK942" s="337"/>
      <c r="NGL942" s="337"/>
      <c r="NGM942" s="337"/>
      <c r="NGN942" s="337"/>
      <c r="NGO942" s="337"/>
      <c r="NGP942" s="337"/>
      <c r="NGQ942" s="337"/>
      <c r="NGR942" s="337"/>
      <c r="NGS942" s="337"/>
      <c r="NGT942" s="337"/>
      <c r="NGU942" s="337"/>
      <c r="NGV942" s="337"/>
      <c r="NGW942" s="337"/>
      <c r="NGX942" s="337"/>
      <c r="NGY942" s="337"/>
      <c r="NGZ942" s="337"/>
      <c r="NHA942" s="337"/>
      <c r="NHB942" s="337"/>
      <c r="NHC942" s="337"/>
      <c r="NHD942" s="337"/>
      <c r="NHE942" s="337"/>
      <c r="NHF942" s="337"/>
      <c r="NHG942" s="337"/>
      <c r="NHH942" s="337"/>
      <c r="NHI942" s="337"/>
      <c r="NHJ942" s="337"/>
      <c r="NHK942" s="337"/>
      <c r="NHL942" s="337"/>
      <c r="NHM942" s="337"/>
      <c r="NHN942" s="337"/>
      <c r="NHO942" s="337"/>
      <c r="NHP942" s="337"/>
      <c r="NHQ942" s="337"/>
      <c r="NHR942" s="337"/>
      <c r="NHS942" s="337"/>
      <c r="NHT942" s="337"/>
      <c r="NHU942" s="337"/>
      <c r="NHV942" s="337"/>
      <c r="NHW942" s="337"/>
      <c r="NHX942" s="337"/>
      <c r="NHY942" s="337"/>
      <c r="NHZ942" s="337"/>
      <c r="NIA942" s="337"/>
      <c r="NIB942" s="337"/>
      <c r="NIC942" s="337"/>
      <c r="NID942" s="337"/>
      <c r="NIE942" s="337"/>
      <c r="NIF942" s="337"/>
      <c r="NIG942" s="337"/>
      <c r="NIH942" s="337"/>
      <c r="NII942" s="337"/>
      <c r="NIJ942" s="337"/>
      <c r="NIK942" s="337"/>
      <c r="NIL942" s="337"/>
      <c r="NIM942" s="337"/>
      <c r="NIN942" s="337"/>
      <c r="NIO942" s="337"/>
      <c r="NIP942" s="337"/>
      <c r="NIQ942" s="337"/>
      <c r="NIR942" s="337"/>
      <c r="NIS942" s="337"/>
      <c r="NIT942" s="337"/>
      <c r="NIU942" s="337"/>
      <c r="NIV942" s="337"/>
      <c r="NIW942" s="337"/>
      <c r="NIX942" s="337"/>
      <c r="NIY942" s="337"/>
      <c r="NIZ942" s="337"/>
      <c r="NJA942" s="337"/>
      <c r="NJB942" s="337"/>
      <c r="NJC942" s="337"/>
      <c r="NJD942" s="337"/>
      <c r="NJE942" s="337"/>
      <c r="NJF942" s="337"/>
      <c r="NJG942" s="337"/>
      <c r="NJH942" s="337"/>
      <c r="NJI942" s="337"/>
      <c r="NJJ942" s="337"/>
      <c r="NJK942" s="337"/>
      <c r="NJL942" s="337"/>
      <c r="NJM942" s="337"/>
      <c r="NJN942" s="337"/>
      <c r="NJO942" s="337"/>
      <c r="NJP942" s="337"/>
      <c r="NJQ942" s="337"/>
      <c r="NJR942" s="337"/>
      <c r="NJS942" s="337"/>
      <c r="NJT942" s="337"/>
      <c r="NJU942" s="337"/>
      <c r="NJV942" s="337"/>
      <c r="NJW942" s="337"/>
      <c r="NJX942" s="337"/>
      <c r="NJY942" s="337"/>
      <c r="NJZ942" s="337"/>
      <c r="NKA942" s="337"/>
      <c r="NKB942" s="337"/>
      <c r="NKC942" s="337"/>
      <c r="NKD942" s="337"/>
      <c r="NKE942" s="337"/>
      <c r="NKF942" s="337"/>
      <c r="NKG942" s="337"/>
      <c r="NKH942" s="337"/>
      <c r="NKI942" s="337"/>
      <c r="NKJ942" s="337"/>
      <c r="NKK942" s="337"/>
      <c r="NKL942" s="337"/>
      <c r="NKM942" s="337"/>
      <c r="NKN942" s="337"/>
      <c r="NKO942" s="337"/>
      <c r="NKP942" s="337"/>
      <c r="NKQ942" s="337"/>
      <c r="NKR942" s="337"/>
      <c r="NKS942" s="337"/>
      <c r="NKT942" s="337"/>
      <c r="NKU942" s="337"/>
      <c r="NKV942" s="337"/>
      <c r="NKW942" s="337"/>
      <c r="NKX942" s="337"/>
      <c r="NKY942" s="337"/>
      <c r="NKZ942" s="337"/>
      <c r="NLA942" s="337"/>
      <c r="NLB942" s="337"/>
      <c r="NLC942" s="337"/>
      <c r="NLD942" s="337"/>
      <c r="NLE942" s="337"/>
      <c r="NLF942" s="337"/>
      <c r="NLG942" s="337"/>
      <c r="NLH942" s="337"/>
      <c r="NLI942" s="337"/>
      <c r="NLJ942" s="337"/>
      <c r="NLK942" s="337"/>
      <c r="NLL942" s="337"/>
      <c r="NLM942" s="337"/>
      <c r="NLN942" s="337"/>
      <c r="NLO942" s="337"/>
      <c r="NLP942" s="337"/>
      <c r="NLQ942" s="337"/>
      <c r="NLR942" s="337"/>
      <c r="NLS942" s="337"/>
      <c r="NLT942" s="337"/>
      <c r="NLU942" s="337"/>
      <c r="NLV942" s="337"/>
      <c r="NLW942" s="337"/>
      <c r="NLX942" s="337"/>
      <c r="NLY942" s="337"/>
      <c r="NLZ942" s="337"/>
      <c r="NMA942" s="337"/>
      <c r="NMB942" s="337"/>
      <c r="NMC942" s="337"/>
      <c r="NMD942" s="337"/>
      <c r="NME942" s="337"/>
      <c r="NMF942" s="337"/>
      <c r="NMG942" s="337"/>
      <c r="NMH942" s="337"/>
      <c r="NMI942" s="337"/>
      <c r="NMJ942" s="337"/>
      <c r="NMK942" s="337"/>
      <c r="NML942" s="337"/>
      <c r="NMM942" s="337"/>
      <c r="NMN942" s="337"/>
      <c r="NMO942" s="337"/>
      <c r="NMP942" s="337"/>
      <c r="NMQ942" s="337"/>
      <c r="NMR942" s="337"/>
      <c r="NMS942" s="337"/>
      <c r="NMT942" s="337"/>
      <c r="NMU942" s="337"/>
      <c r="NMV942" s="337"/>
      <c r="NMW942" s="337"/>
      <c r="NMX942" s="337"/>
      <c r="NMY942" s="337"/>
      <c r="NMZ942" s="337"/>
      <c r="NNA942" s="337"/>
      <c r="NNB942" s="337"/>
      <c r="NNC942" s="337"/>
      <c r="NND942" s="337"/>
      <c r="NNE942" s="337"/>
      <c r="NNF942" s="337"/>
      <c r="NNG942" s="337"/>
      <c r="NNH942" s="337"/>
      <c r="NNI942" s="337"/>
      <c r="NNJ942" s="337"/>
      <c r="NNK942" s="337"/>
      <c r="NNL942" s="337"/>
      <c r="NNM942" s="337"/>
      <c r="NNN942" s="337"/>
      <c r="NNO942" s="337"/>
      <c r="NNP942" s="337"/>
      <c r="NNQ942" s="337"/>
      <c r="NNR942" s="337"/>
      <c r="NNS942" s="337"/>
      <c r="NNT942" s="337"/>
      <c r="NNU942" s="337"/>
      <c r="NNV942" s="337"/>
      <c r="NNW942" s="337"/>
      <c r="NNX942" s="337"/>
      <c r="NNY942" s="337"/>
      <c r="NNZ942" s="337"/>
      <c r="NOA942" s="337"/>
      <c r="NOB942" s="337"/>
      <c r="NOC942" s="337"/>
      <c r="NOD942" s="337"/>
      <c r="NOE942" s="337"/>
      <c r="NOF942" s="337"/>
      <c r="NOG942" s="337"/>
      <c r="NOH942" s="337"/>
      <c r="NOI942" s="337"/>
      <c r="NOJ942" s="337"/>
      <c r="NOK942" s="337"/>
      <c r="NOL942" s="337"/>
      <c r="NOM942" s="337"/>
      <c r="NON942" s="337"/>
      <c r="NOO942" s="337"/>
      <c r="NOP942" s="337"/>
      <c r="NOQ942" s="337"/>
      <c r="NOR942" s="337"/>
      <c r="NOS942" s="337"/>
      <c r="NOT942" s="337"/>
      <c r="NOU942" s="337"/>
      <c r="NOV942" s="337"/>
      <c r="NOW942" s="337"/>
      <c r="NOX942" s="337"/>
      <c r="NOY942" s="337"/>
      <c r="NOZ942" s="337"/>
      <c r="NPA942" s="337"/>
      <c r="NPB942" s="337"/>
      <c r="NPC942" s="337"/>
      <c r="NPD942" s="337"/>
      <c r="NPE942" s="337"/>
      <c r="NPF942" s="337"/>
      <c r="NPG942" s="337"/>
      <c r="NPH942" s="337"/>
      <c r="NPI942" s="337"/>
      <c r="NPJ942" s="337"/>
      <c r="NPK942" s="337"/>
      <c r="NPL942" s="337"/>
      <c r="NPM942" s="337"/>
      <c r="NPN942" s="337"/>
      <c r="NPO942" s="337"/>
      <c r="NPP942" s="337"/>
      <c r="NPQ942" s="337"/>
      <c r="NPR942" s="337"/>
      <c r="NPS942" s="337"/>
      <c r="NPT942" s="337"/>
      <c r="NPU942" s="337"/>
      <c r="NPV942" s="337"/>
      <c r="NPW942" s="337"/>
      <c r="NPX942" s="337"/>
      <c r="NPY942" s="337"/>
      <c r="NPZ942" s="337"/>
      <c r="NQA942" s="337"/>
      <c r="NQB942" s="337"/>
      <c r="NQC942" s="337"/>
      <c r="NQD942" s="337"/>
      <c r="NQE942" s="337"/>
      <c r="NQF942" s="337"/>
      <c r="NQG942" s="337"/>
      <c r="NQH942" s="337"/>
      <c r="NQI942" s="337"/>
      <c r="NQJ942" s="337"/>
      <c r="NQK942" s="337"/>
      <c r="NQL942" s="337"/>
      <c r="NQM942" s="337"/>
      <c r="NQN942" s="337"/>
      <c r="NQO942" s="337"/>
      <c r="NQP942" s="337"/>
      <c r="NQQ942" s="337"/>
      <c r="NQR942" s="337"/>
      <c r="NQS942" s="337"/>
      <c r="NQT942" s="337"/>
      <c r="NQU942" s="337"/>
      <c r="NQV942" s="337"/>
      <c r="NQW942" s="337"/>
      <c r="NQX942" s="337"/>
      <c r="NQY942" s="337"/>
      <c r="NQZ942" s="337"/>
      <c r="NRA942" s="337"/>
      <c r="NRB942" s="337"/>
      <c r="NRC942" s="337"/>
      <c r="NRD942" s="337"/>
      <c r="NRE942" s="337"/>
      <c r="NRF942" s="337"/>
      <c r="NRG942" s="337"/>
      <c r="NRH942" s="337"/>
      <c r="NRI942" s="337"/>
      <c r="NRJ942" s="337"/>
      <c r="NRK942" s="337"/>
      <c r="NRL942" s="337"/>
      <c r="NRM942" s="337"/>
      <c r="NRN942" s="337"/>
      <c r="NRO942" s="337"/>
      <c r="NRP942" s="337"/>
      <c r="NRQ942" s="337"/>
      <c r="NRR942" s="337"/>
      <c r="NRS942" s="337"/>
      <c r="NRT942" s="337"/>
      <c r="NRU942" s="337"/>
      <c r="NRV942" s="337"/>
      <c r="NRW942" s="337"/>
      <c r="NRX942" s="337"/>
      <c r="NRY942" s="337"/>
      <c r="NRZ942" s="337"/>
      <c r="NSA942" s="337"/>
      <c r="NSB942" s="337"/>
      <c r="NSC942" s="337"/>
      <c r="NSD942" s="337"/>
      <c r="NSE942" s="337"/>
      <c r="NSF942" s="337"/>
      <c r="NSG942" s="337"/>
      <c r="NSH942" s="337"/>
      <c r="NSI942" s="337"/>
      <c r="NSJ942" s="337"/>
      <c r="NSK942" s="337"/>
      <c r="NSL942" s="337"/>
      <c r="NSM942" s="337"/>
      <c r="NSN942" s="337"/>
      <c r="NSO942" s="337"/>
      <c r="NSP942" s="337"/>
      <c r="NSQ942" s="337"/>
      <c r="NSR942" s="337"/>
      <c r="NSS942" s="337"/>
      <c r="NST942" s="337"/>
      <c r="NSU942" s="337"/>
      <c r="NSV942" s="337"/>
      <c r="NSW942" s="337"/>
      <c r="NSX942" s="337"/>
      <c r="NSY942" s="337"/>
      <c r="NSZ942" s="337"/>
      <c r="NTA942" s="337"/>
      <c r="NTB942" s="337"/>
      <c r="NTC942" s="337"/>
      <c r="NTD942" s="337"/>
      <c r="NTE942" s="337"/>
      <c r="NTF942" s="337"/>
      <c r="NTG942" s="337"/>
      <c r="NTH942" s="337"/>
      <c r="NTI942" s="337"/>
      <c r="NTJ942" s="337"/>
      <c r="NTK942" s="337"/>
      <c r="NTL942" s="337"/>
      <c r="NTM942" s="337"/>
      <c r="NTN942" s="337"/>
      <c r="NTO942" s="337"/>
      <c r="NTP942" s="337"/>
      <c r="NTQ942" s="337"/>
      <c r="NTR942" s="337"/>
      <c r="NTS942" s="337"/>
      <c r="NTT942" s="337"/>
      <c r="NTU942" s="337"/>
      <c r="NTV942" s="337"/>
      <c r="NTW942" s="337"/>
      <c r="NTX942" s="337"/>
      <c r="NTY942" s="337"/>
      <c r="NTZ942" s="337"/>
      <c r="NUA942" s="337"/>
      <c r="NUB942" s="337"/>
      <c r="NUC942" s="337"/>
      <c r="NUD942" s="337"/>
      <c r="NUE942" s="337"/>
      <c r="NUF942" s="337"/>
      <c r="NUG942" s="337"/>
      <c r="NUH942" s="337"/>
      <c r="NUI942" s="337"/>
      <c r="NUJ942" s="337"/>
      <c r="NUK942" s="337"/>
      <c r="NUL942" s="337"/>
      <c r="NUM942" s="337"/>
      <c r="NUN942" s="337"/>
      <c r="NUO942" s="337"/>
      <c r="NUP942" s="337"/>
      <c r="NUQ942" s="337"/>
      <c r="NUR942" s="337"/>
      <c r="NUS942" s="337"/>
      <c r="NUT942" s="337"/>
      <c r="NUU942" s="337"/>
      <c r="NUV942" s="337"/>
      <c r="NUW942" s="337"/>
      <c r="NUX942" s="337"/>
      <c r="NUY942" s="337"/>
      <c r="NUZ942" s="337"/>
      <c r="NVA942" s="337"/>
      <c r="NVB942" s="337"/>
      <c r="NVC942" s="337"/>
      <c r="NVD942" s="337"/>
      <c r="NVE942" s="337"/>
      <c r="NVF942" s="337"/>
      <c r="NVG942" s="337"/>
      <c r="NVH942" s="337"/>
      <c r="NVI942" s="337"/>
      <c r="NVJ942" s="337"/>
      <c r="NVK942" s="337"/>
      <c r="NVL942" s="337"/>
      <c r="NVM942" s="337"/>
      <c r="NVN942" s="337"/>
      <c r="NVO942" s="337"/>
      <c r="NVP942" s="337"/>
      <c r="NVQ942" s="337"/>
      <c r="NVR942" s="337"/>
      <c r="NVS942" s="337"/>
      <c r="NVT942" s="337"/>
      <c r="NVU942" s="337"/>
      <c r="NVV942" s="337"/>
      <c r="NVW942" s="337"/>
      <c r="NVX942" s="337"/>
      <c r="NVY942" s="337"/>
      <c r="NVZ942" s="337"/>
      <c r="NWA942" s="337"/>
      <c r="NWB942" s="337"/>
      <c r="NWC942" s="337"/>
      <c r="NWD942" s="337"/>
      <c r="NWE942" s="337"/>
      <c r="NWF942" s="337"/>
      <c r="NWG942" s="337"/>
      <c r="NWH942" s="337"/>
      <c r="NWI942" s="337"/>
      <c r="NWJ942" s="337"/>
      <c r="NWK942" s="337"/>
      <c r="NWL942" s="337"/>
      <c r="NWM942" s="337"/>
      <c r="NWN942" s="337"/>
      <c r="NWO942" s="337"/>
      <c r="NWP942" s="337"/>
      <c r="NWQ942" s="337"/>
      <c r="NWR942" s="337"/>
      <c r="NWS942" s="337"/>
      <c r="NWT942" s="337"/>
      <c r="NWU942" s="337"/>
      <c r="NWV942" s="337"/>
      <c r="NWW942" s="337"/>
      <c r="NWX942" s="337"/>
      <c r="NWY942" s="337"/>
      <c r="NWZ942" s="337"/>
      <c r="NXA942" s="337"/>
      <c r="NXB942" s="337"/>
      <c r="NXC942" s="337"/>
      <c r="NXD942" s="337"/>
      <c r="NXE942" s="337"/>
      <c r="NXF942" s="337"/>
      <c r="NXG942" s="337"/>
      <c r="NXH942" s="337"/>
      <c r="NXI942" s="337"/>
      <c r="NXJ942" s="337"/>
      <c r="NXK942" s="337"/>
      <c r="NXL942" s="337"/>
      <c r="NXM942" s="337"/>
      <c r="NXN942" s="337"/>
      <c r="NXO942" s="337"/>
      <c r="NXP942" s="337"/>
      <c r="NXQ942" s="337"/>
      <c r="NXR942" s="337"/>
      <c r="NXS942" s="337"/>
      <c r="NXT942" s="337"/>
      <c r="NXU942" s="337"/>
      <c r="NXV942" s="337"/>
      <c r="NXW942" s="337"/>
      <c r="NXX942" s="337"/>
      <c r="NXY942" s="337"/>
      <c r="NXZ942" s="337"/>
      <c r="NYA942" s="337"/>
      <c r="NYB942" s="337"/>
      <c r="NYC942" s="337"/>
      <c r="NYD942" s="337"/>
      <c r="NYE942" s="337"/>
      <c r="NYF942" s="337"/>
      <c r="NYG942" s="337"/>
      <c r="NYH942" s="337"/>
      <c r="NYI942" s="337"/>
      <c r="NYJ942" s="337"/>
      <c r="NYK942" s="337"/>
      <c r="NYL942" s="337"/>
      <c r="NYM942" s="337"/>
      <c r="NYN942" s="337"/>
      <c r="NYO942" s="337"/>
      <c r="NYP942" s="337"/>
      <c r="NYQ942" s="337"/>
      <c r="NYR942" s="337"/>
      <c r="NYS942" s="337"/>
      <c r="NYT942" s="337"/>
      <c r="NYU942" s="337"/>
      <c r="NYV942" s="337"/>
      <c r="NYW942" s="337"/>
      <c r="NYX942" s="337"/>
      <c r="NYY942" s="337"/>
      <c r="NYZ942" s="337"/>
      <c r="NZA942" s="337"/>
      <c r="NZB942" s="337"/>
      <c r="NZC942" s="337"/>
      <c r="NZD942" s="337"/>
      <c r="NZE942" s="337"/>
      <c r="NZF942" s="337"/>
      <c r="NZG942" s="337"/>
      <c r="NZH942" s="337"/>
      <c r="NZI942" s="337"/>
      <c r="NZJ942" s="337"/>
      <c r="NZK942" s="337"/>
      <c r="NZL942" s="337"/>
      <c r="NZM942" s="337"/>
      <c r="NZN942" s="337"/>
      <c r="NZO942" s="337"/>
      <c r="NZP942" s="337"/>
      <c r="NZQ942" s="337"/>
      <c r="NZR942" s="337"/>
      <c r="NZS942" s="337"/>
      <c r="NZT942" s="337"/>
      <c r="NZU942" s="337"/>
      <c r="NZV942" s="337"/>
      <c r="NZW942" s="337"/>
      <c r="NZX942" s="337"/>
      <c r="NZY942" s="337"/>
      <c r="NZZ942" s="337"/>
      <c r="OAA942" s="337"/>
      <c r="OAB942" s="337"/>
      <c r="OAC942" s="337"/>
      <c r="OAD942" s="337"/>
      <c r="OAE942" s="337"/>
      <c r="OAF942" s="337"/>
      <c r="OAG942" s="337"/>
      <c r="OAH942" s="337"/>
      <c r="OAI942" s="337"/>
      <c r="OAJ942" s="337"/>
      <c r="OAK942" s="337"/>
      <c r="OAL942" s="337"/>
      <c r="OAM942" s="337"/>
      <c r="OAN942" s="337"/>
      <c r="OAO942" s="337"/>
      <c r="OAP942" s="337"/>
      <c r="OAQ942" s="337"/>
      <c r="OAR942" s="337"/>
      <c r="OAS942" s="337"/>
      <c r="OAT942" s="337"/>
      <c r="OAU942" s="337"/>
      <c r="OAV942" s="337"/>
      <c r="OAW942" s="337"/>
      <c r="OAX942" s="337"/>
      <c r="OAY942" s="337"/>
      <c r="OAZ942" s="337"/>
      <c r="OBA942" s="337"/>
      <c r="OBB942" s="337"/>
      <c r="OBC942" s="337"/>
      <c r="OBD942" s="337"/>
      <c r="OBE942" s="337"/>
      <c r="OBF942" s="337"/>
      <c r="OBG942" s="337"/>
      <c r="OBH942" s="337"/>
      <c r="OBI942" s="337"/>
      <c r="OBJ942" s="337"/>
      <c r="OBK942" s="337"/>
      <c r="OBL942" s="337"/>
      <c r="OBM942" s="337"/>
      <c r="OBN942" s="337"/>
      <c r="OBO942" s="337"/>
      <c r="OBP942" s="337"/>
      <c r="OBQ942" s="337"/>
      <c r="OBR942" s="337"/>
      <c r="OBS942" s="337"/>
      <c r="OBT942" s="337"/>
      <c r="OBU942" s="337"/>
      <c r="OBV942" s="337"/>
      <c r="OBW942" s="337"/>
      <c r="OBX942" s="337"/>
      <c r="OBY942" s="337"/>
      <c r="OBZ942" s="337"/>
      <c r="OCA942" s="337"/>
      <c r="OCB942" s="337"/>
      <c r="OCC942" s="337"/>
      <c r="OCD942" s="337"/>
      <c r="OCE942" s="337"/>
      <c r="OCF942" s="337"/>
      <c r="OCG942" s="337"/>
      <c r="OCH942" s="337"/>
      <c r="OCI942" s="337"/>
      <c r="OCJ942" s="337"/>
      <c r="OCK942" s="337"/>
      <c r="OCL942" s="337"/>
      <c r="OCM942" s="337"/>
      <c r="OCN942" s="337"/>
      <c r="OCO942" s="337"/>
      <c r="OCP942" s="337"/>
      <c r="OCQ942" s="337"/>
      <c r="OCR942" s="337"/>
      <c r="OCS942" s="337"/>
      <c r="OCT942" s="337"/>
      <c r="OCU942" s="337"/>
      <c r="OCV942" s="337"/>
      <c r="OCW942" s="337"/>
      <c r="OCX942" s="337"/>
      <c r="OCY942" s="337"/>
      <c r="OCZ942" s="337"/>
      <c r="ODA942" s="337"/>
      <c r="ODB942" s="337"/>
      <c r="ODC942" s="337"/>
      <c r="ODD942" s="337"/>
      <c r="ODE942" s="337"/>
      <c r="ODF942" s="337"/>
      <c r="ODG942" s="337"/>
      <c r="ODH942" s="337"/>
      <c r="ODI942" s="337"/>
      <c r="ODJ942" s="337"/>
      <c r="ODK942" s="337"/>
      <c r="ODL942" s="337"/>
      <c r="ODM942" s="337"/>
      <c r="ODN942" s="337"/>
      <c r="ODO942" s="337"/>
      <c r="ODP942" s="337"/>
      <c r="ODQ942" s="337"/>
      <c r="ODR942" s="337"/>
      <c r="ODS942" s="337"/>
      <c r="ODT942" s="337"/>
      <c r="ODU942" s="337"/>
      <c r="ODV942" s="337"/>
      <c r="ODW942" s="337"/>
      <c r="ODX942" s="337"/>
      <c r="ODY942" s="337"/>
      <c r="ODZ942" s="337"/>
      <c r="OEA942" s="337"/>
      <c r="OEB942" s="337"/>
      <c r="OEC942" s="337"/>
      <c r="OED942" s="337"/>
      <c r="OEE942" s="337"/>
      <c r="OEF942" s="337"/>
      <c r="OEG942" s="337"/>
      <c r="OEH942" s="337"/>
      <c r="OEI942" s="337"/>
      <c r="OEJ942" s="337"/>
      <c r="OEK942" s="337"/>
      <c r="OEL942" s="337"/>
      <c r="OEM942" s="337"/>
      <c r="OEN942" s="337"/>
      <c r="OEO942" s="337"/>
      <c r="OEP942" s="337"/>
      <c r="OEQ942" s="337"/>
      <c r="OER942" s="337"/>
      <c r="OES942" s="337"/>
      <c r="OET942" s="337"/>
      <c r="OEU942" s="337"/>
      <c r="OEV942" s="337"/>
      <c r="OEW942" s="337"/>
      <c r="OEX942" s="337"/>
      <c r="OEY942" s="337"/>
      <c r="OEZ942" s="337"/>
      <c r="OFA942" s="337"/>
      <c r="OFB942" s="337"/>
      <c r="OFC942" s="337"/>
      <c r="OFD942" s="337"/>
      <c r="OFE942" s="337"/>
      <c r="OFF942" s="337"/>
      <c r="OFG942" s="337"/>
      <c r="OFH942" s="337"/>
      <c r="OFI942" s="337"/>
      <c r="OFJ942" s="337"/>
      <c r="OFK942" s="337"/>
      <c r="OFL942" s="337"/>
      <c r="OFM942" s="337"/>
      <c r="OFN942" s="337"/>
      <c r="OFO942" s="337"/>
      <c r="OFP942" s="337"/>
      <c r="OFQ942" s="337"/>
      <c r="OFR942" s="337"/>
      <c r="OFS942" s="337"/>
      <c r="OFT942" s="337"/>
      <c r="OFU942" s="337"/>
      <c r="OFV942" s="337"/>
      <c r="OFW942" s="337"/>
      <c r="OFX942" s="337"/>
      <c r="OFY942" s="337"/>
      <c r="OFZ942" s="337"/>
      <c r="OGA942" s="337"/>
      <c r="OGB942" s="337"/>
      <c r="OGC942" s="337"/>
      <c r="OGD942" s="337"/>
      <c r="OGE942" s="337"/>
      <c r="OGF942" s="337"/>
      <c r="OGG942" s="337"/>
      <c r="OGH942" s="337"/>
      <c r="OGI942" s="337"/>
      <c r="OGJ942" s="337"/>
      <c r="OGK942" s="337"/>
      <c r="OGL942" s="337"/>
      <c r="OGM942" s="337"/>
      <c r="OGN942" s="337"/>
      <c r="OGO942" s="337"/>
      <c r="OGP942" s="337"/>
      <c r="OGQ942" s="337"/>
      <c r="OGR942" s="337"/>
      <c r="OGS942" s="337"/>
      <c r="OGT942" s="337"/>
      <c r="OGU942" s="337"/>
      <c r="OGV942" s="337"/>
      <c r="OGW942" s="337"/>
      <c r="OGX942" s="337"/>
      <c r="OGY942" s="337"/>
      <c r="OGZ942" s="337"/>
      <c r="OHA942" s="337"/>
      <c r="OHB942" s="337"/>
      <c r="OHC942" s="337"/>
      <c r="OHD942" s="337"/>
      <c r="OHE942" s="337"/>
      <c r="OHF942" s="337"/>
      <c r="OHG942" s="337"/>
      <c r="OHH942" s="337"/>
      <c r="OHI942" s="337"/>
      <c r="OHJ942" s="337"/>
      <c r="OHK942" s="337"/>
      <c r="OHL942" s="337"/>
      <c r="OHM942" s="337"/>
      <c r="OHN942" s="337"/>
      <c r="OHO942" s="337"/>
      <c r="OHP942" s="337"/>
      <c r="OHQ942" s="337"/>
      <c r="OHR942" s="337"/>
      <c r="OHS942" s="337"/>
      <c r="OHT942" s="337"/>
      <c r="OHU942" s="337"/>
      <c r="OHV942" s="337"/>
      <c r="OHW942" s="337"/>
      <c r="OHX942" s="337"/>
      <c r="OHY942" s="337"/>
      <c r="OHZ942" s="337"/>
      <c r="OIA942" s="337"/>
      <c r="OIB942" s="337"/>
      <c r="OIC942" s="337"/>
      <c r="OID942" s="337"/>
      <c r="OIE942" s="337"/>
      <c r="OIF942" s="337"/>
      <c r="OIG942" s="337"/>
      <c r="OIH942" s="337"/>
      <c r="OII942" s="337"/>
      <c r="OIJ942" s="337"/>
      <c r="OIK942" s="337"/>
      <c r="OIL942" s="337"/>
      <c r="OIM942" s="337"/>
      <c r="OIN942" s="337"/>
      <c r="OIO942" s="337"/>
      <c r="OIP942" s="337"/>
      <c r="OIQ942" s="337"/>
      <c r="OIR942" s="337"/>
      <c r="OIS942" s="337"/>
      <c r="OIT942" s="337"/>
      <c r="OIU942" s="337"/>
      <c r="OIV942" s="337"/>
      <c r="OIW942" s="337"/>
      <c r="OIX942" s="337"/>
      <c r="OIY942" s="337"/>
      <c r="OIZ942" s="337"/>
      <c r="OJA942" s="337"/>
      <c r="OJB942" s="337"/>
      <c r="OJC942" s="337"/>
      <c r="OJD942" s="337"/>
      <c r="OJE942" s="337"/>
      <c r="OJF942" s="337"/>
      <c r="OJG942" s="337"/>
      <c r="OJH942" s="337"/>
      <c r="OJI942" s="337"/>
      <c r="OJJ942" s="337"/>
      <c r="OJK942" s="337"/>
      <c r="OJL942" s="337"/>
      <c r="OJM942" s="337"/>
      <c r="OJN942" s="337"/>
      <c r="OJO942" s="337"/>
      <c r="OJP942" s="337"/>
      <c r="OJQ942" s="337"/>
      <c r="OJR942" s="337"/>
      <c r="OJS942" s="337"/>
      <c r="OJT942" s="337"/>
      <c r="OJU942" s="337"/>
      <c r="OJV942" s="337"/>
      <c r="OJW942" s="337"/>
      <c r="OJX942" s="337"/>
      <c r="OJY942" s="337"/>
      <c r="OJZ942" s="337"/>
      <c r="OKA942" s="337"/>
      <c r="OKB942" s="337"/>
      <c r="OKC942" s="337"/>
      <c r="OKD942" s="337"/>
      <c r="OKE942" s="337"/>
      <c r="OKF942" s="337"/>
      <c r="OKG942" s="337"/>
      <c r="OKH942" s="337"/>
      <c r="OKI942" s="337"/>
      <c r="OKJ942" s="337"/>
      <c r="OKK942" s="337"/>
      <c r="OKL942" s="337"/>
      <c r="OKM942" s="337"/>
      <c r="OKN942" s="337"/>
      <c r="OKO942" s="337"/>
      <c r="OKP942" s="337"/>
      <c r="OKQ942" s="337"/>
      <c r="OKR942" s="337"/>
      <c r="OKS942" s="337"/>
      <c r="OKT942" s="337"/>
      <c r="OKU942" s="337"/>
      <c r="OKV942" s="337"/>
      <c r="OKW942" s="337"/>
      <c r="OKX942" s="337"/>
      <c r="OKY942" s="337"/>
      <c r="OKZ942" s="337"/>
      <c r="OLA942" s="337"/>
      <c r="OLB942" s="337"/>
      <c r="OLC942" s="337"/>
      <c r="OLD942" s="337"/>
      <c r="OLE942" s="337"/>
      <c r="OLF942" s="337"/>
      <c r="OLG942" s="337"/>
      <c r="OLH942" s="337"/>
      <c r="OLI942" s="337"/>
      <c r="OLJ942" s="337"/>
      <c r="OLK942" s="337"/>
      <c r="OLL942" s="337"/>
      <c r="OLM942" s="337"/>
      <c r="OLN942" s="337"/>
      <c r="OLO942" s="337"/>
      <c r="OLP942" s="337"/>
      <c r="OLQ942" s="337"/>
      <c r="OLR942" s="337"/>
      <c r="OLS942" s="337"/>
      <c r="OLT942" s="337"/>
      <c r="OLU942" s="337"/>
      <c r="OLV942" s="337"/>
      <c r="OLW942" s="337"/>
      <c r="OLX942" s="337"/>
      <c r="OLY942" s="337"/>
      <c r="OLZ942" s="337"/>
      <c r="OMA942" s="337"/>
      <c r="OMB942" s="337"/>
      <c r="OMC942" s="337"/>
      <c r="OMD942" s="337"/>
      <c r="OME942" s="337"/>
      <c r="OMF942" s="337"/>
      <c r="OMG942" s="337"/>
      <c r="OMH942" s="337"/>
      <c r="OMI942" s="337"/>
      <c r="OMJ942" s="337"/>
      <c r="OMK942" s="337"/>
      <c r="OML942" s="337"/>
      <c r="OMM942" s="337"/>
      <c r="OMN942" s="337"/>
      <c r="OMO942" s="337"/>
      <c r="OMP942" s="337"/>
      <c r="OMQ942" s="337"/>
      <c r="OMR942" s="337"/>
      <c r="OMS942" s="337"/>
      <c r="OMT942" s="337"/>
      <c r="OMU942" s="337"/>
      <c r="OMV942" s="337"/>
      <c r="OMW942" s="337"/>
      <c r="OMX942" s="337"/>
      <c r="OMY942" s="337"/>
      <c r="OMZ942" s="337"/>
      <c r="ONA942" s="337"/>
      <c r="ONB942" s="337"/>
      <c r="ONC942" s="337"/>
      <c r="OND942" s="337"/>
      <c r="ONE942" s="337"/>
      <c r="ONF942" s="337"/>
      <c r="ONG942" s="337"/>
      <c r="ONH942" s="337"/>
      <c r="ONI942" s="337"/>
      <c r="ONJ942" s="337"/>
      <c r="ONK942" s="337"/>
      <c r="ONL942" s="337"/>
      <c r="ONM942" s="337"/>
      <c r="ONN942" s="337"/>
      <c r="ONO942" s="337"/>
      <c r="ONP942" s="337"/>
      <c r="ONQ942" s="337"/>
      <c r="ONR942" s="337"/>
      <c r="ONS942" s="337"/>
      <c r="ONT942" s="337"/>
      <c r="ONU942" s="337"/>
      <c r="ONV942" s="337"/>
      <c r="ONW942" s="337"/>
      <c r="ONX942" s="337"/>
      <c r="ONY942" s="337"/>
      <c r="ONZ942" s="337"/>
      <c r="OOA942" s="337"/>
      <c r="OOB942" s="337"/>
      <c r="OOC942" s="337"/>
      <c r="OOD942" s="337"/>
      <c r="OOE942" s="337"/>
      <c r="OOF942" s="337"/>
      <c r="OOG942" s="337"/>
      <c r="OOH942" s="337"/>
      <c r="OOI942" s="337"/>
      <c r="OOJ942" s="337"/>
      <c r="OOK942" s="337"/>
      <c r="OOL942" s="337"/>
      <c r="OOM942" s="337"/>
      <c r="OON942" s="337"/>
      <c r="OOO942" s="337"/>
      <c r="OOP942" s="337"/>
      <c r="OOQ942" s="337"/>
      <c r="OOR942" s="337"/>
      <c r="OOS942" s="337"/>
      <c r="OOT942" s="337"/>
      <c r="OOU942" s="337"/>
      <c r="OOV942" s="337"/>
      <c r="OOW942" s="337"/>
      <c r="OOX942" s="337"/>
      <c r="OOY942" s="337"/>
      <c r="OOZ942" s="337"/>
      <c r="OPA942" s="337"/>
      <c r="OPB942" s="337"/>
      <c r="OPC942" s="337"/>
      <c r="OPD942" s="337"/>
      <c r="OPE942" s="337"/>
      <c r="OPF942" s="337"/>
      <c r="OPG942" s="337"/>
      <c r="OPH942" s="337"/>
      <c r="OPI942" s="337"/>
      <c r="OPJ942" s="337"/>
      <c r="OPK942" s="337"/>
      <c r="OPL942" s="337"/>
      <c r="OPM942" s="337"/>
      <c r="OPN942" s="337"/>
      <c r="OPO942" s="337"/>
      <c r="OPP942" s="337"/>
      <c r="OPQ942" s="337"/>
      <c r="OPR942" s="337"/>
      <c r="OPS942" s="337"/>
      <c r="OPT942" s="337"/>
      <c r="OPU942" s="337"/>
      <c r="OPV942" s="337"/>
      <c r="OPW942" s="337"/>
      <c r="OPX942" s="337"/>
      <c r="OPY942" s="337"/>
      <c r="OPZ942" s="337"/>
      <c r="OQA942" s="337"/>
      <c r="OQB942" s="337"/>
      <c r="OQC942" s="337"/>
      <c r="OQD942" s="337"/>
      <c r="OQE942" s="337"/>
      <c r="OQF942" s="337"/>
      <c r="OQG942" s="337"/>
      <c r="OQH942" s="337"/>
      <c r="OQI942" s="337"/>
      <c r="OQJ942" s="337"/>
      <c r="OQK942" s="337"/>
      <c r="OQL942" s="337"/>
      <c r="OQM942" s="337"/>
      <c r="OQN942" s="337"/>
      <c r="OQO942" s="337"/>
      <c r="OQP942" s="337"/>
      <c r="OQQ942" s="337"/>
      <c r="OQR942" s="337"/>
      <c r="OQS942" s="337"/>
      <c r="OQT942" s="337"/>
      <c r="OQU942" s="337"/>
      <c r="OQV942" s="337"/>
      <c r="OQW942" s="337"/>
      <c r="OQX942" s="337"/>
      <c r="OQY942" s="337"/>
      <c r="OQZ942" s="337"/>
      <c r="ORA942" s="337"/>
      <c r="ORB942" s="337"/>
      <c r="ORC942" s="337"/>
      <c r="ORD942" s="337"/>
      <c r="ORE942" s="337"/>
      <c r="ORF942" s="337"/>
      <c r="ORG942" s="337"/>
      <c r="ORH942" s="337"/>
      <c r="ORI942" s="337"/>
      <c r="ORJ942" s="337"/>
      <c r="ORK942" s="337"/>
      <c r="ORL942" s="337"/>
      <c r="ORM942" s="337"/>
      <c r="ORN942" s="337"/>
      <c r="ORO942" s="337"/>
      <c r="ORP942" s="337"/>
      <c r="ORQ942" s="337"/>
      <c r="ORR942" s="337"/>
      <c r="ORS942" s="337"/>
      <c r="ORT942" s="337"/>
      <c r="ORU942" s="337"/>
      <c r="ORV942" s="337"/>
      <c r="ORW942" s="337"/>
      <c r="ORX942" s="337"/>
      <c r="ORY942" s="337"/>
      <c r="ORZ942" s="337"/>
      <c r="OSA942" s="337"/>
      <c r="OSB942" s="337"/>
      <c r="OSC942" s="337"/>
      <c r="OSD942" s="337"/>
      <c r="OSE942" s="337"/>
      <c r="OSF942" s="337"/>
      <c r="OSG942" s="337"/>
      <c r="OSH942" s="337"/>
      <c r="OSI942" s="337"/>
      <c r="OSJ942" s="337"/>
      <c r="OSK942" s="337"/>
      <c r="OSL942" s="337"/>
      <c r="OSM942" s="337"/>
      <c r="OSN942" s="337"/>
      <c r="OSO942" s="337"/>
      <c r="OSP942" s="337"/>
      <c r="OSQ942" s="337"/>
      <c r="OSR942" s="337"/>
      <c r="OSS942" s="337"/>
      <c r="OST942" s="337"/>
      <c r="OSU942" s="337"/>
      <c r="OSV942" s="337"/>
      <c r="OSW942" s="337"/>
      <c r="OSX942" s="337"/>
      <c r="OSY942" s="337"/>
      <c r="OSZ942" s="337"/>
      <c r="OTA942" s="337"/>
      <c r="OTB942" s="337"/>
      <c r="OTC942" s="337"/>
      <c r="OTD942" s="337"/>
      <c r="OTE942" s="337"/>
      <c r="OTF942" s="337"/>
      <c r="OTG942" s="337"/>
      <c r="OTH942" s="337"/>
      <c r="OTI942" s="337"/>
      <c r="OTJ942" s="337"/>
      <c r="OTK942" s="337"/>
      <c r="OTL942" s="337"/>
      <c r="OTM942" s="337"/>
      <c r="OTN942" s="337"/>
      <c r="OTO942" s="337"/>
      <c r="OTP942" s="337"/>
      <c r="OTQ942" s="337"/>
      <c r="OTR942" s="337"/>
      <c r="OTS942" s="337"/>
      <c r="OTT942" s="337"/>
      <c r="OTU942" s="337"/>
      <c r="OTV942" s="337"/>
      <c r="OTW942" s="337"/>
      <c r="OTX942" s="337"/>
      <c r="OTY942" s="337"/>
      <c r="OTZ942" s="337"/>
      <c r="OUA942" s="337"/>
      <c r="OUB942" s="337"/>
      <c r="OUC942" s="337"/>
      <c r="OUD942" s="337"/>
      <c r="OUE942" s="337"/>
      <c r="OUF942" s="337"/>
      <c r="OUG942" s="337"/>
      <c r="OUH942" s="337"/>
      <c r="OUI942" s="337"/>
      <c r="OUJ942" s="337"/>
      <c r="OUK942" s="337"/>
      <c r="OUL942" s="337"/>
      <c r="OUM942" s="337"/>
      <c r="OUN942" s="337"/>
      <c r="OUO942" s="337"/>
      <c r="OUP942" s="337"/>
      <c r="OUQ942" s="337"/>
      <c r="OUR942" s="337"/>
      <c r="OUS942" s="337"/>
      <c r="OUT942" s="337"/>
      <c r="OUU942" s="337"/>
      <c r="OUV942" s="337"/>
      <c r="OUW942" s="337"/>
      <c r="OUX942" s="337"/>
      <c r="OUY942" s="337"/>
      <c r="OUZ942" s="337"/>
      <c r="OVA942" s="337"/>
      <c r="OVB942" s="337"/>
      <c r="OVC942" s="337"/>
      <c r="OVD942" s="337"/>
      <c r="OVE942" s="337"/>
      <c r="OVF942" s="337"/>
      <c r="OVG942" s="337"/>
      <c r="OVH942" s="337"/>
      <c r="OVI942" s="337"/>
      <c r="OVJ942" s="337"/>
      <c r="OVK942" s="337"/>
      <c r="OVL942" s="337"/>
      <c r="OVM942" s="337"/>
      <c r="OVN942" s="337"/>
      <c r="OVO942" s="337"/>
      <c r="OVP942" s="337"/>
      <c r="OVQ942" s="337"/>
      <c r="OVR942" s="337"/>
      <c r="OVS942" s="337"/>
      <c r="OVT942" s="337"/>
      <c r="OVU942" s="337"/>
      <c r="OVV942" s="337"/>
      <c r="OVW942" s="337"/>
      <c r="OVX942" s="337"/>
      <c r="OVY942" s="337"/>
      <c r="OVZ942" s="337"/>
      <c r="OWA942" s="337"/>
      <c r="OWB942" s="337"/>
      <c r="OWC942" s="337"/>
      <c r="OWD942" s="337"/>
      <c r="OWE942" s="337"/>
      <c r="OWF942" s="337"/>
      <c r="OWG942" s="337"/>
      <c r="OWH942" s="337"/>
      <c r="OWI942" s="337"/>
      <c r="OWJ942" s="337"/>
      <c r="OWK942" s="337"/>
      <c r="OWL942" s="337"/>
      <c r="OWM942" s="337"/>
      <c r="OWN942" s="337"/>
      <c r="OWO942" s="337"/>
      <c r="OWP942" s="337"/>
      <c r="OWQ942" s="337"/>
      <c r="OWR942" s="337"/>
      <c r="OWS942" s="337"/>
      <c r="OWT942" s="337"/>
      <c r="OWU942" s="337"/>
      <c r="OWV942" s="337"/>
      <c r="OWW942" s="337"/>
      <c r="OWX942" s="337"/>
      <c r="OWY942" s="337"/>
      <c r="OWZ942" s="337"/>
      <c r="OXA942" s="337"/>
      <c r="OXB942" s="337"/>
      <c r="OXC942" s="337"/>
      <c r="OXD942" s="337"/>
      <c r="OXE942" s="337"/>
      <c r="OXF942" s="337"/>
      <c r="OXG942" s="337"/>
      <c r="OXH942" s="337"/>
      <c r="OXI942" s="337"/>
      <c r="OXJ942" s="337"/>
      <c r="OXK942" s="337"/>
      <c r="OXL942" s="337"/>
      <c r="OXM942" s="337"/>
      <c r="OXN942" s="337"/>
      <c r="OXO942" s="337"/>
      <c r="OXP942" s="337"/>
      <c r="OXQ942" s="337"/>
      <c r="OXR942" s="337"/>
      <c r="OXS942" s="337"/>
      <c r="OXT942" s="337"/>
      <c r="OXU942" s="337"/>
      <c r="OXV942" s="337"/>
      <c r="OXW942" s="337"/>
      <c r="OXX942" s="337"/>
      <c r="OXY942" s="337"/>
      <c r="OXZ942" s="337"/>
      <c r="OYA942" s="337"/>
      <c r="OYB942" s="337"/>
      <c r="OYC942" s="337"/>
      <c r="OYD942" s="337"/>
      <c r="OYE942" s="337"/>
      <c r="OYF942" s="337"/>
      <c r="OYG942" s="337"/>
      <c r="OYH942" s="337"/>
      <c r="OYI942" s="337"/>
      <c r="OYJ942" s="337"/>
      <c r="OYK942" s="337"/>
      <c r="OYL942" s="337"/>
      <c r="OYM942" s="337"/>
      <c r="OYN942" s="337"/>
      <c r="OYO942" s="337"/>
      <c r="OYP942" s="337"/>
      <c r="OYQ942" s="337"/>
      <c r="OYR942" s="337"/>
      <c r="OYS942" s="337"/>
      <c r="OYT942" s="337"/>
      <c r="OYU942" s="337"/>
      <c r="OYV942" s="337"/>
      <c r="OYW942" s="337"/>
      <c r="OYX942" s="337"/>
      <c r="OYY942" s="337"/>
      <c r="OYZ942" s="337"/>
      <c r="OZA942" s="337"/>
      <c r="OZB942" s="337"/>
      <c r="OZC942" s="337"/>
      <c r="OZD942" s="337"/>
      <c r="OZE942" s="337"/>
      <c r="OZF942" s="337"/>
      <c r="OZG942" s="337"/>
      <c r="OZH942" s="337"/>
      <c r="OZI942" s="337"/>
      <c r="OZJ942" s="337"/>
      <c r="OZK942" s="337"/>
      <c r="OZL942" s="337"/>
      <c r="OZM942" s="337"/>
      <c r="OZN942" s="337"/>
      <c r="OZO942" s="337"/>
      <c r="OZP942" s="337"/>
      <c r="OZQ942" s="337"/>
      <c r="OZR942" s="337"/>
      <c r="OZS942" s="337"/>
      <c r="OZT942" s="337"/>
      <c r="OZU942" s="337"/>
      <c r="OZV942" s="337"/>
      <c r="OZW942" s="337"/>
      <c r="OZX942" s="337"/>
      <c r="OZY942" s="337"/>
      <c r="OZZ942" s="337"/>
      <c r="PAA942" s="337"/>
      <c r="PAB942" s="337"/>
      <c r="PAC942" s="337"/>
      <c r="PAD942" s="337"/>
      <c r="PAE942" s="337"/>
      <c r="PAF942" s="337"/>
      <c r="PAG942" s="337"/>
      <c r="PAH942" s="337"/>
      <c r="PAI942" s="337"/>
      <c r="PAJ942" s="337"/>
      <c r="PAK942" s="337"/>
      <c r="PAL942" s="337"/>
      <c r="PAM942" s="337"/>
      <c r="PAN942" s="337"/>
      <c r="PAO942" s="337"/>
      <c r="PAP942" s="337"/>
      <c r="PAQ942" s="337"/>
      <c r="PAR942" s="337"/>
      <c r="PAS942" s="337"/>
      <c r="PAT942" s="337"/>
      <c r="PAU942" s="337"/>
      <c r="PAV942" s="337"/>
      <c r="PAW942" s="337"/>
      <c r="PAX942" s="337"/>
      <c r="PAY942" s="337"/>
      <c r="PAZ942" s="337"/>
      <c r="PBA942" s="337"/>
      <c r="PBB942" s="337"/>
      <c r="PBC942" s="337"/>
      <c r="PBD942" s="337"/>
      <c r="PBE942" s="337"/>
      <c r="PBF942" s="337"/>
      <c r="PBG942" s="337"/>
      <c r="PBH942" s="337"/>
      <c r="PBI942" s="337"/>
      <c r="PBJ942" s="337"/>
      <c r="PBK942" s="337"/>
      <c r="PBL942" s="337"/>
      <c r="PBM942" s="337"/>
      <c r="PBN942" s="337"/>
      <c r="PBO942" s="337"/>
      <c r="PBP942" s="337"/>
      <c r="PBQ942" s="337"/>
      <c r="PBR942" s="337"/>
      <c r="PBS942" s="337"/>
      <c r="PBT942" s="337"/>
      <c r="PBU942" s="337"/>
      <c r="PBV942" s="337"/>
      <c r="PBW942" s="337"/>
      <c r="PBX942" s="337"/>
      <c r="PBY942" s="337"/>
      <c r="PBZ942" s="337"/>
      <c r="PCA942" s="337"/>
      <c r="PCB942" s="337"/>
      <c r="PCC942" s="337"/>
      <c r="PCD942" s="337"/>
      <c r="PCE942" s="337"/>
      <c r="PCF942" s="337"/>
      <c r="PCG942" s="337"/>
      <c r="PCH942" s="337"/>
      <c r="PCI942" s="337"/>
      <c r="PCJ942" s="337"/>
      <c r="PCK942" s="337"/>
      <c r="PCL942" s="337"/>
      <c r="PCM942" s="337"/>
      <c r="PCN942" s="337"/>
      <c r="PCO942" s="337"/>
      <c r="PCP942" s="337"/>
      <c r="PCQ942" s="337"/>
      <c r="PCR942" s="337"/>
      <c r="PCS942" s="337"/>
      <c r="PCT942" s="337"/>
      <c r="PCU942" s="337"/>
      <c r="PCV942" s="337"/>
      <c r="PCW942" s="337"/>
      <c r="PCX942" s="337"/>
      <c r="PCY942" s="337"/>
      <c r="PCZ942" s="337"/>
      <c r="PDA942" s="337"/>
      <c r="PDB942" s="337"/>
      <c r="PDC942" s="337"/>
      <c r="PDD942" s="337"/>
      <c r="PDE942" s="337"/>
      <c r="PDF942" s="337"/>
      <c r="PDG942" s="337"/>
      <c r="PDH942" s="337"/>
      <c r="PDI942" s="337"/>
      <c r="PDJ942" s="337"/>
      <c r="PDK942" s="337"/>
      <c r="PDL942" s="337"/>
      <c r="PDM942" s="337"/>
      <c r="PDN942" s="337"/>
      <c r="PDO942" s="337"/>
      <c r="PDP942" s="337"/>
      <c r="PDQ942" s="337"/>
      <c r="PDR942" s="337"/>
      <c r="PDS942" s="337"/>
      <c r="PDT942" s="337"/>
      <c r="PDU942" s="337"/>
      <c r="PDV942" s="337"/>
      <c r="PDW942" s="337"/>
      <c r="PDX942" s="337"/>
      <c r="PDY942" s="337"/>
      <c r="PDZ942" s="337"/>
      <c r="PEA942" s="337"/>
      <c r="PEB942" s="337"/>
      <c r="PEC942" s="337"/>
      <c r="PED942" s="337"/>
      <c r="PEE942" s="337"/>
      <c r="PEF942" s="337"/>
      <c r="PEG942" s="337"/>
      <c r="PEH942" s="337"/>
      <c r="PEI942" s="337"/>
      <c r="PEJ942" s="337"/>
      <c r="PEK942" s="337"/>
      <c r="PEL942" s="337"/>
      <c r="PEM942" s="337"/>
      <c r="PEN942" s="337"/>
      <c r="PEO942" s="337"/>
      <c r="PEP942" s="337"/>
      <c r="PEQ942" s="337"/>
      <c r="PER942" s="337"/>
      <c r="PES942" s="337"/>
      <c r="PET942" s="337"/>
      <c r="PEU942" s="337"/>
      <c r="PEV942" s="337"/>
      <c r="PEW942" s="337"/>
      <c r="PEX942" s="337"/>
      <c r="PEY942" s="337"/>
      <c r="PEZ942" s="337"/>
      <c r="PFA942" s="337"/>
      <c r="PFB942" s="337"/>
      <c r="PFC942" s="337"/>
      <c r="PFD942" s="337"/>
      <c r="PFE942" s="337"/>
      <c r="PFF942" s="337"/>
      <c r="PFG942" s="337"/>
      <c r="PFH942" s="337"/>
      <c r="PFI942" s="337"/>
      <c r="PFJ942" s="337"/>
      <c r="PFK942" s="337"/>
      <c r="PFL942" s="337"/>
      <c r="PFM942" s="337"/>
      <c r="PFN942" s="337"/>
      <c r="PFO942" s="337"/>
      <c r="PFP942" s="337"/>
      <c r="PFQ942" s="337"/>
      <c r="PFR942" s="337"/>
      <c r="PFS942" s="337"/>
      <c r="PFT942" s="337"/>
      <c r="PFU942" s="337"/>
      <c r="PFV942" s="337"/>
      <c r="PFW942" s="337"/>
      <c r="PFX942" s="337"/>
      <c r="PFY942" s="337"/>
      <c r="PFZ942" s="337"/>
      <c r="PGA942" s="337"/>
      <c r="PGB942" s="337"/>
      <c r="PGC942" s="337"/>
      <c r="PGD942" s="337"/>
      <c r="PGE942" s="337"/>
      <c r="PGF942" s="337"/>
      <c r="PGG942" s="337"/>
      <c r="PGH942" s="337"/>
      <c r="PGI942" s="337"/>
      <c r="PGJ942" s="337"/>
      <c r="PGK942" s="337"/>
      <c r="PGL942" s="337"/>
      <c r="PGM942" s="337"/>
      <c r="PGN942" s="337"/>
      <c r="PGO942" s="337"/>
      <c r="PGP942" s="337"/>
      <c r="PGQ942" s="337"/>
      <c r="PGR942" s="337"/>
      <c r="PGS942" s="337"/>
      <c r="PGT942" s="337"/>
      <c r="PGU942" s="337"/>
      <c r="PGV942" s="337"/>
      <c r="PGW942" s="337"/>
      <c r="PGX942" s="337"/>
      <c r="PGY942" s="337"/>
      <c r="PGZ942" s="337"/>
      <c r="PHA942" s="337"/>
      <c r="PHB942" s="337"/>
      <c r="PHC942" s="337"/>
      <c r="PHD942" s="337"/>
      <c r="PHE942" s="337"/>
      <c r="PHF942" s="337"/>
      <c r="PHG942" s="337"/>
      <c r="PHH942" s="337"/>
      <c r="PHI942" s="337"/>
      <c r="PHJ942" s="337"/>
      <c r="PHK942" s="337"/>
      <c r="PHL942" s="337"/>
      <c r="PHM942" s="337"/>
      <c r="PHN942" s="337"/>
      <c r="PHO942" s="337"/>
      <c r="PHP942" s="337"/>
      <c r="PHQ942" s="337"/>
      <c r="PHR942" s="337"/>
      <c r="PHS942" s="337"/>
      <c r="PHT942" s="337"/>
      <c r="PHU942" s="337"/>
      <c r="PHV942" s="337"/>
      <c r="PHW942" s="337"/>
      <c r="PHX942" s="337"/>
      <c r="PHY942" s="337"/>
      <c r="PHZ942" s="337"/>
      <c r="PIA942" s="337"/>
      <c r="PIB942" s="337"/>
      <c r="PIC942" s="337"/>
      <c r="PID942" s="337"/>
      <c r="PIE942" s="337"/>
      <c r="PIF942" s="337"/>
      <c r="PIG942" s="337"/>
      <c r="PIH942" s="337"/>
      <c r="PII942" s="337"/>
      <c r="PIJ942" s="337"/>
      <c r="PIK942" s="337"/>
      <c r="PIL942" s="337"/>
      <c r="PIM942" s="337"/>
      <c r="PIN942" s="337"/>
      <c r="PIO942" s="337"/>
      <c r="PIP942" s="337"/>
      <c r="PIQ942" s="337"/>
      <c r="PIR942" s="337"/>
      <c r="PIS942" s="337"/>
      <c r="PIT942" s="337"/>
      <c r="PIU942" s="337"/>
      <c r="PIV942" s="337"/>
      <c r="PIW942" s="337"/>
      <c r="PIX942" s="337"/>
      <c r="PIY942" s="337"/>
      <c r="PIZ942" s="337"/>
      <c r="PJA942" s="337"/>
      <c r="PJB942" s="337"/>
      <c r="PJC942" s="337"/>
      <c r="PJD942" s="337"/>
      <c r="PJE942" s="337"/>
      <c r="PJF942" s="337"/>
      <c r="PJG942" s="337"/>
      <c r="PJH942" s="337"/>
      <c r="PJI942" s="337"/>
      <c r="PJJ942" s="337"/>
      <c r="PJK942" s="337"/>
      <c r="PJL942" s="337"/>
      <c r="PJM942" s="337"/>
      <c r="PJN942" s="337"/>
      <c r="PJO942" s="337"/>
      <c r="PJP942" s="337"/>
      <c r="PJQ942" s="337"/>
      <c r="PJR942" s="337"/>
      <c r="PJS942" s="337"/>
      <c r="PJT942" s="337"/>
      <c r="PJU942" s="337"/>
      <c r="PJV942" s="337"/>
      <c r="PJW942" s="337"/>
      <c r="PJX942" s="337"/>
      <c r="PJY942" s="337"/>
      <c r="PJZ942" s="337"/>
      <c r="PKA942" s="337"/>
      <c r="PKB942" s="337"/>
      <c r="PKC942" s="337"/>
      <c r="PKD942" s="337"/>
      <c r="PKE942" s="337"/>
      <c r="PKF942" s="337"/>
      <c r="PKG942" s="337"/>
      <c r="PKH942" s="337"/>
      <c r="PKI942" s="337"/>
      <c r="PKJ942" s="337"/>
      <c r="PKK942" s="337"/>
      <c r="PKL942" s="337"/>
      <c r="PKM942" s="337"/>
      <c r="PKN942" s="337"/>
      <c r="PKO942" s="337"/>
      <c r="PKP942" s="337"/>
      <c r="PKQ942" s="337"/>
      <c r="PKR942" s="337"/>
      <c r="PKS942" s="337"/>
      <c r="PKT942" s="337"/>
      <c r="PKU942" s="337"/>
      <c r="PKV942" s="337"/>
      <c r="PKW942" s="337"/>
      <c r="PKX942" s="337"/>
      <c r="PKY942" s="337"/>
      <c r="PKZ942" s="337"/>
      <c r="PLA942" s="337"/>
      <c r="PLB942" s="337"/>
      <c r="PLC942" s="337"/>
      <c r="PLD942" s="337"/>
      <c r="PLE942" s="337"/>
      <c r="PLF942" s="337"/>
      <c r="PLG942" s="337"/>
      <c r="PLH942" s="337"/>
      <c r="PLI942" s="337"/>
      <c r="PLJ942" s="337"/>
      <c r="PLK942" s="337"/>
      <c r="PLL942" s="337"/>
      <c r="PLM942" s="337"/>
      <c r="PLN942" s="337"/>
      <c r="PLO942" s="337"/>
      <c r="PLP942" s="337"/>
      <c r="PLQ942" s="337"/>
      <c r="PLR942" s="337"/>
      <c r="PLS942" s="337"/>
      <c r="PLT942" s="337"/>
      <c r="PLU942" s="337"/>
      <c r="PLV942" s="337"/>
      <c r="PLW942" s="337"/>
      <c r="PLX942" s="337"/>
      <c r="PLY942" s="337"/>
      <c r="PLZ942" s="337"/>
      <c r="PMA942" s="337"/>
      <c r="PMB942" s="337"/>
      <c r="PMC942" s="337"/>
      <c r="PMD942" s="337"/>
      <c r="PME942" s="337"/>
      <c r="PMF942" s="337"/>
      <c r="PMG942" s="337"/>
      <c r="PMH942" s="337"/>
      <c r="PMI942" s="337"/>
      <c r="PMJ942" s="337"/>
      <c r="PMK942" s="337"/>
      <c r="PML942" s="337"/>
      <c r="PMM942" s="337"/>
      <c r="PMN942" s="337"/>
      <c r="PMO942" s="337"/>
      <c r="PMP942" s="337"/>
      <c r="PMQ942" s="337"/>
      <c r="PMR942" s="337"/>
      <c r="PMS942" s="337"/>
      <c r="PMT942" s="337"/>
      <c r="PMU942" s="337"/>
      <c r="PMV942" s="337"/>
      <c r="PMW942" s="337"/>
      <c r="PMX942" s="337"/>
      <c r="PMY942" s="337"/>
      <c r="PMZ942" s="337"/>
      <c r="PNA942" s="337"/>
      <c r="PNB942" s="337"/>
      <c r="PNC942" s="337"/>
      <c r="PND942" s="337"/>
      <c r="PNE942" s="337"/>
      <c r="PNF942" s="337"/>
      <c r="PNG942" s="337"/>
      <c r="PNH942" s="337"/>
      <c r="PNI942" s="337"/>
      <c r="PNJ942" s="337"/>
      <c r="PNK942" s="337"/>
      <c r="PNL942" s="337"/>
      <c r="PNM942" s="337"/>
      <c r="PNN942" s="337"/>
      <c r="PNO942" s="337"/>
      <c r="PNP942" s="337"/>
      <c r="PNQ942" s="337"/>
      <c r="PNR942" s="337"/>
      <c r="PNS942" s="337"/>
      <c r="PNT942" s="337"/>
      <c r="PNU942" s="337"/>
      <c r="PNV942" s="337"/>
      <c r="PNW942" s="337"/>
      <c r="PNX942" s="337"/>
      <c r="PNY942" s="337"/>
      <c r="PNZ942" s="337"/>
      <c r="POA942" s="337"/>
      <c r="POB942" s="337"/>
      <c r="POC942" s="337"/>
      <c r="POD942" s="337"/>
      <c r="POE942" s="337"/>
      <c r="POF942" s="337"/>
      <c r="POG942" s="337"/>
      <c r="POH942" s="337"/>
      <c r="POI942" s="337"/>
      <c r="POJ942" s="337"/>
      <c r="POK942" s="337"/>
      <c r="POL942" s="337"/>
      <c r="POM942" s="337"/>
      <c r="PON942" s="337"/>
      <c r="POO942" s="337"/>
      <c r="POP942" s="337"/>
      <c r="POQ942" s="337"/>
      <c r="POR942" s="337"/>
      <c r="POS942" s="337"/>
      <c r="POT942" s="337"/>
      <c r="POU942" s="337"/>
      <c r="POV942" s="337"/>
      <c r="POW942" s="337"/>
      <c r="POX942" s="337"/>
      <c r="POY942" s="337"/>
      <c r="POZ942" s="337"/>
      <c r="PPA942" s="337"/>
      <c r="PPB942" s="337"/>
      <c r="PPC942" s="337"/>
      <c r="PPD942" s="337"/>
      <c r="PPE942" s="337"/>
      <c r="PPF942" s="337"/>
      <c r="PPG942" s="337"/>
      <c r="PPH942" s="337"/>
      <c r="PPI942" s="337"/>
      <c r="PPJ942" s="337"/>
      <c r="PPK942" s="337"/>
      <c r="PPL942" s="337"/>
      <c r="PPM942" s="337"/>
      <c r="PPN942" s="337"/>
      <c r="PPO942" s="337"/>
      <c r="PPP942" s="337"/>
      <c r="PPQ942" s="337"/>
      <c r="PPR942" s="337"/>
      <c r="PPS942" s="337"/>
      <c r="PPT942" s="337"/>
      <c r="PPU942" s="337"/>
      <c r="PPV942" s="337"/>
      <c r="PPW942" s="337"/>
      <c r="PPX942" s="337"/>
      <c r="PPY942" s="337"/>
      <c r="PPZ942" s="337"/>
      <c r="PQA942" s="337"/>
      <c r="PQB942" s="337"/>
      <c r="PQC942" s="337"/>
      <c r="PQD942" s="337"/>
      <c r="PQE942" s="337"/>
      <c r="PQF942" s="337"/>
      <c r="PQG942" s="337"/>
      <c r="PQH942" s="337"/>
      <c r="PQI942" s="337"/>
      <c r="PQJ942" s="337"/>
      <c r="PQK942" s="337"/>
      <c r="PQL942" s="337"/>
      <c r="PQM942" s="337"/>
      <c r="PQN942" s="337"/>
      <c r="PQO942" s="337"/>
      <c r="PQP942" s="337"/>
      <c r="PQQ942" s="337"/>
      <c r="PQR942" s="337"/>
      <c r="PQS942" s="337"/>
      <c r="PQT942" s="337"/>
      <c r="PQU942" s="337"/>
      <c r="PQV942" s="337"/>
      <c r="PQW942" s="337"/>
      <c r="PQX942" s="337"/>
      <c r="PQY942" s="337"/>
      <c r="PQZ942" s="337"/>
      <c r="PRA942" s="337"/>
      <c r="PRB942" s="337"/>
      <c r="PRC942" s="337"/>
      <c r="PRD942" s="337"/>
      <c r="PRE942" s="337"/>
      <c r="PRF942" s="337"/>
      <c r="PRG942" s="337"/>
      <c r="PRH942" s="337"/>
      <c r="PRI942" s="337"/>
      <c r="PRJ942" s="337"/>
      <c r="PRK942" s="337"/>
      <c r="PRL942" s="337"/>
      <c r="PRM942" s="337"/>
      <c r="PRN942" s="337"/>
      <c r="PRO942" s="337"/>
      <c r="PRP942" s="337"/>
      <c r="PRQ942" s="337"/>
      <c r="PRR942" s="337"/>
      <c r="PRS942" s="337"/>
      <c r="PRT942" s="337"/>
      <c r="PRU942" s="337"/>
      <c r="PRV942" s="337"/>
      <c r="PRW942" s="337"/>
      <c r="PRX942" s="337"/>
      <c r="PRY942" s="337"/>
      <c r="PRZ942" s="337"/>
      <c r="PSA942" s="337"/>
      <c r="PSB942" s="337"/>
      <c r="PSC942" s="337"/>
      <c r="PSD942" s="337"/>
      <c r="PSE942" s="337"/>
      <c r="PSF942" s="337"/>
      <c r="PSG942" s="337"/>
      <c r="PSH942" s="337"/>
      <c r="PSI942" s="337"/>
      <c r="PSJ942" s="337"/>
      <c r="PSK942" s="337"/>
      <c r="PSL942" s="337"/>
      <c r="PSM942" s="337"/>
      <c r="PSN942" s="337"/>
      <c r="PSO942" s="337"/>
      <c r="PSP942" s="337"/>
      <c r="PSQ942" s="337"/>
      <c r="PSR942" s="337"/>
      <c r="PSS942" s="337"/>
      <c r="PST942" s="337"/>
      <c r="PSU942" s="337"/>
      <c r="PSV942" s="337"/>
      <c r="PSW942" s="337"/>
      <c r="PSX942" s="337"/>
      <c r="PSY942" s="337"/>
      <c r="PSZ942" s="337"/>
      <c r="PTA942" s="337"/>
      <c r="PTB942" s="337"/>
      <c r="PTC942" s="337"/>
      <c r="PTD942" s="337"/>
      <c r="PTE942" s="337"/>
      <c r="PTF942" s="337"/>
      <c r="PTG942" s="337"/>
      <c r="PTH942" s="337"/>
      <c r="PTI942" s="337"/>
      <c r="PTJ942" s="337"/>
      <c r="PTK942" s="337"/>
      <c r="PTL942" s="337"/>
      <c r="PTM942" s="337"/>
      <c r="PTN942" s="337"/>
      <c r="PTO942" s="337"/>
      <c r="PTP942" s="337"/>
      <c r="PTQ942" s="337"/>
      <c r="PTR942" s="337"/>
      <c r="PTS942" s="337"/>
      <c r="PTT942" s="337"/>
      <c r="PTU942" s="337"/>
      <c r="PTV942" s="337"/>
      <c r="PTW942" s="337"/>
      <c r="PTX942" s="337"/>
      <c r="PTY942" s="337"/>
      <c r="PTZ942" s="337"/>
      <c r="PUA942" s="337"/>
      <c r="PUB942" s="337"/>
      <c r="PUC942" s="337"/>
      <c r="PUD942" s="337"/>
      <c r="PUE942" s="337"/>
      <c r="PUF942" s="337"/>
      <c r="PUG942" s="337"/>
      <c r="PUH942" s="337"/>
      <c r="PUI942" s="337"/>
      <c r="PUJ942" s="337"/>
      <c r="PUK942" s="337"/>
      <c r="PUL942" s="337"/>
      <c r="PUM942" s="337"/>
      <c r="PUN942" s="337"/>
      <c r="PUO942" s="337"/>
      <c r="PUP942" s="337"/>
      <c r="PUQ942" s="337"/>
      <c r="PUR942" s="337"/>
      <c r="PUS942" s="337"/>
      <c r="PUT942" s="337"/>
      <c r="PUU942" s="337"/>
      <c r="PUV942" s="337"/>
      <c r="PUW942" s="337"/>
      <c r="PUX942" s="337"/>
      <c r="PUY942" s="337"/>
      <c r="PUZ942" s="337"/>
      <c r="PVA942" s="337"/>
      <c r="PVB942" s="337"/>
      <c r="PVC942" s="337"/>
      <c r="PVD942" s="337"/>
      <c r="PVE942" s="337"/>
      <c r="PVF942" s="337"/>
      <c r="PVG942" s="337"/>
      <c r="PVH942" s="337"/>
      <c r="PVI942" s="337"/>
      <c r="PVJ942" s="337"/>
      <c r="PVK942" s="337"/>
      <c r="PVL942" s="337"/>
      <c r="PVM942" s="337"/>
      <c r="PVN942" s="337"/>
      <c r="PVO942" s="337"/>
      <c r="PVP942" s="337"/>
      <c r="PVQ942" s="337"/>
      <c r="PVR942" s="337"/>
      <c r="PVS942" s="337"/>
      <c r="PVT942" s="337"/>
      <c r="PVU942" s="337"/>
      <c r="PVV942" s="337"/>
      <c r="PVW942" s="337"/>
      <c r="PVX942" s="337"/>
      <c r="PVY942" s="337"/>
      <c r="PVZ942" s="337"/>
      <c r="PWA942" s="337"/>
      <c r="PWB942" s="337"/>
      <c r="PWC942" s="337"/>
      <c r="PWD942" s="337"/>
      <c r="PWE942" s="337"/>
      <c r="PWF942" s="337"/>
      <c r="PWG942" s="337"/>
      <c r="PWH942" s="337"/>
      <c r="PWI942" s="337"/>
      <c r="PWJ942" s="337"/>
      <c r="PWK942" s="337"/>
      <c r="PWL942" s="337"/>
      <c r="PWM942" s="337"/>
      <c r="PWN942" s="337"/>
      <c r="PWO942" s="337"/>
      <c r="PWP942" s="337"/>
      <c r="PWQ942" s="337"/>
      <c r="PWR942" s="337"/>
      <c r="PWS942" s="337"/>
      <c r="PWT942" s="337"/>
      <c r="PWU942" s="337"/>
      <c r="PWV942" s="337"/>
      <c r="PWW942" s="337"/>
      <c r="PWX942" s="337"/>
      <c r="PWY942" s="337"/>
      <c r="PWZ942" s="337"/>
      <c r="PXA942" s="337"/>
      <c r="PXB942" s="337"/>
      <c r="PXC942" s="337"/>
      <c r="PXD942" s="337"/>
      <c r="PXE942" s="337"/>
      <c r="PXF942" s="337"/>
      <c r="PXG942" s="337"/>
      <c r="PXH942" s="337"/>
      <c r="PXI942" s="337"/>
      <c r="PXJ942" s="337"/>
      <c r="PXK942" s="337"/>
      <c r="PXL942" s="337"/>
      <c r="PXM942" s="337"/>
      <c r="PXN942" s="337"/>
      <c r="PXO942" s="337"/>
      <c r="PXP942" s="337"/>
      <c r="PXQ942" s="337"/>
      <c r="PXR942" s="337"/>
      <c r="PXS942" s="337"/>
      <c r="PXT942" s="337"/>
      <c r="PXU942" s="337"/>
      <c r="PXV942" s="337"/>
      <c r="PXW942" s="337"/>
      <c r="PXX942" s="337"/>
      <c r="PXY942" s="337"/>
      <c r="PXZ942" s="337"/>
      <c r="PYA942" s="337"/>
      <c r="PYB942" s="337"/>
      <c r="PYC942" s="337"/>
      <c r="PYD942" s="337"/>
      <c r="PYE942" s="337"/>
      <c r="PYF942" s="337"/>
      <c r="PYG942" s="337"/>
      <c r="PYH942" s="337"/>
      <c r="PYI942" s="337"/>
      <c r="PYJ942" s="337"/>
      <c r="PYK942" s="337"/>
      <c r="PYL942" s="337"/>
      <c r="PYM942" s="337"/>
      <c r="PYN942" s="337"/>
      <c r="PYO942" s="337"/>
      <c r="PYP942" s="337"/>
      <c r="PYQ942" s="337"/>
      <c r="PYR942" s="337"/>
      <c r="PYS942" s="337"/>
      <c r="PYT942" s="337"/>
      <c r="PYU942" s="337"/>
      <c r="PYV942" s="337"/>
      <c r="PYW942" s="337"/>
      <c r="PYX942" s="337"/>
      <c r="PYY942" s="337"/>
      <c r="PYZ942" s="337"/>
      <c r="PZA942" s="337"/>
      <c r="PZB942" s="337"/>
      <c r="PZC942" s="337"/>
      <c r="PZD942" s="337"/>
      <c r="PZE942" s="337"/>
      <c r="PZF942" s="337"/>
      <c r="PZG942" s="337"/>
      <c r="PZH942" s="337"/>
      <c r="PZI942" s="337"/>
      <c r="PZJ942" s="337"/>
      <c r="PZK942" s="337"/>
      <c r="PZL942" s="337"/>
      <c r="PZM942" s="337"/>
      <c r="PZN942" s="337"/>
      <c r="PZO942" s="337"/>
      <c r="PZP942" s="337"/>
      <c r="PZQ942" s="337"/>
      <c r="PZR942" s="337"/>
      <c r="PZS942" s="337"/>
      <c r="PZT942" s="337"/>
      <c r="PZU942" s="337"/>
      <c r="PZV942" s="337"/>
      <c r="PZW942" s="337"/>
      <c r="PZX942" s="337"/>
      <c r="PZY942" s="337"/>
      <c r="PZZ942" s="337"/>
      <c r="QAA942" s="337"/>
      <c r="QAB942" s="337"/>
      <c r="QAC942" s="337"/>
      <c r="QAD942" s="337"/>
      <c r="QAE942" s="337"/>
      <c r="QAF942" s="337"/>
      <c r="QAG942" s="337"/>
      <c r="QAH942" s="337"/>
      <c r="QAI942" s="337"/>
      <c r="QAJ942" s="337"/>
      <c r="QAK942" s="337"/>
      <c r="QAL942" s="337"/>
      <c r="QAM942" s="337"/>
      <c r="QAN942" s="337"/>
      <c r="QAO942" s="337"/>
      <c r="QAP942" s="337"/>
      <c r="QAQ942" s="337"/>
      <c r="QAR942" s="337"/>
      <c r="QAS942" s="337"/>
      <c r="QAT942" s="337"/>
      <c r="QAU942" s="337"/>
      <c r="QAV942" s="337"/>
      <c r="QAW942" s="337"/>
      <c r="QAX942" s="337"/>
      <c r="QAY942" s="337"/>
      <c r="QAZ942" s="337"/>
      <c r="QBA942" s="337"/>
      <c r="QBB942" s="337"/>
      <c r="QBC942" s="337"/>
      <c r="QBD942" s="337"/>
      <c r="QBE942" s="337"/>
      <c r="QBF942" s="337"/>
      <c r="QBG942" s="337"/>
      <c r="QBH942" s="337"/>
      <c r="QBI942" s="337"/>
      <c r="QBJ942" s="337"/>
      <c r="QBK942" s="337"/>
      <c r="QBL942" s="337"/>
      <c r="QBM942" s="337"/>
      <c r="QBN942" s="337"/>
      <c r="QBO942" s="337"/>
      <c r="QBP942" s="337"/>
      <c r="QBQ942" s="337"/>
      <c r="QBR942" s="337"/>
      <c r="QBS942" s="337"/>
      <c r="QBT942" s="337"/>
      <c r="QBU942" s="337"/>
      <c r="QBV942" s="337"/>
      <c r="QBW942" s="337"/>
      <c r="QBX942" s="337"/>
      <c r="QBY942" s="337"/>
      <c r="QBZ942" s="337"/>
      <c r="QCA942" s="337"/>
      <c r="QCB942" s="337"/>
      <c r="QCC942" s="337"/>
      <c r="QCD942" s="337"/>
      <c r="QCE942" s="337"/>
      <c r="QCF942" s="337"/>
      <c r="QCG942" s="337"/>
      <c r="QCH942" s="337"/>
      <c r="QCI942" s="337"/>
      <c r="QCJ942" s="337"/>
      <c r="QCK942" s="337"/>
      <c r="QCL942" s="337"/>
      <c r="QCM942" s="337"/>
      <c r="QCN942" s="337"/>
      <c r="QCO942" s="337"/>
      <c r="QCP942" s="337"/>
      <c r="QCQ942" s="337"/>
      <c r="QCR942" s="337"/>
      <c r="QCS942" s="337"/>
      <c r="QCT942" s="337"/>
      <c r="QCU942" s="337"/>
      <c r="QCV942" s="337"/>
      <c r="QCW942" s="337"/>
      <c r="QCX942" s="337"/>
      <c r="QCY942" s="337"/>
      <c r="QCZ942" s="337"/>
      <c r="QDA942" s="337"/>
      <c r="QDB942" s="337"/>
      <c r="QDC942" s="337"/>
      <c r="QDD942" s="337"/>
      <c r="QDE942" s="337"/>
      <c r="QDF942" s="337"/>
      <c r="QDG942" s="337"/>
      <c r="QDH942" s="337"/>
      <c r="QDI942" s="337"/>
      <c r="QDJ942" s="337"/>
      <c r="QDK942" s="337"/>
      <c r="QDL942" s="337"/>
      <c r="QDM942" s="337"/>
      <c r="QDN942" s="337"/>
      <c r="QDO942" s="337"/>
      <c r="QDP942" s="337"/>
      <c r="QDQ942" s="337"/>
      <c r="QDR942" s="337"/>
      <c r="QDS942" s="337"/>
      <c r="QDT942" s="337"/>
      <c r="QDU942" s="337"/>
      <c r="QDV942" s="337"/>
      <c r="QDW942" s="337"/>
      <c r="QDX942" s="337"/>
      <c r="QDY942" s="337"/>
      <c r="QDZ942" s="337"/>
      <c r="QEA942" s="337"/>
      <c r="QEB942" s="337"/>
      <c r="QEC942" s="337"/>
      <c r="QED942" s="337"/>
      <c r="QEE942" s="337"/>
      <c r="QEF942" s="337"/>
      <c r="QEG942" s="337"/>
      <c r="QEH942" s="337"/>
      <c r="QEI942" s="337"/>
      <c r="QEJ942" s="337"/>
      <c r="QEK942" s="337"/>
      <c r="QEL942" s="337"/>
      <c r="QEM942" s="337"/>
      <c r="QEN942" s="337"/>
      <c r="QEO942" s="337"/>
      <c r="QEP942" s="337"/>
      <c r="QEQ942" s="337"/>
      <c r="QER942" s="337"/>
      <c r="QES942" s="337"/>
      <c r="QET942" s="337"/>
      <c r="QEU942" s="337"/>
      <c r="QEV942" s="337"/>
      <c r="QEW942" s="337"/>
      <c r="QEX942" s="337"/>
      <c r="QEY942" s="337"/>
      <c r="QEZ942" s="337"/>
      <c r="QFA942" s="337"/>
      <c r="QFB942" s="337"/>
      <c r="QFC942" s="337"/>
      <c r="QFD942" s="337"/>
      <c r="QFE942" s="337"/>
      <c r="QFF942" s="337"/>
      <c r="QFG942" s="337"/>
      <c r="QFH942" s="337"/>
      <c r="QFI942" s="337"/>
      <c r="QFJ942" s="337"/>
      <c r="QFK942" s="337"/>
      <c r="QFL942" s="337"/>
      <c r="QFM942" s="337"/>
      <c r="QFN942" s="337"/>
      <c r="QFO942" s="337"/>
      <c r="QFP942" s="337"/>
      <c r="QFQ942" s="337"/>
      <c r="QFR942" s="337"/>
      <c r="QFS942" s="337"/>
      <c r="QFT942" s="337"/>
      <c r="QFU942" s="337"/>
      <c r="QFV942" s="337"/>
      <c r="QFW942" s="337"/>
      <c r="QFX942" s="337"/>
      <c r="QFY942" s="337"/>
      <c r="QFZ942" s="337"/>
      <c r="QGA942" s="337"/>
      <c r="QGB942" s="337"/>
      <c r="QGC942" s="337"/>
      <c r="QGD942" s="337"/>
      <c r="QGE942" s="337"/>
      <c r="QGF942" s="337"/>
      <c r="QGG942" s="337"/>
      <c r="QGH942" s="337"/>
      <c r="QGI942" s="337"/>
      <c r="QGJ942" s="337"/>
      <c r="QGK942" s="337"/>
      <c r="QGL942" s="337"/>
      <c r="QGM942" s="337"/>
      <c r="QGN942" s="337"/>
      <c r="QGO942" s="337"/>
      <c r="QGP942" s="337"/>
      <c r="QGQ942" s="337"/>
      <c r="QGR942" s="337"/>
      <c r="QGS942" s="337"/>
      <c r="QGT942" s="337"/>
      <c r="QGU942" s="337"/>
      <c r="QGV942" s="337"/>
      <c r="QGW942" s="337"/>
      <c r="QGX942" s="337"/>
      <c r="QGY942" s="337"/>
      <c r="QGZ942" s="337"/>
      <c r="QHA942" s="337"/>
      <c r="QHB942" s="337"/>
      <c r="QHC942" s="337"/>
      <c r="QHD942" s="337"/>
      <c r="QHE942" s="337"/>
      <c r="QHF942" s="337"/>
      <c r="QHG942" s="337"/>
      <c r="QHH942" s="337"/>
      <c r="QHI942" s="337"/>
      <c r="QHJ942" s="337"/>
      <c r="QHK942" s="337"/>
      <c r="QHL942" s="337"/>
      <c r="QHM942" s="337"/>
      <c r="QHN942" s="337"/>
      <c r="QHO942" s="337"/>
      <c r="QHP942" s="337"/>
      <c r="QHQ942" s="337"/>
      <c r="QHR942" s="337"/>
      <c r="QHS942" s="337"/>
      <c r="QHT942" s="337"/>
      <c r="QHU942" s="337"/>
      <c r="QHV942" s="337"/>
      <c r="QHW942" s="337"/>
      <c r="QHX942" s="337"/>
      <c r="QHY942" s="337"/>
      <c r="QHZ942" s="337"/>
      <c r="QIA942" s="337"/>
      <c r="QIB942" s="337"/>
      <c r="QIC942" s="337"/>
      <c r="QID942" s="337"/>
      <c r="QIE942" s="337"/>
      <c r="QIF942" s="337"/>
      <c r="QIG942" s="337"/>
      <c r="QIH942" s="337"/>
      <c r="QII942" s="337"/>
      <c r="QIJ942" s="337"/>
      <c r="QIK942" s="337"/>
      <c r="QIL942" s="337"/>
      <c r="QIM942" s="337"/>
      <c r="QIN942" s="337"/>
      <c r="QIO942" s="337"/>
      <c r="QIP942" s="337"/>
      <c r="QIQ942" s="337"/>
      <c r="QIR942" s="337"/>
      <c r="QIS942" s="337"/>
      <c r="QIT942" s="337"/>
      <c r="QIU942" s="337"/>
      <c r="QIV942" s="337"/>
      <c r="QIW942" s="337"/>
      <c r="QIX942" s="337"/>
      <c r="QIY942" s="337"/>
      <c r="QIZ942" s="337"/>
      <c r="QJA942" s="337"/>
      <c r="QJB942" s="337"/>
      <c r="QJC942" s="337"/>
      <c r="QJD942" s="337"/>
      <c r="QJE942" s="337"/>
      <c r="QJF942" s="337"/>
      <c r="QJG942" s="337"/>
      <c r="QJH942" s="337"/>
      <c r="QJI942" s="337"/>
      <c r="QJJ942" s="337"/>
      <c r="QJK942" s="337"/>
      <c r="QJL942" s="337"/>
      <c r="QJM942" s="337"/>
      <c r="QJN942" s="337"/>
      <c r="QJO942" s="337"/>
      <c r="QJP942" s="337"/>
      <c r="QJQ942" s="337"/>
      <c r="QJR942" s="337"/>
      <c r="QJS942" s="337"/>
      <c r="QJT942" s="337"/>
      <c r="QJU942" s="337"/>
      <c r="QJV942" s="337"/>
      <c r="QJW942" s="337"/>
      <c r="QJX942" s="337"/>
      <c r="QJY942" s="337"/>
      <c r="QJZ942" s="337"/>
      <c r="QKA942" s="337"/>
      <c r="QKB942" s="337"/>
      <c r="QKC942" s="337"/>
      <c r="QKD942" s="337"/>
      <c r="QKE942" s="337"/>
      <c r="QKF942" s="337"/>
      <c r="QKG942" s="337"/>
      <c r="QKH942" s="337"/>
      <c r="QKI942" s="337"/>
      <c r="QKJ942" s="337"/>
      <c r="QKK942" s="337"/>
      <c r="QKL942" s="337"/>
      <c r="QKM942" s="337"/>
      <c r="QKN942" s="337"/>
      <c r="QKO942" s="337"/>
      <c r="QKP942" s="337"/>
      <c r="QKQ942" s="337"/>
      <c r="QKR942" s="337"/>
      <c r="QKS942" s="337"/>
      <c r="QKT942" s="337"/>
      <c r="QKU942" s="337"/>
      <c r="QKV942" s="337"/>
      <c r="QKW942" s="337"/>
      <c r="QKX942" s="337"/>
      <c r="QKY942" s="337"/>
      <c r="QKZ942" s="337"/>
      <c r="QLA942" s="337"/>
      <c r="QLB942" s="337"/>
      <c r="QLC942" s="337"/>
      <c r="QLD942" s="337"/>
      <c r="QLE942" s="337"/>
      <c r="QLF942" s="337"/>
      <c r="QLG942" s="337"/>
      <c r="QLH942" s="337"/>
      <c r="QLI942" s="337"/>
      <c r="QLJ942" s="337"/>
      <c r="QLK942" s="337"/>
      <c r="QLL942" s="337"/>
      <c r="QLM942" s="337"/>
      <c r="QLN942" s="337"/>
      <c r="QLO942" s="337"/>
      <c r="QLP942" s="337"/>
      <c r="QLQ942" s="337"/>
      <c r="QLR942" s="337"/>
      <c r="QLS942" s="337"/>
      <c r="QLT942" s="337"/>
      <c r="QLU942" s="337"/>
      <c r="QLV942" s="337"/>
      <c r="QLW942" s="337"/>
      <c r="QLX942" s="337"/>
      <c r="QLY942" s="337"/>
      <c r="QLZ942" s="337"/>
      <c r="QMA942" s="337"/>
      <c r="QMB942" s="337"/>
      <c r="QMC942" s="337"/>
      <c r="QMD942" s="337"/>
      <c r="QME942" s="337"/>
      <c r="QMF942" s="337"/>
      <c r="QMG942" s="337"/>
      <c r="QMH942" s="337"/>
      <c r="QMI942" s="337"/>
      <c r="QMJ942" s="337"/>
      <c r="QMK942" s="337"/>
      <c r="QML942" s="337"/>
      <c r="QMM942" s="337"/>
      <c r="QMN942" s="337"/>
      <c r="QMO942" s="337"/>
      <c r="QMP942" s="337"/>
      <c r="QMQ942" s="337"/>
      <c r="QMR942" s="337"/>
      <c r="QMS942" s="337"/>
      <c r="QMT942" s="337"/>
      <c r="QMU942" s="337"/>
      <c r="QMV942" s="337"/>
      <c r="QMW942" s="337"/>
      <c r="QMX942" s="337"/>
      <c r="QMY942" s="337"/>
      <c r="QMZ942" s="337"/>
      <c r="QNA942" s="337"/>
      <c r="QNB942" s="337"/>
      <c r="QNC942" s="337"/>
      <c r="QND942" s="337"/>
      <c r="QNE942" s="337"/>
      <c r="QNF942" s="337"/>
      <c r="QNG942" s="337"/>
      <c r="QNH942" s="337"/>
      <c r="QNI942" s="337"/>
      <c r="QNJ942" s="337"/>
      <c r="QNK942" s="337"/>
      <c r="QNL942" s="337"/>
      <c r="QNM942" s="337"/>
      <c r="QNN942" s="337"/>
      <c r="QNO942" s="337"/>
      <c r="QNP942" s="337"/>
      <c r="QNQ942" s="337"/>
      <c r="QNR942" s="337"/>
      <c r="QNS942" s="337"/>
      <c r="QNT942" s="337"/>
      <c r="QNU942" s="337"/>
      <c r="QNV942" s="337"/>
      <c r="QNW942" s="337"/>
      <c r="QNX942" s="337"/>
      <c r="QNY942" s="337"/>
      <c r="QNZ942" s="337"/>
      <c r="QOA942" s="337"/>
      <c r="QOB942" s="337"/>
      <c r="QOC942" s="337"/>
      <c r="QOD942" s="337"/>
      <c r="QOE942" s="337"/>
      <c r="QOF942" s="337"/>
      <c r="QOG942" s="337"/>
      <c r="QOH942" s="337"/>
      <c r="QOI942" s="337"/>
      <c r="QOJ942" s="337"/>
      <c r="QOK942" s="337"/>
      <c r="QOL942" s="337"/>
      <c r="QOM942" s="337"/>
      <c r="QON942" s="337"/>
      <c r="QOO942" s="337"/>
      <c r="QOP942" s="337"/>
      <c r="QOQ942" s="337"/>
      <c r="QOR942" s="337"/>
      <c r="QOS942" s="337"/>
      <c r="QOT942" s="337"/>
      <c r="QOU942" s="337"/>
      <c r="QOV942" s="337"/>
      <c r="QOW942" s="337"/>
      <c r="QOX942" s="337"/>
      <c r="QOY942" s="337"/>
      <c r="QOZ942" s="337"/>
      <c r="QPA942" s="337"/>
      <c r="QPB942" s="337"/>
      <c r="QPC942" s="337"/>
      <c r="QPD942" s="337"/>
      <c r="QPE942" s="337"/>
      <c r="QPF942" s="337"/>
      <c r="QPG942" s="337"/>
      <c r="QPH942" s="337"/>
      <c r="QPI942" s="337"/>
      <c r="QPJ942" s="337"/>
      <c r="QPK942" s="337"/>
      <c r="QPL942" s="337"/>
      <c r="QPM942" s="337"/>
      <c r="QPN942" s="337"/>
      <c r="QPO942" s="337"/>
      <c r="QPP942" s="337"/>
      <c r="QPQ942" s="337"/>
      <c r="QPR942" s="337"/>
      <c r="QPS942" s="337"/>
      <c r="QPT942" s="337"/>
      <c r="QPU942" s="337"/>
      <c r="QPV942" s="337"/>
      <c r="QPW942" s="337"/>
      <c r="QPX942" s="337"/>
      <c r="QPY942" s="337"/>
      <c r="QPZ942" s="337"/>
      <c r="QQA942" s="337"/>
      <c r="QQB942" s="337"/>
      <c r="QQC942" s="337"/>
      <c r="QQD942" s="337"/>
      <c r="QQE942" s="337"/>
      <c r="QQF942" s="337"/>
      <c r="QQG942" s="337"/>
      <c r="QQH942" s="337"/>
      <c r="QQI942" s="337"/>
      <c r="QQJ942" s="337"/>
      <c r="QQK942" s="337"/>
      <c r="QQL942" s="337"/>
      <c r="QQM942" s="337"/>
      <c r="QQN942" s="337"/>
      <c r="QQO942" s="337"/>
      <c r="QQP942" s="337"/>
      <c r="QQQ942" s="337"/>
      <c r="QQR942" s="337"/>
      <c r="QQS942" s="337"/>
      <c r="QQT942" s="337"/>
      <c r="QQU942" s="337"/>
      <c r="QQV942" s="337"/>
      <c r="QQW942" s="337"/>
      <c r="QQX942" s="337"/>
      <c r="QQY942" s="337"/>
      <c r="QQZ942" s="337"/>
      <c r="QRA942" s="337"/>
      <c r="QRB942" s="337"/>
      <c r="QRC942" s="337"/>
      <c r="QRD942" s="337"/>
      <c r="QRE942" s="337"/>
      <c r="QRF942" s="337"/>
      <c r="QRG942" s="337"/>
      <c r="QRH942" s="337"/>
      <c r="QRI942" s="337"/>
      <c r="QRJ942" s="337"/>
      <c r="QRK942" s="337"/>
      <c r="QRL942" s="337"/>
      <c r="QRM942" s="337"/>
      <c r="QRN942" s="337"/>
      <c r="QRO942" s="337"/>
      <c r="QRP942" s="337"/>
      <c r="QRQ942" s="337"/>
      <c r="QRR942" s="337"/>
      <c r="QRS942" s="337"/>
      <c r="QRT942" s="337"/>
      <c r="QRU942" s="337"/>
      <c r="QRV942" s="337"/>
      <c r="QRW942" s="337"/>
      <c r="QRX942" s="337"/>
      <c r="QRY942" s="337"/>
      <c r="QRZ942" s="337"/>
      <c r="QSA942" s="337"/>
      <c r="QSB942" s="337"/>
      <c r="QSC942" s="337"/>
      <c r="QSD942" s="337"/>
      <c r="QSE942" s="337"/>
      <c r="QSF942" s="337"/>
      <c r="QSG942" s="337"/>
      <c r="QSH942" s="337"/>
      <c r="QSI942" s="337"/>
      <c r="QSJ942" s="337"/>
      <c r="QSK942" s="337"/>
      <c r="QSL942" s="337"/>
      <c r="QSM942" s="337"/>
      <c r="QSN942" s="337"/>
      <c r="QSO942" s="337"/>
      <c r="QSP942" s="337"/>
      <c r="QSQ942" s="337"/>
      <c r="QSR942" s="337"/>
      <c r="QSS942" s="337"/>
      <c r="QST942" s="337"/>
      <c r="QSU942" s="337"/>
      <c r="QSV942" s="337"/>
      <c r="QSW942" s="337"/>
      <c r="QSX942" s="337"/>
      <c r="QSY942" s="337"/>
      <c r="QSZ942" s="337"/>
      <c r="QTA942" s="337"/>
      <c r="QTB942" s="337"/>
      <c r="QTC942" s="337"/>
      <c r="QTD942" s="337"/>
      <c r="QTE942" s="337"/>
      <c r="QTF942" s="337"/>
      <c r="QTG942" s="337"/>
      <c r="QTH942" s="337"/>
      <c r="QTI942" s="337"/>
      <c r="QTJ942" s="337"/>
      <c r="QTK942" s="337"/>
      <c r="QTL942" s="337"/>
      <c r="QTM942" s="337"/>
      <c r="QTN942" s="337"/>
      <c r="QTO942" s="337"/>
      <c r="QTP942" s="337"/>
      <c r="QTQ942" s="337"/>
      <c r="QTR942" s="337"/>
      <c r="QTS942" s="337"/>
      <c r="QTT942" s="337"/>
      <c r="QTU942" s="337"/>
      <c r="QTV942" s="337"/>
      <c r="QTW942" s="337"/>
      <c r="QTX942" s="337"/>
      <c r="QTY942" s="337"/>
      <c r="QTZ942" s="337"/>
      <c r="QUA942" s="337"/>
      <c r="QUB942" s="337"/>
      <c r="QUC942" s="337"/>
      <c r="QUD942" s="337"/>
      <c r="QUE942" s="337"/>
      <c r="QUF942" s="337"/>
      <c r="QUG942" s="337"/>
      <c r="QUH942" s="337"/>
      <c r="QUI942" s="337"/>
      <c r="QUJ942" s="337"/>
      <c r="QUK942" s="337"/>
      <c r="QUL942" s="337"/>
      <c r="QUM942" s="337"/>
      <c r="QUN942" s="337"/>
      <c r="QUO942" s="337"/>
      <c r="QUP942" s="337"/>
      <c r="QUQ942" s="337"/>
      <c r="QUR942" s="337"/>
      <c r="QUS942" s="337"/>
      <c r="QUT942" s="337"/>
      <c r="QUU942" s="337"/>
      <c r="QUV942" s="337"/>
      <c r="QUW942" s="337"/>
      <c r="QUX942" s="337"/>
      <c r="QUY942" s="337"/>
      <c r="QUZ942" s="337"/>
      <c r="QVA942" s="337"/>
      <c r="QVB942" s="337"/>
      <c r="QVC942" s="337"/>
      <c r="QVD942" s="337"/>
      <c r="QVE942" s="337"/>
      <c r="QVF942" s="337"/>
      <c r="QVG942" s="337"/>
      <c r="QVH942" s="337"/>
      <c r="QVI942" s="337"/>
      <c r="QVJ942" s="337"/>
      <c r="QVK942" s="337"/>
      <c r="QVL942" s="337"/>
      <c r="QVM942" s="337"/>
      <c r="QVN942" s="337"/>
      <c r="QVO942" s="337"/>
      <c r="QVP942" s="337"/>
      <c r="QVQ942" s="337"/>
      <c r="QVR942" s="337"/>
      <c r="QVS942" s="337"/>
      <c r="QVT942" s="337"/>
      <c r="QVU942" s="337"/>
      <c r="QVV942" s="337"/>
      <c r="QVW942" s="337"/>
      <c r="QVX942" s="337"/>
      <c r="QVY942" s="337"/>
      <c r="QVZ942" s="337"/>
      <c r="QWA942" s="337"/>
      <c r="QWB942" s="337"/>
      <c r="QWC942" s="337"/>
      <c r="QWD942" s="337"/>
      <c r="QWE942" s="337"/>
      <c r="QWF942" s="337"/>
      <c r="QWG942" s="337"/>
      <c r="QWH942" s="337"/>
      <c r="QWI942" s="337"/>
      <c r="QWJ942" s="337"/>
      <c r="QWK942" s="337"/>
      <c r="QWL942" s="337"/>
      <c r="QWM942" s="337"/>
      <c r="QWN942" s="337"/>
      <c r="QWO942" s="337"/>
      <c r="QWP942" s="337"/>
      <c r="QWQ942" s="337"/>
      <c r="QWR942" s="337"/>
      <c r="QWS942" s="337"/>
      <c r="QWT942" s="337"/>
      <c r="QWU942" s="337"/>
      <c r="QWV942" s="337"/>
      <c r="QWW942" s="337"/>
      <c r="QWX942" s="337"/>
      <c r="QWY942" s="337"/>
      <c r="QWZ942" s="337"/>
      <c r="QXA942" s="337"/>
      <c r="QXB942" s="337"/>
      <c r="QXC942" s="337"/>
      <c r="QXD942" s="337"/>
      <c r="QXE942" s="337"/>
      <c r="QXF942" s="337"/>
      <c r="QXG942" s="337"/>
      <c r="QXH942" s="337"/>
      <c r="QXI942" s="337"/>
      <c r="QXJ942" s="337"/>
      <c r="QXK942" s="337"/>
      <c r="QXL942" s="337"/>
      <c r="QXM942" s="337"/>
      <c r="QXN942" s="337"/>
      <c r="QXO942" s="337"/>
      <c r="QXP942" s="337"/>
      <c r="QXQ942" s="337"/>
      <c r="QXR942" s="337"/>
      <c r="QXS942" s="337"/>
      <c r="QXT942" s="337"/>
      <c r="QXU942" s="337"/>
      <c r="QXV942" s="337"/>
      <c r="QXW942" s="337"/>
      <c r="QXX942" s="337"/>
      <c r="QXY942" s="337"/>
      <c r="QXZ942" s="337"/>
      <c r="QYA942" s="337"/>
      <c r="QYB942" s="337"/>
      <c r="QYC942" s="337"/>
      <c r="QYD942" s="337"/>
      <c r="QYE942" s="337"/>
      <c r="QYF942" s="337"/>
      <c r="QYG942" s="337"/>
      <c r="QYH942" s="337"/>
      <c r="QYI942" s="337"/>
      <c r="QYJ942" s="337"/>
      <c r="QYK942" s="337"/>
      <c r="QYL942" s="337"/>
      <c r="QYM942" s="337"/>
      <c r="QYN942" s="337"/>
      <c r="QYO942" s="337"/>
      <c r="QYP942" s="337"/>
      <c r="QYQ942" s="337"/>
      <c r="QYR942" s="337"/>
      <c r="QYS942" s="337"/>
      <c r="QYT942" s="337"/>
      <c r="QYU942" s="337"/>
      <c r="QYV942" s="337"/>
      <c r="QYW942" s="337"/>
      <c r="QYX942" s="337"/>
      <c r="QYY942" s="337"/>
      <c r="QYZ942" s="337"/>
      <c r="QZA942" s="337"/>
      <c r="QZB942" s="337"/>
      <c r="QZC942" s="337"/>
      <c r="QZD942" s="337"/>
      <c r="QZE942" s="337"/>
      <c r="QZF942" s="337"/>
      <c r="QZG942" s="337"/>
      <c r="QZH942" s="337"/>
      <c r="QZI942" s="337"/>
      <c r="QZJ942" s="337"/>
      <c r="QZK942" s="337"/>
      <c r="QZL942" s="337"/>
      <c r="QZM942" s="337"/>
      <c r="QZN942" s="337"/>
      <c r="QZO942" s="337"/>
      <c r="QZP942" s="337"/>
      <c r="QZQ942" s="337"/>
      <c r="QZR942" s="337"/>
      <c r="QZS942" s="337"/>
      <c r="QZT942" s="337"/>
      <c r="QZU942" s="337"/>
      <c r="QZV942" s="337"/>
      <c r="QZW942" s="337"/>
      <c r="QZX942" s="337"/>
      <c r="QZY942" s="337"/>
      <c r="QZZ942" s="337"/>
      <c r="RAA942" s="337"/>
      <c r="RAB942" s="337"/>
      <c r="RAC942" s="337"/>
      <c r="RAD942" s="337"/>
      <c r="RAE942" s="337"/>
      <c r="RAF942" s="337"/>
      <c r="RAG942" s="337"/>
      <c r="RAH942" s="337"/>
      <c r="RAI942" s="337"/>
      <c r="RAJ942" s="337"/>
      <c r="RAK942" s="337"/>
      <c r="RAL942" s="337"/>
      <c r="RAM942" s="337"/>
      <c r="RAN942" s="337"/>
      <c r="RAO942" s="337"/>
      <c r="RAP942" s="337"/>
      <c r="RAQ942" s="337"/>
      <c r="RAR942" s="337"/>
      <c r="RAS942" s="337"/>
      <c r="RAT942" s="337"/>
      <c r="RAU942" s="337"/>
      <c r="RAV942" s="337"/>
      <c r="RAW942" s="337"/>
      <c r="RAX942" s="337"/>
      <c r="RAY942" s="337"/>
      <c r="RAZ942" s="337"/>
      <c r="RBA942" s="337"/>
      <c r="RBB942" s="337"/>
      <c r="RBC942" s="337"/>
      <c r="RBD942" s="337"/>
      <c r="RBE942" s="337"/>
      <c r="RBF942" s="337"/>
      <c r="RBG942" s="337"/>
      <c r="RBH942" s="337"/>
      <c r="RBI942" s="337"/>
      <c r="RBJ942" s="337"/>
      <c r="RBK942" s="337"/>
      <c r="RBL942" s="337"/>
      <c r="RBM942" s="337"/>
      <c r="RBN942" s="337"/>
      <c r="RBO942" s="337"/>
      <c r="RBP942" s="337"/>
      <c r="RBQ942" s="337"/>
      <c r="RBR942" s="337"/>
      <c r="RBS942" s="337"/>
      <c r="RBT942" s="337"/>
      <c r="RBU942" s="337"/>
      <c r="RBV942" s="337"/>
      <c r="RBW942" s="337"/>
      <c r="RBX942" s="337"/>
      <c r="RBY942" s="337"/>
      <c r="RBZ942" s="337"/>
      <c r="RCA942" s="337"/>
      <c r="RCB942" s="337"/>
      <c r="RCC942" s="337"/>
      <c r="RCD942" s="337"/>
      <c r="RCE942" s="337"/>
      <c r="RCF942" s="337"/>
      <c r="RCG942" s="337"/>
      <c r="RCH942" s="337"/>
      <c r="RCI942" s="337"/>
      <c r="RCJ942" s="337"/>
      <c r="RCK942" s="337"/>
      <c r="RCL942" s="337"/>
      <c r="RCM942" s="337"/>
      <c r="RCN942" s="337"/>
      <c r="RCO942" s="337"/>
      <c r="RCP942" s="337"/>
      <c r="RCQ942" s="337"/>
      <c r="RCR942" s="337"/>
      <c r="RCS942" s="337"/>
      <c r="RCT942" s="337"/>
      <c r="RCU942" s="337"/>
      <c r="RCV942" s="337"/>
      <c r="RCW942" s="337"/>
      <c r="RCX942" s="337"/>
      <c r="RCY942" s="337"/>
      <c r="RCZ942" s="337"/>
      <c r="RDA942" s="337"/>
      <c r="RDB942" s="337"/>
      <c r="RDC942" s="337"/>
      <c r="RDD942" s="337"/>
      <c r="RDE942" s="337"/>
      <c r="RDF942" s="337"/>
      <c r="RDG942" s="337"/>
      <c r="RDH942" s="337"/>
      <c r="RDI942" s="337"/>
      <c r="RDJ942" s="337"/>
      <c r="RDK942" s="337"/>
      <c r="RDL942" s="337"/>
      <c r="RDM942" s="337"/>
      <c r="RDN942" s="337"/>
      <c r="RDO942" s="337"/>
      <c r="RDP942" s="337"/>
      <c r="RDQ942" s="337"/>
      <c r="RDR942" s="337"/>
      <c r="RDS942" s="337"/>
      <c r="RDT942" s="337"/>
      <c r="RDU942" s="337"/>
      <c r="RDV942" s="337"/>
      <c r="RDW942" s="337"/>
      <c r="RDX942" s="337"/>
      <c r="RDY942" s="337"/>
      <c r="RDZ942" s="337"/>
      <c r="REA942" s="337"/>
      <c r="REB942" s="337"/>
      <c r="REC942" s="337"/>
      <c r="RED942" s="337"/>
      <c r="REE942" s="337"/>
      <c r="REF942" s="337"/>
      <c r="REG942" s="337"/>
      <c r="REH942" s="337"/>
      <c r="REI942" s="337"/>
      <c r="REJ942" s="337"/>
      <c r="REK942" s="337"/>
      <c r="REL942" s="337"/>
      <c r="REM942" s="337"/>
      <c r="REN942" s="337"/>
      <c r="REO942" s="337"/>
      <c r="REP942" s="337"/>
      <c r="REQ942" s="337"/>
      <c r="RER942" s="337"/>
      <c r="RES942" s="337"/>
      <c r="RET942" s="337"/>
      <c r="REU942" s="337"/>
      <c r="REV942" s="337"/>
      <c r="REW942" s="337"/>
      <c r="REX942" s="337"/>
      <c r="REY942" s="337"/>
      <c r="REZ942" s="337"/>
      <c r="RFA942" s="337"/>
      <c r="RFB942" s="337"/>
      <c r="RFC942" s="337"/>
      <c r="RFD942" s="337"/>
      <c r="RFE942" s="337"/>
      <c r="RFF942" s="337"/>
      <c r="RFG942" s="337"/>
      <c r="RFH942" s="337"/>
      <c r="RFI942" s="337"/>
      <c r="RFJ942" s="337"/>
      <c r="RFK942" s="337"/>
      <c r="RFL942" s="337"/>
      <c r="RFM942" s="337"/>
      <c r="RFN942" s="337"/>
      <c r="RFO942" s="337"/>
      <c r="RFP942" s="337"/>
      <c r="RFQ942" s="337"/>
      <c r="RFR942" s="337"/>
      <c r="RFS942" s="337"/>
      <c r="RFT942" s="337"/>
      <c r="RFU942" s="337"/>
      <c r="RFV942" s="337"/>
      <c r="RFW942" s="337"/>
      <c r="RFX942" s="337"/>
      <c r="RFY942" s="337"/>
      <c r="RFZ942" s="337"/>
      <c r="RGA942" s="337"/>
      <c r="RGB942" s="337"/>
      <c r="RGC942" s="337"/>
      <c r="RGD942" s="337"/>
      <c r="RGE942" s="337"/>
      <c r="RGF942" s="337"/>
      <c r="RGG942" s="337"/>
      <c r="RGH942" s="337"/>
      <c r="RGI942" s="337"/>
      <c r="RGJ942" s="337"/>
      <c r="RGK942" s="337"/>
      <c r="RGL942" s="337"/>
      <c r="RGM942" s="337"/>
      <c r="RGN942" s="337"/>
      <c r="RGO942" s="337"/>
      <c r="RGP942" s="337"/>
      <c r="RGQ942" s="337"/>
      <c r="RGR942" s="337"/>
      <c r="RGS942" s="337"/>
      <c r="RGT942" s="337"/>
      <c r="RGU942" s="337"/>
      <c r="RGV942" s="337"/>
      <c r="RGW942" s="337"/>
      <c r="RGX942" s="337"/>
      <c r="RGY942" s="337"/>
      <c r="RGZ942" s="337"/>
      <c r="RHA942" s="337"/>
      <c r="RHB942" s="337"/>
      <c r="RHC942" s="337"/>
      <c r="RHD942" s="337"/>
      <c r="RHE942" s="337"/>
      <c r="RHF942" s="337"/>
      <c r="RHG942" s="337"/>
      <c r="RHH942" s="337"/>
      <c r="RHI942" s="337"/>
      <c r="RHJ942" s="337"/>
      <c r="RHK942" s="337"/>
      <c r="RHL942" s="337"/>
      <c r="RHM942" s="337"/>
      <c r="RHN942" s="337"/>
      <c r="RHO942" s="337"/>
      <c r="RHP942" s="337"/>
      <c r="RHQ942" s="337"/>
      <c r="RHR942" s="337"/>
      <c r="RHS942" s="337"/>
      <c r="RHT942" s="337"/>
      <c r="RHU942" s="337"/>
      <c r="RHV942" s="337"/>
      <c r="RHW942" s="337"/>
      <c r="RHX942" s="337"/>
      <c r="RHY942" s="337"/>
      <c r="RHZ942" s="337"/>
      <c r="RIA942" s="337"/>
      <c r="RIB942" s="337"/>
      <c r="RIC942" s="337"/>
      <c r="RID942" s="337"/>
      <c r="RIE942" s="337"/>
      <c r="RIF942" s="337"/>
      <c r="RIG942" s="337"/>
      <c r="RIH942" s="337"/>
      <c r="RII942" s="337"/>
      <c r="RIJ942" s="337"/>
      <c r="RIK942" s="337"/>
      <c r="RIL942" s="337"/>
      <c r="RIM942" s="337"/>
      <c r="RIN942" s="337"/>
      <c r="RIO942" s="337"/>
      <c r="RIP942" s="337"/>
      <c r="RIQ942" s="337"/>
      <c r="RIR942" s="337"/>
      <c r="RIS942" s="337"/>
      <c r="RIT942" s="337"/>
      <c r="RIU942" s="337"/>
      <c r="RIV942" s="337"/>
      <c r="RIW942" s="337"/>
      <c r="RIX942" s="337"/>
      <c r="RIY942" s="337"/>
      <c r="RIZ942" s="337"/>
      <c r="RJA942" s="337"/>
      <c r="RJB942" s="337"/>
      <c r="RJC942" s="337"/>
      <c r="RJD942" s="337"/>
      <c r="RJE942" s="337"/>
      <c r="RJF942" s="337"/>
      <c r="RJG942" s="337"/>
      <c r="RJH942" s="337"/>
      <c r="RJI942" s="337"/>
      <c r="RJJ942" s="337"/>
      <c r="RJK942" s="337"/>
      <c r="RJL942" s="337"/>
      <c r="RJM942" s="337"/>
      <c r="RJN942" s="337"/>
      <c r="RJO942" s="337"/>
      <c r="RJP942" s="337"/>
      <c r="RJQ942" s="337"/>
      <c r="RJR942" s="337"/>
      <c r="RJS942" s="337"/>
      <c r="RJT942" s="337"/>
      <c r="RJU942" s="337"/>
      <c r="RJV942" s="337"/>
      <c r="RJW942" s="337"/>
      <c r="RJX942" s="337"/>
      <c r="RJY942" s="337"/>
      <c r="RJZ942" s="337"/>
      <c r="RKA942" s="337"/>
      <c r="RKB942" s="337"/>
      <c r="RKC942" s="337"/>
      <c r="RKD942" s="337"/>
      <c r="RKE942" s="337"/>
      <c r="RKF942" s="337"/>
      <c r="RKG942" s="337"/>
      <c r="RKH942" s="337"/>
      <c r="RKI942" s="337"/>
      <c r="RKJ942" s="337"/>
      <c r="RKK942" s="337"/>
      <c r="RKL942" s="337"/>
      <c r="RKM942" s="337"/>
      <c r="RKN942" s="337"/>
      <c r="RKO942" s="337"/>
      <c r="RKP942" s="337"/>
      <c r="RKQ942" s="337"/>
      <c r="RKR942" s="337"/>
      <c r="RKS942" s="337"/>
      <c r="RKT942" s="337"/>
      <c r="RKU942" s="337"/>
      <c r="RKV942" s="337"/>
      <c r="RKW942" s="337"/>
      <c r="RKX942" s="337"/>
      <c r="RKY942" s="337"/>
      <c r="RKZ942" s="337"/>
      <c r="RLA942" s="337"/>
      <c r="RLB942" s="337"/>
      <c r="RLC942" s="337"/>
      <c r="RLD942" s="337"/>
      <c r="RLE942" s="337"/>
      <c r="RLF942" s="337"/>
      <c r="RLG942" s="337"/>
      <c r="RLH942" s="337"/>
      <c r="RLI942" s="337"/>
      <c r="RLJ942" s="337"/>
      <c r="RLK942" s="337"/>
      <c r="RLL942" s="337"/>
      <c r="RLM942" s="337"/>
      <c r="RLN942" s="337"/>
      <c r="RLO942" s="337"/>
      <c r="RLP942" s="337"/>
      <c r="RLQ942" s="337"/>
      <c r="RLR942" s="337"/>
      <c r="RLS942" s="337"/>
      <c r="RLT942" s="337"/>
      <c r="RLU942" s="337"/>
      <c r="RLV942" s="337"/>
      <c r="RLW942" s="337"/>
      <c r="RLX942" s="337"/>
      <c r="RLY942" s="337"/>
      <c r="RLZ942" s="337"/>
      <c r="RMA942" s="337"/>
      <c r="RMB942" s="337"/>
      <c r="RMC942" s="337"/>
      <c r="RMD942" s="337"/>
      <c r="RME942" s="337"/>
      <c r="RMF942" s="337"/>
      <c r="RMG942" s="337"/>
      <c r="RMH942" s="337"/>
      <c r="RMI942" s="337"/>
      <c r="RMJ942" s="337"/>
      <c r="RMK942" s="337"/>
      <c r="RML942" s="337"/>
      <c r="RMM942" s="337"/>
      <c r="RMN942" s="337"/>
      <c r="RMO942" s="337"/>
      <c r="RMP942" s="337"/>
      <c r="RMQ942" s="337"/>
      <c r="RMR942" s="337"/>
      <c r="RMS942" s="337"/>
      <c r="RMT942" s="337"/>
      <c r="RMU942" s="337"/>
      <c r="RMV942" s="337"/>
      <c r="RMW942" s="337"/>
      <c r="RMX942" s="337"/>
      <c r="RMY942" s="337"/>
      <c r="RMZ942" s="337"/>
      <c r="RNA942" s="337"/>
      <c r="RNB942" s="337"/>
      <c r="RNC942" s="337"/>
      <c r="RND942" s="337"/>
      <c r="RNE942" s="337"/>
      <c r="RNF942" s="337"/>
      <c r="RNG942" s="337"/>
      <c r="RNH942" s="337"/>
      <c r="RNI942" s="337"/>
      <c r="RNJ942" s="337"/>
      <c r="RNK942" s="337"/>
      <c r="RNL942" s="337"/>
      <c r="RNM942" s="337"/>
      <c r="RNN942" s="337"/>
      <c r="RNO942" s="337"/>
      <c r="RNP942" s="337"/>
      <c r="RNQ942" s="337"/>
      <c r="RNR942" s="337"/>
      <c r="RNS942" s="337"/>
      <c r="RNT942" s="337"/>
      <c r="RNU942" s="337"/>
      <c r="RNV942" s="337"/>
      <c r="RNW942" s="337"/>
      <c r="RNX942" s="337"/>
      <c r="RNY942" s="337"/>
      <c r="RNZ942" s="337"/>
      <c r="ROA942" s="337"/>
      <c r="ROB942" s="337"/>
      <c r="ROC942" s="337"/>
      <c r="ROD942" s="337"/>
      <c r="ROE942" s="337"/>
      <c r="ROF942" s="337"/>
      <c r="ROG942" s="337"/>
      <c r="ROH942" s="337"/>
      <c r="ROI942" s="337"/>
      <c r="ROJ942" s="337"/>
      <c r="ROK942" s="337"/>
      <c r="ROL942" s="337"/>
      <c r="ROM942" s="337"/>
      <c r="RON942" s="337"/>
      <c r="ROO942" s="337"/>
      <c r="ROP942" s="337"/>
      <c r="ROQ942" s="337"/>
      <c r="ROR942" s="337"/>
      <c r="ROS942" s="337"/>
      <c r="ROT942" s="337"/>
      <c r="ROU942" s="337"/>
      <c r="ROV942" s="337"/>
      <c r="ROW942" s="337"/>
      <c r="ROX942" s="337"/>
      <c r="ROY942" s="337"/>
      <c r="ROZ942" s="337"/>
      <c r="RPA942" s="337"/>
      <c r="RPB942" s="337"/>
      <c r="RPC942" s="337"/>
      <c r="RPD942" s="337"/>
      <c r="RPE942" s="337"/>
      <c r="RPF942" s="337"/>
      <c r="RPG942" s="337"/>
      <c r="RPH942" s="337"/>
      <c r="RPI942" s="337"/>
      <c r="RPJ942" s="337"/>
      <c r="RPK942" s="337"/>
      <c r="RPL942" s="337"/>
      <c r="RPM942" s="337"/>
      <c r="RPN942" s="337"/>
      <c r="RPO942" s="337"/>
      <c r="RPP942" s="337"/>
      <c r="RPQ942" s="337"/>
      <c r="RPR942" s="337"/>
      <c r="RPS942" s="337"/>
      <c r="RPT942" s="337"/>
      <c r="RPU942" s="337"/>
      <c r="RPV942" s="337"/>
      <c r="RPW942" s="337"/>
      <c r="RPX942" s="337"/>
      <c r="RPY942" s="337"/>
      <c r="RPZ942" s="337"/>
      <c r="RQA942" s="337"/>
      <c r="RQB942" s="337"/>
      <c r="RQC942" s="337"/>
      <c r="RQD942" s="337"/>
      <c r="RQE942" s="337"/>
      <c r="RQF942" s="337"/>
      <c r="RQG942" s="337"/>
      <c r="RQH942" s="337"/>
      <c r="RQI942" s="337"/>
      <c r="RQJ942" s="337"/>
      <c r="RQK942" s="337"/>
      <c r="RQL942" s="337"/>
      <c r="RQM942" s="337"/>
      <c r="RQN942" s="337"/>
      <c r="RQO942" s="337"/>
      <c r="RQP942" s="337"/>
      <c r="RQQ942" s="337"/>
      <c r="RQR942" s="337"/>
      <c r="RQS942" s="337"/>
      <c r="RQT942" s="337"/>
      <c r="RQU942" s="337"/>
      <c r="RQV942" s="337"/>
      <c r="RQW942" s="337"/>
      <c r="RQX942" s="337"/>
      <c r="RQY942" s="337"/>
      <c r="RQZ942" s="337"/>
      <c r="RRA942" s="337"/>
      <c r="RRB942" s="337"/>
      <c r="RRC942" s="337"/>
      <c r="RRD942" s="337"/>
      <c r="RRE942" s="337"/>
      <c r="RRF942" s="337"/>
      <c r="RRG942" s="337"/>
      <c r="RRH942" s="337"/>
      <c r="RRI942" s="337"/>
      <c r="RRJ942" s="337"/>
      <c r="RRK942" s="337"/>
      <c r="RRL942" s="337"/>
      <c r="RRM942" s="337"/>
      <c r="RRN942" s="337"/>
      <c r="RRO942" s="337"/>
      <c r="RRP942" s="337"/>
      <c r="RRQ942" s="337"/>
      <c r="RRR942" s="337"/>
      <c r="RRS942" s="337"/>
      <c r="RRT942" s="337"/>
      <c r="RRU942" s="337"/>
      <c r="RRV942" s="337"/>
      <c r="RRW942" s="337"/>
      <c r="RRX942" s="337"/>
      <c r="RRY942" s="337"/>
      <c r="RRZ942" s="337"/>
      <c r="RSA942" s="337"/>
      <c r="RSB942" s="337"/>
      <c r="RSC942" s="337"/>
      <c r="RSD942" s="337"/>
      <c r="RSE942" s="337"/>
      <c r="RSF942" s="337"/>
      <c r="RSG942" s="337"/>
      <c r="RSH942" s="337"/>
      <c r="RSI942" s="337"/>
      <c r="RSJ942" s="337"/>
      <c r="RSK942" s="337"/>
      <c r="RSL942" s="337"/>
      <c r="RSM942" s="337"/>
      <c r="RSN942" s="337"/>
      <c r="RSO942" s="337"/>
      <c r="RSP942" s="337"/>
      <c r="RSQ942" s="337"/>
      <c r="RSR942" s="337"/>
      <c r="RSS942" s="337"/>
      <c r="RST942" s="337"/>
      <c r="RSU942" s="337"/>
      <c r="RSV942" s="337"/>
      <c r="RSW942" s="337"/>
      <c r="RSX942" s="337"/>
      <c r="RSY942" s="337"/>
      <c r="RSZ942" s="337"/>
      <c r="RTA942" s="337"/>
      <c r="RTB942" s="337"/>
      <c r="RTC942" s="337"/>
      <c r="RTD942" s="337"/>
      <c r="RTE942" s="337"/>
      <c r="RTF942" s="337"/>
      <c r="RTG942" s="337"/>
      <c r="RTH942" s="337"/>
      <c r="RTI942" s="337"/>
      <c r="RTJ942" s="337"/>
      <c r="RTK942" s="337"/>
      <c r="RTL942" s="337"/>
      <c r="RTM942" s="337"/>
      <c r="RTN942" s="337"/>
      <c r="RTO942" s="337"/>
      <c r="RTP942" s="337"/>
      <c r="RTQ942" s="337"/>
      <c r="RTR942" s="337"/>
      <c r="RTS942" s="337"/>
      <c r="RTT942" s="337"/>
      <c r="RTU942" s="337"/>
      <c r="RTV942" s="337"/>
      <c r="RTW942" s="337"/>
      <c r="RTX942" s="337"/>
      <c r="RTY942" s="337"/>
      <c r="RTZ942" s="337"/>
      <c r="RUA942" s="337"/>
      <c r="RUB942" s="337"/>
      <c r="RUC942" s="337"/>
      <c r="RUD942" s="337"/>
      <c r="RUE942" s="337"/>
      <c r="RUF942" s="337"/>
      <c r="RUG942" s="337"/>
      <c r="RUH942" s="337"/>
      <c r="RUI942" s="337"/>
      <c r="RUJ942" s="337"/>
      <c r="RUK942" s="337"/>
      <c r="RUL942" s="337"/>
      <c r="RUM942" s="337"/>
      <c r="RUN942" s="337"/>
      <c r="RUO942" s="337"/>
      <c r="RUP942" s="337"/>
      <c r="RUQ942" s="337"/>
      <c r="RUR942" s="337"/>
      <c r="RUS942" s="337"/>
      <c r="RUT942" s="337"/>
      <c r="RUU942" s="337"/>
      <c r="RUV942" s="337"/>
      <c r="RUW942" s="337"/>
      <c r="RUX942" s="337"/>
      <c r="RUY942" s="337"/>
      <c r="RUZ942" s="337"/>
      <c r="RVA942" s="337"/>
      <c r="RVB942" s="337"/>
      <c r="RVC942" s="337"/>
      <c r="RVD942" s="337"/>
      <c r="RVE942" s="337"/>
      <c r="RVF942" s="337"/>
      <c r="RVG942" s="337"/>
      <c r="RVH942" s="337"/>
      <c r="RVI942" s="337"/>
      <c r="RVJ942" s="337"/>
      <c r="RVK942" s="337"/>
      <c r="RVL942" s="337"/>
      <c r="RVM942" s="337"/>
      <c r="RVN942" s="337"/>
      <c r="RVO942" s="337"/>
      <c r="RVP942" s="337"/>
      <c r="RVQ942" s="337"/>
      <c r="RVR942" s="337"/>
      <c r="RVS942" s="337"/>
      <c r="RVT942" s="337"/>
      <c r="RVU942" s="337"/>
      <c r="RVV942" s="337"/>
      <c r="RVW942" s="337"/>
      <c r="RVX942" s="337"/>
      <c r="RVY942" s="337"/>
      <c r="RVZ942" s="337"/>
      <c r="RWA942" s="337"/>
      <c r="RWB942" s="337"/>
      <c r="RWC942" s="337"/>
      <c r="RWD942" s="337"/>
      <c r="RWE942" s="337"/>
      <c r="RWF942" s="337"/>
      <c r="RWG942" s="337"/>
      <c r="RWH942" s="337"/>
      <c r="RWI942" s="337"/>
      <c r="RWJ942" s="337"/>
      <c r="RWK942" s="337"/>
      <c r="RWL942" s="337"/>
      <c r="RWM942" s="337"/>
      <c r="RWN942" s="337"/>
      <c r="RWO942" s="337"/>
      <c r="RWP942" s="337"/>
      <c r="RWQ942" s="337"/>
      <c r="RWR942" s="337"/>
      <c r="RWS942" s="337"/>
      <c r="RWT942" s="337"/>
      <c r="RWU942" s="337"/>
      <c r="RWV942" s="337"/>
      <c r="RWW942" s="337"/>
      <c r="RWX942" s="337"/>
      <c r="RWY942" s="337"/>
      <c r="RWZ942" s="337"/>
      <c r="RXA942" s="337"/>
      <c r="RXB942" s="337"/>
      <c r="RXC942" s="337"/>
      <c r="RXD942" s="337"/>
      <c r="RXE942" s="337"/>
      <c r="RXF942" s="337"/>
      <c r="RXG942" s="337"/>
      <c r="RXH942" s="337"/>
      <c r="RXI942" s="337"/>
      <c r="RXJ942" s="337"/>
      <c r="RXK942" s="337"/>
      <c r="RXL942" s="337"/>
      <c r="RXM942" s="337"/>
      <c r="RXN942" s="337"/>
      <c r="RXO942" s="337"/>
      <c r="RXP942" s="337"/>
      <c r="RXQ942" s="337"/>
      <c r="RXR942" s="337"/>
      <c r="RXS942" s="337"/>
      <c r="RXT942" s="337"/>
      <c r="RXU942" s="337"/>
      <c r="RXV942" s="337"/>
      <c r="RXW942" s="337"/>
      <c r="RXX942" s="337"/>
      <c r="RXY942" s="337"/>
      <c r="RXZ942" s="337"/>
      <c r="RYA942" s="337"/>
      <c r="RYB942" s="337"/>
      <c r="RYC942" s="337"/>
      <c r="RYD942" s="337"/>
      <c r="RYE942" s="337"/>
      <c r="RYF942" s="337"/>
      <c r="RYG942" s="337"/>
      <c r="RYH942" s="337"/>
      <c r="RYI942" s="337"/>
      <c r="RYJ942" s="337"/>
      <c r="RYK942" s="337"/>
      <c r="RYL942" s="337"/>
      <c r="RYM942" s="337"/>
      <c r="RYN942" s="337"/>
      <c r="RYO942" s="337"/>
      <c r="RYP942" s="337"/>
      <c r="RYQ942" s="337"/>
      <c r="RYR942" s="337"/>
      <c r="RYS942" s="337"/>
      <c r="RYT942" s="337"/>
      <c r="RYU942" s="337"/>
      <c r="RYV942" s="337"/>
      <c r="RYW942" s="337"/>
      <c r="RYX942" s="337"/>
      <c r="RYY942" s="337"/>
      <c r="RYZ942" s="337"/>
      <c r="RZA942" s="337"/>
      <c r="RZB942" s="337"/>
      <c r="RZC942" s="337"/>
      <c r="RZD942" s="337"/>
      <c r="RZE942" s="337"/>
      <c r="RZF942" s="337"/>
      <c r="RZG942" s="337"/>
      <c r="RZH942" s="337"/>
      <c r="RZI942" s="337"/>
      <c r="RZJ942" s="337"/>
      <c r="RZK942" s="337"/>
      <c r="RZL942" s="337"/>
      <c r="RZM942" s="337"/>
      <c r="RZN942" s="337"/>
      <c r="RZO942" s="337"/>
      <c r="RZP942" s="337"/>
      <c r="RZQ942" s="337"/>
      <c r="RZR942" s="337"/>
      <c r="RZS942" s="337"/>
      <c r="RZT942" s="337"/>
      <c r="RZU942" s="337"/>
      <c r="RZV942" s="337"/>
      <c r="RZW942" s="337"/>
      <c r="RZX942" s="337"/>
      <c r="RZY942" s="337"/>
      <c r="RZZ942" s="337"/>
      <c r="SAA942" s="337"/>
      <c r="SAB942" s="337"/>
      <c r="SAC942" s="337"/>
      <c r="SAD942" s="337"/>
      <c r="SAE942" s="337"/>
      <c r="SAF942" s="337"/>
      <c r="SAG942" s="337"/>
      <c r="SAH942" s="337"/>
      <c r="SAI942" s="337"/>
      <c r="SAJ942" s="337"/>
      <c r="SAK942" s="337"/>
      <c r="SAL942" s="337"/>
      <c r="SAM942" s="337"/>
      <c r="SAN942" s="337"/>
      <c r="SAO942" s="337"/>
      <c r="SAP942" s="337"/>
      <c r="SAQ942" s="337"/>
      <c r="SAR942" s="337"/>
      <c r="SAS942" s="337"/>
      <c r="SAT942" s="337"/>
      <c r="SAU942" s="337"/>
      <c r="SAV942" s="337"/>
      <c r="SAW942" s="337"/>
      <c r="SAX942" s="337"/>
      <c r="SAY942" s="337"/>
      <c r="SAZ942" s="337"/>
      <c r="SBA942" s="337"/>
      <c r="SBB942" s="337"/>
      <c r="SBC942" s="337"/>
      <c r="SBD942" s="337"/>
      <c r="SBE942" s="337"/>
      <c r="SBF942" s="337"/>
      <c r="SBG942" s="337"/>
      <c r="SBH942" s="337"/>
      <c r="SBI942" s="337"/>
      <c r="SBJ942" s="337"/>
      <c r="SBK942" s="337"/>
      <c r="SBL942" s="337"/>
      <c r="SBM942" s="337"/>
      <c r="SBN942" s="337"/>
      <c r="SBO942" s="337"/>
      <c r="SBP942" s="337"/>
      <c r="SBQ942" s="337"/>
      <c r="SBR942" s="337"/>
      <c r="SBS942" s="337"/>
      <c r="SBT942" s="337"/>
      <c r="SBU942" s="337"/>
      <c r="SBV942" s="337"/>
      <c r="SBW942" s="337"/>
      <c r="SBX942" s="337"/>
      <c r="SBY942" s="337"/>
      <c r="SBZ942" s="337"/>
      <c r="SCA942" s="337"/>
      <c r="SCB942" s="337"/>
      <c r="SCC942" s="337"/>
      <c r="SCD942" s="337"/>
      <c r="SCE942" s="337"/>
      <c r="SCF942" s="337"/>
      <c r="SCG942" s="337"/>
      <c r="SCH942" s="337"/>
      <c r="SCI942" s="337"/>
      <c r="SCJ942" s="337"/>
      <c r="SCK942" s="337"/>
      <c r="SCL942" s="337"/>
      <c r="SCM942" s="337"/>
      <c r="SCN942" s="337"/>
      <c r="SCO942" s="337"/>
      <c r="SCP942" s="337"/>
      <c r="SCQ942" s="337"/>
      <c r="SCR942" s="337"/>
      <c r="SCS942" s="337"/>
      <c r="SCT942" s="337"/>
      <c r="SCU942" s="337"/>
      <c r="SCV942" s="337"/>
      <c r="SCW942" s="337"/>
      <c r="SCX942" s="337"/>
      <c r="SCY942" s="337"/>
      <c r="SCZ942" s="337"/>
      <c r="SDA942" s="337"/>
      <c r="SDB942" s="337"/>
      <c r="SDC942" s="337"/>
      <c r="SDD942" s="337"/>
      <c r="SDE942" s="337"/>
      <c r="SDF942" s="337"/>
      <c r="SDG942" s="337"/>
      <c r="SDH942" s="337"/>
      <c r="SDI942" s="337"/>
      <c r="SDJ942" s="337"/>
      <c r="SDK942" s="337"/>
      <c r="SDL942" s="337"/>
      <c r="SDM942" s="337"/>
      <c r="SDN942" s="337"/>
      <c r="SDO942" s="337"/>
      <c r="SDP942" s="337"/>
      <c r="SDQ942" s="337"/>
      <c r="SDR942" s="337"/>
      <c r="SDS942" s="337"/>
      <c r="SDT942" s="337"/>
      <c r="SDU942" s="337"/>
      <c r="SDV942" s="337"/>
      <c r="SDW942" s="337"/>
      <c r="SDX942" s="337"/>
      <c r="SDY942" s="337"/>
      <c r="SDZ942" s="337"/>
      <c r="SEA942" s="337"/>
      <c r="SEB942" s="337"/>
      <c r="SEC942" s="337"/>
      <c r="SED942" s="337"/>
      <c r="SEE942" s="337"/>
      <c r="SEF942" s="337"/>
      <c r="SEG942" s="337"/>
      <c r="SEH942" s="337"/>
      <c r="SEI942" s="337"/>
      <c r="SEJ942" s="337"/>
      <c r="SEK942" s="337"/>
      <c r="SEL942" s="337"/>
      <c r="SEM942" s="337"/>
      <c r="SEN942" s="337"/>
      <c r="SEO942" s="337"/>
      <c r="SEP942" s="337"/>
      <c r="SEQ942" s="337"/>
      <c r="SER942" s="337"/>
      <c r="SES942" s="337"/>
      <c r="SET942" s="337"/>
      <c r="SEU942" s="337"/>
      <c r="SEV942" s="337"/>
      <c r="SEW942" s="337"/>
      <c r="SEX942" s="337"/>
      <c r="SEY942" s="337"/>
      <c r="SEZ942" s="337"/>
      <c r="SFA942" s="337"/>
      <c r="SFB942" s="337"/>
      <c r="SFC942" s="337"/>
      <c r="SFD942" s="337"/>
      <c r="SFE942" s="337"/>
      <c r="SFF942" s="337"/>
      <c r="SFG942" s="337"/>
      <c r="SFH942" s="337"/>
      <c r="SFI942" s="337"/>
      <c r="SFJ942" s="337"/>
      <c r="SFK942" s="337"/>
      <c r="SFL942" s="337"/>
      <c r="SFM942" s="337"/>
      <c r="SFN942" s="337"/>
      <c r="SFO942" s="337"/>
      <c r="SFP942" s="337"/>
      <c r="SFQ942" s="337"/>
      <c r="SFR942" s="337"/>
      <c r="SFS942" s="337"/>
      <c r="SFT942" s="337"/>
      <c r="SFU942" s="337"/>
      <c r="SFV942" s="337"/>
      <c r="SFW942" s="337"/>
      <c r="SFX942" s="337"/>
      <c r="SFY942" s="337"/>
      <c r="SFZ942" s="337"/>
      <c r="SGA942" s="337"/>
      <c r="SGB942" s="337"/>
      <c r="SGC942" s="337"/>
      <c r="SGD942" s="337"/>
      <c r="SGE942" s="337"/>
      <c r="SGF942" s="337"/>
      <c r="SGG942" s="337"/>
      <c r="SGH942" s="337"/>
      <c r="SGI942" s="337"/>
      <c r="SGJ942" s="337"/>
      <c r="SGK942" s="337"/>
      <c r="SGL942" s="337"/>
      <c r="SGM942" s="337"/>
      <c r="SGN942" s="337"/>
      <c r="SGO942" s="337"/>
      <c r="SGP942" s="337"/>
      <c r="SGQ942" s="337"/>
      <c r="SGR942" s="337"/>
      <c r="SGS942" s="337"/>
      <c r="SGT942" s="337"/>
      <c r="SGU942" s="337"/>
      <c r="SGV942" s="337"/>
      <c r="SGW942" s="337"/>
      <c r="SGX942" s="337"/>
      <c r="SGY942" s="337"/>
      <c r="SGZ942" s="337"/>
      <c r="SHA942" s="337"/>
      <c r="SHB942" s="337"/>
      <c r="SHC942" s="337"/>
      <c r="SHD942" s="337"/>
      <c r="SHE942" s="337"/>
      <c r="SHF942" s="337"/>
      <c r="SHG942" s="337"/>
      <c r="SHH942" s="337"/>
      <c r="SHI942" s="337"/>
      <c r="SHJ942" s="337"/>
      <c r="SHK942" s="337"/>
      <c r="SHL942" s="337"/>
      <c r="SHM942" s="337"/>
      <c r="SHN942" s="337"/>
      <c r="SHO942" s="337"/>
      <c r="SHP942" s="337"/>
      <c r="SHQ942" s="337"/>
      <c r="SHR942" s="337"/>
      <c r="SHS942" s="337"/>
      <c r="SHT942" s="337"/>
      <c r="SHU942" s="337"/>
      <c r="SHV942" s="337"/>
      <c r="SHW942" s="337"/>
      <c r="SHX942" s="337"/>
      <c r="SHY942" s="337"/>
      <c r="SHZ942" s="337"/>
      <c r="SIA942" s="337"/>
      <c r="SIB942" s="337"/>
      <c r="SIC942" s="337"/>
      <c r="SID942" s="337"/>
      <c r="SIE942" s="337"/>
      <c r="SIF942" s="337"/>
      <c r="SIG942" s="337"/>
      <c r="SIH942" s="337"/>
      <c r="SII942" s="337"/>
      <c r="SIJ942" s="337"/>
      <c r="SIK942" s="337"/>
      <c r="SIL942" s="337"/>
      <c r="SIM942" s="337"/>
      <c r="SIN942" s="337"/>
      <c r="SIO942" s="337"/>
      <c r="SIP942" s="337"/>
      <c r="SIQ942" s="337"/>
      <c r="SIR942" s="337"/>
      <c r="SIS942" s="337"/>
      <c r="SIT942" s="337"/>
      <c r="SIU942" s="337"/>
      <c r="SIV942" s="337"/>
      <c r="SIW942" s="337"/>
      <c r="SIX942" s="337"/>
      <c r="SIY942" s="337"/>
      <c r="SIZ942" s="337"/>
      <c r="SJA942" s="337"/>
      <c r="SJB942" s="337"/>
      <c r="SJC942" s="337"/>
      <c r="SJD942" s="337"/>
      <c r="SJE942" s="337"/>
      <c r="SJF942" s="337"/>
      <c r="SJG942" s="337"/>
      <c r="SJH942" s="337"/>
      <c r="SJI942" s="337"/>
      <c r="SJJ942" s="337"/>
      <c r="SJK942" s="337"/>
      <c r="SJL942" s="337"/>
      <c r="SJM942" s="337"/>
      <c r="SJN942" s="337"/>
      <c r="SJO942" s="337"/>
      <c r="SJP942" s="337"/>
      <c r="SJQ942" s="337"/>
      <c r="SJR942" s="337"/>
      <c r="SJS942" s="337"/>
      <c r="SJT942" s="337"/>
      <c r="SJU942" s="337"/>
      <c r="SJV942" s="337"/>
      <c r="SJW942" s="337"/>
      <c r="SJX942" s="337"/>
      <c r="SJY942" s="337"/>
      <c r="SJZ942" s="337"/>
      <c r="SKA942" s="337"/>
      <c r="SKB942" s="337"/>
      <c r="SKC942" s="337"/>
      <c r="SKD942" s="337"/>
      <c r="SKE942" s="337"/>
      <c r="SKF942" s="337"/>
      <c r="SKG942" s="337"/>
      <c r="SKH942" s="337"/>
      <c r="SKI942" s="337"/>
      <c r="SKJ942" s="337"/>
      <c r="SKK942" s="337"/>
      <c r="SKL942" s="337"/>
      <c r="SKM942" s="337"/>
      <c r="SKN942" s="337"/>
      <c r="SKO942" s="337"/>
      <c r="SKP942" s="337"/>
      <c r="SKQ942" s="337"/>
      <c r="SKR942" s="337"/>
      <c r="SKS942" s="337"/>
      <c r="SKT942" s="337"/>
      <c r="SKU942" s="337"/>
      <c r="SKV942" s="337"/>
      <c r="SKW942" s="337"/>
      <c r="SKX942" s="337"/>
      <c r="SKY942" s="337"/>
      <c r="SKZ942" s="337"/>
      <c r="SLA942" s="337"/>
      <c r="SLB942" s="337"/>
      <c r="SLC942" s="337"/>
      <c r="SLD942" s="337"/>
      <c r="SLE942" s="337"/>
      <c r="SLF942" s="337"/>
      <c r="SLG942" s="337"/>
      <c r="SLH942" s="337"/>
      <c r="SLI942" s="337"/>
      <c r="SLJ942" s="337"/>
      <c r="SLK942" s="337"/>
      <c r="SLL942" s="337"/>
      <c r="SLM942" s="337"/>
      <c r="SLN942" s="337"/>
      <c r="SLO942" s="337"/>
      <c r="SLP942" s="337"/>
      <c r="SLQ942" s="337"/>
      <c r="SLR942" s="337"/>
      <c r="SLS942" s="337"/>
      <c r="SLT942" s="337"/>
      <c r="SLU942" s="337"/>
      <c r="SLV942" s="337"/>
      <c r="SLW942" s="337"/>
      <c r="SLX942" s="337"/>
      <c r="SLY942" s="337"/>
      <c r="SLZ942" s="337"/>
      <c r="SMA942" s="337"/>
      <c r="SMB942" s="337"/>
      <c r="SMC942" s="337"/>
      <c r="SMD942" s="337"/>
      <c r="SME942" s="337"/>
      <c r="SMF942" s="337"/>
      <c r="SMG942" s="337"/>
      <c r="SMH942" s="337"/>
      <c r="SMI942" s="337"/>
      <c r="SMJ942" s="337"/>
      <c r="SMK942" s="337"/>
      <c r="SML942" s="337"/>
      <c r="SMM942" s="337"/>
      <c r="SMN942" s="337"/>
      <c r="SMO942" s="337"/>
      <c r="SMP942" s="337"/>
      <c r="SMQ942" s="337"/>
      <c r="SMR942" s="337"/>
      <c r="SMS942" s="337"/>
      <c r="SMT942" s="337"/>
      <c r="SMU942" s="337"/>
      <c r="SMV942" s="337"/>
      <c r="SMW942" s="337"/>
      <c r="SMX942" s="337"/>
      <c r="SMY942" s="337"/>
      <c r="SMZ942" s="337"/>
      <c r="SNA942" s="337"/>
      <c r="SNB942" s="337"/>
      <c r="SNC942" s="337"/>
      <c r="SND942" s="337"/>
      <c r="SNE942" s="337"/>
      <c r="SNF942" s="337"/>
      <c r="SNG942" s="337"/>
      <c r="SNH942" s="337"/>
      <c r="SNI942" s="337"/>
      <c r="SNJ942" s="337"/>
      <c r="SNK942" s="337"/>
      <c r="SNL942" s="337"/>
      <c r="SNM942" s="337"/>
      <c r="SNN942" s="337"/>
      <c r="SNO942" s="337"/>
      <c r="SNP942" s="337"/>
      <c r="SNQ942" s="337"/>
      <c r="SNR942" s="337"/>
      <c r="SNS942" s="337"/>
      <c r="SNT942" s="337"/>
      <c r="SNU942" s="337"/>
      <c r="SNV942" s="337"/>
      <c r="SNW942" s="337"/>
      <c r="SNX942" s="337"/>
      <c r="SNY942" s="337"/>
      <c r="SNZ942" s="337"/>
      <c r="SOA942" s="337"/>
      <c r="SOB942" s="337"/>
      <c r="SOC942" s="337"/>
      <c r="SOD942" s="337"/>
      <c r="SOE942" s="337"/>
      <c r="SOF942" s="337"/>
      <c r="SOG942" s="337"/>
      <c r="SOH942" s="337"/>
      <c r="SOI942" s="337"/>
      <c r="SOJ942" s="337"/>
      <c r="SOK942" s="337"/>
      <c r="SOL942" s="337"/>
      <c r="SOM942" s="337"/>
      <c r="SON942" s="337"/>
      <c r="SOO942" s="337"/>
      <c r="SOP942" s="337"/>
      <c r="SOQ942" s="337"/>
      <c r="SOR942" s="337"/>
      <c r="SOS942" s="337"/>
      <c r="SOT942" s="337"/>
      <c r="SOU942" s="337"/>
      <c r="SOV942" s="337"/>
      <c r="SOW942" s="337"/>
      <c r="SOX942" s="337"/>
      <c r="SOY942" s="337"/>
      <c r="SOZ942" s="337"/>
      <c r="SPA942" s="337"/>
      <c r="SPB942" s="337"/>
      <c r="SPC942" s="337"/>
      <c r="SPD942" s="337"/>
      <c r="SPE942" s="337"/>
      <c r="SPF942" s="337"/>
      <c r="SPG942" s="337"/>
      <c r="SPH942" s="337"/>
      <c r="SPI942" s="337"/>
      <c r="SPJ942" s="337"/>
      <c r="SPK942" s="337"/>
      <c r="SPL942" s="337"/>
      <c r="SPM942" s="337"/>
      <c r="SPN942" s="337"/>
      <c r="SPO942" s="337"/>
      <c r="SPP942" s="337"/>
      <c r="SPQ942" s="337"/>
      <c r="SPR942" s="337"/>
      <c r="SPS942" s="337"/>
      <c r="SPT942" s="337"/>
      <c r="SPU942" s="337"/>
      <c r="SPV942" s="337"/>
      <c r="SPW942" s="337"/>
      <c r="SPX942" s="337"/>
      <c r="SPY942" s="337"/>
      <c r="SPZ942" s="337"/>
      <c r="SQA942" s="337"/>
      <c r="SQB942" s="337"/>
      <c r="SQC942" s="337"/>
      <c r="SQD942" s="337"/>
      <c r="SQE942" s="337"/>
      <c r="SQF942" s="337"/>
      <c r="SQG942" s="337"/>
      <c r="SQH942" s="337"/>
      <c r="SQI942" s="337"/>
      <c r="SQJ942" s="337"/>
      <c r="SQK942" s="337"/>
      <c r="SQL942" s="337"/>
      <c r="SQM942" s="337"/>
      <c r="SQN942" s="337"/>
      <c r="SQO942" s="337"/>
      <c r="SQP942" s="337"/>
      <c r="SQQ942" s="337"/>
      <c r="SQR942" s="337"/>
      <c r="SQS942" s="337"/>
      <c r="SQT942" s="337"/>
      <c r="SQU942" s="337"/>
      <c r="SQV942" s="337"/>
      <c r="SQW942" s="337"/>
      <c r="SQX942" s="337"/>
      <c r="SQY942" s="337"/>
      <c r="SQZ942" s="337"/>
      <c r="SRA942" s="337"/>
      <c r="SRB942" s="337"/>
      <c r="SRC942" s="337"/>
      <c r="SRD942" s="337"/>
      <c r="SRE942" s="337"/>
      <c r="SRF942" s="337"/>
      <c r="SRG942" s="337"/>
      <c r="SRH942" s="337"/>
      <c r="SRI942" s="337"/>
      <c r="SRJ942" s="337"/>
      <c r="SRK942" s="337"/>
      <c r="SRL942" s="337"/>
      <c r="SRM942" s="337"/>
      <c r="SRN942" s="337"/>
      <c r="SRO942" s="337"/>
      <c r="SRP942" s="337"/>
      <c r="SRQ942" s="337"/>
      <c r="SRR942" s="337"/>
      <c r="SRS942" s="337"/>
      <c r="SRT942" s="337"/>
      <c r="SRU942" s="337"/>
      <c r="SRV942" s="337"/>
      <c r="SRW942" s="337"/>
      <c r="SRX942" s="337"/>
      <c r="SRY942" s="337"/>
      <c r="SRZ942" s="337"/>
      <c r="SSA942" s="337"/>
      <c r="SSB942" s="337"/>
      <c r="SSC942" s="337"/>
      <c r="SSD942" s="337"/>
      <c r="SSE942" s="337"/>
      <c r="SSF942" s="337"/>
      <c r="SSG942" s="337"/>
      <c r="SSH942" s="337"/>
      <c r="SSI942" s="337"/>
      <c r="SSJ942" s="337"/>
      <c r="SSK942" s="337"/>
      <c r="SSL942" s="337"/>
      <c r="SSM942" s="337"/>
      <c r="SSN942" s="337"/>
      <c r="SSO942" s="337"/>
      <c r="SSP942" s="337"/>
      <c r="SSQ942" s="337"/>
      <c r="SSR942" s="337"/>
      <c r="SSS942" s="337"/>
      <c r="SST942" s="337"/>
      <c r="SSU942" s="337"/>
      <c r="SSV942" s="337"/>
      <c r="SSW942" s="337"/>
      <c r="SSX942" s="337"/>
      <c r="SSY942" s="337"/>
      <c r="SSZ942" s="337"/>
      <c r="STA942" s="337"/>
      <c r="STB942" s="337"/>
      <c r="STC942" s="337"/>
      <c r="STD942" s="337"/>
      <c r="STE942" s="337"/>
      <c r="STF942" s="337"/>
      <c r="STG942" s="337"/>
      <c r="STH942" s="337"/>
      <c r="STI942" s="337"/>
      <c r="STJ942" s="337"/>
      <c r="STK942" s="337"/>
      <c r="STL942" s="337"/>
      <c r="STM942" s="337"/>
      <c r="STN942" s="337"/>
      <c r="STO942" s="337"/>
      <c r="STP942" s="337"/>
      <c r="STQ942" s="337"/>
      <c r="STR942" s="337"/>
      <c r="STS942" s="337"/>
      <c r="STT942" s="337"/>
      <c r="STU942" s="337"/>
      <c r="STV942" s="337"/>
      <c r="STW942" s="337"/>
      <c r="STX942" s="337"/>
      <c r="STY942" s="337"/>
      <c r="STZ942" s="337"/>
      <c r="SUA942" s="337"/>
      <c r="SUB942" s="337"/>
      <c r="SUC942" s="337"/>
      <c r="SUD942" s="337"/>
      <c r="SUE942" s="337"/>
      <c r="SUF942" s="337"/>
      <c r="SUG942" s="337"/>
      <c r="SUH942" s="337"/>
      <c r="SUI942" s="337"/>
      <c r="SUJ942" s="337"/>
      <c r="SUK942" s="337"/>
      <c r="SUL942" s="337"/>
      <c r="SUM942" s="337"/>
      <c r="SUN942" s="337"/>
      <c r="SUO942" s="337"/>
      <c r="SUP942" s="337"/>
      <c r="SUQ942" s="337"/>
      <c r="SUR942" s="337"/>
      <c r="SUS942" s="337"/>
      <c r="SUT942" s="337"/>
      <c r="SUU942" s="337"/>
      <c r="SUV942" s="337"/>
      <c r="SUW942" s="337"/>
      <c r="SUX942" s="337"/>
      <c r="SUY942" s="337"/>
      <c r="SUZ942" s="337"/>
      <c r="SVA942" s="337"/>
      <c r="SVB942" s="337"/>
      <c r="SVC942" s="337"/>
      <c r="SVD942" s="337"/>
      <c r="SVE942" s="337"/>
      <c r="SVF942" s="337"/>
      <c r="SVG942" s="337"/>
      <c r="SVH942" s="337"/>
      <c r="SVI942" s="337"/>
      <c r="SVJ942" s="337"/>
      <c r="SVK942" s="337"/>
      <c r="SVL942" s="337"/>
      <c r="SVM942" s="337"/>
      <c r="SVN942" s="337"/>
      <c r="SVO942" s="337"/>
      <c r="SVP942" s="337"/>
      <c r="SVQ942" s="337"/>
      <c r="SVR942" s="337"/>
      <c r="SVS942" s="337"/>
      <c r="SVT942" s="337"/>
      <c r="SVU942" s="337"/>
      <c r="SVV942" s="337"/>
      <c r="SVW942" s="337"/>
      <c r="SVX942" s="337"/>
      <c r="SVY942" s="337"/>
      <c r="SVZ942" s="337"/>
      <c r="SWA942" s="337"/>
      <c r="SWB942" s="337"/>
      <c r="SWC942" s="337"/>
      <c r="SWD942" s="337"/>
      <c r="SWE942" s="337"/>
      <c r="SWF942" s="337"/>
      <c r="SWG942" s="337"/>
      <c r="SWH942" s="337"/>
      <c r="SWI942" s="337"/>
      <c r="SWJ942" s="337"/>
      <c r="SWK942" s="337"/>
      <c r="SWL942" s="337"/>
      <c r="SWM942" s="337"/>
      <c r="SWN942" s="337"/>
      <c r="SWO942" s="337"/>
      <c r="SWP942" s="337"/>
      <c r="SWQ942" s="337"/>
      <c r="SWR942" s="337"/>
      <c r="SWS942" s="337"/>
      <c r="SWT942" s="337"/>
      <c r="SWU942" s="337"/>
      <c r="SWV942" s="337"/>
      <c r="SWW942" s="337"/>
      <c r="SWX942" s="337"/>
      <c r="SWY942" s="337"/>
      <c r="SWZ942" s="337"/>
      <c r="SXA942" s="337"/>
      <c r="SXB942" s="337"/>
      <c r="SXC942" s="337"/>
      <c r="SXD942" s="337"/>
      <c r="SXE942" s="337"/>
      <c r="SXF942" s="337"/>
      <c r="SXG942" s="337"/>
      <c r="SXH942" s="337"/>
      <c r="SXI942" s="337"/>
      <c r="SXJ942" s="337"/>
      <c r="SXK942" s="337"/>
      <c r="SXL942" s="337"/>
      <c r="SXM942" s="337"/>
      <c r="SXN942" s="337"/>
      <c r="SXO942" s="337"/>
      <c r="SXP942" s="337"/>
      <c r="SXQ942" s="337"/>
      <c r="SXR942" s="337"/>
      <c r="SXS942" s="337"/>
      <c r="SXT942" s="337"/>
      <c r="SXU942" s="337"/>
      <c r="SXV942" s="337"/>
      <c r="SXW942" s="337"/>
      <c r="SXX942" s="337"/>
      <c r="SXY942" s="337"/>
      <c r="SXZ942" s="337"/>
      <c r="SYA942" s="337"/>
      <c r="SYB942" s="337"/>
      <c r="SYC942" s="337"/>
      <c r="SYD942" s="337"/>
      <c r="SYE942" s="337"/>
      <c r="SYF942" s="337"/>
      <c r="SYG942" s="337"/>
      <c r="SYH942" s="337"/>
      <c r="SYI942" s="337"/>
      <c r="SYJ942" s="337"/>
      <c r="SYK942" s="337"/>
      <c r="SYL942" s="337"/>
      <c r="SYM942" s="337"/>
      <c r="SYN942" s="337"/>
      <c r="SYO942" s="337"/>
      <c r="SYP942" s="337"/>
      <c r="SYQ942" s="337"/>
      <c r="SYR942" s="337"/>
      <c r="SYS942" s="337"/>
      <c r="SYT942" s="337"/>
      <c r="SYU942" s="337"/>
      <c r="SYV942" s="337"/>
      <c r="SYW942" s="337"/>
      <c r="SYX942" s="337"/>
      <c r="SYY942" s="337"/>
      <c r="SYZ942" s="337"/>
      <c r="SZA942" s="337"/>
      <c r="SZB942" s="337"/>
      <c r="SZC942" s="337"/>
      <c r="SZD942" s="337"/>
      <c r="SZE942" s="337"/>
      <c r="SZF942" s="337"/>
      <c r="SZG942" s="337"/>
      <c r="SZH942" s="337"/>
      <c r="SZI942" s="337"/>
      <c r="SZJ942" s="337"/>
      <c r="SZK942" s="337"/>
      <c r="SZL942" s="337"/>
      <c r="SZM942" s="337"/>
      <c r="SZN942" s="337"/>
      <c r="SZO942" s="337"/>
      <c r="SZP942" s="337"/>
      <c r="SZQ942" s="337"/>
      <c r="SZR942" s="337"/>
      <c r="SZS942" s="337"/>
      <c r="SZT942" s="337"/>
      <c r="SZU942" s="337"/>
      <c r="SZV942" s="337"/>
      <c r="SZW942" s="337"/>
      <c r="SZX942" s="337"/>
      <c r="SZY942" s="337"/>
      <c r="SZZ942" s="337"/>
      <c r="TAA942" s="337"/>
      <c r="TAB942" s="337"/>
      <c r="TAC942" s="337"/>
      <c r="TAD942" s="337"/>
      <c r="TAE942" s="337"/>
      <c r="TAF942" s="337"/>
      <c r="TAG942" s="337"/>
      <c r="TAH942" s="337"/>
      <c r="TAI942" s="337"/>
      <c r="TAJ942" s="337"/>
      <c r="TAK942" s="337"/>
      <c r="TAL942" s="337"/>
      <c r="TAM942" s="337"/>
      <c r="TAN942" s="337"/>
      <c r="TAO942" s="337"/>
      <c r="TAP942" s="337"/>
      <c r="TAQ942" s="337"/>
      <c r="TAR942" s="337"/>
      <c r="TAS942" s="337"/>
      <c r="TAT942" s="337"/>
      <c r="TAU942" s="337"/>
      <c r="TAV942" s="337"/>
      <c r="TAW942" s="337"/>
      <c r="TAX942" s="337"/>
      <c r="TAY942" s="337"/>
      <c r="TAZ942" s="337"/>
      <c r="TBA942" s="337"/>
      <c r="TBB942" s="337"/>
      <c r="TBC942" s="337"/>
      <c r="TBD942" s="337"/>
      <c r="TBE942" s="337"/>
      <c r="TBF942" s="337"/>
      <c r="TBG942" s="337"/>
      <c r="TBH942" s="337"/>
      <c r="TBI942" s="337"/>
      <c r="TBJ942" s="337"/>
      <c r="TBK942" s="337"/>
      <c r="TBL942" s="337"/>
      <c r="TBM942" s="337"/>
      <c r="TBN942" s="337"/>
      <c r="TBO942" s="337"/>
      <c r="TBP942" s="337"/>
      <c r="TBQ942" s="337"/>
      <c r="TBR942" s="337"/>
      <c r="TBS942" s="337"/>
      <c r="TBT942" s="337"/>
      <c r="TBU942" s="337"/>
      <c r="TBV942" s="337"/>
      <c r="TBW942" s="337"/>
      <c r="TBX942" s="337"/>
      <c r="TBY942" s="337"/>
      <c r="TBZ942" s="337"/>
      <c r="TCA942" s="337"/>
      <c r="TCB942" s="337"/>
      <c r="TCC942" s="337"/>
      <c r="TCD942" s="337"/>
      <c r="TCE942" s="337"/>
      <c r="TCF942" s="337"/>
      <c r="TCG942" s="337"/>
      <c r="TCH942" s="337"/>
      <c r="TCI942" s="337"/>
      <c r="TCJ942" s="337"/>
      <c r="TCK942" s="337"/>
      <c r="TCL942" s="337"/>
      <c r="TCM942" s="337"/>
      <c r="TCN942" s="337"/>
      <c r="TCO942" s="337"/>
      <c r="TCP942" s="337"/>
      <c r="TCQ942" s="337"/>
      <c r="TCR942" s="337"/>
      <c r="TCS942" s="337"/>
      <c r="TCT942" s="337"/>
      <c r="TCU942" s="337"/>
      <c r="TCV942" s="337"/>
      <c r="TCW942" s="337"/>
      <c r="TCX942" s="337"/>
      <c r="TCY942" s="337"/>
      <c r="TCZ942" s="337"/>
      <c r="TDA942" s="337"/>
      <c r="TDB942" s="337"/>
      <c r="TDC942" s="337"/>
      <c r="TDD942" s="337"/>
      <c r="TDE942" s="337"/>
      <c r="TDF942" s="337"/>
      <c r="TDG942" s="337"/>
      <c r="TDH942" s="337"/>
      <c r="TDI942" s="337"/>
      <c r="TDJ942" s="337"/>
      <c r="TDK942" s="337"/>
      <c r="TDL942" s="337"/>
      <c r="TDM942" s="337"/>
      <c r="TDN942" s="337"/>
      <c r="TDO942" s="337"/>
      <c r="TDP942" s="337"/>
      <c r="TDQ942" s="337"/>
      <c r="TDR942" s="337"/>
      <c r="TDS942" s="337"/>
      <c r="TDT942" s="337"/>
      <c r="TDU942" s="337"/>
      <c r="TDV942" s="337"/>
      <c r="TDW942" s="337"/>
      <c r="TDX942" s="337"/>
      <c r="TDY942" s="337"/>
      <c r="TDZ942" s="337"/>
      <c r="TEA942" s="337"/>
      <c r="TEB942" s="337"/>
      <c r="TEC942" s="337"/>
      <c r="TED942" s="337"/>
      <c r="TEE942" s="337"/>
      <c r="TEF942" s="337"/>
      <c r="TEG942" s="337"/>
      <c r="TEH942" s="337"/>
      <c r="TEI942" s="337"/>
      <c r="TEJ942" s="337"/>
      <c r="TEK942" s="337"/>
      <c r="TEL942" s="337"/>
      <c r="TEM942" s="337"/>
      <c r="TEN942" s="337"/>
      <c r="TEO942" s="337"/>
      <c r="TEP942" s="337"/>
      <c r="TEQ942" s="337"/>
      <c r="TER942" s="337"/>
      <c r="TES942" s="337"/>
      <c r="TET942" s="337"/>
      <c r="TEU942" s="337"/>
      <c r="TEV942" s="337"/>
      <c r="TEW942" s="337"/>
      <c r="TEX942" s="337"/>
      <c r="TEY942" s="337"/>
      <c r="TEZ942" s="337"/>
      <c r="TFA942" s="337"/>
      <c r="TFB942" s="337"/>
      <c r="TFC942" s="337"/>
      <c r="TFD942" s="337"/>
      <c r="TFE942" s="337"/>
      <c r="TFF942" s="337"/>
      <c r="TFG942" s="337"/>
      <c r="TFH942" s="337"/>
      <c r="TFI942" s="337"/>
      <c r="TFJ942" s="337"/>
      <c r="TFK942" s="337"/>
      <c r="TFL942" s="337"/>
      <c r="TFM942" s="337"/>
      <c r="TFN942" s="337"/>
      <c r="TFO942" s="337"/>
      <c r="TFP942" s="337"/>
      <c r="TFQ942" s="337"/>
      <c r="TFR942" s="337"/>
      <c r="TFS942" s="337"/>
      <c r="TFT942" s="337"/>
      <c r="TFU942" s="337"/>
      <c r="TFV942" s="337"/>
      <c r="TFW942" s="337"/>
      <c r="TFX942" s="337"/>
      <c r="TFY942" s="337"/>
      <c r="TFZ942" s="337"/>
      <c r="TGA942" s="337"/>
      <c r="TGB942" s="337"/>
      <c r="TGC942" s="337"/>
      <c r="TGD942" s="337"/>
      <c r="TGE942" s="337"/>
      <c r="TGF942" s="337"/>
      <c r="TGG942" s="337"/>
      <c r="TGH942" s="337"/>
      <c r="TGI942" s="337"/>
      <c r="TGJ942" s="337"/>
      <c r="TGK942" s="337"/>
      <c r="TGL942" s="337"/>
      <c r="TGM942" s="337"/>
      <c r="TGN942" s="337"/>
      <c r="TGO942" s="337"/>
      <c r="TGP942" s="337"/>
      <c r="TGQ942" s="337"/>
      <c r="TGR942" s="337"/>
      <c r="TGS942" s="337"/>
      <c r="TGT942" s="337"/>
      <c r="TGU942" s="337"/>
      <c r="TGV942" s="337"/>
      <c r="TGW942" s="337"/>
      <c r="TGX942" s="337"/>
      <c r="TGY942" s="337"/>
      <c r="TGZ942" s="337"/>
      <c r="THA942" s="337"/>
      <c r="THB942" s="337"/>
      <c r="THC942" s="337"/>
      <c r="THD942" s="337"/>
      <c r="THE942" s="337"/>
      <c r="THF942" s="337"/>
      <c r="THG942" s="337"/>
      <c r="THH942" s="337"/>
      <c r="THI942" s="337"/>
      <c r="THJ942" s="337"/>
      <c r="THK942" s="337"/>
      <c r="THL942" s="337"/>
      <c r="THM942" s="337"/>
      <c r="THN942" s="337"/>
      <c r="THO942" s="337"/>
      <c r="THP942" s="337"/>
      <c r="THQ942" s="337"/>
      <c r="THR942" s="337"/>
      <c r="THS942" s="337"/>
      <c r="THT942" s="337"/>
      <c r="THU942" s="337"/>
      <c r="THV942" s="337"/>
      <c r="THW942" s="337"/>
      <c r="THX942" s="337"/>
      <c r="THY942" s="337"/>
      <c r="THZ942" s="337"/>
      <c r="TIA942" s="337"/>
      <c r="TIB942" s="337"/>
      <c r="TIC942" s="337"/>
      <c r="TID942" s="337"/>
      <c r="TIE942" s="337"/>
      <c r="TIF942" s="337"/>
      <c r="TIG942" s="337"/>
      <c r="TIH942" s="337"/>
      <c r="TII942" s="337"/>
      <c r="TIJ942" s="337"/>
      <c r="TIK942" s="337"/>
      <c r="TIL942" s="337"/>
      <c r="TIM942" s="337"/>
      <c r="TIN942" s="337"/>
      <c r="TIO942" s="337"/>
      <c r="TIP942" s="337"/>
      <c r="TIQ942" s="337"/>
      <c r="TIR942" s="337"/>
      <c r="TIS942" s="337"/>
      <c r="TIT942" s="337"/>
      <c r="TIU942" s="337"/>
      <c r="TIV942" s="337"/>
      <c r="TIW942" s="337"/>
      <c r="TIX942" s="337"/>
      <c r="TIY942" s="337"/>
      <c r="TIZ942" s="337"/>
      <c r="TJA942" s="337"/>
      <c r="TJB942" s="337"/>
      <c r="TJC942" s="337"/>
      <c r="TJD942" s="337"/>
      <c r="TJE942" s="337"/>
      <c r="TJF942" s="337"/>
      <c r="TJG942" s="337"/>
      <c r="TJH942" s="337"/>
      <c r="TJI942" s="337"/>
      <c r="TJJ942" s="337"/>
      <c r="TJK942" s="337"/>
      <c r="TJL942" s="337"/>
      <c r="TJM942" s="337"/>
      <c r="TJN942" s="337"/>
      <c r="TJO942" s="337"/>
      <c r="TJP942" s="337"/>
      <c r="TJQ942" s="337"/>
      <c r="TJR942" s="337"/>
      <c r="TJS942" s="337"/>
      <c r="TJT942" s="337"/>
      <c r="TJU942" s="337"/>
      <c r="TJV942" s="337"/>
      <c r="TJW942" s="337"/>
      <c r="TJX942" s="337"/>
      <c r="TJY942" s="337"/>
      <c r="TJZ942" s="337"/>
      <c r="TKA942" s="337"/>
      <c r="TKB942" s="337"/>
      <c r="TKC942" s="337"/>
      <c r="TKD942" s="337"/>
      <c r="TKE942" s="337"/>
      <c r="TKF942" s="337"/>
      <c r="TKG942" s="337"/>
      <c r="TKH942" s="337"/>
      <c r="TKI942" s="337"/>
      <c r="TKJ942" s="337"/>
      <c r="TKK942" s="337"/>
      <c r="TKL942" s="337"/>
      <c r="TKM942" s="337"/>
      <c r="TKN942" s="337"/>
      <c r="TKO942" s="337"/>
      <c r="TKP942" s="337"/>
      <c r="TKQ942" s="337"/>
      <c r="TKR942" s="337"/>
      <c r="TKS942" s="337"/>
      <c r="TKT942" s="337"/>
      <c r="TKU942" s="337"/>
      <c r="TKV942" s="337"/>
      <c r="TKW942" s="337"/>
      <c r="TKX942" s="337"/>
      <c r="TKY942" s="337"/>
      <c r="TKZ942" s="337"/>
      <c r="TLA942" s="337"/>
      <c r="TLB942" s="337"/>
      <c r="TLC942" s="337"/>
      <c r="TLD942" s="337"/>
      <c r="TLE942" s="337"/>
      <c r="TLF942" s="337"/>
      <c r="TLG942" s="337"/>
      <c r="TLH942" s="337"/>
      <c r="TLI942" s="337"/>
      <c r="TLJ942" s="337"/>
      <c r="TLK942" s="337"/>
      <c r="TLL942" s="337"/>
      <c r="TLM942" s="337"/>
      <c r="TLN942" s="337"/>
      <c r="TLO942" s="337"/>
      <c r="TLP942" s="337"/>
      <c r="TLQ942" s="337"/>
      <c r="TLR942" s="337"/>
      <c r="TLS942" s="337"/>
      <c r="TLT942" s="337"/>
      <c r="TLU942" s="337"/>
      <c r="TLV942" s="337"/>
      <c r="TLW942" s="337"/>
      <c r="TLX942" s="337"/>
      <c r="TLY942" s="337"/>
      <c r="TLZ942" s="337"/>
      <c r="TMA942" s="337"/>
      <c r="TMB942" s="337"/>
      <c r="TMC942" s="337"/>
      <c r="TMD942" s="337"/>
      <c r="TME942" s="337"/>
      <c r="TMF942" s="337"/>
      <c r="TMG942" s="337"/>
      <c r="TMH942" s="337"/>
      <c r="TMI942" s="337"/>
      <c r="TMJ942" s="337"/>
      <c r="TMK942" s="337"/>
      <c r="TML942" s="337"/>
      <c r="TMM942" s="337"/>
      <c r="TMN942" s="337"/>
      <c r="TMO942" s="337"/>
      <c r="TMP942" s="337"/>
      <c r="TMQ942" s="337"/>
      <c r="TMR942" s="337"/>
      <c r="TMS942" s="337"/>
      <c r="TMT942" s="337"/>
      <c r="TMU942" s="337"/>
      <c r="TMV942" s="337"/>
      <c r="TMW942" s="337"/>
      <c r="TMX942" s="337"/>
      <c r="TMY942" s="337"/>
      <c r="TMZ942" s="337"/>
      <c r="TNA942" s="337"/>
      <c r="TNB942" s="337"/>
      <c r="TNC942" s="337"/>
      <c r="TND942" s="337"/>
      <c r="TNE942" s="337"/>
      <c r="TNF942" s="337"/>
      <c r="TNG942" s="337"/>
      <c r="TNH942" s="337"/>
      <c r="TNI942" s="337"/>
      <c r="TNJ942" s="337"/>
      <c r="TNK942" s="337"/>
      <c r="TNL942" s="337"/>
      <c r="TNM942" s="337"/>
      <c r="TNN942" s="337"/>
      <c r="TNO942" s="337"/>
      <c r="TNP942" s="337"/>
      <c r="TNQ942" s="337"/>
      <c r="TNR942" s="337"/>
      <c r="TNS942" s="337"/>
      <c r="TNT942" s="337"/>
      <c r="TNU942" s="337"/>
      <c r="TNV942" s="337"/>
      <c r="TNW942" s="337"/>
      <c r="TNX942" s="337"/>
      <c r="TNY942" s="337"/>
      <c r="TNZ942" s="337"/>
      <c r="TOA942" s="337"/>
      <c r="TOB942" s="337"/>
      <c r="TOC942" s="337"/>
      <c r="TOD942" s="337"/>
      <c r="TOE942" s="337"/>
      <c r="TOF942" s="337"/>
      <c r="TOG942" s="337"/>
      <c r="TOH942" s="337"/>
      <c r="TOI942" s="337"/>
      <c r="TOJ942" s="337"/>
      <c r="TOK942" s="337"/>
      <c r="TOL942" s="337"/>
      <c r="TOM942" s="337"/>
      <c r="TON942" s="337"/>
      <c r="TOO942" s="337"/>
      <c r="TOP942" s="337"/>
      <c r="TOQ942" s="337"/>
      <c r="TOR942" s="337"/>
      <c r="TOS942" s="337"/>
      <c r="TOT942" s="337"/>
      <c r="TOU942" s="337"/>
      <c r="TOV942" s="337"/>
      <c r="TOW942" s="337"/>
      <c r="TOX942" s="337"/>
      <c r="TOY942" s="337"/>
      <c r="TOZ942" s="337"/>
      <c r="TPA942" s="337"/>
      <c r="TPB942" s="337"/>
      <c r="TPC942" s="337"/>
      <c r="TPD942" s="337"/>
      <c r="TPE942" s="337"/>
      <c r="TPF942" s="337"/>
      <c r="TPG942" s="337"/>
      <c r="TPH942" s="337"/>
      <c r="TPI942" s="337"/>
      <c r="TPJ942" s="337"/>
      <c r="TPK942" s="337"/>
      <c r="TPL942" s="337"/>
      <c r="TPM942" s="337"/>
      <c r="TPN942" s="337"/>
      <c r="TPO942" s="337"/>
      <c r="TPP942" s="337"/>
      <c r="TPQ942" s="337"/>
      <c r="TPR942" s="337"/>
      <c r="TPS942" s="337"/>
      <c r="TPT942" s="337"/>
      <c r="TPU942" s="337"/>
      <c r="TPV942" s="337"/>
      <c r="TPW942" s="337"/>
      <c r="TPX942" s="337"/>
      <c r="TPY942" s="337"/>
      <c r="TPZ942" s="337"/>
      <c r="TQA942" s="337"/>
      <c r="TQB942" s="337"/>
      <c r="TQC942" s="337"/>
      <c r="TQD942" s="337"/>
      <c r="TQE942" s="337"/>
      <c r="TQF942" s="337"/>
      <c r="TQG942" s="337"/>
      <c r="TQH942" s="337"/>
      <c r="TQI942" s="337"/>
      <c r="TQJ942" s="337"/>
      <c r="TQK942" s="337"/>
      <c r="TQL942" s="337"/>
      <c r="TQM942" s="337"/>
      <c r="TQN942" s="337"/>
      <c r="TQO942" s="337"/>
      <c r="TQP942" s="337"/>
      <c r="TQQ942" s="337"/>
      <c r="TQR942" s="337"/>
      <c r="TQS942" s="337"/>
      <c r="TQT942" s="337"/>
      <c r="TQU942" s="337"/>
      <c r="TQV942" s="337"/>
      <c r="TQW942" s="337"/>
      <c r="TQX942" s="337"/>
      <c r="TQY942" s="337"/>
      <c r="TQZ942" s="337"/>
      <c r="TRA942" s="337"/>
      <c r="TRB942" s="337"/>
      <c r="TRC942" s="337"/>
      <c r="TRD942" s="337"/>
      <c r="TRE942" s="337"/>
      <c r="TRF942" s="337"/>
      <c r="TRG942" s="337"/>
      <c r="TRH942" s="337"/>
      <c r="TRI942" s="337"/>
      <c r="TRJ942" s="337"/>
      <c r="TRK942" s="337"/>
      <c r="TRL942" s="337"/>
      <c r="TRM942" s="337"/>
      <c r="TRN942" s="337"/>
      <c r="TRO942" s="337"/>
      <c r="TRP942" s="337"/>
      <c r="TRQ942" s="337"/>
      <c r="TRR942" s="337"/>
      <c r="TRS942" s="337"/>
      <c r="TRT942" s="337"/>
      <c r="TRU942" s="337"/>
      <c r="TRV942" s="337"/>
      <c r="TRW942" s="337"/>
      <c r="TRX942" s="337"/>
      <c r="TRY942" s="337"/>
      <c r="TRZ942" s="337"/>
      <c r="TSA942" s="337"/>
      <c r="TSB942" s="337"/>
      <c r="TSC942" s="337"/>
      <c r="TSD942" s="337"/>
      <c r="TSE942" s="337"/>
      <c r="TSF942" s="337"/>
      <c r="TSG942" s="337"/>
      <c r="TSH942" s="337"/>
      <c r="TSI942" s="337"/>
      <c r="TSJ942" s="337"/>
      <c r="TSK942" s="337"/>
      <c r="TSL942" s="337"/>
      <c r="TSM942" s="337"/>
      <c r="TSN942" s="337"/>
      <c r="TSO942" s="337"/>
      <c r="TSP942" s="337"/>
      <c r="TSQ942" s="337"/>
      <c r="TSR942" s="337"/>
      <c r="TSS942" s="337"/>
      <c r="TST942" s="337"/>
      <c r="TSU942" s="337"/>
      <c r="TSV942" s="337"/>
      <c r="TSW942" s="337"/>
      <c r="TSX942" s="337"/>
      <c r="TSY942" s="337"/>
      <c r="TSZ942" s="337"/>
      <c r="TTA942" s="337"/>
      <c r="TTB942" s="337"/>
      <c r="TTC942" s="337"/>
      <c r="TTD942" s="337"/>
      <c r="TTE942" s="337"/>
      <c r="TTF942" s="337"/>
      <c r="TTG942" s="337"/>
      <c r="TTH942" s="337"/>
      <c r="TTI942" s="337"/>
      <c r="TTJ942" s="337"/>
      <c r="TTK942" s="337"/>
      <c r="TTL942" s="337"/>
      <c r="TTM942" s="337"/>
      <c r="TTN942" s="337"/>
      <c r="TTO942" s="337"/>
      <c r="TTP942" s="337"/>
      <c r="TTQ942" s="337"/>
      <c r="TTR942" s="337"/>
      <c r="TTS942" s="337"/>
      <c r="TTT942" s="337"/>
      <c r="TTU942" s="337"/>
      <c r="TTV942" s="337"/>
      <c r="TTW942" s="337"/>
      <c r="TTX942" s="337"/>
      <c r="TTY942" s="337"/>
      <c r="TTZ942" s="337"/>
      <c r="TUA942" s="337"/>
      <c r="TUB942" s="337"/>
      <c r="TUC942" s="337"/>
      <c r="TUD942" s="337"/>
      <c r="TUE942" s="337"/>
      <c r="TUF942" s="337"/>
      <c r="TUG942" s="337"/>
      <c r="TUH942" s="337"/>
      <c r="TUI942" s="337"/>
      <c r="TUJ942" s="337"/>
      <c r="TUK942" s="337"/>
      <c r="TUL942" s="337"/>
      <c r="TUM942" s="337"/>
      <c r="TUN942" s="337"/>
      <c r="TUO942" s="337"/>
      <c r="TUP942" s="337"/>
      <c r="TUQ942" s="337"/>
      <c r="TUR942" s="337"/>
      <c r="TUS942" s="337"/>
      <c r="TUT942" s="337"/>
      <c r="TUU942" s="337"/>
      <c r="TUV942" s="337"/>
      <c r="TUW942" s="337"/>
      <c r="TUX942" s="337"/>
      <c r="TUY942" s="337"/>
      <c r="TUZ942" s="337"/>
      <c r="TVA942" s="337"/>
      <c r="TVB942" s="337"/>
      <c r="TVC942" s="337"/>
      <c r="TVD942" s="337"/>
      <c r="TVE942" s="337"/>
      <c r="TVF942" s="337"/>
      <c r="TVG942" s="337"/>
      <c r="TVH942" s="337"/>
      <c r="TVI942" s="337"/>
      <c r="TVJ942" s="337"/>
      <c r="TVK942" s="337"/>
      <c r="TVL942" s="337"/>
      <c r="TVM942" s="337"/>
      <c r="TVN942" s="337"/>
      <c r="TVO942" s="337"/>
      <c r="TVP942" s="337"/>
      <c r="TVQ942" s="337"/>
      <c r="TVR942" s="337"/>
      <c r="TVS942" s="337"/>
      <c r="TVT942" s="337"/>
      <c r="TVU942" s="337"/>
      <c r="TVV942" s="337"/>
      <c r="TVW942" s="337"/>
      <c r="TVX942" s="337"/>
      <c r="TVY942" s="337"/>
      <c r="TVZ942" s="337"/>
      <c r="TWA942" s="337"/>
      <c r="TWB942" s="337"/>
      <c r="TWC942" s="337"/>
      <c r="TWD942" s="337"/>
      <c r="TWE942" s="337"/>
      <c r="TWF942" s="337"/>
      <c r="TWG942" s="337"/>
      <c r="TWH942" s="337"/>
      <c r="TWI942" s="337"/>
      <c r="TWJ942" s="337"/>
      <c r="TWK942" s="337"/>
      <c r="TWL942" s="337"/>
      <c r="TWM942" s="337"/>
      <c r="TWN942" s="337"/>
      <c r="TWO942" s="337"/>
      <c r="TWP942" s="337"/>
      <c r="TWQ942" s="337"/>
      <c r="TWR942" s="337"/>
      <c r="TWS942" s="337"/>
      <c r="TWT942" s="337"/>
      <c r="TWU942" s="337"/>
      <c r="TWV942" s="337"/>
      <c r="TWW942" s="337"/>
      <c r="TWX942" s="337"/>
      <c r="TWY942" s="337"/>
      <c r="TWZ942" s="337"/>
      <c r="TXA942" s="337"/>
      <c r="TXB942" s="337"/>
      <c r="TXC942" s="337"/>
      <c r="TXD942" s="337"/>
      <c r="TXE942" s="337"/>
      <c r="TXF942" s="337"/>
      <c r="TXG942" s="337"/>
      <c r="TXH942" s="337"/>
      <c r="TXI942" s="337"/>
      <c r="TXJ942" s="337"/>
      <c r="TXK942" s="337"/>
      <c r="TXL942" s="337"/>
      <c r="TXM942" s="337"/>
      <c r="TXN942" s="337"/>
      <c r="TXO942" s="337"/>
      <c r="TXP942" s="337"/>
      <c r="TXQ942" s="337"/>
      <c r="TXR942" s="337"/>
      <c r="TXS942" s="337"/>
      <c r="TXT942" s="337"/>
      <c r="TXU942" s="337"/>
      <c r="TXV942" s="337"/>
      <c r="TXW942" s="337"/>
      <c r="TXX942" s="337"/>
      <c r="TXY942" s="337"/>
      <c r="TXZ942" s="337"/>
      <c r="TYA942" s="337"/>
      <c r="TYB942" s="337"/>
      <c r="TYC942" s="337"/>
      <c r="TYD942" s="337"/>
      <c r="TYE942" s="337"/>
      <c r="TYF942" s="337"/>
      <c r="TYG942" s="337"/>
      <c r="TYH942" s="337"/>
      <c r="TYI942" s="337"/>
      <c r="TYJ942" s="337"/>
      <c r="TYK942" s="337"/>
      <c r="TYL942" s="337"/>
      <c r="TYM942" s="337"/>
      <c r="TYN942" s="337"/>
      <c r="TYO942" s="337"/>
      <c r="TYP942" s="337"/>
      <c r="TYQ942" s="337"/>
      <c r="TYR942" s="337"/>
      <c r="TYS942" s="337"/>
      <c r="TYT942" s="337"/>
      <c r="TYU942" s="337"/>
      <c r="TYV942" s="337"/>
      <c r="TYW942" s="337"/>
      <c r="TYX942" s="337"/>
      <c r="TYY942" s="337"/>
      <c r="TYZ942" s="337"/>
      <c r="TZA942" s="337"/>
      <c r="TZB942" s="337"/>
      <c r="TZC942" s="337"/>
      <c r="TZD942" s="337"/>
      <c r="TZE942" s="337"/>
      <c r="TZF942" s="337"/>
      <c r="TZG942" s="337"/>
      <c r="TZH942" s="337"/>
      <c r="TZI942" s="337"/>
      <c r="TZJ942" s="337"/>
      <c r="TZK942" s="337"/>
      <c r="TZL942" s="337"/>
      <c r="TZM942" s="337"/>
      <c r="TZN942" s="337"/>
      <c r="TZO942" s="337"/>
      <c r="TZP942" s="337"/>
      <c r="TZQ942" s="337"/>
      <c r="TZR942" s="337"/>
      <c r="TZS942" s="337"/>
      <c r="TZT942" s="337"/>
      <c r="TZU942" s="337"/>
      <c r="TZV942" s="337"/>
      <c r="TZW942" s="337"/>
      <c r="TZX942" s="337"/>
      <c r="TZY942" s="337"/>
      <c r="TZZ942" s="337"/>
      <c r="UAA942" s="337"/>
      <c r="UAB942" s="337"/>
      <c r="UAC942" s="337"/>
      <c r="UAD942" s="337"/>
      <c r="UAE942" s="337"/>
      <c r="UAF942" s="337"/>
      <c r="UAG942" s="337"/>
      <c r="UAH942" s="337"/>
      <c r="UAI942" s="337"/>
      <c r="UAJ942" s="337"/>
      <c r="UAK942" s="337"/>
      <c r="UAL942" s="337"/>
      <c r="UAM942" s="337"/>
      <c r="UAN942" s="337"/>
      <c r="UAO942" s="337"/>
      <c r="UAP942" s="337"/>
      <c r="UAQ942" s="337"/>
      <c r="UAR942" s="337"/>
      <c r="UAS942" s="337"/>
      <c r="UAT942" s="337"/>
      <c r="UAU942" s="337"/>
      <c r="UAV942" s="337"/>
      <c r="UAW942" s="337"/>
      <c r="UAX942" s="337"/>
      <c r="UAY942" s="337"/>
      <c r="UAZ942" s="337"/>
      <c r="UBA942" s="337"/>
      <c r="UBB942" s="337"/>
      <c r="UBC942" s="337"/>
      <c r="UBD942" s="337"/>
      <c r="UBE942" s="337"/>
      <c r="UBF942" s="337"/>
      <c r="UBG942" s="337"/>
      <c r="UBH942" s="337"/>
      <c r="UBI942" s="337"/>
      <c r="UBJ942" s="337"/>
      <c r="UBK942" s="337"/>
      <c r="UBL942" s="337"/>
      <c r="UBM942" s="337"/>
      <c r="UBN942" s="337"/>
      <c r="UBO942" s="337"/>
      <c r="UBP942" s="337"/>
      <c r="UBQ942" s="337"/>
      <c r="UBR942" s="337"/>
      <c r="UBS942" s="337"/>
      <c r="UBT942" s="337"/>
      <c r="UBU942" s="337"/>
      <c r="UBV942" s="337"/>
      <c r="UBW942" s="337"/>
      <c r="UBX942" s="337"/>
      <c r="UBY942" s="337"/>
      <c r="UBZ942" s="337"/>
      <c r="UCA942" s="337"/>
      <c r="UCB942" s="337"/>
      <c r="UCC942" s="337"/>
      <c r="UCD942" s="337"/>
      <c r="UCE942" s="337"/>
      <c r="UCF942" s="337"/>
      <c r="UCG942" s="337"/>
      <c r="UCH942" s="337"/>
      <c r="UCI942" s="337"/>
      <c r="UCJ942" s="337"/>
      <c r="UCK942" s="337"/>
      <c r="UCL942" s="337"/>
      <c r="UCM942" s="337"/>
      <c r="UCN942" s="337"/>
      <c r="UCO942" s="337"/>
      <c r="UCP942" s="337"/>
      <c r="UCQ942" s="337"/>
      <c r="UCR942" s="337"/>
      <c r="UCS942" s="337"/>
      <c r="UCT942" s="337"/>
      <c r="UCU942" s="337"/>
      <c r="UCV942" s="337"/>
      <c r="UCW942" s="337"/>
      <c r="UCX942" s="337"/>
      <c r="UCY942" s="337"/>
      <c r="UCZ942" s="337"/>
      <c r="UDA942" s="337"/>
      <c r="UDB942" s="337"/>
      <c r="UDC942" s="337"/>
      <c r="UDD942" s="337"/>
      <c r="UDE942" s="337"/>
      <c r="UDF942" s="337"/>
      <c r="UDG942" s="337"/>
      <c r="UDH942" s="337"/>
      <c r="UDI942" s="337"/>
      <c r="UDJ942" s="337"/>
      <c r="UDK942" s="337"/>
      <c r="UDL942" s="337"/>
      <c r="UDM942" s="337"/>
      <c r="UDN942" s="337"/>
      <c r="UDO942" s="337"/>
      <c r="UDP942" s="337"/>
      <c r="UDQ942" s="337"/>
      <c r="UDR942" s="337"/>
      <c r="UDS942" s="337"/>
      <c r="UDT942" s="337"/>
      <c r="UDU942" s="337"/>
      <c r="UDV942" s="337"/>
      <c r="UDW942" s="337"/>
      <c r="UDX942" s="337"/>
      <c r="UDY942" s="337"/>
      <c r="UDZ942" s="337"/>
      <c r="UEA942" s="337"/>
      <c r="UEB942" s="337"/>
      <c r="UEC942" s="337"/>
      <c r="UED942" s="337"/>
      <c r="UEE942" s="337"/>
      <c r="UEF942" s="337"/>
      <c r="UEG942" s="337"/>
      <c r="UEH942" s="337"/>
      <c r="UEI942" s="337"/>
      <c r="UEJ942" s="337"/>
      <c r="UEK942" s="337"/>
      <c r="UEL942" s="337"/>
      <c r="UEM942" s="337"/>
      <c r="UEN942" s="337"/>
      <c r="UEO942" s="337"/>
      <c r="UEP942" s="337"/>
      <c r="UEQ942" s="337"/>
      <c r="UER942" s="337"/>
      <c r="UES942" s="337"/>
      <c r="UET942" s="337"/>
      <c r="UEU942" s="337"/>
      <c r="UEV942" s="337"/>
      <c r="UEW942" s="337"/>
      <c r="UEX942" s="337"/>
      <c r="UEY942" s="337"/>
      <c r="UEZ942" s="337"/>
      <c r="UFA942" s="337"/>
      <c r="UFB942" s="337"/>
      <c r="UFC942" s="337"/>
      <c r="UFD942" s="337"/>
      <c r="UFE942" s="337"/>
      <c r="UFF942" s="337"/>
      <c r="UFG942" s="337"/>
      <c r="UFH942" s="337"/>
      <c r="UFI942" s="337"/>
      <c r="UFJ942" s="337"/>
      <c r="UFK942" s="337"/>
      <c r="UFL942" s="337"/>
      <c r="UFM942" s="337"/>
      <c r="UFN942" s="337"/>
      <c r="UFO942" s="337"/>
      <c r="UFP942" s="337"/>
      <c r="UFQ942" s="337"/>
      <c r="UFR942" s="337"/>
      <c r="UFS942" s="337"/>
      <c r="UFT942" s="337"/>
      <c r="UFU942" s="337"/>
      <c r="UFV942" s="337"/>
      <c r="UFW942" s="337"/>
      <c r="UFX942" s="337"/>
      <c r="UFY942" s="337"/>
      <c r="UFZ942" s="337"/>
      <c r="UGA942" s="337"/>
      <c r="UGB942" s="337"/>
      <c r="UGC942" s="337"/>
      <c r="UGD942" s="337"/>
      <c r="UGE942" s="337"/>
      <c r="UGF942" s="337"/>
      <c r="UGG942" s="337"/>
      <c r="UGH942" s="337"/>
      <c r="UGI942" s="337"/>
      <c r="UGJ942" s="337"/>
      <c r="UGK942" s="337"/>
      <c r="UGL942" s="337"/>
      <c r="UGM942" s="337"/>
      <c r="UGN942" s="337"/>
      <c r="UGO942" s="337"/>
      <c r="UGP942" s="337"/>
      <c r="UGQ942" s="337"/>
      <c r="UGR942" s="337"/>
      <c r="UGS942" s="337"/>
      <c r="UGT942" s="337"/>
      <c r="UGU942" s="337"/>
      <c r="UGV942" s="337"/>
      <c r="UGW942" s="337"/>
      <c r="UGX942" s="337"/>
      <c r="UGY942" s="337"/>
      <c r="UGZ942" s="337"/>
      <c r="UHA942" s="337"/>
      <c r="UHB942" s="337"/>
      <c r="UHC942" s="337"/>
      <c r="UHD942" s="337"/>
      <c r="UHE942" s="337"/>
      <c r="UHF942" s="337"/>
      <c r="UHG942" s="337"/>
      <c r="UHH942" s="337"/>
      <c r="UHI942" s="337"/>
      <c r="UHJ942" s="337"/>
      <c r="UHK942" s="337"/>
      <c r="UHL942" s="337"/>
      <c r="UHM942" s="337"/>
      <c r="UHN942" s="337"/>
      <c r="UHO942" s="337"/>
      <c r="UHP942" s="337"/>
      <c r="UHQ942" s="337"/>
      <c r="UHR942" s="337"/>
      <c r="UHS942" s="337"/>
      <c r="UHT942" s="337"/>
      <c r="UHU942" s="337"/>
      <c r="UHV942" s="337"/>
      <c r="UHW942" s="337"/>
      <c r="UHX942" s="337"/>
      <c r="UHY942" s="337"/>
      <c r="UHZ942" s="337"/>
      <c r="UIA942" s="337"/>
      <c r="UIB942" s="337"/>
      <c r="UIC942" s="337"/>
      <c r="UID942" s="337"/>
      <c r="UIE942" s="337"/>
      <c r="UIF942" s="337"/>
      <c r="UIG942" s="337"/>
      <c r="UIH942" s="337"/>
      <c r="UII942" s="337"/>
      <c r="UIJ942" s="337"/>
      <c r="UIK942" s="337"/>
      <c r="UIL942" s="337"/>
      <c r="UIM942" s="337"/>
      <c r="UIN942" s="337"/>
      <c r="UIO942" s="337"/>
      <c r="UIP942" s="337"/>
      <c r="UIQ942" s="337"/>
      <c r="UIR942" s="337"/>
      <c r="UIS942" s="337"/>
      <c r="UIT942" s="337"/>
      <c r="UIU942" s="337"/>
      <c r="UIV942" s="337"/>
      <c r="UIW942" s="337"/>
      <c r="UIX942" s="337"/>
      <c r="UIY942" s="337"/>
      <c r="UIZ942" s="337"/>
      <c r="UJA942" s="337"/>
      <c r="UJB942" s="337"/>
      <c r="UJC942" s="337"/>
      <c r="UJD942" s="337"/>
      <c r="UJE942" s="337"/>
      <c r="UJF942" s="337"/>
      <c r="UJG942" s="337"/>
      <c r="UJH942" s="337"/>
      <c r="UJI942" s="337"/>
      <c r="UJJ942" s="337"/>
      <c r="UJK942" s="337"/>
      <c r="UJL942" s="337"/>
      <c r="UJM942" s="337"/>
      <c r="UJN942" s="337"/>
      <c r="UJO942" s="337"/>
      <c r="UJP942" s="337"/>
      <c r="UJQ942" s="337"/>
      <c r="UJR942" s="337"/>
      <c r="UJS942" s="337"/>
      <c r="UJT942" s="337"/>
      <c r="UJU942" s="337"/>
      <c r="UJV942" s="337"/>
      <c r="UJW942" s="337"/>
      <c r="UJX942" s="337"/>
      <c r="UJY942" s="337"/>
      <c r="UJZ942" s="337"/>
      <c r="UKA942" s="337"/>
      <c r="UKB942" s="337"/>
      <c r="UKC942" s="337"/>
      <c r="UKD942" s="337"/>
      <c r="UKE942" s="337"/>
      <c r="UKF942" s="337"/>
      <c r="UKG942" s="337"/>
      <c r="UKH942" s="337"/>
      <c r="UKI942" s="337"/>
      <c r="UKJ942" s="337"/>
      <c r="UKK942" s="337"/>
      <c r="UKL942" s="337"/>
      <c r="UKM942" s="337"/>
      <c r="UKN942" s="337"/>
      <c r="UKO942" s="337"/>
      <c r="UKP942" s="337"/>
      <c r="UKQ942" s="337"/>
      <c r="UKR942" s="337"/>
      <c r="UKS942" s="337"/>
      <c r="UKT942" s="337"/>
      <c r="UKU942" s="337"/>
      <c r="UKV942" s="337"/>
      <c r="UKW942" s="337"/>
      <c r="UKX942" s="337"/>
      <c r="UKY942" s="337"/>
      <c r="UKZ942" s="337"/>
      <c r="ULA942" s="337"/>
      <c r="ULB942" s="337"/>
      <c r="ULC942" s="337"/>
      <c r="ULD942" s="337"/>
      <c r="ULE942" s="337"/>
      <c r="ULF942" s="337"/>
      <c r="ULG942" s="337"/>
      <c r="ULH942" s="337"/>
      <c r="ULI942" s="337"/>
      <c r="ULJ942" s="337"/>
      <c r="ULK942" s="337"/>
      <c r="ULL942" s="337"/>
      <c r="ULM942" s="337"/>
      <c r="ULN942" s="337"/>
      <c r="ULO942" s="337"/>
      <c r="ULP942" s="337"/>
      <c r="ULQ942" s="337"/>
      <c r="ULR942" s="337"/>
      <c r="ULS942" s="337"/>
      <c r="ULT942" s="337"/>
      <c r="ULU942" s="337"/>
      <c r="ULV942" s="337"/>
      <c r="ULW942" s="337"/>
      <c r="ULX942" s="337"/>
      <c r="ULY942" s="337"/>
      <c r="ULZ942" s="337"/>
      <c r="UMA942" s="337"/>
      <c r="UMB942" s="337"/>
      <c r="UMC942" s="337"/>
      <c r="UMD942" s="337"/>
      <c r="UME942" s="337"/>
      <c r="UMF942" s="337"/>
      <c r="UMG942" s="337"/>
      <c r="UMH942" s="337"/>
      <c r="UMI942" s="337"/>
      <c r="UMJ942" s="337"/>
      <c r="UMK942" s="337"/>
      <c r="UML942" s="337"/>
      <c r="UMM942" s="337"/>
      <c r="UMN942" s="337"/>
      <c r="UMO942" s="337"/>
      <c r="UMP942" s="337"/>
      <c r="UMQ942" s="337"/>
      <c r="UMR942" s="337"/>
      <c r="UMS942" s="337"/>
      <c r="UMT942" s="337"/>
      <c r="UMU942" s="337"/>
      <c r="UMV942" s="337"/>
      <c r="UMW942" s="337"/>
      <c r="UMX942" s="337"/>
      <c r="UMY942" s="337"/>
      <c r="UMZ942" s="337"/>
      <c r="UNA942" s="337"/>
      <c r="UNB942" s="337"/>
      <c r="UNC942" s="337"/>
      <c r="UND942" s="337"/>
      <c r="UNE942" s="337"/>
      <c r="UNF942" s="337"/>
      <c r="UNG942" s="337"/>
      <c r="UNH942" s="337"/>
      <c r="UNI942" s="337"/>
      <c r="UNJ942" s="337"/>
      <c r="UNK942" s="337"/>
      <c r="UNL942" s="337"/>
      <c r="UNM942" s="337"/>
      <c r="UNN942" s="337"/>
      <c r="UNO942" s="337"/>
      <c r="UNP942" s="337"/>
      <c r="UNQ942" s="337"/>
      <c r="UNR942" s="337"/>
      <c r="UNS942" s="337"/>
      <c r="UNT942" s="337"/>
      <c r="UNU942" s="337"/>
      <c r="UNV942" s="337"/>
      <c r="UNW942" s="337"/>
      <c r="UNX942" s="337"/>
      <c r="UNY942" s="337"/>
      <c r="UNZ942" s="337"/>
      <c r="UOA942" s="337"/>
      <c r="UOB942" s="337"/>
      <c r="UOC942" s="337"/>
      <c r="UOD942" s="337"/>
      <c r="UOE942" s="337"/>
      <c r="UOF942" s="337"/>
      <c r="UOG942" s="337"/>
      <c r="UOH942" s="337"/>
      <c r="UOI942" s="337"/>
      <c r="UOJ942" s="337"/>
      <c r="UOK942" s="337"/>
      <c r="UOL942" s="337"/>
      <c r="UOM942" s="337"/>
      <c r="UON942" s="337"/>
      <c r="UOO942" s="337"/>
      <c r="UOP942" s="337"/>
      <c r="UOQ942" s="337"/>
      <c r="UOR942" s="337"/>
      <c r="UOS942" s="337"/>
      <c r="UOT942" s="337"/>
      <c r="UOU942" s="337"/>
      <c r="UOV942" s="337"/>
      <c r="UOW942" s="337"/>
      <c r="UOX942" s="337"/>
      <c r="UOY942" s="337"/>
      <c r="UOZ942" s="337"/>
      <c r="UPA942" s="337"/>
      <c r="UPB942" s="337"/>
      <c r="UPC942" s="337"/>
      <c r="UPD942" s="337"/>
      <c r="UPE942" s="337"/>
      <c r="UPF942" s="337"/>
      <c r="UPG942" s="337"/>
      <c r="UPH942" s="337"/>
      <c r="UPI942" s="337"/>
      <c r="UPJ942" s="337"/>
      <c r="UPK942" s="337"/>
      <c r="UPL942" s="337"/>
      <c r="UPM942" s="337"/>
      <c r="UPN942" s="337"/>
      <c r="UPO942" s="337"/>
      <c r="UPP942" s="337"/>
      <c r="UPQ942" s="337"/>
      <c r="UPR942" s="337"/>
      <c r="UPS942" s="337"/>
      <c r="UPT942" s="337"/>
      <c r="UPU942" s="337"/>
      <c r="UPV942" s="337"/>
      <c r="UPW942" s="337"/>
      <c r="UPX942" s="337"/>
      <c r="UPY942" s="337"/>
      <c r="UPZ942" s="337"/>
      <c r="UQA942" s="337"/>
      <c r="UQB942" s="337"/>
      <c r="UQC942" s="337"/>
      <c r="UQD942" s="337"/>
      <c r="UQE942" s="337"/>
      <c r="UQF942" s="337"/>
      <c r="UQG942" s="337"/>
      <c r="UQH942" s="337"/>
      <c r="UQI942" s="337"/>
      <c r="UQJ942" s="337"/>
      <c r="UQK942" s="337"/>
      <c r="UQL942" s="337"/>
      <c r="UQM942" s="337"/>
      <c r="UQN942" s="337"/>
      <c r="UQO942" s="337"/>
      <c r="UQP942" s="337"/>
      <c r="UQQ942" s="337"/>
      <c r="UQR942" s="337"/>
      <c r="UQS942" s="337"/>
      <c r="UQT942" s="337"/>
      <c r="UQU942" s="337"/>
      <c r="UQV942" s="337"/>
      <c r="UQW942" s="337"/>
      <c r="UQX942" s="337"/>
      <c r="UQY942" s="337"/>
      <c r="UQZ942" s="337"/>
      <c r="URA942" s="337"/>
      <c r="URB942" s="337"/>
      <c r="URC942" s="337"/>
      <c r="URD942" s="337"/>
      <c r="URE942" s="337"/>
      <c r="URF942" s="337"/>
      <c r="URG942" s="337"/>
      <c r="URH942" s="337"/>
      <c r="URI942" s="337"/>
      <c r="URJ942" s="337"/>
      <c r="URK942" s="337"/>
      <c r="URL942" s="337"/>
      <c r="URM942" s="337"/>
      <c r="URN942" s="337"/>
      <c r="URO942" s="337"/>
      <c r="URP942" s="337"/>
      <c r="URQ942" s="337"/>
      <c r="URR942" s="337"/>
      <c r="URS942" s="337"/>
      <c r="URT942" s="337"/>
      <c r="URU942" s="337"/>
      <c r="URV942" s="337"/>
      <c r="URW942" s="337"/>
      <c r="URX942" s="337"/>
      <c r="URY942" s="337"/>
      <c r="URZ942" s="337"/>
      <c r="USA942" s="337"/>
      <c r="USB942" s="337"/>
      <c r="USC942" s="337"/>
      <c r="USD942" s="337"/>
      <c r="USE942" s="337"/>
      <c r="USF942" s="337"/>
      <c r="USG942" s="337"/>
      <c r="USH942" s="337"/>
      <c r="USI942" s="337"/>
      <c r="USJ942" s="337"/>
      <c r="USK942" s="337"/>
      <c r="USL942" s="337"/>
      <c r="USM942" s="337"/>
      <c r="USN942" s="337"/>
      <c r="USO942" s="337"/>
      <c r="USP942" s="337"/>
      <c r="USQ942" s="337"/>
      <c r="USR942" s="337"/>
      <c r="USS942" s="337"/>
      <c r="UST942" s="337"/>
      <c r="USU942" s="337"/>
      <c r="USV942" s="337"/>
      <c r="USW942" s="337"/>
      <c r="USX942" s="337"/>
      <c r="USY942" s="337"/>
      <c r="USZ942" s="337"/>
      <c r="UTA942" s="337"/>
      <c r="UTB942" s="337"/>
      <c r="UTC942" s="337"/>
      <c r="UTD942" s="337"/>
      <c r="UTE942" s="337"/>
      <c r="UTF942" s="337"/>
      <c r="UTG942" s="337"/>
      <c r="UTH942" s="337"/>
      <c r="UTI942" s="337"/>
      <c r="UTJ942" s="337"/>
      <c r="UTK942" s="337"/>
      <c r="UTL942" s="337"/>
      <c r="UTM942" s="337"/>
      <c r="UTN942" s="337"/>
      <c r="UTO942" s="337"/>
      <c r="UTP942" s="337"/>
      <c r="UTQ942" s="337"/>
      <c r="UTR942" s="337"/>
      <c r="UTS942" s="337"/>
      <c r="UTT942" s="337"/>
      <c r="UTU942" s="337"/>
      <c r="UTV942" s="337"/>
      <c r="UTW942" s="337"/>
      <c r="UTX942" s="337"/>
      <c r="UTY942" s="337"/>
      <c r="UTZ942" s="337"/>
      <c r="UUA942" s="337"/>
      <c r="UUB942" s="337"/>
      <c r="UUC942" s="337"/>
      <c r="UUD942" s="337"/>
      <c r="UUE942" s="337"/>
      <c r="UUF942" s="337"/>
      <c r="UUG942" s="337"/>
      <c r="UUH942" s="337"/>
      <c r="UUI942" s="337"/>
      <c r="UUJ942" s="337"/>
      <c r="UUK942" s="337"/>
      <c r="UUL942" s="337"/>
      <c r="UUM942" s="337"/>
      <c r="UUN942" s="337"/>
      <c r="UUO942" s="337"/>
      <c r="UUP942" s="337"/>
      <c r="UUQ942" s="337"/>
      <c r="UUR942" s="337"/>
      <c r="UUS942" s="337"/>
      <c r="UUT942" s="337"/>
      <c r="UUU942" s="337"/>
      <c r="UUV942" s="337"/>
      <c r="UUW942" s="337"/>
      <c r="UUX942" s="337"/>
      <c r="UUY942" s="337"/>
      <c r="UUZ942" s="337"/>
      <c r="UVA942" s="337"/>
      <c r="UVB942" s="337"/>
      <c r="UVC942" s="337"/>
      <c r="UVD942" s="337"/>
      <c r="UVE942" s="337"/>
      <c r="UVF942" s="337"/>
      <c r="UVG942" s="337"/>
      <c r="UVH942" s="337"/>
      <c r="UVI942" s="337"/>
      <c r="UVJ942" s="337"/>
      <c r="UVK942" s="337"/>
      <c r="UVL942" s="337"/>
      <c r="UVM942" s="337"/>
      <c r="UVN942" s="337"/>
      <c r="UVO942" s="337"/>
      <c r="UVP942" s="337"/>
      <c r="UVQ942" s="337"/>
      <c r="UVR942" s="337"/>
      <c r="UVS942" s="337"/>
      <c r="UVT942" s="337"/>
      <c r="UVU942" s="337"/>
      <c r="UVV942" s="337"/>
      <c r="UVW942" s="337"/>
      <c r="UVX942" s="337"/>
      <c r="UVY942" s="337"/>
      <c r="UVZ942" s="337"/>
      <c r="UWA942" s="337"/>
      <c r="UWB942" s="337"/>
      <c r="UWC942" s="337"/>
      <c r="UWD942" s="337"/>
      <c r="UWE942" s="337"/>
      <c r="UWF942" s="337"/>
      <c r="UWG942" s="337"/>
      <c r="UWH942" s="337"/>
      <c r="UWI942" s="337"/>
      <c r="UWJ942" s="337"/>
      <c r="UWK942" s="337"/>
      <c r="UWL942" s="337"/>
      <c r="UWM942" s="337"/>
      <c r="UWN942" s="337"/>
      <c r="UWO942" s="337"/>
      <c r="UWP942" s="337"/>
      <c r="UWQ942" s="337"/>
      <c r="UWR942" s="337"/>
      <c r="UWS942" s="337"/>
      <c r="UWT942" s="337"/>
      <c r="UWU942" s="337"/>
      <c r="UWV942" s="337"/>
      <c r="UWW942" s="337"/>
      <c r="UWX942" s="337"/>
      <c r="UWY942" s="337"/>
      <c r="UWZ942" s="337"/>
      <c r="UXA942" s="337"/>
      <c r="UXB942" s="337"/>
      <c r="UXC942" s="337"/>
      <c r="UXD942" s="337"/>
      <c r="UXE942" s="337"/>
      <c r="UXF942" s="337"/>
      <c r="UXG942" s="337"/>
      <c r="UXH942" s="337"/>
      <c r="UXI942" s="337"/>
      <c r="UXJ942" s="337"/>
      <c r="UXK942" s="337"/>
      <c r="UXL942" s="337"/>
      <c r="UXM942" s="337"/>
      <c r="UXN942" s="337"/>
      <c r="UXO942" s="337"/>
      <c r="UXP942" s="337"/>
      <c r="UXQ942" s="337"/>
      <c r="UXR942" s="337"/>
      <c r="UXS942" s="337"/>
      <c r="UXT942" s="337"/>
      <c r="UXU942" s="337"/>
      <c r="UXV942" s="337"/>
      <c r="UXW942" s="337"/>
      <c r="UXX942" s="337"/>
      <c r="UXY942" s="337"/>
      <c r="UXZ942" s="337"/>
      <c r="UYA942" s="337"/>
      <c r="UYB942" s="337"/>
      <c r="UYC942" s="337"/>
      <c r="UYD942" s="337"/>
      <c r="UYE942" s="337"/>
      <c r="UYF942" s="337"/>
      <c r="UYG942" s="337"/>
      <c r="UYH942" s="337"/>
      <c r="UYI942" s="337"/>
      <c r="UYJ942" s="337"/>
      <c r="UYK942" s="337"/>
      <c r="UYL942" s="337"/>
      <c r="UYM942" s="337"/>
      <c r="UYN942" s="337"/>
      <c r="UYO942" s="337"/>
      <c r="UYP942" s="337"/>
      <c r="UYQ942" s="337"/>
      <c r="UYR942" s="337"/>
      <c r="UYS942" s="337"/>
      <c r="UYT942" s="337"/>
      <c r="UYU942" s="337"/>
      <c r="UYV942" s="337"/>
      <c r="UYW942" s="337"/>
      <c r="UYX942" s="337"/>
      <c r="UYY942" s="337"/>
      <c r="UYZ942" s="337"/>
      <c r="UZA942" s="337"/>
      <c r="UZB942" s="337"/>
      <c r="UZC942" s="337"/>
      <c r="UZD942" s="337"/>
      <c r="UZE942" s="337"/>
      <c r="UZF942" s="337"/>
      <c r="UZG942" s="337"/>
      <c r="UZH942" s="337"/>
      <c r="UZI942" s="337"/>
      <c r="UZJ942" s="337"/>
      <c r="UZK942" s="337"/>
      <c r="UZL942" s="337"/>
      <c r="UZM942" s="337"/>
      <c r="UZN942" s="337"/>
      <c r="UZO942" s="337"/>
      <c r="UZP942" s="337"/>
      <c r="UZQ942" s="337"/>
      <c r="UZR942" s="337"/>
      <c r="UZS942" s="337"/>
      <c r="UZT942" s="337"/>
      <c r="UZU942" s="337"/>
      <c r="UZV942" s="337"/>
      <c r="UZW942" s="337"/>
      <c r="UZX942" s="337"/>
      <c r="UZY942" s="337"/>
      <c r="UZZ942" s="337"/>
      <c r="VAA942" s="337"/>
      <c r="VAB942" s="337"/>
      <c r="VAC942" s="337"/>
      <c r="VAD942" s="337"/>
      <c r="VAE942" s="337"/>
      <c r="VAF942" s="337"/>
      <c r="VAG942" s="337"/>
      <c r="VAH942" s="337"/>
      <c r="VAI942" s="337"/>
      <c r="VAJ942" s="337"/>
      <c r="VAK942" s="337"/>
      <c r="VAL942" s="337"/>
      <c r="VAM942" s="337"/>
      <c r="VAN942" s="337"/>
      <c r="VAO942" s="337"/>
      <c r="VAP942" s="337"/>
      <c r="VAQ942" s="337"/>
      <c r="VAR942" s="337"/>
      <c r="VAS942" s="337"/>
      <c r="VAT942" s="337"/>
      <c r="VAU942" s="337"/>
      <c r="VAV942" s="337"/>
      <c r="VAW942" s="337"/>
      <c r="VAX942" s="337"/>
      <c r="VAY942" s="337"/>
      <c r="VAZ942" s="337"/>
      <c r="VBA942" s="337"/>
      <c r="VBB942" s="337"/>
      <c r="VBC942" s="337"/>
      <c r="VBD942" s="337"/>
      <c r="VBE942" s="337"/>
      <c r="VBF942" s="337"/>
      <c r="VBG942" s="337"/>
      <c r="VBH942" s="337"/>
      <c r="VBI942" s="337"/>
      <c r="VBJ942" s="337"/>
      <c r="VBK942" s="337"/>
      <c r="VBL942" s="337"/>
      <c r="VBM942" s="337"/>
      <c r="VBN942" s="337"/>
      <c r="VBO942" s="337"/>
      <c r="VBP942" s="337"/>
      <c r="VBQ942" s="337"/>
      <c r="VBR942" s="337"/>
      <c r="VBS942" s="337"/>
      <c r="VBT942" s="337"/>
      <c r="VBU942" s="337"/>
      <c r="VBV942" s="337"/>
      <c r="VBW942" s="337"/>
      <c r="VBX942" s="337"/>
      <c r="VBY942" s="337"/>
      <c r="VBZ942" s="337"/>
      <c r="VCA942" s="337"/>
      <c r="VCB942" s="337"/>
      <c r="VCC942" s="337"/>
      <c r="VCD942" s="337"/>
      <c r="VCE942" s="337"/>
      <c r="VCF942" s="337"/>
      <c r="VCG942" s="337"/>
      <c r="VCH942" s="337"/>
      <c r="VCI942" s="337"/>
      <c r="VCJ942" s="337"/>
      <c r="VCK942" s="337"/>
      <c r="VCL942" s="337"/>
      <c r="VCM942" s="337"/>
      <c r="VCN942" s="337"/>
      <c r="VCO942" s="337"/>
      <c r="VCP942" s="337"/>
      <c r="VCQ942" s="337"/>
      <c r="VCR942" s="337"/>
      <c r="VCS942" s="337"/>
      <c r="VCT942" s="337"/>
      <c r="VCU942" s="337"/>
      <c r="VCV942" s="337"/>
      <c r="VCW942" s="337"/>
      <c r="VCX942" s="337"/>
      <c r="VCY942" s="337"/>
      <c r="VCZ942" s="337"/>
      <c r="VDA942" s="337"/>
      <c r="VDB942" s="337"/>
      <c r="VDC942" s="337"/>
      <c r="VDD942" s="337"/>
      <c r="VDE942" s="337"/>
      <c r="VDF942" s="337"/>
      <c r="VDG942" s="337"/>
      <c r="VDH942" s="337"/>
      <c r="VDI942" s="337"/>
      <c r="VDJ942" s="337"/>
      <c r="VDK942" s="337"/>
      <c r="VDL942" s="337"/>
      <c r="VDM942" s="337"/>
      <c r="VDN942" s="337"/>
      <c r="VDO942" s="337"/>
      <c r="VDP942" s="337"/>
      <c r="VDQ942" s="337"/>
      <c r="VDR942" s="337"/>
      <c r="VDS942" s="337"/>
      <c r="VDT942" s="337"/>
      <c r="VDU942" s="337"/>
      <c r="VDV942" s="337"/>
      <c r="VDW942" s="337"/>
      <c r="VDX942" s="337"/>
      <c r="VDY942" s="337"/>
      <c r="VDZ942" s="337"/>
      <c r="VEA942" s="337"/>
      <c r="VEB942" s="337"/>
      <c r="VEC942" s="337"/>
      <c r="VED942" s="337"/>
      <c r="VEE942" s="337"/>
      <c r="VEF942" s="337"/>
      <c r="VEG942" s="337"/>
      <c r="VEH942" s="337"/>
      <c r="VEI942" s="337"/>
      <c r="VEJ942" s="337"/>
      <c r="VEK942" s="337"/>
      <c r="VEL942" s="337"/>
      <c r="VEM942" s="337"/>
      <c r="VEN942" s="337"/>
      <c r="VEO942" s="337"/>
      <c r="VEP942" s="337"/>
      <c r="VEQ942" s="337"/>
      <c r="VER942" s="337"/>
      <c r="VES942" s="337"/>
      <c r="VET942" s="337"/>
      <c r="VEU942" s="337"/>
      <c r="VEV942" s="337"/>
      <c r="VEW942" s="337"/>
      <c r="VEX942" s="337"/>
      <c r="VEY942" s="337"/>
      <c r="VEZ942" s="337"/>
      <c r="VFA942" s="337"/>
      <c r="VFB942" s="337"/>
      <c r="VFC942" s="337"/>
      <c r="VFD942" s="337"/>
      <c r="VFE942" s="337"/>
      <c r="VFF942" s="337"/>
      <c r="VFG942" s="337"/>
      <c r="VFH942" s="337"/>
      <c r="VFI942" s="337"/>
      <c r="VFJ942" s="337"/>
      <c r="VFK942" s="337"/>
      <c r="VFL942" s="337"/>
      <c r="VFM942" s="337"/>
      <c r="VFN942" s="337"/>
      <c r="VFO942" s="337"/>
      <c r="VFP942" s="337"/>
      <c r="VFQ942" s="337"/>
      <c r="VFR942" s="337"/>
      <c r="VFS942" s="337"/>
      <c r="VFT942" s="337"/>
      <c r="VFU942" s="337"/>
      <c r="VFV942" s="337"/>
      <c r="VFW942" s="337"/>
      <c r="VFX942" s="337"/>
      <c r="VFY942" s="337"/>
      <c r="VFZ942" s="337"/>
      <c r="VGA942" s="337"/>
      <c r="VGB942" s="337"/>
      <c r="VGC942" s="337"/>
      <c r="VGD942" s="337"/>
      <c r="VGE942" s="337"/>
      <c r="VGF942" s="337"/>
      <c r="VGG942" s="337"/>
      <c r="VGH942" s="337"/>
      <c r="VGI942" s="337"/>
      <c r="VGJ942" s="337"/>
      <c r="VGK942" s="337"/>
      <c r="VGL942" s="337"/>
      <c r="VGM942" s="337"/>
      <c r="VGN942" s="337"/>
      <c r="VGO942" s="337"/>
      <c r="VGP942" s="337"/>
      <c r="VGQ942" s="337"/>
      <c r="VGR942" s="337"/>
      <c r="VGS942" s="337"/>
      <c r="VGT942" s="337"/>
      <c r="VGU942" s="337"/>
      <c r="VGV942" s="337"/>
      <c r="VGW942" s="337"/>
      <c r="VGX942" s="337"/>
      <c r="VGY942" s="337"/>
      <c r="VGZ942" s="337"/>
      <c r="VHA942" s="337"/>
      <c r="VHB942" s="337"/>
      <c r="VHC942" s="337"/>
      <c r="VHD942" s="337"/>
      <c r="VHE942" s="337"/>
      <c r="VHF942" s="337"/>
      <c r="VHG942" s="337"/>
      <c r="VHH942" s="337"/>
      <c r="VHI942" s="337"/>
      <c r="VHJ942" s="337"/>
      <c r="VHK942" s="337"/>
      <c r="VHL942" s="337"/>
      <c r="VHM942" s="337"/>
      <c r="VHN942" s="337"/>
      <c r="VHO942" s="337"/>
      <c r="VHP942" s="337"/>
      <c r="VHQ942" s="337"/>
      <c r="VHR942" s="337"/>
      <c r="VHS942" s="337"/>
      <c r="VHT942" s="337"/>
      <c r="VHU942" s="337"/>
      <c r="VHV942" s="337"/>
      <c r="VHW942" s="337"/>
      <c r="VHX942" s="337"/>
      <c r="VHY942" s="337"/>
      <c r="VHZ942" s="337"/>
      <c r="VIA942" s="337"/>
      <c r="VIB942" s="337"/>
      <c r="VIC942" s="337"/>
      <c r="VID942" s="337"/>
      <c r="VIE942" s="337"/>
      <c r="VIF942" s="337"/>
      <c r="VIG942" s="337"/>
      <c r="VIH942" s="337"/>
      <c r="VII942" s="337"/>
      <c r="VIJ942" s="337"/>
      <c r="VIK942" s="337"/>
      <c r="VIL942" s="337"/>
      <c r="VIM942" s="337"/>
      <c r="VIN942" s="337"/>
      <c r="VIO942" s="337"/>
      <c r="VIP942" s="337"/>
      <c r="VIQ942" s="337"/>
      <c r="VIR942" s="337"/>
      <c r="VIS942" s="337"/>
      <c r="VIT942" s="337"/>
      <c r="VIU942" s="337"/>
      <c r="VIV942" s="337"/>
      <c r="VIW942" s="337"/>
      <c r="VIX942" s="337"/>
      <c r="VIY942" s="337"/>
      <c r="VIZ942" s="337"/>
      <c r="VJA942" s="337"/>
      <c r="VJB942" s="337"/>
      <c r="VJC942" s="337"/>
      <c r="VJD942" s="337"/>
      <c r="VJE942" s="337"/>
      <c r="VJF942" s="337"/>
      <c r="VJG942" s="337"/>
      <c r="VJH942" s="337"/>
      <c r="VJI942" s="337"/>
      <c r="VJJ942" s="337"/>
      <c r="VJK942" s="337"/>
      <c r="VJL942" s="337"/>
      <c r="VJM942" s="337"/>
      <c r="VJN942" s="337"/>
      <c r="VJO942" s="337"/>
      <c r="VJP942" s="337"/>
      <c r="VJQ942" s="337"/>
      <c r="VJR942" s="337"/>
      <c r="VJS942" s="337"/>
      <c r="VJT942" s="337"/>
      <c r="VJU942" s="337"/>
      <c r="VJV942" s="337"/>
      <c r="VJW942" s="337"/>
      <c r="VJX942" s="337"/>
      <c r="VJY942" s="337"/>
      <c r="VJZ942" s="337"/>
      <c r="VKA942" s="337"/>
      <c r="VKB942" s="337"/>
      <c r="VKC942" s="337"/>
      <c r="VKD942" s="337"/>
      <c r="VKE942" s="337"/>
      <c r="VKF942" s="337"/>
      <c r="VKG942" s="337"/>
      <c r="VKH942" s="337"/>
      <c r="VKI942" s="337"/>
      <c r="VKJ942" s="337"/>
      <c r="VKK942" s="337"/>
      <c r="VKL942" s="337"/>
      <c r="VKM942" s="337"/>
      <c r="VKN942" s="337"/>
      <c r="VKO942" s="337"/>
      <c r="VKP942" s="337"/>
      <c r="VKQ942" s="337"/>
      <c r="VKR942" s="337"/>
      <c r="VKS942" s="337"/>
      <c r="VKT942" s="337"/>
      <c r="VKU942" s="337"/>
      <c r="VKV942" s="337"/>
      <c r="VKW942" s="337"/>
      <c r="VKX942" s="337"/>
      <c r="VKY942" s="337"/>
      <c r="VKZ942" s="337"/>
      <c r="VLA942" s="337"/>
      <c r="VLB942" s="337"/>
      <c r="VLC942" s="337"/>
      <c r="VLD942" s="337"/>
      <c r="VLE942" s="337"/>
      <c r="VLF942" s="337"/>
      <c r="VLG942" s="337"/>
      <c r="VLH942" s="337"/>
      <c r="VLI942" s="337"/>
      <c r="VLJ942" s="337"/>
      <c r="VLK942" s="337"/>
      <c r="VLL942" s="337"/>
      <c r="VLM942" s="337"/>
      <c r="VLN942" s="337"/>
      <c r="VLO942" s="337"/>
      <c r="VLP942" s="337"/>
      <c r="VLQ942" s="337"/>
      <c r="VLR942" s="337"/>
      <c r="VLS942" s="337"/>
      <c r="VLT942" s="337"/>
      <c r="VLU942" s="337"/>
      <c r="VLV942" s="337"/>
      <c r="VLW942" s="337"/>
      <c r="VLX942" s="337"/>
      <c r="VLY942" s="337"/>
      <c r="VLZ942" s="337"/>
      <c r="VMA942" s="337"/>
      <c r="VMB942" s="337"/>
      <c r="VMC942" s="337"/>
      <c r="VMD942" s="337"/>
      <c r="VME942" s="337"/>
      <c r="VMF942" s="337"/>
      <c r="VMG942" s="337"/>
      <c r="VMH942" s="337"/>
      <c r="VMI942" s="337"/>
      <c r="VMJ942" s="337"/>
      <c r="VMK942" s="337"/>
      <c r="VML942" s="337"/>
      <c r="VMM942" s="337"/>
      <c r="VMN942" s="337"/>
      <c r="VMO942" s="337"/>
      <c r="VMP942" s="337"/>
      <c r="VMQ942" s="337"/>
      <c r="VMR942" s="337"/>
      <c r="VMS942" s="337"/>
      <c r="VMT942" s="337"/>
      <c r="VMU942" s="337"/>
      <c r="VMV942" s="337"/>
      <c r="VMW942" s="337"/>
      <c r="VMX942" s="337"/>
      <c r="VMY942" s="337"/>
      <c r="VMZ942" s="337"/>
      <c r="VNA942" s="337"/>
      <c r="VNB942" s="337"/>
      <c r="VNC942" s="337"/>
      <c r="VND942" s="337"/>
      <c r="VNE942" s="337"/>
      <c r="VNF942" s="337"/>
      <c r="VNG942" s="337"/>
      <c r="VNH942" s="337"/>
      <c r="VNI942" s="337"/>
      <c r="VNJ942" s="337"/>
      <c r="VNK942" s="337"/>
      <c r="VNL942" s="337"/>
      <c r="VNM942" s="337"/>
      <c r="VNN942" s="337"/>
      <c r="VNO942" s="337"/>
      <c r="VNP942" s="337"/>
      <c r="VNQ942" s="337"/>
      <c r="VNR942" s="337"/>
      <c r="VNS942" s="337"/>
      <c r="VNT942" s="337"/>
      <c r="VNU942" s="337"/>
      <c r="VNV942" s="337"/>
      <c r="VNW942" s="337"/>
      <c r="VNX942" s="337"/>
      <c r="VNY942" s="337"/>
      <c r="VNZ942" s="337"/>
      <c r="VOA942" s="337"/>
      <c r="VOB942" s="337"/>
      <c r="VOC942" s="337"/>
      <c r="VOD942" s="337"/>
      <c r="VOE942" s="337"/>
      <c r="VOF942" s="337"/>
      <c r="VOG942" s="337"/>
      <c r="VOH942" s="337"/>
      <c r="VOI942" s="337"/>
      <c r="VOJ942" s="337"/>
      <c r="VOK942" s="337"/>
      <c r="VOL942" s="337"/>
      <c r="VOM942" s="337"/>
      <c r="VON942" s="337"/>
      <c r="VOO942" s="337"/>
      <c r="VOP942" s="337"/>
      <c r="VOQ942" s="337"/>
      <c r="VOR942" s="337"/>
      <c r="VOS942" s="337"/>
      <c r="VOT942" s="337"/>
      <c r="VOU942" s="337"/>
      <c r="VOV942" s="337"/>
      <c r="VOW942" s="337"/>
      <c r="VOX942" s="337"/>
      <c r="VOY942" s="337"/>
      <c r="VOZ942" s="337"/>
      <c r="VPA942" s="337"/>
      <c r="VPB942" s="337"/>
      <c r="VPC942" s="337"/>
      <c r="VPD942" s="337"/>
      <c r="VPE942" s="337"/>
      <c r="VPF942" s="337"/>
      <c r="VPG942" s="337"/>
      <c r="VPH942" s="337"/>
      <c r="VPI942" s="337"/>
      <c r="VPJ942" s="337"/>
      <c r="VPK942" s="337"/>
      <c r="VPL942" s="337"/>
      <c r="VPM942" s="337"/>
      <c r="VPN942" s="337"/>
      <c r="VPO942" s="337"/>
      <c r="VPP942" s="337"/>
      <c r="VPQ942" s="337"/>
      <c r="VPR942" s="337"/>
      <c r="VPS942" s="337"/>
      <c r="VPT942" s="337"/>
      <c r="VPU942" s="337"/>
      <c r="VPV942" s="337"/>
      <c r="VPW942" s="337"/>
      <c r="VPX942" s="337"/>
      <c r="VPY942" s="337"/>
      <c r="VPZ942" s="337"/>
      <c r="VQA942" s="337"/>
      <c r="VQB942" s="337"/>
      <c r="VQC942" s="337"/>
      <c r="VQD942" s="337"/>
      <c r="VQE942" s="337"/>
      <c r="VQF942" s="337"/>
      <c r="VQG942" s="337"/>
      <c r="VQH942" s="337"/>
      <c r="VQI942" s="337"/>
      <c r="VQJ942" s="337"/>
      <c r="VQK942" s="337"/>
      <c r="VQL942" s="337"/>
      <c r="VQM942" s="337"/>
      <c r="VQN942" s="337"/>
      <c r="VQO942" s="337"/>
      <c r="VQP942" s="337"/>
      <c r="VQQ942" s="337"/>
      <c r="VQR942" s="337"/>
      <c r="VQS942" s="337"/>
      <c r="VQT942" s="337"/>
      <c r="VQU942" s="337"/>
      <c r="VQV942" s="337"/>
      <c r="VQW942" s="337"/>
      <c r="VQX942" s="337"/>
      <c r="VQY942" s="337"/>
      <c r="VQZ942" s="337"/>
      <c r="VRA942" s="337"/>
      <c r="VRB942" s="337"/>
      <c r="VRC942" s="337"/>
      <c r="VRD942" s="337"/>
      <c r="VRE942" s="337"/>
      <c r="VRF942" s="337"/>
      <c r="VRG942" s="337"/>
      <c r="VRH942" s="337"/>
      <c r="VRI942" s="337"/>
      <c r="VRJ942" s="337"/>
      <c r="VRK942" s="337"/>
      <c r="VRL942" s="337"/>
      <c r="VRM942" s="337"/>
      <c r="VRN942" s="337"/>
      <c r="VRO942" s="337"/>
      <c r="VRP942" s="337"/>
      <c r="VRQ942" s="337"/>
      <c r="VRR942" s="337"/>
      <c r="VRS942" s="337"/>
      <c r="VRT942" s="337"/>
      <c r="VRU942" s="337"/>
      <c r="VRV942" s="337"/>
      <c r="VRW942" s="337"/>
      <c r="VRX942" s="337"/>
      <c r="VRY942" s="337"/>
      <c r="VRZ942" s="337"/>
      <c r="VSA942" s="337"/>
      <c r="VSB942" s="337"/>
      <c r="VSC942" s="337"/>
      <c r="VSD942" s="337"/>
      <c r="VSE942" s="337"/>
      <c r="VSF942" s="337"/>
      <c r="VSG942" s="337"/>
      <c r="VSH942" s="337"/>
      <c r="VSI942" s="337"/>
      <c r="VSJ942" s="337"/>
      <c r="VSK942" s="337"/>
      <c r="VSL942" s="337"/>
      <c r="VSM942" s="337"/>
      <c r="VSN942" s="337"/>
      <c r="VSO942" s="337"/>
      <c r="VSP942" s="337"/>
      <c r="VSQ942" s="337"/>
      <c r="VSR942" s="337"/>
      <c r="VSS942" s="337"/>
      <c r="VST942" s="337"/>
      <c r="VSU942" s="337"/>
      <c r="VSV942" s="337"/>
      <c r="VSW942" s="337"/>
      <c r="VSX942" s="337"/>
      <c r="VSY942" s="337"/>
      <c r="VSZ942" s="337"/>
      <c r="VTA942" s="337"/>
      <c r="VTB942" s="337"/>
      <c r="VTC942" s="337"/>
      <c r="VTD942" s="337"/>
      <c r="VTE942" s="337"/>
      <c r="VTF942" s="337"/>
      <c r="VTG942" s="337"/>
      <c r="VTH942" s="337"/>
      <c r="VTI942" s="337"/>
      <c r="VTJ942" s="337"/>
      <c r="VTK942" s="337"/>
      <c r="VTL942" s="337"/>
      <c r="VTM942" s="337"/>
      <c r="VTN942" s="337"/>
      <c r="VTO942" s="337"/>
      <c r="VTP942" s="337"/>
      <c r="VTQ942" s="337"/>
      <c r="VTR942" s="337"/>
      <c r="VTS942" s="337"/>
      <c r="VTT942" s="337"/>
      <c r="VTU942" s="337"/>
      <c r="VTV942" s="337"/>
      <c r="VTW942" s="337"/>
      <c r="VTX942" s="337"/>
      <c r="VTY942" s="337"/>
      <c r="VTZ942" s="337"/>
      <c r="VUA942" s="337"/>
      <c r="VUB942" s="337"/>
      <c r="VUC942" s="337"/>
      <c r="VUD942" s="337"/>
      <c r="VUE942" s="337"/>
      <c r="VUF942" s="337"/>
      <c r="VUG942" s="337"/>
      <c r="VUH942" s="337"/>
      <c r="VUI942" s="337"/>
      <c r="VUJ942" s="337"/>
      <c r="VUK942" s="337"/>
      <c r="VUL942" s="337"/>
      <c r="VUM942" s="337"/>
      <c r="VUN942" s="337"/>
      <c r="VUO942" s="337"/>
      <c r="VUP942" s="337"/>
      <c r="VUQ942" s="337"/>
      <c r="VUR942" s="337"/>
      <c r="VUS942" s="337"/>
      <c r="VUT942" s="337"/>
      <c r="VUU942" s="337"/>
      <c r="VUV942" s="337"/>
      <c r="VUW942" s="337"/>
      <c r="VUX942" s="337"/>
      <c r="VUY942" s="337"/>
      <c r="VUZ942" s="337"/>
      <c r="VVA942" s="337"/>
      <c r="VVB942" s="337"/>
      <c r="VVC942" s="337"/>
      <c r="VVD942" s="337"/>
      <c r="VVE942" s="337"/>
      <c r="VVF942" s="337"/>
      <c r="VVG942" s="337"/>
      <c r="VVH942" s="337"/>
      <c r="VVI942" s="337"/>
      <c r="VVJ942" s="337"/>
      <c r="VVK942" s="337"/>
      <c r="VVL942" s="337"/>
      <c r="VVM942" s="337"/>
      <c r="VVN942" s="337"/>
      <c r="VVO942" s="337"/>
      <c r="VVP942" s="337"/>
      <c r="VVQ942" s="337"/>
      <c r="VVR942" s="337"/>
      <c r="VVS942" s="337"/>
      <c r="VVT942" s="337"/>
      <c r="VVU942" s="337"/>
      <c r="VVV942" s="337"/>
      <c r="VVW942" s="337"/>
      <c r="VVX942" s="337"/>
      <c r="VVY942" s="337"/>
      <c r="VVZ942" s="337"/>
      <c r="VWA942" s="337"/>
      <c r="VWB942" s="337"/>
      <c r="VWC942" s="337"/>
      <c r="VWD942" s="337"/>
      <c r="VWE942" s="337"/>
      <c r="VWF942" s="337"/>
      <c r="VWG942" s="337"/>
      <c r="VWH942" s="337"/>
      <c r="VWI942" s="337"/>
      <c r="VWJ942" s="337"/>
      <c r="VWK942" s="337"/>
      <c r="VWL942" s="337"/>
      <c r="VWM942" s="337"/>
      <c r="VWN942" s="337"/>
      <c r="VWO942" s="337"/>
      <c r="VWP942" s="337"/>
      <c r="VWQ942" s="337"/>
      <c r="VWR942" s="337"/>
      <c r="VWS942" s="337"/>
      <c r="VWT942" s="337"/>
      <c r="VWU942" s="337"/>
      <c r="VWV942" s="337"/>
      <c r="VWW942" s="337"/>
      <c r="VWX942" s="337"/>
      <c r="VWY942" s="337"/>
      <c r="VWZ942" s="337"/>
      <c r="VXA942" s="337"/>
      <c r="VXB942" s="337"/>
      <c r="VXC942" s="337"/>
      <c r="VXD942" s="337"/>
      <c r="VXE942" s="337"/>
      <c r="VXF942" s="337"/>
      <c r="VXG942" s="337"/>
      <c r="VXH942" s="337"/>
      <c r="VXI942" s="337"/>
      <c r="VXJ942" s="337"/>
      <c r="VXK942" s="337"/>
      <c r="VXL942" s="337"/>
      <c r="VXM942" s="337"/>
      <c r="VXN942" s="337"/>
      <c r="VXO942" s="337"/>
      <c r="VXP942" s="337"/>
      <c r="VXQ942" s="337"/>
      <c r="VXR942" s="337"/>
      <c r="VXS942" s="337"/>
      <c r="VXT942" s="337"/>
      <c r="VXU942" s="337"/>
      <c r="VXV942" s="337"/>
      <c r="VXW942" s="337"/>
      <c r="VXX942" s="337"/>
      <c r="VXY942" s="337"/>
      <c r="VXZ942" s="337"/>
      <c r="VYA942" s="337"/>
      <c r="VYB942" s="337"/>
      <c r="VYC942" s="337"/>
      <c r="VYD942" s="337"/>
      <c r="VYE942" s="337"/>
      <c r="VYF942" s="337"/>
      <c r="VYG942" s="337"/>
      <c r="VYH942" s="337"/>
      <c r="VYI942" s="337"/>
      <c r="VYJ942" s="337"/>
      <c r="VYK942" s="337"/>
      <c r="VYL942" s="337"/>
      <c r="VYM942" s="337"/>
      <c r="VYN942" s="337"/>
      <c r="VYO942" s="337"/>
      <c r="VYP942" s="337"/>
      <c r="VYQ942" s="337"/>
      <c r="VYR942" s="337"/>
      <c r="VYS942" s="337"/>
      <c r="VYT942" s="337"/>
      <c r="VYU942" s="337"/>
      <c r="VYV942" s="337"/>
      <c r="VYW942" s="337"/>
      <c r="VYX942" s="337"/>
      <c r="VYY942" s="337"/>
      <c r="VYZ942" s="337"/>
      <c r="VZA942" s="337"/>
      <c r="VZB942" s="337"/>
      <c r="VZC942" s="337"/>
      <c r="VZD942" s="337"/>
      <c r="VZE942" s="337"/>
      <c r="VZF942" s="337"/>
      <c r="VZG942" s="337"/>
      <c r="VZH942" s="337"/>
      <c r="VZI942" s="337"/>
      <c r="VZJ942" s="337"/>
      <c r="VZK942" s="337"/>
      <c r="VZL942" s="337"/>
      <c r="VZM942" s="337"/>
      <c r="VZN942" s="337"/>
      <c r="VZO942" s="337"/>
      <c r="VZP942" s="337"/>
      <c r="VZQ942" s="337"/>
      <c r="VZR942" s="337"/>
      <c r="VZS942" s="337"/>
      <c r="VZT942" s="337"/>
      <c r="VZU942" s="337"/>
      <c r="VZV942" s="337"/>
      <c r="VZW942" s="337"/>
      <c r="VZX942" s="337"/>
      <c r="VZY942" s="337"/>
      <c r="VZZ942" s="337"/>
      <c r="WAA942" s="337"/>
      <c r="WAB942" s="337"/>
      <c r="WAC942" s="337"/>
      <c r="WAD942" s="337"/>
      <c r="WAE942" s="337"/>
      <c r="WAF942" s="337"/>
      <c r="WAG942" s="337"/>
      <c r="WAH942" s="337"/>
      <c r="WAI942" s="337"/>
      <c r="WAJ942" s="337"/>
      <c r="WAK942" s="337"/>
      <c r="WAL942" s="337"/>
      <c r="WAM942" s="337"/>
      <c r="WAN942" s="337"/>
      <c r="WAO942" s="337"/>
      <c r="WAP942" s="337"/>
      <c r="WAQ942" s="337"/>
      <c r="WAR942" s="337"/>
      <c r="WAS942" s="337"/>
      <c r="WAT942" s="337"/>
      <c r="WAU942" s="337"/>
      <c r="WAV942" s="337"/>
      <c r="WAW942" s="337"/>
      <c r="WAX942" s="337"/>
      <c r="WAY942" s="337"/>
      <c r="WAZ942" s="337"/>
      <c r="WBA942" s="337"/>
      <c r="WBB942" s="337"/>
      <c r="WBC942" s="337"/>
      <c r="WBD942" s="337"/>
      <c r="WBE942" s="337"/>
      <c r="WBF942" s="337"/>
      <c r="WBG942" s="337"/>
      <c r="WBH942" s="337"/>
      <c r="WBI942" s="337"/>
      <c r="WBJ942" s="337"/>
      <c r="WBK942" s="337"/>
      <c r="WBL942" s="337"/>
      <c r="WBM942" s="337"/>
      <c r="WBN942" s="337"/>
      <c r="WBO942" s="337"/>
      <c r="WBP942" s="337"/>
      <c r="WBQ942" s="337"/>
      <c r="WBR942" s="337"/>
      <c r="WBS942" s="337"/>
      <c r="WBT942" s="337"/>
      <c r="WBU942" s="337"/>
      <c r="WBV942" s="337"/>
      <c r="WBW942" s="337"/>
      <c r="WBX942" s="337"/>
      <c r="WBY942" s="337"/>
      <c r="WBZ942" s="337"/>
      <c r="WCA942" s="337"/>
      <c r="WCB942" s="337"/>
      <c r="WCC942" s="337"/>
      <c r="WCD942" s="337"/>
      <c r="WCE942" s="337"/>
      <c r="WCF942" s="337"/>
      <c r="WCG942" s="337"/>
      <c r="WCH942" s="337"/>
      <c r="WCI942" s="337"/>
      <c r="WCJ942" s="337"/>
      <c r="WCK942" s="337"/>
      <c r="WCL942" s="337"/>
      <c r="WCM942" s="337"/>
      <c r="WCN942" s="337"/>
      <c r="WCO942" s="337"/>
      <c r="WCP942" s="337"/>
      <c r="WCQ942" s="337"/>
      <c r="WCR942" s="337"/>
      <c r="WCS942" s="337"/>
      <c r="WCT942" s="337"/>
      <c r="WCU942" s="337"/>
      <c r="WCV942" s="337"/>
      <c r="WCW942" s="337"/>
      <c r="WCX942" s="337"/>
      <c r="WCY942" s="337"/>
      <c r="WCZ942" s="337"/>
      <c r="WDA942" s="337"/>
      <c r="WDB942" s="337"/>
      <c r="WDC942" s="337"/>
      <c r="WDD942" s="337"/>
      <c r="WDE942" s="337"/>
      <c r="WDF942" s="337"/>
      <c r="WDG942" s="337"/>
      <c r="WDH942" s="337"/>
      <c r="WDI942" s="337"/>
      <c r="WDJ942" s="337"/>
      <c r="WDK942" s="337"/>
      <c r="WDL942" s="337"/>
      <c r="WDM942" s="337"/>
      <c r="WDN942" s="337"/>
      <c r="WDO942" s="337"/>
      <c r="WDP942" s="337"/>
      <c r="WDQ942" s="337"/>
      <c r="WDR942" s="337"/>
      <c r="WDS942" s="337"/>
      <c r="WDT942" s="337"/>
      <c r="WDU942" s="337"/>
      <c r="WDV942" s="337"/>
      <c r="WDW942" s="337"/>
      <c r="WDX942" s="337"/>
      <c r="WDY942" s="337"/>
      <c r="WDZ942" s="337"/>
      <c r="WEA942" s="337"/>
      <c r="WEB942" s="337"/>
      <c r="WEC942" s="337"/>
      <c r="WED942" s="337"/>
      <c r="WEE942" s="337"/>
      <c r="WEF942" s="337"/>
      <c r="WEG942" s="337"/>
      <c r="WEH942" s="337"/>
      <c r="WEI942" s="337"/>
      <c r="WEJ942" s="337"/>
      <c r="WEK942" s="337"/>
      <c r="WEL942" s="337"/>
      <c r="WEM942" s="337"/>
      <c r="WEN942" s="337"/>
      <c r="WEO942" s="337"/>
      <c r="WEP942" s="337"/>
      <c r="WEQ942" s="337"/>
      <c r="WER942" s="337"/>
      <c r="WES942" s="337"/>
      <c r="WET942" s="337"/>
      <c r="WEU942" s="337"/>
      <c r="WEV942" s="337"/>
      <c r="WEW942" s="337"/>
      <c r="WEX942" s="337"/>
      <c r="WEY942" s="337"/>
      <c r="WEZ942" s="337"/>
      <c r="WFA942" s="337"/>
      <c r="WFB942" s="337"/>
      <c r="WFC942" s="337"/>
      <c r="WFD942" s="337"/>
      <c r="WFE942" s="337"/>
      <c r="WFF942" s="337"/>
      <c r="WFG942" s="337"/>
      <c r="WFH942" s="337"/>
      <c r="WFI942" s="337"/>
      <c r="WFJ942" s="337"/>
      <c r="WFK942" s="337"/>
      <c r="WFL942" s="337"/>
      <c r="WFM942" s="337"/>
      <c r="WFN942" s="337"/>
      <c r="WFO942" s="337"/>
      <c r="WFP942" s="337"/>
      <c r="WFQ942" s="337"/>
      <c r="WFR942" s="337"/>
      <c r="WFS942" s="337"/>
      <c r="WFT942" s="337"/>
      <c r="WFU942" s="337"/>
      <c r="WFV942" s="337"/>
      <c r="WFW942" s="337"/>
      <c r="WFX942" s="337"/>
      <c r="WFY942" s="337"/>
      <c r="WFZ942" s="337"/>
      <c r="WGA942" s="337"/>
      <c r="WGB942" s="337"/>
      <c r="WGC942" s="337"/>
      <c r="WGD942" s="337"/>
      <c r="WGE942" s="337"/>
      <c r="WGF942" s="337"/>
      <c r="WGG942" s="337"/>
      <c r="WGH942" s="337"/>
      <c r="WGI942" s="337"/>
      <c r="WGJ942" s="337"/>
      <c r="WGK942" s="337"/>
      <c r="WGL942" s="337"/>
      <c r="WGM942" s="337"/>
      <c r="WGN942" s="337"/>
      <c r="WGO942" s="337"/>
      <c r="WGP942" s="337"/>
      <c r="WGQ942" s="337"/>
      <c r="WGR942" s="337"/>
      <c r="WGS942" s="337"/>
      <c r="WGT942" s="337"/>
      <c r="WGU942" s="337"/>
      <c r="WGV942" s="337"/>
      <c r="WGW942" s="337"/>
      <c r="WGX942" s="337"/>
      <c r="WGY942" s="337"/>
      <c r="WGZ942" s="337"/>
      <c r="WHA942" s="337"/>
      <c r="WHB942" s="337"/>
      <c r="WHC942" s="337"/>
      <c r="WHD942" s="337"/>
      <c r="WHE942" s="337"/>
      <c r="WHF942" s="337"/>
      <c r="WHG942" s="337"/>
      <c r="WHH942" s="337"/>
      <c r="WHI942" s="337"/>
      <c r="WHJ942" s="337"/>
      <c r="WHK942" s="337"/>
      <c r="WHL942" s="337"/>
      <c r="WHM942" s="337"/>
      <c r="WHN942" s="337"/>
      <c r="WHO942" s="337"/>
      <c r="WHP942" s="337"/>
      <c r="WHQ942" s="337"/>
      <c r="WHR942" s="337"/>
      <c r="WHS942" s="337"/>
      <c r="WHT942" s="337"/>
      <c r="WHU942" s="337"/>
      <c r="WHV942" s="337"/>
      <c r="WHW942" s="337"/>
      <c r="WHX942" s="337"/>
      <c r="WHY942" s="337"/>
      <c r="WHZ942" s="337"/>
      <c r="WIA942" s="337"/>
      <c r="WIB942" s="337"/>
      <c r="WIC942" s="337"/>
      <c r="WID942" s="337"/>
      <c r="WIE942" s="337"/>
      <c r="WIF942" s="337"/>
      <c r="WIG942" s="337"/>
      <c r="WIH942" s="337"/>
      <c r="WII942" s="337"/>
      <c r="WIJ942" s="337"/>
      <c r="WIK942" s="337"/>
      <c r="WIL942" s="337"/>
      <c r="WIM942" s="337"/>
      <c r="WIN942" s="337"/>
      <c r="WIO942" s="337"/>
      <c r="WIP942" s="337"/>
      <c r="WIQ942" s="337"/>
      <c r="WIR942" s="337"/>
      <c r="WIS942" s="337"/>
      <c r="WIT942" s="337"/>
      <c r="WIU942" s="337"/>
      <c r="WIV942" s="337"/>
      <c r="WIW942" s="337"/>
      <c r="WIX942" s="337"/>
      <c r="WIY942" s="337"/>
      <c r="WIZ942" s="337"/>
      <c r="WJA942" s="337"/>
      <c r="WJB942" s="337"/>
      <c r="WJC942" s="337"/>
      <c r="WJD942" s="337"/>
      <c r="WJE942" s="337"/>
      <c r="WJF942" s="337"/>
      <c r="WJG942" s="337"/>
      <c r="WJH942" s="337"/>
      <c r="WJI942" s="337"/>
      <c r="WJJ942" s="337"/>
      <c r="WJK942" s="337"/>
      <c r="WJL942" s="337"/>
      <c r="WJM942" s="337"/>
      <c r="WJN942" s="337"/>
      <c r="WJO942" s="337"/>
      <c r="WJP942" s="337"/>
      <c r="WJQ942" s="337"/>
      <c r="WJR942" s="337"/>
      <c r="WJS942" s="337"/>
      <c r="WJT942" s="337"/>
      <c r="WJU942" s="337"/>
      <c r="WJV942" s="337"/>
      <c r="WJW942" s="337"/>
      <c r="WJX942" s="337"/>
      <c r="WJY942" s="337"/>
      <c r="WJZ942" s="337"/>
      <c r="WKA942" s="337"/>
      <c r="WKB942" s="337"/>
      <c r="WKC942" s="337"/>
      <c r="WKD942" s="337"/>
      <c r="WKE942" s="337"/>
      <c r="WKF942" s="337"/>
      <c r="WKG942" s="337"/>
      <c r="WKH942" s="337"/>
      <c r="WKI942" s="337"/>
      <c r="WKJ942" s="337"/>
      <c r="WKK942" s="337"/>
      <c r="WKL942" s="337"/>
      <c r="WKM942" s="337"/>
      <c r="WKN942" s="337"/>
      <c r="WKO942" s="337"/>
      <c r="WKP942" s="337"/>
      <c r="WKQ942" s="337"/>
      <c r="WKR942" s="337"/>
      <c r="WKS942" s="337"/>
      <c r="WKT942" s="337"/>
      <c r="WKU942" s="337"/>
      <c r="WKV942" s="337"/>
      <c r="WKW942" s="337"/>
      <c r="WKX942" s="337"/>
      <c r="WKY942" s="337"/>
      <c r="WKZ942" s="337"/>
      <c r="WLA942" s="337"/>
      <c r="WLB942" s="337"/>
      <c r="WLC942" s="337"/>
      <c r="WLD942" s="337"/>
      <c r="WLE942" s="337"/>
      <c r="WLF942" s="337"/>
      <c r="WLG942" s="337"/>
      <c r="WLH942" s="337"/>
      <c r="WLI942" s="337"/>
      <c r="WLJ942" s="337"/>
      <c r="WLK942" s="337"/>
      <c r="WLL942" s="337"/>
      <c r="WLM942" s="337"/>
      <c r="WLN942" s="337"/>
      <c r="WLO942" s="337"/>
      <c r="WLP942" s="337"/>
      <c r="WLQ942" s="337"/>
      <c r="WLR942" s="337"/>
      <c r="WLS942" s="337"/>
      <c r="WLT942" s="337"/>
      <c r="WLU942" s="337"/>
      <c r="WLV942" s="337"/>
      <c r="WLW942" s="337"/>
      <c r="WLX942" s="337"/>
      <c r="WLY942" s="337"/>
      <c r="WLZ942" s="337"/>
      <c r="WMA942" s="337"/>
      <c r="WMB942" s="337"/>
      <c r="WMC942" s="337"/>
      <c r="WMD942" s="337"/>
      <c r="WME942" s="337"/>
      <c r="WMF942" s="337"/>
      <c r="WMG942" s="337"/>
      <c r="WMH942" s="337"/>
      <c r="WMI942" s="337"/>
      <c r="WMJ942" s="337"/>
      <c r="WMK942" s="337"/>
      <c r="WML942" s="337"/>
      <c r="WMM942" s="337"/>
      <c r="WMN942" s="337"/>
      <c r="WMO942" s="337"/>
      <c r="WMP942" s="337"/>
      <c r="WMQ942" s="337"/>
      <c r="WMR942" s="337"/>
      <c r="WMS942" s="337"/>
      <c r="WMT942" s="337"/>
      <c r="WMU942" s="337"/>
      <c r="WMV942" s="337"/>
      <c r="WMW942" s="337"/>
      <c r="WMX942" s="337"/>
      <c r="WMY942" s="337"/>
      <c r="WMZ942" s="337"/>
      <c r="WNA942" s="337"/>
      <c r="WNB942" s="337"/>
      <c r="WNC942" s="337"/>
      <c r="WND942" s="337"/>
      <c r="WNE942" s="337"/>
      <c r="WNF942" s="337"/>
      <c r="WNG942" s="337"/>
      <c r="WNH942" s="337"/>
      <c r="WNI942" s="337"/>
      <c r="WNJ942" s="337"/>
      <c r="WNK942" s="337"/>
      <c r="WNL942" s="337"/>
      <c r="WNM942" s="337"/>
      <c r="WNN942" s="337"/>
      <c r="WNO942" s="337"/>
      <c r="WNP942" s="337"/>
      <c r="WNQ942" s="337"/>
      <c r="WNR942" s="337"/>
      <c r="WNS942" s="337"/>
      <c r="WNT942" s="337"/>
      <c r="WNU942" s="337"/>
      <c r="WNV942" s="337"/>
      <c r="WNW942" s="337"/>
      <c r="WNX942" s="337"/>
      <c r="WNY942" s="337"/>
      <c r="WNZ942" s="337"/>
      <c r="WOA942" s="337"/>
      <c r="WOB942" s="337"/>
      <c r="WOC942" s="337"/>
      <c r="WOD942" s="337"/>
      <c r="WOE942" s="337"/>
      <c r="WOF942" s="337"/>
      <c r="WOG942" s="337"/>
      <c r="WOH942" s="337"/>
      <c r="WOI942" s="337"/>
      <c r="WOJ942" s="337"/>
      <c r="WOK942" s="337"/>
      <c r="WOL942" s="337"/>
      <c r="WOM942" s="337"/>
      <c r="WON942" s="337"/>
      <c r="WOO942" s="337"/>
      <c r="WOP942" s="337"/>
      <c r="WOQ942" s="337"/>
      <c r="WOR942" s="337"/>
      <c r="WOS942" s="337"/>
      <c r="WOT942" s="337"/>
      <c r="WOU942" s="337"/>
      <c r="WOV942" s="337"/>
      <c r="WOW942" s="337"/>
      <c r="WOX942" s="337"/>
      <c r="WOY942" s="337"/>
      <c r="WOZ942" s="337"/>
      <c r="WPA942" s="337"/>
      <c r="WPB942" s="337"/>
      <c r="WPC942" s="337"/>
      <c r="WPD942" s="337"/>
      <c r="WPE942" s="337"/>
      <c r="WPF942" s="337"/>
      <c r="WPG942" s="337"/>
      <c r="WPH942" s="337"/>
      <c r="WPI942" s="337"/>
      <c r="WPJ942" s="337"/>
      <c r="WPK942" s="337"/>
      <c r="WPL942" s="337"/>
      <c r="WPM942" s="337"/>
      <c r="WPN942" s="337"/>
      <c r="WPO942" s="337"/>
      <c r="WPP942" s="337"/>
      <c r="WPQ942" s="337"/>
      <c r="WPR942" s="337"/>
      <c r="WPS942" s="337"/>
      <c r="WPT942" s="337"/>
      <c r="WPU942" s="337"/>
      <c r="WPV942" s="337"/>
      <c r="WPW942" s="337"/>
      <c r="WPX942" s="337"/>
      <c r="WPY942" s="337"/>
      <c r="WPZ942" s="337"/>
      <c r="WQA942" s="337"/>
      <c r="WQB942" s="337"/>
      <c r="WQC942" s="337"/>
      <c r="WQD942" s="337"/>
      <c r="WQE942" s="337"/>
      <c r="WQF942" s="337"/>
      <c r="WQG942" s="337"/>
      <c r="WQH942" s="337"/>
      <c r="WQI942" s="337"/>
      <c r="WQJ942" s="337"/>
      <c r="WQK942" s="337"/>
      <c r="WQL942" s="337"/>
      <c r="WQM942" s="337"/>
      <c r="WQN942" s="337"/>
      <c r="WQO942" s="337"/>
      <c r="WQP942" s="337"/>
      <c r="WQQ942" s="337"/>
      <c r="WQR942" s="337"/>
      <c r="WQS942" s="337"/>
      <c r="WQT942" s="337"/>
      <c r="WQU942" s="337"/>
      <c r="WQV942" s="337"/>
      <c r="WQW942" s="337"/>
      <c r="WQX942" s="337"/>
      <c r="WQY942" s="337"/>
      <c r="WQZ942" s="337"/>
      <c r="WRA942" s="337"/>
      <c r="WRB942" s="337"/>
      <c r="WRC942" s="337"/>
      <c r="WRD942" s="337"/>
      <c r="WRE942" s="337"/>
      <c r="WRF942" s="337"/>
      <c r="WRG942" s="337"/>
      <c r="WRH942" s="337"/>
      <c r="WRI942" s="337"/>
      <c r="WRJ942" s="337"/>
      <c r="WRK942" s="337"/>
      <c r="WRL942" s="337"/>
      <c r="WRM942" s="337"/>
      <c r="WRN942" s="337"/>
      <c r="WRO942" s="337"/>
      <c r="WRP942" s="337"/>
      <c r="WRQ942" s="337"/>
      <c r="WRR942" s="337"/>
      <c r="WRS942" s="337"/>
      <c r="WRT942" s="337"/>
      <c r="WRU942" s="337"/>
      <c r="WRV942" s="337"/>
      <c r="WRW942" s="337"/>
      <c r="WRX942" s="337"/>
      <c r="WRY942" s="337"/>
      <c r="WRZ942" s="337"/>
      <c r="WSA942" s="337"/>
      <c r="WSB942" s="337"/>
      <c r="WSC942" s="337"/>
      <c r="WSD942" s="337"/>
      <c r="WSE942" s="337"/>
      <c r="WSF942" s="337"/>
      <c r="WSG942" s="337"/>
      <c r="WSH942" s="337"/>
      <c r="WSI942" s="337"/>
      <c r="WSJ942" s="337"/>
      <c r="WSK942" s="337"/>
      <c r="WSL942" s="337"/>
      <c r="WSM942" s="337"/>
      <c r="WSN942" s="337"/>
      <c r="WSO942" s="337"/>
      <c r="WSP942" s="337"/>
      <c r="WSQ942" s="337"/>
      <c r="WSR942" s="337"/>
      <c r="WSS942" s="337"/>
      <c r="WST942" s="337"/>
      <c r="WSU942" s="337"/>
      <c r="WSV942" s="337"/>
      <c r="WSW942" s="337"/>
      <c r="WSX942" s="337"/>
      <c r="WSY942" s="337"/>
      <c r="WSZ942" s="337"/>
      <c r="WTA942" s="337"/>
      <c r="WTB942" s="337"/>
      <c r="WTC942" s="337"/>
      <c r="WTD942" s="337"/>
      <c r="WTE942" s="337"/>
      <c r="WTF942" s="337"/>
      <c r="WTG942" s="337"/>
      <c r="WTH942" s="337"/>
      <c r="WTI942" s="337"/>
      <c r="WTJ942" s="337"/>
      <c r="WTK942" s="337"/>
      <c r="WTL942" s="337"/>
      <c r="WTM942" s="337"/>
      <c r="WTN942" s="337"/>
      <c r="WTO942" s="337"/>
      <c r="WTP942" s="337"/>
      <c r="WTQ942" s="337"/>
      <c r="WTR942" s="337"/>
      <c r="WTS942" s="337"/>
      <c r="WTT942" s="337"/>
      <c r="WTU942" s="337"/>
      <c r="WTV942" s="337"/>
      <c r="WTW942" s="337"/>
      <c r="WTX942" s="337"/>
      <c r="WTY942" s="337"/>
      <c r="WTZ942" s="337"/>
      <c r="WUA942" s="337"/>
      <c r="WUB942" s="337"/>
      <c r="WUC942" s="337"/>
      <c r="WUD942" s="337"/>
      <c r="WUE942" s="337"/>
      <c r="WUF942" s="337"/>
      <c r="WUG942" s="337"/>
      <c r="WUH942" s="337"/>
      <c r="WUI942" s="337"/>
      <c r="WUJ942" s="337"/>
      <c r="WUK942" s="337"/>
      <c r="WUL942" s="337"/>
      <c r="WUM942" s="337"/>
      <c r="WUN942" s="337"/>
      <c r="WUO942" s="337"/>
      <c r="WUP942" s="337"/>
      <c r="WUQ942" s="337"/>
      <c r="WUR942" s="337"/>
      <c r="WUS942" s="337"/>
      <c r="WUT942" s="337"/>
      <c r="WUU942" s="337"/>
      <c r="WUV942" s="337"/>
      <c r="WUW942" s="337"/>
      <c r="WUX942" s="337"/>
      <c r="WUY942" s="337"/>
      <c r="WUZ942" s="337"/>
      <c r="WVA942" s="337"/>
      <c r="WVB942" s="337"/>
      <c r="WVC942" s="337"/>
      <c r="WVD942" s="337"/>
      <c r="WVE942" s="337"/>
      <c r="WVF942" s="337"/>
      <c r="WVG942" s="337"/>
      <c r="WVH942" s="337"/>
      <c r="WVI942" s="337"/>
      <c r="WVJ942" s="337"/>
      <c r="WVK942" s="337"/>
      <c r="WVL942" s="337"/>
      <c r="WVM942" s="337"/>
      <c r="WVN942" s="337"/>
      <c r="WVO942" s="337"/>
      <c r="WVP942" s="337"/>
      <c r="WVQ942" s="337"/>
      <c r="WVR942" s="337"/>
      <c r="WVS942" s="337"/>
      <c r="WVT942" s="337"/>
      <c r="WVU942" s="337"/>
      <c r="WVV942" s="337"/>
      <c r="WVW942" s="337"/>
      <c r="WVX942" s="337"/>
      <c r="WVY942" s="337"/>
      <c r="WVZ942" s="337"/>
      <c r="WWA942" s="337"/>
      <c r="WWB942" s="337"/>
      <c r="WWC942" s="337"/>
      <c r="WWD942" s="337"/>
      <c r="WWE942" s="337"/>
      <c r="WWF942" s="337"/>
      <c r="WWG942" s="337"/>
      <c r="WWH942" s="337"/>
      <c r="WWI942" s="337"/>
      <c r="WWJ942" s="337"/>
      <c r="WWK942" s="337"/>
      <c r="WWL942" s="337"/>
      <c r="WWM942" s="337"/>
      <c r="WWN942" s="337"/>
      <c r="WWO942" s="337"/>
      <c r="WWP942" s="337"/>
      <c r="WWQ942" s="337"/>
      <c r="WWR942" s="337"/>
      <c r="WWS942" s="337"/>
      <c r="WWT942" s="337"/>
      <c r="WWU942" s="337"/>
      <c r="WWV942" s="337"/>
      <c r="WWW942" s="337"/>
      <c r="WWX942" s="337"/>
      <c r="WWY942" s="337"/>
      <c r="WWZ942" s="337"/>
      <c r="WXA942" s="337"/>
      <c r="WXB942" s="337"/>
      <c r="WXC942" s="337"/>
      <c r="WXD942" s="337"/>
      <c r="WXE942" s="337"/>
      <c r="WXF942" s="337"/>
      <c r="WXG942" s="337"/>
      <c r="WXH942" s="337"/>
      <c r="WXI942" s="337"/>
      <c r="WXJ942" s="337"/>
      <c r="WXK942" s="337"/>
      <c r="WXL942" s="337"/>
      <c r="WXM942" s="337"/>
      <c r="WXN942" s="337"/>
      <c r="WXO942" s="337"/>
      <c r="WXP942" s="337"/>
      <c r="WXQ942" s="337"/>
      <c r="WXR942" s="337"/>
      <c r="WXS942" s="337"/>
      <c r="WXT942" s="337"/>
      <c r="WXU942" s="337"/>
      <c r="WXV942" s="337"/>
      <c r="WXW942" s="337"/>
      <c r="WXX942" s="337"/>
      <c r="WXY942" s="337"/>
      <c r="WXZ942" s="337"/>
    </row>
    <row r="943" spans="1:16198" ht="35.25" x14ac:dyDescent="0.5">
      <c r="A943" s="267">
        <v>848</v>
      </c>
      <c r="B943" s="267">
        <v>1</v>
      </c>
      <c r="C943" s="354">
        <v>18</v>
      </c>
      <c r="D943" s="325" t="s">
        <v>2637</v>
      </c>
      <c r="E943" s="326"/>
      <c r="F943" s="317">
        <v>1995</v>
      </c>
      <c r="G943" s="301" t="s">
        <v>17162</v>
      </c>
      <c r="H943" s="317">
        <v>3</v>
      </c>
      <c r="I943" s="317">
        <v>2</v>
      </c>
      <c r="J943" s="318">
        <v>1177.3</v>
      </c>
      <c r="K943" s="318">
        <v>985.6</v>
      </c>
      <c r="L943" s="327">
        <v>39</v>
      </c>
      <c r="M943" s="317" t="s">
        <v>17029</v>
      </c>
      <c r="N943" s="317" t="s">
        <v>17064</v>
      </c>
      <c r="O943" s="317" t="s">
        <v>17033</v>
      </c>
      <c r="P943" s="318">
        <v>4255119.6399999997</v>
      </c>
      <c r="Q943" s="321"/>
      <c r="R943" s="318">
        <v>3371070.36</v>
      </c>
      <c r="S943" s="318">
        <v>226950.38</v>
      </c>
      <c r="T943" s="318">
        <v>657098.89999999991</v>
      </c>
      <c r="U943" s="302">
        <f t="shared" si="442"/>
        <v>3614.3036099549818</v>
      </c>
      <c r="V943" s="308">
        <v>5010.8560400917349</v>
      </c>
    </row>
    <row r="944" spans="1:16198" s="336" customFormat="1" ht="35.25" x14ac:dyDescent="0.5">
      <c r="A944" s="267">
        <v>849</v>
      </c>
      <c r="C944" s="309" t="s">
        <v>312</v>
      </c>
      <c r="D944" s="328"/>
      <c r="E944" s="300" t="s">
        <v>17012</v>
      </c>
      <c r="F944" s="301" t="s">
        <v>17012</v>
      </c>
      <c r="G944" s="301" t="s">
        <v>17012</v>
      </c>
      <c r="H944" s="301" t="s">
        <v>17012</v>
      </c>
      <c r="I944" s="301" t="s">
        <v>17012</v>
      </c>
      <c r="J944" s="306">
        <f>J945</f>
        <v>634.70000000000005</v>
      </c>
      <c r="K944" s="306">
        <f t="shared" ref="K944:L944" si="459">K945</f>
        <v>581.70000000000005</v>
      </c>
      <c r="L944" s="307">
        <f t="shared" si="459"/>
        <v>34</v>
      </c>
      <c r="M944" s="301" t="s">
        <v>17012</v>
      </c>
      <c r="N944" s="301" t="s">
        <v>17012</v>
      </c>
      <c r="O944" s="304" t="s">
        <v>17012</v>
      </c>
      <c r="P944" s="324">
        <v>4247845.5999999996</v>
      </c>
      <c r="Q944" s="324">
        <f t="shared" ref="Q944:T944" si="460">Q945</f>
        <v>0</v>
      </c>
      <c r="R944" s="306">
        <f t="shared" si="460"/>
        <v>3619943.24</v>
      </c>
      <c r="S944" s="306">
        <f t="shared" si="460"/>
        <v>217796.17</v>
      </c>
      <c r="T944" s="306">
        <f t="shared" si="460"/>
        <v>410106.19</v>
      </c>
      <c r="U944" s="302">
        <f t="shared" si="442"/>
        <v>6692.6825271781936</v>
      </c>
      <c r="V944" s="321">
        <f>V945</f>
        <v>9829.9686907200248</v>
      </c>
      <c r="W944" s="267"/>
      <c r="X944" s="337"/>
      <c r="Y944" s="337"/>
      <c r="Z944" s="267"/>
      <c r="AA944" s="337"/>
      <c r="AB944" s="337"/>
      <c r="AC944" s="337"/>
      <c r="AD944" s="337"/>
      <c r="AE944" s="337"/>
      <c r="AF944" s="337"/>
      <c r="AG944" s="337"/>
      <c r="AH944" s="337"/>
      <c r="AI944" s="337"/>
      <c r="AJ944" s="337"/>
      <c r="AK944" s="337"/>
      <c r="AL944" s="337"/>
      <c r="AM944" s="337"/>
      <c r="AN944" s="337"/>
      <c r="AO944" s="337"/>
      <c r="AP944" s="337"/>
      <c r="AQ944" s="337"/>
      <c r="AR944" s="337"/>
      <c r="AS944" s="337"/>
      <c r="AT944" s="337"/>
      <c r="AU944" s="337"/>
      <c r="AV944" s="337"/>
      <c r="AW944" s="337"/>
      <c r="AX944" s="337"/>
      <c r="AY944" s="337"/>
      <c r="AZ944" s="337"/>
      <c r="BA944" s="337"/>
      <c r="BB944" s="337"/>
      <c r="BC944" s="337"/>
      <c r="BD944" s="337"/>
      <c r="BE944" s="337"/>
      <c r="BF944" s="337"/>
      <c r="BG944" s="337"/>
      <c r="BH944" s="337"/>
      <c r="BI944" s="337"/>
      <c r="BJ944" s="337"/>
      <c r="BK944" s="337"/>
      <c r="BL944" s="337"/>
      <c r="BM944" s="337"/>
      <c r="BN944" s="337"/>
      <c r="BO944" s="337"/>
      <c r="BP944" s="337"/>
      <c r="BQ944" s="337"/>
      <c r="BR944" s="337"/>
      <c r="BS944" s="337"/>
      <c r="BT944" s="337"/>
      <c r="BU944" s="337"/>
      <c r="BV944" s="337"/>
      <c r="BW944" s="337"/>
      <c r="BX944" s="337"/>
      <c r="BY944" s="337"/>
      <c r="BZ944" s="337"/>
      <c r="CA944" s="337"/>
      <c r="CB944" s="337"/>
      <c r="CC944" s="337"/>
      <c r="CD944" s="337"/>
      <c r="CE944" s="337"/>
      <c r="CF944" s="337"/>
      <c r="CG944" s="337"/>
      <c r="CH944" s="337"/>
      <c r="CI944" s="337"/>
      <c r="CJ944" s="337"/>
      <c r="CK944" s="337"/>
      <c r="CL944" s="337"/>
      <c r="CM944" s="337"/>
      <c r="CN944" s="337"/>
      <c r="CO944" s="337"/>
      <c r="CP944" s="337"/>
      <c r="CQ944" s="337"/>
      <c r="CR944" s="337"/>
      <c r="CS944" s="337"/>
      <c r="CT944" s="337"/>
      <c r="CU944" s="337"/>
      <c r="CV944" s="337"/>
      <c r="CW944" s="337"/>
      <c r="CX944" s="337"/>
      <c r="CY944" s="337"/>
      <c r="CZ944" s="337"/>
      <c r="DA944" s="337"/>
      <c r="DB944" s="337"/>
      <c r="DC944" s="337"/>
      <c r="DD944" s="337"/>
      <c r="DE944" s="337"/>
      <c r="DF944" s="337"/>
      <c r="DG944" s="337"/>
      <c r="DH944" s="337"/>
      <c r="DI944" s="337"/>
      <c r="DJ944" s="337"/>
      <c r="DK944" s="337"/>
      <c r="DL944" s="337"/>
      <c r="DM944" s="337"/>
      <c r="DN944" s="337"/>
      <c r="DO944" s="337"/>
      <c r="DP944" s="337"/>
      <c r="DQ944" s="337"/>
      <c r="DR944" s="337"/>
      <c r="DS944" s="337"/>
      <c r="DT944" s="337"/>
      <c r="DU944" s="337"/>
      <c r="DV944" s="337"/>
      <c r="DW944" s="337"/>
      <c r="DX944" s="337"/>
      <c r="DY944" s="337"/>
      <c r="DZ944" s="337"/>
      <c r="EA944" s="337"/>
      <c r="EB944" s="337"/>
      <c r="EC944" s="337"/>
      <c r="ED944" s="337"/>
      <c r="EE944" s="337"/>
      <c r="EF944" s="337"/>
      <c r="EG944" s="337"/>
      <c r="EH944" s="337"/>
      <c r="EI944" s="337"/>
      <c r="EJ944" s="337"/>
      <c r="EK944" s="337"/>
      <c r="EL944" s="337"/>
      <c r="EM944" s="337"/>
      <c r="EN944" s="337"/>
      <c r="EO944" s="337"/>
      <c r="EP944" s="337"/>
      <c r="EQ944" s="337"/>
      <c r="ER944" s="337"/>
      <c r="ES944" s="337"/>
      <c r="ET944" s="337"/>
      <c r="EU944" s="337"/>
      <c r="EV944" s="337"/>
      <c r="EW944" s="337"/>
      <c r="EX944" s="337"/>
      <c r="EY944" s="337"/>
      <c r="EZ944" s="337"/>
      <c r="FA944" s="337"/>
      <c r="FB944" s="337"/>
      <c r="FC944" s="337"/>
      <c r="FD944" s="337"/>
      <c r="FE944" s="337"/>
      <c r="FF944" s="337"/>
      <c r="FG944" s="337"/>
      <c r="FH944" s="337"/>
      <c r="FI944" s="337"/>
      <c r="FJ944" s="337"/>
      <c r="FK944" s="337"/>
      <c r="FL944" s="337"/>
      <c r="FM944" s="337"/>
      <c r="FN944" s="337"/>
      <c r="FO944" s="337"/>
      <c r="FP944" s="337"/>
      <c r="FQ944" s="337"/>
      <c r="FR944" s="337"/>
      <c r="FS944" s="337"/>
      <c r="FT944" s="337"/>
      <c r="FU944" s="337"/>
      <c r="FV944" s="337"/>
      <c r="FW944" s="337"/>
      <c r="FX944" s="337"/>
      <c r="FY944" s="337"/>
      <c r="FZ944" s="337"/>
      <c r="GA944" s="337"/>
      <c r="GB944" s="337"/>
      <c r="GC944" s="337"/>
      <c r="GD944" s="337"/>
      <c r="GE944" s="337"/>
      <c r="GF944" s="337"/>
      <c r="GG944" s="337"/>
      <c r="GH944" s="337"/>
      <c r="GI944" s="337"/>
      <c r="GJ944" s="337"/>
      <c r="GK944" s="337"/>
      <c r="GL944" s="337"/>
      <c r="GM944" s="337"/>
      <c r="GN944" s="337"/>
      <c r="GO944" s="337"/>
      <c r="GP944" s="337"/>
      <c r="GQ944" s="337"/>
      <c r="GR944" s="337"/>
      <c r="GS944" s="337"/>
      <c r="GT944" s="337"/>
      <c r="GU944" s="337"/>
      <c r="GV944" s="337"/>
      <c r="GW944" s="337"/>
      <c r="GX944" s="337"/>
      <c r="GY944" s="337"/>
      <c r="GZ944" s="337"/>
      <c r="HA944" s="337"/>
      <c r="HB944" s="337"/>
      <c r="HC944" s="337"/>
      <c r="HD944" s="337"/>
      <c r="HE944" s="337"/>
      <c r="HF944" s="337"/>
      <c r="HG944" s="337"/>
      <c r="HH944" s="337"/>
      <c r="HI944" s="337"/>
      <c r="HJ944" s="337"/>
      <c r="HK944" s="337"/>
      <c r="HL944" s="337"/>
      <c r="HM944" s="337"/>
      <c r="HN944" s="337"/>
      <c r="HO944" s="337"/>
      <c r="HP944" s="337"/>
      <c r="HQ944" s="337"/>
      <c r="HR944" s="337"/>
      <c r="HS944" s="337"/>
      <c r="HT944" s="337"/>
      <c r="HU944" s="337"/>
      <c r="HV944" s="337"/>
      <c r="HW944" s="337"/>
      <c r="HX944" s="337"/>
      <c r="HY944" s="337"/>
      <c r="HZ944" s="337"/>
      <c r="IA944" s="337"/>
      <c r="IB944" s="337"/>
      <c r="IC944" s="337"/>
      <c r="ID944" s="337"/>
      <c r="IE944" s="337"/>
      <c r="IF944" s="337"/>
      <c r="IG944" s="337"/>
      <c r="IH944" s="337"/>
      <c r="II944" s="337"/>
      <c r="IJ944" s="337"/>
      <c r="IK944" s="337"/>
      <c r="IL944" s="337"/>
      <c r="IM944" s="337"/>
      <c r="IN944" s="337"/>
      <c r="IO944" s="337"/>
      <c r="IP944" s="337"/>
      <c r="IQ944" s="337"/>
      <c r="IR944" s="337"/>
      <c r="IS944" s="337"/>
      <c r="IT944" s="337"/>
      <c r="IU944" s="337"/>
      <c r="IV944" s="337"/>
      <c r="IW944" s="337"/>
      <c r="IX944" s="337"/>
      <c r="IY944" s="337"/>
      <c r="IZ944" s="337"/>
      <c r="JA944" s="337"/>
      <c r="JB944" s="337"/>
      <c r="JC944" s="337"/>
      <c r="JD944" s="337"/>
      <c r="JE944" s="337"/>
      <c r="JF944" s="337"/>
      <c r="JG944" s="337"/>
      <c r="JH944" s="337"/>
      <c r="JI944" s="337"/>
      <c r="JJ944" s="337"/>
      <c r="JK944" s="337"/>
      <c r="JL944" s="337"/>
      <c r="JM944" s="337"/>
      <c r="JN944" s="337"/>
      <c r="JO944" s="337"/>
      <c r="JP944" s="337"/>
      <c r="JQ944" s="337"/>
      <c r="JR944" s="337"/>
      <c r="JS944" s="337"/>
      <c r="JT944" s="337"/>
      <c r="JU944" s="337"/>
      <c r="JV944" s="337"/>
      <c r="JW944" s="337"/>
      <c r="JX944" s="337"/>
      <c r="JY944" s="337"/>
      <c r="JZ944" s="337"/>
      <c r="KA944" s="337"/>
      <c r="KB944" s="337"/>
      <c r="KC944" s="337"/>
      <c r="KD944" s="337"/>
      <c r="KE944" s="337"/>
      <c r="KF944" s="337"/>
      <c r="KG944" s="337"/>
      <c r="KH944" s="337"/>
      <c r="KI944" s="337"/>
      <c r="KJ944" s="337"/>
      <c r="KK944" s="337"/>
      <c r="KL944" s="337"/>
      <c r="KM944" s="337"/>
      <c r="KN944" s="337"/>
      <c r="KO944" s="337"/>
      <c r="KP944" s="337"/>
      <c r="KQ944" s="337"/>
      <c r="KR944" s="337"/>
      <c r="KS944" s="337"/>
      <c r="KT944" s="337"/>
      <c r="KU944" s="337"/>
      <c r="KV944" s="337"/>
      <c r="KW944" s="337"/>
      <c r="KX944" s="337"/>
      <c r="KY944" s="337"/>
      <c r="KZ944" s="337"/>
      <c r="LA944" s="337"/>
      <c r="LB944" s="337"/>
      <c r="LC944" s="337"/>
      <c r="LD944" s="337"/>
      <c r="LE944" s="337"/>
      <c r="LF944" s="337"/>
      <c r="LG944" s="337"/>
      <c r="LH944" s="337"/>
      <c r="LI944" s="337"/>
      <c r="LJ944" s="337"/>
      <c r="LK944" s="337"/>
      <c r="LL944" s="337"/>
      <c r="LM944" s="337"/>
      <c r="LN944" s="337"/>
      <c r="LO944" s="337"/>
      <c r="LP944" s="337"/>
      <c r="LQ944" s="337"/>
      <c r="LR944" s="337"/>
      <c r="LS944" s="337"/>
      <c r="LT944" s="337"/>
      <c r="LU944" s="337"/>
      <c r="LV944" s="337"/>
      <c r="LW944" s="337"/>
      <c r="LX944" s="337"/>
      <c r="LY944" s="337"/>
      <c r="LZ944" s="337"/>
      <c r="MA944" s="337"/>
      <c r="MB944" s="337"/>
      <c r="MC944" s="337"/>
      <c r="MD944" s="337"/>
      <c r="ME944" s="337"/>
      <c r="MF944" s="337"/>
      <c r="MG944" s="337"/>
      <c r="MH944" s="337"/>
      <c r="MI944" s="337"/>
      <c r="MJ944" s="337"/>
      <c r="MK944" s="337"/>
      <c r="ML944" s="337"/>
      <c r="MM944" s="337"/>
      <c r="MN944" s="337"/>
      <c r="MO944" s="337"/>
      <c r="MP944" s="337"/>
      <c r="MQ944" s="337"/>
      <c r="MR944" s="337"/>
      <c r="MS944" s="337"/>
      <c r="MT944" s="337"/>
      <c r="MU944" s="337"/>
      <c r="MV944" s="337"/>
      <c r="MW944" s="337"/>
      <c r="MX944" s="337"/>
      <c r="MY944" s="337"/>
      <c r="MZ944" s="337"/>
      <c r="NA944" s="337"/>
      <c r="NB944" s="337"/>
      <c r="NC944" s="337"/>
      <c r="ND944" s="337"/>
      <c r="NE944" s="337"/>
      <c r="NF944" s="337"/>
      <c r="NG944" s="337"/>
      <c r="NH944" s="337"/>
      <c r="NI944" s="337"/>
      <c r="NJ944" s="337"/>
      <c r="NK944" s="337"/>
      <c r="NL944" s="337"/>
      <c r="NM944" s="337"/>
      <c r="NN944" s="337"/>
      <c r="NO944" s="337"/>
      <c r="NP944" s="337"/>
      <c r="NQ944" s="337"/>
      <c r="NR944" s="337"/>
      <c r="NS944" s="337"/>
      <c r="NT944" s="337"/>
      <c r="NU944" s="337"/>
      <c r="NV944" s="337"/>
      <c r="NW944" s="337"/>
      <c r="NX944" s="337"/>
      <c r="NY944" s="337"/>
      <c r="NZ944" s="337"/>
      <c r="OA944" s="337"/>
      <c r="OB944" s="337"/>
      <c r="OC944" s="337"/>
      <c r="OD944" s="337"/>
      <c r="OE944" s="337"/>
      <c r="OF944" s="337"/>
      <c r="OG944" s="337"/>
      <c r="OH944" s="337"/>
      <c r="OI944" s="337"/>
      <c r="OJ944" s="337"/>
      <c r="OK944" s="337"/>
      <c r="OL944" s="337"/>
      <c r="OM944" s="337"/>
      <c r="ON944" s="337"/>
      <c r="OO944" s="337"/>
      <c r="OP944" s="337"/>
      <c r="OQ944" s="337"/>
      <c r="OR944" s="337"/>
      <c r="OS944" s="337"/>
      <c r="OT944" s="337"/>
      <c r="OU944" s="337"/>
      <c r="OV944" s="337"/>
      <c r="OW944" s="337"/>
      <c r="OX944" s="337"/>
      <c r="OY944" s="337"/>
      <c r="OZ944" s="337"/>
      <c r="PA944" s="337"/>
      <c r="PB944" s="337"/>
      <c r="PC944" s="337"/>
      <c r="PD944" s="337"/>
      <c r="PE944" s="337"/>
      <c r="PF944" s="337"/>
      <c r="PG944" s="337"/>
      <c r="PH944" s="337"/>
      <c r="PI944" s="337"/>
      <c r="PJ944" s="337"/>
      <c r="PK944" s="337"/>
      <c r="PL944" s="337"/>
      <c r="PM944" s="337"/>
      <c r="PN944" s="337"/>
      <c r="PO944" s="337"/>
      <c r="PP944" s="337"/>
      <c r="PQ944" s="337"/>
      <c r="PR944" s="337"/>
      <c r="PS944" s="337"/>
      <c r="PT944" s="337"/>
      <c r="PU944" s="337"/>
      <c r="PV944" s="337"/>
      <c r="PW944" s="337"/>
      <c r="PX944" s="337"/>
      <c r="PY944" s="337"/>
      <c r="PZ944" s="337"/>
      <c r="QA944" s="337"/>
      <c r="QB944" s="337"/>
      <c r="QC944" s="337"/>
      <c r="QD944" s="337"/>
      <c r="QE944" s="337"/>
      <c r="QF944" s="337"/>
      <c r="QG944" s="337"/>
      <c r="QH944" s="337"/>
      <c r="QI944" s="337"/>
      <c r="QJ944" s="337"/>
      <c r="QK944" s="337"/>
      <c r="QL944" s="337"/>
      <c r="QM944" s="337"/>
      <c r="QN944" s="337"/>
      <c r="QO944" s="337"/>
      <c r="QP944" s="337"/>
      <c r="QQ944" s="337"/>
      <c r="QR944" s="337"/>
      <c r="QS944" s="337"/>
      <c r="QT944" s="337"/>
      <c r="QU944" s="337"/>
      <c r="QV944" s="337"/>
      <c r="QW944" s="337"/>
      <c r="QX944" s="337"/>
      <c r="QY944" s="337"/>
      <c r="QZ944" s="337"/>
      <c r="RA944" s="337"/>
      <c r="RB944" s="337"/>
      <c r="RC944" s="337"/>
      <c r="RD944" s="337"/>
      <c r="RE944" s="337"/>
      <c r="RF944" s="337"/>
      <c r="RG944" s="337"/>
      <c r="RH944" s="337"/>
      <c r="RI944" s="337"/>
      <c r="RJ944" s="337"/>
      <c r="RK944" s="337"/>
      <c r="RL944" s="337"/>
      <c r="RM944" s="337"/>
      <c r="RN944" s="337"/>
      <c r="RO944" s="337"/>
      <c r="RP944" s="337"/>
      <c r="RQ944" s="337"/>
      <c r="RR944" s="337"/>
      <c r="RS944" s="337"/>
      <c r="RT944" s="337"/>
      <c r="RU944" s="337"/>
      <c r="RV944" s="337"/>
      <c r="RW944" s="337"/>
      <c r="RX944" s="337"/>
      <c r="RY944" s="337"/>
      <c r="RZ944" s="337"/>
      <c r="SA944" s="337"/>
      <c r="SB944" s="337"/>
      <c r="SC944" s="337"/>
      <c r="SD944" s="337"/>
      <c r="SE944" s="337"/>
      <c r="SF944" s="337"/>
      <c r="SG944" s="337"/>
      <c r="SH944" s="337"/>
      <c r="SI944" s="337"/>
      <c r="SJ944" s="337"/>
      <c r="SK944" s="337"/>
      <c r="SL944" s="337"/>
      <c r="SM944" s="337"/>
      <c r="SN944" s="337"/>
      <c r="SO944" s="337"/>
      <c r="SP944" s="337"/>
      <c r="SQ944" s="337"/>
      <c r="SR944" s="337"/>
      <c r="SS944" s="337"/>
      <c r="ST944" s="337"/>
      <c r="SU944" s="337"/>
      <c r="SV944" s="337"/>
      <c r="SW944" s="337"/>
      <c r="SX944" s="337"/>
      <c r="SY944" s="337"/>
      <c r="SZ944" s="337"/>
      <c r="TA944" s="337"/>
      <c r="TB944" s="337"/>
      <c r="TC944" s="337"/>
      <c r="TD944" s="337"/>
      <c r="TE944" s="337"/>
      <c r="TF944" s="337"/>
      <c r="TG944" s="337"/>
      <c r="TH944" s="337"/>
      <c r="TI944" s="337"/>
      <c r="TJ944" s="337"/>
      <c r="TK944" s="337"/>
      <c r="TL944" s="337"/>
      <c r="TM944" s="337"/>
      <c r="TN944" s="337"/>
      <c r="TO944" s="337"/>
      <c r="TP944" s="337"/>
      <c r="TQ944" s="337"/>
      <c r="TR944" s="337"/>
      <c r="TS944" s="337"/>
      <c r="TT944" s="337"/>
      <c r="TU944" s="337"/>
      <c r="TV944" s="337"/>
      <c r="TW944" s="337"/>
      <c r="TX944" s="337"/>
      <c r="TY944" s="337"/>
      <c r="TZ944" s="337"/>
      <c r="UA944" s="337"/>
      <c r="UB944" s="337"/>
      <c r="UC944" s="337"/>
      <c r="UD944" s="337"/>
      <c r="UE944" s="337"/>
      <c r="UF944" s="337"/>
      <c r="UG944" s="337"/>
      <c r="UH944" s="337"/>
      <c r="UI944" s="337"/>
      <c r="UJ944" s="337"/>
      <c r="UK944" s="337"/>
      <c r="UL944" s="337"/>
      <c r="UM944" s="337"/>
      <c r="UN944" s="337"/>
      <c r="UO944" s="337"/>
      <c r="UP944" s="337"/>
      <c r="UQ944" s="337"/>
      <c r="UR944" s="337"/>
      <c r="US944" s="337"/>
      <c r="UT944" s="337"/>
      <c r="UU944" s="337"/>
      <c r="UV944" s="337"/>
      <c r="UW944" s="337"/>
      <c r="UX944" s="337"/>
      <c r="UY944" s="337"/>
      <c r="UZ944" s="337"/>
      <c r="VA944" s="337"/>
      <c r="VB944" s="337"/>
      <c r="VC944" s="337"/>
      <c r="VD944" s="337"/>
      <c r="VE944" s="337"/>
      <c r="VF944" s="337"/>
      <c r="VG944" s="337"/>
      <c r="VH944" s="337"/>
      <c r="VI944" s="337"/>
      <c r="VJ944" s="337"/>
      <c r="VK944" s="337"/>
      <c r="VL944" s="337"/>
      <c r="VM944" s="337"/>
      <c r="VN944" s="337"/>
      <c r="VO944" s="337"/>
      <c r="VP944" s="337"/>
      <c r="VQ944" s="337"/>
      <c r="VR944" s="337"/>
      <c r="VS944" s="337"/>
      <c r="VT944" s="337"/>
      <c r="VU944" s="337"/>
      <c r="VV944" s="337"/>
      <c r="VW944" s="337"/>
      <c r="VX944" s="337"/>
      <c r="VY944" s="337"/>
      <c r="VZ944" s="337"/>
      <c r="WA944" s="337"/>
      <c r="WB944" s="337"/>
      <c r="WC944" s="337"/>
      <c r="WD944" s="337"/>
      <c r="WE944" s="337"/>
      <c r="WF944" s="337"/>
      <c r="WG944" s="337"/>
      <c r="WH944" s="337"/>
      <c r="WI944" s="337"/>
      <c r="WJ944" s="337"/>
      <c r="WK944" s="337"/>
      <c r="WL944" s="337"/>
      <c r="WM944" s="337"/>
      <c r="WN944" s="337"/>
      <c r="WO944" s="337"/>
      <c r="WP944" s="337"/>
      <c r="WQ944" s="337"/>
      <c r="WR944" s="337"/>
      <c r="WS944" s="337"/>
      <c r="WT944" s="337"/>
      <c r="WU944" s="337"/>
      <c r="WV944" s="337"/>
      <c r="WW944" s="337"/>
      <c r="WX944" s="337"/>
      <c r="WY944" s="337"/>
      <c r="WZ944" s="337"/>
      <c r="XA944" s="337"/>
      <c r="XB944" s="337"/>
      <c r="XC944" s="337"/>
      <c r="XD944" s="337"/>
      <c r="XE944" s="337"/>
      <c r="XF944" s="337"/>
      <c r="XG944" s="337"/>
      <c r="XH944" s="337"/>
      <c r="XI944" s="337"/>
      <c r="XJ944" s="337"/>
      <c r="XK944" s="337"/>
      <c r="XL944" s="337"/>
      <c r="XM944" s="337"/>
      <c r="XN944" s="337"/>
      <c r="XO944" s="337"/>
      <c r="XP944" s="337"/>
      <c r="XQ944" s="337"/>
      <c r="XR944" s="337"/>
      <c r="XS944" s="337"/>
      <c r="XT944" s="337"/>
      <c r="XU944" s="337"/>
      <c r="XV944" s="337"/>
      <c r="XW944" s="337"/>
      <c r="XX944" s="337"/>
      <c r="XY944" s="337"/>
      <c r="XZ944" s="337"/>
      <c r="YA944" s="337"/>
      <c r="YB944" s="337"/>
      <c r="YC944" s="337"/>
      <c r="YD944" s="337"/>
      <c r="YE944" s="337"/>
      <c r="YF944" s="337"/>
      <c r="YG944" s="337"/>
      <c r="YH944" s="337"/>
      <c r="YI944" s="337"/>
      <c r="YJ944" s="337"/>
      <c r="YK944" s="337"/>
      <c r="YL944" s="337"/>
      <c r="YM944" s="337"/>
      <c r="YN944" s="337"/>
      <c r="YO944" s="337"/>
      <c r="YP944" s="337"/>
      <c r="YQ944" s="337"/>
      <c r="YR944" s="337"/>
      <c r="YS944" s="337"/>
      <c r="YT944" s="337"/>
      <c r="YU944" s="337"/>
      <c r="YV944" s="337"/>
      <c r="YW944" s="337"/>
      <c r="YX944" s="337"/>
      <c r="YY944" s="337"/>
      <c r="YZ944" s="337"/>
      <c r="ZA944" s="337"/>
      <c r="ZB944" s="337"/>
      <c r="ZC944" s="337"/>
      <c r="ZD944" s="337"/>
      <c r="ZE944" s="337"/>
      <c r="ZF944" s="337"/>
      <c r="ZG944" s="337"/>
      <c r="ZH944" s="337"/>
      <c r="ZI944" s="337"/>
      <c r="ZJ944" s="337"/>
      <c r="ZK944" s="337"/>
      <c r="ZL944" s="337"/>
      <c r="ZM944" s="337"/>
      <c r="ZN944" s="337"/>
      <c r="ZO944" s="337"/>
      <c r="ZP944" s="337"/>
      <c r="ZQ944" s="337"/>
      <c r="ZR944" s="337"/>
      <c r="ZS944" s="337"/>
      <c r="ZT944" s="337"/>
      <c r="ZU944" s="337"/>
      <c r="ZV944" s="337"/>
      <c r="ZW944" s="337"/>
      <c r="ZX944" s="337"/>
      <c r="ZY944" s="337"/>
      <c r="ZZ944" s="337"/>
      <c r="AAA944" s="337"/>
      <c r="AAB944" s="337"/>
      <c r="AAC944" s="337"/>
      <c r="AAD944" s="337"/>
      <c r="AAE944" s="337"/>
      <c r="AAF944" s="337"/>
      <c r="AAG944" s="337"/>
      <c r="AAH944" s="337"/>
      <c r="AAI944" s="337"/>
      <c r="AAJ944" s="337"/>
      <c r="AAK944" s="337"/>
      <c r="AAL944" s="337"/>
      <c r="AAM944" s="337"/>
      <c r="AAN944" s="337"/>
      <c r="AAO944" s="337"/>
      <c r="AAP944" s="337"/>
      <c r="AAQ944" s="337"/>
      <c r="AAR944" s="337"/>
      <c r="AAS944" s="337"/>
      <c r="AAT944" s="337"/>
      <c r="AAU944" s="337"/>
      <c r="AAV944" s="337"/>
      <c r="AAW944" s="337"/>
      <c r="AAX944" s="337"/>
      <c r="AAY944" s="337"/>
      <c r="AAZ944" s="337"/>
      <c r="ABA944" s="337"/>
      <c r="ABB944" s="337"/>
      <c r="ABC944" s="337"/>
      <c r="ABD944" s="337"/>
      <c r="ABE944" s="337"/>
      <c r="ABF944" s="337"/>
      <c r="ABG944" s="337"/>
      <c r="ABH944" s="337"/>
      <c r="ABI944" s="337"/>
      <c r="ABJ944" s="337"/>
      <c r="ABK944" s="337"/>
      <c r="ABL944" s="337"/>
      <c r="ABM944" s="337"/>
      <c r="ABN944" s="337"/>
      <c r="ABO944" s="337"/>
      <c r="ABP944" s="337"/>
      <c r="ABQ944" s="337"/>
      <c r="ABR944" s="337"/>
      <c r="ABS944" s="337"/>
      <c r="ABT944" s="337"/>
      <c r="ABU944" s="337"/>
      <c r="ABV944" s="337"/>
      <c r="ABW944" s="337"/>
      <c r="ABX944" s="337"/>
      <c r="ABY944" s="337"/>
      <c r="ABZ944" s="337"/>
      <c r="ACA944" s="337"/>
      <c r="ACB944" s="337"/>
      <c r="ACC944" s="337"/>
      <c r="ACD944" s="337"/>
      <c r="ACE944" s="337"/>
      <c r="ACF944" s="337"/>
      <c r="ACG944" s="337"/>
      <c r="ACH944" s="337"/>
      <c r="ACI944" s="337"/>
      <c r="ACJ944" s="337"/>
      <c r="ACK944" s="337"/>
      <c r="ACL944" s="337"/>
      <c r="ACM944" s="337"/>
      <c r="ACN944" s="337"/>
      <c r="ACO944" s="337"/>
      <c r="ACP944" s="337"/>
      <c r="ACQ944" s="337"/>
      <c r="ACR944" s="337"/>
      <c r="ACS944" s="337"/>
      <c r="ACT944" s="337"/>
      <c r="ACU944" s="337"/>
      <c r="ACV944" s="337"/>
      <c r="ACW944" s="337"/>
      <c r="ACX944" s="337"/>
      <c r="ACY944" s="337"/>
      <c r="ACZ944" s="337"/>
      <c r="ADA944" s="337"/>
      <c r="ADB944" s="337"/>
      <c r="ADC944" s="337"/>
      <c r="ADD944" s="337"/>
      <c r="ADE944" s="337"/>
      <c r="ADF944" s="337"/>
      <c r="ADG944" s="337"/>
      <c r="ADH944" s="337"/>
      <c r="ADI944" s="337"/>
      <c r="ADJ944" s="337"/>
      <c r="ADK944" s="337"/>
      <c r="ADL944" s="337"/>
      <c r="ADM944" s="337"/>
      <c r="ADN944" s="337"/>
      <c r="ADO944" s="337"/>
      <c r="ADP944" s="337"/>
      <c r="ADQ944" s="337"/>
      <c r="ADR944" s="337"/>
      <c r="ADS944" s="337"/>
      <c r="ADT944" s="337"/>
      <c r="ADU944" s="337"/>
      <c r="ADV944" s="337"/>
      <c r="ADW944" s="337"/>
      <c r="ADX944" s="337"/>
      <c r="ADY944" s="337"/>
      <c r="ADZ944" s="337"/>
      <c r="AEA944" s="337"/>
      <c r="AEB944" s="337"/>
      <c r="AEC944" s="337"/>
      <c r="AED944" s="337"/>
      <c r="AEE944" s="337"/>
      <c r="AEF944" s="337"/>
      <c r="AEG944" s="337"/>
      <c r="AEH944" s="337"/>
      <c r="AEI944" s="337"/>
      <c r="AEJ944" s="337"/>
      <c r="AEK944" s="337"/>
      <c r="AEL944" s="337"/>
      <c r="AEM944" s="337"/>
      <c r="AEN944" s="337"/>
      <c r="AEO944" s="337"/>
      <c r="AEP944" s="337"/>
      <c r="AEQ944" s="337"/>
      <c r="AER944" s="337"/>
      <c r="AES944" s="337"/>
      <c r="AET944" s="337"/>
      <c r="AEU944" s="337"/>
      <c r="AEV944" s="337"/>
      <c r="AEW944" s="337"/>
      <c r="AEX944" s="337"/>
      <c r="AEY944" s="337"/>
      <c r="AEZ944" s="337"/>
      <c r="AFA944" s="337"/>
      <c r="AFB944" s="337"/>
      <c r="AFC944" s="337"/>
      <c r="AFD944" s="337"/>
      <c r="AFE944" s="337"/>
      <c r="AFF944" s="337"/>
      <c r="AFG944" s="337"/>
      <c r="AFH944" s="337"/>
      <c r="AFI944" s="337"/>
      <c r="AFJ944" s="337"/>
      <c r="AFK944" s="337"/>
      <c r="AFL944" s="337"/>
      <c r="AFM944" s="337"/>
      <c r="AFN944" s="337"/>
      <c r="AFO944" s="337"/>
      <c r="AFP944" s="337"/>
      <c r="AFQ944" s="337"/>
      <c r="AFR944" s="337"/>
      <c r="AFS944" s="337"/>
      <c r="AFT944" s="337"/>
      <c r="AFU944" s="337"/>
      <c r="AFV944" s="337"/>
      <c r="AFW944" s="337"/>
      <c r="AFX944" s="337"/>
      <c r="AFY944" s="337"/>
      <c r="AFZ944" s="337"/>
      <c r="AGA944" s="337"/>
      <c r="AGB944" s="337"/>
      <c r="AGC944" s="337"/>
      <c r="AGD944" s="337"/>
      <c r="AGE944" s="337"/>
      <c r="AGF944" s="337"/>
      <c r="AGG944" s="337"/>
      <c r="AGH944" s="337"/>
      <c r="AGI944" s="337"/>
      <c r="AGJ944" s="337"/>
      <c r="AGK944" s="337"/>
      <c r="AGL944" s="337"/>
      <c r="AGM944" s="337"/>
      <c r="AGN944" s="337"/>
      <c r="AGO944" s="337"/>
      <c r="AGP944" s="337"/>
      <c r="AGQ944" s="337"/>
      <c r="AGR944" s="337"/>
      <c r="AGS944" s="337"/>
      <c r="AGT944" s="337"/>
      <c r="AGU944" s="337"/>
      <c r="AGV944" s="337"/>
      <c r="AGW944" s="337"/>
      <c r="AGX944" s="337"/>
      <c r="AGY944" s="337"/>
      <c r="AGZ944" s="337"/>
      <c r="AHA944" s="337"/>
      <c r="AHB944" s="337"/>
      <c r="AHC944" s="337"/>
      <c r="AHD944" s="337"/>
      <c r="AHE944" s="337"/>
      <c r="AHF944" s="337"/>
      <c r="AHG944" s="337"/>
      <c r="AHH944" s="337"/>
      <c r="AHI944" s="337"/>
      <c r="AHJ944" s="337"/>
      <c r="AHK944" s="337"/>
      <c r="AHL944" s="337"/>
      <c r="AHM944" s="337"/>
      <c r="AHN944" s="337"/>
      <c r="AHO944" s="337"/>
      <c r="AHP944" s="337"/>
      <c r="AHQ944" s="337"/>
      <c r="AHR944" s="337"/>
      <c r="AHS944" s="337"/>
      <c r="AHT944" s="337"/>
      <c r="AHU944" s="337"/>
      <c r="AHV944" s="337"/>
      <c r="AHW944" s="337"/>
      <c r="AHX944" s="337"/>
      <c r="AHY944" s="337"/>
      <c r="AHZ944" s="337"/>
      <c r="AIA944" s="337"/>
      <c r="AIB944" s="337"/>
      <c r="AIC944" s="337"/>
      <c r="AID944" s="337"/>
      <c r="AIE944" s="337"/>
      <c r="AIF944" s="337"/>
      <c r="AIG944" s="337"/>
      <c r="AIH944" s="337"/>
      <c r="AII944" s="337"/>
      <c r="AIJ944" s="337"/>
      <c r="AIK944" s="337"/>
      <c r="AIL944" s="337"/>
      <c r="AIM944" s="337"/>
      <c r="AIN944" s="337"/>
      <c r="AIO944" s="337"/>
      <c r="AIP944" s="337"/>
      <c r="AIQ944" s="337"/>
      <c r="AIR944" s="337"/>
      <c r="AIS944" s="337"/>
      <c r="AIT944" s="337"/>
      <c r="AIU944" s="337"/>
      <c r="AIV944" s="337"/>
      <c r="AIW944" s="337"/>
      <c r="AIX944" s="337"/>
      <c r="AIY944" s="337"/>
      <c r="AIZ944" s="337"/>
      <c r="AJA944" s="337"/>
      <c r="AJB944" s="337"/>
      <c r="AJC944" s="337"/>
      <c r="AJD944" s="337"/>
      <c r="AJE944" s="337"/>
      <c r="AJF944" s="337"/>
      <c r="AJG944" s="337"/>
      <c r="AJH944" s="337"/>
      <c r="AJI944" s="337"/>
      <c r="AJJ944" s="337"/>
      <c r="AJK944" s="337"/>
      <c r="AJL944" s="337"/>
      <c r="AJM944" s="337"/>
      <c r="AJN944" s="337"/>
      <c r="AJO944" s="337"/>
      <c r="AJP944" s="337"/>
      <c r="AJQ944" s="337"/>
      <c r="AJR944" s="337"/>
      <c r="AJS944" s="337"/>
      <c r="AJT944" s="337"/>
      <c r="AJU944" s="337"/>
      <c r="AJV944" s="337"/>
      <c r="AJW944" s="337"/>
      <c r="AJX944" s="337"/>
      <c r="AJY944" s="337"/>
      <c r="AJZ944" s="337"/>
      <c r="AKA944" s="337"/>
      <c r="AKB944" s="337"/>
      <c r="AKC944" s="337"/>
      <c r="AKD944" s="337"/>
      <c r="AKE944" s="337"/>
      <c r="AKF944" s="337"/>
      <c r="AKG944" s="337"/>
      <c r="AKH944" s="337"/>
      <c r="AKI944" s="337"/>
      <c r="AKJ944" s="337"/>
      <c r="AKK944" s="337"/>
      <c r="AKL944" s="337"/>
      <c r="AKM944" s="337"/>
      <c r="AKN944" s="337"/>
      <c r="AKO944" s="337"/>
      <c r="AKP944" s="337"/>
      <c r="AKQ944" s="337"/>
      <c r="AKR944" s="337"/>
      <c r="AKS944" s="337"/>
      <c r="AKT944" s="337"/>
      <c r="AKU944" s="337"/>
      <c r="AKV944" s="337"/>
      <c r="AKW944" s="337"/>
      <c r="AKX944" s="337"/>
      <c r="AKY944" s="337"/>
      <c r="AKZ944" s="337"/>
      <c r="ALA944" s="337"/>
      <c r="ALB944" s="337"/>
      <c r="ALC944" s="337"/>
      <c r="ALD944" s="337"/>
      <c r="ALE944" s="337"/>
      <c r="ALF944" s="337"/>
      <c r="ALG944" s="337"/>
      <c r="ALH944" s="337"/>
      <c r="ALI944" s="337"/>
      <c r="ALJ944" s="337"/>
      <c r="ALK944" s="337"/>
      <c r="ALL944" s="337"/>
      <c r="ALM944" s="337"/>
      <c r="ALN944" s="337"/>
      <c r="ALO944" s="337"/>
      <c r="ALP944" s="337"/>
      <c r="ALQ944" s="337"/>
      <c r="ALR944" s="337"/>
      <c r="ALS944" s="337"/>
      <c r="ALT944" s="337"/>
      <c r="ALU944" s="337"/>
      <c r="ALV944" s="337"/>
      <c r="ALW944" s="337"/>
      <c r="ALX944" s="337"/>
      <c r="ALY944" s="337"/>
      <c r="ALZ944" s="337"/>
      <c r="AMA944" s="337"/>
      <c r="AMB944" s="337"/>
      <c r="AMC944" s="337"/>
      <c r="AMD944" s="337"/>
      <c r="AME944" s="337"/>
      <c r="AMF944" s="337"/>
      <c r="AMG944" s="337"/>
      <c r="AMH944" s="337"/>
      <c r="AMI944" s="337"/>
      <c r="AMJ944" s="337"/>
      <c r="AMK944" s="337"/>
      <c r="AML944" s="337"/>
      <c r="AMM944" s="337"/>
      <c r="AMN944" s="337"/>
      <c r="AMO944" s="337"/>
      <c r="AMP944" s="337"/>
      <c r="AMQ944" s="337"/>
      <c r="AMR944" s="337"/>
      <c r="AMS944" s="337"/>
      <c r="AMT944" s="337"/>
      <c r="AMU944" s="337"/>
      <c r="AMV944" s="337"/>
      <c r="AMW944" s="337"/>
      <c r="AMX944" s="337"/>
      <c r="AMY944" s="337"/>
      <c r="AMZ944" s="337"/>
      <c r="ANA944" s="337"/>
      <c r="ANB944" s="337"/>
      <c r="ANC944" s="337"/>
      <c r="AND944" s="337"/>
      <c r="ANE944" s="337"/>
      <c r="ANF944" s="337"/>
      <c r="ANG944" s="337"/>
      <c r="ANH944" s="337"/>
      <c r="ANI944" s="337"/>
      <c r="ANJ944" s="337"/>
      <c r="ANK944" s="337"/>
      <c r="ANL944" s="337"/>
      <c r="ANM944" s="337"/>
      <c r="ANN944" s="337"/>
      <c r="ANO944" s="337"/>
      <c r="ANP944" s="337"/>
      <c r="ANQ944" s="337"/>
      <c r="ANR944" s="337"/>
      <c r="ANS944" s="337"/>
      <c r="ANT944" s="337"/>
      <c r="ANU944" s="337"/>
      <c r="ANV944" s="337"/>
      <c r="ANW944" s="337"/>
      <c r="ANX944" s="337"/>
      <c r="ANY944" s="337"/>
      <c r="ANZ944" s="337"/>
      <c r="AOA944" s="337"/>
      <c r="AOB944" s="337"/>
      <c r="AOC944" s="337"/>
      <c r="AOD944" s="337"/>
      <c r="AOE944" s="337"/>
      <c r="AOF944" s="337"/>
      <c r="AOG944" s="337"/>
      <c r="AOH944" s="337"/>
      <c r="AOI944" s="337"/>
      <c r="AOJ944" s="337"/>
      <c r="AOK944" s="337"/>
      <c r="AOL944" s="337"/>
      <c r="AOM944" s="337"/>
      <c r="AON944" s="337"/>
      <c r="AOO944" s="337"/>
      <c r="AOP944" s="337"/>
      <c r="AOQ944" s="337"/>
      <c r="AOR944" s="337"/>
      <c r="AOS944" s="337"/>
      <c r="AOT944" s="337"/>
      <c r="AOU944" s="337"/>
      <c r="AOV944" s="337"/>
      <c r="AOW944" s="337"/>
      <c r="AOX944" s="337"/>
      <c r="AOY944" s="337"/>
      <c r="AOZ944" s="337"/>
      <c r="APA944" s="337"/>
      <c r="APB944" s="337"/>
      <c r="APC944" s="337"/>
      <c r="APD944" s="337"/>
      <c r="APE944" s="337"/>
      <c r="APF944" s="337"/>
      <c r="APG944" s="337"/>
      <c r="APH944" s="337"/>
      <c r="API944" s="337"/>
      <c r="APJ944" s="337"/>
      <c r="APK944" s="337"/>
      <c r="APL944" s="337"/>
      <c r="APM944" s="337"/>
      <c r="APN944" s="337"/>
      <c r="APO944" s="337"/>
      <c r="APP944" s="337"/>
      <c r="APQ944" s="337"/>
      <c r="APR944" s="337"/>
      <c r="APS944" s="337"/>
      <c r="APT944" s="337"/>
      <c r="APU944" s="337"/>
      <c r="APV944" s="337"/>
      <c r="APW944" s="337"/>
      <c r="APX944" s="337"/>
      <c r="APY944" s="337"/>
      <c r="APZ944" s="337"/>
      <c r="AQA944" s="337"/>
      <c r="AQB944" s="337"/>
      <c r="AQC944" s="337"/>
      <c r="AQD944" s="337"/>
      <c r="AQE944" s="337"/>
      <c r="AQF944" s="337"/>
      <c r="AQG944" s="337"/>
      <c r="AQH944" s="337"/>
      <c r="AQI944" s="337"/>
      <c r="AQJ944" s="337"/>
      <c r="AQK944" s="337"/>
      <c r="AQL944" s="337"/>
      <c r="AQM944" s="337"/>
      <c r="AQN944" s="337"/>
      <c r="AQO944" s="337"/>
      <c r="AQP944" s="337"/>
      <c r="AQQ944" s="337"/>
      <c r="AQR944" s="337"/>
      <c r="AQS944" s="337"/>
      <c r="AQT944" s="337"/>
      <c r="AQU944" s="337"/>
      <c r="AQV944" s="337"/>
      <c r="AQW944" s="337"/>
      <c r="AQX944" s="337"/>
      <c r="AQY944" s="337"/>
      <c r="AQZ944" s="337"/>
      <c r="ARA944" s="337"/>
      <c r="ARB944" s="337"/>
      <c r="ARC944" s="337"/>
      <c r="ARD944" s="337"/>
      <c r="ARE944" s="337"/>
      <c r="ARF944" s="337"/>
      <c r="ARG944" s="337"/>
      <c r="ARH944" s="337"/>
      <c r="ARI944" s="337"/>
      <c r="ARJ944" s="337"/>
      <c r="ARK944" s="337"/>
      <c r="ARL944" s="337"/>
      <c r="ARM944" s="337"/>
      <c r="ARN944" s="337"/>
      <c r="ARO944" s="337"/>
      <c r="ARP944" s="337"/>
      <c r="ARQ944" s="337"/>
      <c r="ARR944" s="337"/>
      <c r="ARS944" s="337"/>
      <c r="ART944" s="337"/>
      <c r="ARU944" s="337"/>
      <c r="ARV944" s="337"/>
      <c r="ARW944" s="337"/>
      <c r="ARX944" s="337"/>
      <c r="ARY944" s="337"/>
      <c r="ARZ944" s="337"/>
      <c r="ASA944" s="337"/>
      <c r="ASB944" s="337"/>
      <c r="ASC944" s="337"/>
      <c r="ASD944" s="337"/>
      <c r="ASE944" s="337"/>
      <c r="ASF944" s="337"/>
      <c r="ASG944" s="337"/>
      <c r="ASH944" s="337"/>
      <c r="ASI944" s="337"/>
      <c r="ASJ944" s="337"/>
      <c r="ASK944" s="337"/>
      <c r="ASL944" s="337"/>
      <c r="ASM944" s="337"/>
      <c r="ASN944" s="337"/>
      <c r="ASO944" s="337"/>
      <c r="ASP944" s="337"/>
      <c r="ASQ944" s="337"/>
      <c r="ASR944" s="337"/>
      <c r="ASS944" s="337"/>
      <c r="AST944" s="337"/>
      <c r="ASU944" s="337"/>
      <c r="ASV944" s="337"/>
      <c r="ASW944" s="337"/>
      <c r="ASX944" s="337"/>
      <c r="ASY944" s="337"/>
      <c r="ASZ944" s="337"/>
      <c r="ATA944" s="337"/>
      <c r="ATB944" s="337"/>
      <c r="ATC944" s="337"/>
      <c r="ATD944" s="337"/>
      <c r="ATE944" s="337"/>
      <c r="ATF944" s="337"/>
      <c r="ATG944" s="337"/>
      <c r="ATH944" s="337"/>
      <c r="ATI944" s="337"/>
      <c r="ATJ944" s="337"/>
      <c r="ATK944" s="337"/>
      <c r="ATL944" s="337"/>
      <c r="ATM944" s="337"/>
      <c r="ATN944" s="337"/>
      <c r="ATO944" s="337"/>
      <c r="ATP944" s="337"/>
      <c r="ATQ944" s="337"/>
      <c r="ATR944" s="337"/>
      <c r="ATS944" s="337"/>
      <c r="ATT944" s="337"/>
      <c r="ATU944" s="337"/>
      <c r="ATV944" s="337"/>
      <c r="ATW944" s="337"/>
      <c r="ATX944" s="337"/>
      <c r="ATY944" s="337"/>
      <c r="ATZ944" s="337"/>
      <c r="AUA944" s="337"/>
      <c r="AUB944" s="337"/>
      <c r="AUC944" s="337"/>
      <c r="AUD944" s="337"/>
      <c r="AUE944" s="337"/>
      <c r="AUF944" s="337"/>
      <c r="AUG944" s="337"/>
      <c r="AUH944" s="337"/>
      <c r="AUI944" s="337"/>
      <c r="AUJ944" s="337"/>
      <c r="AUK944" s="337"/>
      <c r="AUL944" s="337"/>
      <c r="AUM944" s="337"/>
      <c r="AUN944" s="337"/>
      <c r="AUO944" s="337"/>
      <c r="AUP944" s="337"/>
      <c r="AUQ944" s="337"/>
      <c r="AUR944" s="337"/>
      <c r="AUS944" s="337"/>
      <c r="AUT944" s="337"/>
      <c r="AUU944" s="337"/>
      <c r="AUV944" s="337"/>
      <c r="AUW944" s="337"/>
      <c r="AUX944" s="337"/>
      <c r="AUY944" s="337"/>
      <c r="AUZ944" s="337"/>
      <c r="AVA944" s="337"/>
      <c r="AVB944" s="337"/>
      <c r="AVC944" s="337"/>
      <c r="AVD944" s="337"/>
      <c r="AVE944" s="337"/>
      <c r="AVF944" s="337"/>
      <c r="AVG944" s="337"/>
      <c r="AVH944" s="337"/>
      <c r="AVI944" s="337"/>
      <c r="AVJ944" s="337"/>
      <c r="AVK944" s="337"/>
      <c r="AVL944" s="337"/>
      <c r="AVM944" s="337"/>
      <c r="AVN944" s="337"/>
      <c r="AVO944" s="337"/>
      <c r="AVP944" s="337"/>
      <c r="AVQ944" s="337"/>
      <c r="AVR944" s="337"/>
      <c r="AVS944" s="337"/>
      <c r="AVT944" s="337"/>
      <c r="AVU944" s="337"/>
      <c r="AVV944" s="337"/>
      <c r="AVW944" s="337"/>
      <c r="AVX944" s="337"/>
      <c r="AVY944" s="337"/>
      <c r="AVZ944" s="337"/>
      <c r="AWA944" s="337"/>
      <c r="AWB944" s="337"/>
      <c r="AWC944" s="337"/>
      <c r="AWD944" s="337"/>
      <c r="AWE944" s="337"/>
      <c r="AWF944" s="337"/>
      <c r="AWG944" s="337"/>
      <c r="AWH944" s="337"/>
      <c r="AWI944" s="337"/>
      <c r="AWJ944" s="337"/>
      <c r="AWK944" s="337"/>
      <c r="AWL944" s="337"/>
      <c r="AWM944" s="337"/>
      <c r="AWN944" s="337"/>
      <c r="AWO944" s="337"/>
      <c r="AWP944" s="337"/>
      <c r="AWQ944" s="337"/>
      <c r="AWR944" s="337"/>
      <c r="AWS944" s="337"/>
      <c r="AWT944" s="337"/>
      <c r="AWU944" s="337"/>
      <c r="AWV944" s="337"/>
      <c r="AWW944" s="337"/>
      <c r="AWX944" s="337"/>
      <c r="AWY944" s="337"/>
      <c r="AWZ944" s="337"/>
      <c r="AXA944" s="337"/>
      <c r="AXB944" s="337"/>
      <c r="AXC944" s="337"/>
      <c r="AXD944" s="337"/>
      <c r="AXE944" s="337"/>
      <c r="AXF944" s="337"/>
      <c r="AXG944" s="337"/>
      <c r="AXH944" s="337"/>
      <c r="AXI944" s="337"/>
      <c r="AXJ944" s="337"/>
      <c r="AXK944" s="337"/>
      <c r="AXL944" s="337"/>
      <c r="AXM944" s="337"/>
      <c r="AXN944" s="337"/>
      <c r="AXO944" s="337"/>
      <c r="AXP944" s="337"/>
      <c r="AXQ944" s="337"/>
      <c r="AXR944" s="337"/>
      <c r="AXS944" s="337"/>
      <c r="AXT944" s="337"/>
      <c r="AXU944" s="337"/>
      <c r="AXV944" s="337"/>
      <c r="AXW944" s="337"/>
      <c r="AXX944" s="337"/>
      <c r="AXY944" s="337"/>
      <c r="AXZ944" s="337"/>
      <c r="AYA944" s="337"/>
      <c r="AYB944" s="337"/>
      <c r="AYC944" s="337"/>
      <c r="AYD944" s="337"/>
      <c r="AYE944" s="337"/>
      <c r="AYF944" s="337"/>
      <c r="AYG944" s="337"/>
      <c r="AYH944" s="337"/>
      <c r="AYI944" s="337"/>
      <c r="AYJ944" s="337"/>
      <c r="AYK944" s="337"/>
      <c r="AYL944" s="337"/>
      <c r="AYM944" s="337"/>
      <c r="AYN944" s="337"/>
      <c r="AYO944" s="337"/>
      <c r="AYP944" s="337"/>
      <c r="AYQ944" s="337"/>
      <c r="AYR944" s="337"/>
      <c r="AYS944" s="337"/>
      <c r="AYT944" s="337"/>
      <c r="AYU944" s="337"/>
      <c r="AYV944" s="337"/>
      <c r="AYW944" s="337"/>
      <c r="AYX944" s="337"/>
      <c r="AYY944" s="337"/>
      <c r="AYZ944" s="337"/>
      <c r="AZA944" s="337"/>
      <c r="AZB944" s="337"/>
      <c r="AZC944" s="337"/>
      <c r="AZD944" s="337"/>
      <c r="AZE944" s="337"/>
      <c r="AZF944" s="337"/>
      <c r="AZG944" s="337"/>
      <c r="AZH944" s="337"/>
      <c r="AZI944" s="337"/>
      <c r="AZJ944" s="337"/>
      <c r="AZK944" s="337"/>
      <c r="AZL944" s="337"/>
      <c r="AZM944" s="337"/>
      <c r="AZN944" s="337"/>
      <c r="AZO944" s="337"/>
      <c r="AZP944" s="337"/>
      <c r="AZQ944" s="337"/>
      <c r="AZR944" s="337"/>
      <c r="AZS944" s="337"/>
      <c r="AZT944" s="337"/>
      <c r="AZU944" s="337"/>
      <c r="AZV944" s="337"/>
      <c r="AZW944" s="337"/>
      <c r="AZX944" s="337"/>
      <c r="AZY944" s="337"/>
      <c r="AZZ944" s="337"/>
      <c r="BAA944" s="337"/>
      <c r="BAB944" s="337"/>
      <c r="BAC944" s="337"/>
      <c r="BAD944" s="337"/>
      <c r="BAE944" s="337"/>
      <c r="BAF944" s="337"/>
      <c r="BAG944" s="337"/>
      <c r="BAH944" s="337"/>
      <c r="BAI944" s="337"/>
      <c r="BAJ944" s="337"/>
      <c r="BAK944" s="337"/>
      <c r="BAL944" s="337"/>
      <c r="BAM944" s="337"/>
      <c r="BAN944" s="337"/>
      <c r="BAO944" s="337"/>
      <c r="BAP944" s="337"/>
      <c r="BAQ944" s="337"/>
      <c r="BAR944" s="337"/>
      <c r="BAS944" s="337"/>
      <c r="BAT944" s="337"/>
      <c r="BAU944" s="337"/>
      <c r="BAV944" s="337"/>
      <c r="BAW944" s="337"/>
      <c r="BAX944" s="337"/>
      <c r="BAY944" s="337"/>
      <c r="BAZ944" s="337"/>
      <c r="BBA944" s="337"/>
      <c r="BBB944" s="337"/>
      <c r="BBC944" s="337"/>
      <c r="BBD944" s="337"/>
      <c r="BBE944" s="337"/>
      <c r="BBF944" s="337"/>
      <c r="BBG944" s="337"/>
      <c r="BBH944" s="337"/>
      <c r="BBI944" s="337"/>
      <c r="BBJ944" s="337"/>
      <c r="BBK944" s="337"/>
      <c r="BBL944" s="337"/>
      <c r="BBM944" s="337"/>
      <c r="BBN944" s="337"/>
      <c r="BBO944" s="337"/>
      <c r="BBP944" s="337"/>
      <c r="BBQ944" s="337"/>
      <c r="BBR944" s="337"/>
      <c r="BBS944" s="337"/>
      <c r="BBT944" s="337"/>
      <c r="BBU944" s="337"/>
      <c r="BBV944" s="337"/>
      <c r="BBW944" s="337"/>
      <c r="BBX944" s="337"/>
      <c r="BBY944" s="337"/>
      <c r="BBZ944" s="337"/>
      <c r="BCA944" s="337"/>
      <c r="BCB944" s="337"/>
      <c r="BCC944" s="337"/>
      <c r="BCD944" s="337"/>
      <c r="BCE944" s="337"/>
      <c r="BCF944" s="337"/>
      <c r="BCG944" s="337"/>
      <c r="BCH944" s="337"/>
      <c r="BCI944" s="337"/>
      <c r="BCJ944" s="337"/>
      <c r="BCK944" s="337"/>
      <c r="BCL944" s="337"/>
      <c r="BCM944" s="337"/>
      <c r="BCN944" s="337"/>
      <c r="BCO944" s="337"/>
      <c r="BCP944" s="337"/>
      <c r="BCQ944" s="337"/>
      <c r="BCR944" s="337"/>
      <c r="BCS944" s="337"/>
      <c r="BCT944" s="337"/>
      <c r="BCU944" s="337"/>
      <c r="BCV944" s="337"/>
      <c r="BCW944" s="337"/>
      <c r="BCX944" s="337"/>
      <c r="BCY944" s="337"/>
      <c r="BCZ944" s="337"/>
      <c r="BDA944" s="337"/>
      <c r="BDB944" s="337"/>
      <c r="BDC944" s="337"/>
      <c r="BDD944" s="337"/>
      <c r="BDE944" s="337"/>
      <c r="BDF944" s="337"/>
      <c r="BDG944" s="337"/>
      <c r="BDH944" s="337"/>
      <c r="BDI944" s="337"/>
      <c r="BDJ944" s="337"/>
      <c r="BDK944" s="337"/>
      <c r="BDL944" s="337"/>
      <c r="BDM944" s="337"/>
      <c r="BDN944" s="337"/>
      <c r="BDO944" s="337"/>
      <c r="BDP944" s="337"/>
      <c r="BDQ944" s="337"/>
      <c r="BDR944" s="337"/>
      <c r="BDS944" s="337"/>
      <c r="BDT944" s="337"/>
      <c r="BDU944" s="337"/>
      <c r="BDV944" s="337"/>
      <c r="BDW944" s="337"/>
      <c r="BDX944" s="337"/>
      <c r="BDY944" s="337"/>
      <c r="BDZ944" s="337"/>
      <c r="BEA944" s="337"/>
      <c r="BEB944" s="337"/>
      <c r="BEC944" s="337"/>
      <c r="BED944" s="337"/>
      <c r="BEE944" s="337"/>
      <c r="BEF944" s="337"/>
      <c r="BEG944" s="337"/>
      <c r="BEH944" s="337"/>
      <c r="BEI944" s="337"/>
      <c r="BEJ944" s="337"/>
      <c r="BEK944" s="337"/>
      <c r="BEL944" s="337"/>
      <c r="BEM944" s="337"/>
      <c r="BEN944" s="337"/>
      <c r="BEO944" s="337"/>
      <c r="BEP944" s="337"/>
      <c r="BEQ944" s="337"/>
      <c r="BER944" s="337"/>
      <c r="BES944" s="337"/>
      <c r="BET944" s="337"/>
      <c r="BEU944" s="337"/>
      <c r="BEV944" s="337"/>
      <c r="BEW944" s="337"/>
      <c r="BEX944" s="337"/>
      <c r="BEY944" s="337"/>
      <c r="BEZ944" s="337"/>
      <c r="BFA944" s="337"/>
      <c r="BFB944" s="337"/>
      <c r="BFC944" s="337"/>
      <c r="BFD944" s="337"/>
      <c r="BFE944" s="337"/>
      <c r="BFF944" s="337"/>
      <c r="BFG944" s="337"/>
      <c r="BFH944" s="337"/>
      <c r="BFI944" s="337"/>
      <c r="BFJ944" s="337"/>
      <c r="BFK944" s="337"/>
      <c r="BFL944" s="337"/>
      <c r="BFM944" s="337"/>
      <c r="BFN944" s="337"/>
      <c r="BFO944" s="337"/>
      <c r="BFP944" s="337"/>
      <c r="BFQ944" s="337"/>
      <c r="BFR944" s="337"/>
      <c r="BFS944" s="337"/>
      <c r="BFT944" s="337"/>
      <c r="BFU944" s="337"/>
      <c r="BFV944" s="337"/>
      <c r="BFW944" s="337"/>
      <c r="BFX944" s="337"/>
      <c r="BFY944" s="337"/>
      <c r="BFZ944" s="337"/>
      <c r="BGA944" s="337"/>
      <c r="BGB944" s="337"/>
      <c r="BGC944" s="337"/>
      <c r="BGD944" s="337"/>
      <c r="BGE944" s="337"/>
      <c r="BGF944" s="337"/>
      <c r="BGG944" s="337"/>
      <c r="BGH944" s="337"/>
      <c r="BGI944" s="337"/>
      <c r="BGJ944" s="337"/>
      <c r="BGK944" s="337"/>
      <c r="BGL944" s="337"/>
      <c r="BGM944" s="337"/>
      <c r="BGN944" s="337"/>
      <c r="BGO944" s="337"/>
      <c r="BGP944" s="337"/>
      <c r="BGQ944" s="337"/>
      <c r="BGR944" s="337"/>
      <c r="BGS944" s="337"/>
      <c r="BGT944" s="337"/>
      <c r="BGU944" s="337"/>
      <c r="BGV944" s="337"/>
      <c r="BGW944" s="337"/>
      <c r="BGX944" s="337"/>
      <c r="BGY944" s="337"/>
      <c r="BGZ944" s="337"/>
      <c r="BHA944" s="337"/>
      <c r="BHB944" s="337"/>
      <c r="BHC944" s="337"/>
      <c r="BHD944" s="337"/>
      <c r="BHE944" s="337"/>
      <c r="BHF944" s="337"/>
      <c r="BHG944" s="337"/>
      <c r="BHH944" s="337"/>
      <c r="BHI944" s="337"/>
      <c r="BHJ944" s="337"/>
      <c r="BHK944" s="337"/>
      <c r="BHL944" s="337"/>
      <c r="BHM944" s="337"/>
      <c r="BHN944" s="337"/>
      <c r="BHO944" s="337"/>
      <c r="BHP944" s="337"/>
      <c r="BHQ944" s="337"/>
      <c r="BHR944" s="337"/>
      <c r="BHS944" s="337"/>
      <c r="BHT944" s="337"/>
      <c r="BHU944" s="337"/>
      <c r="BHV944" s="337"/>
      <c r="BHW944" s="337"/>
      <c r="BHX944" s="337"/>
      <c r="BHY944" s="337"/>
      <c r="BHZ944" s="337"/>
      <c r="BIA944" s="337"/>
      <c r="BIB944" s="337"/>
      <c r="BIC944" s="337"/>
      <c r="BID944" s="337"/>
      <c r="BIE944" s="337"/>
      <c r="BIF944" s="337"/>
      <c r="BIG944" s="337"/>
      <c r="BIH944" s="337"/>
      <c r="BII944" s="337"/>
      <c r="BIJ944" s="337"/>
      <c r="BIK944" s="337"/>
      <c r="BIL944" s="337"/>
      <c r="BIM944" s="337"/>
      <c r="BIN944" s="337"/>
      <c r="BIO944" s="337"/>
      <c r="BIP944" s="337"/>
      <c r="BIQ944" s="337"/>
      <c r="BIR944" s="337"/>
      <c r="BIS944" s="337"/>
      <c r="BIT944" s="337"/>
      <c r="BIU944" s="337"/>
      <c r="BIV944" s="337"/>
      <c r="BIW944" s="337"/>
      <c r="BIX944" s="337"/>
      <c r="BIY944" s="337"/>
      <c r="BIZ944" s="337"/>
      <c r="BJA944" s="337"/>
      <c r="BJB944" s="337"/>
      <c r="BJC944" s="337"/>
      <c r="BJD944" s="337"/>
      <c r="BJE944" s="337"/>
      <c r="BJF944" s="337"/>
      <c r="BJG944" s="337"/>
      <c r="BJH944" s="337"/>
      <c r="BJI944" s="337"/>
      <c r="BJJ944" s="337"/>
      <c r="BJK944" s="337"/>
      <c r="BJL944" s="337"/>
      <c r="BJM944" s="337"/>
      <c r="BJN944" s="337"/>
      <c r="BJO944" s="337"/>
      <c r="BJP944" s="337"/>
      <c r="BJQ944" s="337"/>
      <c r="BJR944" s="337"/>
      <c r="BJS944" s="337"/>
      <c r="BJT944" s="337"/>
      <c r="BJU944" s="337"/>
      <c r="BJV944" s="337"/>
      <c r="BJW944" s="337"/>
      <c r="BJX944" s="337"/>
      <c r="BJY944" s="337"/>
      <c r="BJZ944" s="337"/>
      <c r="BKA944" s="337"/>
      <c r="BKB944" s="337"/>
      <c r="BKC944" s="337"/>
      <c r="BKD944" s="337"/>
      <c r="BKE944" s="337"/>
      <c r="BKF944" s="337"/>
      <c r="BKG944" s="337"/>
      <c r="BKH944" s="337"/>
      <c r="BKI944" s="337"/>
      <c r="BKJ944" s="337"/>
      <c r="BKK944" s="337"/>
      <c r="BKL944" s="337"/>
      <c r="BKM944" s="337"/>
      <c r="BKN944" s="337"/>
      <c r="BKO944" s="337"/>
      <c r="BKP944" s="337"/>
      <c r="BKQ944" s="337"/>
      <c r="BKR944" s="337"/>
      <c r="BKS944" s="337"/>
      <c r="BKT944" s="337"/>
      <c r="BKU944" s="337"/>
      <c r="BKV944" s="337"/>
      <c r="BKW944" s="337"/>
      <c r="BKX944" s="337"/>
      <c r="BKY944" s="337"/>
      <c r="BKZ944" s="337"/>
      <c r="BLA944" s="337"/>
      <c r="BLB944" s="337"/>
      <c r="BLC944" s="337"/>
      <c r="BLD944" s="337"/>
      <c r="BLE944" s="337"/>
      <c r="BLF944" s="337"/>
      <c r="BLG944" s="337"/>
      <c r="BLH944" s="337"/>
      <c r="BLI944" s="337"/>
      <c r="BLJ944" s="337"/>
      <c r="BLK944" s="337"/>
      <c r="BLL944" s="337"/>
      <c r="BLM944" s="337"/>
      <c r="BLN944" s="337"/>
      <c r="BLO944" s="337"/>
      <c r="BLP944" s="337"/>
      <c r="BLQ944" s="337"/>
      <c r="BLR944" s="337"/>
      <c r="BLS944" s="337"/>
      <c r="BLT944" s="337"/>
      <c r="BLU944" s="337"/>
      <c r="BLV944" s="337"/>
      <c r="BLW944" s="337"/>
      <c r="BLX944" s="337"/>
      <c r="BLY944" s="337"/>
      <c r="BLZ944" s="337"/>
      <c r="BMA944" s="337"/>
      <c r="BMB944" s="337"/>
      <c r="BMC944" s="337"/>
      <c r="BMD944" s="337"/>
      <c r="BME944" s="337"/>
      <c r="BMF944" s="337"/>
      <c r="BMG944" s="337"/>
      <c r="BMH944" s="337"/>
      <c r="BMI944" s="337"/>
      <c r="BMJ944" s="337"/>
      <c r="BMK944" s="337"/>
      <c r="BML944" s="337"/>
      <c r="BMM944" s="337"/>
      <c r="BMN944" s="337"/>
      <c r="BMO944" s="337"/>
      <c r="BMP944" s="337"/>
      <c r="BMQ944" s="337"/>
      <c r="BMR944" s="337"/>
      <c r="BMS944" s="337"/>
      <c r="BMT944" s="337"/>
      <c r="BMU944" s="337"/>
      <c r="BMV944" s="337"/>
      <c r="BMW944" s="337"/>
      <c r="BMX944" s="337"/>
      <c r="BMY944" s="337"/>
      <c r="BMZ944" s="337"/>
      <c r="BNA944" s="337"/>
      <c r="BNB944" s="337"/>
      <c r="BNC944" s="337"/>
      <c r="BND944" s="337"/>
      <c r="BNE944" s="337"/>
      <c r="BNF944" s="337"/>
      <c r="BNG944" s="337"/>
      <c r="BNH944" s="337"/>
      <c r="BNI944" s="337"/>
      <c r="BNJ944" s="337"/>
      <c r="BNK944" s="337"/>
      <c r="BNL944" s="337"/>
      <c r="BNM944" s="337"/>
      <c r="BNN944" s="337"/>
      <c r="BNO944" s="337"/>
      <c r="BNP944" s="337"/>
      <c r="BNQ944" s="337"/>
      <c r="BNR944" s="337"/>
      <c r="BNS944" s="337"/>
      <c r="BNT944" s="337"/>
      <c r="BNU944" s="337"/>
      <c r="BNV944" s="337"/>
      <c r="BNW944" s="337"/>
      <c r="BNX944" s="337"/>
      <c r="BNY944" s="337"/>
      <c r="BNZ944" s="337"/>
      <c r="BOA944" s="337"/>
      <c r="BOB944" s="337"/>
      <c r="BOC944" s="337"/>
      <c r="BOD944" s="337"/>
      <c r="BOE944" s="337"/>
      <c r="BOF944" s="337"/>
      <c r="BOG944" s="337"/>
      <c r="BOH944" s="337"/>
      <c r="BOI944" s="337"/>
      <c r="BOJ944" s="337"/>
      <c r="BOK944" s="337"/>
      <c r="BOL944" s="337"/>
      <c r="BOM944" s="337"/>
      <c r="BON944" s="337"/>
      <c r="BOO944" s="337"/>
      <c r="BOP944" s="337"/>
      <c r="BOQ944" s="337"/>
      <c r="BOR944" s="337"/>
      <c r="BOS944" s="337"/>
      <c r="BOT944" s="337"/>
      <c r="BOU944" s="337"/>
      <c r="BOV944" s="337"/>
      <c r="BOW944" s="337"/>
      <c r="BOX944" s="337"/>
      <c r="BOY944" s="337"/>
      <c r="BOZ944" s="337"/>
      <c r="BPA944" s="337"/>
      <c r="BPB944" s="337"/>
      <c r="BPC944" s="337"/>
      <c r="BPD944" s="337"/>
      <c r="BPE944" s="337"/>
      <c r="BPF944" s="337"/>
      <c r="BPG944" s="337"/>
      <c r="BPH944" s="337"/>
      <c r="BPI944" s="337"/>
      <c r="BPJ944" s="337"/>
      <c r="BPK944" s="337"/>
      <c r="BPL944" s="337"/>
      <c r="BPM944" s="337"/>
      <c r="BPN944" s="337"/>
      <c r="BPO944" s="337"/>
      <c r="BPP944" s="337"/>
      <c r="BPQ944" s="337"/>
      <c r="BPR944" s="337"/>
      <c r="BPS944" s="337"/>
      <c r="BPT944" s="337"/>
      <c r="BPU944" s="337"/>
      <c r="BPV944" s="337"/>
      <c r="BPW944" s="337"/>
      <c r="BPX944" s="337"/>
      <c r="BPY944" s="337"/>
      <c r="BPZ944" s="337"/>
      <c r="BQA944" s="337"/>
      <c r="BQB944" s="337"/>
      <c r="BQC944" s="337"/>
      <c r="BQD944" s="337"/>
      <c r="BQE944" s="337"/>
      <c r="BQF944" s="337"/>
      <c r="BQG944" s="337"/>
      <c r="BQH944" s="337"/>
      <c r="BQI944" s="337"/>
      <c r="BQJ944" s="337"/>
      <c r="BQK944" s="337"/>
      <c r="BQL944" s="337"/>
      <c r="BQM944" s="337"/>
      <c r="BQN944" s="337"/>
      <c r="BQO944" s="337"/>
      <c r="BQP944" s="337"/>
      <c r="BQQ944" s="337"/>
      <c r="BQR944" s="337"/>
      <c r="BQS944" s="337"/>
      <c r="BQT944" s="337"/>
      <c r="BQU944" s="337"/>
      <c r="BQV944" s="337"/>
      <c r="BQW944" s="337"/>
      <c r="BQX944" s="337"/>
      <c r="BQY944" s="337"/>
      <c r="BQZ944" s="337"/>
      <c r="BRA944" s="337"/>
      <c r="BRB944" s="337"/>
      <c r="BRC944" s="337"/>
      <c r="BRD944" s="337"/>
      <c r="BRE944" s="337"/>
      <c r="BRF944" s="337"/>
      <c r="BRG944" s="337"/>
      <c r="BRH944" s="337"/>
      <c r="BRI944" s="337"/>
      <c r="BRJ944" s="337"/>
      <c r="BRK944" s="337"/>
      <c r="BRL944" s="337"/>
      <c r="BRM944" s="337"/>
      <c r="BRN944" s="337"/>
      <c r="BRO944" s="337"/>
      <c r="BRP944" s="337"/>
      <c r="BRQ944" s="337"/>
      <c r="BRR944" s="337"/>
      <c r="BRS944" s="337"/>
      <c r="BRT944" s="337"/>
      <c r="BRU944" s="337"/>
      <c r="BRV944" s="337"/>
      <c r="BRW944" s="337"/>
      <c r="BRX944" s="337"/>
      <c r="BRY944" s="337"/>
      <c r="BRZ944" s="337"/>
      <c r="BSA944" s="337"/>
      <c r="BSB944" s="337"/>
      <c r="BSC944" s="337"/>
      <c r="BSD944" s="337"/>
      <c r="BSE944" s="337"/>
      <c r="BSF944" s="337"/>
      <c r="BSG944" s="337"/>
      <c r="BSH944" s="337"/>
      <c r="BSI944" s="337"/>
      <c r="BSJ944" s="337"/>
      <c r="BSK944" s="337"/>
      <c r="BSL944" s="337"/>
      <c r="BSM944" s="337"/>
      <c r="BSN944" s="337"/>
      <c r="BSO944" s="337"/>
      <c r="BSP944" s="337"/>
      <c r="BSQ944" s="337"/>
      <c r="BSR944" s="337"/>
      <c r="BSS944" s="337"/>
      <c r="BST944" s="337"/>
      <c r="BSU944" s="337"/>
      <c r="BSV944" s="337"/>
      <c r="BSW944" s="337"/>
      <c r="BSX944" s="337"/>
      <c r="BSY944" s="337"/>
      <c r="BSZ944" s="337"/>
      <c r="BTA944" s="337"/>
      <c r="BTB944" s="337"/>
      <c r="BTC944" s="337"/>
      <c r="BTD944" s="337"/>
      <c r="BTE944" s="337"/>
      <c r="BTF944" s="337"/>
      <c r="BTG944" s="337"/>
      <c r="BTH944" s="337"/>
      <c r="BTI944" s="337"/>
      <c r="BTJ944" s="337"/>
      <c r="BTK944" s="337"/>
      <c r="BTL944" s="337"/>
      <c r="BTM944" s="337"/>
      <c r="BTN944" s="337"/>
      <c r="BTO944" s="337"/>
      <c r="BTP944" s="337"/>
      <c r="BTQ944" s="337"/>
      <c r="BTR944" s="337"/>
      <c r="BTS944" s="337"/>
      <c r="BTT944" s="337"/>
      <c r="BTU944" s="337"/>
      <c r="BTV944" s="337"/>
      <c r="BTW944" s="337"/>
      <c r="BTX944" s="337"/>
      <c r="BTY944" s="337"/>
      <c r="BTZ944" s="337"/>
      <c r="BUA944" s="337"/>
      <c r="BUB944" s="337"/>
      <c r="BUC944" s="337"/>
      <c r="BUD944" s="337"/>
      <c r="BUE944" s="337"/>
      <c r="BUF944" s="337"/>
      <c r="BUG944" s="337"/>
      <c r="BUH944" s="337"/>
      <c r="BUI944" s="337"/>
      <c r="BUJ944" s="337"/>
      <c r="BUK944" s="337"/>
      <c r="BUL944" s="337"/>
      <c r="BUM944" s="337"/>
      <c r="BUN944" s="337"/>
      <c r="BUO944" s="337"/>
      <c r="BUP944" s="337"/>
      <c r="BUQ944" s="337"/>
      <c r="BUR944" s="337"/>
      <c r="BUS944" s="337"/>
      <c r="BUT944" s="337"/>
      <c r="BUU944" s="337"/>
      <c r="BUV944" s="337"/>
      <c r="BUW944" s="337"/>
      <c r="BUX944" s="337"/>
      <c r="BUY944" s="337"/>
      <c r="BUZ944" s="337"/>
      <c r="BVA944" s="337"/>
      <c r="BVB944" s="337"/>
      <c r="BVC944" s="337"/>
      <c r="BVD944" s="337"/>
      <c r="BVE944" s="337"/>
      <c r="BVF944" s="337"/>
      <c r="BVG944" s="337"/>
      <c r="BVH944" s="337"/>
      <c r="BVI944" s="337"/>
      <c r="BVJ944" s="337"/>
      <c r="BVK944" s="337"/>
      <c r="BVL944" s="337"/>
      <c r="BVM944" s="337"/>
      <c r="BVN944" s="337"/>
      <c r="BVO944" s="337"/>
      <c r="BVP944" s="337"/>
      <c r="BVQ944" s="337"/>
      <c r="BVR944" s="337"/>
      <c r="BVS944" s="337"/>
      <c r="BVT944" s="337"/>
      <c r="BVU944" s="337"/>
      <c r="BVV944" s="337"/>
      <c r="BVW944" s="337"/>
      <c r="BVX944" s="337"/>
      <c r="BVY944" s="337"/>
      <c r="BVZ944" s="337"/>
      <c r="BWA944" s="337"/>
      <c r="BWB944" s="337"/>
      <c r="BWC944" s="337"/>
      <c r="BWD944" s="337"/>
      <c r="BWE944" s="337"/>
      <c r="BWF944" s="337"/>
      <c r="BWG944" s="337"/>
      <c r="BWH944" s="337"/>
      <c r="BWI944" s="337"/>
      <c r="BWJ944" s="337"/>
      <c r="BWK944" s="337"/>
      <c r="BWL944" s="337"/>
      <c r="BWM944" s="337"/>
      <c r="BWN944" s="337"/>
      <c r="BWO944" s="337"/>
      <c r="BWP944" s="337"/>
      <c r="BWQ944" s="337"/>
      <c r="BWR944" s="337"/>
      <c r="BWS944" s="337"/>
      <c r="BWT944" s="337"/>
      <c r="BWU944" s="337"/>
      <c r="BWV944" s="337"/>
      <c r="BWW944" s="337"/>
      <c r="BWX944" s="337"/>
      <c r="BWY944" s="337"/>
      <c r="BWZ944" s="337"/>
      <c r="BXA944" s="337"/>
      <c r="BXB944" s="337"/>
      <c r="BXC944" s="337"/>
      <c r="BXD944" s="337"/>
      <c r="BXE944" s="337"/>
      <c r="BXF944" s="337"/>
      <c r="BXG944" s="337"/>
      <c r="BXH944" s="337"/>
      <c r="BXI944" s="337"/>
      <c r="BXJ944" s="337"/>
      <c r="BXK944" s="337"/>
      <c r="BXL944" s="337"/>
      <c r="BXM944" s="337"/>
      <c r="BXN944" s="337"/>
      <c r="BXO944" s="337"/>
      <c r="BXP944" s="337"/>
      <c r="BXQ944" s="337"/>
      <c r="BXR944" s="337"/>
      <c r="BXS944" s="337"/>
      <c r="BXT944" s="337"/>
      <c r="BXU944" s="337"/>
      <c r="BXV944" s="337"/>
      <c r="BXW944" s="337"/>
      <c r="BXX944" s="337"/>
      <c r="BXY944" s="337"/>
      <c r="BXZ944" s="337"/>
      <c r="BYA944" s="337"/>
      <c r="BYB944" s="337"/>
      <c r="BYC944" s="337"/>
      <c r="BYD944" s="337"/>
      <c r="BYE944" s="337"/>
      <c r="BYF944" s="337"/>
      <c r="BYG944" s="337"/>
      <c r="BYH944" s="337"/>
      <c r="BYI944" s="337"/>
      <c r="BYJ944" s="337"/>
      <c r="BYK944" s="337"/>
      <c r="BYL944" s="337"/>
      <c r="BYM944" s="337"/>
      <c r="BYN944" s="337"/>
      <c r="BYO944" s="337"/>
      <c r="BYP944" s="337"/>
      <c r="BYQ944" s="337"/>
      <c r="BYR944" s="337"/>
      <c r="BYS944" s="337"/>
      <c r="BYT944" s="337"/>
      <c r="BYU944" s="337"/>
      <c r="BYV944" s="337"/>
      <c r="BYW944" s="337"/>
      <c r="BYX944" s="337"/>
      <c r="BYY944" s="337"/>
      <c r="BYZ944" s="337"/>
      <c r="BZA944" s="337"/>
      <c r="BZB944" s="337"/>
      <c r="BZC944" s="337"/>
      <c r="BZD944" s="337"/>
      <c r="BZE944" s="337"/>
      <c r="BZF944" s="337"/>
      <c r="BZG944" s="337"/>
      <c r="BZH944" s="337"/>
      <c r="BZI944" s="337"/>
      <c r="BZJ944" s="337"/>
      <c r="BZK944" s="337"/>
      <c r="BZL944" s="337"/>
      <c r="BZM944" s="337"/>
      <c r="BZN944" s="337"/>
      <c r="BZO944" s="337"/>
      <c r="BZP944" s="337"/>
      <c r="BZQ944" s="337"/>
      <c r="BZR944" s="337"/>
      <c r="BZS944" s="337"/>
      <c r="BZT944" s="337"/>
      <c r="BZU944" s="337"/>
      <c r="BZV944" s="337"/>
      <c r="BZW944" s="337"/>
      <c r="BZX944" s="337"/>
      <c r="BZY944" s="337"/>
      <c r="BZZ944" s="337"/>
      <c r="CAA944" s="337"/>
      <c r="CAB944" s="337"/>
      <c r="CAC944" s="337"/>
      <c r="CAD944" s="337"/>
      <c r="CAE944" s="337"/>
      <c r="CAF944" s="337"/>
      <c r="CAG944" s="337"/>
      <c r="CAH944" s="337"/>
      <c r="CAI944" s="337"/>
      <c r="CAJ944" s="337"/>
      <c r="CAK944" s="337"/>
      <c r="CAL944" s="337"/>
      <c r="CAM944" s="337"/>
      <c r="CAN944" s="337"/>
      <c r="CAO944" s="337"/>
      <c r="CAP944" s="337"/>
      <c r="CAQ944" s="337"/>
      <c r="CAR944" s="337"/>
      <c r="CAS944" s="337"/>
      <c r="CAT944" s="337"/>
      <c r="CAU944" s="337"/>
      <c r="CAV944" s="337"/>
      <c r="CAW944" s="337"/>
      <c r="CAX944" s="337"/>
      <c r="CAY944" s="337"/>
      <c r="CAZ944" s="337"/>
      <c r="CBA944" s="337"/>
      <c r="CBB944" s="337"/>
      <c r="CBC944" s="337"/>
      <c r="CBD944" s="337"/>
      <c r="CBE944" s="337"/>
      <c r="CBF944" s="337"/>
      <c r="CBG944" s="337"/>
      <c r="CBH944" s="337"/>
      <c r="CBI944" s="337"/>
      <c r="CBJ944" s="337"/>
      <c r="CBK944" s="337"/>
      <c r="CBL944" s="337"/>
      <c r="CBM944" s="337"/>
      <c r="CBN944" s="337"/>
      <c r="CBO944" s="337"/>
      <c r="CBP944" s="337"/>
      <c r="CBQ944" s="337"/>
      <c r="CBR944" s="337"/>
      <c r="CBS944" s="337"/>
      <c r="CBT944" s="337"/>
      <c r="CBU944" s="337"/>
      <c r="CBV944" s="337"/>
      <c r="CBW944" s="337"/>
      <c r="CBX944" s="337"/>
      <c r="CBY944" s="337"/>
      <c r="CBZ944" s="337"/>
      <c r="CCA944" s="337"/>
      <c r="CCB944" s="337"/>
      <c r="CCC944" s="337"/>
      <c r="CCD944" s="337"/>
      <c r="CCE944" s="337"/>
      <c r="CCF944" s="337"/>
      <c r="CCG944" s="337"/>
      <c r="CCH944" s="337"/>
      <c r="CCI944" s="337"/>
      <c r="CCJ944" s="337"/>
      <c r="CCK944" s="337"/>
      <c r="CCL944" s="337"/>
      <c r="CCM944" s="337"/>
      <c r="CCN944" s="337"/>
      <c r="CCO944" s="337"/>
      <c r="CCP944" s="337"/>
      <c r="CCQ944" s="337"/>
      <c r="CCR944" s="337"/>
      <c r="CCS944" s="337"/>
      <c r="CCT944" s="337"/>
      <c r="CCU944" s="337"/>
      <c r="CCV944" s="337"/>
      <c r="CCW944" s="337"/>
      <c r="CCX944" s="337"/>
      <c r="CCY944" s="337"/>
      <c r="CCZ944" s="337"/>
      <c r="CDA944" s="337"/>
      <c r="CDB944" s="337"/>
      <c r="CDC944" s="337"/>
      <c r="CDD944" s="337"/>
      <c r="CDE944" s="337"/>
      <c r="CDF944" s="337"/>
      <c r="CDG944" s="337"/>
      <c r="CDH944" s="337"/>
      <c r="CDI944" s="337"/>
      <c r="CDJ944" s="337"/>
      <c r="CDK944" s="337"/>
      <c r="CDL944" s="337"/>
      <c r="CDM944" s="337"/>
      <c r="CDN944" s="337"/>
      <c r="CDO944" s="337"/>
      <c r="CDP944" s="337"/>
      <c r="CDQ944" s="337"/>
      <c r="CDR944" s="337"/>
      <c r="CDS944" s="337"/>
      <c r="CDT944" s="337"/>
      <c r="CDU944" s="337"/>
      <c r="CDV944" s="337"/>
      <c r="CDW944" s="337"/>
      <c r="CDX944" s="337"/>
      <c r="CDY944" s="337"/>
      <c r="CDZ944" s="337"/>
      <c r="CEA944" s="337"/>
      <c r="CEB944" s="337"/>
      <c r="CEC944" s="337"/>
      <c r="CED944" s="337"/>
      <c r="CEE944" s="337"/>
      <c r="CEF944" s="337"/>
      <c r="CEG944" s="337"/>
      <c r="CEH944" s="337"/>
      <c r="CEI944" s="337"/>
      <c r="CEJ944" s="337"/>
      <c r="CEK944" s="337"/>
      <c r="CEL944" s="337"/>
      <c r="CEM944" s="337"/>
      <c r="CEN944" s="337"/>
      <c r="CEO944" s="337"/>
      <c r="CEP944" s="337"/>
      <c r="CEQ944" s="337"/>
      <c r="CER944" s="337"/>
      <c r="CES944" s="337"/>
      <c r="CET944" s="337"/>
      <c r="CEU944" s="337"/>
      <c r="CEV944" s="337"/>
      <c r="CEW944" s="337"/>
      <c r="CEX944" s="337"/>
      <c r="CEY944" s="337"/>
      <c r="CEZ944" s="337"/>
      <c r="CFA944" s="337"/>
      <c r="CFB944" s="337"/>
      <c r="CFC944" s="337"/>
      <c r="CFD944" s="337"/>
      <c r="CFE944" s="337"/>
      <c r="CFF944" s="337"/>
      <c r="CFG944" s="337"/>
      <c r="CFH944" s="337"/>
      <c r="CFI944" s="337"/>
      <c r="CFJ944" s="337"/>
      <c r="CFK944" s="337"/>
      <c r="CFL944" s="337"/>
      <c r="CFM944" s="337"/>
      <c r="CFN944" s="337"/>
      <c r="CFO944" s="337"/>
      <c r="CFP944" s="337"/>
      <c r="CFQ944" s="337"/>
      <c r="CFR944" s="337"/>
      <c r="CFS944" s="337"/>
      <c r="CFT944" s="337"/>
      <c r="CFU944" s="337"/>
      <c r="CFV944" s="337"/>
      <c r="CFW944" s="337"/>
      <c r="CFX944" s="337"/>
      <c r="CFY944" s="337"/>
      <c r="CFZ944" s="337"/>
      <c r="CGA944" s="337"/>
      <c r="CGB944" s="337"/>
      <c r="CGC944" s="337"/>
      <c r="CGD944" s="337"/>
      <c r="CGE944" s="337"/>
      <c r="CGF944" s="337"/>
      <c r="CGG944" s="337"/>
      <c r="CGH944" s="337"/>
      <c r="CGI944" s="337"/>
      <c r="CGJ944" s="337"/>
      <c r="CGK944" s="337"/>
      <c r="CGL944" s="337"/>
      <c r="CGM944" s="337"/>
      <c r="CGN944" s="337"/>
      <c r="CGO944" s="337"/>
      <c r="CGP944" s="337"/>
      <c r="CGQ944" s="337"/>
      <c r="CGR944" s="337"/>
      <c r="CGS944" s="337"/>
      <c r="CGT944" s="337"/>
      <c r="CGU944" s="337"/>
      <c r="CGV944" s="337"/>
      <c r="CGW944" s="337"/>
      <c r="CGX944" s="337"/>
      <c r="CGY944" s="337"/>
      <c r="CGZ944" s="337"/>
      <c r="CHA944" s="337"/>
      <c r="CHB944" s="337"/>
      <c r="CHC944" s="337"/>
      <c r="CHD944" s="337"/>
      <c r="CHE944" s="337"/>
      <c r="CHF944" s="337"/>
      <c r="CHG944" s="337"/>
      <c r="CHH944" s="337"/>
      <c r="CHI944" s="337"/>
      <c r="CHJ944" s="337"/>
      <c r="CHK944" s="337"/>
      <c r="CHL944" s="337"/>
      <c r="CHM944" s="337"/>
      <c r="CHN944" s="337"/>
      <c r="CHO944" s="337"/>
      <c r="CHP944" s="337"/>
      <c r="CHQ944" s="337"/>
      <c r="CHR944" s="337"/>
      <c r="CHS944" s="337"/>
      <c r="CHT944" s="337"/>
      <c r="CHU944" s="337"/>
      <c r="CHV944" s="337"/>
      <c r="CHW944" s="337"/>
      <c r="CHX944" s="337"/>
      <c r="CHY944" s="337"/>
      <c r="CHZ944" s="337"/>
      <c r="CIA944" s="337"/>
      <c r="CIB944" s="337"/>
      <c r="CIC944" s="337"/>
      <c r="CID944" s="337"/>
      <c r="CIE944" s="337"/>
      <c r="CIF944" s="337"/>
      <c r="CIG944" s="337"/>
      <c r="CIH944" s="337"/>
      <c r="CII944" s="337"/>
      <c r="CIJ944" s="337"/>
      <c r="CIK944" s="337"/>
      <c r="CIL944" s="337"/>
      <c r="CIM944" s="337"/>
      <c r="CIN944" s="337"/>
      <c r="CIO944" s="337"/>
      <c r="CIP944" s="337"/>
      <c r="CIQ944" s="337"/>
      <c r="CIR944" s="337"/>
      <c r="CIS944" s="337"/>
      <c r="CIT944" s="337"/>
      <c r="CIU944" s="337"/>
      <c r="CIV944" s="337"/>
      <c r="CIW944" s="337"/>
      <c r="CIX944" s="337"/>
      <c r="CIY944" s="337"/>
      <c r="CIZ944" s="337"/>
      <c r="CJA944" s="337"/>
      <c r="CJB944" s="337"/>
      <c r="CJC944" s="337"/>
      <c r="CJD944" s="337"/>
      <c r="CJE944" s="337"/>
      <c r="CJF944" s="337"/>
      <c r="CJG944" s="337"/>
      <c r="CJH944" s="337"/>
      <c r="CJI944" s="337"/>
      <c r="CJJ944" s="337"/>
      <c r="CJK944" s="337"/>
      <c r="CJL944" s="337"/>
      <c r="CJM944" s="337"/>
      <c r="CJN944" s="337"/>
      <c r="CJO944" s="337"/>
      <c r="CJP944" s="337"/>
      <c r="CJQ944" s="337"/>
      <c r="CJR944" s="337"/>
      <c r="CJS944" s="337"/>
      <c r="CJT944" s="337"/>
      <c r="CJU944" s="337"/>
      <c r="CJV944" s="337"/>
      <c r="CJW944" s="337"/>
      <c r="CJX944" s="337"/>
      <c r="CJY944" s="337"/>
      <c r="CJZ944" s="337"/>
      <c r="CKA944" s="337"/>
      <c r="CKB944" s="337"/>
      <c r="CKC944" s="337"/>
      <c r="CKD944" s="337"/>
      <c r="CKE944" s="337"/>
      <c r="CKF944" s="337"/>
      <c r="CKG944" s="337"/>
      <c r="CKH944" s="337"/>
      <c r="CKI944" s="337"/>
      <c r="CKJ944" s="337"/>
      <c r="CKK944" s="337"/>
      <c r="CKL944" s="337"/>
      <c r="CKM944" s="337"/>
      <c r="CKN944" s="337"/>
      <c r="CKO944" s="337"/>
      <c r="CKP944" s="337"/>
      <c r="CKQ944" s="337"/>
      <c r="CKR944" s="337"/>
      <c r="CKS944" s="337"/>
      <c r="CKT944" s="337"/>
      <c r="CKU944" s="337"/>
      <c r="CKV944" s="337"/>
      <c r="CKW944" s="337"/>
      <c r="CKX944" s="337"/>
      <c r="CKY944" s="337"/>
      <c r="CKZ944" s="337"/>
      <c r="CLA944" s="337"/>
      <c r="CLB944" s="337"/>
      <c r="CLC944" s="337"/>
      <c r="CLD944" s="337"/>
      <c r="CLE944" s="337"/>
      <c r="CLF944" s="337"/>
      <c r="CLG944" s="337"/>
      <c r="CLH944" s="337"/>
      <c r="CLI944" s="337"/>
      <c r="CLJ944" s="337"/>
      <c r="CLK944" s="337"/>
      <c r="CLL944" s="337"/>
      <c r="CLM944" s="337"/>
      <c r="CLN944" s="337"/>
      <c r="CLO944" s="337"/>
      <c r="CLP944" s="337"/>
      <c r="CLQ944" s="337"/>
      <c r="CLR944" s="337"/>
      <c r="CLS944" s="337"/>
      <c r="CLT944" s="337"/>
      <c r="CLU944" s="337"/>
      <c r="CLV944" s="337"/>
      <c r="CLW944" s="337"/>
      <c r="CLX944" s="337"/>
      <c r="CLY944" s="337"/>
      <c r="CLZ944" s="337"/>
      <c r="CMA944" s="337"/>
      <c r="CMB944" s="337"/>
      <c r="CMC944" s="337"/>
      <c r="CMD944" s="337"/>
      <c r="CME944" s="337"/>
      <c r="CMF944" s="337"/>
      <c r="CMG944" s="337"/>
      <c r="CMH944" s="337"/>
      <c r="CMI944" s="337"/>
      <c r="CMJ944" s="337"/>
      <c r="CMK944" s="337"/>
      <c r="CML944" s="337"/>
      <c r="CMM944" s="337"/>
      <c r="CMN944" s="337"/>
      <c r="CMO944" s="337"/>
      <c r="CMP944" s="337"/>
      <c r="CMQ944" s="337"/>
      <c r="CMR944" s="337"/>
      <c r="CMS944" s="337"/>
      <c r="CMT944" s="337"/>
      <c r="CMU944" s="337"/>
      <c r="CMV944" s="337"/>
      <c r="CMW944" s="337"/>
      <c r="CMX944" s="337"/>
      <c r="CMY944" s="337"/>
      <c r="CMZ944" s="337"/>
      <c r="CNA944" s="337"/>
      <c r="CNB944" s="337"/>
      <c r="CNC944" s="337"/>
      <c r="CND944" s="337"/>
      <c r="CNE944" s="337"/>
      <c r="CNF944" s="337"/>
      <c r="CNG944" s="337"/>
      <c r="CNH944" s="337"/>
      <c r="CNI944" s="337"/>
      <c r="CNJ944" s="337"/>
      <c r="CNK944" s="337"/>
      <c r="CNL944" s="337"/>
      <c r="CNM944" s="337"/>
      <c r="CNN944" s="337"/>
      <c r="CNO944" s="337"/>
      <c r="CNP944" s="337"/>
      <c r="CNQ944" s="337"/>
      <c r="CNR944" s="337"/>
      <c r="CNS944" s="337"/>
      <c r="CNT944" s="337"/>
      <c r="CNU944" s="337"/>
      <c r="CNV944" s="337"/>
      <c r="CNW944" s="337"/>
      <c r="CNX944" s="337"/>
      <c r="CNY944" s="337"/>
      <c r="CNZ944" s="337"/>
      <c r="COA944" s="337"/>
      <c r="COB944" s="337"/>
      <c r="COC944" s="337"/>
      <c r="COD944" s="337"/>
      <c r="COE944" s="337"/>
      <c r="COF944" s="337"/>
      <c r="COG944" s="337"/>
      <c r="COH944" s="337"/>
      <c r="COI944" s="337"/>
      <c r="COJ944" s="337"/>
      <c r="COK944" s="337"/>
      <c r="COL944" s="337"/>
      <c r="COM944" s="337"/>
      <c r="CON944" s="337"/>
      <c r="COO944" s="337"/>
      <c r="COP944" s="337"/>
      <c r="COQ944" s="337"/>
      <c r="COR944" s="337"/>
      <c r="COS944" s="337"/>
      <c r="COT944" s="337"/>
      <c r="COU944" s="337"/>
      <c r="COV944" s="337"/>
      <c r="COW944" s="337"/>
      <c r="COX944" s="337"/>
      <c r="COY944" s="337"/>
      <c r="COZ944" s="337"/>
      <c r="CPA944" s="337"/>
      <c r="CPB944" s="337"/>
      <c r="CPC944" s="337"/>
      <c r="CPD944" s="337"/>
      <c r="CPE944" s="337"/>
      <c r="CPF944" s="337"/>
      <c r="CPG944" s="337"/>
      <c r="CPH944" s="337"/>
      <c r="CPI944" s="337"/>
      <c r="CPJ944" s="337"/>
      <c r="CPK944" s="337"/>
      <c r="CPL944" s="337"/>
      <c r="CPM944" s="337"/>
      <c r="CPN944" s="337"/>
      <c r="CPO944" s="337"/>
      <c r="CPP944" s="337"/>
      <c r="CPQ944" s="337"/>
      <c r="CPR944" s="337"/>
      <c r="CPS944" s="337"/>
      <c r="CPT944" s="337"/>
      <c r="CPU944" s="337"/>
      <c r="CPV944" s="337"/>
      <c r="CPW944" s="337"/>
      <c r="CPX944" s="337"/>
      <c r="CPY944" s="337"/>
      <c r="CPZ944" s="337"/>
      <c r="CQA944" s="337"/>
      <c r="CQB944" s="337"/>
      <c r="CQC944" s="337"/>
      <c r="CQD944" s="337"/>
      <c r="CQE944" s="337"/>
      <c r="CQF944" s="337"/>
      <c r="CQG944" s="337"/>
      <c r="CQH944" s="337"/>
      <c r="CQI944" s="337"/>
      <c r="CQJ944" s="337"/>
      <c r="CQK944" s="337"/>
      <c r="CQL944" s="337"/>
      <c r="CQM944" s="337"/>
      <c r="CQN944" s="337"/>
      <c r="CQO944" s="337"/>
      <c r="CQP944" s="337"/>
      <c r="CQQ944" s="337"/>
      <c r="CQR944" s="337"/>
      <c r="CQS944" s="337"/>
      <c r="CQT944" s="337"/>
      <c r="CQU944" s="337"/>
      <c r="CQV944" s="337"/>
      <c r="CQW944" s="337"/>
      <c r="CQX944" s="337"/>
      <c r="CQY944" s="337"/>
      <c r="CQZ944" s="337"/>
      <c r="CRA944" s="337"/>
      <c r="CRB944" s="337"/>
      <c r="CRC944" s="337"/>
      <c r="CRD944" s="337"/>
      <c r="CRE944" s="337"/>
      <c r="CRF944" s="337"/>
      <c r="CRG944" s="337"/>
      <c r="CRH944" s="337"/>
      <c r="CRI944" s="337"/>
      <c r="CRJ944" s="337"/>
      <c r="CRK944" s="337"/>
      <c r="CRL944" s="337"/>
      <c r="CRM944" s="337"/>
      <c r="CRN944" s="337"/>
      <c r="CRO944" s="337"/>
      <c r="CRP944" s="337"/>
      <c r="CRQ944" s="337"/>
      <c r="CRR944" s="337"/>
      <c r="CRS944" s="337"/>
      <c r="CRT944" s="337"/>
      <c r="CRU944" s="337"/>
      <c r="CRV944" s="337"/>
      <c r="CRW944" s="337"/>
      <c r="CRX944" s="337"/>
      <c r="CRY944" s="337"/>
      <c r="CRZ944" s="337"/>
      <c r="CSA944" s="337"/>
      <c r="CSB944" s="337"/>
      <c r="CSC944" s="337"/>
      <c r="CSD944" s="337"/>
      <c r="CSE944" s="337"/>
      <c r="CSF944" s="337"/>
      <c r="CSG944" s="337"/>
      <c r="CSH944" s="337"/>
      <c r="CSI944" s="337"/>
      <c r="CSJ944" s="337"/>
      <c r="CSK944" s="337"/>
      <c r="CSL944" s="337"/>
      <c r="CSM944" s="337"/>
      <c r="CSN944" s="337"/>
      <c r="CSO944" s="337"/>
      <c r="CSP944" s="337"/>
      <c r="CSQ944" s="337"/>
      <c r="CSR944" s="337"/>
      <c r="CSS944" s="337"/>
      <c r="CST944" s="337"/>
      <c r="CSU944" s="337"/>
      <c r="CSV944" s="337"/>
      <c r="CSW944" s="337"/>
      <c r="CSX944" s="337"/>
      <c r="CSY944" s="337"/>
      <c r="CSZ944" s="337"/>
      <c r="CTA944" s="337"/>
      <c r="CTB944" s="337"/>
      <c r="CTC944" s="337"/>
      <c r="CTD944" s="337"/>
      <c r="CTE944" s="337"/>
      <c r="CTF944" s="337"/>
      <c r="CTG944" s="337"/>
      <c r="CTH944" s="337"/>
      <c r="CTI944" s="337"/>
      <c r="CTJ944" s="337"/>
      <c r="CTK944" s="337"/>
      <c r="CTL944" s="337"/>
      <c r="CTM944" s="337"/>
      <c r="CTN944" s="337"/>
      <c r="CTO944" s="337"/>
      <c r="CTP944" s="337"/>
      <c r="CTQ944" s="337"/>
      <c r="CTR944" s="337"/>
      <c r="CTS944" s="337"/>
      <c r="CTT944" s="337"/>
      <c r="CTU944" s="337"/>
      <c r="CTV944" s="337"/>
      <c r="CTW944" s="337"/>
      <c r="CTX944" s="337"/>
      <c r="CTY944" s="337"/>
      <c r="CTZ944" s="337"/>
      <c r="CUA944" s="337"/>
      <c r="CUB944" s="337"/>
      <c r="CUC944" s="337"/>
      <c r="CUD944" s="337"/>
      <c r="CUE944" s="337"/>
      <c r="CUF944" s="337"/>
      <c r="CUG944" s="337"/>
      <c r="CUH944" s="337"/>
      <c r="CUI944" s="337"/>
      <c r="CUJ944" s="337"/>
      <c r="CUK944" s="337"/>
      <c r="CUL944" s="337"/>
      <c r="CUM944" s="337"/>
      <c r="CUN944" s="337"/>
      <c r="CUO944" s="337"/>
      <c r="CUP944" s="337"/>
      <c r="CUQ944" s="337"/>
      <c r="CUR944" s="337"/>
      <c r="CUS944" s="337"/>
      <c r="CUT944" s="337"/>
      <c r="CUU944" s="337"/>
      <c r="CUV944" s="337"/>
      <c r="CUW944" s="337"/>
      <c r="CUX944" s="337"/>
      <c r="CUY944" s="337"/>
      <c r="CUZ944" s="337"/>
      <c r="CVA944" s="337"/>
      <c r="CVB944" s="337"/>
      <c r="CVC944" s="337"/>
      <c r="CVD944" s="337"/>
      <c r="CVE944" s="337"/>
      <c r="CVF944" s="337"/>
      <c r="CVG944" s="337"/>
      <c r="CVH944" s="337"/>
      <c r="CVI944" s="337"/>
      <c r="CVJ944" s="337"/>
      <c r="CVK944" s="337"/>
      <c r="CVL944" s="337"/>
      <c r="CVM944" s="337"/>
      <c r="CVN944" s="337"/>
      <c r="CVO944" s="337"/>
      <c r="CVP944" s="337"/>
      <c r="CVQ944" s="337"/>
      <c r="CVR944" s="337"/>
      <c r="CVS944" s="337"/>
      <c r="CVT944" s="337"/>
      <c r="CVU944" s="337"/>
      <c r="CVV944" s="337"/>
      <c r="CVW944" s="337"/>
      <c r="CVX944" s="337"/>
      <c r="CVY944" s="337"/>
      <c r="CVZ944" s="337"/>
      <c r="CWA944" s="337"/>
      <c r="CWB944" s="337"/>
      <c r="CWC944" s="337"/>
      <c r="CWD944" s="337"/>
      <c r="CWE944" s="337"/>
      <c r="CWF944" s="337"/>
      <c r="CWG944" s="337"/>
      <c r="CWH944" s="337"/>
      <c r="CWI944" s="337"/>
      <c r="CWJ944" s="337"/>
      <c r="CWK944" s="337"/>
      <c r="CWL944" s="337"/>
      <c r="CWM944" s="337"/>
      <c r="CWN944" s="337"/>
      <c r="CWO944" s="337"/>
      <c r="CWP944" s="337"/>
      <c r="CWQ944" s="337"/>
      <c r="CWR944" s="337"/>
      <c r="CWS944" s="337"/>
      <c r="CWT944" s="337"/>
      <c r="CWU944" s="337"/>
      <c r="CWV944" s="337"/>
      <c r="CWW944" s="337"/>
      <c r="CWX944" s="337"/>
      <c r="CWY944" s="337"/>
      <c r="CWZ944" s="337"/>
      <c r="CXA944" s="337"/>
      <c r="CXB944" s="337"/>
      <c r="CXC944" s="337"/>
      <c r="CXD944" s="337"/>
      <c r="CXE944" s="337"/>
      <c r="CXF944" s="337"/>
      <c r="CXG944" s="337"/>
      <c r="CXH944" s="337"/>
      <c r="CXI944" s="337"/>
      <c r="CXJ944" s="337"/>
      <c r="CXK944" s="337"/>
      <c r="CXL944" s="337"/>
      <c r="CXM944" s="337"/>
      <c r="CXN944" s="337"/>
      <c r="CXO944" s="337"/>
      <c r="CXP944" s="337"/>
      <c r="CXQ944" s="337"/>
      <c r="CXR944" s="337"/>
      <c r="CXS944" s="337"/>
      <c r="CXT944" s="337"/>
      <c r="CXU944" s="337"/>
      <c r="CXV944" s="337"/>
      <c r="CXW944" s="337"/>
      <c r="CXX944" s="337"/>
      <c r="CXY944" s="337"/>
      <c r="CXZ944" s="337"/>
      <c r="CYA944" s="337"/>
      <c r="CYB944" s="337"/>
      <c r="CYC944" s="337"/>
      <c r="CYD944" s="337"/>
      <c r="CYE944" s="337"/>
      <c r="CYF944" s="337"/>
      <c r="CYG944" s="337"/>
      <c r="CYH944" s="337"/>
      <c r="CYI944" s="337"/>
      <c r="CYJ944" s="337"/>
      <c r="CYK944" s="337"/>
      <c r="CYL944" s="337"/>
      <c r="CYM944" s="337"/>
      <c r="CYN944" s="337"/>
      <c r="CYO944" s="337"/>
      <c r="CYP944" s="337"/>
      <c r="CYQ944" s="337"/>
      <c r="CYR944" s="337"/>
      <c r="CYS944" s="337"/>
      <c r="CYT944" s="337"/>
      <c r="CYU944" s="337"/>
      <c r="CYV944" s="337"/>
      <c r="CYW944" s="337"/>
      <c r="CYX944" s="337"/>
      <c r="CYY944" s="337"/>
      <c r="CYZ944" s="337"/>
      <c r="CZA944" s="337"/>
      <c r="CZB944" s="337"/>
      <c r="CZC944" s="337"/>
      <c r="CZD944" s="337"/>
      <c r="CZE944" s="337"/>
      <c r="CZF944" s="337"/>
      <c r="CZG944" s="337"/>
      <c r="CZH944" s="337"/>
      <c r="CZI944" s="337"/>
      <c r="CZJ944" s="337"/>
      <c r="CZK944" s="337"/>
      <c r="CZL944" s="337"/>
      <c r="CZM944" s="337"/>
      <c r="CZN944" s="337"/>
      <c r="CZO944" s="337"/>
      <c r="CZP944" s="337"/>
      <c r="CZQ944" s="337"/>
      <c r="CZR944" s="337"/>
      <c r="CZS944" s="337"/>
      <c r="CZT944" s="337"/>
      <c r="CZU944" s="337"/>
      <c r="CZV944" s="337"/>
      <c r="CZW944" s="337"/>
      <c r="CZX944" s="337"/>
      <c r="CZY944" s="337"/>
      <c r="CZZ944" s="337"/>
      <c r="DAA944" s="337"/>
      <c r="DAB944" s="337"/>
      <c r="DAC944" s="337"/>
      <c r="DAD944" s="337"/>
      <c r="DAE944" s="337"/>
      <c r="DAF944" s="337"/>
      <c r="DAG944" s="337"/>
      <c r="DAH944" s="337"/>
      <c r="DAI944" s="337"/>
      <c r="DAJ944" s="337"/>
      <c r="DAK944" s="337"/>
      <c r="DAL944" s="337"/>
      <c r="DAM944" s="337"/>
      <c r="DAN944" s="337"/>
      <c r="DAO944" s="337"/>
      <c r="DAP944" s="337"/>
      <c r="DAQ944" s="337"/>
      <c r="DAR944" s="337"/>
      <c r="DAS944" s="337"/>
      <c r="DAT944" s="337"/>
      <c r="DAU944" s="337"/>
      <c r="DAV944" s="337"/>
      <c r="DAW944" s="337"/>
      <c r="DAX944" s="337"/>
      <c r="DAY944" s="337"/>
      <c r="DAZ944" s="337"/>
      <c r="DBA944" s="337"/>
      <c r="DBB944" s="337"/>
      <c r="DBC944" s="337"/>
      <c r="DBD944" s="337"/>
      <c r="DBE944" s="337"/>
      <c r="DBF944" s="337"/>
      <c r="DBG944" s="337"/>
      <c r="DBH944" s="337"/>
      <c r="DBI944" s="337"/>
      <c r="DBJ944" s="337"/>
      <c r="DBK944" s="337"/>
      <c r="DBL944" s="337"/>
      <c r="DBM944" s="337"/>
      <c r="DBN944" s="337"/>
      <c r="DBO944" s="337"/>
      <c r="DBP944" s="337"/>
      <c r="DBQ944" s="337"/>
      <c r="DBR944" s="337"/>
      <c r="DBS944" s="337"/>
      <c r="DBT944" s="337"/>
      <c r="DBU944" s="337"/>
      <c r="DBV944" s="337"/>
      <c r="DBW944" s="337"/>
      <c r="DBX944" s="337"/>
      <c r="DBY944" s="337"/>
      <c r="DBZ944" s="337"/>
      <c r="DCA944" s="337"/>
      <c r="DCB944" s="337"/>
      <c r="DCC944" s="337"/>
      <c r="DCD944" s="337"/>
      <c r="DCE944" s="337"/>
      <c r="DCF944" s="337"/>
      <c r="DCG944" s="337"/>
      <c r="DCH944" s="337"/>
      <c r="DCI944" s="337"/>
      <c r="DCJ944" s="337"/>
      <c r="DCK944" s="337"/>
      <c r="DCL944" s="337"/>
      <c r="DCM944" s="337"/>
      <c r="DCN944" s="337"/>
      <c r="DCO944" s="337"/>
      <c r="DCP944" s="337"/>
      <c r="DCQ944" s="337"/>
      <c r="DCR944" s="337"/>
      <c r="DCS944" s="337"/>
      <c r="DCT944" s="337"/>
      <c r="DCU944" s="337"/>
      <c r="DCV944" s="337"/>
      <c r="DCW944" s="337"/>
      <c r="DCX944" s="337"/>
      <c r="DCY944" s="337"/>
      <c r="DCZ944" s="337"/>
      <c r="DDA944" s="337"/>
      <c r="DDB944" s="337"/>
      <c r="DDC944" s="337"/>
      <c r="DDD944" s="337"/>
      <c r="DDE944" s="337"/>
      <c r="DDF944" s="337"/>
      <c r="DDG944" s="337"/>
      <c r="DDH944" s="337"/>
      <c r="DDI944" s="337"/>
      <c r="DDJ944" s="337"/>
      <c r="DDK944" s="337"/>
      <c r="DDL944" s="337"/>
      <c r="DDM944" s="337"/>
      <c r="DDN944" s="337"/>
      <c r="DDO944" s="337"/>
      <c r="DDP944" s="337"/>
      <c r="DDQ944" s="337"/>
      <c r="DDR944" s="337"/>
      <c r="DDS944" s="337"/>
      <c r="DDT944" s="337"/>
      <c r="DDU944" s="337"/>
      <c r="DDV944" s="337"/>
      <c r="DDW944" s="337"/>
      <c r="DDX944" s="337"/>
      <c r="DDY944" s="337"/>
      <c r="DDZ944" s="337"/>
      <c r="DEA944" s="337"/>
      <c r="DEB944" s="337"/>
      <c r="DEC944" s="337"/>
      <c r="DED944" s="337"/>
      <c r="DEE944" s="337"/>
      <c r="DEF944" s="337"/>
      <c r="DEG944" s="337"/>
      <c r="DEH944" s="337"/>
      <c r="DEI944" s="337"/>
      <c r="DEJ944" s="337"/>
      <c r="DEK944" s="337"/>
      <c r="DEL944" s="337"/>
      <c r="DEM944" s="337"/>
      <c r="DEN944" s="337"/>
      <c r="DEO944" s="337"/>
      <c r="DEP944" s="337"/>
      <c r="DEQ944" s="337"/>
      <c r="DER944" s="337"/>
      <c r="DES944" s="337"/>
      <c r="DET944" s="337"/>
      <c r="DEU944" s="337"/>
      <c r="DEV944" s="337"/>
      <c r="DEW944" s="337"/>
      <c r="DEX944" s="337"/>
      <c r="DEY944" s="337"/>
      <c r="DEZ944" s="337"/>
      <c r="DFA944" s="337"/>
      <c r="DFB944" s="337"/>
      <c r="DFC944" s="337"/>
      <c r="DFD944" s="337"/>
      <c r="DFE944" s="337"/>
      <c r="DFF944" s="337"/>
      <c r="DFG944" s="337"/>
      <c r="DFH944" s="337"/>
      <c r="DFI944" s="337"/>
      <c r="DFJ944" s="337"/>
      <c r="DFK944" s="337"/>
      <c r="DFL944" s="337"/>
      <c r="DFM944" s="337"/>
      <c r="DFN944" s="337"/>
      <c r="DFO944" s="337"/>
      <c r="DFP944" s="337"/>
      <c r="DFQ944" s="337"/>
      <c r="DFR944" s="337"/>
      <c r="DFS944" s="337"/>
      <c r="DFT944" s="337"/>
      <c r="DFU944" s="337"/>
      <c r="DFV944" s="337"/>
      <c r="DFW944" s="337"/>
      <c r="DFX944" s="337"/>
      <c r="DFY944" s="337"/>
      <c r="DFZ944" s="337"/>
      <c r="DGA944" s="337"/>
      <c r="DGB944" s="337"/>
      <c r="DGC944" s="337"/>
      <c r="DGD944" s="337"/>
      <c r="DGE944" s="337"/>
      <c r="DGF944" s="337"/>
      <c r="DGG944" s="337"/>
      <c r="DGH944" s="337"/>
      <c r="DGI944" s="337"/>
      <c r="DGJ944" s="337"/>
      <c r="DGK944" s="337"/>
      <c r="DGL944" s="337"/>
      <c r="DGM944" s="337"/>
      <c r="DGN944" s="337"/>
      <c r="DGO944" s="337"/>
      <c r="DGP944" s="337"/>
      <c r="DGQ944" s="337"/>
      <c r="DGR944" s="337"/>
      <c r="DGS944" s="337"/>
      <c r="DGT944" s="337"/>
      <c r="DGU944" s="337"/>
      <c r="DGV944" s="337"/>
      <c r="DGW944" s="337"/>
      <c r="DGX944" s="337"/>
      <c r="DGY944" s="337"/>
      <c r="DGZ944" s="337"/>
      <c r="DHA944" s="337"/>
      <c r="DHB944" s="337"/>
      <c r="DHC944" s="337"/>
      <c r="DHD944" s="337"/>
      <c r="DHE944" s="337"/>
      <c r="DHF944" s="337"/>
      <c r="DHG944" s="337"/>
      <c r="DHH944" s="337"/>
      <c r="DHI944" s="337"/>
      <c r="DHJ944" s="337"/>
      <c r="DHK944" s="337"/>
      <c r="DHL944" s="337"/>
      <c r="DHM944" s="337"/>
      <c r="DHN944" s="337"/>
      <c r="DHO944" s="337"/>
      <c r="DHP944" s="337"/>
      <c r="DHQ944" s="337"/>
      <c r="DHR944" s="337"/>
      <c r="DHS944" s="337"/>
      <c r="DHT944" s="337"/>
      <c r="DHU944" s="337"/>
      <c r="DHV944" s="337"/>
      <c r="DHW944" s="337"/>
      <c r="DHX944" s="337"/>
      <c r="DHY944" s="337"/>
      <c r="DHZ944" s="337"/>
      <c r="DIA944" s="337"/>
      <c r="DIB944" s="337"/>
      <c r="DIC944" s="337"/>
      <c r="DID944" s="337"/>
      <c r="DIE944" s="337"/>
      <c r="DIF944" s="337"/>
      <c r="DIG944" s="337"/>
      <c r="DIH944" s="337"/>
      <c r="DII944" s="337"/>
      <c r="DIJ944" s="337"/>
      <c r="DIK944" s="337"/>
      <c r="DIL944" s="337"/>
      <c r="DIM944" s="337"/>
      <c r="DIN944" s="337"/>
      <c r="DIO944" s="337"/>
      <c r="DIP944" s="337"/>
      <c r="DIQ944" s="337"/>
      <c r="DIR944" s="337"/>
      <c r="DIS944" s="337"/>
      <c r="DIT944" s="337"/>
      <c r="DIU944" s="337"/>
      <c r="DIV944" s="337"/>
      <c r="DIW944" s="337"/>
      <c r="DIX944" s="337"/>
      <c r="DIY944" s="337"/>
      <c r="DIZ944" s="337"/>
      <c r="DJA944" s="337"/>
      <c r="DJB944" s="337"/>
      <c r="DJC944" s="337"/>
      <c r="DJD944" s="337"/>
      <c r="DJE944" s="337"/>
      <c r="DJF944" s="337"/>
      <c r="DJG944" s="337"/>
      <c r="DJH944" s="337"/>
      <c r="DJI944" s="337"/>
      <c r="DJJ944" s="337"/>
      <c r="DJK944" s="337"/>
      <c r="DJL944" s="337"/>
      <c r="DJM944" s="337"/>
      <c r="DJN944" s="337"/>
      <c r="DJO944" s="337"/>
      <c r="DJP944" s="337"/>
      <c r="DJQ944" s="337"/>
      <c r="DJR944" s="337"/>
      <c r="DJS944" s="337"/>
      <c r="DJT944" s="337"/>
      <c r="DJU944" s="337"/>
      <c r="DJV944" s="337"/>
      <c r="DJW944" s="337"/>
      <c r="DJX944" s="337"/>
      <c r="DJY944" s="337"/>
      <c r="DJZ944" s="337"/>
      <c r="DKA944" s="337"/>
      <c r="DKB944" s="337"/>
      <c r="DKC944" s="337"/>
      <c r="DKD944" s="337"/>
      <c r="DKE944" s="337"/>
      <c r="DKF944" s="337"/>
      <c r="DKG944" s="337"/>
      <c r="DKH944" s="337"/>
      <c r="DKI944" s="337"/>
      <c r="DKJ944" s="337"/>
      <c r="DKK944" s="337"/>
      <c r="DKL944" s="337"/>
      <c r="DKM944" s="337"/>
      <c r="DKN944" s="337"/>
      <c r="DKO944" s="337"/>
      <c r="DKP944" s="337"/>
      <c r="DKQ944" s="337"/>
      <c r="DKR944" s="337"/>
      <c r="DKS944" s="337"/>
      <c r="DKT944" s="337"/>
      <c r="DKU944" s="337"/>
      <c r="DKV944" s="337"/>
      <c r="DKW944" s="337"/>
      <c r="DKX944" s="337"/>
      <c r="DKY944" s="337"/>
      <c r="DKZ944" s="337"/>
      <c r="DLA944" s="337"/>
      <c r="DLB944" s="337"/>
      <c r="DLC944" s="337"/>
      <c r="DLD944" s="337"/>
      <c r="DLE944" s="337"/>
      <c r="DLF944" s="337"/>
      <c r="DLG944" s="337"/>
      <c r="DLH944" s="337"/>
      <c r="DLI944" s="337"/>
      <c r="DLJ944" s="337"/>
      <c r="DLK944" s="337"/>
      <c r="DLL944" s="337"/>
      <c r="DLM944" s="337"/>
      <c r="DLN944" s="337"/>
      <c r="DLO944" s="337"/>
      <c r="DLP944" s="337"/>
      <c r="DLQ944" s="337"/>
      <c r="DLR944" s="337"/>
      <c r="DLS944" s="337"/>
      <c r="DLT944" s="337"/>
      <c r="DLU944" s="337"/>
      <c r="DLV944" s="337"/>
      <c r="DLW944" s="337"/>
      <c r="DLX944" s="337"/>
      <c r="DLY944" s="337"/>
      <c r="DLZ944" s="337"/>
      <c r="DMA944" s="337"/>
      <c r="DMB944" s="337"/>
      <c r="DMC944" s="337"/>
      <c r="DMD944" s="337"/>
      <c r="DME944" s="337"/>
      <c r="DMF944" s="337"/>
      <c r="DMG944" s="337"/>
      <c r="DMH944" s="337"/>
      <c r="DMI944" s="337"/>
      <c r="DMJ944" s="337"/>
      <c r="DMK944" s="337"/>
      <c r="DML944" s="337"/>
      <c r="DMM944" s="337"/>
      <c r="DMN944" s="337"/>
      <c r="DMO944" s="337"/>
      <c r="DMP944" s="337"/>
      <c r="DMQ944" s="337"/>
      <c r="DMR944" s="337"/>
      <c r="DMS944" s="337"/>
      <c r="DMT944" s="337"/>
      <c r="DMU944" s="337"/>
      <c r="DMV944" s="337"/>
      <c r="DMW944" s="337"/>
      <c r="DMX944" s="337"/>
      <c r="DMY944" s="337"/>
      <c r="DMZ944" s="337"/>
      <c r="DNA944" s="337"/>
      <c r="DNB944" s="337"/>
      <c r="DNC944" s="337"/>
      <c r="DND944" s="337"/>
      <c r="DNE944" s="337"/>
      <c r="DNF944" s="337"/>
      <c r="DNG944" s="337"/>
      <c r="DNH944" s="337"/>
      <c r="DNI944" s="337"/>
      <c r="DNJ944" s="337"/>
      <c r="DNK944" s="337"/>
      <c r="DNL944" s="337"/>
      <c r="DNM944" s="337"/>
      <c r="DNN944" s="337"/>
      <c r="DNO944" s="337"/>
      <c r="DNP944" s="337"/>
      <c r="DNQ944" s="337"/>
      <c r="DNR944" s="337"/>
      <c r="DNS944" s="337"/>
      <c r="DNT944" s="337"/>
      <c r="DNU944" s="337"/>
      <c r="DNV944" s="337"/>
      <c r="DNW944" s="337"/>
      <c r="DNX944" s="337"/>
      <c r="DNY944" s="337"/>
      <c r="DNZ944" s="337"/>
      <c r="DOA944" s="337"/>
      <c r="DOB944" s="337"/>
      <c r="DOC944" s="337"/>
      <c r="DOD944" s="337"/>
      <c r="DOE944" s="337"/>
      <c r="DOF944" s="337"/>
      <c r="DOG944" s="337"/>
      <c r="DOH944" s="337"/>
      <c r="DOI944" s="337"/>
      <c r="DOJ944" s="337"/>
      <c r="DOK944" s="337"/>
      <c r="DOL944" s="337"/>
      <c r="DOM944" s="337"/>
      <c r="DON944" s="337"/>
      <c r="DOO944" s="337"/>
      <c r="DOP944" s="337"/>
      <c r="DOQ944" s="337"/>
      <c r="DOR944" s="337"/>
      <c r="DOS944" s="337"/>
      <c r="DOT944" s="337"/>
      <c r="DOU944" s="337"/>
      <c r="DOV944" s="337"/>
      <c r="DOW944" s="337"/>
      <c r="DOX944" s="337"/>
      <c r="DOY944" s="337"/>
      <c r="DOZ944" s="337"/>
      <c r="DPA944" s="337"/>
      <c r="DPB944" s="337"/>
      <c r="DPC944" s="337"/>
      <c r="DPD944" s="337"/>
      <c r="DPE944" s="337"/>
      <c r="DPF944" s="337"/>
      <c r="DPG944" s="337"/>
      <c r="DPH944" s="337"/>
      <c r="DPI944" s="337"/>
      <c r="DPJ944" s="337"/>
      <c r="DPK944" s="337"/>
      <c r="DPL944" s="337"/>
      <c r="DPM944" s="337"/>
      <c r="DPN944" s="337"/>
      <c r="DPO944" s="337"/>
      <c r="DPP944" s="337"/>
      <c r="DPQ944" s="337"/>
      <c r="DPR944" s="337"/>
      <c r="DPS944" s="337"/>
      <c r="DPT944" s="337"/>
      <c r="DPU944" s="337"/>
      <c r="DPV944" s="337"/>
      <c r="DPW944" s="337"/>
      <c r="DPX944" s="337"/>
      <c r="DPY944" s="337"/>
      <c r="DPZ944" s="337"/>
      <c r="DQA944" s="337"/>
      <c r="DQB944" s="337"/>
      <c r="DQC944" s="337"/>
      <c r="DQD944" s="337"/>
      <c r="DQE944" s="337"/>
      <c r="DQF944" s="337"/>
      <c r="DQG944" s="337"/>
      <c r="DQH944" s="337"/>
      <c r="DQI944" s="337"/>
      <c r="DQJ944" s="337"/>
      <c r="DQK944" s="337"/>
      <c r="DQL944" s="337"/>
      <c r="DQM944" s="337"/>
      <c r="DQN944" s="337"/>
      <c r="DQO944" s="337"/>
      <c r="DQP944" s="337"/>
      <c r="DQQ944" s="337"/>
      <c r="DQR944" s="337"/>
      <c r="DQS944" s="337"/>
      <c r="DQT944" s="337"/>
      <c r="DQU944" s="337"/>
      <c r="DQV944" s="337"/>
      <c r="DQW944" s="337"/>
      <c r="DQX944" s="337"/>
      <c r="DQY944" s="337"/>
      <c r="DQZ944" s="337"/>
      <c r="DRA944" s="337"/>
      <c r="DRB944" s="337"/>
      <c r="DRC944" s="337"/>
      <c r="DRD944" s="337"/>
      <c r="DRE944" s="337"/>
      <c r="DRF944" s="337"/>
      <c r="DRG944" s="337"/>
      <c r="DRH944" s="337"/>
      <c r="DRI944" s="337"/>
      <c r="DRJ944" s="337"/>
      <c r="DRK944" s="337"/>
      <c r="DRL944" s="337"/>
      <c r="DRM944" s="337"/>
      <c r="DRN944" s="337"/>
      <c r="DRO944" s="337"/>
      <c r="DRP944" s="337"/>
      <c r="DRQ944" s="337"/>
      <c r="DRR944" s="337"/>
      <c r="DRS944" s="337"/>
      <c r="DRT944" s="337"/>
      <c r="DRU944" s="337"/>
      <c r="DRV944" s="337"/>
      <c r="DRW944" s="337"/>
      <c r="DRX944" s="337"/>
      <c r="DRY944" s="337"/>
      <c r="DRZ944" s="337"/>
      <c r="DSA944" s="337"/>
      <c r="DSB944" s="337"/>
      <c r="DSC944" s="337"/>
      <c r="DSD944" s="337"/>
      <c r="DSE944" s="337"/>
      <c r="DSF944" s="337"/>
      <c r="DSG944" s="337"/>
      <c r="DSH944" s="337"/>
      <c r="DSI944" s="337"/>
      <c r="DSJ944" s="337"/>
      <c r="DSK944" s="337"/>
      <c r="DSL944" s="337"/>
      <c r="DSM944" s="337"/>
      <c r="DSN944" s="337"/>
      <c r="DSO944" s="337"/>
      <c r="DSP944" s="337"/>
      <c r="DSQ944" s="337"/>
      <c r="DSR944" s="337"/>
      <c r="DSS944" s="337"/>
      <c r="DST944" s="337"/>
      <c r="DSU944" s="337"/>
      <c r="DSV944" s="337"/>
      <c r="DSW944" s="337"/>
      <c r="DSX944" s="337"/>
      <c r="DSY944" s="337"/>
      <c r="DSZ944" s="337"/>
      <c r="DTA944" s="337"/>
      <c r="DTB944" s="337"/>
      <c r="DTC944" s="337"/>
      <c r="DTD944" s="337"/>
      <c r="DTE944" s="337"/>
      <c r="DTF944" s="337"/>
      <c r="DTG944" s="337"/>
      <c r="DTH944" s="337"/>
      <c r="DTI944" s="337"/>
      <c r="DTJ944" s="337"/>
      <c r="DTK944" s="337"/>
      <c r="DTL944" s="337"/>
      <c r="DTM944" s="337"/>
      <c r="DTN944" s="337"/>
      <c r="DTO944" s="337"/>
      <c r="DTP944" s="337"/>
      <c r="DTQ944" s="337"/>
      <c r="DTR944" s="337"/>
      <c r="DTS944" s="337"/>
      <c r="DTT944" s="337"/>
      <c r="DTU944" s="337"/>
      <c r="DTV944" s="337"/>
      <c r="DTW944" s="337"/>
      <c r="DTX944" s="337"/>
      <c r="DTY944" s="337"/>
      <c r="DTZ944" s="337"/>
      <c r="DUA944" s="337"/>
      <c r="DUB944" s="337"/>
      <c r="DUC944" s="337"/>
      <c r="DUD944" s="337"/>
      <c r="DUE944" s="337"/>
      <c r="DUF944" s="337"/>
      <c r="DUG944" s="337"/>
      <c r="DUH944" s="337"/>
      <c r="DUI944" s="337"/>
      <c r="DUJ944" s="337"/>
      <c r="DUK944" s="337"/>
      <c r="DUL944" s="337"/>
      <c r="DUM944" s="337"/>
      <c r="DUN944" s="337"/>
      <c r="DUO944" s="337"/>
      <c r="DUP944" s="337"/>
      <c r="DUQ944" s="337"/>
      <c r="DUR944" s="337"/>
      <c r="DUS944" s="337"/>
      <c r="DUT944" s="337"/>
      <c r="DUU944" s="337"/>
      <c r="DUV944" s="337"/>
      <c r="DUW944" s="337"/>
      <c r="DUX944" s="337"/>
      <c r="DUY944" s="337"/>
      <c r="DUZ944" s="337"/>
      <c r="DVA944" s="337"/>
      <c r="DVB944" s="337"/>
      <c r="DVC944" s="337"/>
      <c r="DVD944" s="337"/>
      <c r="DVE944" s="337"/>
      <c r="DVF944" s="337"/>
      <c r="DVG944" s="337"/>
      <c r="DVH944" s="337"/>
      <c r="DVI944" s="337"/>
      <c r="DVJ944" s="337"/>
      <c r="DVK944" s="337"/>
      <c r="DVL944" s="337"/>
      <c r="DVM944" s="337"/>
      <c r="DVN944" s="337"/>
      <c r="DVO944" s="337"/>
      <c r="DVP944" s="337"/>
      <c r="DVQ944" s="337"/>
      <c r="DVR944" s="337"/>
      <c r="DVS944" s="337"/>
      <c r="DVT944" s="337"/>
      <c r="DVU944" s="337"/>
      <c r="DVV944" s="337"/>
      <c r="DVW944" s="337"/>
      <c r="DVX944" s="337"/>
      <c r="DVY944" s="337"/>
      <c r="DVZ944" s="337"/>
      <c r="DWA944" s="337"/>
      <c r="DWB944" s="337"/>
      <c r="DWC944" s="337"/>
      <c r="DWD944" s="337"/>
      <c r="DWE944" s="337"/>
      <c r="DWF944" s="337"/>
      <c r="DWG944" s="337"/>
      <c r="DWH944" s="337"/>
      <c r="DWI944" s="337"/>
      <c r="DWJ944" s="337"/>
      <c r="DWK944" s="337"/>
      <c r="DWL944" s="337"/>
      <c r="DWM944" s="337"/>
      <c r="DWN944" s="337"/>
      <c r="DWO944" s="337"/>
      <c r="DWP944" s="337"/>
      <c r="DWQ944" s="337"/>
      <c r="DWR944" s="337"/>
      <c r="DWS944" s="337"/>
      <c r="DWT944" s="337"/>
      <c r="DWU944" s="337"/>
      <c r="DWV944" s="337"/>
      <c r="DWW944" s="337"/>
      <c r="DWX944" s="337"/>
      <c r="DWY944" s="337"/>
      <c r="DWZ944" s="337"/>
      <c r="DXA944" s="337"/>
      <c r="DXB944" s="337"/>
      <c r="DXC944" s="337"/>
      <c r="DXD944" s="337"/>
      <c r="DXE944" s="337"/>
      <c r="DXF944" s="337"/>
      <c r="DXG944" s="337"/>
      <c r="DXH944" s="337"/>
      <c r="DXI944" s="337"/>
      <c r="DXJ944" s="337"/>
      <c r="DXK944" s="337"/>
      <c r="DXL944" s="337"/>
      <c r="DXM944" s="337"/>
      <c r="DXN944" s="337"/>
      <c r="DXO944" s="337"/>
      <c r="DXP944" s="337"/>
      <c r="DXQ944" s="337"/>
      <c r="DXR944" s="337"/>
      <c r="DXS944" s="337"/>
      <c r="DXT944" s="337"/>
      <c r="DXU944" s="337"/>
      <c r="DXV944" s="337"/>
      <c r="DXW944" s="337"/>
      <c r="DXX944" s="337"/>
      <c r="DXY944" s="337"/>
      <c r="DXZ944" s="337"/>
      <c r="DYA944" s="337"/>
      <c r="DYB944" s="337"/>
      <c r="DYC944" s="337"/>
      <c r="DYD944" s="337"/>
      <c r="DYE944" s="337"/>
      <c r="DYF944" s="337"/>
      <c r="DYG944" s="337"/>
      <c r="DYH944" s="337"/>
      <c r="DYI944" s="337"/>
      <c r="DYJ944" s="337"/>
      <c r="DYK944" s="337"/>
      <c r="DYL944" s="337"/>
      <c r="DYM944" s="337"/>
      <c r="DYN944" s="337"/>
      <c r="DYO944" s="337"/>
      <c r="DYP944" s="337"/>
      <c r="DYQ944" s="337"/>
      <c r="DYR944" s="337"/>
      <c r="DYS944" s="337"/>
      <c r="DYT944" s="337"/>
      <c r="DYU944" s="337"/>
      <c r="DYV944" s="337"/>
      <c r="DYW944" s="337"/>
      <c r="DYX944" s="337"/>
      <c r="DYY944" s="337"/>
      <c r="DYZ944" s="337"/>
      <c r="DZA944" s="337"/>
      <c r="DZB944" s="337"/>
      <c r="DZC944" s="337"/>
      <c r="DZD944" s="337"/>
      <c r="DZE944" s="337"/>
      <c r="DZF944" s="337"/>
      <c r="DZG944" s="337"/>
      <c r="DZH944" s="337"/>
      <c r="DZI944" s="337"/>
      <c r="DZJ944" s="337"/>
      <c r="DZK944" s="337"/>
      <c r="DZL944" s="337"/>
      <c r="DZM944" s="337"/>
      <c r="DZN944" s="337"/>
      <c r="DZO944" s="337"/>
      <c r="DZP944" s="337"/>
      <c r="DZQ944" s="337"/>
      <c r="DZR944" s="337"/>
      <c r="DZS944" s="337"/>
      <c r="DZT944" s="337"/>
      <c r="DZU944" s="337"/>
      <c r="DZV944" s="337"/>
      <c r="DZW944" s="337"/>
      <c r="DZX944" s="337"/>
      <c r="DZY944" s="337"/>
      <c r="DZZ944" s="337"/>
      <c r="EAA944" s="337"/>
      <c r="EAB944" s="337"/>
      <c r="EAC944" s="337"/>
      <c r="EAD944" s="337"/>
      <c r="EAE944" s="337"/>
      <c r="EAF944" s="337"/>
      <c r="EAG944" s="337"/>
      <c r="EAH944" s="337"/>
      <c r="EAI944" s="337"/>
      <c r="EAJ944" s="337"/>
      <c r="EAK944" s="337"/>
      <c r="EAL944" s="337"/>
      <c r="EAM944" s="337"/>
      <c r="EAN944" s="337"/>
      <c r="EAO944" s="337"/>
      <c r="EAP944" s="337"/>
      <c r="EAQ944" s="337"/>
      <c r="EAR944" s="337"/>
      <c r="EAS944" s="337"/>
      <c r="EAT944" s="337"/>
      <c r="EAU944" s="337"/>
      <c r="EAV944" s="337"/>
      <c r="EAW944" s="337"/>
      <c r="EAX944" s="337"/>
      <c r="EAY944" s="337"/>
      <c r="EAZ944" s="337"/>
      <c r="EBA944" s="337"/>
      <c r="EBB944" s="337"/>
      <c r="EBC944" s="337"/>
      <c r="EBD944" s="337"/>
      <c r="EBE944" s="337"/>
      <c r="EBF944" s="337"/>
      <c r="EBG944" s="337"/>
      <c r="EBH944" s="337"/>
      <c r="EBI944" s="337"/>
      <c r="EBJ944" s="337"/>
      <c r="EBK944" s="337"/>
      <c r="EBL944" s="337"/>
      <c r="EBM944" s="337"/>
      <c r="EBN944" s="337"/>
      <c r="EBO944" s="337"/>
      <c r="EBP944" s="337"/>
      <c r="EBQ944" s="337"/>
      <c r="EBR944" s="337"/>
      <c r="EBS944" s="337"/>
      <c r="EBT944" s="337"/>
      <c r="EBU944" s="337"/>
      <c r="EBV944" s="337"/>
      <c r="EBW944" s="337"/>
      <c r="EBX944" s="337"/>
      <c r="EBY944" s="337"/>
      <c r="EBZ944" s="337"/>
      <c r="ECA944" s="337"/>
      <c r="ECB944" s="337"/>
      <c r="ECC944" s="337"/>
      <c r="ECD944" s="337"/>
      <c r="ECE944" s="337"/>
      <c r="ECF944" s="337"/>
      <c r="ECG944" s="337"/>
      <c r="ECH944" s="337"/>
      <c r="ECI944" s="337"/>
      <c r="ECJ944" s="337"/>
      <c r="ECK944" s="337"/>
      <c r="ECL944" s="337"/>
      <c r="ECM944" s="337"/>
      <c r="ECN944" s="337"/>
      <c r="ECO944" s="337"/>
      <c r="ECP944" s="337"/>
      <c r="ECQ944" s="337"/>
      <c r="ECR944" s="337"/>
      <c r="ECS944" s="337"/>
      <c r="ECT944" s="337"/>
      <c r="ECU944" s="337"/>
      <c r="ECV944" s="337"/>
      <c r="ECW944" s="337"/>
      <c r="ECX944" s="337"/>
      <c r="ECY944" s="337"/>
      <c r="ECZ944" s="337"/>
      <c r="EDA944" s="337"/>
      <c r="EDB944" s="337"/>
      <c r="EDC944" s="337"/>
      <c r="EDD944" s="337"/>
      <c r="EDE944" s="337"/>
      <c r="EDF944" s="337"/>
      <c r="EDG944" s="337"/>
      <c r="EDH944" s="337"/>
      <c r="EDI944" s="337"/>
      <c r="EDJ944" s="337"/>
      <c r="EDK944" s="337"/>
      <c r="EDL944" s="337"/>
      <c r="EDM944" s="337"/>
      <c r="EDN944" s="337"/>
      <c r="EDO944" s="337"/>
      <c r="EDP944" s="337"/>
      <c r="EDQ944" s="337"/>
      <c r="EDR944" s="337"/>
      <c r="EDS944" s="337"/>
      <c r="EDT944" s="337"/>
      <c r="EDU944" s="337"/>
      <c r="EDV944" s="337"/>
      <c r="EDW944" s="337"/>
      <c r="EDX944" s="337"/>
      <c r="EDY944" s="337"/>
      <c r="EDZ944" s="337"/>
      <c r="EEA944" s="337"/>
      <c r="EEB944" s="337"/>
      <c r="EEC944" s="337"/>
      <c r="EED944" s="337"/>
      <c r="EEE944" s="337"/>
      <c r="EEF944" s="337"/>
      <c r="EEG944" s="337"/>
      <c r="EEH944" s="337"/>
      <c r="EEI944" s="337"/>
      <c r="EEJ944" s="337"/>
      <c r="EEK944" s="337"/>
      <c r="EEL944" s="337"/>
      <c r="EEM944" s="337"/>
      <c r="EEN944" s="337"/>
      <c r="EEO944" s="337"/>
      <c r="EEP944" s="337"/>
      <c r="EEQ944" s="337"/>
      <c r="EER944" s="337"/>
      <c r="EES944" s="337"/>
      <c r="EET944" s="337"/>
      <c r="EEU944" s="337"/>
      <c r="EEV944" s="337"/>
      <c r="EEW944" s="337"/>
      <c r="EEX944" s="337"/>
      <c r="EEY944" s="337"/>
      <c r="EEZ944" s="337"/>
      <c r="EFA944" s="337"/>
      <c r="EFB944" s="337"/>
      <c r="EFC944" s="337"/>
      <c r="EFD944" s="337"/>
      <c r="EFE944" s="337"/>
      <c r="EFF944" s="337"/>
      <c r="EFG944" s="337"/>
      <c r="EFH944" s="337"/>
      <c r="EFI944" s="337"/>
      <c r="EFJ944" s="337"/>
      <c r="EFK944" s="337"/>
      <c r="EFL944" s="337"/>
      <c r="EFM944" s="337"/>
      <c r="EFN944" s="337"/>
      <c r="EFO944" s="337"/>
      <c r="EFP944" s="337"/>
      <c r="EFQ944" s="337"/>
      <c r="EFR944" s="337"/>
      <c r="EFS944" s="337"/>
      <c r="EFT944" s="337"/>
      <c r="EFU944" s="337"/>
      <c r="EFV944" s="337"/>
      <c r="EFW944" s="337"/>
      <c r="EFX944" s="337"/>
      <c r="EFY944" s="337"/>
      <c r="EFZ944" s="337"/>
      <c r="EGA944" s="337"/>
      <c r="EGB944" s="337"/>
      <c r="EGC944" s="337"/>
      <c r="EGD944" s="337"/>
      <c r="EGE944" s="337"/>
      <c r="EGF944" s="337"/>
      <c r="EGG944" s="337"/>
      <c r="EGH944" s="337"/>
      <c r="EGI944" s="337"/>
      <c r="EGJ944" s="337"/>
      <c r="EGK944" s="337"/>
      <c r="EGL944" s="337"/>
      <c r="EGM944" s="337"/>
      <c r="EGN944" s="337"/>
      <c r="EGO944" s="337"/>
      <c r="EGP944" s="337"/>
      <c r="EGQ944" s="337"/>
      <c r="EGR944" s="337"/>
      <c r="EGS944" s="337"/>
      <c r="EGT944" s="337"/>
      <c r="EGU944" s="337"/>
      <c r="EGV944" s="337"/>
      <c r="EGW944" s="337"/>
      <c r="EGX944" s="337"/>
      <c r="EGY944" s="337"/>
      <c r="EGZ944" s="337"/>
      <c r="EHA944" s="337"/>
      <c r="EHB944" s="337"/>
      <c r="EHC944" s="337"/>
      <c r="EHD944" s="337"/>
      <c r="EHE944" s="337"/>
      <c r="EHF944" s="337"/>
      <c r="EHG944" s="337"/>
      <c r="EHH944" s="337"/>
      <c r="EHI944" s="337"/>
      <c r="EHJ944" s="337"/>
      <c r="EHK944" s="337"/>
      <c r="EHL944" s="337"/>
      <c r="EHM944" s="337"/>
      <c r="EHN944" s="337"/>
      <c r="EHO944" s="337"/>
      <c r="EHP944" s="337"/>
      <c r="EHQ944" s="337"/>
      <c r="EHR944" s="337"/>
      <c r="EHS944" s="337"/>
      <c r="EHT944" s="337"/>
      <c r="EHU944" s="337"/>
      <c r="EHV944" s="337"/>
      <c r="EHW944" s="337"/>
      <c r="EHX944" s="337"/>
      <c r="EHY944" s="337"/>
      <c r="EHZ944" s="337"/>
      <c r="EIA944" s="337"/>
      <c r="EIB944" s="337"/>
      <c r="EIC944" s="337"/>
      <c r="EID944" s="337"/>
      <c r="EIE944" s="337"/>
      <c r="EIF944" s="337"/>
      <c r="EIG944" s="337"/>
      <c r="EIH944" s="337"/>
      <c r="EII944" s="337"/>
      <c r="EIJ944" s="337"/>
      <c r="EIK944" s="337"/>
      <c r="EIL944" s="337"/>
      <c r="EIM944" s="337"/>
      <c r="EIN944" s="337"/>
      <c r="EIO944" s="337"/>
      <c r="EIP944" s="337"/>
      <c r="EIQ944" s="337"/>
      <c r="EIR944" s="337"/>
      <c r="EIS944" s="337"/>
      <c r="EIT944" s="337"/>
      <c r="EIU944" s="337"/>
      <c r="EIV944" s="337"/>
      <c r="EIW944" s="337"/>
      <c r="EIX944" s="337"/>
      <c r="EIY944" s="337"/>
      <c r="EIZ944" s="337"/>
      <c r="EJA944" s="337"/>
      <c r="EJB944" s="337"/>
      <c r="EJC944" s="337"/>
      <c r="EJD944" s="337"/>
      <c r="EJE944" s="337"/>
      <c r="EJF944" s="337"/>
      <c r="EJG944" s="337"/>
      <c r="EJH944" s="337"/>
      <c r="EJI944" s="337"/>
      <c r="EJJ944" s="337"/>
      <c r="EJK944" s="337"/>
      <c r="EJL944" s="337"/>
      <c r="EJM944" s="337"/>
      <c r="EJN944" s="337"/>
      <c r="EJO944" s="337"/>
      <c r="EJP944" s="337"/>
      <c r="EJQ944" s="337"/>
      <c r="EJR944" s="337"/>
      <c r="EJS944" s="337"/>
      <c r="EJT944" s="337"/>
      <c r="EJU944" s="337"/>
      <c r="EJV944" s="337"/>
      <c r="EJW944" s="337"/>
      <c r="EJX944" s="337"/>
      <c r="EJY944" s="337"/>
      <c r="EJZ944" s="337"/>
      <c r="EKA944" s="337"/>
      <c r="EKB944" s="337"/>
      <c r="EKC944" s="337"/>
      <c r="EKD944" s="337"/>
      <c r="EKE944" s="337"/>
      <c r="EKF944" s="337"/>
      <c r="EKG944" s="337"/>
      <c r="EKH944" s="337"/>
      <c r="EKI944" s="337"/>
      <c r="EKJ944" s="337"/>
      <c r="EKK944" s="337"/>
      <c r="EKL944" s="337"/>
      <c r="EKM944" s="337"/>
      <c r="EKN944" s="337"/>
      <c r="EKO944" s="337"/>
      <c r="EKP944" s="337"/>
      <c r="EKQ944" s="337"/>
      <c r="EKR944" s="337"/>
      <c r="EKS944" s="337"/>
      <c r="EKT944" s="337"/>
      <c r="EKU944" s="337"/>
      <c r="EKV944" s="337"/>
      <c r="EKW944" s="337"/>
      <c r="EKX944" s="337"/>
      <c r="EKY944" s="337"/>
      <c r="EKZ944" s="337"/>
      <c r="ELA944" s="337"/>
      <c r="ELB944" s="337"/>
      <c r="ELC944" s="337"/>
      <c r="ELD944" s="337"/>
      <c r="ELE944" s="337"/>
      <c r="ELF944" s="337"/>
      <c r="ELG944" s="337"/>
      <c r="ELH944" s="337"/>
      <c r="ELI944" s="337"/>
      <c r="ELJ944" s="337"/>
      <c r="ELK944" s="337"/>
      <c r="ELL944" s="337"/>
      <c r="ELM944" s="337"/>
      <c r="ELN944" s="337"/>
      <c r="ELO944" s="337"/>
      <c r="ELP944" s="337"/>
      <c r="ELQ944" s="337"/>
      <c r="ELR944" s="337"/>
      <c r="ELS944" s="337"/>
      <c r="ELT944" s="337"/>
      <c r="ELU944" s="337"/>
      <c r="ELV944" s="337"/>
      <c r="ELW944" s="337"/>
      <c r="ELX944" s="337"/>
      <c r="ELY944" s="337"/>
      <c r="ELZ944" s="337"/>
      <c r="EMA944" s="337"/>
      <c r="EMB944" s="337"/>
      <c r="EMC944" s="337"/>
      <c r="EMD944" s="337"/>
      <c r="EME944" s="337"/>
      <c r="EMF944" s="337"/>
      <c r="EMG944" s="337"/>
      <c r="EMH944" s="337"/>
      <c r="EMI944" s="337"/>
      <c r="EMJ944" s="337"/>
      <c r="EMK944" s="337"/>
      <c r="EML944" s="337"/>
      <c r="EMM944" s="337"/>
      <c r="EMN944" s="337"/>
      <c r="EMO944" s="337"/>
      <c r="EMP944" s="337"/>
      <c r="EMQ944" s="337"/>
      <c r="EMR944" s="337"/>
      <c r="EMS944" s="337"/>
      <c r="EMT944" s="337"/>
      <c r="EMU944" s="337"/>
      <c r="EMV944" s="337"/>
      <c r="EMW944" s="337"/>
      <c r="EMX944" s="337"/>
      <c r="EMY944" s="337"/>
      <c r="EMZ944" s="337"/>
      <c r="ENA944" s="337"/>
      <c r="ENB944" s="337"/>
      <c r="ENC944" s="337"/>
      <c r="END944" s="337"/>
      <c r="ENE944" s="337"/>
      <c r="ENF944" s="337"/>
      <c r="ENG944" s="337"/>
      <c r="ENH944" s="337"/>
      <c r="ENI944" s="337"/>
      <c r="ENJ944" s="337"/>
      <c r="ENK944" s="337"/>
      <c r="ENL944" s="337"/>
      <c r="ENM944" s="337"/>
      <c r="ENN944" s="337"/>
      <c r="ENO944" s="337"/>
      <c r="ENP944" s="337"/>
      <c r="ENQ944" s="337"/>
      <c r="ENR944" s="337"/>
      <c r="ENS944" s="337"/>
      <c r="ENT944" s="337"/>
      <c r="ENU944" s="337"/>
      <c r="ENV944" s="337"/>
      <c r="ENW944" s="337"/>
      <c r="ENX944" s="337"/>
      <c r="ENY944" s="337"/>
      <c r="ENZ944" s="337"/>
      <c r="EOA944" s="337"/>
      <c r="EOB944" s="337"/>
      <c r="EOC944" s="337"/>
      <c r="EOD944" s="337"/>
      <c r="EOE944" s="337"/>
      <c r="EOF944" s="337"/>
      <c r="EOG944" s="337"/>
      <c r="EOH944" s="337"/>
      <c r="EOI944" s="337"/>
      <c r="EOJ944" s="337"/>
      <c r="EOK944" s="337"/>
      <c r="EOL944" s="337"/>
      <c r="EOM944" s="337"/>
      <c r="EON944" s="337"/>
      <c r="EOO944" s="337"/>
      <c r="EOP944" s="337"/>
      <c r="EOQ944" s="337"/>
      <c r="EOR944" s="337"/>
      <c r="EOS944" s="337"/>
      <c r="EOT944" s="337"/>
      <c r="EOU944" s="337"/>
      <c r="EOV944" s="337"/>
      <c r="EOW944" s="337"/>
      <c r="EOX944" s="337"/>
      <c r="EOY944" s="337"/>
      <c r="EOZ944" s="337"/>
      <c r="EPA944" s="337"/>
      <c r="EPB944" s="337"/>
      <c r="EPC944" s="337"/>
      <c r="EPD944" s="337"/>
      <c r="EPE944" s="337"/>
      <c r="EPF944" s="337"/>
      <c r="EPG944" s="337"/>
      <c r="EPH944" s="337"/>
      <c r="EPI944" s="337"/>
      <c r="EPJ944" s="337"/>
      <c r="EPK944" s="337"/>
      <c r="EPL944" s="337"/>
      <c r="EPM944" s="337"/>
      <c r="EPN944" s="337"/>
      <c r="EPO944" s="337"/>
      <c r="EPP944" s="337"/>
      <c r="EPQ944" s="337"/>
      <c r="EPR944" s="337"/>
      <c r="EPS944" s="337"/>
      <c r="EPT944" s="337"/>
      <c r="EPU944" s="337"/>
      <c r="EPV944" s="337"/>
      <c r="EPW944" s="337"/>
      <c r="EPX944" s="337"/>
      <c r="EPY944" s="337"/>
      <c r="EPZ944" s="337"/>
      <c r="EQA944" s="337"/>
      <c r="EQB944" s="337"/>
      <c r="EQC944" s="337"/>
      <c r="EQD944" s="337"/>
      <c r="EQE944" s="337"/>
      <c r="EQF944" s="337"/>
      <c r="EQG944" s="337"/>
      <c r="EQH944" s="337"/>
      <c r="EQI944" s="337"/>
      <c r="EQJ944" s="337"/>
      <c r="EQK944" s="337"/>
      <c r="EQL944" s="337"/>
      <c r="EQM944" s="337"/>
      <c r="EQN944" s="337"/>
      <c r="EQO944" s="337"/>
      <c r="EQP944" s="337"/>
      <c r="EQQ944" s="337"/>
      <c r="EQR944" s="337"/>
      <c r="EQS944" s="337"/>
      <c r="EQT944" s="337"/>
      <c r="EQU944" s="337"/>
      <c r="EQV944" s="337"/>
      <c r="EQW944" s="337"/>
      <c r="EQX944" s="337"/>
      <c r="EQY944" s="337"/>
      <c r="EQZ944" s="337"/>
      <c r="ERA944" s="337"/>
      <c r="ERB944" s="337"/>
      <c r="ERC944" s="337"/>
      <c r="ERD944" s="337"/>
      <c r="ERE944" s="337"/>
      <c r="ERF944" s="337"/>
      <c r="ERG944" s="337"/>
      <c r="ERH944" s="337"/>
      <c r="ERI944" s="337"/>
      <c r="ERJ944" s="337"/>
      <c r="ERK944" s="337"/>
      <c r="ERL944" s="337"/>
      <c r="ERM944" s="337"/>
      <c r="ERN944" s="337"/>
      <c r="ERO944" s="337"/>
      <c r="ERP944" s="337"/>
      <c r="ERQ944" s="337"/>
      <c r="ERR944" s="337"/>
      <c r="ERS944" s="337"/>
      <c r="ERT944" s="337"/>
      <c r="ERU944" s="337"/>
      <c r="ERV944" s="337"/>
      <c r="ERW944" s="337"/>
      <c r="ERX944" s="337"/>
      <c r="ERY944" s="337"/>
      <c r="ERZ944" s="337"/>
      <c r="ESA944" s="337"/>
      <c r="ESB944" s="337"/>
      <c r="ESC944" s="337"/>
      <c r="ESD944" s="337"/>
      <c r="ESE944" s="337"/>
      <c r="ESF944" s="337"/>
      <c r="ESG944" s="337"/>
      <c r="ESH944" s="337"/>
      <c r="ESI944" s="337"/>
      <c r="ESJ944" s="337"/>
      <c r="ESK944" s="337"/>
      <c r="ESL944" s="337"/>
      <c r="ESM944" s="337"/>
      <c r="ESN944" s="337"/>
      <c r="ESO944" s="337"/>
      <c r="ESP944" s="337"/>
      <c r="ESQ944" s="337"/>
      <c r="ESR944" s="337"/>
      <c r="ESS944" s="337"/>
      <c r="EST944" s="337"/>
      <c r="ESU944" s="337"/>
      <c r="ESV944" s="337"/>
      <c r="ESW944" s="337"/>
      <c r="ESX944" s="337"/>
      <c r="ESY944" s="337"/>
      <c r="ESZ944" s="337"/>
      <c r="ETA944" s="337"/>
      <c r="ETB944" s="337"/>
      <c r="ETC944" s="337"/>
      <c r="ETD944" s="337"/>
      <c r="ETE944" s="337"/>
      <c r="ETF944" s="337"/>
      <c r="ETG944" s="337"/>
      <c r="ETH944" s="337"/>
      <c r="ETI944" s="337"/>
      <c r="ETJ944" s="337"/>
      <c r="ETK944" s="337"/>
      <c r="ETL944" s="337"/>
      <c r="ETM944" s="337"/>
      <c r="ETN944" s="337"/>
      <c r="ETO944" s="337"/>
      <c r="ETP944" s="337"/>
      <c r="ETQ944" s="337"/>
      <c r="ETR944" s="337"/>
      <c r="ETS944" s="337"/>
      <c r="ETT944" s="337"/>
      <c r="ETU944" s="337"/>
      <c r="ETV944" s="337"/>
      <c r="ETW944" s="337"/>
      <c r="ETX944" s="337"/>
      <c r="ETY944" s="337"/>
      <c r="ETZ944" s="337"/>
      <c r="EUA944" s="337"/>
      <c r="EUB944" s="337"/>
      <c r="EUC944" s="337"/>
      <c r="EUD944" s="337"/>
      <c r="EUE944" s="337"/>
      <c r="EUF944" s="337"/>
      <c r="EUG944" s="337"/>
      <c r="EUH944" s="337"/>
      <c r="EUI944" s="337"/>
      <c r="EUJ944" s="337"/>
      <c r="EUK944" s="337"/>
      <c r="EUL944" s="337"/>
      <c r="EUM944" s="337"/>
      <c r="EUN944" s="337"/>
      <c r="EUO944" s="337"/>
      <c r="EUP944" s="337"/>
      <c r="EUQ944" s="337"/>
      <c r="EUR944" s="337"/>
      <c r="EUS944" s="337"/>
      <c r="EUT944" s="337"/>
      <c r="EUU944" s="337"/>
      <c r="EUV944" s="337"/>
      <c r="EUW944" s="337"/>
      <c r="EUX944" s="337"/>
      <c r="EUY944" s="337"/>
      <c r="EUZ944" s="337"/>
      <c r="EVA944" s="337"/>
      <c r="EVB944" s="337"/>
      <c r="EVC944" s="337"/>
      <c r="EVD944" s="337"/>
      <c r="EVE944" s="337"/>
      <c r="EVF944" s="337"/>
      <c r="EVG944" s="337"/>
      <c r="EVH944" s="337"/>
      <c r="EVI944" s="337"/>
      <c r="EVJ944" s="337"/>
      <c r="EVK944" s="337"/>
      <c r="EVL944" s="337"/>
      <c r="EVM944" s="337"/>
      <c r="EVN944" s="337"/>
      <c r="EVO944" s="337"/>
      <c r="EVP944" s="337"/>
      <c r="EVQ944" s="337"/>
      <c r="EVR944" s="337"/>
      <c r="EVS944" s="337"/>
      <c r="EVT944" s="337"/>
      <c r="EVU944" s="337"/>
      <c r="EVV944" s="337"/>
      <c r="EVW944" s="337"/>
      <c r="EVX944" s="337"/>
      <c r="EVY944" s="337"/>
      <c r="EVZ944" s="337"/>
      <c r="EWA944" s="337"/>
      <c r="EWB944" s="337"/>
      <c r="EWC944" s="337"/>
      <c r="EWD944" s="337"/>
      <c r="EWE944" s="337"/>
      <c r="EWF944" s="337"/>
      <c r="EWG944" s="337"/>
      <c r="EWH944" s="337"/>
      <c r="EWI944" s="337"/>
      <c r="EWJ944" s="337"/>
      <c r="EWK944" s="337"/>
      <c r="EWL944" s="337"/>
      <c r="EWM944" s="337"/>
      <c r="EWN944" s="337"/>
      <c r="EWO944" s="337"/>
      <c r="EWP944" s="337"/>
      <c r="EWQ944" s="337"/>
      <c r="EWR944" s="337"/>
      <c r="EWS944" s="337"/>
      <c r="EWT944" s="337"/>
      <c r="EWU944" s="337"/>
      <c r="EWV944" s="337"/>
      <c r="EWW944" s="337"/>
      <c r="EWX944" s="337"/>
      <c r="EWY944" s="337"/>
      <c r="EWZ944" s="337"/>
      <c r="EXA944" s="337"/>
      <c r="EXB944" s="337"/>
      <c r="EXC944" s="337"/>
      <c r="EXD944" s="337"/>
      <c r="EXE944" s="337"/>
      <c r="EXF944" s="337"/>
      <c r="EXG944" s="337"/>
      <c r="EXH944" s="337"/>
      <c r="EXI944" s="337"/>
      <c r="EXJ944" s="337"/>
      <c r="EXK944" s="337"/>
      <c r="EXL944" s="337"/>
      <c r="EXM944" s="337"/>
      <c r="EXN944" s="337"/>
      <c r="EXO944" s="337"/>
      <c r="EXP944" s="337"/>
      <c r="EXQ944" s="337"/>
      <c r="EXR944" s="337"/>
      <c r="EXS944" s="337"/>
      <c r="EXT944" s="337"/>
      <c r="EXU944" s="337"/>
      <c r="EXV944" s="337"/>
      <c r="EXW944" s="337"/>
      <c r="EXX944" s="337"/>
      <c r="EXY944" s="337"/>
      <c r="EXZ944" s="337"/>
      <c r="EYA944" s="337"/>
      <c r="EYB944" s="337"/>
      <c r="EYC944" s="337"/>
      <c r="EYD944" s="337"/>
      <c r="EYE944" s="337"/>
      <c r="EYF944" s="337"/>
      <c r="EYG944" s="337"/>
      <c r="EYH944" s="337"/>
      <c r="EYI944" s="337"/>
      <c r="EYJ944" s="337"/>
      <c r="EYK944" s="337"/>
      <c r="EYL944" s="337"/>
      <c r="EYM944" s="337"/>
      <c r="EYN944" s="337"/>
      <c r="EYO944" s="337"/>
      <c r="EYP944" s="337"/>
      <c r="EYQ944" s="337"/>
      <c r="EYR944" s="337"/>
      <c r="EYS944" s="337"/>
      <c r="EYT944" s="337"/>
      <c r="EYU944" s="337"/>
      <c r="EYV944" s="337"/>
      <c r="EYW944" s="337"/>
      <c r="EYX944" s="337"/>
      <c r="EYY944" s="337"/>
      <c r="EYZ944" s="337"/>
      <c r="EZA944" s="337"/>
      <c r="EZB944" s="337"/>
      <c r="EZC944" s="337"/>
      <c r="EZD944" s="337"/>
      <c r="EZE944" s="337"/>
      <c r="EZF944" s="337"/>
      <c r="EZG944" s="337"/>
      <c r="EZH944" s="337"/>
      <c r="EZI944" s="337"/>
      <c r="EZJ944" s="337"/>
      <c r="EZK944" s="337"/>
      <c r="EZL944" s="337"/>
      <c r="EZM944" s="337"/>
      <c r="EZN944" s="337"/>
      <c r="EZO944" s="337"/>
      <c r="EZP944" s="337"/>
      <c r="EZQ944" s="337"/>
      <c r="EZR944" s="337"/>
      <c r="EZS944" s="337"/>
      <c r="EZT944" s="337"/>
      <c r="EZU944" s="337"/>
      <c r="EZV944" s="337"/>
      <c r="EZW944" s="337"/>
      <c r="EZX944" s="337"/>
      <c r="EZY944" s="337"/>
      <c r="EZZ944" s="337"/>
      <c r="FAA944" s="337"/>
      <c r="FAB944" s="337"/>
      <c r="FAC944" s="337"/>
      <c r="FAD944" s="337"/>
      <c r="FAE944" s="337"/>
      <c r="FAF944" s="337"/>
      <c r="FAG944" s="337"/>
      <c r="FAH944" s="337"/>
      <c r="FAI944" s="337"/>
      <c r="FAJ944" s="337"/>
      <c r="FAK944" s="337"/>
      <c r="FAL944" s="337"/>
      <c r="FAM944" s="337"/>
      <c r="FAN944" s="337"/>
      <c r="FAO944" s="337"/>
      <c r="FAP944" s="337"/>
      <c r="FAQ944" s="337"/>
      <c r="FAR944" s="337"/>
      <c r="FAS944" s="337"/>
      <c r="FAT944" s="337"/>
      <c r="FAU944" s="337"/>
      <c r="FAV944" s="337"/>
      <c r="FAW944" s="337"/>
      <c r="FAX944" s="337"/>
      <c r="FAY944" s="337"/>
      <c r="FAZ944" s="337"/>
      <c r="FBA944" s="337"/>
      <c r="FBB944" s="337"/>
      <c r="FBC944" s="337"/>
      <c r="FBD944" s="337"/>
      <c r="FBE944" s="337"/>
      <c r="FBF944" s="337"/>
      <c r="FBG944" s="337"/>
      <c r="FBH944" s="337"/>
      <c r="FBI944" s="337"/>
      <c r="FBJ944" s="337"/>
      <c r="FBK944" s="337"/>
      <c r="FBL944" s="337"/>
      <c r="FBM944" s="337"/>
      <c r="FBN944" s="337"/>
      <c r="FBO944" s="337"/>
      <c r="FBP944" s="337"/>
      <c r="FBQ944" s="337"/>
      <c r="FBR944" s="337"/>
      <c r="FBS944" s="337"/>
      <c r="FBT944" s="337"/>
      <c r="FBU944" s="337"/>
      <c r="FBV944" s="337"/>
      <c r="FBW944" s="337"/>
      <c r="FBX944" s="337"/>
      <c r="FBY944" s="337"/>
      <c r="FBZ944" s="337"/>
      <c r="FCA944" s="337"/>
      <c r="FCB944" s="337"/>
      <c r="FCC944" s="337"/>
      <c r="FCD944" s="337"/>
      <c r="FCE944" s="337"/>
      <c r="FCF944" s="337"/>
      <c r="FCG944" s="337"/>
      <c r="FCH944" s="337"/>
      <c r="FCI944" s="337"/>
      <c r="FCJ944" s="337"/>
      <c r="FCK944" s="337"/>
      <c r="FCL944" s="337"/>
      <c r="FCM944" s="337"/>
      <c r="FCN944" s="337"/>
      <c r="FCO944" s="337"/>
      <c r="FCP944" s="337"/>
      <c r="FCQ944" s="337"/>
      <c r="FCR944" s="337"/>
      <c r="FCS944" s="337"/>
      <c r="FCT944" s="337"/>
      <c r="FCU944" s="337"/>
      <c r="FCV944" s="337"/>
      <c r="FCW944" s="337"/>
      <c r="FCX944" s="337"/>
      <c r="FCY944" s="337"/>
      <c r="FCZ944" s="337"/>
      <c r="FDA944" s="337"/>
      <c r="FDB944" s="337"/>
      <c r="FDC944" s="337"/>
      <c r="FDD944" s="337"/>
      <c r="FDE944" s="337"/>
      <c r="FDF944" s="337"/>
      <c r="FDG944" s="337"/>
      <c r="FDH944" s="337"/>
      <c r="FDI944" s="337"/>
      <c r="FDJ944" s="337"/>
      <c r="FDK944" s="337"/>
      <c r="FDL944" s="337"/>
      <c r="FDM944" s="337"/>
      <c r="FDN944" s="337"/>
      <c r="FDO944" s="337"/>
      <c r="FDP944" s="337"/>
      <c r="FDQ944" s="337"/>
      <c r="FDR944" s="337"/>
      <c r="FDS944" s="337"/>
      <c r="FDT944" s="337"/>
      <c r="FDU944" s="337"/>
      <c r="FDV944" s="337"/>
      <c r="FDW944" s="337"/>
      <c r="FDX944" s="337"/>
      <c r="FDY944" s="337"/>
      <c r="FDZ944" s="337"/>
      <c r="FEA944" s="337"/>
      <c r="FEB944" s="337"/>
      <c r="FEC944" s="337"/>
      <c r="FED944" s="337"/>
      <c r="FEE944" s="337"/>
      <c r="FEF944" s="337"/>
      <c r="FEG944" s="337"/>
      <c r="FEH944" s="337"/>
      <c r="FEI944" s="337"/>
      <c r="FEJ944" s="337"/>
      <c r="FEK944" s="337"/>
      <c r="FEL944" s="337"/>
      <c r="FEM944" s="337"/>
      <c r="FEN944" s="337"/>
      <c r="FEO944" s="337"/>
      <c r="FEP944" s="337"/>
      <c r="FEQ944" s="337"/>
      <c r="FER944" s="337"/>
      <c r="FES944" s="337"/>
      <c r="FET944" s="337"/>
      <c r="FEU944" s="337"/>
      <c r="FEV944" s="337"/>
      <c r="FEW944" s="337"/>
      <c r="FEX944" s="337"/>
      <c r="FEY944" s="337"/>
      <c r="FEZ944" s="337"/>
      <c r="FFA944" s="337"/>
      <c r="FFB944" s="337"/>
      <c r="FFC944" s="337"/>
      <c r="FFD944" s="337"/>
      <c r="FFE944" s="337"/>
      <c r="FFF944" s="337"/>
      <c r="FFG944" s="337"/>
      <c r="FFH944" s="337"/>
      <c r="FFI944" s="337"/>
      <c r="FFJ944" s="337"/>
      <c r="FFK944" s="337"/>
      <c r="FFL944" s="337"/>
      <c r="FFM944" s="337"/>
      <c r="FFN944" s="337"/>
      <c r="FFO944" s="337"/>
      <c r="FFP944" s="337"/>
      <c r="FFQ944" s="337"/>
      <c r="FFR944" s="337"/>
      <c r="FFS944" s="337"/>
      <c r="FFT944" s="337"/>
      <c r="FFU944" s="337"/>
      <c r="FFV944" s="337"/>
      <c r="FFW944" s="337"/>
      <c r="FFX944" s="337"/>
      <c r="FFY944" s="337"/>
      <c r="FFZ944" s="337"/>
      <c r="FGA944" s="337"/>
      <c r="FGB944" s="337"/>
      <c r="FGC944" s="337"/>
      <c r="FGD944" s="337"/>
      <c r="FGE944" s="337"/>
      <c r="FGF944" s="337"/>
      <c r="FGG944" s="337"/>
      <c r="FGH944" s="337"/>
      <c r="FGI944" s="337"/>
      <c r="FGJ944" s="337"/>
      <c r="FGK944" s="337"/>
      <c r="FGL944" s="337"/>
      <c r="FGM944" s="337"/>
      <c r="FGN944" s="337"/>
      <c r="FGO944" s="337"/>
      <c r="FGP944" s="337"/>
      <c r="FGQ944" s="337"/>
      <c r="FGR944" s="337"/>
      <c r="FGS944" s="337"/>
      <c r="FGT944" s="337"/>
      <c r="FGU944" s="337"/>
      <c r="FGV944" s="337"/>
      <c r="FGW944" s="337"/>
      <c r="FGX944" s="337"/>
      <c r="FGY944" s="337"/>
      <c r="FGZ944" s="337"/>
      <c r="FHA944" s="337"/>
      <c r="FHB944" s="337"/>
      <c r="FHC944" s="337"/>
      <c r="FHD944" s="337"/>
      <c r="FHE944" s="337"/>
      <c r="FHF944" s="337"/>
      <c r="FHG944" s="337"/>
      <c r="FHH944" s="337"/>
      <c r="FHI944" s="337"/>
      <c r="FHJ944" s="337"/>
      <c r="FHK944" s="337"/>
      <c r="FHL944" s="337"/>
      <c r="FHM944" s="337"/>
      <c r="FHN944" s="337"/>
      <c r="FHO944" s="337"/>
      <c r="FHP944" s="337"/>
      <c r="FHQ944" s="337"/>
      <c r="FHR944" s="337"/>
      <c r="FHS944" s="337"/>
      <c r="FHT944" s="337"/>
      <c r="FHU944" s="337"/>
      <c r="FHV944" s="337"/>
      <c r="FHW944" s="337"/>
      <c r="FHX944" s="337"/>
      <c r="FHY944" s="337"/>
      <c r="FHZ944" s="337"/>
      <c r="FIA944" s="337"/>
      <c r="FIB944" s="337"/>
      <c r="FIC944" s="337"/>
      <c r="FID944" s="337"/>
      <c r="FIE944" s="337"/>
      <c r="FIF944" s="337"/>
      <c r="FIG944" s="337"/>
      <c r="FIH944" s="337"/>
      <c r="FII944" s="337"/>
      <c r="FIJ944" s="337"/>
      <c r="FIK944" s="337"/>
      <c r="FIL944" s="337"/>
      <c r="FIM944" s="337"/>
      <c r="FIN944" s="337"/>
      <c r="FIO944" s="337"/>
      <c r="FIP944" s="337"/>
      <c r="FIQ944" s="337"/>
      <c r="FIR944" s="337"/>
      <c r="FIS944" s="337"/>
      <c r="FIT944" s="337"/>
      <c r="FIU944" s="337"/>
      <c r="FIV944" s="337"/>
      <c r="FIW944" s="337"/>
      <c r="FIX944" s="337"/>
      <c r="FIY944" s="337"/>
      <c r="FIZ944" s="337"/>
      <c r="FJA944" s="337"/>
      <c r="FJB944" s="337"/>
      <c r="FJC944" s="337"/>
      <c r="FJD944" s="337"/>
      <c r="FJE944" s="337"/>
      <c r="FJF944" s="337"/>
      <c r="FJG944" s="337"/>
      <c r="FJH944" s="337"/>
      <c r="FJI944" s="337"/>
      <c r="FJJ944" s="337"/>
      <c r="FJK944" s="337"/>
      <c r="FJL944" s="337"/>
      <c r="FJM944" s="337"/>
      <c r="FJN944" s="337"/>
      <c r="FJO944" s="337"/>
      <c r="FJP944" s="337"/>
      <c r="FJQ944" s="337"/>
      <c r="FJR944" s="337"/>
      <c r="FJS944" s="337"/>
      <c r="FJT944" s="337"/>
      <c r="FJU944" s="337"/>
      <c r="FJV944" s="337"/>
      <c r="FJW944" s="337"/>
      <c r="FJX944" s="337"/>
      <c r="FJY944" s="337"/>
      <c r="FJZ944" s="337"/>
      <c r="FKA944" s="337"/>
      <c r="FKB944" s="337"/>
      <c r="FKC944" s="337"/>
      <c r="FKD944" s="337"/>
      <c r="FKE944" s="337"/>
      <c r="FKF944" s="337"/>
      <c r="FKG944" s="337"/>
      <c r="FKH944" s="337"/>
      <c r="FKI944" s="337"/>
      <c r="FKJ944" s="337"/>
      <c r="FKK944" s="337"/>
      <c r="FKL944" s="337"/>
      <c r="FKM944" s="337"/>
      <c r="FKN944" s="337"/>
      <c r="FKO944" s="337"/>
      <c r="FKP944" s="337"/>
      <c r="FKQ944" s="337"/>
      <c r="FKR944" s="337"/>
      <c r="FKS944" s="337"/>
      <c r="FKT944" s="337"/>
      <c r="FKU944" s="337"/>
      <c r="FKV944" s="337"/>
      <c r="FKW944" s="337"/>
      <c r="FKX944" s="337"/>
      <c r="FKY944" s="337"/>
      <c r="FKZ944" s="337"/>
      <c r="FLA944" s="337"/>
      <c r="FLB944" s="337"/>
      <c r="FLC944" s="337"/>
      <c r="FLD944" s="337"/>
      <c r="FLE944" s="337"/>
      <c r="FLF944" s="337"/>
      <c r="FLG944" s="337"/>
      <c r="FLH944" s="337"/>
      <c r="FLI944" s="337"/>
      <c r="FLJ944" s="337"/>
      <c r="FLK944" s="337"/>
      <c r="FLL944" s="337"/>
      <c r="FLM944" s="337"/>
      <c r="FLN944" s="337"/>
      <c r="FLO944" s="337"/>
      <c r="FLP944" s="337"/>
      <c r="FLQ944" s="337"/>
      <c r="FLR944" s="337"/>
      <c r="FLS944" s="337"/>
      <c r="FLT944" s="337"/>
      <c r="FLU944" s="337"/>
      <c r="FLV944" s="337"/>
      <c r="FLW944" s="337"/>
      <c r="FLX944" s="337"/>
      <c r="FLY944" s="337"/>
      <c r="FLZ944" s="337"/>
      <c r="FMA944" s="337"/>
      <c r="FMB944" s="337"/>
      <c r="FMC944" s="337"/>
      <c r="FMD944" s="337"/>
      <c r="FME944" s="337"/>
      <c r="FMF944" s="337"/>
      <c r="FMG944" s="337"/>
      <c r="FMH944" s="337"/>
      <c r="FMI944" s="337"/>
      <c r="FMJ944" s="337"/>
      <c r="FMK944" s="337"/>
      <c r="FML944" s="337"/>
      <c r="FMM944" s="337"/>
      <c r="FMN944" s="337"/>
      <c r="FMO944" s="337"/>
      <c r="FMP944" s="337"/>
      <c r="FMQ944" s="337"/>
      <c r="FMR944" s="337"/>
      <c r="FMS944" s="337"/>
      <c r="FMT944" s="337"/>
      <c r="FMU944" s="337"/>
      <c r="FMV944" s="337"/>
      <c r="FMW944" s="337"/>
      <c r="FMX944" s="337"/>
      <c r="FMY944" s="337"/>
      <c r="FMZ944" s="337"/>
      <c r="FNA944" s="337"/>
      <c r="FNB944" s="337"/>
      <c r="FNC944" s="337"/>
      <c r="FND944" s="337"/>
      <c r="FNE944" s="337"/>
      <c r="FNF944" s="337"/>
      <c r="FNG944" s="337"/>
      <c r="FNH944" s="337"/>
      <c r="FNI944" s="337"/>
      <c r="FNJ944" s="337"/>
      <c r="FNK944" s="337"/>
      <c r="FNL944" s="337"/>
      <c r="FNM944" s="337"/>
      <c r="FNN944" s="337"/>
      <c r="FNO944" s="337"/>
      <c r="FNP944" s="337"/>
      <c r="FNQ944" s="337"/>
      <c r="FNR944" s="337"/>
      <c r="FNS944" s="337"/>
      <c r="FNT944" s="337"/>
      <c r="FNU944" s="337"/>
      <c r="FNV944" s="337"/>
      <c r="FNW944" s="337"/>
      <c r="FNX944" s="337"/>
      <c r="FNY944" s="337"/>
      <c r="FNZ944" s="337"/>
      <c r="FOA944" s="337"/>
      <c r="FOB944" s="337"/>
      <c r="FOC944" s="337"/>
      <c r="FOD944" s="337"/>
      <c r="FOE944" s="337"/>
      <c r="FOF944" s="337"/>
      <c r="FOG944" s="337"/>
      <c r="FOH944" s="337"/>
      <c r="FOI944" s="337"/>
      <c r="FOJ944" s="337"/>
      <c r="FOK944" s="337"/>
      <c r="FOL944" s="337"/>
      <c r="FOM944" s="337"/>
      <c r="FON944" s="337"/>
      <c r="FOO944" s="337"/>
      <c r="FOP944" s="337"/>
      <c r="FOQ944" s="337"/>
      <c r="FOR944" s="337"/>
      <c r="FOS944" s="337"/>
      <c r="FOT944" s="337"/>
      <c r="FOU944" s="337"/>
      <c r="FOV944" s="337"/>
      <c r="FOW944" s="337"/>
      <c r="FOX944" s="337"/>
      <c r="FOY944" s="337"/>
      <c r="FOZ944" s="337"/>
      <c r="FPA944" s="337"/>
      <c r="FPB944" s="337"/>
      <c r="FPC944" s="337"/>
      <c r="FPD944" s="337"/>
      <c r="FPE944" s="337"/>
      <c r="FPF944" s="337"/>
      <c r="FPG944" s="337"/>
      <c r="FPH944" s="337"/>
      <c r="FPI944" s="337"/>
      <c r="FPJ944" s="337"/>
      <c r="FPK944" s="337"/>
      <c r="FPL944" s="337"/>
      <c r="FPM944" s="337"/>
      <c r="FPN944" s="337"/>
      <c r="FPO944" s="337"/>
      <c r="FPP944" s="337"/>
      <c r="FPQ944" s="337"/>
      <c r="FPR944" s="337"/>
      <c r="FPS944" s="337"/>
      <c r="FPT944" s="337"/>
      <c r="FPU944" s="337"/>
      <c r="FPV944" s="337"/>
      <c r="FPW944" s="337"/>
      <c r="FPX944" s="337"/>
      <c r="FPY944" s="337"/>
      <c r="FPZ944" s="337"/>
      <c r="FQA944" s="337"/>
      <c r="FQB944" s="337"/>
      <c r="FQC944" s="337"/>
      <c r="FQD944" s="337"/>
      <c r="FQE944" s="337"/>
      <c r="FQF944" s="337"/>
      <c r="FQG944" s="337"/>
      <c r="FQH944" s="337"/>
      <c r="FQI944" s="337"/>
      <c r="FQJ944" s="337"/>
      <c r="FQK944" s="337"/>
      <c r="FQL944" s="337"/>
      <c r="FQM944" s="337"/>
      <c r="FQN944" s="337"/>
      <c r="FQO944" s="337"/>
      <c r="FQP944" s="337"/>
      <c r="FQQ944" s="337"/>
      <c r="FQR944" s="337"/>
      <c r="FQS944" s="337"/>
      <c r="FQT944" s="337"/>
      <c r="FQU944" s="337"/>
      <c r="FQV944" s="337"/>
      <c r="FQW944" s="337"/>
      <c r="FQX944" s="337"/>
      <c r="FQY944" s="337"/>
      <c r="FQZ944" s="337"/>
      <c r="FRA944" s="337"/>
      <c r="FRB944" s="337"/>
      <c r="FRC944" s="337"/>
      <c r="FRD944" s="337"/>
      <c r="FRE944" s="337"/>
      <c r="FRF944" s="337"/>
      <c r="FRG944" s="337"/>
      <c r="FRH944" s="337"/>
      <c r="FRI944" s="337"/>
      <c r="FRJ944" s="337"/>
      <c r="FRK944" s="337"/>
      <c r="FRL944" s="337"/>
      <c r="FRM944" s="337"/>
      <c r="FRN944" s="337"/>
      <c r="FRO944" s="337"/>
      <c r="FRP944" s="337"/>
      <c r="FRQ944" s="337"/>
      <c r="FRR944" s="337"/>
      <c r="FRS944" s="337"/>
      <c r="FRT944" s="337"/>
      <c r="FRU944" s="337"/>
      <c r="FRV944" s="337"/>
      <c r="FRW944" s="337"/>
      <c r="FRX944" s="337"/>
      <c r="FRY944" s="337"/>
      <c r="FRZ944" s="337"/>
      <c r="FSA944" s="337"/>
      <c r="FSB944" s="337"/>
      <c r="FSC944" s="337"/>
      <c r="FSD944" s="337"/>
      <c r="FSE944" s="337"/>
      <c r="FSF944" s="337"/>
      <c r="FSG944" s="337"/>
      <c r="FSH944" s="337"/>
      <c r="FSI944" s="337"/>
      <c r="FSJ944" s="337"/>
      <c r="FSK944" s="337"/>
      <c r="FSL944" s="337"/>
      <c r="FSM944" s="337"/>
      <c r="FSN944" s="337"/>
      <c r="FSO944" s="337"/>
      <c r="FSP944" s="337"/>
      <c r="FSQ944" s="337"/>
      <c r="FSR944" s="337"/>
      <c r="FSS944" s="337"/>
      <c r="FST944" s="337"/>
      <c r="FSU944" s="337"/>
      <c r="FSV944" s="337"/>
      <c r="FSW944" s="337"/>
      <c r="FSX944" s="337"/>
      <c r="FSY944" s="337"/>
      <c r="FSZ944" s="337"/>
      <c r="FTA944" s="337"/>
      <c r="FTB944" s="337"/>
      <c r="FTC944" s="337"/>
      <c r="FTD944" s="337"/>
      <c r="FTE944" s="337"/>
      <c r="FTF944" s="337"/>
      <c r="FTG944" s="337"/>
      <c r="FTH944" s="337"/>
      <c r="FTI944" s="337"/>
      <c r="FTJ944" s="337"/>
      <c r="FTK944" s="337"/>
      <c r="FTL944" s="337"/>
      <c r="FTM944" s="337"/>
      <c r="FTN944" s="337"/>
      <c r="FTO944" s="337"/>
      <c r="FTP944" s="337"/>
      <c r="FTQ944" s="337"/>
      <c r="FTR944" s="337"/>
      <c r="FTS944" s="337"/>
      <c r="FTT944" s="337"/>
      <c r="FTU944" s="337"/>
      <c r="FTV944" s="337"/>
      <c r="FTW944" s="337"/>
      <c r="FTX944" s="337"/>
      <c r="FTY944" s="337"/>
      <c r="FTZ944" s="337"/>
      <c r="FUA944" s="337"/>
      <c r="FUB944" s="337"/>
      <c r="FUC944" s="337"/>
      <c r="FUD944" s="337"/>
      <c r="FUE944" s="337"/>
      <c r="FUF944" s="337"/>
      <c r="FUG944" s="337"/>
      <c r="FUH944" s="337"/>
      <c r="FUI944" s="337"/>
      <c r="FUJ944" s="337"/>
      <c r="FUK944" s="337"/>
      <c r="FUL944" s="337"/>
      <c r="FUM944" s="337"/>
      <c r="FUN944" s="337"/>
      <c r="FUO944" s="337"/>
      <c r="FUP944" s="337"/>
      <c r="FUQ944" s="337"/>
      <c r="FUR944" s="337"/>
      <c r="FUS944" s="337"/>
      <c r="FUT944" s="337"/>
      <c r="FUU944" s="337"/>
      <c r="FUV944" s="337"/>
      <c r="FUW944" s="337"/>
      <c r="FUX944" s="337"/>
      <c r="FUY944" s="337"/>
      <c r="FUZ944" s="337"/>
      <c r="FVA944" s="337"/>
      <c r="FVB944" s="337"/>
      <c r="FVC944" s="337"/>
      <c r="FVD944" s="337"/>
      <c r="FVE944" s="337"/>
      <c r="FVF944" s="337"/>
      <c r="FVG944" s="337"/>
      <c r="FVH944" s="337"/>
      <c r="FVI944" s="337"/>
      <c r="FVJ944" s="337"/>
      <c r="FVK944" s="337"/>
      <c r="FVL944" s="337"/>
      <c r="FVM944" s="337"/>
      <c r="FVN944" s="337"/>
      <c r="FVO944" s="337"/>
      <c r="FVP944" s="337"/>
      <c r="FVQ944" s="337"/>
      <c r="FVR944" s="337"/>
      <c r="FVS944" s="337"/>
      <c r="FVT944" s="337"/>
      <c r="FVU944" s="337"/>
      <c r="FVV944" s="337"/>
      <c r="FVW944" s="337"/>
      <c r="FVX944" s="337"/>
      <c r="FVY944" s="337"/>
      <c r="FVZ944" s="337"/>
      <c r="FWA944" s="337"/>
      <c r="FWB944" s="337"/>
      <c r="FWC944" s="337"/>
      <c r="FWD944" s="337"/>
      <c r="FWE944" s="337"/>
      <c r="FWF944" s="337"/>
      <c r="FWG944" s="337"/>
      <c r="FWH944" s="337"/>
      <c r="FWI944" s="337"/>
      <c r="FWJ944" s="337"/>
      <c r="FWK944" s="337"/>
      <c r="FWL944" s="337"/>
      <c r="FWM944" s="337"/>
      <c r="FWN944" s="337"/>
      <c r="FWO944" s="337"/>
      <c r="FWP944" s="337"/>
      <c r="FWQ944" s="337"/>
      <c r="FWR944" s="337"/>
      <c r="FWS944" s="337"/>
      <c r="FWT944" s="337"/>
      <c r="FWU944" s="337"/>
      <c r="FWV944" s="337"/>
      <c r="FWW944" s="337"/>
      <c r="FWX944" s="337"/>
      <c r="FWY944" s="337"/>
      <c r="FWZ944" s="337"/>
      <c r="FXA944" s="337"/>
      <c r="FXB944" s="337"/>
      <c r="FXC944" s="337"/>
      <c r="FXD944" s="337"/>
      <c r="FXE944" s="337"/>
      <c r="FXF944" s="337"/>
      <c r="FXG944" s="337"/>
      <c r="FXH944" s="337"/>
      <c r="FXI944" s="337"/>
      <c r="FXJ944" s="337"/>
      <c r="FXK944" s="337"/>
      <c r="FXL944" s="337"/>
      <c r="FXM944" s="337"/>
      <c r="FXN944" s="337"/>
      <c r="FXO944" s="337"/>
      <c r="FXP944" s="337"/>
      <c r="FXQ944" s="337"/>
      <c r="FXR944" s="337"/>
      <c r="FXS944" s="337"/>
      <c r="FXT944" s="337"/>
      <c r="FXU944" s="337"/>
      <c r="FXV944" s="337"/>
      <c r="FXW944" s="337"/>
      <c r="FXX944" s="337"/>
      <c r="FXY944" s="337"/>
      <c r="FXZ944" s="337"/>
      <c r="FYA944" s="337"/>
      <c r="FYB944" s="337"/>
      <c r="FYC944" s="337"/>
      <c r="FYD944" s="337"/>
      <c r="FYE944" s="337"/>
      <c r="FYF944" s="337"/>
      <c r="FYG944" s="337"/>
      <c r="FYH944" s="337"/>
      <c r="FYI944" s="337"/>
      <c r="FYJ944" s="337"/>
      <c r="FYK944" s="337"/>
      <c r="FYL944" s="337"/>
      <c r="FYM944" s="337"/>
      <c r="FYN944" s="337"/>
      <c r="FYO944" s="337"/>
      <c r="FYP944" s="337"/>
      <c r="FYQ944" s="337"/>
      <c r="FYR944" s="337"/>
      <c r="FYS944" s="337"/>
      <c r="FYT944" s="337"/>
      <c r="FYU944" s="337"/>
      <c r="FYV944" s="337"/>
      <c r="FYW944" s="337"/>
      <c r="FYX944" s="337"/>
      <c r="FYY944" s="337"/>
      <c r="FYZ944" s="337"/>
      <c r="FZA944" s="337"/>
      <c r="FZB944" s="337"/>
      <c r="FZC944" s="337"/>
      <c r="FZD944" s="337"/>
      <c r="FZE944" s="337"/>
      <c r="FZF944" s="337"/>
      <c r="FZG944" s="337"/>
      <c r="FZH944" s="337"/>
      <c r="FZI944" s="337"/>
      <c r="FZJ944" s="337"/>
      <c r="FZK944" s="337"/>
      <c r="FZL944" s="337"/>
      <c r="FZM944" s="337"/>
      <c r="FZN944" s="337"/>
      <c r="FZO944" s="337"/>
      <c r="FZP944" s="337"/>
      <c r="FZQ944" s="337"/>
      <c r="FZR944" s="337"/>
      <c r="FZS944" s="337"/>
      <c r="FZT944" s="337"/>
      <c r="FZU944" s="337"/>
      <c r="FZV944" s="337"/>
      <c r="FZW944" s="337"/>
      <c r="FZX944" s="337"/>
      <c r="FZY944" s="337"/>
      <c r="FZZ944" s="337"/>
      <c r="GAA944" s="337"/>
      <c r="GAB944" s="337"/>
      <c r="GAC944" s="337"/>
      <c r="GAD944" s="337"/>
      <c r="GAE944" s="337"/>
      <c r="GAF944" s="337"/>
      <c r="GAG944" s="337"/>
      <c r="GAH944" s="337"/>
      <c r="GAI944" s="337"/>
      <c r="GAJ944" s="337"/>
      <c r="GAK944" s="337"/>
      <c r="GAL944" s="337"/>
      <c r="GAM944" s="337"/>
      <c r="GAN944" s="337"/>
      <c r="GAO944" s="337"/>
      <c r="GAP944" s="337"/>
      <c r="GAQ944" s="337"/>
      <c r="GAR944" s="337"/>
      <c r="GAS944" s="337"/>
      <c r="GAT944" s="337"/>
      <c r="GAU944" s="337"/>
      <c r="GAV944" s="337"/>
      <c r="GAW944" s="337"/>
      <c r="GAX944" s="337"/>
      <c r="GAY944" s="337"/>
      <c r="GAZ944" s="337"/>
      <c r="GBA944" s="337"/>
      <c r="GBB944" s="337"/>
      <c r="GBC944" s="337"/>
      <c r="GBD944" s="337"/>
      <c r="GBE944" s="337"/>
      <c r="GBF944" s="337"/>
      <c r="GBG944" s="337"/>
      <c r="GBH944" s="337"/>
      <c r="GBI944" s="337"/>
      <c r="GBJ944" s="337"/>
      <c r="GBK944" s="337"/>
      <c r="GBL944" s="337"/>
      <c r="GBM944" s="337"/>
      <c r="GBN944" s="337"/>
      <c r="GBO944" s="337"/>
      <c r="GBP944" s="337"/>
      <c r="GBQ944" s="337"/>
      <c r="GBR944" s="337"/>
      <c r="GBS944" s="337"/>
      <c r="GBT944" s="337"/>
      <c r="GBU944" s="337"/>
      <c r="GBV944" s="337"/>
      <c r="GBW944" s="337"/>
      <c r="GBX944" s="337"/>
      <c r="GBY944" s="337"/>
      <c r="GBZ944" s="337"/>
      <c r="GCA944" s="337"/>
      <c r="GCB944" s="337"/>
      <c r="GCC944" s="337"/>
      <c r="GCD944" s="337"/>
      <c r="GCE944" s="337"/>
      <c r="GCF944" s="337"/>
      <c r="GCG944" s="337"/>
      <c r="GCH944" s="337"/>
      <c r="GCI944" s="337"/>
      <c r="GCJ944" s="337"/>
      <c r="GCK944" s="337"/>
      <c r="GCL944" s="337"/>
      <c r="GCM944" s="337"/>
      <c r="GCN944" s="337"/>
      <c r="GCO944" s="337"/>
      <c r="GCP944" s="337"/>
      <c r="GCQ944" s="337"/>
      <c r="GCR944" s="337"/>
      <c r="GCS944" s="337"/>
      <c r="GCT944" s="337"/>
      <c r="GCU944" s="337"/>
      <c r="GCV944" s="337"/>
      <c r="GCW944" s="337"/>
      <c r="GCX944" s="337"/>
      <c r="GCY944" s="337"/>
      <c r="GCZ944" s="337"/>
      <c r="GDA944" s="337"/>
      <c r="GDB944" s="337"/>
      <c r="GDC944" s="337"/>
      <c r="GDD944" s="337"/>
      <c r="GDE944" s="337"/>
      <c r="GDF944" s="337"/>
      <c r="GDG944" s="337"/>
      <c r="GDH944" s="337"/>
      <c r="GDI944" s="337"/>
      <c r="GDJ944" s="337"/>
      <c r="GDK944" s="337"/>
      <c r="GDL944" s="337"/>
      <c r="GDM944" s="337"/>
      <c r="GDN944" s="337"/>
      <c r="GDO944" s="337"/>
      <c r="GDP944" s="337"/>
      <c r="GDQ944" s="337"/>
      <c r="GDR944" s="337"/>
      <c r="GDS944" s="337"/>
      <c r="GDT944" s="337"/>
      <c r="GDU944" s="337"/>
      <c r="GDV944" s="337"/>
      <c r="GDW944" s="337"/>
      <c r="GDX944" s="337"/>
      <c r="GDY944" s="337"/>
      <c r="GDZ944" s="337"/>
      <c r="GEA944" s="337"/>
      <c r="GEB944" s="337"/>
      <c r="GEC944" s="337"/>
      <c r="GED944" s="337"/>
      <c r="GEE944" s="337"/>
      <c r="GEF944" s="337"/>
      <c r="GEG944" s="337"/>
      <c r="GEH944" s="337"/>
      <c r="GEI944" s="337"/>
      <c r="GEJ944" s="337"/>
      <c r="GEK944" s="337"/>
      <c r="GEL944" s="337"/>
      <c r="GEM944" s="337"/>
      <c r="GEN944" s="337"/>
      <c r="GEO944" s="337"/>
      <c r="GEP944" s="337"/>
      <c r="GEQ944" s="337"/>
      <c r="GER944" s="337"/>
      <c r="GES944" s="337"/>
      <c r="GET944" s="337"/>
      <c r="GEU944" s="337"/>
      <c r="GEV944" s="337"/>
      <c r="GEW944" s="337"/>
      <c r="GEX944" s="337"/>
      <c r="GEY944" s="337"/>
      <c r="GEZ944" s="337"/>
      <c r="GFA944" s="337"/>
      <c r="GFB944" s="337"/>
      <c r="GFC944" s="337"/>
      <c r="GFD944" s="337"/>
      <c r="GFE944" s="337"/>
      <c r="GFF944" s="337"/>
      <c r="GFG944" s="337"/>
      <c r="GFH944" s="337"/>
      <c r="GFI944" s="337"/>
      <c r="GFJ944" s="337"/>
      <c r="GFK944" s="337"/>
      <c r="GFL944" s="337"/>
      <c r="GFM944" s="337"/>
      <c r="GFN944" s="337"/>
      <c r="GFO944" s="337"/>
      <c r="GFP944" s="337"/>
      <c r="GFQ944" s="337"/>
      <c r="GFR944" s="337"/>
      <c r="GFS944" s="337"/>
      <c r="GFT944" s="337"/>
      <c r="GFU944" s="337"/>
      <c r="GFV944" s="337"/>
      <c r="GFW944" s="337"/>
      <c r="GFX944" s="337"/>
      <c r="GFY944" s="337"/>
      <c r="GFZ944" s="337"/>
      <c r="GGA944" s="337"/>
      <c r="GGB944" s="337"/>
      <c r="GGC944" s="337"/>
      <c r="GGD944" s="337"/>
      <c r="GGE944" s="337"/>
      <c r="GGF944" s="337"/>
      <c r="GGG944" s="337"/>
      <c r="GGH944" s="337"/>
      <c r="GGI944" s="337"/>
      <c r="GGJ944" s="337"/>
      <c r="GGK944" s="337"/>
      <c r="GGL944" s="337"/>
      <c r="GGM944" s="337"/>
      <c r="GGN944" s="337"/>
      <c r="GGO944" s="337"/>
      <c r="GGP944" s="337"/>
      <c r="GGQ944" s="337"/>
      <c r="GGR944" s="337"/>
      <c r="GGS944" s="337"/>
      <c r="GGT944" s="337"/>
      <c r="GGU944" s="337"/>
      <c r="GGV944" s="337"/>
      <c r="GGW944" s="337"/>
      <c r="GGX944" s="337"/>
      <c r="GGY944" s="337"/>
      <c r="GGZ944" s="337"/>
      <c r="GHA944" s="337"/>
      <c r="GHB944" s="337"/>
      <c r="GHC944" s="337"/>
      <c r="GHD944" s="337"/>
      <c r="GHE944" s="337"/>
      <c r="GHF944" s="337"/>
      <c r="GHG944" s="337"/>
      <c r="GHH944" s="337"/>
      <c r="GHI944" s="337"/>
      <c r="GHJ944" s="337"/>
      <c r="GHK944" s="337"/>
      <c r="GHL944" s="337"/>
      <c r="GHM944" s="337"/>
      <c r="GHN944" s="337"/>
      <c r="GHO944" s="337"/>
      <c r="GHP944" s="337"/>
      <c r="GHQ944" s="337"/>
      <c r="GHR944" s="337"/>
      <c r="GHS944" s="337"/>
      <c r="GHT944" s="337"/>
      <c r="GHU944" s="337"/>
      <c r="GHV944" s="337"/>
      <c r="GHW944" s="337"/>
      <c r="GHX944" s="337"/>
      <c r="GHY944" s="337"/>
      <c r="GHZ944" s="337"/>
      <c r="GIA944" s="337"/>
      <c r="GIB944" s="337"/>
      <c r="GIC944" s="337"/>
      <c r="GID944" s="337"/>
      <c r="GIE944" s="337"/>
      <c r="GIF944" s="337"/>
      <c r="GIG944" s="337"/>
      <c r="GIH944" s="337"/>
      <c r="GII944" s="337"/>
      <c r="GIJ944" s="337"/>
      <c r="GIK944" s="337"/>
      <c r="GIL944" s="337"/>
      <c r="GIM944" s="337"/>
      <c r="GIN944" s="337"/>
      <c r="GIO944" s="337"/>
      <c r="GIP944" s="337"/>
      <c r="GIQ944" s="337"/>
      <c r="GIR944" s="337"/>
      <c r="GIS944" s="337"/>
      <c r="GIT944" s="337"/>
      <c r="GIU944" s="337"/>
      <c r="GIV944" s="337"/>
      <c r="GIW944" s="337"/>
      <c r="GIX944" s="337"/>
      <c r="GIY944" s="337"/>
      <c r="GIZ944" s="337"/>
      <c r="GJA944" s="337"/>
      <c r="GJB944" s="337"/>
      <c r="GJC944" s="337"/>
      <c r="GJD944" s="337"/>
      <c r="GJE944" s="337"/>
      <c r="GJF944" s="337"/>
      <c r="GJG944" s="337"/>
      <c r="GJH944" s="337"/>
      <c r="GJI944" s="337"/>
      <c r="GJJ944" s="337"/>
      <c r="GJK944" s="337"/>
      <c r="GJL944" s="337"/>
      <c r="GJM944" s="337"/>
      <c r="GJN944" s="337"/>
      <c r="GJO944" s="337"/>
      <c r="GJP944" s="337"/>
      <c r="GJQ944" s="337"/>
      <c r="GJR944" s="337"/>
      <c r="GJS944" s="337"/>
      <c r="GJT944" s="337"/>
      <c r="GJU944" s="337"/>
      <c r="GJV944" s="337"/>
      <c r="GJW944" s="337"/>
      <c r="GJX944" s="337"/>
      <c r="GJY944" s="337"/>
      <c r="GJZ944" s="337"/>
      <c r="GKA944" s="337"/>
      <c r="GKB944" s="337"/>
      <c r="GKC944" s="337"/>
      <c r="GKD944" s="337"/>
      <c r="GKE944" s="337"/>
      <c r="GKF944" s="337"/>
      <c r="GKG944" s="337"/>
      <c r="GKH944" s="337"/>
      <c r="GKI944" s="337"/>
      <c r="GKJ944" s="337"/>
      <c r="GKK944" s="337"/>
      <c r="GKL944" s="337"/>
      <c r="GKM944" s="337"/>
      <c r="GKN944" s="337"/>
      <c r="GKO944" s="337"/>
      <c r="GKP944" s="337"/>
      <c r="GKQ944" s="337"/>
      <c r="GKR944" s="337"/>
      <c r="GKS944" s="337"/>
      <c r="GKT944" s="337"/>
      <c r="GKU944" s="337"/>
      <c r="GKV944" s="337"/>
      <c r="GKW944" s="337"/>
      <c r="GKX944" s="337"/>
      <c r="GKY944" s="337"/>
      <c r="GKZ944" s="337"/>
      <c r="GLA944" s="337"/>
      <c r="GLB944" s="337"/>
      <c r="GLC944" s="337"/>
      <c r="GLD944" s="337"/>
      <c r="GLE944" s="337"/>
      <c r="GLF944" s="337"/>
      <c r="GLG944" s="337"/>
      <c r="GLH944" s="337"/>
      <c r="GLI944" s="337"/>
      <c r="GLJ944" s="337"/>
      <c r="GLK944" s="337"/>
      <c r="GLL944" s="337"/>
      <c r="GLM944" s="337"/>
      <c r="GLN944" s="337"/>
      <c r="GLO944" s="337"/>
      <c r="GLP944" s="337"/>
      <c r="GLQ944" s="337"/>
      <c r="GLR944" s="337"/>
      <c r="GLS944" s="337"/>
      <c r="GLT944" s="337"/>
      <c r="GLU944" s="337"/>
      <c r="GLV944" s="337"/>
      <c r="GLW944" s="337"/>
      <c r="GLX944" s="337"/>
      <c r="GLY944" s="337"/>
      <c r="GLZ944" s="337"/>
      <c r="GMA944" s="337"/>
      <c r="GMB944" s="337"/>
      <c r="GMC944" s="337"/>
      <c r="GMD944" s="337"/>
      <c r="GME944" s="337"/>
      <c r="GMF944" s="337"/>
      <c r="GMG944" s="337"/>
      <c r="GMH944" s="337"/>
      <c r="GMI944" s="337"/>
      <c r="GMJ944" s="337"/>
      <c r="GMK944" s="337"/>
      <c r="GML944" s="337"/>
      <c r="GMM944" s="337"/>
      <c r="GMN944" s="337"/>
      <c r="GMO944" s="337"/>
      <c r="GMP944" s="337"/>
      <c r="GMQ944" s="337"/>
      <c r="GMR944" s="337"/>
      <c r="GMS944" s="337"/>
      <c r="GMT944" s="337"/>
      <c r="GMU944" s="337"/>
      <c r="GMV944" s="337"/>
      <c r="GMW944" s="337"/>
      <c r="GMX944" s="337"/>
      <c r="GMY944" s="337"/>
      <c r="GMZ944" s="337"/>
      <c r="GNA944" s="337"/>
      <c r="GNB944" s="337"/>
      <c r="GNC944" s="337"/>
      <c r="GND944" s="337"/>
      <c r="GNE944" s="337"/>
      <c r="GNF944" s="337"/>
      <c r="GNG944" s="337"/>
      <c r="GNH944" s="337"/>
      <c r="GNI944" s="337"/>
      <c r="GNJ944" s="337"/>
      <c r="GNK944" s="337"/>
      <c r="GNL944" s="337"/>
      <c r="GNM944" s="337"/>
      <c r="GNN944" s="337"/>
      <c r="GNO944" s="337"/>
      <c r="GNP944" s="337"/>
      <c r="GNQ944" s="337"/>
      <c r="GNR944" s="337"/>
      <c r="GNS944" s="337"/>
      <c r="GNT944" s="337"/>
      <c r="GNU944" s="337"/>
      <c r="GNV944" s="337"/>
      <c r="GNW944" s="337"/>
      <c r="GNX944" s="337"/>
      <c r="GNY944" s="337"/>
      <c r="GNZ944" s="337"/>
      <c r="GOA944" s="337"/>
      <c r="GOB944" s="337"/>
      <c r="GOC944" s="337"/>
      <c r="GOD944" s="337"/>
      <c r="GOE944" s="337"/>
      <c r="GOF944" s="337"/>
      <c r="GOG944" s="337"/>
      <c r="GOH944" s="337"/>
      <c r="GOI944" s="337"/>
      <c r="GOJ944" s="337"/>
      <c r="GOK944" s="337"/>
      <c r="GOL944" s="337"/>
      <c r="GOM944" s="337"/>
      <c r="GON944" s="337"/>
      <c r="GOO944" s="337"/>
      <c r="GOP944" s="337"/>
      <c r="GOQ944" s="337"/>
      <c r="GOR944" s="337"/>
      <c r="GOS944" s="337"/>
      <c r="GOT944" s="337"/>
      <c r="GOU944" s="337"/>
      <c r="GOV944" s="337"/>
      <c r="GOW944" s="337"/>
      <c r="GOX944" s="337"/>
      <c r="GOY944" s="337"/>
      <c r="GOZ944" s="337"/>
      <c r="GPA944" s="337"/>
      <c r="GPB944" s="337"/>
      <c r="GPC944" s="337"/>
      <c r="GPD944" s="337"/>
      <c r="GPE944" s="337"/>
      <c r="GPF944" s="337"/>
      <c r="GPG944" s="337"/>
      <c r="GPH944" s="337"/>
      <c r="GPI944" s="337"/>
      <c r="GPJ944" s="337"/>
      <c r="GPK944" s="337"/>
      <c r="GPL944" s="337"/>
      <c r="GPM944" s="337"/>
      <c r="GPN944" s="337"/>
      <c r="GPO944" s="337"/>
      <c r="GPP944" s="337"/>
      <c r="GPQ944" s="337"/>
      <c r="GPR944" s="337"/>
      <c r="GPS944" s="337"/>
      <c r="GPT944" s="337"/>
      <c r="GPU944" s="337"/>
      <c r="GPV944" s="337"/>
      <c r="GPW944" s="337"/>
      <c r="GPX944" s="337"/>
      <c r="GPY944" s="337"/>
      <c r="GPZ944" s="337"/>
      <c r="GQA944" s="337"/>
      <c r="GQB944" s="337"/>
      <c r="GQC944" s="337"/>
      <c r="GQD944" s="337"/>
      <c r="GQE944" s="337"/>
      <c r="GQF944" s="337"/>
      <c r="GQG944" s="337"/>
      <c r="GQH944" s="337"/>
      <c r="GQI944" s="337"/>
      <c r="GQJ944" s="337"/>
      <c r="GQK944" s="337"/>
      <c r="GQL944" s="337"/>
      <c r="GQM944" s="337"/>
      <c r="GQN944" s="337"/>
      <c r="GQO944" s="337"/>
      <c r="GQP944" s="337"/>
      <c r="GQQ944" s="337"/>
      <c r="GQR944" s="337"/>
      <c r="GQS944" s="337"/>
      <c r="GQT944" s="337"/>
      <c r="GQU944" s="337"/>
      <c r="GQV944" s="337"/>
      <c r="GQW944" s="337"/>
      <c r="GQX944" s="337"/>
      <c r="GQY944" s="337"/>
      <c r="GQZ944" s="337"/>
      <c r="GRA944" s="337"/>
      <c r="GRB944" s="337"/>
      <c r="GRC944" s="337"/>
      <c r="GRD944" s="337"/>
      <c r="GRE944" s="337"/>
      <c r="GRF944" s="337"/>
      <c r="GRG944" s="337"/>
      <c r="GRH944" s="337"/>
      <c r="GRI944" s="337"/>
      <c r="GRJ944" s="337"/>
      <c r="GRK944" s="337"/>
      <c r="GRL944" s="337"/>
      <c r="GRM944" s="337"/>
      <c r="GRN944" s="337"/>
      <c r="GRO944" s="337"/>
      <c r="GRP944" s="337"/>
      <c r="GRQ944" s="337"/>
      <c r="GRR944" s="337"/>
      <c r="GRS944" s="337"/>
      <c r="GRT944" s="337"/>
      <c r="GRU944" s="337"/>
      <c r="GRV944" s="337"/>
      <c r="GRW944" s="337"/>
      <c r="GRX944" s="337"/>
      <c r="GRY944" s="337"/>
      <c r="GRZ944" s="337"/>
      <c r="GSA944" s="337"/>
      <c r="GSB944" s="337"/>
      <c r="GSC944" s="337"/>
      <c r="GSD944" s="337"/>
      <c r="GSE944" s="337"/>
      <c r="GSF944" s="337"/>
      <c r="GSG944" s="337"/>
      <c r="GSH944" s="337"/>
      <c r="GSI944" s="337"/>
      <c r="GSJ944" s="337"/>
      <c r="GSK944" s="337"/>
      <c r="GSL944" s="337"/>
      <c r="GSM944" s="337"/>
      <c r="GSN944" s="337"/>
      <c r="GSO944" s="337"/>
      <c r="GSP944" s="337"/>
      <c r="GSQ944" s="337"/>
      <c r="GSR944" s="337"/>
      <c r="GSS944" s="337"/>
      <c r="GST944" s="337"/>
      <c r="GSU944" s="337"/>
      <c r="GSV944" s="337"/>
      <c r="GSW944" s="337"/>
      <c r="GSX944" s="337"/>
      <c r="GSY944" s="337"/>
      <c r="GSZ944" s="337"/>
      <c r="GTA944" s="337"/>
      <c r="GTB944" s="337"/>
      <c r="GTC944" s="337"/>
      <c r="GTD944" s="337"/>
      <c r="GTE944" s="337"/>
      <c r="GTF944" s="337"/>
      <c r="GTG944" s="337"/>
      <c r="GTH944" s="337"/>
      <c r="GTI944" s="337"/>
      <c r="GTJ944" s="337"/>
      <c r="GTK944" s="337"/>
      <c r="GTL944" s="337"/>
      <c r="GTM944" s="337"/>
      <c r="GTN944" s="337"/>
      <c r="GTO944" s="337"/>
      <c r="GTP944" s="337"/>
      <c r="GTQ944" s="337"/>
      <c r="GTR944" s="337"/>
      <c r="GTS944" s="337"/>
      <c r="GTT944" s="337"/>
      <c r="GTU944" s="337"/>
      <c r="GTV944" s="337"/>
      <c r="GTW944" s="337"/>
      <c r="GTX944" s="337"/>
      <c r="GTY944" s="337"/>
      <c r="GTZ944" s="337"/>
      <c r="GUA944" s="337"/>
      <c r="GUB944" s="337"/>
      <c r="GUC944" s="337"/>
      <c r="GUD944" s="337"/>
      <c r="GUE944" s="337"/>
      <c r="GUF944" s="337"/>
      <c r="GUG944" s="337"/>
      <c r="GUH944" s="337"/>
      <c r="GUI944" s="337"/>
      <c r="GUJ944" s="337"/>
      <c r="GUK944" s="337"/>
      <c r="GUL944" s="337"/>
      <c r="GUM944" s="337"/>
      <c r="GUN944" s="337"/>
      <c r="GUO944" s="337"/>
      <c r="GUP944" s="337"/>
      <c r="GUQ944" s="337"/>
      <c r="GUR944" s="337"/>
      <c r="GUS944" s="337"/>
      <c r="GUT944" s="337"/>
      <c r="GUU944" s="337"/>
      <c r="GUV944" s="337"/>
      <c r="GUW944" s="337"/>
      <c r="GUX944" s="337"/>
      <c r="GUY944" s="337"/>
      <c r="GUZ944" s="337"/>
      <c r="GVA944" s="337"/>
      <c r="GVB944" s="337"/>
      <c r="GVC944" s="337"/>
      <c r="GVD944" s="337"/>
      <c r="GVE944" s="337"/>
      <c r="GVF944" s="337"/>
      <c r="GVG944" s="337"/>
      <c r="GVH944" s="337"/>
      <c r="GVI944" s="337"/>
      <c r="GVJ944" s="337"/>
      <c r="GVK944" s="337"/>
      <c r="GVL944" s="337"/>
      <c r="GVM944" s="337"/>
      <c r="GVN944" s="337"/>
      <c r="GVO944" s="337"/>
      <c r="GVP944" s="337"/>
      <c r="GVQ944" s="337"/>
      <c r="GVR944" s="337"/>
      <c r="GVS944" s="337"/>
      <c r="GVT944" s="337"/>
      <c r="GVU944" s="337"/>
      <c r="GVV944" s="337"/>
      <c r="GVW944" s="337"/>
      <c r="GVX944" s="337"/>
      <c r="GVY944" s="337"/>
      <c r="GVZ944" s="337"/>
      <c r="GWA944" s="337"/>
      <c r="GWB944" s="337"/>
      <c r="GWC944" s="337"/>
      <c r="GWD944" s="337"/>
      <c r="GWE944" s="337"/>
      <c r="GWF944" s="337"/>
      <c r="GWG944" s="337"/>
      <c r="GWH944" s="337"/>
      <c r="GWI944" s="337"/>
      <c r="GWJ944" s="337"/>
      <c r="GWK944" s="337"/>
      <c r="GWL944" s="337"/>
      <c r="GWM944" s="337"/>
      <c r="GWN944" s="337"/>
      <c r="GWO944" s="337"/>
      <c r="GWP944" s="337"/>
      <c r="GWQ944" s="337"/>
      <c r="GWR944" s="337"/>
      <c r="GWS944" s="337"/>
      <c r="GWT944" s="337"/>
      <c r="GWU944" s="337"/>
      <c r="GWV944" s="337"/>
      <c r="GWW944" s="337"/>
      <c r="GWX944" s="337"/>
      <c r="GWY944" s="337"/>
      <c r="GWZ944" s="337"/>
      <c r="GXA944" s="337"/>
      <c r="GXB944" s="337"/>
      <c r="GXC944" s="337"/>
      <c r="GXD944" s="337"/>
      <c r="GXE944" s="337"/>
      <c r="GXF944" s="337"/>
      <c r="GXG944" s="337"/>
      <c r="GXH944" s="337"/>
      <c r="GXI944" s="337"/>
      <c r="GXJ944" s="337"/>
      <c r="GXK944" s="337"/>
      <c r="GXL944" s="337"/>
      <c r="GXM944" s="337"/>
      <c r="GXN944" s="337"/>
      <c r="GXO944" s="337"/>
      <c r="GXP944" s="337"/>
      <c r="GXQ944" s="337"/>
      <c r="GXR944" s="337"/>
      <c r="GXS944" s="337"/>
      <c r="GXT944" s="337"/>
      <c r="GXU944" s="337"/>
      <c r="GXV944" s="337"/>
      <c r="GXW944" s="337"/>
      <c r="GXX944" s="337"/>
      <c r="GXY944" s="337"/>
      <c r="GXZ944" s="337"/>
      <c r="GYA944" s="337"/>
      <c r="GYB944" s="337"/>
      <c r="GYC944" s="337"/>
      <c r="GYD944" s="337"/>
      <c r="GYE944" s="337"/>
      <c r="GYF944" s="337"/>
      <c r="GYG944" s="337"/>
      <c r="GYH944" s="337"/>
      <c r="GYI944" s="337"/>
      <c r="GYJ944" s="337"/>
      <c r="GYK944" s="337"/>
      <c r="GYL944" s="337"/>
      <c r="GYM944" s="337"/>
      <c r="GYN944" s="337"/>
      <c r="GYO944" s="337"/>
      <c r="GYP944" s="337"/>
      <c r="GYQ944" s="337"/>
      <c r="GYR944" s="337"/>
      <c r="GYS944" s="337"/>
      <c r="GYT944" s="337"/>
      <c r="GYU944" s="337"/>
      <c r="GYV944" s="337"/>
      <c r="GYW944" s="337"/>
      <c r="GYX944" s="337"/>
      <c r="GYY944" s="337"/>
      <c r="GYZ944" s="337"/>
      <c r="GZA944" s="337"/>
      <c r="GZB944" s="337"/>
      <c r="GZC944" s="337"/>
      <c r="GZD944" s="337"/>
      <c r="GZE944" s="337"/>
      <c r="GZF944" s="337"/>
      <c r="GZG944" s="337"/>
      <c r="GZH944" s="337"/>
      <c r="GZI944" s="337"/>
      <c r="GZJ944" s="337"/>
      <c r="GZK944" s="337"/>
      <c r="GZL944" s="337"/>
      <c r="GZM944" s="337"/>
      <c r="GZN944" s="337"/>
      <c r="GZO944" s="337"/>
      <c r="GZP944" s="337"/>
      <c r="GZQ944" s="337"/>
      <c r="GZR944" s="337"/>
      <c r="GZS944" s="337"/>
      <c r="GZT944" s="337"/>
      <c r="GZU944" s="337"/>
      <c r="GZV944" s="337"/>
      <c r="GZW944" s="337"/>
      <c r="GZX944" s="337"/>
      <c r="GZY944" s="337"/>
      <c r="GZZ944" s="337"/>
      <c r="HAA944" s="337"/>
      <c r="HAB944" s="337"/>
      <c r="HAC944" s="337"/>
      <c r="HAD944" s="337"/>
      <c r="HAE944" s="337"/>
      <c r="HAF944" s="337"/>
      <c r="HAG944" s="337"/>
      <c r="HAH944" s="337"/>
      <c r="HAI944" s="337"/>
      <c r="HAJ944" s="337"/>
      <c r="HAK944" s="337"/>
      <c r="HAL944" s="337"/>
      <c r="HAM944" s="337"/>
      <c r="HAN944" s="337"/>
      <c r="HAO944" s="337"/>
      <c r="HAP944" s="337"/>
      <c r="HAQ944" s="337"/>
      <c r="HAR944" s="337"/>
      <c r="HAS944" s="337"/>
      <c r="HAT944" s="337"/>
      <c r="HAU944" s="337"/>
      <c r="HAV944" s="337"/>
      <c r="HAW944" s="337"/>
      <c r="HAX944" s="337"/>
      <c r="HAY944" s="337"/>
      <c r="HAZ944" s="337"/>
      <c r="HBA944" s="337"/>
      <c r="HBB944" s="337"/>
      <c r="HBC944" s="337"/>
      <c r="HBD944" s="337"/>
      <c r="HBE944" s="337"/>
      <c r="HBF944" s="337"/>
      <c r="HBG944" s="337"/>
      <c r="HBH944" s="337"/>
      <c r="HBI944" s="337"/>
      <c r="HBJ944" s="337"/>
      <c r="HBK944" s="337"/>
      <c r="HBL944" s="337"/>
      <c r="HBM944" s="337"/>
      <c r="HBN944" s="337"/>
      <c r="HBO944" s="337"/>
      <c r="HBP944" s="337"/>
      <c r="HBQ944" s="337"/>
      <c r="HBR944" s="337"/>
      <c r="HBS944" s="337"/>
      <c r="HBT944" s="337"/>
      <c r="HBU944" s="337"/>
      <c r="HBV944" s="337"/>
      <c r="HBW944" s="337"/>
      <c r="HBX944" s="337"/>
      <c r="HBY944" s="337"/>
      <c r="HBZ944" s="337"/>
      <c r="HCA944" s="337"/>
      <c r="HCB944" s="337"/>
      <c r="HCC944" s="337"/>
      <c r="HCD944" s="337"/>
      <c r="HCE944" s="337"/>
      <c r="HCF944" s="337"/>
      <c r="HCG944" s="337"/>
      <c r="HCH944" s="337"/>
      <c r="HCI944" s="337"/>
      <c r="HCJ944" s="337"/>
      <c r="HCK944" s="337"/>
      <c r="HCL944" s="337"/>
      <c r="HCM944" s="337"/>
      <c r="HCN944" s="337"/>
      <c r="HCO944" s="337"/>
      <c r="HCP944" s="337"/>
      <c r="HCQ944" s="337"/>
      <c r="HCR944" s="337"/>
      <c r="HCS944" s="337"/>
      <c r="HCT944" s="337"/>
      <c r="HCU944" s="337"/>
      <c r="HCV944" s="337"/>
      <c r="HCW944" s="337"/>
      <c r="HCX944" s="337"/>
      <c r="HCY944" s="337"/>
      <c r="HCZ944" s="337"/>
      <c r="HDA944" s="337"/>
      <c r="HDB944" s="337"/>
      <c r="HDC944" s="337"/>
      <c r="HDD944" s="337"/>
      <c r="HDE944" s="337"/>
      <c r="HDF944" s="337"/>
      <c r="HDG944" s="337"/>
      <c r="HDH944" s="337"/>
      <c r="HDI944" s="337"/>
      <c r="HDJ944" s="337"/>
      <c r="HDK944" s="337"/>
      <c r="HDL944" s="337"/>
      <c r="HDM944" s="337"/>
      <c r="HDN944" s="337"/>
      <c r="HDO944" s="337"/>
      <c r="HDP944" s="337"/>
      <c r="HDQ944" s="337"/>
      <c r="HDR944" s="337"/>
      <c r="HDS944" s="337"/>
      <c r="HDT944" s="337"/>
      <c r="HDU944" s="337"/>
      <c r="HDV944" s="337"/>
      <c r="HDW944" s="337"/>
      <c r="HDX944" s="337"/>
      <c r="HDY944" s="337"/>
      <c r="HDZ944" s="337"/>
      <c r="HEA944" s="337"/>
      <c r="HEB944" s="337"/>
      <c r="HEC944" s="337"/>
      <c r="HED944" s="337"/>
      <c r="HEE944" s="337"/>
      <c r="HEF944" s="337"/>
      <c r="HEG944" s="337"/>
      <c r="HEH944" s="337"/>
      <c r="HEI944" s="337"/>
      <c r="HEJ944" s="337"/>
      <c r="HEK944" s="337"/>
      <c r="HEL944" s="337"/>
      <c r="HEM944" s="337"/>
      <c r="HEN944" s="337"/>
      <c r="HEO944" s="337"/>
      <c r="HEP944" s="337"/>
      <c r="HEQ944" s="337"/>
      <c r="HER944" s="337"/>
      <c r="HES944" s="337"/>
      <c r="HET944" s="337"/>
      <c r="HEU944" s="337"/>
      <c r="HEV944" s="337"/>
      <c r="HEW944" s="337"/>
      <c r="HEX944" s="337"/>
      <c r="HEY944" s="337"/>
      <c r="HEZ944" s="337"/>
      <c r="HFA944" s="337"/>
      <c r="HFB944" s="337"/>
      <c r="HFC944" s="337"/>
      <c r="HFD944" s="337"/>
      <c r="HFE944" s="337"/>
      <c r="HFF944" s="337"/>
      <c r="HFG944" s="337"/>
      <c r="HFH944" s="337"/>
      <c r="HFI944" s="337"/>
      <c r="HFJ944" s="337"/>
      <c r="HFK944" s="337"/>
      <c r="HFL944" s="337"/>
      <c r="HFM944" s="337"/>
      <c r="HFN944" s="337"/>
      <c r="HFO944" s="337"/>
      <c r="HFP944" s="337"/>
      <c r="HFQ944" s="337"/>
      <c r="HFR944" s="337"/>
      <c r="HFS944" s="337"/>
      <c r="HFT944" s="337"/>
      <c r="HFU944" s="337"/>
      <c r="HFV944" s="337"/>
      <c r="HFW944" s="337"/>
      <c r="HFX944" s="337"/>
      <c r="HFY944" s="337"/>
      <c r="HFZ944" s="337"/>
      <c r="HGA944" s="337"/>
      <c r="HGB944" s="337"/>
      <c r="HGC944" s="337"/>
      <c r="HGD944" s="337"/>
      <c r="HGE944" s="337"/>
      <c r="HGF944" s="337"/>
      <c r="HGG944" s="337"/>
      <c r="HGH944" s="337"/>
      <c r="HGI944" s="337"/>
      <c r="HGJ944" s="337"/>
      <c r="HGK944" s="337"/>
      <c r="HGL944" s="337"/>
      <c r="HGM944" s="337"/>
      <c r="HGN944" s="337"/>
      <c r="HGO944" s="337"/>
      <c r="HGP944" s="337"/>
      <c r="HGQ944" s="337"/>
      <c r="HGR944" s="337"/>
      <c r="HGS944" s="337"/>
      <c r="HGT944" s="337"/>
      <c r="HGU944" s="337"/>
      <c r="HGV944" s="337"/>
      <c r="HGW944" s="337"/>
      <c r="HGX944" s="337"/>
      <c r="HGY944" s="337"/>
      <c r="HGZ944" s="337"/>
      <c r="HHA944" s="337"/>
      <c r="HHB944" s="337"/>
      <c r="HHC944" s="337"/>
      <c r="HHD944" s="337"/>
      <c r="HHE944" s="337"/>
      <c r="HHF944" s="337"/>
      <c r="HHG944" s="337"/>
      <c r="HHH944" s="337"/>
      <c r="HHI944" s="337"/>
      <c r="HHJ944" s="337"/>
      <c r="HHK944" s="337"/>
      <c r="HHL944" s="337"/>
      <c r="HHM944" s="337"/>
      <c r="HHN944" s="337"/>
      <c r="HHO944" s="337"/>
      <c r="HHP944" s="337"/>
      <c r="HHQ944" s="337"/>
      <c r="HHR944" s="337"/>
      <c r="HHS944" s="337"/>
      <c r="HHT944" s="337"/>
      <c r="HHU944" s="337"/>
      <c r="HHV944" s="337"/>
      <c r="HHW944" s="337"/>
      <c r="HHX944" s="337"/>
      <c r="HHY944" s="337"/>
      <c r="HHZ944" s="337"/>
      <c r="HIA944" s="337"/>
      <c r="HIB944" s="337"/>
      <c r="HIC944" s="337"/>
      <c r="HID944" s="337"/>
      <c r="HIE944" s="337"/>
      <c r="HIF944" s="337"/>
      <c r="HIG944" s="337"/>
      <c r="HIH944" s="337"/>
      <c r="HII944" s="337"/>
      <c r="HIJ944" s="337"/>
      <c r="HIK944" s="337"/>
      <c r="HIL944" s="337"/>
      <c r="HIM944" s="337"/>
      <c r="HIN944" s="337"/>
      <c r="HIO944" s="337"/>
      <c r="HIP944" s="337"/>
      <c r="HIQ944" s="337"/>
      <c r="HIR944" s="337"/>
      <c r="HIS944" s="337"/>
      <c r="HIT944" s="337"/>
      <c r="HIU944" s="337"/>
      <c r="HIV944" s="337"/>
      <c r="HIW944" s="337"/>
      <c r="HIX944" s="337"/>
      <c r="HIY944" s="337"/>
      <c r="HIZ944" s="337"/>
      <c r="HJA944" s="337"/>
      <c r="HJB944" s="337"/>
      <c r="HJC944" s="337"/>
      <c r="HJD944" s="337"/>
      <c r="HJE944" s="337"/>
      <c r="HJF944" s="337"/>
      <c r="HJG944" s="337"/>
      <c r="HJH944" s="337"/>
      <c r="HJI944" s="337"/>
      <c r="HJJ944" s="337"/>
      <c r="HJK944" s="337"/>
      <c r="HJL944" s="337"/>
      <c r="HJM944" s="337"/>
      <c r="HJN944" s="337"/>
      <c r="HJO944" s="337"/>
      <c r="HJP944" s="337"/>
      <c r="HJQ944" s="337"/>
      <c r="HJR944" s="337"/>
      <c r="HJS944" s="337"/>
      <c r="HJT944" s="337"/>
      <c r="HJU944" s="337"/>
      <c r="HJV944" s="337"/>
      <c r="HJW944" s="337"/>
      <c r="HJX944" s="337"/>
      <c r="HJY944" s="337"/>
      <c r="HJZ944" s="337"/>
      <c r="HKA944" s="337"/>
      <c r="HKB944" s="337"/>
      <c r="HKC944" s="337"/>
      <c r="HKD944" s="337"/>
      <c r="HKE944" s="337"/>
      <c r="HKF944" s="337"/>
      <c r="HKG944" s="337"/>
      <c r="HKH944" s="337"/>
      <c r="HKI944" s="337"/>
      <c r="HKJ944" s="337"/>
      <c r="HKK944" s="337"/>
      <c r="HKL944" s="337"/>
      <c r="HKM944" s="337"/>
      <c r="HKN944" s="337"/>
      <c r="HKO944" s="337"/>
      <c r="HKP944" s="337"/>
      <c r="HKQ944" s="337"/>
      <c r="HKR944" s="337"/>
      <c r="HKS944" s="337"/>
      <c r="HKT944" s="337"/>
      <c r="HKU944" s="337"/>
      <c r="HKV944" s="337"/>
      <c r="HKW944" s="337"/>
      <c r="HKX944" s="337"/>
      <c r="HKY944" s="337"/>
      <c r="HKZ944" s="337"/>
      <c r="HLA944" s="337"/>
      <c r="HLB944" s="337"/>
      <c r="HLC944" s="337"/>
      <c r="HLD944" s="337"/>
      <c r="HLE944" s="337"/>
      <c r="HLF944" s="337"/>
      <c r="HLG944" s="337"/>
      <c r="HLH944" s="337"/>
      <c r="HLI944" s="337"/>
      <c r="HLJ944" s="337"/>
      <c r="HLK944" s="337"/>
      <c r="HLL944" s="337"/>
      <c r="HLM944" s="337"/>
      <c r="HLN944" s="337"/>
      <c r="HLO944" s="337"/>
      <c r="HLP944" s="337"/>
      <c r="HLQ944" s="337"/>
      <c r="HLR944" s="337"/>
      <c r="HLS944" s="337"/>
      <c r="HLT944" s="337"/>
      <c r="HLU944" s="337"/>
      <c r="HLV944" s="337"/>
      <c r="HLW944" s="337"/>
      <c r="HLX944" s="337"/>
      <c r="HLY944" s="337"/>
      <c r="HLZ944" s="337"/>
      <c r="HMA944" s="337"/>
      <c r="HMB944" s="337"/>
      <c r="HMC944" s="337"/>
      <c r="HMD944" s="337"/>
      <c r="HME944" s="337"/>
      <c r="HMF944" s="337"/>
      <c r="HMG944" s="337"/>
      <c r="HMH944" s="337"/>
      <c r="HMI944" s="337"/>
      <c r="HMJ944" s="337"/>
      <c r="HMK944" s="337"/>
      <c r="HML944" s="337"/>
      <c r="HMM944" s="337"/>
      <c r="HMN944" s="337"/>
      <c r="HMO944" s="337"/>
      <c r="HMP944" s="337"/>
      <c r="HMQ944" s="337"/>
      <c r="HMR944" s="337"/>
      <c r="HMS944" s="337"/>
      <c r="HMT944" s="337"/>
      <c r="HMU944" s="337"/>
      <c r="HMV944" s="337"/>
      <c r="HMW944" s="337"/>
      <c r="HMX944" s="337"/>
      <c r="HMY944" s="337"/>
      <c r="HMZ944" s="337"/>
      <c r="HNA944" s="337"/>
      <c r="HNB944" s="337"/>
      <c r="HNC944" s="337"/>
      <c r="HND944" s="337"/>
      <c r="HNE944" s="337"/>
      <c r="HNF944" s="337"/>
      <c r="HNG944" s="337"/>
      <c r="HNH944" s="337"/>
      <c r="HNI944" s="337"/>
      <c r="HNJ944" s="337"/>
      <c r="HNK944" s="337"/>
      <c r="HNL944" s="337"/>
      <c r="HNM944" s="337"/>
      <c r="HNN944" s="337"/>
      <c r="HNO944" s="337"/>
      <c r="HNP944" s="337"/>
      <c r="HNQ944" s="337"/>
      <c r="HNR944" s="337"/>
      <c r="HNS944" s="337"/>
      <c r="HNT944" s="337"/>
      <c r="HNU944" s="337"/>
      <c r="HNV944" s="337"/>
      <c r="HNW944" s="337"/>
      <c r="HNX944" s="337"/>
      <c r="HNY944" s="337"/>
      <c r="HNZ944" s="337"/>
      <c r="HOA944" s="337"/>
      <c r="HOB944" s="337"/>
      <c r="HOC944" s="337"/>
      <c r="HOD944" s="337"/>
      <c r="HOE944" s="337"/>
      <c r="HOF944" s="337"/>
      <c r="HOG944" s="337"/>
      <c r="HOH944" s="337"/>
      <c r="HOI944" s="337"/>
      <c r="HOJ944" s="337"/>
      <c r="HOK944" s="337"/>
      <c r="HOL944" s="337"/>
      <c r="HOM944" s="337"/>
      <c r="HON944" s="337"/>
      <c r="HOO944" s="337"/>
      <c r="HOP944" s="337"/>
      <c r="HOQ944" s="337"/>
      <c r="HOR944" s="337"/>
      <c r="HOS944" s="337"/>
      <c r="HOT944" s="337"/>
      <c r="HOU944" s="337"/>
      <c r="HOV944" s="337"/>
      <c r="HOW944" s="337"/>
      <c r="HOX944" s="337"/>
      <c r="HOY944" s="337"/>
      <c r="HOZ944" s="337"/>
      <c r="HPA944" s="337"/>
      <c r="HPB944" s="337"/>
      <c r="HPC944" s="337"/>
      <c r="HPD944" s="337"/>
      <c r="HPE944" s="337"/>
      <c r="HPF944" s="337"/>
      <c r="HPG944" s="337"/>
      <c r="HPH944" s="337"/>
      <c r="HPI944" s="337"/>
      <c r="HPJ944" s="337"/>
      <c r="HPK944" s="337"/>
      <c r="HPL944" s="337"/>
      <c r="HPM944" s="337"/>
      <c r="HPN944" s="337"/>
      <c r="HPO944" s="337"/>
      <c r="HPP944" s="337"/>
      <c r="HPQ944" s="337"/>
      <c r="HPR944" s="337"/>
      <c r="HPS944" s="337"/>
      <c r="HPT944" s="337"/>
      <c r="HPU944" s="337"/>
      <c r="HPV944" s="337"/>
      <c r="HPW944" s="337"/>
      <c r="HPX944" s="337"/>
      <c r="HPY944" s="337"/>
      <c r="HPZ944" s="337"/>
      <c r="HQA944" s="337"/>
      <c r="HQB944" s="337"/>
      <c r="HQC944" s="337"/>
      <c r="HQD944" s="337"/>
      <c r="HQE944" s="337"/>
      <c r="HQF944" s="337"/>
      <c r="HQG944" s="337"/>
      <c r="HQH944" s="337"/>
      <c r="HQI944" s="337"/>
      <c r="HQJ944" s="337"/>
      <c r="HQK944" s="337"/>
      <c r="HQL944" s="337"/>
      <c r="HQM944" s="337"/>
      <c r="HQN944" s="337"/>
      <c r="HQO944" s="337"/>
      <c r="HQP944" s="337"/>
      <c r="HQQ944" s="337"/>
      <c r="HQR944" s="337"/>
      <c r="HQS944" s="337"/>
      <c r="HQT944" s="337"/>
      <c r="HQU944" s="337"/>
      <c r="HQV944" s="337"/>
      <c r="HQW944" s="337"/>
      <c r="HQX944" s="337"/>
      <c r="HQY944" s="337"/>
      <c r="HQZ944" s="337"/>
      <c r="HRA944" s="337"/>
      <c r="HRB944" s="337"/>
      <c r="HRC944" s="337"/>
      <c r="HRD944" s="337"/>
      <c r="HRE944" s="337"/>
      <c r="HRF944" s="337"/>
      <c r="HRG944" s="337"/>
      <c r="HRH944" s="337"/>
      <c r="HRI944" s="337"/>
      <c r="HRJ944" s="337"/>
      <c r="HRK944" s="337"/>
      <c r="HRL944" s="337"/>
      <c r="HRM944" s="337"/>
      <c r="HRN944" s="337"/>
      <c r="HRO944" s="337"/>
      <c r="HRP944" s="337"/>
      <c r="HRQ944" s="337"/>
      <c r="HRR944" s="337"/>
      <c r="HRS944" s="337"/>
      <c r="HRT944" s="337"/>
      <c r="HRU944" s="337"/>
      <c r="HRV944" s="337"/>
      <c r="HRW944" s="337"/>
      <c r="HRX944" s="337"/>
      <c r="HRY944" s="337"/>
      <c r="HRZ944" s="337"/>
      <c r="HSA944" s="337"/>
      <c r="HSB944" s="337"/>
      <c r="HSC944" s="337"/>
      <c r="HSD944" s="337"/>
      <c r="HSE944" s="337"/>
      <c r="HSF944" s="337"/>
      <c r="HSG944" s="337"/>
      <c r="HSH944" s="337"/>
      <c r="HSI944" s="337"/>
      <c r="HSJ944" s="337"/>
      <c r="HSK944" s="337"/>
      <c r="HSL944" s="337"/>
      <c r="HSM944" s="337"/>
      <c r="HSN944" s="337"/>
      <c r="HSO944" s="337"/>
      <c r="HSP944" s="337"/>
      <c r="HSQ944" s="337"/>
      <c r="HSR944" s="337"/>
      <c r="HSS944" s="337"/>
      <c r="HST944" s="337"/>
      <c r="HSU944" s="337"/>
      <c r="HSV944" s="337"/>
      <c r="HSW944" s="337"/>
      <c r="HSX944" s="337"/>
      <c r="HSY944" s="337"/>
      <c r="HSZ944" s="337"/>
      <c r="HTA944" s="337"/>
      <c r="HTB944" s="337"/>
      <c r="HTC944" s="337"/>
      <c r="HTD944" s="337"/>
      <c r="HTE944" s="337"/>
      <c r="HTF944" s="337"/>
      <c r="HTG944" s="337"/>
      <c r="HTH944" s="337"/>
      <c r="HTI944" s="337"/>
      <c r="HTJ944" s="337"/>
      <c r="HTK944" s="337"/>
      <c r="HTL944" s="337"/>
      <c r="HTM944" s="337"/>
      <c r="HTN944" s="337"/>
      <c r="HTO944" s="337"/>
      <c r="HTP944" s="337"/>
      <c r="HTQ944" s="337"/>
      <c r="HTR944" s="337"/>
      <c r="HTS944" s="337"/>
      <c r="HTT944" s="337"/>
      <c r="HTU944" s="337"/>
      <c r="HTV944" s="337"/>
      <c r="HTW944" s="337"/>
      <c r="HTX944" s="337"/>
      <c r="HTY944" s="337"/>
      <c r="HTZ944" s="337"/>
      <c r="HUA944" s="337"/>
      <c r="HUB944" s="337"/>
      <c r="HUC944" s="337"/>
      <c r="HUD944" s="337"/>
      <c r="HUE944" s="337"/>
      <c r="HUF944" s="337"/>
      <c r="HUG944" s="337"/>
      <c r="HUH944" s="337"/>
      <c r="HUI944" s="337"/>
      <c r="HUJ944" s="337"/>
      <c r="HUK944" s="337"/>
      <c r="HUL944" s="337"/>
      <c r="HUM944" s="337"/>
      <c r="HUN944" s="337"/>
      <c r="HUO944" s="337"/>
      <c r="HUP944" s="337"/>
      <c r="HUQ944" s="337"/>
      <c r="HUR944" s="337"/>
      <c r="HUS944" s="337"/>
      <c r="HUT944" s="337"/>
      <c r="HUU944" s="337"/>
      <c r="HUV944" s="337"/>
      <c r="HUW944" s="337"/>
      <c r="HUX944" s="337"/>
      <c r="HUY944" s="337"/>
      <c r="HUZ944" s="337"/>
      <c r="HVA944" s="337"/>
      <c r="HVB944" s="337"/>
      <c r="HVC944" s="337"/>
      <c r="HVD944" s="337"/>
      <c r="HVE944" s="337"/>
      <c r="HVF944" s="337"/>
      <c r="HVG944" s="337"/>
      <c r="HVH944" s="337"/>
      <c r="HVI944" s="337"/>
      <c r="HVJ944" s="337"/>
      <c r="HVK944" s="337"/>
      <c r="HVL944" s="337"/>
      <c r="HVM944" s="337"/>
      <c r="HVN944" s="337"/>
      <c r="HVO944" s="337"/>
      <c r="HVP944" s="337"/>
      <c r="HVQ944" s="337"/>
      <c r="HVR944" s="337"/>
      <c r="HVS944" s="337"/>
      <c r="HVT944" s="337"/>
      <c r="HVU944" s="337"/>
      <c r="HVV944" s="337"/>
      <c r="HVW944" s="337"/>
      <c r="HVX944" s="337"/>
      <c r="HVY944" s="337"/>
      <c r="HVZ944" s="337"/>
      <c r="HWA944" s="337"/>
      <c r="HWB944" s="337"/>
      <c r="HWC944" s="337"/>
      <c r="HWD944" s="337"/>
      <c r="HWE944" s="337"/>
      <c r="HWF944" s="337"/>
      <c r="HWG944" s="337"/>
      <c r="HWH944" s="337"/>
      <c r="HWI944" s="337"/>
      <c r="HWJ944" s="337"/>
      <c r="HWK944" s="337"/>
      <c r="HWL944" s="337"/>
      <c r="HWM944" s="337"/>
      <c r="HWN944" s="337"/>
      <c r="HWO944" s="337"/>
      <c r="HWP944" s="337"/>
      <c r="HWQ944" s="337"/>
      <c r="HWR944" s="337"/>
      <c r="HWS944" s="337"/>
      <c r="HWT944" s="337"/>
      <c r="HWU944" s="337"/>
      <c r="HWV944" s="337"/>
      <c r="HWW944" s="337"/>
      <c r="HWX944" s="337"/>
      <c r="HWY944" s="337"/>
      <c r="HWZ944" s="337"/>
      <c r="HXA944" s="337"/>
      <c r="HXB944" s="337"/>
      <c r="HXC944" s="337"/>
      <c r="HXD944" s="337"/>
      <c r="HXE944" s="337"/>
      <c r="HXF944" s="337"/>
      <c r="HXG944" s="337"/>
      <c r="HXH944" s="337"/>
      <c r="HXI944" s="337"/>
      <c r="HXJ944" s="337"/>
      <c r="HXK944" s="337"/>
      <c r="HXL944" s="337"/>
      <c r="HXM944" s="337"/>
      <c r="HXN944" s="337"/>
      <c r="HXO944" s="337"/>
      <c r="HXP944" s="337"/>
      <c r="HXQ944" s="337"/>
      <c r="HXR944" s="337"/>
      <c r="HXS944" s="337"/>
      <c r="HXT944" s="337"/>
      <c r="HXU944" s="337"/>
      <c r="HXV944" s="337"/>
      <c r="HXW944" s="337"/>
      <c r="HXX944" s="337"/>
      <c r="HXY944" s="337"/>
      <c r="HXZ944" s="337"/>
      <c r="HYA944" s="337"/>
      <c r="HYB944" s="337"/>
      <c r="HYC944" s="337"/>
      <c r="HYD944" s="337"/>
      <c r="HYE944" s="337"/>
      <c r="HYF944" s="337"/>
      <c r="HYG944" s="337"/>
      <c r="HYH944" s="337"/>
      <c r="HYI944" s="337"/>
      <c r="HYJ944" s="337"/>
      <c r="HYK944" s="337"/>
      <c r="HYL944" s="337"/>
      <c r="HYM944" s="337"/>
      <c r="HYN944" s="337"/>
      <c r="HYO944" s="337"/>
      <c r="HYP944" s="337"/>
      <c r="HYQ944" s="337"/>
      <c r="HYR944" s="337"/>
      <c r="HYS944" s="337"/>
      <c r="HYT944" s="337"/>
      <c r="HYU944" s="337"/>
      <c r="HYV944" s="337"/>
      <c r="HYW944" s="337"/>
      <c r="HYX944" s="337"/>
      <c r="HYY944" s="337"/>
      <c r="HYZ944" s="337"/>
      <c r="HZA944" s="337"/>
      <c r="HZB944" s="337"/>
      <c r="HZC944" s="337"/>
      <c r="HZD944" s="337"/>
      <c r="HZE944" s="337"/>
      <c r="HZF944" s="337"/>
      <c r="HZG944" s="337"/>
      <c r="HZH944" s="337"/>
      <c r="HZI944" s="337"/>
      <c r="HZJ944" s="337"/>
      <c r="HZK944" s="337"/>
      <c r="HZL944" s="337"/>
      <c r="HZM944" s="337"/>
      <c r="HZN944" s="337"/>
      <c r="HZO944" s="337"/>
      <c r="HZP944" s="337"/>
      <c r="HZQ944" s="337"/>
      <c r="HZR944" s="337"/>
      <c r="HZS944" s="337"/>
      <c r="HZT944" s="337"/>
      <c r="HZU944" s="337"/>
      <c r="HZV944" s="337"/>
      <c r="HZW944" s="337"/>
      <c r="HZX944" s="337"/>
      <c r="HZY944" s="337"/>
      <c r="HZZ944" s="337"/>
      <c r="IAA944" s="337"/>
      <c r="IAB944" s="337"/>
      <c r="IAC944" s="337"/>
      <c r="IAD944" s="337"/>
      <c r="IAE944" s="337"/>
      <c r="IAF944" s="337"/>
      <c r="IAG944" s="337"/>
      <c r="IAH944" s="337"/>
      <c r="IAI944" s="337"/>
      <c r="IAJ944" s="337"/>
      <c r="IAK944" s="337"/>
      <c r="IAL944" s="337"/>
      <c r="IAM944" s="337"/>
      <c r="IAN944" s="337"/>
      <c r="IAO944" s="337"/>
      <c r="IAP944" s="337"/>
      <c r="IAQ944" s="337"/>
      <c r="IAR944" s="337"/>
      <c r="IAS944" s="337"/>
      <c r="IAT944" s="337"/>
      <c r="IAU944" s="337"/>
      <c r="IAV944" s="337"/>
      <c r="IAW944" s="337"/>
      <c r="IAX944" s="337"/>
      <c r="IAY944" s="337"/>
      <c r="IAZ944" s="337"/>
      <c r="IBA944" s="337"/>
      <c r="IBB944" s="337"/>
      <c r="IBC944" s="337"/>
      <c r="IBD944" s="337"/>
      <c r="IBE944" s="337"/>
      <c r="IBF944" s="337"/>
      <c r="IBG944" s="337"/>
      <c r="IBH944" s="337"/>
      <c r="IBI944" s="337"/>
      <c r="IBJ944" s="337"/>
      <c r="IBK944" s="337"/>
      <c r="IBL944" s="337"/>
      <c r="IBM944" s="337"/>
      <c r="IBN944" s="337"/>
      <c r="IBO944" s="337"/>
      <c r="IBP944" s="337"/>
      <c r="IBQ944" s="337"/>
      <c r="IBR944" s="337"/>
      <c r="IBS944" s="337"/>
      <c r="IBT944" s="337"/>
      <c r="IBU944" s="337"/>
      <c r="IBV944" s="337"/>
      <c r="IBW944" s="337"/>
      <c r="IBX944" s="337"/>
      <c r="IBY944" s="337"/>
      <c r="IBZ944" s="337"/>
      <c r="ICA944" s="337"/>
      <c r="ICB944" s="337"/>
      <c r="ICC944" s="337"/>
      <c r="ICD944" s="337"/>
      <c r="ICE944" s="337"/>
      <c r="ICF944" s="337"/>
      <c r="ICG944" s="337"/>
      <c r="ICH944" s="337"/>
      <c r="ICI944" s="337"/>
      <c r="ICJ944" s="337"/>
      <c r="ICK944" s="337"/>
      <c r="ICL944" s="337"/>
      <c r="ICM944" s="337"/>
      <c r="ICN944" s="337"/>
      <c r="ICO944" s="337"/>
      <c r="ICP944" s="337"/>
      <c r="ICQ944" s="337"/>
      <c r="ICR944" s="337"/>
      <c r="ICS944" s="337"/>
      <c r="ICT944" s="337"/>
      <c r="ICU944" s="337"/>
      <c r="ICV944" s="337"/>
      <c r="ICW944" s="337"/>
      <c r="ICX944" s="337"/>
      <c r="ICY944" s="337"/>
      <c r="ICZ944" s="337"/>
      <c r="IDA944" s="337"/>
      <c r="IDB944" s="337"/>
      <c r="IDC944" s="337"/>
      <c r="IDD944" s="337"/>
      <c r="IDE944" s="337"/>
      <c r="IDF944" s="337"/>
      <c r="IDG944" s="337"/>
      <c r="IDH944" s="337"/>
      <c r="IDI944" s="337"/>
      <c r="IDJ944" s="337"/>
      <c r="IDK944" s="337"/>
      <c r="IDL944" s="337"/>
      <c r="IDM944" s="337"/>
      <c r="IDN944" s="337"/>
      <c r="IDO944" s="337"/>
      <c r="IDP944" s="337"/>
      <c r="IDQ944" s="337"/>
      <c r="IDR944" s="337"/>
      <c r="IDS944" s="337"/>
      <c r="IDT944" s="337"/>
      <c r="IDU944" s="337"/>
      <c r="IDV944" s="337"/>
      <c r="IDW944" s="337"/>
      <c r="IDX944" s="337"/>
      <c r="IDY944" s="337"/>
      <c r="IDZ944" s="337"/>
      <c r="IEA944" s="337"/>
      <c r="IEB944" s="337"/>
      <c r="IEC944" s="337"/>
      <c r="IED944" s="337"/>
      <c r="IEE944" s="337"/>
      <c r="IEF944" s="337"/>
      <c r="IEG944" s="337"/>
      <c r="IEH944" s="337"/>
      <c r="IEI944" s="337"/>
      <c r="IEJ944" s="337"/>
      <c r="IEK944" s="337"/>
      <c r="IEL944" s="337"/>
      <c r="IEM944" s="337"/>
      <c r="IEN944" s="337"/>
      <c r="IEO944" s="337"/>
      <c r="IEP944" s="337"/>
      <c r="IEQ944" s="337"/>
      <c r="IER944" s="337"/>
      <c r="IES944" s="337"/>
      <c r="IET944" s="337"/>
      <c r="IEU944" s="337"/>
      <c r="IEV944" s="337"/>
      <c r="IEW944" s="337"/>
      <c r="IEX944" s="337"/>
      <c r="IEY944" s="337"/>
      <c r="IEZ944" s="337"/>
      <c r="IFA944" s="337"/>
      <c r="IFB944" s="337"/>
      <c r="IFC944" s="337"/>
      <c r="IFD944" s="337"/>
      <c r="IFE944" s="337"/>
      <c r="IFF944" s="337"/>
      <c r="IFG944" s="337"/>
      <c r="IFH944" s="337"/>
      <c r="IFI944" s="337"/>
      <c r="IFJ944" s="337"/>
      <c r="IFK944" s="337"/>
      <c r="IFL944" s="337"/>
      <c r="IFM944" s="337"/>
      <c r="IFN944" s="337"/>
      <c r="IFO944" s="337"/>
      <c r="IFP944" s="337"/>
      <c r="IFQ944" s="337"/>
      <c r="IFR944" s="337"/>
      <c r="IFS944" s="337"/>
      <c r="IFT944" s="337"/>
      <c r="IFU944" s="337"/>
      <c r="IFV944" s="337"/>
      <c r="IFW944" s="337"/>
      <c r="IFX944" s="337"/>
      <c r="IFY944" s="337"/>
      <c r="IFZ944" s="337"/>
      <c r="IGA944" s="337"/>
      <c r="IGB944" s="337"/>
      <c r="IGC944" s="337"/>
      <c r="IGD944" s="337"/>
      <c r="IGE944" s="337"/>
      <c r="IGF944" s="337"/>
      <c r="IGG944" s="337"/>
      <c r="IGH944" s="337"/>
      <c r="IGI944" s="337"/>
      <c r="IGJ944" s="337"/>
      <c r="IGK944" s="337"/>
      <c r="IGL944" s="337"/>
      <c r="IGM944" s="337"/>
      <c r="IGN944" s="337"/>
      <c r="IGO944" s="337"/>
      <c r="IGP944" s="337"/>
      <c r="IGQ944" s="337"/>
      <c r="IGR944" s="337"/>
      <c r="IGS944" s="337"/>
      <c r="IGT944" s="337"/>
      <c r="IGU944" s="337"/>
      <c r="IGV944" s="337"/>
      <c r="IGW944" s="337"/>
      <c r="IGX944" s="337"/>
      <c r="IGY944" s="337"/>
      <c r="IGZ944" s="337"/>
      <c r="IHA944" s="337"/>
      <c r="IHB944" s="337"/>
      <c r="IHC944" s="337"/>
      <c r="IHD944" s="337"/>
      <c r="IHE944" s="337"/>
      <c r="IHF944" s="337"/>
      <c r="IHG944" s="337"/>
      <c r="IHH944" s="337"/>
      <c r="IHI944" s="337"/>
      <c r="IHJ944" s="337"/>
      <c r="IHK944" s="337"/>
      <c r="IHL944" s="337"/>
      <c r="IHM944" s="337"/>
      <c r="IHN944" s="337"/>
      <c r="IHO944" s="337"/>
      <c r="IHP944" s="337"/>
      <c r="IHQ944" s="337"/>
      <c r="IHR944" s="337"/>
      <c r="IHS944" s="337"/>
      <c r="IHT944" s="337"/>
      <c r="IHU944" s="337"/>
      <c r="IHV944" s="337"/>
      <c r="IHW944" s="337"/>
      <c r="IHX944" s="337"/>
      <c r="IHY944" s="337"/>
      <c r="IHZ944" s="337"/>
      <c r="IIA944" s="337"/>
      <c r="IIB944" s="337"/>
      <c r="IIC944" s="337"/>
      <c r="IID944" s="337"/>
      <c r="IIE944" s="337"/>
      <c r="IIF944" s="337"/>
      <c r="IIG944" s="337"/>
      <c r="IIH944" s="337"/>
      <c r="III944" s="337"/>
      <c r="IIJ944" s="337"/>
      <c r="IIK944" s="337"/>
      <c r="IIL944" s="337"/>
      <c r="IIM944" s="337"/>
      <c r="IIN944" s="337"/>
      <c r="IIO944" s="337"/>
      <c r="IIP944" s="337"/>
      <c r="IIQ944" s="337"/>
      <c r="IIR944" s="337"/>
      <c r="IIS944" s="337"/>
      <c r="IIT944" s="337"/>
      <c r="IIU944" s="337"/>
      <c r="IIV944" s="337"/>
      <c r="IIW944" s="337"/>
      <c r="IIX944" s="337"/>
      <c r="IIY944" s="337"/>
      <c r="IIZ944" s="337"/>
      <c r="IJA944" s="337"/>
      <c r="IJB944" s="337"/>
      <c r="IJC944" s="337"/>
      <c r="IJD944" s="337"/>
      <c r="IJE944" s="337"/>
      <c r="IJF944" s="337"/>
      <c r="IJG944" s="337"/>
      <c r="IJH944" s="337"/>
      <c r="IJI944" s="337"/>
      <c r="IJJ944" s="337"/>
      <c r="IJK944" s="337"/>
      <c r="IJL944" s="337"/>
      <c r="IJM944" s="337"/>
      <c r="IJN944" s="337"/>
      <c r="IJO944" s="337"/>
      <c r="IJP944" s="337"/>
      <c r="IJQ944" s="337"/>
      <c r="IJR944" s="337"/>
      <c r="IJS944" s="337"/>
      <c r="IJT944" s="337"/>
      <c r="IJU944" s="337"/>
      <c r="IJV944" s="337"/>
      <c r="IJW944" s="337"/>
      <c r="IJX944" s="337"/>
      <c r="IJY944" s="337"/>
      <c r="IJZ944" s="337"/>
      <c r="IKA944" s="337"/>
      <c r="IKB944" s="337"/>
      <c r="IKC944" s="337"/>
      <c r="IKD944" s="337"/>
      <c r="IKE944" s="337"/>
      <c r="IKF944" s="337"/>
      <c r="IKG944" s="337"/>
      <c r="IKH944" s="337"/>
      <c r="IKI944" s="337"/>
      <c r="IKJ944" s="337"/>
      <c r="IKK944" s="337"/>
      <c r="IKL944" s="337"/>
      <c r="IKM944" s="337"/>
      <c r="IKN944" s="337"/>
      <c r="IKO944" s="337"/>
      <c r="IKP944" s="337"/>
      <c r="IKQ944" s="337"/>
      <c r="IKR944" s="337"/>
      <c r="IKS944" s="337"/>
      <c r="IKT944" s="337"/>
      <c r="IKU944" s="337"/>
      <c r="IKV944" s="337"/>
      <c r="IKW944" s="337"/>
      <c r="IKX944" s="337"/>
      <c r="IKY944" s="337"/>
      <c r="IKZ944" s="337"/>
      <c r="ILA944" s="337"/>
      <c r="ILB944" s="337"/>
      <c r="ILC944" s="337"/>
      <c r="ILD944" s="337"/>
      <c r="ILE944" s="337"/>
      <c r="ILF944" s="337"/>
      <c r="ILG944" s="337"/>
      <c r="ILH944" s="337"/>
      <c r="ILI944" s="337"/>
      <c r="ILJ944" s="337"/>
      <c r="ILK944" s="337"/>
      <c r="ILL944" s="337"/>
      <c r="ILM944" s="337"/>
      <c r="ILN944" s="337"/>
      <c r="ILO944" s="337"/>
      <c r="ILP944" s="337"/>
      <c r="ILQ944" s="337"/>
      <c r="ILR944" s="337"/>
      <c r="ILS944" s="337"/>
      <c r="ILT944" s="337"/>
      <c r="ILU944" s="337"/>
      <c r="ILV944" s="337"/>
      <c r="ILW944" s="337"/>
      <c r="ILX944" s="337"/>
      <c r="ILY944" s="337"/>
      <c r="ILZ944" s="337"/>
      <c r="IMA944" s="337"/>
      <c r="IMB944" s="337"/>
      <c r="IMC944" s="337"/>
      <c r="IMD944" s="337"/>
      <c r="IME944" s="337"/>
      <c r="IMF944" s="337"/>
      <c r="IMG944" s="337"/>
      <c r="IMH944" s="337"/>
      <c r="IMI944" s="337"/>
      <c r="IMJ944" s="337"/>
      <c r="IMK944" s="337"/>
      <c r="IML944" s="337"/>
      <c r="IMM944" s="337"/>
      <c r="IMN944" s="337"/>
      <c r="IMO944" s="337"/>
      <c r="IMP944" s="337"/>
      <c r="IMQ944" s="337"/>
      <c r="IMR944" s="337"/>
      <c r="IMS944" s="337"/>
      <c r="IMT944" s="337"/>
      <c r="IMU944" s="337"/>
      <c r="IMV944" s="337"/>
      <c r="IMW944" s="337"/>
      <c r="IMX944" s="337"/>
      <c r="IMY944" s="337"/>
      <c r="IMZ944" s="337"/>
      <c r="INA944" s="337"/>
      <c r="INB944" s="337"/>
      <c r="INC944" s="337"/>
      <c r="IND944" s="337"/>
      <c r="INE944" s="337"/>
      <c r="INF944" s="337"/>
      <c r="ING944" s="337"/>
      <c r="INH944" s="337"/>
      <c r="INI944" s="337"/>
      <c r="INJ944" s="337"/>
      <c r="INK944" s="337"/>
      <c r="INL944" s="337"/>
      <c r="INM944" s="337"/>
      <c r="INN944" s="337"/>
      <c r="INO944" s="337"/>
      <c r="INP944" s="337"/>
      <c r="INQ944" s="337"/>
      <c r="INR944" s="337"/>
      <c r="INS944" s="337"/>
      <c r="INT944" s="337"/>
      <c r="INU944" s="337"/>
      <c r="INV944" s="337"/>
      <c r="INW944" s="337"/>
      <c r="INX944" s="337"/>
      <c r="INY944" s="337"/>
      <c r="INZ944" s="337"/>
      <c r="IOA944" s="337"/>
      <c r="IOB944" s="337"/>
      <c r="IOC944" s="337"/>
      <c r="IOD944" s="337"/>
      <c r="IOE944" s="337"/>
      <c r="IOF944" s="337"/>
      <c r="IOG944" s="337"/>
      <c r="IOH944" s="337"/>
      <c r="IOI944" s="337"/>
      <c r="IOJ944" s="337"/>
      <c r="IOK944" s="337"/>
      <c r="IOL944" s="337"/>
      <c r="IOM944" s="337"/>
      <c r="ION944" s="337"/>
      <c r="IOO944" s="337"/>
      <c r="IOP944" s="337"/>
      <c r="IOQ944" s="337"/>
      <c r="IOR944" s="337"/>
      <c r="IOS944" s="337"/>
      <c r="IOT944" s="337"/>
      <c r="IOU944" s="337"/>
      <c r="IOV944" s="337"/>
      <c r="IOW944" s="337"/>
      <c r="IOX944" s="337"/>
      <c r="IOY944" s="337"/>
      <c r="IOZ944" s="337"/>
      <c r="IPA944" s="337"/>
      <c r="IPB944" s="337"/>
      <c r="IPC944" s="337"/>
      <c r="IPD944" s="337"/>
      <c r="IPE944" s="337"/>
      <c r="IPF944" s="337"/>
      <c r="IPG944" s="337"/>
      <c r="IPH944" s="337"/>
      <c r="IPI944" s="337"/>
      <c r="IPJ944" s="337"/>
      <c r="IPK944" s="337"/>
      <c r="IPL944" s="337"/>
      <c r="IPM944" s="337"/>
      <c r="IPN944" s="337"/>
      <c r="IPO944" s="337"/>
      <c r="IPP944" s="337"/>
      <c r="IPQ944" s="337"/>
      <c r="IPR944" s="337"/>
      <c r="IPS944" s="337"/>
      <c r="IPT944" s="337"/>
      <c r="IPU944" s="337"/>
      <c r="IPV944" s="337"/>
      <c r="IPW944" s="337"/>
      <c r="IPX944" s="337"/>
      <c r="IPY944" s="337"/>
      <c r="IPZ944" s="337"/>
      <c r="IQA944" s="337"/>
      <c r="IQB944" s="337"/>
      <c r="IQC944" s="337"/>
      <c r="IQD944" s="337"/>
      <c r="IQE944" s="337"/>
      <c r="IQF944" s="337"/>
      <c r="IQG944" s="337"/>
      <c r="IQH944" s="337"/>
      <c r="IQI944" s="337"/>
      <c r="IQJ944" s="337"/>
      <c r="IQK944" s="337"/>
      <c r="IQL944" s="337"/>
      <c r="IQM944" s="337"/>
      <c r="IQN944" s="337"/>
      <c r="IQO944" s="337"/>
      <c r="IQP944" s="337"/>
      <c r="IQQ944" s="337"/>
      <c r="IQR944" s="337"/>
      <c r="IQS944" s="337"/>
      <c r="IQT944" s="337"/>
      <c r="IQU944" s="337"/>
      <c r="IQV944" s="337"/>
      <c r="IQW944" s="337"/>
      <c r="IQX944" s="337"/>
      <c r="IQY944" s="337"/>
      <c r="IQZ944" s="337"/>
      <c r="IRA944" s="337"/>
      <c r="IRB944" s="337"/>
      <c r="IRC944" s="337"/>
      <c r="IRD944" s="337"/>
      <c r="IRE944" s="337"/>
      <c r="IRF944" s="337"/>
      <c r="IRG944" s="337"/>
      <c r="IRH944" s="337"/>
      <c r="IRI944" s="337"/>
      <c r="IRJ944" s="337"/>
      <c r="IRK944" s="337"/>
      <c r="IRL944" s="337"/>
      <c r="IRM944" s="337"/>
      <c r="IRN944" s="337"/>
      <c r="IRO944" s="337"/>
      <c r="IRP944" s="337"/>
      <c r="IRQ944" s="337"/>
      <c r="IRR944" s="337"/>
      <c r="IRS944" s="337"/>
      <c r="IRT944" s="337"/>
      <c r="IRU944" s="337"/>
      <c r="IRV944" s="337"/>
      <c r="IRW944" s="337"/>
      <c r="IRX944" s="337"/>
      <c r="IRY944" s="337"/>
      <c r="IRZ944" s="337"/>
      <c r="ISA944" s="337"/>
      <c r="ISB944" s="337"/>
      <c r="ISC944" s="337"/>
      <c r="ISD944" s="337"/>
      <c r="ISE944" s="337"/>
      <c r="ISF944" s="337"/>
      <c r="ISG944" s="337"/>
      <c r="ISH944" s="337"/>
      <c r="ISI944" s="337"/>
      <c r="ISJ944" s="337"/>
      <c r="ISK944" s="337"/>
      <c r="ISL944" s="337"/>
      <c r="ISM944" s="337"/>
      <c r="ISN944" s="337"/>
      <c r="ISO944" s="337"/>
      <c r="ISP944" s="337"/>
      <c r="ISQ944" s="337"/>
      <c r="ISR944" s="337"/>
      <c r="ISS944" s="337"/>
      <c r="IST944" s="337"/>
      <c r="ISU944" s="337"/>
      <c r="ISV944" s="337"/>
      <c r="ISW944" s="337"/>
      <c r="ISX944" s="337"/>
      <c r="ISY944" s="337"/>
      <c r="ISZ944" s="337"/>
      <c r="ITA944" s="337"/>
      <c r="ITB944" s="337"/>
      <c r="ITC944" s="337"/>
      <c r="ITD944" s="337"/>
      <c r="ITE944" s="337"/>
      <c r="ITF944" s="337"/>
      <c r="ITG944" s="337"/>
      <c r="ITH944" s="337"/>
      <c r="ITI944" s="337"/>
      <c r="ITJ944" s="337"/>
      <c r="ITK944" s="337"/>
      <c r="ITL944" s="337"/>
      <c r="ITM944" s="337"/>
      <c r="ITN944" s="337"/>
      <c r="ITO944" s="337"/>
      <c r="ITP944" s="337"/>
      <c r="ITQ944" s="337"/>
      <c r="ITR944" s="337"/>
      <c r="ITS944" s="337"/>
      <c r="ITT944" s="337"/>
      <c r="ITU944" s="337"/>
      <c r="ITV944" s="337"/>
      <c r="ITW944" s="337"/>
      <c r="ITX944" s="337"/>
      <c r="ITY944" s="337"/>
      <c r="ITZ944" s="337"/>
      <c r="IUA944" s="337"/>
      <c r="IUB944" s="337"/>
      <c r="IUC944" s="337"/>
      <c r="IUD944" s="337"/>
      <c r="IUE944" s="337"/>
      <c r="IUF944" s="337"/>
      <c r="IUG944" s="337"/>
      <c r="IUH944" s="337"/>
      <c r="IUI944" s="337"/>
      <c r="IUJ944" s="337"/>
      <c r="IUK944" s="337"/>
      <c r="IUL944" s="337"/>
      <c r="IUM944" s="337"/>
      <c r="IUN944" s="337"/>
      <c r="IUO944" s="337"/>
      <c r="IUP944" s="337"/>
      <c r="IUQ944" s="337"/>
      <c r="IUR944" s="337"/>
      <c r="IUS944" s="337"/>
      <c r="IUT944" s="337"/>
      <c r="IUU944" s="337"/>
      <c r="IUV944" s="337"/>
      <c r="IUW944" s="337"/>
      <c r="IUX944" s="337"/>
      <c r="IUY944" s="337"/>
      <c r="IUZ944" s="337"/>
      <c r="IVA944" s="337"/>
      <c r="IVB944" s="337"/>
      <c r="IVC944" s="337"/>
      <c r="IVD944" s="337"/>
      <c r="IVE944" s="337"/>
      <c r="IVF944" s="337"/>
      <c r="IVG944" s="337"/>
      <c r="IVH944" s="337"/>
      <c r="IVI944" s="337"/>
      <c r="IVJ944" s="337"/>
      <c r="IVK944" s="337"/>
      <c r="IVL944" s="337"/>
      <c r="IVM944" s="337"/>
      <c r="IVN944" s="337"/>
      <c r="IVO944" s="337"/>
      <c r="IVP944" s="337"/>
      <c r="IVQ944" s="337"/>
      <c r="IVR944" s="337"/>
      <c r="IVS944" s="337"/>
      <c r="IVT944" s="337"/>
      <c r="IVU944" s="337"/>
      <c r="IVV944" s="337"/>
      <c r="IVW944" s="337"/>
      <c r="IVX944" s="337"/>
      <c r="IVY944" s="337"/>
      <c r="IVZ944" s="337"/>
      <c r="IWA944" s="337"/>
      <c r="IWB944" s="337"/>
      <c r="IWC944" s="337"/>
      <c r="IWD944" s="337"/>
      <c r="IWE944" s="337"/>
      <c r="IWF944" s="337"/>
      <c r="IWG944" s="337"/>
      <c r="IWH944" s="337"/>
      <c r="IWI944" s="337"/>
      <c r="IWJ944" s="337"/>
      <c r="IWK944" s="337"/>
      <c r="IWL944" s="337"/>
      <c r="IWM944" s="337"/>
      <c r="IWN944" s="337"/>
      <c r="IWO944" s="337"/>
      <c r="IWP944" s="337"/>
      <c r="IWQ944" s="337"/>
      <c r="IWR944" s="337"/>
      <c r="IWS944" s="337"/>
      <c r="IWT944" s="337"/>
      <c r="IWU944" s="337"/>
      <c r="IWV944" s="337"/>
      <c r="IWW944" s="337"/>
      <c r="IWX944" s="337"/>
      <c r="IWY944" s="337"/>
      <c r="IWZ944" s="337"/>
      <c r="IXA944" s="337"/>
      <c r="IXB944" s="337"/>
      <c r="IXC944" s="337"/>
      <c r="IXD944" s="337"/>
      <c r="IXE944" s="337"/>
      <c r="IXF944" s="337"/>
      <c r="IXG944" s="337"/>
      <c r="IXH944" s="337"/>
      <c r="IXI944" s="337"/>
      <c r="IXJ944" s="337"/>
      <c r="IXK944" s="337"/>
      <c r="IXL944" s="337"/>
      <c r="IXM944" s="337"/>
      <c r="IXN944" s="337"/>
      <c r="IXO944" s="337"/>
      <c r="IXP944" s="337"/>
      <c r="IXQ944" s="337"/>
      <c r="IXR944" s="337"/>
      <c r="IXS944" s="337"/>
      <c r="IXT944" s="337"/>
      <c r="IXU944" s="337"/>
      <c r="IXV944" s="337"/>
      <c r="IXW944" s="337"/>
      <c r="IXX944" s="337"/>
      <c r="IXY944" s="337"/>
      <c r="IXZ944" s="337"/>
      <c r="IYA944" s="337"/>
      <c r="IYB944" s="337"/>
      <c r="IYC944" s="337"/>
      <c r="IYD944" s="337"/>
      <c r="IYE944" s="337"/>
      <c r="IYF944" s="337"/>
      <c r="IYG944" s="337"/>
      <c r="IYH944" s="337"/>
      <c r="IYI944" s="337"/>
      <c r="IYJ944" s="337"/>
      <c r="IYK944" s="337"/>
      <c r="IYL944" s="337"/>
      <c r="IYM944" s="337"/>
      <c r="IYN944" s="337"/>
      <c r="IYO944" s="337"/>
      <c r="IYP944" s="337"/>
      <c r="IYQ944" s="337"/>
      <c r="IYR944" s="337"/>
      <c r="IYS944" s="337"/>
      <c r="IYT944" s="337"/>
      <c r="IYU944" s="337"/>
      <c r="IYV944" s="337"/>
      <c r="IYW944" s="337"/>
      <c r="IYX944" s="337"/>
      <c r="IYY944" s="337"/>
      <c r="IYZ944" s="337"/>
      <c r="IZA944" s="337"/>
      <c r="IZB944" s="337"/>
      <c r="IZC944" s="337"/>
      <c r="IZD944" s="337"/>
      <c r="IZE944" s="337"/>
      <c r="IZF944" s="337"/>
      <c r="IZG944" s="337"/>
      <c r="IZH944" s="337"/>
      <c r="IZI944" s="337"/>
      <c r="IZJ944" s="337"/>
      <c r="IZK944" s="337"/>
      <c r="IZL944" s="337"/>
      <c r="IZM944" s="337"/>
      <c r="IZN944" s="337"/>
      <c r="IZO944" s="337"/>
      <c r="IZP944" s="337"/>
      <c r="IZQ944" s="337"/>
      <c r="IZR944" s="337"/>
      <c r="IZS944" s="337"/>
      <c r="IZT944" s="337"/>
      <c r="IZU944" s="337"/>
      <c r="IZV944" s="337"/>
      <c r="IZW944" s="337"/>
      <c r="IZX944" s="337"/>
      <c r="IZY944" s="337"/>
      <c r="IZZ944" s="337"/>
      <c r="JAA944" s="337"/>
      <c r="JAB944" s="337"/>
      <c r="JAC944" s="337"/>
      <c r="JAD944" s="337"/>
      <c r="JAE944" s="337"/>
      <c r="JAF944" s="337"/>
      <c r="JAG944" s="337"/>
      <c r="JAH944" s="337"/>
      <c r="JAI944" s="337"/>
      <c r="JAJ944" s="337"/>
      <c r="JAK944" s="337"/>
      <c r="JAL944" s="337"/>
      <c r="JAM944" s="337"/>
      <c r="JAN944" s="337"/>
      <c r="JAO944" s="337"/>
      <c r="JAP944" s="337"/>
      <c r="JAQ944" s="337"/>
      <c r="JAR944" s="337"/>
      <c r="JAS944" s="337"/>
      <c r="JAT944" s="337"/>
      <c r="JAU944" s="337"/>
      <c r="JAV944" s="337"/>
      <c r="JAW944" s="337"/>
      <c r="JAX944" s="337"/>
      <c r="JAY944" s="337"/>
      <c r="JAZ944" s="337"/>
      <c r="JBA944" s="337"/>
      <c r="JBB944" s="337"/>
      <c r="JBC944" s="337"/>
      <c r="JBD944" s="337"/>
      <c r="JBE944" s="337"/>
      <c r="JBF944" s="337"/>
      <c r="JBG944" s="337"/>
      <c r="JBH944" s="337"/>
      <c r="JBI944" s="337"/>
      <c r="JBJ944" s="337"/>
      <c r="JBK944" s="337"/>
      <c r="JBL944" s="337"/>
      <c r="JBM944" s="337"/>
      <c r="JBN944" s="337"/>
      <c r="JBO944" s="337"/>
      <c r="JBP944" s="337"/>
      <c r="JBQ944" s="337"/>
      <c r="JBR944" s="337"/>
      <c r="JBS944" s="337"/>
      <c r="JBT944" s="337"/>
      <c r="JBU944" s="337"/>
      <c r="JBV944" s="337"/>
      <c r="JBW944" s="337"/>
      <c r="JBX944" s="337"/>
      <c r="JBY944" s="337"/>
      <c r="JBZ944" s="337"/>
      <c r="JCA944" s="337"/>
      <c r="JCB944" s="337"/>
      <c r="JCC944" s="337"/>
      <c r="JCD944" s="337"/>
      <c r="JCE944" s="337"/>
      <c r="JCF944" s="337"/>
      <c r="JCG944" s="337"/>
      <c r="JCH944" s="337"/>
      <c r="JCI944" s="337"/>
      <c r="JCJ944" s="337"/>
      <c r="JCK944" s="337"/>
      <c r="JCL944" s="337"/>
      <c r="JCM944" s="337"/>
      <c r="JCN944" s="337"/>
      <c r="JCO944" s="337"/>
      <c r="JCP944" s="337"/>
      <c r="JCQ944" s="337"/>
      <c r="JCR944" s="337"/>
      <c r="JCS944" s="337"/>
      <c r="JCT944" s="337"/>
      <c r="JCU944" s="337"/>
      <c r="JCV944" s="337"/>
      <c r="JCW944" s="337"/>
      <c r="JCX944" s="337"/>
      <c r="JCY944" s="337"/>
      <c r="JCZ944" s="337"/>
      <c r="JDA944" s="337"/>
      <c r="JDB944" s="337"/>
      <c r="JDC944" s="337"/>
      <c r="JDD944" s="337"/>
      <c r="JDE944" s="337"/>
      <c r="JDF944" s="337"/>
      <c r="JDG944" s="337"/>
      <c r="JDH944" s="337"/>
      <c r="JDI944" s="337"/>
      <c r="JDJ944" s="337"/>
      <c r="JDK944" s="337"/>
      <c r="JDL944" s="337"/>
      <c r="JDM944" s="337"/>
      <c r="JDN944" s="337"/>
      <c r="JDO944" s="337"/>
      <c r="JDP944" s="337"/>
      <c r="JDQ944" s="337"/>
      <c r="JDR944" s="337"/>
      <c r="JDS944" s="337"/>
      <c r="JDT944" s="337"/>
      <c r="JDU944" s="337"/>
      <c r="JDV944" s="337"/>
      <c r="JDW944" s="337"/>
      <c r="JDX944" s="337"/>
      <c r="JDY944" s="337"/>
      <c r="JDZ944" s="337"/>
      <c r="JEA944" s="337"/>
      <c r="JEB944" s="337"/>
      <c r="JEC944" s="337"/>
      <c r="JED944" s="337"/>
      <c r="JEE944" s="337"/>
      <c r="JEF944" s="337"/>
      <c r="JEG944" s="337"/>
      <c r="JEH944" s="337"/>
      <c r="JEI944" s="337"/>
      <c r="JEJ944" s="337"/>
      <c r="JEK944" s="337"/>
      <c r="JEL944" s="337"/>
      <c r="JEM944" s="337"/>
      <c r="JEN944" s="337"/>
      <c r="JEO944" s="337"/>
      <c r="JEP944" s="337"/>
      <c r="JEQ944" s="337"/>
      <c r="JER944" s="337"/>
      <c r="JES944" s="337"/>
      <c r="JET944" s="337"/>
      <c r="JEU944" s="337"/>
      <c r="JEV944" s="337"/>
      <c r="JEW944" s="337"/>
      <c r="JEX944" s="337"/>
      <c r="JEY944" s="337"/>
      <c r="JEZ944" s="337"/>
      <c r="JFA944" s="337"/>
      <c r="JFB944" s="337"/>
      <c r="JFC944" s="337"/>
      <c r="JFD944" s="337"/>
      <c r="JFE944" s="337"/>
      <c r="JFF944" s="337"/>
      <c r="JFG944" s="337"/>
      <c r="JFH944" s="337"/>
      <c r="JFI944" s="337"/>
      <c r="JFJ944" s="337"/>
      <c r="JFK944" s="337"/>
      <c r="JFL944" s="337"/>
      <c r="JFM944" s="337"/>
      <c r="JFN944" s="337"/>
      <c r="JFO944" s="337"/>
      <c r="JFP944" s="337"/>
      <c r="JFQ944" s="337"/>
      <c r="JFR944" s="337"/>
      <c r="JFS944" s="337"/>
      <c r="JFT944" s="337"/>
      <c r="JFU944" s="337"/>
      <c r="JFV944" s="337"/>
      <c r="JFW944" s="337"/>
      <c r="JFX944" s="337"/>
      <c r="JFY944" s="337"/>
      <c r="JFZ944" s="337"/>
      <c r="JGA944" s="337"/>
      <c r="JGB944" s="337"/>
      <c r="JGC944" s="337"/>
      <c r="JGD944" s="337"/>
      <c r="JGE944" s="337"/>
      <c r="JGF944" s="337"/>
      <c r="JGG944" s="337"/>
      <c r="JGH944" s="337"/>
      <c r="JGI944" s="337"/>
      <c r="JGJ944" s="337"/>
      <c r="JGK944" s="337"/>
      <c r="JGL944" s="337"/>
      <c r="JGM944" s="337"/>
      <c r="JGN944" s="337"/>
      <c r="JGO944" s="337"/>
      <c r="JGP944" s="337"/>
      <c r="JGQ944" s="337"/>
      <c r="JGR944" s="337"/>
      <c r="JGS944" s="337"/>
      <c r="JGT944" s="337"/>
      <c r="JGU944" s="337"/>
      <c r="JGV944" s="337"/>
      <c r="JGW944" s="337"/>
      <c r="JGX944" s="337"/>
      <c r="JGY944" s="337"/>
      <c r="JGZ944" s="337"/>
      <c r="JHA944" s="337"/>
      <c r="JHB944" s="337"/>
      <c r="JHC944" s="337"/>
      <c r="JHD944" s="337"/>
      <c r="JHE944" s="337"/>
      <c r="JHF944" s="337"/>
      <c r="JHG944" s="337"/>
      <c r="JHH944" s="337"/>
      <c r="JHI944" s="337"/>
      <c r="JHJ944" s="337"/>
      <c r="JHK944" s="337"/>
      <c r="JHL944" s="337"/>
      <c r="JHM944" s="337"/>
      <c r="JHN944" s="337"/>
      <c r="JHO944" s="337"/>
      <c r="JHP944" s="337"/>
      <c r="JHQ944" s="337"/>
      <c r="JHR944" s="337"/>
      <c r="JHS944" s="337"/>
      <c r="JHT944" s="337"/>
      <c r="JHU944" s="337"/>
      <c r="JHV944" s="337"/>
      <c r="JHW944" s="337"/>
      <c r="JHX944" s="337"/>
      <c r="JHY944" s="337"/>
      <c r="JHZ944" s="337"/>
      <c r="JIA944" s="337"/>
      <c r="JIB944" s="337"/>
      <c r="JIC944" s="337"/>
      <c r="JID944" s="337"/>
      <c r="JIE944" s="337"/>
      <c r="JIF944" s="337"/>
      <c r="JIG944" s="337"/>
      <c r="JIH944" s="337"/>
      <c r="JII944" s="337"/>
      <c r="JIJ944" s="337"/>
      <c r="JIK944" s="337"/>
      <c r="JIL944" s="337"/>
      <c r="JIM944" s="337"/>
      <c r="JIN944" s="337"/>
      <c r="JIO944" s="337"/>
      <c r="JIP944" s="337"/>
      <c r="JIQ944" s="337"/>
      <c r="JIR944" s="337"/>
      <c r="JIS944" s="337"/>
      <c r="JIT944" s="337"/>
      <c r="JIU944" s="337"/>
      <c r="JIV944" s="337"/>
      <c r="JIW944" s="337"/>
      <c r="JIX944" s="337"/>
      <c r="JIY944" s="337"/>
      <c r="JIZ944" s="337"/>
      <c r="JJA944" s="337"/>
      <c r="JJB944" s="337"/>
      <c r="JJC944" s="337"/>
      <c r="JJD944" s="337"/>
      <c r="JJE944" s="337"/>
      <c r="JJF944" s="337"/>
      <c r="JJG944" s="337"/>
      <c r="JJH944" s="337"/>
      <c r="JJI944" s="337"/>
      <c r="JJJ944" s="337"/>
      <c r="JJK944" s="337"/>
      <c r="JJL944" s="337"/>
      <c r="JJM944" s="337"/>
      <c r="JJN944" s="337"/>
      <c r="JJO944" s="337"/>
      <c r="JJP944" s="337"/>
      <c r="JJQ944" s="337"/>
      <c r="JJR944" s="337"/>
      <c r="JJS944" s="337"/>
      <c r="JJT944" s="337"/>
      <c r="JJU944" s="337"/>
      <c r="JJV944" s="337"/>
      <c r="JJW944" s="337"/>
      <c r="JJX944" s="337"/>
      <c r="JJY944" s="337"/>
      <c r="JJZ944" s="337"/>
      <c r="JKA944" s="337"/>
      <c r="JKB944" s="337"/>
      <c r="JKC944" s="337"/>
      <c r="JKD944" s="337"/>
      <c r="JKE944" s="337"/>
      <c r="JKF944" s="337"/>
      <c r="JKG944" s="337"/>
      <c r="JKH944" s="337"/>
      <c r="JKI944" s="337"/>
      <c r="JKJ944" s="337"/>
      <c r="JKK944" s="337"/>
      <c r="JKL944" s="337"/>
      <c r="JKM944" s="337"/>
      <c r="JKN944" s="337"/>
      <c r="JKO944" s="337"/>
      <c r="JKP944" s="337"/>
      <c r="JKQ944" s="337"/>
      <c r="JKR944" s="337"/>
      <c r="JKS944" s="337"/>
      <c r="JKT944" s="337"/>
      <c r="JKU944" s="337"/>
      <c r="JKV944" s="337"/>
      <c r="JKW944" s="337"/>
      <c r="JKX944" s="337"/>
      <c r="JKY944" s="337"/>
      <c r="JKZ944" s="337"/>
      <c r="JLA944" s="337"/>
      <c r="JLB944" s="337"/>
      <c r="JLC944" s="337"/>
      <c r="JLD944" s="337"/>
      <c r="JLE944" s="337"/>
      <c r="JLF944" s="337"/>
      <c r="JLG944" s="337"/>
      <c r="JLH944" s="337"/>
      <c r="JLI944" s="337"/>
      <c r="JLJ944" s="337"/>
      <c r="JLK944" s="337"/>
      <c r="JLL944" s="337"/>
      <c r="JLM944" s="337"/>
      <c r="JLN944" s="337"/>
      <c r="JLO944" s="337"/>
      <c r="JLP944" s="337"/>
      <c r="JLQ944" s="337"/>
      <c r="JLR944" s="337"/>
      <c r="JLS944" s="337"/>
      <c r="JLT944" s="337"/>
      <c r="JLU944" s="337"/>
      <c r="JLV944" s="337"/>
      <c r="JLW944" s="337"/>
      <c r="JLX944" s="337"/>
      <c r="JLY944" s="337"/>
      <c r="JLZ944" s="337"/>
      <c r="JMA944" s="337"/>
      <c r="JMB944" s="337"/>
      <c r="JMC944" s="337"/>
      <c r="JMD944" s="337"/>
      <c r="JME944" s="337"/>
      <c r="JMF944" s="337"/>
      <c r="JMG944" s="337"/>
      <c r="JMH944" s="337"/>
      <c r="JMI944" s="337"/>
      <c r="JMJ944" s="337"/>
      <c r="JMK944" s="337"/>
      <c r="JML944" s="337"/>
      <c r="JMM944" s="337"/>
      <c r="JMN944" s="337"/>
      <c r="JMO944" s="337"/>
      <c r="JMP944" s="337"/>
      <c r="JMQ944" s="337"/>
      <c r="JMR944" s="337"/>
      <c r="JMS944" s="337"/>
      <c r="JMT944" s="337"/>
      <c r="JMU944" s="337"/>
      <c r="JMV944" s="337"/>
      <c r="JMW944" s="337"/>
      <c r="JMX944" s="337"/>
      <c r="JMY944" s="337"/>
      <c r="JMZ944" s="337"/>
      <c r="JNA944" s="337"/>
      <c r="JNB944" s="337"/>
      <c r="JNC944" s="337"/>
      <c r="JND944" s="337"/>
      <c r="JNE944" s="337"/>
      <c r="JNF944" s="337"/>
      <c r="JNG944" s="337"/>
      <c r="JNH944" s="337"/>
      <c r="JNI944" s="337"/>
      <c r="JNJ944" s="337"/>
      <c r="JNK944" s="337"/>
      <c r="JNL944" s="337"/>
      <c r="JNM944" s="337"/>
      <c r="JNN944" s="337"/>
      <c r="JNO944" s="337"/>
      <c r="JNP944" s="337"/>
      <c r="JNQ944" s="337"/>
      <c r="JNR944" s="337"/>
      <c r="JNS944" s="337"/>
      <c r="JNT944" s="337"/>
      <c r="JNU944" s="337"/>
      <c r="JNV944" s="337"/>
      <c r="JNW944" s="337"/>
      <c r="JNX944" s="337"/>
      <c r="JNY944" s="337"/>
      <c r="JNZ944" s="337"/>
      <c r="JOA944" s="337"/>
      <c r="JOB944" s="337"/>
      <c r="JOC944" s="337"/>
      <c r="JOD944" s="337"/>
      <c r="JOE944" s="337"/>
      <c r="JOF944" s="337"/>
      <c r="JOG944" s="337"/>
      <c r="JOH944" s="337"/>
      <c r="JOI944" s="337"/>
      <c r="JOJ944" s="337"/>
      <c r="JOK944" s="337"/>
      <c r="JOL944" s="337"/>
      <c r="JOM944" s="337"/>
      <c r="JON944" s="337"/>
      <c r="JOO944" s="337"/>
      <c r="JOP944" s="337"/>
      <c r="JOQ944" s="337"/>
      <c r="JOR944" s="337"/>
      <c r="JOS944" s="337"/>
      <c r="JOT944" s="337"/>
      <c r="JOU944" s="337"/>
      <c r="JOV944" s="337"/>
      <c r="JOW944" s="337"/>
      <c r="JOX944" s="337"/>
      <c r="JOY944" s="337"/>
      <c r="JOZ944" s="337"/>
      <c r="JPA944" s="337"/>
      <c r="JPB944" s="337"/>
      <c r="JPC944" s="337"/>
      <c r="JPD944" s="337"/>
      <c r="JPE944" s="337"/>
      <c r="JPF944" s="337"/>
      <c r="JPG944" s="337"/>
      <c r="JPH944" s="337"/>
      <c r="JPI944" s="337"/>
      <c r="JPJ944" s="337"/>
      <c r="JPK944" s="337"/>
      <c r="JPL944" s="337"/>
      <c r="JPM944" s="337"/>
      <c r="JPN944" s="337"/>
      <c r="JPO944" s="337"/>
      <c r="JPP944" s="337"/>
      <c r="JPQ944" s="337"/>
      <c r="JPR944" s="337"/>
      <c r="JPS944" s="337"/>
      <c r="JPT944" s="337"/>
      <c r="JPU944" s="337"/>
      <c r="JPV944" s="337"/>
      <c r="JPW944" s="337"/>
      <c r="JPX944" s="337"/>
      <c r="JPY944" s="337"/>
      <c r="JPZ944" s="337"/>
      <c r="JQA944" s="337"/>
      <c r="JQB944" s="337"/>
      <c r="JQC944" s="337"/>
      <c r="JQD944" s="337"/>
      <c r="JQE944" s="337"/>
      <c r="JQF944" s="337"/>
      <c r="JQG944" s="337"/>
      <c r="JQH944" s="337"/>
      <c r="JQI944" s="337"/>
      <c r="JQJ944" s="337"/>
      <c r="JQK944" s="337"/>
      <c r="JQL944" s="337"/>
      <c r="JQM944" s="337"/>
      <c r="JQN944" s="337"/>
      <c r="JQO944" s="337"/>
      <c r="JQP944" s="337"/>
      <c r="JQQ944" s="337"/>
      <c r="JQR944" s="337"/>
      <c r="JQS944" s="337"/>
      <c r="JQT944" s="337"/>
      <c r="JQU944" s="337"/>
      <c r="JQV944" s="337"/>
      <c r="JQW944" s="337"/>
      <c r="JQX944" s="337"/>
      <c r="JQY944" s="337"/>
      <c r="JQZ944" s="337"/>
      <c r="JRA944" s="337"/>
      <c r="JRB944" s="337"/>
      <c r="JRC944" s="337"/>
      <c r="JRD944" s="337"/>
      <c r="JRE944" s="337"/>
      <c r="JRF944" s="337"/>
      <c r="JRG944" s="337"/>
      <c r="JRH944" s="337"/>
      <c r="JRI944" s="337"/>
      <c r="JRJ944" s="337"/>
      <c r="JRK944" s="337"/>
      <c r="JRL944" s="337"/>
      <c r="JRM944" s="337"/>
      <c r="JRN944" s="337"/>
      <c r="JRO944" s="337"/>
      <c r="JRP944" s="337"/>
      <c r="JRQ944" s="337"/>
      <c r="JRR944" s="337"/>
      <c r="JRS944" s="337"/>
      <c r="JRT944" s="337"/>
      <c r="JRU944" s="337"/>
      <c r="JRV944" s="337"/>
      <c r="JRW944" s="337"/>
      <c r="JRX944" s="337"/>
      <c r="JRY944" s="337"/>
      <c r="JRZ944" s="337"/>
      <c r="JSA944" s="337"/>
      <c r="JSB944" s="337"/>
      <c r="JSC944" s="337"/>
      <c r="JSD944" s="337"/>
      <c r="JSE944" s="337"/>
      <c r="JSF944" s="337"/>
      <c r="JSG944" s="337"/>
      <c r="JSH944" s="337"/>
      <c r="JSI944" s="337"/>
      <c r="JSJ944" s="337"/>
      <c r="JSK944" s="337"/>
      <c r="JSL944" s="337"/>
      <c r="JSM944" s="337"/>
      <c r="JSN944" s="337"/>
      <c r="JSO944" s="337"/>
      <c r="JSP944" s="337"/>
      <c r="JSQ944" s="337"/>
      <c r="JSR944" s="337"/>
      <c r="JSS944" s="337"/>
      <c r="JST944" s="337"/>
      <c r="JSU944" s="337"/>
      <c r="JSV944" s="337"/>
      <c r="JSW944" s="337"/>
      <c r="JSX944" s="337"/>
      <c r="JSY944" s="337"/>
      <c r="JSZ944" s="337"/>
      <c r="JTA944" s="337"/>
      <c r="JTB944" s="337"/>
      <c r="JTC944" s="337"/>
      <c r="JTD944" s="337"/>
      <c r="JTE944" s="337"/>
      <c r="JTF944" s="337"/>
      <c r="JTG944" s="337"/>
      <c r="JTH944" s="337"/>
      <c r="JTI944" s="337"/>
      <c r="JTJ944" s="337"/>
      <c r="JTK944" s="337"/>
      <c r="JTL944" s="337"/>
      <c r="JTM944" s="337"/>
      <c r="JTN944" s="337"/>
      <c r="JTO944" s="337"/>
      <c r="JTP944" s="337"/>
      <c r="JTQ944" s="337"/>
      <c r="JTR944" s="337"/>
      <c r="JTS944" s="337"/>
      <c r="JTT944" s="337"/>
      <c r="JTU944" s="337"/>
      <c r="JTV944" s="337"/>
      <c r="JTW944" s="337"/>
      <c r="JTX944" s="337"/>
      <c r="JTY944" s="337"/>
      <c r="JTZ944" s="337"/>
      <c r="JUA944" s="337"/>
      <c r="JUB944" s="337"/>
      <c r="JUC944" s="337"/>
      <c r="JUD944" s="337"/>
      <c r="JUE944" s="337"/>
      <c r="JUF944" s="337"/>
      <c r="JUG944" s="337"/>
      <c r="JUH944" s="337"/>
      <c r="JUI944" s="337"/>
      <c r="JUJ944" s="337"/>
      <c r="JUK944" s="337"/>
      <c r="JUL944" s="337"/>
      <c r="JUM944" s="337"/>
      <c r="JUN944" s="337"/>
      <c r="JUO944" s="337"/>
      <c r="JUP944" s="337"/>
      <c r="JUQ944" s="337"/>
      <c r="JUR944" s="337"/>
      <c r="JUS944" s="337"/>
      <c r="JUT944" s="337"/>
      <c r="JUU944" s="337"/>
      <c r="JUV944" s="337"/>
      <c r="JUW944" s="337"/>
      <c r="JUX944" s="337"/>
      <c r="JUY944" s="337"/>
      <c r="JUZ944" s="337"/>
      <c r="JVA944" s="337"/>
      <c r="JVB944" s="337"/>
      <c r="JVC944" s="337"/>
      <c r="JVD944" s="337"/>
      <c r="JVE944" s="337"/>
      <c r="JVF944" s="337"/>
      <c r="JVG944" s="337"/>
      <c r="JVH944" s="337"/>
      <c r="JVI944" s="337"/>
      <c r="JVJ944" s="337"/>
      <c r="JVK944" s="337"/>
      <c r="JVL944" s="337"/>
      <c r="JVM944" s="337"/>
      <c r="JVN944" s="337"/>
      <c r="JVO944" s="337"/>
      <c r="JVP944" s="337"/>
      <c r="JVQ944" s="337"/>
      <c r="JVR944" s="337"/>
      <c r="JVS944" s="337"/>
      <c r="JVT944" s="337"/>
      <c r="JVU944" s="337"/>
      <c r="JVV944" s="337"/>
      <c r="JVW944" s="337"/>
      <c r="JVX944" s="337"/>
      <c r="JVY944" s="337"/>
      <c r="JVZ944" s="337"/>
      <c r="JWA944" s="337"/>
      <c r="JWB944" s="337"/>
      <c r="JWC944" s="337"/>
      <c r="JWD944" s="337"/>
      <c r="JWE944" s="337"/>
      <c r="JWF944" s="337"/>
      <c r="JWG944" s="337"/>
      <c r="JWH944" s="337"/>
      <c r="JWI944" s="337"/>
      <c r="JWJ944" s="337"/>
      <c r="JWK944" s="337"/>
      <c r="JWL944" s="337"/>
      <c r="JWM944" s="337"/>
      <c r="JWN944" s="337"/>
      <c r="JWO944" s="337"/>
      <c r="JWP944" s="337"/>
      <c r="JWQ944" s="337"/>
      <c r="JWR944" s="337"/>
      <c r="JWS944" s="337"/>
      <c r="JWT944" s="337"/>
      <c r="JWU944" s="337"/>
      <c r="JWV944" s="337"/>
      <c r="JWW944" s="337"/>
      <c r="JWX944" s="337"/>
      <c r="JWY944" s="337"/>
      <c r="JWZ944" s="337"/>
      <c r="JXA944" s="337"/>
      <c r="JXB944" s="337"/>
      <c r="JXC944" s="337"/>
      <c r="JXD944" s="337"/>
      <c r="JXE944" s="337"/>
      <c r="JXF944" s="337"/>
      <c r="JXG944" s="337"/>
      <c r="JXH944" s="337"/>
      <c r="JXI944" s="337"/>
      <c r="JXJ944" s="337"/>
      <c r="JXK944" s="337"/>
      <c r="JXL944" s="337"/>
      <c r="JXM944" s="337"/>
      <c r="JXN944" s="337"/>
      <c r="JXO944" s="337"/>
      <c r="JXP944" s="337"/>
      <c r="JXQ944" s="337"/>
      <c r="JXR944" s="337"/>
      <c r="JXS944" s="337"/>
      <c r="JXT944" s="337"/>
      <c r="JXU944" s="337"/>
      <c r="JXV944" s="337"/>
      <c r="JXW944" s="337"/>
      <c r="JXX944" s="337"/>
      <c r="JXY944" s="337"/>
      <c r="JXZ944" s="337"/>
      <c r="JYA944" s="337"/>
      <c r="JYB944" s="337"/>
      <c r="JYC944" s="337"/>
      <c r="JYD944" s="337"/>
      <c r="JYE944" s="337"/>
      <c r="JYF944" s="337"/>
      <c r="JYG944" s="337"/>
      <c r="JYH944" s="337"/>
      <c r="JYI944" s="337"/>
      <c r="JYJ944" s="337"/>
      <c r="JYK944" s="337"/>
      <c r="JYL944" s="337"/>
      <c r="JYM944" s="337"/>
      <c r="JYN944" s="337"/>
      <c r="JYO944" s="337"/>
      <c r="JYP944" s="337"/>
      <c r="JYQ944" s="337"/>
      <c r="JYR944" s="337"/>
      <c r="JYS944" s="337"/>
      <c r="JYT944" s="337"/>
      <c r="JYU944" s="337"/>
      <c r="JYV944" s="337"/>
      <c r="JYW944" s="337"/>
      <c r="JYX944" s="337"/>
      <c r="JYY944" s="337"/>
      <c r="JYZ944" s="337"/>
      <c r="JZA944" s="337"/>
      <c r="JZB944" s="337"/>
      <c r="JZC944" s="337"/>
      <c r="JZD944" s="337"/>
      <c r="JZE944" s="337"/>
      <c r="JZF944" s="337"/>
      <c r="JZG944" s="337"/>
      <c r="JZH944" s="337"/>
      <c r="JZI944" s="337"/>
      <c r="JZJ944" s="337"/>
      <c r="JZK944" s="337"/>
      <c r="JZL944" s="337"/>
      <c r="JZM944" s="337"/>
      <c r="JZN944" s="337"/>
      <c r="JZO944" s="337"/>
      <c r="JZP944" s="337"/>
      <c r="JZQ944" s="337"/>
      <c r="JZR944" s="337"/>
      <c r="JZS944" s="337"/>
      <c r="JZT944" s="337"/>
      <c r="JZU944" s="337"/>
      <c r="JZV944" s="337"/>
      <c r="JZW944" s="337"/>
      <c r="JZX944" s="337"/>
      <c r="JZY944" s="337"/>
      <c r="JZZ944" s="337"/>
      <c r="KAA944" s="337"/>
      <c r="KAB944" s="337"/>
      <c r="KAC944" s="337"/>
      <c r="KAD944" s="337"/>
      <c r="KAE944" s="337"/>
      <c r="KAF944" s="337"/>
      <c r="KAG944" s="337"/>
      <c r="KAH944" s="337"/>
      <c r="KAI944" s="337"/>
      <c r="KAJ944" s="337"/>
      <c r="KAK944" s="337"/>
      <c r="KAL944" s="337"/>
      <c r="KAM944" s="337"/>
      <c r="KAN944" s="337"/>
      <c r="KAO944" s="337"/>
      <c r="KAP944" s="337"/>
      <c r="KAQ944" s="337"/>
      <c r="KAR944" s="337"/>
      <c r="KAS944" s="337"/>
      <c r="KAT944" s="337"/>
      <c r="KAU944" s="337"/>
      <c r="KAV944" s="337"/>
      <c r="KAW944" s="337"/>
      <c r="KAX944" s="337"/>
      <c r="KAY944" s="337"/>
      <c r="KAZ944" s="337"/>
      <c r="KBA944" s="337"/>
      <c r="KBB944" s="337"/>
      <c r="KBC944" s="337"/>
      <c r="KBD944" s="337"/>
      <c r="KBE944" s="337"/>
      <c r="KBF944" s="337"/>
      <c r="KBG944" s="337"/>
      <c r="KBH944" s="337"/>
      <c r="KBI944" s="337"/>
      <c r="KBJ944" s="337"/>
      <c r="KBK944" s="337"/>
      <c r="KBL944" s="337"/>
      <c r="KBM944" s="337"/>
      <c r="KBN944" s="337"/>
      <c r="KBO944" s="337"/>
      <c r="KBP944" s="337"/>
      <c r="KBQ944" s="337"/>
      <c r="KBR944" s="337"/>
      <c r="KBS944" s="337"/>
      <c r="KBT944" s="337"/>
      <c r="KBU944" s="337"/>
      <c r="KBV944" s="337"/>
      <c r="KBW944" s="337"/>
      <c r="KBX944" s="337"/>
      <c r="KBY944" s="337"/>
      <c r="KBZ944" s="337"/>
      <c r="KCA944" s="337"/>
      <c r="KCB944" s="337"/>
      <c r="KCC944" s="337"/>
      <c r="KCD944" s="337"/>
      <c r="KCE944" s="337"/>
      <c r="KCF944" s="337"/>
      <c r="KCG944" s="337"/>
      <c r="KCH944" s="337"/>
      <c r="KCI944" s="337"/>
      <c r="KCJ944" s="337"/>
      <c r="KCK944" s="337"/>
      <c r="KCL944" s="337"/>
      <c r="KCM944" s="337"/>
      <c r="KCN944" s="337"/>
      <c r="KCO944" s="337"/>
      <c r="KCP944" s="337"/>
      <c r="KCQ944" s="337"/>
      <c r="KCR944" s="337"/>
      <c r="KCS944" s="337"/>
      <c r="KCT944" s="337"/>
      <c r="KCU944" s="337"/>
      <c r="KCV944" s="337"/>
      <c r="KCW944" s="337"/>
      <c r="KCX944" s="337"/>
      <c r="KCY944" s="337"/>
      <c r="KCZ944" s="337"/>
      <c r="KDA944" s="337"/>
      <c r="KDB944" s="337"/>
      <c r="KDC944" s="337"/>
      <c r="KDD944" s="337"/>
      <c r="KDE944" s="337"/>
      <c r="KDF944" s="337"/>
      <c r="KDG944" s="337"/>
      <c r="KDH944" s="337"/>
      <c r="KDI944" s="337"/>
      <c r="KDJ944" s="337"/>
      <c r="KDK944" s="337"/>
      <c r="KDL944" s="337"/>
      <c r="KDM944" s="337"/>
      <c r="KDN944" s="337"/>
      <c r="KDO944" s="337"/>
      <c r="KDP944" s="337"/>
      <c r="KDQ944" s="337"/>
      <c r="KDR944" s="337"/>
      <c r="KDS944" s="337"/>
      <c r="KDT944" s="337"/>
      <c r="KDU944" s="337"/>
      <c r="KDV944" s="337"/>
      <c r="KDW944" s="337"/>
      <c r="KDX944" s="337"/>
      <c r="KDY944" s="337"/>
      <c r="KDZ944" s="337"/>
      <c r="KEA944" s="337"/>
      <c r="KEB944" s="337"/>
      <c r="KEC944" s="337"/>
      <c r="KED944" s="337"/>
      <c r="KEE944" s="337"/>
      <c r="KEF944" s="337"/>
      <c r="KEG944" s="337"/>
      <c r="KEH944" s="337"/>
      <c r="KEI944" s="337"/>
      <c r="KEJ944" s="337"/>
      <c r="KEK944" s="337"/>
      <c r="KEL944" s="337"/>
      <c r="KEM944" s="337"/>
      <c r="KEN944" s="337"/>
      <c r="KEO944" s="337"/>
      <c r="KEP944" s="337"/>
      <c r="KEQ944" s="337"/>
      <c r="KER944" s="337"/>
      <c r="KES944" s="337"/>
      <c r="KET944" s="337"/>
      <c r="KEU944" s="337"/>
      <c r="KEV944" s="337"/>
      <c r="KEW944" s="337"/>
      <c r="KEX944" s="337"/>
      <c r="KEY944" s="337"/>
      <c r="KEZ944" s="337"/>
      <c r="KFA944" s="337"/>
      <c r="KFB944" s="337"/>
      <c r="KFC944" s="337"/>
      <c r="KFD944" s="337"/>
      <c r="KFE944" s="337"/>
      <c r="KFF944" s="337"/>
      <c r="KFG944" s="337"/>
      <c r="KFH944" s="337"/>
      <c r="KFI944" s="337"/>
      <c r="KFJ944" s="337"/>
      <c r="KFK944" s="337"/>
      <c r="KFL944" s="337"/>
      <c r="KFM944" s="337"/>
      <c r="KFN944" s="337"/>
      <c r="KFO944" s="337"/>
      <c r="KFP944" s="337"/>
      <c r="KFQ944" s="337"/>
      <c r="KFR944" s="337"/>
      <c r="KFS944" s="337"/>
      <c r="KFT944" s="337"/>
      <c r="KFU944" s="337"/>
      <c r="KFV944" s="337"/>
      <c r="KFW944" s="337"/>
      <c r="KFX944" s="337"/>
      <c r="KFY944" s="337"/>
      <c r="KFZ944" s="337"/>
      <c r="KGA944" s="337"/>
      <c r="KGB944" s="337"/>
      <c r="KGC944" s="337"/>
      <c r="KGD944" s="337"/>
      <c r="KGE944" s="337"/>
      <c r="KGF944" s="337"/>
      <c r="KGG944" s="337"/>
      <c r="KGH944" s="337"/>
      <c r="KGI944" s="337"/>
      <c r="KGJ944" s="337"/>
      <c r="KGK944" s="337"/>
      <c r="KGL944" s="337"/>
      <c r="KGM944" s="337"/>
      <c r="KGN944" s="337"/>
      <c r="KGO944" s="337"/>
      <c r="KGP944" s="337"/>
      <c r="KGQ944" s="337"/>
      <c r="KGR944" s="337"/>
      <c r="KGS944" s="337"/>
      <c r="KGT944" s="337"/>
      <c r="KGU944" s="337"/>
      <c r="KGV944" s="337"/>
      <c r="KGW944" s="337"/>
      <c r="KGX944" s="337"/>
      <c r="KGY944" s="337"/>
      <c r="KGZ944" s="337"/>
      <c r="KHA944" s="337"/>
      <c r="KHB944" s="337"/>
      <c r="KHC944" s="337"/>
      <c r="KHD944" s="337"/>
      <c r="KHE944" s="337"/>
      <c r="KHF944" s="337"/>
      <c r="KHG944" s="337"/>
      <c r="KHH944" s="337"/>
      <c r="KHI944" s="337"/>
      <c r="KHJ944" s="337"/>
      <c r="KHK944" s="337"/>
      <c r="KHL944" s="337"/>
      <c r="KHM944" s="337"/>
      <c r="KHN944" s="337"/>
      <c r="KHO944" s="337"/>
      <c r="KHP944" s="337"/>
      <c r="KHQ944" s="337"/>
      <c r="KHR944" s="337"/>
      <c r="KHS944" s="337"/>
      <c r="KHT944" s="337"/>
      <c r="KHU944" s="337"/>
      <c r="KHV944" s="337"/>
      <c r="KHW944" s="337"/>
      <c r="KHX944" s="337"/>
      <c r="KHY944" s="337"/>
      <c r="KHZ944" s="337"/>
      <c r="KIA944" s="337"/>
      <c r="KIB944" s="337"/>
      <c r="KIC944" s="337"/>
      <c r="KID944" s="337"/>
      <c r="KIE944" s="337"/>
      <c r="KIF944" s="337"/>
      <c r="KIG944" s="337"/>
      <c r="KIH944" s="337"/>
      <c r="KII944" s="337"/>
      <c r="KIJ944" s="337"/>
      <c r="KIK944" s="337"/>
      <c r="KIL944" s="337"/>
      <c r="KIM944" s="337"/>
      <c r="KIN944" s="337"/>
      <c r="KIO944" s="337"/>
      <c r="KIP944" s="337"/>
      <c r="KIQ944" s="337"/>
      <c r="KIR944" s="337"/>
      <c r="KIS944" s="337"/>
      <c r="KIT944" s="337"/>
      <c r="KIU944" s="337"/>
      <c r="KIV944" s="337"/>
      <c r="KIW944" s="337"/>
      <c r="KIX944" s="337"/>
      <c r="KIY944" s="337"/>
      <c r="KIZ944" s="337"/>
      <c r="KJA944" s="337"/>
      <c r="KJB944" s="337"/>
      <c r="KJC944" s="337"/>
      <c r="KJD944" s="337"/>
      <c r="KJE944" s="337"/>
      <c r="KJF944" s="337"/>
      <c r="KJG944" s="337"/>
      <c r="KJH944" s="337"/>
      <c r="KJI944" s="337"/>
      <c r="KJJ944" s="337"/>
      <c r="KJK944" s="337"/>
      <c r="KJL944" s="337"/>
      <c r="KJM944" s="337"/>
      <c r="KJN944" s="337"/>
      <c r="KJO944" s="337"/>
      <c r="KJP944" s="337"/>
      <c r="KJQ944" s="337"/>
      <c r="KJR944" s="337"/>
      <c r="KJS944" s="337"/>
      <c r="KJT944" s="337"/>
      <c r="KJU944" s="337"/>
      <c r="KJV944" s="337"/>
      <c r="KJW944" s="337"/>
      <c r="KJX944" s="337"/>
      <c r="KJY944" s="337"/>
      <c r="KJZ944" s="337"/>
      <c r="KKA944" s="337"/>
      <c r="KKB944" s="337"/>
      <c r="KKC944" s="337"/>
      <c r="KKD944" s="337"/>
      <c r="KKE944" s="337"/>
      <c r="KKF944" s="337"/>
      <c r="KKG944" s="337"/>
      <c r="KKH944" s="337"/>
      <c r="KKI944" s="337"/>
      <c r="KKJ944" s="337"/>
      <c r="KKK944" s="337"/>
      <c r="KKL944" s="337"/>
      <c r="KKM944" s="337"/>
      <c r="KKN944" s="337"/>
      <c r="KKO944" s="337"/>
      <c r="KKP944" s="337"/>
      <c r="KKQ944" s="337"/>
      <c r="KKR944" s="337"/>
      <c r="KKS944" s="337"/>
      <c r="KKT944" s="337"/>
      <c r="KKU944" s="337"/>
      <c r="KKV944" s="337"/>
      <c r="KKW944" s="337"/>
      <c r="KKX944" s="337"/>
      <c r="KKY944" s="337"/>
      <c r="KKZ944" s="337"/>
      <c r="KLA944" s="337"/>
      <c r="KLB944" s="337"/>
      <c r="KLC944" s="337"/>
      <c r="KLD944" s="337"/>
      <c r="KLE944" s="337"/>
      <c r="KLF944" s="337"/>
      <c r="KLG944" s="337"/>
      <c r="KLH944" s="337"/>
      <c r="KLI944" s="337"/>
      <c r="KLJ944" s="337"/>
      <c r="KLK944" s="337"/>
      <c r="KLL944" s="337"/>
      <c r="KLM944" s="337"/>
      <c r="KLN944" s="337"/>
      <c r="KLO944" s="337"/>
      <c r="KLP944" s="337"/>
      <c r="KLQ944" s="337"/>
      <c r="KLR944" s="337"/>
      <c r="KLS944" s="337"/>
      <c r="KLT944" s="337"/>
      <c r="KLU944" s="337"/>
      <c r="KLV944" s="337"/>
      <c r="KLW944" s="337"/>
      <c r="KLX944" s="337"/>
      <c r="KLY944" s="337"/>
      <c r="KLZ944" s="337"/>
      <c r="KMA944" s="337"/>
      <c r="KMB944" s="337"/>
      <c r="KMC944" s="337"/>
      <c r="KMD944" s="337"/>
      <c r="KME944" s="337"/>
      <c r="KMF944" s="337"/>
      <c r="KMG944" s="337"/>
      <c r="KMH944" s="337"/>
      <c r="KMI944" s="337"/>
      <c r="KMJ944" s="337"/>
      <c r="KMK944" s="337"/>
      <c r="KML944" s="337"/>
      <c r="KMM944" s="337"/>
      <c r="KMN944" s="337"/>
      <c r="KMO944" s="337"/>
      <c r="KMP944" s="337"/>
      <c r="KMQ944" s="337"/>
      <c r="KMR944" s="337"/>
      <c r="KMS944" s="337"/>
      <c r="KMT944" s="337"/>
      <c r="KMU944" s="337"/>
      <c r="KMV944" s="337"/>
      <c r="KMW944" s="337"/>
      <c r="KMX944" s="337"/>
      <c r="KMY944" s="337"/>
      <c r="KMZ944" s="337"/>
      <c r="KNA944" s="337"/>
      <c r="KNB944" s="337"/>
      <c r="KNC944" s="337"/>
      <c r="KND944" s="337"/>
      <c r="KNE944" s="337"/>
      <c r="KNF944" s="337"/>
      <c r="KNG944" s="337"/>
      <c r="KNH944" s="337"/>
      <c r="KNI944" s="337"/>
      <c r="KNJ944" s="337"/>
      <c r="KNK944" s="337"/>
      <c r="KNL944" s="337"/>
      <c r="KNM944" s="337"/>
      <c r="KNN944" s="337"/>
      <c r="KNO944" s="337"/>
      <c r="KNP944" s="337"/>
      <c r="KNQ944" s="337"/>
      <c r="KNR944" s="337"/>
      <c r="KNS944" s="337"/>
      <c r="KNT944" s="337"/>
      <c r="KNU944" s="337"/>
      <c r="KNV944" s="337"/>
      <c r="KNW944" s="337"/>
      <c r="KNX944" s="337"/>
      <c r="KNY944" s="337"/>
      <c r="KNZ944" s="337"/>
      <c r="KOA944" s="337"/>
      <c r="KOB944" s="337"/>
      <c r="KOC944" s="337"/>
      <c r="KOD944" s="337"/>
      <c r="KOE944" s="337"/>
      <c r="KOF944" s="337"/>
      <c r="KOG944" s="337"/>
      <c r="KOH944" s="337"/>
      <c r="KOI944" s="337"/>
      <c r="KOJ944" s="337"/>
      <c r="KOK944" s="337"/>
      <c r="KOL944" s="337"/>
      <c r="KOM944" s="337"/>
      <c r="KON944" s="337"/>
      <c r="KOO944" s="337"/>
      <c r="KOP944" s="337"/>
      <c r="KOQ944" s="337"/>
      <c r="KOR944" s="337"/>
      <c r="KOS944" s="337"/>
      <c r="KOT944" s="337"/>
      <c r="KOU944" s="337"/>
      <c r="KOV944" s="337"/>
      <c r="KOW944" s="337"/>
      <c r="KOX944" s="337"/>
      <c r="KOY944" s="337"/>
      <c r="KOZ944" s="337"/>
      <c r="KPA944" s="337"/>
      <c r="KPB944" s="337"/>
      <c r="KPC944" s="337"/>
      <c r="KPD944" s="337"/>
      <c r="KPE944" s="337"/>
      <c r="KPF944" s="337"/>
      <c r="KPG944" s="337"/>
      <c r="KPH944" s="337"/>
      <c r="KPI944" s="337"/>
      <c r="KPJ944" s="337"/>
      <c r="KPK944" s="337"/>
      <c r="KPL944" s="337"/>
      <c r="KPM944" s="337"/>
      <c r="KPN944" s="337"/>
      <c r="KPO944" s="337"/>
      <c r="KPP944" s="337"/>
      <c r="KPQ944" s="337"/>
      <c r="KPR944" s="337"/>
      <c r="KPS944" s="337"/>
      <c r="KPT944" s="337"/>
      <c r="KPU944" s="337"/>
      <c r="KPV944" s="337"/>
      <c r="KPW944" s="337"/>
      <c r="KPX944" s="337"/>
      <c r="KPY944" s="337"/>
      <c r="KPZ944" s="337"/>
      <c r="KQA944" s="337"/>
      <c r="KQB944" s="337"/>
      <c r="KQC944" s="337"/>
      <c r="KQD944" s="337"/>
      <c r="KQE944" s="337"/>
      <c r="KQF944" s="337"/>
      <c r="KQG944" s="337"/>
      <c r="KQH944" s="337"/>
      <c r="KQI944" s="337"/>
      <c r="KQJ944" s="337"/>
      <c r="KQK944" s="337"/>
      <c r="KQL944" s="337"/>
      <c r="KQM944" s="337"/>
      <c r="KQN944" s="337"/>
      <c r="KQO944" s="337"/>
      <c r="KQP944" s="337"/>
      <c r="KQQ944" s="337"/>
      <c r="KQR944" s="337"/>
      <c r="KQS944" s="337"/>
      <c r="KQT944" s="337"/>
      <c r="KQU944" s="337"/>
      <c r="KQV944" s="337"/>
      <c r="KQW944" s="337"/>
      <c r="KQX944" s="337"/>
      <c r="KQY944" s="337"/>
      <c r="KQZ944" s="337"/>
      <c r="KRA944" s="337"/>
      <c r="KRB944" s="337"/>
      <c r="KRC944" s="337"/>
      <c r="KRD944" s="337"/>
      <c r="KRE944" s="337"/>
      <c r="KRF944" s="337"/>
      <c r="KRG944" s="337"/>
      <c r="KRH944" s="337"/>
      <c r="KRI944" s="337"/>
      <c r="KRJ944" s="337"/>
      <c r="KRK944" s="337"/>
      <c r="KRL944" s="337"/>
      <c r="KRM944" s="337"/>
      <c r="KRN944" s="337"/>
      <c r="KRO944" s="337"/>
      <c r="KRP944" s="337"/>
      <c r="KRQ944" s="337"/>
      <c r="KRR944" s="337"/>
      <c r="KRS944" s="337"/>
      <c r="KRT944" s="337"/>
      <c r="KRU944" s="337"/>
      <c r="KRV944" s="337"/>
      <c r="KRW944" s="337"/>
      <c r="KRX944" s="337"/>
      <c r="KRY944" s="337"/>
      <c r="KRZ944" s="337"/>
      <c r="KSA944" s="337"/>
      <c r="KSB944" s="337"/>
      <c r="KSC944" s="337"/>
      <c r="KSD944" s="337"/>
      <c r="KSE944" s="337"/>
      <c r="KSF944" s="337"/>
      <c r="KSG944" s="337"/>
      <c r="KSH944" s="337"/>
      <c r="KSI944" s="337"/>
      <c r="KSJ944" s="337"/>
      <c r="KSK944" s="337"/>
      <c r="KSL944" s="337"/>
      <c r="KSM944" s="337"/>
      <c r="KSN944" s="337"/>
      <c r="KSO944" s="337"/>
      <c r="KSP944" s="337"/>
      <c r="KSQ944" s="337"/>
      <c r="KSR944" s="337"/>
      <c r="KSS944" s="337"/>
      <c r="KST944" s="337"/>
      <c r="KSU944" s="337"/>
      <c r="KSV944" s="337"/>
      <c r="KSW944" s="337"/>
      <c r="KSX944" s="337"/>
      <c r="KSY944" s="337"/>
      <c r="KSZ944" s="337"/>
      <c r="KTA944" s="337"/>
      <c r="KTB944" s="337"/>
      <c r="KTC944" s="337"/>
      <c r="KTD944" s="337"/>
      <c r="KTE944" s="337"/>
      <c r="KTF944" s="337"/>
      <c r="KTG944" s="337"/>
      <c r="KTH944" s="337"/>
      <c r="KTI944" s="337"/>
      <c r="KTJ944" s="337"/>
      <c r="KTK944" s="337"/>
      <c r="KTL944" s="337"/>
      <c r="KTM944" s="337"/>
      <c r="KTN944" s="337"/>
      <c r="KTO944" s="337"/>
      <c r="KTP944" s="337"/>
      <c r="KTQ944" s="337"/>
      <c r="KTR944" s="337"/>
      <c r="KTS944" s="337"/>
      <c r="KTT944" s="337"/>
      <c r="KTU944" s="337"/>
      <c r="KTV944" s="337"/>
      <c r="KTW944" s="337"/>
      <c r="KTX944" s="337"/>
      <c r="KTY944" s="337"/>
      <c r="KTZ944" s="337"/>
      <c r="KUA944" s="337"/>
      <c r="KUB944" s="337"/>
      <c r="KUC944" s="337"/>
      <c r="KUD944" s="337"/>
      <c r="KUE944" s="337"/>
      <c r="KUF944" s="337"/>
      <c r="KUG944" s="337"/>
      <c r="KUH944" s="337"/>
      <c r="KUI944" s="337"/>
      <c r="KUJ944" s="337"/>
      <c r="KUK944" s="337"/>
      <c r="KUL944" s="337"/>
      <c r="KUM944" s="337"/>
      <c r="KUN944" s="337"/>
      <c r="KUO944" s="337"/>
      <c r="KUP944" s="337"/>
      <c r="KUQ944" s="337"/>
      <c r="KUR944" s="337"/>
      <c r="KUS944" s="337"/>
      <c r="KUT944" s="337"/>
      <c r="KUU944" s="337"/>
      <c r="KUV944" s="337"/>
      <c r="KUW944" s="337"/>
      <c r="KUX944" s="337"/>
      <c r="KUY944" s="337"/>
      <c r="KUZ944" s="337"/>
      <c r="KVA944" s="337"/>
      <c r="KVB944" s="337"/>
      <c r="KVC944" s="337"/>
      <c r="KVD944" s="337"/>
      <c r="KVE944" s="337"/>
      <c r="KVF944" s="337"/>
      <c r="KVG944" s="337"/>
      <c r="KVH944" s="337"/>
      <c r="KVI944" s="337"/>
      <c r="KVJ944" s="337"/>
      <c r="KVK944" s="337"/>
      <c r="KVL944" s="337"/>
      <c r="KVM944" s="337"/>
      <c r="KVN944" s="337"/>
      <c r="KVO944" s="337"/>
      <c r="KVP944" s="337"/>
      <c r="KVQ944" s="337"/>
      <c r="KVR944" s="337"/>
      <c r="KVS944" s="337"/>
      <c r="KVT944" s="337"/>
      <c r="KVU944" s="337"/>
      <c r="KVV944" s="337"/>
      <c r="KVW944" s="337"/>
      <c r="KVX944" s="337"/>
      <c r="KVY944" s="337"/>
      <c r="KVZ944" s="337"/>
      <c r="KWA944" s="337"/>
      <c r="KWB944" s="337"/>
      <c r="KWC944" s="337"/>
      <c r="KWD944" s="337"/>
      <c r="KWE944" s="337"/>
      <c r="KWF944" s="337"/>
      <c r="KWG944" s="337"/>
      <c r="KWH944" s="337"/>
      <c r="KWI944" s="337"/>
      <c r="KWJ944" s="337"/>
      <c r="KWK944" s="337"/>
      <c r="KWL944" s="337"/>
      <c r="KWM944" s="337"/>
      <c r="KWN944" s="337"/>
      <c r="KWO944" s="337"/>
      <c r="KWP944" s="337"/>
      <c r="KWQ944" s="337"/>
      <c r="KWR944" s="337"/>
      <c r="KWS944" s="337"/>
      <c r="KWT944" s="337"/>
      <c r="KWU944" s="337"/>
      <c r="KWV944" s="337"/>
      <c r="KWW944" s="337"/>
      <c r="KWX944" s="337"/>
      <c r="KWY944" s="337"/>
      <c r="KWZ944" s="337"/>
      <c r="KXA944" s="337"/>
      <c r="KXB944" s="337"/>
      <c r="KXC944" s="337"/>
      <c r="KXD944" s="337"/>
      <c r="KXE944" s="337"/>
      <c r="KXF944" s="337"/>
      <c r="KXG944" s="337"/>
      <c r="KXH944" s="337"/>
      <c r="KXI944" s="337"/>
      <c r="KXJ944" s="337"/>
      <c r="KXK944" s="337"/>
      <c r="KXL944" s="337"/>
      <c r="KXM944" s="337"/>
      <c r="KXN944" s="337"/>
      <c r="KXO944" s="337"/>
      <c r="KXP944" s="337"/>
      <c r="KXQ944" s="337"/>
      <c r="KXR944" s="337"/>
      <c r="KXS944" s="337"/>
      <c r="KXT944" s="337"/>
      <c r="KXU944" s="337"/>
      <c r="KXV944" s="337"/>
      <c r="KXW944" s="337"/>
      <c r="KXX944" s="337"/>
      <c r="KXY944" s="337"/>
      <c r="KXZ944" s="337"/>
      <c r="KYA944" s="337"/>
      <c r="KYB944" s="337"/>
      <c r="KYC944" s="337"/>
      <c r="KYD944" s="337"/>
      <c r="KYE944" s="337"/>
      <c r="KYF944" s="337"/>
      <c r="KYG944" s="337"/>
      <c r="KYH944" s="337"/>
      <c r="KYI944" s="337"/>
      <c r="KYJ944" s="337"/>
      <c r="KYK944" s="337"/>
      <c r="KYL944" s="337"/>
      <c r="KYM944" s="337"/>
      <c r="KYN944" s="337"/>
      <c r="KYO944" s="337"/>
      <c r="KYP944" s="337"/>
      <c r="KYQ944" s="337"/>
      <c r="KYR944" s="337"/>
      <c r="KYS944" s="337"/>
      <c r="KYT944" s="337"/>
      <c r="KYU944" s="337"/>
      <c r="KYV944" s="337"/>
      <c r="KYW944" s="337"/>
      <c r="KYX944" s="337"/>
      <c r="KYY944" s="337"/>
      <c r="KYZ944" s="337"/>
      <c r="KZA944" s="337"/>
      <c r="KZB944" s="337"/>
      <c r="KZC944" s="337"/>
      <c r="KZD944" s="337"/>
      <c r="KZE944" s="337"/>
      <c r="KZF944" s="337"/>
      <c r="KZG944" s="337"/>
      <c r="KZH944" s="337"/>
      <c r="KZI944" s="337"/>
      <c r="KZJ944" s="337"/>
      <c r="KZK944" s="337"/>
      <c r="KZL944" s="337"/>
      <c r="KZM944" s="337"/>
      <c r="KZN944" s="337"/>
      <c r="KZO944" s="337"/>
      <c r="KZP944" s="337"/>
      <c r="KZQ944" s="337"/>
      <c r="KZR944" s="337"/>
      <c r="KZS944" s="337"/>
      <c r="KZT944" s="337"/>
      <c r="KZU944" s="337"/>
      <c r="KZV944" s="337"/>
      <c r="KZW944" s="337"/>
      <c r="KZX944" s="337"/>
      <c r="KZY944" s="337"/>
      <c r="KZZ944" s="337"/>
      <c r="LAA944" s="337"/>
      <c r="LAB944" s="337"/>
      <c r="LAC944" s="337"/>
      <c r="LAD944" s="337"/>
      <c r="LAE944" s="337"/>
      <c r="LAF944" s="337"/>
      <c r="LAG944" s="337"/>
      <c r="LAH944" s="337"/>
      <c r="LAI944" s="337"/>
      <c r="LAJ944" s="337"/>
      <c r="LAK944" s="337"/>
      <c r="LAL944" s="337"/>
      <c r="LAM944" s="337"/>
      <c r="LAN944" s="337"/>
      <c r="LAO944" s="337"/>
      <c r="LAP944" s="337"/>
      <c r="LAQ944" s="337"/>
      <c r="LAR944" s="337"/>
      <c r="LAS944" s="337"/>
      <c r="LAT944" s="337"/>
      <c r="LAU944" s="337"/>
      <c r="LAV944" s="337"/>
      <c r="LAW944" s="337"/>
      <c r="LAX944" s="337"/>
      <c r="LAY944" s="337"/>
      <c r="LAZ944" s="337"/>
      <c r="LBA944" s="337"/>
      <c r="LBB944" s="337"/>
      <c r="LBC944" s="337"/>
      <c r="LBD944" s="337"/>
      <c r="LBE944" s="337"/>
      <c r="LBF944" s="337"/>
      <c r="LBG944" s="337"/>
      <c r="LBH944" s="337"/>
      <c r="LBI944" s="337"/>
      <c r="LBJ944" s="337"/>
      <c r="LBK944" s="337"/>
      <c r="LBL944" s="337"/>
      <c r="LBM944" s="337"/>
      <c r="LBN944" s="337"/>
      <c r="LBO944" s="337"/>
      <c r="LBP944" s="337"/>
      <c r="LBQ944" s="337"/>
      <c r="LBR944" s="337"/>
      <c r="LBS944" s="337"/>
      <c r="LBT944" s="337"/>
      <c r="LBU944" s="337"/>
      <c r="LBV944" s="337"/>
      <c r="LBW944" s="337"/>
      <c r="LBX944" s="337"/>
      <c r="LBY944" s="337"/>
      <c r="LBZ944" s="337"/>
      <c r="LCA944" s="337"/>
      <c r="LCB944" s="337"/>
      <c r="LCC944" s="337"/>
      <c r="LCD944" s="337"/>
      <c r="LCE944" s="337"/>
      <c r="LCF944" s="337"/>
      <c r="LCG944" s="337"/>
      <c r="LCH944" s="337"/>
      <c r="LCI944" s="337"/>
      <c r="LCJ944" s="337"/>
      <c r="LCK944" s="337"/>
      <c r="LCL944" s="337"/>
      <c r="LCM944" s="337"/>
      <c r="LCN944" s="337"/>
      <c r="LCO944" s="337"/>
      <c r="LCP944" s="337"/>
      <c r="LCQ944" s="337"/>
      <c r="LCR944" s="337"/>
      <c r="LCS944" s="337"/>
      <c r="LCT944" s="337"/>
      <c r="LCU944" s="337"/>
      <c r="LCV944" s="337"/>
      <c r="LCW944" s="337"/>
      <c r="LCX944" s="337"/>
      <c r="LCY944" s="337"/>
      <c r="LCZ944" s="337"/>
      <c r="LDA944" s="337"/>
      <c r="LDB944" s="337"/>
      <c r="LDC944" s="337"/>
      <c r="LDD944" s="337"/>
      <c r="LDE944" s="337"/>
      <c r="LDF944" s="337"/>
      <c r="LDG944" s="337"/>
      <c r="LDH944" s="337"/>
      <c r="LDI944" s="337"/>
      <c r="LDJ944" s="337"/>
      <c r="LDK944" s="337"/>
      <c r="LDL944" s="337"/>
      <c r="LDM944" s="337"/>
      <c r="LDN944" s="337"/>
      <c r="LDO944" s="337"/>
      <c r="LDP944" s="337"/>
      <c r="LDQ944" s="337"/>
      <c r="LDR944" s="337"/>
      <c r="LDS944" s="337"/>
      <c r="LDT944" s="337"/>
      <c r="LDU944" s="337"/>
      <c r="LDV944" s="337"/>
      <c r="LDW944" s="337"/>
      <c r="LDX944" s="337"/>
      <c r="LDY944" s="337"/>
      <c r="LDZ944" s="337"/>
      <c r="LEA944" s="337"/>
      <c r="LEB944" s="337"/>
      <c r="LEC944" s="337"/>
      <c r="LED944" s="337"/>
      <c r="LEE944" s="337"/>
      <c r="LEF944" s="337"/>
      <c r="LEG944" s="337"/>
      <c r="LEH944" s="337"/>
      <c r="LEI944" s="337"/>
      <c r="LEJ944" s="337"/>
      <c r="LEK944" s="337"/>
      <c r="LEL944" s="337"/>
      <c r="LEM944" s="337"/>
      <c r="LEN944" s="337"/>
      <c r="LEO944" s="337"/>
      <c r="LEP944" s="337"/>
      <c r="LEQ944" s="337"/>
      <c r="LER944" s="337"/>
      <c r="LES944" s="337"/>
      <c r="LET944" s="337"/>
      <c r="LEU944" s="337"/>
      <c r="LEV944" s="337"/>
      <c r="LEW944" s="337"/>
      <c r="LEX944" s="337"/>
      <c r="LEY944" s="337"/>
      <c r="LEZ944" s="337"/>
      <c r="LFA944" s="337"/>
      <c r="LFB944" s="337"/>
      <c r="LFC944" s="337"/>
      <c r="LFD944" s="337"/>
      <c r="LFE944" s="337"/>
      <c r="LFF944" s="337"/>
      <c r="LFG944" s="337"/>
      <c r="LFH944" s="337"/>
      <c r="LFI944" s="337"/>
      <c r="LFJ944" s="337"/>
      <c r="LFK944" s="337"/>
      <c r="LFL944" s="337"/>
      <c r="LFM944" s="337"/>
      <c r="LFN944" s="337"/>
      <c r="LFO944" s="337"/>
      <c r="LFP944" s="337"/>
      <c r="LFQ944" s="337"/>
      <c r="LFR944" s="337"/>
      <c r="LFS944" s="337"/>
      <c r="LFT944" s="337"/>
      <c r="LFU944" s="337"/>
      <c r="LFV944" s="337"/>
      <c r="LFW944" s="337"/>
      <c r="LFX944" s="337"/>
      <c r="LFY944" s="337"/>
      <c r="LFZ944" s="337"/>
      <c r="LGA944" s="337"/>
      <c r="LGB944" s="337"/>
      <c r="LGC944" s="337"/>
      <c r="LGD944" s="337"/>
      <c r="LGE944" s="337"/>
      <c r="LGF944" s="337"/>
      <c r="LGG944" s="337"/>
      <c r="LGH944" s="337"/>
      <c r="LGI944" s="337"/>
      <c r="LGJ944" s="337"/>
      <c r="LGK944" s="337"/>
      <c r="LGL944" s="337"/>
      <c r="LGM944" s="337"/>
      <c r="LGN944" s="337"/>
      <c r="LGO944" s="337"/>
      <c r="LGP944" s="337"/>
      <c r="LGQ944" s="337"/>
      <c r="LGR944" s="337"/>
      <c r="LGS944" s="337"/>
      <c r="LGT944" s="337"/>
      <c r="LGU944" s="337"/>
      <c r="LGV944" s="337"/>
      <c r="LGW944" s="337"/>
      <c r="LGX944" s="337"/>
      <c r="LGY944" s="337"/>
      <c r="LGZ944" s="337"/>
      <c r="LHA944" s="337"/>
      <c r="LHB944" s="337"/>
      <c r="LHC944" s="337"/>
      <c r="LHD944" s="337"/>
      <c r="LHE944" s="337"/>
      <c r="LHF944" s="337"/>
      <c r="LHG944" s="337"/>
      <c r="LHH944" s="337"/>
      <c r="LHI944" s="337"/>
      <c r="LHJ944" s="337"/>
      <c r="LHK944" s="337"/>
      <c r="LHL944" s="337"/>
      <c r="LHM944" s="337"/>
      <c r="LHN944" s="337"/>
      <c r="LHO944" s="337"/>
      <c r="LHP944" s="337"/>
      <c r="LHQ944" s="337"/>
      <c r="LHR944" s="337"/>
      <c r="LHS944" s="337"/>
      <c r="LHT944" s="337"/>
      <c r="LHU944" s="337"/>
      <c r="LHV944" s="337"/>
      <c r="LHW944" s="337"/>
      <c r="LHX944" s="337"/>
      <c r="LHY944" s="337"/>
      <c r="LHZ944" s="337"/>
      <c r="LIA944" s="337"/>
      <c r="LIB944" s="337"/>
      <c r="LIC944" s="337"/>
      <c r="LID944" s="337"/>
      <c r="LIE944" s="337"/>
      <c r="LIF944" s="337"/>
      <c r="LIG944" s="337"/>
      <c r="LIH944" s="337"/>
      <c r="LII944" s="337"/>
      <c r="LIJ944" s="337"/>
      <c r="LIK944" s="337"/>
      <c r="LIL944" s="337"/>
      <c r="LIM944" s="337"/>
      <c r="LIN944" s="337"/>
      <c r="LIO944" s="337"/>
      <c r="LIP944" s="337"/>
      <c r="LIQ944" s="337"/>
      <c r="LIR944" s="337"/>
      <c r="LIS944" s="337"/>
      <c r="LIT944" s="337"/>
      <c r="LIU944" s="337"/>
      <c r="LIV944" s="337"/>
      <c r="LIW944" s="337"/>
      <c r="LIX944" s="337"/>
      <c r="LIY944" s="337"/>
      <c r="LIZ944" s="337"/>
      <c r="LJA944" s="337"/>
      <c r="LJB944" s="337"/>
      <c r="LJC944" s="337"/>
      <c r="LJD944" s="337"/>
      <c r="LJE944" s="337"/>
      <c r="LJF944" s="337"/>
      <c r="LJG944" s="337"/>
      <c r="LJH944" s="337"/>
      <c r="LJI944" s="337"/>
      <c r="LJJ944" s="337"/>
      <c r="LJK944" s="337"/>
      <c r="LJL944" s="337"/>
      <c r="LJM944" s="337"/>
      <c r="LJN944" s="337"/>
      <c r="LJO944" s="337"/>
      <c r="LJP944" s="337"/>
      <c r="LJQ944" s="337"/>
      <c r="LJR944" s="337"/>
      <c r="LJS944" s="337"/>
      <c r="LJT944" s="337"/>
      <c r="LJU944" s="337"/>
      <c r="LJV944" s="337"/>
      <c r="LJW944" s="337"/>
      <c r="LJX944" s="337"/>
      <c r="LJY944" s="337"/>
      <c r="LJZ944" s="337"/>
      <c r="LKA944" s="337"/>
      <c r="LKB944" s="337"/>
      <c r="LKC944" s="337"/>
      <c r="LKD944" s="337"/>
      <c r="LKE944" s="337"/>
      <c r="LKF944" s="337"/>
      <c r="LKG944" s="337"/>
      <c r="LKH944" s="337"/>
      <c r="LKI944" s="337"/>
      <c r="LKJ944" s="337"/>
      <c r="LKK944" s="337"/>
      <c r="LKL944" s="337"/>
      <c r="LKM944" s="337"/>
      <c r="LKN944" s="337"/>
      <c r="LKO944" s="337"/>
      <c r="LKP944" s="337"/>
      <c r="LKQ944" s="337"/>
      <c r="LKR944" s="337"/>
      <c r="LKS944" s="337"/>
      <c r="LKT944" s="337"/>
      <c r="LKU944" s="337"/>
      <c r="LKV944" s="337"/>
      <c r="LKW944" s="337"/>
      <c r="LKX944" s="337"/>
      <c r="LKY944" s="337"/>
      <c r="LKZ944" s="337"/>
      <c r="LLA944" s="337"/>
      <c r="LLB944" s="337"/>
      <c r="LLC944" s="337"/>
      <c r="LLD944" s="337"/>
      <c r="LLE944" s="337"/>
      <c r="LLF944" s="337"/>
      <c r="LLG944" s="337"/>
      <c r="LLH944" s="337"/>
      <c r="LLI944" s="337"/>
      <c r="LLJ944" s="337"/>
      <c r="LLK944" s="337"/>
      <c r="LLL944" s="337"/>
      <c r="LLM944" s="337"/>
      <c r="LLN944" s="337"/>
      <c r="LLO944" s="337"/>
      <c r="LLP944" s="337"/>
      <c r="LLQ944" s="337"/>
      <c r="LLR944" s="337"/>
      <c r="LLS944" s="337"/>
      <c r="LLT944" s="337"/>
      <c r="LLU944" s="337"/>
      <c r="LLV944" s="337"/>
      <c r="LLW944" s="337"/>
      <c r="LLX944" s="337"/>
      <c r="LLY944" s="337"/>
      <c r="LLZ944" s="337"/>
      <c r="LMA944" s="337"/>
      <c r="LMB944" s="337"/>
      <c r="LMC944" s="337"/>
      <c r="LMD944" s="337"/>
      <c r="LME944" s="337"/>
      <c r="LMF944" s="337"/>
      <c r="LMG944" s="337"/>
      <c r="LMH944" s="337"/>
      <c r="LMI944" s="337"/>
      <c r="LMJ944" s="337"/>
      <c r="LMK944" s="337"/>
      <c r="LML944" s="337"/>
      <c r="LMM944" s="337"/>
      <c r="LMN944" s="337"/>
      <c r="LMO944" s="337"/>
      <c r="LMP944" s="337"/>
      <c r="LMQ944" s="337"/>
      <c r="LMR944" s="337"/>
      <c r="LMS944" s="337"/>
      <c r="LMT944" s="337"/>
      <c r="LMU944" s="337"/>
      <c r="LMV944" s="337"/>
      <c r="LMW944" s="337"/>
      <c r="LMX944" s="337"/>
      <c r="LMY944" s="337"/>
      <c r="LMZ944" s="337"/>
      <c r="LNA944" s="337"/>
      <c r="LNB944" s="337"/>
      <c r="LNC944" s="337"/>
      <c r="LND944" s="337"/>
      <c r="LNE944" s="337"/>
      <c r="LNF944" s="337"/>
      <c r="LNG944" s="337"/>
      <c r="LNH944" s="337"/>
      <c r="LNI944" s="337"/>
      <c r="LNJ944" s="337"/>
      <c r="LNK944" s="337"/>
      <c r="LNL944" s="337"/>
      <c r="LNM944" s="337"/>
      <c r="LNN944" s="337"/>
      <c r="LNO944" s="337"/>
      <c r="LNP944" s="337"/>
      <c r="LNQ944" s="337"/>
      <c r="LNR944" s="337"/>
      <c r="LNS944" s="337"/>
      <c r="LNT944" s="337"/>
      <c r="LNU944" s="337"/>
      <c r="LNV944" s="337"/>
      <c r="LNW944" s="337"/>
      <c r="LNX944" s="337"/>
      <c r="LNY944" s="337"/>
      <c r="LNZ944" s="337"/>
      <c r="LOA944" s="337"/>
      <c r="LOB944" s="337"/>
      <c r="LOC944" s="337"/>
      <c r="LOD944" s="337"/>
      <c r="LOE944" s="337"/>
      <c r="LOF944" s="337"/>
      <c r="LOG944" s="337"/>
      <c r="LOH944" s="337"/>
      <c r="LOI944" s="337"/>
      <c r="LOJ944" s="337"/>
      <c r="LOK944" s="337"/>
      <c r="LOL944" s="337"/>
      <c r="LOM944" s="337"/>
      <c r="LON944" s="337"/>
      <c r="LOO944" s="337"/>
      <c r="LOP944" s="337"/>
      <c r="LOQ944" s="337"/>
      <c r="LOR944" s="337"/>
      <c r="LOS944" s="337"/>
      <c r="LOT944" s="337"/>
      <c r="LOU944" s="337"/>
      <c r="LOV944" s="337"/>
      <c r="LOW944" s="337"/>
      <c r="LOX944" s="337"/>
      <c r="LOY944" s="337"/>
      <c r="LOZ944" s="337"/>
      <c r="LPA944" s="337"/>
      <c r="LPB944" s="337"/>
      <c r="LPC944" s="337"/>
      <c r="LPD944" s="337"/>
      <c r="LPE944" s="337"/>
      <c r="LPF944" s="337"/>
      <c r="LPG944" s="337"/>
      <c r="LPH944" s="337"/>
      <c r="LPI944" s="337"/>
      <c r="LPJ944" s="337"/>
      <c r="LPK944" s="337"/>
      <c r="LPL944" s="337"/>
      <c r="LPM944" s="337"/>
      <c r="LPN944" s="337"/>
      <c r="LPO944" s="337"/>
      <c r="LPP944" s="337"/>
      <c r="LPQ944" s="337"/>
      <c r="LPR944" s="337"/>
      <c r="LPS944" s="337"/>
      <c r="LPT944" s="337"/>
      <c r="LPU944" s="337"/>
      <c r="LPV944" s="337"/>
      <c r="LPW944" s="337"/>
      <c r="LPX944" s="337"/>
      <c r="LPY944" s="337"/>
      <c r="LPZ944" s="337"/>
      <c r="LQA944" s="337"/>
      <c r="LQB944" s="337"/>
      <c r="LQC944" s="337"/>
      <c r="LQD944" s="337"/>
      <c r="LQE944" s="337"/>
      <c r="LQF944" s="337"/>
      <c r="LQG944" s="337"/>
      <c r="LQH944" s="337"/>
      <c r="LQI944" s="337"/>
      <c r="LQJ944" s="337"/>
      <c r="LQK944" s="337"/>
      <c r="LQL944" s="337"/>
      <c r="LQM944" s="337"/>
      <c r="LQN944" s="337"/>
      <c r="LQO944" s="337"/>
      <c r="LQP944" s="337"/>
      <c r="LQQ944" s="337"/>
      <c r="LQR944" s="337"/>
      <c r="LQS944" s="337"/>
      <c r="LQT944" s="337"/>
      <c r="LQU944" s="337"/>
      <c r="LQV944" s="337"/>
      <c r="LQW944" s="337"/>
      <c r="LQX944" s="337"/>
      <c r="LQY944" s="337"/>
      <c r="LQZ944" s="337"/>
      <c r="LRA944" s="337"/>
      <c r="LRB944" s="337"/>
      <c r="LRC944" s="337"/>
      <c r="LRD944" s="337"/>
      <c r="LRE944" s="337"/>
      <c r="LRF944" s="337"/>
      <c r="LRG944" s="337"/>
      <c r="LRH944" s="337"/>
      <c r="LRI944" s="337"/>
      <c r="LRJ944" s="337"/>
      <c r="LRK944" s="337"/>
      <c r="LRL944" s="337"/>
      <c r="LRM944" s="337"/>
      <c r="LRN944" s="337"/>
      <c r="LRO944" s="337"/>
      <c r="LRP944" s="337"/>
      <c r="LRQ944" s="337"/>
      <c r="LRR944" s="337"/>
      <c r="LRS944" s="337"/>
      <c r="LRT944" s="337"/>
      <c r="LRU944" s="337"/>
      <c r="LRV944" s="337"/>
      <c r="LRW944" s="337"/>
      <c r="LRX944" s="337"/>
      <c r="LRY944" s="337"/>
      <c r="LRZ944" s="337"/>
      <c r="LSA944" s="337"/>
      <c r="LSB944" s="337"/>
      <c r="LSC944" s="337"/>
      <c r="LSD944" s="337"/>
      <c r="LSE944" s="337"/>
      <c r="LSF944" s="337"/>
      <c r="LSG944" s="337"/>
      <c r="LSH944" s="337"/>
      <c r="LSI944" s="337"/>
      <c r="LSJ944" s="337"/>
      <c r="LSK944" s="337"/>
      <c r="LSL944" s="337"/>
      <c r="LSM944" s="337"/>
      <c r="LSN944" s="337"/>
      <c r="LSO944" s="337"/>
      <c r="LSP944" s="337"/>
      <c r="LSQ944" s="337"/>
      <c r="LSR944" s="337"/>
      <c r="LSS944" s="337"/>
      <c r="LST944" s="337"/>
      <c r="LSU944" s="337"/>
      <c r="LSV944" s="337"/>
      <c r="LSW944" s="337"/>
      <c r="LSX944" s="337"/>
      <c r="LSY944" s="337"/>
      <c r="LSZ944" s="337"/>
      <c r="LTA944" s="337"/>
      <c r="LTB944" s="337"/>
      <c r="LTC944" s="337"/>
      <c r="LTD944" s="337"/>
      <c r="LTE944" s="337"/>
      <c r="LTF944" s="337"/>
      <c r="LTG944" s="337"/>
      <c r="LTH944" s="337"/>
      <c r="LTI944" s="337"/>
      <c r="LTJ944" s="337"/>
      <c r="LTK944" s="337"/>
      <c r="LTL944" s="337"/>
      <c r="LTM944" s="337"/>
      <c r="LTN944" s="337"/>
      <c r="LTO944" s="337"/>
      <c r="LTP944" s="337"/>
      <c r="LTQ944" s="337"/>
      <c r="LTR944" s="337"/>
      <c r="LTS944" s="337"/>
      <c r="LTT944" s="337"/>
      <c r="LTU944" s="337"/>
      <c r="LTV944" s="337"/>
      <c r="LTW944" s="337"/>
      <c r="LTX944" s="337"/>
      <c r="LTY944" s="337"/>
      <c r="LTZ944" s="337"/>
      <c r="LUA944" s="337"/>
      <c r="LUB944" s="337"/>
      <c r="LUC944" s="337"/>
      <c r="LUD944" s="337"/>
      <c r="LUE944" s="337"/>
      <c r="LUF944" s="337"/>
      <c r="LUG944" s="337"/>
      <c r="LUH944" s="337"/>
      <c r="LUI944" s="337"/>
      <c r="LUJ944" s="337"/>
      <c r="LUK944" s="337"/>
      <c r="LUL944" s="337"/>
      <c r="LUM944" s="337"/>
      <c r="LUN944" s="337"/>
      <c r="LUO944" s="337"/>
      <c r="LUP944" s="337"/>
      <c r="LUQ944" s="337"/>
      <c r="LUR944" s="337"/>
      <c r="LUS944" s="337"/>
      <c r="LUT944" s="337"/>
      <c r="LUU944" s="337"/>
      <c r="LUV944" s="337"/>
      <c r="LUW944" s="337"/>
      <c r="LUX944" s="337"/>
      <c r="LUY944" s="337"/>
      <c r="LUZ944" s="337"/>
      <c r="LVA944" s="337"/>
      <c r="LVB944" s="337"/>
      <c r="LVC944" s="337"/>
      <c r="LVD944" s="337"/>
      <c r="LVE944" s="337"/>
      <c r="LVF944" s="337"/>
      <c r="LVG944" s="337"/>
      <c r="LVH944" s="337"/>
      <c r="LVI944" s="337"/>
      <c r="LVJ944" s="337"/>
      <c r="LVK944" s="337"/>
      <c r="LVL944" s="337"/>
      <c r="LVM944" s="337"/>
      <c r="LVN944" s="337"/>
      <c r="LVO944" s="337"/>
      <c r="LVP944" s="337"/>
      <c r="LVQ944" s="337"/>
      <c r="LVR944" s="337"/>
      <c r="LVS944" s="337"/>
      <c r="LVT944" s="337"/>
      <c r="LVU944" s="337"/>
      <c r="LVV944" s="337"/>
      <c r="LVW944" s="337"/>
      <c r="LVX944" s="337"/>
      <c r="LVY944" s="337"/>
      <c r="LVZ944" s="337"/>
      <c r="LWA944" s="337"/>
      <c r="LWB944" s="337"/>
      <c r="LWC944" s="337"/>
      <c r="LWD944" s="337"/>
      <c r="LWE944" s="337"/>
      <c r="LWF944" s="337"/>
      <c r="LWG944" s="337"/>
      <c r="LWH944" s="337"/>
      <c r="LWI944" s="337"/>
      <c r="LWJ944" s="337"/>
      <c r="LWK944" s="337"/>
      <c r="LWL944" s="337"/>
      <c r="LWM944" s="337"/>
      <c r="LWN944" s="337"/>
      <c r="LWO944" s="337"/>
      <c r="LWP944" s="337"/>
      <c r="LWQ944" s="337"/>
      <c r="LWR944" s="337"/>
      <c r="LWS944" s="337"/>
      <c r="LWT944" s="337"/>
      <c r="LWU944" s="337"/>
      <c r="LWV944" s="337"/>
      <c r="LWW944" s="337"/>
      <c r="LWX944" s="337"/>
      <c r="LWY944" s="337"/>
      <c r="LWZ944" s="337"/>
      <c r="LXA944" s="337"/>
      <c r="LXB944" s="337"/>
      <c r="LXC944" s="337"/>
      <c r="LXD944" s="337"/>
      <c r="LXE944" s="337"/>
      <c r="LXF944" s="337"/>
      <c r="LXG944" s="337"/>
      <c r="LXH944" s="337"/>
      <c r="LXI944" s="337"/>
      <c r="LXJ944" s="337"/>
      <c r="LXK944" s="337"/>
      <c r="LXL944" s="337"/>
      <c r="LXM944" s="337"/>
      <c r="LXN944" s="337"/>
      <c r="LXO944" s="337"/>
      <c r="LXP944" s="337"/>
      <c r="LXQ944" s="337"/>
      <c r="LXR944" s="337"/>
      <c r="LXS944" s="337"/>
      <c r="LXT944" s="337"/>
      <c r="LXU944" s="337"/>
      <c r="LXV944" s="337"/>
      <c r="LXW944" s="337"/>
      <c r="LXX944" s="337"/>
      <c r="LXY944" s="337"/>
      <c r="LXZ944" s="337"/>
      <c r="LYA944" s="337"/>
      <c r="LYB944" s="337"/>
      <c r="LYC944" s="337"/>
      <c r="LYD944" s="337"/>
      <c r="LYE944" s="337"/>
      <c r="LYF944" s="337"/>
      <c r="LYG944" s="337"/>
      <c r="LYH944" s="337"/>
      <c r="LYI944" s="337"/>
      <c r="LYJ944" s="337"/>
      <c r="LYK944" s="337"/>
      <c r="LYL944" s="337"/>
      <c r="LYM944" s="337"/>
      <c r="LYN944" s="337"/>
      <c r="LYO944" s="337"/>
      <c r="LYP944" s="337"/>
      <c r="LYQ944" s="337"/>
      <c r="LYR944" s="337"/>
      <c r="LYS944" s="337"/>
      <c r="LYT944" s="337"/>
      <c r="LYU944" s="337"/>
      <c r="LYV944" s="337"/>
      <c r="LYW944" s="337"/>
      <c r="LYX944" s="337"/>
      <c r="LYY944" s="337"/>
      <c r="LYZ944" s="337"/>
      <c r="LZA944" s="337"/>
      <c r="LZB944" s="337"/>
      <c r="LZC944" s="337"/>
      <c r="LZD944" s="337"/>
      <c r="LZE944" s="337"/>
      <c r="LZF944" s="337"/>
      <c r="LZG944" s="337"/>
      <c r="LZH944" s="337"/>
      <c r="LZI944" s="337"/>
      <c r="LZJ944" s="337"/>
      <c r="LZK944" s="337"/>
      <c r="LZL944" s="337"/>
      <c r="LZM944" s="337"/>
      <c r="LZN944" s="337"/>
      <c r="LZO944" s="337"/>
      <c r="LZP944" s="337"/>
      <c r="LZQ944" s="337"/>
      <c r="LZR944" s="337"/>
      <c r="LZS944" s="337"/>
      <c r="LZT944" s="337"/>
      <c r="LZU944" s="337"/>
      <c r="LZV944" s="337"/>
      <c r="LZW944" s="337"/>
      <c r="LZX944" s="337"/>
      <c r="LZY944" s="337"/>
      <c r="LZZ944" s="337"/>
      <c r="MAA944" s="337"/>
      <c r="MAB944" s="337"/>
      <c r="MAC944" s="337"/>
      <c r="MAD944" s="337"/>
      <c r="MAE944" s="337"/>
      <c r="MAF944" s="337"/>
      <c r="MAG944" s="337"/>
      <c r="MAH944" s="337"/>
      <c r="MAI944" s="337"/>
      <c r="MAJ944" s="337"/>
      <c r="MAK944" s="337"/>
      <c r="MAL944" s="337"/>
      <c r="MAM944" s="337"/>
      <c r="MAN944" s="337"/>
      <c r="MAO944" s="337"/>
      <c r="MAP944" s="337"/>
      <c r="MAQ944" s="337"/>
      <c r="MAR944" s="337"/>
      <c r="MAS944" s="337"/>
      <c r="MAT944" s="337"/>
      <c r="MAU944" s="337"/>
      <c r="MAV944" s="337"/>
      <c r="MAW944" s="337"/>
      <c r="MAX944" s="337"/>
      <c r="MAY944" s="337"/>
      <c r="MAZ944" s="337"/>
      <c r="MBA944" s="337"/>
      <c r="MBB944" s="337"/>
      <c r="MBC944" s="337"/>
      <c r="MBD944" s="337"/>
      <c r="MBE944" s="337"/>
      <c r="MBF944" s="337"/>
      <c r="MBG944" s="337"/>
      <c r="MBH944" s="337"/>
      <c r="MBI944" s="337"/>
      <c r="MBJ944" s="337"/>
      <c r="MBK944" s="337"/>
      <c r="MBL944" s="337"/>
      <c r="MBM944" s="337"/>
      <c r="MBN944" s="337"/>
      <c r="MBO944" s="337"/>
      <c r="MBP944" s="337"/>
      <c r="MBQ944" s="337"/>
      <c r="MBR944" s="337"/>
      <c r="MBS944" s="337"/>
      <c r="MBT944" s="337"/>
      <c r="MBU944" s="337"/>
      <c r="MBV944" s="337"/>
      <c r="MBW944" s="337"/>
      <c r="MBX944" s="337"/>
      <c r="MBY944" s="337"/>
      <c r="MBZ944" s="337"/>
      <c r="MCA944" s="337"/>
      <c r="MCB944" s="337"/>
      <c r="MCC944" s="337"/>
      <c r="MCD944" s="337"/>
      <c r="MCE944" s="337"/>
      <c r="MCF944" s="337"/>
      <c r="MCG944" s="337"/>
      <c r="MCH944" s="337"/>
      <c r="MCI944" s="337"/>
      <c r="MCJ944" s="337"/>
      <c r="MCK944" s="337"/>
      <c r="MCL944" s="337"/>
      <c r="MCM944" s="337"/>
      <c r="MCN944" s="337"/>
      <c r="MCO944" s="337"/>
      <c r="MCP944" s="337"/>
      <c r="MCQ944" s="337"/>
      <c r="MCR944" s="337"/>
      <c r="MCS944" s="337"/>
      <c r="MCT944" s="337"/>
      <c r="MCU944" s="337"/>
      <c r="MCV944" s="337"/>
      <c r="MCW944" s="337"/>
      <c r="MCX944" s="337"/>
      <c r="MCY944" s="337"/>
      <c r="MCZ944" s="337"/>
      <c r="MDA944" s="337"/>
      <c r="MDB944" s="337"/>
      <c r="MDC944" s="337"/>
      <c r="MDD944" s="337"/>
      <c r="MDE944" s="337"/>
      <c r="MDF944" s="337"/>
      <c r="MDG944" s="337"/>
      <c r="MDH944" s="337"/>
      <c r="MDI944" s="337"/>
      <c r="MDJ944" s="337"/>
      <c r="MDK944" s="337"/>
      <c r="MDL944" s="337"/>
      <c r="MDM944" s="337"/>
      <c r="MDN944" s="337"/>
      <c r="MDO944" s="337"/>
      <c r="MDP944" s="337"/>
      <c r="MDQ944" s="337"/>
      <c r="MDR944" s="337"/>
      <c r="MDS944" s="337"/>
      <c r="MDT944" s="337"/>
      <c r="MDU944" s="337"/>
      <c r="MDV944" s="337"/>
      <c r="MDW944" s="337"/>
      <c r="MDX944" s="337"/>
      <c r="MDY944" s="337"/>
      <c r="MDZ944" s="337"/>
      <c r="MEA944" s="337"/>
      <c r="MEB944" s="337"/>
      <c r="MEC944" s="337"/>
      <c r="MED944" s="337"/>
      <c r="MEE944" s="337"/>
      <c r="MEF944" s="337"/>
      <c r="MEG944" s="337"/>
      <c r="MEH944" s="337"/>
      <c r="MEI944" s="337"/>
      <c r="MEJ944" s="337"/>
      <c r="MEK944" s="337"/>
      <c r="MEL944" s="337"/>
      <c r="MEM944" s="337"/>
      <c r="MEN944" s="337"/>
      <c r="MEO944" s="337"/>
      <c r="MEP944" s="337"/>
      <c r="MEQ944" s="337"/>
      <c r="MER944" s="337"/>
      <c r="MES944" s="337"/>
      <c r="MET944" s="337"/>
      <c r="MEU944" s="337"/>
      <c r="MEV944" s="337"/>
      <c r="MEW944" s="337"/>
      <c r="MEX944" s="337"/>
      <c r="MEY944" s="337"/>
      <c r="MEZ944" s="337"/>
      <c r="MFA944" s="337"/>
      <c r="MFB944" s="337"/>
      <c r="MFC944" s="337"/>
      <c r="MFD944" s="337"/>
      <c r="MFE944" s="337"/>
      <c r="MFF944" s="337"/>
      <c r="MFG944" s="337"/>
      <c r="MFH944" s="337"/>
      <c r="MFI944" s="337"/>
      <c r="MFJ944" s="337"/>
      <c r="MFK944" s="337"/>
      <c r="MFL944" s="337"/>
      <c r="MFM944" s="337"/>
      <c r="MFN944" s="337"/>
      <c r="MFO944" s="337"/>
      <c r="MFP944" s="337"/>
      <c r="MFQ944" s="337"/>
      <c r="MFR944" s="337"/>
      <c r="MFS944" s="337"/>
      <c r="MFT944" s="337"/>
      <c r="MFU944" s="337"/>
      <c r="MFV944" s="337"/>
      <c r="MFW944" s="337"/>
      <c r="MFX944" s="337"/>
      <c r="MFY944" s="337"/>
      <c r="MFZ944" s="337"/>
      <c r="MGA944" s="337"/>
      <c r="MGB944" s="337"/>
      <c r="MGC944" s="337"/>
      <c r="MGD944" s="337"/>
      <c r="MGE944" s="337"/>
      <c r="MGF944" s="337"/>
      <c r="MGG944" s="337"/>
      <c r="MGH944" s="337"/>
      <c r="MGI944" s="337"/>
      <c r="MGJ944" s="337"/>
      <c r="MGK944" s="337"/>
      <c r="MGL944" s="337"/>
      <c r="MGM944" s="337"/>
      <c r="MGN944" s="337"/>
      <c r="MGO944" s="337"/>
      <c r="MGP944" s="337"/>
      <c r="MGQ944" s="337"/>
      <c r="MGR944" s="337"/>
      <c r="MGS944" s="337"/>
      <c r="MGT944" s="337"/>
      <c r="MGU944" s="337"/>
      <c r="MGV944" s="337"/>
      <c r="MGW944" s="337"/>
      <c r="MGX944" s="337"/>
      <c r="MGY944" s="337"/>
      <c r="MGZ944" s="337"/>
      <c r="MHA944" s="337"/>
      <c r="MHB944" s="337"/>
      <c r="MHC944" s="337"/>
      <c r="MHD944" s="337"/>
      <c r="MHE944" s="337"/>
      <c r="MHF944" s="337"/>
      <c r="MHG944" s="337"/>
      <c r="MHH944" s="337"/>
      <c r="MHI944" s="337"/>
      <c r="MHJ944" s="337"/>
      <c r="MHK944" s="337"/>
      <c r="MHL944" s="337"/>
      <c r="MHM944" s="337"/>
      <c r="MHN944" s="337"/>
      <c r="MHO944" s="337"/>
      <c r="MHP944" s="337"/>
      <c r="MHQ944" s="337"/>
      <c r="MHR944" s="337"/>
      <c r="MHS944" s="337"/>
      <c r="MHT944" s="337"/>
      <c r="MHU944" s="337"/>
      <c r="MHV944" s="337"/>
      <c r="MHW944" s="337"/>
      <c r="MHX944" s="337"/>
      <c r="MHY944" s="337"/>
      <c r="MHZ944" s="337"/>
      <c r="MIA944" s="337"/>
      <c r="MIB944" s="337"/>
      <c r="MIC944" s="337"/>
      <c r="MID944" s="337"/>
      <c r="MIE944" s="337"/>
      <c r="MIF944" s="337"/>
      <c r="MIG944" s="337"/>
      <c r="MIH944" s="337"/>
      <c r="MII944" s="337"/>
      <c r="MIJ944" s="337"/>
      <c r="MIK944" s="337"/>
      <c r="MIL944" s="337"/>
      <c r="MIM944" s="337"/>
      <c r="MIN944" s="337"/>
      <c r="MIO944" s="337"/>
      <c r="MIP944" s="337"/>
      <c r="MIQ944" s="337"/>
      <c r="MIR944" s="337"/>
      <c r="MIS944" s="337"/>
      <c r="MIT944" s="337"/>
      <c r="MIU944" s="337"/>
      <c r="MIV944" s="337"/>
      <c r="MIW944" s="337"/>
      <c r="MIX944" s="337"/>
      <c r="MIY944" s="337"/>
      <c r="MIZ944" s="337"/>
      <c r="MJA944" s="337"/>
      <c r="MJB944" s="337"/>
      <c r="MJC944" s="337"/>
      <c r="MJD944" s="337"/>
      <c r="MJE944" s="337"/>
      <c r="MJF944" s="337"/>
      <c r="MJG944" s="337"/>
      <c r="MJH944" s="337"/>
      <c r="MJI944" s="337"/>
      <c r="MJJ944" s="337"/>
      <c r="MJK944" s="337"/>
      <c r="MJL944" s="337"/>
      <c r="MJM944" s="337"/>
      <c r="MJN944" s="337"/>
      <c r="MJO944" s="337"/>
      <c r="MJP944" s="337"/>
      <c r="MJQ944" s="337"/>
      <c r="MJR944" s="337"/>
      <c r="MJS944" s="337"/>
      <c r="MJT944" s="337"/>
      <c r="MJU944" s="337"/>
      <c r="MJV944" s="337"/>
      <c r="MJW944" s="337"/>
      <c r="MJX944" s="337"/>
      <c r="MJY944" s="337"/>
      <c r="MJZ944" s="337"/>
      <c r="MKA944" s="337"/>
      <c r="MKB944" s="337"/>
      <c r="MKC944" s="337"/>
      <c r="MKD944" s="337"/>
      <c r="MKE944" s="337"/>
      <c r="MKF944" s="337"/>
      <c r="MKG944" s="337"/>
      <c r="MKH944" s="337"/>
      <c r="MKI944" s="337"/>
      <c r="MKJ944" s="337"/>
      <c r="MKK944" s="337"/>
      <c r="MKL944" s="337"/>
      <c r="MKM944" s="337"/>
      <c r="MKN944" s="337"/>
      <c r="MKO944" s="337"/>
      <c r="MKP944" s="337"/>
      <c r="MKQ944" s="337"/>
      <c r="MKR944" s="337"/>
      <c r="MKS944" s="337"/>
      <c r="MKT944" s="337"/>
      <c r="MKU944" s="337"/>
      <c r="MKV944" s="337"/>
      <c r="MKW944" s="337"/>
      <c r="MKX944" s="337"/>
      <c r="MKY944" s="337"/>
      <c r="MKZ944" s="337"/>
      <c r="MLA944" s="337"/>
      <c r="MLB944" s="337"/>
      <c r="MLC944" s="337"/>
      <c r="MLD944" s="337"/>
      <c r="MLE944" s="337"/>
      <c r="MLF944" s="337"/>
      <c r="MLG944" s="337"/>
      <c r="MLH944" s="337"/>
      <c r="MLI944" s="337"/>
      <c r="MLJ944" s="337"/>
      <c r="MLK944" s="337"/>
      <c r="MLL944" s="337"/>
      <c r="MLM944" s="337"/>
      <c r="MLN944" s="337"/>
      <c r="MLO944" s="337"/>
      <c r="MLP944" s="337"/>
      <c r="MLQ944" s="337"/>
      <c r="MLR944" s="337"/>
      <c r="MLS944" s="337"/>
      <c r="MLT944" s="337"/>
      <c r="MLU944" s="337"/>
      <c r="MLV944" s="337"/>
      <c r="MLW944" s="337"/>
      <c r="MLX944" s="337"/>
      <c r="MLY944" s="337"/>
      <c r="MLZ944" s="337"/>
      <c r="MMA944" s="337"/>
      <c r="MMB944" s="337"/>
      <c r="MMC944" s="337"/>
      <c r="MMD944" s="337"/>
      <c r="MME944" s="337"/>
      <c r="MMF944" s="337"/>
      <c r="MMG944" s="337"/>
      <c r="MMH944" s="337"/>
      <c r="MMI944" s="337"/>
      <c r="MMJ944" s="337"/>
      <c r="MMK944" s="337"/>
      <c r="MML944" s="337"/>
      <c r="MMM944" s="337"/>
      <c r="MMN944" s="337"/>
      <c r="MMO944" s="337"/>
      <c r="MMP944" s="337"/>
      <c r="MMQ944" s="337"/>
      <c r="MMR944" s="337"/>
      <c r="MMS944" s="337"/>
      <c r="MMT944" s="337"/>
      <c r="MMU944" s="337"/>
      <c r="MMV944" s="337"/>
      <c r="MMW944" s="337"/>
      <c r="MMX944" s="337"/>
      <c r="MMY944" s="337"/>
      <c r="MMZ944" s="337"/>
      <c r="MNA944" s="337"/>
      <c r="MNB944" s="337"/>
      <c r="MNC944" s="337"/>
      <c r="MND944" s="337"/>
      <c r="MNE944" s="337"/>
      <c r="MNF944" s="337"/>
      <c r="MNG944" s="337"/>
      <c r="MNH944" s="337"/>
      <c r="MNI944" s="337"/>
      <c r="MNJ944" s="337"/>
      <c r="MNK944" s="337"/>
      <c r="MNL944" s="337"/>
      <c r="MNM944" s="337"/>
      <c r="MNN944" s="337"/>
      <c r="MNO944" s="337"/>
      <c r="MNP944" s="337"/>
      <c r="MNQ944" s="337"/>
      <c r="MNR944" s="337"/>
      <c r="MNS944" s="337"/>
      <c r="MNT944" s="337"/>
      <c r="MNU944" s="337"/>
      <c r="MNV944" s="337"/>
      <c r="MNW944" s="337"/>
      <c r="MNX944" s="337"/>
      <c r="MNY944" s="337"/>
      <c r="MNZ944" s="337"/>
      <c r="MOA944" s="337"/>
      <c r="MOB944" s="337"/>
      <c r="MOC944" s="337"/>
      <c r="MOD944" s="337"/>
      <c r="MOE944" s="337"/>
      <c r="MOF944" s="337"/>
      <c r="MOG944" s="337"/>
      <c r="MOH944" s="337"/>
      <c r="MOI944" s="337"/>
      <c r="MOJ944" s="337"/>
      <c r="MOK944" s="337"/>
      <c r="MOL944" s="337"/>
      <c r="MOM944" s="337"/>
      <c r="MON944" s="337"/>
      <c r="MOO944" s="337"/>
      <c r="MOP944" s="337"/>
      <c r="MOQ944" s="337"/>
      <c r="MOR944" s="337"/>
      <c r="MOS944" s="337"/>
      <c r="MOT944" s="337"/>
      <c r="MOU944" s="337"/>
      <c r="MOV944" s="337"/>
      <c r="MOW944" s="337"/>
      <c r="MOX944" s="337"/>
      <c r="MOY944" s="337"/>
      <c r="MOZ944" s="337"/>
      <c r="MPA944" s="337"/>
      <c r="MPB944" s="337"/>
      <c r="MPC944" s="337"/>
      <c r="MPD944" s="337"/>
      <c r="MPE944" s="337"/>
      <c r="MPF944" s="337"/>
      <c r="MPG944" s="337"/>
      <c r="MPH944" s="337"/>
      <c r="MPI944" s="337"/>
      <c r="MPJ944" s="337"/>
      <c r="MPK944" s="337"/>
      <c r="MPL944" s="337"/>
      <c r="MPM944" s="337"/>
      <c r="MPN944" s="337"/>
      <c r="MPO944" s="337"/>
      <c r="MPP944" s="337"/>
      <c r="MPQ944" s="337"/>
      <c r="MPR944" s="337"/>
      <c r="MPS944" s="337"/>
      <c r="MPT944" s="337"/>
      <c r="MPU944" s="337"/>
      <c r="MPV944" s="337"/>
      <c r="MPW944" s="337"/>
      <c r="MPX944" s="337"/>
      <c r="MPY944" s="337"/>
      <c r="MPZ944" s="337"/>
      <c r="MQA944" s="337"/>
      <c r="MQB944" s="337"/>
      <c r="MQC944" s="337"/>
      <c r="MQD944" s="337"/>
      <c r="MQE944" s="337"/>
      <c r="MQF944" s="337"/>
      <c r="MQG944" s="337"/>
      <c r="MQH944" s="337"/>
      <c r="MQI944" s="337"/>
      <c r="MQJ944" s="337"/>
      <c r="MQK944" s="337"/>
      <c r="MQL944" s="337"/>
      <c r="MQM944" s="337"/>
      <c r="MQN944" s="337"/>
      <c r="MQO944" s="337"/>
      <c r="MQP944" s="337"/>
      <c r="MQQ944" s="337"/>
      <c r="MQR944" s="337"/>
      <c r="MQS944" s="337"/>
      <c r="MQT944" s="337"/>
      <c r="MQU944" s="337"/>
      <c r="MQV944" s="337"/>
      <c r="MQW944" s="337"/>
      <c r="MQX944" s="337"/>
      <c r="MQY944" s="337"/>
      <c r="MQZ944" s="337"/>
      <c r="MRA944" s="337"/>
      <c r="MRB944" s="337"/>
      <c r="MRC944" s="337"/>
      <c r="MRD944" s="337"/>
      <c r="MRE944" s="337"/>
      <c r="MRF944" s="337"/>
      <c r="MRG944" s="337"/>
      <c r="MRH944" s="337"/>
      <c r="MRI944" s="337"/>
      <c r="MRJ944" s="337"/>
      <c r="MRK944" s="337"/>
      <c r="MRL944" s="337"/>
      <c r="MRM944" s="337"/>
      <c r="MRN944" s="337"/>
      <c r="MRO944" s="337"/>
      <c r="MRP944" s="337"/>
      <c r="MRQ944" s="337"/>
      <c r="MRR944" s="337"/>
      <c r="MRS944" s="337"/>
      <c r="MRT944" s="337"/>
      <c r="MRU944" s="337"/>
      <c r="MRV944" s="337"/>
      <c r="MRW944" s="337"/>
      <c r="MRX944" s="337"/>
      <c r="MRY944" s="337"/>
      <c r="MRZ944" s="337"/>
      <c r="MSA944" s="337"/>
      <c r="MSB944" s="337"/>
      <c r="MSC944" s="337"/>
      <c r="MSD944" s="337"/>
      <c r="MSE944" s="337"/>
      <c r="MSF944" s="337"/>
      <c r="MSG944" s="337"/>
      <c r="MSH944" s="337"/>
      <c r="MSI944" s="337"/>
      <c r="MSJ944" s="337"/>
      <c r="MSK944" s="337"/>
      <c r="MSL944" s="337"/>
      <c r="MSM944" s="337"/>
      <c r="MSN944" s="337"/>
      <c r="MSO944" s="337"/>
      <c r="MSP944" s="337"/>
      <c r="MSQ944" s="337"/>
      <c r="MSR944" s="337"/>
      <c r="MSS944" s="337"/>
      <c r="MST944" s="337"/>
      <c r="MSU944" s="337"/>
      <c r="MSV944" s="337"/>
      <c r="MSW944" s="337"/>
      <c r="MSX944" s="337"/>
      <c r="MSY944" s="337"/>
      <c r="MSZ944" s="337"/>
      <c r="MTA944" s="337"/>
      <c r="MTB944" s="337"/>
      <c r="MTC944" s="337"/>
      <c r="MTD944" s="337"/>
      <c r="MTE944" s="337"/>
      <c r="MTF944" s="337"/>
      <c r="MTG944" s="337"/>
      <c r="MTH944" s="337"/>
      <c r="MTI944" s="337"/>
      <c r="MTJ944" s="337"/>
      <c r="MTK944" s="337"/>
      <c r="MTL944" s="337"/>
      <c r="MTM944" s="337"/>
      <c r="MTN944" s="337"/>
      <c r="MTO944" s="337"/>
      <c r="MTP944" s="337"/>
      <c r="MTQ944" s="337"/>
      <c r="MTR944" s="337"/>
      <c r="MTS944" s="337"/>
      <c r="MTT944" s="337"/>
      <c r="MTU944" s="337"/>
      <c r="MTV944" s="337"/>
      <c r="MTW944" s="337"/>
      <c r="MTX944" s="337"/>
      <c r="MTY944" s="337"/>
      <c r="MTZ944" s="337"/>
      <c r="MUA944" s="337"/>
      <c r="MUB944" s="337"/>
      <c r="MUC944" s="337"/>
      <c r="MUD944" s="337"/>
      <c r="MUE944" s="337"/>
      <c r="MUF944" s="337"/>
      <c r="MUG944" s="337"/>
      <c r="MUH944" s="337"/>
      <c r="MUI944" s="337"/>
      <c r="MUJ944" s="337"/>
      <c r="MUK944" s="337"/>
      <c r="MUL944" s="337"/>
      <c r="MUM944" s="337"/>
      <c r="MUN944" s="337"/>
      <c r="MUO944" s="337"/>
      <c r="MUP944" s="337"/>
      <c r="MUQ944" s="337"/>
      <c r="MUR944" s="337"/>
      <c r="MUS944" s="337"/>
      <c r="MUT944" s="337"/>
      <c r="MUU944" s="337"/>
      <c r="MUV944" s="337"/>
      <c r="MUW944" s="337"/>
      <c r="MUX944" s="337"/>
      <c r="MUY944" s="337"/>
      <c r="MUZ944" s="337"/>
      <c r="MVA944" s="337"/>
      <c r="MVB944" s="337"/>
      <c r="MVC944" s="337"/>
      <c r="MVD944" s="337"/>
      <c r="MVE944" s="337"/>
      <c r="MVF944" s="337"/>
      <c r="MVG944" s="337"/>
      <c r="MVH944" s="337"/>
      <c r="MVI944" s="337"/>
      <c r="MVJ944" s="337"/>
      <c r="MVK944" s="337"/>
      <c r="MVL944" s="337"/>
      <c r="MVM944" s="337"/>
      <c r="MVN944" s="337"/>
      <c r="MVO944" s="337"/>
      <c r="MVP944" s="337"/>
      <c r="MVQ944" s="337"/>
      <c r="MVR944" s="337"/>
      <c r="MVS944" s="337"/>
      <c r="MVT944" s="337"/>
      <c r="MVU944" s="337"/>
      <c r="MVV944" s="337"/>
      <c r="MVW944" s="337"/>
      <c r="MVX944" s="337"/>
      <c r="MVY944" s="337"/>
      <c r="MVZ944" s="337"/>
      <c r="MWA944" s="337"/>
      <c r="MWB944" s="337"/>
      <c r="MWC944" s="337"/>
      <c r="MWD944" s="337"/>
      <c r="MWE944" s="337"/>
      <c r="MWF944" s="337"/>
      <c r="MWG944" s="337"/>
      <c r="MWH944" s="337"/>
      <c r="MWI944" s="337"/>
      <c r="MWJ944" s="337"/>
      <c r="MWK944" s="337"/>
      <c r="MWL944" s="337"/>
      <c r="MWM944" s="337"/>
      <c r="MWN944" s="337"/>
      <c r="MWO944" s="337"/>
      <c r="MWP944" s="337"/>
      <c r="MWQ944" s="337"/>
      <c r="MWR944" s="337"/>
      <c r="MWS944" s="337"/>
      <c r="MWT944" s="337"/>
      <c r="MWU944" s="337"/>
      <c r="MWV944" s="337"/>
      <c r="MWW944" s="337"/>
      <c r="MWX944" s="337"/>
      <c r="MWY944" s="337"/>
      <c r="MWZ944" s="337"/>
      <c r="MXA944" s="337"/>
      <c r="MXB944" s="337"/>
      <c r="MXC944" s="337"/>
      <c r="MXD944" s="337"/>
      <c r="MXE944" s="337"/>
      <c r="MXF944" s="337"/>
      <c r="MXG944" s="337"/>
      <c r="MXH944" s="337"/>
      <c r="MXI944" s="337"/>
      <c r="MXJ944" s="337"/>
      <c r="MXK944" s="337"/>
      <c r="MXL944" s="337"/>
      <c r="MXM944" s="337"/>
      <c r="MXN944" s="337"/>
      <c r="MXO944" s="337"/>
      <c r="MXP944" s="337"/>
      <c r="MXQ944" s="337"/>
      <c r="MXR944" s="337"/>
      <c r="MXS944" s="337"/>
      <c r="MXT944" s="337"/>
      <c r="MXU944" s="337"/>
      <c r="MXV944" s="337"/>
      <c r="MXW944" s="337"/>
      <c r="MXX944" s="337"/>
      <c r="MXY944" s="337"/>
      <c r="MXZ944" s="337"/>
      <c r="MYA944" s="337"/>
      <c r="MYB944" s="337"/>
      <c r="MYC944" s="337"/>
      <c r="MYD944" s="337"/>
      <c r="MYE944" s="337"/>
      <c r="MYF944" s="337"/>
      <c r="MYG944" s="337"/>
      <c r="MYH944" s="337"/>
      <c r="MYI944" s="337"/>
      <c r="MYJ944" s="337"/>
      <c r="MYK944" s="337"/>
      <c r="MYL944" s="337"/>
      <c r="MYM944" s="337"/>
      <c r="MYN944" s="337"/>
      <c r="MYO944" s="337"/>
      <c r="MYP944" s="337"/>
      <c r="MYQ944" s="337"/>
      <c r="MYR944" s="337"/>
      <c r="MYS944" s="337"/>
      <c r="MYT944" s="337"/>
      <c r="MYU944" s="337"/>
      <c r="MYV944" s="337"/>
      <c r="MYW944" s="337"/>
      <c r="MYX944" s="337"/>
      <c r="MYY944" s="337"/>
      <c r="MYZ944" s="337"/>
      <c r="MZA944" s="337"/>
      <c r="MZB944" s="337"/>
      <c r="MZC944" s="337"/>
      <c r="MZD944" s="337"/>
      <c r="MZE944" s="337"/>
      <c r="MZF944" s="337"/>
      <c r="MZG944" s="337"/>
      <c r="MZH944" s="337"/>
      <c r="MZI944" s="337"/>
      <c r="MZJ944" s="337"/>
      <c r="MZK944" s="337"/>
      <c r="MZL944" s="337"/>
      <c r="MZM944" s="337"/>
      <c r="MZN944" s="337"/>
      <c r="MZO944" s="337"/>
      <c r="MZP944" s="337"/>
      <c r="MZQ944" s="337"/>
      <c r="MZR944" s="337"/>
      <c r="MZS944" s="337"/>
      <c r="MZT944" s="337"/>
      <c r="MZU944" s="337"/>
      <c r="MZV944" s="337"/>
      <c r="MZW944" s="337"/>
      <c r="MZX944" s="337"/>
      <c r="MZY944" s="337"/>
      <c r="MZZ944" s="337"/>
      <c r="NAA944" s="337"/>
      <c r="NAB944" s="337"/>
      <c r="NAC944" s="337"/>
      <c r="NAD944" s="337"/>
      <c r="NAE944" s="337"/>
      <c r="NAF944" s="337"/>
      <c r="NAG944" s="337"/>
      <c r="NAH944" s="337"/>
      <c r="NAI944" s="337"/>
      <c r="NAJ944" s="337"/>
      <c r="NAK944" s="337"/>
      <c r="NAL944" s="337"/>
      <c r="NAM944" s="337"/>
      <c r="NAN944" s="337"/>
      <c r="NAO944" s="337"/>
      <c r="NAP944" s="337"/>
      <c r="NAQ944" s="337"/>
      <c r="NAR944" s="337"/>
      <c r="NAS944" s="337"/>
      <c r="NAT944" s="337"/>
      <c r="NAU944" s="337"/>
      <c r="NAV944" s="337"/>
      <c r="NAW944" s="337"/>
      <c r="NAX944" s="337"/>
      <c r="NAY944" s="337"/>
      <c r="NAZ944" s="337"/>
      <c r="NBA944" s="337"/>
      <c r="NBB944" s="337"/>
      <c r="NBC944" s="337"/>
      <c r="NBD944" s="337"/>
      <c r="NBE944" s="337"/>
      <c r="NBF944" s="337"/>
      <c r="NBG944" s="337"/>
      <c r="NBH944" s="337"/>
      <c r="NBI944" s="337"/>
      <c r="NBJ944" s="337"/>
      <c r="NBK944" s="337"/>
      <c r="NBL944" s="337"/>
      <c r="NBM944" s="337"/>
      <c r="NBN944" s="337"/>
      <c r="NBO944" s="337"/>
      <c r="NBP944" s="337"/>
      <c r="NBQ944" s="337"/>
      <c r="NBR944" s="337"/>
      <c r="NBS944" s="337"/>
      <c r="NBT944" s="337"/>
      <c r="NBU944" s="337"/>
      <c r="NBV944" s="337"/>
      <c r="NBW944" s="337"/>
      <c r="NBX944" s="337"/>
      <c r="NBY944" s="337"/>
      <c r="NBZ944" s="337"/>
      <c r="NCA944" s="337"/>
      <c r="NCB944" s="337"/>
      <c r="NCC944" s="337"/>
      <c r="NCD944" s="337"/>
      <c r="NCE944" s="337"/>
      <c r="NCF944" s="337"/>
      <c r="NCG944" s="337"/>
      <c r="NCH944" s="337"/>
      <c r="NCI944" s="337"/>
      <c r="NCJ944" s="337"/>
      <c r="NCK944" s="337"/>
      <c r="NCL944" s="337"/>
      <c r="NCM944" s="337"/>
      <c r="NCN944" s="337"/>
      <c r="NCO944" s="337"/>
      <c r="NCP944" s="337"/>
      <c r="NCQ944" s="337"/>
      <c r="NCR944" s="337"/>
      <c r="NCS944" s="337"/>
      <c r="NCT944" s="337"/>
      <c r="NCU944" s="337"/>
      <c r="NCV944" s="337"/>
      <c r="NCW944" s="337"/>
      <c r="NCX944" s="337"/>
      <c r="NCY944" s="337"/>
      <c r="NCZ944" s="337"/>
      <c r="NDA944" s="337"/>
      <c r="NDB944" s="337"/>
      <c r="NDC944" s="337"/>
      <c r="NDD944" s="337"/>
      <c r="NDE944" s="337"/>
      <c r="NDF944" s="337"/>
      <c r="NDG944" s="337"/>
      <c r="NDH944" s="337"/>
      <c r="NDI944" s="337"/>
      <c r="NDJ944" s="337"/>
      <c r="NDK944" s="337"/>
      <c r="NDL944" s="337"/>
      <c r="NDM944" s="337"/>
      <c r="NDN944" s="337"/>
      <c r="NDO944" s="337"/>
      <c r="NDP944" s="337"/>
      <c r="NDQ944" s="337"/>
      <c r="NDR944" s="337"/>
      <c r="NDS944" s="337"/>
      <c r="NDT944" s="337"/>
      <c r="NDU944" s="337"/>
      <c r="NDV944" s="337"/>
      <c r="NDW944" s="337"/>
      <c r="NDX944" s="337"/>
      <c r="NDY944" s="337"/>
      <c r="NDZ944" s="337"/>
      <c r="NEA944" s="337"/>
      <c r="NEB944" s="337"/>
      <c r="NEC944" s="337"/>
      <c r="NED944" s="337"/>
      <c r="NEE944" s="337"/>
      <c r="NEF944" s="337"/>
      <c r="NEG944" s="337"/>
      <c r="NEH944" s="337"/>
      <c r="NEI944" s="337"/>
      <c r="NEJ944" s="337"/>
      <c r="NEK944" s="337"/>
      <c r="NEL944" s="337"/>
      <c r="NEM944" s="337"/>
      <c r="NEN944" s="337"/>
      <c r="NEO944" s="337"/>
      <c r="NEP944" s="337"/>
      <c r="NEQ944" s="337"/>
      <c r="NER944" s="337"/>
      <c r="NES944" s="337"/>
      <c r="NET944" s="337"/>
      <c r="NEU944" s="337"/>
      <c r="NEV944" s="337"/>
      <c r="NEW944" s="337"/>
      <c r="NEX944" s="337"/>
      <c r="NEY944" s="337"/>
      <c r="NEZ944" s="337"/>
      <c r="NFA944" s="337"/>
      <c r="NFB944" s="337"/>
      <c r="NFC944" s="337"/>
      <c r="NFD944" s="337"/>
      <c r="NFE944" s="337"/>
      <c r="NFF944" s="337"/>
      <c r="NFG944" s="337"/>
      <c r="NFH944" s="337"/>
      <c r="NFI944" s="337"/>
      <c r="NFJ944" s="337"/>
      <c r="NFK944" s="337"/>
      <c r="NFL944" s="337"/>
      <c r="NFM944" s="337"/>
      <c r="NFN944" s="337"/>
      <c r="NFO944" s="337"/>
      <c r="NFP944" s="337"/>
      <c r="NFQ944" s="337"/>
      <c r="NFR944" s="337"/>
      <c r="NFS944" s="337"/>
      <c r="NFT944" s="337"/>
      <c r="NFU944" s="337"/>
      <c r="NFV944" s="337"/>
      <c r="NFW944" s="337"/>
      <c r="NFX944" s="337"/>
      <c r="NFY944" s="337"/>
      <c r="NFZ944" s="337"/>
      <c r="NGA944" s="337"/>
      <c r="NGB944" s="337"/>
      <c r="NGC944" s="337"/>
      <c r="NGD944" s="337"/>
      <c r="NGE944" s="337"/>
      <c r="NGF944" s="337"/>
      <c r="NGG944" s="337"/>
      <c r="NGH944" s="337"/>
      <c r="NGI944" s="337"/>
      <c r="NGJ944" s="337"/>
      <c r="NGK944" s="337"/>
      <c r="NGL944" s="337"/>
      <c r="NGM944" s="337"/>
      <c r="NGN944" s="337"/>
      <c r="NGO944" s="337"/>
      <c r="NGP944" s="337"/>
      <c r="NGQ944" s="337"/>
      <c r="NGR944" s="337"/>
      <c r="NGS944" s="337"/>
      <c r="NGT944" s="337"/>
      <c r="NGU944" s="337"/>
      <c r="NGV944" s="337"/>
      <c r="NGW944" s="337"/>
      <c r="NGX944" s="337"/>
      <c r="NGY944" s="337"/>
      <c r="NGZ944" s="337"/>
      <c r="NHA944" s="337"/>
      <c r="NHB944" s="337"/>
      <c r="NHC944" s="337"/>
      <c r="NHD944" s="337"/>
      <c r="NHE944" s="337"/>
      <c r="NHF944" s="337"/>
      <c r="NHG944" s="337"/>
      <c r="NHH944" s="337"/>
      <c r="NHI944" s="337"/>
      <c r="NHJ944" s="337"/>
      <c r="NHK944" s="337"/>
      <c r="NHL944" s="337"/>
      <c r="NHM944" s="337"/>
      <c r="NHN944" s="337"/>
      <c r="NHO944" s="337"/>
      <c r="NHP944" s="337"/>
      <c r="NHQ944" s="337"/>
      <c r="NHR944" s="337"/>
      <c r="NHS944" s="337"/>
      <c r="NHT944" s="337"/>
      <c r="NHU944" s="337"/>
      <c r="NHV944" s="337"/>
      <c r="NHW944" s="337"/>
      <c r="NHX944" s="337"/>
      <c r="NHY944" s="337"/>
      <c r="NHZ944" s="337"/>
      <c r="NIA944" s="337"/>
      <c r="NIB944" s="337"/>
      <c r="NIC944" s="337"/>
      <c r="NID944" s="337"/>
      <c r="NIE944" s="337"/>
      <c r="NIF944" s="337"/>
      <c r="NIG944" s="337"/>
      <c r="NIH944" s="337"/>
      <c r="NII944" s="337"/>
      <c r="NIJ944" s="337"/>
      <c r="NIK944" s="337"/>
      <c r="NIL944" s="337"/>
      <c r="NIM944" s="337"/>
      <c r="NIN944" s="337"/>
      <c r="NIO944" s="337"/>
      <c r="NIP944" s="337"/>
      <c r="NIQ944" s="337"/>
      <c r="NIR944" s="337"/>
      <c r="NIS944" s="337"/>
      <c r="NIT944" s="337"/>
      <c r="NIU944" s="337"/>
      <c r="NIV944" s="337"/>
      <c r="NIW944" s="337"/>
      <c r="NIX944" s="337"/>
      <c r="NIY944" s="337"/>
      <c r="NIZ944" s="337"/>
      <c r="NJA944" s="337"/>
      <c r="NJB944" s="337"/>
      <c r="NJC944" s="337"/>
      <c r="NJD944" s="337"/>
      <c r="NJE944" s="337"/>
      <c r="NJF944" s="337"/>
      <c r="NJG944" s="337"/>
      <c r="NJH944" s="337"/>
      <c r="NJI944" s="337"/>
      <c r="NJJ944" s="337"/>
      <c r="NJK944" s="337"/>
      <c r="NJL944" s="337"/>
      <c r="NJM944" s="337"/>
      <c r="NJN944" s="337"/>
      <c r="NJO944" s="337"/>
      <c r="NJP944" s="337"/>
      <c r="NJQ944" s="337"/>
      <c r="NJR944" s="337"/>
      <c r="NJS944" s="337"/>
      <c r="NJT944" s="337"/>
      <c r="NJU944" s="337"/>
      <c r="NJV944" s="337"/>
      <c r="NJW944" s="337"/>
      <c r="NJX944" s="337"/>
      <c r="NJY944" s="337"/>
      <c r="NJZ944" s="337"/>
      <c r="NKA944" s="337"/>
      <c r="NKB944" s="337"/>
      <c r="NKC944" s="337"/>
      <c r="NKD944" s="337"/>
      <c r="NKE944" s="337"/>
      <c r="NKF944" s="337"/>
      <c r="NKG944" s="337"/>
      <c r="NKH944" s="337"/>
      <c r="NKI944" s="337"/>
      <c r="NKJ944" s="337"/>
      <c r="NKK944" s="337"/>
      <c r="NKL944" s="337"/>
      <c r="NKM944" s="337"/>
      <c r="NKN944" s="337"/>
      <c r="NKO944" s="337"/>
      <c r="NKP944" s="337"/>
      <c r="NKQ944" s="337"/>
      <c r="NKR944" s="337"/>
      <c r="NKS944" s="337"/>
      <c r="NKT944" s="337"/>
      <c r="NKU944" s="337"/>
      <c r="NKV944" s="337"/>
      <c r="NKW944" s="337"/>
      <c r="NKX944" s="337"/>
      <c r="NKY944" s="337"/>
      <c r="NKZ944" s="337"/>
      <c r="NLA944" s="337"/>
      <c r="NLB944" s="337"/>
      <c r="NLC944" s="337"/>
      <c r="NLD944" s="337"/>
      <c r="NLE944" s="337"/>
      <c r="NLF944" s="337"/>
      <c r="NLG944" s="337"/>
      <c r="NLH944" s="337"/>
      <c r="NLI944" s="337"/>
      <c r="NLJ944" s="337"/>
      <c r="NLK944" s="337"/>
      <c r="NLL944" s="337"/>
      <c r="NLM944" s="337"/>
      <c r="NLN944" s="337"/>
      <c r="NLO944" s="337"/>
      <c r="NLP944" s="337"/>
      <c r="NLQ944" s="337"/>
      <c r="NLR944" s="337"/>
      <c r="NLS944" s="337"/>
      <c r="NLT944" s="337"/>
      <c r="NLU944" s="337"/>
      <c r="NLV944" s="337"/>
      <c r="NLW944" s="337"/>
      <c r="NLX944" s="337"/>
      <c r="NLY944" s="337"/>
      <c r="NLZ944" s="337"/>
      <c r="NMA944" s="337"/>
      <c r="NMB944" s="337"/>
      <c r="NMC944" s="337"/>
      <c r="NMD944" s="337"/>
      <c r="NME944" s="337"/>
      <c r="NMF944" s="337"/>
      <c r="NMG944" s="337"/>
      <c r="NMH944" s="337"/>
      <c r="NMI944" s="337"/>
      <c r="NMJ944" s="337"/>
      <c r="NMK944" s="337"/>
      <c r="NML944" s="337"/>
      <c r="NMM944" s="337"/>
      <c r="NMN944" s="337"/>
      <c r="NMO944" s="337"/>
      <c r="NMP944" s="337"/>
      <c r="NMQ944" s="337"/>
      <c r="NMR944" s="337"/>
      <c r="NMS944" s="337"/>
      <c r="NMT944" s="337"/>
      <c r="NMU944" s="337"/>
      <c r="NMV944" s="337"/>
      <c r="NMW944" s="337"/>
      <c r="NMX944" s="337"/>
      <c r="NMY944" s="337"/>
      <c r="NMZ944" s="337"/>
      <c r="NNA944" s="337"/>
      <c r="NNB944" s="337"/>
      <c r="NNC944" s="337"/>
      <c r="NND944" s="337"/>
      <c r="NNE944" s="337"/>
      <c r="NNF944" s="337"/>
      <c r="NNG944" s="337"/>
      <c r="NNH944" s="337"/>
      <c r="NNI944" s="337"/>
      <c r="NNJ944" s="337"/>
      <c r="NNK944" s="337"/>
      <c r="NNL944" s="337"/>
      <c r="NNM944" s="337"/>
      <c r="NNN944" s="337"/>
      <c r="NNO944" s="337"/>
      <c r="NNP944" s="337"/>
      <c r="NNQ944" s="337"/>
      <c r="NNR944" s="337"/>
      <c r="NNS944" s="337"/>
      <c r="NNT944" s="337"/>
      <c r="NNU944" s="337"/>
      <c r="NNV944" s="337"/>
      <c r="NNW944" s="337"/>
      <c r="NNX944" s="337"/>
      <c r="NNY944" s="337"/>
      <c r="NNZ944" s="337"/>
      <c r="NOA944" s="337"/>
      <c r="NOB944" s="337"/>
      <c r="NOC944" s="337"/>
      <c r="NOD944" s="337"/>
      <c r="NOE944" s="337"/>
      <c r="NOF944" s="337"/>
      <c r="NOG944" s="337"/>
      <c r="NOH944" s="337"/>
      <c r="NOI944" s="337"/>
      <c r="NOJ944" s="337"/>
      <c r="NOK944" s="337"/>
      <c r="NOL944" s="337"/>
      <c r="NOM944" s="337"/>
      <c r="NON944" s="337"/>
      <c r="NOO944" s="337"/>
      <c r="NOP944" s="337"/>
      <c r="NOQ944" s="337"/>
      <c r="NOR944" s="337"/>
      <c r="NOS944" s="337"/>
      <c r="NOT944" s="337"/>
      <c r="NOU944" s="337"/>
      <c r="NOV944" s="337"/>
      <c r="NOW944" s="337"/>
      <c r="NOX944" s="337"/>
      <c r="NOY944" s="337"/>
      <c r="NOZ944" s="337"/>
      <c r="NPA944" s="337"/>
      <c r="NPB944" s="337"/>
      <c r="NPC944" s="337"/>
      <c r="NPD944" s="337"/>
      <c r="NPE944" s="337"/>
      <c r="NPF944" s="337"/>
      <c r="NPG944" s="337"/>
      <c r="NPH944" s="337"/>
      <c r="NPI944" s="337"/>
      <c r="NPJ944" s="337"/>
      <c r="NPK944" s="337"/>
      <c r="NPL944" s="337"/>
      <c r="NPM944" s="337"/>
      <c r="NPN944" s="337"/>
      <c r="NPO944" s="337"/>
      <c r="NPP944" s="337"/>
      <c r="NPQ944" s="337"/>
      <c r="NPR944" s="337"/>
      <c r="NPS944" s="337"/>
      <c r="NPT944" s="337"/>
      <c r="NPU944" s="337"/>
      <c r="NPV944" s="337"/>
      <c r="NPW944" s="337"/>
      <c r="NPX944" s="337"/>
      <c r="NPY944" s="337"/>
      <c r="NPZ944" s="337"/>
      <c r="NQA944" s="337"/>
      <c r="NQB944" s="337"/>
      <c r="NQC944" s="337"/>
      <c r="NQD944" s="337"/>
      <c r="NQE944" s="337"/>
      <c r="NQF944" s="337"/>
      <c r="NQG944" s="337"/>
      <c r="NQH944" s="337"/>
      <c r="NQI944" s="337"/>
      <c r="NQJ944" s="337"/>
      <c r="NQK944" s="337"/>
      <c r="NQL944" s="337"/>
      <c r="NQM944" s="337"/>
      <c r="NQN944" s="337"/>
      <c r="NQO944" s="337"/>
      <c r="NQP944" s="337"/>
      <c r="NQQ944" s="337"/>
      <c r="NQR944" s="337"/>
      <c r="NQS944" s="337"/>
      <c r="NQT944" s="337"/>
      <c r="NQU944" s="337"/>
      <c r="NQV944" s="337"/>
      <c r="NQW944" s="337"/>
      <c r="NQX944" s="337"/>
      <c r="NQY944" s="337"/>
      <c r="NQZ944" s="337"/>
      <c r="NRA944" s="337"/>
      <c r="NRB944" s="337"/>
      <c r="NRC944" s="337"/>
      <c r="NRD944" s="337"/>
      <c r="NRE944" s="337"/>
      <c r="NRF944" s="337"/>
      <c r="NRG944" s="337"/>
      <c r="NRH944" s="337"/>
      <c r="NRI944" s="337"/>
      <c r="NRJ944" s="337"/>
      <c r="NRK944" s="337"/>
      <c r="NRL944" s="337"/>
      <c r="NRM944" s="337"/>
      <c r="NRN944" s="337"/>
      <c r="NRO944" s="337"/>
      <c r="NRP944" s="337"/>
      <c r="NRQ944" s="337"/>
      <c r="NRR944" s="337"/>
      <c r="NRS944" s="337"/>
      <c r="NRT944" s="337"/>
      <c r="NRU944" s="337"/>
      <c r="NRV944" s="337"/>
      <c r="NRW944" s="337"/>
      <c r="NRX944" s="337"/>
      <c r="NRY944" s="337"/>
      <c r="NRZ944" s="337"/>
      <c r="NSA944" s="337"/>
      <c r="NSB944" s="337"/>
      <c r="NSC944" s="337"/>
      <c r="NSD944" s="337"/>
      <c r="NSE944" s="337"/>
      <c r="NSF944" s="337"/>
      <c r="NSG944" s="337"/>
      <c r="NSH944" s="337"/>
      <c r="NSI944" s="337"/>
      <c r="NSJ944" s="337"/>
      <c r="NSK944" s="337"/>
      <c r="NSL944" s="337"/>
      <c r="NSM944" s="337"/>
      <c r="NSN944" s="337"/>
      <c r="NSO944" s="337"/>
      <c r="NSP944" s="337"/>
      <c r="NSQ944" s="337"/>
      <c r="NSR944" s="337"/>
      <c r="NSS944" s="337"/>
      <c r="NST944" s="337"/>
      <c r="NSU944" s="337"/>
      <c r="NSV944" s="337"/>
      <c r="NSW944" s="337"/>
      <c r="NSX944" s="337"/>
      <c r="NSY944" s="337"/>
      <c r="NSZ944" s="337"/>
      <c r="NTA944" s="337"/>
      <c r="NTB944" s="337"/>
      <c r="NTC944" s="337"/>
      <c r="NTD944" s="337"/>
      <c r="NTE944" s="337"/>
      <c r="NTF944" s="337"/>
      <c r="NTG944" s="337"/>
      <c r="NTH944" s="337"/>
      <c r="NTI944" s="337"/>
      <c r="NTJ944" s="337"/>
      <c r="NTK944" s="337"/>
      <c r="NTL944" s="337"/>
      <c r="NTM944" s="337"/>
      <c r="NTN944" s="337"/>
      <c r="NTO944" s="337"/>
      <c r="NTP944" s="337"/>
      <c r="NTQ944" s="337"/>
      <c r="NTR944" s="337"/>
      <c r="NTS944" s="337"/>
      <c r="NTT944" s="337"/>
      <c r="NTU944" s="337"/>
      <c r="NTV944" s="337"/>
      <c r="NTW944" s="337"/>
      <c r="NTX944" s="337"/>
      <c r="NTY944" s="337"/>
      <c r="NTZ944" s="337"/>
      <c r="NUA944" s="337"/>
      <c r="NUB944" s="337"/>
      <c r="NUC944" s="337"/>
      <c r="NUD944" s="337"/>
      <c r="NUE944" s="337"/>
      <c r="NUF944" s="337"/>
      <c r="NUG944" s="337"/>
      <c r="NUH944" s="337"/>
      <c r="NUI944" s="337"/>
      <c r="NUJ944" s="337"/>
      <c r="NUK944" s="337"/>
      <c r="NUL944" s="337"/>
      <c r="NUM944" s="337"/>
      <c r="NUN944" s="337"/>
      <c r="NUO944" s="337"/>
      <c r="NUP944" s="337"/>
      <c r="NUQ944" s="337"/>
      <c r="NUR944" s="337"/>
      <c r="NUS944" s="337"/>
      <c r="NUT944" s="337"/>
      <c r="NUU944" s="337"/>
      <c r="NUV944" s="337"/>
      <c r="NUW944" s="337"/>
      <c r="NUX944" s="337"/>
      <c r="NUY944" s="337"/>
      <c r="NUZ944" s="337"/>
      <c r="NVA944" s="337"/>
      <c r="NVB944" s="337"/>
      <c r="NVC944" s="337"/>
      <c r="NVD944" s="337"/>
      <c r="NVE944" s="337"/>
      <c r="NVF944" s="337"/>
      <c r="NVG944" s="337"/>
      <c r="NVH944" s="337"/>
      <c r="NVI944" s="337"/>
      <c r="NVJ944" s="337"/>
      <c r="NVK944" s="337"/>
      <c r="NVL944" s="337"/>
      <c r="NVM944" s="337"/>
      <c r="NVN944" s="337"/>
      <c r="NVO944" s="337"/>
      <c r="NVP944" s="337"/>
      <c r="NVQ944" s="337"/>
      <c r="NVR944" s="337"/>
      <c r="NVS944" s="337"/>
      <c r="NVT944" s="337"/>
      <c r="NVU944" s="337"/>
      <c r="NVV944" s="337"/>
      <c r="NVW944" s="337"/>
      <c r="NVX944" s="337"/>
      <c r="NVY944" s="337"/>
      <c r="NVZ944" s="337"/>
      <c r="NWA944" s="337"/>
      <c r="NWB944" s="337"/>
      <c r="NWC944" s="337"/>
      <c r="NWD944" s="337"/>
      <c r="NWE944" s="337"/>
      <c r="NWF944" s="337"/>
      <c r="NWG944" s="337"/>
      <c r="NWH944" s="337"/>
      <c r="NWI944" s="337"/>
      <c r="NWJ944" s="337"/>
      <c r="NWK944" s="337"/>
      <c r="NWL944" s="337"/>
      <c r="NWM944" s="337"/>
      <c r="NWN944" s="337"/>
      <c r="NWO944" s="337"/>
      <c r="NWP944" s="337"/>
      <c r="NWQ944" s="337"/>
      <c r="NWR944" s="337"/>
      <c r="NWS944" s="337"/>
      <c r="NWT944" s="337"/>
      <c r="NWU944" s="337"/>
      <c r="NWV944" s="337"/>
      <c r="NWW944" s="337"/>
      <c r="NWX944" s="337"/>
      <c r="NWY944" s="337"/>
      <c r="NWZ944" s="337"/>
      <c r="NXA944" s="337"/>
      <c r="NXB944" s="337"/>
      <c r="NXC944" s="337"/>
      <c r="NXD944" s="337"/>
      <c r="NXE944" s="337"/>
      <c r="NXF944" s="337"/>
      <c r="NXG944" s="337"/>
      <c r="NXH944" s="337"/>
      <c r="NXI944" s="337"/>
      <c r="NXJ944" s="337"/>
      <c r="NXK944" s="337"/>
      <c r="NXL944" s="337"/>
      <c r="NXM944" s="337"/>
      <c r="NXN944" s="337"/>
      <c r="NXO944" s="337"/>
      <c r="NXP944" s="337"/>
      <c r="NXQ944" s="337"/>
      <c r="NXR944" s="337"/>
      <c r="NXS944" s="337"/>
      <c r="NXT944" s="337"/>
      <c r="NXU944" s="337"/>
      <c r="NXV944" s="337"/>
      <c r="NXW944" s="337"/>
      <c r="NXX944" s="337"/>
      <c r="NXY944" s="337"/>
      <c r="NXZ944" s="337"/>
      <c r="NYA944" s="337"/>
      <c r="NYB944" s="337"/>
      <c r="NYC944" s="337"/>
      <c r="NYD944" s="337"/>
      <c r="NYE944" s="337"/>
      <c r="NYF944" s="337"/>
      <c r="NYG944" s="337"/>
      <c r="NYH944" s="337"/>
      <c r="NYI944" s="337"/>
      <c r="NYJ944" s="337"/>
      <c r="NYK944" s="337"/>
      <c r="NYL944" s="337"/>
      <c r="NYM944" s="337"/>
      <c r="NYN944" s="337"/>
      <c r="NYO944" s="337"/>
      <c r="NYP944" s="337"/>
      <c r="NYQ944" s="337"/>
      <c r="NYR944" s="337"/>
      <c r="NYS944" s="337"/>
      <c r="NYT944" s="337"/>
      <c r="NYU944" s="337"/>
      <c r="NYV944" s="337"/>
      <c r="NYW944" s="337"/>
      <c r="NYX944" s="337"/>
      <c r="NYY944" s="337"/>
      <c r="NYZ944" s="337"/>
      <c r="NZA944" s="337"/>
      <c r="NZB944" s="337"/>
      <c r="NZC944" s="337"/>
      <c r="NZD944" s="337"/>
      <c r="NZE944" s="337"/>
      <c r="NZF944" s="337"/>
      <c r="NZG944" s="337"/>
      <c r="NZH944" s="337"/>
      <c r="NZI944" s="337"/>
      <c r="NZJ944" s="337"/>
      <c r="NZK944" s="337"/>
      <c r="NZL944" s="337"/>
      <c r="NZM944" s="337"/>
      <c r="NZN944" s="337"/>
      <c r="NZO944" s="337"/>
      <c r="NZP944" s="337"/>
      <c r="NZQ944" s="337"/>
      <c r="NZR944" s="337"/>
      <c r="NZS944" s="337"/>
      <c r="NZT944" s="337"/>
      <c r="NZU944" s="337"/>
      <c r="NZV944" s="337"/>
      <c r="NZW944" s="337"/>
      <c r="NZX944" s="337"/>
      <c r="NZY944" s="337"/>
      <c r="NZZ944" s="337"/>
      <c r="OAA944" s="337"/>
      <c r="OAB944" s="337"/>
      <c r="OAC944" s="337"/>
      <c r="OAD944" s="337"/>
      <c r="OAE944" s="337"/>
      <c r="OAF944" s="337"/>
      <c r="OAG944" s="337"/>
      <c r="OAH944" s="337"/>
      <c r="OAI944" s="337"/>
      <c r="OAJ944" s="337"/>
      <c r="OAK944" s="337"/>
      <c r="OAL944" s="337"/>
      <c r="OAM944" s="337"/>
      <c r="OAN944" s="337"/>
      <c r="OAO944" s="337"/>
      <c r="OAP944" s="337"/>
      <c r="OAQ944" s="337"/>
      <c r="OAR944" s="337"/>
      <c r="OAS944" s="337"/>
      <c r="OAT944" s="337"/>
      <c r="OAU944" s="337"/>
      <c r="OAV944" s="337"/>
      <c r="OAW944" s="337"/>
      <c r="OAX944" s="337"/>
      <c r="OAY944" s="337"/>
      <c r="OAZ944" s="337"/>
      <c r="OBA944" s="337"/>
      <c r="OBB944" s="337"/>
      <c r="OBC944" s="337"/>
      <c r="OBD944" s="337"/>
      <c r="OBE944" s="337"/>
      <c r="OBF944" s="337"/>
      <c r="OBG944" s="337"/>
      <c r="OBH944" s="337"/>
      <c r="OBI944" s="337"/>
      <c r="OBJ944" s="337"/>
      <c r="OBK944" s="337"/>
      <c r="OBL944" s="337"/>
      <c r="OBM944" s="337"/>
      <c r="OBN944" s="337"/>
      <c r="OBO944" s="337"/>
      <c r="OBP944" s="337"/>
      <c r="OBQ944" s="337"/>
      <c r="OBR944" s="337"/>
      <c r="OBS944" s="337"/>
      <c r="OBT944" s="337"/>
      <c r="OBU944" s="337"/>
      <c r="OBV944" s="337"/>
      <c r="OBW944" s="337"/>
      <c r="OBX944" s="337"/>
      <c r="OBY944" s="337"/>
      <c r="OBZ944" s="337"/>
      <c r="OCA944" s="337"/>
      <c r="OCB944" s="337"/>
      <c r="OCC944" s="337"/>
      <c r="OCD944" s="337"/>
      <c r="OCE944" s="337"/>
      <c r="OCF944" s="337"/>
      <c r="OCG944" s="337"/>
      <c r="OCH944" s="337"/>
      <c r="OCI944" s="337"/>
      <c r="OCJ944" s="337"/>
      <c r="OCK944" s="337"/>
      <c r="OCL944" s="337"/>
      <c r="OCM944" s="337"/>
      <c r="OCN944" s="337"/>
      <c r="OCO944" s="337"/>
      <c r="OCP944" s="337"/>
      <c r="OCQ944" s="337"/>
      <c r="OCR944" s="337"/>
      <c r="OCS944" s="337"/>
      <c r="OCT944" s="337"/>
      <c r="OCU944" s="337"/>
      <c r="OCV944" s="337"/>
      <c r="OCW944" s="337"/>
      <c r="OCX944" s="337"/>
      <c r="OCY944" s="337"/>
      <c r="OCZ944" s="337"/>
      <c r="ODA944" s="337"/>
      <c r="ODB944" s="337"/>
      <c r="ODC944" s="337"/>
      <c r="ODD944" s="337"/>
      <c r="ODE944" s="337"/>
      <c r="ODF944" s="337"/>
      <c r="ODG944" s="337"/>
      <c r="ODH944" s="337"/>
      <c r="ODI944" s="337"/>
      <c r="ODJ944" s="337"/>
      <c r="ODK944" s="337"/>
      <c r="ODL944" s="337"/>
      <c r="ODM944" s="337"/>
      <c r="ODN944" s="337"/>
      <c r="ODO944" s="337"/>
      <c r="ODP944" s="337"/>
      <c r="ODQ944" s="337"/>
      <c r="ODR944" s="337"/>
      <c r="ODS944" s="337"/>
      <c r="ODT944" s="337"/>
      <c r="ODU944" s="337"/>
      <c r="ODV944" s="337"/>
      <c r="ODW944" s="337"/>
      <c r="ODX944" s="337"/>
      <c r="ODY944" s="337"/>
      <c r="ODZ944" s="337"/>
      <c r="OEA944" s="337"/>
      <c r="OEB944" s="337"/>
      <c r="OEC944" s="337"/>
      <c r="OED944" s="337"/>
      <c r="OEE944" s="337"/>
      <c r="OEF944" s="337"/>
      <c r="OEG944" s="337"/>
      <c r="OEH944" s="337"/>
      <c r="OEI944" s="337"/>
      <c r="OEJ944" s="337"/>
      <c r="OEK944" s="337"/>
      <c r="OEL944" s="337"/>
      <c r="OEM944" s="337"/>
      <c r="OEN944" s="337"/>
      <c r="OEO944" s="337"/>
      <c r="OEP944" s="337"/>
      <c r="OEQ944" s="337"/>
      <c r="OER944" s="337"/>
      <c r="OES944" s="337"/>
      <c r="OET944" s="337"/>
      <c r="OEU944" s="337"/>
      <c r="OEV944" s="337"/>
      <c r="OEW944" s="337"/>
      <c r="OEX944" s="337"/>
      <c r="OEY944" s="337"/>
      <c r="OEZ944" s="337"/>
      <c r="OFA944" s="337"/>
      <c r="OFB944" s="337"/>
      <c r="OFC944" s="337"/>
      <c r="OFD944" s="337"/>
      <c r="OFE944" s="337"/>
      <c r="OFF944" s="337"/>
      <c r="OFG944" s="337"/>
      <c r="OFH944" s="337"/>
      <c r="OFI944" s="337"/>
      <c r="OFJ944" s="337"/>
      <c r="OFK944" s="337"/>
      <c r="OFL944" s="337"/>
      <c r="OFM944" s="337"/>
      <c r="OFN944" s="337"/>
      <c r="OFO944" s="337"/>
      <c r="OFP944" s="337"/>
      <c r="OFQ944" s="337"/>
      <c r="OFR944" s="337"/>
      <c r="OFS944" s="337"/>
      <c r="OFT944" s="337"/>
      <c r="OFU944" s="337"/>
      <c r="OFV944" s="337"/>
      <c r="OFW944" s="337"/>
      <c r="OFX944" s="337"/>
      <c r="OFY944" s="337"/>
      <c r="OFZ944" s="337"/>
      <c r="OGA944" s="337"/>
      <c r="OGB944" s="337"/>
      <c r="OGC944" s="337"/>
      <c r="OGD944" s="337"/>
      <c r="OGE944" s="337"/>
      <c r="OGF944" s="337"/>
      <c r="OGG944" s="337"/>
      <c r="OGH944" s="337"/>
      <c r="OGI944" s="337"/>
      <c r="OGJ944" s="337"/>
      <c r="OGK944" s="337"/>
      <c r="OGL944" s="337"/>
      <c r="OGM944" s="337"/>
      <c r="OGN944" s="337"/>
      <c r="OGO944" s="337"/>
      <c r="OGP944" s="337"/>
      <c r="OGQ944" s="337"/>
      <c r="OGR944" s="337"/>
      <c r="OGS944" s="337"/>
      <c r="OGT944" s="337"/>
      <c r="OGU944" s="337"/>
      <c r="OGV944" s="337"/>
      <c r="OGW944" s="337"/>
      <c r="OGX944" s="337"/>
      <c r="OGY944" s="337"/>
      <c r="OGZ944" s="337"/>
      <c r="OHA944" s="337"/>
      <c r="OHB944" s="337"/>
      <c r="OHC944" s="337"/>
      <c r="OHD944" s="337"/>
      <c r="OHE944" s="337"/>
      <c r="OHF944" s="337"/>
      <c r="OHG944" s="337"/>
      <c r="OHH944" s="337"/>
      <c r="OHI944" s="337"/>
      <c r="OHJ944" s="337"/>
      <c r="OHK944" s="337"/>
      <c r="OHL944" s="337"/>
      <c r="OHM944" s="337"/>
      <c r="OHN944" s="337"/>
      <c r="OHO944" s="337"/>
      <c r="OHP944" s="337"/>
      <c r="OHQ944" s="337"/>
      <c r="OHR944" s="337"/>
      <c r="OHS944" s="337"/>
      <c r="OHT944" s="337"/>
      <c r="OHU944" s="337"/>
      <c r="OHV944" s="337"/>
      <c r="OHW944" s="337"/>
      <c r="OHX944" s="337"/>
      <c r="OHY944" s="337"/>
      <c r="OHZ944" s="337"/>
      <c r="OIA944" s="337"/>
      <c r="OIB944" s="337"/>
      <c r="OIC944" s="337"/>
      <c r="OID944" s="337"/>
      <c r="OIE944" s="337"/>
      <c r="OIF944" s="337"/>
      <c r="OIG944" s="337"/>
      <c r="OIH944" s="337"/>
      <c r="OII944" s="337"/>
      <c r="OIJ944" s="337"/>
      <c r="OIK944" s="337"/>
      <c r="OIL944" s="337"/>
      <c r="OIM944" s="337"/>
      <c r="OIN944" s="337"/>
      <c r="OIO944" s="337"/>
      <c r="OIP944" s="337"/>
      <c r="OIQ944" s="337"/>
      <c r="OIR944" s="337"/>
      <c r="OIS944" s="337"/>
      <c r="OIT944" s="337"/>
      <c r="OIU944" s="337"/>
      <c r="OIV944" s="337"/>
      <c r="OIW944" s="337"/>
      <c r="OIX944" s="337"/>
      <c r="OIY944" s="337"/>
      <c r="OIZ944" s="337"/>
      <c r="OJA944" s="337"/>
      <c r="OJB944" s="337"/>
      <c r="OJC944" s="337"/>
      <c r="OJD944" s="337"/>
      <c r="OJE944" s="337"/>
      <c r="OJF944" s="337"/>
      <c r="OJG944" s="337"/>
      <c r="OJH944" s="337"/>
      <c r="OJI944" s="337"/>
      <c r="OJJ944" s="337"/>
      <c r="OJK944" s="337"/>
      <c r="OJL944" s="337"/>
      <c r="OJM944" s="337"/>
      <c r="OJN944" s="337"/>
      <c r="OJO944" s="337"/>
      <c r="OJP944" s="337"/>
      <c r="OJQ944" s="337"/>
      <c r="OJR944" s="337"/>
      <c r="OJS944" s="337"/>
      <c r="OJT944" s="337"/>
      <c r="OJU944" s="337"/>
      <c r="OJV944" s="337"/>
      <c r="OJW944" s="337"/>
      <c r="OJX944" s="337"/>
      <c r="OJY944" s="337"/>
      <c r="OJZ944" s="337"/>
      <c r="OKA944" s="337"/>
      <c r="OKB944" s="337"/>
      <c r="OKC944" s="337"/>
      <c r="OKD944" s="337"/>
      <c r="OKE944" s="337"/>
      <c r="OKF944" s="337"/>
      <c r="OKG944" s="337"/>
      <c r="OKH944" s="337"/>
      <c r="OKI944" s="337"/>
      <c r="OKJ944" s="337"/>
      <c r="OKK944" s="337"/>
      <c r="OKL944" s="337"/>
      <c r="OKM944" s="337"/>
      <c r="OKN944" s="337"/>
      <c r="OKO944" s="337"/>
      <c r="OKP944" s="337"/>
      <c r="OKQ944" s="337"/>
      <c r="OKR944" s="337"/>
      <c r="OKS944" s="337"/>
      <c r="OKT944" s="337"/>
      <c r="OKU944" s="337"/>
      <c r="OKV944" s="337"/>
      <c r="OKW944" s="337"/>
      <c r="OKX944" s="337"/>
      <c r="OKY944" s="337"/>
      <c r="OKZ944" s="337"/>
      <c r="OLA944" s="337"/>
      <c r="OLB944" s="337"/>
      <c r="OLC944" s="337"/>
      <c r="OLD944" s="337"/>
      <c r="OLE944" s="337"/>
      <c r="OLF944" s="337"/>
      <c r="OLG944" s="337"/>
      <c r="OLH944" s="337"/>
      <c r="OLI944" s="337"/>
      <c r="OLJ944" s="337"/>
      <c r="OLK944" s="337"/>
      <c r="OLL944" s="337"/>
      <c r="OLM944" s="337"/>
      <c r="OLN944" s="337"/>
      <c r="OLO944" s="337"/>
      <c r="OLP944" s="337"/>
      <c r="OLQ944" s="337"/>
      <c r="OLR944" s="337"/>
      <c r="OLS944" s="337"/>
      <c r="OLT944" s="337"/>
      <c r="OLU944" s="337"/>
      <c r="OLV944" s="337"/>
      <c r="OLW944" s="337"/>
      <c r="OLX944" s="337"/>
      <c r="OLY944" s="337"/>
      <c r="OLZ944" s="337"/>
      <c r="OMA944" s="337"/>
      <c r="OMB944" s="337"/>
      <c r="OMC944" s="337"/>
      <c r="OMD944" s="337"/>
      <c r="OME944" s="337"/>
      <c r="OMF944" s="337"/>
      <c r="OMG944" s="337"/>
      <c r="OMH944" s="337"/>
      <c r="OMI944" s="337"/>
      <c r="OMJ944" s="337"/>
      <c r="OMK944" s="337"/>
      <c r="OML944" s="337"/>
      <c r="OMM944" s="337"/>
      <c r="OMN944" s="337"/>
      <c r="OMO944" s="337"/>
      <c r="OMP944" s="337"/>
      <c r="OMQ944" s="337"/>
      <c r="OMR944" s="337"/>
      <c r="OMS944" s="337"/>
      <c r="OMT944" s="337"/>
      <c r="OMU944" s="337"/>
      <c r="OMV944" s="337"/>
      <c r="OMW944" s="337"/>
      <c r="OMX944" s="337"/>
      <c r="OMY944" s="337"/>
      <c r="OMZ944" s="337"/>
      <c r="ONA944" s="337"/>
      <c r="ONB944" s="337"/>
      <c r="ONC944" s="337"/>
      <c r="OND944" s="337"/>
      <c r="ONE944" s="337"/>
      <c r="ONF944" s="337"/>
      <c r="ONG944" s="337"/>
      <c r="ONH944" s="337"/>
      <c r="ONI944" s="337"/>
      <c r="ONJ944" s="337"/>
      <c r="ONK944" s="337"/>
      <c r="ONL944" s="337"/>
      <c r="ONM944" s="337"/>
      <c r="ONN944" s="337"/>
      <c r="ONO944" s="337"/>
      <c r="ONP944" s="337"/>
      <c r="ONQ944" s="337"/>
      <c r="ONR944" s="337"/>
      <c r="ONS944" s="337"/>
      <c r="ONT944" s="337"/>
      <c r="ONU944" s="337"/>
      <c r="ONV944" s="337"/>
      <c r="ONW944" s="337"/>
      <c r="ONX944" s="337"/>
      <c r="ONY944" s="337"/>
      <c r="ONZ944" s="337"/>
      <c r="OOA944" s="337"/>
      <c r="OOB944" s="337"/>
      <c r="OOC944" s="337"/>
      <c r="OOD944" s="337"/>
      <c r="OOE944" s="337"/>
      <c r="OOF944" s="337"/>
      <c r="OOG944" s="337"/>
      <c r="OOH944" s="337"/>
      <c r="OOI944" s="337"/>
      <c r="OOJ944" s="337"/>
      <c r="OOK944" s="337"/>
      <c r="OOL944" s="337"/>
      <c r="OOM944" s="337"/>
      <c r="OON944" s="337"/>
      <c r="OOO944" s="337"/>
      <c r="OOP944" s="337"/>
      <c r="OOQ944" s="337"/>
      <c r="OOR944" s="337"/>
      <c r="OOS944" s="337"/>
      <c r="OOT944" s="337"/>
      <c r="OOU944" s="337"/>
      <c r="OOV944" s="337"/>
      <c r="OOW944" s="337"/>
      <c r="OOX944" s="337"/>
      <c r="OOY944" s="337"/>
      <c r="OOZ944" s="337"/>
      <c r="OPA944" s="337"/>
      <c r="OPB944" s="337"/>
      <c r="OPC944" s="337"/>
      <c r="OPD944" s="337"/>
      <c r="OPE944" s="337"/>
      <c r="OPF944" s="337"/>
      <c r="OPG944" s="337"/>
      <c r="OPH944" s="337"/>
      <c r="OPI944" s="337"/>
      <c r="OPJ944" s="337"/>
      <c r="OPK944" s="337"/>
      <c r="OPL944" s="337"/>
      <c r="OPM944" s="337"/>
      <c r="OPN944" s="337"/>
      <c r="OPO944" s="337"/>
      <c r="OPP944" s="337"/>
      <c r="OPQ944" s="337"/>
      <c r="OPR944" s="337"/>
      <c r="OPS944" s="337"/>
      <c r="OPT944" s="337"/>
      <c r="OPU944" s="337"/>
      <c r="OPV944" s="337"/>
      <c r="OPW944" s="337"/>
      <c r="OPX944" s="337"/>
      <c r="OPY944" s="337"/>
      <c r="OPZ944" s="337"/>
      <c r="OQA944" s="337"/>
      <c r="OQB944" s="337"/>
      <c r="OQC944" s="337"/>
      <c r="OQD944" s="337"/>
      <c r="OQE944" s="337"/>
      <c r="OQF944" s="337"/>
      <c r="OQG944" s="337"/>
      <c r="OQH944" s="337"/>
      <c r="OQI944" s="337"/>
      <c r="OQJ944" s="337"/>
      <c r="OQK944" s="337"/>
      <c r="OQL944" s="337"/>
      <c r="OQM944" s="337"/>
      <c r="OQN944" s="337"/>
      <c r="OQO944" s="337"/>
      <c r="OQP944" s="337"/>
      <c r="OQQ944" s="337"/>
      <c r="OQR944" s="337"/>
      <c r="OQS944" s="337"/>
      <c r="OQT944" s="337"/>
      <c r="OQU944" s="337"/>
      <c r="OQV944" s="337"/>
      <c r="OQW944" s="337"/>
      <c r="OQX944" s="337"/>
      <c r="OQY944" s="337"/>
      <c r="OQZ944" s="337"/>
      <c r="ORA944" s="337"/>
      <c r="ORB944" s="337"/>
      <c r="ORC944" s="337"/>
      <c r="ORD944" s="337"/>
      <c r="ORE944" s="337"/>
      <c r="ORF944" s="337"/>
      <c r="ORG944" s="337"/>
      <c r="ORH944" s="337"/>
      <c r="ORI944" s="337"/>
      <c r="ORJ944" s="337"/>
      <c r="ORK944" s="337"/>
      <c r="ORL944" s="337"/>
      <c r="ORM944" s="337"/>
      <c r="ORN944" s="337"/>
      <c r="ORO944" s="337"/>
      <c r="ORP944" s="337"/>
      <c r="ORQ944" s="337"/>
      <c r="ORR944" s="337"/>
      <c r="ORS944" s="337"/>
      <c r="ORT944" s="337"/>
      <c r="ORU944" s="337"/>
      <c r="ORV944" s="337"/>
      <c r="ORW944" s="337"/>
      <c r="ORX944" s="337"/>
      <c r="ORY944" s="337"/>
      <c r="ORZ944" s="337"/>
      <c r="OSA944" s="337"/>
      <c r="OSB944" s="337"/>
      <c r="OSC944" s="337"/>
      <c r="OSD944" s="337"/>
      <c r="OSE944" s="337"/>
      <c r="OSF944" s="337"/>
      <c r="OSG944" s="337"/>
      <c r="OSH944" s="337"/>
      <c r="OSI944" s="337"/>
      <c r="OSJ944" s="337"/>
      <c r="OSK944" s="337"/>
      <c r="OSL944" s="337"/>
      <c r="OSM944" s="337"/>
      <c r="OSN944" s="337"/>
      <c r="OSO944" s="337"/>
      <c r="OSP944" s="337"/>
      <c r="OSQ944" s="337"/>
      <c r="OSR944" s="337"/>
      <c r="OSS944" s="337"/>
      <c r="OST944" s="337"/>
      <c r="OSU944" s="337"/>
      <c r="OSV944" s="337"/>
      <c r="OSW944" s="337"/>
      <c r="OSX944" s="337"/>
      <c r="OSY944" s="337"/>
      <c r="OSZ944" s="337"/>
      <c r="OTA944" s="337"/>
      <c r="OTB944" s="337"/>
      <c r="OTC944" s="337"/>
      <c r="OTD944" s="337"/>
      <c r="OTE944" s="337"/>
      <c r="OTF944" s="337"/>
      <c r="OTG944" s="337"/>
      <c r="OTH944" s="337"/>
      <c r="OTI944" s="337"/>
      <c r="OTJ944" s="337"/>
      <c r="OTK944" s="337"/>
      <c r="OTL944" s="337"/>
      <c r="OTM944" s="337"/>
      <c r="OTN944" s="337"/>
      <c r="OTO944" s="337"/>
      <c r="OTP944" s="337"/>
      <c r="OTQ944" s="337"/>
      <c r="OTR944" s="337"/>
      <c r="OTS944" s="337"/>
      <c r="OTT944" s="337"/>
      <c r="OTU944" s="337"/>
      <c r="OTV944" s="337"/>
      <c r="OTW944" s="337"/>
      <c r="OTX944" s="337"/>
      <c r="OTY944" s="337"/>
      <c r="OTZ944" s="337"/>
      <c r="OUA944" s="337"/>
      <c r="OUB944" s="337"/>
      <c r="OUC944" s="337"/>
      <c r="OUD944" s="337"/>
      <c r="OUE944" s="337"/>
      <c r="OUF944" s="337"/>
      <c r="OUG944" s="337"/>
      <c r="OUH944" s="337"/>
      <c r="OUI944" s="337"/>
      <c r="OUJ944" s="337"/>
      <c r="OUK944" s="337"/>
      <c r="OUL944" s="337"/>
      <c r="OUM944" s="337"/>
      <c r="OUN944" s="337"/>
      <c r="OUO944" s="337"/>
      <c r="OUP944" s="337"/>
      <c r="OUQ944" s="337"/>
      <c r="OUR944" s="337"/>
      <c r="OUS944" s="337"/>
      <c r="OUT944" s="337"/>
      <c r="OUU944" s="337"/>
      <c r="OUV944" s="337"/>
      <c r="OUW944" s="337"/>
      <c r="OUX944" s="337"/>
      <c r="OUY944" s="337"/>
      <c r="OUZ944" s="337"/>
      <c r="OVA944" s="337"/>
      <c r="OVB944" s="337"/>
      <c r="OVC944" s="337"/>
      <c r="OVD944" s="337"/>
      <c r="OVE944" s="337"/>
      <c r="OVF944" s="337"/>
      <c r="OVG944" s="337"/>
      <c r="OVH944" s="337"/>
      <c r="OVI944" s="337"/>
      <c r="OVJ944" s="337"/>
      <c r="OVK944" s="337"/>
      <c r="OVL944" s="337"/>
      <c r="OVM944" s="337"/>
      <c r="OVN944" s="337"/>
      <c r="OVO944" s="337"/>
      <c r="OVP944" s="337"/>
      <c r="OVQ944" s="337"/>
      <c r="OVR944" s="337"/>
      <c r="OVS944" s="337"/>
      <c r="OVT944" s="337"/>
      <c r="OVU944" s="337"/>
      <c r="OVV944" s="337"/>
      <c r="OVW944" s="337"/>
      <c r="OVX944" s="337"/>
      <c r="OVY944" s="337"/>
      <c r="OVZ944" s="337"/>
      <c r="OWA944" s="337"/>
      <c r="OWB944" s="337"/>
      <c r="OWC944" s="337"/>
      <c r="OWD944" s="337"/>
      <c r="OWE944" s="337"/>
      <c r="OWF944" s="337"/>
      <c r="OWG944" s="337"/>
      <c r="OWH944" s="337"/>
      <c r="OWI944" s="337"/>
      <c r="OWJ944" s="337"/>
      <c r="OWK944" s="337"/>
      <c r="OWL944" s="337"/>
      <c r="OWM944" s="337"/>
      <c r="OWN944" s="337"/>
      <c r="OWO944" s="337"/>
      <c r="OWP944" s="337"/>
      <c r="OWQ944" s="337"/>
      <c r="OWR944" s="337"/>
      <c r="OWS944" s="337"/>
      <c r="OWT944" s="337"/>
      <c r="OWU944" s="337"/>
      <c r="OWV944" s="337"/>
      <c r="OWW944" s="337"/>
      <c r="OWX944" s="337"/>
      <c r="OWY944" s="337"/>
      <c r="OWZ944" s="337"/>
      <c r="OXA944" s="337"/>
      <c r="OXB944" s="337"/>
      <c r="OXC944" s="337"/>
      <c r="OXD944" s="337"/>
      <c r="OXE944" s="337"/>
      <c r="OXF944" s="337"/>
      <c r="OXG944" s="337"/>
      <c r="OXH944" s="337"/>
      <c r="OXI944" s="337"/>
      <c r="OXJ944" s="337"/>
      <c r="OXK944" s="337"/>
      <c r="OXL944" s="337"/>
      <c r="OXM944" s="337"/>
      <c r="OXN944" s="337"/>
      <c r="OXO944" s="337"/>
      <c r="OXP944" s="337"/>
      <c r="OXQ944" s="337"/>
      <c r="OXR944" s="337"/>
      <c r="OXS944" s="337"/>
      <c r="OXT944" s="337"/>
      <c r="OXU944" s="337"/>
      <c r="OXV944" s="337"/>
      <c r="OXW944" s="337"/>
      <c r="OXX944" s="337"/>
      <c r="OXY944" s="337"/>
      <c r="OXZ944" s="337"/>
      <c r="OYA944" s="337"/>
      <c r="OYB944" s="337"/>
      <c r="OYC944" s="337"/>
      <c r="OYD944" s="337"/>
      <c r="OYE944" s="337"/>
      <c r="OYF944" s="337"/>
      <c r="OYG944" s="337"/>
      <c r="OYH944" s="337"/>
      <c r="OYI944" s="337"/>
      <c r="OYJ944" s="337"/>
      <c r="OYK944" s="337"/>
      <c r="OYL944" s="337"/>
      <c r="OYM944" s="337"/>
      <c r="OYN944" s="337"/>
      <c r="OYO944" s="337"/>
      <c r="OYP944" s="337"/>
      <c r="OYQ944" s="337"/>
      <c r="OYR944" s="337"/>
      <c r="OYS944" s="337"/>
      <c r="OYT944" s="337"/>
      <c r="OYU944" s="337"/>
      <c r="OYV944" s="337"/>
      <c r="OYW944" s="337"/>
      <c r="OYX944" s="337"/>
      <c r="OYY944" s="337"/>
      <c r="OYZ944" s="337"/>
      <c r="OZA944" s="337"/>
      <c r="OZB944" s="337"/>
      <c r="OZC944" s="337"/>
      <c r="OZD944" s="337"/>
      <c r="OZE944" s="337"/>
      <c r="OZF944" s="337"/>
      <c r="OZG944" s="337"/>
      <c r="OZH944" s="337"/>
      <c r="OZI944" s="337"/>
      <c r="OZJ944" s="337"/>
      <c r="OZK944" s="337"/>
      <c r="OZL944" s="337"/>
      <c r="OZM944" s="337"/>
      <c r="OZN944" s="337"/>
      <c r="OZO944" s="337"/>
      <c r="OZP944" s="337"/>
      <c r="OZQ944" s="337"/>
      <c r="OZR944" s="337"/>
      <c r="OZS944" s="337"/>
      <c r="OZT944" s="337"/>
      <c r="OZU944" s="337"/>
      <c r="OZV944" s="337"/>
      <c r="OZW944" s="337"/>
      <c r="OZX944" s="337"/>
      <c r="OZY944" s="337"/>
      <c r="OZZ944" s="337"/>
      <c r="PAA944" s="337"/>
      <c r="PAB944" s="337"/>
      <c r="PAC944" s="337"/>
      <c r="PAD944" s="337"/>
      <c r="PAE944" s="337"/>
      <c r="PAF944" s="337"/>
      <c r="PAG944" s="337"/>
      <c r="PAH944" s="337"/>
      <c r="PAI944" s="337"/>
      <c r="PAJ944" s="337"/>
      <c r="PAK944" s="337"/>
      <c r="PAL944" s="337"/>
      <c r="PAM944" s="337"/>
      <c r="PAN944" s="337"/>
      <c r="PAO944" s="337"/>
      <c r="PAP944" s="337"/>
      <c r="PAQ944" s="337"/>
      <c r="PAR944" s="337"/>
      <c r="PAS944" s="337"/>
      <c r="PAT944" s="337"/>
      <c r="PAU944" s="337"/>
      <c r="PAV944" s="337"/>
      <c r="PAW944" s="337"/>
      <c r="PAX944" s="337"/>
      <c r="PAY944" s="337"/>
      <c r="PAZ944" s="337"/>
      <c r="PBA944" s="337"/>
      <c r="PBB944" s="337"/>
      <c r="PBC944" s="337"/>
      <c r="PBD944" s="337"/>
      <c r="PBE944" s="337"/>
      <c r="PBF944" s="337"/>
      <c r="PBG944" s="337"/>
      <c r="PBH944" s="337"/>
      <c r="PBI944" s="337"/>
      <c r="PBJ944" s="337"/>
      <c r="PBK944" s="337"/>
      <c r="PBL944" s="337"/>
      <c r="PBM944" s="337"/>
      <c r="PBN944" s="337"/>
      <c r="PBO944" s="337"/>
      <c r="PBP944" s="337"/>
      <c r="PBQ944" s="337"/>
      <c r="PBR944" s="337"/>
      <c r="PBS944" s="337"/>
      <c r="PBT944" s="337"/>
      <c r="PBU944" s="337"/>
      <c r="PBV944" s="337"/>
      <c r="PBW944" s="337"/>
      <c r="PBX944" s="337"/>
      <c r="PBY944" s="337"/>
      <c r="PBZ944" s="337"/>
      <c r="PCA944" s="337"/>
      <c r="PCB944" s="337"/>
      <c r="PCC944" s="337"/>
      <c r="PCD944" s="337"/>
      <c r="PCE944" s="337"/>
      <c r="PCF944" s="337"/>
      <c r="PCG944" s="337"/>
      <c r="PCH944" s="337"/>
      <c r="PCI944" s="337"/>
      <c r="PCJ944" s="337"/>
      <c r="PCK944" s="337"/>
      <c r="PCL944" s="337"/>
      <c r="PCM944" s="337"/>
      <c r="PCN944" s="337"/>
      <c r="PCO944" s="337"/>
      <c r="PCP944" s="337"/>
      <c r="PCQ944" s="337"/>
      <c r="PCR944" s="337"/>
      <c r="PCS944" s="337"/>
      <c r="PCT944" s="337"/>
      <c r="PCU944" s="337"/>
      <c r="PCV944" s="337"/>
      <c r="PCW944" s="337"/>
      <c r="PCX944" s="337"/>
      <c r="PCY944" s="337"/>
      <c r="PCZ944" s="337"/>
      <c r="PDA944" s="337"/>
      <c r="PDB944" s="337"/>
      <c r="PDC944" s="337"/>
      <c r="PDD944" s="337"/>
      <c r="PDE944" s="337"/>
      <c r="PDF944" s="337"/>
      <c r="PDG944" s="337"/>
      <c r="PDH944" s="337"/>
      <c r="PDI944" s="337"/>
      <c r="PDJ944" s="337"/>
      <c r="PDK944" s="337"/>
      <c r="PDL944" s="337"/>
      <c r="PDM944" s="337"/>
      <c r="PDN944" s="337"/>
      <c r="PDO944" s="337"/>
      <c r="PDP944" s="337"/>
      <c r="PDQ944" s="337"/>
      <c r="PDR944" s="337"/>
      <c r="PDS944" s="337"/>
      <c r="PDT944" s="337"/>
      <c r="PDU944" s="337"/>
      <c r="PDV944" s="337"/>
      <c r="PDW944" s="337"/>
      <c r="PDX944" s="337"/>
      <c r="PDY944" s="337"/>
      <c r="PDZ944" s="337"/>
      <c r="PEA944" s="337"/>
      <c r="PEB944" s="337"/>
      <c r="PEC944" s="337"/>
      <c r="PED944" s="337"/>
      <c r="PEE944" s="337"/>
      <c r="PEF944" s="337"/>
      <c r="PEG944" s="337"/>
      <c r="PEH944" s="337"/>
      <c r="PEI944" s="337"/>
      <c r="PEJ944" s="337"/>
      <c r="PEK944" s="337"/>
      <c r="PEL944" s="337"/>
      <c r="PEM944" s="337"/>
      <c r="PEN944" s="337"/>
      <c r="PEO944" s="337"/>
      <c r="PEP944" s="337"/>
      <c r="PEQ944" s="337"/>
      <c r="PER944" s="337"/>
      <c r="PES944" s="337"/>
      <c r="PET944" s="337"/>
      <c r="PEU944" s="337"/>
      <c r="PEV944" s="337"/>
      <c r="PEW944" s="337"/>
      <c r="PEX944" s="337"/>
      <c r="PEY944" s="337"/>
      <c r="PEZ944" s="337"/>
      <c r="PFA944" s="337"/>
      <c r="PFB944" s="337"/>
      <c r="PFC944" s="337"/>
      <c r="PFD944" s="337"/>
      <c r="PFE944" s="337"/>
      <c r="PFF944" s="337"/>
      <c r="PFG944" s="337"/>
      <c r="PFH944" s="337"/>
      <c r="PFI944" s="337"/>
      <c r="PFJ944" s="337"/>
      <c r="PFK944" s="337"/>
      <c r="PFL944" s="337"/>
      <c r="PFM944" s="337"/>
      <c r="PFN944" s="337"/>
      <c r="PFO944" s="337"/>
      <c r="PFP944" s="337"/>
      <c r="PFQ944" s="337"/>
      <c r="PFR944" s="337"/>
      <c r="PFS944" s="337"/>
      <c r="PFT944" s="337"/>
      <c r="PFU944" s="337"/>
      <c r="PFV944" s="337"/>
      <c r="PFW944" s="337"/>
      <c r="PFX944" s="337"/>
      <c r="PFY944" s="337"/>
      <c r="PFZ944" s="337"/>
      <c r="PGA944" s="337"/>
      <c r="PGB944" s="337"/>
      <c r="PGC944" s="337"/>
      <c r="PGD944" s="337"/>
      <c r="PGE944" s="337"/>
      <c r="PGF944" s="337"/>
      <c r="PGG944" s="337"/>
      <c r="PGH944" s="337"/>
      <c r="PGI944" s="337"/>
      <c r="PGJ944" s="337"/>
      <c r="PGK944" s="337"/>
      <c r="PGL944" s="337"/>
      <c r="PGM944" s="337"/>
      <c r="PGN944" s="337"/>
      <c r="PGO944" s="337"/>
      <c r="PGP944" s="337"/>
      <c r="PGQ944" s="337"/>
      <c r="PGR944" s="337"/>
      <c r="PGS944" s="337"/>
      <c r="PGT944" s="337"/>
      <c r="PGU944" s="337"/>
      <c r="PGV944" s="337"/>
      <c r="PGW944" s="337"/>
      <c r="PGX944" s="337"/>
      <c r="PGY944" s="337"/>
      <c r="PGZ944" s="337"/>
      <c r="PHA944" s="337"/>
      <c r="PHB944" s="337"/>
      <c r="PHC944" s="337"/>
      <c r="PHD944" s="337"/>
      <c r="PHE944" s="337"/>
      <c r="PHF944" s="337"/>
      <c r="PHG944" s="337"/>
      <c r="PHH944" s="337"/>
      <c r="PHI944" s="337"/>
      <c r="PHJ944" s="337"/>
      <c r="PHK944" s="337"/>
      <c r="PHL944" s="337"/>
      <c r="PHM944" s="337"/>
      <c r="PHN944" s="337"/>
      <c r="PHO944" s="337"/>
      <c r="PHP944" s="337"/>
      <c r="PHQ944" s="337"/>
      <c r="PHR944" s="337"/>
      <c r="PHS944" s="337"/>
      <c r="PHT944" s="337"/>
      <c r="PHU944" s="337"/>
      <c r="PHV944" s="337"/>
      <c r="PHW944" s="337"/>
      <c r="PHX944" s="337"/>
      <c r="PHY944" s="337"/>
      <c r="PHZ944" s="337"/>
      <c r="PIA944" s="337"/>
      <c r="PIB944" s="337"/>
      <c r="PIC944" s="337"/>
      <c r="PID944" s="337"/>
      <c r="PIE944" s="337"/>
      <c r="PIF944" s="337"/>
      <c r="PIG944" s="337"/>
      <c r="PIH944" s="337"/>
      <c r="PII944" s="337"/>
      <c r="PIJ944" s="337"/>
      <c r="PIK944" s="337"/>
      <c r="PIL944" s="337"/>
      <c r="PIM944" s="337"/>
      <c r="PIN944" s="337"/>
      <c r="PIO944" s="337"/>
      <c r="PIP944" s="337"/>
      <c r="PIQ944" s="337"/>
      <c r="PIR944" s="337"/>
      <c r="PIS944" s="337"/>
      <c r="PIT944" s="337"/>
      <c r="PIU944" s="337"/>
      <c r="PIV944" s="337"/>
      <c r="PIW944" s="337"/>
      <c r="PIX944" s="337"/>
      <c r="PIY944" s="337"/>
      <c r="PIZ944" s="337"/>
      <c r="PJA944" s="337"/>
      <c r="PJB944" s="337"/>
      <c r="PJC944" s="337"/>
      <c r="PJD944" s="337"/>
      <c r="PJE944" s="337"/>
      <c r="PJF944" s="337"/>
      <c r="PJG944" s="337"/>
      <c r="PJH944" s="337"/>
      <c r="PJI944" s="337"/>
      <c r="PJJ944" s="337"/>
      <c r="PJK944" s="337"/>
      <c r="PJL944" s="337"/>
      <c r="PJM944" s="337"/>
      <c r="PJN944" s="337"/>
      <c r="PJO944" s="337"/>
      <c r="PJP944" s="337"/>
      <c r="PJQ944" s="337"/>
      <c r="PJR944" s="337"/>
      <c r="PJS944" s="337"/>
      <c r="PJT944" s="337"/>
      <c r="PJU944" s="337"/>
      <c r="PJV944" s="337"/>
      <c r="PJW944" s="337"/>
      <c r="PJX944" s="337"/>
      <c r="PJY944" s="337"/>
      <c r="PJZ944" s="337"/>
      <c r="PKA944" s="337"/>
      <c r="PKB944" s="337"/>
      <c r="PKC944" s="337"/>
      <c r="PKD944" s="337"/>
      <c r="PKE944" s="337"/>
      <c r="PKF944" s="337"/>
      <c r="PKG944" s="337"/>
      <c r="PKH944" s="337"/>
      <c r="PKI944" s="337"/>
      <c r="PKJ944" s="337"/>
      <c r="PKK944" s="337"/>
      <c r="PKL944" s="337"/>
      <c r="PKM944" s="337"/>
      <c r="PKN944" s="337"/>
      <c r="PKO944" s="337"/>
      <c r="PKP944" s="337"/>
      <c r="PKQ944" s="337"/>
      <c r="PKR944" s="337"/>
      <c r="PKS944" s="337"/>
      <c r="PKT944" s="337"/>
      <c r="PKU944" s="337"/>
      <c r="PKV944" s="337"/>
      <c r="PKW944" s="337"/>
      <c r="PKX944" s="337"/>
      <c r="PKY944" s="337"/>
      <c r="PKZ944" s="337"/>
      <c r="PLA944" s="337"/>
      <c r="PLB944" s="337"/>
      <c r="PLC944" s="337"/>
      <c r="PLD944" s="337"/>
      <c r="PLE944" s="337"/>
      <c r="PLF944" s="337"/>
      <c r="PLG944" s="337"/>
      <c r="PLH944" s="337"/>
      <c r="PLI944" s="337"/>
      <c r="PLJ944" s="337"/>
      <c r="PLK944" s="337"/>
      <c r="PLL944" s="337"/>
      <c r="PLM944" s="337"/>
      <c r="PLN944" s="337"/>
      <c r="PLO944" s="337"/>
      <c r="PLP944" s="337"/>
      <c r="PLQ944" s="337"/>
      <c r="PLR944" s="337"/>
      <c r="PLS944" s="337"/>
      <c r="PLT944" s="337"/>
      <c r="PLU944" s="337"/>
      <c r="PLV944" s="337"/>
      <c r="PLW944" s="337"/>
      <c r="PLX944" s="337"/>
      <c r="PLY944" s="337"/>
      <c r="PLZ944" s="337"/>
      <c r="PMA944" s="337"/>
      <c r="PMB944" s="337"/>
      <c r="PMC944" s="337"/>
      <c r="PMD944" s="337"/>
      <c r="PME944" s="337"/>
      <c r="PMF944" s="337"/>
      <c r="PMG944" s="337"/>
      <c r="PMH944" s="337"/>
      <c r="PMI944" s="337"/>
      <c r="PMJ944" s="337"/>
      <c r="PMK944" s="337"/>
      <c r="PML944" s="337"/>
      <c r="PMM944" s="337"/>
      <c r="PMN944" s="337"/>
      <c r="PMO944" s="337"/>
      <c r="PMP944" s="337"/>
      <c r="PMQ944" s="337"/>
      <c r="PMR944" s="337"/>
      <c r="PMS944" s="337"/>
      <c r="PMT944" s="337"/>
      <c r="PMU944" s="337"/>
      <c r="PMV944" s="337"/>
      <c r="PMW944" s="337"/>
      <c r="PMX944" s="337"/>
      <c r="PMY944" s="337"/>
      <c r="PMZ944" s="337"/>
      <c r="PNA944" s="337"/>
      <c r="PNB944" s="337"/>
      <c r="PNC944" s="337"/>
      <c r="PND944" s="337"/>
      <c r="PNE944" s="337"/>
      <c r="PNF944" s="337"/>
      <c r="PNG944" s="337"/>
      <c r="PNH944" s="337"/>
      <c r="PNI944" s="337"/>
      <c r="PNJ944" s="337"/>
      <c r="PNK944" s="337"/>
      <c r="PNL944" s="337"/>
      <c r="PNM944" s="337"/>
      <c r="PNN944" s="337"/>
      <c r="PNO944" s="337"/>
      <c r="PNP944" s="337"/>
      <c r="PNQ944" s="337"/>
      <c r="PNR944" s="337"/>
      <c r="PNS944" s="337"/>
      <c r="PNT944" s="337"/>
      <c r="PNU944" s="337"/>
      <c r="PNV944" s="337"/>
      <c r="PNW944" s="337"/>
      <c r="PNX944" s="337"/>
      <c r="PNY944" s="337"/>
      <c r="PNZ944" s="337"/>
      <c r="POA944" s="337"/>
      <c r="POB944" s="337"/>
      <c r="POC944" s="337"/>
      <c r="POD944" s="337"/>
      <c r="POE944" s="337"/>
      <c r="POF944" s="337"/>
      <c r="POG944" s="337"/>
      <c r="POH944" s="337"/>
      <c r="POI944" s="337"/>
      <c r="POJ944" s="337"/>
      <c r="POK944" s="337"/>
      <c r="POL944" s="337"/>
      <c r="POM944" s="337"/>
      <c r="PON944" s="337"/>
      <c r="POO944" s="337"/>
      <c r="POP944" s="337"/>
      <c r="POQ944" s="337"/>
      <c r="POR944" s="337"/>
      <c r="POS944" s="337"/>
      <c r="POT944" s="337"/>
      <c r="POU944" s="337"/>
      <c r="POV944" s="337"/>
      <c r="POW944" s="337"/>
      <c r="POX944" s="337"/>
      <c r="POY944" s="337"/>
      <c r="POZ944" s="337"/>
      <c r="PPA944" s="337"/>
      <c r="PPB944" s="337"/>
      <c r="PPC944" s="337"/>
      <c r="PPD944" s="337"/>
      <c r="PPE944" s="337"/>
      <c r="PPF944" s="337"/>
      <c r="PPG944" s="337"/>
      <c r="PPH944" s="337"/>
      <c r="PPI944" s="337"/>
      <c r="PPJ944" s="337"/>
      <c r="PPK944" s="337"/>
      <c r="PPL944" s="337"/>
      <c r="PPM944" s="337"/>
      <c r="PPN944" s="337"/>
      <c r="PPO944" s="337"/>
      <c r="PPP944" s="337"/>
      <c r="PPQ944" s="337"/>
      <c r="PPR944" s="337"/>
      <c r="PPS944" s="337"/>
      <c r="PPT944" s="337"/>
      <c r="PPU944" s="337"/>
      <c r="PPV944" s="337"/>
      <c r="PPW944" s="337"/>
      <c r="PPX944" s="337"/>
      <c r="PPY944" s="337"/>
      <c r="PPZ944" s="337"/>
      <c r="PQA944" s="337"/>
      <c r="PQB944" s="337"/>
      <c r="PQC944" s="337"/>
      <c r="PQD944" s="337"/>
      <c r="PQE944" s="337"/>
      <c r="PQF944" s="337"/>
      <c r="PQG944" s="337"/>
      <c r="PQH944" s="337"/>
      <c r="PQI944" s="337"/>
      <c r="PQJ944" s="337"/>
      <c r="PQK944" s="337"/>
      <c r="PQL944" s="337"/>
      <c r="PQM944" s="337"/>
      <c r="PQN944" s="337"/>
      <c r="PQO944" s="337"/>
      <c r="PQP944" s="337"/>
      <c r="PQQ944" s="337"/>
      <c r="PQR944" s="337"/>
      <c r="PQS944" s="337"/>
      <c r="PQT944" s="337"/>
      <c r="PQU944" s="337"/>
      <c r="PQV944" s="337"/>
      <c r="PQW944" s="337"/>
      <c r="PQX944" s="337"/>
      <c r="PQY944" s="337"/>
      <c r="PQZ944" s="337"/>
      <c r="PRA944" s="337"/>
      <c r="PRB944" s="337"/>
      <c r="PRC944" s="337"/>
      <c r="PRD944" s="337"/>
      <c r="PRE944" s="337"/>
      <c r="PRF944" s="337"/>
      <c r="PRG944" s="337"/>
      <c r="PRH944" s="337"/>
      <c r="PRI944" s="337"/>
      <c r="PRJ944" s="337"/>
      <c r="PRK944" s="337"/>
      <c r="PRL944" s="337"/>
      <c r="PRM944" s="337"/>
      <c r="PRN944" s="337"/>
      <c r="PRO944" s="337"/>
      <c r="PRP944" s="337"/>
      <c r="PRQ944" s="337"/>
      <c r="PRR944" s="337"/>
      <c r="PRS944" s="337"/>
      <c r="PRT944" s="337"/>
      <c r="PRU944" s="337"/>
      <c r="PRV944" s="337"/>
      <c r="PRW944" s="337"/>
      <c r="PRX944" s="337"/>
      <c r="PRY944" s="337"/>
      <c r="PRZ944" s="337"/>
      <c r="PSA944" s="337"/>
      <c r="PSB944" s="337"/>
      <c r="PSC944" s="337"/>
      <c r="PSD944" s="337"/>
      <c r="PSE944" s="337"/>
      <c r="PSF944" s="337"/>
      <c r="PSG944" s="337"/>
      <c r="PSH944" s="337"/>
      <c r="PSI944" s="337"/>
      <c r="PSJ944" s="337"/>
      <c r="PSK944" s="337"/>
      <c r="PSL944" s="337"/>
      <c r="PSM944" s="337"/>
      <c r="PSN944" s="337"/>
      <c r="PSO944" s="337"/>
      <c r="PSP944" s="337"/>
      <c r="PSQ944" s="337"/>
      <c r="PSR944" s="337"/>
      <c r="PSS944" s="337"/>
      <c r="PST944" s="337"/>
      <c r="PSU944" s="337"/>
      <c r="PSV944" s="337"/>
      <c r="PSW944" s="337"/>
      <c r="PSX944" s="337"/>
      <c r="PSY944" s="337"/>
      <c r="PSZ944" s="337"/>
      <c r="PTA944" s="337"/>
      <c r="PTB944" s="337"/>
      <c r="PTC944" s="337"/>
      <c r="PTD944" s="337"/>
      <c r="PTE944" s="337"/>
      <c r="PTF944" s="337"/>
      <c r="PTG944" s="337"/>
      <c r="PTH944" s="337"/>
      <c r="PTI944" s="337"/>
      <c r="PTJ944" s="337"/>
      <c r="PTK944" s="337"/>
      <c r="PTL944" s="337"/>
      <c r="PTM944" s="337"/>
      <c r="PTN944" s="337"/>
      <c r="PTO944" s="337"/>
      <c r="PTP944" s="337"/>
      <c r="PTQ944" s="337"/>
      <c r="PTR944" s="337"/>
      <c r="PTS944" s="337"/>
      <c r="PTT944" s="337"/>
      <c r="PTU944" s="337"/>
      <c r="PTV944" s="337"/>
      <c r="PTW944" s="337"/>
      <c r="PTX944" s="337"/>
      <c r="PTY944" s="337"/>
      <c r="PTZ944" s="337"/>
      <c r="PUA944" s="337"/>
      <c r="PUB944" s="337"/>
      <c r="PUC944" s="337"/>
      <c r="PUD944" s="337"/>
      <c r="PUE944" s="337"/>
      <c r="PUF944" s="337"/>
      <c r="PUG944" s="337"/>
      <c r="PUH944" s="337"/>
      <c r="PUI944" s="337"/>
      <c r="PUJ944" s="337"/>
      <c r="PUK944" s="337"/>
      <c r="PUL944" s="337"/>
      <c r="PUM944" s="337"/>
      <c r="PUN944" s="337"/>
      <c r="PUO944" s="337"/>
      <c r="PUP944" s="337"/>
      <c r="PUQ944" s="337"/>
      <c r="PUR944" s="337"/>
      <c r="PUS944" s="337"/>
      <c r="PUT944" s="337"/>
      <c r="PUU944" s="337"/>
      <c r="PUV944" s="337"/>
      <c r="PUW944" s="337"/>
      <c r="PUX944" s="337"/>
      <c r="PUY944" s="337"/>
      <c r="PUZ944" s="337"/>
      <c r="PVA944" s="337"/>
      <c r="PVB944" s="337"/>
      <c r="PVC944" s="337"/>
      <c r="PVD944" s="337"/>
      <c r="PVE944" s="337"/>
      <c r="PVF944" s="337"/>
      <c r="PVG944" s="337"/>
      <c r="PVH944" s="337"/>
      <c r="PVI944" s="337"/>
      <c r="PVJ944" s="337"/>
      <c r="PVK944" s="337"/>
      <c r="PVL944" s="337"/>
      <c r="PVM944" s="337"/>
      <c r="PVN944" s="337"/>
      <c r="PVO944" s="337"/>
      <c r="PVP944" s="337"/>
      <c r="PVQ944" s="337"/>
      <c r="PVR944" s="337"/>
      <c r="PVS944" s="337"/>
      <c r="PVT944" s="337"/>
      <c r="PVU944" s="337"/>
      <c r="PVV944" s="337"/>
      <c r="PVW944" s="337"/>
      <c r="PVX944" s="337"/>
      <c r="PVY944" s="337"/>
      <c r="PVZ944" s="337"/>
      <c r="PWA944" s="337"/>
      <c r="PWB944" s="337"/>
      <c r="PWC944" s="337"/>
      <c r="PWD944" s="337"/>
      <c r="PWE944" s="337"/>
      <c r="PWF944" s="337"/>
      <c r="PWG944" s="337"/>
      <c r="PWH944" s="337"/>
      <c r="PWI944" s="337"/>
      <c r="PWJ944" s="337"/>
      <c r="PWK944" s="337"/>
      <c r="PWL944" s="337"/>
      <c r="PWM944" s="337"/>
      <c r="PWN944" s="337"/>
      <c r="PWO944" s="337"/>
      <c r="PWP944" s="337"/>
      <c r="PWQ944" s="337"/>
      <c r="PWR944" s="337"/>
      <c r="PWS944" s="337"/>
      <c r="PWT944" s="337"/>
      <c r="PWU944" s="337"/>
      <c r="PWV944" s="337"/>
      <c r="PWW944" s="337"/>
      <c r="PWX944" s="337"/>
      <c r="PWY944" s="337"/>
      <c r="PWZ944" s="337"/>
      <c r="PXA944" s="337"/>
      <c r="PXB944" s="337"/>
      <c r="PXC944" s="337"/>
      <c r="PXD944" s="337"/>
      <c r="PXE944" s="337"/>
      <c r="PXF944" s="337"/>
      <c r="PXG944" s="337"/>
      <c r="PXH944" s="337"/>
      <c r="PXI944" s="337"/>
      <c r="PXJ944" s="337"/>
      <c r="PXK944" s="337"/>
      <c r="PXL944" s="337"/>
      <c r="PXM944" s="337"/>
      <c r="PXN944" s="337"/>
      <c r="PXO944" s="337"/>
      <c r="PXP944" s="337"/>
      <c r="PXQ944" s="337"/>
      <c r="PXR944" s="337"/>
      <c r="PXS944" s="337"/>
      <c r="PXT944" s="337"/>
      <c r="PXU944" s="337"/>
      <c r="PXV944" s="337"/>
      <c r="PXW944" s="337"/>
      <c r="PXX944" s="337"/>
      <c r="PXY944" s="337"/>
      <c r="PXZ944" s="337"/>
      <c r="PYA944" s="337"/>
      <c r="PYB944" s="337"/>
      <c r="PYC944" s="337"/>
      <c r="PYD944" s="337"/>
      <c r="PYE944" s="337"/>
      <c r="PYF944" s="337"/>
      <c r="PYG944" s="337"/>
      <c r="PYH944" s="337"/>
      <c r="PYI944" s="337"/>
      <c r="PYJ944" s="337"/>
      <c r="PYK944" s="337"/>
      <c r="PYL944" s="337"/>
      <c r="PYM944" s="337"/>
      <c r="PYN944" s="337"/>
      <c r="PYO944" s="337"/>
      <c r="PYP944" s="337"/>
      <c r="PYQ944" s="337"/>
      <c r="PYR944" s="337"/>
      <c r="PYS944" s="337"/>
      <c r="PYT944" s="337"/>
      <c r="PYU944" s="337"/>
      <c r="PYV944" s="337"/>
      <c r="PYW944" s="337"/>
      <c r="PYX944" s="337"/>
      <c r="PYY944" s="337"/>
      <c r="PYZ944" s="337"/>
      <c r="PZA944" s="337"/>
      <c r="PZB944" s="337"/>
      <c r="PZC944" s="337"/>
      <c r="PZD944" s="337"/>
      <c r="PZE944" s="337"/>
      <c r="PZF944" s="337"/>
      <c r="PZG944" s="337"/>
      <c r="PZH944" s="337"/>
      <c r="PZI944" s="337"/>
      <c r="PZJ944" s="337"/>
      <c r="PZK944" s="337"/>
      <c r="PZL944" s="337"/>
      <c r="PZM944" s="337"/>
      <c r="PZN944" s="337"/>
      <c r="PZO944" s="337"/>
      <c r="PZP944" s="337"/>
      <c r="PZQ944" s="337"/>
      <c r="PZR944" s="337"/>
      <c r="PZS944" s="337"/>
      <c r="PZT944" s="337"/>
      <c r="PZU944" s="337"/>
      <c r="PZV944" s="337"/>
      <c r="PZW944" s="337"/>
      <c r="PZX944" s="337"/>
      <c r="PZY944" s="337"/>
      <c r="PZZ944" s="337"/>
      <c r="QAA944" s="337"/>
      <c r="QAB944" s="337"/>
      <c r="QAC944" s="337"/>
      <c r="QAD944" s="337"/>
      <c r="QAE944" s="337"/>
      <c r="QAF944" s="337"/>
      <c r="QAG944" s="337"/>
      <c r="QAH944" s="337"/>
      <c r="QAI944" s="337"/>
      <c r="QAJ944" s="337"/>
      <c r="QAK944" s="337"/>
      <c r="QAL944" s="337"/>
      <c r="QAM944" s="337"/>
      <c r="QAN944" s="337"/>
      <c r="QAO944" s="337"/>
      <c r="QAP944" s="337"/>
      <c r="QAQ944" s="337"/>
      <c r="QAR944" s="337"/>
      <c r="QAS944" s="337"/>
      <c r="QAT944" s="337"/>
      <c r="QAU944" s="337"/>
      <c r="QAV944" s="337"/>
      <c r="QAW944" s="337"/>
      <c r="QAX944" s="337"/>
      <c r="QAY944" s="337"/>
      <c r="QAZ944" s="337"/>
      <c r="QBA944" s="337"/>
      <c r="QBB944" s="337"/>
      <c r="QBC944" s="337"/>
      <c r="QBD944" s="337"/>
      <c r="QBE944" s="337"/>
      <c r="QBF944" s="337"/>
      <c r="QBG944" s="337"/>
      <c r="QBH944" s="337"/>
      <c r="QBI944" s="337"/>
      <c r="QBJ944" s="337"/>
      <c r="QBK944" s="337"/>
      <c r="QBL944" s="337"/>
      <c r="QBM944" s="337"/>
      <c r="QBN944" s="337"/>
      <c r="QBO944" s="337"/>
      <c r="QBP944" s="337"/>
      <c r="QBQ944" s="337"/>
      <c r="QBR944" s="337"/>
      <c r="QBS944" s="337"/>
      <c r="QBT944" s="337"/>
      <c r="QBU944" s="337"/>
      <c r="QBV944" s="337"/>
      <c r="QBW944" s="337"/>
      <c r="QBX944" s="337"/>
      <c r="QBY944" s="337"/>
      <c r="QBZ944" s="337"/>
      <c r="QCA944" s="337"/>
      <c r="QCB944" s="337"/>
      <c r="QCC944" s="337"/>
      <c r="QCD944" s="337"/>
      <c r="QCE944" s="337"/>
      <c r="QCF944" s="337"/>
      <c r="QCG944" s="337"/>
      <c r="QCH944" s="337"/>
      <c r="QCI944" s="337"/>
      <c r="QCJ944" s="337"/>
      <c r="QCK944" s="337"/>
      <c r="QCL944" s="337"/>
      <c r="QCM944" s="337"/>
      <c r="QCN944" s="337"/>
      <c r="QCO944" s="337"/>
      <c r="QCP944" s="337"/>
      <c r="QCQ944" s="337"/>
      <c r="QCR944" s="337"/>
      <c r="QCS944" s="337"/>
      <c r="QCT944" s="337"/>
      <c r="QCU944" s="337"/>
      <c r="QCV944" s="337"/>
      <c r="QCW944" s="337"/>
      <c r="QCX944" s="337"/>
      <c r="QCY944" s="337"/>
      <c r="QCZ944" s="337"/>
      <c r="QDA944" s="337"/>
      <c r="QDB944" s="337"/>
      <c r="QDC944" s="337"/>
      <c r="QDD944" s="337"/>
      <c r="QDE944" s="337"/>
      <c r="QDF944" s="337"/>
      <c r="QDG944" s="337"/>
      <c r="QDH944" s="337"/>
      <c r="QDI944" s="337"/>
      <c r="QDJ944" s="337"/>
      <c r="QDK944" s="337"/>
      <c r="QDL944" s="337"/>
      <c r="QDM944" s="337"/>
      <c r="QDN944" s="337"/>
      <c r="QDO944" s="337"/>
      <c r="QDP944" s="337"/>
      <c r="QDQ944" s="337"/>
      <c r="QDR944" s="337"/>
      <c r="QDS944" s="337"/>
      <c r="QDT944" s="337"/>
      <c r="QDU944" s="337"/>
      <c r="QDV944" s="337"/>
      <c r="QDW944" s="337"/>
      <c r="QDX944" s="337"/>
      <c r="QDY944" s="337"/>
      <c r="QDZ944" s="337"/>
      <c r="QEA944" s="337"/>
      <c r="QEB944" s="337"/>
      <c r="QEC944" s="337"/>
      <c r="QED944" s="337"/>
      <c r="QEE944" s="337"/>
      <c r="QEF944" s="337"/>
      <c r="QEG944" s="337"/>
      <c r="QEH944" s="337"/>
      <c r="QEI944" s="337"/>
      <c r="QEJ944" s="337"/>
      <c r="QEK944" s="337"/>
      <c r="QEL944" s="337"/>
      <c r="QEM944" s="337"/>
      <c r="QEN944" s="337"/>
      <c r="QEO944" s="337"/>
      <c r="QEP944" s="337"/>
      <c r="QEQ944" s="337"/>
      <c r="QER944" s="337"/>
      <c r="QES944" s="337"/>
      <c r="QET944" s="337"/>
      <c r="QEU944" s="337"/>
      <c r="QEV944" s="337"/>
      <c r="QEW944" s="337"/>
      <c r="QEX944" s="337"/>
      <c r="QEY944" s="337"/>
      <c r="QEZ944" s="337"/>
      <c r="QFA944" s="337"/>
      <c r="QFB944" s="337"/>
      <c r="QFC944" s="337"/>
      <c r="QFD944" s="337"/>
      <c r="QFE944" s="337"/>
      <c r="QFF944" s="337"/>
      <c r="QFG944" s="337"/>
      <c r="QFH944" s="337"/>
      <c r="QFI944" s="337"/>
      <c r="QFJ944" s="337"/>
      <c r="QFK944" s="337"/>
      <c r="QFL944" s="337"/>
      <c r="QFM944" s="337"/>
      <c r="QFN944" s="337"/>
      <c r="QFO944" s="337"/>
      <c r="QFP944" s="337"/>
      <c r="QFQ944" s="337"/>
      <c r="QFR944" s="337"/>
      <c r="QFS944" s="337"/>
      <c r="QFT944" s="337"/>
      <c r="QFU944" s="337"/>
      <c r="QFV944" s="337"/>
      <c r="QFW944" s="337"/>
      <c r="QFX944" s="337"/>
      <c r="QFY944" s="337"/>
      <c r="QFZ944" s="337"/>
      <c r="QGA944" s="337"/>
      <c r="QGB944" s="337"/>
      <c r="QGC944" s="337"/>
      <c r="QGD944" s="337"/>
      <c r="QGE944" s="337"/>
      <c r="QGF944" s="337"/>
      <c r="QGG944" s="337"/>
      <c r="QGH944" s="337"/>
      <c r="QGI944" s="337"/>
      <c r="QGJ944" s="337"/>
      <c r="QGK944" s="337"/>
      <c r="QGL944" s="337"/>
      <c r="QGM944" s="337"/>
      <c r="QGN944" s="337"/>
      <c r="QGO944" s="337"/>
      <c r="QGP944" s="337"/>
      <c r="QGQ944" s="337"/>
      <c r="QGR944" s="337"/>
      <c r="QGS944" s="337"/>
      <c r="QGT944" s="337"/>
      <c r="QGU944" s="337"/>
      <c r="QGV944" s="337"/>
      <c r="QGW944" s="337"/>
      <c r="QGX944" s="337"/>
      <c r="QGY944" s="337"/>
      <c r="QGZ944" s="337"/>
      <c r="QHA944" s="337"/>
      <c r="QHB944" s="337"/>
      <c r="QHC944" s="337"/>
      <c r="QHD944" s="337"/>
      <c r="QHE944" s="337"/>
      <c r="QHF944" s="337"/>
      <c r="QHG944" s="337"/>
      <c r="QHH944" s="337"/>
      <c r="QHI944" s="337"/>
      <c r="QHJ944" s="337"/>
      <c r="QHK944" s="337"/>
      <c r="QHL944" s="337"/>
      <c r="QHM944" s="337"/>
      <c r="QHN944" s="337"/>
      <c r="QHO944" s="337"/>
      <c r="QHP944" s="337"/>
      <c r="QHQ944" s="337"/>
      <c r="QHR944" s="337"/>
      <c r="QHS944" s="337"/>
      <c r="QHT944" s="337"/>
      <c r="QHU944" s="337"/>
      <c r="QHV944" s="337"/>
      <c r="QHW944" s="337"/>
      <c r="QHX944" s="337"/>
      <c r="QHY944" s="337"/>
      <c r="QHZ944" s="337"/>
      <c r="QIA944" s="337"/>
      <c r="QIB944" s="337"/>
      <c r="QIC944" s="337"/>
      <c r="QID944" s="337"/>
      <c r="QIE944" s="337"/>
      <c r="QIF944" s="337"/>
      <c r="QIG944" s="337"/>
      <c r="QIH944" s="337"/>
      <c r="QII944" s="337"/>
      <c r="QIJ944" s="337"/>
      <c r="QIK944" s="337"/>
      <c r="QIL944" s="337"/>
      <c r="QIM944" s="337"/>
      <c r="QIN944" s="337"/>
      <c r="QIO944" s="337"/>
      <c r="QIP944" s="337"/>
      <c r="QIQ944" s="337"/>
      <c r="QIR944" s="337"/>
      <c r="QIS944" s="337"/>
      <c r="QIT944" s="337"/>
      <c r="QIU944" s="337"/>
      <c r="QIV944" s="337"/>
      <c r="QIW944" s="337"/>
      <c r="QIX944" s="337"/>
      <c r="QIY944" s="337"/>
      <c r="QIZ944" s="337"/>
      <c r="QJA944" s="337"/>
      <c r="QJB944" s="337"/>
      <c r="QJC944" s="337"/>
      <c r="QJD944" s="337"/>
      <c r="QJE944" s="337"/>
      <c r="QJF944" s="337"/>
      <c r="QJG944" s="337"/>
      <c r="QJH944" s="337"/>
      <c r="QJI944" s="337"/>
      <c r="QJJ944" s="337"/>
      <c r="QJK944" s="337"/>
      <c r="QJL944" s="337"/>
      <c r="QJM944" s="337"/>
      <c r="QJN944" s="337"/>
      <c r="QJO944" s="337"/>
      <c r="QJP944" s="337"/>
      <c r="QJQ944" s="337"/>
      <c r="QJR944" s="337"/>
      <c r="QJS944" s="337"/>
      <c r="QJT944" s="337"/>
      <c r="QJU944" s="337"/>
      <c r="QJV944" s="337"/>
      <c r="QJW944" s="337"/>
      <c r="QJX944" s="337"/>
      <c r="QJY944" s="337"/>
      <c r="QJZ944" s="337"/>
      <c r="QKA944" s="337"/>
      <c r="QKB944" s="337"/>
      <c r="QKC944" s="337"/>
      <c r="QKD944" s="337"/>
      <c r="QKE944" s="337"/>
      <c r="QKF944" s="337"/>
      <c r="QKG944" s="337"/>
      <c r="QKH944" s="337"/>
      <c r="QKI944" s="337"/>
      <c r="QKJ944" s="337"/>
      <c r="QKK944" s="337"/>
      <c r="QKL944" s="337"/>
      <c r="QKM944" s="337"/>
      <c r="QKN944" s="337"/>
      <c r="QKO944" s="337"/>
      <c r="QKP944" s="337"/>
      <c r="QKQ944" s="337"/>
      <c r="QKR944" s="337"/>
      <c r="QKS944" s="337"/>
      <c r="QKT944" s="337"/>
      <c r="QKU944" s="337"/>
      <c r="QKV944" s="337"/>
      <c r="QKW944" s="337"/>
      <c r="QKX944" s="337"/>
      <c r="QKY944" s="337"/>
      <c r="QKZ944" s="337"/>
      <c r="QLA944" s="337"/>
      <c r="QLB944" s="337"/>
      <c r="QLC944" s="337"/>
      <c r="QLD944" s="337"/>
      <c r="QLE944" s="337"/>
      <c r="QLF944" s="337"/>
      <c r="QLG944" s="337"/>
      <c r="QLH944" s="337"/>
      <c r="QLI944" s="337"/>
      <c r="QLJ944" s="337"/>
      <c r="QLK944" s="337"/>
      <c r="QLL944" s="337"/>
      <c r="QLM944" s="337"/>
      <c r="QLN944" s="337"/>
      <c r="QLO944" s="337"/>
      <c r="QLP944" s="337"/>
      <c r="QLQ944" s="337"/>
      <c r="QLR944" s="337"/>
      <c r="QLS944" s="337"/>
      <c r="QLT944" s="337"/>
      <c r="QLU944" s="337"/>
      <c r="QLV944" s="337"/>
      <c r="QLW944" s="337"/>
      <c r="QLX944" s="337"/>
      <c r="QLY944" s="337"/>
      <c r="QLZ944" s="337"/>
      <c r="QMA944" s="337"/>
      <c r="QMB944" s="337"/>
      <c r="QMC944" s="337"/>
      <c r="QMD944" s="337"/>
      <c r="QME944" s="337"/>
      <c r="QMF944" s="337"/>
      <c r="QMG944" s="337"/>
      <c r="QMH944" s="337"/>
      <c r="QMI944" s="337"/>
      <c r="QMJ944" s="337"/>
      <c r="QMK944" s="337"/>
      <c r="QML944" s="337"/>
      <c r="QMM944" s="337"/>
      <c r="QMN944" s="337"/>
      <c r="QMO944" s="337"/>
      <c r="QMP944" s="337"/>
      <c r="QMQ944" s="337"/>
      <c r="QMR944" s="337"/>
      <c r="QMS944" s="337"/>
      <c r="QMT944" s="337"/>
      <c r="QMU944" s="337"/>
      <c r="QMV944" s="337"/>
      <c r="QMW944" s="337"/>
      <c r="QMX944" s="337"/>
      <c r="QMY944" s="337"/>
      <c r="QMZ944" s="337"/>
      <c r="QNA944" s="337"/>
      <c r="QNB944" s="337"/>
      <c r="QNC944" s="337"/>
      <c r="QND944" s="337"/>
      <c r="QNE944" s="337"/>
      <c r="QNF944" s="337"/>
      <c r="QNG944" s="337"/>
      <c r="QNH944" s="337"/>
      <c r="QNI944" s="337"/>
      <c r="QNJ944" s="337"/>
      <c r="QNK944" s="337"/>
      <c r="QNL944" s="337"/>
      <c r="QNM944" s="337"/>
      <c r="QNN944" s="337"/>
      <c r="QNO944" s="337"/>
      <c r="QNP944" s="337"/>
      <c r="QNQ944" s="337"/>
      <c r="QNR944" s="337"/>
      <c r="QNS944" s="337"/>
      <c r="QNT944" s="337"/>
      <c r="QNU944" s="337"/>
      <c r="QNV944" s="337"/>
      <c r="QNW944" s="337"/>
      <c r="QNX944" s="337"/>
      <c r="QNY944" s="337"/>
      <c r="QNZ944" s="337"/>
      <c r="QOA944" s="337"/>
      <c r="QOB944" s="337"/>
      <c r="QOC944" s="337"/>
      <c r="QOD944" s="337"/>
      <c r="QOE944" s="337"/>
      <c r="QOF944" s="337"/>
      <c r="QOG944" s="337"/>
      <c r="QOH944" s="337"/>
      <c r="QOI944" s="337"/>
      <c r="QOJ944" s="337"/>
      <c r="QOK944" s="337"/>
      <c r="QOL944" s="337"/>
      <c r="QOM944" s="337"/>
      <c r="QON944" s="337"/>
      <c r="QOO944" s="337"/>
      <c r="QOP944" s="337"/>
      <c r="QOQ944" s="337"/>
      <c r="QOR944" s="337"/>
      <c r="QOS944" s="337"/>
      <c r="QOT944" s="337"/>
      <c r="QOU944" s="337"/>
      <c r="QOV944" s="337"/>
      <c r="QOW944" s="337"/>
      <c r="QOX944" s="337"/>
      <c r="QOY944" s="337"/>
      <c r="QOZ944" s="337"/>
      <c r="QPA944" s="337"/>
      <c r="QPB944" s="337"/>
      <c r="QPC944" s="337"/>
      <c r="QPD944" s="337"/>
      <c r="QPE944" s="337"/>
      <c r="QPF944" s="337"/>
      <c r="QPG944" s="337"/>
      <c r="QPH944" s="337"/>
      <c r="QPI944" s="337"/>
      <c r="QPJ944" s="337"/>
      <c r="QPK944" s="337"/>
      <c r="QPL944" s="337"/>
      <c r="QPM944" s="337"/>
      <c r="QPN944" s="337"/>
      <c r="QPO944" s="337"/>
      <c r="QPP944" s="337"/>
      <c r="QPQ944" s="337"/>
      <c r="QPR944" s="337"/>
      <c r="QPS944" s="337"/>
      <c r="QPT944" s="337"/>
      <c r="QPU944" s="337"/>
      <c r="QPV944" s="337"/>
      <c r="QPW944" s="337"/>
      <c r="QPX944" s="337"/>
      <c r="QPY944" s="337"/>
      <c r="QPZ944" s="337"/>
      <c r="QQA944" s="337"/>
      <c r="QQB944" s="337"/>
      <c r="QQC944" s="337"/>
      <c r="QQD944" s="337"/>
      <c r="QQE944" s="337"/>
      <c r="QQF944" s="337"/>
      <c r="QQG944" s="337"/>
      <c r="QQH944" s="337"/>
      <c r="QQI944" s="337"/>
      <c r="QQJ944" s="337"/>
      <c r="QQK944" s="337"/>
      <c r="QQL944" s="337"/>
      <c r="QQM944" s="337"/>
      <c r="QQN944" s="337"/>
      <c r="QQO944" s="337"/>
      <c r="QQP944" s="337"/>
      <c r="QQQ944" s="337"/>
      <c r="QQR944" s="337"/>
      <c r="QQS944" s="337"/>
      <c r="QQT944" s="337"/>
      <c r="QQU944" s="337"/>
      <c r="QQV944" s="337"/>
      <c r="QQW944" s="337"/>
      <c r="QQX944" s="337"/>
      <c r="QQY944" s="337"/>
      <c r="QQZ944" s="337"/>
      <c r="QRA944" s="337"/>
      <c r="QRB944" s="337"/>
      <c r="QRC944" s="337"/>
      <c r="QRD944" s="337"/>
      <c r="QRE944" s="337"/>
      <c r="QRF944" s="337"/>
      <c r="QRG944" s="337"/>
      <c r="QRH944" s="337"/>
      <c r="QRI944" s="337"/>
      <c r="QRJ944" s="337"/>
      <c r="QRK944" s="337"/>
      <c r="QRL944" s="337"/>
      <c r="QRM944" s="337"/>
      <c r="QRN944" s="337"/>
      <c r="QRO944" s="337"/>
      <c r="QRP944" s="337"/>
      <c r="QRQ944" s="337"/>
      <c r="QRR944" s="337"/>
      <c r="QRS944" s="337"/>
      <c r="QRT944" s="337"/>
      <c r="QRU944" s="337"/>
      <c r="QRV944" s="337"/>
      <c r="QRW944" s="337"/>
      <c r="QRX944" s="337"/>
      <c r="QRY944" s="337"/>
      <c r="QRZ944" s="337"/>
      <c r="QSA944" s="337"/>
      <c r="QSB944" s="337"/>
      <c r="QSC944" s="337"/>
      <c r="QSD944" s="337"/>
      <c r="QSE944" s="337"/>
      <c r="QSF944" s="337"/>
      <c r="QSG944" s="337"/>
      <c r="QSH944" s="337"/>
      <c r="QSI944" s="337"/>
      <c r="QSJ944" s="337"/>
      <c r="QSK944" s="337"/>
      <c r="QSL944" s="337"/>
      <c r="QSM944" s="337"/>
      <c r="QSN944" s="337"/>
      <c r="QSO944" s="337"/>
      <c r="QSP944" s="337"/>
      <c r="QSQ944" s="337"/>
      <c r="QSR944" s="337"/>
      <c r="QSS944" s="337"/>
      <c r="QST944" s="337"/>
      <c r="QSU944" s="337"/>
      <c r="QSV944" s="337"/>
      <c r="QSW944" s="337"/>
      <c r="QSX944" s="337"/>
      <c r="QSY944" s="337"/>
      <c r="QSZ944" s="337"/>
      <c r="QTA944" s="337"/>
      <c r="QTB944" s="337"/>
      <c r="QTC944" s="337"/>
      <c r="QTD944" s="337"/>
      <c r="QTE944" s="337"/>
      <c r="QTF944" s="337"/>
      <c r="QTG944" s="337"/>
      <c r="QTH944" s="337"/>
      <c r="QTI944" s="337"/>
      <c r="QTJ944" s="337"/>
      <c r="QTK944" s="337"/>
      <c r="QTL944" s="337"/>
      <c r="QTM944" s="337"/>
      <c r="QTN944" s="337"/>
      <c r="QTO944" s="337"/>
      <c r="QTP944" s="337"/>
      <c r="QTQ944" s="337"/>
      <c r="QTR944" s="337"/>
      <c r="QTS944" s="337"/>
      <c r="QTT944" s="337"/>
      <c r="QTU944" s="337"/>
      <c r="QTV944" s="337"/>
      <c r="QTW944" s="337"/>
      <c r="QTX944" s="337"/>
      <c r="QTY944" s="337"/>
      <c r="QTZ944" s="337"/>
      <c r="QUA944" s="337"/>
      <c r="QUB944" s="337"/>
      <c r="QUC944" s="337"/>
      <c r="QUD944" s="337"/>
      <c r="QUE944" s="337"/>
      <c r="QUF944" s="337"/>
      <c r="QUG944" s="337"/>
      <c r="QUH944" s="337"/>
      <c r="QUI944" s="337"/>
      <c r="QUJ944" s="337"/>
      <c r="QUK944" s="337"/>
      <c r="QUL944" s="337"/>
      <c r="QUM944" s="337"/>
      <c r="QUN944" s="337"/>
      <c r="QUO944" s="337"/>
      <c r="QUP944" s="337"/>
      <c r="QUQ944" s="337"/>
      <c r="QUR944" s="337"/>
      <c r="QUS944" s="337"/>
      <c r="QUT944" s="337"/>
      <c r="QUU944" s="337"/>
      <c r="QUV944" s="337"/>
      <c r="QUW944" s="337"/>
      <c r="QUX944" s="337"/>
      <c r="QUY944" s="337"/>
      <c r="QUZ944" s="337"/>
      <c r="QVA944" s="337"/>
      <c r="QVB944" s="337"/>
      <c r="QVC944" s="337"/>
      <c r="QVD944" s="337"/>
      <c r="QVE944" s="337"/>
      <c r="QVF944" s="337"/>
      <c r="QVG944" s="337"/>
      <c r="QVH944" s="337"/>
      <c r="QVI944" s="337"/>
      <c r="QVJ944" s="337"/>
      <c r="QVK944" s="337"/>
      <c r="QVL944" s="337"/>
      <c r="QVM944" s="337"/>
      <c r="QVN944" s="337"/>
      <c r="QVO944" s="337"/>
      <c r="QVP944" s="337"/>
      <c r="QVQ944" s="337"/>
      <c r="QVR944" s="337"/>
      <c r="QVS944" s="337"/>
      <c r="QVT944" s="337"/>
      <c r="QVU944" s="337"/>
      <c r="QVV944" s="337"/>
      <c r="QVW944" s="337"/>
      <c r="QVX944" s="337"/>
      <c r="QVY944" s="337"/>
      <c r="QVZ944" s="337"/>
      <c r="QWA944" s="337"/>
      <c r="QWB944" s="337"/>
      <c r="QWC944" s="337"/>
      <c r="QWD944" s="337"/>
      <c r="QWE944" s="337"/>
      <c r="QWF944" s="337"/>
      <c r="QWG944" s="337"/>
      <c r="QWH944" s="337"/>
      <c r="QWI944" s="337"/>
      <c r="QWJ944" s="337"/>
      <c r="QWK944" s="337"/>
      <c r="QWL944" s="337"/>
      <c r="QWM944" s="337"/>
      <c r="QWN944" s="337"/>
      <c r="QWO944" s="337"/>
      <c r="QWP944" s="337"/>
      <c r="QWQ944" s="337"/>
      <c r="QWR944" s="337"/>
      <c r="QWS944" s="337"/>
      <c r="QWT944" s="337"/>
      <c r="QWU944" s="337"/>
      <c r="QWV944" s="337"/>
      <c r="QWW944" s="337"/>
      <c r="QWX944" s="337"/>
      <c r="QWY944" s="337"/>
      <c r="QWZ944" s="337"/>
      <c r="QXA944" s="337"/>
      <c r="QXB944" s="337"/>
      <c r="QXC944" s="337"/>
      <c r="QXD944" s="337"/>
      <c r="QXE944" s="337"/>
      <c r="QXF944" s="337"/>
      <c r="QXG944" s="337"/>
      <c r="QXH944" s="337"/>
      <c r="QXI944" s="337"/>
      <c r="QXJ944" s="337"/>
      <c r="QXK944" s="337"/>
      <c r="QXL944" s="337"/>
      <c r="QXM944" s="337"/>
      <c r="QXN944" s="337"/>
      <c r="QXO944" s="337"/>
      <c r="QXP944" s="337"/>
      <c r="QXQ944" s="337"/>
      <c r="QXR944" s="337"/>
      <c r="QXS944" s="337"/>
      <c r="QXT944" s="337"/>
      <c r="QXU944" s="337"/>
      <c r="QXV944" s="337"/>
      <c r="QXW944" s="337"/>
      <c r="QXX944" s="337"/>
      <c r="QXY944" s="337"/>
      <c r="QXZ944" s="337"/>
      <c r="QYA944" s="337"/>
      <c r="QYB944" s="337"/>
      <c r="QYC944" s="337"/>
      <c r="QYD944" s="337"/>
      <c r="QYE944" s="337"/>
      <c r="QYF944" s="337"/>
      <c r="QYG944" s="337"/>
      <c r="QYH944" s="337"/>
      <c r="QYI944" s="337"/>
      <c r="QYJ944" s="337"/>
      <c r="QYK944" s="337"/>
      <c r="QYL944" s="337"/>
      <c r="QYM944" s="337"/>
      <c r="QYN944" s="337"/>
      <c r="QYO944" s="337"/>
      <c r="QYP944" s="337"/>
      <c r="QYQ944" s="337"/>
      <c r="QYR944" s="337"/>
      <c r="QYS944" s="337"/>
      <c r="QYT944" s="337"/>
      <c r="QYU944" s="337"/>
      <c r="QYV944" s="337"/>
      <c r="QYW944" s="337"/>
      <c r="QYX944" s="337"/>
      <c r="QYY944" s="337"/>
      <c r="QYZ944" s="337"/>
      <c r="QZA944" s="337"/>
      <c r="QZB944" s="337"/>
      <c r="QZC944" s="337"/>
      <c r="QZD944" s="337"/>
      <c r="QZE944" s="337"/>
      <c r="QZF944" s="337"/>
      <c r="QZG944" s="337"/>
      <c r="QZH944" s="337"/>
      <c r="QZI944" s="337"/>
      <c r="QZJ944" s="337"/>
      <c r="QZK944" s="337"/>
      <c r="QZL944" s="337"/>
      <c r="QZM944" s="337"/>
      <c r="QZN944" s="337"/>
      <c r="QZO944" s="337"/>
      <c r="QZP944" s="337"/>
      <c r="QZQ944" s="337"/>
      <c r="QZR944" s="337"/>
      <c r="QZS944" s="337"/>
      <c r="QZT944" s="337"/>
      <c r="QZU944" s="337"/>
      <c r="QZV944" s="337"/>
      <c r="QZW944" s="337"/>
      <c r="QZX944" s="337"/>
      <c r="QZY944" s="337"/>
      <c r="QZZ944" s="337"/>
      <c r="RAA944" s="337"/>
      <c r="RAB944" s="337"/>
      <c r="RAC944" s="337"/>
      <c r="RAD944" s="337"/>
      <c r="RAE944" s="337"/>
      <c r="RAF944" s="337"/>
      <c r="RAG944" s="337"/>
      <c r="RAH944" s="337"/>
      <c r="RAI944" s="337"/>
      <c r="RAJ944" s="337"/>
      <c r="RAK944" s="337"/>
      <c r="RAL944" s="337"/>
      <c r="RAM944" s="337"/>
      <c r="RAN944" s="337"/>
      <c r="RAO944" s="337"/>
      <c r="RAP944" s="337"/>
      <c r="RAQ944" s="337"/>
      <c r="RAR944" s="337"/>
      <c r="RAS944" s="337"/>
      <c r="RAT944" s="337"/>
      <c r="RAU944" s="337"/>
      <c r="RAV944" s="337"/>
      <c r="RAW944" s="337"/>
      <c r="RAX944" s="337"/>
      <c r="RAY944" s="337"/>
      <c r="RAZ944" s="337"/>
      <c r="RBA944" s="337"/>
      <c r="RBB944" s="337"/>
      <c r="RBC944" s="337"/>
      <c r="RBD944" s="337"/>
      <c r="RBE944" s="337"/>
      <c r="RBF944" s="337"/>
      <c r="RBG944" s="337"/>
      <c r="RBH944" s="337"/>
      <c r="RBI944" s="337"/>
      <c r="RBJ944" s="337"/>
      <c r="RBK944" s="337"/>
      <c r="RBL944" s="337"/>
      <c r="RBM944" s="337"/>
      <c r="RBN944" s="337"/>
      <c r="RBO944" s="337"/>
      <c r="RBP944" s="337"/>
      <c r="RBQ944" s="337"/>
      <c r="RBR944" s="337"/>
      <c r="RBS944" s="337"/>
      <c r="RBT944" s="337"/>
      <c r="RBU944" s="337"/>
      <c r="RBV944" s="337"/>
      <c r="RBW944" s="337"/>
      <c r="RBX944" s="337"/>
      <c r="RBY944" s="337"/>
      <c r="RBZ944" s="337"/>
      <c r="RCA944" s="337"/>
      <c r="RCB944" s="337"/>
      <c r="RCC944" s="337"/>
      <c r="RCD944" s="337"/>
      <c r="RCE944" s="337"/>
      <c r="RCF944" s="337"/>
      <c r="RCG944" s="337"/>
      <c r="RCH944" s="337"/>
      <c r="RCI944" s="337"/>
      <c r="RCJ944" s="337"/>
      <c r="RCK944" s="337"/>
      <c r="RCL944" s="337"/>
      <c r="RCM944" s="337"/>
      <c r="RCN944" s="337"/>
      <c r="RCO944" s="337"/>
      <c r="RCP944" s="337"/>
      <c r="RCQ944" s="337"/>
      <c r="RCR944" s="337"/>
      <c r="RCS944" s="337"/>
      <c r="RCT944" s="337"/>
      <c r="RCU944" s="337"/>
      <c r="RCV944" s="337"/>
      <c r="RCW944" s="337"/>
      <c r="RCX944" s="337"/>
      <c r="RCY944" s="337"/>
      <c r="RCZ944" s="337"/>
      <c r="RDA944" s="337"/>
      <c r="RDB944" s="337"/>
      <c r="RDC944" s="337"/>
      <c r="RDD944" s="337"/>
      <c r="RDE944" s="337"/>
      <c r="RDF944" s="337"/>
      <c r="RDG944" s="337"/>
      <c r="RDH944" s="337"/>
      <c r="RDI944" s="337"/>
      <c r="RDJ944" s="337"/>
      <c r="RDK944" s="337"/>
      <c r="RDL944" s="337"/>
      <c r="RDM944" s="337"/>
      <c r="RDN944" s="337"/>
      <c r="RDO944" s="337"/>
      <c r="RDP944" s="337"/>
      <c r="RDQ944" s="337"/>
      <c r="RDR944" s="337"/>
      <c r="RDS944" s="337"/>
      <c r="RDT944" s="337"/>
      <c r="RDU944" s="337"/>
      <c r="RDV944" s="337"/>
      <c r="RDW944" s="337"/>
      <c r="RDX944" s="337"/>
      <c r="RDY944" s="337"/>
      <c r="RDZ944" s="337"/>
      <c r="REA944" s="337"/>
      <c r="REB944" s="337"/>
      <c r="REC944" s="337"/>
      <c r="RED944" s="337"/>
      <c r="REE944" s="337"/>
      <c r="REF944" s="337"/>
      <c r="REG944" s="337"/>
      <c r="REH944" s="337"/>
      <c r="REI944" s="337"/>
      <c r="REJ944" s="337"/>
      <c r="REK944" s="337"/>
      <c r="REL944" s="337"/>
      <c r="REM944" s="337"/>
      <c r="REN944" s="337"/>
      <c r="REO944" s="337"/>
      <c r="REP944" s="337"/>
      <c r="REQ944" s="337"/>
      <c r="RER944" s="337"/>
      <c r="RES944" s="337"/>
      <c r="RET944" s="337"/>
      <c r="REU944" s="337"/>
      <c r="REV944" s="337"/>
      <c r="REW944" s="337"/>
      <c r="REX944" s="337"/>
      <c r="REY944" s="337"/>
      <c r="REZ944" s="337"/>
      <c r="RFA944" s="337"/>
      <c r="RFB944" s="337"/>
      <c r="RFC944" s="337"/>
      <c r="RFD944" s="337"/>
      <c r="RFE944" s="337"/>
      <c r="RFF944" s="337"/>
      <c r="RFG944" s="337"/>
      <c r="RFH944" s="337"/>
      <c r="RFI944" s="337"/>
      <c r="RFJ944" s="337"/>
      <c r="RFK944" s="337"/>
      <c r="RFL944" s="337"/>
      <c r="RFM944" s="337"/>
      <c r="RFN944" s="337"/>
      <c r="RFO944" s="337"/>
      <c r="RFP944" s="337"/>
      <c r="RFQ944" s="337"/>
      <c r="RFR944" s="337"/>
      <c r="RFS944" s="337"/>
      <c r="RFT944" s="337"/>
      <c r="RFU944" s="337"/>
      <c r="RFV944" s="337"/>
      <c r="RFW944" s="337"/>
      <c r="RFX944" s="337"/>
      <c r="RFY944" s="337"/>
      <c r="RFZ944" s="337"/>
      <c r="RGA944" s="337"/>
      <c r="RGB944" s="337"/>
      <c r="RGC944" s="337"/>
      <c r="RGD944" s="337"/>
      <c r="RGE944" s="337"/>
      <c r="RGF944" s="337"/>
      <c r="RGG944" s="337"/>
      <c r="RGH944" s="337"/>
      <c r="RGI944" s="337"/>
      <c r="RGJ944" s="337"/>
      <c r="RGK944" s="337"/>
      <c r="RGL944" s="337"/>
      <c r="RGM944" s="337"/>
      <c r="RGN944" s="337"/>
      <c r="RGO944" s="337"/>
      <c r="RGP944" s="337"/>
      <c r="RGQ944" s="337"/>
      <c r="RGR944" s="337"/>
      <c r="RGS944" s="337"/>
      <c r="RGT944" s="337"/>
      <c r="RGU944" s="337"/>
      <c r="RGV944" s="337"/>
      <c r="RGW944" s="337"/>
      <c r="RGX944" s="337"/>
      <c r="RGY944" s="337"/>
      <c r="RGZ944" s="337"/>
      <c r="RHA944" s="337"/>
      <c r="RHB944" s="337"/>
      <c r="RHC944" s="337"/>
      <c r="RHD944" s="337"/>
      <c r="RHE944" s="337"/>
      <c r="RHF944" s="337"/>
      <c r="RHG944" s="337"/>
      <c r="RHH944" s="337"/>
      <c r="RHI944" s="337"/>
      <c r="RHJ944" s="337"/>
      <c r="RHK944" s="337"/>
      <c r="RHL944" s="337"/>
      <c r="RHM944" s="337"/>
      <c r="RHN944" s="337"/>
      <c r="RHO944" s="337"/>
      <c r="RHP944" s="337"/>
      <c r="RHQ944" s="337"/>
      <c r="RHR944" s="337"/>
      <c r="RHS944" s="337"/>
      <c r="RHT944" s="337"/>
      <c r="RHU944" s="337"/>
      <c r="RHV944" s="337"/>
      <c r="RHW944" s="337"/>
      <c r="RHX944" s="337"/>
      <c r="RHY944" s="337"/>
      <c r="RHZ944" s="337"/>
      <c r="RIA944" s="337"/>
      <c r="RIB944" s="337"/>
      <c r="RIC944" s="337"/>
      <c r="RID944" s="337"/>
      <c r="RIE944" s="337"/>
      <c r="RIF944" s="337"/>
      <c r="RIG944" s="337"/>
      <c r="RIH944" s="337"/>
      <c r="RII944" s="337"/>
      <c r="RIJ944" s="337"/>
      <c r="RIK944" s="337"/>
      <c r="RIL944" s="337"/>
      <c r="RIM944" s="337"/>
      <c r="RIN944" s="337"/>
      <c r="RIO944" s="337"/>
      <c r="RIP944" s="337"/>
      <c r="RIQ944" s="337"/>
      <c r="RIR944" s="337"/>
      <c r="RIS944" s="337"/>
      <c r="RIT944" s="337"/>
      <c r="RIU944" s="337"/>
      <c r="RIV944" s="337"/>
      <c r="RIW944" s="337"/>
      <c r="RIX944" s="337"/>
      <c r="RIY944" s="337"/>
      <c r="RIZ944" s="337"/>
      <c r="RJA944" s="337"/>
      <c r="RJB944" s="337"/>
      <c r="RJC944" s="337"/>
      <c r="RJD944" s="337"/>
      <c r="RJE944" s="337"/>
      <c r="RJF944" s="337"/>
      <c r="RJG944" s="337"/>
      <c r="RJH944" s="337"/>
      <c r="RJI944" s="337"/>
      <c r="RJJ944" s="337"/>
      <c r="RJK944" s="337"/>
      <c r="RJL944" s="337"/>
      <c r="RJM944" s="337"/>
      <c r="RJN944" s="337"/>
      <c r="RJO944" s="337"/>
      <c r="RJP944" s="337"/>
      <c r="RJQ944" s="337"/>
      <c r="RJR944" s="337"/>
      <c r="RJS944" s="337"/>
      <c r="RJT944" s="337"/>
      <c r="RJU944" s="337"/>
      <c r="RJV944" s="337"/>
      <c r="RJW944" s="337"/>
      <c r="RJX944" s="337"/>
      <c r="RJY944" s="337"/>
      <c r="RJZ944" s="337"/>
      <c r="RKA944" s="337"/>
      <c r="RKB944" s="337"/>
      <c r="RKC944" s="337"/>
      <c r="RKD944" s="337"/>
      <c r="RKE944" s="337"/>
      <c r="RKF944" s="337"/>
      <c r="RKG944" s="337"/>
      <c r="RKH944" s="337"/>
      <c r="RKI944" s="337"/>
      <c r="RKJ944" s="337"/>
      <c r="RKK944" s="337"/>
      <c r="RKL944" s="337"/>
      <c r="RKM944" s="337"/>
      <c r="RKN944" s="337"/>
      <c r="RKO944" s="337"/>
      <c r="RKP944" s="337"/>
      <c r="RKQ944" s="337"/>
      <c r="RKR944" s="337"/>
      <c r="RKS944" s="337"/>
      <c r="RKT944" s="337"/>
      <c r="RKU944" s="337"/>
      <c r="RKV944" s="337"/>
      <c r="RKW944" s="337"/>
      <c r="RKX944" s="337"/>
      <c r="RKY944" s="337"/>
      <c r="RKZ944" s="337"/>
      <c r="RLA944" s="337"/>
      <c r="RLB944" s="337"/>
      <c r="RLC944" s="337"/>
      <c r="RLD944" s="337"/>
      <c r="RLE944" s="337"/>
      <c r="RLF944" s="337"/>
      <c r="RLG944" s="337"/>
      <c r="RLH944" s="337"/>
      <c r="RLI944" s="337"/>
      <c r="RLJ944" s="337"/>
      <c r="RLK944" s="337"/>
      <c r="RLL944" s="337"/>
      <c r="RLM944" s="337"/>
      <c r="RLN944" s="337"/>
      <c r="RLO944" s="337"/>
      <c r="RLP944" s="337"/>
      <c r="RLQ944" s="337"/>
      <c r="RLR944" s="337"/>
      <c r="RLS944" s="337"/>
      <c r="RLT944" s="337"/>
      <c r="RLU944" s="337"/>
      <c r="RLV944" s="337"/>
      <c r="RLW944" s="337"/>
      <c r="RLX944" s="337"/>
      <c r="RLY944" s="337"/>
      <c r="RLZ944" s="337"/>
      <c r="RMA944" s="337"/>
      <c r="RMB944" s="337"/>
      <c r="RMC944" s="337"/>
      <c r="RMD944" s="337"/>
      <c r="RME944" s="337"/>
      <c r="RMF944" s="337"/>
      <c r="RMG944" s="337"/>
      <c r="RMH944" s="337"/>
      <c r="RMI944" s="337"/>
      <c r="RMJ944" s="337"/>
      <c r="RMK944" s="337"/>
      <c r="RML944" s="337"/>
      <c r="RMM944" s="337"/>
      <c r="RMN944" s="337"/>
      <c r="RMO944" s="337"/>
      <c r="RMP944" s="337"/>
      <c r="RMQ944" s="337"/>
      <c r="RMR944" s="337"/>
      <c r="RMS944" s="337"/>
      <c r="RMT944" s="337"/>
      <c r="RMU944" s="337"/>
      <c r="RMV944" s="337"/>
      <c r="RMW944" s="337"/>
      <c r="RMX944" s="337"/>
      <c r="RMY944" s="337"/>
      <c r="RMZ944" s="337"/>
      <c r="RNA944" s="337"/>
      <c r="RNB944" s="337"/>
      <c r="RNC944" s="337"/>
      <c r="RND944" s="337"/>
      <c r="RNE944" s="337"/>
      <c r="RNF944" s="337"/>
      <c r="RNG944" s="337"/>
      <c r="RNH944" s="337"/>
      <c r="RNI944" s="337"/>
      <c r="RNJ944" s="337"/>
      <c r="RNK944" s="337"/>
      <c r="RNL944" s="337"/>
      <c r="RNM944" s="337"/>
      <c r="RNN944" s="337"/>
      <c r="RNO944" s="337"/>
      <c r="RNP944" s="337"/>
      <c r="RNQ944" s="337"/>
      <c r="RNR944" s="337"/>
      <c r="RNS944" s="337"/>
      <c r="RNT944" s="337"/>
      <c r="RNU944" s="337"/>
      <c r="RNV944" s="337"/>
      <c r="RNW944" s="337"/>
      <c r="RNX944" s="337"/>
      <c r="RNY944" s="337"/>
      <c r="RNZ944" s="337"/>
      <c r="ROA944" s="337"/>
      <c r="ROB944" s="337"/>
      <c r="ROC944" s="337"/>
      <c r="ROD944" s="337"/>
      <c r="ROE944" s="337"/>
      <c r="ROF944" s="337"/>
      <c r="ROG944" s="337"/>
      <c r="ROH944" s="337"/>
      <c r="ROI944" s="337"/>
      <c r="ROJ944" s="337"/>
      <c r="ROK944" s="337"/>
      <c r="ROL944" s="337"/>
      <c r="ROM944" s="337"/>
      <c r="RON944" s="337"/>
      <c r="ROO944" s="337"/>
      <c r="ROP944" s="337"/>
      <c r="ROQ944" s="337"/>
      <c r="ROR944" s="337"/>
      <c r="ROS944" s="337"/>
      <c r="ROT944" s="337"/>
      <c r="ROU944" s="337"/>
      <c r="ROV944" s="337"/>
      <c r="ROW944" s="337"/>
      <c r="ROX944" s="337"/>
      <c r="ROY944" s="337"/>
      <c r="ROZ944" s="337"/>
      <c r="RPA944" s="337"/>
      <c r="RPB944" s="337"/>
      <c r="RPC944" s="337"/>
      <c r="RPD944" s="337"/>
      <c r="RPE944" s="337"/>
      <c r="RPF944" s="337"/>
      <c r="RPG944" s="337"/>
      <c r="RPH944" s="337"/>
      <c r="RPI944" s="337"/>
      <c r="RPJ944" s="337"/>
      <c r="RPK944" s="337"/>
      <c r="RPL944" s="337"/>
      <c r="RPM944" s="337"/>
      <c r="RPN944" s="337"/>
      <c r="RPO944" s="337"/>
      <c r="RPP944" s="337"/>
      <c r="RPQ944" s="337"/>
      <c r="RPR944" s="337"/>
      <c r="RPS944" s="337"/>
      <c r="RPT944" s="337"/>
      <c r="RPU944" s="337"/>
      <c r="RPV944" s="337"/>
      <c r="RPW944" s="337"/>
      <c r="RPX944" s="337"/>
      <c r="RPY944" s="337"/>
      <c r="RPZ944" s="337"/>
      <c r="RQA944" s="337"/>
      <c r="RQB944" s="337"/>
      <c r="RQC944" s="337"/>
      <c r="RQD944" s="337"/>
      <c r="RQE944" s="337"/>
      <c r="RQF944" s="337"/>
      <c r="RQG944" s="337"/>
      <c r="RQH944" s="337"/>
      <c r="RQI944" s="337"/>
      <c r="RQJ944" s="337"/>
      <c r="RQK944" s="337"/>
      <c r="RQL944" s="337"/>
      <c r="RQM944" s="337"/>
      <c r="RQN944" s="337"/>
      <c r="RQO944" s="337"/>
      <c r="RQP944" s="337"/>
      <c r="RQQ944" s="337"/>
      <c r="RQR944" s="337"/>
      <c r="RQS944" s="337"/>
      <c r="RQT944" s="337"/>
      <c r="RQU944" s="337"/>
      <c r="RQV944" s="337"/>
      <c r="RQW944" s="337"/>
      <c r="RQX944" s="337"/>
      <c r="RQY944" s="337"/>
      <c r="RQZ944" s="337"/>
      <c r="RRA944" s="337"/>
      <c r="RRB944" s="337"/>
      <c r="RRC944" s="337"/>
      <c r="RRD944" s="337"/>
      <c r="RRE944" s="337"/>
      <c r="RRF944" s="337"/>
      <c r="RRG944" s="337"/>
      <c r="RRH944" s="337"/>
      <c r="RRI944" s="337"/>
      <c r="RRJ944" s="337"/>
      <c r="RRK944" s="337"/>
      <c r="RRL944" s="337"/>
      <c r="RRM944" s="337"/>
      <c r="RRN944" s="337"/>
      <c r="RRO944" s="337"/>
      <c r="RRP944" s="337"/>
      <c r="RRQ944" s="337"/>
      <c r="RRR944" s="337"/>
      <c r="RRS944" s="337"/>
      <c r="RRT944" s="337"/>
      <c r="RRU944" s="337"/>
      <c r="RRV944" s="337"/>
      <c r="RRW944" s="337"/>
      <c r="RRX944" s="337"/>
      <c r="RRY944" s="337"/>
      <c r="RRZ944" s="337"/>
      <c r="RSA944" s="337"/>
      <c r="RSB944" s="337"/>
      <c r="RSC944" s="337"/>
      <c r="RSD944" s="337"/>
      <c r="RSE944" s="337"/>
      <c r="RSF944" s="337"/>
      <c r="RSG944" s="337"/>
      <c r="RSH944" s="337"/>
      <c r="RSI944" s="337"/>
      <c r="RSJ944" s="337"/>
      <c r="RSK944" s="337"/>
      <c r="RSL944" s="337"/>
      <c r="RSM944" s="337"/>
      <c r="RSN944" s="337"/>
      <c r="RSO944" s="337"/>
      <c r="RSP944" s="337"/>
      <c r="RSQ944" s="337"/>
      <c r="RSR944" s="337"/>
      <c r="RSS944" s="337"/>
      <c r="RST944" s="337"/>
      <c r="RSU944" s="337"/>
      <c r="RSV944" s="337"/>
      <c r="RSW944" s="337"/>
      <c r="RSX944" s="337"/>
      <c r="RSY944" s="337"/>
      <c r="RSZ944" s="337"/>
      <c r="RTA944" s="337"/>
      <c r="RTB944" s="337"/>
      <c r="RTC944" s="337"/>
      <c r="RTD944" s="337"/>
      <c r="RTE944" s="337"/>
      <c r="RTF944" s="337"/>
      <c r="RTG944" s="337"/>
      <c r="RTH944" s="337"/>
      <c r="RTI944" s="337"/>
      <c r="RTJ944" s="337"/>
      <c r="RTK944" s="337"/>
      <c r="RTL944" s="337"/>
      <c r="RTM944" s="337"/>
      <c r="RTN944" s="337"/>
      <c r="RTO944" s="337"/>
      <c r="RTP944" s="337"/>
      <c r="RTQ944" s="337"/>
      <c r="RTR944" s="337"/>
      <c r="RTS944" s="337"/>
      <c r="RTT944" s="337"/>
      <c r="RTU944" s="337"/>
      <c r="RTV944" s="337"/>
      <c r="RTW944" s="337"/>
      <c r="RTX944" s="337"/>
      <c r="RTY944" s="337"/>
      <c r="RTZ944" s="337"/>
      <c r="RUA944" s="337"/>
      <c r="RUB944" s="337"/>
      <c r="RUC944" s="337"/>
      <c r="RUD944" s="337"/>
      <c r="RUE944" s="337"/>
      <c r="RUF944" s="337"/>
      <c r="RUG944" s="337"/>
      <c r="RUH944" s="337"/>
      <c r="RUI944" s="337"/>
      <c r="RUJ944" s="337"/>
      <c r="RUK944" s="337"/>
      <c r="RUL944" s="337"/>
      <c r="RUM944" s="337"/>
      <c r="RUN944" s="337"/>
      <c r="RUO944" s="337"/>
      <c r="RUP944" s="337"/>
      <c r="RUQ944" s="337"/>
      <c r="RUR944" s="337"/>
      <c r="RUS944" s="337"/>
      <c r="RUT944" s="337"/>
      <c r="RUU944" s="337"/>
      <c r="RUV944" s="337"/>
      <c r="RUW944" s="337"/>
      <c r="RUX944" s="337"/>
      <c r="RUY944" s="337"/>
      <c r="RUZ944" s="337"/>
      <c r="RVA944" s="337"/>
      <c r="RVB944" s="337"/>
      <c r="RVC944" s="337"/>
      <c r="RVD944" s="337"/>
      <c r="RVE944" s="337"/>
      <c r="RVF944" s="337"/>
      <c r="RVG944" s="337"/>
      <c r="RVH944" s="337"/>
      <c r="RVI944" s="337"/>
      <c r="RVJ944" s="337"/>
      <c r="RVK944" s="337"/>
      <c r="RVL944" s="337"/>
      <c r="RVM944" s="337"/>
      <c r="RVN944" s="337"/>
      <c r="RVO944" s="337"/>
      <c r="RVP944" s="337"/>
      <c r="RVQ944" s="337"/>
      <c r="RVR944" s="337"/>
      <c r="RVS944" s="337"/>
      <c r="RVT944" s="337"/>
      <c r="RVU944" s="337"/>
      <c r="RVV944" s="337"/>
      <c r="RVW944" s="337"/>
      <c r="RVX944" s="337"/>
      <c r="RVY944" s="337"/>
      <c r="RVZ944" s="337"/>
      <c r="RWA944" s="337"/>
      <c r="RWB944" s="337"/>
      <c r="RWC944" s="337"/>
      <c r="RWD944" s="337"/>
      <c r="RWE944" s="337"/>
      <c r="RWF944" s="337"/>
      <c r="RWG944" s="337"/>
      <c r="RWH944" s="337"/>
      <c r="RWI944" s="337"/>
      <c r="RWJ944" s="337"/>
      <c r="RWK944" s="337"/>
      <c r="RWL944" s="337"/>
      <c r="RWM944" s="337"/>
      <c r="RWN944" s="337"/>
      <c r="RWO944" s="337"/>
      <c r="RWP944" s="337"/>
      <c r="RWQ944" s="337"/>
      <c r="RWR944" s="337"/>
      <c r="RWS944" s="337"/>
      <c r="RWT944" s="337"/>
      <c r="RWU944" s="337"/>
      <c r="RWV944" s="337"/>
      <c r="RWW944" s="337"/>
      <c r="RWX944" s="337"/>
      <c r="RWY944" s="337"/>
      <c r="RWZ944" s="337"/>
      <c r="RXA944" s="337"/>
      <c r="RXB944" s="337"/>
      <c r="RXC944" s="337"/>
      <c r="RXD944" s="337"/>
      <c r="RXE944" s="337"/>
      <c r="RXF944" s="337"/>
      <c r="RXG944" s="337"/>
      <c r="RXH944" s="337"/>
      <c r="RXI944" s="337"/>
      <c r="RXJ944" s="337"/>
      <c r="RXK944" s="337"/>
      <c r="RXL944" s="337"/>
      <c r="RXM944" s="337"/>
      <c r="RXN944" s="337"/>
      <c r="RXO944" s="337"/>
      <c r="RXP944" s="337"/>
      <c r="RXQ944" s="337"/>
      <c r="RXR944" s="337"/>
      <c r="RXS944" s="337"/>
      <c r="RXT944" s="337"/>
      <c r="RXU944" s="337"/>
      <c r="RXV944" s="337"/>
      <c r="RXW944" s="337"/>
      <c r="RXX944" s="337"/>
      <c r="RXY944" s="337"/>
      <c r="RXZ944" s="337"/>
      <c r="RYA944" s="337"/>
      <c r="RYB944" s="337"/>
      <c r="RYC944" s="337"/>
      <c r="RYD944" s="337"/>
      <c r="RYE944" s="337"/>
      <c r="RYF944" s="337"/>
      <c r="RYG944" s="337"/>
      <c r="RYH944" s="337"/>
      <c r="RYI944" s="337"/>
      <c r="RYJ944" s="337"/>
      <c r="RYK944" s="337"/>
      <c r="RYL944" s="337"/>
      <c r="RYM944" s="337"/>
      <c r="RYN944" s="337"/>
      <c r="RYO944" s="337"/>
      <c r="RYP944" s="337"/>
      <c r="RYQ944" s="337"/>
      <c r="RYR944" s="337"/>
      <c r="RYS944" s="337"/>
      <c r="RYT944" s="337"/>
      <c r="RYU944" s="337"/>
      <c r="RYV944" s="337"/>
      <c r="RYW944" s="337"/>
      <c r="RYX944" s="337"/>
      <c r="RYY944" s="337"/>
      <c r="RYZ944" s="337"/>
      <c r="RZA944" s="337"/>
      <c r="RZB944" s="337"/>
      <c r="RZC944" s="337"/>
      <c r="RZD944" s="337"/>
      <c r="RZE944" s="337"/>
      <c r="RZF944" s="337"/>
      <c r="RZG944" s="337"/>
      <c r="RZH944" s="337"/>
      <c r="RZI944" s="337"/>
      <c r="RZJ944" s="337"/>
      <c r="RZK944" s="337"/>
      <c r="RZL944" s="337"/>
      <c r="RZM944" s="337"/>
      <c r="RZN944" s="337"/>
      <c r="RZO944" s="337"/>
      <c r="RZP944" s="337"/>
      <c r="RZQ944" s="337"/>
      <c r="RZR944" s="337"/>
      <c r="RZS944" s="337"/>
      <c r="RZT944" s="337"/>
      <c r="RZU944" s="337"/>
      <c r="RZV944" s="337"/>
      <c r="RZW944" s="337"/>
      <c r="RZX944" s="337"/>
      <c r="RZY944" s="337"/>
      <c r="RZZ944" s="337"/>
      <c r="SAA944" s="337"/>
      <c r="SAB944" s="337"/>
      <c r="SAC944" s="337"/>
      <c r="SAD944" s="337"/>
      <c r="SAE944" s="337"/>
      <c r="SAF944" s="337"/>
      <c r="SAG944" s="337"/>
      <c r="SAH944" s="337"/>
      <c r="SAI944" s="337"/>
      <c r="SAJ944" s="337"/>
      <c r="SAK944" s="337"/>
      <c r="SAL944" s="337"/>
      <c r="SAM944" s="337"/>
      <c r="SAN944" s="337"/>
      <c r="SAO944" s="337"/>
      <c r="SAP944" s="337"/>
      <c r="SAQ944" s="337"/>
      <c r="SAR944" s="337"/>
      <c r="SAS944" s="337"/>
      <c r="SAT944" s="337"/>
      <c r="SAU944" s="337"/>
      <c r="SAV944" s="337"/>
      <c r="SAW944" s="337"/>
      <c r="SAX944" s="337"/>
      <c r="SAY944" s="337"/>
      <c r="SAZ944" s="337"/>
      <c r="SBA944" s="337"/>
      <c r="SBB944" s="337"/>
      <c r="SBC944" s="337"/>
      <c r="SBD944" s="337"/>
      <c r="SBE944" s="337"/>
      <c r="SBF944" s="337"/>
      <c r="SBG944" s="337"/>
      <c r="SBH944" s="337"/>
      <c r="SBI944" s="337"/>
      <c r="SBJ944" s="337"/>
      <c r="SBK944" s="337"/>
      <c r="SBL944" s="337"/>
      <c r="SBM944" s="337"/>
      <c r="SBN944" s="337"/>
      <c r="SBO944" s="337"/>
      <c r="SBP944" s="337"/>
      <c r="SBQ944" s="337"/>
      <c r="SBR944" s="337"/>
      <c r="SBS944" s="337"/>
      <c r="SBT944" s="337"/>
      <c r="SBU944" s="337"/>
      <c r="SBV944" s="337"/>
      <c r="SBW944" s="337"/>
      <c r="SBX944" s="337"/>
      <c r="SBY944" s="337"/>
      <c r="SBZ944" s="337"/>
      <c r="SCA944" s="337"/>
      <c r="SCB944" s="337"/>
      <c r="SCC944" s="337"/>
      <c r="SCD944" s="337"/>
      <c r="SCE944" s="337"/>
      <c r="SCF944" s="337"/>
      <c r="SCG944" s="337"/>
      <c r="SCH944" s="337"/>
      <c r="SCI944" s="337"/>
      <c r="SCJ944" s="337"/>
      <c r="SCK944" s="337"/>
      <c r="SCL944" s="337"/>
      <c r="SCM944" s="337"/>
      <c r="SCN944" s="337"/>
      <c r="SCO944" s="337"/>
      <c r="SCP944" s="337"/>
      <c r="SCQ944" s="337"/>
      <c r="SCR944" s="337"/>
      <c r="SCS944" s="337"/>
      <c r="SCT944" s="337"/>
      <c r="SCU944" s="337"/>
      <c r="SCV944" s="337"/>
      <c r="SCW944" s="337"/>
      <c r="SCX944" s="337"/>
      <c r="SCY944" s="337"/>
      <c r="SCZ944" s="337"/>
      <c r="SDA944" s="337"/>
      <c r="SDB944" s="337"/>
      <c r="SDC944" s="337"/>
      <c r="SDD944" s="337"/>
      <c r="SDE944" s="337"/>
      <c r="SDF944" s="337"/>
      <c r="SDG944" s="337"/>
      <c r="SDH944" s="337"/>
      <c r="SDI944" s="337"/>
      <c r="SDJ944" s="337"/>
      <c r="SDK944" s="337"/>
      <c r="SDL944" s="337"/>
      <c r="SDM944" s="337"/>
      <c r="SDN944" s="337"/>
      <c r="SDO944" s="337"/>
      <c r="SDP944" s="337"/>
      <c r="SDQ944" s="337"/>
      <c r="SDR944" s="337"/>
      <c r="SDS944" s="337"/>
      <c r="SDT944" s="337"/>
      <c r="SDU944" s="337"/>
      <c r="SDV944" s="337"/>
      <c r="SDW944" s="337"/>
      <c r="SDX944" s="337"/>
      <c r="SDY944" s="337"/>
      <c r="SDZ944" s="337"/>
      <c r="SEA944" s="337"/>
      <c r="SEB944" s="337"/>
      <c r="SEC944" s="337"/>
      <c r="SED944" s="337"/>
      <c r="SEE944" s="337"/>
      <c r="SEF944" s="337"/>
      <c r="SEG944" s="337"/>
      <c r="SEH944" s="337"/>
      <c r="SEI944" s="337"/>
      <c r="SEJ944" s="337"/>
      <c r="SEK944" s="337"/>
      <c r="SEL944" s="337"/>
      <c r="SEM944" s="337"/>
      <c r="SEN944" s="337"/>
      <c r="SEO944" s="337"/>
      <c r="SEP944" s="337"/>
      <c r="SEQ944" s="337"/>
      <c r="SER944" s="337"/>
      <c r="SES944" s="337"/>
      <c r="SET944" s="337"/>
      <c r="SEU944" s="337"/>
      <c r="SEV944" s="337"/>
      <c r="SEW944" s="337"/>
      <c r="SEX944" s="337"/>
      <c r="SEY944" s="337"/>
      <c r="SEZ944" s="337"/>
      <c r="SFA944" s="337"/>
      <c r="SFB944" s="337"/>
      <c r="SFC944" s="337"/>
      <c r="SFD944" s="337"/>
      <c r="SFE944" s="337"/>
      <c r="SFF944" s="337"/>
      <c r="SFG944" s="337"/>
      <c r="SFH944" s="337"/>
      <c r="SFI944" s="337"/>
      <c r="SFJ944" s="337"/>
      <c r="SFK944" s="337"/>
      <c r="SFL944" s="337"/>
      <c r="SFM944" s="337"/>
      <c r="SFN944" s="337"/>
      <c r="SFO944" s="337"/>
      <c r="SFP944" s="337"/>
      <c r="SFQ944" s="337"/>
      <c r="SFR944" s="337"/>
      <c r="SFS944" s="337"/>
      <c r="SFT944" s="337"/>
      <c r="SFU944" s="337"/>
      <c r="SFV944" s="337"/>
      <c r="SFW944" s="337"/>
      <c r="SFX944" s="337"/>
      <c r="SFY944" s="337"/>
      <c r="SFZ944" s="337"/>
      <c r="SGA944" s="337"/>
      <c r="SGB944" s="337"/>
      <c r="SGC944" s="337"/>
      <c r="SGD944" s="337"/>
      <c r="SGE944" s="337"/>
      <c r="SGF944" s="337"/>
      <c r="SGG944" s="337"/>
      <c r="SGH944" s="337"/>
      <c r="SGI944" s="337"/>
      <c r="SGJ944" s="337"/>
      <c r="SGK944" s="337"/>
      <c r="SGL944" s="337"/>
      <c r="SGM944" s="337"/>
      <c r="SGN944" s="337"/>
      <c r="SGO944" s="337"/>
      <c r="SGP944" s="337"/>
      <c r="SGQ944" s="337"/>
      <c r="SGR944" s="337"/>
      <c r="SGS944" s="337"/>
      <c r="SGT944" s="337"/>
      <c r="SGU944" s="337"/>
      <c r="SGV944" s="337"/>
      <c r="SGW944" s="337"/>
      <c r="SGX944" s="337"/>
      <c r="SGY944" s="337"/>
      <c r="SGZ944" s="337"/>
      <c r="SHA944" s="337"/>
      <c r="SHB944" s="337"/>
      <c r="SHC944" s="337"/>
      <c r="SHD944" s="337"/>
      <c r="SHE944" s="337"/>
      <c r="SHF944" s="337"/>
      <c r="SHG944" s="337"/>
      <c r="SHH944" s="337"/>
      <c r="SHI944" s="337"/>
      <c r="SHJ944" s="337"/>
      <c r="SHK944" s="337"/>
      <c r="SHL944" s="337"/>
      <c r="SHM944" s="337"/>
      <c r="SHN944" s="337"/>
      <c r="SHO944" s="337"/>
      <c r="SHP944" s="337"/>
      <c r="SHQ944" s="337"/>
      <c r="SHR944" s="337"/>
      <c r="SHS944" s="337"/>
      <c r="SHT944" s="337"/>
      <c r="SHU944" s="337"/>
      <c r="SHV944" s="337"/>
      <c r="SHW944" s="337"/>
      <c r="SHX944" s="337"/>
      <c r="SHY944" s="337"/>
      <c r="SHZ944" s="337"/>
      <c r="SIA944" s="337"/>
      <c r="SIB944" s="337"/>
      <c r="SIC944" s="337"/>
      <c r="SID944" s="337"/>
      <c r="SIE944" s="337"/>
      <c r="SIF944" s="337"/>
      <c r="SIG944" s="337"/>
      <c r="SIH944" s="337"/>
      <c r="SII944" s="337"/>
      <c r="SIJ944" s="337"/>
      <c r="SIK944" s="337"/>
      <c r="SIL944" s="337"/>
      <c r="SIM944" s="337"/>
      <c r="SIN944" s="337"/>
      <c r="SIO944" s="337"/>
      <c r="SIP944" s="337"/>
      <c r="SIQ944" s="337"/>
      <c r="SIR944" s="337"/>
      <c r="SIS944" s="337"/>
      <c r="SIT944" s="337"/>
      <c r="SIU944" s="337"/>
      <c r="SIV944" s="337"/>
      <c r="SIW944" s="337"/>
      <c r="SIX944" s="337"/>
      <c r="SIY944" s="337"/>
      <c r="SIZ944" s="337"/>
      <c r="SJA944" s="337"/>
      <c r="SJB944" s="337"/>
      <c r="SJC944" s="337"/>
      <c r="SJD944" s="337"/>
      <c r="SJE944" s="337"/>
      <c r="SJF944" s="337"/>
      <c r="SJG944" s="337"/>
      <c r="SJH944" s="337"/>
      <c r="SJI944" s="337"/>
      <c r="SJJ944" s="337"/>
      <c r="SJK944" s="337"/>
      <c r="SJL944" s="337"/>
      <c r="SJM944" s="337"/>
      <c r="SJN944" s="337"/>
      <c r="SJO944" s="337"/>
      <c r="SJP944" s="337"/>
      <c r="SJQ944" s="337"/>
      <c r="SJR944" s="337"/>
      <c r="SJS944" s="337"/>
      <c r="SJT944" s="337"/>
      <c r="SJU944" s="337"/>
      <c r="SJV944" s="337"/>
      <c r="SJW944" s="337"/>
      <c r="SJX944" s="337"/>
      <c r="SJY944" s="337"/>
      <c r="SJZ944" s="337"/>
      <c r="SKA944" s="337"/>
      <c r="SKB944" s="337"/>
      <c r="SKC944" s="337"/>
      <c r="SKD944" s="337"/>
      <c r="SKE944" s="337"/>
      <c r="SKF944" s="337"/>
      <c r="SKG944" s="337"/>
      <c r="SKH944" s="337"/>
      <c r="SKI944" s="337"/>
      <c r="SKJ944" s="337"/>
      <c r="SKK944" s="337"/>
      <c r="SKL944" s="337"/>
      <c r="SKM944" s="337"/>
      <c r="SKN944" s="337"/>
      <c r="SKO944" s="337"/>
      <c r="SKP944" s="337"/>
      <c r="SKQ944" s="337"/>
      <c r="SKR944" s="337"/>
      <c r="SKS944" s="337"/>
      <c r="SKT944" s="337"/>
      <c r="SKU944" s="337"/>
      <c r="SKV944" s="337"/>
      <c r="SKW944" s="337"/>
      <c r="SKX944" s="337"/>
      <c r="SKY944" s="337"/>
      <c r="SKZ944" s="337"/>
      <c r="SLA944" s="337"/>
      <c r="SLB944" s="337"/>
      <c r="SLC944" s="337"/>
      <c r="SLD944" s="337"/>
      <c r="SLE944" s="337"/>
      <c r="SLF944" s="337"/>
      <c r="SLG944" s="337"/>
      <c r="SLH944" s="337"/>
      <c r="SLI944" s="337"/>
      <c r="SLJ944" s="337"/>
      <c r="SLK944" s="337"/>
      <c r="SLL944" s="337"/>
      <c r="SLM944" s="337"/>
      <c r="SLN944" s="337"/>
      <c r="SLO944" s="337"/>
      <c r="SLP944" s="337"/>
      <c r="SLQ944" s="337"/>
      <c r="SLR944" s="337"/>
      <c r="SLS944" s="337"/>
      <c r="SLT944" s="337"/>
      <c r="SLU944" s="337"/>
      <c r="SLV944" s="337"/>
      <c r="SLW944" s="337"/>
      <c r="SLX944" s="337"/>
      <c r="SLY944" s="337"/>
      <c r="SLZ944" s="337"/>
      <c r="SMA944" s="337"/>
      <c r="SMB944" s="337"/>
      <c r="SMC944" s="337"/>
      <c r="SMD944" s="337"/>
      <c r="SME944" s="337"/>
      <c r="SMF944" s="337"/>
      <c r="SMG944" s="337"/>
      <c r="SMH944" s="337"/>
      <c r="SMI944" s="337"/>
      <c r="SMJ944" s="337"/>
      <c r="SMK944" s="337"/>
      <c r="SML944" s="337"/>
      <c r="SMM944" s="337"/>
      <c r="SMN944" s="337"/>
      <c r="SMO944" s="337"/>
      <c r="SMP944" s="337"/>
      <c r="SMQ944" s="337"/>
      <c r="SMR944" s="337"/>
      <c r="SMS944" s="337"/>
      <c r="SMT944" s="337"/>
      <c r="SMU944" s="337"/>
      <c r="SMV944" s="337"/>
      <c r="SMW944" s="337"/>
      <c r="SMX944" s="337"/>
      <c r="SMY944" s="337"/>
      <c r="SMZ944" s="337"/>
      <c r="SNA944" s="337"/>
      <c r="SNB944" s="337"/>
      <c r="SNC944" s="337"/>
      <c r="SND944" s="337"/>
      <c r="SNE944" s="337"/>
      <c r="SNF944" s="337"/>
      <c r="SNG944" s="337"/>
      <c r="SNH944" s="337"/>
      <c r="SNI944" s="337"/>
      <c r="SNJ944" s="337"/>
      <c r="SNK944" s="337"/>
      <c r="SNL944" s="337"/>
      <c r="SNM944" s="337"/>
      <c r="SNN944" s="337"/>
      <c r="SNO944" s="337"/>
      <c r="SNP944" s="337"/>
      <c r="SNQ944" s="337"/>
      <c r="SNR944" s="337"/>
      <c r="SNS944" s="337"/>
      <c r="SNT944" s="337"/>
      <c r="SNU944" s="337"/>
      <c r="SNV944" s="337"/>
      <c r="SNW944" s="337"/>
      <c r="SNX944" s="337"/>
      <c r="SNY944" s="337"/>
      <c r="SNZ944" s="337"/>
      <c r="SOA944" s="337"/>
      <c r="SOB944" s="337"/>
      <c r="SOC944" s="337"/>
      <c r="SOD944" s="337"/>
      <c r="SOE944" s="337"/>
      <c r="SOF944" s="337"/>
      <c r="SOG944" s="337"/>
      <c r="SOH944" s="337"/>
      <c r="SOI944" s="337"/>
      <c r="SOJ944" s="337"/>
      <c r="SOK944" s="337"/>
      <c r="SOL944" s="337"/>
      <c r="SOM944" s="337"/>
      <c r="SON944" s="337"/>
      <c r="SOO944" s="337"/>
      <c r="SOP944" s="337"/>
      <c r="SOQ944" s="337"/>
      <c r="SOR944" s="337"/>
      <c r="SOS944" s="337"/>
      <c r="SOT944" s="337"/>
      <c r="SOU944" s="337"/>
      <c r="SOV944" s="337"/>
      <c r="SOW944" s="337"/>
      <c r="SOX944" s="337"/>
      <c r="SOY944" s="337"/>
      <c r="SOZ944" s="337"/>
      <c r="SPA944" s="337"/>
      <c r="SPB944" s="337"/>
      <c r="SPC944" s="337"/>
      <c r="SPD944" s="337"/>
      <c r="SPE944" s="337"/>
      <c r="SPF944" s="337"/>
      <c r="SPG944" s="337"/>
      <c r="SPH944" s="337"/>
      <c r="SPI944" s="337"/>
      <c r="SPJ944" s="337"/>
      <c r="SPK944" s="337"/>
      <c r="SPL944" s="337"/>
      <c r="SPM944" s="337"/>
      <c r="SPN944" s="337"/>
      <c r="SPO944" s="337"/>
      <c r="SPP944" s="337"/>
      <c r="SPQ944" s="337"/>
      <c r="SPR944" s="337"/>
      <c r="SPS944" s="337"/>
      <c r="SPT944" s="337"/>
      <c r="SPU944" s="337"/>
      <c r="SPV944" s="337"/>
      <c r="SPW944" s="337"/>
      <c r="SPX944" s="337"/>
      <c r="SPY944" s="337"/>
      <c r="SPZ944" s="337"/>
      <c r="SQA944" s="337"/>
      <c r="SQB944" s="337"/>
      <c r="SQC944" s="337"/>
      <c r="SQD944" s="337"/>
      <c r="SQE944" s="337"/>
      <c r="SQF944" s="337"/>
      <c r="SQG944" s="337"/>
      <c r="SQH944" s="337"/>
      <c r="SQI944" s="337"/>
      <c r="SQJ944" s="337"/>
      <c r="SQK944" s="337"/>
      <c r="SQL944" s="337"/>
      <c r="SQM944" s="337"/>
      <c r="SQN944" s="337"/>
      <c r="SQO944" s="337"/>
      <c r="SQP944" s="337"/>
      <c r="SQQ944" s="337"/>
      <c r="SQR944" s="337"/>
      <c r="SQS944" s="337"/>
      <c r="SQT944" s="337"/>
      <c r="SQU944" s="337"/>
      <c r="SQV944" s="337"/>
      <c r="SQW944" s="337"/>
      <c r="SQX944" s="337"/>
      <c r="SQY944" s="337"/>
      <c r="SQZ944" s="337"/>
      <c r="SRA944" s="337"/>
      <c r="SRB944" s="337"/>
      <c r="SRC944" s="337"/>
      <c r="SRD944" s="337"/>
      <c r="SRE944" s="337"/>
      <c r="SRF944" s="337"/>
      <c r="SRG944" s="337"/>
      <c r="SRH944" s="337"/>
      <c r="SRI944" s="337"/>
      <c r="SRJ944" s="337"/>
      <c r="SRK944" s="337"/>
      <c r="SRL944" s="337"/>
      <c r="SRM944" s="337"/>
      <c r="SRN944" s="337"/>
      <c r="SRO944" s="337"/>
      <c r="SRP944" s="337"/>
      <c r="SRQ944" s="337"/>
      <c r="SRR944" s="337"/>
      <c r="SRS944" s="337"/>
      <c r="SRT944" s="337"/>
      <c r="SRU944" s="337"/>
      <c r="SRV944" s="337"/>
      <c r="SRW944" s="337"/>
      <c r="SRX944" s="337"/>
      <c r="SRY944" s="337"/>
      <c r="SRZ944" s="337"/>
      <c r="SSA944" s="337"/>
      <c r="SSB944" s="337"/>
      <c r="SSC944" s="337"/>
      <c r="SSD944" s="337"/>
      <c r="SSE944" s="337"/>
      <c r="SSF944" s="337"/>
      <c r="SSG944" s="337"/>
      <c r="SSH944" s="337"/>
      <c r="SSI944" s="337"/>
      <c r="SSJ944" s="337"/>
      <c r="SSK944" s="337"/>
      <c r="SSL944" s="337"/>
      <c r="SSM944" s="337"/>
      <c r="SSN944" s="337"/>
      <c r="SSO944" s="337"/>
      <c r="SSP944" s="337"/>
      <c r="SSQ944" s="337"/>
      <c r="SSR944" s="337"/>
      <c r="SSS944" s="337"/>
      <c r="SST944" s="337"/>
      <c r="SSU944" s="337"/>
      <c r="SSV944" s="337"/>
      <c r="SSW944" s="337"/>
      <c r="SSX944" s="337"/>
      <c r="SSY944" s="337"/>
      <c r="SSZ944" s="337"/>
      <c r="STA944" s="337"/>
      <c r="STB944" s="337"/>
      <c r="STC944" s="337"/>
      <c r="STD944" s="337"/>
      <c r="STE944" s="337"/>
      <c r="STF944" s="337"/>
      <c r="STG944" s="337"/>
      <c r="STH944" s="337"/>
      <c r="STI944" s="337"/>
      <c r="STJ944" s="337"/>
      <c r="STK944" s="337"/>
      <c r="STL944" s="337"/>
      <c r="STM944" s="337"/>
      <c r="STN944" s="337"/>
      <c r="STO944" s="337"/>
      <c r="STP944" s="337"/>
      <c r="STQ944" s="337"/>
      <c r="STR944" s="337"/>
      <c r="STS944" s="337"/>
      <c r="STT944" s="337"/>
      <c r="STU944" s="337"/>
      <c r="STV944" s="337"/>
      <c r="STW944" s="337"/>
      <c r="STX944" s="337"/>
      <c r="STY944" s="337"/>
      <c r="STZ944" s="337"/>
      <c r="SUA944" s="337"/>
      <c r="SUB944" s="337"/>
      <c r="SUC944" s="337"/>
      <c r="SUD944" s="337"/>
      <c r="SUE944" s="337"/>
      <c r="SUF944" s="337"/>
      <c r="SUG944" s="337"/>
      <c r="SUH944" s="337"/>
      <c r="SUI944" s="337"/>
      <c r="SUJ944" s="337"/>
      <c r="SUK944" s="337"/>
      <c r="SUL944" s="337"/>
      <c r="SUM944" s="337"/>
      <c r="SUN944" s="337"/>
      <c r="SUO944" s="337"/>
      <c r="SUP944" s="337"/>
      <c r="SUQ944" s="337"/>
      <c r="SUR944" s="337"/>
      <c r="SUS944" s="337"/>
      <c r="SUT944" s="337"/>
      <c r="SUU944" s="337"/>
      <c r="SUV944" s="337"/>
      <c r="SUW944" s="337"/>
      <c r="SUX944" s="337"/>
      <c r="SUY944" s="337"/>
      <c r="SUZ944" s="337"/>
      <c r="SVA944" s="337"/>
      <c r="SVB944" s="337"/>
      <c r="SVC944" s="337"/>
      <c r="SVD944" s="337"/>
      <c r="SVE944" s="337"/>
      <c r="SVF944" s="337"/>
      <c r="SVG944" s="337"/>
      <c r="SVH944" s="337"/>
      <c r="SVI944" s="337"/>
      <c r="SVJ944" s="337"/>
      <c r="SVK944" s="337"/>
      <c r="SVL944" s="337"/>
      <c r="SVM944" s="337"/>
      <c r="SVN944" s="337"/>
      <c r="SVO944" s="337"/>
      <c r="SVP944" s="337"/>
      <c r="SVQ944" s="337"/>
      <c r="SVR944" s="337"/>
      <c r="SVS944" s="337"/>
      <c r="SVT944" s="337"/>
      <c r="SVU944" s="337"/>
      <c r="SVV944" s="337"/>
      <c r="SVW944" s="337"/>
      <c r="SVX944" s="337"/>
      <c r="SVY944" s="337"/>
      <c r="SVZ944" s="337"/>
      <c r="SWA944" s="337"/>
      <c r="SWB944" s="337"/>
      <c r="SWC944" s="337"/>
      <c r="SWD944" s="337"/>
      <c r="SWE944" s="337"/>
      <c r="SWF944" s="337"/>
      <c r="SWG944" s="337"/>
      <c r="SWH944" s="337"/>
      <c r="SWI944" s="337"/>
      <c r="SWJ944" s="337"/>
      <c r="SWK944" s="337"/>
      <c r="SWL944" s="337"/>
      <c r="SWM944" s="337"/>
      <c r="SWN944" s="337"/>
      <c r="SWO944" s="337"/>
      <c r="SWP944" s="337"/>
      <c r="SWQ944" s="337"/>
      <c r="SWR944" s="337"/>
      <c r="SWS944" s="337"/>
      <c r="SWT944" s="337"/>
      <c r="SWU944" s="337"/>
      <c r="SWV944" s="337"/>
      <c r="SWW944" s="337"/>
      <c r="SWX944" s="337"/>
      <c r="SWY944" s="337"/>
      <c r="SWZ944" s="337"/>
      <c r="SXA944" s="337"/>
      <c r="SXB944" s="337"/>
      <c r="SXC944" s="337"/>
      <c r="SXD944" s="337"/>
      <c r="SXE944" s="337"/>
      <c r="SXF944" s="337"/>
      <c r="SXG944" s="337"/>
      <c r="SXH944" s="337"/>
      <c r="SXI944" s="337"/>
      <c r="SXJ944" s="337"/>
      <c r="SXK944" s="337"/>
      <c r="SXL944" s="337"/>
      <c r="SXM944" s="337"/>
      <c r="SXN944" s="337"/>
      <c r="SXO944" s="337"/>
      <c r="SXP944" s="337"/>
      <c r="SXQ944" s="337"/>
      <c r="SXR944" s="337"/>
      <c r="SXS944" s="337"/>
      <c r="SXT944" s="337"/>
      <c r="SXU944" s="337"/>
      <c r="SXV944" s="337"/>
      <c r="SXW944" s="337"/>
      <c r="SXX944" s="337"/>
      <c r="SXY944" s="337"/>
      <c r="SXZ944" s="337"/>
      <c r="SYA944" s="337"/>
      <c r="SYB944" s="337"/>
      <c r="SYC944" s="337"/>
      <c r="SYD944" s="337"/>
      <c r="SYE944" s="337"/>
      <c r="SYF944" s="337"/>
      <c r="SYG944" s="337"/>
      <c r="SYH944" s="337"/>
      <c r="SYI944" s="337"/>
      <c r="SYJ944" s="337"/>
      <c r="SYK944" s="337"/>
      <c r="SYL944" s="337"/>
      <c r="SYM944" s="337"/>
      <c r="SYN944" s="337"/>
      <c r="SYO944" s="337"/>
      <c r="SYP944" s="337"/>
      <c r="SYQ944" s="337"/>
      <c r="SYR944" s="337"/>
      <c r="SYS944" s="337"/>
      <c r="SYT944" s="337"/>
      <c r="SYU944" s="337"/>
      <c r="SYV944" s="337"/>
      <c r="SYW944" s="337"/>
      <c r="SYX944" s="337"/>
      <c r="SYY944" s="337"/>
      <c r="SYZ944" s="337"/>
      <c r="SZA944" s="337"/>
      <c r="SZB944" s="337"/>
      <c r="SZC944" s="337"/>
      <c r="SZD944" s="337"/>
      <c r="SZE944" s="337"/>
      <c r="SZF944" s="337"/>
      <c r="SZG944" s="337"/>
      <c r="SZH944" s="337"/>
      <c r="SZI944" s="337"/>
      <c r="SZJ944" s="337"/>
      <c r="SZK944" s="337"/>
      <c r="SZL944" s="337"/>
      <c r="SZM944" s="337"/>
      <c r="SZN944" s="337"/>
      <c r="SZO944" s="337"/>
      <c r="SZP944" s="337"/>
      <c r="SZQ944" s="337"/>
      <c r="SZR944" s="337"/>
      <c r="SZS944" s="337"/>
      <c r="SZT944" s="337"/>
      <c r="SZU944" s="337"/>
      <c r="SZV944" s="337"/>
      <c r="SZW944" s="337"/>
      <c r="SZX944" s="337"/>
      <c r="SZY944" s="337"/>
      <c r="SZZ944" s="337"/>
      <c r="TAA944" s="337"/>
      <c r="TAB944" s="337"/>
      <c r="TAC944" s="337"/>
      <c r="TAD944" s="337"/>
      <c r="TAE944" s="337"/>
      <c r="TAF944" s="337"/>
      <c r="TAG944" s="337"/>
      <c r="TAH944" s="337"/>
      <c r="TAI944" s="337"/>
      <c r="TAJ944" s="337"/>
      <c r="TAK944" s="337"/>
      <c r="TAL944" s="337"/>
      <c r="TAM944" s="337"/>
      <c r="TAN944" s="337"/>
      <c r="TAO944" s="337"/>
      <c r="TAP944" s="337"/>
      <c r="TAQ944" s="337"/>
      <c r="TAR944" s="337"/>
      <c r="TAS944" s="337"/>
      <c r="TAT944" s="337"/>
      <c r="TAU944" s="337"/>
      <c r="TAV944" s="337"/>
      <c r="TAW944" s="337"/>
      <c r="TAX944" s="337"/>
      <c r="TAY944" s="337"/>
      <c r="TAZ944" s="337"/>
      <c r="TBA944" s="337"/>
      <c r="TBB944" s="337"/>
      <c r="TBC944" s="337"/>
      <c r="TBD944" s="337"/>
      <c r="TBE944" s="337"/>
      <c r="TBF944" s="337"/>
      <c r="TBG944" s="337"/>
      <c r="TBH944" s="337"/>
      <c r="TBI944" s="337"/>
      <c r="TBJ944" s="337"/>
      <c r="TBK944" s="337"/>
      <c r="TBL944" s="337"/>
      <c r="TBM944" s="337"/>
      <c r="TBN944" s="337"/>
      <c r="TBO944" s="337"/>
      <c r="TBP944" s="337"/>
      <c r="TBQ944" s="337"/>
      <c r="TBR944" s="337"/>
      <c r="TBS944" s="337"/>
      <c r="TBT944" s="337"/>
      <c r="TBU944" s="337"/>
      <c r="TBV944" s="337"/>
      <c r="TBW944" s="337"/>
      <c r="TBX944" s="337"/>
      <c r="TBY944" s="337"/>
      <c r="TBZ944" s="337"/>
      <c r="TCA944" s="337"/>
      <c r="TCB944" s="337"/>
      <c r="TCC944" s="337"/>
      <c r="TCD944" s="337"/>
      <c r="TCE944" s="337"/>
      <c r="TCF944" s="337"/>
      <c r="TCG944" s="337"/>
      <c r="TCH944" s="337"/>
      <c r="TCI944" s="337"/>
      <c r="TCJ944" s="337"/>
      <c r="TCK944" s="337"/>
      <c r="TCL944" s="337"/>
      <c r="TCM944" s="337"/>
      <c r="TCN944" s="337"/>
      <c r="TCO944" s="337"/>
      <c r="TCP944" s="337"/>
      <c r="TCQ944" s="337"/>
      <c r="TCR944" s="337"/>
      <c r="TCS944" s="337"/>
      <c r="TCT944" s="337"/>
      <c r="TCU944" s="337"/>
      <c r="TCV944" s="337"/>
      <c r="TCW944" s="337"/>
      <c r="TCX944" s="337"/>
      <c r="TCY944" s="337"/>
      <c r="TCZ944" s="337"/>
      <c r="TDA944" s="337"/>
      <c r="TDB944" s="337"/>
      <c r="TDC944" s="337"/>
      <c r="TDD944" s="337"/>
      <c r="TDE944" s="337"/>
      <c r="TDF944" s="337"/>
      <c r="TDG944" s="337"/>
      <c r="TDH944" s="337"/>
      <c r="TDI944" s="337"/>
      <c r="TDJ944" s="337"/>
      <c r="TDK944" s="337"/>
      <c r="TDL944" s="337"/>
      <c r="TDM944" s="337"/>
      <c r="TDN944" s="337"/>
      <c r="TDO944" s="337"/>
      <c r="TDP944" s="337"/>
      <c r="TDQ944" s="337"/>
      <c r="TDR944" s="337"/>
      <c r="TDS944" s="337"/>
      <c r="TDT944" s="337"/>
      <c r="TDU944" s="337"/>
      <c r="TDV944" s="337"/>
      <c r="TDW944" s="337"/>
      <c r="TDX944" s="337"/>
      <c r="TDY944" s="337"/>
      <c r="TDZ944" s="337"/>
      <c r="TEA944" s="337"/>
      <c r="TEB944" s="337"/>
      <c r="TEC944" s="337"/>
      <c r="TED944" s="337"/>
      <c r="TEE944" s="337"/>
      <c r="TEF944" s="337"/>
      <c r="TEG944" s="337"/>
      <c r="TEH944" s="337"/>
      <c r="TEI944" s="337"/>
      <c r="TEJ944" s="337"/>
      <c r="TEK944" s="337"/>
      <c r="TEL944" s="337"/>
      <c r="TEM944" s="337"/>
      <c r="TEN944" s="337"/>
      <c r="TEO944" s="337"/>
      <c r="TEP944" s="337"/>
      <c r="TEQ944" s="337"/>
      <c r="TER944" s="337"/>
      <c r="TES944" s="337"/>
      <c r="TET944" s="337"/>
      <c r="TEU944" s="337"/>
      <c r="TEV944" s="337"/>
      <c r="TEW944" s="337"/>
      <c r="TEX944" s="337"/>
      <c r="TEY944" s="337"/>
      <c r="TEZ944" s="337"/>
      <c r="TFA944" s="337"/>
      <c r="TFB944" s="337"/>
      <c r="TFC944" s="337"/>
      <c r="TFD944" s="337"/>
      <c r="TFE944" s="337"/>
      <c r="TFF944" s="337"/>
      <c r="TFG944" s="337"/>
      <c r="TFH944" s="337"/>
      <c r="TFI944" s="337"/>
      <c r="TFJ944" s="337"/>
      <c r="TFK944" s="337"/>
      <c r="TFL944" s="337"/>
      <c r="TFM944" s="337"/>
      <c r="TFN944" s="337"/>
      <c r="TFO944" s="337"/>
      <c r="TFP944" s="337"/>
      <c r="TFQ944" s="337"/>
      <c r="TFR944" s="337"/>
      <c r="TFS944" s="337"/>
      <c r="TFT944" s="337"/>
      <c r="TFU944" s="337"/>
      <c r="TFV944" s="337"/>
      <c r="TFW944" s="337"/>
      <c r="TFX944" s="337"/>
      <c r="TFY944" s="337"/>
      <c r="TFZ944" s="337"/>
      <c r="TGA944" s="337"/>
      <c r="TGB944" s="337"/>
      <c r="TGC944" s="337"/>
      <c r="TGD944" s="337"/>
      <c r="TGE944" s="337"/>
      <c r="TGF944" s="337"/>
      <c r="TGG944" s="337"/>
      <c r="TGH944" s="337"/>
      <c r="TGI944" s="337"/>
      <c r="TGJ944" s="337"/>
      <c r="TGK944" s="337"/>
      <c r="TGL944" s="337"/>
      <c r="TGM944" s="337"/>
      <c r="TGN944" s="337"/>
      <c r="TGO944" s="337"/>
      <c r="TGP944" s="337"/>
      <c r="TGQ944" s="337"/>
      <c r="TGR944" s="337"/>
      <c r="TGS944" s="337"/>
      <c r="TGT944" s="337"/>
      <c r="TGU944" s="337"/>
      <c r="TGV944" s="337"/>
      <c r="TGW944" s="337"/>
      <c r="TGX944" s="337"/>
      <c r="TGY944" s="337"/>
      <c r="TGZ944" s="337"/>
      <c r="THA944" s="337"/>
      <c r="THB944" s="337"/>
      <c r="THC944" s="337"/>
      <c r="THD944" s="337"/>
      <c r="THE944" s="337"/>
      <c r="THF944" s="337"/>
      <c r="THG944" s="337"/>
      <c r="THH944" s="337"/>
      <c r="THI944" s="337"/>
      <c r="THJ944" s="337"/>
      <c r="THK944" s="337"/>
      <c r="THL944" s="337"/>
      <c r="THM944" s="337"/>
      <c r="THN944" s="337"/>
      <c r="THO944" s="337"/>
      <c r="THP944" s="337"/>
      <c r="THQ944" s="337"/>
      <c r="THR944" s="337"/>
      <c r="THS944" s="337"/>
      <c r="THT944" s="337"/>
      <c r="THU944" s="337"/>
      <c r="THV944" s="337"/>
      <c r="THW944" s="337"/>
      <c r="THX944" s="337"/>
      <c r="THY944" s="337"/>
      <c r="THZ944" s="337"/>
      <c r="TIA944" s="337"/>
      <c r="TIB944" s="337"/>
      <c r="TIC944" s="337"/>
      <c r="TID944" s="337"/>
      <c r="TIE944" s="337"/>
      <c r="TIF944" s="337"/>
      <c r="TIG944" s="337"/>
      <c r="TIH944" s="337"/>
      <c r="TII944" s="337"/>
      <c r="TIJ944" s="337"/>
      <c r="TIK944" s="337"/>
      <c r="TIL944" s="337"/>
      <c r="TIM944" s="337"/>
      <c r="TIN944" s="337"/>
      <c r="TIO944" s="337"/>
      <c r="TIP944" s="337"/>
      <c r="TIQ944" s="337"/>
      <c r="TIR944" s="337"/>
      <c r="TIS944" s="337"/>
      <c r="TIT944" s="337"/>
      <c r="TIU944" s="337"/>
      <c r="TIV944" s="337"/>
      <c r="TIW944" s="337"/>
      <c r="TIX944" s="337"/>
      <c r="TIY944" s="337"/>
      <c r="TIZ944" s="337"/>
      <c r="TJA944" s="337"/>
      <c r="TJB944" s="337"/>
      <c r="TJC944" s="337"/>
      <c r="TJD944" s="337"/>
      <c r="TJE944" s="337"/>
      <c r="TJF944" s="337"/>
      <c r="TJG944" s="337"/>
      <c r="TJH944" s="337"/>
      <c r="TJI944" s="337"/>
      <c r="TJJ944" s="337"/>
      <c r="TJK944" s="337"/>
      <c r="TJL944" s="337"/>
      <c r="TJM944" s="337"/>
      <c r="TJN944" s="337"/>
      <c r="TJO944" s="337"/>
      <c r="TJP944" s="337"/>
      <c r="TJQ944" s="337"/>
      <c r="TJR944" s="337"/>
      <c r="TJS944" s="337"/>
      <c r="TJT944" s="337"/>
      <c r="TJU944" s="337"/>
      <c r="TJV944" s="337"/>
      <c r="TJW944" s="337"/>
      <c r="TJX944" s="337"/>
      <c r="TJY944" s="337"/>
      <c r="TJZ944" s="337"/>
      <c r="TKA944" s="337"/>
      <c r="TKB944" s="337"/>
      <c r="TKC944" s="337"/>
      <c r="TKD944" s="337"/>
      <c r="TKE944" s="337"/>
      <c r="TKF944" s="337"/>
      <c r="TKG944" s="337"/>
      <c r="TKH944" s="337"/>
      <c r="TKI944" s="337"/>
      <c r="TKJ944" s="337"/>
      <c r="TKK944" s="337"/>
      <c r="TKL944" s="337"/>
      <c r="TKM944" s="337"/>
      <c r="TKN944" s="337"/>
      <c r="TKO944" s="337"/>
      <c r="TKP944" s="337"/>
      <c r="TKQ944" s="337"/>
      <c r="TKR944" s="337"/>
      <c r="TKS944" s="337"/>
      <c r="TKT944" s="337"/>
      <c r="TKU944" s="337"/>
      <c r="TKV944" s="337"/>
      <c r="TKW944" s="337"/>
      <c r="TKX944" s="337"/>
      <c r="TKY944" s="337"/>
      <c r="TKZ944" s="337"/>
      <c r="TLA944" s="337"/>
      <c r="TLB944" s="337"/>
      <c r="TLC944" s="337"/>
      <c r="TLD944" s="337"/>
      <c r="TLE944" s="337"/>
      <c r="TLF944" s="337"/>
      <c r="TLG944" s="337"/>
      <c r="TLH944" s="337"/>
      <c r="TLI944" s="337"/>
      <c r="TLJ944" s="337"/>
      <c r="TLK944" s="337"/>
      <c r="TLL944" s="337"/>
      <c r="TLM944" s="337"/>
      <c r="TLN944" s="337"/>
      <c r="TLO944" s="337"/>
      <c r="TLP944" s="337"/>
      <c r="TLQ944" s="337"/>
      <c r="TLR944" s="337"/>
      <c r="TLS944" s="337"/>
      <c r="TLT944" s="337"/>
      <c r="TLU944" s="337"/>
      <c r="TLV944" s="337"/>
      <c r="TLW944" s="337"/>
      <c r="TLX944" s="337"/>
      <c r="TLY944" s="337"/>
      <c r="TLZ944" s="337"/>
      <c r="TMA944" s="337"/>
      <c r="TMB944" s="337"/>
      <c r="TMC944" s="337"/>
      <c r="TMD944" s="337"/>
      <c r="TME944" s="337"/>
      <c r="TMF944" s="337"/>
      <c r="TMG944" s="337"/>
      <c r="TMH944" s="337"/>
      <c r="TMI944" s="337"/>
      <c r="TMJ944" s="337"/>
      <c r="TMK944" s="337"/>
      <c r="TML944" s="337"/>
      <c r="TMM944" s="337"/>
      <c r="TMN944" s="337"/>
      <c r="TMO944" s="337"/>
      <c r="TMP944" s="337"/>
      <c r="TMQ944" s="337"/>
      <c r="TMR944" s="337"/>
      <c r="TMS944" s="337"/>
      <c r="TMT944" s="337"/>
      <c r="TMU944" s="337"/>
      <c r="TMV944" s="337"/>
      <c r="TMW944" s="337"/>
      <c r="TMX944" s="337"/>
      <c r="TMY944" s="337"/>
      <c r="TMZ944" s="337"/>
      <c r="TNA944" s="337"/>
      <c r="TNB944" s="337"/>
      <c r="TNC944" s="337"/>
      <c r="TND944" s="337"/>
      <c r="TNE944" s="337"/>
      <c r="TNF944" s="337"/>
      <c r="TNG944" s="337"/>
      <c r="TNH944" s="337"/>
      <c r="TNI944" s="337"/>
      <c r="TNJ944" s="337"/>
      <c r="TNK944" s="337"/>
      <c r="TNL944" s="337"/>
      <c r="TNM944" s="337"/>
      <c r="TNN944" s="337"/>
      <c r="TNO944" s="337"/>
      <c r="TNP944" s="337"/>
      <c r="TNQ944" s="337"/>
      <c r="TNR944" s="337"/>
      <c r="TNS944" s="337"/>
      <c r="TNT944" s="337"/>
      <c r="TNU944" s="337"/>
      <c r="TNV944" s="337"/>
      <c r="TNW944" s="337"/>
      <c r="TNX944" s="337"/>
      <c r="TNY944" s="337"/>
      <c r="TNZ944" s="337"/>
      <c r="TOA944" s="337"/>
      <c r="TOB944" s="337"/>
      <c r="TOC944" s="337"/>
      <c r="TOD944" s="337"/>
      <c r="TOE944" s="337"/>
      <c r="TOF944" s="337"/>
      <c r="TOG944" s="337"/>
      <c r="TOH944" s="337"/>
      <c r="TOI944" s="337"/>
      <c r="TOJ944" s="337"/>
      <c r="TOK944" s="337"/>
      <c r="TOL944" s="337"/>
      <c r="TOM944" s="337"/>
      <c r="TON944" s="337"/>
      <c r="TOO944" s="337"/>
      <c r="TOP944" s="337"/>
      <c r="TOQ944" s="337"/>
      <c r="TOR944" s="337"/>
      <c r="TOS944" s="337"/>
      <c r="TOT944" s="337"/>
      <c r="TOU944" s="337"/>
      <c r="TOV944" s="337"/>
      <c r="TOW944" s="337"/>
      <c r="TOX944" s="337"/>
      <c r="TOY944" s="337"/>
      <c r="TOZ944" s="337"/>
      <c r="TPA944" s="337"/>
      <c r="TPB944" s="337"/>
      <c r="TPC944" s="337"/>
      <c r="TPD944" s="337"/>
      <c r="TPE944" s="337"/>
      <c r="TPF944" s="337"/>
      <c r="TPG944" s="337"/>
      <c r="TPH944" s="337"/>
      <c r="TPI944" s="337"/>
      <c r="TPJ944" s="337"/>
      <c r="TPK944" s="337"/>
      <c r="TPL944" s="337"/>
      <c r="TPM944" s="337"/>
      <c r="TPN944" s="337"/>
      <c r="TPO944" s="337"/>
      <c r="TPP944" s="337"/>
      <c r="TPQ944" s="337"/>
      <c r="TPR944" s="337"/>
      <c r="TPS944" s="337"/>
      <c r="TPT944" s="337"/>
      <c r="TPU944" s="337"/>
      <c r="TPV944" s="337"/>
      <c r="TPW944" s="337"/>
      <c r="TPX944" s="337"/>
      <c r="TPY944" s="337"/>
      <c r="TPZ944" s="337"/>
      <c r="TQA944" s="337"/>
      <c r="TQB944" s="337"/>
      <c r="TQC944" s="337"/>
      <c r="TQD944" s="337"/>
      <c r="TQE944" s="337"/>
      <c r="TQF944" s="337"/>
      <c r="TQG944" s="337"/>
      <c r="TQH944" s="337"/>
      <c r="TQI944" s="337"/>
      <c r="TQJ944" s="337"/>
      <c r="TQK944" s="337"/>
      <c r="TQL944" s="337"/>
      <c r="TQM944" s="337"/>
      <c r="TQN944" s="337"/>
      <c r="TQO944" s="337"/>
      <c r="TQP944" s="337"/>
      <c r="TQQ944" s="337"/>
      <c r="TQR944" s="337"/>
      <c r="TQS944" s="337"/>
      <c r="TQT944" s="337"/>
      <c r="TQU944" s="337"/>
      <c r="TQV944" s="337"/>
      <c r="TQW944" s="337"/>
      <c r="TQX944" s="337"/>
      <c r="TQY944" s="337"/>
      <c r="TQZ944" s="337"/>
      <c r="TRA944" s="337"/>
      <c r="TRB944" s="337"/>
      <c r="TRC944" s="337"/>
      <c r="TRD944" s="337"/>
      <c r="TRE944" s="337"/>
      <c r="TRF944" s="337"/>
      <c r="TRG944" s="337"/>
      <c r="TRH944" s="337"/>
      <c r="TRI944" s="337"/>
      <c r="TRJ944" s="337"/>
      <c r="TRK944" s="337"/>
      <c r="TRL944" s="337"/>
      <c r="TRM944" s="337"/>
      <c r="TRN944" s="337"/>
      <c r="TRO944" s="337"/>
      <c r="TRP944" s="337"/>
      <c r="TRQ944" s="337"/>
      <c r="TRR944" s="337"/>
      <c r="TRS944" s="337"/>
      <c r="TRT944" s="337"/>
      <c r="TRU944" s="337"/>
      <c r="TRV944" s="337"/>
      <c r="TRW944" s="337"/>
      <c r="TRX944" s="337"/>
      <c r="TRY944" s="337"/>
      <c r="TRZ944" s="337"/>
      <c r="TSA944" s="337"/>
      <c r="TSB944" s="337"/>
      <c r="TSC944" s="337"/>
      <c r="TSD944" s="337"/>
      <c r="TSE944" s="337"/>
      <c r="TSF944" s="337"/>
      <c r="TSG944" s="337"/>
      <c r="TSH944" s="337"/>
      <c r="TSI944" s="337"/>
      <c r="TSJ944" s="337"/>
      <c r="TSK944" s="337"/>
      <c r="TSL944" s="337"/>
      <c r="TSM944" s="337"/>
      <c r="TSN944" s="337"/>
      <c r="TSO944" s="337"/>
      <c r="TSP944" s="337"/>
      <c r="TSQ944" s="337"/>
      <c r="TSR944" s="337"/>
      <c r="TSS944" s="337"/>
      <c r="TST944" s="337"/>
      <c r="TSU944" s="337"/>
      <c r="TSV944" s="337"/>
      <c r="TSW944" s="337"/>
      <c r="TSX944" s="337"/>
      <c r="TSY944" s="337"/>
      <c r="TSZ944" s="337"/>
      <c r="TTA944" s="337"/>
      <c r="TTB944" s="337"/>
      <c r="TTC944" s="337"/>
      <c r="TTD944" s="337"/>
      <c r="TTE944" s="337"/>
      <c r="TTF944" s="337"/>
      <c r="TTG944" s="337"/>
      <c r="TTH944" s="337"/>
      <c r="TTI944" s="337"/>
      <c r="TTJ944" s="337"/>
      <c r="TTK944" s="337"/>
      <c r="TTL944" s="337"/>
      <c r="TTM944" s="337"/>
      <c r="TTN944" s="337"/>
      <c r="TTO944" s="337"/>
      <c r="TTP944" s="337"/>
      <c r="TTQ944" s="337"/>
      <c r="TTR944" s="337"/>
      <c r="TTS944" s="337"/>
      <c r="TTT944" s="337"/>
      <c r="TTU944" s="337"/>
      <c r="TTV944" s="337"/>
      <c r="TTW944" s="337"/>
      <c r="TTX944" s="337"/>
      <c r="TTY944" s="337"/>
      <c r="TTZ944" s="337"/>
      <c r="TUA944" s="337"/>
      <c r="TUB944" s="337"/>
      <c r="TUC944" s="337"/>
      <c r="TUD944" s="337"/>
      <c r="TUE944" s="337"/>
      <c r="TUF944" s="337"/>
      <c r="TUG944" s="337"/>
      <c r="TUH944" s="337"/>
      <c r="TUI944" s="337"/>
      <c r="TUJ944" s="337"/>
      <c r="TUK944" s="337"/>
      <c r="TUL944" s="337"/>
      <c r="TUM944" s="337"/>
      <c r="TUN944" s="337"/>
      <c r="TUO944" s="337"/>
      <c r="TUP944" s="337"/>
      <c r="TUQ944" s="337"/>
      <c r="TUR944" s="337"/>
      <c r="TUS944" s="337"/>
      <c r="TUT944" s="337"/>
      <c r="TUU944" s="337"/>
      <c r="TUV944" s="337"/>
      <c r="TUW944" s="337"/>
      <c r="TUX944" s="337"/>
      <c r="TUY944" s="337"/>
      <c r="TUZ944" s="337"/>
      <c r="TVA944" s="337"/>
      <c r="TVB944" s="337"/>
      <c r="TVC944" s="337"/>
      <c r="TVD944" s="337"/>
      <c r="TVE944" s="337"/>
      <c r="TVF944" s="337"/>
      <c r="TVG944" s="337"/>
      <c r="TVH944" s="337"/>
      <c r="TVI944" s="337"/>
      <c r="TVJ944" s="337"/>
      <c r="TVK944" s="337"/>
      <c r="TVL944" s="337"/>
      <c r="TVM944" s="337"/>
      <c r="TVN944" s="337"/>
      <c r="TVO944" s="337"/>
      <c r="TVP944" s="337"/>
      <c r="TVQ944" s="337"/>
      <c r="TVR944" s="337"/>
      <c r="TVS944" s="337"/>
      <c r="TVT944" s="337"/>
      <c r="TVU944" s="337"/>
      <c r="TVV944" s="337"/>
      <c r="TVW944" s="337"/>
      <c r="TVX944" s="337"/>
      <c r="TVY944" s="337"/>
      <c r="TVZ944" s="337"/>
      <c r="TWA944" s="337"/>
      <c r="TWB944" s="337"/>
      <c r="TWC944" s="337"/>
      <c r="TWD944" s="337"/>
      <c r="TWE944" s="337"/>
      <c r="TWF944" s="337"/>
      <c r="TWG944" s="337"/>
      <c r="TWH944" s="337"/>
      <c r="TWI944" s="337"/>
      <c r="TWJ944" s="337"/>
      <c r="TWK944" s="337"/>
      <c r="TWL944" s="337"/>
      <c r="TWM944" s="337"/>
      <c r="TWN944" s="337"/>
      <c r="TWO944" s="337"/>
      <c r="TWP944" s="337"/>
      <c r="TWQ944" s="337"/>
      <c r="TWR944" s="337"/>
      <c r="TWS944" s="337"/>
      <c r="TWT944" s="337"/>
      <c r="TWU944" s="337"/>
      <c r="TWV944" s="337"/>
      <c r="TWW944" s="337"/>
      <c r="TWX944" s="337"/>
      <c r="TWY944" s="337"/>
      <c r="TWZ944" s="337"/>
      <c r="TXA944" s="337"/>
      <c r="TXB944" s="337"/>
      <c r="TXC944" s="337"/>
      <c r="TXD944" s="337"/>
      <c r="TXE944" s="337"/>
      <c r="TXF944" s="337"/>
      <c r="TXG944" s="337"/>
      <c r="TXH944" s="337"/>
      <c r="TXI944" s="337"/>
      <c r="TXJ944" s="337"/>
      <c r="TXK944" s="337"/>
      <c r="TXL944" s="337"/>
      <c r="TXM944" s="337"/>
      <c r="TXN944" s="337"/>
      <c r="TXO944" s="337"/>
      <c r="TXP944" s="337"/>
      <c r="TXQ944" s="337"/>
      <c r="TXR944" s="337"/>
      <c r="TXS944" s="337"/>
      <c r="TXT944" s="337"/>
      <c r="TXU944" s="337"/>
      <c r="TXV944" s="337"/>
      <c r="TXW944" s="337"/>
      <c r="TXX944" s="337"/>
      <c r="TXY944" s="337"/>
      <c r="TXZ944" s="337"/>
      <c r="TYA944" s="337"/>
      <c r="TYB944" s="337"/>
      <c r="TYC944" s="337"/>
      <c r="TYD944" s="337"/>
      <c r="TYE944" s="337"/>
      <c r="TYF944" s="337"/>
      <c r="TYG944" s="337"/>
      <c r="TYH944" s="337"/>
      <c r="TYI944" s="337"/>
      <c r="TYJ944" s="337"/>
      <c r="TYK944" s="337"/>
      <c r="TYL944" s="337"/>
      <c r="TYM944" s="337"/>
      <c r="TYN944" s="337"/>
      <c r="TYO944" s="337"/>
      <c r="TYP944" s="337"/>
      <c r="TYQ944" s="337"/>
      <c r="TYR944" s="337"/>
      <c r="TYS944" s="337"/>
      <c r="TYT944" s="337"/>
      <c r="TYU944" s="337"/>
      <c r="TYV944" s="337"/>
      <c r="TYW944" s="337"/>
      <c r="TYX944" s="337"/>
      <c r="TYY944" s="337"/>
      <c r="TYZ944" s="337"/>
      <c r="TZA944" s="337"/>
      <c r="TZB944" s="337"/>
      <c r="TZC944" s="337"/>
      <c r="TZD944" s="337"/>
      <c r="TZE944" s="337"/>
      <c r="TZF944" s="337"/>
      <c r="TZG944" s="337"/>
      <c r="TZH944" s="337"/>
      <c r="TZI944" s="337"/>
      <c r="TZJ944" s="337"/>
      <c r="TZK944" s="337"/>
      <c r="TZL944" s="337"/>
      <c r="TZM944" s="337"/>
      <c r="TZN944" s="337"/>
      <c r="TZO944" s="337"/>
      <c r="TZP944" s="337"/>
      <c r="TZQ944" s="337"/>
      <c r="TZR944" s="337"/>
      <c r="TZS944" s="337"/>
      <c r="TZT944" s="337"/>
      <c r="TZU944" s="337"/>
      <c r="TZV944" s="337"/>
      <c r="TZW944" s="337"/>
      <c r="TZX944" s="337"/>
      <c r="TZY944" s="337"/>
      <c r="TZZ944" s="337"/>
      <c r="UAA944" s="337"/>
      <c r="UAB944" s="337"/>
      <c r="UAC944" s="337"/>
      <c r="UAD944" s="337"/>
      <c r="UAE944" s="337"/>
      <c r="UAF944" s="337"/>
      <c r="UAG944" s="337"/>
      <c r="UAH944" s="337"/>
      <c r="UAI944" s="337"/>
      <c r="UAJ944" s="337"/>
      <c r="UAK944" s="337"/>
      <c r="UAL944" s="337"/>
      <c r="UAM944" s="337"/>
      <c r="UAN944" s="337"/>
      <c r="UAO944" s="337"/>
      <c r="UAP944" s="337"/>
      <c r="UAQ944" s="337"/>
      <c r="UAR944" s="337"/>
      <c r="UAS944" s="337"/>
      <c r="UAT944" s="337"/>
      <c r="UAU944" s="337"/>
      <c r="UAV944" s="337"/>
      <c r="UAW944" s="337"/>
      <c r="UAX944" s="337"/>
      <c r="UAY944" s="337"/>
      <c r="UAZ944" s="337"/>
      <c r="UBA944" s="337"/>
      <c r="UBB944" s="337"/>
      <c r="UBC944" s="337"/>
      <c r="UBD944" s="337"/>
      <c r="UBE944" s="337"/>
      <c r="UBF944" s="337"/>
      <c r="UBG944" s="337"/>
      <c r="UBH944" s="337"/>
      <c r="UBI944" s="337"/>
      <c r="UBJ944" s="337"/>
      <c r="UBK944" s="337"/>
      <c r="UBL944" s="337"/>
      <c r="UBM944" s="337"/>
      <c r="UBN944" s="337"/>
      <c r="UBO944" s="337"/>
      <c r="UBP944" s="337"/>
      <c r="UBQ944" s="337"/>
      <c r="UBR944" s="337"/>
      <c r="UBS944" s="337"/>
      <c r="UBT944" s="337"/>
      <c r="UBU944" s="337"/>
      <c r="UBV944" s="337"/>
      <c r="UBW944" s="337"/>
      <c r="UBX944" s="337"/>
      <c r="UBY944" s="337"/>
      <c r="UBZ944" s="337"/>
      <c r="UCA944" s="337"/>
      <c r="UCB944" s="337"/>
      <c r="UCC944" s="337"/>
      <c r="UCD944" s="337"/>
      <c r="UCE944" s="337"/>
      <c r="UCF944" s="337"/>
      <c r="UCG944" s="337"/>
      <c r="UCH944" s="337"/>
      <c r="UCI944" s="337"/>
      <c r="UCJ944" s="337"/>
      <c r="UCK944" s="337"/>
      <c r="UCL944" s="337"/>
      <c r="UCM944" s="337"/>
      <c r="UCN944" s="337"/>
      <c r="UCO944" s="337"/>
      <c r="UCP944" s="337"/>
      <c r="UCQ944" s="337"/>
      <c r="UCR944" s="337"/>
      <c r="UCS944" s="337"/>
      <c r="UCT944" s="337"/>
      <c r="UCU944" s="337"/>
      <c r="UCV944" s="337"/>
      <c r="UCW944" s="337"/>
      <c r="UCX944" s="337"/>
      <c r="UCY944" s="337"/>
      <c r="UCZ944" s="337"/>
      <c r="UDA944" s="337"/>
      <c r="UDB944" s="337"/>
      <c r="UDC944" s="337"/>
      <c r="UDD944" s="337"/>
      <c r="UDE944" s="337"/>
      <c r="UDF944" s="337"/>
      <c r="UDG944" s="337"/>
      <c r="UDH944" s="337"/>
      <c r="UDI944" s="337"/>
      <c r="UDJ944" s="337"/>
      <c r="UDK944" s="337"/>
      <c r="UDL944" s="337"/>
      <c r="UDM944" s="337"/>
      <c r="UDN944" s="337"/>
      <c r="UDO944" s="337"/>
      <c r="UDP944" s="337"/>
      <c r="UDQ944" s="337"/>
      <c r="UDR944" s="337"/>
      <c r="UDS944" s="337"/>
      <c r="UDT944" s="337"/>
      <c r="UDU944" s="337"/>
      <c r="UDV944" s="337"/>
      <c r="UDW944" s="337"/>
      <c r="UDX944" s="337"/>
      <c r="UDY944" s="337"/>
      <c r="UDZ944" s="337"/>
      <c r="UEA944" s="337"/>
      <c r="UEB944" s="337"/>
      <c r="UEC944" s="337"/>
      <c r="UED944" s="337"/>
      <c r="UEE944" s="337"/>
      <c r="UEF944" s="337"/>
      <c r="UEG944" s="337"/>
      <c r="UEH944" s="337"/>
      <c r="UEI944" s="337"/>
      <c r="UEJ944" s="337"/>
      <c r="UEK944" s="337"/>
      <c r="UEL944" s="337"/>
      <c r="UEM944" s="337"/>
      <c r="UEN944" s="337"/>
      <c r="UEO944" s="337"/>
      <c r="UEP944" s="337"/>
      <c r="UEQ944" s="337"/>
      <c r="UER944" s="337"/>
      <c r="UES944" s="337"/>
      <c r="UET944" s="337"/>
      <c r="UEU944" s="337"/>
      <c r="UEV944" s="337"/>
      <c r="UEW944" s="337"/>
      <c r="UEX944" s="337"/>
      <c r="UEY944" s="337"/>
      <c r="UEZ944" s="337"/>
      <c r="UFA944" s="337"/>
      <c r="UFB944" s="337"/>
      <c r="UFC944" s="337"/>
      <c r="UFD944" s="337"/>
      <c r="UFE944" s="337"/>
      <c r="UFF944" s="337"/>
      <c r="UFG944" s="337"/>
      <c r="UFH944" s="337"/>
      <c r="UFI944" s="337"/>
      <c r="UFJ944" s="337"/>
      <c r="UFK944" s="337"/>
      <c r="UFL944" s="337"/>
      <c r="UFM944" s="337"/>
      <c r="UFN944" s="337"/>
      <c r="UFO944" s="337"/>
      <c r="UFP944" s="337"/>
      <c r="UFQ944" s="337"/>
      <c r="UFR944" s="337"/>
      <c r="UFS944" s="337"/>
      <c r="UFT944" s="337"/>
      <c r="UFU944" s="337"/>
      <c r="UFV944" s="337"/>
      <c r="UFW944" s="337"/>
      <c r="UFX944" s="337"/>
      <c r="UFY944" s="337"/>
      <c r="UFZ944" s="337"/>
      <c r="UGA944" s="337"/>
      <c r="UGB944" s="337"/>
      <c r="UGC944" s="337"/>
      <c r="UGD944" s="337"/>
      <c r="UGE944" s="337"/>
      <c r="UGF944" s="337"/>
      <c r="UGG944" s="337"/>
      <c r="UGH944" s="337"/>
      <c r="UGI944" s="337"/>
      <c r="UGJ944" s="337"/>
      <c r="UGK944" s="337"/>
      <c r="UGL944" s="337"/>
      <c r="UGM944" s="337"/>
      <c r="UGN944" s="337"/>
      <c r="UGO944" s="337"/>
      <c r="UGP944" s="337"/>
      <c r="UGQ944" s="337"/>
      <c r="UGR944" s="337"/>
      <c r="UGS944" s="337"/>
      <c r="UGT944" s="337"/>
      <c r="UGU944" s="337"/>
      <c r="UGV944" s="337"/>
      <c r="UGW944" s="337"/>
      <c r="UGX944" s="337"/>
      <c r="UGY944" s="337"/>
      <c r="UGZ944" s="337"/>
      <c r="UHA944" s="337"/>
      <c r="UHB944" s="337"/>
      <c r="UHC944" s="337"/>
      <c r="UHD944" s="337"/>
      <c r="UHE944" s="337"/>
      <c r="UHF944" s="337"/>
      <c r="UHG944" s="337"/>
      <c r="UHH944" s="337"/>
      <c r="UHI944" s="337"/>
      <c r="UHJ944" s="337"/>
      <c r="UHK944" s="337"/>
      <c r="UHL944" s="337"/>
      <c r="UHM944" s="337"/>
      <c r="UHN944" s="337"/>
      <c r="UHO944" s="337"/>
      <c r="UHP944" s="337"/>
      <c r="UHQ944" s="337"/>
      <c r="UHR944" s="337"/>
      <c r="UHS944" s="337"/>
      <c r="UHT944" s="337"/>
      <c r="UHU944" s="337"/>
      <c r="UHV944" s="337"/>
      <c r="UHW944" s="337"/>
      <c r="UHX944" s="337"/>
      <c r="UHY944" s="337"/>
      <c r="UHZ944" s="337"/>
      <c r="UIA944" s="337"/>
      <c r="UIB944" s="337"/>
      <c r="UIC944" s="337"/>
      <c r="UID944" s="337"/>
      <c r="UIE944" s="337"/>
      <c r="UIF944" s="337"/>
      <c r="UIG944" s="337"/>
      <c r="UIH944" s="337"/>
      <c r="UII944" s="337"/>
      <c r="UIJ944" s="337"/>
      <c r="UIK944" s="337"/>
      <c r="UIL944" s="337"/>
      <c r="UIM944" s="337"/>
      <c r="UIN944" s="337"/>
      <c r="UIO944" s="337"/>
      <c r="UIP944" s="337"/>
      <c r="UIQ944" s="337"/>
      <c r="UIR944" s="337"/>
      <c r="UIS944" s="337"/>
      <c r="UIT944" s="337"/>
      <c r="UIU944" s="337"/>
      <c r="UIV944" s="337"/>
      <c r="UIW944" s="337"/>
      <c r="UIX944" s="337"/>
      <c r="UIY944" s="337"/>
      <c r="UIZ944" s="337"/>
      <c r="UJA944" s="337"/>
      <c r="UJB944" s="337"/>
      <c r="UJC944" s="337"/>
      <c r="UJD944" s="337"/>
      <c r="UJE944" s="337"/>
      <c r="UJF944" s="337"/>
      <c r="UJG944" s="337"/>
      <c r="UJH944" s="337"/>
      <c r="UJI944" s="337"/>
      <c r="UJJ944" s="337"/>
      <c r="UJK944" s="337"/>
      <c r="UJL944" s="337"/>
      <c r="UJM944" s="337"/>
      <c r="UJN944" s="337"/>
      <c r="UJO944" s="337"/>
      <c r="UJP944" s="337"/>
      <c r="UJQ944" s="337"/>
      <c r="UJR944" s="337"/>
      <c r="UJS944" s="337"/>
      <c r="UJT944" s="337"/>
      <c r="UJU944" s="337"/>
      <c r="UJV944" s="337"/>
      <c r="UJW944" s="337"/>
      <c r="UJX944" s="337"/>
      <c r="UJY944" s="337"/>
      <c r="UJZ944" s="337"/>
      <c r="UKA944" s="337"/>
      <c r="UKB944" s="337"/>
      <c r="UKC944" s="337"/>
      <c r="UKD944" s="337"/>
      <c r="UKE944" s="337"/>
      <c r="UKF944" s="337"/>
      <c r="UKG944" s="337"/>
      <c r="UKH944" s="337"/>
      <c r="UKI944" s="337"/>
      <c r="UKJ944" s="337"/>
      <c r="UKK944" s="337"/>
      <c r="UKL944" s="337"/>
      <c r="UKM944" s="337"/>
      <c r="UKN944" s="337"/>
      <c r="UKO944" s="337"/>
      <c r="UKP944" s="337"/>
      <c r="UKQ944" s="337"/>
      <c r="UKR944" s="337"/>
      <c r="UKS944" s="337"/>
      <c r="UKT944" s="337"/>
      <c r="UKU944" s="337"/>
      <c r="UKV944" s="337"/>
      <c r="UKW944" s="337"/>
      <c r="UKX944" s="337"/>
      <c r="UKY944" s="337"/>
      <c r="UKZ944" s="337"/>
      <c r="ULA944" s="337"/>
      <c r="ULB944" s="337"/>
      <c r="ULC944" s="337"/>
      <c r="ULD944" s="337"/>
      <c r="ULE944" s="337"/>
      <c r="ULF944" s="337"/>
      <c r="ULG944" s="337"/>
      <c r="ULH944" s="337"/>
      <c r="ULI944" s="337"/>
      <c r="ULJ944" s="337"/>
      <c r="ULK944" s="337"/>
      <c r="ULL944" s="337"/>
      <c r="ULM944" s="337"/>
      <c r="ULN944" s="337"/>
      <c r="ULO944" s="337"/>
      <c r="ULP944" s="337"/>
      <c r="ULQ944" s="337"/>
      <c r="ULR944" s="337"/>
      <c r="ULS944" s="337"/>
      <c r="ULT944" s="337"/>
      <c r="ULU944" s="337"/>
      <c r="ULV944" s="337"/>
      <c r="ULW944" s="337"/>
      <c r="ULX944" s="337"/>
      <c r="ULY944" s="337"/>
      <c r="ULZ944" s="337"/>
      <c r="UMA944" s="337"/>
      <c r="UMB944" s="337"/>
      <c r="UMC944" s="337"/>
      <c r="UMD944" s="337"/>
      <c r="UME944" s="337"/>
      <c r="UMF944" s="337"/>
      <c r="UMG944" s="337"/>
      <c r="UMH944" s="337"/>
      <c r="UMI944" s="337"/>
      <c r="UMJ944" s="337"/>
      <c r="UMK944" s="337"/>
      <c r="UML944" s="337"/>
      <c r="UMM944" s="337"/>
      <c r="UMN944" s="337"/>
      <c r="UMO944" s="337"/>
      <c r="UMP944" s="337"/>
      <c r="UMQ944" s="337"/>
      <c r="UMR944" s="337"/>
      <c r="UMS944" s="337"/>
      <c r="UMT944" s="337"/>
      <c r="UMU944" s="337"/>
      <c r="UMV944" s="337"/>
      <c r="UMW944" s="337"/>
      <c r="UMX944" s="337"/>
      <c r="UMY944" s="337"/>
      <c r="UMZ944" s="337"/>
      <c r="UNA944" s="337"/>
      <c r="UNB944" s="337"/>
      <c r="UNC944" s="337"/>
      <c r="UND944" s="337"/>
      <c r="UNE944" s="337"/>
      <c r="UNF944" s="337"/>
      <c r="UNG944" s="337"/>
      <c r="UNH944" s="337"/>
      <c r="UNI944" s="337"/>
      <c r="UNJ944" s="337"/>
      <c r="UNK944" s="337"/>
      <c r="UNL944" s="337"/>
      <c r="UNM944" s="337"/>
      <c r="UNN944" s="337"/>
      <c r="UNO944" s="337"/>
      <c r="UNP944" s="337"/>
      <c r="UNQ944" s="337"/>
      <c r="UNR944" s="337"/>
      <c r="UNS944" s="337"/>
      <c r="UNT944" s="337"/>
      <c r="UNU944" s="337"/>
      <c r="UNV944" s="337"/>
      <c r="UNW944" s="337"/>
      <c r="UNX944" s="337"/>
      <c r="UNY944" s="337"/>
      <c r="UNZ944" s="337"/>
      <c r="UOA944" s="337"/>
      <c r="UOB944" s="337"/>
      <c r="UOC944" s="337"/>
      <c r="UOD944" s="337"/>
      <c r="UOE944" s="337"/>
      <c r="UOF944" s="337"/>
      <c r="UOG944" s="337"/>
      <c r="UOH944" s="337"/>
      <c r="UOI944" s="337"/>
      <c r="UOJ944" s="337"/>
      <c r="UOK944" s="337"/>
      <c r="UOL944" s="337"/>
      <c r="UOM944" s="337"/>
      <c r="UON944" s="337"/>
      <c r="UOO944" s="337"/>
      <c r="UOP944" s="337"/>
      <c r="UOQ944" s="337"/>
      <c r="UOR944" s="337"/>
      <c r="UOS944" s="337"/>
      <c r="UOT944" s="337"/>
      <c r="UOU944" s="337"/>
      <c r="UOV944" s="337"/>
      <c r="UOW944" s="337"/>
      <c r="UOX944" s="337"/>
      <c r="UOY944" s="337"/>
      <c r="UOZ944" s="337"/>
      <c r="UPA944" s="337"/>
      <c r="UPB944" s="337"/>
      <c r="UPC944" s="337"/>
      <c r="UPD944" s="337"/>
      <c r="UPE944" s="337"/>
      <c r="UPF944" s="337"/>
      <c r="UPG944" s="337"/>
      <c r="UPH944" s="337"/>
      <c r="UPI944" s="337"/>
      <c r="UPJ944" s="337"/>
      <c r="UPK944" s="337"/>
      <c r="UPL944" s="337"/>
      <c r="UPM944" s="337"/>
      <c r="UPN944" s="337"/>
      <c r="UPO944" s="337"/>
      <c r="UPP944" s="337"/>
      <c r="UPQ944" s="337"/>
      <c r="UPR944" s="337"/>
      <c r="UPS944" s="337"/>
      <c r="UPT944" s="337"/>
      <c r="UPU944" s="337"/>
      <c r="UPV944" s="337"/>
      <c r="UPW944" s="337"/>
      <c r="UPX944" s="337"/>
      <c r="UPY944" s="337"/>
      <c r="UPZ944" s="337"/>
      <c r="UQA944" s="337"/>
      <c r="UQB944" s="337"/>
      <c r="UQC944" s="337"/>
      <c r="UQD944" s="337"/>
      <c r="UQE944" s="337"/>
      <c r="UQF944" s="337"/>
      <c r="UQG944" s="337"/>
      <c r="UQH944" s="337"/>
      <c r="UQI944" s="337"/>
      <c r="UQJ944" s="337"/>
      <c r="UQK944" s="337"/>
      <c r="UQL944" s="337"/>
      <c r="UQM944" s="337"/>
      <c r="UQN944" s="337"/>
      <c r="UQO944" s="337"/>
      <c r="UQP944" s="337"/>
      <c r="UQQ944" s="337"/>
      <c r="UQR944" s="337"/>
      <c r="UQS944" s="337"/>
      <c r="UQT944" s="337"/>
      <c r="UQU944" s="337"/>
      <c r="UQV944" s="337"/>
      <c r="UQW944" s="337"/>
      <c r="UQX944" s="337"/>
      <c r="UQY944" s="337"/>
      <c r="UQZ944" s="337"/>
      <c r="URA944" s="337"/>
      <c r="URB944" s="337"/>
      <c r="URC944" s="337"/>
      <c r="URD944" s="337"/>
      <c r="URE944" s="337"/>
      <c r="URF944" s="337"/>
      <c r="URG944" s="337"/>
      <c r="URH944" s="337"/>
      <c r="URI944" s="337"/>
      <c r="URJ944" s="337"/>
      <c r="URK944" s="337"/>
      <c r="URL944" s="337"/>
      <c r="URM944" s="337"/>
      <c r="URN944" s="337"/>
      <c r="URO944" s="337"/>
      <c r="URP944" s="337"/>
      <c r="URQ944" s="337"/>
      <c r="URR944" s="337"/>
      <c r="URS944" s="337"/>
      <c r="URT944" s="337"/>
      <c r="URU944" s="337"/>
      <c r="URV944" s="337"/>
      <c r="URW944" s="337"/>
      <c r="URX944" s="337"/>
      <c r="URY944" s="337"/>
      <c r="URZ944" s="337"/>
      <c r="USA944" s="337"/>
      <c r="USB944" s="337"/>
      <c r="USC944" s="337"/>
      <c r="USD944" s="337"/>
      <c r="USE944" s="337"/>
      <c r="USF944" s="337"/>
      <c r="USG944" s="337"/>
      <c r="USH944" s="337"/>
      <c r="USI944" s="337"/>
      <c r="USJ944" s="337"/>
      <c r="USK944" s="337"/>
      <c r="USL944" s="337"/>
      <c r="USM944" s="337"/>
      <c r="USN944" s="337"/>
      <c r="USO944" s="337"/>
      <c r="USP944" s="337"/>
      <c r="USQ944" s="337"/>
      <c r="USR944" s="337"/>
      <c r="USS944" s="337"/>
      <c r="UST944" s="337"/>
      <c r="USU944" s="337"/>
      <c r="USV944" s="337"/>
      <c r="USW944" s="337"/>
      <c r="USX944" s="337"/>
      <c r="USY944" s="337"/>
      <c r="USZ944" s="337"/>
      <c r="UTA944" s="337"/>
      <c r="UTB944" s="337"/>
      <c r="UTC944" s="337"/>
      <c r="UTD944" s="337"/>
      <c r="UTE944" s="337"/>
      <c r="UTF944" s="337"/>
      <c r="UTG944" s="337"/>
      <c r="UTH944" s="337"/>
      <c r="UTI944" s="337"/>
      <c r="UTJ944" s="337"/>
      <c r="UTK944" s="337"/>
      <c r="UTL944" s="337"/>
      <c r="UTM944" s="337"/>
      <c r="UTN944" s="337"/>
      <c r="UTO944" s="337"/>
      <c r="UTP944" s="337"/>
      <c r="UTQ944" s="337"/>
      <c r="UTR944" s="337"/>
      <c r="UTS944" s="337"/>
      <c r="UTT944" s="337"/>
      <c r="UTU944" s="337"/>
      <c r="UTV944" s="337"/>
      <c r="UTW944" s="337"/>
      <c r="UTX944" s="337"/>
      <c r="UTY944" s="337"/>
      <c r="UTZ944" s="337"/>
      <c r="UUA944" s="337"/>
      <c r="UUB944" s="337"/>
      <c r="UUC944" s="337"/>
      <c r="UUD944" s="337"/>
      <c r="UUE944" s="337"/>
      <c r="UUF944" s="337"/>
      <c r="UUG944" s="337"/>
      <c r="UUH944" s="337"/>
      <c r="UUI944" s="337"/>
      <c r="UUJ944" s="337"/>
      <c r="UUK944" s="337"/>
      <c r="UUL944" s="337"/>
      <c r="UUM944" s="337"/>
      <c r="UUN944" s="337"/>
      <c r="UUO944" s="337"/>
      <c r="UUP944" s="337"/>
      <c r="UUQ944" s="337"/>
      <c r="UUR944" s="337"/>
      <c r="UUS944" s="337"/>
      <c r="UUT944" s="337"/>
      <c r="UUU944" s="337"/>
      <c r="UUV944" s="337"/>
      <c r="UUW944" s="337"/>
      <c r="UUX944" s="337"/>
      <c r="UUY944" s="337"/>
      <c r="UUZ944" s="337"/>
      <c r="UVA944" s="337"/>
      <c r="UVB944" s="337"/>
      <c r="UVC944" s="337"/>
      <c r="UVD944" s="337"/>
      <c r="UVE944" s="337"/>
      <c r="UVF944" s="337"/>
      <c r="UVG944" s="337"/>
      <c r="UVH944" s="337"/>
      <c r="UVI944" s="337"/>
      <c r="UVJ944" s="337"/>
      <c r="UVK944" s="337"/>
      <c r="UVL944" s="337"/>
      <c r="UVM944" s="337"/>
      <c r="UVN944" s="337"/>
      <c r="UVO944" s="337"/>
      <c r="UVP944" s="337"/>
      <c r="UVQ944" s="337"/>
      <c r="UVR944" s="337"/>
      <c r="UVS944" s="337"/>
      <c r="UVT944" s="337"/>
      <c r="UVU944" s="337"/>
      <c r="UVV944" s="337"/>
      <c r="UVW944" s="337"/>
      <c r="UVX944" s="337"/>
      <c r="UVY944" s="337"/>
      <c r="UVZ944" s="337"/>
      <c r="UWA944" s="337"/>
      <c r="UWB944" s="337"/>
      <c r="UWC944" s="337"/>
      <c r="UWD944" s="337"/>
      <c r="UWE944" s="337"/>
      <c r="UWF944" s="337"/>
      <c r="UWG944" s="337"/>
      <c r="UWH944" s="337"/>
      <c r="UWI944" s="337"/>
      <c r="UWJ944" s="337"/>
      <c r="UWK944" s="337"/>
      <c r="UWL944" s="337"/>
      <c r="UWM944" s="337"/>
      <c r="UWN944" s="337"/>
      <c r="UWO944" s="337"/>
      <c r="UWP944" s="337"/>
      <c r="UWQ944" s="337"/>
      <c r="UWR944" s="337"/>
      <c r="UWS944" s="337"/>
      <c r="UWT944" s="337"/>
      <c r="UWU944" s="337"/>
      <c r="UWV944" s="337"/>
      <c r="UWW944" s="337"/>
      <c r="UWX944" s="337"/>
      <c r="UWY944" s="337"/>
      <c r="UWZ944" s="337"/>
      <c r="UXA944" s="337"/>
      <c r="UXB944" s="337"/>
      <c r="UXC944" s="337"/>
      <c r="UXD944" s="337"/>
      <c r="UXE944" s="337"/>
      <c r="UXF944" s="337"/>
      <c r="UXG944" s="337"/>
      <c r="UXH944" s="337"/>
      <c r="UXI944" s="337"/>
      <c r="UXJ944" s="337"/>
      <c r="UXK944" s="337"/>
      <c r="UXL944" s="337"/>
      <c r="UXM944" s="337"/>
      <c r="UXN944" s="337"/>
      <c r="UXO944" s="337"/>
      <c r="UXP944" s="337"/>
      <c r="UXQ944" s="337"/>
      <c r="UXR944" s="337"/>
      <c r="UXS944" s="337"/>
      <c r="UXT944" s="337"/>
      <c r="UXU944" s="337"/>
      <c r="UXV944" s="337"/>
      <c r="UXW944" s="337"/>
      <c r="UXX944" s="337"/>
      <c r="UXY944" s="337"/>
      <c r="UXZ944" s="337"/>
      <c r="UYA944" s="337"/>
      <c r="UYB944" s="337"/>
      <c r="UYC944" s="337"/>
      <c r="UYD944" s="337"/>
      <c r="UYE944" s="337"/>
      <c r="UYF944" s="337"/>
      <c r="UYG944" s="337"/>
      <c r="UYH944" s="337"/>
      <c r="UYI944" s="337"/>
      <c r="UYJ944" s="337"/>
      <c r="UYK944" s="337"/>
      <c r="UYL944" s="337"/>
      <c r="UYM944" s="337"/>
      <c r="UYN944" s="337"/>
      <c r="UYO944" s="337"/>
      <c r="UYP944" s="337"/>
      <c r="UYQ944" s="337"/>
      <c r="UYR944" s="337"/>
      <c r="UYS944" s="337"/>
      <c r="UYT944" s="337"/>
      <c r="UYU944" s="337"/>
      <c r="UYV944" s="337"/>
      <c r="UYW944" s="337"/>
      <c r="UYX944" s="337"/>
      <c r="UYY944" s="337"/>
      <c r="UYZ944" s="337"/>
      <c r="UZA944" s="337"/>
      <c r="UZB944" s="337"/>
      <c r="UZC944" s="337"/>
      <c r="UZD944" s="337"/>
      <c r="UZE944" s="337"/>
      <c r="UZF944" s="337"/>
      <c r="UZG944" s="337"/>
      <c r="UZH944" s="337"/>
      <c r="UZI944" s="337"/>
      <c r="UZJ944" s="337"/>
      <c r="UZK944" s="337"/>
      <c r="UZL944" s="337"/>
      <c r="UZM944" s="337"/>
      <c r="UZN944" s="337"/>
      <c r="UZO944" s="337"/>
      <c r="UZP944" s="337"/>
      <c r="UZQ944" s="337"/>
      <c r="UZR944" s="337"/>
      <c r="UZS944" s="337"/>
      <c r="UZT944" s="337"/>
      <c r="UZU944" s="337"/>
      <c r="UZV944" s="337"/>
      <c r="UZW944" s="337"/>
      <c r="UZX944" s="337"/>
      <c r="UZY944" s="337"/>
      <c r="UZZ944" s="337"/>
      <c r="VAA944" s="337"/>
      <c r="VAB944" s="337"/>
      <c r="VAC944" s="337"/>
      <c r="VAD944" s="337"/>
      <c r="VAE944" s="337"/>
      <c r="VAF944" s="337"/>
      <c r="VAG944" s="337"/>
      <c r="VAH944" s="337"/>
      <c r="VAI944" s="337"/>
      <c r="VAJ944" s="337"/>
      <c r="VAK944" s="337"/>
      <c r="VAL944" s="337"/>
      <c r="VAM944" s="337"/>
      <c r="VAN944" s="337"/>
      <c r="VAO944" s="337"/>
      <c r="VAP944" s="337"/>
      <c r="VAQ944" s="337"/>
      <c r="VAR944" s="337"/>
      <c r="VAS944" s="337"/>
      <c r="VAT944" s="337"/>
      <c r="VAU944" s="337"/>
      <c r="VAV944" s="337"/>
      <c r="VAW944" s="337"/>
      <c r="VAX944" s="337"/>
      <c r="VAY944" s="337"/>
      <c r="VAZ944" s="337"/>
      <c r="VBA944" s="337"/>
      <c r="VBB944" s="337"/>
      <c r="VBC944" s="337"/>
      <c r="VBD944" s="337"/>
      <c r="VBE944" s="337"/>
      <c r="VBF944" s="337"/>
      <c r="VBG944" s="337"/>
      <c r="VBH944" s="337"/>
      <c r="VBI944" s="337"/>
      <c r="VBJ944" s="337"/>
      <c r="VBK944" s="337"/>
      <c r="VBL944" s="337"/>
      <c r="VBM944" s="337"/>
      <c r="VBN944" s="337"/>
      <c r="VBO944" s="337"/>
      <c r="VBP944" s="337"/>
      <c r="VBQ944" s="337"/>
      <c r="VBR944" s="337"/>
      <c r="VBS944" s="337"/>
      <c r="VBT944" s="337"/>
      <c r="VBU944" s="337"/>
      <c r="VBV944" s="337"/>
      <c r="VBW944" s="337"/>
      <c r="VBX944" s="337"/>
      <c r="VBY944" s="337"/>
      <c r="VBZ944" s="337"/>
      <c r="VCA944" s="337"/>
      <c r="VCB944" s="337"/>
      <c r="VCC944" s="337"/>
      <c r="VCD944" s="337"/>
      <c r="VCE944" s="337"/>
      <c r="VCF944" s="337"/>
      <c r="VCG944" s="337"/>
      <c r="VCH944" s="337"/>
      <c r="VCI944" s="337"/>
      <c r="VCJ944" s="337"/>
      <c r="VCK944" s="337"/>
      <c r="VCL944" s="337"/>
      <c r="VCM944" s="337"/>
      <c r="VCN944" s="337"/>
      <c r="VCO944" s="337"/>
      <c r="VCP944" s="337"/>
      <c r="VCQ944" s="337"/>
      <c r="VCR944" s="337"/>
      <c r="VCS944" s="337"/>
      <c r="VCT944" s="337"/>
      <c r="VCU944" s="337"/>
      <c r="VCV944" s="337"/>
      <c r="VCW944" s="337"/>
      <c r="VCX944" s="337"/>
      <c r="VCY944" s="337"/>
      <c r="VCZ944" s="337"/>
      <c r="VDA944" s="337"/>
      <c r="VDB944" s="337"/>
      <c r="VDC944" s="337"/>
      <c r="VDD944" s="337"/>
      <c r="VDE944" s="337"/>
      <c r="VDF944" s="337"/>
      <c r="VDG944" s="337"/>
      <c r="VDH944" s="337"/>
      <c r="VDI944" s="337"/>
      <c r="VDJ944" s="337"/>
      <c r="VDK944" s="337"/>
      <c r="VDL944" s="337"/>
      <c r="VDM944" s="337"/>
      <c r="VDN944" s="337"/>
      <c r="VDO944" s="337"/>
      <c r="VDP944" s="337"/>
      <c r="VDQ944" s="337"/>
      <c r="VDR944" s="337"/>
      <c r="VDS944" s="337"/>
      <c r="VDT944" s="337"/>
      <c r="VDU944" s="337"/>
      <c r="VDV944" s="337"/>
      <c r="VDW944" s="337"/>
      <c r="VDX944" s="337"/>
      <c r="VDY944" s="337"/>
      <c r="VDZ944" s="337"/>
      <c r="VEA944" s="337"/>
      <c r="VEB944" s="337"/>
      <c r="VEC944" s="337"/>
      <c r="VED944" s="337"/>
      <c r="VEE944" s="337"/>
      <c r="VEF944" s="337"/>
      <c r="VEG944" s="337"/>
      <c r="VEH944" s="337"/>
      <c r="VEI944" s="337"/>
      <c r="VEJ944" s="337"/>
      <c r="VEK944" s="337"/>
      <c r="VEL944" s="337"/>
      <c r="VEM944" s="337"/>
      <c r="VEN944" s="337"/>
      <c r="VEO944" s="337"/>
      <c r="VEP944" s="337"/>
      <c r="VEQ944" s="337"/>
      <c r="VER944" s="337"/>
      <c r="VES944" s="337"/>
      <c r="VET944" s="337"/>
      <c r="VEU944" s="337"/>
      <c r="VEV944" s="337"/>
      <c r="VEW944" s="337"/>
      <c r="VEX944" s="337"/>
      <c r="VEY944" s="337"/>
      <c r="VEZ944" s="337"/>
      <c r="VFA944" s="337"/>
      <c r="VFB944" s="337"/>
      <c r="VFC944" s="337"/>
      <c r="VFD944" s="337"/>
      <c r="VFE944" s="337"/>
      <c r="VFF944" s="337"/>
      <c r="VFG944" s="337"/>
      <c r="VFH944" s="337"/>
      <c r="VFI944" s="337"/>
      <c r="VFJ944" s="337"/>
      <c r="VFK944" s="337"/>
      <c r="VFL944" s="337"/>
      <c r="VFM944" s="337"/>
      <c r="VFN944" s="337"/>
      <c r="VFO944" s="337"/>
      <c r="VFP944" s="337"/>
      <c r="VFQ944" s="337"/>
      <c r="VFR944" s="337"/>
      <c r="VFS944" s="337"/>
      <c r="VFT944" s="337"/>
      <c r="VFU944" s="337"/>
      <c r="VFV944" s="337"/>
      <c r="VFW944" s="337"/>
      <c r="VFX944" s="337"/>
      <c r="VFY944" s="337"/>
      <c r="VFZ944" s="337"/>
      <c r="VGA944" s="337"/>
      <c r="VGB944" s="337"/>
      <c r="VGC944" s="337"/>
      <c r="VGD944" s="337"/>
      <c r="VGE944" s="337"/>
      <c r="VGF944" s="337"/>
      <c r="VGG944" s="337"/>
      <c r="VGH944" s="337"/>
      <c r="VGI944" s="337"/>
      <c r="VGJ944" s="337"/>
      <c r="VGK944" s="337"/>
      <c r="VGL944" s="337"/>
      <c r="VGM944" s="337"/>
      <c r="VGN944" s="337"/>
      <c r="VGO944" s="337"/>
      <c r="VGP944" s="337"/>
      <c r="VGQ944" s="337"/>
      <c r="VGR944" s="337"/>
      <c r="VGS944" s="337"/>
      <c r="VGT944" s="337"/>
      <c r="VGU944" s="337"/>
      <c r="VGV944" s="337"/>
      <c r="VGW944" s="337"/>
      <c r="VGX944" s="337"/>
      <c r="VGY944" s="337"/>
      <c r="VGZ944" s="337"/>
      <c r="VHA944" s="337"/>
      <c r="VHB944" s="337"/>
      <c r="VHC944" s="337"/>
      <c r="VHD944" s="337"/>
      <c r="VHE944" s="337"/>
      <c r="VHF944" s="337"/>
      <c r="VHG944" s="337"/>
      <c r="VHH944" s="337"/>
      <c r="VHI944" s="337"/>
      <c r="VHJ944" s="337"/>
      <c r="VHK944" s="337"/>
      <c r="VHL944" s="337"/>
      <c r="VHM944" s="337"/>
      <c r="VHN944" s="337"/>
      <c r="VHO944" s="337"/>
      <c r="VHP944" s="337"/>
      <c r="VHQ944" s="337"/>
      <c r="VHR944" s="337"/>
      <c r="VHS944" s="337"/>
      <c r="VHT944" s="337"/>
      <c r="VHU944" s="337"/>
      <c r="VHV944" s="337"/>
      <c r="VHW944" s="337"/>
      <c r="VHX944" s="337"/>
      <c r="VHY944" s="337"/>
      <c r="VHZ944" s="337"/>
      <c r="VIA944" s="337"/>
      <c r="VIB944" s="337"/>
      <c r="VIC944" s="337"/>
      <c r="VID944" s="337"/>
      <c r="VIE944" s="337"/>
      <c r="VIF944" s="337"/>
      <c r="VIG944" s="337"/>
      <c r="VIH944" s="337"/>
      <c r="VII944" s="337"/>
      <c r="VIJ944" s="337"/>
      <c r="VIK944" s="337"/>
      <c r="VIL944" s="337"/>
      <c r="VIM944" s="337"/>
      <c r="VIN944" s="337"/>
      <c r="VIO944" s="337"/>
      <c r="VIP944" s="337"/>
      <c r="VIQ944" s="337"/>
      <c r="VIR944" s="337"/>
      <c r="VIS944" s="337"/>
      <c r="VIT944" s="337"/>
      <c r="VIU944" s="337"/>
      <c r="VIV944" s="337"/>
      <c r="VIW944" s="337"/>
      <c r="VIX944" s="337"/>
      <c r="VIY944" s="337"/>
      <c r="VIZ944" s="337"/>
      <c r="VJA944" s="337"/>
      <c r="VJB944" s="337"/>
      <c r="VJC944" s="337"/>
      <c r="VJD944" s="337"/>
      <c r="VJE944" s="337"/>
      <c r="VJF944" s="337"/>
      <c r="VJG944" s="337"/>
      <c r="VJH944" s="337"/>
      <c r="VJI944" s="337"/>
      <c r="VJJ944" s="337"/>
      <c r="VJK944" s="337"/>
      <c r="VJL944" s="337"/>
      <c r="VJM944" s="337"/>
      <c r="VJN944" s="337"/>
      <c r="VJO944" s="337"/>
      <c r="VJP944" s="337"/>
      <c r="VJQ944" s="337"/>
      <c r="VJR944" s="337"/>
      <c r="VJS944" s="337"/>
      <c r="VJT944" s="337"/>
      <c r="VJU944" s="337"/>
      <c r="VJV944" s="337"/>
      <c r="VJW944" s="337"/>
      <c r="VJX944" s="337"/>
      <c r="VJY944" s="337"/>
      <c r="VJZ944" s="337"/>
      <c r="VKA944" s="337"/>
      <c r="VKB944" s="337"/>
      <c r="VKC944" s="337"/>
      <c r="VKD944" s="337"/>
      <c r="VKE944" s="337"/>
      <c r="VKF944" s="337"/>
      <c r="VKG944" s="337"/>
      <c r="VKH944" s="337"/>
      <c r="VKI944" s="337"/>
      <c r="VKJ944" s="337"/>
      <c r="VKK944" s="337"/>
      <c r="VKL944" s="337"/>
      <c r="VKM944" s="337"/>
      <c r="VKN944" s="337"/>
      <c r="VKO944" s="337"/>
      <c r="VKP944" s="337"/>
      <c r="VKQ944" s="337"/>
      <c r="VKR944" s="337"/>
      <c r="VKS944" s="337"/>
      <c r="VKT944" s="337"/>
      <c r="VKU944" s="337"/>
      <c r="VKV944" s="337"/>
      <c r="VKW944" s="337"/>
      <c r="VKX944" s="337"/>
      <c r="VKY944" s="337"/>
      <c r="VKZ944" s="337"/>
      <c r="VLA944" s="337"/>
      <c r="VLB944" s="337"/>
      <c r="VLC944" s="337"/>
      <c r="VLD944" s="337"/>
      <c r="VLE944" s="337"/>
      <c r="VLF944" s="337"/>
      <c r="VLG944" s="337"/>
      <c r="VLH944" s="337"/>
      <c r="VLI944" s="337"/>
      <c r="VLJ944" s="337"/>
      <c r="VLK944" s="337"/>
      <c r="VLL944" s="337"/>
      <c r="VLM944" s="337"/>
      <c r="VLN944" s="337"/>
      <c r="VLO944" s="337"/>
      <c r="VLP944" s="337"/>
      <c r="VLQ944" s="337"/>
      <c r="VLR944" s="337"/>
      <c r="VLS944" s="337"/>
      <c r="VLT944" s="337"/>
      <c r="VLU944" s="337"/>
      <c r="VLV944" s="337"/>
      <c r="VLW944" s="337"/>
      <c r="VLX944" s="337"/>
      <c r="VLY944" s="337"/>
      <c r="VLZ944" s="337"/>
      <c r="VMA944" s="337"/>
      <c r="VMB944" s="337"/>
      <c r="VMC944" s="337"/>
      <c r="VMD944" s="337"/>
      <c r="VME944" s="337"/>
      <c r="VMF944" s="337"/>
      <c r="VMG944" s="337"/>
      <c r="VMH944" s="337"/>
      <c r="VMI944" s="337"/>
      <c r="VMJ944" s="337"/>
      <c r="VMK944" s="337"/>
      <c r="VML944" s="337"/>
      <c r="VMM944" s="337"/>
      <c r="VMN944" s="337"/>
      <c r="VMO944" s="337"/>
      <c r="VMP944" s="337"/>
      <c r="VMQ944" s="337"/>
      <c r="VMR944" s="337"/>
      <c r="VMS944" s="337"/>
      <c r="VMT944" s="337"/>
      <c r="VMU944" s="337"/>
      <c r="VMV944" s="337"/>
      <c r="VMW944" s="337"/>
      <c r="VMX944" s="337"/>
      <c r="VMY944" s="337"/>
      <c r="VMZ944" s="337"/>
      <c r="VNA944" s="337"/>
      <c r="VNB944" s="337"/>
      <c r="VNC944" s="337"/>
      <c r="VND944" s="337"/>
      <c r="VNE944" s="337"/>
      <c r="VNF944" s="337"/>
      <c r="VNG944" s="337"/>
      <c r="VNH944" s="337"/>
      <c r="VNI944" s="337"/>
      <c r="VNJ944" s="337"/>
      <c r="VNK944" s="337"/>
      <c r="VNL944" s="337"/>
      <c r="VNM944" s="337"/>
      <c r="VNN944" s="337"/>
      <c r="VNO944" s="337"/>
      <c r="VNP944" s="337"/>
      <c r="VNQ944" s="337"/>
      <c r="VNR944" s="337"/>
      <c r="VNS944" s="337"/>
      <c r="VNT944" s="337"/>
      <c r="VNU944" s="337"/>
      <c r="VNV944" s="337"/>
      <c r="VNW944" s="337"/>
      <c r="VNX944" s="337"/>
      <c r="VNY944" s="337"/>
      <c r="VNZ944" s="337"/>
      <c r="VOA944" s="337"/>
      <c r="VOB944" s="337"/>
      <c r="VOC944" s="337"/>
      <c r="VOD944" s="337"/>
      <c r="VOE944" s="337"/>
      <c r="VOF944" s="337"/>
      <c r="VOG944" s="337"/>
      <c r="VOH944" s="337"/>
      <c r="VOI944" s="337"/>
      <c r="VOJ944" s="337"/>
      <c r="VOK944" s="337"/>
      <c r="VOL944" s="337"/>
      <c r="VOM944" s="337"/>
      <c r="VON944" s="337"/>
      <c r="VOO944" s="337"/>
      <c r="VOP944" s="337"/>
      <c r="VOQ944" s="337"/>
      <c r="VOR944" s="337"/>
      <c r="VOS944" s="337"/>
      <c r="VOT944" s="337"/>
      <c r="VOU944" s="337"/>
      <c r="VOV944" s="337"/>
      <c r="VOW944" s="337"/>
      <c r="VOX944" s="337"/>
      <c r="VOY944" s="337"/>
      <c r="VOZ944" s="337"/>
      <c r="VPA944" s="337"/>
      <c r="VPB944" s="337"/>
      <c r="VPC944" s="337"/>
      <c r="VPD944" s="337"/>
      <c r="VPE944" s="337"/>
      <c r="VPF944" s="337"/>
      <c r="VPG944" s="337"/>
      <c r="VPH944" s="337"/>
      <c r="VPI944" s="337"/>
      <c r="VPJ944" s="337"/>
      <c r="VPK944" s="337"/>
      <c r="VPL944" s="337"/>
      <c r="VPM944" s="337"/>
      <c r="VPN944" s="337"/>
      <c r="VPO944" s="337"/>
      <c r="VPP944" s="337"/>
      <c r="VPQ944" s="337"/>
      <c r="VPR944" s="337"/>
      <c r="VPS944" s="337"/>
      <c r="VPT944" s="337"/>
      <c r="VPU944" s="337"/>
      <c r="VPV944" s="337"/>
      <c r="VPW944" s="337"/>
      <c r="VPX944" s="337"/>
      <c r="VPY944" s="337"/>
      <c r="VPZ944" s="337"/>
      <c r="VQA944" s="337"/>
      <c r="VQB944" s="337"/>
      <c r="VQC944" s="337"/>
      <c r="VQD944" s="337"/>
      <c r="VQE944" s="337"/>
      <c r="VQF944" s="337"/>
      <c r="VQG944" s="337"/>
      <c r="VQH944" s="337"/>
      <c r="VQI944" s="337"/>
      <c r="VQJ944" s="337"/>
      <c r="VQK944" s="337"/>
      <c r="VQL944" s="337"/>
      <c r="VQM944" s="337"/>
      <c r="VQN944" s="337"/>
      <c r="VQO944" s="337"/>
      <c r="VQP944" s="337"/>
      <c r="VQQ944" s="337"/>
      <c r="VQR944" s="337"/>
      <c r="VQS944" s="337"/>
      <c r="VQT944" s="337"/>
      <c r="VQU944" s="337"/>
      <c r="VQV944" s="337"/>
      <c r="VQW944" s="337"/>
      <c r="VQX944" s="337"/>
      <c r="VQY944" s="337"/>
      <c r="VQZ944" s="337"/>
      <c r="VRA944" s="337"/>
      <c r="VRB944" s="337"/>
      <c r="VRC944" s="337"/>
      <c r="VRD944" s="337"/>
      <c r="VRE944" s="337"/>
      <c r="VRF944" s="337"/>
      <c r="VRG944" s="337"/>
      <c r="VRH944" s="337"/>
      <c r="VRI944" s="337"/>
      <c r="VRJ944" s="337"/>
      <c r="VRK944" s="337"/>
      <c r="VRL944" s="337"/>
      <c r="VRM944" s="337"/>
      <c r="VRN944" s="337"/>
      <c r="VRO944" s="337"/>
      <c r="VRP944" s="337"/>
      <c r="VRQ944" s="337"/>
      <c r="VRR944" s="337"/>
      <c r="VRS944" s="337"/>
      <c r="VRT944" s="337"/>
      <c r="VRU944" s="337"/>
      <c r="VRV944" s="337"/>
      <c r="VRW944" s="337"/>
      <c r="VRX944" s="337"/>
      <c r="VRY944" s="337"/>
      <c r="VRZ944" s="337"/>
      <c r="VSA944" s="337"/>
      <c r="VSB944" s="337"/>
      <c r="VSC944" s="337"/>
      <c r="VSD944" s="337"/>
      <c r="VSE944" s="337"/>
      <c r="VSF944" s="337"/>
      <c r="VSG944" s="337"/>
      <c r="VSH944" s="337"/>
      <c r="VSI944" s="337"/>
      <c r="VSJ944" s="337"/>
      <c r="VSK944" s="337"/>
      <c r="VSL944" s="337"/>
      <c r="VSM944" s="337"/>
      <c r="VSN944" s="337"/>
      <c r="VSO944" s="337"/>
      <c r="VSP944" s="337"/>
      <c r="VSQ944" s="337"/>
      <c r="VSR944" s="337"/>
      <c r="VSS944" s="337"/>
      <c r="VST944" s="337"/>
      <c r="VSU944" s="337"/>
      <c r="VSV944" s="337"/>
      <c r="VSW944" s="337"/>
      <c r="VSX944" s="337"/>
      <c r="VSY944" s="337"/>
      <c r="VSZ944" s="337"/>
      <c r="VTA944" s="337"/>
      <c r="VTB944" s="337"/>
      <c r="VTC944" s="337"/>
      <c r="VTD944" s="337"/>
      <c r="VTE944" s="337"/>
      <c r="VTF944" s="337"/>
      <c r="VTG944" s="337"/>
      <c r="VTH944" s="337"/>
      <c r="VTI944" s="337"/>
      <c r="VTJ944" s="337"/>
      <c r="VTK944" s="337"/>
      <c r="VTL944" s="337"/>
      <c r="VTM944" s="337"/>
      <c r="VTN944" s="337"/>
      <c r="VTO944" s="337"/>
      <c r="VTP944" s="337"/>
      <c r="VTQ944" s="337"/>
      <c r="VTR944" s="337"/>
      <c r="VTS944" s="337"/>
      <c r="VTT944" s="337"/>
      <c r="VTU944" s="337"/>
      <c r="VTV944" s="337"/>
      <c r="VTW944" s="337"/>
      <c r="VTX944" s="337"/>
      <c r="VTY944" s="337"/>
      <c r="VTZ944" s="337"/>
      <c r="VUA944" s="337"/>
      <c r="VUB944" s="337"/>
      <c r="VUC944" s="337"/>
      <c r="VUD944" s="337"/>
      <c r="VUE944" s="337"/>
      <c r="VUF944" s="337"/>
      <c r="VUG944" s="337"/>
      <c r="VUH944" s="337"/>
      <c r="VUI944" s="337"/>
      <c r="VUJ944" s="337"/>
      <c r="VUK944" s="337"/>
      <c r="VUL944" s="337"/>
      <c r="VUM944" s="337"/>
      <c r="VUN944" s="337"/>
      <c r="VUO944" s="337"/>
      <c r="VUP944" s="337"/>
      <c r="VUQ944" s="337"/>
      <c r="VUR944" s="337"/>
      <c r="VUS944" s="337"/>
      <c r="VUT944" s="337"/>
      <c r="VUU944" s="337"/>
      <c r="VUV944" s="337"/>
      <c r="VUW944" s="337"/>
      <c r="VUX944" s="337"/>
      <c r="VUY944" s="337"/>
      <c r="VUZ944" s="337"/>
      <c r="VVA944" s="337"/>
      <c r="VVB944" s="337"/>
      <c r="VVC944" s="337"/>
      <c r="VVD944" s="337"/>
      <c r="VVE944" s="337"/>
      <c r="VVF944" s="337"/>
      <c r="VVG944" s="337"/>
      <c r="VVH944" s="337"/>
      <c r="VVI944" s="337"/>
      <c r="VVJ944" s="337"/>
      <c r="VVK944" s="337"/>
      <c r="VVL944" s="337"/>
      <c r="VVM944" s="337"/>
      <c r="VVN944" s="337"/>
      <c r="VVO944" s="337"/>
      <c r="VVP944" s="337"/>
      <c r="VVQ944" s="337"/>
      <c r="VVR944" s="337"/>
      <c r="VVS944" s="337"/>
      <c r="VVT944" s="337"/>
      <c r="VVU944" s="337"/>
      <c r="VVV944" s="337"/>
      <c r="VVW944" s="337"/>
      <c r="VVX944" s="337"/>
      <c r="VVY944" s="337"/>
      <c r="VVZ944" s="337"/>
      <c r="VWA944" s="337"/>
      <c r="VWB944" s="337"/>
      <c r="VWC944" s="337"/>
      <c r="VWD944" s="337"/>
      <c r="VWE944" s="337"/>
      <c r="VWF944" s="337"/>
      <c r="VWG944" s="337"/>
      <c r="VWH944" s="337"/>
      <c r="VWI944" s="337"/>
      <c r="VWJ944" s="337"/>
      <c r="VWK944" s="337"/>
      <c r="VWL944" s="337"/>
      <c r="VWM944" s="337"/>
      <c r="VWN944" s="337"/>
      <c r="VWO944" s="337"/>
      <c r="VWP944" s="337"/>
      <c r="VWQ944" s="337"/>
      <c r="VWR944" s="337"/>
      <c r="VWS944" s="337"/>
      <c r="VWT944" s="337"/>
      <c r="VWU944" s="337"/>
      <c r="VWV944" s="337"/>
      <c r="VWW944" s="337"/>
      <c r="VWX944" s="337"/>
      <c r="VWY944" s="337"/>
      <c r="VWZ944" s="337"/>
      <c r="VXA944" s="337"/>
      <c r="VXB944" s="337"/>
      <c r="VXC944" s="337"/>
      <c r="VXD944" s="337"/>
      <c r="VXE944" s="337"/>
      <c r="VXF944" s="337"/>
      <c r="VXG944" s="337"/>
      <c r="VXH944" s="337"/>
      <c r="VXI944" s="337"/>
      <c r="VXJ944" s="337"/>
      <c r="VXK944" s="337"/>
      <c r="VXL944" s="337"/>
      <c r="VXM944" s="337"/>
      <c r="VXN944" s="337"/>
      <c r="VXO944" s="337"/>
      <c r="VXP944" s="337"/>
      <c r="VXQ944" s="337"/>
      <c r="VXR944" s="337"/>
      <c r="VXS944" s="337"/>
      <c r="VXT944" s="337"/>
      <c r="VXU944" s="337"/>
      <c r="VXV944" s="337"/>
      <c r="VXW944" s="337"/>
      <c r="VXX944" s="337"/>
      <c r="VXY944" s="337"/>
      <c r="VXZ944" s="337"/>
      <c r="VYA944" s="337"/>
      <c r="VYB944" s="337"/>
      <c r="VYC944" s="337"/>
      <c r="VYD944" s="337"/>
      <c r="VYE944" s="337"/>
      <c r="VYF944" s="337"/>
      <c r="VYG944" s="337"/>
      <c r="VYH944" s="337"/>
      <c r="VYI944" s="337"/>
      <c r="VYJ944" s="337"/>
      <c r="VYK944" s="337"/>
      <c r="VYL944" s="337"/>
      <c r="VYM944" s="337"/>
      <c r="VYN944" s="337"/>
      <c r="VYO944" s="337"/>
      <c r="VYP944" s="337"/>
      <c r="VYQ944" s="337"/>
      <c r="VYR944" s="337"/>
      <c r="VYS944" s="337"/>
      <c r="VYT944" s="337"/>
      <c r="VYU944" s="337"/>
      <c r="VYV944" s="337"/>
      <c r="VYW944" s="337"/>
      <c r="VYX944" s="337"/>
      <c r="VYY944" s="337"/>
      <c r="VYZ944" s="337"/>
      <c r="VZA944" s="337"/>
      <c r="VZB944" s="337"/>
      <c r="VZC944" s="337"/>
      <c r="VZD944" s="337"/>
      <c r="VZE944" s="337"/>
      <c r="VZF944" s="337"/>
      <c r="VZG944" s="337"/>
      <c r="VZH944" s="337"/>
      <c r="VZI944" s="337"/>
      <c r="VZJ944" s="337"/>
      <c r="VZK944" s="337"/>
      <c r="VZL944" s="337"/>
      <c r="VZM944" s="337"/>
      <c r="VZN944" s="337"/>
      <c r="VZO944" s="337"/>
      <c r="VZP944" s="337"/>
      <c r="VZQ944" s="337"/>
      <c r="VZR944" s="337"/>
      <c r="VZS944" s="337"/>
      <c r="VZT944" s="337"/>
      <c r="VZU944" s="337"/>
      <c r="VZV944" s="337"/>
      <c r="VZW944" s="337"/>
      <c r="VZX944" s="337"/>
      <c r="VZY944" s="337"/>
      <c r="VZZ944" s="337"/>
      <c r="WAA944" s="337"/>
      <c r="WAB944" s="337"/>
      <c r="WAC944" s="337"/>
      <c r="WAD944" s="337"/>
      <c r="WAE944" s="337"/>
      <c r="WAF944" s="337"/>
      <c r="WAG944" s="337"/>
      <c r="WAH944" s="337"/>
      <c r="WAI944" s="337"/>
      <c r="WAJ944" s="337"/>
      <c r="WAK944" s="337"/>
      <c r="WAL944" s="337"/>
      <c r="WAM944" s="337"/>
      <c r="WAN944" s="337"/>
      <c r="WAO944" s="337"/>
      <c r="WAP944" s="337"/>
      <c r="WAQ944" s="337"/>
      <c r="WAR944" s="337"/>
      <c r="WAS944" s="337"/>
      <c r="WAT944" s="337"/>
      <c r="WAU944" s="337"/>
      <c r="WAV944" s="337"/>
      <c r="WAW944" s="337"/>
      <c r="WAX944" s="337"/>
      <c r="WAY944" s="337"/>
      <c r="WAZ944" s="337"/>
      <c r="WBA944" s="337"/>
      <c r="WBB944" s="337"/>
      <c r="WBC944" s="337"/>
      <c r="WBD944" s="337"/>
      <c r="WBE944" s="337"/>
      <c r="WBF944" s="337"/>
      <c r="WBG944" s="337"/>
      <c r="WBH944" s="337"/>
      <c r="WBI944" s="337"/>
      <c r="WBJ944" s="337"/>
      <c r="WBK944" s="337"/>
      <c r="WBL944" s="337"/>
      <c r="WBM944" s="337"/>
      <c r="WBN944" s="337"/>
      <c r="WBO944" s="337"/>
      <c r="WBP944" s="337"/>
      <c r="WBQ944" s="337"/>
      <c r="WBR944" s="337"/>
      <c r="WBS944" s="337"/>
      <c r="WBT944" s="337"/>
      <c r="WBU944" s="337"/>
      <c r="WBV944" s="337"/>
      <c r="WBW944" s="337"/>
      <c r="WBX944" s="337"/>
      <c r="WBY944" s="337"/>
      <c r="WBZ944" s="337"/>
      <c r="WCA944" s="337"/>
      <c r="WCB944" s="337"/>
      <c r="WCC944" s="337"/>
      <c r="WCD944" s="337"/>
      <c r="WCE944" s="337"/>
      <c r="WCF944" s="337"/>
      <c r="WCG944" s="337"/>
      <c r="WCH944" s="337"/>
      <c r="WCI944" s="337"/>
      <c r="WCJ944" s="337"/>
      <c r="WCK944" s="337"/>
      <c r="WCL944" s="337"/>
      <c r="WCM944" s="337"/>
      <c r="WCN944" s="337"/>
      <c r="WCO944" s="337"/>
      <c r="WCP944" s="337"/>
      <c r="WCQ944" s="337"/>
      <c r="WCR944" s="337"/>
      <c r="WCS944" s="337"/>
      <c r="WCT944" s="337"/>
      <c r="WCU944" s="337"/>
      <c r="WCV944" s="337"/>
      <c r="WCW944" s="337"/>
      <c r="WCX944" s="337"/>
      <c r="WCY944" s="337"/>
      <c r="WCZ944" s="337"/>
      <c r="WDA944" s="337"/>
      <c r="WDB944" s="337"/>
      <c r="WDC944" s="337"/>
      <c r="WDD944" s="337"/>
      <c r="WDE944" s="337"/>
      <c r="WDF944" s="337"/>
      <c r="WDG944" s="337"/>
      <c r="WDH944" s="337"/>
      <c r="WDI944" s="337"/>
      <c r="WDJ944" s="337"/>
      <c r="WDK944" s="337"/>
      <c r="WDL944" s="337"/>
      <c r="WDM944" s="337"/>
      <c r="WDN944" s="337"/>
      <c r="WDO944" s="337"/>
      <c r="WDP944" s="337"/>
      <c r="WDQ944" s="337"/>
      <c r="WDR944" s="337"/>
      <c r="WDS944" s="337"/>
      <c r="WDT944" s="337"/>
      <c r="WDU944" s="337"/>
      <c r="WDV944" s="337"/>
      <c r="WDW944" s="337"/>
      <c r="WDX944" s="337"/>
      <c r="WDY944" s="337"/>
      <c r="WDZ944" s="337"/>
      <c r="WEA944" s="337"/>
      <c r="WEB944" s="337"/>
      <c r="WEC944" s="337"/>
      <c r="WED944" s="337"/>
      <c r="WEE944" s="337"/>
      <c r="WEF944" s="337"/>
      <c r="WEG944" s="337"/>
      <c r="WEH944" s="337"/>
      <c r="WEI944" s="337"/>
      <c r="WEJ944" s="337"/>
      <c r="WEK944" s="337"/>
      <c r="WEL944" s="337"/>
      <c r="WEM944" s="337"/>
      <c r="WEN944" s="337"/>
      <c r="WEO944" s="337"/>
      <c r="WEP944" s="337"/>
      <c r="WEQ944" s="337"/>
      <c r="WER944" s="337"/>
      <c r="WES944" s="337"/>
      <c r="WET944" s="337"/>
      <c r="WEU944" s="337"/>
      <c r="WEV944" s="337"/>
      <c r="WEW944" s="337"/>
      <c r="WEX944" s="337"/>
      <c r="WEY944" s="337"/>
      <c r="WEZ944" s="337"/>
      <c r="WFA944" s="337"/>
      <c r="WFB944" s="337"/>
      <c r="WFC944" s="337"/>
      <c r="WFD944" s="337"/>
      <c r="WFE944" s="337"/>
      <c r="WFF944" s="337"/>
      <c r="WFG944" s="337"/>
      <c r="WFH944" s="337"/>
      <c r="WFI944" s="337"/>
      <c r="WFJ944" s="337"/>
      <c r="WFK944" s="337"/>
      <c r="WFL944" s="337"/>
      <c r="WFM944" s="337"/>
      <c r="WFN944" s="337"/>
      <c r="WFO944" s="337"/>
      <c r="WFP944" s="337"/>
      <c r="WFQ944" s="337"/>
      <c r="WFR944" s="337"/>
      <c r="WFS944" s="337"/>
      <c r="WFT944" s="337"/>
      <c r="WFU944" s="337"/>
      <c r="WFV944" s="337"/>
      <c r="WFW944" s="337"/>
      <c r="WFX944" s="337"/>
      <c r="WFY944" s="337"/>
      <c r="WFZ944" s="337"/>
      <c r="WGA944" s="337"/>
      <c r="WGB944" s="337"/>
      <c r="WGC944" s="337"/>
      <c r="WGD944" s="337"/>
      <c r="WGE944" s="337"/>
      <c r="WGF944" s="337"/>
      <c r="WGG944" s="337"/>
      <c r="WGH944" s="337"/>
      <c r="WGI944" s="337"/>
      <c r="WGJ944" s="337"/>
      <c r="WGK944" s="337"/>
      <c r="WGL944" s="337"/>
      <c r="WGM944" s="337"/>
      <c r="WGN944" s="337"/>
      <c r="WGO944" s="337"/>
      <c r="WGP944" s="337"/>
      <c r="WGQ944" s="337"/>
      <c r="WGR944" s="337"/>
      <c r="WGS944" s="337"/>
      <c r="WGT944" s="337"/>
      <c r="WGU944" s="337"/>
      <c r="WGV944" s="337"/>
      <c r="WGW944" s="337"/>
      <c r="WGX944" s="337"/>
      <c r="WGY944" s="337"/>
      <c r="WGZ944" s="337"/>
      <c r="WHA944" s="337"/>
      <c r="WHB944" s="337"/>
      <c r="WHC944" s="337"/>
      <c r="WHD944" s="337"/>
      <c r="WHE944" s="337"/>
      <c r="WHF944" s="337"/>
      <c r="WHG944" s="337"/>
      <c r="WHH944" s="337"/>
      <c r="WHI944" s="337"/>
      <c r="WHJ944" s="337"/>
      <c r="WHK944" s="337"/>
      <c r="WHL944" s="337"/>
      <c r="WHM944" s="337"/>
      <c r="WHN944" s="337"/>
      <c r="WHO944" s="337"/>
      <c r="WHP944" s="337"/>
      <c r="WHQ944" s="337"/>
      <c r="WHR944" s="337"/>
      <c r="WHS944" s="337"/>
      <c r="WHT944" s="337"/>
      <c r="WHU944" s="337"/>
      <c r="WHV944" s="337"/>
      <c r="WHW944" s="337"/>
      <c r="WHX944" s="337"/>
      <c r="WHY944" s="337"/>
      <c r="WHZ944" s="337"/>
      <c r="WIA944" s="337"/>
      <c r="WIB944" s="337"/>
      <c r="WIC944" s="337"/>
      <c r="WID944" s="337"/>
      <c r="WIE944" s="337"/>
      <c r="WIF944" s="337"/>
      <c r="WIG944" s="337"/>
      <c r="WIH944" s="337"/>
      <c r="WII944" s="337"/>
      <c r="WIJ944" s="337"/>
      <c r="WIK944" s="337"/>
      <c r="WIL944" s="337"/>
      <c r="WIM944" s="337"/>
      <c r="WIN944" s="337"/>
      <c r="WIO944" s="337"/>
      <c r="WIP944" s="337"/>
      <c r="WIQ944" s="337"/>
      <c r="WIR944" s="337"/>
      <c r="WIS944" s="337"/>
      <c r="WIT944" s="337"/>
      <c r="WIU944" s="337"/>
      <c r="WIV944" s="337"/>
      <c r="WIW944" s="337"/>
      <c r="WIX944" s="337"/>
      <c r="WIY944" s="337"/>
      <c r="WIZ944" s="337"/>
      <c r="WJA944" s="337"/>
      <c r="WJB944" s="337"/>
      <c r="WJC944" s="337"/>
      <c r="WJD944" s="337"/>
      <c r="WJE944" s="337"/>
      <c r="WJF944" s="337"/>
      <c r="WJG944" s="337"/>
      <c r="WJH944" s="337"/>
      <c r="WJI944" s="337"/>
      <c r="WJJ944" s="337"/>
      <c r="WJK944" s="337"/>
      <c r="WJL944" s="337"/>
      <c r="WJM944" s="337"/>
      <c r="WJN944" s="337"/>
      <c r="WJO944" s="337"/>
      <c r="WJP944" s="337"/>
      <c r="WJQ944" s="337"/>
      <c r="WJR944" s="337"/>
      <c r="WJS944" s="337"/>
      <c r="WJT944" s="337"/>
      <c r="WJU944" s="337"/>
      <c r="WJV944" s="337"/>
      <c r="WJW944" s="337"/>
      <c r="WJX944" s="337"/>
      <c r="WJY944" s="337"/>
      <c r="WJZ944" s="337"/>
      <c r="WKA944" s="337"/>
      <c r="WKB944" s="337"/>
      <c r="WKC944" s="337"/>
      <c r="WKD944" s="337"/>
      <c r="WKE944" s="337"/>
      <c r="WKF944" s="337"/>
      <c r="WKG944" s="337"/>
      <c r="WKH944" s="337"/>
      <c r="WKI944" s="337"/>
      <c r="WKJ944" s="337"/>
      <c r="WKK944" s="337"/>
      <c r="WKL944" s="337"/>
      <c r="WKM944" s="337"/>
      <c r="WKN944" s="337"/>
      <c r="WKO944" s="337"/>
      <c r="WKP944" s="337"/>
      <c r="WKQ944" s="337"/>
      <c r="WKR944" s="337"/>
      <c r="WKS944" s="337"/>
      <c r="WKT944" s="337"/>
      <c r="WKU944" s="337"/>
      <c r="WKV944" s="337"/>
      <c r="WKW944" s="337"/>
      <c r="WKX944" s="337"/>
      <c r="WKY944" s="337"/>
      <c r="WKZ944" s="337"/>
      <c r="WLA944" s="337"/>
      <c r="WLB944" s="337"/>
      <c r="WLC944" s="337"/>
      <c r="WLD944" s="337"/>
      <c r="WLE944" s="337"/>
      <c r="WLF944" s="337"/>
      <c r="WLG944" s="337"/>
      <c r="WLH944" s="337"/>
      <c r="WLI944" s="337"/>
      <c r="WLJ944" s="337"/>
      <c r="WLK944" s="337"/>
      <c r="WLL944" s="337"/>
      <c r="WLM944" s="337"/>
      <c r="WLN944" s="337"/>
      <c r="WLO944" s="337"/>
      <c r="WLP944" s="337"/>
      <c r="WLQ944" s="337"/>
      <c r="WLR944" s="337"/>
      <c r="WLS944" s="337"/>
      <c r="WLT944" s="337"/>
      <c r="WLU944" s="337"/>
      <c r="WLV944" s="337"/>
      <c r="WLW944" s="337"/>
      <c r="WLX944" s="337"/>
      <c r="WLY944" s="337"/>
      <c r="WLZ944" s="337"/>
      <c r="WMA944" s="337"/>
      <c r="WMB944" s="337"/>
      <c r="WMC944" s="337"/>
      <c r="WMD944" s="337"/>
      <c r="WME944" s="337"/>
      <c r="WMF944" s="337"/>
      <c r="WMG944" s="337"/>
      <c r="WMH944" s="337"/>
      <c r="WMI944" s="337"/>
      <c r="WMJ944" s="337"/>
      <c r="WMK944" s="337"/>
      <c r="WML944" s="337"/>
      <c r="WMM944" s="337"/>
      <c r="WMN944" s="337"/>
      <c r="WMO944" s="337"/>
      <c r="WMP944" s="337"/>
      <c r="WMQ944" s="337"/>
      <c r="WMR944" s="337"/>
      <c r="WMS944" s="337"/>
      <c r="WMT944" s="337"/>
      <c r="WMU944" s="337"/>
      <c r="WMV944" s="337"/>
      <c r="WMW944" s="337"/>
      <c r="WMX944" s="337"/>
      <c r="WMY944" s="337"/>
      <c r="WMZ944" s="337"/>
      <c r="WNA944" s="337"/>
      <c r="WNB944" s="337"/>
      <c r="WNC944" s="337"/>
      <c r="WND944" s="337"/>
      <c r="WNE944" s="337"/>
      <c r="WNF944" s="337"/>
      <c r="WNG944" s="337"/>
      <c r="WNH944" s="337"/>
      <c r="WNI944" s="337"/>
      <c r="WNJ944" s="337"/>
      <c r="WNK944" s="337"/>
      <c r="WNL944" s="337"/>
      <c r="WNM944" s="337"/>
      <c r="WNN944" s="337"/>
      <c r="WNO944" s="337"/>
      <c r="WNP944" s="337"/>
      <c r="WNQ944" s="337"/>
      <c r="WNR944" s="337"/>
      <c r="WNS944" s="337"/>
      <c r="WNT944" s="337"/>
      <c r="WNU944" s="337"/>
      <c r="WNV944" s="337"/>
      <c r="WNW944" s="337"/>
      <c r="WNX944" s="337"/>
      <c r="WNY944" s="337"/>
      <c r="WNZ944" s="337"/>
      <c r="WOA944" s="337"/>
      <c r="WOB944" s="337"/>
      <c r="WOC944" s="337"/>
      <c r="WOD944" s="337"/>
      <c r="WOE944" s="337"/>
      <c r="WOF944" s="337"/>
      <c r="WOG944" s="337"/>
      <c r="WOH944" s="337"/>
      <c r="WOI944" s="337"/>
      <c r="WOJ944" s="337"/>
      <c r="WOK944" s="337"/>
      <c r="WOL944" s="337"/>
      <c r="WOM944" s="337"/>
      <c r="WON944" s="337"/>
      <c r="WOO944" s="337"/>
      <c r="WOP944" s="337"/>
      <c r="WOQ944" s="337"/>
      <c r="WOR944" s="337"/>
      <c r="WOS944" s="337"/>
      <c r="WOT944" s="337"/>
      <c r="WOU944" s="337"/>
      <c r="WOV944" s="337"/>
      <c r="WOW944" s="337"/>
      <c r="WOX944" s="337"/>
      <c r="WOY944" s="337"/>
      <c r="WOZ944" s="337"/>
      <c r="WPA944" s="337"/>
      <c r="WPB944" s="337"/>
      <c r="WPC944" s="337"/>
      <c r="WPD944" s="337"/>
      <c r="WPE944" s="337"/>
      <c r="WPF944" s="337"/>
      <c r="WPG944" s="337"/>
      <c r="WPH944" s="337"/>
      <c r="WPI944" s="337"/>
      <c r="WPJ944" s="337"/>
      <c r="WPK944" s="337"/>
      <c r="WPL944" s="337"/>
      <c r="WPM944" s="337"/>
      <c r="WPN944" s="337"/>
      <c r="WPO944" s="337"/>
      <c r="WPP944" s="337"/>
      <c r="WPQ944" s="337"/>
      <c r="WPR944" s="337"/>
      <c r="WPS944" s="337"/>
      <c r="WPT944" s="337"/>
      <c r="WPU944" s="337"/>
      <c r="WPV944" s="337"/>
      <c r="WPW944" s="337"/>
      <c r="WPX944" s="337"/>
      <c r="WPY944" s="337"/>
      <c r="WPZ944" s="337"/>
      <c r="WQA944" s="337"/>
      <c r="WQB944" s="337"/>
      <c r="WQC944" s="337"/>
      <c r="WQD944" s="337"/>
      <c r="WQE944" s="337"/>
      <c r="WQF944" s="337"/>
      <c r="WQG944" s="337"/>
      <c r="WQH944" s="337"/>
      <c r="WQI944" s="337"/>
      <c r="WQJ944" s="337"/>
      <c r="WQK944" s="337"/>
      <c r="WQL944" s="337"/>
      <c r="WQM944" s="337"/>
      <c r="WQN944" s="337"/>
      <c r="WQO944" s="337"/>
      <c r="WQP944" s="337"/>
      <c r="WQQ944" s="337"/>
      <c r="WQR944" s="337"/>
      <c r="WQS944" s="337"/>
      <c r="WQT944" s="337"/>
      <c r="WQU944" s="337"/>
      <c r="WQV944" s="337"/>
      <c r="WQW944" s="337"/>
      <c r="WQX944" s="337"/>
      <c r="WQY944" s="337"/>
      <c r="WQZ944" s="337"/>
      <c r="WRA944" s="337"/>
      <c r="WRB944" s="337"/>
      <c r="WRC944" s="337"/>
      <c r="WRD944" s="337"/>
      <c r="WRE944" s="337"/>
      <c r="WRF944" s="337"/>
      <c r="WRG944" s="337"/>
      <c r="WRH944" s="337"/>
      <c r="WRI944" s="337"/>
      <c r="WRJ944" s="337"/>
      <c r="WRK944" s="337"/>
      <c r="WRL944" s="337"/>
      <c r="WRM944" s="337"/>
      <c r="WRN944" s="337"/>
      <c r="WRO944" s="337"/>
      <c r="WRP944" s="337"/>
      <c r="WRQ944" s="337"/>
      <c r="WRR944" s="337"/>
      <c r="WRS944" s="337"/>
      <c r="WRT944" s="337"/>
      <c r="WRU944" s="337"/>
      <c r="WRV944" s="337"/>
      <c r="WRW944" s="337"/>
      <c r="WRX944" s="337"/>
      <c r="WRY944" s="337"/>
      <c r="WRZ944" s="337"/>
      <c r="WSA944" s="337"/>
      <c r="WSB944" s="337"/>
      <c r="WSC944" s="337"/>
      <c r="WSD944" s="337"/>
      <c r="WSE944" s="337"/>
      <c r="WSF944" s="337"/>
      <c r="WSG944" s="337"/>
      <c r="WSH944" s="337"/>
      <c r="WSI944" s="337"/>
      <c r="WSJ944" s="337"/>
      <c r="WSK944" s="337"/>
      <c r="WSL944" s="337"/>
      <c r="WSM944" s="337"/>
      <c r="WSN944" s="337"/>
      <c r="WSO944" s="337"/>
      <c r="WSP944" s="337"/>
      <c r="WSQ944" s="337"/>
      <c r="WSR944" s="337"/>
      <c r="WSS944" s="337"/>
      <c r="WST944" s="337"/>
      <c r="WSU944" s="337"/>
      <c r="WSV944" s="337"/>
      <c r="WSW944" s="337"/>
      <c r="WSX944" s="337"/>
      <c r="WSY944" s="337"/>
      <c r="WSZ944" s="337"/>
      <c r="WTA944" s="337"/>
      <c r="WTB944" s="337"/>
      <c r="WTC944" s="337"/>
      <c r="WTD944" s="337"/>
      <c r="WTE944" s="337"/>
      <c r="WTF944" s="337"/>
      <c r="WTG944" s="337"/>
      <c r="WTH944" s="337"/>
      <c r="WTI944" s="337"/>
      <c r="WTJ944" s="337"/>
      <c r="WTK944" s="337"/>
      <c r="WTL944" s="337"/>
      <c r="WTM944" s="337"/>
      <c r="WTN944" s="337"/>
      <c r="WTO944" s="337"/>
      <c r="WTP944" s="337"/>
      <c r="WTQ944" s="337"/>
      <c r="WTR944" s="337"/>
      <c r="WTS944" s="337"/>
      <c r="WTT944" s="337"/>
      <c r="WTU944" s="337"/>
      <c r="WTV944" s="337"/>
      <c r="WTW944" s="337"/>
      <c r="WTX944" s="337"/>
      <c r="WTY944" s="337"/>
      <c r="WTZ944" s="337"/>
      <c r="WUA944" s="337"/>
      <c r="WUB944" s="337"/>
      <c r="WUC944" s="337"/>
      <c r="WUD944" s="337"/>
      <c r="WUE944" s="337"/>
      <c r="WUF944" s="337"/>
      <c r="WUG944" s="337"/>
      <c r="WUH944" s="337"/>
      <c r="WUI944" s="337"/>
      <c r="WUJ944" s="337"/>
      <c r="WUK944" s="337"/>
      <c r="WUL944" s="337"/>
      <c r="WUM944" s="337"/>
      <c r="WUN944" s="337"/>
      <c r="WUO944" s="337"/>
      <c r="WUP944" s="337"/>
      <c r="WUQ944" s="337"/>
      <c r="WUR944" s="337"/>
      <c r="WUS944" s="337"/>
      <c r="WUT944" s="337"/>
      <c r="WUU944" s="337"/>
      <c r="WUV944" s="337"/>
      <c r="WUW944" s="337"/>
      <c r="WUX944" s="337"/>
      <c r="WUY944" s="337"/>
      <c r="WUZ944" s="337"/>
      <c r="WVA944" s="337"/>
      <c r="WVB944" s="337"/>
      <c r="WVC944" s="337"/>
      <c r="WVD944" s="337"/>
      <c r="WVE944" s="337"/>
      <c r="WVF944" s="337"/>
      <c r="WVG944" s="337"/>
      <c r="WVH944" s="337"/>
      <c r="WVI944" s="337"/>
      <c r="WVJ944" s="337"/>
      <c r="WVK944" s="337"/>
      <c r="WVL944" s="337"/>
      <c r="WVM944" s="337"/>
      <c r="WVN944" s="337"/>
      <c r="WVO944" s="337"/>
      <c r="WVP944" s="337"/>
      <c r="WVQ944" s="337"/>
      <c r="WVR944" s="337"/>
      <c r="WVS944" s="337"/>
      <c r="WVT944" s="337"/>
      <c r="WVU944" s="337"/>
      <c r="WVV944" s="337"/>
      <c r="WVW944" s="337"/>
      <c r="WVX944" s="337"/>
      <c r="WVY944" s="337"/>
      <c r="WVZ944" s="337"/>
      <c r="WWA944" s="337"/>
      <c r="WWB944" s="337"/>
      <c r="WWC944" s="337"/>
      <c r="WWD944" s="337"/>
      <c r="WWE944" s="337"/>
      <c r="WWF944" s="337"/>
      <c r="WWG944" s="337"/>
      <c r="WWH944" s="337"/>
      <c r="WWI944" s="337"/>
      <c r="WWJ944" s="337"/>
      <c r="WWK944" s="337"/>
      <c r="WWL944" s="337"/>
      <c r="WWM944" s="337"/>
      <c r="WWN944" s="337"/>
      <c r="WWO944" s="337"/>
      <c r="WWP944" s="337"/>
      <c r="WWQ944" s="337"/>
      <c r="WWR944" s="337"/>
      <c r="WWS944" s="337"/>
      <c r="WWT944" s="337"/>
      <c r="WWU944" s="337"/>
      <c r="WWV944" s="337"/>
      <c r="WWW944" s="337"/>
      <c r="WWX944" s="337"/>
      <c r="WWY944" s="337"/>
      <c r="WWZ944" s="337"/>
      <c r="WXA944" s="337"/>
      <c r="WXB944" s="337"/>
      <c r="WXC944" s="337"/>
      <c r="WXD944" s="337"/>
      <c r="WXE944" s="337"/>
      <c r="WXF944" s="337"/>
      <c r="WXG944" s="337"/>
      <c r="WXH944" s="337"/>
      <c r="WXI944" s="337"/>
      <c r="WXJ944" s="337"/>
      <c r="WXK944" s="337"/>
      <c r="WXL944" s="337"/>
      <c r="WXM944" s="337"/>
      <c r="WXN944" s="337"/>
      <c r="WXO944" s="337"/>
      <c r="WXP944" s="337"/>
      <c r="WXQ944" s="337"/>
      <c r="WXR944" s="337"/>
      <c r="WXS944" s="337"/>
      <c r="WXT944" s="337"/>
      <c r="WXU944" s="337"/>
      <c r="WXV944" s="337"/>
      <c r="WXW944" s="337"/>
      <c r="WXX944" s="337"/>
      <c r="WXY944" s="337"/>
      <c r="WXZ944" s="337"/>
    </row>
    <row r="945" spans="1:16198" ht="35.25" x14ac:dyDescent="0.5">
      <c r="A945" s="267">
        <v>850</v>
      </c>
      <c r="B945" s="267">
        <v>1</v>
      </c>
      <c r="C945" s="354">
        <v>19</v>
      </c>
      <c r="D945" s="325" t="s">
        <v>16830</v>
      </c>
      <c r="E945" s="326"/>
      <c r="F945" s="317">
        <v>1976</v>
      </c>
      <c r="G945" s="301" t="s">
        <v>17162</v>
      </c>
      <c r="H945" s="317">
        <v>2</v>
      </c>
      <c r="I945" s="317">
        <v>2</v>
      </c>
      <c r="J945" s="318">
        <v>634.70000000000005</v>
      </c>
      <c r="K945" s="318">
        <v>581.70000000000005</v>
      </c>
      <c r="L945" s="327">
        <v>34</v>
      </c>
      <c r="M945" s="317" t="s">
        <v>17029</v>
      </c>
      <c r="N945" s="317" t="s">
        <v>17064</v>
      </c>
      <c r="O945" s="317" t="s">
        <v>17033</v>
      </c>
      <c r="P945" s="318">
        <v>4247845.5999999996</v>
      </c>
      <c r="Q945" s="321"/>
      <c r="R945" s="318">
        <v>3619943.24</v>
      </c>
      <c r="S945" s="318">
        <v>217796.17</v>
      </c>
      <c r="T945" s="318">
        <v>410106.19</v>
      </c>
      <c r="U945" s="302">
        <f t="shared" si="442"/>
        <v>6692.6825271781936</v>
      </c>
      <c r="V945" s="308">
        <v>9829.9686907200248</v>
      </c>
    </row>
    <row r="946" spans="1:16198" s="336" customFormat="1" ht="35.25" x14ac:dyDescent="0.5">
      <c r="A946" s="267">
        <v>851</v>
      </c>
      <c r="C946" s="309" t="s">
        <v>17383</v>
      </c>
      <c r="D946" s="328"/>
      <c r="E946" s="300" t="s">
        <v>17012</v>
      </c>
      <c r="F946" s="301" t="s">
        <v>17012</v>
      </c>
      <c r="G946" s="301" t="s">
        <v>17012</v>
      </c>
      <c r="H946" s="301" t="s">
        <v>17012</v>
      </c>
      <c r="I946" s="301" t="s">
        <v>17012</v>
      </c>
      <c r="J946" s="306">
        <f>J947</f>
        <v>2039.9</v>
      </c>
      <c r="K946" s="306">
        <f t="shared" ref="K946:L946" si="461">K947</f>
        <v>1862</v>
      </c>
      <c r="L946" s="307">
        <f t="shared" si="461"/>
        <v>68</v>
      </c>
      <c r="M946" s="301" t="s">
        <v>17012</v>
      </c>
      <c r="N946" s="301" t="s">
        <v>17012</v>
      </c>
      <c r="O946" s="304" t="s">
        <v>17012</v>
      </c>
      <c r="P946" s="324">
        <v>6417336.3400000008</v>
      </c>
      <c r="Q946" s="324">
        <f t="shared" ref="Q946:T946" si="462">Q947</f>
        <v>0</v>
      </c>
      <c r="R946" s="306">
        <f t="shared" si="462"/>
        <v>4887989.6700000009</v>
      </c>
      <c r="S946" s="306">
        <f t="shared" si="462"/>
        <v>375579.24</v>
      </c>
      <c r="T946" s="306">
        <f t="shared" si="462"/>
        <v>1153767.43</v>
      </c>
      <c r="U946" s="302">
        <f t="shared" si="442"/>
        <v>3145.9073189862252</v>
      </c>
      <c r="V946" s="321">
        <f>V947</f>
        <v>5268.7276827295454</v>
      </c>
      <c r="W946" s="267"/>
      <c r="X946" s="337"/>
      <c r="Y946" s="337"/>
      <c r="Z946" s="267"/>
      <c r="AA946" s="337"/>
      <c r="AB946" s="337"/>
      <c r="AC946" s="337"/>
      <c r="AD946" s="337"/>
      <c r="AE946" s="337"/>
      <c r="AF946" s="337"/>
      <c r="AG946" s="337"/>
      <c r="AH946" s="337"/>
      <c r="AI946" s="337"/>
      <c r="AJ946" s="337"/>
      <c r="AK946" s="337"/>
      <c r="AL946" s="337"/>
      <c r="AM946" s="337"/>
      <c r="AN946" s="337"/>
      <c r="AO946" s="337"/>
      <c r="AP946" s="337"/>
      <c r="AQ946" s="337"/>
      <c r="AR946" s="337"/>
      <c r="AS946" s="337"/>
      <c r="AT946" s="337"/>
      <c r="AU946" s="337"/>
      <c r="AV946" s="337"/>
      <c r="AW946" s="337"/>
      <c r="AX946" s="337"/>
      <c r="AY946" s="337"/>
      <c r="AZ946" s="337"/>
      <c r="BA946" s="337"/>
      <c r="BB946" s="337"/>
      <c r="BC946" s="337"/>
      <c r="BD946" s="337"/>
      <c r="BE946" s="337"/>
      <c r="BF946" s="337"/>
      <c r="BG946" s="337"/>
      <c r="BH946" s="337"/>
      <c r="BI946" s="337"/>
      <c r="BJ946" s="337"/>
      <c r="BK946" s="337"/>
      <c r="BL946" s="337"/>
      <c r="BM946" s="337"/>
      <c r="BN946" s="337"/>
      <c r="BO946" s="337"/>
      <c r="BP946" s="337"/>
      <c r="BQ946" s="337"/>
      <c r="BR946" s="337"/>
      <c r="BS946" s="337"/>
      <c r="BT946" s="337"/>
      <c r="BU946" s="337"/>
      <c r="BV946" s="337"/>
      <c r="BW946" s="337"/>
      <c r="BX946" s="337"/>
      <c r="BY946" s="337"/>
      <c r="BZ946" s="337"/>
      <c r="CA946" s="337"/>
      <c r="CB946" s="337"/>
      <c r="CC946" s="337"/>
      <c r="CD946" s="337"/>
      <c r="CE946" s="337"/>
      <c r="CF946" s="337"/>
      <c r="CG946" s="337"/>
      <c r="CH946" s="337"/>
      <c r="CI946" s="337"/>
      <c r="CJ946" s="337"/>
      <c r="CK946" s="337"/>
      <c r="CL946" s="337"/>
      <c r="CM946" s="337"/>
      <c r="CN946" s="337"/>
      <c r="CO946" s="337"/>
      <c r="CP946" s="337"/>
      <c r="CQ946" s="337"/>
      <c r="CR946" s="337"/>
      <c r="CS946" s="337"/>
      <c r="CT946" s="337"/>
      <c r="CU946" s="337"/>
      <c r="CV946" s="337"/>
      <c r="CW946" s="337"/>
      <c r="CX946" s="337"/>
      <c r="CY946" s="337"/>
      <c r="CZ946" s="337"/>
      <c r="DA946" s="337"/>
      <c r="DB946" s="337"/>
      <c r="DC946" s="337"/>
      <c r="DD946" s="337"/>
      <c r="DE946" s="337"/>
      <c r="DF946" s="337"/>
      <c r="DG946" s="337"/>
      <c r="DH946" s="337"/>
      <c r="DI946" s="337"/>
      <c r="DJ946" s="337"/>
      <c r="DK946" s="337"/>
      <c r="DL946" s="337"/>
      <c r="DM946" s="337"/>
      <c r="DN946" s="337"/>
      <c r="DO946" s="337"/>
      <c r="DP946" s="337"/>
      <c r="DQ946" s="337"/>
      <c r="DR946" s="337"/>
      <c r="DS946" s="337"/>
      <c r="DT946" s="337"/>
      <c r="DU946" s="337"/>
      <c r="DV946" s="337"/>
      <c r="DW946" s="337"/>
      <c r="DX946" s="337"/>
      <c r="DY946" s="337"/>
      <c r="DZ946" s="337"/>
      <c r="EA946" s="337"/>
      <c r="EB946" s="337"/>
      <c r="EC946" s="337"/>
      <c r="ED946" s="337"/>
      <c r="EE946" s="337"/>
      <c r="EF946" s="337"/>
      <c r="EG946" s="337"/>
      <c r="EH946" s="337"/>
      <c r="EI946" s="337"/>
      <c r="EJ946" s="337"/>
      <c r="EK946" s="337"/>
      <c r="EL946" s="337"/>
      <c r="EM946" s="337"/>
      <c r="EN946" s="337"/>
      <c r="EO946" s="337"/>
      <c r="EP946" s="337"/>
      <c r="EQ946" s="337"/>
      <c r="ER946" s="337"/>
      <c r="ES946" s="337"/>
      <c r="ET946" s="337"/>
      <c r="EU946" s="337"/>
      <c r="EV946" s="337"/>
      <c r="EW946" s="337"/>
      <c r="EX946" s="337"/>
      <c r="EY946" s="337"/>
      <c r="EZ946" s="337"/>
      <c r="FA946" s="337"/>
      <c r="FB946" s="337"/>
      <c r="FC946" s="337"/>
      <c r="FD946" s="337"/>
      <c r="FE946" s="337"/>
      <c r="FF946" s="337"/>
      <c r="FG946" s="337"/>
      <c r="FH946" s="337"/>
      <c r="FI946" s="337"/>
      <c r="FJ946" s="337"/>
      <c r="FK946" s="337"/>
      <c r="FL946" s="337"/>
      <c r="FM946" s="337"/>
      <c r="FN946" s="337"/>
      <c r="FO946" s="337"/>
      <c r="FP946" s="337"/>
      <c r="FQ946" s="337"/>
      <c r="FR946" s="337"/>
      <c r="FS946" s="337"/>
      <c r="FT946" s="337"/>
      <c r="FU946" s="337"/>
      <c r="FV946" s="337"/>
      <c r="FW946" s="337"/>
      <c r="FX946" s="337"/>
      <c r="FY946" s="337"/>
      <c r="FZ946" s="337"/>
      <c r="GA946" s="337"/>
      <c r="GB946" s="337"/>
      <c r="GC946" s="337"/>
      <c r="GD946" s="337"/>
      <c r="GE946" s="337"/>
      <c r="GF946" s="337"/>
      <c r="GG946" s="337"/>
      <c r="GH946" s="337"/>
      <c r="GI946" s="337"/>
      <c r="GJ946" s="337"/>
      <c r="GK946" s="337"/>
      <c r="GL946" s="337"/>
      <c r="GM946" s="337"/>
      <c r="GN946" s="337"/>
      <c r="GO946" s="337"/>
      <c r="GP946" s="337"/>
      <c r="GQ946" s="337"/>
      <c r="GR946" s="337"/>
      <c r="GS946" s="337"/>
      <c r="GT946" s="337"/>
      <c r="GU946" s="337"/>
      <c r="GV946" s="337"/>
      <c r="GW946" s="337"/>
      <c r="GX946" s="337"/>
      <c r="GY946" s="337"/>
      <c r="GZ946" s="337"/>
      <c r="HA946" s="337"/>
      <c r="HB946" s="337"/>
      <c r="HC946" s="337"/>
      <c r="HD946" s="337"/>
      <c r="HE946" s="337"/>
      <c r="HF946" s="337"/>
      <c r="HG946" s="337"/>
      <c r="HH946" s="337"/>
      <c r="HI946" s="337"/>
      <c r="HJ946" s="337"/>
      <c r="HK946" s="337"/>
      <c r="HL946" s="337"/>
      <c r="HM946" s="337"/>
      <c r="HN946" s="337"/>
      <c r="HO946" s="337"/>
      <c r="HP946" s="337"/>
      <c r="HQ946" s="337"/>
      <c r="HR946" s="337"/>
      <c r="HS946" s="337"/>
      <c r="HT946" s="337"/>
      <c r="HU946" s="337"/>
      <c r="HV946" s="337"/>
      <c r="HW946" s="337"/>
      <c r="HX946" s="337"/>
      <c r="HY946" s="337"/>
      <c r="HZ946" s="337"/>
      <c r="IA946" s="337"/>
      <c r="IB946" s="337"/>
      <c r="IC946" s="337"/>
      <c r="ID946" s="337"/>
      <c r="IE946" s="337"/>
      <c r="IF946" s="337"/>
      <c r="IG946" s="337"/>
      <c r="IH946" s="337"/>
      <c r="II946" s="337"/>
      <c r="IJ946" s="337"/>
      <c r="IK946" s="337"/>
      <c r="IL946" s="337"/>
      <c r="IM946" s="337"/>
      <c r="IN946" s="337"/>
      <c r="IO946" s="337"/>
      <c r="IP946" s="337"/>
      <c r="IQ946" s="337"/>
      <c r="IR946" s="337"/>
      <c r="IS946" s="337"/>
      <c r="IT946" s="337"/>
      <c r="IU946" s="337"/>
      <c r="IV946" s="337"/>
      <c r="IW946" s="337"/>
      <c r="IX946" s="337"/>
      <c r="IY946" s="337"/>
      <c r="IZ946" s="337"/>
      <c r="JA946" s="337"/>
      <c r="JB946" s="337"/>
      <c r="JC946" s="337"/>
      <c r="JD946" s="337"/>
      <c r="JE946" s="337"/>
      <c r="JF946" s="337"/>
      <c r="JG946" s="337"/>
      <c r="JH946" s="337"/>
      <c r="JI946" s="337"/>
      <c r="JJ946" s="337"/>
      <c r="JK946" s="337"/>
      <c r="JL946" s="337"/>
      <c r="JM946" s="337"/>
      <c r="JN946" s="337"/>
      <c r="JO946" s="337"/>
      <c r="JP946" s="337"/>
      <c r="JQ946" s="337"/>
      <c r="JR946" s="337"/>
      <c r="JS946" s="337"/>
      <c r="JT946" s="337"/>
      <c r="JU946" s="337"/>
      <c r="JV946" s="337"/>
      <c r="JW946" s="337"/>
      <c r="JX946" s="337"/>
      <c r="JY946" s="337"/>
      <c r="JZ946" s="337"/>
      <c r="KA946" s="337"/>
      <c r="KB946" s="337"/>
      <c r="KC946" s="337"/>
      <c r="KD946" s="337"/>
      <c r="KE946" s="337"/>
      <c r="KF946" s="337"/>
      <c r="KG946" s="337"/>
      <c r="KH946" s="337"/>
      <c r="KI946" s="337"/>
      <c r="KJ946" s="337"/>
      <c r="KK946" s="337"/>
      <c r="KL946" s="337"/>
      <c r="KM946" s="337"/>
      <c r="KN946" s="337"/>
      <c r="KO946" s="337"/>
      <c r="KP946" s="337"/>
      <c r="KQ946" s="337"/>
      <c r="KR946" s="337"/>
      <c r="KS946" s="337"/>
      <c r="KT946" s="337"/>
      <c r="KU946" s="337"/>
      <c r="KV946" s="337"/>
      <c r="KW946" s="337"/>
      <c r="KX946" s="337"/>
      <c r="KY946" s="337"/>
      <c r="KZ946" s="337"/>
      <c r="LA946" s="337"/>
      <c r="LB946" s="337"/>
      <c r="LC946" s="337"/>
      <c r="LD946" s="337"/>
      <c r="LE946" s="337"/>
      <c r="LF946" s="337"/>
      <c r="LG946" s="337"/>
      <c r="LH946" s="337"/>
      <c r="LI946" s="337"/>
      <c r="LJ946" s="337"/>
      <c r="LK946" s="337"/>
      <c r="LL946" s="337"/>
      <c r="LM946" s="337"/>
      <c r="LN946" s="337"/>
      <c r="LO946" s="337"/>
      <c r="LP946" s="337"/>
      <c r="LQ946" s="337"/>
      <c r="LR946" s="337"/>
      <c r="LS946" s="337"/>
      <c r="LT946" s="337"/>
      <c r="LU946" s="337"/>
      <c r="LV946" s="337"/>
      <c r="LW946" s="337"/>
      <c r="LX946" s="337"/>
      <c r="LY946" s="337"/>
      <c r="LZ946" s="337"/>
      <c r="MA946" s="337"/>
      <c r="MB946" s="337"/>
      <c r="MC946" s="337"/>
      <c r="MD946" s="337"/>
      <c r="ME946" s="337"/>
      <c r="MF946" s="337"/>
      <c r="MG946" s="337"/>
      <c r="MH946" s="337"/>
      <c r="MI946" s="337"/>
      <c r="MJ946" s="337"/>
      <c r="MK946" s="337"/>
      <c r="ML946" s="337"/>
      <c r="MM946" s="337"/>
      <c r="MN946" s="337"/>
      <c r="MO946" s="337"/>
      <c r="MP946" s="337"/>
      <c r="MQ946" s="337"/>
      <c r="MR946" s="337"/>
      <c r="MS946" s="337"/>
      <c r="MT946" s="337"/>
      <c r="MU946" s="337"/>
      <c r="MV946" s="337"/>
      <c r="MW946" s="337"/>
      <c r="MX946" s="337"/>
      <c r="MY946" s="337"/>
      <c r="MZ946" s="337"/>
      <c r="NA946" s="337"/>
      <c r="NB946" s="337"/>
      <c r="NC946" s="337"/>
      <c r="ND946" s="337"/>
      <c r="NE946" s="337"/>
      <c r="NF946" s="337"/>
      <c r="NG946" s="337"/>
      <c r="NH946" s="337"/>
      <c r="NI946" s="337"/>
      <c r="NJ946" s="337"/>
      <c r="NK946" s="337"/>
      <c r="NL946" s="337"/>
      <c r="NM946" s="337"/>
      <c r="NN946" s="337"/>
      <c r="NO946" s="337"/>
      <c r="NP946" s="337"/>
      <c r="NQ946" s="337"/>
      <c r="NR946" s="337"/>
      <c r="NS946" s="337"/>
      <c r="NT946" s="337"/>
      <c r="NU946" s="337"/>
      <c r="NV946" s="337"/>
      <c r="NW946" s="337"/>
      <c r="NX946" s="337"/>
      <c r="NY946" s="337"/>
      <c r="NZ946" s="337"/>
      <c r="OA946" s="337"/>
      <c r="OB946" s="337"/>
      <c r="OC946" s="337"/>
      <c r="OD946" s="337"/>
      <c r="OE946" s="337"/>
      <c r="OF946" s="337"/>
      <c r="OG946" s="337"/>
      <c r="OH946" s="337"/>
      <c r="OI946" s="337"/>
      <c r="OJ946" s="337"/>
      <c r="OK946" s="337"/>
      <c r="OL946" s="337"/>
      <c r="OM946" s="337"/>
      <c r="ON946" s="337"/>
      <c r="OO946" s="337"/>
      <c r="OP946" s="337"/>
      <c r="OQ946" s="337"/>
      <c r="OR946" s="337"/>
      <c r="OS946" s="337"/>
      <c r="OT946" s="337"/>
      <c r="OU946" s="337"/>
      <c r="OV946" s="337"/>
      <c r="OW946" s="337"/>
      <c r="OX946" s="337"/>
      <c r="OY946" s="337"/>
      <c r="OZ946" s="337"/>
      <c r="PA946" s="337"/>
      <c r="PB946" s="337"/>
      <c r="PC946" s="337"/>
      <c r="PD946" s="337"/>
      <c r="PE946" s="337"/>
      <c r="PF946" s="337"/>
      <c r="PG946" s="337"/>
      <c r="PH946" s="337"/>
      <c r="PI946" s="337"/>
      <c r="PJ946" s="337"/>
      <c r="PK946" s="337"/>
      <c r="PL946" s="337"/>
      <c r="PM946" s="337"/>
      <c r="PN946" s="337"/>
      <c r="PO946" s="337"/>
      <c r="PP946" s="337"/>
      <c r="PQ946" s="337"/>
      <c r="PR946" s="337"/>
      <c r="PS946" s="337"/>
      <c r="PT946" s="337"/>
      <c r="PU946" s="337"/>
      <c r="PV946" s="337"/>
      <c r="PW946" s="337"/>
      <c r="PX946" s="337"/>
      <c r="PY946" s="337"/>
      <c r="PZ946" s="337"/>
      <c r="QA946" s="337"/>
      <c r="QB946" s="337"/>
      <c r="QC946" s="337"/>
      <c r="QD946" s="337"/>
      <c r="QE946" s="337"/>
      <c r="QF946" s="337"/>
      <c r="QG946" s="337"/>
      <c r="QH946" s="337"/>
      <c r="QI946" s="337"/>
      <c r="QJ946" s="337"/>
      <c r="QK946" s="337"/>
      <c r="QL946" s="337"/>
      <c r="QM946" s="337"/>
      <c r="QN946" s="337"/>
      <c r="QO946" s="337"/>
      <c r="QP946" s="337"/>
      <c r="QQ946" s="337"/>
      <c r="QR946" s="337"/>
      <c r="QS946" s="337"/>
      <c r="QT946" s="337"/>
      <c r="QU946" s="337"/>
      <c r="QV946" s="337"/>
      <c r="QW946" s="337"/>
      <c r="QX946" s="337"/>
      <c r="QY946" s="337"/>
      <c r="QZ946" s="337"/>
      <c r="RA946" s="337"/>
      <c r="RB946" s="337"/>
      <c r="RC946" s="337"/>
      <c r="RD946" s="337"/>
      <c r="RE946" s="337"/>
      <c r="RF946" s="337"/>
      <c r="RG946" s="337"/>
      <c r="RH946" s="337"/>
      <c r="RI946" s="337"/>
      <c r="RJ946" s="337"/>
      <c r="RK946" s="337"/>
      <c r="RL946" s="337"/>
      <c r="RM946" s="337"/>
      <c r="RN946" s="337"/>
      <c r="RO946" s="337"/>
      <c r="RP946" s="337"/>
      <c r="RQ946" s="337"/>
      <c r="RR946" s="337"/>
      <c r="RS946" s="337"/>
      <c r="RT946" s="337"/>
      <c r="RU946" s="337"/>
      <c r="RV946" s="337"/>
      <c r="RW946" s="337"/>
      <c r="RX946" s="337"/>
      <c r="RY946" s="337"/>
      <c r="RZ946" s="337"/>
      <c r="SA946" s="337"/>
      <c r="SB946" s="337"/>
      <c r="SC946" s="337"/>
      <c r="SD946" s="337"/>
      <c r="SE946" s="337"/>
      <c r="SF946" s="337"/>
      <c r="SG946" s="337"/>
      <c r="SH946" s="337"/>
      <c r="SI946" s="337"/>
      <c r="SJ946" s="337"/>
      <c r="SK946" s="337"/>
      <c r="SL946" s="337"/>
      <c r="SM946" s="337"/>
      <c r="SN946" s="337"/>
      <c r="SO946" s="337"/>
      <c r="SP946" s="337"/>
      <c r="SQ946" s="337"/>
      <c r="SR946" s="337"/>
      <c r="SS946" s="337"/>
      <c r="ST946" s="337"/>
      <c r="SU946" s="337"/>
      <c r="SV946" s="337"/>
      <c r="SW946" s="337"/>
      <c r="SX946" s="337"/>
      <c r="SY946" s="337"/>
      <c r="SZ946" s="337"/>
      <c r="TA946" s="337"/>
      <c r="TB946" s="337"/>
      <c r="TC946" s="337"/>
      <c r="TD946" s="337"/>
      <c r="TE946" s="337"/>
      <c r="TF946" s="337"/>
      <c r="TG946" s="337"/>
      <c r="TH946" s="337"/>
      <c r="TI946" s="337"/>
      <c r="TJ946" s="337"/>
      <c r="TK946" s="337"/>
      <c r="TL946" s="337"/>
      <c r="TM946" s="337"/>
      <c r="TN946" s="337"/>
      <c r="TO946" s="337"/>
      <c r="TP946" s="337"/>
      <c r="TQ946" s="337"/>
      <c r="TR946" s="337"/>
      <c r="TS946" s="337"/>
      <c r="TT946" s="337"/>
      <c r="TU946" s="337"/>
      <c r="TV946" s="337"/>
      <c r="TW946" s="337"/>
      <c r="TX946" s="337"/>
      <c r="TY946" s="337"/>
      <c r="TZ946" s="337"/>
      <c r="UA946" s="337"/>
      <c r="UB946" s="337"/>
      <c r="UC946" s="337"/>
      <c r="UD946" s="337"/>
      <c r="UE946" s="337"/>
      <c r="UF946" s="337"/>
      <c r="UG946" s="337"/>
      <c r="UH946" s="337"/>
      <c r="UI946" s="337"/>
      <c r="UJ946" s="337"/>
      <c r="UK946" s="337"/>
      <c r="UL946" s="337"/>
      <c r="UM946" s="337"/>
      <c r="UN946" s="337"/>
      <c r="UO946" s="337"/>
      <c r="UP946" s="337"/>
      <c r="UQ946" s="337"/>
      <c r="UR946" s="337"/>
      <c r="US946" s="337"/>
      <c r="UT946" s="337"/>
      <c r="UU946" s="337"/>
      <c r="UV946" s="337"/>
      <c r="UW946" s="337"/>
      <c r="UX946" s="337"/>
      <c r="UY946" s="337"/>
      <c r="UZ946" s="337"/>
      <c r="VA946" s="337"/>
      <c r="VB946" s="337"/>
      <c r="VC946" s="337"/>
      <c r="VD946" s="337"/>
      <c r="VE946" s="337"/>
      <c r="VF946" s="337"/>
      <c r="VG946" s="337"/>
      <c r="VH946" s="337"/>
      <c r="VI946" s="337"/>
      <c r="VJ946" s="337"/>
      <c r="VK946" s="337"/>
      <c r="VL946" s="337"/>
      <c r="VM946" s="337"/>
      <c r="VN946" s="337"/>
      <c r="VO946" s="337"/>
      <c r="VP946" s="337"/>
      <c r="VQ946" s="337"/>
      <c r="VR946" s="337"/>
      <c r="VS946" s="337"/>
      <c r="VT946" s="337"/>
      <c r="VU946" s="337"/>
      <c r="VV946" s="337"/>
      <c r="VW946" s="337"/>
      <c r="VX946" s="337"/>
      <c r="VY946" s="337"/>
      <c r="VZ946" s="337"/>
      <c r="WA946" s="337"/>
      <c r="WB946" s="337"/>
      <c r="WC946" s="337"/>
      <c r="WD946" s="337"/>
      <c r="WE946" s="337"/>
      <c r="WF946" s="337"/>
      <c r="WG946" s="337"/>
      <c r="WH946" s="337"/>
      <c r="WI946" s="337"/>
      <c r="WJ946" s="337"/>
      <c r="WK946" s="337"/>
      <c r="WL946" s="337"/>
      <c r="WM946" s="337"/>
      <c r="WN946" s="337"/>
      <c r="WO946" s="337"/>
      <c r="WP946" s="337"/>
      <c r="WQ946" s="337"/>
      <c r="WR946" s="337"/>
      <c r="WS946" s="337"/>
      <c r="WT946" s="337"/>
      <c r="WU946" s="337"/>
      <c r="WV946" s="337"/>
      <c r="WW946" s="337"/>
      <c r="WX946" s="337"/>
      <c r="WY946" s="337"/>
      <c r="WZ946" s="337"/>
      <c r="XA946" s="337"/>
      <c r="XB946" s="337"/>
      <c r="XC946" s="337"/>
      <c r="XD946" s="337"/>
      <c r="XE946" s="337"/>
      <c r="XF946" s="337"/>
      <c r="XG946" s="337"/>
      <c r="XH946" s="337"/>
      <c r="XI946" s="337"/>
      <c r="XJ946" s="337"/>
      <c r="XK946" s="337"/>
      <c r="XL946" s="337"/>
      <c r="XM946" s="337"/>
      <c r="XN946" s="337"/>
      <c r="XO946" s="337"/>
      <c r="XP946" s="337"/>
      <c r="XQ946" s="337"/>
      <c r="XR946" s="337"/>
      <c r="XS946" s="337"/>
      <c r="XT946" s="337"/>
      <c r="XU946" s="337"/>
      <c r="XV946" s="337"/>
      <c r="XW946" s="337"/>
      <c r="XX946" s="337"/>
      <c r="XY946" s="337"/>
      <c r="XZ946" s="337"/>
      <c r="YA946" s="337"/>
      <c r="YB946" s="337"/>
      <c r="YC946" s="337"/>
      <c r="YD946" s="337"/>
      <c r="YE946" s="337"/>
      <c r="YF946" s="337"/>
      <c r="YG946" s="337"/>
      <c r="YH946" s="337"/>
      <c r="YI946" s="337"/>
      <c r="YJ946" s="337"/>
      <c r="YK946" s="337"/>
      <c r="YL946" s="337"/>
      <c r="YM946" s="337"/>
      <c r="YN946" s="337"/>
      <c r="YO946" s="337"/>
      <c r="YP946" s="337"/>
      <c r="YQ946" s="337"/>
      <c r="YR946" s="337"/>
      <c r="YS946" s="337"/>
      <c r="YT946" s="337"/>
      <c r="YU946" s="337"/>
      <c r="YV946" s="337"/>
      <c r="YW946" s="337"/>
      <c r="YX946" s="337"/>
      <c r="YY946" s="337"/>
      <c r="YZ946" s="337"/>
      <c r="ZA946" s="337"/>
      <c r="ZB946" s="337"/>
      <c r="ZC946" s="337"/>
      <c r="ZD946" s="337"/>
      <c r="ZE946" s="337"/>
      <c r="ZF946" s="337"/>
      <c r="ZG946" s="337"/>
      <c r="ZH946" s="337"/>
      <c r="ZI946" s="337"/>
      <c r="ZJ946" s="337"/>
      <c r="ZK946" s="337"/>
      <c r="ZL946" s="337"/>
      <c r="ZM946" s="337"/>
      <c r="ZN946" s="337"/>
      <c r="ZO946" s="337"/>
      <c r="ZP946" s="337"/>
      <c r="ZQ946" s="337"/>
      <c r="ZR946" s="337"/>
      <c r="ZS946" s="337"/>
      <c r="ZT946" s="337"/>
      <c r="ZU946" s="337"/>
      <c r="ZV946" s="337"/>
      <c r="ZW946" s="337"/>
      <c r="ZX946" s="337"/>
      <c r="ZY946" s="337"/>
      <c r="ZZ946" s="337"/>
      <c r="AAA946" s="337"/>
      <c r="AAB946" s="337"/>
      <c r="AAC946" s="337"/>
      <c r="AAD946" s="337"/>
      <c r="AAE946" s="337"/>
      <c r="AAF946" s="337"/>
      <c r="AAG946" s="337"/>
      <c r="AAH946" s="337"/>
      <c r="AAI946" s="337"/>
      <c r="AAJ946" s="337"/>
      <c r="AAK946" s="337"/>
      <c r="AAL946" s="337"/>
      <c r="AAM946" s="337"/>
      <c r="AAN946" s="337"/>
      <c r="AAO946" s="337"/>
      <c r="AAP946" s="337"/>
      <c r="AAQ946" s="337"/>
      <c r="AAR946" s="337"/>
      <c r="AAS946" s="337"/>
      <c r="AAT946" s="337"/>
      <c r="AAU946" s="337"/>
      <c r="AAV946" s="337"/>
      <c r="AAW946" s="337"/>
      <c r="AAX946" s="337"/>
      <c r="AAY946" s="337"/>
      <c r="AAZ946" s="337"/>
      <c r="ABA946" s="337"/>
      <c r="ABB946" s="337"/>
      <c r="ABC946" s="337"/>
      <c r="ABD946" s="337"/>
      <c r="ABE946" s="337"/>
      <c r="ABF946" s="337"/>
      <c r="ABG946" s="337"/>
      <c r="ABH946" s="337"/>
      <c r="ABI946" s="337"/>
      <c r="ABJ946" s="337"/>
      <c r="ABK946" s="337"/>
      <c r="ABL946" s="337"/>
      <c r="ABM946" s="337"/>
      <c r="ABN946" s="337"/>
      <c r="ABO946" s="337"/>
      <c r="ABP946" s="337"/>
      <c r="ABQ946" s="337"/>
      <c r="ABR946" s="337"/>
      <c r="ABS946" s="337"/>
      <c r="ABT946" s="337"/>
      <c r="ABU946" s="337"/>
      <c r="ABV946" s="337"/>
      <c r="ABW946" s="337"/>
      <c r="ABX946" s="337"/>
      <c r="ABY946" s="337"/>
      <c r="ABZ946" s="337"/>
      <c r="ACA946" s="337"/>
      <c r="ACB946" s="337"/>
      <c r="ACC946" s="337"/>
      <c r="ACD946" s="337"/>
      <c r="ACE946" s="337"/>
      <c r="ACF946" s="337"/>
      <c r="ACG946" s="337"/>
      <c r="ACH946" s="337"/>
      <c r="ACI946" s="337"/>
      <c r="ACJ946" s="337"/>
      <c r="ACK946" s="337"/>
      <c r="ACL946" s="337"/>
      <c r="ACM946" s="337"/>
      <c r="ACN946" s="337"/>
      <c r="ACO946" s="337"/>
      <c r="ACP946" s="337"/>
      <c r="ACQ946" s="337"/>
      <c r="ACR946" s="337"/>
      <c r="ACS946" s="337"/>
      <c r="ACT946" s="337"/>
      <c r="ACU946" s="337"/>
      <c r="ACV946" s="337"/>
      <c r="ACW946" s="337"/>
      <c r="ACX946" s="337"/>
      <c r="ACY946" s="337"/>
      <c r="ACZ946" s="337"/>
      <c r="ADA946" s="337"/>
      <c r="ADB946" s="337"/>
      <c r="ADC946" s="337"/>
      <c r="ADD946" s="337"/>
      <c r="ADE946" s="337"/>
      <c r="ADF946" s="337"/>
      <c r="ADG946" s="337"/>
      <c r="ADH946" s="337"/>
      <c r="ADI946" s="337"/>
      <c r="ADJ946" s="337"/>
      <c r="ADK946" s="337"/>
      <c r="ADL946" s="337"/>
      <c r="ADM946" s="337"/>
      <c r="ADN946" s="337"/>
      <c r="ADO946" s="337"/>
      <c r="ADP946" s="337"/>
      <c r="ADQ946" s="337"/>
      <c r="ADR946" s="337"/>
      <c r="ADS946" s="337"/>
      <c r="ADT946" s="337"/>
      <c r="ADU946" s="337"/>
      <c r="ADV946" s="337"/>
      <c r="ADW946" s="337"/>
      <c r="ADX946" s="337"/>
      <c r="ADY946" s="337"/>
      <c r="ADZ946" s="337"/>
      <c r="AEA946" s="337"/>
      <c r="AEB946" s="337"/>
      <c r="AEC946" s="337"/>
      <c r="AED946" s="337"/>
      <c r="AEE946" s="337"/>
      <c r="AEF946" s="337"/>
      <c r="AEG946" s="337"/>
      <c r="AEH946" s="337"/>
      <c r="AEI946" s="337"/>
      <c r="AEJ946" s="337"/>
      <c r="AEK946" s="337"/>
      <c r="AEL946" s="337"/>
      <c r="AEM946" s="337"/>
      <c r="AEN946" s="337"/>
      <c r="AEO946" s="337"/>
      <c r="AEP946" s="337"/>
      <c r="AEQ946" s="337"/>
      <c r="AER946" s="337"/>
      <c r="AES946" s="337"/>
      <c r="AET946" s="337"/>
      <c r="AEU946" s="337"/>
      <c r="AEV946" s="337"/>
      <c r="AEW946" s="337"/>
      <c r="AEX946" s="337"/>
      <c r="AEY946" s="337"/>
      <c r="AEZ946" s="337"/>
      <c r="AFA946" s="337"/>
      <c r="AFB946" s="337"/>
      <c r="AFC946" s="337"/>
      <c r="AFD946" s="337"/>
      <c r="AFE946" s="337"/>
      <c r="AFF946" s="337"/>
      <c r="AFG946" s="337"/>
      <c r="AFH946" s="337"/>
      <c r="AFI946" s="337"/>
      <c r="AFJ946" s="337"/>
      <c r="AFK946" s="337"/>
      <c r="AFL946" s="337"/>
      <c r="AFM946" s="337"/>
      <c r="AFN946" s="337"/>
      <c r="AFO946" s="337"/>
      <c r="AFP946" s="337"/>
      <c r="AFQ946" s="337"/>
      <c r="AFR946" s="337"/>
      <c r="AFS946" s="337"/>
      <c r="AFT946" s="337"/>
      <c r="AFU946" s="337"/>
      <c r="AFV946" s="337"/>
      <c r="AFW946" s="337"/>
      <c r="AFX946" s="337"/>
      <c r="AFY946" s="337"/>
      <c r="AFZ946" s="337"/>
      <c r="AGA946" s="337"/>
      <c r="AGB946" s="337"/>
      <c r="AGC946" s="337"/>
      <c r="AGD946" s="337"/>
      <c r="AGE946" s="337"/>
      <c r="AGF946" s="337"/>
      <c r="AGG946" s="337"/>
      <c r="AGH946" s="337"/>
      <c r="AGI946" s="337"/>
      <c r="AGJ946" s="337"/>
      <c r="AGK946" s="337"/>
      <c r="AGL946" s="337"/>
      <c r="AGM946" s="337"/>
      <c r="AGN946" s="337"/>
      <c r="AGO946" s="337"/>
      <c r="AGP946" s="337"/>
      <c r="AGQ946" s="337"/>
      <c r="AGR946" s="337"/>
      <c r="AGS946" s="337"/>
      <c r="AGT946" s="337"/>
      <c r="AGU946" s="337"/>
      <c r="AGV946" s="337"/>
      <c r="AGW946" s="337"/>
      <c r="AGX946" s="337"/>
      <c r="AGY946" s="337"/>
      <c r="AGZ946" s="337"/>
      <c r="AHA946" s="337"/>
      <c r="AHB946" s="337"/>
      <c r="AHC946" s="337"/>
      <c r="AHD946" s="337"/>
      <c r="AHE946" s="337"/>
      <c r="AHF946" s="337"/>
      <c r="AHG946" s="337"/>
      <c r="AHH946" s="337"/>
      <c r="AHI946" s="337"/>
      <c r="AHJ946" s="337"/>
      <c r="AHK946" s="337"/>
      <c r="AHL946" s="337"/>
      <c r="AHM946" s="337"/>
      <c r="AHN946" s="337"/>
      <c r="AHO946" s="337"/>
      <c r="AHP946" s="337"/>
      <c r="AHQ946" s="337"/>
      <c r="AHR946" s="337"/>
      <c r="AHS946" s="337"/>
      <c r="AHT946" s="337"/>
      <c r="AHU946" s="337"/>
      <c r="AHV946" s="337"/>
      <c r="AHW946" s="337"/>
      <c r="AHX946" s="337"/>
      <c r="AHY946" s="337"/>
      <c r="AHZ946" s="337"/>
      <c r="AIA946" s="337"/>
      <c r="AIB946" s="337"/>
      <c r="AIC946" s="337"/>
      <c r="AID946" s="337"/>
      <c r="AIE946" s="337"/>
      <c r="AIF946" s="337"/>
      <c r="AIG946" s="337"/>
      <c r="AIH946" s="337"/>
      <c r="AII946" s="337"/>
      <c r="AIJ946" s="337"/>
      <c r="AIK946" s="337"/>
      <c r="AIL946" s="337"/>
      <c r="AIM946" s="337"/>
      <c r="AIN946" s="337"/>
      <c r="AIO946" s="337"/>
      <c r="AIP946" s="337"/>
      <c r="AIQ946" s="337"/>
      <c r="AIR946" s="337"/>
      <c r="AIS946" s="337"/>
      <c r="AIT946" s="337"/>
      <c r="AIU946" s="337"/>
      <c r="AIV946" s="337"/>
      <c r="AIW946" s="337"/>
      <c r="AIX946" s="337"/>
      <c r="AIY946" s="337"/>
      <c r="AIZ946" s="337"/>
      <c r="AJA946" s="337"/>
      <c r="AJB946" s="337"/>
      <c r="AJC946" s="337"/>
      <c r="AJD946" s="337"/>
      <c r="AJE946" s="337"/>
      <c r="AJF946" s="337"/>
      <c r="AJG946" s="337"/>
      <c r="AJH946" s="337"/>
      <c r="AJI946" s="337"/>
      <c r="AJJ946" s="337"/>
      <c r="AJK946" s="337"/>
      <c r="AJL946" s="337"/>
      <c r="AJM946" s="337"/>
      <c r="AJN946" s="337"/>
      <c r="AJO946" s="337"/>
      <c r="AJP946" s="337"/>
      <c r="AJQ946" s="337"/>
      <c r="AJR946" s="337"/>
      <c r="AJS946" s="337"/>
      <c r="AJT946" s="337"/>
      <c r="AJU946" s="337"/>
      <c r="AJV946" s="337"/>
      <c r="AJW946" s="337"/>
      <c r="AJX946" s="337"/>
      <c r="AJY946" s="337"/>
      <c r="AJZ946" s="337"/>
      <c r="AKA946" s="337"/>
      <c r="AKB946" s="337"/>
      <c r="AKC946" s="337"/>
      <c r="AKD946" s="337"/>
      <c r="AKE946" s="337"/>
      <c r="AKF946" s="337"/>
      <c r="AKG946" s="337"/>
      <c r="AKH946" s="337"/>
      <c r="AKI946" s="337"/>
      <c r="AKJ946" s="337"/>
      <c r="AKK946" s="337"/>
      <c r="AKL946" s="337"/>
      <c r="AKM946" s="337"/>
      <c r="AKN946" s="337"/>
      <c r="AKO946" s="337"/>
      <c r="AKP946" s="337"/>
      <c r="AKQ946" s="337"/>
      <c r="AKR946" s="337"/>
      <c r="AKS946" s="337"/>
      <c r="AKT946" s="337"/>
      <c r="AKU946" s="337"/>
      <c r="AKV946" s="337"/>
      <c r="AKW946" s="337"/>
      <c r="AKX946" s="337"/>
      <c r="AKY946" s="337"/>
      <c r="AKZ946" s="337"/>
      <c r="ALA946" s="337"/>
      <c r="ALB946" s="337"/>
      <c r="ALC946" s="337"/>
      <c r="ALD946" s="337"/>
      <c r="ALE946" s="337"/>
      <c r="ALF946" s="337"/>
      <c r="ALG946" s="337"/>
      <c r="ALH946" s="337"/>
      <c r="ALI946" s="337"/>
      <c r="ALJ946" s="337"/>
      <c r="ALK946" s="337"/>
      <c r="ALL946" s="337"/>
      <c r="ALM946" s="337"/>
      <c r="ALN946" s="337"/>
      <c r="ALO946" s="337"/>
      <c r="ALP946" s="337"/>
      <c r="ALQ946" s="337"/>
      <c r="ALR946" s="337"/>
      <c r="ALS946" s="337"/>
      <c r="ALT946" s="337"/>
      <c r="ALU946" s="337"/>
      <c r="ALV946" s="337"/>
      <c r="ALW946" s="337"/>
      <c r="ALX946" s="337"/>
      <c r="ALY946" s="337"/>
      <c r="ALZ946" s="337"/>
      <c r="AMA946" s="337"/>
      <c r="AMB946" s="337"/>
      <c r="AMC946" s="337"/>
      <c r="AMD946" s="337"/>
      <c r="AME946" s="337"/>
      <c r="AMF946" s="337"/>
      <c r="AMG946" s="337"/>
      <c r="AMH946" s="337"/>
      <c r="AMI946" s="337"/>
      <c r="AMJ946" s="337"/>
      <c r="AMK946" s="337"/>
      <c r="AML946" s="337"/>
      <c r="AMM946" s="337"/>
      <c r="AMN946" s="337"/>
      <c r="AMO946" s="337"/>
      <c r="AMP946" s="337"/>
      <c r="AMQ946" s="337"/>
      <c r="AMR946" s="337"/>
      <c r="AMS946" s="337"/>
      <c r="AMT946" s="337"/>
      <c r="AMU946" s="337"/>
      <c r="AMV946" s="337"/>
      <c r="AMW946" s="337"/>
      <c r="AMX946" s="337"/>
      <c r="AMY946" s="337"/>
      <c r="AMZ946" s="337"/>
      <c r="ANA946" s="337"/>
      <c r="ANB946" s="337"/>
      <c r="ANC946" s="337"/>
      <c r="AND946" s="337"/>
      <c r="ANE946" s="337"/>
      <c r="ANF946" s="337"/>
      <c r="ANG946" s="337"/>
      <c r="ANH946" s="337"/>
      <c r="ANI946" s="337"/>
      <c r="ANJ946" s="337"/>
      <c r="ANK946" s="337"/>
      <c r="ANL946" s="337"/>
      <c r="ANM946" s="337"/>
      <c r="ANN946" s="337"/>
      <c r="ANO946" s="337"/>
      <c r="ANP946" s="337"/>
      <c r="ANQ946" s="337"/>
      <c r="ANR946" s="337"/>
      <c r="ANS946" s="337"/>
      <c r="ANT946" s="337"/>
      <c r="ANU946" s="337"/>
      <c r="ANV946" s="337"/>
      <c r="ANW946" s="337"/>
      <c r="ANX946" s="337"/>
      <c r="ANY946" s="337"/>
      <c r="ANZ946" s="337"/>
      <c r="AOA946" s="337"/>
      <c r="AOB946" s="337"/>
      <c r="AOC946" s="337"/>
      <c r="AOD946" s="337"/>
      <c r="AOE946" s="337"/>
      <c r="AOF946" s="337"/>
      <c r="AOG946" s="337"/>
      <c r="AOH946" s="337"/>
      <c r="AOI946" s="337"/>
      <c r="AOJ946" s="337"/>
      <c r="AOK946" s="337"/>
      <c r="AOL946" s="337"/>
      <c r="AOM946" s="337"/>
      <c r="AON946" s="337"/>
      <c r="AOO946" s="337"/>
      <c r="AOP946" s="337"/>
      <c r="AOQ946" s="337"/>
      <c r="AOR946" s="337"/>
      <c r="AOS946" s="337"/>
      <c r="AOT946" s="337"/>
      <c r="AOU946" s="337"/>
      <c r="AOV946" s="337"/>
      <c r="AOW946" s="337"/>
      <c r="AOX946" s="337"/>
      <c r="AOY946" s="337"/>
      <c r="AOZ946" s="337"/>
      <c r="APA946" s="337"/>
      <c r="APB946" s="337"/>
      <c r="APC946" s="337"/>
      <c r="APD946" s="337"/>
      <c r="APE946" s="337"/>
      <c r="APF946" s="337"/>
      <c r="APG946" s="337"/>
      <c r="APH946" s="337"/>
      <c r="API946" s="337"/>
      <c r="APJ946" s="337"/>
      <c r="APK946" s="337"/>
      <c r="APL946" s="337"/>
      <c r="APM946" s="337"/>
      <c r="APN946" s="337"/>
      <c r="APO946" s="337"/>
      <c r="APP946" s="337"/>
      <c r="APQ946" s="337"/>
      <c r="APR946" s="337"/>
      <c r="APS946" s="337"/>
      <c r="APT946" s="337"/>
      <c r="APU946" s="337"/>
      <c r="APV946" s="337"/>
      <c r="APW946" s="337"/>
      <c r="APX946" s="337"/>
      <c r="APY946" s="337"/>
      <c r="APZ946" s="337"/>
      <c r="AQA946" s="337"/>
      <c r="AQB946" s="337"/>
      <c r="AQC946" s="337"/>
      <c r="AQD946" s="337"/>
      <c r="AQE946" s="337"/>
      <c r="AQF946" s="337"/>
      <c r="AQG946" s="337"/>
      <c r="AQH946" s="337"/>
      <c r="AQI946" s="337"/>
      <c r="AQJ946" s="337"/>
      <c r="AQK946" s="337"/>
      <c r="AQL946" s="337"/>
      <c r="AQM946" s="337"/>
      <c r="AQN946" s="337"/>
      <c r="AQO946" s="337"/>
      <c r="AQP946" s="337"/>
      <c r="AQQ946" s="337"/>
      <c r="AQR946" s="337"/>
      <c r="AQS946" s="337"/>
      <c r="AQT946" s="337"/>
      <c r="AQU946" s="337"/>
      <c r="AQV946" s="337"/>
      <c r="AQW946" s="337"/>
      <c r="AQX946" s="337"/>
      <c r="AQY946" s="337"/>
      <c r="AQZ946" s="337"/>
      <c r="ARA946" s="337"/>
      <c r="ARB946" s="337"/>
      <c r="ARC946" s="337"/>
      <c r="ARD946" s="337"/>
      <c r="ARE946" s="337"/>
      <c r="ARF946" s="337"/>
      <c r="ARG946" s="337"/>
      <c r="ARH946" s="337"/>
      <c r="ARI946" s="337"/>
      <c r="ARJ946" s="337"/>
      <c r="ARK946" s="337"/>
      <c r="ARL946" s="337"/>
      <c r="ARM946" s="337"/>
      <c r="ARN946" s="337"/>
      <c r="ARO946" s="337"/>
      <c r="ARP946" s="337"/>
      <c r="ARQ946" s="337"/>
      <c r="ARR946" s="337"/>
      <c r="ARS946" s="337"/>
      <c r="ART946" s="337"/>
      <c r="ARU946" s="337"/>
      <c r="ARV946" s="337"/>
      <c r="ARW946" s="337"/>
      <c r="ARX946" s="337"/>
      <c r="ARY946" s="337"/>
      <c r="ARZ946" s="337"/>
      <c r="ASA946" s="337"/>
      <c r="ASB946" s="337"/>
      <c r="ASC946" s="337"/>
      <c r="ASD946" s="337"/>
      <c r="ASE946" s="337"/>
      <c r="ASF946" s="337"/>
      <c r="ASG946" s="337"/>
      <c r="ASH946" s="337"/>
      <c r="ASI946" s="337"/>
      <c r="ASJ946" s="337"/>
      <c r="ASK946" s="337"/>
      <c r="ASL946" s="337"/>
      <c r="ASM946" s="337"/>
      <c r="ASN946" s="337"/>
      <c r="ASO946" s="337"/>
      <c r="ASP946" s="337"/>
      <c r="ASQ946" s="337"/>
      <c r="ASR946" s="337"/>
      <c r="ASS946" s="337"/>
      <c r="AST946" s="337"/>
      <c r="ASU946" s="337"/>
      <c r="ASV946" s="337"/>
      <c r="ASW946" s="337"/>
      <c r="ASX946" s="337"/>
      <c r="ASY946" s="337"/>
      <c r="ASZ946" s="337"/>
      <c r="ATA946" s="337"/>
      <c r="ATB946" s="337"/>
      <c r="ATC946" s="337"/>
      <c r="ATD946" s="337"/>
      <c r="ATE946" s="337"/>
      <c r="ATF946" s="337"/>
      <c r="ATG946" s="337"/>
      <c r="ATH946" s="337"/>
      <c r="ATI946" s="337"/>
      <c r="ATJ946" s="337"/>
      <c r="ATK946" s="337"/>
      <c r="ATL946" s="337"/>
      <c r="ATM946" s="337"/>
      <c r="ATN946" s="337"/>
      <c r="ATO946" s="337"/>
      <c r="ATP946" s="337"/>
      <c r="ATQ946" s="337"/>
      <c r="ATR946" s="337"/>
      <c r="ATS946" s="337"/>
      <c r="ATT946" s="337"/>
      <c r="ATU946" s="337"/>
      <c r="ATV946" s="337"/>
      <c r="ATW946" s="337"/>
      <c r="ATX946" s="337"/>
      <c r="ATY946" s="337"/>
      <c r="ATZ946" s="337"/>
      <c r="AUA946" s="337"/>
      <c r="AUB946" s="337"/>
      <c r="AUC946" s="337"/>
      <c r="AUD946" s="337"/>
      <c r="AUE946" s="337"/>
      <c r="AUF946" s="337"/>
      <c r="AUG946" s="337"/>
      <c r="AUH946" s="337"/>
      <c r="AUI946" s="337"/>
      <c r="AUJ946" s="337"/>
      <c r="AUK946" s="337"/>
      <c r="AUL946" s="337"/>
      <c r="AUM946" s="337"/>
      <c r="AUN946" s="337"/>
      <c r="AUO946" s="337"/>
      <c r="AUP946" s="337"/>
      <c r="AUQ946" s="337"/>
      <c r="AUR946" s="337"/>
      <c r="AUS946" s="337"/>
      <c r="AUT946" s="337"/>
      <c r="AUU946" s="337"/>
      <c r="AUV946" s="337"/>
      <c r="AUW946" s="337"/>
      <c r="AUX946" s="337"/>
      <c r="AUY946" s="337"/>
      <c r="AUZ946" s="337"/>
      <c r="AVA946" s="337"/>
      <c r="AVB946" s="337"/>
      <c r="AVC946" s="337"/>
      <c r="AVD946" s="337"/>
      <c r="AVE946" s="337"/>
      <c r="AVF946" s="337"/>
      <c r="AVG946" s="337"/>
      <c r="AVH946" s="337"/>
      <c r="AVI946" s="337"/>
      <c r="AVJ946" s="337"/>
      <c r="AVK946" s="337"/>
      <c r="AVL946" s="337"/>
      <c r="AVM946" s="337"/>
      <c r="AVN946" s="337"/>
      <c r="AVO946" s="337"/>
      <c r="AVP946" s="337"/>
      <c r="AVQ946" s="337"/>
      <c r="AVR946" s="337"/>
      <c r="AVS946" s="337"/>
      <c r="AVT946" s="337"/>
      <c r="AVU946" s="337"/>
      <c r="AVV946" s="337"/>
      <c r="AVW946" s="337"/>
      <c r="AVX946" s="337"/>
      <c r="AVY946" s="337"/>
      <c r="AVZ946" s="337"/>
      <c r="AWA946" s="337"/>
      <c r="AWB946" s="337"/>
      <c r="AWC946" s="337"/>
      <c r="AWD946" s="337"/>
      <c r="AWE946" s="337"/>
      <c r="AWF946" s="337"/>
      <c r="AWG946" s="337"/>
      <c r="AWH946" s="337"/>
      <c r="AWI946" s="337"/>
      <c r="AWJ946" s="337"/>
      <c r="AWK946" s="337"/>
      <c r="AWL946" s="337"/>
      <c r="AWM946" s="337"/>
      <c r="AWN946" s="337"/>
      <c r="AWO946" s="337"/>
      <c r="AWP946" s="337"/>
      <c r="AWQ946" s="337"/>
      <c r="AWR946" s="337"/>
      <c r="AWS946" s="337"/>
      <c r="AWT946" s="337"/>
      <c r="AWU946" s="337"/>
      <c r="AWV946" s="337"/>
      <c r="AWW946" s="337"/>
      <c r="AWX946" s="337"/>
      <c r="AWY946" s="337"/>
      <c r="AWZ946" s="337"/>
      <c r="AXA946" s="337"/>
      <c r="AXB946" s="337"/>
      <c r="AXC946" s="337"/>
      <c r="AXD946" s="337"/>
      <c r="AXE946" s="337"/>
      <c r="AXF946" s="337"/>
      <c r="AXG946" s="337"/>
      <c r="AXH946" s="337"/>
      <c r="AXI946" s="337"/>
      <c r="AXJ946" s="337"/>
      <c r="AXK946" s="337"/>
      <c r="AXL946" s="337"/>
      <c r="AXM946" s="337"/>
      <c r="AXN946" s="337"/>
      <c r="AXO946" s="337"/>
      <c r="AXP946" s="337"/>
      <c r="AXQ946" s="337"/>
      <c r="AXR946" s="337"/>
      <c r="AXS946" s="337"/>
      <c r="AXT946" s="337"/>
      <c r="AXU946" s="337"/>
      <c r="AXV946" s="337"/>
      <c r="AXW946" s="337"/>
      <c r="AXX946" s="337"/>
      <c r="AXY946" s="337"/>
      <c r="AXZ946" s="337"/>
      <c r="AYA946" s="337"/>
      <c r="AYB946" s="337"/>
      <c r="AYC946" s="337"/>
      <c r="AYD946" s="337"/>
      <c r="AYE946" s="337"/>
      <c r="AYF946" s="337"/>
      <c r="AYG946" s="337"/>
      <c r="AYH946" s="337"/>
      <c r="AYI946" s="337"/>
      <c r="AYJ946" s="337"/>
      <c r="AYK946" s="337"/>
      <c r="AYL946" s="337"/>
      <c r="AYM946" s="337"/>
      <c r="AYN946" s="337"/>
      <c r="AYO946" s="337"/>
      <c r="AYP946" s="337"/>
      <c r="AYQ946" s="337"/>
      <c r="AYR946" s="337"/>
      <c r="AYS946" s="337"/>
      <c r="AYT946" s="337"/>
      <c r="AYU946" s="337"/>
      <c r="AYV946" s="337"/>
      <c r="AYW946" s="337"/>
      <c r="AYX946" s="337"/>
      <c r="AYY946" s="337"/>
      <c r="AYZ946" s="337"/>
      <c r="AZA946" s="337"/>
      <c r="AZB946" s="337"/>
      <c r="AZC946" s="337"/>
      <c r="AZD946" s="337"/>
      <c r="AZE946" s="337"/>
      <c r="AZF946" s="337"/>
      <c r="AZG946" s="337"/>
      <c r="AZH946" s="337"/>
      <c r="AZI946" s="337"/>
      <c r="AZJ946" s="337"/>
      <c r="AZK946" s="337"/>
      <c r="AZL946" s="337"/>
      <c r="AZM946" s="337"/>
      <c r="AZN946" s="337"/>
      <c r="AZO946" s="337"/>
      <c r="AZP946" s="337"/>
      <c r="AZQ946" s="337"/>
      <c r="AZR946" s="337"/>
      <c r="AZS946" s="337"/>
      <c r="AZT946" s="337"/>
      <c r="AZU946" s="337"/>
      <c r="AZV946" s="337"/>
      <c r="AZW946" s="337"/>
      <c r="AZX946" s="337"/>
      <c r="AZY946" s="337"/>
      <c r="AZZ946" s="337"/>
      <c r="BAA946" s="337"/>
      <c r="BAB946" s="337"/>
      <c r="BAC946" s="337"/>
      <c r="BAD946" s="337"/>
      <c r="BAE946" s="337"/>
      <c r="BAF946" s="337"/>
      <c r="BAG946" s="337"/>
      <c r="BAH946" s="337"/>
      <c r="BAI946" s="337"/>
      <c r="BAJ946" s="337"/>
      <c r="BAK946" s="337"/>
      <c r="BAL946" s="337"/>
      <c r="BAM946" s="337"/>
      <c r="BAN946" s="337"/>
      <c r="BAO946" s="337"/>
      <c r="BAP946" s="337"/>
      <c r="BAQ946" s="337"/>
      <c r="BAR946" s="337"/>
      <c r="BAS946" s="337"/>
      <c r="BAT946" s="337"/>
      <c r="BAU946" s="337"/>
      <c r="BAV946" s="337"/>
      <c r="BAW946" s="337"/>
      <c r="BAX946" s="337"/>
      <c r="BAY946" s="337"/>
      <c r="BAZ946" s="337"/>
      <c r="BBA946" s="337"/>
      <c r="BBB946" s="337"/>
      <c r="BBC946" s="337"/>
      <c r="BBD946" s="337"/>
      <c r="BBE946" s="337"/>
      <c r="BBF946" s="337"/>
      <c r="BBG946" s="337"/>
      <c r="BBH946" s="337"/>
      <c r="BBI946" s="337"/>
      <c r="BBJ946" s="337"/>
      <c r="BBK946" s="337"/>
      <c r="BBL946" s="337"/>
      <c r="BBM946" s="337"/>
      <c r="BBN946" s="337"/>
      <c r="BBO946" s="337"/>
      <c r="BBP946" s="337"/>
      <c r="BBQ946" s="337"/>
      <c r="BBR946" s="337"/>
      <c r="BBS946" s="337"/>
      <c r="BBT946" s="337"/>
      <c r="BBU946" s="337"/>
      <c r="BBV946" s="337"/>
      <c r="BBW946" s="337"/>
      <c r="BBX946" s="337"/>
      <c r="BBY946" s="337"/>
      <c r="BBZ946" s="337"/>
      <c r="BCA946" s="337"/>
      <c r="BCB946" s="337"/>
      <c r="BCC946" s="337"/>
      <c r="BCD946" s="337"/>
      <c r="BCE946" s="337"/>
      <c r="BCF946" s="337"/>
      <c r="BCG946" s="337"/>
      <c r="BCH946" s="337"/>
      <c r="BCI946" s="337"/>
      <c r="BCJ946" s="337"/>
      <c r="BCK946" s="337"/>
      <c r="BCL946" s="337"/>
      <c r="BCM946" s="337"/>
      <c r="BCN946" s="337"/>
      <c r="BCO946" s="337"/>
      <c r="BCP946" s="337"/>
      <c r="BCQ946" s="337"/>
      <c r="BCR946" s="337"/>
      <c r="BCS946" s="337"/>
      <c r="BCT946" s="337"/>
      <c r="BCU946" s="337"/>
      <c r="BCV946" s="337"/>
      <c r="BCW946" s="337"/>
      <c r="BCX946" s="337"/>
      <c r="BCY946" s="337"/>
      <c r="BCZ946" s="337"/>
      <c r="BDA946" s="337"/>
      <c r="BDB946" s="337"/>
      <c r="BDC946" s="337"/>
      <c r="BDD946" s="337"/>
      <c r="BDE946" s="337"/>
      <c r="BDF946" s="337"/>
      <c r="BDG946" s="337"/>
      <c r="BDH946" s="337"/>
      <c r="BDI946" s="337"/>
      <c r="BDJ946" s="337"/>
      <c r="BDK946" s="337"/>
      <c r="BDL946" s="337"/>
      <c r="BDM946" s="337"/>
      <c r="BDN946" s="337"/>
      <c r="BDO946" s="337"/>
      <c r="BDP946" s="337"/>
      <c r="BDQ946" s="337"/>
      <c r="BDR946" s="337"/>
      <c r="BDS946" s="337"/>
      <c r="BDT946" s="337"/>
      <c r="BDU946" s="337"/>
      <c r="BDV946" s="337"/>
      <c r="BDW946" s="337"/>
      <c r="BDX946" s="337"/>
      <c r="BDY946" s="337"/>
      <c r="BDZ946" s="337"/>
      <c r="BEA946" s="337"/>
      <c r="BEB946" s="337"/>
      <c r="BEC946" s="337"/>
      <c r="BED946" s="337"/>
      <c r="BEE946" s="337"/>
      <c r="BEF946" s="337"/>
      <c r="BEG946" s="337"/>
      <c r="BEH946" s="337"/>
      <c r="BEI946" s="337"/>
      <c r="BEJ946" s="337"/>
      <c r="BEK946" s="337"/>
      <c r="BEL946" s="337"/>
      <c r="BEM946" s="337"/>
      <c r="BEN946" s="337"/>
      <c r="BEO946" s="337"/>
      <c r="BEP946" s="337"/>
      <c r="BEQ946" s="337"/>
      <c r="BER946" s="337"/>
      <c r="BES946" s="337"/>
      <c r="BET946" s="337"/>
      <c r="BEU946" s="337"/>
      <c r="BEV946" s="337"/>
      <c r="BEW946" s="337"/>
      <c r="BEX946" s="337"/>
      <c r="BEY946" s="337"/>
      <c r="BEZ946" s="337"/>
      <c r="BFA946" s="337"/>
      <c r="BFB946" s="337"/>
      <c r="BFC946" s="337"/>
      <c r="BFD946" s="337"/>
      <c r="BFE946" s="337"/>
      <c r="BFF946" s="337"/>
      <c r="BFG946" s="337"/>
      <c r="BFH946" s="337"/>
      <c r="BFI946" s="337"/>
      <c r="BFJ946" s="337"/>
      <c r="BFK946" s="337"/>
      <c r="BFL946" s="337"/>
      <c r="BFM946" s="337"/>
      <c r="BFN946" s="337"/>
      <c r="BFO946" s="337"/>
      <c r="BFP946" s="337"/>
      <c r="BFQ946" s="337"/>
      <c r="BFR946" s="337"/>
      <c r="BFS946" s="337"/>
      <c r="BFT946" s="337"/>
      <c r="BFU946" s="337"/>
      <c r="BFV946" s="337"/>
      <c r="BFW946" s="337"/>
      <c r="BFX946" s="337"/>
      <c r="BFY946" s="337"/>
      <c r="BFZ946" s="337"/>
      <c r="BGA946" s="337"/>
      <c r="BGB946" s="337"/>
      <c r="BGC946" s="337"/>
      <c r="BGD946" s="337"/>
      <c r="BGE946" s="337"/>
      <c r="BGF946" s="337"/>
      <c r="BGG946" s="337"/>
      <c r="BGH946" s="337"/>
      <c r="BGI946" s="337"/>
      <c r="BGJ946" s="337"/>
      <c r="BGK946" s="337"/>
      <c r="BGL946" s="337"/>
      <c r="BGM946" s="337"/>
      <c r="BGN946" s="337"/>
      <c r="BGO946" s="337"/>
      <c r="BGP946" s="337"/>
      <c r="BGQ946" s="337"/>
      <c r="BGR946" s="337"/>
      <c r="BGS946" s="337"/>
      <c r="BGT946" s="337"/>
      <c r="BGU946" s="337"/>
      <c r="BGV946" s="337"/>
      <c r="BGW946" s="337"/>
      <c r="BGX946" s="337"/>
      <c r="BGY946" s="337"/>
      <c r="BGZ946" s="337"/>
      <c r="BHA946" s="337"/>
      <c r="BHB946" s="337"/>
      <c r="BHC946" s="337"/>
      <c r="BHD946" s="337"/>
      <c r="BHE946" s="337"/>
      <c r="BHF946" s="337"/>
      <c r="BHG946" s="337"/>
      <c r="BHH946" s="337"/>
      <c r="BHI946" s="337"/>
      <c r="BHJ946" s="337"/>
      <c r="BHK946" s="337"/>
      <c r="BHL946" s="337"/>
      <c r="BHM946" s="337"/>
      <c r="BHN946" s="337"/>
      <c r="BHO946" s="337"/>
      <c r="BHP946" s="337"/>
      <c r="BHQ946" s="337"/>
      <c r="BHR946" s="337"/>
      <c r="BHS946" s="337"/>
      <c r="BHT946" s="337"/>
      <c r="BHU946" s="337"/>
      <c r="BHV946" s="337"/>
      <c r="BHW946" s="337"/>
      <c r="BHX946" s="337"/>
      <c r="BHY946" s="337"/>
      <c r="BHZ946" s="337"/>
      <c r="BIA946" s="337"/>
      <c r="BIB946" s="337"/>
      <c r="BIC946" s="337"/>
      <c r="BID946" s="337"/>
      <c r="BIE946" s="337"/>
      <c r="BIF946" s="337"/>
      <c r="BIG946" s="337"/>
      <c r="BIH946" s="337"/>
      <c r="BII946" s="337"/>
      <c r="BIJ946" s="337"/>
      <c r="BIK946" s="337"/>
      <c r="BIL946" s="337"/>
      <c r="BIM946" s="337"/>
      <c r="BIN946" s="337"/>
      <c r="BIO946" s="337"/>
      <c r="BIP946" s="337"/>
      <c r="BIQ946" s="337"/>
      <c r="BIR946" s="337"/>
      <c r="BIS946" s="337"/>
      <c r="BIT946" s="337"/>
      <c r="BIU946" s="337"/>
      <c r="BIV946" s="337"/>
      <c r="BIW946" s="337"/>
      <c r="BIX946" s="337"/>
      <c r="BIY946" s="337"/>
      <c r="BIZ946" s="337"/>
      <c r="BJA946" s="337"/>
      <c r="BJB946" s="337"/>
      <c r="BJC946" s="337"/>
      <c r="BJD946" s="337"/>
      <c r="BJE946" s="337"/>
      <c r="BJF946" s="337"/>
      <c r="BJG946" s="337"/>
      <c r="BJH946" s="337"/>
      <c r="BJI946" s="337"/>
      <c r="BJJ946" s="337"/>
      <c r="BJK946" s="337"/>
      <c r="BJL946" s="337"/>
      <c r="BJM946" s="337"/>
      <c r="BJN946" s="337"/>
      <c r="BJO946" s="337"/>
      <c r="BJP946" s="337"/>
      <c r="BJQ946" s="337"/>
      <c r="BJR946" s="337"/>
      <c r="BJS946" s="337"/>
      <c r="BJT946" s="337"/>
      <c r="BJU946" s="337"/>
      <c r="BJV946" s="337"/>
      <c r="BJW946" s="337"/>
      <c r="BJX946" s="337"/>
      <c r="BJY946" s="337"/>
      <c r="BJZ946" s="337"/>
      <c r="BKA946" s="337"/>
      <c r="BKB946" s="337"/>
      <c r="BKC946" s="337"/>
      <c r="BKD946" s="337"/>
      <c r="BKE946" s="337"/>
      <c r="BKF946" s="337"/>
      <c r="BKG946" s="337"/>
      <c r="BKH946" s="337"/>
      <c r="BKI946" s="337"/>
      <c r="BKJ946" s="337"/>
      <c r="BKK946" s="337"/>
      <c r="BKL946" s="337"/>
      <c r="BKM946" s="337"/>
      <c r="BKN946" s="337"/>
      <c r="BKO946" s="337"/>
      <c r="BKP946" s="337"/>
      <c r="BKQ946" s="337"/>
      <c r="BKR946" s="337"/>
      <c r="BKS946" s="337"/>
      <c r="BKT946" s="337"/>
      <c r="BKU946" s="337"/>
      <c r="BKV946" s="337"/>
      <c r="BKW946" s="337"/>
      <c r="BKX946" s="337"/>
      <c r="BKY946" s="337"/>
      <c r="BKZ946" s="337"/>
      <c r="BLA946" s="337"/>
      <c r="BLB946" s="337"/>
      <c r="BLC946" s="337"/>
      <c r="BLD946" s="337"/>
      <c r="BLE946" s="337"/>
      <c r="BLF946" s="337"/>
      <c r="BLG946" s="337"/>
      <c r="BLH946" s="337"/>
      <c r="BLI946" s="337"/>
      <c r="BLJ946" s="337"/>
      <c r="BLK946" s="337"/>
      <c r="BLL946" s="337"/>
      <c r="BLM946" s="337"/>
      <c r="BLN946" s="337"/>
      <c r="BLO946" s="337"/>
      <c r="BLP946" s="337"/>
      <c r="BLQ946" s="337"/>
      <c r="BLR946" s="337"/>
      <c r="BLS946" s="337"/>
      <c r="BLT946" s="337"/>
      <c r="BLU946" s="337"/>
      <c r="BLV946" s="337"/>
      <c r="BLW946" s="337"/>
      <c r="BLX946" s="337"/>
      <c r="BLY946" s="337"/>
      <c r="BLZ946" s="337"/>
      <c r="BMA946" s="337"/>
      <c r="BMB946" s="337"/>
      <c r="BMC946" s="337"/>
      <c r="BMD946" s="337"/>
      <c r="BME946" s="337"/>
      <c r="BMF946" s="337"/>
      <c r="BMG946" s="337"/>
      <c r="BMH946" s="337"/>
      <c r="BMI946" s="337"/>
      <c r="BMJ946" s="337"/>
      <c r="BMK946" s="337"/>
      <c r="BML946" s="337"/>
      <c r="BMM946" s="337"/>
      <c r="BMN946" s="337"/>
      <c r="BMO946" s="337"/>
      <c r="BMP946" s="337"/>
      <c r="BMQ946" s="337"/>
      <c r="BMR946" s="337"/>
      <c r="BMS946" s="337"/>
      <c r="BMT946" s="337"/>
      <c r="BMU946" s="337"/>
      <c r="BMV946" s="337"/>
      <c r="BMW946" s="337"/>
      <c r="BMX946" s="337"/>
      <c r="BMY946" s="337"/>
      <c r="BMZ946" s="337"/>
      <c r="BNA946" s="337"/>
      <c r="BNB946" s="337"/>
      <c r="BNC946" s="337"/>
      <c r="BND946" s="337"/>
      <c r="BNE946" s="337"/>
      <c r="BNF946" s="337"/>
      <c r="BNG946" s="337"/>
      <c r="BNH946" s="337"/>
      <c r="BNI946" s="337"/>
      <c r="BNJ946" s="337"/>
      <c r="BNK946" s="337"/>
      <c r="BNL946" s="337"/>
      <c r="BNM946" s="337"/>
      <c r="BNN946" s="337"/>
      <c r="BNO946" s="337"/>
      <c r="BNP946" s="337"/>
      <c r="BNQ946" s="337"/>
      <c r="BNR946" s="337"/>
      <c r="BNS946" s="337"/>
      <c r="BNT946" s="337"/>
      <c r="BNU946" s="337"/>
      <c r="BNV946" s="337"/>
      <c r="BNW946" s="337"/>
      <c r="BNX946" s="337"/>
      <c r="BNY946" s="337"/>
      <c r="BNZ946" s="337"/>
      <c r="BOA946" s="337"/>
      <c r="BOB946" s="337"/>
      <c r="BOC946" s="337"/>
      <c r="BOD946" s="337"/>
      <c r="BOE946" s="337"/>
      <c r="BOF946" s="337"/>
      <c r="BOG946" s="337"/>
      <c r="BOH946" s="337"/>
      <c r="BOI946" s="337"/>
      <c r="BOJ946" s="337"/>
      <c r="BOK946" s="337"/>
      <c r="BOL946" s="337"/>
      <c r="BOM946" s="337"/>
      <c r="BON946" s="337"/>
      <c r="BOO946" s="337"/>
      <c r="BOP946" s="337"/>
      <c r="BOQ946" s="337"/>
      <c r="BOR946" s="337"/>
      <c r="BOS946" s="337"/>
      <c r="BOT946" s="337"/>
      <c r="BOU946" s="337"/>
      <c r="BOV946" s="337"/>
      <c r="BOW946" s="337"/>
      <c r="BOX946" s="337"/>
      <c r="BOY946" s="337"/>
      <c r="BOZ946" s="337"/>
      <c r="BPA946" s="337"/>
      <c r="BPB946" s="337"/>
      <c r="BPC946" s="337"/>
      <c r="BPD946" s="337"/>
      <c r="BPE946" s="337"/>
      <c r="BPF946" s="337"/>
      <c r="BPG946" s="337"/>
      <c r="BPH946" s="337"/>
      <c r="BPI946" s="337"/>
      <c r="BPJ946" s="337"/>
      <c r="BPK946" s="337"/>
      <c r="BPL946" s="337"/>
      <c r="BPM946" s="337"/>
      <c r="BPN946" s="337"/>
      <c r="BPO946" s="337"/>
      <c r="BPP946" s="337"/>
      <c r="BPQ946" s="337"/>
      <c r="BPR946" s="337"/>
      <c r="BPS946" s="337"/>
      <c r="BPT946" s="337"/>
      <c r="BPU946" s="337"/>
      <c r="BPV946" s="337"/>
      <c r="BPW946" s="337"/>
      <c r="BPX946" s="337"/>
      <c r="BPY946" s="337"/>
      <c r="BPZ946" s="337"/>
      <c r="BQA946" s="337"/>
      <c r="BQB946" s="337"/>
      <c r="BQC946" s="337"/>
      <c r="BQD946" s="337"/>
      <c r="BQE946" s="337"/>
      <c r="BQF946" s="337"/>
      <c r="BQG946" s="337"/>
      <c r="BQH946" s="337"/>
      <c r="BQI946" s="337"/>
      <c r="BQJ946" s="337"/>
      <c r="BQK946" s="337"/>
      <c r="BQL946" s="337"/>
      <c r="BQM946" s="337"/>
      <c r="BQN946" s="337"/>
      <c r="BQO946" s="337"/>
      <c r="BQP946" s="337"/>
      <c r="BQQ946" s="337"/>
      <c r="BQR946" s="337"/>
      <c r="BQS946" s="337"/>
      <c r="BQT946" s="337"/>
      <c r="BQU946" s="337"/>
      <c r="BQV946" s="337"/>
      <c r="BQW946" s="337"/>
      <c r="BQX946" s="337"/>
      <c r="BQY946" s="337"/>
      <c r="BQZ946" s="337"/>
      <c r="BRA946" s="337"/>
      <c r="BRB946" s="337"/>
      <c r="BRC946" s="337"/>
      <c r="BRD946" s="337"/>
      <c r="BRE946" s="337"/>
      <c r="BRF946" s="337"/>
      <c r="BRG946" s="337"/>
      <c r="BRH946" s="337"/>
      <c r="BRI946" s="337"/>
      <c r="BRJ946" s="337"/>
      <c r="BRK946" s="337"/>
      <c r="BRL946" s="337"/>
      <c r="BRM946" s="337"/>
      <c r="BRN946" s="337"/>
      <c r="BRO946" s="337"/>
      <c r="BRP946" s="337"/>
      <c r="BRQ946" s="337"/>
      <c r="BRR946" s="337"/>
      <c r="BRS946" s="337"/>
      <c r="BRT946" s="337"/>
      <c r="BRU946" s="337"/>
      <c r="BRV946" s="337"/>
      <c r="BRW946" s="337"/>
      <c r="BRX946" s="337"/>
      <c r="BRY946" s="337"/>
      <c r="BRZ946" s="337"/>
      <c r="BSA946" s="337"/>
      <c r="BSB946" s="337"/>
      <c r="BSC946" s="337"/>
      <c r="BSD946" s="337"/>
      <c r="BSE946" s="337"/>
      <c r="BSF946" s="337"/>
      <c r="BSG946" s="337"/>
      <c r="BSH946" s="337"/>
      <c r="BSI946" s="337"/>
      <c r="BSJ946" s="337"/>
      <c r="BSK946" s="337"/>
      <c r="BSL946" s="337"/>
      <c r="BSM946" s="337"/>
      <c r="BSN946" s="337"/>
      <c r="BSO946" s="337"/>
      <c r="BSP946" s="337"/>
      <c r="BSQ946" s="337"/>
      <c r="BSR946" s="337"/>
      <c r="BSS946" s="337"/>
      <c r="BST946" s="337"/>
      <c r="BSU946" s="337"/>
      <c r="BSV946" s="337"/>
      <c r="BSW946" s="337"/>
      <c r="BSX946" s="337"/>
      <c r="BSY946" s="337"/>
      <c r="BSZ946" s="337"/>
      <c r="BTA946" s="337"/>
      <c r="BTB946" s="337"/>
      <c r="BTC946" s="337"/>
      <c r="BTD946" s="337"/>
      <c r="BTE946" s="337"/>
      <c r="BTF946" s="337"/>
      <c r="BTG946" s="337"/>
      <c r="BTH946" s="337"/>
      <c r="BTI946" s="337"/>
      <c r="BTJ946" s="337"/>
      <c r="BTK946" s="337"/>
      <c r="BTL946" s="337"/>
      <c r="BTM946" s="337"/>
      <c r="BTN946" s="337"/>
      <c r="BTO946" s="337"/>
      <c r="BTP946" s="337"/>
      <c r="BTQ946" s="337"/>
      <c r="BTR946" s="337"/>
      <c r="BTS946" s="337"/>
      <c r="BTT946" s="337"/>
      <c r="BTU946" s="337"/>
      <c r="BTV946" s="337"/>
      <c r="BTW946" s="337"/>
      <c r="BTX946" s="337"/>
      <c r="BTY946" s="337"/>
      <c r="BTZ946" s="337"/>
      <c r="BUA946" s="337"/>
      <c r="BUB946" s="337"/>
      <c r="BUC946" s="337"/>
      <c r="BUD946" s="337"/>
      <c r="BUE946" s="337"/>
      <c r="BUF946" s="337"/>
      <c r="BUG946" s="337"/>
      <c r="BUH946" s="337"/>
      <c r="BUI946" s="337"/>
      <c r="BUJ946" s="337"/>
      <c r="BUK946" s="337"/>
      <c r="BUL946" s="337"/>
      <c r="BUM946" s="337"/>
      <c r="BUN946" s="337"/>
      <c r="BUO946" s="337"/>
      <c r="BUP946" s="337"/>
      <c r="BUQ946" s="337"/>
      <c r="BUR946" s="337"/>
      <c r="BUS946" s="337"/>
      <c r="BUT946" s="337"/>
      <c r="BUU946" s="337"/>
      <c r="BUV946" s="337"/>
      <c r="BUW946" s="337"/>
      <c r="BUX946" s="337"/>
      <c r="BUY946" s="337"/>
      <c r="BUZ946" s="337"/>
      <c r="BVA946" s="337"/>
      <c r="BVB946" s="337"/>
      <c r="BVC946" s="337"/>
      <c r="BVD946" s="337"/>
      <c r="BVE946" s="337"/>
      <c r="BVF946" s="337"/>
      <c r="BVG946" s="337"/>
      <c r="BVH946" s="337"/>
      <c r="BVI946" s="337"/>
      <c r="BVJ946" s="337"/>
      <c r="BVK946" s="337"/>
      <c r="BVL946" s="337"/>
      <c r="BVM946" s="337"/>
      <c r="BVN946" s="337"/>
      <c r="BVO946" s="337"/>
      <c r="BVP946" s="337"/>
      <c r="BVQ946" s="337"/>
      <c r="BVR946" s="337"/>
      <c r="BVS946" s="337"/>
      <c r="BVT946" s="337"/>
      <c r="BVU946" s="337"/>
      <c r="BVV946" s="337"/>
      <c r="BVW946" s="337"/>
      <c r="BVX946" s="337"/>
      <c r="BVY946" s="337"/>
      <c r="BVZ946" s="337"/>
      <c r="BWA946" s="337"/>
      <c r="BWB946" s="337"/>
      <c r="BWC946" s="337"/>
      <c r="BWD946" s="337"/>
      <c r="BWE946" s="337"/>
      <c r="BWF946" s="337"/>
      <c r="BWG946" s="337"/>
      <c r="BWH946" s="337"/>
      <c r="BWI946" s="337"/>
      <c r="BWJ946" s="337"/>
      <c r="BWK946" s="337"/>
      <c r="BWL946" s="337"/>
      <c r="BWM946" s="337"/>
      <c r="BWN946" s="337"/>
      <c r="BWO946" s="337"/>
      <c r="BWP946" s="337"/>
      <c r="BWQ946" s="337"/>
      <c r="BWR946" s="337"/>
      <c r="BWS946" s="337"/>
      <c r="BWT946" s="337"/>
      <c r="BWU946" s="337"/>
      <c r="BWV946" s="337"/>
      <c r="BWW946" s="337"/>
      <c r="BWX946" s="337"/>
      <c r="BWY946" s="337"/>
      <c r="BWZ946" s="337"/>
      <c r="BXA946" s="337"/>
      <c r="BXB946" s="337"/>
      <c r="BXC946" s="337"/>
      <c r="BXD946" s="337"/>
      <c r="BXE946" s="337"/>
      <c r="BXF946" s="337"/>
      <c r="BXG946" s="337"/>
      <c r="BXH946" s="337"/>
      <c r="BXI946" s="337"/>
      <c r="BXJ946" s="337"/>
      <c r="BXK946" s="337"/>
      <c r="BXL946" s="337"/>
      <c r="BXM946" s="337"/>
      <c r="BXN946" s="337"/>
      <c r="BXO946" s="337"/>
      <c r="BXP946" s="337"/>
      <c r="BXQ946" s="337"/>
      <c r="BXR946" s="337"/>
      <c r="BXS946" s="337"/>
      <c r="BXT946" s="337"/>
      <c r="BXU946" s="337"/>
      <c r="BXV946" s="337"/>
      <c r="BXW946" s="337"/>
      <c r="BXX946" s="337"/>
      <c r="BXY946" s="337"/>
      <c r="BXZ946" s="337"/>
      <c r="BYA946" s="337"/>
      <c r="BYB946" s="337"/>
      <c r="BYC946" s="337"/>
      <c r="BYD946" s="337"/>
      <c r="BYE946" s="337"/>
      <c r="BYF946" s="337"/>
      <c r="BYG946" s="337"/>
      <c r="BYH946" s="337"/>
      <c r="BYI946" s="337"/>
      <c r="BYJ946" s="337"/>
      <c r="BYK946" s="337"/>
      <c r="BYL946" s="337"/>
      <c r="BYM946" s="337"/>
      <c r="BYN946" s="337"/>
      <c r="BYO946" s="337"/>
      <c r="BYP946" s="337"/>
      <c r="BYQ946" s="337"/>
      <c r="BYR946" s="337"/>
      <c r="BYS946" s="337"/>
      <c r="BYT946" s="337"/>
      <c r="BYU946" s="337"/>
      <c r="BYV946" s="337"/>
      <c r="BYW946" s="337"/>
      <c r="BYX946" s="337"/>
      <c r="BYY946" s="337"/>
      <c r="BYZ946" s="337"/>
      <c r="BZA946" s="337"/>
      <c r="BZB946" s="337"/>
      <c r="BZC946" s="337"/>
      <c r="BZD946" s="337"/>
      <c r="BZE946" s="337"/>
      <c r="BZF946" s="337"/>
      <c r="BZG946" s="337"/>
      <c r="BZH946" s="337"/>
      <c r="BZI946" s="337"/>
      <c r="BZJ946" s="337"/>
      <c r="BZK946" s="337"/>
      <c r="BZL946" s="337"/>
      <c r="BZM946" s="337"/>
      <c r="BZN946" s="337"/>
      <c r="BZO946" s="337"/>
      <c r="BZP946" s="337"/>
      <c r="BZQ946" s="337"/>
      <c r="BZR946" s="337"/>
      <c r="BZS946" s="337"/>
      <c r="BZT946" s="337"/>
      <c r="BZU946" s="337"/>
      <c r="BZV946" s="337"/>
      <c r="BZW946" s="337"/>
      <c r="BZX946" s="337"/>
      <c r="BZY946" s="337"/>
      <c r="BZZ946" s="337"/>
      <c r="CAA946" s="337"/>
      <c r="CAB946" s="337"/>
      <c r="CAC946" s="337"/>
      <c r="CAD946" s="337"/>
      <c r="CAE946" s="337"/>
      <c r="CAF946" s="337"/>
      <c r="CAG946" s="337"/>
      <c r="CAH946" s="337"/>
      <c r="CAI946" s="337"/>
      <c r="CAJ946" s="337"/>
      <c r="CAK946" s="337"/>
      <c r="CAL946" s="337"/>
      <c r="CAM946" s="337"/>
      <c r="CAN946" s="337"/>
      <c r="CAO946" s="337"/>
      <c r="CAP946" s="337"/>
      <c r="CAQ946" s="337"/>
      <c r="CAR946" s="337"/>
      <c r="CAS946" s="337"/>
      <c r="CAT946" s="337"/>
      <c r="CAU946" s="337"/>
      <c r="CAV946" s="337"/>
      <c r="CAW946" s="337"/>
      <c r="CAX946" s="337"/>
      <c r="CAY946" s="337"/>
      <c r="CAZ946" s="337"/>
      <c r="CBA946" s="337"/>
      <c r="CBB946" s="337"/>
      <c r="CBC946" s="337"/>
      <c r="CBD946" s="337"/>
      <c r="CBE946" s="337"/>
      <c r="CBF946" s="337"/>
      <c r="CBG946" s="337"/>
      <c r="CBH946" s="337"/>
      <c r="CBI946" s="337"/>
      <c r="CBJ946" s="337"/>
      <c r="CBK946" s="337"/>
      <c r="CBL946" s="337"/>
      <c r="CBM946" s="337"/>
      <c r="CBN946" s="337"/>
      <c r="CBO946" s="337"/>
      <c r="CBP946" s="337"/>
      <c r="CBQ946" s="337"/>
      <c r="CBR946" s="337"/>
      <c r="CBS946" s="337"/>
      <c r="CBT946" s="337"/>
      <c r="CBU946" s="337"/>
      <c r="CBV946" s="337"/>
      <c r="CBW946" s="337"/>
      <c r="CBX946" s="337"/>
      <c r="CBY946" s="337"/>
      <c r="CBZ946" s="337"/>
      <c r="CCA946" s="337"/>
      <c r="CCB946" s="337"/>
      <c r="CCC946" s="337"/>
      <c r="CCD946" s="337"/>
      <c r="CCE946" s="337"/>
      <c r="CCF946" s="337"/>
      <c r="CCG946" s="337"/>
      <c r="CCH946" s="337"/>
      <c r="CCI946" s="337"/>
      <c r="CCJ946" s="337"/>
      <c r="CCK946" s="337"/>
      <c r="CCL946" s="337"/>
      <c r="CCM946" s="337"/>
      <c r="CCN946" s="337"/>
      <c r="CCO946" s="337"/>
      <c r="CCP946" s="337"/>
      <c r="CCQ946" s="337"/>
      <c r="CCR946" s="337"/>
      <c r="CCS946" s="337"/>
      <c r="CCT946" s="337"/>
      <c r="CCU946" s="337"/>
      <c r="CCV946" s="337"/>
      <c r="CCW946" s="337"/>
      <c r="CCX946" s="337"/>
      <c r="CCY946" s="337"/>
      <c r="CCZ946" s="337"/>
      <c r="CDA946" s="337"/>
      <c r="CDB946" s="337"/>
      <c r="CDC946" s="337"/>
      <c r="CDD946" s="337"/>
      <c r="CDE946" s="337"/>
      <c r="CDF946" s="337"/>
      <c r="CDG946" s="337"/>
      <c r="CDH946" s="337"/>
      <c r="CDI946" s="337"/>
      <c r="CDJ946" s="337"/>
      <c r="CDK946" s="337"/>
      <c r="CDL946" s="337"/>
      <c r="CDM946" s="337"/>
      <c r="CDN946" s="337"/>
      <c r="CDO946" s="337"/>
      <c r="CDP946" s="337"/>
      <c r="CDQ946" s="337"/>
      <c r="CDR946" s="337"/>
      <c r="CDS946" s="337"/>
      <c r="CDT946" s="337"/>
      <c r="CDU946" s="337"/>
      <c r="CDV946" s="337"/>
      <c r="CDW946" s="337"/>
      <c r="CDX946" s="337"/>
      <c r="CDY946" s="337"/>
      <c r="CDZ946" s="337"/>
      <c r="CEA946" s="337"/>
      <c r="CEB946" s="337"/>
      <c r="CEC946" s="337"/>
      <c r="CED946" s="337"/>
      <c r="CEE946" s="337"/>
      <c r="CEF946" s="337"/>
      <c r="CEG946" s="337"/>
      <c r="CEH946" s="337"/>
      <c r="CEI946" s="337"/>
      <c r="CEJ946" s="337"/>
      <c r="CEK946" s="337"/>
      <c r="CEL946" s="337"/>
      <c r="CEM946" s="337"/>
      <c r="CEN946" s="337"/>
      <c r="CEO946" s="337"/>
      <c r="CEP946" s="337"/>
      <c r="CEQ946" s="337"/>
      <c r="CER946" s="337"/>
      <c r="CES946" s="337"/>
      <c r="CET946" s="337"/>
      <c r="CEU946" s="337"/>
      <c r="CEV946" s="337"/>
      <c r="CEW946" s="337"/>
      <c r="CEX946" s="337"/>
      <c r="CEY946" s="337"/>
      <c r="CEZ946" s="337"/>
      <c r="CFA946" s="337"/>
      <c r="CFB946" s="337"/>
      <c r="CFC946" s="337"/>
      <c r="CFD946" s="337"/>
      <c r="CFE946" s="337"/>
      <c r="CFF946" s="337"/>
      <c r="CFG946" s="337"/>
      <c r="CFH946" s="337"/>
      <c r="CFI946" s="337"/>
      <c r="CFJ946" s="337"/>
      <c r="CFK946" s="337"/>
      <c r="CFL946" s="337"/>
      <c r="CFM946" s="337"/>
      <c r="CFN946" s="337"/>
      <c r="CFO946" s="337"/>
      <c r="CFP946" s="337"/>
      <c r="CFQ946" s="337"/>
      <c r="CFR946" s="337"/>
      <c r="CFS946" s="337"/>
      <c r="CFT946" s="337"/>
      <c r="CFU946" s="337"/>
      <c r="CFV946" s="337"/>
      <c r="CFW946" s="337"/>
      <c r="CFX946" s="337"/>
      <c r="CFY946" s="337"/>
      <c r="CFZ946" s="337"/>
      <c r="CGA946" s="337"/>
      <c r="CGB946" s="337"/>
      <c r="CGC946" s="337"/>
      <c r="CGD946" s="337"/>
      <c r="CGE946" s="337"/>
      <c r="CGF946" s="337"/>
      <c r="CGG946" s="337"/>
      <c r="CGH946" s="337"/>
      <c r="CGI946" s="337"/>
      <c r="CGJ946" s="337"/>
      <c r="CGK946" s="337"/>
      <c r="CGL946" s="337"/>
      <c r="CGM946" s="337"/>
      <c r="CGN946" s="337"/>
      <c r="CGO946" s="337"/>
      <c r="CGP946" s="337"/>
      <c r="CGQ946" s="337"/>
      <c r="CGR946" s="337"/>
      <c r="CGS946" s="337"/>
      <c r="CGT946" s="337"/>
      <c r="CGU946" s="337"/>
      <c r="CGV946" s="337"/>
      <c r="CGW946" s="337"/>
      <c r="CGX946" s="337"/>
      <c r="CGY946" s="337"/>
      <c r="CGZ946" s="337"/>
      <c r="CHA946" s="337"/>
      <c r="CHB946" s="337"/>
      <c r="CHC946" s="337"/>
      <c r="CHD946" s="337"/>
      <c r="CHE946" s="337"/>
      <c r="CHF946" s="337"/>
      <c r="CHG946" s="337"/>
      <c r="CHH946" s="337"/>
      <c r="CHI946" s="337"/>
      <c r="CHJ946" s="337"/>
      <c r="CHK946" s="337"/>
      <c r="CHL946" s="337"/>
      <c r="CHM946" s="337"/>
      <c r="CHN946" s="337"/>
      <c r="CHO946" s="337"/>
      <c r="CHP946" s="337"/>
      <c r="CHQ946" s="337"/>
      <c r="CHR946" s="337"/>
      <c r="CHS946" s="337"/>
      <c r="CHT946" s="337"/>
      <c r="CHU946" s="337"/>
      <c r="CHV946" s="337"/>
      <c r="CHW946" s="337"/>
      <c r="CHX946" s="337"/>
      <c r="CHY946" s="337"/>
      <c r="CHZ946" s="337"/>
      <c r="CIA946" s="337"/>
      <c r="CIB946" s="337"/>
      <c r="CIC946" s="337"/>
      <c r="CID946" s="337"/>
      <c r="CIE946" s="337"/>
      <c r="CIF946" s="337"/>
      <c r="CIG946" s="337"/>
      <c r="CIH946" s="337"/>
      <c r="CII946" s="337"/>
      <c r="CIJ946" s="337"/>
      <c r="CIK946" s="337"/>
      <c r="CIL946" s="337"/>
      <c r="CIM946" s="337"/>
      <c r="CIN946" s="337"/>
      <c r="CIO946" s="337"/>
      <c r="CIP946" s="337"/>
      <c r="CIQ946" s="337"/>
      <c r="CIR946" s="337"/>
      <c r="CIS946" s="337"/>
      <c r="CIT946" s="337"/>
      <c r="CIU946" s="337"/>
      <c r="CIV946" s="337"/>
      <c r="CIW946" s="337"/>
      <c r="CIX946" s="337"/>
      <c r="CIY946" s="337"/>
      <c r="CIZ946" s="337"/>
      <c r="CJA946" s="337"/>
      <c r="CJB946" s="337"/>
      <c r="CJC946" s="337"/>
      <c r="CJD946" s="337"/>
      <c r="CJE946" s="337"/>
      <c r="CJF946" s="337"/>
      <c r="CJG946" s="337"/>
      <c r="CJH946" s="337"/>
      <c r="CJI946" s="337"/>
      <c r="CJJ946" s="337"/>
      <c r="CJK946" s="337"/>
      <c r="CJL946" s="337"/>
      <c r="CJM946" s="337"/>
      <c r="CJN946" s="337"/>
      <c r="CJO946" s="337"/>
      <c r="CJP946" s="337"/>
      <c r="CJQ946" s="337"/>
      <c r="CJR946" s="337"/>
      <c r="CJS946" s="337"/>
      <c r="CJT946" s="337"/>
      <c r="CJU946" s="337"/>
      <c r="CJV946" s="337"/>
      <c r="CJW946" s="337"/>
      <c r="CJX946" s="337"/>
      <c r="CJY946" s="337"/>
      <c r="CJZ946" s="337"/>
      <c r="CKA946" s="337"/>
      <c r="CKB946" s="337"/>
      <c r="CKC946" s="337"/>
      <c r="CKD946" s="337"/>
      <c r="CKE946" s="337"/>
      <c r="CKF946" s="337"/>
      <c r="CKG946" s="337"/>
      <c r="CKH946" s="337"/>
      <c r="CKI946" s="337"/>
      <c r="CKJ946" s="337"/>
      <c r="CKK946" s="337"/>
      <c r="CKL946" s="337"/>
      <c r="CKM946" s="337"/>
      <c r="CKN946" s="337"/>
      <c r="CKO946" s="337"/>
      <c r="CKP946" s="337"/>
      <c r="CKQ946" s="337"/>
      <c r="CKR946" s="337"/>
      <c r="CKS946" s="337"/>
      <c r="CKT946" s="337"/>
      <c r="CKU946" s="337"/>
      <c r="CKV946" s="337"/>
      <c r="CKW946" s="337"/>
      <c r="CKX946" s="337"/>
      <c r="CKY946" s="337"/>
      <c r="CKZ946" s="337"/>
      <c r="CLA946" s="337"/>
      <c r="CLB946" s="337"/>
      <c r="CLC946" s="337"/>
      <c r="CLD946" s="337"/>
      <c r="CLE946" s="337"/>
      <c r="CLF946" s="337"/>
      <c r="CLG946" s="337"/>
      <c r="CLH946" s="337"/>
      <c r="CLI946" s="337"/>
      <c r="CLJ946" s="337"/>
      <c r="CLK946" s="337"/>
      <c r="CLL946" s="337"/>
      <c r="CLM946" s="337"/>
      <c r="CLN946" s="337"/>
      <c r="CLO946" s="337"/>
      <c r="CLP946" s="337"/>
      <c r="CLQ946" s="337"/>
      <c r="CLR946" s="337"/>
      <c r="CLS946" s="337"/>
      <c r="CLT946" s="337"/>
      <c r="CLU946" s="337"/>
      <c r="CLV946" s="337"/>
      <c r="CLW946" s="337"/>
      <c r="CLX946" s="337"/>
      <c r="CLY946" s="337"/>
      <c r="CLZ946" s="337"/>
      <c r="CMA946" s="337"/>
      <c r="CMB946" s="337"/>
      <c r="CMC946" s="337"/>
      <c r="CMD946" s="337"/>
      <c r="CME946" s="337"/>
      <c r="CMF946" s="337"/>
      <c r="CMG946" s="337"/>
      <c r="CMH946" s="337"/>
      <c r="CMI946" s="337"/>
      <c r="CMJ946" s="337"/>
      <c r="CMK946" s="337"/>
      <c r="CML946" s="337"/>
      <c r="CMM946" s="337"/>
      <c r="CMN946" s="337"/>
      <c r="CMO946" s="337"/>
      <c r="CMP946" s="337"/>
      <c r="CMQ946" s="337"/>
      <c r="CMR946" s="337"/>
      <c r="CMS946" s="337"/>
      <c r="CMT946" s="337"/>
      <c r="CMU946" s="337"/>
      <c r="CMV946" s="337"/>
      <c r="CMW946" s="337"/>
      <c r="CMX946" s="337"/>
      <c r="CMY946" s="337"/>
      <c r="CMZ946" s="337"/>
      <c r="CNA946" s="337"/>
      <c r="CNB946" s="337"/>
      <c r="CNC946" s="337"/>
      <c r="CND946" s="337"/>
      <c r="CNE946" s="337"/>
      <c r="CNF946" s="337"/>
      <c r="CNG946" s="337"/>
      <c r="CNH946" s="337"/>
      <c r="CNI946" s="337"/>
      <c r="CNJ946" s="337"/>
      <c r="CNK946" s="337"/>
      <c r="CNL946" s="337"/>
      <c r="CNM946" s="337"/>
      <c r="CNN946" s="337"/>
      <c r="CNO946" s="337"/>
      <c r="CNP946" s="337"/>
      <c r="CNQ946" s="337"/>
      <c r="CNR946" s="337"/>
      <c r="CNS946" s="337"/>
      <c r="CNT946" s="337"/>
      <c r="CNU946" s="337"/>
      <c r="CNV946" s="337"/>
      <c r="CNW946" s="337"/>
      <c r="CNX946" s="337"/>
      <c r="CNY946" s="337"/>
      <c r="CNZ946" s="337"/>
      <c r="COA946" s="337"/>
      <c r="COB946" s="337"/>
      <c r="COC946" s="337"/>
      <c r="COD946" s="337"/>
      <c r="COE946" s="337"/>
      <c r="COF946" s="337"/>
      <c r="COG946" s="337"/>
      <c r="COH946" s="337"/>
      <c r="COI946" s="337"/>
      <c r="COJ946" s="337"/>
      <c r="COK946" s="337"/>
      <c r="COL946" s="337"/>
      <c r="COM946" s="337"/>
      <c r="CON946" s="337"/>
      <c r="COO946" s="337"/>
      <c r="COP946" s="337"/>
      <c r="COQ946" s="337"/>
      <c r="COR946" s="337"/>
      <c r="COS946" s="337"/>
      <c r="COT946" s="337"/>
      <c r="COU946" s="337"/>
      <c r="COV946" s="337"/>
      <c r="COW946" s="337"/>
      <c r="COX946" s="337"/>
      <c r="COY946" s="337"/>
      <c r="COZ946" s="337"/>
      <c r="CPA946" s="337"/>
      <c r="CPB946" s="337"/>
      <c r="CPC946" s="337"/>
      <c r="CPD946" s="337"/>
      <c r="CPE946" s="337"/>
      <c r="CPF946" s="337"/>
      <c r="CPG946" s="337"/>
      <c r="CPH946" s="337"/>
      <c r="CPI946" s="337"/>
      <c r="CPJ946" s="337"/>
      <c r="CPK946" s="337"/>
      <c r="CPL946" s="337"/>
      <c r="CPM946" s="337"/>
      <c r="CPN946" s="337"/>
      <c r="CPO946" s="337"/>
      <c r="CPP946" s="337"/>
      <c r="CPQ946" s="337"/>
      <c r="CPR946" s="337"/>
      <c r="CPS946" s="337"/>
      <c r="CPT946" s="337"/>
      <c r="CPU946" s="337"/>
      <c r="CPV946" s="337"/>
      <c r="CPW946" s="337"/>
      <c r="CPX946" s="337"/>
      <c r="CPY946" s="337"/>
      <c r="CPZ946" s="337"/>
      <c r="CQA946" s="337"/>
      <c r="CQB946" s="337"/>
      <c r="CQC946" s="337"/>
      <c r="CQD946" s="337"/>
      <c r="CQE946" s="337"/>
      <c r="CQF946" s="337"/>
      <c r="CQG946" s="337"/>
      <c r="CQH946" s="337"/>
      <c r="CQI946" s="337"/>
      <c r="CQJ946" s="337"/>
      <c r="CQK946" s="337"/>
      <c r="CQL946" s="337"/>
      <c r="CQM946" s="337"/>
      <c r="CQN946" s="337"/>
      <c r="CQO946" s="337"/>
      <c r="CQP946" s="337"/>
      <c r="CQQ946" s="337"/>
      <c r="CQR946" s="337"/>
      <c r="CQS946" s="337"/>
      <c r="CQT946" s="337"/>
      <c r="CQU946" s="337"/>
      <c r="CQV946" s="337"/>
      <c r="CQW946" s="337"/>
      <c r="CQX946" s="337"/>
      <c r="CQY946" s="337"/>
      <c r="CQZ946" s="337"/>
      <c r="CRA946" s="337"/>
      <c r="CRB946" s="337"/>
      <c r="CRC946" s="337"/>
      <c r="CRD946" s="337"/>
      <c r="CRE946" s="337"/>
      <c r="CRF946" s="337"/>
      <c r="CRG946" s="337"/>
      <c r="CRH946" s="337"/>
      <c r="CRI946" s="337"/>
      <c r="CRJ946" s="337"/>
      <c r="CRK946" s="337"/>
      <c r="CRL946" s="337"/>
      <c r="CRM946" s="337"/>
      <c r="CRN946" s="337"/>
      <c r="CRO946" s="337"/>
      <c r="CRP946" s="337"/>
      <c r="CRQ946" s="337"/>
      <c r="CRR946" s="337"/>
      <c r="CRS946" s="337"/>
      <c r="CRT946" s="337"/>
      <c r="CRU946" s="337"/>
      <c r="CRV946" s="337"/>
      <c r="CRW946" s="337"/>
      <c r="CRX946" s="337"/>
      <c r="CRY946" s="337"/>
      <c r="CRZ946" s="337"/>
      <c r="CSA946" s="337"/>
      <c r="CSB946" s="337"/>
      <c r="CSC946" s="337"/>
      <c r="CSD946" s="337"/>
      <c r="CSE946" s="337"/>
      <c r="CSF946" s="337"/>
      <c r="CSG946" s="337"/>
      <c r="CSH946" s="337"/>
      <c r="CSI946" s="337"/>
      <c r="CSJ946" s="337"/>
      <c r="CSK946" s="337"/>
      <c r="CSL946" s="337"/>
      <c r="CSM946" s="337"/>
      <c r="CSN946" s="337"/>
      <c r="CSO946" s="337"/>
      <c r="CSP946" s="337"/>
      <c r="CSQ946" s="337"/>
      <c r="CSR946" s="337"/>
      <c r="CSS946" s="337"/>
      <c r="CST946" s="337"/>
      <c r="CSU946" s="337"/>
      <c r="CSV946" s="337"/>
      <c r="CSW946" s="337"/>
      <c r="CSX946" s="337"/>
      <c r="CSY946" s="337"/>
      <c r="CSZ946" s="337"/>
      <c r="CTA946" s="337"/>
      <c r="CTB946" s="337"/>
      <c r="CTC946" s="337"/>
      <c r="CTD946" s="337"/>
      <c r="CTE946" s="337"/>
      <c r="CTF946" s="337"/>
      <c r="CTG946" s="337"/>
      <c r="CTH946" s="337"/>
      <c r="CTI946" s="337"/>
      <c r="CTJ946" s="337"/>
      <c r="CTK946" s="337"/>
      <c r="CTL946" s="337"/>
      <c r="CTM946" s="337"/>
      <c r="CTN946" s="337"/>
      <c r="CTO946" s="337"/>
      <c r="CTP946" s="337"/>
      <c r="CTQ946" s="337"/>
      <c r="CTR946" s="337"/>
      <c r="CTS946" s="337"/>
      <c r="CTT946" s="337"/>
      <c r="CTU946" s="337"/>
      <c r="CTV946" s="337"/>
      <c r="CTW946" s="337"/>
      <c r="CTX946" s="337"/>
      <c r="CTY946" s="337"/>
      <c r="CTZ946" s="337"/>
      <c r="CUA946" s="337"/>
      <c r="CUB946" s="337"/>
      <c r="CUC946" s="337"/>
      <c r="CUD946" s="337"/>
      <c r="CUE946" s="337"/>
      <c r="CUF946" s="337"/>
      <c r="CUG946" s="337"/>
      <c r="CUH946" s="337"/>
      <c r="CUI946" s="337"/>
      <c r="CUJ946" s="337"/>
      <c r="CUK946" s="337"/>
      <c r="CUL946" s="337"/>
      <c r="CUM946" s="337"/>
      <c r="CUN946" s="337"/>
      <c r="CUO946" s="337"/>
      <c r="CUP946" s="337"/>
      <c r="CUQ946" s="337"/>
      <c r="CUR946" s="337"/>
      <c r="CUS946" s="337"/>
      <c r="CUT946" s="337"/>
      <c r="CUU946" s="337"/>
      <c r="CUV946" s="337"/>
      <c r="CUW946" s="337"/>
      <c r="CUX946" s="337"/>
      <c r="CUY946" s="337"/>
      <c r="CUZ946" s="337"/>
      <c r="CVA946" s="337"/>
      <c r="CVB946" s="337"/>
      <c r="CVC946" s="337"/>
      <c r="CVD946" s="337"/>
      <c r="CVE946" s="337"/>
      <c r="CVF946" s="337"/>
      <c r="CVG946" s="337"/>
      <c r="CVH946" s="337"/>
      <c r="CVI946" s="337"/>
      <c r="CVJ946" s="337"/>
      <c r="CVK946" s="337"/>
      <c r="CVL946" s="337"/>
      <c r="CVM946" s="337"/>
      <c r="CVN946" s="337"/>
      <c r="CVO946" s="337"/>
      <c r="CVP946" s="337"/>
      <c r="CVQ946" s="337"/>
      <c r="CVR946" s="337"/>
      <c r="CVS946" s="337"/>
      <c r="CVT946" s="337"/>
      <c r="CVU946" s="337"/>
      <c r="CVV946" s="337"/>
      <c r="CVW946" s="337"/>
      <c r="CVX946" s="337"/>
      <c r="CVY946" s="337"/>
      <c r="CVZ946" s="337"/>
      <c r="CWA946" s="337"/>
      <c r="CWB946" s="337"/>
      <c r="CWC946" s="337"/>
      <c r="CWD946" s="337"/>
      <c r="CWE946" s="337"/>
      <c r="CWF946" s="337"/>
      <c r="CWG946" s="337"/>
      <c r="CWH946" s="337"/>
      <c r="CWI946" s="337"/>
      <c r="CWJ946" s="337"/>
      <c r="CWK946" s="337"/>
      <c r="CWL946" s="337"/>
      <c r="CWM946" s="337"/>
      <c r="CWN946" s="337"/>
      <c r="CWO946" s="337"/>
      <c r="CWP946" s="337"/>
      <c r="CWQ946" s="337"/>
      <c r="CWR946" s="337"/>
      <c r="CWS946" s="337"/>
      <c r="CWT946" s="337"/>
      <c r="CWU946" s="337"/>
      <c r="CWV946" s="337"/>
      <c r="CWW946" s="337"/>
      <c r="CWX946" s="337"/>
      <c r="CWY946" s="337"/>
      <c r="CWZ946" s="337"/>
      <c r="CXA946" s="337"/>
      <c r="CXB946" s="337"/>
      <c r="CXC946" s="337"/>
      <c r="CXD946" s="337"/>
      <c r="CXE946" s="337"/>
      <c r="CXF946" s="337"/>
      <c r="CXG946" s="337"/>
      <c r="CXH946" s="337"/>
      <c r="CXI946" s="337"/>
      <c r="CXJ946" s="337"/>
      <c r="CXK946" s="337"/>
      <c r="CXL946" s="337"/>
      <c r="CXM946" s="337"/>
      <c r="CXN946" s="337"/>
      <c r="CXO946" s="337"/>
      <c r="CXP946" s="337"/>
      <c r="CXQ946" s="337"/>
      <c r="CXR946" s="337"/>
      <c r="CXS946" s="337"/>
      <c r="CXT946" s="337"/>
      <c r="CXU946" s="337"/>
      <c r="CXV946" s="337"/>
      <c r="CXW946" s="337"/>
      <c r="CXX946" s="337"/>
      <c r="CXY946" s="337"/>
      <c r="CXZ946" s="337"/>
      <c r="CYA946" s="337"/>
      <c r="CYB946" s="337"/>
      <c r="CYC946" s="337"/>
      <c r="CYD946" s="337"/>
      <c r="CYE946" s="337"/>
      <c r="CYF946" s="337"/>
      <c r="CYG946" s="337"/>
      <c r="CYH946" s="337"/>
      <c r="CYI946" s="337"/>
      <c r="CYJ946" s="337"/>
      <c r="CYK946" s="337"/>
      <c r="CYL946" s="337"/>
      <c r="CYM946" s="337"/>
      <c r="CYN946" s="337"/>
      <c r="CYO946" s="337"/>
      <c r="CYP946" s="337"/>
      <c r="CYQ946" s="337"/>
      <c r="CYR946" s="337"/>
      <c r="CYS946" s="337"/>
      <c r="CYT946" s="337"/>
      <c r="CYU946" s="337"/>
      <c r="CYV946" s="337"/>
      <c r="CYW946" s="337"/>
      <c r="CYX946" s="337"/>
      <c r="CYY946" s="337"/>
      <c r="CYZ946" s="337"/>
      <c r="CZA946" s="337"/>
      <c r="CZB946" s="337"/>
      <c r="CZC946" s="337"/>
      <c r="CZD946" s="337"/>
      <c r="CZE946" s="337"/>
      <c r="CZF946" s="337"/>
      <c r="CZG946" s="337"/>
      <c r="CZH946" s="337"/>
      <c r="CZI946" s="337"/>
      <c r="CZJ946" s="337"/>
      <c r="CZK946" s="337"/>
      <c r="CZL946" s="337"/>
      <c r="CZM946" s="337"/>
      <c r="CZN946" s="337"/>
      <c r="CZO946" s="337"/>
      <c r="CZP946" s="337"/>
      <c r="CZQ946" s="337"/>
      <c r="CZR946" s="337"/>
      <c r="CZS946" s="337"/>
      <c r="CZT946" s="337"/>
      <c r="CZU946" s="337"/>
      <c r="CZV946" s="337"/>
      <c r="CZW946" s="337"/>
      <c r="CZX946" s="337"/>
      <c r="CZY946" s="337"/>
      <c r="CZZ946" s="337"/>
      <c r="DAA946" s="337"/>
      <c r="DAB946" s="337"/>
      <c r="DAC946" s="337"/>
      <c r="DAD946" s="337"/>
      <c r="DAE946" s="337"/>
      <c r="DAF946" s="337"/>
      <c r="DAG946" s="337"/>
      <c r="DAH946" s="337"/>
      <c r="DAI946" s="337"/>
      <c r="DAJ946" s="337"/>
      <c r="DAK946" s="337"/>
      <c r="DAL946" s="337"/>
      <c r="DAM946" s="337"/>
      <c r="DAN946" s="337"/>
      <c r="DAO946" s="337"/>
      <c r="DAP946" s="337"/>
      <c r="DAQ946" s="337"/>
      <c r="DAR946" s="337"/>
      <c r="DAS946" s="337"/>
      <c r="DAT946" s="337"/>
      <c r="DAU946" s="337"/>
      <c r="DAV946" s="337"/>
      <c r="DAW946" s="337"/>
      <c r="DAX946" s="337"/>
      <c r="DAY946" s="337"/>
      <c r="DAZ946" s="337"/>
      <c r="DBA946" s="337"/>
      <c r="DBB946" s="337"/>
      <c r="DBC946" s="337"/>
      <c r="DBD946" s="337"/>
      <c r="DBE946" s="337"/>
      <c r="DBF946" s="337"/>
      <c r="DBG946" s="337"/>
      <c r="DBH946" s="337"/>
      <c r="DBI946" s="337"/>
      <c r="DBJ946" s="337"/>
      <c r="DBK946" s="337"/>
      <c r="DBL946" s="337"/>
      <c r="DBM946" s="337"/>
      <c r="DBN946" s="337"/>
      <c r="DBO946" s="337"/>
      <c r="DBP946" s="337"/>
      <c r="DBQ946" s="337"/>
      <c r="DBR946" s="337"/>
      <c r="DBS946" s="337"/>
      <c r="DBT946" s="337"/>
      <c r="DBU946" s="337"/>
      <c r="DBV946" s="337"/>
      <c r="DBW946" s="337"/>
      <c r="DBX946" s="337"/>
      <c r="DBY946" s="337"/>
      <c r="DBZ946" s="337"/>
      <c r="DCA946" s="337"/>
      <c r="DCB946" s="337"/>
      <c r="DCC946" s="337"/>
      <c r="DCD946" s="337"/>
      <c r="DCE946" s="337"/>
      <c r="DCF946" s="337"/>
      <c r="DCG946" s="337"/>
      <c r="DCH946" s="337"/>
      <c r="DCI946" s="337"/>
      <c r="DCJ946" s="337"/>
      <c r="DCK946" s="337"/>
      <c r="DCL946" s="337"/>
      <c r="DCM946" s="337"/>
      <c r="DCN946" s="337"/>
      <c r="DCO946" s="337"/>
      <c r="DCP946" s="337"/>
      <c r="DCQ946" s="337"/>
      <c r="DCR946" s="337"/>
      <c r="DCS946" s="337"/>
      <c r="DCT946" s="337"/>
      <c r="DCU946" s="337"/>
      <c r="DCV946" s="337"/>
      <c r="DCW946" s="337"/>
      <c r="DCX946" s="337"/>
      <c r="DCY946" s="337"/>
      <c r="DCZ946" s="337"/>
      <c r="DDA946" s="337"/>
      <c r="DDB946" s="337"/>
      <c r="DDC946" s="337"/>
      <c r="DDD946" s="337"/>
      <c r="DDE946" s="337"/>
      <c r="DDF946" s="337"/>
      <c r="DDG946" s="337"/>
      <c r="DDH946" s="337"/>
      <c r="DDI946" s="337"/>
      <c r="DDJ946" s="337"/>
      <c r="DDK946" s="337"/>
      <c r="DDL946" s="337"/>
      <c r="DDM946" s="337"/>
      <c r="DDN946" s="337"/>
      <c r="DDO946" s="337"/>
      <c r="DDP946" s="337"/>
      <c r="DDQ946" s="337"/>
      <c r="DDR946" s="337"/>
      <c r="DDS946" s="337"/>
      <c r="DDT946" s="337"/>
      <c r="DDU946" s="337"/>
      <c r="DDV946" s="337"/>
      <c r="DDW946" s="337"/>
      <c r="DDX946" s="337"/>
      <c r="DDY946" s="337"/>
      <c r="DDZ946" s="337"/>
      <c r="DEA946" s="337"/>
      <c r="DEB946" s="337"/>
      <c r="DEC946" s="337"/>
      <c r="DED946" s="337"/>
      <c r="DEE946" s="337"/>
      <c r="DEF946" s="337"/>
      <c r="DEG946" s="337"/>
      <c r="DEH946" s="337"/>
      <c r="DEI946" s="337"/>
      <c r="DEJ946" s="337"/>
      <c r="DEK946" s="337"/>
      <c r="DEL946" s="337"/>
      <c r="DEM946" s="337"/>
      <c r="DEN946" s="337"/>
      <c r="DEO946" s="337"/>
      <c r="DEP946" s="337"/>
      <c r="DEQ946" s="337"/>
      <c r="DER946" s="337"/>
      <c r="DES946" s="337"/>
      <c r="DET946" s="337"/>
      <c r="DEU946" s="337"/>
      <c r="DEV946" s="337"/>
      <c r="DEW946" s="337"/>
      <c r="DEX946" s="337"/>
      <c r="DEY946" s="337"/>
      <c r="DEZ946" s="337"/>
      <c r="DFA946" s="337"/>
      <c r="DFB946" s="337"/>
      <c r="DFC946" s="337"/>
      <c r="DFD946" s="337"/>
      <c r="DFE946" s="337"/>
      <c r="DFF946" s="337"/>
      <c r="DFG946" s="337"/>
      <c r="DFH946" s="337"/>
      <c r="DFI946" s="337"/>
      <c r="DFJ946" s="337"/>
      <c r="DFK946" s="337"/>
      <c r="DFL946" s="337"/>
      <c r="DFM946" s="337"/>
      <c r="DFN946" s="337"/>
      <c r="DFO946" s="337"/>
      <c r="DFP946" s="337"/>
      <c r="DFQ946" s="337"/>
      <c r="DFR946" s="337"/>
      <c r="DFS946" s="337"/>
      <c r="DFT946" s="337"/>
      <c r="DFU946" s="337"/>
      <c r="DFV946" s="337"/>
      <c r="DFW946" s="337"/>
      <c r="DFX946" s="337"/>
      <c r="DFY946" s="337"/>
      <c r="DFZ946" s="337"/>
      <c r="DGA946" s="337"/>
      <c r="DGB946" s="337"/>
      <c r="DGC946" s="337"/>
      <c r="DGD946" s="337"/>
      <c r="DGE946" s="337"/>
      <c r="DGF946" s="337"/>
      <c r="DGG946" s="337"/>
      <c r="DGH946" s="337"/>
      <c r="DGI946" s="337"/>
      <c r="DGJ946" s="337"/>
      <c r="DGK946" s="337"/>
      <c r="DGL946" s="337"/>
      <c r="DGM946" s="337"/>
      <c r="DGN946" s="337"/>
      <c r="DGO946" s="337"/>
      <c r="DGP946" s="337"/>
      <c r="DGQ946" s="337"/>
      <c r="DGR946" s="337"/>
      <c r="DGS946" s="337"/>
      <c r="DGT946" s="337"/>
      <c r="DGU946" s="337"/>
      <c r="DGV946" s="337"/>
      <c r="DGW946" s="337"/>
      <c r="DGX946" s="337"/>
      <c r="DGY946" s="337"/>
      <c r="DGZ946" s="337"/>
      <c r="DHA946" s="337"/>
      <c r="DHB946" s="337"/>
      <c r="DHC946" s="337"/>
      <c r="DHD946" s="337"/>
      <c r="DHE946" s="337"/>
      <c r="DHF946" s="337"/>
      <c r="DHG946" s="337"/>
      <c r="DHH946" s="337"/>
      <c r="DHI946" s="337"/>
      <c r="DHJ946" s="337"/>
      <c r="DHK946" s="337"/>
      <c r="DHL946" s="337"/>
      <c r="DHM946" s="337"/>
      <c r="DHN946" s="337"/>
      <c r="DHO946" s="337"/>
      <c r="DHP946" s="337"/>
      <c r="DHQ946" s="337"/>
      <c r="DHR946" s="337"/>
      <c r="DHS946" s="337"/>
      <c r="DHT946" s="337"/>
      <c r="DHU946" s="337"/>
      <c r="DHV946" s="337"/>
      <c r="DHW946" s="337"/>
      <c r="DHX946" s="337"/>
      <c r="DHY946" s="337"/>
      <c r="DHZ946" s="337"/>
      <c r="DIA946" s="337"/>
      <c r="DIB946" s="337"/>
      <c r="DIC946" s="337"/>
      <c r="DID946" s="337"/>
      <c r="DIE946" s="337"/>
      <c r="DIF946" s="337"/>
      <c r="DIG946" s="337"/>
      <c r="DIH946" s="337"/>
      <c r="DII946" s="337"/>
      <c r="DIJ946" s="337"/>
      <c r="DIK946" s="337"/>
      <c r="DIL946" s="337"/>
      <c r="DIM946" s="337"/>
      <c r="DIN946" s="337"/>
      <c r="DIO946" s="337"/>
      <c r="DIP946" s="337"/>
      <c r="DIQ946" s="337"/>
      <c r="DIR946" s="337"/>
      <c r="DIS946" s="337"/>
      <c r="DIT946" s="337"/>
      <c r="DIU946" s="337"/>
      <c r="DIV946" s="337"/>
      <c r="DIW946" s="337"/>
      <c r="DIX946" s="337"/>
      <c r="DIY946" s="337"/>
      <c r="DIZ946" s="337"/>
      <c r="DJA946" s="337"/>
      <c r="DJB946" s="337"/>
      <c r="DJC946" s="337"/>
      <c r="DJD946" s="337"/>
      <c r="DJE946" s="337"/>
      <c r="DJF946" s="337"/>
      <c r="DJG946" s="337"/>
      <c r="DJH946" s="337"/>
      <c r="DJI946" s="337"/>
      <c r="DJJ946" s="337"/>
      <c r="DJK946" s="337"/>
      <c r="DJL946" s="337"/>
      <c r="DJM946" s="337"/>
      <c r="DJN946" s="337"/>
      <c r="DJO946" s="337"/>
      <c r="DJP946" s="337"/>
      <c r="DJQ946" s="337"/>
      <c r="DJR946" s="337"/>
      <c r="DJS946" s="337"/>
      <c r="DJT946" s="337"/>
      <c r="DJU946" s="337"/>
      <c r="DJV946" s="337"/>
      <c r="DJW946" s="337"/>
      <c r="DJX946" s="337"/>
      <c r="DJY946" s="337"/>
      <c r="DJZ946" s="337"/>
      <c r="DKA946" s="337"/>
      <c r="DKB946" s="337"/>
      <c r="DKC946" s="337"/>
      <c r="DKD946" s="337"/>
      <c r="DKE946" s="337"/>
      <c r="DKF946" s="337"/>
      <c r="DKG946" s="337"/>
      <c r="DKH946" s="337"/>
      <c r="DKI946" s="337"/>
      <c r="DKJ946" s="337"/>
      <c r="DKK946" s="337"/>
      <c r="DKL946" s="337"/>
      <c r="DKM946" s="337"/>
      <c r="DKN946" s="337"/>
      <c r="DKO946" s="337"/>
      <c r="DKP946" s="337"/>
      <c r="DKQ946" s="337"/>
      <c r="DKR946" s="337"/>
      <c r="DKS946" s="337"/>
      <c r="DKT946" s="337"/>
      <c r="DKU946" s="337"/>
      <c r="DKV946" s="337"/>
      <c r="DKW946" s="337"/>
      <c r="DKX946" s="337"/>
      <c r="DKY946" s="337"/>
      <c r="DKZ946" s="337"/>
      <c r="DLA946" s="337"/>
      <c r="DLB946" s="337"/>
      <c r="DLC946" s="337"/>
      <c r="DLD946" s="337"/>
      <c r="DLE946" s="337"/>
      <c r="DLF946" s="337"/>
      <c r="DLG946" s="337"/>
      <c r="DLH946" s="337"/>
      <c r="DLI946" s="337"/>
      <c r="DLJ946" s="337"/>
      <c r="DLK946" s="337"/>
      <c r="DLL946" s="337"/>
      <c r="DLM946" s="337"/>
      <c r="DLN946" s="337"/>
      <c r="DLO946" s="337"/>
      <c r="DLP946" s="337"/>
      <c r="DLQ946" s="337"/>
      <c r="DLR946" s="337"/>
      <c r="DLS946" s="337"/>
      <c r="DLT946" s="337"/>
      <c r="DLU946" s="337"/>
      <c r="DLV946" s="337"/>
      <c r="DLW946" s="337"/>
      <c r="DLX946" s="337"/>
      <c r="DLY946" s="337"/>
      <c r="DLZ946" s="337"/>
      <c r="DMA946" s="337"/>
      <c r="DMB946" s="337"/>
      <c r="DMC946" s="337"/>
      <c r="DMD946" s="337"/>
      <c r="DME946" s="337"/>
      <c r="DMF946" s="337"/>
      <c r="DMG946" s="337"/>
      <c r="DMH946" s="337"/>
      <c r="DMI946" s="337"/>
      <c r="DMJ946" s="337"/>
      <c r="DMK946" s="337"/>
      <c r="DML946" s="337"/>
      <c r="DMM946" s="337"/>
      <c r="DMN946" s="337"/>
      <c r="DMO946" s="337"/>
      <c r="DMP946" s="337"/>
      <c r="DMQ946" s="337"/>
      <c r="DMR946" s="337"/>
      <c r="DMS946" s="337"/>
      <c r="DMT946" s="337"/>
      <c r="DMU946" s="337"/>
      <c r="DMV946" s="337"/>
      <c r="DMW946" s="337"/>
      <c r="DMX946" s="337"/>
      <c r="DMY946" s="337"/>
      <c r="DMZ946" s="337"/>
      <c r="DNA946" s="337"/>
      <c r="DNB946" s="337"/>
      <c r="DNC946" s="337"/>
      <c r="DND946" s="337"/>
      <c r="DNE946" s="337"/>
      <c r="DNF946" s="337"/>
      <c r="DNG946" s="337"/>
      <c r="DNH946" s="337"/>
      <c r="DNI946" s="337"/>
      <c r="DNJ946" s="337"/>
      <c r="DNK946" s="337"/>
      <c r="DNL946" s="337"/>
      <c r="DNM946" s="337"/>
      <c r="DNN946" s="337"/>
      <c r="DNO946" s="337"/>
      <c r="DNP946" s="337"/>
      <c r="DNQ946" s="337"/>
      <c r="DNR946" s="337"/>
      <c r="DNS946" s="337"/>
      <c r="DNT946" s="337"/>
      <c r="DNU946" s="337"/>
      <c r="DNV946" s="337"/>
      <c r="DNW946" s="337"/>
      <c r="DNX946" s="337"/>
      <c r="DNY946" s="337"/>
      <c r="DNZ946" s="337"/>
      <c r="DOA946" s="337"/>
      <c r="DOB946" s="337"/>
      <c r="DOC946" s="337"/>
      <c r="DOD946" s="337"/>
      <c r="DOE946" s="337"/>
      <c r="DOF946" s="337"/>
      <c r="DOG946" s="337"/>
      <c r="DOH946" s="337"/>
      <c r="DOI946" s="337"/>
      <c r="DOJ946" s="337"/>
      <c r="DOK946" s="337"/>
      <c r="DOL946" s="337"/>
      <c r="DOM946" s="337"/>
      <c r="DON946" s="337"/>
      <c r="DOO946" s="337"/>
      <c r="DOP946" s="337"/>
      <c r="DOQ946" s="337"/>
      <c r="DOR946" s="337"/>
      <c r="DOS946" s="337"/>
      <c r="DOT946" s="337"/>
      <c r="DOU946" s="337"/>
      <c r="DOV946" s="337"/>
      <c r="DOW946" s="337"/>
      <c r="DOX946" s="337"/>
      <c r="DOY946" s="337"/>
      <c r="DOZ946" s="337"/>
      <c r="DPA946" s="337"/>
      <c r="DPB946" s="337"/>
      <c r="DPC946" s="337"/>
      <c r="DPD946" s="337"/>
      <c r="DPE946" s="337"/>
      <c r="DPF946" s="337"/>
      <c r="DPG946" s="337"/>
      <c r="DPH946" s="337"/>
      <c r="DPI946" s="337"/>
      <c r="DPJ946" s="337"/>
      <c r="DPK946" s="337"/>
      <c r="DPL946" s="337"/>
      <c r="DPM946" s="337"/>
      <c r="DPN946" s="337"/>
      <c r="DPO946" s="337"/>
      <c r="DPP946" s="337"/>
      <c r="DPQ946" s="337"/>
      <c r="DPR946" s="337"/>
      <c r="DPS946" s="337"/>
      <c r="DPT946" s="337"/>
      <c r="DPU946" s="337"/>
      <c r="DPV946" s="337"/>
      <c r="DPW946" s="337"/>
      <c r="DPX946" s="337"/>
      <c r="DPY946" s="337"/>
      <c r="DPZ946" s="337"/>
      <c r="DQA946" s="337"/>
      <c r="DQB946" s="337"/>
      <c r="DQC946" s="337"/>
      <c r="DQD946" s="337"/>
      <c r="DQE946" s="337"/>
      <c r="DQF946" s="337"/>
      <c r="DQG946" s="337"/>
      <c r="DQH946" s="337"/>
      <c r="DQI946" s="337"/>
      <c r="DQJ946" s="337"/>
      <c r="DQK946" s="337"/>
      <c r="DQL946" s="337"/>
      <c r="DQM946" s="337"/>
      <c r="DQN946" s="337"/>
      <c r="DQO946" s="337"/>
      <c r="DQP946" s="337"/>
      <c r="DQQ946" s="337"/>
      <c r="DQR946" s="337"/>
      <c r="DQS946" s="337"/>
      <c r="DQT946" s="337"/>
      <c r="DQU946" s="337"/>
      <c r="DQV946" s="337"/>
      <c r="DQW946" s="337"/>
      <c r="DQX946" s="337"/>
      <c r="DQY946" s="337"/>
      <c r="DQZ946" s="337"/>
      <c r="DRA946" s="337"/>
      <c r="DRB946" s="337"/>
      <c r="DRC946" s="337"/>
      <c r="DRD946" s="337"/>
      <c r="DRE946" s="337"/>
      <c r="DRF946" s="337"/>
      <c r="DRG946" s="337"/>
      <c r="DRH946" s="337"/>
      <c r="DRI946" s="337"/>
      <c r="DRJ946" s="337"/>
      <c r="DRK946" s="337"/>
      <c r="DRL946" s="337"/>
      <c r="DRM946" s="337"/>
      <c r="DRN946" s="337"/>
      <c r="DRO946" s="337"/>
      <c r="DRP946" s="337"/>
      <c r="DRQ946" s="337"/>
      <c r="DRR946" s="337"/>
      <c r="DRS946" s="337"/>
      <c r="DRT946" s="337"/>
      <c r="DRU946" s="337"/>
      <c r="DRV946" s="337"/>
      <c r="DRW946" s="337"/>
      <c r="DRX946" s="337"/>
      <c r="DRY946" s="337"/>
      <c r="DRZ946" s="337"/>
      <c r="DSA946" s="337"/>
      <c r="DSB946" s="337"/>
      <c r="DSC946" s="337"/>
      <c r="DSD946" s="337"/>
      <c r="DSE946" s="337"/>
      <c r="DSF946" s="337"/>
      <c r="DSG946" s="337"/>
      <c r="DSH946" s="337"/>
      <c r="DSI946" s="337"/>
      <c r="DSJ946" s="337"/>
      <c r="DSK946" s="337"/>
      <c r="DSL946" s="337"/>
      <c r="DSM946" s="337"/>
      <c r="DSN946" s="337"/>
      <c r="DSO946" s="337"/>
      <c r="DSP946" s="337"/>
      <c r="DSQ946" s="337"/>
      <c r="DSR946" s="337"/>
      <c r="DSS946" s="337"/>
      <c r="DST946" s="337"/>
      <c r="DSU946" s="337"/>
      <c r="DSV946" s="337"/>
      <c r="DSW946" s="337"/>
      <c r="DSX946" s="337"/>
      <c r="DSY946" s="337"/>
      <c r="DSZ946" s="337"/>
      <c r="DTA946" s="337"/>
      <c r="DTB946" s="337"/>
      <c r="DTC946" s="337"/>
      <c r="DTD946" s="337"/>
      <c r="DTE946" s="337"/>
      <c r="DTF946" s="337"/>
      <c r="DTG946" s="337"/>
      <c r="DTH946" s="337"/>
      <c r="DTI946" s="337"/>
      <c r="DTJ946" s="337"/>
      <c r="DTK946" s="337"/>
      <c r="DTL946" s="337"/>
      <c r="DTM946" s="337"/>
      <c r="DTN946" s="337"/>
      <c r="DTO946" s="337"/>
      <c r="DTP946" s="337"/>
      <c r="DTQ946" s="337"/>
      <c r="DTR946" s="337"/>
      <c r="DTS946" s="337"/>
      <c r="DTT946" s="337"/>
      <c r="DTU946" s="337"/>
      <c r="DTV946" s="337"/>
      <c r="DTW946" s="337"/>
      <c r="DTX946" s="337"/>
      <c r="DTY946" s="337"/>
      <c r="DTZ946" s="337"/>
      <c r="DUA946" s="337"/>
      <c r="DUB946" s="337"/>
      <c r="DUC946" s="337"/>
      <c r="DUD946" s="337"/>
      <c r="DUE946" s="337"/>
      <c r="DUF946" s="337"/>
      <c r="DUG946" s="337"/>
      <c r="DUH946" s="337"/>
      <c r="DUI946" s="337"/>
      <c r="DUJ946" s="337"/>
      <c r="DUK946" s="337"/>
      <c r="DUL946" s="337"/>
      <c r="DUM946" s="337"/>
      <c r="DUN946" s="337"/>
      <c r="DUO946" s="337"/>
      <c r="DUP946" s="337"/>
      <c r="DUQ946" s="337"/>
      <c r="DUR946" s="337"/>
      <c r="DUS946" s="337"/>
      <c r="DUT946" s="337"/>
      <c r="DUU946" s="337"/>
      <c r="DUV946" s="337"/>
      <c r="DUW946" s="337"/>
      <c r="DUX946" s="337"/>
      <c r="DUY946" s="337"/>
      <c r="DUZ946" s="337"/>
      <c r="DVA946" s="337"/>
      <c r="DVB946" s="337"/>
      <c r="DVC946" s="337"/>
      <c r="DVD946" s="337"/>
      <c r="DVE946" s="337"/>
      <c r="DVF946" s="337"/>
      <c r="DVG946" s="337"/>
      <c r="DVH946" s="337"/>
      <c r="DVI946" s="337"/>
      <c r="DVJ946" s="337"/>
      <c r="DVK946" s="337"/>
      <c r="DVL946" s="337"/>
      <c r="DVM946" s="337"/>
      <c r="DVN946" s="337"/>
      <c r="DVO946" s="337"/>
      <c r="DVP946" s="337"/>
      <c r="DVQ946" s="337"/>
      <c r="DVR946" s="337"/>
      <c r="DVS946" s="337"/>
      <c r="DVT946" s="337"/>
      <c r="DVU946" s="337"/>
      <c r="DVV946" s="337"/>
      <c r="DVW946" s="337"/>
      <c r="DVX946" s="337"/>
      <c r="DVY946" s="337"/>
      <c r="DVZ946" s="337"/>
      <c r="DWA946" s="337"/>
      <c r="DWB946" s="337"/>
      <c r="DWC946" s="337"/>
      <c r="DWD946" s="337"/>
      <c r="DWE946" s="337"/>
      <c r="DWF946" s="337"/>
      <c r="DWG946" s="337"/>
      <c r="DWH946" s="337"/>
      <c r="DWI946" s="337"/>
      <c r="DWJ946" s="337"/>
      <c r="DWK946" s="337"/>
      <c r="DWL946" s="337"/>
      <c r="DWM946" s="337"/>
      <c r="DWN946" s="337"/>
      <c r="DWO946" s="337"/>
      <c r="DWP946" s="337"/>
      <c r="DWQ946" s="337"/>
      <c r="DWR946" s="337"/>
      <c r="DWS946" s="337"/>
      <c r="DWT946" s="337"/>
      <c r="DWU946" s="337"/>
      <c r="DWV946" s="337"/>
      <c r="DWW946" s="337"/>
      <c r="DWX946" s="337"/>
      <c r="DWY946" s="337"/>
      <c r="DWZ946" s="337"/>
      <c r="DXA946" s="337"/>
      <c r="DXB946" s="337"/>
      <c r="DXC946" s="337"/>
      <c r="DXD946" s="337"/>
      <c r="DXE946" s="337"/>
      <c r="DXF946" s="337"/>
      <c r="DXG946" s="337"/>
      <c r="DXH946" s="337"/>
      <c r="DXI946" s="337"/>
      <c r="DXJ946" s="337"/>
      <c r="DXK946" s="337"/>
      <c r="DXL946" s="337"/>
      <c r="DXM946" s="337"/>
      <c r="DXN946" s="337"/>
      <c r="DXO946" s="337"/>
      <c r="DXP946" s="337"/>
      <c r="DXQ946" s="337"/>
      <c r="DXR946" s="337"/>
      <c r="DXS946" s="337"/>
      <c r="DXT946" s="337"/>
      <c r="DXU946" s="337"/>
      <c r="DXV946" s="337"/>
      <c r="DXW946" s="337"/>
      <c r="DXX946" s="337"/>
      <c r="DXY946" s="337"/>
      <c r="DXZ946" s="337"/>
      <c r="DYA946" s="337"/>
      <c r="DYB946" s="337"/>
      <c r="DYC946" s="337"/>
      <c r="DYD946" s="337"/>
      <c r="DYE946" s="337"/>
      <c r="DYF946" s="337"/>
      <c r="DYG946" s="337"/>
      <c r="DYH946" s="337"/>
      <c r="DYI946" s="337"/>
      <c r="DYJ946" s="337"/>
      <c r="DYK946" s="337"/>
      <c r="DYL946" s="337"/>
      <c r="DYM946" s="337"/>
      <c r="DYN946" s="337"/>
      <c r="DYO946" s="337"/>
      <c r="DYP946" s="337"/>
      <c r="DYQ946" s="337"/>
      <c r="DYR946" s="337"/>
      <c r="DYS946" s="337"/>
      <c r="DYT946" s="337"/>
      <c r="DYU946" s="337"/>
      <c r="DYV946" s="337"/>
      <c r="DYW946" s="337"/>
      <c r="DYX946" s="337"/>
      <c r="DYY946" s="337"/>
      <c r="DYZ946" s="337"/>
      <c r="DZA946" s="337"/>
      <c r="DZB946" s="337"/>
      <c r="DZC946" s="337"/>
      <c r="DZD946" s="337"/>
      <c r="DZE946" s="337"/>
      <c r="DZF946" s="337"/>
      <c r="DZG946" s="337"/>
      <c r="DZH946" s="337"/>
      <c r="DZI946" s="337"/>
      <c r="DZJ946" s="337"/>
      <c r="DZK946" s="337"/>
      <c r="DZL946" s="337"/>
      <c r="DZM946" s="337"/>
      <c r="DZN946" s="337"/>
      <c r="DZO946" s="337"/>
      <c r="DZP946" s="337"/>
      <c r="DZQ946" s="337"/>
      <c r="DZR946" s="337"/>
      <c r="DZS946" s="337"/>
      <c r="DZT946" s="337"/>
      <c r="DZU946" s="337"/>
      <c r="DZV946" s="337"/>
      <c r="DZW946" s="337"/>
      <c r="DZX946" s="337"/>
      <c r="DZY946" s="337"/>
      <c r="DZZ946" s="337"/>
      <c r="EAA946" s="337"/>
      <c r="EAB946" s="337"/>
      <c r="EAC946" s="337"/>
      <c r="EAD946" s="337"/>
      <c r="EAE946" s="337"/>
      <c r="EAF946" s="337"/>
      <c r="EAG946" s="337"/>
      <c r="EAH946" s="337"/>
      <c r="EAI946" s="337"/>
      <c r="EAJ946" s="337"/>
      <c r="EAK946" s="337"/>
      <c r="EAL946" s="337"/>
      <c r="EAM946" s="337"/>
      <c r="EAN946" s="337"/>
      <c r="EAO946" s="337"/>
      <c r="EAP946" s="337"/>
      <c r="EAQ946" s="337"/>
      <c r="EAR946" s="337"/>
      <c r="EAS946" s="337"/>
      <c r="EAT946" s="337"/>
      <c r="EAU946" s="337"/>
      <c r="EAV946" s="337"/>
      <c r="EAW946" s="337"/>
      <c r="EAX946" s="337"/>
      <c r="EAY946" s="337"/>
      <c r="EAZ946" s="337"/>
      <c r="EBA946" s="337"/>
      <c r="EBB946" s="337"/>
      <c r="EBC946" s="337"/>
      <c r="EBD946" s="337"/>
      <c r="EBE946" s="337"/>
      <c r="EBF946" s="337"/>
      <c r="EBG946" s="337"/>
      <c r="EBH946" s="337"/>
      <c r="EBI946" s="337"/>
      <c r="EBJ946" s="337"/>
      <c r="EBK946" s="337"/>
      <c r="EBL946" s="337"/>
      <c r="EBM946" s="337"/>
      <c r="EBN946" s="337"/>
      <c r="EBO946" s="337"/>
      <c r="EBP946" s="337"/>
      <c r="EBQ946" s="337"/>
      <c r="EBR946" s="337"/>
      <c r="EBS946" s="337"/>
      <c r="EBT946" s="337"/>
      <c r="EBU946" s="337"/>
      <c r="EBV946" s="337"/>
      <c r="EBW946" s="337"/>
      <c r="EBX946" s="337"/>
      <c r="EBY946" s="337"/>
      <c r="EBZ946" s="337"/>
      <c r="ECA946" s="337"/>
      <c r="ECB946" s="337"/>
      <c r="ECC946" s="337"/>
      <c r="ECD946" s="337"/>
      <c r="ECE946" s="337"/>
      <c r="ECF946" s="337"/>
      <c r="ECG946" s="337"/>
      <c r="ECH946" s="337"/>
      <c r="ECI946" s="337"/>
      <c r="ECJ946" s="337"/>
      <c r="ECK946" s="337"/>
      <c r="ECL946" s="337"/>
      <c r="ECM946" s="337"/>
      <c r="ECN946" s="337"/>
      <c r="ECO946" s="337"/>
      <c r="ECP946" s="337"/>
      <c r="ECQ946" s="337"/>
      <c r="ECR946" s="337"/>
      <c r="ECS946" s="337"/>
      <c r="ECT946" s="337"/>
      <c r="ECU946" s="337"/>
      <c r="ECV946" s="337"/>
      <c r="ECW946" s="337"/>
      <c r="ECX946" s="337"/>
      <c r="ECY946" s="337"/>
      <c r="ECZ946" s="337"/>
      <c r="EDA946" s="337"/>
      <c r="EDB946" s="337"/>
      <c r="EDC946" s="337"/>
      <c r="EDD946" s="337"/>
      <c r="EDE946" s="337"/>
      <c r="EDF946" s="337"/>
      <c r="EDG946" s="337"/>
      <c r="EDH946" s="337"/>
      <c r="EDI946" s="337"/>
      <c r="EDJ946" s="337"/>
      <c r="EDK946" s="337"/>
      <c r="EDL946" s="337"/>
      <c r="EDM946" s="337"/>
      <c r="EDN946" s="337"/>
      <c r="EDO946" s="337"/>
      <c r="EDP946" s="337"/>
      <c r="EDQ946" s="337"/>
      <c r="EDR946" s="337"/>
      <c r="EDS946" s="337"/>
      <c r="EDT946" s="337"/>
      <c r="EDU946" s="337"/>
      <c r="EDV946" s="337"/>
      <c r="EDW946" s="337"/>
      <c r="EDX946" s="337"/>
      <c r="EDY946" s="337"/>
      <c r="EDZ946" s="337"/>
      <c r="EEA946" s="337"/>
      <c r="EEB946" s="337"/>
      <c r="EEC946" s="337"/>
      <c r="EED946" s="337"/>
      <c r="EEE946" s="337"/>
      <c r="EEF946" s="337"/>
      <c r="EEG946" s="337"/>
      <c r="EEH946" s="337"/>
      <c r="EEI946" s="337"/>
      <c r="EEJ946" s="337"/>
      <c r="EEK946" s="337"/>
      <c r="EEL946" s="337"/>
      <c r="EEM946" s="337"/>
      <c r="EEN946" s="337"/>
      <c r="EEO946" s="337"/>
      <c r="EEP946" s="337"/>
      <c r="EEQ946" s="337"/>
      <c r="EER946" s="337"/>
      <c r="EES946" s="337"/>
      <c r="EET946" s="337"/>
      <c r="EEU946" s="337"/>
      <c r="EEV946" s="337"/>
      <c r="EEW946" s="337"/>
      <c r="EEX946" s="337"/>
      <c r="EEY946" s="337"/>
      <c r="EEZ946" s="337"/>
      <c r="EFA946" s="337"/>
      <c r="EFB946" s="337"/>
      <c r="EFC946" s="337"/>
      <c r="EFD946" s="337"/>
      <c r="EFE946" s="337"/>
      <c r="EFF946" s="337"/>
      <c r="EFG946" s="337"/>
      <c r="EFH946" s="337"/>
      <c r="EFI946" s="337"/>
      <c r="EFJ946" s="337"/>
      <c r="EFK946" s="337"/>
      <c r="EFL946" s="337"/>
      <c r="EFM946" s="337"/>
      <c r="EFN946" s="337"/>
      <c r="EFO946" s="337"/>
      <c r="EFP946" s="337"/>
      <c r="EFQ946" s="337"/>
      <c r="EFR946" s="337"/>
      <c r="EFS946" s="337"/>
      <c r="EFT946" s="337"/>
      <c r="EFU946" s="337"/>
      <c r="EFV946" s="337"/>
      <c r="EFW946" s="337"/>
      <c r="EFX946" s="337"/>
      <c r="EFY946" s="337"/>
      <c r="EFZ946" s="337"/>
      <c r="EGA946" s="337"/>
      <c r="EGB946" s="337"/>
      <c r="EGC946" s="337"/>
      <c r="EGD946" s="337"/>
      <c r="EGE946" s="337"/>
      <c r="EGF946" s="337"/>
      <c r="EGG946" s="337"/>
      <c r="EGH946" s="337"/>
      <c r="EGI946" s="337"/>
      <c r="EGJ946" s="337"/>
      <c r="EGK946" s="337"/>
      <c r="EGL946" s="337"/>
      <c r="EGM946" s="337"/>
      <c r="EGN946" s="337"/>
      <c r="EGO946" s="337"/>
      <c r="EGP946" s="337"/>
      <c r="EGQ946" s="337"/>
      <c r="EGR946" s="337"/>
      <c r="EGS946" s="337"/>
      <c r="EGT946" s="337"/>
      <c r="EGU946" s="337"/>
      <c r="EGV946" s="337"/>
      <c r="EGW946" s="337"/>
      <c r="EGX946" s="337"/>
      <c r="EGY946" s="337"/>
      <c r="EGZ946" s="337"/>
      <c r="EHA946" s="337"/>
      <c r="EHB946" s="337"/>
      <c r="EHC946" s="337"/>
      <c r="EHD946" s="337"/>
      <c r="EHE946" s="337"/>
      <c r="EHF946" s="337"/>
      <c r="EHG946" s="337"/>
      <c r="EHH946" s="337"/>
      <c r="EHI946" s="337"/>
      <c r="EHJ946" s="337"/>
      <c r="EHK946" s="337"/>
      <c r="EHL946" s="337"/>
      <c r="EHM946" s="337"/>
      <c r="EHN946" s="337"/>
      <c r="EHO946" s="337"/>
      <c r="EHP946" s="337"/>
      <c r="EHQ946" s="337"/>
      <c r="EHR946" s="337"/>
      <c r="EHS946" s="337"/>
      <c r="EHT946" s="337"/>
      <c r="EHU946" s="337"/>
      <c r="EHV946" s="337"/>
      <c r="EHW946" s="337"/>
      <c r="EHX946" s="337"/>
      <c r="EHY946" s="337"/>
      <c r="EHZ946" s="337"/>
      <c r="EIA946" s="337"/>
      <c r="EIB946" s="337"/>
      <c r="EIC946" s="337"/>
      <c r="EID946" s="337"/>
      <c r="EIE946" s="337"/>
      <c r="EIF946" s="337"/>
      <c r="EIG946" s="337"/>
      <c r="EIH946" s="337"/>
      <c r="EII946" s="337"/>
      <c r="EIJ946" s="337"/>
      <c r="EIK946" s="337"/>
      <c r="EIL946" s="337"/>
      <c r="EIM946" s="337"/>
      <c r="EIN946" s="337"/>
      <c r="EIO946" s="337"/>
      <c r="EIP946" s="337"/>
      <c r="EIQ946" s="337"/>
      <c r="EIR946" s="337"/>
      <c r="EIS946" s="337"/>
      <c r="EIT946" s="337"/>
      <c r="EIU946" s="337"/>
      <c r="EIV946" s="337"/>
      <c r="EIW946" s="337"/>
      <c r="EIX946" s="337"/>
      <c r="EIY946" s="337"/>
      <c r="EIZ946" s="337"/>
      <c r="EJA946" s="337"/>
      <c r="EJB946" s="337"/>
      <c r="EJC946" s="337"/>
      <c r="EJD946" s="337"/>
      <c r="EJE946" s="337"/>
      <c r="EJF946" s="337"/>
      <c r="EJG946" s="337"/>
      <c r="EJH946" s="337"/>
      <c r="EJI946" s="337"/>
      <c r="EJJ946" s="337"/>
      <c r="EJK946" s="337"/>
      <c r="EJL946" s="337"/>
      <c r="EJM946" s="337"/>
      <c r="EJN946" s="337"/>
      <c r="EJO946" s="337"/>
      <c r="EJP946" s="337"/>
      <c r="EJQ946" s="337"/>
      <c r="EJR946" s="337"/>
      <c r="EJS946" s="337"/>
      <c r="EJT946" s="337"/>
      <c r="EJU946" s="337"/>
      <c r="EJV946" s="337"/>
      <c r="EJW946" s="337"/>
      <c r="EJX946" s="337"/>
      <c r="EJY946" s="337"/>
      <c r="EJZ946" s="337"/>
      <c r="EKA946" s="337"/>
      <c r="EKB946" s="337"/>
      <c r="EKC946" s="337"/>
      <c r="EKD946" s="337"/>
      <c r="EKE946" s="337"/>
      <c r="EKF946" s="337"/>
      <c r="EKG946" s="337"/>
      <c r="EKH946" s="337"/>
      <c r="EKI946" s="337"/>
      <c r="EKJ946" s="337"/>
      <c r="EKK946" s="337"/>
      <c r="EKL946" s="337"/>
      <c r="EKM946" s="337"/>
      <c r="EKN946" s="337"/>
      <c r="EKO946" s="337"/>
      <c r="EKP946" s="337"/>
      <c r="EKQ946" s="337"/>
      <c r="EKR946" s="337"/>
      <c r="EKS946" s="337"/>
      <c r="EKT946" s="337"/>
      <c r="EKU946" s="337"/>
      <c r="EKV946" s="337"/>
      <c r="EKW946" s="337"/>
      <c r="EKX946" s="337"/>
      <c r="EKY946" s="337"/>
      <c r="EKZ946" s="337"/>
      <c r="ELA946" s="337"/>
      <c r="ELB946" s="337"/>
      <c r="ELC946" s="337"/>
      <c r="ELD946" s="337"/>
      <c r="ELE946" s="337"/>
      <c r="ELF946" s="337"/>
      <c r="ELG946" s="337"/>
      <c r="ELH946" s="337"/>
      <c r="ELI946" s="337"/>
      <c r="ELJ946" s="337"/>
      <c r="ELK946" s="337"/>
      <c r="ELL946" s="337"/>
      <c r="ELM946" s="337"/>
      <c r="ELN946" s="337"/>
      <c r="ELO946" s="337"/>
      <c r="ELP946" s="337"/>
      <c r="ELQ946" s="337"/>
      <c r="ELR946" s="337"/>
      <c r="ELS946" s="337"/>
      <c r="ELT946" s="337"/>
      <c r="ELU946" s="337"/>
      <c r="ELV946" s="337"/>
      <c r="ELW946" s="337"/>
      <c r="ELX946" s="337"/>
      <c r="ELY946" s="337"/>
      <c r="ELZ946" s="337"/>
      <c r="EMA946" s="337"/>
      <c r="EMB946" s="337"/>
      <c r="EMC946" s="337"/>
      <c r="EMD946" s="337"/>
      <c r="EME946" s="337"/>
      <c r="EMF946" s="337"/>
      <c r="EMG946" s="337"/>
      <c r="EMH946" s="337"/>
      <c r="EMI946" s="337"/>
      <c r="EMJ946" s="337"/>
      <c r="EMK946" s="337"/>
      <c r="EML946" s="337"/>
      <c r="EMM946" s="337"/>
      <c r="EMN946" s="337"/>
      <c r="EMO946" s="337"/>
      <c r="EMP946" s="337"/>
      <c r="EMQ946" s="337"/>
      <c r="EMR946" s="337"/>
      <c r="EMS946" s="337"/>
      <c r="EMT946" s="337"/>
      <c r="EMU946" s="337"/>
      <c r="EMV946" s="337"/>
      <c r="EMW946" s="337"/>
      <c r="EMX946" s="337"/>
      <c r="EMY946" s="337"/>
      <c r="EMZ946" s="337"/>
      <c r="ENA946" s="337"/>
      <c r="ENB946" s="337"/>
      <c r="ENC946" s="337"/>
      <c r="END946" s="337"/>
      <c r="ENE946" s="337"/>
      <c r="ENF946" s="337"/>
      <c r="ENG946" s="337"/>
      <c r="ENH946" s="337"/>
      <c r="ENI946" s="337"/>
      <c r="ENJ946" s="337"/>
      <c r="ENK946" s="337"/>
      <c r="ENL946" s="337"/>
      <c r="ENM946" s="337"/>
      <c r="ENN946" s="337"/>
      <c r="ENO946" s="337"/>
      <c r="ENP946" s="337"/>
      <c r="ENQ946" s="337"/>
      <c r="ENR946" s="337"/>
      <c r="ENS946" s="337"/>
      <c r="ENT946" s="337"/>
      <c r="ENU946" s="337"/>
      <c r="ENV946" s="337"/>
      <c r="ENW946" s="337"/>
      <c r="ENX946" s="337"/>
      <c r="ENY946" s="337"/>
      <c r="ENZ946" s="337"/>
      <c r="EOA946" s="337"/>
      <c r="EOB946" s="337"/>
      <c r="EOC946" s="337"/>
      <c r="EOD946" s="337"/>
      <c r="EOE946" s="337"/>
      <c r="EOF946" s="337"/>
      <c r="EOG946" s="337"/>
      <c r="EOH946" s="337"/>
      <c r="EOI946" s="337"/>
      <c r="EOJ946" s="337"/>
      <c r="EOK946" s="337"/>
      <c r="EOL946" s="337"/>
      <c r="EOM946" s="337"/>
      <c r="EON946" s="337"/>
      <c r="EOO946" s="337"/>
      <c r="EOP946" s="337"/>
      <c r="EOQ946" s="337"/>
      <c r="EOR946" s="337"/>
      <c r="EOS946" s="337"/>
      <c r="EOT946" s="337"/>
      <c r="EOU946" s="337"/>
      <c r="EOV946" s="337"/>
      <c r="EOW946" s="337"/>
      <c r="EOX946" s="337"/>
      <c r="EOY946" s="337"/>
      <c r="EOZ946" s="337"/>
      <c r="EPA946" s="337"/>
      <c r="EPB946" s="337"/>
      <c r="EPC946" s="337"/>
      <c r="EPD946" s="337"/>
      <c r="EPE946" s="337"/>
      <c r="EPF946" s="337"/>
      <c r="EPG946" s="337"/>
      <c r="EPH946" s="337"/>
      <c r="EPI946" s="337"/>
      <c r="EPJ946" s="337"/>
      <c r="EPK946" s="337"/>
      <c r="EPL946" s="337"/>
      <c r="EPM946" s="337"/>
      <c r="EPN946" s="337"/>
      <c r="EPO946" s="337"/>
      <c r="EPP946" s="337"/>
      <c r="EPQ946" s="337"/>
      <c r="EPR946" s="337"/>
      <c r="EPS946" s="337"/>
      <c r="EPT946" s="337"/>
      <c r="EPU946" s="337"/>
      <c r="EPV946" s="337"/>
      <c r="EPW946" s="337"/>
      <c r="EPX946" s="337"/>
      <c r="EPY946" s="337"/>
      <c r="EPZ946" s="337"/>
      <c r="EQA946" s="337"/>
      <c r="EQB946" s="337"/>
      <c r="EQC946" s="337"/>
      <c r="EQD946" s="337"/>
      <c r="EQE946" s="337"/>
      <c r="EQF946" s="337"/>
      <c r="EQG946" s="337"/>
      <c r="EQH946" s="337"/>
      <c r="EQI946" s="337"/>
      <c r="EQJ946" s="337"/>
      <c r="EQK946" s="337"/>
      <c r="EQL946" s="337"/>
      <c r="EQM946" s="337"/>
      <c r="EQN946" s="337"/>
      <c r="EQO946" s="337"/>
      <c r="EQP946" s="337"/>
      <c r="EQQ946" s="337"/>
      <c r="EQR946" s="337"/>
      <c r="EQS946" s="337"/>
      <c r="EQT946" s="337"/>
      <c r="EQU946" s="337"/>
      <c r="EQV946" s="337"/>
      <c r="EQW946" s="337"/>
      <c r="EQX946" s="337"/>
      <c r="EQY946" s="337"/>
      <c r="EQZ946" s="337"/>
      <c r="ERA946" s="337"/>
      <c r="ERB946" s="337"/>
      <c r="ERC946" s="337"/>
      <c r="ERD946" s="337"/>
      <c r="ERE946" s="337"/>
      <c r="ERF946" s="337"/>
      <c r="ERG946" s="337"/>
      <c r="ERH946" s="337"/>
      <c r="ERI946" s="337"/>
      <c r="ERJ946" s="337"/>
      <c r="ERK946" s="337"/>
      <c r="ERL946" s="337"/>
      <c r="ERM946" s="337"/>
      <c r="ERN946" s="337"/>
      <c r="ERO946" s="337"/>
      <c r="ERP946" s="337"/>
      <c r="ERQ946" s="337"/>
      <c r="ERR946" s="337"/>
      <c r="ERS946" s="337"/>
      <c r="ERT946" s="337"/>
      <c r="ERU946" s="337"/>
      <c r="ERV946" s="337"/>
      <c r="ERW946" s="337"/>
      <c r="ERX946" s="337"/>
      <c r="ERY946" s="337"/>
      <c r="ERZ946" s="337"/>
      <c r="ESA946" s="337"/>
      <c r="ESB946" s="337"/>
      <c r="ESC946" s="337"/>
      <c r="ESD946" s="337"/>
      <c r="ESE946" s="337"/>
      <c r="ESF946" s="337"/>
      <c r="ESG946" s="337"/>
      <c r="ESH946" s="337"/>
      <c r="ESI946" s="337"/>
      <c r="ESJ946" s="337"/>
      <c r="ESK946" s="337"/>
      <c r="ESL946" s="337"/>
      <c r="ESM946" s="337"/>
      <c r="ESN946" s="337"/>
      <c r="ESO946" s="337"/>
      <c r="ESP946" s="337"/>
      <c r="ESQ946" s="337"/>
      <c r="ESR946" s="337"/>
      <c r="ESS946" s="337"/>
      <c r="EST946" s="337"/>
      <c r="ESU946" s="337"/>
      <c r="ESV946" s="337"/>
      <c r="ESW946" s="337"/>
      <c r="ESX946" s="337"/>
      <c r="ESY946" s="337"/>
      <c r="ESZ946" s="337"/>
      <c r="ETA946" s="337"/>
      <c r="ETB946" s="337"/>
      <c r="ETC946" s="337"/>
      <c r="ETD946" s="337"/>
      <c r="ETE946" s="337"/>
      <c r="ETF946" s="337"/>
      <c r="ETG946" s="337"/>
      <c r="ETH946" s="337"/>
      <c r="ETI946" s="337"/>
      <c r="ETJ946" s="337"/>
      <c r="ETK946" s="337"/>
      <c r="ETL946" s="337"/>
      <c r="ETM946" s="337"/>
      <c r="ETN946" s="337"/>
      <c r="ETO946" s="337"/>
      <c r="ETP946" s="337"/>
      <c r="ETQ946" s="337"/>
      <c r="ETR946" s="337"/>
      <c r="ETS946" s="337"/>
      <c r="ETT946" s="337"/>
      <c r="ETU946" s="337"/>
      <c r="ETV946" s="337"/>
      <c r="ETW946" s="337"/>
      <c r="ETX946" s="337"/>
      <c r="ETY946" s="337"/>
      <c r="ETZ946" s="337"/>
      <c r="EUA946" s="337"/>
      <c r="EUB946" s="337"/>
      <c r="EUC946" s="337"/>
      <c r="EUD946" s="337"/>
      <c r="EUE946" s="337"/>
      <c r="EUF946" s="337"/>
      <c r="EUG946" s="337"/>
      <c r="EUH946" s="337"/>
      <c r="EUI946" s="337"/>
      <c r="EUJ946" s="337"/>
      <c r="EUK946" s="337"/>
      <c r="EUL946" s="337"/>
      <c r="EUM946" s="337"/>
      <c r="EUN946" s="337"/>
      <c r="EUO946" s="337"/>
      <c r="EUP946" s="337"/>
      <c r="EUQ946" s="337"/>
      <c r="EUR946" s="337"/>
      <c r="EUS946" s="337"/>
      <c r="EUT946" s="337"/>
      <c r="EUU946" s="337"/>
      <c r="EUV946" s="337"/>
      <c r="EUW946" s="337"/>
      <c r="EUX946" s="337"/>
      <c r="EUY946" s="337"/>
      <c r="EUZ946" s="337"/>
      <c r="EVA946" s="337"/>
      <c r="EVB946" s="337"/>
      <c r="EVC946" s="337"/>
      <c r="EVD946" s="337"/>
      <c r="EVE946" s="337"/>
      <c r="EVF946" s="337"/>
      <c r="EVG946" s="337"/>
      <c r="EVH946" s="337"/>
      <c r="EVI946" s="337"/>
      <c r="EVJ946" s="337"/>
      <c r="EVK946" s="337"/>
      <c r="EVL946" s="337"/>
      <c r="EVM946" s="337"/>
      <c r="EVN946" s="337"/>
      <c r="EVO946" s="337"/>
      <c r="EVP946" s="337"/>
      <c r="EVQ946" s="337"/>
      <c r="EVR946" s="337"/>
      <c r="EVS946" s="337"/>
      <c r="EVT946" s="337"/>
      <c r="EVU946" s="337"/>
      <c r="EVV946" s="337"/>
      <c r="EVW946" s="337"/>
      <c r="EVX946" s="337"/>
      <c r="EVY946" s="337"/>
      <c r="EVZ946" s="337"/>
      <c r="EWA946" s="337"/>
      <c r="EWB946" s="337"/>
      <c r="EWC946" s="337"/>
      <c r="EWD946" s="337"/>
      <c r="EWE946" s="337"/>
      <c r="EWF946" s="337"/>
      <c r="EWG946" s="337"/>
      <c r="EWH946" s="337"/>
      <c r="EWI946" s="337"/>
      <c r="EWJ946" s="337"/>
      <c r="EWK946" s="337"/>
      <c r="EWL946" s="337"/>
      <c r="EWM946" s="337"/>
      <c r="EWN946" s="337"/>
      <c r="EWO946" s="337"/>
      <c r="EWP946" s="337"/>
      <c r="EWQ946" s="337"/>
      <c r="EWR946" s="337"/>
      <c r="EWS946" s="337"/>
      <c r="EWT946" s="337"/>
      <c r="EWU946" s="337"/>
      <c r="EWV946" s="337"/>
      <c r="EWW946" s="337"/>
      <c r="EWX946" s="337"/>
      <c r="EWY946" s="337"/>
      <c r="EWZ946" s="337"/>
      <c r="EXA946" s="337"/>
      <c r="EXB946" s="337"/>
      <c r="EXC946" s="337"/>
      <c r="EXD946" s="337"/>
      <c r="EXE946" s="337"/>
      <c r="EXF946" s="337"/>
      <c r="EXG946" s="337"/>
      <c r="EXH946" s="337"/>
      <c r="EXI946" s="337"/>
      <c r="EXJ946" s="337"/>
      <c r="EXK946" s="337"/>
      <c r="EXL946" s="337"/>
      <c r="EXM946" s="337"/>
      <c r="EXN946" s="337"/>
      <c r="EXO946" s="337"/>
      <c r="EXP946" s="337"/>
      <c r="EXQ946" s="337"/>
      <c r="EXR946" s="337"/>
      <c r="EXS946" s="337"/>
      <c r="EXT946" s="337"/>
      <c r="EXU946" s="337"/>
      <c r="EXV946" s="337"/>
      <c r="EXW946" s="337"/>
      <c r="EXX946" s="337"/>
      <c r="EXY946" s="337"/>
      <c r="EXZ946" s="337"/>
      <c r="EYA946" s="337"/>
      <c r="EYB946" s="337"/>
      <c r="EYC946" s="337"/>
      <c r="EYD946" s="337"/>
      <c r="EYE946" s="337"/>
      <c r="EYF946" s="337"/>
      <c r="EYG946" s="337"/>
      <c r="EYH946" s="337"/>
      <c r="EYI946" s="337"/>
      <c r="EYJ946" s="337"/>
      <c r="EYK946" s="337"/>
      <c r="EYL946" s="337"/>
      <c r="EYM946" s="337"/>
      <c r="EYN946" s="337"/>
      <c r="EYO946" s="337"/>
      <c r="EYP946" s="337"/>
      <c r="EYQ946" s="337"/>
      <c r="EYR946" s="337"/>
      <c r="EYS946" s="337"/>
      <c r="EYT946" s="337"/>
      <c r="EYU946" s="337"/>
      <c r="EYV946" s="337"/>
      <c r="EYW946" s="337"/>
      <c r="EYX946" s="337"/>
      <c r="EYY946" s="337"/>
      <c r="EYZ946" s="337"/>
      <c r="EZA946" s="337"/>
      <c r="EZB946" s="337"/>
      <c r="EZC946" s="337"/>
      <c r="EZD946" s="337"/>
      <c r="EZE946" s="337"/>
      <c r="EZF946" s="337"/>
      <c r="EZG946" s="337"/>
      <c r="EZH946" s="337"/>
      <c r="EZI946" s="337"/>
      <c r="EZJ946" s="337"/>
      <c r="EZK946" s="337"/>
      <c r="EZL946" s="337"/>
      <c r="EZM946" s="337"/>
      <c r="EZN946" s="337"/>
      <c r="EZO946" s="337"/>
      <c r="EZP946" s="337"/>
      <c r="EZQ946" s="337"/>
      <c r="EZR946" s="337"/>
      <c r="EZS946" s="337"/>
      <c r="EZT946" s="337"/>
      <c r="EZU946" s="337"/>
      <c r="EZV946" s="337"/>
      <c r="EZW946" s="337"/>
      <c r="EZX946" s="337"/>
      <c r="EZY946" s="337"/>
      <c r="EZZ946" s="337"/>
      <c r="FAA946" s="337"/>
      <c r="FAB946" s="337"/>
      <c r="FAC946" s="337"/>
      <c r="FAD946" s="337"/>
      <c r="FAE946" s="337"/>
      <c r="FAF946" s="337"/>
      <c r="FAG946" s="337"/>
      <c r="FAH946" s="337"/>
      <c r="FAI946" s="337"/>
      <c r="FAJ946" s="337"/>
      <c r="FAK946" s="337"/>
      <c r="FAL946" s="337"/>
      <c r="FAM946" s="337"/>
      <c r="FAN946" s="337"/>
      <c r="FAO946" s="337"/>
      <c r="FAP946" s="337"/>
      <c r="FAQ946" s="337"/>
      <c r="FAR946" s="337"/>
      <c r="FAS946" s="337"/>
      <c r="FAT946" s="337"/>
      <c r="FAU946" s="337"/>
      <c r="FAV946" s="337"/>
      <c r="FAW946" s="337"/>
      <c r="FAX946" s="337"/>
      <c r="FAY946" s="337"/>
      <c r="FAZ946" s="337"/>
      <c r="FBA946" s="337"/>
      <c r="FBB946" s="337"/>
      <c r="FBC946" s="337"/>
      <c r="FBD946" s="337"/>
      <c r="FBE946" s="337"/>
      <c r="FBF946" s="337"/>
      <c r="FBG946" s="337"/>
      <c r="FBH946" s="337"/>
      <c r="FBI946" s="337"/>
      <c r="FBJ946" s="337"/>
      <c r="FBK946" s="337"/>
      <c r="FBL946" s="337"/>
      <c r="FBM946" s="337"/>
      <c r="FBN946" s="337"/>
      <c r="FBO946" s="337"/>
      <c r="FBP946" s="337"/>
      <c r="FBQ946" s="337"/>
      <c r="FBR946" s="337"/>
      <c r="FBS946" s="337"/>
      <c r="FBT946" s="337"/>
      <c r="FBU946" s="337"/>
      <c r="FBV946" s="337"/>
      <c r="FBW946" s="337"/>
      <c r="FBX946" s="337"/>
      <c r="FBY946" s="337"/>
      <c r="FBZ946" s="337"/>
      <c r="FCA946" s="337"/>
      <c r="FCB946" s="337"/>
      <c r="FCC946" s="337"/>
      <c r="FCD946" s="337"/>
      <c r="FCE946" s="337"/>
      <c r="FCF946" s="337"/>
      <c r="FCG946" s="337"/>
      <c r="FCH946" s="337"/>
      <c r="FCI946" s="337"/>
      <c r="FCJ946" s="337"/>
      <c r="FCK946" s="337"/>
      <c r="FCL946" s="337"/>
      <c r="FCM946" s="337"/>
      <c r="FCN946" s="337"/>
      <c r="FCO946" s="337"/>
      <c r="FCP946" s="337"/>
      <c r="FCQ946" s="337"/>
      <c r="FCR946" s="337"/>
      <c r="FCS946" s="337"/>
      <c r="FCT946" s="337"/>
      <c r="FCU946" s="337"/>
      <c r="FCV946" s="337"/>
      <c r="FCW946" s="337"/>
      <c r="FCX946" s="337"/>
      <c r="FCY946" s="337"/>
      <c r="FCZ946" s="337"/>
      <c r="FDA946" s="337"/>
      <c r="FDB946" s="337"/>
      <c r="FDC946" s="337"/>
      <c r="FDD946" s="337"/>
      <c r="FDE946" s="337"/>
      <c r="FDF946" s="337"/>
      <c r="FDG946" s="337"/>
      <c r="FDH946" s="337"/>
      <c r="FDI946" s="337"/>
      <c r="FDJ946" s="337"/>
      <c r="FDK946" s="337"/>
      <c r="FDL946" s="337"/>
      <c r="FDM946" s="337"/>
      <c r="FDN946" s="337"/>
      <c r="FDO946" s="337"/>
      <c r="FDP946" s="337"/>
      <c r="FDQ946" s="337"/>
      <c r="FDR946" s="337"/>
      <c r="FDS946" s="337"/>
      <c r="FDT946" s="337"/>
      <c r="FDU946" s="337"/>
      <c r="FDV946" s="337"/>
      <c r="FDW946" s="337"/>
      <c r="FDX946" s="337"/>
      <c r="FDY946" s="337"/>
      <c r="FDZ946" s="337"/>
      <c r="FEA946" s="337"/>
      <c r="FEB946" s="337"/>
      <c r="FEC946" s="337"/>
      <c r="FED946" s="337"/>
      <c r="FEE946" s="337"/>
      <c r="FEF946" s="337"/>
      <c r="FEG946" s="337"/>
      <c r="FEH946" s="337"/>
      <c r="FEI946" s="337"/>
      <c r="FEJ946" s="337"/>
      <c r="FEK946" s="337"/>
      <c r="FEL946" s="337"/>
      <c r="FEM946" s="337"/>
      <c r="FEN946" s="337"/>
      <c r="FEO946" s="337"/>
      <c r="FEP946" s="337"/>
      <c r="FEQ946" s="337"/>
      <c r="FER946" s="337"/>
      <c r="FES946" s="337"/>
      <c r="FET946" s="337"/>
      <c r="FEU946" s="337"/>
      <c r="FEV946" s="337"/>
      <c r="FEW946" s="337"/>
      <c r="FEX946" s="337"/>
      <c r="FEY946" s="337"/>
      <c r="FEZ946" s="337"/>
      <c r="FFA946" s="337"/>
      <c r="FFB946" s="337"/>
      <c r="FFC946" s="337"/>
      <c r="FFD946" s="337"/>
      <c r="FFE946" s="337"/>
      <c r="FFF946" s="337"/>
      <c r="FFG946" s="337"/>
      <c r="FFH946" s="337"/>
      <c r="FFI946" s="337"/>
      <c r="FFJ946" s="337"/>
      <c r="FFK946" s="337"/>
      <c r="FFL946" s="337"/>
      <c r="FFM946" s="337"/>
      <c r="FFN946" s="337"/>
      <c r="FFO946" s="337"/>
      <c r="FFP946" s="337"/>
      <c r="FFQ946" s="337"/>
      <c r="FFR946" s="337"/>
      <c r="FFS946" s="337"/>
      <c r="FFT946" s="337"/>
      <c r="FFU946" s="337"/>
      <c r="FFV946" s="337"/>
      <c r="FFW946" s="337"/>
      <c r="FFX946" s="337"/>
      <c r="FFY946" s="337"/>
      <c r="FFZ946" s="337"/>
      <c r="FGA946" s="337"/>
      <c r="FGB946" s="337"/>
      <c r="FGC946" s="337"/>
      <c r="FGD946" s="337"/>
      <c r="FGE946" s="337"/>
      <c r="FGF946" s="337"/>
      <c r="FGG946" s="337"/>
      <c r="FGH946" s="337"/>
      <c r="FGI946" s="337"/>
      <c r="FGJ946" s="337"/>
      <c r="FGK946" s="337"/>
      <c r="FGL946" s="337"/>
      <c r="FGM946" s="337"/>
      <c r="FGN946" s="337"/>
      <c r="FGO946" s="337"/>
      <c r="FGP946" s="337"/>
      <c r="FGQ946" s="337"/>
      <c r="FGR946" s="337"/>
      <c r="FGS946" s="337"/>
      <c r="FGT946" s="337"/>
      <c r="FGU946" s="337"/>
      <c r="FGV946" s="337"/>
      <c r="FGW946" s="337"/>
      <c r="FGX946" s="337"/>
      <c r="FGY946" s="337"/>
      <c r="FGZ946" s="337"/>
      <c r="FHA946" s="337"/>
      <c r="FHB946" s="337"/>
      <c r="FHC946" s="337"/>
      <c r="FHD946" s="337"/>
      <c r="FHE946" s="337"/>
      <c r="FHF946" s="337"/>
      <c r="FHG946" s="337"/>
      <c r="FHH946" s="337"/>
      <c r="FHI946" s="337"/>
      <c r="FHJ946" s="337"/>
      <c r="FHK946" s="337"/>
      <c r="FHL946" s="337"/>
      <c r="FHM946" s="337"/>
      <c r="FHN946" s="337"/>
      <c r="FHO946" s="337"/>
      <c r="FHP946" s="337"/>
      <c r="FHQ946" s="337"/>
      <c r="FHR946" s="337"/>
      <c r="FHS946" s="337"/>
      <c r="FHT946" s="337"/>
      <c r="FHU946" s="337"/>
      <c r="FHV946" s="337"/>
      <c r="FHW946" s="337"/>
      <c r="FHX946" s="337"/>
      <c r="FHY946" s="337"/>
      <c r="FHZ946" s="337"/>
      <c r="FIA946" s="337"/>
      <c r="FIB946" s="337"/>
      <c r="FIC946" s="337"/>
      <c r="FID946" s="337"/>
      <c r="FIE946" s="337"/>
      <c r="FIF946" s="337"/>
      <c r="FIG946" s="337"/>
      <c r="FIH946" s="337"/>
      <c r="FII946" s="337"/>
      <c r="FIJ946" s="337"/>
      <c r="FIK946" s="337"/>
      <c r="FIL946" s="337"/>
      <c r="FIM946" s="337"/>
      <c r="FIN946" s="337"/>
      <c r="FIO946" s="337"/>
      <c r="FIP946" s="337"/>
      <c r="FIQ946" s="337"/>
      <c r="FIR946" s="337"/>
      <c r="FIS946" s="337"/>
      <c r="FIT946" s="337"/>
      <c r="FIU946" s="337"/>
      <c r="FIV946" s="337"/>
      <c r="FIW946" s="337"/>
      <c r="FIX946" s="337"/>
      <c r="FIY946" s="337"/>
      <c r="FIZ946" s="337"/>
      <c r="FJA946" s="337"/>
      <c r="FJB946" s="337"/>
      <c r="FJC946" s="337"/>
      <c r="FJD946" s="337"/>
      <c r="FJE946" s="337"/>
      <c r="FJF946" s="337"/>
      <c r="FJG946" s="337"/>
      <c r="FJH946" s="337"/>
      <c r="FJI946" s="337"/>
      <c r="FJJ946" s="337"/>
      <c r="FJK946" s="337"/>
      <c r="FJL946" s="337"/>
      <c r="FJM946" s="337"/>
      <c r="FJN946" s="337"/>
      <c r="FJO946" s="337"/>
      <c r="FJP946" s="337"/>
      <c r="FJQ946" s="337"/>
      <c r="FJR946" s="337"/>
      <c r="FJS946" s="337"/>
      <c r="FJT946" s="337"/>
      <c r="FJU946" s="337"/>
      <c r="FJV946" s="337"/>
      <c r="FJW946" s="337"/>
      <c r="FJX946" s="337"/>
      <c r="FJY946" s="337"/>
      <c r="FJZ946" s="337"/>
      <c r="FKA946" s="337"/>
      <c r="FKB946" s="337"/>
      <c r="FKC946" s="337"/>
      <c r="FKD946" s="337"/>
      <c r="FKE946" s="337"/>
      <c r="FKF946" s="337"/>
      <c r="FKG946" s="337"/>
      <c r="FKH946" s="337"/>
      <c r="FKI946" s="337"/>
      <c r="FKJ946" s="337"/>
      <c r="FKK946" s="337"/>
      <c r="FKL946" s="337"/>
      <c r="FKM946" s="337"/>
      <c r="FKN946" s="337"/>
      <c r="FKO946" s="337"/>
      <c r="FKP946" s="337"/>
      <c r="FKQ946" s="337"/>
      <c r="FKR946" s="337"/>
      <c r="FKS946" s="337"/>
      <c r="FKT946" s="337"/>
      <c r="FKU946" s="337"/>
      <c r="FKV946" s="337"/>
      <c r="FKW946" s="337"/>
      <c r="FKX946" s="337"/>
      <c r="FKY946" s="337"/>
      <c r="FKZ946" s="337"/>
      <c r="FLA946" s="337"/>
      <c r="FLB946" s="337"/>
      <c r="FLC946" s="337"/>
      <c r="FLD946" s="337"/>
      <c r="FLE946" s="337"/>
      <c r="FLF946" s="337"/>
      <c r="FLG946" s="337"/>
      <c r="FLH946" s="337"/>
      <c r="FLI946" s="337"/>
      <c r="FLJ946" s="337"/>
      <c r="FLK946" s="337"/>
      <c r="FLL946" s="337"/>
      <c r="FLM946" s="337"/>
      <c r="FLN946" s="337"/>
      <c r="FLO946" s="337"/>
      <c r="FLP946" s="337"/>
      <c r="FLQ946" s="337"/>
      <c r="FLR946" s="337"/>
      <c r="FLS946" s="337"/>
      <c r="FLT946" s="337"/>
      <c r="FLU946" s="337"/>
      <c r="FLV946" s="337"/>
      <c r="FLW946" s="337"/>
      <c r="FLX946" s="337"/>
      <c r="FLY946" s="337"/>
      <c r="FLZ946" s="337"/>
      <c r="FMA946" s="337"/>
      <c r="FMB946" s="337"/>
      <c r="FMC946" s="337"/>
      <c r="FMD946" s="337"/>
      <c r="FME946" s="337"/>
      <c r="FMF946" s="337"/>
      <c r="FMG946" s="337"/>
      <c r="FMH946" s="337"/>
      <c r="FMI946" s="337"/>
      <c r="FMJ946" s="337"/>
      <c r="FMK946" s="337"/>
      <c r="FML946" s="337"/>
      <c r="FMM946" s="337"/>
      <c r="FMN946" s="337"/>
      <c r="FMO946" s="337"/>
      <c r="FMP946" s="337"/>
      <c r="FMQ946" s="337"/>
      <c r="FMR946" s="337"/>
      <c r="FMS946" s="337"/>
      <c r="FMT946" s="337"/>
      <c r="FMU946" s="337"/>
      <c r="FMV946" s="337"/>
      <c r="FMW946" s="337"/>
      <c r="FMX946" s="337"/>
      <c r="FMY946" s="337"/>
      <c r="FMZ946" s="337"/>
      <c r="FNA946" s="337"/>
      <c r="FNB946" s="337"/>
      <c r="FNC946" s="337"/>
      <c r="FND946" s="337"/>
      <c r="FNE946" s="337"/>
      <c r="FNF946" s="337"/>
      <c r="FNG946" s="337"/>
      <c r="FNH946" s="337"/>
      <c r="FNI946" s="337"/>
      <c r="FNJ946" s="337"/>
      <c r="FNK946" s="337"/>
      <c r="FNL946" s="337"/>
      <c r="FNM946" s="337"/>
      <c r="FNN946" s="337"/>
      <c r="FNO946" s="337"/>
      <c r="FNP946" s="337"/>
      <c r="FNQ946" s="337"/>
      <c r="FNR946" s="337"/>
      <c r="FNS946" s="337"/>
      <c r="FNT946" s="337"/>
      <c r="FNU946" s="337"/>
      <c r="FNV946" s="337"/>
      <c r="FNW946" s="337"/>
      <c r="FNX946" s="337"/>
      <c r="FNY946" s="337"/>
      <c r="FNZ946" s="337"/>
      <c r="FOA946" s="337"/>
      <c r="FOB946" s="337"/>
      <c r="FOC946" s="337"/>
      <c r="FOD946" s="337"/>
      <c r="FOE946" s="337"/>
      <c r="FOF946" s="337"/>
      <c r="FOG946" s="337"/>
      <c r="FOH946" s="337"/>
      <c r="FOI946" s="337"/>
      <c r="FOJ946" s="337"/>
      <c r="FOK946" s="337"/>
      <c r="FOL946" s="337"/>
      <c r="FOM946" s="337"/>
      <c r="FON946" s="337"/>
      <c r="FOO946" s="337"/>
      <c r="FOP946" s="337"/>
      <c r="FOQ946" s="337"/>
      <c r="FOR946" s="337"/>
      <c r="FOS946" s="337"/>
      <c r="FOT946" s="337"/>
      <c r="FOU946" s="337"/>
      <c r="FOV946" s="337"/>
      <c r="FOW946" s="337"/>
      <c r="FOX946" s="337"/>
      <c r="FOY946" s="337"/>
      <c r="FOZ946" s="337"/>
      <c r="FPA946" s="337"/>
      <c r="FPB946" s="337"/>
      <c r="FPC946" s="337"/>
      <c r="FPD946" s="337"/>
      <c r="FPE946" s="337"/>
      <c r="FPF946" s="337"/>
      <c r="FPG946" s="337"/>
      <c r="FPH946" s="337"/>
      <c r="FPI946" s="337"/>
      <c r="FPJ946" s="337"/>
      <c r="FPK946" s="337"/>
      <c r="FPL946" s="337"/>
      <c r="FPM946" s="337"/>
      <c r="FPN946" s="337"/>
      <c r="FPO946" s="337"/>
      <c r="FPP946" s="337"/>
      <c r="FPQ946" s="337"/>
      <c r="FPR946" s="337"/>
      <c r="FPS946" s="337"/>
      <c r="FPT946" s="337"/>
      <c r="FPU946" s="337"/>
      <c r="FPV946" s="337"/>
      <c r="FPW946" s="337"/>
      <c r="FPX946" s="337"/>
      <c r="FPY946" s="337"/>
      <c r="FPZ946" s="337"/>
      <c r="FQA946" s="337"/>
      <c r="FQB946" s="337"/>
      <c r="FQC946" s="337"/>
      <c r="FQD946" s="337"/>
      <c r="FQE946" s="337"/>
      <c r="FQF946" s="337"/>
      <c r="FQG946" s="337"/>
      <c r="FQH946" s="337"/>
      <c r="FQI946" s="337"/>
      <c r="FQJ946" s="337"/>
      <c r="FQK946" s="337"/>
      <c r="FQL946" s="337"/>
      <c r="FQM946" s="337"/>
      <c r="FQN946" s="337"/>
      <c r="FQO946" s="337"/>
      <c r="FQP946" s="337"/>
      <c r="FQQ946" s="337"/>
      <c r="FQR946" s="337"/>
      <c r="FQS946" s="337"/>
      <c r="FQT946" s="337"/>
      <c r="FQU946" s="337"/>
      <c r="FQV946" s="337"/>
      <c r="FQW946" s="337"/>
      <c r="FQX946" s="337"/>
      <c r="FQY946" s="337"/>
      <c r="FQZ946" s="337"/>
      <c r="FRA946" s="337"/>
      <c r="FRB946" s="337"/>
      <c r="FRC946" s="337"/>
      <c r="FRD946" s="337"/>
      <c r="FRE946" s="337"/>
      <c r="FRF946" s="337"/>
      <c r="FRG946" s="337"/>
      <c r="FRH946" s="337"/>
      <c r="FRI946" s="337"/>
      <c r="FRJ946" s="337"/>
      <c r="FRK946" s="337"/>
      <c r="FRL946" s="337"/>
      <c r="FRM946" s="337"/>
      <c r="FRN946" s="337"/>
      <c r="FRO946" s="337"/>
      <c r="FRP946" s="337"/>
      <c r="FRQ946" s="337"/>
      <c r="FRR946" s="337"/>
      <c r="FRS946" s="337"/>
      <c r="FRT946" s="337"/>
      <c r="FRU946" s="337"/>
      <c r="FRV946" s="337"/>
      <c r="FRW946" s="337"/>
      <c r="FRX946" s="337"/>
      <c r="FRY946" s="337"/>
      <c r="FRZ946" s="337"/>
      <c r="FSA946" s="337"/>
      <c r="FSB946" s="337"/>
      <c r="FSC946" s="337"/>
      <c r="FSD946" s="337"/>
      <c r="FSE946" s="337"/>
      <c r="FSF946" s="337"/>
      <c r="FSG946" s="337"/>
      <c r="FSH946" s="337"/>
      <c r="FSI946" s="337"/>
      <c r="FSJ946" s="337"/>
      <c r="FSK946" s="337"/>
      <c r="FSL946" s="337"/>
      <c r="FSM946" s="337"/>
      <c r="FSN946" s="337"/>
      <c r="FSO946" s="337"/>
      <c r="FSP946" s="337"/>
      <c r="FSQ946" s="337"/>
      <c r="FSR946" s="337"/>
      <c r="FSS946" s="337"/>
      <c r="FST946" s="337"/>
      <c r="FSU946" s="337"/>
      <c r="FSV946" s="337"/>
      <c r="FSW946" s="337"/>
      <c r="FSX946" s="337"/>
      <c r="FSY946" s="337"/>
      <c r="FSZ946" s="337"/>
      <c r="FTA946" s="337"/>
      <c r="FTB946" s="337"/>
      <c r="FTC946" s="337"/>
      <c r="FTD946" s="337"/>
      <c r="FTE946" s="337"/>
      <c r="FTF946" s="337"/>
      <c r="FTG946" s="337"/>
      <c r="FTH946" s="337"/>
      <c r="FTI946" s="337"/>
      <c r="FTJ946" s="337"/>
      <c r="FTK946" s="337"/>
      <c r="FTL946" s="337"/>
      <c r="FTM946" s="337"/>
      <c r="FTN946" s="337"/>
      <c r="FTO946" s="337"/>
      <c r="FTP946" s="337"/>
      <c r="FTQ946" s="337"/>
      <c r="FTR946" s="337"/>
      <c r="FTS946" s="337"/>
      <c r="FTT946" s="337"/>
      <c r="FTU946" s="337"/>
      <c r="FTV946" s="337"/>
      <c r="FTW946" s="337"/>
      <c r="FTX946" s="337"/>
      <c r="FTY946" s="337"/>
      <c r="FTZ946" s="337"/>
      <c r="FUA946" s="337"/>
      <c r="FUB946" s="337"/>
      <c r="FUC946" s="337"/>
      <c r="FUD946" s="337"/>
      <c r="FUE946" s="337"/>
      <c r="FUF946" s="337"/>
      <c r="FUG946" s="337"/>
      <c r="FUH946" s="337"/>
      <c r="FUI946" s="337"/>
      <c r="FUJ946" s="337"/>
      <c r="FUK946" s="337"/>
      <c r="FUL946" s="337"/>
      <c r="FUM946" s="337"/>
      <c r="FUN946" s="337"/>
      <c r="FUO946" s="337"/>
      <c r="FUP946" s="337"/>
      <c r="FUQ946" s="337"/>
      <c r="FUR946" s="337"/>
      <c r="FUS946" s="337"/>
      <c r="FUT946" s="337"/>
      <c r="FUU946" s="337"/>
      <c r="FUV946" s="337"/>
      <c r="FUW946" s="337"/>
      <c r="FUX946" s="337"/>
      <c r="FUY946" s="337"/>
      <c r="FUZ946" s="337"/>
      <c r="FVA946" s="337"/>
      <c r="FVB946" s="337"/>
      <c r="FVC946" s="337"/>
      <c r="FVD946" s="337"/>
      <c r="FVE946" s="337"/>
      <c r="FVF946" s="337"/>
      <c r="FVG946" s="337"/>
      <c r="FVH946" s="337"/>
      <c r="FVI946" s="337"/>
      <c r="FVJ946" s="337"/>
      <c r="FVK946" s="337"/>
      <c r="FVL946" s="337"/>
      <c r="FVM946" s="337"/>
      <c r="FVN946" s="337"/>
      <c r="FVO946" s="337"/>
      <c r="FVP946" s="337"/>
      <c r="FVQ946" s="337"/>
      <c r="FVR946" s="337"/>
      <c r="FVS946" s="337"/>
      <c r="FVT946" s="337"/>
      <c r="FVU946" s="337"/>
      <c r="FVV946" s="337"/>
      <c r="FVW946" s="337"/>
      <c r="FVX946" s="337"/>
      <c r="FVY946" s="337"/>
      <c r="FVZ946" s="337"/>
      <c r="FWA946" s="337"/>
      <c r="FWB946" s="337"/>
      <c r="FWC946" s="337"/>
      <c r="FWD946" s="337"/>
      <c r="FWE946" s="337"/>
      <c r="FWF946" s="337"/>
      <c r="FWG946" s="337"/>
      <c r="FWH946" s="337"/>
      <c r="FWI946" s="337"/>
      <c r="FWJ946" s="337"/>
      <c r="FWK946" s="337"/>
      <c r="FWL946" s="337"/>
      <c r="FWM946" s="337"/>
      <c r="FWN946" s="337"/>
      <c r="FWO946" s="337"/>
      <c r="FWP946" s="337"/>
      <c r="FWQ946" s="337"/>
      <c r="FWR946" s="337"/>
      <c r="FWS946" s="337"/>
      <c r="FWT946" s="337"/>
      <c r="FWU946" s="337"/>
      <c r="FWV946" s="337"/>
      <c r="FWW946" s="337"/>
      <c r="FWX946" s="337"/>
      <c r="FWY946" s="337"/>
      <c r="FWZ946" s="337"/>
      <c r="FXA946" s="337"/>
      <c r="FXB946" s="337"/>
      <c r="FXC946" s="337"/>
      <c r="FXD946" s="337"/>
      <c r="FXE946" s="337"/>
      <c r="FXF946" s="337"/>
      <c r="FXG946" s="337"/>
      <c r="FXH946" s="337"/>
      <c r="FXI946" s="337"/>
      <c r="FXJ946" s="337"/>
      <c r="FXK946" s="337"/>
      <c r="FXL946" s="337"/>
      <c r="FXM946" s="337"/>
      <c r="FXN946" s="337"/>
      <c r="FXO946" s="337"/>
      <c r="FXP946" s="337"/>
      <c r="FXQ946" s="337"/>
      <c r="FXR946" s="337"/>
      <c r="FXS946" s="337"/>
      <c r="FXT946" s="337"/>
      <c r="FXU946" s="337"/>
      <c r="FXV946" s="337"/>
      <c r="FXW946" s="337"/>
      <c r="FXX946" s="337"/>
      <c r="FXY946" s="337"/>
      <c r="FXZ946" s="337"/>
      <c r="FYA946" s="337"/>
      <c r="FYB946" s="337"/>
      <c r="FYC946" s="337"/>
      <c r="FYD946" s="337"/>
      <c r="FYE946" s="337"/>
      <c r="FYF946" s="337"/>
      <c r="FYG946" s="337"/>
      <c r="FYH946" s="337"/>
      <c r="FYI946" s="337"/>
      <c r="FYJ946" s="337"/>
      <c r="FYK946" s="337"/>
      <c r="FYL946" s="337"/>
      <c r="FYM946" s="337"/>
      <c r="FYN946" s="337"/>
      <c r="FYO946" s="337"/>
      <c r="FYP946" s="337"/>
      <c r="FYQ946" s="337"/>
      <c r="FYR946" s="337"/>
      <c r="FYS946" s="337"/>
      <c r="FYT946" s="337"/>
      <c r="FYU946" s="337"/>
      <c r="FYV946" s="337"/>
      <c r="FYW946" s="337"/>
      <c r="FYX946" s="337"/>
      <c r="FYY946" s="337"/>
      <c r="FYZ946" s="337"/>
      <c r="FZA946" s="337"/>
      <c r="FZB946" s="337"/>
      <c r="FZC946" s="337"/>
      <c r="FZD946" s="337"/>
      <c r="FZE946" s="337"/>
      <c r="FZF946" s="337"/>
      <c r="FZG946" s="337"/>
      <c r="FZH946" s="337"/>
      <c r="FZI946" s="337"/>
      <c r="FZJ946" s="337"/>
      <c r="FZK946" s="337"/>
      <c r="FZL946" s="337"/>
      <c r="FZM946" s="337"/>
      <c r="FZN946" s="337"/>
      <c r="FZO946" s="337"/>
      <c r="FZP946" s="337"/>
      <c r="FZQ946" s="337"/>
      <c r="FZR946" s="337"/>
      <c r="FZS946" s="337"/>
      <c r="FZT946" s="337"/>
      <c r="FZU946" s="337"/>
      <c r="FZV946" s="337"/>
      <c r="FZW946" s="337"/>
      <c r="FZX946" s="337"/>
      <c r="FZY946" s="337"/>
      <c r="FZZ946" s="337"/>
      <c r="GAA946" s="337"/>
      <c r="GAB946" s="337"/>
      <c r="GAC946" s="337"/>
      <c r="GAD946" s="337"/>
      <c r="GAE946" s="337"/>
      <c r="GAF946" s="337"/>
      <c r="GAG946" s="337"/>
      <c r="GAH946" s="337"/>
      <c r="GAI946" s="337"/>
      <c r="GAJ946" s="337"/>
      <c r="GAK946" s="337"/>
      <c r="GAL946" s="337"/>
      <c r="GAM946" s="337"/>
      <c r="GAN946" s="337"/>
      <c r="GAO946" s="337"/>
      <c r="GAP946" s="337"/>
      <c r="GAQ946" s="337"/>
      <c r="GAR946" s="337"/>
      <c r="GAS946" s="337"/>
      <c r="GAT946" s="337"/>
      <c r="GAU946" s="337"/>
      <c r="GAV946" s="337"/>
      <c r="GAW946" s="337"/>
      <c r="GAX946" s="337"/>
      <c r="GAY946" s="337"/>
      <c r="GAZ946" s="337"/>
      <c r="GBA946" s="337"/>
      <c r="GBB946" s="337"/>
      <c r="GBC946" s="337"/>
      <c r="GBD946" s="337"/>
      <c r="GBE946" s="337"/>
      <c r="GBF946" s="337"/>
      <c r="GBG946" s="337"/>
      <c r="GBH946" s="337"/>
      <c r="GBI946" s="337"/>
      <c r="GBJ946" s="337"/>
      <c r="GBK946" s="337"/>
      <c r="GBL946" s="337"/>
      <c r="GBM946" s="337"/>
      <c r="GBN946" s="337"/>
      <c r="GBO946" s="337"/>
      <c r="GBP946" s="337"/>
      <c r="GBQ946" s="337"/>
      <c r="GBR946" s="337"/>
      <c r="GBS946" s="337"/>
      <c r="GBT946" s="337"/>
      <c r="GBU946" s="337"/>
      <c r="GBV946" s="337"/>
      <c r="GBW946" s="337"/>
      <c r="GBX946" s="337"/>
      <c r="GBY946" s="337"/>
      <c r="GBZ946" s="337"/>
      <c r="GCA946" s="337"/>
      <c r="GCB946" s="337"/>
      <c r="GCC946" s="337"/>
      <c r="GCD946" s="337"/>
      <c r="GCE946" s="337"/>
      <c r="GCF946" s="337"/>
      <c r="GCG946" s="337"/>
      <c r="GCH946" s="337"/>
      <c r="GCI946" s="337"/>
      <c r="GCJ946" s="337"/>
      <c r="GCK946" s="337"/>
      <c r="GCL946" s="337"/>
      <c r="GCM946" s="337"/>
      <c r="GCN946" s="337"/>
      <c r="GCO946" s="337"/>
      <c r="GCP946" s="337"/>
      <c r="GCQ946" s="337"/>
      <c r="GCR946" s="337"/>
      <c r="GCS946" s="337"/>
      <c r="GCT946" s="337"/>
      <c r="GCU946" s="337"/>
      <c r="GCV946" s="337"/>
      <c r="GCW946" s="337"/>
      <c r="GCX946" s="337"/>
      <c r="GCY946" s="337"/>
      <c r="GCZ946" s="337"/>
      <c r="GDA946" s="337"/>
      <c r="GDB946" s="337"/>
      <c r="GDC946" s="337"/>
      <c r="GDD946" s="337"/>
      <c r="GDE946" s="337"/>
      <c r="GDF946" s="337"/>
      <c r="GDG946" s="337"/>
      <c r="GDH946" s="337"/>
      <c r="GDI946" s="337"/>
      <c r="GDJ946" s="337"/>
      <c r="GDK946" s="337"/>
      <c r="GDL946" s="337"/>
      <c r="GDM946" s="337"/>
      <c r="GDN946" s="337"/>
      <c r="GDO946" s="337"/>
      <c r="GDP946" s="337"/>
      <c r="GDQ946" s="337"/>
      <c r="GDR946" s="337"/>
      <c r="GDS946" s="337"/>
      <c r="GDT946" s="337"/>
      <c r="GDU946" s="337"/>
      <c r="GDV946" s="337"/>
      <c r="GDW946" s="337"/>
      <c r="GDX946" s="337"/>
      <c r="GDY946" s="337"/>
      <c r="GDZ946" s="337"/>
      <c r="GEA946" s="337"/>
      <c r="GEB946" s="337"/>
      <c r="GEC946" s="337"/>
      <c r="GED946" s="337"/>
      <c r="GEE946" s="337"/>
      <c r="GEF946" s="337"/>
      <c r="GEG946" s="337"/>
      <c r="GEH946" s="337"/>
      <c r="GEI946" s="337"/>
      <c r="GEJ946" s="337"/>
      <c r="GEK946" s="337"/>
      <c r="GEL946" s="337"/>
      <c r="GEM946" s="337"/>
      <c r="GEN946" s="337"/>
      <c r="GEO946" s="337"/>
      <c r="GEP946" s="337"/>
      <c r="GEQ946" s="337"/>
      <c r="GER946" s="337"/>
      <c r="GES946" s="337"/>
      <c r="GET946" s="337"/>
      <c r="GEU946" s="337"/>
      <c r="GEV946" s="337"/>
      <c r="GEW946" s="337"/>
      <c r="GEX946" s="337"/>
      <c r="GEY946" s="337"/>
      <c r="GEZ946" s="337"/>
      <c r="GFA946" s="337"/>
      <c r="GFB946" s="337"/>
      <c r="GFC946" s="337"/>
      <c r="GFD946" s="337"/>
      <c r="GFE946" s="337"/>
      <c r="GFF946" s="337"/>
      <c r="GFG946" s="337"/>
      <c r="GFH946" s="337"/>
      <c r="GFI946" s="337"/>
      <c r="GFJ946" s="337"/>
      <c r="GFK946" s="337"/>
      <c r="GFL946" s="337"/>
      <c r="GFM946" s="337"/>
      <c r="GFN946" s="337"/>
      <c r="GFO946" s="337"/>
      <c r="GFP946" s="337"/>
      <c r="GFQ946" s="337"/>
      <c r="GFR946" s="337"/>
      <c r="GFS946" s="337"/>
      <c r="GFT946" s="337"/>
      <c r="GFU946" s="337"/>
      <c r="GFV946" s="337"/>
      <c r="GFW946" s="337"/>
      <c r="GFX946" s="337"/>
      <c r="GFY946" s="337"/>
      <c r="GFZ946" s="337"/>
      <c r="GGA946" s="337"/>
      <c r="GGB946" s="337"/>
      <c r="GGC946" s="337"/>
      <c r="GGD946" s="337"/>
      <c r="GGE946" s="337"/>
      <c r="GGF946" s="337"/>
      <c r="GGG946" s="337"/>
      <c r="GGH946" s="337"/>
      <c r="GGI946" s="337"/>
      <c r="GGJ946" s="337"/>
      <c r="GGK946" s="337"/>
      <c r="GGL946" s="337"/>
      <c r="GGM946" s="337"/>
      <c r="GGN946" s="337"/>
      <c r="GGO946" s="337"/>
      <c r="GGP946" s="337"/>
      <c r="GGQ946" s="337"/>
      <c r="GGR946" s="337"/>
      <c r="GGS946" s="337"/>
      <c r="GGT946" s="337"/>
      <c r="GGU946" s="337"/>
      <c r="GGV946" s="337"/>
      <c r="GGW946" s="337"/>
      <c r="GGX946" s="337"/>
      <c r="GGY946" s="337"/>
      <c r="GGZ946" s="337"/>
      <c r="GHA946" s="337"/>
      <c r="GHB946" s="337"/>
      <c r="GHC946" s="337"/>
      <c r="GHD946" s="337"/>
      <c r="GHE946" s="337"/>
      <c r="GHF946" s="337"/>
      <c r="GHG946" s="337"/>
      <c r="GHH946" s="337"/>
      <c r="GHI946" s="337"/>
      <c r="GHJ946" s="337"/>
      <c r="GHK946" s="337"/>
      <c r="GHL946" s="337"/>
      <c r="GHM946" s="337"/>
      <c r="GHN946" s="337"/>
      <c r="GHO946" s="337"/>
      <c r="GHP946" s="337"/>
      <c r="GHQ946" s="337"/>
      <c r="GHR946" s="337"/>
      <c r="GHS946" s="337"/>
      <c r="GHT946" s="337"/>
      <c r="GHU946" s="337"/>
      <c r="GHV946" s="337"/>
      <c r="GHW946" s="337"/>
      <c r="GHX946" s="337"/>
      <c r="GHY946" s="337"/>
      <c r="GHZ946" s="337"/>
      <c r="GIA946" s="337"/>
      <c r="GIB946" s="337"/>
      <c r="GIC946" s="337"/>
      <c r="GID946" s="337"/>
      <c r="GIE946" s="337"/>
      <c r="GIF946" s="337"/>
      <c r="GIG946" s="337"/>
      <c r="GIH946" s="337"/>
      <c r="GII946" s="337"/>
      <c r="GIJ946" s="337"/>
      <c r="GIK946" s="337"/>
      <c r="GIL946" s="337"/>
      <c r="GIM946" s="337"/>
      <c r="GIN946" s="337"/>
      <c r="GIO946" s="337"/>
      <c r="GIP946" s="337"/>
      <c r="GIQ946" s="337"/>
      <c r="GIR946" s="337"/>
      <c r="GIS946" s="337"/>
      <c r="GIT946" s="337"/>
      <c r="GIU946" s="337"/>
      <c r="GIV946" s="337"/>
      <c r="GIW946" s="337"/>
      <c r="GIX946" s="337"/>
      <c r="GIY946" s="337"/>
      <c r="GIZ946" s="337"/>
      <c r="GJA946" s="337"/>
      <c r="GJB946" s="337"/>
      <c r="GJC946" s="337"/>
      <c r="GJD946" s="337"/>
      <c r="GJE946" s="337"/>
      <c r="GJF946" s="337"/>
      <c r="GJG946" s="337"/>
      <c r="GJH946" s="337"/>
      <c r="GJI946" s="337"/>
      <c r="GJJ946" s="337"/>
      <c r="GJK946" s="337"/>
      <c r="GJL946" s="337"/>
      <c r="GJM946" s="337"/>
      <c r="GJN946" s="337"/>
      <c r="GJO946" s="337"/>
      <c r="GJP946" s="337"/>
      <c r="GJQ946" s="337"/>
      <c r="GJR946" s="337"/>
      <c r="GJS946" s="337"/>
      <c r="GJT946" s="337"/>
      <c r="GJU946" s="337"/>
      <c r="GJV946" s="337"/>
      <c r="GJW946" s="337"/>
      <c r="GJX946" s="337"/>
      <c r="GJY946" s="337"/>
      <c r="GJZ946" s="337"/>
      <c r="GKA946" s="337"/>
      <c r="GKB946" s="337"/>
      <c r="GKC946" s="337"/>
      <c r="GKD946" s="337"/>
      <c r="GKE946" s="337"/>
      <c r="GKF946" s="337"/>
      <c r="GKG946" s="337"/>
      <c r="GKH946" s="337"/>
      <c r="GKI946" s="337"/>
      <c r="GKJ946" s="337"/>
      <c r="GKK946" s="337"/>
      <c r="GKL946" s="337"/>
      <c r="GKM946" s="337"/>
      <c r="GKN946" s="337"/>
      <c r="GKO946" s="337"/>
      <c r="GKP946" s="337"/>
      <c r="GKQ946" s="337"/>
      <c r="GKR946" s="337"/>
      <c r="GKS946" s="337"/>
      <c r="GKT946" s="337"/>
      <c r="GKU946" s="337"/>
      <c r="GKV946" s="337"/>
      <c r="GKW946" s="337"/>
      <c r="GKX946" s="337"/>
      <c r="GKY946" s="337"/>
      <c r="GKZ946" s="337"/>
      <c r="GLA946" s="337"/>
      <c r="GLB946" s="337"/>
      <c r="GLC946" s="337"/>
      <c r="GLD946" s="337"/>
      <c r="GLE946" s="337"/>
      <c r="GLF946" s="337"/>
      <c r="GLG946" s="337"/>
      <c r="GLH946" s="337"/>
      <c r="GLI946" s="337"/>
      <c r="GLJ946" s="337"/>
      <c r="GLK946" s="337"/>
      <c r="GLL946" s="337"/>
      <c r="GLM946" s="337"/>
      <c r="GLN946" s="337"/>
      <c r="GLO946" s="337"/>
      <c r="GLP946" s="337"/>
      <c r="GLQ946" s="337"/>
      <c r="GLR946" s="337"/>
      <c r="GLS946" s="337"/>
      <c r="GLT946" s="337"/>
      <c r="GLU946" s="337"/>
      <c r="GLV946" s="337"/>
      <c r="GLW946" s="337"/>
      <c r="GLX946" s="337"/>
      <c r="GLY946" s="337"/>
      <c r="GLZ946" s="337"/>
      <c r="GMA946" s="337"/>
      <c r="GMB946" s="337"/>
      <c r="GMC946" s="337"/>
      <c r="GMD946" s="337"/>
      <c r="GME946" s="337"/>
      <c r="GMF946" s="337"/>
      <c r="GMG946" s="337"/>
      <c r="GMH946" s="337"/>
      <c r="GMI946" s="337"/>
      <c r="GMJ946" s="337"/>
      <c r="GMK946" s="337"/>
      <c r="GML946" s="337"/>
      <c r="GMM946" s="337"/>
      <c r="GMN946" s="337"/>
      <c r="GMO946" s="337"/>
      <c r="GMP946" s="337"/>
      <c r="GMQ946" s="337"/>
      <c r="GMR946" s="337"/>
      <c r="GMS946" s="337"/>
      <c r="GMT946" s="337"/>
      <c r="GMU946" s="337"/>
      <c r="GMV946" s="337"/>
      <c r="GMW946" s="337"/>
      <c r="GMX946" s="337"/>
      <c r="GMY946" s="337"/>
      <c r="GMZ946" s="337"/>
      <c r="GNA946" s="337"/>
      <c r="GNB946" s="337"/>
      <c r="GNC946" s="337"/>
      <c r="GND946" s="337"/>
      <c r="GNE946" s="337"/>
      <c r="GNF946" s="337"/>
      <c r="GNG946" s="337"/>
      <c r="GNH946" s="337"/>
      <c r="GNI946" s="337"/>
      <c r="GNJ946" s="337"/>
      <c r="GNK946" s="337"/>
      <c r="GNL946" s="337"/>
      <c r="GNM946" s="337"/>
      <c r="GNN946" s="337"/>
      <c r="GNO946" s="337"/>
      <c r="GNP946" s="337"/>
      <c r="GNQ946" s="337"/>
      <c r="GNR946" s="337"/>
      <c r="GNS946" s="337"/>
      <c r="GNT946" s="337"/>
      <c r="GNU946" s="337"/>
      <c r="GNV946" s="337"/>
      <c r="GNW946" s="337"/>
      <c r="GNX946" s="337"/>
      <c r="GNY946" s="337"/>
      <c r="GNZ946" s="337"/>
      <c r="GOA946" s="337"/>
      <c r="GOB946" s="337"/>
      <c r="GOC946" s="337"/>
      <c r="GOD946" s="337"/>
      <c r="GOE946" s="337"/>
      <c r="GOF946" s="337"/>
      <c r="GOG946" s="337"/>
      <c r="GOH946" s="337"/>
      <c r="GOI946" s="337"/>
      <c r="GOJ946" s="337"/>
      <c r="GOK946" s="337"/>
      <c r="GOL946" s="337"/>
      <c r="GOM946" s="337"/>
      <c r="GON946" s="337"/>
      <c r="GOO946" s="337"/>
      <c r="GOP946" s="337"/>
      <c r="GOQ946" s="337"/>
      <c r="GOR946" s="337"/>
      <c r="GOS946" s="337"/>
      <c r="GOT946" s="337"/>
      <c r="GOU946" s="337"/>
      <c r="GOV946" s="337"/>
      <c r="GOW946" s="337"/>
      <c r="GOX946" s="337"/>
      <c r="GOY946" s="337"/>
      <c r="GOZ946" s="337"/>
      <c r="GPA946" s="337"/>
      <c r="GPB946" s="337"/>
      <c r="GPC946" s="337"/>
      <c r="GPD946" s="337"/>
      <c r="GPE946" s="337"/>
      <c r="GPF946" s="337"/>
      <c r="GPG946" s="337"/>
      <c r="GPH946" s="337"/>
      <c r="GPI946" s="337"/>
      <c r="GPJ946" s="337"/>
      <c r="GPK946" s="337"/>
      <c r="GPL946" s="337"/>
      <c r="GPM946" s="337"/>
      <c r="GPN946" s="337"/>
      <c r="GPO946" s="337"/>
      <c r="GPP946" s="337"/>
      <c r="GPQ946" s="337"/>
      <c r="GPR946" s="337"/>
      <c r="GPS946" s="337"/>
      <c r="GPT946" s="337"/>
      <c r="GPU946" s="337"/>
      <c r="GPV946" s="337"/>
      <c r="GPW946" s="337"/>
      <c r="GPX946" s="337"/>
      <c r="GPY946" s="337"/>
      <c r="GPZ946" s="337"/>
      <c r="GQA946" s="337"/>
      <c r="GQB946" s="337"/>
      <c r="GQC946" s="337"/>
      <c r="GQD946" s="337"/>
      <c r="GQE946" s="337"/>
      <c r="GQF946" s="337"/>
      <c r="GQG946" s="337"/>
      <c r="GQH946" s="337"/>
      <c r="GQI946" s="337"/>
      <c r="GQJ946" s="337"/>
      <c r="GQK946" s="337"/>
      <c r="GQL946" s="337"/>
      <c r="GQM946" s="337"/>
      <c r="GQN946" s="337"/>
      <c r="GQO946" s="337"/>
      <c r="GQP946" s="337"/>
      <c r="GQQ946" s="337"/>
      <c r="GQR946" s="337"/>
      <c r="GQS946" s="337"/>
      <c r="GQT946" s="337"/>
      <c r="GQU946" s="337"/>
      <c r="GQV946" s="337"/>
      <c r="GQW946" s="337"/>
      <c r="GQX946" s="337"/>
      <c r="GQY946" s="337"/>
      <c r="GQZ946" s="337"/>
      <c r="GRA946" s="337"/>
      <c r="GRB946" s="337"/>
      <c r="GRC946" s="337"/>
      <c r="GRD946" s="337"/>
      <c r="GRE946" s="337"/>
      <c r="GRF946" s="337"/>
      <c r="GRG946" s="337"/>
      <c r="GRH946" s="337"/>
      <c r="GRI946" s="337"/>
      <c r="GRJ946" s="337"/>
      <c r="GRK946" s="337"/>
      <c r="GRL946" s="337"/>
      <c r="GRM946" s="337"/>
      <c r="GRN946" s="337"/>
      <c r="GRO946" s="337"/>
      <c r="GRP946" s="337"/>
      <c r="GRQ946" s="337"/>
      <c r="GRR946" s="337"/>
      <c r="GRS946" s="337"/>
      <c r="GRT946" s="337"/>
      <c r="GRU946" s="337"/>
      <c r="GRV946" s="337"/>
      <c r="GRW946" s="337"/>
      <c r="GRX946" s="337"/>
      <c r="GRY946" s="337"/>
      <c r="GRZ946" s="337"/>
      <c r="GSA946" s="337"/>
      <c r="GSB946" s="337"/>
      <c r="GSC946" s="337"/>
      <c r="GSD946" s="337"/>
      <c r="GSE946" s="337"/>
      <c r="GSF946" s="337"/>
      <c r="GSG946" s="337"/>
      <c r="GSH946" s="337"/>
      <c r="GSI946" s="337"/>
      <c r="GSJ946" s="337"/>
      <c r="GSK946" s="337"/>
      <c r="GSL946" s="337"/>
      <c r="GSM946" s="337"/>
      <c r="GSN946" s="337"/>
      <c r="GSO946" s="337"/>
      <c r="GSP946" s="337"/>
      <c r="GSQ946" s="337"/>
      <c r="GSR946" s="337"/>
      <c r="GSS946" s="337"/>
      <c r="GST946" s="337"/>
      <c r="GSU946" s="337"/>
      <c r="GSV946" s="337"/>
      <c r="GSW946" s="337"/>
      <c r="GSX946" s="337"/>
      <c r="GSY946" s="337"/>
      <c r="GSZ946" s="337"/>
      <c r="GTA946" s="337"/>
      <c r="GTB946" s="337"/>
      <c r="GTC946" s="337"/>
      <c r="GTD946" s="337"/>
      <c r="GTE946" s="337"/>
      <c r="GTF946" s="337"/>
      <c r="GTG946" s="337"/>
      <c r="GTH946" s="337"/>
      <c r="GTI946" s="337"/>
      <c r="GTJ946" s="337"/>
      <c r="GTK946" s="337"/>
      <c r="GTL946" s="337"/>
      <c r="GTM946" s="337"/>
      <c r="GTN946" s="337"/>
      <c r="GTO946" s="337"/>
      <c r="GTP946" s="337"/>
      <c r="GTQ946" s="337"/>
      <c r="GTR946" s="337"/>
      <c r="GTS946" s="337"/>
      <c r="GTT946" s="337"/>
      <c r="GTU946" s="337"/>
      <c r="GTV946" s="337"/>
      <c r="GTW946" s="337"/>
      <c r="GTX946" s="337"/>
      <c r="GTY946" s="337"/>
      <c r="GTZ946" s="337"/>
      <c r="GUA946" s="337"/>
      <c r="GUB946" s="337"/>
      <c r="GUC946" s="337"/>
      <c r="GUD946" s="337"/>
      <c r="GUE946" s="337"/>
      <c r="GUF946" s="337"/>
      <c r="GUG946" s="337"/>
      <c r="GUH946" s="337"/>
      <c r="GUI946" s="337"/>
      <c r="GUJ946" s="337"/>
      <c r="GUK946" s="337"/>
      <c r="GUL946" s="337"/>
      <c r="GUM946" s="337"/>
      <c r="GUN946" s="337"/>
      <c r="GUO946" s="337"/>
      <c r="GUP946" s="337"/>
      <c r="GUQ946" s="337"/>
      <c r="GUR946" s="337"/>
      <c r="GUS946" s="337"/>
      <c r="GUT946" s="337"/>
      <c r="GUU946" s="337"/>
      <c r="GUV946" s="337"/>
      <c r="GUW946" s="337"/>
      <c r="GUX946" s="337"/>
      <c r="GUY946" s="337"/>
      <c r="GUZ946" s="337"/>
      <c r="GVA946" s="337"/>
      <c r="GVB946" s="337"/>
      <c r="GVC946" s="337"/>
      <c r="GVD946" s="337"/>
      <c r="GVE946" s="337"/>
      <c r="GVF946" s="337"/>
      <c r="GVG946" s="337"/>
      <c r="GVH946" s="337"/>
      <c r="GVI946" s="337"/>
      <c r="GVJ946" s="337"/>
      <c r="GVK946" s="337"/>
      <c r="GVL946" s="337"/>
      <c r="GVM946" s="337"/>
      <c r="GVN946" s="337"/>
      <c r="GVO946" s="337"/>
      <c r="GVP946" s="337"/>
      <c r="GVQ946" s="337"/>
      <c r="GVR946" s="337"/>
      <c r="GVS946" s="337"/>
      <c r="GVT946" s="337"/>
      <c r="GVU946" s="337"/>
      <c r="GVV946" s="337"/>
      <c r="GVW946" s="337"/>
      <c r="GVX946" s="337"/>
      <c r="GVY946" s="337"/>
      <c r="GVZ946" s="337"/>
      <c r="GWA946" s="337"/>
      <c r="GWB946" s="337"/>
      <c r="GWC946" s="337"/>
      <c r="GWD946" s="337"/>
      <c r="GWE946" s="337"/>
      <c r="GWF946" s="337"/>
      <c r="GWG946" s="337"/>
      <c r="GWH946" s="337"/>
      <c r="GWI946" s="337"/>
      <c r="GWJ946" s="337"/>
      <c r="GWK946" s="337"/>
      <c r="GWL946" s="337"/>
      <c r="GWM946" s="337"/>
      <c r="GWN946" s="337"/>
      <c r="GWO946" s="337"/>
      <c r="GWP946" s="337"/>
      <c r="GWQ946" s="337"/>
      <c r="GWR946" s="337"/>
      <c r="GWS946" s="337"/>
      <c r="GWT946" s="337"/>
      <c r="GWU946" s="337"/>
      <c r="GWV946" s="337"/>
      <c r="GWW946" s="337"/>
      <c r="GWX946" s="337"/>
      <c r="GWY946" s="337"/>
      <c r="GWZ946" s="337"/>
      <c r="GXA946" s="337"/>
      <c r="GXB946" s="337"/>
      <c r="GXC946" s="337"/>
      <c r="GXD946" s="337"/>
      <c r="GXE946" s="337"/>
      <c r="GXF946" s="337"/>
      <c r="GXG946" s="337"/>
      <c r="GXH946" s="337"/>
      <c r="GXI946" s="337"/>
      <c r="GXJ946" s="337"/>
      <c r="GXK946" s="337"/>
      <c r="GXL946" s="337"/>
      <c r="GXM946" s="337"/>
      <c r="GXN946" s="337"/>
      <c r="GXO946" s="337"/>
      <c r="GXP946" s="337"/>
      <c r="GXQ946" s="337"/>
      <c r="GXR946" s="337"/>
      <c r="GXS946" s="337"/>
      <c r="GXT946" s="337"/>
      <c r="GXU946" s="337"/>
      <c r="GXV946" s="337"/>
      <c r="GXW946" s="337"/>
      <c r="GXX946" s="337"/>
      <c r="GXY946" s="337"/>
      <c r="GXZ946" s="337"/>
      <c r="GYA946" s="337"/>
      <c r="GYB946" s="337"/>
      <c r="GYC946" s="337"/>
      <c r="GYD946" s="337"/>
      <c r="GYE946" s="337"/>
      <c r="GYF946" s="337"/>
      <c r="GYG946" s="337"/>
      <c r="GYH946" s="337"/>
      <c r="GYI946" s="337"/>
      <c r="GYJ946" s="337"/>
      <c r="GYK946" s="337"/>
      <c r="GYL946" s="337"/>
      <c r="GYM946" s="337"/>
      <c r="GYN946" s="337"/>
      <c r="GYO946" s="337"/>
      <c r="GYP946" s="337"/>
      <c r="GYQ946" s="337"/>
      <c r="GYR946" s="337"/>
      <c r="GYS946" s="337"/>
      <c r="GYT946" s="337"/>
      <c r="GYU946" s="337"/>
      <c r="GYV946" s="337"/>
      <c r="GYW946" s="337"/>
      <c r="GYX946" s="337"/>
      <c r="GYY946" s="337"/>
      <c r="GYZ946" s="337"/>
      <c r="GZA946" s="337"/>
      <c r="GZB946" s="337"/>
      <c r="GZC946" s="337"/>
      <c r="GZD946" s="337"/>
      <c r="GZE946" s="337"/>
      <c r="GZF946" s="337"/>
      <c r="GZG946" s="337"/>
      <c r="GZH946" s="337"/>
      <c r="GZI946" s="337"/>
      <c r="GZJ946" s="337"/>
      <c r="GZK946" s="337"/>
      <c r="GZL946" s="337"/>
      <c r="GZM946" s="337"/>
      <c r="GZN946" s="337"/>
      <c r="GZO946" s="337"/>
      <c r="GZP946" s="337"/>
      <c r="GZQ946" s="337"/>
      <c r="GZR946" s="337"/>
      <c r="GZS946" s="337"/>
      <c r="GZT946" s="337"/>
      <c r="GZU946" s="337"/>
      <c r="GZV946" s="337"/>
      <c r="GZW946" s="337"/>
      <c r="GZX946" s="337"/>
      <c r="GZY946" s="337"/>
      <c r="GZZ946" s="337"/>
      <c r="HAA946" s="337"/>
      <c r="HAB946" s="337"/>
      <c r="HAC946" s="337"/>
      <c r="HAD946" s="337"/>
      <c r="HAE946" s="337"/>
      <c r="HAF946" s="337"/>
      <c r="HAG946" s="337"/>
      <c r="HAH946" s="337"/>
      <c r="HAI946" s="337"/>
      <c r="HAJ946" s="337"/>
      <c r="HAK946" s="337"/>
      <c r="HAL946" s="337"/>
      <c r="HAM946" s="337"/>
      <c r="HAN946" s="337"/>
      <c r="HAO946" s="337"/>
      <c r="HAP946" s="337"/>
      <c r="HAQ946" s="337"/>
      <c r="HAR946" s="337"/>
      <c r="HAS946" s="337"/>
      <c r="HAT946" s="337"/>
      <c r="HAU946" s="337"/>
      <c r="HAV946" s="337"/>
      <c r="HAW946" s="337"/>
      <c r="HAX946" s="337"/>
      <c r="HAY946" s="337"/>
      <c r="HAZ946" s="337"/>
      <c r="HBA946" s="337"/>
      <c r="HBB946" s="337"/>
      <c r="HBC946" s="337"/>
      <c r="HBD946" s="337"/>
      <c r="HBE946" s="337"/>
      <c r="HBF946" s="337"/>
      <c r="HBG946" s="337"/>
      <c r="HBH946" s="337"/>
      <c r="HBI946" s="337"/>
      <c r="HBJ946" s="337"/>
      <c r="HBK946" s="337"/>
      <c r="HBL946" s="337"/>
      <c r="HBM946" s="337"/>
      <c r="HBN946" s="337"/>
      <c r="HBO946" s="337"/>
      <c r="HBP946" s="337"/>
      <c r="HBQ946" s="337"/>
      <c r="HBR946" s="337"/>
      <c r="HBS946" s="337"/>
      <c r="HBT946" s="337"/>
      <c r="HBU946" s="337"/>
      <c r="HBV946" s="337"/>
      <c r="HBW946" s="337"/>
      <c r="HBX946" s="337"/>
      <c r="HBY946" s="337"/>
      <c r="HBZ946" s="337"/>
      <c r="HCA946" s="337"/>
      <c r="HCB946" s="337"/>
      <c r="HCC946" s="337"/>
      <c r="HCD946" s="337"/>
      <c r="HCE946" s="337"/>
      <c r="HCF946" s="337"/>
      <c r="HCG946" s="337"/>
      <c r="HCH946" s="337"/>
      <c r="HCI946" s="337"/>
      <c r="HCJ946" s="337"/>
      <c r="HCK946" s="337"/>
      <c r="HCL946" s="337"/>
      <c r="HCM946" s="337"/>
      <c r="HCN946" s="337"/>
      <c r="HCO946" s="337"/>
      <c r="HCP946" s="337"/>
      <c r="HCQ946" s="337"/>
      <c r="HCR946" s="337"/>
      <c r="HCS946" s="337"/>
      <c r="HCT946" s="337"/>
      <c r="HCU946" s="337"/>
      <c r="HCV946" s="337"/>
      <c r="HCW946" s="337"/>
      <c r="HCX946" s="337"/>
      <c r="HCY946" s="337"/>
      <c r="HCZ946" s="337"/>
      <c r="HDA946" s="337"/>
      <c r="HDB946" s="337"/>
      <c r="HDC946" s="337"/>
      <c r="HDD946" s="337"/>
      <c r="HDE946" s="337"/>
      <c r="HDF946" s="337"/>
      <c r="HDG946" s="337"/>
      <c r="HDH946" s="337"/>
      <c r="HDI946" s="337"/>
      <c r="HDJ946" s="337"/>
      <c r="HDK946" s="337"/>
      <c r="HDL946" s="337"/>
      <c r="HDM946" s="337"/>
      <c r="HDN946" s="337"/>
      <c r="HDO946" s="337"/>
      <c r="HDP946" s="337"/>
      <c r="HDQ946" s="337"/>
      <c r="HDR946" s="337"/>
      <c r="HDS946" s="337"/>
      <c r="HDT946" s="337"/>
      <c r="HDU946" s="337"/>
      <c r="HDV946" s="337"/>
      <c r="HDW946" s="337"/>
      <c r="HDX946" s="337"/>
      <c r="HDY946" s="337"/>
      <c r="HDZ946" s="337"/>
      <c r="HEA946" s="337"/>
      <c r="HEB946" s="337"/>
      <c r="HEC946" s="337"/>
      <c r="HED946" s="337"/>
      <c r="HEE946" s="337"/>
      <c r="HEF946" s="337"/>
      <c r="HEG946" s="337"/>
      <c r="HEH946" s="337"/>
      <c r="HEI946" s="337"/>
      <c r="HEJ946" s="337"/>
      <c r="HEK946" s="337"/>
      <c r="HEL946" s="337"/>
      <c r="HEM946" s="337"/>
      <c r="HEN946" s="337"/>
      <c r="HEO946" s="337"/>
      <c r="HEP946" s="337"/>
      <c r="HEQ946" s="337"/>
      <c r="HER946" s="337"/>
      <c r="HES946" s="337"/>
      <c r="HET946" s="337"/>
      <c r="HEU946" s="337"/>
      <c r="HEV946" s="337"/>
      <c r="HEW946" s="337"/>
      <c r="HEX946" s="337"/>
      <c r="HEY946" s="337"/>
      <c r="HEZ946" s="337"/>
      <c r="HFA946" s="337"/>
      <c r="HFB946" s="337"/>
      <c r="HFC946" s="337"/>
      <c r="HFD946" s="337"/>
      <c r="HFE946" s="337"/>
      <c r="HFF946" s="337"/>
      <c r="HFG946" s="337"/>
      <c r="HFH946" s="337"/>
      <c r="HFI946" s="337"/>
      <c r="HFJ946" s="337"/>
      <c r="HFK946" s="337"/>
      <c r="HFL946" s="337"/>
      <c r="HFM946" s="337"/>
      <c r="HFN946" s="337"/>
      <c r="HFO946" s="337"/>
      <c r="HFP946" s="337"/>
      <c r="HFQ946" s="337"/>
      <c r="HFR946" s="337"/>
      <c r="HFS946" s="337"/>
      <c r="HFT946" s="337"/>
      <c r="HFU946" s="337"/>
      <c r="HFV946" s="337"/>
      <c r="HFW946" s="337"/>
      <c r="HFX946" s="337"/>
      <c r="HFY946" s="337"/>
      <c r="HFZ946" s="337"/>
      <c r="HGA946" s="337"/>
      <c r="HGB946" s="337"/>
      <c r="HGC946" s="337"/>
      <c r="HGD946" s="337"/>
      <c r="HGE946" s="337"/>
      <c r="HGF946" s="337"/>
      <c r="HGG946" s="337"/>
      <c r="HGH946" s="337"/>
      <c r="HGI946" s="337"/>
      <c r="HGJ946" s="337"/>
      <c r="HGK946" s="337"/>
      <c r="HGL946" s="337"/>
      <c r="HGM946" s="337"/>
      <c r="HGN946" s="337"/>
      <c r="HGO946" s="337"/>
      <c r="HGP946" s="337"/>
      <c r="HGQ946" s="337"/>
      <c r="HGR946" s="337"/>
      <c r="HGS946" s="337"/>
      <c r="HGT946" s="337"/>
      <c r="HGU946" s="337"/>
      <c r="HGV946" s="337"/>
      <c r="HGW946" s="337"/>
      <c r="HGX946" s="337"/>
      <c r="HGY946" s="337"/>
      <c r="HGZ946" s="337"/>
      <c r="HHA946" s="337"/>
      <c r="HHB946" s="337"/>
      <c r="HHC946" s="337"/>
      <c r="HHD946" s="337"/>
      <c r="HHE946" s="337"/>
      <c r="HHF946" s="337"/>
      <c r="HHG946" s="337"/>
      <c r="HHH946" s="337"/>
      <c r="HHI946" s="337"/>
      <c r="HHJ946" s="337"/>
      <c r="HHK946" s="337"/>
      <c r="HHL946" s="337"/>
      <c r="HHM946" s="337"/>
      <c r="HHN946" s="337"/>
      <c r="HHO946" s="337"/>
      <c r="HHP946" s="337"/>
      <c r="HHQ946" s="337"/>
      <c r="HHR946" s="337"/>
      <c r="HHS946" s="337"/>
      <c r="HHT946" s="337"/>
      <c r="HHU946" s="337"/>
      <c r="HHV946" s="337"/>
      <c r="HHW946" s="337"/>
      <c r="HHX946" s="337"/>
      <c r="HHY946" s="337"/>
      <c r="HHZ946" s="337"/>
      <c r="HIA946" s="337"/>
      <c r="HIB946" s="337"/>
      <c r="HIC946" s="337"/>
      <c r="HID946" s="337"/>
      <c r="HIE946" s="337"/>
      <c r="HIF946" s="337"/>
      <c r="HIG946" s="337"/>
      <c r="HIH946" s="337"/>
      <c r="HII946" s="337"/>
      <c r="HIJ946" s="337"/>
      <c r="HIK946" s="337"/>
      <c r="HIL946" s="337"/>
      <c r="HIM946" s="337"/>
      <c r="HIN946" s="337"/>
      <c r="HIO946" s="337"/>
      <c r="HIP946" s="337"/>
      <c r="HIQ946" s="337"/>
      <c r="HIR946" s="337"/>
      <c r="HIS946" s="337"/>
      <c r="HIT946" s="337"/>
      <c r="HIU946" s="337"/>
      <c r="HIV946" s="337"/>
      <c r="HIW946" s="337"/>
      <c r="HIX946" s="337"/>
      <c r="HIY946" s="337"/>
      <c r="HIZ946" s="337"/>
      <c r="HJA946" s="337"/>
      <c r="HJB946" s="337"/>
      <c r="HJC946" s="337"/>
      <c r="HJD946" s="337"/>
      <c r="HJE946" s="337"/>
      <c r="HJF946" s="337"/>
      <c r="HJG946" s="337"/>
      <c r="HJH946" s="337"/>
      <c r="HJI946" s="337"/>
      <c r="HJJ946" s="337"/>
      <c r="HJK946" s="337"/>
      <c r="HJL946" s="337"/>
      <c r="HJM946" s="337"/>
      <c r="HJN946" s="337"/>
      <c r="HJO946" s="337"/>
      <c r="HJP946" s="337"/>
      <c r="HJQ946" s="337"/>
      <c r="HJR946" s="337"/>
      <c r="HJS946" s="337"/>
      <c r="HJT946" s="337"/>
      <c r="HJU946" s="337"/>
      <c r="HJV946" s="337"/>
      <c r="HJW946" s="337"/>
      <c r="HJX946" s="337"/>
      <c r="HJY946" s="337"/>
      <c r="HJZ946" s="337"/>
      <c r="HKA946" s="337"/>
      <c r="HKB946" s="337"/>
      <c r="HKC946" s="337"/>
      <c r="HKD946" s="337"/>
      <c r="HKE946" s="337"/>
      <c r="HKF946" s="337"/>
      <c r="HKG946" s="337"/>
      <c r="HKH946" s="337"/>
      <c r="HKI946" s="337"/>
      <c r="HKJ946" s="337"/>
      <c r="HKK946" s="337"/>
      <c r="HKL946" s="337"/>
      <c r="HKM946" s="337"/>
      <c r="HKN946" s="337"/>
      <c r="HKO946" s="337"/>
      <c r="HKP946" s="337"/>
      <c r="HKQ946" s="337"/>
      <c r="HKR946" s="337"/>
      <c r="HKS946" s="337"/>
      <c r="HKT946" s="337"/>
      <c r="HKU946" s="337"/>
      <c r="HKV946" s="337"/>
      <c r="HKW946" s="337"/>
      <c r="HKX946" s="337"/>
      <c r="HKY946" s="337"/>
      <c r="HKZ946" s="337"/>
      <c r="HLA946" s="337"/>
      <c r="HLB946" s="337"/>
      <c r="HLC946" s="337"/>
      <c r="HLD946" s="337"/>
      <c r="HLE946" s="337"/>
      <c r="HLF946" s="337"/>
      <c r="HLG946" s="337"/>
      <c r="HLH946" s="337"/>
      <c r="HLI946" s="337"/>
      <c r="HLJ946" s="337"/>
      <c r="HLK946" s="337"/>
      <c r="HLL946" s="337"/>
      <c r="HLM946" s="337"/>
      <c r="HLN946" s="337"/>
      <c r="HLO946" s="337"/>
      <c r="HLP946" s="337"/>
      <c r="HLQ946" s="337"/>
      <c r="HLR946" s="337"/>
      <c r="HLS946" s="337"/>
      <c r="HLT946" s="337"/>
      <c r="HLU946" s="337"/>
      <c r="HLV946" s="337"/>
      <c r="HLW946" s="337"/>
      <c r="HLX946" s="337"/>
      <c r="HLY946" s="337"/>
      <c r="HLZ946" s="337"/>
      <c r="HMA946" s="337"/>
      <c r="HMB946" s="337"/>
      <c r="HMC946" s="337"/>
      <c r="HMD946" s="337"/>
      <c r="HME946" s="337"/>
      <c r="HMF946" s="337"/>
      <c r="HMG946" s="337"/>
      <c r="HMH946" s="337"/>
      <c r="HMI946" s="337"/>
      <c r="HMJ946" s="337"/>
      <c r="HMK946" s="337"/>
      <c r="HML946" s="337"/>
      <c r="HMM946" s="337"/>
      <c r="HMN946" s="337"/>
      <c r="HMO946" s="337"/>
      <c r="HMP946" s="337"/>
      <c r="HMQ946" s="337"/>
      <c r="HMR946" s="337"/>
      <c r="HMS946" s="337"/>
      <c r="HMT946" s="337"/>
      <c r="HMU946" s="337"/>
      <c r="HMV946" s="337"/>
      <c r="HMW946" s="337"/>
      <c r="HMX946" s="337"/>
      <c r="HMY946" s="337"/>
      <c r="HMZ946" s="337"/>
      <c r="HNA946" s="337"/>
      <c r="HNB946" s="337"/>
      <c r="HNC946" s="337"/>
      <c r="HND946" s="337"/>
      <c r="HNE946" s="337"/>
      <c r="HNF946" s="337"/>
      <c r="HNG946" s="337"/>
      <c r="HNH946" s="337"/>
      <c r="HNI946" s="337"/>
      <c r="HNJ946" s="337"/>
      <c r="HNK946" s="337"/>
      <c r="HNL946" s="337"/>
      <c r="HNM946" s="337"/>
      <c r="HNN946" s="337"/>
      <c r="HNO946" s="337"/>
      <c r="HNP946" s="337"/>
      <c r="HNQ946" s="337"/>
      <c r="HNR946" s="337"/>
      <c r="HNS946" s="337"/>
      <c r="HNT946" s="337"/>
      <c r="HNU946" s="337"/>
      <c r="HNV946" s="337"/>
      <c r="HNW946" s="337"/>
      <c r="HNX946" s="337"/>
      <c r="HNY946" s="337"/>
      <c r="HNZ946" s="337"/>
      <c r="HOA946" s="337"/>
      <c r="HOB946" s="337"/>
      <c r="HOC946" s="337"/>
      <c r="HOD946" s="337"/>
      <c r="HOE946" s="337"/>
      <c r="HOF946" s="337"/>
      <c r="HOG946" s="337"/>
      <c r="HOH946" s="337"/>
      <c r="HOI946" s="337"/>
      <c r="HOJ946" s="337"/>
      <c r="HOK946" s="337"/>
      <c r="HOL946" s="337"/>
      <c r="HOM946" s="337"/>
      <c r="HON946" s="337"/>
      <c r="HOO946" s="337"/>
      <c r="HOP946" s="337"/>
      <c r="HOQ946" s="337"/>
      <c r="HOR946" s="337"/>
      <c r="HOS946" s="337"/>
      <c r="HOT946" s="337"/>
      <c r="HOU946" s="337"/>
      <c r="HOV946" s="337"/>
      <c r="HOW946" s="337"/>
      <c r="HOX946" s="337"/>
      <c r="HOY946" s="337"/>
      <c r="HOZ946" s="337"/>
      <c r="HPA946" s="337"/>
      <c r="HPB946" s="337"/>
      <c r="HPC946" s="337"/>
      <c r="HPD946" s="337"/>
      <c r="HPE946" s="337"/>
      <c r="HPF946" s="337"/>
      <c r="HPG946" s="337"/>
      <c r="HPH946" s="337"/>
      <c r="HPI946" s="337"/>
      <c r="HPJ946" s="337"/>
      <c r="HPK946" s="337"/>
      <c r="HPL946" s="337"/>
      <c r="HPM946" s="337"/>
      <c r="HPN946" s="337"/>
      <c r="HPO946" s="337"/>
      <c r="HPP946" s="337"/>
      <c r="HPQ946" s="337"/>
      <c r="HPR946" s="337"/>
      <c r="HPS946" s="337"/>
      <c r="HPT946" s="337"/>
      <c r="HPU946" s="337"/>
      <c r="HPV946" s="337"/>
      <c r="HPW946" s="337"/>
      <c r="HPX946" s="337"/>
      <c r="HPY946" s="337"/>
      <c r="HPZ946" s="337"/>
      <c r="HQA946" s="337"/>
      <c r="HQB946" s="337"/>
      <c r="HQC946" s="337"/>
      <c r="HQD946" s="337"/>
      <c r="HQE946" s="337"/>
      <c r="HQF946" s="337"/>
      <c r="HQG946" s="337"/>
      <c r="HQH946" s="337"/>
      <c r="HQI946" s="337"/>
      <c r="HQJ946" s="337"/>
      <c r="HQK946" s="337"/>
      <c r="HQL946" s="337"/>
      <c r="HQM946" s="337"/>
      <c r="HQN946" s="337"/>
      <c r="HQO946" s="337"/>
      <c r="HQP946" s="337"/>
      <c r="HQQ946" s="337"/>
      <c r="HQR946" s="337"/>
      <c r="HQS946" s="337"/>
      <c r="HQT946" s="337"/>
      <c r="HQU946" s="337"/>
      <c r="HQV946" s="337"/>
      <c r="HQW946" s="337"/>
      <c r="HQX946" s="337"/>
      <c r="HQY946" s="337"/>
      <c r="HQZ946" s="337"/>
      <c r="HRA946" s="337"/>
      <c r="HRB946" s="337"/>
      <c r="HRC946" s="337"/>
      <c r="HRD946" s="337"/>
      <c r="HRE946" s="337"/>
      <c r="HRF946" s="337"/>
      <c r="HRG946" s="337"/>
      <c r="HRH946" s="337"/>
      <c r="HRI946" s="337"/>
      <c r="HRJ946" s="337"/>
      <c r="HRK946" s="337"/>
      <c r="HRL946" s="337"/>
      <c r="HRM946" s="337"/>
      <c r="HRN946" s="337"/>
      <c r="HRO946" s="337"/>
      <c r="HRP946" s="337"/>
      <c r="HRQ946" s="337"/>
      <c r="HRR946" s="337"/>
      <c r="HRS946" s="337"/>
      <c r="HRT946" s="337"/>
      <c r="HRU946" s="337"/>
      <c r="HRV946" s="337"/>
      <c r="HRW946" s="337"/>
      <c r="HRX946" s="337"/>
      <c r="HRY946" s="337"/>
      <c r="HRZ946" s="337"/>
      <c r="HSA946" s="337"/>
      <c r="HSB946" s="337"/>
      <c r="HSC946" s="337"/>
      <c r="HSD946" s="337"/>
      <c r="HSE946" s="337"/>
      <c r="HSF946" s="337"/>
      <c r="HSG946" s="337"/>
      <c r="HSH946" s="337"/>
      <c r="HSI946" s="337"/>
      <c r="HSJ946" s="337"/>
      <c r="HSK946" s="337"/>
      <c r="HSL946" s="337"/>
      <c r="HSM946" s="337"/>
      <c r="HSN946" s="337"/>
      <c r="HSO946" s="337"/>
      <c r="HSP946" s="337"/>
      <c r="HSQ946" s="337"/>
      <c r="HSR946" s="337"/>
      <c r="HSS946" s="337"/>
      <c r="HST946" s="337"/>
      <c r="HSU946" s="337"/>
      <c r="HSV946" s="337"/>
      <c r="HSW946" s="337"/>
      <c r="HSX946" s="337"/>
      <c r="HSY946" s="337"/>
      <c r="HSZ946" s="337"/>
      <c r="HTA946" s="337"/>
      <c r="HTB946" s="337"/>
      <c r="HTC946" s="337"/>
      <c r="HTD946" s="337"/>
      <c r="HTE946" s="337"/>
      <c r="HTF946" s="337"/>
      <c r="HTG946" s="337"/>
      <c r="HTH946" s="337"/>
      <c r="HTI946" s="337"/>
      <c r="HTJ946" s="337"/>
      <c r="HTK946" s="337"/>
      <c r="HTL946" s="337"/>
      <c r="HTM946" s="337"/>
      <c r="HTN946" s="337"/>
      <c r="HTO946" s="337"/>
      <c r="HTP946" s="337"/>
      <c r="HTQ946" s="337"/>
      <c r="HTR946" s="337"/>
      <c r="HTS946" s="337"/>
      <c r="HTT946" s="337"/>
      <c r="HTU946" s="337"/>
      <c r="HTV946" s="337"/>
      <c r="HTW946" s="337"/>
      <c r="HTX946" s="337"/>
      <c r="HTY946" s="337"/>
      <c r="HTZ946" s="337"/>
      <c r="HUA946" s="337"/>
      <c r="HUB946" s="337"/>
      <c r="HUC946" s="337"/>
      <c r="HUD946" s="337"/>
      <c r="HUE946" s="337"/>
      <c r="HUF946" s="337"/>
      <c r="HUG946" s="337"/>
      <c r="HUH946" s="337"/>
      <c r="HUI946" s="337"/>
      <c r="HUJ946" s="337"/>
      <c r="HUK946" s="337"/>
      <c r="HUL946" s="337"/>
      <c r="HUM946" s="337"/>
      <c r="HUN946" s="337"/>
      <c r="HUO946" s="337"/>
      <c r="HUP946" s="337"/>
      <c r="HUQ946" s="337"/>
      <c r="HUR946" s="337"/>
      <c r="HUS946" s="337"/>
      <c r="HUT946" s="337"/>
      <c r="HUU946" s="337"/>
      <c r="HUV946" s="337"/>
      <c r="HUW946" s="337"/>
      <c r="HUX946" s="337"/>
      <c r="HUY946" s="337"/>
      <c r="HUZ946" s="337"/>
      <c r="HVA946" s="337"/>
      <c r="HVB946" s="337"/>
      <c r="HVC946" s="337"/>
      <c r="HVD946" s="337"/>
      <c r="HVE946" s="337"/>
      <c r="HVF946" s="337"/>
      <c r="HVG946" s="337"/>
      <c r="HVH946" s="337"/>
      <c r="HVI946" s="337"/>
      <c r="HVJ946" s="337"/>
      <c r="HVK946" s="337"/>
      <c r="HVL946" s="337"/>
      <c r="HVM946" s="337"/>
      <c r="HVN946" s="337"/>
      <c r="HVO946" s="337"/>
      <c r="HVP946" s="337"/>
      <c r="HVQ946" s="337"/>
      <c r="HVR946" s="337"/>
      <c r="HVS946" s="337"/>
      <c r="HVT946" s="337"/>
      <c r="HVU946" s="337"/>
      <c r="HVV946" s="337"/>
      <c r="HVW946" s="337"/>
      <c r="HVX946" s="337"/>
      <c r="HVY946" s="337"/>
      <c r="HVZ946" s="337"/>
      <c r="HWA946" s="337"/>
      <c r="HWB946" s="337"/>
      <c r="HWC946" s="337"/>
      <c r="HWD946" s="337"/>
      <c r="HWE946" s="337"/>
      <c r="HWF946" s="337"/>
      <c r="HWG946" s="337"/>
      <c r="HWH946" s="337"/>
      <c r="HWI946" s="337"/>
      <c r="HWJ946" s="337"/>
      <c r="HWK946" s="337"/>
      <c r="HWL946" s="337"/>
      <c r="HWM946" s="337"/>
      <c r="HWN946" s="337"/>
      <c r="HWO946" s="337"/>
      <c r="HWP946" s="337"/>
      <c r="HWQ946" s="337"/>
      <c r="HWR946" s="337"/>
      <c r="HWS946" s="337"/>
      <c r="HWT946" s="337"/>
      <c r="HWU946" s="337"/>
      <c r="HWV946" s="337"/>
      <c r="HWW946" s="337"/>
      <c r="HWX946" s="337"/>
      <c r="HWY946" s="337"/>
      <c r="HWZ946" s="337"/>
      <c r="HXA946" s="337"/>
      <c r="HXB946" s="337"/>
      <c r="HXC946" s="337"/>
      <c r="HXD946" s="337"/>
      <c r="HXE946" s="337"/>
      <c r="HXF946" s="337"/>
      <c r="HXG946" s="337"/>
      <c r="HXH946" s="337"/>
      <c r="HXI946" s="337"/>
      <c r="HXJ946" s="337"/>
      <c r="HXK946" s="337"/>
      <c r="HXL946" s="337"/>
      <c r="HXM946" s="337"/>
      <c r="HXN946" s="337"/>
      <c r="HXO946" s="337"/>
      <c r="HXP946" s="337"/>
      <c r="HXQ946" s="337"/>
      <c r="HXR946" s="337"/>
      <c r="HXS946" s="337"/>
      <c r="HXT946" s="337"/>
      <c r="HXU946" s="337"/>
      <c r="HXV946" s="337"/>
      <c r="HXW946" s="337"/>
      <c r="HXX946" s="337"/>
      <c r="HXY946" s="337"/>
      <c r="HXZ946" s="337"/>
      <c r="HYA946" s="337"/>
      <c r="HYB946" s="337"/>
      <c r="HYC946" s="337"/>
      <c r="HYD946" s="337"/>
      <c r="HYE946" s="337"/>
      <c r="HYF946" s="337"/>
      <c r="HYG946" s="337"/>
      <c r="HYH946" s="337"/>
      <c r="HYI946" s="337"/>
      <c r="HYJ946" s="337"/>
      <c r="HYK946" s="337"/>
      <c r="HYL946" s="337"/>
      <c r="HYM946" s="337"/>
      <c r="HYN946" s="337"/>
      <c r="HYO946" s="337"/>
      <c r="HYP946" s="337"/>
      <c r="HYQ946" s="337"/>
      <c r="HYR946" s="337"/>
      <c r="HYS946" s="337"/>
      <c r="HYT946" s="337"/>
      <c r="HYU946" s="337"/>
      <c r="HYV946" s="337"/>
      <c r="HYW946" s="337"/>
      <c r="HYX946" s="337"/>
      <c r="HYY946" s="337"/>
      <c r="HYZ946" s="337"/>
      <c r="HZA946" s="337"/>
      <c r="HZB946" s="337"/>
      <c r="HZC946" s="337"/>
      <c r="HZD946" s="337"/>
      <c r="HZE946" s="337"/>
      <c r="HZF946" s="337"/>
      <c r="HZG946" s="337"/>
      <c r="HZH946" s="337"/>
      <c r="HZI946" s="337"/>
      <c r="HZJ946" s="337"/>
      <c r="HZK946" s="337"/>
      <c r="HZL946" s="337"/>
      <c r="HZM946" s="337"/>
      <c r="HZN946" s="337"/>
      <c r="HZO946" s="337"/>
      <c r="HZP946" s="337"/>
      <c r="HZQ946" s="337"/>
      <c r="HZR946" s="337"/>
      <c r="HZS946" s="337"/>
      <c r="HZT946" s="337"/>
      <c r="HZU946" s="337"/>
      <c r="HZV946" s="337"/>
      <c r="HZW946" s="337"/>
      <c r="HZX946" s="337"/>
      <c r="HZY946" s="337"/>
      <c r="HZZ946" s="337"/>
      <c r="IAA946" s="337"/>
      <c r="IAB946" s="337"/>
      <c r="IAC946" s="337"/>
      <c r="IAD946" s="337"/>
      <c r="IAE946" s="337"/>
      <c r="IAF946" s="337"/>
      <c r="IAG946" s="337"/>
      <c r="IAH946" s="337"/>
      <c r="IAI946" s="337"/>
      <c r="IAJ946" s="337"/>
      <c r="IAK946" s="337"/>
      <c r="IAL946" s="337"/>
      <c r="IAM946" s="337"/>
      <c r="IAN946" s="337"/>
      <c r="IAO946" s="337"/>
      <c r="IAP946" s="337"/>
      <c r="IAQ946" s="337"/>
      <c r="IAR946" s="337"/>
      <c r="IAS946" s="337"/>
      <c r="IAT946" s="337"/>
      <c r="IAU946" s="337"/>
      <c r="IAV946" s="337"/>
      <c r="IAW946" s="337"/>
      <c r="IAX946" s="337"/>
      <c r="IAY946" s="337"/>
      <c r="IAZ946" s="337"/>
      <c r="IBA946" s="337"/>
      <c r="IBB946" s="337"/>
      <c r="IBC946" s="337"/>
      <c r="IBD946" s="337"/>
      <c r="IBE946" s="337"/>
      <c r="IBF946" s="337"/>
      <c r="IBG946" s="337"/>
      <c r="IBH946" s="337"/>
      <c r="IBI946" s="337"/>
      <c r="IBJ946" s="337"/>
      <c r="IBK946" s="337"/>
      <c r="IBL946" s="337"/>
      <c r="IBM946" s="337"/>
      <c r="IBN946" s="337"/>
      <c r="IBO946" s="337"/>
      <c r="IBP946" s="337"/>
      <c r="IBQ946" s="337"/>
      <c r="IBR946" s="337"/>
      <c r="IBS946" s="337"/>
      <c r="IBT946" s="337"/>
      <c r="IBU946" s="337"/>
      <c r="IBV946" s="337"/>
      <c r="IBW946" s="337"/>
      <c r="IBX946" s="337"/>
      <c r="IBY946" s="337"/>
      <c r="IBZ946" s="337"/>
      <c r="ICA946" s="337"/>
      <c r="ICB946" s="337"/>
      <c r="ICC946" s="337"/>
      <c r="ICD946" s="337"/>
      <c r="ICE946" s="337"/>
      <c r="ICF946" s="337"/>
      <c r="ICG946" s="337"/>
      <c r="ICH946" s="337"/>
      <c r="ICI946" s="337"/>
      <c r="ICJ946" s="337"/>
      <c r="ICK946" s="337"/>
      <c r="ICL946" s="337"/>
      <c r="ICM946" s="337"/>
      <c r="ICN946" s="337"/>
      <c r="ICO946" s="337"/>
      <c r="ICP946" s="337"/>
      <c r="ICQ946" s="337"/>
      <c r="ICR946" s="337"/>
      <c r="ICS946" s="337"/>
      <c r="ICT946" s="337"/>
      <c r="ICU946" s="337"/>
      <c r="ICV946" s="337"/>
      <c r="ICW946" s="337"/>
      <c r="ICX946" s="337"/>
      <c r="ICY946" s="337"/>
      <c r="ICZ946" s="337"/>
      <c r="IDA946" s="337"/>
      <c r="IDB946" s="337"/>
      <c r="IDC946" s="337"/>
      <c r="IDD946" s="337"/>
      <c r="IDE946" s="337"/>
      <c r="IDF946" s="337"/>
      <c r="IDG946" s="337"/>
      <c r="IDH946" s="337"/>
      <c r="IDI946" s="337"/>
      <c r="IDJ946" s="337"/>
      <c r="IDK946" s="337"/>
      <c r="IDL946" s="337"/>
      <c r="IDM946" s="337"/>
      <c r="IDN946" s="337"/>
      <c r="IDO946" s="337"/>
      <c r="IDP946" s="337"/>
      <c r="IDQ946" s="337"/>
      <c r="IDR946" s="337"/>
      <c r="IDS946" s="337"/>
      <c r="IDT946" s="337"/>
      <c r="IDU946" s="337"/>
      <c r="IDV946" s="337"/>
      <c r="IDW946" s="337"/>
      <c r="IDX946" s="337"/>
      <c r="IDY946" s="337"/>
      <c r="IDZ946" s="337"/>
      <c r="IEA946" s="337"/>
      <c r="IEB946" s="337"/>
      <c r="IEC946" s="337"/>
      <c r="IED946" s="337"/>
      <c r="IEE946" s="337"/>
      <c r="IEF946" s="337"/>
      <c r="IEG946" s="337"/>
      <c r="IEH946" s="337"/>
      <c r="IEI946" s="337"/>
      <c r="IEJ946" s="337"/>
      <c r="IEK946" s="337"/>
      <c r="IEL946" s="337"/>
      <c r="IEM946" s="337"/>
      <c r="IEN946" s="337"/>
      <c r="IEO946" s="337"/>
      <c r="IEP946" s="337"/>
      <c r="IEQ946" s="337"/>
      <c r="IER946" s="337"/>
      <c r="IES946" s="337"/>
      <c r="IET946" s="337"/>
      <c r="IEU946" s="337"/>
      <c r="IEV946" s="337"/>
      <c r="IEW946" s="337"/>
      <c r="IEX946" s="337"/>
      <c r="IEY946" s="337"/>
      <c r="IEZ946" s="337"/>
      <c r="IFA946" s="337"/>
      <c r="IFB946" s="337"/>
      <c r="IFC946" s="337"/>
      <c r="IFD946" s="337"/>
      <c r="IFE946" s="337"/>
      <c r="IFF946" s="337"/>
      <c r="IFG946" s="337"/>
      <c r="IFH946" s="337"/>
      <c r="IFI946" s="337"/>
      <c r="IFJ946" s="337"/>
      <c r="IFK946" s="337"/>
      <c r="IFL946" s="337"/>
      <c r="IFM946" s="337"/>
      <c r="IFN946" s="337"/>
      <c r="IFO946" s="337"/>
      <c r="IFP946" s="337"/>
      <c r="IFQ946" s="337"/>
      <c r="IFR946" s="337"/>
      <c r="IFS946" s="337"/>
      <c r="IFT946" s="337"/>
      <c r="IFU946" s="337"/>
      <c r="IFV946" s="337"/>
      <c r="IFW946" s="337"/>
      <c r="IFX946" s="337"/>
      <c r="IFY946" s="337"/>
      <c r="IFZ946" s="337"/>
      <c r="IGA946" s="337"/>
      <c r="IGB946" s="337"/>
      <c r="IGC946" s="337"/>
      <c r="IGD946" s="337"/>
      <c r="IGE946" s="337"/>
      <c r="IGF946" s="337"/>
      <c r="IGG946" s="337"/>
      <c r="IGH946" s="337"/>
      <c r="IGI946" s="337"/>
      <c r="IGJ946" s="337"/>
      <c r="IGK946" s="337"/>
      <c r="IGL946" s="337"/>
      <c r="IGM946" s="337"/>
      <c r="IGN946" s="337"/>
      <c r="IGO946" s="337"/>
      <c r="IGP946" s="337"/>
      <c r="IGQ946" s="337"/>
      <c r="IGR946" s="337"/>
      <c r="IGS946" s="337"/>
      <c r="IGT946" s="337"/>
      <c r="IGU946" s="337"/>
      <c r="IGV946" s="337"/>
      <c r="IGW946" s="337"/>
      <c r="IGX946" s="337"/>
      <c r="IGY946" s="337"/>
      <c r="IGZ946" s="337"/>
      <c r="IHA946" s="337"/>
      <c r="IHB946" s="337"/>
      <c r="IHC946" s="337"/>
      <c r="IHD946" s="337"/>
      <c r="IHE946" s="337"/>
      <c r="IHF946" s="337"/>
      <c r="IHG946" s="337"/>
      <c r="IHH946" s="337"/>
      <c r="IHI946" s="337"/>
      <c r="IHJ946" s="337"/>
      <c r="IHK946" s="337"/>
      <c r="IHL946" s="337"/>
      <c r="IHM946" s="337"/>
      <c r="IHN946" s="337"/>
      <c r="IHO946" s="337"/>
      <c r="IHP946" s="337"/>
      <c r="IHQ946" s="337"/>
      <c r="IHR946" s="337"/>
      <c r="IHS946" s="337"/>
      <c r="IHT946" s="337"/>
      <c r="IHU946" s="337"/>
      <c r="IHV946" s="337"/>
      <c r="IHW946" s="337"/>
      <c r="IHX946" s="337"/>
      <c r="IHY946" s="337"/>
      <c r="IHZ946" s="337"/>
      <c r="IIA946" s="337"/>
      <c r="IIB946" s="337"/>
      <c r="IIC946" s="337"/>
      <c r="IID946" s="337"/>
      <c r="IIE946" s="337"/>
      <c r="IIF946" s="337"/>
      <c r="IIG946" s="337"/>
      <c r="IIH946" s="337"/>
      <c r="III946" s="337"/>
      <c r="IIJ946" s="337"/>
      <c r="IIK946" s="337"/>
      <c r="IIL946" s="337"/>
      <c r="IIM946" s="337"/>
      <c r="IIN946" s="337"/>
      <c r="IIO946" s="337"/>
      <c r="IIP946" s="337"/>
      <c r="IIQ946" s="337"/>
      <c r="IIR946" s="337"/>
      <c r="IIS946" s="337"/>
      <c r="IIT946" s="337"/>
      <c r="IIU946" s="337"/>
      <c r="IIV946" s="337"/>
      <c r="IIW946" s="337"/>
      <c r="IIX946" s="337"/>
      <c r="IIY946" s="337"/>
      <c r="IIZ946" s="337"/>
      <c r="IJA946" s="337"/>
      <c r="IJB946" s="337"/>
      <c r="IJC946" s="337"/>
      <c r="IJD946" s="337"/>
      <c r="IJE946" s="337"/>
      <c r="IJF946" s="337"/>
      <c r="IJG946" s="337"/>
      <c r="IJH946" s="337"/>
      <c r="IJI946" s="337"/>
      <c r="IJJ946" s="337"/>
      <c r="IJK946" s="337"/>
      <c r="IJL946" s="337"/>
      <c r="IJM946" s="337"/>
      <c r="IJN946" s="337"/>
      <c r="IJO946" s="337"/>
      <c r="IJP946" s="337"/>
      <c r="IJQ946" s="337"/>
      <c r="IJR946" s="337"/>
      <c r="IJS946" s="337"/>
      <c r="IJT946" s="337"/>
      <c r="IJU946" s="337"/>
      <c r="IJV946" s="337"/>
      <c r="IJW946" s="337"/>
      <c r="IJX946" s="337"/>
      <c r="IJY946" s="337"/>
      <c r="IJZ946" s="337"/>
      <c r="IKA946" s="337"/>
      <c r="IKB946" s="337"/>
      <c r="IKC946" s="337"/>
      <c r="IKD946" s="337"/>
      <c r="IKE946" s="337"/>
      <c r="IKF946" s="337"/>
      <c r="IKG946" s="337"/>
      <c r="IKH946" s="337"/>
      <c r="IKI946" s="337"/>
      <c r="IKJ946" s="337"/>
      <c r="IKK946" s="337"/>
      <c r="IKL946" s="337"/>
      <c r="IKM946" s="337"/>
      <c r="IKN946" s="337"/>
      <c r="IKO946" s="337"/>
      <c r="IKP946" s="337"/>
      <c r="IKQ946" s="337"/>
      <c r="IKR946" s="337"/>
      <c r="IKS946" s="337"/>
      <c r="IKT946" s="337"/>
      <c r="IKU946" s="337"/>
      <c r="IKV946" s="337"/>
      <c r="IKW946" s="337"/>
      <c r="IKX946" s="337"/>
      <c r="IKY946" s="337"/>
      <c r="IKZ946" s="337"/>
      <c r="ILA946" s="337"/>
      <c r="ILB946" s="337"/>
      <c r="ILC946" s="337"/>
      <c r="ILD946" s="337"/>
      <c r="ILE946" s="337"/>
      <c r="ILF946" s="337"/>
      <c r="ILG946" s="337"/>
      <c r="ILH946" s="337"/>
      <c r="ILI946" s="337"/>
      <c r="ILJ946" s="337"/>
      <c r="ILK946" s="337"/>
      <c r="ILL946" s="337"/>
      <c r="ILM946" s="337"/>
      <c r="ILN946" s="337"/>
      <c r="ILO946" s="337"/>
      <c r="ILP946" s="337"/>
      <c r="ILQ946" s="337"/>
      <c r="ILR946" s="337"/>
      <c r="ILS946" s="337"/>
      <c r="ILT946" s="337"/>
      <c r="ILU946" s="337"/>
      <c r="ILV946" s="337"/>
      <c r="ILW946" s="337"/>
      <c r="ILX946" s="337"/>
      <c r="ILY946" s="337"/>
      <c r="ILZ946" s="337"/>
      <c r="IMA946" s="337"/>
      <c r="IMB946" s="337"/>
      <c r="IMC946" s="337"/>
      <c r="IMD946" s="337"/>
      <c r="IME946" s="337"/>
      <c r="IMF946" s="337"/>
      <c r="IMG946" s="337"/>
      <c r="IMH946" s="337"/>
      <c r="IMI946" s="337"/>
      <c r="IMJ946" s="337"/>
      <c r="IMK946" s="337"/>
      <c r="IML946" s="337"/>
      <c r="IMM946" s="337"/>
      <c r="IMN946" s="337"/>
      <c r="IMO946" s="337"/>
      <c r="IMP946" s="337"/>
      <c r="IMQ946" s="337"/>
      <c r="IMR946" s="337"/>
      <c r="IMS946" s="337"/>
      <c r="IMT946" s="337"/>
      <c r="IMU946" s="337"/>
      <c r="IMV946" s="337"/>
      <c r="IMW946" s="337"/>
      <c r="IMX946" s="337"/>
      <c r="IMY946" s="337"/>
      <c r="IMZ946" s="337"/>
      <c r="INA946" s="337"/>
      <c r="INB946" s="337"/>
      <c r="INC946" s="337"/>
      <c r="IND946" s="337"/>
      <c r="INE946" s="337"/>
      <c r="INF946" s="337"/>
      <c r="ING946" s="337"/>
      <c r="INH946" s="337"/>
      <c r="INI946" s="337"/>
      <c r="INJ946" s="337"/>
      <c r="INK946" s="337"/>
      <c r="INL946" s="337"/>
      <c r="INM946" s="337"/>
      <c r="INN946" s="337"/>
      <c r="INO946" s="337"/>
      <c r="INP946" s="337"/>
      <c r="INQ946" s="337"/>
      <c r="INR946" s="337"/>
      <c r="INS946" s="337"/>
      <c r="INT946" s="337"/>
      <c r="INU946" s="337"/>
      <c r="INV946" s="337"/>
      <c r="INW946" s="337"/>
      <c r="INX946" s="337"/>
      <c r="INY946" s="337"/>
      <c r="INZ946" s="337"/>
      <c r="IOA946" s="337"/>
      <c r="IOB946" s="337"/>
      <c r="IOC946" s="337"/>
      <c r="IOD946" s="337"/>
      <c r="IOE946" s="337"/>
      <c r="IOF946" s="337"/>
      <c r="IOG946" s="337"/>
      <c r="IOH946" s="337"/>
      <c r="IOI946" s="337"/>
      <c r="IOJ946" s="337"/>
      <c r="IOK946" s="337"/>
      <c r="IOL946" s="337"/>
      <c r="IOM946" s="337"/>
      <c r="ION946" s="337"/>
      <c r="IOO946" s="337"/>
      <c r="IOP946" s="337"/>
      <c r="IOQ946" s="337"/>
      <c r="IOR946" s="337"/>
      <c r="IOS946" s="337"/>
      <c r="IOT946" s="337"/>
      <c r="IOU946" s="337"/>
      <c r="IOV946" s="337"/>
      <c r="IOW946" s="337"/>
      <c r="IOX946" s="337"/>
      <c r="IOY946" s="337"/>
      <c r="IOZ946" s="337"/>
      <c r="IPA946" s="337"/>
      <c r="IPB946" s="337"/>
      <c r="IPC946" s="337"/>
      <c r="IPD946" s="337"/>
      <c r="IPE946" s="337"/>
      <c r="IPF946" s="337"/>
      <c r="IPG946" s="337"/>
      <c r="IPH946" s="337"/>
      <c r="IPI946" s="337"/>
      <c r="IPJ946" s="337"/>
      <c r="IPK946" s="337"/>
      <c r="IPL946" s="337"/>
      <c r="IPM946" s="337"/>
      <c r="IPN946" s="337"/>
      <c r="IPO946" s="337"/>
      <c r="IPP946" s="337"/>
      <c r="IPQ946" s="337"/>
      <c r="IPR946" s="337"/>
      <c r="IPS946" s="337"/>
      <c r="IPT946" s="337"/>
      <c r="IPU946" s="337"/>
      <c r="IPV946" s="337"/>
      <c r="IPW946" s="337"/>
      <c r="IPX946" s="337"/>
      <c r="IPY946" s="337"/>
      <c r="IPZ946" s="337"/>
      <c r="IQA946" s="337"/>
      <c r="IQB946" s="337"/>
      <c r="IQC946" s="337"/>
      <c r="IQD946" s="337"/>
      <c r="IQE946" s="337"/>
      <c r="IQF946" s="337"/>
      <c r="IQG946" s="337"/>
      <c r="IQH946" s="337"/>
      <c r="IQI946" s="337"/>
      <c r="IQJ946" s="337"/>
      <c r="IQK946" s="337"/>
      <c r="IQL946" s="337"/>
      <c r="IQM946" s="337"/>
      <c r="IQN946" s="337"/>
      <c r="IQO946" s="337"/>
      <c r="IQP946" s="337"/>
      <c r="IQQ946" s="337"/>
      <c r="IQR946" s="337"/>
      <c r="IQS946" s="337"/>
      <c r="IQT946" s="337"/>
      <c r="IQU946" s="337"/>
      <c r="IQV946" s="337"/>
      <c r="IQW946" s="337"/>
      <c r="IQX946" s="337"/>
      <c r="IQY946" s="337"/>
      <c r="IQZ946" s="337"/>
      <c r="IRA946" s="337"/>
      <c r="IRB946" s="337"/>
      <c r="IRC946" s="337"/>
      <c r="IRD946" s="337"/>
      <c r="IRE946" s="337"/>
      <c r="IRF946" s="337"/>
      <c r="IRG946" s="337"/>
      <c r="IRH946" s="337"/>
      <c r="IRI946" s="337"/>
      <c r="IRJ946" s="337"/>
      <c r="IRK946" s="337"/>
      <c r="IRL946" s="337"/>
      <c r="IRM946" s="337"/>
      <c r="IRN946" s="337"/>
      <c r="IRO946" s="337"/>
      <c r="IRP946" s="337"/>
      <c r="IRQ946" s="337"/>
      <c r="IRR946" s="337"/>
      <c r="IRS946" s="337"/>
      <c r="IRT946" s="337"/>
      <c r="IRU946" s="337"/>
      <c r="IRV946" s="337"/>
      <c r="IRW946" s="337"/>
      <c r="IRX946" s="337"/>
      <c r="IRY946" s="337"/>
      <c r="IRZ946" s="337"/>
      <c r="ISA946" s="337"/>
      <c r="ISB946" s="337"/>
      <c r="ISC946" s="337"/>
      <c r="ISD946" s="337"/>
      <c r="ISE946" s="337"/>
      <c r="ISF946" s="337"/>
      <c r="ISG946" s="337"/>
      <c r="ISH946" s="337"/>
      <c r="ISI946" s="337"/>
      <c r="ISJ946" s="337"/>
      <c r="ISK946" s="337"/>
      <c r="ISL946" s="337"/>
      <c r="ISM946" s="337"/>
      <c r="ISN946" s="337"/>
      <c r="ISO946" s="337"/>
      <c r="ISP946" s="337"/>
      <c r="ISQ946" s="337"/>
      <c r="ISR946" s="337"/>
      <c r="ISS946" s="337"/>
      <c r="IST946" s="337"/>
      <c r="ISU946" s="337"/>
      <c r="ISV946" s="337"/>
      <c r="ISW946" s="337"/>
      <c r="ISX946" s="337"/>
      <c r="ISY946" s="337"/>
      <c r="ISZ946" s="337"/>
      <c r="ITA946" s="337"/>
      <c r="ITB946" s="337"/>
      <c r="ITC946" s="337"/>
      <c r="ITD946" s="337"/>
      <c r="ITE946" s="337"/>
      <c r="ITF946" s="337"/>
      <c r="ITG946" s="337"/>
      <c r="ITH946" s="337"/>
      <c r="ITI946" s="337"/>
      <c r="ITJ946" s="337"/>
      <c r="ITK946" s="337"/>
      <c r="ITL946" s="337"/>
      <c r="ITM946" s="337"/>
      <c r="ITN946" s="337"/>
      <c r="ITO946" s="337"/>
      <c r="ITP946" s="337"/>
      <c r="ITQ946" s="337"/>
      <c r="ITR946" s="337"/>
      <c r="ITS946" s="337"/>
      <c r="ITT946" s="337"/>
      <c r="ITU946" s="337"/>
      <c r="ITV946" s="337"/>
      <c r="ITW946" s="337"/>
      <c r="ITX946" s="337"/>
      <c r="ITY946" s="337"/>
      <c r="ITZ946" s="337"/>
      <c r="IUA946" s="337"/>
      <c r="IUB946" s="337"/>
      <c r="IUC946" s="337"/>
      <c r="IUD946" s="337"/>
      <c r="IUE946" s="337"/>
      <c r="IUF946" s="337"/>
      <c r="IUG946" s="337"/>
      <c r="IUH946" s="337"/>
      <c r="IUI946" s="337"/>
      <c r="IUJ946" s="337"/>
      <c r="IUK946" s="337"/>
      <c r="IUL946" s="337"/>
      <c r="IUM946" s="337"/>
      <c r="IUN946" s="337"/>
      <c r="IUO946" s="337"/>
      <c r="IUP946" s="337"/>
      <c r="IUQ946" s="337"/>
      <c r="IUR946" s="337"/>
      <c r="IUS946" s="337"/>
      <c r="IUT946" s="337"/>
      <c r="IUU946" s="337"/>
      <c r="IUV946" s="337"/>
      <c r="IUW946" s="337"/>
      <c r="IUX946" s="337"/>
      <c r="IUY946" s="337"/>
      <c r="IUZ946" s="337"/>
      <c r="IVA946" s="337"/>
      <c r="IVB946" s="337"/>
      <c r="IVC946" s="337"/>
      <c r="IVD946" s="337"/>
      <c r="IVE946" s="337"/>
      <c r="IVF946" s="337"/>
      <c r="IVG946" s="337"/>
      <c r="IVH946" s="337"/>
      <c r="IVI946" s="337"/>
      <c r="IVJ946" s="337"/>
      <c r="IVK946" s="337"/>
      <c r="IVL946" s="337"/>
      <c r="IVM946" s="337"/>
      <c r="IVN946" s="337"/>
      <c r="IVO946" s="337"/>
      <c r="IVP946" s="337"/>
      <c r="IVQ946" s="337"/>
      <c r="IVR946" s="337"/>
      <c r="IVS946" s="337"/>
      <c r="IVT946" s="337"/>
      <c r="IVU946" s="337"/>
      <c r="IVV946" s="337"/>
      <c r="IVW946" s="337"/>
      <c r="IVX946" s="337"/>
      <c r="IVY946" s="337"/>
      <c r="IVZ946" s="337"/>
      <c r="IWA946" s="337"/>
      <c r="IWB946" s="337"/>
      <c r="IWC946" s="337"/>
      <c r="IWD946" s="337"/>
      <c r="IWE946" s="337"/>
      <c r="IWF946" s="337"/>
      <c r="IWG946" s="337"/>
      <c r="IWH946" s="337"/>
      <c r="IWI946" s="337"/>
      <c r="IWJ946" s="337"/>
      <c r="IWK946" s="337"/>
      <c r="IWL946" s="337"/>
      <c r="IWM946" s="337"/>
      <c r="IWN946" s="337"/>
      <c r="IWO946" s="337"/>
      <c r="IWP946" s="337"/>
      <c r="IWQ946" s="337"/>
      <c r="IWR946" s="337"/>
      <c r="IWS946" s="337"/>
      <c r="IWT946" s="337"/>
      <c r="IWU946" s="337"/>
      <c r="IWV946" s="337"/>
      <c r="IWW946" s="337"/>
      <c r="IWX946" s="337"/>
      <c r="IWY946" s="337"/>
      <c r="IWZ946" s="337"/>
      <c r="IXA946" s="337"/>
      <c r="IXB946" s="337"/>
      <c r="IXC946" s="337"/>
      <c r="IXD946" s="337"/>
      <c r="IXE946" s="337"/>
      <c r="IXF946" s="337"/>
      <c r="IXG946" s="337"/>
      <c r="IXH946" s="337"/>
      <c r="IXI946" s="337"/>
      <c r="IXJ946" s="337"/>
      <c r="IXK946" s="337"/>
      <c r="IXL946" s="337"/>
      <c r="IXM946" s="337"/>
      <c r="IXN946" s="337"/>
      <c r="IXO946" s="337"/>
      <c r="IXP946" s="337"/>
      <c r="IXQ946" s="337"/>
      <c r="IXR946" s="337"/>
      <c r="IXS946" s="337"/>
      <c r="IXT946" s="337"/>
      <c r="IXU946" s="337"/>
      <c r="IXV946" s="337"/>
      <c r="IXW946" s="337"/>
      <c r="IXX946" s="337"/>
      <c r="IXY946" s="337"/>
      <c r="IXZ946" s="337"/>
      <c r="IYA946" s="337"/>
      <c r="IYB946" s="337"/>
      <c r="IYC946" s="337"/>
      <c r="IYD946" s="337"/>
      <c r="IYE946" s="337"/>
      <c r="IYF946" s="337"/>
      <c r="IYG946" s="337"/>
      <c r="IYH946" s="337"/>
      <c r="IYI946" s="337"/>
      <c r="IYJ946" s="337"/>
      <c r="IYK946" s="337"/>
      <c r="IYL946" s="337"/>
      <c r="IYM946" s="337"/>
      <c r="IYN946" s="337"/>
      <c r="IYO946" s="337"/>
      <c r="IYP946" s="337"/>
      <c r="IYQ946" s="337"/>
      <c r="IYR946" s="337"/>
      <c r="IYS946" s="337"/>
      <c r="IYT946" s="337"/>
      <c r="IYU946" s="337"/>
      <c r="IYV946" s="337"/>
      <c r="IYW946" s="337"/>
      <c r="IYX946" s="337"/>
      <c r="IYY946" s="337"/>
      <c r="IYZ946" s="337"/>
      <c r="IZA946" s="337"/>
      <c r="IZB946" s="337"/>
      <c r="IZC946" s="337"/>
      <c r="IZD946" s="337"/>
      <c r="IZE946" s="337"/>
      <c r="IZF946" s="337"/>
      <c r="IZG946" s="337"/>
      <c r="IZH946" s="337"/>
      <c r="IZI946" s="337"/>
      <c r="IZJ946" s="337"/>
      <c r="IZK946" s="337"/>
      <c r="IZL946" s="337"/>
      <c r="IZM946" s="337"/>
      <c r="IZN946" s="337"/>
      <c r="IZO946" s="337"/>
      <c r="IZP946" s="337"/>
      <c r="IZQ946" s="337"/>
      <c r="IZR946" s="337"/>
      <c r="IZS946" s="337"/>
      <c r="IZT946" s="337"/>
      <c r="IZU946" s="337"/>
      <c r="IZV946" s="337"/>
      <c r="IZW946" s="337"/>
      <c r="IZX946" s="337"/>
      <c r="IZY946" s="337"/>
      <c r="IZZ946" s="337"/>
      <c r="JAA946" s="337"/>
      <c r="JAB946" s="337"/>
      <c r="JAC946" s="337"/>
      <c r="JAD946" s="337"/>
      <c r="JAE946" s="337"/>
      <c r="JAF946" s="337"/>
      <c r="JAG946" s="337"/>
      <c r="JAH946" s="337"/>
      <c r="JAI946" s="337"/>
      <c r="JAJ946" s="337"/>
      <c r="JAK946" s="337"/>
      <c r="JAL946" s="337"/>
      <c r="JAM946" s="337"/>
      <c r="JAN946" s="337"/>
      <c r="JAO946" s="337"/>
      <c r="JAP946" s="337"/>
      <c r="JAQ946" s="337"/>
      <c r="JAR946" s="337"/>
      <c r="JAS946" s="337"/>
      <c r="JAT946" s="337"/>
      <c r="JAU946" s="337"/>
      <c r="JAV946" s="337"/>
      <c r="JAW946" s="337"/>
      <c r="JAX946" s="337"/>
      <c r="JAY946" s="337"/>
      <c r="JAZ946" s="337"/>
      <c r="JBA946" s="337"/>
      <c r="JBB946" s="337"/>
      <c r="JBC946" s="337"/>
      <c r="JBD946" s="337"/>
      <c r="JBE946" s="337"/>
      <c r="JBF946" s="337"/>
      <c r="JBG946" s="337"/>
      <c r="JBH946" s="337"/>
      <c r="JBI946" s="337"/>
      <c r="JBJ946" s="337"/>
      <c r="JBK946" s="337"/>
      <c r="JBL946" s="337"/>
      <c r="JBM946" s="337"/>
      <c r="JBN946" s="337"/>
      <c r="JBO946" s="337"/>
      <c r="JBP946" s="337"/>
      <c r="JBQ946" s="337"/>
      <c r="JBR946" s="337"/>
      <c r="JBS946" s="337"/>
      <c r="JBT946" s="337"/>
      <c r="JBU946" s="337"/>
      <c r="JBV946" s="337"/>
      <c r="JBW946" s="337"/>
      <c r="JBX946" s="337"/>
      <c r="JBY946" s="337"/>
      <c r="JBZ946" s="337"/>
      <c r="JCA946" s="337"/>
      <c r="JCB946" s="337"/>
      <c r="JCC946" s="337"/>
      <c r="JCD946" s="337"/>
      <c r="JCE946" s="337"/>
      <c r="JCF946" s="337"/>
      <c r="JCG946" s="337"/>
      <c r="JCH946" s="337"/>
      <c r="JCI946" s="337"/>
      <c r="JCJ946" s="337"/>
      <c r="JCK946" s="337"/>
      <c r="JCL946" s="337"/>
      <c r="JCM946" s="337"/>
      <c r="JCN946" s="337"/>
      <c r="JCO946" s="337"/>
      <c r="JCP946" s="337"/>
      <c r="JCQ946" s="337"/>
      <c r="JCR946" s="337"/>
      <c r="JCS946" s="337"/>
      <c r="JCT946" s="337"/>
      <c r="JCU946" s="337"/>
      <c r="JCV946" s="337"/>
      <c r="JCW946" s="337"/>
      <c r="JCX946" s="337"/>
      <c r="JCY946" s="337"/>
      <c r="JCZ946" s="337"/>
      <c r="JDA946" s="337"/>
      <c r="JDB946" s="337"/>
      <c r="JDC946" s="337"/>
      <c r="JDD946" s="337"/>
      <c r="JDE946" s="337"/>
      <c r="JDF946" s="337"/>
      <c r="JDG946" s="337"/>
      <c r="JDH946" s="337"/>
      <c r="JDI946" s="337"/>
      <c r="JDJ946" s="337"/>
      <c r="JDK946" s="337"/>
      <c r="JDL946" s="337"/>
      <c r="JDM946" s="337"/>
      <c r="JDN946" s="337"/>
      <c r="JDO946" s="337"/>
      <c r="JDP946" s="337"/>
      <c r="JDQ946" s="337"/>
      <c r="JDR946" s="337"/>
      <c r="JDS946" s="337"/>
      <c r="JDT946" s="337"/>
      <c r="JDU946" s="337"/>
      <c r="JDV946" s="337"/>
      <c r="JDW946" s="337"/>
      <c r="JDX946" s="337"/>
      <c r="JDY946" s="337"/>
      <c r="JDZ946" s="337"/>
      <c r="JEA946" s="337"/>
      <c r="JEB946" s="337"/>
      <c r="JEC946" s="337"/>
      <c r="JED946" s="337"/>
      <c r="JEE946" s="337"/>
      <c r="JEF946" s="337"/>
      <c r="JEG946" s="337"/>
      <c r="JEH946" s="337"/>
      <c r="JEI946" s="337"/>
      <c r="JEJ946" s="337"/>
      <c r="JEK946" s="337"/>
      <c r="JEL946" s="337"/>
      <c r="JEM946" s="337"/>
      <c r="JEN946" s="337"/>
      <c r="JEO946" s="337"/>
      <c r="JEP946" s="337"/>
      <c r="JEQ946" s="337"/>
      <c r="JER946" s="337"/>
      <c r="JES946" s="337"/>
      <c r="JET946" s="337"/>
      <c r="JEU946" s="337"/>
      <c r="JEV946" s="337"/>
      <c r="JEW946" s="337"/>
      <c r="JEX946" s="337"/>
      <c r="JEY946" s="337"/>
      <c r="JEZ946" s="337"/>
      <c r="JFA946" s="337"/>
      <c r="JFB946" s="337"/>
      <c r="JFC946" s="337"/>
      <c r="JFD946" s="337"/>
      <c r="JFE946" s="337"/>
      <c r="JFF946" s="337"/>
      <c r="JFG946" s="337"/>
      <c r="JFH946" s="337"/>
      <c r="JFI946" s="337"/>
      <c r="JFJ946" s="337"/>
      <c r="JFK946" s="337"/>
      <c r="JFL946" s="337"/>
      <c r="JFM946" s="337"/>
      <c r="JFN946" s="337"/>
      <c r="JFO946" s="337"/>
      <c r="JFP946" s="337"/>
      <c r="JFQ946" s="337"/>
      <c r="JFR946" s="337"/>
      <c r="JFS946" s="337"/>
      <c r="JFT946" s="337"/>
      <c r="JFU946" s="337"/>
      <c r="JFV946" s="337"/>
      <c r="JFW946" s="337"/>
      <c r="JFX946" s="337"/>
      <c r="JFY946" s="337"/>
      <c r="JFZ946" s="337"/>
      <c r="JGA946" s="337"/>
      <c r="JGB946" s="337"/>
      <c r="JGC946" s="337"/>
      <c r="JGD946" s="337"/>
      <c r="JGE946" s="337"/>
      <c r="JGF946" s="337"/>
      <c r="JGG946" s="337"/>
      <c r="JGH946" s="337"/>
      <c r="JGI946" s="337"/>
      <c r="JGJ946" s="337"/>
      <c r="JGK946" s="337"/>
      <c r="JGL946" s="337"/>
      <c r="JGM946" s="337"/>
      <c r="JGN946" s="337"/>
      <c r="JGO946" s="337"/>
      <c r="JGP946" s="337"/>
      <c r="JGQ946" s="337"/>
      <c r="JGR946" s="337"/>
      <c r="JGS946" s="337"/>
      <c r="JGT946" s="337"/>
      <c r="JGU946" s="337"/>
      <c r="JGV946" s="337"/>
      <c r="JGW946" s="337"/>
      <c r="JGX946" s="337"/>
      <c r="JGY946" s="337"/>
      <c r="JGZ946" s="337"/>
      <c r="JHA946" s="337"/>
      <c r="JHB946" s="337"/>
      <c r="JHC946" s="337"/>
      <c r="JHD946" s="337"/>
      <c r="JHE946" s="337"/>
      <c r="JHF946" s="337"/>
      <c r="JHG946" s="337"/>
      <c r="JHH946" s="337"/>
      <c r="JHI946" s="337"/>
      <c r="JHJ946" s="337"/>
      <c r="JHK946" s="337"/>
      <c r="JHL946" s="337"/>
      <c r="JHM946" s="337"/>
      <c r="JHN946" s="337"/>
      <c r="JHO946" s="337"/>
      <c r="JHP946" s="337"/>
      <c r="JHQ946" s="337"/>
      <c r="JHR946" s="337"/>
      <c r="JHS946" s="337"/>
      <c r="JHT946" s="337"/>
      <c r="JHU946" s="337"/>
      <c r="JHV946" s="337"/>
      <c r="JHW946" s="337"/>
      <c r="JHX946" s="337"/>
      <c r="JHY946" s="337"/>
      <c r="JHZ946" s="337"/>
      <c r="JIA946" s="337"/>
      <c r="JIB946" s="337"/>
      <c r="JIC946" s="337"/>
      <c r="JID946" s="337"/>
      <c r="JIE946" s="337"/>
      <c r="JIF946" s="337"/>
      <c r="JIG946" s="337"/>
      <c r="JIH946" s="337"/>
      <c r="JII946" s="337"/>
      <c r="JIJ946" s="337"/>
      <c r="JIK946" s="337"/>
      <c r="JIL946" s="337"/>
      <c r="JIM946" s="337"/>
      <c r="JIN946" s="337"/>
      <c r="JIO946" s="337"/>
      <c r="JIP946" s="337"/>
      <c r="JIQ946" s="337"/>
      <c r="JIR946" s="337"/>
      <c r="JIS946" s="337"/>
      <c r="JIT946" s="337"/>
      <c r="JIU946" s="337"/>
      <c r="JIV946" s="337"/>
      <c r="JIW946" s="337"/>
      <c r="JIX946" s="337"/>
      <c r="JIY946" s="337"/>
      <c r="JIZ946" s="337"/>
      <c r="JJA946" s="337"/>
      <c r="JJB946" s="337"/>
      <c r="JJC946" s="337"/>
      <c r="JJD946" s="337"/>
      <c r="JJE946" s="337"/>
      <c r="JJF946" s="337"/>
      <c r="JJG946" s="337"/>
      <c r="JJH946" s="337"/>
      <c r="JJI946" s="337"/>
      <c r="JJJ946" s="337"/>
      <c r="JJK946" s="337"/>
      <c r="JJL946" s="337"/>
      <c r="JJM946" s="337"/>
      <c r="JJN946" s="337"/>
      <c r="JJO946" s="337"/>
      <c r="JJP946" s="337"/>
      <c r="JJQ946" s="337"/>
      <c r="JJR946" s="337"/>
      <c r="JJS946" s="337"/>
      <c r="JJT946" s="337"/>
      <c r="JJU946" s="337"/>
      <c r="JJV946" s="337"/>
      <c r="JJW946" s="337"/>
      <c r="JJX946" s="337"/>
      <c r="JJY946" s="337"/>
      <c r="JJZ946" s="337"/>
      <c r="JKA946" s="337"/>
      <c r="JKB946" s="337"/>
      <c r="JKC946" s="337"/>
      <c r="JKD946" s="337"/>
      <c r="JKE946" s="337"/>
      <c r="JKF946" s="337"/>
      <c r="JKG946" s="337"/>
      <c r="JKH946" s="337"/>
      <c r="JKI946" s="337"/>
      <c r="JKJ946" s="337"/>
      <c r="JKK946" s="337"/>
      <c r="JKL946" s="337"/>
      <c r="JKM946" s="337"/>
      <c r="JKN946" s="337"/>
      <c r="JKO946" s="337"/>
      <c r="JKP946" s="337"/>
      <c r="JKQ946" s="337"/>
      <c r="JKR946" s="337"/>
      <c r="JKS946" s="337"/>
      <c r="JKT946" s="337"/>
      <c r="JKU946" s="337"/>
      <c r="JKV946" s="337"/>
      <c r="JKW946" s="337"/>
      <c r="JKX946" s="337"/>
      <c r="JKY946" s="337"/>
      <c r="JKZ946" s="337"/>
      <c r="JLA946" s="337"/>
      <c r="JLB946" s="337"/>
      <c r="JLC946" s="337"/>
      <c r="JLD946" s="337"/>
      <c r="JLE946" s="337"/>
      <c r="JLF946" s="337"/>
      <c r="JLG946" s="337"/>
      <c r="JLH946" s="337"/>
      <c r="JLI946" s="337"/>
      <c r="JLJ946" s="337"/>
      <c r="JLK946" s="337"/>
      <c r="JLL946" s="337"/>
      <c r="JLM946" s="337"/>
      <c r="JLN946" s="337"/>
      <c r="JLO946" s="337"/>
      <c r="JLP946" s="337"/>
      <c r="JLQ946" s="337"/>
      <c r="JLR946" s="337"/>
      <c r="JLS946" s="337"/>
      <c r="JLT946" s="337"/>
      <c r="JLU946" s="337"/>
      <c r="JLV946" s="337"/>
      <c r="JLW946" s="337"/>
      <c r="JLX946" s="337"/>
      <c r="JLY946" s="337"/>
      <c r="JLZ946" s="337"/>
      <c r="JMA946" s="337"/>
      <c r="JMB946" s="337"/>
      <c r="JMC946" s="337"/>
      <c r="JMD946" s="337"/>
      <c r="JME946" s="337"/>
      <c r="JMF946" s="337"/>
      <c r="JMG946" s="337"/>
      <c r="JMH946" s="337"/>
      <c r="JMI946" s="337"/>
      <c r="JMJ946" s="337"/>
      <c r="JMK946" s="337"/>
      <c r="JML946" s="337"/>
      <c r="JMM946" s="337"/>
      <c r="JMN946" s="337"/>
      <c r="JMO946" s="337"/>
      <c r="JMP946" s="337"/>
      <c r="JMQ946" s="337"/>
      <c r="JMR946" s="337"/>
      <c r="JMS946" s="337"/>
      <c r="JMT946" s="337"/>
      <c r="JMU946" s="337"/>
      <c r="JMV946" s="337"/>
      <c r="JMW946" s="337"/>
      <c r="JMX946" s="337"/>
      <c r="JMY946" s="337"/>
      <c r="JMZ946" s="337"/>
      <c r="JNA946" s="337"/>
      <c r="JNB946" s="337"/>
      <c r="JNC946" s="337"/>
      <c r="JND946" s="337"/>
      <c r="JNE946" s="337"/>
      <c r="JNF946" s="337"/>
      <c r="JNG946" s="337"/>
      <c r="JNH946" s="337"/>
      <c r="JNI946" s="337"/>
      <c r="JNJ946" s="337"/>
      <c r="JNK946" s="337"/>
      <c r="JNL946" s="337"/>
      <c r="JNM946" s="337"/>
      <c r="JNN946" s="337"/>
      <c r="JNO946" s="337"/>
      <c r="JNP946" s="337"/>
      <c r="JNQ946" s="337"/>
      <c r="JNR946" s="337"/>
      <c r="JNS946" s="337"/>
      <c r="JNT946" s="337"/>
      <c r="JNU946" s="337"/>
      <c r="JNV946" s="337"/>
      <c r="JNW946" s="337"/>
      <c r="JNX946" s="337"/>
      <c r="JNY946" s="337"/>
      <c r="JNZ946" s="337"/>
      <c r="JOA946" s="337"/>
      <c r="JOB946" s="337"/>
      <c r="JOC946" s="337"/>
      <c r="JOD946" s="337"/>
      <c r="JOE946" s="337"/>
      <c r="JOF946" s="337"/>
      <c r="JOG946" s="337"/>
      <c r="JOH946" s="337"/>
      <c r="JOI946" s="337"/>
      <c r="JOJ946" s="337"/>
      <c r="JOK946" s="337"/>
      <c r="JOL946" s="337"/>
      <c r="JOM946" s="337"/>
      <c r="JON946" s="337"/>
      <c r="JOO946" s="337"/>
      <c r="JOP946" s="337"/>
      <c r="JOQ946" s="337"/>
      <c r="JOR946" s="337"/>
      <c r="JOS946" s="337"/>
      <c r="JOT946" s="337"/>
      <c r="JOU946" s="337"/>
      <c r="JOV946" s="337"/>
      <c r="JOW946" s="337"/>
      <c r="JOX946" s="337"/>
      <c r="JOY946" s="337"/>
      <c r="JOZ946" s="337"/>
      <c r="JPA946" s="337"/>
      <c r="JPB946" s="337"/>
      <c r="JPC946" s="337"/>
      <c r="JPD946" s="337"/>
      <c r="JPE946" s="337"/>
      <c r="JPF946" s="337"/>
      <c r="JPG946" s="337"/>
      <c r="JPH946" s="337"/>
      <c r="JPI946" s="337"/>
      <c r="JPJ946" s="337"/>
      <c r="JPK946" s="337"/>
      <c r="JPL946" s="337"/>
      <c r="JPM946" s="337"/>
      <c r="JPN946" s="337"/>
      <c r="JPO946" s="337"/>
      <c r="JPP946" s="337"/>
      <c r="JPQ946" s="337"/>
      <c r="JPR946" s="337"/>
      <c r="JPS946" s="337"/>
      <c r="JPT946" s="337"/>
      <c r="JPU946" s="337"/>
      <c r="JPV946" s="337"/>
      <c r="JPW946" s="337"/>
      <c r="JPX946" s="337"/>
      <c r="JPY946" s="337"/>
      <c r="JPZ946" s="337"/>
      <c r="JQA946" s="337"/>
      <c r="JQB946" s="337"/>
      <c r="JQC946" s="337"/>
      <c r="JQD946" s="337"/>
      <c r="JQE946" s="337"/>
      <c r="JQF946" s="337"/>
      <c r="JQG946" s="337"/>
      <c r="JQH946" s="337"/>
      <c r="JQI946" s="337"/>
      <c r="JQJ946" s="337"/>
      <c r="JQK946" s="337"/>
      <c r="JQL946" s="337"/>
      <c r="JQM946" s="337"/>
      <c r="JQN946" s="337"/>
      <c r="JQO946" s="337"/>
      <c r="JQP946" s="337"/>
      <c r="JQQ946" s="337"/>
      <c r="JQR946" s="337"/>
      <c r="JQS946" s="337"/>
      <c r="JQT946" s="337"/>
      <c r="JQU946" s="337"/>
      <c r="JQV946" s="337"/>
      <c r="JQW946" s="337"/>
      <c r="JQX946" s="337"/>
      <c r="JQY946" s="337"/>
      <c r="JQZ946" s="337"/>
      <c r="JRA946" s="337"/>
      <c r="JRB946" s="337"/>
      <c r="JRC946" s="337"/>
      <c r="JRD946" s="337"/>
      <c r="JRE946" s="337"/>
      <c r="JRF946" s="337"/>
      <c r="JRG946" s="337"/>
      <c r="JRH946" s="337"/>
      <c r="JRI946" s="337"/>
      <c r="JRJ946" s="337"/>
      <c r="JRK946" s="337"/>
      <c r="JRL946" s="337"/>
      <c r="JRM946" s="337"/>
      <c r="JRN946" s="337"/>
      <c r="JRO946" s="337"/>
      <c r="JRP946" s="337"/>
      <c r="JRQ946" s="337"/>
      <c r="JRR946" s="337"/>
      <c r="JRS946" s="337"/>
      <c r="JRT946" s="337"/>
      <c r="JRU946" s="337"/>
      <c r="JRV946" s="337"/>
      <c r="JRW946" s="337"/>
      <c r="JRX946" s="337"/>
      <c r="JRY946" s="337"/>
      <c r="JRZ946" s="337"/>
      <c r="JSA946" s="337"/>
      <c r="JSB946" s="337"/>
      <c r="JSC946" s="337"/>
      <c r="JSD946" s="337"/>
      <c r="JSE946" s="337"/>
      <c r="JSF946" s="337"/>
      <c r="JSG946" s="337"/>
      <c r="JSH946" s="337"/>
      <c r="JSI946" s="337"/>
      <c r="JSJ946" s="337"/>
      <c r="JSK946" s="337"/>
      <c r="JSL946" s="337"/>
      <c r="JSM946" s="337"/>
      <c r="JSN946" s="337"/>
      <c r="JSO946" s="337"/>
      <c r="JSP946" s="337"/>
      <c r="JSQ946" s="337"/>
      <c r="JSR946" s="337"/>
      <c r="JSS946" s="337"/>
      <c r="JST946" s="337"/>
      <c r="JSU946" s="337"/>
      <c r="JSV946" s="337"/>
      <c r="JSW946" s="337"/>
      <c r="JSX946" s="337"/>
      <c r="JSY946" s="337"/>
      <c r="JSZ946" s="337"/>
      <c r="JTA946" s="337"/>
      <c r="JTB946" s="337"/>
      <c r="JTC946" s="337"/>
      <c r="JTD946" s="337"/>
      <c r="JTE946" s="337"/>
      <c r="JTF946" s="337"/>
      <c r="JTG946" s="337"/>
      <c r="JTH946" s="337"/>
      <c r="JTI946" s="337"/>
      <c r="JTJ946" s="337"/>
      <c r="JTK946" s="337"/>
      <c r="JTL946" s="337"/>
      <c r="JTM946" s="337"/>
      <c r="JTN946" s="337"/>
      <c r="JTO946" s="337"/>
      <c r="JTP946" s="337"/>
      <c r="JTQ946" s="337"/>
      <c r="JTR946" s="337"/>
      <c r="JTS946" s="337"/>
      <c r="JTT946" s="337"/>
      <c r="JTU946" s="337"/>
      <c r="JTV946" s="337"/>
      <c r="JTW946" s="337"/>
      <c r="JTX946" s="337"/>
      <c r="JTY946" s="337"/>
      <c r="JTZ946" s="337"/>
      <c r="JUA946" s="337"/>
      <c r="JUB946" s="337"/>
      <c r="JUC946" s="337"/>
      <c r="JUD946" s="337"/>
      <c r="JUE946" s="337"/>
      <c r="JUF946" s="337"/>
      <c r="JUG946" s="337"/>
      <c r="JUH946" s="337"/>
      <c r="JUI946" s="337"/>
      <c r="JUJ946" s="337"/>
      <c r="JUK946" s="337"/>
      <c r="JUL946" s="337"/>
      <c r="JUM946" s="337"/>
      <c r="JUN946" s="337"/>
      <c r="JUO946" s="337"/>
      <c r="JUP946" s="337"/>
      <c r="JUQ946" s="337"/>
      <c r="JUR946" s="337"/>
      <c r="JUS946" s="337"/>
      <c r="JUT946" s="337"/>
      <c r="JUU946" s="337"/>
      <c r="JUV946" s="337"/>
      <c r="JUW946" s="337"/>
      <c r="JUX946" s="337"/>
      <c r="JUY946" s="337"/>
      <c r="JUZ946" s="337"/>
      <c r="JVA946" s="337"/>
      <c r="JVB946" s="337"/>
      <c r="JVC946" s="337"/>
      <c r="JVD946" s="337"/>
      <c r="JVE946" s="337"/>
      <c r="JVF946" s="337"/>
      <c r="JVG946" s="337"/>
      <c r="JVH946" s="337"/>
      <c r="JVI946" s="337"/>
      <c r="JVJ946" s="337"/>
      <c r="JVK946" s="337"/>
      <c r="JVL946" s="337"/>
      <c r="JVM946" s="337"/>
      <c r="JVN946" s="337"/>
      <c r="JVO946" s="337"/>
      <c r="JVP946" s="337"/>
      <c r="JVQ946" s="337"/>
      <c r="JVR946" s="337"/>
      <c r="JVS946" s="337"/>
      <c r="JVT946" s="337"/>
      <c r="JVU946" s="337"/>
      <c r="JVV946" s="337"/>
      <c r="JVW946" s="337"/>
      <c r="JVX946" s="337"/>
      <c r="JVY946" s="337"/>
      <c r="JVZ946" s="337"/>
      <c r="JWA946" s="337"/>
      <c r="JWB946" s="337"/>
      <c r="JWC946" s="337"/>
      <c r="JWD946" s="337"/>
      <c r="JWE946" s="337"/>
      <c r="JWF946" s="337"/>
      <c r="JWG946" s="337"/>
      <c r="JWH946" s="337"/>
      <c r="JWI946" s="337"/>
      <c r="JWJ946" s="337"/>
      <c r="JWK946" s="337"/>
      <c r="JWL946" s="337"/>
      <c r="JWM946" s="337"/>
      <c r="JWN946" s="337"/>
      <c r="JWO946" s="337"/>
      <c r="JWP946" s="337"/>
      <c r="JWQ946" s="337"/>
      <c r="JWR946" s="337"/>
      <c r="JWS946" s="337"/>
      <c r="JWT946" s="337"/>
      <c r="JWU946" s="337"/>
      <c r="JWV946" s="337"/>
      <c r="JWW946" s="337"/>
      <c r="JWX946" s="337"/>
      <c r="JWY946" s="337"/>
      <c r="JWZ946" s="337"/>
      <c r="JXA946" s="337"/>
      <c r="JXB946" s="337"/>
      <c r="JXC946" s="337"/>
      <c r="JXD946" s="337"/>
      <c r="JXE946" s="337"/>
      <c r="JXF946" s="337"/>
      <c r="JXG946" s="337"/>
      <c r="JXH946" s="337"/>
      <c r="JXI946" s="337"/>
      <c r="JXJ946" s="337"/>
      <c r="JXK946" s="337"/>
      <c r="JXL946" s="337"/>
      <c r="JXM946" s="337"/>
      <c r="JXN946" s="337"/>
      <c r="JXO946" s="337"/>
      <c r="JXP946" s="337"/>
      <c r="JXQ946" s="337"/>
      <c r="JXR946" s="337"/>
      <c r="JXS946" s="337"/>
      <c r="JXT946" s="337"/>
      <c r="JXU946" s="337"/>
      <c r="JXV946" s="337"/>
      <c r="JXW946" s="337"/>
      <c r="JXX946" s="337"/>
      <c r="JXY946" s="337"/>
      <c r="JXZ946" s="337"/>
      <c r="JYA946" s="337"/>
      <c r="JYB946" s="337"/>
      <c r="JYC946" s="337"/>
      <c r="JYD946" s="337"/>
      <c r="JYE946" s="337"/>
      <c r="JYF946" s="337"/>
      <c r="JYG946" s="337"/>
      <c r="JYH946" s="337"/>
      <c r="JYI946" s="337"/>
      <c r="JYJ946" s="337"/>
      <c r="JYK946" s="337"/>
      <c r="JYL946" s="337"/>
      <c r="JYM946" s="337"/>
      <c r="JYN946" s="337"/>
      <c r="JYO946" s="337"/>
      <c r="JYP946" s="337"/>
      <c r="JYQ946" s="337"/>
      <c r="JYR946" s="337"/>
      <c r="JYS946" s="337"/>
      <c r="JYT946" s="337"/>
      <c r="JYU946" s="337"/>
      <c r="JYV946" s="337"/>
      <c r="JYW946" s="337"/>
      <c r="JYX946" s="337"/>
      <c r="JYY946" s="337"/>
      <c r="JYZ946" s="337"/>
      <c r="JZA946" s="337"/>
      <c r="JZB946" s="337"/>
      <c r="JZC946" s="337"/>
      <c r="JZD946" s="337"/>
      <c r="JZE946" s="337"/>
      <c r="JZF946" s="337"/>
      <c r="JZG946" s="337"/>
      <c r="JZH946" s="337"/>
      <c r="JZI946" s="337"/>
      <c r="JZJ946" s="337"/>
      <c r="JZK946" s="337"/>
      <c r="JZL946" s="337"/>
      <c r="JZM946" s="337"/>
      <c r="JZN946" s="337"/>
      <c r="JZO946" s="337"/>
      <c r="JZP946" s="337"/>
      <c r="JZQ946" s="337"/>
      <c r="JZR946" s="337"/>
      <c r="JZS946" s="337"/>
      <c r="JZT946" s="337"/>
      <c r="JZU946" s="337"/>
      <c r="JZV946" s="337"/>
      <c r="JZW946" s="337"/>
      <c r="JZX946" s="337"/>
      <c r="JZY946" s="337"/>
      <c r="JZZ946" s="337"/>
      <c r="KAA946" s="337"/>
      <c r="KAB946" s="337"/>
      <c r="KAC946" s="337"/>
      <c r="KAD946" s="337"/>
      <c r="KAE946" s="337"/>
      <c r="KAF946" s="337"/>
      <c r="KAG946" s="337"/>
      <c r="KAH946" s="337"/>
      <c r="KAI946" s="337"/>
      <c r="KAJ946" s="337"/>
      <c r="KAK946" s="337"/>
      <c r="KAL946" s="337"/>
      <c r="KAM946" s="337"/>
      <c r="KAN946" s="337"/>
      <c r="KAO946" s="337"/>
      <c r="KAP946" s="337"/>
      <c r="KAQ946" s="337"/>
      <c r="KAR946" s="337"/>
      <c r="KAS946" s="337"/>
      <c r="KAT946" s="337"/>
      <c r="KAU946" s="337"/>
      <c r="KAV946" s="337"/>
      <c r="KAW946" s="337"/>
      <c r="KAX946" s="337"/>
      <c r="KAY946" s="337"/>
      <c r="KAZ946" s="337"/>
      <c r="KBA946" s="337"/>
      <c r="KBB946" s="337"/>
      <c r="KBC946" s="337"/>
      <c r="KBD946" s="337"/>
      <c r="KBE946" s="337"/>
      <c r="KBF946" s="337"/>
      <c r="KBG946" s="337"/>
      <c r="KBH946" s="337"/>
      <c r="KBI946" s="337"/>
      <c r="KBJ946" s="337"/>
      <c r="KBK946" s="337"/>
      <c r="KBL946" s="337"/>
      <c r="KBM946" s="337"/>
      <c r="KBN946" s="337"/>
      <c r="KBO946" s="337"/>
      <c r="KBP946" s="337"/>
      <c r="KBQ946" s="337"/>
      <c r="KBR946" s="337"/>
      <c r="KBS946" s="337"/>
      <c r="KBT946" s="337"/>
      <c r="KBU946" s="337"/>
      <c r="KBV946" s="337"/>
      <c r="KBW946" s="337"/>
      <c r="KBX946" s="337"/>
      <c r="KBY946" s="337"/>
      <c r="KBZ946" s="337"/>
      <c r="KCA946" s="337"/>
      <c r="KCB946" s="337"/>
      <c r="KCC946" s="337"/>
      <c r="KCD946" s="337"/>
      <c r="KCE946" s="337"/>
      <c r="KCF946" s="337"/>
      <c r="KCG946" s="337"/>
      <c r="KCH946" s="337"/>
      <c r="KCI946" s="337"/>
      <c r="KCJ946" s="337"/>
      <c r="KCK946" s="337"/>
      <c r="KCL946" s="337"/>
      <c r="KCM946" s="337"/>
      <c r="KCN946" s="337"/>
      <c r="KCO946" s="337"/>
      <c r="KCP946" s="337"/>
      <c r="KCQ946" s="337"/>
      <c r="KCR946" s="337"/>
      <c r="KCS946" s="337"/>
      <c r="KCT946" s="337"/>
      <c r="KCU946" s="337"/>
      <c r="KCV946" s="337"/>
      <c r="KCW946" s="337"/>
      <c r="KCX946" s="337"/>
      <c r="KCY946" s="337"/>
      <c r="KCZ946" s="337"/>
      <c r="KDA946" s="337"/>
      <c r="KDB946" s="337"/>
      <c r="KDC946" s="337"/>
      <c r="KDD946" s="337"/>
      <c r="KDE946" s="337"/>
      <c r="KDF946" s="337"/>
      <c r="KDG946" s="337"/>
      <c r="KDH946" s="337"/>
      <c r="KDI946" s="337"/>
      <c r="KDJ946" s="337"/>
      <c r="KDK946" s="337"/>
      <c r="KDL946" s="337"/>
      <c r="KDM946" s="337"/>
      <c r="KDN946" s="337"/>
      <c r="KDO946" s="337"/>
      <c r="KDP946" s="337"/>
      <c r="KDQ946" s="337"/>
      <c r="KDR946" s="337"/>
      <c r="KDS946" s="337"/>
      <c r="KDT946" s="337"/>
      <c r="KDU946" s="337"/>
      <c r="KDV946" s="337"/>
      <c r="KDW946" s="337"/>
      <c r="KDX946" s="337"/>
      <c r="KDY946" s="337"/>
      <c r="KDZ946" s="337"/>
      <c r="KEA946" s="337"/>
      <c r="KEB946" s="337"/>
      <c r="KEC946" s="337"/>
      <c r="KED946" s="337"/>
      <c r="KEE946" s="337"/>
      <c r="KEF946" s="337"/>
      <c r="KEG946" s="337"/>
      <c r="KEH946" s="337"/>
      <c r="KEI946" s="337"/>
      <c r="KEJ946" s="337"/>
      <c r="KEK946" s="337"/>
      <c r="KEL946" s="337"/>
      <c r="KEM946" s="337"/>
      <c r="KEN946" s="337"/>
      <c r="KEO946" s="337"/>
      <c r="KEP946" s="337"/>
      <c r="KEQ946" s="337"/>
      <c r="KER946" s="337"/>
      <c r="KES946" s="337"/>
      <c r="KET946" s="337"/>
      <c r="KEU946" s="337"/>
      <c r="KEV946" s="337"/>
      <c r="KEW946" s="337"/>
      <c r="KEX946" s="337"/>
      <c r="KEY946" s="337"/>
      <c r="KEZ946" s="337"/>
      <c r="KFA946" s="337"/>
      <c r="KFB946" s="337"/>
      <c r="KFC946" s="337"/>
      <c r="KFD946" s="337"/>
      <c r="KFE946" s="337"/>
      <c r="KFF946" s="337"/>
      <c r="KFG946" s="337"/>
      <c r="KFH946" s="337"/>
      <c r="KFI946" s="337"/>
      <c r="KFJ946" s="337"/>
      <c r="KFK946" s="337"/>
      <c r="KFL946" s="337"/>
      <c r="KFM946" s="337"/>
      <c r="KFN946" s="337"/>
      <c r="KFO946" s="337"/>
      <c r="KFP946" s="337"/>
      <c r="KFQ946" s="337"/>
      <c r="KFR946" s="337"/>
      <c r="KFS946" s="337"/>
      <c r="KFT946" s="337"/>
      <c r="KFU946" s="337"/>
      <c r="KFV946" s="337"/>
      <c r="KFW946" s="337"/>
      <c r="KFX946" s="337"/>
      <c r="KFY946" s="337"/>
      <c r="KFZ946" s="337"/>
      <c r="KGA946" s="337"/>
      <c r="KGB946" s="337"/>
      <c r="KGC946" s="337"/>
      <c r="KGD946" s="337"/>
      <c r="KGE946" s="337"/>
      <c r="KGF946" s="337"/>
      <c r="KGG946" s="337"/>
      <c r="KGH946" s="337"/>
      <c r="KGI946" s="337"/>
      <c r="KGJ946" s="337"/>
      <c r="KGK946" s="337"/>
      <c r="KGL946" s="337"/>
      <c r="KGM946" s="337"/>
      <c r="KGN946" s="337"/>
      <c r="KGO946" s="337"/>
      <c r="KGP946" s="337"/>
      <c r="KGQ946" s="337"/>
      <c r="KGR946" s="337"/>
      <c r="KGS946" s="337"/>
      <c r="KGT946" s="337"/>
      <c r="KGU946" s="337"/>
      <c r="KGV946" s="337"/>
      <c r="KGW946" s="337"/>
      <c r="KGX946" s="337"/>
      <c r="KGY946" s="337"/>
      <c r="KGZ946" s="337"/>
      <c r="KHA946" s="337"/>
      <c r="KHB946" s="337"/>
      <c r="KHC946" s="337"/>
      <c r="KHD946" s="337"/>
      <c r="KHE946" s="337"/>
      <c r="KHF946" s="337"/>
      <c r="KHG946" s="337"/>
      <c r="KHH946" s="337"/>
      <c r="KHI946" s="337"/>
      <c r="KHJ946" s="337"/>
      <c r="KHK946" s="337"/>
      <c r="KHL946" s="337"/>
      <c r="KHM946" s="337"/>
      <c r="KHN946" s="337"/>
      <c r="KHO946" s="337"/>
      <c r="KHP946" s="337"/>
      <c r="KHQ946" s="337"/>
      <c r="KHR946" s="337"/>
      <c r="KHS946" s="337"/>
      <c r="KHT946" s="337"/>
      <c r="KHU946" s="337"/>
      <c r="KHV946" s="337"/>
      <c r="KHW946" s="337"/>
      <c r="KHX946" s="337"/>
      <c r="KHY946" s="337"/>
      <c r="KHZ946" s="337"/>
      <c r="KIA946" s="337"/>
      <c r="KIB946" s="337"/>
      <c r="KIC946" s="337"/>
      <c r="KID946" s="337"/>
      <c r="KIE946" s="337"/>
      <c r="KIF946" s="337"/>
      <c r="KIG946" s="337"/>
      <c r="KIH946" s="337"/>
      <c r="KII946" s="337"/>
      <c r="KIJ946" s="337"/>
      <c r="KIK946" s="337"/>
      <c r="KIL946" s="337"/>
      <c r="KIM946" s="337"/>
      <c r="KIN946" s="337"/>
      <c r="KIO946" s="337"/>
      <c r="KIP946" s="337"/>
      <c r="KIQ946" s="337"/>
      <c r="KIR946" s="337"/>
      <c r="KIS946" s="337"/>
      <c r="KIT946" s="337"/>
      <c r="KIU946" s="337"/>
      <c r="KIV946" s="337"/>
      <c r="KIW946" s="337"/>
      <c r="KIX946" s="337"/>
      <c r="KIY946" s="337"/>
      <c r="KIZ946" s="337"/>
      <c r="KJA946" s="337"/>
      <c r="KJB946" s="337"/>
      <c r="KJC946" s="337"/>
      <c r="KJD946" s="337"/>
      <c r="KJE946" s="337"/>
      <c r="KJF946" s="337"/>
      <c r="KJG946" s="337"/>
      <c r="KJH946" s="337"/>
      <c r="KJI946" s="337"/>
      <c r="KJJ946" s="337"/>
      <c r="KJK946" s="337"/>
      <c r="KJL946" s="337"/>
      <c r="KJM946" s="337"/>
      <c r="KJN946" s="337"/>
      <c r="KJO946" s="337"/>
      <c r="KJP946" s="337"/>
      <c r="KJQ946" s="337"/>
      <c r="KJR946" s="337"/>
      <c r="KJS946" s="337"/>
      <c r="KJT946" s="337"/>
      <c r="KJU946" s="337"/>
      <c r="KJV946" s="337"/>
      <c r="KJW946" s="337"/>
      <c r="KJX946" s="337"/>
      <c r="KJY946" s="337"/>
      <c r="KJZ946" s="337"/>
      <c r="KKA946" s="337"/>
      <c r="KKB946" s="337"/>
      <c r="KKC946" s="337"/>
      <c r="KKD946" s="337"/>
      <c r="KKE946" s="337"/>
      <c r="KKF946" s="337"/>
      <c r="KKG946" s="337"/>
      <c r="KKH946" s="337"/>
      <c r="KKI946" s="337"/>
      <c r="KKJ946" s="337"/>
      <c r="KKK946" s="337"/>
      <c r="KKL946" s="337"/>
      <c r="KKM946" s="337"/>
      <c r="KKN946" s="337"/>
      <c r="KKO946" s="337"/>
      <c r="KKP946" s="337"/>
      <c r="KKQ946" s="337"/>
      <c r="KKR946" s="337"/>
      <c r="KKS946" s="337"/>
      <c r="KKT946" s="337"/>
      <c r="KKU946" s="337"/>
      <c r="KKV946" s="337"/>
      <c r="KKW946" s="337"/>
      <c r="KKX946" s="337"/>
      <c r="KKY946" s="337"/>
      <c r="KKZ946" s="337"/>
      <c r="KLA946" s="337"/>
      <c r="KLB946" s="337"/>
      <c r="KLC946" s="337"/>
      <c r="KLD946" s="337"/>
      <c r="KLE946" s="337"/>
      <c r="KLF946" s="337"/>
      <c r="KLG946" s="337"/>
      <c r="KLH946" s="337"/>
      <c r="KLI946" s="337"/>
      <c r="KLJ946" s="337"/>
      <c r="KLK946" s="337"/>
      <c r="KLL946" s="337"/>
      <c r="KLM946" s="337"/>
      <c r="KLN946" s="337"/>
      <c r="KLO946" s="337"/>
      <c r="KLP946" s="337"/>
      <c r="KLQ946" s="337"/>
      <c r="KLR946" s="337"/>
      <c r="KLS946" s="337"/>
      <c r="KLT946" s="337"/>
      <c r="KLU946" s="337"/>
      <c r="KLV946" s="337"/>
      <c r="KLW946" s="337"/>
      <c r="KLX946" s="337"/>
      <c r="KLY946" s="337"/>
      <c r="KLZ946" s="337"/>
      <c r="KMA946" s="337"/>
      <c r="KMB946" s="337"/>
      <c r="KMC946" s="337"/>
      <c r="KMD946" s="337"/>
      <c r="KME946" s="337"/>
      <c r="KMF946" s="337"/>
      <c r="KMG946" s="337"/>
      <c r="KMH946" s="337"/>
      <c r="KMI946" s="337"/>
      <c r="KMJ946" s="337"/>
      <c r="KMK946" s="337"/>
      <c r="KML946" s="337"/>
      <c r="KMM946" s="337"/>
      <c r="KMN946" s="337"/>
      <c r="KMO946" s="337"/>
      <c r="KMP946" s="337"/>
      <c r="KMQ946" s="337"/>
      <c r="KMR946" s="337"/>
      <c r="KMS946" s="337"/>
      <c r="KMT946" s="337"/>
      <c r="KMU946" s="337"/>
      <c r="KMV946" s="337"/>
      <c r="KMW946" s="337"/>
      <c r="KMX946" s="337"/>
      <c r="KMY946" s="337"/>
      <c r="KMZ946" s="337"/>
      <c r="KNA946" s="337"/>
      <c r="KNB946" s="337"/>
      <c r="KNC946" s="337"/>
      <c r="KND946" s="337"/>
      <c r="KNE946" s="337"/>
      <c r="KNF946" s="337"/>
      <c r="KNG946" s="337"/>
      <c r="KNH946" s="337"/>
      <c r="KNI946" s="337"/>
      <c r="KNJ946" s="337"/>
      <c r="KNK946" s="337"/>
      <c r="KNL946" s="337"/>
      <c r="KNM946" s="337"/>
      <c r="KNN946" s="337"/>
      <c r="KNO946" s="337"/>
      <c r="KNP946" s="337"/>
      <c r="KNQ946" s="337"/>
      <c r="KNR946" s="337"/>
      <c r="KNS946" s="337"/>
      <c r="KNT946" s="337"/>
      <c r="KNU946" s="337"/>
      <c r="KNV946" s="337"/>
      <c r="KNW946" s="337"/>
      <c r="KNX946" s="337"/>
      <c r="KNY946" s="337"/>
      <c r="KNZ946" s="337"/>
      <c r="KOA946" s="337"/>
      <c r="KOB946" s="337"/>
      <c r="KOC946" s="337"/>
      <c r="KOD946" s="337"/>
      <c r="KOE946" s="337"/>
      <c r="KOF946" s="337"/>
      <c r="KOG946" s="337"/>
      <c r="KOH946" s="337"/>
      <c r="KOI946" s="337"/>
      <c r="KOJ946" s="337"/>
      <c r="KOK946" s="337"/>
      <c r="KOL946" s="337"/>
      <c r="KOM946" s="337"/>
      <c r="KON946" s="337"/>
      <c r="KOO946" s="337"/>
      <c r="KOP946" s="337"/>
      <c r="KOQ946" s="337"/>
      <c r="KOR946" s="337"/>
      <c r="KOS946" s="337"/>
      <c r="KOT946" s="337"/>
      <c r="KOU946" s="337"/>
      <c r="KOV946" s="337"/>
      <c r="KOW946" s="337"/>
      <c r="KOX946" s="337"/>
      <c r="KOY946" s="337"/>
      <c r="KOZ946" s="337"/>
      <c r="KPA946" s="337"/>
      <c r="KPB946" s="337"/>
      <c r="KPC946" s="337"/>
      <c r="KPD946" s="337"/>
      <c r="KPE946" s="337"/>
      <c r="KPF946" s="337"/>
      <c r="KPG946" s="337"/>
      <c r="KPH946" s="337"/>
      <c r="KPI946" s="337"/>
      <c r="KPJ946" s="337"/>
      <c r="KPK946" s="337"/>
      <c r="KPL946" s="337"/>
      <c r="KPM946" s="337"/>
      <c r="KPN946" s="337"/>
      <c r="KPO946" s="337"/>
      <c r="KPP946" s="337"/>
      <c r="KPQ946" s="337"/>
      <c r="KPR946" s="337"/>
      <c r="KPS946" s="337"/>
      <c r="KPT946" s="337"/>
      <c r="KPU946" s="337"/>
      <c r="KPV946" s="337"/>
      <c r="KPW946" s="337"/>
      <c r="KPX946" s="337"/>
      <c r="KPY946" s="337"/>
      <c r="KPZ946" s="337"/>
      <c r="KQA946" s="337"/>
      <c r="KQB946" s="337"/>
      <c r="KQC946" s="337"/>
      <c r="KQD946" s="337"/>
      <c r="KQE946" s="337"/>
      <c r="KQF946" s="337"/>
      <c r="KQG946" s="337"/>
      <c r="KQH946" s="337"/>
      <c r="KQI946" s="337"/>
      <c r="KQJ946" s="337"/>
      <c r="KQK946" s="337"/>
      <c r="KQL946" s="337"/>
      <c r="KQM946" s="337"/>
      <c r="KQN946" s="337"/>
      <c r="KQO946" s="337"/>
      <c r="KQP946" s="337"/>
      <c r="KQQ946" s="337"/>
      <c r="KQR946" s="337"/>
      <c r="KQS946" s="337"/>
      <c r="KQT946" s="337"/>
      <c r="KQU946" s="337"/>
      <c r="KQV946" s="337"/>
      <c r="KQW946" s="337"/>
      <c r="KQX946" s="337"/>
      <c r="KQY946" s="337"/>
      <c r="KQZ946" s="337"/>
      <c r="KRA946" s="337"/>
      <c r="KRB946" s="337"/>
      <c r="KRC946" s="337"/>
      <c r="KRD946" s="337"/>
      <c r="KRE946" s="337"/>
      <c r="KRF946" s="337"/>
      <c r="KRG946" s="337"/>
      <c r="KRH946" s="337"/>
      <c r="KRI946" s="337"/>
      <c r="KRJ946" s="337"/>
      <c r="KRK946" s="337"/>
      <c r="KRL946" s="337"/>
      <c r="KRM946" s="337"/>
      <c r="KRN946" s="337"/>
      <c r="KRO946" s="337"/>
      <c r="KRP946" s="337"/>
      <c r="KRQ946" s="337"/>
      <c r="KRR946" s="337"/>
      <c r="KRS946" s="337"/>
      <c r="KRT946" s="337"/>
      <c r="KRU946" s="337"/>
      <c r="KRV946" s="337"/>
      <c r="KRW946" s="337"/>
      <c r="KRX946" s="337"/>
      <c r="KRY946" s="337"/>
      <c r="KRZ946" s="337"/>
      <c r="KSA946" s="337"/>
      <c r="KSB946" s="337"/>
      <c r="KSC946" s="337"/>
      <c r="KSD946" s="337"/>
      <c r="KSE946" s="337"/>
      <c r="KSF946" s="337"/>
      <c r="KSG946" s="337"/>
      <c r="KSH946" s="337"/>
      <c r="KSI946" s="337"/>
      <c r="KSJ946" s="337"/>
      <c r="KSK946" s="337"/>
      <c r="KSL946" s="337"/>
      <c r="KSM946" s="337"/>
      <c r="KSN946" s="337"/>
      <c r="KSO946" s="337"/>
      <c r="KSP946" s="337"/>
      <c r="KSQ946" s="337"/>
      <c r="KSR946" s="337"/>
      <c r="KSS946" s="337"/>
      <c r="KST946" s="337"/>
      <c r="KSU946" s="337"/>
      <c r="KSV946" s="337"/>
      <c r="KSW946" s="337"/>
      <c r="KSX946" s="337"/>
      <c r="KSY946" s="337"/>
      <c r="KSZ946" s="337"/>
      <c r="KTA946" s="337"/>
      <c r="KTB946" s="337"/>
      <c r="KTC946" s="337"/>
      <c r="KTD946" s="337"/>
      <c r="KTE946" s="337"/>
      <c r="KTF946" s="337"/>
      <c r="KTG946" s="337"/>
      <c r="KTH946" s="337"/>
      <c r="KTI946" s="337"/>
      <c r="KTJ946" s="337"/>
      <c r="KTK946" s="337"/>
      <c r="KTL946" s="337"/>
      <c r="KTM946" s="337"/>
      <c r="KTN946" s="337"/>
      <c r="KTO946" s="337"/>
      <c r="KTP946" s="337"/>
      <c r="KTQ946" s="337"/>
      <c r="KTR946" s="337"/>
      <c r="KTS946" s="337"/>
      <c r="KTT946" s="337"/>
      <c r="KTU946" s="337"/>
      <c r="KTV946" s="337"/>
      <c r="KTW946" s="337"/>
      <c r="KTX946" s="337"/>
      <c r="KTY946" s="337"/>
      <c r="KTZ946" s="337"/>
      <c r="KUA946" s="337"/>
      <c r="KUB946" s="337"/>
      <c r="KUC946" s="337"/>
      <c r="KUD946" s="337"/>
      <c r="KUE946" s="337"/>
      <c r="KUF946" s="337"/>
      <c r="KUG946" s="337"/>
      <c r="KUH946" s="337"/>
      <c r="KUI946" s="337"/>
      <c r="KUJ946" s="337"/>
      <c r="KUK946" s="337"/>
      <c r="KUL946" s="337"/>
      <c r="KUM946" s="337"/>
      <c r="KUN946" s="337"/>
      <c r="KUO946" s="337"/>
      <c r="KUP946" s="337"/>
      <c r="KUQ946" s="337"/>
      <c r="KUR946" s="337"/>
      <c r="KUS946" s="337"/>
      <c r="KUT946" s="337"/>
      <c r="KUU946" s="337"/>
      <c r="KUV946" s="337"/>
      <c r="KUW946" s="337"/>
      <c r="KUX946" s="337"/>
      <c r="KUY946" s="337"/>
      <c r="KUZ946" s="337"/>
      <c r="KVA946" s="337"/>
      <c r="KVB946" s="337"/>
      <c r="KVC946" s="337"/>
      <c r="KVD946" s="337"/>
      <c r="KVE946" s="337"/>
      <c r="KVF946" s="337"/>
      <c r="KVG946" s="337"/>
      <c r="KVH946" s="337"/>
      <c r="KVI946" s="337"/>
      <c r="KVJ946" s="337"/>
      <c r="KVK946" s="337"/>
      <c r="KVL946" s="337"/>
      <c r="KVM946" s="337"/>
      <c r="KVN946" s="337"/>
      <c r="KVO946" s="337"/>
      <c r="KVP946" s="337"/>
      <c r="KVQ946" s="337"/>
      <c r="KVR946" s="337"/>
      <c r="KVS946" s="337"/>
      <c r="KVT946" s="337"/>
      <c r="KVU946" s="337"/>
      <c r="KVV946" s="337"/>
      <c r="KVW946" s="337"/>
      <c r="KVX946" s="337"/>
      <c r="KVY946" s="337"/>
      <c r="KVZ946" s="337"/>
      <c r="KWA946" s="337"/>
      <c r="KWB946" s="337"/>
      <c r="KWC946" s="337"/>
      <c r="KWD946" s="337"/>
      <c r="KWE946" s="337"/>
      <c r="KWF946" s="337"/>
      <c r="KWG946" s="337"/>
      <c r="KWH946" s="337"/>
      <c r="KWI946" s="337"/>
      <c r="KWJ946" s="337"/>
      <c r="KWK946" s="337"/>
      <c r="KWL946" s="337"/>
      <c r="KWM946" s="337"/>
      <c r="KWN946" s="337"/>
      <c r="KWO946" s="337"/>
      <c r="KWP946" s="337"/>
      <c r="KWQ946" s="337"/>
      <c r="KWR946" s="337"/>
      <c r="KWS946" s="337"/>
      <c r="KWT946" s="337"/>
      <c r="KWU946" s="337"/>
      <c r="KWV946" s="337"/>
      <c r="KWW946" s="337"/>
      <c r="KWX946" s="337"/>
      <c r="KWY946" s="337"/>
      <c r="KWZ946" s="337"/>
      <c r="KXA946" s="337"/>
      <c r="KXB946" s="337"/>
      <c r="KXC946" s="337"/>
      <c r="KXD946" s="337"/>
      <c r="KXE946" s="337"/>
      <c r="KXF946" s="337"/>
      <c r="KXG946" s="337"/>
      <c r="KXH946" s="337"/>
      <c r="KXI946" s="337"/>
      <c r="KXJ946" s="337"/>
      <c r="KXK946" s="337"/>
      <c r="KXL946" s="337"/>
      <c r="KXM946" s="337"/>
      <c r="KXN946" s="337"/>
      <c r="KXO946" s="337"/>
      <c r="KXP946" s="337"/>
      <c r="KXQ946" s="337"/>
      <c r="KXR946" s="337"/>
      <c r="KXS946" s="337"/>
      <c r="KXT946" s="337"/>
      <c r="KXU946" s="337"/>
      <c r="KXV946" s="337"/>
      <c r="KXW946" s="337"/>
      <c r="KXX946" s="337"/>
      <c r="KXY946" s="337"/>
      <c r="KXZ946" s="337"/>
      <c r="KYA946" s="337"/>
      <c r="KYB946" s="337"/>
      <c r="KYC946" s="337"/>
      <c r="KYD946" s="337"/>
      <c r="KYE946" s="337"/>
      <c r="KYF946" s="337"/>
      <c r="KYG946" s="337"/>
      <c r="KYH946" s="337"/>
      <c r="KYI946" s="337"/>
      <c r="KYJ946" s="337"/>
      <c r="KYK946" s="337"/>
      <c r="KYL946" s="337"/>
      <c r="KYM946" s="337"/>
      <c r="KYN946" s="337"/>
      <c r="KYO946" s="337"/>
      <c r="KYP946" s="337"/>
      <c r="KYQ946" s="337"/>
      <c r="KYR946" s="337"/>
      <c r="KYS946" s="337"/>
      <c r="KYT946" s="337"/>
      <c r="KYU946" s="337"/>
      <c r="KYV946" s="337"/>
      <c r="KYW946" s="337"/>
      <c r="KYX946" s="337"/>
      <c r="KYY946" s="337"/>
      <c r="KYZ946" s="337"/>
      <c r="KZA946" s="337"/>
      <c r="KZB946" s="337"/>
      <c r="KZC946" s="337"/>
      <c r="KZD946" s="337"/>
      <c r="KZE946" s="337"/>
      <c r="KZF946" s="337"/>
      <c r="KZG946" s="337"/>
      <c r="KZH946" s="337"/>
      <c r="KZI946" s="337"/>
      <c r="KZJ946" s="337"/>
      <c r="KZK946" s="337"/>
      <c r="KZL946" s="337"/>
      <c r="KZM946" s="337"/>
      <c r="KZN946" s="337"/>
      <c r="KZO946" s="337"/>
      <c r="KZP946" s="337"/>
      <c r="KZQ946" s="337"/>
      <c r="KZR946" s="337"/>
      <c r="KZS946" s="337"/>
      <c r="KZT946" s="337"/>
      <c r="KZU946" s="337"/>
      <c r="KZV946" s="337"/>
      <c r="KZW946" s="337"/>
      <c r="KZX946" s="337"/>
      <c r="KZY946" s="337"/>
      <c r="KZZ946" s="337"/>
      <c r="LAA946" s="337"/>
      <c r="LAB946" s="337"/>
      <c r="LAC946" s="337"/>
      <c r="LAD946" s="337"/>
      <c r="LAE946" s="337"/>
      <c r="LAF946" s="337"/>
      <c r="LAG946" s="337"/>
      <c r="LAH946" s="337"/>
      <c r="LAI946" s="337"/>
      <c r="LAJ946" s="337"/>
      <c r="LAK946" s="337"/>
      <c r="LAL946" s="337"/>
      <c r="LAM946" s="337"/>
      <c r="LAN946" s="337"/>
      <c r="LAO946" s="337"/>
      <c r="LAP946" s="337"/>
      <c r="LAQ946" s="337"/>
      <c r="LAR946" s="337"/>
      <c r="LAS946" s="337"/>
      <c r="LAT946" s="337"/>
      <c r="LAU946" s="337"/>
      <c r="LAV946" s="337"/>
      <c r="LAW946" s="337"/>
      <c r="LAX946" s="337"/>
      <c r="LAY946" s="337"/>
      <c r="LAZ946" s="337"/>
      <c r="LBA946" s="337"/>
      <c r="LBB946" s="337"/>
      <c r="LBC946" s="337"/>
      <c r="LBD946" s="337"/>
      <c r="LBE946" s="337"/>
      <c r="LBF946" s="337"/>
      <c r="LBG946" s="337"/>
      <c r="LBH946" s="337"/>
      <c r="LBI946" s="337"/>
      <c r="LBJ946" s="337"/>
      <c r="LBK946" s="337"/>
      <c r="LBL946" s="337"/>
      <c r="LBM946" s="337"/>
      <c r="LBN946" s="337"/>
      <c r="LBO946" s="337"/>
      <c r="LBP946" s="337"/>
      <c r="LBQ946" s="337"/>
      <c r="LBR946" s="337"/>
      <c r="LBS946" s="337"/>
      <c r="LBT946" s="337"/>
      <c r="LBU946" s="337"/>
      <c r="LBV946" s="337"/>
      <c r="LBW946" s="337"/>
      <c r="LBX946" s="337"/>
      <c r="LBY946" s="337"/>
      <c r="LBZ946" s="337"/>
      <c r="LCA946" s="337"/>
      <c r="LCB946" s="337"/>
      <c r="LCC946" s="337"/>
      <c r="LCD946" s="337"/>
      <c r="LCE946" s="337"/>
      <c r="LCF946" s="337"/>
      <c r="LCG946" s="337"/>
      <c r="LCH946" s="337"/>
      <c r="LCI946" s="337"/>
      <c r="LCJ946" s="337"/>
      <c r="LCK946" s="337"/>
      <c r="LCL946" s="337"/>
      <c r="LCM946" s="337"/>
      <c r="LCN946" s="337"/>
      <c r="LCO946" s="337"/>
      <c r="LCP946" s="337"/>
      <c r="LCQ946" s="337"/>
      <c r="LCR946" s="337"/>
      <c r="LCS946" s="337"/>
      <c r="LCT946" s="337"/>
      <c r="LCU946" s="337"/>
      <c r="LCV946" s="337"/>
      <c r="LCW946" s="337"/>
      <c r="LCX946" s="337"/>
      <c r="LCY946" s="337"/>
      <c r="LCZ946" s="337"/>
      <c r="LDA946" s="337"/>
      <c r="LDB946" s="337"/>
      <c r="LDC946" s="337"/>
      <c r="LDD946" s="337"/>
      <c r="LDE946" s="337"/>
      <c r="LDF946" s="337"/>
      <c r="LDG946" s="337"/>
      <c r="LDH946" s="337"/>
      <c r="LDI946" s="337"/>
      <c r="LDJ946" s="337"/>
      <c r="LDK946" s="337"/>
      <c r="LDL946" s="337"/>
      <c r="LDM946" s="337"/>
      <c r="LDN946" s="337"/>
      <c r="LDO946" s="337"/>
      <c r="LDP946" s="337"/>
      <c r="LDQ946" s="337"/>
      <c r="LDR946" s="337"/>
      <c r="LDS946" s="337"/>
      <c r="LDT946" s="337"/>
      <c r="LDU946" s="337"/>
      <c r="LDV946" s="337"/>
      <c r="LDW946" s="337"/>
      <c r="LDX946" s="337"/>
      <c r="LDY946" s="337"/>
      <c r="LDZ946" s="337"/>
      <c r="LEA946" s="337"/>
      <c r="LEB946" s="337"/>
      <c r="LEC946" s="337"/>
      <c r="LED946" s="337"/>
      <c r="LEE946" s="337"/>
      <c r="LEF946" s="337"/>
      <c r="LEG946" s="337"/>
      <c r="LEH946" s="337"/>
      <c r="LEI946" s="337"/>
      <c r="LEJ946" s="337"/>
      <c r="LEK946" s="337"/>
      <c r="LEL946" s="337"/>
      <c r="LEM946" s="337"/>
      <c r="LEN946" s="337"/>
      <c r="LEO946" s="337"/>
      <c r="LEP946" s="337"/>
      <c r="LEQ946" s="337"/>
      <c r="LER946" s="337"/>
      <c r="LES946" s="337"/>
      <c r="LET946" s="337"/>
      <c r="LEU946" s="337"/>
      <c r="LEV946" s="337"/>
      <c r="LEW946" s="337"/>
      <c r="LEX946" s="337"/>
      <c r="LEY946" s="337"/>
      <c r="LEZ946" s="337"/>
      <c r="LFA946" s="337"/>
      <c r="LFB946" s="337"/>
      <c r="LFC946" s="337"/>
      <c r="LFD946" s="337"/>
      <c r="LFE946" s="337"/>
      <c r="LFF946" s="337"/>
      <c r="LFG946" s="337"/>
      <c r="LFH946" s="337"/>
      <c r="LFI946" s="337"/>
      <c r="LFJ946" s="337"/>
      <c r="LFK946" s="337"/>
      <c r="LFL946" s="337"/>
      <c r="LFM946" s="337"/>
      <c r="LFN946" s="337"/>
      <c r="LFO946" s="337"/>
      <c r="LFP946" s="337"/>
      <c r="LFQ946" s="337"/>
      <c r="LFR946" s="337"/>
      <c r="LFS946" s="337"/>
      <c r="LFT946" s="337"/>
      <c r="LFU946" s="337"/>
      <c r="LFV946" s="337"/>
      <c r="LFW946" s="337"/>
      <c r="LFX946" s="337"/>
      <c r="LFY946" s="337"/>
      <c r="LFZ946" s="337"/>
      <c r="LGA946" s="337"/>
      <c r="LGB946" s="337"/>
      <c r="LGC946" s="337"/>
      <c r="LGD946" s="337"/>
      <c r="LGE946" s="337"/>
      <c r="LGF946" s="337"/>
      <c r="LGG946" s="337"/>
      <c r="LGH946" s="337"/>
      <c r="LGI946" s="337"/>
      <c r="LGJ946" s="337"/>
      <c r="LGK946" s="337"/>
      <c r="LGL946" s="337"/>
      <c r="LGM946" s="337"/>
      <c r="LGN946" s="337"/>
      <c r="LGO946" s="337"/>
      <c r="LGP946" s="337"/>
      <c r="LGQ946" s="337"/>
      <c r="LGR946" s="337"/>
      <c r="LGS946" s="337"/>
      <c r="LGT946" s="337"/>
      <c r="LGU946" s="337"/>
      <c r="LGV946" s="337"/>
      <c r="LGW946" s="337"/>
      <c r="LGX946" s="337"/>
      <c r="LGY946" s="337"/>
      <c r="LGZ946" s="337"/>
      <c r="LHA946" s="337"/>
      <c r="LHB946" s="337"/>
      <c r="LHC946" s="337"/>
      <c r="LHD946" s="337"/>
      <c r="LHE946" s="337"/>
      <c r="LHF946" s="337"/>
      <c r="LHG946" s="337"/>
      <c r="LHH946" s="337"/>
      <c r="LHI946" s="337"/>
      <c r="LHJ946" s="337"/>
      <c r="LHK946" s="337"/>
      <c r="LHL946" s="337"/>
      <c r="LHM946" s="337"/>
      <c r="LHN946" s="337"/>
      <c r="LHO946" s="337"/>
      <c r="LHP946" s="337"/>
      <c r="LHQ946" s="337"/>
      <c r="LHR946" s="337"/>
      <c r="LHS946" s="337"/>
      <c r="LHT946" s="337"/>
      <c r="LHU946" s="337"/>
      <c r="LHV946" s="337"/>
      <c r="LHW946" s="337"/>
      <c r="LHX946" s="337"/>
      <c r="LHY946" s="337"/>
      <c r="LHZ946" s="337"/>
      <c r="LIA946" s="337"/>
      <c r="LIB946" s="337"/>
      <c r="LIC946" s="337"/>
      <c r="LID946" s="337"/>
      <c r="LIE946" s="337"/>
      <c r="LIF946" s="337"/>
      <c r="LIG946" s="337"/>
      <c r="LIH946" s="337"/>
      <c r="LII946" s="337"/>
      <c r="LIJ946" s="337"/>
      <c r="LIK946" s="337"/>
      <c r="LIL946" s="337"/>
      <c r="LIM946" s="337"/>
      <c r="LIN946" s="337"/>
      <c r="LIO946" s="337"/>
      <c r="LIP946" s="337"/>
      <c r="LIQ946" s="337"/>
      <c r="LIR946" s="337"/>
      <c r="LIS946" s="337"/>
      <c r="LIT946" s="337"/>
      <c r="LIU946" s="337"/>
      <c r="LIV946" s="337"/>
      <c r="LIW946" s="337"/>
      <c r="LIX946" s="337"/>
      <c r="LIY946" s="337"/>
      <c r="LIZ946" s="337"/>
      <c r="LJA946" s="337"/>
      <c r="LJB946" s="337"/>
      <c r="LJC946" s="337"/>
      <c r="LJD946" s="337"/>
      <c r="LJE946" s="337"/>
      <c r="LJF946" s="337"/>
      <c r="LJG946" s="337"/>
      <c r="LJH946" s="337"/>
      <c r="LJI946" s="337"/>
      <c r="LJJ946" s="337"/>
      <c r="LJK946" s="337"/>
      <c r="LJL946" s="337"/>
      <c r="LJM946" s="337"/>
      <c r="LJN946" s="337"/>
      <c r="LJO946" s="337"/>
      <c r="LJP946" s="337"/>
      <c r="LJQ946" s="337"/>
      <c r="LJR946" s="337"/>
      <c r="LJS946" s="337"/>
      <c r="LJT946" s="337"/>
      <c r="LJU946" s="337"/>
      <c r="LJV946" s="337"/>
      <c r="LJW946" s="337"/>
      <c r="LJX946" s="337"/>
      <c r="LJY946" s="337"/>
      <c r="LJZ946" s="337"/>
      <c r="LKA946" s="337"/>
      <c r="LKB946" s="337"/>
      <c r="LKC946" s="337"/>
      <c r="LKD946" s="337"/>
      <c r="LKE946" s="337"/>
      <c r="LKF946" s="337"/>
      <c r="LKG946" s="337"/>
      <c r="LKH946" s="337"/>
      <c r="LKI946" s="337"/>
      <c r="LKJ946" s="337"/>
      <c r="LKK946" s="337"/>
      <c r="LKL946" s="337"/>
      <c r="LKM946" s="337"/>
      <c r="LKN946" s="337"/>
      <c r="LKO946" s="337"/>
      <c r="LKP946" s="337"/>
      <c r="LKQ946" s="337"/>
      <c r="LKR946" s="337"/>
      <c r="LKS946" s="337"/>
      <c r="LKT946" s="337"/>
      <c r="LKU946" s="337"/>
      <c r="LKV946" s="337"/>
      <c r="LKW946" s="337"/>
      <c r="LKX946" s="337"/>
      <c r="LKY946" s="337"/>
      <c r="LKZ946" s="337"/>
      <c r="LLA946" s="337"/>
      <c r="LLB946" s="337"/>
      <c r="LLC946" s="337"/>
      <c r="LLD946" s="337"/>
      <c r="LLE946" s="337"/>
      <c r="LLF946" s="337"/>
      <c r="LLG946" s="337"/>
      <c r="LLH946" s="337"/>
      <c r="LLI946" s="337"/>
      <c r="LLJ946" s="337"/>
      <c r="LLK946" s="337"/>
      <c r="LLL946" s="337"/>
      <c r="LLM946" s="337"/>
      <c r="LLN946" s="337"/>
      <c r="LLO946" s="337"/>
      <c r="LLP946" s="337"/>
      <c r="LLQ946" s="337"/>
      <c r="LLR946" s="337"/>
      <c r="LLS946" s="337"/>
      <c r="LLT946" s="337"/>
      <c r="LLU946" s="337"/>
      <c r="LLV946" s="337"/>
      <c r="LLW946" s="337"/>
      <c r="LLX946" s="337"/>
      <c r="LLY946" s="337"/>
      <c r="LLZ946" s="337"/>
      <c r="LMA946" s="337"/>
      <c r="LMB946" s="337"/>
      <c r="LMC946" s="337"/>
      <c r="LMD946" s="337"/>
      <c r="LME946" s="337"/>
      <c r="LMF946" s="337"/>
      <c r="LMG946" s="337"/>
      <c r="LMH946" s="337"/>
      <c r="LMI946" s="337"/>
      <c r="LMJ946" s="337"/>
      <c r="LMK946" s="337"/>
      <c r="LML946" s="337"/>
      <c r="LMM946" s="337"/>
      <c r="LMN946" s="337"/>
      <c r="LMO946" s="337"/>
      <c r="LMP946" s="337"/>
      <c r="LMQ946" s="337"/>
      <c r="LMR946" s="337"/>
      <c r="LMS946" s="337"/>
      <c r="LMT946" s="337"/>
      <c r="LMU946" s="337"/>
      <c r="LMV946" s="337"/>
      <c r="LMW946" s="337"/>
      <c r="LMX946" s="337"/>
      <c r="LMY946" s="337"/>
      <c r="LMZ946" s="337"/>
      <c r="LNA946" s="337"/>
      <c r="LNB946" s="337"/>
      <c r="LNC946" s="337"/>
      <c r="LND946" s="337"/>
      <c r="LNE946" s="337"/>
      <c r="LNF946" s="337"/>
      <c r="LNG946" s="337"/>
      <c r="LNH946" s="337"/>
      <c r="LNI946" s="337"/>
      <c r="LNJ946" s="337"/>
      <c r="LNK946" s="337"/>
      <c r="LNL946" s="337"/>
      <c r="LNM946" s="337"/>
      <c r="LNN946" s="337"/>
      <c r="LNO946" s="337"/>
      <c r="LNP946" s="337"/>
      <c r="LNQ946" s="337"/>
      <c r="LNR946" s="337"/>
      <c r="LNS946" s="337"/>
      <c r="LNT946" s="337"/>
      <c r="LNU946" s="337"/>
      <c r="LNV946" s="337"/>
      <c r="LNW946" s="337"/>
      <c r="LNX946" s="337"/>
      <c r="LNY946" s="337"/>
      <c r="LNZ946" s="337"/>
      <c r="LOA946" s="337"/>
      <c r="LOB946" s="337"/>
      <c r="LOC946" s="337"/>
      <c r="LOD946" s="337"/>
      <c r="LOE946" s="337"/>
      <c r="LOF946" s="337"/>
      <c r="LOG946" s="337"/>
      <c r="LOH946" s="337"/>
      <c r="LOI946" s="337"/>
      <c r="LOJ946" s="337"/>
      <c r="LOK946" s="337"/>
      <c r="LOL946" s="337"/>
      <c r="LOM946" s="337"/>
      <c r="LON946" s="337"/>
      <c r="LOO946" s="337"/>
      <c r="LOP946" s="337"/>
      <c r="LOQ946" s="337"/>
      <c r="LOR946" s="337"/>
      <c r="LOS946" s="337"/>
      <c r="LOT946" s="337"/>
      <c r="LOU946" s="337"/>
      <c r="LOV946" s="337"/>
      <c r="LOW946" s="337"/>
      <c r="LOX946" s="337"/>
      <c r="LOY946" s="337"/>
      <c r="LOZ946" s="337"/>
      <c r="LPA946" s="337"/>
      <c r="LPB946" s="337"/>
      <c r="LPC946" s="337"/>
      <c r="LPD946" s="337"/>
      <c r="LPE946" s="337"/>
      <c r="LPF946" s="337"/>
      <c r="LPG946" s="337"/>
      <c r="LPH946" s="337"/>
      <c r="LPI946" s="337"/>
      <c r="LPJ946" s="337"/>
      <c r="LPK946" s="337"/>
      <c r="LPL946" s="337"/>
      <c r="LPM946" s="337"/>
      <c r="LPN946" s="337"/>
      <c r="LPO946" s="337"/>
      <c r="LPP946" s="337"/>
      <c r="LPQ946" s="337"/>
      <c r="LPR946" s="337"/>
      <c r="LPS946" s="337"/>
      <c r="LPT946" s="337"/>
      <c r="LPU946" s="337"/>
      <c r="LPV946" s="337"/>
      <c r="LPW946" s="337"/>
      <c r="LPX946" s="337"/>
      <c r="LPY946" s="337"/>
      <c r="LPZ946" s="337"/>
      <c r="LQA946" s="337"/>
      <c r="LQB946" s="337"/>
      <c r="LQC946" s="337"/>
      <c r="LQD946" s="337"/>
      <c r="LQE946" s="337"/>
      <c r="LQF946" s="337"/>
      <c r="LQG946" s="337"/>
      <c r="LQH946" s="337"/>
      <c r="LQI946" s="337"/>
      <c r="LQJ946" s="337"/>
      <c r="LQK946" s="337"/>
      <c r="LQL946" s="337"/>
      <c r="LQM946" s="337"/>
      <c r="LQN946" s="337"/>
      <c r="LQO946" s="337"/>
      <c r="LQP946" s="337"/>
      <c r="LQQ946" s="337"/>
      <c r="LQR946" s="337"/>
      <c r="LQS946" s="337"/>
      <c r="LQT946" s="337"/>
      <c r="LQU946" s="337"/>
      <c r="LQV946" s="337"/>
      <c r="LQW946" s="337"/>
      <c r="LQX946" s="337"/>
      <c r="LQY946" s="337"/>
      <c r="LQZ946" s="337"/>
      <c r="LRA946" s="337"/>
      <c r="LRB946" s="337"/>
      <c r="LRC946" s="337"/>
      <c r="LRD946" s="337"/>
      <c r="LRE946" s="337"/>
      <c r="LRF946" s="337"/>
      <c r="LRG946" s="337"/>
      <c r="LRH946" s="337"/>
      <c r="LRI946" s="337"/>
      <c r="LRJ946" s="337"/>
      <c r="LRK946" s="337"/>
      <c r="LRL946" s="337"/>
      <c r="LRM946" s="337"/>
      <c r="LRN946" s="337"/>
      <c r="LRO946" s="337"/>
      <c r="LRP946" s="337"/>
      <c r="LRQ946" s="337"/>
      <c r="LRR946" s="337"/>
      <c r="LRS946" s="337"/>
      <c r="LRT946" s="337"/>
      <c r="LRU946" s="337"/>
      <c r="LRV946" s="337"/>
      <c r="LRW946" s="337"/>
      <c r="LRX946" s="337"/>
      <c r="LRY946" s="337"/>
      <c r="LRZ946" s="337"/>
      <c r="LSA946" s="337"/>
      <c r="LSB946" s="337"/>
      <c r="LSC946" s="337"/>
      <c r="LSD946" s="337"/>
      <c r="LSE946" s="337"/>
      <c r="LSF946" s="337"/>
      <c r="LSG946" s="337"/>
      <c r="LSH946" s="337"/>
      <c r="LSI946" s="337"/>
      <c r="LSJ946" s="337"/>
      <c r="LSK946" s="337"/>
      <c r="LSL946" s="337"/>
      <c r="LSM946" s="337"/>
      <c r="LSN946" s="337"/>
      <c r="LSO946" s="337"/>
      <c r="LSP946" s="337"/>
      <c r="LSQ946" s="337"/>
      <c r="LSR946" s="337"/>
      <c r="LSS946" s="337"/>
      <c r="LST946" s="337"/>
      <c r="LSU946" s="337"/>
      <c r="LSV946" s="337"/>
      <c r="LSW946" s="337"/>
      <c r="LSX946" s="337"/>
      <c r="LSY946" s="337"/>
      <c r="LSZ946" s="337"/>
      <c r="LTA946" s="337"/>
      <c r="LTB946" s="337"/>
      <c r="LTC946" s="337"/>
      <c r="LTD946" s="337"/>
      <c r="LTE946" s="337"/>
      <c r="LTF946" s="337"/>
      <c r="LTG946" s="337"/>
      <c r="LTH946" s="337"/>
      <c r="LTI946" s="337"/>
      <c r="LTJ946" s="337"/>
      <c r="LTK946" s="337"/>
      <c r="LTL946" s="337"/>
      <c r="LTM946" s="337"/>
      <c r="LTN946" s="337"/>
      <c r="LTO946" s="337"/>
      <c r="LTP946" s="337"/>
      <c r="LTQ946" s="337"/>
      <c r="LTR946" s="337"/>
      <c r="LTS946" s="337"/>
      <c r="LTT946" s="337"/>
      <c r="LTU946" s="337"/>
      <c r="LTV946" s="337"/>
      <c r="LTW946" s="337"/>
      <c r="LTX946" s="337"/>
      <c r="LTY946" s="337"/>
      <c r="LTZ946" s="337"/>
      <c r="LUA946" s="337"/>
      <c r="LUB946" s="337"/>
      <c r="LUC946" s="337"/>
      <c r="LUD946" s="337"/>
      <c r="LUE946" s="337"/>
      <c r="LUF946" s="337"/>
      <c r="LUG946" s="337"/>
      <c r="LUH946" s="337"/>
      <c r="LUI946" s="337"/>
      <c r="LUJ946" s="337"/>
      <c r="LUK946" s="337"/>
      <c r="LUL946" s="337"/>
      <c r="LUM946" s="337"/>
      <c r="LUN946" s="337"/>
      <c r="LUO946" s="337"/>
      <c r="LUP946" s="337"/>
      <c r="LUQ946" s="337"/>
      <c r="LUR946" s="337"/>
      <c r="LUS946" s="337"/>
      <c r="LUT946" s="337"/>
      <c r="LUU946" s="337"/>
      <c r="LUV946" s="337"/>
      <c r="LUW946" s="337"/>
      <c r="LUX946" s="337"/>
      <c r="LUY946" s="337"/>
      <c r="LUZ946" s="337"/>
      <c r="LVA946" s="337"/>
      <c r="LVB946" s="337"/>
      <c r="LVC946" s="337"/>
      <c r="LVD946" s="337"/>
      <c r="LVE946" s="337"/>
      <c r="LVF946" s="337"/>
      <c r="LVG946" s="337"/>
      <c r="LVH946" s="337"/>
      <c r="LVI946" s="337"/>
      <c r="LVJ946" s="337"/>
      <c r="LVK946" s="337"/>
      <c r="LVL946" s="337"/>
      <c r="LVM946" s="337"/>
      <c r="LVN946" s="337"/>
      <c r="LVO946" s="337"/>
      <c r="LVP946" s="337"/>
      <c r="LVQ946" s="337"/>
      <c r="LVR946" s="337"/>
      <c r="LVS946" s="337"/>
      <c r="LVT946" s="337"/>
      <c r="LVU946" s="337"/>
      <c r="LVV946" s="337"/>
      <c r="LVW946" s="337"/>
      <c r="LVX946" s="337"/>
      <c r="LVY946" s="337"/>
      <c r="LVZ946" s="337"/>
      <c r="LWA946" s="337"/>
      <c r="LWB946" s="337"/>
      <c r="LWC946" s="337"/>
      <c r="LWD946" s="337"/>
      <c r="LWE946" s="337"/>
      <c r="LWF946" s="337"/>
      <c r="LWG946" s="337"/>
      <c r="LWH946" s="337"/>
      <c r="LWI946" s="337"/>
      <c r="LWJ946" s="337"/>
      <c r="LWK946" s="337"/>
      <c r="LWL946" s="337"/>
      <c r="LWM946" s="337"/>
      <c r="LWN946" s="337"/>
      <c r="LWO946" s="337"/>
      <c r="LWP946" s="337"/>
      <c r="LWQ946" s="337"/>
      <c r="LWR946" s="337"/>
      <c r="LWS946" s="337"/>
      <c r="LWT946" s="337"/>
      <c r="LWU946" s="337"/>
      <c r="LWV946" s="337"/>
      <c r="LWW946" s="337"/>
      <c r="LWX946" s="337"/>
      <c r="LWY946" s="337"/>
      <c r="LWZ946" s="337"/>
      <c r="LXA946" s="337"/>
      <c r="LXB946" s="337"/>
      <c r="LXC946" s="337"/>
      <c r="LXD946" s="337"/>
      <c r="LXE946" s="337"/>
      <c r="LXF946" s="337"/>
      <c r="LXG946" s="337"/>
      <c r="LXH946" s="337"/>
      <c r="LXI946" s="337"/>
      <c r="LXJ946" s="337"/>
      <c r="LXK946" s="337"/>
      <c r="LXL946" s="337"/>
      <c r="LXM946" s="337"/>
      <c r="LXN946" s="337"/>
      <c r="LXO946" s="337"/>
      <c r="LXP946" s="337"/>
      <c r="LXQ946" s="337"/>
      <c r="LXR946" s="337"/>
      <c r="LXS946" s="337"/>
      <c r="LXT946" s="337"/>
      <c r="LXU946" s="337"/>
      <c r="LXV946" s="337"/>
      <c r="LXW946" s="337"/>
      <c r="LXX946" s="337"/>
      <c r="LXY946" s="337"/>
      <c r="LXZ946" s="337"/>
      <c r="LYA946" s="337"/>
      <c r="LYB946" s="337"/>
      <c r="LYC946" s="337"/>
      <c r="LYD946" s="337"/>
      <c r="LYE946" s="337"/>
      <c r="LYF946" s="337"/>
      <c r="LYG946" s="337"/>
      <c r="LYH946" s="337"/>
      <c r="LYI946" s="337"/>
      <c r="LYJ946" s="337"/>
      <c r="LYK946" s="337"/>
      <c r="LYL946" s="337"/>
      <c r="LYM946" s="337"/>
      <c r="LYN946" s="337"/>
      <c r="LYO946" s="337"/>
      <c r="LYP946" s="337"/>
      <c r="LYQ946" s="337"/>
      <c r="LYR946" s="337"/>
      <c r="LYS946" s="337"/>
      <c r="LYT946" s="337"/>
      <c r="LYU946" s="337"/>
      <c r="LYV946" s="337"/>
      <c r="LYW946" s="337"/>
      <c r="LYX946" s="337"/>
      <c r="LYY946" s="337"/>
      <c r="LYZ946" s="337"/>
      <c r="LZA946" s="337"/>
      <c r="LZB946" s="337"/>
      <c r="LZC946" s="337"/>
      <c r="LZD946" s="337"/>
      <c r="LZE946" s="337"/>
      <c r="LZF946" s="337"/>
      <c r="LZG946" s="337"/>
      <c r="LZH946" s="337"/>
      <c r="LZI946" s="337"/>
      <c r="LZJ946" s="337"/>
      <c r="LZK946" s="337"/>
      <c r="LZL946" s="337"/>
      <c r="LZM946" s="337"/>
      <c r="LZN946" s="337"/>
      <c r="LZO946" s="337"/>
      <c r="LZP946" s="337"/>
      <c r="LZQ946" s="337"/>
      <c r="LZR946" s="337"/>
      <c r="LZS946" s="337"/>
      <c r="LZT946" s="337"/>
      <c r="LZU946" s="337"/>
      <c r="LZV946" s="337"/>
      <c r="LZW946" s="337"/>
      <c r="LZX946" s="337"/>
      <c r="LZY946" s="337"/>
      <c r="LZZ946" s="337"/>
      <c r="MAA946" s="337"/>
      <c r="MAB946" s="337"/>
      <c r="MAC946" s="337"/>
      <c r="MAD946" s="337"/>
      <c r="MAE946" s="337"/>
      <c r="MAF946" s="337"/>
      <c r="MAG946" s="337"/>
      <c r="MAH946" s="337"/>
      <c r="MAI946" s="337"/>
      <c r="MAJ946" s="337"/>
      <c r="MAK946" s="337"/>
      <c r="MAL946" s="337"/>
      <c r="MAM946" s="337"/>
      <c r="MAN946" s="337"/>
      <c r="MAO946" s="337"/>
      <c r="MAP946" s="337"/>
      <c r="MAQ946" s="337"/>
      <c r="MAR946" s="337"/>
      <c r="MAS946" s="337"/>
      <c r="MAT946" s="337"/>
      <c r="MAU946" s="337"/>
      <c r="MAV946" s="337"/>
      <c r="MAW946" s="337"/>
      <c r="MAX946" s="337"/>
      <c r="MAY946" s="337"/>
      <c r="MAZ946" s="337"/>
      <c r="MBA946" s="337"/>
      <c r="MBB946" s="337"/>
      <c r="MBC946" s="337"/>
      <c r="MBD946" s="337"/>
      <c r="MBE946" s="337"/>
      <c r="MBF946" s="337"/>
      <c r="MBG946" s="337"/>
      <c r="MBH946" s="337"/>
      <c r="MBI946" s="337"/>
      <c r="MBJ946" s="337"/>
      <c r="MBK946" s="337"/>
      <c r="MBL946" s="337"/>
      <c r="MBM946" s="337"/>
      <c r="MBN946" s="337"/>
      <c r="MBO946" s="337"/>
      <c r="MBP946" s="337"/>
      <c r="MBQ946" s="337"/>
      <c r="MBR946" s="337"/>
      <c r="MBS946" s="337"/>
      <c r="MBT946" s="337"/>
      <c r="MBU946" s="337"/>
      <c r="MBV946" s="337"/>
      <c r="MBW946" s="337"/>
      <c r="MBX946" s="337"/>
      <c r="MBY946" s="337"/>
      <c r="MBZ946" s="337"/>
      <c r="MCA946" s="337"/>
      <c r="MCB946" s="337"/>
      <c r="MCC946" s="337"/>
      <c r="MCD946" s="337"/>
      <c r="MCE946" s="337"/>
      <c r="MCF946" s="337"/>
      <c r="MCG946" s="337"/>
      <c r="MCH946" s="337"/>
      <c r="MCI946" s="337"/>
      <c r="MCJ946" s="337"/>
      <c r="MCK946" s="337"/>
      <c r="MCL946" s="337"/>
      <c r="MCM946" s="337"/>
      <c r="MCN946" s="337"/>
      <c r="MCO946" s="337"/>
      <c r="MCP946" s="337"/>
      <c r="MCQ946" s="337"/>
      <c r="MCR946" s="337"/>
      <c r="MCS946" s="337"/>
      <c r="MCT946" s="337"/>
      <c r="MCU946" s="337"/>
      <c r="MCV946" s="337"/>
      <c r="MCW946" s="337"/>
      <c r="MCX946" s="337"/>
      <c r="MCY946" s="337"/>
      <c r="MCZ946" s="337"/>
      <c r="MDA946" s="337"/>
      <c r="MDB946" s="337"/>
      <c r="MDC946" s="337"/>
      <c r="MDD946" s="337"/>
      <c r="MDE946" s="337"/>
      <c r="MDF946" s="337"/>
      <c r="MDG946" s="337"/>
      <c r="MDH946" s="337"/>
      <c r="MDI946" s="337"/>
      <c r="MDJ946" s="337"/>
      <c r="MDK946" s="337"/>
      <c r="MDL946" s="337"/>
      <c r="MDM946" s="337"/>
      <c r="MDN946" s="337"/>
      <c r="MDO946" s="337"/>
      <c r="MDP946" s="337"/>
      <c r="MDQ946" s="337"/>
      <c r="MDR946" s="337"/>
      <c r="MDS946" s="337"/>
      <c r="MDT946" s="337"/>
      <c r="MDU946" s="337"/>
      <c r="MDV946" s="337"/>
      <c r="MDW946" s="337"/>
      <c r="MDX946" s="337"/>
      <c r="MDY946" s="337"/>
      <c r="MDZ946" s="337"/>
      <c r="MEA946" s="337"/>
      <c r="MEB946" s="337"/>
      <c r="MEC946" s="337"/>
      <c r="MED946" s="337"/>
      <c r="MEE946" s="337"/>
      <c r="MEF946" s="337"/>
      <c r="MEG946" s="337"/>
      <c r="MEH946" s="337"/>
      <c r="MEI946" s="337"/>
      <c r="MEJ946" s="337"/>
      <c r="MEK946" s="337"/>
      <c r="MEL946" s="337"/>
      <c r="MEM946" s="337"/>
      <c r="MEN946" s="337"/>
      <c r="MEO946" s="337"/>
      <c r="MEP946" s="337"/>
      <c r="MEQ946" s="337"/>
      <c r="MER946" s="337"/>
      <c r="MES946" s="337"/>
      <c r="MET946" s="337"/>
      <c r="MEU946" s="337"/>
      <c r="MEV946" s="337"/>
      <c r="MEW946" s="337"/>
      <c r="MEX946" s="337"/>
      <c r="MEY946" s="337"/>
      <c r="MEZ946" s="337"/>
      <c r="MFA946" s="337"/>
      <c r="MFB946" s="337"/>
      <c r="MFC946" s="337"/>
      <c r="MFD946" s="337"/>
      <c r="MFE946" s="337"/>
      <c r="MFF946" s="337"/>
      <c r="MFG946" s="337"/>
      <c r="MFH946" s="337"/>
      <c r="MFI946" s="337"/>
      <c r="MFJ946" s="337"/>
      <c r="MFK946" s="337"/>
      <c r="MFL946" s="337"/>
      <c r="MFM946" s="337"/>
      <c r="MFN946" s="337"/>
      <c r="MFO946" s="337"/>
      <c r="MFP946" s="337"/>
      <c r="MFQ946" s="337"/>
      <c r="MFR946" s="337"/>
      <c r="MFS946" s="337"/>
      <c r="MFT946" s="337"/>
      <c r="MFU946" s="337"/>
      <c r="MFV946" s="337"/>
      <c r="MFW946" s="337"/>
      <c r="MFX946" s="337"/>
      <c r="MFY946" s="337"/>
      <c r="MFZ946" s="337"/>
      <c r="MGA946" s="337"/>
      <c r="MGB946" s="337"/>
      <c r="MGC946" s="337"/>
      <c r="MGD946" s="337"/>
      <c r="MGE946" s="337"/>
      <c r="MGF946" s="337"/>
      <c r="MGG946" s="337"/>
      <c r="MGH946" s="337"/>
      <c r="MGI946" s="337"/>
      <c r="MGJ946" s="337"/>
      <c r="MGK946" s="337"/>
      <c r="MGL946" s="337"/>
      <c r="MGM946" s="337"/>
      <c r="MGN946" s="337"/>
      <c r="MGO946" s="337"/>
      <c r="MGP946" s="337"/>
      <c r="MGQ946" s="337"/>
      <c r="MGR946" s="337"/>
      <c r="MGS946" s="337"/>
      <c r="MGT946" s="337"/>
      <c r="MGU946" s="337"/>
      <c r="MGV946" s="337"/>
      <c r="MGW946" s="337"/>
      <c r="MGX946" s="337"/>
      <c r="MGY946" s="337"/>
      <c r="MGZ946" s="337"/>
      <c r="MHA946" s="337"/>
      <c r="MHB946" s="337"/>
      <c r="MHC946" s="337"/>
      <c r="MHD946" s="337"/>
      <c r="MHE946" s="337"/>
      <c r="MHF946" s="337"/>
      <c r="MHG946" s="337"/>
      <c r="MHH946" s="337"/>
      <c r="MHI946" s="337"/>
      <c r="MHJ946" s="337"/>
      <c r="MHK946" s="337"/>
      <c r="MHL946" s="337"/>
      <c r="MHM946" s="337"/>
      <c r="MHN946" s="337"/>
      <c r="MHO946" s="337"/>
      <c r="MHP946" s="337"/>
      <c r="MHQ946" s="337"/>
      <c r="MHR946" s="337"/>
      <c r="MHS946" s="337"/>
      <c r="MHT946" s="337"/>
      <c r="MHU946" s="337"/>
      <c r="MHV946" s="337"/>
      <c r="MHW946" s="337"/>
      <c r="MHX946" s="337"/>
      <c r="MHY946" s="337"/>
      <c r="MHZ946" s="337"/>
      <c r="MIA946" s="337"/>
      <c r="MIB946" s="337"/>
      <c r="MIC946" s="337"/>
      <c r="MID946" s="337"/>
      <c r="MIE946" s="337"/>
      <c r="MIF946" s="337"/>
      <c r="MIG946" s="337"/>
      <c r="MIH946" s="337"/>
      <c r="MII946" s="337"/>
      <c r="MIJ946" s="337"/>
      <c r="MIK946" s="337"/>
      <c r="MIL946" s="337"/>
      <c r="MIM946" s="337"/>
      <c r="MIN946" s="337"/>
      <c r="MIO946" s="337"/>
      <c r="MIP946" s="337"/>
      <c r="MIQ946" s="337"/>
      <c r="MIR946" s="337"/>
      <c r="MIS946" s="337"/>
      <c r="MIT946" s="337"/>
      <c r="MIU946" s="337"/>
      <c r="MIV946" s="337"/>
      <c r="MIW946" s="337"/>
      <c r="MIX946" s="337"/>
      <c r="MIY946" s="337"/>
      <c r="MIZ946" s="337"/>
      <c r="MJA946" s="337"/>
      <c r="MJB946" s="337"/>
      <c r="MJC946" s="337"/>
      <c r="MJD946" s="337"/>
      <c r="MJE946" s="337"/>
      <c r="MJF946" s="337"/>
      <c r="MJG946" s="337"/>
      <c r="MJH946" s="337"/>
      <c r="MJI946" s="337"/>
      <c r="MJJ946" s="337"/>
      <c r="MJK946" s="337"/>
      <c r="MJL946" s="337"/>
      <c r="MJM946" s="337"/>
      <c r="MJN946" s="337"/>
      <c r="MJO946" s="337"/>
      <c r="MJP946" s="337"/>
      <c r="MJQ946" s="337"/>
      <c r="MJR946" s="337"/>
      <c r="MJS946" s="337"/>
      <c r="MJT946" s="337"/>
      <c r="MJU946" s="337"/>
      <c r="MJV946" s="337"/>
      <c r="MJW946" s="337"/>
      <c r="MJX946" s="337"/>
      <c r="MJY946" s="337"/>
      <c r="MJZ946" s="337"/>
      <c r="MKA946" s="337"/>
      <c r="MKB946" s="337"/>
      <c r="MKC946" s="337"/>
      <c r="MKD946" s="337"/>
      <c r="MKE946" s="337"/>
      <c r="MKF946" s="337"/>
      <c r="MKG946" s="337"/>
      <c r="MKH946" s="337"/>
      <c r="MKI946" s="337"/>
      <c r="MKJ946" s="337"/>
      <c r="MKK946" s="337"/>
      <c r="MKL946" s="337"/>
      <c r="MKM946" s="337"/>
      <c r="MKN946" s="337"/>
      <c r="MKO946" s="337"/>
      <c r="MKP946" s="337"/>
      <c r="MKQ946" s="337"/>
      <c r="MKR946" s="337"/>
      <c r="MKS946" s="337"/>
      <c r="MKT946" s="337"/>
      <c r="MKU946" s="337"/>
      <c r="MKV946" s="337"/>
      <c r="MKW946" s="337"/>
      <c r="MKX946" s="337"/>
      <c r="MKY946" s="337"/>
      <c r="MKZ946" s="337"/>
      <c r="MLA946" s="337"/>
      <c r="MLB946" s="337"/>
      <c r="MLC946" s="337"/>
      <c r="MLD946" s="337"/>
      <c r="MLE946" s="337"/>
      <c r="MLF946" s="337"/>
      <c r="MLG946" s="337"/>
      <c r="MLH946" s="337"/>
      <c r="MLI946" s="337"/>
      <c r="MLJ946" s="337"/>
      <c r="MLK946" s="337"/>
      <c r="MLL946" s="337"/>
      <c r="MLM946" s="337"/>
      <c r="MLN946" s="337"/>
      <c r="MLO946" s="337"/>
      <c r="MLP946" s="337"/>
      <c r="MLQ946" s="337"/>
      <c r="MLR946" s="337"/>
      <c r="MLS946" s="337"/>
      <c r="MLT946" s="337"/>
      <c r="MLU946" s="337"/>
      <c r="MLV946" s="337"/>
      <c r="MLW946" s="337"/>
      <c r="MLX946" s="337"/>
      <c r="MLY946" s="337"/>
      <c r="MLZ946" s="337"/>
      <c r="MMA946" s="337"/>
      <c r="MMB946" s="337"/>
      <c r="MMC946" s="337"/>
      <c r="MMD946" s="337"/>
      <c r="MME946" s="337"/>
      <c r="MMF946" s="337"/>
      <c r="MMG946" s="337"/>
      <c r="MMH946" s="337"/>
      <c r="MMI946" s="337"/>
      <c r="MMJ946" s="337"/>
      <c r="MMK946" s="337"/>
      <c r="MML946" s="337"/>
      <c r="MMM946" s="337"/>
      <c r="MMN946" s="337"/>
      <c r="MMO946" s="337"/>
      <c r="MMP946" s="337"/>
      <c r="MMQ946" s="337"/>
      <c r="MMR946" s="337"/>
      <c r="MMS946" s="337"/>
      <c r="MMT946" s="337"/>
      <c r="MMU946" s="337"/>
      <c r="MMV946" s="337"/>
      <c r="MMW946" s="337"/>
      <c r="MMX946" s="337"/>
      <c r="MMY946" s="337"/>
      <c r="MMZ946" s="337"/>
      <c r="MNA946" s="337"/>
      <c r="MNB946" s="337"/>
      <c r="MNC946" s="337"/>
      <c r="MND946" s="337"/>
      <c r="MNE946" s="337"/>
      <c r="MNF946" s="337"/>
      <c r="MNG946" s="337"/>
      <c r="MNH946" s="337"/>
      <c r="MNI946" s="337"/>
      <c r="MNJ946" s="337"/>
      <c r="MNK946" s="337"/>
      <c r="MNL946" s="337"/>
      <c r="MNM946" s="337"/>
      <c r="MNN946" s="337"/>
      <c r="MNO946" s="337"/>
      <c r="MNP946" s="337"/>
      <c r="MNQ946" s="337"/>
      <c r="MNR946" s="337"/>
      <c r="MNS946" s="337"/>
      <c r="MNT946" s="337"/>
      <c r="MNU946" s="337"/>
      <c r="MNV946" s="337"/>
      <c r="MNW946" s="337"/>
      <c r="MNX946" s="337"/>
      <c r="MNY946" s="337"/>
      <c r="MNZ946" s="337"/>
      <c r="MOA946" s="337"/>
      <c r="MOB946" s="337"/>
      <c r="MOC946" s="337"/>
      <c r="MOD946" s="337"/>
      <c r="MOE946" s="337"/>
      <c r="MOF946" s="337"/>
      <c r="MOG946" s="337"/>
      <c r="MOH946" s="337"/>
      <c r="MOI946" s="337"/>
      <c r="MOJ946" s="337"/>
      <c r="MOK946" s="337"/>
      <c r="MOL946" s="337"/>
      <c r="MOM946" s="337"/>
      <c r="MON946" s="337"/>
      <c r="MOO946" s="337"/>
      <c r="MOP946" s="337"/>
      <c r="MOQ946" s="337"/>
      <c r="MOR946" s="337"/>
      <c r="MOS946" s="337"/>
      <c r="MOT946" s="337"/>
      <c r="MOU946" s="337"/>
      <c r="MOV946" s="337"/>
      <c r="MOW946" s="337"/>
      <c r="MOX946" s="337"/>
      <c r="MOY946" s="337"/>
      <c r="MOZ946" s="337"/>
      <c r="MPA946" s="337"/>
      <c r="MPB946" s="337"/>
      <c r="MPC946" s="337"/>
      <c r="MPD946" s="337"/>
      <c r="MPE946" s="337"/>
      <c r="MPF946" s="337"/>
      <c r="MPG946" s="337"/>
      <c r="MPH946" s="337"/>
      <c r="MPI946" s="337"/>
      <c r="MPJ946" s="337"/>
      <c r="MPK946" s="337"/>
      <c r="MPL946" s="337"/>
      <c r="MPM946" s="337"/>
      <c r="MPN946" s="337"/>
      <c r="MPO946" s="337"/>
      <c r="MPP946" s="337"/>
      <c r="MPQ946" s="337"/>
      <c r="MPR946" s="337"/>
      <c r="MPS946" s="337"/>
      <c r="MPT946" s="337"/>
      <c r="MPU946" s="337"/>
      <c r="MPV946" s="337"/>
      <c r="MPW946" s="337"/>
      <c r="MPX946" s="337"/>
      <c r="MPY946" s="337"/>
      <c r="MPZ946" s="337"/>
      <c r="MQA946" s="337"/>
      <c r="MQB946" s="337"/>
      <c r="MQC946" s="337"/>
      <c r="MQD946" s="337"/>
      <c r="MQE946" s="337"/>
      <c r="MQF946" s="337"/>
      <c r="MQG946" s="337"/>
      <c r="MQH946" s="337"/>
      <c r="MQI946" s="337"/>
      <c r="MQJ946" s="337"/>
      <c r="MQK946" s="337"/>
      <c r="MQL946" s="337"/>
      <c r="MQM946" s="337"/>
      <c r="MQN946" s="337"/>
      <c r="MQO946" s="337"/>
      <c r="MQP946" s="337"/>
      <c r="MQQ946" s="337"/>
      <c r="MQR946" s="337"/>
      <c r="MQS946" s="337"/>
      <c r="MQT946" s="337"/>
      <c r="MQU946" s="337"/>
      <c r="MQV946" s="337"/>
      <c r="MQW946" s="337"/>
      <c r="MQX946" s="337"/>
      <c r="MQY946" s="337"/>
      <c r="MQZ946" s="337"/>
      <c r="MRA946" s="337"/>
      <c r="MRB946" s="337"/>
      <c r="MRC946" s="337"/>
      <c r="MRD946" s="337"/>
      <c r="MRE946" s="337"/>
      <c r="MRF946" s="337"/>
      <c r="MRG946" s="337"/>
      <c r="MRH946" s="337"/>
      <c r="MRI946" s="337"/>
      <c r="MRJ946" s="337"/>
      <c r="MRK946" s="337"/>
      <c r="MRL946" s="337"/>
      <c r="MRM946" s="337"/>
      <c r="MRN946" s="337"/>
      <c r="MRO946" s="337"/>
      <c r="MRP946" s="337"/>
      <c r="MRQ946" s="337"/>
      <c r="MRR946" s="337"/>
      <c r="MRS946" s="337"/>
      <c r="MRT946" s="337"/>
      <c r="MRU946" s="337"/>
      <c r="MRV946" s="337"/>
      <c r="MRW946" s="337"/>
      <c r="MRX946" s="337"/>
      <c r="MRY946" s="337"/>
      <c r="MRZ946" s="337"/>
      <c r="MSA946" s="337"/>
      <c r="MSB946" s="337"/>
      <c r="MSC946" s="337"/>
      <c r="MSD946" s="337"/>
      <c r="MSE946" s="337"/>
      <c r="MSF946" s="337"/>
      <c r="MSG946" s="337"/>
      <c r="MSH946" s="337"/>
      <c r="MSI946" s="337"/>
      <c r="MSJ946" s="337"/>
      <c r="MSK946" s="337"/>
      <c r="MSL946" s="337"/>
      <c r="MSM946" s="337"/>
      <c r="MSN946" s="337"/>
      <c r="MSO946" s="337"/>
      <c r="MSP946" s="337"/>
      <c r="MSQ946" s="337"/>
      <c r="MSR946" s="337"/>
      <c r="MSS946" s="337"/>
      <c r="MST946" s="337"/>
      <c r="MSU946" s="337"/>
      <c r="MSV946" s="337"/>
      <c r="MSW946" s="337"/>
      <c r="MSX946" s="337"/>
      <c r="MSY946" s="337"/>
      <c r="MSZ946" s="337"/>
      <c r="MTA946" s="337"/>
      <c r="MTB946" s="337"/>
      <c r="MTC946" s="337"/>
      <c r="MTD946" s="337"/>
      <c r="MTE946" s="337"/>
      <c r="MTF946" s="337"/>
      <c r="MTG946" s="337"/>
      <c r="MTH946" s="337"/>
      <c r="MTI946" s="337"/>
      <c r="MTJ946" s="337"/>
      <c r="MTK946" s="337"/>
      <c r="MTL946" s="337"/>
      <c r="MTM946" s="337"/>
      <c r="MTN946" s="337"/>
      <c r="MTO946" s="337"/>
      <c r="MTP946" s="337"/>
      <c r="MTQ946" s="337"/>
      <c r="MTR946" s="337"/>
      <c r="MTS946" s="337"/>
      <c r="MTT946" s="337"/>
      <c r="MTU946" s="337"/>
      <c r="MTV946" s="337"/>
      <c r="MTW946" s="337"/>
      <c r="MTX946" s="337"/>
      <c r="MTY946" s="337"/>
      <c r="MTZ946" s="337"/>
      <c r="MUA946" s="337"/>
      <c r="MUB946" s="337"/>
      <c r="MUC946" s="337"/>
      <c r="MUD946" s="337"/>
      <c r="MUE946" s="337"/>
      <c r="MUF946" s="337"/>
      <c r="MUG946" s="337"/>
      <c r="MUH946" s="337"/>
      <c r="MUI946" s="337"/>
      <c r="MUJ946" s="337"/>
      <c r="MUK946" s="337"/>
      <c r="MUL946" s="337"/>
      <c r="MUM946" s="337"/>
      <c r="MUN946" s="337"/>
      <c r="MUO946" s="337"/>
      <c r="MUP946" s="337"/>
      <c r="MUQ946" s="337"/>
      <c r="MUR946" s="337"/>
      <c r="MUS946" s="337"/>
      <c r="MUT946" s="337"/>
      <c r="MUU946" s="337"/>
      <c r="MUV946" s="337"/>
      <c r="MUW946" s="337"/>
      <c r="MUX946" s="337"/>
      <c r="MUY946" s="337"/>
      <c r="MUZ946" s="337"/>
      <c r="MVA946" s="337"/>
      <c r="MVB946" s="337"/>
      <c r="MVC946" s="337"/>
      <c r="MVD946" s="337"/>
      <c r="MVE946" s="337"/>
      <c r="MVF946" s="337"/>
      <c r="MVG946" s="337"/>
      <c r="MVH946" s="337"/>
      <c r="MVI946" s="337"/>
      <c r="MVJ946" s="337"/>
      <c r="MVK946" s="337"/>
      <c r="MVL946" s="337"/>
      <c r="MVM946" s="337"/>
      <c r="MVN946" s="337"/>
      <c r="MVO946" s="337"/>
      <c r="MVP946" s="337"/>
      <c r="MVQ946" s="337"/>
      <c r="MVR946" s="337"/>
      <c r="MVS946" s="337"/>
      <c r="MVT946" s="337"/>
      <c r="MVU946" s="337"/>
      <c r="MVV946" s="337"/>
      <c r="MVW946" s="337"/>
      <c r="MVX946" s="337"/>
      <c r="MVY946" s="337"/>
      <c r="MVZ946" s="337"/>
      <c r="MWA946" s="337"/>
      <c r="MWB946" s="337"/>
      <c r="MWC946" s="337"/>
      <c r="MWD946" s="337"/>
      <c r="MWE946" s="337"/>
      <c r="MWF946" s="337"/>
      <c r="MWG946" s="337"/>
      <c r="MWH946" s="337"/>
      <c r="MWI946" s="337"/>
      <c r="MWJ946" s="337"/>
      <c r="MWK946" s="337"/>
      <c r="MWL946" s="337"/>
      <c r="MWM946" s="337"/>
      <c r="MWN946" s="337"/>
      <c r="MWO946" s="337"/>
      <c r="MWP946" s="337"/>
      <c r="MWQ946" s="337"/>
      <c r="MWR946" s="337"/>
      <c r="MWS946" s="337"/>
      <c r="MWT946" s="337"/>
      <c r="MWU946" s="337"/>
      <c r="MWV946" s="337"/>
      <c r="MWW946" s="337"/>
      <c r="MWX946" s="337"/>
      <c r="MWY946" s="337"/>
      <c r="MWZ946" s="337"/>
      <c r="MXA946" s="337"/>
      <c r="MXB946" s="337"/>
      <c r="MXC946" s="337"/>
      <c r="MXD946" s="337"/>
      <c r="MXE946" s="337"/>
      <c r="MXF946" s="337"/>
      <c r="MXG946" s="337"/>
      <c r="MXH946" s="337"/>
      <c r="MXI946" s="337"/>
      <c r="MXJ946" s="337"/>
      <c r="MXK946" s="337"/>
      <c r="MXL946" s="337"/>
      <c r="MXM946" s="337"/>
      <c r="MXN946" s="337"/>
      <c r="MXO946" s="337"/>
      <c r="MXP946" s="337"/>
      <c r="MXQ946" s="337"/>
      <c r="MXR946" s="337"/>
      <c r="MXS946" s="337"/>
      <c r="MXT946" s="337"/>
      <c r="MXU946" s="337"/>
      <c r="MXV946" s="337"/>
      <c r="MXW946" s="337"/>
      <c r="MXX946" s="337"/>
      <c r="MXY946" s="337"/>
      <c r="MXZ946" s="337"/>
      <c r="MYA946" s="337"/>
      <c r="MYB946" s="337"/>
      <c r="MYC946" s="337"/>
      <c r="MYD946" s="337"/>
      <c r="MYE946" s="337"/>
      <c r="MYF946" s="337"/>
      <c r="MYG946" s="337"/>
      <c r="MYH946" s="337"/>
      <c r="MYI946" s="337"/>
      <c r="MYJ946" s="337"/>
      <c r="MYK946" s="337"/>
      <c r="MYL946" s="337"/>
      <c r="MYM946" s="337"/>
      <c r="MYN946" s="337"/>
      <c r="MYO946" s="337"/>
      <c r="MYP946" s="337"/>
      <c r="MYQ946" s="337"/>
      <c r="MYR946" s="337"/>
      <c r="MYS946" s="337"/>
      <c r="MYT946" s="337"/>
      <c r="MYU946" s="337"/>
      <c r="MYV946" s="337"/>
      <c r="MYW946" s="337"/>
      <c r="MYX946" s="337"/>
      <c r="MYY946" s="337"/>
      <c r="MYZ946" s="337"/>
      <c r="MZA946" s="337"/>
      <c r="MZB946" s="337"/>
      <c r="MZC946" s="337"/>
      <c r="MZD946" s="337"/>
      <c r="MZE946" s="337"/>
      <c r="MZF946" s="337"/>
      <c r="MZG946" s="337"/>
      <c r="MZH946" s="337"/>
      <c r="MZI946" s="337"/>
      <c r="MZJ946" s="337"/>
      <c r="MZK946" s="337"/>
      <c r="MZL946" s="337"/>
      <c r="MZM946" s="337"/>
      <c r="MZN946" s="337"/>
      <c r="MZO946" s="337"/>
      <c r="MZP946" s="337"/>
      <c r="MZQ946" s="337"/>
      <c r="MZR946" s="337"/>
      <c r="MZS946" s="337"/>
      <c r="MZT946" s="337"/>
      <c r="MZU946" s="337"/>
      <c r="MZV946" s="337"/>
      <c r="MZW946" s="337"/>
      <c r="MZX946" s="337"/>
      <c r="MZY946" s="337"/>
      <c r="MZZ946" s="337"/>
      <c r="NAA946" s="337"/>
      <c r="NAB946" s="337"/>
      <c r="NAC946" s="337"/>
      <c r="NAD946" s="337"/>
      <c r="NAE946" s="337"/>
      <c r="NAF946" s="337"/>
      <c r="NAG946" s="337"/>
      <c r="NAH946" s="337"/>
      <c r="NAI946" s="337"/>
      <c r="NAJ946" s="337"/>
      <c r="NAK946" s="337"/>
      <c r="NAL946" s="337"/>
      <c r="NAM946" s="337"/>
      <c r="NAN946" s="337"/>
      <c r="NAO946" s="337"/>
      <c r="NAP946" s="337"/>
      <c r="NAQ946" s="337"/>
      <c r="NAR946" s="337"/>
      <c r="NAS946" s="337"/>
      <c r="NAT946" s="337"/>
      <c r="NAU946" s="337"/>
      <c r="NAV946" s="337"/>
      <c r="NAW946" s="337"/>
      <c r="NAX946" s="337"/>
      <c r="NAY946" s="337"/>
      <c r="NAZ946" s="337"/>
      <c r="NBA946" s="337"/>
      <c r="NBB946" s="337"/>
      <c r="NBC946" s="337"/>
      <c r="NBD946" s="337"/>
      <c r="NBE946" s="337"/>
      <c r="NBF946" s="337"/>
      <c r="NBG946" s="337"/>
      <c r="NBH946" s="337"/>
      <c r="NBI946" s="337"/>
      <c r="NBJ946" s="337"/>
      <c r="NBK946" s="337"/>
      <c r="NBL946" s="337"/>
      <c r="NBM946" s="337"/>
      <c r="NBN946" s="337"/>
      <c r="NBO946" s="337"/>
      <c r="NBP946" s="337"/>
      <c r="NBQ946" s="337"/>
      <c r="NBR946" s="337"/>
      <c r="NBS946" s="337"/>
      <c r="NBT946" s="337"/>
      <c r="NBU946" s="337"/>
      <c r="NBV946" s="337"/>
      <c r="NBW946" s="337"/>
      <c r="NBX946" s="337"/>
      <c r="NBY946" s="337"/>
      <c r="NBZ946" s="337"/>
      <c r="NCA946" s="337"/>
      <c r="NCB946" s="337"/>
      <c r="NCC946" s="337"/>
      <c r="NCD946" s="337"/>
      <c r="NCE946" s="337"/>
      <c r="NCF946" s="337"/>
      <c r="NCG946" s="337"/>
      <c r="NCH946" s="337"/>
      <c r="NCI946" s="337"/>
      <c r="NCJ946" s="337"/>
      <c r="NCK946" s="337"/>
      <c r="NCL946" s="337"/>
      <c r="NCM946" s="337"/>
      <c r="NCN946" s="337"/>
      <c r="NCO946" s="337"/>
      <c r="NCP946" s="337"/>
      <c r="NCQ946" s="337"/>
      <c r="NCR946" s="337"/>
      <c r="NCS946" s="337"/>
      <c r="NCT946" s="337"/>
      <c r="NCU946" s="337"/>
      <c r="NCV946" s="337"/>
      <c r="NCW946" s="337"/>
      <c r="NCX946" s="337"/>
      <c r="NCY946" s="337"/>
      <c r="NCZ946" s="337"/>
      <c r="NDA946" s="337"/>
      <c r="NDB946" s="337"/>
      <c r="NDC946" s="337"/>
      <c r="NDD946" s="337"/>
      <c r="NDE946" s="337"/>
      <c r="NDF946" s="337"/>
      <c r="NDG946" s="337"/>
      <c r="NDH946" s="337"/>
      <c r="NDI946" s="337"/>
      <c r="NDJ946" s="337"/>
      <c r="NDK946" s="337"/>
      <c r="NDL946" s="337"/>
      <c r="NDM946" s="337"/>
      <c r="NDN946" s="337"/>
      <c r="NDO946" s="337"/>
      <c r="NDP946" s="337"/>
      <c r="NDQ946" s="337"/>
      <c r="NDR946" s="337"/>
      <c r="NDS946" s="337"/>
      <c r="NDT946" s="337"/>
      <c r="NDU946" s="337"/>
      <c r="NDV946" s="337"/>
      <c r="NDW946" s="337"/>
      <c r="NDX946" s="337"/>
      <c r="NDY946" s="337"/>
      <c r="NDZ946" s="337"/>
      <c r="NEA946" s="337"/>
      <c r="NEB946" s="337"/>
      <c r="NEC946" s="337"/>
      <c r="NED946" s="337"/>
      <c r="NEE946" s="337"/>
      <c r="NEF946" s="337"/>
      <c r="NEG946" s="337"/>
      <c r="NEH946" s="337"/>
      <c r="NEI946" s="337"/>
      <c r="NEJ946" s="337"/>
      <c r="NEK946" s="337"/>
      <c r="NEL946" s="337"/>
      <c r="NEM946" s="337"/>
      <c r="NEN946" s="337"/>
      <c r="NEO946" s="337"/>
      <c r="NEP946" s="337"/>
      <c r="NEQ946" s="337"/>
      <c r="NER946" s="337"/>
      <c r="NES946" s="337"/>
      <c r="NET946" s="337"/>
      <c r="NEU946" s="337"/>
      <c r="NEV946" s="337"/>
      <c r="NEW946" s="337"/>
      <c r="NEX946" s="337"/>
      <c r="NEY946" s="337"/>
      <c r="NEZ946" s="337"/>
      <c r="NFA946" s="337"/>
      <c r="NFB946" s="337"/>
      <c r="NFC946" s="337"/>
      <c r="NFD946" s="337"/>
      <c r="NFE946" s="337"/>
      <c r="NFF946" s="337"/>
      <c r="NFG946" s="337"/>
      <c r="NFH946" s="337"/>
      <c r="NFI946" s="337"/>
      <c r="NFJ946" s="337"/>
      <c r="NFK946" s="337"/>
      <c r="NFL946" s="337"/>
      <c r="NFM946" s="337"/>
      <c r="NFN946" s="337"/>
      <c r="NFO946" s="337"/>
      <c r="NFP946" s="337"/>
      <c r="NFQ946" s="337"/>
      <c r="NFR946" s="337"/>
      <c r="NFS946" s="337"/>
      <c r="NFT946" s="337"/>
      <c r="NFU946" s="337"/>
      <c r="NFV946" s="337"/>
      <c r="NFW946" s="337"/>
      <c r="NFX946" s="337"/>
      <c r="NFY946" s="337"/>
      <c r="NFZ946" s="337"/>
      <c r="NGA946" s="337"/>
      <c r="NGB946" s="337"/>
      <c r="NGC946" s="337"/>
      <c r="NGD946" s="337"/>
      <c r="NGE946" s="337"/>
      <c r="NGF946" s="337"/>
      <c r="NGG946" s="337"/>
      <c r="NGH946" s="337"/>
      <c r="NGI946" s="337"/>
      <c r="NGJ946" s="337"/>
      <c r="NGK946" s="337"/>
      <c r="NGL946" s="337"/>
      <c r="NGM946" s="337"/>
      <c r="NGN946" s="337"/>
      <c r="NGO946" s="337"/>
      <c r="NGP946" s="337"/>
      <c r="NGQ946" s="337"/>
      <c r="NGR946" s="337"/>
      <c r="NGS946" s="337"/>
      <c r="NGT946" s="337"/>
      <c r="NGU946" s="337"/>
      <c r="NGV946" s="337"/>
      <c r="NGW946" s="337"/>
      <c r="NGX946" s="337"/>
      <c r="NGY946" s="337"/>
      <c r="NGZ946" s="337"/>
      <c r="NHA946" s="337"/>
      <c r="NHB946" s="337"/>
      <c r="NHC946" s="337"/>
      <c r="NHD946" s="337"/>
      <c r="NHE946" s="337"/>
      <c r="NHF946" s="337"/>
      <c r="NHG946" s="337"/>
      <c r="NHH946" s="337"/>
      <c r="NHI946" s="337"/>
      <c r="NHJ946" s="337"/>
      <c r="NHK946" s="337"/>
      <c r="NHL946" s="337"/>
      <c r="NHM946" s="337"/>
      <c r="NHN946" s="337"/>
      <c r="NHO946" s="337"/>
      <c r="NHP946" s="337"/>
      <c r="NHQ946" s="337"/>
      <c r="NHR946" s="337"/>
      <c r="NHS946" s="337"/>
      <c r="NHT946" s="337"/>
      <c r="NHU946" s="337"/>
      <c r="NHV946" s="337"/>
      <c r="NHW946" s="337"/>
      <c r="NHX946" s="337"/>
      <c r="NHY946" s="337"/>
      <c r="NHZ946" s="337"/>
      <c r="NIA946" s="337"/>
      <c r="NIB946" s="337"/>
      <c r="NIC946" s="337"/>
      <c r="NID946" s="337"/>
      <c r="NIE946" s="337"/>
      <c r="NIF946" s="337"/>
      <c r="NIG946" s="337"/>
      <c r="NIH946" s="337"/>
      <c r="NII946" s="337"/>
      <c r="NIJ946" s="337"/>
      <c r="NIK946" s="337"/>
      <c r="NIL946" s="337"/>
      <c r="NIM946" s="337"/>
      <c r="NIN946" s="337"/>
      <c r="NIO946" s="337"/>
      <c r="NIP946" s="337"/>
      <c r="NIQ946" s="337"/>
      <c r="NIR946" s="337"/>
      <c r="NIS946" s="337"/>
      <c r="NIT946" s="337"/>
      <c r="NIU946" s="337"/>
      <c r="NIV946" s="337"/>
      <c r="NIW946" s="337"/>
      <c r="NIX946" s="337"/>
      <c r="NIY946" s="337"/>
      <c r="NIZ946" s="337"/>
      <c r="NJA946" s="337"/>
      <c r="NJB946" s="337"/>
      <c r="NJC946" s="337"/>
      <c r="NJD946" s="337"/>
      <c r="NJE946" s="337"/>
      <c r="NJF946" s="337"/>
      <c r="NJG946" s="337"/>
      <c r="NJH946" s="337"/>
      <c r="NJI946" s="337"/>
      <c r="NJJ946" s="337"/>
      <c r="NJK946" s="337"/>
      <c r="NJL946" s="337"/>
      <c r="NJM946" s="337"/>
      <c r="NJN946" s="337"/>
      <c r="NJO946" s="337"/>
      <c r="NJP946" s="337"/>
      <c r="NJQ946" s="337"/>
      <c r="NJR946" s="337"/>
      <c r="NJS946" s="337"/>
      <c r="NJT946" s="337"/>
      <c r="NJU946" s="337"/>
      <c r="NJV946" s="337"/>
      <c r="NJW946" s="337"/>
      <c r="NJX946" s="337"/>
      <c r="NJY946" s="337"/>
      <c r="NJZ946" s="337"/>
      <c r="NKA946" s="337"/>
      <c r="NKB946" s="337"/>
      <c r="NKC946" s="337"/>
      <c r="NKD946" s="337"/>
      <c r="NKE946" s="337"/>
      <c r="NKF946" s="337"/>
      <c r="NKG946" s="337"/>
      <c r="NKH946" s="337"/>
      <c r="NKI946" s="337"/>
      <c r="NKJ946" s="337"/>
      <c r="NKK946" s="337"/>
      <c r="NKL946" s="337"/>
      <c r="NKM946" s="337"/>
      <c r="NKN946" s="337"/>
      <c r="NKO946" s="337"/>
      <c r="NKP946" s="337"/>
      <c r="NKQ946" s="337"/>
      <c r="NKR946" s="337"/>
      <c r="NKS946" s="337"/>
      <c r="NKT946" s="337"/>
      <c r="NKU946" s="337"/>
      <c r="NKV946" s="337"/>
      <c r="NKW946" s="337"/>
      <c r="NKX946" s="337"/>
      <c r="NKY946" s="337"/>
      <c r="NKZ946" s="337"/>
      <c r="NLA946" s="337"/>
      <c r="NLB946" s="337"/>
      <c r="NLC946" s="337"/>
      <c r="NLD946" s="337"/>
      <c r="NLE946" s="337"/>
      <c r="NLF946" s="337"/>
      <c r="NLG946" s="337"/>
      <c r="NLH946" s="337"/>
      <c r="NLI946" s="337"/>
      <c r="NLJ946" s="337"/>
      <c r="NLK946" s="337"/>
      <c r="NLL946" s="337"/>
      <c r="NLM946" s="337"/>
      <c r="NLN946" s="337"/>
      <c r="NLO946" s="337"/>
      <c r="NLP946" s="337"/>
      <c r="NLQ946" s="337"/>
      <c r="NLR946" s="337"/>
      <c r="NLS946" s="337"/>
      <c r="NLT946" s="337"/>
      <c r="NLU946" s="337"/>
      <c r="NLV946" s="337"/>
      <c r="NLW946" s="337"/>
      <c r="NLX946" s="337"/>
      <c r="NLY946" s="337"/>
      <c r="NLZ946" s="337"/>
      <c r="NMA946" s="337"/>
      <c r="NMB946" s="337"/>
      <c r="NMC946" s="337"/>
      <c r="NMD946" s="337"/>
      <c r="NME946" s="337"/>
      <c r="NMF946" s="337"/>
      <c r="NMG946" s="337"/>
      <c r="NMH946" s="337"/>
      <c r="NMI946" s="337"/>
      <c r="NMJ946" s="337"/>
      <c r="NMK946" s="337"/>
      <c r="NML946" s="337"/>
      <c r="NMM946" s="337"/>
      <c r="NMN946" s="337"/>
      <c r="NMO946" s="337"/>
      <c r="NMP946" s="337"/>
      <c r="NMQ946" s="337"/>
      <c r="NMR946" s="337"/>
      <c r="NMS946" s="337"/>
      <c r="NMT946" s="337"/>
      <c r="NMU946" s="337"/>
      <c r="NMV946" s="337"/>
      <c r="NMW946" s="337"/>
      <c r="NMX946" s="337"/>
      <c r="NMY946" s="337"/>
      <c r="NMZ946" s="337"/>
      <c r="NNA946" s="337"/>
      <c r="NNB946" s="337"/>
      <c r="NNC946" s="337"/>
      <c r="NND946" s="337"/>
      <c r="NNE946" s="337"/>
      <c r="NNF946" s="337"/>
      <c r="NNG946" s="337"/>
      <c r="NNH946" s="337"/>
      <c r="NNI946" s="337"/>
      <c r="NNJ946" s="337"/>
      <c r="NNK946" s="337"/>
      <c r="NNL946" s="337"/>
      <c r="NNM946" s="337"/>
      <c r="NNN946" s="337"/>
      <c r="NNO946" s="337"/>
      <c r="NNP946" s="337"/>
      <c r="NNQ946" s="337"/>
      <c r="NNR946" s="337"/>
      <c r="NNS946" s="337"/>
      <c r="NNT946" s="337"/>
      <c r="NNU946" s="337"/>
      <c r="NNV946" s="337"/>
      <c r="NNW946" s="337"/>
      <c r="NNX946" s="337"/>
      <c r="NNY946" s="337"/>
      <c r="NNZ946" s="337"/>
      <c r="NOA946" s="337"/>
      <c r="NOB946" s="337"/>
      <c r="NOC946" s="337"/>
      <c r="NOD946" s="337"/>
      <c r="NOE946" s="337"/>
      <c r="NOF946" s="337"/>
      <c r="NOG946" s="337"/>
      <c r="NOH946" s="337"/>
      <c r="NOI946" s="337"/>
      <c r="NOJ946" s="337"/>
      <c r="NOK946" s="337"/>
      <c r="NOL946" s="337"/>
      <c r="NOM946" s="337"/>
      <c r="NON946" s="337"/>
      <c r="NOO946" s="337"/>
      <c r="NOP946" s="337"/>
      <c r="NOQ946" s="337"/>
      <c r="NOR946" s="337"/>
      <c r="NOS946" s="337"/>
      <c r="NOT946" s="337"/>
      <c r="NOU946" s="337"/>
      <c r="NOV946" s="337"/>
      <c r="NOW946" s="337"/>
      <c r="NOX946" s="337"/>
      <c r="NOY946" s="337"/>
      <c r="NOZ946" s="337"/>
      <c r="NPA946" s="337"/>
      <c r="NPB946" s="337"/>
      <c r="NPC946" s="337"/>
      <c r="NPD946" s="337"/>
      <c r="NPE946" s="337"/>
      <c r="NPF946" s="337"/>
      <c r="NPG946" s="337"/>
      <c r="NPH946" s="337"/>
      <c r="NPI946" s="337"/>
      <c r="NPJ946" s="337"/>
      <c r="NPK946" s="337"/>
      <c r="NPL946" s="337"/>
      <c r="NPM946" s="337"/>
      <c r="NPN946" s="337"/>
      <c r="NPO946" s="337"/>
      <c r="NPP946" s="337"/>
      <c r="NPQ946" s="337"/>
      <c r="NPR946" s="337"/>
      <c r="NPS946" s="337"/>
      <c r="NPT946" s="337"/>
      <c r="NPU946" s="337"/>
      <c r="NPV946" s="337"/>
      <c r="NPW946" s="337"/>
      <c r="NPX946" s="337"/>
      <c r="NPY946" s="337"/>
      <c r="NPZ946" s="337"/>
      <c r="NQA946" s="337"/>
      <c r="NQB946" s="337"/>
      <c r="NQC946" s="337"/>
      <c r="NQD946" s="337"/>
      <c r="NQE946" s="337"/>
      <c r="NQF946" s="337"/>
      <c r="NQG946" s="337"/>
      <c r="NQH946" s="337"/>
      <c r="NQI946" s="337"/>
      <c r="NQJ946" s="337"/>
      <c r="NQK946" s="337"/>
      <c r="NQL946" s="337"/>
      <c r="NQM946" s="337"/>
      <c r="NQN946" s="337"/>
      <c r="NQO946" s="337"/>
      <c r="NQP946" s="337"/>
      <c r="NQQ946" s="337"/>
      <c r="NQR946" s="337"/>
      <c r="NQS946" s="337"/>
      <c r="NQT946" s="337"/>
      <c r="NQU946" s="337"/>
      <c r="NQV946" s="337"/>
      <c r="NQW946" s="337"/>
      <c r="NQX946" s="337"/>
      <c r="NQY946" s="337"/>
      <c r="NQZ946" s="337"/>
      <c r="NRA946" s="337"/>
      <c r="NRB946" s="337"/>
      <c r="NRC946" s="337"/>
      <c r="NRD946" s="337"/>
      <c r="NRE946" s="337"/>
      <c r="NRF946" s="337"/>
      <c r="NRG946" s="337"/>
      <c r="NRH946" s="337"/>
      <c r="NRI946" s="337"/>
      <c r="NRJ946" s="337"/>
      <c r="NRK946" s="337"/>
      <c r="NRL946" s="337"/>
      <c r="NRM946" s="337"/>
      <c r="NRN946" s="337"/>
      <c r="NRO946" s="337"/>
      <c r="NRP946" s="337"/>
      <c r="NRQ946" s="337"/>
      <c r="NRR946" s="337"/>
      <c r="NRS946" s="337"/>
      <c r="NRT946" s="337"/>
      <c r="NRU946" s="337"/>
      <c r="NRV946" s="337"/>
      <c r="NRW946" s="337"/>
      <c r="NRX946" s="337"/>
      <c r="NRY946" s="337"/>
      <c r="NRZ946" s="337"/>
      <c r="NSA946" s="337"/>
      <c r="NSB946" s="337"/>
      <c r="NSC946" s="337"/>
      <c r="NSD946" s="337"/>
      <c r="NSE946" s="337"/>
      <c r="NSF946" s="337"/>
      <c r="NSG946" s="337"/>
      <c r="NSH946" s="337"/>
      <c r="NSI946" s="337"/>
      <c r="NSJ946" s="337"/>
      <c r="NSK946" s="337"/>
      <c r="NSL946" s="337"/>
      <c r="NSM946" s="337"/>
      <c r="NSN946" s="337"/>
      <c r="NSO946" s="337"/>
      <c r="NSP946" s="337"/>
      <c r="NSQ946" s="337"/>
      <c r="NSR946" s="337"/>
      <c r="NSS946" s="337"/>
      <c r="NST946" s="337"/>
      <c r="NSU946" s="337"/>
      <c r="NSV946" s="337"/>
      <c r="NSW946" s="337"/>
      <c r="NSX946" s="337"/>
      <c r="NSY946" s="337"/>
      <c r="NSZ946" s="337"/>
      <c r="NTA946" s="337"/>
      <c r="NTB946" s="337"/>
      <c r="NTC946" s="337"/>
      <c r="NTD946" s="337"/>
      <c r="NTE946" s="337"/>
      <c r="NTF946" s="337"/>
      <c r="NTG946" s="337"/>
      <c r="NTH946" s="337"/>
      <c r="NTI946" s="337"/>
      <c r="NTJ946" s="337"/>
      <c r="NTK946" s="337"/>
      <c r="NTL946" s="337"/>
      <c r="NTM946" s="337"/>
      <c r="NTN946" s="337"/>
      <c r="NTO946" s="337"/>
      <c r="NTP946" s="337"/>
      <c r="NTQ946" s="337"/>
      <c r="NTR946" s="337"/>
      <c r="NTS946" s="337"/>
      <c r="NTT946" s="337"/>
      <c r="NTU946" s="337"/>
      <c r="NTV946" s="337"/>
      <c r="NTW946" s="337"/>
      <c r="NTX946" s="337"/>
      <c r="NTY946" s="337"/>
      <c r="NTZ946" s="337"/>
      <c r="NUA946" s="337"/>
      <c r="NUB946" s="337"/>
      <c r="NUC946" s="337"/>
      <c r="NUD946" s="337"/>
      <c r="NUE946" s="337"/>
      <c r="NUF946" s="337"/>
      <c r="NUG946" s="337"/>
      <c r="NUH946" s="337"/>
      <c r="NUI946" s="337"/>
      <c r="NUJ946" s="337"/>
      <c r="NUK946" s="337"/>
      <c r="NUL946" s="337"/>
      <c r="NUM946" s="337"/>
      <c r="NUN946" s="337"/>
      <c r="NUO946" s="337"/>
      <c r="NUP946" s="337"/>
      <c r="NUQ946" s="337"/>
      <c r="NUR946" s="337"/>
      <c r="NUS946" s="337"/>
      <c r="NUT946" s="337"/>
      <c r="NUU946" s="337"/>
      <c r="NUV946" s="337"/>
      <c r="NUW946" s="337"/>
      <c r="NUX946" s="337"/>
      <c r="NUY946" s="337"/>
      <c r="NUZ946" s="337"/>
      <c r="NVA946" s="337"/>
      <c r="NVB946" s="337"/>
      <c r="NVC946" s="337"/>
      <c r="NVD946" s="337"/>
      <c r="NVE946" s="337"/>
      <c r="NVF946" s="337"/>
      <c r="NVG946" s="337"/>
      <c r="NVH946" s="337"/>
      <c r="NVI946" s="337"/>
      <c r="NVJ946" s="337"/>
      <c r="NVK946" s="337"/>
      <c r="NVL946" s="337"/>
      <c r="NVM946" s="337"/>
      <c r="NVN946" s="337"/>
      <c r="NVO946" s="337"/>
      <c r="NVP946" s="337"/>
      <c r="NVQ946" s="337"/>
      <c r="NVR946" s="337"/>
      <c r="NVS946" s="337"/>
      <c r="NVT946" s="337"/>
      <c r="NVU946" s="337"/>
      <c r="NVV946" s="337"/>
      <c r="NVW946" s="337"/>
      <c r="NVX946" s="337"/>
      <c r="NVY946" s="337"/>
      <c r="NVZ946" s="337"/>
      <c r="NWA946" s="337"/>
      <c r="NWB946" s="337"/>
      <c r="NWC946" s="337"/>
      <c r="NWD946" s="337"/>
      <c r="NWE946" s="337"/>
      <c r="NWF946" s="337"/>
      <c r="NWG946" s="337"/>
      <c r="NWH946" s="337"/>
      <c r="NWI946" s="337"/>
      <c r="NWJ946" s="337"/>
      <c r="NWK946" s="337"/>
      <c r="NWL946" s="337"/>
      <c r="NWM946" s="337"/>
      <c r="NWN946" s="337"/>
      <c r="NWO946" s="337"/>
      <c r="NWP946" s="337"/>
      <c r="NWQ946" s="337"/>
      <c r="NWR946" s="337"/>
      <c r="NWS946" s="337"/>
      <c r="NWT946" s="337"/>
      <c r="NWU946" s="337"/>
      <c r="NWV946" s="337"/>
      <c r="NWW946" s="337"/>
      <c r="NWX946" s="337"/>
      <c r="NWY946" s="337"/>
      <c r="NWZ946" s="337"/>
      <c r="NXA946" s="337"/>
      <c r="NXB946" s="337"/>
      <c r="NXC946" s="337"/>
      <c r="NXD946" s="337"/>
      <c r="NXE946" s="337"/>
      <c r="NXF946" s="337"/>
      <c r="NXG946" s="337"/>
      <c r="NXH946" s="337"/>
      <c r="NXI946" s="337"/>
      <c r="NXJ946" s="337"/>
      <c r="NXK946" s="337"/>
      <c r="NXL946" s="337"/>
      <c r="NXM946" s="337"/>
      <c r="NXN946" s="337"/>
      <c r="NXO946" s="337"/>
      <c r="NXP946" s="337"/>
      <c r="NXQ946" s="337"/>
      <c r="NXR946" s="337"/>
      <c r="NXS946" s="337"/>
      <c r="NXT946" s="337"/>
      <c r="NXU946" s="337"/>
      <c r="NXV946" s="337"/>
      <c r="NXW946" s="337"/>
      <c r="NXX946" s="337"/>
      <c r="NXY946" s="337"/>
      <c r="NXZ946" s="337"/>
      <c r="NYA946" s="337"/>
      <c r="NYB946" s="337"/>
      <c r="NYC946" s="337"/>
      <c r="NYD946" s="337"/>
      <c r="NYE946" s="337"/>
      <c r="NYF946" s="337"/>
      <c r="NYG946" s="337"/>
      <c r="NYH946" s="337"/>
      <c r="NYI946" s="337"/>
      <c r="NYJ946" s="337"/>
      <c r="NYK946" s="337"/>
      <c r="NYL946" s="337"/>
      <c r="NYM946" s="337"/>
      <c r="NYN946" s="337"/>
      <c r="NYO946" s="337"/>
      <c r="NYP946" s="337"/>
      <c r="NYQ946" s="337"/>
      <c r="NYR946" s="337"/>
      <c r="NYS946" s="337"/>
      <c r="NYT946" s="337"/>
      <c r="NYU946" s="337"/>
      <c r="NYV946" s="337"/>
      <c r="NYW946" s="337"/>
      <c r="NYX946" s="337"/>
      <c r="NYY946" s="337"/>
      <c r="NYZ946" s="337"/>
      <c r="NZA946" s="337"/>
      <c r="NZB946" s="337"/>
      <c r="NZC946" s="337"/>
      <c r="NZD946" s="337"/>
      <c r="NZE946" s="337"/>
      <c r="NZF946" s="337"/>
      <c r="NZG946" s="337"/>
      <c r="NZH946" s="337"/>
      <c r="NZI946" s="337"/>
      <c r="NZJ946" s="337"/>
      <c r="NZK946" s="337"/>
      <c r="NZL946" s="337"/>
      <c r="NZM946" s="337"/>
      <c r="NZN946" s="337"/>
      <c r="NZO946" s="337"/>
      <c r="NZP946" s="337"/>
      <c r="NZQ946" s="337"/>
      <c r="NZR946" s="337"/>
      <c r="NZS946" s="337"/>
      <c r="NZT946" s="337"/>
      <c r="NZU946" s="337"/>
      <c r="NZV946" s="337"/>
      <c r="NZW946" s="337"/>
      <c r="NZX946" s="337"/>
      <c r="NZY946" s="337"/>
      <c r="NZZ946" s="337"/>
      <c r="OAA946" s="337"/>
      <c r="OAB946" s="337"/>
      <c r="OAC946" s="337"/>
      <c r="OAD946" s="337"/>
      <c r="OAE946" s="337"/>
      <c r="OAF946" s="337"/>
      <c r="OAG946" s="337"/>
      <c r="OAH946" s="337"/>
      <c r="OAI946" s="337"/>
      <c r="OAJ946" s="337"/>
      <c r="OAK946" s="337"/>
      <c r="OAL946" s="337"/>
      <c r="OAM946" s="337"/>
      <c r="OAN946" s="337"/>
      <c r="OAO946" s="337"/>
      <c r="OAP946" s="337"/>
      <c r="OAQ946" s="337"/>
      <c r="OAR946" s="337"/>
      <c r="OAS946" s="337"/>
      <c r="OAT946" s="337"/>
      <c r="OAU946" s="337"/>
      <c r="OAV946" s="337"/>
      <c r="OAW946" s="337"/>
      <c r="OAX946" s="337"/>
      <c r="OAY946" s="337"/>
      <c r="OAZ946" s="337"/>
      <c r="OBA946" s="337"/>
      <c r="OBB946" s="337"/>
      <c r="OBC946" s="337"/>
      <c r="OBD946" s="337"/>
      <c r="OBE946" s="337"/>
      <c r="OBF946" s="337"/>
      <c r="OBG946" s="337"/>
      <c r="OBH946" s="337"/>
      <c r="OBI946" s="337"/>
      <c r="OBJ946" s="337"/>
      <c r="OBK946" s="337"/>
      <c r="OBL946" s="337"/>
      <c r="OBM946" s="337"/>
      <c r="OBN946" s="337"/>
      <c r="OBO946" s="337"/>
      <c r="OBP946" s="337"/>
      <c r="OBQ946" s="337"/>
      <c r="OBR946" s="337"/>
      <c r="OBS946" s="337"/>
      <c r="OBT946" s="337"/>
      <c r="OBU946" s="337"/>
      <c r="OBV946" s="337"/>
      <c r="OBW946" s="337"/>
      <c r="OBX946" s="337"/>
      <c r="OBY946" s="337"/>
      <c r="OBZ946" s="337"/>
      <c r="OCA946" s="337"/>
      <c r="OCB946" s="337"/>
      <c r="OCC946" s="337"/>
      <c r="OCD946" s="337"/>
      <c r="OCE946" s="337"/>
      <c r="OCF946" s="337"/>
      <c r="OCG946" s="337"/>
      <c r="OCH946" s="337"/>
      <c r="OCI946" s="337"/>
      <c r="OCJ946" s="337"/>
      <c r="OCK946" s="337"/>
      <c r="OCL946" s="337"/>
      <c r="OCM946" s="337"/>
      <c r="OCN946" s="337"/>
      <c r="OCO946" s="337"/>
      <c r="OCP946" s="337"/>
      <c r="OCQ946" s="337"/>
      <c r="OCR946" s="337"/>
      <c r="OCS946" s="337"/>
      <c r="OCT946" s="337"/>
      <c r="OCU946" s="337"/>
      <c r="OCV946" s="337"/>
      <c r="OCW946" s="337"/>
      <c r="OCX946" s="337"/>
      <c r="OCY946" s="337"/>
      <c r="OCZ946" s="337"/>
      <c r="ODA946" s="337"/>
      <c r="ODB946" s="337"/>
      <c r="ODC946" s="337"/>
      <c r="ODD946" s="337"/>
      <c r="ODE946" s="337"/>
      <c r="ODF946" s="337"/>
      <c r="ODG946" s="337"/>
      <c r="ODH946" s="337"/>
      <c r="ODI946" s="337"/>
      <c r="ODJ946" s="337"/>
      <c r="ODK946" s="337"/>
      <c r="ODL946" s="337"/>
      <c r="ODM946" s="337"/>
      <c r="ODN946" s="337"/>
      <c r="ODO946" s="337"/>
      <c r="ODP946" s="337"/>
      <c r="ODQ946" s="337"/>
      <c r="ODR946" s="337"/>
      <c r="ODS946" s="337"/>
      <c r="ODT946" s="337"/>
      <c r="ODU946" s="337"/>
      <c r="ODV946" s="337"/>
      <c r="ODW946" s="337"/>
      <c r="ODX946" s="337"/>
      <c r="ODY946" s="337"/>
      <c r="ODZ946" s="337"/>
      <c r="OEA946" s="337"/>
      <c r="OEB946" s="337"/>
      <c r="OEC946" s="337"/>
      <c r="OED946" s="337"/>
      <c r="OEE946" s="337"/>
      <c r="OEF946" s="337"/>
      <c r="OEG946" s="337"/>
      <c r="OEH946" s="337"/>
      <c r="OEI946" s="337"/>
      <c r="OEJ946" s="337"/>
      <c r="OEK946" s="337"/>
      <c r="OEL946" s="337"/>
      <c r="OEM946" s="337"/>
      <c r="OEN946" s="337"/>
      <c r="OEO946" s="337"/>
      <c r="OEP946" s="337"/>
      <c r="OEQ946" s="337"/>
      <c r="OER946" s="337"/>
      <c r="OES946" s="337"/>
      <c r="OET946" s="337"/>
      <c r="OEU946" s="337"/>
      <c r="OEV946" s="337"/>
      <c r="OEW946" s="337"/>
      <c r="OEX946" s="337"/>
      <c r="OEY946" s="337"/>
      <c r="OEZ946" s="337"/>
      <c r="OFA946" s="337"/>
      <c r="OFB946" s="337"/>
      <c r="OFC946" s="337"/>
      <c r="OFD946" s="337"/>
      <c r="OFE946" s="337"/>
      <c r="OFF946" s="337"/>
      <c r="OFG946" s="337"/>
      <c r="OFH946" s="337"/>
      <c r="OFI946" s="337"/>
      <c r="OFJ946" s="337"/>
      <c r="OFK946" s="337"/>
      <c r="OFL946" s="337"/>
      <c r="OFM946" s="337"/>
      <c r="OFN946" s="337"/>
      <c r="OFO946" s="337"/>
      <c r="OFP946" s="337"/>
      <c r="OFQ946" s="337"/>
      <c r="OFR946" s="337"/>
      <c r="OFS946" s="337"/>
      <c r="OFT946" s="337"/>
      <c r="OFU946" s="337"/>
      <c r="OFV946" s="337"/>
      <c r="OFW946" s="337"/>
      <c r="OFX946" s="337"/>
      <c r="OFY946" s="337"/>
      <c r="OFZ946" s="337"/>
      <c r="OGA946" s="337"/>
      <c r="OGB946" s="337"/>
      <c r="OGC946" s="337"/>
      <c r="OGD946" s="337"/>
      <c r="OGE946" s="337"/>
      <c r="OGF946" s="337"/>
      <c r="OGG946" s="337"/>
      <c r="OGH946" s="337"/>
      <c r="OGI946" s="337"/>
      <c r="OGJ946" s="337"/>
      <c r="OGK946" s="337"/>
      <c r="OGL946" s="337"/>
      <c r="OGM946" s="337"/>
      <c r="OGN946" s="337"/>
      <c r="OGO946" s="337"/>
      <c r="OGP946" s="337"/>
      <c r="OGQ946" s="337"/>
      <c r="OGR946" s="337"/>
      <c r="OGS946" s="337"/>
      <c r="OGT946" s="337"/>
      <c r="OGU946" s="337"/>
      <c r="OGV946" s="337"/>
      <c r="OGW946" s="337"/>
      <c r="OGX946" s="337"/>
      <c r="OGY946" s="337"/>
      <c r="OGZ946" s="337"/>
      <c r="OHA946" s="337"/>
      <c r="OHB946" s="337"/>
      <c r="OHC946" s="337"/>
      <c r="OHD946" s="337"/>
      <c r="OHE946" s="337"/>
      <c r="OHF946" s="337"/>
      <c r="OHG946" s="337"/>
      <c r="OHH946" s="337"/>
      <c r="OHI946" s="337"/>
      <c r="OHJ946" s="337"/>
      <c r="OHK946" s="337"/>
      <c r="OHL946" s="337"/>
      <c r="OHM946" s="337"/>
      <c r="OHN946" s="337"/>
      <c r="OHO946" s="337"/>
      <c r="OHP946" s="337"/>
      <c r="OHQ946" s="337"/>
      <c r="OHR946" s="337"/>
      <c r="OHS946" s="337"/>
      <c r="OHT946" s="337"/>
      <c r="OHU946" s="337"/>
      <c r="OHV946" s="337"/>
      <c r="OHW946" s="337"/>
      <c r="OHX946" s="337"/>
      <c r="OHY946" s="337"/>
      <c r="OHZ946" s="337"/>
      <c r="OIA946" s="337"/>
      <c r="OIB946" s="337"/>
      <c r="OIC946" s="337"/>
      <c r="OID946" s="337"/>
      <c r="OIE946" s="337"/>
      <c r="OIF946" s="337"/>
      <c r="OIG946" s="337"/>
      <c r="OIH946" s="337"/>
      <c r="OII946" s="337"/>
      <c r="OIJ946" s="337"/>
      <c r="OIK946" s="337"/>
      <c r="OIL946" s="337"/>
      <c r="OIM946" s="337"/>
      <c r="OIN946" s="337"/>
      <c r="OIO946" s="337"/>
      <c r="OIP946" s="337"/>
      <c r="OIQ946" s="337"/>
      <c r="OIR946" s="337"/>
      <c r="OIS946" s="337"/>
      <c r="OIT946" s="337"/>
      <c r="OIU946" s="337"/>
      <c r="OIV946" s="337"/>
      <c r="OIW946" s="337"/>
      <c r="OIX946" s="337"/>
      <c r="OIY946" s="337"/>
      <c r="OIZ946" s="337"/>
      <c r="OJA946" s="337"/>
      <c r="OJB946" s="337"/>
      <c r="OJC946" s="337"/>
      <c r="OJD946" s="337"/>
      <c r="OJE946" s="337"/>
      <c r="OJF946" s="337"/>
      <c r="OJG946" s="337"/>
      <c r="OJH946" s="337"/>
      <c r="OJI946" s="337"/>
      <c r="OJJ946" s="337"/>
      <c r="OJK946" s="337"/>
      <c r="OJL946" s="337"/>
      <c r="OJM946" s="337"/>
      <c r="OJN946" s="337"/>
      <c r="OJO946" s="337"/>
      <c r="OJP946" s="337"/>
      <c r="OJQ946" s="337"/>
      <c r="OJR946" s="337"/>
      <c r="OJS946" s="337"/>
      <c r="OJT946" s="337"/>
      <c r="OJU946" s="337"/>
      <c r="OJV946" s="337"/>
      <c r="OJW946" s="337"/>
      <c r="OJX946" s="337"/>
      <c r="OJY946" s="337"/>
      <c r="OJZ946" s="337"/>
      <c r="OKA946" s="337"/>
      <c r="OKB946" s="337"/>
      <c r="OKC946" s="337"/>
      <c r="OKD946" s="337"/>
      <c r="OKE946" s="337"/>
      <c r="OKF946" s="337"/>
      <c r="OKG946" s="337"/>
      <c r="OKH946" s="337"/>
      <c r="OKI946" s="337"/>
      <c r="OKJ946" s="337"/>
      <c r="OKK946" s="337"/>
      <c r="OKL946" s="337"/>
      <c r="OKM946" s="337"/>
      <c r="OKN946" s="337"/>
      <c r="OKO946" s="337"/>
      <c r="OKP946" s="337"/>
      <c r="OKQ946" s="337"/>
      <c r="OKR946" s="337"/>
      <c r="OKS946" s="337"/>
      <c r="OKT946" s="337"/>
      <c r="OKU946" s="337"/>
      <c r="OKV946" s="337"/>
      <c r="OKW946" s="337"/>
      <c r="OKX946" s="337"/>
      <c r="OKY946" s="337"/>
      <c r="OKZ946" s="337"/>
      <c r="OLA946" s="337"/>
      <c r="OLB946" s="337"/>
      <c r="OLC946" s="337"/>
      <c r="OLD946" s="337"/>
      <c r="OLE946" s="337"/>
      <c r="OLF946" s="337"/>
      <c r="OLG946" s="337"/>
      <c r="OLH946" s="337"/>
      <c r="OLI946" s="337"/>
      <c r="OLJ946" s="337"/>
      <c r="OLK946" s="337"/>
      <c r="OLL946" s="337"/>
      <c r="OLM946" s="337"/>
      <c r="OLN946" s="337"/>
      <c r="OLO946" s="337"/>
      <c r="OLP946" s="337"/>
      <c r="OLQ946" s="337"/>
      <c r="OLR946" s="337"/>
      <c r="OLS946" s="337"/>
      <c r="OLT946" s="337"/>
      <c r="OLU946" s="337"/>
      <c r="OLV946" s="337"/>
      <c r="OLW946" s="337"/>
      <c r="OLX946" s="337"/>
      <c r="OLY946" s="337"/>
      <c r="OLZ946" s="337"/>
      <c r="OMA946" s="337"/>
      <c r="OMB946" s="337"/>
      <c r="OMC946" s="337"/>
      <c r="OMD946" s="337"/>
      <c r="OME946" s="337"/>
      <c r="OMF946" s="337"/>
      <c r="OMG946" s="337"/>
      <c r="OMH946" s="337"/>
      <c r="OMI946" s="337"/>
      <c r="OMJ946" s="337"/>
      <c r="OMK946" s="337"/>
      <c r="OML946" s="337"/>
      <c r="OMM946" s="337"/>
      <c r="OMN946" s="337"/>
      <c r="OMO946" s="337"/>
      <c r="OMP946" s="337"/>
      <c r="OMQ946" s="337"/>
      <c r="OMR946" s="337"/>
      <c r="OMS946" s="337"/>
      <c r="OMT946" s="337"/>
      <c r="OMU946" s="337"/>
      <c r="OMV946" s="337"/>
      <c r="OMW946" s="337"/>
      <c r="OMX946" s="337"/>
      <c r="OMY946" s="337"/>
      <c r="OMZ946" s="337"/>
      <c r="ONA946" s="337"/>
      <c r="ONB946" s="337"/>
      <c r="ONC946" s="337"/>
      <c r="OND946" s="337"/>
      <c r="ONE946" s="337"/>
      <c r="ONF946" s="337"/>
      <c r="ONG946" s="337"/>
      <c r="ONH946" s="337"/>
      <c r="ONI946" s="337"/>
      <c r="ONJ946" s="337"/>
      <c r="ONK946" s="337"/>
      <c r="ONL946" s="337"/>
      <c r="ONM946" s="337"/>
      <c r="ONN946" s="337"/>
      <c r="ONO946" s="337"/>
      <c r="ONP946" s="337"/>
      <c r="ONQ946" s="337"/>
      <c r="ONR946" s="337"/>
      <c r="ONS946" s="337"/>
      <c r="ONT946" s="337"/>
      <c r="ONU946" s="337"/>
      <c r="ONV946" s="337"/>
      <c r="ONW946" s="337"/>
      <c r="ONX946" s="337"/>
      <c r="ONY946" s="337"/>
      <c r="ONZ946" s="337"/>
      <c r="OOA946" s="337"/>
      <c r="OOB946" s="337"/>
      <c r="OOC946" s="337"/>
      <c r="OOD946" s="337"/>
      <c r="OOE946" s="337"/>
      <c r="OOF946" s="337"/>
      <c r="OOG946" s="337"/>
      <c r="OOH946" s="337"/>
      <c r="OOI946" s="337"/>
      <c r="OOJ946" s="337"/>
      <c r="OOK946" s="337"/>
      <c r="OOL946" s="337"/>
      <c r="OOM946" s="337"/>
      <c r="OON946" s="337"/>
      <c r="OOO946" s="337"/>
      <c r="OOP946" s="337"/>
      <c r="OOQ946" s="337"/>
      <c r="OOR946" s="337"/>
      <c r="OOS946" s="337"/>
      <c r="OOT946" s="337"/>
      <c r="OOU946" s="337"/>
      <c r="OOV946" s="337"/>
      <c r="OOW946" s="337"/>
      <c r="OOX946" s="337"/>
      <c r="OOY946" s="337"/>
      <c r="OOZ946" s="337"/>
      <c r="OPA946" s="337"/>
      <c r="OPB946" s="337"/>
      <c r="OPC946" s="337"/>
      <c r="OPD946" s="337"/>
      <c r="OPE946" s="337"/>
      <c r="OPF946" s="337"/>
      <c r="OPG946" s="337"/>
      <c r="OPH946" s="337"/>
      <c r="OPI946" s="337"/>
      <c r="OPJ946" s="337"/>
      <c r="OPK946" s="337"/>
      <c r="OPL946" s="337"/>
      <c r="OPM946" s="337"/>
      <c r="OPN946" s="337"/>
      <c r="OPO946" s="337"/>
      <c r="OPP946" s="337"/>
      <c r="OPQ946" s="337"/>
      <c r="OPR946" s="337"/>
      <c r="OPS946" s="337"/>
      <c r="OPT946" s="337"/>
      <c r="OPU946" s="337"/>
      <c r="OPV946" s="337"/>
      <c r="OPW946" s="337"/>
      <c r="OPX946" s="337"/>
      <c r="OPY946" s="337"/>
      <c r="OPZ946" s="337"/>
      <c r="OQA946" s="337"/>
      <c r="OQB946" s="337"/>
      <c r="OQC946" s="337"/>
      <c r="OQD946" s="337"/>
      <c r="OQE946" s="337"/>
      <c r="OQF946" s="337"/>
      <c r="OQG946" s="337"/>
      <c r="OQH946" s="337"/>
      <c r="OQI946" s="337"/>
      <c r="OQJ946" s="337"/>
      <c r="OQK946" s="337"/>
      <c r="OQL946" s="337"/>
      <c r="OQM946" s="337"/>
      <c r="OQN946" s="337"/>
      <c r="OQO946" s="337"/>
      <c r="OQP946" s="337"/>
      <c r="OQQ946" s="337"/>
      <c r="OQR946" s="337"/>
      <c r="OQS946" s="337"/>
      <c r="OQT946" s="337"/>
      <c r="OQU946" s="337"/>
      <c r="OQV946" s="337"/>
      <c r="OQW946" s="337"/>
      <c r="OQX946" s="337"/>
      <c r="OQY946" s="337"/>
      <c r="OQZ946" s="337"/>
      <c r="ORA946" s="337"/>
      <c r="ORB946" s="337"/>
      <c r="ORC946" s="337"/>
      <c r="ORD946" s="337"/>
      <c r="ORE946" s="337"/>
      <c r="ORF946" s="337"/>
      <c r="ORG946" s="337"/>
      <c r="ORH946" s="337"/>
      <c r="ORI946" s="337"/>
      <c r="ORJ946" s="337"/>
      <c r="ORK946" s="337"/>
      <c r="ORL946" s="337"/>
      <c r="ORM946" s="337"/>
      <c r="ORN946" s="337"/>
      <c r="ORO946" s="337"/>
      <c r="ORP946" s="337"/>
      <c r="ORQ946" s="337"/>
      <c r="ORR946" s="337"/>
      <c r="ORS946" s="337"/>
      <c r="ORT946" s="337"/>
      <c r="ORU946" s="337"/>
      <c r="ORV946" s="337"/>
      <c r="ORW946" s="337"/>
      <c r="ORX946" s="337"/>
      <c r="ORY946" s="337"/>
      <c r="ORZ946" s="337"/>
      <c r="OSA946" s="337"/>
      <c r="OSB946" s="337"/>
      <c r="OSC946" s="337"/>
      <c r="OSD946" s="337"/>
      <c r="OSE946" s="337"/>
      <c r="OSF946" s="337"/>
      <c r="OSG946" s="337"/>
      <c r="OSH946" s="337"/>
      <c r="OSI946" s="337"/>
      <c r="OSJ946" s="337"/>
      <c r="OSK946" s="337"/>
      <c r="OSL946" s="337"/>
      <c r="OSM946" s="337"/>
      <c r="OSN946" s="337"/>
      <c r="OSO946" s="337"/>
      <c r="OSP946" s="337"/>
      <c r="OSQ946" s="337"/>
      <c r="OSR946" s="337"/>
      <c r="OSS946" s="337"/>
      <c r="OST946" s="337"/>
      <c r="OSU946" s="337"/>
      <c r="OSV946" s="337"/>
      <c r="OSW946" s="337"/>
      <c r="OSX946" s="337"/>
      <c r="OSY946" s="337"/>
      <c r="OSZ946" s="337"/>
      <c r="OTA946" s="337"/>
      <c r="OTB946" s="337"/>
      <c r="OTC946" s="337"/>
      <c r="OTD946" s="337"/>
      <c r="OTE946" s="337"/>
      <c r="OTF946" s="337"/>
      <c r="OTG946" s="337"/>
      <c r="OTH946" s="337"/>
      <c r="OTI946" s="337"/>
      <c r="OTJ946" s="337"/>
      <c r="OTK946" s="337"/>
      <c r="OTL946" s="337"/>
      <c r="OTM946" s="337"/>
      <c r="OTN946" s="337"/>
      <c r="OTO946" s="337"/>
      <c r="OTP946" s="337"/>
      <c r="OTQ946" s="337"/>
      <c r="OTR946" s="337"/>
      <c r="OTS946" s="337"/>
      <c r="OTT946" s="337"/>
      <c r="OTU946" s="337"/>
      <c r="OTV946" s="337"/>
      <c r="OTW946" s="337"/>
      <c r="OTX946" s="337"/>
      <c r="OTY946" s="337"/>
      <c r="OTZ946" s="337"/>
      <c r="OUA946" s="337"/>
      <c r="OUB946" s="337"/>
      <c r="OUC946" s="337"/>
      <c r="OUD946" s="337"/>
      <c r="OUE946" s="337"/>
      <c r="OUF946" s="337"/>
      <c r="OUG946" s="337"/>
      <c r="OUH946" s="337"/>
      <c r="OUI946" s="337"/>
      <c r="OUJ946" s="337"/>
      <c r="OUK946" s="337"/>
      <c r="OUL946" s="337"/>
      <c r="OUM946" s="337"/>
      <c r="OUN946" s="337"/>
      <c r="OUO946" s="337"/>
      <c r="OUP946" s="337"/>
      <c r="OUQ946" s="337"/>
      <c r="OUR946" s="337"/>
      <c r="OUS946" s="337"/>
      <c r="OUT946" s="337"/>
      <c r="OUU946" s="337"/>
      <c r="OUV946" s="337"/>
      <c r="OUW946" s="337"/>
      <c r="OUX946" s="337"/>
      <c r="OUY946" s="337"/>
      <c r="OUZ946" s="337"/>
      <c r="OVA946" s="337"/>
      <c r="OVB946" s="337"/>
      <c r="OVC946" s="337"/>
      <c r="OVD946" s="337"/>
      <c r="OVE946" s="337"/>
      <c r="OVF946" s="337"/>
      <c r="OVG946" s="337"/>
      <c r="OVH946" s="337"/>
      <c r="OVI946" s="337"/>
      <c r="OVJ946" s="337"/>
      <c r="OVK946" s="337"/>
      <c r="OVL946" s="337"/>
      <c r="OVM946" s="337"/>
      <c r="OVN946" s="337"/>
      <c r="OVO946" s="337"/>
      <c r="OVP946" s="337"/>
      <c r="OVQ946" s="337"/>
      <c r="OVR946" s="337"/>
      <c r="OVS946" s="337"/>
      <c r="OVT946" s="337"/>
      <c r="OVU946" s="337"/>
      <c r="OVV946" s="337"/>
      <c r="OVW946" s="337"/>
      <c r="OVX946" s="337"/>
      <c r="OVY946" s="337"/>
      <c r="OVZ946" s="337"/>
      <c r="OWA946" s="337"/>
      <c r="OWB946" s="337"/>
      <c r="OWC946" s="337"/>
      <c r="OWD946" s="337"/>
      <c r="OWE946" s="337"/>
      <c r="OWF946" s="337"/>
      <c r="OWG946" s="337"/>
      <c r="OWH946" s="337"/>
      <c r="OWI946" s="337"/>
      <c r="OWJ946" s="337"/>
      <c r="OWK946" s="337"/>
      <c r="OWL946" s="337"/>
      <c r="OWM946" s="337"/>
      <c r="OWN946" s="337"/>
      <c r="OWO946" s="337"/>
      <c r="OWP946" s="337"/>
      <c r="OWQ946" s="337"/>
      <c r="OWR946" s="337"/>
      <c r="OWS946" s="337"/>
      <c r="OWT946" s="337"/>
      <c r="OWU946" s="337"/>
      <c r="OWV946" s="337"/>
      <c r="OWW946" s="337"/>
      <c r="OWX946" s="337"/>
      <c r="OWY946" s="337"/>
      <c r="OWZ946" s="337"/>
      <c r="OXA946" s="337"/>
      <c r="OXB946" s="337"/>
      <c r="OXC946" s="337"/>
      <c r="OXD946" s="337"/>
      <c r="OXE946" s="337"/>
      <c r="OXF946" s="337"/>
      <c r="OXG946" s="337"/>
      <c r="OXH946" s="337"/>
      <c r="OXI946" s="337"/>
      <c r="OXJ946" s="337"/>
      <c r="OXK946" s="337"/>
      <c r="OXL946" s="337"/>
      <c r="OXM946" s="337"/>
      <c r="OXN946" s="337"/>
      <c r="OXO946" s="337"/>
      <c r="OXP946" s="337"/>
      <c r="OXQ946" s="337"/>
      <c r="OXR946" s="337"/>
      <c r="OXS946" s="337"/>
      <c r="OXT946" s="337"/>
      <c r="OXU946" s="337"/>
      <c r="OXV946" s="337"/>
      <c r="OXW946" s="337"/>
      <c r="OXX946" s="337"/>
      <c r="OXY946" s="337"/>
      <c r="OXZ946" s="337"/>
      <c r="OYA946" s="337"/>
      <c r="OYB946" s="337"/>
      <c r="OYC946" s="337"/>
      <c r="OYD946" s="337"/>
      <c r="OYE946" s="337"/>
      <c r="OYF946" s="337"/>
      <c r="OYG946" s="337"/>
      <c r="OYH946" s="337"/>
      <c r="OYI946" s="337"/>
      <c r="OYJ946" s="337"/>
      <c r="OYK946" s="337"/>
      <c r="OYL946" s="337"/>
      <c r="OYM946" s="337"/>
      <c r="OYN946" s="337"/>
      <c r="OYO946" s="337"/>
      <c r="OYP946" s="337"/>
      <c r="OYQ946" s="337"/>
      <c r="OYR946" s="337"/>
      <c r="OYS946" s="337"/>
      <c r="OYT946" s="337"/>
      <c r="OYU946" s="337"/>
      <c r="OYV946" s="337"/>
      <c r="OYW946" s="337"/>
      <c r="OYX946" s="337"/>
      <c r="OYY946" s="337"/>
      <c r="OYZ946" s="337"/>
      <c r="OZA946" s="337"/>
      <c r="OZB946" s="337"/>
      <c r="OZC946" s="337"/>
      <c r="OZD946" s="337"/>
      <c r="OZE946" s="337"/>
      <c r="OZF946" s="337"/>
      <c r="OZG946" s="337"/>
      <c r="OZH946" s="337"/>
      <c r="OZI946" s="337"/>
      <c r="OZJ946" s="337"/>
      <c r="OZK946" s="337"/>
      <c r="OZL946" s="337"/>
      <c r="OZM946" s="337"/>
      <c r="OZN946" s="337"/>
      <c r="OZO946" s="337"/>
      <c r="OZP946" s="337"/>
      <c r="OZQ946" s="337"/>
      <c r="OZR946" s="337"/>
      <c r="OZS946" s="337"/>
      <c r="OZT946" s="337"/>
      <c r="OZU946" s="337"/>
      <c r="OZV946" s="337"/>
      <c r="OZW946" s="337"/>
      <c r="OZX946" s="337"/>
      <c r="OZY946" s="337"/>
      <c r="OZZ946" s="337"/>
      <c r="PAA946" s="337"/>
      <c r="PAB946" s="337"/>
      <c r="PAC946" s="337"/>
      <c r="PAD946" s="337"/>
      <c r="PAE946" s="337"/>
      <c r="PAF946" s="337"/>
      <c r="PAG946" s="337"/>
      <c r="PAH946" s="337"/>
      <c r="PAI946" s="337"/>
      <c r="PAJ946" s="337"/>
      <c r="PAK946" s="337"/>
      <c r="PAL946" s="337"/>
      <c r="PAM946" s="337"/>
      <c r="PAN946" s="337"/>
      <c r="PAO946" s="337"/>
      <c r="PAP946" s="337"/>
      <c r="PAQ946" s="337"/>
      <c r="PAR946" s="337"/>
      <c r="PAS946" s="337"/>
      <c r="PAT946" s="337"/>
      <c r="PAU946" s="337"/>
      <c r="PAV946" s="337"/>
      <c r="PAW946" s="337"/>
      <c r="PAX946" s="337"/>
      <c r="PAY946" s="337"/>
      <c r="PAZ946" s="337"/>
      <c r="PBA946" s="337"/>
      <c r="PBB946" s="337"/>
      <c r="PBC946" s="337"/>
      <c r="PBD946" s="337"/>
      <c r="PBE946" s="337"/>
      <c r="PBF946" s="337"/>
      <c r="PBG946" s="337"/>
      <c r="PBH946" s="337"/>
      <c r="PBI946" s="337"/>
      <c r="PBJ946" s="337"/>
      <c r="PBK946" s="337"/>
      <c r="PBL946" s="337"/>
      <c r="PBM946" s="337"/>
      <c r="PBN946" s="337"/>
      <c r="PBO946" s="337"/>
      <c r="PBP946" s="337"/>
      <c r="PBQ946" s="337"/>
      <c r="PBR946" s="337"/>
      <c r="PBS946" s="337"/>
      <c r="PBT946" s="337"/>
      <c r="PBU946" s="337"/>
      <c r="PBV946" s="337"/>
      <c r="PBW946" s="337"/>
      <c r="PBX946" s="337"/>
      <c r="PBY946" s="337"/>
      <c r="PBZ946" s="337"/>
      <c r="PCA946" s="337"/>
      <c r="PCB946" s="337"/>
      <c r="PCC946" s="337"/>
      <c r="PCD946" s="337"/>
      <c r="PCE946" s="337"/>
      <c r="PCF946" s="337"/>
      <c r="PCG946" s="337"/>
      <c r="PCH946" s="337"/>
      <c r="PCI946" s="337"/>
      <c r="PCJ946" s="337"/>
      <c r="PCK946" s="337"/>
      <c r="PCL946" s="337"/>
      <c r="PCM946" s="337"/>
      <c r="PCN946" s="337"/>
      <c r="PCO946" s="337"/>
      <c r="PCP946" s="337"/>
      <c r="PCQ946" s="337"/>
      <c r="PCR946" s="337"/>
      <c r="PCS946" s="337"/>
      <c r="PCT946" s="337"/>
      <c r="PCU946" s="337"/>
      <c r="PCV946" s="337"/>
      <c r="PCW946" s="337"/>
      <c r="PCX946" s="337"/>
      <c r="PCY946" s="337"/>
      <c r="PCZ946" s="337"/>
      <c r="PDA946" s="337"/>
      <c r="PDB946" s="337"/>
      <c r="PDC946" s="337"/>
      <c r="PDD946" s="337"/>
      <c r="PDE946" s="337"/>
      <c r="PDF946" s="337"/>
      <c r="PDG946" s="337"/>
      <c r="PDH946" s="337"/>
      <c r="PDI946" s="337"/>
      <c r="PDJ946" s="337"/>
      <c r="PDK946" s="337"/>
      <c r="PDL946" s="337"/>
      <c r="PDM946" s="337"/>
      <c r="PDN946" s="337"/>
      <c r="PDO946" s="337"/>
      <c r="PDP946" s="337"/>
      <c r="PDQ946" s="337"/>
      <c r="PDR946" s="337"/>
      <c r="PDS946" s="337"/>
      <c r="PDT946" s="337"/>
      <c r="PDU946" s="337"/>
      <c r="PDV946" s="337"/>
      <c r="PDW946" s="337"/>
      <c r="PDX946" s="337"/>
      <c r="PDY946" s="337"/>
      <c r="PDZ946" s="337"/>
      <c r="PEA946" s="337"/>
      <c r="PEB946" s="337"/>
      <c r="PEC946" s="337"/>
      <c r="PED946" s="337"/>
      <c r="PEE946" s="337"/>
      <c r="PEF946" s="337"/>
      <c r="PEG946" s="337"/>
      <c r="PEH946" s="337"/>
      <c r="PEI946" s="337"/>
      <c r="PEJ946" s="337"/>
      <c r="PEK946" s="337"/>
      <c r="PEL946" s="337"/>
      <c r="PEM946" s="337"/>
      <c r="PEN946" s="337"/>
      <c r="PEO946" s="337"/>
      <c r="PEP946" s="337"/>
      <c r="PEQ946" s="337"/>
      <c r="PER946" s="337"/>
      <c r="PES946" s="337"/>
      <c r="PET946" s="337"/>
      <c r="PEU946" s="337"/>
      <c r="PEV946" s="337"/>
      <c r="PEW946" s="337"/>
      <c r="PEX946" s="337"/>
      <c r="PEY946" s="337"/>
      <c r="PEZ946" s="337"/>
      <c r="PFA946" s="337"/>
      <c r="PFB946" s="337"/>
      <c r="PFC946" s="337"/>
      <c r="PFD946" s="337"/>
      <c r="PFE946" s="337"/>
      <c r="PFF946" s="337"/>
      <c r="PFG946" s="337"/>
      <c r="PFH946" s="337"/>
      <c r="PFI946" s="337"/>
      <c r="PFJ946" s="337"/>
      <c r="PFK946" s="337"/>
      <c r="PFL946" s="337"/>
      <c r="PFM946" s="337"/>
      <c r="PFN946" s="337"/>
      <c r="PFO946" s="337"/>
      <c r="PFP946" s="337"/>
      <c r="PFQ946" s="337"/>
      <c r="PFR946" s="337"/>
      <c r="PFS946" s="337"/>
      <c r="PFT946" s="337"/>
      <c r="PFU946" s="337"/>
      <c r="PFV946" s="337"/>
      <c r="PFW946" s="337"/>
      <c r="PFX946" s="337"/>
      <c r="PFY946" s="337"/>
      <c r="PFZ946" s="337"/>
      <c r="PGA946" s="337"/>
      <c r="PGB946" s="337"/>
      <c r="PGC946" s="337"/>
      <c r="PGD946" s="337"/>
      <c r="PGE946" s="337"/>
      <c r="PGF946" s="337"/>
      <c r="PGG946" s="337"/>
      <c r="PGH946" s="337"/>
      <c r="PGI946" s="337"/>
      <c r="PGJ946" s="337"/>
      <c r="PGK946" s="337"/>
      <c r="PGL946" s="337"/>
      <c r="PGM946" s="337"/>
      <c r="PGN946" s="337"/>
      <c r="PGO946" s="337"/>
      <c r="PGP946" s="337"/>
      <c r="PGQ946" s="337"/>
      <c r="PGR946" s="337"/>
      <c r="PGS946" s="337"/>
      <c r="PGT946" s="337"/>
      <c r="PGU946" s="337"/>
      <c r="PGV946" s="337"/>
      <c r="PGW946" s="337"/>
      <c r="PGX946" s="337"/>
      <c r="PGY946" s="337"/>
      <c r="PGZ946" s="337"/>
      <c r="PHA946" s="337"/>
      <c r="PHB946" s="337"/>
      <c r="PHC946" s="337"/>
      <c r="PHD946" s="337"/>
      <c r="PHE946" s="337"/>
      <c r="PHF946" s="337"/>
      <c r="PHG946" s="337"/>
      <c r="PHH946" s="337"/>
      <c r="PHI946" s="337"/>
      <c r="PHJ946" s="337"/>
      <c r="PHK946" s="337"/>
      <c r="PHL946" s="337"/>
      <c r="PHM946" s="337"/>
      <c r="PHN946" s="337"/>
      <c r="PHO946" s="337"/>
      <c r="PHP946" s="337"/>
      <c r="PHQ946" s="337"/>
      <c r="PHR946" s="337"/>
      <c r="PHS946" s="337"/>
      <c r="PHT946" s="337"/>
      <c r="PHU946" s="337"/>
      <c r="PHV946" s="337"/>
      <c r="PHW946" s="337"/>
      <c r="PHX946" s="337"/>
      <c r="PHY946" s="337"/>
      <c r="PHZ946" s="337"/>
      <c r="PIA946" s="337"/>
      <c r="PIB946" s="337"/>
      <c r="PIC946" s="337"/>
      <c r="PID946" s="337"/>
      <c r="PIE946" s="337"/>
      <c r="PIF946" s="337"/>
      <c r="PIG946" s="337"/>
      <c r="PIH946" s="337"/>
      <c r="PII946" s="337"/>
      <c r="PIJ946" s="337"/>
      <c r="PIK946" s="337"/>
      <c r="PIL946" s="337"/>
      <c r="PIM946" s="337"/>
      <c r="PIN946" s="337"/>
      <c r="PIO946" s="337"/>
      <c r="PIP946" s="337"/>
      <c r="PIQ946" s="337"/>
      <c r="PIR946" s="337"/>
      <c r="PIS946" s="337"/>
      <c r="PIT946" s="337"/>
      <c r="PIU946" s="337"/>
      <c r="PIV946" s="337"/>
      <c r="PIW946" s="337"/>
      <c r="PIX946" s="337"/>
      <c r="PIY946" s="337"/>
      <c r="PIZ946" s="337"/>
      <c r="PJA946" s="337"/>
      <c r="PJB946" s="337"/>
      <c r="PJC946" s="337"/>
      <c r="PJD946" s="337"/>
      <c r="PJE946" s="337"/>
      <c r="PJF946" s="337"/>
      <c r="PJG946" s="337"/>
      <c r="PJH946" s="337"/>
      <c r="PJI946" s="337"/>
      <c r="PJJ946" s="337"/>
      <c r="PJK946" s="337"/>
      <c r="PJL946" s="337"/>
      <c r="PJM946" s="337"/>
      <c r="PJN946" s="337"/>
      <c r="PJO946" s="337"/>
      <c r="PJP946" s="337"/>
      <c r="PJQ946" s="337"/>
      <c r="PJR946" s="337"/>
      <c r="PJS946" s="337"/>
      <c r="PJT946" s="337"/>
      <c r="PJU946" s="337"/>
      <c r="PJV946" s="337"/>
      <c r="PJW946" s="337"/>
      <c r="PJX946" s="337"/>
      <c r="PJY946" s="337"/>
      <c r="PJZ946" s="337"/>
      <c r="PKA946" s="337"/>
      <c r="PKB946" s="337"/>
      <c r="PKC946" s="337"/>
      <c r="PKD946" s="337"/>
      <c r="PKE946" s="337"/>
      <c r="PKF946" s="337"/>
      <c r="PKG946" s="337"/>
      <c r="PKH946" s="337"/>
      <c r="PKI946" s="337"/>
      <c r="PKJ946" s="337"/>
      <c r="PKK946" s="337"/>
      <c r="PKL946" s="337"/>
      <c r="PKM946" s="337"/>
      <c r="PKN946" s="337"/>
      <c r="PKO946" s="337"/>
      <c r="PKP946" s="337"/>
      <c r="PKQ946" s="337"/>
      <c r="PKR946" s="337"/>
      <c r="PKS946" s="337"/>
      <c r="PKT946" s="337"/>
      <c r="PKU946" s="337"/>
      <c r="PKV946" s="337"/>
      <c r="PKW946" s="337"/>
      <c r="PKX946" s="337"/>
      <c r="PKY946" s="337"/>
      <c r="PKZ946" s="337"/>
      <c r="PLA946" s="337"/>
      <c r="PLB946" s="337"/>
      <c r="PLC946" s="337"/>
      <c r="PLD946" s="337"/>
      <c r="PLE946" s="337"/>
      <c r="PLF946" s="337"/>
      <c r="PLG946" s="337"/>
      <c r="PLH946" s="337"/>
      <c r="PLI946" s="337"/>
      <c r="PLJ946" s="337"/>
      <c r="PLK946" s="337"/>
      <c r="PLL946" s="337"/>
      <c r="PLM946" s="337"/>
      <c r="PLN946" s="337"/>
      <c r="PLO946" s="337"/>
      <c r="PLP946" s="337"/>
      <c r="PLQ946" s="337"/>
      <c r="PLR946" s="337"/>
      <c r="PLS946" s="337"/>
      <c r="PLT946" s="337"/>
      <c r="PLU946" s="337"/>
      <c r="PLV946" s="337"/>
      <c r="PLW946" s="337"/>
      <c r="PLX946" s="337"/>
      <c r="PLY946" s="337"/>
      <c r="PLZ946" s="337"/>
      <c r="PMA946" s="337"/>
      <c r="PMB946" s="337"/>
      <c r="PMC946" s="337"/>
      <c r="PMD946" s="337"/>
      <c r="PME946" s="337"/>
      <c r="PMF946" s="337"/>
      <c r="PMG946" s="337"/>
      <c r="PMH946" s="337"/>
      <c r="PMI946" s="337"/>
      <c r="PMJ946" s="337"/>
      <c r="PMK946" s="337"/>
      <c r="PML946" s="337"/>
      <c r="PMM946" s="337"/>
      <c r="PMN946" s="337"/>
      <c r="PMO946" s="337"/>
      <c r="PMP946" s="337"/>
      <c r="PMQ946" s="337"/>
      <c r="PMR946" s="337"/>
      <c r="PMS946" s="337"/>
      <c r="PMT946" s="337"/>
      <c r="PMU946" s="337"/>
      <c r="PMV946" s="337"/>
      <c r="PMW946" s="337"/>
      <c r="PMX946" s="337"/>
      <c r="PMY946" s="337"/>
      <c r="PMZ946" s="337"/>
      <c r="PNA946" s="337"/>
      <c r="PNB946" s="337"/>
      <c r="PNC946" s="337"/>
      <c r="PND946" s="337"/>
      <c r="PNE946" s="337"/>
      <c r="PNF946" s="337"/>
      <c r="PNG946" s="337"/>
      <c r="PNH946" s="337"/>
      <c r="PNI946" s="337"/>
      <c r="PNJ946" s="337"/>
      <c r="PNK946" s="337"/>
      <c r="PNL946" s="337"/>
      <c r="PNM946" s="337"/>
      <c r="PNN946" s="337"/>
      <c r="PNO946" s="337"/>
      <c r="PNP946" s="337"/>
      <c r="PNQ946" s="337"/>
      <c r="PNR946" s="337"/>
      <c r="PNS946" s="337"/>
      <c r="PNT946" s="337"/>
      <c r="PNU946" s="337"/>
      <c r="PNV946" s="337"/>
      <c r="PNW946" s="337"/>
      <c r="PNX946" s="337"/>
      <c r="PNY946" s="337"/>
      <c r="PNZ946" s="337"/>
      <c r="POA946" s="337"/>
      <c r="POB946" s="337"/>
      <c r="POC946" s="337"/>
      <c r="POD946" s="337"/>
      <c r="POE946" s="337"/>
      <c r="POF946" s="337"/>
      <c r="POG946" s="337"/>
      <c r="POH946" s="337"/>
      <c r="POI946" s="337"/>
      <c r="POJ946" s="337"/>
      <c r="POK946" s="337"/>
      <c r="POL946" s="337"/>
      <c r="POM946" s="337"/>
      <c r="PON946" s="337"/>
      <c r="POO946" s="337"/>
      <c r="POP946" s="337"/>
      <c r="POQ946" s="337"/>
      <c r="POR946" s="337"/>
      <c r="POS946" s="337"/>
      <c r="POT946" s="337"/>
      <c r="POU946" s="337"/>
      <c r="POV946" s="337"/>
      <c r="POW946" s="337"/>
      <c r="POX946" s="337"/>
      <c r="POY946" s="337"/>
      <c r="POZ946" s="337"/>
      <c r="PPA946" s="337"/>
      <c r="PPB946" s="337"/>
      <c r="PPC946" s="337"/>
      <c r="PPD946" s="337"/>
      <c r="PPE946" s="337"/>
      <c r="PPF946" s="337"/>
      <c r="PPG946" s="337"/>
      <c r="PPH946" s="337"/>
      <c r="PPI946" s="337"/>
      <c r="PPJ946" s="337"/>
      <c r="PPK946" s="337"/>
      <c r="PPL946" s="337"/>
      <c r="PPM946" s="337"/>
      <c r="PPN946" s="337"/>
      <c r="PPO946" s="337"/>
      <c r="PPP946" s="337"/>
      <c r="PPQ946" s="337"/>
      <c r="PPR946" s="337"/>
      <c r="PPS946" s="337"/>
      <c r="PPT946" s="337"/>
      <c r="PPU946" s="337"/>
      <c r="PPV946" s="337"/>
      <c r="PPW946" s="337"/>
      <c r="PPX946" s="337"/>
      <c r="PPY946" s="337"/>
      <c r="PPZ946" s="337"/>
      <c r="PQA946" s="337"/>
      <c r="PQB946" s="337"/>
      <c r="PQC946" s="337"/>
      <c r="PQD946" s="337"/>
      <c r="PQE946" s="337"/>
      <c r="PQF946" s="337"/>
      <c r="PQG946" s="337"/>
      <c r="PQH946" s="337"/>
      <c r="PQI946" s="337"/>
      <c r="PQJ946" s="337"/>
      <c r="PQK946" s="337"/>
      <c r="PQL946" s="337"/>
      <c r="PQM946" s="337"/>
      <c r="PQN946" s="337"/>
      <c r="PQO946" s="337"/>
      <c r="PQP946" s="337"/>
      <c r="PQQ946" s="337"/>
      <c r="PQR946" s="337"/>
      <c r="PQS946" s="337"/>
      <c r="PQT946" s="337"/>
      <c r="PQU946" s="337"/>
      <c r="PQV946" s="337"/>
      <c r="PQW946" s="337"/>
      <c r="PQX946" s="337"/>
      <c r="PQY946" s="337"/>
      <c r="PQZ946" s="337"/>
      <c r="PRA946" s="337"/>
      <c r="PRB946" s="337"/>
      <c r="PRC946" s="337"/>
      <c r="PRD946" s="337"/>
      <c r="PRE946" s="337"/>
      <c r="PRF946" s="337"/>
      <c r="PRG946" s="337"/>
      <c r="PRH946" s="337"/>
      <c r="PRI946" s="337"/>
      <c r="PRJ946" s="337"/>
      <c r="PRK946" s="337"/>
      <c r="PRL946" s="337"/>
      <c r="PRM946" s="337"/>
      <c r="PRN946" s="337"/>
      <c r="PRO946" s="337"/>
      <c r="PRP946" s="337"/>
      <c r="PRQ946" s="337"/>
      <c r="PRR946" s="337"/>
      <c r="PRS946" s="337"/>
      <c r="PRT946" s="337"/>
      <c r="PRU946" s="337"/>
      <c r="PRV946" s="337"/>
      <c r="PRW946" s="337"/>
      <c r="PRX946" s="337"/>
      <c r="PRY946" s="337"/>
      <c r="PRZ946" s="337"/>
      <c r="PSA946" s="337"/>
      <c r="PSB946" s="337"/>
      <c r="PSC946" s="337"/>
      <c r="PSD946" s="337"/>
      <c r="PSE946" s="337"/>
      <c r="PSF946" s="337"/>
      <c r="PSG946" s="337"/>
      <c r="PSH946" s="337"/>
      <c r="PSI946" s="337"/>
      <c r="PSJ946" s="337"/>
      <c r="PSK946" s="337"/>
      <c r="PSL946" s="337"/>
      <c r="PSM946" s="337"/>
      <c r="PSN946" s="337"/>
      <c r="PSO946" s="337"/>
      <c r="PSP946" s="337"/>
      <c r="PSQ946" s="337"/>
      <c r="PSR946" s="337"/>
      <c r="PSS946" s="337"/>
      <c r="PST946" s="337"/>
      <c r="PSU946" s="337"/>
      <c r="PSV946" s="337"/>
      <c r="PSW946" s="337"/>
      <c r="PSX946" s="337"/>
      <c r="PSY946" s="337"/>
      <c r="PSZ946" s="337"/>
      <c r="PTA946" s="337"/>
      <c r="PTB946" s="337"/>
      <c r="PTC946" s="337"/>
      <c r="PTD946" s="337"/>
      <c r="PTE946" s="337"/>
      <c r="PTF946" s="337"/>
      <c r="PTG946" s="337"/>
      <c r="PTH946" s="337"/>
      <c r="PTI946" s="337"/>
      <c r="PTJ946" s="337"/>
      <c r="PTK946" s="337"/>
      <c r="PTL946" s="337"/>
      <c r="PTM946" s="337"/>
      <c r="PTN946" s="337"/>
      <c r="PTO946" s="337"/>
      <c r="PTP946" s="337"/>
      <c r="PTQ946" s="337"/>
      <c r="PTR946" s="337"/>
      <c r="PTS946" s="337"/>
      <c r="PTT946" s="337"/>
      <c r="PTU946" s="337"/>
      <c r="PTV946" s="337"/>
      <c r="PTW946" s="337"/>
      <c r="PTX946" s="337"/>
      <c r="PTY946" s="337"/>
      <c r="PTZ946" s="337"/>
      <c r="PUA946" s="337"/>
      <c r="PUB946" s="337"/>
      <c r="PUC946" s="337"/>
      <c r="PUD946" s="337"/>
      <c r="PUE946" s="337"/>
      <c r="PUF946" s="337"/>
      <c r="PUG946" s="337"/>
      <c r="PUH946" s="337"/>
      <c r="PUI946" s="337"/>
      <c r="PUJ946" s="337"/>
      <c r="PUK946" s="337"/>
      <c r="PUL946" s="337"/>
      <c r="PUM946" s="337"/>
      <c r="PUN946" s="337"/>
      <c r="PUO946" s="337"/>
      <c r="PUP946" s="337"/>
      <c r="PUQ946" s="337"/>
      <c r="PUR946" s="337"/>
      <c r="PUS946" s="337"/>
      <c r="PUT946" s="337"/>
      <c r="PUU946" s="337"/>
      <c r="PUV946" s="337"/>
      <c r="PUW946" s="337"/>
      <c r="PUX946" s="337"/>
      <c r="PUY946" s="337"/>
      <c r="PUZ946" s="337"/>
      <c r="PVA946" s="337"/>
      <c r="PVB946" s="337"/>
      <c r="PVC946" s="337"/>
      <c r="PVD946" s="337"/>
      <c r="PVE946" s="337"/>
      <c r="PVF946" s="337"/>
      <c r="PVG946" s="337"/>
      <c r="PVH946" s="337"/>
      <c r="PVI946" s="337"/>
      <c r="PVJ946" s="337"/>
      <c r="PVK946" s="337"/>
      <c r="PVL946" s="337"/>
      <c r="PVM946" s="337"/>
      <c r="PVN946" s="337"/>
      <c r="PVO946" s="337"/>
      <c r="PVP946" s="337"/>
      <c r="PVQ946" s="337"/>
      <c r="PVR946" s="337"/>
      <c r="PVS946" s="337"/>
      <c r="PVT946" s="337"/>
      <c r="PVU946" s="337"/>
      <c r="PVV946" s="337"/>
      <c r="PVW946" s="337"/>
      <c r="PVX946" s="337"/>
      <c r="PVY946" s="337"/>
      <c r="PVZ946" s="337"/>
      <c r="PWA946" s="337"/>
      <c r="PWB946" s="337"/>
      <c r="PWC946" s="337"/>
      <c r="PWD946" s="337"/>
      <c r="PWE946" s="337"/>
      <c r="PWF946" s="337"/>
      <c r="PWG946" s="337"/>
      <c r="PWH946" s="337"/>
      <c r="PWI946" s="337"/>
      <c r="PWJ946" s="337"/>
      <c r="PWK946" s="337"/>
      <c r="PWL946" s="337"/>
      <c r="PWM946" s="337"/>
      <c r="PWN946" s="337"/>
      <c r="PWO946" s="337"/>
      <c r="PWP946" s="337"/>
      <c r="PWQ946" s="337"/>
      <c r="PWR946" s="337"/>
      <c r="PWS946" s="337"/>
      <c r="PWT946" s="337"/>
      <c r="PWU946" s="337"/>
      <c r="PWV946" s="337"/>
      <c r="PWW946" s="337"/>
      <c r="PWX946" s="337"/>
      <c r="PWY946" s="337"/>
      <c r="PWZ946" s="337"/>
      <c r="PXA946" s="337"/>
      <c r="PXB946" s="337"/>
      <c r="PXC946" s="337"/>
      <c r="PXD946" s="337"/>
      <c r="PXE946" s="337"/>
      <c r="PXF946" s="337"/>
      <c r="PXG946" s="337"/>
      <c r="PXH946" s="337"/>
      <c r="PXI946" s="337"/>
      <c r="PXJ946" s="337"/>
      <c r="PXK946" s="337"/>
      <c r="PXL946" s="337"/>
      <c r="PXM946" s="337"/>
      <c r="PXN946" s="337"/>
      <c r="PXO946" s="337"/>
      <c r="PXP946" s="337"/>
      <c r="PXQ946" s="337"/>
      <c r="PXR946" s="337"/>
      <c r="PXS946" s="337"/>
      <c r="PXT946" s="337"/>
      <c r="PXU946" s="337"/>
      <c r="PXV946" s="337"/>
      <c r="PXW946" s="337"/>
      <c r="PXX946" s="337"/>
      <c r="PXY946" s="337"/>
      <c r="PXZ946" s="337"/>
      <c r="PYA946" s="337"/>
      <c r="PYB946" s="337"/>
      <c r="PYC946" s="337"/>
      <c r="PYD946" s="337"/>
      <c r="PYE946" s="337"/>
      <c r="PYF946" s="337"/>
      <c r="PYG946" s="337"/>
      <c r="PYH946" s="337"/>
      <c r="PYI946" s="337"/>
      <c r="PYJ946" s="337"/>
      <c r="PYK946" s="337"/>
      <c r="PYL946" s="337"/>
      <c r="PYM946" s="337"/>
      <c r="PYN946" s="337"/>
      <c r="PYO946" s="337"/>
      <c r="PYP946" s="337"/>
      <c r="PYQ946" s="337"/>
      <c r="PYR946" s="337"/>
      <c r="PYS946" s="337"/>
      <c r="PYT946" s="337"/>
      <c r="PYU946" s="337"/>
      <c r="PYV946" s="337"/>
      <c r="PYW946" s="337"/>
      <c r="PYX946" s="337"/>
      <c r="PYY946" s="337"/>
      <c r="PYZ946" s="337"/>
      <c r="PZA946" s="337"/>
      <c r="PZB946" s="337"/>
      <c r="PZC946" s="337"/>
      <c r="PZD946" s="337"/>
      <c r="PZE946" s="337"/>
      <c r="PZF946" s="337"/>
      <c r="PZG946" s="337"/>
      <c r="PZH946" s="337"/>
      <c r="PZI946" s="337"/>
      <c r="PZJ946" s="337"/>
      <c r="PZK946" s="337"/>
      <c r="PZL946" s="337"/>
      <c r="PZM946" s="337"/>
      <c r="PZN946" s="337"/>
      <c r="PZO946" s="337"/>
      <c r="PZP946" s="337"/>
      <c r="PZQ946" s="337"/>
      <c r="PZR946" s="337"/>
      <c r="PZS946" s="337"/>
      <c r="PZT946" s="337"/>
      <c r="PZU946" s="337"/>
      <c r="PZV946" s="337"/>
      <c r="PZW946" s="337"/>
      <c r="PZX946" s="337"/>
      <c r="PZY946" s="337"/>
      <c r="PZZ946" s="337"/>
      <c r="QAA946" s="337"/>
      <c r="QAB946" s="337"/>
      <c r="QAC946" s="337"/>
      <c r="QAD946" s="337"/>
      <c r="QAE946" s="337"/>
      <c r="QAF946" s="337"/>
      <c r="QAG946" s="337"/>
      <c r="QAH946" s="337"/>
      <c r="QAI946" s="337"/>
      <c r="QAJ946" s="337"/>
      <c r="QAK946" s="337"/>
      <c r="QAL946" s="337"/>
      <c r="QAM946" s="337"/>
      <c r="QAN946" s="337"/>
      <c r="QAO946" s="337"/>
      <c r="QAP946" s="337"/>
      <c r="QAQ946" s="337"/>
      <c r="QAR946" s="337"/>
      <c r="QAS946" s="337"/>
      <c r="QAT946" s="337"/>
      <c r="QAU946" s="337"/>
      <c r="QAV946" s="337"/>
      <c r="QAW946" s="337"/>
      <c r="QAX946" s="337"/>
      <c r="QAY946" s="337"/>
      <c r="QAZ946" s="337"/>
      <c r="QBA946" s="337"/>
      <c r="QBB946" s="337"/>
      <c r="QBC946" s="337"/>
      <c r="QBD946" s="337"/>
      <c r="QBE946" s="337"/>
      <c r="QBF946" s="337"/>
      <c r="QBG946" s="337"/>
      <c r="QBH946" s="337"/>
      <c r="QBI946" s="337"/>
      <c r="QBJ946" s="337"/>
      <c r="QBK946" s="337"/>
      <c r="QBL946" s="337"/>
      <c r="QBM946" s="337"/>
      <c r="QBN946" s="337"/>
      <c r="QBO946" s="337"/>
      <c r="QBP946" s="337"/>
      <c r="QBQ946" s="337"/>
      <c r="QBR946" s="337"/>
      <c r="QBS946" s="337"/>
      <c r="QBT946" s="337"/>
      <c r="QBU946" s="337"/>
      <c r="QBV946" s="337"/>
      <c r="QBW946" s="337"/>
      <c r="QBX946" s="337"/>
      <c r="QBY946" s="337"/>
      <c r="QBZ946" s="337"/>
      <c r="QCA946" s="337"/>
      <c r="QCB946" s="337"/>
      <c r="QCC946" s="337"/>
      <c r="QCD946" s="337"/>
      <c r="QCE946" s="337"/>
      <c r="QCF946" s="337"/>
      <c r="QCG946" s="337"/>
      <c r="QCH946" s="337"/>
      <c r="QCI946" s="337"/>
      <c r="QCJ946" s="337"/>
      <c r="QCK946" s="337"/>
      <c r="QCL946" s="337"/>
      <c r="QCM946" s="337"/>
      <c r="QCN946" s="337"/>
      <c r="QCO946" s="337"/>
      <c r="QCP946" s="337"/>
      <c r="QCQ946" s="337"/>
      <c r="QCR946" s="337"/>
      <c r="QCS946" s="337"/>
      <c r="QCT946" s="337"/>
      <c r="QCU946" s="337"/>
      <c r="QCV946" s="337"/>
      <c r="QCW946" s="337"/>
      <c r="QCX946" s="337"/>
      <c r="QCY946" s="337"/>
      <c r="QCZ946" s="337"/>
      <c r="QDA946" s="337"/>
      <c r="QDB946" s="337"/>
      <c r="QDC946" s="337"/>
      <c r="QDD946" s="337"/>
      <c r="QDE946" s="337"/>
      <c r="QDF946" s="337"/>
      <c r="QDG946" s="337"/>
      <c r="QDH946" s="337"/>
      <c r="QDI946" s="337"/>
      <c r="QDJ946" s="337"/>
      <c r="QDK946" s="337"/>
      <c r="QDL946" s="337"/>
      <c r="QDM946" s="337"/>
      <c r="QDN946" s="337"/>
      <c r="QDO946" s="337"/>
      <c r="QDP946" s="337"/>
      <c r="QDQ946" s="337"/>
      <c r="QDR946" s="337"/>
      <c r="QDS946" s="337"/>
      <c r="QDT946" s="337"/>
      <c r="QDU946" s="337"/>
      <c r="QDV946" s="337"/>
      <c r="QDW946" s="337"/>
      <c r="QDX946" s="337"/>
      <c r="QDY946" s="337"/>
      <c r="QDZ946" s="337"/>
      <c r="QEA946" s="337"/>
      <c r="QEB946" s="337"/>
      <c r="QEC946" s="337"/>
      <c r="QED946" s="337"/>
      <c r="QEE946" s="337"/>
      <c r="QEF946" s="337"/>
      <c r="QEG946" s="337"/>
      <c r="QEH946" s="337"/>
      <c r="QEI946" s="337"/>
      <c r="QEJ946" s="337"/>
      <c r="QEK946" s="337"/>
      <c r="QEL946" s="337"/>
      <c r="QEM946" s="337"/>
      <c r="QEN946" s="337"/>
      <c r="QEO946" s="337"/>
      <c r="QEP946" s="337"/>
      <c r="QEQ946" s="337"/>
      <c r="QER946" s="337"/>
      <c r="QES946" s="337"/>
      <c r="QET946" s="337"/>
      <c r="QEU946" s="337"/>
      <c r="QEV946" s="337"/>
      <c r="QEW946" s="337"/>
      <c r="QEX946" s="337"/>
      <c r="QEY946" s="337"/>
      <c r="QEZ946" s="337"/>
      <c r="QFA946" s="337"/>
      <c r="QFB946" s="337"/>
      <c r="QFC946" s="337"/>
      <c r="QFD946" s="337"/>
      <c r="QFE946" s="337"/>
      <c r="QFF946" s="337"/>
      <c r="QFG946" s="337"/>
      <c r="QFH946" s="337"/>
      <c r="QFI946" s="337"/>
      <c r="QFJ946" s="337"/>
      <c r="QFK946" s="337"/>
      <c r="QFL946" s="337"/>
      <c r="QFM946" s="337"/>
      <c r="QFN946" s="337"/>
      <c r="QFO946" s="337"/>
      <c r="QFP946" s="337"/>
      <c r="QFQ946" s="337"/>
      <c r="QFR946" s="337"/>
      <c r="QFS946" s="337"/>
      <c r="QFT946" s="337"/>
      <c r="QFU946" s="337"/>
      <c r="QFV946" s="337"/>
      <c r="QFW946" s="337"/>
      <c r="QFX946" s="337"/>
      <c r="QFY946" s="337"/>
      <c r="QFZ946" s="337"/>
      <c r="QGA946" s="337"/>
      <c r="QGB946" s="337"/>
      <c r="QGC946" s="337"/>
      <c r="QGD946" s="337"/>
      <c r="QGE946" s="337"/>
      <c r="QGF946" s="337"/>
      <c r="QGG946" s="337"/>
      <c r="QGH946" s="337"/>
      <c r="QGI946" s="337"/>
      <c r="QGJ946" s="337"/>
      <c r="QGK946" s="337"/>
      <c r="QGL946" s="337"/>
      <c r="QGM946" s="337"/>
      <c r="QGN946" s="337"/>
      <c r="QGO946" s="337"/>
      <c r="QGP946" s="337"/>
      <c r="QGQ946" s="337"/>
      <c r="QGR946" s="337"/>
      <c r="QGS946" s="337"/>
      <c r="QGT946" s="337"/>
      <c r="QGU946" s="337"/>
      <c r="QGV946" s="337"/>
      <c r="QGW946" s="337"/>
      <c r="QGX946" s="337"/>
      <c r="QGY946" s="337"/>
      <c r="QGZ946" s="337"/>
      <c r="QHA946" s="337"/>
      <c r="QHB946" s="337"/>
      <c r="QHC946" s="337"/>
      <c r="QHD946" s="337"/>
      <c r="QHE946" s="337"/>
      <c r="QHF946" s="337"/>
      <c r="QHG946" s="337"/>
      <c r="QHH946" s="337"/>
      <c r="QHI946" s="337"/>
      <c r="QHJ946" s="337"/>
      <c r="QHK946" s="337"/>
      <c r="QHL946" s="337"/>
      <c r="QHM946" s="337"/>
      <c r="QHN946" s="337"/>
      <c r="QHO946" s="337"/>
      <c r="QHP946" s="337"/>
      <c r="QHQ946" s="337"/>
      <c r="QHR946" s="337"/>
      <c r="QHS946" s="337"/>
      <c r="QHT946" s="337"/>
      <c r="QHU946" s="337"/>
      <c r="QHV946" s="337"/>
      <c r="QHW946" s="337"/>
      <c r="QHX946" s="337"/>
      <c r="QHY946" s="337"/>
      <c r="QHZ946" s="337"/>
      <c r="QIA946" s="337"/>
      <c r="QIB946" s="337"/>
      <c r="QIC946" s="337"/>
      <c r="QID946" s="337"/>
      <c r="QIE946" s="337"/>
      <c r="QIF946" s="337"/>
      <c r="QIG946" s="337"/>
      <c r="QIH946" s="337"/>
      <c r="QII946" s="337"/>
      <c r="QIJ946" s="337"/>
      <c r="QIK946" s="337"/>
      <c r="QIL946" s="337"/>
      <c r="QIM946" s="337"/>
      <c r="QIN946" s="337"/>
      <c r="QIO946" s="337"/>
      <c r="QIP946" s="337"/>
      <c r="QIQ946" s="337"/>
      <c r="QIR946" s="337"/>
      <c r="QIS946" s="337"/>
      <c r="QIT946" s="337"/>
      <c r="QIU946" s="337"/>
      <c r="QIV946" s="337"/>
      <c r="QIW946" s="337"/>
      <c r="QIX946" s="337"/>
      <c r="QIY946" s="337"/>
      <c r="QIZ946" s="337"/>
      <c r="QJA946" s="337"/>
      <c r="QJB946" s="337"/>
      <c r="QJC946" s="337"/>
      <c r="QJD946" s="337"/>
      <c r="QJE946" s="337"/>
      <c r="QJF946" s="337"/>
      <c r="QJG946" s="337"/>
      <c r="QJH946" s="337"/>
      <c r="QJI946" s="337"/>
      <c r="QJJ946" s="337"/>
      <c r="QJK946" s="337"/>
      <c r="QJL946" s="337"/>
      <c r="QJM946" s="337"/>
      <c r="QJN946" s="337"/>
      <c r="QJO946" s="337"/>
      <c r="QJP946" s="337"/>
      <c r="QJQ946" s="337"/>
      <c r="QJR946" s="337"/>
      <c r="QJS946" s="337"/>
      <c r="QJT946" s="337"/>
      <c r="QJU946" s="337"/>
      <c r="QJV946" s="337"/>
      <c r="QJW946" s="337"/>
      <c r="QJX946" s="337"/>
      <c r="QJY946" s="337"/>
      <c r="QJZ946" s="337"/>
      <c r="QKA946" s="337"/>
      <c r="QKB946" s="337"/>
      <c r="QKC946" s="337"/>
      <c r="QKD946" s="337"/>
      <c r="QKE946" s="337"/>
      <c r="QKF946" s="337"/>
      <c r="QKG946" s="337"/>
      <c r="QKH946" s="337"/>
      <c r="QKI946" s="337"/>
      <c r="QKJ946" s="337"/>
      <c r="QKK946" s="337"/>
      <c r="QKL946" s="337"/>
      <c r="QKM946" s="337"/>
      <c r="QKN946" s="337"/>
      <c r="QKO946" s="337"/>
      <c r="QKP946" s="337"/>
      <c r="QKQ946" s="337"/>
      <c r="QKR946" s="337"/>
      <c r="QKS946" s="337"/>
      <c r="QKT946" s="337"/>
      <c r="QKU946" s="337"/>
      <c r="QKV946" s="337"/>
      <c r="QKW946" s="337"/>
      <c r="QKX946" s="337"/>
      <c r="QKY946" s="337"/>
      <c r="QKZ946" s="337"/>
      <c r="QLA946" s="337"/>
      <c r="QLB946" s="337"/>
      <c r="QLC946" s="337"/>
      <c r="QLD946" s="337"/>
      <c r="QLE946" s="337"/>
      <c r="QLF946" s="337"/>
      <c r="QLG946" s="337"/>
      <c r="QLH946" s="337"/>
      <c r="QLI946" s="337"/>
      <c r="QLJ946" s="337"/>
      <c r="QLK946" s="337"/>
      <c r="QLL946" s="337"/>
      <c r="QLM946" s="337"/>
      <c r="QLN946" s="337"/>
      <c r="QLO946" s="337"/>
      <c r="QLP946" s="337"/>
      <c r="QLQ946" s="337"/>
      <c r="QLR946" s="337"/>
      <c r="QLS946" s="337"/>
      <c r="QLT946" s="337"/>
      <c r="QLU946" s="337"/>
      <c r="QLV946" s="337"/>
      <c r="QLW946" s="337"/>
      <c r="QLX946" s="337"/>
      <c r="QLY946" s="337"/>
      <c r="QLZ946" s="337"/>
      <c r="QMA946" s="337"/>
      <c r="QMB946" s="337"/>
      <c r="QMC946" s="337"/>
      <c r="QMD946" s="337"/>
      <c r="QME946" s="337"/>
      <c r="QMF946" s="337"/>
      <c r="QMG946" s="337"/>
      <c r="QMH946" s="337"/>
      <c r="QMI946" s="337"/>
      <c r="QMJ946" s="337"/>
      <c r="QMK946" s="337"/>
      <c r="QML946" s="337"/>
      <c r="QMM946" s="337"/>
      <c r="QMN946" s="337"/>
      <c r="QMO946" s="337"/>
      <c r="QMP946" s="337"/>
      <c r="QMQ946" s="337"/>
      <c r="QMR946" s="337"/>
      <c r="QMS946" s="337"/>
      <c r="QMT946" s="337"/>
      <c r="QMU946" s="337"/>
      <c r="QMV946" s="337"/>
      <c r="QMW946" s="337"/>
      <c r="QMX946" s="337"/>
      <c r="QMY946" s="337"/>
      <c r="QMZ946" s="337"/>
      <c r="QNA946" s="337"/>
      <c r="QNB946" s="337"/>
      <c r="QNC946" s="337"/>
      <c r="QND946" s="337"/>
      <c r="QNE946" s="337"/>
      <c r="QNF946" s="337"/>
      <c r="QNG946" s="337"/>
      <c r="QNH946" s="337"/>
      <c r="QNI946" s="337"/>
      <c r="QNJ946" s="337"/>
      <c r="QNK946" s="337"/>
      <c r="QNL946" s="337"/>
      <c r="QNM946" s="337"/>
      <c r="QNN946" s="337"/>
      <c r="QNO946" s="337"/>
      <c r="QNP946" s="337"/>
      <c r="QNQ946" s="337"/>
      <c r="QNR946" s="337"/>
      <c r="QNS946" s="337"/>
      <c r="QNT946" s="337"/>
      <c r="QNU946" s="337"/>
      <c r="QNV946" s="337"/>
      <c r="QNW946" s="337"/>
      <c r="QNX946" s="337"/>
      <c r="QNY946" s="337"/>
      <c r="QNZ946" s="337"/>
      <c r="QOA946" s="337"/>
      <c r="QOB946" s="337"/>
      <c r="QOC946" s="337"/>
      <c r="QOD946" s="337"/>
      <c r="QOE946" s="337"/>
      <c r="QOF946" s="337"/>
      <c r="QOG946" s="337"/>
      <c r="QOH946" s="337"/>
      <c r="QOI946" s="337"/>
      <c r="QOJ946" s="337"/>
      <c r="QOK946" s="337"/>
      <c r="QOL946" s="337"/>
      <c r="QOM946" s="337"/>
      <c r="QON946" s="337"/>
      <c r="QOO946" s="337"/>
      <c r="QOP946" s="337"/>
      <c r="QOQ946" s="337"/>
      <c r="QOR946" s="337"/>
      <c r="QOS946" s="337"/>
      <c r="QOT946" s="337"/>
      <c r="QOU946" s="337"/>
      <c r="QOV946" s="337"/>
      <c r="QOW946" s="337"/>
      <c r="QOX946" s="337"/>
      <c r="QOY946" s="337"/>
      <c r="QOZ946" s="337"/>
      <c r="QPA946" s="337"/>
      <c r="QPB946" s="337"/>
      <c r="QPC946" s="337"/>
      <c r="QPD946" s="337"/>
      <c r="QPE946" s="337"/>
      <c r="QPF946" s="337"/>
      <c r="QPG946" s="337"/>
      <c r="QPH946" s="337"/>
      <c r="QPI946" s="337"/>
      <c r="QPJ946" s="337"/>
      <c r="QPK946" s="337"/>
      <c r="QPL946" s="337"/>
      <c r="QPM946" s="337"/>
      <c r="QPN946" s="337"/>
      <c r="QPO946" s="337"/>
      <c r="QPP946" s="337"/>
      <c r="QPQ946" s="337"/>
      <c r="QPR946" s="337"/>
      <c r="QPS946" s="337"/>
      <c r="QPT946" s="337"/>
      <c r="QPU946" s="337"/>
      <c r="QPV946" s="337"/>
      <c r="QPW946" s="337"/>
      <c r="QPX946" s="337"/>
      <c r="QPY946" s="337"/>
      <c r="QPZ946" s="337"/>
      <c r="QQA946" s="337"/>
      <c r="QQB946" s="337"/>
      <c r="QQC946" s="337"/>
      <c r="QQD946" s="337"/>
      <c r="QQE946" s="337"/>
      <c r="QQF946" s="337"/>
      <c r="QQG946" s="337"/>
      <c r="QQH946" s="337"/>
      <c r="QQI946" s="337"/>
      <c r="QQJ946" s="337"/>
      <c r="QQK946" s="337"/>
      <c r="QQL946" s="337"/>
      <c r="QQM946" s="337"/>
      <c r="QQN946" s="337"/>
      <c r="QQO946" s="337"/>
      <c r="QQP946" s="337"/>
      <c r="QQQ946" s="337"/>
      <c r="QQR946" s="337"/>
      <c r="QQS946" s="337"/>
      <c r="QQT946" s="337"/>
      <c r="QQU946" s="337"/>
      <c r="QQV946" s="337"/>
      <c r="QQW946" s="337"/>
      <c r="QQX946" s="337"/>
      <c r="QQY946" s="337"/>
      <c r="QQZ946" s="337"/>
      <c r="QRA946" s="337"/>
      <c r="QRB946" s="337"/>
      <c r="QRC946" s="337"/>
      <c r="QRD946" s="337"/>
      <c r="QRE946" s="337"/>
      <c r="QRF946" s="337"/>
      <c r="QRG946" s="337"/>
      <c r="QRH946" s="337"/>
      <c r="QRI946" s="337"/>
      <c r="QRJ946" s="337"/>
      <c r="QRK946" s="337"/>
      <c r="QRL946" s="337"/>
      <c r="QRM946" s="337"/>
      <c r="QRN946" s="337"/>
      <c r="QRO946" s="337"/>
      <c r="QRP946" s="337"/>
      <c r="QRQ946" s="337"/>
      <c r="QRR946" s="337"/>
      <c r="QRS946" s="337"/>
      <c r="QRT946" s="337"/>
      <c r="QRU946" s="337"/>
      <c r="QRV946" s="337"/>
      <c r="QRW946" s="337"/>
      <c r="QRX946" s="337"/>
      <c r="QRY946" s="337"/>
      <c r="QRZ946" s="337"/>
      <c r="QSA946" s="337"/>
      <c r="QSB946" s="337"/>
      <c r="QSC946" s="337"/>
      <c r="QSD946" s="337"/>
      <c r="QSE946" s="337"/>
      <c r="QSF946" s="337"/>
      <c r="QSG946" s="337"/>
      <c r="QSH946" s="337"/>
      <c r="QSI946" s="337"/>
      <c r="QSJ946" s="337"/>
      <c r="QSK946" s="337"/>
      <c r="QSL946" s="337"/>
      <c r="QSM946" s="337"/>
      <c r="QSN946" s="337"/>
      <c r="QSO946" s="337"/>
      <c r="QSP946" s="337"/>
      <c r="QSQ946" s="337"/>
      <c r="QSR946" s="337"/>
      <c r="QSS946" s="337"/>
      <c r="QST946" s="337"/>
      <c r="QSU946" s="337"/>
      <c r="QSV946" s="337"/>
      <c r="QSW946" s="337"/>
      <c r="QSX946" s="337"/>
      <c r="QSY946" s="337"/>
      <c r="QSZ946" s="337"/>
      <c r="QTA946" s="337"/>
      <c r="QTB946" s="337"/>
      <c r="QTC946" s="337"/>
      <c r="QTD946" s="337"/>
      <c r="QTE946" s="337"/>
      <c r="QTF946" s="337"/>
      <c r="QTG946" s="337"/>
      <c r="QTH946" s="337"/>
      <c r="QTI946" s="337"/>
      <c r="QTJ946" s="337"/>
      <c r="QTK946" s="337"/>
      <c r="QTL946" s="337"/>
      <c r="QTM946" s="337"/>
      <c r="QTN946" s="337"/>
      <c r="QTO946" s="337"/>
      <c r="QTP946" s="337"/>
      <c r="QTQ946" s="337"/>
      <c r="QTR946" s="337"/>
      <c r="QTS946" s="337"/>
      <c r="QTT946" s="337"/>
      <c r="QTU946" s="337"/>
      <c r="QTV946" s="337"/>
      <c r="QTW946" s="337"/>
      <c r="QTX946" s="337"/>
      <c r="QTY946" s="337"/>
      <c r="QTZ946" s="337"/>
      <c r="QUA946" s="337"/>
      <c r="QUB946" s="337"/>
      <c r="QUC946" s="337"/>
      <c r="QUD946" s="337"/>
      <c r="QUE946" s="337"/>
      <c r="QUF946" s="337"/>
      <c r="QUG946" s="337"/>
      <c r="QUH946" s="337"/>
      <c r="QUI946" s="337"/>
      <c r="QUJ946" s="337"/>
      <c r="QUK946" s="337"/>
      <c r="QUL946" s="337"/>
      <c r="QUM946" s="337"/>
      <c r="QUN946" s="337"/>
      <c r="QUO946" s="337"/>
      <c r="QUP946" s="337"/>
      <c r="QUQ946" s="337"/>
      <c r="QUR946" s="337"/>
      <c r="QUS946" s="337"/>
      <c r="QUT946" s="337"/>
      <c r="QUU946" s="337"/>
      <c r="QUV946" s="337"/>
      <c r="QUW946" s="337"/>
      <c r="QUX946" s="337"/>
      <c r="QUY946" s="337"/>
      <c r="QUZ946" s="337"/>
      <c r="QVA946" s="337"/>
      <c r="QVB946" s="337"/>
      <c r="QVC946" s="337"/>
      <c r="QVD946" s="337"/>
      <c r="QVE946" s="337"/>
      <c r="QVF946" s="337"/>
      <c r="QVG946" s="337"/>
      <c r="QVH946" s="337"/>
      <c r="QVI946" s="337"/>
      <c r="QVJ946" s="337"/>
      <c r="QVK946" s="337"/>
      <c r="QVL946" s="337"/>
      <c r="QVM946" s="337"/>
      <c r="QVN946" s="337"/>
      <c r="QVO946" s="337"/>
      <c r="QVP946" s="337"/>
      <c r="QVQ946" s="337"/>
      <c r="QVR946" s="337"/>
      <c r="QVS946" s="337"/>
      <c r="QVT946" s="337"/>
      <c r="QVU946" s="337"/>
      <c r="QVV946" s="337"/>
      <c r="QVW946" s="337"/>
      <c r="QVX946" s="337"/>
      <c r="QVY946" s="337"/>
      <c r="QVZ946" s="337"/>
      <c r="QWA946" s="337"/>
      <c r="QWB946" s="337"/>
      <c r="QWC946" s="337"/>
      <c r="QWD946" s="337"/>
      <c r="QWE946" s="337"/>
      <c r="QWF946" s="337"/>
      <c r="QWG946" s="337"/>
      <c r="QWH946" s="337"/>
      <c r="QWI946" s="337"/>
      <c r="QWJ946" s="337"/>
      <c r="QWK946" s="337"/>
      <c r="QWL946" s="337"/>
      <c r="QWM946" s="337"/>
      <c r="QWN946" s="337"/>
      <c r="QWO946" s="337"/>
      <c r="QWP946" s="337"/>
      <c r="QWQ946" s="337"/>
      <c r="QWR946" s="337"/>
      <c r="QWS946" s="337"/>
      <c r="QWT946" s="337"/>
      <c r="QWU946" s="337"/>
      <c r="QWV946" s="337"/>
      <c r="QWW946" s="337"/>
      <c r="QWX946" s="337"/>
      <c r="QWY946" s="337"/>
      <c r="QWZ946" s="337"/>
      <c r="QXA946" s="337"/>
      <c r="QXB946" s="337"/>
      <c r="QXC946" s="337"/>
      <c r="QXD946" s="337"/>
      <c r="QXE946" s="337"/>
      <c r="QXF946" s="337"/>
      <c r="QXG946" s="337"/>
      <c r="QXH946" s="337"/>
      <c r="QXI946" s="337"/>
      <c r="QXJ946" s="337"/>
      <c r="QXK946" s="337"/>
      <c r="QXL946" s="337"/>
      <c r="QXM946" s="337"/>
      <c r="QXN946" s="337"/>
      <c r="QXO946" s="337"/>
      <c r="QXP946" s="337"/>
      <c r="QXQ946" s="337"/>
      <c r="QXR946" s="337"/>
      <c r="QXS946" s="337"/>
      <c r="QXT946" s="337"/>
      <c r="QXU946" s="337"/>
      <c r="QXV946" s="337"/>
      <c r="QXW946" s="337"/>
      <c r="QXX946" s="337"/>
      <c r="QXY946" s="337"/>
      <c r="QXZ946" s="337"/>
      <c r="QYA946" s="337"/>
      <c r="QYB946" s="337"/>
      <c r="QYC946" s="337"/>
      <c r="QYD946" s="337"/>
      <c r="QYE946" s="337"/>
      <c r="QYF946" s="337"/>
      <c r="QYG946" s="337"/>
      <c r="QYH946" s="337"/>
      <c r="QYI946" s="337"/>
      <c r="QYJ946" s="337"/>
      <c r="QYK946" s="337"/>
      <c r="QYL946" s="337"/>
      <c r="QYM946" s="337"/>
      <c r="QYN946" s="337"/>
      <c r="QYO946" s="337"/>
      <c r="QYP946" s="337"/>
      <c r="QYQ946" s="337"/>
      <c r="QYR946" s="337"/>
      <c r="QYS946" s="337"/>
      <c r="QYT946" s="337"/>
      <c r="QYU946" s="337"/>
      <c r="QYV946" s="337"/>
      <c r="QYW946" s="337"/>
      <c r="QYX946" s="337"/>
      <c r="QYY946" s="337"/>
      <c r="QYZ946" s="337"/>
      <c r="QZA946" s="337"/>
      <c r="QZB946" s="337"/>
      <c r="QZC946" s="337"/>
      <c r="QZD946" s="337"/>
      <c r="QZE946" s="337"/>
      <c r="QZF946" s="337"/>
      <c r="QZG946" s="337"/>
      <c r="QZH946" s="337"/>
      <c r="QZI946" s="337"/>
      <c r="QZJ946" s="337"/>
      <c r="QZK946" s="337"/>
      <c r="QZL946" s="337"/>
      <c r="QZM946" s="337"/>
      <c r="QZN946" s="337"/>
      <c r="QZO946" s="337"/>
      <c r="QZP946" s="337"/>
      <c r="QZQ946" s="337"/>
      <c r="QZR946" s="337"/>
      <c r="QZS946" s="337"/>
      <c r="QZT946" s="337"/>
      <c r="QZU946" s="337"/>
      <c r="QZV946" s="337"/>
      <c r="QZW946" s="337"/>
      <c r="QZX946" s="337"/>
      <c r="QZY946" s="337"/>
      <c r="QZZ946" s="337"/>
      <c r="RAA946" s="337"/>
      <c r="RAB946" s="337"/>
      <c r="RAC946" s="337"/>
      <c r="RAD946" s="337"/>
      <c r="RAE946" s="337"/>
      <c r="RAF946" s="337"/>
      <c r="RAG946" s="337"/>
      <c r="RAH946" s="337"/>
      <c r="RAI946" s="337"/>
      <c r="RAJ946" s="337"/>
      <c r="RAK946" s="337"/>
      <c r="RAL946" s="337"/>
      <c r="RAM946" s="337"/>
      <c r="RAN946" s="337"/>
      <c r="RAO946" s="337"/>
      <c r="RAP946" s="337"/>
      <c r="RAQ946" s="337"/>
      <c r="RAR946" s="337"/>
      <c r="RAS946" s="337"/>
      <c r="RAT946" s="337"/>
      <c r="RAU946" s="337"/>
      <c r="RAV946" s="337"/>
      <c r="RAW946" s="337"/>
      <c r="RAX946" s="337"/>
      <c r="RAY946" s="337"/>
      <c r="RAZ946" s="337"/>
      <c r="RBA946" s="337"/>
      <c r="RBB946" s="337"/>
      <c r="RBC946" s="337"/>
      <c r="RBD946" s="337"/>
      <c r="RBE946" s="337"/>
      <c r="RBF946" s="337"/>
      <c r="RBG946" s="337"/>
      <c r="RBH946" s="337"/>
      <c r="RBI946" s="337"/>
      <c r="RBJ946" s="337"/>
      <c r="RBK946" s="337"/>
      <c r="RBL946" s="337"/>
      <c r="RBM946" s="337"/>
      <c r="RBN946" s="337"/>
      <c r="RBO946" s="337"/>
      <c r="RBP946" s="337"/>
      <c r="RBQ946" s="337"/>
      <c r="RBR946" s="337"/>
      <c r="RBS946" s="337"/>
      <c r="RBT946" s="337"/>
      <c r="RBU946" s="337"/>
      <c r="RBV946" s="337"/>
      <c r="RBW946" s="337"/>
      <c r="RBX946" s="337"/>
      <c r="RBY946" s="337"/>
      <c r="RBZ946" s="337"/>
      <c r="RCA946" s="337"/>
      <c r="RCB946" s="337"/>
      <c r="RCC946" s="337"/>
      <c r="RCD946" s="337"/>
      <c r="RCE946" s="337"/>
      <c r="RCF946" s="337"/>
      <c r="RCG946" s="337"/>
      <c r="RCH946" s="337"/>
      <c r="RCI946" s="337"/>
      <c r="RCJ946" s="337"/>
      <c r="RCK946" s="337"/>
      <c r="RCL946" s="337"/>
      <c r="RCM946" s="337"/>
      <c r="RCN946" s="337"/>
      <c r="RCO946" s="337"/>
      <c r="RCP946" s="337"/>
      <c r="RCQ946" s="337"/>
      <c r="RCR946" s="337"/>
      <c r="RCS946" s="337"/>
      <c r="RCT946" s="337"/>
      <c r="RCU946" s="337"/>
      <c r="RCV946" s="337"/>
      <c r="RCW946" s="337"/>
      <c r="RCX946" s="337"/>
      <c r="RCY946" s="337"/>
      <c r="RCZ946" s="337"/>
      <c r="RDA946" s="337"/>
      <c r="RDB946" s="337"/>
      <c r="RDC946" s="337"/>
      <c r="RDD946" s="337"/>
      <c r="RDE946" s="337"/>
      <c r="RDF946" s="337"/>
      <c r="RDG946" s="337"/>
      <c r="RDH946" s="337"/>
      <c r="RDI946" s="337"/>
      <c r="RDJ946" s="337"/>
      <c r="RDK946" s="337"/>
      <c r="RDL946" s="337"/>
      <c r="RDM946" s="337"/>
      <c r="RDN946" s="337"/>
      <c r="RDO946" s="337"/>
      <c r="RDP946" s="337"/>
      <c r="RDQ946" s="337"/>
      <c r="RDR946" s="337"/>
      <c r="RDS946" s="337"/>
      <c r="RDT946" s="337"/>
      <c r="RDU946" s="337"/>
      <c r="RDV946" s="337"/>
      <c r="RDW946" s="337"/>
      <c r="RDX946" s="337"/>
      <c r="RDY946" s="337"/>
      <c r="RDZ946" s="337"/>
      <c r="REA946" s="337"/>
      <c r="REB946" s="337"/>
      <c r="REC946" s="337"/>
      <c r="RED946" s="337"/>
      <c r="REE946" s="337"/>
      <c r="REF946" s="337"/>
      <c r="REG946" s="337"/>
      <c r="REH946" s="337"/>
      <c r="REI946" s="337"/>
      <c r="REJ946" s="337"/>
      <c r="REK946" s="337"/>
      <c r="REL946" s="337"/>
      <c r="REM946" s="337"/>
      <c r="REN946" s="337"/>
      <c r="REO946" s="337"/>
      <c r="REP946" s="337"/>
      <c r="REQ946" s="337"/>
      <c r="RER946" s="337"/>
      <c r="RES946" s="337"/>
      <c r="RET946" s="337"/>
      <c r="REU946" s="337"/>
      <c r="REV946" s="337"/>
      <c r="REW946" s="337"/>
      <c r="REX946" s="337"/>
      <c r="REY946" s="337"/>
      <c r="REZ946" s="337"/>
      <c r="RFA946" s="337"/>
      <c r="RFB946" s="337"/>
      <c r="RFC946" s="337"/>
      <c r="RFD946" s="337"/>
      <c r="RFE946" s="337"/>
      <c r="RFF946" s="337"/>
      <c r="RFG946" s="337"/>
      <c r="RFH946" s="337"/>
      <c r="RFI946" s="337"/>
      <c r="RFJ946" s="337"/>
      <c r="RFK946" s="337"/>
      <c r="RFL946" s="337"/>
      <c r="RFM946" s="337"/>
      <c r="RFN946" s="337"/>
      <c r="RFO946" s="337"/>
      <c r="RFP946" s="337"/>
      <c r="RFQ946" s="337"/>
      <c r="RFR946" s="337"/>
      <c r="RFS946" s="337"/>
      <c r="RFT946" s="337"/>
      <c r="RFU946" s="337"/>
      <c r="RFV946" s="337"/>
      <c r="RFW946" s="337"/>
      <c r="RFX946" s="337"/>
      <c r="RFY946" s="337"/>
      <c r="RFZ946" s="337"/>
      <c r="RGA946" s="337"/>
      <c r="RGB946" s="337"/>
      <c r="RGC946" s="337"/>
      <c r="RGD946" s="337"/>
      <c r="RGE946" s="337"/>
      <c r="RGF946" s="337"/>
      <c r="RGG946" s="337"/>
      <c r="RGH946" s="337"/>
      <c r="RGI946" s="337"/>
      <c r="RGJ946" s="337"/>
      <c r="RGK946" s="337"/>
      <c r="RGL946" s="337"/>
      <c r="RGM946" s="337"/>
      <c r="RGN946" s="337"/>
      <c r="RGO946" s="337"/>
      <c r="RGP946" s="337"/>
      <c r="RGQ946" s="337"/>
      <c r="RGR946" s="337"/>
      <c r="RGS946" s="337"/>
      <c r="RGT946" s="337"/>
      <c r="RGU946" s="337"/>
      <c r="RGV946" s="337"/>
      <c r="RGW946" s="337"/>
      <c r="RGX946" s="337"/>
      <c r="RGY946" s="337"/>
      <c r="RGZ946" s="337"/>
      <c r="RHA946" s="337"/>
      <c r="RHB946" s="337"/>
      <c r="RHC946" s="337"/>
      <c r="RHD946" s="337"/>
      <c r="RHE946" s="337"/>
      <c r="RHF946" s="337"/>
      <c r="RHG946" s="337"/>
      <c r="RHH946" s="337"/>
      <c r="RHI946" s="337"/>
      <c r="RHJ946" s="337"/>
      <c r="RHK946" s="337"/>
      <c r="RHL946" s="337"/>
      <c r="RHM946" s="337"/>
      <c r="RHN946" s="337"/>
      <c r="RHO946" s="337"/>
      <c r="RHP946" s="337"/>
      <c r="RHQ946" s="337"/>
      <c r="RHR946" s="337"/>
      <c r="RHS946" s="337"/>
      <c r="RHT946" s="337"/>
      <c r="RHU946" s="337"/>
      <c r="RHV946" s="337"/>
      <c r="RHW946" s="337"/>
      <c r="RHX946" s="337"/>
      <c r="RHY946" s="337"/>
      <c r="RHZ946" s="337"/>
      <c r="RIA946" s="337"/>
      <c r="RIB946" s="337"/>
      <c r="RIC946" s="337"/>
      <c r="RID946" s="337"/>
      <c r="RIE946" s="337"/>
      <c r="RIF946" s="337"/>
      <c r="RIG946" s="337"/>
      <c r="RIH946" s="337"/>
      <c r="RII946" s="337"/>
      <c r="RIJ946" s="337"/>
      <c r="RIK946" s="337"/>
      <c r="RIL946" s="337"/>
      <c r="RIM946" s="337"/>
      <c r="RIN946" s="337"/>
      <c r="RIO946" s="337"/>
      <c r="RIP946" s="337"/>
      <c r="RIQ946" s="337"/>
      <c r="RIR946" s="337"/>
      <c r="RIS946" s="337"/>
      <c r="RIT946" s="337"/>
      <c r="RIU946" s="337"/>
      <c r="RIV946" s="337"/>
      <c r="RIW946" s="337"/>
      <c r="RIX946" s="337"/>
      <c r="RIY946" s="337"/>
      <c r="RIZ946" s="337"/>
      <c r="RJA946" s="337"/>
      <c r="RJB946" s="337"/>
      <c r="RJC946" s="337"/>
      <c r="RJD946" s="337"/>
      <c r="RJE946" s="337"/>
      <c r="RJF946" s="337"/>
      <c r="RJG946" s="337"/>
      <c r="RJH946" s="337"/>
      <c r="RJI946" s="337"/>
      <c r="RJJ946" s="337"/>
      <c r="RJK946" s="337"/>
      <c r="RJL946" s="337"/>
      <c r="RJM946" s="337"/>
      <c r="RJN946" s="337"/>
      <c r="RJO946" s="337"/>
      <c r="RJP946" s="337"/>
      <c r="RJQ946" s="337"/>
      <c r="RJR946" s="337"/>
      <c r="RJS946" s="337"/>
      <c r="RJT946" s="337"/>
      <c r="RJU946" s="337"/>
      <c r="RJV946" s="337"/>
      <c r="RJW946" s="337"/>
      <c r="RJX946" s="337"/>
      <c r="RJY946" s="337"/>
      <c r="RJZ946" s="337"/>
      <c r="RKA946" s="337"/>
      <c r="RKB946" s="337"/>
      <c r="RKC946" s="337"/>
      <c r="RKD946" s="337"/>
      <c r="RKE946" s="337"/>
      <c r="RKF946" s="337"/>
      <c r="RKG946" s="337"/>
      <c r="RKH946" s="337"/>
      <c r="RKI946" s="337"/>
      <c r="RKJ946" s="337"/>
      <c r="RKK946" s="337"/>
      <c r="RKL946" s="337"/>
      <c r="RKM946" s="337"/>
      <c r="RKN946" s="337"/>
      <c r="RKO946" s="337"/>
      <c r="RKP946" s="337"/>
      <c r="RKQ946" s="337"/>
      <c r="RKR946" s="337"/>
      <c r="RKS946" s="337"/>
      <c r="RKT946" s="337"/>
      <c r="RKU946" s="337"/>
      <c r="RKV946" s="337"/>
      <c r="RKW946" s="337"/>
      <c r="RKX946" s="337"/>
      <c r="RKY946" s="337"/>
      <c r="RKZ946" s="337"/>
      <c r="RLA946" s="337"/>
      <c r="RLB946" s="337"/>
      <c r="RLC946" s="337"/>
      <c r="RLD946" s="337"/>
      <c r="RLE946" s="337"/>
      <c r="RLF946" s="337"/>
      <c r="RLG946" s="337"/>
      <c r="RLH946" s="337"/>
      <c r="RLI946" s="337"/>
      <c r="RLJ946" s="337"/>
      <c r="RLK946" s="337"/>
      <c r="RLL946" s="337"/>
      <c r="RLM946" s="337"/>
      <c r="RLN946" s="337"/>
      <c r="RLO946" s="337"/>
      <c r="RLP946" s="337"/>
      <c r="RLQ946" s="337"/>
      <c r="RLR946" s="337"/>
      <c r="RLS946" s="337"/>
      <c r="RLT946" s="337"/>
      <c r="RLU946" s="337"/>
      <c r="RLV946" s="337"/>
      <c r="RLW946" s="337"/>
      <c r="RLX946" s="337"/>
      <c r="RLY946" s="337"/>
      <c r="RLZ946" s="337"/>
      <c r="RMA946" s="337"/>
      <c r="RMB946" s="337"/>
      <c r="RMC946" s="337"/>
      <c r="RMD946" s="337"/>
      <c r="RME946" s="337"/>
      <c r="RMF946" s="337"/>
      <c r="RMG946" s="337"/>
      <c r="RMH946" s="337"/>
      <c r="RMI946" s="337"/>
      <c r="RMJ946" s="337"/>
      <c r="RMK946" s="337"/>
      <c r="RML946" s="337"/>
      <c r="RMM946" s="337"/>
      <c r="RMN946" s="337"/>
      <c r="RMO946" s="337"/>
      <c r="RMP946" s="337"/>
      <c r="RMQ946" s="337"/>
      <c r="RMR946" s="337"/>
      <c r="RMS946" s="337"/>
      <c r="RMT946" s="337"/>
      <c r="RMU946" s="337"/>
      <c r="RMV946" s="337"/>
      <c r="RMW946" s="337"/>
      <c r="RMX946" s="337"/>
      <c r="RMY946" s="337"/>
      <c r="RMZ946" s="337"/>
      <c r="RNA946" s="337"/>
      <c r="RNB946" s="337"/>
      <c r="RNC946" s="337"/>
      <c r="RND946" s="337"/>
      <c r="RNE946" s="337"/>
      <c r="RNF946" s="337"/>
      <c r="RNG946" s="337"/>
      <c r="RNH946" s="337"/>
      <c r="RNI946" s="337"/>
      <c r="RNJ946" s="337"/>
      <c r="RNK946" s="337"/>
      <c r="RNL946" s="337"/>
      <c r="RNM946" s="337"/>
      <c r="RNN946" s="337"/>
      <c r="RNO946" s="337"/>
      <c r="RNP946" s="337"/>
      <c r="RNQ946" s="337"/>
      <c r="RNR946" s="337"/>
      <c r="RNS946" s="337"/>
      <c r="RNT946" s="337"/>
      <c r="RNU946" s="337"/>
      <c r="RNV946" s="337"/>
      <c r="RNW946" s="337"/>
      <c r="RNX946" s="337"/>
      <c r="RNY946" s="337"/>
      <c r="RNZ946" s="337"/>
      <c r="ROA946" s="337"/>
      <c r="ROB946" s="337"/>
      <c r="ROC946" s="337"/>
      <c r="ROD946" s="337"/>
      <c r="ROE946" s="337"/>
      <c r="ROF946" s="337"/>
      <c r="ROG946" s="337"/>
      <c r="ROH946" s="337"/>
      <c r="ROI946" s="337"/>
      <c r="ROJ946" s="337"/>
      <c r="ROK946" s="337"/>
      <c r="ROL946" s="337"/>
      <c r="ROM946" s="337"/>
      <c r="RON946" s="337"/>
      <c r="ROO946" s="337"/>
      <c r="ROP946" s="337"/>
      <c r="ROQ946" s="337"/>
      <c r="ROR946" s="337"/>
      <c r="ROS946" s="337"/>
      <c r="ROT946" s="337"/>
      <c r="ROU946" s="337"/>
      <c r="ROV946" s="337"/>
      <c r="ROW946" s="337"/>
      <c r="ROX946" s="337"/>
      <c r="ROY946" s="337"/>
      <c r="ROZ946" s="337"/>
      <c r="RPA946" s="337"/>
      <c r="RPB946" s="337"/>
      <c r="RPC946" s="337"/>
      <c r="RPD946" s="337"/>
      <c r="RPE946" s="337"/>
      <c r="RPF946" s="337"/>
      <c r="RPG946" s="337"/>
      <c r="RPH946" s="337"/>
      <c r="RPI946" s="337"/>
      <c r="RPJ946" s="337"/>
      <c r="RPK946" s="337"/>
      <c r="RPL946" s="337"/>
      <c r="RPM946" s="337"/>
      <c r="RPN946" s="337"/>
      <c r="RPO946" s="337"/>
      <c r="RPP946" s="337"/>
      <c r="RPQ946" s="337"/>
      <c r="RPR946" s="337"/>
      <c r="RPS946" s="337"/>
      <c r="RPT946" s="337"/>
      <c r="RPU946" s="337"/>
      <c r="RPV946" s="337"/>
      <c r="RPW946" s="337"/>
      <c r="RPX946" s="337"/>
      <c r="RPY946" s="337"/>
      <c r="RPZ946" s="337"/>
      <c r="RQA946" s="337"/>
      <c r="RQB946" s="337"/>
      <c r="RQC946" s="337"/>
      <c r="RQD946" s="337"/>
      <c r="RQE946" s="337"/>
      <c r="RQF946" s="337"/>
      <c r="RQG946" s="337"/>
      <c r="RQH946" s="337"/>
      <c r="RQI946" s="337"/>
      <c r="RQJ946" s="337"/>
      <c r="RQK946" s="337"/>
      <c r="RQL946" s="337"/>
      <c r="RQM946" s="337"/>
      <c r="RQN946" s="337"/>
      <c r="RQO946" s="337"/>
      <c r="RQP946" s="337"/>
      <c r="RQQ946" s="337"/>
      <c r="RQR946" s="337"/>
      <c r="RQS946" s="337"/>
      <c r="RQT946" s="337"/>
      <c r="RQU946" s="337"/>
      <c r="RQV946" s="337"/>
      <c r="RQW946" s="337"/>
      <c r="RQX946" s="337"/>
      <c r="RQY946" s="337"/>
      <c r="RQZ946" s="337"/>
      <c r="RRA946" s="337"/>
      <c r="RRB946" s="337"/>
      <c r="RRC946" s="337"/>
      <c r="RRD946" s="337"/>
      <c r="RRE946" s="337"/>
      <c r="RRF946" s="337"/>
      <c r="RRG946" s="337"/>
      <c r="RRH946" s="337"/>
      <c r="RRI946" s="337"/>
      <c r="RRJ946" s="337"/>
      <c r="RRK946" s="337"/>
      <c r="RRL946" s="337"/>
      <c r="RRM946" s="337"/>
      <c r="RRN946" s="337"/>
      <c r="RRO946" s="337"/>
      <c r="RRP946" s="337"/>
      <c r="RRQ946" s="337"/>
      <c r="RRR946" s="337"/>
      <c r="RRS946" s="337"/>
      <c r="RRT946" s="337"/>
      <c r="RRU946" s="337"/>
      <c r="RRV946" s="337"/>
      <c r="RRW946" s="337"/>
      <c r="RRX946" s="337"/>
      <c r="RRY946" s="337"/>
      <c r="RRZ946" s="337"/>
      <c r="RSA946" s="337"/>
      <c r="RSB946" s="337"/>
      <c r="RSC946" s="337"/>
      <c r="RSD946" s="337"/>
      <c r="RSE946" s="337"/>
      <c r="RSF946" s="337"/>
      <c r="RSG946" s="337"/>
      <c r="RSH946" s="337"/>
      <c r="RSI946" s="337"/>
      <c r="RSJ946" s="337"/>
      <c r="RSK946" s="337"/>
      <c r="RSL946" s="337"/>
      <c r="RSM946" s="337"/>
      <c r="RSN946" s="337"/>
      <c r="RSO946" s="337"/>
      <c r="RSP946" s="337"/>
      <c r="RSQ946" s="337"/>
      <c r="RSR946" s="337"/>
      <c r="RSS946" s="337"/>
      <c r="RST946" s="337"/>
      <c r="RSU946" s="337"/>
      <c r="RSV946" s="337"/>
      <c r="RSW946" s="337"/>
      <c r="RSX946" s="337"/>
      <c r="RSY946" s="337"/>
      <c r="RSZ946" s="337"/>
      <c r="RTA946" s="337"/>
      <c r="RTB946" s="337"/>
      <c r="RTC946" s="337"/>
      <c r="RTD946" s="337"/>
      <c r="RTE946" s="337"/>
      <c r="RTF946" s="337"/>
      <c r="RTG946" s="337"/>
      <c r="RTH946" s="337"/>
      <c r="RTI946" s="337"/>
      <c r="RTJ946" s="337"/>
      <c r="RTK946" s="337"/>
      <c r="RTL946" s="337"/>
      <c r="RTM946" s="337"/>
      <c r="RTN946" s="337"/>
      <c r="RTO946" s="337"/>
      <c r="RTP946" s="337"/>
      <c r="RTQ946" s="337"/>
      <c r="RTR946" s="337"/>
      <c r="RTS946" s="337"/>
      <c r="RTT946" s="337"/>
      <c r="RTU946" s="337"/>
      <c r="RTV946" s="337"/>
      <c r="RTW946" s="337"/>
      <c r="RTX946" s="337"/>
      <c r="RTY946" s="337"/>
      <c r="RTZ946" s="337"/>
      <c r="RUA946" s="337"/>
      <c r="RUB946" s="337"/>
      <c r="RUC946" s="337"/>
      <c r="RUD946" s="337"/>
      <c r="RUE946" s="337"/>
      <c r="RUF946" s="337"/>
      <c r="RUG946" s="337"/>
      <c r="RUH946" s="337"/>
      <c r="RUI946" s="337"/>
      <c r="RUJ946" s="337"/>
      <c r="RUK946" s="337"/>
      <c r="RUL946" s="337"/>
      <c r="RUM946" s="337"/>
      <c r="RUN946" s="337"/>
      <c r="RUO946" s="337"/>
      <c r="RUP946" s="337"/>
      <c r="RUQ946" s="337"/>
      <c r="RUR946" s="337"/>
      <c r="RUS946" s="337"/>
      <c r="RUT946" s="337"/>
      <c r="RUU946" s="337"/>
      <c r="RUV946" s="337"/>
      <c r="RUW946" s="337"/>
      <c r="RUX946" s="337"/>
      <c r="RUY946" s="337"/>
      <c r="RUZ946" s="337"/>
      <c r="RVA946" s="337"/>
      <c r="RVB946" s="337"/>
      <c r="RVC946" s="337"/>
      <c r="RVD946" s="337"/>
      <c r="RVE946" s="337"/>
      <c r="RVF946" s="337"/>
      <c r="RVG946" s="337"/>
      <c r="RVH946" s="337"/>
      <c r="RVI946" s="337"/>
      <c r="RVJ946" s="337"/>
      <c r="RVK946" s="337"/>
      <c r="RVL946" s="337"/>
      <c r="RVM946" s="337"/>
      <c r="RVN946" s="337"/>
      <c r="RVO946" s="337"/>
      <c r="RVP946" s="337"/>
      <c r="RVQ946" s="337"/>
      <c r="RVR946" s="337"/>
      <c r="RVS946" s="337"/>
      <c r="RVT946" s="337"/>
      <c r="RVU946" s="337"/>
      <c r="RVV946" s="337"/>
      <c r="RVW946" s="337"/>
      <c r="RVX946" s="337"/>
      <c r="RVY946" s="337"/>
      <c r="RVZ946" s="337"/>
      <c r="RWA946" s="337"/>
      <c r="RWB946" s="337"/>
      <c r="RWC946" s="337"/>
      <c r="RWD946" s="337"/>
      <c r="RWE946" s="337"/>
      <c r="RWF946" s="337"/>
      <c r="RWG946" s="337"/>
      <c r="RWH946" s="337"/>
      <c r="RWI946" s="337"/>
      <c r="RWJ946" s="337"/>
      <c r="RWK946" s="337"/>
      <c r="RWL946" s="337"/>
      <c r="RWM946" s="337"/>
      <c r="RWN946" s="337"/>
      <c r="RWO946" s="337"/>
      <c r="RWP946" s="337"/>
      <c r="RWQ946" s="337"/>
      <c r="RWR946" s="337"/>
      <c r="RWS946" s="337"/>
      <c r="RWT946" s="337"/>
      <c r="RWU946" s="337"/>
      <c r="RWV946" s="337"/>
      <c r="RWW946" s="337"/>
      <c r="RWX946" s="337"/>
      <c r="RWY946" s="337"/>
      <c r="RWZ946" s="337"/>
      <c r="RXA946" s="337"/>
      <c r="RXB946" s="337"/>
      <c r="RXC946" s="337"/>
      <c r="RXD946" s="337"/>
      <c r="RXE946" s="337"/>
      <c r="RXF946" s="337"/>
      <c r="RXG946" s="337"/>
      <c r="RXH946" s="337"/>
      <c r="RXI946" s="337"/>
      <c r="RXJ946" s="337"/>
      <c r="RXK946" s="337"/>
      <c r="RXL946" s="337"/>
      <c r="RXM946" s="337"/>
      <c r="RXN946" s="337"/>
      <c r="RXO946" s="337"/>
      <c r="RXP946" s="337"/>
      <c r="RXQ946" s="337"/>
      <c r="RXR946" s="337"/>
      <c r="RXS946" s="337"/>
      <c r="RXT946" s="337"/>
      <c r="RXU946" s="337"/>
      <c r="RXV946" s="337"/>
      <c r="RXW946" s="337"/>
      <c r="RXX946" s="337"/>
      <c r="RXY946" s="337"/>
      <c r="RXZ946" s="337"/>
      <c r="RYA946" s="337"/>
      <c r="RYB946" s="337"/>
      <c r="RYC946" s="337"/>
      <c r="RYD946" s="337"/>
      <c r="RYE946" s="337"/>
      <c r="RYF946" s="337"/>
      <c r="RYG946" s="337"/>
      <c r="RYH946" s="337"/>
      <c r="RYI946" s="337"/>
      <c r="RYJ946" s="337"/>
      <c r="RYK946" s="337"/>
      <c r="RYL946" s="337"/>
      <c r="RYM946" s="337"/>
      <c r="RYN946" s="337"/>
      <c r="RYO946" s="337"/>
      <c r="RYP946" s="337"/>
      <c r="RYQ946" s="337"/>
      <c r="RYR946" s="337"/>
      <c r="RYS946" s="337"/>
      <c r="RYT946" s="337"/>
      <c r="RYU946" s="337"/>
      <c r="RYV946" s="337"/>
      <c r="RYW946" s="337"/>
      <c r="RYX946" s="337"/>
      <c r="RYY946" s="337"/>
      <c r="RYZ946" s="337"/>
      <c r="RZA946" s="337"/>
      <c r="RZB946" s="337"/>
      <c r="RZC946" s="337"/>
      <c r="RZD946" s="337"/>
      <c r="RZE946" s="337"/>
      <c r="RZF946" s="337"/>
      <c r="RZG946" s="337"/>
      <c r="RZH946" s="337"/>
      <c r="RZI946" s="337"/>
      <c r="RZJ946" s="337"/>
      <c r="RZK946" s="337"/>
      <c r="RZL946" s="337"/>
      <c r="RZM946" s="337"/>
      <c r="RZN946" s="337"/>
      <c r="RZO946" s="337"/>
      <c r="RZP946" s="337"/>
      <c r="RZQ946" s="337"/>
      <c r="RZR946" s="337"/>
      <c r="RZS946" s="337"/>
      <c r="RZT946" s="337"/>
      <c r="RZU946" s="337"/>
      <c r="RZV946" s="337"/>
      <c r="RZW946" s="337"/>
      <c r="RZX946" s="337"/>
      <c r="RZY946" s="337"/>
      <c r="RZZ946" s="337"/>
      <c r="SAA946" s="337"/>
      <c r="SAB946" s="337"/>
      <c r="SAC946" s="337"/>
      <c r="SAD946" s="337"/>
      <c r="SAE946" s="337"/>
      <c r="SAF946" s="337"/>
      <c r="SAG946" s="337"/>
      <c r="SAH946" s="337"/>
      <c r="SAI946" s="337"/>
      <c r="SAJ946" s="337"/>
      <c r="SAK946" s="337"/>
      <c r="SAL946" s="337"/>
      <c r="SAM946" s="337"/>
      <c r="SAN946" s="337"/>
      <c r="SAO946" s="337"/>
      <c r="SAP946" s="337"/>
      <c r="SAQ946" s="337"/>
      <c r="SAR946" s="337"/>
      <c r="SAS946" s="337"/>
      <c r="SAT946" s="337"/>
      <c r="SAU946" s="337"/>
      <c r="SAV946" s="337"/>
      <c r="SAW946" s="337"/>
      <c r="SAX946" s="337"/>
      <c r="SAY946" s="337"/>
      <c r="SAZ946" s="337"/>
      <c r="SBA946" s="337"/>
      <c r="SBB946" s="337"/>
      <c r="SBC946" s="337"/>
      <c r="SBD946" s="337"/>
      <c r="SBE946" s="337"/>
      <c r="SBF946" s="337"/>
      <c r="SBG946" s="337"/>
      <c r="SBH946" s="337"/>
      <c r="SBI946" s="337"/>
      <c r="SBJ946" s="337"/>
      <c r="SBK946" s="337"/>
      <c r="SBL946" s="337"/>
      <c r="SBM946" s="337"/>
      <c r="SBN946" s="337"/>
      <c r="SBO946" s="337"/>
      <c r="SBP946" s="337"/>
      <c r="SBQ946" s="337"/>
      <c r="SBR946" s="337"/>
      <c r="SBS946" s="337"/>
      <c r="SBT946" s="337"/>
      <c r="SBU946" s="337"/>
      <c r="SBV946" s="337"/>
      <c r="SBW946" s="337"/>
      <c r="SBX946" s="337"/>
      <c r="SBY946" s="337"/>
      <c r="SBZ946" s="337"/>
      <c r="SCA946" s="337"/>
      <c r="SCB946" s="337"/>
      <c r="SCC946" s="337"/>
      <c r="SCD946" s="337"/>
      <c r="SCE946" s="337"/>
      <c r="SCF946" s="337"/>
      <c r="SCG946" s="337"/>
      <c r="SCH946" s="337"/>
      <c r="SCI946" s="337"/>
      <c r="SCJ946" s="337"/>
      <c r="SCK946" s="337"/>
      <c r="SCL946" s="337"/>
      <c r="SCM946" s="337"/>
      <c r="SCN946" s="337"/>
      <c r="SCO946" s="337"/>
      <c r="SCP946" s="337"/>
      <c r="SCQ946" s="337"/>
      <c r="SCR946" s="337"/>
      <c r="SCS946" s="337"/>
      <c r="SCT946" s="337"/>
      <c r="SCU946" s="337"/>
      <c r="SCV946" s="337"/>
      <c r="SCW946" s="337"/>
      <c r="SCX946" s="337"/>
      <c r="SCY946" s="337"/>
      <c r="SCZ946" s="337"/>
      <c r="SDA946" s="337"/>
      <c r="SDB946" s="337"/>
      <c r="SDC946" s="337"/>
      <c r="SDD946" s="337"/>
      <c r="SDE946" s="337"/>
      <c r="SDF946" s="337"/>
      <c r="SDG946" s="337"/>
      <c r="SDH946" s="337"/>
      <c r="SDI946" s="337"/>
      <c r="SDJ946" s="337"/>
      <c r="SDK946" s="337"/>
      <c r="SDL946" s="337"/>
      <c r="SDM946" s="337"/>
      <c r="SDN946" s="337"/>
      <c r="SDO946" s="337"/>
      <c r="SDP946" s="337"/>
      <c r="SDQ946" s="337"/>
      <c r="SDR946" s="337"/>
      <c r="SDS946" s="337"/>
      <c r="SDT946" s="337"/>
      <c r="SDU946" s="337"/>
      <c r="SDV946" s="337"/>
      <c r="SDW946" s="337"/>
      <c r="SDX946" s="337"/>
      <c r="SDY946" s="337"/>
      <c r="SDZ946" s="337"/>
      <c r="SEA946" s="337"/>
      <c r="SEB946" s="337"/>
      <c r="SEC946" s="337"/>
      <c r="SED946" s="337"/>
      <c r="SEE946" s="337"/>
      <c r="SEF946" s="337"/>
      <c r="SEG946" s="337"/>
      <c r="SEH946" s="337"/>
      <c r="SEI946" s="337"/>
      <c r="SEJ946" s="337"/>
      <c r="SEK946" s="337"/>
      <c r="SEL946" s="337"/>
      <c r="SEM946" s="337"/>
      <c r="SEN946" s="337"/>
      <c r="SEO946" s="337"/>
      <c r="SEP946" s="337"/>
      <c r="SEQ946" s="337"/>
      <c r="SER946" s="337"/>
      <c r="SES946" s="337"/>
      <c r="SET946" s="337"/>
      <c r="SEU946" s="337"/>
      <c r="SEV946" s="337"/>
      <c r="SEW946" s="337"/>
      <c r="SEX946" s="337"/>
      <c r="SEY946" s="337"/>
      <c r="SEZ946" s="337"/>
      <c r="SFA946" s="337"/>
      <c r="SFB946" s="337"/>
      <c r="SFC946" s="337"/>
      <c r="SFD946" s="337"/>
      <c r="SFE946" s="337"/>
      <c r="SFF946" s="337"/>
      <c r="SFG946" s="337"/>
      <c r="SFH946" s="337"/>
      <c r="SFI946" s="337"/>
      <c r="SFJ946" s="337"/>
      <c r="SFK946" s="337"/>
      <c r="SFL946" s="337"/>
      <c r="SFM946" s="337"/>
      <c r="SFN946" s="337"/>
      <c r="SFO946" s="337"/>
      <c r="SFP946" s="337"/>
      <c r="SFQ946" s="337"/>
      <c r="SFR946" s="337"/>
      <c r="SFS946" s="337"/>
      <c r="SFT946" s="337"/>
      <c r="SFU946" s="337"/>
      <c r="SFV946" s="337"/>
      <c r="SFW946" s="337"/>
      <c r="SFX946" s="337"/>
      <c r="SFY946" s="337"/>
      <c r="SFZ946" s="337"/>
      <c r="SGA946" s="337"/>
      <c r="SGB946" s="337"/>
      <c r="SGC946" s="337"/>
      <c r="SGD946" s="337"/>
      <c r="SGE946" s="337"/>
      <c r="SGF946" s="337"/>
      <c r="SGG946" s="337"/>
      <c r="SGH946" s="337"/>
      <c r="SGI946" s="337"/>
      <c r="SGJ946" s="337"/>
      <c r="SGK946" s="337"/>
      <c r="SGL946" s="337"/>
      <c r="SGM946" s="337"/>
      <c r="SGN946" s="337"/>
      <c r="SGO946" s="337"/>
      <c r="SGP946" s="337"/>
      <c r="SGQ946" s="337"/>
      <c r="SGR946" s="337"/>
      <c r="SGS946" s="337"/>
      <c r="SGT946" s="337"/>
      <c r="SGU946" s="337"/>
      <c r="SGV946" s="337"/>
      <c r="SGW946" s="337"/>
      <c r="SGX946" s="337"/>
      <c r="SGY946" s="337"/>
      <c r="SGZ946" s="337"/>
      <c r="SHA946" s="337"/>
      <c r="SHB946" s="337"/>
      <c r="SHC946" s="337"/>
      <c r="SHD946" s="337"/>
      <c r="SHE946" s="337"/>
      <c r="SHF946" s="337"/>
      <c r="SHG946" s="337"/>
      <c r="SHH946" s="337"/>
      <c r="SHI946" s="337"/>
      <c r="SHJ946" s="337"/>
      <c r="SHK946" s="337"/>
      <c r="SHL946" s="337"/>
      <c r="SHM946" s="337"/>
      <c r="SHN946" s="337"/>
      <c r="SHO946" s="337"/>
      <c r="SHP946" s="337"/>
      <c r="SHQ946" s="337"/>
      <c r="SHR946" s="337"/>
      <c r="SHS946" s="337"/>
      <c r="SHT946" s="337"/>
      <c r="SHU946" s="337"/>
      <c r="SHV946" s="337"/>
      <c r="SHW946" s="337"/>
      <c r="SHX946" s="337"/>
      <c r="SHY946" s="337"/>
      <c r="SHZ946" s="337"/>
      <c r="SIA946" s="337"/>
      <c r="SIB946" s="337"/>
      <c r="SIC946" s="337"/>
      <c r="SID946" s="337"/>
      <c r="SIE946" s="337"/>
      <c r="SIF946" s="337"/>
      <c r="SIG946" s="337"/>
      <c r="SIH946" s="337"/>
      <c r="SII946" s="337"/>
      <c r="SIJ946" s="337"/>
      <c r="SIK946" s="337"/>
      <c r="SIL946" s="337"/>
      <c r="SIM946" s="337"/>
      <c r="SIN946" s="337"/>
      <c r="SIO946" s="337"/>
      <c r="SIP946" s="337"/>
      <c r="SIQ946" s="337"/>
      <c r="SIR946" s="337"/>
      <c r="SIS946" s="337"/>
      <c r="SIT946" s="337"/>
      <c r="SIU946" s="337"/>
      <c r="SIV946" s="337"/>
      <c r="SIW946" s="337"/>
      <c r="SIX946" s="337"/>
      <c r="SIY946" s="337"/>
      <c r="SIZ946" s="337"/>
      <c r="SJA946" s="337"/>
      <c r="SJB946" s="337"/>
      <c r="SJC946" s="337"/>
      <c r="SJD946" s="337"/>
      <c r="SJE946" s="337"/>
      <c r="SJF946" s="337"/>
      <c r="SJG946" s="337"/>
      <c r="SJH946" s="337"/>
      <c r="SJI946" s="337"/>
      <c r="SJJ946" s="337"/>
      <c r="SJK946" s="337"/>
      <c r="SJL946" s="337"/>
      <c r="SJM946" s="337"/>
      <c r="SJN946" s="337"/>
      <c r="SJO946" s="337"/>
      <c r="SJP946" s="337"/>
      <c r="SJQ946" s="337"/>
      <c r="SJR946" s="337"/>
      <c r="SJS946" s="337"/>
      <c r="SJT946" s="337"/>
      <c r="SJU946" s="337"/>
      <c r="SJV946" s="337"/>
      <c r="SJW946" s="337"/>
      <c r="SJX946" s="337"/>
      <c r="SJY946" s="337"/>
      <c r="SJZ946" s="337"/>
      <c r="SKA946" s="337"/>
      <c r="SKB946" s="337"/>
      <c r="SKC946" s="337"/>
      <c r="SKD946" s="337"/>
      <c r="SKE946" s="337"/>
      <c r="SKF946" s="337"/>
      <c r="SKG946" s="337"/>
      <c r="SKH946" s="337"/>
      <c r="SKI946" s="337"/>
      <c r="SKJ946" s="337"/>
      <c r="SKK946" s="337"/>
      <c r="SKL946" s="337"/>
      <c r="SKM946" s="337"/>
      <c r="SKN946" s="337"/>
      <c r="SKO946" s="337"/>
      <c r="SKP946" s="337"/>
      <c r="SKQ946" s="337"/>
      <c r="SKR946" s="337"/>
      <c r="SKS946" s="337"/>
      <c r="SKT946" s="337"/>
      <c r="SKU946" s="337"/>
      <c r="SKV946" s="337"/>
      <c r="SKW946" s="337"/>
      <c r="SKX946" s="337"/>
      <c r="SKY946" s="337"/>
      <c r="SKZ946" s="337"/>
      <c r="SLA946" s="337"/>
      <c r="SLB946" s="337"/>
      <c r="SLC946" s="337"/>
      <c r="SLD946" s="337"/>
      <c r="SLE946" s="337"/>
      <c r="SLF946" s="337"/>
      <c r="SLG946" s="337"/>
      <c r="SLH946" s="337"/>
      <c r="SLI946" s="337"/>
      <c r="SLJ946" s="337"/>
      <c r="SLK946" s="337"/>
      <c r="SLL946" s="337"/>
      <c r="SLM946" s="337"/>
      <c r="SLN946" s="337"/>
      <c r="SLO946" s="337"/>
      <c r="SLP946" s="337"/>
      <c r="SLQ946" s="337"/>
      <c r="SLR946" s="337"/>
      <c r="SLS946" s="337"/>
      <c r="SLT946" s="337"/>
      <c r="SLU946" s="337"/>
      <c r="SLV946" s="337"/>
      <c r="SLW946" s="337"/>
      <c r="SLX946" s="337"/>
      <c r="SLY946" s="337"/>
      <c r="SLZ946" s="337"/>
      <c r="SMA946" s="337"/>
      <c r="SMB946" s="337"/>
      <c r="SMC946" s="337"/>
      <c r="SMD946" s="337"/>
      <c r="SME946" s="337"/>
      <c r="SMF946" s="337"/>
      <c r="SMG946" s="337"/>
      <c r="SMH946" s="337"/>
      <c r="SMI946" s="337"/>
      <c r="SMJ946" s="337"/>
      <c r="SMK946" s="337"/>
      <c r="SML946" s="337"/>
      <c r="SMM946" s="337"/>
      <c r="SMN946" s="337"/>
      <c r="SMO946" s="337"/>
      <c r="SMP946" s="337"/>
      <c r="SMQ946" s="337"/>
      <c r="SMR946" s="337"/>
      <c r="SMS946" s="337"/>
      <c r="SMT946" s="337"/>
      <c r="SMU946" s="337"/>
      <c r="SMV946" s="337"/>
      <c r="SMW946" s="337"/>
      <c r="SMX946" s="337"/>
      <c r="SMY946" s="337"/>
      <c r="SMZ946" s="337"/>
      <c r="SNA946" s="337"/>
      <c r="SNB946" s="337"/>
      <c r="SNC946" s="337"/>
      <c r="SND946" s="337"/>
      <c r="SNE946" s="337"/>
      <c r="SNF946" s="337"/>
      <c r="SNG946" s="337"/>
      <c r="SNH946" s="337"/>
      <c r="SNI946" s="337"/>
      <c r="SNJ946" s="337"/>
      <c r="SNK946" s="337"/>
      <c r="SNL946" s="337"/>
      <c r="SNM946" s="337"/>
      <c r="SNN946" s="337"/>
      <c r="SNO946" s="337"/>
      <c r="SNP946" s="337"/>
      <c r="SNQ946" s="337"/>
      <c r="SNR946" s="337"/>
      <c r="SNS946" s="337"/>
      <c r="SNT946" s="337"/>
      <c r="SNU946" s="337"/>
      <c r="SNV946" s="337"/>
      <c r="SNW946" s="337"/>
      <c r="SNX946" s="337"/>
      <c r="SNY946" s="337"/>
      <c r="SNZ946" s="337"/>
      <c r="SOA946" s="337"/>
      <c r="SOB946" s="337"/>
      <c r="SOC946" s="337"/>
      <c r="SOD946" s="337"/>
      <c r="SOE946" s="337"/>
      <c r="SOF946" s="337"/>
      <c r="SOG946" s="337"/>
      <c r="SOH946" s="337"/>
      <c r="SOI946" s="337"/>
      <c r="SOJ946" s="337"/>
      <c r="SOK946" s="337"/>
      <c r="SOL946" s="337"/>
      <c r="SOM946" s="337"/>
      <c r="SON946" s="337"/>
      <c r="SOO946" s="337"/>
      <c r="SOP946" s="337"/>
      <c r="SOQ946" s="337"/>
      <c r="SOR946" s="337"/>
      <c r="SOS946" s="337"/>
      <c r="SOT946" s="337"/>
      <c r="SOU946" s="337"/>
      <c r="SOV946" s="337"/>
      <c r="SOW946" s="337"/>
      <c r="SOX946" s="337"/>
      <c r="SOY946" s="337"/>
      <c r="SOZ946" s="337"/>
      <c r="SPA946" s="337"/>
      <c r="SPB946" s="337"/>
      <c r="SPC946" s="337"/>
      <c r="SPD946" s="337"/>
      <c r="SPE946" s="337"/>
      <c r="SPF946" s="337"/>
      <c r="SPG946" s="337"/>
      <c r="SPH946" s="337"/>
      <c r="SPI946" s="337"/>
      <c r="SPJ946" s="337"/>
      <c r="SPK946" s="337"/>
      <c r="SPL946" s="337"/>
      <c r="SPM946" s="337"/>
      <c r="SPN946" s="337"/>
      <c r="SPO946" s="337"/>
      <c r="SPP946" s="337"/>
      <c r="SPQ946" s="337"/>
      <c r="SPR946" s="337"/>
      <c r="SPS946" s="337"/>
      <c r="SPT946" s="337"/>
      <c r="SPU946" s="337"/>
      <c r="SPV946" s="337"/>
      <c r="SPW946" s="337"/>
      <c r="SPX946" s="337"/>
      <c r="SPY946" s="337"/>
      <c r="SPZ946" s="337"/>
      <c r="SQA946" s="337"/>
      <c r="SQB946" s="337"/>
      <c r="SQC946" s="337"/>
      <c r="SQD946" s="337"/>
      <c r="SQE946" s="337"/>
      <c r="SQF946" s="337"/>
      <c r="SQG946" s="337"/>
      <c r="SQH946" s="337"/>
      <c r="SQI946" s="337"/>
      <c r="SQJ946" s="337"/>
      <c r="SQK946" s="337"/>
      <c r="SQL946" s="337"/>
      <c r="SQM946" s="337"/>
      <c r="SQN946" s="337"/>
      <c r="SQO946" s="337"/>
      <c r="SQP946" s="337"/>
      <c r="SQQ946" s="337"/>
      <c r="SQR946" s="337"/>
      <c r="SQS946" s="337"/>
      <c r="SQT946" s="337"/>
      <c r="SQU946" s="337"/>
      <c r="SQV946" s="337"/>
      <c r="SQW946" s="337"/>
      <c r="SQX946" s="337"/>
      <c r="SQY946" s="337"/>
      <c r="SQZ946" s="337"/>
      <c r="SRA946" s="337"/>
      <c r="SRB946" s="337"/>
      <c r="SRC946" s="337"/>
      <c r="SRD946" s="337"/>
      <c r="SRE946" s="337"/>
      <c r="SRF946" s="337"/>
      <c r="SRG946" s="337"/>
      <c r="SRH946" s="337"/>
      <c r="SRI946" s="337"/>
      <c r="SRJ946" s="337"/>
      <c r="SRK946" s="337"/>
      <c r="SRL946" s="337"/>
      <c r="SRM946" s="337"/>
      <c r="SRN946" s="337"/>
      <c r="SRO946" s="337"/>
      <c r="SRP946" s="337"/>
      <c r="SRQ946" s="337"/>
      <c r="SRR946" s="337"/>
      <c r="SRS946" s="337"/>
      <c r="SRT946" s="337"/>
      <c r="SRU946" s="337"/>
      <c r="SRV946" s="337"/>
      <c r="SRW946" s="337"/>
      <c r="SRX946" s="337"/>
      <c r="SRY946" s="337"/>
      <c r="SRZ946" s="337"/>
      <c r="SSA946" s="337"/>
      <c r="SSB946" s="337"/>
      <c r="SSC946" s="337"/>
      <c r="SSD946" s="337"/>
      <c r="SSE946" s="337"/>
      <c r="SSF946" s="337"/>
      <c r="SSG946" s="337"/>
      <c r="SSH946" s="337"/>
      <c r="SSI946" s="337"/>
      <c r="SSJ946" s="337"/>
      <c r="SSK946" s="337"/>
      <c r="SSL946" s="337"/>
      <c r="SSM946" s="337"/>
      <c r="SSN946" s="337"/>
      <c r="SSO946" s="337"/>
      <c r="SSP946" s="337"/>
      <c r="SSQ946" s="337"/>
      <c r="SSR946" s="337"/>
      <c r="SSS946" s="337"/>
      <c r="SST946" s="337"/>
      <c r="SSU946" s="337"/>
      <c r="SSV946" s="337"/>
      <c r="SSW946" s="337"/>
      <c r="SSX946" s="337"/>
      <c r="SSY946" s="337"/>
      <c r="SSZ946" s="337"/>
      <c r="STA946" s="337"/>
      <c r="STB946" s="337"/>
      <c r="STC946" s="337"/>
      <c r="STD946" s="337"/>
      <c r="STE946" s="337"/>
      <c r="STF946" s="337"/>
      <c r="STG946" s="337"/>
      <c r="STH946" s="337"/>
      <c r="STI946" s="337"/>
      <c r="STJ946" s="337"/>
      <c r="STK946" s="337"/>
      <c r="STL946" s="337"/>
      <c r="STM946" s="337"/>
      <c r="STN946" s="337"/>
      <c r="STO946" s="337"/>
      <c r="STP946" s="337"/>
      <c r="STQ946" s="337"/>
      <c r="STR946" s="337"/>
      <c r="STS946" s="337"/>
      <c r="STT946" s="337"/>
      <c r="STU946" s="337"/>
      <c r="STV946" s="337"/>
      <c r="STW946" s="337"/>
      <c r="STX946" s="337"/>
      <c r="STY946" s="337"/>
      <c r="STZ946" s="337"/>
      <c r="SUA946" s="337"/>
      <c r="SUB946" s="337"/>
      <c r="SUC946" s="337"/>
      <c r="SUD946" s="337"/>
      <c r="SUE946" s="337"/>
      <c r="SUF946" s="337"/>
      <c r="SUG946" s="337"/>
      <c r="SUH946" s="337"/>
      <c r="SUI946" s="337"/>
      <c r="SUJ946" s="337"/>
      <c r="SUK946" s="337"/>
      <c r="SUL946" s="337"/>
      <c r="SUM946" s="337"/>
      <c r="SUN946" s="337"/>
      <c r="SUO946" s="337"/>
      <c r="SUP946" s="337"/>
      <c r="SUQ946" s="337"/>
      <c r="SUR946" s="337"/>
      <c r="SUS946" s="337"/>
      <c r="SUT946" s="337"/>
      <c r="SUU946" s="337"/>
      <c r="SUV946" s="337"/>
      <c r="SUW946" s="337"/>
      <c r="SUX946" s="337"/>
      <c r="SUY946" s="337"/>
      <c r="SUZ946" s="337"/>
      <c r="SVA946" s="337"/>
      <c r="SVB946" s="337"/>
      <c r="SVC946" s="337"/>
      <c r="SVD946" s="337"/>
      <c r="SVE946" s="337"/>
      <c r="SVF946" s="337"/>
      <c r="SVG946" s="337"/>
      <c r="SVH946" s="337"/>
      <c r="SVI946" s="337"/>
      <c r="SVJ946" s="337"/>
      <c r="SVK946" s="337"/>
      <c r="SVL946" s="337"/>
      <c r="SVM946" s="337"/>
      <c r="SVN946" s="337"/>
      <c r="SVO946" s="337"/>
      <c r="SVP946" s="337"/>
      <c r="SVQ946" s="337"/>
      <c r="SVR946" s="337"/>
      <c r="SVS946" s="337"/>
      <c r="SVT946" s="337"/>
      <c r="SVU946" s="337"/>
      <c r="SVV946" s="337"/>
      <c r="SVW946" s="337"/>
      <c r="SVX946" s="337"/>
      <c r="SVY946" s="337"/>
      <c r="SVZ946" s="337"/>
      <c r="SWA946" s="337"/>
      <c r="SWB946" s="337"/>
      <c r="SWC946" s="337"/>
      <c r="SWD946" s="337"/>
      <c r="SWE946" s="337"/>
      <c r="SWF946" s="337"/>
      <c r="SWG946" s="337"/>
      <c r="SWH946" s="337"/>
      <c r="SWI946" s="337"/>
      <c r="SWJ946" s="337"/>
      <c r="SWK946" s="337"/>
      <c r="SWL946" s="337"/>
      <c r="SWM946" s="337"/>
      <c r="SWN946" s="337"/>
      <c r="SWO946" s="337"/>
      <c r="SWP946" s="337"/>
      <c r="SWQ946" s="337"/>
      <c r="SWR946" s="337"/>
      <c r="SWS946" s="337"/>
      <c r="SWT946" s="337"/>
      <c r="SWU946" s="337"/>
      <c r="SWV946" s="337"/>
      <c r="SWW946" s="337"/>
      <c r="SWX946" s="337"/>
      <c r="SWY946" s="337"/>
      <c r="SWZ946" s="337"/>
      <c r="SXA946" s="337"/>
      <c r="SXB946" s="337"/>
      <c r="SXC946" s="337"/>
      <c r="SXD946" s="337"/>
      <c r="SXE946" s="337"/>
      <c r="SXF946" s="337"/>
      <c r="SXG946" s="337"/>
      <c r="SXH946" s="337"/>
      <c r="SXI946" s="337"/>
      <c r="SXJ946" s="337"/>
      <c r="SXK946" s="337"/>
      <c r="SXL946" s="337"/>
      <c r="SXM946" s="337"/>
      <c r="SXN946" s="337"/>
      <c r="SXO946" s="337"/>
      <c r="SXP946" s="337"/>
      <c r="SXQ946" s="337"/>
      <c r="SXR946" s="337"/>
      <c r="SXS946" s="337"/>
      <c r="SXT946" s="337"/>
      <c r="SXU946" s="337"/>
      <c r="SXV946" s="337"/>
      <c r="SXW946" s="337"/>
      <c r="SXX946" s="337"/>
      <c r="SXY946" s="337"/>
      <c r="SXZ946" s="337"/>
      <c r="SYA946" s="337"/>
      <c r="SYB946" s="337"/>
      <c r="SYC946" s="337"/>
      <c r="SYD946" s="337"/>
      <c r="SYE946" s="337"/>
      <c r="SYF946" s="337"/>
      <c r="SYG946" s="337"/>
      <c r="SYH946" s="337"/>
      <c r="SYI946" s="337"/>
      <c r="SYJ946" s="337"/>
      <c r="SYK946" s="337"/>
      <c r="SYL946" s="337"/>
      <c r="SYM946" s="337"/>
      <c r="SYN946" s="337"/>
      <c r="SYO946" s="337"/>
      <c r="SYP946" s="337"/>
      <c r="SYQ946" s="337"/>
      <c r="SYR946" s="337"/>
      <c r="SYS946" s="337"/>
      <c r="SYT946" s="337"/>
      <c r="SYU946" s="337"/>
      <c r="SYV946" s="337"/>
      <c r="SYW946" s="337"/>
      <c r="SYX946" s="337"/>
      <c r="SYY946" s="337"/>
      <c r="SYZ946" s="337"/>
      <c r="SZA946" s="337"/>
      <c r="SZB946" s="337"/>
      <c r="SZC946" s="337"/>
      <c r="SZD946" s="337"/>
      <c r="SZE946" s="337"/>
      <c r="SZF946" s="337"/>
      <c r="SZG946" s="337"/>
      <c r="SZH946" s="337"/>
      <c r="SZI946" s="337"/>
      <c r="SZJ946" s="337"/>
      <c r="SZK946" s="337"/>
      <c r="SZL946" s="337"/>
      <c r="SZM946" s="337"/>
      <c r="SZN946" s="337"/>
      <c r="SZO946" s="337"/>
      <c r="SZP946" s="337"/>
      <c r="SZQ946" s="337"/>
      <c r="SZR946" s="337"/>
      <c r="SZS946" s="337"/>
      <c r="SZT946" s="337"/>
      <c r="SZU946" s="337"/>
      <c r="SZV946" s="337"/>
      <c r="SZW946" s="337"/>
      <c r="SZX946" s="337"/>
      <c r="SZY946" s="337"/>
      <c r="SZZ946" s="337"/>
      <c r="TAA946" s="337"/>
      <c r="TAB946" s="337"/>
      <c r="TAC946" s="337"/>
      <c r="TAD946" s="337"/>
      <c r="TAE946" s="337"/>
      <c r="TAF946" s="337"/>
      <c r="TAG946" s="337"/>
      <c r="TAH946" s="337"/>
      <c r="TAI946" s="337"/>
      <c r="TAJ946" s="337"/>
      <c r="TAK946" s="337"/>
      <c r="TAL946" s="337"/>
      <c r="TAM946" s="337"/>
      <c r="TAN946" s="337"/>
      <c r="TAO946" s="337"/>
      <c r="TAP946" s="337"/>
      <c r="TAQ946" s="337"/>
      <c r="TAR946" s="337"/>
      <c r="TAS946" s="337"/>
      <c r="TAT946" s="337"/>
      <c r="TAU946" s="337"/>
      <c r="TAV946" s="337"/>
      <c r="TAW946" s="337"/>
      <c r="TAX946" s="337"/>
      <c r="TAY946" s="337"/>
      <c r="TAZ946" s="337"/>
      <c r="TBA946" s="337"/>
      <c r="TBB946" s="337"/>
      <c r="TBC946" s="337"/>
      <c r="TBD946" s="337"/>
      <c r="TBE946" s="337"/>
      <c r="TBF946" s="337"/>
      <c r="TBG946" s="337"/>
      <c r="TBH946" s="337"/>
      <c r="TBI946" s="337"/>
      <c r="TBJ946" s="337"/>
      <c r="TBK946" s="337"/>
      <c r="TBL946" s="337"/>
      <c r="TBM946" s="337"/>
      <c r="TBN946" s="337"/>
      <c r="TBO946" s="337"/>
      <c r="TBP946" s="337"/>
      <c r="TBQ946" s="337"/>
      <c r="TBR946" s="337"/>
      <c r="TBS946" s="337"/>
      <c r="TBT946" s="337"/>
      <c r="TBU946" s="337"/>
      <c r="TBV946" s="337"/>
      <c r="TBW946" s="337"/>
      <c r="TBX946" s="337"/>
      <c r="TBY946" s="337"/>
      <c r="TBZ946" s="337"/>
      <c r="TCA946" s="337"/>
      <c r="TCB946" s="337"/>
      <c r="TCC946" s="337"/>
      <c r="TCD946" s="337"/>
      <c r="TCE946" s="337"/>
      <c r="TCF946" s="337"/>
      <c r="TCG946" s="337"/>
      <c r="TCH946" s="337"/>
      <c r="TCI946" s="337"/>
      <c r="TCJ946" s="337"/>
      <c r="TCK946" s="337"/>
      <c r="TCL946" s="337"/>
      <c r="TCM946" s="337"/>
      <c r="TCN946" s="337"/>
      <c r="TCO946" s="337"/>
      <c r="TCP946" s="337"/>
      <c r="TCQ946" s="337"/>
      <c r="TCR946" s="337"/>
      <c r="TCS946" s="337"/>
      <c r="TCT946" s="337"/>
      <c r="TCU946" s="337"/>
      <c r="TCV946" s="337"/>
      <c r="TCW946" s="337"/>
      <c r="TCX946" s="337"/>
      <c r="TCY946" s="337"/>
      <c r="TCZ946" s="337"/>
      <c r="TDA946" s="337"/>
      <c r="TDB946" s="337"/>
      <c r="TDC946" s="337"/>
      <c r="TDD946" s="337"/>
      <c r="TDE946" s="337"/>
      <c r="TDF946" s="337"/>
      <c r="TDG946" s="337"/>
      <c r="TDH946" s="337"/>
      <c r="TDI946" s="337"/>
      <c r="TDJ946" s="337"/>
      <c r="TDK946" s="337"/>
      <c r="TDL946" s="337"/>
      <c r="TDM946" s="337"/>
      <c r="TDN946" s="337"/>
      <c r="TDO946" s="337"/>
      <c r="TDP946" s="337"/>
      <c r="TDQ946" s="337"/>
      <c r="TDR946" s="337"/>
      <c r="TDS946" s="337"/>
      <c r="TDT946" s="337"/>
      <c r="TDU946" s="337"/>
      <c r="TDV946" s="337"/>
      <c r="TDW946" s="337"/>
      <c r="TDX946" s="337"/>
      <c r="TDY946" s="337"/>
      <c r="TDZ946" s="337"/>
      <c r="TEA946" s="337"/>
      <c r="TEB946" s="337"/>
      <c r="TEC946" s="337"/>
      <c r="TED946" s="337"/>
      <c r="TEE946" s="337"/>
      <c r="TEF946" s="337"/>
      <c r="TEG946" s="337"/>
      <c r="TEH946" s="337"/>
      <c r="TEI946" s="337"/>
      <c r="TEJ946" s="337"/>
      <c r="TEK946" s="337"/>
      <c r="TEL946" s="337"/>
      <c r="TEM946" s="337"/>
      <c r="TEN946" s="337"/>
      <c r="TEO946" s="337"/>
      <c r="TEP946" s="337"/>
      <c r="TEQ946" s="337"/>
      <c r="TER946" s="337"/>
      <c r="TES946" s="337"/>
      <c r="TET946" s="337"/>
      <c r="TEU946" s="337"/>
      <c r="TEV946" s="337"/>
      <c r="TEW946" s="337"/>
      <c r="TEX946" s="337"/>
      <c r="TEY946" s="337"/>
      <c r="TEZ946" s="337"/>
      <c r="TFA946" s="337"/>
      <c r="TFB946" s="337"/>
      <c r="TFC946" s="337"/>
      <c r="TFD946" s="337"/>
      <c r="TFE946" s="337"/>
      <c r="TFF946" s="337"/>
      <c r="TFG946" s="337"/>
      <c r="TFH946" s="337"/>
      <c r="TFI946" s="337"/>
      <c r="TFJ946" s="337"/>
      <c r="TFK946" s="337"/>
      <c r="TFL946" s="337"/>
      <c r="TFM946" s="337"/>
      <c r="TFN946" s="337"/>
      <c r="TFO946" s="337"/>
      <c r="TFP946" s="337"/>
      <c r="TFQ946" s="337"/>
      <c r="TFR946" s="337"/>
      <c r="TFS946" s="337"/>
      <c r="TFT946" s="337"/>
      <c r="TFU946" s="337"/>
      <c r="TFV946" s="337"/>
      <c r="TFW946" s="337"/>
      <c r="TFX946" s="337"/>
      <c r="TFY946" s="337"/>
      <c r="TFZ946" s="337"/>
      <c r="TGA946" s="337"/>
      <c r="TGB946" s="337"/>
      <c r="TGC946" s="337"/>
      <c r="TGD946" s="337"/>
      <c r="TGE946" s="337"/>
      <c r="TGF946" s="337"/>
      <c r="TGG946" s="337"/>
      <c r="TGH946" s="337"/>
      <c r="TGI946" s="337"/>
      <c r="TGJ946" s="337"/>
      <c r="TGK946" s="337"/>
      <c r="TGL946" s="337"/>
      <c r="TGM946" s="337"/>
      <c r="TGN946" s="337"/>
      <c r="TGO946" s="337"/>
      <c r="TGP946" s="337"/>
      <c r="TGQ946" s="337"/>
      <c r="TGR946" s="337"/>
      <c r="TGS946" s="337"/>
      <c r="TGT946" s="337"/>
      <c r="TGU946" s="337"/>
      <c r="TGV946" s="337"/>
      <c r="TGW946" s="337"/>
      <c r="TGX946" s="337"/>
      <c r="TGY946" s="337"/>
      <c r="TGZ946" s="337"/>
      <c r="THA946" s="337"/>
      <c r="THB946" s="337"/>
      <c r="THC946" s="337"/>
      <c r="THD946" s="337"/>
      <c r="THE946" s="337"/>
      <c r="THF946" s="337"/>
      <c r="THG946" s="337"/>
      <c r="THH946" s="337"/>
      <c r="THI946" s="337"/>
      <c r="THJ946" s="337"/>
      <c r="THK946" s="337"/>
      <c r="THL946" s="337"/>
      <c r="THM946" s="337"/>
      <c r="THN946" s="337"/>
      <c r="THO946" s="337"/>
      <c r="THP946" s="337"/>
      <c r="THQ946" s="337"/>
      <c r="THR946" s="337"/>
      <c r="THS946" s="337"/>
      <c r="THT946" s="337"/>
      <c r="THU946" s="337"/>
      <c r="THV946" s="337"/>
      <c r="THW946" s="337"/>
      <c r="THX946" s="337"/>
      <c r="THY946" s="337"/>
      <c r="THZ946" s="337"/>
      <c r="TIA946" s="337"/>
      <c r="TIB946" s="337"/>
      <c r="TIC946" s="337"/>
      <c r="TID946" s="337"/>
      <c r="TIE946" s="337"/>
      <c r="TIF946" s="337"/>
      <c r="TIG946" s="337"/>
      <c r="TIH946" s="337"/>
      <c r="TII946" s="337"/>
      <c r="TIJ946" s="337"/>
      <c r="TIK946" s="337"/>
      <c r="TIL946" s="337"/>
      <c r="TIM946" s="337"/>
      <c r="TIN946" s="337"/>
      <c r="TIO946" s="337"/>
      <c r="TIP946" s="337"/>
      <c r="TIQ946" s="337"/>
      <c r="TIR946" s="337"/>
      <c r="TIS946" s="337"/>
      <c r="TIT946" s="337"/>
      <c r="TIU946" s="337"/>
      <c r="TIV946" s="337"/>
      <c r="TIW946" s="337"/>
      <c r="TIX946" s="337"/>
      <c r="TIY946" s="337"/>
      <c r="TIZ946" s="337"/>
      <c r="TJA946" s="337"/>
      <c r="TJB946" s="337"/>
      <c r="TJC946" s="337"/>
      <c r="TJD946" s="337"/>
      <c r="TJE946" s="337"/>
      <c r="TJF946" s="337"/>
      <c r="TJG946" s="337"/>
      <c r="TJH946" s="337"/>
      <c r="TJI946" s="337"/>
      <c r="TJJ946" s="337"/>
      <c r="TJK946" s="337"/>
      <c r="TJL946" s="337"/>
      <c r="TJM946" s="337"/>
      <c r="TJN946" s="337"/>
      <c r="TJO946" s="337"/>
      <c r="TJP946" s="337"/>
      <c r="TJQ946" s="337"/>
      <c r="TJR946" s="337"/>
      <c r="TJS946" s="337"/>
      <c r="TJT946" s="337"/>
      <c r="TJU946" s="337"/>
      <c r="TJV946" s="337"/>
      <c r="TJW946" s="337"/>
      <c r="TJX946" s="337"/>
      <c r="TJY946" s="337"/>
      <c r="TJZ946" s="337"/>
      <c r="TKA946" s="337"/>
      <c r="TKB946" s="337"/>
      <c r="TKC946" s="337"/>
      <c r="TKD946" s="337"/>
      <c r="TKE946" s="337"/>
      <c r="TKF946" s="337"/>
      <c r="TKG946" s="337"/>
      <c r="TKH946" s="337"/>
      <c r="TKI946" s="337"/>
      <c r="TKJ946" s="337"/>
      <c r="TKK946" s="337"/>
      <c r="TKL946" s="337"/>
      <c r="TKM946" s="337"/>
      <c r="TKN946" s="337"/>
      <c r="TKO946" s="337"/>
      <c r="TKP946" s="337"/>
      <c r="TKQ946" s="337"/>
      <c r="TKR946" s="337"/>
      <c r="TKS946" s="337"/>
      <c r="TKT946" s="337"/>
      <c r="TKU946" s="337"/>
      <c r="TKV946" s="337"/>
      <c r="TKW946" s="337"/>
      <c r="TKX946" s="337"/>
      <c r="TKY946" s="337"/>
      <c r="TKZ946" s="337"/>
      <c r="TLA946" s="337"/>
      <c r="TLB946" s="337"/>
      <c r="TLC946" s="337"/>
      <c r="TLD946" s="337"/>
      <c r="TLE946" s="337"/>
      <c r="TLF946" s="337"/>
      <c r="TLG946" s="337"/>
      <c r="TLH946" s="337"/>
      <c r="TLI946" s="337"/>
      <c r="TLJ946" s="337"/>
      <c r="TLK946" s="337"/>
      <c r="TLL946" s="337"/>
      <c r="TLM946" s="337"/>
      <c r="TLN946" s="337"/>
      <c r="TLO946" s="337"/>
      <c r="TLP946" s="337"/>
      <c r="TLQ946" s="337"/>
      <c r="TLR946" s="337"/>
      <c r="TLS946" s="337"/>
      <c r="TLT946" s="337"/>
      <c r="TLU946" s="337"/>
      <c r="TLV946" s="337"/>
      <c r="TLW946" s="337"/>
      <c r="TLX946" s="337"/>
      <c r="TLY946" s="337"/>
      <c r="TLZ946" s="337"/>
      <c r="TMA946" s="337"/>
      <c r="TMB946" s="337"/>
      <c r="TMC946" s="337"/>
      <c r="TMD946" s="337"/>
      <c r="TME946" s="337"/>
      <c r="TMF946" s="337"/>
      <c r="TMG946" s="337"/>
      <c r="TMH946" s="337"/>
      <c r="TMI946" s="337"/>
      <c r="TMJ946" s="337"/>
      <c r="TMK946" s="337"/>
      <c r="TML946" s="337"/>
      <c r="TMM946" s="337"/>
      <c r="TMN946" s="337"/>
      <c r="TMO946" s="337"/>
      <c r="TMP946" s="337"/>
      <c r="TMQ946" s="337"/>
      <c r="TMR946" s="337"/>
      <c r="TMS946" s="337"/>
      <c r="TMT946" s="337"/>
      <c r="TMU946" s="337"/>
      <c r="TMV946" s="337"/>
      <c r="TMW946" s="337"/>
      <c r="TMX946" s="337"/>
      <c r="TMY946" s="337"/>
      <c r="TMZ946" s="337"/>
      <c r="TNA946" s="337"/>
      <c r="TNB946" s="337"/>
      <c r="TNC946" s="337"/>
      <c r="TND946" s="337"/>
      <c r="TNE946" s="337"/>
      <c r="TNF946" s="337"/>
      <c r="TNG946" s="337"/>
      <c r="TNH946" s="337"/>
      <c r="TNI946" s="337"/>
      <c r="TNJ946" s="337"/>
      <c r="TNK946" s="337"/>
      <c r="TNL946" s="337"/>
      <c r="TNM946" s="337"/>
      <c r="TNN946" s="337"/>
      <c r="TNO946" s="337"/>
      <c r="TNP946" s="337"/>
      <c r="TNQ946" s="337"/>
      <c r="TNR946" s="337"/>
      <c r="TNS946" s="337"/>
      <c r="TNT946" s="337"/>
      <c r="TNU946" s="337"/>
      <c r="TNV946" s="337"/>
      <c r="TNW946" s="337"/>
      <c r="TNX946" s="337"/>
      <c r="TNY946" s="337"/>
      <c r="TNZ946" s="337"/>
      <c r="TOA946" s="337"/>
      <c r="TOB946" s="337"/>
      <c r="TOC946" s="337"/>
      <c r="TOD946" s="337"/>
      <c r="TOE946" s="337"/>
      <c r="TOF946" s="337"/>
      <c r="TOG946" s="337"/>
      <c r="TOH946" s="337"/>
      <c r="TOI946" s="337"/>
      <c r="TOJ946" s="337"/>
      <c r="TOK946" s="337"/>
      <c r="TOL946" s="337"/>
      <c r="TOM946" s="337"/>
      <c r="TON946" s="337"/>
      <c r="TOO946" s="337"/>
      <c r="TOP946" s="337"/>
      <c r="TOQ946" s="337"/>
      <c r="TOR946" s="337"/>
      <c r="TOS946" s="337"/>
      <c r="TOT946" s="337"/>
      <c r="TOU946" s="337"/>
      <c r="TOV946" s="337"/>
      <c r="TOW946" s="337"/>
      <c r="TOX946" s="337"/>
      <c r="TOY946" s="337"/>
      <c r="TOZ946" s="337"/>
      <c r="TPA946" s="337"/>
      <c r="TPB946" s="337"/>
      <c r="TPC946" s="337"/>
      <c r="TPD946" s="337"/>
      <c r="TPE946" s="337"/>
      <c r="TPF946" s="337"/>
      <c r="TPG946" s="337"/>
      <c r="TPH946" s="337"/>
      <c r="TPI946" s="337"/>
      <c r="TPJ946" s="337"/>
      <c r="TPK946" s="337"/>
      <c r="TPL946" s="337"/>
      <c r="TPM946" s="337"/>
      <c r="TPN946" s="337"/>
      <c r="TPO946" s="337"/>
      <c r="TPP946" s="337"/>
      <c r="TPQ946" s="337"/>
      <c r="TPR946" s="337"/>
      <c r="TPS946" s="337"/>
      <c r="TPT946" s="337"/>
      <c r="TPU946" s="337"/>
      <c r="TPV946" s="337"/>
      <c r="TPW946" s="337"/>
      <c r="TPX946" s="337"/>
      <c r="TPY946" s="337"/>
      <c r="TPZ946" s="337"/>
      <c r="TQA946" s="337"/>
      <c r="TQB946" s="337"/>
      <c r="TQC946" s="337"/>
      <c r="TQD946" s="337"/>
      <c r="TQE946" s="337"/>
      <c r="TQF946" s="337"/>
      <c r="TQG946" s="337"/>
      <c r="TQH946" s="337"/>
      <c r="TQI946" s="337"/>
      <c r="TQJ946" s="337"/>
      <c r="TQK946" s="337"/>
      <c r="TQL946" s="337"/>
      <c r="TQM946" s="337"/>
      <c r="TQN946" s="337"/>
      <c r="TQO946" s="337"/>
      <c r="TQP946" s="337"/>
      <c r="TQQ946" s="337"/>
      <c r="TQR946" s="337"/>
      <c r="TQS946" s="337"/>
      <c r="TQT946" s="337"/>
      <c r="TQU946" s="337"/>
      <c r="TQV946" s="337"/>
      <c r="TQW946" s="337"/>
      <c r="TQX946" s="337"/>
      <c r="TQY946" s="337"/>
      <c r="TQZ946" s="337"/>
      <c r="TRA946" s="337"/>
      <c r="TRB946" s="337"/>
      <c r="TRC946" s="337"/>
      <c r="TRD946" s="337"/>
      <c r="TRE946" s="337"/>
      <c r="TRF946" s="337"/>
      <c r="TRG946" s="337"/>
      <c r="TRH946" s="337"/>
      <c r="TRI946" s="337"/>
      <c r="TRJ946" s="337"/>
      <c r="TRK946" s="337"/>
      <c r="TRL946" s="337"/>
      <c r="TRM946" s="337"/>
      <c r="TRN946" s="337"/>
      <c r="TRO946" s="337"/>
      <c r="TRP946" s="337"/>
      <c r="TRQ946" s="337"/>
      <c r="TRR946" s="337"/>
      <c r="TRS946" s="337"/>
      <c r="TRT946" s="337"/>
      <c r="TRU946" s="337"/>
      <c r="TRV946" s="337"/>
      <c r="TRW946" s="337"/>
      <c r="TRX946" s="337"/>
      <c r="TRY946" s="337"/>
      <c r="TRZ946" s="337"/>
      <c r="TSA946" s="337"/>
      <c r="TSB946" s="337"/>
      <c r="TSC946" s="337"/>
      <c r="TSD946" s="337"/>
      <c r="TSE946" s="337"/>
      <c r="TSF946" s="337"/>
      <c r="TSG946" s="337"/>
      <c r="TSH946" s="337"/>
      <c r="TSI946" s="337"/>
      <c r="TSJ946" s="337"/>
      <c r="TSK946" s="337"/>
      <c r="TSL946" s="337"/>
      <c r="TSM946" s="337"/>
      <c r="TSN946" s="337"/>
      <c r="TSO946" s="337"/>
      <c r="TSP946" s="337"/>
      <c r="TSQ946" s="337"/>
      <c r="TSR946" s="337"/>
      <c r="TSS946" s="337"/>
      <c r="TST946" s="337"/>
      <c r="TSU946" s="337"/>
      <c r="TSV946" s="337"/>
      <c r="TSW946" s="337"/>
      <c r="TSX946" s="337"/>
      <c r="TSY946" s="337"/>
      <c r="TSZ946" s="337"/>
      <c r="TTA946" s="337"/>
      <c r="TTB946" s="337"/>
      <c r="TTC946" s="337"/>
      <c r="TTD946" s="337"/>
      <c r="TTE946" s="337"/>
      <c r="TTF946" s="337"/>
      <c r="TTG946" s="337"/>
      <c r="TTH946" s="337"/>
      <c r="TTI946" s="337"/>
      <c r="TTJ946" s="337"/>
      <c r="TTK946" s="337"/>
      <c r="TTL946" s="337"/>
      <c r="TTM946" s="337"/>
      <c r="TTN946" s="337"/>
      <c r="TTO946" s="337"/>
      <c r="TTP946" s="337"/>
      <c r="TTQ946" s="337"/>
      <c r="TTR946" s="337"/>
      <c r="TTS946" s="337"/>
      <c r="TTT946" s="337"/>
      <c r="TTU946" s="337"/>
      <c r="TTV946" s="337"/>
      <c r="TTW946" s="337"/>
      <c r="TTX946" s="337"/>
      <c r="TTY946" s="337"/>
      <c r="TTZ946" s="337"/>
      <c r="TUA946" s="337"/>
      <c r="TUB946" s="337"/>
      <c r="TUC946" s="337"/>
      <c r="TUD946" s="337"/>
      <c r="TUE946" s="337"/>
      <c r="TUF946" s="337"/>
      <c r="TUG946" s="337"/>
      <c r="TUH946" s="337"/>
      <c r="TUI946" s="337"/>
      <c r="TUJ946" s="337"/>
      <c r="TUK946" s="337"/>
      <c r="TUL946" s="337"/>
      <c r="TUM946" s="337"/>
      <c r="TUN946" s="337"/>
      <c r="TUO946" s="337"/>
      <c r="TUP946" s="337"/>
      <c r="TUQ946" s="337"/>
      <c r="TUR946" s="337"/>
      <c r="TUS946" s="337"/>
      <c r="TUT946" s="337"/>
      <c r="TUU946" s="337"/>
      <c r="TUV946" s="337"/>
      <c r="TUW946" s="337"/>
      <c r="TUX946" s="337"/>
      <c r="TUY946" s="337"/>
      <c r="TUZ946" s="337"/>
      <c r="TVA946" s="337"/>
      <c r="TVB946" s="337"/>
      <c r="TVC946" s="337"/>
      <c r="TVD946" s="337"/>
      <c r="TVE946" s="337"/>
      <c r="TVF946" s="337"/>
      <c r="TVG946" s="337"/>
      <c r="TVH946" s="337"/>
      <c r="TVI946" s="337"/>
      <c r="TVJ946" s="337"/>
      <c r="TVK946" s="337"/>
      <c r="TVL946" s="337"/>
      <c r="TVM946" s="337"/>
      <c r="TVN946" s="337"/>
      <c r="TVO946" s="337"/>
      <c r="TVP946" s="337"/>
      <c r="TVQ946" s="337"/>
      <c r="TVR946" s="337"/>
      <c r="TVS946" s="337"/>
      <c r="TVT946" s="337"/>
      <c r="TVU946" s="337"/>
      <c r="TVV946" s="337"/>
      <c r="TVW946" s="337"/>
      <c r="TVX946" s="337"/>
      <c r="TVY946" s="337"/>
      <c r="TVZ946" s="337"/>
      <c r="TWA946" s="337"/>
      <c r="TWB946" s="337"/>
      <c r="TWC946" s="337"/>
      <c r="TWD946" s="337"/>
      <c r="TWE946" s="337"/>
      <c r="TWF946" s="337"/>
      <c r="TWG946" s="337"/>
      <c r="TWH946" s="337"/>
      <c r="TWI946" s="337"/>
      <c r="TWJ946" s="337"/>
      <c r="TWK946" s="337"/>
      <c r="TWL946" s="337"/>
      <c r="TWM946" s="337"/>
      <c r="TWN946" s="337"/>
      <c r="TWO946" s="337"/>
      <c r="TWP946" s="337"/>
      <c r="TWQ946" s="337"/>
      <c r="TWR946" s="337"/>
      <c r="TWS946" s="337"/>
      <c r="TWT946" s="337"/>
      <c r="TWU946" s="337"/>
      <c r="TWV946" s="337"/>
      <c r="TWW946" s="337"/>
      <c r="TWX946" s="337"/>
      <c r="TWY946" s="337"/>
      <c r="TWZ946" s="337"/>
      <c r="TXA946" s="337"/>
      <c r="TXB946" s="337"/>
      <c r="TXC946" s="337"/>
      <c r="TXD946" s="337"/>
      <c r="TXE946" s="337"/>
      <c r="TXF946" s="337"/>
      <c r="TXG946" s="337"/>
      <c r="TXH946" s="337"/>
      <c r="TXI946" s="337"/>
      <c r="TXJ946" s="337"/>
      <c r="TXK946" s="337"/>
      <c r="TXL946" s="337"/>
      <c r="TXM946" s="337"/>
      <c r="TXN946" s="337"/>
      <c r="TXO946" s="337"/>
      <c r="TXP946" s="337"/>
      <c r="TXQ946" s="337"/>
      <c r="TXR946" s="337"/>
      <c r="TXS946" s="337"/>
      <c r="TXT946" s="337"/>
      <c r="TXU946" s="337"/>
      <c r="TXV946" s="337"/>
      <c r="TXW946" s="337"/>
      <c r="TXX946" s="337"/>
      <c r="TXY946" s="337"/>
      <c r="TXZ946" s="337"/>
      <c r="TYA946" s="337"/>
      <c r="TYB946" s="337"/>
      <c r="TYC946" s="337"/>
      <c r="TYD946" s="337"/>
      <c r="TYE946" s="337"/>
      <c r="TYF946" s="337"/>
      <c r="TYG946" s="337"/>
      <c r="TYH946" s="337"/>
      <c r="TYI946" s="337"/>
      <c r="TYJ946" s="337"/>
      <c r="TYK946" s="337"/>
      <c r="TYL946" s="337"/>
      <c r="TYM946" s="337"/>
      <c r="TYN946" s="337"/>
      <c r="TYO946" s="337"/>
      <c r="TYP946" s="337"/>
      <c r="TYQ946" s="337"/>
      <c r="TYR946" s="337"/>
      <c r="TYS946" s="337"/>
      <c r="TYT946" s="337"/>
      <c r="TYU946" s="337"/>
      <c r="TYV946" s="337"/>
      <c r="TYW946" s="337"/>
      <c r="TYX946" s="337"/>
      <c r="TYY946" s="337"/>
      <c r="TYZ946" s="337"/>
      <c r="TZA946" s="337"/>
      <c r="TZB946" s="337"/>
      <c r="TZC946" s="337"/>
      <c r="TZD946" s="337"/>
      <c r="TZE946" s="337"/>
      <c r="TZF946" s="337"/>
      <c r="TZG946" s="337"/>
      <c r="TZH946" s="337"/>
      <c r="TZI946" s="337"/>
      <c r="TZJ946" s="337"/>
      <c r="TZK946" s="337"/>
      <c r="TZL946" s="337"/>
      <c r="TZM946" s="337"/>
      <c r="TZN946" s="337"/>
      <c r="TZO946" s="337"/>
      <c r="TZP946" s="337"/>
      <c r="TZQ946" s="337"/>
      <c r="TZR946" s="337"/>
      <c r="TZS946" s="337"/>
      <c r="TZT946" s="337"/>
      <c r="TZU946" s="337"/>
      <c r="TZV946" s="337"/>
      <c r="TZW946" s="337"/>
      <c r="TZX946" s="337"/>
      <c r="TZY946" s="337"/>
      <c r="TZZ946" s="337"/>
      <c r="UAA946" s="337"/>
      <c r="UAB946" s="337"/>
      <c r="UAC946" s="337"/>
      <c r="UAD946" s="337"/>
      <c r="UAE946" s="337"/>
      <c r="UAF946" s="337"/>
      <c r="UAG946" s="337"/>
      <c r="UAH946" s="337"/>
      <c r="UAI946" s="337"/>
      <c r="UAJ946" s="337"/>
      <c r="UAK946" s="337"/>
      <c r="UAL946" s="337"/>
      <c r="UAM946" s="337"/>
      <c r="UAN946" s="337"/>
      <c r="UAO946" s="337"/>
      <c r="UAP946" s="337"/>
      <c r="UAQ946" s="337"/>
      <c r="UAR946" s="337"/>
      <c r="UAS946" s="337"/>
      <c r="UAT946" s="337"/>
      <c r="UAU946" s="337"/>
      <c r="UAV946" s="337"/>
      <c r="UAW946" s="337"/>
      <c r="UAX946" s="337"/>
      <c r="UAY946" s="337"/>
      <c r="UAZ946" s="337"/>
      <c r="UBA946" s="337"/>
      <c r="UBB946" s="337"/>
      <c r="UBC946" s="337"/>
      <c r="UBD946" s="337"/>
      <c r="UBE946" s="337"/>
      <c r="UBF946" s="337"/>
      <c r="UBG946" s="337"/>
      <c r="UBH946" s="337"/>
      <c r="UBI946" s="337"/>
      <c r="UBJ946" s="337"/>
      <c r="UBK946" s="337"/>
      <c r="UBL946" s="337"/>
      <c r="UBM946" s="337"/>
      <c r="UBN946" s="337"/>
      <c r="UBO946" s="337"/>
      <c r="UBP946" s="337"/>
      <c r="UBQ946" s="337"/>
      <c r="UBR946" s="337"/>
      <c r="UBS946" s="337"/>
      <c r="UBT946" s="337"/>
      <c r="UBU946" s="337"/>
      <c r="UBV946" s="337"/>
      <c r="UBW946" s="337"/>
      <c r="UBX946" s="337"/>
      <c r="UBY946" s="337"/>
      <c r="UBZ946" s="337"/>
      <c r="UCA946" s="337"/>
      <c r="UCB946" s="337"/>
      <c r="UCC946" s="337"/>
      <c r="UCD946" s="337"/>
      <c r="UCE946" s="337"/>
      <c r="UCF946" s="337"/>
      <c r="UCG946" s="337"/>
      <c r="UCH946" s="337"/>
      <c r="UCI946" s="337"/>
      <c r="UCJ946" s="337"/>
      <c r="UCK946" s="337"/>
      <c r="UCL946" s="337"/>
      <c r="UCM946" s="337"/>
      <c r="UCN946" s="337"/>
      <c r="UCO946" s="337"/>
      <c r="UCP946" s="337"/>
      <c r="UCQ946" s="337"/>
      <c r="UCR946" s="337"/>
      <c r="UCS946" s="337"/>
      <c r="UCT946" s="337"/>
      <c r="UCU946" s="337"/>
      <c r="UCV946" s="337"/>
      <c r="UCW946" s="337"/>
      <c r="UCX946" s="337"/>
      <c r="UCY946" s="337"/>
      <c r="UCZ946" s="337"/>
      <c r="UDA946" s="337"/>
      <c r="UDB946" s="337"/>
      <c r="UDC946" s="337"/>
      <c r="UDD946" s="337"/>
      <c r="UDE946" s="337"/>
      <c r="UDF946" s="337"/>
      <c r="UDG946" s="337"/>
      <c r="UDH946" s="337"/>
      <c r="UDI946" s="337"/>
      <c r="UDJ946" s="337"/>
      <c r="UDK946" s="337"/>
      <c r="UDL946" s="337"/>
      <c r="UDM946" s="337"/>
      <c r="UDN946" s="337"/>
      <c r="UDO946" s="337"/>
      <c r="UDP946" s="337"/>
      <c r="UDQ946" s="337"/>
      <c r="UDR946" s="337"/>
      <c r="UDS946" s="337"/>
      <c r="UDT946" s="337"/>
      <c r="UDU946" s="337"/>
      <c r="UDV946" s="337"/>
      <c r="UDW946" s="337"/>
      <c r="UDX946" s="337"/>
      <c r="UDY946" s="337"/>
      <c r="UDZ946" s="337"/>
      <c r="UEA946" s="337"/>
      <c r="UEB946" s="337"/>
      <c r="UEC946" s="337"/>
      <c r="UED946" s="337"/>
      <c r="UEE946" s="337"/>
      <c r="UEF946" s="337"/>
      <c r="UEG946" s="337"/>
      <c r="UEH946" s="337"/>
      <c r="UEI946" s="337"/>
      <c r="UEJ946" s="337"/>
      <c r="UEK946" s="337"/>
      <c r="UEL946" s="337"/>
      <c r="UEM946" s="337"/>
      <c r="UEN946" s="337"/>
      <c r="UEO946" s="337"/>
      <c r="UEP946" s="337"/>
      <c r="UEQ946" s="337"/>
      <c r="UER946" s="337"/>
      <c r="UES946" s="337"/>
      <c r="UET946" s="337"/>
      <c r="UEU946" s="337"/>
      <c r="UEV946" s="337"/>
      <c r="UEW946" s="337"/>
      <c r="UEX946" s="337"/>
      <c r="UEY946" s="337"/>
      <c r="UEZ946" s="337"/>
      <c r="UFA946" s="337"/>
      <c r="UFB946" s="337"/>
      <c r="UFC946" s="337"/>
      <c r="UFD946" s="337"/>
      <c r="UFE946" s="337"/>
      <c r="UFF946" s="337"/>
      <c r="UFG946" s="337"/>
      <c r="UFH946" s="337"/>
      <c r="UFI946" s="337"/>
      <c r="UFJ946" s="337"/>
      <c r="UFK946" s="337"/>
      <c r="UFL946" s="337"/>
      <c r="UFM946" s="337"/>
      <c r="UFN946" s="337"/>
      <c r="UFO946" s="337"/>
      <c r="UFP946" s="337"/>
      <c r="UFQ946" s="337"/>
      <c r="UFR946" s="337"/>
      <c r="UFS946" s="337"/>
      <c r="UFT946" s="337"/>
      <c r="UFU946" s="337"/>
      <c r="UFV946" s="337"/>
      <c r="UFW946" s="337"/>
      <c r="UFX946" s="337"/>
      <c r="UFY946" s="337"/>
      <c r="UFZ946" s="337"/>
      <c r="UGA946" s="337"/>
      <c r="UGB946" s="337"/>
      <c r="UGC946" s="337"/>
      <c r="UGD946" s="337"/>
      <c r="UGE946" s="337"/>
      <c r="UGF946" s="337"/>
      <c r="UGG946" s="337"/>
      <c r="UGH946" s="337"/>
      <c r="UGI946" s="337"/>
      <c r="UGJ946" s="337"/>
      <c r="UGK946" s="337"/>
      <c r="UGL946" s="337"/>
      <c r="UGM946" s="337"/>
      <c r="UGN946" s="337"/>
      <c r="UGO946" s="337"/>
      <c r="UGP946" s="337"/>
      <c r="UGQ946" s="337"/>
      <c r="UGR946" s="337"/>
      <c r="UGS946" s="337"/>
      <c r="UGT946" s="337"/>
      <c r="UGU946" s="337"/>
      <c r="UGV946" s="337"/>
      <c r="UGW946" s="337"/>
      <c r="UGX946" s="337"/>
      <c r="UGY946" s="337"/>
      <c r="UGZ946" s="337"/>
      <c r="UHA946" s="337"/>
      <c r="UHB946" s="337"/>
      <c r="UHC946" s="337"/>
      <c r="UHD946" s="337"/>
      <c r="UHE946" s="337"/>
      <c r="UHF946" s="337"/>
      <c r="UHG946" s="337"/>
      <c r="UHH946" s="337"/>
      <c r="UHI946" s="337"/>
      <c r="UHJ946" s="337"/>
      <c r="UHK946" s="337"/>
      <c r="UHL946" s="337"/>
      <c r="UHM946" s="337"/>
      <c r="UHN946" s="337"/>
      <c r="UHO946" s="337"/>
      <c r="UHP946" s="337"/>
      <c r="UHQ946" s="337"/>
      <c r="UHR946" s="337"/>
      <c r="UHS946" s="337"/>
      <c r="UHT946" s="337"/>
      <c r="UHU946" s="337"/>
      <c r="UHV946" s="337"/>
      <c r="UHW946" s="337"/>
      <c r="UHX946" s="337"/>
      <c r="UHY946" s="337"/>
      <c r="UHZ946" s="337"/>
      <c r="UIA946" s="337"/>
      <c r="UIB946" s="337"/>
      <c r="UIC946" s="337"/>
      <c r="UID946" s="337"/>
      <c r="UIE946" s="337"/>
      <c r="UIF946" s="337"/>
      <c r="UIG946" s="337"/>
      <c r="UIH946" s="337"/>
      <c r="UII946" s="337"/>
      <c r="UIJ946" s="337"/>
      <c r="UIK946" s="337"/>
      <c r="UIL946" s="337"/>
      <c r="UIM946" s="337"/>
      <c r="UIN946" s="337"/>
      <c r="UIO946" s="337"/>
      <c r="UIP946" s="337"/>
      <c r="UIQ946" s="337"/>
      <c r="UIR946" s="337"/>
      <c r="UIS946" s="337"/>
      <c r="UIT946" s="337"/>
      <c r="UIU946" s="337"/>
      <c r="UIV946" s="337"/>
      <c r="UIW946" s="337"/>
      <c r="UIX946" s="337"/>
      <c r="UIY946" s="337"/>
      <c r="UIZ946" s="337"/>
      <c r="UJA946" s="337"/>
      <c r="UJB946" s="337"/>
      <c r="UJC946" s="337"/>
      <c r="UJD946" s="337"/>
      <c r="UJE946" s="337"/>
      <c r="UJF946" s="337"/>
      <c r="UJG946" s="337"/>
      <c r="UJH946" s="337"/>
      <c r="UJI946" s="337"/>
      <c r="UJJ946" s="337"/>
      <c r="UJK946" s="337"/>
      <c r="UJL946" s="337"/>
      <c r="UJM946" s="337"/>
      <c r="UJN946" s="337"/>
      <c r="UJO946" s="337"/>
      <c r="UJP946" s="337"/>
      <c r="UJQ946" s="337"/>
      <c r="UJR946" s="337"/>
      <c r="UJS946" s="337"/>
      <c r="UJT946" s="337"/>
      <c r="UJU946" s="337"/>
      <c r="UJV946" s="337"/>
      <c r="UJW946" s="337"/>
      <c r="UJX946" s="337"/>
      <c r="UJY946" s="337"/>
      <c r="UJZ946" s="337"/>
      <c r="UKA946" s="337"/>
      <c r="UKB946" s="337"/>
      <c r="UKC946" s="337"/>
      <c r="UKD946" s="337"/>
      <c r="UKE946" s="337"/>
      <c r="UKF946" s="337"/>
      <c r="UKG946" s="337"/>
      <c r="UKH946" s="337"/>
      <c r="UKI946" s="337"/>
      <c r="UKJ946" s="337"/>
      <c r="UKK946" s="337"/>
      <c r="UKL946" s="337"/>
      <c r="UKM946" s="337"/>
      <c r="UKN946" s="337"/>
      <c r="UKO946" s="337"/>
      <c r="UKP946" s="337"/>
      <c r="UKQ946" s="337"/>
      <c r="UKR946" s="337"/>
      <c r="UKS946" s="337"/>
      <c r="UKT946" s="337"/>
      <c r="UKU946" s="337"/>
      <c r="UKV946" s="337"/>
      <c r="UKW946" s="337"/>
      <c r="UKX946" s="337"/>
      <c r="UKY946" s="337"/>
      <c r="UKZ946" s="337"/>
      <c r="ULA946" s="337"/>
      <c r="ULB946" s="337"/>
      <c r="ULC946" s="337"/>
      <c r="ULD946" s="337"/>
      <c r="ULE946" s="337"/>
      <c r="ULF946" s="337"/>
      <c r="ULG946" s="337"/>
      <c r="ULH946" s="337"/>
      <c r="ULI946" s="337"/>
      <c r="ULJ946" s="337"/>
      <c r="ULK946" s="337"/>
      <c r="ULL946" s="337"/>
      <c r="ULM946" s="337"/>
      <c r="ULN946" s="337"/>
      <c r="ULO946" s="337"/>
      <c r="ULP946" s="337"/>
      <c r="ULQ946" s="337"/>
      <c r="ULR946" s="337"/>
      <c r="ULS946" s="337"/>
      <c r="ULT946" s="337"/>
      <c r="ULU946" s="337"/>
      <c r="ULV946" s="337"/>
      <c r="ULW946" s="337"/>
      <c r="ULX946" s="337"/>
      <c r="ULY946" s="337"/>
      <c r="ULZ946" s="337"/>
      <c r="UMA946" s="337"/>
      <c r="UMB946" s="337"/>
      <c r="UMC946" s="337"/>
      <c r="UMD946" s="337"/>
      <c r="UME946" s="337"/>
      <c r="UMF946" s="337"/>
      <c r="UMG946" s="337"/>
      <c r="UMH946" s="337"/>
      <c r="UMI946" s="337"/>
      <c r="UMJ946" s="337"/>
      <c r="UMK946" s="337"/>
      <c r="UML946" s="337"/>
      <c r="UMM946" s="337"/>
      <c r="UMN946" s="337"/>
      <c r="UMO946" s="337"/>
      <c r="UMP946" s="337"/>
      <c r="UMQ946" s="337"/>
      <c r="UMR946" s="337"/>
      <c r="UMS946" s="337"/>
      <c r="UMT946" s="337"/>
      <c r="UMU946" s="337"/>
      <c r="UMV946" s="337"/>
      <c r="UMW946" s="337"/>
      <c r="UMX946" s="337"/>
      <c r="UMY946" s="337"/>
      <c r="UMZ946" s="337"/>
      <c r="UNA946" s="337"/>
      <c r="UNB946" s="337"/>
      <c r="UNC946" s="337"/>
      <c r="UND946" s="337"/>
      <c r="UNE946" s="337"/>
      <c r="UNF946" s="337"/>
      <c r="UNG946" s="337"/>
      <c r="UNH946" s="337"/>
      <c r="UNI946" s="337"/>
      <c r="UNJ946" s="337"/>
      <c r="UNK946" s="337"/>
      <c r="UNL946" s="337"/>
      <c r="UNM946" s="337"/>
      <c r="UNN946" s="337"/>
      <c r="UNO946" s="337"/>
      <c r="UNP946" s="337"/>
      <c r="UNQ946" s="337"/>
      <c r="UNR946" s="337"/>
      <c r="UNS946" s="337"/>
      <c r="UNT946" s="337"/>
      <c r="UNU946" s="337"/>
      <c r="UNV946" s="337"/>
      <c r="UNW946" s="337"/>
      <c r="UNX946" s="337"/>
      <c r="UNY946" s="337"/>
      <c r="UNZ946" s="337"/>
      <c r="UOA946" s="337"/>
      <c r="UOB946" s="337"/>
      <c r="UOC946" s="337"/>
      <c r="UOD946" s="337"/>
      <c r="UOE946" s="337"/>
      <c r="UOF946" s="337"/>
      <c r="UOG946" s="337"/>
      <c r="UOH946" s="337"/>
      <c r="UOI946" s="337"/>
      <c r="UOJ946" s="337"/>
      <c r="UOK946" s="337"/>
      <c r="UOL946" s="337"/>
      <c r="UOM946" s="337"/>
      <c r="UON946" s="337"/>
      <c r="UOO946" s="337"/>
      <c r="UOP946" s="337"/>
      <c r="UOQ946" s="337"/>
      <c r="UOR946" s="337"/>
      <c r="UOS946" s="337"/>
      <c r="UOT946" s="337"/>
      <c r="UOU946" s="337"/>
      <c r="UOV946" s="337"/>
      <c r="UOW946" s="337"/>
      <c r="UOX946" s="337"/>
      <c r="UOY946" s="337"/>
      <c r="UOZ946" s="337"/>
      <c r="UPA946" s="337"/>
      <c r="UPB946" s="337"/>
      <c r="UPC946" s="337"/>
      <c r="UPD946" s="337"/>
      <c r="UPE946" s="337"/>
      <c r="UPF946" s="337"/>
      <c r="UPG946" s="337"/>
      <c r="UPH946" s="337"/>
      <c r="UPI946" s="337"/>
      <c r="UPJ946" s="337"/>
      <c r="UPK946" s="337"/>
      <c r="UPL946" s="337"/>
      <c r="UPM946" s="337"/>
      <c r="UPN946" s="337"/>
      <c r="UPO946" s="337"/>
      <c r="UPP946" s="337"/>
      <c r="UPQ946" s="337"/>
      <c r="UPR946" s="337"/>
      <c r="UPS946" s="337"/>
      <c r="UPT946" s="337"/>
      <c r="UPU946" s="337"/>
      <c r="UPV946" s="337"/>
      <c r="UPW946" s="337"/>
      <c r="UPX946" s="337"/>
      <c r="UPY946" s="337"/>
      <c r="UPZ946" s="337"/>
      <c r="UQA946" s="337"/>
      <c r="UQB946" s="337"/>
      <c r="UQC946" s="337"/>
      <c r="UQD946" s="337"/>
      <c r="UQE946" s="337"/>
      <c r="UQF946" s="337"/>
      <c r="UQG946" s="337"/>
      <c r="UQH946" s="337"/>
      <c r="UQI946" s="337"/>
      <c r="UQJ946" s="337"/>
      <c r="UQK946" s="337"/>
      <c r="UQL946" s="337"/>
      <c r="UQM946" s="337"/>
      <c r="UQN946" s="337"/>
      <c r="UQO946" s="337"/>
      <c r="UQP946" s="337"/>
      <c r="UQQ946" s="337"/>
      <c r="UQR946" s="337"/>
      <c r="UQS946" s="337"/>
      <c r="UQT946" s="337"/>
      <c r="UQU946" s="337"/>
      <c r="UQV946" s="337"/>
      <c r="UQW946" s="337"/>
      <c r="UQX946" s="337"/>
      <c r="UQY946" s="337"/>
      <c r="UQZ946" s="337"/>
      <c r="URA946" s="337"/>
      <c r="URB946" s="337"/>
      <c r="URC946" s="337"/>
      <c r="URD946" s="337"/>
      <c r="URE946" s="337"/>
      <c r="URF946" s="337"/>
      <c r="URG946" s="337"/>
      <c r="URH946" s="337"/>
      <c r="URI946" s="337"/>
      <c r="URJ946" s="337"/>
      <c r="URK946" s="337"/>
      <c r="URL946" s="337"/>
      <c r="URM946" s="337"/>
      <c r="URN946" s="337"/>
      <c r="URO946" s="337"/>
      <c r="URP946" s="337"/>
      <c r="URQ946" s="337"/>
      <c r="URR946" s="337"/>
      <c r="URS946" s="337"/>
      <c r="URT946" s="337"/>
      <c r="URU946" s="337"/>
      <c r="URV946" s="337"/>
      <c r="URW946" s="337"/>
      <c r="URX946" s="337"/>
      <c r="URY946" s="337"/>
      <c r="URZ946" s="337"/>
      <c r="USA946" s="337"/>
      <c r="USB946" s="337"/>
      <c r="USC946" s="337"/>
      <c r="USD946" s="337"/>
      <c r="USE946" s="337"/>
      <c r="USF946" s="337"/>
      <c r="USG946" s="337"/>
      <c r="USH946" s="337"/>
      <c r="USI946" s="337"/>
      <c r="USJ946" s="337"/>
      <c r="USK946" s="337"/>
      <c r="USL946" s="337"/>
      <c r="USM946" s="337"/>
      <c r="USN946" s="337"/>
      <c r="USO946" s="337"/>
      <c r="USP946" s="337"/>
      <c r="USQ946" s="337"/>
      <c r="USR946" s="337"/>
      <c r="USS946" s="337"/>
      <c r="UST946" s="337"/>
      <c r="USU946" s="337"/>
      <c r="USV946" s="337"/>
      <c r="USW946" s="337"/>
      <c r="USX946" s="337"/>
      <c r="USY946" s="337"/>
      <c r="USZ946" s="337"/>
      <c r="UTA946" s="337"/>
      <c r="UTB946" s="337"/>
      <c r="UTC946" s="337"/>
      <c r="UTD946" s="337"/>
      <c r="UTE946" s="337"/>
      <c r="UTF946" s="337"/>
      <c r="UTG946" s="337"/>
      <c r="UTH946" s="337"/>
      <c r="UTI946" s="337"/>
      <c r="UTJ946" s="337"/>
      <c r="UTK946" s="337"/>
      <c r="UTL946" s="337"/>
      <c r="UTM946" s="337"/>
      <c r="UTN946" s="337"/>
      <c r="UTO946" s="337"/>
      <c r="UTP946" s="337"/>
      <c r="UTQ946" s="337"/>
      <c r="UTR946" s="337"/>
      <c r="UTS946" s="337"/>
      <c r="UTT946" s="337"/>
      <c r="UTU946" s="337"/>
      <c r="UTV946" s="337"/>
      <c r="UTW946" s="337"/>
      <c r="UTX946" s="337"/>
      <c r="UTY946" s="337"/>
      <c r="UTZ946" s="337"/>
      <c r="UUA946" s="337"/>
      <c r="UUB946" s="337"/>
      <c r="UUC946" s="337"/>
      <c r="UUD946" s="337"/>
      <c r="UUE946" s="337"/>
      <c r="UUF946" s="337"/>
      <c r="UUG946" s="337"/>
      <c r="UUH946" s="337"/>
      <c r="UUI946" s="337"/>
      <c r="UUJ946" s="337"/>
      <c r="UUK946" s="337"/>
      <c r="UUL946" s="337"/>
      <c r="UUM946" s="337"/>
      <c r="UUN946" s="337"/>
      <c r="UUO946" s="337"/>
      <c r="UUP946" s="337"/>
      <c r="UUQ946" s="337"/>
      <c r="UUR946" s="337"/>
      <c r="UUS946" s="337"/>
      <c r="UUT946" s="337"/>
      <c r="UUU946" s="337"/>
      <c r="UUV946" s="337"/>
      <c r="UUW946" s="337"/>
      <c r="UUX946" s="337"/>
      <c r="UUY946" s="337"/>
      <c r="UUZ946" s="337"/>
      <c r="UVA946" s="337"/>
      <c r="UVB946" s="337"/>
      <c r="UVC946" s="337"/>
      <c r="UVD946" s="337"/>
      <c r="UVE946" s="337"/>
      <c r="UVF946" s="337"/>
      <c r="UVG946" s="337"/>
      <c r="UVH946" s="337"/>
      <c r="UVI946" s="337"/>
      <c r="UVJ946" s="337"/>
      <c r="UVK946" s="337"/>
      <c r="UVL946" s="337"/>
      <c r="UVM946" s="337"/>
      <c r="UVN946" s="337"/>
      <c r="UVO946" s="337"/>
      <c r="UVP946" s="337"/>
      <c r="UVQ946" s="337"/>
      <c r="UVR946" s="337"/>
      <c r="UVS946" s="337"/>
      <c r="UVT946" s="337"/>
      <c r="UVU946" s="337"/>
      <c r="UVV946" s="337"/>
      <c r="UVW946" s="337"/>
      <c r="UVX946" s="337"/>
      <c r="UVY946" s="337"/>
      <c r="UVZ946" s="337"/>
      <c r="UWA946" s="337"/>
      <c r="UWB946" s="337"/>
      <c r="UWC946" s="337"/>
      <c r="UWD946" s="337"/>
      <c r="UWE946" s="337"/>
      <c r="UWF946" s="337"/>
      <c r="UWG946" s="337"/>
      <c r="UWH946" s="337"/>
      <c r="UWI946" s="337"/>
      <c r="UWJ946" s="337"/>
      <c r="UWK946" s="337"/>
      <c r="UWL946" s="337"/>
      <c r="UWM946" s="337"/>
      <c r="UWN946" s="337"/>
      <c r="UWO946" s="337"/>
      <c r="UWP946" s="337"/>
      <c r="UWQ946" s="337"/>
      <c r="UWR946" s="337"/>
      <c r="UWS946" s="337"/>
      <c r="UWT946" s="337"/>
      <c r="UWU946" s="337"/>
      <c r="UWV946" s="337"/>
      <c r="UWW946" s="337"/>
      <c r="UWX946" s="337"/>
      <c r="UWY946" s="337"/>
      <c r="UWZ946" s="337"/>
      <c r="UXA946" s="337"/>
      <c r="UXB946" s="337"/>
      <c r="UXC946" s="337"/>
      <c r="UXD946" s="337"/>
      <c r="UXE946" s="337"/>
      <c r="UXF946" s="337"/>
      <c r="UXG946" s="337"/>
      <c r="UXH946" s="337"/>
      <c r="UXI946" s="337"/>
      <c r="UXJ946" s="337"/>
      <c r="UXK946" s="337"/>
      <c r="UXL946" s="337"/>
      <c r="UXM946" s="337"/>
      <c r="UXN946" s="337"/>
      <c r="UXO946" s="337"/>
      <c r="UXP946" s="337"/>
      <c r="UXQ946" s="337"/>
      <c r="UXR946" s="337"/>
      <c r="UXS946" s="337"/>
      <c r="UXT946" s="337"/>
      <c r="UXU946" s="337"/>
      <c r="UXV946" s="337"/>
      <c r="UXW946" s="337"/>
      <c r="UXX946" s="337"/>
      <c r="UXY946" s="337"/>
      <c r="UXZ946" s="337"/>
      <c r="UYA946" s="337"/>
      <c r="UYB946" s="337"/>
      <c r="UYC946" s="337"/>
      <c r="UYD946" s="337"/>
      <c r="UYE946" s="337"/>
      <c r="UYF946" s="337"/>
      <c r="UYG946" s="337"/>
      <c r="UYH946" s="337"/>
      <c r="UYI946" s="337"/>
      <c r="UYJ946" s="337"/>
      <c r="UYK946" s="337"/>
      <c r="UYL946" s="337"/>
      <c r="UYM946" s="337"/>
      <c r="UYN946" s="337"/>
      <c r="UYO946" s="337"/>
      <c r="UYP946" s="337"/>
      <c r="UYQ946" s="337"/>
      <c r="UYR946" s="337"/>
      <c r="UYS946" s="337"/>
      <c r="UYT946" s="337"/>
      <c r="UYU946" s="337"/>
      <c r="UYV946" s="337"/>
      <c r="UYW946" s="337"/>
      <c r="UYX946" s="337"/>
      <c r="UYY946" s="337"/>
      <c r="UYZ946" s="337"/>
      <c r="UZA946" s="337"/>
      <c r="UZB946" s="337"/>
      <c r="UZC946" s="337"/>
      <c r="UZD946" s="337"/>
      <c r="UZE946" s="337"/>
      <c r="UZF946" s="337"/>
      <c r="UZG946" s="337"/>
      <c r="UZH946" s="337"/>
      <c r="UZI946" s="337"/>
      <c r="UZJ946" s="337"/>
      <c r="UZK946" s="337"/>
      <c r="UZL946" s="337"/>
      <c r="UZM946" s="337"/>
      <c r="UZN946" s="337"/>
      <c r="UZO946" s="337"/>
      <c r="UZP946" s="337"/>
      <c r="UZQ946" s="337"/>
      <c r="UZR946" s="337"/>
      <c r="UZS946" s="337"/>
      <c r="UZT946" s="337"/>
      <c r="UZU946" s="337"/>
      <c r="UZV946" s="337"/>
      <c r="UZW946" s="337"/>
      <c r="UZX946" s="337"/>
      <c r="UZY946" s="337"/>
      <c r="UZZ946" s="337"/>
      <c r="VAA946" s="337"/>
      <c r="VAB946" s="337"/>
      <c r="VAC946" s="337"/>
      <c r="VAD946" s="337"/>
      <c r="VAE946" s="337"/>
      <c r="VAF946" s="337"/>
      <c r="VAG946" s="337"/>
      <c r="VAH946" s="337"/>
      <c r="VAI946" s="337"/>
      <c r="VAJ946" s="337"/>
      <c r="VAK946" s="337"/>
      <c r="VAL946" s="337"/>
      <c r="VAM946" s="337"/>
      <c r="VAN946" s="337"/>
      <c r="VAO946" s="337"/>
      <c r="VAP946" s="337"/>
      <c r="VAQ946" s="337"/>
      <c r="VAR946" s="337"/>
      <c r="VAS946" s="337"/>
      <c r="VAT946" s="337"/>
      <c r="VAU946" s="337"/>
      <c r="VAV946" s="337"/>
      <c r="VAW946" s="337"/>
      <c r="VAX946" s="337"/>
      <c r="VAY946" s="337"/>
      <c r="VAZ946" s="337"/>
      <c r="VBA946" s="337"/>
      <c r="VBB946" s="337"/>
      <c r="VBC946" s="337"/>
      <c r="VBD946" s="337"/>
      <c r="VBE946" s="337"/>
      <c r="VBF946" s="337"/>
      <c r="VBG946" s="337"/>
      <c r="VBH946" s="337"/>
      <c r="VBI946" s="337"/>
      <c r="VBJ946" s="337"/>
      <c r="VBK946" s="337"/>
      <c r="VBL946" s="337"/>
      <c r="VBM946" s="337"/>
      <c r="VBN946" s="337"/>
      <c r="VBO946" s="337"/>
      <c r="VBP946" s="337"/>
      <c r="VBQ946" s="337"/>
      <c r="VBR946" s="337"/>
      <c r="VBS946" s="337"/>
      <c r="VBT946" s="337"/>
      <c r="VBU946" s="337"/>
      <c r="VBV946" s="337"/>
      <c r="VBW946" s="337"/>
      <c r="VBX946" s="337"/>
      <c r="VBY946" s="337"/>
      <c r="VBZ946" s="337"/>
      <c r="VCA946" s="337"/>
      <c r="VCB946" s="337"/>
      <c r="VCC946" s="337"/>
      <c r="VCD946" s="337"/>
      <c r="VCE946" s="337"/>
      <c r="VCF946" s="337"/>
      <c r="VCG946" s="337"/>
      <c r="VCH946" s="337"/>
      <c r="VCI946" s="337"/>
      <c r="VCJ946" s="337"/>
      <c r="VCK946" s="337"/>
      <c r="VCL946" s="337"/>
      <c r="VCM946" s="337"/>
      <c r="VCN946" s="337"/>
      <c r="VCO946" s="337"/>
      <c r="VCP946" s="337"/>
      <c r="VCQ946" s="337"/>
      <c r="VCR946" s="337"/>
      <c r="VCS946" s="337"/>
      <c r="VCT946" s="337"/>
      <c r="VCU946" s="337"/>
      <c r="VCV946" s="337"/>
      <c r="VCW946" s="337"/>
      <c r="VCX946" s="337"/>
      <c r="VCY946" s="337"/>
      <c r="VCZ946" s="337"/>
      <c r="VDA946" s="337"/>
      <c r="VDB946" s="337"/>
      <c r="VDC946" s="337"/>
      <c r="VDD946" s="337"/>
      <c r="VDE946" s="337"/>
      <c r="VDF946" s="337"/>
      <c r="VDG946" s="337"/>
      <c r="VDH946" s="337"/>
      <c r="VDI946" s="337"/>
      <c r="VDJ946" s="337"/>
      <c r="VDK946" s="337"/>
      <c r="VDL946" s="337"/>
      <c r="VDM946" s="337"/>
      <c r="VDN946" s="337"/>
      <c r="VDO946" s="337"/>
      <c r="VDP946" s="337"/>
      <c r="VDQ946" s="337"/>
      <c r="VDR946" s="337"/>
      <c r="VDS946" s="337"/>
      <c r="VDT946" s="337"/>
      <c r="VDU946" s="337"/>
      <c r="VDV946" s="337"/>
      <c r="VDW946" s="337"/>
      <c r="VDX946" s="337"/>
      <c r="VDY946" s="337"/>
      <c r="VDZ946" s="337"/>
      <c r="VEA946" s="337"/>
      <c r="VEB946" s="337"/>
      <c r="VEC946" s="337"/>
      <c r="VED946" s="337"/>
      <c r="VEE946" s="337"/>
      <c r="VEF946" s="337"/>
      <c r="VEG946" s="337"/>
      <c r="VEH946" s="337"/>
      <c r="VEI946" s="337"/>
      <c r="VEJ946" s="337"/>
      <c r="VEK946" s="337"/>
      <c r="VEL946" s="337"/>
      <c r="VEM946" s="337"/>
      <c r="VEN946" s="337"/>
      <c r="VEO946" s="337"/>
      <c r="VEP946" s="337"/>
      <c r="VEQ946" s="337"/>
      <c r="VER946" s="337"/>
      <c r="VES946" s="337"/>
      <c r="VET946" s="337"/>
      <c r="VEU946" s="337"/>
      <c r="VEV946" s="337"/>
      <c r="VEW946" s="337"/>
      <c r="VEX946" s="337"/>
      <c r="VEY946" s="337"/>
      <c r="VEZ946" s="337"/>
      <c r="VFA946" s="337"/>
      <c r="VFB946" s="337"/>
      <c r="VFC946" s="337"/>
      <c r="VFD946" s="337"/>
      <c r="VFE946" s="337"/>
      <c r="VFF946" s="337"/>
      <c r="VFG946" s="337"/>
      <c r="VFH946" s="337"/>
      <c r="VFI946" s="337"/>
      <c r="VFJ946" s="337"/>
      <c r="VFK946" s="337"/>
      <c r="VFL946" s="337"/>
      <c r="VFM946" s="337"/>
      <c r="VFN946" s="337"/>
      <c r="VFO946" s="337"/>
      <c r="VFP946" s="337"/>
      <c r="VFQ946" s="337"/>
      <c r="VFR946" s="337"/>
      <c r="VFS946" s="337"/>
      <c r="VFT946" s="337"/>
      <c r="VFU946" s="337"/>
      <c r="VFV946" s="337"/>
      <c r="VFW946" s="337"/>
      <c r="VFX946" s="337"/>
      <c r="VFY946" s="337"/>
      <c r="VFZ946" s="337"/>
      <c r="VGA946" s="337"/>
      <c r="VGB946" s="337"/>
      <c r="VGC946" s="337"/>
      <c r="VGD946" s="337"/>
      <c r="VGE946" s="337"/>
      <c r="VGF946" s="337"/>
      <c r="VGG946" s="337"/>
      <c r="VGH946" s="337"/>
      <c r="VGI946" s="337"/>
      <c r="VGJ946" s="337"/>
      <c r="VGK946" s="337"/>
      <c r="VGL946" s="337"/>
      <c r="VGM946" s="337"/>
      <c r="VGN946" s="337"/>
      <c r="VGO946" s="337"/>
      <c r="VGP946" s="337"/>
      <c r="VGQ946" s="337"/>
      <c r="VGR946" s="337"/>
      <c r="VGS946" s="337"/>
      <c r="VGT946" s="337"/>
      <c r="VGU946" s="337"/>
      <c r="VGV946" s="337"/>
      <c r="VGW946" s="337"/>
      <c r="VGX946" s="337"/>
      <c r="VGY946" s="337"/>
      <c r="VGZ946" s="337"/>
      <c r="VHA946" s="337"/>
      <c r="VHB946" s="337"/>
      <c r="VHC946" s="337"/>
      <c r="VHD946" s="337"/>
      <c r="VHE946" s="337"/>
      <c r="VHF946" s="337"/>
      <c r="VHG946" s="337"/>
      <c r="VHH946" s="337"/>
      <c r="VHI946" s="337"/>
      <c r="VHJ946" s="337"/>
      <c r="VHK946" s="337"/>
      <c r="VHL946" s="337"/>
      <c r="VHM946" s="337"/>
      <c r="VHN946" s="337"/>
      <c r="VHO946" s="337"/>
      <c r="VHP946" s="337"/>
      <c r="VHQ946" s="337"/>
      <c r="VHR946" s="337"/>
      <c r="VHS946" s="337"/>
      <c r="VHT946" s="337"/>
      <c r="VHU946" s="337"/>
      <c r="VHV946" s="337"/>
      <c r="VHW946" s="337"/>
      <c r="VHX946" s="337"/>
      <c r="VHY946" s="337"/>
      <c r="VHZ946" s="337"/>
      <c r="VIA946" s="337"/>
      <c r="VIB946" s="337"/>
      <c r="VIC946" s="337"/>
      <c r="VID946" s="337"/>
      <c r="VIE946" s="337"/>
      <c r="VIF946" s="337"/>
      <c r="VIG946" s="337"/>
      <c r="VIH946" s="337"/>
      <c r="VII946" s="337"/>
      <c r="VIJ946" s="337"/>
      <c r="VIK946" s="337"/>
      <c r="VIL946" s="337"/>
      <c r="VIM946" s="337"/>
      <c r="VIN946" s="337"/>
      <c r="VIO946" s="337"/>
      <c r="VIP946" s="337"/>
      <c r="VIQ946" s="337"/>
      <c r="VIR946" s="337"/>
      <c r="VIS946" s="337"/>
      <c r="VIT946" s="337"/>
      <c r="VIU946" s="337"/>
      <c r="VIV946" s="337"/>
      <c r="VIW946" s="337"/>
      <c r="VIX946" s="337"/>
      <c r="VIY946" s="337"/>
      <c r="VIZ946" s="337"/>
      <c r="VJA946" s="337"/>
      <c r="VJB946" s="337"/>
      <c r="VJC946" s="337"/>
      <c r="VJD946" s="337"/>
      <c r="VJE946" s="337"/>
      <c r="VJF946" s="337"/>
      <c r="VJG946" s="337"/>
      <c r="VJH946" s="337"/>
      <c r="VJI946" s="337"/>
      <c r="VJJ946" s="337"/>
      <c r="VJK946" s="337"/>
      <c r="VJL946" s="337"/>
      <c r="VJM946" s="337"/>
      <c r="VJN946" s="337"/>
      <c r="VJO946" s="337"/>
      <c r="VJP946" s="337"/>
      <c r="VJQ946" s="337"/>
      <c r="VJR946" s="337"/>
      <c r="VJS946" s="337"/>
      <c r="VJT946" s="337"/>
      <c r="VJU946" s="337"/>
      <c r="VJV946" s="337"/>
      <c r="VJW946" s="337"/>
      <c r="VJX946" s="337"/>
      <c r="VJY946" s="337"/>
      <c r="VJZ946" s="337"/>
      <c r="VKA946" s="337"/>
      <c r="VKB946" s="337"/>
      <c r="VKC946" s="337"/>
      <c r="VKD946" s="337"/>
      <c r="VKE946" s="337"/>
      <c r="VKF946" s="337"/>
      <c r="VKG946" s="337"/>
      <c r="VKH946" s="337"/>
      <c r="VKI946" s="337"/>
      <c r="VKJ946" s="337"/>
      <c r="VKK946" s="337"/>
      <c r="VKL946" s="337"/>
      <c r="VKM946" s="337"/>
      <c r="VKN946" s="337"/>
      <c r="VKO946" s="337"/>
      <c r="VKP946" s="337"/>
      <c r="VKQ946" s="337"/>
      <c r="VKR946" s="337"/>
      <c r="VKS946" s="337"/>
      <c r="VKT946" s="337"/>
      <c r="VKU946" s="337"/>
      <c r="VKV946" s="337"/>
      <c r="VKW946" s="337"/>
      <c r="VKX946" s="337"/>
      <c r="VKY946" s="337"/>
      <c r="VKZ946" s="337"/>
      <c r="VLA946" s="337"/>
      <c r="VLB946" s="337"/>
      <c r="VLC946" s="337"/>
      <c r="VLD946" s="337"/>
      <c r="VLE946" s="337"/>
      <c r="VLF946" s="337"/>
      <c r="VLG946" s="337"/>
      <c r="VLH946" s="337"/>
      <c r="VLI946" s="337"/>
      <c r="VLJ946" s="337"/>
      <c r="VLK946" s="337"/>
      <c r="VLL946" s="337"/>
      <c r="VLM946" s="337"/>
      <c r="VLN946" s="337"/>
      <c r="VLO946" s="337"/>
      <c r="VLP946" s="337"/>
      <c r="VLQ946" s="337"/>
      <c r="VLR946" s="337"/>
      <c r="VLS946" s="337"/>
      <c r="VLT946" s="337"/>
      <c r="VLU946" s="337"/>
      <c r="VLV946" s="337"/>
      <c r="VLW946" s="337"/>
      <c r="VLX946" s="337"/>
      <c r="VLY946" s="337"/>
      <c r="VLZ946" s="337"/>
      <c r="VMA946" s="337"/>
      <c r="VMB946" s="337"/>
      <c r="VMC946" s="337"/>
      <c r="VMD946" s="337"/>
      <c r="VME946" s="337"/>
      <c r="VMF946" s="337"/>
      <c r="VMG946" s="337"/>
      <c r="VMH946" s="337"/>
      <c r="VMI946" s="337"/>
      <c r="VMJ946" s="337"/>
      <c r="VMK946" s="337"/>
      <c r="VML946" s="337"/>
      <c r="VMM946" s="337"/>
      <c r="VMN946" s="337"/>
      <c r="VMO946" s="337"/>
      <c r="VMP946" s="337"/>
      <c r="VMQ946" s="337"/>
      <c r="VMR946" s="337"/>
      <c r="VMS946" s="337"/>
      <c r="VMT946" s="337"/>
      <c r="VMU946" s="337"/>
      <c r="VMV946" s="337"/>
      <c r="VMW946" s="337"/>
      <c r="VMX946" s="337"/>
      <c r="VMY946" s="337"/>
      <c r="VMZ946" s="337"/>
      <c r="VNA946" s="337"/>
      <c r="VNB946" s="337"/>
      <c r="VNC946" s="337"/>
      <c r="VND946" s="337"/>
      <c r="VNE946" s="337"/>
      <c r="VNF946" s="337"/>
      <c r="VNG946" s="337"/>
      <c r="VNH946" s="337"/>
      <c r="VNI946" s="337"/>
      <c r="VNJ946" s="337"/>
      <c r="VNK946" s="337"/>
      <c r="VNL946" s="337"/>
      <c r="VNM946" s="337"/>
      <c r="VNN946" s="337"/>
      <c r="VNO946" s="337"/>
      <c r="VNP946" s="337"/>
      <c r="VNQ946" s="337"/>
      <c r="VNR946" s="337"/>
      <c r="VNS946" s="337"/>
      <c r="VNT946" s="337"/>
      <c r="VNU946" s="337"/>
      <c r="VNV946" s="337"/>
      <c r="VNW946" s="337"/>
      <c r="VNX946" s="337"/>
      <c r="VNY946" s="337"/>
      <c r="VNZ946" s="337"/>
      <c r="VOA946" s="337"/>
      <c r="VOB946" s="337"/>
      <c r="VOC946" s="337"/>
      <c r="VOD946" s="337"/>
      <c r="VOE946" s="337"/>
      <c r="VOF946" s="337"/>
      <c r="VOG946" s="337"/>
      <c r="VOH946" s="337"/>
      <c r="VOI946" s="337"/>
      <c r="VOJ946" s="337"/>
      <c r="VOK946" s="337"/>
      <c r="VOL946" s="337"/>
      <c r="VOM946" s="337"/>
      <c r="VON946" s="337"/>
      <c r="VOO946" s="337"/>
      <c r="VOP946" s="337"/>
      <c r="VOQ946" s="337"/>
      <c r="VOR946" s="337"/>
      <c r="VOS946" s="337"/>
      <c r="VOT946" s="337"/>
      <c r="VOU946" s="337"/>
      <c r="VOV946" s="337"/>
      <c r="VOW946" s="337"/>
      <c r="VOX946" s="337"/>
      <c r="VOY946" s="337"/>
      <c r="VOZ946" s="337"/>
      <c r="VPA946" s="337"/>
      <c r="VPB946" s="337"/>
      <c r="VPC946" s="337"/>
      <c r="VPD946" s="337"/>
      <c r="VPE946" s="337"/>
      <c r="VPF946" s="337"/>
      <c r="VPG946" s="337"/>
      <c r="VPH946" s="337"/>
      <c r="VPI946" s="337"/>
      <c r="VPJ946" s="337"/>
      <c r="VPK946" s="337"/>
      <c r="VPL946" s="337"/>
      <c r="VPM946" s="337"/>
      <c r="VPN946" s="337"/>
      <c r="VPO946" s="337"/>
      <c r="VPP946" s="337"/>
      <c r="VPQ946" s="337"/>
      <c r="VPR946" s="337"/>
      <c r="VPS946" s="337"/>
      <c r="VPT946" s="337"/>
      <c r="VPU946" s="337"/>
      <c r="VPV946" s="337"/>
      <c r="VPW946" s="337"/>
      <c r="VPX946" s="337"/>
      <c r="VPY946" s="337"/>
      <c r="VPZ946" s="337"/>
      <c r="VQA946" s="337"/>
      <c r="VQB946" s="337"/>
      <c r="VQC946" s="337"/>
      <c r="VQD946" s="337"/>
      <c r="VQE946" s="337"/>
      <c r="VQF946" s="337"/>
      <c r="VQG946" s="337"/>
      <c r="VQH946" s="337"/>
      <c r="VQI946" s="337"/>
      <c r="VQJ946" s="337"/>
      <c r="VQK946" s="337"/>
      <c r="VQL946" s="337"/>
      <c r="VQM946" s="337"/>
      <c r="VQN946" s="337"/>
      <c r="VQO946" s="337"/>
      <c r="VQP946" s="337"/>
      <c r="VQQ946" s="337"/>
      <c r="VQR946" s="337"/>
      <c r="VQS946" s="337"/>
      <c r="VQT946" s="337"/>
      <c r="VQU946" s="337"/>
      <c r="VQV946" s="337"/>
      <c r="VQW946" s="337"/>
      <c r="VQX946" s="337"/>
      <c r="VQY946" s="337"/>
      <c r="VQZ946" s="337"/>
      <c r="VRA946" s="337"/>
      <c r="VRB946" s="337"/>
      <c r="VRC946" s="337"/>
      <c r="VRD946" s="337"/>
      <c r="VRE946" s="337"/>
      <c r="VRF946" s="337"/>
      <c r="VRG946" s="337"/>
      <c r="VRH946" s="337"/>
      <c r="VRI946" s="337"/>
      <c r="VRJ946" s="337"/>
      <c r="VRK946" s="337"/>
      <c r="VRL946" s="337"/>
      <c r="VRM946" s="337"/>
      <c r="VRN946" s="337"/>
      <c r="VRO946" s="337"/>
      <c r="VRP946" s="337"/>
      <c r="VRQ946" s="337"/>
      <c r="VRR946" s="337"/>
      <c r="VRS946" s="337"/>
      <c r="VRT946" s="337"/>
      <c r="VRU946" s="337"/>
      <c r="VRV946" s="337"/>
      <c r="VRW946" s="337"/>
      <c r="VRX946" s="337"/>
      <c r="VRY946" s="337"/>
      <c r="VRZ946" s="337"/>
      <c r="VSA946" s="337"/>
      <c r="VSB946" s="337"/>
      <c r="VSC946" s="337"/>
      <c r="VSD946" s="337"/>
      <c r="VSE946" s="337"/>
      <c r="VSF946" s="337"/>
      <c r="VSG946" s="337"/>
      <c r="VSH946" s="337"/>
      <c r="VSI946" s="337"/>
      <c r="VSJ946" s="337"/>
      <c r="VSK946" s="337"/>
      <c r="VSL946" s="337"/>
      <c r="VSM946" s="337"/>
      <c r="VSN946" s="337"/>
      <c r="VSO946" s="337"/>
      <c r="VSP946" s="337"/>
      <c r="VSQ946" s="337"/>
      <c r="VSR946" s="337"/>
      <c r="VSS946" s="337"/>
      <c r="VST946" s="337"/>
      <c r="VSU946" s="337"/>
      <c r="VSV946" s="337"/>
      <c r="VSW946" s="337"/>
      <c r="VSX946" s="337"/>
      <c r="VSY946" s="337"/>
      <c r="VSZ946" s="337"/>
      <c r="VTA946" s="337"/>
      <c r="VTB946" s="337"/>
      <c r="VTC946" s="337"/>
      <c r="VTD946" s="337"/>
      <c r="VTE946" s="337"/>
      <c r="VTF946" s="337"/>
      <c r="VTG946" s="337"/>
      <c r="VTH946" s="337"/>
      <c r="VTI946" s="337"/>
      <c r="VTJ946" s="337"/>
      <c r="VTK946" s="337"/>
      <c r="VTL946" s="337"/>
      <c r="VTM946" s="337"/>
      <c r="VTN946" s="337"/>
      <c r="VTO946" s="337"/>
      <c r="VTP946" s="337"/>
      <c r="VTQ946" s="337"/>
      <c r="VTR946" s="337"/>
      <c r="VTS946" s="337"/>
      <c r="VTT946" s="337"/>
      <c r="VTU946" s="337"/>
      <c r="VTV946" s="337"/>
      <c r="VTW946" s="337"/>
      <c r="VTX946" s="337"/>
      <c r="VTY946" s="337"/>
      <c r="VTZ946" s="337"/>
      <c r="VUA946" s="337"/>
      <c r="VUB946" s="337"/>
      <c r="VUC946" s="337"/>
      <c r="VUD946" s="337"/>
      <c r="VUE946" s="337"/>
      <c r="VUF946" s="337"/>
      <c r="VUG946" s="337"/>
      <c r="VUH946" s="337"/>
      <c r="VUI946" s="337"/>
      <c r="VUJ946" s="337"/>
      <c r="VUK946" s="337"/>
      <c r="VUL946" s="337"/>
      <c r="VUM946" s="337"/>
      <c r="VUN946" s="337"/>
      <c r="VUO946" s="337"/>
      <c r="VUP946" s="337"/>
      <c r="VUQ946" s="337"/>
      <c r="VUR946" s="337"/>
      <c r="VUS946" s="337"/>
      <c r="VUT946" s="337"/>
      <c r="VUU946" s="337"/>
      <c r="VUV946" s="337"/>
      <c r="VUW946" s="337"/>
      <c r="VUX946" s="337"/>
      <c r="VUY946" s="337"/>
      <c r="VUZ946" s="337"/>
      <c r="VVA946" s="337"/>
      <c r="VVB946" s="337"/>
      <c r="VVC946" s="337"/>
      <c r="VVD946" s="337"/>
      <c r="VVE946" s="337"/>
      <c r="VVF946" s="337"/>
      <c r="VVG946" s="337"/>
      <c r="VVH946" s="337"/>
      <c r="VVI946" s="337"/>
      <c r="VVJ946" s="337"/>
      <c r="VVK946" s="337"/>
      <c r="VVL946" s="337"/>
      <c r="VVM946" s="337"/>
      <c r="VVN946" s="337"/>
      <c r="VVO946" s="337"/>
      <c r="VVP946" s="337"/>
      <c r="VVQ946" s="337"/>
      <c r="VVR946" s="337"/>
      <c r="VVS946" s="337"/>
      <c r="VVT946" s="337"/>
      <c r="VVU946" s="337"/>
      <c r="VVV946" s="337"/>
      <c r="VVW946" s="337"/>
      <c r="VVX946" s="337"/>
      <c r="VVY946" s="337"/>
      <c r="VVZ946" s="337"/>
      <c r="VWA946" s="337"/>
      <c r="VWB946" s="337"/>
      <c r="VWC946" s="337"/>
      <c r="VWD946" s="337"/>
      <c r="VWE946" s="337"/>
      <c r="VWF946" s="337"/>
      <c r="VWG946" s="337"/>
      <c r="VWH946" s="337"/>
      <c r="VWI946" s="337"/>
      <c r="VWJ946" s="337"/>
      <c r="VWK946" s="337"/>
      <c r="VWL946" s="337"/>
      <c r="VWM946" s="337"/>
      <c r="VWN946" s="337"/>
      <c r="VWO946" s="337"/>
      <c r="VWP946" s="337"/>
      <c r="VWQ946" s="337"/>
      <c r="VWR946" s="337"/>
      <c r="VWS946" s="337"/>
      <c r="VWT946" s="337"/>
      <c r="VWU946" s="337"/>
      <c r="VWV946" s="337"/>
      <c r="VWW946" s="337"/>
      <c r="VWX946" s="337"/>
      <c r="VWY946" s="337"/>
      <c r="VWZ946" s="337"/>
      <c r="VXA946" s="337"/>
      <c r="VXB946" s="337"/>
      <c r="VXC946" s="337"/>
      <c r="VXD946" s="337"/>
      <c r="VXE946" s="337"/>
      <c r="VXF946" s="337"/>
      <c r="VXG946" s="337"/>
      <c r="VXH946" s="337"/>
      <c r="VXI946" s="337"/>
      <c r="VXJ946" s="337"/>
      <c r="VXK946" s="337"/>
      <c r="VXL946" s="337"/>
      <c r="VXM946" s="337"/>
      <c r="VXN946" s="337"/>
      <c r="VXO946" s="337"/>
      <c r="VXP946" s="337"/>
      <c r="VXQ946" s="337"/>
      <c r="VXR946" s="337"/>
      <c r="VXS946" s="337"/>
      <c r="VXT946" s="337"/>
      <c r="VXU946" s="337"/>
      <c r="VXV946" s="337"/>
      <c r="VXW946" s="337"/>
      <c r="VXX946" s="337"/>
      <c r="VXY946" s="337"/>
      <c r="VXZ946" s="337"/>
      <c r="VYA946" s="337"/>
      <c r="VYB946" s="337"/>
      <c r="VYC946" s="337"/>
      <c r="VYD946" s="337"/>
      <c r="VYE946" s="337"/>
      <c r="VYF946" s="337"/>
      <c r="VYG946" s="337"/>
      <c r="VYH946" s="337"/>
      <c r="VYI946" s="337"/>
      <c r="VYJ946" s="337"/>
      <c r="VYK946" s="337"/>
      <c r="VYL946" s="337"/>
      <c r="VYM946" s="337"/>
      <c r="VYN946" s="337"/>
      <c r="VYO946" s="337"/>
      <c r="VYP946" s="337"/>
      <c r="VYQ946" s="337"/>
      <c r="VYR946" s="337"/>
      <c r="VYS946" s="337"/>
      <c r="VYT946" s="337"/>
      <c r="VYU946" s="337"/>
      <c r="VYV946" s="337"/>
      <c r="VYW946" s="337"/>
      <c r="VYX946" s="337"/>
      <c r="VYY946" s="337"/>
      <c r="VYZ946" s="337"/>
      <c r="VZA946" s="337"/>
      <c r="VZB946" s="337"/>
      <c r="VZC946" s="337"/>
      <c r="VZD946" s="337"/>
      <c r="VZE946" s="337"/>
      <c r="VZF946" s="337"/>
      <c r="VZG946" s="337"/>
      <c r="VZH946" s="337"/>
      <c r="VZI946" s="337"/>
      <c r="VZJ946" s="337"/>
      <c r="VZK946" s="337"/>
      <c r="VZL946" s="337"/>
      <c r="VZM946" s="337"/>
      <c r="VZN946" s="337"/>
      <c r="VZO946" s="337"/>
      <c r="VZP946" s="337"/>
      <c r="VZQ946" s="337"/>
      <c r="VZR946" s="337"/>
      <c r="VZS946" s="337"/>
      <c r="VZT946" s="337"/>
      <c r="VZU946" s="337"/>
      <c r="VZV946" s="337"/>
      <c r="VZW946" s="337"/>
      <c r="VZX946" s="337"/>
      <c r="VZY946" s="337"/>
      <c r="VZZ946" s="337"/>
      <c r="WAA946" s="337"/>
      <c r="WAB946" s="337"/>
      <c r="WAC946" s="337"/>
      <c r="WAD946" s="337"/>
      <c r="WAE946" s="337"/>
      <c r="WAF946" s="337"/>
      <c r="WAG946" s="337"/>
      <c r="WAH946" s="337"/>
      <c r="WAI946" s="337"/>
      <c r="WAJ946" s="337"/>
      <c r="WAK946" s="337"/>
      <c r="WAL946" s="337"/>
      <c r="WAM946" s="337"/>
      <c r="WAN946" s="337"/>
      <c r="WAO946" s="337"/>
      <c r="WAP946" s="337"/>
      <c r="WAQ946" s="337"/>
      <c r="WAR946" s="337"/>
      <c r="WAS946" s="337"/>
      <c r="WAT946" s="337"/>
      <c r="WAU946" s="337"/>
      <c r="WAV946" s="337"/>
      <c r="WAW946" s="337"/>
      <c r="WAX946" s="337"/>
      <c r="WAY946" s="337"/>
      <c r="WAZ946" s="337"/>
      <c r="WBA946" s="337"/>
      <c r="WBB946" s="337"/>
      <c r="WBC946" s="337"/>
      <c r="WBD946" s="337"/>
      <c r="WBE946" s="337"/>
      <c r="WBF946" s="337"/>
      <c r="WBG946" s="337"/>
      <c r="WBH946" s="337"/>
      <c r="WBI946" s="337"/>
      <c r="WBJ946" s="337"/>
      <c r="WBK946" s="337"/>
      <c r="WBL946" s="337"/>
      <c r="WBM946" s="337"/>
      <c r="WBN946" s="337"/>
      <c r="WBO946" s="337"/>
      <c r="WBP946" s="337"/>
      <c r="WBQ946" s="337"/>
      <c r="WBR946" s="337"/>
      <c r="WBS946" s="337"/>
      <c r="WBT946" s="337"/>
      <c r="WBU946" s="337"/>
      <c r="WBV946" s="337"/>
      <c r="WBW946" s="337"/>
      <c r="WBX946" s="337"/>
      <c r="WBY946" s="337"/>
      <c r="WBZ946" s="337"/>
      <c r="WCA946" s="337"/>
      <c r="WCB946" s="337"/>
      <c r="WCC946" s="337"/>
      <c r="WCD946" s="337"/>
      <c r="WCE946" s="337"/>
      <c r="WCF946" s="337"/>
      <c r="WCG946" s="337"/>
      <c r="WCH946" s="337"/>
      <c r="WCI946" s="337"/>
      <c r="WCJ946" s="337"/>
      <c r="WCK946" s="337"/>
      <c r="WCL946" s="337"/>
      <c r="WCM946" s="337"/>
      <c r="WCN946" s="337"/>
      <c r="WCO946" s="337"/>
      <c r="WCP946" s="337"/>
      <c r="WCQ946" s="337"/>
      <c r="WCR946" s="337"/>
      <c r="WCS946" s="337"/>
      <c r="WCT946" s="337"/>
      <c r="WCU946" s="337"/>
      <c r="WCV946" s="337"/>
      <c r="WCW946" s="337"/>
      <c r="WCX946" s="337"/>
      <c r="WCY946" s="337"/>
      <c r="WCZ946" s="337"/>
      <c r="WDA946" s="337"/>
      <c r="WDB946" s="337"/>
      <c r="WDC946" s="337"/>
      <c r="WDD946" s="337"/>
      <c r="WDE946" s="337"/>
      <c r="WDF946" s="337"/>
      <c r="WDG946" s="337"/>
      <c r="WDH946" s="337"/>
      <c r="WDI946" s="337"/>
      <c r="WDJ946" s="337"/>
      <c r="WDK946" s="337"/>
      <c r="WDL946" s="337"/>
      <c r="WDM946" s="337"/>
      <c r="WDN946" s="337"/>
      <c r="WDO946" s="337"/>
      <c r="WDP946" s="337"/>
      <c r="WDQ946" s="337"/>
      <c r="WDR946" s="337"/>
      <c r="WDS946" s="337"/>
      <c r="WDT946" s="337"/>
      <c r="WDU946" s="337"/>
      <c r="WDV946" s="337"/>
      <c r="WDW946" s="337"/>
      <c r="WDX946" s="337"/>
      <c r="WDY946" s="337"/>
      <c r="WDZ946" s="337"/>
      <c r="WEA946" s="337"/>
      <c r="WEB946" s="337"/>
      <c r="WEC946" s="337"/>
      <c r="WED946" s="337"/>
      <c r="WEE946" s="337"/>
      <c r="WEF946" s="337"/>
      <c r="WEG946" s="337"/>
      <c r="WEH946" s="337"/>
      <c r="WEI946" s="337"/>
      <c r="WEJ946" s="337"/>
      <c r="WEK946" s="337"/>
      <c r="WEL946" s="337"/>
      <c r="WEM946" s="337"/>
      <c r="WEN946" s="337"/>
      <c r="WEO946" s="337"/>
      <c r="WEP946" s="337"/>
      <c r="WEQ946" s="337"/>
      <c r="WER946" s="337"/>
      <c r="WES946" s="337"/>
      <c r="WET946" s="337"/>
      <c r="WEU946" s="337"/>
      <c r="WEV946" s="337"/>
      <c r="WEW946" s="337"/>
      <c r="WEX946" s="337"/>
      <c r="WEY946" s="337"/>
      <c r="WEZ946" s="337"/>
      <c r="WFA946" s="337"/>
      <c r="WFB946" s="337"/>
      <c r="WFC946" s="337"/>
      <c r="WFD946" s="337"/>
      <c r="WFE946" s="337"/>
      <c r="WFF946" s="337"/>
      <c r="WFG946" s="337"/>
      <c r="WFH946" s="337"/>
      <c r="WFI946" s="337"/>
      <c r="WFJ946" s="337"/>
      <c r="WFK946" s="337"/>
      <c r="WFL946" s="337"/>
      <c r="WFM946" s="337"/>
      <c r="WFN946" s="337"/>
      <c r="WFO946" s="337"/>
      <c r="WFP946" s="337"/>
      <c r="WFQ946" s="337"/>
      <c r="WFR946" s="337"/>
      <c r="WFS946" s="337"/>
      <c r="WFT946" s="337"/>
      <c r="WFU946" s="337"/>
      <c r="WFV946" s="337"/>
      <c r="WFW946" s="337"/>
      <c r="WFX946" s="337"/>
      <c r="WFY946" s="337"/>
      <c r="WFZ946" s="337"/>
      <c r="WGA946" s="337"/>
      <c r="WGB946" s="337"/>
      <c r="WGC946" s="337"/>
      <c r="WGD946" s="337"/>
      <c r="WGE946" s="337"/>
      <c r="WGF946" s="337"/>
      <c r="WGG946" s="337"/>
      <c r="WGH946" s="337"/>
      <c r="WGI946" s="337"/>
      <c r="WGJ946" s="337"/>
      <c r="WGK946" s="337"/>
      <c r="WGL946" s="337"/>
      <c r="WGM946" s="337"/>
      <c r="WGN946" s="337"/>
      <c r="WGO946" s="337"/>
      <c r="WGP946" s="337"/>
      <c r="WGQ946" s="337"/>
      <c r="WGR946" s="337"/>
      <c r="WGS946" s="337"/>
      <c r="WGT946" s="337"/>
      <c r="WGU946" s="337"/>
      <c r="WGV946" s="337"/>
      <c r="WGW946" s="337"/>
      <c r="WGX946" s="337"/>
      <c r="WGY946" s="337"/>
      <c r="WGZ946" s="337"/>
      <c r="WHA946" s="337"/>
      <c r="WHB946" s="337"/>
      <c r="WHC946" s="337"/>
      <c r="WHD946" s="337"/>
      <c r="WHE946" s="337"/>
      <c r="WHF946" s="337"/>
      <c r="WHG946" s="337"/>
      <c r="WHH946" s="337"/>
      <c r="WHI946" s="337"/>
      <c r="WHJ946" s="337"/>
      <c r="WHK946" s="337"/>
      <c r="WHL946" s="337"/>
      <c r="WHM946" s="337"/>
      <c r="WHN946" s="337"/>
      <c r="WHO946" s="337"/>
      <c r="WHP946" s="337"/>
      <c r="WHQ946" s="337"/>
      <c r="WHR946" s="337"/>
      <c r="WHS946" s="337"/>
      <c r="WHT946" s="337"/>
      <c r="WHU946" s="337"/>
      <c r="WHV946" s="337"/>
      <c r="WHW946" s="337"/>
      <c r="WHX946" s="337"/>
      <c r="WHY946" s="337"/>
      <c r="WHZ946" s="337"/>
      <c r="WIA946" s="337"/>
      <c r="WIB946" s="337"/>
      <c r="WIC946" s="337"/>
      <c r="WID946" s="337"/>
      <c r="WIE946" s="337"/>
      <c r="WIF946" s="337"/>
      <c r="WIG946" s="337"/>
      <c r="WIH946" s="337"/>
      <c r="WII946" s="337"/>
      <c r="WIJ946" s="337"/>
      <c r="WIK946" s="337"/>
      <c r="WIL946" s="337"/>
      <c r="WIM946" s="337"/>
      <c r="WIN946" s="337"/>
      <c r="WIO946" s="337"/>
      <c r="WIP946" s="337"/>
      <c r="WIQ946" s="337"/>
      <c r="WIR946" s="337"/>
      <c r="WIS946" s="337"/>
      <c r="WIT946" s="337"/>
      <c r="WIU946" s="337"/>
      <c r="WIV946" s="337"/>
      <c r="WIW946" s="337"/>
      <c r="WIX946" s="337"/>
      <c r="WIY946" s="337"/>
      <c r="WIZ946" s="337"/>
      <c r="WJA946" s="337"/>
      <c r="WJB946" s="337"/>
      <c r="WJC946" s="337"/>
      <c r="WJD946" s="337"/>
      <c r="WJE946" s="337"/>
      <c r="WJF946" s="337"/>
      <c r="WJG946" s="337"/>
      <c r="WJH946" s="337"/>
      <c r="WJI946" s="337"/>
      <c r="WJJ946" s="337"/>
      <c r="WJK946" s="337"/>
      <c r="WJL946" s="337"/>
      <c r="WJM946" s="337"/>
      <c r="WJN946" s="337"/>
      <c r="WJO946" s="337"/>
      <c r="WJP946" s="337"/>
      <c r="WJQ946" s="337"/>
      <c r="WJR946" s="337"/>
      <c r="WJS946" s="337"/>
      <c r="WJT946" s="337"/>
      <c r="WJU946" s="337"/>
      <c r="WJV946" s="337"/>
      <c r="WJW946" s="337"/>
      <c r="WJX946" s="337"/>
      <c r="WJY946" s="337"/>
      <c r="WJZ946" s="337"/>
      <c r="WKA946" s="337"/>
      <c r="WKB946" s="337"/>
      <c r="WKC946" s="337"/>
      <c r="WKD946" s="337"/>
      <c r="WKE946" s="337"/>
      <c r="WKF946" s="337"/>
      <c r="WKG946" s="337"/>
      <c r="WKH946" s="337"/>
      <c r="WKI946" s="337"/>
      <c r="WKJ946" s="337"/>
      <c r="WKK946" s="337"/>
      <c r="WKL946" s="337"/>
      <c r="WKM946" s="337"/>
      <c r="WKN946" s="337"/>
      <c r="WKO946" s="337"/>
      <c r="WKP946" s="337"/>
      <c r="WKQ946" s="337"/>
      <c r="WKR946" s="337"/>
      <c r="WKS946" s="337"/>
      <c r="WKT946" s="337"/>
      <c r="WKU946" s="337"/>
      <c r="WKV946" s="337"/>
      <c r="WKW946" s="337"/>
      <c r="WKX946" s="337"/>
      <c r="WKY946" s="337"/>
      <c r="WKZ946" s="337"/>
      <c r="WLA946" s="337"/>
      <c r="WLB946" s="337"/>
      <c r="WLC946" s="337"/>
      <c r="WLD946" s="337"/>
      <c r="WLE946" s="337"/>
      <c r="WLF946" s="337"/>
      <c r="WLG946" s="337"/>
      <c r="WLH946" s="337"/>
      <c r="WLI946" s="337"/>
      <c r="WLJ946" s="337"/>
      <c r="WLK946" s="337"/>
      <c r="WLL946" s="337"/>
      <c r="WLM946" s="337"/>
      <c r="WLN946" s="337"/>
      <c r="WLO946" s="337"/>
      <c r="WLP946" s="337"/>
      <c r="WLQ946" s="337"/>
      <c r="WLR946" s="337"/>
      <c r="WLS946" s="337"/>
      <c r="WLT946" s="337"/>
      <c r="WLU946" s="337"/>
      <c r="WLV946" s="337"/>
      <c r="WLW946" s="337"/>
      <c r="WLX946" s="337"/>
      <c r="WLY946" s="337"/>
      <c r="WLZ946" s="337"/>
      <c r="WMA946" s="337"/>
      <c r="WMB946" s="337"/>
      <c r="WMC946" s="337"/>
      <c r="WMD946" s="337"/>
      <c r="WME946" s="337"/>
      <c r="WMF946" s="337"/>
      <c r="WMG946" s="337"/>
      <c r="WMH946" s="337"/>
      <c r="WMI946" s="337"/>
      <c r="WMJ946" s="337"/>
      <c r="WMK946" s="337"/>
      <c r="WML946" s="337"/>
      <c r="WMM946" s="337"/>
      <c r="WMN946" s="337"/>
      <c r="WMO946" s="337"/>
      <c r="WMP946" s="337"/>
      <c r="WMQ946" s="337"/>
      <c r="WMR946" s="337"/>
      <c r="WMS946" s="337"/>
      <c r="WMT946" s="337"/>
      <c r="WMU946" s="337"/>
      <c r="WMV946" s="337"/>
      <c r="WMW946" s="337"/>
      <c r="WMX946" s="337"/>
      <c r="WMY946" s="337"/>
      <c r="WMZ946" s="337"/>
      <c r="WNA946" s="337"/>
      <c r="WNB946" s="337"/>
      <c r="WNC946" s="337"/>
      <c r="WND946" s="337"/>
      <c r="WNE946" s="337"/>
      <c r="WNF946" s="337"/>
      <c r="WNG946" s="337"/>
      <c r="WNH946" s="337"/>
      <c r="WNI946" s="337"/>
      <c r="WNJ946" s="337"/>
      <c r="WNK946" s="337"/>
      <c r="WNL946" s="337"/>
      <c r="WNM946" s="337"/>
      <c r="WNN946" s="337"/>
      <c r="WNO946" s="337"/>
      <c r="WNP946" s="337"/>
      <c r="WNQ946" s="337"/>
      <c r="WNR946" s="337"/>
      <c r="WNS946" s="337"/>
      <c r="WNT946" s="337"/>
      <c r="WNU946" s="337"/>
      <c r="WNV946" s="337"/>
      <c r="WNW946" s="337"/>
      <c r="WNX946" s="337"/>
      <c r="WNY946" s="337"/>
      <c r="WNZ946" s="337"/>
      <c r="WOA946" s="337"/>
      <c r="WOB946" s="337"/>
      <c r="WOC946" s="337"/>
      <c r="WOD946" s="337"/>
      <c r="WOE946" s="337"/>
      <c r="WOF946" s="337"/>
      <c r="WOG946" s="337"/>
      <c r="WOH946" s="337"/>
      <c r="WOI946" s="337"/>
      <c r="WOJ946" s="337"/>
      <c r="WOK946" s="337"/>
      <c r="WOL946" s="337"/>
      <c r="WOM946" s="337"/>
      <c r="WON946" s="337"/>
      <c r="WOO946" s="337"/>
      <c r="WOP946" s="337"/>
      <c r="WOQ946" s="337"/>
      <c r="WOR946" s="337"/>
      <c r="WOS946" s="337"/>
      <c r="WOT946" s="337"/>
      <c r="WOU946" s="337"/>
      <c r="WOV946" s="337"/>
      <c r="WOW946" s="337"/>
      <c r="WOX946" s="337"/>
      <c r="WOY946" s="337"/>
      <c r="WOZ946" s="337"/>
      <c r="WPA946" s="337"/>
      <c r="WPB946" s="337"/>
      <c r="WPC946" s="337"/>
      <c r="WPD946" s="337"/>
      <c r="WPE946" s="337"/>
      <c r="WPF946" s="337"/>
      <c r="WPG946" s="337"/>
      <c r="WPH946" s="337"/>
      <c r="WPI946" s="337"/>
      <c r="WPJ946" s="337"/>
      <c r="WPK946" s="337"/>
      <c r="WPL946" s="337"/>
      <c r="WPM946" s="337"/>
      <c r="WPN946" s="337"/>
      <c r="WPO946" s="337"/>
      <c r="WPP946" s="337"/>
      <c r="WPQ946" s="337"/>
      <c r="WPR946" s="337"/>
      <c r="WPS946" s="337"/>
      <c r="WPT946" s="337"/>
      <c r="WPU946" s="337"/>
      <c r="WPV946" s="337"/>
      <c r="WPW946" s="337"/>
      <c r="WPX946" s="337"/>
      <c r="WPY946" s="337"/>
      <c r="WPZ946" s="337"/>
      <c r="WQA946" s="337"/>
      <c r="WQB946" s="337"/>
      <c r="WQC946" s="337"/>
      <c r="WQD946" s="337"/>
      <c r="WQE946" s="337"/>
      <c r="WQF946" s="337"/>
      <c r="WQG946" s="337"/>
      <c r="WQH946" s="337"/>
      <c r="WQI946" s="337"/>
      <c r="WQJ946" s="337"/>
      <c r="WQK946" s="337"/>
      <c r="WQL946" s="337"/>
      <c r="WQM946" s="337"/>
      <c r="WQN946" s="337"/>
      <c r="WQO946" s="337"/>
      <c r="WQP946" s="337"/>
      <c r="WQQ946" s="337"/>
      <c r="WQR946" s="337"/>
      <c r="WQS946" s="337"/>
      <c r="WQT946" s="337"/>
      <c r="WQU946" s="337"/>
      <c r="WQV946" s="337"/>
      <c r="WQW946" s="337"/>
      <c r="WQX946" s="337"/>
      <c r="WQY946" s="337"/>
      <c r="WQZ946" s="337"/>
      <c r="WRA946" s="337"/>
      <c r="WRB946" s="337"/>
      <c r="WRC946" s="337"/>
      <c r="WRD946" s="337"/>
      <c r="WRE946" s="337"/>
      <c r="WRF946" s="337"/>
      <c r="WRG946" s="337"/>
      <c r="WRH946" s="337"/>
      <c r="WRI946" s="337"/>
      <c r="WRJ946" s="337"/>
      <c r="WRK946" s="337"/>
      <c r="WRL946" s="337"/>
      <c r="WRM946" s="337"/>
      <c r="WRN946" s="337"/>
      <c r="WRO946" s="337"/>
      <c r="WRP946" s="337"/>
      <c r="WRQ946" s="337"/>
      <c r="WRR946" s="337"/>
      <c r="WRS946" s="337"/>
      <c r="WRT946" s="337"/>
      <c r="WRU946" s="337"/>
      <c r="WRV946" s="337"/>
      <c r="WRW946" s="337"/>
      <c r="WRX946" s="337"/>
      <c r="WRY946" s="337"/>
      <c r="WRZ946" s="337"/>
      <c r="WSA946" s="337"/>
      <c r="WSB946" s="337"/>
      <c r="WSC946" s="337"/>
      <c r="WSD946" s="337"/>
      <c r="WSE946" s="337"/>
      <c r="WSF946" s="337"/>
      <c r="WSG946" s="337"/>
      <c r="WSH946" s="337"/>
      <c r="WSI946" s="337"/>
      <c r="WSJ946" s="337"/>
      <c r="WSK946" s="337"/>
      <c r="WSL946" s="337"/>
      <c r="WSM946" s="337"/>
      <c r="WSN946" s="337"/>
      <c r="WSO946" s="337"/>
      <c r="WSP946" s="337"/>
      <c r="WSQ946" s="337"/>
      <c r="WSR946" s="337"/>
      <c r="WSS946" s="337"/>
      <c r="WST946" s="337"/>
      <c r="WSU946" s="337"/>
      <c r="WSV946" s="337"/>
      <c r="WSW946" s="337"/>
      <c r="WSX946" s="337"/>
      <c r="WSY946" s="337"/>
      <c r="WSZ946" s="337"/>
      <c r="WTA946" s="337"/>
      <c r="WTB946" s="337"/>
      <c r="WTC946" s="337"/>
      <c r="WTD946" s="337"/>
      <c r="WTE946" s="337"/>
      <c r="WTF946" s="337"/>
      <c r="WTG946" s="337"/>
      <c r="WTH946" s="337"/>
      <c r="WTI946" s="337"/>
      <c r="WTJ946" s="337"/>
      <c r="WTK946" s="337"/>
      <c r="WTL946" s="337"/>
      <c r="WTM946" s="337"/>
      <c r="WTN946" s="337"/>
      <c r="WTO946" s="337"/>
      <c r="WTP946" s="337"/>
      <c r="WTQ946" s="337"/>
      <c r="WTR946" s="337"/>
      <c r="WTS946" s="337"/>
      <c r="WTT946" s="337"/>
      <c r="WTU946" s="337"/>
      <c r="WTV946" s="337"/>
      <c r="WTW946" s="337"/>
      <c r="WTX946" s="337"/>
      <c r="WTY946" s="337"/>
      <c r="WTZ946" s="337"/>
      <c r="WUA946" s="337"/>
      <c r="WUB946" s="337"/>
      <c r="WUC946" s="337"/>
      <c r="WUD946" s="337"/>
      <c r="WUE946" s="337"/>
      <c r="WUF946" s="337"/>
      <c r="WUG946" s="337"/>
      <c r="WUH946" s="337"/>
      <c r="WUI946" s="337"/>
      <c r="WUJ946" s="337"/>
      <c r="WUK946" s="337"/>
      <c r="WUL946" s="337"/>
      <c r="WUM946" s="337"/>
      <c r="WUN946" s="337"/>
      <c r="WUO946" s="337"/>
      <c r="WUP946" s="337"/>
      <c r="WUQ946" s="337"/>
      <c r="WUR946" s="337"/>
      <c r="WUS946" s="337"/>
      <c r="WUT946" s="337"/>
      <c r="WUU946" s="337"/>
      <c r="WUV946" s="337"/>
      <c r="WUW946" s="337"/>
      <c r="WUX946" s="337"/>
      <c r="WUY946" s="337"/>
      <c r="WUZ946" s="337"/>
      <c r="WVA946" s="337"/>
      <c r="WVB946" s="337"/>
      <c r="WVC946" s="337"/>
      <c r="WVD946" s="337"/>
      <c r="WVE946" s="337"/>
      <c r="WVF946" s="337"/>
      <c r="WVG946" s="337"/>
      <c r="WVH946" s="337"/>
      <c r="WVI946" s="337"/>
      <c r="WVJ946" s="337"/>
      <c r="WVK946" s="337"/>
      <c r="WVL946" s="337"/>
      <c r="WVM946" s="337"/>
      <c r="WVN946" s="337"/>
      <c r="WVO946" s="337"/>
      <c r="WVP946" s="337"/>
      <c r="WVQ946" s="337"/>
      <c r="WVR946" s="337"/>
      <c r="WVS946" s="337"/>
      <c r="WVT946" s="337"/>
      <c r="WVU946" s="337"/>
      <c r="WVV946" s="337"/>
      <c r="WVW946" s="337"/>
      <c r="WVX946" s="337"/>
      <c r="WVY946" s="337"/>
      <c r="WVZ946" s="337"/>
      <c r="WWA946" s="337"/>
      <c r="WWB946" s="337"/>
      <c r="WWC946" s="337"/>
      <c r="WWD946" s="337"/>
      <c r="WWE946" s="337"/>
      <c r="WWF946" s="337"/>
      <c r="WWG946" s="337"/>
      <c r="WWH946" s="337"/>
      <c r="WWI946" s="337"/>
      <c r="WWJ946" s="337"/>
      <c r="WWK946" s="337"/>
      <c r="WWL946" s="337"/>
      <c r="WWM946" s="337"/>
      <c r="WWN946" s="337"/>
      <c r="WWO946" s="337"/>
      <c r="WWP946" s="337"/>
      <c r="WWQ946" s="337"/>
      <c r="WWR946" s="337"/>
      <c r="WWS946" s="337"/>
      <c r="WWT946" s="337"/>
      <c r="WWU946" s="337"/>
      <c r="WWV946" s="337"/>
      <c r="WWW946" s="337"/>
      <c r="WWX946" s="337"/>
      <c r="WWY946" s="337"/>
      <c r="WWZ946" s="337"/>
      <c r="WXA946" s="337"/>
      <c r="WXB946" s="337"/>
      <c r="WXC946" s="337"/>
      <c r="WXD946" s="337"/>
      <c r="WXE946" s="337"/>
      <c r="WXF946" s="337"/>
      <c r="WXG946" s="337"/>
      <c r="WXH946" s="337"/>
      <c r="WXI946" s="337"/>
      <c r="WXJ946" s="337"/>
      <c r="WXK946" s="337"/>
      <c r="WXL946" s="337"/>
      <c r="WXM946" s="337"/>
      <c r="WXN946" s="337"/>
      <c r="WXO946" s="337"/>
      <c r="WXP946" s="337"/>
      <c r="WXQ946" s="337"/>
      <c r="WXR946" s="337"/>
      <c r="WXS946" s="337"/>
      <c r="WXT946" s="337"/>
      <c r="WXU946" s="337"/>
      <c r="WXV946" s="337"/>
      <c r="WXW946" s="337"/>
      <c r="WXX946" s="337"/>
      <c r="WXY946" s="337"/>
      <c r="WXZ946" s="337"/>
    </row>
    <row r="947" spans="1:16198" ht="35.25" x14ac:dyDescent="0.5">
      <c r="A947" s="267">
        <v>852</v>
      </c>
      <c r="B947" s="267">
        <v>1</v>
      </c>
      <c r="C947" s="354">
        <v>20</v>
      </c>
      <c r="D947" s="325" t="s">
        <v>9980</v>
      </c>
      <c r="E947" s="326"/>
      <c r="F947" s="317">
        <v>1959</v>
      </c>
      <c r="G947" s="301" t="s">
        <v>17162</v>
      </c>
      <c r="H947" s="317">
        <v>3</v>
      </c>
      <c r="I947" s="317">
        <v>3</v>
      </c>
      <c r="J947" s="318">
        <v>2039.9</v>
      </c>
      <c r="K947" s="318">
        <v>1862</v>
      </c>
      <c r="L947" s="327">
        <v>68</v>
      </c>
      <c r="M947" s="317" t="s">
        <v>17029</v>
      </c>
      <c r="N947" s="317" t="s">
        <v>17079</v>
      </c>
      <c r="O947" s="317" t="s">
        <v>17385</v>
      </c>
      <c r="P947" s="318">
        <v>6417336.3400000008</v>
      </c>
      <c r="Q947" s="321"/>
      <c r="R947" s="318">
        <v>4887989.6700000009</v>
      </c>
      <c r="S947" s="318">
        <v>375579.24</v>
      </c>
      <c r="T947" s="318">
        <v>1153767.43</v>
      </c>
      <c r="U947" s="302">
        <f t="shared" si="442"/>
        <v>3145.9073189862252</v>
      </c>
      <c r="V947" s="308">
        <v>5268.7276827295454</v>
      </c>
    </row>
    <row r="948" spans="1:16198" s="336" customFormat="1" ht="35.25" x14ac:dyDescent="0.5">
      <c r="A948" s="267">
        <v>853</v>
      </c>
      <c r="C948" s="309" t="s">
        <v>17384</v>
      </c>
      <c r="D948" s="328"/>
      <c r="E948" s="300" t="s">
        <v>17012</v>
      </c>
      <c r="F948" s="301" t="s">
        <v>17012</v>
      </c>
      <c r="G948" s="301" t="s">
        <v>17012</v>
      </c>
      <c r="H948" s="301" t="s">
        <v>17012</v>
      </c>
      <c r="I948" s="301" t="s">
        <v>17012</v>
      </c>
      <c r="J948" s="306">
        <f>J949</f>
        <v>804</v>
      </c>
      <c r="K948" s="306">
        <f t="shared" ref="K948:L948" si="463">K949</f>
        <v>671.5</v>
      </c>
      <c r="L948" s="307">
        <f t="shared" si="463"/>
        <v>45</v>
      </c>
      <c r="M948" s="301" t="s">
        <v>17012</v>
      </c>
      <c r="N948" s="301" t="s">
        <v>17012</v>
      </c>
      <c r="O948" s="304" t="s">
        <v>17012</v>
      </c>
      <c r="P948" s="324">
        <v>5128251.24</v>
      </c>
      <c r="Q948" s="324">
        <f t="shared" ref="Q948:T948" si="464">Q949</f>
        <v>0</v>
      </c>
      <c r="R948" s="306">
        <f t="shared" si="464"/>
        <v>4315122.8000000007</v>
      </c>
      <c r="S948" s="306">
        <f t="shared" si="464"/>
        <v>257862.37</v>
      </c>
      <c r="T948" s="306">
        <f t="shared" si="464"/>
        <v>555266.07000000007</v>
      </c>
      <c r="U948" s="302">
        <f t="shared" si="442"/>
        <v>6378.4219402985082</v>
      </c>
      <c r="V948" s="321">
        <f>V949</f>
        <v>8641.7830845771132</v>
      </c>
      <c r="W948" s="267"/>
      <c r="X948" s="337"/>
      <c r="Y948" s="337"/>
      <c r="Z948" s="267"/>
      <c r="AA948" s="337"/>
      <c r="AB948" s="337"/>
      <c r="AC948" s="337"/>
      <c r="AD948" s="337"/>
      <c r="AE948" s="337"/>
      <c r="AF948" s="337"/>
      <c r="AG948" s="337"/>
      <c r="AH948" s="337"/>
      <c r="AI948" s="337"/>
      <c r="AJ948" s="337"/>
      <c r="AK948" s="337"/>
      <c r="AL948" s="337"/>
      <c r="AM948" s="337"/>
      <c r="AN948" s="337"/>
      <c r="AO948" s="337"/>
      <c r="AP948" s="337"/>
      <c r="AQ948" s="337"/>
      <c r="AR948" s="337"/>
      <c r="AS948" s="337"/>
      <c r="AT948" s="337"/>
      <c r="AU948" s="337"/>
      <c r="AV948" s="337"/>
      <c r="AW948" s="337"/>
      <c r="AX948" s="337"/>
      <c r="AY948" s="337"/>
      <c r="AZ948" s="337"/>
      <c r="BA948" s="337"/>
      <c r="BB948" s="337"/>
      <c r="BC948" s="337"/>
      <c r="BD948" s="337"/>
      <c r="BE948" s="337"/>
      <c r="BF948" s="337"/>
      <c r="BG948" s="337"/>
      <c r="BH948" s="337"/>
      <c r="BI948" s="337"/>
      <c r="BJ948" s="337"/>
      <c r="BK948" s="337"/>
      <c r="BL948" s="337"/>
      <c r="BM948" s="337"/>
      <c r="BN948" s="337"/>
      <c r="BO948" s="337"/>
      <c r="BP948" s="337"/>
      <c r="BQ948" s="337"/>
      <c r="BR948" s="337"/>
      <c r="BS948" s="337"/>
      <c r="BT948" s="337"/>
      <c r="BU948" s="337"/>
      <c r="BV948" s="337"/>
      <c r="BW948" s="337"/>
      <c r="BX948" s="337"/>
      <c r="BY948" s="337"/>
      <c r="BZ948" s="337"/>
      <c r="CA948" s="337"/>
      <c r="CB948" s="337"/>
      <c r="CC948" s="337"/>
      <c r="CD948" s="337"/>
      <c r="CE948" s="337"/>
      <c r="CF948" s="337"/>
      <c r="CG948" s="337"/>
      <c r="CH948" s="337"/>
      <c r="CI948" s="337"/>
      <c r="CJ948" s="337"/>
      <c r="CK948" s="337"/>
      <c r="CL948" s="337"/>
      <c r="CM948" s="337"/>
      <c r="CN948" s="337"/>
      <c r="CO948" s="337"/>
      <c r="CP948" s="337"/>
      <c r="CQ948" s="337"/>
      <c r="CR948" s="337"/>
      <c r="CS948" s="337"/>
      <c r="CT948" s="337"/>
      <c r="CU948" s="337"/>
      <c r="CV948" s="337"/>
      <c r="CW948" s="337"/>
      <c r="CX948" s="337"/>
      <c r="CY948" s="337"/>
      <c r="CZ948" s="337"/>
      <c r="DA948" s="337"/>
      <c r="DB948" s="337"/>
      <c r="DC948" s="337"/>
      <c r="DD948" s="337"/>
      <c r="DE948" s="337"/>
      <c r="DF948" s="337"/>
      <c r="DG948" s="337"/>
      <c r="DH948" s="337"/>
      <c r="DI948" s="337"/>
      <c r="DJ948" s="337"/>
      <c r="DK948" s="337"/>
      <c r="DL948" s="337"/>
      <c r="DM948" s="337"/>
      <c r="DN948" s="337"/>
      <c r="DO948" s="337"/>
      <c r="DP948" s="337"/>
      <c r="DQ948" s="337"/>
      <c r="DR948" s="337"/>
      <c r="DS948" s="337"/>
      <c r="DT948" s="337"/>
      <c r="DU948" s="337"/>
      <c r="DV948" s="337"/>
      <c r="DW948" s="337"/>
      <c r="DX948" s="337"/>
      <c r="DY948" s="337"/>
      <c r="DZ948" s="337"/>
      <c r="EA948" s="337"/>
      <c r="EB948" s="337"/>
      <c r="EC948" s="337"/>
      <c r="ED948" s="337"/>
      <c r="EE948" s="337"/>
      <c r="EF948" s="337"/>
      <c r="EG948" s="337"/>
      <c r="EH948" s="337"/>
      <c r="EI948" s="337"/>
      <c r="EJ948" s="337"/>
      <c r="EK948" s="337"/>
      <c r="EL948" s="337"/>
      <c r="EM948" s="337"/>
      <c r="EN948" s="337"/>
      <c r="EO948" s="337"/>
      <c r="EP948" s="337"/>
      <c r="EQ948" s="337"/>
      <c r="ER948" s="337"/>
      <c r="ES948" s="337"/>
      <c r="ET948" s="337"/>
      <c r="EU948" s="337"/>
      <c r="EV948" s="337"/>
      <c r="EW948" s="337"/>
      <c r="EX948" s="337"/>
      <c r="EY948" s="337"/>
      <c r="EZ948" s="337"/>
      <c r="FA948" s="337"/>
      <c r="FB948" s="337"/>
      <c r="FC948" s="337"/>
      <c r="FD948" s="337"/>
      <c r="FE948" s="337"/>
      <c r="FF948" s="337"/>
      <c r="FG948" s="337"/>
      <c r="FH948" s="337"/>
      <c r="FI948" s="337"/>
      <c r="FJ948" s="337"/>
      <c r="FK948" s="337"/>
      <c r="FL948" s="337"/>
      <c r="FM948" s="337"/>
      <c r="FN948" s="337"/>
      <c r="FO948" s="337"/>
      <c r="FP948" s="337"/>
      <c r="FQ948" s="337"/>
      <c r="FR948" s="337"/>
      <c r="FS948" s="337"/>
      <c r="FT948" s="337"/>
      <c r="FU948" s="337"/>
      <c r="FV948" s="337"/>
      <c r="FW948" s="337"/>
      <c r="FX948" s="337"/>
      <c r="FY948" s="337"/>
      <c r="FZ948" s="337"/>
      <c r="GA948" s="337"/>
      <c r="GB948" s="337"/>
      <c r="GC948" s="337"/>
      <c r="GD948" s="337"/>
      <c r="GE948" s="337"/>
      <c r="GF948" s="337"/>
      <c r="GG948" s="337"/>
      <c r="GH948" s="337"/>
      <c r="GI948" s="337"/>
      <c r="GJ948" s="337"/>
      <c r="GK948" s="337"/>
      <c r="GL948" s="337"/>
      <c r="GM948" s="337"/>
      <c r="GN948" s="337"/>
      <c r="GO948" s="337"/>
      <c r="GP948" s="337"/>
      <c r="GQ948" s="337"/>
      <c r="GR948" s="337"/>
      <c r="GS948" s="337"/>
      <c r="GT948" s="337"/>
      <c r="GU948" s="337"/>
      <c r="GV948" s="337"/>
      <c r="GW948" s="337"/>
      <c r="GX948" s="337"/>
      <c r="GY948" s="337"/>
      <c r="GZ948" s="337"/>
      <c r="HA948" s="337"/>
      <c r="HB948" s="337"/>
      <c r="HC948" s="337"/>
      <c r="HD948" s="337"/>
      <c r="HE948" s="337"/>
      <c r="HF948" s="337"/>
      <c r="HG948" s="337"/>
      <c r="HH948" s="337"/>
      <c r="HI948" s="337"/>
      <c r="HJ948" s="337"/>
      <c r="HK948" s="337"/>
      <c r="HL948" s="337"/>
      <c r="HM948" s="337"/>
      <c r="HN948" s="337"/>
      <c r="HO948" s="337"/>
      <c r="HP948" s="337"/>
      <c r="HQ948" s="337"/>
      <c r="HR948" s="337"/>
      <c r="HS948" s="337"/>
      <c r="HT948" s="337"/>
      <c r="HU948" s="337"/>
      <c r="HV948" s="337"/>
      <c r="HW948" s="337"/>
      <c r="HX948" s="337"/>
      <c r="HY948" s="337"/>
      <c r="HZ948" s="337"/>
      <c r="IA948" s="337"/>
      <c r="IB948" s="337"/>
      <c r="IC948" s="337"/>
      <c r="ID948" s="337"/>
      <c r="IE948" s="337"/>
      <c r="IF948" s="337"/>
      <c r="IG948" s="337"/>
      <c r="IH948" s="337"/>
      <c r="II948" s="337"/>
      <c r="IJ948" s="337"/>
      <c r="IK948" s="337"/>
      <c r="IL948" s="337"/>
      <c r="IM948" s="337"/>
      <c r="IN948" s="337"/>
      <c r="IO948" s="337"/>
      <c r="IP948" s="337"/>
      <c r="IQ948" s="337"/>
      <c r="IR948" s="337"/>
      <c r="IS948" s="337"/>
      <c r="IT948" s="337"/>
      <c r="IU948" s="337"/>
      <c r="IV948" s="337"/>
      <c r="IW948" s="337"/>
      <c r="IX948" s="337"/>
      <c r="IY948" s="337"/>
      <c r="IZ948" s="337"/>
      <c r="JA948" s="337"/>
      <c r="JB948" s="337"/>
      <c r="JC948" s="337"/>
      <c r="JD948" s="337"/>
      <c r="JE948" s="337"/>
      <c r="JF948" s="337"/>
      <c r="JG948" s="337"/>
      <c r="JH948" s="337"/>
      <c r="JI948" s="337"/>
      <c r="JJ948" s="337"/>
      <c r="JK948" s="337"/>
      <c r="JL948" s="337"/>
      <c r="JM948" s="337"/>
      <c r="JN948" s="337"/>
      <c r="JO948" s="337"/>
      <c r="JP948" s="337"/>
      <c r="JQ948" s="337"/>
      <c r="JR948" s="337"/>
      <c r="JS948" s="337"/>
      <c r="JT948" s="337"/>
      <c r="JU948" s="337"/>
      <c r="JV948" s="337"/>
      <c r="JW948" s="337"/>
      <c r="JX948" s="337"/>
      <c r="JY948" s="337"/>
      <c r="JZ948" s="337"/>
      <c r="KA948" s="337"/>
      <c r="KB948" s="337"/>
      <c r="KC948" s="337"/>
      <c r="KD948" s="337"/>
      <c r="KE948" s="337"/>
      <c r="KF948" s="337"/>
      <c r="KG948" s="337"/>
      <c r="KH948" s="337"/>
      <c r="KI948" s="337"/>
      <c r="KJ948" s="337"/>
      <c r="KK948" s="337"/>
      <c r="KL948" s="337"/>
      <c r="KM948" s="337"/>
      <c r="KN948" s="337"/>
      <c r="KO948" s="337"/>
      <c r="KP948" s="337"/>
      <c r="KQ948" s="337"/>
      <c r="KR948" s="337"/>
      <c r="KS948" s="337"/>
      <c r="KT948" s="337"/>
      <c r="KU948" s="337"/>
      <c r="KV948" s="337"/>
      <c r="KW948" s="337"/>
      <c r="KX948" s="337"/>
      <c r="KY948" s="337"/>
      <c r="KZ948" s="337"/>
      <c r="LA948" s="337"/>
      <c r="LB948" s="337"/>
      <c r="LC948" s="337"/>
      <c r="LD948" s="337"/>
      <c r="LE948" s="337"/>
      <c r="LF948" s="337"/>
      <c r="LG948" s="337"/>
      <c r="LH948" s="337"/>
      <c r="LI948" s="337"/>
      <c r="LJ948" s="337"/>
      <c r="LK948" s="337"/>
      <c r="LL948" s="337"/>
      <c r="LM948" s="337"/>
      <c r="LN948" s="337"/>
      <c r="LO948" s="337"/>
      <c r="LP948" s="337"/>
      <c r="LQ948" s="337"/>
      <c r="LR948" s="337"/>
      <c r="LS948" s="337"/>
      <c r="LT948" s="337"/>
      <c r="LU948" s="337"/>
      <c r="LV948" s="337"/>
      <c r="LW948" s="337"/>
      <c r="LX948" s="337"/>
      <c r="LY948" s="337"/>
      <c r="LZ948" s="337"/>
      <c r="MA948" s="337"/>
      <c r="MB948" s="337"/>
      <c r="MC948" s="337"/>
      <c r="MD948" s="337"/>
      <c r="ME948" s="337"/>
      <c r="MF948" s="337"/>
      <c r="MG948" s="337"/>
      <c r="MH948" s="337"/>
      <c r="MI948" s="337"/>
      <c r="MJ948" s="337"/>
      <c r="MK948" s="337"/>
      <c r="ML948" s="337"/>
      <c r="MM948" s="337"/>
      <c r="MN948" s="337"/>
      <c r="MO948" s="337"/>
      <c r="MP948" s="337"/>
      <c r="MQ948" s="337"/>
      <c r="MR948" s="337"/>
      <c r="MS948" s="337"/>
      <c r="MT948" s="337"/>
      <c r="MU948" s="337"/>
      <c r="MV948" s="337"/>
      <c r="MW948" s="337"/>
      <c r="MX948" s="337"/>
      <c r="MY948" s="337"/>
      <c r="MZ948" s="337"/>
      <c r="NA948" s="337"/>
      <c r="NB948" s="337"/>
      <c r="NC948" s="337"/>
      <c r="ND948" s="337"/>
      <c r="NE948" s="337"/>
      <c r="NF948" s="337"/>
      <c r="NG948" s="337"/>
      <c r="NH948" s="337"/>
      <c r="NI948" s="337"/>
      <c r="NJ948" s="337"/>
      <c r="NK948" s="337"/>
      <c r="NL948" s="337"/>
      <c r="NM948" s="337"/>
      <c r="NN948" s="337"/>
      <c r="NO948" s="337"/>
      <c r="NP948" s="337"/>
      <c r="NQ948" s="337"/>
      <c r="NR948" s="337"/>
      <c r="NS948" s="337"/>
      <c r="NT948" s="337"/>
      <c r="NU948" s="337"/>
      <c r="NV948" s="337"/>
      <c r="NW948" s="337"/>
      <c r="NX948" s="337"/>
      <c r="NY948" s="337"/>
      <c r="NZ948" s="337"/>
      <c r="OA948" s="337"/>
      <c r="OB948" s="337"/>
      <c r="OC948" s="337"/>
      <c r="OD948" s="337"/>
      <c r="OE948" s="337"/>
      <c r="OF948" s="337"/>
      <c r="OG948" s="337"/>
      <c r="OH948" s="337"/>
      <c r="OI948" s="337"/>
      <c r="OJ948" s="337"/>
      <c r="OK948" s="337"/>
      <c r="OL948" s="337"/>
      <c r="OM948" s="337"/>
      <c r="ON948" s="337"/>
      <c r="OO948" s="337"/>
      <c r="OP948" s="337"/>
      <c r="OQ948" s="337"/>
      <c r="OR948" s="337"/>
      <c r="OS948" s="337"/>
      <c r="OT948" s="337"/>
      <c r="OU948" s="337"/>
      <c r="OV948" s="337"/>
      <c r="OW948" s="337"/>
      <c r="OX948" s="337"/>
      <c r="OY948" s="337"/>
      <c r="OZ948" s="337"/>
      <c r="PA948" s="337"/>
      <c r="PB948" s="337"/>
      <c r="PC948" s="337"/>
      <c r="PD948" s="337"/>
      <c r="PE948" s="337"/>
      <c r="PF948" s="337"/>
      <c r="PG948" s="337"/>
      <c r="PH948" s="337"/>
      <c r="PI948" s="337"/>
      <c r="PJ948" s="337"/>
      <c r="PK948" s="337"/>
      <c r="PL948" s="337"/>
      <c r="PM948" s="337"/>
      <c r="PN948" s="337"/>
      <c r="PO948" s="337"/>
      <c r="PP948" s="337"/>
      <c r="PQ948" s="337"/>
      <c r="PR948" s="337"/>
      <c r="PS948" s="337"/>
      <c r="PT948" s="337"/>
      <c r="PU948" s="337"/>
      <c r="PV948" s="337"/>
      <c r="PW948" s="337"/>
      <c r="PX948" s="337"/>
      <c r="PY948" s="337"/>
      <c r="PZ948" s="337"/>
      <c r="QA948" s="337"/>
      <c r="QB948" s="337"/>
      <c r="QC948" s="337"/>
      <c r="QD948" s="337"/>
      <c r="QE948" s="337"/>
      <c r="QF948" s="337"/>
      <c r="QG948" s="337"/>
      <c r="QH948" s="337"/>
      <c r="QI948" s="337"/>
      <c r="QJ948" s="337"/>
      <c r="QK948" s="337"/>
      <c r="QL948" s="337"/>
      <c r="QM948" s="337"/>
      <c r="QN948" s="337"/>
      <c r="QO948" s="337"/>
      <c r="QP948" s="337"/>
      <c r="QQ948" s="337"/>
      <c r="QR948" s="337"/>
      <c r="QS948" s="337"/>
      <c r="QT948" s="337"/>
      <c r="QU948" s="337"/>
      <c r="QV948" s="337"/>
      <c r="QW948" s="337"/>
      <c r="QX948" s="337"/>
      <c r="QY948" s="337"/>
      <c r="QZ948" s="337"/>
      <c r="RA948" s="337"/>
      <c r="RB948" s="337"/>
      <c r="RC948" s="337"/>
      <c r="RD948" s="337"/>
      <c r="RE948" s="337"/>
      <c r="RF948" s="337"/>
      <c r="RG948" s="337"/>
      <c r="RH948" s="337"/>
      <c r="RI948" s="337"/>
      <c r="RJ948" s="337"/>
      <c r="RK948" s="337"/>
      <c r="RL948" s="337"/>
      <c r="RM948" s="337"/>
      <c r="RN948" s="337"/>
      <c r="RO948" s="337"/>
      <c r="RP948" s="337"/>
      <c r="RQ948" s="337"/>
      <c r="RR948" s="337"/>
      <c r="RS948" s="337"/>
      <c r="RT948" s="337"/>
      <c r="RU948" s="337"/>
      <c r="RV948" s="337"/>
      <c r="RW948" s="337"/>
      <c r="RX948" s="337"/>
      <c r="RY948" s="337"/>
      <c r="RZ948" s="337"/>
      <c r="SA948" s="337"/>
      <c r="SB948" s="337"/>
      <c r="SC948" s="337"/>
      <c r="SD948" s="337"/>
      <c r="SE948" s="337"/>
      <c r="SF948" s="337"/>
      <c r="SG948" s="337"/>
      <c r="SH948" s="337"/>
      <c r="SI948" s="337"/>
      <c r="SJ948" s="337"/>
      <c r="SK948" s="337"/>
      <c r="SL948" s="337"/>
      <c r="SM948" s="337"/>
      <c r="SN948" s="337"/>
      <c r="SO948" s="337"/>
      <c r="SP948" s="337"/>
      <c r="SQ948" s="337"/>
      <c r="SR948" s="337"/>
      <c r="SS948" s="337"/>
      <c r="ST948" s="337"/>
      <c r="SU948" s="337"/>
      <c r="SV948" s="337"/>
      <c r="SW948" s="337"/>
      <c r="SX948" s="337"/>
      <c r="SY948" s="337"/>
      <c r="SZ948" s="337"/>
      <c r="TA948" s="337"/>
      <c r="TB948" s="337"/>
      <c r="TC948" s="337"/>
      <c r="TD948" s="337"/>
      <c r="TE948" s="337"/>
      <c r="TF948" s="337"/>
      <c r="TG948" s="337"/>
      <c r="TH948" s="337"/>
      <c r="TI948" s="337"/>
      <c r="TJ948" s="337"/>
      <c r="TK948" s="337"/>
      <c r="TL948" s="337"/>
      <c r="TM948" s="337"/>
      <c r="TN948" s="337"/>
      <c r="TO948" s="337"/>
      <c r="TP948" s="337"/>
      <c r="TQ948" s="337"/>
      <c r="TR948" s="337"/>
      <c r="TS948" s="337"/>
      <c r="TT948" s="337"/>
      <c r="TU948" s="337"/>
      <c r="TV948" s="337"/>
      <c r="TW948" s="337"/>
      <c r="TX948" s="337"/>
      <c r="TY948" s="337"/>
      <c r="TZ948" s="337"/>
      <c r="UA948" s="337"/>
      <c r="UB948" s="337"/>
      <c r="UC948" s="337"/>
      <c r="UD948" s="337"/>
      <c r="UE948" s="337"/>
      <c r="UF948" s="337"/>
      <c r="UG948" s="337"/>
      <c r="UH948" s="337"/>
      <c r="UI948" s="337"/>
      <c r="UJ948" s="337"/>
      <c r="UK948" s="337"/>
      <c r="UL948" s="337"/>
      <c r="UM948" s="337"/>
      <c r="UN948" s="337"/>
      <c r="UO948" s="337"/>
      <c r="UP948" s="337"/>
      <c r="UQ948" s="337"/>
      <c r="UR948" s="337"/>
      <c r="US948" s="337"/>
      <c r="UT948" s="337"/>
      <c r="UU948" s="337"/>
      <c r="UV948" s="337"/>
      <c r="UW948" s="337"/>
      <c r="UX948" s="337"/>
      <c r="UY948" s="337"/>
      <c r="UZ948" s="337"/>
      <c r="VA948" s="337"/>
      <c r="VB948" s="337"/>
      <c r="VC948" s="337"/>
      <c r="VD948" s="337"/>
      <c r="VE948" s="337"/>
      <c r="VF948" s="337"/>
      <c r="VG948" s="337"/>
      <c r="VH948" s="337"/>
      <c r="VI948" s="337"/>
      <c r="VJ948" s="337"/>
      <c r="VK948" s="337"/>
      <c r="VL948" s="337"/>
      <c r="VM948" s="337"/>
      <c r="VN948" s="337"/>
      <c r="VO948" s="337"/>
      <c r="VP948" s="337"/>
      <c r="VQ948" s="337"/>
      <c r="VR948" s="337"/>
      <c r="VS948" s="337"/>
      <c r="VT948" s="337"/>
      <c r="VU948" s="337"/>
      <c r="VV948" s="337"/>
      <c r="VW948" s="337"/>
      <c r="VX948" s="337"/>
      <c r="VY948" s="337"/>
      <c r="VZ948" s="337"/>
      <c r="WA948" s="337"/>
      <c r="WB948" s="337"/>
      <c r="WC948" s="337"/>
      <c r="WD948" s="337"/>
      <c r="WE948" s="337"/>
      <c r="WF948" s="337"/>
      <c r="WG948" s="337"/>
      <c r="WH948" s="337"/>
      <c r="WI948" s="337"/>
      <c r="WJ948" s="337"/>
      <c r="WK948" s="337"/>
      <c r="WL948" s="337"/>
      <c r="WM948" s="337"/>
      <c r="WN948" s="337"/>
      <c r="WO948" s="337"/>
      <c r="WP948" s="337"/>
      <c r="WQ948" s="337"/>
      <c r="WR948" s="337"/>
      <c r="WS948" s="337"/>
      <c r="WT948" s="337"/>
      <c r="WU948" s="337"/>
      <c r="WV948" s="337"/>
      <c r="WW948" s="337"/>
      <c r="WX948" s="337"/>
      <c r="WY948" s="337"/>
      <c r="WZ948" s="337"/>
      <c r="XA948" s="337"/>
      <c r="XB948" s="337"/>
      <c r="XC948" s="337"/>
      <c r="XD948" s="337"/>
      <c r="XE948" s="337"/>
      <c r="XF948" s="337"/>
      <c r="XG948" s="337"/>
      <c r="XH948" s="337"/>
      <c r="XI948" s="337"/>
      <c r="XJ948" s="337"/>
      <c r="XK948" s="337"/>
      <c r="XL948" s="337"/>
      <c r="XM948" s="337"/>
      <c r="XN948" s="337"/>
      <c r="XO948" s="337"/>
      <c r="XP948" s="337"/>
      <c r="XQ948" s="337"/>
      <c r="XR948" s="337"/>
      <c r="XS948" s="337"/>
      <c r="XT948" s="337"/>
      <c r="XU948" s="337"/>
      <c r="XV948" s="337"/>
      <c r="XW948" s="337"/>
      <c r="XX948" s="337"/>
      <c r="XY948" s="337"/>
      <c r="XZ948" s="337"/>
      <c r="YA948" s="337"/>
      <c r="YB948" s="337"/>
      <c r="YC948" s="337"/>
      <c r="YD948" s="337"/>
      <c r="YE948" s="337"/>
      <c r="YF948" s="337"/>
      <c r="YG948" s="337"/>
      <c r="YH948" s="337"/>
      <c r="YI948" s="337"/>
      <c r="YJ948" s="337"/>
      <c r="YK948" s="337"/>
      <c r="YL948" s="337"/>
      <c r="YM948" s="337"/>
      <c r="YN948" s="337"/>
      <c r="YO948" s="337"/>
      <c r="YP948" s="337"/>
      <c r="YQ948" s="337"/>
      <c r="YR948" s="337"/>
      <c r="YS948" s="337"/>
      <c r="YT948" s="337"/>
      <c r="YU948" s="337"/>
      <c r="YV948" s="337"/>
      <c r="YW948" s="337"/>
      <c r="YX948" s="337"/>
      <c r="YY948" s="337"/>
      <c r="YZ948" s="337"/>
      <c r="ZA948" s="337"/>
      <c r="ZB948" s="337"/>
      <c r="ZC948" s="337"/>
      <c r="ZD948" s="337"/>
      <c r="ZE948" s="337"/>
      <c r="ZF948" s="337"/>
      <c r="ZG948" s="337"/>
      <c r="ZH948" s="337"/>
      <c r="ZI948" s="337"/>
      <c r="ZJ948" s="337"/>
      <c r="ZK948" s="337"/>
      <c r="ZL948" s="337"/>
      <c r="ZM948" s="337"/>
      <c r="ZN948" s="337"/>
      <c r="ZO948" s="337"/>
      <c r="ZP948" s="337"/>
      <c r="ZQ948" s="337"/>
      <c r="ZR948" s="337"/>
      <c r="ZS948" s="337"/>
      <c r="ZT948" s="337"/>
      <c r="ZU948" s="337"/>
      <c r="ZV948" s="337"/>
      <c r="ZW948" s="337"/>
      <c r="ZX948" s="337"/>
      <c r="ZY948" s="337"/>
      <c r="ZZ948" s="337"/>
      <c r="AAA948" s="337"/>
      <c r="AAB948" s="337"/>
      <c r="AAC948" s="337"/>
      <c r="AAD948" s="337"/>
      <c r="AAE948" s="337"/>
      <c r="AAF948" s="337"/>
      <c r="AAG948" s="337"/>
      <c r="AAH948" s="337"/>
      <c r="AAI948" s="337"/>
      <c r="AAJ948" s="337"/>
      <c r="AAK948" s="337"/>
      <c r="AAL948" s="337"/>
      <c r="AAM948" s="337"/>
      <c r="AAN948" s="337"/>
      <c r="AAO948" s="337"/>
      <c r="AAP948" s="337"/>
      <c r="AAQ948" s="337"/>
      <c r="AAR948" s="337"/>
      <c r="AAS948" s="337"/>
      <c r="AAT948" s="337"/>
      <c r="AAU948" s="337"/>
      <c r="AAV948" s="337"/>
      <c r="AAW948" s="337"/>
      <c r="AAX948" s="337"/>
      <c r="AAY948" s="337"/>
      <c r="AAZ948" s="337"/>
      <c r="ABA948" s="337"/>
      <c r="ABB948" s="337"/>
      <c r="ABC948" s="337"/>
      <c r="ABD948" s="337"/>
      <c r="ABE948" s="337"/>
      <c r="ABF948" s="337"/>
      <c r="ABG948" s="337"/>
      <c r="ABH948" s="337"/>
      <c r="ABI948" s="337"/>
      <c r="ABJ948" s="337"/>
      <c r="ABK948" s="337"/>
      <c r="ABL948" s="337"/>
      <c r="ABM948" s="337"/>
      <c r="ABN948" s="337"/>
      <c r="ABO948" s="337"/>
      <c r="ABP948" s="337"/>
      <c r="ABQ948" s="337"/>
      <c r="ABR948" s="337"/>
      <c r="ABS948" s="337"/>
      <c r="ABT948" s="337"/>
      <c r="ABU948" s="337"/>
      <c r="ABV948" s="337"/>
      <c r="ABW948" s="337"/>
      <c r="ABX948" s="337"/>
      <c r="ABY948" s="337"/>
      <c r="ABZ948" s="337"/>
      <c r="ACA948" s="337"/>
      <c r="ACB948" s="337"/>
      <c r="ACC948" s="337"/>
      <c r="ACD948" s="337"/>
      <c r="ACE948" s="337"/>
      <c r="ACF948" s="337"/>
      <c r="ACG948" s="337"/>
      <c r="ACH948" s="337"/>
      <c r="ACI948" s="337"/>
      <c r="ACJ948" s="337"/>
      <c r="ACK948" s="337"/>
      <c r="ACL948" s="337"/>
      <c r="ACM948" s="337"/>
      <c r="ACN948" s="337"/>
      <c r="ACO948" s="337"/>
      <c r="ACP948" s="337"/>
      <c r="ACQ948" s="337"/>
      <c r="ACR948" s="337"/>
      <c r="ACS948" s="337"/>
      <c r="ACT948" s="337"/>
      <c r="ACU948" s="337"/>
      <c r="ACV948" s="337"/>
      <c r="ACW948" s="337"/>
      <c r="ACX948" s="337"/>
      <c r="ACY948" s="337"/>
      <c r="ACZ948" s="337"/>
      <c r="ADA948" s="337"/>
      <c r="ADB948" s="337"/>
      <c r="ADC948" s="337"/>
      <c r="ADD948" s="337"/>
      <c r="ADE948" s="337"/>
      <c r="ADF948" s="337"/>
      <c r="ADG948" s="337"/>
      <c r="ADH948" s="337"/>
      <c r="ADI948" s="337"/>
      <c r="ADJ948" s="337"/>
      <c r="ADK948" s="337"/>
      <c r="ADL948" s="337"/>
      <c r="ADM948" s="337"/>
      <c r="ADN948" s="337"/>
      <c r="ADO948" s="337"/>
      <c r="ADP948" s="337"/>
      <c r="ADQ948" s="337"/>
      <c r="ADR948" s="337"/>
      <c r="ADS948" s="337"/>
      <c r="ADT948" s="337"/>
      <c r="ADU948" s="337"/>
      <c r="ADV948" s="337"/>
      <c r="ADW948" s="337"/>
      <c r="ADX948" s="337"/>
      <c r="ADY948" s="337"/>
      <c r="ADZ948" s="337"/>
      <c r="AEA948" s="337"/>
      <c r="AEB948" s="337"/>
      <c r="AEC948" s="337"/>
      <c r="AED948" s="337"/>
      <c r="AEE948" s="337"/>
      <c r="AEF948" s="337"/>
      <c r="AEG948" s="337"/>
      <c r="AEH948" s="337"/>
      <c r="AEI948" s="337"/>
      <c r="AEJ948" s="337"/>
      <c r="AEK948" s="337"/>
      <c r="AEL948" s="337"/>
      <c r="AEM948" s="337"/>
      <c r="AEN948" s="337"/>
      <c r="AEO948" s="337"/>
      <c r="AEP948" s="337"/>
      <c r="AEQ948" s="337"/>
      <c r="AER948" s="337"/>
      <c r="AES948" s="337"/>
      <c r="AET948" s="337"/>
      <c r="AEU948" s="337"/>
      <c r="AEV948" s="337"/>
      <c r="AEW948" s="337"/>
      <c r="AEX948" s="337"/>
      <c r="AEY948" s="337"/>
      <c r="AEZ948" s="337"/>
      <c r="AFA948" s="337"/>
      <c r="AFB948" s="337"/>
      <c r="AFC948" s="337"/>
      <c r="AFD948" s="337"/>
      <c r="AFE948" s="337"/>
      <c r="AFF948" s="337"/>
      <c r="AFG948" s="337"/>
      <c r="AFH948" s="337"/>
      <c r="AFI948" s="337"/>
      <c r="AFJ948" s="337"/>
      <c r="AFK948" s="337"/>
      <c r="AFL948" s="337"/>
      <c r="AFM948" s="337"/>
      <c r="AFN948" s="337"/>
      <c r="AFO948" s="337"/>
      <c r="AFP948" s="337"/>
      <c r="AFQ948" s="337"/>
      <c r="AFR948" s="337"/>
      <c r="AFS948" s="337"/>
      <c r="AFT948" s="337"/>
      <c r="AFU948" s="337"/>
      <c r="AFV948" s="337"/>
      <c r="AFW948" s="337"/>
      <c r="AFX948" s="337"/>
      <c r="AFY948" s="337"/>
      <c r="AFZ948" s="337"/>
      <c r="AGA948" s="337"/>
      <c r="AGB948" s="337"/>
      <c r="AGC948" s="337"/>
      <c r="AGD948" s="337"/>
      <c r="AGE948" s="337"/>
      <c r="AGF948" s="337"/>
      <c r="AGG948" s="337"/>
      <c r="AGH948" s="337"/>
      <c r="AGI948" s="337"/>
      <c r="AGJ948" s="337"/>
      <c r="AGK948" s="337"/>
      <c r="AGL948" s="337"/>
      <c r="AGM948" s="337"/>
      <c r="AGN948" s="337"/>
      <c r="AGO948" s="337"/>
      <c r="AGP948" s="337"/>
      <c r="AGQ948" s="337"/>
      <c r="AGR948" s="337"/>
      <c r="AGS948" s="337"/>
      <c r="AGT948" s="337"/>
      <c r="AGU948" s="337"/>
      <c r="AGV948" s="337"/>
      <c r="AGW948" s="337"/>
      <c r="AGX948" s="337"/>
      <c r="AGY948" s="337"/>
      <c r="AGZ948" s="337"/>
      <c r="AHA948" s="337"/>
      <c r="AHB948" s="337"/>
      <c r="AHC948" s="337"/>
      <c r="AHD948" s="337"/>
      <c r="AHE948" s="337"/>
      <c r="AHF948" s="337"/>
      <c r="AHG948" s="337"/>
      <c r="AHH948" s="337"/>
      <c r="AHI948" s="337"/>
      <c r="AHJ948" s="337"/>
      <c r="AHK948" s="337"/>
      <c r="AHL948" s="337"/>
      <c r="AHM948" s="337"/>
      <c r="AHN948" s="337"/>
      <c r="AHO948" s="337"/>
      <c r="AHP948" s="337"/>
      <c r="AHQ948" s="337"/>
      <c r="AHR948" s="337"/>
      <c r="AHS948" s="337"/>
      <c r="AHT948" s="337"/>
      <c r="AHU948" s="337"/>
      <c r="AHV948" s="337"/>
      <c r="AHW948" s="337"/>
      <c r="AHX948" s="337"/>
      <c r="AHY948" s="337"/>
      <c r="AHZ948" s="337"/>
      <c r="AIA948" s="337"/>
      <c r="AIB948" s="337"/>
      <c r="AIC948" s="337"/>
      <c r="AID948" s="337"/>
      <c r="AIE948" s="337"/>
      <c r="AIF948" s="337"/>
      <c r="AIG948" s="337"/>
      <c r="AIH948" s="337"/>
      <c r="AII948" s="337"/>
      <c r="AIJ948" s="337"/>
      <c r="AIK948" s="337"/>
      <c r="AIL948" s="337"/>
      <c r="AIM948" s="337"/>
      <c r="AIN948" s="337"/>
      <c r="AIO948" s="337"/>
      <c r="AIP948" s="337"/>
      <c r="AIQ948" s="337"/>
      <c r="AIR948" s="337"/>
      <c r="AIS948" s="337"/>
      <c r="AIT948" s="337"/>
      <c r="AIU948" s="337"/>
      <c r="AIV948" s="337"/>
      <c r="AIW948" s="337"/>
      <c r="AIX948" s="337"/>
      <c r="AIY948" s="337"/>
      <c r="AIZ948" s="337"/>
      <c r="AJA948" s="337"/>
      <c r="AJB948" s="337"/>
      <c r="AJC948" s="337"/>
      <c r="AJD948" s="337"/>
      <c r="AJE948" s="337"/>
      <c r="AJF948" s="337"/>
      <c r="AJG948" s="337"/>
      <c r="AJH948" s="337"/>
      <c r="AJI948" s="337"/>
      <c r="AJJ948" s="337"/>
      <c r="AJK948" s="337"/>
      <c r="AJL948" s="337"/>
      <c r="AJM948" s="337"/>
      <c r="AJN948" s="337"/>
      <c r="AJO948" s="337"/>
      <c r="AJP948" s="337"/>
      <c r="AJQ948" s="337"/>
      <c r="AJR948" s="337"/>
      <c r="AJS948" s="337"/>
      <c r="AJT948" s="337"/>
      <c r="AJU948" s="337"/>
      <c r="AJV948" s="337"/>
      <c r="AJW948" s="337"/>
      <c r="AJX948" s="337"/>
      <c r="AJY948" s="337"/>
      <c r="AJZ948" s="337"/>
      <c r="AKA948" s="337"/>
      <c r="AKB948" s="337"/>
      <c r="AKC948" s="337"/>
      <c r="AKD948" s="337"/>
      <c r="AKE948" s="337"/>
      <c r="AKF948" s="337"/>
      <c r="AKG948" s="337"/>
      <c r="AKH948" s="337"/>
      <c r="AKI948" s="337"/>
      <c r="AKJ948" s="337"/>
      <c r="AKK948" s="337"/>
      <c r="AKL948" s="337"/>
      <c r="AKM948" s="337"/>
      <c r="AKN948" s="337"/>
      <c r="AKO948" s="337"/>
      <c r="AKP948" s="337"/>
      <c r="AKQ948" s="337"/>
      <c r="AKR948" s="337"/>
      <c r="AKS948" s="337"/>
      <c r="AKT948" s="337"/>
      <c r="AKU948" s="337"/>
      <c r="AKV948" s="337"/>
      <c r="AKW948" s="337"/>
      <c r="AKX948" s="337"/>
      <c r="AKY948" s="337"/>
      <c r="AKZ948" s="337"/>
      <c r="ALA948" s="337"/>
      <c r="ALB948" s="337"/>
      <c r="ALC948" s="337"/>
      <c r="ALD948" s="337"/>
      <c r="ALE948" s="337"/>
      <c r="ALF948" s="337"/>
      <c r="ALG948" s="337"/>
      <c r="ALH948" s="337"/>
      <c r="ALI948" s="337"/>
      <c r="ALJ948" s="337"/>
      <c r="ALK948" s="337"/>
      <c r="ALL948" s="337"/>
      <c r="ALM948" s="337"/>
      <c r="ALN948" s="337"/>
      <c r="ALO948" s="337"/>
      <c r="ALP948" s="337"/>
      <c r="ALQ948" s="337"/>
      <c r="ALR948" s="337"/>
      <c r="ALS948" s="337"/>
      <c r="ALT948" s="337"/>
      <c r="ALU948" s="337"/>
      <c r="ALV948" s="337"/>
      <c r="ALW948" s="337"/>
      <c r="ALX948" s="337"/>
      <c r="ALY948" s="337"/>
      <c r="ALZ948" s="337"/>
      <c r="AMA948" s="337"/>
      <c r="AMB948" s="337"/>
      <c r="AMC948" s="337"/>
      <c r="AMD948" s="337"/>
      <c r="AME948" s="337"/>
      <c r="AMF948" s="337"/>
      <c r="AMG948" s="337"/>
      <c r="AMH948" s="337"/>
      <c r="AMI948" s="337"/>
      <c r="AMJ948" s="337"/>
      <c r="AMK948" s="337"/>
      <c r="AML948" s="337"/>
      <c r="AMM948" s="337"/>
      <c r="AMN948" s="337"/>
      <c r="AMO948" s="337"/>
      <c r="AMP948" s="337"/>
      <c r="AMQ948" s="337"/>
      <c r="AMR948" s="337"/>
      <c r="AMS948" s="337"/>
      <c r="AMT948" s="337"/>
      <c r="AMU948" s="337"/>
      <c r="AMV948" s="337"/>
      <c r="AMW948" s="337"/>
      <c r="AMX948" s="337"/>
      <c r="AMY948" s="337"/>
      <c r="AMZ948" s="337"/>
      <c r="ANA948" s="337"/>
      <c r="ANB948" s="337"/>
      <c r="ANC948" s="337"/>
      <c r="AND948" s="337"/>
      <c r="ANE948" s="337"/>
      <c r="ANF948" s="337"/>
      <c r="ANG948" s="337"/>
      <c r="ANH948" s="337"/>
      <c r="ANI948" s="337"/>
      <c r="ANJ948" s="337"/>
      <c r="ANK948" s="337"/>
      <c r="ANL948" s="337"/>
      <c r="ANM948" s="337"/>
      <c r="ANN948" s="337"/>
      <c r="ANO948" s="337"/>
      <c r="ANP948" s="337"/>
      <c r="ANQ948" s="337"/>
      <c r="ANR948" s="337"/>
      <c r="ANS948" s="337"/>
      <c r="ANT948" s="337"/>
      <c r="ANU948" s="337"/>
      <c r="ANV948" s="337"/>
      <c r="ANW948" s="337"/>
      <c r="ANX948" s="337"/>
      <c r="ANY948" s="337"/>
      <c r="ANZ948" s="337"/>
      <c r="AOA948" s="337"/>
      <c r="AOB948" s="337"/>
      <c r="AOC948" s="337"/>
      <c r="AOD948" s="337"/>
      <c r="AOE948" s="337"/>
      <c r="AOF948" s="337"/>
      <c r="AOG948" s="337"/>
      <c r="AOH948" s="337"/>
      <c r="AOI948" s="337"/>
      <c r="AOJ948" s="337"/>
      <c r="AOK948" s="337"/>
      <c r="AOL948" s="337"/>
      <c r="AOM948" s="337"/>
      <c r="AON948" s="337"/>
      <c r="AOO948" s="337"/>
      <c r="AOP948" s="337"/>
      <c r="AOQ948" s="337"/>
      <c r="AOR948" s="337"/>
      <c r="AOS948" s="337"/>
      <c r="AOT948" s="337"/>
      <c r="AOU948" s="337"/>
      <c r="AOV948" s="337"/>
      <c r="AOW948" s="337"/>
      <c r="AOX948" s="337"/>
      <c r="AOY948" s="337"/>
      <c r="AOZ948" s="337"/>
      <c r="APA948" s="337"/>
      <c r="APB948" s="337"/>
      <c r="APC948" s="337"/>
      <c r="APD948" s="337"/>
      <c r="APE948" s="337"/>
      <c r="APF948" s="337"/>
      <c r="APG948" s="337"/>
      <c r="APH948" s="337"/>
      <c r="API948" s="337"/>
      <c r="APJ948" s="337"/>
      <c r="APK948" s="337"/>
      <c r="APL948" s="337"/>
      <c r="APM948" s="337"/>
      <c r="APN948" s="337"/>
      <c r="APO948" s="337"/>
      <c r="APP948" s="337"/>
      <c r="APQ948" s="337"/>
      <c r="APR948" s="337"/>
      <c r="APS948" s="337"/>
      <c r="APT948" s="337"/>
      <c r="APU948" s="337"/>
      <c r="APV948" s="337"/>
      <c r="APW948" s="337"/>
      <c r="APX948" s="337"/>
      <c r="APY948" s="337"/>
      <c r="APZ948" s="337"/>
      <c r="AQA948" s="337"/>
      <c r="AQB948" s="337"/>
      <c r="AQC948" s="337"/>
      <c r="AQD948" s="337"/>
      <c r="AQE948" s="337"/>
      <c r="AQF948" s="337"/>
      <c r="AQG948" s="337"/>
      <c r="AQH948" s="337"/>
      <c r="AQI948" s="337"/>
      <c r="AQJ948" s="337"/>
      <c r="AQK948" s="337"/>
      <c r="AQL948" s="337"/>
      <c r="AQM948" s="337"/>
      <c r="AQN948" s="337"/>
      <c r="AQO948" s="337"/>
      <c r="AQP948" s="337"/>
      <c r="AQQ948" s="337"/>
      <c r="AQR948" s="337"/>
      <c r="AQS948" s="337"/>
      <c r="AQT948" s="337"/>
      <c r="AQU948" s="337"/>
      <c r="AQV948" s="337"/>
      <c r="AQW948" s="337"/>
      <c r="AQX948" s="337"/>
      <c r="AQY948" s="337"/>
      <c r="AQZ948" s="337"/>
      <c r="ARA948" s="337"/>
      <c r="ARB948" s="337"/>
      <c r="ARC948" s="337"/>
      <c r="ARD948" s="337"/>
      <c r="ARE948" s="337"/>
      <c r="ARF948" s="337"/>
      <c r="ARG948" s="337"/>
      <c r="ARH948" s="337"/>
      <c r="ARI948" s="337"/>
      <c r="ARJ948" s="337"/>
      <c r="ARK948" s="337"/>
      <c r="ARL948" s="337"/>
      <c r="ARM948" s="337"/>
      <c r="ARN948" s="337"/>
      <c r="ARO948" s="337"/>
      <c r="ARP948" s="337"/>
      <c r="ARQ948" s="337"/>
      <c r="ARR948" s="337"/>
      <c r="ARS948" s="337"/>
      <c r="ART948" s="337"/>
      <c r="ARU948" s="337"/>
      <c r="ARV948" s="337"/>
      <c r="ARW948" s="337"/>
      <c r="ARX948" s="337"/>
      <c r="ARY948" s="337"/>
      <c r="ARZ948" s="337"/>
      <c r="ASA948" s="337"/>
      <c r="ASB948" s="337"/>
      <c r="ASC948" s="337"/>
      <c r="ASD948" s="337"/>
      <c r="ASE948" s="337"/>
      <c r="ASF948" s="337"/>
      <c r="ASG948" s="337"/>
      <c r="ASH948" s="337"/>
      <c r="ASI948" s="337"/>
      <c r="ASJ948" s="337"/>
      <c r="ASK948" s="337"/>
      <c r="ASL948" s="337"/>
      <c r="ASM948" s="337"/>
      <c r="ASN948" s="337"/>
      <c r="ASO948" s="337"/>
      <c r="ASP948" s="337"/>
      <c r="ASQ948" s="337"/>
      <c r="ASR948" s="337"/>
      <c r="ASS948" s="337"/>
      <c r="AST948" s="337"/>
      <c r="ASU948" s="337"/>
      <c r="ASV948" s="337"/>
      <c r="ASW948" s="337"/>
      <c r="ASX948" s="337"/>
      <c r="ASY948" s="337"/>
      <c r="ASZ948" s="337"/>
      <c r="ATA948" s="337"/>
      <c r="ATB948" s="337"/>
      <c r="ATC948" s="337"/>
      <c r="ATD948" s="337"/>
      <c r="ATE948" s="337"/>
      <c r="ATF948" s="337"/>
      <c r="ATG948" s="337"/>
      <c r="ATH948" s="337"/>
      <c r="ATI948" s="337"/>
      <c r="ATJ948" s="337"/>
      <c r="ATK948" s="337"/>
      <c r="ATL948" s="337"/>
      <c r="ATM948" s="337"/>
      <c r="ATN948" s="337"/>
      <c r="ATO948" s="337"/>
      <c r="ATP948" s="337"/>
      <c r="ATQ948" s="337"/>
      <c r="ATR948" s="337"/>
      <c r="ATS948" s="337"/>
      <c r="ATT948" s="337"/>
      <c r="ATU948" s="337"/>
      <c r="ATV948" s="337"/>
      <c r="ATW948" s="337"/>
      <c r="ATX948" s="337"/>
      <c r="ATY948" s="337"/>
      <c r="ATZ948" s="337"/>
      <c r="AUA948" s="337"/>
      <c r="AUB948" s="337"/>
      <c r="AUC948" s="337"/>
      <c r="AUD948" s="337"/>
      <c r="AUE948" s="337"/>
      <c r="AUF948" s="337"/>
      <c r="AUG948" s="337"/>
      <c r="AUH948" s="337"/>
      <c r="AUI948" s="337"/>
      <c r="AUJ948" s="337"/>
      <c r="AUK948" s="337"/>
      <c r="AUL948" s="337"/>
      <c r="AUM948" s="337"/>
      <c r="AUN948" s="337"/>
      <c r="AUO948" s="337"/>
      <c r="AUP948" s="337"/>
      <c r="AUQ948" s="337"/>
      <c r="AUR948" s="337"/>
      <c r="AUS948" s="337"/>
      <c r="AUT948" s="337"/>
      <c r="AUU948" s="337"/>
      <c r="AUV948" s="337"/>
      <c r="AUW948" s="337"/>
      <c r="AUX948" s="337"/>
      <c r="AUY948" s="337"/>
      <c r="AUZ948" s="337"/>
      <c r="AVA948" s="337"/>
      <c r="AVB948" s="337"/>
      <c r="AVC948" s="337"/>
      <c r="AVD948" s="337"/>
      <c r="AVE948" s="337"/>
      <c r="AVF948" s="337"/>
      <c r="AVG948" s="337"/>
      <c r="AVH948" s="337"/>
      <c r="AVI948" s="337"/>
      <c r="AVJ948" s="337"/>
      <c r="AVK948" s="337"/>
      <c r="AVL948" s="337"/>
      <c r="AVM948" s="337"/>
      <c r="AVN948" s="337"/>
      <c r="AVO948" s="337"/>
      <c r="AVP948" s="337"/>
      <c r="AVQ948" s="337"/>
      <c r="AVR948" s="337"/>
      <c r="AVS948" s="337"/>
      <c r="AVT948" s="337"/>
      <c r="AVU948" s="337"/>
      <c r="AVV948" s="337"/>
      <c r="AVW948" s="337"/>
      <c r="AVX948" s="337"/>
      <c r="AVY948" s="337"/>
      <c r="AVZ948" s="337"/>
      <c r="AWA948" s="337"/>
      <c r="AWB948" s="337"/>
      <c r="AWC948" s="337"/>
      <c r="AWD948" s="337"/>
      <c r="AWE948" s="337"/>
      <c r="AWF948" s="337"/>
      <c r="AWG948" s="337"/>
      <c r="AWH948" s="337"/>
      <c r="AWI948" s="337"/>
      <c r="AWJ948" s="337"/>
      <c r="AWK948" s="337"/>
      <c r="AWL948" s="337"/>
      <c r="AWM948" s="337"/>
      <c r="AWN948" s="337"/>
      <c r="AWO948" s="337"/>
      <c r="AWP948" s="337"/>
      <c r="AWQ948" s="337"/>
      <c r="AWR948" s="337"/>
      <c r="AWS948" s="337"/>
      <c r="AWT948" s="337"/>
      <c r="AWU948" s="337"/>
      <c r="AWV948" s="337"/>
      <c r="AWW948" s="337"/>
      <c r="AWX948" s="337"/>
      <c r="AWY948" s="337"/>
      <c r="AWZ948" s="337"/>
      <c r="AXA948" s="337"/>
      <c r="AXB948" s="337"/>
      <c r="AXC948" s="337"/>
      <c r="AXD948" s="337"/>
      <c r="AXE948" s="337"/>
      <c r="AXF948" s="337"/>
      <c r="AXG948" s="337"/>
      <c r="AXH948" s="337"/>
      <c r="AXI948" s="337"/>
      <c r="AXJ948" s="337"/>
      <c r="AXK948" s="337"/>
      <c r="AXL948" s="337"/>
      <c r="AXM948" s="337"/>
      <c r="AXN948" s="337"/>
      <c r="AXO948" s="337"/>
      <c r="AXP948" s="337"/>
      <c r="AXQ948" s="337"/>
      <c r="AXR948" s="337"/>
      <c r="AXS948" s="337"/>
      <c r="AXT948" s="337"/>
      <c r="AXU948" s="337"/>
      <c r="AXV948" s="337"/>
      <c r="AXW948" s="337"/>
      <c r="AXX948" s="337"/>
      <c r="AXY948" s="337"/>
      <c r="AXZ948" s="337"/>
      <c r="AYA948" s="337"/>
      <c r="AYB948" s="337"/>
      <c r="AYC948" s="337"/>
      <c r="AYD948" s="337"/>
      <c r="AYE948" s="337"/>
      <c r="AYF948" s="337"/>
      <c r="AYG948" s="337"/>
      <c r="AYH948" s="337"/>
      <c r="AYI948" s="337"/>
      <c r="AYJ948" s="337"/>
      <c r="AYK948" s="337"/>
      <c r="AYL948" s="337"/>
      <c r="AYM948" s="337"/>
      <c r="AYN948" s="337"/>
      <c r="AYO948" s="337"/>
      <c r="AYP948" s="337"/>
      <c r="AYQ948" s="337"/>
      <c r="AYR948" s="337"/>
      <c r="AYS948" s="337"/>
      <c r="AYT948" s="337"/>
      <c r="AYU948" s="337"/>
      <c r="AYV948" s="337"/>
      <c r="AYW948" s="337"/>
      <c r="AYX948" s="337"/>
      <c r="AYY948" s="337"/>
      <c r="AYZ948" s="337"/>
      <c r="AZA948" s="337"/>
      <c r="AZB948" s="337"/>
      <c r="AZC948" s="337"/>
      <c r="AZD948" s="337"/>
      <c r="AZE948" s="337"/>
      <c r="AZF948" s="337"/>
      <c r="AZG948" s="337"/>
      <c r="AZH948" s="337"/>
      <c r="AZI948" s="337"/>
      <c r="AZJ948" s="337"/>
      <c r="AZK948" s="337"/>
      <c r="AZL948" s="337"/>
      <c r="AZM948" s="337"/>
      <c r="AZN948" s="337"/>
      <c r="AZO948" s="337"/>
      <c r="AZP948" s="337"/>
      <c r="AZQ948" s="337"/>
      <c r="AZR948" s="337"/>
      <c r="AZS948" s="337"/>
      <c r="AZT948" s="337"/>
      <c r="AZU948" s="337"/>
      <c r="AZV948" s="337"/>
      <c r="AZW948" s="337"/>
      <c r="AZX948" s="337"/>
      <c r="AZY948" s="337"/>
      <c r="AZZ948" s="337"/>
      <c r="BAA948" s="337"/>
      <c r="BAB948" s="337"/>
      <c r="BAC948" s="337"/>
      <c r="BAD948" s="337"/>
      <c r="BAE948" s="337"/>
      <c r="BAF948" s="337"/>
      <c r="BAG948" s="337"/>
      <c r="BAH948" s="337"/>
      <c r="BAI948" s="337"/>
      <c r="BAJ948" s="337"/>
      <c r="BAK948" s="337"/>
      <c r="BAL948" s="337"/>
      <c r="BAM948" s="337"/>
      <c r="BAN948" s="337"/>
      <c r="BAO948" s="337"/>
      <c r="BAP948" s="337"/>
      <c r="BAQ948" s="337"/>
      <c r="BAR948" s="337"/>
      <c r="BAS948" s="337"/>
      <c r="BAT948" s="337"/>
      <c r="BAU948" s="337"/>
      <c r="BAV948" s="337"/>
      <c r="BAW948" s="337"/>
      <c r="BAX948" s="337"/>
      <c r="BAY948" s="337"/>
      <c r="BAZ948" s="337"/>
      <c r="BBA948" s="337"/>
      <c r="BBB948" s="337"/>
      <c r="BBC948" s="337"/>
      <c r="BBD948" s="337"/>
      <c r="BBE948" s="337"/>
      <c r="BBF948" s="337"/>
      <c r="BBG948" s="337"/>
      <c r="BBH948" s="337"/>
      <c r="BBI948" s="337"/>
      <c r="BBJ948" s="337"/>
      <c r="BBK948" s="337"/>
      <c r="BBL948" s="337"/>
      <c r="BBM948" s="337"/>
      <c r="BBN948" s="337"/>
      <c r="BBO948" s="337"/>
      <c r="BBP948" s="337"/>
      <c r="BBQ948" s="337"/>
      <c r="BBR948" s="337"/>
      <c r="BBS948" s="337"/>
      <c r="BBT948" s="337"/>
      <c r="BBU948" s="337"/>
      <c r="BBV948" s="337"/>
      <c r="BBW948" s="337"/>
      <c r="BBX948" s="337"/>
      <c r="BBY948" s="337"/>
      <c r="BBZ948" s="337"/>
      <c r="BCA948" s="337"/>
      <c r="BCB948" s="337"/>
      <c r="BCC948" s="337"/>
      <c r="BCD948" s="337"/>
      <c r="BCE948" s="337"/>
      <c r="BCF948" s="337"/>
      <c r="BCG948" s="337"/>
      <c r="BCH948" s="337"/>
      <c r="BCI948" s="337"/>
      <c r="BCJ948" s="337"/>
      <c r="BCK948" s="337"/>
      <c r="BCL948" s="337"/>
      <c r="BCM948" s="337"/>
      <c r="BCN948" s="337"/>
      <c r="BCO948" s="337"/>
      <c r="BCP948" s="337"/>
      <c r="BCQ948" s="337"/>
      <c r="BCR948" s="337"/>
      <c r="BCS948" s="337"/>
      <c r="BCT948" s="337"/>
      <c r="BCU948" s="337"/>
      <c r="BCV948" s="337"/>
      <c r="BCW948" s="337"/>
      <c r="BCX948" s="337"/>
      <c r="BCY948" s="337"/>
      <c r="BCZ948" s="337"/>
      <c r="BDA948" s="337"/>
      <c r="BDB948" s="337"/>
      <c r="BDC948" s="337"/>
      <c r="BDD948" s="337"/>
      <c r="BDE948" s="337"/>
      <c r="BDF948" s="337"/>
      <c r="BDG948" s="337"/>
      <c r="BDH948" s="337"/>
      <c r="BDI948" s="337"/>
      <c r="BDJ948" s="337"/>
      <c r="BDK948" s="337"/>
      <c r="BDL948" s="337"/>
      <c r="BDM948" s="337"/>
      <c r="BDN948" s="337"/>
      <c r="BDO948" s="337"/>
      <c r="BDP948" s="337"/>
      <c r="BDQ948" s="337"/>
      <c r="BDR948" s="337"/>
      <c r="BDS948" s="337"/>
      <c r="BDT948" s="337"/>
      <c r="BDU948" s="337"/>
      <c r="BDV948" s="337"/>
      <c r="BDW948" s="337"/>
      <c r="BDX948" s="337"/>
      <c r="BDY948" s="337"/>
      <c r="BDZ948" s="337"/>
      <c r="BEA948" s="337"/>
      <c r="BEB948" s="337"/>
      <c r="BEC948" s="337"/>
      <c r="BED948" s="337"/>
      <c r="BEE948" s="337"/>
      <c r="BEF948" s="337"/>
      <c r="BEG948" s="337"/>
      <c r="BEH948" s="337"/>
      <c r="BEI948" s="337"/>
      <c r="BEJ948" s="337"/>
      <c r="BEK948" s="337"/>
      <c r="BEL948" s="337"/>
      <c r="BEM948" s="337"/>
      <c r="BEN948" s="337"/>
      <c r="BEO948" s="337"/>
      <c r="BEP948" s="337"/>
      <c r="BEQ948" s="337"/>
      <c r="BER948" s="337"/>
      <c r="BES948" s="337"/>
      <c r="BET948" s="337"/>
      <c r="BEU948" s="337"/>
      <c r="BEV948" s="337"/>
      <c r="BEW948" s="337"/>
      <c r="BEX948" s="337"/>
      <c r="BEY948" s="337"/>
      <c r="BEZ948" s="337"/>
      <c r="BFA948" s="337"/>
      <c r="BFB948" s="337"/>
      <c r="BFC948" s="337"/>
      <c r="BFD948" s="337"/>
      <c r="BFE948" s="337"/>
      <c r="BFF948" s="337"/>
      <c r="BFG948" s="337"/>
      <c r="BFH948" s="337"/>
      <c r="BFI948" s="337"/>
      <c r="BFJ948" s="337"/>
      <c r="BFK948" s="337"/>
      <c r="BFL948" s="337"/>
      <c r="BFM948" s="337"/>
      <c r="BFN948" s="337"/>
      <c r="BFO948" s="337"/>
      <c r="BFP948" s="337"/>
      <c r="BFQ948" s="337"/>
      <c r="BFR948" s="337"/>
      <c r="BFS948" s="337"/>
      <c r="BFT948" s="337"/>
      <c r="BFU948" s="337"/>
      <c r="BFV948" s="337"/>
      <c r="BFW948" s="337"/>
      <c r="BFX948" s="337"/>
      <c r="BFY948" s="337"/>
      <c r="BFZ948" s="337"/>
      <c r="BGA948" s="337"/>
      <c r="BGB948" s="337"/>
      <c r="BGC948" s="337"/>
      <c r="BGD948" s="337"/>
      <c r="BGE948" s="337"/>
      <c r="BGF948" s="337"/>
      <c r="BGG948" s="337"/>
      <c r="BGH948" s="337"/>
      <c r="BGI948" s="337"/>
      <c r="BGJ948" s="337"/>
      <c r="BGK948" s="337"/>
      <c r="BGL948" s="337"/>
      <c r="BGM948" s="337"/>
      <c r="BGN948" s="337"/>
      <c r="BGO948" s="337"/>
      <c r="BGP948" s="337"/>
      <c r="BGQ948" s="337"/>
      <c r="BGR948" s="337"/>
      <c r="BGS948" s="337"/>
      <c r="BGT948" s="337"/>
      <c r="BGU948" s="337"/>
      <c r="BGV948" s="337"/>
      <c r="BGW948" s="337"/>
      <c r="BGX948" s="337"/>
      <c r="BGY948" s="337"/>
      <c r="BGZ948" s="337"/>
      <c r="BHA948" s="337"/>
      <c r="BHB948" s="337"/>
      <c r="BHC948" s="337"/>
      <c r="BHD948" s="337"/>
      <c r="BHE948" s="337"/>
      <c r="BHF948" s="337"/>
      <c r="BHG948" s="337"/>
      <c r="BHH948" s="337"/>
      <c r="BHI948" s="337"/>
      <c r="BHJ948" s="337"/>
      <c r="BHK948" s="337"/>
      <c r="BHL948" s="337"/>
      <c r="BHM948" s="337"/>
      <c r="BHN948" s="337"/>
      <c r="BHO948" s="337"/>
      <c r="BHP948" s="337"/>
      <c r="BHQ948" s="337"/>
      <c r="BHR948" s="337"/>
      <c r="BHS948" s="337"/>
      <c r="BHT948" s="337"/>
      <c r="BHU948" s="337"/>
      <c r="BHV948" s="337"/>
      <c r="BHW948" s="337"/>
      <c r="BHX948" s="337"/>
      <c r="BHY948" s="337"/>
      <c r="BHZ948" s="337"/>
      <c r="BIA948" s="337"/>
      <c r="BIB948" s="337"/>
      <c r="BIC948" s="337"/>
      <c r="BID948" s="337"/>
      <c r="BIE948" s="337"/>
      <c r="BIF948" s="337"/>
      <c r="BIG948" s="337"/>
      <c r="BIH948" s="337"/>
      <c r="BII948" s="337"/>
      <c r="BIJ948" s="337"/>
      <c r="BIK948" s="337"/>
      <c r="BIL948" s="337"/>
      <c r="BIM948" s="337"/>
      <c r="BIN948" s="337"/>
      <c r="BIO948" s="337"/>
      <c r="BIP948" s="337"/>
      <c r="BIQ948" s="337"/>
      <c r="BIR948" s="337"/>
      <c r="BIS948" s="337"/>
      <c r="BIT948" s="337"/>
      <c r="BIU948" s="337"/>
      <c r="BIV948" s="337"/>
      <c r="BIW948" s="337"/>
      <c r="BIX948" s="337"/>
      <c r="BIY948" s="337"/>
      <c r="BIZ948" s="337"/>
      <c r="BJA948" s="337"/>
      <c r="BJB948" s="337"/>
      <c r="BJC948" s="337"/>
      <c r="BJD948" s="337"/>
      <c r="BJE948" s="337"/>
      <c r="BJF948" s="337"/>
      <c r="BJG948" s="337"/>
      <c r="BJH948" s="337"/>
      <c r="BJI948" s="337"/>
      <c r="BJJ948" s="337"/>
      <c r="BJK948" s="337"/>
      <c r="BJL948" s="337"/>
      <c r="BJM948" s="337"/>
      <c r="BJN948" s="337"/>
      <c r="BJO948" s="337"/>
      <c r="BJP948" s="337"/>
      <c r="BJQ948" s="337"/>
      <c r="BJR948" s="337"/>
      <c r="BJS948" s="337"/>
      <c r="BJT948" s="337"/>
      <c r="BJU948" s="337"/>
      <c r="BJV948" s="337"/>
      <c r="BJW948" s="337"/>
      <c r="BJX948" s="337"/>
      <c r="BJY948" s="337"/>
      <c r="BJZ948" s="337"/>
      <c r="BKA948" s="337"/>
      <c r="BKB948" s="337"/>
      <c r="BKC948" s="337"/>
      <c r="BKD948" s="337"/>
      <c r="BKE948" s="337"/>
      <c r="BKF948" s="337"/>
      <c r="BKG948" s="337"/>
      <c r="BKH948" s="337"/>
      <c r="BKI948" s="337"/>
      <c r="BKJ948" s="337"/>
      <c r="BKK948" s="337"/>
      <c r="BKL948" s="337"/>
      <c r="BKM948" s="337"/>
      <c r="BKN948" s="337"/>
      <c r="BKO948" s="337"/>
      <c r="BKP948" s="337"/>
      <c r="BKQ948" s="337"/>
      <c r="BKR948" s="337"/>
      <c r="BKS948" s="337"/>
      <c r="BKT948" s="337"/>
      <c r="BKU948" s="337"/>
      <c r="BKV948" s="337"/>
      <c r="BKW948" s="337"/>
      <c r="BKX948" s="337"/>
      <c r="BKY948" s="337"/>
      <c r="BKZ948" s="337"/>
      <c r="BLA948" s="337"/>
      <c r="BLB948" s="337"/>
      <c r="BLC948" s="337"/>
      <c r="BLD948" s="337"/>
      <c r="BLE948" s="337"/>
      <c r="BLF948" s="337"/>
      <c r="BLG948" s="337"/>
      <c r="BLH948" s="337"/>
      <c r="BLI948" s="337"/>
      <c r="BLJ948" s="337"/>
      <c r="BLK948" s="337"/>
      <c r="BLL948" s="337"/>
      <c r="BLM948" s="337"/>
      <c r="BLN948" s="337"/>
      <c r="BLO948" s="337"/>
      <c r="BLP948" s="337"/>
      <c r="BLQ948" s="337"/>
      <c r="BLR948" s="337"/>
      <c r="BLS948" s="337"/>
      <c r="BLT948" s="337"/>
      <c r="BLU948" s="337"/>
      <c r="BLV948" s="337"/>
      <c r="BLW948" s="337"/>
      <c r="BLX948" s="337"/>
      <c r="BLY948" s="337"/>
      <c r="BLZ948" s="337"/>
      <c r="BMA948" s="337"/>
      <c r="BMB948" s="337"/>
      <c r="BMC948" s="337"/>
      <c r="BMD948" s="337"/>
      <c r="BME948" s="337"/>
      <c r="BMF948" s="337"/>
      <c r="BMG948" s="337"/>
      <c r="BMH948" s="337"/>
      <c r="BMI948" s="337"/>
      <c r="BMJ948" s="337"/>
      <c r="BMK948" s="337"/>
      <c r="BML948" s="337"/>
      <c r="BMM948" s="337"/>
      <c r="BMN948" s="337"/>
      <c r="BMO948" s="337"/>
      <c r="BMP948" s="337"/>
      <c r="BMQ948" s="337"/>
      <c r="BMR948" s="337"/>
      <c r="BMS948" s="337"/>
      <c r="BMT948" s="337"/>
      <c r="BMU948" s="337"/>
      <c r="BMV948" s="337"/>
      <c r="BMW948" s="337"/>
      <c r="BMX948" s="337"/>
      <c r="BMY948" s="337"/>
      <c r="BMZ948" s="337"/>
      <c r="BNA948" s="337"/>
      <c r="BNB948" s="337"/>
      <c r="BNC948" s="337"/>
      <c r="BND948" s="337"/>
      <c r="BNE948" s="337"/>
      <c r="BNF948" s="337"/>
      <c r="BNG948" s="337"/>
      <c r="BNH948" s="337"/>
      <c r="BNI948" s="337"/>
      <c r="BNJ948" s="337"/>
      <c r="BNK948" s="337"/>
      <c r="BNL948" s="337"/>
      <c r="BNM948" s="337"/>
      <c r="BNN948" s="337"/>
      <c r="BNO948" s="337"/>
      <c r="BNP948" s="337"/>
      <c r="BNQ948" s="337"/>
      <c r="BNR948" s="337"/>
      <c r="BNS948" s="337"/>
      <c r="BNT948" s="337"/>
      <c r="BNU948" s="337"/>
      <c r="BNV948" s="337"/>
      <c r="BNW948" s="337"/>
      <c r="BNX948" s="337"/>
      <c r="BNY948" s="337"/>
      <c r="BNZ948" s="337"/>
      <c r="BOA948" s="337"/>
      <c r="BOB948" s="337"/>
      <c r="BOC948" s="337"/>
      <c r="BOD948" s="337"/>
      <c r="BOE948" s="337"/>
      <c r="BOF948" s="337"/>
      <c r="BOG948" s="337"/>
      <c r="BOH948" s="337"/>
      <c r="BOI948" s="337"/>
      <c r="BOJ948" s="337"/>
      <c r="BOK948" s="337"/>
      <c r="BOL948" s="337"/>
      <c r="BOM948" s="337"/>
      <c r="BON948" s="337"/>
      <c r="BOO948" s="337"/>
      <c r="BOP948" s="337"/>
      <c r="BOQ948" s="337"/>
      <c r="BOR948" s="337"/>
      <c r="BOS948" s="337"/>
      <c r="BOT948" s="337"/>
      <c r="BOU948" s="337"/>
      <c r="BOV948" s="337"/>
      <c r="BOW948" s="337"/>
      <c r="BOX948" s="337"/>
      <c r="BOY948" s="337"/>
      <c r="BOZ948" s="337"/>
      <c r="BPA948" s="337"/>
      <c r="BPB948" s="337"/>
      <c r="BPC948" s="337"/>
      <c r="BPD948" s="337"/>
      <c r="BPE948" s="337"/>
      <c r="BPF948" s="337"/>
      <c r="BPG948" s="337"/>
      <c r="BPH948" s="337"/>
      <c r="BPI948" s="337"/>
      <c r="BPJ948" s="337"/>
      <c r="BPK948" s="337"/>
      <c r="BPL948" s="337"/>
      <c r="BPM948" s="337"/>
      <c r="BPN948" s="337"/>
      <c r="BPO948" s="337"/>
      <c r="BPP948" s="337"/>
      <c r="BPQ948" s="337"/>
      <c r="BPR948" s="337"/>
      <c r="BPS948" s="337"/>
      <c r="BPT948" s="337"/>
      <c r="BPU948" s="337"/>
      <c r="BPV948" s="337"/>
      <c r="BPW948" s="337"/>
      <c r="BPX948" s="337"/>
      <c r="BPY948" s="337"/>
      <c r="BPZ948" s="337"/>
      <c r="BQA948" s="337"/>
      <c r="BQB948" s="337"/>
      <c r="BQC948" s="337"/>
      <c r="BQD948" s="337"/>
      <c r="BQE948" s="337"/>
      <c r="BQF948" s="337"/>
      <c r="BQG948" s="337"/>
      <c r="BQH948" s="337"/>
      <c r="BQI948" s="337"/>
      <c r="BQJ948" s="337"/>
      <c r="BQK948" s="337"/>
      <c r="BQL948" s="337"/>
      <c r="BQM948" s="337"/>
      <c r="BQN948" s="337"/>
      <c r="BQO948" s="337"/>
      <c r="BQP948" s="337"/>
      <c r="BQQ948" s="337"/>
      <c r="BQR948" s="337"/>
      <c r="BQS948" s="337"/>
      <c r="BQT948" s="337"/>
      <c r="BQU948" s="337"/>
      <c r="BQV948" s="337"/>
      <c r="BQW948" s="337"/>
      <c r="BQX948" s="337"/>
      <c r="BQY948" s="337"/>
      <c r="BQZ948" s="337"/>
      <c r="BRA948" s="337"/>
      <c r="BRB948" s="337"/>
      <c r="BRC948" s="337"/>
      <c r="BRD948" s="337"/>
      <c r="BRE948" s="337"/>
      <c r="BRF948" s="337"/>
      <c r="BRG948" s="337"/>
      <c r="BRH948" s="337"/>
      <c r="BRI948" s="337"/>
      <c r="BRJ948" s="337"/>
      <c r="BRK948" s="337"/>
      <c r="BRL948" s="337"/>
      <c r="BRM948" s="337"/>
      <c r="BRN948" s="337"/>
      <c r="BRO948" s="337"/>
      <c r="BRP948" s="337"/>
      <c r="BRQ948" s="337"/>
      <c r="BRR948" s="337"/>
      <c r="BRS948" s="337"/>
      <c r="BRT948" s="337"/>
      <c r="BRU948" s="337"/>
      <c r="BRV948" s="337"/>
      <c r="BRW948" s="337"/>
      <c r="BRX948" s="337"/>
      <c r="BRY948" s="337"/>
      <c r="BRZ948" s="337"/>
      <c r="BSA948" s="337"/>
      <c r="BSB948" s="337"/>
      <c r="BSC948" s="337"/>
      <c r="BSD948" s="337"/>
      <c r="BSE948" s="337"/>
      <c r="BSF948" s="337"/>
      <c r="BSG948" s="337"/>
      <c r="BSH948" s="337"/>
      <c r="BSI948" s="337"/>
      <c r="BSJ948" s="337"/>
      <c r="BSK948" s="337"/>
      <c r="BSL948" s="337"/>
      <c r="BSM948" s="337"/>
      <c r="BSN948" s="337"/>
      <c r="BSO948" s="337"/>
      <c r="BSP948" s="337"/>
      <c r="BSQ948" s="337"/>
      <c r="BSR948" s="337"/>
      <c r="BSS948" s="337"/>
      <c r="BST948" s="337"/>
      <c r="BSU948" s="337"/>
      <c r="BSV948" s="337"/>
      <c r="BSW948" s="337"/>
      <c r="BSX948" s="337"/>
      <c r="BSY948" s="337"/>
      <c r="BSZ948" s="337"/>
      <c r="BTA948" s="337"/>
      <c r="BTB948" s="337"/>
      <c r="BTC948" s="337"/>
      <c r="BTD948" s="337"/>
      <c r="BTE948" s="337"/>
      <c r="BTF948" s="337"/>
      <c r="BTG948" s="337"/>
      <c r="BTH948" s="337"/>
      <c r="BTI948" s="337"/>
      <c r="BTJ948" s="337"/>
      <c r="BTK948" s="337"/>
      <c r="BTL948" s="337"/>
      <c r="BTM948" s="337"/>
      <c r="BTN948" s="337"/>
      <c r="BTO948" s="337"/>
      <c r="BTP948" s="337"/>
      <c r="BTQ948" s="337"/>
      <c r="BTR948" s="337"/>
      <c r="BTS948" s="337"/>
      <c r="BTT948" s="337"/>
      <c r="BTU948" s="337"/>
      <c r="BTV948" s="337"/>
      <c r="BTW948" s="337"/>
      <c r="BTX948" s="337"/>
      <c r="BTY948" s="337"/>
      <c r="BTZ948" s="337"/>
      <c r="BUA948" s="337"/>
      <c r="BUB948" s="337"/>
      <c r="BUC948" s="337"/>
      <c r="BUD948" s="337"/>
      <c r="BUE948" s="337"/>
      <c r="BUF948" s="337"/>
      <c r="BUG948" s="337"/>
      <c r="BUH948" s="337"/>
      <c r="BUI948" s="337"/>
      <c r="BUJ948" s="337"/>
      <c r="BUK948" s="337"/>
      <c r="BUL948" s="337"/>
      <c r="BUM948" s="337"/>
      <c r="BUN948" s="337"/>
      <c r="BUO948" s="337"/>
      <c r="BUP948" s="337"/>
      <c r="BUQ948" s="337"/>
      <c r="BUR948" s="337"/>
      <c r="BUS948" s="337"/>
      <c r="BUT948" s="337"/>
      <c r="BUU948" s="337"/>
      <c r="BUV948" s="337"/>
      <c r="BUW948" s="337"/>
      <c r="BUX948" s="337"/>
      <c r="BUY948" s="337"/>
      <c r="BUZ948" s="337"/>
      <c r="BVA948" s="337"/>
      <c r="BVB948" s="337"/>
      <c r="BVC948" s="337"/>
      <c r="BVD948" s="337"/>
      <c r="BVE948" s="337"/>
      <c r="BVF948" s="337"/>
      <c r="BVG948" s="337"/>
      <c r="BVH948" s="337"/>
      <c r="BVI948" s="337"/>
      <c r="BVJ948" s="337"/>
      <c r="BVK948" s="337"/>
      <c r="BVL948" s="337"/>
      <c r="BVM948" s="337"/>
      <c r="BVN948" s="337"/>
      <c r="BVO948" s="337"/>
      <c r="BVP948" s="337"/>
      <c r="BVQ948" s="337"/>
      <c r="BVR948" s="337"/>
      <c r="BVS948" s="337"/>
      <c r="BVT948" s="337"/>
      <c r="BVU948" s="337"/>
      <c r="BVV948" s="337"/>
      <c r="BVW948" s="337"/>
      <c r="BVX948" s="337"/>
      <c r="BVY948" s="337"/>
      <c r="BVZ948" s="337"/>
      <c r="BWA948" s="337"/>
      <c r="BWB948" s="337"/>
      <c r="BWC948" s="337"/>
      <c r="BWD948" s="337"/>
      <c r="BWE948" s="337"/>
      <c r="BWF948" s="337"/>
      <c r="BWG948" s="337"/>
      <c r="BWH948" s="337"/>
      <c r="BWI948" s="337"/>
      <c r="BWJ948" s="337"/>
      <c r="BWK948" s="337"/>
      <c r="BWL948" s="337"/>
      <c r="BWM948" s="337"/>
      <c r="BWN948" s="337"/>
      <c r="BWO948" s="337"/>
      <c r="BWP948" s="337"/>
      <c r="BWQ948" s="337"/>
      <c r="BWR948" s="337"/>
      <c r="BWS948" s="337"/>
      <c r="BWT948" s="337"/>
      <c r="BWU948" s="337"/>
      <c r="BWV948" s="337"/>
      <c r="BWW948" s="337"/>
      <c r="BWX948" s="337"/>
      <c r="BWY948" s="337"/>
      <c r="BWZ948" s="337"/>
      <c r="BXA948" s="337"/>
      <c r="BXB948" s="337"/>
      <c r="BXC948" s="337"/>
      <c r="BXD948" s="337"/>
      <c r="BXE948" s="337"/>
      <c r="BXF948" s="337"/>
      <c r="BXG948" s="337"/>
      <c r="BXH948" s="337"/>
      <c r="BXI948" s="337"/>
      <c r="BXJ948" s="337"/>
      <c r="BXK948" s="337"/>
      <c r="BXL948" s="337"/>
      <c r="BXM948" s="337"/>
      <c r="BXN948" s="337"/>
      <c r="BXO948" s="337"/>
      <c r="BXP948" s="337"/>
      <c r="BXQ948" s="337"/>
      <c r="BXR948" s="337"/>
      <c r="BXS948" s="337"/>
      <c r="BXT948" s="337"/>
      <c r="BXU948" s="337"/>
      <c r="BXV948" s="337"/>
      <c r="BXW948" s="337"/>
      <c r="BXX948" s="337"/>
      <c r="BXY948" s="337"/>
      <c r="BXZ948" s="337"/>
      <c r="BYA948" s="337"/>
      <c r="BYB948" s="337"/>
      <c r="BYC948" s="337"/>
      <c r="BYD948" s="337"/>
      <c r="BYE948" s="337"/>
      <c r="BYF948" s="337"/>
      <c r="BYG948" s="337"/>
      <c r="BYH948" s="337"/>
      <c r="BYI948" s="337"/>
      <c r="BYJ948" s="337"/>
      <c r="BYK948" s="337"/>
      <c r="BYL948" s="337"/>
      <c r="BYM948" s="337"/>
      <c r="BYN948" s="337"/>
      <c r="BYO948" s="337"/>
      <c r="BYP948" s="337"/>
      <c r="BYQ948" s="337"/>
      <c r="BYR948" s="337"/>
      <c r="BYS948" s="337"/>
      <c r="BYT948" s="337"/>
      <c r="BYU948" s="337"/>
      <c r="BYV948" s="337"/>
      <c r="BYW948" s="337"/>
      <c r="BYX948" s="337"/>
      <c r="BYY948" s="337"/>
      <c r="BYZ948" s="337"/>
      <c r="BZA948" s="337"/>
      <c r="BZB948" s="337"/>
      <c r="BZC948" s="337"/>
      <c r="BZD948" s="337"/>
      <c r="BZE948" s="337"/>
      <c r="BZF948" s="337"/>
      <c r="BZG948" s="337"/>
      <c r="BZH948" s="337"/>
      <c r="BZI948" s="337"/>
      <c r="BZJ948" s="337"/>
      <c r="BZK948" s="337"/>
      <c r="BZL948" s="337"/>
      <c r="BZM948" s="337"/>
      <c r="BZN948" s="337"/>
      <c r="BZO948" s="337"/>
      <c r="BZP948" s="337"/>
      <c r="BZQ948" s="337"/>
      <c r="BZR948" s="337"/>
      <c r="BZS948" s="337"/>
      <c r="BZT948" s="337"/>
      <c r="BZU948" s="337"/>
      <c r="BZV948" s="337"/>
      <c r="BZW948" s="337"/>
      <c r="BZX948" s="337"/>
      <c r="BZY948" s="337"/>
      <c r="BZZ948" s="337"/>
      <c r="CAA948" s="337"/>
      <c r="CAB948" s="337"/>
      <c r="CAC948" s="337"/>
      <c r="CAD948" s="337"/>
      <c r="CAE948" s="337"/>
      <c r="CAF948" s="337"/>
      <c r="CAG948" s="337"/>
      <c r="CAH948" s="337"/>
      <c r="CAI948" s="337"/>
      <c r="CAJ948" s="337"/>
      <c r="CAK948" s="337"/>
      <c r="CAL948" s="337"/>
      <c r="CAM948" s="337"/>
      <c r="CAN948" s="337"/>
      <c r="CAO948" s="337"/>
      <c r="CAP948" s="337"/>
      <c r="CAQ948" s="337"/>
      <c r="CAR948" s="337"/>
      <c r="CAS948" s="337"/>
      <c r="CAT948" s="337"/>
      <c r="CAU948" s="337"/>
      <c r="CAV948" s="337"/>
      <c r="CAW948" s="337"/>
      <c r="CAX948" s="337"/>
      <c r="CAY948" s="337"/>
      <c r="CAZ948" s="337"/>
      <c r="CBA948" s="337"/>
      <c r="CBB948" s="337"/>
      <c r="CBC948" s="337"/>
      <c r="CBD948" s="337"/>
      <c r="CBE948" s="337"/>
      <c r="CBF948" s="337"/>
      <c r="CBG948" s="337"/>
      <c r="CBH948" s="337"/>
      <c r="CBI948" s="337"/>
      <c r="CBJ948" s="337"/>
      <c r="CBK948" s="337"/>
      <c r="CBL948" s="337"/>
      <c r="CBM948" s="337"/>
      <c r="CBN948" s="337"/>
      <c r="CBO948" s="337"/>
      <c r="CBP948" s="337"/>
      <c r="CBQ948" s="337"/>
      <c r="CBR948" s="337"/>
      <c r="CBS948" s="337"/>
      <c r="CBT948" s="337"/>
      <c r="CBU948" s="337"/>
      <c r="CBV948" s="337"/>
      <c r="CBW948" s="337"/>
      <c r="CBX948" s="337"/>
      <c r="CBY948" s="337"/>
      <c r="CBZ948" s="337"/>
      <c r="CCA948" s="337"/>
      <c r="CCB948" s="337"/>
      <c r="CCC948" s="337"/>
      <c r="CCD948" s="337"/>
      <c r="CCE948" s="337"/>
      <c r="CCF948" s="337"/>
      <c r="CCG948" s="337"/>
      <c r="CCH948" s="337"/>
      <c r="CCI948" s="337"/>
      <c r="CCJ948" s="337"/>
      <c r="CCK948" s="337"/>
      <c r="CCL948" s="337"/>
      <c r="CCM948" s="337"/>
      <c r="CCN948" s="337"/>
      <c r="CCO948" s="337"/>
      <c r="CCP948" s="337"/>
      <c r="CCQ948" s="337"/>
      <c r="CCR948" s="337"/>
      <c r="CCS948" s="337"/>
      <c r="CCT948" s="337"/>
      <c r="CCU948" s="337"/>
      <c r="CCV948" s="337"/>
      <c r="CCW948" s="337"/>
      <c r="CCX948" s="337"/>
      <c r="CCY948" s="337"/>
      <c r="CCZ948" s="337"/>
      <c r="CDA948" s="337"/>
      <c r="CDB948" s="337"/>
      <c r="CDC948" s="337"/>
      <c r="CDD948" s="337"/>
      <c r="CDE948" s="337"/>
      <c r="CDF948" s="337"/>
      <c r="CDG948" s="337"/>
      <c r="CDH948" s="337"/>
      <c r="CDI948" s="337"/>
      <c r="CDJ948" s="337"/>
      <c r="CDK948" s="337"/>
      <c r="CDL948" s="337"/>
      <c r="CDM948" s="337"/>
      <c r="CDN948" s="337"/>
      <c r="CDO948" s="337"/>
      <c r="CDP948" s="337"/>
      <c r="CDQ948" s="337"/>
      <c r="CDR948" s="337"/>
      <c r="CDS948" s="337"/>
      <c r="CDT948" s="337"/>
      <c r="CDU948" s="337"/>
      <c r="CDV948" s="337"/>
      <c r="CDW948" s="337"/>
      <c r="CDX948" s="337"/>
      <c r="CDY948" s="337"/>
      <c r="CDZ948" s="337"/>
      <c r="CEA948" s="337"/>
      <c r="CEB948" s="337"/>
      <c r="CEC948" s="337"/>
      <c r="CED948" s="337"/>
      <c r="CEE948" s="337"/>
      <c r="CEF948" s="337"/>
      <c r="CEG948" s="337"/>
      <c r="CEH948" s="337"/>
      <c r="CEI948" s="337"/>
      <c r="CEJ948" s="337"/>
      <c r="CEK948" s="337"/>
      <c r="CEL948" s="337"/>
      <c r="CEM948" s="337"/>
      <c r="CEN948" s="337"/>
      <c r="CEO948" s="337"/>
      <c r="CEP948" s="337"/>
      <c r="CEQ948" s="337"/>
      <c r="CER948" s="337"/>
      <c r="CES948" s="337"/>
      <c r="CET948" s="337"/>
      <c r="CEU948" s="337"/>
      <c r="CEV948" s="337"/>
      <c r="CEW948" s="337"/>
      <c r="CEX948" s="337"/>
      <c r="CEY948" s="337"/>
      <c r="CEZ948" s="337"/>
      <c r="CFA948" s="337"/>
      <c r="CFB948" s="337"/>
      <c r="CFC948" s="337"/>
      <c r="CFD948" s="337"/>
      <c r="CFE948" s="337"/>
      <c r="CFF948" s="337"/>
      <c r="CFG948" s="337"/>
      <c r="CFH948" s="337"/>
      <c r="CFI948" s="337"/>
      <c r="CFJ948" s="337"/>
      <c r="CFK948" s="337"/>
      <c r="CFL948" s="337"/>
      <c r="CFM948" s="337"/>
      <c r="CFN948" s="337"/>
      <c r="CFO948" s="337"/>
      <c r="CFP948" s="337"/>
      <c r="CFQ948" s="337"/>
      <c r="CFR948" s="337"/>
      <c r="CFS948" s="337"/>
      <c r="CFT948" s="337"/>
      <c r="CFU948" s="337"/>
      <c r="CFV948" s="337"/>
      <c r="CFW948" s="337"/>
      <c r="CFX948" s="337"/>
      <c r="CFY948" s="337"/>
      <c r="CFZ948" s="337"/>
      <c r="CGA948" s="337"/>
      <c r="CGB948" s="337"/>
      <c r="CGC948" s="337"/>
      <c r="CGD948" s="337"/>
      <c r="CGE948" s="337"/>
      <c r="CGF948" s="337"/>
      <c r="CGG948" s="337"/>
      <c r="CGH948" s="337"/>
      <c r="CGI948" s="337"/>
      <c r="CGJ948" s="337"/>
      <c r="CGK948" s="337"/>
      <c r="CGL948" s="337"/>
      <c r="CGM948" s="337"/>
      <c r="CGN948" s="337"/>
      <c r="CGO948" s="337"/>
      <c r="CGP948" s="337"/>
      <c r="CGQ948" s="337"/>
      <c r="CGR948" s="337"/>
      <c r="CGS948" s="337"/>
      <c r="CGT948" s="337"/>
      <c r="CGU948" s="337"/>
      <c r="CGV948" s="337"/>
      <c r="CGW948" s="337"/>
      <c r="CGX948" s="337"/>
      <c r="CGY948" s="337"/>
      <c r="CGZ948" s="337"/>
      <c r="CHA948" s="337"/>
      <c r="CHB948" s="337"/>
      <c r="CHC948" s="337"/>
      <c r="CHD948" s="337"/>
      <c r="CHE948" s="337"/>
      <c r="CHF948" s="337"/>
      <c r="CHG948" s="337"/>
      <c r="CHH948" s="337"/>
      <c r="CHI948" s="337"/>
      <c r="CHJ948" s="337"/>
      <c r="CHK948" s="337"/>
      <c r="CHL948" s="337"/>
      <c r="CHM948" s="337"/>
      <c r="CHN948" s="337"/>
      <c r="CHO948" s="337"/>
      <c r="CHP948" s="337"/>
      <c r="CHQ948" s="337"/>
      <c r="CHR948" s="337"/>
      <c r="CHS948" s="337"/>
      <c r="CHT948" s="337"/>
      <c r="CHU948" s="337"/>
      <c r="CHV948" s="337"/>
      <c r="CHW948" s="337"/>
      <c r="CHX948" s="337"/>
      <c r="CHY948" s="337"/>
      <c r="CHZ948" s="337"/>
      <c r="CIA948" s="337"/>
      <c r="CIB948" s="337"/>
      <c r="CIC948" s="337"/>
      <c r="CID948" s="337"/>
      <c r="CIE948" s="337"/>
      <c r="CIF948" s="337"/>
      <c r="CIG948" s="337"/>
      <c r="CIH948" s="337"/>
      <c r="CII948" s="337"/>
      <c r="CIJ948" s="337"/>
      <c r="CIK948" s="337"/>
      <c r="CIL948" s="337"/>
      <c r="CIM948" s="337"/>
      <c r="CIN948" s="337"/>
      <c r="CIO948" s="337"/>
      <c r="CIP948" s="337"/>
      <c r="CIQ948" s="337"/>
      <c r="CIR948" s="337"/>
      <c r="CIS948" s="337"/>
      <c r="CIT948" s="337"/>
      <c r="CIU948" s="337"/>
      <c r="CIV948" s="337"/>
      <c r="CIW948" s="337"/>
      <c r="CIX948" s="337"/>
      <c r="CIY948" s="337"/>
      <c r="CIZ948" s="337"/>
      <c r="CJA948" s="337"/>
      <c r="CJB948" s="337"/>
      <c r="CJC948" s="337"/>
      <c r="CJD948" s="337"/>
      <c r="CJE948" s="337"/>
      <c r="CJF948" s="337"/>
      <c r="CJG948" s="337"/>
      <c r="CJH948" s="337"/>
      <c r="CJI948" s="337"/>
      <c r="CJJ948" s="337"/>
      <c r="CJK948" s="337"/>
      <c r="CJL948" s="337"/>
      <c r="CJM948" s="337"/>
      <c r="CJN948" s="337"/>
      <c r="CJO948" s="337"/>
      <c r="CJP948" s="337"/>
      <c r="CJQ948" s="337"/>
      <c r="CJR948" s="337"/>
      <c r="CJS948" s="337"/>
      <c r="CJT948" s="337"/>
      <c r="CJU948" s="337"/>
      <c r="CJV948" s="337"/>
      <c r="CJW948" s="337"/>
      <c r="CJX948" s="337"/>
      <c r="CJY948" s="337"/>
      <c r="CJZ948" s="337"/>
      <c r="CKA948" s="337"/>
      <c r="CKB948" s="337"/>
      <c r="CKC948" s="337"/>
      <c r="CKD948" s="337"/>
      <c r="CKE948" s="337"/>
      <c r="CKF948" s="337"/>
      <c r="CKG948" s="337"/>
      <c r="CKH948" s="337"/>
      <c r="CKI948" s="337"/>
      <c r="CKJ948" s="337"/>
      <c r="CKK948" s="337"/>
      <c r="CKL948" s="337"/>
      <c r="CKM948" s="337"/>
      <c r="CKN948" s="337"/>
      <c r="CKO948" s="337"/>
      <c r="CKP948" s="337"/>
      <c r="CKQ948" s="337"/>
      <c r="CKR948" s="337"/>
      <c r="CKS948" s="337"/>
      <c r="CKT948" s="337"/>
      <c r="CKU948" s="337"/>
      <c r="CKV948" s="337"/>
      <c r="CKW948" s="337"/>
      <c r="CKX948" s="337"/>
      <c r="CKY948" s="337"/>
      <c r="CKZ948" s="337"/>
      <c r="CLA948" s="337"/>
      <c r="CLB948" s="337"/>
      <c r="CLC948" s="337"/>
      <c r="CLD948" s="337"/>
      <c r="CLE948" s="337"/>
      <c r="CLF948" s="337"/>
      <c r="CLG948" s="337"/>
      <c r="CLH948" s="337"/>
      <c r="CLI948" s="337"/>
      <c r="CLJ948" s="337"/>
      <c r="CLK948" s="337"/>
      <c r="CLL948" s="337"/>
      <c r="CLM948" s="337"/>
      <c r="CLN948" s="337"/>
      <c r="CLO948" s="337"/>
      <c r="CLP948" s="337"/>
      <c r="CLQ948" s="337"/>
      <c r="CLR948" s="337"/>
      <c r="CLS948" s="337"/>
      <c r="CLT948" s="337"/>
      <c r="CLU948" s="337"/>
      <c r="CLV948" s="337"/>
      <c r="CLW948" s="337"/>
      <c r="CLX948" s="337"/>
      <c r="CLY948" s="337"/>
      <c r="CLZ948" s="337"/>
      <c r="CMA948" s="337"/>
      <c r="CMB948" s="337"/>
      <c r="CMC948" s="337"/>
      <c r="CMD948" s="337"/>
      <c r="CME948" s="337"/>
      <c r="CMF948" s="337"/>
      <c r="CMG948" s="337"/>
      <c r="CMH948" s="337"/>
      <c r="CMI948" s="337"/>
      <c r="CMJ948" s="337"/>
      <c r="CMK948" s="337"/>
      <c r="CML948" s="337"/>
      <c r="CMM948" s="337"/>
      <c r="CMN948" s="337"/>
      <c r="CMO948" s="337"/>
      <c r="CMP948" s="337"/>
      <c r="CMQ948" s="337"/>
      <c r="CMR948" s="337"/>
      <c r="CMS948" s="337"/>
      <c r="CMT948" s="337"/>
      <c r="CMU948" s="337"/>
      <c r="CMV948" s="337"/>
      <c r="CMW948" s="337"/>
      <c r="CMX948" s="337"/>
      <c r="CMY948" s="337"/>
      <c r="CMZ948" s="337"/>
      <c r="CNA948" s="337"/>
      <c r="CNB948" s="337"/>
      <c r="CNC948" s="337"/>
      <c r="CND948" s="337"/>
      <c r="CNE948" s="337"/>
      <c r="CNF948" s="337"/>
      <c r="CNG948" s="337"/>
      <c r="CNH948" s="337"/>
      <c r="CNI948" s="337"/>
      <c r="CNJ948" s="337"/>
      <c r="CNK948" s="337"/>
      <c r="CNL948" s="337"/>
      <c r="CNM948" s="337"/>
      <c r="CNN948" s="337"/>
      <c r="CNO948" s="337"/>
      <c r="CNP948" s="337"/>
      <c r="CNQ948" s="337"/>
      <c r="CNR948" s="337"/>
      <c r="CNS948" s="337"/>
      <c r="CNT948" s="337"/>
      <c r="CNU948" s="337"/>
      <c r="CNV948" s="337"/>
      <c r="CNW948" s="337"/>
      <c r="CNX948" s="337"/>
      <c r="CNY948" s="337"/>
      <c r="CNZ948" s="337"/>
      <c r="COA948" s="337"/>
      <c r="COB948" s="337"/>
      <c r="COC948" s="337"/>
      <c r="COD948" s="337"/>
      <c r="COE948" s="337"/>
      <c r="COF948" s="337"/>
      <c r="COG948" s="337"/>
      <c r="COH948" s="337"/>
      <c r="COI948" s="337"/>
      <c r="COJ948" s="337"/>
      <c r="COK948" s="337"/>
      <c r="COL948" s="337"/>
      <c r="COM948" s="337"/>
      <c r="CON948" s="337"/>
      <c r="COO948" s="337"/>
      <c r="COP948" s="337"/>
      <c r="COQ948" s="337"/>
      <c r="COR948" s="337"/>
      <c r="COS948" s="337"/>
      <c r="COT948" s="337"/>
      <c r="COU948" s="337"/>
      <c r="COV948" s="337"/>
      <c r="COW948" s="337"/>
      <c r="COX948" s="337"/>
      <c r="COY948" s="337"/>
      <c r="COZ948" s="337"/>
      <c r="CPA948" s="337"/>
      <c r="CPB948" s="337"/>
      <c r="CPC948" s="337"/>
      <c r="CPD948" s="337"/>
      <c r="CPE948" s="337"/>
      <c r="CPF948" s="337"/>
      <c r="CPG948" s="337"/>
      <c r="CPH948" s="337"/>
      <c r="CPI948" s="337"/>
      <c r="CPJ948" s="337"/>
      <c r="CPK948" s="337"/>
      <c r="CPL948" s="337"/>
      <c r="CPM948" s="337"/>
      <c r="CPN948" s="337"/>
      <c r="CPO948" s="337"/>
      <c r="CPP948" s="337"/>
      <c r="CPQ948" s="337"/>
      <c r="CPR948" s="337"/>
      <c r="CPS948" s="337"/>
      <c r="CPT948" s="337"/>
      <c r="CPU948" s="337"/>
      <c r="CPV948" s="337"/>
      <c r="CPW948" s="337"/>
      <c r="CPX948" s="337"/>
      <c r="CPY948" s="337"/>
      <c r="CPZ948" s="337"/>
      <c r="CQA948" s="337"/>
      <c r="CQB948" s="337"/>
      <c r="CQC948" s="337"/>
      <c r="CQD948" s="337"/>
      <c r="CQE948" s="337"/>
      <c r="CQF948" s="337"/>
      <c r="CQG948" s="337"/>
      <c r="CQH948" s="337"/>
      <c r="CQI948" s="337"/>
      <c r="CQJ948" s="337"/>
      <c r="CQK948" s="337"/>
      <c r="CQL948" s="337"/>
      <c r="CQM948" s="337"/>
      <c r="CQN948" s="337"/>
      <c r="CQO948" s="337"/>
      <c r="CQP948" s="337"/>
      <c r="CQQ948" s="337"/>
      <c r="CQR948" s="337"/>
      <c r="CQS948" s="337"/>
      <c r="CQT948" s="337"/>
      <c r="CQU948" s="337"/>
      <c r="CQV948" s="337"/>
      <c r="CQW948" s="337"/>
      <c r="CQX948" s="337"/>
      <c r="CQY948" s="337"/>
      <c r="CQZ948" s="337"/>
      <c r="CRA948" s="337"/>
      <c r="CRB948" s="337"/>
      <c r="CRC948" s="337"/>
      <c r="CRD948" s="337"/>
      <c r="CRE948" s="337"/>
      <c r="CRF948" s="337"/>
      <c r="CRG948" s="337"/>
      <c r="CRH948" s="337"/>
      <c r="CRI948" s="337"/>
      <c r="CRJ948" s="337"/>
      <c r="CRK948" s="337"/>
      <c r="CRL948" s="337"/>
      <c r="CRM948" s="337"/>
      <c r="CRN948" s="337"/>
      <c r="CRO948" s="337"/>
      <c r="CRP948" s="337"/>
      <c r="CRQ948" s="337"/>
      <c r="CRR948" s="337"/>
      <c r="CRS948" s="337"/>
      <c r="CRT948" s="337"/>
      <c r="CRU948" s="337"/>
      <c r="CRV948" s="337"/>
      <c r="CRW948" s="337"/>
      <c r="CRX948" s="337"/>
      <c r="CRY948" s="337"/>
      <c r="CRZ948" s="337"/>
      <c r="CSA948" s="337"/>
      <c r="CSB948" s="337"/>
      <c r="CSC948" s="337"/>
      <c r="CSD948" s="337"/>
      <c r="CSE948" s="337"/>
      <c r="CSF948" s="337"/>
      <c r="CSG948" s="337"/>
      <c r="CSH948" s="337"/>
      <c r="CSI948" s="337"/>
      <c r="CSJ948" s="337"/>
      <c r="CSK948" s="337"/>
      <c r="CSL948" s="337"/>
      <c r="CSM948" s="337"/>
      <c r="CSN948" s="337"/>
      <c r="CSO948" s="337"/>
      <c r="CSP948" s="337"/>
      <c r="CSQ948" s="337"/>
      <c r="CSR948" s="337"/>
      <c r="CSS948" s="337"/>
      <c r="CST948" s="337"/>
      <c r="CSU948" s="337"/>
      <c r="CSV948" s="337"/>
      <c r="CSW948" s="337"/>
      <c r="CSX948" s="337"/>
      <c r="CSY948" s="337"/>
      <c r="CSZ948" s="337"/>
      <c r="CTA948" s="337"/>
      <c r="CTB948" s="337"/>
      <c r="CTC948" s="337"/>
      <c r="CTD948" s="337"/>
      <c r="CTE948" s="337"/>
      <c r="CTF948" s="337"/>
      <c r="CTG948" s="337"/>
      <c r="CTH948" s="337"/>
      <c r="CTI948" s="337"/>
      <c r="CTJ948" s="337"/>
      <c r="CTK948" s="337"/>
      <c r="CTL948" s="337"/>
      <c r="CTM948" s="337"/>
      <c r="CTN948" s="337"/>
      <c r="CTO948" s="337"/>
      <c r="CTP948" s="337"/>
      <c r="CTQ948" s="337"/>
      <c r="CTR948" s="337"/>
      <c r="CTS948" s="337"/>
      <c r="CTT948" s="337"/>
      <c r="CTU948" s="337"/>
      <c r="CTV948" s="337"/>
      <c r="CTW948" s="337"/>
      <c r="CTX948" s="337"/>
      <c r="CTY948" s="337"/>
      <c r="CTZ948" s="337"/>
      <c r="CUA948" s="337"/>
      <c r="CUB948" s="337"/>
      <c r="CUC948" s="337"/>
      <c r="CUD948" s="337"/>
      <c r="CUE948" s="337"/>
      <c r="CUF948" s="337"/>
      <c r="CUG948" s="337"/>
      <c r="CUH948" s="337"/>
      <c r="CUI948" s="337"/>
      <c r="CUJ948" s="337"/>
      <c r="CUK948" s="337"/>
      <c r="CUL948" s="337"/>
      <c r="CUM948" s="337"/>
      <c r="CUN948" s="337"/>
      <c r="CUO948" s="337"/>
      <c r="CUP948" s="337"/>
      <c r="CUQ948" s="337"/>
      <c r="CUR948" s="337"/>
      <c r="CUS948" s="337"/>
      <c r="CUT948" s="337"/>
      <c r="CUU948" s="337"/>
      <c r="CUV948" s="337"/>
      <c r="CUW948" s="337"/>
      <c r="CUX948" s="337"/>
      <c r="CUY948" s="337"/>
      <c r="CUZ948" s="337"/>
      <c r="CVA948" s="337"/>
      <c r="CVB948" s="337"/>
      <c r="CVC948" s="337"/>
      <c r="CVD948" s="337"/>
      <c r="CVE948" s="337"/>
      <c r="CVF948" s="337"/>
      <c r="CVG948" s="337"/>
      <c r="CVH948" s="337"/>
      <c r="CVI948" s="337"/>
      <c r="CVJ948" s="337"/>
      <c r="CVK948" s="337"/>
      <c r="CVL948" s="337"/>
      <c r="CVM948" s="337"/>
      <c r="CVN948" s="337"/>
      <c r="CVO948" s="337"/>
      <c r="CVP948" s="337"/>
      <c r="CVQ948" s="337"/>
      <c r="CVR948" s="337"/>
      <c r="CVS948" s="337"/>
      <c r="CVT948" s="337"/>
      <c r="CVU948" s="337"/>
      <c r="CVV948" s="337"/>
      <c r="CVW948" s="337"/>
      <c r="CVX948" s="337"/>
      <c r="CVY948" s="337"/>
      <c r="CVZ948" s="337"/>
      <c r="CWA948" s="337"/>
      <c r="CWB948" s="337"/>
      <c r="CWC948" s="337"/>
      <c r="CWD948" s="337"/>
      <c r="CWE948" s="337"/>
      <c r="CWF948" s="337"/>
      <c r="CWG948" s="337"/>
      <c r="CWH948" s="337"/>
      <c r="CWI948" s="337"/>
      <c r="CWJ948" s="337"/>
      <c r="CWK948" s="337"/>
      <c r="CWL948" s="337"/>
      <c r="CWM948" s="337"/>
      <c r="CWN948" s="337"/>
      <c r="CWO948" s="337"/>
      <c r="CWP948" s="337"/>
      <c r="CWQ948" s="337"/>
      <c r="CWR948" s="337"/>
      <c r="CWS948" s="337"/>
      <c r="CWT948" s="337"/>
      <c r="CWU948" s="337"/>
      <c r="CWV948" s="337"/>
      <c r="CWW948" s="337"/>
      <c r="CWX948" s="337"/>
      <c r="CWY948" s="337"/>
      <c r="CWZ948" s="337"/>
      <c r="CXA948" s="337"/>
      <c r="CXB948" s="337"/>
      <c r="CXC948" s="337"/>
      <c r="CXD948" s="337"/>
      <c r="CXE948" s="337"/>
      <c r="CXF948" s="337"/>
      <c r="CXG948" s="337"/>
      <c r="CXH948" s="337"/>
      <c r="CXI948" s="337"/>
      <c r="CXJ948" s="337"/>
      <c r="CXK948" s="337"/>
      <c r="CXL948" s="337"/>
      <c r="CXM948" s="337"/>
      <c r="CXN948" s="337"/>
      <c r="CXO948" s="337"/>
      <c r="CXP948" s="337"/>
      <c r="CXQ948" s="337"/>
      <c r="CXR948" s="337"/>
      <c r="CXS948" s="337"/>
      <c r="CXT948" s="337"/>
      <c r="CXU948" s="337"/>
      <c r="CXV948" s="337"/>
      <c r="CXW948" s="337"/>
      <c r="CXX948" s="337"/>
      <c r="CXY948" s="337"/>
      <c r="CXZ948" s="337"/>
      <c r="CYA948" s="337"/>
      <c r="CYB948" s="337"/>
      <c r="CYC948" s="337"/>
      <c r="CYD948" s="337"/>
      <c r="CYE948" s="337"/>
      <c r="CYF948" s="337"/>
      <c r="CYG948" s="337"/>
      <c r="CYH948" s="337"/>
      <c r="CYI948" s="337"/>
      <c r="CYJ948" s="337"/>
      <c r="CYK948" s="337"/>
      <c r="CYL948" s="337"/>
      <c r="CYM948" s="337"/>
      <c r="CYN948" s="337"/>
      <c r="CYO948" s="337"/>
      <c r="CYP948" s="337"/>
      <c r="CYQ948" s="337"/>
      <c r="CYR948" s="337"/>
      <c r="CYS948" s="337"/>
      <c r="CYT948" s="337"/>
      <c r="CYU948" s="337"/>
      <c r="CYV948" s="337"/>
      <c r="CYW948" s="337"/>
      <c r="CYX948" s="337"/>
      <c r="CYY948" s="337"/>
      <c r="CYZ948" s="337"/>
      <c r="CZA948" s="337"/>
      <c r="CZB948" s="337"/>
      <c r="CZC948" s="337"/>
      <c r="CZD948" s="337"/>
      <c r="CZE948" s="337"/>
      <c r="CZF948" s="337"/>
      <c r="CZG948" s="337"/>
      <c r="CZH948" s="337"/>
      <c r="CZI948" s="337"/>
      <c r="CZJ948" s="337"/>
      <c r="CZK948" s="337"/>
      <c r="CZL948" s="337"/>
      <c r="CZM948" s="337"/>
      <c r="CZN948" s="337"/>
      <c r="CZO948" s="337"/>
      <c r="CZP948" s="337"/>
      <c r="CZQ948" s="337"/>
      <c r="CZR948" s="337"/>
      <c r="CZS948" s="337"/>
      <c r="CZT948" s="337"/>
      <c r="CZU948" s="337"/>
      <c r="CZV948" s="337"/>
      <c r="CZW948" s="337"/>
      <c r="CZX948" s="337"/>
      <c r="CZY948" s="337"/>
      <c r="CZZ948" s="337"/>
      <c r="DAA948" s="337"/>
      <c r="DAB948" s="337"/>
      <c r="DAC948" s="337"/>
      <c r="DAD948" s="337"/>
      <c r="DAE948" s="337"/>
      <c r="DAF948" s="337"/>
      <c r="DAG948" s="337"/>
      <c r="DAH948" s="337"/>
      <c r="DAI948" s="337"/>
      <c r="DAJ948" s="337"/>
      <c r="DAK948" s="337"/>
      <c r="DAL948" s="337"/>
      <c r="DAM948" s="337"/>
      <c r="DAN948" s="337"/>
      <c r="DAO948" s="337"/>
      <c r="DAP948" s="337"/>
      <c r="DAQ948" s="337"/>
      <c r="DAR948" s="337"/>
      <c r="DAS948" s="337"/>
      <c r="DAT948" s="337"/>
      <c r="DAU948" s="337"/>
      <c r="DAV948" s="337"/>
      <c r="DAW948" s="337"/>
      <c r="DAX948" s="337"/>
      <c r="DAY948" s="337"/>
      <c r="DAZ948" s="337"/>
      <c r="DBA948" s="337"/>
      <c r="DBB948" s="337"/>
      <c r="DBC948" s="337"/>
      <c r="DBD948" s="337"/>
      <c r="DBE948" s="337"/>
      <c r="DBF948" s="337"/>
      <c r="DBG948" s="337"/>
      <c r="DBH948" s="337"/>
      <c r="DBI948" s="337"/>
      <c r="DBJ948" s="337"/>
      <c r="DBK948" s="337"/>
      <c r="DBL948" s="337"/>
      <c r="DBM948" s="337"/>
      <c r="DBN948" s="337"/>
      <c r="DBO948" s="337"/>
      <c r="DBP948" s="337"/>
      <c r="DBQ948" s="337"/>
      <c r="DBR948" s="337"/>
      <c r="DBS948" s="337"/>
      <c r="DBT948" s="337"/>
      <c r="DBU948" s="337"/>
      <c r="DBV948" s="337"/>
      <c r="DBW948" s="337"/>
      <c r="DBX948" s="337"/>
      <c r="DBY948" s="337"/>
      <c r="DBZ948" s="337"/>
      <c r="DCA948" s="337"/>
      <c r="DCB948" s="337"/>
      <c r="DCC948" s="337"/>
      <c r="DCD948" s="337"/>
      <c r="DCE948" s="337"/>
      <c r="DCF948" s="337"/>
      <c r="DCG948" s="337"/>
      <c r="DCH948" s="337"/>
      <c r="DCI948" s="337"/>
      <c r="DCJ948" s="337"/>
      <c r="DCK948" s="337"/>
      <c r="DCL948" s="337"/>
      <c r="DCM948" s="337"/>
      <c r="DCN948" s="337"/>
      <c r="DCO948" s="337"/>
      <c r="DCP948" s="337"/>
      <c r="DCQ948" s="337"/>
      <c r="DCR948" s="337"/>
      <c r="DCS948" s="337"/>
      <c r="DCT948" s="337"/>
      <c r="DCU948" s="337"/>
      <c r="DCV948" s="337"/>
      <c r="DCW948" s="337"/>
      <c r="DCX948" s="337"/>
      <c r="DCY948" s="337"/>
      <c r="DCZ948" s="337"/>
      <c r="DDA948" s="337"/>
      <c r="DDB948" s="337"/>
      <c r="DDC948" s="337"/>
      <c r="DDD948" s="337"/>
      <c r="DDE948" s="337"/>
      <c r="DDF948" s="337"/>
      <c r="DDG948" s="337"/>
      <c r="DDH948" s="337"/>
      <c r="DDI948" s="337"/>
      <c r="DDJ948" s="337"/>
      <c r="DDK948" s="337"/>
      <c r="DDL948" s="337"/>
      <c r="DDM948" s="337"/>
      <c r="DDN948" s="337"/>
      <c r="DDO948" s="337"/>
      <c r="DDP948" s="337"/>
      <c r="DDQ948" s="337"/>
      <c r="DDR948" s="337"/>
      <c r="DDS948" s="337"/>
      <c r="DDT948" s="337"/>
      <c r="DDU948" s="337"/>
      <c r="DDV948" s="337"/>
      <c r="DDW948" s="337"/>
      <c r="DDX948" s="337"/>
      <c r="DDY948" s="337"/>
      <c r="DDZ948" s="337"/>
      <c r="DEA948" s="337"/>
      <c r="DEB948" s="337"/>
      <c r="DEC948" s="337"/>
      <c r="DED948" s="337"/>
      <c r="DEE948" s="337"/>
      <c r="DEF948" s="337"/>
      <c r="DEG948" s="337"/>
      <c r="DEH948" s="337"/>
      <c r="DEI948" s="337"/>
      <c r="DEJ948" s="337"/>
      <c r="DEK948" s="337"/>
      <c r="DEL948" s="337"/>
      <c r="DEM948" s="337"/>
      <c r="DEN948" s="337"/>
      <c r="DEO948" s="337"/>
      <c r="DEP948" s="337"/>
      <c r="DEQ948" s="337"/>
      <c r="DER948" s="337"/>
      <c r="DES948" s="337"/>
      <c r="DET948" s="337"/>
      <c r="DEU948" s="337"/>
      <c r="DEV948" s="337"/>
      <c r="DEW948" s="337"/>
      <c r="DEX948" s="337"/>
      <c r="DEY948" s="337"/>
      <c r="DEZ948" s="337"/>
      <c r="DFA948" s="337"/>
      <c r="DFB948" s="337"/>
      <c r="DFC948" s="337"/>
      <c r="DFD948" s="337"/>
      <c r="DFE948" s="337"/>
      <c r="DFF948" s="337"/>
      <c r="DFG948" s="337"/>
      <c r="DFH948" s="337"/>
      <c r="DFI948" s="337"/>
      <c r="DFJ948" s="337"/>
      <c r="DFK948" s="337"/>
      <c r="DFL948" s="337"/>
      <c r="DFM948" s="337"/>
      <c r="DFN948" s="337"/>
      <c r="DFO948" s="337"/>
      <c r="DFP948" s="337"/>
      <c r="DFQ948" s="337"/>
      <c r="DFR948" s="337"/>
      <c r="DFS948" s="337"/>
      <c r="DFT948" s="337"/>
      <c r="DFU948" s="337"/>
      <c r="DFV948" s="337"/>
      <c r="DFW948" s="337"/>
      <c r="DFX948" s="337"/>
      <c r="DFY948" s="337"/>
      <c r="DFZ948" s="337"/>
      <c r="DGA948" s="337"/>
      <c r="DGB948" s="337"/>
      <c r="DGC948" s="337"/>
      <c r="DGD948" s="337"/>
      <c r="DGE948" s="337"/>
      <c r="DGF948" s="337"/>
      <c r="DGG948" s="337"/>
      <c r="DGH948" s="337"/>
      <c r="DGI948" s="337"/>
      <c r="DGJ948" s="337"/>
      <c r="DGK948" s="337"/>
      <c r="DGL948" s="337"/>
      <c r="DGM948" s="337"/>
      <c r="DGN948" s="337"/>
      <c r="DGO948" s="337"/>
      <c r="DGP948" s="337"/>
      <c r="DGQ948" s="337"/>
      <c r="DGR948" s="337"/>
      <c r="DGS948" s="337"/>
      <c r="DGT948" s="337"/>
      <c r="DGU948" s="337"/>
      <c r="DGV948" s="337"/>
      <c r="DGW948" s="337"/>
      <c r="DGX948" s="337"/>
      <c r="DGY948" s="337"/>
      <c r="DGZ948" s="337"/>
      <c r="DHA948" s="337"/>
      <c r="DHB948" s="337"/>
      <c r="DHC948" s="337"/>
      <c r="DHD948" s="337"/>
      <c r="DHE948" s="337"/>
      <c r="DHF948" s="337"/>
      <c r="DHG948" s="337"/>
      <c r="DHH948" s="337"/>
      <c r="DHI948" s="337"/>
      <c r="DHJ948" s="337"/>
      <c r="DHK948" s="337"/>
      <c r="DHL948" s="337"/>
      <c r="DHM948" s="337"/>
      <c r="DHN948" s="337"/>
      <c r="DHO948" s="337"/>
      <c r="DHP948" s="337"/>
      <c r="DHQ948" s="337"/>
      <c r="DHR948" s="337"/>
      <c r="DHS948" s="337"/>
      <c r="DHT948" s="337"/>
      <c r="DHU948" s="337"/>
      <c r="DHV948" s="337"/>
      <c r="DHW948" s="337"/>
      <c r="DHX948" s="337"/>
      <c r="DHY948" s="337"/>
      <c r="DHZ948" s="337"/>
      <c r="DIA948" s="337"/>
      <c r="DIB948" s="337"/>
      <c r="DIC948" s="337"/>
      <c r="DID948" s="337"/>
      <c r="DIE948" s="337"/>
      <c r="DIF948" s="337"/>
      <c r="DIG948" s="337"/>
      <c r="DIH948" s="337"/>
      <c r="DII948" s="337"/>
      <c r="DIJ948" s="337"/>
      <c r="DIK948" s="337"/>
      <c r="DIL948" s="337"/>
      <c r="DIM948" s="337"/>
      <c r="DIN948" s="337"/>
      <c r="DIO948" s="337"/>
      <c r="DIP948" s="337"/>
      <c r="DIQ948" s="337"/>
      <c r="DIR948" s="337"/>
      <c r="DIS948" s="337"/>
      <c r="DIT948" s="337"/>
      <c r="DIU948" s="337"/>
      <c r="DIV948" s="337"/>
      <c r="DIW948" s="337"/>
      <c r="DIX948" s="337"/>
      <c r="DIY948" s="337"/>
      <c r="DIZ948" s="337"/>
      <c r="DJA948" s="337"/>
      <c r="DJB948" s="337"/>
      <c r="DJC948" s="337"/>
      <c r="DJD948" s="337"/>
      <c r="DJE948" s="337"/>
      <c r="DJF948" s="337"/>
      <c r="DJG948" s="337"/>
      <c r="DJH948" s="337"/>
      <c r="DJI948" s="337"/>
      <c r="DJJ948" s="337"/>
      <c r="DJK948" s="337"/>
      <c r="DJL948" s="337"/>
      <c r="DJM948" s="337"/>
      <c r="DJN948" s="337"/>
      <c r="DJO948" s="337"/>
      <c r="DJP948" s="337"/>
      <c r="DJQ948" s="337"/>
      <c r="DJR948" s="337"/>
      <c r="DJS948" s="337"/>
      <c r="DJT948" s="337"/>
      <c r="DJU948" s="337"/>
      <c r="DJV948" s="337"/>
      <c r="DJW948" s="337"/>
      <c r="DJX948" s="337"/>
      <c r="DJY948" s="337"/>
      <c r="DJZ948" s="337"/>
      <c r="DKA948" s="337"/>
      <c r="DKB948" s="337"/>
      <c r="DKC948" s="337"/>
      <c r="DKD948" s="337"/>
      <c r="DKE948" s="337"/>
      <c r="DKF948" s="337"/>
      <c r="DKG948" s="337"/>
      <c r="DKH948" s="337"/>
      <c r="DKI948" s="337"/>
      <c r="DKJ948" s="337"/>
      <c r="DKK948" s="337"/>
      <c r="DKL948" s="337"/>
      <c r="DKM948" s="337"/>
      <c r="DKN948" s="337"/>
      <c r="DKO948" s="337"/>
      <c r="DKP948" s="337"/>
      <c r="DKQ948" s="337"/>
      <c r="DKR948" s="337"/>
      <c r="DKS948" s="337"/>
      <c r="DKT948" s="337"/>
      <c r="DKU948" s="337"/>
      <c r="DKV948" s="337"/>
      <c r="DKW948" s="337"/>
      <c r="DKX948" s="337"/>
      <c r="DKY948" s="337"/>
      <c r="DKZ948" s="337"/>
      <c r="DLA948" s="337"/>
      <c r="DLB948" s="337"/>
      <c r="DLC948" s="337"/>
      <c r="DLD948" s="337"/>
      <c r="DLE948" s="337"/>
      <c r="DLF948" s="337"/>
      <c r="DLG948" s="337"/>
      <c r="DLH948" s="337"/>
      <c r="DLI948" s="337"/>
      <c r="DLJ948" s="337"/>
      <c r="DLK948" s="337"/>
      <c r="DLL948" s="337"/>
      <c r="DLM948" s="337"/>
      <c r="DLN948" s="337"/>
      <c r="DLO948" s="337"/>
      <c r="DLP948" s="337"/>
      <c r="DLQ948" s="337"/>
      <c r="DLR948" s="337"/>
      <c r="DLS948" s="337"/>
      <c r="DLT948" s="337"/>
      <c r="DLU948" s="337"/>
      <c r="DLV948" s="337"/>
      <c r="DLW948" s="337"/>
      <c r="DLX948" s="337"/>
      <c r="DLY948" s="337"/>
      <c r="DLZ948" s="337"/>
      <c r="DMA948" s="337"/>
      <c r="DMB948" s="337"/>
      <c r="DMC948" s="337"/>
      <c r="DMD948" s="337"/>
      <c r="DME948" s="337"/>
      <c r="DMF948" s="337"/>
      <c r="DMG948" s="337"/>
      <c r="DMH948" s="337"/>
      <c r="DMI948" s="337"/>
      <c r="DMJ948" s="337"/>
      <c r="DMK948" s="337"/>
      <c r="DML948" s="337"/>
      <c r="DMM948" s="337"/>
      <c r="DMN948" s="337"/>
      <c r="DMO948" s="337"/>
      <c r="DMP948" s="337"/>
      <c r="DMQ948" s="337"/>
      <c r="DMR948" s="337"/>
      <c r="DMS948" s="337"/>
      <c r="DMT948" s="337"/>
      <c r="DMU948" s="337"/>
      <c r="DMV948" s="337"/>
      <c r="DMW948" s="337"/>
      <c r="DMX948" s="337"/>
      <c r="DMY948" s="337"/>
      <c r="DMZ948" s="337"/>
      <c r="DNA948" s="337"/>
      <c r="DNB948" s="337"/>
      <c r="DNC948" s="337"/>
      <c r="DND948" s="337"/>
      <c r="DNE948" s="337"/>
      <c r="DNF948" s="337"/>
      <c r="DNG948" s="337"/>
      <c r="DNH948" s="337"/>
      <c r="DNI948" s="337"/>
      <c r="DNJ948" s="337"/>
      <c r="DNK948" s="337"/>
      <c r="DNL948" s="337"/>
      <c r="DNM948" s="337"/>
      <c r="DNN948" s="337"/>
      <c r="DNO948" s="337"/>
      <c r="DNP948" s="337"/>
      <c r="DNQ948" s="337"/>
      <c r="DNR948" s="337"/>
      <c r="DNS948" s="337"/>
      <c r="DNT948" s="337"/>
      <c r="DNU948" s="337"/>
      <c r="DNV948" s="337"/>
      <c r="DNW948" s="337"/>
      <c r="DNX948" s="337"/>
      <c r="DNY948" s="337"/>
      <c r="DNZ948" s="337"/>
      <c r="DOA948" s="337"/>
      <c r="DOB948" s="337"/>
      <c r="DOC948" s="337"/>
      <c r="DOD948" s="337"/>
      <c r="DOE948" s="337"/>
      <c r="DOF948" s="337"/>
      <c r="DOG948" s="337"/>
      <c r="DOH948" s="337"/>
      <c r="DOI948" s="337"/>
      <c r="DOJ948" s="337"/>
      <c r="DOK948" s="337"/>
      <c r="DOL948" s="337"/>
      <c r="DOM948" s="337"/>
      <c r="DON948" s="337"/>
      <c r="DOO948" s="337"/>
      <c r="DOP948" s="337"/>
      <c r="DOQ948" s="337"/>
      <c r="DOR948" s="337"/>
      <c r="DOS948" s="337"/>
      <c r="DOT948" s="337"/>
      <c r="DOU948" s="337"/>
      <c r="DOV948" s="337"/>
      <c r="DOW948" s="337"/>
      <c r="DOX948" s="337"/>
      <c r="DOY948" s="337"/>
      <c r="DOZ948" s="337"/>
      <c r="DPA948" s="337"/>
      <c r="DPB948" s="337"/>
      <c r="DPC948" s="337"/>
      <c r="DPD948" s="337"/>
      <c r="DPE948" s="337"/>
      <c r="DPF948" s="337"/>
      <c r="DPG948" s="337"/>
      <c r="DPH948" s="337"/>
      <c r="DPI948" s="337"/>
      <c r="DPJ948" s="337"/>
      <c r="DPK948" s="337"/>
      <c r="DPL948" s="337"/>
      <c r="DPM948" s="337"/>
      <c r="DPN948" s="337"/>
      <c r="DPO948" s="337"/>
      <c r="DPP948" s="337"/>
      <c r="DPQ948" s="337"/>
      <c r="DPR948" s="337"/>
      <c r="DPS948" s="337"/>
      <c r="DPT948" s="337"/>
      <c r="DPU948" s="337"/>
      <c r="DPV948" s="337"/>
      <c r="DPW948" s="337"/>
      <c r="DPX948" s="337"/>
      <c r="DPY948" s="337"/>
      <c r="DPZ948" s="337"/>
      <c r="DQA948" s="337"/>
      <c r="DQB948" s="337"/>
      <c r="DQC948" s="337"/>
      <c r="DQD948" s="337"/>
      <c r="DQE948" s="337"/>
      <c r="DQF948" s="337"/>
      <c r="DQG948" s="337"/>
      <c r="DQH948" s="337"/>
      <c r="DQI948" s="337"/>
      <c r="DQJ948" s="337"/>
      <c r="DQK948" s="337"/>
      <c r="DQL948" s="337"/>
      <c r="DQM948" s="337"/>
      <c r="DQN948" s="337"/>
      <c r="DQO948" s="337"/>
      <c r="DQP948" s="337"/>
      <c r="DQQ948" s="337"/>
      <c r="DQR948" s="337"/>
      <c r="DQS948" s="337"/>
      <c r="DQT948" s="337"/>
      <c r="DQU948" s="337"/>
      <c r="DQV948" s="337"/>
      <c r="DQW948" s="337"/>
      <c r="DQX948" s="337"/>
      <c r="DQY948" s="337"/>
      <c r="DQZ948" s="337"/>
      <c r="DRA948" s="337"/>
      <c r="DRB948" s="337"/>
      <c r="DRC948" s="337"/>
      <c r="DRD948" s="337"/>
      <c r="DRE948" s="337"/>
      <c r="DRF948" s="337"/>
      <c r="DRG948" s="337"/>
      <c r="DRH948" s="337"/>
      <c r="DRI948" s="337"/>
      <c r="DRJ948" s="337"/>
      <c r="DRK948" s="337"/>
      <c r="DRL948" s="337"/>
      <c r="DRM948" s="337"/>
      <c r="DRN948" s="337"/>
      <c r="DRO948" s="337"/>
      <c r="DRP948" s="337"/>
      <c r="DRQ948" s="337"/>
      <c r="DRR948" s="337"/>
      <c r="DRS948" s="337"/>
      <c r="DRT948" s="337"/>
      <c r="DRU948" s="337"/>
      <c r="DRV948" s="337"/>
      <c r="DRW948" s="337"/>
      <c r="DRX948" s="337"/>
      <c r="DRY948" s="337"/>
      <c r="DRZ948" s="337"/>
      <c r="DSA948" s="337"/>
      <c r="DSB948" s="337"/>
      <c r="DSC948" s="337"/>
      <c r="DSD948" s="337"/>
      <c r="DSE948" s="337"/>
      <c r="DSF948" s="337"/>
      <c r="DSG948" s="337"/>
      <c r="DSH948" s="337"/>
      <c r="DSI948" s="337"/>
      <c r="DSJ948" s="337"/>
      <c r="DSK948" s="337"/>
      <c r="DSL948" s="337"/>
      <c r="DSM948" s="337"/>
      <c r="DSN948" s="337"/>
      <c r="DSO948" s="337"/>
      <c r="DSP948" s="337"/>
      <c r="DSQ948" s="337"/>
      <c r="DSR948" s="337"/>
      <c r="DSS948" s="337"/>
      <c r="DST948" s="337"/>
      <c r="DSU948" s="337"/>
      <c r="DSV948" s="337"/>
      <c r="DSW948" s="337"/>
      <c r="DSX948" s="337"/>
      <c r="DSY948" s="337"/>
      <c r="DSZ948" s="337"/>
      <c r="DTA948" s="337"/>
      <c r="DTB948" s="337"/>
      <c r="DTC948" s="337"/>
      <c r="DTD948" s="337"/>
      <c r="DTE948" s="337"/>
      <c r="DTF948" s="337"/>
      <c r="DTG948" s="337"/>
      <c r="DTH948" s="337"/>
      <c r="DTI948" s="337"/>
      <c r="DTJ948" s="337"/>
      <c r="DTK948" s="337"/>
      <c r="DTL948" s="337"/>
      <c r="DTM948" s="337"/>
      <c r="DTN948" s="337"/>
      <c r="DTO948" s="337"/>
      <c r="DTP948" s="337"/>
      <c r="DTQ948" s="337"/>
      <c r="DTR948" s="337"/>
      <c r="DTS948" s="337"/>
      <c r="DTT948" s="337"/>
      <c r="DTU948" s="337"/>
      <c r="DTV948" s="337"/>
      <c r="DTW948" s="337"/>
      <c r="DTX948" s="337"/>
      <c r="DTY948" s="337"/>
      <c r="DTZ948" s="337"/>
      <c r="DUA948" s="337"/>
      <c r="DUB948" s="337"/>
      <c r="DUC948" s="337"/>
      <c r="DUD948" s="337"/>
      <c r="DUE948" s="337"/>
      <c r="DUF948" s="337"/>
      <c r="DUG948" s="337"/>
      <c r="DUH948" s="337"/>
      <c r="DUI948" s="337"/>
      <c r="DUJ948" s="337"/>
      <c r="DUK948" s="337"/>
      <c r="DUL948" s="337"/>
      <c r="DUM948" s="337"/>
      <c r="DUN948" s="337"/>
      <c r="DUO948" s="337"/>
      <c r="DUP948" s="337"/>
      <c r="DUQ948" s="337"/>
      <c r="DUR948" s="337"/>
      <c r="DUS948" s="337"/>
      <c r="DUT948" s="337"/>
      <c r="DUU948" s="337"/>
      <c r="DUV948" s="337"/>
      <c r="DUW948" s="337"/>
      <c r="DUX948" s="337"/>
      <c r="DUY948" s="337"/>
      <c r="DUZ948" s="337"/>
      <c r="DVA948" s="337"/>
      <c r="DVB948" s="337"/>
      <c r="DVC948" s="337"/>
      <c r="DVD948" s="337"/>
      <c r="DVE948" s="337"/>
      <c r="DVF948" s="337"/>
      <c r="DVG948" s="337"/>
      <c r="DVH948" s="337"/>
      <c r="DVI948" s="337"/>
      <c r="DVJ948" s="337"/>
      <c r="DVK948" s="337"/>
      <c r="DVL948" s="337"/>
      <c r="DVM948" s="337"/>
      <c r="DVN948" s="337"/>
      <c r="DVO948" s="337"/>
      <c r="DVP948" s="337"/>
      <c r="DVQ948" s="337"/>
      <c r="DVR948" s="337"/>
      <c r="DVS948" s="337"/>
      <c r="DVT948" s="337"/>
      <c r="DVU948" s="337"/>
      <c r="DVV948" s="337"/>
      <c r="DVW948" s="337"/>
      <c r="DVX948" s="337"/>
      <c r="DVY948" s="337"/>
      <c r="DVZ948" s="337"/>
      <c r="DWA948" s="337"/>
      <c r="DWB948" s="337"/>
      <c r="DWC948" s="337"/>
      <c r="DWD948" s="337"/>
      <c r="DWE948" s="337"/>
      <c r="DWF948" s="337"/>
      <c r="DWG948" s="337"/>
      <c r="DWH948" s="337"/>
      <c r="DWI948" s="337"/>
      <c r="DWJ948" s="337"/>
      <c r="DWK948" s="337"/>
      <c r="DWL948" s="337"/>
      <c r="DWM948" s="337"/>
      <c r="DWN948" s="337"/>
      <c r="DWO948" s="337"/>
      <c r="DWP948" s="337"/>
      <c r="DWQ948" s="337"/>
      <c r="DWR948" s="337"/>
      <c r="DWS948" s="337"/>
      <c r="DWT948" s="337"/>
      <c r="DWU948" s="337"/>
      <c r="DWV948" s="337"/>
      <c r="DWW948" s="337"/>
      <c r="DWX948" s="337"/>
      <c r="DWY948" s="337"/>
      <c r="DWZ948" s="337"/>
      <c r="DXA948" s="337"/>
      <c r="DXB948" s="337"/>
      <c r="DXC948" s="337"/>
      <c r="DXD948" s="337"/>
      <c r="DXE948" s="337"/>
      <c r="DXF948" s="337"/>
      <c r="DXG948" s="337"/>
      <c r="DXH948" s="337"/>
      <c r="DXI948" s="337"/>
      <c r="DXJ948" s="337"/>
      <c r="DXK948" s="337"/>
      <c r="DXL948" s="337"/>
      <c r="DXM948" s="337"/>
      <c r="DXN948" s="337"/>
      <c r="DXO948" s="337"/>
      <c r="DXP948" s="337"/>
      <c r="DXQ948" s="337"/>
      <c r="DXR948" s="337"/>
      <c r="DXS948" s="337"/>
      <c r="DXT948" s="337"/>
      <c r="DXU948" s="337"/>
      <c r="DXV948" s="337"/>
      <c r="DXW948" s="337"/>
      <c r="DXX948" s="337"/>
      <c r="DXY948" s="337"/>
      <c r="DXZ948" s="337"/>
      <c r="DYA948" s="337"/>
      <c r="DYB948" s="337"/>
      <c r="DYC948" s="337"/>
      <c r="DYD948" s="337"/>
      <c r="DYE948" s="337"/>
      <c r="DYF948" s="337"/>
      <c r="DYG948" s="337"/>
      <c r="DYH948" s="337"/>
      <c r="DYI948" s="337"/>
      <c r="DYJ948" s="337"/>
      <c r="DYK948" s="337"/>
      <c r="DYL948" s="337"/>
      <c r="DYM948" s="337"/>
      <c r="DYN948" s="337"/>
      <c r="DYO948" s="337"/>
      <c r="DYP948" s="337"/>
      <c r="DYQ948" s="337"/>
      <c r="DYR948" s="337"/>
      <c r="DYS948" s="337"/>
      <c r="DYT948" s="337"/>
      <c r="DYU948" s="337"/>
      <c r="DYV948" s="337"/>
      <c r="DYW948" s="337"/>
      <c r="DYX948" s="337"/>
      <c r="DYY948" s="337"/>
      <c r="DYZ948" s="337"/>
      <c r="DZA948" s="337"/>
      <c r="DZB948" s="337"/>
      <c r="DZC948" s="337"/>
      <c r="DZD948" s="337"/>
      <c r="DZE948" s="337"/>
      <c r="DZF948" s="337"/>
      <c r="DZG948" s="337"/>
      <c r="DZH948" s="337"/>
      <c r="DZI948" s="337"/>
      <c r="DZJ948" s="337"/>
      <c r="DZK948" s="337"/>
      <c r="DZL948" s="337"/>
      <c r="DZM948" s="337"/>
      <c r="DZN948" s="337"/>
      <c r="DZO948" s="337"/>
      <c r="DZP948" s="337"/>
      <c r="DZQ948" s="337"/>
      <c r="DZR948" s="337"/>
      <c r="DZS948" s="337"/>
      <c r="DZT948" s="337"/>
      <c r="DZU948" s="337"/>
      <c r="DZV948" s="337"/>
      <c r="DZW948" s="337"/>
      <c r="DZX948" s="337"/>
      <c r="DZY948" s="337"/>
      <c r="DZZ948" s="337"/>
      <c r="EAA948" s="337"/>
      <c r="EAB948" s="337"/>
      <c r="EAC948" s="337"/>
      <c r="EAD948" s="337"/>
      <c r="EAE948" s="337"/>
      <c r="EAF948" s="337"/>
      <c r="EAG948" s="337"/>
      <c r="EAH948" s="337"/>
      <c r="EAI948" s="337"/>
      <c r="EAJ948" s="337"/>
      <c r="EAK948" s="337"/>
      <c r="EAL948" s="337"/>
      <c r="EAM948" s="337"/>
      <c r="EAN948" s="337"/>
      <c r="EAO948" s="337"/>
      <c r="EAP948" s="337"/>
      <c r="EAQ948" s="337"/>
      <c r="EAR948" s="337"/>
      <c r="EAS948" s="337"/>
      <c r="EAT948" s="337"/>
      <c r="EAU948" s="337"/>
      <c r="EAV948" s="337"/>
      <c r="EAW948" s="337"/>
      <c r="EAX948" s="337"/>
      <c r="EAY948" s="337"/>
      <c r="EAZ948" s="337"/>
      <c r="EBA948" s="337"/>
      <c r="EBB948" s="337"/>
      <c r="EBC948" s="337"/>
      <c r="EBD948" s="337"/>
      <c r="EBE948" s="337"/>
      <c r="EBF948" s="337"/>
      <c r="EBG948" s="337"/>
      <c r="EBH948" s="337"/>
      <c r="EBI948" s="337"/>
      <c r="EBJ948" s="337"/>
      <c r="EBK948" s="337"/>
      <c r="EBL948" s="337"/>
      <c r="EBM948" s="337"/>
      <c r="EBN948" s="337"/>
      <c r="EBO948" s="337"/>
      <c r="EBP948" s="337"/>
      <c r="EBQ948" s="337"/>
      <c r="EBR948" s="337"/>
      <c r="EBS948" s="337"/>
      <c r="EBT948" s="337"/>
      <c r="EBU948" s="337"/>
      <c r="EBV948" s="337"/>
      <c r="EBW948" s="337"/>
      <c r="EBX948" s="337"/>
      <c r="EBY948" s="337"/>
      <c r="EBZ948" s="337"/>
      <c r="ECA948" s="337"/>
      <c r="ECB948" s="337"/>
      <c r="ECC948" s="337"/>
      <c r="ECD948" s="337"/>
      <c r="ECE948" s="337"/>
      <c r="ECF948" s="337"/>
      <c r="ECG948" s="337"/>
      <c r="ECH948" s="337"/>
      <c r="ECI948" s="337"/>
      <c r="ECJ948" s="337"/>
      <c r="ECK948" s="337"/>
      <c r="ECL948" s="337"/>
      <c r="ECM948" s="337"/>
      <c r="ECN948" s="337"/>
      <c r="ECO948" s="337"/>
      <c r="ECP948" s="337"/>
      <c r="ECQ948" s="337"/>
      <c r="ECR948" s="337"/>
      <c r="ECS948" s="337"/>
      <c r="ECT948" s="337"/>
      <c r="ECU948" s="337"/>
      <c r="ECV948" s="337"/>
      <c r="ECW948" s="337"/>
      <c r="ECX948" s="337"/>
      <c r="ECY948" s="337"/>
      <c r="ECZ948" s="337"/>
      <c r="EDA948" s="337"/>
      <c r="EDB948" s="337"/>
      <c r="EDC948" s="337"/>
      <c r="EDD948" s="337"/>
      <c r="EDE948" s="337"/>
      <c r="EDF948" s="337"/>
      <c r="EDG948" s="337"/>
      <c r="EDH948" s="337"/>
      <c r="EDI948" s="337"/>
      <c r="EDJ948" s="337"/>
      <c r="EDK948" s="337"/>
      <c r="EDL948" s="337"/>
      <c r="EDM948" s="337"/>
      <c r="EDN948" s="337"/>
      <c r="EDO948" s="337"/>
      <c r="EDP948" s="337"/>
      <c r="EDQ948" s="337"/>
      <c r="EDR948" s="337"/>
      <c r="EDS948" s="337"/>
      <c r="EDT948" s="337"/>
      <c r="EDU948" s="337"/>
      <c r="EDV948" s="337"/>
      <c r="EDW948" s="337"/>
      <c r="EDX948" s="337"/>
      <c r="EDY948" s="337"/>
      <c r="EDZ948" s="337"/>
      <c r="EEA948" s="337"/>
      <c r="EEB948" s="337"/>
      <c r="EEC948" s="337"/>
      <c r="EED948" s="337"/>
      <c r="EEE948" s="337"/>
      <c r="EEF948" s="337"/>
      <c r="EEG948" s="337"/>
      <c r="EEH948" s="337"/>
      <c r="EEI948" s="337"/>
      <c r="EEJ948" s="337"/>
      <c r="EEK948" s="337"/>
      <c r="EEL948" s="337"/>
      <c r="EEM948" s="337"/>
      <c r="EEN948" s="337"/>
      <c r="EEO948" s="337"/>
      <c r="EEP948" s="337"/>
      <c r="EEQ948" s="337"/>
      <c r="EER948" s="337"/>
      <c r="EES948" s="337"/>
      <c r="EET948" s="337"/>
      <c r="EEU948" s="337"/>
      <c r="EEV948" s="337"/>
      <c r="EEW948" s="337"/>
      <c r="EEX948" s="337"/>
      <c r="EEY948" s="337"/>
      <c r="EEZ948" s="337"/>
      <c r="EFA948" s="337"/>
      <c r="EFB948" s="337"/>
      <c r="EFC948" s="337"/>
      <c r="EFD948" s="337"/>
      <c r="EFE948" s="337"/>
      <c r="EFF948" s="337"/>
      <c r="EFG948" s="337"/>
      <c r="EFH948" s="337"/>
      <c r="EFI948" s="337"/>
      <c r="EFJ948" s="337"/>
      <c r="EFK948" s="337"/>
      <c r="EFL948" s="337"/>
      <c r="EFM948" s="337"/>
      <c r="EFN948" s="337"/>
      <c r="EFO948" s="337"/>
      <c r="EFP948" s="337"/>
      <c r="EFQ948" s="337"/>
      <c r="EFR948" s="337"/>
      <c r="EFS948" s="337"/>
      <c r="EFT948" s="337"/>
      <c r="EFU948" s="337"/>
      <c r="EFV948" s="337"/>
      <c r="EFW948" s="337"/>
      <c r="EFX948" s="337"/>
      <c r="EFY948" s="337"/>
      <c r="EFZ948" s="337"/>
      <c r="EGA948" s="337"/>
      <c r="EGB948" s="337"/>
      <c r="EGC948" s="337"/>
      <c r="EGD948" s="337"/>
      <c r="EGE948" s="337"/>
      <c r="EGF948" s="337"/>
      <c r="EGG948" s="337"/>
      <c r="EGH948" s="337"/>
      <c r="EGI948" s="337"/>
      <c r="EGJ948" s="337"/>
      <c r="EGK948" s="337"/>
      <c r="EGL948" s="337"/>
      <c r="EGM948" s="337"/>
      <c r="EGN948" s="337"/>
      <c r="EGO948" s="337"/>
      <c r="EGP948" s="337"/>
      <c r="EGQ948" s="337"/>
      <c r="EGR948" s="337"/>
      <c r="EGS948" s="337"/>
      <c r="EGT948" s="337"/>
      <c r="EGU948" s="337"/>
      <c r="EGV948" s="337"/>
      <c r="EGW948" s="337"/>
      <c r="EGX948" s="337"/>
      <c r="EGY948" s="337"/>
      <c r="EGZ948" s="337"/>
      <c r="EHA948" s="337"/>
      <c r="EHB948" s="337"/>
      <c r="EHC948" s="337"/>
      <c r="EHD948" s="337"/>
      <c r="EHE948" s="337"/>
      <c r="EHF948" s="337"/>
      <c r="EHG948" s="337"/>
      <c r="EHH948" s="337"/>
      <c r="EHI948" s="337"/>
      <c r="EHJ948" s="337"/>
      <c r="EHK948" s="337"/>
      <c r="EHL948" s="337"/>
      <c r="EHM948" s="337"/>
      <c r="EHN948" s="337"/>
      <c r="EHO948" s="337"/>
      <c r="EHP948" s="337"/>
      <c r="EHQ948" s="337"/>
      <c r="EHR948" s="337"/>
      <c r="EHS948" s="337"/>
      <c r="EHT948" s="337"/>
      <c r="EHU948" s="337"/>
      <c r="EHV948" s="337"/>
      <c r="EHW948" s="337"/>
      <c r="EHX948" s="337"/>
      <c r="EHY948" s="337"/>
      <c r="EHZ948" s="337"/>
      <c r="EIA948" s="337"/>
      <c r="EIB948" s="337"/>
      <c r="EIC948" s="337"/>
      <c r="EID948" s="337"/>
      <c r="EIE948" s="337"/>
      <c r="EIF948" s="337"/>
      <c r="EIG948" s="337"/>
      <c r="EIH948" s="337"/>
      <c r="EII948" s="337"/>
      <c r="EIJ948" s="337"/>
      <c r="EIK948" s="337"/>
      <c r="EIL948" s="337"/>
      <c r="EIM948" s="337"/>
      <c r="EIN948" s="337"/>
      <c r="EIO948" s="337"/>
      <c r="EIP948" s="337"/>
      <c r="EIQ948" s="337"/>
      <c r="EIR948" s="337"/>
      <c r="EIS948" s="337"/>
      <c r="EIT948" s="337"/>
      <c r="EIU948" s="337"/>
      <c r="EIV948" s="337"/>
      <c r="EIW948" s="337"/>
      <c r="EIX948" s="337"/>
      <c r="EIY948" s="337"/>
      <c r="EIZ948" s="337"/>
      <c r="EJA948" s="337"/>
      <c r="EJB948" s="337"/>
      <c r="EJC948" s="337"/>
      <c r="EJD948" s="337"/>
      <c r="EJE948" s="337"/>
      <c r="EJF948" s="337"/>
      <c r="EJG948" s="337"/>
      <c r="EJH948" s="337"/>
      <c r="EJI948" s="337"/>
      <c r="EJJ948" s="337"/>
      <c r="EJK948" s="337"/>
      <c r="EJL948" s="337"/>
      <c r="EJM948" s="337"/>
      <c r="EJN948" s="337"/>
      <c r="EJO948" s="337"/>
      <c r="EJP948" s="337"/>
      <c r="EJQ948" s="337"/>
      <c r="EJR948" s="337"/>
      <c r="EJS948" s="337"/>
      <c r="EJT948" s="337"/>
      <c r="EJU948" s="337"/>
      <c r="EJV948" s="337"/>
      <c r="EJW948" s="337"/>
      <c r="EJX948" s="337"/>
      <c r="EJY948" s="337"/>
      <c r="EJZ948" s="337"/>
      <c r="EKA948" s="337"/>
      <c r="EKB948" s="337"/>
      <c r="EKC948" s="337"/>
      <c r="EKD948" s="337"/>
      <c r="EKE948" s="337"/>
      <c r="EKF948" s="337"/>
      <c r="EKG948" s="337"/>
      <c r="EKH948" s="337"/>
      <c r="EKI948" s="337"/>
      <c r="EKJ948" s="337"/>
      <c r="EKK948" s="337"/>
      <c r="EKL948" s="337"/>
      <c r="EKM948" s="337"/>
      <c r="EKN948" s="337"/>
      <c r="EKO948" s="337"/>
      <c r="EKP948" s="337"/>
      <c r="EKQ948" s="337"/>
      <c r="EKR948" s="337"/>
      <c r="EKS948" s="337"/>
      <c r="EKT948" s="337"/>
      <c r="EKU948" s="337"/>
      <c r="EKV948" s="337"/>
      <c r="EKW948" s="337"/>
      <c r="EKX948" s="337"/>
      <c r="EKY948" s="337"/>
      <c r="EKZ948" s="337"/>
      <c r="ELA948" s="337"/>
      <c r="ELB948" s="337"/>
      <c r="ELC948" s="337"/>
      <c r="ELD948" s="337"/>
      <c r="ELE948" s="337"/>
      <c r="ELF948" s="337"/>
      <c r="ELG948" s="337"/>
      <c r="ELH948" s="337"/>
      <c r="ELI948" s="337"/>
      <c r="ELJ948" s="337"/>
      <c r="ELK948" s="337"/>
      <c r="ELL948" s="337"/>
      <c r="ELM948" s="337"/>
      <c r="ELN948" s="337"/>
      <c r="ELO948" s="337"/>
      <c r="ELP948" s="337"/>
      <c r="ELQ948" s="337"/>
      <c r="ELR948" s="337"/>
      <c r="ELS948" s="337"/>
      <c r="ELT948" s="337"/>
      <c r="ELU948" s="337"/>
      <c r="ELV948" s="337"/>
      <c r="ELW948" s="337"/>
      <c r="ELX948" s="337"/>
      <c r="ELY948" s="337"/>
      <c r="ELZ948" s="337"/>
      <c r="EMA948" s="337"/>
      <c r="EMB948" s="337"/>
      <c r="EMC948" s="337"/>
      <c r="EMD948" s="337"/>
      <c r="EME948" s="337"/>
      <c r="EMF948" s="337"/>
      <c r="EMG948" s="337"/>
      <c r="EMH948" s="337"/>
      <c r="EMI948" s="337"/>
      <c r="EMJ948" s="337"/>
      <c r="EMK948" s="337"/>
      <c r="EML948" s="337"/>
      <c r="EMM948" s="337"/>
      <c r="EMN948" s="337"/>
      <c r="EMO948" s="337"/>
      <c r="EMP948" s="337"/>
      <c r="EMQ948" s="337"/>
      <c r="EMR948" s="337"/>
      <c r="EMS948" s="337"/>
      <c r="EMT948" s="337"/>
      <c r="EMU948" s="337"/>
      <c r="EMV948" s="337"/>
      <c r="EMW948" s="337"/>
      <c r="EMX948" s="337"/>
      <c r="EMY948" s="337"/>
      <c r="EMZ948" s="337"/>
      <c r="ENA948" s="337"/>
      <c r="ENB948" s="337"/>
      <c r="ENC948" s="337"/>
      <c r="END948" s="337"/>
      <c r="ENE948" s="337"/>
      <c r="ENF948" s="337"/>
      <c r="ENG948" s="337"/>
      <c r="ENH948" s="337"/>
      <c r="ENI948" s="337"/>
      <c r="ENJ948" s="337"/>
      <c r="ENK948" s="337"/>
      <c r="ENL948" s="337"/>
      <c r="ENM948" s="337"/>
      <c r="ENN948" s="337"/>
      <c r="ENO948" s="337"/>
      <c r="ENP948" s="337"/>
      <c r="ENQ948" s="337"/>
      <c r="ENR948" s="337"/>
      <c r="ENS948" s="337"/>
      <c r="ENT948" s="337"/>
      <c r="ENU948" s="337"/>
      <c r="ENV948" s="337"/>
      <c r="ENW948" s="337"/>
      <c r="ENX948" s="337"/>
      <c r="ENY948" s="337"/>
      <c r="ENZ948" s="337"/>
      <c r="EOA948" s="337"/>
      <c r="EOB948" s="337"/>
      <c r="EOC948" s="337"/>
      <c r="EOD948" s="337"/>
      <c r="EOE948" s="337"/>
      <c r="EOF948" s="337"/>
      <c r="EOG948" s="337"/>
      <c r="EOH948" s="337"/>
      <c r="EOI948" s="337"/>
      <c r="EOJ948" s="337"/>
      <c r="EOK948" s="337"/>
      <c r="EOL948" s="337"/>
      <c r="EOM948" s="337"/>
      <c r="EON948" s="337"/>
      <c r="EOO948" s="337"/>
      <c r="EOP948" s="337"/>
      <c r="EOQ948" s="337"/>
      <c r="EOR948" s="337"/>
      <c r="EOS948" s="337"/>
      <c r="EOT948" s="337"/>
      <c r="EOU948" s="337"/>
      <c r="EOV948" s="337"/>
      <c r="EOW948" s="337"/>
      <c r="EOX948" s="337"/>
      <c r="EOY948" s="337"/>
      <c r="EOZ948" s="337"/>
      <c r="EPA948" s="337"/>
      <c r="EPB948" s="337"/>
      <c r="EPC948" s="337"/>
      <c r="EPD948" s="337"/>
      <c r="EPE948" s="337"/>
      <c r="EPF948" s="337"/>
      <c r="EPG948" s="337"/>
      <c r="EPH948" s="337"/>
      <c r="EPI948" s="337"/>
      <c r="EPJ948" s="337"/>
      <c r="EPK948" s="337"/>
      <c r="EPL948" s="337"/>
      <c r="EPM948" s="337"/>
      <c r="EPN948" s="337"/>
      <c r="EPO948" s="337"/>
      <c r="EPP948" s="337"/>
      <c r="EPQ948" s="337"/>
      <c r="EPR948" s="337"/>
      <c r="EPS948" s="337"/>
      <c r="EPT948" s="337"/>
      <c r="EPU948" s="337"/>
      <c r="EPV948" s="337"/>
      <c r="EPW948" s="337"/>
      <c r="EPX948" s="337"/>
      <c r="EPY948" s="337"/>
      <c r="EPZ948" s="337"/>
      <c r="EQA948" s="337"/>
      <c r="EQB948" s="337"/>
      <c r="EQC948" s="337"/>
      <c r="EQD948" s="337"/>
      <c r="EQE948" s="337"/>
      <c r="EQF948" s="337"/>
      <c r="EQG948" s="337"/>
      <c r="EQH948" s="337"/>
      <c r="EQI948" s="337"/>
      <c r="EQJ948" s="337"/>
      <c r="EQK948" s="337"/>
      <c r="EQL948" s="337"/>
      <c r="EQM948" s="337"/>
      <c r="EQN948" s="337"/>
      <c r="EQO948" s="337"/>
      <c r="EQP948" s="337"/>
      <c r="EQQ948" s="337"/>
      <c r="EQR948" s="337"/>
      <c r="EQS948" s="337"/>
      <c r="EQT948" s="337"/>
      <c r="EQU948" s="337"/>
      <c r="EQV948" s="337"/>
      <c r="EQW948" s="337"/>
      <c r="EQX948" s="337"/>
      <c r="EQY948" s="337"/>
      <c r="EQZ948" s="337"/>
      <c r="ERA948" s="337"/>
      <c r="ERB948" s="337"/>
      <c r="ERC948" s="337"/>
      <c r="ERD948" s="337"/>
      <c r="ERE948" s="337"/>
      <c r="ERF948" s="337"/>
      <c r="ERG948" s="337"/>
      <c r="ERH948" s="337"/>
      <c r="ERI948" s="337"/>
      <c r="ERJ948" s="337"/>
      <c r="ERK948" s="337"/>
      <c r="ERL948" s="337"/>
      <c r="ERM948" s="337"/>
      <c r="ERN948" s="337"/>
      <c r="ERO948" s="337"/>
      <c r="ERP948" s="337"/>
      <c r="ERQ948" s="337"/>
      <c r="ERR948" s="337"/>
      <c r="ERS948" s="337"/>
      <c r="ERT948" s="337"/>
      <c r="ERU948" s="337"/>
      <c r="ERV948" s="337"/>
      <c r="ERW948" s="337"/>
      <c r="ERX948" s="337"/>
      <c r="ERY948" s="337"/>
      <c r="ERZ948" s="337"/>
      <c r="ESA948" s="337"/>
      <c r="ESB948" s="337"/>
      <c r="ESC948" s="337"/>
      <c r="ESD948" s="337"/>
      <c r="ESE948" s="337"/>
      <c r="ESF948" s="337"/>
      <c r="ESG948" s="337"/>
      <c r="ESH948" s="337"/>
      <c r="ESI948" s="337"/>
      <c r="ESJ948" s="337"/>
      <c r="ESK948" s="337"/>
      <c r="ESL948" s="337"/>
      <c r="ESM948" s="337"/>
      <c r="ESN948" s="337"/>
      <c r="ESO948" s="337"/>
      <c r="ESP948" s="337"/>
      <c r="ESQ948" s="337"/>
      <c r="ESR948" s="337"/>
      <c r="ESS948" s="337"/>
      <c r="EST948" s="337"/>
      <c r="ESU948" s="337"/>
      <c r="ESV948" s="337"/>
      <c r="ESW948" s="337"/>
      <c r="ESX948" s="337"/>
      <c r="ESY948" s="337"/>
      <c r="ESZ948" s="337"/>
      <c r="ETA948" s="337"/>
      <c r="ETB948" s="337"/>
      <c r="ETC948" s="337"/>
      <c r="ETD948" s="337"/>
      <c r="ETE948" s="337"/>
      <c r="ETF948" s="337"/>
      <c r="ETG948" s="337"/>
      <c r="ETH948" s="337"/>
      <c r="ETI948" s="337"/>
      <c r="ETJ948" s="337"/>
      <c r="ETK948" s="337"/>
      <c r="ETL948" s="337"/>
      <c r="ETM948" s="337"/>
      <c r="ETN948" s="337"/>
      <c r="ETO948" s="337"/>
      <c r="ETP948" s="337"/>
      <c r="ETQ948" s="337"/>
      <c r="ETR948" s="337"/>
      <c r="ETS948" s="337"/>
      <c r="ETT948" s="337"/>
      <c r="ETU948" s="337"/>
      <c r="ETV948" s="337"/>
      <c r="ETW948" s="337"/>
      <c r="ETX948" s="337"/>
      <c r="ETY948" s="337"/>
      <c r="ETZ948" s="337"/>
      <c r="EUA948" s="337"/>
      <c r="EUB948" s="337"/>
      <c r="EUC948" s="337"/>
      <c r="EUD948" s="337"/>
      <c r="EUE948" s="337"/>
      <c r="EUF948" s="337"/>
      <c r="EUG948" s="337"/>
      <c r="EUH948" s="337"/>
      <c r="EUI948" s="337"/>
      <c r="EUJ948" s="337"/>
      <c r="EUK948" s="337"/>
      <c r="EUL948" s="337"/>
      <c r="EUM948" s="337"/>
      <c r="EUN948" s="337"/>
      <c r="EUO948" s="337"/>
      <c r="EUP948" s="337"/>
      <c r="EUQ948" s="337"/>
      <c r="EUR948" s="337"/>
      <c r="EUS948" s="337"/>
      <c r="EUT948" s="337"/>
      <c r="EUU948" s="337"/>
      <c r="EUV948" s="337"/>
      <c r="EUW948" s="337"/>
      <c r="EUX948" s="337"/>
      <c r="EUY948" s="337"/>
      <c r="EUZ948" s="337"/>
      <c r="EVA948" s="337"/>
      <c r="EVB948" s="337"/>
      <c r="EVC948" s="337"/>
      <c r="EVD948" s="337"/>
      <c r="EVE948" s="337"/>
      <c r="EVF948" s="337"/>
      <c r="EVG948" s="337"/>
      <c r="EVH948" s="337"/>
      <c r="EVI948" s="337"/>
      <c r="EVJ948" s="337"/>
      <c r="EVK948" s="337"/>
      <c r="EVL948" s="337"/>
      <c r="EVM948" s="337"/>
      <c r="EVN948" s="337"/>
      <c r="EVO948" s="337"/>
      <c r="EVP948" s="337"/>
      <c r="EVQ948" s="337"/>
      <c r="EVR948" s="337"/>
      <c r="EVS948" s="337"/>
      <c r="EVT948" s="337"/>
      <c r="EVU948" s="337"/>
      <c r="EVV948" s="337"/>
      <c r="EVW948" s="337"/>
      <c r="EVX948" s="337"/>
      <c r="EVY948" s="337"/>
      <c r="EVZ948" s="337"/>
      <c r="EWA948" s="337"/>
      <c r="EWB948" s="337"/>
      <c r="EWC948" s="337"/>
      <c r="EWD948" s="337"/>
      <c r="EWE948" s="337"/>
      <c r="EWF948" s="337"/>
      <c r="EWG948" s="337"/>
      <c r="EWH948" s="337"/>
      <c r="EWI948" s="337"/>
      <c r="EWJ948" s="337"/>
      <c r="EWK948" s="337"/>
      <c r="EWL948" s="337"/>
      <c r="EWM948" s="337"/>
      <c r="EWN948" s="337"/>
      <c r="EWO948" s="337"/>
      <c r="EWP948" s="337"/>
      <c r="EWQ948" s="337"/>
      <c r="EWR948" s="337"/>
      <c r="EWS948" s="337"/>
      <c r="EWT948" s="337"/>
      <c r="EWU948" s="337"/>
      <c r="EWV948" s="337"/>
      <c r="EWW948" s="337"/>
      <c r="EWX948" s="337"/>
      <c r="EWY948" s="337"/>
      <c r="EWZ948" s="337"/>
      <c r="EXA948" s="337"/>
      <c r="EXB948" s="337"/>
      <c r="EXC948" s="337"/>
      <c r="EXD948" s="337"/>
      <c r="EXE948" s="337"/>
      <c r="EXF948" s="337"/>
      <c r="EXG948" s="337"/>
      <c r="EXH948" s="337"/>
      <c r="EXI948" s="337"/>
      <c r="EXJ948" s="337"/>
      <c r="EXK948" s="337"/>
      <c r="EXL948" s="337"/>
      <c r="EXM948" s="337"/>
      <c r="EXN948" s="337"/>
      <c r="EXO948" s="337"/>
      <c r="EXP948" s="337"/>
      <c r="EXQ948" s="337"/>
      <c r="EXR948" s="337"/>
      <c r="EXS948" s="337"/>
      <c r="EXT948" s="337"/>
      <c r="EXU948" s="337"/>
      <c r="EXV948" s="337"/>
      <c r="EXW948" s="337"/>
      <c r="EXX948" s="337"/>
      <c r="EXY948" s="337"/>
      <c r="EXZ948" s="337"/>
      <c r="EYA948" s="337"/>
      <c r="EYB948" s="337"/>
      <c r="EYC948" s="337"/>
      <c r="EYD948" s="337"/>
      <c r="EYE948" s="337"/>
      <c r="EYF948" s="337"/>
      <c r="EYG948" s="337"/>
      <c r="EYH948" s="337"/>
      <c r="EYI948" s="337"/>
      <c r="EYJ948" s="337"/>
      <c r="EYK948" s="337"/>
      <c r="EYL948" s="337"/>
      <c r="EYM948" s="337"/>
      <c r="EYN948" s="337"/>
      <c r="EYO948" s="337"/>
      <c r="EYP948" s="337"/>
      <c r="EYQ948" s="337"/>
      <c r="EYR948" s="337"/>
      <c r="EYS948" s="337"/>
      <c r="EYT948" s="337"/>
      <c r="EYU948" s="337"/>
      <c r="EYV948" s="337"/>
      <c r="EYW948" s="337"/>
      <c r="EYX948" s="337"/>
      <c r="EYY948" s="337"/>
      <c r="EYZ948" s="337"/>
      <c r="EZA948" s="337"/>
      <c r="EZB948" s="337"/>
      <c r="EZC948" s="337"/>
      <c r="EZD948" s="337"/>
      <c r="EZE948" s="337"/>
      <c r="EZF948" s="337"/>
      <c r="EZG948" s="337"/>
      <c r="EZH948" s="337"/>
      <c r="EZI948" s="337"/>
      <c r="EZJ948" s="337"/>
      <c r="EZK948" s="337"/>
      <c r="EZL948" s="337"/>
      <c r="EZM948" s="337"/>
      <c r="EZN948" s="337"/>
      <c r="EZO948" s="337"/>
      <c r="EZP948" s="337"/>
      <c r="EZQ948" s="337"/>
      <c r="EZR948" s="337"/>
      <c r="EZS948" s="337"/>
      <c r="EZT948" s="337"/>
      <c r="EZU948" s="337"/>
      <c r="EZV948" s="337"/>
      <c r="EZW948" s="337"/>
      <c r="EZX948" s="337"/>
      <c r="EZY948" s="337"/>
      <c r="EZZ948" s="337"/>
      <c r="FAA948" s="337"/>
      <c r="FAB948" s="337"/>
      <c r="FAC948" s="337"/>
      <c r="FAD948" s="337"/>
      <c r="FAE948" s="337"/>
      <c r="FAF948" s="337"/>
      <c r="FAG948" s="337"/>
      <c r="FAH948" s="337"/>
      <c r="FAI948" s="337"/>
      <c r="FAJ948" s="337"/>
      <c r="FAK948" s="337"/>
      <c r="FAL948" s="337"/>
      <c r="FAM948" s="337"/>
      <c r="FAN948" s="337"/>
      <c r="FAO948" s="337"/>
      <c r="FAP948" s="337"/>
      <c r="FAQ948" s="337"/>
      <c r="FAR948" s="337"/>
      <c r="FAS948" s="337"/>
      <c r="FAT948" s="337"/>
      <c r="FAU948" s="337"/>
      <c r="FAV948" s="337"/>
      <c r="FAW948" s="337"/>
      <c r="FAX948" s="337"/>
      <c r="FAY948" s="337"/>
      <c r="FAZ948" s="337"/>
      <c r="FBA948" s="337"/>
      <c r="FBB948" s="337"/>
      <c r="FBC948" s="337"/>
      <c r="FBD948" s="337"/>
      <c r="FBE948" s="337"/>
      <c r="FBF948" s="337"/>
      <c r="FBG948" s="337"/>
      <c r="FBH948" s="337"/>
      <c r="FBI948" s="337"/>
      <c r="FBJ948" s="337"/>
      <c r="FBK948" s="337"/>
      <c r="FBL948" s="337"/>
      <c r="FBM948" s="337"/>
      <c r="FBN948" s="337"/>
      <c r="FBO948" s="337"/>
      <c r="FBP948" s="337"/>
      <c r="FBQ948" s="337"/>
      <c r="FBR948" s="337"/>
      <c r="FBS948" s="337"/>
      <c r="FBT948" s="337"/>
      <c r="FBU948" s="337"/>
      <c r="FBV948" s="337"/>
      <c r="FBW948" s="337"/>
      <c r="FBX948" s="337"/>
      <c r="FBY948" s="337"/>
      <c r="FBZ948" s="337"/>
      <c r="FCA948" s="337"/>
      <c r="FCB948" s="337"/>
      <c r="FCC948" s="337"/>
      <c r="FCD948" s="337"/>
      <c r="FCE948" s="337"/>
      <c r="FCF948" s="337"/>
      <c r="FCG948" s="337"/>
      <c r="FCH948" s="337"/>
      <c r="FCI948" s="337"/>
      <c r="FCJ948" s="337"/>
      <c r="FCK948" s="337"/>
      <c r="FCL948" s="337"/>
      <c r="FCM948" s="337"/>
      <c r="FCN948" s="337"/>
      <c r="FCO948" s="337"/>
      <c r="FCP948" s="337"/>
      <c r="FCQ948" s="337"/>
      <c r="FCR948" s="337"/>
      <c r="FCS948" s="337"/>
      <c r="FCT948" s="337"/>
      <c r="FCU948" s="337"/>
      <c r="FCV948" s="337"/>
      <c r="FCW948" s="337"/>
      <c r="FCX948" s="337"/>
      <c r="FCY948" s="337"/>
      <c r="FCZ948" s="337"/>
      <c r="FDA948" s="337"/>
      <c r="FDB948" s="337"/>
      <c r="FDC948" s="337"/>
      <c r="FDD948" s="337"/>
      <c r="FDE948" s="337"/>
      <c r="FDF948" s="337"/>
      <c r="FDG948" s="337"/>
      <c r="FDH948" s="337"/>
      <c r="FDI948" s="337"/>
      <c r="FDJ948" s="337"/>
      <c r="FDK948" s="337"/>
      <c r="FDL948" s="337"/>
      <c r="FDM948" s="337"/>
      <c r="FDN948" s="337"/>
      <c r="FDO948" s="337"/>
      <c r="FDP948" s="337"/>
      <c r="FDQ948" s="337"/>
      <c r="FDR948" s="337"/>
      <c r="FDS948" s="337"/>
      <c r="FDT948" s="337"/>
      <c r="FDU948" s="337"/>
      <c r="FDV948" s="337"/>
      <c r="FDW948" s="337"/>
      <c r="FDX948" s="337"/>
      <c r="FDY948" s="337"/>
      <c r="FDZ948" s="337"/>
      <c r="FEA948" s="337"/>
      <c r="FEB948" s="337"/>
      <c r="FEC948" s="337"/>
      <c r="FED948" s="337"/>
      <c r="FEE948" s="337"/>
      <c r="FEF948" s="337"/>
      <c r="FEG948" s="337"/>
      <c r="FEH948" s="337"/>
      <c r="FEI948" s="337"/>
      <c r="FEJ948" s="337"/>
      <c r="FEK948" s="337"/>
      <c r="FEL948" s="337"/>
      <c r="FEM948" s="337"/>
      <c r="FEN948" s="337"/>
      <c r="FEO948" s="337"/>
      <c r="FEP948" s="337"/>
      <c r="FEQ948" s="337"/>
      <c r="FER948" s="337"/>
      <c r="FES948" s="337"/>
      <c r="FET948" s="337"/>
      <c r="FEU948" s="337"/>
      <c r="FEV948" s="337"/>
      <c r="FEW948" s="337"/>
      <c r="FEX948" s="337"/>
      <c r="FEY948" s="337"/>
      <c r="FEZ948" s="337"/>
      <c r="FFA948" s="337"/>
      <c r="FFB948" s="337"/>
      <c r="FFC948" s="337"/>
      <c r="FFD948" s="337"/>
      <c r="FFE948" s="337"/>
      <c r="FFF948" s="337"/>
      <c r="FFG948" s="337"/>
      <c r="FFH948" s="337"/>
      <c r="FFI948" s="337"/>
      <c r="FFJ948" s="337"/>
      <c r="FFK948" s="337"/>
      <c r="FFL948" s="337"/>
      <c r="FFM948" s="337"/>
      <c r="FFN948" s="337"/>
      <c r="FFO948" s="337"/>
      <c r="FFP948" s="337"/>
      <c r="FFQ948" s="337"/>
      <c r="FFR948" s="337"/>
      <c r="FFS948" s="337"/>
      <c r="FFT948" s="337"/>
      <c r="FFU948" s="337"/>
      <c r="FFV948" s="337"/>
      <c r="FFW948" s="337"/>
      <c r="FFX948" s="337"/>
      <c r="FFY948" s="337"/>
      <c r="FFZ948" s="337"/>
      <c r="FGA948" s="337"/>
      <c r="FGB948" s="337"/>
      <c r="FGC948" s="337"/>
      <c r="FGD948" s="337"/>
      <c r="FGE948" s="337"/>
      <c r="FGF948" s="337"/>
      <c r="FGG948" s="337"/>
      <c r="FGH948" s="337"/>
      <c r="FGI948" s="337"/>
      <c r="FGJ948" s="337"/>
      <c r="FGK948" s="337"/>
      <c r="FGL948" s="337"/>
      <c r="FGM948" s="337"/>
      <c r="FGN948" s="337"/>
      <c r="FGO948" s="337"/>
      <c r="FGP948" s="337"/>
      <c r="FGQ948" s="337"/>
      <c r="FGR948" s="337"/>
      <c r="FGS948" s="337"/>
      <c r="FGT948" s="337"/>
      <c r="FGU948" s="337"/>
      <c r="FGV948" s="337"/>
      <c r="FGW948" s="337"/>
      <c r="FGX948" s="337"/>
      <c r="FGY948" s="337"/>
      <c r="FGZ948" s="337"/>
      <c r="FHA948" s="337"/>
      <c r="FHB948" s="337"/>
      <c r="FHC948" s="337"/>
      <c r="FHD948" s="337"/>
      <c r="FHE948" s="337"/>
      <c r="FHF948" s="337"/>
      <c r="FHG948" s="337"/>
      <c r="FHH948" s="337"/>
      <c r="FHI948" s="337"/>
      <c r="FHJ948" s="337"/>
      <c r="FHK948" s="337"/>
      <c r="FHL948" s="337"/>
      <c r="FHM948" s="337"/>
      <c r="FHN948" s="337"/>
      <c r="FHO948" s="337"/>
      <c r="FHP948" s="337"/>
      <c r="FHQ948" s="337"/>
      <c r="FHR948" s="337"/>
      <c r="FHS948" s="337"/>
      <c r="FHT948" s="337"/>
      <c r="FHU948" s="337"/>
      <c r="FHV948" s="337"/>
      <c r="FHW948" s="337"/>
      <c r="FHX948" s="337"/>
      <c r="FHY948" s="337"/>
      <c r="FHZ948" s="337"/>
      <c r="FIA948" s="337"/>
      <c r="FIB948" s="337"/>
      <c r="FIC948" s="337"/>
      <c r="FID948" s="337"/>
      <c r="FIE948" s="337"/>
      <c r="FIF948" s="337"/>
      <c r="FIG948" s="337"/>
      <c r="FIH948" s="337"/>
      <c r="FII948" s="337"/>
      <c r="FIJ948" s="337"/>
      <c r="FIK948" s="337"/>
      <c r="FIL948" s="337"/>
      <c r="FIM948" s="337"/>
      <c r="FIN948" s="337"/>
      <c r="FIO948" s="337"/>
      <c r="FIP948" s="337"/>
      <c r="FIQ948" s="337"/>
      <c r="FIR948" s="337"/>
      <c r="FIS948" s="337"/>
      <c r="FIT948" s="337"/>
      <c r="FIU948" s="337"/>
      <c r="FIV948" s="337"/>
      <c r="FIW948" s="337"/>
      <c r="FIX948" s="337"/>
      <c r="FIY948" s="337"/>
      <c r="FIZ948" s="337"/>
      <c r="FJA948" s="337"/>
      <c r="FJB948" s="337"/>
      <c r="FJC948" s="337"/>
      <c r="FJD948" s="337"/>
      <c r="FJE948" s="337"/>
      <c r="FJF948" s="337"/>
      <c r="FJG948" s="337"/>
      <c r="FJH948" s="337"/>
      <c r="FJI948" s="337"/>
      <c r="FJJ948" s="337"/>
      <c r="FJK948" s="337"/>
      <c r="FJL948" s="337"/>
      <c r="FJM948" s="337"/>
      <c r="FJN948" s="337"/>
      <c r="FJO948" s="337"/>
      <c r="FJP948" s="337"/>
      <c r="FJQ948" s="337"/>
      <c r="FJR948" s="337"/>
      <c r="FJS948" s="337"/>
      <c r="FJT948" s="337"/>
      <c r="FJU948" s="337"/>
      <c r="FJV948" s="337"/>
      <c r="FJW948" s="337"/>
      <c r="FJX948" s="337"/>
      <c r="FJY948" s="337"/>
      <c r="FJZ948" s="337"/>
      <c r="FKA948" s="337"/>
      <c r="FKB948" s="337"/>
      <c r="FKC948" s="337"/>
      <c r="FKD948" s="337"/>
      <c r="FKE948" s="337"/>
      <c r="FKF948" s="337"/>
      <c r="FKG948" s="337"/>
      <c r="FKH948" s="337"/>
      <c r="FKI948" s="337"/>
      <c r="FKJ948" s="337"/>
      <c r="FKK948" s="337"/>
      <c r="FKL948" s="337"/>
      <c r="FKM948" s="337"/>
      <c r="FKN948" s="337"/>
      <c r="FKO948" s="337"/>
      <c r="FKP948" s="337"/>
      <c r="FKQ948" s="337"/>
      <c r="FKR948" s="337"/>
      <c r="FKS948" s="337"/>
      <c r="FKT948" s="337"/>
      <c r="FKU948" s="337"/>
      <c r="FKV948" s="337"/>
      <c r="FKW948" s="337"/>
      <c r="FKX948" s="337"/>
      <c r="FKY948" s="337"/>
      <c r="FKZ948" s="337"/>
      <c r="FLA948" s="337"/>
      <c r="FLB948" s="337"/>
      <c r="FLC948" s="337"/>
      <c r="FLD948" s="337"/>
      <c r="FLE948" s="337"/>
      <c r="FLF948" s="337"/>
      <c r="FLG948" s="337"/>
      <c r="FLH948" s="337"/>
      <c r="FLI948" s="337"/>
      <c r="FLJ948" s="337"/>
      <c r="FLK948" s="337"/>
      <c r="FLL948" s="337"/>
      <c r="FLM948" s="337"/>
      <c r="FLN948" s="337"/>
      <c r="FLO948" s="337"/>
      <c r="FLP948" s="337"/>
      <c r="FLQ948" s="337"/>
      <c r="FLR948" s="337"/>
      <c r="FLS948" s="337"/>
      <c r="FLT948" s="337"/>
      <c r="FLU948" s="337"/>
      <c r="FLV948" s="337"/>
      <c r="FLW948" s="337"/>
      <c r="FLX948" s="337"/>
      <c r="FLY948" s="337"/>
      <c r="FLZ948" s="337"/>
      <c r="FMA948" s="337"/>
      <c r="FMB948" s="337"/>
      <c r="FMC948" s="337"/>
      <c r="FMD948" s="337"/>
      <c r="FME948" s="337"/>
      <c r="FMF948" s="337"/>
      <c r="FMG948" s="337"/>
      <c r="FMH948" s="337"/>
      <c r="FMI948" s="337"/>
      <c r="FMJ948" s="337"/>
      <c r="FMK948" s="337"/>
      <c r="FML948" s="337"/>
      <c r="FMM948" s="337"/>
      <c r="FMN948" s="337"/>
      <c r="FMO948" s="337"/>
      <c r="FMP948" s="337"/>
      <c r="FMQ948" s="337"/>
      <c r="FMR948" s="337"/>
      <c r="FMS948" s="337"/>
      <c r="FMT948" s="337"/>
      <c r="FMU948" s="337"/>
      <c r="FMV948" s="337"/>
      <c r="FMW948" s="337"/>
      <c r="FMX948" s="337"/>
      <c r="FMY948" s="337"/>
      <c r="FMZ948" s="337"/>
      <c r="FNA948" s="337"/>
      <c r="FNB948" s="337"/>
      <c r="FNC948" s="337"/>
      <c r="FND948" s="337"/>
      <c r="FNE948" s="337"/>
      <c r="FNF948" s="337"/>
      <c r="FNG948" s="337"/>
      <c r="FNH948" s="337"/>
      <c r="FNI948" s="337"/>
      <c r="FNJ948" s="337"/>
      <c r="FNK948" s="337"/>
      <c r="FNL948" s="337"/>
      <c r="FNM948" s="337"/>
      <c r="FNN948" s="337"/>
      <c r="FNO948" s="337"/>
      <c r="FNP948" s="337"/>
      <c r="FNQ948" s="337"/>
      <c r="FNR948" s="337"/>
      <c r="FNS948" s="337"/>
      <c r="FNT948" s="337"/>
      <c r="FNU948" s="337"/>
      <c r="FNV948" s="337"/>
      <c r="FNW948" s="337"/>
      <c r="FNX948" s="337"/>
      <c r="FNY948" s="337"/>
      <c r="FNZ948" s="337"/>
      <c r="FOA948" s="337"/>
      <c r="FOB948" s="337"/>
      <c r="FOC948" s="337"/>
      <c r="FOD948" s="337"/>
      <c r="FOE948" s="337"/>
      <c r="FOF948" s="337"/>
      <c r="FOG948" s="337"/>
      <c r="FOH948" s="337"/>
      <c r="FOI948" s="337"/>
      <c r="FOJ948" s="337"/>
      <c r="FOK948" s="337"/>
      <c r="FOL948" s="337"/>
      <c r="FOM948" s="337"/>
      <c r="FON948" s="337"/>
      <c r="FOO948" s="337"/>
      <c r="FOP948" s="337"/>
      <c r="FOQ948" s="337"/>
      <c r="FOR948" s="337"/>
      <c r="FOS948" s="337"/>
      <c r="FOT948" s="337"/>
      <c r="FOU948" s="337"/>
      <c r="FOV948" s="337"/>
      <c r="FOW948" s="337"/>
      <c r="FOX948" s="337"/>
      <c r="FOY948" s="337"/>
      <c r="FOZ948" s="337"/>
      <c r="FPA948" s="337"/>
      <c r="FPB948" s="337"/>
      <c r="FPC948" s="337"/>
      <c r="FPD948" s="337"/>
      <c r="FPE948" s="337"/>
      <c r="FPF948" s="337"/>
      <c r="FPG948" s="337"/>
      <c r="FPH948" s="337"/>
      <c r="FPI948" s="337"/>
      <c r="FPJ948" s="337"/>
      <c r="FPK948" s="337"/>
      <c r="FPL948" s="337"/>
      <c r="FPM948" s="337"/>
      <c r="FPN948" s="337"/>
      <c r="FPO948" s="337"/>
      <c r="FPP948" s="337"/>
      <c r="FPQ948" s="337"/>
      <c r="FPR948" s="337"/>
      <c r="FPS948" s="337"/>
      <c r="FPT948" s="337"/>
      <c r="FPU948" s="337"/>
      <c r="FPV948" s="337"/>
      <c r="FPW948" s="337"/>
      <c r="FPX948" s="337"/>
      <c r="FPY948" s="337"/>
      <c r="FPZ948" s="337"/>
      <c r="FQA948" s="337"/>
      <c r="FQB948" s="337"/>
      <c r="FQC948" s="337"/>
      <c r="FQD948" s="337"/>
      <c r="FQE948" s="337"/>
      <c r="FQF948" s="337"/>
      <c r="FQG948" s="337"/>
      <c r="FQH948" s="337"/>
      <c r="FQI948" s="337"/>
      <c r="FQJ948" s="337"/>
      <c r="FQK948" s="337"/>
      <c r="FQL948" s="337"/>
      <c r="FQM948" s="337"/>
      <c r="FQN948" s="337"/>
      <c r="FQO948" s="337"/>
      <c r="FQP948" s="337"/>
      <c r="FQQ948" s="337"/>
      <c r="FQR948" s="337"/>
      <c r="FQS948" s="337"/>
      <c r="FQT948" s="337"/>
      <c r="FQU948" s="337"/>
      <c r="FQV948" s="337"/>
      <c r="FQW948" s="337"/>
      <c r="FQX948" s="337"/>
      <c r="FQY948" s="337"/>
      <c r="FQZ948" s="337"/>
      <c r="FRA948" s="337"/>
      <c r="FRB948" s="337"/>
      <c r="FRC948" s="337"/>
      <c r="FRD948" s="337"/>
      <c r="FRE948" s="337"/>
      <c r="FRF948" s="337"/>
      <c r="FRG948" s="337"/>
      <c r="FRH948" s="337"/>
      <c r="FRI948" s="337"/>
      <c r="FRJ948" s="337"/>
      <c r="FRK948" s="337"/>
      <c r="FRL948" s="337"/>
      <c r="FRM948" s="337"/>
      <c r="FRN948" s="337"/>
      <c r="FRO948" s="337"/>
      <c r="FRP948" s="337"/>
      <c r="FRQ948" s="337"/>
      <c r="FRR948" s="337"/>
      <c r="FRS948" s="337"/>
      <c r="FRT948" s="337"/>
      <c r="FRU948" s="337"/>
      <c r="FRV948" s="337"/>
      <c r="FRW948" s="337"/>
      <c r="FRX948" s="337"/>
      <c r="FRY948" s="337"/>
      <c r="FRZ948" s="337"/>
      <c r="FSA948" s="337"/>
      <c r="FSB948" s="337"/>
      <c r="FSC948" s="337"/>
      <c r="FSD948" s="337"/>
      <c r="FSE948" s="337"/>
      <c r="FSF948" s="337"/>
      <c r="FSG948" s="337"/>
      <c r="FSH948" s="337"/>
      <c r="FSI948" s="337"/>
      <c r="FSJ948" s="337"/>
      <c r="FSK948" s="337"/>
      <c r="FSL948" s="337"/>
      <c r="FSM948" s="337"/>
      <c r="FSN948" s="337"/>
      <c r="FSO948" s="337"/>
      <c r="FSP948" s="337"/>
      <c r="FSQ948" s="337"/>
      <c r="FSR948" s="337"/>
      <c r="FSS948" s="337"/>
      <c r="FST948" s="337"/>
      <c r="FSU948" s="337"/>
      <c r="FSV948" s="337"/>
      <c r="FSW948" s="337"/>
      <c r="FSX948" s="337"/>
      <c r="FSY948" s="337"/>
      <c r="FSZ948" s="337"/>
      <c r="FTA948" s="337"/>
      <c r="FTB948" s="337"/>
      <c r="FTC948" s="337"/>
      <c r="FTD948" s="337"/>
      <c r="FTE948" s="337"/>
      <c r="FTF948" s="337"/>
      <c r="FTG948" s="337"/>
      <c r="FTH948" s="337"/>
      <c r="FTI948" s="337"/>
      <c r="FTJ948" s="337"/>
      <c r="FTK948" s="337"/>
      <c r="FTL948" s="337"/>
      <c r="FTM948" s="337"/>
      <c r="FTN948" s="337"/>
      <c r="FTO948" s="337"/>
      <c r="FTP948" s="337"/>
      <c r="FTQ948" s="337"/>
      <c r="FTR948" s="337"/>
      <c r="FTS948" s="337"/>
      <c r="FTT948" s="337"/>
      <c r="FTU948" s="337"/>
      <c r="FTV948" s="337"/>
      <c r="FTW948" s="337"/>
      <c r="FTX948" s="337"/>
      <c r="FTY948" s="337"/>
      <c r="FTZ948" s="337"/>
      <c r="FUA948" s="337"/>
      <c r="FUB948" s="337"/>
      <c r="FUC948" s="337"/>
      <c r="FUD948" s="337"/>
      <c r="FUE948" s="337"/>
      <c r="FUF948" s="337"/>
      <c r="FUG948" s="337"/>
      <c r="FUH948" s="337"/>
      <c r="FUI948" s="337"/>
      <c r="FUJ948" s="337"/>
      <c r="FUK948" s="337"/>
      <c r="FUL948" s="337"/>
      <c r="FUM948" s="337"/>
      <c r="FUN948" s="337"/>
      <c r="FUO948" s="337"/>
      <c r="FUP948" s="337"/>
      <c r="FUQ948" s="337"/>
      <c r="FUR948" s="337"/>
      <c r="FUS948" s="337"/>
      <c r="FUT948" s="337"/>
      <c r="FUU948" s="337"/>
      <c r="FUV948" s="337"/>
      <c r="FUW948" s="337"/>
      <c r="FUX948" s="337"/>
      <c r="FUY948" s="337"/>
      <c r="FUZ948" s="337"/>
      <c r="FVA948" s="337"/>
      <c r="FVB948" s="337"/>
      <c r="FVC948" s="337"/>
      <c r="FVD948" s="337"/>
      <c r="FVE948" s="337"/>
      <c r="FVF948" s="337"/>
      <c r="FVG948" s="337"/>
      <c r="FVH948" s="337"/>
      <c r="FVI948" s="337"/>
      <c r="FVJ948" s="337"/>
      <c r="FVK948" s="337"/>
      <c r="FVL948" s="337"/>
      <c r="FVM948" s="337"/>
      <c r="FVN948" s="337"/>
      <c r="FVO948" s="337"/>
      <c r="FVP948" s="337"/>
      <c r="FVQ948" s="337"/>
      <c r="FVR948" s="337"/>
      <c r="FVS948" s="337"/>
      <c r="FVT948" s="337"/>
      <c r="FVU948" s="337"/>
      <c r="FVV948" s="337"/>
      <c r="FVW948" s="337"/>
      <c r="FVX948" s="337"/>
      <c r="FVY948" s="337"/>
      <c r="FVZ948" s="337"/>
      <c r="FWA948" s="337"/>
      <c r="FWB948" s="337"/>
      <c r="FWC948" s="337"/>
      <c r="FWD948" s="337"/>
      <c r="FWE948" s="337"/>
      <c r="FWF948" s="337"/>
      <c r="FWG948" s="337"/>
      <c r="FWH948" s="337"/>
      <c r="FWI948" s="337"/>
      <c r="FWJ948" s="337"/>
      <c r="FWK948" s="337"/>
      <c r="FWL948" s="337"/>
      <c r="FWM948" s="337"/>
      <c r="FWN948" s="337"/>
      <c r="FWO948" s="337"/>
      <c r="FWP948" s="337"/>
      <c r="FWQ948" s="337"/>
      <c r="FWR948" s="337"/>
      <c r="FWS948" s="337"/>
      <c r="FWT948" s="337"/>
      <c r="FWU948" s="337"/>
      <c r="FWV948" s="337"/>
      <c r="FWW948" s="337"/>
      <c r="FWX948" s="337"/>
      <c r="FWY948" s="337"/>
      <c r="FWZ948" s="337"/>
      <c r="FXA948" s="337"/>
      <c r="FXB948" s="337"/>
      <c r="FXC948" s="337"/>
      <c r="FXD948" s="337"/>
      <c r="FXE948" s="337"/>
      <c r="FXF948" s="337"/>
      <c r="FXG948" s="337"/>
      <c r="FXH948" s="337"/>
      <c r="FXI948" s="337"/>
      <c r="FXJ948" s="337"/>
      <c r="FXK948" s="337"/>
      <c r="FXL948" s="337"/>
      <c r="FXM948" s="337"/>
      <c r="FXN948" s="337"/>
      <c r="FXO948" s="337"/>
      <c r="FXP948" s="337"/>
      <c r="FXQ948" s="337"/>
      <c r="FXR948" s="337"/>
      <c r="FXS948" s="337"/>
      <c r="FXT948" s="337"/>
      <c r="FXU948" s="337"/>
      <c r="FXV948" s="337"/>
      <c r="FXW948" s="337"/>
      <c r="FXX948" s="337"/>
      <c r="FXY948" s="337"/>
      <c r="FXZ948" s="337"/>
      <c r="FYA948" s="337"/>
      <c r="FYB948" s="337"/>
      <c r="FYC948" s="337"/>
      <c r="FYD948" s="337"/>
      <c r="FYE948" s="337"/>
      <c r="FYF948" s="337"/>
      <c r="FYG948" s="337"/>
      <c r="FYH948" s="337"/>
      <c r="FYI948" s="337"/>
      <c r="FYJ948" s="337"/>
      <c r="FYK948" s="337"/>
      <c r="FYL948" s="337"/>
      <c r="FYM948" s="337"/>
      <c r="FYN948" s="337"/>
      <c r="FYO948" s="337"/>
      <c r="FYP948" s="337"/>
      <c r="FYQ948" s="337"/>
      <c r="FYR948" s="337"/>
      <c r="FYS948" s="337"/>
      <c r="FYT948" s="337"/>
      <c r="FYU948" s="337"/>
      <c r="FYV948" s="337"/>
      <c r="FYW948" s="337"/>
      <c r="FYX948" s="337"/>
      <c r="FYY948" s="337"/>
      <c r="FYZ948" s="337"/>
      <c r="FZA948" s="337"/>
      <c r="FZB948" s="337"/>
      <c r="FZC948" s="337"/>
      <c r="FZD948" s="337"/>
      <c r="FZE948" s="337"/>
      <c r="FZF948" s="337"/>
      <c r="FZG948" s="337"/>
      <c r="FZH948" s="337"/>
      <c r="FZI948" s="337"/>
      <c r="FZJ948" s="337"/>
      <c r="FZK948" s="337"/>
      <c r="FZL948" s="337"/>
      <c r="FZM948" s="337"/>
      <c r="FZN948" s="337"/>
      <c r="FZO948" s="337"/>
      <c r="FZP948" s="337"/>
      <c r="FZQ948" s="337"/>
      <c r="FZR948" s="337"/>
      <c r="FZS948" s="337"/>
      <c r="FZT948" s="337"/>
      <c r="FZU948" s="337"/>
      <c r="FZV948" s="337"/>
      <c r="FZW948" s="337"/>
      <c r="FZX948" s="337"/>
      <c r="FZY948" s="337"/>
      <c r="FZZ948" s="337"/>
      <c r="GAA948" s="337"/>
      <c r="GAB948" s="337"/>
      <c r="GAC948" s="337"/>
      <c r="GAD948" s="337"/>
      <c r="GAE948" s="337"/>
      <c r="GAF948" s="337"/>
      <c r="GAG948" s="337"/>
      <c r="GAH948" s="337"/>
      <c r="GAI948" s="337"/>
      <c r="GAJ948" s="337"/>
      <c r="GAK948" s="337"/>
      <c r="GAL948" s="337"/>
      <c r="GAM948" s="337"/>
      <c r="GAN948" s="337"/>
      <c r="GAO948" s="337"/>
      <c r="GAP948" s="337"/>
      <c r="GAQ948" s="337"/>
      <c r="GAR948" s="337"/>
      <c r="GAS948" s="337"/>
      <c r="GAT948" s="337"/>
      <c r="GAU948" s="337"/>
      <c r="GAV948" s="337"/>
      <c r="GAW948" s="337"/>
      <c r="GAX948" s="337"/>
      <c r="GAY948" s="337"/>
      <c r="GAZ948" s="337"/>
      <c r="GBA948" s="337"/>
      <c r="GBB948" s="337"/>
      <c r="GBC948" s="337"/>
      <c r="GBD948" s="337"/>
      <c r="GBE948" s="337"/>
      <c r="GBF948" s="337"/>
      <c r="GBG948" s="337"/>
      <c r="GBH948" s="337"/>
      <c r="GBI948" s="337"/>
      <c r="GBJ948" s="337"/>
      <c r="GBK948" s="337"/>
      <c r="GBL948" s="337"/>
      <c r="GBM948" s="337"/>
      <c r="GBN948" s="337"/>
      <c r="GBO948" s="337"/>
      <c r="GBP948" s="337"/>
      <c r="GBQ948" s="337"/>
      <c r="GBR948" s="337"/>
      <c r="GBS948" s="337"/>
      <c r="GBT948" s="337"/>
      <c r="GBU948" s="337"/>
      <c r="GBV948" s="337"/>
      <c r="GBW948" s="337"/>
      <c r="GBX948" s="337"/>
      <c r="GBY948" s="337"/>
      <c r="GBZ948" s="337"/>
      <c r="GCA948" s="337"/>
      <c r="GCB948" s="337"/>
      <c r="GCC948" s="337"/>
      <c r="GCD948" s="337"/>
      <c r="GCE948" s="337"/>
      <c r="GCF948" s="337"/>
      <c r="GCG948" s="337"/>
      <c r="GCH948" s="337"/>
      <c r="GCI948" s="337"/>
      <c r="GCJ948" s="337"/>
      <c r="GCK948" s="337"/>
      <c r="GCL948" s="337"/>
      <c r="GCM948" s="337"/>
      <c r="GCN948" s="337"/>
      <c r="GCO948" s="337"/>
      <c r="GCP948" s="337"/>
      <c r="GCQ948" s="337"/>
      <c r="GCR948" s="337"/>
      <c r="GCS948" s="337"/>
      <c r="GCT948" s="337"/>
      <c r="GCU948" s="337"/>
      <c r="GCV948" s="337"/>
      <c r="GCW948" s="337"/>
      <c r="GCX948" s="337"/>
      <c r="GCY948" s="337"/>
      <c r="GCZ948" s="337"/>
      <c r="GDA948" s="337"/>
      <c r="GDB948" s="337"/>
      <c r="GDC948" s="337"/>
      <c r="GDD948" s="337"/>
      <c r="GDE948" s="337"/>
      <c r="GDF948" s="337"/>
      <c r="GDG948" s="337"/>
      <c r="GDH948" s="337"/>
      <c r="GDI948" s="337"/>
      <c r="GDJ948" s="337"/>
      <c r="GDK948" s="337"/>
      <c r="GDL948" s="337"/>
      <c r="GDM948" s="337"/>
      <c r="GDN948" s="337"/>
      <c r="GDO948" s="337"/>
      <c r="GDP948" s="337"/>
      <c r="GDQ948" s="337"/>
      <c r="GDR948" s="337"/>
      <c r="GDS948" s="337"/>
      <c r="GDT948" s="337"/>
      <c r="GDU948" s="337"/>
      <c r="GDV948" s="337"/>
      <c r="GDW948" s="337"/>
      <c r="GDX948" s="337"/>
      <c r="GDY948" s="337"/>
      <c r="GDZ948" s="337"/>
      <c r="GEA948" s="337"/>
      <c r="GEB948" s="337"/>
      <c r="GEC948" s="337"/>
      <c r="GED948" s="337"/>
      <c r="GEE948" s="337"/>
      <c r="GEF948" s="337"/>
      <c r="GEG948" s="337"/>
      <c r="GEH948" s="337"/>
      <c r="GEI948" s="337"/>
      <c r="GEJ948" s="337"/>
      <c r="GEK948" s="337"/>
      <c r="GEL948" s="337"/>
      <c r="GEM948" s="337"/>
      <c r="GEN948" s="337"/>
      <c r="GEO948" s="337"/>
      <c r="GEP948" s="337"/>
      <c r="GEQ948" s="337"/>
      <c r="GER948" s="337"/>
      <c r="GES948" s="337"/>
      <c r="GET948" s="337"/>
      <c r="GEU948" s="337"/>
      <c r="GEV948" s="337"/>
      <c r="GEW948" s="337"/>
      <c r="GEX948" s="337"/>
      <c r="GEY948" s="337"/>
      <c r="GEZ948" s="337"/>
      <c r="GFA948" s="337"/>
      <c r="GFB948" s="337"/>
      <c r="GFC948" s="337"/>
      <c r="GFD948" s="337"/>
      <c r="GFE948" s="337"/>
      <c r="GFF948" s="337"/>
      <c r="GFG948" s="337"/>
      <c r="GFH948" s="337"/>
      <c r="GFI948" s="337"/>
      <c r="GFJ948" s="337"/>
      <c r="GFK948" s="337"/>
      <c r="GFL948" s="337"/>
      <c r="GFM948" s="337"/>
      <c r="GFN948" s="337"/>
      <c r="GFO948" s="337"/>
      <c r="GFP948" s="337"/>
      <c r="GFQ948" s="337"/>
      <c r="GFR948" s="337"/>
      <c r="GFS948" s="337"/>
      <c r="GFT948" s="337"/>
      <c r="GFU948" s="337"/>
      <c r="GFV948" s="337"/>
      <c r="GFW948" s="337"/>
      <c r="GFX948" s="337"/>
      <c r="GFY948" s="337"/>
      <c r="GFZ948" s="337"/>
      <c r="GGA948" s="337"/>
      <c r="GGB948" s="337"/>
      <c r="GGC948" s="337"/>
      <c r="GGD948" s="337"/>
      <c r="GGE948" s="337"/>
      <c r="GGF948" s="337"/>
      <c r="GGG948" s="337"/>
      <c r="GGH948" s="337"/>
      <c r="GGI948" s="337"/>
      <c r="GGJ948" s="337"/>
      <c r="GGK948" s="337"/>
      <c r="GGL948" s="337"/>
      <c r="GGM948" s="337"/>
      <c r="GGN948" s="337"/>
      <c r="GGO948" s="337"/>
      <c r="GGP948" s="337"/>
      <c r="GGQ948" s="337"/>
      <c r="GGR948" s="337"/>
      <c r="GGS948" s="337"/>
      <c r="GGT948" s="337"/>
      <c r="GGU948" s="337"/>
      <c r="GGV948" s="337"/>
      <c r="GGW948" s="337"/>
      <c r="GGX948" s="337"/>
      <c r="GGY948" s="337"/>
      <c r="GGZ948" s="337"/>
      <c r="GHA948" s="337"/>
      <c r="GHB948" s="337"/>
      <c r="GHC948" s="337"/>
      <c r="GHD948" s="337"/>
      <c r="GHE948" s="337"/>
      <c r="GHF948" s="337"/>
      <c r="GHG948" s="337"/>
      <c r="GHH948" s="337"/>
      <c r="GHI948" s="337"/>
      <c r="GHJ948" s="337"/>
      <c r="GHK948" s="337"/>
      <c r="GHL948" s="337"/>
      <c r="GHM948" s="337"/>
      <c r="GHN948" s="337"/>
      <c r="GHO948" s="337"/>
      <c r="GHP948" s="337"/>
      <c r="GHQ948" s="337"/>
      <c r="GHR948" s="337"/>
      <c r="GHS948" s="337"/>
      <c r="GHT948" s="337"/>
      <c r="GHU948" s="337"/>
      <c r="GHV948" s="337"/>
      <c r="GHW948" s="337"/>
      <c r="GHX948" s="337"/>
      <c r="GHY948" s="337"/>
      <c r="GHZ948" s="337"/>
      <c r="GIA948" s="337"/>
      <c r="GIB948" s="337"/>
      <c r="GIC948" s="337"/>
      <c r="GID948" s="337"/>
      <c r="GIE948" s="337"/>
      <c r="GIF948" s="337"/>
      <c r="GIG948" s="337"/>
      <c r="GIH948" s="337"/>
      <c r="GII948" s="337"/>
      <c r="GIJ948" s="337"/>
      <c r="GIK948" s="337"/>
      <c r="GIL948" s="337"/>
      <c r="GIM948" s="337"/>
      <c r="GIN948" s="337"/>
      <c r="GIO948" s="337"/>
      <c r="GIP948" s="337"/>
      <c r="GIQ948" s="337"/>
      <c r="GIR948" s="337"/>
      <c r="GIS948" s="337"/>
      <c r="GIT948" s="337"/>
      <c r="GIU948" s="337"/>
      <c r="GIV948" s="337"/>
      <c r="GIW948" s="337"/>
      <c r="GIX948" s="337"/>
      <c r="GIY948" s="337"/>
      <c r="GIZ948" s="337"/>
      <c r="GJA948" s="337"/>
      <c r="GJB948" s="337"/>
      <c r="GJC948" s="337"/>
      <c r="GJD948" s="337"/>
      <c r="GJE948" s="337"/>
      <c r="GJF948" s="337"/>
      <c r="GJG948" s="337"/>
      <c r="GJH948" s="337"/>
      <c r="GJI948" s="337"/>
      <c r="GJJ948" s="337"/>
      <c r="GJK948" s="337"/>
      <c r="GJL948" s="337"/>
      <c r="GJM948" s="337"/>
      <c r="GJN948" s="337"/>
      <c r="GJO948" s="337"/>
      <c r="GJP948" s="337"/>
      <c r="GJQ948" s="337"/>
      <c r="GJR948" s="337"/>
      <c r="GJS948" s="337"/>
      <c r="GJT948" s="337"/>
      <c r="GJU948" s="337"/>
      <c r="GJV948" s="337"/>
      <c r="GJW948" s="337"/>
      <c r="GJX948" s="337"/>
      <c r="GJY948" s="337"/>
      <c r="GJZ948" s="337"/>
      <c r="GKA948" s="337"/>
      <c r="GKB948" s="337"/>
      <c r="GKC948" s="337"/>
      <c r="GKD948" s="337"/>
      <c r="GKE948" s="337"/>
      <c r="GKF948" s="337"/>
      <c r="GKG948" s="337"/>
      <c r="GKH948" s="337"/>
      <c r="GKI948" s="337"/>
      <c r="GKJ948" s="337"/>
      <c r="GKK948" s="337"/>
      <c r="GKL948" s="337"/>
      <c r="GKM948" s="337"/>
      <c r="GKN948" s="337"/>
      <c r="GKO948" s="337"/>
      <c r="GKP948" s="337"/>
      <c r="GKQ948" s="337"/>
      <c r="GKR948" s="337"/>
      <c r="GKS948" s="337"/>
      <c r="GKT948" s="337"/>
      <c r="GKU948" s="337"/>
      <c r="GKV948" s="337"/>
      <c r="GKW948" s="337"/>
      <c r="GKX948" s="337"/>
      <c r="GKY948" s="337"/>
      <c r="GKZ948" s="337"/>
      <c r="GLA948" s="337"/>
      <c r="GLB948" s="337"/>
      <c r="GLC948" s="337"/>
      <c r="GLD948" s="337"/>
      <c r="GLE948" s="337"/>
      <c r="GLF948" s="337"/>
      <c r="GLG948" s="337"/>
      <c r="GLH948" s="337"/>
      <c r="GLI948" s="337"/>
      <c r="GLJ948" s="337"/>
      <c r="GLK948" s="337"/>
      <c r="GLL948" s="337"/>
      <c r="GLM948" s="337"/>
      <c r="GLN948" s="337"/>
      <c r="GLO948" s="337"/>
      <c r="GLP948" s="337"/>
      <c r="GLQ948" s="337"/>
      <c r="GLR948" s="337"/>
      <c r="GLS948" s="337"/>
      <c r="GLT948" s="337"/>
      <c r="GLU948" s="337"/>
      <c r="GLV948" s="337"/>
      <c r="GLW948" s="337"/>
      <c r="GLX948" s="337"/>
      <c r="GLY948" s="337"/>
      <c r="GLZ948" s="337"/>
      <c r="GMA948" s="337"/>
      <c r="GMB948" s="337"/>
      <c r="GMC948" s="337"/>
      <c r="GMD948" s="337"/>
      <c r="GME948" s="337"/>
      <c r="GMF948" s="337"/>
      <c r="GMG948" s="337"/>
      <c r="GMH948" s="337"/>
      <c r="GMI948" s="337"/>
      <c r="GMJ948" s="337"/>
      <c r="GMK948" s="337"/>
      <c r="GML948" s="337"/>
      <c r="GMM948" s="337"/>
      <c r="GMN948" s="337"/>
      <c r="GMO948" s="337"/>
      <c r="GMP948" s="337"/>
      <c r="GMQ948" s="337"/>
      <c r="GMR948" s="337"/>
      <c r="GMS948" s="337"/>
      <c r="GMT948" s="337"/>
      <c r="GMU948" s="337"/>
      <c r="GMV948" s="337"/>
      <c r="GMW948" s="337"/>
      <c r="GMX948" s="337"/>
      <c r="GMY948" s="337"/>
      <c r="GMZ948" s="337"/>
      <c r="GNA948" s="337"/>
      <c r="GNB948" s="337"/>
      <c r="GNC948" s="337"/>
      <c r="GND948" s="337"/>
      <c r="GNE948" s="337"/>
      <c r="GNF948" s="337"/>
      <c r="GNG948" s="337"/>
      <c r="GNH948" s="337"/>
      <c r="GNI948" s="337"/>
      <c r="GNJ948" s="337"/>
      <c r="GNK948" s="337"/>
      <c r="GNL948" s="337"/>
      <c r="GNM948" s="337"/>
      <c r="GNN948" s="337"/>
      <c r="GNO948" s="337"/>
      <c r="GNP948" s="337"/>
      <c r="GNQ948" s="337"/>
      <c r="GNR948" s="337"/>
      <c r="GNS948" s="337"/>
      <c r="GNT948" s="337"/>
      <c r="GNU948" s="337"/>
      <c r="GNV948" s="337"/>
      <c r="GNW948" s="337"/>
      <c r="GNX948" s="337"/>
      <c r="GNY948" s="337"/>
      <c r="GNZ948" s="337"/>
      <c r="GOA948" s="337"/>
      <c r="GOB948" s="337"/>
      <c r="GOC948" s="337"/>
      <c r="GOD948" s="337"/>
      <c r="GOE948" s="337"/>
      <c r="GOF948" s="337"/>
      <c r="GOG948" s="337"/>
      <c r="GOH948" s="337"/>
      <c r="GOI948" s="337"/>
      <c r="GOJ948" s="337"/>
      <c r="GOK948" s="337"/>
      <c r="GOL948" s="337"/>
      <c r="GOM948" s="337"/>
      <c r="GON948" s="337"/>
      <c r="GOO948" s="337"/>
      <c r="GOP948" s="337"/>
      <c r="GOQ948" s="337"/>
      <c r="GOR948" s="337"/>
      <c r="GOS948" s="337"/>
      <c r="GOT948" s="337"/>
      <c r="GOU948" s="337"/>
      <c r="GOV948" s="337"/>
      <c r="GOW948" s="337"/>
      <c r="GOX948" s="337"/>
      <c r="GOY948" s="337"/>
      <c r="GOZ948" s="337"/>
      <c r="GPA948" s="337"/>
      <c r="GPB948" s="337"/>
      <c r="GPC948" s="337"/>
      <c r="GPD948" s="337"/>
      <c r="GPE948" s="337"/>
      <c r="GPF948" s="337"/>
      <c r="GPG948" s="337"/>
      <c r="GPH948" s="337"/>
      <c r="GPI948" s="337"/>
      <c r="GPJ948" s="337"/>
      <c r="GPK948" s="337"/>
      <c r="GPL948" s="337"/>
      <c r="GPM948" s="337"/>
      <c r="GPN948" s="337"/>
      <c r="GPO948" s="337"/>
      <c r="GPP948" s="337"/>
      <c r="GPQ948" s="337"/>
      <c r="GPR948" s="337"/>
      <c r="GPS948" s="337"/>
      <c r="GPT948" s="337"/>
      <c r="GPU948" s="337"/>
      <c r="GPV948" s="337"/>
      <c r="GPW948" s="337"/>
      <c r="GPX948" s="337"/>
      <c r="GPY948" s="337"/>
      <c r="GPZ948" s="337"/>
      <c r="GQA948" s="337"/>
      <c r="GQB948" s="337"/>
      <c r="GQC948" s="337"/>
      <c r="GQD948" s="337"/>
      <c r="GQE948" s="337"/>
      <c r="GQF948" s="337"/>
      <c r="GQG948" s="337"/>
      <c r="GQH948" s="337"/>
      <c r="GQI948" s="337"/>
      <c r="GQJ948" s="337"/>
      <c r="GQK948" s="337"/>
      <c r="GQL948" s="337"/>
      <c r="GQM948" s="337"/>
      <c r="GQN948" s="337"/>
      <c r="GQO948" s="337"/>
      <c r="GQP948" s="337"/>
      <c r="GQQ948" s="337"/>
      <c r="GQR948" s="337"/>
      <c r="GQS948" s="337"/>
      <c r="GQT948" s="337"/>
      <c r="GQU948" s="337"/>
      <c r="GQV948" s="337"/>
      <c r="GQW948" s="337"/>
      <c r="GQX948" s="337"/>
      <c r="GQY948" s="337"/>
      <c r="GQZ948" s="337"/>
      <c r="GRA948" s="337"/>
      <c r="GRB948" s="337"/>
      <c r="GRC948" s="337"/>
      <c r="GRD948" s="337"/>
      <c r="GRE948" s="337"/>
      <c r="GRF948" s="337"/>
      <c r="GRG948" s="337"/>
      <c r="GRH948" s="337"/>
      <c r="GRI948" s="337"/>
      <c r="GRJ948" s="337"/>
      <c r="GRK948" s="337"/>
      <c r="GRL948" s="337"/>
      <c r="GRM948" s="337"/>
      <c r="GRN948" s="337"/>
      <c r="GRO948" s="337"/>
      <c r="GRP948" s="337"/>
      <c r="GRQ948" s="337"/>
      <c r="GRR948" s="337"/>
      <c r="GRS948" s="337"/>
      <c r="GRT948" s="337"/>
      <c r="GRU948" s="337"/>
      <c r="GRV948" s="337"/>
      <c r="GRW948" s="337"/>
      <c r="GRX948" s="337"/>
      <c r="GRY948" s="337"/>
      <c r="GRZ948" s="337"/>
      <c r="GSA948" s="337"/>
      <c r="GSB948" s="337"/>
      <c r="GSC948" s="337"/>
      <c r="GSD948" s="337"/>
      <c r="GSE948" s="337"/>
      <c r="GSF948" s="337"/>
      <c r="GSG948" s="337"/>
      <c r="GSH948" s="337"/>
      <c r="GSI948" s="337"/>
      <c r="GSJ948" s="337"/>
      <c r="GSK948" s="337"/>
      <c r="GSL948" s="337"/>
      <c r="GSM948" s="337"/>
      <c r="GSN948" s="337"/>
      <c r="GSO948" s="337"/>
      <c r="GSP948" s="337"/>
      <c r="GSQ948" s="337"/>
      <c r="GSR948" s="337"/>
      <c r="GSS948" s="337"/>
      <c r="GST948" s="337"/>
      <c r="GSU948" s="337"/>
      <c r="GSV948" s="337"/>
      <c r="GSW948" s="337"/>
      <c r="GSX948" s="337"/>
      <c r="GSY948" s="337"/>
      <c r="GSZ948" s="337"/>
      <c r="GTA948" s="337"/>
      <c r="GTB948" s="337"/>
      <c r="GTC948" s="337"/>
      <c r="GTD948" s="337"/>
      <c r="GTE948" s="337"/>
      <c r="GTF948" s="337"/>
      <c r="GTG948" s="337"/>
      <c r="GTH948" s="337"/>
      <c r="GTI948" s="337"/>
      <c r="GTJ948" s="337"/>
      <c r="GTK948" s="337"/>
      <c r="GTL948" s="337"/>
      <c r="GTM948" s="337"/>
      <c r="GTN948" s="337"/>
      <c r="GTO948" s="337"/>
      <c r="GTP948" s="337"/>
      <c r="GTQ948" s="337"/>
      <c r="GTR948" s="337"/>
      <c r="GTS948" s="337"/>
      <c r="GTT948" s="337"/>
      <c r="GTU948" s="337"/>
      <c r="GTV948" s="337"/>
      <c r="GTW948" s="337"/>
      <c r="GTX948" s="337"/>
      <c r="GTY948" s="337"/>
      <c r="GTZ948" s="337"/>
      <c r="GUA948" s="337"/>
      <c r="GUB948" s="337"/>
      <c r="GUC948" s="337"/>
      <c r="GUD948" s="337"/>
      <c r="GUE948" s="337"/>
      <c r="GUF948" s="337"/>
      <c r="GUG948" s="337"/>
      <c r="GUH948" s="337"/>
      <c r="GUI948" s="337"/>
      <c r="GUJ948" s="337"/>
      <c r="GUK948" s="337"/>
      <c r="GUL948" s="337"/>
      <c r="GUM948" s="337"/>
      <c r="GUN948" s="337"/>
      <c r="GUO948" s="337"/>
      <c r="GUP948" s="337"/>
      <c r="GUQ948" s="337"/>
      <c r="GUR948" s="337"/>
      <c r="GUS948" s="337"/>
      <c r="GUT948" s="337"/>
      <c r="GUU948" s="337"/>
      <c r="GUV948" s="337"/>
      <c r="GUW948" s="337"/>
      <c r="GUX948" s="337"/>
      <c r="GUY948" s="337"/>
      <c r="GUZ948" s="337"/>
      <c r="GVA948" s="337"/>
      <c r="GVB948" s="337"/>
      <c r="GVC948" s="337"/>
      <c r="GVD948" s="337"/>
      <c r="GVE948" s="337"/>
      <c r="GVF948" s="337"/>
      <c r="GVG948" s="337"/>
      <c r="GVH948" s="337"/>
      <c r="GVI948" s="337"/>
      <c r="GVJ948" s="337"/>
      <c r="GVK948" s="337"/>
      <c r="GVL948" s="337"/>
      <c r="GVM948" s="337"/>
      <c r="GVN948" s="337"/>
      <c r="GVO948" s="337"/>
      <c r="GVP948" s="337"/>
      <c r="GVQ948" s="337"/>
      <c r="GVR948" s="337"/>
      <c r="GVS948" s="337"/>
      <c r="GVT948" s="337"/>
      <c r="GVU948" s="337"/>
      <c r="GVV948" s="337"/>
      <c r="GVW948" s="337"/>
      <c r="GVX948" s="337"/>
      <c r="GVY948" s="337"/>
      <c r="GVZ948" s="337"/>
      <c r="GWA948" s="337"/>
      <c r="GWB948" s="337"/>
      <c r="GWC948" s="337"/>
      <c r="GWD948" s="337"/>
      <c r="GWE948" s="337"/>
      <c r="GWF948" s="337"/>
      <c r="GWG948" s="337"/>
      <c r="GWH948" s="337"/>
      <c r="GWI948" s="337"/>
      <c r="GWJ948" s="337"/>
      <c r="GWK948" s="337"/>
      <c r="GWL948" s="337"/>
      <c r="GWM948" s="337"/>
      <c r="GWN948" s="337"/>
      <c r="GWO948" s="337"/>
      <c r="GWP948" s="337"/>
      <c r="GWQ948" s="337"/>
      <c r="GWR948" s="337"/>
      <c r="GWS948" s="337"/>
      <c r="GWT948" s="337"/>
      <c r="GWU948" s="337"/>
      <c r="GWV948" s="337"/>
      <c r="GWW948" s="337"/>
      <c r="GWX948" s="337"/>
      <c r="GWY948" s="337"/>
      <c r="GWZ948" s="337"/>
      <c r="GXA948" s="337"/>
      <c r="GXB948" s="337"/>
      <c r="GXC948" s="337"/>
      <c r="GXD948" s="337"/>
      <c r="GXE948" s="337"/>
      <c r="GXF948" s="337"/>
      <c r="GXG948" s="337"/>
      <c r="GXH948" s="337"/>
      <c r="GXI948" s="337"/>
      <c r="GXJ948" s="337"/>
      <c r="GXK948" s="337"/>
      <c r="GXL948" s="337"/>
      <c r="GXM948" s="337"/>
      <c r="GXN948" s="337"/>
      <c r="GXO948" s="337"/>
      <c r="GXP948" s="337"/>
      <c r="GXQ948" s="337"/>
      <c r="GXR948" s="337"/>
      <c r="GXS948" s="337"/>
      <c r="GXT948" s="337"/>
      <c r="GXU948" s="337"/>
      <c r="GXV948" s="337"/>
      <c r="GXW948" s="337"/>
      <c r="GXX948" s="337"/>
      <c r="GXY948" s="337"/>
      <c r="GXZ948" s="337"/>
      <c r="GYA948" s="337"/>
      <c r="GYB948" s="337"/>
      <c r="GYC948" s="337"/>
      <c r="GYD948" s="337"/>
      <c r="GYE948" s="337"/>
      <c r="GYF948" s="337"/>
      <c r="GYG948" s="337"/>
      <c r="GYH948" s="337"/>
      <c r="GYI948" s="337"/>
      <c r="GYJ948" s="337"/>
      <c r="GYK948" s="337"/>
      <c r="GYL948" s="337"/>
      <c r="GYM948" s="337"/>
      <c r="GYN948" s="337"/>
      <c r="GYO948" s="337"/>
      <c r="GYP948" s="337"/>
      <c r="GYQ948" s="337"/>
      <c r="GYR948" s="337"/>
      <c r="GYS948" s="337"/>
      <c r="GYT948" s="337"/>
      <c r="GYU948" s="337"/>
      <c r="GYV948" s="337"/>
      <c r="GYW948" s="337"/>
      <c r="GYX948" s="337"/>
      <c r="GYY948" s="337"/>
      <c r="GYZ948" s="337"/>
      <c r="GZA948" s="337"/>
      <c r="GZB948" s="337"/>
      <c r="GZC948" s="337"/>
      <c r="GZD948" s="337"/>
      <c r="GZE948" s="337"/>
      <c r="GZF948" s="337"/>
      <c r="GZG948" s="337"/>
      <c r="GZH948" s="337"/>
      <c r="GZI948" s="337"/>
      <c r="GZJ948" s="337"/>
      <c r="GZK948" s="337"/>
      <c r="GZL948" s="337"/>
      <c r="GZM948" s="337"/>
      <c r="GZN948" s="337"/>
      <c r="GZO948" s="337"/>
      <c r="GZP948" s="337"/>
      <c r="GZQ948" s="337"/>
      <c r="GZR948" s="337"/>
      <c r="GZS948" s="337"/>
      <c r="GZT948" s="337"/>
      <c r="GZU948" s="337"/>
      <c r="GZV948" s="337"/>
      <c r="GZW948" s="337"/>
      <c r="GZX948" s="337"/>
      <c r="GZY948" s="337"/>
      <c r="GZZ948" s="337"/>
      <c r="HAA948" s="337"/>
      <c r="HAB948" s="337"/>
      <c r="HAC948" s="337"/>
      <c r="HAD948" s="337"/>
      <c r="HAE948" s="337"/>
      <c r="HAF948" s="337"/>
      <c r="HAG948" s="337"/>
      <c r="HAH948" s="337"/>
      <c r="HAI948" s="337"/>
      <c r="HAJ948" s="337"/>
      <c r="HAK948" s="337"/>
      <c r="HAL948" s="337"/>
      <c r="HAM948" s="337"/>
      <c r="HAN948" s="337"/>
      <c r="HAO948" s="337"/>
      <c r="HAP948" s="337"/>
      <c r="HAQ948" s="337"/>
      <c r="HAR948" s="337"/>
      <c r="HAS948" s="337"/>
      <c r="HAT948" s="337"/>
      <c r="HAU948" s="337"/>
      <c r="HAV948" s="337"/>
      <c r="HAW948" s="337"/>
      <c r="HAX948" s="337"/>
      <c r="HAY948" s="337"/>
      <c r="HAZ948" s="337"/>
      <c r="HBA948" s="337"/>
      <c r="HBB948" s="337"/>
      <c r="HBC948" s="337"/>
      <c r="HBD948" s="337"/>
      <c r="HBE948" s="337"/>
      <c r="HBF948" s="337"/>
      <c r="HBG948" s="337"/>
      <c r="HBH948" s="337"/>
      <c r="HBI948" s="337"/>
      <c r="HBJ948" s="337"/>
      <c r="HBK948" s="337"/>
      <c r="HBL948" s="337"/>
      <c r="HBM948" s="337"/>
      <c r="HBN948" s="337"/>
      <c r="HBO948" s="337"/>
      <c r="HBP948" s="337"/>
      <c r="HBQ948" s="337"/>
      <c r="HBR948" s="337"/>
      <c r="HBS948" s="337"/>
      <c r="HBT948" s="337"/>
      <c r="HBU948" s="337"/>
      <c r="HBV948" s="337"/>
      <c r="HBW948" s="337"/>
      <c r="HBX948" s="337"/>
      <c r="HBY948" s="337"/>
      <c r="HBZ948" s="337"/>
      <c r="HCA948" s="337"/>
      <c r="HCB948" s="337"/>
      <c r="HCC948" s="337"/>
      <c r="HCD948" s="337"/>
      <c r="HCE948" s="337"/>
      <c r="HCF948" s="337"/>
      <c r="HCG948" s="337"/>
      <c r="HCH948" s="337"/>
      <c r="HCI948" s="337"/>
      <c r="HCJ948" s="337"/>
      <c r="HCK948" s="337"/>
      <c r="HCL948" s="337"/>
      <c r="HCM948" s="337"/>
      <c r="HCN948" s="337"/>
      <c r="HCO948" s="337"/>
      <c r="HCP948" s="337"/>
      <c r="HCQ948" s="337"/>
      <c r="HCR948" s="337"/>
      <c r="HCS948" s="337"/>
      <c r="HCT948" s="337"/>
      <c r="HCU948" s="337"/>
      <c r="HCV948" s="337"/>
      <c r="HCW948" s="337"/>
      <c r="HCX948" s="337"/>
      <c r="HCY948" s="337"/>
      <c r="HCZ948" s="337"/>
      <c r="HDA948" s="337"/>
      <c r="HDB948" s="337"/>
      <c r="HDC948" s="337"/>
      <c r="HDD948" s="337"/>
      <c r="HDE948" s="337"/>
      <c r="HDF948" s="337"/>
      <c r="HDG948" s="337"/>
      <c r="HDH948" s="337"/>
      <c r="HDI948" s="337"/>
      <c r="HDJ948" s="337"/>
      <c r="HDK948" s="337"/>
      <c r="HDL948" s="337"/>
      <c r="HDM948" s="337"/>
      <c r="HDN948" s="337"/>
      <c r="HDO948" s="337"/>
      <c r="HDP948" s="337"/>
      <c r="HDQ948" s="337"/>
      <c r="HDR948" s="337"/>
      <c r="HDS948" s="337"/>
      <c r="HDT948" s="337"/>
      <c r="HDU948" s="337"/>
      <c r="HDV948" s="337"/>
      <c r="HDW948" s="337"/>
      <c r="HDX948" s="337"/>
      <c r="HDY948" s="337"/>
      <c r="HDZ948" s="337"/>
      <c r="HEA948" s="337"/>
      <c r="HEB948" s="337"/>
      <c r="HEC948" s="337"/>
      <c r="HED948" s="337"/>
      <c r="HEE948" s="337"/>
      <c r="HEF948" s="337"/>
      <c r="HEG948" s="337"/>
      <c r="HEH948" s="337"/>
      <c r="HEI948" s="337"/>
      <c r="HEJ948" s="337"/>
      <c r="HEK948" s="337"/>
      <c r="HEL948" s="337"/>
      <c r="HEM948" s="337"/>
      <c r="HEN948" s="337"/>
      <c r="HEO948" s="337"/>
      <c r="HEP948" s="337"/>
      <c r="HEQ948" s="337"/>
      <c r="HER948" s="337"/>
      <c r="HES948" s="337"/>
      <c r="HET948" s="337"/>
      <c r="HEU948" s="337"/>
      <c r="HEV948" s="337"/>
      <c r="HEW948" s="337"/>
      <c r="HEX948" s="337"/>
      <c r="HEY948" s="337"/>
      <c r="HEZ948" s="337"/>
      <c r="HFA948" s="337"/>
      <c r="HFB948" s="337"/>
      <c r="HFC948" s="337"/>
      <c r="HFD948" s="337"/>
      <c r="HFE948" s="337"/>
      <c r="HFF948" s="337"/>
      <c r="HFG948" s="337"/>
      <c r="HFH948" s="337"/>
      <c r="HFI948" s="337"/>
      <c r="HFJ948" s="337"/>
      <c r="HFK948" s="337"/>
      <c r="HFL948" s="337"/>
      <c r="HFM948" s="337"/>
      <c r="HFN948" s="337"/>
      <c r="HFO948" s="337"/>
      <c r="HFP948" s="337"/>
      <c r="HFQ948" s="337"/>
      <c r="HFR948" s="337"/>
      <c r="HFS948" s="337"/>
      <c r="HFT948" s="337"/>
      <c r="HFU948" s="337"/>
      <c r="HFV948" s="337"/>
      <c r="HFW948" s="337"/>
      <c r="HFX948" s="337"/>
      <c r="HFY948" s="337"/>
      <c r="HFZ948" s="337"/>
      <c r="HGA948" s="337"/>
      <c r="HGB948" s="337"/>
      <c r="HGC948" s="337"/>
      <c r="HGD948" s="337"/>
      <c r="HGE948" s="337"/>
      <c r="HGF948" s="337"/>
      <c r="HGG948" s="337"/>
      <c r="HGH948" s="337"/>
      <c r="HGI948" s="337"/>
      <c r="HGJ948" s="337"/>
      <c r="HGK948" s="337"/>
      <c r="HGL948" s="337"/>
      <c r="HGM948" s="337"/>
      <c r="HGN948" s="337"/>
      <c r="HGO948" s="337"/>
      <c r="HGP948" s="337"/>
      <c r="HGQ948" s="337"/>
      <c r="HGR948" s="337"/>
      <c r="HGS948" s="337"/>
      <c r="HGT948" s="337"/>
      <c r="HGU948" s="337"/>
      <c r="HGV948" s="337"/>
      <c r="HGW948" s="337"/>
      <c r="HGX948" s="337"/>
      <c r="HGY948" s="337"/>
      <c r="HGZ948" s="337"/>
      <c r="HHA948" s="337"/>
      <c r="HHB948" s="337"/>
      <c r="HHC948" s="337"/>
      <c r="HHD948" s="337"/>
      <c r="HHE948" s="337"/>
      <c r="HHF948" s="337"/>
      <c r="HHG948" s="337"/>
      <c r="HHH948" s="337"/>
      <c r="HHI948" s="337"/>
      <c r="HHJ948" s="337"/>
      <c r="HHK948" s="337"/>
      <c r="HHL948" s="337"/>
      <c r="HHM948" s="337"/>
      <c r="HHN948" s="337"/>
      <c r="HHO948" s="337"/>
      <c r="HHP948" s="337"/>
      <c r="HHQ948" s="337"/>
      <c r="HHR948" s="337"/>
      <c r="HHS948" s="337"/>
      <c r="HHT948" s="337"/>
      <c r="HHU948" s="337"/>
      <c r="HHV948" s="337"/>
      <c r="HHW948" s="337"/>
      <c r="HHX948" s="337"/>
      <c r="HHY948" s="337"/>
      <c r="HHZ948" s="337"/>
      <c r="HIA948" s="337"/>
      <c r="HIB948" s="337"/>
      <c r="HIC948" s="337"/>
      <c r="HID948" s="337"/>
      <c r="HIE948" s="337"/>
      <c r="HIF948" s="337"/>
      <c r="HIG948" s="337"/>
      <c r="HIH948" s="337"/>
      <c r="HII948" s="337"/>
      <c r="HIJ948" s="337"/>
      <c r="HIK948" s="337"/>
      <c r="HIL948" s="337"/>
      <c r="HIM948" s="337"/>
      <c r="HIN948" s="337"/>
      <c r="HIO948" s="337"/>
      <c r="HIP948" s="337"/>
      <c r="HIQ948" s="337"/>
      <c r="HIR948" s="337"/>
      <c r="HIS948" s="337"/>
      <c r="HIT948" s="337"/>
      <c r="HIU948" s="337"/>
      <c r="HIV948" s="337"/>
      <c r="HIW948" s="337"/>
      <c r="HIX948" s="337"/>
      <c r="HIY948" s="337"/>
      <c r="HIZ948" s="337"/>
      <c r="HJA948" s="337"/>
      <c r="HJB948" s="337"/>
      <c r="HJC948" s="337"/>
      <c r="HJD948" s="337"/>
      <c r="HJE948" s="337"/>
      <c r="HJF948" s="337"/>
      <c r="HJG948" s="337"/>
      <c r="HJH948" s="337"/>
      <c r="HJI948" s="337"/>
      <c r="HJJ948" s="337"/>
      <c r="HJK948" s="337"/>
      <c r="HJL948" s="337"/>
      <c r="HJM948" s="337"/>
      <c r="HJN948" s="337"/>
      <c r="HJO948" s="337"/>
      <c r="HJP948" s="337"/>
      <c r="HJQ948" s="337"/>
      <c r="HJR948" s="337"/>
      <c r="HJS948" s="337"/>
      <c r="HJT948" s="337"/>
      <c r="HJU948" s="337"/>
      <c r="HJV948" s="337"/>
      <c r="HJW948" s="337"/>
      <c r="HJX948" s="337"/>
      <c r="HJY948" s="337"/>
      <c r="HJZ948" s="337"/>
      <c r="HKA948" s="337"/>
      <c r="HKB948" s="337"/>
      <c r="HKC948" s="337"/>
      <c r="HKD948" s="337"/>
      <c r="HKE948" s="337"/>
      <c r="HKF948" s="337"/>
      <c r="HKG948" s="337"/>
      <c r="HKH948" s="337"/>
      <c r="HKI948" s="337"/>
      <c r="HKJ948" s="337"/>
      <c r="HKK948" s="337"/>
      <c r="HKL948" s="337"/>
      <c r="HKM948" s="337"/>
      <c r="HKN948" s="337"/>
      <c r="HKO948" s="337"/>
      <c r="HKP948" s="337"/>
      <c r="HKQ948" s="337"/>
      <c r="HKR948" s="337"/>
      <c r="HKS948" s="337"/>
      <c r="HKT948" s="337"/>
      <c r="HKU948" s="337"/>
      <c r="HKV948" s="337"/>
      <c r="HKW948" s="337"/>
      <c r="HKX948" s="337"/>
      <c r="HKY948" s="337"/>
      <c r="HKZ948" s="337"/>
      <c r="HLA948" s="337"/>
      <c r="HLB948" s="337"/>
      <c r="HLC948" s="337"/>
      <c r="HLD948" s="337"/>
      <c r="HLE948" s="337"/>
      <c r="HLF948" s="337"/>
      <c r="HLG948" s="337"/>
      <c r="HLH948" s="337"/>
      <c r="HLI948" s="337"/>
      <c r="HLJ948" s="337"/>
      <c r="HLK948" s="337"/>
      <c r="HLL948" s="337"/>
      <c r="HLM948" s="337"/>
      <c r="HLN948" s="337"/>
      <c r="HLO948" s="337"/>
      <c r="HLP948" s="337"/>
      <c r="HLQ948" s="337"/>
      <c r="HLR948" s="337"/>
      <c r="HLS948" s="337"/>
      <c r="HLT948" s="337"/>
      <c r="HLU948" s="337"/>
      <c r="HLV948" s="337"/>
      <c r="HLW948" s="337"/>
      <c r="HLX948" s="337"/>
      <c r="HLY948" s="337"/>
      <c r="HLZ948" s="337"/>
      <c r="HMA948" s="337"/>
      <c r="HMB948" s="337"/>
      <c r="HMC948" s="337"/>
      <c r="HMD948" s="337"/>
      <c r="HME948" s="337"/>
      <c r="HMF948" s="337"/>
      <c r="HMG948" s="337"/>
      <c r="HMH948" s="337"/>
      <c r="HMI948" s="337"/>
      <c r="HMJ948" s="337"/>
      <c r="HMK948" s="337"/>
      <c r="HML948" s="337"/>
      <c r="HMM948" s="337"/>
      <c r="HMN948" s="337"/>
      <c r="HMO948" s="337"/>
      <c r="HMP948" s="337"/>
      <c r="HMQ948" s="337"/>
      <c r="HMR948" s="337"/>
      <c r="HMS948" s="337"/>
      <c r="HMT948" s="337"/>
      <c r="HMU948" s="337"/>
      <c r="HMV948" s="337"/>
      <c r="HMW948" s="337"/>
      <c r="HMX948" s="337"/>
      <c r="HMY948" s="337"/>
      <c r="HMZ948" s="337"/>
      <c r="HNA948" s="337"/>
      <c r="HNB948" s="337"/>
      <c r="HNC948" s="337"/>
      <c r="HND948" s="337"/>
      <c r="HNE948" s="337"/>
      <c r="HNF948" s="337"/>
      <c r="HNG948" s="337"/>
      <c r="HNH948" s="337"/>
      <c r="HNI948" s="337"/>
      <c r="HNJ948" s="337"/>
      <c r="HNK948" s="337"/>
      <c r="HNL948" s="337"/>
      <c r="HNM948" s="337"/>
      <c r="HNN948" s="337"/>
      <c r="HNO948" s="337"/>
      <c r="HNP948" s="337"/>
      <c r="HNQ948" s="337"/>
      <c r="HNR948" s="337"/>
      <c r="HNS948" s="337"/>
      <c r="HNT948" s="337"/>
      <c r="HNU948" s="337"/>
      <c r="HNV948" s="337"/>
      <c r="HNW948" s="337"/>
      <c r="HNX948" s="337"/>
      <c r="HNY948" s="337"/>
      <c r="HNZ948" s="337"/>
      <c r="HOA948" s="337"/>
      <c r="HOB948" s="337"/>
      <c r="HOC948" s="337"/>
      <c r="HOD948" s="337"/>
      <c r="HOE948" s="337"/>
      <c r="HOF948" s="337"/>
      <c r="HOG948" s="337"/>
      <c r="HOH948" s="337"/>
      <c r="HOI948" s="337"/>
      <c r="HOJ948" s="337"/>
      <c r="HOK948" s="337"/>
      <c r="HOL948" s="337"/>
      <c r="HOM948" s="337"/>
      <c r="HON948" s="337"/>
      <c r="HOO948" s="337"/>
      <c r="HOP948" s="337"/>
      <c r="HOQ948" s="337"/>
      <c r="HOR948" s="337"/>
      <c r="HOS948" s="337"/>
      <c r="HOT948" s="337"/>
      <c r="HOU948" s="337"/>
      <c r="HOV948" s="337"/>
      <c r="HOW948" s="337"/>
      <c r="HOX948" s="337"/>
      <c r="HOY948" s="337"/>
      <c r="HOZ948" s="337"/>
      <c r="HPA948" s="337"/>
      <c r="HPB948" s="337"/>
      <c r="HPC948" s="337"/>
      <c r="HPD948" s="337"/>
      <c r="HPE948" s="337"/>
      <c r="HPF948" s="337"/>
      <c r="HPG948" s="337"/>
      <c r="HPH948" s="337"/>
      <c r="HPI948" s="337"/>
      <c r="HPJ948" s="337"/>
      <c r="HPK948" s="337"/>
      <c r="HPL948" s="337"/>
      <c r="HPM948" s="337"/>
      <c r="HPN948" s="337"/>
      <c r="HPO948" s="337"/>
      <c r="HPP948" s="337"/>
      <c r="HPQ948" s="337"/>
      <c r="HPR948" s="337"/>
      <c r="HPS948" s="337"/>
      <c r="HPT948" s="337"/>
      <c r="HPU948" s="337"/>
      <c r="HPV948" s="337"/>
      <c r="HPW948" s="337"/>
      <c r="HPX948" s="337"/>
      <c r="HPY948" s="337"/>
      <c r="HPZ948" s="337"/>
      <c r="HQA948" s="337"/>
      <c r="HQB948" s="337"/>
      <c r="HQC948" s="337"/>
      <c r="HQD948" s="337"/>
      <c r="HQE948" s="337"/>
      <c r="HQF948" s="337"/>
      <c r="HQG948" s="337"/>
      <c r="HQH948" s="337"/>
      <c r="HQI948" s="337"/>
      <c r="HQJ948" s="337"/>
      <c r="HQK948" s="337"/>
      <c r="HQL948" s="337"/>
      <c r="HQM948" s="337"/>
      <c r="HQN948" s="337"/>
      <c r="HQO948" s="337"/>
      <c r="HQP948" s="337"/>
      <c r="HQQ948" s="337"/>
      <c r="HQR948" s="337"/>
      <c r="HQS948" s="337"/>
      <c r="HQT948" s="337"/>
      <c r="HQU948" s="337"/>
      <c r="HQV948" s="337"/>
      <c r="HQW948" s="337"/>
      <c r="HQX948" s="337"/>
      <c r="HQY948" s="337"/>
      <c r="HQZ948" s="337"/>
      <c r="HRA948" s="337"/>
      <c r="HRB948" s="337"/>
      <c r="HRC948" s="337"/>
      <c r="HRD948" s="337"/>
      <c r="HRE948" s="337"/>
      <c r="HRF948" s="337"/>
      <c r="HRG948" s="337"/>
      <c r="HRH948" s="337"/>
      <c r="HRI948" s="337"/>
      <c r="HRJ948" s="337"/>
      <c r="HRK948" s="337"/>
      <c r="HRL948" s="337"/>
      <c r="HRM948" s="337"/>
      <c r="HRN948" s="337"/>
      <c r="HRO948" s="337"/>
      <c r="HRP948" s="337"/>
      <c r="HRQ948" s="337"/>
      <c r="HRR948" s="337"/>
      <c r="HRS948" s="337"/>
      <c r="HRT948" s="337"/>
      <c r="HRU948" s="337"/>
      <c r="HRV948" s="337"/>
      <c r="HRW948" s="337"/>
      <c r="HRX948" s="337"/>
      <c r="HRY948" s="337"/>
      <c r="HRZ948" s="337"/>
      <c r="HSA948" s="337"/>
      <c r="HSB948" s="337"/>
      <c r="HSC948" s="337"/>
      <c r="HSD948" s="337"/>
      <c r="HSE948" s="337"/>
      <c r="HSF948" s="337"/>
      <c r="HSG948" s="337"/>
      <c r="HSH948" s="337"/>
      <c r="HSI948" s="337"/>
      <c r="HSJ948" s="337"/>
      <c r="HSK948" s="337"/>
      <c r="HSL948" s="337"/>
      <c r="HSM948" s="337"/>
      <c r="HSN948" s="337"/>
      <c r="HSO948" s="337"/>
      <c r="HSP948" s="337"/>
      <c r="HSQ948" s="337"/>
      <c r="HSR948" s="337"/>
      <c r="HSS948" s="337"/>
      <c r="HST948" s="337"/>
      <c r="HSU948" s="337"/>
      <c r="HSV948" s="337"/>
      <c r="HSW948" s="337"/>
      <c r="HSX948" s="337"/>
      <c r="HSY948" s="337"/>
      <c r="HSZ948" s="337"/>
      <c r="HTA948" s="337"/>
      <c r="HTB948" s="337"/>
      <c r="HTC948" s="337"/>
      <c r="HTD948" s="337"/>
      <c r="HTE948" s="337"/>
      <c r="HTF948" s="337"/>
      <c r="HTG948" s="337"/>
      <c r="HTH948" s="337"/>
      <c r="HTI948" s="337"/>
      <c r="HTJ948" s="337"/>
      <c r="HTK948" s="337"/>
      <c r="HTL948" s="337"/>
      <c r="HTM948" s="337"/>
      <c r="HTN948" s="337"/>
      <c r="HTO948" s="337"/>
      <c r="HTP948" s="337"/>
      <c r="HTQ948" s="337"/>
      <c r="HTR948" s="337"/>
      <c r="HTS948" s="337"/>
      <c r="HTT948" s="337"/>
      <c r="HTU948" s="337"/>
      <c r="HTV948" s="337"/>
      <c r="HTW948" s="337"/>
      <c r="HTX948" s="337"/>
      <c r="HTY948" s="337"/>
      <c r="HTZ948" s="337"/>
      <c r="HUA948" s="337"/>
      <c r="HUB948" s="337"/>
      <c r="HUC948" s="337"/>
      <c r="HUD948" s="337"/>
      <c r="HUE948" s="337"/>
      <c r="HUF948" s="337"/>
      <c r="HUG948" s="337"/>
      <c r="HUH948" s="337"/>
      <c r="HUI948" s="337"/>
      <c r="HUJ948" s="337"/>
      <c r="HUK948" s="337"/>
      <c r="HUL948" s="337"/>
      <c r="HUM948" s="337"/>
      <c r="HUN948" s="337"/>
      <c r="HUO948" s="337"/>
      <c r="HUP948" s="337"/>
      <c r="HUQ948" s="337"/>
      <c r="HUR948" s="337"/>
      <c r="HUS948" s="337"/>
      <c r="HUT948" s="337"/>
      <c r="HUU948" s="337"/>
      <c r="HUV948" s="337"/>
      <c r="HUW948" s="337"/>
      <c r="HUX948" s="337"/>
      <c r="HUY948" s="337"/>
      <c r="HUZ948" s="337"/>
      <c r="HVA948" s="337"/>
      <c r="HVB948" s="337"/>
      <c r="HVC948" s="337"/>
      <c r="HVD948" s="337"/>
      <c r="HVE948" s="337"/>
      <c r="HVF948" s="337"/>
      <c r="HVG948" s="337"/>
      <c r="HVH948" s="337"/>
      <c r="HVI948" s="337"/>
      <c r="HVJ948" s="337"/>
      <c r="HVK948" s="337"/>
      <c r="HVL948" s="337"/>
      <c r="HVM948" s="337"/>
      <c r="HVN948" s="337"/>
      <c r="HVO948" s="337"/>
      <c r="HVP948" s="337"/>
      <c r="HVQ948" s="337"/>
      <c r="HVR948" s="337"/>
      <c r="HVS948" s="337"/>
      <c r="HVT948" s="337"/>
      <c r="HVU948" s="337"/>
      <c r="HVV948" s="337"/>
      <c r="HVW948" s="337"/>
      <c r="HVX948" s="337"/>
      <c r="HVY948" s="337"/>
      <c r="HVZ948" s="337"/>
      <c r="HWA948" s="337"/>
      <c r="HWB948" s="337"/>
      <c r="HWC948" s="337"/>
      <c r="HWD948" s="337"/>
      <c r="HWE948" s="337"/>
      <c r="HWF948" s="337"/>
      <c r="HWG948" s="337"/>
      <c r="HWH948" s="337"/>
      <c r="HWI948" s="337"/>
      <c r="HWJ948" s="337"/>
      <c r="HWK948" s="337"/>
      <c r="HWL948" s="337"/>
      <c r="HWM948" s="337"/>
      <c r="HWN948" s="337"/>
      <c r="HWO948" s="337"/>
      <c r="HWP948" s="337"/>
      <c r="HWQ948" s="337"/>
      <c r="HWR948" s="337"/>
      <c r="HWS948" s="337"/>
      <c r="HWT948" s="337"/>
      <c r="HWU948" s="337"/>
      <c r="HWV948" s="337"/>
      <c r="HWW948" s="337"/>
      <c r="HWX948" s="337"/>
      <c r="HWY948" s="337"/>
      <c r="HWZ948" s="337"/>
      <c r="HXA948" s="337"/>
      <c r="HXB948" s="337"/>
      <c r="HXC948" s="337"/>
      <c r="HXD948" s="337"/>
      <c r="HXE948" s="337"/>
      <c r="HXF948" s="337"/>
      <c r="HXG948" s="337"/>
      <c r="HXH948" s="337"/>
      <c r="HXI948" s="337"/>
      <c r="HXJ948" s="337"/>
      <c r="HXK948" s="337"/>
      <c r="HXL948" s="337"/>
      <c r="HXM948" s="337"/>
      <c r="HXN948" s="337"/>
      <c r="HXO948" s="337"/>
      <c r="HXP948" s="337"/>
      <c r="HXQ948" s="337"/>
      <c r="HXR948" s="337"/>
      <c r="HXS948" s="337"/>
      <c r="HXT948" s="337"/>
      <c r="HXU948" s="337"/>
      <c r="HXV948" s="337"/>
      <c r="HXW948" s="337"/>
      <c r="HXX948" s="337"/>
      <c r="HXY948" s="337"/>
      <c r="HXZ948" s="337"/>
      <c r="HYA948" s="337"/>
      <c r="HYB948" s="337"/>
      <c r="HYC948" s="337"/>
      <c r="HYD948" s="337"/>
      <c r="HYE948" s="337"/>
      <c r="HYF948" s="337"/>
      <c r="HYG948" s="337"/>
      <c r="HYH948" s="337"/>
      <c r="HYI948" s="337"/>
      <c r="HYJ948" s="337"/>
      <c r="HYK948" s="337"/>
      <c r="HYL948" s="337"/>
      <c r="HYM948" s="337"/>
      <c r="HYN948" s="337"/>
      <c r="HYO948" s="337"/>
      <c r="HYP948" s="337"/>
      <c r="HYQ948" s="337"/>
      <c r="HYR948" s="337"/>
      <c r="HYS948" s="337"/>
      <c r="HYT948" s="337"/>
      <c r="HYU948" s="337"/>
      <c r="HYV948" s="337"/>
      <c r="HYW948" s="337"/>
      <c r="HYX948" s="337"/>
      <c r="HYY948" s="337"/>
      <c r="HYZ948" s="337"/>
      <c r="HZA948" s="337"/>
      <c r="HZB948" s="337"/>
      <c r="HZC948" s="337"/>
      <c r="HZD948" s="337"/>
      <c r="HZE948" s="337"/>
      <c r="HZF948" s="337"/>
      <c r="HZG948" s="337"/>
      <c r="HZH948" s="337"/>
      <c r="HZI948" s="337"/>
      <c r="HZJ948" s="337"/>
      <c r="HZK948" s="337"/>
      <c r="HZL948" s="337"/>
      <c r="HZM948" s="337"/>
      <c r="HZN948" s="337"/>
      <c r="HZO948" s="337"/>
      <c r="HZP948" s="337"/>
      <c r="HZQ948" s="337"/>
      <c r="HZR948" s="337"/>
      <c r="HZS948" s="337"/>
      <c r="HZT948" s="337"/>
      <c r="HZU948" s="337"/>
      <c r="HZV948" s="337"/>
      <c r="HZW948" s="337"/>
      <c r="HZX948" s="337"/>
      <c r="HZY948" s="337"/>
      <c r="HZZ948" s="337"/>
      <c r="IAA948" s="337"/>
      <c r="IAB948" s="337"/>
      <c r="IAC948" s="337"/>
      <c r="IAD948" s="337"/>
      <c r="IAE948" s="337"/>
      <c r="IAF948" s="337"/>
      <c r="IAG948" s="337"/>
      <c r="IAH948" s="337"/>
      <c r="IAI948" s="337"/>
      <c r="IAJ948" s="337"/>
      <c r="IAK948" s="337"/>
      <c r="IAL948" s="337"/>
      <c r="IAM948" s="337"/>
      <c r="IAN948" s="337"/>
      <c r="IAO948" s="337"/>
      <c r="IAP948" s="337"/>
      <c r="IAQ948" s="337"/>
      <c r="IAR948" s="337"/>
      <c r="IAS948" s="337"/>
      <c r="IAT948" s="337"/>
      <c r="IAU948" s="337"/>
      <c r="IAV948" s="337"/>
      <c r="IAW948" s="337"/>
      <c r="IAX948" s="337"/>
      <c r="IAY948" s="337"/>
      <c r="IAZ948" s="337"/>
      <c r="IBA948" s="337"/>
      <c r="IBB948" s="337"/>
      <c r="IBC948" s="337"/>
      <c r="IBD948" s="337"/>
      <c r="IBE948" s="337"/>
      <c r="IBF948" s="337"/>
      <c r="IBG948" s="337"/>
      <c r="IBH948" s="337"/>
      <c r="IBI948" s="337"/>
      <c r="IBJ948" s="337"/>
      <c r="IBK948" s="337"/>
      <c r="IBL948" s="337"/>
      <c r="IBM948" s="337"/>
      <c r="IBN948" s="337"/>
      <c r="IBO948" s="337"/>
      <c r="IBP948" s="337"/>
      <c r="IBQ948" s="337"/>
      <c r="IBR948" s="337"/>
      <c r="IBS948" s="337"/>
      <c r="IBT948" s="337"/>
      <c r="IBU948" s="337"/>
      <c r="IBV948" s="337"/>
      <c r="IBW948" s="337"/>
      <c r="IBX948" s="337"/>
      <c r="IBY948" s="337"/>
      <c r="IBZ948" s="337"/>
      <c r="ICA948" s="337"/>
      <c r="ICB948" s="337"/>
      <c r="ICC948" s="337"/>
      <c r="ICD948" s="337"/>
      <c r="ICE948" s="337"/>
      <c r="ICF948" s="337"/>
      <c r="ICG948" s="337"/>
      <c r="ICH948" s="337"/>
      <c r="ICI948" s="337"/>
      <c r="ICJ948" s="337"/>
      <c r="ICK948" s="337"/>
      <c r="ICL948" s="337"/>
      <c r="ICM948" s="337"/>
      <c r="ICN948" s="337"/>
      <c r="ICO948" s="337"/>
      <c r="ICP948" s="337"/>
      <c r="ICQ948" s="337"/>
      <c r="ICR948" s="337"/>
      <c r="ICS948" s="337"/>
      <c r="ICT948" s="337"/>
      <c r="ICU948" s="337"/>
      <c r="ICV948" s="337"/>
      <c r="ICW948" s="337"/>
      <c r="ICX948" s="337"/>
      <c r="ICY948" s="337"/>
      <c r="ICZ948" s="337"/>
      <c r="IDA948" s="337"/>
      <c r="IDB948" s="337"/>
      <c r="IDC948" s="337"/>
      <c r="IDD948" s="337"/>
      <c r="IDE948" s="337"/>
      <c r="IDF948" s="337"/>
      <c r="IDG948" s="337"/>
      <c r="IDH948" s="337"/>
      <c r="IDI948" s="337"/>
      <c r="IDJ948" s="337"/>
      <c r="IDK948" s="337"/>
      <c r="IDL948" s="337"/>
      <c r="IDM948" s="337"/>
      <c r="IDN948" s="337"/>
      <c r="IDO948" s="337"/>
      <c r="IDP948" s="337"/>
      <c r="IDQ948" s="337"/>
      <c r="IDR948" s="337"/>
      <c r="IDS948" s="337"/>
      <c r="IDT948" s="337"/>
      <c r="IDU948" s="337"/>
      <c r="IDV948" s="337"/>
      <c r="IDW948" s="337"/>
      <c r="IDX948" s="337"/>
      <c r="IDY948" s="337"/>
      <c r="IDZ948" s="337"/>
      <c r="IEA948" s="337"/>
      <c r="IEB948" s="337"/>
      <c r="IEC948" s="337"/>
      <c r="IED948" s="337"/>
      <c r="IEE948" s="337"/>
      <c r="IEF948" s="337"/>
      <c r="IEG948" s="337"/>
      <c r="IEH948" s="337"/>
      <c r="IEI948" s="337"/>
      <c r="IEJ948" s="337"/>
      <c r="IEK948" s="337"/>
      <c r="IEL948" s="337"/>
      <c r="IEM948" s="337"/>
      <c r="IEN948" s="337"/>
      <c r="IEO948" s="337"/>
      <c r="IEP948" s="337"/>
      <c r="IEQ948" s="337"/>
      <c r="IER948" s="337"/>
      <c r="IES948" s="337"/>
      <c r="IET948" s="337"/>
      <c r="IEU948" s="337"/>
      <c r="IEV948" s="337"/>
      <c r="IEW948" s="337"/>
      <c r="IEX948" s="337"/>
      <c r="IEY948" s="337"/>
      <c r="IEZ948" s="337"/>
      <c r="IFA948" s="337"/>
      <c r="IFB948" s="337"/>
      <c r="IFC948" s="337"/>
      <c r="IFD948" s="337"/>
      <c r="IFE948" s="337"/>
      <c r="IFF948" s="337"/>
      <c r="IFG948" s="337"/>
      <c r="IFH948" s="337"/>
      <c r="IFI948" s="337"/>
      <c r="IFJ948" s="337"/>
      <c r="IFK948" s="337"/>
      <c r="IFL948" s="337"/>
      <c r="IFM948" s="337"/>
      <c r="IFN948" s="337"/>
      <c r="IFO948" s="337"/>
      <c r="IFP948" s="337"/>
      <c r="IFQ948" s="337"/>
      <c r="IFR948" s="337"/>
      <c r="IFS948" s="337"/>
      <c r="IFT948" s="337"/>
      <c r="IFU948" s="337"/>
      <c r="IFV948" s="337"/>
      <c r="IFW948" s="337"/>
      <c r="IFX948" s="337"/>
      <c r="IFY948" s="337"/>
      <c r="IFZ948" s="337"/>
      <c r="IGA948" s="337"/>
      <c r="IGB948" s="337"/>
      <c r="IGC948" s="337"/>
      <c r="IGD948" s="337"/>
      <c r="IGE948" s="337"/>
      <c r="IGF948" s="337"/>
      <c r="IGG948" s="337"/>
      <c r="IGH948" s="337"/>
      <c r="IGI948" s="337"/>
      <c r="IGJ948" s="337"/>
      <c r="IGK948" s="337"/>
      <c r="IGL948" s="337"/>
      <c r="IGM948" s="337"/>
      <c r="IGN948" s="337"/>
      <c r="IGO948" s="337"/>
      <c r="IGP948" s="337"/>
      <c r="IGQ948" s="337"/>
      <c r="IGR948" s="337"/>
      <c r="IGS948" s="337"/>
      <c r="IGT948" s="337"/>
      <c r="IGU948" s="337"/>
      <c r="IGV948" s="337"/>
      <c r="IGW948" s="337"/>
      <c r="IGX948" s="337"/>
      <c r="IGY948" s="337"/>
      <c r="IGZ948" s="337"/>
      <c r="IHA948" s="337"/>
      <c r="IHB948" s="337"/>
      <c r="IHC948" s="337"/>
      <c r="IHD948" s="337"/>
      <c r="IHE948" s="337"/>
      <c r="IHF948" s="337"/>
      <c r="IHG948" s="337"/>
      <c r="IHH948" s="337"/>
      <c r="IHI948" s="337"/>
      <c r="IHJ948" s="337"/>
      <c r="IHK948" s="337"/>
      <c r="IHL948" s="337"/>
      <c r="IHM948" s="337"/>
      <c r="IHN948" s="337"/>
      <c r="IHO948" s="337"/>
      <c r="IHP948" s="337"/>
      <c r="IHQ948" s="337"/>
      <c r="IHR948" s="337"/>
      <c r="IHS948" s="337"/>
      <c r="IHT948" s="337"/>
      <c r="IHU948" s="337"/>
      <c r="IHV948" s="337"/>
      <c r="IHW948" s="337"/>
      <c r="IHX948" s="337"/>
      <c r="IHY948" s="337"/>
      <c r="IHZ948" s="337"/>
      <c r="IIA948" s="337"/>
      <c r="IIB948" s="337"/>
      <c r="IIC948" s="337"/>
      <c r="IID948" s="337"/>
      <c r="IIE948" s="337"/>
      <c r="IIF948" s="337"/>
      <c r="IIG948" s="337"/>
      <c r="IIH948" s="337"/>
      <c r="III948" s="337"/>
      <c r="IIJ948" s="337"/>
      <c r="IIK948" s="337"/>
      <c r="IIL948" s="337"/>
      <c r="IIM948" s="337"/>
      <c r="IIN948" s="337"/>
      <c r="IIO948" s="337"/>
      <c r="IIP948" s="337"/>
      <c r="IIQ948" s="337"/>
      <c r="IIR948" s="337"/>
      <c r="IIS948" s="337"/>
      <c r="IIT948" s="337"/>
      <c r="IIU948" s="337"/>
      <c r="IIV948" s="337"/>
      <c r="IIW948" s="337"/>
      <c r="IIX948" s="337"/>
      <c r="IIY948" s="337"/>
      <c r="IIZ948" s="337"/>
      <c r="IJA948" s="337"/>
      <c r="IJB948" s="337"/>
      <c r="IJC948" s="337"/>
      <c r="IJD948" s="337"/>
      <c r="IJE948" s="337"/>
      <c r="IJF948" s="337"/>
      <c r="IJG948" s="337"/>
      <c r="IJH948" s="337"/>
      <c r="IJI948" s="337"/>
      <c r="IJJ948" s="337"/>
      <c r="IJK948" s="337"/>
      <c r="IJL948" s="337"/>
      <c r="IJM948" s="337"/>
      <c r="IJN948" s="337"/>
      <c r="IJO948" s="337"/>
      <c r="IJP948" s="337"/>
      <c r="IJQ948" s="337"/>
      <c r="IJR948" s="337"/>
      <c r="IJS948" s="337"/>
      <c r="IJT948" s="337"/>
      <c r="IJU948" s="337"/>
      <c r="IJV948" s="337"/>
      <c r="IJW948" s="337"/>
      <c r="IJX948" s="337"/>
      <c r="IJY948" s="337"/>
      <c r="IJZ948" s="337"/>
      <c r="IKA948" s="337"/>
      <c r="IKB948" s="337"/>
      <c r="IKC948" s="337"/>
      <c r="IKD948" s="337"/>
      <c r="IKE948" s="337"/>
      <c r="IKF948" s="337"/>
      <c r="IKG948" s="337"/>
      <c r="IKH948" s="337"/>
      <c r="IKI948" s="337"/>
      <c r="IKJ948" s="337"/>
      <c r="IKK948" s="337"/>
      <c r="IKL948" s="337"/>
      <c r="IKM948" s="337"/>
      <c r="IKN948" s="337"/>
      <c r="IKO948" s="337"/>
      <c r="IKP948" s="337"/>
      <c r="IKQ948" s="337"/>
      <c r="IKR948" s="337"/>
      <c r="IKS948" s="337"/>
      <c r="IKT948" s="337"/>
      <c r="IKU948" s="337"/>
      <c r="IKV948" s="337"/>
      <c r="IKW948" s="337"/>
      <c r="IKX948" s="337"/>
      <c r="IKY948" s="337"/>
      <c r="IKZ948" s="337"/>
      <c r="ILA948" s="337"/>
      <c r="ILB948" s="337"/>
      <c r="ILC948" s="337"/>
      <c r="ILD948" s="337"/>
      <c r="ILE948" s="337"/>
      <c r="ILF948" s="337"/>
      <c r="ILG948" s="337"/>
      <c r="ILH948" s="337"/>
      <c r="ILI948" s="337"/>
      <c r="ILJ948" s="337"/>
      <c r="ILK948" s="337"/>
      <c r="ILL948" s="337"/>
      <c r="ILM948" s="337"/>
      <c r="ILN948" s="337"/>
      <c r="ILO948" s="337"/>
      <c r="ILP948" s="337"/>
      <c r="ILQ948" s="337"/>
      <c r="ILR948" s="337"/>
      <c r="ILS948" s="337"/>
      <c r="ILT948" s="337"/>
      <c r="ILU948" s="337"/>
      <c r="ILV948" s="337"/>
      <c r="ILW948" s="337"/>
      <c r="ILX948" s="337"/>
      <c r="ILY948" s="337"/>
      <c r="ILZ948" s="337"/>
      <c r="IMA948" s="337"/>
      <c r="IMB948" s="337"/>
      <c r="IMC948" s="337"/>
      <c r="IMD948" s="337"/>
      <c r="IME948" s="337"/>
      <c r="IMF948" s="337"/>
      <c r="IMG948" s="337"/>
      <c r="IMH948" s="337"/>
      <c r="IMI948" s="337"/>
      <c r="IMJ948" s="337"/>
      <c r="IMK948" s="337"/>
      <c r="IML948" s="337"/>
      <c r="IMM948" s="337"/>
      <c r="IMN948" s="337"/>
      <c r="IMO948" s="337"/>
      <c r="IMP948" s="337"/>
      <c r="IMQ948" s="337"/>
      <c r="IMR948" s="337"/>
      <c r="IMS948" s="337"/>
      <c r="IMT948" s="337"/>
      <c r="IMU948" s="337"/>
      <c r="IMV948" s="337"/>
      <c r="IMW948" s="337"/>
      <c r="IMX948" s="337"/>
      <c r="IMY948" s="337"/>
      <c r="IMZ948" s="337"/>
      <c r="INA948" s="337"/>
      <c r="INB948" s="337"/>
      <c r="INC948" s="337"/>
      <c r="IND948" s="337"/>
      <c r="INE948" s="337"/>
      <c r="INF948" s="337"/>
      <c r="ING948" s="337"/>
      <c r="INH948" s="337"/>
      <c r="INI948" s="337"/>
      <c r="INJ948" s="337"/>
      <c r="INK948" s="337"/>
      <c r="INL948" s="337"/>
      <c r="INM948" s="337"/>
      <c r="INN948" s="337"/>
      <c r="INO948" s="337"/>
      <c r="INP948" s="337"/>
      <c r="INQ948" s="337"/>
      <c r="INR948" s="337"/>
      <c r="INS948" s="337"/>
      <c r="INT948" s="337"/>
      <c r="INU948" s="337"/>
      <c r="INV948" s="337"/>
      <c r="INW948" s="337"/>
      <c r="INX948" s="337"/>
      <c r="INY948" s="337"/>
      <c r="INZ948" s="337"/>
      <c r="IOA948" s="337"/>
      <c r="IOB948" s="337"/>
      <c r="IOC948" s="337"/>
      <c r="IOD948" s="337"/>
      <c r="IOE948" s="337"/>
      <c r="IOF948" s="337"/>
      <c r="IOG948" s="337"/>
      <c r="IOH948" s="337"/>
      <c r="IOI948" s="337"/>
      <c r="IOJ948" s="337"/>
      <c r="IOK948" s="337"/>
      <c r="IOL948" s="337"/>
      <c r="IOM948" s="337"/>
      <c r="ION948" s="337"/>
      <c r="IOO948" s="337"/>
      <c r="IOP948" s="337"/>
      <c r="IOQ948" s="337"/>
      <c r="IOR948" s="337"/>
      <c r="IOS948" s="337"/>
      <c r="IOT948" s="337"/>
      <c r="IOU948" s="337"/>
      <c r="IOV948" s="337"/>
      <c r="IOW948" s="337"/>
      <c r="IOX948" s="337"/>
      <c r="IOY948" s="337"/>
      <c r="IOZ948" s="337"/>
      <c r="IPA948" s="337"/>
      <c r="IPB948" s="337"/>
      <c r="IPC948" s="337"/>
      <c r="IPD948" s="337"/>
      <c r="IPE948" s="337"/>
      <c r="IPF948" s="337"/>
      <c r="IPG948" s="337"/>
      <c r="IPH948" s="337"/>
      <c r="IPI948" s="337"/>
      <c r="IPJ948" s="337"/>
      <c r="IPK948" s="337"/>
      <c r="IPL948" s="337"/>
      <c r="IPM948" s="337"/>
      <c r="IPN948" s="337"/>
      <c r="IPO948" s="337"/>
      <c r="IPP948" s="337"/>
      <c r="IPQ948" s="337"/>
      <c r="IPR948" s="337"/>
      <c r="IPS948" s="337"/>
      <c r="IPT948" s="337"/>
      <c r="IPU948" s="337"/>
      <c r="IPV948" s="337"/>
      <c r="IPW948" s="337"/>
      <c r="IPX948" s="337"/>
      <c r="IPY948" s="337"/>
      <c r="IPZ948" s="337"/>
      <c r="IQA948" s="337"/>
      <c r="IQB948" s="337"/>
      <c r="IQC948" s="337"/>
      <c r="IQD948" s="337"/>
      <c r="IQE948" s="337"/>
      <c r="IQF948" s="337"/>
      <c r="IQG948" s="337"/>
      <c r="IQH948" s="337"/>
      <c r="IQI948" s="337"/>
      <c r="IQJ948" s="337"/>
      <c r="IQK948" s="337"/>
      <c r="IQL948" s="337"/>
      <c r="IQM948" s="337"/>
      <c r="IQN948" s="337"/>
      <c r="IQO948" s="337"/>
      <c r="IQP948" s="337"/>
      <c r="IQQ948" s="337"/>
      <c r="IQR948" s="337"/>
      <c r="IQS948" s="337"/>
      <c r="IQT948" s="337"/>
      <c r="IQU948" s="337"/>
      <c r="IQV948" s="337"/>
      <c r="IQW948" s="337"/>
      <c r="IQX948" s="337"/>
      <c r="IQY948" s="337"/>
      <c r="IQZ948" s="337"/>
      <c r="IRA948" s="337"/>
      <c r="IRB948" s="337"/>
      <c r="IRC948" s="337"/>
      <c r="IRD948" s="337"/>
      <c r="IRE948" s="337"/>
      <c r="IRF948" s="337"/>
      <c r="IRG948" s="337"/>
      <c r="IRH948" s="337"/>
      <c r="IRI948" s="337"/>
      <c r="IRJ948" s="337"/>
      <c r="IRK948" s="337"/>
      <c r="IRL948" s="337"/>
      <c r="IRM948" s="337"/>
      <c r="IRN948" s="337"/>
      <c r="IRO948" s="337"/>
      <c r="IRP948" s="337"/>
      <c r="IRQ948" s="337"/>
      <c r="IRR948" s="337"/>
      <c r="IRS948" s="337"/>
      <c r="IRT948" s="337"/>
      <c r="IRU948" s="337"/>
      <c r="IRV948" s="337"/>
      <c r="IRW948" s="337"/>
      <c r="IRX948" s="337"/>
      <c r="IRY948" s="337"/>
      <c r="IRZ948" s="337"/>
      <c r="ISA948" s="337"/>
      <c r="ISB948" s="337"/>
      <c r="ISC948" s="337"/>
      <c r="ISD948" s="337"/>
      <c r="ISE948" s="337"/>
      <c r="ISF948" s="337"/>
      <c r="ISG948" s="337"/>
      <c r="ISH948" s="337"/>
      <c r="ISI948" s="337"/>
      <c r="ISJ948" s="337"/>
      <c r="ISK948" s="337"/>
      <c r="ISL948" s="337"/>
      <c r="ISM948" s="337"/>
      <c r="ISN948" s="337"/>
      <c r="ISO948" s="337"/>
      <c r="ISP948" s="337"/>
      <c r="ISQ948" s="337"/>
      <c r="ISR948" s="337"/>
      <c r="ISS948" s="337"/>
      <c r="IST948" s="337"/>
      <c r="ISU948" s="337"/>
      <c r="ISV948" s="337"/>
      <c r="ISW948" s="337"/>
      <c r="ISX948" s="337"/>
      <c r="ISY948" s="337"/>
      <c r="ISZ948" s="337"/>
      <c r="ITA948" s="337"/>
      <c r="ITB948" s="337"/>
      <c r="ITC948" s="337"/>
      <c r="ITD948" s="337"/>
      <c r="ITE948" s="337"/>
      <c r="ITF948" s="337"/>
      <c r="ITG948" s="337"/>
      <c r="ITH948" s="337"/>
      <c r="ITI948" s="337"/>
      <c r="ITJ948" s="337"/>
      <c r="ITK948" s="337"/>
      <c r="ITL948" s="337"/>
      <c r="ITM948" s="337"/>
      <c r="ITN948" s="337"/>
      <c r="ITO948" s="337"/>
      <c r="ITP948" s="337"/>
      <c r="ITQ948" s="337"/>
      <c r="ITR948" s="337"/>
      <c r="ITS948" s="337"/>
      <c r="ITT948" s="337"/>
      <c r="ITU948" s="337"/>
      <c r="ITV948" s="337"/>
      <c r="ITW948" s="337"/>
      <c r="ITX948" s="337"/>
      <c r="ITY948" s="337"/>
      <c r="ITZ948" s="337"/>
      <c r="IUA948" s="337"/>
      <c r="IUB948" s="337"/>
      <c r="IUC948" s="337"/>
      <c r="IUD948" s="337"/>
      <c r="IUE948" s="337"/>
      <c r="IUF948" s="337"/>
      <c r="IUG948" s="337"/>
      <c r="IUH948" s="337"/>
      <c r="IUI948" s="337"/>
      <c r="IUJ948" s="337"/>
      <c r="IUK948" s="337"/>
      <c r="IUL948" s="337"/>
      <c r="IUM948" s="337"/>
      <c r="IUN948" s="337"/>
      <c r="IUO948" s="337"/>
      <c r="IUP948" s="337"/>
      <c r="IUQ948" s="337"/>
      <c r="IUR948" s="337"/>
      <c r="IUS948" s="337"/>
      <c r="IUT948" s="337"/>
      <c r="IUU948" s="337"/>
      <c r="IUV948" s="337"/>
      <c r="IUW948" s="337"/>
      <c r="IUX948" s="337"/>
      <c r="IUY948" s="337"/>
      <c r="IUZ948" s="337"/>
      <c r="IVA948" s="337"/>
      <c r="IVB948" s="337"/>
      <c r="IVC948" s="337"/>
      <c r="IVD948" s="337"/>
      <c r="IVE948" s="337"/>
      <c r="IVF948" s="337"/>
      <c r="IVG948" s="337"/>
      <c r="IVH948" s="337"/>
      <c r="IVI948" s="337"/>
      <c r="IVJ948" s="337"/>
      <c r="IVK948" s="337"/>
      <c r="IVL948" s="337"/>
      <c r="IVM948" s="337"/>
      <c r="IVN948" s="337"/>
      <c r="IVO948" s="337"/>
      <c r="IVP948" s="337"/>
      <c r="IVQ948" s="337"/>
      <c r="IVR948" s="337"/>
      <c r="IVS948" s="337"/>
      <c r="IVT948" s="337"/>
      <c r="IVU948" s="337"/>
      <c r="IVV948" s="337"/>
      <c r="IVW948" s="337"/>
      <c r="IVX948" s="337"/>
      <c r="IVY948" s="337"/>
      <c r="IVZ948" s="337"/>
      <c r="IWA948" s="337"/>
      <c r="IWB948" s="337"/>
      <c r="IWC948" s="337"/>
      <c r="IWD948" s="337"/>
      <c r="IWE948" s="337"/>
      <c r="IWF948" s="337"/>
      <c r="IWG948" s="337"/>
      <c r="IWH948" s="337"/>
      <c r="IWI948" s="337"/>
      <c r="IWJ948" s="337"/>
      <c r="IWK948" s="337"/>
      <c r="IWL948" s="337"/>
      <c r="IWM948" s="337"/>
      <c r="IWN948" s="337"/>
      <c r="IWO948" s="337"/>
      <c r="IWP948" s="337"/>
      <c r="IWQ948" s="337"/>
      <c r="IWR948" s="337"/>
      <c r="IWS948" s="337"/>
      <c r="IWT948" s="337"/>
      <c r="IWU948" s="337"/>
      <c r="IWV948" s="337"/>
      <c r="IWW948" s="337"/>
      <c r="IWX948" s="337"/>
      <c r="IWY948" s="337"/>
      <c r="IWZ948" s="337"/>
      <c r="IXA948" s="337"/>
      <c r="IXB948" s="337"/>
      <c r="IXC948" s="337"/>
      <c r="IXD948" s="337"/>
      <c r="IXE948" s="337"/>
      <c r="IXF948" s="337"/>
      <c r="IXG948" s="337"/>
      <c r="IXH948" s="337"/>
      <c r="IXI948" s="337"/>
      <c r="IXJ948" s="337"/>
      <c r="IXK948" s="337"/>
      <c r="IXL948" s="337"/>
      <c r="IXM948" s="337"/>
      <c r="IXN948" s="337"/>
      <c r="IXO948" s="337"/>
      <c r="IXP948" s="337"/>
      <c r="IXQ948" s="337"/>
      <c r="IXR948" s="337"/>
      <c r="IXS948" s="337"/>
      <c r="IXT948" s="337"/>
      <c r="IXU948" s="337"/>
      <c r="IXV948" s="337"/>
      <c r="IXW948" s="337"/>
      <c r="IXX948" s="337"/>
      <c r="IXY948" s="337"/>
      <c r="IXZ948" s="337"/>
      <c r="IYA948" s="337"/>
      <c r="IYB948" s="337"/>
      <c r="IYC948" s="337"/>
      <c r="IYD948" s="337"/>
      <c r="IYE948" s="337"/>
      <c r="IYF948" s="337"/>
      <c r="IYG948" s="337"/>
      <c r="IYH948" s="337"/>
      <c r="IYI948" s="337"/>
      <c r="IYJ948" s="337"/>
      <c r="IYK948" s="337"/>
      <c r="IYL948" s="337"/>
      <c r="IYM948" s="337"/>
      <c r="IYN948" s="337"/>
      <c r="IYO948" s="337"/>
      <c r="IYP948" s="337"/>
      <c r="IYQ948" s="337"/>
      <c r="IYR948" s="337"/>
      <c r="IYS948" s="337"/>
      <c r="IYT948" s="337"/>
      <c r="IYU948" s="337"/>
      <c r="IYV948" s="337"/>
      <c r="IYW948" s="337"/>
      <c r="IYX948" s="337"/>
      <c r="IYY948" s="337"/>
      <c r="IYZ948" s="337"/>
      <c r="IZA948" s="337"/>
      <c r="IZB948" s="337"/>
      <c r="IZC948" s="337"/>
      <c r="IZD948" s="337"/>
      <c r="IZE948" s="337"/>
      <c r="IZF948" s="337"/>
      <c r="IZG948" s="337"/>
      <c r="IZH948" s="337"/>
      <c r="IZI948" s="337"/>
      <c r="IZJ948" s="337"/>
      <c r="IZK948" s="337"/>
      <c r="IZL948" s="337"/>
      <c r="IZM948" s="337"/>
      <c r="IZN948" s="337"/>
      <c r="IZO948" s="337"/>
      <c r="IZP948" s="337"/>
      <c r="IZQ948" s="337"/>
      <c r="IZR948" s="337"/>
      <c r="IZS948" s="337"/>
      <c r="IZT948" s="337"/>
      <c r="IZU948" s="337"/>
      <c r="IZV948" s="337"/>
      <c r="IZW948" s="337"/>
      <c r="IZX948" s="337"/>
      <c r="IZY948" s="337"/>
      <c r="IZZ948" s="337"/>
      <c r="JAA948" s="337"/>
      <c r="JAB948" s="337"/>
      <c r="JAC948" s="337"/>
      <c r="JAD948" s="337"/>
      <c r="JAE948" s="337"/>
      <c r="JAF948" s="337"/>
      <c r="JAG948" s="337"/>
      <c r="JAH948" s="337"/>
      <c r="JAI948" s="337"/>
      <c r="JAJ948" s="337"/>
      <c r="JAK948" s="337"/>
      <c r="JAL948" s="337"/>
      <c r="JAM948" s="337"/>
      <c r="JAN948" s="337"/>
      <c r="JAO948" s="337"/>
      <c r="JAP948" s="337"/>
      <c r="JAQ948" s="337"/>
      <c r="JAR948" s="337"/>
      <c r="JAS948" s="337"/>
      <c r="JAT948" s="337"/>
      <c r="JAU948" s="337"/>
      <c r="JAV948" s="337"/>
      <c r="JAW948" s="337"/>
      <c r="JAX948" s="337"/>
      <c r="JAY948" s="337"/>
      <c r="JAZ948" s="337"/>
      <c r="JBA948" s="337"/>
      <c r="JBB948" s="337"/>
      <c r="JBC948" s="337"/>
      <c r="JBD948" s="337"/>
      <c r="JBE948" s="337"/>
      <c r="JBF948" s="337"/>
      <c r="JBG948" s="337"/>
      <c r="JBH948" s="337"/>
      <c r="JBI948" s="337"/>
      <c r="JBJ948" s="337"/>
      <c r="JBK948" s="337"/>
      <c r="JBL948" s="337"/>
      <c r="JBM948" s="337"/>
      <c r="JBN948" s="337"/>
      <c r="JBO948" s="337"/>
      <c r="JBP948" s="337"/>
      <c r="JBQ948" s="337"/>
      <c r="JBR948" s="337"/>
      <c r="JBS948" s="337"/>
      <c r="JBT948" s="337"/>
      <c r="JBU948" s="337"/>
      <c r="JBV948" s="337"/>
      <c r="JBW948" s="337"/>
      <c r="JBX948" s="337"/>
      <c r="JBY948" s="337"/>
      <c r="JBZ948" s="337"/>
      <c r="JCA948" s="337"/>
      <c r="JCB948" s="337"/>
      <c r="JCC948" s="337"/>
      <c r="JCD948" s="337"/>
      <c r="JCE948" s="337"/>
      <c r="JCF948" s="337"/>
      <c r="JCG948" s="337"/>
      <c r="JCH948" s="337"/>
      <c r="JCI948" s="337"/>
      <c r="JCJ948" s="337"/>
      <c r="JCK948" s="337"/>
      <c r="JCL948" s="337"/>
      <c r="JCM948" s="337"/>
      <c r="JCN948" s="337"/>
      <c r="JCO948" s="337"/>
      <c r="JCP948" s="337"/>
      <c r="JCQ948" s="337"/>
      <c r="JCR948" s="337"/>
      <c r="JCS948" s="337"/>
      <c r="JCT948" s="337"/>
      <c r="JCU948" s="337"/>
      <c r="JCV948" s="337"/>
      <c r="JCW948" s="337"/>
      <c r="JCX948" s="337"/>
      <c r="JCY948" s="337"/>
      <c r="JCZ948" s="337"/>
      <c r="JDA948" s="337"/>
      <c r="JDB948" s="337"/>
      <c r="JDC948" s="337"/>
      <c r="JDD948" s="337"/>
      <c r="JDE948" s="337"/>
      <c r="JDF948" s="337"/>
      <c r="JDG948" s="337"/>
      <c r="JDH948" s="337"/>
      <c r="JDI948" s="337"/>
      <c r="JDJ948" s="337"/>
      <c r="JDK948" s="337"/>
      <c r="JDL948" s="337"/>
      <c r="JDM948" s="337"/>
      <c r="JDN948" s="337"/>
      <c r="JDO948" s="337"/>
      <c r="JDP948" s="337"/>
      <c r="JDQ948" s="337"/>
      <c r="JDR948" s="337"/>
      <c r="JDS948" s="337"/>
      <c r="JDT948" s="337"/>
      <c r="JDU948" s="337"/>
      <c r="JDV948" s="337"/>
      <c r="JDW948" s="337"/>
      <c r="JDX948" s="337"/>
      <c r="JDY948" s="337"/>
      <c r="JDZ948" s="337"/>
      <c r="JEA948" s="337"/>
      <c r="JEB948" s="337"/>
      <c r="JEC948" s="337"/>
      <c r="JED948" s="337"/>
      <c r="JEE948" s="337"/>
      <c r="JEF948" s="337"/>
      <c r="JEG948" s="337"/>
      <c r="JEH948" s="337"/>
      <c r="JEI948" s="337"/>
      <c r="JEJ948" s="337"/>
      <c r="JEK948" s="337"/>
      <c r="JEL948" s="337"/>
      <c r="JEM948" s="337"/>
      <c r="JEN948" s="337"/>
      <c r="JEO948" s="337"/>
      <c r="JEP948" s="337"/>
      <c r="JEQ948" s="337"/>
      <c r="JER948" s="337"/>
      <c r="JES948" s="337"/>
      <c r="JET948" s="337"/>
      <c r="JEU948" s="337"/>
      <c r="JEV948" s="337"/>
      <c r="JEW948" s="337"/>
      <c r="JEX948" s="337"/>
      <c r="JEY948" s="337"/>
      <c r="JEZ948" s="337"/>
      <c r="JFA948" s="337"/>
      <c r="JFB948" s="337"/>
      <c r="JFC948" s="337"/>
      <c r="JFD948" s="337"/>
      <c r="JFE948" s="337"/>
      <c r="JFF948" s="337"/>
      <c r="JFG948" s="337"/>
      <c r="JFH948" s="337"/>
      <c r="JFI948" s="337"/>
      <c r="JFJ948" s="337"/>
      <c r="JFK948" s="337"/>
      <c r="JFL948" s="337"/>
      <c r="JFM948" s="337"/>
      <c r="JFN948" s="337"/>
      <c r="JFO948" s="337"/>
      <c r="JFP948" s="337"/>
      <c r="JFQ948" s="337"/>
      <c r="JFR948" s="337"/>
      <c r="JFS948" s="337"/>
      <c r="JFT948" s="337"/>
      <c r="JFU948" s="337"/>
      <c r="JFV948" s="337"/>
      <c r="JFW948" s="337"/>
      <c r="JFX948" s="337"/>
      <c r="JFY948" s="337"/>
      <c r="JFZ948" s="337"/>
      <c r="JGA948" s="337"/>
      <c r="JGB948" s="337"/>
      <c r="JGC948" s="337"/>
      <c r="JGD948" s="337"/>
      <c r="JGE948" s="337"/>
      <c r="JGF948" s="337"/>
      <c r="JGG948" s="337"/>
      <c r="JGH948" s="337"/>
      <c r="JGI948" s="337"/>
      <c r="JGJ948" s="337"/>
      <c r="JGK948" s="337"/>
      <c r="JGL948" s="337"/>
      <c r="JGM948" s="337"/>
      <c r="JGN948" s="337"/>
      <c r="JGO948" s="337"/>
      <c r="JGP948" s="337"/>
      <c r="JGQ948" s="337"/>
      <c r="JGR948" s="337"/>
      <c r="JGS948" s="337"/>
      <c r="JGT948" s="337"/>
      <c r="JGU948" s="337"/>
      <c r="JGV948" s="337"/>
      <c r="JGW948" s="337"/>
      <c r="JGX948" s="337"/>
      <c r="JGY948" s="337"/>
      <c r="JGZ948" s="337"/>
      <c r="JHA948" s="337"/>
      <c r="JHB948" s="337"/>
      <c r="JHC948" s="337"/>
      <c r="JHD948" s="337"/>
      <c r="JHE948" s="337"/>
      <c r="JHF948" s="337"/>
      <c r="JHG948" s="337"/>
      <c r="JHH948" s="337"/>
      <c r="JHI948" s="337"/>
      <c r="JHJ948" s="337"/>
      <c r="JHK948" s="337"/>
      <c r="JHL948" s="337"/>
      <c r="JHM948" s="337"/>
      <c r="JHN948" s="337"/>
      <c r="JHO948" s="337"/>
      <c r="JHP948" s="337"/>
      <c r="JHQ948" s="337"/>
      <c r="JHR948" s="337"/>
      <c r="JHS948" s="337"/>
      <c r="JHT948" s="337"/>
      <c r="JHU948" s="337"/>
      <c r="JHV948" s="337"/>
      <c r="JHW948" s="337"/>
      <c r="JHX948" s="337"/>
      <c r="JHY948" s="337"/>
      <c r="JHZ948" s="337"/>
      <c r="JIA948" s="337"/>
      <c r="JIB948" s="337"/>
      <c r="JIC948" s="337"/>
      <c r="JID948" s="337"/>
      <c r="JIE948" s="337"/>
      <c r="JIF948" s="337"/>
      <c r="JIG948" s="337"/>
      <c r="JIH948" s="337"/>
      <c r="JII948" s="337"/>
      <c r="JIJ948" s="337"/>
      <c r="JIK948" s="337"/>
      <c r="JIL948" s="337"/>
      <c r="JIM948" s="337"/>
      <c r="JIN948" s="337"/>
      <c r="JIO948" s="337"/>
      <c r="JIP948" s="337"/>
      <c r="JIQ948" s="337"/>
      <c r="JIR948" s="337"/>
      <c r="JIS948" s="337"/>
      <c r="JIT948" s="337"/>
      <c r="JIU948" s="337"/>
      <c r="JIV948" s="337"/>
      <c r="JIW948" s="337"/>
      <c r="JIX948" s="337"/>
      <c r="JIY948" s="337"/>
      <c r="JIZ948" s="337"/>
      <c r="JJA948" s="337"/>
      <c r="JJB948" s="337"/>
      <c r="JJC948" s="337"/>
      <c r="JJD948" s="337"/>
      <c r="JJE948" s="337"/>
      <c r="JJF948" s="337"/>
      <c r="JJG948" s="337"/>
      <c r="JJH948" s="337"/>
      <c r="JJI948" s="337"/>
      <c r="JJJ948" s="337"/>
      <c r="JJK948" s="337"/>
      <c r="JJL948" s="337"/>
      <c r="JJM948" s="337"/>
      <c r="JJN948" s="337"/>
      <c r="JJO948" s="337"/>
      <c r="JJP948" s="337"/>
      <c r="JJQ948" s="337"/>
      <c r="JJR948" s="337"/>
      <c r="JJS948" s="337"/>
      <c r="JJT948" s="337"/>
      <c r="JJU948" s="337"/>
      <c r="JJV948" s="337"/>
      <c r="JJW948" s="337"/>
      <c r="JJX948" s="337"/>
      <c r="JJY948" s="337"/>
      <c r="JJZ948" s="337"/>
      <c r="JKA948" s="337"/>
      <c r="JKB948" s="337"/>
      <c r="JKC948" s="337"/>
      <c r="JKD948" s="337"/>
      <c r="JKE948" s="337"/>
      <c r="JKF948" s="337"/>
      <c r="JKG948" s="337"/>
      <c r="JKH948" s="337"/>
      <c r="JKI948" s="337"/>
      <c r="JKJ948" s="337"/>
      <c r="JKK948" s="337"/>
      <c r="JKL948" s="337"/>
      <c r="JKM948" s="337"/>
      <c r="JKN948" s="337"/>
      <c r="JKO948" s="337"/>
      <c r="JKP948" s="337"/>
      <c r="JKQ948" s="337"/>
      <c r="JKR948" s="337"/>
      <c r="JKS948" s="337"/>
      <c r="JKT948" s="337"/>
      <c r="JKU948" s="337"/>
      <c r="JKV948" s="337"/>
      <c r="JKW948" s="337"/>
      <c r="JKX948" s="337"/>
      <c r="JKY948" s="337"/>
      <c r="JKZ948" s="337"/>
      <c r="JLA948" s="337"/>
      <c r="JLB948" s="337"/>
      <c r="JLC948" s="337"/>
      <c r="JLD948" s="337"/>
      <c r="JLE948" s="337"/>
      <c r="JLF948" s="337"/>
      <c r="JLG948" s="337"/>
      <c r="JLH948" s="337"/>
      <c r="JLI948" s="337"/>
      <c r="JLJ948" s="337"/>
      <c r="JLK948" s="337"/>
      <c r="JLL948" s="337"/>
      <c r="JLM948" s="337"/>
      <c r="JLN948" s="337"/>
      <c r="JLO948" s="337"/>
      <c r="JLP948" s="337"/>
      <c r="JLQ948" s="337"/>
      <c r="JLR948" s="337"/>
      <c r="JLS948" s="337"/>
      <c r="JLT948" s="337"/>
      <c r="JLU948" s="337"/>
      <c r="JLV948" s="337"/>
      <c r="JLW948" s="337"/>
      <c r="JLX948" s="337"/>
      <c r="JLY948" s="337"/>
      <c r="JLZ948" s="337"/>
      <c r="JMA948" s="337"/>
      <c r="JMB948" s="337"/>
      <c r="JMC948" s="337"/>
      <c r="JMD948" s="337"/>
      <c r="JME948" s="337"/>
      <c r="JMF948" s="337"/>
      <c r="JMG948" s="337"/>
      <c r="JMH948" s="337"/>
      <c r="JMI948" s="337"/>
      <c r="JMJ948" s="337"/>
      <c r="JMK948" s="337"/>
      <c r="JML948" s="337"/>
      <c r="JMM948" s="337"/>
      <c r="JMN948" s="337"/>
      <c r="JMO948" s="337"/>
      <c r="JMP948" s="337"/>
      <c r="JMQ948" s="337"/>
      <c r="JMR948" s="337"/>
      <c r="JMS948" s="337"/>
      <c r="JMT948" s="337"/>
      <c r="JMU948" s="337"/>
      <c r="JMV948" s="337"/>
      <c r="JMW948" s="337"/>
      <c r="JMX948" s="337"/>
      <c r="JMY948" s="337"/>
      <c r="JMZ948" s="337"/>
      <c r="JNA948" s="337"/>
      <c r="JNB948" s="337"/>
      <c r="JNC948" s="337"/>
      <c r="JND948" s="337"/>
      <c r="JNE948" s="337"/>
      <c r="JNF948" s="337"/>
      <c r="JNG948" s="337"/>
      <c r="JNH948" s="337"/>
      <c r="JNI948" s="337"/>
      <c r="JNJ948" s="337"/>
      <c r="JNK948" s="337"/>
      <c r="JNL948" s="337"/>
      <c r="JNM948" s="337"/>
      <c r="JNN948" s="337"/>
      <c r="JNO948" s="337"/>
      <c r="JNP948" s="337"/>
      <c r="JNQ948" s="337"/>
      <c r="JNR948" s="337"/>
      <c r="JNS948" s="337"/>
      <c r="JNT948" s="337"/>
      <c r="JNU948" s="337"/>
      <c r="JNV948" s="337"/>
      <c r="JNW948" s="337"/>
      <c r="JNX948" s="337"/>
      <c r="JNY948" s="337"/>
      <c r="JNZ948" s="337"/>
      <c r="JOA948" s="337"/>
      <c r="JOB948" s="337"/>
      <c r="JOC948" s="337"/>
      <c r="JOD948" s="337"/>
      <c r="JOE948" s="337"/>
      <c r="JOF948" s="337"/>
      <c r="JOG948" s="337"/>
      <c r="JOH948" s="337"/>
      <c r="JOI948" s="337"/>
      <c r="JOJ948" s="337"/>
      <c r="JOK948" s="337"/>
      <c r="JOL948" s="337"/>
      <c r="JOM948" s="337"/>
      <c r="JON948" s="337"/>
      <c r="JOO948" s="337"/>
      <c r="JOP948" s="337"/>
      <c r="JOQ948" s="337"/>
      <c r="JOR948" s="337"/>
      <c r="JOS948" s="337"/>
      <c r="JOT948" s="337"/>
      <c r="JOU948" s="337"/>
      <c r="JOV948" s="337"/>
      <c r="JOW948" s="337"/>
      <c r="JOX948" s="337"/>
      <c r="JOY948" s="337"/>
      <c r="JOZ948" s="337"/>
      <c r="JPA948" s="337"/>
      <c r="JPB948" s="337"/>
      <c r="JPC948" s="337"/>
      <c r="JPD948" s="337"/>
      <c r="JPE948" s="337"/>
      <c r="JPF948" s="337"/>
      <c r="JPG948" s="337"/>
      <c r="JPH948" s="337"/>
      <c r="JPI948" s="337"/>
      <c r="JPJ948" s="337"/>
      <c r="JPK948" s="337"/>
      <c r="JPL948" s="337"/>
      <c r="JPM948" s="337"/>
      <c r="JPN948" s="337"/>
      <c r="JPO948" s="337"/>
      <c r="JPP948" s="337"/>
      <c r="JPQ948" s="337"/>
      <c r="JPR948" s="337"/>
      <c r="JPS948" s="337"/>
      <c r="JPT948" s="337"/>
      <c r="JPU948" s="337"/>
      <c r="JPV948" s="337"/>
      <c r="JPW948" s="337"/>
      <c r="JPX948" s="337"/>
      <c r="JPY948" s="337"/>
      <c r="JPZ948" s="337"/>
      <c r="JQA948" s="337"/>
      <c r="JQB948" s="337"/>
      <c r="JQC948" s="337"/>
      <c r="JQD948" s="337"/>
      <c r="JQE948" s="337"/>
      <c r="JQF948" s="337"/>
      <c r="JQG948" s="337"/>
      <c r="JQH948" s="337"/>
      <c r="JQI948" s="337"/>
      <c r="JQJ948" s="337"/>
      <c r="JQK948" s="337"/>
      <c r="JQL948" s="337"/>
      <c r="JQM948" s="337"/>
      <c r="JQN948" s="337"/>
      <c r="JQO948" s="337"/>
      <c r="JQP948" s="337"/>
      <c r="JQQ948" s="337"/>
      <c r="JQR948" s="337"/>
      <c r="JQS948" s="337"/>
      <c r="JQT948" s="337"/>
      <c r="JQU948" s="337"/>
      <c r="JQV948" s="337"/>
      <c r="JQW948" s="337"/>
      <c r="JQX948" s="337"/>
      <c r="JQY948" s="337"/>
      <c r="JQZ948" s="337"/>
      <c r="JRA948" s="337"/>
      <c r="JRB948" s="337"/>
      <c r="JRC948" s="337"/>
      <c r="JRD948" s="337"/>
      <c r="JRE948" s="337"/>
      <c r="JRF948" s="337"/>
      <c r="JRG948" s="337"/>
      <c r="JRH948" s="337"/>
      <c r="JRI948" s="337"/>
      <c r="JRJ948" s="337"/>
      <c r="JRK948" s="337"/>
      <c r="JRL948" s="337"/>
      <c r="JRM948" s="337"/>
      <c r="JRN948" s="337"/>
      <c r="JRO948" s="337"/>
      <c r="JRP948" s="337"/>
      <c r="JRQ948" s="337"/>
      <c r="JRR948" s="337"/>
      <c r="JRS948" s="337"/>
      <c r="JRT948" s="337"/>
      <c r="JRU948" s="337"/>
      <c r="JRV948" s="337"/>
      <c r="JRW948" s="337"/>
      <c r="JRX948" s="337"/>
      <c r="JRY948" s="337"/>
      <c r="JRZ948" s="337"/>
      <c r="JSA948" s="337"/>
      <c r="JSB948" s="337"/>
      <c r="JSC948" s="337"/>
      <c r="JSD948" s="337"/>
      <c r="JSE948" s="337"/>
      <c r="JSF948" s="337"/>
      <c r="JSG948" s="337"/>
      <c r="JSH948" s="337"/>
      <c r="JSI948" s="337"/>
      <c r="JSJ948" s="337"/>
      <c r="JSK948" s="337"/>
      <c r="JSL948" s="337"/>
      <c r="JSM948" s="337"/>
      <c r="JSN948" s="337"/>
      <c r="JSO948" s="337"/>
      <c r="JSP948" s="337"/>
      <c r="JSQ948" s="337"/>
      <c r="JSR948" s="337"/>
      <c r="JSS948" s="337"/>
      <c r="JST948" s="337"/>
      <c r="JSU948" s="337"/>
      <c r="JSV948" s="337"/>
      <c r="JSW948" s="337"/>
      <c r="JSX948" s="337"/>
      <c r="JSY948" s="337"/>
      <c r="JSZ948" s="337"/>
      <c r="JTA948" s="337"/>
      <c r="JTB948" s="337"/>
      <c r="JTC948" s="337"/>
      <c r="JTD948" s="337"/>
      <c r="JTE948" s="337"/>
      <c r="JTF948" s="337"/>
      <c r="JTG948" s="337"/>
      <c r="JTH948" s="337"/>
      <c r="JTI948" s="337"/>
      <c r="JTJ948" s="337"/>
      <c r="JTK948" s="337"/>
      <c r="JTL948" s="337"/>
      <c r="JTM948" s="337"/>
      <c r="JTN948" s="337"/>
      <c r="JTO948" s="337"/>
      <c r="JTP948" s="337"/>
      <c r="JTQ948" s="337"/>
      <c r="JTR948" s="337"/>
      <c r="JTS948" s="337"/>
      <c r="JTT948" s="337"/>
      <c r="JTU948" s="337"/>
      <c r="JTV948" s="337"/>
      <c r="JTW948" s="337"/>
      <c r="JTX948" s="337"/>
      <c r="JTY948" s="337"/>
      <c r="JTZ948" s="337"/>
      <c r="JUA948" s="337"/>
      <c r="JUB948" s="337"/>
      <c r="JUC948" s="337"/>
      <c r="JUD948" s="337"/>
      <c r="JUE948" s="337"/>
      <c r="JUF948" s="337"/>
      <c r="JUG948" s="337"/>
      <c r="JUH948" s="337"/>
      <c r="JUI948" s="337"/>
      <c r="JUJ948" s="337"/>
      <c r="JUK948" s="337"/>
      <c r="JUL948" s="337"/>
      <c r="JUM948" s="337"/>
      <c r="JUN948" s="337"/>
      <c r="JUO948" s="337"/>
      <c r="JUP948" s="337"/>
      <c r="JUQ948" s="337"/>
      <c r="JUR948" s="337"/>
      <c r="JUS948" s="337"/>
      <c r="JUT948" s="337"/>
      <c r="JUU948" s="337"/>
      <c r="JUV948" s="337"/>
      <c r="JUW948" s="337"/>
      <c r="JUX948" s="337"/>
      <c r="JUY948" s="337"/>
      <c r="JUZ948" s="337"/>
      <c r="JVA948" s="337"/>
      <c r="JVB948" s="337"/>
      <c r="JVC948" s="337"/>
      <c r="JVD948" s="337"/>
      <c r="JVE948" s="337"/>
      <c r="JVF948" s="337"/>
      <c r="JVG948" s="337"/>
      <c r="JVH948" s="337"/>
      <c r="JVI948" s="337"/>
      <c r="JVJ948" s="337"/>
      <c r="JVK948" s="337"/>
      <c r="JVL948" s="337"/>
      <c r="JVM948" s="337"/>
      <c r="JVN948" s="337"/>
      <c r="JVO948" s="337"/>
      <c r="JVP948" s="337"/>
      <c r="JVQ948" s="337"/>
      <c r="JVR948" s="337"/>
      <c r="JVS948" s="337"/>
      <c r="JVT948" s="337"/>
      <c r="JVU948" s="337"/>
      <c r="JVV948" s="337"/>
      <c r="JVW948" s="337"/>
      <c r="JVX948" s="337"/>
      <c r="JVY948" s="337"/>
      <c r="JVZ948" s="337"/>
      <c r="JWA948" s="337"/>
      <c r="JWB948" s="337"/>
      <c r="JWC948" s="337"/>
      <c r="JWD948" s="337"/>
      <c r="JWE948" s="337"/>
      <c r="JWF948" s="337"/>
      <c r="JWG948" s="337"/>
      <c r="JWH948" s="337"/>
      <c r="JWI948" s="337"/>
      <c r="JWJ948" s="337"/>
      <c r="JWK948" s="337"/>
      <c r="JWL948" s="337"/>
      <c r="JWM948" s="337"/>
      <c r="JWN948" s="337"/>
      <c r="JWO948" s="337"/>
      <c r="JWP948" s="337"/>
      <c r="JWQ948" s="337"/>
      <c r="JWR948" s="337"/>
      <c r="JWS948" s="337"/>
      <c r="JWT948" s="337"/>
      <c r="JWU948" s="337"/>
      <c r="JWV948" s="337"/>
      <c r="JWW948" s="337"/>
      <c r="JWX948" s="337"/>
      <c r="JWY948" s="337"/>
      <c r="JWZ948" s="337"/>
      <c r="JXA948" s="337"/>
      <c r="JXB948" s="337"/>
      <c r="JXC948" s="337"/>
      <c r="JXD948" s="337"/>
      <c r="JXE948" s="337"/>
      <c r="JXF948" s="337"/>
      <c r="JXG948" s="337"/>
      <c r="JXH948" s="337"/>
      <c r="JXI948" s="337"/>
      <c r="JXJ948" s="337"/>
      <c r="JXK948" s="337"/>
      <c r="JXL948" s="337"/>
      <c r="JXM948" s="337"/>
      <c r="JXN948" s="337"/>
      <c r="JXO948" s="337"/>
      <c r="JXP948" s="337"/>
      <c r="JXQ948" s="337"/>
      <c r="JXR948" s="337"/>
      <c r="JXS948" s="337"/>
      <c r="JXT948" s="337"/>
      <c r="JXU948" s="337"/>
      <c r="JXV948" s="337"/>
      <c r="JXW948" s="337"/>
      <c r="JXX948" s="337"/>
      <c r="JXY948" s="337"/>
      <c r="JXZ948" s="337"/>
      <c r="JYA948" s="337"/>
      <c r="JYB948" s="337"/>
      <c r="JYC948" s="337"/>
      <c r="JYD948" s="337"/>
      <c r="JYE948" s="337"/>
      <c r="JYF948" s="337"/>
      <c r="JYG948" s="337"/>
      <c r="JYH948" s="337"/>
      <c r="JYI948" s="337"/>
      <c r="JYJ948" s="337"/>
      <c r="JYK948" s="337"/>
      <c r="JYL948" s="337"/>
      <c r="JYM948" s="337"/>
      <c r="JYN948" s="337"/>
      <c r="JYO948" s="337"/>
      <c r="JYP948" s="337"/>
      <c r="JYQ948" s="337"/>
      <c r="JYR948" s="337"/>
      <c r="JYS948" s="337"/>
      <c r="JYT948" s="337"/>
      <c r="JYU948" s="337"/>
      <c r="JYV948" s="337"/>
      <c r="JYW948" s="337"/>
      <c r="JYX948" s="337"/>
      <c r="JYY948" s="337"/>
      <c r="JYZ948" s="337"/>
      <c r="JZA948" s="337"/>
      <c r="JZB948" s="337"/>
      <c r="JZC948" s="337"/>
      <c r="JZD948" s="337"/>
      <c r="JZE948" s="337"/>
      <c r="JZF948" s="337"/>
      <c r="JZG948" s="337"/>
      <c r="JZH948" s="337"/>
      <c r="JZI948" s="337"/>
      <c r="JZJ948" s="337"/>
      <c r="JZK948" s="337"/>
      <c r="JZL948" s="337"/>
      <c r="JZM948" s="337"/>
      <c r="JZN948" s="337"/>
      <c r="JZO948" s="337"/>
      <c r="JZP948" s="337"/>
      <c r="JZQ948" s="337"/>
      <c r="JZR948" s="337"/>
      <c r="JZS948" s="337"/>
      <c r="JZT948" s="337"/>
      <c r="JZU948" s="337"/>
      <c r="JZV948" s="337"/>
      <c r="JZW948" s="337"/>
      <c r="JZX948" s="337"/>
      <c r="JZY948" s="337"/>
      <c r="JZZ948" s="337"/>
      <c r="KAA948" s="337"/>
      <c r="KAB948" s="337"/>
      <c r="KAC948" s="337"/>
      <c r="KAD948" s="337"/>
      <c r="KAE948" s="337"/>
      <c r="KAF948" s="337"/>
      <c r="KAG948" s="337"/>
      <c r="KAH948" s="337"/>
      <c r="KAI948" s="337"/>
      <c r="KAJ948" s="337"/>
      <c r="KAK948" s="337"/>
      <c r="KAL948" s="337"/>
      <c r="KAM948" s="337"/>
      <c r="KAN948" s="337"/>
      <c r="KAO948" s="337"/>
      <c r="KAP948" s="337"/>
      <c r="KAQ948" s="337"/>
      <c r="KAR948" s="337"/>
      <c r="KAS948" s="337"/>
      <c r="KAT948" s="337"/>
      <c r="KAU948" s="337"/>
      <c r="KAV948" s="337"/>
      <c r="KAW948" s="337"/>
      <c r="KAX948" s="337"/>
      <c r="KAY948" s="337"/>
      <c r="KAZ948" s="337"/>
      <c r="KBA948" s="337"/>
      <c r="KBB948" s="337"/>
      <c r="KBC948" s="337"/>
      <c r="KBD948" s="337"/>
      <c r="KBE948" s="337"/>
      <c r="KBF948" s="337"/>
      <c r="KBG948" s="337"/>
      <c r="KBH948" s="337"/>
      <c r="KBI948" s="337"/>
      <c r="KBJ948" s="337"/>
      <c r="KBK948" s="337"/>
      <c r="KBL948" s="337"/>
      <c r="KBM948" s="337"/>
      <c r="KBN948" s="337"/>
      <c r="KBO948" s="337"/>
      <c r="KBP948" s="337"/>
      <c r="KBQ948" s="337"/>
      <c r="KBR948" s="337"/>
      <c r="KBS948" s="337"/>
      <c r="KBT948" s="337"/>
      <c r="KBU948" s="337"/>
      <c r="KBV948" s="337"/>
      <c r="KBW948" s="337"/>
      <c r="KBX948" s="337"/>
      <c r="KBY948" s="337"/>
      <c r="KBZ948" s="337"/>
      <c r="KCA948" s="337"/>
      <c r="KCB948" s="337"/>
      <c r="KCC948" s="337"/>
      <c r="KCD948" s="337"/>
      <c r="KCE948" s="337"/>
      <c r="KCF948" s="337"/>
      <c r="KCG948" s="337"/>
      <c r="KCH948" s="337"/>
      <c r="KCI948" s="337"/>
      <c r="KCJ948" s="337"/>
      <c r="KCK948" s="337"/>
      <c r="KCL948" s="337"/>
      <c r="KCM948" s="337"/>
      <c r="KCN948" s="337"/>
      <c r="KCO948" s="337"/>
      <c r="KCP948" s="337"/>
      <c r="KCQ948" s="337"/>
      <c r="KCR948" s="337"/>
      <c r="KCS948" s="337"/>
      <c r="KCT948" s="337"/>
      <c r="KCU948" s="337"/>
      <c r="KCV948" s="337"/>
      <c r="KCW948" s="337"/>
      <c r="KCX948" s="337"/>
      <c r="KCY948" s="337"/>
      <c r="KCZ948" s="337"/>
      <c r="KDA948" s="337"/>
      <c r="KDB948" s="337"/>
      <c r="KDC948" s="337"/>
      <c r="KDD948" s="337"/>
      <c r="KDE948" s="337"/>
      <c r="KDF948" s="337"/>
      <c r="KDG948" s="337"/>
      <c r="KDH948" s="337"/>
      <c r="KDI948" s="337"/>
      <c r="KDJ948" s="337"/>
      <c r="KDK948" s="337"/>
      <c r="KDL948" s="337"/>
      <c r="KDM948" s="337"/>
      <c r="KDN948" s="337"/>
      <c r="KDO948" s="337"/>
      <c r="KDP948" s="337"/>
      <c r="KDQ948" s="337"/>
      <c r="KDR948" s="337"/>
      <c r="KDS948" s="337"/>
      <c r="KDT948" s="337"/>
      <c r="KDU948" s="337"/>
      <c r="KDV948" s="337"/>
      <c r="KDW948" s="337"/>
      <c r="KDX948" s="337"/>
      <c r="KDY948" s="337"/>
      <c r="KDZ948" s="337"/>
      <c r="KEA948" s="337"/>
      <c r="KEB948" s="337"/>
      <c r="KEC948" s="337"/>
      <c r="KED948" s="337"/>
      <c r="KEE948" s="337"/>
      <c r="KEF948" s="337"/>
      <c r="KEG948" s="337"/>
      <c r="KEH948" s="337"/>
      <c r="KEI948" s="337"/>
      <c r="KEJ948" s="337"/>
      <c r="KEK948" s="337"/>
      <c r="KEL948" s="337"/>
      <c r="KEM948" s="337"/>
      <c r="KEN948" s="337"/>
      <c r="KEO948" s="337"/>
      <c r="KEP948" s="337"/>
      <c r="KEQ948" s="337"/>
      <c r="KER948" s="337"/>
      <c r="KES948" s="337"/>
      <c r="KET948" s="337"/>
      <c r="KEU948" s="337"/>
      <c r="KEV948" s="337"/>
      <c r="KEW948" s="337"/>
      <c r="KEX948" s="337"/>
      <c r="KEY948" s="337"/>
      <c r="KEZ948" s="337"/>
      <c r="KFA948" s="337"/>
      <c r="KFB948" s="337"/>
      <c r="KFC948" s="337"/>
      <c r="KFD948" s="337"/>
      <c r="KFE948" s="337"/>
      <c r="KFF948" s="337"/>
      <c r="KFG948" s="337"/>
      <c r="KFH948" s="337"/>
      <c r="KFI948" s="337"/>
      <c r="KFJ948" s="337"/>
      <c r="KFK948" s="337"/>
      <c r="KFL948" s="337"/>
      <c r="KFM948" s="337"/>
      <c r="KFN948" s="337"/>
      <c r="KFO948" s="337"/>
      <c r="KFP948" s="337"/>
      <c r="KFQ948" s="337"/>
      <c r="KFR948" s="337"/>
      <c r="KFS948" s="337"/>
      <c r="KFT948" s="337"/>
      <c r="KFU948" s="337"/>
      <c r="KFV948" s="337"/>
      <c r="KFW948" s="337"/>
      <c r="KFX948" s="337"/>
      <c r="KFY948" s="337"/>
      <c r="KFZ948" s="337"/>
      <c r="KGA948" s="337"/>
      <c r="KGB948" s="337"/>
      <c r="KGC948" s="337"/>
      <c r="KGD948" s="337"/>
      <c r="KGE948" s="337"/>
      <c r="KGF948" s="337"/>
      <c r="KGG948" s="337"/>
      <c r="KGH948" s="337"/>
      <c r="KGI948" s="337"/>
      <c r="KGJ948" s="337"/>
      <c r="KGK948" s="337"/>
      <c r="KGL948" s="337"/>
      <c r="KGM948" s="337"/>
      <c r="KGN948" s="337"/>
      <c r="KGO948" s="337"/>
      <c r="KGP948" s="337"/>
      <c r="KGQ948" s="337"/>
      <c r="KGR948" s="337"/>
      <c r="KGS948" s="337"/>
      <c r="KGT948" s="337"/>
      <c r="KGU948" s="337"/>
      <c r="KGV948" s="337"/>
      <c r="KGW948" s="337"/>
      <c r="KGX948" s="337"/>
      <c r="KGY948" s="337"/>
      <c r="KGZ948" s="337"/>
      <c r="KHA948" s="337"/>
      <c r="KHB948" s="337"/>
      <c r="KHC948" s="337"/>
      <c r="KHD948" s="337"/>
      <c r="KHE948" s="337"/>
      <c r="KHF948" s="337"/>
      <c r="KHG948" s="337"/>
      <c r="KHH948" s="337"/>
      <c r="KHI948" s="337"/>
      <c r="KHJ948" s="337"/>
      <c r="KHK948" s="337"/>
      <c r="KHL948" s="337"/>
      <c r="KHM948" s="337"/>
      <c r="KHN948" s="337"/>
      <c r="KHO948" s="337"/>
      <c r="KHP948" s="337"/>
      <c r="KHQ948" s="337"/>
      <c r="KHR948" s="337"/>
      <c r="KHS948" s="337"/>
      <c r="KHT948" s="337"/>
      <c r="KHU948" s="337"/>
      <c r="KHV948" s="337"/>
      <c r="KHW948" s="337"/>
      <c r="KHX948" s="337"/>
      <c r="KHY948" s="337"/>
      <c r="KHZ948" s="337"/>
      <c r="KIA948" s="337"/>
      <c r="KIB948" s="337"/>
      <c r="KIC948" s="337"/>
      <c r="KID948" s="337"/>
      <c r="KIE948" s="337"/>
      <c r="KIF948" s="337"/>
      <c r="KIG948" s="337"/>
      <c r="KIH948" s="337"/>
      <c r="KII948" s="337"/>
      <c r="KIJ948" s="337"/>
      <c r="KIK948" s="337"/>
      <c r="KIL948" s="337"/>
      <c r="KIM948" s="337"/>
      <c r="KIN948" s="337"/>
      <c r="KIO948" s="337"/>
      <c r="KIP948" s="337"/>
      <c r="KIQ948" s="337"/>
      <c r="KIR948" s="337"/>
      <c r="KIS948" s="337"/>
      <c r="KIT948" s="337"/>
      <c r="KIU948" s="337"/>
      <c r="KIV948" s="337"/>
      <c r="KIW948" s="337"/>
      <c r="KIX948" s="337"/>
      <c r="KIY948" s="337"/>
      <c r="KIZ948" s="337"/>
      <c r="KJA948" s="337"/>
      <c r="KJB948" s="337"/>
      <c r="KJC948" s="337"/>
      <c r="KJD948" s="337"/>
      <c r="KJE948" s="337"/>
      <c r="KJF948" s="337"/>
      <c r="KJG948" s="337"/>
      <c r="KJH948" s="337"/>
      <c r="KJI948" s="337"/>
      <c r="KJJ948" s="337"/>
      <c r="KJK948" s="337"/>
      <c r="KJL948" s="337"/>
      <c r="KJM948" s="337"/>
      <c r="KJN948" s="337"/>
      <c r="KJO948" s="337"/>
      <c r="KJP948" s="337"/>
      <c r="KJQ948" s="337"/>
      <c r="KJR948" s="337"/>
      <c r="KJS948" s="337"/>
      <c r="KJT948" s="337"/>
      <c r="KJU948" s="337"/>
      <c r="KJV948" s="337"/>
      <c r="KJW948" s="337"/>
      <c r="KJX948" s="337"/>
      <c r="KJY948" s="337"/>
      <c r="KJZ948" s="337"/>
      <c r="KKA948" s="337"/>
      <c r="KKB948" s="337"/>
      <c r="KKC948" s="337"/>
      <c r="KKD948" s="337"/>
      <c r="KKE948" s="337"/>
      <c r="KKF948" s="337"/>
      <c r="KKG948" s="337"/>
      <c r="KKH948" s="337"/>
      <c r="KKI948" s="337"/>
      <c r="KKJ948" s="337"/>
      <c r="KKK948" s="337"/>
      <c r="KKL948" s="337"/>
      <c r="KKM948" s="337"/>
      <c r="KKN948" s="337"/>
      <c r="KKO948" s="337"/>
      <c r="KKP948" s="337"/>
      <c r="KKQ948" s="337"/>
      <c r="KKR948" s="337"/>
      <c r="KKS948" s="337"/>
      <c r="KKT948" s="337"/>
      <c r="KKU948" s="337"/>
      <c r="KKV948" s="337"/>
      <c r="KKW948" s="337"/>
      <c r="KKX948" s="337"/>
      <c r="KKY948" s="337"/>
      <c r="KKZ948" s="337"/>
      <c r="KLA948" s="337"/>
      <c r="KLB948" s="337"/>
      <c r="KLC948" s="337"/>
      <c r="KLD948" s="337"/>
      <c r="KLE948" s="337"/>
      <c r="KLF948" s="337"/>
      <c r="KLG948" s="337"/>
      <c r="KLH948" s="337"/>
      <c r="KLI948" s="337"/>
      <c r="KLJ948" s="337"/>
      <c r="KLK948" s="337"/>
      <c r="KLL948" s="337"/>
      <c r="KLM948" s="337"/>
      <c r="KLN948" s="337"/>
      <c r="KLO948" s="337"/>
      <c r="KLP948" s="337"/>
      <c r="KLQ948" s="337"/>
      <c r="KLR948" s="337"/>
      <c r="KLS948" s="337"/>
      <c r="KLT948" s="337"/>
      <c r="KLU948" s="337"/>
      <c r="KLV948" s="337"/>
      <c r="KLW948" s="337"/>
      <c r="KLX948" s="337"/>
      <c r="KLY948" s="337"/>
      <c r="KLZ948" s="337"/>
      <c r="KMA948" s="337"/>
      <c r="KMB948" s="337"/>
      <c r="KMC948" s="337"/>
      <c r="KMD948" s="337"/>
      <c r="KME948" s="337"/>
      <c r="KMF948" s="337"/>
      <c r="KMG948" s="337"/>
      <c r="KMH948" s="337"/>
      <c r="KMI948" s="337"/>
      <c r="KMJ948" s="337"/>
      <c r="KMK948" s="337"/>
      <c r="KML948" s="337"/>
      <c r="KMM948" s="337"/>
      <c r="KMN948" s="337"/>
      <c r="KMO948" s="337"/>
      <c r="KMP948" s="337"/>
      <c r="KMQ948" s="337"/>
      <c r="KMR948" s="337"/>
      <c r="KMS948" s="337"/>
      <c r="KMT948" s="337"/>
      <c r="KMU948" s="337"/>
      <c r="KMV948" s="337"/>
      <c r="KMW948" s="337"/>
      <c r="KMX948" s="337"/>
      <c r="KMY948" s="337"/>
      <c r="KMZ948" s="337"/>
      <c r="KNA948" s="337"/>
      <c r="KNB948" s="337"/>
      <c r="KNC948" s="337"/>
      <c r="KND948" s="337"/>
      <c r="KNE948" s="337"/>
      <c r="KNF948" s="337"/>
      <c r="KNG948" s="337"/>
      <c r="KNH948" s="337"/>
      <c r="KNI948" s="337"/>
      <c r="KNJ948" s="337"/>
      <c r="KNK948" s="337"/>
      <c r="KNL948" s="337"/>
      <c r="KNM948" s="337"/>
      <c r="KNN948" s="337"/>
      <c r="KNO948" s="337"/>
      <c r="KNP948" s="337"/>
      <c r="KNQ948" s="337"/>
      <c r="KNR948" s="337"/>
      <c r="KNS948" s="337"/>
      <c r="KNT948" s="337"/>
      <c r="KNU948" s="337"/>
      <c r="KNV948" s="337"/>
      <c r="KNW948" s="337"/>
      <c r="KNX948" s="337"/>
      <c r="KNY948" s="337"/>
      <c r="KNZ948" s="337"/>
      <c r="KOA948" s="337"/>
      <c r="KOB948" s="337"/>
      <c r="KOC948" s="337"/>
      <c r="KOD948" s="337"/>
      <c r="KOE948" s="337"/>
      <c r="KOF948" s="337"/>
      <c r="KOG948" s="337"/>
      <c r="KOH948" s="337"/>
      <c r="KOI948" s="337"/>
      <c r="KOJ948" s="337"/>
      <c r="KOK948" s="337"/>
      <c r="KOL948" s="337"/>
      <c r="KOM948" s="337"/>
      <c r="KON948" s="337"/>
      <c r="KOO948" s="337"/>
      <c r="KOP948" s="337"/>
      <c r="KOQ948" s="337"/>
      <c r="KOR948" s="337"/>
      <c r="KOS948" s="337"/>
      <c r="KOT948" s="337"/>
      <c r="KOU948" s="337"/>
      <c r="KOV948" s="337"/>
      <c r="KOW948" s="337"/>
      <c r="KOX948" s="337"/>
      <c r="KOY948" s="337"/>
      <c r="KOZ948" s="337"/>
      <c r="KPA948" s="337"/>
      <c r="KPB948" s="337"/>
      <c r="KPC948" s="337"/>
      <c r="KPD948" s="337"/>
      <c r="KPE948" s="337"/>
      <c r="KPF948" s="337"/>
      <c r="KPG948" s="337"/>
      <c r="KPH948" s="337"/>
      <c r="KPI948" s="337"/>
      <c r="KPJ948" s="337"/>
      <c r="KPK948" s="337"/>
      <c r="KPL948" s="337"/>
      <c r="KPM948" s="337"/>
      <c r="KPN948" s="337"/>
      <c r="KPO948" s="337"/>
      <c r="KPP948" s="337"/>
      <c r="KPQ948" s="337"/>
      <c r="KPR948" s="337"/>
      <c r="KPS948" s="337"/>
      <c r="KPT948" s="337"/>
      <c r="KPU948" s="337"/>
      <c r="KPV948" s="337"/>
      <c r="KPW948" s="337"/>
      <c r="KPX948" s="337"/>
      <c r="KPY948" s="337"/>
      <c r="KPZ948" s="337"/>
      <c r="KQA948" s="337"/>
      <c r="KQB948" s="337"/>
      <c r="KQC948" s="337"/>
      <c r="KQD948" s="337"/>
      <c r="KQE948" s="337"/>
      <c r="KQF948" s="337"/>
      <c r="KQG948" s="337"/>
      <c r="KQH948" s="337"/>
      <c r="KQI948" s="337"/>
      <c r="KQJ948" s="337"/>
      <c r="KQK948" s="337"/>
      <c r="KQL948" s="337"/>
      <c r="KQM948" s="337"/>
      <c r="KQN948" s="337"/>
      <c r="KQO948" s="337"/>
      <c r="KQP948" s="337"/>
      <c r="KQQ948" s="337"/>
      <c r="KQR948" s="337"/>
      <c r="KQS948" s="337"/>
      <c r="KQT948" s="337"/>
      <c r="KQU948" s="337"/>
      <c r="KQV948" s="337"/>
      <c r="KQW948" s="337"/>
      <c r="KQX948" s="337"/>
      <c r="KQY948" s="337"/>
      <c r="KQZ948" s="337"/>
      <c r="KRA948" s="337"/>
      <c r="KRB948" s="337"/>
      <c r="KRC948" s="337"/>
      <c r="KRD948" s="337"/>
      <c r="KRE948" s="337"/>
      <c r="KRF948" s="337"/>
      <c r="KRG948" s="337"/>
      <c r="KRH948" s="337"/>
      <c r="KRI948" s="337"/>
      <c r="KRJ948" s="337"/>
      <c r="KRK948" s="337"/>
      <c r="KRL948" s="337"/>
      <c r="KRM948" s="337"/>
      <c r="KRN948" s="337"/>
      <c r="KRO948" s="337"/>
      <c r="KRP948" s="337"/>
      <c r="KRQ948" s="337"/>
      <c r="KRR948" s="337"/>
      <c r="KRS948" s="337"/>
      <c r="KRT948" s="337"/>
      <c r="KRU948" s="337"/>
      <c r="KRV948" s="337"/>
      <c r="KRW948" s="337"/>
      <c r="KRX948" s="337"/>
      <c r="KRY948" s="337"/>
      <c r="KRZ948" s="337"/>
      <c r="KSA948" s="337"/>
      <c r="KSB948" s="337"/>
      <c r="KSC948" s="337"/>
      <c r="KSD948" s="337"/>
      <c r="KSE948" s="337"/>
      <c r="KSF948" s="337"/>
      <c r="KSG948" s="337"/>
      <c r="KSH948" s="337"/>
      <c r="KSI948" s="337"/>
      <c r="KSJ948" s="337"/>
      <c r="KSK948" s="337"/>
      <c r="KSL948" s="337"/>
      <c r="KSM948" s="337"/>
      <c r="KSN948" s="337"/>
      <c r="KSO948" s="337"/>
      <c r="KSP948" s="337"/>
      <c r="KSQ948" s="337"/>
      <c r="KSR948" s="337"/>
      <c r="KSS948" s="337"/>
      <c r="KST948" s="337"/>
      <c r="KSU948" s="337"/>
      <c r="KSV948" s="337"/>
      <c r="KSW948" s="337"/>
      <c r="KSX948" s="337"/>
      <c r="KSY948" s="337"/>
      <c r="KSZ948" s="337"/>
      <c r="KTA948" s="337"/>
      <c r="KTB948" s="337"/>
      <c r="KTC948" s="337"/>
      <c r="KTD948" s="337"/>
      <c r="KTE948" s="337"/>
      <c r="KTF948" s="337"/>
      <c r="KTG948" s="337"/>
      <c r="KTH948" s="337"/>
      <c r="KTI948" s="337"/>
      <c r="KTJ948" s="337"/>
      <c r="KTK948" s="337"/>
      <c r="KTL948" s="337"/>
      <c r="KTM948" s="337"/>
      <c r="KTN948" s="337"/>
      <c r="KTO948" s="337"/>
      <c r="KTP948" s="337"/>
      <c r="KTQ948" s="337"/>
      <c r="KTR948" s="337"/>
      <c r="KTS948" s="337"/>
      <c r="KTT948" s="337"/>
      <c r="KTU948" s="337"/>
      <c r="KTV948" s="337"/>
      <c r="KTW948" s="337"/>
      <c r="KTX948" s="337"/>
      <c r="KTY948" s="337"/>
      <c r="KTZ948" s="337"/>
      <c r="KUA948" s="337"/>
      <c r="KUB948" s="337"/>
      <c r="KUC948" s="337"/>
      <c r="KUD948" s="337"/>
      <c r="KUE948" s="337"/>
      <c r="KUF948" s="337"/>
      <c r="KUG948" s="337"/>
      <c r="KUH948" s="337"/>
      <c r="KUI948" s="337"/>
      <c r="KUJ948" s="337"/>
      <c r="KUK948" s="337"/>
      <c r="KUL948" s="337"/>
      <c r="KUM948" s="337"/>
      <c r="KUN948" s="337"/>
      <c r="KUO948" s="337"/>
      <c r="KUP948" s="337"/>
      <c r="KUQ948" s="337"/>
      <c r="KUR948" s="337"/>
      <c r="KUS948" s="337"/>
      <c r="KUT948" s="337"/>
      <c r="KUU948" s="337"/>
      <c r="KUV948" s="337"/>
      <c r="KUW948" s="337"/>
      <c r="KUX948" s="337"/>
      <c r="KUY948" s="337"/>
      <c r="KUZ948" s="337"/>
      <c r="KVA948" s="337"/>
      <c r="KVB948" s="337"/>
      <c r="KVC948" s="337"/>
      <c r="KVD948" s="337"/>
      <c r="KVE948" s="337"/>
      <c r="KVF948" s="337"/>
      <c r="KVG948" s="337"/>
      <c r="KVH948" s="337"/>
      <c r="KVI948" s="337"/>
      <c r="KVJ948" s="337"/>
      <c r="KVK948" s="337"/>
      <c r="KVL948" s="337"/>
      <c r="KVM948" s="337"/>
      <c r="KVN948" s="337"/>
      <c r="KVO948" s="337"/>
      <c r="KVP948" s="337"/>
      <c r="KVQ948" s="337"/>
      <c r="KVR948" s="337"/>
      <c r="KVS948" s="337"/>
      <c r="KVT948" s="337"/>
      <c r="KVU948" s="337"/>
      <c r="KVV948" s="337"/>
      <c r="KVW948" s="337"/>
      <c r="KVX948" s="337"/>
      <c r="KVY948" s="337"/>
      <c r="KVZ948" s="337"/>
      <c r="KWA948" s="337"/>
      <c r="KWB948" s="337"/>
      <c r="KWC948" s="337"/>
      <c r="KWD948" s="337"/>
      <c r="KWE948" s="337"/>
      <c r="KWF948" s="337"/>
      <c r="KWG948" s="337"/>
      <c r="KWH948" s="337"/>
      <c r="KWI948" s="337"/>
      <c r="KWJ948" s="337"/>
      <c r="KWK948" s="337"/>
      <c r="KWL948" s="337"/>
      <c r="KWM948" s="337"/>
      <c r="KWN948" s="337"/>
      <c r="KWO948" s="337"/>
      <c r="KWP948" s="337"/>
      <c r="KWQ948" s="337"/>
      <c r="KWR948" s="337"/>
      <c r="KWS948" s="337"/>
      <c r="KWT948" s="337"/>
      <c r="KWU948" s="337"/>
      <c r="KWV948" s="337"/>
      <c r="KWW948" s="337"/>
      <c r="KWX948" s="337"/>
      <c r="KWY948" s="337"/>
      <c r="KWZ948" s="337"/>
      <c r="KXA948" s="337"/>
      <c r="KXB948" s="337"/>
      <c r="KXC948" s="337"/>
      <c r="KXD948" s="337"/>
      <c r="KXE948" s="337"/>
      <c r="KXF948" s="337"/>
      <c r="KXG948" s="337"/>
      <c r="KXH948" s="337"/>
      <c r="KXI948" s="337"/>
      <c r="KXJ948" s="337"/>
      <c r="KXK948" s="337"/>
      <c r="KXL948" s="337"/>
      <c r="KXM948" s="337"/>
      <c r="KXN948" s="337"/>
      <c r="KXO948" s="337"/>
      <c r="KXP948" s="337"/>
      <c r="KXQ948" s="337"/>
      <c r="KXR948" s="337"/>
      <c r="KXS948" s="337"/>
      <c r="KXT948" s="337"/>
      <c r="KXU948" s="337"/>
      <c r="KXV948" s="337"/>
      <c r="KXW948" s="337"/>
      <c r="KXX948" s="337"/>
      <c r="KXY948" s="337"/>
      <c r="KXZ948" s="337"/>
      <c r="KYA948" s="337"/>
      <c r="KYB948" s="337"/>
      <c r="KYC948" s="337"/>
      <c r="KYD948" s="337"/>
      <c r="KYE948" s="337"/>
      <c r="KYF948" s="337"/>
      <c r="KYG948" s="337"/>
      <c r="KYH948" s="337"/>
      <c r="KYI948" s="337"/>
      <c r="KYJ948" s="337"/>
      <c r="KYK948" s="337"/>
      <c r="KYL948" s="337"/>
      <c r="KYM948" s="337"/>
      <c r="KYN948" s="337"/>
      <c r="KYO948" s="337"/>
      <c r="KYP948" s="337"/>
      <c r="KYQ948" s="337"/>
      <c r="KYR948" s="337"/>
      <c r="KYS948" s="337"/>
      <c r="KYT948" s="337"/>
      <c r="KYU948" s="337"/>
      <c r="KYV948" s="337"/>
      <c r="KYW948" s="337"/>
      <c r="KYX948" s="337"/>
      <c r="KYY948" s="337"/>
      <c r="KYZ948" s="337"/>
      <c r="KZA948" s="337"/>
      <c r="KZB948" s="337"/>
      <c r="KZC948" s="337"/>
      <c r="KZD948" s="337"/>
      <c r="KZE948" s="337"/>
      <c r="KZF948" s="337"/>
      <c r="KZG948" s="337"/>
      <c r="KZH948" s="337"/>
      <c r="KZI948" s="337"/>
      <c r="KZJ948" s="337"/>
      <c r="KZK948" s="337"/>
      <c r="KZL948" s="337"/>
      <c r="KZM948" s="337"/>
      <c r="KZN948" s="337"/>
      <c r="KZO948" s="337"/>
      <c r="KZP948" s="337"/>
      <c r="KZQ948" s="337"/>
      <c r="KZR948" s="337"/>
      <c r="KZS948" s="337"/>
      <c r="KZT948" s="337"/>
      <c r="KZU948" s="337"/>
      <c r="KZV948" s="337"/>
      <c r="KZW948" s="337"/>
      <c r="KZX948" s="337"/>
      <c r="KZY948" s="337"/>
      <c r="KZZ948" s="337"/>
      <c r="LAA948" s="337"/>
      <c r="LAB948" s="337"/>
      <c r="LAC948" s="337"/>
      <c r="LAD948" s="337"/>
      <c r="LAE948" s="337"/>
      <c r="LAF948" s="337"/>
      <c r="LAG948" s="337"/>
      <c r="LAH948" s="337"/>
      <c r="LAI948" s="337"/>
      <c r="LAJ948" s="337"/>
      <c r="LAK948" s="337"/>
      <c r="LAL948" s="337"/>
      <c r="LAM948" s="337"/>
      <c r="LAN948" s="337"/>
      <c r="LAO948" s="337"/>
      <c r="LAP948" s="337"/>
      <c r="LAQ948" s="337"/>
      <c r="LAR948" s="337"/>
      <c r="LAS948" s="337"/>
      <c r="LAT948" s="337"/>
      <c r="LAU948" s="337"/>
      <c r="LAV948" s="337"/>
      <c r="LAW948" s="337"/>
      <c r="LAX948" s="337"/>
      <c r="LAY948" s="337"/>
      <c r="LAZ948" s="337"/>
      <c r="LBA948" s="337"/>
      <c r="LBB948" s="337"/>
      <c r="LBC948" s="337"/>
      <c r="LBD948" s="337"/>
      <c r="LBE948" s="337"/>
      <c r="LBF948" s="337"/>
      <c r="LBG948" s="337"/>
      <c r="LBH948" s="337"/>
      <c r="LBI948" s="337"/>
      <c r="LBJ948" s="337"/>
      <c r="LBK948" s="337"/>
      <c r="LBL948" s="337"/>
      <c r="LBM948" s="337"/>
      <c r="LBN948" s="337"/>
      <c r="LBO948" s="337"/>
      <c r="LBP948" s="337"/>
      <c r="LBQ948" s="337"/>
      <c r="LBR948" s="337"/>
      <c r="LBS948" s="337"/>
      <c r="LBT948" s="337"/>
      <c r="LBU948" s="337"/>
      <c r="LBV948" s="337"/>
      <c r="LBW948" s="337"/>
      <c r="LBX948" s="337"/>
      <c r="LBY948" s="337"/>
      <c r="LBZ948" s="337"/>
      <c r="LCA948" s="337"/>
      <c r="LCB948" s="337"/>
      <c r="LCC948" s="337"/>
      <c r="LCD948" s="337"/>
      <c r="LCE948" s="337"/>
      <c r="LCF948" s="337"/>
      <c r="LCG948" s="337"/>
      <c r="LCH948" s="337"/>
      <c r="LCI948" s="337"/>
      <c r="LCJ948" s="337"/>
      <c r="LCK948" s="337"/>
      <c r="LCL948" s="337"/>
      <c r="LCM948" s="337"/>
      <c r="LCN948" s="337"/>
      <c r="LCO948" s="337"/>
      <c r="LCP948" s="337"/>
      <c r="LCQ948" s="337"/>
      <c r="LCR948" s="337"/>
      <c r="LCS948" s="337"/>
      <c r="LCT948" s="337"/>
      <c r="LCU948" s="337"/>
      <c r="LCV948" s="337"/>
      <c r="LCW948" s="337"/>
      <c r="LCX948" s="337"/>
      <c r="LCY948" s="337"/>
      <c r="LCZ948" s="337"/>
      <c r="LDA948" s="337"/>
      <c r="LDB948" s="337"/>
      <c r="LDC948" s="337"/>
      <c r="LDD948" s="337"/>
      <c r="LDE948" s="337"/>
      <c r="LDF948" s="337"/>
      <c r="LDG948" s="337"/>
      <c r="LDH948" s="337"/>
      <c r="LDI948" s="337"/>
      <c r="LDJ948" s="337"/>
      <c r="LDK948" s="337"/>
      <c r="LDL948" s="337"/>
      <c r="LDM948" s="337"/>
      <c r="LDN948" s="337"/>
      <c r="LDO948" s="337"/>
      <c r="LDP948" s="337"/>
      <c r="LDQ948" s="337"/>
      <c r="LDR948" s="337"/>
      <c r="LDS948" s="337"/>
      <c r="LDT948" s="337"/>
      <c r="LDU948" s="337"/>
      <c r="LDV948" s="337"/>
      <c r="LDW948" s="337"/>
      <c r="LDX948" s="337"/>
      <c r="LDY948" s="337"/>
      <c r="LDZ948" s="337"/>
      <c r="LEA948" s="337"/>
      <c r="LEB948" s="337"/>
      <c r="LEC948" s="337"/>
      <c r="LED948" s="337"/>
      <c r="LEE948" s="337"/>
      <c r="LEF948" s="337"/>
      <c r="LEG948" s="337"/>
      <c r="LEH948" s="337"/>
      <c r="LEI948" s="337"/>
      <c r="LEJ948" s="337"/>
      <c r="LEK948" s="337"/>
      <c r="LEL948" s="337"/>
      <c r="LEM948" s="337"/>
      <c r="LEN948" s="337"/>
      <c r="LEO948" s="337"/>
      <c r="LEP948" s="337"/>
      <c r="LEQ948" s="337"/>
      <c r="LER948" s="337"/>
      <c r="LES948" s="337"/>
      <c r="LET948" s="337"/>
      <c r="LEU948" s="337"/>
      <c r="LEV948" s="337"/>
      <c r="LEW948" s="337"/>
      <c r="LEX948" s="337"/>
      <c r="LEY948" s="337"/>
      <c r="LEZ948" s="337"/>
      <c r="LFA948" s="337"/>
      <c r="LFB948" s="337"/>
      <c r="LFC948" s="337"/>
      <c r="LFD948" s="337"/>
      <c r="LFE948" s="337"/>
      <c r="LFF948" s="337"/>
      <c r="LFG948" s="337"/>
      <c r="LFH948" s="337"/>
      <c r="LFI948" s="337"/>
      <c r="LFJ948" s="337"/>
      <c r="LFK948" s="337"/>
      <c r="LFL948" s="337"/>
      <c r="LFM948" s="337"/>
      <c r="LFN948" s="337"/>
      <c r="LFO948" s="337"/>
      <c r="LFP948" s="337"/>
      <c r="LFQ948" s="337"/>
      <c r="LFR948" s="337"/>
      <c r="LFS948" s="337"/>
      <c r="LFT948" s="337"/>
      <c r="LFU948" s="337"/>
      <c r="LFV948" s="337"/>
      <c r="LFW948" s="337"/>
      <c r="LFX948" s="337"/>
      <c r="LFY948" s="337"/>
      <c r="LFZ948" s="337"/>
      <c r="LGA948" s="337"/>
      <c r="LGB948" s="337"/>
      <c r="LGC948" s="337"/>
      <c r="LGD948" s="337"/>
      <c r="LGE948" s="337"/>
      <c r="LGF948" s="337"/>
      <c r="LGG948" s="337"/>
      <c r="LGH948" s="337"/>
      <c r="LGI948" s="337"/>
      <c r="LGJ948" s="337"/>
      <c r="LGK948" s="337"/>
      <c r="LGL948" s="337"/>
      <c r="LGM948" s="337"/>
      <c r="LGN948" s="337"/>
      <c r="LGO948" s="337"/>
      <c r="LGP948" s="337"/>
      <c r="LGQ948" s="337"/>
      <c r="LGR948" s="337"/>
      <c r="LGS948" s="337"/>
      <c r="LGT948" s="337"/>
      <c r="LGU948" s="337"/>
      <c r="LGV948" s="337"/>
      <c r="LGW948" s="337"/>
      <c r="LGX948" s="337"/>
      <c r="LGY948" s="337"/>
      <c r="LGZ948" s="337"/>
      <c r="LHA948" s="337"/>
      <c r="LHB948" s="337"/>
      <c r="LHC948" s="337"/>
      <c r="LHD948" s="337"/>
      <c r="LHE948" s="337"/>
      <c r="LHF948" s="337"/>
      <c r="LHG948" s="337"/>
      <c r="LHH948" s="337"/>
      <c r="LHI948" s="337"/>
      <c r="LHJ948" s="337"/>
      <c r="LHK948" s="337"/>
      <c r="LHL948" s="337"/>
      <c r="LHM948" s="337"/>
      <c r="LHN948" s="337"/>
      <c r="LHO948" s="337"/>
      <c r="LHP948" s="337"/>
      <c r="LHQ948" s="337"/>
      <c r="LHR948" s="337"/>
      <c r="LHS948" s="337"/>
      <c r="LHT948" s="337"/>
      <c r="LHU948" s="337"/>
      <c r="LHV948" s="337"/>
      <c r="LHW948" s="337"/>
      <c r="LHX948" s="337"/>
      <c r="LHY948" s="337"/>
      <c r="LHZ948" s="337"/>
      <c r="LIA948" s="337"/>
      <c r="LIB948" s="337"/>
      <c r="LIC948" s="337"/>
      <c r="LID948" s="337"/>
      <c r="LIE948" s="337"/>
      <c r="LIF948" s="337"/>
      <c r="LIG948" s="337"/>
      <c r="LIH948" s="337"/>
      <c r="LII948" s="337"/>
      <c r="LIJ948" s="337"/>
      <c r="LIK948" s="337"/>
      <c r="LIL948" s="337"/>
      <c r="LIM948" s="337"/>
      <c r="LIN948" s="337"/>
      <c r="LIO948" s="337"/>
      <c r="LIP948" s="337"/>
      <c r="LIQ948" s="337"/>
      <c r="LIR948" s="337"/>
      <c r="LIS948" s="337"/>
      <c r="LIT948" s="337"/>
      <c r="LIU948" s="337"/>
      <c r="LIV948" s="337"/>
      <c r="LIW948" s="337"/>
      <c r="LIX948" s="337"/>
      <c r="LIY948" s="337"/>
      <c r="LIZ948" s="337"/>
      <c r="LJA948" s="337"/>
      <c r="LJB948" s="337"/>
      <c r="LJC948" s="337"/>
      <c r="LJD948" s="337"/>
      <c r="LJE948" s="337"/>
      <c r="LJF948" s="337"/>
      <c r="LJG948" s="337"/>
      <c r="LJH948" s="337"/>
      <c r="LJI948" s="337"/>
      <c r="LJJ948" s="337"/>
      <c r="LJK948" s="337"/>
      <c r="LJL948" s="337"/>
      <c r="LJM948" s="337"/>
      <c r="LJN948" s="337"/>
      <c r="LJO948" s="337"/>
      <c r="LJP948" s="337"/>
      <c r="LJQ948" s="337"/>
      <c r="LJR948" s="337"/>
      <c r="LJS948" s="337"/>
      <c r="LJT948" s="337"/>
      <c r="LJU948" s="337"/>
      <c r="LJV948" s="337"/>
      <c r="LJW948" s="337"/>
      <c r="LJX948" s="337"/>
      <c r="LJY948" s="337"/>
      <c r="LJZ948" s="337"/>
      <c r="LKA948" s="337"/>
      <c r="LKB948" s="337"/>
      <c r="LKC948" s="337"/>
      <c r="LKD948" s="337"/>
      <c r="LKE948" s="337"/>
      <c r="LKF948" s="337"/>
      <c r="LKG948" s="337"/>
      <c r="LKH948" s="337"/>
      <c r="LKI948" s="337"/>
      <c r="LKJ948" s="337"/>
      <c r="LKK948" s="337"/>
      <c r="LKL948" s="337"/>
      <c r="LKM948" s="337"/>
      <c r="LKN948" s="337"/>
      <c r="LKO948" s="337"/>
      <c r="LKP948" s="337"/>
      <c r="LKQ948" s="337"/>
      <c r="LKR948" s="337"/>
      <c r="LKS948" s="337"/>
      <c r="LKT948" s="337"/>
      <c r="LKU948" s="337"/>
      <c r="LKV948" s="337"/>
      <c r="LKW948" s="337"/>
      <c r="LKX948" s="337"/>
      <c r="LKY948" s="337"/>
      <c r="LKZ948" s="337"/>
      <c r="LLA948" s="337"/>
      <c r="LLB948" s="337"/>
      <c r="LLC948" s="337"/>
      <c r="LLD948" s="337"/>
      <c r="LLE948" s="337"/>
      <c r="LLF948" s="337"/>
      <c r="LLG948" s="337"/>
      <c r="LLH948" s="337"/>
      <c r="LLI948" s="337"/>
      <c r="LLJ948" s="337"/>
      <c r="LLK948" s="337"/>
      <c r="LLL948" s="337"/>
      <c r="LLM948" s="337"/>
      <c r="LLN948" s="337"/>
      <c r="LLO948" s="337"/>
      <c r="LLP948" s="337"/>
      <c r="LLQ948" s="337"/>
      <c r="LLR948" s="337"/>
      <c r="LLS948" s="337"/>
      <c r="LLT948" s="337"/>
      <c r="LLU948" s="337"/>
      <c r="LLV948" s="337"/>
      <c r="LLW948" s="337"/>
      <c r="LLX948" s="337"/>
      <c r="LLY948" s="337"/>
      <c r="LLZ948" s="337"/>
      <c r="LMA948" s="337"/>
      <c r="LMB948" s="337"/>
      <c r="LMC948" s="337"/>
      <c r="LMD948" s="337"/>
      <c r="LME948" s="337"/>
      <c r="LMF948" s="337"/>
      <c r="LMG948" s="337"/>
      <c r="LMH948" s="337"/>
      <c r="LMI948" s="337"/>
      <c r="LMJ948" s="337"/>
      <c r="LMK948" s="337"/>
      <c r="LML948" s="337"/>
      <c r="LMM948" s="337"/>
      <c r="LMN948" s="337"/>
      <c r="LMO948" s="337"/>
      <c r="LMP948" s="337"/>
      <c r="LMQ948" s="337"/>
      <c r="LMR948" s="337"/>
      <c r="LMS948" s="337"/>
      <c r="LMT948" s="337"/>
      <c r="LMU948" s="337"/>
      <c r="LMV948" s="337"/>
      <c r="LMW948" s="337"/>
      <c r="LMX948" s="337"/>
      <c r="LMY948" s="337"/>
      <c r="LMZ948" s="337"/>
      <c r="LNA948" s="337"/>
      <c r="LNB948" s="337"/>
      <c r="LNC948" s="337"/>
      <c r="LND948" s="337"/>
      <c r="LNE948" s="337"/>
      <c r="LNF948" s="337"/>
      <c r="LNG948" s="337"/>
      <c r="LNH948" s="337"/>
      <c r="LNI948" s="337"/>
      <c r="LNJ948" s="337"/>
      <c r="LNK948" s="337"/>
      <c r="LNL948" s="337"/>
      <c r="LNM948" s="337"/>
      <c r="LNN948" s="337"/>
      <c r="LNO948" s="337"/>
      <c r="LNP948" s="337"/>
      <c r="LNQ948" s="337"/>
      <c r="LNR948" s="337"/>
      <c r="LNS948" s="337"/>
      <c r="LNT948" s="337"/>
      <c r="LNU948" s="337"/>
      <c r="LNV948" s="337"/>
      <c r="LNW948" s="337"/>
      <c r="LNX948" s="337"/>
      <c r="LNY948" s="337"/>
      <c r="LNZ948" s="337"/>
      <c r="LOA948" s="337"/>
      <c r="LOB948" s="337"/>
      <c r="LOC948" s="337"/>
      <c r="LOD948" s="337"/>
      <c r="LOE948" s="337"/>
      <c r="LOF948" s="337"/>
      <c r="LOG948" s="337"/>
      <c r="LOH948" s="337"/>
      <c r="LOI948" s="337"/>
      <c r="LOJ948" s="337"/>
      <c r="LOK948" s="337"/>
      <c r="LOL948" s="337"/>
      <c r="LOM948" s="337"/>
      <c r="LON948" s="337"/>
      <c r="LOO948" s="337"/>
      <c r="LOP948" s="337"/>
      <c r="LOQ948" s="337"/>
      <c r="LOR948" s="337"/>
      <c r="LOS948" s="337"/>
      <c r="LOT948" s="337"/>
      <c r="LOU948" s="337"/>
      <c r="LOV948" s="337"/>
      <c r="LOW948" s="337"/>
      <c r="LOX948" s="337"/>
      <c r="LOY948" s="337"/>
      <c r="LOZ948" s="337"/>
      <c r="LPA948" s="337"/>
      <c r="LPB948" s="337"/>
      <c r="LPC948" s="337"/>
      <c r="LPD948" s="337"/>
      <c r="LPE948" s="337"/>
      <c r="LPF948" s="337"/>
      <c r="LPG948" s="337"/>
      <c r="LPH948" s="337"/>
      <c r="LPI948" s="337"/>
      <c r="LPJ948" s="337"/>
      <c r="LPK948" s="337"/>
      <c r="LPL948" s="337"/>
      <c r="LPM948" s="337"/>
      <c r="LPN948" s="337"/>
      <c r="LPO948" s="337"/>
      <c r="LPP948" s="337"/>
      <c r="LPQ948" s="337"/>
      <c r="LPR948" s="337"/>
      <c r="LPS948" s="337"/>
      <c r="LPT948" s="337"/>
      <c r="LPU948" s="337"/>
      <c r="LPV948" s="337"/>
      <c r="LPW948" s="337"/>
      <c r="LPX948" s="337"/>
      <c r="LPY948" s="337"/>
      <c r="LPZ948" s="337"/>
      <c r="LQA948" s="337"/>
      <c r="LQB948" s="337"/>
      <c r="LQC948" s="337"/>
      <c r="LQD948" s="337"/>
      <c r="LQE948" s="337"/>
      <c r="LQF948" s="337"/>
      <c r="LQG948" s="337"/>
      <c r="LQH948" s="337"/>
      <c r="LQI948" s="337"/>
      <c r="LQJ948" s="337"/>
      <c r="LQK948" s="337"/>
      <c r="LQL948" s="337"/>
      <c r="LQM948" s="337"/>
      <c r="LQN948" s="337"/>
      <c r="LQO948" s="337"/>
      <c r="LQP948" s="337"/>
      <c r="LQQ948" s="337"/>
      <c r="LQR948" s="337"/>
      <c r="LQS948" s="337"/>
      <c r="LQT948" s="337"/>
      <c r="LQU948" s="337"/>
      <c r="LQV948" s="337"/>
      <c r="LQW948" s="337"/>
      <c r="LQX948" s="337"/>
      <c r="LQY948" s="337"/>
      <c r="LQZ948" s="337"/>
      <c r="LRA948" s="337"/>
      <c r="LRB948" s="337"/>
      <c r="LRC948" s="337"/>
      <c r="LRD948" s="337"/>
      <c r="LRE948" s="337"/>
      <c r="LRF948" s="337"/>
      <c r="LRG948" s="337"/>
      <c r="LRH948" s="337"/>
      <c r="LRI948" s="337"/>
      <c r="LRJ948" s="337"/>
      <c r="LRK948" s="337"/>
      <c r="LRL948" s="337"/>
      <c r="LRM948" s="337"/>
      <c r="LRN948" s="337"/>
      <c r="LRO948" s="337"/>
      <c r="LRP948" s="337"/>
      <c r="LRQ948" s="337"/>
      <c r="LRR948" s="337"/>
      <c r="LRS948" s="337"/>
      <c r="LRT948" s="337"/>
      <c r="LRU948" s="337"/>
      <c r="LRV948" s="337"/>
      <c r="LRW948" s="337"/>
      <c r="LRX948" s="337"/>
      <c r="LRY948" s="337"/>
      <c r="LRZ948" s="337"/>
      <c r="LSA948" s="337"/>
      <c r="LSB948" s="337"/>
      <c r="LSC948" s="337"/>
      <c r="LSD948" s="337"/>
      <c r="LSE948" s="337"/>
      <c r="LSF948" s="337"/>
      <c r="LSG948" s="337"/>
      <c r="LSH948" s="337"/>
      <c r="LSI948" s="337"/>
      <c r="LSJ948" s="337"/>
      <c r="LSK948" s="337"/>
      <c r="LSL948" s="337"/>
      <c r="LSM948" s="337"/>
      <c r="LSN948" s="337"/>
      <c r="LSO948" s="337"/>
      <c r="LSP948" s="337"/>
      <c r="LSQ948" s="337"/>
      <c r="LSR948" s="337"/>
      <c r="LSS948" s="337"/>
      <c r="LST948" s="337"/>
      <c r="LSU948" s="337"/>
      <c r="LSV948" s="337"/>
      <c r="LSW948" s="337"/>
      <c r="LSX948" s="337"/>
      <c r="LSY948" s="337"/>
      <c r="LSZ948" s="337"/>
      <c r="LTA948" s="337"/>
      <c r="LTB948" s="337"/>
      <c r="LTC948" s="337"/>
      <c r="LTD948" s="337"/>
      <c r="LTE948" s="337"/>
      <c r="LTF948" s="337"/>
      <c r="LTG948" s="337"/>
      <c r="LTH948" s="337"/>
      <c r="LTI948" s="337"/>
      <c r="LTJ948" s="337"/>
      <c r="LTK948" s="337"/>
      <c r="LTL948" s="337"/>
      <c r="LTM948" s="337"/>
      <c r="LTN948" s="337"/>
      <c r="LTO948" s="337"/>
      <c r="LTP948" s="337"/>
      <c r="LTQ948" s="337"/>
      <c r="LTR948" s="337"/>
      <c r="LTS948" s="337"/>
      <c r="LTT948" s="337"/>
      <c r="LTU948" s="337"/>
      <c r="LTV948" s="337"/>
      <c r="LTW948" s="337"/>
      <c r="LTX948" s="337"/>
      <c r="LTY948" s="337"/>
      <c r="LTZ948" s="337"/>
      <c r="LUA948" s="337"/>
      <c r="LUB948" s="337"/>
      <c r="LUC948" s="337"/>
      <c r="LUD948" s="337"/>
      <c r="LUE948" s="337"/>
      <c r="LUF948" s="337"/>
      <c r="LUG948" s="337"/>
      <c r="LUH948" s="337"/>
      <c r="LUI948" s="337"/>
      <c r="LUJ948" s="337"/>
      <c r="LUK948" s="337"/>
      <c r="LUL948" s="337"/>
      <c r="LUM948" s="337"/>
      <c r="LUN948" s="337"/>
      <c r="LUO948" s="337"/>
      <c r="LUP948" s="337"/>
      <c r="LUQ948" s="337"/>
      <c r="LUR948" s="337"/>
      <c r="LUS948" s="337"/>
      <c r="LUT948" s="337"/>
      <c r="LUU948" s="337"/>
      <c r="LUV948" s="337"/>
      <c r="LUW948" s="337"/>
      <c r="LUX948" s="337"/>
      <c r="LUY948" s="337"/>
      <c r="LUZ948" s="337"/>
      <c r="LVA948" s="337"/>
      <c r="LVB948" s="337"/>
      <c r="LVC948" s="337"/>
      <c r="LVD948" s="337"/>
      <c r="LVE948" s="337"/>
      <c r="LVF948" s="337"/>
      <c r="LVG948" s="337"/>
      <c r="LVH948" s="337"/>
      <c r="LVI948" s="337"/>
      <c r="LVJ948" s="337"/>
      <c r="LVK948" s="337"/>
      <c r="LVL948" s="337"/>
      <c r="LVM948" s="337"/>
      <c r="LVN948" s="337"/>
      <c r="LVO948" s="337"/>
      <c r="LVP948" s="337"/>
      <c r="LVQ948" s="337"/>
      <c r="LVR948" s="337"/>
      <c r="LVS948" s="337"/>
      <c r="LVT948" s="337"/>
      <c r="LVU948" s="337"/>
      <c r="LVV948" s="337"/>
      <c r="LVW948" s="337"/>
      <c r="LVX948" s="337"/>
      <c r="LVY948" s="337"/>
      <c r="LVZ948" s="337"/>
      <c r="LWA948" s="337"/>
      <c r="LWB948" s="337"/>
      <c r="LWC948" s="337"/>
      <c r="LWD948" s="337"/>
      <c r="LWE948" s="337"/>
      <c r="LWF948" s="337"/>
      <c r="LWG948" s="337"/>
      <c r="LWH948" s="337"/>
      <c r="LWI948" s="337"/>
      <c r="LWJ948" s="337"/>
      <c r="LWK948" s="337"/>
      <c r="LWL948" s="337"/>
      <c r="LWM948" s="337"/>
      <c r="LWN948" s="337"/>
      <c r="LWO948" s="337"/>
      <c r="LWP948" s="337"/>
      <c r="LWQ948" s="337"/>
      <c r="LWR948" s="337"/>
      <c r="LWS948" s="337"/>
      <c r="LWT948" s="337"/>
      <c r="LWU948" s="337"/>
      <c r="LWV948" s="337"/>
      <c r="LWW948" s="337"/>
      <c r="LWX948" s="337"/>
      <c r="LWY948" s="337"/>
      <c r="LWZ948" s="337"/>
      <c r="LXA948" s="337"/>
      <c r="LXB948" s="337"/>
      <c r="LXC948" s="337"/>
      <c r="LXD948" s="337"/>
      <c r="LXE948" s="337"/>
      <c r="LXF948" s="337"/>
      <c r="LXG948" s="337"/>
      <c r="LXH948" s="337"/>
      <c r="LXI948" s="337"/>
      <c r="LXJ948" s="337"/>
      <c r="LXK948" s="337"/>
      <c r="LXL948" s="337"/>
      <c r="LXM948" s="337"/>
      <c r="LXN948" s="337"/>
      <c r="LXO948" s="337"/>
      <c r="LXP948" s="337"/>
      <c r="LXQ948" s="337"/>
      <c r="LXR948" s="337"/>
      <c r="LXS948" s="337"/>
      <c r="LXT948" s="337"/>
      <c r="LXU948" s="337"/>
      <c r="LXV948" s="337"/>
      <c r="LXW948" s="337"/>
      <c r="LXX948" s="337"/>
      <c r="LXY948" s="337"/>
      <c r="LXZ948" s="337"/>
      <c r="LYA948" s="337"/>
      <c r="LYB948" s="337"/>
      <c r="LYC948" s="337"/>
      <c r="LYD948" s="337"/>
      <c r="LYE948" s="337"/>
      <c r="LYF948" s="337"/>
      <c r="LYG948" s="337"/>
      <c r="LYH948" s="337"/>
      <c r="LYI948" s="337"/>
      <c r="LYJ948" s="337"/>
      <c r="LYK948" s="337"/>
      <c r="LYL948" s="337"/>
      <c r="LYM948" s="337"/>
      <c r="LYN948" s="337"/>
      <c r="LYO948" s="337"/>
      <c r="LYP948" s="337"/>
      <c r="LYQ948" s="337"/>
      <c r="LYR948" s="337"/>
      <c r="LYS948" s="337"/>
      <c r="LYT948" s="337"/>
      <c r="LYU948" s="337"/>
      <c r="LYV948" s="337"/>
      <c r="LYW948" s="337"/>
      <c r="LYX948" s="337"/>
      <c r="LYY948" s="337"/>
      <c r="LYZ948" s="337"/>
      <c r="LZA948" s="337"/>
      <c r="LZB948" s="337"/>
      <c r="LZC948" s="337"/>
      <c r="LZD948" s="337"/>
      <c r="LZE948" s="337"/>
      <c r="LZF948" s="337"/>
      <c r="LZG948" s="337"/>
      <c r="LZH948" s="337"/>
      <c r="LZI948" s="337"/>
      <c r="LZJ948" s="337"/>
      <c r="LZK948" s="337"/>
      <c r="LZL948" s="337"/>
      <c r="LZM948" s="337"/>
      <c r="LZN948" s="337"/>
      <c r="LZO948" s="337"/>
      <c r="LZP948" s="337"/>
      <c r="LZQ948" s="337"/>
      <c r="LZR948" s="337"/>
      <c r="LZS948" s="337"/>
      <c r="LZT948" s="337"/>
      <c r="LZU948" s="337"/>
      <c r="LZV948" s="337"/>
      <c r="LZW948" s="337"/>
      <c r="LZX948" s="337"/>
      <c r="LZY948" s="337"/>
      <c r="LZZ948" s="337"/>
      <c r="MAA948" s="337"/>
      <c r="MAB948" s="337"/>
      <c r="MAC948" s="337"/>
      <c r="MAD948" s="337"/>
      <c r="MAE948" s="337"/>
      <c r="MAF948" s="337"/>
      <c r="MAG948" s="337"/>
      <c r="MAH948" s="337"/>
      <c r="MAI948" s="337"/>
      <c r="MAJ948" s="337"/>
      <c r="MAK948" s="337"/>
      <c r="MAL948" s="337"/>
      <c r="MAM948" s="337"/>
      <c r="MAN948" s="337"/>
      <c r="MAO948" s="337"/>
      <c r="MAP948" s="337"/>
      <c r="MAQ948" s="337"/>
      <c r="MAR948" s="337"/>
      <c r="MAS948" s="337"/>
      <c r="MAT948" s="337"/>
      <c r="MAU948" s="337"/>
      <c r="MAV948" s="337"/>
      <c r="MAW948" s="337"/>
      <c r="MAX948" s="337"/>
      <c r="MAY948" s="337"/>
      <c r="MAZ948" s="337"/>
      <c r="MBA948" s="337"/>
      <c r="MBB948" s="337"/>
      <c r="MBC948" s="337"/>
      <c r="MBD948" s="337"/>
      <c r="MBE948" s="337"/>
      <c r="MBF948" s="337"/>
      <c r="MBG948" s="337"/>
      <c r="MBH948" s="337"/>
      <c r="MBI948" s="337"/>
      <c r="MBJ948" s="337"/>
      <c r="MBK948" s="337"/>
      <c r="MBL948" s="337"/>
      <c r="MBM948" s="337"/>
      <c r="MBN948" s="337"/>
      <c r="MBO948" s="337"/>
      <c r="MBP948" s="337"/>
      <c r="MBQ948" s="337"/>
      <c r="MBR948" s="337"/>
      <c r="MBS948" s="337"/>
      <c r="MBT948" s="337"/>
      <c r="MBU948" s="337"/>
      <c r="MBV948" s="337"/>
      <c r="MBW948" s="337"/>
      <c r="MBX948" s="337"/>
      <c r="MBY948" s="337"/>
      <c r="MBZ948" s="337"/>
      <c r="MCA948" s="337"/>
      <c r="MCB948" s="337"/>
      <c r="MCC948" s="337"/>
      <c r="MCD948" s="337"/>
      <c r="MCE948" s="337"/>
      <c r="MCF948" s="337"/>
      <c r="MCG948" s="337"/>
      <c r="MCH948" s="337"/>
      <c r="MCI948" s="337"/>
      <c r="MCJ948" s="337"/>
      <c r="MCK948" s="337"/>
      <c r="MCL948" s="337"/>
      <c r="MCM948" s="337"/>
      <c r="MCN948" s="337"/>
      <c r="MCO948" s="337"/>
      <c r="MCP948" s="337"/>
      <c r="MCQ948" s="337"/>
      <c r="MCR948" s="337"/>
      <c r="MCS948" s="337"/>
      <c r="MCT948" s="337"/>
      <c r="MCU948" s="337"/>
      <c r="MCV948" s="337"/>
      <c r="MCW948" s="337"/>
      <c r="MCX948" s="337"/>
      <c r="MCY948" s="337"/>
      <c r="MCZ948" s="337"/>
      <c r="MDA948" s="337"/>
      <c r="MDB948" s="337"/>
      <c r="MDC948" s="337"/>
      <c r="MDD948" s="337"/>
      <c r="MDE948" s="337"/>
      <c r="MDF948" s="337"/>
      <c r="MDG948" s="337"/>
      <c r="MDH948" s="337"/>
      <c r="MDI948" s="337"/>
      <c r="MDJ948" s="337"/>
      <c r="MDK948" s="337"/>
      <c r="MDL948" s="337"/>
      <c r="MDM948" s="337"/>
      <c r="MDN948" s="337"/>
      <c r="MDO948" s="337"/>
      <c r="MDP948" s="337"/>
      <c r="MDQ948" s="337"/>
      <c r="MDR948" s="337"/>
      <c r="MDS948" s="337"/>
      <c r="MDT948" s="337"/>
      <c r="MDU948" s="337"/>
      <c r="MDV948" s="337"/>
      <c r="MDW948" s="337"/>
      <c r="MDX948" s="337"/>
      <c r="MDY948" s="337"/>
      <c r="MDZ948" s="337"/>
      <c r="MEA948" s="337"/>
      <c r="MEB948" s="337"/>
      <c r="MEC948" s="337"/>
      <c r="MED948" s="337"/>
      <c r="MEE948" s="337"/>
      <c r="MEF948" s="337"/>
      <c r="MEG948" s="337"/>
      <c r="MEH948" s="337"/>
      <c r="MEI948" s="337"/>
      <c r="MEJ948" s="337"/>
      <c r="MEK948" s="337"/>
      <c r="MEL948" s="337"/>
      <c r="MEM948" s="337"/>
      <c r="MEN948" s="337"/>
      <c r="MEO948" s="337"/>
      <c r="MEP948" s="337"/>
      <c r="MEQ948" s="337"/>
      <c r="MER948" s="337"/>
      <c r="MES948" s="337"/>
      <c r="MET948" s="337"/>
      <c r="MEU948" s="337"/>
      <c r="MEV948" s="337"/>
      <c r="MEW948" s="337"/>
      <c r="MEX948" s="337"/>
      <c r="MEY948" s="337"/>
      <c r="MEZ948" s="337"/>
      <c r="MFA948" s="337"/>
      <c r="MFB948" s="337"/>
      <c r="MFC948" s="337"/>
      <c r="MFD948" s="337"/>
      <c r="MFE948" s="337"/>
      <c r="MFF948" s="337"/>
      <c r="MFG948" s="337"/>
      <c r="MFH948" s="337"/>
      <c r="MFI948" s="337"/>
      <c r="MFJ948" s="337"/>
      <c r="MFK948" s="337"/>
      <c r="MFL948" s="337"/>
      <c r="MFM948" s="337"/>
      <c r="MFN948" s="337"/>
      <c r="MFO948" s="337"/>
      <c r="MFP948" s="337"/>
      <c r="MFQ948" s="337"/>
      <c r="MFR948" s="337"/>
      <c r="MFS948" s="337"/>
      <c r="MFT948" s="337"/>
      <c r="MFU948" s="337"/>
      <c r="MFV948" s="337"/>
      <c r="MFW948" s="337"/>
      <c r="MFX948" s="337"/>
      <c r="MFY948" s="337"/>
      <c r="MFZ948" s="337"/>
      <c r="MGA948" s="337"/>
      <c r="MGB948" s="337"/>
      <c r="MGC948" s="337"/>
      <c r="MGD948" s="337"/>
      <c r="MGE948" s="337"/>
      <c r="MGF948" s="337"/>
      <c r="MGG948" s="337"/>
      <c r="MGH948" s="337"/>
      <c r="MGI948" s="337"/>
      <c r="MGJ948" s="337"/>
      <c r="MGK948" s="337"/>
      <c r="MGL948" s="337"/>
      <c r="MGM948" s="337"/>
      <c r="MGN948" s="337"/>
      <c r="MGO948" s="337"/>
      <c r="MGP948" s="337"/>
      <c r="MGQ948" s="337"/>
      <c r="MGR948" s="337"/>
      <c r="MGS948" s="337"/>
      <c r="MGT948" s="337"/>
      <c r="MGU948" s="337"/>
      <c r="MGV948" s="337"/>
      <c r="MGW948" s="337"/>
      <c r="MGX948" s="337"/>
      <c r="MGY948" s="337"/>
      <c r="MGZ948" s="337"/>
      <c r="MHA948" s="337"/>
      <c r="MHB948" s="337"/>
      <c r="MHC948" s="337"/>
      <c r="MHD948" s="337"/>
      <c r="MHE948" s="337"/>
      <c r="MHF948" s="337"/>
      <c r="MHG948" s="337"/>
      <c r="MHH948" s="337"/>
      <c r="MHI948" s="337"/>
      <c r="MHJ948" s="337"/>
      <c r="MHK948" s="337"/>
      <c r="MHL948" s="337"/>
      <c r="MHM948" s="337"/>
      <c r="MHN948" s="337"/>
      <c r="MHO948" s="337"/>
      <c r="MHP948" s="337"/>
      <c r="MHQ948" s="337"/>
      <c r="MHR948" s="337"/>
      <c r="MHS948" s="337"/>
      <c r="MHT948" s="337"/>
      <c r="MHU948" s="337"/>
      <c r="MHV948" s="337"/>
      <c r="MHW948" s="337"/>
      <c r="MHX948" s="337"/>
      <c r="MHY948" s="337"/>
      <c r="MHZ948" s="337"/>
      <c r="MIA948" s="337"/>
      <c r="MIB948" s="337"/>
      <c r="MIC948" s="337"/>
      <c r="MID948" s="337"/>
      <c r="MIE948" s="337"/>
      <c r="MIF948" s="337"/>
      <c r="MIG948" s="337"/>
      <c r="MIH948" s="337"/>
      <c r="MII948" s="337"/>
      <c r="MIJ948" s="337"/>
      <c r="MIK948" s="337"/>
      <c r="MIL948" s="337"/>
      <c r="MIM948" s="337"/>
      <c r="MIN948" s="337"/>
      <c r="MIO948" s="337"/>
      <c r="MIP948" s="337"/>
      <c r="MIQ948" s="337"/>
      <c r="MIR948" s="337"/>
      <c r="MIS948" s="337"/>
      <c r="MIT948" s="337"/>
      <c r="MIU948" s="337"/>
      <c r="MIV948" s="337"/>
      <c r="MIW948" s="337"/>
      <c r="MIX948" s="337"/>
      <c r="MIY948" s="337"/>
      <c r="MIZ948" s="337"/>
      <c r="MJA948" s="337"/>
      <c r="MJB948" s="337"/>
      <c r="MJC948" s="337"/>
      <c r="MJD948" s="337"/>
      <c r="MJE948" s="337"/>
      <c r="MJF948" s="337"/>
      <c r="MJG948" s="337"/>
      <c r="MJH948" s="337"/>
      <c r="MJI948" s="337"/>
      <c r="MJJ948" s="337"/>
      <c r="MJK948" s="337"/>
      <c r="MJL948" s="337"/>
      <c r="MJM948" s="337"/>
      <c r="MJN948" s="337"/>
      <c r="MJO948" s="337"/>
      <c r="MJP948" s="337"/>
      <c r="MJQ948" s="337"/>
      <c r="MJR948" s="337"/>
      <c r="MJS948" s="337"/>
      <c r="MJT948" s="337"/>
      <c r="MJU948" s="337"/>
      <c r="MJV948" s="337"/>
      <c r="MJW948" s="337"/>
      <c r="MJX948" s="337"/>
      <c r="MJY948" s="337"/>
      <c r="MJZ948" s="337"/>
      <c r="MKA948" s="337"/>
      <c r="MKB948" s="337"/>
      <c r="MKC948" s="337"/>
      <c r="MKD948" s="337"/>
      <c r="MKE948" s="337"/>
      <c r="MKF948" s="337"/>
      <c r="MKG948" s="337"/>
      <c r="MKH948" s="337"/>
      <c r="MKI948" s="337"/>
      <c r="MKJ948" s="337"/>
      <c r="MKK948" s="337"/>
      <c r="MKL948" s="337"/>
      <c r="MKM948" s="337"/>
      <c r="MKN948" s="337"/>
      <c r="MKO948" s="337"/>
      <c r="MKP948" s="337"/>
      <c r="MKQ948" s="337"/>
      <c r="MKR948" s="337"/>
      <c r="MKS948" s="337"/>
      <c r="MKT948" s="337"/>
      <c r="MKU948" s="337"/>
      <c r="MKV948" s="337"/>
      <c r="MKW948" s="337"/>
      <c r="MKX948" s="337"/>
      <c r="MKY948" s="337"/>
      <c r="MKZ948" s="337"/>
      <c r="MLA948" s="337"/>
      <c r="MLB948" s="337"/>
      <c r="MLC948" s="337"/>
      <c r="MLD948" s="337"/>
      <c r="MLE948" s="337"/>
      <c r="MLF948" s="337"/>
      <c r="MLG948" s="337"/>
      <c r="MLH948" s="337"/>
      <c r="MLI948" s="337"/>
      <c r="MLJ948" s="337"/>
      <c r="MLK948" s="337"/>
      <c r="MLL948" s="337"/>
      <c r="MLM948" s="337"/>
      <c r="MLN948" s="337"/>
      <c r="MLO948" s="337"/>
      <c r="MLP948" s="337"/>
      <c r="MLQ948" s="337"/>
      <c r="MLR948" s="337"/>
      <c r="MLS948" s="337"/>
      <c r="MLT948" s="337"/>
      <c r="MLU948" s="337"/>
      <c r="MLV948" s="337"/>
      <c r="MLW948" s="337"/>
      <c r="MLX948" s="337"/>
      <c r="MLY948" s="337"/>
      <c r="MLZ948" s="337"/>
      <c r="MMA948" s="337"/>
      <c r="MMB948" s="337"/>
      <c r="MMC948" s="337"/>
      <c r="MMD948" s="337"/>
      <c r="MME948" s="337"/>
      <c r="MMF948" s="337"/>
      <c r="MMG948" s="337"/>
      <c r="MMH948" s="337"/>
      <c r="MMI948" s="337"/>
      <c r="MMJ948" s="337"/>
      <c r="MMK948" s="337"/>
      <c r="MML948" s="337"/>
      <c r="MMM948" s="337"/>
      <c r="MMN948" s="337"/>
      <c r="MMO948" s="337"/>
      <c r="MMP948" s="337"/>
      <c r="MMQ948" s="337"/>
      <c r="MMR948" s="337"/>
      <c r="MMS948" s="337"/>
      <c r="MMT948" s="337"/>
      <c r="MMU948" s="337"/>
      <c r="MMV948" s="337"/>
      <c r="MMW948" s="337"/>
      <c r="MMX948" s="337"/>
      <c r="MMY948" s="337"/>
      <c r="MMZ948" s="337"/>
      <c r="MNA948" s="337"/>
      <c r="MNB948" s="337"/>
      <c r="MNC948" s="337"/>
      <c r="MND948" s="337"/>
      <c r="MNE948" s="337"/>
      <c r="MNF948" s="337"/>
      <c r="MNG948" s="337"/>
      <c r="MNH948" s="337"/>
      <c r="MNI948" s="337"/>
      <c r="MNJ948" s="337"/>
      <c r="MNK948" s="337"/>
      <c r="MNL948" s="337"/>
      <c r="MNM948" s="337"/>
      <c r="MNN948" s="337"/>
      <c r="MNO948" s="337"/>
      <c r="MNP948" s="337"/>
      <c r="MNQ948" s="337"/>
      <c r="MNR948" s="337"/>
      <c r="MNS948" s="337"/>
      <c r="MNT948" s="337"/>
      <c r="MNU948" s="337"/>
      <c r="MNV948" s="337"/>
      <c r="MNW948" s="337"/>
      <c r="MNX948" s="337"/>
      <c r="MNY948" s="337"/>
      <c r="MNZ948" s="337"/>
      <c r="MOA948" s="337"/>
      <c r="MOB948" s="337"/>
      <c r="MOC948" s="337"/>
      <c r="MOD948" s="337"/>
      <c r="MOE948" s="337"/>
      <c r="MOF948" s="337"/>
      <c r="MOG948" s="337"/>
      <c r="MOH948" s="337"/>
      <c r="MOI948" s="337"/>
      <c r="MOJ948" s="337"/>
      <c r="MOK948" s="337"/>
      <c r="MOL948" s="337"/>
      <c r="MOM948" s="337"/>
      <c r="MON948" s="337"/>
      <c r="MOO948" s="337"/>
      <c r="MOP948" s="337"/>
      <c r="MOQ948" s="337"/>
      <c r="MOR948" s="337"/>
      <c r="MOS948" s="337"/>
      <c r="MOT948" s="337"/>
      <c r="MOU948" s="337"/>
      <c r="MOV948" s="337"/>
      <c r="MOW948" s="337"/>
      <c r="MOX948" s="337"/>
      <c r="MOY948" s="337"/>
      <c r="MOZ948" s="337"/>
      <c r="MPA948" s="337"/>
      <c r="MPB948" s="337"/>
      <c r="MPC948" s="337"/>
      <c r="MPD948" s="337"/>
      <c r="MPE948" s="337"/>
      <c r="MPF948" s="337"/>
      <c r="MPG948" s="337"/>
      <c r="MPH948" s="337"/>
      <c r="MPI948" s="337"/>
      <c r="MPJ948" s="337"/>
      <c r="MPK948" s="337"/>
      <c r="MPL948" s="337"/>
      <c r="MPM948" s="337"/>
      <c r="MPN948" s="337"/>
      <c r="MPO948" s="337"/>
      <c r="MPP948" s="337"/>
      <c r="MPQ948" s="337"/>
      <c r="MPR948" s="337"/>
      <c r="MPS948" s="337"/>
      <c r="MPT948" s="337"/>
      <c r="MPU948" s="337"/>
      <c r="MPV948" s="337"/>
      <c r="MPW948" s="337"/>
      <c r="MPX948" s="337"/>
      <c r="MPY948" s="337"/>
      <c r="MPZ948" s="337"/>
      <c r="MQA948" s="337"/>
      <c r="MQB948" s="337"/>
      <c r="MQC948" s="337"/>
      <c r="MQD948" s="337"/>
      <c r="MQE948" s="337"/>
      <c r="MQF948" s="337"/>
      <c r="MQG948" s="337"/>
      <c r="MQH948" s="337"/>
      <c r="MQI948" s="337"/>
      <c r="MQJ948" s="337"/>
      <c r="MQK948" s="337"/>
      <c r="MQL948" s="337"/>
      <c r="MQM948" s="337"/>
      <c r="MQN948" s="337"/>
      <c r="MQO948" s="337"/>
      <c r="MQP948" s="337"/>
      <c r="MQQ948" s="337"/>
      <c r="MQR948" s="337"/>
      <c r="MQS948" s="337"/>
      <c r="MQT948" s="337"/>
      <c r="MQU948" s="337"/>
      <c r="MQV948" s="337"/>
      <c r="MQW948" s="337"/>
      <c r="MQX948" s="337"/>
      <c r="MQY948" s="337"/>
      <c r="MQZ948" s="337"/>
      <c r="MRA948" s="337"/>
      <c r="MRB948" s="337"/>
      <c r="MRC948" s="337"/>
      <c r="MRD948" s="337"/>
      <c r="MRE948" s="337"/>
      <c r="MRF948" s="337"/>
      <c r="MRG948" s="337"/>
      <c r="MRH948" s="337"/>
      <c r="MRI948" s="337"/>
      <c r="MRJ948" s="337"/>
      <c r="MRK948" s="337"/>
      <c r="MRL948" s="337"/>
      <c r="MRM948" s="337"/>
      <c r="MRN948" s="337"/>
      <c r="MRO948" s="337"/>
      <c r="MRP948" s="337"/>
      <c r="MRQ948" s="337"/>
      <c r="MRR948" s="337"/>
      <c r="MRS948" s="337"/>
      <c r="MRT948" s="337"/>
      <c r="MRU948" s="337"/>
      <c r="MRV948" s="337"/>
      <c r="MRW948" s="337"/>
      <c r="MRX948" s="337"/>
      <c r="MRY948" s="337"/>
      <c r="MRZ948" s="337"/>
      <c r="MSA948" s="337"/>
      <c r="MSB948" s="337"/>
      <c r="MSC948" s="337"/>
      <c r="MSD948" s="337"/>
      <c r="MSE948" s="337"/>
      <c r="MSF948" s="337"/>
      <c r="MSG948" s="337"/>
      <c r="MSH948" s="337"/>
      <c r="MSI948" s="337"/>
      <c r="MSJ948" s="337"/>
      <c r="MSK948" s="337"/>
      <c r="MSL948" s="337"/>
      <c r="MSM948" s="337"/>
      <c r="MSN948" s="337"/>
      <c r="MSO948" s="337"/>
      <c r="MSP948" s="337"/>
      <c r="MSQ948" s="337"/>
      <c r="MSR948" s="337"/>
      <c r="MSS948" s="337"/>
      <c r="MST948" s="337"/>
      <c r="MSU948" s="337"/>
      <c r="MSV948" s="337"/>
      <c r="MSW948" s="337"/>
      <c r="MSX948" s="337"/>
      <c r="MSY948" s="337"/>
      <c r="MSZ948" s="337"/>
      <c r="MTA948" s="337"/>
      <c r="MTB948" s="337"/>
      <c r="MTC948" s="337"/>
      <c r="MTD948" s="337"/>
      <c r="MTE948" s="337"/>
      <c r="MTF948" s="337"/>
      <c r="MTG948" s="337"/>
      <c r="MTH948" s="337"/>
      <c r="MTI948" s="337"/>
      <c r="MTJ948" s="337"/>
      <c r="MTK948" s="337"/>
      <c r="MTL948" s="337"/>
      <c r="MTM948" s="337"/>
      <c r="MTN948" s="337"/>
      <c r="MTO948" s="337"/>
      <c r="MTP948" s="337"/>
      <c r="MTQ948" s="337"/>
      <c r="MTR948" s="337"/>
      <c r="MTS948" s="337"/>
      <c r="MTT948" s="337"/>
      <c r="MTU948" s="337"/>
      <c r="MTV948" s="337"/>
      <c r="MTW948" s="337"/>
      <c r="MTX948" s="337"/>
      <c r="MTY948" s="337"/>
      <c r="MTZ948" s="337"/>
      <c r="MUA948" s="337"/>
      <c r="MUB948" s="337"/>
      <c r="MUC948" s="337"/>
      <c r="MUD948" s="337"/>
      <c r="MUE948" s="337"/>
      <c r="MUF948" s="337"/>
      <c r="MUG948" s="337"/>
      <c r="MUH948" s="337"/>
      <c r="MUI948" s="337"/>
      <c r="MUJ948" s="337"/>
      <c r="MUK948" s="337"/>
      <c r="MUL948" s="337"/>
      <c r="MUM948" s="337"/>
      <c r="MUN948" s="337"/>
      <c r="MUO948" s="337"/>
      <c r="MUP948" s="337"/>
      <c r="MUQ948" s="337"/>
      <c r="MUR948" s="337"/>
      <c r="MUS948" s="337"/>
      <c r="MUT948" s="337"/>
      <c r="MUU948" s="337"/>
      <c r="MUV948" s="337"/>
      <c r="MUW948" s="337"/>
      <c r="MUX948" s="337"/>
      <c r="MUY948" s="337"/>
      <c r="MUZ948" s="337"/>
      <c r="MVA948" s="337"/>
      <c r="MVB948" s="337"/>
      <c r="MVC948" s="337"/>
      <c r="MVD948" s="337"/>
      <c r="MVE948" s="337"/>
      <c r="MVF948" s="337"/>
      <c r="MVG948" s="337"/>
      <c r="MVH948" s="337"/>
      <c r="MVI948" s="337"/>
      <c r="MVJ948" s="337"/>
      <c r="MVK948" s="337"/>
      <c r="MVL948" s="337"/>
      <c r="MVM948" s="337"/>
      <c r="MVN948" s="337"/>
      <c r="MVO948" s="337"/>
      <c r="MVP948" s="337"/>
      <c r="MVQ948" s="337"/>
      <c r="MVR948" s="337"/>
      <c r="MVS948" s="337"/>
      <c r="MVT948" s="337"/>
      <c r="MVU948" s="337"/>
      <c r="MVV948" s="337"/>
      <c r="MVW948" s="337"/>
      <c r="MVX948" s="337"/>
      <c r="MVY948" s="337"/>
      <c r="MVZ948" s="337"/>
      <c r="MWA948" s="337"/>
      <c r="MWB948" s="337"/>
      <c r="MWC948" s="337"/>
      <c r="MWD948" s="337"/>
      <c r="MWE948" s="337"/>
      <c r="MWF948" s="337"/>
      <c r="MWG948" s="337"/>
      <c r="MWH948" s="337"/>
      <c r="MWI948" s="337"/>
      <c r="MWJ948" s="337"/>
      <c r="MWK948" s="337"/>
      <c r="MWL948" s="337"/>
      <c r="MWM948" s="337"/>
      <c r="MWN948" s="337"/>
      <c r="MWO948" s="337"/>
      <c r="MWP948" s="337"/>
      <c r="MWQ948" s="337"/>
      <c r="MWR948" s="337"/>
      <c r="MWS948" s="337"/>
      <c r="MWT948" s="337"/>
      <c r="MWU948" s="337"/>
      <c r="MWV948" s="337"/>
      <c r="MWW948" s="337"/>
      <c r="MWX948" s="337"/>
      <c r="MWY948" s="337"/>
      <c r="MWZ948" s="337"/>
      <c r="MXA948" s="337"/>
      <c r="MXB948" s="337"/>
      <c r="MXC948" s="337"/>
      <c r="MXD948" s="337"/>
      <c r="MXE948" s="337"/>
      <c r="MXF948" s="337"/>
      <c r="MXG948" s="337"/>
      <c r="MXH948" s="337"/>
      <c r="MXI948" s="337"/>
      <c r="MXJ948" s="337"/>
      <c r="MXK948" s="337"/>
      <c r="MXL948" s="337"/>
      <c r="MXM948" s="337"/>
      <c r="MXN948" s="337"/>
      <c r="MXO948" s="337"/>
      <c r="MXP948" s="337"/>
      <c r="MXQ948" s="337"/>
      <c r="MXR948" s="337"/>
      <c r="MXS948" s="337"/>
      <c r="MXT948" s="337"/>
      <c r="MXU948" s="337"/>
      <c r="MXV948" s="337"/>
      <c r="MXW948" s="337"/>
      <c r="MXX948" s="337"/>
      <c r="MXY948" s="337"/>
      <c r="MXZ948" s="337"/>
      <c r="MYA948" s="337"/>
      <c r="MYB948" s="337"/>
      <c r="MYC948" s="337"/>
      <c r="MYD948" s="337"/>
      <c r="MYE948" s="337"/>
      <c r="MYF948" s="337"/>
      <c r="MYG948" s="337"/>
      <c r="MYH948" s="337"/>
      <c r="MYI948" s="337"/>
      <c r="MYJ948" s="337"/>
      <c r="MYK948" s="337"/>
      <c r="MYL948" s="337"/>
      <c r="MYM948" s="337"/>
      <c r="MYN948" s="337"/>
      <c r="MYO948" s="337"/>
      <c r="MYP948" s="337"/>
      <c r="MYQ948" s="337"/>
      <c r="MYR948" s="337"/>
      <c r="MYS948" s="337"/>
      <c r="MYT948" s="337"/>
      <c r="MYU948" s="337"/>
      <c r="MYV948" s="337"/>
      <c r="MYW948" s="337"/>
      <c r="MYX948" s="337"/>
      <c r="MYY948" s="337"/>
      <c r="MYZ948" s="337"/>
      <c r="MZA948" s="337"/>
      <c r="MZB948" s="337"/>
      <c r="MZC948" s="337"/>
      <c r="MZD948" s="337"/>
      <c r="MZE948" s="337"/>
      <c r="MZF948" s="337"/>
      <c r="MZG948" s="337"/>
      <c r="MZH948" s="337"/>
      <c r="MZI948" s="337"/>
      <c r="MZJ948" s="337"/>
      <c r="MZK948" s="337"/>
      <c r="MZL948" s="337"/>
      <c r="MZM948" s="337"/>
      <c r="MZN948" s="337"/>
      <c r="MZO948" s="337"/>
      <c r="MZP948" s="337"/>
      <c r="MZQ948" s="337"/>
      <c r="MZR948" s="337"/>
      <c r="MZS948" s="337"/>
      <c r="MZT948" s="337"/>
      <c r="MZU948" s="337"/>
      <c r="MZV948" s="337"/>
      <c r="MZW948" s="337"/>
      <c r="MZX948" s="337"/>
      <c r="MZY948" s="337"/>
      <c r="MZZ948" s="337"/>
      <c r="NAA948" s="337"/>
      <c r="NAB948" s="337"/>
      <c r="NAC948" s="337"/>
      <c r="NAD948" s="337"/>
      <c r="NAE948" s="337"/>
      <c r="NAF948" s="337"/>
      <c r="NAG948" s="337"/>
      <c r="NAH948" s="337"/>
      <c r="NAI948" s="337"/>
      <c r="NAJ948" s="337"/>
      <c r="NAK948" s="337"/>
      <c r="NAL948" s="337"/>
      <c r="NAM948" s="337"/>
      <c r="NAN948" s="337"/>
      <c r="NAO948" s="337"/>
      <c r="NAP948" s="337"/>
      <c r="NAQ948" s="337"/>
      <c r="NAR948" s="337"/>
      <c r="NAS948" s="337"/>
      <c r="NAT948" s="337"/>
      <c r="NAU948" s="337"/>
      <c r="NAV948" s="337"/>
      <c r="NAW948" s="337"/>
      <c r="NAX948" s="337"/>
      <c r="NAY948" s="337"/>
      <c r="NAZ948" s="337"/>
      <c r="NBA948" s="337"/>
      <c r="NBB948" s="337"/>
      <c r="NBC948" s="337"/>
      <c r="NBD948" s="337"/>
      <c r="NBE948" s="337"/>
      <c r="NBF948" s="337"/>
      <c r="NBG948" s="337"/>
      <c r="NBH948" s="337"/>
      <c r="NBI948" s="337"/>
      <c r="NBJ948" s="337"/>
      <c r="NBK948" s="337"/>
      <c r="NBL948" s="337"/>
      <c r="NBM948" s="337"/>
      <c r="NBN948" s="337"/>
      <c r="NBO948" s="337"/>
      <c r="NBP948" s="337"/>
      <c r="NBQ948" s="337"/>
      <c r="NBR948" s="337"/>
      <c r="NBS948" s="337"/>
      <c r="NBT948" s="337"/>
      <c r="NBU948" s="337"/>
      <c r="NBV948" s="337"/>
      <c r="NBW948" s="337"/>
      <c r="NBX948" s="337"/>
      <c r="NBY948" s="337"/>
      <c r="NBZ948" s="337"/>
      <c r="NCA948" s="337"/>
      <c r="NCB948" s="337"/>
      <c r="NCC948" s="337"/>
      <c r="NCD948" s="337"/>
      <c r="NCE948" s="337"/>
      <c r="NCF948" s="337"/>
      <c r="NCG948" s="337"/>
      <c r="NCH948" s="337"/>
      <c r="NCI948" s="337"/>
      <c r="NCJ948" s="337"/>
      <c r="NCK948" s="337"/>
      <c r="NCL948" s="337"/>
      <c r="NCM948" s="337"/>
      <c r="NCN948" s="337"/>
      <c r="NCO948" s="337"/>
      <c r="NCP948" s="337"/>
      <c r="NCQ948" s="337"/>
      <c r="NCR948" s="337"/>
      <c r="NCS948" s="337"/>
      <c r="NCT948" s="337"/>
      <c r="NCU948" s="337"/>
      <c r="NCV948" s="337"/>
      <c r="NCW948" s="337"/>
      <c r="NCX948" s="337"/>
      <c r="NCY948" s="337"/>
      <c r="NCZ948" s="337"/>
      <c r="NDA948" s="337"/>
      <c r="NDB948" s="337"/>
      <c r="NDC948" s="337"/>
      <c r="NDD948" s="337"/>
      <c r="NDE948" s="337"/>
      <c r="NDF948" s="337"/>
      <c r="NDG948" s="337"/>
      <c r="NDH948" s="337"/>
      <c r="NDI948" s="337"/>
      <c r="NDJ948" s="337"/>
      <c r="NDK948" s="337"/>
      <c r="NDL948" s="337"/>
      <c r="NDM948" s="337"/>
      <c r="NDN948" s="337"/>
      <c r="NDO948" s="337"/>
      <c r="NDP948" s="337"/>
      <c r="NDQ948" s="337"/>
      <c r="NDR948" s="337"/>
      <c r="NDS948" s="337"/>
      <c r="NDT948" s="337"/>
      <c r="NDU948" s="337"/>
      <c r="NDV948" s="337"/>
      <c r="NDW948" s="337"/>
      <c r="NDX948" s="337"/>
      <c r="NDY948" s="337"/>
      <c r="NDZ948" s="337"/>
      <c r="NEA948" s="337"/>
      <c r="NEB948" s="337"/>
      <c r="NEC948" s="337"/>
      <c r="NED948" s="337"/>
      <c r="NEE948" s="337"/>
      <c r="NEF948" s="337"/>
      <c r="NEG948" s="337"/>
      <c r="NEH948" s="337"/>
      <c r="NEI948" s="337"/>
      <c r="NEJ948" s="337"/>
      <c r="NEK948" s="337"/>
      <c r="NEL948" s="337"/>
      <c r="NEM948" s="337"/>
      <c r="NEN948" s="337"/>
      <c r="NEO948" s="337"/>
      <c r="NEP948" s="337"/>
      <c r="NEQ948" s="337"/>
      <c r="NER948" s="337"/>
      <c r="NES948" s="337"/>
      <c r="NET948" s="337"/>
      <c r="NEU948" s="337"/>
      <c r="NEV948" s="337"/>
      <c r="NEW948" s="337"/>
      <c r="NEX948" s="337"/>
      <c r="NEY948" s="337"/>
      <c r="NEZ948" s="337"/>
      <c r="NFA948" s="337"/>
      <c r="NFB948" s="337"/>
      <c r="NFC948" s="337"/>
      <c r="NFD948" s="337"/>
      <c r="NFE948" s="337"/>
      <c r="NFF948" s="337"/>
      <c r="NFG948" s="337"/>
      <c r="NFH948" s="337"/>
      <c r="NFI948" s="337"/>
      <c r="NFJ948" s="337"/>
      <c r="NFK948" s="337"/>
      <c r="NFL948" s="337"/>
      <c r="NFM948" s="337"/>
      <c r="NFN948" s="337"/>
      <c r="NFO948" s="337"/>
      <c r="NFP948" s="337"/>
      <c r="NFQ948" s="337"/>
      <c r="NFR948" s="337"/>
      <c r="NFS948" s="337"/>
      <c r="NFT948" s="337"/>
      <c r="NFU948" s="337"/>
      <c r="NFV948" s="337"/>
      <c r="NFW948" s="337"/>
      <c r="NFX948" s="337"/>
      <c r="NFY948" s="337"/>
      <c r="NFZ948" s="337"/>
      <c r="NGA948" s="337"/>
      <c r="NGB948" s="337"/>
      <c r="NGC948" s="337"/>
      <c r="NGD948" s="337"/>
      <c r="NGE948" s="337"/>
      <c r="NGF948" s="337"/>
      <c r="NGG948" s="337"/>
      <c r="NGH948" s="337"/>
      <c r="NGI948" s="337"/>
      <c r="NGJ948" s="337"/>
      <c r="NGK948" s="337"/>
      <c r="NGL948" s="337"/>
      <c r="NGM948" s="337"/>
      <c r="NGN948" s="337"/>
      <c r="NGO948" s="337"/>
      <c r="NGP948" s="337"/>
      <c r="NGQ948" s="337"/>
      <c r="NGR948" s="337"/>
      <c r="NGS948" s="337"/>
      <c r="NGT948" s="337"/>
      <c r="NGU948" s="337"/>
      <c r="NGV948" s="337"/>
      <c r="NGW948" s="337"/>
      <c r="NGX948" s="337"/>
      <c r="NGY948" s="337"/>
      <c r="NGZ948" s="337"/>
      <c r="NHA948" s="337"/>
      <c r="NHB948" s="337"/>
      <c r="NHC948" s="337"/>
      <c r="NHD948" s="337"/>
      <c r="NHE948" s="337"/>
      <c r="NHF948" s="337"/>
      <c r="NHG948" s="337"/>
      <c r="NHH948" s="337"/>
      <c r="NHI948" s="337"/>
      <c r="NHJ948" s="337"/>
      <c r="NHK948" s="337"/>
      <c r="NHL948" s="337"/>
      <c r="NHM948" s="337"/>
      <c r="NHN948" s="337"/>
      <c r="NHO948" s="337"/>
      <c r="NHP948" s="337"/>
      <c r="NHQ948" s="337"/>
      <c r="NHR948" s="337"/>
      <c r="NHS948" s="337"/>
      <c r="NHT948" s="337"/>
      <c r="NHU948" s="337"/>
      <c r="NHV948" s="337"/>
      <c r="NHW948" s="337"/>
      <c r="NHX948" s="337"/>
      <c r="NHY948" s="337"/>
      <c r="NHZ948" s="337"/>
      <c r="NIA948" s="337"/>
      <c r="NIB948" s="337"/>
      <c r="NIC948" s="337"/>
      <c r="NID948" s="337"/>
      <c r="NIE948" s="337"/>
      <c r="NIF948" s="337"/>
      <c r="NIG948" s="337"/>
      <c r="NIH948" s="337"/>
      <c r="NII948" s="337"/>
      <c r="NIJ948" s="337"/>
      <c r="NIK948" s="337"/>
      <c r="NIL948" s="337"/>
      <c r="NIM948" s="337"/>
      <c r="NIN948" s="337"/>
      <c r="NIO948" s="337"/>
      <c r="NIP948" s="337"/>
      <c r="NIQ948" s="337"/>
      <c r="NIR948" s="337"/>
      <c r="NIS948" s="337"/>
      <c r="NIT948" s="337"/>
      <c r="NIU948" s="337"/>
      <c r="NIV948" s="337"/>
      <c r="NIW948" s="337"/>
      <c r="NIX948" s="337"/>
      <c r="NIY948" s="337"/>
      <c r="NIZ948" s="337"/>
      <c r="NJA948" s="337"/>
      <c r="NJB948" s="337"/>
      <c r="NJC948" s="337"/>
      <c r="NJD948" s="337"/>
      <c r="NJE948" s="337"/>
      <c r="NJF948" s="337"/>
      <c r="NJG948" s="337"/>
      <c r="NJH948" s="337"/>
      <c r="NJI948" s="337"/>
      <c r="NJJ948" s="337"/>
      <c r="NJK948" s="337"/>
      <c r="NJL948" s="337"/>
      <c r="NJM948" s="337"/>
      <c r="NJN948" s="337"/>
      <c r="NJO948" s="337"/>
      <c r="NJP948" s="337"/>
      <c r="NJQ948" s="337"/>
      <c r="NJR948" s="337"/>
      <c r="NJS948" s="337"/>
      <c r="NJT948" s="337"/>
      <c r="NJU948" s="337"/>
      <c r="NJV948" s="337"/>
      <c r="NJW948" s="337"/>
      <c r="NJX948" s="337"/>
      <c r="NJY948" s="337"/>
      <c r="NJZ948" s="337"/>
      <c r="NKA948" s="337"/>
      <c r="NKB948" s="337"/>
      <c r="NKC948" s="337"/>
      <c r="NKD948" s="337"/>
      <c r="NKE948" s="337"/>
      <c r="NKF948" s="337"/>
      <c r="NKG948" s="337"/>
      <c r="NKH948" s="337"/>
      <c r="NKI948" s="337"/>
      <c r="NKJ948" s="337"/>
      <c r="NKK948" s="337"/>
      <c r="NKL948" s="337"/>
      <c r="NKM948" s="337"/>
      <c r="NKN948" s="337"/>
      <c r="NKO948" s="337"/>
      <c r="NKP948" s="337"/>
      <c r="NKQ948" s="337"/>
      <c r="NKR948" s="337"/>
      <c r="NKS948" s="337"/>
      <c r="NKT948" s="337"/>
      <c r="NKU948" s="337"/>
      <c r="NKV948" s="337"/>
      <c r="NKW948" s="337"/>
      <c r="NKX948" s="337"/>
      <c r="NKY948" s="337"/>
      <c r="NKZ948" s="337"/>
      <c r="NLA948" s="337"/>
      <c r="NLB948" s="337"/>
      <c r="NLC948" s="337"/>
      <c r="NLD948" s="337"/>
      <c r="NLE948" s="337"/>
      <c r="NLF948" s="337"/>
      <c r="NLG948" s="337"/>
      <c r="NLH948" s="337"/>
      <c r="NLI948" s="337"/>
      <c r="NLJ948" s="337"/>
      <c r="NLK948" s="337"/>
      <c r="NLL948" s="337"/>
      <c r="NLM948" s="337"/>
      <c r="NLN948" s="337"/>
      <c r="NLO948" s="337"/>
      <c r="NLP948" s="337"/>
      <c r="NLQ948" s="337"/>
      <c r="NLR948" s="337"/>
      <c r="NLS948" s="337"/>
      <c r="NLT948" s="337"/>
      <c r="NLU948" s="337"/>
      <c r="NLV948" s="337"/>
      <c r="NLW948" s="337"/>
      <c r="NLX948" s="337"/>
      <c r="NLY948" s="337"/>
      <c r="NLZ948" s="337"/>
      <c r="NMA948" s="337"/>
      <c r="NMB948" s="337"/>
      <c r="NMC948" s="337"/>
      <c r="NMD948" s="337"/>
      <c r="NME948" s="337"/>
      <c r="NMF948" s="337"/>
      <c r="NMG948" s="337"/>
      <c r="NMH948" s="337"/>
      <c r="NMI948" s="337"/>
      <c r="NMJ948" s="337"/>
      <c r="NMK948" s="337"/>
      <c r="NML948" s="337"/>
      <c r="NMM948" s="337"/>
      <c r="NMN948" s="337"/>
      <c r="NMO948" s="337"/>
      <c r="NMP948" s="337"/>
      <c r="NMQ948" s="337"/>
      <c r="NMR948" s="337"/>
      <c r="NMS948" s="337"/>
      <c r="NMT948" s="337"/>
      <c r="NMU948" s="337"/>
      <c r="NMV948" s="337"/>
      <c r="NMW948" s="337"/>
      <c r="NMX948" s="337"/>
      <c r="NMY948" s="337"/>
      <c r="NMZ948" s="337"/>
      <c r="NNA948" s="337"/>
      <c r="NNB948" s="337"/>
      <c r="NNC948" s="337"/>
      <c r="NND948" s="337"/>
      <c r="NNE948" s="337"/>
      <c r="NNF948" s="337"/>
      <c r="NNG948" s="337"/>
      <c r="NNH948" s="337"/>
      <c r="NNI948" s="337"/>
      <c r="NNJ948" s="337"/>
      <c r="NNK948" s="337"/>
      <c r="NNL948" s="337"/>
      <c r="NNM948" s="337"/>
      <c r="NNN948" s="337"/>
      <c r="NNO948" s="337"/>
      <c r="NNP948" s="337"/>
      <c r="NNQ948" s="337"/>
      <c r="NNR948" s="337"/>
      <c r="NNS948" s="337"/>
      <c r="NNT948" s="337"/>
      <c r="NNU948" s="337"/>
      <c r="NNV948" s="337"/>
      <c r="NNW948" s="337"/>
      <c r="NNX948" s="337"/>
      <c r="NNY948" s="337"/>
      <c r="NNZ948" s="337"/>
      <c r="NOA948" s="337"/>
      <c r="NOB948" s="337"/>
      <c r="NOC948" s="337"/>
      <c r="NOD948" s="337"/>
      <c r="NOE948" s="337"/>
      <c r="NOF948" s="337"/>
      <c r="NOG948" s="337"/>
      <c r="NOH948" s="337"/>
      <c r="NOI948" s="337"/>
      <c r="NOJ948" s="337"/>
      <c r="NOK948" s="337"/>
      <c r="NOL948" s="337"/>
      <c r="NOM948" s="337"/>
      <c r="NON948" s="337"/>
      <c r="NOO948" s="337"/>
      <c r="NOP948" s="337"/>
      <c r="NOQ948" s="337"/>
      <c r="NOR948" s="337"/>
      <c r="NOS948" s="337"/>
      <c r="NOT948" s="337"/>
      <c r="NOU948" s="337"/>
      <c r="NOV948" s="337"/>
      <c r="NOW948" s="337"/>
      <c r="NOX948" s="337"/>
      <c r="NOY948" s="337"/>
      <c r="NOZ948" s="337"/>
      <c r="NPA948" s="337"/>
      <c r="NPB948" s="337"/>
      <c r="NPC948" s="337"/>
      <c r="NPD948" s="337"/>
      <c r="NPE948" s="337"/>
      <c r="NPF948" s="337"/>
      <c r="NPG948" s="337"/>
      <c r="NPH948" s="337"/>
      <c r="NPI948" s="337"/>
      <c r="NPJ948" s="337"/>
      <c r="NPK948" s="337"/>
      <c r="NPL948" s="337"/>
      <c r="NPM948" s="337"/>
      <c r="NPN948" s="337"/>
      <c r="NPO948" s="337"/>
      <c r="NPP948" s="337"/>
      <c r="NPQ948" s="337"/>
      <c r="NPR948" s="337"/>
      <c r="NPS948" s="337"/>
      <c r="NPT948" s="337"/>
      <c r="NPU948" s="337"/>
      <c r="NPV948" s="337"/>
      <c r="NPW948" s="337"/>
      <c r="NPX948" s="337"/>
      <c r="NPY948" s="337"/>
      <c r="NPZ948" s="337"/>
      <c r="NQA948" s="337"/>
      <c r="NQB948" s="337"/>
      <c r="NQC948" s="337"/>
      <c r="NQD948" s="337"/>
      <c r="NQE948" s="337"/>
      <c r="NQF948" s="337"/>
      <c r="NQG948" s="337"/>
      <c r="NQH948" s="337"/>
      <c r="NQI948" s="337"/>
      <c r="NQJ948" s="337"/>
      <c r="NQK948" s="337"/>
      <c r="NQL948" s="337"/>
      <c r="NQM948" s="337"/>
      <c r="NQN948" s="337"/>
      <c r="NQO948" s="337"/>
      <c r="NQP948" s="337"/>
      <c r="NQQ948" s="337"/>
      <c r="NQR948" s="337"/>
      <c r="NQS948" s="337"/>
      <c r="NQT948" s="337"/>
      <c r="NQU948" s="337"/>
      <c r="NQV948" s="337"/>
      <c r="NQW948" s="337"/>
      <c r="NQX948" s="337"/>
      <c r="NQY948" s="337"/>
      <c r="NQZ948" s="337"/>
      <c r="NRA948" s="337"/>
      <c r="NRB948" s="337"/>
      <c r="NRC948" s="337"/>
      <c r="NRD948" s="337"/>
      <c r="NRE948" s="337"/>
      <c r="NRF948" s="337"/>
      <c r="NRG948" s="337"/>
      <c r="NRH948" s="337"/>
      <c r="NRI948" s="337"/>
      <c r="NRJ948" s="337"/>
      <c r="NRK948" s="337"/>
      <c r="NRL948" s="337"/>
      <c r="NRM948" s="337"/>
      <c r="NRN948" s="337"/>
      <c r="NRO948" s="337"/>
      <c r="NRP948" s="337"/>
      <c r="NRQ948" s="337"/>
      <c r="NRR948" s="337"/>
      <c r="NRS948" s="337"/>
      <c r="NRT948" s="337"/>
      <c r="NRU948" s="337"/>
      <c r="NRV948" s="337"/>
      <c r="NRW948" s="337"/>
      <c r="NRX948" s="337"/>
      <c r="NRY948" s="337"/>
      <c r="NRZ948" s="337"/>
      <c r="NSA948" s="337"/>
      <c r="NSB948" s="337"/>
      <c r="NSC948" s="337"/>
      <c r="NSD948" s="337"/>
      <c r="NSE948" s="337"/>
      <c r="NSF948" s="337"/>
      <c r="NSG948" s="337"/>
      <c r="NSH948" s="337"/>
      <c r="NSI948" s="337"/>
      <c r="NSJ948" s="337"/>
      <c r="NSK948" s="337"/>
      <c r="NSL948" s="337"/>
      <c r="NSM948" s="337"/>
      <c r="NSN948" s="337"/>
      <c r="NSO948" s="337"/>
      <c r="NSP948" s="337"/>
      <c r="NSQ948" s="337"/>
      <c r="NSR948" s="337"/>
      <c r="NSS948" s="337"/>
      <c r="NST948" s="337"/>
      <c r="NSU948" s="337"/>
      <c r="NSV948" s="337"/>
      <c r="NSW948" s="337"/>
      <c r="NSX948" s="337"/>
      <c r="NSY948" s="337"/>
      <c r="NSZ948" s="337"/>
      <c r="NTA948" s="337"/>
      <c r="NTB948" s="337"/>
      <c r="NTC948" s="337"/>
      <c r="NTD948" s="337"/>
      <c r="NTE948" s="337"/>
      <c r="NTF948" s="337"/>
      <c r="NTG948" s="337"/>
      <c r="NTH948" s="337"/>
      <c r="NTI948" s="337"/>
      <c r="NTJ948" s="337"/>
      <c r="NTK948" s="337"/>
      <c r="NTL948" s="337"/>
      <c r="NTM948" s="337"/>
      <c r="NTN948" s="337"/>
      <c r="NTO948" s="337"/>
      <c r="NTP948" s="337"/>
      <c r="NTQ948" s="337"/>
      <c r="NTR948" s="337"/>
      <c r="NTS948" s="337"/>
      <c r="NTT948" s="337"/>
      <c r="NTU948" s="337"/>
      <c r="NTV948" s="337"/>
      <c r="NTW948" s="337"/>
      <c r="NTX948" s="337"/>
      <c r="NTY948" s="337"/>
      <c r="NTZ948" s="337"/>
      <c r="NUA948" s="337"/>
      <c r="NUB948" s="337"/>
      <c r="NUC948" s="337"/>
      <c r="NUD948" s="337"/>
      <c r="NUE948" s="337"/>
      <c r="NUF948" s="337"/>
      <c r="NUG948" s="337"/>
      <c r="NUH948" s="337"/>
      <c r="NUI948" s="337"/>
      <c r="NUJ948" s="337"/>
      <c r="NUK948" s="337"/>
      <c r="NUL948" s="337"/>
      <c r="NUM948" s="337"/>
      <c r="NUN948" s="337"/>
      <c r="NUO948" s="337"/>
      <c r="NUP948" s="337"/>
      <c r="NUQ948" s="337"/>
      <c r="NUR948" s="337"/>
      <c r="NUS948" s="337"/>
      <c r="NUT948" s="337"/>
      <c r="NUU948" s="337"/>
      <c r="NUV948" s="337"/>
      <c r="NUW948" s="337"/>
      <c r="NUX948" s="337"/>
      <c r="NUY948" s="337"/>
      <c r="NUZ948" s="337"/>
      <c r="NVA948" s="337"/>
      <c r="NVB948" s="337"/>
      <c r="NVC948" s="337"/>
      <c r="NVD948" s="337"/>
      <c r="NVE948" s="337"/>
      <c r="NVF948" s="337"/>
      <c r="NVG948" s="337"/>
      <c r="NVH948" s="337"/>
      <c r="NVI948" s="337"/>
      <c r="NVJ948" s="337"/>
      <c r="NVK948" s="337"/>
      <c r="NVL948" s="337"/>
      <c r="NVM948" s="337"/>
      <c r="NVN948" s="337"/>
      <c r="NVO948" s="337"/>
      <c r="NVP948" s="337"/>
      <c r="NVQ948" s="337"/>
      <c r="NVR948" s="337"/>
      <c r="NVS948" s="337"/>
      <c r="NVT948" s="337"/>
      <c r="NVU948" s="337"/>
      <c r="NVV948" s="337"/>
      <c r="NVW948" s="337"/>
      <c r="NVX948" s="337"/>
      <c r="NVY948" s="337"/>
      <c r="NVZ948" s="337"/>
      <c r="NWA948" s="337"/>
      <c r="NWB948" s="337"/>
      <c r="NWC948" s="337"/>
      <c r="NWD948" s="337"/>
      <c r="NWE948" s="337"/>
      <c r="NWF948" s="337"/>
      <c r="NWG948" s="337"/>
      <c r="NWH948" s="337"/>
      <c r="NWI948" s="337"/>
      <c r="NWJ948" s="337"/>
      <c r="NWK948" s="337"/>
      <c r="NWL948" s="337"/>
      <c r="NWM948" s="337"/>
      <c r="NWN948" s="337"/>
      <c r="NWO948" s="337"/>
      <c r="NWP948" s="337"/>
      <c r="NWQ948" s="337"/>
      <c r="NWR948" s="337"/>
      <c r="NWS948" s="337"/>
      <c r="NWT948" s="337"/>
      <c r="NWU948" s="337"/>
      <c r="NWV948" s="337"/>
      <c r="NWW948" s="337"/>
      <c r="NWX948" s="337"/>
      <c r="NWY948" s="337"/>
      <c r="NWZ948" s="337"/>
      <c r="NXA948" s="337"/>
      <c r="NXB948" s="337"/>
      <c r="NXC948" s="337"/>
      <c r="NXD948" s="337"/>
      <c r="NXE948" s="337"/>
      <c r="NXF948" s="337"/>
      <c r="NXG948" s="337"/>
      <c r="NXH948" s="337"/>
      <c r="NXI948" s="337"/>
      <c r="NXJ948" s="337"/>
      <c r="NXK948" s="337"/>
      <c r="NXL948" s="337"/>
      <c r="NXM948" s="337"/>
      <c r="NXN948" s="337"/>
      <c r="NXO948" s="337"/>
      <c r="NXP948" s="337"/>
      <c r="NXQ948" s="337"/>
      <c r="NXR948" s="337"/>
      <c r="NXS948" s="337"/>
      <c r="NXT948" s="337"/>
      <c r="NXU948" s="337"/>
      <c r="NXV948" s="337"/>
      <c r="NXW948" s="337"/>
      <c r="NXX948" s="337"/>
      <c r="NXY948" s="337"/>
      <c r="NXZ948" s="337"/>
      <c r="NYA948" s="337"/>
      <c r="NYB948" s="337"/>
      <c r="NYC948" s="337"/>
      <c r="NYD948" s="337"/>
      <c r="NYE948" s="337"/>
      <c r="NYF948" s="337"/>
      <c r="NYG948" s="337"/>
      <c r="NYH948" s="337"/>
      <c r="NYI948" s="337"/>
      <c r="NYJ948" s="337"/>
      <c r="NYK948" s="337"/>
      <c r="NYL948" s="337"/>
      <c r="NYM948" s="337"/>
      <c r="NYN948" s="337"/>
      <c r="NYO948" s="337"/>
      <c r="NYP948" s="337"/>
      <c r="NYQ948" s="337"/>
      <c r="NYR948" s="337"/>
      <c r="NYS948" s="337"/>
      <c r="NYT948" s="337"/>
      <c r="NYU948" s="337"/>
      <c r="NYV948" s="337"/>
      <c r="NYW948" s="337"/>
      <c r="NYX948" s="337"/>
      <c r="NYY948" s="337"/>
      <c r="NYZ948" s="337"/>
      <c r="NZA948" s="337"/>
      <c r="NZB948" s="337"/>
      <c r="NZC948" s="337"/>
      <c r="NZD948" s="337"/>
      <c r="NZE948" s="337"/>
      <c r="NZF948" s="337"/>
      <c r="NZG948" s="337"/>
      <c r="NZH948" s="337"/>
      <c r="NZI948" s="337"/>
      <c r="NZJ948" s="337"/>
      <c r="NZK948" s="337"/>
      <c r="NZL948" s="337"/>
      <c r="NZM948" s="337"/>
      <c r="NZN948" s="337"/>
      <c r="NZO948" s="337"/>
      <c r="NZP948" s="337"/>
      <c r="NZQ948" s="337"/>
      <c r="NZR948" s="337"/>
      <c r="NZS948" s="337"/>
      <c r="NZT948" s="337"/>
      <c r="NZU948" s="337"/>
      <c r="NZV948" s="337"/>
      <c r="NZW948" s="337"/>
      <c r="NZX948" s="337"/>
      <c r="NZY948" s="337"/>
      <c r="NZZ948" s="337"/>
      <c r="OAA948" s="337"/>
      <c r="OAB948" s="337"/>
      <c r="OAC948" s="337"/>
      <c r="OAD948" s="337"/>
      <c r="OAE948" s="337"/>
      <c r="OAF948" s="337"/>
      <c r="OAG948" s="337"/>
      <c r="OAH948" s="337"/>
      <c r="OAI948" s="337"/>
      <c r="OAJ948" s="337"/>
      <c r="OAK948" s="337"/>
      <c r="OAL948" s="337"/>
      <c r="OAM948" s="337"/>
      <c r="OAN948" s="337"/>
      <c r="OAO948" s="337"/>
      <c r="OAP948" s="337"/>
      <c r="OAQ948" s="337"/>
      <c r="OAR948" s="337"/>
      <c r="OAS948" s="337"/>
      <c r="OAT948" s="337"/>
      <c r="OAU948" s="337"/>
      <c r="OAV948" s="337"/>
      <c r="OAW948" s="337"/>
      <c r="OAX948" s="337"/>
      <c r="OAY948" s="337"/>
      <c r="OAZ948" s="337"/>
      <c r="OBA948" s="337"/>
      <c r="OBB948" s="337"/>
      <c r="OBC948" s="337"/>
      <c r="OBD948" s="337"/>
      <c r="OBE948" s="337"/>
      <c r="OBF948" s="337"/>
      <c r="OBG948" s="337"/>
      <c r="OBH948" s="337"/>
      <c r="OBI948" s="337"/>
      <c r="OBJ948" s="337"/>
      <c r="OBK948" s="337"/>
      <c r="OBL948" s="337"/>
      <c r="OBM948" s="337"/>
      <c r="OBN948" s="337"/>
      <c r="OBO948" s="337"/>
      <c r="OBP948" s="337"/>
      <c r="OBQ948" s="337"/>
      <c r="OBR948" s="337"/>
      <c r="OBS948" s="337"/>
      <c r="OBT948" s="337"/>
      <c r="OBU948" s="337"/>
      <c r="OBV948" s="337"/>
      <c r="OBW948" s="337"/>
      <c r="OBX948" s="337"/>
      <c r="OBY948" s="337"/>
      <c r="OBZ948" s="337"/>
      <c r="OCA948" s="337"/>
      <c r="OCB948" s="337"/>
      <c r="OCC948" s="337"/>
      <c r="OCD948" s="337"/>
      <c r="OCE948" s="337"/>
      <c r="OCF948" s="337"/>
      <c r="OCG948" s="337"/>
      <c r="OCH948" s="337"/>
      <c r="OCI948" s="337"/>
      <c r="OCJ948" s="337"/>
      <c r="OCK948" s="337"/>
      <c r="OCL948" s="337"/>
      <c r="OCM948" s="337"/>
      <c r="OCN948" s="337"/>
      <c r="OCO948" s="337"/>
      <c r="OCP948" s="337"/>
      <c r="OCQ948" s="337"/>
      <c r="OCR948" s="337"/>
      <c r="OCS948" s="337"/>
      <c r="OCT948" s="337"/>
      <c r="OCU948" s="337"/>
      <c r="OCV948" s="337"/>
      <c r="OCW948" s="337"/>
      <c r="OCX948" s="337"/>
      <c r="OCY948" s="337"/>
      <c r="OCZ948" s="337"/>
      <c r="ODA948" s="337"/>
      <c r="ODB948" s="337"/>
      <c r="ODC948" s="337"/>
      <c r="ODD948" s="337"/>
      <c r="ODE948" s="337"/>
      <c r="ODF948" s="337"/>
      <c r="ODG948" s="337"/>
      <c r="ODH948" s="337"/>
      <c r="ODI948" s="337"/>
      <c r="ODJ948" s="337"/>
      <c r="ODK948" s="337"/>
      <c r="ODL948" s="337"/>
      <c r="ODM948" s="337"/>
      <c r="ODN948" s="337"/>
      <c r="ODO948" s="337"/>
      <c r="ODP948" s="337"/>
      <c r="ODQ948" s="337"/>
      <c r="ODR948" s="337"/>
      <c r="ODS948" s="337"/>
      <c r="ODT948" s="337"/>
      <c r="ODU948" s="337"/>
      <c r="ODV948" s="337"/>
      <c r="ODW948" s="337"/>
      <c r="ODX948" s="337"/>
      <c r="ODY948" s="337"/>
      <c r="ODZ948" s="337"/>
      <c r="OEA948" s="337"/>
      <c r="OEB948" s="337"/>
      <c r="OEC948" s="337"/>
      <c r="OED948" s="337"/>
      <c r="OEE948" s="337"/>
      <c r="OEF948" s="337"/>
      <c r="OEG948" s="337"/>
      <c r="OEH948" s="337"/>
      <c r="OEI948" s="337"/>
      <c r="OEJ948" s="337"/>
      <c r="OEK948" s="337"/>
      <c r="OEL948" s="337"/>
      <c r="OEM948" s="337"/>
      <c r="OEN948" s="337"/>
      <c r="OEO948" s="337"/>
      <c r="OEP948" s="337"/>
      <c r="OEQ948" s="337"/>
      <c r="OER948" s="337"/>
      <c r="OES948" s="337"/>
      <c r="OET948" s="337"/>
      <c r="OEU948" s="337"/>
      <c r="OEV948" s="337"/>
      <c r="OEW948" s="337"/>
      <c r="OEX948" s="337"/>
      <c r="OEY948" s="337"/>
      <c r="OEZ948" s="337"/>
      <c r="OFA948" s="337"/>
      <c r="OFB948" s="337"/>
      <c r="OFC948" s="337"/>
      <c r="OFD948" s="337"/>
      <c r="OFE948" s="337"/>
      <c r="OFF948" s="337"/>
      <c r="OFG948" s="337"/>
      <c r="OFH948" s="337"/>
      <c r="OFI948" s="337"/>
      <c r="OFJ948" s="337"/>
      <c r="OFK948" s="337"/>
      <c r="OFL948" s="337"/>
      <c r="OFM948" s="337"/>
      <c r="OFN948" s="337"/>
      <c r="OFO948" s="337"/>
      <c r="OFP948" s="337"/>
      <c r="OFQ948" s="337"/>
      <c r="OFR948" s="337"/>
      <c r="OFS948" s="337"/>
      <c r="OFT948" s="337"/>
      <c r="OFU948" s="337"/>
      <c r="OFV948" s="337"/>
      <c r="OFW948" s="337"/>
      <c r="OFX948" s="337"/>
      <c r="OFY948" s="337"/>
      <c r="OFZ948" s="337"/>
      <c r="OGA948" s="337"/>
      <c r="OGB948" s="337"/>
      <c r="OGC948" s="337"/>
      <c r="OGD948" s="337"/>
      <c r="OGE948" s="337"/>
      <c r="OGF948" s="337"/>
      <c r="OGG948" s="337"/>
      <c r="OGH948" s="337"/>
      <c r="OGI948" s="337"/>
      <c r="OGJ948" s="337"/>
      <c r="OGK948" s="337"/>
      <c r="OGL948" s="337"/>
      <c r="OGM948" s="337"/>
      <c r="OGN948" s="337"/>
      <c r="OGO948" s="337"/>
      <c r="OGP948" s="337"/>
      <c r="OGQ948" s="337"/>
      <c r="OGR948" s="337"/>
      <c r="OGS948" s="337"/>
      <c r="OGT948" s="337"/>
      <c r="OGU948" s="337"/>
      <c r="OGV948" s="337"/>
      <c r="OGW948" s="337"/>
      <c r="OGX948" s="337"/>
      <c r="OGY948" s="337"/>
      <c r="OGZ948" s="337"/>
      <c r="OHA948" s="337"/>
      <c r="OHB948" s="337"/>
      <c r="OHC948" s="337"/>
      <c r="OHD948" s="337"/>
      <c r="OHE948" s="337"/>
      <c r="OHF948" s="337"/>
      <c r="OHG948" s="337"/>
      <c r="OHH948" s="337"/>
      <c r="OHI948" s="337"/>
      <c r="OHJ948" s="337"/>
      <c r="OHK948" s="337"/>
      <c r="OHL948" s="337"/>
      <c r="OHM948" s="337"/>
      <c r="OHN948" s="337"/>
      <c r="OHO948" s="337"/>
      <c r="OHP948" s="337"/>
      <c r="OHQ948" s="337"/>
      <c r="OHR948" s="337"/>
      <c r="OHS948" s="337"/>
      <c r="OHT948" s="337"/>
      <c r="OHU948" s="337"/>
      <c r="OHV948" s="337"/>
      <c r="OHW948" s="337"/>
      <c r="OHX948" s="337"/>
      <c r="OHY948" s="337"/>
      <c r="OHZ948" s="337"/>
      <c r="OIA948" s="337"/>
      <c r="OIB948" s="337"/>
      <c r="OIC948" s="337"/>
      <c r="OID948" s="337"/>
      <c r="OIE948" s="337"/>
      <c r="OIF948" s="337"/>
      <c r="OIG948" s="337"/>
      <c r="OIH948" s="337"/>
      <c r="OII948" s="337"/>
      <c r="OIJ948" s="337"/>
      <c r="OIK948" s="337"/>
      <c r="OIL948" s="337"/>
      <c r="OIM948" s="337"/>
      <c r="OIN948" s="337"/>
      <c r="OIO948" s="337"/>
      <c r="OIP948" s="337"/>
      <c r="OIQ948" s="337"/>
      <c r="OIR948" s="337"/>
      <c r="OIS948" s="337"/>
      <c r="OIT948" s="337"/>
      <c r="OIU948" s="337"/>
      <c r="OIV948" s="337"/>
      <c r="OIW948" s="337"/>
      <c r="OIX948" s="337"/>
      <c r="OIY948" s="337"/>
      <c r="OIZ948" s="337"/>
      <c r="OJA948" s="337"/>
      <c r="OJB948" s="337"/>
      <c r="OJC948" s="337"/>
      <c r="OJD948" s="337"/>
      <c r="OJE948" s="337"/>
      <c r="OJF948" s="337"/>
      <c r="OJG948" s="337"/>
      <c r="OJH948" s="337"/>
      <c r="OJI948" s="337"/>
      <c r="OJJ948" s="337"/>
      <c r="OJK948" s="337"/>
      <c r="OJL948" s="337"/>
      <c r="OJM948" s="337"/>
      <c r="OJN948" s="337"/>
      <c r="OJO948" s="337"/>
      <c r="OJP948" s="337"/>
      <c r="OJQ948" s="337"/>
      <c r="OJR948" s="337"/>
      <c r="OJS948" s="337"/>
      <c r="OJT948" s="337"/>
      <c r="OJU948" s="337"/>
      <c r="OJV948" s="337"/>
      <c r="OJW948" s="337"/>
      <c r="OJX948" s="337"/>
      <c r="OJY948" s="337"/>
      <c r="OJZ948" s="337"/>
      <c r="OKA948" s="337"/>
      <c r="OKB948" s="337"/>
      <c r="OKC948" s="337"/>
      <c r="OKD948" s="337"/>
      <c r="OKE948" s="337"/>
      <c r="OKF948" s="337"/>
      <c r="OKG948" s="337"/>
      <c r="OKH948" s="337"/>
      <c r="OKI948" s="337"/>
      <c r="OKJ948" s="337"/>
      <c r="OKK948" s="337"/>
      <c r="OKL948" s="337"/>
      <c r="OKM948" s="337"/>
      <c r="OKN948" s="337"/>
      <c r="OKO948" s="337"/>
      <c r="OKP948" s="337"/>
      <c r="OKQ948" s="337"/>
      <c r="OKR948" s="337"/>
      <c r="OKS948" s="337"/>
      <c r="OKT948" s="337"/>
      <c r="OKU948" s="337"/>
      <c r="OKV948" s="337"/>
      <c r="OKW948" s="337"/>
      <c r="OKX948" s="337"/>
      <c r="OKY948" s="337"/>
      <c r="OKZ948" s="337"/>
      <c r="OLA948" s="337"/>
      <c r="OLB948" s="337"/>
      <c r="OLC948" s="337"/>
      <c r="OLD948" s="337"/>
      <c r="OLE948" s="337"/>
      <c r="OLF948" s="337"/>
      <c r="OLG948" s="337"/>
      <c r="OLH948" s="337"/>
      <c r="OLI948" s="337"/>
      <c r="OLJ948" s="337"/>
      <c r="OLK948" s="337"/>
      <c r="OLL948" s="337"/>
      <c r="OLM948" s="337"/>
      <c r="OLN948" s="337"/>
      <c r="OLO948" s="337"/>
      <c r="OLP948" s="337"/>
      <c r="OLQ948" s="337"/>
      <c r="OLR948" s="337"/>
      <c r="OLS948" s="337"/>
      <c r="OLT948" s="337"/>
      <c r="OLU948" s="337"/>
      <c r="OLV948" s="337"/>
      <c r="OLW948" s="337"/>
      <c r="OLX948" s="337"/>
      <c r="OLY948" s="337"/>
      <c r="OLZ948" s="337"/>
      <c r="OMA948" s="337"/>
      <c r="OMB948" s="337"/>
      <c r="OMC948" s="337"/>
      <c r="OMD948" s="337"/>
      <c r="OME948" s="337"/>
      <c r="OMF948" s="337"/>
      <c r="OMG948" s="337"/>
      <c r="OMH948" s="337"/>
      <c r="OMI948" s="337"/>
      <c r="OMJ948" s="337"/>
      <c r="OMK948" s="337"/>
      <c r="OML948" s="337"/>
      <c r="OMM948" s="337"/>
      <c r="OMN948" s="337"/>
      <c r="OMO948" s="337"/>
      <c r="OMP948" s="337"/>
      <c r="OMQ948" s="337"/>
      <c r="OMR948" s="337"/>
      <c r="OMS948" s="337"/>
      <c r="OMT948" s="337"/>
      <c r="OMU948" s="337"/>
      <c r="OMV948" s="337"/>
      <c r="OMW948" s="337"/>
      <c r="OMX948" s="337"/>
      <c r="OMY948" s="337"/>
      <c r="OMZ948" s="337"/>
      <c r="ONA948" s="337"/>
      <c r="ONB948" s="337"/>
      <c r="ONC948" s="337"/>
      <c r="OND948" s="337"/>
      <c r="ONE948" s="337"/>
      <c r="ONF948" s="337"/>
      <c r="ONG948" s="337"/>
      <c r="ONH948" s="337"/>
      <c r="ONI948" s="337"/>
      <c r="ONJ948" s="337"/>
      <c r="ONK948" s="337"/>
      <c r="ONL948" s="337"/>
      <c r="ONM948" s="337"/>
      <c r="ONN948" s="337"/>
      <c r="ONO948" s="337"/>
      <c r="ONP948" s="337"/>
      <c r="ONQ948" s="337"/>
      <c r="ONR948" s="337"/>
      <c r="ONS948" s="337"/>
      <c r="ONT948" s="337"/>
      <c r="ONU948" s="337"/>
      <c r="ONV948" s="337"/>
      <c r="ONW948" s="337"/>
      <c r="ONX948" s="337"/>
      <c r="ONY948" s="337"/>
      <c r="ONZ948" s="337"/>
      <c r="OOA948" s="337"/>
      <c r="OOB948" s="337"/>
      <c r="OOC948" s="337"/>
      <c r="OOD948" s="337"/>
      <c r="OOE948" s="337"/>
      <c r="OOF948" s="337"/>
      <c r="OOG948" s="337"/>
      <c r="OOH948" s="337"/>
      <c r="OOI948" s="337"/>
      <c r="OOJ948" s="337"/>
      <c r="OOK948" s="337"/>
      <c r="OOL948" s="337"/>
      <c r="OOM948" s="337"/>
      <c r="OON948" s="337"/>
      <c r="OOO948" s="337"/>
      <c r="OOP948" s="337"/>
      <c r="OOQ948" s="337"/>
      <c r="OOR948" s="337"/>
      <c r="OOS948" s="337"/>
      <c r="OOT948" s="337"/>
      <c r="OOU948" s="337"/>
      <c r="OOV948" s="337"/>
      <c r="OOW948" s="337"/>
      <c r="OOX948" s="337"/>
      <c r="OOY948" s="337"/>
      <c r="OOZ948" s="337"/>
      <c r="OPA948" s="337"/>
      <c r="OPB948" s="337"/>
      <c r="OPC948" s="337"/>
      <c r="OPD948" s="337"/>
      <c r="OPE948" s="337"/>
      <c r="OPF948" s="337"/>
      <c r="OPG948" s="337"/>
      <c r="OPH948" s="337"/>
      <c r="OPI948" s="337"/>
      <c r="OPJ948" s="337"/>
      <c r="OPK948" s="337"/>
      <c r="OPL948" s="337"/>
      <c r="OPM948" s="337"/>
      <c r="OPN948" s="337"/>
      <c r="OPO948" s="337"/>
      <c r="OPP948" s="337"/>
      <c r="OPQ948" s="337"/>
      <c r="OPR948" s="337"/>
      <c r="OPS948" s="337"/>
      <c r="OPT948" s="337"/>
      <c r="OPU948" s="337"/>
      <c r="OPV948" s="337"/>
      <c r="OPW948" s="337"/>
      <c r="OPX948" s="337"/>
      <c r="OPY948" s="337"/>
      <c r="OPZ948" s="337"/>
      <c r="OQA948" s="337"/>
      <c r="OQB948" s="337"/>
      <c r="OQC948" s="337"/>
      <c r="OQD948" s="337"/>
      <c r="OQE948" s="337"/>
      <c r="OQF948" s="337"/>
      <c r="OQG948" s="337"/>
      <c r="OQH948" s="337"/>
      <c r="OQI948" s="337"/>
      <c r="OQJ948" s="337"/>
      <c r="OQK948" s="337"/>
      <c r="OQL948" s="337"/>
      <c r="OQM948" s="337"/>
      <c r="OQN948" s="337"/>
      <c r="OQO948" s="337"/>
      <c r="OQP948" s="337"/>
      <c r="OQQ948" s="337"/>
      <c r="OQR948" s="337"/>
      <c r="OQS948" s="337"/>
      <c r="OQT948" s="337"/>
      <c r="OQU948" s="337"/>
      <c r="OQV948" s="337"/>
      <c r="OQW948" s="337"/>
      <c r="OQX948" s="337"/>
      <c r="OQY948" s="337"/>
      <c r="OQZ948" s="337"/>
      <c r="ORA948" s="337"/>
      <c r="ORB948" s="337"/>
      <c r="ORC948" s="337"/>
      <c r="ORD948" s="337"/>
      <c r="ORE948" s="337"/>
      <c r="ORF948" s="337"/>
      <c r="ORG948" s="337"/>
      <c r="ORH948" s="337"/>
      <c r="ORI948" s="337"/>
      <c r="ORJ948" s="337"/>
      <c r="ORK948" s="337"/>
      <c r="ORL948" s="337"/>
      <c r="ORM948" s="337"/>
      <c r="ORN948" s="337"/>
      <c r="ORO948" s="337"/>
      <c r="ORP948" s="337"/>
      <c r="ORQ948" s="337"/>
      <c r="ORR948" s="337"/>
      <c r="ORS948" s="337"/>
      <c r="ORT948" s="337"/>
      <c r="ORU948" s="337"/>
      <c r="ORV948" s="337"/>
      <c r="ORW948" s="337"/>
      <c r="ORX948" s="337"/>
      <c r="ORY948" s="337"/>
      <c r="ORZ948" s="337"/>
      <c r="OSA948" s="337"/>
      <c r="OSB948" s="337"/>
      <c r="OSC948" s="337"/>
      <c r="OSD948" s="337"/>
      <c r="OSE948" s="337"/>
      <c r="OSF948" s="337"/>
      <c r="OSG948" s="337"/>
      <c r="OSH948" s="337"/>
      <c r="OSI948" s="337"/>
      <c r="OSJ948" s="337"/>
      <c r="OSK948" s="337"/>
      <c r="OSL948" s="337"/>
      <c r="OSM948" s="337"/>
      <c r="OSN948" s="337"/>
      <c r="OSO948" s="337"/>
      <c r="OSP948" s="337"/>
      <c r="OSQ948" s="337"/>
      <c r="OSR948" s="337"/>
      <c r="OSS948" s="337"/>
      <c r="OST948" s="337"/>
      <c r="OSU948" s="337"/>
      <c r="OSV948" s="337"/>
      <c r="OSW948" s="337"/>
      <c r="OSX948" s="337"/>
      <c r="OSY948" s="337"/>
      <c r="OSZ948" s="337"/>
      <c r="OTA948" s="337"/>
      <c r="OTB948" s="337"/>
      <c r="OTC948" s="337"/>
      <c r="OTD948" s="337"/>
      <c r="OTE948" s="337"/>
      <c r="OTF948" s="337"/>
      <c r="OTG948" s="337"/>
      <c r="OTH948" s="337"/>
      <c r="OTI948" s="337"/>
      <c r="OTJ948" s="337"/>
      <c r="OTK948" s="337"/>
      <c r="OTL948" s="337"/>
      <c r="OTM948" s="337"/>
      <c r="OTN948" s="337"/>
      <c r="OTO948" s="337"/>
      <c r="OTP948" s="337"/>
      <c r="OTQ948" s="337"/>
      <c r="OTR948" s="337"/>
      <c r="OTS948" s="337"/>
      <c r="OTT948" s="337"/>
      <c r="OTU948" s="337"/>
      <c r="OTV948" s="337"/>
      <c r="OTW948" s="337"/>
      <c r="OTX948" s="337"/>
      <c r="OTY948" s="337"/>
      <c r="OTZ948" s="337"/>
      <c r="OUA948" s="337"/>
      <c r="OUB948" s="337"/>
      <c r="OUC948" s="337"/>
      <c r="OUD948" s="337"/>
      <c r="OUE948" s="337"/>
      <c r="OUF948" s="337"/>
      <c r="OUG948" s="337"/>
      <c r="OUH948" s="337"/>
      <c r="OUI948" s="337"/>
      <c r="OUJ948" s="337"/>
      <c r="OUK948" s="337"/>
      <c r="OUL948" s="337"/>
      <c r="OUM948" s="337"/>
      <c r="OUN948" s="337"/>
      <c r="OUO948" s="337"/>
      <c r="OUP948" s="337"/>
      <c r="OUQ948" s="337"/>
      <c r="OUR948" s="337"/>
      <c r="OUS948" s="337"/>
      <c r="OUT948" s="337"/>
      <c r="OUU948" s="337"/>
      <c r="OUV948" s="337"/>
      <c r="OUW948" s="337"/>
      <c r="OUX948" s="337"/>
      <c r="OUY948" s="337"/>
      <c r="OUZ948" s="337"/>
      <c r="OVA948" s="337"/>
      <c r="OVB948" s="337"/>
      <c r="OVC948" s="337"/>
      <c r="OVD948" s="337"/>
      <c r="OVE948" s="337"/>
      <c r="OVF948" s="337"/>
      <c r="OVG948" s="337"/>
      <c r="OVH948" s="337"/>
      <c r="OVI948" s="337"/>
      <c r="OVJ948" s="337"/>
      <c r="OVK948" s="337"/>
      <c r="OVL948" s="337"/>
      <c r="OVM948" s="337"/>
      <c r="OVN948" s="337"/>
      <c r="OVO948" s="337"/>
      <c r="OVP948" s="337"/>
      <c r="OVQ948" s="337"/>
      <c r="OVR948" s="337"/>
      <c r="OVS948" s="337"/>
      <c r="OVT948" s="337"/>
      <c r="OVU948" s="337"/>
      <c r="OVV948" s="337"/>
      <c r="OVW948" s="337"/>
      <c r="OVX948" s="337"/>
      <c r="OVY948" s="337"/>
      <c r="OVZ948" s="337"/>
      <c r="OWA948" s="337"/>
      <c r="OWB948" s="337"/>
      <c r="OWC948" s="337"/>
      <c r="OWD948" s="337"/>
      <c r="OWE948" s="337"/>
      <c r="OWF948" s="337"/>
      <c r="OWG948" s="337"/>
      <c r="OWH948" s="337"/>
      <c r="OWI948" s="337"/>
      <c r="OWJ948" s="337"/>
      <c r="OWK948" s="337"/>
      <c r="OWL948" s="337"/>
      <c r="OWM948" s="337"/>
      <c r="OWN948" s="337"/>
      <c r="OWO948" s="337"/>
      <c r="OWP948" s="337"/>
      <c r="OWQ948" s="337"/>
      <c r="OWR948" s="337"/>
      <c r="OWS948" s="337"/>
      <c r="OWT948" s="337"/>
      <c r="OWU948" s="337"/>
      <c r="OWV948" s="337"/>
      <c r="OWW948" s="337"/>
      <c r="OWX948" s="337"/>
      <c r="OWY948" s="337"/>
      <c r="OWZ948" s="337"/>
      <c r="OXA948" s="337"/>
      <c r="OXB948" s="337"/>
      <c r="OXC948" s="337"/>
      <c r="OXD948" s="337"/>
      <c r="OXE948" s="337"/>
      <c r="OXF948" s="337"/>
      <c r="OXG948" s="337"/>
      <c r="OXH948" s="337"/>
      <c r="OXI948" s="337"/>
      <c r="OXJ948" s="337"/>
      <c r="OXK948" s="337"/>
      <c r="OXL948" s="337"/>
      <c r="OXM948" s="337"/>
      <c r="OXN948" s="337"/>
      <c r="OXO948" s="337"/>
      <c r="OXP948" s="337"/>
      <c r="OXQ948" s="337"/>
      <c r="OXR948" s="337"/>
      <c r="OXS948" s="337"/>
      <c r="OXT948" s="337"/>
      <c r="OXU948" s="337"/>
      <c r="OXV948" s="337"/>
      <c r="OXW948" s="337"/>
      <c r="OXX948" s="337"/>
      <c r="OXY948" s="337"/>
      <c r="OXZ948" s="337"/>
      <c r="OYA948" s="337"/>
      <c r="OYB948" s="337"/>
      <c r="OYC948" s="337"/>
      <c r="OYD948" s="337"/>
      <c r="OYE948" s="337"/>
      <c r="OYF948" s="337"/>
      <c r="OYG948" s="337"/>
      <c r="OYH948" s="337"/>
      <c r="OYI948" s="337"/>
      <c r="OYJ948" s="337"/>
      <c r="OYK948" s="337"/>
      <c r="OYL948" s="337"/>
      <c r="OYM948" s="337"/>
      <c r="OYN948" s="337"/>
      <c r="OYO948" s="337"/>
      <c r="OYP948" s="337"/>
      <c r="OYQ948" s="337"/>
      <c r="OYR948" s="337"/>
      <c r="OYS948" s="337"/>
      <c r="OYT948" s="337"/>
      <c r="OYU948" s="337"/>
      <c r="OYV948" s="337"/>
      <c r="OYW948" s="337"/>
      <c r="OYX948" s="337"/>
      <c r="OYY948" s="337"/>
      <c r="OYZ948" s="337"/>
      <c r="OZA948" s="337"/>
      <c r="OZB948" s="337"/>
      <c r="OZC948" s="337"/>
      <c r="OZD948" s="337"/>
      <c r="OZE948" s="337"/>
      <c r="OZF948" s="337"/>
      <c r="OZG948" s="337"/>
      <c r="OZH948" s="337"/>
      <c r="OZI948" s="337"/>
      <c r="OZJ948" s="337"/>
      <c r="OZK948" s="337"/>
      <c r="OZL948" s="337"/>
      <c r="OZM948" s="337"/>
      <c r="OZN948" s="337"/>
      <c r="OZO948" s="337"/>
      <c r="OZP948" s="337"/>
      <c r="OZQ948" s="337"/>
      <c r="OZR948" s="337"/>
      <c r="OZS948" s="337"/>
      <c r="OZT948" s="337"/>
      <c r="OZU948" s="337"/>
      <c r="OZV948" s="337"/>
      <c r="OZW948" s="337"/>
      <c r="OZX948" s="337"/>
      <c r="OZY948" s="337"/>
      <c r="OZZ948" s="337"/>
      <c r="PAA948" s="337"/>
      <c r="PAB948" s="337"/>
      <c r="PAC948" s="337"/>
      <c r="PAD948" s="337"/>
      <c r="PAE948" s="337"/>
      <c r="PAF948" s="337"/>
      <c r="PAG948" s="337"/>
      <c r="PAH948" s="337"/>
      <c r="PAI948" s="337"/>
      <c r="PAJ948" s="337"/>
      <c r="PAK948" s="337"/>
      <c r="PAL948" s="337"/>
      <c r="PAM948" s="337"/>
      <c r="PAN948" s="337"/>
      <c r="PAO948" s="337"/>
      <c r="PAP948" s="337"/>
      <c r="PAQ948" s="337"/>
      <c r="PAR948" s="337"/>
      <c r="PAS948" s="337"/>
      <c r="PAT948" s="337"/>
      <c r="PAU948" s="337"/>
      <c r="PAV948" s="337"/>
      <c r="PAW948" s="337"/>
      <c r="PAX948" s="337"/>
      <c r="PAY948" s="337"/>
      <c r="PAZ948" s="337"/>
      <c r="PBA948" s="337"/>
      <c r="PBB948" s="337"/>
      <c r="PBC948" s="337"/>
      <c r="PBD948" s="337"/>
      <c r="PBE948" s="337"/>
      <c r="PBF948" s="337"/>
      <c r="PBG948" s="337"/>
      <c r="PBH948" s="337"/>
      <c r="PBI948" s="337"/>
      <c r="PBJ948" s="337"/>
      <c r="PBK948" s="337"/>
      <c r="PBL948" s="337"/>
      <c r="PBM948" s="337"/>
      <c r="PBN948" s="337"/>
      <c r="PBO948" s="337"/>
      <c r="PBP948" s="337"/>
      <c r="PBQ948" s="337"/>
      <c r="PBR948" s="337"/>
      <c r="PBS948" s="337"/>
      <c r="PBT948" s="337"/>
      <c r="PBU948" s="337"/>
      <c r="PBV948" s="337"/>
      <c r="PBW948" s="337"/>
      <c r="PBX948" s="337"/>
      <c r="PBY948" s="337"/>
      <c r="PBZ948" s="337"/>
      <c r="PCA948" s="337"/>
      <c r="PCB948" s="337"/>
      <c r="PCC948" s="337"/>
      <c r="PCD948" s="337"/>
      <c r="PCE948" s="337"/>
      <c r="PCF948" s="337"/>
      <c r="PCG948" s="337"/>
      <c r="PCH948" s="337"/>
      <c r="PCI948" s="337"/>
      <c r="PCJ948" s="337"/>
      <c r="PCK948" s="337"/>
      <c r="PCL948" s="337"/>
      <c r="PCM948" s="337"/>
      <c r="PCN948" s="337"/>
      <c r="PCO948" s="337"/>
      <c r="PCP948" s="337"/>
      <c r="PCQ948" s="337"/>
      <c r="PCR948" s="337"/>
      <c r="PCS948" s="337"/>
      <c r="PCT948" s="337"/>
      <c r="PCU948" s="337"/>
      <c r="PCV948" s="337"/>
      <c r="PCW948" s="337"/>
      <c r="PCX948" s="337"/>
      <c r="PCY948" s="337"/>
      <c r="PCZ948" s="337"/>
      <c r="PDA948" s="337"/>
      <c r="PDB948" s="337"/>
      <c r="PDC948" s="337"/>
      <c r="PDD948" s="337"/>
      <c r="PDE948" s="337"/>
      <c r="PDF948" s="337"/>
      <c r="PDG948" s="337"/>
      <c r="PDH948" s="337"/>
      <c r="PDI948" s="337"/>
      <c r="PDJ948" s="337"/>
      <c r="PDK948" s="337"/>
      <c r="PDL948" s="337"/>
      <c r="PDM948" s="337"/>
      <c r="PDN948" s="337"/>
      <c r="PDO948" s="337"/>
      <c r="PDP948" s="337"/>
      <c r="PDQ948" s="337"/>
      <c r="PDR948" s="337"/>
      <c r="PDS948" s="337"/>
      <c r="PDT948" s="337"/>
      <c r="PDU948" s="337"/>
      <c r="PDV948" s="337"/>
      <c r="PDW948" s="337"/>
      <c r="PDX948" s="337"/>
      <c r="PDY948" s="337"/>
      <c r="PDZ948" s="337"/>
      <c r="PEA948" s="337"/>
      <c r="PEB948" s="337"/>
      <c r="PEC948" s="337"/>
      <c r="PED948" s="337"/>
      <c r="PEE948" s="337"/>
      <c r="PEF948" s="337"/>
      <c r="PEG948" s="337"/>
      <c r="PEH948" s="337"/>
      <c r="PEI948" s="337"/>
      <c r="PEJ948" s="337"/>
      <c r="PEK948" s="337"/>
      <c r="PEL948" s="337"/>
      <c r="PEM948" s="337"/>
      <c r="PEN948" s="337"/>
      <c r="PEO948" s="337"/>
      <c r="PEP948" s="337"/>
      <c r="PEQ948" s="337"/>
      <c r="PER948" s="337"/>
      <c r="PES948" s="337"/>
      <c r="PET948" s="337"/>
      <c r="PEU948" s="337"/>
      <c r="PEV948" s="337"/>
      <c r="PEW948" s="337"/>
      <c r="PEX948" s="337"/>
      <c r="PEY948" s="337"/>
      <c r="PEZ948" s="337"/>
      <c r="PFA948" s="337"/>
      <c r="PFB948" s="337"/>
      <c r="PFC948" s="337"/>
      <c r="PFD948" s="337"/>
      <c r="PFE948" s="337"/>
      <c r="PFF948" s="337"/>
      <c r="PFG948" s="337"/>
      <c r="PFH948" s="337"/>
      <c r="PFI948" s="337"/>
      <c r="PFJ948" s="337"/>
      <c r="PFK948" s="337"/>
      <c r="PFL948" s="337"/>
      <c r="PFM948" s="337"/>
      <c r="PFN948" s="337"/>
      <c r="PFO948" s="337"/>
      <c r="PFP948" s="337"/>
      <c r="PFQ948" s="337"/>
      <c r="PFR948" s="337"/>
      <c r="PFS948" s="337"/>
      <c r="PFT948" s="337"/>
      <c r="PFU948" s="337"/>
      <c r="PFV948" s="337"/>
      <c r="PFW948" s="337"/>
      <c r="PFX948" s="337"/>
      <c r="PFY948" s="337"/>
      <c r="PFZ948" s="337"/>
      <c r="PGA948" s="337"/>
      <c r="PGB948" s="337"/>
      <c r="PGC948" s="337"/>
      <c r="PGD948" s="337"/>
      <c r="PGE948" s="337"/>
      <c r="PGF948" s="337"/>
      <c r="PGG948" s="337"/>
      <c r="PGH948" s="337"/>
      <c r="PGI948" s="337"/>
      <c r="PGJ948" s="337"/>
      <c r="PGK948" s="337"/>
      <c r="PGL948" s="337"/>
      <c r="PGM948" s="337"/>
      <c r="PGN948" s="337"/>
      <c r="PGO948" s="337"/>
      <c r="PGP948" s="337"/>
      <c r="PGQ948" s="337"/>
      <c r="PGR948" s="337"/>
      <c r="PGS948" s="337"/>
      <c r="PGT948" s="337"/>
      <c r="PGU948" s="337"/>
      <c r="PGV948" s="337"/>
      <c r="PGW948" s="337"/>
      <c r="PGX948" s="337"/>
      <c r="PGY948" s="337"/>
      <c r="PGZ948" s="337"/>
      <c r="PHA948" s="337"/>
      <c r="PHB948" s="337"/>
      <c r="PHC948" s="337"/>
      <c r="PHD948" s="337"/>
      <c r="PHE948" s="337"/>
      <c r="PHF948" s="337"/>
      <c r="PHG948" s="337"/>
      <c r="PHH948" s="337"/>
      <c r="PHI948" s="337"/>
      <c r="PHJ948" s="337"/>
      <c r="PHK948" s="337"/>
      <c r="PHL948" s="337"/>
      <c r="PHM948" s="337"/>
      <c r="PHN948" s="337"/>
      <c r="PHO948" s="337"/>
      <c r="PHP948" s="337"/>
      <c r="PHQ948" s="337"/>
      <c r="PHR948" s="337"/>
      <c r="PHS948" s="337"/>
      <c r="PHT948" s="337"/>
      <c r="PHU948" s="337"/>
      <c r="PHV948" s="337"/>
      <c r="PHW948" s="337"/>
      <c r="PHX948" s="337"/>
      <c r="PHY948" s="337"/>
      <c r="PHZ948" s="337"/>
      <c r="PIA948" s="337"/>
      <c r="PIB948" s="337"/>
      <c r="PIC948" s="337"/>
      <c r="PID948" s="337"/>
      <c r="PIE948" s="337"/>
      <c r="PIF948" s="337"/>
      <c r="PIG948" s="337"/>
      <c r="PIH948" s="337"/>
      <c r="PII948" s="337"/>
      <c r="PIJ948" s="337"/>
      <c r="PIK948" s="337"/>
      <c r="PIL948" s="337"/>
      <c r="PIM948" s="337"/>
      <c r="PIN948" s="337"/>
      <c r="PIO948" s="337"/>
      <c r="PIP948" s="337"/>
      <c r="PIQ948" s="337"/>
      <c r="PIR948" s="337"/>
      <c r="PIS948" s="337"/>
      <c r="PIT948" s="337"/>
      <c r="PIU948" s="337"/>
      <c r="PIV948" s="337"/>
      <c r="PIW948" s="337"/>
      <c r="PIX948" s="337"/>
      <c r="PIY948" s="337"/>
      <c r="PIZ948" s="337"/>
      <c r="PJA948" s="337"/>
      <c r="PJB948" s="337"/>
      <c r="PJC948" s="337"/>
      <c r="PJD948" s="337"/>
      <c r="PJE948" s="337"/>
      <c r="PJF948" s="337"/>
      <c r="PJG948" s="337"/>
      <c r="PJH948" s="337"/>
      <c r="PJI948" s="337"/>
      <c r="PJJ948" s="337"/>
      <c r="PJK948" s="337"/>
      <c r="PJL948" s="337"/>
      <c r="PJM948" s="337"/>
      <c r="PJN948" s="337"/>
      <c r="PJO948" s="337"/>
      <c r="PJP948" s="337"/>
      <c r="PJQ948" s="337"/>
      <c r="PJR948" s="337"/>
      <c r="PJS948" s="337"/>
      <c r="PJT948" s="337"/>
      <c r="PJU948" s="337"/>
      <c r="PJV948" s="337"/>
      <c r="PJW948" s="337"/>
      <c r="PJX948" s="337"/>
      <c r="PJY948" s="337"/>
      <c r="PJZ948" s="337"/>
      <c r="PKA948" s="337"/>
      <c r="PKB948" s="337"/>
      <c r="PKC948" s="337"/>
      <c r="PKD948" s="337"/>
      <c r="PKE948" s="337"/>
      <c r="PKF948" s="337"/>
      <c r="PKG948" s="337"/>
      <c r="PKH948" s="337"/>
      <c r="PKI948" s="337"/>
      <c r="PKJ948" s="337"/>
      <c r="PKK948" s="337"/>
      <c r="PKL948" s="337"/>
      <c r="PKM948" s="337"/>
      <c r="PKN948" s="337"/>
      <c r="PKO948" s="337"/>
      <c r="PKP948" s="337"/>
      <c r="PKQ948" s="337"/>
      <c r="PKR948" s="337"/>
      <c r="PKS948" s="337"/>
      <c r="PKT948" s="337"/>
      <c r="PKU948" s="337"/>
      <c r="PKV948" s="337"/>
      <c r="PKW948" s="337"/>
      <c r="PKX948" s="337"/>
      <c r="PKY948" s="337"/>
      <c r="PKZ948" s="337"/>
      <c r="PLA948" s="337"/>
      <c r="PLB948" s="337"/>
      <c r="PLC948" s="337"/>
      <c r="PLD948" s="337"/>
      <c r="PLE948" s="337"/>
      <c r="PLF948" s="337"/>
      <c r="PLG948" s="337"/>
      <c r="PLH948" s="337"/>
      <c r="PLI948" s="337"/>
      <c r="PLJ948" s="337"/>
      <c r="PLK948" s="337"/>
      <c r="PLL948" s="337"/>
      <c r="PLM948" s="337"/>
      <c r="PLN948" s="337"/>
      <c r="PLO948" s="337"/>
      <c r="PLP948" s="337"/>
      <c r="PLQ948" s="337"/>
      <c r="PLR948" s="337"/>
      <c r="PLS948" s="337"/>
      <c r="PLT948" s="337"/>
      <c r="PLU948" s="337"/>
      <c r="PLV948" s="337"/>
      <c r="PLW948" s="337"/>
      <c r="PLX948" s="337"/>
      <c r="PLY948" s="337"/>
      <c r="PLZ948" s="337"/>
      <c r="PMA948" s="337"/>
      <c r="PMB948" s="337"/>
      <c r="PMC948" s="337"/>
      <c r="PMD948" s="337"/>
      <c r="PME948" s="337"/>
      <c r="PMF948" s="337"/>
      <c r="PMG948" s="337"/>
      <c r="PMH948" s="337"/>
      <c r="PMI948" s="337"/>
      <c r="PMJ948" s="337"/>
      <c r="PMK948" s="337"/>
      <c r="PML948" s="337"/>
      <c r="PMM948" s="337"/>
      <c r="PMN948" s="337"/>
      <c r="PMO948" s="337"/>
      <c r="PMP948" s="337"/>
      <c r="PMQ948" s="337"/>
      <c r="PMR948" s="337"/>
      <c r="PMS948" s="337"/>
      <c r="PMT948" s="337"/>
      <c r="PMU948" s="337"/>
      <c r="PMV948" s="337"/>
      <c r="PMW948" s="337"/>
      <c r="PMX948" s="337"/>
      <c r="PMY948" s="337"/>
      <c r="PMZ948" s="337"/>
      <c r="PNA948" s="337"/>
      <c r="PNB948" s="337"/>
      <c r="PNC948" s="337"/>
      <c r="PND948" s="337"/>
      <c r="PNE948" s="337"/>
      <c r="PNF948" s="337"/>
      <c r="PNG948" s="337"/>
      <c r="PNH948" s="337"/>
      <c r="PNI948" s="337"/>
      <c r="PNJ948" s="337"/>
      <c r="PNK948" s="337"/>
      <c r="PNL948" s="337"/>
      <c r="PNM948" s="337"/>
      <c r="PNN948" s="337"/>
      <c r="PNO948" s="337"/>
      <c r="PNP948" s="337"/>
      <c r="PNQ948" s="337"/>
      <c r="PNR948" s="337"/>
      <c r="PNS948" s="337"/>
      <c r="PNT948" s="337"/>
      <c r="PNU948" s="337"/>
      <c r="PNV948" s="337"/>
      <c r="PNW948" s="337"/>
      <c r="PNX948" s="337"/>
      <c r="PNY948" s="337"/>
      <c r="PNZ948" s="337"/>
      <c r="POA948" s="337"/>
      <c r="POB948" s="337"/>
      <c r="POC948" s="337"/>
      <c r="POD948" s="337"/>
      <c r="POE948" s="337"/>
      <c r="POF948" s="337"/>
      <c r="POG948" s="337"/>
      <c r="POH948" s="337"/>
      <c r="POI948" s="337"/>
      <c r="POJ948" s="337"/>
      <c r="POK948" s="337"/>
      <c r="POL948" s="337"/>
      <c r="POM948" s="337"/>
      <c r="PON948" s="337"/>
      <c r="POO948" s="337"/>
      <c r="POP948" s="337"/>
      <c r="POQ948" s="337"/>
      <c r="POR948" s="337"/>
      <c r="POS948" s="337"/>
      <c r="POT948" s="337"/>
      <c r="POU948" s="337"/>
      <c r="POV948" s="337"/>
      <c r="POW948" s="337"/>
      <c r="POX948" s="337"/>
      <c r="POY948" s="337"/>
      <c r="POZ948" s="337"/>
      <c r="PPA948" s="337"/>
      <c r="PPB948" s="337"/>
      <c r="PPC948" s="337"/>
      <c r="PPD948" s="337"/>
      <c r="PPE948" s="337"/>
      <c r="PPF948" s="337"/>
      <c r="PPG948" s="337"/>
      <c r="PPH948" s="337"/>
      <c r="PPI948" s="337"/>
      <c r="PPJ948" s="337"/>
      <c r="PPK948" s="337"/>
      <c r="PPL948" s="337"/>
      <c r="PPM948" s="337"/>
      <c r="PPN948" s="337"/>
      <c r="PPO948" s="337"/>
      <c r="PPP948" s="337"/>
      <c r="PPQ948" s="337"/>
      <c r="PPR948" s="337"/>
      <c r="PPS948" s="337"/>
      <c r="PPT948" s="337"/>
      <c r="PPU948" s="337"/>
      <c r="PPV948" s="337"/>
      <c r="PPW948" s="337"/>
      <c r="PPX948" s="337"/>
      <c r="PPY948" s="337"/>
      <c r="PPZ948" s="337"/>
      <c r="PQA948" s="337"/>
      <c r="PQB948" s="337"/>
      <c r="PQC948" s="337"/>
      <c r="PQD948" s="337"/>
      <c r="PQE948" s="337"/>
      <c r="PQF948" s="337"/>
      <c r="PQG948" s="337"/>
      <c r="PQH948" s="337"/>
      <c r="PQI948" s="337"/>
      <c r="PQJ948" s="337"/>
      <c r="PQK948" s="337"/>
      <c r="PQL948" s="337"/>
      <c r="PQM948" s="337"/>
      <c r="PQN948" s="337"/>
      <c r="PQO948" s="337"/>
      <c r="PQP948" s="337"/>
      <c r="PQQ948" s="337"/>
      <c r="PQR948" s="337"/>
      <c r="PQS948" s="337"/>
      <c r="PQT948" s="337"/>
      <c r="PQU948" s="337"/>
      <c r="PQV948" s="337"/>
      <c r="PQW948" s="337"/>
      <c r="PQX948" s="337"/>
      <c r="PQY948" s="337"/>
      <c r="PQZ948" s="337"/>
      <c r="PRA948" s="337"/>
      <c r="PRB948" s="337"/>
      <c r="PRC948" s="337"/>
      <c r="PRD948" s="337"/>
      <c r="PRE948" s="337"/>
      <c r="PRF948" s="337"/>
      <c r="PRG948" s="337"/>
      <c r="PRH948" s="337"/>
      <c r="PRI948" s="337"/>
      <c r="PRJ948" s="337"/>
      <c r="PRK948" s="337"/>
      <c r="PRL948" s="337"/>
      <c r="PRM948" s="337"/>
      <c r="PRN948" s="337"/>
      <c r="PRO948" s="337"/>
      <c r="PRP948" s="337"/>
      <c r="PRQ948" s="337"/>
      <c r="PRR948" s="337"/>
      <c r="PRS948" s="337"/>
      <c r="PRT948" s="337"/>
      <c r="PRU948" s="337"/>
      <c r="PRV948" s="337"/>
      <c r="PRW948" s="337"/>
      <c r="PRX948" s="337"/>
      <c r="PRY948" s="337"/>
      <c r="PRZ948" s="337"/>
      <c r="PSA948" s="337"/>
      <c r="PSB948" s="337"/>
      <c r="PSC948" s="337"/>
      <c r="PSD948" s="337"/>
      <c r="PSE948" s="337"/>
      <c r="PSF948" s="337"/>
      <c r="PSG948" s="337"/>
      <c r="PSH948" s="337"/>
      <c r="PSI948" s="337"/>
      <c r="PSJ948" s="337"/>
      <c r="PSK948" s="337"/>
      <c r="PSL948" s="337"/>
      <c r="PSM948" s="337"/>
      <c r="PSN948" s="337"/>
      <c r="PSO948" s="337"/>
      <c r="PSP948" s="337"/>
      <c r="PSQ948" s="337"/>
      <c r="PSR948" s="337"/>
      <c r="PSS948" s="337"/>
      <c r="PST948" s="337"/>
      <c r="PSU948" s="337"/>
      <c r="PSV948" s="337"/>
      <c r="PSW948" s="337"/>
      <c r="PSX948" s="337"/>
      <c r="PSY948" s="337"/>
      <c r="PSZ948" s="337"/>
      <c r="PTA948" s="337"/>
      <c r="PTB948" s="337"/>
      <c r="PTC948" s="337"/>
      <c r="PTD948" s="337"/>
      <c r="PTE948" s="337"/>
      <c r="PTF948" s="337"/>
      <c r="PTG948" s="337"/>
      <c r="PTH948" s="337"/>
      <c r="PTI948" s="337"/>
      <c r="PTJ948" s="337"/>
      <c r="PTK948" s="337"/>
      <c r="PTL948" s="337"/>
      <c r="PTM948" s="337"/>
      <c r="PTN948" s="337"/>
      <c r="PTO948" s="337"/>
      <c r="PTP948" s="337"/>
      <c r="PTQ948" s="337"/>
      <c r="PTR948" s="337"/>
      <c r="PTS948" s="337"/>
      <c r="PTT948" s="337"/>
      <c r="PTU948" s="337"/>
      <c r="PTV948" s="337"/>
      <c r="PTW948" s="337"/>
      <c r="PTX948" s="337"/>
      <c r="PTY948" s="337"/>
      <c r="PTZ948" s="337"/>
      <c r="PUA948" s="337"/>
      <c r="PUB948" s="337"/>
      <c r="PUC948" s="337"/>
      <c r="PUD948" s="337"/>
      <c r="PUE948" s="337"/>
      <c r="PUF948" s="337"/>
      <c r="PUG948" s="337"/>
      <c r="PUH948" s="337"/>
      <c r="PUI948" s="337"/>
      <c r="PUJ948" s="337"/>
      <c r="PUK948" s="337"/>
      <c r="PUL948" s="337"/>
      <c r="PUM948" s="337"/>
      <c r="PUN948" s="337"/>
      <c r="PUO948" s="337"/>
      <c r="PUP948" s="337"/>
      <c r="PUQ948" s="337"/>
      <c r="PUR948" s="337"/>
      <c r="PUS948" s="337"/>
      <c r="PUT948" s="337"/>
      <c r="PUU948" s="337"/>
      <c r="PUV948" s="337"/>
      <c r="PUW948" s="337"/>
      <c r="PUX948" s="337"/>
      <c r="PUY948" s="337"/>
      <c r="PUZ948" s="337"/>
      <c r="PVA948" s="337"/>
      <c r="PVB948" s="337"/>
      <c r="PVC948" s="337"/>
      <c r="PVD948" s="337"/>
      <c r="PVE948" s="337"/>
      <c r="PVF948" s="337"/>
      <c r="PVG948" s="337"/>
      <c r="PVH948" s="337"/>
      <c r="PVI948" s="337"/>
      <c r="PVJ948" s="337"/>
      <c r="PVK948" s="337"/>
      <c r="PVL948" s="337"/>
      <c r="PVM948" s="337"/>
      <c r="PVN948" s="337"/>
      <c r="PVO948" s="337"/>
      <c r="PVP948" s="337"/>
      <c r="PVQ948" s="337"/>
      <c r="PVR948" s="337"/>
      <c r="PVS948" s="337"/>
      <c r="PVT948" s="337"/>
      <c r="PVU948" s="337"/>
      <c r="PVV948" s="337"/>
      <c r="PVW948" s="337"/>
      <c r="PVX948" s="337"/>
      <c r="PVY948" s="337"/>
      <c r="PVZ948" s="337"/>
      <c r="PWA948" s="337"/>
      <c r="PWB948" s="337"/>
      <c r="PWC948" s="337"/>
      <c r="PWD948" s="337"/>
      <c r="PWE948" s="337"/>
      <c r="PWF948" s="337"/>
      <c r="PWG948" s="337"/>
      <c r="PWH948" s="337"/>
      <c r="PWI948" s="337"/>
      <c r="PWJ948" s="337"/>
      <c r="PWK948" s="337"/>
      <c r="PWL948" s="337"/>
      <c r="PWM948" s="337"/>
      <c r="PWN948" s="337"/>
      <c r="PWO948" s="337"/>
      <c r="PWP948" s="337"/>
      <c r="PWQ948" s="337"/>
      <c r="PWR948" s="337"/>
      <c r="PWS948" s="337"/>
      <c r="PWT948" s="337"/>
      <c r="PWU948" s="337"/>
      <c r="PWV948" s="337"/>
      <c r="PWW948" s="337"/>
      <c r="PWX948" s="337"/>
      <c r="PWY948" s="337"/>
      <c r="PWZ948" s="337"/>
      <c r="PXA948" s="337"/>
      <c r="PXB948" s="337"/>
      <c r="PXC948" s="337"/>
      <c r="PXD948" s="337"/>
      <c r="PXE948" s="337"/>
      <c r="PXF948" s="337"/>
      <c r="PXG948" s="337"/>
      <c r="PXH948" s="337"/>
      <c r="PXI948" s="337"/>
      <c r="PXJ948" s="337"/>
      <c r="PXK948" s="337"/>
      <c r="PXL948" s="337"/>
      <c r="PXM948" s="337"/>
      <c r="PXN948" s="337"/>
      <c r="PXO948" s="337"/>
      <c r="PXP948" s="337"/>
      <c r="PXQ948" s="337"/>
      <c r="PXR948" s="337"/>
      <c r="PXS948" s="337"/>
      <c r="PXT948" s="337"/>
      <c r="PXU948" s="337"/>
      <c r="PXV948" s="337"/>
      <c r="PXW948" s="337"/>
      <c r="PXX948" s="337"/>
      <c r="PXY948" s="337"/>
      <c r="PXZ948" s="337"/>
      <c r="PYA948" s="337"/>
      <c r="PYB948" s="337"/>
      <c r="PYC948" s="337"/>
      <c r="PYD948" s="337"/>
      <c r="PYE948" s="337"/>
      <c r="PYF948" s="337"/>
      <c r="PYG948" s="337"/>
      <c r="PYH948" s="337"/>
      <c r="PYI948" s="337"/>
      <c r="PYJ948" s="337"/>
      <c r="PYK948" s="337"/>
      <c r="PYL948" s="337"/>
      <c r="PYM948" s="337"/>
      <c r="PYN948" s="337"/>
      <c r="PYO948" s="337"/>
      <c r="PYP948" s="337"/>
      <c r="PYQ948" s="337"/>
      <c r="PYR948" s="337"/>
      <c r="PYS948" s="337"/>
      <c r="PYT948" s="337"/>
      <c r="PYU948" s="337"/>
      <c r="PYV948" s="337"/>
      <c r="PYW948" s="337"/>
      <c r="PYX948" s="337"/>
      <c r="PYY948" s="337"/>
      <c r="PYZ948" s="337"/>
      <c r="PZA948" s="337"/>
      <c r="PZB948" s="337"/>
      <c r="PZC948" s="337"/>
      <c r="PZD948" s="337"/>
      <c r="PZE948" s="337"/>
      <c r="PZF948" s="337"/>
      <c r="PZG948" s="337"/>
      <c r="PZH948" s="337"/>
      <c r="PZI948" s="337"/>
      <c r="PZJ948" s="337"/>
      <c r="PZK948" s="337"/>
      <c r="PZL948" s="337"/>
      <c r="PZM948" s="337"/>
      <c r="PZN948" s="337"/>
      <c r="PZO948" s="337"/>
      <c r="PZP948" s="337"/>
      <c r="PZQ948" s="337"/>
      <c r="PZR948" s="337"/>
      <c r="PZS948" s="337"/>
      <c r="PZT948" s="337"/>
      <c r="PZU948" s="337"/>
      <c r="PZV948" s="337"/>
      <c r="PZW948" s="337"/>
      <c r="PZX948" s="337"/>
      <c r="PZY948" s="337"/>
      <c r="PZZ948" s="337"/>
      <c r="QAA948" s="337"/>
      <c r="QAB948" s="337"/>
      <c r="QAC948" s="337"/>
      <c r="QAD948" s="337"/>
      <c r="QAE948" s="337"/>
      <c r="QAF948" s="337"/>
      <c r="QAG948" s="337"/>
      <c r="QAH948" s="337"/>
      <c r="QAI948" s="337"/>
      <c r="QAJ948" s="337"/>
      <c r="QAK948" s="337"/>
      <c r="QAL948" s="337"/>
      <c r="QAM948" s="337"/>
      <c r="QAN948" s="337"/>
      <c r="QAO948" s="337"/>
      <c r="QAP948" s="337"/>
      <c r="QAQ948" s="337"/>
      <c r="QAR948" s="337"/>
      <c r="QAS948" s="337"/>
      <c r="QAT948" s="337"/>
      <c r="QAU948" s="337"/>
      <c r="QAV948" s="337"/>
      <c r="QAW948" s="337"/>
      <c r="QAX948" s="337"/>
      <c r="QAY948" s="337"/>
      <c r="QAZ948" s="337"/>
      <c r="QBA948" s="337"/>
      <c r="QBB948" s="337"/>
      <c r="QBC948" s="337"/>
      <c r="QBD948" s="337"/>
      <c r="QBE948" s="337"/>
      <c r="QBF948" s="337"/>
      <c r="QBG948" s="337"/>
      <c r="QBH948" s="337"/>
      <c r="QBI948" s="337"/>
      <c r="QBJ948" s="337"/>
      <c r="QBK948" s="337"/>
      <c r="QBL948" s="337"/>
      <c r="QBM948" s="337"/>
      <c r="QBN948" s="337"/>
      <c r="QBO948" s="337"/>
      <c r="QBP948" s="337"/>
      <c r="QBQ948" s="337"/>
      <c r="QBR948" s="337"/>
      <c r="QBS948" s="337"/>
      <c r="QBT948" s="337"/>
      <c r="QBU948" s="337"/>
      <c r="QBV948" s="337"/>
      <c r="QBW948" s="337"/>
      <c r="QBX948" s="337"/>
      <c r="QBY948" s="337"/>
      <c r="QBZ948" s="337"/>
      <c r="QCA948" s="337"/>
      <c r="QCB948" s="337"/>
      <c r="QCC948" s="337"/>
      <c r="QCD948" s="337"/>
      <c r="QCE948" s="337"/>
      <c r="QCF948" s="337"/>
      <c r="QCG948" s="337"/>
      <c r="QCH948" s="337"/>
      <c r="QCI948" s="337"/>
      <c r="QCJ948" s="337"/>
      <c r="QCK948" s="337"/>
      <c r="QCL948" s="337"/>
      <c r="QCM948" s="337"/>
      <c r="QCN948" s="337"/>
      <c r="QCO948" s="337"/>
      <c r="QCP948" s="337"/>
      <c r="QCQ948" s="337"/>
      <c r="QCR948" s="337"/>
      <c r="QCS948" s="337"/>
      <c r="QCT948" s="337"/>
      <c r="QCU948" s="337"/>
      <c r="QCV948" s="337"/>
      <c r="QCW948" s="337"/>
      <c r="QCX948" s="337"/>
      <c r="QCY948" s="337"/>
      <c r="QCZ948" s="337"/>
      <c r="QDA948" s="337"/>
      <c r="QDB948" s="337"/>
      <c r="QDC948" s="337"/>
      <c r="QDD948" s="337"/>
      <c r="QDE948" s="337"/>
      <c r="QDF948" s="337"/>
      <c r="QDG948" s="337"/>
      <c r="QDH948" s="337"/>
      <c r="QDI948" s="337"/>
      <c r="QDJ948" s="337"/>
      <c r="QDK948" s="337"/>
      <c r="QDL948" s="337"/>
      <c r="QDM948" s="337"/>
      <c r="QDN948" s="337"/>
      <c r="QDO948" s="337"/>
      <c r="QDP948" s="337"/>
      <c r="QDQ948" s="337"/>
      <c r="QDR948" s="337"/>
      <c r="QDS948" s="337"/>
      <c r="QDT948" s="337"/>
      <c r="QDU948" s="337"/>
      <c r="QDV948" s="337"/>
      <c r="QDW948" s="337"/>
      <c r="QDX948" s="337"/>
      <c r="QDY948" s="337"/>
      <c r="QDZ948" s="337"/>
      <c r="QEA948" s="337"/>
      <c r="QEB948" s="337"/>
      <c r="QEC948" s="337"/>
      <c r="QED948" s="337"/>
      <c r="QEE948" s="337"/>
      <c r="QEF948" s="337"/>
      <c r="QEG948" s="337"/>
      <c r="QEH948" s="337"/>
      <c r="QEI948" s="337"/>
      <c r="QEJ948" s="337"/>
      <c r="QEK948" s="337"/>
      <c r="QEL948" s="337"/>
      <c r="QEM948" s="337"/>
      <c r="QEN948" s="337"/>
      <c r="QEO948" s="337"/>
      <c r="QEP948" s="337"/>
      <c r="QEQ948" s="337"/>
      <c r="QER948" s="337"/>
      <c r="QES948" s="337"/>
      <c r="QET948" s="337"/>
      <c r="QEU948" s="337"/>
      <c r="QEV948" s="337"/>
      <c r="QEW948" s="337"/>
      <c r="QEX948" s="337"/>
      <c r="QEY948" s="337"/>
      <c r="QEZ948" s="337"/>
      <c r="QFA948" s="337"/>
      <c r="QFB948" s="337"/>
      <c r="QFC948" s="337"/>
      <c r="QFD948" s="337"/>
      <c r="QFE948" s="337"/>
      <c r="QFF948" s="337"/>
      <c r="QFG948" s="337"/>
      <c r="QFH948" s="337"/>
      <c r="QFI948" s="337"/>
      <c r="QFJ948" s="337"/>
      <c r="QFK948" s="337"/>
      <c r="QFL948" s="337"/>
      <c r="QFM948" s="337"/>
      <c r="QFN948" s="337"/>
      <c r="QFO948" s="337"/>
      <c r="QFP948" s="337"/>
      <c r="QFQ948" s="337"/>
      <c r="QFR948" s="337"/>
      <c r="QFS948" s="337"/>
      <c r="QFT948" s="337"/>
      <c r="QFU948" s="337"/>
      <c r="QFV948" s="337"/>
      <c r="QFW948" s="337"/>
      <c r="QFX948" s="337"/>
      <c r="QFY948" s="337"/>
      <c r="QFZ948" s="337"/>
      <c r="QGA948" s="337"/>
      <c r="QGB948" s="337"/>
      <c r="QGC948" s="337"/>
      <c r="QGD948" s="337"/>
      <c r="QGE948" s="337"/>
      <c r="QGF948" s="337"/>
      <c r="QGG948" s="337"/>
      <c r="QGH948" s="337"/>
      <c r="QGI948" s="337"/>
      <c r="QGJ948" s="337"/>
      <c r="QGK948" s="337"/>
      <c r="QGL948" s="337"/>
      <c r="QGM948" s="337"/>
      <c r="QGN948" s="337"/>
      <c r="QGO948" s="337"/>
      <c r="QGP948" s="337"/>
      <c r="QGQ948" s="337"/>
      <c r="QGR948" s="337"/>
      <c r="QGS948" s="337"/>
      <c r="QGT948" s="337"/>
      <c r="QGU948" s="337"/>
      <c r="QGV948" s="337"/>
      <c r="QGW948" s="337"/>
      <c r="QGX948" s="337"/>
      <c r="QGY948" s="337"/>
      <c r="QGZ948" s="337"/>
      <c r="QHA948" s="337"/>
      <c r="QHB948" s="337"/>
      <c r="QHC948" s="337"/>
      <c r="QHD948" s="337"/>
      <c r="QHE948" s="337"/>
      <c r="QHF948" s="337"/>
      <c r="QHG948" s="337"/>
      <c r="QHH948" s="337"/>
      <c r="QHI948" s="337"/>
      <c r="QHJ948" s="337"/>
      <c r="QHK948" s="337"/>
      <c r="QHL948" s="337"/>
      <c r="QHM948" s="337"/>
      <c r="QHN948" s="337"/>
      <c r="QHO948" s="337"/>
      <c r="QHP948" s="337"/>
      <c r="QHQ948" s="337"/>
      <c r="QHR948" s="337"/>
      <c r="QHS948" s="337"/>
      <c r="QHT948" s="337"/>
      <c r="QHU948" s="337"/>
      <c r="QHV948" s="337"/>
      <c r="QHW948" s="337"/>
      <c r="QHX948" s="337"/>
      <c r="QHY948" s="337"/>
      <c r="QHZ948" s="337"/>
      <c r="QIA948" s="337"/>
      <c r="QIB948" s="337"/>
      <c r="QIC948" s="337"/>
      <c r="QID948" s="337"/>
      <c r="QIE948" s="337"/>
      <c r="QIF948" s="337"/>
      <c r="QIG948" s="337"/>
      <c r="QIH948" s="337"/>
      <c r="QII948" s="337"/>
      <c r="QIJ948" s="337"/>
      <c r="QIK948" s="337"/>
      <c r="QIL948" s="337"/>
      <c r="QIM948" s="337"/>
      <c r="QIN948" s="337"/>
      <c r="QIO948" s="337"/>
      <c r="QIP948" s="337"/>
      <c r="QIQ948" s="337"/>
      <c r="QIR948" s="337"/>
      <c r="QIS948" s="337"/>
      <c r="QIT948" s="337"/>
      <c r="QIU948" s="337"/>
      <c r="QIV948" s="337"/>
      <c r="QIW948" s="337"/>
      <c r="QIX948" s="337"/>
      <c r="QIY948" s="337"/>
      <c r="QIZ948" s="337"/>
      <c r="QJA948" s="337"/>
      <c r="QJB948" s="337"/>
      <c r="QJC948" s="337"/>
      <c r="QJD948" s="337"/>
      <c r="QJE948" s="337"/>
      <c r="QJF948" s="337"/>
      <c r="QJG948" s="337"/>
      <c r="QJH948" s="337"/>
      <c r="QJI948" s="337"/>
      <c r="QJJ948" s="337"/>
      <c r="QJK948" s="337"/>
      <c r="QJL948" s="337"/>
      <c r="QJM948" s="337"/>
      <c r="QJN948" s="337"/>
      <c r="QJO948" s="337"/>
      <c r="QJP948" s="337"/>
      <c r="QJQ948" s="337"/>
      <c r="QJR948" s="337"/>
      <c r="QJS948" s="337"/>
      <c r="QJT948" s="337"/>
      <c r="QJU948" s="337"/>
      <c r="QJV948" s="337"/>
      <c r="QJW948" s="337"/>
      <c r="QJX948" s="337"/>
      <c r="QJY948" s="337"/>
      <c r="QJZ948" s="337"/>
      <c r="QKA948" s="337"/>
      <c r="QKB948" s="337"/>
      <c r="QKC948" s="337"/>
      <c r="QKD948" s="337"/>
      <c r="QKE948" s="337"/>
      <c r="QKF948" s="337"/>
      <c r="QKG948" s="337"/>
      <c r="QKH948" s="337"/>
      <c r="QKI948" s="337"/>
      <c r="QKJ948" s="337"/>
      <c r="QKK948" s="337"/>
      <c r="QKL948" s="337"/>
      <c r="QKM948" s="337"/>
      <c r="QKN948" s="337"/>
      <c r="QKO948" s="337"/>
      <c r="QKP948" s="337"/>
      <c r="QKQ948" s="337"/>
      <c r="QKR948" s="337"/>
      <c r="QKS948" s="337"/>
      <c r="QKT948" s="337"/>
      <c r="QKU948" s="337"/>
      <c r="QKV948" s="337"/>
      <c r="QKW948" s="337"/>
      <c r="QKX948" s="337"/>
      <c r="QKY948" s="337"/>
      <c r="QKZ948" s="337"/>
      <c r="QLA948" s="337"/>
      <c r="QLB948" s="337"/>
      <c r="QLC948" s="337"/>
      <c r="QLD948" s="337"/>
      <c r="QLE948" s="337"/>
      <c r="QLF948" s="337"/>
      <c r="QLG948" s="337"/>
      <c r="QLH948" s="337"/>
      <c r="QLI948" s="337"/>
      <c r="QLJ948" s="337"/>
      <c r="QLK948" s="337"/>
      <c r="QLL948" s="337"/>
      <c r="QLM948" s="337"/>
      <c r="QLN948" s="337"/>
      <c r="QLO948" s="337"/>
      <c r="QLP948" s="337"/>
      <c r="QLQ948" s="337"/>
      <c r="QLR948" s="337"/>
      <c r="QLS948" s="337"/>
      <c r="QLT948" s="337"/>
      <c r="QLU948" s="337"/>
      <c r="QLV948" s="337"/>
      <c r="QLW948" s="337"/>
      <c r="QLX948" s="337"/>
      <c r="QLY948" s="337"/>
      <c r="QLZ948" s="337"/>
      <c r="QMA948" s="337"/>
      <c r="QMB948" s="337"/>
      <c r="QMC948" s="337"/>
      <c r="QMD948" s="337"/>
      <c r="QME948" s="337"/>
      <c r="QMF948" s="337"/>
      <c r="QMG948" s="337"/>
      <c r="QMH948" s="337"/>
      <c r="QMI948" s="337"/>
      <c r="QMJ948" s="337"/>
      <c r="QMK948" s="337"/>
      <c r="QML948" s="337"/>
      <c r="QMM948" s="337"/>
      <c r="QMN948" s="337"/>
      <c r="QMO948" s="337"/>
      <c r="QMP948" s="337"/>
      <c r="QMQ948" s="337"/>
      <c r="QMR948" s="337"/>
      <c r="QMS948" s="337"/>
      <c r="QMT948" s="337"/>
      <c r="QMU948" s="337"/>
      <c r="QMV948" s="337"/>
      <c r="QMW948" s="337"/>
      <c r="QMX948" s="337"/>
      <c r="QMY948" s="337"/>
      <c r="QMZ948" s="337"/>
      <c r="QNA948" s="337"/>
      <c r="QNB948" s="337"/>
      <c r="QNC948" s="337"/>
      <c r="QND948" s="337"/>
      <c r="QNE948" s="337"/>
      <c r="QNF948" s="337"/>
      <c r="QNG948" s="337"/>
      <c r="QNH948" s="337"/>
      <c r="QNI948" s="337"/>
      <c r="QNJ948" s="337"/>
      <c r="QNK948" s="337"/>
      <c r="QNL948" s="337"/>
      <c r="QNM948" s="337"/>
      <c r="QNN948" s="337"/>
      <c r="QNO948" s="337"/>
      <c r="QNP948" s="337"/>
      <c r="QNQ948" s="337"/>
      <c r="QNR948" s="337"/>
      <c r="QNS948" s="337"/>
      <c r="QNT948" s="337"/>
      <c r="QNU948" s="337"/>
      <c r="QNV948" s="337"/>
      <c r="QNW948" s="337"/>
      <c r="QNX948" s="337"/>
      <c r="QNY948" s="337"/>
      <c r="QNZ948" s="337"/>
      <c r="QOA948" s="337"/>
      <c r="QOB948" s="337"/>
      <c r="QOC948" s="337"/>
      <c r="QOD948" s="337"/>
      <c r="QOE948" s="337"/>
      <c r="QOF948" s="337"/>
      <c r="QOG948" s="337"/>
      <c r="QOH948" s="337"/>
      <c r="QOI948" s="337"/>
      <c r="QOJ948" s="337"/>
      <c r="QOK948" s="337"/>
      <c r="QOL948" s="337"/>
      <c r="QOM948" s="337"/>
      <c r="QON948" s="337"/>
      <c r="QOO948" s="337"/>
      <c r="QOP948" s="337"/>
      <c r="QOQ948" s="337"/>
      <c r="QOR948" s="337"/>
      <c r="QOS948" s="337"/>
      <c r="QOT948" s="337"/>
      <c r="QOU948" s="337"/>
      <c r="QOV948" s="337"/>
      <c r="QOW948" s="337"/>
      <c r="QOX948" s="337"/>
      <c r="QOY948" s="337"/>
      <c r="QOZ948" s="337"/>
      <c r="QPA948" s="337"/>
      <c r="QPB948" s="337"/>
      <c r="QPC948" s="337"/>
      <c r="QPD948" s="337"/>
      <c r="QPE948" s="337"/>
      <c r="QPF948" s="337"/>
      <c r="QPG948" s="337"/>
      <c r="QPH948" s="337"/>
      <c r="QPI948" s="337"/>
      <c r="QPJ948" s="337"/>
      <c r="QPK948" s="337"/>
      <c r="QPL948" s="337"/>
      <c r="QPM948" s="337"/>
      <c r="QPN948" s="337"/>
      <c r="QPO948" s="337"/>
      <c r="QPP948" s="337"/>
      <c r="QPQ948" s="337"/>
      <c r="QPR948" s="337"/>
      <c r="QPS948" s="337"/>
      <c r="QPT948" s="337"/>
      <c r="QPU948" s="337"/>
      <c r="QPV948" s="337"/>
      <c r="QPW948" s="337"/>
      <c r="QPX948" s="337"/>
      <c r="QPY948" s="337"/>
      <c r="QPZ948" s="337"/>
      <c r="QQA948" s="337"/>
      <c r="QQB948" s="337"/>
      <c r="QQC948" s="337"/>
      <c r="QQD948" s="337"/>
      <c r="QQE948" s="337"/>
      <c r="QQF948" s="337"/>
      <c r="QQG948" s="337"/>
      <c r="QQH948" s="337"/>
      <c r="QQI948" s="337"/>
      <c r="QQJ948" s="337"/>
      <c r="QQK948" s="337"/>
      <c r="QQL948" s="337"/>
      <c r="QQM948" s="337"/>
      <c r="QQN948" s="337"/>
      <c r="QQO948" s="337"/>
      <c r="QQP948" s="337"/>
      <c r="QQQ948" s="337"/>
      <c r="QQR948" s="337"/>
      <c r="QQS948" s="337"/>
      <c r="QQT948" s="337"/>
      <c r="QQU948" s="337"/>
      <c r="QQV948" s="337"/>
      <c r="QQW948" s="337"/>
      <c r="QQX948" s="337"/>
      <c r="QQY948" s="337"/>
      <c r="QQZ948" s="337"/>
      <c r="QRA948" s="337"/>
      <c r="QRB948" s="337"/>
      <c r="QRC948" s="337"/>
      <c r="QRD948" s="337"/>
      <c r="QRE948" s="337"/>
      <c r="QRF948" s="337"/>
      <c r="QRG948" s="337"/>
      <c r="QRH948" s="337"/>
      <c r="QRI948" s="337"/>
      <c r="QRJ948" s="337"/>
      <c r="QRK948" s="337"/>
      <c r="QRL948" s="337"/>
      <c r="QRM948" s="337"/>
      <c r="QRN948" s="337"/>
      <c r="QRO948" s="337"/>
      <c r="QRP948" s="337"/>
      <c r="QRQ948" s="337"/>
      <c r="QRR948" s="337"/>
      <c r="QRS948" s="337"/>
      <c r="QRT948" s="337"/>
      <c r="QRU948" s="337"/>
      <c r="QRV948" s="337"/>
      <c r="QRW948" s="337"/>
      <c r="QRX948" s="337"/>
      <c r="QRY948" s="337"/>
      <c r="QRZ948" s="337"/>
      <c r="QSA948" s="337"/>
      <c r="QSB948" s="337"/>
      <c r="QSC948" s="337"/>
      <c r="QSD948" s="337"/>
      <c r="QSE948" s="337"/>
      <c r="QSF948" s="337"/>
      <c r="QSG948" s="337"/>
      <c r="QSH948" s="337"/>
      <c r="QSI948" s="337"/>
      <c r="QSJ948" s="337"/>
      <c r="QSK948" s="337"/>
      <c r="QSL948" s="337"/>
      <c r="QSM948" s="337"/>
      <c r="QSN948" s="337"/>
      <c r="QSO948" s="337"/>
      <c r="QSP948" s="337"/>
      <c r="QSQ948" s="337"/>
      <c r="QSR948" s="337"/>
      <c r="QSS948" s="337"/>
      <c r="QST948" s="337"/>
      <c r="QSU948" s="337"/>
      <c r="QSV948" s="337"/>
      <c r="QSW948" s="337"/>
      <c r="QSX948" s="337"/>
      <c r="QSY948" s="337"/>
      <c r="QSZ948" s="337"/>
      <c r="QTA948" s="337"/>
      <c r="QTB948" s="337"/>
      <c r="QTC948" s="337"/>
      <c r="QTD948" s="337"/>
      <c r="QTE948" s="337"/>
      <c r="QTF948" s="337"/>
      <c r="QTG948" s="337"/>
      <c r="QTH948" s="337"/>
      <c r="QTI948" s="337"/>
      <c r="QTJ948" s="337"/>
      <c r="QTK948" s="337"/>
      <c r="QTL948" s="337"/>
      <c r="QTM948" s="337"/>
      <c r="QTN948" s="337"/>
      <c r="QTO948" s="337"/>
      <c r="QTP948" s="337"/>
      <c r="QTQ948" s="337"/>
      <c r="QTR948" s="337"/>
      <c r="QTS948" s="337"/>
      <c r="QTT948" s="337"/>
      <c r="QTU948" s="337"/>
      <c r="QTV948" s="337"/>
      <c r="QTW948" s="337"/>
      <c r="QTX948" s="337"/>
      <c r="QTY948" s="337"/>
      <c r="QTZ948" s="337"/>
      <c r="QUA948" s="337"/>
      <c r="QUB948" s="337"/>
      <c r="QUC948" s="337"/>
      <c r="QUD948" s="337"/>
      <c r="QUE948" s="337"/>
      <c r="QUF948" s="337"/>
      <c r="QUG948" s="337"/>
      <c r="QUH948" s="337"/>
      <c r="QUI948" s="337"/>
      <c r="QUJ948" s="337"/>
      <c r="QUK948" s="337"/>
      <c r="QUL948" s="337"/>
      <c r="QUM948" s="337"/>
      <c r="QUN948" s="337"/>
      <c r="QUO948" s="337"/>
      <c r="QUP948" s="337"/>
      <c r="QUQ948" s="337"/>
      <c r="QUR948" s="337"/>
      <c r="QUS948" s="337"/>
      <c r="QUT948" s="337"/>
      <c r="QUU948" s="337"/>
      <c r="QUV948" s="337"/>
      <c r="QUW948" s="337"/>
      <c r="QUX948" s="337"/>
      <c r="QUY948" s="337"/>
      <c r="QUZ948" s="337"/>
      <c r="QVA948" s="337"/>
      <c r="QVB948" s="337"/>
      <c r="QVC948" s="337"/>
      <c r="QVD948" s="337"/>
      <c r="QVE948" s="337"/>
      <c r="QVF948" s="337"/>
      <c r="QVG948" s="337"/>
      <c r="QVH948" s="337"/>
      <c r="QVI948" s="337"/>
      <c r="QVJ948" s="337"/>
      <c r="QVK948" s="337"/>
      <c r="QVL948" s="337"/>
      <c r="QVM948" s="337"/>
      <c r="QVN948" s="337"/>
      <c r="QVO948" s="337"/>
      <c r="QVP948" s="337"/>
      <c r="QVQ948" s="337"/>
      <c r="QVR948" s="337"/>
      <c r="QVS948" s="337"/>
      <c r="QVT948" s="337"/>
      <c r="QVU948" s="337"/>
      <c r="QVV948" s="337"/>
      <c r="QVW948" s="337"/>
      <c r="QVX948" s="337"/>
      <c r="QVY948" s="337"/>
      <c r="QVZ948" s="337"/>
      <c r="QWA948" s="337"/>
      <c r="QWB948" s="337"/>
      <c r="QWC948" s="337"/>
      <c r="QWD948" s="337"/>
      <c r="QWE948" s="337"/>
      <c r="QWF948" s="337"/>
      <c r="QWG948" s="337"/>
      <c r="QWH948" s="337"/>
      <c r="QWI948" s="337"/>
      <c r="QWJ948" s="337"/>
      <c r="QWK948" s="337"/>
      <c r="QWL948" s="337"/>
      <c r="QWM948" s="337"/>
      <c r="QWN948" s="337"/>
      <c r="QWO948" s="337"/>
      <c r="QWP948" s="337"/>
      <c r="QWQ948" s="337"/>
      <c r="QWR948" s="337"/>
      <c r="QWS948" s="337"/>
      <c r="QWT948" s="337"/>
      <c r="QWU948" s="337"/>
      <c r="QWV948" s="337"/>
      <c r="QWW948" s="337"/>
      <c r="QWX948" s="337"/>
      <c r="QWY948" s="337"/>
      <c r="QWZ948" s="337"/>
      <c r="QXA948" s="337"/>
      <c r="QXB948" s="337"/>
      <c r="QXC948" s="337"/>
      <c r="QXD948" s="337"/>
      <c r="QXE948" s="337"/>
      <c r="QXF948" s="337"/>
      <c r="QXG948" s="337"/>
      <c r="QXH948" s="337"/>
      <c r="QXI948" s="337"/>
      <c r="QXJ948" s="337"/>
      <c r="QXK948" s="337"/>
      <c r="QXL948" s="337"/>
      <c r="QXM948" s="337"/>
      <c r="QXN948" s="337"/>
      <c r="QXO948" s="337"/>
      <c r="QXP948" s="337"/>
      <c r="QXQ948" s="337"/>
      <c r="QXR948" s="337"/>
      <c r="QXS948" s="337"/>
      <c r="QXT948" s="337"/>
      <c r="QXU948" s="337"/>
      <c r="QXV948" s="337"/>
      <c r="QXW948" s="337"/>
      <c r="QXX948" s="337"/>
      <c r="QXY948" s="337"/>
      <c r="QXZ948" s="337"/>
      <c r="QYA948" s="337"/>
      <c r="QYB948" s="337"/>
      <c r="QYC948" s="337"/>
      <c r="QYD948" s="337"/>
      <c r="QYE948" s="337"/>
      <c r="QYF948" s="337"/>
      <c r="QYG948" s="337"/>
      <c r="QYH948" s="337"/>
      <c r="QYI948" s="337"/>
      <c r="QYJ948" s="337"/>
      <c r="QYK948" s="337"/>
      <c r="QYL948" s="337"/>
      <c r="QYM948" s="337"/>
      <c r="QYN948" s="337"/>
      <c r="QYO948" s="337"/>
      <c r="QYP948" s="337"/>
      <c r="QYQ948" s="337"/>
      <c r="QYR948" s="337"/>
      <c r="QYS948" s="337"/>
      <c r="QYT948" s="337"/>
      <c r="QYU948" s="337"/>
      <c r="QYV948" s="337"/>
      <c r="QYW948" s="337"/>
      <c r="QYX948" s="337"/>
      <c r="QYY948" s="337"/>
      <c r="QYZ948" s="337"/>
      <c r="QZA948" s="337"/>
      <c r="QZB948" s="337"/>
      <c r="QZC948" s="337"/>
      <c r="QZD948" s="337"/>
      <c r="QZE948" s="337"/>
      <c r="QZF948" s="337"/>
      <c r="QZG948" s="337"/>
      <c r="QZH948" s="337"/>
      <c r="QZI948" s="337"/>
      <c r="QZJ948" s="337"/>
      <c r="QZK948" s="337"/>
      <c r="QZL948" s="337"/>
      <c r="QZM948" s="337"/>
      <c r="QZN948" s="337"/>
      <c r="QZO948" s="337"/>
      <c r="QZP948" s="337"/>
      <c r="QZQ948" s="337"/>
      <c r="QZR948" s="337"/>
      <c r="QZS948" s="337"/>
      <c r="QZT948" s="337"/>
      <c r="QZU948" s="337"/>
      <c r="QZV948" s="337"/>
      <c r="QZW948" s="337"/>
      <c r="QZX948" s="337"/>
      <c r="QZY948" s="337"/>
      <c r="QZZ948" s="337"/>
      <c r="RAA948" s="337"/>
      <c r="RAB948" s="337"/>
      <c r="RAC948" s="337"/>
      <c r="RAD948" s="337"/>
      <c r="RAE948" s="337"/>
      <c r="RAF948" s="337"/>
      <c r="RAG948" s="337"/>
      <c r="RAH948" s="337"/>
      <c r="RAI948" s="337"/>
      <c r="RAJ948" s="337"/>
      <c r="RAK948" s="337"/>
      <c r="RAL948" s="337"/>
      <c r="RAM948" s="337"/>
      <c r="RAN948" s="337"/>
      <c r="RAO948" s="337"/>
      <c r="RAP948" s="337"/>
      <c r="RAQ948" s="337"/>
      <c r="RAR948" s="337"/>
      <c r="RAS948" s="337"/>
      <c r="RAT948" s="337"/>
      <c r="RAU948" s="337"/>
      <c r="RAV948" s="337"/>
      <c r="RAW948" s="337"/>
      <c r="RAX948" s="337"/>
      <c r="RAY948" s="337"/>
      <c r="RAZ948" s="337"/>
      <c r="RBA948" s="337"/>
      <c r="RBB948" s="337"/>
      <c r="RBC948" s="337"/>
      <c r="RBD948" s="337"/>
      <c r="RBE948" s="337"/>
      <c r="RBF948" s="337"/>
      <c r="RBG948" s="337"/>
      <c r="RBH948" s="337"/>
      <c r="RBI948" s="337"/>
      <c r="RBJ948" s="337"/>
      <c r="RBK948" s="337"/>
      <c r="RBL948" s="337"/>
      <c r="RBM948" s="337"/>
      <c r="RBN948" s="337"/>
      <c r="RBO948" s="337"/>
      <c r="RBP948" s="337"/>
      <c r="RBQ948" s="337"/>
      <c r="RBR948" s="337"/>
      <c r="RBS948" s="337"/>
      <c r="RBT948" s="337"/>
      <c r="RBU948" s="337"/>
      <c r="RBV948" s="337"/>
      <c r="RBW948" s="337"/>
      <c r="RBX948" s="337"/>
      <c r="RBY948" s="337"/>
      <c r="RBZ948" s="337"/>
      <c r="RCA948" s="337"/>
      <c r="RCB948" s="337"/>
      <c r="RCC948" s="337"/>
      <c r="RCD948" s="337"/>
      <c r="RCE948" s="337"/>
      <c r="RCF948" s="337"/>
      <c r="RCG948" s="337"/>
      <c r="RCH948" s="337"/>
      <c r="RCI948" s="337"/>
      <c r="RCJ948" s="337"/>
      <c r="RCK948" s="337"/>
      <c r="RCL948" s="337"/>
      <c r="RCM948" s="337"/>
      <c r="RCN948" s="337"/>
      <c r="RCO948" s="337"/>
      <c r="RCP948" s="337"/>
      <c r="RCQ948" s="337"/>
      <c r="RCR948" s="337"/>
      <c r="RCS948" s="337"/>
      <c r="RCT948" s="337"/>
      <c r="RCU948" s="337"/>
      <c r="RCV948" s="337"/>
      <c r="RCW948" s="337"/>
      <c r="RCX948" s="337"/>
      <c r="RCY948" s="337"/>
      <c r="RCZ948" s="337"/>
      <c r="RDA948" s="337"/>
      <c r="RDB948" s="337"/>
      <c r="RDC948" s="337"/>
      <c r="RDD948" s="337"/>
      <c r="RDE948" s="337"/>
      <c r="RDF948" s="337"/>
      <c r="RDG948" s="337"/>
      <c r="RDH948" s="337"/>
      <c r="RDI948" s="337"/>
      <c r="RDJ948" s="337"/>
      <c r="RDK948" s="337"/>
      <c r="RDL948" s="337"/>
      <c r="RDM948" s="337"/>
      <c r="RDN948" s="337"/>
      <c r="RDO948" s="337"/>
      <c r="RDP948" s="337"/>
      <c r="RDQ948" s="337"/>
      <c r="RDR948" s="337"/>
      <c r="RDS948" s="337"/>
      <c r="RDT948" s="337"/>
      <c r="RDU948" s="337"/>
      <c r="RDV948" s="337"/>
      <c r="RDW948" s="337"/>
      <c r="RDX948" s="337"/>
      <c r="RDY948" s="337"/>
      <c r="RDZ948" s="337"/>
      <c r="REA948" s="337"/>
      <c r="REB948" s="337"/>
      <c r="REC948" s="337"/>
      <c r="RED948" s="337"/>
      <c r="REE948" s="337"/>
      <c r="REF948" s="337"/>
      <c r="REG948" s="337"/>
      <c r="REH948" s="337"/>
      <c r="REI948" s="337"/>
      <c r="REJ948" s="337"/>
      <c r="REK948" s="337"/>
      <c r="REL948" s="337"/>
      <c r="REM948" s="337"/>
      <c r="REN948" s="337"/>
      <c r="REO948" s="337"/>
      <c r="REP948" s="337"/>
      <c r="REQ948" s="337"/>
      <c r="RER948" s="337"/>
      <c r="RES948" s="337"/>
      <c r="RET948" s="337"/>
      <c r="REU948" s="337"/>
      <c r="REV948" s="337"/>
      <c r="REW948" s="337"/>
      <c r="REX948" s="337"/>
      <c r="REY948" s="337"/>
      <c r="REZ948" s="337"/>
      <c r="RFA948" s="337"/>
      <c r="RFB948" s="337"/>
      <c r="RFC948" s="337"/>
      <c r="RFD948" s="337"/>
      <c r="RFE948" s="337"/>
      <c r="RFF948" s="337"/>
      <c r="RFG948" s="337"/>
      <c r="RFH948" s="337"/>
      <c r="RFI948" s="337"/>
      <c r="RFJ948" s="337"/>
      <c r="RFK948" s="337"/>
      <c r="RFL948" s="337"/>
      <c r="RFM948" s="337"/>
      <c r="RFN948" s="337"/>
      <c r="RFO948" s="337"/>
      <c r="RFP948" s="337"/>
      <c r="RFQ948" s="337"/>
      <c r="RFR948" s="337"/>
      <c r="RFS948" s="337"/>
      <c r="RFT948" s="337"/>
      <c r="RFU948" s="337"/>
      <c r="RFV948" s="337"/>
      <c r="RFW948" s="337"/>
      <c r="RFX948" s="337"/>
      <c r="RFY948" s="337"/>
      <c r="RFZ948" s="337"/>
      <c r="RGA948" s="337"/>
      <c r="RGB948" s="337"/>
      <c r="RGC948" s="337"/>
      <c r="RGD948" s="337"/>
      <c r="RGE948" s="337"/>
      <c r="RGF948" s="337"/>
      <c r="RGG948" s="337"/>
      <c r="RGH948" s="337"/>
      <c r="RGI948" s="337"/>
      <c r="RGJ948" s="337"/>
      <c r="RGK948" s="337"/>
      <c r="RGL948" s="337"/>
      <c r="RGM948" s="337"/>
      <c r="RGN948" s="337"/>
      <c r="RGO948" s="337"/>
      <c r="RGP948" s="337"/>
      <c r="RGQ948" s="337"/>
      <c r="RGR948" s="337"/>
      <c r="RGS948" s="337"/>
      <c r="RGT948" s="337"/>
      <c r="RGU948" s="337"/>
      <c r="RGV948" s="337"/>
      <c r="RGW948" s="337"/>
      <c r="RGX948" s="337"/>
      <c r="RGY948" s="337"/>
      <c r="RGZ948" s="337"/>
      <c r="RHA948" s="337"/>
      <c r="RHB948" s="337"/>
      <c r="RHC948" s="337"/>
      <c r="RHD948" s="337"/>
      <c r="RHE948" s="337"/>
      <c r="RHF948" s="337"/>
      <c r="RHG948" s="337"/>
      <c r="RHH948" s="337"/>
      <c r="RHI948" s="337"/>
      <c r="RHJ948" s="337"/>
      <c r="RHK948" s="337"/>
      <c r="RHL948" s="337"/>
      <c r="RHM948" s="337"/>
      <c r="RHN948" s="337"/>
      <c r="RHO948" s="337"/>
      <c r="RHP948" s="337"/>
      <c r="RHQ948" s="337"/>
      <c r="RHR948" s="337"/>
      <c r="RHS948" s="337"/>
      <c r="RHT948" s="337"/>
      <c r="RHU948" s="337"/>
      <c r="RHV948" s="337"/>
      <c r="RHW948" s="337"/>
      <c r="RHX948" s="337"/>
      <c r="RHY948" s="337"/>
      <c r="RHZ948" s="337"/>
      <c r="RIA948" s="337"/>
      <c r="RIB948" s="337"/>
      <c r="RIC948" s="337"/>
      <c r="RID948" s="337"/>
      <c r="RIE948" s="337"/>
      <c r="RIF948" s="337"/>
      <c r="RIG948" s="337"/>
      <c r="RIH948" s="337"/>
      <c r="RII948" s="337"/>
      <c r="RIJ948" s="337"/>
      <c r="RIK948" s="337"/>
      <c r="RIL948" s="337"/>
      <c r="RIM948" s="337"/>
      <c r="RIN948" s="337"/>
      <c r="RIO948" s="337"/>
      <c r="RIP948" s="337"/>
      <c r="RIQ948" s="337"/>
      <c r="RIR948" s="337"/>
      <c r="RIS948" s="337"/>
      <c r="RIT948" s="337"/>
      <c r="RIU948" s="337"/>
      <c r="RIV948" s="337"/>
      <c r="RIW948" s="337"/>
      <c r="RIX948" s="337"/>
      <c r="RIY948" s="337"/>
      <c r="RIZ948" s="337"/>
      <c r="RJA948" s="337"/>
      <c r="RJB948" s="337"/>
      <c r="RJC948" s="337"/>
      <c r="RJD948" s="337"/>
      <c r="RJE948" s="337"/>
      <c r="RJF948" s="337"/>
      <c r="RJG948" s="337"/>
      <c r="RJH948" s="337"/>
      <c r="RJI948" s="337"/>
      <c r="RJJ948" s="337"/>
      <c r="RJK948" s="337"/>
      <c r="RJL948" s="337"/>
      <c r="RJM948" s="337"/>
      <c r="RJN948" s="337"/>
      <c r="RJO948" s="337"/>
      <c r="RJP948" s="337"/>
      <c r="RJQ948" s="337"/>
      <c r="RJR948" s="337"/>
      <c r="RJS948" s="337"/>
      <c r="RJT948" s="337"/>
      <c r="RJU948" s="337"/>
      <c r="RJV948" s="337"/>
      <c r="RJW948" s="337"/>
      <c r="RJX948" s="337"/>
      <c r="RJY948" s="337"/>
      <c r="RJZ948" s="337"/>
      <c r="RKA948" s="337"/>
      <c r="RKB948" s="337"/>
      <c r="RKC948" s="337"/>
      <c r="RKD948" s="337"/>
      <c r="RKE948" s="337"/>
      <c r="RKF948" s="337"/>
      <c r="RKG948" s="337"/>
      <c r="RKH948" s="337"/>
      <c r="RKI948" s="337"/>
      <c r="RKJ948" s="337"/>
      <c r="RKK948" s="337"/>
      <c r="RKL948" s="337"/>
      <c r="RKM948" s="337"/>
      <c r="RKN948" s="337"/>
      <c r="RKO948" s="337"/>
      <c r="RKP948" s="337"/>
      <c r="RKQ948" s="337"/>
      <c r="RKR948" s="337"/>
      <c r="RKS948" s="337"/>
      <c r="RKT948" s="337"/>
      <c r="RKU948" s="337"/>
      <c r="RKV948" s="337"/>
      <c r="RKW948" s="337"/>
      <c r="RKX948" s="337"/>
      <c r="RKY948" s="337"/>
      <c r="RKZ948" s="337"/>
      <c r="RLA948" s="337"/>
      <c r="RLB948" s="337"/>
      <c r="RLC948" s="337"/>
      <c r="RLD948" s="337"/>
      <c r="RLE948" s="337"/>
      <c r="RLF948" s="337"/>
      <c r="RLG948" s="337"/>
      <c r="RLH948" s="337"/>
      <c r="RLI948" s="337"/>
      <c r="RLJ948" s="337"/>
      <c r="RLK948" s="337"/>
      <c r="RLL948" s="337"/>
      <c r="RLM948" s="337"/>
      <c r="RLN948" s="337"/>
      <c r="RLO948" s="337"/>
      <c r="RLP948" s="337"/>
      <c r="RLQ948" s="337"/>
      <c r="RLR948" s="337"/>
      <c r="RLS948" s="337"/>
      <c r="RLT948" s="337"/>
      <c r="RLU948" s="337"/>
      <c r="RLV948" s="337"/>
      <c r="RLW948" s="337"/>
      <c r="RLX948" s="337"/>
      <c r="RLY948" s="337"/>
      <c r="RLZ948" s="337"/>
      <c r="RMA948" s="337"/>
      <c r="RMB948" s="337"/>
      <c r="RMC948" s="337"/>
      <c r="RMD948" s="337"/>
      <c r="RME948" s="337"/>
      <c r="RMF948" s="337"/>
      <c r="RMG948" s="337"/>
      <c r="RMH948" s="337"/>
      <c r="RMI948" s="337"/>
      <c r="RMJ948" s="337"/>
      <c r="RMK948" s="337"/>
      <c r="RML948" s="337"/>
      <c r="RMM948" s="337"/>
      <c r="RMN948" s="337"/>
      <c r="RMO948" s="337"/>
      <c r="RMP948" s="337"/>
      <c r="RMQ948" s="337"/>
      <c r="RMR948" s="337"/>
      <c r="RMS948" s="337"/>
      <c r="RMT948" s="337"/>
      <c r="RMU948" s="337"/>
      <c r="RMV948" s="337"/>
      <c r="RMW948" s="337"/>
      <c r="RMX948" s="337"/>
      <c r="RMY948" s="337"/>
      <c r="RMZ948" s="337"/>
      <c r="RNA948" s="337"/>
      <c r="RNB948" s="337"/>
      <c r="RNC948" s="337"/>
      <c r="RND948" s="337"/>
      <c r="RNE948" s="337"/>
      <c r="RNF948" s="337"/>
      <c r="RNG948" s="337"/>
      <c r="RNH948" s="337"/>
      <c r="RNI948" s="337"/>
      <c r="RNJ948" s="337"/>
      <c r="RNK948" s="337"/>
      <c r="RNL948" s="337"/>
      <c r="RNM948" s="337"/>
      <c r="RNN948" s="337"/>
      <c r="RNO948" s="337"/>
      <c r="RNP948" s="337"/>
      <c r="RNQ948" s="337"/>
      <c r="RNR948" s="337"/>
      <c r="RNS948" s="337"/>
      <c r="RNT948" s="337"/>
      <c r="RNU948" s="337"/>
      <c r="RNV948" s="337"/>
      <c r="RNW948" s="337"/>
      <c r="RNX948" s="337"/>
      <c r="RNY948" s="337"/>
      <c r="RNZ948" s="337"/>
      <c r="ROA948" s="337"/>
      <c r="ROB948" s="337"/>
      <c r="ROC948" s="337"/>
      <c r="ROD948" s="337"/>
      <c r="ROE948" s="337"/>
      <c r="ROF948" s="337"/>
      <c r="ROG948" s="337"/>
      <c r="ROH948" s="337"/>
      <c r="ROI948" s="337"/>
      <c r="ROJ948" s="337"/>
      <c r="ROK948" s="337"/>
      <c r="ROL948" s="337"/>
      <c r="ROM948" s="337"/>
      <c r="RON948" s="337"/>
      <c r="ROO948" s="337"/>
      <c r="ROP948" s="337"/>
      <c r="ROQ948" s="337"/>
      <c r="ROR948" s="337"/>
      <c r="ROS948" s="337"/>
      <c r="ROT948" s="337"/>
      <c r="ROU948" s="337"/>
      <c r="ROV948" s="337"/>
      <c r="ROW948" s="337"/>
      <c r="ROX948" s="337"/>
      <c r="ROY948" s="337"/>
      <c r="ROZ948" s="337"/>
      <c r="RPA948" s="337"/>
      <c r="RPB948" s="337"/>
      <c r="RPC948" s="337"/>
      <c r="RPD948" s="337"/>
      <c r="RPE948" s="337"/>
      <c r="RPF948" s="337"/>
      <c r="RPG948" s="337"/>
      <c r="RPH948" s="337"/>
      <c r="RPI948" s="337"/>
      <c r="RPJ948" s="337"/>
      <c r="RPK948" s="337"/>
      <c r="RPL948" s="337"/>
      <c r="RPM948" s="337"/>
      <c r="RPN948" s="337"/>
      <c r="RPO948" s="337"/>
      <c r="RPP948" s="337"/>
      <c r="RPQ948" s="337"/>
      <c r="RPR948" s="337"/>
      <c r="RPS948" s="337"/>
      <c r="RPT948" s="337"/>
      <c r="RPU948" s="337"/>
      <c r="RPV948" s="337"/>
      <c r="RPW948" s="337"/>
      <c r="RPX948" s="337"/>
      <c r="RPY948" s="337"/>
      <c r="RPZ948" s="337"/>
      <c r="RQA948" s="337"/>
      <c r="RQB948" s="337"/>
      <c r="RQC948" s="337"/>
      <c r="RQD948" s="337"/>
      <c r="RQE948" s="337"/>
      <c r="RQF948" s="337"/>
      <c r="RQG948" s="337"/>
      <c r="RQH948" s="337"/>
      <c r="RQI948" s="337"/>
      <c r="RQJ948" s="337"/>
      <c r="RQK948" s="337"/>
      <c r="RQL948" s="337"/>
      <c r="RQM948" s="337"/>
      <c r="RQN948" s="337"/>
      <c r="RQO948" s="337"/>
      <c r="RQP948" s="337"/>
      <c r="RQQ948" s="337"/>
      <c r="RQR948" s="337"/>
      <c r="RQS948" s="337"/>
      <c r="RQT948" s="337"/>
      <c r="RQU948" s="337"/>
      <c r="RQV948" s="337"/>
      <c r="RQW948" s="337"/>
      <c r="RQX948" s="337"/>
      <c r="RQY948" s="337"/>
      <c r="RQZ948" s="337"/>
      <c r="RRA948" s="337"/>
      <c r="RRB948" s="337"/>
      <c r="RRC948" s="337"/>
      <c r="RRD948" s="337"/>
      <c r="RRE948" s="337"/>
      <c r="RRF948" s="337"/>
      <c r="RRG948" s="337"/>
      <c r="RRH948" s="337"/>
      <c r="RRI948" s="337"/>
      <c r="RRJ948" s="337"/>
      <c r="RRK948" s="337"/>
      <c r="RRL948" s="337"/>
      <c r="RRM948" s="337"/>
      <c r="RRN948" s="337"/>
      <c r="RRO948" s="337"/>
      <c r="RRP948" s="337"/>
      <c r="RRQ948" s="337"/>
      <c r="RRR948" s="337"/>
      <c r="RRS948" s="337"/>
      <c r="RRT948" s="337"/>
      <c r="RRU948" s="337"/>
      <c r="RRV948" s="337"/>
      <c r="RRW948" s="337"/>
      <c r="RRX948" s="337"/>
      <c r="RRY948" s="337"/>
      <c r="RRZ948" s="337"/>
      <c r="RSA948" s="337"/>
      <c r="RSB948" s="337"/>
      <c r="RSC948" s="337"/>
      <c r="RSD948" s="337"/>
      <c r="RSE948" s="337"/>
      <c r="RSF948" s="337"/>
      <c r="RSG948" s="337"/>
      <c r="RSH948" s="337"/>
      <c r="RSI948" s="337"/>
      <c r="RSJ948" s="337"/>
      <c r="RSK948" s="337"/>
      <c r="RSL948" s="337"/>
      <c r="RSM948" s="337"/>
      <c r="RSN948" s="337"/>
      <c r="RSO948" s="337"/>
      <c r="RSP948" s="337"/>
      <c r="RSQ948" s="337"/>
      <c r="RSR948" s="337"/>
      <c r="RSS948" s="337"/>
      <c r="RST948" s="337"/>
      <c r="RSU948" s="337"/>
      <c r="RSV948" s="337"/>
      <c r="RSW948" s="337"/>
      <c r="RSX948" s="337"/>
      <c r="RSY948" s="337"/>
      <c r="RSZ948" s="337"/>
      <c r="RTA948" s="337"/>
      <c r="RTB948" s="337"/>
      <c r="RTC948" s="337"/>
      <c r="RTD948" s="337"/>
      <c r="RTE948" s="337"/>
      <c r="RTF948" s="337"/>
      <c r="RTG948" s="337"/>
      <c r="RTH948" s="337"/>
      <c r="RTI948" s="337"/>
      <c r="RTJ948" s="337"/>
      <c r="RTK948" s="337"/>
      <c r="RTL948" s="337"/>
      <c r="RTM948" s="337"/>
      <c r="RTN948" s="337"/>
      <c r="RTO948" s="337"/>
      <c r="RTP948" s="337"/>
      <c r="RTQ948" s="337"/>
      <c r="RTR948" s="337"/>
      <c r="RTS948" s="337"/>
      <c r="RTT948" s="337"/>
      <c r="RTU948" s="337"/>
      <c r="RTV948" s="337"/>
      <c r="RTW948" s="337"/>
      <c r="RTX948" s="337"/>
      <c r="RTY948" s="337"/>
      <c r="RTZ948" s="337"/>
      <c r="RUA948" s="337"/>
      <c r="RUB948" s="337"/>
      <c r="RUC948" s="337"/>
      <c r="RUD948" s="337"/>
      <c r="RUE948" s="337"/>
      <c r="RUF948" s="337"/>
      <c r="RUG948" s="337"/>
      <c r="RUH948" s="337"/>
      <c r="RUI948" s="337"/>
      <c r="RUJ948" s="337"/>
      <c r="RUK948" s="337"/>
      <c r="RUL948" s="337"/>
      <c r="RUM948" s="337"/>
      <c r="RUN948" s="337"/>
      <c r="RUO948" s="337"/>
      <c r="RUP948" s="337"/>
      <c r="RUQ948" s="337"/>
      <c r="RUR948" s="337"/>
      <c r="RUS948" s="337"/>
      <c r="RUT948" s="337"/>
      <c r="RUU948" s="337"/>
      <c r="RUV948" s="337"/>
      <c r="RUW948" s="337"/>
      <c r="RUX948" s="337"/>
      <c r="RUY948" s="337"/>
      <c r="RUZ948" s="337"/>
      <c r="RVA948" s="337"/>
      <c r="RVB948" s="337"/>
      <c r="RVC948" s="337"/>
      <c r="RVD948" s="337"/>
      <c r="RVE948" s="337"/>
      <c r="RVF948" s="337"/>
      <c r="RVG948" s="337"/>
      <c r="RVH948" s="337"/>
      <c r="RVI948" s="337"/>
      <c r="RVJ948" s="337"/>
      <c r="RVK948" s="337"/>
      <c r="RVL948" s="337"/>
      <c r="RVM948" s="337"/>
      <c r="RVN948" s="337"/>
      <c r="RVO948" s="337"/>
      <c r="RVP948" s="337"/>
      <c r="RVQ948" s="337"/>
      <c r="RVR948" s="337"/>
      <c r="RVS948" s="337"/>
      <c r="RVT948" s="337"/>
      <c r="RVU948" s="337"/>
      <c r="RVV948" s="337"/>
      <c r="RVW948" s="337"/>
      <c r="RVX948" s="337"/>
      <c r="RVY948" s="337"/>
      <c r="RVZ948" s="337"/>
      <c r="RWA948" s="337"/>
      <c r="RWB948" s="337"/>
      <c r="RWC948" s="337"/>
      <c r="RWD948" s="337"/>
      <c r="RWE948" s="337"/>
      <c r="RWF948" s="337"/>
      <c r="RWG948" s="337"/>
      <c r="RWH948" s="337"/>
      <c r="RWI948" s="337"/>
      <c r="RWJ948" s="337"/>
      <c r="RWK948" s="337"/>
      <c r="RWL948" s="337"/>
      <c r="RWM948" s="337"/>
      <c r="RWN948" s="337"/>
      <c r="RWO948" s="337"/>
      <c r="RWP948" s="337"/>
      <c r="RWQ948" s="337"/>
      <c r="RWR948" s="337"/>
      <c r="RWS948" s="337"/>
      <c r="RWT948" s="337"/>
      <c r="RWU948" s="337"/>
      <c r="RWV948" s="337"/>
      <c r="RWW948" s="337"/>
      <c r="RWX948" s="337"/>
      <c r="RWY948" s="337"/>
      <c r="RWZ948" s="337"/>
      <c r="RXA948" s="337"/>
      <c r="RXB948" s="337"/>
      <c r="RXC948" s="337"/>
      <c r="RXD948" s="337"/>
      <c r="RXE948" s="337"/>
      <c r="RXF948" s="337"/>
      <c r="RXG948" s="337"/>
      <c r="RXH948" s="337"/>
      <c r="RXI948" s="337"/>
      <c r="RXJ948" s="337"/>
      <c r="RXK948" s="337"/>
      <c r="RXL948" s="337"/>
      <c r="RXM948" s="337"/>
      <c r="RXN948" s="337"/>
      <c r="RXO948" s="337"/>
      <c r="RXP948" s="337"/>
      <c r="RXQ948" s="337"/>
      <c r="RXR948" s="337"/>
      <c r="RXS948" s="337"/>
      <c r="RXT948" s="337"/>
      <c r="RXU948" s="337"/>
      <c r="RXV948" s="337"/>
      <c r="RXW948" s="337"/>
      <c r="RXX948" s="337"/>
      <c r="RXY948" s="337"/>
      <c r="RXZ948" s="337"/>
      <c r="RYA948" s="337"/>
      <c r="RYB948" s="337"/>
      <c r="RYC948" s="337"/>
      <c r="RYD948" s="337"/>
      <c r="RYE948" s="337"/>
      <c r="RYF948" s="337"/>
      <c r="RYG948" s="337"/>
      <c r="RYH948" s="337"/>
      <c r="RYI948" s="337"/>
      <c r="RYJ948" s="337"/>
      <c r="RYK948" s="337"/>
      <c r="RYL948" s="337"/>
      <c r="RYM948" s="337"/>
      <c r="RYN948" s="337"/>
      <c r="RYO948" s="337"/>
      <c r="RYP948" s="337"/>
      <c r="RYQ948" s="337"/>
      <c r="RYR948" s="337"/>
      <c r="RYS948" s="337"/>
      <c r="RYT948" s="337"/>
      <c r="RYU948" s="337"/>
      <c r="RYV948" s="337"/>
      <c r="RYW948" s="337"/>
      <c r="RYX948" s="337"/>
      <c r="RYY948" s="337"/>
      <c r="RYZ948" s="337"/>
      <c r="RZA948" s="337"/>
      <c r="RZB948" s="337"/>
      <c r="RZC948" s="337"/>
      <c r="RZD948" s="337"/>
      <c r="RZE948" s="337"/>
      <c r="RZF948" s="337"/>
      <c r="RZG948" s="337"/>
      <c r="RZH948" s="337"/>
      <c r="RZI948" s="337"/>
      <c r="RZJ948" s="337"/>
      <c r="RZK948" s="337"/>
      <c r="RZL948" s="337"/>
      <c r="RZM948" s="337"/>
      <c r="RZN948" s="337"/>
      <c r="RZO948" s="337"/>
      <c r="RZP948" s="337"/>
      <c r="RZQ948" s="337"/>
      <c r="RZR948" s="337"/>
      <c r="RZS948" s="337"/>
      <c r="RZT948" s="337"/>
      <c r="RZU948" s="337"/>
      <c r="RZV948" s="337"/>
      <c r="RZW948" s="337"/>
      <c r="RZX948" s="337"/>
      <c r="RZY948" s="337"/>
      <c r="RZZ948" s="337"/>
      <c r="SAA948" s="337"/>
      <c r="SAB948" s="337"/>
      <c r="SAC948" s="337"/>
      <c r="SAD948" s="337"/>
      <c r="SAE948" s="337"/>
      <c r="SAF948" s="337"/>
      <c r="SAG948" s="337"/>
      <c r="SAH948" s="337"/>
      <c r="SAI948" s="337"/>
      <c r="SAJ948" s="337"/>
      <c r="SAK948" s="337"/>
      <c r="SAL948" s="337"/>
      <c r="SAM948" s="337"/>
      <c r="SAN948" s="337"/>
      <c r="SAO948" s="337"/>
      <c r="SAP948" s="337"/>
      <c r="SAQ948" s="337"/>
      <c r="SAR948" s="337"/>
      <c r="SAS948" s="337"/>
      <c r="SAT948" s="337"/>
      <c r="SAU948" s="337"/>
      <c r="SAV948" s="337"/>
      <c r="SAW948" s="337"/>
      <c r="SAX948" s="337"/>
      <c r="SAY948" s="337"/>
      <c r="SAZ948" s="337"/>
      <c r="SBA948" s="337"/>
      <c r="SBB948" s="337"/>
      <c r="SBC948" s="337"/>
      <c r="SBD948" s="337"/>
      <c r="SBE948" s="337"/>
      <c r="SBF948" s="337"/>
      <c r="SBG948" s="337"/>
      <c r="SBH948" s="337"/>
      <c r="SBI948" s="337"/>
      <c r="SBJ948" s="337"/>
      <c r="SBK948" s="337"/>
      <c r="SBL948" s="337"/>
      <c r="SBM948" s="337"/>
      <c r="SBN948" s="337"/>
      <c r="SBO948" s="337"/>
      <c r="SBP948" s="337"/>
      <c r="SBQ948" s="337"/>
      <c r="SBR948" s="337"/>
      <c r="SBS948" s="337"/>
      <c r="SBT948" s="337"/>
      <c r="SBU948" s="337"/>
      <c r="SBV948" s="337"/>
      <c r="SBW948" s="337"/>
      <c r="SBX948" s="337"/>
      <c r="SBY948" s="337"/>
      <c r="SBZ948" s="337"/>
      <c r="SCA948" s="337"/>
      <c r="SCB948" s="337"/>
      <c r="SCC948" s="337"/>
      <c r="SCD948" s="337"/>
      <c r="SCE948" s="337"/>
      <c r="SCF948" s="337"/>
      <c r="SCG948" s="337"/>
      <c r="SCH948" s="337"/>
      <c r="SCI948" s="337"/>
      <c r="SCJ948" s="337"/>
      <c r="SCK948" s="337"/>
      <c r="SCL948" s="337"/>
      <c r="SCM948" s="337"/>
      <c r="SCN948" s="337"/>
      <c r="SCO948" s="337"/>
      <c r="SCP948" s="337"/>
      <c r="SCQ948" s="337"/>
      <c r="SCR948" s="337"/>
      <c r="SCS948" s="337"/>
      <c r="SCT948" s="337"/>
      <c r="SCU948" s="337"/>
      <c r="SCV948" s="337"/>
      <c r="SCW948" s="337"/>
      <c r="SCX948" s="337"/>
      <c r="SCY948" s="337"/>
      <c r="SCZ948" s="337"/>
      <c r="SDA948" s="337"/>
      <c r="SDB948" s="337"/>
      <c r="SDC948" s="337"/>
      <c r="SDD948" s="337"/>
      <c r="SDE948" s="337"/>
      <c r="SDF948" s="337"/>
      <c r="SDG948" s="337"/>
      <c r="SDH948" s="337"/>
      <c r="SDI948" s="337"/>
      <c r="SDJ948" s="337"/>
      <c r="SDK948" s="337"/>
      <c r="SDL948" s="337"/>
      <c r="SDM948" s="337"/>
      <c r="SDN948" s="337"/>
      <c r="SDO948" s="337"/>
      <c r="SDP948" s="337"/>
      <c r="SDQ948" s="337"/>
      <c r="SDR948" s="337"/>
      <c r="SDS948" s="337"/>
      <c r="SDT948" s="337"/>
      <c r="SDU948" s="337"/>
      <c r="SDV948" s="337"/>
      <c r="SDW948" s="337"/>
      <c r="SDX948" s="337"/>
      <c r="SDY948" s="337"/>
      <c r="SDZ948" s="337"/>
      <c r="SEA948" s="337"/>
      <c r="SEB948" s="337"/>
      <c r="SEC948" s="337"/>
      <c r="SED948" s="337"/>
      <c r="SEE948" s="337"/>
      <c r="SEF948" s="337"/>
      <c r="SEG948" s="337"/>
      <c r="SEH948" s="337"/>
      <c r="SEI948" s="337"/>
      <c r="SEJ948" s="337"/>
      <c r="SEK948" s="337"/>
      <c r="SEL948" s="337"/>
      <c r="SEM948" s="337"/>
      <c r="SEN948" s="337"/>
      <c r="SEO948" s="337"/>
      <c r="SEP948" s="337"/>
      <c r="SEQ948" s="337"/>
      <c r="SER948" s="337"/>
      <c r="SES948" s="337"/>
      <c r="SET948" s="337"/>
      <c r="SEU948" s="337"/>
      <c r="SEV948" s="337"/>
      <c r="SEW948" s="337"/>
      <c r="SEX948" s="337"/>
      <c r="SEY948" s="337"/>
      <c r="SEZ948" s="337"/>
      <c r="SFA948" s="337"/>
      <c r="SFB948" s="337"/>
      <c r="SFC948" s="337"/>
      <c r="SFD948" s="337"/>
      <c r="SFE948" s="337"/>
      <c r="SFF948" s="337"/>
      <c r="SFG948" s="337"/>
      <c r="SFH948" s="337"/>
      <c r="SFI948" s="337"/>
      <c r="SFJ948" s="337"/>
      <c r="SFK948" s="337"/>
      <c r="SFL948" s="337"/>
      <c r="SFM948" s="337"/>
      <c r="SFN948" s="337"/>
      <c r="SFO948" s="337"/>
      <c r="SFP948" s="337"/>
      <c r="SFQ948" s="337"/>
      <c r="SFR948" s="337"/>
      <c r="SFS948" s="337"/>
      <c r="SFT948" s="337"/>
      <c r="SFU948" s="337"/>
      <c r="SFV948" s="337"/>
      <c r="SFW948" s="337"/>
      <c r="SFX948" s="337"/>
      <c r="SFY948" s="337"/>
      <c r="SFZ948" s="337"/>
      <c r="SGA948" s="337"/>
      <c r="SGB948" s="337"/>
      <c r="SGC948" s="337"/>
      <c r="SGD948" s="337"/>
      <c r="SGE948" s="337"/>
      <c r="SGF948" s="337"/>
      <c r="SGG948" s="337"/>
      <c r="SGH948" s="337"/>
      <c r="SGI948" s="337"/>
      <c r="SGJ948" s="337"/>
      <c r="SGK948" s="337"/>
      <c r="SGL948" s="337"/>
      <c r="SGM948" s="337"/>
      <c r="SGN948" s="337"/>
      <c r="SGO948" s="337"/>
      <c r="SGP948" s="337"/>
      <c r="SGQ948" s="337"/>
      <c r="SGR948" s="337"/>
      <c r="SGS948" s="337"/>
      <c r="SGT948" s="337"/>
      <c r="SGU948" s="337"/>
      <c r="SGV948" s="337"/>
      <c r="SGW948" s="337"/>
      <c r="SGX948" s="337"/>
      <c r="SGY948" s="337"/>
      <c r="SGZ948" s="337"/>
      <c r="SHA948" s="337"/>
      <c r="SHB948" s="337"/>
      <c r="SHC948" s="337"/>
      <c r="SHD948" s="337"/>
      <c r="SHE948" s="337"/>
      <c r="SHF948" s="337"/>
      <c r="SHG948" s="337"/>
      <c r="SHH948" s="337"/>
      <c r="SHI948" s="337"/>
      <c r="SHJ948" s="337"/>
      <c r="SHK948" s="337"/>
      <c r="SHL948" s="337"/>
      <c r="SHM948" s="337"/>
      <c r="SHN948" s="337"/>
      <c r="SHO948" s="337"/>
      <c r="SHP948" s="337"/>
      <c r="SHQ948" s="337"/>
      <c r="SHR948" s="337"/>
      <c r="SHS948" s="337"/>
      <c r="SHT948" s="337"/>
      <c r="SHU948" s="337"/>
      <c r="SHV948" s="337"/>
      <c r="SHW948" s="337"/>
      <c r="SHX948" s="337"/>
      <c r="SHY948" s="337"/>
      <c r="SHZ948" s="337"/>
      <c r="SIA948" s="337"/>
      <c r="SIB948" s="337"/>
      <c r="SIC948" s="337"/>
      <c r="SID948" s="337"/>
      <c r="SIE948" s="337"/>
      <c r="SIF948" s="337"/>
      <c r="SIG948" s="337"/>
      <c r="SIH948" s="337"/>
      <c r="SII948" s="337"/>
      <c r="SIJ948" s="337"/>
      <c r="SIK948" s="337"/>
      <c r="SIL948" s="337"/>
      <c r="SIM948" s="337"/>
      <c r="SIN948" s="337"/>
      <c r="SIO948" s="337"/>
      <c r="SIP948" s="337"/>
      <c r="SIQ948" s="337"/>
      <c r="SIR948" s="337"/>
      <c r="SIS948" s="337"/>
      <c r="SIT948" s="337"/>
      <c r="SIU948" s="337"/>
      <c r="SIV948" s="337"/>
      <c r="SIW948" s="337"/>
      <c r="SIX948" s="337"/>
      <c r="SIY948" s="337"/>
      <c r="SIZ948" s="337"/>
      <c r="SJA948" s="337"/>
      <c r="SJB948" s="337"/>
      <c r="SJC948" s="337"/>
      <c r="SJD948" s="337"/>
      <c r="SJE948" s="337"/>
      <c r="SJF948" s="337"/>
      <c r="SJG948" s="337"/>
      <c r="SJH948" s="337"/>
      <c r="SJI948" s="337"/>
      <c r="SJJ948" s="337"/>
      <c r="SJK948" s="337"/>
      <c r="SJL948" s="337"/>
      <c r="SJM948" s="337"/>
      <c r="SJN948" s="337"/>
      <c r="SJO948" s="337"/>
      <c r="SJP948" s="337"/>
      <c r="SJQ948" s="337"/>
      <c r="SJR948" s="337"/>
      <c r="SJS948" s="337"/>
      <c r="SJT948" s="337"/>
      <c r="SJU948" s="337"/>
      <c r="SJV948" s="337"/>
      <c r="SJW948" s="337"/>
      <c r="SJX948" s="337"/>
      <c r="SJY948" s="337"/>
      <c r="SJZ948" s="337"/>
      <c r="SKA948" s="337"/>
      <c r="SKB948" s="337"/>
      <c r="SKC948" s="337"/>
      <c r="SKD948" s="337"/>
      <c r="SKE948" s="337"/>
      <c r="SKF948" s="337"/>
      <c r="SKG948" s="337"/>
      <c r="SKH948" s="337"/>
      <c r="SKI948" s="337"/>
      <c r="SKJ948" s="337"/>
      <c r="SKK948" s="337"/>
      <c r="SKL948" s="337"/>
      <c r="SKM948" s="337"/>
      <c r="SKN948" s="337"/>
      <c r="SKO948" s="337"/>
      <c r="SKP948" s="337"/>
      <c r="SKQ948" s="337"/>
      <c r="SKR948" s="337"/>
      <c r="SKS948" s="337"/>
      <c r="SKT948" s="337"/>
      <c r="SKU948" s="337"/>
      <c r="SKV948" s="337"/>
      <c r="SKW948" s="337"/>
      <c r="SKX948" s="337"/>
      <c r="SKY948" s="337"/>
      <c r="SKZ948" s="337"/>
      <c r="SLA948" s="337"/>
      <c r="SLB948" s="337"/>
      <c r="SLC948" s="337"/>
      <c r="SLD948" s="337"/>
      <c r="SLE948" s="337"/>
      <c r="SLF948" s="337"/>
      <c r="SLG948" s="337"/>
      <c r="SLH948" s="337"/>
      <c r="SLI948" s="337"/>
      <c r="SLJ948" s="337"/>
      <c r="SLK948" s="337"/>
      <c r="SLL948" s="337"/>
      <c r="SLM948" s="337"/>
      <c r="SLN948" s="337"/>
      <c r="SLO948" s="337"/>
      <c r="SLP948" s="337"/>
      <c r="SLQ948" s="337"/>
      <c r="SLR948" s="337"/>
      <c r="SLS948" s="337"/>
      <c r="SLT948" s="337"/>
      <c r="SLU948" s="337"/>
      <c r="SLV948" s="337"/>
      <c r="SLW948" s="337"/>
      <c r="SLX948" s="337"/>
      <c r="SLY948" s="337"/>
      <c r="SLZ948" s="337"/>
      <c r="SMA948" s="337"/>
      <c r="SMB948" s="337"/>
      <c r="SMC948" s="337"/>
      <c r="SMD948" s="337"/>
      <c r="SME948" s="337"/>
      <c r="SMF948" s="337"/>
      <c r="SMG948" s="337"/>
      <c r="SMH948" s="337"/>
      <c r="SMI948" s="337"/>
      <c r="SMJ948" s="337"/>
      <c r="SMK948" s="337"/>
      <c r="SML948" s="337"/>
      <c r="SMM948" s="337"/>
      <c r="SMN948" s="337"/>
      <c r="SMO948" s="337"/>
      <c r="SMP948" s="337"/>
      <c r="SMQ948" s="337"/>
      <c r="SMR948" s="337"/>
      <c r="SMS948" s="337"/>
      <c r="SMT948" s="337"/>
      <c r="SMU948" s="337"/>
      <c r="SMV948" s="337"/>
      <c r="SMW948" s="337"/>
      <c r="SMX948" s="337"/>
      <c r="SMY948" s="337"/>
      <c r="SMZ948" s="337"/>
      <c r="SNA948" s="337"/>
      <c r="SNB948" s="337"/>
      <c r="SNC948" s="337"/>
      <c r="SND948" s="337"/>
      <c r="SNE948" s="337"/>
      <c r="SNF948" s="337"/>
      <c r="SNG948" s="337"/>
      <c r="SNH948" s="337"/>
      <c r="SNI948" s="337"/>
      <c r="SNJ948" s="337"/>
      <c r="SNK948" s="337"/>
      <c r="SNL948" s="337"/>
      <c r="SNM948" s="337"/>
      <c r="SNN948" s="337"/>
      <c r="SNO948" s="337"/>
      <c r="SNP948" s="337"/>
      <c r="SNQ948" s="337"/>
      <c r="SNR948" s="337"/>
      <c r="SNS948" s="337"/>
      <c r="SNT948" s="337"/>
      <c r="SNU948" s="337"/>
      <c r="SNV948" s="337"/>
      <c r="SNW948" s="337"/>
      <c r="SNX948" s="337"/>
      <c r="SNY948" s="337"/>
      <c r="SNZ948" s="337"/>
      <c r="SOA948" s="337"/>
      <c r="SOB948" s="337"/>
      <c r="SOC948" s="337"/>
      <c r="SOD948" s="337"/>
      <c r="SOE948" s="337"/>
      <c r="SOF948" s="337"/>
      <c r="SOG948" s="337"/>
      <c r="SOH948" s="337"/>
      <c r="SOI948" s="337"/>
      <c r="SOJ948" s="337"/>
      <c r="SOK948" s="337"/>
      <c r="SOL948" s="337"/>
      <c r="SOM948" s="337"/>
      <c r="SON948" s="337"/>
      <c r="SOO948" s="337"/>
      <c r="SOP948" s="337"/>
      <c r="SOQ948" s="337"/>
      <c r="SOR948" s="337"/>
      <c r="SOS948" s="337"/>
      <c r="SOT948" s="337"/>
      <c r="SOU948" s="337"/>
      <c r="SOV948" s="337"/>
      <c r="SOW948" s="337"/>
      <c r="SOX948" s="337"/>
      <c r="SOY948" s="337"/>
      <c r="SOZ948" s="337"/>
      <c r="SPA948" s="337"/>
      <c r="SPB948" s="337"/>
      <c r="SPC948" s="337"/>
      <c r="SPD948" s="337"/>
      <c r="SPE948" s="337"/>
      <c r="SPF948" s="337"/>
      <c r="SPG948" s="337"/>
      <c r="SPH948" s="337"/>
      <c r="SPI948" s="337"/>
      <c r="SPJ948" s="337"/>
      <c r="SPK948" s="337"/>
      <c r="SPL948" s="337"/>
      <c r="SPM948" s="337"/>
      <c r="SPN948" s="337"/>
      <c r="SPO948" s="337"/>
      <c r="SPP948" s="337"/>
      <c r="SPQ948" s="337"/>
      <c r="SPR948" s="337"/>
      <c r="SPS948" s="337"/>
      <c r="SPT948" s="337"/>
      <c r="SPU948" s="337"/>
      <c r="SPV948" s="337"/>
      <c r="SPW948" s="337"/>
      <c r="SPX948" s="337"/>
      <c r="SPY948" s="337"/>
      <c r="SPZ948" s="337"/>
      <c r="SQA948" s="337"/>
      <c r="SQB948" s="337"/>
      <c r="SQC948" s="337"/>
      <c r="SQD948" s="337"/>
      <c r="SQE948" s="337"/>
      <c r="SQF948" s="337"/>
      <c r="SQG948" s="337"/>
      <c r="SQH948" s="337"/>
      <c r="SQI948" s="337"/>
      <c r="SQJ948" s="337"/>
      <c r="SQK948" s="337"/>
      <c r="SQL948" s="337"/>
      <c r="SQM948" s="337"/>
      <c r="SQN948" s="337"/>
      <c r="SQO948" s="337"/>
      <c r="SQP948" s="337"/>
      <c r="SQQ948" s="337"/>
      <c r="SQR948" s="337"/>
      <c r="SQS948" s="337"/>
      <c r="SQT948" s="337"/>
      <c r="SQU948" s="337"/>
      <c r="SQV948" s="337"/>
      <c r="SQW948" s="337"/>
      <c r="SQX948" s="337"/>
      <c r="SQY948" s="337"/>
      <c r="SQZ948" s="337"/>
      <c r="SRA948" s="337"/>
      <c r="SRB948" s="337"/>
      <c r="SRC948" s="337"/>
      <c r="SRD948" s="337"/>
      <c r="SRE948" s="337"/>
      <c r="SRF948" s="337"/>
      <c r="SRG948" s="337"/>
      <c r="SRH948" s="337"/>
      <c r="SRI948" s="337"/>
      <c r="SRJ948" s="337"/>
      <c r="SRK948" s="337"/>
      <c r="SRL948" s="337"/>
      <c r="SRM948" s="337"/>
      <c r="SRN948" s="337"/>
      <c r="SRO948" s="337"/>
      <c r="SRP948" s="337"/>
      <c r="SRQ948" s="337"/>
      <c r="SRR948" s="337"/>
      <c r="SRS948" s="337"/>
      <c r="SRT948" s="337"/>
      <c r="SRU948" s="337"/>
      <c r="SRV948" s="337"/>
      <c r="SRW948" s="337"/>
      <c r="SRX948" s="337"/>
      <c r="SRY948" s="337"/>
      <c r="SRZ948" s="337"/>
      <c r="SSA948" s="337"/>
      <c r="SSB948" s="337"/>
      <c r="SSC948" s="337"/>
      <c r="SSD948" s="337"/>
      <c r="SSE948" s="337"/>
      <c r="SSF948" s="337"/>
      <c r="SSG948" s="337"/>
      <c r="SSH948" s="337"/>
      <c r="SSI948" s="337"/>
      <c r="SSJ948" s="337"/>
      <c r="SSK948" s="337"/>
      <c r="SSL948" s="337"/>
      <c r="SSM948" s="337"/>
      <c r="SSN948" s="337"/>
      <c r="SSO948" s="337"/>
      <c r="SSP948" s="337"/>
      <c r="SSQ948" s="337"/>
      <c r="SSR948" s="337"/>
      <c r="SSS948" s="337"/>
      <c r="SST948" s="337"/>
      <c r="SSU948" s="337"/>
      <c r="SSV948" s="337"/>
      <c r="SSW948" s="337"/>
      <c r="SSX948" s="337"/>
      <c r="SSY948" s="337"/>
      <c r="SSZ948" s="337"/>
      <c r="STA948" s="337"/>
      <c r="STB948" s="337"/>
      <c r="STC948" s="337"/>
      <c r="STD948" s="337"/>
      <c r="STE948" s="337"/>
      <c r="STF948" s="337"/>
      <c r="STG948" s="337"/>
      <c r="STH948" s="337"/>
      <c r="STI948" s="337"/>
      <c r="STJ948" s="337"/>
      <c r="STK948" s="337"/>
      <c r="STL948" s="337"/>
      <c r="STM948" s="337"/>
      <c r="STN948" s="337"/>
      <c r="STO948" s="337"/>
      <c r="STP948" s="337"/>
      <c r="STQ948" s="337"/>
      <c r="STR948" s="337"/>
      <c r="STS948" s="337"/>
      <c r="STT948" s="337"/>
      <c r="STU948" s="337"/>
      <c r="STV948" s="337"/>
      <c r="STW948" s="337"/>
      <c r="STX948" s="337"/>
      <c r="STY948" s="337"/>
      <c r="STZ948" s="337"/>
      <c r="SUA948" s="337"/>
      <c r="SUB948" s="337"/>
      <c r="SUC948" s="337"/>
      <c r="SUD948" s="337"/>
      <c r="SUE948" s="337"/>
      <c r="SUF948" s="337"/>
      <c r="SUG948" s="337"/>
      <c r="SUH948" s="337"/>
      <c r="SUI948" s="337"/>
      <c r="SUJ948" s="337"/>
      <c r="SUK948" s="337"/>
      <c r="SUL948" s="337"/>
      <c r="SUM948" s="337"/>
      <c r="SUN948" s="337"/>
      <c r="SUO948" s="337"/>
      <c r="SUP948" s="337"/>
      <c r="SUQ948" s="337"/>
      <c r="SUR948" s="337"/>
      <c r="SUS948" s="337"/>
      <c r="SUT948" s="337"/>
      <c r="SUU948" s="337"/>
      <c r="SUV948" s="337"/>
      <c r="SUW948" s="337"/>
      <c r="SUX948" s="337"/>
      <c r="SUY948" s="337"/>
      <c r="SUZ948" s="337"/>
      <c r="SVA948" s="337"/>
      <c r="SVB948" s="337"/>
      <c r="SVC948" s="337"/>
      <c r="SVD948" s="337"/>
      <c r="SVE948" s="337"/>
      <c r="SVF948" s="337"/>
      <c r="SVG948" s="337"/>
      <c r="SVH948" s="337"/>
      <c r="SVI948" s="337"/>
      <c r="SVJ948" s="337"/>
      <c r="SVK948" s="337"/>
      <c r="SVL948" s="337"/>
      <c r="SVM948" s="337"/>
      <c r="SVN948" s="337"/>
      <c r="SVO948" s="337"/>
      <c r="SVP948" s="337"/>
      <c r="SVQ948" s="337"/>
      <c r="SVR948" s="337"/>
      <c r="SVS948" s="337"/>
      <c r="SVT948" s="337"/>
      <c r="SVU948" s="337"/>
      <c r="SVV948" s="337"/>
      <c r="SVW948" s="337"/>
      <c r="SVX948" s="337"/>
      <c r="SVY948" s="337"/>
      <c r="SVZ948" s="337"/>
      <c r="SWA948" s="337"/>
      <c r="SWB948" s="337"/>
      <c r="SWC948" s="337"/>
      <c r="SWD948" s="337"/>
      <c r="SWE948" s="337"/>
      <c r="SWF948" s="337"/>
      <c r="SWG948" s="337"/>
      <c r="SWH948" s="337"/>
      <c r="SWI948" s="337"/>
      <c r="SWJ948" s="337"/>
      <c r="SWK948" s="337"/>
      <c r="SWL948" s="337"/>
      <c r="SWM948" s="337"/>
      <c r="SWN948" s="337"/>
      <c r="SWO948" s="337"/>
      <c r="SWP948" s="337"/>
      <c r="SWQ948" s="337"/>
      <c r="SWR948" s="337"/>
      <c r="SWS948" s="337"/>
      <c r="SWT948" s="337"/>
      <c r="SWU948" s="337"/>
      <c r="SWV948" s="337"/>
      <c r="SWW948" s="337"/>
      <c r="SWX948" s="337"/>
      <c r="SWY948" s="337"/>
      <c r="SWZ948" s="337"/>
      <c r="SXA948" s="337"/>
      <c r="SXB948" s="337"/>
      <c r="SXC948" s="337"/>
      <c r="SXD948" s="337"/>
      <c r="SXE948" s="337"/>
      <c r="SXF948" s="337"/>
      <c r="SXG948" s="337"/>
      <c r="SXH948" s="337"/>
      <c r="SXI948" s="337"/>
      <c r="SXJ948" s="337"/>
      <c r="SXK948" s="337"/>
      <c r="SXL948" s="337"/>
      <c r="SXM948" s="337"/>
      <c r="SXN948" s="337"/>
      <c r="SXO948" s="337"/>
      <c r="SXP948" s="337"/>
      <c r="SXQ948" s="337"/>
      <c r="SXR948" s="337"/>
      <c r="SXS948" s="337"/>
      <c r="SXT948" s="337"/>
      <c r="SXU948" s="337"/>
      <c r="SXV948" s="337"/>
      <c r="SXW948" s="337"/>
      <c r="SXX948" s="337"/>
      <c r="SXY948" s="337"/>
      <c r="SXZ948" s="337"/>
      <c r="SYA948" s="337"/>
      <c r="SYB948" s="337"/>
      <c r="SYC948" s="337"/>
      <c r="SYD948" s="337"/>
      <c r="SYE948" s="337"/>
      <c r="SYF948" s="337"/>
      <c r="SYG948" s="337"/>
      <c r="SYH948" s="337"/>
      <c r="SYI948" s="337"/>
      <c r="SYJ948" s="337"/>
      <c r="SYK948" s="337"/>
      <c r="SYL948" s="337"/>
      <c r="SYM948" s="337"/>
      <c r="SYN948" s="337"/>
      <c r="SYO948" s="337"/>
      <c r="SYP948" s="337"/>
      <c r="SYQ948" s="337"/>
      <c r="SYR948" s="337"/>
      <c r="SYS948" s="337"/>
      <c r="SYT948" s="337"/>
      <c r="SYU948" s="337"/>
      <c r="SYV948" s="337"/>
      <c r="SYW948" s="337"/>
      <c r="SYX948" s="337"/>
      <c r="SYY948" s="337"/>
      <c r="SYZ948" s="337"/>
      <c r="SZA948" s="337"/>
      <c r="SZB948" s="337"/>
      <c r="SZC948" s="337"/>
      <c r="SZD948" s="337"/>
      <c r="SZE948" s="337"/>
      <c r="SZF948" s="337"/>
      <c r="SZG948" s="337"/>
      <c r="SZH948" s="337"/>
      <c r="SZI948" s="337"/>
      <c r="SZJ948" s="337"/>
      <c r="SZK948" s="337"/>
      <c r="SZL948" s="337"/>
      <c r="SZM948" s="337"/>
      <c r="SZN948" s="337"/>
      <c r="SZO948" s="337"/>
      <c r="SZP948" s="337"/>
      <c r="SZQ948" s="337"/>
      <c r="SZR948" s="337"/>
      <c r="SZS948" s="337"/>
      <c r="SZT948" s="337"/>
      <c r="SZU948" s="337"/>
      <c r="SZV948" s="337"/>
      <c r="SZW948" s="337"/>
      <c r="SZX948" s="337"/>
      <c r="SZY948" s="337"/>
      <c r="SZZ948" s="337"/>
      <c r="TAA948" s="337"/>
      <c r="TAB948" s="337"/>
      <c r="TAC948" s="337"/>
      <c r="TAD948" s="337"/>
      <c r="TAE948" s="337"/>
      <c r="TAF948" s="337"/>
      <c r="TAG948" s="337"/>
      <c r="TAH948" s="337"/>
      <c r="TAI948" s="337"/>
      <c r="TAJ948" s="337"/>
      <c r="TAK948" s="337"/>
      <c r="TAL948" s="337"/>
      <c r="TAM948" s="337"/>
      <c r="TAN948" s="337"/>
      <c r="TAO948" s="337"/>
      <c r="TAP948" s="337"/>
      <c r="TAQ948" s="337"/>
      <c r="TAR948" s="337"/>
      <c r="TAS948" s="337"/>
      <c r="TAT948" s="337"/>
      <c r="TAU948" s="337"/>
      <c r="TAV948" s="337"/>
      <c r="TAW948" s="337"/>
      <c r="TAX948" s="337"/>
      <c r="TAY948" s="337"/>
      <c r="TAZ948" s="337"/>
      <c r="TBA948" s="337"/>
      <c r="TBB948" s="337"/>
      <c r="TBC948" s="337"/>
      <c r="TBD948" s="337"/>
      <c r="TBE948" s="337"/>
      <c r="TBF948" s="337"/>
      <c r="TBG948" s="337"/>
      <c r="TBH948" s="337"/>
      <c r="TBI948" s="337"/>
      <c r="TBJ948" s="337"/>
      <c r="TBK948" s="337"/>
      <c r="TBL948" s="337"/>
      <c r="TBM948" s="337"/>
      <c r="TBN948" s="337"/>
      <c r="TBO948" s="337"/>
      <c r="TBP948" s="337"/>
      <c r="TBQ948" s="337"/>
      <c r="TBR948" s="337"/>
      <c r="TBS948" s="337"/>
      <c r="TBT948" s="337"/>
      <c r="TBU948" s="337"/>
      <c r="TBV948" s="337"/>
      <c r="TBW948" s="337"/>
      <c r="TBX948" s="337"/>
      <c r="TBY948" s="337"/>
      <c r="TBZ948" s="337"/>
      <c r="TCA948" s="337"/>
      <c r="TCB948" s="337"/>
      <c r="TCC948" s="337"/>
      <c r="TCD948" s="337"/>
      <c r="TCE948" s="337"/>
      <c r="TCF948" s="337"/>
      <c r="TCG948" s="337"/>
      <c r="TCH948" s="337"/>
      <c r="TCI948" s="337"/>
      <c r="TCJ948" s="337"/>
      <c r="TCK948" s="337"/>
      <c r="TCL948" s="337"/>
      <c r="TCM948" s="337"/>
      <c r="TCN948" s="337"/>
      <c r="TCO948" s="337"/>
      <c r="TCP948" s="337"/>
      <c r="TCQ948" s="337"/>
      <c r="TCR948" s="337"/>
      <c r="TCS948" s="337"/>
      <c r="TCT948" s="337"/>
      <c r="TCU948" s="337"/>
      <c r="TCV948" s="337"/>
      <c r="TCW948" s="337"/>
      <c r="TCX948" s="337"/>
      <c r="TCY948" s="337"/>
      <c r="TCZ948" s="337"/>
      <c r="TDA948" s="337"/>
      <c r="TDB948" s="337"/>
      <c r="TDC948" s="337"/>
      <c r="TDD948" s="337"/>
      <c r="TDE948" s="337"/>
      <c r="TDF948" s="337"/>
      <c r="TDG948" s="337"/>
      <c r="TDH948" s="337"/>
      <c r="TDI948" s="337"/>
      <c r="TDJ948" s="337"/>
      <c r="TDK948" s="337"/>
      <c r="TDL948" s="337"/>
      <c r="TDM948" s="337"/>
      <c r="TDN948" s="337"/>
      <c r="TDO948" s="337"/>
      <c r="TDP948" s="337"/>
      <c r="TDQ948" s="337"/>
      <c r="TDR948" s="337"/>
      <c r="TDS948" s="337"/>
      <c r="TDT948" s="337"/>
      <c r="TDU948" s="337"/>
      <c r="TDV948" s="337"/>
      <c r="TDW948" s="337"/>
      <c r="TDX948" s="337"/>
      <c r="TDY948" s="337"/>
      <c r="TDZ948" s="337"/>
      <c r="TEA948" s="337"/>
      <c r="TEB948" s="337"/>
      <c r="TEC948" s="337"/>
      <c r="TED948" s="337"/>
      <c r="TEE948" s="337"/>
      <c r="TEF948" s="337"/>
      <c r="TEG948" s="337"/>
      <c r="TEH948" s="337"/>
      <c r="TEI948" s="337"/>
      <c r="TEJ948" s="337"/>
      <c r="TEK948" s="337"/>
      <c r="TEL948" s="337"/>
      <c r="TEM948" s="337"/>
      <c r="TEN948" s="337"/>
      <c r="TEO948" s="337"/>
      <c r="TEP948" s="337"/>
      <c r="TEQ948" s="337"/>
      <c r="TER948" s="337"/>
      <c r="TES948" s="337"/>
      <c r="TET948" s="337"/>
      <c r="TEU948" s="337"/>
      <c r="TEV948" s="337"/>
      <c r="TEW948" s="337"/>
      <c r="TEX948" s="337"/>
      <c r="TEY948" s="337"/>
      <c r="TEZ948" s="337"/>
      <c r="TFA948" s="337"/>
      <c r="TFB948" s="337"/>
      <c r="TFC948" s="337"/>
      <c r="TFD948" s="337"/>
      <c r="TFE948" s="337"/>
      <c r="TFF948" s="337"/>
      <c r="TFG948" s="337"/>
      <c r="TFH948" s="337"/>
      <c r="TFI948" s="337"/>
      <c r="TFJ948" s="337"/>
      <c r="TFK948" s="337"/>
      <c r="TFL948" s="337"/>
      <c r="TFM948" s="337"/>
      <c r="TFN948" s="337"/>
      <c r="TFO948" s="337"/>
      <c r="TFP948" s="337"/>
      <c r="TFQ948" s="337"/>
      <c r="TFR948" s="337"/>
      <c r="TFS948" s="337"/>
      <c r="TFT948" s="337"/>
      <c r="TFU948" s="337"/>
      <c r="TFV948" s="337"/>
      <c r="TFW948" s="337"/>
      <c r="TFX948" s="337"/>
      <c r="TFY948" s="337"/>
      <c r="TFZ948" s="337"/>
      <c r="TGA948" s="337"/>
      <c r="TGB948" s="337"/>
      <c r="TGC948" s="337"/>
      <c r="TGD948" s="337"/>
      <c r="TGE948" s="337"/>
      <c r="TGF948" s="337"/>
      <c r="TGG948" s="337"/>
      <c r="TGH948" s="337"/>
      <c r="TGI948" s="337"/>
      <c r="TGJ948" s="337"/>
      <c r="TGK948" s="337"/>
      <c r="TGL948" s="337"/>
      <c r="TGM948" s="337"/>
      <c r="TGN948" s="337"/>
      <c r="TGO948" s="337"/>
      <c r="TGP948" s="337"/>
      <c r="TGQ948" s="337"/>
      <c r="TGR948" s="337"/>
      <c r="TGS948" s="337"/>
      <c r="TGT948" s="337"/>
      <c r="TGU948" s="337"/>
      <c r="TGV948" s="337"/>
      <c r="TGW948" s="337"/>
      <c r="TGX948" s="337"/>
      <c r="TGY948" s="337"/>
      <c r="TGZ948" s="337"/>
      <c r="THA948" s="337"/>
      <c r="THB948" s="337"/>
      <c r="THC948" s="337"/>
      <c r="THD948" s="337"/>
      <c r="THE948" s="337"/>
      <c r="THF948" s="337"/>
      <c r="THG948" s="337"/>
      <c r="THH948" s="337"/>
      <c r="THI948" s="337"/>
      <c r="THJ948" s="337"/>
      <c r="THK948" s="337"/>
      <c r="THL948" s="337"/>
      <c r="THM948" s="337"/>
      <c r="THN948" s="337"/>
      <c r="THO948" s="337"/>
      <c r="THP948" s="337"/>
      <c r="THQ948" s="337"/>
      <c r="THR948" s="337"/>
      <c r="THS948" s="337"/>
      <c r="THT948" s="337"/>
      <c r="THU948" s="337"/>
      <c r="THV948" s="337"/>
      <c r="THW948" s="337"/>
      <c r="THX948" s="337"/>
      <c r="THY948" s="337"/>
      <c r="THZ948" s="337"/>
      <c r="TIA948" s="337"/>
      <c r="TIB948" s="337"/>
      <c r="TIC948" s="337"/>
      <c r="TID948" s="337"/>
      <c r="TIE948" s="337"/>
      <c r="TIF948" s="337"/>
      <c r="TIG948" s="337"/>
      <c r="TIH948" s="337"/>
      <c r="TII948" s="337"/>
      <c r="TIJ948" s="337"/>
      <c r="TIK948" s="337"/>
      <c r="TIL948" s="337"/>
      <c r="TIM948" s="337"/>
      <c r="TIN948" s="337"/>
      <c r="TIO948" s="337"/>
      <c r="TIP948" s="337"/>
      <c r="TIQ948" s="337"/>
      <c r="TIR948" s="337"/>
      <c r="TIS948" s="337"/>
      <c r="TIT948" s="337"/>
      <c r="TIU948" s="337"/>
      <c r="TIV948" s="337"/>
      <c r="TIW948" s="337"/>
      <c r="TIX948" s="337"/>
      <c r="TIY948" s="337"/>
      <c r="TIZ948" s="337"/>
      <c r="TJA948" s="337"/>
      <c r="TJB948" s="337"/>
      <c r="TJC948" s="337"/>
      <c r="TJD948" s="337"/>
      <c r="TJE948" s="337"/>
      <c r="TJF948" s="337"/>
      <c r="TJG948" s="337"/>
      <c r="TJH948" s="337"/>
      <c r="TJI948" s="337"/>
      <c r="TJJ948" s="337"/>
      <c r="TJK948" s="337"/>
      <c r="TJL948" s="337"/>
      <c r="TJM948" s="337"/>
      <c r="TJN948" s="337"/>
      <c r="TJO948" s="337"/>
      <c r="TJP948" s="337"/>
      <c r="TJQ948" s="337"/>
      <c r="TJR948" s="337"/>
      <c r="TJS948" s="337"/>
      <c r="TJT948" s="337"/>
      <c r="TJU948" s="337"/>
      <c r="TJV948" s="337"/>
      <c r="TJW948" s="337"/>
      <c r="TJX948" s="337"/>
      <c r="TJY948" s="337"/>
      <c r="TJZ948" s="337"/>
      <c r="TKA948" s="337"/>
      <c r="TKB948" s="337"/>
      <c r="TKC948" s="337"/>
      <c r="TKD948" s="337"/>
      <c r="TKE948" s="337"/>
      <c r="TKF948" s="337"/>
      <c r="TKG948" s="337"/>
      <c r="TKH948" s="337"/>
      <c r="TKI948" s="337"/>
      <c r="TKJ948" s="337"/>
      <c r="TKK948" s="337"/>
      <c r="TKL948" s="337"/>
      <c r="TKM948" s="337"/>
      <c r="TKN948" s="337"/>
      <c r="TKO948" s="337"/>
      <c r="TKP948" s="337"/>
      <c r="TKQ948" s="337"/>
      <c r="TKR948" s="337"/>
      <c r="TKS948" s="337"/>
      <c r="TKT948" s="337"/>
      <c r="TKU948" s="337"/>
      <c r="TKV948" s="337"/>
      <c r="TKW948" s="337"/>
      <c r="TKX948" s="337"/>
      <c r="TKY948" s="337"/>
      <c r="TKZ948" s="337"/>
      <c r="TLA948" s="337"/>
      <c r="TLB948" s="337"/>
      <c r="TLC948" s="337"/>
      <c r="TLD948" s="337"/>
      <c r="TLE948" s="337"/>
      <c r="TLF948" s="337"/>
      <c r="TLG948" s="337"/>
      <c r="TLH948" s="337"/>
      <c r="TLI948" s="337"/>
      <c r="TLJ948" s="337"/>
      <c r="TLK948" s="337"/>
      <c r="TLL948" s="337"/>
      <c r="TLM948" s="337"/>
      <c r="TLN948" s="337"/>
      <c r="TLO948" s="337"/>
      <c r="TLP948" s="337"/>
      <c r="TLQ948" s="337"/>
      <c r="TLR948" s="337"/>
      <c r="TLS948" s="337"/>
      <c r="TLT948" s="337"/>
      <c r="TLU948" s="337"/>
      <c r="TLV948" s="337"/>
      <c r="TLW948" s="337"/>
      <c r="TLX948" s="337"/>
      <c r="TLY948" s="337"/>
      <c r="TLZ948" s="337"/>
      <c r="TMA948" s="337"/>
      <c r="TMB948" s="337"/>
      <c r="TMC948" s="337"/>
      <c r="TMD948" s="337"/>
      <c r="TME948" s="337"/>
      <c r="TMF948" s="337"/>
      <c r="TMG948" s="337"/>
      <c r="TMH948" s="337"/>
      <c r="TMI948" s="337"/>
      <c r="TMJ948" s="337"/>
      <c r="TMK948" s="337"/>
      <c r="TML948" s="337"/>
      <c r="TMM948" s="337"/>
      <c r="TMN948" s="337"/>
      <c r="TMO948" s="337"/>
      <c r="TMP948" s="337"/>
      <c r="TMQ948" s="337"/>
      <c r="TMR948" s="337"/>
      <c r="TMS948" s="337"/>
      <c r="TMT948" s="337"/>
      <c r="TMU948" s="337"/>
      <c r="TMV948" s="337"/>
      <c r="TMW948" s="337"/>
      <c r="TMX948" s="337"/>
      <c r="TMY948" s="337"/>
      <c r="TMZ948" s="337"/>
      <c r="TNA948" s="337"/>
      <c r="TNB948" s="337"/>
      <c r="TNC948" s="337"/>
      <c r="TND948" s="337"/>
      <c r="TNE948" s="337"/>
      <c r="TNF948" s="337"/>
      <c r="TNG948" s="337"/>
      <c r="TNH948" s="337"/>
      <c r="TNI948" s="337"/>
      <c r="TNJ948" s="337"/>
      <c r="TNK948" s="337"/>
      <c r="TNL948" s="337"/>
      <c r="TNM948" s="337"/>
      <c r="TNN948" s="337"/>
      <c r="TNO948" s="337"/>
      <c r="TNP948" s="337"/>
      <c r="TNQ948" s="337"/>
      <c r="TNR948" s="337"/>
      <c r="TNS948" s="337"/>
      <c r="TNT948" s="337"/>
      <c r="TNU948" s="337"/>
      <c r="TNV948" s="337"/>
      <c r="TNW948" s="337"/>
      <c r="TNX948" s="337"/>
      <c r="TNY948" s="337"/>
      <c r="TNZ948" s="337"/>
      <c r="TOA948" s="337"/>
      <c r="TOB948" s="337"/>
      <c r="TOC948" s="337"/>
      <c r="TOD948" s="337"/>
      <c r="TOE948" s="337"/>
      <c r="TOF948" s="337"/>
      <c r="TOG948" s="337"/>
      <c r="TOH948" s="337"/>
      <c r="TOI948" s="337"/>
      <c r="TOJ948" s="337"/>
      <c r="TOK948" s="337"/>
      <c r="TOL948" s="337"/>
      <c r="TOM948" s="337"/>
      <c r="TON948" s="337"/>
      <c r="TOO948" s="337"/>
      <c r="TOP948" s="337"/>
      <c r="TOQ948" s="337"/>
      <c r="TOR948" s="337"/>
      <c r="TOS948" s="337"/>
      <c r="TOT948" s="337"/>
      <c r="TOU948" s="337"/>
      <c r="TOV948" s="337"/>
      <c r="TOW948" s="337"/>
      <c r="TOX948" s="337"/>
      <c r="TOY948" s="337"/>
      <c r="TOZ948" s="337"/>
      <c r="TPA948" s="337"/>
      <c r="TPB948" s="337"/>
      <c r="TPC948" s="337"/>
      <c r="TPD948" s="337"/>
      <c r="TPE948" s="337"/>
      <c r="TPF948" s="337"/>
      <c r="TPG948" s="337"/>
      <c r="TPH948" s="337"/>
      <c r="TPI948" s="337"/>
      <c r="TPJ948" s="337"/>
      <c r="TPK948" s="337"/>
      <c r="TPL948" s="337"/>
      <c r="TPM948" s="337"/>
      <c r="TPN948" s="337"/>
      <c r="TPO948" s="337"/>
      <c r="TPP948" s="337"/>
      <c r="TPQ948" s="337"/>
      <c r="TPR948" s="337"/>
      <c r="TPS948" s="337"/>
      <c r="TPT948" s="337"/>
      <c r="TPU948" s="337"/>
      <c r="TPV948" s="337"/>
      <c r="TPW948" s="337"/>
      <c r="TPX948" s="337"/>
      <c r="TPY948" s="337"/>
      <c r="TPZ948" s="337"/>
      <c r="TQA948" s="337"/>
      <c r="TQB948" s="337"/>
      <c r="TQC948" s="337"/>
      <c r="TQD948" s="337"/>
      <c r="TQE948" s="337"/>
      <c r="TQF948" s="337"/>
      <c r="TQG948" s="337"/>
      <c r="TQH948" s="337"/>
      <c r="TQI948" s="337"/>
      <c r="TQJ948" s="337"/>
      <c r="TQK948" s="337"/>
      <c r="TQL948" s="337"/>
      <c r="TQM948" s="337"/>
      <c r="TQN948" s="337"/>
      <c r="TQO948" s="337"/>
      <c r="TQP948" s="337"/>
      <c r="TQQ948" s="337"/>
      <c r="TQR948" s="337"/>
      <c r="TQS948" s="337"/>
      <c r="TQT948" s="337"/>
      <c r="TQU948" s="337"/>
      <c r="TQV948" s="337"/>
      <c r="TQW948" s="337"/>
      <c r="TQX948" s="337"/>
      <c r="TQY948" s="337"/>
      <c r="TQZ948" s="337"/>
      <c r="TRA948" s="337"/>
      <c r="TRB948" s="337"/>
      <c r="TRC948" s="337"/>
      <c r="TRD948" s="337"/>
      <c r="TRE948" s="337"/>
      <c r="TRF948" s="337"/>
      <c r="TRG948" s="337"/>
      <c r="TRH948" s="337"/>
      <c r="TRI948" s="337"/>
      <c r="TRJ948" s="337"/>
      <c r="TRK948" s="337"/>
      <c r="TRL948" s="337"/>
      <c r="TRM948" s="337"/>
      <c r="TRN948" s="337"/>
      <c r="TRO948" s="337"/>
      <c r="TRP948" s="337"/>
      <c r="TRQ948" s="337"/>
      <c r="TRR948" s="337"/>
      <c r="TRS948" s="337"/>
      <c r="TRT948" s="337"/>
      <c r="TRU948" s="337"/>
      <c r="TRV948" s="337"/>
      <c r="TRW948" s="337"/>
      <c r="TRX948" s="337"/>
      <c r="TRY948" s="337"/>
      <c r="TRZ948" s="337"/>
      <c r="TSA948" s="337"/>
      <c r="TSB948" s="337"/>
      <c r="TSC948" s="337"/>
      <c r="TSD948" s="337"/>
      <c r="TSE948" s="337"/>
      <c r="TSF948" s="337"/>
      <c r="TSG948" s="337"/>
      <c r="TSH948" s="337"/>
      <c r="TSI948" s="337"/>
      <c r="TSJ948" s="337"/>
      <c r="TSK948" s="337"/>
      <c r="TSL948" s="337"/>
      <c r="TSM948" s="337"/>
      <c r="TSN948" s="337"/>
      <c r="TSO948" s="337"/>
      <c r="TSP948" s="337"/>
      <c r="TSQ948" s="337"/>
      <c r="TSR948" s="337"/>
      <c r="TSS948" s="337"/>
      <c r="TST948" s="337"/>
      <c r="TSU948" s="337"/>
      <c r="TSV948" s="337"/>
      <c r="TSW948" s="337"/>
      <c r="TSX948" s="337"/>
      <c r="TSY948" s="337"/>
      <c r="TSZ948" s="337"/>
      <c r="TTA948" s="337"/>
      <c r="TTB948" s="337"/>
      <c r="TTC948" s="337"/>
      <c r="TTD948" s="337"/>
      <c r="TTE948" s="337"/>
      <c r="TTF948" s="337"/>
      <c r="TTG948" s="337"/>
      <c r="TTH948" s="337"/>
      <c r="TTI948" s="337"/>
      <c r="TTJ948" s="337"/>
      <c r="TTK948" s="337"/>
      <c r="TTL948" s="337"/>
      <c r="TTM948" s="337"/>
      <c r="TTN948" s="337"/>
      <c r="TTO948" s="337"/>
      <c r="TTP948" s="337"/>
      <c r="TTQ948" s="337"/>
      <c r="TTR948" s="337"/>
      <c r="TTS948" s="337"/>
      <c r="TTT948" s="337"/>
      <c r="TTU948" s="337"/>
      <c r="TTV948" s="337"/>
      <c r="TTW948" s="337"/>
      <c r="TTX948" s="337"/>
      <c r="TTY948" s="337"/>
      <c r="TTZ948" s="337"/>
      <c r="TUA948" s="337"/>
      <c r="TUB948" s="337"/>
      <c r="TUC948" s="337"/>
      <c r="TUD948" s="337"/>
      <c r="TUE948" s="337"/>
      <c r="TUF948" s="337"/>
      <c r="TUG948" s="337"/>
      <c r="TUH948" s="337"/>
      <c r="TUI948" s="337"/>
      <c r="TUJ948" s="337"/>
      <c r="TUK948" s="337"/>
      <c r="TUL948" s="337"/>
      <c r="TUM948" s="337"/>
      <c r="TUN948" s="337"/>
      <c r="TUO948" s="337"/>
      <c r="TUP948" s="337"/>
      <c r="TUQ948" s="337"/>
      <c r="TUR948" s="337"/>
      <c r="TUS948" s="337"/>
      <c r="TUT948" s="337"/>
      <c r="TUU948" s="337"/>
      <c r="TUV948" s="337"/>
      <c r="TUW948" s="337"/>
      <c r="TUX948" s="337"/>
      <c r="TUY948" s="337"/>
      <c r="TUZ948" s="337"/>
      <c r="TVA948" s="337"/>
      <c r="TVB948" s="337"/>
      <c r="TVC948" s="337"/>
      <c r="TVD948" s="337"/>
      <c r="TVE948" s="337"/>
      <c r="TVF948" s="337"/>
      <c r="TVG948" s="337"/>
      <c r="TVH948" s="337"/>
      <c r="TVI948" s="337"/>
      <c r="TVJ948" s="337"/>
      <c r="TVK948" s="337"/>
      <c r="TVL948" s="337"/>
      <c r="TVM948" s="337"/>
      <c r="TVN948" s="337"/>
      <c r="TVO948" s="337"/>
      <c r="TVP948" s="337"/>
      <c r="TVQ948" s="337"/>
      <c r="TVR948" s="337"/>
      <c r="TVS948" s="337"/>
      <c r="TVT948" s="337"/>
      <c r="TVU948" s="337"/>
      <c r="TVV948" s="337"/>
      <c r="TVW948" s="337"/>
      <c r="TVX948" s="337"/>
      <c r="TVY948" s="337"/>
      <c r="TVZ948" s="337"/>
      <c r="TWA948" s="337"/>
      <c r="TWB948" s="337"/>
      <c r="TWC948" s="337"/>
      <c r="TWD948" s="337"/>
      <c r="TWE948" s="337"/>
      <c r="TWF948" s="337"/>
      <c r="TWG948" s="337"/>
      <c r="TWH948" s="337"/>
      <c r="TWI948" s="337"/>
      <c r="TWJ948" s="337"/>
      <c r="TWK948" s="337"/>
      <c r="TWL948" s="337"/>
      <c r="TWM948" s="337"/>
      <c r="TWN948" s="337"/>
      <c r="TWO948" s="337"/>
      <c r="TWP948" s="337"/>
      <c r="TWQ948" s="337"/>
      <c r="TWR948" s="337"/>
      <c r="TWS948" s="337"/>
      <c r="TWT948" s="337"/>
      <c r="TWU948" s="337"/>
      <c r="TWV948" s="337"/>
      <c r="TWW948" s="337"/>
      <c r="TWX948" s="337"/>
      <c r="TWY948" s="337"/>
      <c r="TWZ948" s="337"/>
      <c r="TXA948" s="337"/>
      <c r="TXB948" s="337"/>
      <c r="TXC948" s="337"/>
      <c r="TXD948" s="337"/>
      <c r="TXE948" s="337"/>
      <c r="TXF948" s="337"/>
      <c r="TXG948" s="337"/>
      <c r="TXH948" s="337"/>
      <c r="TXI948" s="337"/>
      <c r="TXJ948" s="337"/>
      <c r="TXK948" s="337"/>
      <c r="TXL948" s="337"/>
      <c r="TXM948" s="337"/>
      <c r="TXN948" s="337"/>
      <c r="TXO948" s="337"/>
      <c r="TXP948" s="337"/>
      <c r="TXQ948" s="337"/>
      <c r="TXR948" s="337"/>
      <c r="TXS948" s="337"/>
      <c r="TXT948" s="337"/>
      <c r="TXU948" s="337"/>
      <c r="TXV948" s="337"/>
      <c r="TXW948" s="337"/>
      <c r="TXX948" s="337"/>
      <c r="TXY948" s="337"/>
      <c r="TXZ948" s="337"/>
      <c r="TYA948" s="337"/>
      <c r="TYB948" s="337"/>
      <c r="TYC948" s="337"/>
      <c r="TYD948" s="337"/>
      <c r="TYE948" s="337"/>
      <c r="TYF948" s="337"/>
      <c r="TYG948" s="337"/>
      <c r="TYH948" s="337"/>
      <c r="TYI948" s="337"/>
      <c r="TYJ948" s="337"/>
      <c r="TYK948" s="337"/>
      <c r="TYL948" s="337"/>
      <c r="TYM948" s="337"/>
      <c r="TYN948" s="337"/>
      <c r="TYO948" s="337"/>
      <c r="TYP948" s="337"/>
      <c r="TYQ948" s="337"/>
      <c r="TYR948" s="337"/>
      <c r="TYS948" s="337"/>
      <c r="TYT948" s="337"/>
      <c r="TYU948" s="337"/>
      <c r="TYV948" s="337"/>
      <c r="TYW948" s="337"/>
      <c r="TYX948" s="337"/>
      <c r="TYY948" s="337"/>
      <c r="TYZ948" s="337"/>
      <c r="TZA948" s="337"/>
      <c r="TZB948" s="337"/>
      <c r="TZC948" s="337"/>
      <c r="TZD948" s="337"/>
      <c r="TZE948" s="337"/>
      <c r="TZF948" s="337"/>
      <c r="TZG948" s="337"/>
      <c r="TZH948" s="337"/>
      <c r="TZI948" s="337"/>
      <c r="TZJ948" s="337"/>
      <c r="TZK948" s="337"/>
      <c r="TZL948" s="337"/>
      <c r="TZM948" s="337"/>
      <c r="TZN948" s="337"/>
      <c r="TZO948" s="337"/>
      <c r="TZP948" s="337"/>
      <c r="TZQ948" s="337"/>
      <c r="TZR948" s="337"/>
      <c r="TZS948" s="337"/>
      <c r="TZT948" s="337"/>
      <c r="TZU948" s="337"/>
      <c r="TZV948" s="337"/>
      <c r="TZW948" s="337"/>
      <c r="TZX948" s="337"/>
      <c r="TZY948" s="337"/>
      <c r="TZZ948" s="337"/>
      <c r="UAA948" s="337"/>
      <c r="UAB948" s="337"/>
      <c r="UAC948" s="337"/>
      <c r="UAD948" s="337"/>
      <c r="UAE948" s="337"/>
      <c r="UAF948" s="337"/>
      <c r="UAG948" s="337"/>
      <c r="UAH948" s="337"/>
      <c r="UAI948" s="337"/>
      <c r="UAJ948" s="337"/>
      <c r="UAK948" s="337"/>
      <c r="UAL948" s="337"/>
      <c r="UAM948" s="337"/>
      <c r="UAN948" s="337"/>
      <c r="UAO948" s="337"/>
      <c r="UAP948" s="337"/>
      <c r="UAQ948" s="337"/>
      <c r="UAR948" s="337"/>
      <c r="UAS948" s="337"/>
      <c r="UAT948" s="337"/>
      <c r="UAU948" s="337"/>
      <c r="UAV948" s="337"/>
      <c r="UAW948" s="337"/>
      <c r="UAX948" s="337"/>
      <c r="UAY948" s="337"/>
      <c r="UAZ948" s="337"/>
      <c r="UBA948" s="337"/>
      <c r="UBB948" s="337"/>
      <c r="UBC948" s="337"/>
      <c r="UBD948" s="337"/>
      <c r="UBE948" s="337"/>
      <c r="UBF948" s="337"/>
      <c r="UBG948" s="337"/>
      <c r="UBH948" s="337"/>
      <c r="UBI948" s="337"/>
      <c r="UBJ948" s="337"/>
      <c r="UBK948" s="337"/>
      <c r="UBL948" s="337"/>
      <c r="UBM948" s="337"/>
      <c r="UBN948" s="337"/>
      <c r="UBO948" s="337"/>
      <c r="UBP948" s="337"/>
      <c r="UBQ948" s="337"/>
      <c r="UBR948" s="337"/>
      <c r="UBS948" s="337"/>
      <c r="UBT948" s="337"/>
      <c r="UBU948" s="337"/>
      <c r="UBV948" s="337"/>
      <c r="UBW948" s="337"/>
      <c r="UBX948" s="337"/>
      <c r="UBY948" s="337"/>
      <c r="UBZ948" s="337"/>
      <c r="UCA948" s="337"/>
      <c r="UCB948" s="337"/>
      <c r="UCC948" s="337"/>
      <c r="UCD948" s="337"/>
      <c r="UCE948" s="337"/>
      <c r="UCF948" s="337"/>
      <c r="UCG948" s="337"/>
      <c r="UCH948" s="337"/>
      <c r="UCI948" s="337"/>
      <c r="UCJ948" s="337"/>
      <c r="UCK948" s="337"/>
      <c r="UCL948" s="337"/>
      <c r="UCM948" s="337"/>
      <c r="UCN948" s="337"/>
      <c r="UCO948" s="337"/>
      <c r="UCP948" s="337"/>
      <c r="UCQ948" s="337"/>
      <c r="UCR948" s="337"/>
      <c r="UCS948" s="337"/>
      <c r="UCT948" s="337"/>
      <c r="UCU948" s="337"/>
      <c r="UCV948" s="337"/>
      <c r="UCW948" s="337"/>
      <c r="UCX948" s="337"/>
      <c r="UCY948" s="337"/>
      <c r="UCZ948" s="337"/>
      <c r="UDA948" s="337"/>
      <c r="UDB948" s="337"/>
      <c r="UDC948" s="337"/>
      <c r="UDD948" s="337"/>
      <c r="UDE948" s="337"/>
      <c r="UDF948" s="337"/>
      <c r="UDG948" s="337"/>
      <c r="UDH948" s="337"/>
      <c r="UDI948" s="337"/>
      <c r="UDJ948" s="337"/>
      <c r="UDK948" s="337"/>
      <c r="UDL948" s="337"/>
      <c r="UDM948" s="337"/>
      <c r="UDN948" s="337"/>
      <c r="UDO948" s="337"/>
      <c r="UDP948" s="337"/>
      <c r="UDQ948" s="337"/>
      <c r="UDR948" s="337"/>
      <c r="UDS948" s="337"/>
      <c r="UDT948" s="337"/>
      <c r="UDU948" s="337"/>
      <c r="UDV948" s="337"/>
      <c r="UDW948" s="337"/>
      <c r="UDX948" s="337"/>
      <c r="UDY948" s="337"/>
      <c r="UDZ948" s="337"/>
      <c r="UEA948" s="337"/>
      <c r="UEB948" s="337"/>
      <c r="UEC948" s="337"/>
      <c r="UED948" s="337"/>
      <c r="UEE948" s="337"/>
      <c r="UEF948" s="337"/>
      <c r="UEG948" s="337"/>
      <c r="UEH948" s="337"/>
      <c r="UEI948" s="337"/>
      <c r="UEJ948" s="337"/>
      <c r="UEK948" s="337"/>
      <c r="UEL948" s="337"/>
      <c r="UEM948" s="337"/>
      <c r="UEN948" s="337"/>
      <c r="UEO948" s="337"/>
      <c r="UEP948" s="337"/>
      <c r="UEQ948" s="337"/>
      <c r="UER948" s="337"/>
      <c r="UES948" s="337"/>
      <c r="UET948" s="337"/>
      <c r="UEU948" s="337"/>
      <c r="UEV948" s="337"/>
      <c r="UEW948" s="337"/>
      <c r="UEX948" s="337"/>
      <c r="UEY948" s="337"/>
      <c r="UEZ948" s="337"/>
      <c r="UFA948" s="337"/>
      <c r="UFB948" s="337"/>
      <c r="UFC948" s="337"/>
      <c r="UFD948" s="337"/>
      <c r="UFE948" s="337"/>
      <c r="UFF948" s="337"/>
      <c r="UFG948" s="337"/>
      <c r="UFH948" s="337"/>
      <c r="UFI948" s="337"/>
      <c r="UFJ948" s="337"/>
      <c r="UFK948" s="337"/>
      <c r="UFL948" s="337"/>
      <c r="UFM948" s="337"/>
      <c r="UFN948" s="337"/>
      <c r="UFO948" s="337"/>
      <c r="UFP948" s="337"/>
      <c r="UFQ948" s="337"/>
      <c r="UFR948" s="337"/>
      <c r="UFS948" s="337"/>
      <c r="UFT948" s="337"/>
      <c r="UFU948" s="337"/>
      <c r="UFV948" s="337"/>
      <c r="UFW948" s="337"/>
      <c r="UFX948" s="337"/>
      <c r="UFY948" s="337"/>
      <c r="UFZ948" s="337"/>
      <c r="UGA948" s="337"/>
      <c r="UGB948" s="337"/>
      <c r="UGC948" s="337"/>
      <c r="UGD948" s="337"/>
      <c r="UGE948" s="337"/>
      <c r="UGF948" s="337"/>
      <c r="UGG948" s="337"/>
      <c r="UGH948" s="337"/>
      <c r="UGI948" s="337"/>
      <c r="UGJ948" s="337"/>
      <c r="UGK948" s="337"/>
      <c r="UGL948" s="337"/>
      <c r="UGM948" s="337"/>
      <c r="UGN948" s="337"/>
      <c r="UGO948" s="337"/>
      <c r="UGP948" s="337"/>
      <c r="UGQ948" s="337"/>
      <c r="UGR948" s="337"/>
      <c r="UGS948" s="337"/>
      <c r="UGT948" s="337"/>
      <c r="UGU948" s="337"/>
      <c r="UGV948" s="337"/>
      <c r="UGW948" s="337"/>
      <c r="UGX948" s="337"/>
      <c r="UGY948" s="337"/>
      <c r="UGZ948" s="337"/>
      <c r="UHA948" s="337"/>
      <c r="UHB948" s="337"/>
      <c r="UHC948" s="337"/>
      <c r="UHD948" s="337"/>
      <c r="UHE948" s="337"/>
      <c r="UHF948" s="337"/>
      <c r="UHG948" s="337"/>
      <c r="UHH948" s="337"/>
      <c r="UHI948" s="337"/>
      <c r="UHJ948" s="337"/>
      <c r="UHK948" s="337"/>
      <c r="UHL948" s="337"/>
      <c r="UHM948" s="337"/>
      <c r="UHN948" s="337"/>
      <c r="UHO948" s="337"/>
      <c r="UHP948" s="337"/>
      <c r="UHQ948" s="337"/>
      <c r="UHR948" s="337"/>
      <c r="UHS948" s="337"/>
      <c r="UHT948" s="337"/>
      <c r="UHU948" s="337"/>
      <c r="UHV948" s="337"/>
      <c r="UHW948" s="337"/>
      <c r="UHX948" s="337"/>
      <c r="UHY948" s="337"/>
      <c r="UHZ948" s="337"/>
      <c r="UIA948" s="337"/>
      <c r="UIB948" s="337"/>
      <c r="UIC948" s="337"/>
      <c r="UID948" s="337"/>
      <c r="UIE948" s="337"/>
      <c r="UIF948" s="337"/>
      <c r="UIG948" s="337"/>
      <c r="UIH948" s="337"/>
      <c r="UII948" s="337"/>
      <c r="UIJ948" s="337"/>
      <c r="UIK948" s="337"/>
      <c r="UIL948" s="337"/>
      <c r="UIM948" s="337"/>
      <c r="UIN948" s="337"/>
      <c r="UIO948" s="337"/>
      <c r="UIP948" s="337"/>
      <c r="UIQ948" s="337"/>
      <c r="UIR948" s="337"/>
      <c r="UIS948" s="337"/>
      <c r="UIT948" s="337"/>
      <c r="UIU948" s="337"/>
      <c r="UIV948" s="337"/>
      <c r="UIW948" s="337"/>
      <c r="UIX948" s="337"/>
      <c r="UIY948" s="337"/>
      <c r="UIZ948" s="337"/>
      <c r="UJA948" s="337"/>
      <c r="UJB948" s="337"/>
      <c r="UJC948" s="337"/>
      <c r="UJD948" s="337"/>
      <c r="UJE948" s="337"/>
      <c r="UJF948" s="337"/>
      <c r="UJG948" s="337"/>
      <c r="UJH948" s="337"/>
      <c r="UJI948" s="337"/>
      <c r="UJJ948" s="337"/>
      <c r="UJK948" s="337"/>
      <c r="UJL948" s="337"/>
      <c r="UJM948" s="337"/>
      <c r="UJN948" s="337"/>
      <c r="UJO948" s="337"/>
      <c r="UJP948" s="337"/>
      <c r="UJQ948" s="337"/>
      <c r="UJR948" s="337"/>
      <c r="UJS948" s="337"/>
      <c r="UJT948" s="337"/>
      <c r="UJU948" s="337"/>
      <c r="UJV948" s="337"/>
      <c r="UJW948" s="337"/>
      <c r="UJX948" s="337"/>
      <c r="UJY948" s="337"/>
      <c r="UJZ948" s="337"/>
      <c r="UKA948" s="337"/>
      <c r="UKB948" s="337"/>
      <c r="UKC948" s="337"/>
      <c r="UKD948" s="337"/>
      <c r="UKE948" s="337"/>
      <c r="UKF948" s="337"/>
      <c r="UKG948" s="337"/>
      <c r="UKH948" s="337"/>
      <c r="UKI948" s="337"/>
      <c r="UKJ948" s="337"/>
      <c r="UKK948" s="337"/>
      <c r="UKL948" s="337"/>
      <c r="UKM948" s="337"/>
      <c r="UKN948" s="337"/>
      <c r="UKO948" s="337"/>
      <c r="UKP948" s="337"/>
      <c r="UKQ948" s="337"/>
      <c r="UKR948" s="337"/>
      <c r="UKS948" s="337"/>
      <c r="UKT948" s="337"/>
      <c r="UKU948" s="337"/>
      <c r="UKV948" s="337"/>
      <c r="UKW948" s="337"/>
      <c r="UKX948" s="337"/>
      <c r="UKY948" s="337"/>
      <c r="UKZ948" s="337"/>
      <c r="ULA948" s="337"/>
      <c r="ULB948" s="337"/>
      <c r="ULC948" s="337"/>
      <c r="ULD948" s="337"/>
      <c r="ULE948" s="337"/>
      <c r="ULF948" s="337"/>
      <c r="ULG948" s="337"/>
      <c r="ULH948" s="337"/>
      <c r="ULI948" s="337"/>
      <c r="ULJ948" s="337"/>
      <c r="ULK948" s="337"/>
      <c r="ULL948" s="337"/>
      <c r="ULM948" s="337"/>
      <c r="ULN948" s="337"/>
      <c r="ULO948" s="337"/>
      <c r="ULP948" s="337"/>
      <c r="ULQ948" s="337"/>
      <c r="ULR948" s="337"/>
      <c r="ULS948" s="337"/>
      <c r="ULT948" s="337"/>
      <c r="ULU948" s="337"/>
      <c r="ULV948" s="337"/>
      <c r="ULW948" s="337"/>
      <c r="ULX948" s="337"/>
      <c r="ULY948" s="337"/>
      <c r="ULZ948" s="337"/>
      <c r="UMA948" s="337"/>
      <c r="UMB948" s="337"/>
      <c r="UMC948" s="337"/>
      <c r="UMD948" s="337"/>
      <c r="UME948" s="337"/>
      <c r="UMF948" s="337"/>
      <c r="UMG948" s="337"/>
      <c r="UMH948" s="337"/>
      <c r="UMI948" s="337"/>
      <c r="UMJ948" s="337"/>
      <c r="UMK948" s="337"/>
      <c r="UML948" s="337"/>
      <c r="UMM948" s="337"/>
      <c r="UMN948" s="337"/>
      <c r="UMO948" s="337"/>
      <c r="UMP948" s="337"/>
      <c r="UMQ948" s="337"/>
      <c r="UMR948" s="337"/>
      <c r="UMS948" s="337"/>
      <c r="UMT948" s="337"/>
      <c r="UMU948" s="337"/>
      <c r="UMV948" s="337"/>
      <c r="UMW948" s="337"/>
      <c r="UMX948" s="337"/>
      <c r="UMY948" s="337"/>
      <c r="UMZ948" s="337"/>
      <c r="UNA948" s="337"/>
      <c r="UNB948" s="337"/>
      <c r="UNC948" s="337"/>
      <c r="UND948" s="337"/>
      <c r="UNE948" s="337"/>
      <c r="UNF948" s="337"/>
      <c r="UNG948" s="337"/>
      <c r="UNH948" s="337"/>
      <c r="UNI948" s="337"/>
      <c r="UNJ948" s="337"/>
      <c r="UNK948" s="337"/>
      <c r="UNL948" s="337"/>
      <c r="UNM948" s="337"/>
      <c r="UNN948" s="337"/>
      <c r="UNO948" s="337"/>
      <c r="UNP948" s="337"/>
      <c r="UNQ948" s="337"/>
      <c r="UNR948" s="337"/>
      <c r="UNS948" s="337"/>
      <c r="UNT948" s="337"/>
      <c r="UNU948" s="337"/>
      <c r="UNV948" s="337"/>
      <c r="UNW948" s="337"/>
      <c r="UNX948" s="337"/>
      <c r="UNY948" s="337"/>
      <c r="UNZ948" s="337"/>
      <c r="UOA948" s="337"/>
      <c r="UOB948" s="337"/>
      <c r="UOC948" s="337"/>
      <c r="UOD948" s="337"/>
      <c r="UOE948" s="337"/>
      <c r="UOF948" s="337"/>
      <c r="UOG948" s="337"/>
      <c r="UOH948" s="337"/>
      <c r="UOI948" s="337"/>
      <c r="UOJ948" s="337"/>
      <c r="UOK948" s="337"/>
      <c r="UOL948" s="337"/>
      <c r="UOM948" s="337"/>
      <c r="UON948" s="337"/>
      <c r="UOO948" s="337"/>
      <c r="UOP948" s="337"/>
      <c r="UOQ948" s="337"/>
      <c r="UOR948" s="337"/>
      <c r="UOS948" s="337"/>
      <c r="UOT948" s="337"/>
      <c r="UOU948" s="337"/>
      <c r="UOV948" s="337"/>
      <c r="UOW948" s="337"/>
      <c r="UOX948" s="337"/>
      <c r="UOY948" s="337"/>
      <c r="UOZ948" s="337"/>
      <c r="UPA948" s="337"/>
      <c r="UPB948" s="337"/>
      <c r="UPC948" s="337"/>
      <c r="UPD948" s="337"/>
      <c r="UPE948" s="337"/>
      <c r="UPF948" s="337"/>
      <c r="UPG948" s="337"/>
      <c r="UPH948" s="337"/>
      <c r="UPI948" s="337"/>
      <c r="UPJ948" s="337"/>
      <c r="UPK948" s="337"/>
      <c r="UPL948" s="337"/>
      <c r="UPM948" s="337"/>
      <c r="UPN948" s="337"/>
      <c r="UPO948" s="337"/>
      <c r="UPP948" s="337"/>
      <c r="UPQ948" s="337"/>
      <c r="UPR948" s="337"/>
      <c r="UPS948" s="337"/>
      <c r="UPT948" s="337"/>
      <c r="UPU948" s="337"/>
      <c r="UPV948" s="337"/>
      <c r="UPW948" s="337"/>
      <c r="UPX948" s="337"/>
      <c r="UPY948" s="337"/>
      <c r="UPZ948" s="337"/>
      <c r="UQA948" s="337"/>
      <c r="UQB948" s="337"/>
      <c r="UQC948" s="337"/>
      <c r="UQD948" s="337"/>
      <c r="UQE948" s="337"/>
      <c r="UQF948" s="337"/>
      <c r="UQG948" s="337"/>
      <c r="UQH948" s="337"/>
      <c r="UQI948" s="337"/>
      <c r="UQJ948" s="337"/>
      <c r="UQK948" s="337"/>
      <c r="UQL948" s="337"/>
      <c r="UQM948" s="337"/>
      <c r="UQN948" s="337"/>
      <c r="UQO948" s="337"/>
      <c r="UQP948" s="337"/>
      <c r="UQQ948" s="337"/>
      <c r="UQR948" s="337"/>
      <c r="UQS948" s="337"/>
      <c r="UQT948" s="337"/>
      <c r="UQU948" s="337"/>
      <c r="UQV948" s="337"/>
      <c r="UQW948" s="337"/>
      <c r="UQX948" s="337"/>
      <c r="UQY948" s="337"/>
      <c r="UQZ948" s="337"/>
      <c r="URA948" s="337"/>
      <c r="URB948" s="337"/>
      <c r="URC948" s="337"/>
      <c r="URD948" s="337"/>
      <c r="URE948" s="337"/>
      <c r="URF948" s="337"/>
      <c r="URG948" s="337"/>
      <c r="URH948" s="337"/>
      <c r="URI948" s="337"/>
      <c r="URJ948" s="337"/>
      <c r="URK948" s="337"/>
      <c r="URL948" s="337"/>
      <c r="URM948" s="337"/>
      <c r="URN948" s="337"/>
      <c r="URO948" s="337"/>
      <c r="URP948" s="337"/>
      <c r="URQ948" s="337"/>
      <c r="URR948" s="337"/>
      <c r="URS948" s="337"/>
      <c r="URT948" s="337"/>
      <c r="URU948" s="337"/>
      <c r="URV948" s="337"/>
      <c r="URW948" s="337"/>
      <c r="URX948" s="337"/>
      <c r="URY948" s="337"/>
      <c r="URZ948" s="337"/>
      <c r="USA948" s="337"/>
      <c r="USB948" s="337"/>
      <c r="USC948" s="337"/>
      <c r="USD948" s="337"/>
      <c r="USE948" s="337"/>
      <c r="USF948" s="337"/>
      <c r="USG948" s="337"/>
      <c r="USH948" s="337"/>
      <c r="USI948" s="337"/>
      <c r="USJ948" s="337"/>
      <c r="USK948" s="337"/>
      <c r="USL948" s="337"/>
      <c r="USM948" s="337"/>
      <c r="USN948" s="337"/>
      <c r="USO948" s="337"/>
      <c r="USP948" s="337"/>
      <c r="USQ948" s="337"/>
      <c r="USR948" s="337"/>
      <c r="USS948" s="337"/>
      <c r="UST948" s="337"/>
      <c r="USU948" s="337"/>
      <c r="USV948" s="337"/>
      <c r="USW948" s="337"/>
      <c r="USX948" s="337"/>
      <c r="USY948" s="337"/>
      <c r="USZ948" s="337"/>
      <c r="UTA948" s="337"/>
      <c r="UTB948" s="337"/>
      <c r="UTC948" s="337"/>
      <c r="UTD948" s="337"/>
      <c r="UTE948" s="337"/>
      <c r="UTF948" s="337"/>
      <c r="UTG948" s="337"/>
      <c r="UTH948" s="337"/>
      <c r="UTI948" s="337"/>
      <c r="UTJ948" s="337"/>
      <c r="UTK948" s="337"/>
      <c r="UTL948" s="337"/>
      <c r="UTM948" s="337"/>
      <c r="UTN948" s="337"/>
      <c r="UTO948" s="337"/>
      <c r="UTP948" s="337"/>
      <c r="UTQ948" s="337"/>
      <c r="UTR948" s="337"/>
      <c r="UTS948" s="337"/>
      <c r="UTT948" s="337"/>
      <c r="UTU948" s="337"/>
      <c r="UTV948" s="337"/>
      <c r="UTW948" s="337"/>
      <c r="UTX948" s="337"/>
      <c r="UTY948" s="337"/>
      <c r="UTZ948" s="337"/>
      <c r="UUA948" s="337"/>
      <c r="UUB948" s="337"/>
      <c r="UUC948" s="337"/>
      <c r="UUD948" s="337"/>
      <c r="UUE948" s="337"/>
      <c r="UUF948" s="337"/>
      <c r="UUG948" s="337"/>
      <c r="UUH948" s="337"/>
      <c r="UUI948" s="337"/>
      <c r="UUJ948" s="337"/>
      <c r="UUK948" s="337"/>
      <c r="UUL948" s="337"/>
      <c r="UUM948" s="337"/>
      <c r="UUN948" s="337"/>
      <c r="UUO948" s="337"/>
      <c r="UUP948" s="337"/>
      <c r="UUQ948" s="337"/>
      <c r="UUR948" s="337"/>
      <c r="UUS948" s="337"/>
      <c r="UUT948" s="337"/>
      <c r="UUU948" s="337"/>
      <c r="UUV948" s="337"/>
      <c r="UUW948" s="337"/>
      <c r="UUX948" s="337"/>
      <c r="UUY948" s="337"/>
      <c r="UUZ948" s="337"/>
      <c r="UVA948" s="337"/>
      <c r="UVB948" s="337"/>
      <c r="UVC948" s="337"/>
      <c r="UVD948" s="337"/>
      <c r="UVE948" s="337"/>
      <c r="UVF948" s="337"/>
      <c r="UVG948" s="337"/>
      <c r="UVH948" s="337"/>
      <c r="UVI948" s="337"/>
      <c r="UVJ948" s="337"/>
      <c r="UVK948" s="337"/>
      <c r="UVL948" s="337"/>
      <c r="UVM948" s="337"/>
      <c r="UVN948" s="337"/>
      <c r="UVO948" s="337"/>
      <c r="UVP948" s="337"/>
      <c r="UVQ948" s="337"/>
      <c r="UVR948" s="337"/>
      <c r="UVS948" s="337"/>
      <c r="UVT948" s="337"/>
      <c r="UVU948" s="337"/>
      <c r="UVV948" s="337"/>
      <c r="UVW948" s="337"/>
      <c r="UVX948" s="337"/>
      <c r="UVY948" s="337"/>
      <c r="UVZ948" s="337"/>
      <c r="UWA948" s="337"/>
      <c r="UWB948" s="337"/>
      <c r="UWC948" s="337"/>
      <c r="UWD948" s="337"/>
      <c r="UWE948" s="337"/>
      <c r="UWF948" s="337"/>
      <c r="UWG948" s="337"/>
      <c r="UWH948" s="337"/>
      <c r="UWI948" s="337"/>
      <c r="UWJ948" s="337"/>
      <c r="UWK948" s="337"/>
      <c r="UWL948" s="337"/>
      <c r="UWM948" s="337"/>
      <c r="UWN948" s="337"/>
      <c r="UWO948" s="337"/>
      <c r="UWP948" s="337"/>
      <c r="UWQ948" s="337"/>
      <c r="UWR948" s="337"/>
      <c r="UWS948" s="337"/>
      <c r="UWT948" s="337"/>
      <c r="UWU948" s="337"/>
      <c r="UWV948" s="337"/>
      <c r="UWW948" s="337"/>
      <c r="UWX948" s="337"/>
      <c r="UWY948" s="337"/>
      <c r="UWZ948" s="337"/>
      <c r="UXA948" s="337"/>
      <c r="UXB948" s="337"/>
      <c r="UXC948" s="337"/>
      <c r="UXD948" s="337"/>
      <c r="UXE948" s="337"/>
      <c r="UXF948" s="337"/>
      <c r="UXG948" s="337"/>
      <c r="UXH948" s="337"/>
      <c r="UXI948" s="337"/>
      <c r="UXJ948" s="337"/>
      <c r="UXK948" s="337"/>
      <c r="UXL948" s="337"/>
      <c r="UXM948" s="337"/>
      <c r="UXN948" s="337"/>
      <c r="UXO948" s="337"/>
      <c r="UXP948" s="337"/>
      <c r="UXQ948" s="337"/>
      <c r="UXR948" s="337"/>
      <c r="UXS948" s="337"/>
      <c r="UXT948" s="337"/>
      <c r="UXU948" s="337"/>
      <c r="UXV948" s="337"/>
      <c r="UXW948" s="337"/>
      <c r="UXX948" s="337"/>
      <c r="UXY948" s="337"/>
      <c r="UXZ948" s="337"/>
      <c r="UYA948" s="337"/>
      <c r="UYB948" s="337"/>
      <c r="UYC948" s="337"/>
      <c r="UYD948" s="337"/>
      <c r="UYE948" s="337"/>
      <c r="UYF948" s="337"/>
      <c r="UYG948" s="337"/>
      <c r="UYH948" s="337"/>
      <c r="UYI948" s="337"/>
      <c r="UYJ948" s="337"/>
      <c r="UYK948" s="337"/>
      <c r="UYL948" s="337"/>
      <c r="UYM948" s="337"/>
      <c r="UYN948" s="337"/>
      <c r="UYO948" s="337"/>
      <c r="UYP948" s="337"/>
      <c r="UYQ948" s="337"/>
      <c r="UYR948" s="337"/>
      <c r="UYS948" s="337"/>
      <c r="UYT948" s="337"/>
      <c r="UYU948" s="337"/>
      <c r="UYV948" s="337"/>
      <c r="UYW948" s="337"/>
      <c r="UYX948" s="337"/>
      <c r="UYY948" s="337"/>
      <c r="UYZ948" s="337"/>
      <c r="UZA948" s="337"/>
      <c r="UZB948" s="337"/>
      <c r="UZC948" s="337"/>
      <c r="UZD948" s="337"/>
      <c r="UZE948" s="337"/>
      <c r="UZF948" s="337"/>
      <c r="UZG948" s="337"/>
      <c r="UZH948" s="337"/>
      <c r="UZI948" s="337"/>
      <c r="UZJ948" s="337"/>
      <c r="UZK948" s="337"/>
      <c r="UZL948" s="337"/>
      <c r="UZM948" s="337"/>
      <c r="UZN948" s="337"/>
      <c r="UZO948" s="337"/>
      <c r="UZP948" s="337"/>
      <c r="UZQ948" s="337"/>
      <c r="UZR948" s="337"/>
      <c r="UZS948" s="337"/>
      <c r="UZT948" s="337"/>
      <c r="UZU948" s="337"/>
      <c r="UZV948" s="337"/>
      <c r="UZW948" s="337"/>
      <c r="UZX948" s="337"/>
      <c r="UZY948" s="337"/>
      <c r="UZZ948" s="337"/>
      <c r="VAA948" s="337"/>
      <c r="VAB948" s="337"/>
      <c r="VAC948" s="337"/>
      <c r="VAD948" s="337"/>
      <c r="VAE948" s="337"/>
      <c r="VAF948" s="337"/>
      <c r="VAG948" s="337"/>
      <c r="VAH948" s="337"/>
      <c r="VAI948" s="337"/>
      <c r="VAJ948" s="337"/>
      <c r="VAK948" s="337"/>
      <c r="VAL948" s="337"/>
      <c r="VAM948" s="337"/>
      <c r="VAN948" s="337"/>
      <c r="VAO948" s="337"/>
      <c r="VAP948" s="337"/>
      <c r="VAQ948" s="337"/>
      <c r="VAR948" s="337"/>
      <c r="VAS948" s="337"/>
      <c r="VAT948" s="337"/>
      <c r="VAU948" s="337"/>
      <c r="VAV948" s="337"/>
      <c r="VAW948" s="337"/>
      <c r="VAX948" s="337"/>
      <c r="VAY948" s="337"/>
      <c r="VAZ948" s="337"/>
      <c r="VBA948" s="337"/>
      <c r="VBB948" s="337"/>
      <c r="VBC948" s="337"/>
      <c r="VBD948" s="337"/>
      <c r="VBE948" s="337"/>
      <c r="VBF948" s="337"/>
      <c r="VBG948" s="337"/>
      <c r="VBH948" s="337"/>
      <c r="VBI948" s="337"/>
      <c r="VBJ948" s="337"/>
      <c r="VBK948" s="337"/>
      <c r="VBL948" s="337"/>
      <c r="VBM948" s="337"/>
      <c r="VBN948" s="337"/>
      <c r="VBO948" s="337"/>
      <c r="VBP948" s="337"/>
      <c r="VBQ948" s="337"/>
      <c r="VBR948" s="337"/>
      <c r="VBS948" s="337"/>
      <c r="VBT948" s="337"/>
      <c r="VBU948" s="337"/>
      <c r="VBV948" s="337"/>
      <c r="VBW948" s="337"/>
      <c r="VBX948" s="337"/>
      <c r="VBY948" s="337"/>
      <c r="VBZ948" s="337"/>
      <c r="VCA948" s="337"/>
      <c r="VCB948" s="337"/>
      <c r="VCC948" s="337"/>
      <c r="VCD948" s="337"/>
      <c r="VCE948" s="337"/>
      <c r="VCF948" s="337"/>
      <c r="VCG948" s="337"/>
      <c r="VCH948" s="337"/>
      <c r="VCI948" s="337"/>
      <c r="VCJ948" s="337"/>
      <c r="VCK948" s="337"/>
      <c r="VCL948" s="337"/>
      <c r="VCM948" s="337"/>
      <c r="VCN948" s="337"/>
      <c r="VCO948" s="337"/>
      <c r="VCP948" s="337"/>
      <c r="VCQ948" s="337"/>
      <c r="VCR948" s="337"/>
      <c r="VCS948" s="337"/>
      <c r="VCT948" s="337"/>
      <c r="VCU948" s="337"/>
      <c r="VCV948" s="337"/>
      <c r="VCW948" s="337"/>
      <c r="VCX948" s="337"/>
      <c r="VCY948" s="337"/>
      <c r="VCZ948" s="337"/>
      <c r="VDA948" s="337"/>
      <c r="VDB948" s="337"/>
      <c r="VDC948" s="337"/>
      <c r="VDD948" s="337"/>
      <c r="VDE948" s="337"/>
      <c r="VDF948" s="337"/>
      <c r="VDG948" s="337"/>
      <c r="VDH948" s="337"/>
      <c r="VDI948" s="337"/>
      <c r="VDJ948" s="337"/>
      <c r="VDK948" s="337"/>
      <c r="VDL948" s="337"/>
      <c r="VDM948" s="337"/>
      <c r="VDN948" s="337"/>
      <c r="VDO948" s="337"/>
      <c r="VDP948" s="337"/>
      <c r="VDQ948" s="337"/>
      <c r="VDR948" s="337"/>
      <c r="VDS948" s="337"/>
      <c r="VDT948" s="337"/>
      <c r="VDU948" s="337"/>
      <c r="VDV948" s="337"/>
      <c r="VDW948" s="337"/>
      <c r="VDX948" s="337"/>
      <c r="VDY948" s="337"/>
      <c r="VDZ948" s="337"/>
      <c r="VEA948" s="337"/>
      <c r="VEB948" s="337"/>
      <c r="VEC948" s="337"/>
      <c r="VED948" s="337"/>
      <c r="VEE948" s="337"/>
      <c r="VEF948" s="337"/>
      <c r="VEG948" s="337"/>
      <c r="VEH948" s="337"/>
      <c r="VEI948" s="337"/>
      <c r="VEJ948" s="337"/>
      <c r="VEK948" s="337"/>
      <c r="VEL948" s="337"/>
      <c r="VEM948" s="337"/>
      <c r="VEN948" s="337"/>
      <c r="VEO948" s="337"/>
      <c r="VEP948" s="337"/>
      <c r="VEQ948" s="337"/>
      <c r="VER948" s="337"/>
      <c r="VES948" s="337"/>
      <c r="VET948" s="337"/>
      <c r="VEU948" s="337"/>
      <c r="VEV948" s="337"/>
      <c r="VEW948" s="337"/>
      <c r="VEX948" s="337"/>
      <c r="VEY948" s="337"/>
      <c r="VEZ948" s="337"/>
      <c r="VFA948" s="337"/>
      <c r="VFB948" s="337"/>
      <c r="VFC948" s="337"/>
      <c r="VFD948" s="337"/>
      <c r="VFE948" s="337"/>
      <c r="VFF948" s="337"/>
      <c r="VFG948" s="337"/>
      <c r="VFH948" s="337"/>
      <c r="VFI948" s="337"/>
      <c r="VFJ948" s="337"/>
      <c r="VFK948" s="337"/>
      <c r="VFL948" s="337"/>
      <c r="VFM948" s="337"/>
      <c r="VFN948" s="337"/>
      <c r="VFO948" s="337"/>
      <c r="VFP948" s="337"/>
      <c r="VFQ948" s="337"/>
      <c r="VFR948" s="337"/>
      <c r="VFS948" s="337"/>
      <c r="VFT948" s="337"/>
      <c r="VFU948" s="337"/>
      <c r="VFV948" s="337"/>
      <c r="VFW948" s="337"/>
      <c r="VFX948" s="337"/>
      <c r="VFY948" s="337"/>
      <c r="VFZ948" s="337"/>
      <c r="VGA948" s="337"/>
      <c r="VGB948" s="337"/>
      <c r="VGC948" s="337"/>
      <c r="VGD948" s="337"/>
      <c r="VGE948" s="337"/>
      <c r="VGF948" s="337"/>
      <c r="VGG948" s="337"/>
      <c r="VGH948" s="337"/>
      <c r="VGI948" s="337"/>
      <c r="VGJ948" s="337"/>
      <c r="VGK948" s="337"/>
      <c r="VGL948" s="337"/>
      <c r="VGM948" s="337"/>
      <c r="VGN948" s="337"/>
      <c r="VGO948" s="337"/>
      <c r="VGP948" s="337"/>
      <c r="VGQ948" s="337"/>
      <c r="VGR948" s="337"/>
      <c r="VGS948" s="337"/>
      <c r="VGT948" s="337"/>
      <c r="VGU948" s="337"/>
      <c r="VGV948" s="337"/>
      <c r="VGW948" s="337"/>
      <c r="VGX948" s="337"/>
      <c r="VGY948" s="337"/>
      <c r="VGZ948" s="337"/>
      <c r="VHA948" s="337"/>
      <c r="VHB948" s="337"/>
      <c r="VHC948" s="337"/>
      <c r="VHD948" s="337"/>
      <c r="VHE948" s="337"/>
      <c r="VHF948" s="337"/>
      <c r="VHG948" s="337"/>
      <c r="VHH948" s="337"/>
      <c r="VHI948" s="337"/>
      <c r="VHJ948" s="337"/>
      <c r="VHK948" s="337"/>
      <c r="VHL948" s="337"/>
      <c r="VHM948" s="337"/>
      <c r="VHN948" s="337"/>
      <c r="VHO948" s="337"/>
      <c r="VHP948" s="337"/>
      <c r="VHQ948" s="337"/>
      <c r="VHR948" s="337"/>
      <c r="VHS948" s="337"/>
      <c r="VHT948" s="337"/>
      <c r="VHU948" s="337"/>
      <c r="VHV948" s="337"/>
      <c r="VHW948" s="337"/>
      <c r="VHX948" s="337"/>
      <c r="VHY948" s="337"/>
      <c r="VHZ948" s="337"/>
      <c r="VIA948" s="337"/>
      <c r="VIB948" s="337"/>
      <c r="VIC948" s="337"/>
      <c r="VID948" s="337"/>
      <c r="VIE948" s="337"/>
      <c r="VIF948" s="337"/>
      <c r="VIG948" s="337"/>
      <c r="VIH948" s="337"/>
      <c r="VII948" s="337"/>
      <c r="VIJ948" s="337"/>
      <c r="VIK948" s="337"/>
      <c r="VIL948" s="337"/>
      <c r="VIM948" s="337"/>
      <c r="VIN948" s="337"/>
      <c r="VIO948" s="337"/>
      <c r="VIP948" s="337"/>
      <c r="VIQ948" s="337"/>
      <c r="VIR948" s="337"/>
      <c r="VIS948" s="337"/>
      <c r="VIT948" s="337"/>
      <c r="VIU948" s="337"/>
      <c r="VIV948" s="337"/>
      <c r="VIW948" s="337"/>
      <c r="VIX948" s="337"/>
      <c r="VIY948" s="337"/>
      <c r="VIZ948" s="337"/>
      <c r="VJA948" s="337"/>
      <c r="VJB948" s="337"/>
      <c r="VJC948" s="337"/>
      <c r="VJD948" s="337"/>
      <c r="VJE948" s="337"/>
      <c r="VJF948" s="337"/>
      <c r="VJG948" s="337"/>
      <c r="VJH948" s="337"/>
      <c r="VJI948" s="337"/>
      <c r="VJJ948" s="337"/>
      <c r="VJK948" s="337"/>
      <c r="VJL948" s="337"/>
      <c r="VJM948" s="337"/>
      <c r="VJN948" s="337"/>
      <c r="VJO948" s="337"/>
      <c r="VJP948" s="337"/>
      <c r="VJQ948" s="337"/>
      <c r="VJR948" s="337"/>
      <c r="VJS948" s="337"/>
      <c r="VJT948" s="337"/>
      <c r="VJU948" s="337"/>
      <c r="VJV948" s="337"/>
      <c r="VJW948" s="337"/>
      <c r="VJX948" s="337"/>
      <c r="VJY948" s="337"/>
      <c r="VJZ948" s="337"/>
      <c r="VKA948" s="337"/>
      <c r="VKB948" s="337"/>
      <c r="VKC948" s="337"/>
      <c r="VKD948" s="337"/>
      <c r="VKE948" s="337"/>
      <c r="VKF948" s="337"/>
      <c r="VKG948" s="337"/>
      <c r="VKH948" s="337"/>
      <c r="VKI948" s="337"/>
      <c r="VKJ948" s="337"/>
      <c r="VKK948" s="337"/>
      <c r="VKL948" s="337"/>
      <c r="VKM948" s="337"/>
      <c r="VKN948" s="337"/>
      <c r="VKO948" s="337"/>
      <c r="VKP948" s="337"/>
      <c r="VKQ948" s="337"/>
      <c r="VKR948" s="337"/>
      <c r="VKS948" s="337"/>
      <c r="VKT948" s="337"/>
      <c r="VKU948" s="337"/>
      <c r="VKV948" s="337"/>
      <c r="VKW948" s="337"/>
      <c r="VKX948" s="337"/>
      <c r="VKY948" s="337"/>
      <c r="VKZ948" s="337"/>
      <c r="VLA948" s="337"/>
      <c r="VLB948" s="337"/>
      <c r="VLC948" s="337"/>
      <c r="VLD948" s="337"/>
      <c r="VLE948" s="337"/>
      <c r="VLF948" s="337"/>
      <c r="VLG948" s="337"/>
      <c r="VLH948" s="337"/>
      <c r="VLI948" s="337"/>
      <c r="VLJ948" s="337"/>
      <c r="VLK948" s="337"/>
      <c r="VLL948" s="337"/>
      <c r="VLM948" s="337"/>
      <c r="VLN948" s="337"/>
      <c r="VLO948" s="337"/>
      <c r="VLP948" s="337"/>
      <c r="VLQ948" s="337"/>
      <c r="VLR948" s="337"/>
      <c r="VLS948" s="337"/>
      <c r="VLT948" s="337"/>
      <c r="VLU948" s="337"/>
      <c r="VLV948" s="337"/>
      <c r="VLW948" s="337"/>
      <c r="VLX948" s="337"/>
      <c r="VLY948" s="337"/>
      <c r="VLZ948" s="337"/>
      <c r="VMA948" s="337"/>
      <c r="VMB948" s="337"/>
      <c r="VMC948" s="337"/>
      <c r="VMD948" s="337"/>
      <c r="VME948" s="337"/>
      <c r="VMF948" s="337"/>
      <c r="VMG948" s="337"/>
      <c r="VMH948" s="337"/>
      <c r="VMI948" s="337"/>
      <c r="VMJ948" s="337"/>
      <c r="VMK948" s="337"/>
      <c r="VML948" s="337"/>
      <c r="VMM948" s="337"/>
      <c r="VMN948" s="337"/>
      <c r="VMO948" s="337"/>
      <c r="VMP948" s="337"/>
      <c r="VMQ948" s="337"/>
      <c r="VMR948" s="337"/>
      <c r="VMS948" s="337"/>
      <c r="VMT948" s="337"/>
      <c r="VMU948" s="337"/>
      <c r="VMV948" s="337"/>
      <c r="VMW948" s="337"/>
      <c r="VMX948" s="337"/>
      <c r="VMY948" s="337"/>
      <c r="VMZ948" s="337"/>
      <c r="VNA948" s="337"/>
      <c r="VNB948" s="337"/>
      <c r="VNC948" s="337"/>
      <c r="VND948" s="337"/>
      <c r="VNE948" s="337"/>
      <c r="VNF948" s="337"/>
      <c r="VNG948" s="337"/>
      <c r="VNH948" s="337"/>
      <c r="VNI948" s="337"/>
      <c r="VNJ948" s="337"/>
      <c r="VNK948" s="337"/>
      <c r="VNL948" s="337"/>
      <c r="VNM948" s="337"/>
      <c r="VNN948" s="337"/>
      <c r="VNO948" s="337"/>
      <c r="VNP948" s="337"/>
      <c r="VNQ948" s="337"/>
      <c r="VNR948" s="337"/>
      <c r="VNS948" s="337"/>
      <c r="VNT948" s="337"/>
      <c r="VNU948" s="337"/>
      <c r="VNV948" s="337"/>
      <c r="VNW948" s="337"/>
      <c r="VNX948" s="337"/>
      <c r="VNY948" s="337"/>
      <c r="VNZ948" s="337"/>
      <c r="VOA948" s="337"/>
      <c r="VOB948" s="337"/>
      <c r="VOC948" s="337"/>
      <c r="VOD948" s="337"/>
      <c r="VOE948" s="337"/>
      <c r="VOF948" s="337"/>
      <c r="VOG948" s="337"/>
      <c r="VOH948" s="337"/>
      <c r="VOI948" s="337"/>
      <c r="VOJ948" s="337"/>
      <c r="VOK948" s="337"/>
      <c r="VOL948" s="337"/>
      <c r="VOM948" s="337"/>
      <c r="VON948" s="337"/>
      <c r="VOO948" s="337"/>
      <c r="VOP948" s="337"/>
      <c r="VOQ948" s="337"/>
      <c r="VOR948" s="337"/>
      <c r="VOS948" s="337"/>
      <c r="VOT948" s="337"/>
      <c r="VOU948" s="337"/>
      <c r="VOV948" s="337"/>
      <c r="VOW948" s="337"/>
      <c r="VOX948" s="337"/>
      <c r="VOY948" s="337"/>
      <c r="VOZ948" s="337"/>
      <c r="VPA948" s="337"/>
      <c r="VPB948" s="337"/>
      <c r="VPC948" s="337"/>
      <c r="VPD948" s="337"/>
      <c r="VPE948" s="337"/>
      <c r="VPF948" s="337"/>
      <c r="VPG948" s="337"/>
      <c r="VPH948" s="337"/>
      <c r="VPI948" s="337"/>
      <c r="VPJ948" s="337"/>
      <c r="VPK948" s="337"/>
      <c r="VPL948" s="337"/>
      <c r="VPM948" s="337"/>
      <c r="VPN948" s="337"/>
      <c r="VPO948" s="337"/>
      <c r="VPP948" s="337"/>
      <c r="VPQ948" s="337"/>
      <c r="VPR948" s="337"/>
      <c r="VPS948" s="337"/>
      <c r="VPT948" s="337"/>
      <c r="VPU948" s="337"/>
      <c r="VPV948" s="337"/>
      <c r="VPW948" s="337"/>
      <c r="VPX948" s="337"/>
      <c r="VPY948" s="337"/>
      <c r="VPZ948" s="337"/>
      <c r="VQA948" s="337"/>
      <c r="VQB948" s="337"/>
      <c r="VQC948" s="337"/>
      <c r="VQD948" s="337"/>
      <c r="VQE948" s="337"/>
      <c r="VQF948" s="337"/>
      <c r="VQG948" s="337"/>
      <c r="VQH948" s="337"/>
      <c r="VQI948" s="337"/>
      <c r="VQJ948" s="337"/>
      <c r="VQK948" s="337"/>
      <c r="VQL948" s="337"/>
      <c r="VQM948" s="337"/>
      <c r="VQN948" s="337"/>
      <c r="VQO948" s="337"/>
      <c r="VQP948" s="337"/>
      <c r="VQQ948" s="337"/>
      <c r="VQR948" s="337"/>
      <c r="VQS948" s="337"/>
      <c r="VQT948" s="337"/>
      <c r="VQU948" s="337"/>
      <c r="VQV948" s="337"/>
      <c r="VQW948" s="337"/>
      <c r="VQX948" s="337"/>
      <c r="VQY948" s="337"/>
      <c r="VQZ948" s="337"/>
      <c r="VRA948" s="337"/>
      <c r="VRB948" s="337"/>
      <c r="VRC948" s="337"/>
      <c r="VRD948" s="337"/>
      <c r="VRE948" s="337"/>
      <c r="VRF948" s="337"/>
      <c r="VRG948" s="337"/>
      <c r="VRH948" s="337"/>
      <c r="VRI948" s="337"/>
      <c r="VRJ948" s="337"/>
      <c r="VRK948" s="337"/>
      <c r="VRL948" s="337"/>
      <c r="VRM948" s="337"/>
      <c r="VRN948" s="337"/>
      <c r="VRO948" s="337"/>
      <c r="VRP948" s="337"/>
      <c r="VRQ948" s="337"/>
      <c r="VRR948" s="337"/>
      <c r="VRS948" s="337"/>
      <c r="VRT948" s="337"/>
      <c r="VRU948" s="337"/>
      <c r="VRV948" s="337"/>
      <c r="VRW948" s="337"/>
      <c r="VRX948" s="337"/>
      <c r="VRY948" s="337"/>
      <c r="VRZ948" s="337"/>
      <c r="VSA948" s="337"/>
      <c r="VSB948" s="337"/>
      <c r="VSC948" s="337"/>
      <c r="VSD948" s="337"/>
      <c r="VSE948" s="337"/>
      <c r="VSF948" s="337"/>
      <c r="VSG948" s="337"/>
      <c r="VSH948" s="337"/>
      <c r="VSI948" s="337"/>
      <c r="VSJ948" s="337"/>
      <c r="VSK948" s="337"/>
      <c r="VSL948" s="337"/>
      <c r="VSM948" s="337"/>
      <c r="VSN948" s="337"/>
      <c r="VSO948" s="337"/>
      <c r="VSP948" s="337"/>
      <c r="VSQ948" s="337"/>
      <c r="VSR948" s="337"/>
      <c r="VSS948" s="337"/>
      <c r="VST948" s="337"/>
      <c r="VSU948" s="337"/>
      <c r="VSV948" s="337"/>
      <c r="VSW948" s="337"/>
      <c r="VSX948" s="337"/>
      <c r="VSY948" s="337"/>
      <c r="VSZ948" s="337"/>
      <c r="VTA948" s="337"/>
      <c r="VTB948" s="337"/>
      <c r="VTC948" s="337"/>
      <c r="VTD948" s="337"/>
      <c r="VTE948" s="337"/>
      <c r="VTF948" s="337"/>
      <c r="VTG948" s="337"/>
      <c r="VTH948" s="337"/>
      <c r="VTI948" s="337"/>
      <c r="VTJ948" s="337"/>
      <c r="VTK948" s="337"/>
      <c r="VTL948" s="337"/>
      <c r="VTM948" s="337"/>
      <c r="VTN948" s="337"/>
      <c r="VTO948" s="337"/>
      <c r="VTP948" s="337"/>
      <c r="VTQ948" s="337"/>
      <c r="VTR948" s="337"/>
      <c r="VTS948" s="337"/>
      <c r="VTT948" s="337"/>
      <c r="VTU948" s="337"/>
      <c r="VTV948" s="337"/>
      <c r="VTW948" s="337"/>
      <c r="VTX948" s="337"/>
      <c r="VTY948" s="337"/>
      <c r="VTZ948" s="337"/>
      <c r="VUA948" s="337"/>
      <c r="VUB948" s="337"/>
      <c r="VUC948" s="337"/>
      <c r="VUD948" s="337"/>
      <c r="VUE948" s="337"/>
      <c r="VUF948" s="337"/>
      <c r="VUG948" s="337"/>
      <c r="VUH948" s="337"/>
      <c r="VUI948" s="337"/>
      <c r="VUJ948" s="337"/>
      <c r="VUK948" s="337"/>
      <c r="VUL948" s="337"/>
      <c r="VUM948" s="337"/>
      <c r="VUN948" s="337"/>
      <c r="VUO948" s="337"/>
      <c r="VUP948" s="337"/>
      <c r="VUQ948" s="337"/>
      <c r="VUR948" s="337"/>
      <c r="VUS948" s="337"/>
      <c r="VUT948" s="337"/>
      <c r="VUU948" s="337"/>
      <c r="VUV948" s="337"/>
      <c r="VUW948" s="337"/>
      <c r="VUX948" s="337"/>
      <c r="VUY948" s="337"/>
      <c r="VUZ948" s="337"/>
      <c r="VVA948" s="337"/>
      <c r="VVB948" s="337"/>
      <c r="VVC948" s="337"/>
      <c r="VVD948" s="337"/>
      <c r="VVE948" s="337"/>
      <c r="VVF948" s="337"/>
      <c r="VVG948" s="337"/>
      <c r="VVH948" s="337"/>
      <c r="VVI948" s="337"/>
      <c r="VVJ948" s="337"/>
      <c r="VVK948" s="337"/>
      <c r="VVL948" s="337"/>
      <c r="VVM948" s="337"/>
      <c r="VVN948" s="337"/>
      <c r="VVO948" s="337"/>
      <c r="VVP948" s="337"/>
      <c r="VVQ948" s="337"/>
      <c r="VVR948" s="337"/>
      <c r="VVS948" s="337"/>
      <c r="VVT948" s="337"/>
      <c r="VVU948" s="337"/>
      <c r="VVV948" s="337"/>
      <c r="VVW948" s="337"/>
      <c r="VVX948" s="337"/>
      <c r="VVY948" s="337"/>
      <c r="VVZ948" s="337"/>
      <c r="VWA948" s="337"/>
      <c r="VWB948" s="337"/>
      <c r="VWC948" s="337"/>
      <c r="VWD948" s="337"/>
      <c r="VWE948" s="337"/>
      <c r="VWF948" s="337"/>
      <c r="VWG948" s="337"/>
      <c r="VWH948" s="337"/>
      <c r="VWI948" s="337"/>
      <c r="VWJ948" s="337"/>
      <c r="VWK948" s="337"/>
      <c r="VWL948" s="337"/>
      <c r="VWM948" s="337"/>
      <c r="VWN948" s="337"/>
      <c r="VWO948" s="337"/>
      <c r="VWP948" s="337"/>
      <c r="VWQ948" s="337"/>
      <c r="VWR948" s="337"/>
      <c r="VWS948" s="337"/>
      <c r="VWT948" s="337"/>
      <c r="VWU948" s="337"/>
      <c r="VWV948" s="337"/>
      <c r="VWW948" s="337"/>
      <c r="VWX948" s="337"/>
      <c r="VWY948" s="337"/>
      <c r="VWZ948" s="337"/>
      <c r="VXA948" s="337"/>
      <c r="VXB948" s="337"/>
      <c r="VXC948" s="337"/>
      <c r="VXD948" s="337"/>
      <c r="VXE948" s="337"/>
      <c r="VXF948" s="337"/>
      <c r="VXG948" s="337"/>
      <c r="VXH948" s="337"/>
      <c r="VXI948" s="337"/>
      <c r="VXJ948" s="337"/>
      <c r="VXK948" s="337"/>
      <c r="VXL948" s="337"/>
      <c r="VXM948" s="337"/>
      <c r="VXN948" s="337"/>
      <c r="VXO948" s="337"/>
      <c r="VXP948" s="337"/>
      <c r="VXQ948" s="337"/>
      <c r="VXR948" s="337"/>
      <c r="VXS948" s="337"/>
      <c r="VXT948" s="337"/>
      <c r="VXU948" s="337"/>
      <c r="VXV948" s="337"/>
      <c r="VXW948" s="337"/>
      <c r="VXX948" s="337"/>
      <c r="VXY948" s="337"/>
      <c r="VXZ948" s="337"/>
      <c r="VYA948" s="337"/>
      <c r="VYB948" s="337"/>
      <c r="VYC948" s="337"/>
      <c r="VYD948" s="337"/>
      <c r="VYE948" s="337"/>
      <c r="VYF948" s="337"/>
      <c r="VYG948" s="337"/>
      <c r="VYH948" s="337"/>
      <c r="VYI948" s="337"/>
      <c r="VYJ948" s="337"/>
      <c r="VYK948" s="337"/>
      <c r="VYL948" s="337"/>
      <c r="VYM948" s="337"/>
      <c r="VYN948" s="337"/>
      <c r="VYO948" s="337"/>
      <c r="VYP948" s="337"/>
      <c r="VYQ948" s="337"/>
      <c r="VYR948" s="337"/>
      <c r="VYS948" s="337"/>
      <c r="VYT948" s="337"/>
      <c r="VYU948" s="337"/>
      <c r="VYV948" s="337"/>
      <c r="VYW948" s="337"/>
      <c r="VYX948" s="337"/>
      <c r="VYY948" s="337"/>
      <c r="VYZ948" s="337"/>
      <c r="VZA948" s="337"/>
      <c r="VZB948" s="337"/>
      <c r="VZC948" s="337"/>
      <c r="VZD948" s="337"/>
      <c r="VZE948" s="337"/>
      <c r="VZF948" s="337"/>
      <c r="VZG948" s="337"/>
      <c r="VZH948" s="337"/>
      <c r="VZI948" s="337"/>
      <c r="VZJ948" s="337"/>
      <c r="VZK948" s="337"/>
      <c r="VZL948" s="337"/>
      <c r="VZM948" s="337"/>
      <c r="VZN948" s="337"/>
      <c r="VZO948" s="337"/>
      <c r="VZP948" s="337"/>
      <c r="VZQ948" s="337"/>
      <c r="VZR948" s="337"/>
      <c r="VZS948" s="337"/>
      <c r="VZT948" s="337"/>
      <c r="VZU948" s="337"/>
      <c r="VZV948" s="337"/>
      <c r="VZW948" s="337"/>
      <c r="VZX948" s="337"/>
      <c r="VZY948" s="337"/>
      <c r="VZZ948" s="337"/>
      <c r="WAA948" s="337"/>
      <c r="WAB948" s="337"/>
      <c r="WAC948" s="337"/>
      <c r="WAD948" s="337"/>
      <c r="WAE948" s="337"/>
      <c r="WAF948" s="337"/>
      <c r="WAG948" s="337"/>
      <c r="WAH948" s="337"/>
      <c r="WAI948" s="337"/>
      <c r="WAJ948" s="337"/>
      <c r="WAK948" s="337"/>
      <c r="WAL948" s="337"/>
      <c r="WAM948" s="337"/>
      <c r="WAN948" s="337"/>
      <c r="WAO948" s="337"/>
      <c r="WAP948" s="337"/>
      <c r="WAQ948" s="337"/>
      <c r="WAR948" s="337"/>
      <c r="WAS948" s="337"/>
      <c r="WAT948" s="337"/>
      <c r="WAU948" s="337"/>
      <c r="WAV948" s="337"/>
      <c r="WAW948" s="337"/>
      <c r="WAX948" s="337"/>
      <c r="WAY948" s="337"/>
      <c r="WAZ948" s="337"/>
      <c r="WBA948" s="337"/>
      <c r="WBB948" s="337"/>
      <c r="WBC948" s="337"/>
      <c r="WBD948" s="337"/>
      <c r="WBE948" s="337"/>
      <c r="WBF948" s="337"/>
      <c r="WBG948" s="337"/>
      <c r="WBH948" s="337"/>
      <c r="WBI948" s="337"/>
      <c r="WBJ948" s="337"/>
      <c r="WBK948" s="337"/>
      <c r="WBL948" s="337"/>
      <c r="WBM948" s="337"/>
      <c r="WBN948" s="337"/>
      <c r="WBO948" s="337"/>
      <c r="WBP948" s="337"/>
      <c r="WBQ948" s="337"/>
      <c r="WBR948" s="337"/>
      <c r="WBS948" s="337"/>
      <c r="WBT948" s="337"/>
      <c r="WBU948" s="337"/>
      <c r="WBV948" s="337"/>
      <c r="WBW948" s="337"/>
      <c r="WBX948" s="337"/>
      <c r="WBY948" s="337"/>
      <c r="WBZ948" s="337"/>
      <c r="WCA948" s="337"/>
      <c r="WCB948" s="337"/>
      <c r="WCC948" s="337"/>
      <c r="WCD948" s="337"/>
      <c r="WCE948" s="337"/>
      <c r="WCF948" s="337"/>
      <c r="WCG948" s="337"/>
      <c r="WCH948" s="337"/>
      <c r="WCI948" s="337"/>
      <c r="WCJ948" s="337"/>
      <c r="WCK948" s="337"/>
      <c r="WCL948" s="337"/>
      <c r="WCM948" s="337"/>
      <c r="WCN948" s="337"/>
      <c r="WCO948" s="337"/>
      <c r="WCP948" s="337"/>
      <c r="WCQ948" s="337"/>
      <c r="WCR948" s="337"/>
      <c r="WCS948" s="337"/>
      <c r="WCT948" s="337"/>
      <c r="WCU948" s="337"/>
      <c r="WCV948" s="337"/>
      <c r="WCW948" s="337"/>
      <c r="WCX948" s="337"/>
      <c r="WCY948" s="337"/>
      <c r="WCZ948" s="337"/>
      <c r="WDA948" s="337"/>
      <c r="WDB948" s="337"/>
      <c r="WDC948" s="337"/>
      <c r="WDD948" s="337"/>
      <c r="WDE948" s="337"/>
      <c r="WDF948" s="337"/>
      <c r="WDG948" s="337"/>
      <c r="WDH948" s="337"/>
      <c r="WDI948" s="337"/>
      <c r="WDJ948" s="337"/>
      <c r="WDK948" s="337"/>
      <c r="WDL948" s="337"/>
      <c r="WDM948" s="337"/>
      <c r="WDN948" s="337"/>
      <c r="WDO948" s="337"/>
      <c r="WDP948" s="337"/>
      <c r="WDQ948" s="337"/>
      <c r="WDR948" s="337"/>
      <c r="WDS948" s="337"/>
      <c r="WDT948" s="337"/>
      <c r="WDU948" s="337"/>
      <c r="WDV948" s="337"/>
      <c r="WDW948" s="337"/>
      <c r="WDX948" s="337"/>
      <c r="WDY948" s="337"/>
      <c r="WDZ948" s="337"/>
      <c r="WEA948" s="337"/>
      <c r="WEB948" s="337"/>
      <c r="WEC948" s="337"/>
      <c r="WED948" s="337"/>
      <c r="WEE948" s="337"/>
      <c r="WEF948" s="337"/>
      <c r="WEG948" s="337"/>
      <c r="WEH948" s="337"/>
      <c r="WEI948" s="337"/>
      <c r="WEJ948" s="337"/>
      <c r="WEK948" s="337"/>
      <c r="WEL948" s="337"/>
      <c r="WEM948" s="337"/>
      <c r="WEN948" s="337"/>
      <c r="WEO948" s="337"/>
      <c r="WEP948" s="337"/>
      <c r="WEQ948" s="337"/>
      <c r="WER948" s="337"/>
      <c r="WES948" s="337"/>
      <c r="WET948" s="337"/>
      <c r="WEU948" s="337"/>
      <c r="WEV948" s="337"/>
      <c r="WEW948" s="337"/>
      <c r="WEX948" s="337"/>
      <c r="WEY948" s="337"/>
      <c r="WEZ948" s="337"/>
      <c r="WFA948" s="337"/>
      <c r="WFB948" s="337"/>
      <c r="WFC948" s="337"/>
      <c r="WFD948" s="337"/>
      <c r="WFE948" s="337"/>
      <c r="WFF948" s="337"/>
      <c r="WFG948" s="337"/>
      <c r="WFH948" s="337"/>
      <c r="WFI948" s="337"/>
      <c r="WFJ948" s="337"/>
      <c r="WFK948" s="337"/>
      <c r="WFL948" s="337"/>
      <c r="WFM948" s="337"/>
      <c r="WFN948" s="337"/>
      <c r="WFO948" s="337"/>
      <c r="WFP948" s="337"/>
      <c r="WFQ948" s="337"/>
      <c r="WFR948" s="337"/>
      <c r="WFS948" s="337"/>
      <c r="WFT948" s="337"/>
      <c r="WFU948" s="337"/>
      <c r="WFV948" s="337"/>
      <c r="WFW948" s="337"/>
      <c r="WFX948" s="337"/>
      <c r="WFY948" s="337"/>
      <c r="WFZ948" s="337"/>
      <c r="WGA948" s="337"/>
      <c r="WGB948" s="337"/>
      <c r="WGC948" s="337"/>
      <c r="WGD948" s="337"/>
      <c r="WGE948" s="337"/>
      <c r="WGF948" s="337"/>
      <c r="WGG948" s="337"/>
      <c r="WGH948" s="337"/>
      <c r="WGI948" s="337"/>
      <c r="WGJ948" s="337"/>
      <c r="WGK948" s="337"/>
      <c r="WGL948" s="337"/>
      <c r="WGM948" s="337"/>
      <c r="WGN948" s="337"/>
      <c r="WGO948" s="337"/>
      <c r="WGP948" s="337"/>
      <c r="WGQ948" s="337"/>
      <c r="WGR948" s="337"/>
      <c r="WGS948" s="337"/>
      <c r="WGT948" s="337"/>
      <c r="WGU948" s="337"/>
      <c r="WGV948" s="337"/>
      <c r="WGW948" s="337"/>
      <c r="WGX948" s="337"/>
      <c r="WGY948" s="337"/>
      <c r="WGZ948" s="337"/>
      <c r="WHA948" s="337"/>
      <c r="WHB948" s="337"/>
      <c r="WHC948" s="337"/>
      <c r="WHD948" s="337"/>
      <c r="WHE948" s="337"/>
      <c r="WHF948" s="337"/>
      <c r="WHG948" s="337"/>
      <c r="WHH948" s="337"/>
      <c r="WHI948" s="337"/>
      <c r="WHJ948" s="337"/>
      <c r="WHK948" s="337"/>
      <c r="WHL948" s="337"/>
      <c r="WHM948" s="337"/>
      <c r="WHN948" s="337"/>
      <c r="WHO948" s="337"/>
      <c r="WHP948" s="337"/>
      <c r="WHQ948" s="337"/>
      <c r="WHR948" s="337"/>
      <c r="WHS948" s="337"/>
      <c r="WHT948" s="337"/>
      <c r="WHU948" s="337"/>
      <c r="WHV948" s="337"/>
      <c r="WHW948" s="337"/>
      <c r="WHX948" s="337"/>
      <c r="WHY948" s="337"/>
      <c r="WHZ948" s="337"/>
      <c r="WIA948" s="337"/>
      <c r="WIB948" s="337"/>
      <c r="WIC948" s="337"/>
      <c r="WID948" s="337"/>
      <c r="WIE948" s="337"/>
      <c r="WIF948" s="337"/>
      <c r="WIG948" s="337"/>
      <c r="WIH948" s="337"/>
      <c r="WII948" s="337"/>
      <c r="WIJ948" s="337"/>
      <c r="WIK948" s="337"/>
      <c r="WIL948" s="337"/>
      <c r="WIM948" s="337"/>
      <c r="WIN948" s="337"/>
      <c r="WIO948" s="337"/>
      <c r="WIP948" s="337"/>
      <c r="WIQ948" s="337"/>
      <c r="WIR948" s="337"/>
      <c r="WIS948" s="337"/>
      <c r="WIT948" s="337"/>
      <c r="WIU948" s="337"/>
      <c r="WIV948" s="337"/>
      <c r="WIW948" s="337"/>
      <c r="WIX948" s="337"/>
      <c r="WIY948" s="337"/>
      <c r="WIZ948" s="337"/>
      <c r="WJA948" s="337"/>
      <c r="WJB948" s="337"/>
      <c r="WJC948" s="337"/>
      <c r="WJD948" s="337"/>
      <c r="WJE948" s="337"/>
      <c r="WJF948" s="337"/>
      <c r="WJG948" s="337"/>
      <c r="WJH948" s="337"/>
      <c r="WJI948" s="337"/>
      <c r="WJJ948" s="337"/>
      <c r="WJK948" s="337"/>
      <c r="WJL948" s="337"/>
      <c r="WJM948" s="337"/>
      <c r="WJN948" s="337"/>
      <c r="WJO948" s="337"/>
      <c r="WJP948" s="337"/>
      <c r="WJQ948" s="337"/>
      <c r="WJR948" s="337"/>
      <c r="WJS948" s="337"/>
      <c r="WJT948" s="337"/>
      <c r="WJU948" s="337"/>
      <c r="WJV948" s="337"/>
      <c r="WJW948" s="337"/>
      <c r="WJX948" s="337"/>
      <c r="WJY948" s="337"/>
      <c r="WJZ948" s="337"/>
      <c r="WKA948" s="337"/>
      <c r="WKB948" s="337"/>
      <c r="WKC948" s="337"/>
      <c r="WKD948" s="337"/>
      <c r="WKE948" s="337"/>
      <c r="WKF948" s="337"/>
      <c r="WKG948" s="337"/>
      <c r="WKH948" s="337"/>
      <c r="WKI948" s="337"/>
      <c r="WKJ948" s="337"/>
      <c r="WKK948" s="337"/>
      <c r="WKL948" s="337"/>
      <c r="WKM948" s="337"/>
      <c r="WKN948" s="337"/>
      <c r="WKO948" s="337"/>
      <c r="WKP948" s="337"/>
      <c r="WKQ948" s="337"/>
      <c r="WKR948" s="337"/>
      <c r="WKS948" s="337"/>
      <c r="WKT948" s="337"/>
      <c r="WKU948" s="337"/>
      <c r="WKV948" s="337"/>
      <c r="WKW948" s="337"/>
      <c r="WKX948" s="337"/>
      <c r="WKY948" s="337"/>
      <c r="WKZ948" s="337"/>
      <c r="WLA948" s="337"/>
      <c r="WLB948" s="337"/>
      <c r="WLC948" s="337"/>
      <c r="WLD948" s="337"/>
      <c r="WLE948" s="337"/>
      <c r="WLF948" s="337"/>
      <c r="WLG948" s="337"/>
      <c r="WLH948" s="337"/>
      <c r="WLI948" s="337"/>
      <c r="WLJ948" s="337"/>
      <c r="WLK948" s="337"/>
      <c r="WLL948" s="337"/>
      <c r="WLM948" s="337"/>
      <c r="WLN948" s="337"/>
      <c r="WLO948" s="337"/>
      <c r="WLP948" s="337"/>
      <c r="WLQ948" s="337"/>
      <c r="WLR948" s="337"/>
      <c r="WLS948" s="337"/>
      <c r="WLT948" s="337"/>
      <c r="WLU948" s="337"/>
      <c r="WLV948" s="337"/>
      <c r="WLW948" s="337"/>
      <c r="WLX948" s="337"/>
      <c r="WLY948" s="337"/>
      <c r="WLZ948" s="337"/>
      <c r="WMA948" s="337"/>
      <c r="WMB948" s="337"/>
      <c r="WMC948" s="337"/>
      <c r="WMD948" s="337"/>
      <c r="WME948" s="337"/>
      <c r="WMF948" s="337"/>
      <c r="WMG948" s="337"/>
      <c r="WMH948" s="337"/>
      <c r="WMI948" s="337"/>
      <c r="WMJ948" s="337"/>
      <c r="WMK948" s="337"/>
      <c r="WML948" s="337"/>
      <c r="WMM948" s="337"/>
      <c r="WMN948" s="337"/>
      <c r="WMO948" s="337"/>
      <c r="WMP948" s="337"/>
      <c r="WMQ948" s="337"/>
      <c r="WMR948" s="337"/>
      <c r="WMS948" s="337"/>
      <c r="WMT948" s="337"/>
      <c r="WMU948" s="337"/>
      <c r="WMV948" s="337"/>
      <c r="WMW948" s="337"/>
      <c r="WMX948" s="337"/>
      <c r="WMY948" s="337"/>
      <c r="WMZ948" s="337"/>
      <c r="WNA948" s="337"/>
      <c r="WNB948" s="337"/>
      <c r="WNC948" s="337"/>
      <c r="WND948" s="337"/>
      <c r="WNE948" s="337"/>
      <c r="WNF948" s="337"/>
      <c r="WNG948" s="337"/>
      <c r="WNH948" s="337"/>
      <c r="WNI948" s="337"/>
      <c r="WNJ948" s="337"/>
      <c r="WNK948" s="337"/>
      <c r="WNL948" s="337"/>
      <c r="WNM948" s="337"/>
      <c r="WNN948" s="337"/>
      <c r="WNO948" s="337"/>
      <c r="WNP948" s="337"/>
      <c r="WNQ948" s="337"/>
      <c r="WNR948" s="337"/>
      <c r="WNS948" s="337"/>
      <c r="WNT948" s="337"/>
      <c r="WNU948" s="337"/>
      <c r="WNV948" s="337"/>
      <c r="WNW948" s="337"/>
      <c r="WNX948" s="337"/>
      <c r="WNY948" s="337"/>
      <c r="WNZ948" s="337"/>
      <c r="WOA948" s="337"/>
      <c r="WOB948" s="337"/>
      <c r="WOC948" s="337"/>
      <c r="WOD948" s="337"/>
      <c r="WOE948" s="337"/>
      <c r="WOF948" s="337"/>
      <c r="WOG948" s="337"/>
      <c r="WOH948" s="337"/>
      <c r="WOI948" s="337"/>
      <c r="WOJ948" s="337"/>
      <c r="WOK948" s="337"/>
      <c r="WOL948" s="337"/>
      <c r="WOM948" s="337"/>
      <c r="WON948" s="337"/>
      <c r="WOO948" s="337"/>
      <c r="WOP948" s="337"/>
      <c r="WOQ948" s="337"/>
      <c r="WOR948" s="337"/>
      <c r="WOS948" s="337"/>
      <c r="WOT948" s="337"/>
      <c r="WOU948" s="337"/>
      <c r="WOV948" s="337"/>
      <c r="WOW948" s="337"/>
      <c r="WOX948" s="337"/>
      <c r="WOY948" s="337"/>
      <c r="WOZ948" s="337"/>
      <c r="WPA948" s="337"/>
      <c r="WPB948" s="337"/>
      <c r="WPC948" s="337"/>
      <c r="WPD948" s="337"/>
      <c r="WPE948" s="337"/>
      <c r="WPF948" s="337"/>
      <c r="WPG948" s="337"/>
      <c r="WPH948" s="337"/>
      <c r="WPI948" s="337"/>
      <c r="WPJ948" s="337"/>
      <c r="WPK948" s="337"/>
      <c r="WPL948" s="337"/>
      <c r="WPM948" s="337"/>
      <c r="WPN948" s="337"/>
      <c r="WPO948" s="337"/>
      <c r="WPP948" s="337"/>
      <c r="WPQ948" s="337"/>
      <c r="WPR948" s="337"/>
      <c r="WPS948" s="337"/>
      <c r="WPT948" s="337"/>
      <c r="WPU948" s="337"/>
      <c r="WPV948" s="337"/>
      <c r="WPW948" s="337"/>
      <c r="WPX948" s="337"/>
      <c r="WPY948" s="337"/>
      <c r="WPZ948" s="337"/>
      <c r="WQA948" s="337"/>
      <c r="WQB948" s="337"/>
      <c r="WQC948" s="337"/>
      <c r="WQD948" s="337"/>
      <c r="WQE948" s="337"/>
      <c r="WQF948" s="337"/>
      <c r="WQG948" s="337"/>
      <c r="WQH948" s="337"/>
      <c r="WQI948" s="337"/>
      <c r="WQJ948" s="337"/>
      <c r="WQK948" s="337"/>
      <c r="WQL948" s="337"/>
      <c r="WQM948" s="337"/>
      <c r="WQN948" s="337"/>
      <c r="WQO948" s="337"/>
      <c r="WQP948" s="337"/>
      <c r="WQQ948" s="337"/>
      <c r="WQR948" s="337"/>
      <c r="WQS948" s="337"/>
      <c r="WQT948" s="337"/>
      <c r="WQU948" s="337"/>
      <c r="WQV948" s="337"/>
      <c r="WQW948" s="337"/>
      <c r="WQX948" s="337"/>
      <c r="WQY948" s="337"/>
      <c r="WQZ948" s="337"/>
      <c r="WRA948" s="337"/>
      <c r="WRB948" s="337"/>
      <c r="WRC948" s="337"/>
      <c r="WRD948" s="337"/>
      <c r="WRE948" s="337"/>
      <c r="WRF948" s="337"/>
      <c r="WRG948" s="337"/>
      <c r="WRH948" s="337"/>
      <c r="WRI948" s="337"/>
      <c r="WRJ948" s="337"/>
      <c r="WRK948" s="337"/>
      <c r="WRL948" s="337"/>
      <c r="WRM948" s="337"/>
      <c r="WRN948" s="337"/>
      <c r="WRO948" s="337"/>
      <c r="WRP948" s="337"/>
      <c r="WRQ948" s="337"/>
      <c r="WRR948" s="337"/>
      <c r="WRS948" s="337"/>
      <c r="WRT948" s="337"/>
      <c r="WRU948" s="337"/>
      <c r="WRV948" s="337"/>
      <c r="WRW948" s="337"/>
      <c r="WRX948" s="337"/>
      <c r="WRY948" s="337"/>
      <c r="WRZ948" s="337"/>
      <c r="WSA948" s="337"/>
      <c r="WSB948" s="337"/>
      <c r="WSC948" s="337"/>
      <c r="WSD948" s="337"/>
      <c r="WSE948" s="337"/>
      <c r="WSF948" s="337"/>
      <c r="WSG948" s="337"/>
      <c r="WSH948" s="337"/>
      <c r="WSI948" s="337"/>
      <c r="WSJ948" s="337"/>
      <c r="WSK948" s="337"/>
      <c r="WSL948" s="337"/>
      <c r="WSM948" s="337"/>
      <c r="WSN948" s="337"/>
      <c r="WSO948" s="337"/>
      <c r="WSP948" s="337"/>
      <c r="WSQ948" s="337"/>
      <c r="WSR948" s="337"/>
      <c r="WSS948" s="337"/>
      <c r="WST948" s="337"/>
      <c r="WSU948" s="337"/>
      <c r="WSV948" s="337"/>
      <c r="WSW948" s="337"/>
      <c r="WSX948" s="337"/>
      <c r="WSY948" s="337"/>
      <c r="WSZ948" s="337"/>
      <c r="WTA948" s="337"/>
      <c r="WTB948" s="337"/>
      <c r="WTC948" s="337"/>
      <c r="WTD948" s="337"/>
      <c r="WTE948" s="337"/>
      <c r="WTF948" s="337"/>
      <c r="WTG948" s="337"/>
      <c r="WTH948" s="337"/>
      <c r="WTI948" s="337"/>
      <c r="WTJ948" s="337"/>
      <c r="WTK948" s="337"/>
      <c r="WTL948" s="337"/>
      <c r="WTM948" s="337"/>
      <c r="WTN948" s="337"/>
      <c r="WTO948" s="337"/>
      <c r="WTP948" s="337"/>
      <c r="WTQ948" s="337"/>
      <c r="WTR948" s="337"/>
      <c r="WTS948" s="337"/>
      <c r="WTT948" s="337"/>
      <c r="WTU948" s="337"/>
      <c r="WTV948" s="337"/>
      <c r="WTW948" s="337"/>
      <c r="WTX948" s="337"/>
      <c r="WTY948" s="337"/>
      <c r="WTZ948" s="337"/>
      <c r="WUA948" s="337"/>
      <c r="WUB948" s="337"/>
      <c r="WUC948" s="337"/>
      <c r="WUD948" s="337"/>
      <c r="WUE948" s="337"/>
      <c r="WUF948" s="337"/>
      <c r="WUG948" s="337"/>
      <c r="WUH948" s="337"/>
      <c r="WUI948" s="337"/>
      <c r="WUJ948" s="337"/>
      <c r="WUK948" s="337"/>
      <c r="WUL948" s="337"/>
      <c r="WUM948" s="337"/>
      <c r="WUN948" s="337"/>
      <c r="WUO948" s="337"/>
      <c r="WUP948" s="337"/>
      <c r="WUQ948" s="337"/>
      <c r="WUR948" s="337"/>
      <c r="WUS948" s="337"/>
      <c r="WUT948" s="337"/>
      <c r="WUU948" s="337"/>
      <c r="WUV948" s="337"/>
      <c r="WUW948" s="337"/>
      <c r="WUX948" s="337"/>
      <c r="WUY948" s="337"/>
      <c r="WUZ948" s="337"/>
      <c r="WVA948" s="337"/>
      <c r="WVB948" s="337"/>
      <c r="WVC948" s="337"/>
      <c r="WVD948" s="337"/>
      <c r="WVE948" s="337"/>
      <c r="WVF948" s="337"/>
      <c r="WVG948" s="337"/>
      <c r="WVH948" s="337"/>
      <c r="WVI948" s="337"/>
      <c r="WVJ948" s="337"/>
      <c r="WVK948" s="337"/>
      <c r="WVL948" s="337"/>
      <c r="WVM948" s="337"/>
      <c r="WVN948" s="337"/>
      <c r="WVO948" s="337"/>
      <c r="WVP948" s="337"/>
      <c r="WVQ948" s="337"/>
      <c r="WVR948" s="337"/>
      <c r="WVS948" s="337"/>
      <c r="WVT948" s="337"/>
      <c r="WVU948" s="337"/>
      <c r="WVV948" s="337"/>
      <c r="WVW948" s="337"/>
      <c r="WVX948" s="337"/>
      <c r="WVY948" s="337"/>
      <c r="WVZ948" s="337"/>
      <c r="WWA948" s="337"/>
      <c r="WWB948" s="337"/>
      <c r="WWC948" s="337"/>
      <c r="WWD948" s="337"/>
      <c r="WWE948" s="337"/>
      <c r="WWF948" s="337"/>
      <c r="WWG948" s="337"/>
      <c r="WWH948" s="337"/>
      <c r="WWI948" s="337"/>
      <c r="WWJ948" s="337"/>
      <c r="WWK948" s="337"/>
      <c r="WWL948" s="337"/>
      <c r="WWM948" s="337"/>
      <c r="WWN948" s="337"/>
      <c r="WWO948" s="337"/>
      <c r="WWP948" s="337"/>
      <c r="WWQ948" s="337"/>
      <c r="WWR948" s="337"/>
      <c r="WWS948" s="337"/>
      <c r="WWT948" s="337"/>
      <c r="WWU948" s="337"/>
      <c r="WWV948" s="337"/>
      <c r="WWW948" s="337"/>
      <c r="WWX948" s="337"/>
      <c r="WWY948" s="337"/>
      <c r="WWZ948" s="337"/>
      <c r="WXA948" s="337"/>
      <c r="WXB948" s="337"/>
      <c r="WXC948" s="337"/>
      <c r="WXD948" s="337"/>
      <c r="WXE948" s="337"/>
      <c r="WXF948" s="337"/>
      <c r="WXG948" s="337"/>
      <c r="WXH948" s="337"/>
      <c r="WXI948" s="337"/>
      <c r="WXJ948" s="337"/>
      <c r="WXK948" s="337"/>
      <c r="WXL948" s="337"/>
      <c r="WXM948" s="337"/>
      <c r="WXN948" s="337"/>
      <c r="WXO948" s="337"/>
      <c r="WXP948" s="337"/>
      <c r="WXQ948" s="337"/>
      <c r="WXR948" s="337"/>
      <c r="WXS948" s="337"/>
      <c r="WXT948" s="337"/>
      <c r="WXU948" s="337"/>
      <c r="WXV948" s="337"/>
      <c r="WXW948" s="337"/>
      <c r="WXX948" s="337"/>
      <c r="WXY948" s="337"/>
      <c r="WXZ948" s="337"/>
    </row>
    <row r="949" spans="1:16198" ht="35.25" x14ac:dyDescent="0.5">
      <c r="A949" s="267">
        <v>854</v>
      </c>
      <c r="B949" s="267">
        <v>1</v>
      </c>
      <c r="C949" s="354">
        <v>21</v>
      </c>
      <c r="D949" s="325" t="s">
        <v>2290</v>
      </c>
      <c r="E949" s="326"/>
      <c r="F949" s="317">
        <v>1983</v>
      </c>
      <c r="G949" s="301" t="s">
        <v>17162</v>
      </c>
      <c r="H949" s="317">
        <v>2</v>
      </c>
      <c r="I949" s="317">
        <v>2</v>
      </c>
      <c r="J949" s="318">
        <v>804</v>
      </c>
      <c r="K949" s="318">
        <v>671.5</v>
      </c>
      <c r="L949" s="327">
        <v>45</v>
      </c>
      <c r="M949" s="317" t="s">
        <v>17029</v>
      </c>
      <c r="N949" s="317" t="s">
        <v>17064</v>
      </c>
      <c r="O949" s="317" t="s">
        <v>17033</v>
      </c>
      <c r="P949" s="318">
        <v>5128251.24</v>
      </c>
      <c r="Q949" s="321"/>
      <c r="R949" s="318">
        <v>4315122.8000000007</v>
      </c>
      <c r="S949" s="318">
        <v>257862.37</v>
      </c>
      <c r="T949" s="318">
        <v>555266.07000000007</v>
      </c>
      <c r="U949" s="302">
        <f t="shared" si="442"/>
        <v>6378.4219402985082</v>
      </c>
      <c r="V949" s="308">
        <v>8641.7830845771132</v>
      </c>
    </row>
    <row r="950" spans="1:16198" s="336" customFormat="1" ht="35.25" x14ac:dyDescent="0.5">
      <c r="A950" s="267">
        <v>855</v>
      </c>
      <c r="C950" s="309" t="s">
        <v>2946</v>
      </c>
      <c r="D950" s="328"/>
      <c r="E950" s="300" t="s">
        <v>17012</v>
      </c>
      <c r="F950" s="301" t="s">
        <v>17012</v>
      </c>
      <c r="G950" s="301" t="s">
        <v>17012</v>
      </c>
      <c r="H950" s="301" t="s">
        <v>17012</v>
      </c>
      <c r="I950" s="301" t="s">
        <v>17012</v>
      </c>
      <c r="J950" s="306">
        <f>J951</f>
        <v>845.9</v>
      </c>
      <c r="K950" s="306">
        <f t="shared" ref="K950:L950" si="465">K951</f>
        <v>488.5</v>
      </c>
      <c r="L950" s="307">
        <f t="shared" si="465"/>
        <v>48</v>
      </c>
      <c r="M950" s="301" t="s">
        <v>17012</v>
      </c>
      <c r="N950" s="301" t="s">
        <v>17012</v>
      </c>
      <c r="O950" s="304" t="s">
        <v>17012</v>
      </c>
      <c r="P950" s="324">
        <v>5889323.6299999999</v>
      </c>
      <c r="Q950" s="324">
        <f t="shared" ref="Q950:T950" si="466">Q951</f>
        <v>0</v>
      </c>
      <c r="R950" s="306">
        <f t="shared" si="466"/>
        <v>4951591.9000000004</v>
      </c>
      <c r="S950" s="306">
        <f t="shared" si="466"/>
        <v>296994.19</v>
      </c>
      <c r="T950" s="306">
        <f t="shared" si="466"/>
        <v>640737.54</v>
      </c>
      <c r="U950" s="302">
        <f t="shared" si="442"/>
        <v>6962.1984040666748</v>
      </c>
      <c r="V950" s="321">
        <f>V951</f>
        <v>10856.24</v>
      </c>
      <c r="W950" s="267"/>
      <c r="X950" s="337"/>
      <c r="Y950" s="337"/>
      <c r="Z950" s="337"/>
      <c r="AA950" s="337"/>
      <c r="AB950" s="337"/>
      <c r="AC950" s="337"/>
      <c r="AD950" s="337"/>
      <c r="AE950" s="337"/>
      <c r="AF950" s="337"/>
      <c r="AG950" s="337"/>
      <c r="AH950" s="337"/>
      <c r="AI950" s="337"/>
      <c r="AJ950" s="337"/>
      <c r="AK950" s="337"/>
      <c r="AL950" s="337"/>
      <c r="AM950" s="337"/>
      <c r="AN950" s="337"/>
      <c r="AO950" s="337"/>
      <c r="AP950" s="337"/>
      <c r="AQ950" s="337"/>
      <c r="AR950" s="337"/>
      <c r="AS950" s="337"/>
      <c r="AT950" s="337"/>
      <c r="AU950" s="337"/>
      <c r="AV950" s="337"/>
      <c r="AW950" s="337"/>
      <c r="AX950" s="337"/>
      <c r="AY950" s="337"/>
      <c r="AZ950" s="337"/>
      <c r="BA950" s="337"/>
      <c r="BB950" s="337"/>
      <c r="BC950" s="337"/>
      <c r="BD950" s="337"/>
      <c r="BE950" s="337"/>
      <c r="BF950" s="337"/>
      <c r="BG950" s="337"/>
      <c r="BH950" s="337"/>
      <c r="BI950" s="337"/>
      <c r="BJ950" s="337"/>
      <c r="BK950" s="337"/>
      <c r="BL950" s="337"/>
      <c r="BM950" s="337"/>
      <c r="BN950" s="337"/>
      <c r="BO950" s="337"/>
      <c r="BP950" s="337"/>
      <c r="BQ950" s="337"/>
      <c r="BR950" s="337"/>
      <c r="BS950" s="337"/>
      <c r="BT950" s="337"/>
      <c r="BU950" s="337"/>
      <c r="BV950" s="337"/>
      <c r="BW950" s="337"/>
      <c r="BX950" s="337"/>
      <c r="BY950" s="337"/>
      <c r="BZ950" s="337"/>
      <c r="CA950" s="337"/>
      <c r="CB950" s="337"/>
      <c r="CC950" s="337"/>
      <c r="CD950" s="337"/>
      <c r="CE950" s="337"/>
      <c r="CF950" s="337"/>
      <c r="CG950" s="337"/>
      <c r="CH950" s="337"/>
      <c r="CI950" s="337"/>
      <c r="CJ950" s="337"/>
      <c r="CK950" s="337"/>
      <c r="CL950" s="337"/>
      <c r="CM950" s="337"/>
      <c r="CN950" s="337"/>
      <c r="CO950" s="337"/>
      <c r="CP950" s="337"/>
      <c r="CQ950" s="337"/>
      <c r="CR950" s="337"/>
      <c r="CS950" s="337"/>
      <c r="CT950" s="337"/>
      <c r="CU950" s="337"/>
      <c r="CV950" s="337"/>
      <c r="CW950" s="337"/>
      <c r="CX950" s="337"/>
      <c r="CY950" s="337"/>
      <c r="CZ950" s="337"/>
      <c r="DA950" s="337"/>
      <c r="DB950" s="337"/>
      <c r="DC950" s="337"/>
      <c r="DD950" s="337"/>
      <c r="DE950" s="337"/>
      <c r="DF950" s="337"/>
      <c r="DG950" s="337"/>
      <c r="DH950" s="337"/>
      <c r="DI950" s="337"/>
      <c r="DJ950" s="337"/>
      <c r="DK950" s="337"/>
      <c r="DL950" s="337"/>
      <c r="DM950" s="337"/>
      <c r="DN950" s="337"/>
      <c r="DO950" s="337"/>
      <c r="DP950" s="337"/>
      <c r="DQ950" s="337"/>
      <c r="DR950" s="337"/>
      <c r="DS950" s="337"/>
      <c r="DT950" s="337"/>
      <c r="DU950" s="337"/>
      <c r="DV950" s="337"/>
      <c r="DW950" s="337"/>
      <c r="DX950" s="337"/>
      <c r="DY950" s="337"/>
      <c r="DZ950" s="337"/>
      <c r="EA950" s="337"/>
      <c r="EB950" s="337"/>
      <c r="EC950" s="337"/>
      <c r="ED950" s="337"/>
      <c r="EE950" s="337"/>
      <c r="EF950" s="337"/>
      <c r="EG950" s="337"/>
      <c r="EH950" s="337"/>
      <c r="EI950" s="337"/>
      <c r="EJ950" s="337"/>
      <c r="EK950" s="337"/>
      <c r="EL950" s="337"/>
      <c r="EM950" s="337"/>
      <c r="EN950" s="337"/>
      <c r="EO950" s="337"/>
      <c r="EP950" s="337"/>
      <c r="EQ950" s="337"/>
      <c r="ER950" s="337"/>
      <c r="ES950" s="337"/>
      <c r="ET950" s="337"/>
      <c r="EU950" s="337"/>
      <c r="EV950" s="337"/>
      <c r="EW950" s="337"/>
      <c r="EX950" s="337"/>
      <c r="EY950" s="337"/>
      <c r="EZ950" s="337"/>
      <c r="FA950" s="337"/>
      <c r="FB950" s="337"/>
      <c r="FC950" s="337"/>
      <c r="FD950" s="337"/>
      <c r="FE950" s="337"/>
      <c r="FF950" s="337"/>
      <c r="FG950" s="337"/>
      <c r="FH950" s="337"/>
      <c r="FI950" s="337"/>
      <c r="FJ950" s="337"/>
      <c r="FK950" s="337"/>
      <c r="FL950" s="337"/>
      <c r="FM950" s="337"/>
      <c r="FN950" s="337"/>
      <c r="FO950" s="337"/>
      <c r="FP950" s="337"/>
      <c r="FQ950" s="337"/>
      <c r="FR950" s="337"/>
      <c r="FS950" s="337"/>
      <c r="FT950" s="337"/>
      <c r="FU950" s="337"/>
      <c r="FV950" s="337"/>
      <c r="FW950" s="337"/>
      <c r="FX950" s="337"/>
      <c r="FY950" s="337"/>
      <c r="FZ950" s="337"/>
      <c r="GA950" s="337"/>
      <c r="GB950" s="337"/>
      <c r="GC950" s="337"/>
      <c r="GD950" s="337"/>
      <c r="GE950" s="337"/>
      <c r="GF950" s="337"/>
      <c r="GG950" s="337"/>
      <c r="GH950" s="337"/>
      <c r="GI950" s="337"/>
      <c r="GJ950" s="337"/>
      <c r="GK950" s="337"/>
      <c r="GL950" s="337"/>
      <c r="GM950" s="337"/>
      <c r="GN950" s="337"/>
      <c r="GO950" s="337"/>
      <c r="GP950" s="337"/>
      <c r="GQ950" s="337"/>
      <c r="GR950" s="337"/>
      <c r="GS950" s="337"/>
      <c r="GT950" s="337"/>
      <c r="GU950" s="337"/>
      <c r="GV950" s="337"/>
      <c r="GW950" s="337"/>
      <c r="GX950" s="337"/>
      <c r="GY950" s="337"/>
      <c r="GZ950" s="337"/>
      <c r="HA950" s="337"/>
      <c r="HB950" s="337"/>
      <c r="HC950" s="337"/>
      <c r="HD950" s="337"/>
      <c r="HE950" s="337"/>
      <c r="HF950" s="337"/>
      <c r="HG950" s="337"/>
      <c r="HH950" s="337"/>
      <c r="HI950" s="337"/>
      <c r="HJ950" s="337"/>
      <c r="HK950" s="337"/>
      <c r="HL950" s="337"/>
      <c r="HM950" s="337"/>
      <c r="HN950" s="337"/>
      <c r="HO950" s="337"/>
      <c r="HP950" s="337"/>
      <c r="HQ950" s="337"/>
      <c r="HR950" s="337"/>
      <c r="HS950" s="337"/>
      <c r="HT950" s="337"/>
      <c r="HU950" s="337"/>
      <c r="HV950" s="337"/>
      <c r="HW950" s="337"/>
      <c r="HX950" s="337"/>
      <c r="HY950" s="337"/>
      <c r="HZ950" s="337"/>
      <c r="IA950" s="337"/>
      <c r="IB950" s="337"/>
      <c r="IC950" s="337"/>
      <c r="ID950" s="337"/>
      <c r="IE950" s="337"/>
      <c r="IF950" s="337"/>
      <c r="IG950" s="337"/>
      <c r="IH950" s="337"/>
      <c r="II950" s="337"/>
      <c r="IJ950" s="337"/>
      <c r="IK950" s="337"/>
      <c r="IL950" s="337"/>
      <c r="IM950" s="337"/>
      <c r="IN950" s="337"/>
      <c r="IO950" s="337"/>
      <c r="IP950" s="337"/>
      <c r="IQ950" s="337"/>
      <c r="IR950" s="337"/>
      <c r="IS950" s="337"/>
      <c r="IT950" s="337"/>
      <c r="IU950" s="337"/>
      <c r="IV950" s="337"/>
      <c r="IW950" s="337"/>
      <c r="IX950" s="337"/>
      <c r="IY950" s="337"/>
      <c r="IZ950" s="337"/>
      <c r="JA950" s="337"/>
      <c r="JB950" s="337"/>
      <c r="JC950" s="337"/>
      <c r="JD950" s="337"/>
      <c r="JE950" s="337"/>
      <c r="JF950" s="337"/>
      <c r="JG950" s="337"/>
      <c r="JH950" s="337"/>
      <c r="JI950" s="337"/>
      <c r="JJ950" s="337"/>
      <c r="JK950" s="337"/>
      <c r="JL950" s="337"/>
      <c r="JM950" s="337"/>
      <c r="JN950" s="337"/>
      <c r="JO950" s="337"/>
      <c r="JP950" s="337"/>
      <c r="JQ950" s="337"/>
      <c r="JR950" s="337"/>
      <c r="JS950" s="337"/>
      <c r="JT950" s="337"/>
      <c r="JU950" s="337"/>
      <c r="JV950" s="337"/>
      <c r="JW950" s="337"/>
      <c r="JX950" s="337"/>
      <c r="JY950" s="337"/>
      <c r="JZ950" s="337"/>
      <c r="KA950" s="337"/>
      <c r="KB950" s="337"/>
      <c r="KC950" s="337"/>
      <c r="KD950" s="337"/>
      <c r="KE950" s="337"/>
      <c r="KF950" s="337"/>
      <c r="KG950" s="337"/>
      <c r="KH950" s="337"/>
      <c r="KI950" s="337"/>
      <c r="KJ950" s="337"/>
      <c r="KK950" s="337"/>
      <c r="KL950" s="337"/>
      <c r="KM950" s="337"/>
      <c r="KN950" s="337"/>
      <c r="KO950" s="337"/>
      <c r="KP950" s="337"/>
      <c r="KQ950" s="337"/>
      <c r="KR950" s="337"/>
      <c r="KS950" s="337"/>
      <c r="KT950" s="337"/>
      <c r="KU950" s="337"/>
      <c r="KV950" s="337"/>
      <c r="KW950" s="337"/>
      <c r="KX950" s="337"/>
      <c r="KY950" s="337"/>
      <c r="KZ950" s="337"/>
      <c r="LA950" s="337"/>
      <c r="LB950" s="337"/>
      <c r="LC950" s="337"/>
      <c r="LD950" s="337"/>
      <c r="LE950" s="337"/>
      <c r="LF950" s="337"/>
      <c r="LG950" s="337"/>
      <c r="LH950" s="337"/>
      <c r="LI950" s="337"/>
      <c r="LJ950" s="337"/>
      <c r="LK950" s="337"/>
      <c r="LL950" s="337"/>
      <c r="LM950" s="337"/>
      <c r="LN950" s="337"/>
      <c r="LO950" s="337"/>
      <c r="LP950" s="337"/>
      <c r="LQ950" s="337"/>
      <c r="LR950" s="337"/>
      <c r="LS950" s="337"/>
      <c r="LT950" s="337"/>
      <c r="LU950" s="337"/>
      <c r="LV950" s="337"/>
      <c r="LW950" s="337"/>
      <c r="LX950" s="337"/>
      <c r="LY950" s="337"/>
      <c r="LZ950" s="337"/>
      <c r="MA950" s="337"/>
      <c r="MB950" s="337"/>
      <c r="MC950" s="337"/>
      <c r="MD950" s="337"/>
      <c r="ME950" s="337"/>
      <c r="MF950" s="337"/>
      <c r="MG950" s="337"/>
      <c r="MH950" s="337"/>
      <c r="MI950" s="337"/>
      <c r="MJ950" s="337"/>
      <c r="MK950" s="337"/>
      <c r="ML950" s="337"/>
      <c r="MM950" s="337"/>
      <c r="MN950" s="337"/>
      <c r="MO950" s="337"/>
      <c r="MP950" s="337"/>
      <c r="MQ950" s="337"/>
      <c r="MR950" s="337"/>
      <c r="MS950" s="337"/>
      <c r="MT950" s="337"/>
      <c r="MU950" s="337"/>
      <c r="MV950" s="337"/>
      <c r="MW950" s="337"/>
      <c r="MX950" s="337"/>
      <c r="MY950" s="337"/>
      <c r="MZ950" s="337"/>
      <c r="NA950" s="337"/>
      <c r="NB950" s="337"/>
      <c r="NC950" s="337"/>
      <c r="ND950" s="337"/>
      <c r="NE950" s="337"/>
      <c r="NF950" s="337"/>
      <c r="NG950" s="337"/>
      <c r="NH950" s="337"/>
      <c r="NI950" s="337"/>
      <c r="NJ950" s="337"/>
      <c r="NK950" s="337"/>
      <c r="NL950" s="337"/>
      <c r="NM950" s="337"/>
      <c r="NN950" s="337"/>
      <c r="NO950" s="337"/>
      <c r="NP950" s="337"/>
      <c r="NQ950" s="337"/>
      <c r="NR950" s="337"/>
      <c r="NS950" s="337"/>
      <c r="NT950" s="337"/>
      <c r="NU950" s="337"/>
      <c r="NV950" s="337"/>
      <c r="NW950" s="337"/>
      <c r="NX950" s="337"/>
      <c r="NY950" s="337"/>
      <c r="NZ950" s="337"/>
      <c r="OA950" s="337"/>
      <c r="OB950" s="337"/>
      <c r="OC950" s="337"/>
      <c r="OD950" s="337"/>
      <c r="OE950" s="337"/>
      <c r="OF950" s="337"/>
      <c r="OG950" s="337"/>
      <c r="OH950" s="337"/>
      <c r="OI950" s="337"/>
      <c r="OJ950" s="337"/>
      <c r="OK950" s="337"/>
      <c r="OL950" s="337"/>
      <c r="OM950" s="337"/>
      <c r="ON950" s="337"/>
      <c r="OO950" s="337"/>
      <c r="OP950" s="337"/>
      <c r="OQ950" s="337"/>
      <c r="OR950" s="337"/>
      <c r="OS950" s="337"/>
      <c r="OT950" s="337"/>
      <c r="OU950" s="337"/>
      <c r="OV950" s="337"/>
      <c r="OW950" s="337"/>
      <c r="OX950" s="337"/>
      <c r="OY950" s="337"/>
      <c r="OZ950" s="337"/>
      <c r="PA950" s="337"/>
      <c r="PB950" s="337"/>
      <c r="PC950" s="337"/>
      <c r="PD950" s="337"/>
      <c r="PE950" s="337"/>
      <c r="PF950" s="337"/>
      <c r="PG950" s="337"/>
      <c r="PH950" s="337"/>
      <c r="PI950" s="337"/>
      <c r="PJ950" s="337"/>
      <c r="PK950" s="337"/>
      <c r="PL950" s="337"/>
      <c r="PM950" s="337"/>
      <c r="PN950" s="337"/>
      <c r="PO950" s="337"/>
      <c r="PP950" s="337"/>
      <c r="PQ950" s="337"/>
      <c r="PR950" s="337"/>
      <c r="PS950" s="337"/>
      <c r="PT950" s="337"/>
      <c r="PU950" s="337"/>
      <c r="PV950" s="337"/>
      <c r="PW950" s="337"/>
      <c r="PX950" s="337"/>
      <c r="PY950" s="337"/>
      <c r="PZ950" s="337"/>
      <c r="QA950" s="337"/>
      <c r="QB950" s="337"/>
      <c r="QC950" s="337"/>
      <c r="QD950" s="337"/>
      <c r="QE950" s="337"/>
      <c r="QF950" s="337"/>
      <c r="QG950" s="337"/>
      <c r="QH950" s="337"/>
      <c r="QI950" s="337"/>
      <c r="QJ950" s="337"/>
      <c r="QK950" s="337"/>
      <c r="QL950" s="337"/>
      <c r="QM950" s="337"/>
      <c r="QN950" s="337"/>
      <c r="QO950" s="337"/>
      <c r="QP950" s="337"/>
      <c r="QQ950" s="337"/>
      <c r="QR950" s="337"/>
      <c r="QS950" s="337"/>
      <c r="QT950" s="337"/>
      <c r="QU950" s="337"/>
      <c r="QV950" s="337"/>
      <c r="QW950" s="337"/>
      <c r="QX950" s="337"/>
      <c r="QY950" s="337"/>
      <c r="QZ950" s="337"/>
      <c r="RA950" s="337"/>
      <c r="RB950" s="337"/>
      <c r="RC950" s="337"/>
      <c r="RD950" s="337"/>
      <c r="RE950" s="337"/>
      <c r="RF950" s="337"/>
      <c r="RG950" s="337"/>
      <c r="RH950" s="337"/>
      <c r="RI950" s="337"/>
      <c r="RJ950" s="337"/>
      <c r="RK950" s="337"/>
      <c r="RL950" s="337"/>
      <c r="RM950" s="337"/>
      <c r="RN950" s="337"/>
      <c r="RO950" s="337"/>
      <c r="RP950" s="337"/>
      <c r="RQ950" s="337"/>
      <c r="RR950" s="337"/>
      <c r="RS950" s="337"/>
      <c r="RT950" s="337"/>
      <c r="RU950" s="337"/>
      <c r="RV950" s="337"/>
      <c r="RW950" s="337"/>
      <c r="RX950" s="337"/>
      <c r="RY950" s="337"/>
      <c r="RZ950" s="337"/>
      <c r="SA950" s="337"/>
      <c r="SB950" s="337"/>
      <c r="SC950" s="337"/>
      <c r="SD950" s="337"/>
      <c r="SE950" s="337"/>
      <c r="SF950" s="337"/>
      <c r="SG950" s="337"/>
      <c r="SH950" s="337"/>
      <c r="SI950" s="337"/>
      <c r="SJ950" s="337"/>
      <c r="SK950" s="337"/>
      <c r="SL950" s="337"/>
      <c r="SM950" s="337"/>
      <c r="SN950" s="337"/>
      <c r="SO950" s="337"/>
      <c r="SP950" s="337"/>
      <c r="SQ950" s="337"/>
      <c r="SR950" s="337"/>
      <c r="SS950" s="337"/>
      <c r="ST950" s="337"/>
      <c r="SU950" s="337"/>
      <c r="SV950" s="337"/>
      <c r="SW950" s="337"/>
      <c r="SX950" s="337"/>
      <c r="SY950" s="337"/>
      <c r="SZ950" s="337"/>
      <c r="TA950" s="337"/>
      <c r="TB950" s="337"/>
      <c r="TC950" s="337"/>
      <c r="TD950" s="337"/>
      <c r="TE950" s="337"/>
      <c r="TF950" s="337"/>
      <c r="TG950" s="337"/>
      <c r="TH950" s="337"/>
      <c r="TI950" s="337"/>
      <c r="TJ950" s="337"/>
      <c r="TK950" s="337"/>
      <c r="TL950" s="337"/>
      <c r="TM950" s="337"/>
      <c r="TN950" s="337"/>
      <c r="TO950" s="337"/>
      <c r="TP950" s="337"/>
      <c r="TQ950" s="337"/>
      <c r="TR950" s="337"/>
      <c r="TS950" s="337"/>
      <c r="TT950" s="337"/>
      <c r="TU950" s="337"/>
      <c r="TV950" s="337"/>
      <c r="TW950" s="337"/>
      <c r="TX950" s="337"/>
      <c r="TY950" s="337"/>
      <c r="TZ950" s="337"/>
      <c r="UA950" s="337"/>
      <c r="UB950" s="337"/>
      <c r="UC950" s="337"/>
      <c r="UD950" s="337"/>
      <c r="UE950" s="337"/>
      <c r="UF950" s="337"/>
      <c r="UG950" s="337"/>
      <c r="UH950" s="337"/>
      <c r="UI950" s="337"/>
      <c r="UJ950" s="337"/>
      <c r="UK950" s="337"/>
      <c r="UL950" s="337"/>
      <c r="UM950" s="337"/>
      <c r="UN950" s="337"/>
      <c r="UO950" s="337"/>
      <c r="UP950" s="337"/>
      <c r="UQ950" s="337"/>
      <c r="UR950" s="337"/>
      <c r="US950" s="337"/>
      <c r="UT950" s="337"/>
      <c r="UU950" s="337"/>
      <c r="UV950" s="337"/>
      <c r="UW950" s="337"/>
      <c r="UX950" s="337"/>
      <c r="UY950" s="337"/>
      <c r="UZ950" s="337"/>
      <c r="VA950" s="337"/>
      <c r="VB950" s="337"/>
      <c r="VC950" s="337"/>
      <c r="VD950" s="337"/>
      <c r="VE950" s="337"/>
      <c r="VF950" s="337"/>
      <c r="VG950" s="337"/>
      <c r="VH950" s="337"/>
      <c r="VI950" s="337"/>
      <c r="VJ950" s="337"/>
      <c r="VK950" s="337"/>
      <c r="VL950" s="337"/>
      <c r="VM950" s="337"/>
      <c r="VN950" s="337"/>
      <c r="VO950" s="337"/>
      <c r="VP950" s="337"/>
      <c r="VQ950" s="337"/>
      <c r="VR950" s="337"/>
      <c r="VS950" s="337"/>
      <c r="VT950" s="337"/>
      <c r="VU950" s="337"/>
      <c r="VV950" s="337"/>
      <c r="VW950" s="337"/>
      <c r="VX950" s="337"/>
      <c r="VY950" s="337"/>
      <c r="VZ950" s="337"/>
      <c r="WA950" s="337"/>
      <c r="WB950" s="337"/>
      <c r="WC950" s="337"/>
      <c r="WD950" s="337"/>
      <c r="WE950" s="337"/>
      <c r="WF950" s="337"/>
      <c r="WG950" s="337"/>
      <c r="WH950" s="337"/>
      <c r="WI950" s="337"/>
      <c r="WJ950" s="337"/>
      <c r="WK950" s="337"/>
      <c r="WL950" s="337"/>
      <c r="WM950" s="337"/>
      <c r="WN950" s="337"/>
      <c r="WO950" s="337"/>
      <c r="WP950" s="337"/>
      <c r="WQ950" s="337"/>
      <c r="WR950" s="337"/>
      <c r="WS950" s="337"/>
      <c r="WT950" s="337"/>
      <c r="WU950" s="337"/>
      <c r="WV950" s="337"/>
      <c r="WW950" s="337"/>
      <c r="WX950" s="337"/>
      <c r="WY950" s="337"/>
      <c r="WZ950" s="337"/>
      <c r="XA950" s="337"/>
      <c r="XB950" s="337"/>
      <c r="XC950" s="337"/>
      <c r="XD950" s="337"/>
      <c r="XE950" s="337"/>
      <c r="XF950" s="337"/>
      <c r="XG950" s="337"/>
      <c r="XH950" s="337"/>
      <c r="XI950" s="337"/>
      <c r="XJ950" s="337"/>
      <c r="XK950" s="337"/>
      <c r="XL950" s="337"/>
      <c r="XM950" s="337"/>
      <c r="XN950" s="337"/>
      <c r="XO950" s="337"/>
      <c r="XP950" s="337"/>
      <c r="XQ950" s="337"/>
      <c r="XR950" s="337"/>
      <c r="XS950" s="337"/>
      <c r="XT950" s="337"/>
      <c r="XU950" s="337"/>
      <c r="XV950" s="337"/>
      <c r="XW950" s="337"/>
      <c r="XX950" s="337"/>
      <c r="XY950" s="337"/>
      <c r="XZ950" s="337"/>
      <c r="YA950" s="337"/>
      <c r="YB950" s="337"/>
      <c r="YC950" s="337"/>
      <c r="YD950" s="337"/>
      <c r="YE950" s="337"/>
      <c r="YF950" s="337"/>
      <c r="YG950" s="337"/>
      <c r="YH950" s="337"/>
      <c r="YI950" s="337"/>
      <c r="YJ950" s="337"/>
      <c r="YK950" s="337"/>
      <c r="YL950" s="337"/>
      <c r="YM950" s="337"/>
      <c r="YN950" s="337"/>
      <c r="YO950" s="337"/>
      <c r="YP950" s="337"/>
      <c r="YQ950" s="337"/>
      <c r="YR950" s="337"/>
      <c r="YS950" s="337"/>
      <c r="YT950" s="337"/>
      <c r="YU950" s="337"/>
      <c r="YV950" s="337"/>
      <c r="YW950" s="337"/>
      <c r="YX950" s="337"/>
      <c r="YY950" s="337"/>
      <c r="YZ950" s="337"/>
      <c r="ZA950" s="337"/>
      <c r="ZB950" s="337"/>
      <c r="ZC950" s="337"/>
      <c r="ZD950" s="337"/>
      <c r="ZE950" s="337"/>
      <c r="ZF950" s="337"/>
      <c r="ZG950" s="337"/>
      <c r="ZH950" s="337"/>
      <c r="ZI950" s="337"/>
      <c r="ZJ950" s="337"/>
      <c r="ZK950" s="337"/>
      <c r="ZL950" s="337"/>
      <c r="ZM950" s="337"/>
      <c r="ZN950" s="337"/>
      <c r="ZO950" s="337"/>
      <c r="ZP950" s="337"/>
      <c r="ZQ950" s="337"/>
      <c r="ZR950" s="337"/>
      <c r="ZS950" s="337"/>
      <c r="ZT950" s="337"/>
      <c r="ZU950" s="337"/>
      <c r="ZV950" s="337"/>
      <c r="ZW950" s="337"/>
      <c r="ZX950" s="337"/>
      <c r="ZY950" s="337"/>
      <c r="ZZ950" s="337"/>
      <c r="AAA950" s="337"/>
      <c r="AAB950" s="337"/>
      <c r="AAC950" s="337"/>
      <c r="AAD950" s="337"/>
      <c r="AAE950" s="337"/>
      <c r="AAF950" s="337"/>
      <c r="AAG950" s="337"/>
      <c r="AAH950" s="337"/>
      <c r="AAI950" s="337"/>
      <c r="AAJ950" s="337"/>
      <c r="AAK950" s="337"/>
      <c r="AAL950" s="337"/>
      <c r="AAM950" s="337"/>
      <c r="AAN950" s="337"/>
      <c r="AAO950" s="337"/>
      <c r="AAP950" s="337"/>
      <c r="AAQ950" s="337"/>
      <c r="AAR950" s="337"/>
      <c r="AAS950" s="337"/>
      <c r="AAT950" s="337"/>
      <c r="AAU950" s="337"/>
      <c r="AAV950" s="337"/>
      <c r="AAW950" s="337"/>
      <c r="AAX950" s="337"/>
      <c r="AAY950" s="337"/>
      <c r="AAZ950" s="337"/>
      <c r="ABA950" s="337"/>
      <c r="ABB950" s="337"/>
      <c r="ABC950" s="337"/>
      <c r="ABD950" s="337"/>
      <c r="ABE950" s="337"/>
      <c r="ABF950" s="337"/>
      <c r="ABG950" s="337"/>
      <c r="ABH950" s="337"/>
      <c r="ABI950" s="337"/>
      <c r="ABJ950" s="337"/>
      <c r="ABK950" s="337"/>
      <c r="ABL950" s="337"/>
      <c r="ABM950" s="337"/>
      <c r="ABN950" s="337"/>
      <c r="ABO950" s="337"/>
      <c r="ABP950" s="337"/>
      <c r="ABQ950" s="337"/>
      <c r="ABR950" s="337"/>
      <c r="ABS950" s="337"/>
      <c r="ABT950" s="337"/>
      <c r="ABU950" s="337"/>
      <c r="ABV950" s="337"/>
      <c r="ABW950" s="337"/>
      <c r="ABX950" s="337"/>
      <c r="ABY950" s="337"/>
      <c r="ABZ950" s="337"/>
      <c r="ACA950" s="337"/>
      <c r="ACB950" s="337"/>
      <c r="ACC950" s="337"/>
      <c r="ACD950" s="337"/>
      <c r="ACE950" s="337"/>
      <c r="ACF950" s="337"/>
      <c r="ACG950" s="337"/>
      <c r="ACH950" s="337"/>
      <c r="ACI950" s="337"/>
      <c r="ACJ950" s="337"/>
      <c r="ACK950" s="337"/>
      <c r="ACL950" s="337"/>
      <c r="ACM950" s="337"/>
      <c r="ACN950" s="337"/>
      <c r="ACO950" s="337"/>
      <c r="ACP950" s="337"/>
      <c r="ACQ950" s="337"/>
      <c r="ACR950" s="337"/>
      <c r="ACS950" s="337"/>
      <c r="ACT950" s="337"/>
      <c r="ACU950" s="337"/>
      <c r="ACV950" s="337"/>
      <c r="ACW950" s="337"/>
      <c r="ACX950" s="337"/>
      <c r="ACY950" s="337"/>
      <c r="ACZ950" s="337"/>
      <c r="ADA950" s="337"/>
      <c r="ADB950" s="337"/>
      <c r="ADC950" s="337"/>
      <c r="ADD950" s="337"/>
      <c r="ADE950" s="337"/>
      <c r="ADF950" s="337"/>
      <c r="ADG950" s="337"/>
      <c r="ADH950" s="337"/>
      <c r="ADI950" s="337"/>
      <c r="ADJ950" s="337"/>
      <c r="ADK950" s="337"/>
      <c r="ADL950" s="337"/>
      <c r="ADM950" s="337"/>
      <c r="ADN950" s="337"/>
      <c r="ADO950" s="337"/>
      <c r="ADP950" s="337"/>
      <c r="ADQ950" s="337"/>
      <c r="ADR950" s="337"/>
      <c r="ADS950" s="337"/>
      <c r="ADT950" s="337"/>
      <c r="ADU950" s="337"/>
      <c r="ADV950" s="337"/>
      <c r="ADW950" s="337"/>
      <c r="ADX950" s="337"/>
      <c r="ADY950" s="337"/>
      <c r="ADZ950" s="337"/>
      <c r="AEA950" s="337"/>
      <c r="AEB950" s="337"/>
      <c r="AEC950" s="337"/>
      <c r="AED950" s="337"/>
      <c r="AEE950" s="337"/>
      <c r="AEF950" s="337"/>
      <c r="AEG950" s="337"/>
      <c r="AEH950" s="337"/>
      <c r="AEI950" s="337"/>
      <c r="AEJ950" s="337"/>
      <c r="AEK950" s="337"/>
      <c r="AEL950" s="337"/>
      <c r="AEM950" s="337"/>
      <c r="AEN950" s="337"/>
      <c r="AEO950" s="337"/>
      <c r="AEP950" s="337"/>
      <c r="AEQ950" s="337"/>
      <c r="AER950" s="337"/>
      <c r="AES950" s="337"/>
      <c r="AET950" s="337"/>
      <c r="AEU950" s="337"/>
      <c r="AEV950" s="337"/>
      <c r="AEW950" s="337"/>
      <c r="AEX950" s="337"/>
      <c r="AEY950" s="337"/>
      <c r="AEZ950" s="337"/>
      <c r="AFA950" s="337"/>
      <c r="AFB950" s="337"/>
      <c r="AFC950" s="337"/>
      <c r="AFD950" s="337"/>
      <c r="AFE950" s="337"/>
      <c r="AFF950" s="337"/>
      <c r="AFG950" s="337"/>
      <c r="AFH950" s="337"/>
      <c r="AFI950" s="337"/>
      <c r="AFJ950" s="337"/>
      <c r="AFK950" s="337"/>
      <c r="AFL950" s="337"/>
      <c r="AFM950" s="337"/>
      <c r="AFN950" s="337"/>
      <c r="AFO950" s="337"/>
      <c r="AFP950" s="337"/>
      <c r="AFQ950" s="337"/>
      <c r="AFR950" s="337"/>
      <c r="AFS950" s="337"/>
      <c r="AFT950" s="337"/>
      <c r="AFU950" s="337"/>
      <c r="AFV950" s="337"/>
      <c r="AFW950" s="337"/>
      <c r="AFX950" s="337"/>
      <c r="AFY950" s="337"/>
      <c r="AFZ950" s="337"/>
      <c r="AGA950" s="337"/>
      <c r="AGB950" s="337"/>
      <c r="AGC950" s="337"/>
      <c r="AGD950" s="337"/>
      <c r="AGE950" s="337"/>
      <c r="AGF950" s="337"/>
      <c r="AGG950" s="337"/>
      <c r="AGH950" s="337"/>
      <c r="AGI950" s="337"/>
      <c r="AGJ950" s="337"/>
      <c r="AGK950" s="337"/>
      <c r="AGL950" s="337"/>
      <c r="AGM950" s="337"/>
      <c r="AGN950" s="337"/>
      <c r="AGO950" s="337"/>
      <c r="AGP950" s="337"/>
      <c r="AGQ950" s="337"/>
      <c r="AGR950" s="337"/>
      <c r="AGS950" s="337"/>
      <c r="AGT950" s="337"/>
      <c r="AGU950" s="337"/>
      <c r="AGV950" s="337"/>
      <c r="AGW950" s="337"/>
      <c r="AGX950" s="337"/>
      <c r="AGY950" s="337"/>
      <c r="AGZ950" s="337"/>
      <c r="AHA950" s="337"/>
      <c r="AHB950" s="337"/>
      <c r="AHC950" s="337"/>
      <c r="AHD950" s="337"/>
      <c r="AHE950" s="337"/>
      <c r="AHF950" s="337"/>
      <c r="AHG950" s="337"/>
      <c r="AHH950" s="337"/>
      <c r="AHI950" s="337"/>
      <c r="AHJ950" s="337"/>
      <c r="AHK950" s="337"/>
      <c r="AHL950" s="337"/>
      <c r="AHM950" s="337"/>
      <c r="AHN950" s="337"/>
      <c r="AHO950" s="337"/>
      <c r="AHP950" s="337"/>
      <c r="AHQ950" s="337"/>
      <c r="AHR950" s="337"/>
      <c r="AHS950" s="337"/>
      <c r="AHT950" s="337"/>
      <c r="AHU950" s="337"/>
      <c r="AHV950" s="337"/>
      <c r="AHW950" s="337"/>
      <c r="AHX950" s="337"/>
      <c r="AHY950" s="337"/>
      <c r="AHZ950" s="337"/>
      <c r="AIA950" s="337"/>
      <c r="AIB950" s="337"/>
      <c r="AIC950" s="337"/>
      <c r="AID950" s="337"/>
      <c r="AIE950" s="337"/>
      <c r="AIF950" s="337"/>
      <c r="AIG950" s="337"/>
      <c r="AIH950" s="337"/>
      <c r="AII950" s="337"/>
      <c r="AIJ950" s="337"/>
      <c r="AIK950" s="337"/>
      <c r="AIL950" s="337"/>
      <c r="AIM950" s="337"/>
      <c r="AIN950" s="337"/>
      <c r="AIO950" s="337"/>
      <c r="AIP950" s="337"/>
      <c r="AIQ950" s="337"/>
      <c r="AIR950" s="337"/>
      <c r="AIS950" s="337"/>
      <c r="AIT950" s="337"/>
      <c r="AIU950" s="337"/>
      <c r="AIV950" s="337"/>
      <c r="AIW950" s="337"/>
      <c r="AIX950" s="337"/>
      <c r="AIY950" s="337"/>
      <c r="AIZ950" s="337"/>
      <c r="AJA950" s="337"/>
      <c r="AJB950" s="337"/>
      <c r="AJC950" s="337"/>
      <c r="AJD950" s="337"/>
      <c r="AJE950" s="337"/>
      <c r="AJF950" s="337"/>
      <c r="AJG950" s="337"/>
      <c r="AJH950" s="337"/>
      <c r="AJI950" s="337"/>
      <c r="AJJ950" s="337"/>
      <c r="AJK950" s="337"/>
      <c r="AJL950" s="337"/>
      <c r="AJM950" s="337"/>
      <c r="AJN950" s="337"/>
      <c r="AJO950" s="337"/>
      <c r="AJP950" s="337"/>
      <c r="AJQ950" s="337"/>
      <c r="AJR950" s="337"/>
      <c r="AJS950" s="337"/>
      <c r="AJT950" s="337"/>
      <c r="AJU950" s="337"/>
      <c r="AJV950" s="337"/>
      <c r="AJW950" s="337"/>
      <c r="AJX950" s="337"/>
      <c r="AJY950" s="337"/>
      <c r="AJZ950" s="337"/>
      <c r="AKA950" s="337"/>
      <c r="AKB950" s="337"/>
      <c r="AKC950" s="337"/>
      <c r="AKD950" s="337"/>
      <c r="AKE950" s="337"/>
      <c r="AKF950" s="337"/>
      <c r="AKG950" s="337"/>
      <c r="AKH950" s="337"/>
      <c r="AKI950" s="337"/>
      <c r="AKJ950" s="337"/>
      <c r="AKK950" s="337"/>
      <c r="AKL950" s="337"/>
      <c r="AKM950" s="337"/>
      <c r="AKN950" s="337"/>
      <c r="AKO950" s="337"/>
      <c r="AKP950" s="337"/>
      <c r="AKQ950" s="337"/>
      <c r="AKR950" s="337"/>
      <c r="AKS950" s="337"/>
      <c r="AKT950" s="337"/>
      <c r="AKU950" s="337"/>
      <c r="AKV950" s="337"/>
      <c r="AKW950" s="337"/>
      <c r="AKX950" s="337"/>
      <c r="AKY950" s="337"/>
      <c r="AKZ950" s="337"/>
      <c r="ALA950" s="337"/>
      <c r="ALB950" s="337"/>
      <c r="ALC950" s="337"/>
      <c r="ALD950" s="337"/>
      <c r="ALE950" s="337"/>
      <c r="ALF950" s="337"/>
      <c r="ALG950" s="337"/>
      <c r="ALH950" s="337"/>
      <c r="ALI950" s="337"/>
      <c r="ALJ950" s="337"/>
      <c r="ALK950" s="337"/>
      <c r="ALL950" s="337"/>
      <c r="ALM950" s="337"/>
      <c r="ALN950" s="337"/>
      <c r="ALO950" s="337"/>
      <c r="ALP950" s="337"/>
      <c r="ALQ950" s="337"/>
      <c r="ALR950" s="337"/>
      <c r="ALS950" s="337"/>
      <c r="ALT950" s="337"/>
      <c r="ALU950" s="337"/>
      <c r="ALV950" s="337"/>
      <c r="ALW950" s="337"/>
      <c r="ALX950" s="337"/>
      <c r="ALY950" s="337"/>
      <c r="ALZ950" s="337"/>
      <c r="AMA950" s="337"/>
      <c r="AMB950" s="337"/>
      <c r="AMC950" s="337"/>
      <c r="AMD950" s="337"/>
      <c r="AME950" s="337"/>
      <c r="AMF950" s="337"/>
      <c r="AMG950" s="337"/>
      <c r="AMH950" s="337"/>
      <c r="AMI950" s="337"/>
      <c r="AMJ950" s="337"/>
      <c r="AMK950" s="337"/>
      <c r="AML950" s="337"/>
      <c r="AMM950" s="337"/>
      <c r="AMN950" s="337"/>
      <c r="AMO950" s="337"/>
      <c r="AMP950" s="337"/>
      <c r="AMQ950" s="337"/>
      <c r="AMR950" s="337"/>
      <c r="AMS950" s="337"/>
      <c r="AMT950" s="337"/>
      <c r="AMU950" s="337"/>
      <c r="AMV950" s="337"/>
      <c r="AMW950" s="337"/>
      <c r="AMX950" s="337"/>
      <c r="AMY950" s="337"/>
      <c r="AMZ950" s="337"/>
      <c r="ANA950" s="337"/>
      <c r="ANB950" s="337"/>
      <c r="ANC950" s="337"/>
      <c r="AND950" s="337"/>
      <c r="ANE950" s="337"/>
      <c r="ANF950" s="337"/>
      <c r="ANG950" s="337"/>
      <c r="ANH950" s="337"/>
      <c r="ANI950" s="337"/>
      <c r="ANJ950" s="337"/>
      <c r="ANK950" s="337"/>
      <c r="ANL950" s="337"/>
      <c r="ANM950" s="337"/>
      <c r="ANN950" s="337"/>
      <c r="ANO950" s="337"/>
      <c r="ANP950" s="337"/>
      <c r="ANQ950" s="337"/>
      <c r="ANR950" s="337"/>
      <c r="ANS950" s="337"/>
      <c r="ANT950" s="337"/>
      <c r="ANU950" s="337"/>
      <c r="ANV950" s="337"/>
      <c r="ANW950" s="337"/>
      <c r="ANX950" s="337"/>
      <c r="ANY950" s="337"/>
      <c r="ANZ950" s="337"/>
      <c r="AOA950" s="337"/>
      <c r="AOB950" s="337"/>
      <c r="AOC950" s="337"/>
      <c r="AOD950" s="337"/>
      <c r="AOE950" s="337"/>
      <c r="AOF950" s="337"/>
      <c r="AOG950" s="337"/>
      <c r="AOH950" s="337"/>
      <c r="AOI950" s="337"/>
      <c r="AOJ950" s="337"/>
      <c r="AOK950" s="337"/>
      <c r="AOL950" s="337"/>
      <c r="AOM950" s="337"/>
      <c r="AON950" s="337"/>
      <c r="AOO950" s="337"/>
      <c r="AOP950" s="337"/>
      <c r="AOQ950" s="337"/>
      <c r="AOR950" s="337"/>
      <c r="AOS950" s="337"/>
      <c r="AOT950" s="337"/>
      <c r="AOU950" s="337"/>
      <c r="AOV950" s="337"/>
      <c r="AOW950" s="337"/>
      <c r="AOX950" s="337"/>
      <c r="AOY950" s="337"/>
      <c r="AOZ950" s="337"/>
      <c r="APA950" s="337"/>
      <c r="APB950" s="337"/>
      <c r="APC950" s="337"/>
      <c r="APD950" s="337"/>
      <c r="APE950" s="337"/>
      <c r="APF950" s="337"/>
      <c r="APG950" s="337"/>
      <c r="APH950" s="337"/>
      <c r="API950" s="337"/>
      <c r="APJ950" s="337"/>
      <c r="APK950" s="337"/>
      <c r="APL950" s="337"/>
      <c r="APM950" s="337"/>
      <c r="APN950" s="337"/>
      <c r="APO950" s="337"/>
      <c r="APP950" s="337"/>
      <c r="APQ950" s="337"/>
      <c r="APR950" s="337"/>
      <c r="APS950" s="337"/>
      <c r="APT950" s="337"/>
      <c r="APU950" s="337"/>
      <c r="APV950" s="337"/>
      <c r="APW950" s="337"/>
      <c r="APX950" s="337"/>
      <c r="APY950" s="337"/>
      <c r="APZ950" s="337"/>
      <c r="AQA950" s="337"/>
      <c r="AQB950" s="337"/>
      <c r="AQC950" s="337"/>
      <c r="AQD950" s="337"/>
      <c r="AQE950" s="337"/>
      <c r="AQF950" s="337"/>
      <c r="AQG950" s="337"/>
      <c r="AQH950" s="337"/>
      <c r="AQI950" s="337"/>
      <c r="AQJ950" s="337"/>
      <c r="AQK950" s="337"/>
      <c r="AQL950" s="337"/>
      <c r="AQM950" s="337"/>
      <c r="AQN950" s="337"/>
      <c r="AQO950" s="337"/>
      <c r="AQP950" s="337"/>
      <c r="AQQ950" s="337"/>
      <c r="AQR950" s="337"/>
      <c r="AQS950" s="337"/>
      <c r="AQT950" s="337"/>
      <c r="AQU950" s="337"/>
      <c r="AQV950" s="337"/>
      <c r="AQW950" s="337"/>
      <c r="AQX950" s="337"/>
      <c r="AQY950" s="337"/>
      <c r="AQZ950" s="337"/>
      <c r="ARA950" s="337"/>
      <c r="ARB950" s="337"/>
      <c r="ARC950" s="337"/>
      <c r="ARD950" s="337"/>
      <c r="ARE950" s="337"/>
      <c r="ARF950" s="337"/>
      <c r="ARG950" s="337"/>
      <c r="ARH950" s="337"/>
      <c r="ARI950" s="337"/>
      <c r="ARJ950" s="337"/>
      <c r="ARK950" s="337"/>
      <c r="ARL950" s="337"/>
      <c r="ARM950" s="337"/>
      <c r="ARN950" s="337"/>
      <c r="ARO950" s="337"/>
      <c r="ARP950" s="337"/>
      <c r="ARQ950" s="337"/>
      <c r="ARR950" s="337"/>
      <c r="ARS950" s="337"/>
      <c r="ART950" s="337"/>
      <c r="ARU950" s="337"/>
      <c r="ARV950" s="337"/>
      <c r="ARW950" s="337"/>
      <c r="ARX950" s="337"/>
      <c r="ARY950" s="337"/>
      <c r="ARZ950" s="337"/>
      <c r="ASA950" s="337"/>
      <c r="ASB950" s="337"/>
      <c r="ASC950" s="337"/>
      <c r="ASD950" s="337"/>
      <c r="ASE950" s="337"/>
      <c r="ASF950" s="337"/>
      <c r="ASG950" s="337"/>
      <c r="ASH950" s="337"/>
      <c r="ASI950" s="337"/>
      <c r="ASJ950" s="337"/>
      <c r="ASK950" s="337"/>
      <c r="ASL950" s="337"/>
      <c r="ASM950" s="337"/>
      <c r="ASN950" s="337"/>
      <c r="ASO950" s="337"/>
      <c r="ASP950" s="337"/>
      <c r="ASQ950" s="337"/>
      <c r="ASR950" s="337"/>
      <c r="ASS950" s="337"/>
      <c r="AST950" s="337"/>
      <c r="ASU950" s="337"/>
      <c r="ASV950" s="337"/>
      <c r="ASW950" s="337"/>
      <c r="ASX950" s="337"/>
      <c r="ASY950" s="337"/>
      <c r="ASZ950" s="337"/>
      <c r="ATA950" s="337"/>
      <c r="ATB950" s="337"/>
      <c r="ATC950" s="337"/>
      <c r="ATD950" s="337"/>
      <c r="ATE950" s="337"/>
      <c r="ATF950" s="337"/>
      <c r="ATG950" s="337"/>
      <c r="ATH950" s="337"/>
      <c r="ATI950" s="337"/>
      <c r="ATJ950" s="337"/>
      <c r="ATK950" s="337"/>
      <c r="ATL950" s="337"/>
      <c r="ATM950" s="337"/>
      <c r="ATN950" s="337"/>
      <c r="ATO950" s="337"/>
      <c r="ATP950" s="337"/>
      <c r="ATQ950" s="337"/>
      <c r="ATR950" s="337"/>
      <c r="ATS950" s="337"/>
      <c r="ATT950" s="337"/>
      <c r="ATU950" s="337"/>
      <c r="ATV950" s="337"/>
      <c r="ATW950" s="337"/>
      <c r="ATX950" s="337"/>
      <c r="ATY950" s="337"/>
      <c r="ATZ950" s="337"/>
      <c r="AUA950" s="337"/>
      <c r="AUB950" s="337"/>
      <c r="AUC950" s="337"/>
      <c r="AUD950" s="337"/>
      <c r="AUE950" s="337"/>
      <c r="AUF950" s="337"/>
      <c r="AUG950" s="337"/>
      <c r="AUH950" s="337"/>
      <c r="AUI950" s="337"/>
      <c r="AUJ950" s="337"/>
      <c r="AUK950" s="337"/>
      <c r="AUL950" s="337"/>
      <c r="AUM950" s="337"/>
      <c r="AUN950" s="337"/>
      <c r="AUO950" s="337"/>
      <c r="AUP950" s="337"/>
      <c r="AUQ950" s="337"/>
      <c r="AUR950" s="337"/>
      <c r="AUS950" s="337"/>
      <c r="AUT950" s="337"/>
      <c r="AUU950" s="337"/>
      <c r="AUV950" s="337"/>
      <c r="AUW950" s="337"/>
      <c r="AUX950" s="337"/>
      <c r="AUY950" s="337"/>
      <c r="AUZ950" s="337"/>
      <c r="AVA950" s="337"/>
      <c r="AVB950" s="337"/>
      <c r="AVC950" s="337"/>
      <c r="AVD950" s="337"/>
      <c r="AVE950" s="337"/>
      <c r="AVF950" s="337"/>
      <c r="AVG950" s="337"/>
      <c r="AVH950" s="337"/>
      <c r="AVI950" s="337"/>
      <c r="AVJ950" s="337"/>
      <c r="AVK950" s="337"/>
      <c r="AVL950" s="337"/>
      <c r="AVM950" s="337"/>
      <c r="AVN950" s="337"/>
      <c r="AVO950" s="337"/>
      <c r="AVP950" s="337"/>
      <c r="AVQ950" s="337"/>
      <c r="AVR950" s="337"/>
      <c r="AVS950" s="337"/>
      <c r="AVT950" s="337"/>
      <c r="AVU950" s="337"/>
      <c r="AVV950" s="337"/>
      <c r="AVW950" s="337"/>
      <c r="AVX950" s="337"/>
      <c r="AVY950" s="337"/>
      <c r="AVZ950" s="337"/>
      <c r="AWA950" s="337"/>
      <c r="AWB950" s="337"/>
      <c r="AWC950" s="337"/>
      <c r="AWD950" s="337"/>
      <c r="AWE950" s="337"/>
      <c r="AWF950" s="337"/>
      <c r="AWG950" s="337"/>
      <c r="AWH950" s="337"/>
      <c r="AWI950" s="337"/>
      <c r="AWJ950" s="337"/>
      <c r="AWK950" s="337"/>
      <c r="AWL950" s="337"/>
      <c r="AWM950" s="337"/>
      <c r="AWN950" s="337"/>
      <c r="AWO950" s="337"/>
      <c r="AWP950" s="337"/>
      <c r="AWQ950" s="337"/>
      <c r="AWR950" s="337"/>
      <c r="AWS950" s="337"/>
      <c r="AWT950" s="337"/>
      <c r="AWU950" s="337"/>
      <c r="AWV950" s="337"/>
      <c r="AWW950" s="337"/>
      <c r="AWX950" s="337"/>
      <c r="AWY950" s="337"/>
      <c r="AWZ950" s="337"/>
      <c r="AXA950" s="337"/>
      <c r="AXB950" s="337"/>
      <c r="AXC950" s="337"/>
      <c r="AXD950" s="337"/>
      <c r="AXE950" s="337"/>
      <c r="AXF950" s="337"/>
      <c r="AXG950" s="337"/>
      <c r="AXH950" s="337"/>
      <c r="AXI950" s="337"/>
      <c r="AXJ950" s="337"/>
      <c r="AXK950" s="337"/>
      <c r="AXL950" s="337"/>
      <c r="AXM950" s="337"/>
      <c r="AXN950" s="337"/>
      <c r="AXO950" s="337"/>
      <c r="AXP950" s="337"/>
      <c r="AXQ950" s="337"/>
      <c r="AXR950" s="337"/>
      <c r="AXS950" s="337"/>
      <c r="AXT950" s="337"/>
      <c r="AXU950" s="337"/>
      <c r="AXV950" s="337"/>
      <c r="AXW950" s="337"/>
      <c r="AXX950" s="337"/>
      <c r="AXY950" s="337"/>
      <c r="AXZ950" s="337"/>
      <c r="AYA950" s="337"/>
      <c r="AYB950" s="337"/>
      <c r="AYC950" s="337"/>
      <c r="AYD950" s="337"/>
      <c r="AYE950" s="337"/>
      <c r="AYF950" s="337"/>
      <c r="AYG950" s="337"/>
      <c r="AYH950" s="337"/>
      <c r="AYI950" s="337"/>
      <c r="AYJ950" s="337"/>
      <c r="AYK950" s="337"/>
      <c r="AYL950" s="337"/>
      <c r="AYM950" s="337"/>
      <c r="AYN950" s="337"/>
      <c r="AYO950" s="337"/>
      <c r="AYP950" s="337"/>
      <c r="AYQ950" s="337"/>
      <c r="AYR950" s="337"/>
      <c r="AYS950" s="337"/>
      <c r="AYT950" s="337"/>
      <c r="AYU950" s="337"/>
      <c r="AYV950" s="337"/>
      <c r="AYW950" s="337"/>
      <c r="AYX950" s="337"/>
      <c r="AYY950" s="337"/>
      <c r="AYZ950" s="337"/>
      <c r="AZA950" s="337"/>
      <c r="AZB950" s="337"/>
      <c r="AZC950" s="337"/>
      <c r="AZD950" s="337"/>
      <c r="AZE950" s="337"/>
      <c r="AZF950" s="337"/>
      <c r="AZG950" s="337"/>
      <c r="AZH950" s="337"/>
      <c r="AZI950" s="337"/>
      <c r="AZJ950" s="337"/>
      <c r="AZK950" s="337"/>
      <c r="AZL950" s="337"/>
      <c r="AZM950" s="337"/>
      <c r="AZN950" s="337"/>
      <c r="AZO950" s="337"/>
      <c r="AZP950" s="337"/>
      <c r="AZQ950" s="337"/>
      <c r="AZR950" s="337"/>
      <c r="AZS950" s="337"/>
      <c r="AZT950" s="337"/>
      <c r="AZU950" s="337"/>
      <c r="AZV950" s="337"/>
      <c r="AZW950" s="337"/>
      <c r="AZX950" s="337"/>
      <c r="AZY950" s="337"/>
      <c r="AZZ950" s="337"/>
      <c r="BAA950" s="337"/>
      <c r="BAB950" s="337"/>
      <c r="BAC950" s="337"/>
      <c r="BAD950" s="337"/>
      <c r="BAE950" s="337"/>
      <c r="BAF950" s="337"/>
      <c r="BAG950" s="337"/>
      <c r="BAH950" s="337"/>
      <c r="BAI950" s="337"/>
      <c r="BAJ950" s="337"/>
      <c r="BAK950" s="337"/>
      <c r="BAL950" s="337"/>
      <c r="BAM950" s="337"/>
      <c r="BAN950" s="337"/>
      <c r="BAO950" s="337"/>
      <c r="BAP950" s="337"/>
      <c r="BAQ950" s="337"/>
      <c r="BAR950" s="337"/>
      <c r="BAS950" s="337"/>
      <c r="BAT950" s="337"/>
      <c r="BAU950" s="337"/>
      <c r="BAV950" s="337"/>
      <c r="BAW950" s="337"/>
      <c r="BAX950" s="337"/>
      <c r="BAY950" s="337"/>
      <c r="BAZ950" s="337"/>
      <c r="BBA950" s="337"/>
      <c r="BBB950" s="337"/>
      <c r="BBC950" s="337"/>
      <c r="BBD950" s="337"/>
      <c r="BBE950" s="337"/>
      <c r="BBF950" s="337"/>
      <c r="BBG950" s="337"/>
      <c r="BBH950" s="337"/>
      <c r="BBI950" s="337"/>
      <c r="BBJ950" s="337"/>
      <c r="BBK950" s="337"/>
      <c r="BBL950" s="337"/>
      <c r="BBM950" s="337"/>
      <c r="BBN950" s="337"/>
      <c r="BBO950" s="337"/>
      <c r="BBP950" s="337"/>
      <c r="BBQ950" s="337"/>
      <c r="BBR950" s="337"/>
      <c r="BBS950" s="337"/>
      <c r="BBT950" s="337"/>
      <c r="BBU950" s="337"/>
      <c r="BBV950" s="337"/>
      <c r="BBW950" s="337"/>
      <c r="BBX950" s="337"/>
      <c r="BBY950" s="337"/>
      <c r="BBZ950" s="337"/>
      <c r="BCA950" s="337"/>
      <c r="BCB950" s="337"/>
      <c r="BCC950" s="337"/>
      <c r="BCD950" s="337"/>
      <c r="BCE950" s="337"/>
      <c r="BCF950" s="337"/>
      <c r="BCG950" s="337"/>
      <c r="BCH950" s="337"/>
      <c r="BCI950" s="337"/>
      <c r="BCJ950" s="337"/>
      <c r="BCK950" s="337"/>
      <c r="BCL950" s="337"/>
      <c r="BCM950" s="337"/>
      <c r="BCN950" s="337"/>
      <c r="BCO950" s="337"/>
      <c r="BCP950" s="337"/>
      <c r="BCQ950" s="337"/>
      <c r="BCR950" s="337"/>
      <c r="BCS950" s="337"/>
      <c r="BCT950" s="337"/>
      <c r="BCU950" s="337"/>
      <c r="BCV950" s="337"/>
      <c r="BCW950" s="337"/>
      <c r="BCX950" s="337"/>
      <c r="BCY950" s="337"/>
      <c r="BCZ950" s="337"/>
      <c r="BDA950" s="337"/>
      <c r="BDB950" s="337"/>
      <c r="BDC950" s="337"/>
      <c r="BDD950" s="337"/>
      <c r="BDE950" s="337"/>
      <c r="BDF950" s="337"/>
      <c r="BDG950" s="337"/>
      <c r="BDH950" s="337"/>
      <c r="BDI950" s="337"/>
      <c r="BDJ950" s="337"/>
      <c r="BDK950" s="337"/>
      <c r="BDL950" s="337"/>
      <c r="BDM950" s="337"/>
      <c r="BDN950" s="337"/>
      <c r="BDO950" s="337"/>
      <c r="BDP950" s="337"/>
      <c r="BDQ950" s="337"/>
      <c r="BDR950" s="337"/>
      <c r="BDS950" s="337"/>
      <c r="BDT950" s="337"/>
      <c r="BDU950" s="337"/>
      <c r="BDV950" s="337"/>
      <c r="BDW950" s="337"/>
      <c r="BDX950" s="337"/>
      <c r="BDY950" s="337"/>
      <c r="BDZ950" s="337"/>
      <c r="BEA950" s="337"/>
      <c r="BEB950" s="337"/>
      <c r="BEC950" s="337"/>
      <c r="BED950" s="337"/>
      <c r="BEE950" s="337"/>
      <c r="BEF950" s="337"/>
      <c r="BEG950" s="337"/>
      <c r="BEH950" s="337"/>
      <c r="BEI950" s="337"/>
      <c r="BEJ950" s="337"/>
      <c r="BEK950" s="337"/>
      <c r="BEL950" s="337"/>
      <c r="BEM950" s="337"/>
      <c r="BEN950" s="337"/>
      <c r="BEO950" s="337"/>
      <c r="BEP950" s="337"/>
      <c r="BEQ950" s="337"/>
      <c r="BER950" s="337"/>
      <c r="BES950" s="337"/>
      <c r="BET950" s="337"/>
      <c r="BEU950" s="337"/>
      <c r="BEV950" s="337"/>
      <c r="BEW950" s="337"/>
      <c r="BEX950" s="337"/>
      <c r="BEY950" s="337"/>
      <c r="BEZ950" s="337"/>
      <c r="BFA950" s="337"/>
      <c r="BFB950" s="337"/>
      <c r="BFC950" s="337"/>
      <c r="BFD950" s="337"/>
      <c r="BFE950" s="337"/>
      <c r="BFF950" s="337"/>
      <c r="BFG950" s="337"/>
      <c r="BFH950" s="337"/>
      <c r="BFI950" s="337"/>
      <c r="BFJ950" s="337"/>
      <c r="BFK950" s="337"/>
      <c r="BFL950" s="337"/>
      <c r="BFM950" s="337"/>
      <c r="BFN950" s="337"/>
      <c r="BFO950" s="337"/>
      <c r="BFP950" s="337"/>
      <c r="BFQ950" s="337"/>
      <c r="BFR950" s="337"/>
      <c r="BFS950" s="337"/>
      <c r="BFT950" s="337"/>
      <c r="BFU950" s="337"/>
      <c r="BFV950" s="337"/>
      <c r="BFW950" s="337"/>
      <c r="BFX950" s="337"/>
      <c r="BFY950" s="337"/>
      <c r="BFZ950" s="337"/>
      <c r="BGA950" s="337"/>
      <c r="BGB950" s="337"/>
      <c r="BGC950" s="337"/>
      <c r="BGD950" s="337"/>
      <c r="BGE950" s="337"/>
      <c r="BGF950" s="337"/>
      <c r="BGG950" s="337"/>
      <c r="BGH950" s="337"/>
      <c r="BGI950" s="337"/>
      <c r="BGJ950" s="337"/>
      <c r="BGK950" s="337"/>
      <c r="BGL950" s="337"/>
      <c r="BGM950" s="337"/>
      <c r="BGN950" s="337"/>
      <c r="BGO950" s="337"/>
      <c r="BGP950" s="337"/>
      <c r="BGQ950" s="337"/>
      <c r="BGR950" s="337"/>
      <c r="BGS950" s="337"/>
      <c r="BGT950" s="337"/>
      <c r="BGU950" s="337"/>
      <c r="BGV950" s="337"/>
      <c r="BGW950" s="337"/>
      <c r="BGX950" s="337"/>
      <c r="BGY950" s="337"/>
      <c r="BGZ950" s="337"/>
      <c r="BHA950" s="337"/>
      <c r="BHB950" s="337"/>
      <c r="BHC950" s="337"/>
      <c r="BHD950" s="337"/>
      <c r="BHE950" s="337"/>
      <c r="BHF950" s="337"/>
      <c r="BHG950" s="337"/>
      <c r="BHH950" s="337"/>
      <c r="BHI950" s="337"/>
      <c r="BHJ950" s="337"/>
      <c r="BHK950" s="337"/>
      <c r="BHL950" s="337"/>
      <c r="BHM950" s="337"/>
      <c r="BHN950" s="337"/>
      <c r="BHO950" s="337"/>
      <c r="BHP950" s="337"/>
      <c r="BHQ950" s="337"/>
      <c r="BHR950" s="337"/>
      <c r="BHS950" s="337"/>
      <c r="BHT950" s="337"/>
      <c r="BHU950" s="337"/>
      <c r="BHV950" s="337"/>
      <c r="BHW950" s="337"/>
      <c r="BHX950" s="337"/>
      <c r="BHY950" s="337"/>
      <c r="BHZ950" s="337"/>
      <c r="BIA950" s="337"/>
      <c r="BIB950" s="337"/>
      <c r="BIC950" s="337"/>
      <c r="BID950" s="337"/>
      <c r="BIE950" s="337"/>
      <c r="BIF950" s="337"/>
      <c r="BIG950" s="337"/>
      <c r="BIH950" s="337"/>
      <c r="BII950" s="337"/>
      <c r="BIJ950" s="337"/>
      <c r="BIK950" s="337"/>
      <c r="BIL950" s="337"/>
      <c r="BIM950" s="337"/>
      <c r="BIN950" s="337"/>
      <c r="BIO950" s="337"/>
      <c r="BIP950" s="337"/>
      <c r="BIQ950" s="337"/>
      <c r="BIR950" s="337"/>
      <c r="BIS950" s="337"/>
      <c r="BIT950" s="337"/>
      <c r="BIU950" s="337"/>
      <c r="BIV950" s="337"/>
      <c r="BIW950" s="337"/>
      <c r="BIX950" s="337"/>
      <c r="BIY950" s="337"/>
      <c r="BIZ950" s="337"/>
      <c r="BJA950" s="337"/>
      <c r="BJB950" s="337"/>
      <c r="BJC950" s="337"/>
      <c r="BJD950" s="337"/>
      <c r="BJE950" s="337"/>
      <c r="BJF950" s="337"/>
      <c r="BJG950" s="337"/>
      <c r="BJH950" s="337"/>
      <c r="BJI950" s="337"/>
      <c r="BJJ950" s="337"/>
      <c r="BJK950" s="337"/>
      <c r="BJL950" s="337"/>
      <c r="BJM950" s="337"/>
      <c r="BJN950" s="337"/>
      <c r="BJO950" s="337"/>
      <c r="BJP950" s="337"/>
      <c r="BJQ950" s="337"/>
      <c r="BJR950" s="337"/>
      <c r="BJS950" s="337"/>
      <c r="BJT950" s="337"/>
      <c r="BJU950" s="337"/>
      <c r="BJV950" s="337"/>
      <c r="BJW950" s="337"/>
      <c r="BJX950" s="337"/>
      <c r="BJY950" s="337"/>
      <c r="BJZ950" s="337"/>
      <c r="BKA950" s="337"/>
      <c r="BKB950" s="337"/>
      <c r="BKC950" s="337"/>
      <c r="BKD950" s="337"/>
      <c r="BKE950" s="337"/>
      <c r="BKF950" s="337"/>
      <c r="BKG950" s="337"/>
      <c r="BKH950" s="337"/>
      <c r="BKI950" s="337"/>
      <c r="BKJ950" s="337"/>
      <c r="BKK950" s="337"/>
      <c r="BKL950" s="337"/>
      <c r="BKM950" s="337"/>
      <c r="BKN950" s="337"/>
      <c r="BKO950" s="337"/>
      <c r="BKP950" s="337"/>
      <c r="BKQ950" s="337"/>
      <c r="BKR950" s="337"/>
      <c r="BKS950" s="337"/>
      <c r="BKT950" s="337"/>
      <c r="BKU950" s="337"/>
      <c r="BKV950" s="337"/>
      <c r="BKW950" s="337"/>
      <c r="BKX950" s="337"/>
      <c r="BKY950" s="337"/>
      <c r="BKZ950" s="337"/>
      <c r="BLA950" s="337"/>
      <c r="BLB950" s="337"/>
      <c r="BLC950" s="337"/>
      <c r="BLD950" s="337"/>
      <c r="BLE950" s="337"/>
      <c r="BLF950" s="337"/>
      <c r="BLG950" s="337"/>
      <c r="BLH950" s="337"/>
      <c r="BLI950" s="337"/>
      <c r="BLJ950" s="337"/>
      <c r="BLK950" s="337"/>
      <c r="BLL950" s="337"/>
      <c r="BLM950" s="337"/>
      <c r="BLN950" s="337"/>
      <c r="BLO950" s="337"/>
      <c r="BLP950" s="337"/>
      <c r="BLQ950" s="337"/>
      <c r="BLR950" s="337"/>
      <c r="BLS950" s="337"/>
      <c r="BLT950" s="337"/>
      <c r="BLU950" s="337"/>
      <c r="BLV950" s="337"/>
      <c r="BLW950" s="337"/>
      <c r="BLX950" s="337"/>
      <c r="BLY950" s="337"/>
      <c r="BLZ950" s="337"/>
      <c r="BMA950" s="337"/>
      <c r="BMB950" s="337"/>
      <c r="BMC950" s="337"/>
      <c r="BMD950" s="337"/>
      <c r="BME950" s="337"/>
      <c r="BMF950" s="337"/>
      <c r="BMG950" s="337"/>
      <c r="BMH950" s="337"/>
      <c r="BMI950" s="337"/>
      <c r="BMJ950" s="337"/>
      <c r="BMK950" s="337"/>
      <c r="BML950" s="337"/>
      <c r="BMM950" s="337"/>
      <c r="BMN950" s="337"/>
      <c r="BMO950" s="337"/>
      <c r="BMP950" s="337"/>
      <c r="BMQ950" s="337"/>
      <c r="BMR950" s="337"/>
      <c r="BMS950" s="337"/>
      <c r="BMT950" s="337"/>
      <c r="BMU950" s="337"/>
      <c r="BMV950" s="337"/>
      <c r="BMW950" s="337"/>
      <c r="BMX950" s="337"/>
      <c r="BMY950" s="337"/>
      <c r="BMZ950" s="337"/>
      <c r="BNA950" s="337"/>
      <c r="BNB950" s="337"/>
      <c r="BNC950" s="337"/>
      <c r="BND950" s="337"/>
      <c r="BNE950" s="337"/>
      <c r="BNF950" s="337"/>
      <c r="BNG950" s="337"/>
      <c r="BNH950" s="337"/>
      <c r="BNI950" s="337"/>
      <c r="BNJ950" s="337"/>
      <c r="BNK950" s="337"/>
      <c r="BNL950" s="337"/>
      <c r="BNM950" s="337"/>
      <c r="BNN950" s="337"/>
      <c r="BNO950" s="337"/>
      <c r="BNP950" s="337"/>
      <c r="BNQ950" s="337"/>
      <c r="BNR950" s="337"/>
      <c r="BNS950" s="337"/>
      <c r="BNT950" s="337"/>
      <c r="BNU950" s="337"/>
      <c r="BNV950" s="337"/>
      <c r="BNW950" s="337"/>
      <c r="BNX950" s="337"/>
      <c r="BNY950" s="337"/>
      <c r="BNZ950" s="337"/>
      <c r="BOA950" s="337"/>
      <c r="BOB950" s="337"/>
      <c r="BOC950" s="337"/>
      <c r="BOD950" s="337"/>
      <c r="BOE950" s="337"/>
      <c r="BOF950" s="337"/>
      <c r="BOG950" s="337"/>
      <c r="BOH950" s="337"/>
      <c r="BOI950" s="337"/>
      <c r="BOJ950" s="337"/>
      <c r="BOK950" s="337"/>
      <c r="BOL950" s="337"/>
      <c r="BOM950" s="337"/>
      <c r="BON950" s="337"/>
      <c r="BOO950" s="337"/>
      <c r="BOP950" s="337"/>
      <c r="BOQ950" s="337"/>
      <c r="BOR950" s="337"/>
      <c r="BOS950" s="337"/>
      <c r="BOT950" s="337"/>
      <c r="BOU950" s="337"/>
      <c r="BOV950" s="337"/>
      <c r="BOW950" s="337"/>
      <c r="BOX950" s="337"/>
      <c r="BOY950" s="337"/>
      <c r="BOZ950" s="337"/>
      <c r="BPA950" s="337"/>
      <c r="BPB950" s="337"/>
      <c r="BPC950" s="337"/>
      <c r="BPD950" s="337"/>
      <c r="BPE950" s="337"/>
      <c r="BPF950" s="337"/>
      <c r="BPG950" s="337"/>
      <c r="BPH950" s="337"/>
      <c r="BPI950" s="337"/>
      <c r="BPJ950" s="337"/>
      <c r="BPK950" s="337"/>
      <c r="BPL950" s="337"/>
      <c r="BPM950" s="337"/>
      <c r="BPN950" s="337"/>
      <c r="BPO950" s="337"/>
      <c r="BPP950" s="337"/>
      <c r="BPQ950" s="337"/>
      <c r="BPR950" s="337"/>
      <c r="BPS950" s="337"/>
      <c r="BPT950" s="337"/>
      <c r="BPU950" s="337"/>
      <c r="BPV950" s="337"/>
      <c r="BPW950" s="337"/>
      <c r="BPX950" s="337"/>
      <c r="BPY950" s="337"/>
      <c r="BPZ950" s="337"/>
      <c r="BQA950" s="337"/>
      <c r="BQB950" s="337"/>
      <c r="BQC950" s="337"/>
      <c r="BQD950" s="337"/>
      <c r="BQE950" s="337"/>
      <c r="BQF950" s="337"/>
      <c r="BQG950" s="337"/>
      <c r="BQH950" s="337"/>
      <c r="BQI950" s="337"/>
      <c r="BQJ950" s="337"/>
      <c r="BQK950" s="337"/>
      <c r="BQL950" s="337"/>
      <c r="BQM950" s="337"/>
      <c r="BQN950" s="337"/>
      <c r="BQO950" s="337"/>
      <c r="BQP950" s="337"/>
      <c r="BQQ950" s="337"/>
      <c r="BQR950" s="337"/>
      <c r="BQS950" s="337"/>
      <c r="BQT950" s="337"/>
      <c r="BQU950" s="337"/>
      <c r="BQV950" s="337"/>
      <c r="BQW950" s="337"/>
      <c r="BQX950" s="337"/>
      <c r="BQY950" s="337"/>
      <c r="BQZ950" s="337"/>
      <c r="BRA950" s="337"/>
      <c r="BRB950" s="337"/>
      <c r="BRC950" s="337"/>
      <c r="BRD950" s="337"/>
      <c r="BRE950" s="337"/>
      <c r="BRF950" s="337"/>
      <c r="BRG950" s="337"/>
      <c r="BRH950" s="337"/>
      <c r="BRI950" s="337"/>
      <c r="BRJ950" s="337"/>
      <c r="BRK950" s="337"/>
      <c r="BRL950" s="337"/>
      <c r="BRM950" s="337"/>
      <c r="BRN950" s="337"/>
      <c r="BRO950" s="337"/>
      <c r="BRP950" s="337"/>
      <c r="BRQ950" s="337"/>
      <c r="BRR950" s="337"/>
      <c r="BRS950" s="337"/>
      <c r="BRT950" s="337"/>
      <c r="BRU950" s="337"/>
      <c r="BRV950" s="337"/>
      <c r="BRW950" s="337"/>
      <c r="BRX950" s="337"/>
      <c r="BRY950" s="337"/>
      <c r="BRZ950" s="337"/>
      <c r="BSA950" s="337"/>
      <c r="BSB950" s="337"/>
      <c r="BSC950" s="337"/>
      <c r="BSD950" s="337"/>
      <c r="BSE950" s="337"/>
      <c r="BSF950" s="337"/>
      <c r="BSG950" s="337"/>
      <c r="BSH950" s="337"/>
      <c r="BSI950" s="337"/>
      <c r="BSJ950" s="337"/>
      <c r="BSK950" s="337"/>
      <c r="BSL950" s="337"/>
      <c r="BSM950" s="337"/>
      <c r="BSN950" s="337"/>
      <c r="BSO950" s="337"/>
      <c r="BSP950" s="337"/>
      <c r="BSQ950" s="337"/>
      <c r="BSR950" s="337"/>
      <c r="BSS950" s="337"/>
      <c r="BST950" s="337"/>
      <c r="BSU950" s="337"/>
      <c r="BSV950" s="337"/>
      <c r="BSW950" s="337"/>
      <c r="BSX950" s="337"/>
      <c r="BSY950" s="337"/>
      <c r="BSZ950" s="337"/>
      <c r="BTA950" s="337"/>
      <c r="BTB950" s="337"/>
      <c r="BTC950" s="337"/>
      <c r="BTD950" s="337"/>
      <c r="BTE950" s="337"/>
      <c r="BTF950" s="337"/>
      <c r="BTG950" s="337"/>
      <c r="BTH950" s="337"/>
      <c r="BTI950" s="337"/>
      <c r="BTJ950" s="337"/>
      <c r="BTK950" s="337"/>
      <c r="BTL950" s="337"/>
      <c r="BTM950" s="337"/>
      <c r="BTN950" s="337"/>
      <c r="BTO950" s="337"/>
      <c r="BTP950" s="337"/>
      <c r="BTQ950" s="337"/>
      <c r="BTR950" s="337"/>
      <c r="BTS950" s="337"/>
      <c r="BTT950" s="337"/>
      <c r="BTU950" s="337"/>
      <c r="BTV950" s="337"/>
      <c r="BTW950" s="337"/>
      <c r="BTX950" s="337"/>
      <c r="BTY950" s="337"/>
      <c r="BTZ950" s="337"/>
      <c r="BUA950" s="337"/>
      <c r="BUB950" s="337"/>
      <c r="BUC950" s="337"/>
      <c r="BUD950" s="337"/>
      <c r="BUE950" s="337"/>
      <c r="BUF950" s="337"/>
      <c r="BUG950" s="337"/>
      <c r="BUH950" s="337"/>
      <c r="BUI950" s="337"/>
      <c r="BUJ950" s="337"/>
      <c r="BUK950" s="337"/>
      <c r="BUL950" s="337"/>
      <c r="BUM950" s="337"/>
      <c r="BUN950" s="337"/>
      <c r="BUO950" s="337"/>
      <c r="BUP950" s="337"/>
      <c r="BUQ950" s="337"/>
      <c r="BUR950" s="337"/>
      <c r="BUS950" s="337"/>
      <c r="BUT950" s="337"/>
      <c r="BUU950" s="337"/>
      <c r="BUV950" s="337"/>
      <c r="BUW950" s="337"/>
      <c r="BUX950" s="337"/>
      <c r="BUY950" s="337"/>
      <c r="BUZ950" s="337"/>
      <c r="BVA950" s="337"/>
      <c r="BVB950" s="337"/>
      <c r="BVC950" s="337"/>
      <c r="BVD950" s="337"/>
      <c r="BVE950" s="337"/>
      <c r="BVF950" s="337"/>
      <c r="BVG950" s="337"/>
      <c r="BVH950" s="337"/>
      <c r="BVI950" s="337"/>
      <c r="BVJ950" s="337"/>
      <c r="BVK950" s="337"/>
      <c r="BVL950" s="337"/>
      <c r="BVM950" s="337"/>
      <c r="BVN950" s="337"/>
      <c r="BVO950" s="337"/>
      <c r="BVP950" s="337"/>
      <c r="BVQ950" s="337"/>
      <c r="BVR950" s="337"/>
      <c r="BVS950" s="337"/>
      <c r="BVT950" s="337"/>
      <c r="BVU950" s="337"/>
      <c r="BVV950" s="337"/>
      <c r="BVW950" s="337"/>
      <c r="BVX950" s="337"/>
      <c r="BVY950" s="337"/>
      <c r="BVZ950" s="337"/>
      <c r="BWA950" s="337"/>
      <c r="BWB950" s="337"/>
      <c r="BWC950" s="337"/>
      <c r="BWD950" s="337"/>
      <c r="BWE950" s="337"/>
      <c r="BWF950" s="337"/>
      <c r="BWG950" s="337"/>
      <c r="BWH950" s="337"/>
      <c r="BWI950" s="337"/>
      <c r="BWJ950" s="337"/>
      <c r="BWK950" s="337"/>
      <c r="BWL950" s="337"/>
      <c r="BWM950" s="337"/>
      <c r="BWN950" s="337"/>
      <c r="BWO950" s="337"/>
      <c r="BWP950" s="337"/>
      <c r="BWQ950" s="337"/>
      <c r="BWR950" s="337"/>
      <c r="BWS950" s="337"/>
      <c r="BWT950" s="337"/>
      <c r="BWU950" s="337"/>
      <c r="BWV950" s="337"/>
      <c r="BWW950" s="337"/>
      <c r="BWX950" s="337"/>
      <c r="BWY950" s="337"/>
      <c r="BWZ950" s="337"/>
      <c r="BXA950" s="337"/>
      <c r="BXB950" s="337"/>
      <c r="BXC950" s="337"/>
      <c r="BXD950" s="337"/>
      <c r="BXE950" s="337"/>
      <c r="BXF950" s="337"/>
      <c r="BXG950" s="337"/>
      <c r="BXH950" s="337"/>
      <c r="BXI950" s="337"/>
      <c r="BXJ950" s="337"/>
      <c r="BXK950" s="337"/>
      <c r="BXL950" s="337"/>
      <c r="BXM950" s="337"/>
      <c r="BXN950" s="337"/>
      <c r="BXO950" s="337"/>
      <c r="BXP950" s="337"/>
      <c r="BXQ950" s="337"/>
      <c r="BXR950" s="337"/>
      <c r="BXS950" s="337"/>
      <c r="BXT950" s="337"/>
      <c r="BXU950" s="337"/>
      <c r="BXV950" s="337"/>
      <c r="BXW950" s="337"/>
      <c r="BXX950" s="337"/>
      <c r="BXY950" s="337"/>
      <c r="BXZ950" s="337"/>
      <c r="BYA950" s="337"/>
      <c r="BYB950" s="337"/>
      <c r="BYC950" s="337"/>
      <c r="BYD950" s="337"/>
      <c r="BYE950" s="337"/>
      <c r="BYF950" s="337"/>
      <c r="BYG950" s="337"/>
      <c r="BYH950" s="337"/>
      <c r="BYI950" s="337"/>
      <c r="BYJ950" s="337"/>
      <c r="BYK950" s="337"/>
      <c r="BYL950" s="337"/>
      <c r="BYM950" s="337"/>
      <c r="BYN950" s="337"/>
      <c r="BYO950" s="337"/>
      <c r="BYP950" s="337"/>
      <c r="BYQ950" s="337"/>
      <c r="BYR950" s="337"/>
      <c r="BYS950" s="337"/>
      <c r="BYT950" s="337"/>
      <c r="BYU950" s="337"/>
      <c r="BYV950" s="337"/>
      <c r="BYW950" s="337"/>
      <c r="BYX950" s="337"/>
      <c r="BYY950" s="337"/>
      <c r="BYZ950" s="337"/>
      <c r="BZA950" s="337"/>
      <c r="BZB950" s="337"/>
      <c r="BZC950" s="337"/>
      <c r="BZD950" s="337"/>
      <c r="BZE950" s="337"/>
      <c r="BZF950" s="337"/>
      <c r="BZG950" s="337"/>
      <c r="BZH950" s="337"/>
      <c r="BZI950" s="337"/>
      <c r="BZJ950" s="337"/>
      <c r="BZK950" s="337"/>
      <c r="BZL950" s="337"/>
      <c r="BZM950" s="337"/>
      <c r="BZN950" s="337"/>
      <c r="BZO950" s="337"/>
      <c r="BZP950" s="337"/>
      <c r="BZQ950" s="337"/>
      <c r="BZR950" s="337"/>
      <c r="BZS950" s="337"/>
      <c r="BZT950" s="337"/>
      <c r="BZU950" s="337"/>
      <c r="BZV950" s="337"/>
      <c r="BZW950" s="337"/>
      <c r="BZX950" s="337"/>
      <c r="BZY950" s="337"/>
      <c r="BZZ950" s="337"/>
      <c r="CAA950" s="337"/>
      <c r="CAB950" s="337"/>
      <c r="CAC950" s="337"/>
      <c r="CAD950" s="337"/>
      <c r="CAE950" s="337"/>
      <c r="CAF950" s="337"/>
      <c r="CAG950" s="337"/>
      <c r="CAH950" s="337"/>
      <c r="CAI950" s="337"/>
      <c r="CAJ950" s="337"/>
      <c r="CAK950" s="337"/>
      <c r="CAL950" s="337"/>
      <c r="CAM950" s="337"/>
      <c r="CAN950" s="337"/>
      <c r="CAO950" s="337"/>
      <c r="CAP950" s="337"/>
      <c r="CAQ950" s="337"/>
      <c r="CAR950" s="337"/>
      <c r="CAS950" s="337"/>
      <c r="CAT950" s="337"/>
      <c r="CAU950" s="337"/>
      <c r="CAV950" s="337"/>
      <c r="CAW950" s="337"/>
      <c r="CAX950" s="337"/>
      <c r="CAY950" s="337"/>
      <c r="CAZ950" s="337"/>
      <c r="CBA950" s="337"/>
      <c r="CBB950" s="337"/>
      <c r="CBC950" s="337"/>
      <c r="CBD950" s="337"/>
      <c r="CBE950" s="337"/>
      <c r="CBF950" s="337"/>
      <c r="CBG950" s="337"/>
      <c r="CBH950" s="337"/>
      <c r="CBI950" s="337"/>
      <c r="CBJ950" s="337"/>
      <c r="CBK950" s="337"/>
      <c r="CBL950" s="337"/>
      <c r="CBM950" s="337"/>
      <c r="CBN950" s="337"/>
      <c r="CBO950" s="337"/>
      <c r="CBP950" s="337"/>
      <c r="CBQ950" s="337"/>
      <c r="CBR950" s="337"/>
      <c r="CBS950" s="337"/>
      <c r="CBT950" s="337"/>
      <c r="CBU950" s="337"/>
      <c r="CBV950" s="337"/>
      <c r="CBW950" s="337"/>
      <c r="CBX950" s="337"/>
      <c r="CBY950" s="337"/>
      <c r="CBZ950" s="337"/>
      <c r="CCA950" s="337"/>
      <c r="CCB950" s="337"/>
      <c r="CCC950" s="337"/>
      <c r="CCD950" s="337"/>
      <c r="CCE950" s="337"/>
      <c r="CCF950" s="337"/>
      <c r="CCG950" s="337"/>
      <c r="CCH950" s="337"/>
      <c r="CCI950" s="337"/>
      <c r="CCJ950" s="337"/>
      <c r="CCK950" s="337"/>
      <c r="CCL950" s="337"/>
      <c r="CCM950" s="337"/>
      <c r="CCN950" s="337"/>
      <c r="CCO950" s="337"/>
      <c r="CCP950" s="337"/>
      <c r="CCQ950" s="337"/>
      <c r="CCR950" s="337"/>
      <c r="CCS950" s="337"/>
      <c r="CCT950" s="337"/>
      <c r="CCU950" s="337"/>
      <c r="CCV950" s="337"/>
      <c r="CCW950" s="337"/>
      <c r="CCX950" s="337"/>
      <c r="CCY950" s="337"/>
      <c r="CCZ950" s="337"/>
      <c r="CDA950" s="337"/>
      <c r="CDB950" s="337"/>
      <c r="CDC950" s="337"/>
      <c r="CDD950" s="337"/>
      <c r="CDE950" s="337"/>
      <c r="CDF950" s="337"/>
      <c r="CDG950" s="337"/>
      <c r="CDH950" s="337"/>
      <c r="CDI950" s="337"/>
      <c r="CDJ950" s="337"/>
      <c r="CDK950" s="337"/>
      <c r="CDL950" s="337"/>
      <c r="CDM950" s="337"/>
      <c r="CDN950" s="337"/>
      <c r="CDO950" s="337"/>
      <c r="CDP950" s="337"/>
      <c r="CDQ950" s="337"/>
      <c r="CDR950" s="337"/>
      <c r="CDS950" s="337"/>
      <c r="CDT950" s="337"/>
      <c r="CDU950" s="337"/>
      <c r="CDV950" s="337"/>
      <c r="CDW950" s="337"/>
      <c r="CDX950" s="337"/>
      <c r="CDY950" s="337"/>
      <c r="CDZ950" s="337"/>
      <c r="CEA950" s="337"/>
      <c r="CEB950" s="337"/>
      <c r="CEC950" s="337"/>
      <c r="CED950" s="337"/>
      <c r="CEE950" s="337"/>
      <c r="CEF950" s="337"/>
      <c r="CEG950" s="337"/>
      <c r="CEH950" s="337"/>
      <c r="CEI950" s="337"/>
      <c r="CEJ950" s="337"/>
      <c r="CEK950" s="337"/>
      <c r="CEL950" s="337"/>
      <c r="CEM950" s="337"/>
      <c r="CEN950" s="337"/>
      <c r="CEO950" s="337"/>
      <c r="CEP950" s="337"/>
      <c r="CEQ950" s="337"/>
      <c r="CER950" s="337"/>
      <c r="CES950" s="337"/>
      <c r="CET950" s="337"/>
      <c r="CEU950" s="337"/>
      <c r="CEV950" s="337"/>
      <c r="CEW950" s="337"/>
      <c r="CEX950" s="337"/>
      <c r="CEY950" s="337"/>
      <c r="CEZ950" s="337"/>
      <c r="CFA950" s="337"/>
      <c r="CFB950" s="337"/>
      <c r="CFC950" s="337"/>
      <c r="CFD950" s="337"/>
      <c r="CFE950" s="337"/>
      <c r="CFF950" s="337"/>
      <c r="CFG950" s="337"/>
      <c r="CFH950" s="337"/>
      <c r="CFI950" s="337"/>
      <c r="CFJ950" s="337"/>
      <c r="CFK950" s="337"/>
      <c r="CFL950" s="337"/>
      <c r="CFM950" s="337"/>
      <c r="CFN950" s="337"/>
      <c r="CFO950" s="337"/>
      <c r="CFP950" s="337"/>
      <c r="CFQ950" s="337"/>
      <c r="CFR950" s="337"/>
      <c r="CFS950" s="337"/>
      <c r="CFT950" s="337"/>
      <c r="CFU950" s="337"/>
      <c r="CFV950" s="337"/>
      <c r="CFW950" s="337"/>
      <c r="CFX950" s="337"/>
      <c r="CFY950" s="337"/>
      <c r="CFZ950" s="337"/>
      <c r="CGA950" s="337"/>
      <c r="CGB950" s="337"/>
      <c r="CGC950" s="337"/>
      <c r="CGD950" s="337"/>
      <c r="CGE950" s="337"/>
      <c r="CGF950" s="337"/>
      <c r="CGG950" s="337"/>
      <c r="CGH950" s="337"/>
      <c r="CGI950" s="337"/>
      <c r="CGJ950" s="337"/>
      <c r="CGK950" s="337"/>
      <c r="CGL950" s="337"/>
      <c r="CGM950" s="337"/>
      <c r="CGN950" s="337"/>
      <c r="CGO950" s="337"/>
      <c r="CGP950" s="337"/>
      <c r="CGQ950" s="337"/>
      <c r="CGR950" s="337"/>
      <c r="CGS950" s="337"/>
      <c r="CGT950" s="337"/>
      <c r="CGU950" s="337"/>
      <c r="CGV950" s="337"/>
      <c r="CGW950" s="337"/>
      <c r="CGX950" s="337"/>
      <c r="CGY950" s="337"/>
      <c r="CGZ950" s="337"/>
      <c r="CHA950" s="337"/>
      <c r="CHB950" s="337"/>
      <c r="CHC950" s="337"/>
      <c r="CHD950" s="337"/>
      <c r="CHE950" s="337"/>
      <c r="CHF950" s="337"/>
      <c r="CHG950" s="337"/>
      <c r="CHH950" s="337"/>
      <c r="CHI950" s="337"/>
      <c r="CHJ950" s="337"/>
      <c r="CHK950" s="337"/>
      <c r="CHL950" s="337"/>
      <c r="CHM950" s="337"/>
      <c r="CHN950" s="337"/>
      <c r="CHO950" s="337"/>
      <c r="CHP950" s="337"/>
      <c r="CHQ950" s="337"/>
      <c r="CHR950" s="337"/>
      <c r="CHS950" s="337"/>
      <c r="CHT950" s="337"/>
      <c r="CHU950" s="337"/>
      <c r="CHV950" s="337"/>
      <c r="CHW950" s="337"/>
      <c r="CHX950" s="337"/>
      <c r="CHY950" s="337"/>
      <c r="CHZ950" s="337"/>
      <c r="CIA950" s="337"/>
      <c r="CIB950" s="337"/>
      <c r="CIC950" s="337"/>
      <c r="CID950" s="337"/>
      <c r="CIE950" s="337"/>
      <c r="CIF950" s="337"/>
      <c r="CIG950" s="337"/>
      <c r="CIH950" s="337"/>
      <c r="CII950" s="337"/>
      <c r="CIJ950" s="337"/>
      <c r="CIK950" s="337"/>
      <c r="CIL950" s="337"/>
      <c r="CIM950" s="337"/>
      <c r="CIN950" s="337"/>
      <c r="CIO950" s="337"/>
      <c r="CIP950" s="337"/>
      <c r="CIQ950" s="337"/>
      <c r="CIR950" s="337"/>
      <c r="CIS950" s="337"/>
      <c r="CIT950" s="337"/>
      <c r="CIU950" s="337"/>
      <c r="CIV950" s="337"/>
      <c r="CIW950" s="337"/>
      <c r="CIX950" s="337"/>
      <c r="CIY950" s="337"/>
      <c r="CIZ950" s="337"/>
      <c r="CJA950" s="337"/>
      <c r="CJB950" s="337"/>
      <c r="CJC950" s="337"/>
      <c r="CJD950" s="337"/>
      <c r="CJE950" s="337"/>
      <c r="CJF950" s="337"/>
      <c r="CJG950" s="337"/>
      <c r="CJH950" s="337"/>
      <c r="CJI950" s="337"/>
      <c r="CJJ950" s="337"/>
      <c r="CJK950" s="337"/>
      <c r="CJL950" s="337"/>
      <c r="CJM950" s="337"/>
      <c r="CJN950" s="337"/>
      <c r="CJO950" s="337"/>
      <c r="CJP950" s="337"/>
      <c r="CJQ950" s="337"/>
      <c r="CJR950" s="337"/>
      <c r="CJS950" s="337"/>
      <c r="CJT950" s="337"/>
      <c r="CJU950" s="337"/>
      <c r="CJV950" s="337"/>
      <c r="CJW950" s="337"/>
      <c r="CJX950" s="337"/>
      <c r="CJY950" s="337"/>
      <c r="CJZ950" s="337"/>
      <c r="CKA950" s="337"/>
      <c r="CKB950" s="337"/>
      <c r="CKC950" s="337"/>
      <c r="CKD950" s="337"/>
      <c r="CKE950" s="337"/>
      <c r="CKF950" s="337"/>
      <c r="CKG950" s="337"/>
      <c r="CKH950" s="337"/>
      <c r="CKI950" s="337"/>
      <c r="CKJ950" s="337"/>
      <c r="CKK950" s="337"/>
      <c r="CKL950" s="337"/>
      <c r="CKM950" s="337"/>
      <c r="CKN950" s="337"/>
      <c r="CKO950" s="337"/>
      <c r="CKP950" s="337"/>
      <c r="CKQ950" s="337"/>
      <c r="CKR950" s="337"/>
      <c r="CKS950" s="337"/>
      <c r="CKT950" s="337"/>
      <c r="CKU950" s="337"/>
      <c r="CKV950" s="337"/>
      <c r="CKW950" s="337"/>
      <c r="CKX950" s="337"/>
      <c r="CKY950" s="337"/>
      <c r="CKZ950" s="337"/>
      <c r="CLA950" s="337"/>
      <c r="CLB950" s="337"/>
      <c r="CLC950" s="337"/>
      <c r="CLD950" s="337"/>
      <c r="CLE950" s="337"/>
      <c r="CLF950" s="337"/>
      <c r="CLG950" s="337"/>
      <c r="CLH950" s="337"/>
      <c r="CLI950" s="337"/>
      <c r="CLJ950" s="337"/>
      <c r="CLK950" s="337"/>
      <c r="CLL950" s="337"/>
      <c r="CLM950" s="337"/>
      <c r="CLN950" s="337"/>
      <c r="CLO950" s="337"/>
      <c r="CLP950" s="337"/>
      <c r="CLQ950" s="337"/>
      <c r="CLR950" s="337"/>
      <c r="CLS950" s="337"/>
      <c r="CLT950" s="337"/>
      <c r="CLU950" s="337"/>
      <c r="CLV950" s="337"/>
      <c r="CLW950" s="337"/>
      <c r="CLX950" s="337"/>
      <c r="CLY950" s="337"/>
      <c r="CLZ950" s="337"/>
      <c r="CMA950" s="337"/>
      <c r="CMB950" s="337"/>
      <c r="CMC950" s="337"/>
      <c r="CMD950" s="337"/>
      <c r="CME950" s="337"/>
      <c r="CMF950" s="337"/>
      <c r="CMG950" s="337"/>
      <c r="CMH950" s="337"/>
      <c r="CMI950" s="337"/>
      <c r="CMJ950" s="337"/>
      <c r="CMK950" s="337"/>
      <c r="CML950" s="337"/>
      <c r="CMM950" s="337"/>
      <c r="CMN950" s="337"/>
      <c r="CMO950" s="337"/>
      <c r="CMP950" s="337"/>
      <c r="CMQ950" s="337"/>
      <c r="CMR950" s="337"/>
      <c r="CMS950" s="337"/>
      <c r="CMT950" s="337"/>
      <c r="CMU950" s="337"/>
      <c r="CMV950" s="337"/>
      <c r="CMW950" s="337"/>
      <c r="CMX950" s="337"/>
      <c r="CMY950" s="337"/>
      <c r="CMZ950" s="337"/>
      <c r="CNA950" s="337"/>
      <c r="CNB950" s="337"/>
      <c r="CNC950" s="337"/>
      <c r="CND950" s="337"/>
      <c r="CNE950" s="337"/>
      <c r="CNF950" s="337"/>
      <c r="CNG950" s="337"/>
      <c r="CNH950" s="337"/>
      <c r="CNI950" s="337"/>
      <c r="CNJ950" s="337"/>
      <c r="CNK950" s="337"/>
      <c r="CNL950" s="337"/>
      <c r="CNM950" s="337"/>
      <c r="CNN950" s="337"/>
      <c r="CNO950" s="337"/>
      <c r="CNP950" s="337"/>
      <c r="CNQ950" s="337"/>
      <c r="CNR950" s="337"/>
      <c r="CNS950" s="337"/>
      <c r="CNT950" s="337"/>
      <c r="CNU950" s="337"/>
      <c r="CNV950" s="337"/>
      <c r="CNW950" s="337"/>
      <c r="CNX950" s="337"/>
      <c r="CNY950" s="337"/>
      <c r="CNZ950" s="337"/>
      <c r="COA950" s="337"/>
      <c r="COB950" s="337"/>
      <c r="COC950" s="337"/>
      <c r="COD950" s="337"/>
      <c r="COE950" s="337"/>
      <c r="COF950" s="337"/>
      <c r="COG950" s="337"/>
      <c r="COH950" s="337"/>
      <c r="COI950" s="337"/>
      <c r="COJ950" s="337"/>
      <c r="COK950" s="337"/>
      <c r="COL950" s="337"/>
      <c r="COM950" s="337"/>
      <c r="CON950" s="337"/>
      <c r="COO950" s="337"/>
      <c r="COP950" s="337"/>
      <c r="COQ950" s="337"/>
      <c r="COR950" s="337"/>
      <c r="COS950" s="337"/>
      <c r="COT950" s="337"/>
      <c r="COU950" s="337"/>
      <c r="COV950" s="337"/>
      <c r="COW950" s="337"/>
      <c r="COX950" s="337"/>
      <c r="COY950" s="337"/>
      <c r="COZ950" s="337"/>
      <c r="CPA950" s="337"/>
      <c r="CPB950" s="337"/>
      <c r="CPC950" s="337"/>
      <c r="CPD950" s="337"/>
      <c r="CPE950" s="337"/>
      <c r="CPF950" s="337"/>
      <c r="CPG950" s="337"/>
      <c r="CPH950" s="337"/>
      <c r="CPI950" s="337"/>
      <c r="CPJ950" s="337"/>
      <c r="CPK950" s="337"/>
      <c r="CPL950" s="337"/>
      <c r="CPM950" s="337"/>
      <c r="CPN950" s="337"/>
      <c r="CPO950" s="337"/>
      <c r="CPP950" s="337"/>
      <c r="CPQ950" s="337"/>
      <c r="CPR950" s="337"/>
      <c r="CPS950" s="337"/>
      <c r="CPT950" s="337"/>
      <c r="CPU950" s="337"/>
      <c r="CPV950" s="337"/>
      <c r="CPW950" s="337"/>
      <c r="CPX950" s="337"/>
      <c r="CPY950" s="337"/>
      <c r="CPZ950" s="337"/>
      <c r="CQA950" s="337"/>
      <c r="CQB950" s="337"/>
      <c r="CQC950" s="337"/>
      <c r="CQD950" s="337"/>
      <c r="CQE950" s="337"/>
      <c r="CQF950" s="337"/>
      <c r="CQG950" s="337"/>
      <c r="CQH950" s="337"/>
      <c r="CQI950" s="337"/>
      <c r="CQJ950" s="337"/>
      <c r="CQK950" s="337"/>
      <c r="CQL950" s="337"/>
      <c r="CQM950" s="337"/>
      <c r="CQN950" s="337"/>
      <c r="CQO950" s="337"/>
      <c r="CQP950" s="337"/>
      <c r="CQQ950" s="337"/>
      <c r="CQR950" s="337"/>
      <c r="CQS950" s="337"/>
      <c r="CQT950" s="337"/>
      <c r="CQU950" s="337"/>
      <c r="CQV950" s="337"/>
      <c r="CQW950" s="337"/>
      <c r="CQX950" s="337"/>
      <c r="CQY950" s="337"/>
      <c r="CQZ950" s="337"/>
      <c r="CRA950" s="337"/>
      <c r="CRB950" s="337"/>
      <c r="CRC950" s="337"/>
      <c r="CRD950" s="337"/>
      <c r="CRE950" s="337"/>
      <c r="CRF950" s="337"/>
      <c r="CRG950" s="337"/>
      <c r="CRH950" s="337"/>
      <c r="CRI950" s="337"/>
      <c r="CRJ950" s="337"/>
      <c r="CRK950" s="337"/>
      <c r="CRL950" s="337"/>
      <c r="CRM950" s="337"/>
      <c r="CRN950" s="337"/>
      <c r="CRO950" s="337"/>
      <c r="CRP950" s="337"/>
      <c r="CRQ950" s="337"/>
      <c r="CRR950" s="337"/>
      <c r="CRS950" s="337"/>
      <c r="CRT950" s="337"/>
      <c r="CRU950" s="337"/>
      <c r="CRV950" s="337"/>
      <c r="CRW950" s="337"/>
      <c r="CRX950" s="337"/>
      <c r="CRY950" s="337"/>
      <c r="CRZ950" s="337"/>
      <c r="CSA950" s="337"/>
      <c r="CSB950" s="337"/>
      <c r="CSC950" s="337"/>
      <c r="CSD950" s="337"/>
      <c r="CSE950" s="337"/>
      <c r="CSF950" s="337"/>
      <c r="CSG950" s="337"/>
      <c r="CSH950" s="337"/>
      <c r="CSI950" s="337"/>
      <c r="CSJ950" s="337"/>
      <c r="CSK950" s="337"/>
      <c r="CSL950" s="337"/>
      <c r="CSM950" s="337"/>
      <c r="CSN950" s="337"/>
      <c r="CSO950" s="337"/>
      <c r="CSP950" s="337"/>
      <c r="CSQ950" s="337"/>
      <c r="CSR950" s="337"/>
      <c r="CSS950" s="337"/>
      <c r="CST950" s="337"/>
      <c r="CSU950" s="337"/>
      <c r="CSV950" s="337"/>
      <c r="CSW950" s="337"/>
      <c r="CSX950" s="337"/>
      <c r="CSY950" s="337"/>
      <c r="CSZ950" s="337"/>
      <c r="CTA950" s="337"/>
      <c r="CTB950" s="337"/>
      <c r="CTC950" s="337"/>
      <c r="CTD950" s="337"/>
      <c r="CTE950" s="337"/>
      <c r="CTF950" s="337"/>
      <c r="CTG950" s="337"/>
      <c r="CTH950" s="337"/>
      <c r="CTI950" s="337"/>
      <c r="CTJ950" s="337"/>
      <c r="CTK950" s="337"/>
      <c r="CTL950" s="337"/>
      <c r="CTM950" s="337"/>
      <c r="CTN950" s="337"/>
      <c r="CTO950" s="337"/>
      <c r="CTP950" s="337"/>
      <c r="CTQ950" s="337"/>
      <c r="CTR950" s="337"/>
      <c r="CTS950" s="337"/>
      <c r="CTT950" s="337"/>
      <c r="CTU950" s="337"/>
      <c r="CTV950" s="337"/>
      <c r="CTW950" s="337"/>
      <c r="CTX950" s="337"/>
      <c r="CTY950" s="337"/>
      <c r="CTZ950" s="337"/>
      <c r="CUA950" s="337"/>
      <c r="CUB950" s="337"/>
      <c r="CUC950" s="337"/>
      <c r="CUD950" s="337"/>
      <c r="CUE950" s="337"/>
      <c r="CUF950" s="337"/>
      <c r="CUG950" s="337"/>
      <c r="CUH950" s="337"/>
      <c r="CUI950" s="337"/>
      <c r="CUJ950" s="337"/>
      <c r="CUK950" s="337"/>
      <c r="CUL950" s="337"/>
      <c r="CUM950" s="337"/>
      <c r="CUN950" s="337"/>
      <c r="CUO950" s="337"/>
      <c r="CUP950" s="337"/>
      <c r="CUQ950" s="337"/>
      <c r="CUR950" s="337"/>
      <c r="CUS950" s="337"/>
      <c r="CUT950" s="337"/>
      <c r="CUU950" s="337"/>
      <c r="CUV950" s="337"/>
      <c r="CUW950" s="337"/>
      <c r="CUX950" s="337"/>
      <c r="CUY950" s="337"/>
      <c r="CUZ950" s="337"/>
      <c r="CVA950" s="337"/>
      <c r="CVB950" s="337"/>
      <c r="CVC950" s="337"/>
      <c r="CVD950" s="337"/>
      <c r="CVE950" s="337"/>
      <c r="CVF950" s="337"/>
      <c r="CVG950" s="337"/>
      <c r="CVH950" s="337"/>
      <c r="CVI950" s="337"/>
      <c r="CVJ950" s="337"/>
      <c r="CVK950" s="337"/>
      <c r="CVL950" s="337"/>
      <c r="CVM950" s="337"/>
      <c r="CVN950" s="337"/>
      <c r="CVO950" s="337"/>
      <c r="CVP950" s="337"/>
      <c r="CVQ950" s="337"/>
      <c r="CVR950" s="337"/>
      <c r="CVS950" s="337"/>
      <c r="CVT950" s="337"/>
      <c r="CVU950" s="337"/>
      <c r="CVV950" s="337"/>
      <c r="CVW950" s="337"/>
      <c r="CVX950" s="337"/>
      <c r="CVY950" s="337"/>
      <c r="CVZ950" s="337"/>
      <c r="CWA950" s="337"/>
      <c r="CWB950" s="337"/>
      <c r="CWC950" s="337"/>
      <c r="CWD950" s="337"/>
      <c r="CWE950" s="337"/>
      <c r="CWF950" s="337"/>
      <c r="CWG950" s="337"/>
      <c r="CWH950" s="337"/>
      <c r="CWI950" s="337"/>
      <c r="CWJ950" s="337"/>
      <c r="CWK950" s="337"/>
      <c r="CWL950" s="337"/>
      <c r="CWM950" s="337"/>
      <c r="CWN950" s="337"/>
      <c r="CWO950" s="337"/>
      <c r="CWP950" s="337"/>
      <c r="CWQ950" s="337"/>
      <c r="CWR950" s="337"/>
      <c r="CWS950" s="337"/>
      <c r="CWT950" s="337"/>
      <c r="CWU950" s="337"/>
      <c r="CWV950" s="337"/>
      <c r="CWW950" s="337"/>
      <c r="CWX950" s="337"/>
      <c r="CWY950" s="337"/>
      <c r="CWZ950" s="337"/>
      <c r="CXA950" s="337"/>
      <c r="CXB950" s="337"/>
      <c r="CXC950" s="337"/>
      <c r="CXD950" s="337"/>
      <c r="CXE950" s="337"/>
      <c r="CXF950" s="337"/>
      <c r="CXG950" s="337"/>
      <c r="CXH950" s="337"/>
      <c r="CXI950" s="337"/>
      <c r="CXJ950" s="337"/>
      <c r="CXK950" s="337"/>
      <c r="CXL950" s="337"/>
      <c r="CXM950" s="337"/>
      <c r="CXN950" s="337"/>
      <c r="CXO950" s="337"/>
      <c r="CXP950" s="337"/>
      <c r="CXQ950" s="337"/>
      <c r="CXR950" s="337"/>
      <c r="CXS950" s="337"/>
      <c r="CXT950" s="337"/>
      <c r="CXU950" s="337"/>
      <c r="CXV950" s="337"/>
      <c r="CXW950" s="337"/>
      <c r="CXX950" s="337"/>
      <c r="CXY950" s="337"/>
      <c r="CXZ950" s="337"/>
      <c r="CYA950" s="337"/>
      <c r="CYB950" s="337"/>
      <c r="CYC950" s="337"/>
      <c r="CYD950" s="337"/>
      <c r="CYE950" s="337"/>
      <c r="CYF950" s="337"/>
      <c r="CYG950" s="337"/>
      <c r="CYH950" s="337"/>
      <c r="CYI950" s="337"/>
      <c r="CYJ950" s="337"/>
      <c r="CYK950" s="337"/>
      <c r="CYL950" s="337"/>
      <c r="CYM950" s="337"/>
      <c r="CYN950" s="337"/>
      <c r="CYO950" s="337"/>
      <c r="CYP950" s="337"/>
      <c r="CYQ950" s="337"/>
      <c r="CYR950" s="337"/>
      <c r="CYS950" s="337"/>
      <c r="CYT950" s="337"/>
      <c r="CYU950" s="337"/>
      <c r="CYV950" s="337"/>
      <c r="CYW950" s="337"/>
      <c r="CYX950" s="337"/>
      <c r="CYY950" s="337"/>
      <c r="CYZ950" s="337"/>
      <c r="CZA950" s="337"/>
      <c r="CZB950" s="337"/>
      <c r="CZC950" s="337"/>
      <c r="CZD950" s="337"/>
      <c r="CZE950" s="337"/>
      <c r="CZF950" s="337"/>
      <c r="CZG950" s="337"/>
      <c r="CZH950" s="337"/>
      <c r="CZI950" s="337"/>
      <c r="CZJ950" s="337"/>
      <c r="CZK950" s="337"/>
      <c r="CZL950" s="337"/>
      <c r="CZM950" s="337"/>
      <c r="CZN950" s="337"/>
      <c r="CZO950" s="337"/>
      <c r="CZP950" s="337"/>
      <c r="CZQ950" s="337"/>
      <c r="CZR950" s="337"/>
      <c r="CZS950" s="337"/>
      <c r="CZT950" s="337"/>
      <c r="CZU950" s="337"/>
      <c r="CZV950" s="337"/>
      <c r="CZW950" s="337"/>
      <c r="CZX950" s="337"/>
      <c r="CZY950" s="337"/>
      <c r="CZZ950" s="337"/>
      <c r="DAA950" s="337"/>
      <c r="DAB950" s="337"/>
      <c r="DAC950" s="337"/>
      <c r="DAD950" s="337"/>
      <c r="DAE950" s="337"/>
      <c r="DAF950" s="337"/>
      <c r="DAG950" s="337"/>
      <c r="DAH950" s="337"/>
      <c r="DAI950" s="337"/>
      <c r="DAJ950" s="337"/>
      <c r="DAK950" s="337"/>
      <c r="DAL950" s="337"/>
      <c r="DAM950" s="337"/>
      <c r="DAN950" s="337"/>
      <c r="DAO950" s="337"/>
      <c r="DAP950" s="337"/>
      <c r="DAQ950" s="337"/>
      <c r="DAR950" s="337"/>
      <c r="DAS950" s="337"/>
      <c r="DAT950" s="337"/>
      <c r="DAU950" s="337"/>
      <c r="DAV950" s="337"/>
      <c r="DAW950" s="337"/>
      <c r="DAX950" s="337"/>
      <c r="DAY950" s="337"/>
      <c r="DAZ950" s="337"/>
      <c r="DBA950" s="337"/>
      <c r="DBB950" s="337"/>
      <c r="DBC950" s="337"/>
      <c r="DBD950" s="337"/>
      <c r="DBE950" s="337"/>
      <c r="DBF950" s="337"/>
      <c r="DBG950" s="337"/>
      <c r="DBH950" s="337"/>
      <c r="DBI950" s="337"/>
      <c r="DBJ950" s="337"/>
      <c r="DBK950" s="337"/>
      <c r="DBL950" s="337"/>
      <c r="DBM950" s="337"/>
      <c r="DBN950" s="337"/>
      <c r="DBO950" s="337"/>
      <c r="DBP950" s="337"/>
      <c r="DBQ950" s="337"/>
      <c r="DBR950" s="337"/>
      <c r="DBS950" s="337"/>
      <c r="DBT950" s="337"/>
      <c r="DBU950" s="337"/>
      <c r="DBV950" s="337"/>
      <c r="DBW950" s="337"/>
      <c r="DBX950" s="337"/>
      <c r="DBY950" s="337"/>
      <c r="DBZ950" s="337"/>
      <c r="DCA950" s="337"/>
      <c r="DCB950" s="337"/>
      <c r="DCC950" s="337"/>
      <c r="DCD950" s="337"/>
      <c r="DCE950" s="337"/>
      <c r="DCF950" s="337"/>
      <c r="DCG950" s="337"/>
      <c r="DCH950" s="337"/>
      <c r="DCI950" s="337"/>
      <c r="DCJ950" s="337"/>
      <c r="DCK950" s="337"/>
      <c r="DCL950" s="337"/>
      <c r="DCM950" s="337"/>
      <c r="DCN950" s="337"/>
      <c r="DCO950" s="337"/>
      <c r="DCP950" s="337"/>
      <c r="DCQ950" s="337"/>
      <c r="DCR950" s="337"/>
      <c r="DCS950" s="337"/>
      <c r="DCT950" s="337"/>
      <c r="DCU950" s="337"/>
      <c r="DCV950" s="337"/>
      <c r="DCW950" s="337"/>
      <c r="DCX950" s="337"/>
      <c r="DCY950" s="337"/>
      <c r="DCZ950" s="337"/>
      <c r="DDA950" s="337"/>
      <c r="DDB950" s="337"/>
      <c r="DDC950" s="337"/>
      <c r="DDD950" s="337"/>
      <c r="DDE950" s="337"/>
      <c r="DDF950" s="337"/>
      <c r="DDG950" s="337"/>
      <c r="DDH950" s="337"/>
      <c r="DDI950" s="337"/>
      <c r="DDJ950" s="337"/>
      <c r="DDK950" s="337"/>
      <c r="DDL950" s="337"/>
      <c r="DDM950" s="337"/>
      <c r="DDN950" s="337"/>
      <c r="DDO950" s="337"/>
      <c r="DDP950" s="337"/>
      <c r="DDQ950" s="337"/>
      <c r="DDR950" s="337"/>
      <c r="DDS950" s="337"/>
      <c r="DDT950" s="337"/>
      <c r="DDU950" s="337"/>
      <c r="DDV950" s="337"/>
      <c r="DDW950" s="337"/>
      <c r="DDX950" s="337"/>
      <c r="DDY950" s="337"/>
      <c r="DDZ950" s="337"/>
      <c r="DEA950" s="337"/>
      <c r="DEB950" s="337"/>
      <c r="DEC950" s="337"/>
      <c r="DED950" s="337"/>
      <c r="DEE950" s="337"/>
      <c r="DEF950" s="337"/>
      <c r="DEG950" s="337"/>
      <c r="DEH950" s="337"/>
      <c r="DEI950" s="337"/>
      <c r="DEJ950" s="337"/>
      <c r="DEK950" s="337"/>
      <c r="DEL950" s="337"/>
      <c r="DEM950" s="337"/>
      <c r="DEN950" s="337"/>
      <c r="DEO950" s="337"/>
      <c r="DEP950" s="337"/>
      <c r="DEQ950" s="337"/>
      <c r="DER950" s="337"/>
      <c r="DES950" s="337"/>
      <c r="DET950" s="337"/>
      <c r="DEU950" s="337"/>
      <c r="DEV950" s="337"/>
      <c r="DEW950" s="337"/>
      <c r="DEX950" s="337"/>
      <c r="DEY950" s="337"/>
      <c r="DEZ950" s="337"/>
      <c r="DFA950" s="337"/>
      <c r="DFB950" s="337"/>
      <c r="DFC950" s="337"/>
      <c r="DFD950" s="337"/>
      <c r="DFE950" s="337"/>
      <c r="DFF950" s="337"/>
      <c r="DFG950" s="337"/>
      <c r="DFH950" s="337"/>
      <c r="DFI950" s="337"/>
      <c r="DFJ950" s="337"/>
      <c r="DFK950" s="337"/>
      <c r="DFL950" s="337"/>
      <c r="DFM950" s="337"/>
      <c r="DFN950" s="337"/>
      <c r="DFO950" s="337"/>
      <c r="DFP950" s="337"/>
      <c r="DFQ950" s="337"/>
      <c r="DFR950" s="337"/>
      <c r="DFS950" s="337"/>
      <c r="DFT950" s="337"/>
      <c r="DFU950" s="337"/>
      <c r="DFV950" s="337"/>
      <c r="DFW950" s="337"/>
      <c r="DFX950" s="337"/>
      <c r="DFY950" s="337"/>
      <c r="DFZ950" s="337"/>
      <c r="DGA950" s="337"/>
      <c r="DGB950" s="337"/>
      <c r="DGC950" s="337"/>
      <c r="DGD950" s="337"/>
      <c r="DGE950" s="337"/>
      <c r="DGF950" s="337"/>
      <c r="DGG950" s="337"/>
      <c r="DGH950" s="337"/>
      <c r="DGI950" s="337"/>
      <c r="DGJ950" s="337"/>
      <c r="DGK950" s="337"/>
      <c r="DGL950" s="337"/>
      <c r="DGM950" s="337"/>
      <c r="DGN950" s="337"/>
      <c r="DGO950" s="337"/>
      <c r="DGP950" s="337"/>
      <c r="DGQ950" s="337"/>
      <c r="DGR950" s="337"/>
      <c r="DGS950" s="337"/>
      <c r="DGT950" s="337"/>
      <c r="DGU950" s="337"/>
      <c r="DGV950" s="337"/>
      <c r="DGW950" s="337"/>
      <c r="DGX950" s="337"/>
      <c r="DGY950" s="337"/>
      <c r="DGZ950" s="337"/>
      <c r="DHA950" s="337"/>
      <c r="DHB950" s="337"/>
      <c r="DHC950" s="337"/>
      <c r="DHD950" s="337"/>
      <c r="DHE950" s="337"/>
      <c r="DHF950" s="337"/>
      <c r="DHG950" s="337"/>
      <c r="DHH950" s="337"/>
      <c r="DHI950" s="337"/>
      <c r="DHJ950" s="337"/>
      <c r="DHK950" s="337"/>
      <c r="DHL950" s="337"/>
      <c r="DHM950" s="337"/>
      <c r="DHN950" s="337"/>
      <c r="DHO950" s="337"/>
      <c r="DHP950" s="337"/>
      <c r="DHQ950" s="337"/>
      <c r="DHR950" s="337"/>
      <c r="DHS950" s="337"/>
      <c r="DHT950" s="337"/>
      <c r="DHU950" s="337"/>
      <c r="DHV950" s="337"/>
      <c r="DHW950" s="337"/>
      <c r="DHX950" s="337"/>
      <c r="DHY950" s="337"/>
      <c r="DHZ950" s="337"/>
      <c r="DIA950" s="337"/>
      <c r="DIB950" s="337"/>
      <c r="DIC950" s="337"/>
      <c r="DID950" s="337"/>
      <c r="DIE950" s="337"/>
      <c r="DIF950" s="337"/>
      <c r="DIG950" s="337"/>
      <c r="DIH950" s="337"/>
      <c r="DII950" s="337"/>
      <c r="DIJ950" s="337"/>
      <c r="DIK950" s="337"/>
      <c r="DIL950" s="337"/>
      <c r="DIM950" s="337"/>
      <c r="DIN950" s="337"/>
      <c r="DIO950" s="337"/>
      <c r="DIP950" s="337"/>
      <c r="DIQ950" s="337"/>
      <c r="DIR950" s="337"/>
      <c r="DIS950" s="337"/>
      <c r="DIT950" s="337"/>
      <c r="DIU950" s="337"/>
      <c r="DIV950" s="337"/>
      <c r="DIW950" s="337"/>
      <c r="DIX950" s="337"/>
      <c r="DIY950" s="337"/>
      <c r="DIZ950" s="337"/>
      <c r="DJA950" s="337"/>
      <c r="DJB950" s="337"/>
      <c r="DJC950" s="337"/>
      <c r="DJD950" s="337"/>
      <c r="DJE950" s="337"/>
      <c r="DJF950" s="337"/>
      <c r="DJG950" s="337"/>
      <c r="DJH950" s="337"/>
      <c r="DJI950" s="337"/>
      <c r="DJJ950" s="337"/>
      <c r="DJK950" s="337"/>
      <c r="DJL950" s="337"/>
      <c r="DJM950" s="337"/>
      <c r="DJN950" s="337"/>
      <c r="DJO950" s="337"/>
      <c r="DJP950" s="337"/>
      <c r="DJQ950" s="337"/>
      <c r="DJR950" s="337"/>
      <c r="DJS950" s="337"/>
      <c r="DJT950" s="337"/>
      <c r="DJU950" s="337"/>
      <c r="DJV950" s="337"/>
      <c r="DJW950" s="337"/>
      <c r="DJX950" s="337"/>
      <c r="DJY950" s="337"/>
      <c r="DJZ950" s="337"/>
      <c r="DKA950" s="337"/>
      <c r="DKB950" s="337"/>
      <c r="DKC950" s="337"/>
      <c r="DKD950" s="337"/>
      <c r="DKE950" s="337"/>
      <c r="DKF950" s="337"/>
      <c r="DKG950" s="337"/>
      <c r="DKH950" s="337"/>
      <c r="DKI950" s="337"/>
      <c r="DKJ950" s="337"/>
      <c r="DKK950" s="337"/>
      <c r="DKL950" s="337"/>
      <c r="DKM950" s="337"/>
      <c r="DKN950" s="337"/>
      <c r="DKO950" s="337"/>
      <c r="DKP950" s="337"/>
      <c r="DKQ950" s="337"/>
      <c r="DKR950" s="337"/>
      <c r="DKS950" s="337"/>
      <c r="DKT950" s="337"/>
      <c r="DKU950" s="337"/>
      <c r="DKV950" s="337"/>
      <c r="DKW950" s="337"/>
      <c r="DKX950" s="337"/>
      <c r="DKY950" s="337"/>
      <c r="DKZ950" s="337"/>
      <c r="DLA950" s="337"/>
      <c r="DLB950" s="337"/>
      <c r="DLC950" s="337"/>
      <c r="DLD950" s="337"/>
      <c r="DLE950" s="337"/>
      <c r="DLF950" s="337"/>
      <c r="DLG950" s="337"/>
      <c r="DLH950" s="337"/>
      <c r="DLI950" s="337"/>
      <c r="DLJ950" s="337"/>
      <c r="DLK950" s="337"/>
      <c r="DLL950" s="337"/>
      <c r="DLM950" s="337"/>
      <c r="DLN950" s="337"/>
      <c r="DLO950" s="337"/>
      <c r="DLP950" s="337"/>
      <c r="DLQ950" s="337"/>
      <c r="DLR950" s="337"/>
      <c r="DLS950" s="337"/>
      <c r="DLT950" s="337"/>
      <c r="DLU950" s="337"/>
      <c r="DLV950" s="337"/>
      <c r="DLW950" s="337"/>
      <c r="DLX950" s="337"/>
      <c r="DLY950" s="337"/>
      <c r="DLZ950" s="337"/>
      <c r="DMA950" s="337"/>
      <c r="DMB950" s="337"/>
      <c r="DMC950" s="337"/>
      <c r="DMD950" s="337"/>
      <c r="DME950" s="337"/>
      <c r="DMF950" s="337"/>
      <c r="DMG950" s="337"/>
      <c r="DMH950" s="337"/>
      <c r="DMI950" s="337"/>
      <c r="DMJ950" s="337"/>
      <c r="DMK950" s="337"/>
      <c r="DML950" s="337"/>
      <c r="DMM950" s="337"/>
      <c r="DMN950" s="337"/>
      <c r="DMO950" s="337"/>
      <c r="DMP950" s="337"/>
      <c r="DMQ950" s="337"/>
      <c r="DMR950" s="337"/>
      <c r="DMS950" s="337"/>
      <c r="DMT950" s="337"/>
      <c r="DMU950" s="337"/>
      <c r="DMV950" s="337"/>
      <c r="DMW950" s="337"/>
      <c r="DMX950" s="337"/>
      <c r="DMY950" s="337"/>
      <c r="DMZ950" s="337"/>
      <c r="DNA950" s="337"/>
      <c r="DNB950" s="337"/>
      <c r="DNC950" s="337"/>
      <c r="DND950" s="337"/>
      <c r="DNE950" s="337"/>
      <c r="DNF950" s="337"/>
      <c r="DNG950" s="337"/>
      <c r="DNH950" s="337"/>
      <c r="DNI950" s="337"/>
      <c r="DNJ950" s="337"/>
      <c r="DNK950" s="337"/>
      <c r="DNL950" s="337"/>
      <c r="DNM950" s="337"/>
      <c r="DNN950" s="337"/>
      <c r="DNO950" s="337"/>
      <c r="DNP950" s="337"/>
      <c r="DNQ950" s="337"/>
      <c r="DNR950" s="337"/>
      <c r="DNS950" s="337"/>
      <c r="DNT950" s="337"/>
      <c r="DNU950" s="337"/>
      <c r="DNV950" s="337"/>
      <c r="DNW950" s="337"/>
      <c r="DNX950" s="337"/>
      <c r="DNY950" s="337"/>
      <c r="DNZ950" s="337"/>
      <c r="DOA950" s="337"/>
      <c r="DOB950" s="337"/>
      <c r="DOC950" s="337"/>
      <c r="DOD950" s="337"/>
      <c r="DOE950" s="337"/>
      <c r="DOF950" s="337"/>
      <c r="DOG950" s="337"/>
      <c r="DOH950" s="337"/>
      <c r="DOI950" s="337"/>
      <c r="DOJ950" s="337"/>
      <c r="DOK950" s="337"/>
      <c r="DOL950" s="337"/>
      <c r="DOM950" s="337"/>
      <c r="DON950" s="337"/>
      <c r="DOO950" s="337"/>
      <c r="DOP950" s="337"/>
      <c r="DOQ950" s="337"/>
      <c r="DOR950" s="337"/>
      <c r="DOS950" s="337"/>
      <c r="DOT950" s="337"/>
      <c r="DOU950" s="337"/>
      <c r="DOV950" s="337"/>
      <c r="DOW950" s="337"/>
      <c r="DOX950" s="337"/>
      <c r="DOY950" s="337"/>
      <c r="DOZ950" s="337"/>
      <c r="DPA950" s="337"/>
      <c r="DPB950" s="337"/>
      <c r="DPC950" s="337"/>
      <c r="DPD950" s="337"/>
      <c r="DPE950" s="337"/>
      <c r="DPF950" s="337"/>
      <c r="DPG950" s="337"/>
      <c r="DPH950" s="337"/>
      <c r="DPI950" s="337"/>
      <c r="DPJ950" s="337"/>
      <c r="DPK950" s="337"/>
      <c r="DPL950" s="337"/>
      <c r="DPM950" s="337"/>
      <c r="DPN950" s="337"/>
      <c r="DPO950" s="337"/>
      <c r="DPP950" s="337"/>
      <c r="DPQ950" s="337"/>
      <c r="DPR950" s="337"/>
      <c r="DPS950" s="337"/>
      <c r="DPT950" s="337"/>
      <c r="DPU950" s="337"/>
      <c r="DPV950" s="337"/>
      <c r="DPW950" s="337"/>
      <c r="DPX950" s="337"/>
      <c r="DPY950" s="337"/>
      <c r="DPZ950" s="337"/>
      <c r="DQA950" s="337"/>
      <c r="DQB950" s="337"/>
      <c r="DQC950" s="337"/>
      <c r="DQD950" s="337"/>
      <c r="DQE950" s="337"/>
      <c r="DQF950" s="337"/>
      <c r="DQG950" s="337"/>
      <c r="DQH950" s="337"/>
      <c r="DQI950" s="337"/>
      <c r="DQJ950" s="337"/>
      <c r="DQK950" s="337"/>
      <c r="DQL950" s="337"/>
      <c r="DQM950" s="337"/>
      <c r="DQN950" s="337"/>
      <c r="DQO950" s="337"/>
      <c r="DQP950" s="337"/>
      <c r="DQQ950" s="337"/>
      <c r="DQR950" s="337"/>
      <c r="DQS950" s="337"/>
      <c r="DQT950" s="337"/>
      <c r="DQU950" s="337"/>
      <c r="DQV950" s="337"/>
      <c r="DQW950" s="337"/>
      <c r="DQX950" s="337"/>
      <c r="DQY950" s="337"/>
      <c r="DQZ950" s="337"/>
      <c r="DRA950" s="337"/>
      <c r="DRB950" s="337"/>
      <c r="DRC950" s="337"/>
      <c r="DRD950" s="337"/>
      <c r="DRE950" s="337"/>
      <c r="DRF950" s="337"/>
      <c r="DRG950" s="337"/>
      <c r="DRH950" s="337"/>
      <c r="DRI950" s="337"/>
      <c r="DRJ950" s="337"/>
      <c r="DRK950" s="337"/>
      <c r="DRL950" s="337"/>
      <c r="DRM950" s="337"/>
      <c r="DRN950" s="337"/>
      <c r="DRO950" s="337"/>
      <c r="DRP950" s="337"/>
      <c r="DRQ950" s="337"/>
      <c r="DRR950" s="337"/>
      <c r="DRS950" s="337"/>
      <c r="DRT950" s="337"/>
      <c r="DRU950" s="337"/>
      <c r="DRV950" s="337"/>
      <c r="DRW950" s="337"/>
      <c r="DRX950" s="337"/>
      <c r="DRY950" s="337"/>
      <c r="DRZ950" s="337"/>
      <c r="DSA950" s="337"/>
      <c r="DSB950" s="337"/>
      <c r="DSC950" s="337"/>
      <c r="DSD950" s="337"/>
      <c r="DSE950" s="337"/>
      <c r="DSF950" s="337"/>
      <c r="DSG950" s="337"/>
      <c r="DSH950" s="337"/>
      <c r="DSI950" s="337"/>
      <c r="DSJ950" s="337"/>
      <c r="DSK950" s="337"/>
      <c r="DSL950" s="337"/>
      <c r="DSM950" s="337"/>
      <c r="DSN950" s="337"/>
      <c r="DSO950" s="337"/>
      <c r="DSP950" s="337"/>
      <c r="DSQ950" s="337"/>
      <c r="DSR950" s="337"/>
      <c r="DSS950" s="337"/>
      <c r="DST950" s="337"/>
      <c r="DSU950" s="337"/>
      <c r="DSV950" s="337"/>
      <c r="DSW950" s="337"/>
      <c r="DSX950" s="337"/>
      <c r="DSY950" s="337"/>
      <c r="DSZ950" s="337"/>
      <c r="DTA950" s="337"/>
      <c r="DTB950" s="337"/>
      <c r="DTC950" s="337"/>
      <c r="DTD950" s="337"/>
      <c r="DTE950" s="337"/>
      <c r="DTF950" s="337"/>
      <c r="DTG950" s="337"/>
      <c r="DTH950" s="337"/>
      <c r="DTI950" s="337"/>
      <c r="DTJ950" s="337"/>
      <c r="DTK950" s="337"/>
      <c r="DTL950" s="337"/>
      <c r="DTM950" s="337"/>
      <c r="DTN950" s="337"/>
      <c r="DTO950" s="337"/>
      <c r="DTP950" s="337"/>
      <c r="DTQ950" s="337"/>
      <c r="DTR950" s="337"/>
      <c r="DTS950" s="337"/>
      <c r="DTT950" s="337"/>
      <c r="DTU950" s="337"/>
      <c r="DTV950" s="337"/>
      <c r="DTW950" s="337"/>
      <c r="DTX950" s="337"/>
      <c r="DTY950" s="337"/>
      <c r="DTZ950" s="337"/>
      <c r="DUA950" s="337"/>
      <c r="DUB950" s="337"/>
      <c r="DUC950" s="337"/>
      <c r="DUD950" s="337"/>
      <c r="DUE950" s="337"/>
      <c r="DUF950" s="337"/>
      <c r="DUG950" s="337"/>
      <c r="DUH950" s="337"/>
      <c r="DUI950" s="337"/>
      <c r="DUJ950" s="337"/>
      <c r="DUK950" s="337"/>
      <c r="DUL950" s="337"/>
      <c r="DUM950" s="337"/>
      <c r="DUN950" s="337"/>
      <c r="DUO950" s="337"/>
      <c r="DUP950" s="337"/>
      <c r="DUQ950" s="337"/>
      <c r="DUR950" s="337"/>
      <c r="DUS950" s="337"/>
      <c r="DUT950" s="337"/>
      <c r="DUU950" s="337"/>
      <c r="DUV950" s="337"/>
      <c r="DUW950" s="337"/>
      <c r="DUX950" s="337"/>
      <c r="DUY950" s="337"/>
      <c r="DUZ950" s="337"/>
      <c r="DVA950" s="337"/>
      <c r="DVB950" s="337"/>
      <c r="DVC950" s="337"/>
      <c r="DVD950" s="337"/>
      <c r="DVE950" s="337"/>
      <c r="DVF950" s="337"/>
      <c r="DVG950" s="337"/>
      <c r="DVH950" s="337"/>
      <c r="DVI950" s="337"/>
      <c r="DVJ950" s="337"/>
      <c r="DVK950" s="337"/>
      <c r="DVL950" s="337"/>
      <c r="DVM950" s="337"/>
      <c r="DVN950" s="337"/>
      <c r="DVO950" s="337"/>
      <c r="DVP950" s="337"/>
      <c r="DVQ950" s="337"/>
      <c r="DVR950" s="337"/>
      <c r="DVS950" s="337"/>
      <c r="DVT950" s="337"/>
      <c r="DVU950" s="337"/>
      <c r="DVV950" s="337"/>
      <c r="DVW950" s="337"/>
      <c r="DVX950" s="337"/>
      <c r="DVY950" s="337"/>
      <c r="DVZ950" s="337"/>
      <c r="DWA950" s="337"/>
      <c r="DWB950" s="337"/>
      <c r="DWC950" s="337"/>
      <c r="DWD950" s="337"/>
      <c r="DWE950" s="337"/>
      <c r="DWF950" s="337"/>
      <c r="DWG950" s="337"/>
      <c r="DWH950" s="337"/>
      <c r="DWI950" s="337"/>
      <c r="DWJ950" s="337"/>
      <c r="DWK950" s="337"/>
      <c r="DWL950" s="337"/>
      <c r="DWM950" s="337"/>
      <c r="DWN950" s="337"/>
      <c r="DWO950" s="337"/>
      <c r="DWP950" s="337"/>
      <c r="DWQ950" s="337"/>
      <c r="DWR950" s="337"/>
      <c r="DWS950" s="337"/>
      <c r="DWT950" s="337"/>
      <c r="DWU950" s="337"/>
      <c r="DWV950" s="337"/>
      <c r="DWW950" s="337"/>
      <c r="DWX950" s="337"/>
      <c r="DWY950" s="337"/>
      <c r="DWZ950" s="337"/>
      <c r="DXA950" s="337"/>
      <c r="DXB950" s="337"/>
      <c r="DXC950" s="337"/>
      <c r="DXD950" s="337"/>
      <c r="DXE950" s="337"/>
      <c r="DXF950" s="337"/>
      <c r="DXG950" s="337"/>
      <c r="DXH950" s="337"/>
      <c r="DXI950" s="337"/>
      <c r="DXJ950" s="337"/>
      <c r="DXK950" s="337"/>
      <c r="DXL950" s="337"/>
      <c r="DXM950" s="337"/>
      <c r="DXN950" s="337"/>
      <c r="DXO950" s="337"/>
      <c r="DXP950" s="337"/>
      <c r="DXQ950" s="337"/>
      <c r="DXR950" s="337"/>
      <c r="DXS950" s="337"/>
      <c r="DXT950" s="337"/>
      <c r="DXU950" s="337"/>
      <c r="DXV950" s="337"/>
      <c r="DXW950" s="337"/>
      <c r="DXX950" s="337"/>
      <c r="DXY950" s="337"/>
      <c r="DXZ950" s="337"/>
      <c r="DYA950" s="337"/>
      <c r="DYB950" s="337"/>
      <c r="DYC950" s="337"/>
      <c r="DYD950" s="337"/>
      <c r="DYE950" s="337"/>
      <c r="DYF950" s="337"/>
      <c r="DYG950" s="337"/>
      <c r="DYH950" s="337"/>
      <c r="DYI950" s="337"/>
      <c r="DYJ950" s="337"/>
      <c r="DYK950" s="337"/>
      <c r="DYL950" s="337"/>
      <c r="DYM950" s="337"/>
      <c r="DYN950" s="337"/>
      <c r="DYO950" s="337"/>
      <c r="DYP950" s="337"/>
      <c r="DYQ950" s="337"/>
      <c r="DYR950" s="337"/>
      <c r="DYS950" s="337"/>
      <c r="DYT950" s="337"/>
      <c r="DYU950" s="337"/>
      <c r="DYV950" s="337"/>
      <c r="DYW950" s="337"/>
      <c r="DYX950" s="337"/>
      <c r="DYY950" s="337"/>
      <c r="DYZ950" s="337"/>
      <c r="DZA950" s="337"/>
      <c r="DZB950" s="337"/>
      <c r="DZC950" s="337"/>
      <c r="DZD950" s="337"/>
      <c r="DZE950" s="337"/>
      <c r="DZF950" s="337"/>
      <c r="DZG950" s="337"/>
      <c r="DZH950" s="337"/>
      <c r="DZI950" s="337"/>
      <c r="DZJ950" s="337"/>
      <c r="DZK950" s="337"/>
      <c r="DZL950" s="337"/>
      <c r="DZM950" s="337"/>
      <c r="DZN950" s="337"/>
      <c r="DZO950" s="337"/>
      <c r="DZP950" s="337"/>
      <c r="DZQ950" s="337"/>
      <c r="DZR950" s="337"/>
      <c r="DZS950" s="337"/>
      <c r="DZT950" s="337"/>
      <c r="DZU950" s="337"/>
      <c r="DZV950" s="337"/>
      <c r="DZW950" s="337"/>
      <c r="DZX950" s="337"/>
      <c r="DZY950" s="337"/>
      <c r="DZZ950" s="337"/>
      <c r="EAA950" s="337"/>
      <c r="EAB950" s="337"/>
      <c r="EAC950" s="337"/>
      <c r="EAD950" s="337"/>
      <c r="EAE950" s="337"/>
      <c r="EAF950" s="337"/>
      <c r="EAG950" s="337"/>
      <c r="EAH950" s="337"/>
      <c r="EAI950" s="337"/>
      <c r="EAJ950" s="337"/>
      <c r="EAK950" s="337"/>
      <c r="EAL950" s="337"/>
      <c r="EAM950" s="337"/>
      <c r="EAN950" s="337"/>
      <c r="EAO950" s="337"/>
      <c r="EAP950" s="337"/>
      <c r="EAQ950" s="337"/>
      <c r="EAR950" s="337"/>
      <c r="EAS950" s="337"/>
      <c r="EAT950" s="337"/>
      <c r="EAU950" s="337"/>
      <c r="EAV950" s="337"/>
      <c r="EAW950" s="337"/>
      <c r="EAX950" s="337"/>
      <c r="EAY950" s="337"/>
      <c r="EAZ950" s="337"/>
      <c r="EBA950" s="337"/>
      <c r="EBB950" s="337"/>
      <c r="EBC950" s="337"/>
      <c r="EBD950" s="337"/>
      <c r="EBE950" s="337"/>
      <c r="EBF950" s="337"/>
      <c r="EBG950" s="337"/>
      <c r="EBH950" s="337"/>
      <c r="EBI950" s="337"/>
      <c r="EBJ950" s="337"/>
      <c r="EBK950" s="337"/>
      <c r="EBL950" s="337"/>
      <c r="EBM950" s="337"/>
      <c r="EBN950" s="337"/>
      <c r="EBO950" s="337"/>
      <c r="EBP950" s="337"/>
      <c r="EBQ950" s="337"/>
      <c r="EBR950" s="337"/>
      <c r="EBS950" s="337"/>
      <c r="EBT950" s="337"/>
      <c r="EBU950" s="337"/>
      <c r="EBV950" s="337"/>
      <c r="EBW950" s="337"/>
      <c r="EBX950" s="337"/>
      <c r="EBY950" s="337"/>
      <c r="EBZ950" s="337"/>
      <c r="ECA950" s="337"/>
      <c r="ECB950" s="337"/>
      <c r="ECC950" s="337"/>
      <c r="ECD950" s="337"/>
      <c r="ECE950" s="337"/>
      <c r="ECF950" s="337"/>
      <c r="ECG950" s="337"/>
      <c r="ECH950" s="337"/>
      <c r="ECI950" s="337"/>
      <c r="ECJ950" s="337"/>
      <c r="ECK950" s="337"/>
      <c r="ECL950" s="337"/>
      <c r="ECM950" s="337"/>
      <c r="ECN950" s="337"/>
      <c r="ECO950" s="337"/>
      <c r="ECP950" s="337"/>
      <c r="ECQ950" s="337"/>
      <c r="ECR950" s="337"/>
      <c r="ECS950" s="337"/>
      <c r="ECT950" s="337"/>
      <c r="ECU950" s="337"/>
      <c r="ECV950" s="337"/>
      <c r="ECW950" s="337"/>
      <c r="ECX950" s="337"/>
      <c r="ECY950" s="337"/>
      <c r="ECZ950" s="337"/>
      <c r="EDA950" s="337"/>
      <c r="EDB950" s="337"/>
      <c r="EDC950" s="337"/>
      <c r="EDD950" s="337"/>
      <c r="EDE950" s="337"/>
      <c r="EDF950" s="337"/>
      <c r="EDG950" s="337"/>
      <c r="EDH950" s="337"/>
      <c r="EDI950" s="337"/>
      <c r="EDJ950" s="337"/>
      <c r="EDK950" s="337"/>
      <c r="EDL950" s="337"/>
      <c r="EDM950" s="337"/>
      <c r="EDN950" s="337"/>
      <c r="EDO950" s="337"/>
      <c r="EDP950" s="337"/>
      <c r="EDQ950" s="337"/>
      <c r="EDR950" s="337"/>
      <c r="EDS950" s="337"/>
      <c r="EDT950" s="337"/>
      <c r="EDU950" s="337"/>
      <c r="EDV950" s="337"/>
      <c r="EDW950" s="337"/>
      <c r="EDX950" s="337"/>
      <c r="EDY950" s="337"/>
      <c r="EDZ950" s="337"/>
      <c r="EEA950" s="337"/>
      <c r="EEB950" s="337"/>
      <c r="EEC950" s="337"/>
      <c r="EED950" s="337"/>
      <c r="EEE950" s="337"/>
      <c r="EEF950" s="337"/>
      <c r="EEG950" s="337"/>
      <c r="EEH950" s="337"/>
      <c r="EEI950" s="337"/>
      <c r="EEJ950" s="337"/>
      <c r="EEK950" s="337"/>
      <c r="EEL950" s="337"/>
      <c r="EEM950" s="337"/>
      <c r="EEN950" s="337"/>
      <c r="EEO950" s="337"/>
      <c r="EEP950" s="337"/>
      <c r="EEQ950" s="337"/>
      <c r="EER950" s="337"/>
      <c r="EES950" s="337"/>
      <c r="EET950" s="337"/>
      <c r="EEU950" s="337"/>
      <c r="EEV950" s="337"/>
      <c r="EEW950" s="337"/>
      <c r="EEX950" s="337"/>
      <c r="EEY950" s="337"/>
      <c r="EEZ950" s="337"/>
      <c r="EFA950" s="337"/>
      <c r="EFB950" s="337"/>
      <c r="EFC950" s="337"/>
      <c r="EFD950" s="337"/>
      <c r="EFE950" s="337"/>
      <c r="EFF950" s="337"/>
      <c r="EFG950" s="337"/>
      <c r="EFH950" s="337"/>
      <c r="EFI950" s="337"/>
      <c r="EFJ950" s="337"/>
      <c r="EFK950" s="337"/>
      <c r="EFL950" s="337"/>
      <c r="EFM950" s="337"/>
      <c r="EFN950" s="337"/>
      <c r="EFO950" s="337"/>
      <c r="EFP950" s="337"/>
      <c r="EFQ950" s="337"/>
      <c r="EFR950" s="337"/>
      <c r="EFS950" s="337"/>
      <c r="EFT950" s="337"/>
      <c r="EFU950" s="337"/>
      <c r="EFV950" s="337"/>
      <c r="EFW950" s="337"/>
      <c r="EFX950" s="337"/>
      <c r="EFY950" s="337"/>
      <c r="EFZ950" s="337"/>
      <c r="EGA950" s="337"/>
      <c r="EGB950" s="337"/>
      <c r="EGC950" s="337"/>
      <c r="EGD950" s="337"/>
      <c r="EGE950" s="337"/>
      <c r="EGF950" s="337"/>
      <c r="EGG950" s="337"/>
      <c r="EGH950" s="337"/>
      <c r="EGI950" s="337"/>
      <c r="EGJ950" s="337"/>
      <c r="EGK950" s="337"/>
      <c r="EGL950" s="337"/>
      <c r="EGM950" s="337"/>
      <c r="EGN950" s="337"/>
      <c r="EGO950" s="337"/>
      <c r="EGP950" s="337"/>
      <c r="EGQ950" s="337"/>
      <c r="EGR950" s="337"/>
      <c r="EGS950" s="337"/>
      <c r="EGT950" s="337"/>
      <c r="EGU950" s="337"/>
      <c r="EGV950" s="337"/>
      <c r="EGW950" s="337"/>
      <c r="EGX950" s="337"/>
      <c r="EGY950" s="337"/>
      <c r="EGZ950" s="337"/>
      <c r="EHA950" s="337"/>
      <c r="EHB950" s="337"/>
      <c r="EHC950" s="337"/>
      <c r="EHD950" s="337"/>
      <c r="EHE950" s="337"/>
      <c r="EHF950" s="337"/>
      <c r="EHG950" s="337"/>
      <c r="EHH950" s="337"/>
      <c r="EHI950" s="337"/>
      <c r="EHJ950" s="337"/>
      <c r="EHK950" s="337"/>
      <c r="EHL950" s="337"/>
      <c r="EHM950" s="337"/>
      <c r="EHN950" s="337"/>
      <c r="EHO950" s="337"/>
      <c r="EHP950" s="337"/>
      <c r="EHQ950" s="337"/>
      <c r="EHR950" s="337"/>
      <c r="EHS950" s="337"/>
      <c r="EHT950" s="337"/>
      <c r="EHU950" s="337"/>
      <c r="EHV950" s="337"/>
      <c r="EHW950" s="337"/>
      <c r="EHX950" s="337"/>
      <c r="EHY950" s="337"/>
      <c r="EHZ950" s="337"/>
      <c r="EIA950" s="337"/>
      <c r="EIB950" s="337"/>
      <c r="EIC950" s="337"/>
      <c r="EID950" s="337"/>
      <c r="EIE950" s="337"/>
      <c r="EIF950" s="337"/>
      <c r="EIG950" s="337"/>
      <c r="EIH950" s="337"/>
      <c r="EII950" s="337"/>
      <c r="EIJ950" s="337"/>
      <c r="EIK950" s="337"/>
      <c r="EIL950" s="337"/>
      <c r="EIM950" s="337"/>
      <c r="EIN950" s="337"/>
      <c r="EIO950" s="337"/>
      <c r="EIP950" s="337"/>
      <c r="EIQ950" s="337"/>
      <c r="EIR950" s="337"/>
      <c r="EIS950" s="337"/>
      <c r="EIT950" s="337"/>
      <c r="EIU950" s="337"/>
      <c r="EIV950" s="337"/>
      <c r="EIW950" s="337"/>
      <c r="EIX950" s="337"/>
      <c r="EIY950" s="337"/>
      <c r="EIZ950" s="337"/>
      <c r="EJA950" s="337"/>
      <c r="EJB950" s="337"/>
      <c r="EJC950" s="337"/>
      <c r="EJD950" s="337"/>
      <c r="EJE950" s="337"/>
      <c r="EJF950" s="337"/>
      <c r="EJG950" s="337"/>
      <c r="EJH950" s="337"/>
      <c r="EJI950" s="337"/>
      <c r="EJJ950" s="337"/>
      <c r="EJK950" s="337"/>
      <c r="EJL950" s="337"/>
      <c r="EJM950" s="337"/>
      <c r="EJN950" s="337"/>
      <c r="EJO950" s="337"/>
      <c r="EJP950" s="337"/>
      <c r="EJQ950" s="337"/>
      <c r="EJR950" s="337"/>
      <c r="EJS950" s="337"/>
      <c r="EJT950" s="337"/>
      <c r="EJU950" s="337"/>
      <c r="EJV950" s="337"/>
      <c r="EJW950" s="337"/>
      <c r="EJX950" s="337"/>
      <c r="EJY950" s="337"/>
      <c r="EJZ950" s="337"/>
      <c r="EKA950" s="337"/>
      <c r="EKB950" s="337"/>
      <c r="EKC950" s="337"/>
      <c r="EKD950" s="337"/>
      <c r="EKE950" s="337"/>
      <c r="EKF950" s="337"/>
      <c r="EKG950" s="337"/>
      <c r="EKH950" s="337"/>
      <c r="EKI950" s="337"/>
      <c r="EKJ950" s="337"/>
      <c r="EKK950" s="337"/>
      <c r="EKL950" s="337"/>
      <c r="EKM950" s="337"/>
      <c r="EKN950" s="337"/>
      <c r="EKO950" s="337"/>
      <c r="EKP950" s="337"/>
      <c r="EKQ950" s="337"/>
      <c r="EKR950" s="337"/>
      <c r="EKS950" s="337"/>
      <c r="EKT950" s="337"/>
      <c r="EKU950" s="337"/>
      <c r="EKV950" s="337"/>
      <c r="EKW950" s="337"/>
      <c r="EKX950" s="337"/>
      <c r="EKY950" s="337"/>
      <c r="EKZ950" s="337"/>
      <c r="ELA950" s="337"/>
      <c r="ELB950" s="337"/>
      <c r="ELC950" s="337"/>
      <c r="ELD950" s="337"/>
      <c r="ELE950" s="337"/>
      <c r="ELF950" s="337"/>
      <c r="ELG950" s="337"/>
      <c r="ELH950" s="337"/>
      <c r="ELI950" s="337"/>
      <c r="ELJ950" s="337"/>
      <c r="ELK950" s="337"/>
      <c r="ELL950" s="337"/>
      <c r="ELM950" s="337"/>
      <c r="ELN950" s="337"/>
      <c r="ELO950" s="337"/>
      <c r="ELP950" s="337"/>
      <c r="ELQ950" s="337"/>
      <c r="ELR950" s="337"/>
      <c r="ELS950" s="337"/>
      <c r="ELT950" s="337"/>
      <c r="ELU950" s="337"/>
      <c r="ELV950" s="337"/>
      <c r="ELW950" s="337"/>
      <c r="ELX950" s="337"/>
      <c r="ELY950" s="337"/>
      <c r="ELZ950" s="337"/>
      <c r="EMA950" s="337"/>
      <c r="EMB950" s="337"/>
      <c r="EMC950" s="337"/>
      <c r="EMD950" s="337"/>
      <c r="EME950" s="337"/>
      <c r="EMF950" s="337"/>
      <c r="EMG950" s="337"/>
      <c r="EMH950" s="337"/>
      <c r="EMI950" s="337"/>
      <c r="EMJ950" s="337"/>
      <c r="EMK950" s="337"/>
      <c r="EML950" s="337"/>
      <c r="EMM950" s="337"/>
      <c r="EMN950" s="337"/>
      <c r="EMO950" s="337"/>
      <c r="EMP950" s="337"/>
      <c r="EMQ950" s="337"/>
      <c r="EMR950" s="337"/>
      <c r="EMS950" s="337"/>
      <c r="EMT950" s="337"/>
      <c r="EMU950" s="337"/>
      <c r="EMV950" s="337"/>
      <c r="EMW950" s="337"/>
      <c r="EMX950" s="337"/>
      <c r="EMY950" s="337"/>
      <c r="EMZ950" s="337"/>
      <c r="ENA950" s="337"/>
      <c r="ENB950" s="337"/>
      <c r="ENC950" s="337"/>
      <c r="END950" s="337"/>
      <c r="ENE950" s="337"/>
      <c r="ENF950" s="337"/>
      <c r="ENG950" s="337"/>
      <c r="ENH950" s="337"/>
      <c r="ENI950" s="337"/>
      <c r="ENJ950" s="337"/>
      <c r="ENK950" s="337"/>
      <c r="ENL950" s="337"/>
      <c r="ENM950" s="337"/>
      <c r="ENN950" s="337"/>
      <c r="ENO950" s="337"/>
      <c r="ENP950" s="337"/>
      <c r="ENQ950" s="337"/>
      <c r="ENR950" s="337"/>
      <c r="ENS950" s="337"/>
      <c r="ENT950" s="337"/>
      <c r="ENU950" s="337"/>
      <c r="ENV950" s="337"/>
      <c r="ENW950" s="337"/>
      <c r="ENX950" s="337"/>
      <c r="ENY950" s="337"/>
      <c r="ENZ950" s="337"/>
      <c r="EOA950" s="337"/>
      <c r="EOB950" s="337"/>
      <c r="EOC950" s="337"/>
      <c r="EOD950" s="337"/>
      <c r="EOE950" s="337"/>
      <c r="EOF950" s="337"/>
      <c r="EOG950" s="337"/>
      <c r="EOH950" s="337"/>
      <c r="EOI950" s="337"/>
      <c r="EOJ950" s="337"/>
      <c r="EOK950" s="337"/>
      <c r="EOL950" s="337"/>
      <c r="EOM950" s="337"/>
      <c r="EON950" s="337"/>
      <c r="EOO950" s="337"/>
      <c r="EOP950" s="337"/>
      <c r="EOQ950" s="337"/>
      <c r="EOR950" s="337"/>
      <c r="EOS950" s="337"/>
      <c r="EOT950" s="337"/>
      <c r="EOU950" s="337"/>
      <c r="EOV950" s="337"/>
      <c r="EOW950" s="337"/>
      <c r="EOX950" s="337"/>
      <c r="EOY950" s="337"/>
      <c r="EOZ950" s="337"/>
      <c r="EPA950" s="337"/>
      <c r="EPB950" s="337"/>
      <c r="EPC950" s="337"/>
      <c r="EPD950" s="337"/>
      <c r="EPE950" s="337"/>
      <c r="EPF950" s="337"/>
      <c r="EPG950" s="337"/>
      <c r="EPH950" s="337"/>
      <c r="EPI950" s="337"/>
      <c r="EPJ950" s="337"/>
      <c r="EPK950" s="337"/>
      <c r="EPL950" s="337"/>
      <c r="EPM950" s="337"/>
      <c r="EPN950" s="337"/>
      <c r="EPO950" s="337"/>
      <c r="EPP950" s="337"/>
      <c r="EPQ950" s="337"/>
      <c r="EPR950" s="337"/>
      <c r="EPS950" s="337"/>
      <c r="EPT950" s="337"/>
      <c r="EPU950" s="337"/>
      <c r="EPV950" s="337"/>
      <c r="EPW950" s="337"/>
      <c r="EPX950" s="337"/>
      <c r="EPY950" s="337"/>
      <c r="EPZ950" s="337"/>
      <c r="EQA950" s="337"/>
      <c r="EQB950" s="337"/>
      <c r="EQC950" s="337"/>
      <c r="EQD950" s="337"/>
      <c r="EQE950" s="337"/>
      <c r="EQF950" s="337"/>
      <c r="EQG950" s="337"/>
      <c r="EQH950" s="337"/>
      <c r="EQI950" s="337"/>
      <c r="EQJ950" s="337"/>
      <c r="EQK950" s="337"/>
      <c r="EQL950" s="337"/>
      <c r="EQM950" s="337"/>
      <c r="EQN950" s="337"/>
      <c r="EQO950" s="337"/>
      <c r="EQP950" s="337"/>
      <c r="EQQ950" s="337"/>
      <c r="EQR950" s="337"/>
      <c r="EQS950" s="337"/>
      <c r="EQT950" s="337"/>
      <c r="EQU950" s="337"/>
      <c r="EQV950" s="337"/>
      <c r="EQW950" s="337"/>
      <c r="EQX950" s="337"/>
      <c r="EQY950" s="337"/>
      <c r="EQZ950" s="337"/>
      <c r="ERA950" s="337"/>
      <c r="ERB950" s="337"/>
      <c r="ERC950" s="337"/>
      <c r="ERD950" s="337"/>
      <c r="ERE950" s="337"/>
      <c r="ERF950" s="337"/>
      <c r="ERG950" s="337"/>
      <c r="ERH950" s="337"/>
      <c r="ERI950" s="337"/>
      <c r="ERJ950" s="337"/>
      <c r="ERK950" s="337"/>
      <c r="ERL950" s="337"/>
      <c r="ERM950" s="337"/>
      <c r="ERN950" s="337"/>
      <c r="ERO950" s="337"/>
      <c r="ERP950" s="337"/>
      <c r="ERQ950" s="337"/>
      <c r="ERR950" s="337"/>
      <c r="ERS950" s="337"/>
      <c r="ERT950" s="337"/>
      <c r="ERU950" s="337"/>
      <c r="ERV950" s="337"/>
      <c r="ERW950" s="337"/>
      <c r="ERX950" s="337"/>
      <c r="ERY950" s="337"/>
      <c r="ERZ950" s="337"/>
      <c r="ESA950" s="337"/>
      <c r="ESB950" s="337"/>
      <c r="ESC950" s="337"/>
      <c r="ESD950" s="337"/>
      <c r="ESE950" s="337"/>
      <c r="ESF950" s="337"/>
      <c r="ESG950" s="337"/>
      <c r="ESH950" s="337"/>
      <c r="ESI950" s="337"/>
      <c r="ESJ950" s="337"/>
      <c r="ESK950" s="337"/>
      <c r="ESL950" s="337"/>
      <c r="ESM950" s="337"/>
      <c r="ESN950" s="337"/>
      <c r="ESO950" s="337"/>
      <c r="ESP950" s="337"/>
      <c r="ESQ950" s="337"/>
      <c r="ESR950" s="337"/>
      <c r="ESS950" s="337"/>
      <c r="EST950" s="337"/>
      <c r="ESU950" s="337"/>
      <c r="ESV950" s="337"/>
      <c r="ESW950" s="337"/>
      <c r="ESX950" s="337"/>
      <c r="ESY950" s="337"/>
      <c r="ESZ950" s="337"/>
      <c r="ETA950" s="337"/>
      <c r="ETB950" s="337"/>
      <c r="ETC950" s="337"/>
      <c r="ETD950" s="337"/>
      <c r="ETE950" s="337"/>
      <c r="ETF950" s="337"/>
      <c r="ETG950" s="337"/>
      <c r="ETH950" s="337"/>
      <c r="ETI950" s="337"/>
      <c r="ETJ950" s="337"/>
      <c r="ETK950" s="337"/>
      <c r="ETL950" s="337"/>
      <c r="ETM950" s="337"/>
      <c r="ETN950" s="337"/>
      <c r="ETO950" s="337"/>
      <c r="ETP950" s="337"/>
      <c r="ETQ950" s="337"/>
      <c r="ETR950" s="337"/>
      <c r="ETS950" s="337"/>
      <c r="ETT950" s="337"/>
      <c r="ETU950" s="337"/>
      <c r="ETV950" s="337"/>
      <c r="ETW950" s="337"/>
      <c r="ETX950" s="337"/>
      <c r="ETY950" s="337"/>
      <c r="ETZ950" s="337"/>
      <c r="EUA950" s="337"/>
      <c r="EUB950" s="337"/>
      <c r="EUC950" s="337"/>
      <c r="EUD950" s="337"/>
      <c r="EUE950" s="337"/>
      <c r="EUF950" s="337"/>
      <c r="EUG950" s="337"/>
      <c r="EUH950" s="337"/>
      <c r="EUI950" s="337"/>
      <c r="EUJ950" s="337"/>
      <c r="EUK950" s="337"/>
      <c r="EUL950" s="337"/>
      <c r="EUM950" s="337"/>
      <c r="EUN950" s="337"/>
      <c r="EUO950" s="337"/>
      <c r="EUP950" s="337"/>
      <c r="EUQ950" s="337"/>
      <c r="EUR950" s="337"/>
      <c r="EUS950" s="337"/>
      <c r="EUT950" s="337"/>
      <c r="EUU950" s="337"/>
      <c r="EUV950" s="337"/>
      <c r="EUW950" s="337"/>
      <c r="EUX950" s="337"/>
      <c r="EUY950" s="337"/>
      <c r="EUZ950" s="337"/>
      <c r="EVA950" s="337"/>
      <c r="EVB950" s="337"/>
      <c r="EVC950" s="337"/>
      <c r="EVD950" s="337"/>
      <c r="EVE950" s="337"/>
      <c r="EVF950" s="337"/>
      <c r="EVG950" s="337"/>
      <c r="EVH950" s="337"/>
      <c r="EVI950" s="337"/>
      <c r="EVJ950" s="337"/>
      <c r="EVK950" s="337"/>
      <c r="EVL950" s="337"/>
      <c r="EVM950" s="337"/>
      <c r="EVN950" s="337"/>
      <c r="EVO950" s="337"/>
      <c r="EVP950" s="337"/>
      <c r="EVQ950" s="337"/>
      <c r="EVR950" s="337"/>
      <c r="EVS950" s="337"/>
      <c r="EVT950" s="337"/>
      <c r="EVU950" s="337"/>
      <c r="EVV950" s="337"/>
      <c r="EVW950" s="337"/>
      <c r="EVX950" s="337"/>
      <c r="EVY950" s="337"/>
      <c r="EVZ950" s="337"/>
      <c r="EWA950" s="337"/>
      <c r="EWB950" s="337"/>
      <c r="EWC950" s="337"/>
      <c r="EWD950" s="337"/>
      <c r="EWE950" s="337"/>
      <c r="EWF950" s="337"/>
      <c r="EWG950" s="337"/>
      <c r="EWH950" s="337"/>
      <c r="EWI950" s="337"/>
      <c r="EWJ950" s="337"/>
      <c r="EWK950" s="337"/>
      <c r="EWL950" s="337"/>
      <c r="EWM950" s="337"/>
      <c r="EWN950" s="337"/>
      <c r="EWO950" s="337"/>
      <c r="EWP950" s="337"/>
      <c r="EWQ950" s="337"/>
      <c r="EWR950" s="337"/>
      <c r="EWS950" s="337"/>
      <c r="EWT950" s="337"/>
      <c r="EWU950" s="337"/>
      <c r="EWV950" s="337"/>
      <c r="EWW950" s="337"/>
      <c r="EWX950" s="337"/>
      <c r="EWY950" s="337"/>
      <c r="EWZ950" s="337"/>
      <c r="EXA950" s="337"/>
      <c r="EXB950" s="337"/>
      <c r="EXC950" s="337"/>
      <c r="EXD950" s="337"/>
      <c r="EXE950" s="337"/>
      <c r="EXF950" s="337"/>
      <c r="EXG950" s="337"/>
      <c r="EXH950" s="337"/>
      <c r="EXI950" s="337"/>
      <c r="EXJ950" s="337"/>
      <c r="EXK950" s="337"/>
      <c r="EXL950" s="337"/>
      <c r="EXM950" s="337"/>
      <c r="EXN950" s="337"/>
      <c r="EXO950" s="337"/>
      <c r="EXP950" s="337"/>
      <c r="EXQ950" s="337"/>
      <c r="EXR950" s="337"/>
      <c r="EXS950" s="337"/>
      <c r="EXT950" s="337"/>
      <c r="EXU950" s="337"/>
      <c r="EXV950" s="337"/>
      <c r="EXW950" s="337"/>
      <c r="EXX950" s="337"/>
      <c r="EXY950" s="337"/>
      <c r="EXZ950" s="337"/>
      <c r="EYA950" s="337"/>
      <c r="EYB950" s="337"/>
      <c r="EYC950" s="337"/>
      <c r="EYD950" s="337"/>
      <c r="EYE950" s="337"/>
      <c r="EYF950" s="337"/>
      <c r="EYG950" s="337"/>
      <c r="EYH950" s="337"/>
      <c r="EYI950" s="337"/>
      <c r="EYJ950" s="337"/>
      <c r="EYK950" s="337"/>
      <c r="EYL950" s="337"/>
      <c r="EYM950" s="337"/>
      <c r="EYN950" s="337"/>
      <c r="EYO950" s="337"/>
      <c r="EYP950" s="337"/>
      <c r="EYQ950" s="337"/>
      <c r="EYR950" s="337"/>
      <c r="EYS950" s="337"/>
      <c r="EYT950" s="337"/>
      <c r="EYU950" s="337"/>
      <c r="EYV950" s="337"/>
      <c r="EYW950" s="337"/>
      <c r="EYX950" s="337"/>
      <c r="EYY950" s="337"/>
      <c r="EYZ950" s="337"/>
      <c r="EZA950" s="337"/>
      <c r="EZB950" s="337"/>
      <c r="EZC950" s="337"/>
      <c r="EZD950" s="337"/>
      <c r="EZE950" s="337"/>
      <c r="EZF950" s="337"/>
      <c r="EZG950" s="337"/>
      <c r="EZH950" s="337"/>
      <c r="EZI950" s="337"/>
      <c r="EZJ950" s="337"/>
      <c r="EZK950" s="337"/>
      <c r="EZL950" s="337"/>
      <c r="EZM950" s="337"/>
      <c r="EZN950" s="337"/>
      <c r="EZO950" s="337"/>
      <c r="EZP950" s="337"/>
      <c r="EZQ950" s="337"/>
      <c r="EZR950" s="337"/>
      <c r="EZS950" s="337"/>
      <c r="EZT950" s="337"/>
      <c r="EZU950" s="337"/>
      <c r="EZV950" s="337"/>
      <c r="EZW950" s="337"/>
      <c r="EZX950" s="337"/>
      <c r="EZY950" s="337"/>
      <c r="EZZ950" s="337"/>
      <c r="FAA950" s="337"/>
      <c r="FAB950" s="337"/>
      <c r="FAC950" s="337"/>
      <c r="FAD950" s="337"/>
      <c r="FAE950" s="337"/>
      <c r="FAF950" s="337"/>
      <c r="FAG950" s="337"/>
      <c r="FAH950" s="337"/>
      <c r="FAI950" s="337"/>
      <c r="FAJ950" s="337"/>
      <c r="FAK950" s="337"/>
      <c r="FAL950" s="337"/>
      <c r="FAM950" s="337"/>
      <c r="FAN950" s="337"/>
      <c r="FAO950" s="337"/>
      <c r="FAP950" s="337"/>
      <c r="FAQ950" s="337"/>
      <c r="FAR950" s="337"/>
      <c r="FAS950" s="337"/>
      <c r="FAT950" s="337"/>
      <c r="FAU950" s="337"/>
      <c r="FAV950" s="337"/>
      <c r="FAW950" s="337"/>
      <c r="FAX950" s="337"/>
      <c r="FAY950" s="337"/>
      <c r="FAZ950" s="337"/>
      <c r="FBA950" s="337"/>
      <c r="FBB950" s="337"/>
      <c r="FBC950" s="337"/>
      <c r="FBD950" s="337"/>
      <c r="FBE950" s="337"/>
      <c r="FBF950" s="337"/>
      <c r="FBG950" s="337"/>
      <c r="FBH950" s="337"/>
      <c r="FBI950" s="337"/>
      <c r="FBJ950" s="337"/>
      <c r="FBK950" s="337"/>
      <c r="FBL950" s="337"/>
      <c r="FBM950" s="337"/>
      <c r="FBN950" s="337"/>
      <c r="FBO950" s="337"/>
      <c r="FBP950" s="337"/>
      <c r="FBQ950" s="337"/>
      <c r="FBR950" s="337"/>
      <c r="FBS950" s="337"/>
      <c r="FBT950" s="337"/>
      <c r="FBU950" s="337"/>
      <c r="FBV950" s="337"/>
      <c r="FBW950" s="337"/>
      <c r="FBX950" s="337"/>
      <c r="FBY950" s="337"/>
      <c r="FBZ950" s="337"/>
      <c r="FCA950" s="337"/>
      <c r="FCB950" s="337"/>
      <c r="FCC950" s="337"/>
      <c r="FCD950" s="337"/>
      <c r="FCE950" s="337"/>
      <c r="FCF950" s="337"/>
      <c r="FCG950" s="337"/>
      <c r="FCH950" s="337"/>
      <c r="FCI950" s="337"/>
      <c r="FCJ950" s="337"/>
      <c r="FCK950" s="337"/>
      <c r="FCL950" s="337"/>
      <c r="FCM950" s="337"/>
      <c r="FCN950" s="337"/>
      <c r="FCO950" s="337"/>
      <c r="FCP950" s="337"/>
      <c r="FCQ950" s="337"/>
      <c r="FCR950" s="337"/>
      <c r="FCS950" s="337"/>
      <c r="FCT950" s="337"/>
      <c r="FCU950" s="337"/>
      <c r="FCV950" s="337"/>
      <c r="FCW950" s="337"/>
      <c r="FCX950" s="337"/>
      <c r="FCY950" s="337"/>
      <c r="FCZ950" s="337"/>
      <c r="FDA950" s="337"/>
      <c r="FDB950" s="337"/>
      <c r="FDC950" s="337"/>
      <c r="FDD950" s="337"/>
      <c r="FDE950" s="337"/>
      <c r="FDF950" s="337"/>
      <c r="FDG950" s="337"/>
      <c r="FDH950" s="337"/>
      <c r="FDI950" s="337"/>
      <c r="FDJ950" s="337"/>
      <c r="FDK950" s="337"/>
      <c r="FDL950" s="337"/>
      <c r="FDM950" s="337"/>
      <c r="FDN950" s="337"/>
      <c r="FDO950" s="337"/>
      <c r="FDP950" s="337"/>
      <c r="FDQ950" s="337"/>
      <c r="FDR950" s="337"/>
      <c r="FDS950" s="337"/>
      <c r="FDT950" s="337"/>
      <c r="FDU950" s="337"/>
      <c r="FDV950" s="337"/>
      <c r="FDW950" s="337"/>
      <c r="FDX950" s="337"/>
      <c r="FDY950" s="337"/>
      <c r="FDZ950" s="337"/>
      <c r="FEA950" s="337"/>
      <c r="FEB950" s="337"/>
      <c r="FEC950" s="337"/>
      <c r="FED950" s="337"/>
      <c r="FEE950" s="337"/>
      <c r="FEF950" s="337"/>
      <c r="FEG950" s="337"/>
      <c r="FEH950" s="337"/>
      <c r="FEI950" s="337"/>
      <c r="FEJ950" s="337"/>
      <c r="FEK950" s="337"/>
      <c r="FEL950" s="337"/>
      <c r="FEM950" s="337"/>
      <c r="FEN950" s="337"/>
      <c r="FEO950" s="337"/>
      <c r="FEP950" s="337"/>
      <c r="FEQ950" s="337"/>
      <c r="FER950" s="337"/>
      <c r="FES950" s="337"/>
      <c r="FET950" s="337"/>
      <c r="FEU950" s="337"/>
      <c r="FEV950" s="337"/>
      <c r="FEW950" s="337"/>
      <c r="FEX950" s="337"/>
      <c r="FEY950" s="337"/>
      <c r="FEZ950" s="337"/>
      <c r="FFA950" s="337"/>
      <c r="FFB950" s="337"/>
      <c r="FFC950" s="337"/>
      <c r="FFD950" s="337"/>
      <c r="FFE950" s="337"/>
      <c r="FFF950" s="337"/>
      <c r="FFG950" s="337"/>
      <c r="FFH950" s="337"/>
      <c r="FFI950" s="337"/>
      <c r="FFJ950" s="337"/>
      <c r="FFK950" s="337"/>
      <c r="FFL950" s="337"/>
      <c r="FFM950" s="337"/>
      <c r="FFN950" s="337"/>
      <c r="FFO950" s="337"/>
      <c r="FFP950" s="337"/>
      <c r="FFQ950" s="337"/>
      <c r="FFR950" s="337"/>
      <c r="FFS950" s="337"/>
      <c r="FFT950" s="337"/>
      <c r="FFU950" s="337"/>
      <c r="FFV950" s="337"/>
      <c r="FFW950" s="337"/>
      <c r="FFX950" s="337"/>
      <c r="FFY950" s="337"/>
      <c r="FFZ950" s="337"/>
      <c r="FGA950" s="337"/>
      <c r="FGB950" s="337"/>
      <c r="FGC950" s="337"/>
      <c r="FGD950" s="337"/>
      <c r="FGE950" s="337"/>
      <c r="FGF950" s="337"/>
      <c r="FGG950" s="337"/>
      <c r="FGH950" s="337"/>
      <c r="FGI950" s="337"/>
      <c r="FGJ950" s="337"/>
      <c r="FGK950" s="337"/>
      <c r="FGL950" s="337"/>
      <c r="FGM950" s="337"/>
      <c r="FGN950" s="337"/>
      <c r="FGO950" s="337"/>
      <c r="FGP950" s="337"/>
      <c r="FGQ950" s="337"/>
      <c r="FGR950" s="337"/>
      <c r="FGS950" s="337"/>
      <c r="FGT950" s="337"/>
      <c r="FGU950" s="337"/>
      <c r="FGV950" s="337"/>
      <c r="FGW950" s="337"/>
      <c r="FGX950" s="337"/>
      <c r="FGY950" s="337"/>
      <c r="FGZ950" s="337"/>
      <c r="FHA950" s="337"/>
      <c r="FHB950" s="337"/>
      <c r="FHC950" s="337"/>
      <c r="FHD950" s="337"/>
      <c r="FHE950" s="337"/>
      <c r="FHF950" s="337"/>
      <c r="FHG950" s="337"/>
      <c r="FHH950" s="337"/>
      <c r="FHI950" s="337"/>
      <c r="FHJ950" s="337"/>
      <c r="FHK950" s="337"/>
      <c r="FHL950" s="337"/>
      <c r="FHM950" s="337"/>
      <c r="FHN950" s="337"/>
      <c r="FHO950" s="337"/>
      <c r="FHP950" s="337"/>
      <c r="FHQ950" s="337"/>
      <c r="FHR950" s="337"/>
      <c r="FHS950" s="337"/>
      <c r="FHT950" s="337"/>
      <c r="FHU950" s="337"/>
      <c r="FHV950" s="337"/>
      <c r="FHW950" s="337"/>
      <c r="FHX950" s="337"/>
      <c r="FHY950" s="337"/>
      <c r="FHZ950" s="337"/>
      <c r="FIA950" s="337"/>
      <c r="FIB950" s="337"/>
      <c r="FIC950" s="337"/>
      <c r="FID950" s="337"/>
      <c r="FIE950" s="337"/>
      <c r="FIF950" s="337"/>
      <c r="FIG950" s="337"/>
      <c r="FIH950" s="337"/>
      <c r="FII950" s="337"/>
      <c r="FIJ950" s="337"/>
      <c r="FIK950" s="337"/>
      <c r="FIL950" s="337"/>
      <c r="FIM950" s="337"/>
      <c r="FIN950" s="337"/>
      <c r="FIO950" s="337"/>
      <c r="FIP950" s="337"/>
      <c r="FIQ950" s="337"/>
      <c r="FIR950" s="337"/>
      <c r="FIS950" s="337"/>
      <c r="FIT950" s="337"/>
      <c r="FIU950" s="337"/>
      <c r="FIV950" s="337"/>
      <c r="FIW950" s="337"/>
      <c r="FIX950" s="337"/>
      <c r="FIY950" s="337"/>
      <c r="FIZ950" s="337"/>
      <c r="FJA950" s="337"/>
      <c r="FJB950" s="337"/>
      <c r="FJC950" s="337"/>
      <c r="FJD950" s="337"/>
      <c r="FJE950" s="337"/>
      <c r="FJF950" s="337"/>
      <c r="FJG950" s="337"/>
      <c r="FJH950" s="337"/>
      <c r="FJI950" s="337"/>
      <c r="FJJ950" s="337"/>
      <c r="FJK950" s="337"/>
      <c r="FJL950" s="337"/>
      <c r="FJM950" s="337"/>
      <c r="FJN950" s="337"/>
      <c r="FJO950" s="337"/>
      <c r="FJP950" s="337"/>
      <c r="FJQ950" s="337"/>
      <c r="FJR950" s="337"/>
      <c r="FJS950" s="337"/>
      <c r="FJT950" s="337"/>
      <c r="FJU950" s="337"/>
      <c r="FJV950" s="337"/>
      <c r="FJW950" s="337"/>
      <c r="FJX950" s="337"/>
      <c r="FJY950" s="337"/>
      <c r="FJZ950" s="337"/>
      <c r="FKA950" s="337"/>
      <c r="FKB950" s="337"/>
      <c r="FKC950" s="337"/>
      <c r="FKD950" s="337"/>
      <c r="FKE950" s="337"/>
      <c r="FKF950" s="337"/>
      <c r="FKG950" s="337"/>
      <c r="FKH950" s="337"/>
      <c r="FKI950" s="337"/>
      <c r="FKJ950" s="337"/>
      <c r="FKK950" s="337"/>
      <c r="FKL950" s="337"/>
      <c r="FKM950" s="337"/>
      <c r="FKN950" s="337"/>
      <c r="FKO950" s="337"/>
      <c r="FKP950" s="337"/>
      <c r="FKQ950" s="337"/>
      <c r="FKR950" s="337"/>
      <c r="FKS950" s="337"/>
      <c r="FKT950" s="337"/>
      <c r="FKU950" s="337"/>
      <c r="FKV950" s="337"/>
      <c r="FKW950" s="337"/>
      <c r="FKX950" s="337"/>
      <c r="FKY950" s="337"/>
      <c r="FKZ950" s="337"/>
      <c r="FLA950" s="337"/>
      <c r="FLB950" s="337"/>
      <c r="FLC950" s="337"/>
      <c r="FLD950" s="337"/>
      <c r="FLE950" s="337"/>
      <c r="FLF950" s="337"/>
      <c r="FLG950" s="337"/>
      <c r="FLH950" s="337"/>
      <c r="FLI950" s="337"/>
      <c r="FLJ950" s="337"/>
      <c r="FLK950" s="337"/>
      <c r="FLL950" s="337"/>
      <c r="FLM950" s="337"/>
      <c r="FLN950" s="337"/>
      <c r="FLO950" s="337"/>
      <c r="FLP950" s="337"/>
      <c r="FLQ950" s="337"/>
      <c r="FLR950" s="337"/>
      <c r="FLS950" s="337"/>
      <c r="FLT950" s="337"/>
      <c r="FLU950" s="337"/>
      <c r="FLV950" s="337"/>
      <c r="FLW950" s="337"/>
      <c r="FLX950" s="337"/>
      <c r="FLY950" s="337"/>
      <c r="FLZ950" s="337"/>
      <c r="FMA950" s="337"/>
      <c r="FMB950" s="337"/>
      <c r="FMC950" s="337"/>
      <c r="FMD950" s="337"/>
      <c r="FME950" s="337"/>
      <c r="FMF950" s="337"/>
      <c r="FMG950" s="337"/>
      <c r="FMH950" s="337"/>
      <c r="FMI950" s="337"/>
      <c r="FMJ950" s="337"/>
      <c r="FMK950" s="337"/>
      <c r="FML950" s="337"/>
      <c r="FMM950" s="337"/>
      <c r="FMN950" s="337"/>
      <c r="FMO950" s="337"/>
      <c r="FMP950" s="337"/>
      <c r="FMQ950" s="337"/>
      <c r="FMR950" s="337"/>
      <c r="FMS950" s="337"/>
      <c r="FMT950" s="337"/>
      <c r="FMU950" s="337"/>
      <c r="FMV950" s="337"/>
      <c r="FMW950" s="337"/>
      <c r="FMX950" s="337"/>
      <c r="FMY950" s="337"/>
      <c r="FMZ950" s="337"/>
      <c r="FNA950" s="337"/>
      <c r="FNB950" s="337"/>
      <c r="FNC950" s="337"/>
      <c r="FND950" s="337"/>
      <c r="FNE950" s="337"/>
      <c r="FNF950" s="337"/>
      <c r="FNG950" s="337"/>
      <c r="FNH950" s="337"/>
      <c r="FNI950" s="337"/>
      <c r="FNJ950" s="337"/>
      <c r="FNK950" s="337"/>
      <c r="FNL950" s="337"/>
      <c r="FNM950" s="337"/>
      <c r="FNN950" s="337"/>
      <c r="FNO950" s="337"/>
      <c r="FNP950" s="337"/>
      <c r="FNQ950" s="337"/>
      <c r="FNR950" s="337"/>
      <c r="FNS950" s="337"/>
      <c r="FNT950" s="337"/>
      <c r="FNU950" s="337"/>
      <c r="FNV950" s="337"/>
      <c r="FNW950" s="337"/>
      <c r="FNX950" s="337"/>
      <c r="FNY950" s="337"/>
      <c r="FNZ950" s="337"/>
      <c r="FOA950" s="337"/>
      <c r="FOB950" s="337"/>
      <c r="FOC950" s="337"/>
      <c r="FOD950" s="337"/>
      <c r="FOE950" s="337"/>
      <c r="FOF950" s="337"/>
      <c r="FOG950" s="337"/>
      <c r="FOH950" s="337"/>
      <c r="FOI950" s="337"/>
      <c r="FOJ950" s="337"/>
      <c r="FOK950" s="337"/>
      <c r="FOL950" s="337"/>
      <c r="FOM950" s="337"/>
      <c r="FON950" s="337"/>
      <c r="FOO950" s="337"/>
      <c r="FOP950" s="337"/>
      <c r="FOQ950" s="337"/>
      <c r="FOR950" s="337"/>
      <c r="FOS950" s="337"/>
      <c r="FOT950" s="337"/>
      <c r="FOU950" s="337"/>
      <c r="FOV950" s="337"/>
      <c r="FOW950" s="337"/>
      <c r="FOX950" s="337"/>
      <c r="FOY950" s="337"/>
      <c r="FOZ950" s="337"/>
      <c r="FPA950" s="337"/>
      <c r="FPB950" s="337"/>
      <c r="FPC950" s="337"/>
      <c r="FPD950" s="337"/>
      <c r="FPE950" s="337"/>
      <c r="FPF950" s="337"/>
      <c r="FPG950" s="337"/>
      <c r="FPH950" s="337"/>
      <c r="FPI950" s="337"/>
      <c r="FPJ950" s="337"/>
      <c r="FPK950" s="337"/>
      <c r="FPL950" s="337"/>
      <c r="FPM950" s="337"/>
      <c r="FPN950" s="337"/>
      <c r="FPO950" s="337"/>
      <c r="FPP950" s="337"/>
      <c r="FPQ950" s="337"/>
      <c r="FPR950" s="337"/>
      <c r="FPS950" s="337"/>
      <c r="FPT950" s="337"/>
      <c r="FPU950" s="337"/>
      <c r="FPV950" s="337"/>
      <c r="FPW950" s="337"/>
      <c r="FPX950" s="337"/>
      <c r="FPY950" s="337"/>
      <c r="FPZ950" s="337"/>
      <c r="FQA950" s="337"/>
      <c r="FQB950" s="337"/>
      <c r="FQC950" s="337"/>
      <c r="FQD950" s="337"/>
      <c r="FQE950" s="337"/>
      <c r="FQF950" s="337"/>
      <c r="FQG950" s="337"/>
      <c r="FQH950" s="337"/>
      <c r="FQI950" s="337"/>
      <c r="FQJ950" s="337"/>
      <c r="FQK950" s="337"/>
      <c r="FQL950" s="337"/>
      <c r="FQM950" s="337"/>
      <c r="FQN950" s="337"/>
      <c r="FQO950" s="337"/>
      <c r="FQP950" s="337"/>
      <c r="FQQ950" s="337"/>
      <c r="FQR950" s="337"/>
      <c r="FQS950" s="337"/>
      <c r="FQT950" s="337"/>
      <c r="FQU950" s="337"/>
      <c r="FQV950" s="337"/>
      <c r="FQW950" s="337"/>
      <c r="FQX950" s="337"/>
      <c r="FQY950" s="337"/>
      <c r="FQZ950" s="337"/>
      <c r="FRA950" s="337"/>
      <c r="FRB950" s="337"/>
      <c r="FRC950" s="337"/>
      <c r="FRD950" s="337"/>
      <c r="FRE950" s="337"/>
      <c r="FRF950" s="337"/>
      <c r="FRG950" s="337"/>
      <c r="FRH950" s="337"/>
      <c r="FRI950" s="337"/>
      <c r="FRJ950" s="337"/>
      <c r="FRK950" s="337"/>
      <c r="FRL950" s="337"/>
      <c r="FRM950" s="337"/>
      <c r="FRN950" s="337"/>
      <c r="FRO950" s="337"/>
      <c r="FRP950" s="337"/>
      <c r="FRQ950" s="337"/>
      <c r="FRR950" s="337"/>
      <c r="FRS950" s="337"/>
      <c r="FRT950" s="337"/>
      <c r="FRU950" s="337"/>
      <c r="FRV950" s="337"/>
      <c r="FRW950" s="337"/>
      <c r="FRX950" s="337"/>
      <c r="FRY950" s="337"/>
      <c r="FRZ950" s="337"/>
      <c r="FSA950" s="337"/>
      <c r="FSB950" s="337"/>
      <c r="FSC950" s="337"/>
      <c r="FSD950" s="337"/>
      <c r="FSE950" s="337"/>
      <c r="FSF950" s="337"/>
      <c r="FSG950" s="337"/>
      <c r="FSH950" s="337"/>
      <c r="FSI950" s="337"/>
      <c r="FSJ950" s="337"/>
      <c r="FSK950" s="337"/>
      <c r="FSL950" s="337"/>
      <c r="FSM950" s="337"/>
      <c r="FSN950" s="337"/>
      <c r="FSO950" s="337"/>
      <c r="FSP950" s="337"/>
      <c r="FSQ950" s="337"/>
      <c r="FSR950" s="337"/>
      <c r="FSS950" s="337"/>
      <c r="FST950" s="337"/>
      <c r="FSU950" s="337"/>
      <c r="FSV950" s="337"/>
      <c r="FSW950" s="337"/>
      <c r="FSX950" s="337"/>
      <c r="FSY950" s="337"/>
      <c r="FSZ950" s="337"/>
      <c r="FTA950" s="337"/>
      <c r="FTB950" s="337"/>
      <c r="FTC950" s="337"/>
      <c r="FTD950" s="337"/>
      <c r="FTE950" s="337"/>
      <c r="FTF950" s="337"/>
      <c r="FTG950" s="337"/>
      <c r="FTH950" s="337"/>
      <c r="FTI950" s="337"/>
      <c r="FTJ950" s="337"/>
      <c r="FTK950" s="337"/>
      <c r="FTL950" s="337"/>
      <c r="FTM950" s="337"/>
      <c r="FTN950" s="337"/>
      <c r="FTO950" s="337"/>
      <c r="FTP950" s="337"/>
      <c r="FTQ950" s="337"/>
      <c r="FTR950" s="337"/>
      <c r="FTS950" s="337"/>
      <c r="FTT950" s="337"/>
      <c r="FTU950" s="337"/>
      <c r="FTV950" s="337"/>
      <c r="FTW950" s="337"/>
      <c r="FTX950" s="337"/>
      <c r="FTY950" s="337"/>
      <c r="FTZ950" s="337"/>
      <c r="FUA950" s="337"/>
      <c r="FUB950" s="337"/>
      <c r="FUC950" s="337"/>
      <c r="FUD950" s="337"/>
      <c r="FUE950" s="337"/>
      <c r="FUF950" s="337"/>
      <c r="FUG950" s="337"/>
      <c r="FUH950" s="337"/>
      <c r="FUI950" s="337"/>
      <c r="FUJ950" s="337"/>
      <c r="FUK950" s="337"/>
      <c r="FUL950" s="337"/>
      <c r="FUM950" s="337"/>
      <c r="FUN950" s="337"/>
      <c r="FUO950" s="337"/>
      <c r="FUP950" s="337"/>
      <c r="FUQ950" s="337"/>
      <c r="FUR950" s="337"/>
      <c r="FUS950" s="337"/>
      <c r="FUT950" s="337"/>
      <c r="FUU950" s="337"/>
      <c r="FUV950" s="337"/>
      <c r="FUW950" s="337"/>
      <c r="FUX950" s="337"/>
      <c r="FUY950" s="337"/>
      <c r="FUZ950" s="337"/>
      <c r="FVA950" s="337"/>
      <c r="FVB950" s="337"/>
      <c r="FVC950" s="337"/>
      <c r="FVD950" s="337"/>
      <c r="FVE950" s="337"/>
      <c r="FVF950" s="337"/>
      <c r="FVG950" s="337"/>
      <c r="FVH950" s="337"/>
      <c r="FVI950" s="337"/>
      <c r="FVJ950" s="337"/>
      <c r="FVK950" s="337"/>
      <c r="FVL950" s="337"/>
      <c r="FVM950" s="337"/>
      <c r="FVN950" s="337"/>
      <c r="FVO950" s="337"/>
      <c r="FVP950" s="337"/>
      <c r="FVQ950" s="337"/>
      <c r="FVR950" s="337"/>
      <c r="FVS950" s="337"/>
      <c r="FVT950" s="337"/>
      <c r="FVU950" s="337"/>
      <c r="FVV950" s="337"/>
      <c r="FVW950" s="337"/>
      <c r="FVX950" s="337"/>
      <c r="FVY950" s="337"/>
      <c r="FVZ950" s="337"/>
      <c r="FWA950" s="337"/>
      <c r="FWB950" s="337"/>
      <c r="FWC950" s="337"/>
      <c r="FWD950" s="337"/>
      <c r="FWE950" s="337"/>
      <c r="FWF950" s="337"/>
      <c r="FWG950" s="337"/>
      <c r="FWH950" s="337"/>
      <c r="FWI950" s="337"/>
      <c r="FWJ950" s="337"/>
      <c r="FWK950" s="337"/>
      <c r="FWL950" s="337"/>
      <c r="FWM950" s="337"/>
      <c r="FWN950" s="337"/>
      <c r="FWO950" s="337"/>
      <c r="FWP950" s="337"/>
      <c r="FWQ950" s="337"/>
      <c r="FWR950" s="337"/>
      <c r="FWS950" s="337"/>
      <c r="FWT950" s="337"/>
      <c r="FWU950" s="337"/>
      <c r="FWV950" s="337"/>
      <c r="FWW950" s="337"/>
      <c r="FWX950" s="337"/>
      <c r="FWY950" s="337"/>
      <c r="FWZ950" s="337"/>
      <c r="FXA950" s="337"/>
      <c r="FXB950" s="337"/>
      <c r="FXC950" s="337"/>
      <c r="FXD950" s="337"/>
      <c r="FXE950" s="337"/>
      <c r="FXF950" s="337"/>
      <c r="FXG950" s="337"/>
      <c r="FXH950" s="337"/>
      <c r="FXI950" s="337"/>
      <c r="FXJ950" s="337"/>
      <c r="FXK950" s="337"/>
      <c r="FXL950" s="337"/>
      <c r="FXM950" s="337"/>
      <c r="FXN950" s="337"/>
      <c r="FXO950" s="337"/>
      <c r="FXP950" s="337"/>
      <c r="FXQ950" s="337"/>
      <c r="FXR950" s="337"/>
      <c r="FXS950" s="337"/>
      <c r="FXT950" s="337"/>
      <c r="FXU950" s="337"/>
      <c r="FXV950" s="337"/>
      <c r="FXW950" s="337"/>
      <c r="FXX950" s="337"/>
      <c r="FXY950" s="337"/>
      <c r="FXZ950" s="337"/>
      <c r="FYA950" s="337"/>
      <c r="FYB950" s="337"/>
      <c r="FYC950" s="337"/>
      <c r="FYD950" s="337"/>
      <c r="FYE950" s="337"/>
      <c r="FYF950" s="337"/>
      <c r="FYG950" s="337"/>
      <c r="FYH950" s="337"/>
      <c r="FYI950" s="337"/>
      <c r="FYJ950" s="337"/>
      <c r="FYK950" s="337"/>
      <c r="FYL950" s="337"/>
      <c r="FYM950" s="337"/>
      <c r="FYN950" s="337"/>
      <c r="FYO950" s="337"/>
      <c r="FYP950" s="337"/>
      <c r="FYQ950" s="337"/>
      <c r="FYR950" s="337"/>
      <c r="FYS950" s="337"/>
      <c r="FYT950" s="337"/>
      <c r="FYU950" s="337"/>
      <c r="FYV950" s="337"/>
      <c r="FYW950" s="337"/>
      <c r="FYX950" s="337"/>
      <c r="FYY950" s="337"/>
      <c r="FYZ950" s="337"/>
      <c r="FZA950" s="337"/>
      <c r="FZB950" s="337"/>
      <c r="FZC950" s="337"/>
      <c r="FZD950" s="337"/>
      <c r="FZE950" s="337"/>
      <c r="FZF950" s="337"/>
      <c r="FZG950" s="337"/>
      <c r="FZH950" s="337"/>
      <c r="FZI950" s="337"/>
      <c r="FZJ950" s="337"/>
      <c r="FZK950" s="337"/>
      <c r="FZL950" s="337"/>
      <c r="FZM950" s="337"/>
      <c r="FZN950" s="337"/>
      <c r="FZO950" s="337"/>
      <c r="FZP950" s="337"/>
      <c r="FZQ950" s="337"/>
      <c r="FZR950" s="337"/>
      <c r="FZS950" s="337"/>
      <c r="FZT950" s="337"/>
      <c r="FZU950" s="337"/>
      <c r="FZV950" s="337"/>
      <c r="FZW950" s="337"/>
      <c r="FZX950" s="337"/>
      <c r="FZY950" s="337"/>
      <c r="FZZ950" s="337"/>
      <c r="GAA950" s="337"/>
      <c r="GAB950" s="337"/>
      <c r="GAC950" s="337"/>
      <c r="GAD950" s="337"/>
      <c r="GAE950" s="337"/>
      <c r="GAF950" s="337"/>
      <c r="GAG950" s="337"/>
      <c r="GAH950" s="337"/>
      <c r="GAI950" s="337"/>
      <c r="GAJ950" s="337"/>
      <c r="GAK950" s="337"/>
      <c r="GAL950" s="337"/>
      <c r="GAM950" s="337"/>
      <c r="GAN950" s="337"/>
      <c r="GAO950" s="337"/>
      <c r="GAP950" s="337"/>
      <c r="GAQ950" s="337"/>
      <c r="GAR950" s="337"/>
      <c r="GAS950" s="337"/>
      <c r="GAT950" s="337"/>
      <c r="GAU950" s="337"/>
      <c r="GAV950" s="337"/>
      <c r="GAW950" s="337"/>
      <c r="GAX950" s="337"/>
      <c r="GAY950" s="337"/>
      <c r="GAZ950" s="337"/>
      <c r="GBA950" s="337"/>
      <c r="GBB950" s="337"/>
      <c r="GBC950" s="337"/>
      <c r="GBD950" s="337"/>
      <c r="GBE950" s="337"/>
      <c r="GBF950" s="337"/>
      <c r="GBG950" s="337"/>
      <c r="GBH950" s="337"/>
      <c r="GBI950" s="337"/>
      <c r="GBJ950" s="337"/>
      <c r="GBK950" s="337"/>
      <c r="GBL950" s="337"/>
      <c r="GBM950" s="337"/>
      <c r="GBN950" s="337"/>
      <c r="GBO950" s="337"/>
      <c r="GBP950" s="337"/>
      <c r="GBQ950" s="337"/>
      <c r="GBR950" s="337"/>
      <c r="GBS950" s="337"/>
      <c r="GBT950" s="337"/>
      <c r="GBU950" s="337"/>
      <c r="GBV950" s="337"/>
      <c r="GBW950" s="337"/>
      <c r="GBX950" s="337"/>
      <c r="GBY950" s="337"/>
      <c r="GBZ950" s="337"/>
      <c r="GCA950" s="337"/>
      <c r="GCB950" s="337"/>
      <c r="GCC950" s="337"/>
      <c r="GCD950" s="337"/>
      <c r="GCE950" s="337"/>
      <c r="GCF950" s="337"/>
      <c r="GCG950" s="337"/>
      <c r="GCH950" s="337"/>
      <c r="GCI950" s="337"/>
      <c r="GCJ950" s="337"/>
      <c r="GCK950" s="337"/>
      <c r="GCL950" s="337"/>
      <c r="GCM950" s="337"/>
      <c r="GCN950" s="337"/>
      <c r="GCO950" s="337"/>
      <c r="GCP950" s="337"/>
      <c r="GCQ950" s="337"/>
      <c r="GCR950" s="337"/>
      <c r="GCS950" s="337"/>
      <c r="GCT950" s="337"/>
      <c r="GCU950" s="337"/>
      <c r="GCV950" s="337"/>
      <c r="GCW950" s="337"/>
      <c r="GCX950" s="337"/>
      <c r="GCY950" s="337"/>
      <c r="GCZ950" s="337"/>
      <c r="GDA950" s="337"/>
      <c r="GDB950" s="337"/>
      <c r="GDC950" s="337"/>
      <c r="GDD950" s="337"/>
      <c r="GDE950" s="337"/>
      <c r="GDF950" s="337"/>
      <c r="GDG950" s="337"/>
      <c r="GDH950" s="337"/>
      <c r="GDI950" s="337"/>
      <c r="GDJ950" s="337"/>
      <c r="GDK950" s="337"/>
      <c r="GDL950" s="337"/>
      <c r="GDM950" s="337"/>
      <c r="GDN950" s="337"/>
      <c r="GDO950" s="337"/>
      <c r="GDP950" s="337"/>
      <c r="GDQ950" s="337"/>
      <c r="GDR950" s="337"/>
      <c r="GDS950" s="337"/>
      <c r="GDT950" s="337"/>
      <c r="GDU950" s="337"/>
      <c r="GDV950" s="337"/>
      <c r="GDW950" s="337"/>
      <c r="GDX950" s="337"/>
      <c r="GDY950" s="337"/>
      <c r="GDZ950" s="337"/>
      <c r="GEA950" s="337"/>
      <c r="GEB950" s="337"/>
      <c r="GEC950" s="337"/>
      <c r="GED950" s="337"/>
      <c r="GEE950" s="337"/>
      <c r="GEF950" s="337"/>
      <c r="GEG950" s="337"/>
      <c r="GEH950" s="337"/>
      <c r="GEI950" s="337"/>
      <c r="GEJ950" s="337"/>
      <c r="GEK950" s="337"/>
      <c r="GEL950" s="337"/>
      <c r="GEM950" s="337"/>
      <c r="GEN950" s="337"/>
      <c r="GEO950" s="337"/>
      <c r="GEP950" s="337"/>
      <c r="GEQ950" s="337"/>
      <c r="GER950" s="337"/>
      <c r="GES950" s="337"/>
      <c r="GET950" s="337"/>
      <c r="GEU950" s="337"/>
      <c r="GEV950" s="337"/>
      <c r="GEW950" s="337"/>
      <c r="GEX950" s="337"/>
      <c r="GEY950" s="337"/>
      <c r="GEZ950" s="337"/>
      <c r="GFA950" s="337"/>
      <c r="GFB950" s="337"/>
      <c r="GFC950" s="337"/>
      <c r="GFD950" s="337"/>
      <c r="GFE950" s="337"/>
      <c r="GFF950" s="337"/>
      <c r="GFG950" s="337"/>
      <c r="GFH950" s="337"/>
      <c r="GFI950" s="337"/>
      <c r="GFJ950" s="337"/>
      <c r="GFK950" s="337"/>
      <c r="GFL950" s="337"/>
      <c r="GFM950" s="337"/>
      <c r="GFN950" s="337"/>
      <c r="GFO950" s="337"/>
      <c r="GFP950" s="337"/>
      <c r="GFQ950" s="337"/>
      <c r="GFR950" s="337"/>
      <c r="GFS950" s="337"/>
      <c r="GFT950" s="337"/>
      <c r="GFU950" s="337"/>
      <c r="GFV950" s="337"/>
      <c r="GFW950" s="337"/>
      <c r="GFX950" s="337"/>
      <c r="GFY950" s="337"/>
      <c r="GFZ950" s="337"/>
      <c r="GGA950" s="337"/>
      <c r="GGB950" s="337"/>
      <c r="GGC950" s="337"/>
      <c r="GGD950" s="337"/>
      <c r="GGE950" s="337"/>
      <c r="GGF950" s="337"/>
      <c r="GGG950" s="337"/>
      <c r="GGH950" s="337"/>
      <c r="GGI950" s="337"/>
      <c r="GGJ950" s="337"/>
      <c r="GGK950" s="337"/>
      <c r="GGL950" s="337"/>
      <c r="GGM950" s="337"/>
      <c r="GGN950" s="337"/>
      <c r="GGO950" s="337"/>
      <c r="GGP950" s="337"/>
      <c r="GGQ950" s="337"/>
      <c r="GGR950" s="337"/>
      <c r="GGS950" s="337"/>
      <c r="GGT950" s="337"/>
      <c r="GGU950" s="337"/>
      <c r="GGV950" s="337"/>
      <c r="GGW950" s="337"/>
      <c r="GGX950" s="337"/>
      <c r="GGY950" s="337"/>
      <c r="GGZ950" s="337"/>
      <c r="GHA950" s="337"/>
      <c r="GHB950" s="337"/>
      <c r="GHC950" s="337"/>
      <c r="GHD950" s="337"/>
      <c r="GHE950" s="337"/>
      <c r="GHF950" s="337"/>
      <c r="GHG950" s="337"/>
      <c r="GHH950" s="337"/>
      <c r="GHI950" s="337"/>
      <c r="GHJ950" s="337"/>
      <c r="GHK950" s="337"/>
      <c r="GHL950" s="337"/>
      <c r="GHM950" s="337"/>
      <c r="GHN950" s="337"/>
      <c r="GHO950" s="337"/>
      <c r="GHP950" s="337"/>
      <c r="GHQ950" s="337"/>
      <c r="GHR950" s="337"/>
      <c r="GHS950" s="337"/>
      <c r="GHT950" s="337"/>
      <c r="GHU950" s="337"/>
      <c r="GHV950" s="337"/>
      <c r="GHW950" s="337"/>
      <c r="GHX950" s="337"/>
      <c r="GHY950" s="337"/>
      <c r="GHZ950" s="337"/>
      <c r="GIA950" s="337"/>
      <c r="GIB950" s="337"/>
      <c r="GIC950" s="337"/>
      <c r="GID950" s="337"/>
      <c r="GIE950" s="337"/>
      <c r="GIF950" s="337"/>
      <c r="GIG950" s="337"/>
      <c r="GIH950" s="337"/>
      <c r="GII950" s="337"/>
      <c r="GIJ950" s="337"/>
      <c r="GIK950" s="337"/>
      <c r="GIL950" s="337"/>
      <c r="GIM950" s="337"/>
      <c r="GIN950" s="337"/>
      <c r="GIO950" s="337"/>
      <c r="GIP950" s="337"/>
      <c r="GIQ950" s="337"/>
      <c r="GIR950" s="337"/>
      <c r="GIS950" s="337"/>
      <c r="GIT950" s="337"/>
      <c r="GIU950" s="337"/>
      <c r="GIV950" s="337"/>
      <c r="GIW950" s="337"/>
      <c r="GIX950" s="337"/>
      <c r="GIY950" s="337"/>
      <c r="GIZ950" s="337"/>
      <c r="GJA950" s="337"/>
      <c r="GJB950" s="337"/>
      <c r="GJC950" s="337"/>
      <c r="GJD950" s="337"/>
      <c r="GJE950" s="337"/>
      <c r="GJF950" s="337"/>
      <c r="GJG950" s="337"/>
      <c r="GJH950" s="337"/>
      <c r="GJI950" s="337"/>
      <c r="GJJ950" s="337"/>
      <c r="GJK950" s="337"/>
      <c r="GJL950" s="337"/>
      <c r="GJM950" s="337"/>
      <c r="GJN950" s="337"/>
      <c r="GJO950" s="337"/>
      <c r="GJP950" s="337"/>
      <c r="GJQ950" s="337"/>
      <c r="GJR950" s="337"/>
      <c r="GJS950" s="337"/>
      <c r="GJT950" s="337"/>
      <c r="GJU950" s="337"/>
      <c r="GJV950" s="337"/>
      <c r="GJW950" s="337"/>
      <c r="GJX950" s="337"/>
      <c r="GJY950" s="337"/>
      <c r="GJZ950" s="337"/>
      <c r="GKA950" s="337"/>
      <c r="GKB950" s="337"/>
      <c r="GKC950" s="337"/>
      <c r="GKD950" s="337"/>
      <c r="GKE950" s="337"/>
      <c r="GKF950" s="337"/>
      <c r="GKG950" s="337"/>
      <c r="GKH950" s="337"/>
      <c r="GKI950" s="337"/>
      <c r="GKJ950" s="337"/>
      <c r="GKK950" s="337"/>
      <c r="GKL950" s="337"/>
      <c r="GKM950" s="337"/>
      <c r="GKN950" s="337"/>
      <c r="GKO950" s="337"/>
      <c r="GKP950" s="337"/>
      <c r="GKQ950" s="337"/>
      <c r="GKR950" s="337"/>
      <c r="GKS950" s="337"/>
      <c r="GKT950" s="337"/>
      <c r="GKU950" s="337"/>
      <c r="GKV950" s="337"/>
      <c r="GKW950" s="337"/>
      <c r="GKX950" s="337"/>
      <c r="GKY950" s="337"/>
      <c r="GKZ950" s="337"/>
      <c r="GLA950" s="337"/>
      <c r="GLB950" s="337"/>
      <c r="GLC950" s="337"/>
      <c r="GLD950" s="337"/>
      <c r="GLE950" s="337"/>
      <c r="GLF950" s="337"/>
      <c r="GLG950" s="337"/>
      <c r="GLH950" s="337"/>
      <c r="GLI950" s="337"/>
      <c r="GLJ950" s="337"/>
      <c r="GLK950" s="337"/>
      <c r="GLL950" s="337"/>
      <c r="GLM950" s="337"/>
      <c r="GLN950" s="337"/>
      <c r="GLO950" s="337"/>
      <c r="GLP950" s="337"/>
      <c r="GLQ950" s="337"/>
      <c r="GLR950" s="337"/>
      <c r="GLS950" s="337"/>
      <c r="GLT950" s="337"/>
      <c r="GLU950" s="337"/>
      <c r="GLV950" s="337"/>
      <c r="GLW950" s="337"/>
      <c r="GLX950" s="337"/>
      <c r="GLY950" s="337"/>
      <c r="GLZ950" s="337"/>
      <c r="GMA950" s="337"/>
      <c r="GMB950" s="337"/>
      <c r="GMC950" s="337"/>
      <c r="GMD950" s="337"/>
      <c r="GME950" s="337"/>
      <c r="GMF950" s="337"/>
      <c r="GMG950" s="337"/>
      <c r="GMH950" s="337"/>
      <c r="GMI950" s="337"/>
      <c r="GMJ950" s="337"/>
      <c r="GMK950" s="337"/>
      <c r="GML950" s="337"/>
      <c r="GMM950" s="337"/>
      <c r="GMN950" s="337"/>
      <c r="GMO950" s="337"/>
      <c r="GMP950" s="337"/>
      <c r="GMQ950" s="337"/>
      <c r="GMR950" s="337"/>
      <c r="GMS950" s="337"/>
      <c r="GMT950" s="337"/>
      <c r="GMU950" s="337"/>
      <c r="GMV950" s="337"/>
      <c r="GMW950" s="337"/>
      <c r="GMX950" s="337"/>
      <c r="GMY950" s="337"/>
      <c r="GMZ950" s="337"/>
      <c r="GNA950" s="337"/>
      <c r="GNB950" s="337"/>
      <c r="GNC950" s="337"/>
      <c r="GND950" s="337"/>
      <c r="GNE950" s="337"/>
      <c r="GNF950" s="337"/>
      <c r="GNG950" s="337"/>
      <c r="GNH950" s="337"/>
      <c r="GNI950" s="337"/>
      <c r="GNJ950" s="337"/>
      <c r="GNK950" s="337"/>
      <c r="GNL950" s="337"/>
      <c r="GNM950" s="337"/>
      <c r="GNN950" s="337"/>
      <c r="GNO950" s="337"/>
      <c r="GNP950" s="337"/>
      <c r="GNQ950" s="337"/>
      <c r="GNR950" s="337"/>
      <c r="GNS950" s="337"/>
      <c r="GNT950" s="337"/>
      <c r="GNU950" s="337"/>
      <c r="GNV950" s="337"/>
      <c r="GNW950" s="337"/>
      <c r="GNX950" s="337"/>
      <c r="GNY950" s="337"/>
      <c r="GNZ950" s="337"/>
      <c r="GOA950" s="337"/>
      <c r="GOB950" s="337"/>
      <c r="GOC950" s="337"/>
      <c r="GOD950" s="337"/>
      <c r="GOE950" s="337"/>
      <c r="GOF950" s="337"/>
      <c r="GOG950" s="337"/>
      <c r="GOH950" s="337"/>
      <c r="GOI950" s="337"/>
      <c r="GOJ950" s="337"/>
      <c r="GOK950" s="337"/>
      <c r="GOL950" s="337"/>
      <c r="GOM950" s="337"/>
      <c r="GON950" s="337"/>
      <c r="GOO950" s="337"/>
      <c r="GOP950" s="337"/>
      <c r="GOQ950" s="337"/>
      <c r="GOR950" s="337"/>
      <c r="GOS950" s="337"/>
      <c r="GOT950" s="337"/>
      <c r="GOU950" s="337"/>
      <c r="GOV950" s="337"/>
      <c r="GOW950" s="337"/>
      <c r="GOX950" s="337"/>
      <c r="GOY950" s="337"/>
      <c r="GOZ950" s="337"/>
      <c r="GPA950" s="337"/>
      <c r="GPB950" s="337"/>
      <c r="GPC950" s="337"/>
      <c r="GPD950" s="337"/>
      <c r="GPE950" s="337"/>
      <c r="GPF950" s="337"/>
      <c r="GPG950" s="337"/>
      <c r="GPH950" s="337"/>
      <c r="GPI950" s="337"/>
      <c r="GPJ950" s="337"/>
      <c r="GPK950" s="337"/>
      <c r="GPL950" s="337"/>
      <c r="GPM950" s="337"/>
      <c r="GPN950" s="337"/>
      <c r="GPO950" s="337"/>
      <c r="GPP950" s="337"/>
      <c r="GPQ950" s="337"/>
      <c r="GPR950" s="337"/>
      <c r="GPS950" s="337"/>
      <c r="GPT950" s="337"/>
      <c r="GPU950" s="337"/>
      <c r="GPV950" s="337"/>
      <c r="GPW950" s="337"/>
      <c r="GPX950" s="337"/>
      <c r="GPY950" s="337"/>
      <c r="GPZ950" s="337"/>
      <c r="GQA950" s="337"/>
      <c r="GQB950" s="337"/>
      <c r="GQC950" s="337"/>
      <c r="GQD950" s="337"/>
      <c r="GQE950" s="337"/>
      <c r="GQF950" s="337"/>
      <c r="GQG950" s="337"/>
      <c r="GQH950" s="337"/>
      <c r="GQI950" s="337"/>
      <c r="GQJ950" s="337"/>
      <c r="GQK950" s="337"/>
      <c r="GQL950" s="337"/>
      <c r="GQM950" s="337"/>
      <c r="GQN950" s="337"/>
      <c r="GQO950" s="337"/>
      <c r="GQP950" s="337"/>
      <c r="GQQ950" s="337"/>
      <c r="GQR950" s="337"/>
      <c r="GQS950" s="337"/>
      <c r="GQT950" s="337"/>
      <c r="GQU950" s="337"/>
      <c r="GQV950" s="337"/>
      <c r="GQW950" s="337"/>
      <c r="GQX950" s="337"/>
      <c r="GQY950" s="337"/>
      <c r="GQZ950" s="337"/>
      <c r="GRA950" s="337"/>
      <c r="GRB950" s="337"/>
      <c r="GRC950" s="337"/>
      <c r="GRD950" s="337"/>
      <c r="GRE950" s="337"/>
      <c r="GRF950" s="337"/>
      <c r="GRG950" s="337"/>
      <c r="GRH950" s="337"/>
      <c r="GRI950" s="337"/>
      <c r="GRJ950" s="337"/>
      <c r="GRK950" s="337"/>
      <c r="GRL950" s="337"/>
      <c r="GRM950" s="337"/>
      <c r="GRN950" s="337"/>
      <c r="GRO950" s="337"/>
      <c r="GRP950" s="337"/>
      <c r="GRQ950" s="337"/>
      <c r="GRR950" s="337"/>
      <c r="GRS950" s="337"/>
      <c r="GRT950" s="337"/>
      <c r="GRU950" s="337"/>
      <c r="GRV950" s="337"/>
      <c r="GRW950" s="337"/>
      <c r="GRX950" s="337"/>
      <c r="GRY950" s="337"/>
      <c r="GRZ950" s="337"/>
      <c r="GSA950" s="337"/>
      <c r="GSB950" s="337"/>
      <c r="GSC950" s="337"/>
      <c r="GSD950" s="337"/>
      <c r="GSE950" s="337"/>
      <c r="GSF950" s="337"/>
      <c r="GSG950" s="337"/>
      <c r="GSH950" s="337"/>
      <c r="GSI950" s="337"/>
      <c r="GSJ950" s="337"/>
      <c r="GSK950" s="337"/>
      <c r="GSL950" s="337"/>
      <c r="GSM950" s="337"/>
      <c r="GSN950" s="337"/>
      <c r="GSO950" s="337"/>
      <c r="GSP950" s="337"/>
      <c r="GSQ950" s="337"/>
      <c r="GSR950" s="337"/>
      <c r="GSS950" s="337"/>
      <c r="GST950" s="337"/>
      <c r="GSU950" s="337"/>
      <c r="GSV950" s="337"/>
      <c r="GSW950" s="337"/>
      <c r="GSX950" s="337"/>
      <c r="GSY950" s="337"/>
      <c r="GSZ950" s="337"/>
      <c r="GTA950" s="337"/>
      <c r="GTB950" s="337"/>
      <c r="GTC950" s="337"/>
      <c r="GTD950" s="337"/>
      <c r="GTE950" s="337"/>
      <c r="GTF950" s="337"/>
      <c r="GTG950" s="337"/>
      <c r="GTH950" s="337"/>
      <c r="GTI950" s="337"/>
      <c r="GTJ950" s="337"/>
      <c r="GTK950" s="337"/>
      <c r="GTL950" s="337"/>
      <c r="GTM950" s="337"/>
      <c r="GTN950" s="337"/>
      <c r="GTO950" s="337"/>
      <c r="GTP950" s="337"/>
      <c r="GTQ950" s="337"/>
      <c r="GTR950" s="337"/>
      <c r="GTS950" s="337"/>
      <c r="GTT950" s="337"/>
      <c r="GTU950" s="337"/>
      <c r="GTV950" s="337"/>
      <c r="GTW950" s="337"/>
      <c r="GTX950" s="337"/>
      <c r="GTY950" s="337"/>
      <c r="GTZ950" s="337"/>
      <c r="GUA950" s="337"/>
      <c r="GUB950" s="337"/>
      <c r="GUC950" s="337"/>
      <c r="GUD950" s="337"/>
      <c r="GUE950" s="337"/>
      <c r="GUF950" s="337"/>
      <c r="GUG950" s="337"/>
      <c r="GUH950" s="337"/>
      <c r="GUI950" s="337"/>
      <c r="GUJ950" s="337"/>
      <c r="GUK950" s="337"/>
      <c r="GUL950" s="337"/>
      <c r="GUM950" s="337"/>
      <c r="GUN950" s="337"/>
      <c r="GUO950" s="337"/>
      <c r="GUP950" s="337"/>
      <c r="GUQ950" s="337"/>
      <c r="GUR950" s="337"/>
      <c r="GUS950" s="337"/>
      <c r="GUT950" s="337"/>
      <c r="GUU950" s="337"/>
      <c r="GUV950" s="337"/>
      <c r="GUW950" s="337"/>
      <c r="GUX950" s="337"/>
      <c r="GUY950" s="337"/>
      <c r="GUZ950" s="337"/>
      <c r="GVA950" s="337"/>
      <c r="GVB950" s="337"/>
      <c r="GVC950" s="337"/>
      <c r="GVD950" s="337"/>
      <c r="GVE950" s="337"/>
      <c r="GVF950" s="337"/>
      <c r="GVG950" s="337"/>
      <c r="GVH950" s="337"/>
      <c r="GVI950" s="337"/>
      <c r="GVJ950" s="337"/>
      <c r="GVK950" s="337"/>
      <c r="GVL950" s="337"/>
      <c r="GVM950" s="337"/>
      <c r="GVN950" s="337"/>
      <c r="GVO950" s="337"/>
      <c r="GVP950" s="337"/>
      <c r="GVQ950" s="337"/>
      <c r="GVR950" s="337"/>
      <c r="GVS950" s="337"/>
      <c r="GVT950" s="337"/>
      <c r="GVU950" s="337"/>
      <c r="GVV950" s="337"/>
      <c r="GVW950" s="337"/>
      <c r="GVX950" s="337"/>
      <c r="GVY950" s="337"/>
      <c r="GVZ950" s="337"/>
      <c r="GWA950" s="337"/>
      <c r="GWB950" s="337"/>
      <c r="GWC950" s="337"/>
      <c r="GWD950" s="337"/>
      <c r="GWE950" s="337"/>
      <c r="GWF950" s="337"/>
      <c r="GWG950" s="337"/>
      <c r="GWH950" s="337"/>
      <c r="GWI950" s="337"/>
      <c r="GWJ950" s="337"/>
      <c r="GWK950" s="337"/>
      <c r="GWL950" s="337"/>
      <c r="GWM950" s="337"/>
      <c r="GWN950" s="337"/>
      <c r="GWO950" s="337"/>
      <c r="GWP950" s="337"/>
      <c r="GWQ950" s="337"/>
      <c r="GWR950" s="337"/>
      <c r="GWS950" s="337"/>
      <c r="GWT950" s="337"/>
      <c r="GWU950" s="337"/>
      <c r="GWV950" s="337"/>
      <c r="GWW950" s="337"/>
      <c r="GWX950" s="337"/>
      <c r="GWY950" s="337"/>
      <c r="GWZ950" s="337"/>
      <c r="GXA950" s="337"/>
      <c r="GXB950" s="337"/>
      <c r="GXC950" s="337"/>
      <c r="GXD950" s="337"/>
      <c r="GXE950" s="337"/>
      <c r="GXF950" s="337"/>
      <c r="GXG950" s="337"/>
      <c r="GXH950" s="337"/>
      <c r="GXI950" s="337"/>
      <c r="GXJ950" s="337"/>
      <c r="GXK950" s="337"/>
      <c r="GXL950" s="337"/>
      <c r="GXM950" s="337"/>
      <c r="GXN950" s="337"/>
      <c r="GXO950" s="337"/>
      <c r="GXP950" s="337"/>
      <c r="GXQ950" s="337"/>
      <c r="GXR950" s="337"/>
      <c r="GXS950" s="337"/>
      <c r="GXT950" s="337"/>
      <c r="GXU950" s="337"/>
      <c r="GXV950" s="337"/>
      <c r="GXW950" s="337"/>
      <c r="GXX950" s="337"/>
      <c r="GXY950" s="337"/>
      <c r="GXZ950" s="337"/>
      <c r="GYA950" s="337"/>
      <c r="GYB950" s="337"/>
      <c r="GYC950" s="337"/>
      <c r="GYD950" s="337"/>
      <c r="GYE950" s="337"/>
      <c r="GYF950" s="337"/>
      <c r="GYG950" s="337"/>
      <c r="GYH950" s="337"/>
      <c r="GYI950" s="337"/>
      <c r="GYJ950" s="337"/>
      <c r="GYK950" s="337"/>
      <c r="GYL950" s="337"/>
      <c r="GYM950" s="337"/>
      <c r="GYN950" s="337"/>
      <c r="GYO950" s="337"/>
      <c r="GYP950" s="337"/>
      <c r="GYQ950" s="337"/>
      <c r="GYR950" s="337"/>
      <c r="GYS950" s="337"/>
      <c r="GYT950" s="337"/>
      <c r="GYU950" s="337"/>
      <c r="GYV950" s="337"/>
      <c r="GYW950" s="337"/>
      <c r="GYX950" s="337"/>
      <c r="GYY950" s="337"/>
      <c r="GYZ950" s="337"/>
      <c r="GZA950" s="337"/>
      <c r="GZB950" s="337"/>
      <c r="GZC950" s="337"/>
      <c r="GZD950" s="337"/>
      <c r="GZE950" s="337"/>
      <c r="GZF950" s="337"/>
      <c r="GZG950" s="337"/>
      <c r="GZH950" s="337"/>
      <c r="GZI950" s="337"/>
      <c r="GZJ950" s="337"/>
      <c r="GZK950" s="337"/>
      <c r="GZL950" s="337"/>
      <c r="GZM950" s="337"/>
      <c r="GZN950" s="337"/>
      <c r="GZO950" s="337"/>
      <c r="GZP950" s="337"/>
      <c r="GZQ950" s="337"/>
      <c r="GZR950" s="337"/>
      <c r="GZS950" s="337"/>
      <c r="GZT950" s="337"/>
      <c r="GZU950" s="337"/>
      <c r="GZV950" s="337"/>
      <c r="GZW950" s="337"/>
      <c r="GZX950" s="337"/>
      <c r="GZY950" s="337"/>
      <c r="GZZ950" s="337"/>
      <c r="HAA950" s="337"/>
      <c r="HAB950" s="337"/>
      <c r="HAC950" s="337"/>
      <c r="HAD950" s="337"/>
      <c r="HAE950" s="337"/>
      <c r="HAF950" s="337"/>
      <c r="HAG950" s="337"/>
      <c r="HAH950" s="337"/>
      <c r="HAI950" s="337"/>
      <c r="HAJ950" s="337"/>
      <c r="HAK950" s="337"/>
      <c r="HAL950" s="337"/>
      <c r="HAM950" s="337"/>
      <c r="HAN950" s="337"/>
      <c r="HAO950" s="337"/>
      <c r="HAP950" s="337"/>
      <c r="HAQ950" s="337"/>
      <c r="HAR950" s="337"/>
      <c r="HAS950" s="337"/>
      <c r="HAT950" s="337"/>
      <c r="HAU950" s="337"/>
      <c r="HAV950" s="337"/>
      <c r="HAW950" s="337"/>
      <c r="HAX950" s="337"/>
      <c r="HAY950" s="337"/>
      <c r="HAZ950" s="337"/>
      <c r="HBA950" s="337"/>
      <c r="HBB950" s="337"/>
      <c r="HBC950" s="337"/>
      <c r="HBD950" s="337"/>
      <c r="HBE950" s="337"/>
      <c r="HBF950" s="337"/>
      <c r="HBG950" s="337"/>
      <c r="HBH950" s="337"/>
      <c r="HBI950" s="337"/>
      <c r="HBJ950" s="337"/>
      <c r="HBK950" s="337"/>
      <c r="HBL950" s="337"/>
      <c r="HBM950" s="337"/>
      <c r="HBN950" s="337"/>
      <c r="HBO950" s="337"/>
      <c r="HBP950" s="337"/>
      <c r="HBQ950" s="337"/>
      <c r="HBR950" s="337"/>
      <c r="HBS950" s="337"/>
      <c r="HBT950" s="337"/>
      <c r="HBU950" s="337"/>
      <c r="HBV950" s="337"/>
      <c r="HBW950" s="337"/>
      <c r="HBX950" s="337"/>
      <c r="HBY950" s="337"/>
      <c r="HBZ950" s="337"/>
      <c r="HCA950" s="337"/>
      <c r="HCB950" s="337"/>
      <c r="HCC950" s="337"/>
      <c r="HCD950" s="337"/>
      <c r="HCE950" s="337"/>
      <c r="HCF950" s="337"/>
      <c r="HCG950" s="337"/>
      <c r="HCH950" s="337"/>
      <c r="HCI950" s="337"/>
      <c r="HCJ950" s="337"/>
      <c r="HCK950" s="337"/>
      <c r="HCL950" s="337"/>
      <c r="HCM950" s="337"/>
      <c r="HCN950" s="337"/>
      <c r="HCO950" s="337"/>
      <c r="HCP950" s="337"/>
      <c r="HCQ950" s="337"/>
      <c r="HCR950" s="337"/>
      <c r="HCS950" s="337"/>
      <c r="HCT950" s="337"/>
      <c r="HCU950" s="337"/>
      <c r="HCV950" s="337"/>
      <c r="HCW950" s="337"/>
      <c r="HCX950" s="337"/>
      <c r="HCY950" s="337"/>
      <c r="HCZ950" s="337"/>
      <c r="HDA950" s="337"/>
      <c r="HDB950" s="337"/>
      <c r="HDC950" s="337"/>
      <c r="HDD950" s="337"/>
      <c r="HDE950" s="337"/>
      <c r="HDF950" s="337"/>
      <c r="HDG950" s="337"/>
      <c r="HDH950" s="337"/>
      <c r="HDI950" s="337"/>
      <c r="HDJ950" s="337"/>
      <c r="HDK950" s="337"/>
      <c r="HDL950" s="337"/>
      <c r="HDM950" s="337"/>
      <c r="HDN950" s="337"/>
      <c r="HDO950" s="337"/>
      <c r="HDP950" s="337"/>
      <c r="HDQ950" s="337"/>
      <c r="HDR950" s="337"/>
      <c r="HDS950" s="337"/>
      <c r="HDT950" s="337"/>
      <c r="HDU950" s="337"/>
      <c r="HDV950" s="337"/>
      <c r="HDW950" s="337"/>
      <c r="HDX950" s="337"/>
      <c r="HDY950" s="337"/>
      <c r="HDZ950" s="337"/>
      <c r="HEA950" s="337"/>
      <c r="HEB950" s="337"/>
      <c r="HEC950" s="337"/>
      <c r="HED950" s="337"/>
      <c r="HEE950" s="337"/>
      <c r="HEF950" s="337"/>
      <c r="HEG950" s="337"/>
      <c r="HEH950" s="337"/>
      <c r="HEI950" s="337"/>
      <c r="HEJ950" s="337"/>
      <c r="HEK950" s="337"/>
      <c r="HEL950" s="337"/>
      <c r="HEM950" s="337"/>
      <c r="HEN950" s="337"/>
      <c r="HEO950" s="337"/>
      <c r="HEP950" s="337"/>
      <c r="HEQ950" s="337"/>
      <c r="HER950" s="337"/>
      <c r="HES950" s="337"/>
      <c r="HET950" s="337"/>
      <c r="HEU950" s="337"/>
      <c r="HEV950" s="337"/>
      <c r="HEW950" s="337"/>
      <c r="HEX950" s="337"/>
      <c r="HEY950" s="337"/>
      <c r="HEZ950" s="337"/>
      <c r="HFA950" s="337"/>
      <c r="HFB950" s="337"/>
      <c r="HFC950" s="337"/>
      <c r="HFD950" s="337"/>
      <c r="HFE950" s="337"/>
      <c r="HFF950" s="337"/>
      <c r="HFG950" s="337"/>
      <c r="HFH950" s="337"/>
      <c r="HFI950" s="337"/>
      <c r="HFJ950" s="337"/>
      <c r="HFK950" s="337"/>
      <c r="HFL950" s="337"/>
      <c r="HFM950" s="337"/>
      <c r="HFN950" s="337"/>
      <c r="HFO950" s="337"/>
      <c r="HFP950" s="337"/>
      <c r="HFQ950" s="337"/>
      <c r="HFR950" s="337"/>
      <c r="HFS950" s="337"/>
      <c r="HFT950" s="337"/>
      <c r="HFU950" s="337"/>
      <c r="HFV950" s="337"/>
      <c r="HFW950" s="337"/>
      <c r="HFX950" s="337"/>
      <c r="HFY950" s="337"/>
      <c r="HFZ950" s="337"/>
      <c r="HGA950" s="337"/>
      <c r="HGB950" s="337"/>
      <c r="HGC950" s="337"/>
      <c r="HGD950" s="337"/>
      <c r="HGE950" s="337"/>
      <c r="HGF950" s="337"/>
      <c r="HGG950" s="337"/>
      <c r="HGH950" s="337"/>
      <c r="HGI950" s="337"/>
      <c r="HGJ950" s="337"/>
      <c r="HGK950" s="337"/>
      <c r="HGL950" s="337"/>
      <c r="HGM950" s="337"/>
      <c r="HGN950" s="337"/>
      <c r="HGO950" s="337"/>
      <c r="HGP950" s="337"/>
      <c r="HGQ950" s="337"/>
      <c r="HGR950" s="337"/>
      <c r="HGS950" s="337"/>
      <c r="HGT950" s="337"/>
      <c r="HGU950" s="337"/>
      <c r="HGV950" s="337"/>
      <c r="HGW950" s="337"/>
      <c r="HGX950" s="337"/>
      <c r="HGY950" s="337"/>
      <c r="HGZ950" s="337"/>
      <c r="HHA950" s="337"/>
      <c r="HHB950" s="337"/>
      <c r="HHC950" s="337"/>
      <c r="HHD950" s="337"/>
      <c r="HHE950" s="337"/>
      <c r="HHF950" s="337"/>
      <c r="HHG950" s="337"/>
      <c r="HHH950" s="337"/>
      <c r="HHI950" s="337"/>
      <c r="HHJ950" s="337"/>
      <c r="HHK950" s="337"/>
      <c r="HHL950" s="337"/>
      <c r="HHM950" s="337"/>
      <c r="HHN950" s="337"/>
      <c r="HHO950" s="337"/>
      <c r="HHP950" s="337"/>
      <c r="HHQ950" s="337"/>
      <c r="HHR950" s="337"/>
      <c r="HHS950" s="337"/>
      <c r="HHT950" s="337"/>
      <c r="HHU950" s="337"/>
      <c r="HHV950" s="337"/>
      <c r="HHW950" s="337"/>
      <c r="HHX950" s="337"/>
      <c r="HHY950" s="337"/>
      <c r="HHZ950" s="337"/>
      <c r="HIA950" s="337"/>
      <c r="HIB950" s="337"/>
      <c r="HIC950" s="337"/>
      <c r="HID950" s="337"/>
      <c r="HIE950" s="337"/>
      <c r="HIF950" s="337"/>
      <c r="HIG950" s="337"/>
      <c r="HIH950" s="337"/>
      <c r="HII950" s="337"/>
      <c r="HIJ950" s="337"/>
      <c r="HIK950" s="337"/>
      <c r="HIL950" s="337"/>
      <c r="HIM950" s="337"/>
      <c r="HIN950" s="337"/>
      <c r="HIO950" s="337"/>
      <c r="HIP950" s="337"/>
      <c r="HIQ950" s="337"/>
      <c r="HIR950" s="337"/>
      <c r="HIS950" s="337"/>
      <c r="HIT950" s="337"/>
      <c r="HIU950" s="337"/>
      <c r="HIV950" s="337"/>
      <c r="HIW950" s="337"/>
      <c r="HIX950" s="337"/>
      <c r="HIY950" s="337"/>
      <c r="HIZ950" s="337"/>
      <c r="HJA950" s="337"/>
      <c r="HJB950" s="337"/>
      <c r="HJC950" s="337"/>
      <c r="HJD950" s="337"/>
      <c r="HJE950" s="337"/>
      <c r="HJF950" s="337"/>
      <c r="HJG950" s="337"/>
      <c r="HJH950" s="337"/>
      <c r="HJI950" s="337"/>
      <c r="HJJ950" s="337"/>
      <c r="HJK950" s="337"/>
      <c r="HJL950" s="337"/>
      <c r="HJM950" s="337"/>
      <c r="HJN950" s="337"/>
      <c r="HJO950" s="337"/>
      <c r="HJP950" s="337"/>
      <c r="HJQ950" s="337"/>
      <c r="HJR950" s="337"/>
      <c r="HJS950" s="337"/>
      <c r="HJT950" s="337"/>
      <c r="HJU950" s="337"/>
      <c r="HJV950" s="337"/>
      <c r="HJW950" s="337"/>
      <c r="HJX950" s="337"/>
      <c r="HJY950" s="337"/>
      <c r="HJZ950" s="337"/>
      <c r="HKA950" s="337"/>
      <c r="HKB950" s="337"/>
      <c r="HKC950" s="337"/>
      <c r="HKD950" s="337"/>
      <c r="HKE950" s="337"/>
      <c r="HKF950" s="337"/>
      <c r="HKG950" s="337"/>
      <c r="HKH950" s="337"/>
      <c r="HKI950" s="337"/>
      <c r="HKJ950" s="337"/>
      <c r="HKK950" s="337"/>
      <c r="HKL950" s="337"/>
      <c r="HKM950" s="337"/>
      <c r="HKN950" s="337"/>
      <c r="HKO950" s="337"/>
      <c r="HKP950" s="337"/>
      <c r="HKQ950" s="337"/>
      <c r="HKR950" s="337"/>
      <c r="HKS950" s="337"/>
      <c r="HKT950" s="337"/>
      <c r="HKU950" s="337"/>
      <c r="HKV950" s="337"/>
      <c r="HKW950" s="337"/>
      <c r="HKX950" s="337"/>
      <c r="HKY950" s="337"/>
      <c r="HKZ950" s="337"/>
      <c r="HLA950" s="337"/>
      <c r="HLB950" s="337"/>
      <c r="HLC950" s="337"/>
      <c r="HLD950" s="337"/>
      <c r="HLE950" s="337"/>
      <c r="HLF950" s="337"/>
      <c r="HLG950" s="337"/>
      <c r="HLH950" s="337"/>
      <c r="HLI950" s="337"/>
      <c r="HLJ950" s="337"/>
      <c r="HLK950" s="337"/>
      <c r="HLL950" s="337"/>
      <c r="HLM950" s="337"/>
      <c r="HLN950" s="337"/>
      <c r="HLO950" s="337"/>
      <c r="HLP950" s="337"/>
      <c r="HLQ950" s="337"/>
      <c r="HLR950" s="337"/>
      <c r="HLS950" s="337"/>
      <c r="HLT950" s="337"/>
      <c r="HLU950" s="337"/>
      <c r="HLV950" s="337"/>
      <c r="HLW950" s="337"/>
      <c r="HLX950" s="337"/>
      <c r="HLY950" s="337"/>
      <c r="HLZ950" s="337"/>
      <c r="HMA950" s="337"/>
      <c r="HMB950" s="337"/>
      <c r="HMC950" s="337"/>
      <c r="HMD950" s="337"/>
      <c r="HME950" s="337"/>
      <c r="HMF950" s="337"/>
      <c r="HMG950" s="337"/>
      <c r="HMH950" s="337"/>
      <c r="HMI950" s="337"/>
      <c r="HMJ950" s="337"/>
      <c r="HMK950" s="337"/>
      <c r="HML950" s="337"/>
      <c r="HMM950" s="337"/>
      <c r="HMN950" s="337"/>
      <c r="HMO950" s="337"/>
      <c r="HMP950" s="337"/>
      <c r="HMQ950" s="337"/>
      <c r="HMR950" s="337"/>
      <c r="HMS950" s="337"/>
      <c r="HMT950" s="337"/>
      <c r="HMU950" s="337"/>
      <c r="HMV950" s="337"/>
      <c r="HMW950" s="337"/>
      <c r="HMX950" s="337"/>
      <c r="HMY950" s="337"/>
      <c r="HMZ950" s="337"/>
      <c r="HNA950" s="337"/>
      <c r="HNB950" s="337"/>
      <c r="HNC950" s="337"/>
      <c r="HND950" s="337"/>
      <c r="HNE950" s="337"/>
      <c r="HNF950" s="337"/>
      <c r="HNG950" s="337"/>
      <c r="HNH950" s="337"/>
      <c r="HNI950" s="337"/>
      <c r="HNJ950" s="337"/>
      <c r="HNK950" s="337"/>
      <c r="HNL950" s="337"/>
      <c r="HNM950" s="337"/>
      <c r="HNN950" s="337"/>
      <c r="HNO950" s="337"/>
      <c r="HNP950" s="337"/>
      <c r="HNQ950" s="337"/>
      <c r="HNR950" s="337"/>
      <c r="HNS950" s="337"/>
      <c r="HNT950" s="337"/>
      <c r="HNU950" s="337"/>
      <c r="HNV950" s="337"/>
      <c r="HNW950" s="337"/>
      <c r="HNX950" s="337"/>
      <c r="HNY950" s="337"/>
      <c r="HNZ950" s="337"/>
      <c r="HOA950" s="337"/>
      <c r="HOB950" s="337"/>
      <c r="HOC950" s="337"/>
      <c r="HOD950" s="337"/>
      <c r="HOE950" s="337"/>
      <c r="HOF950" s="337"/>
      <c r="HOG950" s="337"/>
      <c r="HOH950" s="337"/>
      <c r="HOI950" s="337"/>
      <c r="HOJ950" s="337"/>
      <c r="HOK950" s="337"/>
      <c r="HOL950" s="337"/>
      <c r="HOM950" s="337"/>
      <c r="HON950" s="337"/>
      <c r="HOO950" s="337"/>
      <c r="HOP950" s="337"/>
      <c r="HOQ950" s="337"/>
      <c r="HOR950" s="337"/>
      <c r="HOS950" s="337"/>
      <c r="HOT950" s="337"/>
      <c r="HOU950" s="337"/>
      <c r="HOV950" s="337"/>
      <c r="HOW950" s="337"/>
      <c r="HOX950" s="337"/>
      <c r="HOY950" s="337"/>
      <c r="HOZ950" s="337"/>
      <c r="HPA950" s="337"/>
      <c r="HPB950" s="337"/>
      <c r="HPC950" s="337"/>
      <c r="HPD950" s="337"/>
      <c r="HPE950" s="337"/>
      <c r="HPF950" s="337"/>
      <c r="HPG950" s="337"/>
      <c r="HPH950" s="337"/>
      <c r="HPI950" s="337"/>
      <c r="HPJ950" s="337"/>
      <c r="HPK950" s="337"/>
      <c r="HPL950" s="337"/>
      <c r="HPM950" s="337"/>
      <c r="HPN950" s="337"/>
      <c r="HPO950" s="337"/>
      <c r="HPP950" s="337"/>
      <c r="HPQ950" s="337"/>
      <c r="HPR950" s="337"/>
      <c r="HPS950" s="337"/>
      <c r="HPT950" s="337"/>
      <c r="HPU950" s="337"/>
      <c r="HPV950" s="337"/>
      <c r="HPW950" s="337"/>
      <c r="HPX950" s="337"/>
      <c r="HPY950" s="337"/>
      <c r="HPZ950" s="337"/>
      <c r="HQA950" s="337"/>
      <c r="HQB950" s="337"/>
      <c r="HQC950" s="337"/>
      <c r="HQD950" s="337"/>
      <c r="HQE950" s="337"/>
      <c r="HQF950" s="337"/>
      <c r="HQG950" s="337"/>
      <c r="HQH950" s="337"/>
      <c r="HQI950" s="337"/>
      <c r="HQJ950" s="337"/>
      <c r="HQK950" s="337"/>
      <c r="HQL950" s="337"/>
      <c r="HQM950" s="337"/>
      <c r="HQN950" s="337"/>
      <c r="HQO950" s="337"/>
      <c r="HQP950" s="337"/>
      <c r="HQQ950" s="337"/>
      <c r="HQR950" s="337"/>
      <c r="HQS950" s="337"/>
      <c r="HQT950" s="337"/>
      <c r="HQU950" s="337"/>
      <c r="HQV950" s="337"/>
      <c r="HQW950" s="337"/>
      <c r="HQX950" s="337"/>
      <c r="HQY950" s="337"/>
      <c r="HQZ950" s="337"/>
      <c r="HRA950" s="337"/>
      <c r="HRB950" s="337"/>
      <c r="HRC950" s="337"/>
      <c r="HRD950" s="337"/>
      <c r="HRE950" s="337"/>
      <c r="HRF950" s="337"/>
      <c r="HRG950" s="337"/>
      <c r="HRH950" s="337"/>
      <c r="HRI950" s="337"/>
      <c r="HRJ950" s="337"/>
      <c r="HRK950" s="337"/>
      <c r="HRL950" s="337"/>
      <c r="HRM950" s="337"/>
      <c r="HRN950" s="337"/>
      <c r="HRO950" s="337"/>
      <c r="HRP950" s="337"/>
      <c r="HRQ950" s="337"/>
      <c r="HRR950" s="337"/>
      <c r="HRS950" s="337"/>
      <c r="HRT950" s="337"/>
      <c r="HRU950" s="337"/>
      <c r="HRV950" s="337"/>
      <c r="HRW950" s="337"/>
      <c r="HRX950" s="337"/>
      <c r="HRY950" s="337"/>
      <c r="HRZ950" s="337"/>
      <c r="HSA950" s="337"/>
      <c r="HSB950" s="337"/>
      <c r="HSC950" s="337"/>
      <c r="HSD950" s="337"/>
      <c r="HSE950" s="337"/>
      <c r="HSF950" s="337"/>
      <c r="HSG950" s="337"/>
      <c r="HSH950" s="337"/>
      <c r="HSI950" s="337"/>
      <c r="HSJ950" s="337"/>
      <c r="HSK950" s="337"/>
      <c r="HSL950" s="337"/>
      <c r="HSM950" s="337"/>
      <c r="HSN950" s="337"/>
      <c r="HSO950" s="337"/>
      <c r="HSP950" s="337"/>
      <c r="HSQ950" s="337"/>
      <c r="HSR950" s="337"/>
      <c r="HSS950" s="337"/>
      <c r="HST950" s="337"/>
      <c r="HSU950" s="337"/>
      <c r="HSV950" s="337"/>
      <c r="HSW950" s="337"/>
      <c r="HSX950" s="337"/>
      <c r="HSY950" s="337"/>
      <c r="HSZ950" s="337"/>
      <c r="HTA950" s="337"/>
      <c r="HTB950" s="337"/>
      <c r="HTC950" s="337"/>
      <c r="HTD950" s="337"/>
      <c r="HTE950" s="337"/>
      <c r="HTF950" s="337"/>
      <c r="HTG950" s="337"/>
      <c r="HTH950" s="337"/>
      <c r="HTI950" s="337"/>
      <c r="HTJ950" s="337"/>
      <c r="HTK950" s="337"/>
      <c r="HTL950" s="337"/>
      <c r="HTM950" s="337"/>
      <c r="HTN950" s="337"/>
      <c r="HTO950" s="337"/>
      <c r="HTP950" s="337"/>
      <c r="HTQ950" s="337"/>
      <c r="HTR950" s="337"/>
      <c r="HTS950" s="337"/>
      <c r="HTT950" s="337"/>
      <c r="HTU950" s="337"/>
      <c r="HTV950" s="337"/>
      <c r="HTW950" s="337"/>
      <c r="HTX950" s="337"/>
      <c r="HTY950" s="337"/>
      <c r="HTZ950" s="337"/>
      <c r="HUA950" s="337"/>
      <c r="HUB950" s="337"/>
      <c r="HUC950" s="337"/>
      <c r="HUD950" s="337"/>
      <c r="HUE950" s="337"/>
      <c r="HUF950" s="337"/>
      <c r="HUG950" s="337"/>
      <c r="HUH950" s="337"/>
      <c r="HUI950" s="337"/>
      <c r="HUJ950" s="337"/>
      <c r="HUK950" s="337"/>
      <c r="HUL950" s="337"/>
      <c r="HUM950" s="337"/>
      <c r="HUN950" s="337"/>
      <c r="HUO950" s="337"/>
      <c r="HUP950" s="337"/>
      <c r="HUQ950" s="337"/>
      <c r="HUR950" s="337"/>
      <c r="HUS950" s="337"/>
      <c r="HUT950" s="337"/>
      <c r="HUU950" s="337"/>
      <c r="HUV950" s="337"/>
      <c r="HUW950" s="337"/>
      <c r="HUX950" s="337"/>
      <c r="HUY950" s="337"/>
      <c r="HUZ950" s="337"/>
      <c r="HVA950" s="337"/>
      <c r="HVB950" s="337"/>
      <c r="HVC950" s="337"/>
      <c r="HVD950" s="337"/>
      <c r="HVE950" s="337"/>
      <c r="HVF950" s="337"/>
      <c r="HVG950" s="337"/>
      <c r="HVH950" s="337"/>
      <c r="HVI950" s="337"/>
      <c r="HVJ950" s="337"/>
      <c r="HVK950" s="337"/>
      <c r="HVL950" s="337"/>
      <c r="HVM950" s="337"/>
      <c r="HVN950" s="337"/>
      <c r="HVO950" s="337"/>
      <c r="HVP950" s="337"/>
      <c r="HVQ950" s="337"/>
      <c r="HVR950" s="337"/>
      <c r="HVS950" s="337"/>
      <c r="HVT950" s="337"/>
      <c r="HVU950" s="337"/>
      <c r="HVV950" s="337"/>
      <c r="HVW950" s="337"/>
      <c r="HVX950" s="337"/>
      <c r="HVY950" s="337"/>
      <c r="HVZ950" s="337"/>
      <c r="HWA950" s="337"/>
      <c r="HWB950" s="337"/>
      <c r="HWC950" s="337"/>
      <c r="HWD950" s="337"/>
      <c r="HWE950" s="337"/>
      <c r="HWF950" s="337"/>
      <c r="HWG950" s="337"/>
      <c r="HWH950" s="337"/>
      <c r="HWI950" s="337"/>
      <c r="HWJ950" s="337"/>
      <c r="HWK950" s="337"/>
      <c r="HWL950" s="337"/>
      <c r="HWM950" s="337"/>
      <c r="HWN950" s="337"/>
      <c r="HWO950" s="337"/>
      <c r="HWP950" s="337"/>
      <c r="HWQ950" s="337"/>
      <c r="HWR950" s="337"/>
      <c r="HWS950" s="337"/>
      <c r="HWT950" s="337"/>
      <c r="HWU950" s="337"/>
      <c r="HWV950" s="337"/>
      <c r="HWW950" s="337"/>
      <c r="HWX950" s="337"/>
      <c r="HWY950" s="337"/>
      <c r="HWZ950" s="337"/>
      <c r="HXA950" s="337"/>
      <c r="HXB950" s="337"/>
      <c r="HXC950" s="337"/>
      <c r="HXD950" s="337"/>
      <c r="HXE950" s="337"/>
      <c r="HXF950" s="337"/>
      <c r="HXG950" s="337"/>
      <c r="HXH950" s="337"/>
      <c r="HXI950" s="337"/>
      <c r="HXJ950" s="337"/>
      <c r="HXK950" s="337"/>
      <c r="HXL950" s="337"/>
      <c r="HXM950" s="337"/>
      <c r="HXN950" s="337"/>
      <c r="HXO950" s="337"/>
      <c r="HXP950" s="337"/>
      <c r="HXQ950" s="337"/>
      <c r="HXR950" s="337"/>
      <c r="HXS950" s="337"/>
      <c r="HXT950" s="337"/>
      <c r="HXU950" s="337"/>
      <c r="HXV950" s="337"/>
      <c r="HXW950" s="337"/>
      <c r="HXX950" s="337"/>
      <c r="HXY950" s="337"/>
      <c r="HXZ950" s="337"/>
      <c r="HYA950" s="337"/>
      <c r="HYB950" s="337"/>
      <c r="HYC950" s="337"/>
      <c r="HYD950" s="337"/>
      <c r="HYE950" s="337"/>
      <c r="HYF950" s="337"/>
      <c r="HYG950" s="337"/>
      <c r="HYH950" s="337"/>
      <c r="HYI950" s="337"/>
      <c r="HYJ950" s="337"/>
      <c r="HYK950" s="337"/>
      <c r="HYL950" s="337"/>
      <c r="HYM950" s="337"/>
      <c r="HYN950" s="337"/>
      <c r="HYO950" s="337"/>
      <c r="HYP950" s="337"/>
      <c r="HYQ950" s="337"/>
      <c r="HYR950" s="337"/>
      <c r="HYS950" s="337"/>
      <c r="HYT950" s="337"/>
      <c r="HYU950" s="337"/>
      <c r="HYV950" s="337"/>
      <c r="HYW950" s="337"/>
      <c r="HYX950" s="337"/>
      <c r="HYY950" s="337"/>
      <c r="HYZ950" s="337"/>
      <c r="HZA950" s="337"/>
      <c r="HZB950" s="337"/>
      <c r="HZC950" s="337"/>
      <c r="HZD950" s="337"/>
      <c r="HZE950" s="337"/>
      <c r="HZF950" s="337"/>
      <c r="HZG950" s="337"/>
      <c r="HZH950" s="337"/>
      <c r="HZI950" s="337"/>
      <c r="HZJ950" s="337"/>
      <c r="HZK950" s="337"/>
      <c r="HZL950" s="337"/>
      <c r="HZM950" s="337"/>
      <c r="HZN950" s="337"/>
      <c r="HZO950" s="337"/>
      <c r="HZP950" s="337"/>
      <c r="HZQ950" s="337"/>
      <c r="HZR950" s="337"/>
      <c r="HZS950" s="337"/>
      <c r="HZT950" s="337"/>
      <c r="HZU950" s="337"/>
      <c r="HZV950" s="337"/>
      <c r="HZW950" s="337"/>
      <c r="HZX950" s="337"/>
      <c r="HZY950" s="337"/>
      <c r="HZZ950" s="337"/>
      <c r="IAA950" s="337"/>
      <c r="IAB950" s="337"/>
      <c r="IAC950" s="337"/>
      <c r="IAD950" s="337"/>
      <c r="IAE950" s="337"/>
      <c r="IAF950" s="337"/>
      <c r="IAG950" s="337"/>
      <c r="IAH950" s="337"/>
      <c r="IAI950" s="337"/>
      <c r="IAJ950" s="337"/>
      <c r="IAK950" s="337"/>
      <c r="IAL950" s="337"/>
      <c r="IAM950" s="337"/>
      <c r="IAN950" s="337"/>
      <c r="IAO950" s="337"/>
      <c r="IAP950" s="337"/>
      <c r="IAQ950" s="337"/>
      <c r="IAR950" s="337"/>
      <c r="IAS950" s="337"/>
      <c r="IAT950" s="337"/>
      <c r="IAU950" s="337"/>
      <c r="IAV950" s="337"/>
      <c r="IAW950" s="337"/>
      <c r="IAX950" s="337"/>
      <c r="IAY950" s="337"/>
      <c r="IAZ950" s="337"/>
      <c r="IBA950" s="337"/>
      <c r="IBB950" s="337"/>
      <c r="IBC950" s="337"/>
      <c r="IBD950" s="337"/>
      <c r="IBE950" s="337"/>
      <c r="IBF950" s="337"/>
      <c r="IBG950" s="337"/>
      <c r="IBH950" s="337"/>
      <c r="IBI950" s="337"/>
      <c r="IBJ950" s="337"/>
      <c r="IBK950" s="337"/>
      <c r="IBL950" s="337"/>
      <c r="IBM950" s="337"/>
      <c r="IBN950" s="337"/>
      <c r="IBO950" s="337"/>
      <c r="IBP950" s="337"/>
      <c r="IBQ950" s="337"/>
      <c r="IBR950" s="337"/>
      <c r="IBS950" s="337"/>
      <c r="IBT950" s="337"/>
      <c r="IBU950" s="337"/>
      <c r="IBV950" s="337"/>
      <c r="IBW950" s="337"/>
      <c r="IBX950" s="337"/>
      <c r="IBY950" s="337"/>
      <c r="IBZ950" s="337"/>
      <c r="ICA950" s="337"/>
      <c r="ICB950" s="337"/>
      <c r="ICC950" s="337"/>
      <c r="ICD950" s="337"/>
      <c r="ICE950" s="337"/>
      <c r="ICF950" s="337"/>
      <c r="ICG950" s="337"/>
      <c r="ICH950" s="337"/>
      <c r="ICI950" s="337"/>
      <c r="ICJ950" s="337"/>
      <c r="ICK950" s="337"/>
      <c r="ICL950" s="337"/>
      <c r="ICM950" s="337"/>
      <c r="ICN950" s="337"/>
      <c r="ICO950" s="337"/>
      <c r="ICP950" s="337"/>
      <c r="ICQ950" s="337"/>
      <c r="ICR950" s="337"/>
      <c r="ICS950" s="337"/>
      <c r="ICT950" s="337"/>
      <c r="ICU950" s="337"/>
      <c r="ICV950" s="337"/>
      <c r="ICW950" s="337"/>
      <c r="ICX950" s="337"/>
      <c r="ICY950" s="337"/>
      <c r="ICZ950" s="337"/>
      <c r="IDA950" s="337"/>
      <c r="IDB950" s="337"/>
      <c r="IDC950" s="337"/>
      <c r="IDD950" s="337"/>
      <c r="IDE950" s="337"/>
      <c r="IDF950" s="337"/>
      <c r="IDG950" s="337"/>
      <c r="IDH950" s="337"/>
      <c r="IDI950" s="337"/>
      <c r="IDJ950" s="337"/>
      <c r="IDK950" s="337"/>
      <c r="IDL950" s="337"/>
      <c r="IDM950" s="337"/>
      <c r="IDN950" s="337"/>
      <c r="IDO950" s="337"/>
      <c r="IDP950" s="337"/>
      <c r="IDQ950" s="337"/>
      <c r="IDR950" s="337"/>
      <c r="IDS950" s="337"/>
      <c r="IDT950" s="337"/>
      <c r="IDU950" s="337"/>
      <c r="IDV950" s="337"/>
      <c r="IDW950" s="337"/>
      <c r="IDX950" s="337"/>
      <c r="IDY950" s="337"/>
      <c r="IDZ950" s="337"/>
      <c r="IEA950" s="337"/>
      <c r="IEB950" s="337"/>
      <c r="IEC950" s="337"/>
      <c r="IED950" s="337"/>
      <c r="IEE950" s="337"/>
      <c r="IEF950" s="337"/>
      <c r="IEG950" s="337"/>
      <c r="IEH950" s="337"/>
      <c r="IEI950" s="337"/>
      <c r="IEJ950" s="337"/>
      <c r="IEK950" s="337"/>
      <c r="IEL950" s="337"/>
      <c r="IEM950" s="337"/>
      <c r="IEN950" s="337"/>
      <c r="IEO950" s="337"/>
      <c r="IEP950" s="337"/>
      <c r="IEQ950" s="337"/>
      <c r="IER950" s="337"/>
      <c r="IES950" s="337"/>
      <c r="IET950" s="337"/>
      <c r="IEU950" s="337"/>
      <c r="IEV950" s="337"/>
      <c r="IEW950" s="337"/>
      <c r="IEX950" s="337"/>
      <c r="IEY950" s="337"/>
      <c r="IEZ950" s="337"/>
      <c r="IFA950" s="337"/>
      <c r="IFB950" s="337"/>
      <c r="IFC950" s="337"/>
      <c r="IFD950" s="337"/>
      <c r="IFE950" s="337"/>
      <c r="IFF950" s="337"/>
      <c r="IFG950" s="337"/>
      <c r="IFH950" s="337"/>
      <c r="IFI950" s="337"/>
      <c r="IFJ950" s="337"/>
      <c r="IFK950" s="337"/>
      <c r="IFL950" s="337"/>
      <c r="IFM950" s="337"/>
      <c r="IFN950" s="337"/>
      <c r="IFO950" s="337"/>
      <c r="IFP950" s="337"/>
      <c r="IFQ950" s="337"/>
      <c r="IFR950" s="337"/>
      <c r="IFS950" s="337"/>
      <c r="IFT950" s="337"/>
      <c r="IFU950" s="337"/>
      <c r="IFV950" s="337"/>
      <c r="IFW950" s="337"/>
      <c r="IFX950" s="337"/>
      <c r="IFY950" s="337"/>
      <c r="IFZ950" s="337"/>
      <c r="IGA950" s="337"/>
      <c r="IGB950" s="337"/>
      <c r="IGC950" s="337"/>
      <c r="IGD950" s="337"/>
      <c r="IGE950" s="337"/>
      <c r="IGF950" s="337"/>
      <c r="IGG950" s="337"/>
      <c r="IGH950" s="337"/>
      <c r="IGI950" s="337"/>
      <c r="IGJ950" s="337"/>
      <c r="IGK950" s="337"/>
      <c r="IGL950" s="337"/>
      <c r="IGM950" s="337"/>
      <c r="IGN950" s="337"/>
      <c r="IGO950" s="337"/>
      <c r="IGP950" s="337"/>
      <c r="IGQ950" s="337"/>
      <c r="IGR950" s="337"/>
      <c r="IGS950" s="337"/>
      <c r="IGT950" s="337"/>
      <c r="IGU950" s="337"/>
      <c r="IGV950" s="337"/>
      <c r="IGW950" s="337"/>
      <c r="IGX950" s="337"/>
      <c r="IGY950" s="337"/>
      <c r="IGZ950" s="337"/>
      <c r="IHA950" s="337"/>
      <c r="IHB950" s="337"/>
      <c r="IHC950" s="337"/>
      <c r="IHD950" s="337"/>
      <c r="IHE950" s="337"/>
      <c r="IHF950" s="337"/>
      <c r="IHG950" s="337"/>
      <c r="IHH950" s="337"/>
      <c r="IHI950" s="337"/>
      <c r="IHJ950" s="337"/>
      <c r="IHK950" s="337"/>
      <c r="IHL950" s="337"/>
      <c r="IHM950" s="337"/>
      <c r="IHN950" s="337"/>
      <c r="IHO950" s="337"/>
      <c r="IHP950" s="337"/>
      <c r="IHQ950" s="337"/>
      <c r="IHR950" s="337"/>
      <c r="IHS950" s="337"/>
      <c r="IHT950" s="337"/>
      <c r="IHU950" s="337"/>
      <c r="IHV950" s="337"/>
      <c r="IHW950" s="337"/>
      <c r="IHX950" s="337"/>
      <c r="IHY950" s="337"/>
      <c r="IHZ950" s="337"/>
      <c r="IIA950" s="337"/>
      <c r="IIB950" s="337"/>
      <c r="IIC950" s="337"/>
      <c r="IID950" s="337"/>
      <c r="IIE950" s="337"/>
      <c r="IIF950" s="337"/>
      <c r="IIG950" s="337"/>
      <c r="IIH950" s="337"/>
      <c r="III950" s="337"/>
      <c r="IIJ950" s="337"/>
      <c r="IIK950" s="337"/>
      <c r="IIL950" s="337"/>
      <c r="IIM950" s="337"/>
      <c r="IIN950" s="337"/>
      <c r="IIO950" s="337"/>
      <c r="IIP950" s="337"/>
      <c r="IIQ950" s="337"/>
      <c r="IIR950" s="337"/>
      <c r="IIS950" s="337"/>
      <c r="IIT950" s="337"/>
      <c r="IIU950" s="337"/>
      <c r="IIV950" s="337"/>
      <c r="IIW950" s="337"/>
      <c r="IIX950" s="337"/>
      <c r="IIY950" s="337"/>
      <c r="IIZ950" s="337"/>
      <c r="IJA950" s="337"/>
      <c r="IJB950" s="337"/>
      <c r="IJC950" s="337"/>
      <c r="IJD950" s="337"/>
      <c r="IJE950" s="337"/>
      <c r="IJF950" s="337"/>
      <c r="IJG950" s="337"/>
      <c r="IJH950" s="337"/>
      <c r="IJI950" s="337"/>
      <c r="IJJ950" s="337"/>
      <c r="IJK950" s="337"/>
      <c r="IJL950" s="337"/>
      <c r="IJM950" s="337"/>
      <c r="IJN950" s="337"/>
      <c r="IJO950" s="337"/>
      <c r="IJP950" s="337"/>
      <c r="IJQ950" s="337"/>
      <c r="IJR950" s="337"/>
      <c r="IJS950" s="337"/>
      <c r="IJT950" s="337"/>
      <c r="IJU950" s="337"/>
      <c r="IJV950" s="337"/>
      <c r="IJW950" s="337"/>
      <c r="IJX950" s="337"/>
      <c r="IJY950" s="337"/>
      <c r="IJZ950" s="337"/>
      <c r="IKA950" s="337"/>
      <c r="IKB950" s="337"/>
      <c r="IKC950" s="337"/>
      <c r="IKD950" s="337"/>
      <c r="IKE950" s="337"/>
      <c r="IKF950" s="337"/>
      <c r="IKG950" s="337"/>
      <c r="IKH950" s="337"/>
      <c r="IKI950" s="337"/>
      <c r="IKJ950" s="337"/>
      <c r="IKK950" s="337"/>
      <c r="IKL950" s="337"/>
      <c r="IKM950" s="337"/>
      <c r="IKN950" s="337"/>
      <c r="IKO950" s="337"/>
      <c r="IKP950" s="337"/>
      <c r="IKQ950" s="337"/>
      <c r="IKR950" s="337"/>
      <c r="IKS950" s="337"/>
      <c r="IKT950" s="337"/>
      <c r="IKU950" s="337"/>
      <c r="IKV950" s="337"/>
      <c r="IKW950" s="337"/>
      <c r="IKX950" s="337"/>
      <c r="IKY950" s="337"/>
      <c r="IKZ950" s="337"/>
      <c r="ILA950" s="337"/>
      <c r="ILB950" s="337"/>
      <c r="ILC950" s="337"/>
      <c r="ILD950" s="337"/>
      <c r="ILE950" s="337"/>
      <c r="ILF950" s="337"/>
      <c r="ILG950" s="337"/>
      <c r="ILH950" s="337"/>
      <c r="ILI950" s="337"/>
      <c r="ILJ950" s="337"/>
      <c r="ILK950" s="337"/>
      <c r="ILL950" s="337"/>
      <c r="ILM950" s="337"/>
      <c r="ILN950" s="337"/>
      <c r="ILO950" s="337"/>
      <c r="ILP950" s="337"/>
      <c r="ILQ950" s="337"/>
      <c r="ILR950" s="337"/>
      <c r="ILS950" s="337"/>
      <c r="ILT950" s="337"/>
      <c r="ILU950" s="337"/>
      <c r="ILV950" s="337"/>
      <c r="ILW950" s="337"/>
      <c r="ILX950" s="337"/>
      <c r="ILY950" s="337"/>
      <c r="ILZ950" s="337"/>
      <c r="IMA950" s="337"/>
      <c r="IMB950" s="337"/>
      <c r="IMC950" s="337"/>
      <c r="IMD950" s="337"/>
      <c r="IME950" s="337"/>
      <c r="IMF950" s="337"/>
      <c r="IMG950" s="337"/>
      <c r="IMH950" s="337"/>
      <c r="IMI950" s="337"/>
      <c r="IMJ950" s="337"/>
      <c r="IMK950" s="337"/>
      <c r="IML950" s="337"/>
      <c r="IMM950" s="337"/>
      <c r="IMN950" s="337"/>
      <c r="IMO950" s="337"/>
      <c r="IMP950" s="337"/>
      <c r="IMQ950" s="337"/>
      <c r="IMR950" s="337"/>
      <c r="IMS950" s="337"/>
      <c r="IMT950" s="337"/>
      <c r="IMU950" s="337"/>
      <c r="IMV950" s="337"/>
      <c r="IMW950" s="337"/>
      <c r="IMX950" s="337"/>
      <c r="IMY950" s="337"/>
      <c r="IMZ950" s="337"/>
      <c r="INA950" s="337"/>
      <c r="INB950" s="337"/>
      <c r="INC950" s="337"/>
      <c r="IND950" s="337"/>
      <c r="INE950" s="337"/>
      <c r="INF950" s="337"/>
      <c r="ING950" s="337"/>
      <c r="INH950" s="337"/>
      <c r="INI950" s="337"/>
      <c r="INJ950" s="337"/>
      <c r="INK950" s="337"/>
      <c r="INL950" s="337"/>
      <c r="INM950" s="337"/>
      <c r="INN950" s="337"/>
      <c r="INO950" s="337"/>
      <c r="INP950" s="337"/>
      <c r="INQ950" s="337"/>
      <c r="INR950" s="337"/>
      <c r="INS950" s="337"/>
      <c r="INT950" s="337"/>
      <c r="INU950" s="337"/>
      <c r="INV950" s="337"/>
      <c r="INW950" s="337"/>
      <c r="INX950" s="337"/>
      <c r="INY950" s="337"/>
      <c r="INZ950" s="337"/>
      <c r="IOA950" s="337"/>
      <c r="IOB950" s="337"/>
      <c r="IOC950" s="337"/>
      <c r="IOD950" s="337"/>
      <c r="IOE950" s="337"/>
      <c r="IOF950" s="337"/>
      <c r="IOG950" s="337"/>
      <c r="IOH950" s="337"/>
      <c r="IOI950" s="337"/>
      <c r="IOJ950" s="337"/>
      <c r="IOK950" s="337"/>
      <c r="IOL950" s="337"/>
      <c r="IOM950" s="337"/>
      <c r="ION950" s="337"/>
      <c r="IOO950" s="337"/>
      <c r="IOP950" s="337"/>
      <c r="IOQ950" s="337"/>
      <c r="IOR950" s="337"/>
      <c r="IOS950" s="337"/>
      <c r="IOT950" s="337"/>
      <c r="IOU950" s="337"/>
      <c r="IOV950" s="337"/>
      <c r="IOW950" s="337"/>
      <c r="IOX950" s="337"/>
      <c r="IOY950" s="337"/>
      <c r="IOZ950" s="337"/>
      <c r="IPA950" s="337"/>
      <c r="IPB950" s="337"/>
      <c r="IPC950" s="337"/>
      <c r="IPD950" s="337"/>
      <c r="IPE950" s="337"/>
      <c r="IPF950" s="337"/>
      <c r="IPG950" s="337"/>
      <c r="IPH950" s="337"/>
      <c r="IPI950" s="337"/>
      <c r="IPJ950" s="337"/>
      <c r="IPK950" s="337"/>
      <c r="IPL950" s="337"/>
      <c r="IPM950" s="337"/>
      <c r="IPN950" s="337"/>
      <c r="IPO950" s="337"/>
      <c r="IPP950" s="337"/>
      <c r="IPQ950" s="337"/>
      <c r="IPR950" s="337"/>
      <c r="IPS950" s="337"/>
      <c r="IPT950" s="337"/>
      <c r="IPU950" s="337"/>
      <c r="IPV950" s="337"/>
      <c r="IPW950" s="337"/>
      <c r="IPX950" s="337"/>
      <c r="IPY950" s="337"/>
      <c r="IPZ950" s="337"/>
      <c r="IQA950" s="337"/>
      <c r="IQB950" s="337"/>
      <c r="IQC950" s="337"/>
      <c r="IQD950" s="337"/>
      <c r="IQE950" s="337"/>
      <c r="IQF950" s="337"/>
      <c r="IQG950" s="337"/>
      <c r="IQH950" s="337"/>
      <c r="IQI950" s="337"/>
      <c r="IQJ950" s="337"/>
      <c r="IQK950" s="337"/>
      <c r="IQL950" s="337"/>
      <c r="IQM950" s="337"/>
      <c r="IQN950" s="337"/>
      <c r="IQO950" s="337"/>
      <c r="IQP950" s="337"/>
      <c r="IQQ950" s="337"/>
      <c r="IQR950" s="337"/>
      <c r="IQS950" s="337"/>
      <c r="IQT950" s="337"/>
      <c r="IQU950" s="337"/>
      <c r="IQV950" s="337"/>
      <c r="IQW950" s="337"/>
      <c r="IQX950" s="337"/>
      <c r="IQY950" s="337"/>
      <c r="IQZ950" s="337"/>
      <c r="IRA950" s="337"/>
      <c r="IRB950" s="337"/>
      <c r="IRC950" s="337"/>
      <c r="IRD950" s="337"/>
      <c r="IRE950" s="337"/>
      <c r="IRF950" s="337"/>
      <c r="IRG950" s="337"/>
      <c r="IRH950" s="337"/>
      <c r="IRI950" s="337"/>
      <c r="IRJ950" s="337"/>
      <c r="IRK950" s="337"/>
      <c r="IRL950" s="337"/>
      <c r="IRM950" s="337"/>
      <c r="IRN950" s="337"/>
      <c r="IRO950" s="337"/>
      <c r="IRP950" s="337"/>
      <c r="IRQ950" s="337"/>
      <c r="IRR950" s="337"/>
      <c r="IRS950" s="337"/>
      <c r="IRT950" s="337"/>
      <c r="IRU950" s="337"/>
      <c r="IRV950" s="337"/>
      <c r="IRW950" s="337"/>
      <c r="IRX950" s="337"/>
      <c r="IRY950" s="337"/>
      <c r="IRZ950" s="337"/>
      <c r="ISA950" s="337"/>
      <c r="ISB950" s="337"/>
      <c r="ISC950" s="337"/>
      <c r="ISD950" s="337"/>
      <c r="ISE950" s="337"/>
      <c r="ISF950" s="337"/>
      <c r="ISG950" s="337"/>
      <c r="ISH950" s="337"/>
      <c r="ISI950" s="337"/>
      <c r="ISJ950" s="337"/>
      <c r="ISK950" s="337"/>
      <c r="ISL950" s="337"/>
      <c r="ISM950" s="337"/>
      <c r="ISN950" s="337"/>
      <c r="ISO950" s="337"/>
      <c r="ISP950" s="337"/>
      <c r="ISQ950" s="337"/>
      <c r="ISR950" s="337"/>
      <c r="ISS950" s="337"/>
      <c r="IST950" s="337"/>
      <c r="ISU950" s="337"/>
      <c r="ISV950" s="337"/>
      <c r="ISW950" s="337"/>
      <c r="ISX950" s="337"/>
      <c r="ISY950" s="337"/>
      <c r="ISZ950" s="337"/>
      <c r="ITA950" s="337"/>
      <c r="ITB950" s="337"/>
      <c r="ITC950" s="337"/>
      <c r="ITD950" s="337"/>
      <c r="ITE950" s="337"/>
      <c r="ITF950" s="337"/>
      <c r="ITG950" s="337"/>
      <c r="ITH950" s="337"/>
      <c r="ITI950" s="337"/>
      <c r="ITJ950" s="337"/>
      <c r="ITK950" s="337"/>
      <c r="ITL950" s="337"/>
      <c r="ITM950" s="337"/>
      <c r="ITN950" s="337"/>
      <c r="ITO950" s="337"/>
      <c r="ITP950" s="337"/>
      <c r="ITQ950" s="337"/>
      <c r="ITR950" s="337"/>
      <c r="ITS950" s="337"/>
      <c r="ITT950" s="337"/>
      <c r="ITU950" s="337"/>
      <c r="ITV950" s="337"/>
      <c r="ITW950" s="337"/>
      <c r="ITX950" s="337"/>
      <c r="ITY950" s="337"/>
      <c r="ITZ950" s="337"/>
      <c r="IUA950" s="337"/>
      <c r="IUB950" s="337"/>
      <c r="IUC950" s="337"/>
      <c r="IUD950" s="337"/>
      <c r="IUE950" s="337"/>
      <c r="IUF950" s="337"/>
      <c r="IUG950" s="337"/>
      <c r="IUH950" s="337"/>
      <c r="IUI950" s="337"/>
      <c r="IUJ950" s="337"/>
      <c r="IUK950" s="337"/>
      <c r="IUL950" s="337"/>
      <c r="IUM950" s="337"/>
      <c r="IUN950" s="337"/>
      <c r="IUO950" s="337"/>
      <c r="IUP950" s="337"/>
      <c r="IUQ950" s="337"/>
      <c r="IUR950" s="337"/>
      <c r="IUS950" s="337"/>
      <c r="IUT950" s="337"/>
      <c r="IUU950" s="337"/>
      <c r="IUV950" s="337"/>
      <c r="IUW950" s="337"/>
      <c r="IUX950" s="337"/>
      <c r="IUY950" s="337"/>
      <c r="IUZ950" s="337"/>
      <c r="IVA950" s="337"/>
      <c r="IVB950" s="337"/>
      <c r="IVC950" s="337"/>
      <c r="IVD950" s="337"/>
      <c r="IVE950" s="337"/>
      <c r="IVF950" s="337"/>
      <c r="IVG950" s="337"/>
      <c r="IVH950" s="337"/>
      <c r="IVI950" s="337"/>
      <c r="IVJ950" s="337"/>
      <c r="IVK950" s="337"/>
      <c r="IVL950" s="337"/>
      <c r="IVM950" s="337"/>
      <c r="IVN950" s="337"/>
      <c r="IVO950" s="337"/>
      <c r="IVP950" s="337"/>
      <c r="IVQ950" s="337"/>
      <c r="IVR950" s="337"/>
      <c r="IVS950" s="337"/>
      <c r="IVT950" s="337"/>
      <c r="IVU950" s="337"/>
      <c r="IVV950" s="337"/>
      <c r="IVW950" s="337"/>
      <c r="IVX950" s="337"/>
      <c r="IVY950" s="337"/>
      <c r="IVZ950" s="337"/>
      <c r="IWA950" s="337"/>
      <c r="IWB950" s="337"/>
      <c r="IWC950" s="337"/>
      <c r="IWD950" s="337"/>
      <c r="IWE950" s="337"/>
      <c r="IWF950" s="337"/>
      <c r="IWG950" s="337"/>
      <c r="IWH950" s="337"/>
      <c r="IWI950" s="337"/>
      <c r="IWJ950" s="337"/>
      <c r="IWK950" s="337"/>
      <c r="IWL950" s="337"/>
      <c r="IWM950" s="337"/>
      <c r="IWN950" s="337"/>
      <c r="IWO950" s="337"/>
      <c r="IWP950" s="337"/>
      <c r="IWQ950" s="337"/>
      <c r="IWR950" s="337"/>
      <c r="IWS950" s="337"/>
      <c r="IWT950" s="337"/>
      <c r="IWU950" s="337"/>
      <c r="IWV950" s="337"/>
      <c r="IWW950" s="337"/>
      <c r="IWX950" s="337"/>
      <c r="IWY950" s="337"/>
      <c r="IWZ950" s="337"/>
      <c r="IXA950" s="337"/>
      <c r="IXB950" s="337"/>
      <c r="IXC950" s="337"/>
      <c r="IXD950" s="337"/>
      <c r="IXE950" s="337"/>
      <c r="IXF950" s="337"/>
      <c r="IXG950" s="337"/>
      <c r="IXH950" s="337"/>
      <c r="IXI950" s="337"/>
      <c r="IXJ950" s="337"/>
      <c r="IXK950" s="337"/>
      <c r="IXL950" s="337"/>
      <c r="IXM950" s="337"/>
      <c r="IXN950" s="337"/>
      <c r="IXO950" s="337"/>
      <c r="IXP950" s="337"/>
      <c r="IXQ950" s="337"/>
      <c r="IXR950" s="337"/>
      <c r="IXS950" s="337"/>
      <c r="IXT950" s="337"/>
      <c r="IXU950" s="337"/>
      <c r="IXV950" s="337"/>
      <c r="IXW950" s="337"/>
      <c r="IXX950" s="337"/>
      <c r="IXY950" s="337"/>
      <c r="IXZ950" s="337"/>
      <c r="IYA950" s="337"/>
      <c r="IYB950" s="337"/>
      <c r="IYC950" s="337"/>
      <c r="IYD950" s="337"/>
      <c r="IYE950" s="337"/>
      <c r="IYF950" s="337"/>
      <c r="IYG950" s="337"/>
      <c r="IYH950" s="337"/>
      <c r="IYI950" s="337"/>
      <c r="IYJ950" s="337"/>
      <c r="IYK950" s="337"/>
      <c r="IYL950" s="337"/>
      <c r="IYM950" s="337"/>
      <c r="IYN950" s="337"/>
      <c r="IYO950" s="337"/>
      <c r="IYP950" s="337"/>
      <c r="IYQ950" s="337"/>
      <c r="IYR950" s="337"/>
      <c r="IYS950" s="337"/>
      <c r="IYT950" s="337"/>
      <c r="IYU950" s="337"/>
      <c r="IYV950" s="337"/>
      <c r="IYW950" s="337"/>
      <c r="IYX950" s="337"/>
      <c r="IYY950" s="337"/>
      <c r="IYZ950" s="337"/>
      <c r="IZA950" s="337"/>
      <c r="IZB950" s="337"/>
      <c r="IZC950" s="337"/>
      <c r="IZD950" s="337"/>
      <c r="IZE950" s="337"/>
      <c r="IZF950" s="337"/>
      <c r="IZG950" s="337"/>
      <c r="IZH950" s="337"/>
      <c r="IZI950" s="337"/>
      <c r="IZJ950" s="337"/>
      <c r="IZK950" s="337"/>
      <c r="IZL950" s="337"/>
      <c r="IZM950" s="337"/>
      <c r="IZN950" s="337"/>
      <c r="IZO950" s="337"/>
      <c r="IZP950" s="337"/>
      <c r="IZQ950" s="337"/>
      <c r="IZR950" s="337"/>
      <c r="IZS950" s="337"/>
      <c r="IZT950" s="337"/>
      <c r="IZU950" s="337"/>
      <c r="IZV950" s="337"/>
      <c r="IZW950" s="337"/>
      <c r="IZX950" s="337"/>
      <c r="IZY950" s="337"/>
      <c r="IZZ950" s="337"/>
      <c r="JAA950" s="337"/>
      <c r="JAB950" s="337"/>
      <c r="JAC950" s="337"/>
      <c r="JAD950" s="337"/>
      <c r="JAE950" s="337"/>
      <c r="JAF950" s="337"/>
      <c r="JAG950" s="337"/>
      <c r="JAH950" s="337"/>
      <c r="JAI950" s="337"/>
      <c r="JAJ950" s="337"/>
      <c r="JAK950" s="337"/>
      <c r="JAL950" s="337"/>
      <c r="JAM950" s="337"/>
      <c r="JAN950" s="337"/>
      <c r="JAO950" s="337"/>
      <c r="JAP950" s="337"/>
      <c r="JAQ950" s="337"/>
      <c r="JAR950" s="337"/>
      <c r="JAS950" s="337"/>
      <c r="JAT950" s="337"/>
      <c r="JAU950" s="337"/>
      <c r="JAV950" s="337"/>
      <c r="JAW950" s="337"/>
      <c r="JAX950" s="337"/>
      <c r="JAY950" s="337"/>
      <c r="JAZ950" s="337"/>
      <c r="JBA950" s="337"/>
      <c r="JBB950" s="337"/>
      <c r="JBC950" s="337"/>
      <c r="JBD950" s="337"/>
      <c r="JBE950" s="337"/>
      <c r="JBF950" s="337"/>
      <c r="JBG950" s="337"/>
      <c r="JBH950" s="337"/>
      <c r="JBI950" s="337"/>
      <c r="JBJ950" s="337"/>
      <c r="JBK950" s="337"/>
      <c r="JBL950" s="337"/>
      <c r="JBM950" s="337"/>
      <c r="JBN950" s="337"/>
      <c r="JBO950" s="337"/>
      <c r="JBP950" s="337"/>
      <c r="JBQ950" s="337"/>
      <c r="JBR950" s="337"/>
      <c r="JBS950" s="337"/>
      <c r="JBT950" s="337"/>
      <c r="JBU950" s="337"/>
      <c r="JBV950" s="337"/>
      <c r="JBW950" s="337"/>
      <c r="JBX950" s="337"/>
      <c r="JBY950" s="337"/>
      <c r="JBZ950" s="337"/>
      <c r="JCA950" s="337"/>
      <c r="JCB950" s="337"/>
      <c r="JCC950" s="337"/>
      <c r="JCD950" s="337"/>
      <c r="JCE950" s="337"/>
      <c r="JCF950" s="337"/>
      <c r="JCG950" s="337"/>
      <c r="JCH950" s="337"/>
      <c r="JCI950" s="337"/>
      <c r="JCJ950" s="337"/>
      <c r="JCK950" s="337"/>
      <c r="JCL950" s="337"/>
      <c r="JCM950" s="337"/>
      <c r="JCN950" s="337"/>
      <c r="JCO950" s="337"/>
      <c r="JCP950" s="337"/>
      <c r="JCQ950" s="337"/>
      <c r="JCR950" s="337"/>
      <c r="JCS950" s="337"/>
      <c r="JCT950" s="337"/>
      <c r="JCU950" s="337"/>
      <c r="JCV950" s="337"/>
      <c r="JCW950" s="337"/>
      <c r="JCX950" s="337"/>
      <c r="JCY950" s="337"/>
      <c r="JCZ950" s="337"/>
      <c r="JDA950" s="337"/>
      <c r="JDB950" s="337"/>
      <c r="JDC950" s="337"/>
      <c r="JDD950" s="337"/>
      <c r="JDE950" s="337"/>
      <c r="JDF950" s="337"/>
      <c r="JDG950" s="337"/>
      <c r="JDH950" s="337"/>
      <c r="JDI950" s="337"/>
      <c r="JDJ950" s="337"/>
      <c r="JDK950" s="337"/>
      <c r="JDL950" s="337"/>
      <c r="JDM950" s="337"/>
      <c r="JDN950" s="337"/>
      <c r="JDO950" s="337"/>
      <c r="JDP950" s="337"/>
      <c r="JDQ950" s="337"/>
      <c r="JDR950" s="337"/>
      <c r="JDS950" s="337"/>
      <c r="JDT950" s="337"/>
      <c r="JDU950" s="337"/>
      <c r="JDV950" s="337"/>
      <c r="JDW950" s="337"/>
      <c r="JDX950" s="337"/>
      <c r="JDY950" s="337"/>
      <c r="JDZ950" s="337"/>
      <c r="JEA950" s="337"/>
      <c r="JEB950" s="337"/>
      <c r="JEC950" s="337"/>
      <c r="JED950" s="337"/>
      <c r="JEE950" s="337"/>
      <c r="JEF950" s="337"/>
      <c r="JEG950" s="337"/>
      <c r="JEH950" s="337"/>
      <c r="JEI950" s="337"/>
      <c r="JEJ950" s="337"/>
      <c r="JEK950" s="337"/>
      <c r="JEL950" s="337"/>
      <c r="JEM950" s="337"/>
      <c r="JEN950" s="337"/>
      <c r="JEO950" s="337"/>
      <c r="JEP950" s="337"/>
      <c r="JEQ950" s="337"/>
      <c r="JER950" s="337"/>
      <c r="JES950" s="337"/>
      <c r="JET950" s="337"/>
      <c r="JEU950" s="337"/>
      <c r="JEV950" s="337"/>
      <c r="JEW950" s="337"/>
      <c r="JEX950" s="337"/>
      <c r="JEY950" s="337"/>
      <c r="JEZ950" s="337"/>
      <c r="JFA950" s="337"/>
      <c r="JFB950" s="337"/>
      <c r="JFC950" s="337"/>
      <c r="JFD950" s="337"/>
      <c r="JFE950" s="337"/>
      <c r="JFF950" s="337"/>
      <c r="JFG950" s="337"/>
      <c r="JFH950" s="337"/>
      <c r="JFI950" s="337"/>
      <c r="JFJ950" s="337"/>
      <c r="JFK950" s="337"/>
      <c r="JFL950" s="337"/>
      <c r="JFM950" s="337"/>
      <c r="JFN950" s="337"/>
      <c r="JFO950" s="337"/>
      <c r="JFP950" s="337"/>
      <c r="JFQ950" s="337"/>
      <c r="JFR950" s="337"/>
      <c r="JFS950" s="337"/>
      <c r="JFT950" s="337"/>
      <c r="JFU950" s="337"/>
      <c r="JFV950" s="337"/>
      <c r="JFW950" s="337"/>
      <c r="JFX950" s="337"/>
      <c r="JFY950" s="337"/>
      <c r="JFZ950" s="337"/>
      <c r="JGA950" s="337"/>
      <c r="JGB950" s="337"/>
      <c r="JGC950" s="337"/>
      <c r="JGD950" s="337"/>
      <c r="JGE950" s="337"/>
      <c r="JGF950" s="337"/>
      <c r="JGG950" s="337"/>
      <c r="JGH950" s="337"/>
      <c r="JGI950" s="337"/>
      <c r="JGJ950" s="337"/>
      <c r="JGK950" s="337"/>
      <c r="JGL950" s="337"/>
      <c r="JGM950" s="337"/>
      <c r="JGN950" s="337"/>
      <c r="JGO950" s="337"/>
      <c r="JGP950" s="337"/>
      <c r="JGQ950" s="337"/>
      <c r="JGR950" s="337"/>
      <c r="JGS950" s="337"/>
      <c r="JGT950" s="337"/>
      <c r="JGU950" s="337"/>
      <c r="JGV950" s="337"/>
      <c r="JGW950" s="337"/>
      <c r="JGX950" s="337"/>
      <c r="JGY950" s="337"/>
      <c r="JGZ950" s="337"/>
      <c r="JHA950" s="337"/>
      <c r="JHB950" s="337"/>
      <c r="JHC950" s="337"/>
      <c r="JHD950" s="337"/>
      <c r="JHE950" s="337"/>
      <c r="JHF950" s="337"/>
      <c r="JHG950" s="337"/>
      <c r="JHH950" s="337"/>
      <c r="JHI950" s="337"/>
      <c r="JHJ950" s="337"/>
      <c r="JHK950" s="337"/>
      <c r="JHL950" s="337"/>
      <c r="JHM950" s="337"/>
      <c r="JHN950" s="337"/>
      <c r="JHO950" s="337"/>
      <c r="JHP950" s="337"/>
      <c r="JHQ950" s="337"/>
      <c r="JHR950" s="337"/>
      <c r="JHS950" s="337"/>
      <c r="JHT950" s="337"/>
      <c r="JHU950" s="337"/>
      <c r="JHV950" s="337"/>
      <c r="JHW950" s="337"/>
      <c r="JHX950" s="337"/>
      <c r="JHY950" s="337"/>
      <c r="JHZ950" s="337"/>
      <c r="JIA950" s="337"/>
      <c r="JIB950" s="337"/>
      <c r="JIC950" s="337"/>
      <c r="JID950" s="337"/>
      <c r="JIE950" s="337"/>
      <c r="JIF950" s="337"/>
      <c r="JIG950" s="337"/>
      <c r="JIH950" s="337"/>
      <c r="JII950" s="337"/>
      <c r="JIJ950" s="337"/>
      <c r="JIK950" s="337"/>
      <c r="JIL950" s="337"/>
      <c r="JIM950" s="337"/>
      <c r="JIN950" s="337"/>
      <c r="JIO950" s="337"/>
      <c r="JIP950" s="337"/>
      <c r="JIQ950" s="337"/>
      <c r="JIR950" s="337"/>
      <c r="JIS950" s="337"/>
      <c r="JIT950" s="337"/>
      <c r="JIU950" s="337"/>
      <c r="JIV950" s="337"/>
      <c r="JIW950" s="337"/>
      <c r="JIX950" s="337"/>
      <c r="JIY950" s="337"/>
      <c r="JIZ950" s="337"/>
      <c r="JJA950" s="337"/>
      <c r="JJB950" s="337"/>
      <c r="JJC950" s="337"/>
      <c r="JJD950" s="337"/>
      <c r="JJE950" s="337"/>
      <c r="JJF950" s="337"/>
      <c r="JJG950" s="337"/>
      <c r="JJH950" s="337"/>
      <c r="JJI950" s="337"/>
      <c r="JJJ950" s="337"/>
      <c r="JJK950" s="337"/>
      <c r="JJL950" s="337"/>
      <c r="JJM950" s="337"/>
      <c r="JJN950" s="337"/>
      <c r="JJO950" s="337"/>
      <c r="JJP950" s="337"/>
      <c r="JJQ950" s="337"/>
      <c r="JJR950" s="337"/>
      <c r="JJS950" s="337"/>
      <c r="JJT950" s="337"/>
      <c r="JJU950" s="337"/>
      <c r="JJV950" s="337"/>
      <c r="JJW950" s="337"/>
      <c r="JJX950" s="337"/>
      <c r="JJY950" s="337"/>
      <c r="JJZ950" s="337"/>
      <c r="JKA950" s="337"/>
      <c r="JKB950" s="337"/>
      <c r="JKC950" s="337"/>
      <c r="JKD950" s="337"/>
      <c r="JKE950" s="337"/>
      <c r="JKF950" s="337"/>
      <c r="JKG950" s="337"/>
      <c r="JKH950" s="337"/>
      <c r="JKI950" s="337"/>
      <c r="JKJ950" s="337"/>
      <c r="JKK950" s="337"/>
      <c r="JKL950" s="337"/>
      <c r="JKM950" s="337"/>
      <c r="JKN950" s="337"/>
      <c r="JKO950" s="337"/>
      <c r="JKP950" s="337"/>
      <c r="JKQ950" s="337"/>
      <c r="JKR950" s="337"/>
      <c r="JKS950" s="337"/>
      <c r="JKT950" s="337"/>
      <c r="JKU950" s="337"/>
      <c r="JKV950" s="337"/>
      <c r="JKW950" s="337"/>
      <c r="JKX950" s="337"/>
      <c r="JKY950" s="337"/>
      <c r="JKZ950" s="337"/>
      <c r="JLA950" s="337"/>
      <c r="JLB950" s="337"/>
      <c r="JLC950" s="337"/>
      <c r="JLD950" s="337"/>
      <c r="JLE950" s="337"/>
      <c r="JLF950" s="337"/>
      <c r="JLG950" s="337"/>
      <c r="JLH950" s="337"/>
      <c r="JLI950" s="337"/>
      <c r="JLJ950" s="337"/>
      <c r="JLK950" s="337"/>
      <c r="JLL950" s="337"/>
      <c r="JLM950" s="337"/>
      <c r="JLN950" s="337"/>
      <c r="JLO950" s="337"/>
      <c r="JLP950" s="337"/>
      <c r="JLQ950" s="337"/>
      <c r="JLR950" s="337"/>
      <c r="JLS950" s="337"/>
      <c r="JLT950" s="337"/>
      <c r="JLU950" s="337"/>
      <c r="JLV950" s="337"/>
      <c r="JLW950" s="337"/>
      <c r="JLX950" s="337"/>
      <c r="JLY950" s="337"/>
      <c r="JLZ950" s="337"/>
      <c r="JMA950" s="337"/>
      <c r="JMB950" s="337"/>
      <c r="JMC950" s="337"/>
      <c r="JMD950" s="337"/>
      <c r="JME950" s="337"/>
      <c r="JMF950" s="337"/>
      <c r="JMG950" s="337"/>
      <c r="JMH950" s="337"/>
      <c r="JMI950" s="337"/>
      <c r="JMJ950" s="337"/>
      <c r="JMK950" s="337"/>
      <c r="JML950" s="337"/>
      <c r="JMM950" s="337"/>
      <c r="JMN950" s="337"/>
      <c r="JMO950" s="337"/>
      <c r="JMP950" s="337"/>
      <c r="JMQ950" s="337"/>
      <c r="JMR950" s="337"/>
      <c r="JMS950" s="337"/>
      <c r="JMT950" s="337"/>
      <c r="JMU950" s="337"/>
      <c r="JMV950" s="337"/>
      <c r="JMW950" s="337"/>
      <c r="JMX950" s="337"/>
      <c r="JMY950" s="337"/>
      <c r="JMZ950" s="337"/>
      <c r="JNA950" s="337"/>
      <c r="JNB950" s="337"/>
      <c r="JNC950" s="337"/>
      <c r="JND950" s="337"/>
      <c r="JNE950" s="337"/>
      <c r="JNF950" s="337"/>
      <c r="JNG950" s="337"/>
      <c r="JNH950" s="337"/>
      <c r="JNI950" s="337"/>
      <c r="JNJ950" s="337"/>
      <c r="JNK950" s="337"/>
      <c r="JNL950" s="337"/>
      <c r="JNM950" s="337"/>
      <c r="JNN950" s="337"/>
      <c r="JNO950" s="337"/>
      <c r="JNP950" s="337"/>
      <c r="JNQ950" s="337"/>
      <c r="JNR950" s="337"/>
      <c r="JNS950" s="337"/>
      <c r="JNT950" s="337"/>
      <c r="JNU950" s="337"/>
      <c r="JNV950" s="337"/>
      <c r="JNW950" s="337"/>
      <c r="JNX950" s="337"/>
      <c r="JNY950" s="337"/>
      <c r="JNZ950" s="337"/>
      <c r="JOA950" s="337"/>
      <c r="JOB950" s="337"/>
      <c r="JOC950" s="337"/>
      <c r="JOD950" s="337"/>
      <c r="JOE950" s="337"/>
      <c r="JOF950" s="337"/>
      <c r="JOG950" s="337"/>
      <c r="JOH950" s="337"/>
      <c r="JOI950" s="337"/>
      <c r="JOJ950" s="337"/>
      <c r="JOK950" s="337"/>
      <c r="JOL950" s="337"/>
      <c r="JOM950" s="337"/>
      <c r="JON950" s="337"/>
      <c r="JOO950" s="337"/>
      <c r="JOP950" s="337"/>
      <c r="JOQ950" s="337"/>
      <c r="JOR950" s="337"/>
      <c r="JOS950" s="337"/>
      <c r="JOT950" s="337"/>
      <c r="JOU950" s="337"/>
      <c r="JOV950" s="337"/>
      <c r="JOW950" s="337"/>
      <c r="JOX950" s="337"/>
      <c r="JOY950" s="337"/>
      <c r="JOZ950" s="337"/>
      <c r="JPA950" s="337"/>
      <c r="JPB950" s="337"/>
      <c r="JPC950" s="337"/>
      <c r="JPD950" s="337"/>
      <c r="JPE950" s="337"/>
      <c r="JPF950" s="337"/>
      <c r="JPG950" s="337"/>
      <c r="JPH950" s="337"/>
      <c r="JPI950" s="337"/>
      <c r="JPJ950" s="337"/>
      <c r="JPK950" s="337"/>
      <c r="JPL950" s="337"/>
      <c r="JPM950" s="337"/>
      <c r="JPN950" s="337"/>
      <c r="JPO950" s="337"/>
      <c r="JPP950" s="337"/>
      <c r="JPQ950" s="337"/>
      <c r="JPR950" s="337"/>
      <c r="JPS950" s="337"/>
      <c r="JPT950" s="337"/>
      <c r="JPU950" s="337"/>
      <c r="JPV950" s="337"/>
      <c r="JPW950" s="337"/>
      <c r="JPX950" s="337"/>
      <c r="JPY950" s="337"/>
      <c r="JPZ950" s="337"/>
      <c r="JQA950" s="337"/>
      <c r="JQB950" s="337"/>
      <c r="JQC950" s="337"/>
      <c r="JQD950" s="337"/>
      <c r="JQE950" s="337"/>
      <c r="JQF950" s="337"/>
      <c r="JQG950" s="337"/>
      <c r="JQH950" s="337"/>
      <c r="JQI950" s="337"/>
      <c r="JQJ950" s="337"/>
      <c r="JQK950" s="337"/>
      <c r="JQL950" s="337"/>
      <c r="JQM950" s="337"/>
      <c r="JQN950" s="337"/>
      <c r="JQO950" s="337"/>
      <c r="JQP950" s="337"/>
      <c r="JQQ950" s="337"/>
      <c r="JQR950" s="337"/>
      <c r="JQS950" s="337"/>
      <c r="JQT950" s="337"/>
      <c r="JQU950" s="337"/>
      <c r="JQV950" s="337"/>
      <c r="JQW950" s="337"/>
      <c r="JQX950" s="337"/>
      <c r="JQY950" s="337"/>
      <c r="JQZ950" s="337"/>
      <c r="JRA950" s="337"/>
      <c r="JRB950" s="337"/>
      <c r="JRC950" s="337"/>
      <c r="JRD950" s="337"/>
      <c r="JRE950" s="337"/>
      <c r="JRF950" s="337"/>
      <c r="JRG950" s="337"/>
      <c r="JRH950" s="337"/>
      <c r="JRI950" s="337"/>
      <c r="JRJ950" s="337"/>
      <c r="JRK950" s="337"/>
      <c r="JRL950" s="337"/>
      <c r="JRM950" s="337"/>
      <c r="JRN950" s="337"/>
      <c r="JRO950" s="337"/>
      <c r="JRP950" s="337"/>
      <c r="JRQ950" s="337"/>
      <c r="JRR950" s="337"/>
      <c r="JRS950" s="337"/>
      <c r="JRT950" s="337"/>
      <c r="JRU950" s="337"/>
      <c r="JRV950" s="337"/>
      <c r="JRW950" s="337"/>
      <c r="JRX950" s="337"/>
      <c r="JRY950" s="337"/>
      <c r="JRZ950" s="337"/>
      <c r="JSA950" s="337"/>
      <c r="JSB950" s="337"/>
      <c r="JSC950" s="337"/>
      <c r="JSD950" s="337"/>
      <c r="JSE950" s="337"/>
      <c r="JSF950" s="337"/>
      <c r="JSG950" s="337"/>
      <c r="JSH950" s="337"/>
      <c r="JSI950" s="337"/>
      <c r="JSJ950" s="337"/>
      <c r="JSK950" s="337"/>
      <c r="JSL950" s="337"/>
      <c r="JSM950" s="337"/>
      <c r="JSN950" s="337"/>
      <c r="JSO950" s="337"/>
      <c r="JSP950" s="337"/>
      <c r="JSQ950" s="337"/>
      <c r="JSR950" s="337"/>
      <c r="JSS950" s="337"/>
      <c r="JST950" s="337"/>
      <c r="JSU950" s="337"/>
      <c r="JSV950" s="337"/>
      <c r="JSW950" s="337"/>
      <c r="JSX950" s="337"/>
      <c r="JSY950" s="337"/>
      <c r="JSZ950" s="337"/>
      <c r="JTA950" s="337"/>
      <c r="JTB950" s="337"/>
      <c r="JTC950" s="337"/>
      <c r="JTD950" s="337"/>
      <c r="JTE950" s="337"/>
      <c r="JTF950" s="337"/>
      <c r="JTG950" s="337"/>
      <c r="JTH950" s="337"/>
      <c r="JTI950" s="337"/>
      <c r="JTJ950" s="337"/>
      <c r="JTK950" s="337"/>
      <c r="JTL950" s="337"/>
      <c r="JTM950" s="337"/>
      <c r="JTN950" s="337"/>
      <c r="JTO950" s="337"/>
      <c r="JTP950" s="337"/>
      <c r="JTQ950" s="337"/>
      <c r="JTR950" s="337"/>
      <c r="JTS950" s="337"/>
      <c r="JTT950" s="337"/>
      <c r="JTU950" s="337"/>
      <c r="JTV950" s="337"/>
      <c r="JTW950" s="337"/>
      <c r="JTX950" s="337"/>
      <c r="JTY950" s="337"/>
      <c r="JTZ950" s="337"/>
      <c r="JUA950" s="337"/>
      <c r="JUB950" s="337"/>
      <c r="JUC950" s="337"/>
      <c r="JUD950" s="337"/>
      <c r="JUE950" s="337"/>
      <c r="JUF950" s="337"/>
      <c r="JUG950" s="337"/>
      <c r="JUH950" s="337"/>
      <c r="JUI950" s="337"/>
      <c r="JUJ950" s="337"/>
      <c r="JUK950" s="337"/>
      <c r="JUL950" s="337"/>
      <c r="JUM950" s="337"/>
      <c r="JUN950" s="337"/>
      <c r="JUO950" s="337"/>
      <c r="JUP950" s="337"/>
      <c r="JUQ950" s="337"/>
      <c r="JUR950" s="337"/>
      <c r="JUS950" s="337"/>
      <c r="JUT950" s="337"/>
      <c r="JUU950" s="337"/>
      <c r="JUV950" s="337"/>
      <c r="JUW950" s="337"/>
      <c r="JUX950" s="337"/>
      <c r="JUY950" s="337"/>
      <c r="JUZ950" s="337"/>
      <c r="JVA950" s="337"/>
      <c r="JVB950" s="337"/>
      <c r="JVC950" s="337"/>
      <c r="JVD950" s="337"/>
      <c r="JVE950" s="337"/>
      <c r="JVF950" s="337"/>
      <c r="JVG950" s="337"/>
      <c r="JVH950" s="337"/>
      <c r="JVI950" s="337"/>
      <c r="JVJ950" s="337"/>
      <c r="JVK950" s="337"/>
      <c r="JVL950" s="337"/>
      <c r="JVM950" s="337"/>
      <c r="JVN950" s="337"/>
      <c r="JVO950" s="337"/>
      <c r="JVP950" s="337"/>
      <c r="JVQ950" s="337"/>
      <c r="JVR950" s="337"/>
      <c r="JVS950" s="337"/>
      <c r="JVT950" s="337"/>
      <c r="JVU950" s="337"/>
      <c r="JVV950" s="337"/>
      <c r="JVW950" s="337"/>
      <c r="JVX950" s="337"/>
      <c r="JVY950" s="337"/>
      <c r="JVZ950" s="337"/>
      <c r="JWA950" s="337"/>
      <c r="JWB950" s="337"/>
      <c r="JWC950" s="337"/>
      <c r="JWD950" s="337"/>
      <c r="JWE950" s="337"/>
      <c r="JWF950" s="337"/>
      <c r="JWG950" s="337"/>
      <c r="JWH950" s="337"/>
      <c r="JWI950" s="337"/>
      <c r="JWJ950" s="337"/>
      <c r="JWK950" s="337"/>
      <c r="JWL950" s="337"/>
      <c r="JWM950" s="337"/>
      <c r="JWN950" s="337"/>
      <c r="JWO950" s="337"/>
      <c r="JWP950" s="337"/>
      <c r="JWQ950" s="337"/>
      <c r="JWR950" s="337"/>
      <c r="JWS950" s="337"/>
      <c r="JWT950" s="337"/>
      <c r="JWU950" s="337"/>
      <c r="JWV950" s="337"/>
      <c r="JWW950" s="337"/>
      <c r="JWX950" s="337"/>
      <c r="JWY950" s="337"/>
      <c r="JWZ950" s="337"/>
      <c r="JXA950" s="337"/>
      <c r="JXB950" s="337"/>
      <c r="JXC950" s="337"/>
      <c r="JXD950" s="337"/>
      <c r="JXE950" s="337"/>
      <c r="JXF950" s="337"/>
      <c r="JXG950" s="337"/>
      <c r="JXH950" s="337"/>
      <c r="JXI950" s="337"/>
      <c r="JXJ950" s="337"/>
      <c r="JXK950" s="337"/>
      <c r="JXL950" s="337"/>
      <c r="JXM950" s="337"/>
      <c r="JXN950" s="337"/>
      <c r="JXO950" s="337"/>
      <c r="JXP950" s="337"/>
      <c r="JXQ950" s="337"/>
      <c r="JXR950" s="337"/>
      <c r="JXS950" s="337"/>
      <c r="JXT950" s="337"/>
      <c r="JXU950" s="337"/>
      <c r="JXV950" s="337"/>
      <c r="JXW950" s="337"/>
      <c r="JXX950" s="337"/>
      <c r="JXY950" s="337"/>
      <c r="JXZ950" s="337"/>
      <c r="JYA950" s="337"/>
      <c r="JYB950" s="337"/>
      <c r="JYC950" s="337"/>
      <c r="JYD950" s="337"/>
      <c r="JYE950" s="337"/>
      <c r="JYF950" s="337"/>
      <c r="JYG950" s="337"/>
      <c r="JYH950" s="337"/>
      <c r="JYI950" s="337"/>
      <c r="JYJ950" s="337"/>
      <c r="JYK950" s="337"/>
      <c r="JYL950" s="337"/>
      <c r="JYM950" s="337"/>
      <c r="JYN950" s="337"/>
      <c r="JYO950" s="337"/>
      <c r="JYP950" s="337"/>
      <c r="JYQ950" s="337"/>
      <c r="JYR950" s="337"/>
      <c r="JYS950" s="337"/>
      <c r="JYT950" s="337"/>
      <c r="JYU950" s="337"/>
      <c r="JYV950" s="337"/>
      <c r="JYW950" s="337"/>
      <c r="JYX950" s="337"/>
      <c r="JYY950" s="337"/>
      <c r="JYZ950" s="337"/>
      <c r="JZA950" s="337"/>
      <c r="JZB950" s="337"/>
      <c r="JZC950" s="337"/>
      <c r="JZD950" s="337"/>
      <c r="JZE950" s="337"/>
      <c r="JZF950" s="337"/>
      <c r="JZG950" s="337"/>
      <c r="JZH950" s="337"/>
      <c r="JZI950" s="337"/>
      <c r="JZJ950" s="337"/>
      <c r="JZK950" s="337"/>
      <c r="JZL950" s="337"/>
      <c r="JZM950" s="337"/>
      <c r="JZN950" s="337"/>
      <c r="JZO950" s="337"/>
      <c r="JZP950" s="337"/>
      <c r="JZQ950" s="337"/>
      <c r="JZR950" s="337"/>
      <c r="JZS950" s="337"/>
      <c r="JZT950" s="337"/>
      <c r="JZU950" s="337"/>
      <c r="JZV950" s="337"/>
      <c r="JZW950" s="337"/>
      <c r="JZX950" s="337"/>
      <c r="JZY950" s="337"/>
      <c r="JZZ950" s="337"/>
      <c r="KAA950" s="337"/>
      <c r="KAB950" s="337"/>
      <c r="KAC950" s="337"/>
      <c r="KAD950" s="337"/>
      <c r="KAE950" s="337"/>
      <c r="KAF950" s="337"/>
      <c r="KAG950" s="337"/>
      <c r="KAH950" s="337"/>
      <c r="KAI950" s="337"/>
      <c r="KAJ950" s="337"/>
      <c r="KAK950" s="337"/>
      <c r="KAL950" s="337"/>
      <c r="KAM950" s="337"/>
      <c r="KAN950" s="337"/>
      <c r="KAO950" s="337"/>
      <c r="KAP950" s="337"/>
      <c r="KAQ950" s="337"/>
      <c r="KAR950" s="337"/>
      <c r="KAS950" s="337"/>
      <c r="KAT950" s="337"/>
      <c r="KAU950" s="337"/>
      <c r="KAV950" s="337"/>
      <c r="KAW950" s="337"/>
      <c r="KAX950" s="337"/>
      <c r="KAY950" s="337"/>
      <c r="KAZ950" s="337"/>
      <c r="KBA950" s="337"/>
      <c r="KBB950" s="337"/>
      <c r="KBC950" s="337"/>
      <c r="KBD950" s="337"/>
      <c r="KBE950" s="337"/>
      <c r="KBF950" s="337"/>
      <c r="KBG950" s="337"/>
      <c r="KBH950" s="337"/>
      <c r="KBI950" s="337"/>
      <c r="KBJ950" s="337"/>
      <c r="KBK950" s="337"/>
      <c r="KBL950" s="337"/>
      <c r="KBM950" s="337"/>
      <c r="KBN950" s="337"/>
      <c r="KBO950" s="337"/>
      <c r="KBP950" s="337"/>
      <c r="KBQ950" s="337"/>
      <c r="KBR950" s="337"/>
      <c r="KBS950" s="337"/>
      <c r="KBT950" s="337"/>
      <c r="KBU950" s="337"/>
      <c r="KBV950" s="337"/>
      <c r="KBW950" s="337"/>
      <c r="KBX950" s="337"/>
      <c r="KBY950" s="337"/>
      <c r="KBZ950" s="337"/>
      <c r="KCA950" s="337"/>
      <c r="KCB950" s="337"/>
      <c r="KCC950" s="337"/>
      <c r="KCD950" s="337"/>
      <c r="KCE950" s="337"/>
      <c r="KCF950" s="337"/>
      <c r="KCG950" s="337"/>
      <c r="KCH950" s="337"/>
      <c r="KCI950" s="337"/>
      <c r="KCJ950" s="337"/>
      <c r="KCK950" s="337"/>
      <c r="KCL950" s="337"/>
      <c r="KCM950" s="337"/>
      <c r="KCN950" s="337"/>
      <c r="KCO950" s="337"/>
      <c r="KCP950" s="337"/>
      <c r="KCQ950" s="337"/>
      <c r="KCR950" s="337"/>
      <c r="KCS950" s="337"/>
      <c r="KCT950" s="337"/>
      <c r="KCU950" s="337"/>
      <c r="KCV950" s="337"/>
      <c r="KCW950" s="337"/>
      <c r="KCX950" s="337"/>
      <c r="KCY950" s="337"/>
      <c r="KCZ950" s="337"/>
      <c r="KDA950" s="337"/>
      <c r="KDB950" s="337"/>
      <c r="KDC950" s="337"/>
      <c r="KDD950" s="337"/>
      <c r="KDE950" s="337"/>
      <c r="KDF950" s="337"/>
      <c r="KDG950" s="337"/>
      <c r="KDH950" s="337"/>
      <c r="KDI950" s="337"/>
      <c r="KDJ950" s="337"/>
      <c r="KDK950" s="337"/>
      <c r="KDL950" s="337"/>
      <c r="KDM950" s="337"/>
      <c r="KDN950" s="337"/>
      <c r="KDO950" s="337"/>
      <c r="KDP950" s="337"/>
      <c r="KDQ950" s="337"/>
      <c r="KDR950" s="337"/>
      <c r="KDS950" s="337"/>
      <c r="KDT950" s="337"/>
      <c r="KDU950" s="337"/>
      <c r="KDV950" s="337"/>
      <c r="KDW950" s="337"/>
      <c r="KDX950" s="337"/>
      <c r="KDY950" s="337"/>
      <c r="KDZ950" s="337"/>
      <c r="KEA950" s="337"/>
      <c r="KEB950" s="337"/>
      <c r="KEC950" s="337"/>
      <c r="KED950" s="337"/>
      <c r="KEE950" s="337"/>
      <c r="KEF950" s="337"/>
      <c r="KEG950" s="337"/>
      <c r="KEH950" s="337"/>
      <c r="KEI950" s="337"/>
      <c r="KEJ950" s="337"/>
      <c r="KEK950" s="337"/>
      <c r="KEL950" s="337"/>
      <c r="KEM950" s="337"/>
      <c r="KEN950" s="337"/>
      <c r="KEO950" s="337"/>
      <c r="KEP950" s="337"/>
      <c r="KEQ950" s="337"/>
      <c r="KER950" s="337"/>
      <c r="KES950" s="337"/>
      <c r="KET950" s="337"/>
      <c r="KEU950" s="337"/>
      <c r="KEV950" s="337"/>
      <c r="KEW950" s="337"/>
      <c r="KEX950" s="337"/>
      <c r="KEY950" s="337"/>
      <c r="KEZ950" s="337"/>
      <c r="KFA950" s="337"/>
      <c r="KFB950" s="337"/>
      <c r="KFC950" s="337"/>
      <c r="KFD950" s="337"/>
      <c r="KFE950" s="337"/>
      <c r="KFF950" s="337"/>
      <c r="KFG950" s="337"/>
      <c r="KFH950" s="337"/>
      <c r="KFI950" s="337"/>
      <c r="KFJ950" s="337"/>
      <c r="KFK950" s="337"/>
      <c r="KFL950" s="337"/>
      <c r="KFM950" s="337"/>
      <c r="KFN950" s="337"/>
      <c r="KFO950" s="337"/>
      <c r="KFP950" s="337"/>
      <c r="KFQ950" s="337"/>
      <c r="KFR950" s="337"/>
      <c r="KFS950" s="337"/>
      <c r="KFT950" s="337"/>
      <c r="KFU950" s="337"/>
      <c r="KFV950" s="337"/>
      <c r="KFW950" s="337"/>
      <c r="KFX950" s="337"/>
      <c r="KFY950" s="337"/>
      <c r="KFZ950" s="337"/>
      <c r="KGA950" s="337"/>
      <c r="KGB950" s="337"/>
      <c r="KGC950" s="337"/>
      <c r="KGD950" s="337"/>
      <c r="KGE950" s="337"/>
      <c r="KGF950" s="337"/>
      <c r="KGG950" s="337"/>
      <c r="KGH950" s="337"/>
      <c r="KGI950" s="337"/>
      <c r="KGJ950" s="337"/>
      <c r="KGK950" s="337"/>
      <c r="KGL950" s="337"/>
      <c r="KGM950" s="337"/>
      <c r="KGN950" s="337"/>
      <c r="KGO950" s="337"/>
      <c r="KGP950" s="337"/>
      <c r="KGQ950" s="337"/>
      <c r="KGR950" s="337"/>
      <c r="KGS950" s="337"/>
      <c r="KGT950" s="337"/>
      <c r="KGU950" s="337"/>
      <c r="KGV950" s="337"/>
      <c r="KGW950" s="337"/>
      <c r="KGX950" s="337"/>
      <c r="KGY950" s="337"/>
      <c r="KGZ950" s="337"/>
      <c r="KHA950" s="337"/>
      <c r="KHB950" s="337"/>
      <c r="KHC950" s="337"/>
      <c r="KHD950" s="337"/>
      <c r="KHE950" s="337"/>
      <c r="KHF950" s="337"/>
      <c r="KHG950" s="337"/>
      <c r="KHH950" s="337"/>
      <c r="KHI950" s="337"/>
      <c r="KHJ950" s="337"/>
      <c r="KHK950" s="337"/>
      <c r="KHL950" s="337"/>
      <c r="KHM950" s="337"/>
      <c r="KHN950" s="337"/>
      <c r="KHO950" s="337"/>
      <c r="KHP950" s="337"/>
      <c r="KHQ950" s="337"/>
      <c r="KHR950" s="337"/>
      <c r="KHS950" s="337"/>
      <c r="KHT950" s="337"/>
      <c r="KHU950" s="337"/>
      <c r="KHV950" s="337"/>
      <c r="KHW950" s="337"/>
      <c r="KHX950" s="337"/>
      <c r="KHY950" s="337"/>
      <c r="KHZ950" s="337"/>
      <c r="KIA950" s="337"/>
      <c r="KIB950" s="337"/>
      <c r="KIC950" s="337"/>
      <c r="KID950" s="337"/>
      <c r="KIE950" s="337"/>
      <c r="KIF950" s="337"/>
      <c r="KIG950" s="337"/>
      <c r="KIH950" s="337"/>
      <c r="KII950" s="337"/>
      <c r="KIJ950" s="337"/>
      <c r="KIK950" s="337"/>
      <c r="KIL950" s="337"/>
      <c r="KIM950" s="337"/>
      <c r="KIN950" s="337"/>
      <c r="KIO950" s="337"/>
      <c r="KIP950" s="337"/>
      <c r="KIQ950" s="337"/>
      <c r="KIR950" s="337"/>
      <c r="KIS950" s="337"/>
      <c r="KIT950" s="337"/>
      <c r="KIU950" s="337"/>
      <c r="KIV950" s="337"/>
      <c r="KIW950" s="337"/>
      <c r="KIX950" s="337"/>
      <c r="KIY950" s="337"/>
      <c r="KIZ950" s="337"/>
      <c r="KJA950" s="337"/>
      <c r="KJB950" s="337"/>
      <c r="KJC950" s="337"/>
      <c r="KJD950" s="337"/>
      <c r="KJE950" s="337"/>
      <c r="KJF950" s="337"/>
      <c r="KJG950" s="337"/>
      <c r="KJH950" s="337"/>
      <c r="KJI950" s="337"/>
      <c r="KJJ950" s="337"/>
      <c r="KJK950" s="337"/>
      <c r="KJL950" s="337"/>
      <c r="KJM950" s="337"/>
      <c r="KJN950" s="337"/>
      <c r="KJO950" s="337"/>
      <c r="KJP950" s="337"/>
      <c r="KJQ950" s="337"/>
      <c r="KJR950" s="337"/>
      <c r="KJS950" s="337"/>
      <c r="KJT950" s="337"/>
      <c r="KJU950" s="337"/>
      <c r="KJV950" s="337"/>
      <c r="KJW950" s="337"/>
      <c r="KJX950" s="337"/>
      <c r="KJY950" s="337"/>
      <c r="KJZ950" s="337"/>
      <c r="KKA950" s="337"/>
      <c r="KKB950" s="337"/>
      <c r="KKC950" s="337"/>
      <c r="KKD950" s="337"/>
      <c r="KKE950" s="337"/>
      <c r="KKF950" s="337"/>
      <c r="KKG950" s="337"/>
      <c r="KKH950" s="337"/>
      <c r="KKI950" s="337"/>
      <c r="KKJ950" s="337"/>
      <c r="KKK950" s="337"/>
      <c r="KKL950" s="337"/>
      <c r="KKM950" s="337"/>
      <c r="KKN950" s="337"/>
      <c r="KKO950" s="337"/>
      <c r="KKP950" s="337"/>
      <c r="KKQ950" s="337"/>
      <c r="KKR950" s="337"/>
      <c r="KKS950" s="337"/>
      <c r="KKT950" s="337"/>
      <c r="KKU950" s="337"/>
      <c r="KKV950" s="337"/>
      <c r="KKW950" s="337"/>
      <c r="KKX950" s="337"/>
      <c r="KKY950" s="337"/>
      <c r="KKZ950" s="337"/>
      <c r="KLA950" s="337"/>
      <c r="KLB950" s="337"/>
      <c r="KLC950" s="337"/>
      <c r="KLD950" s="337"/>
      <c r="KLE950" s="337"/>
      <c r="KLF950" s="337"/>
      <c r="KLG950" s="337"/>
      <c r="KLH950" s="337"/>
      <c r="KLI950" s="337"/>
      <c r="KLJ950" s="337"/>
      <c r="KLK950" s="337"/>
      <c r="KLL950" s="337"/>
      <c r="KLM950" s="337"/>
      <c r="KLN950" s="337"/>
      <c r="KLO950" s="337"/>
      <c r="KLP950" s="337"/>
      <c r="KLQ950" s="337"/>
      <c r="KLR950" s="337"/>
      <c r="KLS950" s="337"/>
      <c r="KLT950" s="337"/>
      <c r="KLU950" s="337"/>
      <c r="KLV950" s="337"/>
      <c r="KLW950" s="337"/>
      <c r="KLX950" s="337"/>
      <c r="KLY950" s="337"/>
      <c r="KLZ950" s="337"/>
      <c r="KMA950" s="337"/>
      <c r="KMB950" s="337"/>
      <c r="KMC950" s="337"/>
      <c r="KMD950" s="337"/>
      <c r="KME950" s="337"/>
      <c r="KMF950" s="337"/>
      <c r="KMG950" s="337"/>
      <c r="KMH950" s="337"/>
      <c r="KMI950" s="337"/>
      <c r="KMJ950" s="337"/>
      <c r="KMK950" s="337"/>
      <c r="KML950" s="337"/>
      <c r="KMM950" s="337"/>
      <c r="KMN950" s="337"/>
      <c r="KMO950" s="337"/>
      <c r="KMP950" s="337"/>
      <c r="KMQ950" s="337"/>
      <c r="KMR950" s="337"/>
      <c r="KMS950" s="337"/>
      <c r="KMT950" s="337"/>
      <c r="KMU950" s="337"/>
      <c r="KMV950" s="337"/>
      <c r="KMW950" s="337"/>
      <c r="KMX950" s="337"/>
      <c r="KMY950" s="337"/>
      <c r="KMZ950" s="337"/>
      <c r="KNA950" s="337"/>
      <c r="KNB950" s="337"/>
      <c r="KNC950" s="337"/>
      <c r="KND950" s="337"/>
      <c r="KNE950" s="337"/>
      <c r="KNF950" s="337"/>
      <c r="KNG950" s="337"/>
      <c r="KNH950" s="337"/>
      <c r="KNI950" s="337"/>
      <c r="KNJ950" s="337"/>
      <c r="KNK950" s="337"/>
      <c r="KNL950" s="337"/>
      <c r="KNM950" s="337"/>
      <c r="KNN950" s="337"/>
      <c r="KNO950" s="337"/>
      <c r="KNP950" s="337"/>
      <c r="KNQ950" s="337"/>
      <c r="KNR950" s="337"/>
      <c r="KNS950" s="337"/>
      <c r="KNT950" s="337"/>
      <c r="KNU950" s="337"/>
      <c r="KNV950" s="337"/>
      <c r="KNW950" s="337"/>
      <c r="KNX950" s="337"/>
      <c r="KNY950" s="337"/>
      <c r="KNZ950" s="337"/>
      <c r="KOA950" s="337"/>
      <c r="KOB950" s="337"/>
      <c r="KOC950" s="337"/>
      <c r="KOD950" s="337"/>
      <c r="KOE950" s="337"/>
      <c r="KOF950" s="337"/>
      <c r="KOG950" s="337"/>
      <c r="KOH950" s="337"/>
      <c r="KOI950" s="337"/>
      <c r="KOJ950" s="337"/>
      <c r="KOK950" s="337"/>
      <c r="KOL950" s="337"/>
      <c r="KOM950" s="337"/>
      <c r="KON950" s="337"/>
      <c r="KOO950" s="337"/>
      <c r="KOP950" s="337"/>
      <c r="KOQ950" s="337"/>
      <c r="KOR950" s="337"/>
      <c r="KOS950" s="337"/>
      <c r="KOT950" s="337"/>
      <c r="KOU950" s="337"/>
      <c r="KOV950" s="337"/>
      <c r="KOW950" s="337"/>
      <c r="KOX950" s="337"/>
      <c r="KOY950" s="337"/>
      <c r="KOZ950" s="337"/>
      <c r="KPA950" s="337"/>
      <c r="KPB950" s="337"/>
      <c r="KPC950" s="337"/>
      <c r="KPD950" s="337"/>
      <c r="KPE950" s="337"/>
      <c r="KPF950" s="337"/>
      <c r="KPG950" s="337"/>
      <c r="KPH950" s="337"/>
      <c r="KPI950" s="337"/>
      <c r="KPJ950" s="337"/>
      <c r="KPK950" s="337"/>
      <c r="KPL950" s="337"/>
      <c r="KPM950" s="337"/>
      <c r="KPN950" s="337"/>
      <c r="KPO950" s="337"/>
      <c r="KPP950" s="337"/>
      <c r="KPQ950" s="337"/>
      <c r="KPR950" s="337"/>
      <c r="KPS950" s="337"/>
      <c r="KPT950" s="337"/>
      <c r="KPU950" s="337"/>
      <c r="KPV950" s="337"/>
      <c r="KPW950" s="337"/>
      <c r="KPX950" s="337"/>
      <c r="KPY950" s="337"/>
      <c r="KPZ950" s="337"/>
      <c r="KQA950" s="337"/>
      <c r="KQB950" s="337"/>
      <c r="KQC950" s="337"/>
      <c r="KQD950" s="337"/>
      <c r="KQE950" s="337"/>
      <c r="KQF950" s="337"/>
      <c r="KQG950" s="337"/>
      <c r="KQH950" s="337"/>
      <c r="KQI950" s="337"/>
      <c r="KQJ950" s="337"/>
      <c r="KQK950" s="337"/>
      <c r="KQL950" s="337"/>
      <c r="KQM950" s="337"/>
      <c r="KQN950" s="337"/>
      <c r="KQO950" s="337"/>
      <c r="KQP950" s="337"/>
      <c r="KQQ950" s="337"/>
      <c r="KQR950" s="337"/>
      <c r="KQS950" s="337"/>
      <c r="KQT950" s="337"/>
      <c r="KQU950" s="337"/>
      <c r="KQV950" s="337"/>
      <c r="KQW950" s="337"/>
      <c r="KQX950" s="337"/>
      <c r="KQY950" s="337"/>
      <c r="KQZ950" s="337"/>
      <c r="KRA950" s="337"/>
      <c r="KRB950" s="337"/>
      <c r="KRC950" s="337"/>
      <c r="KRD950" s="337"/>
      <c r="KRE950" s="337"/>
      <c r="KRF950" s="337"/>
      <c r="KRG950" s="337"/>
      <c r="KRH950" s="337"/>
      <c r="KRI950" s="337"/>
      <c r="KRJ950" s="337"/>
      <c r="KRK950" s="337"/>
      <c r="KRL950" s="337"/>
      <c r="KRM950" s="337"/>
      <c r="KRN950" s="337"/>
      <c r="KRO950" s="337"/>
      <c r="KRP950" s="337"/>
      <c r="KRQ950" s="337"/>
      <c r="KRR950" s="337"/>
      <c r="KRS950" s="337"/>
      <c r="KRT950" s="337"/>
      <c r="KRU950" s="337"/>
      <c r="KRV950" s="337"/>
      <c r="KRW950" s="337"/>
      <c r="KRX950" s="337"/>
      <c r="KRY950" s="337"/>
      <c r="KRZ950" s="337"/>
      <c r="KSA950" s="337"/>
      <c r="KSB950" s="337"/>
      <c r="KSC950" s="337"/>
      <c r="KSD950" s="337"/>
      <c r="KSE950" s="337"/>
      <c r="KSF950" s="337"/>
      <c r="KSG950" s="337"/>
      <c r="KSH950" s="337"/>
      <c r="KSI950" s="337"/>
      <c r="KSJ950" s="337"/>
      <c r="KSK950" s="337"/>
      <c r="KSL950" s="337"/>
      <c r="KSM950" s="337"/>
      <c r="KSN950" s="337"/>
      <c r="KSO950" s="337"/>
      <c r="KSP950" s="337"/>
      <c r="KSQ950" s="337"/>
      <c r="KSR950" s="337"/>
      <c r="KSS950" s="337"/>
      <c r="KST950" s="337"/>
      <c r="KSU950" s="337"/>
      <c r="KSV950" s="337"/>
      <c r="KSW950" s="337"/>
      <c r="KSX950" s="337"/>
      <c r="KSY950" s="337"/>
      <c r="KSZ950" s="337"/>
      <c r="KTA950" s="337"/>
      <c r="KTB950" s="337"/>
      <c r="KTC950" s="337"/>
      <c r="KTD950" s="337"/>
      <c r="KTE950" s="337"/>
      <c r="KTF950" s="337"/>
      <c r="KTG950" s="337"/>
      <c r="KTH950" s="337"/>
      <c r="KTI950" s="337"/>
      <c r="KTJ950" s="337"/>
      <c r="KTK950" s="337"/>
      <c r="KTL950" s="337"/>
      <c r="KTM950" s="337"/>
      <c r="KTN950" s="337"/>
      <c r="KTO950" s="337"/>
      <c r="KTP950" s="337"/>
      <c r="KTQ950" s="337"/>
      <c r="KTR950" s="337"/>
      <c r="KTS950" s="337"/>
      <c r="KTT950" s="337"/>
      <c r="KTU950" s="337"/>
      <c r="KTV950" s="337"/>
      <c r="KTW950" s="337"/>
      <c r="KTX950" s="337"/>
      <c r="KTY950" s="337"/>
      <c r="KTZ950" s="337"/>
      <c r="KUA950" s="337"/>
      <c r="KUB950" s="337"/>
      <c r="KUC950" s="337"/>
      <c r="KUD950" s="337"/>
      <c r="KUE950" s="337"/>
      <c r="KUF950" s="337"/>
      <c r="KUG950" s="337"/>
      <c r="KUH950" s="337"/>
      <c r="KUI950" s="337"/>
      <c r="KUJ950" s="337"/>
      <c r="KUK950" s="337"/>
      <c r="KUL950" s="337"/>
      <c r="KUM950" s="337"/>
      <c r="KUN950" s="337"/>
      <c r="KUO950" s="337"/>
      <c r="KUP950" s="337"/>
      <c r="KUQ950" s="337"/>
      <c r="KUR950" s="337"/>
      <c r="KUS950" s="337"/>
      <c r="KUT950" s="337"/>
      <c r="KUU950" s="337"/>
      <c r="KUV950" s="337"/>
      <c r="KUW950" s="337"/>
      <c r="KUX950" s="337"/>
      <c r="KUY950" s="337"/>
      <c r="KUZ950" s="337"/>
      <c r="KVA950" s="337"/>
      <c r="KVB950" s="337"/>
      <c r="KVC950" s="337"/>
      <c r="KVD950" s="337"/>
      <c r="KVE950" s="337"/>
      <c r="KVF950" s="337"/>
      <c r="KVG950" s="337"/>
      <c r="KVH950" s="337"/>
      <c r="KVI950" s="337"/>
      <c r="KVJ950" s="337"/>
      <c r="KVK950" s="337"/>
      <c r="KVL950" s="337"/>
      <c r="KVM950" s="337"/>
      <c r="KVN950" s="337"/>
      <c r="KVO950" s="337"/>
      <c r="KVP950" s="337"/>
      <c r="KVQ950" s="337"/>
      <c r="KVR950" s="337"/>
      <c r="KVS950" s="337"/>
      <c r="KVT950" s="337"/>
      <c r="KVU950" s="337"/>
      <c r="KVV950" s="337"/>
      <c r="KVW950" s="337"/>
      <c r="KVX950" s="337"/>
      <c r="KVY950" s="337"/>
      <c r="KVZ950" s="337"/>
      <c r="KWA950" s="337"/>
      <c r="KWB950" s="337"/>
      <c r="KWC950" s="337"/>
      <c r="KWD950" s="337"/>
      <c r="KWE950" s="337"/>
      <c r="KWF950" s="337"/>
      <c r="KWG950" s="337"/>
      <c r="KWH950" s="337"/>
      <c r="KWI950" s="337"/>
      <c r="KWJ950" s="337"/>
      <c r="KWK950" s="337"/>
      <c r="KWL950" s="337"/>
      <c r="KWM950" s="337"/>
      <c r="KWN950" s="337"/>
      <c r="KWO950" s="337"/>
      <c r="KWP950" s="337"/>
      <c r="KWQ950" s="337"/>
      <c r="KWR950" s="337"/>
      <c r="KWS950" s="337"/>
      <c r="KWT950" s="337"/>
      <c r="KWU950" s="337"/>
      <c r="KWV950" s="337"/>
      <c r="KWW950" s="337"/>
      <c r="KWX950" s="337"/>
      <c r="KWY950" s="337"/>
      <c r="KWZ950" s="337"/>
      <c r="KXA950" s="337"/>
      <c r="KXB950" s="337"/>
      <c r="KXC950" s="337"/>
      <c r="KXD950" s="337"/>
      <c r="KXE950" s="337"/>
      <c r="KXF950" s="337"/>
      <c r="KXG950" s="337"/>
      <c r="KXH950" s="337"/>
      <c r="KXI950" s="337"/>
      <c r="KXJ950" s="337"/>
      <c r="KXK950" s="337"/>
      <c r="KXL950" s="337"/>
      <c r="KXM950" s="337"/>
      <c r="KXN950" s="337"/>
      <c r="KXO950" s="337"/>
      <c r="KXP950" s="337"/>
      <c r="KXQ950" s="337"/>
      <c r="KXR950" s="337"/>
      <c r="KXS950" s="337"/>
      <c r="KXT950" s="337"/>
      <c r="KXU950" s="337"/>
      <c r="KXV950" s="337"/>
      <c r="KXW950" s="337"/>
      <c r="KXX950" s="337"/>
      <c r="KXY950" s="337"/>
      <c r="KXZ950" s="337"/>
      <c r="KYA950" s="337"/>
      <c r="KYB950" s="337"/>
      <c r="KYC950" s="337"/>
      <c r="KYD950" s="337"/>
      <c r="KYE950" s="337"/>
      <c r="KYF950" s="337"/>
      <c r="KYG950" s="337"/>
      <c r="KYH950" s="337"/>
      <c r="KYI950" s="337"/>
      <c r="KYJ950" s="337"/>
      <c r="KYK950" s="337"/>
      <c r="KYL950" s="337"/>
      <c r="KYM950" s="337"/>
      <c r="KYN950" s="337"/>
      <c r="KYO950" s="337"/>
      <c r="KYP950" s="337"/>
      <c r="KYQ950" s="337"/>
      <c r="KYR950" s="337"/>
      <c r="KYS950" s="337"/>
      <c r="KYT950" s="337"/>
      <c r="KYU950" s="337"/>
      <c r="KYV950" s="337"/>
      <c r="KYW950" s="337"/>
      <c r="KYX950" s="337"/>
      <c r="KYY950" s="337"/>
      <c r="KYZ950" s="337"/>
      <c r="KZA950" s="337"/>
      <c r="KZB950" s="337"/>
      <c r="KZC950" s="337"/>
      <c r="KZD950" s="337"/>
      <c r="KZE950" s="337"/>
      <c r="KZF950" s="337"/>
      <c r="KZG950" s="337"/>
      <c r="KZH950" s="337"/>
      <c r="KZI950" s="337"/>
      <c r="KZJ950" s="337"/>
      <c r="KZK950" s="337"/>
      <c r="KZL950" s="337"/>
      <c r="KZM950" s="337"/>
      <c r="KZN950" s="337"/>
      <c r="KZO950" s="337"/>
      <c r="KZP950" s="337"/>
      <c r="KZQ950" s="337"/>
      <c r="KZR950" s="337"/>
      <c r="KZS950" s="337"/>
      <c r="KZT950" s="337"/>
      <c r="KZU950" s="337"/>
      <c r="KZV950" s="337"/>
      <c r="KZW950" s="337"/>
      <c r="KZX950" s="337"/>
      <c r="KZY950" s="337"/>
      <c r="KZZ950" s="337"/>
      <c r="LAA950" s="337"/>
      <c r="LAB950" s="337"/>
      <c r="LAC950" s="337"/>
      <c r="LAD950" s="337"/>
      <c r="LAE950" s="337"/>
      <c r="LAF950" s="337"/>
      <c r="LAG950" s="337"/>
      <c r="LAH950" s="337"/>
      <c r="LAI950" s="337"/>
      <c r="LAJ950" s="337"/>
      <c r="LAK950" s="337"/>
      <c r="LAL950" s="337"/>
      <c r="LAM950" s="337"/>
      <c r="LAN950" s="337"/>
      <c r="LAO950" s="337"/>
      <c r="LAP950" s="337"/>
      <c r="LAQ950" s="337"/>
      <c r="LAR950" s="337"/>
      <c r="LAS950" s="337"/>
      <c r="LAT950" s="337"/>
      <c r="LAU950" s="337"/>
      <c r="LAV950" s="337"/>
      <c r="LAW950" s="337"/>
      <c r="LAX950" s="337"/>
      <c r="LAY950" s="337"/>
      <c r="LAZ950" s="337"/>
      <c r="LBA950" s="337"/>
      <c r="LBB950" s="337"/>
      <c r="LBC950" s="337"/>
      <c r="LBD950" s="337"/>
      <c r="LBE950" s="337"/>
      <c r="LBF950" s="337"/>
      <c r="LBG950" s="337"/>
      <c r="LBH950" s="337"/>
      <c r="LBI950" s="337"/>
      <c r="LBJ950" s="337"/>
      <c r="LBK950" s="337"/>
      <c r="LBL950" s="337"/>
      <c r="LBM950" s="337"/>
      <c r="LBN950" s="337"/>
      <c r="LBO950" s="337"/>
      <c r="LBP950" s="337"/>
      <c r="LBQ950" s="337"/>
      <c r="LBR950" s="337"/>
      <c r="LBS950" s="337"/>
      <c r="LBT950" s="337"/>
      <c r="LBU950" s="337"/>
      <c r="LBV950" s="337"/>
      <c r="LBW950" s="337"/>
      <c r="LBX950" s="337"/>
      <c r="LBY950" s="337"/>
      <c r="LBZ950" s="337"/>
      <c r="LCA950" s="337"/>
      <c r="LCB950" s="337"/>
      <c r="LCC950" s="337"/>
      <c r="LCD950" s="337"/>
      <c r="LCE950" s="337"/>
      <c r="LCF950" s="337"/>
      <c r="LCG950" s="337"/>
      <c r="LCH950" s="337"/>
      <c r="LCI950" s="337"/>
      <c r="LCJ950" s="337"/>
      <c r="LCK950" s="337"/>
      <c r="LCL950" s="337"/>
      <c r="LCM950" s="337"/>
      <c r="LCN950" s="337"/>
      <c r="LCO950" s="337"/>
      <c r="LCP950" s="337"/>
      <c r="LCQ950" s="337"/>
      <c r="LCR950" s="337"/>
      <c r="LCS950" s="337"/>
      <c r="LCT950" s="337"/>
      <c r="LCU950" s="337"/>
      <c r="LCV950" s="337"/>
      <c r="LCW950" s="337"/>
      <c r="LCX950" s="337"/>
      <c r="LCY950" s="337"/>
      <c r="LCZ950" s="337"/>
      <c r="LDA950" s="337"/>
      <c r="LDB950" s="337"/>
      <c r="LDC950" s="337"/>
      <c r="LDD950" s="337"/>
      <c r="LDE950" s="337"/>
      <c r="LDF950" s="337"/>
      <c r="LDG950" s="337"/>
      <c r="LDH950" s="337"/>
      <c r="LDI950" s="337"/>
      <c r="LDJ950" s="337"/>
      <c r="LDK950" s="337"/>
      <c r="LDL950" s="337"/>
      <c r="LDM950" s="337"/>
      <c r="LDN950" s="337"/>
      <c r="LDO950" s="337"/>
      <c r="LDP950" s="337"/>
      <c r="LDQ950" s="337"/>
      <c r="LDR950" s="337"/>
      <c r="LDS950" s="337"/>
      <c r="LDT950" s="337"/>
      <c r="LDU950" s="337"/>
      <c r="LDV950" s="337"/>
      <c r="LDW950" s="337"/>
      <c r="LDX950" s="337"/>
      <c r="LDY950" s="337"/>
      <c r="LDZ950" s="337"/>
      <c r="LEA950" s="337"/>
      <c r="LEB950" s="337"/>
      <c r="LEC950" s="337"/>
      <c r="LED950" s="337"/>
      <c r="LEE950" s="337"/>
      <c r="LEF950" s="337"/>
      <c r="LEG950" s="337"/>
      <c r="LEH950" s="337"/>
      <c r="LEI950" s="337"/>
      <c r="LEJ950" s="337"/>
      <c r="LEK950" s="337"/>
      <c r="LEL950" s="337"/>
      <c r="LEM950" s="337"/>
      <c r="LEN950" s="337"/>
      <c r="LEO950" s="337"/>
      <c r="LEP950" s="337"/>
      <c r="LEQ950" s="337"/>
      <c r="LER950" s="337"/>
      <c r="LES950" s="337"/>
      <c r="LET950" s="337"/>
      <c r="LEU950" s="337"/>
      <c r="LEV950" s="337"/>
      <c r="LEW950" s="337"/>
      <c r="LEX950" s="337"/>
      <c r="LEY950" s="337"/>
      <c r="LEZ950" s="337"/>
      <c r="LFA950" s="337"/>
      <c r="LFB950" s="337"/>
      <c r="LFC950" s="337"/>
      <c r="LFD950" s="337"/>
      <c r="LFE950" s="337"/>
      <c r="LFF950" s="337"/>
      <c r="LFG950" s="337"/>
      <c r="LFH950" s="337"/>
      <c r="LFI950" s="337"/>
      <c r="LFJ950" s="337"/>
      <c r="LFK950" s="337"/>
      <c r="LFL950" s="337"/>
      <c r="LFM950" s="337"/>
      <c r="LFN950" s="337"/>
      <c r="LFO950" s="337"/>
      <c r="LFP950" s="337"/>
      <c r="LFQ950" s="337"/>
      <c r="LFR950" s="337"/>
      <c r="LFS950" s="337"/>
      <c r="LFT950" s="337"/>
      <c r="LFU950" s="337"/>
      <c r="LFV950" s="337"/>
      <c r="LFW950" s="337"/>
      <c r="LFX950" s="337"/>
      <c r="LFY950" s="337"/>
      <c r="LFZ950" s="337"/>
      <c r="LGA950" s="337"/>
      <c r="LGB950" s="337"/>
      <c r="LGC950" s="337"/>
      <c r="LGD950" s="337"/>
      <c r="LGE950" s="337"/>
      <c r="LGF950" s="337"/>
      <c r="LGG950" s="337"/>
      <c r="LGH950" s="337"/>
      <c r="LGI950" s="337"/>
      <c r="LGJ950" s="337"/>
      <c r="LGK950" s="337"/>
      <c r="LGL950" s="337"/>
      <c r="LGM950" s="337"/>
      <c r="LGN950" s="337"/>
      <c r="LGO950" s="337"/>
      <c r="LGP950" s="337"/>
      <c r="LGQ950" s="337"/>
      <c r="LGR950" s="337"/>
      <c r="LGS950" s="337"/>
      <c r="LGT950" s="337"/>
      <c r="LGU950" s="337"/>
      <c r="LGV950" s="337"/>
      <c r="LGW950" s="337"/>
      <c r="LGX950" s="337"/>
      <c r="LGY950" s="337"/>
      <c r="LGZ950" s="337"/>
      <c r="LHA950" s="337"/>
      <c r="LHB950" s="337"/>
      <c r="LHC950" s="337"/>
      <c r="LHD950" s="337"/>
      <c r="LHE950" s="337"/>
      <c r="LHF950" s="337"/>
      <c r="LHG950" s="337"/>
      <c r="LHH950" s="337"/>
      <c r="LHI950" s="337"/>
      <c r="LHJ950" s="337"/>
      <c r="LHK950" s="337"/>
      <c r="LHL950" s="337"/>
      <c r="LHM950" s="337"/>
      <c r="LHN950" s="337"/>
      <c r="LHO950" s="337"/>
      <c r="LHP950" s="337"/>
      <c r="LHQ950" s="337"/>
      <c r="LHR950" s="337"/>
      <c r="LHS950" s="337"/>
      <c r="LHT950" s="337"/>
      <c r="LHU950" s="337"/>
      <c r="LHV950" s="337"/>
      <c r="LHW950" s="337"/>
      <c r="LHX950" s="337"/>
      <c r="LHY950" s="337"/>
      <c r="LHZ950" s="337"/>
      <c r="LIA950" s="337"/>
      <c r="LIB950" s="337"/>
      <c r="LIC950" s="337"/>
      <c r="LID950" s="337"/>
      <c r="LIE950" s="337"/>
      <c r="LIF950" s="337"/>
      <c r="LIG950" s="337"/>
      <c r="LIH950" s="337"/>
      <c r="LII950" s="337"/>
      <c r="LIJ950" s="337"/>
      <c r="LIK950" s="337"/>
      <c r="LIL950" s="337"/>
      <c r="LIM950" s="337"/>
      <c r="LIN950" s="337"/>
      <c r="LIO950" s="337"/>
      <c r="LIP950" s="337"/>
      <c r="LIQ950" s="337"/>
      <c r="LIR950" s="337"/>
      <c r="LIS950" s="337"/>
      <c r="LIT950" s="337"/>
      <c r="LIU950" s="337"/>
      <c r="LIV950" s="337"/>
      <c r="LIW950" s="337"/>
      <c r="LIX950" s="337"/>
      <c r="LIY950" s="337"/>
      <c r="LIZ950" s="337"/>
      <c r="LJA950" s="337"/>
      <c r="LJB950" s="337"/>
      <c r="LJC950" s="337"/>
      <c r="LJD950" s="337"/>
      <c r="LJE950" s="337"/>
      <c r="LJF950" s="337"/>
      <c r="LJG950" s="337"/>
      <c r="LJH950" s="337"/>
      <c r="LJI950" s="337"/>
      <c r="LJJ950" s="337"/>
      <c r="LJK950" s="337"/>
      <c r="LJL950" s="337"/>
      <c r="LJM950" s="337"/>
      <c r="LJN950" s="337"/>
      <c r="LJO950" s="337"/>
      <c r="LJP950" s="337"/>
      <c r="LJQ950" s="337"/>
      <c r="LJR950" s="337"/>
      <c r="LJS950" s="337"/>
      <c r="LJT950" s="337"/>
      <c r="LJU950" s="337"/>
      <c r="LJV950" s="337"/>
      <c r="LJW950" s="337"/>
      <c r="LJX950" s="337"/>
      <c r="LJY950" s="337"/>
      <c r="LJZ950" s="337"/>
      <c r="LKA950" s="337"/>
      <c r="LKB950" s="337"/>
      <c r="LKC950" s="337"/>
      <c r="LKD950" s="337"/>
      <c r="LKE950" s="337"/>
      <c r="LKF950" s="337"/>
      <c r="LKG950" s="337"/>
      <c r="LKH950" s="337"/>
      <c r="LKI950" s="337"/>
      <c r="LKJ950" s="337"/>
      <c r="LKK950" s="337"/>
      <c r="LKL950" s="337"/>
      <c r="LKM950" s="337"/>
      <c r="LKN950" s="337"/>
      <c r="LKO950" s="337"/>
      <c r="LKP950" s="337"/>
      <c r="LKQ950" s="337"/>
      <c r="LKR950" s="337"/>
      <c r="LKS950" s="337"/>
      <c r="LKT950" s="337"/>
      <c r="LKU950" s="337"/>
      <c r="LKV950" s="337"/>
      <c r="LKW950" s="337"/>
      <c r="LKX950" s="337"/>
      <c r="LKY950" s="337"/>
      <c r="LKZ950" s="337"/>
      <c r="LLA950" s="337"/>
      <c r="LLB950" s="337"/>
      <c r="LLC950" s="337"/>
      <c r="LLD950" s="337"/>
      <c r="LLE950" s="337"/>
      <c r="LLF950" s="337"/>
      <c r="LLG950" s="337"/>
      <c r="LLH950" s="337"/>
      <c r="LLI950" s="337"/>
      <c r="LLJ950" s="337"/>
      <c r="LLK950" s="337"/>
      <c r="LLL950" s="337"/>
      <c r="LLM950" s="337"/>
      <c r="LLN950" s="337"/>
      <c r="LLO950" s="337"/>
      <c r="LLP950" s="337"/>
      <c r="LLQ950" s="337"/>
      <c r="LLR950" s="337"/>
      <c r="LLS950" s="337"/>
      <c r="LLT950" s="337"/>
      <c r="LLU950" s="337"/>
      <c r="LLV950" s="337"/>
      <c r="LLW950" s="337"/>
      <c r="LLX950" s="337"/>
      <c r="LLY950" s="337"/>
      <c r="LLZ950" s="337"/>
      <c r="LMA950" s="337"/>
      <c r="LMB950" s="337"/>
      <c r="LMC950" s="337"/>
      <c r="LMD950" s="337"/>
      <c r="LME950" s="337"/>
      <c r="LMF950" s="337"/>
      <c r="LMG950" s="337"/>
      <c r="LMH950" s="337"/>
      <c r="LMI950" s="337"/>
      <c r="LMJ950" s="337"/>
      <c r="LMK950" s="337"/>
      <c r="LML950" s="337"/>
      <c r="LMM950" s="337"/>
      <c r="LMN950" s="337"/>
      <c r="LMO950" s="337"/>
      <c r="LMP950" s="337"/>
      <c r="LMQ950" s="337"/>
      <c r="LMR950" s="337"/>
      <c r="LMS950" s="337"/>
      <c r="LMT950" s="337"/>
      <c r="LMU950" s="337"/>
      <c r="LMV950" s="337"/>
      <c r="LMW950" s="337"/>
      <c r="LMX950" s="337"/>
      <c r="LMY950" s="337"/>
      <c r="LMZ950" s="337"/>
      <c r="LNA950" s="337"/>
      <c r="LNB950" s="337"/>
      <c r="LNC950" s="337"/>
      <c r="LND950" s="337"/>
      <c r="LNE950" s="337"/>
      <c r="LNF950" s="337"/>
      <c r="LNG950" s="337"/>
      <c r="LNH950" s="337"/>
      <c r="LNI950" s="337"/>
      <c r="LNJ950" s="337"/>
      <c r="LNK950" s="337"/>
      <c r="LNL950" s="337"/>
      <c r="LNM950" s="337"/>
      <c r="LNN950" s="337"/>
      <c r="LNO950" s="337"/>
      <c r="LNP950" s="337"/>
      <c r="LNQ950" s="337"/>
      <c r="LNR950" s="337"/>
      <c r="LNS950" s="337"/>
      <c r="LNT950" s="337"/>
      <c r="LNU950" s="337"/>
      <c r="LNV950" s="337"/>
      <c r="LNW950" s="337"/>
      <c r="LNX950" s="337"/>
      <c r="LNY950" s="337"/>
      <c r="LNZ950" s="337"/>
      <c r="LOA950" s="337"/>
      <c r="LOB950" s="337"/>
      <c r="LOC950" s="337"/>
      <c r="LOD950" s="337"/>
      <c r="LOE950" s="337"/>
      <c r="LOF950" s="337"/>
      <c r="LOG950" s="337"/>
      <c r="LOH950" s="337"/>
      <c r="LOI950" s="337"/>
      <c r="LOJ950" s="337"/>
      <c r="LOK950" s="337"/>
      <c r="LOL950" s="337"/>
      <c r="LOM950" s="337"/>
      <c r="LON950" s="337"/>
      <c r="LOO950" s="337"/>
      <c r="LOP950" s="337"/>
      <c r="LOQ950" s="337"/>
      <c r="LOR950" s="337"/>
      <c r="LOS950" s="337"/>
      <c r="LOT950" s="337"/>
      <c r="LOU950" s="337"/>
      <c r="LOV950" s="337"/>
      <c r="LOW950" s="337"/>
      <c r="LOX950" s="337"/>
      <c r="LOY950" s="337"/>
      <c r="LOZ950" s="337"/>
      <c r="LPA950" s="337"/>
      <c r="LPB950" s="337"/>
      <c r="LPC950" s="337"/>
      <c r="LPD950" s="337"/>
      <c r="LPE950" s="337"/>
      <c r="LPF950" s="337"/>
      <c r="LPG950" s="337"/>
      <c r="LPH950" s="337"/>
      <c r="LPI950" s="337"/>
      <c r="LPJ950" s="337"/>
      <c r="LPK950" s="337"/>
      <c r="LPL950" s="337"/>
      <c r="LPM950" s="337"/>
      <c r="LPN950" s="337"/>
      <c r="LPO950" s="337"/>
      <c r="LPP950" s="337"/>
      <c r="LPQ950" s="337"/>
      <c r="LPR950" s="337"/>
      <c r="LPS950" s="337"/>
      <c r="LPT950" s="337"/>
      <c r="LPU950" s="337"/>
      <c r="LPV950" s="337"/>
      <c r="LPW950" s="337"/>
      <c r="LPX950" s="337"/>
      <c r="LPY950" s="337"/>
      <c r="LPZ950" s="337"/>
      <c r="LQA950" s="337"/>
      <c r="LQB950" s="337"/>
      <c r="LQC950" s="337"/>
      <c r="LQD950" s="337"/>
      <c r="LQE950" s="337"/>
      <c r="LQF950" s="337"/>
      <c r="LQG950" s="337"/>
      <c r="LQH950" s="337"/>
      <c r="LQI950" s="337"/>
      <c r="LQJ950" s="337"/>
      <c r="LQK950" s="337"/>
      <c r="LQL950" s="337"/>
      <c r="LQM950" s="337"/>
      <c r="LQN950" s="337"/>
      <c r="LQO950" s="337"/>
      <c r="LQP950" s="337"/>
      <c r="LQQ950" s="337"/>
      <c r="LQR950" s="337"/>
      <c r="LQS950" s="337"/>
      <c r="LQT950" s="337"/>
      <c r="LQU950" s="337"/>
      <c r="LQV950" s="337"/>
      <c r="LQW950" s="337"/>
      <c r="LQX950" s="337"/>
      <c r="LQY950" s="337"/>
      <c r="LQZ950" s="337"/>
      <c r="LRA950" s="337"/>
      <c r="LRB950" s="337"/>
      <c r="LRC950" s="337"/>
      <c r="LRD950" s="337"/>
      <c r="LRE950" s="337"/>
      <c r="LRF950" s="337"/>
      <c r="LRG950" s="337"/>
      <c r="LRH950" s="337"/>
      <c r="LRI950" s="337"/>
      <c r="LRJ950" s="337"/>
      <c r="LRK950" s="337"/>
      <c r="LRL950" s="337"/>
      <c r="LRM950" s="337"/>
      <c r="LRN950" s="337"/>
      <c r="LRO950" s="337"/>
      <c r="LRP950" s="337"/>
      <c r="LRQ950" s="337"/>
      <c r="LRR950" s="337"/>
      <c r="LRS950" s="337"/>
      <c r="LRT950" s="337"/>
      <c r="LRU950" s="337"/>
      <c r="LRV950" s="337"/>
      <c r="LRW950" s="337"/>
      <c r="LRX950" s="337"/>
      <c r="LRY950" s="337"/>
      <c r="LRZ950" s="337"/>
      <c r="LSA950" s="337"/>
      <c r="LSB950" s="337"/>
      <c r="LSC950" s="337"/>
      <c r="LSD950" s="337"/>
      <c r="LSE950" s="337"/>
      <c r="LSF950" s="337"/>
      <c r="LSG950" s="337"/>
      <c r="LSH950" s="337"/>
      <c r="LSI950" s="337"/>
      <c r="LSJ950" s="337"/>
      <c r="LSK950" s="337"/>
      <c r="LSL950" s="337"/>
      <c r="LSM950" s="337"/>
      <c r="LSN950" s="337"/>
      <c r="LSO950" s="337"/>
      <c r="LSP950" s="337"/>
      <c r="LSQ950" s="337"/>
      <c r="LSR950" s="337"/>
      <c r="LSS950" s="337"/>
      <c r="LST950" s="337"/>
      <c r="LSU950" s="337"/>
      <c r="LSV950" s="337"/>
      <c r="LSW950" s="337"/>
      <c r="LSX950" s="337"/>
      <c r="LSY950" s="337"/>
      <c r="LSZ950" s="337"/>
      <c r="LTA950" s="337"/>
      <c r="LTB950" s="337"/>
      <c r="LTC950" s="337"/>
      <c r="LTD950" s="337"/>
      <c r="LTE950" s="337"/>
      <c r="LTF950" s="337"/>
      <c r="LTG950" s="337"/>
      <c r="LTH950" s="337"/>
      <c r="LTI950" s="337"/>
      <c r="LTJ950" s="337"/>
      <c r="LTK950" s="337"/>
      <c r="LTL950" s="337"/>
      <c r="LTM950" s="337"/>
      <c r="LTN950" s="337"/>
      <c r="LTO950" s="337"/>
      <c r="LTP950" s="337"/>
      <c r="LTQ950" s="337"/>
      <c r="LTR950" s="337"/>
      <c r="LTS950" s="337"/>
      <c r="LTT950" s="337"/>
      <c r="LTU950" s="337"/>
      <c r="LTV950" s="337"/>
      <c r="LTW950" s="337"/>
      <c r="LTX950" s="337"/>
      <c r="LTY950" s="337"/>
      <c r="LTZ950" s="337"/>
      <c r="LUA950" s="337"/>
      <c r="LUB950" s="337"/>
      <c r="LUC950" s="337"/>
      <c r="LUD950" s="337"/>
      <c r="LUE950" s="337"/>
      <c r="LUF950" s="337"/>
      <c r="LUG950" s="337"/>
      <c r="LUH950" s="337"/>
      <c r="LUI950" s="337"/>
      <c r="LUJ950" s="337"/>
      <c r="LUK950" s="337"/>
      <c r="LUL950" s="337"/>
      <c r="LUM950" s="337"/>
      <c r="LUN950" s="337"/>
      <c r="LUO950" s="337"/>
      <c r="LUP950" s="337"/>
      <c r="LUQ950" s="337"/>
      <c r="LUR950" s="337"/>
      <c r="LUS950" s="337"/>
      <c r="LUT950" s="337"/>
      <c r="LUU950" s="337"/>
      <c r="LUV950" s="337"/>
      <c r="LUW950" s="337"/>
      <c r="LUX950" s="337"/>
      <c r="LUY950" s="337"/>
      <c r="LUZ950" s="337"/>
      <c r="LVA950" s="337"/>
      <c r="LVB950" s="337"/>
      <c r="LVC950" s="337"/>
      <c r="LVD950" s="337"/>
      <c r="LVE950" s="337"/>
      <c r="LVF950" s="337"/>
      <c r="LVG950" s="337"/>
      <c r="LVH950" s="337"/>
      <c r="LVI950" s="337"/>
      <c r="LVJ950" s="337"/>
      <c r="LVK950" s="337"/>
      <c r="LVL950" s="337"/>
      <c r="LVM950" s="337"/>
      <c r="LVN950" s="337"/>
      <c r="LVO950" s="337"/>
      <c r="LVP950" s="337"/>
      <c r="LVQ950" s="337"/>
      <c r="LVR950" s="337"/>
      <c r="LVS950" s="337"/>
      <c r="LVT950" s="337"/>
      <c r="LVU950" s="337"/>
      <c r="LVV950" s="337"/>
      <c r="LVW950" s="337"/>
      <c r="LVX950" s="337"/>
      <c r="LVY950" s="337"/>
      <c r="LVZ950" s="337"/>
      <c r="LWA950" s="337"/>
      <c r="LWB950" s="337"/>
      <c r="LWC950" s="337"/>
      <c r="LWD950" s="337"/>
      <c r="LWE950" s="337"/>
      <c r="LWF950" s="337"/>
      <c r="LWG950" s="337"/>
      <c r="LWH950" s="337"/>
      <c r="LWI950" s="337"/>
      <c r="LWJ950" s="337"/>
      <c r="LWK950" s="337"/>
      <c r="LWL950" s="337"/>
      <c r="LWM950" s="337"/>
      <c r="LWN950" s="337"/>
      <c r="LWO950" s="337"/>
      <c r="LWP950" s="337"/>
      <c r="LWQ950" s="337"/>
      <c r="LWR950" s="337"/>
      <c r="LWS950" s="337"/>
      <c r="LWT950" s="337"/>
      <c r="LWU950" s="337"/>
      <c r="LWV950" s="337"/>
      <c r="LWW950" s="337"/>
      <c r="LWX950" s="337"/>
      <c r="LWY950" s="337"/>
      <c r="LWZ950" s="337"/>
      <c r="LXA950" s="337"/>
      <c r="LXB950" s="337"/>
      <c r="LXC950" s="337"/>
      <c r="LXD950" s="337"/>
      <c r="LXE950" s="337"/>
      <c r="LXF950" s="337"/>
      <c r="LXG950" s="337"/>
      <c r="LXH950" s="337"/>
      <c r="LXI950" s="337"/>
      <c r="LXJ950" s="337"/>
      <c r="LXK950" s="337"/>
      <c r="LXL950" s="337"/>
      <c r="LXM950" s="337"/>
      <c r="LXN950" s="337"/>
      <c r="LXO950" s="337"/>
      <c r="LXP950" s="337"/>
      <c r="LXQ950" s="337"/>
      <c r="LXR950" s="337"/>
      <c r="LXS950" s="337"/>
      <c r="LXT950" s="337"/>
      <c r="LXU950" s="337"/>
      <c r="LXV950" s="337"/>
      <c r="LXW950" s="337"/>
      <c r="LXX950" s="337"/>
      <c r="LXY950" s="337"/>
      <c r="LXZ950" s="337"/>
      <c r="LYA950" s="337"/>
      <c r="LYB950" s="337"/>
      <c r="LYC950" s="337"/>
      <c r="LYD950" s="337"/>
      <c r="LYE950" s="337"/>
      <c r="LYF950" s="337"/>
      <c r="LYG950" s="337"/>
      <c r="LYH950" s="337"/>
      <c r="LYI950" s="337"/>
      <c r="LYJ950" s="337"/>
      <c r="LYK950" s="337"/>
      <c r="LYL950" s="337"/>
      <c r="LYM950" s="337"/>
      <c r="LYN950" s="337"/>
      <c r="LYO950" s="337"/>
      <c r="LYP950" s="337"/>
      <c r="LYQ950" s="337"/>
      <c r="LYR950" s="337"/>
      <c r="LYS950" s="337"/>
      <c r="LYT950" s="337"/>
      <c r="LYU950" s="337"/>
      <c r="LYV950" s="337"/>
      <c r="LYW950" s="337"/>
      <c r="LYX950" s="337"/>
      <c r="LYY950" s="337"/>
      <c r="LYZ950" s="337"/>
      <c r="LZA950" s="337"/>
      <c r="LZB950" s="337"/>
      <c r="LZC950" s="337"/>
      <c r="LZD950" s="337"/>
      <c r="LZE950" s="337"/>
      <c r="LZF950" s="337"/>
      <c r="LZG950" s="337"/>
      <c r="LZH950" s="337"/>
      <c r="LZI950" s="337"/>
      <c r="LZJ950" s="337"/>
      <c r="LZK950" s="337"/>
      <c r="LZL950" s="337"/>
      <c r="LZM950" s="337"/>
      <c r="LZN950" s="337"/>
      <c r="LZO950" s="337"/>
      <c r="LZP950" s="337"/>
      <c r="LZQ950" s="337"/>
      <c r="LZR950" s="337"/>
      <c r="LZS950" s="337"/>
      <c r="LZT950" s="337"/>
      <c r="LZU950" s="337"/>
      <c r="LZV950" s="337"/>
      <c r="LZW950" s="337"/>
      <c r="LZX950" s="337"/>
      <c r="LZY950" s="337"/>
      <c r="LZZ950" s="337"/>
      <c r="MAA950" s="337"/>
      <c r="MAB950" s="337"/>
      <c r="MAC950" s="337"/>
      <c r="MAD950" s="337"/>
      <c r="MAE950" s="337"/>
      <c r="MAF950" s="337"/>
      <c r="MAG950" s="337"/>
      <c r="MAH950" s="337"/>
      <c r="MAI950" s="337"/>
      <c r="MAJ950" s="337"/>
      <c r="MAK950" s="337"/>
      <c r="MAL950" s="337"/>
      <c r="MAM950" s="337"/>
      <c r="MAN950" s="337"/>
      <c r="MAO950" s="337"/>
      <c r="MAP950" s="337"/>
      <c r="MAQ950" s="337"/>
      <c r="MAR950" s="337"/>
      <c r="MAS950" s="337"/>
      <c r="MAT950" s="337"/>
      <c r="MAU950" s="337"/>
      <c r="MAV950" s="337"/>
      <c r="MAW950" s="337"/>
      <c r="MAX950" s="337"/>
      <c r="MAY950" s="337"/>
      <c r="MAZ950" s="337"/>
      <c r="MBA950" s="337"/>
      <c r="MBB950" s="337"/>
      <c r="MBC950" s="337"/>
      <c r="MBD950" s="337"/>
      <c r="MBE950" s="337"/>
      <c r="MBF950" s="337"/>
      <c r="MBG950" s="337"/>
      <c r="MBH950" s="337"/>
      <c r="MBI950" s="337"/>
      <c r="MBJ950" s="337"/>
      <c r="MBK950" s="337"/>
      <c r="MBL950" s="337"/>
      <c r="MBM950" s="337"/>
      <c r="MBN950" s="337"/>
      <c r="MBO950" s="337"/>
      <c r="MBP950" s="337"/>
      <c r="MBQ950" s="337"/>
      <c r="MBR950" s="337"/>
      <c r="MBS950" s="337"/>
      <c r="MBT950" s="337"/>
      <c r="MBU950" s="337"/>
      <c r="MBV950" s="337"/>
      <c r="MBW950" s="337"/>
      <c r="MBX950" s="337"/>
      <c r="MBY950" s="337"/>
      <c r="MBZ950" s="337"/>
      <c r="MCA950" s="337"/>
      <c r="MCB950" s="337"/>
      <c r="MCC950" s="337"/>
      <c r="MCD950" s="337"/>
      <c r="MCE950" s="337"/>
      <c r="MCF950" s="337"/>
      <c r="MCG950" s="337"/>
      <c r="MCH950" s="337"/>
      <c r="MCI950" s="337"/>
      <c r="MCJ950" s="337"/>
      <c r="MCK950" s="337"/>
      <c r="MCL950" s="337"/>
      <c r="MCM950" s="337"/>
      <c r="MCN950" s="337"/>
      <c r="MCO950" s="337"/>
      <c r="MCP950" s="337"/>
      <c r="MCQ950" s="337"/>
      <c r="MCR950" s="337"/>
      <c r="MCS950" s="337"/>
      <c r="MCT950" s="337"/>
      <c r="MCU950" s="337"/>
      <c r="MCV950" s="337"/>
      <c r="MCW950" s="337"/>
      <c r="MCX950" s="337"/>
      <c r="MCY950" s="337"/>
      <c r="MCZ950" s="337"/>
      <c r="MDA950" s="337"/>
      <c r="MDB950" s="337"/>
      <c r="MDC950" s="337"/>
      <c r="MDD950" s="337"/>
      <c r="MDE950" s="337"/>
      <c r="MDF950" s="337"/>
      <c r="MDG950" s="337"/>
      <c r="MDH950" s="337"/>
      <c r="MDI950" s="337"/>
      <c r="MDJ950" s="337"/>
      <c r="MDK950" s="337"/>
      <c r="MDL950" s="337"/>
      <c r="MDM950" s="337"/>
      <c r="MDN950" s="337"/>
      <c r="MDO950" s="337"/>
      <c r="MDP950" s="337"/>
      <c r="MDQ950" s="337"/>
      <c r="MDR950" s="337"/>
      <c r="MDS950" s="337"/>
      <c r="MDT950" s="337"/>
      <c r="MDU950" s="337"/>
      <c r="MDV950" s="337"/>
      <c r="MDW950" s="337"/>
      <c r="MDX950" s="337"/>
      <c r="MDY950" s="337"/>
      <c r="MDZ950" s="337"/>
      <c r="MEA950" s="337"/>
      <c r="MEB950" s="337"/>
      <c r="MEC950" s="337"/>
      <c r="MED950" s="337"/>
      <c r="MEE950" s="337"/>
      <c r="MEF950" s="337"/>
      <c r="MEG950" s="337"/>
      <c r="MEH950" s="337"/>
      <c r="MEI950" s="337"/>
      <c r="MEJ950" s="337"/>
      <c r="MEK950" s="337"/>
      <c r="MEL950" s="337"/>
      <c r="MEM950" s="337"/>
      <c r="MEN950" s="337"/>
      <c r="MEO950" s="337"/>
      <c r="MEP950" s="337"/>
      <c r="MEQ950" s="337"/>
      <c r="MER950" s="337"/>
      <c r="MES950" s="337"/>
      <c r="MET950" s="337"/>
      <c r="MEU950" s="337"/>
      <c r="MEV950" s="337"/>
      <c r="MEW950" s="337"/>
      <c r="MEX950" s="337"/>
      <c r="MEY950" s="337"/>
      <c r="MEZ950" s="337"/>
      <c r="MFA950" s="337"/>
      <c r="MFB950" s="337"/>
      <c r="MFC950" s="337"/>
      <c r="MFD950" s="337"/>
      <c r="MFE950" s="337"/>
      <c r="MFF950" s="337"/>
      <c r="MFG950" s="337"/>
      <c r="MFH950" s="337"/>
      <c r="MFI950" s="337"/>
      <c r="MFJ950" s="337"/>
      <c r="MFK950" s="337"/>
      <c r="MFL950" s="337"/>
      <c r="MFM950" s="337"/>
      <c r="MFN950" s="337"/>
      <c r="MFO950" s="337"/>
      <c r="MFP950" s="337"/>
      <c r="MFQ950" s="337"/>
      <c r="MFR950" s="337"/>
      <c r="MFS950" s="337"/>
      <c r="MFT950" s="337"/>
      <c r="MFU950" s="337"/>
      <c r="MFV950" s="337"/>
      <c r="MFW950" s="337"/>
      <c r="MFX950" s="337"/>
      <c r="MFY950" s="337"/>
      <c r="MFZ950" s="337"/>
      <c r="MGA950" s="337"/>
      <c r="MGB950" s="337"/>
      <c r="MGC950" s="337"/>
      <c r="MGD950" s="337"/>
      <c r="MGE950" s="337"/>
      <c r="MGF950" s="337"/>
      <c r="MGG950" s="337"/>
      <c r="MGH950" s="337"/>
      <c r="MGI950" s="337"/>
      <c r="MGJ950" s="337"/>
      <c r="MGK950" s="337"/>
      <c r="MGL950" s="337"/>
      <c r="MGM950" s="337"/>
      <c r="MGN950" s="337"/>
      <c r="MGO950" s="337"/>
      <c r="MGP950" s="337"/>
      <c r="MGQ950" s="337"/>
      <c r="MGR950" s="337"/>
      <c r="MGS950" s="337"/>
      <c r="MGT950" s="337"/>
      <c r="MGU950" s="337"/>
      <c r="MGV950" s="337"/>
      <c r="MGW950" s="337"/>
      <c r="MGX950" s="337"/>
      <c r="MGY950" s="337"/>
      <c r="MGZ950" s="337"/>
      <c r="MHA950" s="337"/>
      <c r="MHB950" s="337"/>
      <c r="MHC950" s="337"/>
      <c r="MHD950" s="337"/>
      <c r="MHE950" s="337"/>
      <c r="MHF950" s="337"/>
      <c r="MHG950" s="337"/>
      <c r="MHH950" s="337"/>
      <c r="MHI950" s="337"/>
      <c r="MHJ950" s="337"/>
      <c r="MHK950" s="337"/>
      <c r="MHL950" s="337"/>
      <c r="MHM950" s="337"/>
      <c r="MHN950" s="337"/>
      <c r="MHO950" s="337"/>
      <c r="MHP950" s="337"/>
      <c r="MHQ950" s="337"/>
      <c r="MHR950" s="337"/>
      <c r="MHS950" s="337"/>
      <c r="MHT950" s="337"/>
      <c r="MHU950" s="337"/>
      <c r="MHV950" s="337"/>
      <c r="MHW950" s="337"/>
      <c r="MHX950" s="337"/>
      <c r="MHY950" s="337"/>
      <c r="MHZ950" s="337"/>
      <c r="MIA950" s="337"/>
      <c r="MIB950" s="337"/>
      <c r="MIC950" s="337"/>
      <c r="MID950" s="337"/>
      <c r="MIE950" s="337"/>
      <c r="MIF950" s="337"/>
      <c r="MIG950" s="337"/>
      <c r="MIH950" s="337"/>
      <c r="MII950" s="337"/>
      <c r="MIJ950" s="337"/>
      <c r="MIK950" s="337"/>
      <c r="MIL950" s="337"/>
      <c r="MIM950" s="337"/>
      <c r="MIN950" s="337"/>
      <c r="MIO950" s="337"/>
      <c r="MIP950" s="337"/>
      <c r="MIQ950" s="337"/>
      <c r="MIR950" s="337"/>
      <c r="MIS950" s="337"/>
      <c r="MIT950" s="337"/>
      <c r="MIU950" s="337"/>
      <c r="MIV950" s="337"/>
      <c r="MIW950" s="337"/>
      <c r="MIX950" s="337"/>
      <c r="MIY950" s="337"/>
      <c r="MIZ950" s="337"/>
      <c r="MJA950" s="337"/>
      <c r="MJB950" s="337"/>
      <c r="MJC950" s="337"/>
      <c r="MJD950" s="337"/>
      <c r="MJE950" s="337"/>
      <c r="MJF950" s="337"/>
      <c r="MJG950" s="337"/>
      <c r="MJH950" s="337"/>
      <c r="MJI950" s="337"/>
      <c r="MJJ950" s="337"/>
      <c r="MJK950" s="337"/>
      <c r="MJL950" s="337"/>
      <c r="MJM950" s="337"/>
      <c r="MJN950" s="337"/>
      <c r="MJO950" s="337"/>
      <c r="MJP950" s="337"/>
      <c r="MJQ950" s="337"/>
      <c r="MJR950" s="337"/>
      <c r="MJS950" s="337"/>
      <c r="MJT950" s="337"/>
      <c r="MJU950" s="337"/>
      <c r="MJV950" s="337"/>
      <c r="MJW950" s="337"/>
      <c r="MJX950" s="337"/>
      <c r="MJY950" s="337"/>
      <c r="MJZ950" s="337"/>
      <c r="MKA950" s="337"/>
      <c r="MKB950" s="337"/>
      <c r="MKC950" s="337"/>
      <c r="MKD950" s="337"/>
      <c r="MKE950" s="337"/>
      <c r="MKF950" s="337"/>
      <c r="MKG950" s="337"/>
      <c r="MKH950" s="337"/>
      <c r="MKI950" s="337"/>
      <c r="MKJ950" s="337"/>
      <c r="MKK950" s="337"/>
      <c r="MKL950" s="337"/>
      <c r="MKM950" s="337"/>
      <c r="MKN950" s="337"/>
      <c r="MKO950" s="337"/>
      <c r="MKP950" s="337"/>
      <c r="MKQ950" s="337"/>
      <c r="MKR950" s="337"/>
      <c r="MKS950" s="337"/>
      <c r="MKT950" s="337"/>
      <c r="MKU950" s="337"/>
      <c r="MKV950" s="337"/>
      <c r="MKW950" s="337"/>
      <c r="MKX950" s="337"/>
      <c r="MKY950" s="337"/>
      <c r="MKZ950" s="337"/>
      <c r="MLA950" s="337"/>
      <c r="MLB950" s="337"/>
      <c r="MLC950" s="337"/>
      <c r="MLD950" s="337"/>
      <c r="MLE950" s="337"/>
      <c r="MLF950" s="337"/>
      <c r="MLG950" s="337"/>
      <c r="MLH950" s="337"/>
      <c r="MLI950" s="337"/>
      <c r="MLJ950" s="337"/>
      <c r="MLK950" s="337"/>
      <c r="MLL950" s="337"/>
      <c r="MLM950" s="337"/>
      <c r="MLN950" s="337"/>
      <c r="MLO950" s="337"/>
      <c r="MLP950" s="337"/>
      <c r="MLQ950" s="337"/>
      <c r="MLR950" s="337"/>
      <c r="MLS950" s="337"/>
      <c r="MLT950" s="337"/>
      <c r="MLU950" s="337"/>
      <c r="MLV950" s="337"/>
      <c r="MLW950" s="337"/>
      <c r="MLX950" s="337"/>
      <c r="MLY950" s="337"/>
      <c r="MLZ950" s="337"/>
      <c r="MMA950" s="337"/>
      <c r="MMB950" s="337"/>
      <c r="MMC950" s="337"/>
      <c r="MMD950" s="337"/>
      <c r="MME950" s="337"/>
      <c r="MMF950" s="337"/>
      <c r="MMG950" s="337"/>
      <c r="MMH950" s="337"/>
      <c r="MMI950" s="337"/>
      <c r="MMJ950" s="337"/>
      <c r="MMK950" s="337"/>
      <c r="MML950" s="337"/>
      <c r="MMM950" s="337"/>
      <c r="MMN950" s="337"/>
      <c r="MMO950" s="337"/>
      <c r="MMP950" s="337"/>
      <c r="MMQ950" s="337"/>
      <c r="MMR950" s="337"/>
      <c r="MMS950" s="337"/>
      <c r="MMT950" s="337"/>
      <c r="MMU950" s="337"/>
      <c r="MMV950" s="337"/>
      <c r="MMW950" s="337"/>
      <c r="MMX950" s="337"/>
      <c r="MMY950" s="337"/>
      <c r="MMZ950" s="337"/>
      <c r="MNA950" s="337"/>
      <c r="MNB950" s="337"/>
      <c r="MNC950" s="337"/>
      <c r="MND950" s="337"/>
      <c r="MNE950" s="337"/>
      <c r="MNF950" s="337"/>
      <c r="MNG950" s="337"/>
      <c r="MNH950" s="337"/>
      <c r="MNI950" s="337"/>
      <c r="MNJ950" s="337"/>
      <c r="MNK950" s="337"/>
      <c r="MNL950" s="337"/>
      <c r="MNM950" s="337"/>
      <c r="MNN950" s="337"/>
      <c r="MNO950" s="337"/>
      <c r="MNP950" s="337"/>
      <c r="MNQ950" s="337"/>
      <c r="MNR950" s="337"/>
      <c r="MNS950" s="337"/>
      <c r="MNT950" s="337"/>
      <c r="MNU950" s="337"/>
      <c r="MNV950" s="337"/>
      <c r="MNW950" s="337"/>
      <c r="MNX950" s="337"/>
      <c r="MNY950" s="337"/>
      <c r="MNZ950" s="337"/>
      <c r="MOA950" s="337"/>
      <c r="MOB950" s="337"/>
      <c r="MOC950" s="337"/>
      <c r="MOD950" s="337"/>
      <c r="MOE950" s="337"/>
      <c r="MOF950" s="337"/>
      <c r="MOG950" s="337"/>
      <c r="MOH950" s="337"/>
      <c r="MOI950" s="337"/>
      <c r="MOJ950" s="337"/>
      <c r="MOK950" s="337"/>
      <c r="MOL950" s="337"/>
      <c r="MOM950" s="337"/>
      <c r="MON950" s="337"/>
      <c r="MOO950" s="337"/>
      <c r="MOP950" s="337"/>
      <c r="MOQ950" s="337"/>
      <c r="MOR950" s="337"/>
      <c r="MOS950" s="337"/>
      <c r="MOT950" s="337"/>
      <c r="MOU950" s="337"/>
      <c r="MOV950" s="337"/>
      <c r="MOW950" s="337"/>
      <c r="MOX950" s="337"/>
      <c r="MOY950" s="337"/>
      <c r="MOZ950" s="337"/>
      <c r="MPA950" s="337"/>
      <c r="MPB950" s="337"/>
      <c r="MPC950" s="337"/>
      <c r="MPD950" s="337"/>
      <c r="MPE950" s="337"/>
      <c r="MPF950" s="337"/>
      <c r="MPG950" s="337"/>
      <c r="MPH950" s="337"/>
      <c r="MPI950" s="337"/>
      <c r="MPJ950" s="337"/>
      <c r="MPK950" s="337"/>
      <c r="MPL950" s="337"/>
      <c r="MPM950" s="337"/>
      <c r="MPN950" s="337"/>
      <c r="MPO950" s="337"/>
      <c r="MPP950" s="337"/>
      <c r="MPQ950" s="337"/>
      <c r="MPR950" s="337"/>
      <c r="MPS950" s="337"/>
      <c r="MPT950" s="337"/>
      <c r="MPU950" s="337"/>
      <c r="MPV950" s="337"/>
      <c r="MPW950" s="337"/>
      <c r="MPX950" s="337"/>
      <c r="MPY950" s="337"/>
      <c r="MPZ950" s="337"/>
      <c r="MQA950" s="337"/>
      <c r="MQB950" s="337"/>
      <c r="MQC950" s="337"/>
      <c r="MQD950" s="337"/>
      <c r="MQE950" s="337"/>
      <c r="MQF950" s="337"/>
      <c r="MQG950" s="337"/>
      <c r="MQH950" s="337"/>
      <c r="MQI950" s="337"/>
      <c r="MQJ950" s="337"/>
      <c r="MQK950" s="337"/>
      <c r="MQL950" s="337"/>
      <c r="MQM950" s="337"/>
      <c r="MQN950" s="337"/>
      <c r="MQO950" s="337"/>
      <c r="MQP950" s="337"/>
      <c r="MQQ950" s="337"/>
      <c r="MQR950" s="337"/>
      <c r="MQS950" s="337"/>
      <c r="MQT950" s="337"/>
      <c r="MQU950" s="337"/>
      <c r="MQV950" s="337"/>
      <c r="MQW950" s="337"/>
      <c r="MQX950" s="337"/>
      <c r="MQY950" s="337"/>
      <c r="MQZ950" s="337"/>
      <c r="MRA950" s="337"/>
      <c r="MRB950" s="337"/>
      <c r="MRC950" s="337"/>
      <c r="MRD950" s="337"/>
      <c r="MRE950" s="337"/>
      <c r="MRF950" s="337"/>
      <c r="MRG950" s="337"/>
      <c r="MRH950" s="337"/>
      <c r="MRI950" s="337"/>
      <c r="MRJ950" s="337"/>
      <c r="MRK950" s="337"/>
      <c r="MRL950" s="337"/>
      <c r="MRM950" s="337"/>
      <c r="MRN950" s="337"/>
      <c r="MRO950" s="337"/>
      <c r="MRP950" s="337"/>
      <c r="MRQ950" s="337"/>
      <c r="MRR950" s="337"/>
      <c r="MRS950" s="337"/>
      <c r="MRT950" s="337"/>
      <c r="MRU950" s="337"/>
      <c r="MRV950" s="337"/>
      <c r="MRW950" s="337"/>
      <c r="MRX950" s="337"/>
      <c r="MRY950" s="337"/>
      <c r="MRZ950" s="337"/>
      <c r="MSA950" s="337"/>
      <c r="MSB950" s="337"/>
      <c r="MSC950" s="337"/>
      <c r="MSD950" s="337"/>
      <c r="MSE950" s="337"/>
      <c r="MSF950" s="337"/>
      <c r="MSG950" s="337"/>
      <c r="MSH950" s="337"/>
      <c r="MSI950" s="337"/>
      <c r="MSJ950" s="337"/>
      <c r="MSK950" s="337"/>
      <c r="MSL950" s="337"/>
      <c r="MSM950" s="337"/>
      <c r="MSN950" s="337"/>
      <c r="MSO950" s="337"/>
      <c r="MSP950" s="337"/>
      <c r="MSQ950" s="337"/>
      <c r="MSR950" s="337"/>
      <c r="MSS950" s="337"/>
      <c r="MST950" s="337"/>
      <c r="MSU950" s="337"/>
      <c r="MSV950" s="337"/>
      <c r="MSW950" s="337"/>
      <c r="MSX950" s="337"/>
      <c r="MSY950" s="337"/>
      <c r="MSZ950" s="337"/>
      <c r="MTA950" s="337"/>
      <c r="MTB950" s="337"/>
      <c r="MTC950" s="337"/>
      <c r="MTD950" s="337"/>
      <c r="MTE950" s="337"/>
      <c r="MTF950" s="337"/>
      <c r="MTG950" s="337"/>
      <c r="MTH950" s="337"/>
      <c r="MTI950" s="337"/>
      <c r="MTJ950" s="337"/>
      <c r="MTK950" s="337"/>
      <c r="MTL950" s="337"/>
      <c r="MTM950" s="337"/>
      <c r="MTN950" s="337"/>
      <c r="MTO950" s="337"/>
      <c r="MTP950" s="337"/>
      <c r="MTQ950" s="337"/>
      <c r="MTR950" s="337"/>
      <c r="MTS950" s="337"/>
      <c r="MTT950" s="337"/>
      <c r="MTU950" s="337"/>
      <c r="MTV950" s="337"/>
      <c r="MTW950" s="337"/>
      <c r="MTX950" s="337"/>
      <c r="MTY950" s="337"/>
      <c r="MTZ950" s="337"/>
      <c r="MUA950" s="337"/>
      <c r="MUB950" s="337"/>
      <c r="MUC950" s="337"/>
      <c r="MUD950" s="337"/>
      <c r="MUE950" s="337"/>
      <c r="MUF950" s="337"/>
      <c r="MUG950" s="337"/>
      <c r="MUH950" s="337"/>
      <c r="MUI950" s="337"/>
      <c r="MUJ950" s="337"/>
      <c r="MUK950" s="337"/>
      <c r="MUL950" s="337"/>
      <c r="MUM950" s="337"/>
      <c r="MUN950" s="337"/>
      <c r="MUO950" s="337"/>
      <c r="MUP950" s="337"/>
      <c r="MUQ950" s="337"/>
      <c r="MUR950" s="337"/>
      <c r="MUS950" s="337"/>
      <c r="MUT950" s="337"/>
      <c r="MUU950" s="337"/>
      <c r="MUV950" s="337"/>
      <c r="MUW950" s="337"/>
      <c r="MUX950" s="337"/>
      <c r="MUY950" s="337"/>
      <c r="MUZ950" s="337"/>
      <c r="MVA950" s="337"/>
      <c r="MVB950" s="337"/>
      <c r="MVC950" s="337"/>
      <c r="MVD950" s="337"/>
      <c r="MVE950" s="337"/>
      <c r="MVF950" s="337"/>
      <c r="MVG950" s="337"/>
      <c r="MVH950" s="337"/>
      <c r="MVI950" s="337"/>
      <c r="MVJ950" s="337"/>
      <c r="MVK950" s="337"/>
      <c r="MVL950" s="337"/>
      <c r="MVM950" s="337"/>
      <c r="MVN950" s="337"/>
      <c r="MVO950" s="337"/>
      <c r="MVP950" s="337"/>
      <c r="MVQ950" s="337"/>
      <c r="MVR950" s="337"/>
      <c r="MVS950" s="337"/>
      <c r="MVT950" s="337"/>
      <c r="MVU950" s="337"/>
      <c r="MVV950" s="337"/>
      <c r="MVW950" s="337"/>
      <c r="MVX950" s="337"/>
      <c r="MVY950" s="337"/>
      <c r="MVZ950" s="337"/>
      <c r="MWA950" s="337"/>
      <c r="MWB950" s="337"/>
      <c r="MWC950" s="337"/>
      <c r="MWD950" s="337"/>
      <c r="MWE950" s="337"/>
      <c r="MWF950" s="337"/>
      <c r="MWG950" s="337"/>
      <c r="MWH950" s="337"/>
      <c r="MWI950" s="337"/>
      <c r="MWJ950" s="337"/>
      <c r="MWK950" s="337"/>
      <c r="MWL950" s="337"/>
      <c r="MWM950" s="337"/>
      <c r="MWN950" s="337"/>
      <c r="MWO950" s="337"/>
      <c r="MWP950" s="337"/>
      <c r="MWQ950" s="337"/>
      <c r="MWR950" s="337"/>
      <c r="MWS950" s="337"/>
      <c r="MWT950" s="337"/>
      <c r="MWU950" s="337"/>
      <c r="MWV950" s="337"/>
      <c r="MWW950" s="337"/>
      <c r="MWX950" s="337"/>
      <c r="MWY950" s="337"/>
      <c r="MWZ950" s="337"/>
      <c r="MXA950" s="337"/>
      <c r="MXB950" s="337"/>
      <c r="MXC950" s="337"/>
      <c r="MXD950" s="337"/>
      <c r="MXE950" s="337"/>
      <c r="MXF950" s="337"/>
      <c r="MXG950" s="337"/>
      <c r="MXH950" s="337"/>
      <c r="MXI950" s="337"/>
      <c r="MXJ950" s="337"/>
      <c r="MXK950" s="337"/>
      <c r="MXL950" s="337"/>
      <c r="MXM950" s="337"/>
      <c r="MXN950" s="337"/>
      <c r="MXO950" s="337"/>
      <c r="MXP950" s="337"/>
      <c r="MXQ950" s="337"/>
      <c r="MXR950" s="337"/>
      <c r="MXS950" s="337"/>
      <c r="MXT950" s="337"/>
      <c r="MXU950" s="337"/>
      <c r="MXV950" s="337"/>
      <c r="MXW950" s="337"/>
      <c r="MXX950" s="337"/>
      <c r="MXY950" s="337"/>
      <c r="MXZ950" s="337"/>
      <c r="MYA950" s="337"/>
      <c r="MYB950" s="337"/>
      <c r="MYC950" s="337"/>
      <c r="MYD950" s="337"/>
      <c r="MYE950" s="337"/>
      <c r="MYF950" s="337"/>
      <c r="MYG950" s="337"/>
      <c r="MYH950" s="337"/>
      <c r="MYI950" s="337"/>
      <c r="MYJ950" s="337"/>
      <c r="MYK950" s="337"/>
      <c r="MYL950" s="337"/>
      <c r="MYM950" s="337"/>
      <c r="MYN950" s="337"/>
      <c r="MYO950" s="337"/>
      <c r="MYP950" s="337"/>
      <c r="MYQ950" s="337"/>
      <c r="MYR950" s="337"/>
      <c r="MYS950" s="337"/>
      <c r="MYT950" s="337"/>
      <c r="MYU950" s="337"/>
      <c r="MYV950" s="337"/>
      <c r="MYW950" s="337"/>
      <c r="MYX950" s="337"/>
      <c r="MYY950" s="337"/>
      <c r="MYZ950" s="337"/>
      <c r="MZA950" s="337"/>
      <c r="MZB950" s="337"/>
      <c r="MZC950" s="337"/>
      <c r="MZD950" s="337"/>
      <c r="MZE950" s="337"/>
      <c r="MZF950" s="337"/>
      <c r="MZG950" s="337"/>
      <c r="MZH950" s="337"/>
      <c r="MZI950" s="337"/>
      <c r="MZJ950" s="337"/>
      <c r="MZK950" s="337"/>
      <c r="MZL950" s="337"/>
      <c r="MZM950" s="337"/>
      <c r="MZN950" s="337"/>
      <c r="MZO950" s="337"/>
      <c r="MZP950" s="337"/>
      <c r="MZQ950" s="337"/>
      <c r="MZR950" s="337"/>
      <c r="MZS950" s="337"/>
      <c r="MZT950" s="337"/>
      <c r="MZU950" s="337"/>
      <c r="MZV950" s="337"/>
      <c r="MZW950" s="337"/>
      <c r="MZX950" s="337"/>
      <c r="MZY950" s="337"/>
      <c r="MZZ950" s="337"/>
      <c r="NAA950" s="337"/>
      <c r="NAB950" s="337"/>
      <c r="NAC950" s="337"/>
      <c r="NAD950" s="337"/>
      <c r="NAE950" s="337"/>
      <c r="NAF950" s="337"/>
      <c r="NAG950" s="337"/>
      <c r="NAH950" s="337"/>
      <c r="NAI950" s="337"/>
      <c r="NAJ950" s="337"/>
      <c r="NAK950" s="337"/>
      <c r="NAL950" s="337"/>
      <c r="NAM950" s="337"/>
      <c r="NAN950" s="337"/>
      <c r="NAO950" s="337"/>
      <c r="NAP950" s="337"/>
      <c r="NAQ950" s="337"/>
      <c r="NAR950" s="337"/>
      <c r="NAS950" s="337"/>
      <c r="NAT950" s="337"/>
      <c r="NAU950" s="337"/>
      <c r="NAV950" s="337"/>
      <c r="NAW950" s="337"/>
      <c r="NAX950" s="337"/>
      <c r="NAY950" s="337"/>
      <c r="NAZ950" s="337"/>
      <c r="NBA950" s="337"/>
      <c r="NBB950" s="337"/>
      <c r="NBC950" s="337"/>
      <c r="NBD950" s="337"/>
      <c r="NBE950" s="337"/>
      <c r="NBF950" s="337"/>
      <c r="NBG950" s="337"/>
      <c r="NBH950" s="337"/>
      <c r="NBI950" s="337"/>
      <c r="NBJ950" s="337"/>
      <c r="NBK950" s="337"/>
      <c r="NBL950" s="337"/>
      <c r="NBM950" s="337"/>
      <c r="NBN950" s="337"/>
      <c r="NBO950" s="337"/>
      <c r="NBP950" s="337"/>
      <c r="NBQ950" s="337"/>
      <c r="NBR950" s="337"/>
      <c r="NBS950" s="337"/>
      <c r="NBT950" s="337"/>
      <c r="NBU950" s="337"/>
      <c r="NBV950" s="337"/>
      <c r="NBW950" s="337"/>
      <c r="NBX950" s="337"/>
      <c r="NBY950" s="337"/>
      <c r="NBZ950" s="337"/>
      <c r="NCA950" s="337"/>
      <c r="NCB950" s="337"/>
      <c r="NCC950" s="337"/>
      <c r="NCD950" s="337"/>
      <c r="NCE950" s="337"/>
      <c r="NCF950" s="337"/>
      <c r="NCG950" s="337"/>
      <c r="NCH950" s="337"/>
      <c r="NCI950" s="337"/>
      <c r="NCJ950" s="337"/>
      <c r="NCK950" s="337"/>
      <c r="NCL950" s="337"/>
      <c r="NCM950" s="337"/>
      <c r="NCN950" s="337"/>
      <c r="NCO950" s="337"/>
      <c r="NCP950" s="337"/>
      <c r="NCQ950" s="337"/>
      <c r="NCR950" s="337"/>
      <c r="NCS950" s="337"/>
      <c r="NCT950" s="337"/>
      <c r="NCU950" s="337"/>
      <c r="NCV950" s="337"/>
      <c r="NCW950" s="337"/>
      <c r="NCX950" s="337"/>
      <c r="NCY950" s="337"/>
      <c r="NCZ950" s="337"/>
      <c r="NDA950" s="337"/>
      <c r="NDB950" s="337"/>
      <c r="NDC950" s="337"/>
      <c r="NDD950" s="337"/>
      <c r="NDE950" s="337"/>
      <c r="NDF950" s="337"/>
      <c r="NDG950" s="337"/>
      <c r="NDH950" s="337"/>
      <c r="NDI950" s="337"/>
      <c r="NDJ950" s="337"/>
      <c r="NDK950" s="337"/>
      <c r="NDL950" s="337"/>
      <c r="NDM950" s="337"/>
      <c r="NDN950" s="337"/>
      <c r="NDO950" s="337"/>
      <c r="NDP950" s="337"/>
      <c r="NDQ950" s="337"/>
      <c r="NDR950" s="337"/>
      <c r="NDS950" s="337"/>
      <c r="NDT950" s="337"/>
      <c r="NDU950" s="337"/>
      <c r="NDV950" s="337"/>
      <c r="NDW950" s="337"/>
      <c r="NDX950" s="337"/>
      <c r="NDY950" s="337"/>
      <c r="NDZ950" s="337"/>
      <c r="NEA950" s="337"/>
      <c r="NEB950" s="337"/>
      <c r="NEC950" s="337"/>
      <c r="NED950" s="337"/>
      <c r="NEE950" s="337"/>
      <c r="NEF950" s="337"/>
      <c r="NEG950" s="337"/>
      <c r="NEH950" s="337"/>
      <c r="NEI950" s="337"/>
      <c r="NEJ950" s="337"/>
      <c r="NEK950" s="337"/>
      <c r="NEL950" s="337"/>
      <c r="NEM950" s="337"/>
      <c r="NEN950" s="337"/>
      <c r="NEO950" s="337"/>
      <c r="NEP950" s="337"/>
      <c r="NEQ950" s="337"/>
      <c r="NER950" s="337"/>
      <c r="NES950" s="337"/>
      <c r="NET950" s="337"/>
      <c r="NEU950" s="337"/>
      <c r="NEV950" s="337"/>
      <c r="NEW950" s="337"/>
      <c r="NEX950" s="337"/>
      <c r="NEY950" s="337"/>
      <c r="NEZ950" s="337"/>
      <c r="NFA950" s="337"/>
      <c r="NFB950" s="337"/>
      <c r="NFC950" s="337"/>
      <c r="NFD950" s="337"/>
      <c r="NFE950" s="337"/>
      <c r="NFF950" s="337"/>
      <c r="NFG950" s="337"/>
      <c r="NFH950" s="337"/>
      <c r="NFI950" s="337"/>
      <c r="NFJ950" s="337"/>
      <c r="NFK950" s="337"/>
      <c r="NFL950" s="337"/>
      <c r="NFM950" s="337"/>
      <c r="NFN950" s="337"/>
      <c r="NFO950" s="337"/>
      <c r="NFP950" s="337"/>
      <c r="NFQ950" s="337"/>
      <c r="NFR950" s="337"/>
      <c r="NFS950" s="337"/>
      <c r="NFT950" s="337"/>
      <c r="NFU950" s="337"/>
      <c r="NFV950" s="337"/>
      <c r="NFW950" s="337"/>
      <c r="NFX950" s="337"/>
      <c r="NFY950" s="337"/>
      <c r="NFZ950" s="337"/>
      <c r="NGA950" s="337"/>
      <c r="NGB950" s="337"/>
      <c r="NGC950" s="337"/>
      <c r="NGD950" s="337"/>
      <c r="NGE950" s="337"/>
      <c r="NGF950" s="337"/>
      <c r="NGG950" s="337"/>
      <c r="NGH950" s="337"/>
      <c r="NGI950" s="337"/>
      <c r="NGJ950" s="337"/>
      <c r="NGK950" s="337"/>
      <c r="NGL950" s="337"/>
      <c r="NGM950" s="337"/>
      <c r="NGN950" s="337"/>
      <c r="NGO950" s="337"/>
      <c r="NGP950" s="337"/>
      <c r="NGQ950" s="337"/>
      <c r="NGR950" s="337"/>
      <c r="NGS950" s="337"/>
      <c r="NGT950" s="337"/>
      <c r="NGU950" s="337"/>
      <c r="NGV950" s="337"/>
      <c r="NGW950" s="337"/>
      <c r="NGX950" s="337"/>
      <c r="NGY950" s="337"/>
      <c r="NGZ950" s="337"/>
      <c r="NHA950" s="337"/>
      <c r="NHB950" s="337"/>
      <c r="NHC950" s="337"/>
      <c r="NHD950" s="337"/>
      <c r="NHE950" s="337"/>
      <c r="NHF950" s="337"/>
      <c r="NHG950" s="337"/>
      <c r="NHH950" s="337"/>
      <c r="NHI950" s="337"/>
      <c r="NHJ950" s="337"/>
      <c r="NHK950" s="337"/>
      <c r="NHL950" s="337"/>
      <c r="NHM950" s="337"/>
      <c r="NHN950" s="337"/>
      <c r="NHO950" s="337"/>
      <c r="NHP950" s="337"/>
      <c r="NHQ950" s="337"/>
      <c r="NHR950" s="337"/>
      <c r="NHS950" s="337"/>
      <c r="NHT950" s="337"/>
      <c r="NHU950" s="337"/>
      <c r="NHV950" s="337"/>
      <c r="NHW950" s="337"/>
      <c r="NHX950" s="337"/>
      <c r="NHY950" s="337"/>
      <c r="NHZ950" s="337"/>
      <c r="NIA950" s="337"/>
      <c r="NIB950" s="337"/>
      <c r="NIC950" s="337"/>
      <c r="NID950" s="337"/>
      <c r="NIE950" s="337"/>
      <c r="NIF950" s="337"/>
      <c r="NIG950" s="337"/>
      <c r="NIH950" s="337"/>
      <c r="NII950" s="337"/>
      <c r="NIJ950" s="337"/>
      <c r="NIK950" s="337"/>
      <c r="NIL950" s="337"/>
      <c r="NIM950" s="337"/>
      <c r="NIN950" s="337"/>
      <c r="NIO950" s="337"/>
      <c r="NIP950" s="337"/>
      <c r="NIQ950" s="337"/>
      <c r="NIR950" s="337"/>
      <c r="NIS950" s="337"/>
      <c r="NIT950" s="337"/>
      <c r="NIU950" s="337"/>
      <c r="NIV950" s="337"/>
      <c r="NIW950" s="337"/>
      <c r="NIX950" s="337"/>
      <c r="NIY950" s="337"/>
      <c r="NIZ950" s="337"/>
      <c r="NJA950" s="337"/>
      <c r="NJB950" s="337"/>
      <c r="NJC950" s="337"/>
      <c r="NJD950" s="337"/>
      <c r="NJE950" s="337"/>
      <c r="NJF950" s="337"/>
      <c r="NJG950" s="337"/>
      <c r="NJH950" s="337"/>
      <c r="NJI950" s="337"/>
      <c r="NJJ950" s="337"/>
      <c r="NJK950" s="337"/>
      <c r="NJL950" s="337"/>
      <c r="NJM950" s="337"/>
      <c r="NJN950" s="337"/>
      <c r="NJO950" s="337"/>
      <c r="NJP950" s="337"/>
      <c r="NJQ950" s="337"/>
      <c r="NJR950" s="337"/>
      <c r="NJS950" s="337"/>
      <c r="NJT950" s="337"/>
      <c r="NJU950" s="337"/>
      <c r="NJV950" s="337"/>
      <c r="NJW950" s="337"/>
      <c r="NJX950" s="337"/>
      <c r="NJY950" s="337"/>
      <c r="NJZ950" s="337"/>
      <c r="NKA950" s="337"/>
      <c r="NKB950" s="337"/>
      <c r="NKC950" s="337"/>
      <c r="NKD950" s="337"/>
      <c r="NKE950" s="337"/>
      <c r="NKF950" s="337"/>
      <c r="NKG950" s="337"/>
      <c r="NKH950" s="337"/>
      <c r="NKI950" s="337"/>
      <c r="NKJ950" s="337"/>
      <c r="NKK950" s="337"/>
      <c r="NKL950" s="337"/>
      <c r="NKM950" s="337"/>
      <c r="NKN950" s="337"/>
      <c r="NKO950" s="337"/>
      <c r="NKP950" s="337"/>
      <c r="NKQ950" s="337"/>
      <c r="NKR950" s="337"/>
      <c r="NKS950" s="337"/>
      <c r="NKT950" s="337"/>
      <c r="NKU950" s="337"/>
      <c r="NKV950" s="337"/>
      <c r="NKW950" s="337"/>
      <c r="NKX950" s="337"/>
      <c r="NKY950" s="337"/>
      <c r="NKZ950" s="337"/>
      <c r="NLA950" s="337"/>
      <c r="NLB950" s="337"/>
      <c r="NLC950" s="337"/>
      <c r="NLD950" s="337"/>
      <c r="NLE950" s="337"/>
      <c r="NLF950" s="337"/>
      <c r="NLG950" s="337"/>
      <c r="NLH950" s="337"/>
      <c r="NLI950" s="337"/>
      <c r="NLJ950" s="337"/>
      <c r="NLK950" s="337"/>
      <c r="NLL950" s="337"/>
      <c r="NLM950" s="337"/>
      <c r="NLN950" s="337"/>
      <c r="NLO950" s="337"/>
      <c r="NLP950" s="337"/>
      <c r="NLQ950" s="337"/>
      <c r="NLR950" s="337"/>
      <c r="NLS950" s="337"/>
      <c r="NLT950" s="337"/>
      <c r="NLU950" s="337"/>
      <c r="NLV950" s="337"/>
      <c r="NLW950" s="337"/>
      <c r="NLX950" s="337"/>
      <c r="NLY950" s="337"/>
      <c r="NLZ950" s="337"/>
      <c r="NMA950" s="337"/>
      <c r="NMB950" s="337"/>
      <c r="NMC950" s="337"/>
      <c r="NMD950" s="337"/>
      <c r="NME950" s="337"/>
      <c r="NMF950" s="337"/>
      <c r="NMG950" s="337"/>
      <c r="NMH950" s="337"/>
      <c r="NMI950" s="337"/>
      <c r="NMJ950" s="337"/>
      <c r="NMK950" s="337"/>
      <c r="NML950" s="337"/>
      <c r="NMM950" s="337"/>
      <c r="NMN950" s="337"/>
      <c r="NMO950" s="337"/>
      <c r="NMP950" s="337"/>
      <c r="NMQ950" s="337"/>
      <c r="NMR950" s="337"/>
      <c r="NMS950" s="337"/>
      <c r="NMT950" s="337"/>
      <c r="NMU950" s="337"/>
      <c r="NMV950" s="337"/>
      <c r="NMW950" s="337"/>
      <c r="NMX950" s="337"/>
      <c r="NMY950" s="337"/>
      <c r="NMZ950" s="337"/>
      <c r="NNA950" s="337"/>
      <c r="NNB950" s="337"/>
      <c r="NNC950" s="337"/>
      <c r="NND950" s="337"/>
      <c r="NNE950" s="337"/>
      <c r="NNF950" s="337"/>
      <c r="NNG950" s="337"/>
      <c r="NNH950" s="337"/>
      <c r="NNI950" s="337"/>
      <c r="NNJ950" s="337"/>
      <c r="NNK950" s="337"/>
      <c r="NNL950" s="337"/>
      <c r="NNM950" s="337"/>
      <c r="NNN950" s="337"/>
      <c r="NNO950" s="337"/>
      <c r="NNP950" s="337"/>
      <c r="NNQ950" s="337"/>
      <c r="NNR950" s="337"/>
      <c r="NNS950" s="337"/>
      <c r="NNT950" s="337"/>
      <c r="NNU950" s="337"/>
      <c r="NNV950" s="337"/>
      <c r="NNW950" s="337"/>
      <c r="NNX950" s="337"/>
      <c r="NNY950" s="337"/>
      <c r="NNZ950" s="337"/>
      <c r="NOA950" s="337"/>
      <c r="NOB950" s="337"/>
      <c r="NOC950" s="337"/>
      <c r="NOD950" s="337"/>
      <c r="NOE950" s="337"/>
      <c r="NOF950" s="337"/>
      <c r="NOG950" s="337"/>
      <c r="NOH950" s="337"/>
      <c r="NOI950" s="337"/>
      <c r="NOJ950" s="337"/>
      <c r="NOK950" s="337"/>
      <c r="NOL950" s="337"/>
      <c r="NOM950" s="337"/>
      <c r="NON950" s="337"/>
      <c r="NOO950" s="337"/>
      <c r="NOP950" s="337"/>
      <c r="NOQ950" s="337"/>
      <c r="NOR950" s="337"/>
      <c r="NOS950" s="337"/>
      <c r="NOT950" s="337"/>
      <c r="NOU950" s="337"/>
      <c r="NOV950" s="337"/>
      <c r="NOW950" s="337"/>
      <c r="NOX950" s="337"/>
      <c r="NOY950" s="337"/>
      <c r="NOZ950" s="337"/>
      <c r="NPA950" s="337"/>
      <c r="NPB950" s="337"/>
      <c r="NPC950" s="337"/>
      <c r="NPD950" s="337"/>
      <c r="NPE950" s="337"/>
      <c r="NPF950" s="337"/>
      <c r="NPG950" s="337"/>
      <c r="NPH950" s="337"/>
      <c r="NPI950" s="337"/>
      <c r="NPJ950" s="337"/>
      <c r="NPK950" s="337"/>
      <c r="NPL950" s="337"/>
      <c r="NPM950" s="337"/>
      <c r="NPN950" s="337"/>
      <c r="NPO950" s="337"/>
      <c r="NPP950" s="337"/>
      <c r="NPQ950" s="337"/>
      <c r="NPR950" s="337"/>
      <c r="NPS950" s="337"/>
      <c r="NPT950" s="337"/>
      <c r="NPU950" s="337"/>
      <c r="NPV950" s="337"/>
      <c r="NPW950" s="337"/>
      <c r="NPX950" s="337"/>
      <c r="NPY950" s="337"/>
      <c r="NPZ950" s="337"/>
      <c r="NQA950" s="337"/>
      <c r="NQB950" s="337"/>
      <c r="NQC950" s="337"/>
      <c r="NQD950" s="337"/>
      <c r="NQE950" s="337"/>
      <c r="NQF950" s="337"/>
      <c r="NQG950" s="337"/>
      <c r="NQH950" s="337"/>
      <c r="NQI950" s="337"/>
      <c r="NQJ950" s="337"/>
      <c r="NQK950" s="337"/>
      <c r="NQL950" s="337"/>
      <c r="NQM950" s="337"/>
      <c r="NQN950" s="337"/>
      <c r="NQO950" s="337"/>
      <c r="NQP950" s="337"/>
      <c r="NQQ950" s="337"/>
      <c r="NQR950" s="337"/>
      <c r="NQS950" s="337"/>
      <c r="NQT950" s="337"/>
      <c r="NQU950" s="337"/>
      <c r="NQV950" s="337"/>
      <c r="NQW950" s="337"/>
      <c r="NQX950" s="337"/>
      <c r="NQY950" s="337"/>
      <c r="NQZ950" s="337"/>
      <c r="NRA950" s="337"/>
      <c r="NRB950" s="337"/>
      <c r="NRC950" s="337"/>
      <c r="NRD950" s="337"/>
      <c r="NRE950" s="337"/>
      <c r="NRF950" s="337"/>
      <c r="NRG950" s="337"/>
      <c r="NRH950" s="337"/>
      <c r="NRI950" s="337"/>
      <c r="NRJ950" s="337"/>
      <c r="NRK950" s="337"/>
      <c r="NRL950" s="337"/>
      <c r="NRM950" s="337"/>
      <c r="NRN950" s="337"/>
      <c r="NRO950" s="337"/>
      <c r="NRP950" s="337"/>
      <c r="NRQ950" s="337"/>
      <c r="NRR950" s="337"/>
      <c r="NRS950" s="337"/>
      <c r="NRT950" s="337"/>
      <c r="NRU950" s="337"/>
      <c r="NRV950" s="337"/>
      <c r="NRW950" s="337"/>
      <c r="NRX950" s="337"/>
      <c r="NRY950" s="337"/>
      <c r="NRZ950" s="337"/>
      <c r="NSA950" s="337"/>
      <c r="NSB950" s="337"/>
      <c r="NSC950" s="337"/>
      <c r="NSD950" s="337"/>
      <c r="NSE950" s="337"/>
      <c r="NSF950" s="337"/>
      <c r="NSG950" s="337"/>
      <c r="NSH950" s="337"/>
      <c r="NSI950" s="337"/>
      <c r="NSJ950" s="337"/>
      <c r="NSK950" s="337"/>
      <c r="NSL950" s="337"/>
      <c r="NSM950" s="337"/>
      <c r="NSN950" s="337"/>
      <c r="NSO950" s="337"/>
      <c r="NSP950" s="337"/>
      <c r="NSQ950" s="337"/>
      <c r="NSR950" s="337"/>
      <c r="NSS950" s="337"/>
      <c r="NST950" s="337"/>
      <c r="NSU950" s="337"/>
      <c r="NSV950" s="337"/>
      <c r="NSW950" s="337"/>
      <c r="NSX950" s="337"/>
      <c r="NSY950" s="337"/>
      <c r="NSZ950" s="337"/>
      <c r="NTA950" s="337"/>
      <c r="NTB950" s="337"/>
      <c r="NTC950" s="337"/>
      <c r="NTD950" s="337"/>
      <c r="NTE950" s="337"/>
      <c r="NTF950" s="337"/>
      <c r="NTG950" s="337"/>
      <c r="NTH950" s="337"/>
      <c r="NTI950" s="337"/>
      <c r="NTJ950" s="337"/>
      <c r="NTK950" s="337"/>
      <c r="NTL950" s="337"/>
      <c r="NTM950" s="337"/>
      <c r="NTN950" s="337"/>
      <c r="NTO950" s="337"/>
      <c r="NTP950" s="337"/>
      <c r="NTQ950" s="337"/>
      <c r="NTR950" s="337"/>
      <c r="NTS950" s="337"/>
      <c r="NTT950" s="337"/>
      <c r="NTU950" s="337"/>
      <c r="NTV950" s="337"/>
      <c r="NTW950" s="337"/>
      <c r="NTX950" s="337"/>
      <c r="NTY950" s="337"/>
      <c r="NTZ950" s="337"/>
      <c r="NUA950" s="337"/>
      <c r="NUB950" s="337"/>
      <c r="NUC950" s="337"/>
      <c r="NUD950" s="337"/>
      <c r="NUE950" s="337"/>
      <c r="NUF950" s="337"/>
      <c r="NUG950" s="337"/>
      <c r="NUH950" s="337"/>
      <c r="NUI950" s="337"/>
      <c r="NUJ950" s="337"/>
      <c r="NUK950" s="337"/>
      <c r="NUL950" s="337"/>
      <c r="NUM950" s="337"/>
      <c r="NUN950" s="337"/>
      <c r="NUO950" s="337"/>
      <c r="NUP950" s="337"/>
      <c r="NUQ950" s="337"/>
      <c r="NUR950" s="337"/>
      <c r="NUS950" s="337"/>
      <c r="NUT950" s="337"/>
      <c r="NUU950" s="337"/>
      <c r="NUV950" s="337"/>
      <c r="NUW950" s="337"/>
      <c r="NUX950" s="337"/>
      <c r="NUY950" s="337"/>
      <c r="NUZ950" s="337"/>
      <c r="NVA950" s="337"/>
      <c r="NVB950" s="337"/>
      <c r="NVC950" s="337"/>
      <c r="NVD950" s="337"/>
      <c r="NVE950" s="337"/>
      <c r="NVF950" s="337"/>
      <c r="NVG950" s="337"/>
      <c r="NVH950" s="337"/>
      <c r="NVI950" s="337"/>
      <c r="NVJ950" s="337"/>
      <c r="NVK950" s="337"/>
      <c r="NVL950" s="337"/>
      <c r="NVM950" s="337"/>
      <c r="NVN950" s="337"/>
      <c r="NVO950" s="337"/>
      <c r="NVP950" s="337"/>
      <c r="NVQ950" s="337"/>
      <c r="NVR950" s="337"/>
      <c r="NVS950" s="337"/>
      <c r="NVT950" s="337"/>
      <c r="NVU950" s="337"/>
      <c r="NVV950" s="337"/>
      <c r="NVW950" s="337"/>
      <c r="NVX950" s="337"/>
      <c r="NVY950" s="337"/>
      <c r="NVZ950" s="337"/>
      <c r="NWA950" s="337"/>
      <c r="NWB950" s="337"/>
      <c r="NWC950" s="337"/>
      <c r="NWD950" s="337"/>
      <c r="NWE950" s="337"/>
      <c r="NWF950" s="337"/>
      <c r="NWG950" s="337"/>
      <c r="NWH950" s="337"/>
      <c r="NWI950" s="337"/>
      <c r="NWJ950" s="337"/>
      <c r="NWK950" s="337"/>
      <c r="NWL950" s="337"/>
      <c r="NWM950" s="337"/>
      <c r="NWN950" s="337"/>
      <c r="NWO950" s="337"/>
      <c r="NWP950" s="337"/>
      <c r="NWQ950" s="337"/>
      <c r="NWR950" s="337"/>
      <c r="NWS950" s="337"/>
      <c r="NWT950" s="337"/>
      <c r="NWU950" s="337"/>
      <c r="NWV950" s="337"/>
      <c r="NWW950" s="337"/>
      <c r="NWX950" s="337"/>
      <c r="NWY950" s="337"/>
      <c r="NWZ950" s="337"/>
      <c r="NXA950" s="337"/>
      <c r="NXB950" s="337"/>
      <c r="NXC950" s="337"/>
      <c r="NXD950" s="337"/>
      <c r="NXE950" s="337"/>
      <c r="NXF950" s="337"/>
      <c r="NXG950" s="337"/>
      <c r="NXH950" s="337"/>
      <c r="NXI950" s="337"/>
      <c r="NXJ950" s="337"/>
      <c r="NXK950" s="337"/>
      <c r="NXL950" s="337"/>
      <c r="NXM950" s="337"/>
      <c r="NXN950" s="337"/>
      <c r="NXO950" s="337"/>
      <c r="NXP950" s="337"/>
      <c r="NXQ950" s="337"/>
      <c r="NXR950" s="337"/>
      <c r="NXS950" s="337"/>
      <c r="NXT950" s="337"/>
      <c r="NXU950" s="337"/>
      <c r="NXV950" s="337"/>
      <c r="NXW950" s="337"/>
      <c r="NXX950" s="337"/>
      <c r="NXY950" s="337"/>
      <c r="NXZ950" s="337"/>
      <c r="NYA950" s="337"/>
      <c r="NYB950" s="337"/>
      <c r="NYC950" s="337"/>
      <c r="NYD950" s="337"/>
      <c r="NYE950" s="337"/>
      <c r="NYF950" s="337"/>
      <c r="NYG950" s="337"/>
      <c r="NYH950" s="337"/>
      <c r="NYI950" s="337"/>
      <c r="NYJ950" s="337"/>
      <c r="NYK950" s="337"/>
      <c r="NYL950" s="337"/>
      <c r="NYM950" s="337"/>
      <c r="NYN950" s="337"/>
      <c r="NYO950" s="337"/>
      <c r="NYP950" s="337"/>
      <c r="NYQ950" s="337"/>
      <c r="NYR950" s="337"/>
      <c r="NYS950" s="337"/>
      <c r="NYT950" s="337"/>
      <c r="NYU950" s="337"/>
      <c r="NYV950" s="337"/>
      <c r="NYW950" s="337"/>
      <c r="NYX950" s="337"/>
      <c r="NYY950" s="337"/>
      <c r="NYZ950" s="337"/>
      <c r="NZA950" s="337"/>
      <c r="NZB950" s="337"/>
      <c r="NZC950" s="337"/>
      <c r="NZD950" s="337"/>
      <c r="NZE950" s="337"/>
      <c r="NZF950" s="337"/>
      <c r="NZG950" s="337"/>
      <c r="NZH950" s="337"/>
      <c r="NZI950" s="337"/>
      <c r="NZJ950" s="337"/>
      <c r="NZK950" s="337"/>
      <c r="NZL950" s="337"/>
      <c r="NZM950" s="337"/>
      <c r="NZN950" s="337"/>
      <c r="NZO950" s="337"/>
      <c r="NZP950" s="337"/>
      <c r="NZQ950" s="337"/>
      <c r="NZR950" s="337"/>
      <c r="NZS950" s="337"/>
      <c r="NZT950" s="337"/>
      <c r="NZU950" s="337"/>
      <c r="NZV950" s="337"/>
      <c r="NZW950" s="337"/>
      <c r="NZX950" s="337"/>
      <c r="NZY950" s="337"/>
      <c r="NZZ950" s="337"/>
      <c r="OAA950" s="337"/>
      <c r="OAB950" s="337"/>
      <c r="OAC950" s="337"/>
      <c r="OAD950" s="337"/>
      <c r="OAE950" s="337"/>
      <c r="OAF950" s="337"/>
      <c r="OAG950" s="337"/>
      <c r="OAH950" s="337"/>
      <c r="OAI950" s="337"/>
      <c r="OAJ950" s="337"/>
      <c r="OAK950" s="337"/>
      <c r="OAL950" s="337"/>
      <c r="OAM950" s="337"/>
      <c r="OAN950" s="337"/>
      <c r="OAO950" s="337"/>
      <c r="OAP950" s="337"/>
      <c r="OAQ950" s="337"/>
      <c r="OAR950" s="337"/>
      <c r="OAS950" s="337"/>
      <c r="OAT950" s="337"/>
      <c r="OAU950" s="337"/>
      <c r="OAV950" s="337"/>
      <c r="OAW950" s="337"/>
      <c r="OAX950" s="337"/>
      <c r="OAY950" s="337"/>
      <c r="OAZ950" s="337"/>
      <c r="OBA950" s="337"/>
      <c r="OBB950" s="337"/>
      <c r="OBC950" s="337"/>
      <c r="OBD950" s="337"/>
      <c r="OBE950" s="337"/>
      <c r="OBF950" s="337"/>
      <c r="OBG950" s="337"/>
      <c r="OBH950" s="337"/>
      <c r="OBI950" s="337"/>
      <c r="OBJ950" s="337"/>
      <c r="OBK950" s="337"/>
      <c r="OBL950" s="337"/>
      <c r="OBM950" s="337"/>
      <c r="OBN950" s="337"/>
      <c r="OBO950" s="337"/>
      <c r="OBP950" s="337"/>
      <c r="OBQ950" s="337"/>
      <c r="OBR950" s="337"/>
      <c r="OBS950" s="337"/>
      <c r="OBT950" s="337"/>
      <c r="OBU950" s="337"/>
      <c r="OBV950" s="337"/>
      <c r="OBW950" s="337"/>
      <c r="OBX950" s="337"/>
      <c r="OBY950" s="337"/>
      <c r="OBZ950" s="337"/>
      <c r="OCA950" s="337"/>
      <c r="OCB950" s="337"/>
      <c r="OCC950" s="337"/>
      <c r="OCD950" s="337"/>
      <c r="OCE950" s="337"/>
      <c r="OCF950" s="337"/>
      <c r="OCG950" s="337"/>
      <c r="OCH950" s="337"/>
      <c r="OCI950" s="337"/>
      <c r="OCJ950" s="337"/>
      <c r="OCK950" s="337"/>
      <c r="OCL950" s="337"/>
      <c r="OCM950" s="337"/>
      <c r="OCN950" s="337"/>
      <c r="OCO950" s="337"/>
      <c r="OCP950" s="337"/>
      <c r="OCQ950" s="337"/>
      <c r="OCR950" s="337"/>
      <c r="OCS950" s="337"/>
      <c r="OCT950" s="337"/>
      <c r="OCU950" s="337"/>
      <c r="OCV950" s="337"/>
      <c r="OCW950" s="337"/>
      <c r="OCX950" s="337"/>
      <c r="OCY950" s="337"/>
      <c r="OCZ950" s="337"/>
      <c r="ODA950" s="337"/>
      <c r="ODB950" s="337"/>
      <c r="ODC950" s="337"/>
      <c r="ODD950" s="337"/>
      <c r="ODE950" s="337"/>
      <c r="ODF950" s="337"/>
      <c r="ODG950" s="337"/>
      <c r="ODH950" s="337"/>
      <c r="ODI950" s="337"/>
      <c r="ODJ950" s="337"/>
      <c r="ODK950" s="337"/>
      <c r="ODL950" s="337"/>
      <c r="ODM950" s="337"/>
      <c r="ODN950" s="337"/>
      <c r="ODO950" s="337"/>
      <c r="ODP950" s="337"/>
      <c r="ODQ950" s="337"/>
      <c r="ODR950" s="337"/>
      <c r="ODS950" s="337"/>
      <c r="ODT950" s="337"/>
      <c r="ODU950" s="337"/>
      <c r="ODV950" s="337"/>
      <c r="ODW950" s="337"/>
      <c r="ODX950" s="337"/>
      <c r="ODY950" s="337"/>
      <c r="ODZ950" s="337"/>
      <c r="OEA950" s="337"/>
      <c r="OEB950" s="337"/>
      <c r="OEC950" s="337"/>
      <c r="OED950" s="337"/>
      <c r="OEE950" s="337"/>
      <c r="OEF950" s="337"/>
      <c r="OEG950" s="337"/>
      <c r="OEH950" s="337"/>
      <c r="OEI950" s="337"/>
      <c r="OEJ950" s="337"/>
      <c r="OEK950" s="337"/>
      <c r="OEL950" s="337"/>
      <c r="OEM950" s="337"/>
      <c r="OEN950" s="337"/>
      <c r="OEO950" s="337"/>
      <c r="OEP950" s="337"/>
      <c r="OEQ950" s="337"/>
      <c r="OER950" s="337"/>
      <c r="OES950" s="337"/>
      <c r="OET950" s="337"/>
      <c r="OEU950" s="337"/>
      <c r="OEV950" s="337"/>
      <c r="OEW950" s="337"/>
      <c r="OEX950" s="337"/>
      <c r="OEY950" s="337"/>
      <c r="OEZ950" s="337"/>
      <c r="OFA950" s="337"/>
      <c r="OFB950" s="337"/>
      <c r="OFC950" s="337"/>
      <c r="OFD950" s="337"/>
      <c r="OFE950" s="337"/>
      <c r="OFF950" s="337"/>
      <c r="OFG950" s="337"/>
      <c r="OFH950" s="337"/>
      <c r="OFI950" s="337"/>
      <c r="OFJ950" s="337"/>
      <c r="OFK950" s="337"/>
      <c r="OFL950" s="337"/>
      <c r="OFM950" s="337"/>
      <c r="OFN950" s="337"/>
      <c r="OFO950" s="337"/>
      <c r="OFP950" s="337"/>
      <c r="OFQ950" s="337"/>
      <c r="OFR950" s="337"/>
      <c r="OFS950" s="337"/>
      <c r="OFT950" s="337"/>
      <c r="OFU950" s="337"/>
      <c r="OFV950" s="337"/>
      <c r="OFW950" s="337"/>
      <c r="OFX950" s="337"/>
      <c r="OFY950" s="337"/>
      <c r="OFZ950" s="337"/>
      <c r="OGA950" s="337"/>
      <c r="OGB950" s="337"/>
      <c r="OGC950" s="337"/>
      <c r="OGD950" s="337"/>
      <c r="OGE950" s="337"/>
      <c r="OGF950" s="337"/>
      <c r="OGG950" s="337"/>
      <c r="OGH950" s="337"/>
      <c r="OGI950" s="337"/>
      <c r="OGJ950" s="337"/>
      <c r="OGK950" s="337"/>
      <c r="OGL950" s="337"/>
      <c r="OGM950" s="337"/>
      <c r="OGN950" s="337"/>
      <c r="OGO950" s="337"/>
      <c r="OGP950" s="337"/>
      <c r="OGQ950" s="337"/>
      <c r="OGR950" s="337"/>
      <c r="OGS950" s="337"/>
      <c r="OGT950" s="337"/>
      <c r="OGU950" s="337"/>
      <c r="OGV950" s="337"/>
      <c r="OGW950" s="337"/>
      <c r="OGX950" s="337"/>
      <c r="OGY950" s="337"/>
      <c r="OGZ950" s="337"/>
      <c r="OHA950" s="337"/>
      <c r="OHB950" s="337"/>
      <c r="OHC950" s="337"/>
      <c r="OHD950" s="337"/>
      <c r="OHE950" s="337"/>
      <c r="OHF950" s="337"/>
      <c r="OHG950" s="337"/>
      <c r="OHH950" s="337"/>
      <c r="OHI950" s="337"/>
      <c r="OHJ950" s="337"/>
      <c r="OHK950" s="337"/>
      <c r="OHL950" s="337"/>
      <c r="OHM950" s="337"/>
      <c r="OHN950" s="337"/>
      <c r="OHO950" s="337"/>
      <c r="OHP950" s="337"/>
      <c r="OHQ950" s="337"/>
      <c r="OHR950" s="337"/>
      <c r="OHS950" s="337"/>
      <c r="OHT950" s="337"/>
      <c r="OHU950" s="337"/>
      <c r="OHV950" s="337"/>
      <c r="OHW950" s="337"/>
      <c r="OHX950" s="337"/>
      <c r="OHY950" s="337"/>
      <c r="OHZ950" s="337"/>
      <c r="OIA950" s="337"/>
      <c r="OIB950" s="337"/>
      <c r="OIC950" s="337"/>
      <c r="OID950" s="337"/>
      <c r="OIE950" s="337"/>
      <c r="OIF950" s="337"/>
      <c r="OIG950" s="337"/>
      <c r="OIH950" s="337"/>
      <c r="OII950" s="337"/>
      <c r="OIJ950" s="337"/>
      <c r="OIK950" s="337"/>
      <c r="OIL950" s="337"/>
      <c r="OIM950" s="337"/>
      <c r="OIN950" s="337"/>
      <c r="OIO950" s="337"/>
      <c r="OIP950" s="337"/>
      <c r="OIQ950" s="337"/>
      <c r="OIR950" s="337"/>
      <c r="OIS950" s="337"/>
      <c r="OIT950" s="337"/>
      <c r="OIU950" s="337"/>
      <c r="OIV950" s="337"/>
      <c r="OIW950" s="337"/>
      <c r="OIX950" s="337"/>
      <c r="OIY950" s="337"/>
      <c r="OIZ950" s="337"/>
      <c r="OJA950" s="337"/>
      <c r="OJB950" s="337"/>
      <c r="OJC950" s="337"/>
      <c r="OJD950" s="337"/>
      <c r="OJE950" s="337"/>
      <c r="OJF950" s="337"/>
      <c r="OJG950" s="337"/>
      <c r="OJH950" s="337"/>
      <c r="OJI950" s="337"/>
      <c r="OJJ950" s="337"/>
      <c r="OJK950" s="337"/>
      <c r="OJL950" s="337"/>
      <c r="OJM950" s="337"/>
      <c r="OJN950" s="337"/>
      <c r="OJO950" s="337"/>
      <c r="OJP950" s="337"/>
      <c r="OJQ950" s="337"/>
      <c r="OJR950" s="337"/>
      <c r="OJS950" s="337"/>
      <c r="OJT950" s="337"/>
      <c r="OJU950" s="337"/>
      <c r="OJV950" s="337"/>
      <c r="OJW950" s="337"/>
      <c r="OJX950" s="337"/>
      <c r="OJY950" s="337"/>
      <c r="OJZ950" s="337"/>
      <c r="OKA950" s="337"/>
      <c r="OKB950" s="337"/>
      <c r="OKC950" s="337"/>
      <c r="OKD950" s="337"/>
      <c r="OKE950" s="337"/>
      <c r="OKF950" s="337"/>
      <c r="OKG950" s="337"/>
      <c r="OKH950" s="337"/>
      <c r="OKI950" s="337"/>
      <c r="OKJ950" s="337"/>
      <c r="OKK950" s="337"/>
      <c r="OKL950" s="337"/>
      <c r="OKM950" s="337"/>
      <c r="OKN950" s="337"/>
      <c r="OKO950" s="337"/>
      <c r="OKP950" s="337"/>
      <c r="OKQ950" s="337"/>
      <c r="OKR950" s="337"/>
      <c r="OKS950" s="337"/>
      <c r="OKT950" s="337"/>
      <c r="OKU950" s="337"/>
      <c r="OKV950" s="337"/>
      <c r="OKW950" s="337"/>
      <c r="OKX950" s="337"/>
      <c r="OKY950" s="337"/>
      <c r="OKZ950" s="337"/>
      <c r="OLA950" s="337"/>
      <c r="OLB950" s="337"/>
      <c r="OLC950" s="337"/>
      <c r="OLD950" s="337"/>
      <c r="OLE950" s="337"/>
      <c r="OLF950" s="337"/>
      <c r="OLG950" s="337"/>
      <c r="OLH950" s="337"/>
      <c r="OLI950" s="337"/>
      <c r="OLJ950" s="337"/>
      <c r="OLK950" s="337"/>
      <c r="OLL950" s="337"/>
      <c r="OLM950" s="337"/>
      <c r="OLN950" s="337"/>
      <c r="OLO950" s="337"/>
      <c r="OLP950" s="337"/>
      <c r="OLQ950" s="337"/>
      <c r="OLR950" s="337"/>
      <c r="OLS950" s="337"/>
      <c r="OLT950" s="337"/>
      <c r="OLU950" s="337"/>
      <c r="OLV950" s="337"/>
      <c r="OLW950" s="337"/>
      <c r="OLX950" s="337"/>
      <c r="OLY950" s="337"/>
      <c r="OLZ950" s="337"/>
      <c r="OMA950" s="337"/>
      <c r="OMB950" s="337"/>
      <c r="OMC950" s="337"/>
      <c r="OMD950" s="337"/>
      <c r="OME950" s="337"/>
      <c r="OMF950" s="337"/>
      <c r="OMG950" s="337"/>
      <c r="OMH950" s="337"/>
      <c r="OMI950" s="337"/>
      <c r="OMJ950" s="337"/>
      <c r="OMK950" s="337"/>
      <c r="OML950" s="337"/>
      <c r="OMM950" s="337"/>
      <c r="OMN950" s="337"/>
      <c r="OMO950" s="337"/>
      <c r="OMP950" s="337"/>
      <c r="OMQ950" s="337"/>
      <c r="OMR950" s="337"/>
      <c r="OMS950" s="337"/>
      <c r="OMT950" s="337"/>
      <c r="OMU950" s="337"/>
      <c r="OMV950" s="337"/>
      <c r="OMW950" s="337"/>
      <c r="OMX950" s="337"/>
      <c r="OMY950" s="337"/>
      <c r="OMZ950" s="337"/>
      <c r="ONA950" s="337"/>
      <c r="ONB950" s="337"/>
      <c r="ONC950" s="337"/>
      <c r="OND950" s="337"/>
      <c r="ONE950" s="337"/>
      <c r="ONF950" s="337"/>
      <c r="ONG950" s="337"/>
      <c r="ONH950" s="337"/>
      <c r="ONI950" s="337"/>
      <c r="ONJ950" s="337"/>
      <c r="ONK950" s="337"/>
      <c r="ONL950" s="337"/>
      <c r="ONM950" s="337"/>
      <c r="ONN950" s="337"/>
      <c r="ONO950" s="337"/>
      <c r="ONP950" s="337"/>
      <c r="ONQ950" s="337"/>
      <c r="ONR950" s="337"/>
      <c r="ONS950" s="337"/>
      <c r="ONT950" s="337"/>
      <c r="ONU950" s="337"/>
      <c r="ONV950" s="337"/>
      <c r="ONW950" s="337"/>
      <c r="ONX950" s="337"/>
      <c r="ONY950" s="337"/>
      <c r="ONZ950" s="337"/>
      <c r="OOA950" s="337"/>
      <c r="OOB950" s="337"/>
      <c r="OOC950" s="337"/>
      <c r="OOD950" s="337"/>
      <c r="OOE950" s="337"/>
      <c r="OOF950" s="337"/>
      <c r="OOG950" s="337"/>
      <c r="OOH950" s="337"/>
      <c r="OOI950" s="337"/>
      <c r="OOJ950" s="337"/>
      <c r="OOK950" s="337"/>
      <c r="OOL950" s="337"/>
      <c r="OOM950" s="337"/>
      <c r="OON950" s="337"/>
      <c r="OOO950" s="337"/>
      <c r="OOP950" s="337"/>
      <c r="OOQ950" s="337"/>
      <c r="OOR950" s="337"/>
      <c r="OOS950" s="337"/>
      <c r="OOT950" s="337"/>
      <c r="OOU950" s="337"/>
      <c r="OOV950" s="337"/>
      <c r="OOW950" s="337"/>
      <c r="OOX950" s="337"/>
      <c r="OOY950" s="337"/>
      <c r="OOZ950" s="337"/>
      <c r="OPA950" s="337"/>
      <c r="OPB950" s="337"/>
      <c r="OPC950" s="337"/>
      <c r="OPD950" s="337"/>
      <c r="OPE950" s="337"/>
      <c r="OPF950" s="337"/>
      <c r="OPG950" s="337"/>
      <c r="OPH950" s="337"/>
      <c r="OPI950" s="337"/>
      <c r="OPJ950" s="337"/>
      <c r="OPK950" s="337"/>
      <c r="OPL950" s="337"/>
      <c r="OPM950" s="337"/>
      <c r="OPN950" s="337"/>
      <c r="OPO950" s="337"/>
      <c r="OPP950" s="337"/>
      <c r="OPQ950" s="337"/>
      <c r="OPR950" s="337"/>
      <c r="OPS950" s="337"/>
      <c r="OPT950" s="337"/>
      <c r="OPU950" s="337"/>
      <c r="OPV950" s="337"/>
      <c r="OPW950" s="337"/>
      <c r="OPX950" s="337"/>
      <c r="OPY950" s="337"/>
      <c r="OPZ950" s="337"/>
      <c r="OQA950" s="337"/>
      <c r="OQB950" s="337"/>
      <c r="OQC950" s="337"/>
      <c r="OQD950" s="337"/>
      <c r="OQE950" s="337"/>
      <c r="OQF950" s="337"/>
      <c r="OQG950" s="337"/>
      <c r="OQH950" s="337"/>
      <c r="OQI950" s="337"/>
      <c r="OQJ950" s="337"/>
      <c r="OQK950" s="337"/>
      <c r="OQL950" s="337"/>
      <c r="OQM950" s="337"/>
      <c r="OQN950" s="337"/>
      <c r="OQO950" s="337"/>
      <c r="OQP950" s="337"/>
      <c r="OQQ950" s="337"/>
      <c r="OQR950" s="337"/>
      <c r="OQS950" s="337"/>
      <c r="OQT950" s="337"/>
      <c r="OQU950" s="337"/>
      <c r="OQV950" s="337"/>
      <c r="OQW950" s="337"/>
      <c r="OQX950" s="337"/>
      <c r="OQY950" s="337"/>
      <c r="OQZ950" s="337"/>
      <c r="ORA950" s="337"/>
      <c r="ORB950" s="337"/>
      <c r="ORC950" s="337"/>
      <c r="ORD950" s="337"/>
      <c r="ORE950" s="337"/>
      <c r="ORF950" s="337"/>
      <c r="ORG950" s="337"/>
      <c r="ORH950" s="337"/>
      <c r="ORI950" s="337"/>
      <c r="ORJ950" s="337"/>
      <c r="ORK950" s="337"/>
      <c r="ORL950" s="337"/>
      <c r="ORM950" s="337"/>
      <c r="ORN950" s="337"/>
      <c r="ORO950" s="337"/>
      <c r="ORP950" s="337"/>
      <c r="ORQ950" s="337"/>
      <c r="ORR950" s="337"/>
      <c r="ORS950" s="337"/>
      <c r="ORT950" s="337"/>
      <c r="ORU950" s="337"/>
      <c r="ORV950" s="337"/>
      <c r="ORW950" s="337"/>
      <c r="ORX950" s="337"/>
      <c r="ORY950" s="337"/>
      <c r="ORZ950" s="337"/>
      <c r="OSA950" s="337"/>
      <c r="OSB950" s="337"/>
      <c r="OSC950" s="337"/>
      <c r="OSD950" s="337"/>
      <c r="OSE950" s="337"/>
      <c r="OSF950" s="337"/>
      <c r="OSG950" s="337"/>
      <c r="OSH950" s="337"/>
      <c r="OSI950" s="337"/>
      <c r="OSJ950" s="337"/>
      <c r="OSK950" s="337"/>
      <c r="OSL950" s="337"/>
      <c r="OSM950" s="337"/>
      <c r="OSN950" s="337"/>
      <c r="OSO950" s="337"/>
      <c r="OSP950" s="337"/>
      <c r="OSQ950" s="337"/>
      <c r="OSR950" s="337"/>
      <c r="OSS950" s="337"/>
      <c r="OST950" s="337"/>
      <c r="OSU950" s="337"/>
      <c r="OSV950" s="337"/>
      <c r="OSW950" s="337"/>
      <c r="OSX950" s="337"/>
      <c r="OSY950" s="337"/>
      <c r="OSZ950" s="337"/>
      <c r="OTA950" s="337"/>
      <c r="OTB950" s="337"/>
      <c r="OTC950" s="337"/>
      <c r="OTD950" s="337"/>
      <c r="OTE950" s="337"/>
      <c r="OTF950" s="337"/>
      <c r="OTG950" s="337"/>
      <c r="OTH950" s="337"/>
      <c r="OTI950" s="337"/>
      <c r="OTJ950" s="337"/>
      <c r="OTK950" s="337"/>
      <c r="OTL950" s="337"/>
      <c r="OTM950" s="337"/>
      <c r="OTN950" s="337"/>
      <c r="OTO950" s="337"/>
      <c r="OTP950" s="337"/>
      <c r="OTQ950" s="337"/>
      <c r="OTR950" s="337"/>
      <c r="OTS950" s="337"/>
      <c r="OTT950" s="337"/>
      <c r="OTU950" s="337"/>
      <c r="OTV950" s="337"/>
      <c r="OTW950" s="337"/>
      <c r="OTX950" s="337"/>
      <c r="OTY950" s="337"/>
      <c r="OTZ950" s="337"/>
      <c r="OUA950" s="337"/>
      <c r="OUB950" s="337"/>
      <c r="OUC950" s="337"/>
      <c r="OUD950" s="337"/>
      <c r="OUE950" s="337"/>
      <c r="OUF950" s="337"/>
      <c r="OUG950" s="337"/>
      <c r="OUH950" s="337"/>
      <c r="OUI950" s="337"/>
      <c r="OUJ950" s="337"/>
      <c r="OUK950" s="337"/>
      <c r="OUL950" s="337"/>
      <c r="OUM950" s="337"/>
      <c r="OUN950" s="337"/>
      <c r="OUO950" s="337"/>
      <c r="OUP950" s="337"/>
      <c r="OUQ950" s="337"/>
      <c r="OUR950" s="337"/>
      <c r="OUS950" s="337"/>
      <c r="OUT950" s="337"/>
      <c r="OUU950" s="337"/>
      <c r="OUV950" s="337"/>
      <c r="OUW950" s="337"/>
      <c r="OUX950" s="337"/>
      <c r="OUY950" s="337"/>
      <c r="OUZ950" s="337"/>
      <c r="OVA950" s="337"/>
      <c r="OVB950" s="337"/>
      <c r="OVC950" s="337"/>
      <c r="OVD950" s="337"/>
      <c r="OVE950" s="337"/>
      <c r="OVF950" s="337"/>
      <c r="OVG950" s="337"/>
      <c r="OVH950" s="337"/>
      <c r="OVI950" s="337"/>
      <c r="OVJ950" s="337"/>
      <c r="OVK950" s="337"/>
      <c r="OVL950" s="337"/>
      <c r="OVM950" s="337"/>
      <c r="OVN950" s="337"/>
      <c r="OVO950" s="337"/>
      <c r="OVP950" s="337"/>
      <c r="OVQ950" s="337"/>
      <c r="OVR950" s="337"/>
      <c r="OVS950" s="337"/>
      <c r="OVT950" s="337"/>
      <c r="OVU950" s="337"/>
      <c r="OVV950" s="337"/>
      <c r="OVW950" s="337"/>
      <c r="OVX950" s="337"/>
      <c r="OVY950" s="337"/>
      <c r="OVZ950" s="337"/>
      <c r="OWA950" s="337"/>
      <c r="OWB950" s="337"/>
      <c r="OWC950" s="337"/>
      <c r="OWD950" s="337"/>
      <c r="OWE950" s="337"/>
      <c r="OWF950" s="337"/>
      <c r="OWG950" s="337"/>
      <c r="OWH950" s="337"/>
      <c r="OWI950" s="337"/>
      <c r="OWJ950" s="337"/>
      <c r="OWK950" s="337"/>
      <c r="OWL950" s="337"/>
      <c r="OWM950" s="337"/>
      <c r="OWN950" s="337"/>
      <c r="OWO950" s="337"/>
      <c r="OWP950" s="337"/>
      <c r="OWQ950" s="337"/>
      <c r="OWR950" s="337"/>
      <c r="OWS950" s="337"/>
      <c r="OWT950" s="337"/>
      <c r="OWU950" s="337"/>
      <c r="OWV950" s="337"/>
      <c r="OWW950" s="337"/>
      <c r="OWX950" s="337"/>
      <c r="OWY950" s="337"/>
      <c r="OWZ950" s="337"/>
      <c r="OXA950" s="337"/>
      <c r="OXB950" s="337"/>
      <c r="OXC950" s="337"/>
      <c r="OXD950" s="337"/>
      <c r="OXE950" s="337"/>
      <c r="OXF950" s="337"/>
      <c r="OXG950" s="337"/>
      <c r="OXH950" s="337"/>
      <c r="OXI950" s="337"/>
      <c r="OXJ950" s="337"/>
      <c r="OXK950" s="337"/>
      <c r="OXL950" s="337"/>
      <c r="OXM950" s="337"/>
      <c r="OXN950" s="337"/>
      <c r="OXO950" s="337"/>
      <c r="OXP950" s="337"/>
      <c r="OXQ950" s="337"/>
      <c r="OXR950" s="337"/>
      <c r="OXS950" s="337"/>
      <c r="OXT950" s="337"/>
      <c r="OXU950" s="337"/>
      <c r="OXV950" s="337"/>
      <c r="OXW950" s="337"/>
      <c r="OXX950" s="337"/>
      <c r="OXY950" s="337"/>
      <c r="OXZ950" s="337"/>
      <c r="OYA950" s="337"/>
      <c r="OYB950" s="337"/>
      <c r="OYC950" s="337"/>
      <c r="OYD950" s="337"/>
      <c r="OYE950" s="337"/>
      <c r="OYF950" s="337"/>
      <c r="OYG950" s="337"/>
      <c r="OYH950" s="337"/>
      <c r="OYI950" s="337"/>
      <c r="OYJ950" s="337"/>
      <c r="OYK950" s="337"/>
      <c r="OYL950" s="337"/>
      <c r="OYM950" s="337"/>
      <c r="OYN950" s="337"/>
      <c r="OYO950" s="337"/>
      <c r="OYP950" s="337"/>
      <c r="OYQ950" s="337"/>
      <c r="OYR950" s="337"/>
      <c r="OYS950" s="337"/>
      <c r="OYT950" s="337"/>
      <c r="OYU950" s="337"/>
      <c r="OYV950" s="337"/>
      <c r="OYW950" s="337"/>
      <c r="OYX950" s="337"/>
      <c r="OYY950" s="337"/>
      <c r="OYZ950" s="337"/>
      <c r="OZA950" s="337"/>
      <c r="OZB950" s="337"/>
      <c r="OZC950" s="337"/>
      <c r="OZD950" s="337"/>
      <c r="OZE950" s="337"/>
      <c r="OZF950" s="337"/>
      <c r="OZG950" s="337"/>
      <c r="OZH950" s="337"/>
      <c r="OZI950" s="337"/>
      <c r="OZJ950" s="337"/>
      <c r="OZK950" s="337"/>
      <c r="OZL950" s="337"/>
      <c r="OZM950" s="337"/>
      <c r="OZN950" s="337"/>
      <c r="OZO950" s="337"/>
      <c r="OZP950" s="337"/>
      <c r="OZQ950" s="337"/>
      <c r="OZR950" s="337"/>
      <c r="OZS950" s="337"/>
      <c r="OZT950" s="337"/>
      <c r="OZU950" s="337"/>
      <c r="OZV950" s="337"/>
      <c r="OZW950" s="337"/>
      <c r="OZX950" s="337"/>
      <c r="OZY950" s="337"/>
      <c r="OZZ950" s="337"/>
      <c r="PAA950" s="337"/>
      <c r="PAB950" s="337"/>
      <c r="PAC950" s="337"/>
      <c r="PAD950" s="337"/>
      <c r="PAE950" s="337"/>
      <c r="PAF950" s="337"/>
      <c r="PAG950" s="337"/>
      <c r="PAH950" s="337"/>
      <c r="PAI950" s="337"/>
      <c r="PAJ950" s="337"/>
      <c r="PAK950" s="337"/>
      <c r="PAL950" s="337"/>
      <c r="PAM950" s="337"/>
      <c r="PAN950" s="337"/>
      <c r="PAO950" s="337"/>
      <c r="PAP950" s="337"/>
      <c r="PAQ950" s="337"/>
      <c r="PAR950" s="337"/>
      <c r="PAS950" s="337"/>
      <c r="PAT950" s="337"/>
      <c r="PAU950" s="337"/>
      <c r="PAV950" s="337"/>
      <c r="PAW950" s="337"/>
      <c r="PAX950" s="337"/>
      <c r="PAY950" s="337"/>
      <c r="PAZ950" s="337"/>
      <c r="PBA950" s="337"/>
      <c r="PBB950" s="337"/>
      <c r="PBC950" s="337"/>
      <c r="PBD950" s="337"/>
      <c r="PBE950" s="337"/>
      <c r="PBF950" s="337"/>
      <c r="PBG950" s="337"/>
      <c r="PBH950" s="337"/>
      <c r="PBI950" s="337"/>
      <c r="PBJ950" s="337"/>
      <c r="PBK950" s="337"/>
      <c r="PBL950" s="337"/>
      <c r="PBM950" s="337"/>
      <c r="PBN950" s="337"/>
      <c r="PBO950" s="337"/>
      <c r="PBP950" s="337"/>
      <c r="PBQ950" s="337"/>
      <c r="PBR950" s="337"/>
      <c r="PBS950" s="337"/>
      <c r="PBT950" s="337"/>
      <c r="PBU950" s="337"/>
      <c r="PBV950" s="337"/>
      <c r="PBW950" s="337"/>
      <c r="PBX950" s="337"/>
      <c r="PBY950" s="337"/>
      <c r="PBZ950" s="337"/>
      <c r="PCA950" s="337"/>
      <c r="PCB950" s="337"/>
      <c r="PCC950" s="337"/>
      <c r="PCD950" s="337"/>
      <c r="PCE950" s="337"/>
      <c r="PCF950" s="337"/>
      <c r="PCG950" s="337"/>
      <c r="PCH950" s="337"/>
      <c r="PCI950" s="337"/>
      <c r="PCJ950" s="337"/>
      <c r="PCK950" s="337"/>
      <c r="PCL950" s="337"/>
      <c r="PCM950" s="337"/>
      <c r="PCN950" s="337"/>
      <c r="PCO950" s="337"/>
      <c r="PCP950" s="337"/>
      <c r="PCQ950" s="337"/>
      <c r="PCR950" s="337"/>
      <c r="PCS950" s="337"/>
      <c r="PCT950" s="337"/>
      <c r="PCU950" s="337"/>
      <c r="PCV950" s="337"/>
      <c r="PCW950" s="337"/>
      <c r="PCX950" s="337"/>
      <c r="PCY950" s="337"/>
      <c r="PCZ950" s="337"/>
      <c r="PDA950" s="337"/>
      <c r="PDB950" s="337"/>
      <c r="PDC950" s="337"/>
      <c r="PDD950" s="337"/>
      <c r="PDE950" s="337"/>
      <c r="PDF950" s="337"/>
      <c r="PDG950" s="337"/>
      <c r="PDH950" s="337"/>
      <c r="PDI950" s="337"/>
      <c r="PDJ950" s="337"/>
      <c r="PDK950" s="337"/>
      <c r="PDL950" s="337"/>
      <c r="PDM950" s="337"/>
      <c r="PDN950" s="337"/>
      <c r="PDO950" s="337"/>
      <c r="PDP950" s="337"/>
      <c r="PDQ950" s="337"/>
      <c r="PDR950" s="337"/>
      <c r="PDS950" s="337"/>
      <c r="PDT950" s="337"/>
      <c r="PDU950" s="337"/>
      <c r="PDV950" s="337"/>
      <c r="PDW950" s="337"/>
      <c r="PDX950" s="337"/>
      <c r="PDY950" s="337"/>
      <c r="PDZ950" s="337"/>
      <c r="PEA950" s="337"/>
      <c r="PEB950" s="337"/>
      <c r="PEC950" s="337"/>
      <c r="PED950" s="337"/>
      <c r="PEE950" s="337"/>
      <c r="PEF950" s="337"/>
      <c r="PEG950" s="337"/>
      <c r="PEH950" s="337"/>
      <c r="PEI950" s="337"/>
      <c r="PEJ950" s="337"/>
      <c r="PEK950" s="337"/>
      <c r="PEL950" s="337"/>
      <c r="PEM950" s="337"/>
      <c r="PEN950" s="337"/>
      <c r="PEO950" s="337"/>
      <c r="PEP950" s="337"/>
      <c r="PEQ950" s="337"/>
      <c r="PER950" s="337"/>
      <c r="PES950" s="337"/>
      <c r="PET950" s="337"/>
      <c r="PEU950" s="337"/>
      <c r="PEV950" s="337"/>
      <c r="PEW950" s="337"/>
      <c r="PEX950" s="337"/>
      <c r="PEY950" s="337"/>
      <c r="PEZ950" s="337"/>
      <c r="PFA950" s="337"/>
      <c r="PFB950" s="337"/>
      <c r="PFC950" s="337"/>
      <c r="PFD950" s="337"/>
      <c r="PFE950" s="337"/>
      <c r="PFF950" s="337"/>
      <c r="PFG950" s="337"/>
      <c r="PFH950" s="337"/>
      <c r="PFI950" s="337"/>
      <c r="PFJ950" s="337"/>
      <c r="PFK950" s="337"/>
      <c r="PFL950" s="337"/>
      <c r="PFM950" s="337"/>
      <c r="PFN950" s="337"/>
      <c r="PFO950" s="337"/>
      <c r="PFP950" s="337"/>
      <c r="PFQ950" s="337"/>
      <c r="PFR950" s="337"/>
      <c r="PFS950" s="337"/>
      <c r="PFT950" s="337"/>
      <c r="PFU950" s="337"/>
      <c r="PFV950" s="337"/>
      <c r="PFW950" s="337"/>
      <c r="PFX950" s="337"/>
      <c r="PFY950" s="337"/>
      <c r="PFZ950" s="337"/>
      <c r="PGA950" s="337"/>
      <c r="PGB950" s="337"/>
      <c r="PGC950" s="337"/>
      <c r="PGD950" s="337"/>
      <c r="PGE950" s="337"/>
      <c r="PGF950" s="337"/>
      <c r="PGG950" s="337"/>
      <c r="PGH950" s="337"/>
      <c r="PGI950" s="337"/>
      <c r="PGJ950" s="337"/>
      <c r="PGK950" s="337"/>
      <c r="PGL950" s="337"/>
      <c r="PGM950" s="337"/>
      <c r="PGN950" s="337"/>
      <c r="PGO950" s="337"/>
      <c r="PGP950" s="337"/>
      <c r="PGQ950" s="337"/>
      <c r="PGR950" s="337"/>
      <c r="PGS950" s="337"/>
      <c r="PGT950" s="337"/>
      <c r="PGU950" s="337"/>
      <c r="PGV950" s="337"/>
      <c r="PGW950" s="337"/>
      <c r="PGX950" s="337"/>
      <c r="PGY950" s="337"/>
      <c r="PGZ950" s="337"/>
      <c r="PHA950" s="337"/>
      <c r="PHB950" s="337"/>
      <c r="PHC950" s="337"/>
      <c r="PHD950" s="337"/>
      <c r="PHE950" s="337"/>
      <c r="PHF950" s="337"/>
      <c r="PHG950" s="337"/>
      <c r="PHH950" s="337"/>
      <c r="PHI950" s="337"/>
      <c r="PHJ950" s="337"/>
      <c r="PHK950" s="337"/>
      <c r="PHL950" s="337"/>
      <c r="PHM950" s="337"/>
      <c r="PHN950" s="337"/>
      <c r="PHO950" s="337"/>
      <c r="PHP950" s="337"/>
      <c r="PHQ950" s="337"/>
      <c r="PHR950" s="337"/>
      <c r="PHS950" s="337"/>
      <c r="PHT950" s="337"/>
      <c r="PHU950" s="337"/>
      <c r="PHV950" s="337"/>
      <c r="PHW950" s="337"/>
      <c r="PHX950" s="337"/>
      <c r="PHY950" s="337"/>
      <c r="PHZ950" s="337"/>
      <c r="PIA950" s="337"/>
      <c r="PIB950" s="337"/>
      <c r="PIC950" s="337"/>
      <c r="PID950" s="337"/>
      <c r="PIE950" s="337"/>
      <c r="PIF950" s="337"/>
      <c r="PIG950" s="337"/>
      <c r="PIH950" s="337"/>
      <c r="PII950" s="337"/>
      <c r="PIJ950" s="337"/>
      <c r="PIK950" s="337"/>
      <c r="PIL950" s="337"/>
      <c r="PIM950" s="337"/>
      <c r="PIN950" s="337"/>
      <c r="PIO950" s="337"/>
      <c r="PIP950" s="337"/>
      <c r="PIQ950" s="337"/>
      <c r="PIR950" s="337"/>
      <c r="PIS950" s="337"/>
      <c r="PIT950" s="337"/>
      <c r="PIU950" s="337"/>
      <c r="PIV950" s="337"/>
      <c r="PIW950" s="337"/>
      <c r="PIX950" s="337"/>
      <c r="PIY950" s="337"/>
      <c r="PIZ950" s="337"/>
      <c r="PJA950" s="337"/>
      <c r="PJB950" s="337"/>
      <c r="PJC950" s="337"/>
      <c r="PJD950" s="337"/>
      <c r="PJE950" s="337"/>
      <c r="PJF950" s="337"/>
      <c r="PJG950" s="337"/>
      <c r="PJH950" s="337"/>
      <c r="PJI950" s="337"/>
      <c r="PJJ950" s="337"/>
      <c r="PJK950" s="337"/>
      <c r="PJL950" s="337"/>
      <c r="PJM950" s="337"/>
      <c r="PJN950" s="337"/>
      <c r="PJO950" s="337"/>
      <c r="PJP950" s="337"/>
      <c r="PJQ950" s="337"/>
      <c r="PJR950" s="337"/>
      <c r="PJS950" s="337"/>
      <c r="PJT950" s="337"/>
      <c r="PJU950" s="337"/>
      <c r="PJV950" s="337"/>
      <c r="PJW950" s="337"/>
      <c r="PJX950" s="337"/>
      <c r="PJY950" s="337"/>
      <c r="PJZ950" s="337"/>
      <c r="PKA950" s="337"/>
      <c r="PKB950" s="337"/>
      <c r="PKC950" s="337"/>
      <c r="PKD950" s="337"/>
      <c r="PKE950" s="337"/>
      <c r="PKF950" s="337"/>
      <c r="PKG950" s="337"/>
      <c r="PKH950" s="337"/>
      <c r="PKI950" s="337"/>
      <c r="PKJ950" s="337"/>
      <c r="PKK950" s="337"/>
      <c r="PKL950" s="337"/>
      <c r="PKM950" s="337"/>
      <c r="PKN950" s="337"/>
      <c r="PKO950" s="337"/>
      <c r="PKP950" s="337"/>
      <c r="PKQ950" s="337"/>
      <c r="PKR950" s="337"/>
      <c r="PKS950" s="337"/>
      <c r="PKT950" s="337"/>
      <c r="PKU950" s="337"/>
      <c r="PKV950" s="337"/>
      <c r="PKW950" s="337"/>
      <c r="PKX950" s="337"/>
      <c r="PKY950" s="337"/>
      <c r="PKZ950" s="337"/>
      <c r="PLA950" s="337"/>
      <c r="PLB950" s="337"/>
      <c r="PLC950" s="337"/>
      <c r="PLD950" s="337"/>
      <c r="PLE950" s="337"/>
      <c r="PLF950" s="337"/>
      <c r="PLG950" s="337"/>
      <c r="PLH950" s="337"/>
      <c r="PLI950" s="337"/>
      <c r="PLJ950" s="337"/>
      <c r="PLK950" s="337"/>
      <c r="PLL950" s="337"/>
      <c r="PLM950" s="337"/>
      <c r="PLN950" s="337"/>
      <c r="PLO950" s="337"/>
      <c r="PLP950" s="337"/>
      <c r="PLQ950" s="337"/>
      <c r="PLR950" s="337"/>
      <c r="PLS950" s="337"/>
      <c r="PLT950" s="337"/>
      <c r="PLU950" s="337"/>
      <c r="PLV950" s="337"/>
      <c r="PLW950" s="337"/>
      <c r="PLX950" s="337"/>
      <c r="PLY950" s="337"/>
      <c r="PLZ950" s="337"/>
      <c r="PMA950" s="337"/>
      <c r="PMB950" s="337"/>
      <c r="PMC950" s="337"/>
      <c r="PMD950" s="337"/>
      <c r="PME950" s="337"/>
      <c r="PMF950" s="337"/>
      <c r="PMG950" s="337"/>
      <c r="PMH950" s="337"/>
      <c r="PMI950" s="337"/>
      <c r="PMJ950" s="337"/>
      <c r="PMK950" s="337"/>
      <c r="PML950" s="337"/>
      <c r="PMM950" s="337"/>
      <c r="PMN950" s="337"/>
      <c r="PMO950" s="337"/>
      <c r="PMP950" s="337"/>
      <c r="PMQ950" s="337"/>
      <c r="PMR950" s="337"/>
      <c r="PMS950" s="337"/>
      <c r="PMT950" s="337"/>
      <c r="PMU950" s="337"/>
      <c r="PMV950" s="337"/>
      <c r="PMW950" s="337"/>
      <c r="PMX950" s="337"/>
      <c r="PMY950" s="337"/>
      <c r="PMZ950" s="337"/>
      <c r="PNA950" s="337"/>
      <c r="PNB950" s="337"/>
      <c r="PNC950" s="337"/>
      <c r="PND950" s="337"/>
      <c r="PNE950" s="337"/>
      <c r="PNF950" s="337"/>
      <c r="PNG950" s="337"/>
      <c r="PNH950" s="337"/>
      <c r="PNI950" s="337"/>
      <c r="PNJ950" s="337"/>
      <c r="PNK950" s="337"/>
      <c r="PNL950" s="337"/>
      <c r="PNM950" s="337"/>
      <c r="PNN950" s="337"/>
      <c r="PNO950" s="337"/>
      <c r="PNP950" s="337"/>
      <c r="PNQ950" s="337"/>
      <c r="PNR950" s="337"/>
      <c r="PNS950" s="337"/>
      <c r="PNT950" s="337"/>
      <c r="PNU950" s="337"/>
      <c r="PNV950" s="337"/>
      <c r="PNW950" s="337"/>
      <c r="PNX950" s="337"/>
      <c r="PNY950" s="337"/>
      <c r="PNZ950" s="337"/>
      <c r="POA950" s="337"/>
      <c r="POB950" s="337"/>
      <c r="POC950" s="337"/>
      <c r="POD950" s="337"/>
      <c r="POE950" s="337"/>
      <c r="POF950" s="337"/>
      <c r="POG950" s="337"/>
      <c r="POH950" s="337"/>
      <c r="POI950" s="337"/>
      <c r="POJ950" s="337"/>
      <c r="POK950" s="337"/>
      <c r="POL950" s="337"/>
      <c r="POM950" s="337"/>
      <c r="PON950" s="337"/>
      <c r="POO950" s="337"/>
      <c r="POP950" s="337"/>
      <c r="POQ950" s="337"/>
      <c r="POR950" s="337"/>
      <c r="POS950" s="337"/>
      <c r="POT950" s="337"/>
      <c r="POU950" s="337"/>
      <c r="POV950" s="337"/>
      <c r="POW950" s="337"/>
      <c r="POX950" s="337"/>
      <c r="POY950" s="337"/>
      <c r="POZ950" s="337"/>
      <c r="PPA950" s="337"/>
      <c r="PPB950" s="337"/>
      <c r="PPC950" s="337"/>
      <c r="PPD950" s="337"/>
      <c r="PPE950" s="337"/>
      <c r="PPF950" s="337"/>
      <c r="PPG950" s="337"/>
      <c r="PPH950" s="337"/>
      <c r="PPI950" s="337"/>
      <c r="PPJ950" s="337"/>
      <c r="PPK950" s="337"/>
      <c r="PPL950" s="337"/>
      <c r="PPM950" s="337"/>
      <c r="PPN950" s="337"/>
      <c r="PPO950" s="337"/>
      <c r="PPP950" s="337"/>
      <c r="PPQ950" s="337"/>
      <c r="PPR950" s="337"/>
      <c r="PPS950" s="337"/>
      <c r="PPT950" s="337"/>
      <c r="PPU950" s="337"/>
      <c r="PPV950" s="337"/>
      <c r="PPW950" s="337"/>
      <c r="PPX950" s="337"/>
      <c r="PPY950" s="337"/>
      <c r="PPZ950" s="337"/>
      <c r="PQA950" s="337"/>
      <c r="PQB950" s="337"/>
      <c r="PQC950" s="337"/>
      <c r="PQD950" s="337"/>
      <c r="PQE950" s="337"/>
      <c r="PQF950" s="337"/>
      <c r="PQG950" s="337"/>
      <c r="PQH950" s="337"/>
      <c r="PQI950" s="337"/>
      <c r="PQJ950" s="337"/>
      <c r="PQK950" s="337"/>
      <c r="PQL950" s="337"/>
      <c r="PQM950" s="337"/>
      <c r="PQN950" s="337"/>
      <c r="PQO950" s="337"/>
      <c r="PQP950" s="337"/>
      <c r="PQQ950" s="337"/>
      <c r="PQR950" s="337"/>
      <c r="PQS950" s="337"/>
      <c r="PQT950" s="337"/>
      <c r="PQU950" s="337"/>
      <c r="PQV950" s="337"/>
      <c r="PQW950" s="337"/>
      <c r="PQX950" s="337"/>
      <c r="PQY950" s="337"/>
      <c r="PQZ950" s="337"/>
      <c r="PRA950" s="337"/>
      <c r="PRB950" s="337"/>
      <c r="PRC950" s="337"/>
      <c r="PRD950" s="337"/>
      <c r="PRE950" s="337"/>
      <c r="PRF950" s="337"/>
      <c r="PRG950" s="337"/>
      <c r="PRH950" s="337"/>
      <c r="PRI950" s="337"/>
      <c r="PRJ950" s="337"/>
      <c r="PRK950" s="337"/>
      <c r="PRL950" s="337"/>
      <c r="PRM950" s="337"/>
      <c r="PRN950" s="337"/>
      <c r="PRO950" s="337"/>
      <c r="PRP950" s="337"/>
      <c r="PRQ950" s="337"/>
      <c r="PRR950" s="337"/>
      <c r="PRS950" s="337"/>
      <c r="PRT950" s="337"/>
      <c r="PRU950" s="337"/>
      <c r="PRV950" s="337"/>
      <c r="PRW950" s="337"/>
      <c r="PRX950" s="337"/>
      <c r="PRY950" s="337"/>
      <c r="PRZ950" s="337"/>
      <c r="PSA950" s="337"/>
      <c r="PSB950" s="337"/>
      <c r="PSC950" s="337"/>
      <c r="PSD950" s="337"/>
      <c r="PSE950" s="337"/>
      <c r="PSF950" s="337"/>
      <c r="PSG950" s="337"/>
      <c r="PSH950" s="337"/>
      <c r="PSI950" s="337"/>
      <c r="PSJ950" s="337"/>
      <c r="PSK950" s="337"/>
      <c r="PSL950" s="337"/>
      <c r="PSM950" s="337"/>
      <c r="PSN950" s="337"/>
      <c r="PSO950" s="337"/>
      <c r="PSP950" s="337"/>
      <c r="PSQ950" s="337"/>
      <c r="PSR950" s="337"/>
      <c r="PSS950" s="337"/>
      <c r="PST950" s="337"/>
      <c r="PSU950" s="337"/>
      <c r="PSV950" s="337"/>
      <c r="PSW950" s="337"/>
      <c r="PSX950" s="337"/>
      <c r="PSY950" s="337"/>
      <c r="PSZ950" s="337"/>
      <c r="PTA950" s="337"/>
      <c r="PTB950" s="337"/>
      <c r="PTC950" s="337"/>
      <c r="PTD950" s="337"/>
      <c r="PTE950" s="337"/>
      <c r="PTF950" s="337"/>
      <c r="PTG950" s="337"/>
      <c r="PTH950" s="337"/>
      <c r="PTI950" s="337"/>
      <c r="PTJ950" s="337"/>
      <c r="PTK950" s="337"/>
      <c r="PTL950" s="337"/>
      <c r="PTM950" s="337"/>
      <c r="PTN950" s="337"/>
      <c r="PTO950" s="337"/>
      <c r="PTP950" s="337"/>
      <c r="PTQ950" s="337"/>
      <c r="PTR950" s="337"/>
      <c r="PTS950" s="337"/>
      <c r="PTT950" s="337"/>
      <c r="PTU950" s="337"/>
      <c r="PTV950" s="337"/>
      <c r="PTW950" s="337"/>
      <c r="PTX950" s="337"/>
      <c r="PTY950" s="337"/>
      <c r="PTZ950" s="337"/>
      <c r="PUA950" s="337"/>
      <c r="PUB950" s="337"/>
      <c r="PUC950" s="337"/>
      <c r="PUD950" s="337"/>
      <c r="PUE950" s="337"/>
      <c r="PUF950" s="337"/>
      <c r="PUG950" s="337"/>
      <c r="PUH950" s="337"/>
      <c r="PUI950" s="337"/>
      <c r="PUJ950" s="337"/>
      <c r="PUK950" s="337"/>
      <c r="PUL950" s="337"/>
      <c r="PUM950" s="337"/>
      <c r="PUN950" s="337"/>
      <c r="PUO950" s="337"/>
      <c r="PUP950" s="337"/>
      <c r="PUQ950" s="337"/>
      <c r="PUR950" s="337"/>
      <c r="PUS950" s="337"/>
      <c r="PUT950" s="337"/>
      <c r="PUU950" s="337"/>
      <c r="PUV950" s="337"/>
      <c r="PUW950" s="337"/>
      <c r="PUX950" s="337"/>
      <c r="PUY950" s="337"/>
      <c r="PUZ950" s="337"/>
      <c r="PVA950" s="337"/>
      <c r="PVB950" s="337"/>
      <c r="PVC950" s="337"/>
      <c r="PVD950" s="337"/>
      <c r="PVE950" s="337"/>
      <c r="PVF950" s="337"/>
      <c r="PVG950" s="337"/>
      <c r="PVH950" s="337"/>
      <c r="PVI950" s="337"/>
      <c r="PVJ950" s="337"/>
      <c r="PVK950" s="337"/>
      <c r="PVL950" s="337"/>
      <c r="PVM950" s="337"/>
      <c r="PVN950" s="337"/>
      <c r="PVO950" s="337"/>
      <c r="PVP950" s="337"/>
      <c r="PVQ950" s="337"/>
      <c r="PVR950" s="337"/>
      <c r="PVS950" s="337"/>
      <c r="PVT950" s="337"/>
      <c r="PVU950" s="337"/>
      <c r="PVV950" s="337"/>
      <c r="PVW950" s="337"/>
      <c r="PVX950" s="337"/>
      <c r="PVY950" s="337"/>
      <c r="PVZ950" s="337"/>
      <c r="PWA950" s="337"/>
      <c r="PWB950" s="337"/>
      <c r="PWC950" s="337"/>
      <c r="PWD950" s="337"/>
      <c r="PWE950" s="337"/>
      <c r="PWF950" s="337"/>
      <c r="PWG950" s="337"/>
      <c r="PWH950" s="337"/>
      <c r="PWI950" s="337"/>
      <c r="PWJ950" s="337"/>
      <c r="PWK950" s="337"/>
      <c r="PWL950" s="337"/>
      <c r="PWM950" s="337"/>
      <c r="PWN950" s="337"/>
      <c r="PWO950" s="337"/>
      <c r="PWP950" s="337"/>
      <c r="PWQ950" s="337"/>
      <c r="PWR950" s="337"/>
      <c r="PWS950" s="337"/>
      <c r="PWT950" s="337"/>
      <c r="PWU950" s="337"/>
      <c r="PWV950" s="337"/>
      <c r="PWW950" s="337"/>
      <c r="PWX950" s="337"/>
      <c r="PWY950" s="337"/>
      <c r="PWZ950" s="337"/>
      <c r="PXA950" s="337"/>
      <c r="PXB950" s="337"/>
      <c r="PXC950" s="337"/>
      <c r="PXD950" s="337"/>
      <c r="PXE950" s="337"/>
      <c r="PXF950" s="337"/>
      <c r="PXG950" s="337"/>
      <c r="PXH950" s="337"/>
      <c r="PXI950" s="337"/>
      <c r="PXJ950" s="337"/>
      <c r="PXK950" s="337"/>
      <c r="PXL950" s="337"/>
      <c r="PXM950" s="337"/>
      <c r="PXN950" s="337"/>
      <c r="PXO950" s="337"/>
      <c r="PXP950" s="337"/>
      <c r="PXQ950" s="337"/>
      <c r="PXR950" s="337"/>
      <c r="PXS950" s="337"/>
      <c r="PXT950" s="337"/>
      <c r="PXU950" s="337"/>
      <c r="PXV950" s="337"/>
      <c r="PXW950" s="337"/>
      <c r="PXX950" s="337"/>
      <c r="PXY950" s="337"/>
      <c r="PXZ950" s="337"/>
      <c r="PYA950" s="337"/>
      <c r="PYB950" s="337"/>
      <c r="PYC950" s="337"/>
      <c r="PYD950" s="337"/>
      <c r="PYE950" s="337"/>
      <c r="PYF950" s="337"/>
      <c r="PYG950" s="337"/>
      <c r="PYH950" s="337"/>
      <c r="PYI950" s="337"/>
      <c r="PYJ950" s="337"/>
      <c r="PYK950" s="337"/>
      <c r="PYL950" s="337"/>
      <c r="PYM950" s="337"/>
      <c r="PYN950" s="337"/>
      <c r="PYO950" s="337"/>
      <c r="PYP950" s="337"/>
      <c r="PYQ950" s="337"/>
      <c r="PYR950" s="337"/>
      <c r="PYS950" s="337"/>
      <c r="PYT950" s="337"/>
      <c r="PYU950" s="337"/>
      <c r="PYV950" s="337"/>
      <c r="PYW950" s="337"/>
      <c r="PYX950" s="337"/>
      <c r="PYY950" s="337"/>
      <c r="PYZ950" s="337"/>
      <c r="PZA950" s="337"/>
      <c r="PZB950" s="337"/>
      <c r="PZC950" s="337"/>
      <c r="PZD950" s="337"/>
      <c r="PZE950" s="337"/>
      <c r="PZF950" s="337"/>
      <c r="PZG950" s="337"/>
      <c r="PZH950" s="337"/>
      <c r="PZI950" s="337"/>
      <c r="PZJ950" s="337"/>
      <c r="PZK950" s="337"/>
      <c r="PZL950" s="337"/>
      <c r="PZM950" s="337"/>
      <c r="PZN950" s="337"/>
      <c r="PZO950" s="337"/>
      <c r="PZP950" s="337"/>
      <c r="PZQ950" s="337"/>
      <c r="PZR950" s="337"/>
      <c r="PZS950" s="337"/>
      <c r="PZT950" s="337"/>
      <c r="PZU950" s="337"/>
      <c r="PZV950" s="337"/>
      <c r="PZW950" s="337"/>
      <c r="PZX950" s="337"/>
      <c r="PZY950" s="337"/>
      <c r="PZZ950" s="337"/>
      <c r="QAA950" s="337"/>
      <c r="QAB950" s="337"/>
      <c r="QAC950" s="337"/>
      <c r="QAD950" s="337"/>
      <c r="QAE950" s="337"/>
      <c r="QAF950" s="337"/>
      <c r="QAG950" s="337"/>
      <c r="QAH950" s="337"/>
      <c r="QAI950" s="337"/>
      <c r="QAJ950" s="337"/>
      <c r="QAK950" s="337"/>
      <c r="QAL950" s="337"/>
      <c r="QAM950" s="337"/>
      <c r="QAN950" s="337"/>
      <c r="QAO950" s="337"/>
      <c r="QAP950" s="337"/>
      <c r="QAQ950" s="337"/>
      <c r="QAR950" s="337"/>
      <c r="QAS950" s="337"/>
      <c r="QAT950" s="337"/>
      <c r="QAU950" s="337"/>
      <c r="QAV950" s="337"/>
      <c r="QAW950" s="337"/>
      <c r="QAX950" s="337"/>
      <c r="QAY950" s="337"/>
      <c r="QAZ950" s="337"/>
      <c r="QBA950" s="337"/>
      <c r="QBB950" s="337"/>
      <c r="QBC950" s="337"/>
      <c r="QBD950" s="337"/>
      <c r="QBE950" s="337"/>
      <c r="QBF950" s="337"/>
      <c r="QBG950" s="337"/>
      <c r="QBH950" s="337"/>
      <c r="QBI950" s="337"/>
      <c r="QBJ950" s="337"/>
      <c r="QBK950" s="337"/>
      <c r="QBL950" s="337"/>
      <c r="QBM950" s="337"/>
      <c r="QBN950" s="337"/>
      <c r="QBO950" s="337"/>
      <c r="QBP950" s="337"/>
      <c r="QBQ950" s="337"/>
      <c r="QBR950" s="337"/>
      <c r="QBS950" s="337"/>
      <c r="QBT950" s="337"/>
      <c r="QBU950" s="337"/>
      <c r="QBV950" s="337"/>
      <c r="QBW950" s="337"/>
      <c r="QBX950" s="337"/>
      <c r="QBY950" s="337"/>
      <c r="QBZ950" s="337"/>
      <c r="QCA950" s="337"/>
      <c r="QCB950" s="337"/>
      <c r="QCC950" s="337"/>
      <c r="QCD950" s="337"/>
      <c r="QCE950" s="337"/>
      <c r="QCF950" s="337"/>
      <c r="QCG950" s="337"/>
      <c r="QCH950" s="337"/>
      <c r="QCI950" s="337"/>
      <c r="QCJ950" s="337"/>
      <c r="QCK950" s="337"/>
      <c r="QCL950" s="337"/>
      <c r="QCM950" s="337"/>
      <c r="QCN950" s="337"/>
      <c r="QCO950" s="337"/>
      <c r="QCP950" s="337"/>
      <c r="QCQ950" s="337"/>
      <c r="QCR950" s="337"/>
      <c r="QCS950" s="337"/>
      <c r="QCT950" s="337"/>
      <c r="QCU950" s="337"/>
      <c r="QCV950" s="337"/>
      <c r="QCW950" s="337"/>
      <c r="QCX950" s="337"/>
      <c r="QCY950" s="337"/>
      <c r="QCZ950" s="337"/>
      <c r="QDA950" s="337"/>
      <c r="QDB950" s="337"/>
      <c r="QDC950" s="337"/>
      <c r="QDD950" s="337"/>
      <c r="QDE950" s="337"/>
      <c r="QDF950" s="337"/>
      <c r="QDG950" s="337"/>
      <c r="QDH950" s="337"/>
      <c r="QDI950" s="337"/>
      <c r="QDJ950" s="337"/>
      <c r="QDK950" s="337"/>
      <c r="QDL950" s="337"/>
      <c r="QDM950" s="337"/>
      <c r="QDN950" s="337"/>
      <c r="QDO950" s="337"/>
      <c r="QDP950" s="337"/>
      <c r="QDQ950" s="337"/>
      <c r="QDR950" s="337"/>
      <c r="QDS950" s="337"/>
      <c r="QDT950" s="337"/>
      <c r="QDU950" s="337"/>
      <c r="QDV950" s="337"/>
      <c r="QDW950" s="337"/>
      <c r="QDX950" s="337"/>
      <c r="QDY950" s="337"/>
      <c r="QDZ950" s="337"/>
      <c r="QEA950" s="337"/>
      <c r="QEB950" s="337"/>
      <c r="QEC950" s="337"/>
      <c r="QED950" s="337"/>
      <c r="QEE950" s="337"/>
      <c r="QEF950" s="337"/>
      <c r="QEG950" s="337"/>
      <c r="QEH950" s="337"/>
      <c r="QEI950" s="337"/>
      <c r="QEJ950" s="337"/>
      <c r="QEK950" s="337"/>
      <c r="QEL950" s="337"/>
      <c r="QEM950" s="337"/>
      <c r="QEN950" s="337"/>
      <c r="QEO950" s="337"/>
      <c r="QEP950" s="337"/>
      <c r="QEQ950" s="337"/>
      <c r="QER950" s="337"/>
      <c r="QES950" s="337"/>
      <c r="QET950" s="337"/>
      <c r="QEU950" s="337"/>
      <c r="QEV950" s="337"/>
      <c r="QEW950" s="337"/>
      <c r="QEX950" s="337"/>
      <c r="QEY950" s="337"/>
      <c r="QEZ950" s="337"/>
      <c r="QFA950" s="337"/>
      <c r="QFB950" s="337"/>
      <c r="QFC950" s="337"/>
      <c r="QFD950" s="337"/>
      <c r="QFE950" s="337"/>
      <c r="QFF950" s="337"/>
      <c r="QFG950" s="337"/>
      <c r="QFH950" s="337"/>
      <c r="QFI950" s="337"/>
      <c r="QFJ950" s="337"/>
      <c r="QFK950" s="337"/>
      <c r="QFL950" s="337"/>
      <c r="QFM950" s="337"/>
      <c r="QFN950" s="337"/>
      <c r="QFO950" s="337"/>
      <c r="QFP950" s="337"/>
      <c r="QFQ950" s="337"/>
      <c r="QFR950" s="337"/>
      <c r="QFS950" s="337"/>
      <c r="QFT950" s="337"/>
      <c r="QFU950" s="337"/>
      <c r="QFV950" s="337"/>
      <c r="QFW950" s="337"/>
      <c r="QFX950" s="337"/>
      <c r="QFY950" s="337"/>
      <c r="QFZ950" s="337"/>
      <c r="QGA950" s="337"/>
      <c r="QGB950" s="337"/>
      <c r="QGC950" s="337"/>
      <c r="QGD950" s="337"/>
      <c r="QGE950" s="337"/>
      <c r="QGF950" s="337"/>
      <c r="QGG950" s="337"/>
      <c r="QGH950" s="337"/>
      <c r="QGI950" s="337"/>
      <c r="QGJ950" s="337"/>
      <c r="QGK950" s="337"/>
      <c r="QGL950" s="337"/>
      <c r="QGM950" s="337"/>
      <c r="QGN950" s="337"/>
      <c r="QGO950" s="337"/>
      <c r="QGP950" s="337"/>
      <c r="QGQ950" s="337"/>
      <c r="QGR950" s="337"/>
      <c r="QGS950" s="337"/>
      <c r="QGT950" s="337"/>
      <c r="QGU950" s="337"/>
      <c r="QGV950" s="337"/>
      <c r="QGW950" s="337"/>
      <c r="QGX950" s="337"/>
      <c r="QGY950" s="337"/>
      <c r="QGZ950" s="337"/>
      <c r="QHA950" s="337"/>
      <c r="QHB950" s="337"/>
      <c r="QHC950" s="337"/>
      <c r="QHD950" s="337"/>
      <c r="QHE950" s="337"/>
      <c r="QHF950" s="337"/>
      <c r="QHG950" s="337"/>
      <c r="QHH950" s="337"/>
      <c r="QHI950" s="337"/>
      <c r="QHJ950" s="337"/>
      <c r="QHK950" s="337"/>
      <c r="QHL950" s="337"/>
      <c r="QHM950" s="337"/>
      <c r="QHN950" s="337"/>
      <c r="QHO950" s="337"/>
      <c r="QHP950" s="337"/>
      <c r="QHQ950" s="337"/>
      <c r="QHR950" s="337"/>
      <c r="QHS950" s="337"/>
      <c r="QHT950" s="337"/>
      <c r="QHU950" s="337"/>
      <c r="QHV950" s="337"/>
      <c r="QHW950" s="337"/>
      <c r="QHX950" s="337"/>
      <c r="QHY950" s="337"/>
      <c r="QHZ950" s="337"/>
      <c r="QIA950" s="337"/>
      <c r="QIB950" s="337"/>
      <c r="QIC950" s="337"/>
      <c r="QID950" s="337"/>
      <c r="QIE950" s="337"/>
      <c r="QIF950" s="337"/>
      <c r="QIG950" s="337"/>
      <c r="QIH950" s="337"/>
      <c r="QII950" s="337"/>
      <c r="QIJ950" s="337"/>
      <c r="QIK950" s="337"/>
      <c r="QIL950" s="337"/>
      <c r="QIM950" s="337"/>
      <c r="QIN950" s="337"/>
      <c r="QIO950" s="337"/>
      <c r="QIP950" s="337"/>
      <c r="QIQ950" s="337"/>
      <c r="QIR950" s="337"/>
      <c r="QIS950" s="337"/>
      <c r="QIT950" s="337"/>
      <c r="QIU950" s="337"/>
      <c r="QIV950" s="337"/>
      <c r="QIW950" s="337"/>
      <c r="QIX950" s="337"/>
      <c r="QIY950" s="337"/>
      <c r="QIZ950" s="337"/>
      <c r="QJA950" s="337"/>
      <c r="QJB950" s="337"/>
      <c r="QJC950" s="337"/>
      <c r="QJD950" s="337"/>
      <c r="QJE950" s="337"/>
      <c r="QJF950" s="337"/>
      <c r="QJG950" s="337"/>
      <c r="QJH950" s="337"/>
      <c r="QJI950" s="337"/>
      <c r="QJJ950" s="337"/>
      <c r="QJK950" s="337"/>
      <c r="QJL950" s="337"/>
      <c r="QJM950" s="337"/>
      <c r="QJN950" s="337"/>
      <c r="QJO950" s="337"/>
      <c r="QJP950" s="337"/>
      <c r="QJQ950" s="337"/>
      <c r="QJR950" s="337"/>
      <c r="QJS950" s="337"/>
      <c r="QJT950" s="337"/>
      <c r="QJU950" s="337"/>
      <c r="QJV950" s="337"/>
      <c r="QJW950" s="337"/>
      <c r="QJX950" s="337"/>
      <c r="QJY950" s="337"/>
      <c r="QJZ950" s="337"/>
      <c r="QKA950" s="337"/>
      <c r="QKB950" s="337"/>
      <c r="QKC950" s="337"/>
      <c r="QKD950" s="337"/>
      <c r="QKE950" s="337"/>
      <c r="QKF950" s="337"/>
      <c r="QKG950" s="337"/>
      <c r="QKH950" s="337"/>
      <c r="QKI950" s="337"/>
      <c r="QKJ950" s="337"/>
      <c r="QKK950" s="337"/>
      <c r="QKL950" s="337"/>
      <c r="QKM950" s="337"/>
      <c r="QKN950" s="337"/>
      <c r="QKO950" s="337"/>
      <c r="QKP950" s="337"/>
      <c r="QKQ950" s="337"/>
      <c r="QKR950" s="337"/>
      <c r="QKS950" s="337"/>
      <c r="QKT950" s="337"/>
      <c r="QKU950" s="337"/>
      <c r="QKV950" s="337"/>
      <c r="QKW950" s="337"/>
      <c r="QKX950" s="337"/>
      <c r="QKY950" s="337"/>
      <c r="QKZ950" s="337"/>
      <c r="QLA950" s="337"/>
      <c r="QLB950" s="337"/>
      <c r="QLC950" s="337"/>
      <c r="QLD950" s="337"/>
      <c r="QLE950" s="337"/>
      <c r="QLF950" s="337"/>
      <c r="QLG950" s="337"/>
      <c r="QLH950" s="337"/>
      <c r="QLI950" s="337"/>
      <c r="QLJ950" s="337"/>
      <c r="QLK950" s="337"/>
      <c r="QLL950" s="337"/>
      <c r="QLM950" s="337"/>
      <c r="QLN950" s="337"/>
      <c r="QLO950" s="337"/>
      <c r="QLP950" s="337"/>
      <c r="QLQ950" s="337"/>
      <c r="QLR950" s="337"/>
      <c r="QLS950" s="337"/>
      <c r="QLT950" s="337"/>
      <c r="QLU950" s="337"/>
      <c r="QLV950" s="337"/>
      <c r="QLW950" s="337"/>
      <c r="QLX950" s="337"/>
      <c r="QLY950" s="337"/>
      <c r="QLZ950" s="337"/>
      <c r="QMA950" s="337"/>
      <c r="QMB950" s="337"/>
      <c r="QMC950" s="337"/>
      <c r="QMD950" s="337"/>
      <c r="QME950" s="337"/>
      <c r="QMF950" s="337"/>
      <c r="QMG950" s="337"/>
      <c r="QMH950" s="337"/>
      <c r="QMI950" s="337"/>
      <c r="QMJ950" s="337"/>
      <c r="QMK950" s="337"/>
      <c r="QML950" s="337"/>
      <c r="QMM950" s="337"/>
      <c r="QMN950" s="337"/>
      <c r="QMO950" s="337"/>
      <c r="QMP950" s="337"/>
      <c r="QMQ950" s="337"/>
      <c r="QMR950" s="337"/>
      <c r="QMS950" s="337"/>
      <c r="QMT950" s="337"/>
      <c r="QMU950" s="337"/>
      <c r="QMV950" s="337"/>
      <c r="QMW950" s="337"/>
      <c r="QMX950" s="337"/>
      <c r="QMY950" s="337"/>
      <c r="QMZ950" s="337"/>
      <c r="QNA950" s="337"/>
      <c r="QNB950" s="337"/>
      <c r="QNC950" s="337"/>
      <c r="QND950" s="337"/>
      <c r="QNE950" s="337"/>
      <c r="QNF950" s="337"/>
      <c r="QNG950" s="337"/>
      <c r="QNH950" s="337"/>
      <c r="QNI950" s="337"/>
      <c r="QNJ950" s="337"/>
      <c r="QNK950" s="337"/>
      <c r="QNL950" s="337"/>
      <c r="QNM950" s="337"/>
      <c r="QNN950" s="337"/>
      <c r="QNO950" s="337"/>
      <c r="QNP950" s="337"/>
      <c r="QNQ950" s="337"/>
      <c r="QNR950" s="337"/>
      <c r="QNS950" s="337"/>
      <c r="QNT950" s="337"/>
      <c r="QNU950" s="337"/>
      <c r="QNV950" s="337"/>
      <c r="QNW950" s="337"/>
      <c r="QNX950" s="337"/>
      <c r="QNY950" s="337"/>
      <c r="QNZ950" s="337"/>
      <c r="QOA950" s="337"/>
      <c r="QOB950" s="337"/>
      <c r="QOC950" s="337"/>
      <c r="QOD950" s="337"/>
      <c r="QOE950" s="337"/>
      <c r="QOF950" s="337"/>
      <c r="QOG950" s="337"/>
      <c r="QOH950" s="337"/>
      <c r="QOI950" s="337"/>
      <c r="QOJ950" s="337"/>
      <c r="QOK950" s="337"/>
      <c r="QOL950" s="337"/>
      <c r="QOM950" s="337"/>
      <c r="QON950" s="337"/>
      <c r="QOO950" s="337"/>
      <c r="QOP950" s="337"/>
      <c r="QOQ950" s="337"/>
      <c r="QOR950" s="337"/>
      <c r="QOS950" s="337"/>
      <c r="QOT950" s="337"/>
      <c r="QOU950" s="337"/>
      <c r="QOV950" s="337"/>
      <c r="QOW950" s="337"/>
      <c r="QOX950" s="337"/>
      <c r="QOY950" s="337"/>
      <c r="QOZ950" s="337"/>
      <c r="QPA950" s="337"/>
      <c r="QPB950" s="337"/>
      <c r="QPC950" s="337"/>
      <c r="QPD950" s="337"/>
      <c r="QPE950" s="337"/>
      <c r="QPF950" s="337"/>
      <c r="QPG950" s="337"/>
      <c r="QPH950" s="337"/>
      <c r="QPI950" s="337"/>
      <c r="QPJ950" s="337"/>
      <c r="QPK950" s="337"/>
      <c r="QPL950" s="337"/>
      <c r="QPM950" s="337"/>
      <c r="QPN950" s="337"/>
      <c r="QPO950" s="337"/>
      <c r="QPP950" s="337"/>
      <c r="QPQ950" s="337"/>
      <c r="QPR950" s="337"/>
      <c r="QPS950" s="337"/>
      <c r="QPT950" s="337"/>
      <c r="QPU950" s="337"/>
      <c r="QPV950" s="337"/>
      <c r="QPW950" s="337"/>
      <c r="QPX950" s="337"/>
      <c r="QPY950" s="337"/>
      <c r="QPZ950" s="337"/>
      <c r="QQA950" s="337"/>
      <c r="QQB950" s="337"/>
      <c r="QQC950" s="337"/>
      <c r="QQD950" s="337"/>
      <c r="QQE950" s="337"/>
      <c r="QQF950" s="337"/>
      <c r="QQG950" s="337"/>
      <c r="QQH950" s="337"/>
      <c r="QQI950" s="337"/>
      <c r="QQJ950" s="337"/>
      <c r="QQK950" s="337"/>
      <c r="QQL950" s="337"/>
      <c r="QQM950" s="337"/>
      <c r="QQN950" s="337"/>
      <c r="QQO950" s="337"/>
      <c r="QQP950" s="337"/>
      <c r="QQQ950" s="337"/>
      <c r="QQR950" s="337"/>
      <c r="QQS950" s="337"/>
      <c r="QQT950" s="337"/>
      <c r="QQU950" s="337"/>
      <c r="QQV950" s="337"/>
      <c r="QQW950" s="337"/>
      <c r="QQX950" s="337"/>
      <c r="QQY950" s="337"/>
      <c r="QQZ950" s="337"/>
      <c r="QRA950" s="337"/>
      <c r="QRB950" s="337"/>
      <c r="QRC950" s="337"/>
      <c r="QRD950" s="337"/>
      <c r="QRE950" s="337"/>
      <c r="QRF950" s="337"/>
      <c r="QRG950" s="337"/>
      <c r="QRH950" s="337"/>
      <c r="QRI950" s="337"/>
      <c r="QRJ950" s="337"/>
      <c r="QRK950" s="337"/>
      <c r="QRL950" s="337"/>
      <c r="QRM950" s="337"/>
      <c r="QRN950" s="337"/>
      <c r="QRO950" s="337"/>
      <c r="QRP950" s="337"/>
      <c r="QRQ950" s="337"/>
      <c r="QRR950" s="337"/>
      <c r="QRS950" s="337"/>
      <c r="QRT950" s="337"/>
      <c r="QRU950" s="337"/>
      <c r="QRV950" s="337"/>
      <c r="QRW950" s="337"/>
      <c r="QRX950" s="337"/>
      <c r="QRY950" s="337"/>
      <c r="QRZ950" s="337"/>
      <c r="QSA950" s="337"/>
      <c r="QSB950" s="337"/>
      <c r="QSC950" s="337"/>
      <c r="QSD950" s="337"/>
      <c r="QSE950" s="337"/>
      <c r="QSF950" s="337"/>
      <c r="QSG950" s="337"/>
      <c r="QSH950" s="337"/>
      <c r="QSI950" s="337"/>
      <c r="QSJ950" s="337"/>
      <c r="QSK950" s="337"/>
      <c r="QSL950" s="337"/>
      <c r="QSM950" s="337"/>
      <c r="QSN950" s="337"/>
      <c r="QSO950" s="337"/>
      <c r="QSP950" s="337"/>
      <c r="QSQ950" s="337"/>
      <c r="QSR950" s="337"/>
      <c r="QSS950" s="337"/>
      <c r="QST950" s="337"/>
      <c r="QSU950" s="337"/>
      <c r="QSV950" s="337"/>
      <c r="QSW950" s="337"/>
      <c r="QSX950" s="337"/>
      <c r="QSY950" s="337"/>
      <c r="QSZ950" s="337"/>
      <c r="QTA950" s="337"/>
      <c r="QTB950" s="337"/>
      <c r="QTC950" s="337"/>
      <c r="QTD950" s="337"/>
      <c r="QTE950" s="337"/>
      <c r="QTF950" s="337"/>
      <c r="QTG950" s="337"/>
      <c r="QTH950" s="337"/>
      <c r="QTI950" s="337"/>
      <c r="QTJ950" s="337"/>
      <c r="QTK950" s="337"/>
      <c r="QTL950" s="337"/>
      <c r="QTM950" s="337"/>
      <c r="QTN950" s="337"/>
      <c r="QTO950" s="337"/>
      <c r="QTP950" s="337"/>
      <c r="QTQ950" s="337"/>
      <c r="QTR950" s="337"/>
      <c r="QTS950" s="337"/>
      <c r="QTT950" s="337"/>
      <c r="QTU950" s="337"/>
      <c r="QTV950" s="337"/>
      <c r="QTW950" s="337"/>
      <c r="QTX950" s="337"/>
      <c r="QTY950" s="337"/>
      <c r="QTZ950" s="337"/>
      <c r="QUA950" s="337"/>
      <c r="QUB950" s="337"/>
      <c r="QUC950" s="337"/>
      <c r="QUD950" s="337"/>
      <c r="QUE950" s="337"/>
      <c r="QUF950" s="337"/>
      <c r="QUG950" s="337"/>
      <c r="QUH950" s="337"/>
      <c r="QUI950" s="337"/>
      <c r="QUJ950" s="337"/>
      <c r="QUK950" s="337"/>
      <c r="QUL950" s="337"/>
      <c r="QUM950" s="337"/>
      <c r="QUN950" s="337"/>
      <c r="QUO950" s="337"/>
      <c r="QUP950" s="337"/>
      <c r="QUQ950" s="337"/>
      <c r="QUR950" s="337"/>
      <c r="QUS950" s="337"/>
      <c r="QUT950" s="337"/>
      <c r="QUU950" s="337"/>
      <c r="QUV950" s="337"/>
      <c r="QUW950" s="337"/>
      <c r="QUX950" s="337"/>
      <c r="QUY950" s="337"/>
      <c r="QUZ950" s="337"/>
      <c r="QVA950" s="337"/>
      <c r="QVB950" s="337"/>
      <c r="QVC950" s="337"/>
      <c r="QVD950" s="337"/>
      <c r="QVE950" s="337"/>
      <c r="QVF950" s="337"/>
      <c r="QVG950" s="337"/>
      <c r="QVH950" s="337"/>
      <c r="QVI950" s="337"/>
      <c r="QVJ950" s="337"/>
      <c r="QVK950" s="337"/>
      <c r="QVL950" s="337"/>
      <c r="QVM950" s="337"/>
      <c r="QVN950" s="337"/>
      <c r="QVO950" s="337"/>
      <c r="QVP950" s="337"/>
      <c r="QVQ950" s="337"/>
      <c r="QVR950" s="337"/>
      <c r="QVS950" s="337"/>
      <c r="QVT950" s="337"/>
      <c r="QVU950" s="337"/>
      <c r="QVV950" s="337"/>
      <c r="QVW950" s="337"/>
      <c r="QVX950" s="337"/>
      <c r="QVY950" s="337"/>
      <c r="QVZ950" s="337"/>
      <c r="QWA950" s="337"/>
      <c r="QWB950" s="337"/>
      <c r="QWC950" s="337"/>
      <c r="QWD950" s="337"/>
      <c r="QWE950" s="337"/>
      <c r="QWF950" s="337"/>
      <c r="QWG950" s="337"/>
      <c r="QWH950" s="337"/>
      <c r="QWI950" s="337"/>
      <c r="QWJ950" s="337"/>
      <c r="QWK950" s="337"/>
      <c r="QWL950" s="337"/>
      <c r="QWM950" s="337"/>
      <c r="QWN950" s="337"/>
      <c r="QWO950" s="337"/>
      <c r="QWP950" s="337"/>
      <c r="QWQ950" s="337"/>
      <c r="QWR950" s="337"/>
      <c r="QWS950" s="337"/>
      <c r="QWT950" s="337"/>
      <c r="QWU950" s="337"/>
      <c r="QWV950" s="337"/>
      <c r="QWW950" s="337"/>
      <c r="QWX950" s="337"/>
      <c r="QWY950" s="337"/>
      <c r="QWZ950" s="337"/>
      <c r="QXA950" s="337"/>
      <c r="QXB950" s="337"/>
      <c r="QXC950" s="337"/>
      <c r="QXD950" s="337"/>
      <c r="QXE950" s="337"/>
      <c r="QXF950" s="337"/>
      <c r="QXG950" s="337"/>
      <c r="QXH950" s="337"/>
      <c r="QXI950" s="337"/>
      <c r="QXJ950" s="337"/>
      <c r="QXK950" s="337"/>
      <c r="QXL950" s="337"/>
      <c r="QXM950" s="337"/>
      <c r="QXN950" s="337"/>
      <c r="QXO950" s="337"/>
      <c r="QXP950" s="337"/>
      <c r="QXQ950" s="337"/>
      <c r="QXR950" s="337"/>
      <c r="QXS950" s="337"/>
      <c r="QXT950" s="337"/>
      <c r="QXU950" s="337"/>
      <c r="QXV950" s="337"/>
      <c r="QXW950" s="337"/>
      <c r="QXX950" s="337"/>
      <c r="QXY950" s="337"/>
      <c r="QXZ950" s="337"/>
      <c r="QYA950" s="337"/>
      <c r="QYB950" s="337"/>
      <c r="QYC950" s="337"/>
      <c r="QYD950" s="337"/>
      <c r="QYE950" s="337"/>
      <c r="QYF950" s="337"/>
      <c r="QYG950" s="337"/>
      <c r="QYH950" s="337"/>
      <c r="QYI950" s="337"/>
      <c r="QYJ950" s="337"/>
      <c r="QYK950" s="337"/>
      <c r="QYL950" s="337"/>
      <c r="QYM950" s="337"/>
      <c r="QYN950" s="337"/>
      <c r="QYO950" s="337"/>
      <c r="QYP950" s="337"/>
      <c r="QYQ950" s="337"/>
      <c r="QYR950" s="337"/>
      <c r="QYS950" s="337"/>
      <c r="QYT950" s="337"/>
      <c r="QYU950" s="337"/>
      <c r="QYV950" s="337"/>
      <c r="QYW950" s="337"/>
      <c r="QYX950" s="337"/>
      <c r="QYY950" s="337"/>
      <c r="QYZ950" s="337"/>
      <c r="QZA950" s="337"/>
      <c r="QZB950" s="337"/>
      <c r="QZC950" s="337"/>
      <c r="QZD950" s="337"/>
      <c r="QZE950" s="337"/>
      <c r="QZF950" s="337"/>
      <c r="QZG950" s="337"/>
      <c r="QZH950" s="337"/>
      <c r="QZI950" s="337"/>
      <c r="QZJ950" s="337"/>
      <c r="QZK950" s="337"/>
      <c r="QZL950" s="337"/>
      <c r="QZM950" s="337"/>
      <c r="QZN950" s="337"/>
      <c r="QZO950" s="337"/>
      <c r="QZP950" s="337"/>
      <c r="QZQ950" s="337"/>
      <c r="QZR950" s="337"/>
      <c r="QZS950" s="337"/>
      <c r="QZT950" s="337"/>
      <c r="QZU950" s="337"/>
      <c r="QZV950" s="337"/>
      <c r="QZW950" s="337"/>
      <c r="QZX950" s="337"/>
      <c r="QZY950" s="337"/>
      <c r="QZZ950" s="337"/>
      <c r="RAA950" s="337"/>
      <c r="RAB950" s="337"/>
      <c r="RAC950" s="337"/>
      <c r="RAD950" s="337"/>
      <c r="RAE950" s="337"/>
      <c r="RAF950" s="337"/>
      <c r="RAG950" s="337"/>
      <c r="RAH950" s="337"/>
      <c r="RAI950" s="337"/>
      <c r="RAJ950" s="337"/>
      <c r="RAK950" s="337"/>
      <c r="RAL950" s="337"/>
      <c r="RAM950" s="337"/>
      <c r="RAN950" s="337"/>
      <c r="RAO950" s="337"/>
      <c r="RAP950" s="337"/>
      <c r="RAQ950" s="337"/>
      <c r="RAR950" s="337"/>
      <c r="RAS950" s="337"/>
      <c r="RAT950" s="337"/>
      <c r="RAU950" s="337"/>
      <c r="RAV950" s="337"/>
      <c r="RAW950" s="337"/>
      <c r="RAX950" s="337"/>
      <c r="RAY950" s="337"/>
      <c r="RAZ950" s="337"/>
      <c r="RBA950" s="337"/>
      <c r="RBB950" s="337"/>
      <c r="RBC950" s="337"/>
      <c r="RBD950" s="337"/>
      <c r="RBE950" s="337"/>
      <c r="RBF950" s="337"/>
      <c r="RBG950" s="337"/>
      <c r="RBH950" s="337"/>
      <c r="RBI950" s="337"/>
      <c r="RBJ950" s="337"/>
      <c r="RBK950" s="337"/>
      <c r="RBL950" s="337"/>
      <c r="RBM950" s="337"/>
      <c r="RBN950" s="337"/>
      <c r="RBO950" s="337"/>
      <c r="RBP950" s="337"/>
      <c r="RBQ950" s="337"/>
      <c r="RBR950" s="337"/>
      <c r="RBS950" s="337"/>
      <c r="RBT950" s="337"/>
      <c r="RBU950" s="337"/>
      <c r="RBV950" s="337"/>
      <c r="RBW950" s="337"/>
      <c r="RBX950" s="337"/>
      <c r="RBY950" s="337"/>
      <c r="RBZ950" s="337"/>
      <c r="RCA950" s="337"/>
      <c r="RCB950" s="337"/>
      <c r="RCC950" s="337"/>
      <c r="RCD950" s="337"/>
      <c r="RCE950" s="337"/>
      <c r="RCF950" s="337"/>
      <c r="RCG950" s="337"/>
      <c r="RCH950" s="337"/>
      <c r="RCI950" s="337"/>
      <c r="RCJ950" s="337"/>
      <c r="RCK950" s="337"/>
      <c r="RCL950" s="337"/>
      <c r="RCM950" s="337"/>
      <c r="RCN950" s="337"/>
      <c r="RCO950" s="337"/>
      <c r="RCP950" s="337"/>
      <c r="RCQ950" s="337"/>
      <c r="RCR950" s="337"/>
      <c r="RCS950" s="337"/>
      <c r="RCT950" s="337"/>
      <c r="RCU950" s="337"/>
      <c r="RCV950" s="337"/>
      <c r="RCW950" s="337"/>
      <c r="RCX950" s="337"/>
      <c r="RCY950" s="337"/>
      <c r="RCZ950" s="337"/>
      <c r="RDA950" s="337"/>
      <c r="RDB950" s="337"/>
      <c r="RDC950" s="337"/>
      <c r="RDD950" s="337"/>
      <c r="RDE950" s="337"/>
      <c r="RDF950" s="337"/>
      <c r="RDG950" s="337"/>
      <c r="RDH950" s="337"/>
      <c r="RDI950" s="337"/>
      <c r="RDJ950" s="337"/>
      <c r="RDK950" s="337"/>
      <c r="RDL950" s="337"/>
      <c r="RDM950" s="337"/>
      <c r="RDN950" s="337"/>
      <c r="RDO950" s="337"/>
      <c r="RDP950" s="337"/>
      <c r="RDQ950" s="337"/>
      <c r="RDR950" s="337"/>
      <c r="RDS950" s="337"/>
      <c r="RDT950" s="337"/>
      <c r="RDU950" s="337"/>
      <c r="RDV950" s="337"/>
      <c r="RDW950" s="337"/>
      <c r="RDX950" s="337"/>
      <c r="RDY950" s="337"/>
      <c r="RDZ950" s="337"/>
      <c r="REA950" s="337"/>
      <c r="REB950" s="337"/>
      <c r="REC950" s="337"/>
      <c r="RED950" s="337"/>
      <c r="REE950" s="337"/>
      <c r="REF950" s="337"/>
      <c r="REG950" s="337"/>
      <c r="REH950" s="337"/>
      <c r="REI950" s="337"/>
      <c r="REJ950" s="337"/>
      <c r="REK950" s="337"/>
      <c r="REL950" s="337"/>
      <c r="REM950" s="337"/>
      <c r="REN950" s="337"/>
      <c r="REO950" s="337"/>
      <c r="REP950" s="337"/>
      <c r="REQ950" s="337"/>
      <c r="RER950" s="337"/>
      <c r="RES950" s="337"/>
      <c r="RET950" s="337"/>
      <c r="REU950" s="337"/>
      <c r="REV950" s="337"/>
      <c r="REW950" s="337"/>
      <c r="REX950" s="337"/>
      <c r="REY950" s="337"/>
      <c r="REZ950" s="337"/>
      <c r="RFA950" s="337"/>
      <c r="RFB950" s="337"/>
      <c r="RFC950" s="337"/>
      <c r="RFD950" s="337"/>
      <c r="RFE950" s="337"/>
      <c r="RFF950" s="337"/>
      <c r="RFG950" s="337"/>
      <c r="RFH950" s="337"/>
      <c r="RFI950" s="337"/>
      <c r="RFJ950" s="337"/>
      <c r="RFK950" s="337"/>
      <c r="RFL950" s="337"/>
      <c r="RFM950" s="337"/>
      <c r="RFN950" s="337"/>
      <c r="RFO950" s="337"/>
      <c r="RFP950" s="337"/>
      <c r="RFQ950" s="337"/>
      <c r="RFR950" s="337"/>
      <c r="RFS950" s="337"/>
      <c r="RFT950" s="337"/>
      <c r="RFU950" s="337"/>
      <c r="RFV950" s="337"/>
      <c r="RFW950" s="337"/>
      <c r="RFX950" s="337"/>
      <c r="RFY950" s="337"/>
      <c r="RFZ950" s="337"/>
      <c r="RGA950" s="337"/>
      <c r="RGB950" s="337"/>
      <c r="RGC950" s="337"/>
      <c r="RGD950" s="337"/>
      <c r="RGE950" s="337"/>
      <c r="RGF950" s="337"/>
      <c r="RGG950" s="337"/>
      <c r="RGH950" s="337"/>
      <c r="RGI950" s="337"/>
      <c r="RGJ950" s="337"/>
      <c r="RGK950" s="337"/>
      <c r="RGL950" s="337"/>
      <c r="RGM950" s="337"/>
      <c r="RGN950" s="337"/>
      <c r="RGO950" s="337"/>
      <c r="RGP950" s="337"/>
      <c r="RGQ950" s="337"/>
      <c r="RGR950" s="337"/>
      <c r="RGS950" s="337"/>
      <c r="RGT950" s="337"/>
      <c r="RGU950" s="337"/>
      <c r="RGV950" s="337"/>
      <c r="RGW950" s="337"/>
      <c r="RGX950" s="337"/>
      <c r="RGY950" s="337"/>
      <c r="RGZ950" s="337"/>
      <c r="RHA950" s="337"/>
      <c r="RHB950" s="337"/>
      <c r="RHC950" s="337"/>
      <c r="RHD950" s="337"/>
      <c r="RHE950" s="337"/>
      <c r="RHF950" s="337"/>
      <c r="RHG950" s="337"/>
      <c r="RHH950" s="337"/>
      <c r="RHI950" s="337"/>
      <c r="RHJ950" s="337"/>
      <c r="RHK950" s="337"/>
      <c r="RHL950" s="337"/>
      <c r="RHM950" s="337"/>
      <c r="RHN950" s="337"/>
      <c r="RHO950" s="337"/>
      <c r="RHP950" s="337"/>
      <c r="RHQ950" s="337"/>
      <c r="RHR950" s="337"/>
      <c r="RHS950" s="337"/>
      <c r="RHT950" s="337"/>
      <c r="RHU950" s="337"/>
      <c r="RHV950" s="337"/>
      <c r="RHW950" s="337"/>
      <c r="RHX950" s="337"/>
      <c r="RHY950" s="337"/>
      <c r="RHZ950" s="337"/>
      <c r="RIA950" s="337"/>
      <c r="RIB950" s="337"/>
      <c r="RIC950" s="337"/>
      <c r="RID950" s="337"/>
      <c r="RIE950" s="337"/>
      <c r="RIF950" s="337"/>
      <c r="RIG950" s="337"/>
      <c r="RIH950" s="337"/>
      <c r="RII950" s="337"/>
      <c r="RIJ950" s="337"/>
      <c r="RIK950" s="337"/>
      <c r="RIL950" s="337"/>
      <c r="RIM950" s="337"/>
      <c r="RIN950" s="337"/>
      <c r="RIO950" s="337"/>
      <c r="RIP950" s="337"/>
      <c r="RIQ950" s="337"/>
      <c r="RIR950" s="337"/>
      <c r="RIS950" s="337"/>
      <c r="RIT950" s="337"/>
      <c r="RIU950" s="337"/>
      <c r="RIV950" s="337"/>
      <c r="RIW950" s="337"/>
      <c r="RIX950" s="337"/>
      <c r="RIY950" s="337"/>
      <c r="RIZ950" s="337"/>
      <c r="RJA950" s="337"/>
      <c r="RJB950" s="337"/>
      <c r="RJC950" s="337"/>
      <c r="RJD950" s="337"/>
      <c r="RJE950" s="337"/>
      <c r="RJF950" s="337"/>
      <c r="RJG950" s="337"/>
      <c r="RJH950" s="337"/>
      <c r="RJI950" s="337"/>
      <c r="RJJ950" s="337"/>
      <c r="RJK950" s="337"/>
      <c r="RJL950" s="337"/>
      <c r="RJM950" s="337"/>
      <c r="RJN950" s="337"/>
      <c r="RJO950" s="337"/>
      <c r="RJP950" s="337"/>
      <c r="RJQ950" s="337"/>
      <c r="RJR950" s="337"/>
      <c r="RJS950" s="337"/>
      <c r="RJT950" s="337"/>
      <c r="RJU950" s="337"/>
      <c r="RJV950" s="337"/>
      <c r="RJW950" s="337"/>
      <c r="RJX950" s="337"/>
      <c r="RJY950" s="337"/>
      <c r="RJZ950" s="337"/>
      <c r="RKA950" s="337"/>
      <c r="RKB950" s="337"/>
      <c r="RKC950" s="337"/>
      <c r="RKD950" s="337"/>
      <c r="RKE950" s="337"/>
      <c r="RKF950" s="337"/>
      <c r="RKG950" s="337"/>
      <c r="RKH950" s="337"/>
      <c r="RKI950" s="337"/>
      <c r="RKJ950" s="337"/>
      <c r="RKK950" s="337"/>
      <c r="RKL950" s="337"/>
      <c r="RKM950" s="337"/>
      <c r="RKN950" s="337"/>
      <c r="RKO950" s="337"/>
      <c r="RKP950" s="337"/>
      <c r="RKQ950" s="337"/>
      <c r="RKR950" s="337"/>
      <c r="RKS950" s="337"/>
      <c r="RKT950" s="337"/>
      <c r="RKU950" s="337"/>
      <c r="RKV950" s="337"/>
      <c r="RKW950" s="337"/>
      <c r="RKX950" s="337"/>
      <c r="RKY950" s="337"/>
      <c r="RKZ950" s="337"/>
      <c r="RLA950" s="337"/>
      <c r="RLB950" s="337"/>
      <c r="RLC950" s="337"/>
      <c r="RLD950" s="337"/>
      <c r="RLE950" s="337"/>
      <c r="RLF950" s="337"/>
      <c r="RLG950" s="337"/>
      <c r="RLH950" s="337"/>
      <c r="RLI950" s="337"/>
      <c r="RLJ950" s="337"/>
      <c r="RLK950" s="337"/>
      <c r="RLL950" s="337"/>
      <c r="RLM950" s="337"/>
      <c r="RLN950" s="337"/>
      <c r="RLO950" s="337"/>
      <c r="RLP950" s="337"/>
      <c r="RLQ950" s="337"/>
      <c r="RLR950" s="337"/>
      <c r="RLS950" s="337"/>
      <c r="RLT950" s="337"/>
      <c r="RLU950" s="337"/>
      <c r="RLV950" s="337"/>
      <c r="RLW950" s="337"/>
      <c r="RLX950" s="337"/>
      <c r="RLY950" s="337"/>
      <c r="RLZ950" s="337"/>
      <c r="RMA950" s="337"/>
      <c r="RMB950" s="337"/>
      <c r="RMC950" s="337"/>
      <c r="RMD950" s="337"/>
      <c r="RME950" s="337"/>
      <c r="RMF950" s="337"/>
      <c r="RMG950" s="337"/>
      <c r="RMH950" s="337"/>
      <c r="RMI950" s="337"/>
      <c r="RMJ950" s="337"/>
      <c r="RMK950" s="337"/>
      <c r="RML950" s="337"/>
      <c r="RMM950" s="337"/>
      <c r="RMN950" s="337"/>
      <c r="RMO950" s="337"/>
      <c r="RMP950" s="337"/>
      <c r="RMQ950" s="337"/>
      <c r="RMR950" s="337"/>
      <c r="RMS950" s="337"/>
      <c r="RMT950" s="337"/>
      <c r="RMU950" s="337"/>
      <c r="RMV950" s="337"/>
      <c r="RMW950" s="337"/>
      <c r="RMX950" s="337"/>
      <c r="RMY950" s="337"/>
      <c r="RMZ950" s="337"/>
      <c r="RNA950" s="337"/>
      <c r="RNB950" s="337"/>
      <c r="RNC950" s="337"/>
      <c r="RND950" s="337"/>
      <c r="RNE950" s="337"/>
      <c r="RNF950" s="337"/>
      <c r="RNG950" s="337"/>
      <c r="RNH950" s="337"/>
      <c r="RNI950" s="337"/>
      <c r="RNJ950" s="337"/>
      <c r="RNK950" s="337"/>
      <c r="RNL950" s="337"/>
      <c r="RNM950" s="337"/>
      <c r="RNN950" s="337"/>
      <c r="RNO950" s="337"/>
      <c r="RNP950" s="337"/>
      <c r="RNQ950" s="337"/>
      <c r="RNR950" s="337"/>
      <c r="RNS950" s="337"/>
      <c r="RNT950" s="337"/>
      <c r="RNU950" s="337"/>
      <c r="RNV950" s="337"/>
      <c r="RNW950" s="337"/>
      <c r="RNX950" s="337"/>
      <c r="RNY950" s="337"/>
      <c r="RNZ950" s="337"/>
      <c r="ROA950" s="337"/>
      <c r="ROB950" s="337"/>
      <c r="ROC950" s="337"/>
      <c r="ROD950" s="337"/>
      <c r="ROE950" s="337"/>
      <c r="ROF950" s="337"/>
      <c r="ROG950" s="337"/>
      <c r="ROH950" s="337"/>
      <c r="ROI950" s="337"/>
      <c r="ROJ950" s="337"/>
      <c r="ROK950" s="337"/>
      <c r="ROL950" s="337"/>
      <c r="ROM950" s="337"/>
      <c r="RON950" s="337"/>
      <c r="ROO950" s="337"/>
      <c r="ROP950" s="337"/>
      <c r="ROQ950" s="337"/>
      <c r="ROR950" s="337"/>
      <c r="ROS950" s="337"/>
      <c r="ROT950" s="337"/>
      <c r="ROU950" s="337"/>
      <c r="ROV950" s="337"/>
      <c r="ROW950" s="337"/>
      <c r="ROX950" s="337"/>
      <c r="ROY950" s="337"/>
      <c r="ROZ950" s="337"/>
      <c r="RPA950" s="337"/>
      <c r="RPB950" s="337"/>
      <c r="RPC950" s="337"/>
      <c r="RPD950" s="337"/>
      <c r="RPE950" s="337"/>
      <c r="RPF950" s="337"/>
      <c r="RPG950" s="337"/>
      <c r="RPH950" s="337"/>
      <c r="RPI950" s="337"/>
      <c r="RPJ950" s="337"/>
      <c r="RPK950" s="337"/>
      <c r="RPL950" s="337"/>
      <c r="RPM950" s="337"/>
      <c r="RPN950" s="337"/>
      <c r="RPO950" s="337"/>
      <c r="RPP950" s="337"/>
      <c r="RPQ950" s="337"/>
      <c r="RPR950" s="337"/>
      <c r="RPS950" s="337"/>
      <c r="RPT950" s="337"/>
      <c r="RPU950" s="337"/>
      <c r="RPV950" s="337"/>
      <c r="RPW950" s="337"/>
      <c r="RPX950" s="337"/>
      <c r="RPY950" s="337"/>
      <c r="RPZ950" s="337"/>
      <c r="RQA950" s="337"/>
      <c r="RQB950" s="337"/>
      <c r="RQC950" s="337"/>
      <c r="RQD950" s="337"/>
      <c r="RQE950" s="337"/>
      <c r="RQF950" s="337"/>
      <c r="RQG950" s="337"/>
      <c r="RQH950" s="337"/>
      <c r="RQI950" s="337"/>
      <c r="RQJ950" s="337"/>
      <c r="RQK950" s="337"/>
      <c r="RQL950" s="337"/>
      <c r="RQM950" s="337"/>
      <c r="RQN950" s="337"/>
      <c r="RQO950" s="337"/>
      <c r="RQP950" s="337"/>
      <c r="RQQ950" s="337"/>
      <c r="RQR950" s="337"/>
      <c r="RQS950" s="337"/>
      <c r="RQT950" s="337"/>
      <c r="RQU950" s="337"/>
      <c r="RQV950" s="337"/>
      <c r="RQW950" s="337"/>
      <c r="RQX950" s="337"/>
      <c r="RQY950" s="337"/>
      <c r="RQZ950" s="337"/>
      <c r="RRA950" s="337"/>
      <c r="RRB950" s="337"/>
      <c r="RRC950" s="337"/>
      <c r="RRD950" s="337"/>
      <c r="RRE950" s="337"/>
      <c r="RRF950" s="337"/>
      <c r="RRG950" s="337"/>
      <c r="RRH950" s="337"/>
      <c r="RRI950" s="337"/>
      <c r="RRJ950" s="337"/>
      <c r="RRK950" s="337"/>
      <c r="RRL950" s="337"/>
      <c r="RRM950" s="337"/>
      <c r="RRN950" s="337"/>
      <c r="RRO950" s="337"/>
      <c r="RRP950" s="337"/>
      <c r="RRQ950" s="337"/>
      <c r="RRR950" s="337"/>
      <c r="RRS950" s="337"/>
      <c r="RRT950" s="337"/>
      <c r="RRU950" s="337"/>
      <c r="RRV950" s="337"/>
      <c r="RRW950" s="337"/>
      <c r="RRX950" s="337"/>
      <c r="RRY950" s="337"/>
      <c r="RRZ950" s="337"/>
      <c r="RSA950" s="337"/>
      <c r="RSB950" s="337"/>
      <c r="RSC950" s="337"/>
      <c r="RSD950" s="337"/>
      <c r="RSE950" s="337"/>
      <c r="RSF950" s="337"/>
      <c r="RSG950" s="337"/>
      <c r="RSH950" s="337"/>
      <c r="RSI950" s="337"/>
      <c r="RSJ950" s="337"/>
      <c r="RSK950" s="337"/>
      <c r="RSL950" s="337"/>
      <c r="RSM950" s="337"/>
      <c r="RSN950" s="337"/>
      <c r="RSO950" s="337"/>
      <c r="RSP950" s="337"/>
      <c r="RSQ950" s="337"/>
      <c r="RSR950" s="337"/>
      <c r="RSS950" s="337"/>
      <c r="RST950" s="337"/>
      <c r="RSU950" s="337"/>
      <c r="RSV950" s="337"/>
      <c r="RSW950" s="337"/>
      <c r="RSX950" s="337"/>
      <c r="RSY950" s="337"/>
      <c r="RSZ950" s="337"/>
      <c r="RTA950" s="337"/>
      <c r="RTB950" s="337"/>
      <c r="RTC950" s="337"/>
      <c r="RTD950" s="337"/>
      <c r="RTE950" s="337"/>
      <c r="RTF950" s="337"/>
      <c r="RTG950" s="337"/>
      <c r="RTH950" s="337"/>
      <c r="RTI950" s="337"/>
      <c r="RTJ950" s="337"/>
      <c r="RTK950" s="337"/>
      <c r="RTL950" s="337"/>
      <c r="RTM950" s="337"/>
      <c r="RTN950" s="337"/>
      <c r="RTO950" s="337"/>
      <c r="RTP950" s="337"/>
      <c r="RTQ950" s="337"/>
      <c r="RTR950" s="337"/>
      <c r="RTS950" s="337"/>
      <c r="RTT950" s="337"/>
      <c r="RTU950" s="337"/>
      <c r="RTV950" s="337"/>
      <c r="RTW950" s="337"/>
      <c r="RTX950" s="337"/>
      <c r="RTY950" s="337"/>
      <c r="RTZ950" s="337"/>
      <c r="RUA950" s="337"/>
      <c r="RUB950" s="337"/>
      <c r="RUC950" s="337"/>
      <c r="RUD950" s="337"/>
      <c r="RUE950" s="337"/>
      <c r="RUF950" s="337"/>
      <c r="RUG950" s="337"/>
      <c r="RUH950" s="337"/>
      <c r="RUI950" s="337"/>
      <c r="RUJ950" s="337"/>
      <c r="RUK950" s="337"/>
      <c r="RUL950" s="337"/>
      <c r="RUM950" s="337"/>
      <c r="RUN950" s="337"/>
      <c r="RUO950" s="337"/>
      <c r="RUP950" s="337"/>
      <c r="RUQ950" s="337"/>
      <c r="RUR950" s="337"/>
      <c r="RUS950" s="337"/>
      <c r="RUT950" s="337"/>
      <c r="RUU950" s="337"/>
      <c r="RUV950" s="337"/>
      <c r="RUW950" s="337"/>
      <c r="RUX950" s="337"/>
      <c r="RUY950" s="337"/>
      <c r="RUZ950" s="337"/>
      <c r="RVA950" s="337"/>
      <c r="RVB950" s="337"/>
      <c r="RVC950" s="337"/>
      <c r="RVD950" s="337"/>
      <c r="RVE950" s="337"/>
      <c r="RVF950" s="337"/>
      <c r="RVG950" s="337"/>
      <c r="RVH950" s="337"/>
      <c r="RVI950" s="337"/>
      <c r="RVJ950" s="337"/>
      <c r="RVK950" s="337"/>
      <c r="RVL950" s="337"/>
      <c r="RVM950" s="337"/>
      <c r="RVN950" s="337"/>
      <c r="RVO950" s="337"/>
      <c r="RVP950" s="337"/>
      <c r="RVQ950" s="337"/>
      <c r="RVR950" s="337"/>
      <c r="RVS950" s="337"/>
      <c r="RVT950" s="337"/>
      <c r="RVU950" s="337"/>
      <c r="RVV950" s="337"/>
      <c r="RVW950" s="337"/>
      <c r="RVX950" s="337"/>
      <c r="RVY950" s="337"/>
      <c r="RVZ950" s="337"/>
      <c r="RWA950" s="337"/>
      <c r="RWB950" s="337"/>
      <c r="RWC950" s="337"/>
      <c r="RWD950" s="337"/>
      <c r="RWE950" s="337"/>
      <c r="RWF950" s="337"/>
      <c r="RWG950" s="337"/>
      <c r="RWH950" s="337"/>
      <c r="RWI950" s="337"/>
      <c r="RWJ950" s="337"/>
      <c r="RWK950" s="337"/>
      <c r="RWL950" s="337"/>
      <c r="RWM950" s="337"/>
      <c r="RWN950" s="337"/>
      <c r="RWO950" s="337"/>
      <c r="RWP950" s="337"/>
      <c r="RWQ950" s="337"/>
      <c r="RWR950" s="337"/>
      <c r="RWS950" s="337"/>
      <c r="RWT950" s="337"/>
      <c r="RWU950" s="337"/>
      <c r="RWV950" s="337"/>
      <c r="RWW950" s="337"/>
      <c r="RWX950" s="337"/>
      <c r="RWY950" s="337"/>
      <c r="RWZ950" s="337"/>
      <c r="RXA950" s="337"/>
      <c r="RXB950" s="337"/>
      <c r="RXC950" s="337"/>
      <c r="RXD950" s="337"/>
      <c r="RXE950" s="337"/>
      <c r="RXF950" s="337"/>
      <c r="RXG950" s="337"/>
      <c r="RXH950" s="337"/>
      <c r="RXI950" s="337"/>
      <c r="RXJ950" s="337"/>
      <c r="RXK950" s="337"/>
      <c r="RXL950" s="337"/>
      <c r="RXM950" s="337"/>
      <c r="RXN950" s="337"/>
      <c r="RXO950" s="337"/>
      <c r="RXP950" s="337"/>
      <c r="RXQ950" s="337"/>
      <c r="RXR950" s="337"/>
      <c r="RXS950" s="337"/>
      <c r="RXT950" s="337"/>
      <c r="RXU950" s="337"/>
      <c r="RXV950" s="337"/>
      <c r="RXW950" s="337"/>
      <c r="RXX950" s="337"/>
      <c r="RXY950" s="337"/>
      <c r="RXZ950" s="337"/>
      <c r="RYA950" s="337"/>
      <c r="RYB950" s="337"/>
      <c r="RYC950" s="337"/>
      <c r="RYD950" s="337"/>
      <c r="RYE950" s="337"/>
      <c r="RYF950" s="337"/>
      <c r="RYG950" s="337"/>
      <c r="RYH950" s="337"/>
      <c r="RYI950" s="337"/>
      <c r="RYJ950" s="337"/>
      <c r="RYK950" s="337"/>
      <c r="RYL950" s="337"/>
      <c r="RYM950" s="337"/>
      <c r="RYN950" s="337"/>
      <c r="RYO950" s="337"/>
      <c r="RYP950" s="337"/>
      <c r="RYQ950" s="337"/>
      <c r="RYR950" s="337"/>
      <c r="RYS950" s="337"/>
      <c r="RYT950" s="337"/>
      <c r="RYU950" s="337"/>
      <c r="RYV950" s="337"/>
      <c r="RYW950" s="337"/>
      <c r="RYX950" s="337"/>
      <c r="RYY950" s="337"/>
      <c r="RYZ950" s="337"/>
      <c r="RZA950" s="337"/>
      <c r="RZB950" s="337"/>
      <c r="RZC950" s="337"/>
      <c r="RZD950" s="337"/>
      <c r="RZE950" s="337"/>
      <c r="RZF950" s="337"/>
      <c r="RZG950" s="337"/>
      <c r="RZH950" s="337"/>
      <c r="RZI950" s="337"/>
      <c r="RZJ950" s="337"/>
      <c r="RZK950" s="337"/>
      <c r="RZL950" s="337"/>
      <c r="RZM950" s="337"/>
      <c r="RZN950" s="337"/>
      <c r="RZO950" s="337"/>
      <c r="RZP950" s="337"/>
      <c r="RZQ950" s="337"/>
      <c r="RZR950" s="337"/>
      <c r="RZS950" s="337"/>
      <c r="RZT950" s="337"/>
      <c r="RZU950" s="337"/>
      <c r="RZV950" s="337"/>
      <c r="RZW950" s="337"/>
      <c r="RZX950" s="337"/>
      <c r="RZY950" s="337"/>
      <c r="RZZ950" s="337"/>
      <c r="SAA950" s="337"/>
      <c r="SAB950" s="337"/>
      <c r="SAC950" s="337"/>
      <c r="SAD950" s="337"/>
      <c r="SAE950" s="337"/>
      <c r="SAF950" s="337"/>
      <c r="SAG950" s="337"/>
      <c r="SAH950" s="337"/>
      <c r="SAI950" s="337"/>
      <c r="SAJ950" s="337"/>
      <c r="SAK950" s="337"/>
      <c r="SAL950" s="337"/>
      <c r="SAM950" s="337"/>
      <c r="SAN950" s="337"/>
      <c r="SAO950" s="337"/>
      <c r="SAP950" s="337"/>
      <c r="SAQ950" s="337"/>
      <c r="SAR950" s="337"/>
      <c r="SAS950" s="337"/>
      <c r="SAT950" s="337"/>
      <c r="SAU950" s="337"/>
      <c r="SAV950" s="337"/>
      <c r="SAW950" s="337"/>
      <c r="SAX950" s="337"/>
      <c r="SAY950" s="337"/>
      <c r="SAZ950" s="337"/>
      <c r="SBA950" s="337"/>
      <c r="SBB950" s="337"/>
      <c r="SBC950" s="337"/>
      <c r="SBD950" s="337"/>
      <c r="SBE950" s="337"/>
      <c r="SBF950" s="337"/>
      <c r="SBG950" s="337"/>
      <c r="SBH950" s="337"/>
      <c r="SBI950" s="337"/>
      <c r="SBJ950" s="337"/>
      <c r="SBK950" s="337"/>
      <c r="SBL950" s="337"/>
      <c r="SBM950" s="337"/>
      <c r="SBN950" s="337"/>
      <c r="SBO950" s="337"/>
      <c r="SBP950" s="337"/>
      <c r="SBQ950" s="337"/>
      <c r="SBR950" s="337"/>
      <c r="SBS950" s="337"/>
      <c r="SBT950" s="337"/>
      <c r="SBU950" s="337"/>
      <c r="SBV950" s="337"/>
      <c r="SBW950" s="337"/>
      <c r="SBX950" s="337"/>
      <c r="SBY950" s="337"/>
      <c r="SBZ950" s="337"/>
      <c r="SCA950" s="337"/>
      <c r="SCB950" s="337"/>
      <c r="SCC950" s="337"/>
      <c r="SCD950" s="337"/>
      <c r="SCE950" s="337"/>
      <c r="SCF950" s="337"/>
      <c r="SCG950" s="337"/>
      <c r="SCH950" s="337"/>
      <c r="SCI950" s="337"/>
      <c r="SCJ950" s="337"/>
      <c r="SCK950" s="337"/>
      <c r="SCL950" s="337"/>
      <c r="SCM950" s="337"/>
      <c r="SCN950" s="337"/>
      <c r="SCO950" s="337"/>
      <c r="SCP950" s="337"/>
      <c r="SCQ950" s="337"/>
      <c r="SCR950" s="337"/>
      <c r="SCS950" s="337"/>
      <c r="SCT950" s="337"/>
      <c r="SCU950" s="337"/>
      <c r="SCV950" s="337"/>
      <c r="SCW950" s="337"/>
      <c r="SCX950" s="337"/>
      <c r="SCY950" s="337"/>
      <c r="SCZ950" s="337"/>
      <c r="SDA950" s="337"/>
      <c r="SDB950" s="337"/>
      <c r="SDC950" s="337"/>
      <c r="SDD950" s="337"/>
      <c r="SDE950" s="337"/>
      <c r="SDF950" s="337"/>
      <c r="SDG950" s="337"/>
      <c r="SDH950" s="337"/>
      <c r="SDI950" s="337"/>
      <c r="SDJ950" s="337"/>
      <c r="SDK950" s="337"/>
      <c r="SDL950" s="337"/>
      <c r="SDM950" s="337"/>
      <c r="SDN950" s="337"/>
      <c r="SDO950" s="337"/>
      <c r="SDP950" s="337"/>
      <c r="SDQ950" s="337"/>
      <c r="SDR950" s="337"/>
      <c r="SDS950" s="337"/>
      <c r="SDT950" s="337"/>
      <c r="SDU950" s="337"/>
      <c r="SDV950" s="337"/>
      <c r="SDW950" s="337"/>
      <c r="SDX950" s="337"/>
      <c r="SDY950" s="337"/>
      <c r="SDZ950" s="337"/>
      <c r="SEA950" s="337"/>
      <c r="SEB950" s="337"/>
      <c r="SEC950" s="337"/>
      <c r="SED950" s="337"/>
      <c r="SEE950" s="337"/>
      <c r="SEF950" s="337"/>
      <c r="SEG950" s="337"/>
      <c r="SEH950" s="337"/>
      <c r="SEI950" s="337"/>
      <c r="SEJ950" s="337"/>
      <c r="SEK950" s="337"/>
      <c r="SEL950" s="337"/>
      <c r="SEM950" s="337"/>
      <c r="SEN950" s="337"/>
      <c r="SEO950" s="337"/>
      <c r="SEP950" s="337"/>
      <c r="SEQ950" s="337"/>
      <c r="SER950" s="337"/>
      <c r="SES950" s="337"/>
      <c r="SET950" s="337"/>
      <c r="SEU950" s="337"/>
      <c r="SEV950" s="337"/>
      <c r="SEW950" s="337"/>
      <c r="SEX950" s="337"/>
      <c r="SEY950" s="337"/>
      <c r="SEZ950" s="337"/>
      <c r="SFA950" s="337"/>
      <c r="SFB950" s="337"/>
      <c r="SFC950" s="337"/>
      <c r="SFD950" s="337"/>
      <c r="SFE950" s="337"/>
      <c r="SFF950" s="337"/>
      <c r="SFG950" s="337"/>
      <c r="SFH950" s="337"/>
      <c r="SFI950" s="337"/>
      <c r="SFJ950" s="337"/>
      <c r="SFK950" s="337"/>
      <c r="SFL950" s="337"/>
      <c r="SFM950" s="337"/>
      <c r="SFN950" s="337"/>
      <c r="SFO950" s="337"/>
      <c r="SFP950" s="337"/>
      <c r="SFQ950" s="337"/>
      <c r="SFR950" s="337"/>
      <c r="SFS950" s="337"/>
      <c r="SFT950" s="337"/>
      <c r="SFU950" s="337"/>
      <c r="SFV950" s="337"/>
      <c r="SFW950" s="337"/>
      <c r="SFX950" s="337"/>
      <c r="SFY950" s="337"/>
      <c r="SFZ950" s="337"/>
      <c r="SGA950" s="337"/>
      <c r="SGB950" s="337"/>
      <c r="SGC950" s="337"/>
      <c r="SGD950" s="337"/>
      <c r="SGE950" s="337"/>
      <c r="SGF950" s="337"/>
      <c r="SGG950" s="337"/>
      <c r="SGH950" s="337"/>
      <c r="SGI950" s="337"/>
      <c r="SGJ950" s="337"/>
      <c r="SGK950" s="337"/>
      <c r="SGL950" s="337"/>
      <c r="SGM950" s="337"/>
      <c r="SGN950" s="337"/>
      <c r="SGO950" s="337"/>
      <c r="SGP950" s="337"/>
      <c r="SGQ950" s="337"/>
      <c r="SGR950" s="337"/>
      <c r="SGS950" s="337"/>
      <c r="SGT950" s="337"/>
      <c r="SGU950" s="337"/>
      <c r="SGV950" s="337"/>
      <c r="SGW950" s="337"/>
      <c r="SGX950" s="337"/>
      <c r="SGY950" s="337"/>
      <c r="SGZ950" s="337"/>
      <c r="SHA950" s="337"/>
      <c r="SHB950" s="337"/>
      <c r="SHC950" s="337"/>
      <c r="SHD950" s="337"/>
      <c r="SHE950" s="337"/>
      <c r="SHF950" s="337"/>
      <c r="SHG950" s="337"/>
      <c r="SHH950" s="337"/>
      <c r="SHI950" s="337"/>
      <c r="SHJ950" s="337"/>
      <c r="SHK950" s="337"/>
      <c r="SHL950" s="337"/>
      <c r="SHM950" s="337"/>
      <c r="SHN950" s="337"/>
      <c r="SHO950" s="337"/>
      <c r="SHP950" s="337"/>
      <c r="SHQ950" s="337"/>
      <c r="SHR950" s="337"/>
      <c r="SHS950" s="337"/>
      <c r="SHT950" s="337"/>
      <c r="SHU950" s="337"/>
      <c r="SHV950" s="337"/>
      <c r="SHW950" s="337"/>
      <c r="SHX950" s="337"/>
      <c r="SHY950" s="337"/>
      <c r="SHZ950" s="337"/>
      <c r="SIA950" s="337"/>
      <c r="SIB950" s="337"/>
      <c r="SIC950" s="337"/>
      <c r="SID950" s="337"/>
      <c r="SIE950" s="337"/>
      <c r="SIF950" s="337"/>
      <c r="SIG950" s="337"/>
      <c r="SIH950" s="337"/>
      <c r="SII950" s="337"/>
      <c r="SIJ950" s="337"/>
      <c r="SIK950" s="337"/>
      <c r="SIL950" s="337"/>
      <c r="SIM950" s="337"/>
      <c r="SIN950" s="337"/>
      <c r="SIO950" s="337"/>
      <c r="SIP950" s="337"/>
      <c r="SIQ950" s="337"/>
      <c r="SIR950" s="337"/>
      <c r="SIS950" s="337"/>
      <c r="SIT950" s="337"/>
      <c r="SIU950" s="337"/>
      <c r="SIV950" s="337"/>
      <c r="SIW950" s="337"/>
      <c r="SIX950" s="337"/>
      <c r="SIY950" s="337"/>
      <c r="SIZ950" s="337"/>
      <c r="SJA950" s="337"/>
      <c r="SJB950" s="337"/>
      <c r="SJC950" s="337"/>
      <c r="SJD950" s="337"/>
      <c r="SJE950" s="337"/>
      <c r="SJF950" s="337"/>
      <c r="SJG950" s="337"/>
      <c r="SJH950" s="337"/>
      <c r="SJI950" s="337"/>
      <c r="SJJ950" s="337"/>
      <c r="SJK950" s="337"/>
      <c r="SJL950" s="337"/>
      <c r="SJM950" s="337"/>
      <c r="SJN950" s="337"/>
      <c r="SJO950" s="337"/>
      <c r="SJP950" s="337"/>
      <c r="SJQ950" s="337"/>
      <c r="SJR950" s="337"/>
      <c r="SJS950" s="337"/>
      <c r="SJT950" s="337"/>
      <c r="SJU950" s="337"/>
      <c r="SJV950" s="337"/>
      <c r="SJW950" s="337"/>
      <c r="SJX950" s="337"/>
      <c r="SJY950" s="337"/>
      <c r="SJZ950" s="337"/>
      <c r="SKA950" s="337"/>
      <c r="SKB950" s="337"/>
      <c r="SKC950" s="337"/>
      <c r="SKD950" s="337"/>
      <c r="SKE950" s="337"/>
      <c r="SKF950" s="337"/>
      <c r="SKG950" s="337"/>
      <c r="SKH950" s="337"/>
      <c r="SKI950" s="337"/>
      <c r="SKJ950" s="337"/>
      <c r="SKK950" s="337"/>
      <c r="SKL950" s="337"/>
      <c r="SKM950" s="337"/>
      <c r="SKN950" s="337"/>
      <c r="SKO950" s="337"/>
      <c r="SKP950" s="337"/>
      <c r="SKQ950" s="337"/>
      <c r="SKR950" s="337"/>
      <c r="SKS950" s="337"/>
      <c r="SKT950" s="337"/>
      <c r="SKU950" s="337"/>
      <c r="SKV950" s="337"/>
      <c r="SKW950" s="337"/>
      <c r="SKX950" s="337"/>
      <c r="SKY950" s="337"/>
      <c r="SKZ950" s="337"/>
      <c r="SLA950" s="337"/>
      <c r="SLB950" s="337"/>
      <c r="SLC950" s="337"/>
      <c r="SLD950" s="337"/>
      <c r="SLE950" s="337"/>
      <c r="SLF950" s="337"/>
      <c r="SLG950" s="337"/>
      <c r="SLH950" s="337"/>
      <c r="SLI950" s="337"/>
      <c r="SLJ950" s="337"/>
      <c r="SLK950" s="337"/>
      <c r="SLL950" s="337"/>
      <c r="SLM950" s="337"/>
      <c r="SLN950" s="337"/>
      <c r="SLO950" s="337"/>
      <c r="SLP950" s="337"/>
      <c r="SLQ950" s="337"/>
      <c r="SLR950" s="337"/>
      <c r="SLS950" s="337"/>
      <c r="SLT950" s="337"/>
      <c r="SLU950" s="337"/>
      <c r="SLV950" s="337"/>
      <c r="SLW950" s="337"/>
      <c r="SLX950" s="337"/>
      <c r="SLY950" s="337"/>
      <c r="SLZ950" s="337"/>
      <c r="SMA950" s="337"/>
      <c r="SMB950" s="337"/>
      <c r="SMC950" s="337"/>
      <c r="SMD950" s="337"/>
      <c r="SME950" s="337"/>
      <c r="SMF950" s="337"/>
      <c r="SMG950" s="337"/>
      <c r="SMH950" s="337"/>
      <c r="SMI950" s="337"/>
      <c r="SMJ950" s="337"/>
      <c r="SMK950" s="337"/>
      <c r="SML950" s="337"/>
      <c r="SMM950" s="337"/>
      <c r="SMN950" s="337"/>
      <c r="SMO950" s="337"/>
      <c r="SMP950" s="337"/>
      <c r="SMQ950" s="337"/>
      <c r="SMR950" s="337"/>
      <c r="SMS950" s="337"/>
      <c r="SMT950" s="337"/>
      <c r="SMU950" s="337"/>
      <c r="SMV950" s="337"/>
      <c r="SMW950" s="337"/>
      <c r="SMX950" s="337"/>
      <c r="SMY950" s="337"/>
      <c r="SMZ950" s="337"/>
      <c r="SNA950" s="337"/>
      <c r="SNB950" s="337"/>
      <c r="SNC950" s="337"/>
      <c r="SND950" s="337"/>
      <c r="SNE950" s="337"/>
      <c r="SNF950" s="337"/>
      <c r="SNG950" s="337"/>
      <c r="SNH950" s="337"/>
      <c r="SNI950" s="337"/>
      <c r="SNJ950" s="337"/>
      <c r="SNK950" s="337"/>
      <c r="SNL950" s="337"/>
      <c r="SNM950" s="337"/>
      <c r="SNN950" s="337"/>
      <c r="SNO950" s="337"/>
      <c r="SNP950" s="337"/>
      <c r="SNQ950" s="337"/>
      <c r="SNR950" s="337"/>
      <c r="SNS950" s="337"/>
      <c r="SNT950" s="337"/>
      <c r="SNU950" s="337"/>
      <c r="SNV950" s="337"/>
      <c r="SNW950" s="337"/>
      <c r="SNX950" s="337"/>
      <c r="SNY950" s="337"/>
      <c r="SNZ950" s="337"/>
      <c r="SOA950" s="337"/>
      <c r="SOB950" s="337"/>
      <c r="SOC950" s="337"/>
      <c r="SOD950" s="337"/>
      <c r="SOE950" s="337"/>
      <c r="SOF950" s="337"/>
      <c r="SOG950" s="337"/>
      <c r="SOH950" s="337"/>
      <c r="SOI950" s="337"/>
      <c r="SOJ950" s="337"/>
      <c r="SOK950" s="337"/>
      <c r="SOL950" s="337"/>
      <c r="SOM950" s="337"/>
      <c r="SON950" s="337"/>
      <c r="SOO950" s="337"/>
      <c r="SOP950" s="337"/>
      <c r="SOQ950" s="337"/>
      <c r="SOR950" s="337"/>
      <c r="SOS950" s="337"/>
      <c r="SOT950" s="337"/>
      <c r="SOU950" s="337"/>
      <c r="SOV950" s="337"/>
      <c r="SOW950" s="337"/>
      <c r="SOX950" s="337"/>
      <c r="SOY950" s="337"/>
      <c r="SOZ950" s="337"/>
      <c r="SPA950" s="337"/>
      <c r="SPB950" s="337"/>
      <c r="SPC950" s="337"/>
      <c r="SPD950" s="337"/>
      <c r="SPE950" s="337"/>
      <c r="SPF950" s="337"/>
      <c r="SPG950" s="337"/>
      <c r="SPH950" s="337"/>
      <c r="SPI950" s="337"/>
      <c r="SPJ950" s="337"/>
      <c r="SPK950" s="337"/>
      <c r="SPL950" s="337"/>
      <c r="SPM950" s="337"/>
      <c r="SPN950" s="337"/>
      <c r="SPO950" s="337"/>
      <c r="SPP950" s="337"/>
      <c r="SPQ950" s="337"/>
      <c r="SPR950" s="337"/>
      <c r="SPS950" s="337"/>
      <c r="SPT950" s="337"/>
      <c r="SPU950" s="337"/>
      <c r="SPV950" s="337"/>
      <c r="SPW950" s="337"/>
      <c r="SPX950" s="337"/>
      <c r="SPY950" s="337"/>
      <c r="SPZ950" s="337"/>
      <c r="SQA950" s="337"/>
      <c r="SQB950" s="337"/>
      <c r="SQC950" s="337"/>
      <c r="SQD950" s="337"/>
      <c r="SQE950" s="337"/>
      <c r="SQF950" s="337"/>
      <c r="SQG950" s="337"/>
      <c r="SQH950" s="337"/>
      <c r="SQI950" s="337"/>
      <c r="SQJ950" s="337"/>
      <c r="SQK950" s="337"/>
      <c r="SQL950" s="337"/>
      <c r="SQM950" s="337"/>
      <c r="SQN950" s="337"/>
      <c r="SQO950" s="337"/>
      <c r="SQP950" s="337"/>
      <c r="SQQ950" s="337"/>
      <c r="SQR950" s="337"/>
      <c r="SQS950" s="337"/>
      <c r="SQT950" s="337"/>
      <c r="SQU950" s="337"/>
      <c r="SQV950" s="337"/>
      <c r="SQW950" s="337"/>
      <c r="SQX950" s="337"/>
      <c r="SQY950" s="337"/>
      <c r="SQZ950" s="337"/>
      <c r="SRA950" s="337"/>
      <c r="SRB950" s="337"/>
      <c r="SRC950" s="337"/>
      <c r="SRD950" s="337"/>
      <c r="SRE950" s="337"/>
      <c r="SRF950" s="337"/>
      <c r="SRG950" s="337"/>
      <c r="SRH950" s="337"/>
      <c r="SRI950" s="337"/>
      <c r="SRJ950" s="337"/>
      <c r="SRK950" s="337"/>
      <c r="SRL950" s="337"/>
      <c r="SRM950" s="337"/>
      <c r="SRN950" s="337"/>
      <c r="SRO950" s="337"/>
      <c r="SRP950" s="337"/>
      <c r="SRQ950" s="337"/>
      <c r="SRR950" s="337"/>
      <c r="SRS950" s="337"/>
      <c r="SRT950" s="337"/>
      <c r="SRU950" s="337"/>
      <c r="SRV950" s="337"/>
      <c r="SRW950" s="337"/>
      <c r="SRX950" s="337"/>
      <c r="SRY950" s="337"/>
      <c r="SRZ950" s="337"/>
      <c r="SSA950" s="337"/>
      <c r="SSB950" s="337"/>
      <c r="SSC950" s="337"/>
      <c r="SSD950" s="337"/>
      <c r="SSE950" s="337"/>
      <c r="SSF950" s="337"/>
      <c r="SSG950" s="337"/>
      <c r="SSH950" s="337"/>
      <c r="SSI950" s="337"/>
      <c r="SSJ950" s="337"/>
      <c r="SSK950" s="337"/>
      <c r="SSL950" s="337"/>
      <c r="SSM950" s="337"/>
      <c r="SSN950" s="337"/>
      <c r="SSO950" s="337"/>
      <c r="SSP950" s="337"/>
      <c r="SSQ950" s="337"/>
      <c r="SSR950" s="337"/>
      <c r="SSS950" s="337"/>
      <c r="SST950" s="337"/>
      <c r="SSU950" s="337"/>
      <c r="SSV950" s="337"/>
      <c r="SSW950" s="337"/>
      <c r="SSX950" s="337"/>
      <c r="SSY950" s="337"/>
      <c r="SSZ950" s="337"/>
      <c r="STA950" s="337"/>
      <c r="STB950" s="337"/>
      <c r="STC950" s="337"/>
      <c r="STD950" s="337"/>
      <c r="STE950" s="337"/>
      <c r="STF950" s="337"/>
      <c r="STG950" s="337"/>
      <c r="STH950" s="337"/>
      <c r="STI950" s="337"/>
      <c r="STJ950" s="337"/>
      <c r="STK950" s="337"/>
      <c r="STL950" s="337"/>
      <c r="STM950" s="337"/>
      <c r="STN950" s="337"/>
      <c r="STO950" s="337"/>
      <c r="STP950" s="337"/>
      <c r="STQ950" s="337"/>
      <c r="STR950" s="337"/>
      <c r="STS950" s="337"/>
      <c r="STT950" s="337"/>
      <c r="STU950" s="337"/>
      <c r="STV950" s="337"/>
      <c r="STW950" s="337"/>
      <c r="STX950" s="337"/>
      <c r="STY950" s="337"/>
      <c r="STZ950" s="337"/>
      <c r="SUA950" s="337"/>
      <c r="SUB950" s="337"/>
      <c r="SUC950" s="337"/>
      <c r="SUD950" s="337"/>
      <c r="SUE950" s="337"/>
      <c r="SUF950" s="337"/>
      <c r="SUG950" s="337"/>
      <c r="SUH950" s="337"/>
      <c r="SUI950" s="337"/>
      <c r="SUJ950" s="337"/>
      <c r="SUK950" s="337"/>
      <c r="SUL950" s="337"/>
      <c r="SUM950" s="337"/>
      <c r="SUN950" s="337"/>
      <c r="SUO950" s="337"/>
      <c r="SUP950" s="337"/>
      <c r="SUQ950" s="337"/>
      <c r="SUR950" s="337"/>
      <c r="SUS950" s="337"/>
      <c r="SUT950" s="337"/>
      <c r="SUU950" s="337"/>
      <c r="SUV950" s="337"/>
      <c r="SUW950" s="337"/>
      <c r="SUX950" s="337"/>
      <c r="SUY950" s="337"/>
      <c r="SUZ950" s="337"/>
      <c r="SVA950" s="337"/>
      <c r="SVB950" s="337"/>
      <c r="SVC950" s="337"/>
      <c r="SVD950" s="337"/>
      <c r="SVE950" s="337"/>
      <c r="SVF950" s="337"/>
      <c r="SVG950" s="337"/>
      <c r="SVH950" s="337"/>
      <c r="SVI950" s="337"/>
      <c r="SVJ950" s="337"/>
      <c r="SVK950" s="337"/>
      <c r="SVL950" s="337"/>
      <c r="SVM950" s="337"/>
      <c r="SVN950" s="337"/>
      <c r="SVO950" s="337"/>
      <c r="SVP950" s="337"/>
      <c r="SVQ950" s="337"/>
      <c r="SVR950" s="337"/>
      <c r="SVS950" s="337"/>
      <c r="SVT950" s="337"/>
      <c r="SVU950" s="337"/>
      <c r="SVV950" s="337"/>
      <c r="SVW950" s="337"/>
      <c r="SVX950" s="337"/>
      <c r="SVY950" s="337"/>
      <c r="SVZ950" s="337"/>
      <c r="SWA950" s="337"/>
      <c r="SWB950" s="337"/>
      <c r="SWC950" s="337"/>
      <c r="SWD950" s="337"/>
      <c r="SWE950" s="337"/>
      <c r="SWF950" s="337"/>
      <c r="SWG950" s="337"/>
      <c r="SWH950" s="337"/>
      <c r="SWI950" s="337"/>
      <c r="SWJ950" s="337"/>
      <c r="SWK950" s="337"/>
      <c r="SWL950" s="337"/>
      <c r="SWM950" s="337"/>
      <c r="SWN950" s="337"/>
      <c r="SWO950" s="337"/>
      <c r="SWP950" s="337"/>
      <c r="SWQ950" s="337"/>
      <c r="SWR950" s="337"/>
      <c r="SWS950" s="337"/>
      <c r="SWT950" s="337"/>
      <c r="SWU950" s="337"/>
      <c r="SWV950" s="337"/>
      <c r="SWW950" s="337"/>
      <c r="SWX950" s="337"/>
      <c r="SWY950" s="337"/>
      <c r="SWZ950" s="337"/>
      <c r="SXA950" s="337"/>
      <c r="SXB950" s="337"/>
      <c r="SXC950" s="337"/>
      <c r="SXD950" s="337"/>
      <c r="SXE950" s="337"/>
      <c r="SXF950" s="337"/>
      <c r="SXG950" s="337"/>
      <c r="SXH950" s="337"/>
      <c r="SXI950" s="337"/>
      <c r="SXJ950" s="337"/>
      <c r="SXK950" s="337"/>
      <c r="SXL950" s="337"/>
      <c r="SXM950" s="337"/>
      <c r="SXN950" s="337"/>
      <c r="SXO950" s="337"/>
      <c r="SXP950" s="337"/>
      <c r="SXQ950" s="337"/>
      <c r="SXR950" s="337"/>
      <c r="SXS950" s="337"/>
      <c r="SXT950" s="337"/>
      <c r="SXU950" s="337"/>
      <c r="SXV950" s="337"/>
      <c r="SXW950" s="337"/>
      <c r="SXX950" s="337"/>
      <c r="SXY950" s="337"/>
      <c r="SXZ950" s="337"/>
      <c r="SYA950" s="337"/>
      <c r="SYB950" s="337"/>
      <c r="SYC950" s="337"/>
      <c r="SYD950" s="337"/>
      <c r="SYE950" s="337"/>
      <c r="SYF950" s="337"/>
      <c r="SYG950" s="337"/>
      <c r="SYH950" s="337"/>
      <c r="SYI950" s="337"/>
      <c r="SYJ950" s="337"/>
      <c r="SYK950" s="337"/>
      <c r="SYL950" s="337"/>
      <c r="SYM950" s="337"/>
      <c r="SYN950" s="337"/>
      <c r="SYO950" s="337"/>
      <c r="SYP950" s="337"/>
      <c r="SYQ950" s="337"/>
      <c r="SYR950" s="337"/>
      <c r="SYS950" s="337"/>
      <c r="SYT950" s="337"/>
      <c r="SYU950" s="337"/>
      <c r="SYV950" s="337"/>
      <c r="SYW950" s="337"/>
      <c r="SYX950" s="337"/>
      <c r="SYY950" s="337"/>
      <c r="SYZ950" s="337"/>
      <c r="SZA950" s="337"/>
      <c r="SZB950" s="337"/>
      <c r="SZC950" s="337"/>
      <c r="SZD950" s="337"/>
      <c r="SZE950" s="337"/>
      <c r="SZF950" s="337"/>
      <c r="SZG950" s="337"/>
      <c r="SZH950" s="337"/>
      <c r="SZI950" s="337"/>
      <c r="SZJ950" s="337"/>
      <c r="SZK950" s="337"/>
      <c r="SZL950" s="337"/>
      <c r="SZM950" s="337"/>
      <c r="SZN950" s="337"/>
      <c r="SZO950" s="337"/>
      <c r="SZP950" s="337"/>
      <c r="SZQ950" s="337"/>
      <c r="SZR950" s="337"/>
      <c r="SZS950" s="337"/>
      <c r="SZT950" s="337"/>
      <c r="SZU950" s="337"/>
      <c r="SZV950" s="337"/>
      <c r="SZW950" s="337"/>
      <c r="SZX950" s="337"/>
      <c r="SZY950" s="337"/>
      <c r="SZZ950" s="337"/>
      <c r="TAA950" s="337"/>
      <c r="TAB950" s="337"/>
      <c r="TAC950" s="337"/>
      <c r="TAD950" s="337"/>
      <c r="TAE950" s="337"/>
      <c r="TAF950" s="337"/>
      <c r="TAG950" s="337"/>
      <c r="TAH950" s="337"/>
      <c r="TAI950" s="337"/>
      <c r="TAJ950" s="337"/>
      <c r="TAK950" s="337"/>
      <c r="TAL950" s="337"/>
      <c r="TAM950" s="337"/>
      <c r="TAN950" s="337"/>
      <c r="TAO950" s="337"/>
      <c r="TAP950" s="337"/>
      <c r="TAQ950" s="337"/>
      <c r="TAR950" s="337"/>
      <c r="TAS950" s="337"/>
      <c r="TAT950" s="337"/>
      <c r="TAU950" s="337"/>
      <c r="TAV950" s="337"/>
      <c r="TAW950" s="337"/>
      <c r="TAX950" s="337"/>
      <c r="TAY950" s="337"/>
      <c r="TAZ950" s="337"/>
      <c r="TBA950" s="337"/>
      <c r="TBB950" s="337"/>
      <c r="TBC950" s="337"/>
      <c r="TBD950" s="337"/>
      <c r="TBE950" s="337"/>
      <c r="TBF950" s="337"/>
      <c r="TBG950" s="337"/>
      <c r="TBH950" s="337"/>
      <c r="TBI950" s="337"/>
      <c r="TBJ950" s="337"/>
      <c r="TBK950" s="337"/>
      <c r="TBL950" s="337"/>
      <c r="TBM950" s="337"/>
      <c r="TBN950" s="337"/>
      <c r="TBO950" s="337"/>
      <c r="TBP950" s="337"/>
      <c r="TBQ950" s="337"/>
      <c r="TBR950" s="337"/>
      <c r="TBS950" s="337"/>
      <c r="TBT950" s="337"/>
      <c r="TBU950" s="337"/>
      <c r="TBV950" s="337"/>
      <c r="TBW950" s="337"/>
      <c r="TBX950" s="337"/>
      <c r="TBY950" s="337"/>
      <c r="TBZ950" s="337"/>
      <c r="TCA950" s="337"/>
      <c r="TCB950" s="337"/>
      <c r="TCC950" s="337"/>
      <c r="TCD950" s="337"/>
      <c r="TCE950" s="337"/>
      <c r="TCF950" s="337"/>
      <c r="TCG950" s="337"/>
      <c r="TCH950" s="337"/>
      <c r="TCI950" s="337"/>
      <c r="TCJ950" s="337"/>
      <c r="TCK950" s="337"/>
      <c r="TCL950" s="337"/>
      <c r="TCM950" s="337"/>
      <c r="TCN950" s="337"/>
      <c r="TCO950" s="337"/>
      <c r="TCP950" s="337"/>
      <c r="TCQ950" s="337"/>
      <c r="TCR950" s="337"/>
      <c r="TCS950" s="337"/>
      <c r="TCT950" s="337"/>
      <c r="TCU950" s="337"/>
      <c r="TCV950" s="337"/>
      <c r="TCW950" s="337"/>
      <c r="TCX950" s="337"/>
      <c r="TCY950" s="337"/>
      <c r="TCZ950" s="337"/>
      <c r="TDA950" s="337"/>
      <c r="TDB950" s="337"/>
      <c r="TDC950" s="337"/>
      <c r="TDD950" s="337"/>
      <c r="TDE950" s="337"/>
      <c r="TDF950" s="337"/>
      <c r="TDG950" s="337"/>
      <c r="TDH950" s="337"/>
      <c r="TDI950" s="337"/>
      <c r="TDJ950" s="337"/>
      <c r="TDK950" s="337"/>
      <c r="TDL950" s="337"/>
      <c r="TDM950" s="337"/>
      <c r="TDN950" s="337"/>
      <c r="TDO950" s="337"/>
      <c r="TDP950" s="337"/>
      <c r="TDQ950" s="337"/>
      <c r="TDR950" s="337"/>
      <c r="TDS950" s="337"/>
      <c r="TDT950" s="337"/>
      <c r="TDU950" s="337"/>
      <c r="TDV950" s="337"/>
      <c r="TDW950" s="337"/>
      <c r="TDX950" s="337"/>
      <c r="TDY950" s="337"/>
      <c r="TDZ950" s="337"/>
      <c r="TEA950" s="337"/>
      <c r="TEB950" s="337"/>
      <c r="TEC950" s="337"/>
      <c r="TED950" s="337"/>
      <c r="TEE950" s="337"/>
      <c r="TEF950" s="337"/>
      <c r="TEG950" s="337"/>
      <c r="TEH950" s="337"/>
      <c r="TEI950" s="337"/>
      <c r="TEJ950" s="337"/>
      <c r="TEK950" s="337"/>
      <c r="TEL950" s="337"/>
      <c r="TEM950" s="337"/>
      <c r="TEN950" s="337"/>
      <c r="TEO950" s="337"/>
      <c r="TEP950" s="337"/>
      <c r="TEQ950" s="337"/>
      <c r="TER950" s="337"/>
      <c r="TES950" s="337"/>
      <c r="TET950" s="337"/>
      <c r="TEU950" s="337"/>
      <c r="TEV950" s="337"/>
      <c r="TEW950" s="337"/>
      <c r="TEX950" s="337"/>
      <c r="TEY950" s="337"/>
      <c r="TEZ950" s="337"/>
      <c r="TFA950" s="337"/>
      <c r="TFB950" s="337"/>
      <c r="TFC950" s="337"/>
      <c r="TFD950" s="337"/>
      <c r="TFE950" s="337"/>
      <c r="TFF950" s="337"/>
      <c r="TFG950" s="337"/>
      <c r="TFH950" s="337"/>
      <c r="TFI950" s="337"/>
      <c r="TFJ950" s="337"/>
      <c r="TFK950" s="337"/>
      <c r="TFL950" s="337"/>
      <c r="TFM950" s="337"/>
      <c r="TFN950" s="337"/>
      <c r="TFO950" s="337"/>
      <c r="TFP950" s="337"/>
      <c r="TFQ950" s="337"/>
      <c r="TFR950" s="337"/>
      <c r="TFS950" s="337"/>
      <c r="TFT950" s="337"/>
      <c r="TFU950" s="337"/>
      <c r="TFV950" s="337"/>
      <c r="TFW950" s="337"/>
      <c r="TFX950" s="337"/>
      <c r="TFY950" s="337"/>
      <c r="TFZ950" s="337"/>
      <c r="TGA950" s="337"/>
      <c r="TGB950" s="337"/>
      <c r="TGC950" s="337"/>
      <c r="TGD950" s="337"/>
      <c r="TGE950" s="337"/>
      <c r="TGF950" s="337"/>
      <c r="TGG950" s="337"/>
      <c r="TGH950" s="337"/>
      <c r="TGI950" s="337"/>
      <c r="TGJ950" s="337"/>
      <c r="TGK950" s="337"/>
      <c r="TGL950" s="337"/>
      <c r="TGM950" s="337"/>
      <c r="TGN950" s="337"/>
      <c r="TGO950" s="337"/>
      <c r="TGP950" s="337"/>
      <c r="TGQ950" s="337"/>
      <c r="TGR950" s="337"/>
      <c r="TGS950" s="337"/>
      <c r="TGT950" s="337"/>
      <c r="TGU950" s="337"/>
      <c r="TGV950" s="337"/>
      <c r="TGW950" s="337"/>
      <c r="TGX950" s="337"/>
      <c r="TGY950" s="337"/>
      <c r="TGZ950" s="337"/>
      <c r="THA950" s="337"/>
      <c r="THB950" s="337"/>
      <c r="THC950" s="337"/>
      <c r="THD950" s="337"/>
      <c r="THE950" s="337"/>
      <c r="THF950" s="337"/>
      <c r="THG950" s="337"/>
      <c r="THH950" s="337"/>
      <c r="THI950" s="337"/>
      <c r="THJ950" s="337"/>
      <c r="THK950" s="337"/>
      <c r="THL950" s="337"/>
      <c r="THM950" s="337"/>
      <c r="THN950" s="337"/>
      <c r="THO950" s="337"/>
      <c r="THP950" s="337"/>
      <c r="THQ950" s="337"/>
      <c r="THR950" s="337"/>
      <c r="THS950" s="337"/>
      <c r="THT950" s="337"/>
      <c r="THU950" s="337"/>
      <c r="THV950" s="337"/>
      <c r="THW950" s="337"/>
      <c r="THX950" s="337"/>
      <c r="THY950" s="337"/>
      <c r="THZ950" s="337"/>
      <c r="TIA950" s="337"/>
      <c r="TIB950" s="337"/>
      <c r="TIC950" s="337"/>
      <c r="TID950" s="337"/>
      <c r="TIE950" s="337"/>
      <c r="TIF950" s="337"/>
      <c r="TIG950" s="337"/>
      <c r="TIH950" s="337"/>
      <c r="TII950" s="337"/>
      <c r="TIJ950" s="337"/>
      <c r="TIK950" s="337"/>
      <c r="TIL950" s="337"/>
      <c r="TIM950" s="337"/>
      <c r="TIN950" s="337"/>
      <c r="TIO950" s="337"/>
      <c r="TIP950" s="337"/>
      <c r="TIQ950" s="337"/>
      <c r="TIR950" s="337"/>
      <c r="TIS950" s="337"/>
      <c r="TIT950" s="337"/>
      <c r="TIU950" s="337"/>
      <c r="TIV950" s="337"/>
      <c r="TIW950" s="337"/>
      <c r="TIX950" s="337"/>
      <c r="TIY950" s="337"/>
      <c r="TIZ950" s="337"/>
      <c r="TJA950" s="337"/>
      <c r="TJB950" s="337"/>
      <c r="TJC950" s="337"/>
      <c r="TJD950" s="337"/>
      <c r="TJE950" s="337"/>
      <c r="TJF950" s="337"/>
      <c r="TJG950" s="337"/>
      <c r="TJH950" s="337"/>
      <c r="TJI950" s="337"/>
      <c r="TJJ950" s="337"/>
      <c r="TJK950" s="337"/>
      <c r="TJL950" s="337"/>
      <c r="TJM950" s="337"/>
      <c r="TJN950" s="337"/>
      <c r="TJO950" s="337"/>
      <c r="TJP950" s="337"/>
      <c r="TJQ950" s="337"/>
      <c r="TJR950" s="337"/>
      <c r="TJS950" s="337"/>
      <c r="TJT950" s="337"/>
      <c r="TJU950" s="337"/>
      <c r="TJV950" s="337"/>
      <c r="TJW950" s="337"/>
      <c r="TJX950" s="337"/>
      <c r="TJY950" s="337"/>
      <c r="TJZ950" s="337"/>
      <c r="TKA950" s="337"/>
      <c r="TKB950" s="337"/>
      <c r="TKC950" s="337"/>
      <c r="TKD950" s="337"/>
      <c r="TKE950" s="337"/>
      <c r="TKF950" s="337"/>
      <c r="TKG950" s="337"/>
      <c r="TKH950" s="337"/>
      <c r="TKI950" s="337"/>
      <c r="TKJ950" s="337"/>
      <c r="TKK950" s="337"/>
      <c r="TKL950" s="337"/>
      <c r="TKM950" s="337"/>
      <c r="TKN950" s="337"/>
      <c r="TKO950" s="337"/>
      <c r="TKP950" s="337"/>
      <c r="TKQ950" s="337"/>
      <c r="TKR950" s="337"/>
      <c r="TKS950" s="337"/>
      <c r="TKT950" s="337"/>
      <c r="TKU950" s="337"/>
      <c r="TKV950" s="337"/>
      <c r="TKW950" s="337"/>
      <c r="TKX950" s="337"/>
      <c r="TKY950" s="337"/>
      <c r="TKZ950" s="337"/>
      <c r="TLA950" s="337"/>
      <c r="TLB950" s="337"/>
      <c r="TLC950" s="337"/>
      <c r="TLD950" s="337"/>
      <c r="TLE950" s="337"/>
      <c r="TLF950" s="337"/>
      <c r="TLG950" s="337"/>
      <c r="TLH950" s="337"/>
      <c r="TLI950" s="337"/>
      <c r="TLJ950" s="337"/>
      <c r="TLK950" s="337"/>
      <c r="TLL950" s="337"/>
      <c r="TLM950" s="337"/>
      <c r="TLN950" s="337"/>
      <c r="TLO950" s="337"/>
      <c r="TLP950" s="337"/>
      <c r="TLQ950" s="337"/>
      <c r="TLR950" s="337"/>
      <c r="TLS950" s="337"/>
      <c r="TLT950" s="337"/>
      <c r="TLU950" s="337"/>
      <c r="TLV950" s="337"/>
      <c r="TLW950" s="337"/>
      <c r="TLX950" s="337"/>
      <c r="TLY950" s="337"/>
      <c r="TLZ950" s="337"/>
      <c r="TMA950" s="337"/>
      <c r="TMB950" s="337"/>
      <c r="TMC950" s="337"/>
      <c r="TMD950" s="337"/>
      <c r="TME950" s="337"/>
      <c r="TMF950" s="337"/>
      <c r="TMG950" s="337"/>
      <c r="TMH950" s="337"/>
      <c r="TMI950" s="337"/>
      <c r="TMJ950" s="337"/>
      <c r="TMK950" s="337"/>
      <c r="TML950" s="337"/>
      <c r="TMM950" s="337"/>
      <c r="TMN950" s="337"/>
      <c r="TMO950" s="337"/>
      <c r="TMP950" s="337"/>
      <c r="TMQ950" s="337"/>
      <c r="TMR950" s="337"/>
      <c r="TMS950" s="337"/>
      <c r="TMT950" s="337"/>
      <c r="TMU950" s="337"/>
      <c r="TMV950" s="337"/>
      <c r="TMW950" s="337"/>
      <c r="TMX950" s="337"/>
      <c r="TMY950" s="337"/>
      <c r="TMZ950" s="337"/>
      <c r="TNA950" s="337"/>
      <c r="TNB950" s="337"/>
      <c r="TNC950" s="337"/>
      <c r="TND950" s="337"/>
      <c r="TNE950" s="337"/>
      <c r="TNF950" s="337"/>
      <c r="TNG950" s="337"/>
      <c r="TNH950" s="337"/>
      <c r="TNI950" s="337"/>
      <c r="TNJ950" s="337"/>
      <c r="TNK950" s="337"/>
      <c r="TNL950" s="337"/>
      <c r="TNM950" s="337"/>
      <c r="TNN950" s="337"/>
      <c r="TNO950" s="337"/>
      <c r="TNP950" s="337"/>
      <c r="TNQ950" s="337"/>
      <c r="TNR950" s="337"/>
      <c r="TNS950" s="337"/>
      <c r="TNT950" s="337"/>
      <c r="TNU950" s="337"/>
      <c r="TNV950" s="337"/>
      <c r="TNW950" s="337"/>
      <c r="TNX950" s="337"/>
      <c r="TNY950" s="337"/>
      <c r="TNZ950" s="337"/>
      <c r="TOA950" s="337"/>
      <c r="TOB950" s="337"/>
      <c r="TOC950" s="337"/>
      <c r="TOD950" s="337"/>
      <c r="TOE950" s="337"/>
      <c r="TOF950" s="337"/>
      <c r="TOG950" s="337"/>
      <c r="TOH950" s="337"/>
      <c r="TOI950" s="337"/>
      <c r="TOJ950" s="337"/>
      <c r="TOK950" s="337"/>
      <c r="TOL950" s="337"/>
      <c r="TOM950" s="337"/>
      <c r="TON950" s="337"/>
      <c r="TOO950" s="337"/>
      <c r="TOP950" s="337"/>
      <c r="TOQ950" s="337"/>
      <c r="TOR950" s="337"/>
      <c r="TOS950" s="337"/>
      <c r="TOT950" s="337"/>
      <c r="TOU950" s="337"/>
      <c r="TOV950" s="337"/>
      <c r="TOW950" s="337"/>
      <c r="TOX950" s="337"/>
      <c r="TOY950" s="337"/>
      <c r="TOZ950" s="337"/>
      <c r="TPA950" s="337"/>
      <c r="TPB950" s="337"/>
      <c r="TPC950" s="337"/>
      <c r="TPD950" s="337"/>
      <c r="TPE950" s="337"/>
      <c r="TPF950" s="337"/>
      <c r="TPG950" s="337"/>
      <c r="TPH950" s="337"/>
      <c r="TPI950" s="337"/>
      <c r="TPJ950" s="337"/>
      <c r="TPK950" s="337"/>
      <c r="TPL950" s="337"/>
      <c r="TPM950" s="337"/>
      <c r="TPN950" s="337"/>
      <c r="TPO950" s="337"/>
      <c r="TPP950" s="337"/>
      <c r="TPQ950" s="337"/>
      <c r="TPR950" s="337"/>
      <c r="TPS950" s="337"/>
      <c r="TPT950" s="337"/>
      <c r="TPU950" s="337"/>
      <c r="TPV950" s="337"/>
      <c r="TPW950" s="337"/>
      <c r="TPX950" s="337"/>
      <c r="TPY950" s="337"/>
      <c r="TPZ950" s="337"/>
      <c r="TQA950" s="337"/>
      <c r="TQB950" s="337"/>
      <c r="TQC950" s="337"/>
      <c r="TQD950" s="337"/>
      <c r="TQE950" s="337"/>
      <c r="TQF950" s="337"/>
      <c r="TQG950" s="337"/>
      <c r="TQH950" s="337"/>
      <c r="TQI950" s="337"/>
      <c r="TQJ950" s="337"/>
      <c r="TQK950" s="337"/>
      <c r="TQL950" s="337"/>
      <c r="TQM950" s="337"/>
      <c r="TQN950" s="337"/>
      <c r="TQO950" s="337"/>
      <c r="TQP950" s="337"/>
      <c r="TQQ950" s="337"/>
      <c r="TQR950" s="337"/>
      <c r="TQS950" s="337"/>
      <c r="TQT950" s="337"/>
      <c r="TQU950" s="337"/>
      <c r="TQV950" s="337"/>
      <c r="TQW950" s="337"/>
      <c r="TQX950" s="337"/>
      <c r="TQY950" s="337"/>
      <c r="TQZ950" s="337"/>
      <c r="TRA950" s="337"/>
      <c r="TRB950" s="337"/>
      <c r="TRC950" s="337"/>
      <c r="TRD950" s="337"/>
      <c r="TRE950" s="337"/>
      <c r="TRF950" s="337"/>
      <c r="TRG950" s="337"/>
      <c r="TRH950" s="337"/>
      <c r="TRI950" s="337"/>
      <c r="TRJ950" s="337"/>
      <c r="TRK950" s="337"/>
      <c r="TRL950" s="337"/>
      <c r="TRM950" s="337"/>
      <c r="TRN950" s="337"/>
      <c r="TRO950" s="337"/>
      <c r="TRP950" s="337"/>
      <c r="TRQ950" s="337"/>
      <c r="TRR950" s="337"/>
      <c r="TRS950" s="337"/>
      <c r="TRT950" s="337"/>
      <c r="TRU950" s="337"/>
      <c r="TRV950" s="337"/>
      <c r="TRW950" s="337"/>
      <c r="TRX950" s="337"/>
      <c r="TRY950" s="337"/>
      <c r="TRZ950" s="337"/>
      <c r="TSA950" s="337"/>
      <c r="TSB950" s="337"/>
      <c r="TSC950" s="337"/>
      <c r="TSD950" s="337"/>
      <c r="TSE950" s="337"/>
      <c r="TSF950" s="337"/>
      <c r="TSG950" s="337"/>
      <c r="TSH950" s="337"/>
      <c r="TSI950" s="337"/>
      <c r="TSJ950" s="337"/>
      <c r="TSK950" s="337"/>
      <c r="TSL950" s="337"/>
      <c r="TSM950" s="337"/>
      <c r="TSN950" s="337"/>
      <c r="TSO950" s="337"/>
      <c r="TSP950" s="337"/>
      <c r="TSQ950" s="337"/>
      <c r="TSR950" s="337"/>
      <c r="TSS950" s="337"/>
      <c r="TST950" s="337"/>
      <c r="TSU950" s="337"/>
      <c r="TSV950" s="337"/>
      <c r="TSW950" s="337"/>
      <c r="TSX950" s="337"/>
      <c r="TSY950" s="337"/>
      <c r="TSZ950" s="337"/>
      <c r="TTA950" s="337"/>
      <c r="TTB950" s="337"/>
      <c r="TTC950" s="337"/>
      <c r="TTD950" s="337"/>
      <c r="TTE950" s="337"/>
      <c r="TTF950" s="337"/>
      <c r="TTG950" s="337"/>
      <c r="TTH950" s="337"/>
      <c r="TTI950" s="337"/>
      <c r="TTJ950" s="337"/>
      <c r="TTK950" s="337"/>
      <c r="TTL950" s="337"/>
      <c r="TTM950" s="337"/>
      <c r="TTN950" s="337"/>
      <c r="TTO950" s="337"/>
      <c r="TTP950" s="337"/>
      <c r="TTQ950" s="337"/>
      <c r="TTR950" s="337"/>
      <c r="TTS950" s="337"/>
      <c r="TTT950" s="337"/>
      <c r="TTU950" s="337"/>
      <c r="TTV950" s="337"/>
      <c r="TTW950" s="337"/>
      <c r="TTX950" s="337"/>
      <c r="TTY950" s="337"/>
      <c r="TTZ950" s="337"/>
      <c r="TUA950" s="337"/>
      <c r="TUB950" s="337"/>
      <c r="TUC950" s="337"/>
      <c r="TUD950" s="337"/>
      <c r="TUE950" s="337"/>
      <c r="TUF950" s="337"/>
      <c r="TUG950" s="337"/>
      <c r="TUH950" s="337"/>
      <c r="TUI950" s="337"/>
      <c r="TUJ950" s="337"/>
      <c r="TUK950" s="337"/>
      <c r="TUL950" s="337"/>
      <c r="TUM950" s="337"/>
      <c r="TUN950" s="337"/>
      <c r="TUO950" s="337"/>
      <c r="TUP950" s="337"/>
      <c r="TUQ950" s="337"/>
      <c r="TUR950" s="337"/>
      <c r="TUS950" s="337"/>
      <c r="TUT950" s="337"/>
      <c r="TUU950" s="337"/>
      <c r="TUV950" s="337"/>
      <c r="TUW950" s="337"/>
      <c r="TUX950" s="337"/>
      <c r="TUY950" s="337"/>
      <c r="TUZ950" s="337"/>
      <c r="TVA950" s="337"/>
      <c r="TVB950" s="337"/>
      <c r="TVC950" s="337"/>
      <c r="TVD950" s="337"/>
      <c r="TVE950" s="337"/>
      <c r="TVF950" s="337"/>
      <c r="TVG950" s="337"/>
      <c r="TVH950" s="337"/>
      <c r="TVI950" s="337"/>
      <c r="TVJ950" s="337"/>
      <c r="TVK950" s="337"/>
      <c r="TVL950" s="337"/>
      <c r="TVM950" s="337"/>
      <c r="TVN950" s="337"/>
      <c r="TVO950" s="337"/>
      <c r="TVP950" s="337"/>
      <c r="TVQ950" s="337"/>
      <c r="TVR950" s="337"/>
      <c r="TVS950" s="337"/>
      <c r="TVT950" s="337"/>
      <c r="TVU950" s="337"/>
      <c r="TVV950" s="337"/>
      <c r="TVW950" s="337"/>
      <c r="TVX950" s="337"/>
      <c r="TVY950" s="337"/>
      <c r="TVZ950" s="337"/>
      <c r="TWA950" s="337"/>
      <c r="TWB950" s="337"/>
      <c r="TWC950" s="337"/>
      <c r="TWD950" s="337"/>
      <c r="TWE950" s="337"/>
      <c r="TWF950" s="337"/>
      <c r="TWG950" s="337"/>
      <c r="TWH950" s="337"/>
      <c r="TWI950" s="337"/>
      <c r="TWJ950" s="337"/>
      <c r="TWK950" s="337"/>
      <c r="TWL950" s="337"/>
      <c r="TWM950" s="337"/>
      <c r="TWN950" s="337"/>
      <c r="TWO950" s="337"/>
      <c r="TWP950" s="337"/>
      <c r="TWQ950" s="337"/>
      <c r="TWR950" s="337"/>
      <c r="TWS950" s="337"/>
      <c r="TWT950" s="337"/>
      <c r="TWU950" s="337"/>
      <c r="TWV950" s="337"/>
      <c r="TWW950" s="337"/>
      <c r="TWX950" s="337"/>
      <c r="TWY950" s="337"/>
      <c r="TWZ950" s="337"/>
      <c r="TXA950" s="337"/>
      <c r="TXB950" s="337"/>
      <c r="TXC950" s="337"/>
      <c r="TXD950" s="337"/>
      <c r="TXE950" s="337"/>
      <c r="TXF950" s="337"/>
      <c r="TXG950" s="337"/>
      <c r="TXH950" s="337"/>
      <c r="TXI950" s="337"/>
      <c r="TXJ950" s="337"/>
      <c r="TXK950" s="337"/>
      <c r="TXL950" s="337"/>
      <c r="TXM950" s="337"/>
      <c r="TXN950" s="337"/>
      <c r="TXO950" s="337"/>
      <c r="TXP950" s="337"/>
      <c r="TXQ950" s="337"/>
      <c r="TXR950" s="337"/>
      <c r="TXS950" s="337"/>
      <c r="TXT950" s="337"/>
      <c r="TXU950" s="337"/>
      <c r="TXV950" s="337"/>
      <c r="TXW950" s="337"/>
      <c r="TXX950" s="337"/>
      <c r="TXY950" s="337"/>
      <c r="TXZ950" s="337"/>
      <c r="TYA950" s="337"/>
      <c r="TYB950" s="337"/>
      <c r="TYC950" s="337"/>
      <c r="TYD950" s="337"/>
      <c r="TYE950" s="337"/>
      <c r="TYF950" s="337"/>
      <c r="TYG950" s="337"/>
      <c r="TYH950" s="337"/>
      <c r="TYI950" s="337"/>
      <c r="TYJ950" s="337"/>
      <c r="TYK950" s="337"/>
      <c r="TYL950" s="337"/>
      <c r="TYM950" s="337"/>
      <c r="TYN950" s="337"/>
      <c r="TYO950" s="337"/>
      <c r="TYP950" s="337"/>
      <c r="TYQ950" s="337"/>
      <c r="TYR950" s="337"/>
      <c r="TYS950" s="337"/>
      <c r="TYT950" s="337"/>
      <c r="TYU950" s="337"/>
      <c r="TYV950" s="337"/>
      <c r="TYW950" s="337"/>
      <c r="TYX950" s="337"/>
      <c r="TYY950" s="337"/>
      <c r="TYZ950" s="337"/>
      <c r="TZA950" s="337"/>
      <c r="TZB950" s="337"/>
      <c r="TZC950" s="337"/>
      <c r="TZD950" s="337"/>
      <c r="TZE950" s="337"/>
      <c r="TZF950" s="337"/>
      <c r="TZG950" s="337"/>
      <c r="TZH950" s="337"/>
      <c r="TZI950" s="337"/>
      <c r="TZJ950" s="337"/>
      <c r="TZK950" s="337"/>
      <c r="TZL950" s="337"/>
      <c r="TZM950" s="337"/>
      <c r="TZN950" s="337"/>
      <c r="TZO950" s="337"/>
      <c r="TZP950" s="337"/>
      <c r="TZQ950" s="337"/>
      <c r="TZR950" s="337"/>
      <c r="TZS950" s="337"/>
      <c r="TZT950" s="337"/>
      <c r="TZU950" s="337"/>
      <c r="TZV950" s="337"/>
      <c r="TZW950" s="337"/>
      <c r="TZX950" s="337"/>
      <c r="TZY950" s="337"/>
      <c r="TZZ950" s="337"/>
      <c r="UAA950" s="337"/>
      <c r="UAB950" s="337"/>
      <c r="UAC950" s="337"/>
      <c r="UAD950" s="337"/>
      <c r="UAE950" s="337"/>
      <c r="UAF950" s="337"/>
      <c r="UAG950" s="337"/>
      <c r="UAH950" s="337"/>
      <c r="UAI950" s="337"/>
      <c r="UAJ950" s="337"/>
      <c r="UAK950" s="337"/>
      <c r="UAL950" s="337"/>
      <c r="UAM950" s="337"/>
      <c r="UAN950" s="337"/>
      <c r="UAO950" s="337"/>
      <c r="UAP950" s="337"/>
      <c r="UAQ950" s="337"/>
      <c r="UAR950" s="337"/>
      <c r="UAS950" s="337"/>
      <c r="UAT950" s="337"/>
      <c r="UAU950" s="337"/>
      <c r="UAV950" s="337"/>
      <c r="UAW950" s="337"/>
      <c r="UAX950" s="337"/>
      <c r="UAY950" s="337"/>
      <c r="UAZ950" s="337"/>
      <c r="UBA950" s="337"/>
      <c r="UBB950" s="337"/>
      <c r="UBC950" s="337"/>
      <c r="UBD950" s="337"/>
      <c r="UBE950" s="337"/>
      <c r="UBF950" s="337"/>
      <c r="UBG950" s="337"/>
      <c r="UBH950" s="337"/>
      <c r="UBI950" s="337"/>
      <c r="UBJ950" s="337"/>
      <c r="UBK950" s="337"/>
      <c r="UBL950" s="337"/>
      <c r="UBM950" s="337"/>
      <c r="UBN950" s="337"/>
      <c r="UBO950" s="337"/>
      <c r="UBP950" s="337"/>
      <c r="UBQ950" s="337"/>
      <c r="UBR950" s="337"/>
      <c r="UBS950" s="337"/>
      <c r="UBT950" s="337"/>
      <c r="UBU950" s="337"/>
      <c r="UBV950" s="337"/>
      <c r="UBW950" s="337"/>
      <c r="UBX950" s="337"/>
      <c r="UBY950" s="337"/>
      <c r="UBZ950" s="337"/>
      <c r="UCA950" s="337"/>
      <c r="UCB950" s="337"/>
      <c r="UCC950" s="337"/>
      <c r="UCD950" s="337"/>
      <c r="UCE950" s="337"/>
      <c r="UCF950" s="337"/>
      <c r="UCG950" s="337"/>
      <c r="UCH950" s="337"/>
      <c r="UCI950" s="337"/>
      <c r="UCJ950" s="337"/>
      <c r="UCK950" s="337"/>
      <c r="UCL950" s="337"/>
      <c r="UCM950" s="337"/>
      <c r="UCN950" s="337"/>
      <c r="UCO950" s="337"/>
      <c r="UCP950" s="337"/>
      <c r="UCQ950" s="337"/>
      <c r="UCR950" s="337"/>
      <c r="UCS950" s="337"/>
      <c r="UCT950" s="337"/>
      <c r="UCU950" s="337"/>
      <c r="UCV950" s="337"/>
      <c r="UCW950" s="337"/>
      <c r="UCX950" s="337"/>
      <c r="UCY950" s="337"/>
      <c r="UCZ950" s="337"/>
      <c r="UDA950" s="337"/>
      <c r="UDB950" s="337"/>
      <c r="UDC950" s="337"/>
      <c r="UDD950" s="337"/>
      <c r="UDE950" s="337"/>
      <c r="UDF950" s="337"/>
      <c r="UDG950" s="337"/>
      <c r="UDH950" s="337"/>
      <c r="UDI950" s="337"/>
      <c r="UDJ950" s="337"/>
      <c r="UDK950" s="337"/>
      <c r="UDL950" s="337"/>
      <c r="UDM950" s="337"/>
      <c r="UDN950" s="337"/>
      <c r="UDO950" s="337"/>
      <c r="UDP950" s="337"/>
      <c r="UDQ950" s="337"/>
      <c r="UDR950" s="337"/>
      <c r="UDS950" s="337"/>
      <c r="UDT950" s="337"/>
      <c r="UDU950" s="337"/>
      <c r="UDV950" s="337"/>
      <c r="UDW950" s="337"/>
      <c r="UDX950" s="337"/>
      <c r="UDY950" s="337"/>
      <c r="UDZ950" s="337"/>
      <c r="UEA950" s="337"/>
      <c r="UEB950" s="337"/>
      <c r="UEC950" s="337"/>
      <c r="UED950" s="337"/>
      <c r="UEE950" s="337"/>
      <c r="UEF950" s="337"/>
      <c r="UEG950" s="337"/>
      <c r="UEH950" s="337"/>
      <c r="UEI950" s="337"/>
      <c r="UEJ950" s="337"/>
      <c r="UEK950" s="337"/>
      <c r="UEL950" s="337"/>
      <c r="UEM950" s="337"/>
      <c r="UEN950" s="337"/>
      <c r="UEO950" s="337"/>
      <c r="UEP950" s="337"/>
      <c r="UEQ950" s="337"/>
      <c r="UER950" s="337"/>
      <c r="UES950" s="337"/>
      <c r="UET950" s="337"/>
      <c r="UEU950" s="337"/>
      <c r="UEV950" s="337"/>
      <c r="UEW950" s="337"/>
      <c r="UEX950" s="337"/>
      <c r="UEY950" s="337"/>
      <c r="UEZ950" s="337"/>
      <c r="UFA950" s="337"/>
      <c r="UFB950" s="337"/>
      <c r="UFC950" s="337"/>
      <c r="UFD950" s="337"/>
      <c r="UFE950" s="337"/>
      <c r="UFF950" s="337"/>
      <c r="UFG950" s="337"/>
      <c r="UFH950" s="337"/>
      <c r="UFI950" s="337"/>
      <c r="UFJ950" s="337"/>
      <c r="UFK950" s="337"/>
      <c r="UFL950" s="337"/>
      <c r="UFM950" s="337"/>
      <c r="UFN950" s="337"/>
      <c r="UFO950" s="337"/>
      <c r="UFP950" s="337"/>
      <c r="UFQ950" s="337"/>
      <c r="UFR950" s="337"/>
      <c r="UFS950" s="337"/>
      <c r="UFT950" s="337"/>
      <c r="UFU950" s="337"/>
      <c r="UFV950" s="337"/>
      <c r="UFW950" s="337"/>
      <c r="UFX950" s="337"/>
      <c r="UFY950" s="337"/>
      <c r="UFZ950" s="337"/>
      <c r="UGA950" s="337"/>
      <c r="UGB950" s="337"/>
      <c r="UGC950" s="337"/>
      <c r="UGD950" s="337"/>
      <c r="UGE950" s="337"/>
      <c r="UGF950" s="337"/>
      <c r="UGG950" s="337"/>
      <c r="UGH950" s="337"/>
      <c r="UGI950" s="337"/>
      <c r="UGJ950" s="337"/>
      <c r="UGK950" s="337"/>
      <c r="UGL950" s="337"/>
      <c r="UGM950" s="337"/>
      <c r="UGN950" s="337"/>
      <c r="UGO950" s="337"/>
      <c r="UGP950" s="337"/>
      <c r="UGQ950" s="337"/>
      <c r="UGR950" s="337"/>
      <c r="UGS950" s="337"/>
      <c r="UGT950" s="337"/>
      <c r="UGU950" s="337"/>
      <c r="UGV950" s="337"/>
      <c r="UGW950" s="337"/>
      <c r="UGX950" s="337"/>
      <c r="UGY950" s="337"/>
      <c r="UGZ950" s="337"/>
      <c r="UHA950" s="337"/>
      <c r="UHB950" s="337"/>
      <c r="UHC950" s="337"/>
      <c r="UHD950" s="337"/>
      <c r="UHE950" s="337"/>
      <c r="UHF950" s="337"/>
      <c r="UHG950" s="337"/>
      <c r="UHH950" s="337"/>
      <c r="UHI950" s="337"/>
      <c r="UHJ950" s="337"/>
      <c r="UHK950" s="337"/>
      <c r="UHL950" s="337"/>
      <c r="UHM950" s="337"/>
      <c r="UHN950" s="337"/>
      <c r="UHO950" s="337"/>
      <c r="UHP950" s="337"/>
      <c r="UHQ950" s="337"/>
      <c r="UHR950" s="337"/>
      <c r="UHS950" s="337"/>
      <c r="UHT950" s="337"/>
      <c r="UHU950" s="337"/>
      <c r="UHV950" s="337"/>
      <c r="UHW950" s="337"/>
      <c r="UHX950" s="337"/>
      <c r="UHY950" s="337"/>
      <c r="UHZ950" s="337"/>
      <c r="UIA950" s="337"/>
      <c r="UIB950" s="337"/>
      <c r="UIC950" s="337"/>
      <c r="UID950" s="337"/>
      <c r="UIE950" s="337"/>
      <c r="UIF950" s="337"/>
      <c r="UIG950" s="337"/>
      <c r="UIH950" s="337"/>
      <c r="UII950" s="337"/>
      <c r="UIJ950" s="337"/>
      <c r="UIK950" s="337"/>
      <c r="UIL950" s="337"/>
      <c r="UIM950" s="337"/>
      <c r="UIN950" s="337"/>
      <c r="UIO950" s="337"/>
      <c r="UIP950" s="337"/>
      <c r="UIQ950" s="337"/>
      <c r="UIR950" s="337"/>
      <c r="UIS950" s="337"/>
      <c r="UIT950" s="337"/>
      <c r="UIU950" s="337"/>
      <c r="UIV950" s="337"/>
      <c r="UIW950" s="337"/>
      <c r="UIX950" s="337"/>
      <c r="UIY950" s="337"/>
      <c r="UIZ950" s="337"/>
      <c r="UJA950" s="337"/>
      <c r="UJB950" s="337"/>
      <c r="UJC950" s="337"/>
      <c r="UJD950" s="337"/>
      <c r="UJE950" s="337"/>
      <c r="UJF950" s="337"/>
      <c r="UJG950" s="337"/>
      <c r="UJH950" s="337"/>
      <c r="UJI950" s="337"/>
      <c r="UJJ950" s="337"/>
      <c r="UJK950" s="337"/>
      <c r="UJL950" s="337"/>
      <c r="UJM950" s="337"/>
      <c r="UJN950" s="337"/>
      <c r="UJO950" s="337"/>
      <c r="UJP950" s="337"/>
      <c r="UJQ950" s="337"/>
      <c r="UJR950" s="337"/>
      <c r="UJS950" s="337"/>
      <c r="UJT950" s="337"/>
      <c r="UJU950" s="337"/>
      <c r="UJV950" s="337"/>
      <c r="UJW950" s="337"/>
      <c r="UJX950" s="337"/>
      <c r="UJY950" s="337"/>
      <c r="UJZ950" s="337"/>
      <c r="UKA950" s="337"/>
      <c r="UKB950" s="337"/>
      <c r="UKC950" s="337"/>
      <c r="UKD950" s="337"/>
      <c r="UKE950" s="337"/>
      <c r="UKF950" s="337"/>
      <c r="UKG950" s="337"/>
      <c r="UKH950" s="337"/>
      <c r="UKI950" s="337"/>
      <c r="UKJ950" s="337"/>
      <c r="UKK950" s="337"/>
      <c r="UKL950" s="337"/>
      <c r="UKM950" s="337"/>
      <c r="UKN950" s="337"/>
      <c r="UKO950" s="337"/>
      <c r="UKP950" s="337"/>
      <c r="UKQ950" s="337"/>
      <c r="UKR950" s="337"/>
      <c r="UKS950" s="337"/>
      <c r="UKT950" s="337"/>
      <c r="UKU950" s="337"/>
      <c r="UKV950" s="337"/>
      <c r="UKW950" s="337"/>
      <c r="UKX950" s="337"/>
      <c r="UKY950" s="337"/>
      <c r="UKZ950" s="337"/>
      <c r="ULA950" s="337"/>
      <c r="ULB950" s="337"/>
      <c r="ULC950" s="337"/>
      <c r="ULD950" s="337"/>
      <c r="ULE950" s="337"/>
      <c r="ULF950" s="337"/>
      <c r="ULG950" s="337"/>
      <c r="ULH950" s="337"/>
      <c r="ULI950" s="337"/>
      <c r="ULJ950" s="337"/>
      <c r="ULK950" s="337"/>
      <c r="ULL950" s="337"/>
      <c r="ULM950" s="337"/>
      <c r="ULN950" s="337"/>
      <c r="ULO950" s="337"/>
      <c r="ULP950" s="337"/>
      <c r="ULQ950" s="337"/>
      <c r="ULR950" s="337"/>
      <c r="ULS950" s="337"/>
      <c r="ULT950" s="337"/>
      <c r="ULU950" s="337"/>
      <c r="ULV950" s="337"/>
      <c r="ULW950" s="337"/>
      <c r="ULX950" s="337"/>
      <c r="ULY950" s="337"/>
      <c r="ULZ950" s="337"/>
      <c r="UMA950" s="337"/>
      <c r="UMB950" s="337"/>
      <c r="UMC950" s="337"/>
      <c r="UMD950" s="337"/>
      <c r="UME950" s="337"/>
      <c r="UMF950" s="337"/>
      <c r="UMG950" s="337"/>
      <c r="UMH950" s="337"/>
      <c r="UMI950" s="337"/>
      <c r="UMJ950" s="337"/>
      <c r="UMK950" s="337"/>
      <c r="UML950" s="337"/>
      <c r="UMM950" s="337"/>
      <c r="UMN950" s="337"/>
      <c r="UMO950" s="337"/>
      <c r="UMP950" s="337"/>
      <c r="UMQ950" s="337"/>
      <c r="UMR950" s="337"/>
      <c r="UMS950" s="337"/>
      <c r="UMT950" s="337"/>
      <c r="UMU950" s="337"/>
      <c r="UMV950" s="337"/>
      <c r="UMW950" s="337"/>
      <c r="UMX950" s="337"/>
      <c r="UMY950" s="337"/>
      <c r="UMZ950" s="337"/>
      <c r="UNA950" s="337"/>
      <c r="UNB950" s="337"/>
      <c r="UNC950" s="337"/>
      <c r="UND950" s="337"/>
      <c r="UNE950" s="337"/>
      <c r="UNF950" s="337"/>
      <c r="UNG950" s="337"/>
      <c r="UNH950" s="337"/>
      <c r="UNI950" s="337"/>
      <c r="UNJ950" s="337"/>
      <c r="UNK950" s="337"/>
      <c r="UNL950" s="337"/>
      <c r="UNM950" s="337"/>
      <c r="UNN950" s="337"/>
      <c r="UNO950" s="337"/>
      <c r="UNP950" s="337"/>
      <c r="UNQ950" s="337"/>
      <c r="UNR950" s="337"/>
      <c r="UNS950" s="337"/>
      <c r="UNT950" s="337"/>
      <c r="UNU950" s="337"/>
      <c r="UNV950" s="337"/>
      <c r="UNW950" s="337"/>
      <c r="UNX950" s="337"/>
      <c r="UNY950" s="337"/>
      <c r="UNZ950" s="337"/>
      <c r="UOA950" s="337"/>
      <c r="UOB950" s="337"/>
      <c r="UOC950" s="337"/>
      <c r="UOD950" s="337"/>
      <c r="UOE950" s="337"/>
      <c r="UOF950" s="337"/>
      <c r="UOG950" s="337"/>
      <c r="UOH950" s="337"/>
      <c r="UOI950" s="337"/>
      <c r="UOJ950" s="337"/>
      <c r="UOK950" s="337"/>
      <c r="UOL950" s="337"/>
      <c r="UOM950" s="337"/>
      <c r="UON950" s="337"/>
      <c r="UOO950" s="337"/>
      <c r="UOP950" s="337"/>
      <c r="UOQ950" s="337"/>
      <c r="UOR950" s="337"/>
      <c r="UOS950" s="337"/>
      <c r="UOT950" s="337"/>
      <c r="UOU950" s="337"/>
      <c r="UOV950" s="337"/>
      <c r="UOW950" s="337"/>
      <c r="UOX950" s="337"/>
      <c r="UOY950" s="337"/>
      <c r="UOZ950" s="337"/>
      <c r="UPA950" s="337"/>
      <c r="UPB950" s="337"/>
      <c r="UPC950" s="337"/>
      <c r="UPD950" s="337"/>
      <c r="UPE950" s="337"/>
      <c r="UPF950" s="337"/>
      <c r="UPG950" s="337"/>
      <c r="UPH950" s="337"/>
      <c r="UPI950" s="337"/>
      <c r="UPJ950" s="337"/>
      <c r="UPK950" s="337"/>
      <c r="UPL950" s="337"/>
      <c r="UPM950" s="337"/>
      <c r="UPN950" s="337"/>
      <c r="UPO950" s="337"/>
      <c r="UPP950" s="337"/>
      <c r="UPQ950" s="337"/>
      <c r="UPR950" s="337"/>
      <c r="UPS950" s="337"/>
      <c r="UPT950" s="337"/>
      <c r="UPU950" s="337"/>
      <c r="UPV950" s="337"/>
      <c r="UPW950" s="337"/>
      <c r="UPX950" s="337"/>
      <c r="UPY950" s="337"/>
      <c r="UPZ950" s="337"/>
      <c r="UQA950" s="337"/>
      <c r="UQB950" s="337"/>
      <c r="UQC950" s="337"/>
      <c r="UQD950" s="337"/>
      <c r="UQE950" s="337"/>
      <c r="UQF950" s="337"/>
      <c r="UQG950" s="337"/>
      <c r="UQH950" s="337"/>
      <c r="UQI950" s="337"/>
      <c r="UQJ950" s="337"/>
      <c r="UQK950" s="337"/>
      <c r="UQL950" s="337"/>
      <c r="UQM950" s="337"/>
      <c r="UQN950" s="337"/>
      <c r="UQO950" s="337"/>
      <c r="UQP950" s="337"/>
      <c r="UQQ950" s="337"/>
      <c r="UQR950" s="337"/>
      <c r="UQS950" s="337"/>
      <c r="UQT950" s="337"/>
      <c r="UQU950" s="337"/>
      <c r="UQV950" s="337"/>
      <c r="UQW950" s="337"/>
      <c r="UQX950" s="337"/>
      <c r="UQY950" s="337"/>
      <c r="UQZ950" s="337"/>
      <c r="URA950" s="337"/>
      <c r="URB950" s="337"/>
      <c r="URC950" s="337"/>
      <c r="URD950" s="337"/>
      <c r="URE950" s="337"/>
      <c r="URF950" s="337"/>
      <c r="URG950" s="337"/>
      <c r="URH950" s="337"/>
      <c r="URI950" s="337"/>
      <c r="URJ950" s="337"/>
      <c r="URK950" s="337"/>
      <c r="URL950" s="337"/>
      <c r="URM950" s="337"/>
      <c r="URN950" s="337"/>
      <c r="URO950" s="337"/>
      <c r="URP950" s="337"/>
      <c r="URQ950" s="337"/>
      <c r="URR950" s="337"/>
      <c r="URS950" s="337"/>
      <c r="URT950" s="337"/>
      <c r="URU950" s="337"/>
      <c r="URV950" s="337"/>
      <c r="URW950" s="337"/>
      <c r="URX950" s="337"/>
      <c r="URY950" s="337"/>
      <c r="URZ950" s="337"/>
      <c r="USA950" s="337"/>
      <c r="USB950" s="337"/>
      <c r="USC950" s="337"/>
      <c r="USD950" s="337"/>
      <c r="USE950" s="337"/>
      <c r="USF950" s="337"/>
      <c r="USG950" s="337"/>
      <c r="USH950" s="337"/>
      <c r="USI950" s="337"/>
      <c r="USJ950" s="337"/>
      <c r="USK950" s="337"/>
      <c r="USL950" s="337"/>
      <c r="USM950" s="337"/>
      <c r="USN950" s="337"/>
      <c r="USO950" s="337"/>
      <c r="USP950" s="337"/>
      <c r="USQ950" s="337"/>
      <c r="USR950" s="337"/>
      <c r="USS950" s="337"/>
      <c r="UST950" s="337"/>
      <c r="USU950" s="337"/>
      <c r="USV950" s="337"/>
      <c r="USW950" s="337"/>
      <c r="USX950" s="337"/>
      <c r="USY950" s="337"/>
      <c r="USZ950" s="337"/>
      <c r="UTA950" s="337"/>
      <c r="UTB950" s="337"/>
      <c r="UTC950" s="337"/>
      <c r="UTD950" s="337"/>
      <c r="UTE950" s="337"/>
      <c r="UTF950" s="337"/>
      <c r="UTG950" s="337"/>
      <c r="UTH950" s="337"/>
      <c r="UTI950" s="337"/>
      <c r="UTJ950" s="337"/>
      <c r="UTK950" s="337"/>
      <c r="UTL950" s="337"/>
      <c r="UTM950" s="337"/>
      <c r="UTN950" s="337"/>
      <c r="UTO950" s="337"/>
      <c r="UTP950" s="337"/>
      <c r="UTQ950" s="337"/>
      <c r="UTR950" s="337"/>
      <c r="UTS950" s="337"/>
      <c r="UTT950" s="337"/>
      <c r="UTU950" s="337"/>
      <c r="UTV950" s="337"/>
      <c r="UTW950" s="337"/>
      <c r="UTX950" s="337"/>
      <c r="UTY950" s="337"/>
      <c r="UTZ950" s="337"/>
      <c r="UUA950" s="337"/>
      <c r="UUB950" s="337"/>
      <c r="UUC950" s="337"/>
      <c r="UUD950" s="337"/>
      <c r="UUE950" s="337"/>
      <c r="UUF950" s="337"/>
      <c r="UUG950" s="337"/>
      <c r="UUH950" s="337"/>
      <c r="UUI950" s="337"/>
      <c r="UUJ950" s="337"/>
      <c r="UUK950" s="337"/>
      <c r="UUL950" s="337"/>
      <c r="UUM950" s="337"/>
      <c r="UUN950" s="337"/>
      <c r="UUO950" s="337"/>
      <c r="UUP950" s="337"/>
      <c r="UUQ950" s="337"/>
      <c r="UUR950" s="337"/>
      <c r="UUS950" s="337"/>
      <c r="UUT950" s="337"/>
      <c r="UUU950" s="337"/>
      <c r="UUV950" s="337"/>
      <c r="UUW950" s="337"/>
      <c r="UUX950" s="337"/>
      <c r="UUY950" s="337"/>
      <c r="UUZ950" s="337"/>
      <c r="UVA950" s="337"/>
      <c r="UVB950" s="337"/>
      <c r="UVC950" s="337"/>
      <c r="UVD950" s="337"/>
      <c r="UVE950" s="337"/>
      <c r="UVF950" s="337"/>
      <c r="UVG950" s="337"/>
      <c r="UVH950" s="337"/>
      <c r="UVI950" s="337"/>
      <c r="UVJ950" s="337"/>
      <c r="UVK950" s="337"/>
      <c r="UVL950" s="337"/>
      <c r="UVM950" s="337"/>
      <c r="UVN950" s="337"/>
      <c r="UVO950" s="337"/>
      <c r="UVP950" s="337"/>
      <c r="UVQ950" s="337"/>
      <c r="UVR950" s="337"/>
      <c r="UVS950" s="337"/>
      <c r="UVT950" s="337"/>
      <c r="UVU950" s="337"/>
      <c r="UVV950" s="337"/>
      <c r="UVW950" s="337"/>
      <c r="UVX950" s="337"/>
      <c r="UVY950" s="337"/>
      <c r="UVZ950" s="337"/>
      <c r="UWA950" s="337"/>
      <c r="UWB950" s="337"/>
      <c r="UWC950" s="337"/>
      <c r="UWD950" s="337"/>
      <c r="UWE950" s="337"/>
      <c r="UWF950" s="337"/>
      <c r="UWG950" s="337"/>
      <c r="UWH950" s="337"/>
      <c r="UWI950" s="337"/>
      <c r="UWJ950" s="337"/>
      <c r="UWK950" s="337"/>
      <c r="UWL950" s="337"/>
      <c r="UWM950" s="337"/>
      <c r="UWN950" s="337"/>
      <c r="UWO950" s="337"/>
      <c r="UWP950" s="337"/>
      <c r="UWQ950" s="337"/>
      <c r="UWR950" s="337"/>
      <c r="UWS950" s="337"/>
      <c r="UWT950" s="337"/>
      <c r="UWU950" s="337"/>
      <c r="UWV950" s="337"/>
      <c r="UWW950" s="337"/>
      <c r="UWX950" s="337"/>
      <c r="UWY950" s="337"/>
      <c r="UWZ950" s="337"/>
      <c r="UXA950" s="337"/>
      <c r="UXB950" s="337"/>
      <c r="UXC950" s="337"/>
      <c r="UXD950" s="337"/>
      <c r="UXE950" s="337"/>
      <c r="UXF950" s="337"/>
      <c r="UXG950" s="337"/>
      <c r="UXH950" s="337"/>
      <c r="UXI950" s="337"/>
      <c r="UXJ950" s="337"/>
      <c r="UXK950" s="337"/>
      <c r="UXL950" s="337"/>
      <c r="UXM950" s="337"/>
      <c r="UXN950" s="337"/>
      <c r="UXO950" s="337"/>
      <c r="UXP950" s="337"/>
      <c r="UXQ950" s="337"/>
      <c r="UXR950" s="337"/>
      <c r="UXS950" s="337"/>
      <c r="UXT950" s="337"/>
      <c r="UXU950" s="337"/>
      <c r="UXV950" s="337"/>
      <c r="UXW950" s="337"/>
      <c r="UXX950" s="337"/>
      <c r="UXY950" s="337"/>
      <c r="UXZ950" s="337"/>
      <c r="UYA950" s="337"/>
      <c r="UYB950" s="337"/>
      <c r="UYC950" s="337"/>
      <c r="UYD950" s="337"/>
      <c r="UYE950" s="337"/>
      <c r="UYF950" s="337"/>
      <c r="UYG950" s="337"/>
      <c r="UYH950" s="337"/>
      <c r="UYI950" s="337"/>
      <c r="UYJ950" s="337"/>
      <c r="UYK950" s="337"/>
      <c r="UYL950" s="337"/>
      <c r="UYM950" s="337"/>
      <c r="UYN950" s="337"/>
      <c r="UYO950" s="337"/>
      <c r="UYP950" s="337"/>
      <c r="UYQ950" s="337"/>
      <c r="UYR950" s="337"/>
      <c r="UYS950" s="337"/>
      <c r="UYT950" s="337"/>
      <c r="UYU950" s="337"/>
      <c r="UYV950" s="337"/>
      <c r="UYW950" s="337"/>
      <c r="UYX950" s="337"/>
      <c r="UYY950" s="337"/>
      <c r="UYZ950" s="337"/>
      <c r="UZA950" s="337"/>
      <c r="UZB950" s="337"/>
      <c r="UZC950" s="337"/>
      <c r="UZD950" s="337"/>
      <c r="UZE950" s="337"/>
      <c r="UZF950" s="337"/>
      <c r="UZG950" s="337"/>
      <c r="UZH950" s="337"/>
      <c r="UZI950" s="337"/>
      <c r="UZJ950" s="337"/>
      <c r="UZK950" s="337"/>
      <c r="UZL950" s="337"/>
      <c r="UZM950" s="337"/>
      <c r="UZN950" s="337"/>
      <c r="UZO950" s="337"/>
      <c r="UZP950" s="337"/>
      <c r="UZQ950" s="337"/>
      <c r="UZR950" s="337"/>
      <c r="UZS950" s="337"/>
      <c r="UZT950" s="337"/>
      <c r="UZU950" s="337"/>
      <c r="UZV950" s="337"/>
      <c r="UZW950" s="337"/>
      <c r="UZX950" s="337"/>
      <c r="UZY950" s="337"/>
      <c r="UZZ950" s="337"/>
      <c r="VAA950" s="337"/>
      <c r="VAB950" s="337"/>
      <c r="VAC950" s="337"/>
      <c r="VAD950" s="337"/>
      <c r="VAE950" s="337"/>
      <c r="VAF950" s="337"/>
      <c r="VAG950" s="337"/>
      <c r="VAH950" s="337"/>
      <c r="VAI950" s="337"/>
      <c r="VAJ950" s="337"/>
      <c r="VAK950" s="337"/>
      <c r="VAL950" s="337"/>
      <c r="VAM950" s="337"/>
      <c r="VAN950" s="337"/>
      <c r="VAO950" s="337"/>
      <c r="VAP950" s="337"/>
      <c r="VAQ950" s="337"/>
      <c r="VAR950" s="337"/>
      <c r="VAS950" s="337"/>
      <c r="VAT950" s="337"/>
      <c r="VAU950" s="337"/>
      <c r="VAV950" s="337"/>
      <c r="VAW950" s="337"/>
      <c r="VAX950" s="337"/>
      <c r="VAY950" s="337"/>
      <c r="VAZ950" s="337"/>
      <c r="VBA950" s="337"/>
      <c r="VBB950" s="337"/>
      <c r="VBC950" s="337"/>
      <c r="VBD950" s="337"/>
      <c r="VBE950" s="337"/>
      <c r="VBF950" s="337"/>
      <c r="VBG950" s="337"/>
      <c r="VBH950" s="337"/>
      <c r="VBI950" s="337"/>
      <c r="VBJ950" s="337"/>
      <c r="VBK950" s="337"/>
      <c r="VBL950" s="337"/>
      <c r="VBM950" s="337"/>
      <c r="VBN950" s="337"/>
      <c r="VBO950" s="337"/>
      <c r="VBP950" s="337"/>
      <c r="VBQ950" s="337"/>
      <c r="VBR950" s="337"/>
      <c r="VBS950" s="337"/>
      <c r="VBT950" s="337"/>
      <c r="VBU950" s="337"/>
      <c r="VBV950" s="337"/>
      <c r="VBW950" s="337"/>
      <c r="VBX950" s="337"/>
      <c r="VBY950" s="337"/>
      <c r="VBZ950" s="337"/>
      <c r="VCA950" s="337"/>
      <c r="VCB950" s="337"/>
      <c r="VCC950" s="337"/>
      <c r="VCD950" s="337"/>
      <c r="VCE950" s="337"/>
      <c r="VCF950" s="337"/>
      <c r="VCG950" s="337"/>
      <c r="VCH950" s="337"/>
      <c r="VCI950" s="337"/>
      <c r="VCJ950" s="337"/>
      <c r="VCK950" s="337"/>
      <c r="VCL950" s="337"/>
      <c r="VCM950" s="337"/>
      <c r="VCN950" s="337"/>
      <c r="VCO950" s="337"/>
      <c r="VCP950" s="337"/>
      <c r="VCQ950" s="337"/>
      <c r="VCR950" s="337"/>
      <c r="VCS950" s="337"/>
      <c r="VCT950" s="337"/>
      <c r="VCU950" s="337"/>
      <c r="VCV950" s="337"/>
      <c r="VCW950" s="337"/>
      <c r="VCX950" s="337"/>
      <c r="VCY950" s="337"/>
      <c r="VCZ950" s="337"/>
      <c r="VDA950" s="337"/>
      <c r="VDB950" s="337"/>
      <c r="VDC950" s="337"/>
      <c r="VDD950" s="337"/>
      <c r="VDE950" s="337"/>
      <c r="VDF950" s="337"/>
      <c r="VDG950" s="337"/>
      <c r="VDH950" s="337"/>
      <c r="VDI950" s="337"/>
      <c r="VDJ950" s="337"/>
      <c r="VDK950" s="337"/>
      <c r="VDL950" s="337"/>
      <c r="VDM950" s="337"/>
      <c r="VDN950" s="337"/>
      <c r="VDO950" s="337"/>
      <c r="VDP950" s="337"/>
      <c r="VDQ950" s="337"/>
      <c r="VDR950" s="337"/>
      <c r="VDS950" s="337"/>
      <c r="VDT950" s="337"/>
      <c r="VDU950" s="337"/>
      <c r="VDV950" s="337"/>
      <c r="VDW950" s="337"/>
      <c r="VDX950" s="337"/>
      <c r="VDY950" s="337"/>
      <c r="VDZ950" s="337"/>
      <c r="VEA950" s="337"/>
      <c r="VEB950" s="337"/>
      <c r="VEC950" s="337"/>
      <c r="VED950" s="337"/>
      <c r="VEE950" s="337"/>
      <c r="VEF950" s="337"/>
      <c r="VEG950" s="337"/>
      <c r="VEH950" s="337"/>
      <c r="VEI950" s="337"/>
      <c r="VEJ950" s="337"/>
      <c r="VEK950" s="337"/>
      <c r="VEL950" s="337"/>
      <c r="VEM950" s="337"/>
      <c r="VEN950" s="337"/>
      <c r="VEO950" s="337"/>
      <c r="VEP950" s="337"/>
      <c r="VEQ950" s="337"/>
      <c r="VER950" s="337"/>
      <c r="VES950" s="337"/>
      <c r="VET950" s="337"/>
      <c r="VEU950" s="337"/>
      <c r="VEV950" s="337"/>
      <c r="VEW950" s="337"/>
      <c r="VEX950" s="337"/>
      <c r="VEY950" s="337"/>
      <c r="VEZ950" s="337"/>
      <c r="VFA950" s="337"/>
      <c r="VFB950" s="337"/>
      <c r="VFC950" s="337"/>
      <c r="VFD950" s="337"/>
      <c r="VFE950" s="337"/>
      <c r="VFF950" s="337"/>
      <c r="VFG950" s="337"/>
      <c r="VFH950" s="337"/>
      <c r="VFI950" s="337"/>
      <c r="VFJ950" s="337"/>
      <c r="VFK950" s="337"/>
      <c r="VFL950" s="337"/>
      <c r="VFM950" s="337"/>
      <c r="VFN950" s="337"/>
      <c r="VFO950" s="337"/>
      <c r="VFP950" s="337"/>
      <c r="VFQ950" s="337"/>
      <c r="VFR950" s="337"/>
      <c r="VFS950" s="337"/>
      <c r="VFT950" s="337"/>
      <c r="VFU950" s="337"/>
      <c r="VFV950" s="337"/>
      <c r="VFW950" s="337"/>
      <c r="VFX950" s="337"/>
      <c r="VFY950" s="337"/>
      <c r="VFZ950" s="337"/>
      <c r="VGA950" s="337"/>
      <c r="VGB950" s="337"/>
      <c r="VGC950" s="337"/>
      <c r="VGD950" s="337"/>
      <c r="VGE950" s="337"/>
      <c r="VGF950" s="337"/>
      <c r="VGG950" s="337"/>
      <c r="VGH950" s="337"/>
      <c r="VGI950" s="337"/>
      <c r="VGJ950" s="337"/>
      <c r="VGK950" s="337"/>
      <c r="VGL950" s="337"/>
      <c r="VGM950" s="337"/>
      <c r="VGN950" s="337"/>
      <c r="VGO950" s="337"/>
      <c r="VGP950" s="337"/>
      <c r="VGQ950" s="337"/>
      <c r="VGR950" s="337"/>
      <c r="VGS950" s="337"/>
      <c r="VGT950" s="337"/>
      <c r="VGU950" s="337"/>
      <c r="VGV950" s="337"/>
      <c r="VGW950" s="337"/>
      <c r="VGX950" s="337"/>
      <c r="VGY950" s="337"/>
      <c r="VGZ950" s="337"/>
      <c r="VHA950" s="337"/>
      <c r="VHB950" s="337"/>
      <c r="VHC950" s="337"/>
      <c r="VHD950" s="337"/>
      <c r="VHE950" s="337"/>
      <c r="VHF950" s="337"/>
      <c r="VHG950" s="337"/>
      <c r="VHH950" s="337"/>
      <c r="VHI950" s="337"/>
      <c r="VHJ950" s="337"/>
      <c r="VHK950" s="337"/>
      <c r="VHL950" s="337"/>
      <c r="VHM950" s="337"/>
      <c r="VHN950" s="337"/>
      <c r="VHO950" s="337"/>
      <c r="VHP950" s="337"/>
      <c r="VHQ950" s="337"/>
      <c r="VHR950" s="337"/>
      <c r="VHS950" s="337"/>
      <c r="VHT950" s="337"/>
      <c r="VHU950" s="337"/>
      <c r="VHV950" s="337"/>
      <c r="VHW950" s="337"/>
      <c r="VHX950" s="337"/>
      <c r="VHY950" s="337"/>
      <c r="VHZ950" s="337"/>
      <c r="VIA950" s="337"/>
      <c r="VIB950" s="337"/>
      <c r="VIC950" s="337"/>
      <c r="VID950" s="337"/>
      <c r="VIE950" s="337"/>
      <c r="VIF950" s="337"/>
      <c r="VIG950" s="337"/>
      <c r="VIH950" s="337"/>
      <c r="VII950" s="337"/>
      <c r="VIJ950" s="337"/>
      <c r="VIK950" s="337"/>
      <c r="VIL950" s="337"/>
      <c r="VIM950" s="337"/>
      <c r="VIN950" s="337"/>
      <c r="VIO950" s="337"/>
      <c r="VIP950" s="337"/>
      <c r="VIQ950" s="337"/>
      <c r="VIR950" s="337"/>
      <c r="VIS950" s="337"/>
      <c r="VIT950" s="337"/>
      <c r="VIU950" s="337"/>
      <c r="VIV950" s="337"/>
      <c r="VIW950" s="337"/>
      <c r="VIX950" s="337"/>
      <c r="VIY950" s="337"/>
      <c r="VIZ950" s="337"/>
      <c r="VJA950" s="337"/>
      <c r="VJB950" s="337"/>
      <c r="VJC950" s="337"/>
      <c r="VJD950" s="337"/>
      <c r="VJE950" s="337"/>
      <c r="VJF950" s="337"/>
      <c r="VJG950" s="337"/>
      <c r="VJH950" s="337"/>
      <c r="VJI950" s="337"/>
      <c r="VJJ950" s="337"/>
      <c r="VJK950" s="337"/>
      <c r="VJL950" s="337"/>
      <c r="VJM950" s="337"/>
      <c r="VJN950" s="337"/>
      <c r="VJO950" s="337"/>
      <c r="VJP950" s="337"/>
      <c r="VJQ950" s="337"/>
      <c r="VJR950" s="337"/>
      <c r="VJS950" s="337"/>
      <c r="VJT950" s="337"/>
      <c r="VJU950" s="337"/>
      <c r="VJV950" s="337"/>
      <c r="VJW950" s="337"/>
      <c r="VJX950" s="337"/>
      <c r="VJY950" s="337"/>
      <c r="VJZ950" s="337"/>
      <c r="VKA950" s="337"/>
      <c r="VKB950" s="337"/>
      <c r="VKC950" s="337"/>
      <c r="VKD950" s="337"/>
      <c r="VKE950" s="337"/>
      <c r="VKF950" s="337"/>
      <c r="VKG950" s="337"/>
      <c r="VKH950" s="337"/>
      <c r="VKI950" s="337"/>
      <c r="VKJ950" s="337"/>
      <c r="VKK950" s="337"/>
      <c r="VKL950" s="337"/>
      <c r="VKM950" s="337"/>
      <c r="VKN950" s="337"/>
      <c r="VKO950" s="337"/>
      <c r="VKP950" s="337"/>
      <c r="VKQ950" s="337"/>
      <c r="VKR950" s="337"/>
      <c r="VKS950" s="337"/>
      <c r="VKT950" s="337"/>
      <c r="VKU950" s="337"/>
      <c r="VKV950" s="337"/>
      <c r="VKW950" s="337"/>
      <c r="VKX950" s="337"/>
      <c r="VKY950" s="337"/>
      <c r="VKZ950" s="337"/>
      <c r="VLA950" s="337"/>
      <c r="VLB950" s="337"/>
      <c r="VLC950" s="337"/>
      <c r="VLD950" s="337"/>
      <c r="VLE950" s="337"/>
      <c r="VLF950" s="337"/>
      <c r="VLG950" s="337"/>
      <c r="VLH950" s="337"/>
      <c r="VLI950" s="337"/>
      <c r="VLJ950" s="337"/>
      <c r="VLK950" s="337"/>
      <c r="VLL950" s="337"/>
      <c r="VLM950" s="337"/>
      <c r="VLN950" s="337"/>
      <c r="VLO950" s="337"/>
      <c r="VLP950" s="337"/>
      <c r="VLQ950" s="337"/>
      <c r="VLR950" s="337"/>
      <c r="VLS950" s="337"/>
      <c r="VLT950" s="337"/>
      <c r="VLU950" s="337"/>
      <c r="VLV950" s="337"/>
      <c r="VLW950" s="337"/>
      <c r="VLX950" s="337"/>
      <c r="VLY950" s="337"/>
      <c r="VLZ950" s="337"/>
      <c r="VMA950" s="337"/>
      <c r="VMB950" s="337"/>
      <c r="VMC950" s="337"/>
      <c r="VMD950" s="337"/>
      <c r="VME950" s="337"/>
      <c r="VMF950" s="337"/>
      <c r="VMG950" s="337"/>
      <c r="VMH950" s="337"/>
      <c r="VMI950" s="337"/>
      <c r="VMJ950" s="337"/>
      <c r="VMK950" s="337"/>
      <c r="VML950" s="337"/>
      <c r="VMM950" s="337"/>
      <c r="VMN950" s="337"/>
      <c r="VMO950" s="337"/>
      <c r="VMP950" s="337"/>
      <c r="VMQ950" s="337"/>
      <c r="VMR950" s="337"/>
      <c r="VMS950" s="337"/>
      <c r="VMT950" s="337"/>
      <c r="VMU950" s="337"/>
      <c r="VMV950" s="337"/>
      <c r="VMW950" s="337"/>
      <c r="VMX950" s="337"/>
      <c r="VMY950" s="337"/>
      <c r="VMZ950" s="337"/>
      <c r="VNA950" s="337"/>
      <c r="VNB950" s="337"/>
      <c r="VNC950" s="337"/>
      <c r="VND950" s="337"/>
      <c r="VNE950" s="337"/>
      <c r="VNF950" s="337"/>
      <c r="VNG950" s="337"/>
      <c r="VNH950" s="337"/>
      <c r="VNI950" s="337"/>
      <c r="VNJ950" s="337"/>
      <c r="VNK950" s="337"/>
      <c r="VNL950" s="337"/>
      <c r="VNM950" s="337"/>
      <c r="VNN950" s="337"/>
      <c r="VNO950" s="337"/>
      <c r="VNP950" s="337"/>
      <c r="VNQ950" s="337"/>
      <c r="VNR950" s="337"/>
      <c r="VNS950" s="337"/>
      <c r="VNT950" s="337"/>
      <c r="VNU950" s="337"/>
      <c r="VNV950" s="337"/>
      <c r="VNW950" s="337"/>
      <c r="VNX950" s="337"/>
      <c r="VNY950" s="337"/>
      <c r="VNZ950" s="337"/>
      <c r="VOA950" s="337"/>
      <c r="VOB950" s="337"/>
      <c r="VOC950" s="337"/>
      <c r="VOD950" s="337"/>
      <c r="VOE950" s="337"/>
      <c r="VOF950" s="337"/>
      <c r="VOG950" s="337"/>
      <c r="VOH950" s="337"/>
      <c r="VOI950" s="337"/>
      <c r="VOJ950" s="337"/>
      <c r="VOK950" s="337"/>
      <c r="VOL950" s="337"/>
      <c r="VOM950" s="337"/>
      <c r="VON950" s="337"/>
      <c r="VOO950" s="337"/>
      <c r="VOP950" s="337"/>
      <c r="VOQ950" s="337"/>
      <c r="VOR950" s="337"/>
      <c r="VOS950" s="337"/>
      <c r="VOT950" s="337"/>
      <c r="VOU950" s="337"/>
      <c r="VOV950" s="337"/>
      <c r="VOW950" s="337"/>
      <c r="VOX950" s="337"/>
      <c r="VOY950" s="337"/>
      <c r="VOZ950" s="337"/>
      <c r="VPA950" s="337"/>
      <c r="VPB950" s="337"/>
      <c r="VPC950" s="337"/>
      <c r="VPD950" s="337"/>
      <c r="VPE950" s="337"/>
      <c r="VPF950" s="337"/>
      <c r="VPG950" s="337"/>
      <c r="VPH950" s="337"/>
      <c r="VPI950" s="337"/>
      <c r="VPJ950" s="337"/>
      <c r="VPK950" s="337"/>
      <c r="VPL950" s="337"/>
      <c r="VPM950" s="337"/>
      <c r="VPN950" s="337"/>
      <c r="VPO950" s="337"/>
      <c r="VPP950" s="337"/>
      <c r="VPQ950" s="337"/>
      <c r="VPR950" s="337"/>
      <c r="VPS950" s="337"/>
      <c r="VPT950" s="337"/>
      <c r="VPU950" s="337"/>
      <c r="VPV950" s="337"/>
      <c r="VPW950" s="337"/>
      <c r="VPX950" s="337"/>
      <c r="VPY950" s="337"/>
      <c r="VPZ950" s="337"/>
      <c r="VQA950" s="337"/>
      <c r="VQB950" s="337"/>
      <c r="VQC950" s="337"/>
      <c r="VQD950" s="337"/>
      <c r="VQE950" s="337"/>
      <c r="VQF950" s="337"/>
      <c r="VQG950" s="337"/>
      <c r="VQH950" s="337"/>
      <c r="VQI950" s="337"/>
      <c r="VQJ950" s="337"/>
      <c r="VQK950" s="337"/>
      <c r="VQL950" s="337"/>
      <c r="VQM950" s="337"/>
      <c r="VQN950" s="337"/>
      <c r="VQO950" s="337"/>
      <c r="VQP950" s="337"/>
      <c r="VQQ950" s="337"/>
      <c r="VQR950" s="337"/>
      <c r="VQS950" s="337"/>
      <c r="VQT950" s="337"/>
      <c r="VQU950" s="337"/>
      <c r="VQV950" s="337"/>
      <c r="VQW950" s="337"/>
      <c r="VQX950" s="337"/>
      <c r="VQY950" s="337"/>
      <c r="VQZ950" s="337"/>
      <c r="VRA950" s="337"/>
      <c r="VRB950" s="337"/>
      <c r="VRC950" s="337"/>
      <c r="VRD950" s="337"/>
      <c r="VRE950" s="337"/>
      <c r="VRF950" s="337"/>
      <c r="VRG950" s="337"/>
      <c r="VRH950" s="337"/>
      <c r="VRI950" s="337"/>
      <c r="VRJ950" s="337"/>
      <c r="VRK950" s="337"/>
      <c r="VRL950" s="337"/>
      <c r="VRM950" s="337"/>
      <c r="VRN950" s="337"/>
      <c r="VRO950" s="337"/>
      <c r="VRP950" s="337"/>
      <c r="VRQ950" s="337"/>
      <c r="VRR950" s="337"/>
      <c r="VRS950" s="337"/>
      <c r="VRT950" s="337"/>
      <c r="VRU950" s="337"/>
      <c r="VRV950" s="337"/>
      <c r="VRW950" s="337"/>
      <c r="VRX950" s="337"/>
      <c r="VRY950" s="337"/>
      <c r="VRZ950" s="337"/>
      <c r="VSA950" s="337"/>
      <c r="VSB950" s="337"/>
      <c r="VSC950" s="337"/>
      <c r="VSD950" s="337"/>
      <c r="VSE950" s="337"/>
      <c r="VSF950" s="337"/>
      <c r="VSG950" s="337"/>
      <c r="VSH950" s="337"/>
      <c r="VSI950" s="337"/>
      <c r="VSJ950" s="337"/>
      <c r="VSK950" s="337"/>
      <c r="VSL950" s="337"/>
      <c r="VSM950" s="337"/>
      <c r="VSN950" s="337"/>
      <c r="VSO950" s="337"/>
      <c r="VSP950" s="337"/>
      <c r="VSQ950" s="337"/>
      <c r="VSR950" s="337"/>
      <c r="VSS950" s="337"/>
      <c r="VST950" s="337"/>
      <c r="VSU950" s="337"/>
      <c r="VSV950" s="337"/>
      <c r="VSW950" s="337"/>
      <c r="VSX950" s="337"/>
      <c r="VSY950" s="337"/>
      <c r="VSZ950" s="337"/>
      <c r="VTA950" s="337"/>
      <c r="VTB950" s="337"/>
      <c r="VTC950" s="337"/>
      <c r="VTD950" s="337"/>
      <c r="VTE950" s="337"/>
      <c r="VTF950" s="337"/>
      <c r="VTG950" s="337"/>
      <c r="VTH950" s="337"/>
      <c r="VTI950" s="337"/>
      <c r="VTJ950" s="337"/>
      <c r="VTK950" s="337"/>
      <c r="VTL950" s="337"/>
      <c r="VTM950" s="337"/>
      <c r="VTN950" s="337"/>
      <c r="VTO950" s="337"/>
      <c r="VTP950" s="337"/>
      <c r="VTQ950" s="337"/>
      <c r="VTR950" s="337"/>
      <c r="VTS950" s="337"/>
      <c r="VTT950" s="337"/>
      <c r="VTU950" s="337"/>
      <c r="VTV950" s="337"/>
      <c r="VTW950" s="337"/>
      <c r="VTX950" s="337"/>
      <c r="VTY950" s="337"/>
      <c r="VTZ950" s="337"/>
      <c r="VUA950" s="337"/>
      <c r="VUB950" s="337"/>
      <c r="VUC950" s="337"/>
      <c r="VUD950" s="337"/>
      <c r="VUE950" s="337"/>
      <c r="VUF950" s="337"/>
      <c r="VUG950" s="337"/>
      <c r="VUH950" s="337"/>
      <c r="VUI950" s="337"/>
      <c r="VUJ950" s="337"/>
      <c r="VUK950" s="337"/>
      <c r="VUL950" s="337"/>
      <c r="VUM950" s="337"/>
      <c r="VUN950" s="337"/>
      <c r="VUO950" s="337"/>
      <c r="VUP950" s="337"/>
      <c r="VUQ950" s="337"/>
      <c r="VUR950" s="337"/>
      <c r="VUS950" s="337"/>
      <c r="VUT950" s="337"/>
      <c r="VUU950" s="337"/>
      <c r="VUV950" s="337"/>
      <c r="VUW950" s="337"/>
      <c r="VUX950" s="337"/>
      <c r="VUY950" s="337"/>
      <c r="VUZ950" s="337"/>
      <c r="VVA950" s="337"/>
      <c r="VVB950" s="337"/>
      <c r="VVC950" s="337"/>
      <c r="VVD950" s="337"/>
      <c r="VVE950" s="337"/>
      <c r="VVF950" s="337"/>
      <c r="VVG950" s="337"/>
      <c r="VVH950" s="337"/>
      <c r="VVI950" s="337"/>
      <c r="VVJ950" s="337"/>
      <c r="VVK950" s="337"/>
      <c r="VVL950" s="337"/>
      <c r="VVM950" s="337"/>
      <c r="VVN950" s="337"/>
      <c r="VVO950" s="337"/>
      <c r="VVP950" s="337"/>
      <c r="VVQ950" s="337"/>
      <c r="VVR950" s="337"/>
      <c r="VVS950" s="337"/>
      <c r="VVT950" s="337"/>
      <c r="VVU950" s="337"/>
      <c r="VVV950" s="337"/>
      <c r="VVW950" s="337"/>
      <c r="VVX950" s="337"/>
      <c r="VVY950" s="337"/>
      <c r="VVZ950" s="337"/>
      <c r="VWA950" s="337"/>
      <c r="VWB950" s="337"/>
      <c r="VWC950" s="337"/>
      <c r="VWD950" s="337"/>
      <c r="VWE950" s="337"/>
      <c r="VWF950" s="337"/>
      <c r="VWG950" s="337"/>
      <c r="VWH950" s="337"/>
      <c r="VWI950" s="337"/>
      <c r="VWJ950" s="337"/>
      <c r="VWK950" s="337"/>
      <c r="VWL950" s="337"/>
      <c r="VWM950" s="337"/>
      <c r="VWN950" s="337"/>
      <c r="VWO950" s="337"/>
      <c r="VWP950" s="337"/>
      <c r="VWQ950" s="337"/>
      <c r="VWR950" s="337"/>
      <c r="VWS950" s="337"/>
      <c r="VWT950" s="337"/>
      <c r="VWU950" s="337"/>
      <c r="VWV950" s="337"/>
      <c r="VWW950" s="337"/>
      <c r="VWX950" s="337"/>
      <c r="VWY950" s="337"/>
      <c r="VWZ950" s="337"/>
      <c r="VXA950" s="337"/>
      <c r="VXB950" s="337"/>
      <c r="VXC950" s="337"/>
      <c r="VXD950" s="337"/>
      <c r="VXE950" s="337"/>
      <c r="VXF950" s="337"/>
      <c r="VXG950" s="337"/>
      <c r="VXH950" s="337"/>
      <c r="VXI950" s="337"/>
      <c r="VXJ950" s="337"/>
      <c r="VXK950" s="337"/>
      <c r="VXL950" s="337"/>
      <c r="VXM950" s="337"/>
      <c r="VXN950" s="337"/>
      <c r="VXO950" s="337"/>
      <c r="VXP950" s="337"/>
      <c r="VXQ950" s="337"/>
      <c r="VXR950" s="337"/>
      <c r="VXS950" s="337"/>
      <c r="VXT950" s="337"/>
      <c r="VXU950" s="337"/>
      <c r="VXV950" s="337"/>
      <c r="VXW950" s="337"/>
      <c r="VXX950" s="337"/>
      <c r="VXY950" s="337"/>
      <c r="VXZ950" s="337"/>
      <c r="VYA950" s="337"/>
      <c r="VYB950" s="337"/>
      <c r="VYC950" s="337"/>
      <c r="VYD950" s="337"/>
      <c r="VYE950" s="337"/>
      <c r="VYF950" s="337"/>
      <c r="VYG950" s="337"/>
      <c r="VYH950" s="337"/>
      <c r="VYI950" s="337"/>
      <c r="VYJ950" s="337"/>
      <c r="VYK950" s="337"/>
      <c r="VYL950" s="337"/>
      <c r="VYM950" s="337"/>
      <c r="VYN950" s="337"/>
      <c r="VYO950" s="337"/>
      <c r="VYP950" s="337"/>
      <c r="VYQ950" s="337"/>
      <c r="VYR950" s="337"/>
      <c r="VYS950" s="337"/>
      <c r="VYT950" s="337"/>
      <c r="VYU950" s="337"/>
      <c r="VYV950" s="337"/>
      <c r="VYW950" s="337"/>
      <c r="VYX950" s="337"/>
      <c r="VYY950" s="337"/>
      <c r="VYZ950" s="337"/>
      <c r="VZA950" s="337"/>
      <c r="VZB950" s="337"/>
      <c r="VZC950" s="337"/>
      <c r="VZD950" s="337"/>
      <c r="VZE950" s="337"/>
      <c r="VZF950" s="337"/>
      <c r="VZG950" s="337"/>
      <c r="VZH950" s="337"/>
      <c r="VZI950" s="337"/>
      <c r="VZJ950" s="337"/>
      <c r="VZK950" s="337"/>
      <c r="VZL950" s="337"/>
      <c r="VZM950" s="337"/>
      <c r="VZN950" s="337"/>
      <c r="VZO950" s="337"/>
      <c r="VZP950" s="337"/>
      <c r="VZQ950" s="337"/>
      <c r="VZR950" s="337"/>
      <c r="VZS950" s="337"/>
      <c r="VZT950" s="337"/>
      <c r="VZU950" s="337"/>
      <c r="VZV950" s="337"/>
      <c r="VZW950" s="337"/>
      <c r="VZX950" s="337"/>
      <c r="VZY950" s="337"/>
      <c r="VZZ950" s="337"/>
      <c r="WAA950" s="337"/>
      <c r="WAB950" s="337"/>
      <c r="WAC950" s="337"/>
      <c r="WAD950" s="337"/>
      <c r="WAE950" s="337"/>
      <c r="WAF950" s="337"/>
      <c r="WAG950" s="337"/>
      <c r="WAH950" s="337"/>
      <c r="WAI950" s="337"/>
      <c r="WAJ950" s="337"/>
      <c r="WAK950" s="337"/>
      <c r="WAL950" s="337"/>
      <c r="WAM950" s="337"/>
      <c r="WAN950" s="337"/>
      <c r="WAO950" s="337"/>
      <c r="WAP950" s="337"/>
      <c r="WAQ950" s="337"/>
      <c r="WAR950" s="337"/>
      <c r="WAS950" s="337"/>
      <c r="WAT950" s="337"/>
      <c r="WAU950" s="337"/>
      <c r="WAV950" s="337"/>
      <c r="WAW950" s="337"/>
      <c r="WAX950" s="337"/>
      <c r="WAY950" s="337"/>
      <c r="WAZ950" s="337"/>
      <c r="WBA950" s="337"/>
      <c r="WBB950" s="337"/>
      <c r="WBC950" s="337"/>
      <c r="WBD950" s="337"/>
      <c r="WBE950" s="337"/>
      <c r="WBF950" s="337"/>
      <c r="WBG950" s="337"/>
      <c r="WBH950" s="337"/>
      <c r="WBI950" s="337"/>
      <c r="WBJ950" s="337"/>
      <c r="WBK950" s="337"/>
      <c r="WBL950" s="337"/>
      <c r="WBM950" s="337"/>
      <c r="WBN950" s="337"/>
      <c r="WBO950" s="337"/>
      <c r="WBP950" s="337"/>
      <c r="WBQ950" s="337"/>
      <c r="WBR950" s="337"/>
      <c r="WBS950" s="337"/>
      <c r="WBT950" s="337"/>
      <c r="WBU950" s="337"/>
      <c r="WBV950" s="337"/>
      <c r="WBW950" s="337"/>
      <c r="WBX950" s="337"/>
      <c r="WBY950" s="337"/>
      <c r="WBZ950" s="337"/>
      <c r="WCA950" s="337"/>
      <c r="WCB950" s="337"/>
      <c r="WCC950" s="337"/>
      <c r="WCD950" s="337"/>
      <c r="WCE950" s="337"/>
      <c r="WCF950" s="337"/>
      <c r="WCG950" s="337"/>
      <c r="WCH950" s="337"/>
      <c r="WCI950" s="337"/>
      <c r="WCJ950" s="337"/>
      <c r="WCK950" s="337"/>
      <c r="WCL950" s="337"/>
      <c r="WCM950" s="337"/>
      <c r="WCN950" s="337"/>
      <c r="WCO950" s="337"/>
      <c r="WCP950" s="337"/>
      <c r="WCQ950" s="337"/>
      <c r="WCR950" s="337"/>
      <c r="WCS950" s="337"/>
      <c r="WCT950" s="337"/>
      <c r="WCU950" s="337"/>
      <c r="WCV950" s="337"/>
      <c r="WCW950" s="337"/>
      <c r="WCX950" s="337"/>
      <c r="WCY950" s="337"/>
      <c r="WCZ950" s="337"/>
      <c r="WDA950" s="337"/>
      <c r="WDB950" s="337"/>
      <c r="WDC950" s="337"/>
      <c r="WDD950" s="337"/>
      <c r="WDE950" s="337"/>
      <c r="WDF950" s="337"/>
      <c r="WDG950" s="337"/>
      <c r="WDH950" s="337"/>
      <c r="WDI950" s="337"/>
      <c r="WDJ950" s="337"/>
      <c r="WDK950" s="337"/>
      <c r="WDL950" s="337"/>
      <c r="WDM950" s="337"/>
      <c r="WDN950" s="337"/>
      <c r="WDO950" s="337"/>
      <c r="WDP950" s="337"/>
      <c r="WDQ950" s="337"/>
      <c r="WDR950" s="337"/>
      <c r="WDS950" s="337"/>
      <c r="WDT950" s="337"/>
      <c r="WDU950" s="337"/>
      <c r="WDV950" s="337"/>
      <c r="WDW950" s="337"/>
      <c r="WDX950" s="337"/>
      <c r="WDY950" s="337"/>
      <c r="WDZ950" s="337"/>
      <c r="WEA950" s="337"/>
      <c r="WEB950" s="337"/>
      <c r="WEC950" s="337"/>
      <c r="WED950" s="337"/>
      <c r="WEE950" s="337"/>
      <c r="WEF950" s="337"/>
      <c r="WEG950" s="337"/>
      <c r="WEH950" s="337"/>
      <c r="WEI950" s="337"/>
      <c r="WEJ950" s="337"/>
      <c r="WEK950" s="337"/>
      <c r="WEL950" s="337"/>
      <c r="WEM950" s="337"/>
      <c r="WEN950" s="337"/>
      <c r="WEO950" s="337"/>
      <c r="WEP950" s="337"/>
      <c r="WEQ950" s="337"/>
      <c r="WER950" s="337"/>
      <c r="WES950" s="337"/>
      <c r="WET950" s="337"/>
      <c r="WEU950" s="337"/>
      <c r="WEV950" s="337"/>
      <c r="WEW950" s="337"/>
      <c r="WEX950" s="337"/>
      <c r="WEY950" s="337"/>
      <c r="WEZ950" s="337"/>
      <c r="WFA950" s="337"/>
      <c r="WFB950" s="337"/>
      <c r="WFC950" s="337"/>
      <c r="WFD950" s="337"/>
      <c r="WFE950" s="337"/>
      <c r="WFF950" s="337"/>
      <c r="WFG950" s="337"/>
      <c r="WFH950" s="337"/>
      <c r="WFI950" s="337"/>
      <c r="WFJ950" s="337"/>
      <c r="WFK950" s="337"/>
      <c r="WFL950" s="337"/>
      <c r="WFM950" s="337"/>
      <c r="WFN950" s="337"/>
      <c r="WFO950" s="337"/>
      <c r="WFP950" s="337"/>
      <c r="WFQ950" s="337"/>
      <c r="WFR950" s="337"/>
      <c r="WFS950" s="337"/>
      <c r="WFT950" s="337"/>
      <c r="WFU950" s="337"/>
      <c r="WFV950" s="337"/>
      <c r="WFW950" s="337"/>
      <c r="WFX950" s="337"/>
      <c r="WFY950" s="337"/>
      <c r="WFZ950" s="337"/>
      <c r="WGA950" s="337"/>
      <c r="WGB950" s="337"/>
      <c r="WGC950" s="337"/>
      <c r="WGD950" s="337"/>
      <c r="WGE950" s="337"/>
      <c r="WGF950" s="337"/>
      <c r="WGG950" s="337"/>
      <c r="WGH950" s="337"/>
      <c r="WGI950" s="337"/>
      <c r="WGJ950" s="337"/>
      <c r="WGK950" s="337"/>
      <c r="WGL950" s="337"/>
      <c r="WGM950" s="337"/>
      <c r="WGN950" s="337"/>
      <c r="WGO950" s="337"/>
      <c r="WGP950" s="337"/>
      <c r="WGQ950" s="337"/>
      <c r="WGR950" s="337"/>
      <c r="WGS950" s="337"/>
      <c r="WGT950" s="337"/>
      <c r="WGU950" s="337"/>
      <c r="WGV950" s="337"/>
      <c r="WGW950" s="337"/>
      <c r="WGX950" s="337"/>
      <c r="WGY950" s="337"/>
      <c r="WGZ950" s="337"/>
      <c r="WHA950" s="337"/>
      <c r="WHB950" s="337"/>
      <c r="WHC950" s="337"/>
      <c r="WHD950" s="337"/>
      <c r="WHE950" s="337"/>
      <c r="WHF950" s="337"/>
      <c r="WHG950" s="337"/>
      <c r="WHH950" s="337"/>
      <c r="WHI950" s="337"/>
      <c r="WHJ950" s="337"/>
      <c r="WHK950" s="337"/>
      <c r="WHL950" s="337"/>
      <c r="WHM950" s="337"/>
      <c r="WHN950" s="337"/>
      <c r="WHO950" s="337"/>
      <c r="WHP950" s="337"/>
      <c r="WHQ950" s="337"/>
      <c r="WHR950" s="337"/>
      <c r="WHS950" s="337"/>
      <c r="WHT950" s="337"/>
      <c r="WHU950" s="337"/>
      <c r="WHV950" s="337"/>
      <c r="WHW950" s="337"/>
      <c r="WHX950" s="337"/>
      <c r="WHY950" s="337"/>
      <c r="WHZ950" s="337"/>
      <c r="WIA950" s="337"/>
      <c r="WIB950" s="337"/>
      <c r="WIC950" s="337"/>
      <c r="WID950" s="337"/>
      <c r="WIE950" s="337"/>
      <c r="WIF950" s="337"/>
      <c r="WIG950" s="337"/>
      <c r="WIH950" s="337"/>
      <c r="WII950" s="337"/>
      <c r="WIJ950" s="337"/>
      <c r="WIK950" s="337"/>
      <c r="WIL950" s="337"/>
      <c r="WIM950" s="337"/>
      <c r="WIN950" s="337"/>
      <c r="WIO950" s="337"/>
      <c r="WIP950" s="337"/>
      <c r="WIQ950" s="337"/>
      <c r="WIR950" s="337"/>
      <c r="WIS950" s="337"/>
      <c r="WIT950" s="337"/>
      <c r="WIU950" s="337"/>
      <c r="WIV950" s="337"/>
      <c r="WIW950" s="337"/>
      <c r="WIX950" s="337"/>
      <c r="WIY950" s="337"/>
      <c r="WIZ950" s="337"/>
      <c r="WJA950" s="337"/>
      <c r="WJB950" s="337"/>
      <c r="WJC950" s="337"/>
      <c r="WJD950" s="337"/>
      <c r="WJE950" s="337"/>
      <c r="WJF950" s="337"/>
      <c r="WJG950" s="337"/>
      <c r="WJH950" s="337"/>
      <c r="WJI950" s="337"/>
      <c r="WJJ950" s="337"/>
      <c r="WJK950" s="337"/>
      <c r="WJL950" s="337"/>
      <c r="WJM950" s="337"/>
      <c r="WJN950" s="337"/>
      <c r="WJO950" s="337"/>
      <c r="WJP950" s="337"/>
      <c r="WJQ950" s="337"/>
      <c r="WJR950" s="337"/>
      <c r="WJS950" s="337"/>
      <c r="WJT950" s="337"/>
      <c r="WJU950" s="337"/>
      <c r="WJV950" s="337"/>
      <c r="WJW950" s="337"/>
      <c r="WJX950" s="337"/>
      <c r="WJY950" s="337"/>
      <c r="WJZ950" s="337"/>
      <c r="WKA950" s="337"/>
      <c r="WKB950" s="337"/>
      <c r="WKC950" s="337"/>
      <c r="WKD950" s="337"/>
      <c r="WKE950" s="337"/>
      <c r="WKF950" s="337"/>
      <c r="WKG950" s="337"/>
      <c r="WKH950" s="337"/>
      <c r="WKI950" s="337"/>
      <c r="WKJ950" s="337"/>
      <c r="WKK950" s="337"/>
      <c r="WKL950" s="337"/>
      <c r="WKM950" s="337"/>
      <c r="WKN950" s="337"/>
      <c r="WKO950" s="337"/>
      <c r="WKP950" s="337"/>
      <c r="WKQ950" s="337"/>
      <c r="WKR950" s="337"/>
      <c r="WKS950" s="337"/>
      <c r="WKT950" s="337"/>
      <c r="WKU950" s="337"/>
      <c r="WKV950" s="337"/>
      <c r="WKW950" s="337"/>
      <c r="WKX950" s="337"/>
      <c r="WKY950" s="337"/>
      <c r="WKZ950" s="337"/>
      <c r="WLA950" s="337"/>
      <c r="WLB950" s="337"/>
      <c r="WLC950" s="337"/>
      <c r="WLD950" s="337"/>
      <c r="WLE950" s="337"/>
      <c r="WLF950" s="337"/>
      <c r="WLG950" s="337"/>
      <c r="WLH950" s="337"/>
      <c r="WLI950" s="337"/>
      <c r="WLJ950" s="337"/>
      <c r="WLK950" s="337"/>
      <c r="WLL950" s="337"/>
      <c r="WLM950" s="337"/>
      <c r="WLN950" s="337"/>
      <c r="WLO950" s="337"/>
      <c r="WLP950" s="337"/>
      <c r="WLQ950" s="337"/>
      <c r="WLR950" s="337"/>
      <c r="WLS950" s="337"/>
      <c r="WLT950" s="337"/>
      <c r="WLU950" s="337"/>
      <c r="WLV950" s="337"/>
      <c r="WLW950" s="337"/>
      <c r="WLX950" s="337"/>
      <c r="WLY950" s="337"/>
      <c r="WLZ950" s="337"/>
      <c r="WMA950" s="337"/>
      <c r="WMB950" s="337"/>
      <c r="WMC950" s="337"/>
      <c r="WMD950" s="337"/>
      <c r="WME950" s="337"/>
      <c r="WMF950" s="337"/>
      <c r="WMG950" s="337"/>
      <c r="WMH950" s="337"/>
      <c r="WMI950" s="337"/>
      <c r="WMJ950" s="337"/>
      <c r="WMK950" s="337"/>
      <c r="WML950" s="337"/>
      <c r="WMM950" s="337"/>
      <c r="WMN950" s="337"/>
      <c r="WMO950" s="337"/>
      <c r="WMP950" s="337"/>
      <c r="WMQ950" s="337"/>
      <c r="WMR950" s="337"/>
      <c r="WMS950" s="337"/>
      <c r="WMT950" s="337"/>
      <c r="WMU950" s="337"/>
      <c r="WMV950" s="337"/>
      <c r="WMW950" s="337"/>
      <c r="WMX950" s="337"/>
      <c r="WMY950" s="337"/>
      <c r="WMZ950" s="337"/>
      <c r="WNA950" s="337"/>
      <c r="WNB950" s="337"/>
      <c r="WNC950" s="337"/>
      <c r="WND950" s="337"/>
      <c r="WNE950" s="337"/>
      <c r="WNF950" s="337"/>
      <c r="WNG950" s="337"/>
      <c r="WNH950" s="337"/>
      <c r="WNI950" s="337"/>
      <c r="WNJ950" s="337"/>
      <c r="WNK950" s="337"/>
      <c r="WNL950" s="337"/>
      <c r="WNM950" s="337"/>
      <c r="WNN950" s="337"/>
      <c r="WNO950" s="337"/>
      <c r="WNP950" s="337"/>
      <c r="WNQ950" s="337"/>
      <c r="WNR950" s="337"/>
      <c r="WNS950" s="337"/>
      <c r="WNT950" s="337"/>
      <c r="WNU950" s="337"/>
      <c r="WNV950" s="337"/>
      <c r="WNW950" s="337"/>
      <c r="WNX950" s="337"/>
      <c r="WNY950" s="337"/>
      <c r="WNZ950" s="337"/>
      <c r="WOA950" s="337"/>
      <c r="WOB950" s="337"/>
      <c r="WOC950" s="337"/>
      <c r="WOD950" s="337"/>
      <c r="WOE950" s="337"/>
      <c r="WOF950" s="337"/>
      <c r="WOG950" s="337"/>
      <c r="WOH950" s="337"/>
      <c r="WOI950" s="337"/>
      <c r="WOJ950" s="337"/>
      <c r="WOK950" s="337"/>
      <c r="WOL950" s="337"/>
      <c r="WOM950" s="337"/>
      <c r="WON950" s="337"/>
      <c r="WOO950" s="337"/>
      <c r="WOP950" s="337"/>
      <c r="WOQ950" s="337"/>
      <c r="WOR950" s="337"/>
      <c r="WOS950" s="337"/>
      <c r="WOT950" s="337"/>
      <c r="WOU950" s="337"/>
      <c r="WOV950" s="337"/>
      <c r="WOW950" s="337"/>
      <c r="WOX950" s="337"/>
      <c r="WOY950" s="337"/>
      <c r="WOZ950" s="337"/>
      <c r="WPA950" s="337"/>
      <c r="WPB950" s="337"/>
      <c r="WPC950" s="337"/>
      <c r="WPD950" s="337"/>
      <c r="WPE950" s="337"/>
      <c r="WPF950" s="337"/>
      <c r="WPG950" s="337"/>
      <c r="WPH950" s="337"/>
      <c r="WPI950" s="337"/>
      <c r="WPJ950" s="337"/>
      <c r="WPK950" s="337"/>
      <c r="WPL950" s="337"/>
      <c r="WPM950" s="337"/>
      <c r="WPN950" s="337"/>
      <c r="WPO950" s="337"/>
      <c r="WPP950" s="337"/>
      <c r="WPQ950" s="337"/>
      <c r="WPR950" s="337"/>
      <c r="WPS950" s="337"/>
      <c r="WPT950" s="337"/>
      <c r="WPU950" s="337"/>
      <c r="WPV950" s="337"/>
      <c r="WPW950" s="337"/>
      <c r="WPX950" s="337"/>
      <c r="WPY950" s="337"/>
      <c r="WPZ950" s="337"/>
      <c r="WQA950" s="337"/>
      <c r="WQB950" s="337"/>
      <c r="WQC950" s="337"/>
      <c r="WQD950" s="337"/>
      <c r="WQE950" s="337"/>
      <c r="WQF950" s="337"/>
      <c r="WQG950" s="337"/>
      <c r="WQH950" s="337"/>
      <c r="WQI950" s="337"/>
      <c r="WQJ950" s="337"/>
      <c r="WQK950" s="337"/>
      <c r="WQL950" s="337"/>
      <c r="WQM950" s="337"/>
      <c r="WQN950" s="337"/>
      <c r="WQO950" s="337"/>
      <c r="WQP950" s="337"/>
      <c r="WQQ950" s="337"/>
      <c r="WQR950" s="337"/>
      <c r="WQS950" s="337"/>
      <c r="WQT950" s="337"/>
      <c r="WQU950" s="337"/>
      <c r="WQV950" s="337"/>
      <c r="WQW950" s="337"/>
      <c r="WQX950" s="337"/>
      <c r="WQY950" s="337"/>
      <c r="WQZ950" s="337"/>
      <c r="WRA950" s="337"/>
      <c r="WRB950" s="337"/>
      <c r="WRC950" s="337"/>
      <c r="WRD950" s="337"/>
      <c r="WRE950" s="337"/>
      <c r="WRF950" s="337"/>
      <c r="WRG950" s="337"/>
      <c r="WRH950" s="337"/>
      <c r="WRI950" s="337"/>
      <c r="WRJ950" s="337"/>
      <c r="WRK950" s="337"/>
      <c r="WRL950" s="337"/>
      <c r="WRM950" s="337"/>
      <c r="WRN950" s="337"/>
      <c r="WRO950" s="337"/>
      <c r="WRP950" s="337"/>
      <c r="WRQ950" s="337"/>
      <c r="WRR950" s="337"/>
      <c r="WRS950" s="337"/>
      <c r="WRT950" s="337"/>
      <c r="WRU950" s="337"/>
      <c r="WRV950" s="337"/>
      <c r="WRW950" s="337"/>
      <c r="WRX950" s="337"/>
      <c r="WRY950" s="337"/>
      <c r="WRZ950" s="337"/>
      <c r="WSA950" s="337"/>
      <c r="WSB950" s="337"/>
      <c r="WSC950" s="337"/>
      <c r="WSD950" s="337"/>
      <c r="WSE950" s="337"/>
      <c r="WSF950" s="337"/>
      <c r="WSG950" s="337"/>
      <c r="WSH950" s="337"/>
      <c r="WSI950" s="337"/>
      <c r="WSJ950" s="337"/>
      <c r="WSK950" s="337"/>
      <c r="WSL950" s="337"/>
      <c r="WSM950" s="337"/>
      <c r="WSN950" s="337"/>
      <c r="WSO950" s="337"/>
      <c r="WSP950" s="337"/>
      <c r="WSQ950" s="337"/>
      <c r="WSR950" s="337"/>
      <c r="WSS950" s="337"/>
      <c r="WST950" s="337"/>
      <c r="WSU950" s="337"/>
      <c r="WSV950" s="337"/>
      <c r="WSW950" s="337"/>
      <c r="WSX950" s="337"/>
      <c r="WSY950" s="337"/>
      <c r="WSZ950" s="337"/>
      <c r="WTA950" s="337"/>
      <c r="WTB950" s="337"/>
      <c r="WTC950" s="337"/>
      <c r="WTD950" s="337"/>
      <c r="WTE950" s="337"/>
      <c r="WTF950" s="337"/>
      <c r="WTG950" s="337"/>
      <c r="WTH950" s="337"/>
      <c r="WTI950" s="337"/>
      <c r="WTJ950" s="337"/>
      <c r="WTK950" s="337"/>
      <c r="WTL950" s="337"/>
      <c r="WTM950" s="337"/>
      <c r="WTN950" s="337"/>
      <c r="WTO950" s="337"/>
      <c r="WTP950" s="337"/>
      <c r="WTQ950" s="337"/>
      <c r="WTR950" s="337"/>
      <c r="WTS950" s="337"/>
      <c r="WTT950" s="337"/>
      <c r="WTU950" s="337"/>
      <c r="WTV950" s="337"/>
      <c r="WTW950" s="337"/>
      <c r="WTX950" s="337"/>
      <c r="WTY950" s="337"/>
      <c r="WTZ950" s="337"/>
      <c r="WUA950" s="337"/>
      <c r="WUB950" s="337"/>
      <c r="WUC950" s="337"/>
      <c r="WUD950" s="337"/>
      <c r="WUE950" s="337"/>
      <c r="WUF950" s="337"/>
      <c r="WUG950" s="337"/>
      <c r="WUH950" s="337"/>
      <c r="WUI950" s="337"/>
      <c r="WUJ950" s="337"/>
      <c r="WUK950" s="337"/>
      <c r="WUL950" s="337"/>
      <c r="WUM950" s="337"/>
      <c r="WUN950" s="337"/>
      <c r="WUO950" s="337"/>
      <c r="WUP950" s="337"/>
      <c r="WUQ950" s="337"/>
      <c r="WUR950" s="337"/>
      <c r="WUS950" s="337"/>
      <c r="WUT950" s="337"/>
      <c r="WUU950" s="337"/>
      <c r="WUV950" s="337"/>
      <c r="WUW950" s="337"/>
      <c r="WUX950" s="337"/>
      <c r="WUY950" s="337"/>
      <c r="WUZ950" s="337"/>
      <c r="WVA950" s="337"/>
      <c r="WVB950" s="337"/>
      <c r="WVC950" s="337"/>
      <c r="WVD950" s="337"/>
      <c r="WVE950" s="337"/>
      <c r="WVF950" s="337"/>
      <c r="WVG950" s="337"/>
      <c r="WVH950" s="337"/>
      <c r="WVI950" s="337"/>
      <c r="WVJ950" s="337"/>
      <c r="WVK950" s="337"/>
      <c r="WVL950" s="337"/>
      <c r="WVM950" s="337"/>
      <c r="WVN950" s="337"/>
      <c r="WVO950" s="337"/>
      <c r="WVP950" s="337"/>
      <c r="WVQ950" s="337"/>
      <c r="WVR950" s="337"/>
      <c r="WVS950" s="337"/>
      <c r="WVT950" s="337"/>
      <c r="WVU950" s="337"/>
      <c r="WVV950" s="337"/>
      <c r="WVW950" s="337"/>
      <c r="WVX950" s="337"/>
      <c r="WVY950" s="337"/>
      <c r="WVZ950" s="337"/>
      <c r="WWA950" s="337"/>
      <c r="WWB950" s="337"/>
      <c r="WWC950" s="337"/>
      <c r="WWD950" s="337"/>
      <c r="WWE950" s="337"/>
      <c r="WWF950" s="337"/>
      <c r="WWG950" s="337"/>
      <c r="WWH950" s="337"/>
      <c r="WWI950" s="337"/>
      <c r="WWJ950" s="337"/>
      <c r="WWK950" s="337"/>
      <c r="WWL950" s="337"/>
      <c r="WWM950" s="337"/>
      <c r="WWN950" s="337"/>
      <c r="WWO950" s="337"/>
      <c r="WWP950" s="337"/>
      <c r="WWQ950" s="337"/>
      <c r="WWR950" s="337"/>
      <c r="WWS950" s="337"/>
      <c r="WWT950" s="337"/>
      <c r="WWU950" s="337"/>
      <c r="WWV950" s="337"/>
      <c r="WWW950" s="337"/>
      <c r="WWX950" s="337"/>
      <c r="WWY950" s="337"/>
      <c r="WWZ950" s="337"/>
      <c r="WXA950" s="337"/>
      <c r="WXB950" s="337"/>
      <c r="WXC950" s="337"/>
      <c r="WXD950" s="337"/>
      <c r="WXE950" s="337"/>
      <c r="WXF950" s="337"/>
      <c r="WXG950" s="337"/>
      <c r="WXH950" s="337"/>
      <c r="WXI950" s="337"/>
      <c r="WXJ950" s="337"/>
      <c r="WXK950" s="337"/>
      <c r="WXL950" s="337"/>
      <c r="WXM950" s="337"/>
      <c r="WXN950" s="337"/>
      <c r="WXO950" s="337"/>
      <c r="WXP950" s="337"/>
      <c r="WXQ950" s="337"/>
      <c r="WXR950" s="337"/>
      <c r="WXS950" s="337"/>
      <c r="WXT950" s="337"/>
      <c r="WXU950" s="337"/>
      <c r="WXV950" s="337"/>
      <c r="WXW950" s="337"/>
      <c r="WXX950" s="337"/>
      <c r="WXY950" s="337"/>
      <c r="WXZ950" s="337"/>
    </row>
    <row r="951" spans="1:16198" ht="35.25" x14ac:dyDescent="0.5">
      <c r="A951" s="267">
        <v>856</v>
      </c>
      <c r="B951" s="267">
        <v>1</v>
      </c>
      <c r="C951" s="354">
        <v>22</v>
      </c>
      <c r="D951" s="325" t="s">
        <v>10982</v>
      </c>
      <c r="E951" s="326"/>
      <c r="F951" s="317">
        <v>1982</v>
      </c>
      <c r="G951" s="301" t="s">
        <v>17162</v>
      </c>
      <c r="H951" s="317">
        <v>2</v>
      </c>
      <c r="I951" s="317">
        <v>3</v>
      </c>
      <c r="J951" s="318">
        <v>845.9</v>
      </c>
      <c r="K951" s="318">
        <v>488.5</v>
      </c>
      <c r="L951" s="327">
        <v>48</v>
      </c>
      <c r="M951" s="317" t="s">
        <v>17029</v>
      </c>
      <c r="N951" s="317" t="s">
        <v>17045</v>
      </c>
      <c r="O951" s="317" t="s">
        <v>17386</v>
      </c>
      <c r="P951" s="318">
        <v>5889323.6299999999</v>
      </c>
      <c r="Q951" s="321"/>
      <c r="R951" s="318">
        <v>4951591.9000000004</v>
      </c>
      <c r="S951" s="318">
        <v>296994.19</v>
      </c>
      <c r="T951" s="318">
        <v>640737.54</v>
      </c>
      <c r="U951" s="302">
        <f t="shared" si="442"/>
        <v>6962.1984040666748</v>
      </c>
      <c r="V951" s="308">
        <v>10856.24</v>
      </c>
    </row>
    <row r="952" spans="1:16198" ht="35.25" x14ac:dyDescent="0.25">
      <c r="A952" s="267">
        <v>857</v>
      </c>
      <c r="C952" s="350" t="s">
        <v>17365</v>
      </c>
      <c r="D952" s="351"/>
      <c r="E952" s="351"/>
      <c r="F952" s="351"/>
      <c r="G952" s="351"/>
      <c r="H952" s="351"/>
      <c r="I952" s="351"/>
      <c r="J952" s="351"/>
      <c r="K952" s="351"/>
      <c r="L952" s="351"/>
      <c r="M952" s="351"/>
      <c r="N952" s="351"/>
      <c r="O952" s="351"/>
      <c r="P952" s="351"/>
      <c r="Q952" s="351"/>
      <c r="R952" s="351"/>
      <c r="S952" s="351"/>
      <c r="T952" s="351"/>
      <c r="U952" s="351"/>
      <c r="V952" s="352"/>
    </row>
    <row r="953" spans="1:16198" s="336" customFormat="1" ht="35.25" x14ac:dyDescent="0.5">
      <c r="A953" s="267">
        <v>858</v>
      </c>
      <c r="C953" s="309" t="s">
        <v>17267</v>
      </c>
      <c r="D953" s="328"/>
      <c r="E953" s="344"/>
      <c r="F953" s="301" t="s">
        <v>17012</v>
      </c>
      <c r="G953" s="301" t="s">
        <v>17012</v>
      </c>
      <c r="H953" s="301" t="s">
        <v>17012</v>
      </c>
      <c r="I953" s="301" t="s">
        <v>17012</v>
      </c>
      <c r="J953" s="306">
        <f>J954</f>
        <v>40301.5</v>
      </c>
      <c r="K953" s="306">
        <f>K954</f>
        <v>32750.800000000003</v>
      </c>
      <c r="L953" s="307">
        <f t="shared" ref="L953" si="467">L954</f>
        <v>1371</v>
      </c>
      <c r="M953" s="301" t="s">
        <v>17012</v>
      </c>
      <c r="N953" s="301" t="s">
        <v>17012</v>
      </c>
      <c r="O953" s="304" t="s">
        <v>17012</v>
      </c>
      <c r="P953" s="324">
        <f>P954</f>
        <v>29722927</v>
      </c>
      <c r="Q953" s="324">
        <f t="shared" ref="Q953:T953" si="468">Q954</f>
        <v>0</v>
      </c>
      <c r="R953" s="306">
        <f t="shared" si="468"/>
        <v>15498353.449999999</v>
      </c>
      <c r="S953" s="306">
        <f t="shared" si="468"/>
        <v>0</v>
      </c>
      <c r="T953" s="306">
        <f t="shared" si="468"/>
        <v>14224573.550000001</v>
      </c>
      <c r="U953" s="302">
        <f t="shared" ref="U953:U961" si="469">P953/J953</f>
        <v>737.51416200389565</v>
      </c>
      <c r="V953" s="321">
        <f>MAX(V954:V961)</f>
        <v>1170.49</v>
      </c>
      <c r="W953" s="267"/>
      <c r="X953" s="337"/>
      <c r="Y953" s="337"/>
      <c r="Z953" s="337"/>
      <c r="AA953" s="337"/>
      <c r="AB953" s="337"/>
      <c r="AC953" s="337"/>
      <c r="AD953" s="337"/>
      <c r="AE953" s="337"/>
      <c r="AF953" s="337"/>
      <c r="AG953" s="337"/>
      <c r="AH953" s="337"/>
      <c r="AI953" s="337"/>
      <c r="AJ953" s="337"/>
      <c r="AK953" s="337"/>
      <c r="AL953" s="337"/>
      <c r="AM953" s="337"/>
      <c r="AN953" s="337"/>
      <c r="AO953" s="337"/>
      <c r="AP953" s="337"/>
      <c r="AQ953" s="337"/>
      <c r="AR953" s="337"/>
      <c r="AS953" s="337"/>
      <c r="AT953" s="337"/>
      <c r="AU953" s="337"/>
      <c r="AV953" s="337"/>
      <c r="AW953" s="337"/>
      <c r="AX953" s="337"/>
      <c r="AY953" s="337"/>
      <c r="AZ953" s="337"/>
      <c r="BA953" s="337"/>
      <c r="BB953" s="337"/>
      <c r="BC953" s="337"/>
      <c r="BD953" s="337"/>
      <c r="BE953" s="337"/>
      <c r="BF953" s="337"/>
      <c r="BG953" s="337"/>
      <c r="BH953" s="337"/>
      <c r="BI953" s="337"/>
      <c r="BJ953" s="337"/>
      <c r="BK953" s="337"/>
      <c r="BL953" s="337"/>
      <c r="BM953" s="337"/>
      <c r="BN953" s="337"/>
      <c r="BO953" s="337"/>
      <c r="BP953" s="337"/>
      <c r="BQ953" s="337"/>
      <c r="BR953" s="337"/>
      <c r="BS953" s="337"/>
      <c r="BT953" s="337"/>
      <c r="BU953" s="337"/>
      <c r="BV953" s="337"/>
      <c r="BW953" s="337"/>
      <c r="BX953" s="337"/>
      <c r="BY953" s="337"/>
      <c r="BZ953" s="337"/>
      <c r="CA953" s="337"/>
      <c r="CB953" s="337"/>
      <c r="CC953" s="337"/>
      <c r="CD953" s="337"/>
      <c r="CE953" s="337"/>
      <c r="CF953" s="337"/>
      <c r="CG953" s="337"/>
      <c r="CH953" s="337"/>
      <c r="CI953" s="337"/>
      <c r="CJ953" s="337"/>
      <c r="CK953" s="337"/>
      <c r="CL953" s="337"/>
      <c r="CM953" s="337"/>
      <c r="CN953" s="337"/>
      <c r="CO953" s="337"/>
      <c r="CP953" s="337"/>
      <c r="CQ953" s="337"/>
      <c r="CR953" s="337"/>
      <c r="CS953" s="337"/>
      <c r="CT953" s="337"/>
      <c r="CU953" s="337"/>
      <c r="CV953" s="337"/>
      <c r="CW953" s="337"/>
      <c r="CX953" s="337"/>
      <c r="CY953" s="337"/>
      <c r="CZ953" s="337"/>
      <c r="DA953" s="337"/>
      <c r="DB953" s="337"/>
      <c r="DC953" s="337"/>
      <c r="DD953" s="337"/>
      <c r="DE953" s="337"/>
      <c r="DF953" s="337"/>
      <c r="DG953" s="337"/>
      <c r="DH953" s="337"/>
      <c r="DI953" s="337"/>
      <c r="DJ953" s="337"/>
      <c r="DK953" s="337"/>
      <c r="DL953" s="337"/>
      <c r="DM953" s="337"/>
      <c r="DN953" s="337"/>
      <c r="DO953" s="337"/>
      <c r="DP953" s="337"/>
      <c r="DQ953" s="337"/>
      <c r="DR953" s="337"/>
      <c r="DS953" s="337"/>
      <c r="DT953" s="337"/>
      <c r="DU953" s="337"/>
      <c r="DV953" s="337"/>
      <c r="DW953" s="337"/>
      <c r="DX953" s="337"/>
      <c r="DY953" s="337"/>
      <c r="DZ953" s="337"/>
      <c r="EA953" s="337"/>
      <c r="EB953" s="337"/>
      <c r="EC953" s="337"/>
      <c r="ED953" s="337"/>
      <c r="EE953" s="337"/>
      <c r="EF953" s="337"/>
      <c r="EG953" s="337"/>
      <c r="EH953" s="337"/>
      <c r="EI953" s="337"/>
      <c r="EJ953" s="337"/>
      <c r="EK953" s="337"/>
      <c r="EL953" s="337"/>
      <c r="EM953" s="337"/>
      <c r="EN953" s="337"/>
      <c r="EO953" s="337"/>
      <c r="EP953" s="337"/>
      <c r="EQ953" s="337"/>
      <c r="ER953" s="337"/>
      <c r="ES953" s="337"/>
      <c r="ET953" s="337"/>
      <c r="EU953" s="337"/>
      <c r="EV953" s="337"/>
      <c r="EW953" s="337"/>
      <c r="EX953" s="337"/>
      <c r="EY953" s="337"/>
      <c r="EZ953" s="337"/>
      <c r="FA953" s="337"/>
      <c r="FB953" s="337"/>
      <c r="FC953" s="337"/>
      <c r="FD953" s="337"/>
      <c r="FE953" s="337"/>
      <c r="FF953" s="337"/>
      <c r="FG953" s="337"/>
      <c r="FH953" s="337"/>
      <c r="FI953" s="337"/>
      <c r="FJ953" s="337"/>
      <c r="FK953" s="337"/>
      <c r="FL953" s="337"/>
      <c r="FM953" s="337"/>
      <c r="FN953" s="337"/>
      <c r="FO953" s="337"/>
      <c r="FP953" s="337"/>
      <c r="FQ953" s="337"/>
      <c r="FR953" s="337"/>
      <c r="FS953" s="337"/>
      <c r="FT953" s="337"/>
      <c r="FU953" s="337"/>
      <c r="FV953" s="337"/>
      <c r="FW953" s="337"/>
      <c r="FX953" s="337"/>
      <c r="FY953" s="337"/>
      <c r="FZ953" s="337"/>
      <c r="GA953" s="337"/>
      <c r="GB953" s="337"/>
      <c r="GC953" s="337"/>
      <c r="GD953" s="337"/>
      <c r="GE953" s="337"/>
      <c r="GF953" s="337"/>
      <c r="GG953" s="337"/>
      <c r="GH953" s="337"/>
      <c r="GI953" s="337"/>
      <c r="GJ953" s="337"/>
      <c r="GK953" s="337"/>
      <c r="GL953" s="337"/>
      <c r="GM953" s="337"/>
      <c r="GN953" s="337"/>
      <c r="GO953" s="337"/>
      <c r="GP953" s="337"/>
      <c r="GQ953" s="337"/>
      <c r="GR953" s="337"/>
      <c r="GS953" s="337"/>
      <c r="GT953" s="337"/>
      <c r="GU953" s="337"/>
      <c r="GV953" s="337"/>
      <c r="GW953" s="337"/>
      <c r="GX953" s="337"/>
      <c r="GY953" s="337"/>
      <c r="GZ953" s="337"/>
      <c r="HA953" s="337"/>
      <c r="HB953" s="337"/>
      <c r="HC953" s="337"/>
      <c r="HD953" s="337"/>
      <c r="HE953" s="337"/>
      <c r="HF953" s="337"/>
      <c r="HG953" s="337"/>
      <c r="HH953" s="337"/>
      <c r="HI953" s="337"/>
      <c r="HJ953" s="337"/>
      <c r="HK953" s="337"/>
      <c r="HL953" s="337"/>
      <c r="HM953" s="337"/>
      <c r="HN953" s="337"/>
      <c r="HO953" s="337"/>
      <c r="HP953" s="337"/>
      <c r="HQ953" s="337"/>
      <c r="HR953" s="337"/>
      <c r="HS953" s="337"/>
      <c r="HT953" s="337"/>
      <c r="HU953" s="337"/>
      <c r="HV953" s="337"/>
      <c r="HW953" s="337"/>
      <c r="HX953" s="337"/>
      <c r="HY953" s="337"/>
      <c r="HZ953" s="337"/>
      <c r="IA953" s="337"/>
      <c r="IB953" s="337"/>
      <c r="IC953" s="337"/>
      <c r="ID953" s="337"/>
      <c r="IE953" s="337"/>
      <c r="IF953" s="337"/>
      <c r="IG953" s="337"/>
      <c r="IH953" s="337"/>
      <c r="II953" s="337"/>
      <c r="IJ953" s="337"/>
      <c r="IK953" s="337"/>
      <c r="IL953" s="337"/>
      <c r="IM953" s="337"/>
      <c r="IN953" s="337"/>
      <c r="IO953" s="337"/>
      <c r="IP953" s="337"/>
      <c r="IQ953" s="337"/>
      <c r="IR953" s="337"/>
      <c r="IS953" s="337"/>
      <c r="IT953" s="337"/>
      <c r="IU953" s="337"/>
      <c r="IV953" s="337"/>
      <c r="IW953" s="337"/>
      <c r="IX953" s="337"/>
      <c r="IY953" s="337"/>
      <c r="IZ953" s="337"/>
      <c r="JA953" s="337"/>
      <c r="JB953" s="337"/>
      <c r="JC953" s="337"/>
      <c r="JD953" s="337"/>
      <c r="JE953" s="337"/>
      <c r="JF953" s="337"/>
      <c r="JG953" s="337"/>
      <c r="JH953" s="337"/>
      <c r="JI953" s="337"/>
      <c r="JJ953" s="337"/>
      <c r="JK953" s="337"/>
      <c r="JL953" s="337"/>
      <c r="JM953" s="337"/>
      <c r="JN953" s="337"/>
      <c r="JO953" s="337"/>
      <c r="JP953" s="337"/>
      <c r="JQ953" s="337"/>
      <c r="JR953" s="337"/>
      <c r="JS953" s="337"/>
      <c r="JT953" s="337"/>
      <c r="JU953" s="337"/>
      <c r="JV953" s="337"/>
      <c r="JW953" s="337"/>
      <c r="JX953" s="337"/>
      <c r="JY953" s="337"/>
      <c r="JZ953" s="337"/>
      <c r="KA953" s="337"/>
      <c r="KB953" s="337"/>
      <c r="KC953" s="337"/>
      <c r="KD953" s="337"/>
      <c r="KE953" s="337"/>
      <c r="KF953" s="337"/>
      <c r="KG953" s="337"/>
      <c r="KH953" s="337"/>
      <c r="KI953" s="337"/>
      <c r="KJ953" s="337"/>
      <c r="KK953" s="337"/>
      <c r="KL953" s="337"/>
      <c r="KM953" s="337"/>
      <c r="KN953" s="337"/>
      <c r="KO953" s="337"/>
      <c r="KP953" s="337"/>
      <c r="KQ953" s="337"/>
      <c r="KR953" s="337"/>
      <c r="KS953" s="337"/>
      <c r="KT953" s="337"/>
      <c r="KU953" s="337"/>
      <c r="KV953" s="337"/>
      <c r="KW953" s="337"/>
      <c r="KX953" s="337"/>
      <c r="KY953" s="337"/>
      <c r="KZ953" s="337"/>
      <c r="LA953" s="337"/>
      <c r="LB953" s="337"/>
      <c r="LC953" s="337"/>
      <c r="LD953" s="337"/>
      <c r="LE953" s="337"/>
      <c r="LF953" s="337"/>
      <c r="LG953" s="337"/>
      <c r="LH953" s="337"/>
      <c r="LI953" s="337"/>
      <c r="LJ953" s="337"/>
      <c r="LK953" s="337"/>
      <c r="LL953" s="337"/>
      <c r="LM953" s="337"/>
      <c r="LN953" s="337"/>
      <c r="LO953" s="337"/>
      <c r="LP953" s="337"/>
      <c r="LQ953" s="337"/>
      <c r="LR953" s="337"/>
      <c r="LS953" s="337"/>
      <c r="LT953" s="337"/>
      <c r="LU953" s="337"/>
      <c r="LV953" s="337"/>
      <c r="LW953" s="337"/>
      <c r="LX953" s="337"/>
      <c r="LY953" s="337"/>
      <c r="LZ953" s="337"/>
      <c r="MA953" s="337"/>
      <c r="MB953" s="337"/>
      <c r="MC953" s="337"/>
      <c r="MD953" s="337"/>
      <c r="ME953" s="337"/>
      <c r="MF953" s="337"/>
      <c r="MG953" s="337"/>
      <c r="MH953" s="337"/>
      <c r="MI953" s="337"/>
      <c r="MJ953" s="337"/>
      <c r="MK953" s="337"/>
      <c r="ML953" s="337"/>
      <c r="MM953" s="337"/>
      <c r="MN953" s="337"/>
      <c r="MO953" s="337"/>
      <c r="MP953" s="337"/>
      <c r="MQ953" s="337"/>
      <c r="MR953" s="337"/>
      <c r="MS953" s="337"/>
      <c r="MT953" s="337"/>
      <c r="MU953" s="337"/>
      <c r="MV953" s="337"/>
      <c r="MW953" s="337"/>
      <c r="MX953" s="337"/>
      <c r="MY953" s="337"/>
      <c r="MZ953" s="337"/>
      <c r="NA953" s="337"/>
      <c r="NB953" s="337"/>
      <c r="NC953" s="337"/>
      <c r="ND953" s="337"/>
      <c r="NE953" s="337"/>
      <c r="NF953" s="337"/>
      <c r="NG953" s="337"/>
      <c r="NH953" s="337"/>
      <c r="NI953" s="337"/>
      <c r="NJ953" s="337"/>
      <c r="NK953" s="337"/>
      <c r="NL953" s="337"/>
      <c r="NM953" s="337"/>
      <c r="NN953" s="337"/>
      <c r="NO953" s="337"/>
      <c r="NP953" s="337"/>
      <c r="NQ953" s="337"/>
      <c r="NR953" s="337"/>
      <c r="NS953" s="337"/>
      <c r="NT953" s="337"/>
      <c r="NU953" s="337"/>
      <c r="NV953" s="337"/>
      <c r="NW953" s="337"/>
      <c r="NX953" s="337"/>
      <c r="NY953" s="337"/>
      <c r="NZ953" s="337"/>
      <c r="OA953" s="337"/>
      <c r="OB953" s="337"/>
      <c r="OC953" s="337"/>
      <c r="OD953" s="337"/>
      <c r="OE953" s="337"/>
      <c r="OF953" s="337"/>
      <c r="OG953" s="337"/>
      <c r="OH953" s="337"/>
      <c r="OI953" s="337"/>
      <c r="OJ953" s="337"/>
      <c r="OK953" s="337"/>
      <c r="OL953" s="337"/>
      <c r="OM953" s="337"/>
      <c r="ON953" s="337"/>
      <c r="OO953" s="337"/>
      <c r="OP953" s="337"/>
      <c r="OQ953" s="337"/>
      <c r="OR953" s="337"/>
      <c r="OS953" s="337"/>
      <c r="OT953" s="337"/>
      <c r="OU953" s="337"/>
      <c r="OV953" s="337"/>
      <c r="OW953" s="337"/>
      <c r="OX953" s="337"/>
      <c r="OY953" s="337"/>
      <c r="OZ953" s="337"/>
      <c r="PA953" s="337"/>
      <c r="PB953" s="337"/>
      <c r="PC953" s="337"/>
      <c r="PD953" s="337"/>
      <c r="PE953" s="337"/>
      <c r="PF953" s="337"/>
      <c r="PG953" s="337"/>
      <c r="PH953" s="337"/>
      <c r="PI953" s="337"/>
      <c r="PJ953" s="337"/>
      <c r="PK953" s="337"/>
      <c r="PL953" s="337"/>
      <c r="PM953" s="337"/>
      <c r="PN953" s="337"/>
      <c r="PO953" s="337"/>
      <c r="PP953" s="337"/>
      <c r="PQ953" s="337"/>
      <c r="PR953" s="337"/>
      <c r="PS953" s="337"/>
      <c r="PT953" s="337"/>
      <c r="PU953" s="337"/>
      <c r="PV953" s="337"/>
      <c r="PW953" s="337"/>
      <c r="PX953" s="337"/>
      <c r="PY953" s="337"/>
      <c r="PZ953" s="337"/>
      <c r="QA953" s="337"/>
      <c r="QB953" s="337"/>
      <c r="QC953" s="337"/>
      <c r="QD953" s="337"/>
      <c r="QE953" s="337"/>
      <c r="QF953" s="337"/>
      <c r="QG953" s="337"/>
      <c r="QH953" s="337"/>
      <c r="QI953" s="337"/>
      <c r="QJ953" s="337"/>
      <c r="QK953" s="337"/>
      <c r="QL953" s="337"/>
      <c r="QM953" s="337"/>
      <c r="QN953" s="337"/>
      <c r="QO953" s="337"/>
      <c r="QP953" s="337"/>
      <c r="QQ953" s="337"/>
      <c r="QR953" s="337"/>
      <c r="QS953" s="337"/>
      <c r="QT953" s="337"/>
      <c r="QU953" s="337"/>
      <c r="QV953" s="337"/>
      <c r="QW953" s="337"/>
      <c r="QX953" s="337"/>
      <c r="QY953" s="337"/>
      <c r="QZ953" s="337"/>
      <c r="RA953" s="337"/>
      <c r="RB953" s="337"/>
      <c r="RC953" s="337"/>
      <c r="RD953" s="337"/>
      <c r="RE953" s="337"/>
      <c r="RF953" s="337"/>
      <c r="RG953" s="337"/>
      <c r="RH953" s="337"/>
      <c r="RI953" s="337"/>
      <c r="RJ953" s="337"/>
      <c r="RK953" s="337"/>
      <c r="RL953" s="337"/>
      <c r="RM953" s="337"/>
      <c r="RN953" s="337"/>
      <c r="RO953" s="337"/>
      <c r="RP953" s="337"/>
      <c r="RQ953" s="337"/>
      <c r="RR953" s="337"/>
      <c r="RS953" s="337"/>
      <c r="RT953" s="337"/>
      <c r="RU953" s="337"/>
      <c r="RV953" s="337"/>
      <c r="RW953" s="337"/>
      <c r="RX953" s="337"/>
      <c r="RY953" s="337"/>
      <c r="RZ953" s="337"/>
      <c r="SA953" s="337"/>
      <c r="SB953" s="337"/>
      <c r="SC953" s="337"/>
      <c r="SD953" s="337"/>
      <c r="SE953" s="337"/>
      <c r="SF953" s="337"/>
      <c r="SG953" s="337"/>
      <c r="SH953" s="337"/>
      <c r="SI953" s="337"/>
      <c r="SJ953" s="337"/>
      <c r="SK953" s="337"/>
      <c r="SL953" s="337"/>
      <c r="SM953" s="337"/>
      <c r="SN953" s="337"/>
      <c r="SO953" s="337"/>
      <c r="SP953" s="337"/>
      <c r="SQ953" s="337"/>
      <c r="SR953" s="337"/>
      <c r="SS953" s="337"/>
      <c r="ST953" s="337"/>
      <c r="SU953" s="337"/>
      <c r="SV953" s="337"/>
      <c r="SW953" s="337"/>
      <c r="SX953" s="337"/>
      <c r="SY953" s="337"/>
      <c r="SZ953" s="337"/>
      <c r="TA953" s="337"/>
      <c r="TB953" s="337"/>
      <c r="TC953" s="337"/>
      <c r="TD953" s="337"/>
      <c r="TE953" s="337"/>
      <c r="TF953" s="337"/>
      <c r="TG953" s="337"/>
      <c r="TH953" s="337"/>
      <c r="TI953" s="337"/>
      <c r="TJ953" s="337"/>
      <c r="TK953" s="337"/>
      <c r="TL953" s="337"/>
      <c r="TM953" s="337"/>
      <c r="TN953" s="337"/>
      <c r="TO953" s="337"/>
      <c r="TP953" s="337"/>
      <c r="TQ953" s="337"/>
      <c r="TR953" s="337"/>
      <c r="TS953" s="337"/>
      <c r="TT953" s="337"/>
      <c r="TU953" s="337"/>
      <c r="TV953" s="337"/>
      <c r="TW953" s="337"/>
      <c r="TX953" s="337"/>
      <c r="TY953" s="337"/>
      <c r="TZ953" s="337"/>
      <c r="UA953" s="337"/>
      <c r="UB953" s="337"/>
      <c r="UC953" s="337"/>
      <c r="UD953" s="337"/>
      <c r="UE953" s="337"/>
      <c r="UF953" s="337"/>
      <c r="UG953" s="337"/>
      <c r="UH953" s="337"/>
      <c r="UI953" s="337"/>
      <c r="UJ953" s="337"/>
      <c r="UK953" s="337"/>
      <c r="UL953" s="337"/>
      <c r="UM953" s="337"/>
      <c r="UN953" s="337"/>
      <c r="UO953" s="337"/>
      <c r="UP953" s="337"/>
      <c r="UQ953" s="337"/>
      <c r="UR953" s="337"/>
      <c r="US953" s="337"/>
      <c r="UT953" s="337"/>
      <c r="UU953" s="337"/>
      <c r="UV953" s="337"/>
      <c r="UW953" s="337"/>
      <c r="UX953" s="337"/>
      <c r="UY953" s="337"/>
      <c r="UZ953" s="337"/>
      <c r="VA953" s="337"/>
      <c r="VB953" s="337"/>
      <c r="VC953" s="337"/>
      <c r="VD953" s="337"/>
      <c r="VE953" s="337"/>
      <c r="VF953" s="337"/>
      <c r="VG953" s="337"/>
      <c r="VH953" s="337"/>
      <c r="VI953" s="337"/>
      <c r="VJ953" s="337"/>
      <c r="VK953" s="337"/>
      <c r="VL953" s="337"/>
      <c r="VM953" s="337"/>
      <c r="VN953" s="337"/>
      <c r="VO953" s="337"/>
      <c r="VP953" s="337"/>
      <c r="VQ953" s="337"/>
      <c r="VR953" s="337"/>
      <c r="VS953" s="337"/>
      <c r="VT953" s="337"/>
      <c r="VU953" s="337"/>
      <c r="VV953" s="337"/>
      <c r="VW953" s="337"/>
      <c r="VX953" s="337"/>
      <c r="VY953" s="337"/>
      <c r="VZ953" s="337"/>
      <c r="WA953" s="337"/>
      <c r="WB953" s="337"/>
      <c r="WC953" s="337"/>
      <c r="WD953" s="337"/>
      <c r="WE953" s="337"/>
      <c r="WF953" s="337"/>
      <c r="WG953" s="337"/>
      <c r="WH953" s="337"/>
      <c r="WI953" s="337"/>
      <c r="WJ953" s="337"/>
      <c r="WK953" s="337"/>
      <c r="WL953" s="337"/>
      <c r="WM953" s="337"/>
      <c r="WN953" s="337"/>
      <c r="WO953" s="337"/>
      <c r="WP953" s="337"/>
      <c r="WQ953" s="337"/>
      <c r="WR953" s="337"/>
      <c r="WS953" s="337"/>
      <c r="WT953" s="337"/>
      <c r="WU953" s="337"/>
      <c r="WV953" s="337"/>
      <c r="WW953" s="337"/>
      <c r="WX953" s="337"/>
      <c r="WY953" s="337"/>
      <c r="WZ953" s="337"/>
      <c r="XA953" s="337"/>
      <c r="XB953" s="337"/>
      <c r="XC953" s="337"/>
      <c r="XD953" s="337"/>
      <c r="XE953" s="337"/>
      <c r="XF953" s="337"/>
      <c r="XG953" s="337"/>
      <c r="XH953" s="337"/>
      <c r="XI953" s="337"/>
      <c r="XJ953" s="337"/>
      <c r="XK953" s="337"/>
      <c r="XL953" s="337"/>
      <c r="XM953" s="337"/>
      <c r="XN953" s="337"/>
      <c r="XO953" s="337"/>
      <c r="XP953" s="337"/>
      <c r="XQ953" s="337"/>
      <c r="XR953" s="337"/>
      <c r="XS953" s="337"/>
      <c r="XT953" s="337"/>
      <c r="XU953" s="337"/>
      <c r="XV953" s="337"/>
      <c r="XW953" s="337"/>
      <c r="XX953" s="337"/>
      <c r="XY953" s="337"/>
      <c r="XZ953" s="337"/>
      <c r="YA953" s="337"/>
      <c r="YB953" s="337"/>
      <c r="YC953" s="337"/>
      <c r="YD953" s="337"/>
      <c r="YE953" s="337"/>
      <c r="YF953" s="337"/>
      <c r="YG953" s="337"/>
      <c r="YH953" s="337"/>
      <c r="YI953" s="337"/>
      <c r="YJ953" s="337"/>
      <c r="YK953" s="337"/>
      <c r="YL953" s="337"/>
      <c r="YM953" s="337"/>
      <c r="YN953" s="337"/>
      <c r="YO953" s="337"/>
      <c r="YP953" s="337"/>
      <c r="YQ953" s="337"/>
      <c r="YR953" s="337"/>
      <c r="YS953" s="337"/>
      <c r="YT953" s="337"/>
      <c r="YU953" s="337"/>
      <c r="YV953" s="337"/>
      <c r="YW953" s="337"/>
      <c r="YX953" s="337"/>
      <c r="YY953" s="337"/>
      <c r="YZ953" s="337"/>
      <c r="ZA953" s="337"/>
      <c r="ZB953" s="337"/>
      <c r="ZC953" s="337"/>
      <c r="ZD953" s="337"/>
      <c r="ZE953" s="337"/>
      <c r="ZF953" s="337"/>
      <c r="ZG953" s="337"/>
      <c r="ZH953" s="337"/>
      <c r="ZI953" s="337"/>
      <c r="ZJ953" s="337"/>
      <c r="ZK953" s="337"/>
      <c r="ZL953" s="337"/>
      <c r="ZM953" s="337"/>
      <c r="ZN953" s="337"/>
      <c r="ZO953" s="337"/>
      <c r="ZP953" s="337"/>
      <c r="ZQ953" s="337"/>
      <c r="ZR953" s="337"/>
      <c r="ZS953" s="337"/>
      <c r="ZT953" s="337"/>
      <c r="ZU953" s="337"/>
      <c r="ZV953" s="337"/>
      <c r="ZW953" s="337"/>
      <c r="ZX953" s="337"/>
      <c r="ZY953" s="337"/>
      <c r="ZZ953" s="337"/>
      <c r="AAA953" s="337"/>
      <c r="AAB953" s="337"/>
      <c r="AAC953" s="337"/>
      <c r="AAD953" s="337"/>
      <c r="AAE953" s="337"/>
      <c r="AAF953" s="337"/>
      <c r="AAG953" s="337"/>
      <c r="AAH953" s="337"/>
      <c r="AAI953" s="337"/>
      <c r="AAJ953" s="337"/>
      <c r="AAK953" s="337"/>
      <c r="AAL953" s="337"/>
      <c r="AAM953" s="337"/>
      <c r="AAN953" s="337"/>
      <c r="AAO953" s="337"/>
      <c r="AAP953" s="337"/>
      <c r="AAQ953" s="337"/>
      <c r="AAR953" s="337"/>
      <c r="AAS953" s="337"/>
      <c r="AAT953" s="337"/>
      <c r="AAU953" s="337"/>
      <c r="AAV953" s="337"/>
      <c r="AAW953" s="337"/>
      <c r="AAX953" s="337"/>
      <c r="AAY953" s="337"/>
      <c r="AAZ953" s="337"/>
      <c r="ABA953" s="337"/>
      <c r="ABB953" s="337"/>
      <c r="ABC953" s="337"/>
      <c r="ABD953" s="337"/>
      <c r="ABE953" s="337"/>
      <c r="ABF953" s="337"/>
      <c r="ABG953" s="337"/>
      <c r="ABH953" s="337"/>
      <c r="ABI953" s="337"/>
      <c r="ABJ953" s="337"/>
      <c r="ABK953" s="337"/>
      <c r="ABL953" s="337"/>
      <c r="ABM953" s="337"/>
      <c r="ABN953" s="337"/>
      <c r="ABO953" s="337"/>
      <c r="ABP953" s="337"/>
      <c r="ABQ953" s="337"/>
      <c r="ABR953" s="337"/>
      <c r="ABS953" s="337"/>
      <c r="ABT953" s="337"/>
      <c r="ABU953" s="337"/>
      <c r="ABV953" s="337"/>
      <c r="ABW953" s="337"/>
      <c r="ABX953" s="337"/>
      <c r="ABY953" s="337"/>
      <c r="ABZ953" s="337"/>
      <c r="ACA953" s="337"/>
      <c r="ACB953" s="337"/>
      <c r="ACC953" s="337"/>
      <c r="ACD953" s="337"/>
      <c r="ACE953" s="337"/>
      <c r="ACF953" s="337"/>
      <c r="ACG953" s="337"/>
      <c r="ACH953" s="337"/>
      <c r="ACI953" s="337"/>
      <c r="ACJ953" s="337"/>
      <c r="ACK953" s="337"/>
      <c r="ACL953" s="337"/>
      <c r="ACM953" s="337"/>
      <c r="ACN953" s="337"/>
      <c r="ACO953" s="337"/>
      <c r="ACP953" s="337"/>
      <c r="ACQ953" s="337"/>
      <c r="ACR953" s="337"/>
      <c r="ACS953" s="337"/>
      <c r="ACT953" s="337"/>
      <c r="ACU953" s="337"/>
      <c r="ACV953" s="337"/>
      <c r="ACW953" s="337"/>
      <c r="ACX953" s="337"/>
      <c r="ACY953" s="337"/>
      <c r="ACZ953" s="337"/>
      <c r="ADA953" s="337"/>
      <c r="ADB953" s="337"/>
      <c r="ADC953" s="337"/>
      <c r="ADD953" s="337"/>
      <c r="ADE953" s="337"/>
      <c r="ADF953" s="337"/>
      <c r="ADG953" s="337"/>
      <c r="ADH953" s="337"/>
      <c r="ADI953" s="337"/>
      <c r="ADJ953" s="337"/>
      <c r="ADK953" s="337"/>
      <c r="ADL953" s="337"/>
      <c r="ADM953" s="337"/>
      <c r="ADN953" s="337"/>
      <c r="ADO953" s="337"/>
      <c r="ADP953" s="337"/>
      <c r="ADQ953" s="337"/>
      <c r="ADR953" s="337"/>
      <c r="ADS953" s="337"/>
      <c r="ADT953" s="337"/>
      <c r="ADU953" s="337"/>
      <c r="ADV953" s="337"/>
      <c r="ADW953" s="337"/>
      <c r="ADX953" s="337"/>
      <c r="ADY953" s="337"/>
      <c r="ADZ953" s="337"/>
      <c r="AEA953" s="337"/>
      <c r="AEB953" s="337"/>
      <c r="AEC953" s="337"/>
      <c r="AED953" s="337"/>
      <c r="AEE953" s="337"/>
      <c r="AEF953" s="337"/>
      <c r="AEG953" s="337"/>
      <c r="AEH953" s="337"/>
      <c r="AEI953" s="337"/>
      <c r="AEJ953" s="337"/>
      <c r="AEK953" s="337"/>
      <c r="AEL953" s="337"/>
      <c r="AEM953" s="337"/>
      <c r="AEN953" s="337"/>
      <c r="AEO953" s="337"/>
      <c r="AEP953" s="337"/>
      <c r="AEQ953" s="337"/>
      <c r="AER953" s="337"/>
      <c r="AES953" s="337"/>
      <c r="AET953" s="337"/>
      <c r="AEU953" s="337"/>
      <c r="AEV953" s="337"/>
      <c r="AEW953" s="337"/>
      <c r="AEX953" s="337"/>
      <c r="AEY953" s="337"/>
      <c r="AEZ953" s="337"/>
      <c r="AFA953" s="337"/>
      <c r="AFB953" s="337"/>
      <c r="AFC953" s="337"/>
      <c r="AFD953" s="337"/>
      <c r="AFE953" s="337"/>
      <c r="AFF953" s="337"/>
      <c r="AFG953" s="337"/>
      <c r="AFH953" s="337"/>
      <c r="AFI953" s="337"/>
      <c r="AFJ953" s="337"/>
      <c r="AFK953" s="337"/>
      <c r="AFL953" s="337"/>
      <c r="AFM953" s="337"/>
      <c r="AFN953" s="337"/>
      <c r="AFO953" s="337"/>
      <c r="AFP953" s="337"/>
      <c r="AFQ953" s="337"/>
      <c r="AFR953" s="337"/>
      <c r="AFS953" s="337"/>
      <c r="AFT953" s="337"/>
      <c r="AFU953" s="337"/>
      <c r="AFV953" s="337"/>
      <c r="AFW953" s="337"/>
      <c r="AFX953" s="337"/>
      <c r="AFY953" s="337"/>
      <c r="AFZ953" s="337"/>
      <c r="AGA953" s="337"/>
      <c r="AGB953" s="337"/>
      <c r="AGC953" s="337"/>
      <c r="AGD953" s="337"/>
      <c r="AGE953" s="337"/>
      <c r="AGF953" s="337"/>
      <c r="AGG953" s="337"/>
      <c r="AGH953" s="337"/>
      <c r="AGI953" s="337"/>
      <c r="AGJ953" s="337"/>
      <c r="AGK953" s="337"/>
      <c r="AGL953" s="337"/>
      <c r="AGM953" s="337"/>
      <c r="AGN953" s="337"/>
      <c r="AGO953" s="337"/>
      <c r="AGP953" s="337"/>
      <c r="AGQ953" s="337"/>
      <c r="AGR953" s="337"/>
      <c r="AGS953" s="337"/>
      <c r="AGT953" s="337"/>
      <c r="AGU953" s="337"/>
      <c r="AGV953" s="337"/>
      <c r="AGW953" s="337"/>
      <c r="AGX953" s="337"/>
      <c r="AGY953" s="337"/>
      <c r="AGZ953" s="337"/>
      <c r="AHA953" s="337"/>
      <c r="AHB953" s="337"/>
      <c r="AHC953" s="337"/>
      <c r="AHD953" s="337"/>
      <c r="AHE953" s="337"/>
      <c r="AHF953" s="337"/>
      <c r="AHG953" s="337"/>
      <c r="AHH953" s="337"/>
      <c r="AHI953" s="337"/>
      <c r="AHJ953" s="337"/>
      <c r="AHK953" s="337"/>
      <c r="AHL953" s="337"/>
      <c r="AHM953" s="337"/>
      <c r="AHN953" s="337"/>
      <c r="AHO953" s="337"/>
      <c r="AHP953" s="337"/>
      <c r="AHQ953" s="337"/>
      <c r="AHR953" s="337"/>
      <c r="AHS953" s="337"/>
      <c r="AHT953" s="337"/>
      <c r="AHU953" s="337"/>
      <c r="AHV953" s="337"/>
      <c r="AHW953" s="337"/>
      <c r="AHX953" s="337"/>
      <c r="AHY953" s="337"/>
      <c r="AHZ953" s="337"/>
      <c r="AIA953" s="337"/>
      <c r="AIB953" s="337"/>
      <c r="AIC953" s="337"/>
      <c r="AID953" s="337"/>
      <c r="AIE953" s="337"/>
      <c r="AIF953" s="337"/>
      <c r="AIG953" s="337"/>
      <c r="AIH953" s="337"/>
      <c r="AII953" s="337"/>
      <c r="AIJ953" s="337"/>
      <c r="AIK953" s="337"/>
      <c r="AIL953" s="337"/>
      <c r="AIM953" s="337"/>
      <c r="AIN953" s="337"/>
      <c r="AIO953" s="337"/>
      <c r="AIP953" s="337"/>
      <c r="AIQ953" s="337"/>
      <c r="AIR953" s="337"/>
      <c r="AIS953" s="337"/>
      <c r="AIT953" s="337"/>
      <c r="AIU953" s="337"/>
      <c r="AIV953" s="337"/>
      <c r="AIW953" s="337"/>
      <c r="AIX953" s="337"/>
      <c r="AIY953" s="337"/>
      <c r="AIZ953" s="337"/>
      <c r="AJA953" s="337"/>
      <c r="AJB953" s="337"/>
      <c r="AJC953" s="337"/>
      <c r="AJD953" s="337"/>
      <c r="AJE953" s="337"/>
      <c r="AJF953" s="337"/>
      <c r="AJG953" s="337"/>
      <c r="AJH953" s="337"/>
      <c r="AJI953" s="337"/>
      <c r="AJJ953" s="337"/>
      <c r="AJK953" s="337"/>
      <c r="AJL953" s="337"/>
      <c r="AJM953" s="337"/>
      <c r="AJN953" s="337"/>
      <c r="AJO953" s="337"/>
      <c r="AJP953" s="337"/>
      <c r="AJQ953" s="337"/>
      <c r="AJR953" s="337"/>
      <c r="AJS953" s="337"/>
      <c r="AJT953" s="337"/>
      <c r="AJU953" s="337"/>
      <c r="AJV953" s="337"/>
      <c r="AJW953" s="337"/>
      <c r="AJX953" s="337"/>
      <c r="AJY953" s="337"/>
      <c r="AJZ953" s="337"/>
      <c r="AKA953" s="337"/>
      <c r="AKB953" s="337"/>
      <c r="AKC953" s="337"/>
      <c r="AKD953" s="337"/>
      <c r="AKE953" s="337"/>
      <c r="AKF953" s="337"/>
      <c r="AKG953" s="337"/>
      <c r="AKH953" s="337"/>
      <c r="AKI953" s="337"/>
      <c r="AKJ953" s="337"/>
      <c r="AKK953" s="337"/>
      <c r="AKL953" s="337"/>
      <c r="AKM953" s="337"/>
      <c r="AKN953" s="337"/>
      <c r="AKO953" s="337"/>
      <c r="AKP953" s="337"/>
      <c r="AKQ953" s="337"/>
      <c r="AKR953" s="337"/>
      <c r="AKS953" s="337"/>
      <c r="AKT953" s="337"/>
      <c r="AKU953" s="337"/>
      <c r="AKV953" s="337"/>
      <c r="AKW953" s="337"/>
      <c r="AKX953" s="337"/>
      <c r="AKY953" s="337"/>
      <c r="AKZ953" s="337"/>
      <c r="ALA953" s="337"/>
      <c r="ALB953" s="337"/>
      <c r="ALC953" s="337"/>
      <c r="ALD953" s="337"/>
      <c r="ALE953" s="337"/>
      <c r="ALF953" s="337"/>
      <c r="ALG953" s="337"/>
      <c r="ALH953" s="337"/>
      <c r="ALI953" s="337"/>
      <c r="ALJ953" s="337"/>
      <c r="ALK953" s="337"/>
      <c r="ALL953" s="337"/>
      <c r="ALM953" s="337"/>
      <c r="ALN953" s="337"/>
      <c r="ALO953" s="337"/>
      <c r="ALP953" s="337"/>
      <c r="ALQ953" s="337"/>
      <c r="ALR953" s="337"/>
      <c r="ALS953" s="337"/>
      <c r="ALT953" s="337"/>
      <c r="ALU953" s="337"/>
      <c r="ALV953" s="337"/>
      <c r="ALW953" s="337"/>
      <c r="ALX953" s="337"/>
      <c r="ALY953" s="337"/>
      <c r="ALZ953" s="337"/>
      <c r="AMA953" s="337"/>
      <c r="AMB953" s="337"/>
      <c r="AMC953" s="337"/>
      <c r="AMD953" s="337"/>
      <c r="AME953" s="337"/>
      <c r="AMF953" s="337"/>
      <c r="AMG953" s="337"/>
      <c r="AMH953" s="337"/>
      <c r="AMI953" s="337"/>
      <c r="AMJ953" s="337"/>
      <c r="AMK953" s="337"/>
      <c r="AML953" s="337"/>
      <c r="AMM953" s="337"/>
      <c r="AMN953" s="337"/>
      <c r="AMO953" s="337"/>
      <c r="AMP953" s="337"/>
      <c r="AMQ953" s="337"/>
      <c r="AMR953" s="337"/>
      <c r="AMS953" s="337"/>
      <c r="AMT953" s="337"/>
      <c r="AMU953" s="337"/>
      <c r="AMV953" s="337"/>
      <c r="AMW953" s="337"/>
      <c r="AMX953" s="337"/>
      <c r="AMY953" s="337"/>
      <c r="AMZ953" s="337"/>
      <c r="ANA953" s="337"/>
      <c r="ANB953" s="337"/>
      <c r="ANC953" s="337"/>
      <c r="AND953" s="337"/>
      <c r="ANE953" s="337"/>
      <c r="ANF953" s="337"/>
      <c r="ANG953" s="337"/>
      <c r="ANH953" s="337"/>
      <c r="ANI953" s="337"/>
      <c r="ANJ953" s="337"/>
      <c r="ANK953" s="337"/>
      <c r="ANL953" s="337"/>
      <c r="ANM953" s="337"/>
      <c r="ANN953" s="337"/>
      <c r="ANO953" s="337"/>
      <c r="ANP953" s="337"/>
      <c r="ANQ953" s="337"/>
      <c r="ANR953" s="337"/>
      <c r="ANS953" s="337"/>
      <c r="ANT953" s="337"/>
      <c r="ANU953" s="337"/>
      <c r="ANV953" s="337"/>
      <c r="ANW953" s="337"/>
      <c r="ANX953" s="337"/>
      <c r="ANY953" s="337"/>
      <c r="ANZ953" s="337"/>
      <c r="AOA953" s="337"/>
      <c r="AOB953" s="337"/>
      <c r="AOC953" s="337"/>
      <c r="AOD953" s="337"/>
      <c r="AOE953" s="337"/>
      <c r="AOF953" s="337"/>
      <c r="AOG953" s="337"/>
      <c r="AOH953" s="337"/>
      <c r="AOI953" s="337"/>
      <c r="AOJ953" s="337"/>
      <c r="AOK953" s="337"/>
      <c r="AOL953" s="337"/>
      <c r="AOM953" s="337"/>
      <c r="AON953" s="337"/>
      <c r="AOO953" s="337"/>
      <c r="AOP953" s="337"/>
      <c r="AOQ953" s="337"/>
      <c r="AOR953" s="337"/>
      <c r="AOS953" s="337"/>
      <c r="AOT953" s="337"/>
      <c r="AOU953" s="337"/>
      <c r="AOV953" s="337"/>
      <c r="AOW953" s="337"/>
      <c r="AOX953" s="337"/>
      <c r="AOY953" s="337"/>
      <c r="AOZ953" s="337"/>
      <c r="APA953" s="337"/>
      <c r="APB953" s="337"/>
      <c r="APC953" s="337"/>
      <c r="APD953" s="337"/>
      <c r="APE953" s="337"/>
      <c r="APF953" s="337"/>
      <c r="APG953" s="337"/>
      <c r="APH953" s="337"/>
      <c r="API953" s="337"/>
      <c r="APJ953" s="337"/>
      <c r="APK953" s="337"/>
      <c r="APL953" s="337"/>
      <c r="APM953" s="337"/>
      <c r="APN953" s="337"/>
      <c r="APO953" s="337"/>
      <c r="APP953" s="337"/>
      <c r="APQ953" s="337"/>
      <c r="APR953" s="337"/>
      <c r="APS953" s="337"/>
      <c r="APT953" s="337"/>
      <c r="APU953" s="337"/>
      <c r="APV953" s="337"/>
      <c r="APW953" s="337"/>
      <c r="APX953" s="337"/>
      <c r="APY953" s="337"/>
      <c r="APZ953" s="337"/>
      <c r="AQA953" s="337"/>
      <c r="AQB953" s="337"/>
      <c r="AQC953" s="337"/>
      <c r="AQD953" s="337"/>
      <c r="AQE953" s="337"/>
      <c r="AQF953" s="337"/>
      <c r="AQG953" s="337"/>
      <c r="AQH953" s="337"/>
      <c r="AQI953" s="337"/>
      <c r="AQJ953" s="337"/>
      <c r="AQK953" s="337"/>
      <c r="AQL953" s="337"/>
      <c r="AQM953" s="337"/>
      <c r="AQN953" s="337"/>
      <c r="AQO953" s="337"/>
      <c r="AQP953" s="337"/>
      <c r="AQQ953" s="337"/>
      <c r="AQR953" s="337"/>
      <c r="AQS953" s="337"/>
      <c r="AQT953" s="337"/>
      <c r="AQU953" s="337"/>
      <c r="AQV953" s="337"/>
      <c r="AQW953" s="337"/>
      <c r="AQX953" s="337"/>
      <c r="AQY953" s="337"/>
      <c r="AQZ953" s="337"/>
      <c r="ARA953" s="337"/>
      <c r="ARB953" s="337"/>
      <c r="ARC953" s="337"/>
      <c r="ARD953" s="337"/>
      <c r="ARE953" s="337"/>
      <c r="ARF953" s="337"/>
      <c r="ARG953" s="337"/>
      <c r="ARH953" s="337"/>
      <c r="ARI953" s="337"/>
      <c r="ARJ953" s="337"/>
      <c r="ARK953" s="337"/>
      <c r="ARL953" s="337"/>
      <c r="ARM953" s="337"/>
      <c r="ARN953" s="337"/>
      <c r="ARO953" s="337"/>
      <c r="ARP953" s="337"/>
      <c r="ARQ953" s="337"/>
      <c r="ARR953" s="337"/>
      <c r="ARS953" s="337"/>
      <c r="ART953" s="337"/>
      <c r="ARU953" s="337"/>
      <c r="ARV953" s="337"/>
      <c r="ARW953" s="337"/>
      <c r="ARX953" s="337"/>
      <c r="ARY953" s="337"/>
      <c r="ARZ953" s="337"/>
      <c r="ASA953" s="337"/>
      <c r="ASB953" s="337"/>
      <c r="ASC953" s="337"/>
      <c r="ASD953" s="337"/>
      <c r="ASE953" s="337"/>
      <c r="ASF953" s="337"/>
      <c r="ASG953" s="337"/>
      <c r="ASH953" s="337"/>
      <c r="ASI953" s="337"/>
      <c r="ASJ953" s="337"/>
      <c r="ASK953" s="337"/>
      <c r="ASL953" s="337"/>
      <c r="ASM953" s="337"/>
      <c r="ASN953" s="337"/>
      <c r="ASO953" s="337"/>
      <c r="ASP953" s="337"/>
      <c r="ASQ953" s="337"/>
      <c r="ASR953" s="337"/>
      <c r="ASS953" s="337"/>
      <c r="AST953" s="337"/>
      <c r="ASU953" s="337"/>
      <c r="ASV953" s="337"/>
      <c r="ASW953" s="337"/>
      <c r="ASX953" s="337"/>
      <c r="ASY953" s="337"/>
      <c r="ASZ953" s="337"/>
      <c r="ATA953" s="337"/>
      <c r="ATB953" s="337"/>
      <c r="ATC953" s="337"/>
      <c r="ATD953" s="337"/>
      <c r="ATE953" s="337"/>
      <c r="ATF953" s="337"/>
      <c r="ATG953" s="337"/>
      <c r="ATH953" s="337"/>
      <c r="ATI953" s="337"/>
      <c r="ATJ953" s="337"/>
      <c r="ATK953" s="337"/>
      <c r="ATL953" s="337"/>
      <c r="ATM953" s="337"/>
      <c r="ATN953" s="337"/>
      <c r="ATO953" s="337"/>
      <c r="ATP953" s="337"/>
      <c r="ATQ953" s="337"/>
      <c r="ATR953" s="337"/>
      <c r="ATS953" s="337"/>
      <c r="ATT953" s="337"/>
      <c r="ATU953" s="337"/>
      <c r="ATV953" s="337"/>
      <c r="ATW953" s="337"/>
      <c r="ATX953" s="337"/>
      <c r="ATY953" s="337"/>
      <c r="ATZ953" s="337"/>
      <c r="AUA953" s="337"/>
      <c r="AUB953" s="337"/>
      <c r="AUC953" s="337"/>
      <c r="AUD953" s="337"/>
      <c r="AUE953" s="337"/>
      <c r="AUF953" s="337"/>
      <c r="AUG953" s="337"/>
      <c r="AUH953" s="337"/>
      <c r="AUI953" s="337"/>
      <c r="AUJ953" s="337"/>
      <c r="AUK953" s="337"/>
      <c r="AUL953" s="337"/>
      <c r="AUM953" s="337"/>
      <c r="AUN953" s="337"/>
      <c r="AUO953" s="337"/>
      <c r="AUP953" s="337"/>
      <c r="AUQ953" s="337"/>
      <c r="AUR953" s="337"/>
      <c r="AUS953" s="337"/>
      <c r="AUT953" s="337"/>
      <c r="AUU953" s="337"/>
      <c r="AUV953" s="337"/>
      <c r="AUW953" s="337"/>
      <c r="AUX953" s="337"/>
      <c r="AUY953" s="337"/>
      <c r="AUZ953" s="337"/>
      <c r="AVA953" s="337"/>
      <c r="AVB953" s="337"/>
      <c r="AVC953" s="337"/>
      <c r="AVD953" s="337"/>
      <c r="AVE953" s="337"/>
      <c r="AVF953" s="337"/>
      <c r="AVG953" s="337"/>
      <c r="AVH953" s="337"/>
      <c r="AVI953" s="337"/>
      <c r="AVJ953" s="337"/>
      <c r="AVK953" s="337"/>
      <c r="AVL953" s="337"/>
      <c r="AVM953" s="337"/>
      <c r="AVN953" s="337"/>
      <c r="AVO953" s="337"/>
      <c r="AVP953" s="337"/>
      <c r="AVQ953" s="337"/>
      <c r="AVR953" s="337"/>
      <c r="AVS953" s="337"/>
      <c r="AVT953" s="337"/>
      <c r="AVU953" s="337"/>
      <c r="AVV953" s="337"/>
      <c r="AVW953" s="337"/>
      <c r="AVX953" s="337"/>
      <c r="AVY953" s="337"/>
      <c r="AVZ953" s="337"/>
      <c r="AWA953" s="337"/>
      <c r="AWB953" s="337"/>
      <c r="AWC953" s="337"/>
      <c r="AWD953" s="337"/>
      <c r="AWE953" s="337"/>
      <c r="AWF953" s="337"/>
      <c r="AWG953" s="337"/>
      <c r="AWH953" s="337"/>
      <c r="AWI953" s="337"/>
      <c r="AWJ953" s="337"/>
      <c r="AWK953" s="337"/>
      <c r="AWL953" s="337"/>
      <c r="AWM953" s="337"/>
      <c r="AWN953" s="337"/>
      <c r="AWO953" s="337"/>
      <c r="AWP953" s="337"/>
      <c r="AWQ953" s="337"/>
      <c r="AWR953" s="337"/>
      <c r="AWS953" s="337"/>
      <c r="AWT953" s="337"/>
      <c r="AWU953" s="337"/>
      <c r="AWV953" s="337"/>
      <c r="AWW953" s="337"/>
      <c r="AWX953" s="337"/>
      <c r="AWY953" s="337"/>
      <c r="AWZ953" s="337"/>
      <c r="AXA953" s="337"/>
      <c r="AXB953" s="337"/>
      <c r="AXC953" s="337"/>
      <c r="AXD953" s="337"/>
      <c r="AXE953" s="337"/>
      <c r="AXF953" s="337"/>
      <c r="AXG953" s="337"/>
      <c r="AXH953" s="337"/>
      <c r="AXI953" s="337"/>
      <c r="AXJ953" s="337"/>
      <c r="AXK953" s="337"/>
      <c r="AXL953" s="337"/>
      <c r="AXM953" s="337"/>
      <c r="AXN953" s="337"/>
      <c r="AXO953" s="337"/>
      <c r="AXP953" s="337"/>
      <c r="AXQ953" s="337"/>
      <c r="AXR953" s="337"/>
      <c r="AXS953" s="337"/>
      <c r="AXT953" s="337"/>
      <c r="AXU953" s="337"/>
      <c r="AXV953" s="337"/>
      <c r="AXW953" s="337"/>
      <c r="AXX953" s="337"/>
      <c r="AXY953" s="337"/>
      <c r="AXZ953" s="337"/>
      <c r="AYA953" s="337"/>
      <c r="AYB953" s="337"/>
      <c r="AYC953" s="337"/>
      <c r="AYD953" s="337"/>
      <c r="AYE953" s="337"/>
      <c r="AYF953" s="337"/>
      <c r="AYG953" s="337"/>
      <c r="AYH953" s="337"/>
      <c r="AYI953" s="337"/>
      <c r="AYJ953" s="337"/>
      <c r="AYK953" s="337"/>
      <c r="AYL953" s="337"/>
      <c r="AYM953" s="337"/>
      <c r="AYN953" s="337"/>
      <c r="AYO953" s="337"/>
      <c r="AYP953" s="337"/>
      <c r="AYQ953" s="337"/>
      <c r="AYR953" s="337"/>
      <c r="AYS953" s="337"/>
      <c r="AYT953" s="337"/>
      <c r="AYU953" s="337"/>
      <c r="AYV953" s="337"/>
      <c r="AYW953" s="337"/>
      <c r="AYX953" s="337"/>
      <c r="AYY953" s="337"/>
      <c r="AYZ953" s="337"/>
      <c r="AZA953" s="337"/>
      <c r="AZB953" s="337"/>
      <c r="AZC953" s="337"/>
      <c r="AZD953" s="337"/>
      <c r="AZE953" s="337"/>
      <c r="AZF953" s="337"/>
      <c r="AZG953" s="337"/>
      <c r="AZH953" s="337"/>
      <c r="AZI953" s="337"/>
      <c r="AZJ953" s="337"/>
      <c r="AZK953" s="337"/>
      <c r="AZL953" s="337"/>
      <c r="AZM953" s="337"/>
      <c r="AZN953" s="337"/>
      <c r="AZO953" s="337"/>
      <c r="AZP953" s="337"/>
      <c r="AZQ953" s="337"/>
      <c r="AZR953" s="337"/>
      <c r="AZS953" s="337"/>
      <c r="AZT953" s="337"/>
      <c r="AZU953" s="337"/>
      <c r="AZV953" s="337"/>
      <c r="AZW953" s="337"/>
      <c r="AZX953" s="337"/>
      <c r="AZY953" s="337"/>
      <c r="AZZ953" s="337"/>
      <c r="BAA953" s="337"/>
      <c r="BAB953" s="337"/>
      <c r="BAC953" s="337"/>
      <c r="BAD953" s="337"/>
      <c r="BAE953" s="337"/>
      <c r="BAF953" s="337"/>
      <c r="BAG953" s="337"/>
      <c r="BAH953" s="337"/>
      <c r="BAI953" s="337"/>
      <c r="BAJ953" s="337"/>
      <c r="BAK953" s="337"/>
      <c r="BAL953" s="337"/>
      <c r="BAM953" s="337"/>
      <c r="BAN953" s="337"/>
      <c r="BAO953" s="337"/>
      <c r="BAP953" s="337"/>
      <c r="BAQ953" s="337"/>
      <c r="BAR953" s="337"/>
      <c r="BAS953" s="337"/>
      <c r="BAT953" s="337"/>
      <c r="BAU953" s="337"/>
      <c r="BAV953" s="337"/>
      <c r="BAW953" s="337"/>
      <c r="BAX953" s="337"/>
      <c r="BAY953" s="337"/>
      <c r="BAZ953" s="337"/>
      <c r="BBA953" s="337"/>
      <c r="BBB953" s="337"/>
      <c r="BBC953" s="337"/>
      <c r="BBD953" s="337"/>
      <c r="BBE953" s="337"/>
      <c r="BBF953" s="337"/>
      <c r="BBG953" s="337"/>
      <c r="BBH953" s="337"/>
      <c r="BBI953" s="337"/>
      <c r="BBJ953" s="337"/>
      <c r="BBK953" s="337"/>
      <c r="BBL953" s="337"/>
      <c r="BBM953" s="337"/>
      <c r="BBN953" s="337"/>
      <c r="BBO953" s="337"/>
      <c r="BBP953" s="337"/>
      <c r="BBQ953" s="337"/>
      <c r="BBR953" s="337"/>
      <c r="BBS953" s="337"/>
      <c r="BBT953" s="337"/>
      <c r="BBU953" s="337"/>
      <c r="BBV953" s="337"/>
      <c r="BBW953" s="337"/>
      <c r="BBX953" s="337"/>
      <c r="BBY953" s="337"/>
      <c r="BBZ953" s="337"/>
      <c r="BCA953" s="337"/>
      <c r="BCB953" s="337"/>
      <c r="BCC953" s="337"/>
      <c r="BCD953" s="337"/>
      <c r="BCE953" s="337"/>
      <c r="BCF953" s="337"/>
      <c r="BCG953" s="337"/>
      <c r="BCH953" s="337"/>
      <c r="BCI953" s="337"/>
      <c r="BCJ953" s="337"/>
      <c r="BCK953" s="337"/>
      <c r="BCL953" s="337"/>
      <c r="BCM953" s="337"/>
      <c r="BCN953" s="337"/>
      <c r="BCO953" s="337"/>
      <c r="BCP953" s="337"/>
      <c r="BCQ953" s="337"/>
      <c r="BCR953" s="337"/>
      <c r="BCS953" s="337"/>
      <c r="BCT953" s="337"/>
      <c r="BCU953" s="337"/>
      <c r="BCV953" s="337"/>
      <c r="BCW953" s="337"/>
      <c r="BCX953" s="337"/>
      <c r="BCY953" s="337"/>
      <c r="BCZ953" s="337"/>
      <c r="BDA953" s="337"/>
      <c r="BDB953" s="337"/>
      <c r="BDC953" s="337"/>
      <c r="BDD953" s="337"/>
      <c r="BDE953" s="337"/>
      <c r="BDF953" s="337"/>
      <c r="BDG953" s="337"/>
      <c r="BDH953" s="337"/>
      <c r="BDI953" s="337"/>
      <c r="BDJ953" s="337"/>
      <c r="BDK953" s="337"/>
      <c r="BDL953" s="337"/>
      <c r="BDM953" s="337"/>
      <c r="BDN953" s="337"/>
      <c r="BDO953" s="337"/>
      <c r="BDP953" s="337"/>
      <c r="BDQ953" s="337"/>
      <c r="BDR953" s="337"/>
      <c r="BDS953" s="337"/>
      <c r="BDT953" s="337"/>
      <c r="BDU953" s="337"/>
      <c r="BDV953" s="337"/>
      <c r="BDW953" s="337"/>
      <c r="BDX953" s="337"/>
      <c r="BDY953" s="337"/>
      <c r="BDZ953" s="337"/>
      <c r="BEA953" s="337"/>
      <c r="BEB953" s="337"/>
      <c r="BEC953" s="337"/>
      <c r="BED953" s="337"/>
      <c r="BEE953" s="337"/>
      <c r="BEF953" s="337"/>
      <c r="BEG953" s="337"/>
      <c r="BEH953" s="337"/>
      <c r="BEI953" s="337"/>
      <c r="BEJ953" s="337"/>
      <c r="BEK953" s="337"/>
      <c r="BEL953" s="337"/>
      <c r="BEM953" s="337"/>
      <c r="BEN953" s="337"/>
      <c r="BEO953" s="337"/>
      <c r="BEP953" s="337"/>
      <c r="BEQ953" s="337"/>
      <c r="BER953" s="337"/>
      <c r="BES953" s="337"/>
      <c r="BET953" s="337"/>
      <c r="BEU953" s="337"/>
      <c r="BEV953" s="337"/>
      <c r="BEW953" s="337"/>
      <c r="BEX953" s="337"/>
      <c r="BEY953" s="337"/>
      <c r="BEZ953" s="337"/>
      <c r="BFA953" s="337"/>
      <c r="BFB953" s="337"/>
      <c r="BFC953" s="337"/>
      <c r="BFD953" s="337"/>
      <c r="BFE953" s="337"/>
      <c r="BFF953" s="337"/>
      <c r="BFG953" s="337"/>
      <c r="BFH953" s="337"/>
      <c r="BFI953" s="337"/>
      <c r="BFJ953" s="337"/>
      <c r="BFK953" s="337"/>
      <c r="BFL953" s="337"/>
      <c r="BFM953" s="337"/>
      <c r="BFN953" s="337"/>
      <c r="BFO953" s="337"/>
      <c r="BFP953" s="337"/>
      <c r="BFQ953" s="337"/>
      <c r="BFR953" s="337"/>
      <c r="BFS953" s="337"/>
      <c r="BFT953" s="337"/>
      <c r="BFU953" s="337"/>
      <c r="BFV953" s="337"/>
      <c r="BFW953" s="337"/>
      <c r="BFX953" s="337"/>
      <c r="BFY953" s="337"/>
      <c r="BFZ953" s="337"/>
      <c r="BGA953" s="337"/>
      <c r="BGB953" s="337"/>
      <c r="BGC953" s="337"/>
      <c r="BGD953" s="337"/>
      <c r="BGE953" s="337"/>
      <c r="BGF953" s="337"/>
      <c r="BGG953" s="337"/>
      <c r="BGH953" s="337"/>
      <c r="BGI953" s="337"/>
      <c r="BGJ953" s="337"/>
      <c r="BGK953" s="337"/>
      <c r="BGL953" s="337"/>
      <c r="BGM953" s="337"/>
      <c r="BGN953" s="337"/>
      <c r="BGO953" s="337"/>
      <c r="BGP953" s="337"/>
      <c r="BGQ953" s="337"/>
      <c r="BGR953" s="337"/>
      <c r="BGS953" s="337"/>
      <c r="BGT953" s="337"/>
      <c r="BGU953" s="337"/>
      <c r="BGV953" s="337"/>
      <c r="BGW953" s="337"/>
      <c r="BGX953" s="337"/>
      <c r="BGY953" s="337"/>
      <c r="BGZ953" s="337"/>
      <c r="BHA953" s="337"/>
      <c r="BHB953" s="337"/>
      <c r="BHC953" s="337"/>
      <c r="BHD953" s="337"/>
      <c r="BHE953" s="337"/>
      <c r="BHF953" s="337"/>
      <c r="BHG953" s="337"/>
      <c r="BHH953" s="337"/>
      <c r="BHI953" s="337"/>
      <c r="BHJ953" s="337"/>
      <c r="BHK953" s="337"/>
      <c r="BHL953" s="337"/>
      <c r="BHM953" s="337"/>
      <c r="BHN953" s="337"/>
      <c r="BHO953" s="337"/>
      <c r="BHP953" s="337"/>
      <c r="BHQ953" s="337"/>
      <c r="BHR953" s="337"/>
      <c r="BHS953" s="337"/>
      <c r="BHT953" s="337"/>
      <c r="BHU953" s="337"/>
      <c r="BHV953" s="337"/>
      <c r="BHW953" s="337"/>
      <c r="BHX953" s="337"/>
      <c r="BHY953" s="337"/>
      <c r="BHZ953" s="337"/>
      <c r="BIA953" s="337"/>
      <c r="BIB953" s="337"/>
      <c r="BIC953" s="337"/>
      <c r="BID953" s="337"/>
      <c r="BIE953" s="337"/>
      <c r="BIF953" s="337"/>
      <c r="BIG953" s="337"/>
      <c r="BIH953" s="337"/>
      <c r="BII953" s="337"/>
      <c r="BIJ953" s="337"/>
      <c r="BIK953" s="337"/>
      <c r="BIL953" s="337"/>
      <c r="BIM953" s="337"/>
      <c r="BIN953" s="337"/>
      <c r="BIO953" s="337"/>
      <c r="BIP953" s="337"/>
      <c r="BIQ953" s="337"/>
      <c r="BIR953" s="337"/>
      <c r="BIS953" s="337"/>
      <c r="BIT953" s="337"/>
      <c r="BIU953" s="337"/>
      <c r="BIV953" s="337"/>
      <c r="BIW953" s="337"/>
      <c r="BIX953" s="337"/>
      <c r="BIY953" s="337"/>
      <c r="BIZ953" s="337"/>
      <c r="BJA953" s="337"/>
      <c r="BJB953" s="337"/>
      <c r="BJC953" s="337"/>
      <c r="BJD953" s="337"/>
      <c r="BJE953" s="337"/>
      <c r="BJF953" s="337"/>
      <c r="BJG953" s="337"/>
      <c r="BJH953" s="337"/>
      <c r="BJI953" s="337"/>
      <c r="BJJ953" s="337"/>
      <c r="BJK953" s="337"/>
      <c r="BJL953" s="337"/>
      <c r="BJM953" s="337"/>
      <c r="BJN953" s="337"/>
      <c r="BJO953" s="337"/>
      <c r="BJP953" s="337"/>
      <c r="BJQ953" s="337"/>
      <c r="BJR953" s="337"/>
      <c r="BJS953" s="337"/>
      <c r="BJT953" s="337"/>
      <c r="BJU953" s="337"/>
      <c r="BJV953" s="337"/>
      <c r="BJW953" s="337"/>
      <c r="BJX953" s="337"/>
      <c r="BJY953" s="337"/>
      <c r="BJZ953" s="337"/>
      <c r="BKA953" s="337"/>
      <c r="BKB953" s="337"/>
      <c r="BKC953" s="337"/>
      <c r="BKD953" s="337"/>
      <c r="BKE953" s="337"/>
      <c r="BKF953" s="337"/>
      <c r="BKG953" s="337"/>
      <c r="BKH953" s="337"/>
      <c r="BKI953" s="337"/>
      <c r="BKJ953" s="337"/>
      <c r="BKK953" s="337"/>
      <c r="BKL953" s="337"/>
      <c r="BKM953" s="337"/>
      <c r="BKN953" s="337"/>
      <c r="BKO953" s="337"/>
      <c r="BKP953" s="337"/>
      <c r="BKQ953" s="337"/>
      <c r="BKR953" s="337"/>
      <c r="BKS953" s="337"/>
      <c r="BKT953" s="337"/>
      <c r="BKU953" s="337"/>
      <c r="BKV953" s="337"/>
      <c r="BKW953" s="337"/>
      <c r="BKX953" s="337"/>
      <c r="BKY953" s="337"/>
      <c r="BKZ953" s="337"/>
      <c r="BLA953" s="337"/>
      <c r="BLB953" s="337"/>
      <c r="BLC953" s="337"/>
      <c r="BLD953" s="337"/>
      <c r="BLE953" s="337"/>
      <c r="BLF953" s="337"/>
      <c r="BLG953" s="337"/>
      <c r="BLH953" s="337"/>
      <c r="BLI953" s="337"/>
      <c r="BLJ953" s="337"/>
      <c r="BLK953" s="337"/>
      <c r="BLL953" s="337"/>
      <c r="BLM953" s="337"/>
      <c r="BLN953" s="337"/>
      <c r="BLO953" s="337"/>
      <c r="BLP953" s="337"/>
      <c r="BLQ953" s="337"/>
      <c r="BLR953" s="337"/>
      <c r="BLS953" s="337"/>
      <c r="BLT953" s="337"/>
      <c r="BLU953" s="337"/>
      <c r="BLV953" s="337"/>
      <c r="BLW953" s="337"/>
      <c r="BLX953" s="337"/>
      <c r="BLY953" s="337"/>
      <c r="BLZ953" s="337"/>
      <c r="BMA953" s="337"/>
      <c r="BMB953" s="337"/>
      <c r="BMC953" s="337"/>
      <c r="BMD953" s="337"/>
      <c r="BME953" s="337"/>
      <c r="BMF953" s="337"/>
      <c r="BMG953" s="337"/>
      <c r="BMH953" s="337"/>
      <c r="BMI953" s="337"/>
      <c r="BMJ953" s="337"/>
      <c r="BMK953" s="337"/>
      <c r="BML953" s="337"/>
      <c r="BMM953" s="337"/>
      <c r="BMN953" s="337"/>
      <c r="BMO953" s="337"/>
      <c r="BMP953" s="337"/>
      <c r="BMQ953" s="337"/>
      <c r="BMR953" s="337"/>
      <c r="BMS953" s="337"/>
      <c r="BMT953" s="337"/>
      <c r="BMU953" s="337"/>
      <c r="BMV953" s="337"/>
      <c r="BMW953" s="337"/>
      <c r="BMX953" s="337"/>
      <c r="BMY953" s="337"/>
      <c r="BMZ953" s="337"/>
      <c r="BNA953" s="337"/>
      <c r="BNB953" s="337"/>
      <c r="BNC953" s="337"/>
      <c r="BND953" s="337"/>
      <c r="BNE953" s="337"/>
      <c r="BNF953" s="337"/>
      <c r="BNG953" s="337"/>
      <c r="BNH953" s="337"/>
      <c r="BNI953" s="337"/>
      <c r="BNJ953" s="337"/>
      <c r="BNK953" s="337"/>
      <c r="BNL953" s="337"/>
      <c r="BNM953" s="337"/>
      <c r="BNN953" s="337"/>
      <c r="BNO953" s="337"/>
      <c r="BNP953" s="337"/>
      <c r="BNQ953" s="337"/>
      <c r="BNR953" s="337"/>
      <c r="BNS953" s="337"/>
      <c r="BNT953" s="337"/>
      <c r="BNU953" s="337"/>
      <c r="BNV953" s="337"/>
      <c r="BNW953" s="337"/>
      <c r="BNX953" s="337"/>
      <c r="BNY953" s="337"/>
      <c r="BNZ953" s="337"/>
      <c r="BOA953" s="337"/>
      <c r="BOB953" s="337"/>
      <c r="BOC953" s="337"/>
      <c r="BOD953" s="337"/>
      <c r="BOE953" s="337"/>
      <c r="BOF953" s="337"/>
      <c r="BOG953" s="337"/>
      <c r="BOH953" s="337"/>
      <c r="BOI953" s="337"/>
      <c r="BOJ953" s="337"/>
      <c r="BOK953" s="337"/>
      <c r="BOL953" s="337"/>
      <c r="BOM953" s="337"/>
      <c r="BON953" s="337"/>
      <c r="BOO953" s="337"/>
      <c r="BOP953" s="337"/>
      <c r="BOQ953" s="337"/>
      <c r="BOR953" s="337"/>
      <c r="BOS953" s="337"/>
      <c r="BOT953" s="337"/>
      <c r="BOU953" s="337"/>
      <c r="BOV953" s="337"/>
      <c r="BOW953" s="337"/>
      <c r="BOX953" s="337"/>
      <c r="BOY953" s="337"/>
      <c r="BOZ953" s="337"/>
      <c r="BPA953" s="337"/>
      <c r="BPB953" s="337"/>
      <c r="BPC953" s="337"/>
      <c r="BPD953" s="337"/>
      <c r="BPE953" s="337"/>
      <c r="BPF953" s="337"/>
      <c r="BPG953" s="337"/>
      <c r="BPH953" s="337"/>
      <c r="BPI953" s="337"/>
      <c r="BPJ953" s="337"/>
      <c r="BPK953" s="337"/>
      <c r="BPL953" s="337"/>
      <c r="BPM953" s="337"/>
      <c r="BPN953" s="337"/>
      <c r="BPO953" s="337"/>
      <c r="BPP953" s="337"/>
      <c r="BPQ953" s="337"/>
      <c r="BPR953" s="337"/>
      <c r="BPS953" s="337"/>
      <c r="BPT953" s="337"/>
      <c r="BPU953" s="337"/>
      <c r="BPV953" s="337"/>
      <c r="BPW953" s="337"/>
      <c r="BPX953" s="337"/>
      <c r="BPY953" s="337"/>
      <c r="BPZ953" s="337"/>
      <c r="BQA953" s="337"/>
      <c r="BQB953" s="337"/>
      <c r="BQC953" s="337"/>
      <c r="BQD953" s="337"/>
      <c r="BQE953" s="337"/>
      <c r="BQF953" s="337"/>
      <c r="BQG953" s="337"/>
      <c r="BQH953" s="337"/>
      <c r="BQI953" s="337"/>
      <c r="BQJ953" s="337"/>
      <c r="BQK953" s="337"/>
      <c r="BQL953" s="337"/>
      <c r="BQM953" s="337"/>
      <c r="BQN953" s="337"/>
      <c r="BQO953" s="337"/>
      <c r="BQP953" s="337"/>
      <c r="BQQ953" s="337"/>
      <c r="BQR953" s="337"/>
      <c r="BQS953" s="337"/>
      <c r="BQT953" s="337"/>
      <c r="BQU953" s="337"/>
      <c r="BQV953" s="337"/>
      <c r="BQW953" s="337"/>
      <c r="BQX953" s="337"/>
      <c r="BQY953" s="337"/>
      <c r="BQZ953" s="337"/>
      <c r="BRA953" s="337"/>
      <c r="BRB953" s="337"/>
      <c r="BRC953" s="337"/>
      <c r="BRD953" s="337"/>
      <c r="BRE953" s="337"/>
      <c r="BRF953" s="337"/>
      <c r="BRG953" s="337"/>
      <c r="BRH953" s="337"/>
      <c r="BRI953" s="337"/>
      <c r="BRJ953" s="337"/>
      <c r="BRK953" s="337"/>
      <c r="BRL953" s="337"/>
      <c r="BRM953" s="337"/>
      <c r="BRN953" s="337"/>
      <c r="BRO953" s="337"/>
      <c r="BRP953" s="337"/>
      <c r="BRQ953" s="337"/>
      <c r="BRR953" s="337"/>
      <c r="BRS953" s="337"/>
      <c r="BRT953" s="337"/>
      <c r="BRU953" s="337"/>
      <c r="BRV953" s="337"/>
      <c r="BRW953" s="337"/>
      <c r="BRX953" s="337"/>
      <c r="BRY953" s="337"/>
      <c r="BRZ953" s="337"/>
      <c r="BSA953" s="337"/>
      <c r="BSB953" s="337"/>
      <c r="BSC953" s="337"/>
      <c r="BSD953" s="337"/>
      <c r="BSE953" s="337"/>
      <c r="BSF953" s="337"/>
      <c r="BSG953" s="337"/>
      <c r="BSH953" s="337"/>
      <c r="BSI953" s="337"/>
      <c r="BSJ953" s="337"/>
      <c r="BSK953" s="337"/>
      <c r="BSL953" s="337"/>
      <c r="BSM953" s="337"/>
      <c r="BSN953" s="337"/>
      <c r="BSO953" s="337"/>
      <c r="BSP953" s="337"/>
      <c r="BSQ953" s="337"/>
      <c r="BSR953" s="337"/>
      <c r="BSS953" s="337"/>
      <c r="BST953" s="337"/>
      <c r="BSU953" s="337"/>
      <c r="BSV953" s="337"/>
      <c r="BSW953" s="337"/>
      <c r="BSX953" s="337"/>
      <c r="BSY953" s="337"/>
      <c r="BSZ953" s="337"/>
      <c r="BTA953" s="337"/>
      <c r="BTB953" s="337"/>
      <c r="BTC953" s="337"/>
      <c r="BTD953" s="337"/>
      <c r="BTE953" s="337"/>
      <c r="BTF953" s="337"/>
      <c r="BTG953" s="337"/>
      <c r="BTH953" s="337"/>
      <c r="BTI953" s="337"/>
      <c r="BTJ953" s="337"/>
      <c r="BTK953" s="337"/>
      <c r="BTL953" s="337"/>
      <c r="BTM953" s="337"/>
      <c r="BTN953" s="337"/>
      <c r="BTO953" s="337"/>
      <c r="BTP953" s="337"/>
      <c r="BTQ953" s="337"/>
      <c r="BTR953" s="337"/>
      <c r="BTS953" s="337"/>
      <c r="BTT953" s="337"/>
      <c r="BTU953" s="337"/>
      <c r="BTV953" s="337"/>
      <c r="BTW953" s="337"/>
      <c r="BTX953" s="337"/>
      <c r="BTY953" s="337"/>
      <c r="BTZ953" s="337"/>
      <c r="BUA953" s="337"/>
      <c r="BUB953" s="337"/>
      <c r="BUC953" s="337"/>
      <c r="BUD953" s="337"/>
      <c r="BUE953" s="337"/>
      <c r="BUF953" s="337"/>
      <c r="BUG953" s="337"/>
      <c r="BUH953" s="337"/>
      <c r="BUI953" s="337"/>
      <c r="BUJ953" s="337"/>
      <c r="BUK953" s="337"/>
      <c r="BUL953" s="337"/>
      <c r="BUM953" s="337"/>
      <c r="BUN953" s="337"/>
      <c r="BUO953" s="337"/>
      <c r="BUP953" s="337"/>
      <c r="BUQ953" s="337"/>
      <c r="BUR953" s="337"/>
      <c r="BUS953" s="337"/>
      <c r="BUT953" s="337"/>
      <c r="BUU953" s="337"/>
      <c r="BUV953" s="337"/>
      <c r="BUW953" s="337"/>
      <c r="BUX953" s="337"/>
      <c r="BUY953" s="337"/>
      <c r="BUZ953" s="337"/>
      <c r="BVA953" s="337"/>
      <c r="BVB953" s="337"/>
      <c r="BVC953" s="337"/>
      <c r="BVD953" s="337"/>
      <c r="BVE953" s="337"/>
      <c r="BVF953" s="337"/>
      <c r="BVG953" s="337"/>
      <c r="BVH953" s="337"/>
      <c r="BVI953" s="337"/>
      <c r="BVJ953" s="337"/>
      <c r="BVK953" s="337"/>
      <c r="BVL953" s="337"/>
      <c r="BVM953" s="337"/>
      <c r="BVN953" s="337"/>
      <c r="BVO953" s="337"/>
      <c r="BVP953" s="337"/>
      <c r="BVQ953" s="337"/>
      <c r="BVR953" s="337"/>
      <c r="BVS953" s="337"/>
      <c r="BVT953" s="337"/>
      <c r="BVU953" s="337"/>
      <c r="BVV953" s="337"/>
      <c r="BVW953" s="337"/>
      <c r="BVX953" s="337"/>
      <c r="BVY953" s="337"/>
      <c r="BVZ953" s="337"/>
      <c r="BWA953" s="337"/>
      <c r="BWB953" s="337"/>
      <c r="BWC953" s="337"/>
      <c r="BWD953" s="337"/>
      <c r="BWE953" s="337"/>
      <c r="BWF953" s="337"/>
      <c r="BWG953" s="337"/>
      <c r="BWH953" s="337"/>
      <c r="BWI953" s="337"/>
      <c r="BWJ953" s="337"/>
      <c r="BWK953" s="337"/>
      <c r="BWL953" s="337"/>
      <c r="BWM953" s="337"/>
      <c r="BWN953" s="337"/>
      <c r="BWO953" s="337"/>
      <c r="BWP953" s="337"/>
      <c r="BWQ953" s="337"/>
      <c r="BWR953" s="337"/>
      <c r="BWS953" s="337"/>
      <c r="BWT953" s="337"/>
      <c r="BWU953" s="337"/>
      <c r="BWV953" s="337"/>
      <c r="BWW953" s="337"/>
      <c r="BWX953" s="337"/>
      <c r="BWY953" s="337"/>
      <c r="BWZ953" s="337"/>
      <c r="BXA953" s="337"/>
      <c r="BXB953" s="337"/>
      <c r="BXC953" s="337"/>
      <c r="BXD953" s="337"/>
      <c r="BXE953" s="337"/>
      <c r="BXF953" s="337"/>
      <c r="BXG953" s="337"/>
      <c r="BXH953" s="337"/>
      <c r="BXI953" s="337"/>
      <c r="BXJ953" s="337"/>
      <c r="BXK953" s="337"/>
      <c r="BXL953" s="337"/>
      <c r="BXM953" s="337"/>
      <c r="BXN953" s="337"/>
      <c r="BXO953" s="337"/>
      <c r="BXP953" s="337"/>
      <c r="BXQ953" s="337"/>
      <c r="BXR953" s="337"/>
      <c r="BXS953" s="337"/>
      <c r="BXT953" s="337"/>
      <c r="BXU953" s="337"/>
      <c r="BXV953" s="337"/>
      <c r="BXW953" s="337"/>
      <c r="BXX953" s="337"/>
      <c r="BXY953" s="337"/>
      <c r="BXZ953" s="337"/>
      <c r="BYA953" s="337"/>
      <c r="BYB953" s="337"/>
      <c r="BYC953" s="337"/>
      <c r="BYD953" s="337"/>
      <c r="BYE953" s="337"/>
      <c r="BYF953" s="337"/>
      <c r="BYG953" s="337"/>
      <c r="BYH953" s="337"/>
      <c r="BYI953" s="337"/>
      <c r="BYJ953" s="337"/>
      <c r="BYK953" s="337"/>
      <c r="BYL953" s="337"/>
      <c r="BYM953" s="337"/>
      <c r="BYN953" s="337"/>
      <c r="BYO953" s="337"/>
      <c r="BYP953" s="337"/>
      <c r="BYQ953" s="337"/>
      <c r="BYR953" s="337"/>
      <c r="BYS953" s="337"/>
      <c r="BYT953" s="337"/>
      <c r="BYU953" s="337"/>
      <c r="BYV953" s="337"/>
      <c r="BYW953" s="337"/>
      <c r="BYX953" s="337"/>
      <c r="BYY953" s="337"/>
      <c r="BYZ953" s="337"/>
      <c r="BZA953" s="337"/>
      <c r="BZB953" s="337"/>
      <c r="BZC953" s="337"/>
      <c r="BZD953" s="337"/>
      <c r="BZE953" s="337"/>
      <c r="BZF953" s="337"/>
      <c r="BZG953" s="337"/>
      <c r="BZH953" s="337"/>
      <c r="BZI953" s="337"/>
      <c r="BZJ953" s="337"/>
      <c r="BZK953" s="337"/>
      <c r="BZL953" s="337"/>
      <c r="BZM953" s="337"/>
      <c r="BZN953" s="337"/>
      <c r="BZO953" s="337"/>
      <c r="BZP953" s="337"/>
      <c r="BZQ953" s="337"/>
      <c r="BZR953" s="337"/>
      <c r="BZS953" s="337"/>
      <c r="BZT953" s="337"/>
      <c r="BZU953" s="337"/>
      <c r="BZV953" s="337"/>
      <c r="BZW953" s="337"/>
      <c r="BZX953" s="337"/>
      <c r="BZY953" s="337"/>
      <c r="BZZ953" s="337"/>
      <c r="CAA953" s="337"/>
      <c r="CAB953" s="337"/>
      <c r="CAC953" s="337"/>
      <c r="CAD953" s="337"/>
      <c r="CAE953" s="337"/>
      <c r="CAF953" s="337"/>
      <c r="CAG953" s="337"/>
      <c r="CAH953" s="337"/>
      <c r="CAI953" s="337"/>
      <c r="CAJ953" s="337"/>
      <c r="CAK953" s="337"/>
      <c r="CAL953" s="337"/>
      <c r="CAM953" s="337"/>
      <c r="CAN953" s="337"/>
      <c r="CAO953" s="337"/>
      <c r="CAP953" s="337"/>
      <c r="CAQ953" s="337"/>
      <c r="CAR953" s="337"/>
      <c r="CAS953" s="337"/>
      <c r="CAT953" s="337"/>
      <c r="CAU953" s="337"/>
      <c r="CAV953" s="337"/>
      <c r="CAW953" s="337"/>
      <c r="CAX953" s="337"/>
      <c r="CAY953" s="337"/>
      <c r="CAZ953" s="337"/>
      <c r="CBA953" s="337"/>
      <c r="CBB953" s="337"/>
      <c r="CBC953" s="337"/>
      <c r="CBD953" s="337"/>
      <c r="CBE953" s="337"/>
      <c r="CBF953" s="337"/>
      <c r="CBG953" s="337"/>
      <c r="CBH953" s="337"/>
      <c r="CBI953" s="337"/>
      <c r="CBJ953" s="337"/>
      <c r="CBK953" s="337"/>
      <c r="CBL953" s="337"/>
      <c r="CBM953" s="337"/>
      <c r="CBN953" s="337"/>
      <c r="CBO953" s="337"/>
      <c r="CBP953" s="337"/>
      <c r="CBQ953" s="337"/>
      <c r="CBR953" s="337"/>
      <c r="CBS953" s="337"/>
      <c r="CBT953" s="337"/>
      <c r="CBU953" s="337"/>
      <c r="CBV953" s="337"/>
      <c r="CBW953" s="337"/>
      <c r="CBX953" s="337"/>
      <c r="CBY953" s="337"/>
      <c r="CBZ953" s="337"/>
      <c r="CCA953" s="337"/>
      <c r="CCB953" s="337"/>
      <c r="CCC953" s="337"/>
      <c r="CCD953" s="337"/>
      <c r="CCE953" s="337"/>
      <c r="CCF953" s="337"/>
      <c r="CCG953" s="337"/>
      <c r="CCH953" s="337"/>
      <c r="CCI953" s="337"/>
      <c r="CCJ953" s="337"/>
      <c r="CCK953" s="337"/>
      <c r="CCL953" s="337"/>
      <c r="CCM953" s="337"/>
      <c r="CCN953" s="337"/>
      <c r="CCO953" s="337"/>
      <c r="CCP953" s="337"/>
      <c r="CCQ953" s="337"/>
      <c r="CCR953" s="337"/>
      <c r="CCS953" s="337"/>
      <c r="CCT953" s="337"/>
      <c r="CCU953" s="337"/>
      <c r="CCV953" s="337"/>
      <c r="CCW953" s="337"/>
      <c r="CCX953" s="337"/>
      <c r="CCY953" s="337"/>
      <c r="CCZ953" s="337"/>
      <c r="CDA953" s="337"/>
      <c r="CDB953" s="337"/>
      <c r="CDC953" s="337"/>
      <c r="CDD953" s="337"/>
      <c r="CDE953" s="337"/>
      <c r="CDF953" s="337"/>
      <c r="CDG953" s="337"/>
      <c r="CDH953" s="337"/>
      <c r="CDI953" s="337"/>
      <c r="CDJ953" s="337"/>
      <c r="CDK953" s="337"/>
      <c r="CDL953" s="337"/>
      <c r="CDM953" s="337"/>
      <c r="CDN953" s="337"/>
      <c r="CDO953" s="337"/>
      <c r="CDP953" s="337"/>
      <c r="CDQ953" s="337"/>
      <c r="CDR953" s="337"/>
      <c r="CDS953" s="337"/>
      <c r="CDT953" s="337"/>
      <c r="CDU953" s="337"/>
      <c r="CDV953" s="337"/>
      <c r="CDW953" s="337"/>
      <c r="CDX953" s="337"/>
      <c r="CDY953" s="337"/>
      <c r="CDZ953" s="337"/>
      <c r="CEA953" s="337"/>
      <c r="CEB953" s="337"/>
      <c r="CEC953" s="337"/>
      <c r="CED953" s="337"/>
      <c r="CEE953" s="337"/>
      <c r="CEF953" s="337"/>
      <c r="CEG953" s="337"/>
      <c r="CEH953" s="337"/>
      <c r="CEI953" s="337"/>
      <c r="CEJ953" s="337"/>
      <c r="CEK953" s="337"/>
      <c r="CEL953" s="337"/>
      <c r="CEM953" s="337"/>
      <c r="CEN953" s="337"/>
      <c r="CEO953" s="337"/>
      <c r="CEP953" s="337"/>
      <c r="CEQ953" s="337"/>
      <c r="CER953" s="337"/>
      <c r="CES953" s="337"/>
      <c r="CET953" s="337"/>
      <c r="CEU953" s="337"/>
      <c r="CEV953" s="337"/>
      <c r="CEW953" s="337"/>
      <c r="CEX953" s="337"/>
      <c r="CEY953" s="337"/>
      <c r="CEZ953" s="337"/>
      <c r="CFA953" s="337"/>
      <c r="CFB953" s="337"/>
      <c r="CFC953" s="337"/>
      <c r="CFD953" s="337"/>
      <c r="CFE953" s="337"/>
      <c r="CFF953" s="337"/>
      <c r="CFG953" s="337"/>
      <c r="CFH953" s="337"/>
      <c r="CFI953" s="337"/>
      <c r="CFJ953" s="337"/>
      <c r="CFK953" s="337"/>
      <c r="CFL953" s="337"/>
      <c r="CFM953" s="337"/>
      <c r="CFN953" s="337"/>
      <c r="CFO953" s="337"/>
      <c r="CFP953" s="337"/>
      <c r="CFQ953" s="337"/>
      <c r="CFR953" s="337"/>
      <c r="CFS953" s="337"/>
      <c r="CFT953" s="337"/>
      <c r="CFU953" s="337"/>
      <c r="CFV953" s="337"/>
      <c r="CFW953" s="337"/>
      <c r="CFX953" s="337"/>
      <c r="CFY953" s="337"/>
      <c r="CFZ953" s="337"/>
      <c r="CGA953" s="337"/>
      <c r="CGB953" s="337"/>
      <c r="CGC953" s="337"/>
      <c r="CGD953" s="337"/>
      <c r="CGE953" s="337"/>
      <c r="CGF953" s="337"/>
      <c r="CGG953" s="337"/>
      <c r="CGH953" s="337"/>
      <c r="CGI953" s="337"/>
      <c r="CGJ953" s="337"/>
      <c r="CGK953" s="337"/>
      <c r="CGL953" s="337"/>
      <c r="CGM953" s="337"/>
      <c r="CGN953" s="337"/>
      <c r="CGO953" s="337"/>
      <c r="CGP953" s="337"/>
      <c r="CGQ953" s="337"/>
      <c r="CGR953" s="337"/>
      <c r="CGS953" s="337"/>
      <c r="CGT953" s="337"/>
      <c r="CGU953" s="337"/>
      <c r="CGV953" s="337"/>
      <c r="CGW953" s="337"/>
      <c r="CGX953" s="337"/>
      <c r="CGY953" s="337"/>
      <c r="CGZ953" s="337"/>
      <c r="CHA953" s="337"/>
      <c r="CHB953" s="337"/>
      <c r="CHC953" s="337"/>
      <c r="CHD953" s="337"/>
      <c r="CHE953" s="337"/>
      <c r="CHF953" s="337"/>
      <c r="CHG953" s="337"/>
      <c r="CHH953" s="337"/>
      <c r="CHI953" s="337"/>
      <c r="CHJ953" s="337"/>
      <c r="CHK953" s="337"/>
      <c r="CHL953" s="337"/>
      <c r="CHM953" s="337"/>
      <c r="CHN953" s="337"/>
      <c r="CHO953" s="337"/>
      <c r="CHP953" s="337"/>
      <c r="CHQ953" s="337"/>
      <c r="CHR953" s="337"/>
      <c r="CHS953" s="337"/>
      <c r="CHT953" s="337"/>
      <c r="CHU953" s="337"/>
      <c r="CHV953" s="337"/>
      <c r="CHW953" s="337"/>
      <c r="CHX953" s="337"/>
      <c r="CHY953" s="337"/>
      <c r="CHZ953" s="337"/>
      <c r="CIA953" s="337"/>
      <c r="CIB953" s="337"/>
      <c r="CIC953" s="337"/>
      <c r="CID953" s="337"/>
      <c r="CIE953" s="337"/>
      <c r="CIF953" s="337"/>
      <c r="CIG953" s="337"/>
      <c r="CIH953" s="337"/>
      <c r="CII953" s="337"/>
      <c r="CIJ953" s="337"/>
      <c r="CIK953" s="337"/>
      <c r="CIL953" s="337"/>
      <c r="CIM953" s="337"/>
      <c r="CIN953" s="337"/>
      <c r="CIO953" s="337"/>
      <c r="CIP953" s="337"/>
      <c r="CIQ953" s="337"/>
      <c r="CIR953" s="337"/>
      <c r="CIS953" s="337"/>
      <c r="CIT953" s="337"/>
      <c r="CIU953" s="337"/>
      <c r="CIV953" s="337"/>
      <c r="CIW953" s="337"/>
      <c r="CIX953" s="337"/>
      <c r="CIY953" s="337"/>
      <c r="CIZ953" s="337"/>
      <c r="CJA953" s="337"/>
      <c r="CJB953" s="337"/>
      <c r="CJC953" s="337"/>
      <c r="CJD953" s="337"/>
      <c r="CJE953" s="337"/>
      <c r="CJF953" s="337"/>
      <c r="CJG953" s="337"/>
      <c r="CJH953" s="337"/>
      <c r="CJI953" s="337"/>
      <c r="CJJ953" s="337"/>
      <c r="CJK953" s="337"/>
      <c r="CJL953" s="337"/>
      <c r="CJM953" s="337"/>
      <c r="CJN953" s="337"/>
      <c r="CJO953" s="337"/>
      <c r="CJP953" s="337"/>
      <c r="CJQ953" s="337"/>
      <c r="CJR953" s="337"/>
      <c r="CJS953" s="337"/>
      <c r="CJT953" s="337"/>
      <c r="CJU953" s="337"/>
      <c r="CJV953" s="337"/>
      <c r="CJW953" s="337"/>
      <c r="CJX953" s="337"/>
      <c r="CJY953" s="337"/>
      <c r="CJZ953" s="337"/>
      <c r="CKA953" s="337"/>
      <c r="CKB953" s="337"/>
      <c r="CKC953" s="337"/>
      <c r="CKD953" s="337"/>
      <c r="CKE953" s="337"/>
      <c r="CKF953" s="337"/>
      <c r="CKG953" s="337"/>
      <c r="CKH953" s="337"/>
      <c r="CKI953" s="337"/>
      <c r="CKJ953" s="337"/>
      <c r="CKK953" s="337"/>
      <c r="CKL953" s="337"/>
      <c r="CKM953" s="337"/>
      <c r="CKN953" s="337"/>
      <c r="CKO953" s="337"/>
      <c r="CKP953" s="337"/>
      <c r="CKQ953" s="337"/>
      <c r="CKR953" s="337"/>
      <c r="CKS953" s="337"/>
      <c r="CKT953" s="337"/>
      <c r="CKU953" s="337"/>
      <c r="CKV953" s="337"/>
      <c r="CKW953" s="337"/>
      <c r="CKX953" s="337"/>
      <c r="CKY953" s="337"/>
      <c r="CKZ953" s="337"/>
      <c r="CLA953" s="337"/>
      <c r="CLB953" s="337"/>
      <c r="CLC953" s="337"/>
      <c r="CLD953" s="337"/>
      <c r="CLE953" s="337"/>
      <c r="CLF953" s="337"/>
      <c r="CLG953" s="337"/>
      <c r="CLH953" s="337"/>
      <c r="CLI953" s="337"/>
      <c r="CLJ953" s="337"/>
      <c r="CLK953" s="337"/>
      <c r="CLL953" s="337"/>
      <c r="CLM953" s="337"/>
      <c r="CLN953" s="337"/>
      <c r="CLO953" s="337"/>
      <c r="CLP953" s="337"/>
      <c r="CLQ953" s="337"/>
      <c r="CLR953" s="337"/>
      <c r="CLS953" s="337"/>
      <c r="CLT953" s="337"/>
      <c r="CLU953" s="337"/>
      <c r="CLV953" s="337"/>
      <c r="CLW953" s="337"/>
      <c r="CLX953" s="337"/>
      <c r="CLY953" s="337"/>
      <c r="CLZ953" s="337"/>
      <c r="CMA953" s="337"/>
      <c r="CMB953" s="337"/>
      <c r="CMC953" s="337"/>
      <c r="CMD953" s="337"/>
      <c r="CME953" s="337"/>
      <c r="CMF953" s="337"/>
      <c r="CMG953" s="337"/>
      <c r="CMH953" s="337"/>
      <c r="CMI953" s="337"/>
      <c r="CMJ953" s="337"/>
      <c r="CMK953" s="337"/>
      <c r="CML953" s="337"/>
      <c r="CMM953" s="337"/>
      <c r="CMN953" s="337"/>
      <c r="CMO953" s="337"/>
      <c r="CMP953" s="337"/>
      <c r="CMQ953" s="337"/>
      <c r="CMR953" s="337"/>
      <c r="CMS953" s="337"/>
      <c r="CMT953" s="337"/>
      <c r="CMU953" s="337"/>
      <c r="CMV953" s="337"/>
      <c r="CMW953" s="337"/>
      <c r="CMX953" s="337"/>
      <c r="CMY953" s="337"/>
      <c r="CMZ953" s="337"/>
      <c r="CNA953" s="337"/>
      <c r="CNB953" s="337"/>
      <c r="CNC953" s="337"/>
      <c r="CND953" s="337"/>
      <c r="CNE953" s="337"/>
      <c r="CNF953" s="337"/>
      <c r="CNG953" s="337"/>
      <c r="CNH953" s="337"/>
      <c r="CNI953" s="337"/>
      <c r="CNJ953" s="337"/>
      <c r="CNK953" s="337"/>
      <c r="CNL953" s="337"/>
      <c r="CNM953" s="337"/>
      <c r="CNN953" s="337"/>
      <c r="CNO953" s="337"/>
      <c r="CNP953" s="337"/>
      <c r="CNQ953" s="337"/>
      <c r="CNR953" s="337"/>
      <c r="CNS953" s="337"/>
      <c r="CNT953" s="337"/>
      <c r="CNU953" s="337"/>
      <c r="CNV953" s="337"/>
      <c r="CNW953" s="337"/>
      <c r="CNX953" s="337"/>
      <c r="CNY953" s="337"/>
      <c r="CNZ953" s="337"/>
      <c r="COA953" s="337"/>
      <c r="COB953" s="337"/>
      <c r="COC953" s="337"/>
      <c r="COD953" s="337"/>
      <c r="COE953" s="337"/>
      <c r="COF953" s="337"/>
      <c r="COG953" s="337"/>
      <c r="COH953" s="337"/>
      <c r="COI953" s="337"/>
      <c r="COJ953" s="337"/>
      <c r="COK953" s="337"/>
      <c r="COL953" s="337"/>
      <c r="COM953" s="337"/>
      <c r="CON953" s="337"/>
      <c r="COO953" s="337"/>
      <c r="COP953" s="337"/>
      <c r="COQ953" s="337"/>
      <c r="COR953" s="337"/>
      <c r="COS953" s="337"/>
      <c r="COT953" s="337"/>
      <c r="COU953" s="337"/>
      <c r="COV953" s="337"/>
      <c r="COW953" s="337"/>
      <c r="COX953" s="337"/>
      <c r="COY953" s="337"/>
      <c r="COZ953" s="337"/>
      <c r="CPA953" s="337"/>
      <c r="CPB953" s="337"/>
      <c r="CPC953" s="337"/>
      <c r="CPD953" s="337"/>
      <c r="CPE953" s="337"/>
      <c r="CPF953" s="337"/>
      <c r="CPG953" s="337"/>
      <c r="CPH953" s="337"/>
      <c r="CPI953" s="337"/>
      <c r="CPJ953" s="337"/>
      <c r="CPK953" s="337"/>
      <c r="CPL953" s="337"/>
      <c r="CPM953" s="337"/>
      <c r="CPN953" s="337"/>
      <c r="CPO953" s="337"/>
      <c r="CPP953" s="337"/>
      <c r="CPQ953" s="337"/>
      <c r="CPR953" s="337"/>
      <c r="CPS953" s="337"/>
      <c r="CPT953" s="337"/>
      <c r="CPU953" s="337"/>
      <c r="CPV953" s="337"/>
      <c r="CPW953" s="337"/>
      <c r="CPX953" s="337"/>
      <c r="CPY953" s="337"/>
      <c r="CPZ953" s="337"/>
      <c r="CQA953" s="337"/>
      <c r="CQB953" s="337"/>
      <c r="CQC953" s="337"/>
      <c r="CQD953" s="337"/>
      <c r="CQE953" s="337"/>
      <c r="CQF953" s="337"/>
      <c r="CQG953" s="337"/>
      <c r="CQH953" s="337"/>
      <c r="CQI953" s="337"/>
      <c r="CQJ953" s="337"/>
      <c r="CQK953" s="337"/>
      <c r="CQL953" s="337"/>
      <c r="CQM953" s="337"/>
      <c r="CQN953" s="337"/>
      <c r="CQO953" s="337"/>
      <c r="CQP953" s="337"/>
      <c r="CQQ953" s="337"/>
      <c r="CQR953" s="337"/>
      <c r="CQS953" s="337"/>
      <c r="CQT953" s="337"/>
      <c r="CQU953" s="337"/>
      <c r="CQV953" s="337"/>
      <c r="CQW953" s="337"/>
      <c r="CQX953" s="337"/>
      <c r="CQY953" s="337"/>
      <c r="CQZ953" s="337"/>
      <c r="CRA953" s="337"/>
      <c r="CRB953" s="337"/>
      <c r="CRC953" s="337"/>
      <c r="CRD953" s="337"/>
      <c r="CRE953" s="337"/>
      <c r="CRF953" s="337"/>
      <c r="CRG953" s="337"/>
      <c r="CRH953" s="337"/>
      <c r="CRI953" s="337"/>
      <c r="CRJ953" s="337"/>
      <c r="CRK953" s="337"/>
      <c r="CRL953" s="337"/>
      <c r="CRM953" s="337"/>
      <c r="CRN953" s="337"/>
      <c r="CRO953" s="337"/>
      <c r="CRP953" s="337"/>
      <c r="CRQ953" s="337"/>
      <c r="CRR953" s="337"/>
      <c r="CRS953" s="337"/>
      <c r="CRT953" s="337"/>
      <c r="CRU953" s="337"/>
      <c r="CRV953" s="337"/>
      <c r="CRW953" s="337"/>
      <c r="CRX953" s="337"/>
      <c r="CRY953" s="337"/>
      <c r="CRZ953" s="337"/>
      <c r="CSA953" s="337"/>
      <c r="CSB953" s="337"/>
      <c r="CSC953" s="337"/>
      <c r="CSD953" s="337"/>
      <c r="CSE953" s="337"/>
      <c r="CSF953" s="337"/>
      <c r="CSG953" s="337"/>
      <c r="CSH953" s="337"/>
      <c r="CSI953" s="337"/>
      <c r="CSJ953" s="337"/>
      <c r="CSK953" s="337"/>
      <c r="CSL953" s="337"/>
      <c r="CSM953" s="337"/>
      <c r="CSN953" s="337"/>
      <c r="CSO953" s="337"/>
      <c r="CSP953" s="337"/>
      <c r="CSQ953" s="337"/>
      <c r="CSR953" s="337"/>
      <c r="CSS953" s="337"/>
      <c r="CST953" s="337"/>
      <c r="CSU953" s="337"/>
      <c r="CSV953" s="337"/>
      <c r="CSW953" s="337"/>
      <c r="CSX953" s="337"/>
      <c r="CSY953" s="337"/>
      <c r="CSZ953" s="337"/>
      <c r="CTA953" s="337"/>
      <c r="CTB953" s="337"/>
      <c r="CTC953" s="337"/>
      <c r="CTD953" s="337"/>
      <c r="CTE953" s="337"/>
      <c r="CTF953" s="337"/>
      <c r="CTG953" s="337"/>
      <c r="CTH953" s="337"/>
      <c r="CTI953" s="337"/>
      <c r="CTJ953" s="337"/>
      <c r="CTK953" s="337"/>
      <c r="CTL953" s="337"/>
      <c r="CTM953" s="337"/>
      <c r="CTN953" s="337"/>
      <c r="CTO953" s="337"/>
      <c r="CTP953" s="337"/>
      <c r="CTQ953" s="337"/>
      <c r="CTR953" s="337"/>
      <c r="CTS953" s="337"/>
      <c r="CTT953" s="337"/>
      <c r="CTU953" s="337"/>
      <c r="CTV953" s="337"/>
      <c r="CTW953" s="337"/>
      <c r="CTX953" s="337"/>
      <c r="CTY953" s="337"/>
      <c r="CTZ953" s="337"/>
      <c r="CUA953" s="337"/>
      <c r="CUB953" s="337"/>
      <c r="CUC953" s="337"/>
      <c r="CUD953" s="337"/>
      <c r="CUE953" s="337"/>
      <c r="CUF953" s="337"/>
      <c r="CUG953" s="337"/>
      <c r="CUH953" s="337"/>
      <c r="CUI953" s="337"/>
      <c r="CUJ953" s="337"/>
      <c r="CUK953" s="337"/>
      <c r="CUL953" s="337"/>
      <c r="CUM953" s="337"/>
      <c r="CUN953" s="337"/>
      <c r="CUO953" s="337"/>
      <c r="CUP953" s="337"/>
      <c r="CUQ953" s="337"/>
      <c r="CUR953" s="337"/>
      <c r="CUS953" s="337"/>
      <c r="CUT953" s="337"/>
      <c r="CUU953" s="337"/>
      <c r="CUV953" s="337"/>
      <c r="CUW953" s="337"/>
      <c r="CUX953" s="337"/>
      <c r="CUY953" s="337"/>
      <c r="CUZ953" s="337"/>
      <c r="CVA953" s="337"/>
      <c r="CVB953" s="337"/>
      <c r="CVC953" s="337"/>
      <c r="CVD953" s="337"/>
      <c r="CVE953" s="337"/>
      <c r="CVF953" s="337"/>
      <c r="CVG953" s="337"/>
      <c r="CVH953" s="337"/>
      <c r="CVI953" s="337"/>
      <c r="CVJ953" s="337"/>
      <c r="CVK953" s="337"/>
      <c r="CVL953" s="337"/>
      <c r="CVM953" s="337"/>
      <c r="CVN953" s="337"/>
      <c r="CVO953" s="337"/>
      <c r="CVP953" s="337"/>
      <c r="CVQ953" s="337"/>
      <c r="CVR953" s="337"/>
      <c r="CVS953" s="337"/>
      <c r="CVT953" s="337"/>
      <c r="CVU953" s="337"/>
      <c r="CVV953" s="337"/>
      <c r="CVW953" s="337"/>
      <c r="CVX953" s="337"/>
      <c r="CVY953" s="337"/>
      <c r="CVZ953" s="337"/>
      <c r="CWA953" s="337"/>
      <c r="CWB953" s="337"/>
      <c r="CWC953" s="337"/>
      <c r="CWD953" s="337"/>
      <c r="CWE953" s="337"/>
      <c r="CWF953" s="337"/>
      <c r="CWG953" s="337"/>
      <c r="CWH953" s="337"/>
      <c r="CWI953" s="337"/>
      <c r="CWJ953" s="337"/>
      <c r="CWK953" s="337"/>
      <c r="CWL953" s="337"/>
      <c r="CWM953" s="337"/>
      <c r="CWN953" s="337"/>
      <c r="CWO953" s="337"/>
      <c r="CWP953" s="337"/>
      <c r="CWQ953" s="337"/>
      <c r="CWR953" s="337"/>
      <c r="CWS953" s="337"/>
      <c r="CWT953" s="337"/>
      <c r="CWU953" s="337"/>
      <c r="CWV953" s="337"/>
      <c r="CWW953" s="337"/>
      <c r="CWX953" s="337"/>
      <c r="CWY953" s="337"/>
      <c r="CWZ953" s="337"/>
      <c r="CXA953" s="337"/>
      <c r="CXB953" s="337"/>
      <c r="CXC953" s="337"/>
      <c r="CXD953" s="337"/>
      <c r="CXE953" s="337"/>
      <c r="CXF953" s="337"/>
      <c r="CXG953" s="337"/>
      <c r="CXH953" s="337"/>
      <c r="CXI953" s="337"/>
      <c r="CXJ953" s="337"/>
      <c r="CXK953" s="337"/>
      <c r="CXL953" s="337"/>
      <c r="CXM953" s="337"/>
      <c r="CXN953" s="337"/>
      <c r="CXO953" s="337"/>
      <c r="CXP953" s="337"/>
      <c r="CXQ953" s="337"/>
      <c r="CXR953" s="337"/>
      <c r="CXS953" s="337"/>
      <c r="CXT953" s="337"/>
      <c r="CXU953" s="337"/>
      <c r="CXV953" s="337"/>
      <c r="CXW953" s="337"/>
      <c r="CXX953" s="337"/>
      <c r="CXY953" s="337"/>
      <c r="CXZ953" s="337"/>
      <c r="CYA953" s="337"/>
      <c r="CYB953" s="337"/>
      <c r="CYC953" s="337"/>
      <c r="CYD953" s="337"/>
      <c r="CYE953" s="337"/>
      <c r="CYF953" s="337"/>
      <c r="CYG953" s="337"/>
      <c r="CYH953" s="337"/>
      <c r="CYI953" s="337"/>
      <c r="CYJ953" s="337"/>
      <c r="CYK953" s="337"/>
      <c r="CYL953" s="337"/>
      <c r="CYM953" s="337"/>
      <c r="CYN953" s="337"/>
      <c r="CYO953" s="337"/>
      <c r="CYP953" s="337"/>
      <c r="CYQ953" s="337"/>
      <c r="CYR953" s="337"/>
      <c r="CYS953" s="337"/>
      <c r="CYT953" s="337"/>
      <c r="CYU953" s="337"/>
      <c r="CYV953" s="337"/>
      <c r="CYW953" s="337"/>
      <c r="CYX953" s="337"/>
      <c r="CYY953" s="337"/>
      <c r="CYZ953" s="337"/>
      <c r="CZA953" s="337"/>
      <c r="CZB953" s="337"/>
      <c r="CZC953" s="337"/>
      <c r="CZD953" s="337"/>
      <c r="CZE953" s="337"/>
      <c r="CZF953" s="337"/>
      <c r="CZG953" s="337"/>
      <c r="CZH953" s="337"/>
      <c r="CZI953" s="337"/>
      <c r="CZJ953" s="337"/>
      <c r="CZK953" s="337"/>
      <c r="CZL953" s="337"/>
      <c r="CZM953" s="337"/>
      <c r="CZN953" s="337"/>
      <c r="CZO953" s="337"/>
      <c r="CZP953" s="337"/>
      <c r="CZQ953" s="337"/>
      <c r="CZR953" s="337"/>
      <c r="CZS953" s="337"/>
      <c r="CZT953" s="337"/>
      <c r="CZU953" s="337"/>
      <c r="CZV953" s="337"/>
      <c r="CZW953" s="337"/>
      <c r="CZX953" s="337"/>
      <c r="CZY953" s="337"/>
      <c r="CZZ953" s="337"/>
      <c r="DAA953" s="337"/>
      <c r="DAB953" s="337"/>
      <c r="DAC953" s="337"/>
      <c r="DAD953" s="337"/>
      <c r="DAE953" s="337"/>
      <c r="DAF953" s="337"/>
      <c r="DAG953" s="337"/>
      <c r="DAH953" s="337"/>
      <c r="DAI953" s="337"/>
      <c r="DAJ953" s="337"/>
      <c r="DAK953" s="337"/>
      <c r="DAL953" s="337"/>
      <c r="DAM953" s="337"/>
      <c r="DAN953" s="337"/>
      <c r="DAO953" s="337"/>
      <c r="DAP953" s="337"/>
      <c r="DAQ953" s="337"/>
      <c r="DAR953" s="337"/>
      <c r="DAS953" s="337"/>
      <c r="DAT953" s="337"/>
      <c r="DAU953" s="337"/>
      <c r="DAV953" s="337"/>
      <c r="DAW953" s="337"/>
      <c r="DAX953" s="337"/>
      <c r="DAY953" s="337"/>
      <c r="DAZ953" s="337"/>
      <c r="DBA953" s="337"/>
      <c r="DBB953" s="337"/>
      <c r="DBC953" s="337"/>
      <c r="DBD953" s="337"/>
      <c r="DBE953" s="337"/>
      <c r="DBF953" s="337"/>
      <c r="DBG953" s="337"/>
      <c r="DBH953" s="337"/>
      <c r="DBI953" s="337"/>
      <c r="DBJ953" s="337"/>
      <c r="DBK953" s="337"/>
      <c r="DBL953" s="337"/>
      <c r="DBM953" s="337"/>
      <c r="DBN953" s="337"/>
      <c r="DBO953" s="337"/>
      <c r="DBP953" s="337"/>
      <c r="DBQ953" s="337"/>
      <c r="DBR953" s="337"/>
      <c r="DBS953" s="337"/>
      <c r="DBT953" s="337"/>
      <c r="DBU953" s="337"/>
      <c r="DBV953" s="337"/>
      <c r="DBW953" s="337"/>
      <c r="DBX953" s="337"/>
      <c r="DBY953" s="337"/>
      <c r="DBZ953" s="337"/>
      <c r="DCA953" s="337"/>
      <c r="DCB953" s="337"/>
      <c r="DCC953" s="337"/>
      <c r="DCD953" s="337"/>
      <c r="DCE953" s="337"/>
      <c r="DCF953" s="337"/>
      <c r="DCG953" s="337"/>
      <c r="DCH953" s="337"/>
      <c r="DCI953" s="337"/>
      <c r="DCJ953" s="337"/>
      <c r="DCK953" s="337"/>
      <c r="DCL953" s="337"/>
      <c r="DCM953" s="337"/>
      <c r="DCN953" s="337"/>
      <c r="DCO953" s="337"/>
      <c r="DCP953" s="337"/>
      <c r="DCQ953" s="337"/>
      <c r="DCR953" s="337"/>
      <c r="DCS953" s="337"/>
      <c r="DCT953" s="337"/>
      <c r="DCU953" s="337"/>
      <c r="DCV953" s="337"/>
      <c r="DCW953" s="337"/>
      <c r="DCX953" s="337"/>
      <c r="DCY953" s="337"/>
      <c r="DCZ953" s="337"/>
      <c r="DDA953" s="337"/>
      <c r="DDB953" s="337"/>
      <c r="DDC953" s="337"/>
      <c r="DDD953" s="337"/>
      <c r="DDE953" s="337"/>
      <c r="DDF953" s="337"/>
      <c r="DDG953" s="337"/>
      <c r="DDH953" s="337"/>
      <c r="DDI953" s="337"/>
      <c r="DDJ953" s="337"/>
      <c r="DDK953" s="337"/>
      <c r="DDL953" s="337"/>
      <c r="DDM953" s="337"/>
      <c r="DDN953" s="337"/>
      <c r="DDO953" s="337"/>
      <c r="DDP953" s="337"/>
      <c r="DDQ953" s="337"/>
      <c r="DDR953" s="337"/>
      <c r="DDS953" s="337"/>
      <c r="DDT953" s="337"/>
      <c r="DDU953" s="337"/>
      <c r="DDV953" s="337"/>
      <c r="DDW953" s="337"/>
      <c r="DDX953" s="337"/>
      <c r="DDY953" s="337"/>
      <c r="DDZ953" s="337"/>
      <c r="DEA953" s="337"/>
      <c r="DEB953" s="337"/>
      <c r="DEC953" s="337"/>
      <c r="DED953" s="337"/>
      <c r="DEE953" s="337"/>
      <c r="DEF953" s="337"/>
      <c r="DEG953" s="337"/>
      <c r="DEH953" s="337"/>
      <c r="DEI953" s="337"/>
      <c r="DEJ953" s="337"/>
      <c r="DEK953" s="337"/>
      <c r="DEL953" s="337"/>
      <c r="DEM953" s="337"/>
      <c r="DEN953" s="337"/>
      <c r="DEO953" s="337"/>
      <c r="DEP953" s="337"/>
      <c r="DEQ953" s="337"/>
      <c r="DER953" s="337"/>
      <c r="DES953" s="337"/>
      <c r="DET953" s="337"/>
      <c r="DEU953" s="337"/>
      <c r="DEV953" s="337"/>
      <c r="DEW953" s="337"/>
      <c r="DEX953" s="337"/>
      <c r="DEY953" s="337"/>
      <c r="DEZ953" s="337"/>
      <c r="DFA953" s="337"/>
      <c r="DFB953" s="337"/>
      <c r="DFC953" s="337"/>
      <c r="DFD953" s="337"/>
      <c r="DFE953" s="337"/>
      <c r="DFF953" s="337"/>
      <c r="DFG953" s="337"/>
      <c r="DFH953" s="337"/>
      <c r="DFI953" s="337"/>
      <c r="DFJ953" s="337"/>
      <c r="DFK953" s="337"/>
      <c r="DFL953" s="337"/>
      <c r="DFM953" s="337"/>
      <c r="DFN953" s="337"/>
      <c r="DFO953" s="337"/>
      <c r="DFP953" s="337"/>
      <c r="DFQ953" s="337"/>
      <c r="DFR953" s="337"/>
      <c r="DFS953" s="337"/>
      <c r="DFT953" s="337"/>
      <c r="DFU953" s="337"/>
      <c r="DFV953" s="337"/>
      <c r="DFW953" s="337"/>
      <c r="DFX953" s="337"/>
      <c r="DFY953" s="337"/>
      <c r="DFZ953" s="337"/>
      <c r="DGA953" s="337"/>
      <c r="DGB953" s="337"/>
      <c r="DGC953" s="337"/>
      <c r="DGD953" s="337"/>
      <c r="DGE953" s="337"/>
      <c r="DGF953" s="337"/>
      <c r="DGG953" s="337"/>
      <c r="DGH953" s="337"/>
      <c r="DGI953" s="337"/>
      <c r="DGJ953" s="337"/>
      <c r="DGK953" s="337"/>
      <c r="DGL953" s="337"/>
      <c r="DGM953" s="337"/>
      <c r="DGN953" s="337"/>
      <c r="DGO953" s="337"/>
      <c r="DGP953" s="337"/>
      <c r="DGQ953" s="337"/>
      <c r="DGR953" s="337"/>
      <c r="DGS953" s="337"/>
      <c r="DGT953" s="337"/>
      <c r="DGU953" s="337"/>
      <c r="DGV953" s="337"/>
      <c r="DGW953" s="337"/>
      <c r="DGX953" s="337"/>
      <c r="DGY953" s="337"/>
      <c r="DGZ953" s="337"/>
      <c r="DHA953" s="337"/>
      <c r="DHB953" s="337"/>
      <c r="DHC953" s="337"/>
      <c r="DHD953" s="337"/>
      <c r="DHE953" s="337"/>
      <c r="DHF953" s="337"/>
      <c r="DHG953" s="337"/>
      <c r="DHH953" s="337"/>
      <c r="DHI953" s="337"/>
      <c r="DHJ953" s="337"/>
      <c r="DHK953" s="337"/>
      <c r="DHL953" s="337"/>
      <c r="DHM953" s="337"/>
      <c r="DHN953" s="337"/>
      <c r="DHO953" s="337"/>
      <c r="DHP953" s="337"/>
      <c r="DHQ953" s="337"/>
      <c r="DHR953" s="337"/>
      <c r="DHS953" s="337"/>
      <c r="DHT953" s="337"/>
      <c r="DHU953" s="337"/>
      <c r="DHV953" s="337"/>
      <c r="DHW953" s="337"/>
      <c r="DHX953" s="337"/>
      <c r="DHY953" s="337"/>
      <c r="DHZ953" s="337"/>
      <c r="DIA953" s="337"/>
      <c r="DIB953" s="337"/>
      <c r="DIC953" s="337"/>
      <c r="DID953" s="337"/>
      <c r="DIE953" s="337"/>
      <c r="DIF953" s="337"/>
      <c r="DIG953" s="337"/>
      <c r="DIH953" s="337"/>
      <c r="DII953" s="337"/>
      <c r="DIJ953" s="337"/>
      <c r="DIK953" s="337"/>
      <c r="DIL953" s="337"/>
      <c r="DIM953" s="337"/>
      <c r="DIN953" s="337"/>
      <c r="DIO953" s="337"/>
      <c r="DIP953" s="337"/>
      <c r="DIQ953" s="337"/>
      <c r="DIR953" s="337"/>
      <c r="DIS953" s="337"/>
      <c r="DIT953" s="337"/>
      <c r="DIU953" s="337"/>
      <c r="DIV953" s="337"/>
      <c r="DIW953" s="337"/>
      <c r="DIX953" s="337"/>
      <c r="DIY953" s="337"/>
      <c r="DIZ953" s="337"/>
      <c r="DJA953" s="337"/>
      <c r="DJB953" s="337"/>
      <c r="DJC953" s="337"/>
      <c r="DJD953" s="337"/>
      <c r="DJE953" s="337"/>
      <c r="DJF953" s="337"/>
      <c r="DJG953" s="337"/>
      <c r="DJH953" s="337"/>
      <c r="DJI953" s="337"/>
      <c r="DJJ953" s="337"/>
      <c r="DJK953" s="337"/>
      <c r="DJL953" s="337"/>
      <c r="DJM953" s="337"/>
      <c r="DJN953" s="337"/>
      <c r="DJO953" s="337"/>
      <c r="DJP953" s="337"/>
      <c r="DJQ953" s="337"/>
      <c r="DJR953" s="337"/>
      <c r="DJS953" s="337"/>
      <c r="DJT953" s="337"/>
      <c r="DJU953" s="337"/>
      <c r="DJV953" s="337"/>
      <c r="DJW953" s="337"/>
      <c r="DJX953" s="337"/>
      <c r="DJY953" s="337"/>
      <c r="DJZ953" s="337"/>
      <c r="DKA953" s="337"/>
      <c r="DKB953" s="337"/>
      <c r="DKC953" s="337"/>
      <c r="DKD953" s="337"/>
      <c r="DKE953" s="337"/>
      <c r="DKF953" s="337"/>
      <c r="DKG953" s="337"/>
      <c r="DKH953" s="337"/>
      <c r="DKI953" s="337"/>
      <c r="DKJ953" s="337"/>
      <c r="DKK953" s="337"/>
      <c r="DKL953" s="337"/>
      <c r="DKM953" s="337"/>
      <c r="DKN953" s="337"/>
      <c r="DKO953" s="337"/>
      <c r="DKP953" s="337"/>
      <c r="DKQ953" s="337"/>
      <c r="DKR953" s="337"/>
      <c r="DKS953" s="337"/>
      <c r="DKT953" s="337"/>
      <c r="DKU953" s="337"/>
      <c r="DKV953" s="337"/>
      <c r="DKW953" s="337"/>
      <c r="DKX953" s="337"/>
      <c r="DKY953" s="337"/>
      <c r="DKZ953" s="337"/>
      <c r="DLA953" s="337"/>
      <c r="DLB953" s="337"/>
      <c r="DLC953" s="337"/>
      <c r="DLD953" s="337"/>
      <c r="DLE953" s="337"/>
      <c r="DLF953" s="337"/>
      <c r="DLG953" s="337"/>
      <c r="DLH953" s="337"/>
      <c r="DLI953" s="337"/>
      <c r="DLJ953" s="337"/>
      <c r="DLK953" s="337"/>
      <c r="DLL953" s="337"/>
      <c r="DLM953" s="337"/>
      <c r="DLN953" s="337"/>
      <c r="DLO953" s="337"/>
      <c r="DLP953" s="337"/>
      <c r="DLQ953" s="337"/>
      <c r="DLR953" s="337"/>
      <c r="DLS953" s="337"/>
      <c r="DLT953" s="337"/>
      <c r="DLU953" s="337"/>
      <c r="DLV953" s="337"/>
      <c r="DLW953" s="337"/>
      <c r="DLX953" s="337"/>
      <c r="DLY953" s="337"/>
      <c r="DLZ953" s="337"/>
      <c r="DMA953" s="337"/>
      <c r="DMB953" s="337"/>
      <c r="DMC953" s="337"/>
      <c r="DMD953" s="337"/>
      <c r="DME953" s="337"/>
      <c r="DMF953" s="337"/>
      <c r="DMG953" s="337"/>
      <c r="DMH953" s="337"/>
      <c r="DMI953" s="337"/>
      <c r="DMJ953" s="337"/>
      <c r="DMK953" s="337"/>
      <c r="DML953" s="337"/>
      <c r="DMM953" s="337"/>
      <c r="DMN953" s="337"/>
      <c r="DMO953" s="337"/>
      <c r="DMP953" s="337"/>
      <c r="DMQ953" s="337"/>
      <c r="DMR953" s="337"/>
      <c r="DMS953" s="337"/>
      <c r="DMT953" s="337"/>
      <c r="DMU953" s="337"/>
      <c r="DMV953" s="337"/>
      <c r="DMW953" s="337"/>
      <c r="DMX953" s="337"/>
      <c r="DMY953" s="337"/>
      <c r="DMZ953" s="337"/>
      <c r="DNA953" s="337"/>
      <c r="DNB953" s="337"/>
      <c r="DNC953" s="337"/>
      <c r="DND953" s="337"/>
      <c r="DNE953" s="337"/>
      <c r="DNF953" s="337"/>
      <c r="DNG953" s="337"/>
      <c r="DNH953" s="337"/>
      <c r="DNI953" s="337"/>
      <c r="DNJ953" s="337"/>
      <c r="DNK953" s="337"/>
      <c r="DNL953" s="337"/>
      <c r="DNM953" s="337"/>
      <c r="DNN953" s="337"/>
      <c r="DNO953" s="337"/>
      <c r="DNP953" s="337"/>
      <c r="DNQ953" s="337"/>
      <c r="DNR953" s="337"/>
      <c r="DNS953" s="337"/>
      <c r="DNT953" s="337"/>
      <c r="DNU953" s="337"/>
      <c r="DNV953" s="337"/>
      <c r="DNW953" s="337"/>
      <c r="DNX953" s="337"/>
      <c r="DNY953" s="337"/>
      <c r="DNZ953" s="337"/>
      <c r="DOA953" s="337"/>
      <c r="DOB953" s="337"/>
      <c r="DOC953" s="337"/>
      <c r="DOD953" s="337"/>
      <c r="DOE953" s="337"/>
      <c r="DOF953" s="337"/>
      <c r="DOG953" s="337"/>
      <c r="DOH953" s="337"/>
      <c r="DOI953" s="337"/>
      <c r="DOJ953" s="337"/>
      <c r="DOK953" s="337"/>
      <c r="DOL953" s="337"/>
      <c r="DOM953" s="337"/>
      <c r="DON953" s="337"/>
      <c r="DOO953" s="337"/>
      <c r="DOP953" s="337"/>
      <c r="DOQ953" s="337"/>
      <c r="DOR953" s="337"/>
      <c r="DOS953" s="337"/>
      <c r="DOT953" s="337"/>
      <c r="DOU953" s="337"/>
      <c r="DOV953" s="337"/>
      <c r="DOW953" s="337"/>
      <c r="DOX953" s="337"/>
      <c r="DOY953" s="337"/>
      <c r="DOZ953" s="337"/>
      <c r="DPA953" s="337"/>
      <c r="DPB953" s="337"/>
      <c r="DPC953" s="337"/>
      <c r="DPD953" s="337"/>
      <c r="DPE953" s="337"/>
      <c r="DPF953" s="337"/>
      <c r="DPG953" s="337"/>
      <c r="DPH953" s="337"/>
      <c r="DPI953" s="337"/>
      <c r="DPJ953" s="337"/>
      <c r="DPK953" s="337"/>
      <c r="DPL953" s="337"/>
      <c r="DPM953" s="337"/>
      <c r="DPN953" s="337"/>
      <c r="DPO953" s="337"/>
      <c r="DPP953" s="337"/>
      <c r="DPQ953" s="337"/>
      <c r="DPR953" s="337"/>
      <c r="DPS953" s="337"/>
      <c r="DPT953" s="337"/>
      <c r="DPU953" s="337"/>
      <c r="DPV953" s="337"/>
      <c r="DPW953" s="337"/>
      <c r="DPX953" s="337"/>
      <c r="DPY953" s="337"/>
      <c r="DPZ953" s="337"/>
      <c r="DQA953" s="337"/>
      <c r="DQB953" s="337"/>
      <c r="DQC953" s="337"/>
      <c r="DQD953" s="337"/>
      <c r="DQE953" s="337"/>
      <c r="DQF953" s="337"/>
      <c r="DQG953" s="337"/>
      <c r="DQH953" s="337"/>
      <c r="DQI953" s="337"/>
      <c r="DQJ953" s="337"/>
      <c r="DQK953" s="337"/>
      <c r="DQL953" s="337"/>
      <c r="DQM953" s="337"/>
      <c r="DQN953" s="337"/>
      <c r="DQO953" s="337"/>
      <c r="DQP953" s="337"/>
      <c r="DQQ953" s="337"/>
      <c r="DQR953" s="337"/>
      <c r="DQS953" s="337"/>
      <c r="DQT953" s="337"/>
      <c r="DQU953" s="337"/>
      <c r="DQV953" s="337"/>
      <c r="DQW953" s="337"/>
      <c r="DQX953" s="337"/>
      <c r="DQY953" s="337"/>
      <c r="DQZ953" s="337"/>
      <c r="DRA953" s="337"/>
      <c r="DRB953" s="337"/>
      <c r="DRC953" s="337"/>
      <c r="DRD953" s="337"/>
      <c r="DRE953" s="337"/>
      <c r="DRF953" s="337"/>
      <c r="DRG953" s="337"/>
      <c r="DRH953" s="337"/>
      <c r="DRI953" s="337"/>
      <c r="DRJ953" s="337"/>
      <c r="DRK953" s="337"/>
      <c r="DRL953" s="337"/>
      <c r="DRM953" s="337"/>
      <c r="DRN953" s="337"/>
      <c r="DRO953" s="337"/>
      <c r="DRP953" s="337"/>
      <c r="DRQ953" s="337"/>
      <c r="DRR953" s="337"/>
      <c r="DRS953" s="337"/>
      <c r="DRT953" s="337"/>
      <c r="DRU953" s="337"/>
      <c r="DRV953" s="337"/>
      <c r="DRW953" s="337"/>
      <c r="DRX953" s="337"/>
      <c r="DRY953" s="337"/>
      <c r="DRZ953" s="337"/>
      <c r="DSA953" s="337"/>
      <c r="DSB953" s="337"/>
      <c r="DSC953" s="337"/>
      <c r="DSD953" s="337"/>
      <c r="DSE953" s="337"/>
      <c r="DSF953" s="337"/>
      <c r="DSG953" s="337"/>
      <c r="DSH953" s="337"/>
      <c r="DSI953" s="337"/>
      <c r="DSJ953" s="337"/>
      <c r="DSK953" s="337"/>
      <c r="DSL953" s="337"/>
      <c r="DSM953" s="337"/>
      <c r="DSN953" s="337"/>
      <c r="DSO953" s="337"/>
      <c r="DSP953" s="337"/>
      <c r="DSQ953" s="337"/>
      <c r="DSR953" s="337"/>
      <c r="DSS953" s="337"/>
      <c r="DST953" s="337"/>
      <c r="DSU953" s="337"/>
      <c r="DSV953" s="337"/>
      <c r="DSW953" s="337"/>
      <c r="DSX953" s="337"/>
      <c r="DSY953" s="337"/>
      <c r="DSZ953" s="337"/>
      <c r="DTA953" s="337"/>
      <c r="DTB953" s="337"/>
      <c r="DTC953" s="337"/>
      <c r="DTD953" s="337"/>
      <c r="DTE953" s="337"/>
      <c r="DTF953" s="337"/>
      <c r="DTG953" s="337"/>
      <c r="DTH953" s="337"/>
      <c r="DTI953" s="337"/>
      <c r="DTJ953" s="337"/>
      <c r="DTK953" s="337"/>
      <c r="DTL953" s="337"/>
      <c r="DTM953" s="337"/>
      <c r="DTN953" s="337"/>
      <c r="DTO953" s="337"/>
      <c r="DTP953" s="337"/>
      <c r="DTQ953" s="337"/>
      <c r="DTR953" s="337"/>
      <c r="DTS953" s="337"/>
      <c r="DTT953" s="337"/>
      <c r="DTU953" s="337"/>
      <c r="DTV953" s="337"/>
      <c r="DTW953" s="337"/>
      <c r="DTX953" s="337"/>
      <c r="DTY953" s="337"/>
      <c r="DTZ953" s="337"/>
      <c r="DUA953" s="337"/>
      <c r="DUB953" s="337"/>
      <c r="DUC953" s="337"/>
      <c r="DUD953" s="337"/>
      <c r="DUE953" s="337"/>
      <c r="DUF953" s="337"/>
      <c r="DUG953" s="337"/>
      <c r="DUH953" s="337"/>
      <c r="DUI953" s="337"/>
      <c r="DUJ953" s="337"/>
      <c r="DUK953" s="337"/>
      <c r="DUL953" s="337"/>
      <c r="DUM953" s="337"/>
      <c r="DUN953" s="337"/>
      <c r="DUO953" s="337"/>
      <c r="DUP953" s="337"/>
      <c r="DUQ953" s="337"/>
      <c r="DUR953" s="337"/>
      <c r="DUS953" s="337"/>
      <c r="DUT953" s="337"/>
      <c r="DUU953" s="337"/>
      <c r="DUV953" s="337"/>
      <c r="DUW953" s="337"/>
      <c r="DUX953" s="337"/>
      <c r="DUY953" s="337"/>
      <c r="DUZ953" s="337"/>
      <c r="DVA953" s="337"/>
      <c r="DVB953" s="337"/>
      <c r="DVC953" s="337"/>
      <c r="DVD953" s="337"/>
      <c r="DVE953" s="337"/>
      <c r="DVF953" s="337"/>
      <c r="DVG953" s="337"/>
      <c r="DVH953" s="337"/>
      <c r="DVI953" s="337"/>
      <c r="DVJ953" s="337"/>
      <c r="DVK953" s="337"/>
      <c r="DVL953" s="337"/>
      <c r="DVM953" s="337"/>
      <c r="DVN953" s="337"/>
      <c r="DVO953" s="337"/>
      <c r="DVP953" s="337"/>
      <c r="DVQ953" s="337"/>
      <c r="DVR953" s="337"/>
      <c r="DVS953" s="337"/>
      <c r="DVT953" s="337"/>
      <c r="DVU953" s="337"/>
      <c r="DVV953" s="337"/>
      <c r="DVW953" s="337"/>
      <c r="DVX953" s="337"/>
      <c r="DVY953" s="337"/>
      <c r="DVZ953" s="337"/>
      <c r="DWA953" s="337"/>
      <c r="DWB953" s="337"/>
      <c r="DWC953" s="337"/>
      <c r="DWD953" s="337"/>
      <c r="DWE953" s="337"/>
      <c r="DWF953" s="337"/>
      <c r="DWG953" s="337"/>
      <c r="DWH953" s="337"/>
      <c r="DWI953" s="337"/>
      <c r="DWJ953" s="337"/>
      <c r="DWK953" s="337"/>
      <c r="DWL953" s="337"/>
      <c r="DWM953" s="337"/>
      <c r="DWN953" s="337"/>
      <c r="DWO953" s="337"/>
      <c r="DWP953" s="337"/>
      <c r="DWQ953" s="337"/>
      <c r="DWR953" s="337"/>
      <c r="DWS953" s="337"/>
      <c r="DWT953" s="337"/>
      <c r="DWU953" s="337"/>
      <c r="DWV953" s="337"/>
      <c r="DWW953" s="337"/>
      <c r="DWX953" s="337"/>
      <c r="DWY953" s="337"/>
      <c r="DWZ953" s="337"/>
      <c r="DXA953" s="337"/>
      <c r="DXB953" s="337"/>
      <c r="DXC953" s="337"/>
      <c r="DXD953" s="337"/>
      <c r="DXE953" s="337"/>
      <c r="DXF953" s="337"/>
      <c r="DXG953" s="337"/>
      <c r="DXH953" s="337"/>
      <c r="DXI953" s="337"/>
      <c r="DXJ953" s="337"/>
      <c r="DXK953" s="337"/>
      <c r="DXL953" s="337"/>
      <c r="DXM953" s="337"/>
      <c r="DXN953" s="337"/>
      <c r="DXO953" s="337"/>
      <c r="DXP953" s="337"/>
      <c r="DXQ953" s="337"/>
      <c r="DXR953" s="337"/>
      <c r="DXS953" s="337"/>
      <c r="DXT953" s="337"/>
      <c r="DXU953" s="337"/>
      <c r="DXV953" s="337"/>
      <c r="DXW953" s="337"/>
      <c r="DXX953" s="337"/>
      <c r="DXY953" s="337"/>
      <c r="DXZ953" s="337"/>
      <c r="DYA953" s="337"/>
      <c r="DYB953" s="337"/>
      <c r="DYC953" s="337"/>
      <c r="DYD953" s="337"/>
      <c r="DYE953" s="337"/>
      <c r="DYF953" s="337"/>
      <c r="DYG953" s="337"/>
      <c r="DYH953" s="337"/>
      <c r="DYI953" s="337"/>
      <c r="DYJ953" s="337"/>
      <c r="DYK953" s="337"/>
      <c r="DYL953" s="337"/>
      <c r="DYM953" s="337"/>
      <c r="DYN953" s="337"/>
      <c r="DYO953" s="337"/>
      <c r="DYP953" s="337"/>
      <c r="DYQ953" s="337"/>
      <c r="DYR953" s="337"/>
      <c r="DYS953" s="337"/>
      <c r="DYT953" s="337"/>
      <c r="DYU953" s="337"/>
      <c r="DYV953" s="337"/>
      <c r="DYW953" s="337"/>
      <c r="DYX953" s="337"/>
      <c r="DYY953" s="337"/>
      <c r="DYZ953" s="337"/>
      <c r="DZA953" s="337"/>
      <c r="DZB953" s="337"/>
      <c r="DZC953" s="337"/>
      <c r="DZD953" s="337"/>
      <c r="DZE953" s="337"/>
      <c r="DZF953" s="337"/>
      <c r="DZG953" s="337"/>
      <c r="DZH953" s="337"/>
      <c r="DZI953" s="337"/>
      <c r="DZJ953" s="337"/>
      <c r="DZK953" s="337"/>
      <c r="DZL953" s="337"/>
      <c r="DZM953" s="337"/>
      <c r="DZN953" s="337"/>
      <c r="DZO953" s="337"/>
      <c r="DZP953" s="337"/>
      <c r="DZQ953" s="337"/>
      <c r="DZR953" s="337"/>
      <c r="DZS953" s="337"/>
      <c r="DZT953" s="337"/>
      <c r="DZU953" s="337"/>
      <c r="DZV953" s="337"/>
      <c r="DZW953" s="337"/>
      <c r="DZX953" s="337"/>
      <c r="DZY953" s="337"/>
      <c r="DZZ953" s="337"/>
      <c r="EAA953" s="337"/>
      <c r="EAB953" s="337"/>
      <c r="EAC953" s="337"/>
      <c r="EAD953" s="337"/>
      <c r="EAE953" s="337"/>
      <c r="EAF953" s="337"/>
      <c r="EAG953" s="337"/>
      <c r="EAH953" s="337"/>
      <c r="EAI953" s="337"/>
      <c r="EAJ953" s="337"/>
      <c r="EAK953" s="337"/>
      <c r="EAL953" s="337"/>
      <c r="EAM953" s="337"/>
      <c r="EAN953" s="337"/>
      <c r="EAO953" s="337"/>
      <c r="EAP953" s="337"/>
      <c r="EAQ953" s="337"/>
      <c r="EAR953" s="337"/>
      <c r="EAS953" s="337"/>
      <c r="EAT953" s="337"/>
      <c r="EAU953" s="337"/>
      <c r="EAV953" s="337"/>
      <c r="EAW953" s="337"/>
      <c r="EAX953" s="337"/>
      <c r="EAY953" s="337"/>
      <c r="EAZ953" s="337"/>
      <c r="EBA953" s="337"/>
      <c r="EBB953" s="337"/>
      <c r="EBC953" s="337"/>
      <c r="EBD953" s="337"/>
      <c r="EBE953" s="337"/>
      <c r="EBF953" s="337"/>
      <c r="EBG953" s="337"/>
      <c r="EBH953" s="337"/>
      <c r="EBI953" s="337"/>
      <c r="EBJ953" s="337"/>
      <c r="EBK953" s="337"/>
      <c r="EBL953" s="337"/>
      <c r="EBM953" s="337"/>
      <c r="EBN953" s="337"/>
      <c r="EBO953" s="337"/>
      <c r="EBP953" s="337"/>
      <c r="EBQ953" s="337"/>
      <c r="EBR953" s="337"/>
      <c r="EBS953" s="337"/>
      <c r="EBT953" s="337"/>
      <c r="EBU953" s="337"/>
      <c r="EBV953" s="337"/>
      <c r="EBW953" s="337"/>
      <c r="EBX953" s="337"/>
      <c r="EBY953" s="337"/>
      <c r="EBZ953" s="337"/>
      <c r="ECA953" s="337"/>
      <c r="ECB953" s="337"/>
      <c r="ECC953" s="337"/>
      <c r="ECD953" s="337"/>
      <c r="ECE953" s="337"/>
      <c r="ECF953" s="337"/>
      <c r="ECG953" s="337"/>
      <c r="ECH953" s="337"/>
      <c r="ECI953" s="337"/>
      <c r="ECJ953" s="337"/>
      <c r="ECK953" s="337"/>
      <c r="ECL953" s="337"/>
      <c r="ECM953" s="337"/>
      <c r="ECN953" s="337"/>
      <c r="ECO953" s="337"/>
      <c r="ECP953" s="337"/>
      <c r="ECQ953" s="337"/>
      <c r="ECR953" s="337"/>
      <c r="ECS953" s="337"/>
      <c r="ECT953" s="337"/>
      <c r="ECU953" s="337"/>
      <c r="ECV953" s="337"/>
      <c r="ECW953" s="337"/>
      <c r="ECX953" s="337"/>
      <c r="ECY953" s="337"/>
      <c r="ECZ953" s="337"/>
      <c r="EDA953" s="337"/>
      <c r="EDB953" s="337"/>
      <c r="EDC953" s="337"/>
      <c r="EDD953" s="337"/>
      <c r="EDE953" s="337"/>
      <c r="EDF953" s="337"/>
      <c r="EDG953" s="337"/>
      <c r="EDH953" s="337"/>
      <c r="EDI953" s="337"/>
      <c r="EDJ953" s="337"/>
      <c r="EDK953" s="337"/>
      <c r="EDL953" s="337"/>
      <c r="EDM953" s="337"/>
      <c r="EDN953" s="337"/>
      <c r="EDO953" s="337"/>
      <c r="EDP953" s="337"/>
      <c r="EDQ953" s="337"/>
      <c r="EDR953" s="337"/>
      <c r="EDS953" s="337"/>
      <c r="EDT953" s="337"/>
      <c r="EDU953" s="337"/>
      <c r="EDV953" s="337"/>
      <c r="EDW953" s="337"/>
      <c r="EDX953" s="337"/>
      <c r="EDY953" s="337"/>
      <c r="EDZ953" s="337"/>
      <c r="EEA953" s="337"/>
      <c r="EEB953" s="337"/>
      <c r="EEC953" s="337"/>
      <c r="EED953" s="337"/>
      <c r="EEE953" s="337"/>
      <c r="EEF953" s="337"/>
      <c r="EEG953" s="337"/>
      <c r="EEH953" s="337"/>
      <c r="EEI953" s="337"/>
      <c r="EEJ953" s="337"/>
      <c r="EEK953" s="337"/>
      <c r="EEL953" s="337"/>
      <c r="EEM953" s="337"/>
      <c r="EEN953" s="337"/>
      <c r="EEO953" s="337"/>
      <c r="EEP953" s="337"/>
      <c r="EEQ953" s="337"/>
      <c r="EER953" s="337"/>
      <c r="EES953" s="337"/>
      <c r="EET953" s="337"/>
      <c r="EEU953" s="337"/>
      <c r="EEV953" s="337"/>
      <c r="EEW953" s="337"/>
      <c r="EEX953" s="337"/>
      <c r="EEY953" s="337"/>
      <c r="EEZ953" s="337"/>
      <c r="EFA953" s="337"/>
      <c r="EFB953" s="337"/>
      <c r="EFC953" s="337"/>
      <c r="EFD953" s="337"/>
      <c r="EFE953" s="337"/>
      <c r="EFF953" s="337"/>
      <c r="EFG953" s="337"/>
      <c r="EFH953" s="337"/>
      <c r="EFI953" s="337"/>
      <c r="EFJ953" s="337"/>
      <c r="EFK953" s="337"/>
      <c r="EFL953" s="337"/>
      <c r="EFM953" s="337"/>
      <c r="EFN953" s="337"/>
      <c r="EFO953" s="337"/>
      <c r="EFP953" s="337"/>
      <c r="EFQ953" s="337"/>
      <c r="EFR953" s="337"/>
      <c r="EFS953" s="337"/>
      <c r="EFT953" s="337"/>
      <c r="EFU953" s="337"/>
      <c r="EFV953" s="337"/>
      <c r="EFW953" s="337"/>
      <c r="EFX953" s="337"/>
      <c r="EFY953" s="337"/>
      <c r="EFZ953" s="337"/>
      <c r="EGA953" s="337"/>
      <c r="EGB953" s="337"/>
      <c r="EGC953" s="337"/>
      <c r="EGD953" s="337"/>
      <c r="EGE953" s="337"/>
      <c r="EGF953" s="337"/>
      <c r="EGG953" s="337"/>
      <c r="EGH953" s="337"/>
      <c r="EGI953" s="337"/>
      <c r="EGJ953" s="337"/>
      <c r="EGK953" s="337"/>
      <c r="EGL953" s="337"/>
      <c r="EGM953" s="337"/>
      <c r="EGN953" s="337"/>
      <c r="EGO953" s="337"/>
      <c r="EGP953" s="337"/>
      <c r="EGQ953" s="337"/>
      <c r="EGR953" s="337"/>
      <c r="EGS953" s="337"/>
      <c r="EGT953" s="337"/>
      <c r="EGU953" s="337"/>
      <c r="EGV953" s="337"/>
      <c r="EGW953" s="337"/>
      <c r="EGX953" s="337"/>
      <c r="EGY953" s="337"/>
      <c r="EGZ953" s="337"/>
      <c r="EHA953" s="337"/>
      <c r="EHB953" s="337"/>
      <c r="EHC953" s="337"/>
      <c r="EHD953" s="337"/>
      <c r="EHE953" s="337"/>
      <c r="EHF953" s="337"/>
      <c r="EHG953" s="337"/>
      <c r="EHH953" s="337"/>
      <c r="EHI953" s="337"/>
      <c r="EHJ953" s="337"/>
      <c r="EHK953" s="337"/>
      <c r="EHL953" s="337"/>
      <c r="EHM953" s="337"/>
      <c r="EHN953" s="337"/>
      <c r="EHO953" s="337"/>
      <c r="EHP953" s="337"/>
      <c r="EHQ953" s="337"/>
      <c r="EHR953" s="337"/>
      <c r="EHS953" s="337"/>
      <c r="EHT953" s="337"/>
      <c r="EHU953" s="337"/>
      <c r="EHV953" s="337"/>
      <c r="EHW953" s="337"/>
      <c r="EHX953" s="337"/>
      <c r="EHY953" s="337"/>
      <c r="EHZ953" s="337"/>
      <c r="EIA953" s="337"/>
      <c r="EIB953" s="337"/>
      <c r="EIC953" s="337"/>
      <c r="EID953" s="337"/>
      <c r="EIE953" s="337"/>
      <c r="EIF953" s="337"/>
      <c r="EIG953" s="337"/>
      <c r="EIH953" s="337"/>
      <c r="EII953" s="337"/>
      <c r="EIJ953" s="337"/>
      <c r="EIK953" s="337"/>
      <c r="EIL953" s="337"/>
      <c r="EIM953" s="337"/>
      <c r="EIN953" s="337"/>
      <c r="EIO953" s="337"/>
      <c r="EIP953" s="337"/>
      <c r="EIQ953" s="337"/>
      <c r="EIR953" s="337"/>
      <c r="EIS953" s="337"/>
      <c r="EIT953" s="337"/>
      <c r="EIU953" s="337"/>
      <c r="EIV953" s="337"/>
      <c r="EIW953" s="337"/>
      <c r="EIX953" s="337"/>
      <c r="EIY953" s="337"/>
      <c r="EIZ953" s="337"/>
      <c r="EJA953" s="337"/>
      <c r="EJB953" s="337"/>
      <c r="EJC953" s="337"/>
      <c r="EJD953" s="337"/>
      <c r="EJE953" s="337"/>
      <c r="EJF953" s="337"/>
      <c r="EJG953" s="337"/>
      <c r="EJH953" s="337"/>
      <c r="EJI953" s="337"/>
      <c r="EJJ953" s="337"/>
      <c r="EJK953" s="337"/>
      <c r="EJL953" s="337"/>
      <c r="EJM953" s="337"/>
      <c r="EJN953" s="337"/>
      <c r="EJO953" s="337"/>
      <c r="EJP953" s="337"/>
      <c r="EJQ953" s="337"/>
      <c r="EJR953" s="337"/>
      <c r="EJS953" s="337"/>
      <c r="EJT953" s="337"/>
      <c r="EJU953" s="337"/>
      <c r="EJV953" s="337"/>
      <c r="EJW953" s="337"/>
      <c r="EJX953" s="337"/>
      <c r="EJY953" s="337"/>
      <c r="EJZ953" s="337"/>
      <c r="EKA953" s="337"/>
      <c r="EKB953" s="337"/>
      <c r="EKC953" s="337"/>
      <c r="EKD953" s="337"/>
      <c r="EKE953" s="337"/>
      <c r="EKF953" s="337"/>
      <c r="EKG953" s="337"/>
      <c r="EKH953" s="337"/>
      <c r="EKI953" s="337"/>
      <c r="EKJ953" s="337"/>
      <c r="EKK953" s="337"/>
      <c r="EKL953" s="337"/>
      <c r="EKM953" s="337"/>
      <c r="EKN953" s="337"/>
      <c r="EKO953" s="337"/>
      <c r="EKP953" s="337"/>
      <c r="EKQ953" s="337"/>
      <c r="EKR953" s="337"/>
      <c r="EKS953" s="337"/>
      <c r="EKT953" s="337"/>
      <c r="EKU953" s="337"/>
      <c r="EKV953" s="337"/>
      <c r="EKW953" s="337"/>
      <c r="EKX953" s="337"/>
      <c r="EKY953" s="337"/>
      <c r="EKZ953" s="337"/>
      <c r="ELA953" s="337"/>
      <c r="ELB953" s="337"/>
      <c r="ELC953" s="337"/>
      <c r="ELD953" s="337"/>
      <c r="ELE953" s="337"/>
      <c r="ELF953" s="337"/>
      <c r="ELG953" s="337"/>
      <c r="ELH953" s="337"/>
      <c r="ELI953" s="337"/>
      <c r="ELJ953" s="337"/>
      <c r="ELK953" s="337"/>
      <c r="ELL953" s="337"/>
      <c r="ELM953" s="337"/>
      <c r="ELN953" s="337"/>
      <c r="ELO953" s="337"/>
      <c r="ELP953" s="337"/>
      <c r="ELQ953" s="337"/>
      <c r="ELR953" s="337"/>
      <c r="ELS953" s="337"/>
      <c r="ELT953" s="337"/>
      <c r="ELU953" s="337"/>
      <c r="ELV953" s="337"/>
      <c r="ELW953" s="337"/>
      <c r="ELX953" s="337"/>
      <c r="ELY953" s="337"/>
      <c r="ELZ953" s="337"/>
      <c r="EMA953" s="337"/>
      <c r="EMB953" s="337"/>
      <c r="EMC953" s="337"/>
      <c r="EMD953" s="337"/>
      <c r="EME953" s="337"/>
      <c r="EMF953" s="337"/>
      <c r="EMG953" s="337"/>
      <c r="EMH953" s="337"/>
      <c r="EMI953" s="337"/>
      <c r="EMJ953" s="337"/>
      <c r="EMK953" s="337"/>
      <c r="EML953" s="337"/>
      <c r="EMM953" s="337"/>
      <c r="EMN953" s="337"/>
      <c r="EMO953" s="337"/>
      <c r="EMP953" s="337"/>
      <c r="EMQ953" s="337"/>
      <c r="EMR953" s="337"/>
      <c r="EMS953" s="337"/>
      <c r="EMT953" s="337"/>
      <c r="EMU953" s="337"/>
      <c r="EMV953" s="337"/>
      <c r="EMW953" s="337"/>
      <c r="EMX953" s="337"/>
      <c r="EMY953" s="337"/>
      <c r="EMZ953" s="337"/>
      <c r="ENA953" s="337"/>
      <c r="ENB953" s="337"/>
      <c r="ENC953" s="337"/>
      <c r="END953" s="337"/>
      <c r="ENE953" s="337"/>
      <c r="ENF953" s="337"/>
      <c r="ENG953" s="337"/>
      <c r="ENH953" s="337"/>
      <c r="ENI953" s="337"/>
      <c r="ENJ953" s="337"/>
      <c r="ENK953" s="337"/>
      <c r="ENL953" s="337"/>
      <c r="ENM953" s="337"/>
      <c r="ENN953" s="337"/>
      <c r="ENO953" s="337"/>
      <c r="ENP953" s="337"/>
      <c r="ENQ953" s="337"/>
      <c r="ENR953" s="337"/>
      <c r="ENS953" s="337"/>
      <c r="ENT953" s="337"/>
      <c r="ENU953" s="337"/>
      <c r="ENV953" s="337"/>
      <c r="ENW953" s="337"/>
      <c r="ENX953" s="337"/>
      <c r="ENY953" s="337"/>
      <c r="ENZ953" s="337"/>
      <c r="EOA953" s="337"/>
      <c r="EOB953" s="337"/>
      <c r="EOC953" s="337"/>
      <c r="EOD953" s="337"/>
      <c r="EOE953" s="337"/>
      <c r="EOF953" s="337"/>
      <c r="EOG953" s="337"/>
      <c r="EOH953" s="337"/>
      <c r="EOI953" s="337"/>
      <c r="EOJ953" s="337"/>
      <c r="EOK953" s="337"/>
      <c r="EOL953" s="337"/>
      <c r="EOM953" s="337"/>
      <c r="EON953" s="337"/>
      <c r="EOO953" s="337"/>
      <c r="EOP953" s="337"/>
      <c r="EOQ953" s="337"/>
      <c r="EOR953" s="337"/>
      <c r="EOS953" s="337"/>
      <c r="EOT953" s="337"/>
      <c r="EOU953" s="337"/>
      <c r="EOV953" s="337"/>
      <c r="EOW953" s="337"/>
      <c r="EOX953" s="337"/>
      <c r="EOY953" s="337"/>
      <c r="EOZ953" s="337"/>
      <c r="EPA953" s="337"/>
      <c r="EPB953" s="337"/>
      <c r="EPC953" s="337"/>
      <c r="EPD953" s="337"/>
      <c r="EPE953" s="337"/>
      <c r="EPF953" s="337"/>
      <c r="EPG953" s="337"/>
      <c r="EPH953" s="337"/>
      <c r="EPI953" s="337"/>
      <c r="EPJ953" s="337"/>
      <c r="EPK953" s="337"/>
      <c r="EPL953" s="337"/>
      <c r="EPM953" s="337"/>
      <c r="EPN953" s="337"/>
      <c r="EPO953" s="337"/>
      <c r="EPP953" s="337"/>
      <c r="EPQ953" s="337"/>
      <c r="EPR953" s="337"/>
      <c r="EPS953" s="337"/>
      <c r="EPT953" s="337"/>
      <c r="EPU953" s="337"/>
      <c r="EPV953" s="337"/>
      <c r="EPW953" s="337"/>
      <c r="EPX953" s="337"/>
      <c r="EPY953" s="337"/>
      <c r="EPZ953" s="337"/>
      <c r="EQA953" s="337"/>
      <c r="EQB953" s="337"/>
      <c r="EQC953" s="337"/>
      <c r="EQD953" s="337"/>
      <c r="EQE953" s="337"/>
      <c r="EQF953" s="337"/>
      <c r="EQG953" s="337"/>
      <c r="EQH953" s="337"/>
      <c r="EQI953" s="337"/>
      <c r="EQJ953" s="337"/>
      <c r="EQK953" s="337"/>
      <c r="EQL953" s="337"/>
      <c r="EQM953" s="337"/>
      <c r="EQN953" s="337"/>
      <c r="EQO953" s="337"/>
      <c r="EQP953" s="337"/>
      <c r="EQQ953" s="337"/>
      <c r="EQR953" s="337"/>
      <c r="EQS953" s="337"/>
      <c r="EQT953" s="337"/>
      <c r="EQU953" s="337"/>
      <c r="EQV953" s="337"/>
      <c r="EQW953" s="337"/>
      <c r="EQX953" s="337"/>
      <c r="EQY953" s="337"/>
      <c r="EQZ953" s="337"/>
      <c r="ERA953" s="337"/>
      <c r="ERB953" s="337"/>
      <c r="ERC953" s="337"/>
      <c r="ERD953" s="337"/>
      <c r="ERE953" s="337"/>
      <c r="ERF953" s="337"/>
      <c r="ERG953" s="337"/>
      <c r="ERH953" s="337"/>
      <c r="ERI953" s="337"/>
      <c r="ERJ953" s="337"/>
      <c r="ERK953" s="337"/>
      <c r="ERL953" s="337"/>
      <c r="ERM953" s="337"/>
      <c r="ERN953" s="337"/>
      <c r="ERO953" s="337"/>
      <c r="ERP953" s="337"/>
      <c r="ERQ953" s="337"/>
      <c r="ERR953" s="337"/>
      <c r="ERS953" s="337"/>
      <c r="ERT953" s="337"/>
      <c r="ERU953" s="337"/>
      <c r="ERV953" s="337"/>
      <c r="ERW953" s="337"/>
      <c r="ERX953" s="337"/>
      <c r="ERY953" s="337"/>
      <c r="ERZ953" s="337"/>
      <c r="ESA953" s="337"/>
      <c r="ESB953" s="337"/>
      <c r="ESC953" s="337"/>
      <c r="ESD953" s="337"/>
      <c r="ESE953" s="337"/>
      <c r="ESF953" s="337"/>
      <c r="ESG953" s="337"/>
      <c r="ESH953" s="337"/>
      <c r="ESI953" s="337"/>
      <c r="ESJ953" s="337"/>
      <c r="ESK953" s="337"/>
      <c r="ESL953" s="337"/>
      <c r="ESM953" s="337"/>
      <c r="ESN953" s="337"/>
      <c r="ESO953" s="337"/>
      <c r="ESP953" s="337"/>
      <c r="ESQ953" s="337"/>
      <c r="ESR953" s="337"/>
      <c r="ESS953" s="337"/>
      <c r="EST953" s="337"/>
      <c r="ESU953" s="337"/>
      <c r="ESV953" s="337"/>
      <c r="ESW953" s="337"/>
      <c r="ESX953" s="337"/>
      <c r="ESY953" s="337"/>
      <c r="ESZ953" s="337"/>
      <c r="ETA953" s="337"/>
      <c r="ETB953" s="337"/>
      <c r="ETC953" s="337"/>
      <c r="ETD953" s="337"/>
      <c r="ETE953" s="337"/>
      <c r="ETF953" s="337"/>
      <c r="ETG953" s="337"/>
      <c r="ETH953" s="337"/>
      <c r="ETI953" s="337"/>
      <c r="ETJ953" s="337"/>
      <c r="ETK953" s="337"/>
      <c r="ETL953" s="337"/>
      <c r="ETM953" s="337"/>
      <c r="ETN953" s="337"/>
      <c r="ETO953" s="337"/>
      <c r="ETP953" s="337"/>
      <c r="ETQ953" s="337"/>
      <c r="ETR953" s="337"/>
      <c r="ETS953" s="337"/>
      <c r="ETT953" s="337"/>
      <c r="ETU953" s="337"/>
      <c r="ETV953" s="337"/>
      <c r="ETW953" s="337"/>
      <c r="ETX953" s="337"/>
      <c r="ETY953" s="337"/>
      <c r="ETZ953" s="337"/>
      <c r="EUA953" s="337"/>
      <c r="EUB953" s="337"/>
      <c r="EUC953" s="337"/>
      <c r="EUD953" s="337"/>
      <c r="EUE953" s="337"/>
      <c r="EUF953" s="337"/>
      <c r="EUG953" s="337"/>
      <c r="EUH953" s="337"/>
      <c r="EUI953" s="337"/>
      <c r="EUJ953" s="337"/>
      <c r="EUK953" s="337"/>
      <c r="EUL953" s="337"/>
      <c r="EUM953" s="337"/>
      <c r="EUN953" s="337"/>
      <c r="EUO953" s="337"/>
      <c r="EUP953" s="337"/>
      <c r="EUQ953" s="337"/>
      <c r="EUR953" s="337"/>
      <c r="EUS953" s="337"/>
      <c r="EUT953" s="337"/>
      <c r="EUU953" s="337"/>
      <c r="EUV953" s="337"/>
      <c r="EUW953" s="337"/>
      <c r="EUX953" s="337"/>
      <c r="EUY953" s="337"/>
      <c r="EUZ953" s="337"/>
      <c r="EVA953" s="337"/>
      <c r="EVB953" s="337"/>
      <c r="EVC953" s="337"/>
      <c r="EVD953" s="337"/>
      <c r="EVE953" s="337"/>
      <c r="EVF953" s="337"/>
      <c r="EVG953" s="337"/>
      <c r="EVH953" s="337"/>
      <c r="EVI953" s="337"/>
      <c r="EVJ953" s="337"/>
      <c r="EVK953" s="337"/>
      <c r="EVL953" s="337"/>
      <c r="EVM953" s="337"/>
      <c r="EVN953" s="337"/>
      <c r="EVO953" s="337"/>
      <c r="EVP953" s="337"/>
      <c r="EVQ953" s="337"/>
      <c r="EVR953" s="337"/>
      <c r="EVS953" s="337"/>
      <c r="EVT953" s="337"/>
      <c r="EVU953" s="337"/>
      <c r="EVV953" s="337"/>
      <c r="EVW953" s="337"/>
      <c r="EVX953" s="337"/>
      <c r="EVY953" s="337"/>
      <c r="EVZ953" s="337"/>
      <c r="EWA953" s="337"/>
      <c r="EWB953" s="337"/>
      <c r="EWC953" s="337"/>
      <c r="EWD953" s="337"/>
      <c r="EWE953" s="337"/>
      <c r="EWF953" s="337"/>
      <c r="EWG953" s="337"/>
      <c r="EWH953" s="337"/>
      <c r="EWI953" s="337"/>
      <c r="EWJ953" s="337"/>
      <c r="EWK953" s="337"/>
      <c r="EWL953" s="337"/>
      <c r="EWM953" s="337"/>
      <c r="EWN953" s="337"/>
      <c r="EWO953" s="337"/>
      <c r="EWP953" s="337"/>
      <c r="EWQ953" s="337"/>
      <c r="EWR953" s="337"/>
      <c r="EWS953" s="337"/>
      <c r="EWT953" s="337"/>
      <c r="EWU953" s="337"/>
      <c r="EWV953" s="337"/>
      <c r="EWW953" s="337"/>
      <c r="EWX953" s="337"/>
      <c r="EWY953" s="337"/>
      <c r="EWZ953" s="337"/>
      <c r="EXA953" s="337"/>
      <c r="EXB953" s="337"/>
      <c r="EXC953" s="337"/>
      <c r="EXD953" s="337"/>
      <c r="EXE953" s="337"/>
      <c r="EXF953" s="337"/>
      <c r="EXG953" s="337"/>
      <c r="EXH953" s="337"/>
      <c r="EXI953" s="337"/>
      <c r="EXJ953" s="337"/>
      <c r="EXK953" s="337"/>
      <c r="EXL953" s="337"/>
      <c r="EXM953" s="337"/>
      <c r="EXN953" s="337"/>
      <c r="EXO953" s="337"/>
      <c r="EXP953" s="337"/>
      <c r="EXQ953" s="337"/>
      <c r="EXR953" s="337"/>
      <c r="EXS953" s="337"/>
      <c r="EXT953" s="337"/>
      <c r="EXU953" s="337"/>
      <c r="EXV953" s="337"/>
      <c r="EXW953" s="337"/>
      <c r="EXX953" s="337"/>
      <c r="EXY953" s="337"/>
      <c r="EXZ953" s="337"/>
      <c r="EYA953" s="337"/>
      <c r="EYB953" s="337"/>
      <c r="EYC953" s="337"/>
      <c r="EYD953" s="337"/>
      <c r="EYE953" s="337"/>
      <c r="EYF953" s="337"/>
      <c r="EYG953" s="337"/>
      <c r="EYH953" s="337"/>
      <c r="EYI953" s="337"/>
      <c r="EYJ953" s="337"/>
      <c r="EYK953" s="337"/>
      <c r="EYL953" s="337"/>
      <c r="EYM953" s="337"/>
      <c r="EYN953" s="337"/>
      <c r="EYO953" s="337"/>
      <c r="EYP953" s="337"/>
      <c r="EYQ953" s="337"/>
      <c r="EYR953" s="337"/>
      <c r="EYS953" s="337"/>
      <c r="EYT953" s="337"/>
      <c r="EYU953" s="337"/>
      <c r="EYV953" s="337"/>
      <c r="EYW953" s="337"/>
      <c r="EYX953" s="337"/>
      <c r="EYY953" s="337"/>
      <c r="EYZ953" s="337"/>
      <c r="EZA953" s="337"/>
      <c r="EZB953" s="337"/>
      <c r="EZC953" s="337"/>
      <c r="EZD953" s="337"/>
      <c r="EZE953" s="337"/>
      <c r="EZF953" s="337"/>
      <c r="EZG953" s="337"/>
      <c r="EZH953" s="337"/>
      <c r="EZI953" s="337"/>
      <c r="EZJ953" s="337"/>
      <c r="EZK953" s="337"/>
      <c r="EZL953" s="337"/>
      <c r="EZM953" s="337"/>
      <c r="EZN953" s="337"/>
      <c r="EZO953" s="337"/>
      <c r="EZP953" s="337"/>
      <c r="EZQ953" s="337"/>
      <c r="EZR953" s="337"/>
      <c r="EZS953" s="337"/>
      <c r="EZT953" s="337"/>
      <c r="EZU953" s="337"/>
      <c r="EZV953" s="337"/>
      <c r="EZW953" s="337"/>
      <c r="EZX953" s="337"/>
      <c r="EZY953" s="337"/>
      <c r="EZZ953" s="337"/>
      <c r="FAA953" s="337"/>
      <c r="FAB953" s="337"/>
      <c r="FAC953" s="337"/>
      <c r="FAD953" s="337"/>
      <c r="FAE953" s="337"/>
      <c r="FAF953" s="337"/>
      <c r="FAG953" s="337"/>
      <c r="FAH953" s="337"/>
      <c r="FAI953" s="337"/>
      <c r="FAJ953" s="337"/>
      <c r="FAK953" s="337"/>
      <c r="FAL953" s="337"/>
      <c r="FAM953" s="337"/>
      <c r="FAN953" s="337"/>
      <c r="FAO953" s="337"/>
      <c r="FAP953" s="337"/>
      <c r="FAQ953" s="337"/>
      <c r="FAR953" s="337"/>
      <c r="FAS953" s="337"/>
      <c r="FAT953" s="337"/>
      <c r="FAU953" s="337"/>
      <c r="FAV953" s="337"/>
      <c r="FAW953" s="337"/>
      <c r="FAX953" s="337"/>
      <c r="FAY953" s="337"/>
      <c r="FAZ953" s="337"/>
      <c r="FBA953" s="337"/>
      <c r="FBB953" s="337"/>
      <c r="FBC953" s="337"/>
      <c r="FBD953" s="337"/>
      <c r="FBE953" s="337"/>
      <c r="FBF953" s="337"/>
      <c r="FBG953" s="337"/>
      <c r="FBH953" s="337"/>
      <c r="FBI953" s="337"/>
      <c r="FBJ953" s="337"/>
      <c r="FBK953" s="337"/>
      <c r="FBL953" s="337"/>
      <c r="FBM953" s="337"/>
      <c r="FBN953" s="337"/>
      <c r="FBO953" s="337"/>
      <c r="FBP953" s="337"/>
      <c r="FBQ953" s="337"/>
      <c r="FBR953" s="337"/>
      <c r="FBS953" s="337"/>
      <c r="FBT953" s="337"/>
      <c r="FBU953" s="337"/>
      <c r="FBV953" s="337"/>
      <c r="FBW953" s="337"/>
      <c r="FBX953" s="337"/>
      <c r="FBY953" s="337"/>
      <c r="FBZ953" s="337"/>
      <c r="FCA953" s="337"/>
      <c r="FCB953" s="337"/>
      <c r="FCC953" s="337"/>
      <c r="FCD953" s="337"/>
      <c r="FCE953" s="337"/>
      <c r="FCF953" s="337"/>
      <c r="FCG953" s="337"/>
      <c r="FCH953" s="337"/>
      <c r="FCI953" s="337"/>
      <c r="FCJ953" s="337"/>
      <c r="FCK953" s="337"/>
      <c r="FCL953" s="337"/>
      <c r="FCM953" s="337"/>
      <c r="FCN953" s="337"/>
      <c r="FCO953" s="337"/>
      <c r="FCP953" s="337"/>
      <c r="FCQ953" s="337"/>
      <c r="FCR953" s="337"/>
      <c r="FCS953" s="337"/>
      <c r="FCT953" s="337"/>
      <c r="FCU953" s="337"/>
      <c r="FCV953" s="337"/>
      <c r="FCW953" s="337"/>
      <c r="FCX953" s="337"/>
      <c r="FCY953" s="337"/>
      <c r="FCZ953" s="337"/>
      <c r="FDA953" s="337"/>
      <c r="FDB953" s="337"/>
      <c r="FDC953" s="337"/>
      <c r="FDD953" s="337"/>
      <c r="FDE953" s="337"/>
      <c r="FDF953" s="337"/>
      <c r="FDG953" s="337"/>
      <c r="FDH953" s="337"/>
      <c r="FDI953" s="337"/>
      <c r="FDJ953" s="337"/>
      <c r="FDK953" s="337"/>
      <c r="FDL953" s="337"/>
      <c r="FDM953" s="337"/>
      <c r="FDN953" s="337"/>
      <c r="FDO953" s="337"/>
      <c r="FDP953" s="337"/>
      <c r="FDQ953" s="337"/>
      <c r="FDR953" s="337"/>
      <c r="FDS953" s="337"/>
      <c r="FDT953" s="337"/>
      <c r="FDU953" s="337"/>
      <c r="FDV953" s="337"/>
      <c r="FDW953" s="337"/>
      <c r="FDX953" s="337"/>
      <c r="FDY953" s="337"/>
      <c r="FDZ953" s="337"/>
      <c r="FEA953" s="337"/>
      <c r="FEB953" s="337"/>
      <c r="FEC953" s="337"/>
      <c r="FED953" s="337"/>
      <c r="FEE953" s="337"/>
      <c r="FEF953" s="337"/>
      <c r="FEG953" s="337"/>
      <c r="FEH953" s="337"/>
      <c r="FEI953" s="337"/>
      <c r="FEJ953" s="337"/>
      <c r="FEK953" s="337"/>
      <c r="FEL953" s="337"/>
      <c r="FEM953" s="337"/>
      <c r="FEN953" s="337"/>
      <c r="FEO953" s="337"/>
      <c r="FEP953" s="337"/>
      <c r="FEQ953" s="337"/>
      <c r="FER953" s="337"/>
      <c r="FES953" s="337"/>
      <c r="FET953" s="337"/>
      <c r="FEU953" s="337"/>
      <c r="FEV953" s="337"/>
      <c r="FEW953" s="337"/>
      <c r="FEX953" s="337"/>
      <c r="FEY953" s="337"/>
      <c r="FEZ953" s="337"/>
      <c r="FFA953" s="337"/>
      <c r="FFB953" s="337"/>
      <c r="FFC953" s="337"/>
      <c r="FFD953" s="337"/>
      <c r="FFE953" s="337"/>
      <c r="FFF953" s="337"/>
      <c r="FFG953" s="337"/>
      <c r="FFH953" s="337"/>
      <c r="FFI953" s="337"/>
      <c r="FFJ953" s="337"/>
      <c r="FFK953" s="337"/>
      <c r="FFL953" s="337"/>
      <c r="FFM953" s="337"/>
      <c r="FFN953" s="337"/>
      <c r="FFO953" s="337"/>
      <c r="FFP953" s="337"/>
      <c r="FFQ953" s="337"/>
      <c r="FFR953" s="337"/>
      <c r="FFS953" s="337"/>
      <c r="FFT953" s="337"/>
      <c r="FFU953" s="337"/>
      <c r="FFV953" s="337"/>
      <c r="FFW953" s="337"/>
      <c r="FFX953" s="337"/>
      <c r="FFY953" s="337"/>
      <c r="FFZ953" s="337"/>
      <c r="FGA953" s="337"/>
      <c r="FGB953" s="337"/>
      <c r="FGC953" s="337"/>
      <c r="FGD953" s="337"/>
      <c r="FGE953" s="337"/>
      <c r="FGF953" s="337"/>
      <c r="FGG953" s="337"/>
      <c r="FGH953" s="337"/>
      <c r="FGI953" s="337"/>
      <c r="FGJ953" s="337"/>
      <c r="FGK953" s="337"/>
      <c r="FGL953" s="337"/>
      <c r="FGM953" s="337"/>
      <c r="FGN953" s="337"/>
      <c r="FGO953" s="337"/>
      <c r="FGP953" s="337"/>
      <c r="FGQ953" s="337"/>
      <c r="FGR953" s="337"/>
      <c r="FGS953" s="337"/>
      <c r="FGT953" s="337"/>
      <c r="FGU953" s="337"/>
      <c r="FGV953" s="337"/>
      <c r="FGW953" s="337"/>
      <c r="FGX953" s="337"/>
      <c r="FGY953" s="337"/>
      <c r="FGZ953" s="337"/>
      <c r="FHA953" s="337"/>
      <c r="FHB953" s="337"/>
      <c r="FHC953" s="337"/>
      <c r="FHD953" s="337"/>
      <c r="FHE953" s="337"/>
      <c r="FHF953" s="337"/>
      <c r="FHG953" s="337"/>
      <c r="FHH953" s="337"/>
      <c r="FHI953" s="337"/>
      <c r="FHJ953" s="337"/>
      <c r="FHK953" s="337"/>
      <c r="FHL953" s="337"/>
      <c r="FHM953" s="337"/>
      <c r="FHN953" s="337"/>
      <c r="FHO953" s="337"/>
      <c r="FHP953" s="337"/>
      <c r="FHQ953" s="337"/>
      <c r="FHR953" s="337"/>
      <c r="FHS953" s="337"/>
      <c r="FHT953" s="337"/>
      <c r="FHU953" s="337"/>
      <c r="FHV953" s="337"/>
      <c r="FHW953" s="337"/>
      <c r="FHX953" s="337"/>
      <c r="FHY953" s="337"/>
      <c r="FHZ953" s="337"/>
      <c r="FIA953" s="337"/>
      <c r="FIB953" s="337"/>
      <c r="FIC953" s="337"/>
      <c r="FID953" s="337"/>
      <c r="FIE953" s="337"/>
      <c r="FIF953" s="337"/>
      <c r="FIG953" s="337"/>
      <c r="FIH953" s="337"/>
      <c r="FII953" s="337"/>
      <c r="FIJ953" s="337"/>
      <c r="FIK953" s="337"/>
      <c r="FIL953" s="337"/>
      <c r="FIM953" s="337"/>
      <c r="FIN953" s="337"/>
      <c r="FIO953" s="337"/>
      <c r="FIP953" s="337"/>
      <c r="FIQ953" s="337"/>
      <c r="FIR953" s="337"/>
      <c r="FIS953" s="337"/>
      <c r="FIT953" s="337"/>
      <c r="FIU953" s="337"/>
      <c r="FIV953" s="337"/>
      <c r="FIW953" s="337"/>
      <c r="FIX953" s="337"/>
      <c r="FIY953" s="337"/>
      <c r="FIZ953" s="337"/>
      <c r="FJA953" s="337"/>
      <c r="FJB953" s="337"/>
      <c r="FJC953" s="337"/>
      <c r="FJD953" s="337"/>
      <c r="FJE953" s="337"/>
      <c r="FJF953" s="337"/>
      <c r="FJG953" s="337"/>
      <c r="FJH953" s="337"/>
      <c r="FJI953" s="337"/>
      <c r="FJJ953" s="337"/>
      <c r="FJK953" s="337"/>
      <c r="FJL953" s="337"/>
      <c r="FJM953" s="337"/>
      <c r="FJN953" s="337"/>
      <c r="FJO953" s="337"/>
      <c r="FJP953" s="337"/>
      <c r="FJQ953" s="337"/>
      <c r="FJR953" s="337"/>
      <c r="FJS953" s="337"/>
      <c r="FJT953" s="337"/>
      <c r="FJU953" s="337"/>
      <c r="FJV953" s="337"/>
      <c r="FJW953" s="337"/>
      <c r="FJX953" s="337"/>
      <c r="FJY953" s="337"/>
      <c r="FJZ953" s="337"/>
      <c r="FKA953" s="337"/>
      <c r="FKB953" s="337"/>
      <c r="FKC953" s="337"/>
      <c r="FKD953" s="337"/>
      <c r="FKE953" s="337"/>
      <c r="FKF953" s="337"/>
      <c r="FKG953" s="337"/>
      <c r="FKH953" s="337"/>
      <c r="FKI953" s="337"/>
      <c r="FKJ953" s="337"/>
      <c r="FKK953" s="337"/>
      <c r="FKL953" s="337"/>
      <c r="FKM953" s="337"/>
      <c r="FKN953" s="337"/>
      <c r="FKO953" s="337"/>
      <c r="FKP953" s="337"/>
      <c r="FKQ953" s="337"/>
      <c r="FKR953" s="337"/>
      <c r="FKS953" s="337"/>
      <c r="FKT953" s="337"/>
      <c r="FKU953" s="337"/>
      <c r="FKV953" s="337"/>
      <c r="FKW953" s="337"/>
      <c r="FKX953" s="337"/>
      <c r="FKY953" s="337"/>
      <c r="FKZ953" s="337"/>
      <c r="FLA953" s="337"/>
      <c r="FLB953" s="337"/>
      <c r="FLC953" s="337"/>
      <c r="FLD953" s="337"/>
      <c r="FLE953" s="337"/>
      <c r="FLF953" s="337"/>
      <c r="FLG953" s="337"/>
      <c r="FLH953" s="337"/>
      <c r="FLI953" s="337"/>
      <c r="FLJ953" s="337"/>
      <c r="FLK953" s="337"/>
      <c r="FLL953" s="337"/>
      <c r="FLM953" s="337"/>
      <c r="FLN953" s="337"/>
      <c r="FLO953" s="337"/>
      <c r="FLP953" s="337"/>
      <c r="FLQ953" s="337"/>
      <c r="FLR953" s="337"/>
      <c r="FLS953" s="337"/>
      <c r="FLT953" s="337"/>
      <c r="FLU953" s="337"/>
      <c r="FLV953" s="337"/>
      <c r="FLW953" s="337"/>
      <c r="FLX953" s="337"/>
      <c r="FLY953" s="337"/>
      <c r="FLZ953" s="337"/>
      <c r="FMA953" s="337"/>
      <c r="FMB953" s="337"/>
      <c r="FMC953" s="337"/>
      <c r="FMD953" s="337"/>
      <c r="FME953" s="337"/>
      <c r="FMF953" s="337"/>
      <c r="FMG953" s="337"/>
      <c r="FMH953" s="337"/>
      <c r="FMI953" s="337"/>
      <c r="FMJ953" s="337"/>
      <c r="FMK953" s="337"/>
      <c r="FML953" s="337"/>
      <c r="FMM953" s="337"/>
      <c r="FMN953" s="337"/>
      <c r="FMO953" s="337"/>
      <c r="FMP953" s="337"/>
      <c r="FMQ953" s="337"/>
      <c r="FMR953" s="337"/>
      <c r="FMS953" s="337"/>
      <c r="FMT953" s="337"/>
      <c r="FMU953" s="337"/>
      <c r="FMV953" s="337"/>
      <c r="FMW953" s="337"/>
      <c r="FMX953" s="337"/>
      <c r="FMY953" s="337"/>
      <c r="FMZ953" s="337"/>
      <c r="FNA953" s="337"/>
      <c r="FNB953" s="337"/>
      <c r="FNC953" s="337"/>
      <c r="FND953" s="337"/>
      <c r="FNE953" s="337"/>
      <c r="FNF953" s="337"/>
      <c r="FNG953" s="337"/>
      <c r="FNH953" s="337"/>
      <c r="FNI953" s="337"/>
      <c r="FNJ953" s="337"/>
      <c r="FNK953" s="337"/>
      <c r="FNL953" s="337"/>
      <c r="FNM953" s="337"/>
      <c r="FNN953" s="337"/>
      <c r="FNO953" s="337"/>
      <c r="FNP953" s="337"/>
      <c r="FNQ953" s="337"/>
      <c r="FNR953" s="337"/>
      <c r="FNS953" s="337"/>
      <c r="FNT953" s="337"/>
      <c r="FNU953" s="337"/>
      <c r="FNV953" s="337"/>
      <c r="FNW953" s="337"/>
      <c r="FNX953" s="337"/>
      <c r="FNY953" s="337"/>
      <c r="FNZ953" s="337"/>
      <c r="FOA953" s="337"/>
      <c r="FOB953" s="337"/>
      <c r="FOC953" s="337"/>
      <c r="FOD953" s="337"/>
      <c r="FOE953" s="337"/>
      <c r="FOF953" s="337"/>
      <c r="FOG953" s="337"/>
      <c r="FOH953" s="337"/>
      <c r="FOI953" s="337"/>
      <c r="FOJ953" s="337"/>
      <c r="FOK953" s="337"/>
      <c r="FOL953" s="337"/>
      <c r="FOM953" s="337"/>
      <c r="FON953" s="337"/>
      <c r="FOO953" s="337"/>
      <c r="FOP953" s="337"/>
      <c r="FOQ953" s="337"/>
      <c r="FOR953" s="337"/>
      <c r="FOS953" s="337"/>
      <c r="FOT953" s="337"/>
      <c r="FOU953" s="337"/>
      <c r="FOV953" s="337"/>
      <c r="FOW953" s="337"/>
      <c r="FOX953" s="337"/>
      <c r="FOY953" s="337"/>
      <c r="FOZ953" s="337"/>
      <c r="FPA953" s="337"/>
      <c r="FPB953" s="337"/>
      <c r="FPC953" s="337"/>
      <c r="FPD953" s="337"/>
      <c r="FPE953" s="337"/>
      <c r="FPF953" s="337"/>
      <c r="FPG953" s="337"/>
      <c r="FPH953" s="337"/>
      <c r="FPI953" s="337"/>
      <c r="FPJ953" s="337"/>
      <c r="FPK953" s="337"/>
      <c r="FPL953" s="337"/>
      <c r="FPM953" s="337"/>
      <c r="FPN953" s="337"/>
      <c r="FPO953" s="337"/>
      <c r="FPP953" s="337"/>
      <c r="FPQ953" s="337"/>
      <c r="FPR953" s="337"/>
      <c r="FPS953" s="337"/>
      <c r="FPT953" s="337"/>
      <c r="FPU953" s="337"/>
      <c r="FPV953" s="337"/>
      <c r="FPW953" s="337"/>
      <c r="FPX953" s="337"/>
      <c r="FPY953" s="337"/>
      <c r="FPZ953" s="337"/>
      <c r="FQA953" s="337"/>
      <c r="FQB953" s="337"/>
      <c r="FQC953" s="337"/>
      <c r="FQD953" s="337"/>
      <c r="FQE953" s="337"/>
      <c r="FQF953" s="337"/>
      <c r="FQG953" s="337"/>
      <c r="FQH953" s="337"/>
      <c r="FQI953" s="337"/>
      <c r="FQJ953" s="337"/>
      <c r="FQK953" s="337"/>
      <c r="FQL953" s="337"/>
      <c r="FQM953" s="337"/>
      <c r="FQN953" s="337"/>
      <c r="FQO953" s="337"/>
      <c r="FQP953" s="337"/>
      <c r="FQQ953" s="337"/>
      <c r="FQR953" s="337"/>
      <c r="FQS953" s="337"/>
      <c r="FQT953" s="337"/>
      <c r="FQU953" s="337"/>
      <c r="FQV953" s="337"/>
      <c r="FQW953" s="337"/>
      <c r="FQX953" s="337"/>
      <c r="FQY953" s="337"/>
      <c r="FQZ953" s="337"/>
      <c r="FRA953" s="337"/>
      <c r="FRB953" s="337"/>
      <c r="FRC953" s="337"/>
      <c r="FRD953" s="337"/>
      <c r="FRE953" s="337"/>
      <c r="FRF953" s="337"/>
      <c r="FRG953" s="337"/>
      <c r="FRH953" s="337"/>
      <c r="FRI953" s="337"/>
      <c r="FRJ953" s="337"/>
      <c r="FRK953" s="337"/>
      <c r="FRL953" s="337"/>
      <c r="FRM953" s="337"/>
      <c r="FRN953" s="337"/>
      <c r="FRO953" s="337"/>
      <c r="FRP953" s="337"/>
      <c r="FRQ953" s="337"/>
      <c r="FRR953" s="337"/>
      <c r="FRS953" s="337"/>
      <c r="FRT953" s="337"/>
      <c r="FRU953" s="337"/>
      <c r="FRV953" s="337"/>
      <c r="FRW953" s="337"/>
      <c r="FRX953" s="337"/>
      <c r="FRY953" s="337"/>
      <c r="FRZ953" s="337"/>
      <c r="FSA953" s="337"/>
      <c r="FSB953" s="337"/>
      <c r="FSC953" s="337"/>
      <c r="FSD953" s="337"/>
      <c r="FSE953" s="337"/>
      <c r="FSF953" s="337"/>
      <c r="FSG953" s="337"/>
      <c r="FSH953" s="337"/>
      <c r="FSI953" s="337"/>
      <c r="FSJ953" s="337"/>
      <c r="FSK953" s="337"/>
      <c r="FSL953" s="337"/>
      <c r="FSM953" s="337"/>
      <c r="FSN953" s="337"/>
      <c r="FSO953" s="337"/>
      <c r="FSP953" s="337"/>
      <c r="FSQ953" s="337"/>
      <c r="FSR953" s="337"/>
      <c r="FSS953" s="337"/>
      <c r="FST953" s="337"/>
      <c r="FSU953" s="337"/>
      <c r="FSV953" s="337"/>
      <c r="FSW953" s="337"/>
      <c r="FSX953" s="337"/>
      <c r="FSY953" s="337"/>
      <c r="FSZ953" s="337"/>
      <c r="FTA953" s="337"/>
      <c r="FTB953" s="337"/>
      <c r="FTC953" s="337"/>
      <c r="FTD953" s="337"/>
      <c r="FTE953" s="337"/>
      <c r="FTF953" s="337"/>
      <c r="FTG953" s="337"/>
      <c r="FTH953" s="337"/>
      <c r="FTI953" s="337"/>
      <c r="FTJ953" s="337"/>
      <c r="FTK953" s="337"/>
      <c r="FTL953" s="337"/>
      <c r="FTM953" s="337"/>
      <c r="FTN953" s="337"/>
      <c r="FTO953" s="337"/>
      <c r="FTP953" s="337"/>
      <c r="FTQ953" s="337"/>
      <c r="FTR953" s="337"/>
      <c r="FTS953" s="337"/>
      <c r="FTT953" s="337"/>
      <c r="FTU953" s="337"/>
      <c r="FTV953" s="337"/>
      <c r="FTW953" s="337"/>
      <c r="FTX953" s="337"/>
      <c r="FTY953" s="337"/>
      <c r="FTZ953" s="337"/>
      <c r="FUA953" s="337"/>
      <c r="FUB953" s="337"/>
      <c r="FUC953" s="337"/>
      <c r="FUD953" s="337"/>
      <c r="FUE953" s="337"/>
      <c r="FUF953" s="337"/>
      <c r="FUG953" s="337"/>
      <c r="FUH953" s="337"/>
      <c r="FUI953" s="337"/>
      <c r="FUJ953" s="337"/>
      <c r="FUK953" s="337"/>
      <c r="FUL953" s="337"/>
      <c r="FUM953" s="337"/>
      <c r="FUN953" s="337"/>
      <c r="FUO953" s="337"/>
      <c r="FUP953" s="337"/>
      <c r="FUQ953" s="337"/>
      <c r="FUR953" s="337"/>
      <c r="FUS953" s="337"/>
      <c r="FUT953" s="337"/>
      <c r="FUU953" s="337"/>
      <c r="FUV953" s="337"/>
      <c r="FUW953" s="337"/>
      <c r="FUX953" s="337"/>
      <c r="FUY953" s="337"/>
      <c r="FUZ953" s="337"/>
      <c r="FVA953" s="337"/>
      <c r="FVB953" s="337"/>
      <c r="FVC953" s="337"/>
      <c r="FVD953" s="337"/>
      <c r="FVE953" s="337"/>
      <c r="FVF953" s="337"/>
      <c r="FVG953" s="337"/>
      <c r="FVH953" s="337"/>
      <c r="FVI953" s="337"/>
      <c r="FVJ953" s="337"/>
      <c r="FVK953" s="337"/>
      <c r="FVL953" s="337"/>
      <c r="FVM953" s="337"/>
      <c r="FVN953" s="337"/>
      <c r="FVO953" s="337"/>
      <c r="FVP953" s="337"/>
      <c r="FVQ953" s="337"/>
      <c r="FVR953" s="337"/>
      <c r="FVS953" s="337"/>
      <c r="FVT953" s="337"/>
      <c r="FVU953" s="337"/>
      <c r="FVV953" s="337"/>
      <c r="FVW953" s="337"/>
      <c r="FVX953" s="337"/>
      <c r="FVY953" s="337"/>
      <c r="FVZ953" s="337"/>
      <c r="FWA953" s="337"/>
      <c r="FWB953" s="337"/>
      <c r="FWC953" s="337"/>
      <c r="FWD953" s="337"/>
      <c r="FWE953" s="337"/>
      <c r="FWF953" s="337"/>
      <c r="FWG953" s="337"/>
      <c r="FWH953" s="337"/>
      <c r="FWI953" s="337"/>
      <c r="FWJ953" s="337"/>
      <c r="FWK953" s="337"/>
      <c r="FWL953" s="337"/>
      <c r="FWM953" s="337"/>
      <c r="FWN953" s="337"/>
      <c r="FWO953" s="337"/>
      <c r="FWP953" s="337"/>
      <c r="FWQ953" s="337"/>
      <c r="FWR953" s="337"/>
      <c r="FWS953" s="337"/>
      <c r="FWT953" s="337"/>
      <c r="FWU953" s="337"/>
      <c r="FWV953" s="337"/>
      <c r="FWW953" s="337"/>
      <c r="FWX953" s="337"/>
      <c r="FWY953" s="337"/>
      <c r="FWZ953" s="337"/>
      <c r="FXA953" s="337"/>
      <c r="FXB953" s="337"/>
      <c r="FXC953" s="337"/>
      <c r="FXD953" s="337"/>
      <c r="FXE953" s="337"/>
      <c r="FXF953" s="337"/>
      <c r="FXG953" s="337"/>
      <c r="FXH953" s="337"/>
      <c r="FXI953" s="337"/>
      <c r="FXJ953" s="337"/>
      <c r="FXK953" s="337"/>
      <c r="FXL953" s="337"/>
      <c r="FXM953" s="337"/>
      <c r="FXN953" s="337"/>
      <c r="FXO953" s="337"/>
      <c r="FXP953" s="337"/>
      <c r="FXQ953" s="337"/>
      <c r="FXR953" s="337"/>
      <c r="FXS953" s="337"/>
      <c r="FXT953" s="337"/>
      <c r="FXU953" s="337"/>
      <c r="FXV953" s="337"/>
      <c r="FXW953" s="337"/>
      <c r="FXX953" s="337"/>
      <c r="FXY953" s="337"/>
      <c r="FXZ953" s="337"/>
      <c r="FYA953" s="337"/>
      <c r="FYB953" s="337"/>
      <c r="FYC953" s="337"/>
      <c r="FYD953" s="337"/>
      <c r="FYE953" s="337"/>
      <c r="FYF953" s="337"/>
      <c r="FYG953" s="337"/>
      <c r="FYH953" s="337"/>
      <c r="FYI953" s="337"/>
      <c r="FYJ953" s="337"/>
      <c r="FYK953" s="337"/>
      <c r="FYL953" s="337"/>
      <c r="FYM953" s="337"/>
      <c r="FYN953" s="337"/>
      <c r="FYO953" s="337"/>
      <c r="FYP953" s="337"/>
      <c r="FYQ953" s="337"/>
      <c r="FYR953" s="337"/>
      <c r="FYS953" s="337"/>
      <c r="FYT953" s="337"/>
      <c r="FYU953" s="337"/>
      <c r="FYV953" s="337"/>
      <c r="FYW953" s="337"/>
      <c r="FYX953" s="337"/>
      <c r="FYY953" s="337"/>
      <c r="FYZ953" s="337"/>
      <c r="FZA953" s="337"/>
      <c r="FZB953" s="337"/>
      <c r="FZC953" s="337"/>
      <c r="FZD953" s="337"/>
      <c r="FZE953" s="337"/>
      <c r="FZF953" s="337"/>
      <c r="FZG953" s="337"/>
      <c r="FZH953" s="337"/>
      <c r="FZI953" s="337"/>
      <c r="FZJ953" s="337"/>
      <c r="FZK953" s="337"/>
      <c r="FZL953" s="337"/>
      <c r="FZM953" s="337"/>
      <c r="FZN953" s="337"/>
      <c r="FZO953" s="337"/>
      <c r="FZP953" s="337"/>
      <c r="FZQ953" s="337"/>
      <c r="FZR953" s="337"/>
      <c r="FZS953" s="337"/>
      <c r="FZT953" s="337"/>
      <c r="FZU953" s="337"/>
      <c r="FZV953" s="337"/>
      <c r="FZW953" s="337"/>
      <c r="FZX953" s="337"/>
      <c r="FZY953" s="337"/>
      <c r="FZZ953" s="337"/>
      <c r="GAA953" s="337"/>
      <c r="GAB953" s="337"/>
      <c r="GAC953" s="337"/>
      <c r="GAD953" s="337"/>
      <c r="GAE953" s="337"/>
      <c r="GAF953" s="337"/>
      <c r="GAG953" s="337"/>
      <c r="GAH953" s="337"/>
      <c r="GAI953" s="337"/>
      <c r="GAJ953" s="337"/>
      <c r="GAK953" s="337"/>
      <c r="GAL953" s="337"/>
      <c r="GAM953" s="337"/>
      <c r="GAN953" s="337"/>
      <c r="GAO953" s="337"/>
      <c r="GAP953" s="337"/>
      <c r="GAQ953" s="337"/>
      <c r="GAR953" s="337"/>
      <c r="GAS953" s="337"/>
      <c r="GAT953" s="337"/>
      <c r="GAU953" s="337"/>
      <c r="GAV953" s="337"/>
      <c r="GAW953" s="337"/>
      <c r="GAX953" s="337"/>
      <c r="GAY953" s="337"/>
      <c r="GAZ953" s="337"/>
      <c r="GBA953" s="337"/>
      <c r="GBB953" s="337"/>
      <c r="GBC953" s="337"/>
      <c r="GBD953" s="337"/>
      <c r="GBE953" s="337"/>
      <c r="GBF953" s="337"/>
      <c r="GBG953" s="337"/>
      <c r="GBH953" s="337"/>
      <c r="GBI953" s="337"/>
      <c r="GBJ953" s="337"/>
      <c r="GBK953" s="337"/>
      <c r="GBL953" s="337"/>
      <c r="GBM953" s="337"/>
      <c r="GBN953" s="337"/>
      <c r="GBO953" s="337"/>
      <c r="GBP953" s="337"/>
      <c r="GBQ953" s="337"/>
      <c r="GBR953" s="337"/>
      <c r="GBS953" s="337"/>
      <c r="GBT953" s="337"/>
      <c r="GBU953" s="337"/>
      <c r="GBV953" s="337"/>
      <c r="GBW953" s="337"/>
      <c r="GBX953" s="337"/>
      <c r="GBY953" s="337"/>
      <c r="GBZ953" s="337"/>
      <c r="GCA953" s="337"/>
      <c r="GCB953" s="337"/>
      <c r="GCC953" s="337"/>
      <c r="GCD953" s="337"/>
      <c r="GCE953" s="337"/>
      <c r="GCF953" s="337"/>
      <c r="GCG953" s="337"/>
      <c r="GCH953" s="337"/>
      <c r="GCI953" s="337"/>
      <c r="GCJ953" s="337"/>
      <c r="GCK953" s="337"/>
      <c r="GCL953" s="337"/>
      <c r="GCM953" s="337"/>
      <c r="GCN953" s="337"/>
      <c r="GCO953" s="337"/>
      <c r="GCP953" s="337"/>
      <c r="GCQ953" s="337"/>
      <c r="GCR953" s="337"/>
      <c r="GCS953" s="337"/>
      <c r="GCT953" s="337"/>
      <c r="GCU953" s="337"/>
      <c r="GCV953" s="337"/>
      <c r="GCW953" s="337"/>
      <c r="GCX953" s="337"/>
      <c r="GCY953" s="337"/>
      <c r="GCZ953" s="337"/>
      <c r="GDA953" s="337"/>
      <c r="GDB953" s="337"/>
      <c r="GDC953" s="337"/>
      <c r="GDD953" s="337"/>
      <c r="GDE953" s="337"/>
      <c r="GDF953" s="337"/>
      <c r="GDG953" s="337"/>
      <c r="GDH953" s="337"/>
      <c r="GDI953" s="337"/>
      <c r="GDJ953" s="337"/>
      <c r="GDK953" s="337"/>
      <c r="GDL953" s="337"/>
      <c r="GDM953" s="337"/>
      <c r="GDN953" s="337"/>
      <c r="GDO953" s="337"/>
      <c r="GDP953" s="337"/>
      <c r="GDQ953" s="337"/>
      <c r="GDR953" s="337"/>
      <c r="GDS953" s="337"/>
      <c r="GDT953" s="337"/>
      <c r="GDU953" s="337"/>
      <c r="GDV953" s="337"/>
      <c r="GDW953" s="337"/>
      <c r="GDX953" s="337"/>
      <c r="GDY953" s="337"/>
      <c r="GDZ953" s="337"/>
      <c r="GEA953" s="337"/>
      <c r="GEB953" s="337"/>
      <c r="GEC953" s="337"/>
      <c r="GED953" s="337"/>
      <c r="GEE953" s="337"/>
      <c r="GEF953" s="337"/>
      <c r="GEG953" s="337"/>
      <c r="GEH953" s="337"/>
      <c r="GEI953" s="337"/>
      <c r="GEJ953" s="337"/>
      <c r="GEK953" s="337"/>
      <c r="GEL953" s="337"/>
      <c r="GEM953" s="337"/>
      <c r="GEN953" s="337"/>
      <c r="GEO953" s="337"/>
      <c r="GEP953" s="337"/>
      <c r="GEQ953" s="337"/>
      <c r="GER953" s="337"/>
      <c r="GES953" s="337"/>
      <c r="GET953" s="337"/>
      <c r="GEU953" s="337"/>
      <c r="GEV953" s="337"/>
      <c r="GEW953" s="337"/>
      <c r="GEX953" s="337"/>
      <c r="GEY953" s="337"/>
      <c r="GEZ953" s="337"/>
      <c r="GFA953" s="337"/>
      <c r="GFB953" s="337"/>
      <c r="GFC953" s="337"/>
      <c r="GFD953" s="337"/>
      <c r="GFE953" s="337"/>
      <c r="GFF953" s="337"/>
      <c r="GFG953" s="337"/>
      <c r="GFH953" s="337"/>
      <c r="GFI953" s="337"/>
      <c r="GFJ953" s="337"/>
      <c r="GFK953" s="337"/>
      <c r="GFL953" s="337"/>
      <c r="GFM953" s="337"/>
      <c r="GFN953" s="337"/>
      <c r="GFO953" s="337"/>
      <c r="GFP953" s="337"/>
      <c r="GFQ953" s="337"/>
      <c r="GFR953" s="337"/>
      <c r="GFS953" s="337"/>
      <c r="GFT953" s="337"/>
      <c r="GFU953" s="337"/>
      <c r="GFV953" s="337"/>
      <c r="GFW953" s="337"/>
      <c r="GFX953" s="337"/>
      <c r="GFY953" s="337"/>
      <c r="GFZ953" s="337"/>
      <c r="GGA953" s="337"/>
      <c r="GGB953" s="337"/>
      <c r="GGC953" s="337"/>
      <c r="GGD953" s="337"/>
      <c r="GGE953" s="337"/>
      <c r="GGF953" s="337"/>
      <c r="GGG953" s="337"/>
      <c r="GGH953" s="337"/>
      <c r="GGI953" s="337"/>
      <c r="GGJ953" s="337"/>
      <c r="GGK953" s="337"/>
      <c r="GGL953" s="337"/>
      <c r="GGM953" s="337"/>
      <c r="GGN953" s="337"/>
      <c r="GGO953" s="337"/>
      <c r="GGP953" s="337"/>
      <c r="GGQ953" s="337"/>
      <c r="GGR953" s="337"/>
      <c r="GGS953" s="337"/>
      <c r="GGT953" s="337"/>
      <c r="GGU953" s="337"/>
      <c r="GGV953" s="337"/>
      <c r="GGW953" s="337"/>
      <c r="GGX953" s="337"/>
      <c r="GGY953" s="337"/>
      <c r="GGZ953" s="337"/>
      <c r="GHA953" s="337"/>
      <c r="GHB953" s="337"/>
      <c r="GHC953" s="337"/>
      <c r="GHD953" s="337"/>
      <c r="GHE953" s="337"/>
      <c r="GHF953" s="337"/>
      <c r="GHG953" s="337"/>
      <c r="GHH953" s="337"/>
      <c r="GHI953" s="337"/>
      <c r="GHJ953" s="337"/>
      <c r="GHK953" s="337"/>
      <c r="GHL953" s="337"/>
      <c r="GHM953" s="337"/>
      <c r="GHN953" s="337"/>
      <c r="GHO953" s="337"/>
      <c r="GHP953" s="337"/>
      <c r="GHQ953" s="337"/>
      <c r="GHR953" s="337"/>
      <c r="GHS953" s="337"/>
      <c r="GHT953" s="337"/>
      <c r="GHU953" s="337"/>
      <c r="GHV953" s="337"/>
      <c r="GHW953" s="337"/>
      <c r="GHX953" s="337"/>
      <c r="GHY953" s="337"/>
      <c r="GHZ953" s="337"/>
      <c r="GIA953" s="337"/>
      <c r="GIB953" s="337"/>
      <c r="GIC953" s="337"/>
      <c r="GID953" s="337"/>
      <c r="GIE953" s="337"/>
      <c r="GIF953" s="337"/>
      <c r="GIG953" s="337"/>
      <c r="GIH953" s="337"/>
      <c r="GII953" s="337"/>
      <c r="GIJ953" s="337"/>
      <c r="GIK953" s="337"/>
      <c r="GIL953" s="337"/>
      <c r="GIM953" s="337"/>
      <c r="GIN953" s="337"/>
      <c r="GIO953" s="337"/>
      <c r="GIP953" s="337"/>
      <c r="GIQ953" s="337"/>
      <c r="GIR953" s="337"/>
      <c r="GIS953" s="337"/>
      <c r="GIT953" s="337"/>
      <c r="GIU953" s="337"/>
      <c r="GIV953" s="337"/>
      <c r="GIW953" s="337"/>
      <c r="GIX953" s="337"/>
      <c r="GIY953" s="337"/>
      <c r="GIZ953" s="337"/>
      <c r="GJA953" s="337"/>
      <c r="GJB953" s="337"/>
      <c r="GJC953" s="337"/>
      <c r="GJD953" s="337"/>
      <c r="GJE953" s="337"/>
      <c r="GJF953" s="337"/>
      <c r="GJG953" s="337"/>
      <c r="GJH953" s="337"/>
      <c r="GJI953" s="337"/>
      <c r="GJJ953" s="337"/>
      <c r="GJK953" s="337"/>
      <c r="GJL953" s="337"/>
      <c r="GJM953" s="337"/>
      <c r="GJN953" s="337"/>
      <c r="GJO953" s="337"/>
      <c r="GJP953" s="337"/>
      <c r="GJQ953" s="337"/>
      <c r="GJR953" s="337"/>
      <c r="GJS953" s="337"/>
      <c r="GJT953" s="337"/>
      <c r="GJU953" s="337"/>
      <c r="GJV953" s="337"/>
      <c r="GJW953" s="337"/>
      <c r="GJX953" s="337"/>
      <c r="GJY953" s="337"/>
      <c r="GJZ953" s="337"/>
      <c r="GKA953" s="337"/>
      <c r="GKB953" s="337"/>
      <c r="GKC953" s="337"/>
      <c r="GKD953" s="337"/>
      <c r="GKE953" s="337"/>
      <c r="GKF953" s="337"/>
      <c r="GKG953" s="337"/>
      <c r="GKH953" s="337"/>
      <c r="GKI953" s="337"/>
      <c r="GKJ953" s="337"/>
      <c r="GKK953" s="337"/>
      <c r="GKL953" s="337"/>
      <c r="GKM953" s="337"/>
      <c r="GKN953" s="337"/>
      <c r="GKO953" s="337"/>
      <c r="GKP953" s="337"/>
      <c r="GKQ953" s="337"/>
      <c r="GKR953" s="337"/>
      <c r="GKS953" s="337"/>
      <c r="GKT953" s="337"/>
      <c r="GKU953" s="337"/>
      <c r="GKV953" s="337"/>
      <c r="GKW953" s="337"/>
      <c r="GKX953" s="337"/>
      <c r="GKY953" s="337"/>
      <c r="GKZ953" s="337"/>
      <c r="GLA953" s="337"/>
      <c r="GLB953" s="337"/>
      <c r="GLC953" s="337"/>
      <c r="GLD953" s="337"/>
      <c r="GLE953" s="337"/>
      <c r="GLF953" s="337"/>
      <c r="GLG953" s="337"/>
      <c r="GLH953" s="337"/>
      <c r="GLI953" s="337"/>
      <c r="GLJ953" s="337"/>
      <c r="GLK953" s="337"/>
      <c r="GLL953" s="337"/>
      <c r="GLM953" s="337"/>
      <c r="GLN953" s="337"/>
      <c r="GLO953" s="337"/>
      <c r="GLP953" s="337"/>
      <c r="GLQ953" s="337"/>
      <c r="GLR953" s="337"/>
      <c r="GLS953" s="337"/>
      <c r="GLT953" s="337"/>
      <c r="GLU953" s="337"/>
      <c r="GLV953" s="337"/>
      <c r="GLW953" s="337"/>
      <c r="GLX953" s="337"/>
      <c r="GLY953" s="337"/>
      <c r="GLZ953" s="337"/>
      <c r="GMA953" s="337"/>
      <c r="GMB953" s="337"/>
      <c r="GMC953" s="337"/>
      <c r="GMD953" s="337"/>
      <c r="GME953" s="337"/>
      <c r="GMF953" s="337"/>
      <c r="GMG953" s="337"/>
      <c r="GMH953" s="337"/>
      <c r="GMI953" s="337"/>
      <c r="GMJ953" s="337"/>
      <c r="GMK953" s="337"/>
      <c r="GML953" s="337"/>
      <c r="GMM953" s="337"/>
      <c r="GMN953" s="337"/>
      <c r="GMO953" s="337"/>
      <c r="GMP953" s="337"/>
      <c r="GMQ953" s="337"/>
      <c r="GMR953" s="337"/>
      <c r="GMS953" s="337"/>
      <c r="GMT953" s="337"/>
      <c r="GMU953" s="337"/>
      <c r="GMV953" s="337"/>
      <c r="GMW953" s="337"/>
      <c r="GMX953" s="337"/>
      <c r="GMY953" s="337"/>
      <c r="GMZ953" s="337"/>
      <c r="GNA953" s="337"/>
      <c r="GNB953" s="337"/>
      <c r="GNC953" s="337"/>
      <c r="GND953" s="337"/>
      <c r="GNE953" s="337"/>
      <c r="GNF953" s="337"/>
      <c r="GNG953" s="337"/>
      <c r="GNH953" s="337"/>
      <c r="GNI953" s="337"/>
      <c r="GNJ953" s="337"/>
      <c r="GNK953" s="337"/>
      <c r="GNL953" s="337"/>
      <c r="GNM953" s="337"/>
      <c r="GNN953" s="337"/>
      <c r="GNO953" s="337"/>
      <c r="GNP953" s="337"/>
      <c r="GNQ953" s="337"/>
      <c r="GNR953" s="337"/>
      <c r="GNS953" s="337"/>
      <c r="GNT953" s="337"/>
      <c r="GNU953" s="337"/>
      <c r="GNV953" s="337"/>
      <c r="GNW953" s="337"/>
      <c r="GNX953" s="337"/>
      <c r="GNY953" s="337"/>
      <c r="GNZ953" s="337"/>
      <c r="GOA953" s="337"/>
      <c r="GOB953" s="337"/>
      <c r="GOC953" s="337"/>
      <c r="GOD953" s="337"/>
      <c r="GOE953" s="337"/>
      <c r="GOF953" s="337"/>
      <c r="GOG953" s="337"/>
      <c r="GOH953" s="337"/>
      <c r="GOI953" s="337"/>
      <c r="GOJ953" s="337"/>
      <c r="GOK953" s="337"/>
      <c r="GOL953" s="337"/>
      <c r="GOM953" s="337"/>
      <c r="GON953" s="337"/>
      <c r="GOO953" s="337"/>
      <c r="GOP953" s="337"/>
      <c r="GOQ953" s="337"/>
      <c r="GOR953" s="337"/>
      <c r="GOS953" s="337"/>
      <c r="GOT953" s="337"/>
      <c r="GOU953" s="337"/>
      <c r="GOV953" s="337"/>
      <c r="GOW953" s="337"/>
      <c r="GOX953" s="337"/>
      <c r="GOY953" s="337"/>
      <c r="GOZ953" s="337"/>
      <c r="GPA953" s="337"/>
      <c r="GPB953" s="337"/>
      <c r="GPC953" s="337"/>
      <c r="GPD953" s="337"/>
      <c r="GPE953" s="337"/>
      <c r="GPF953" s="337"/>
      <c r="GPG953" s="337"/>
      <c r="GPH953" s="337"/>
      <c r="GPI953" s="337"/>
      <c r="GPJ953" s="337"/>
      <c r="GPK953" s="337"/>
      <c r="GPL953" s="337"/>
      <c r="GPM953" s="337"/>
      <c r="GPN953" s="337"/>
      <c r="GPO953" s="337"/>
      <c r="GPP953" s="337"/>
      <c r="GPQ953" s="337"/>
      <c r="GPR953" s="337"/>
      <c r="GPS953" s="337"/>
      <c r="GPT953" s="337"/>
      <c r="GPU953" s="337"/>
      <c r="GPV953" s="337"/>
      <c r="GPW953" s="337"/>
      <c r="GPX953" s="337"/>
      <c r="GPY953" s="337"/>
      <c r="GPZ953" s="337"/>
      <c r="GQA953" s="337"/>
      <c r="GQB953" s="337"/>
      <c r="GQC953" s="337"/>
      <c r="GQD953" s="337"/>
      <c r="GQE953" s="337"/>
      <c r="GQF953" s="337"/>
      <c r="GQG953" s="337"/>
      <c r="GQH953" s="337"/>
      <c r="GQI953" s="337"/>
      <c r="GQJ953" s="337"/>
      <c r="GQK953" s="337"/>
      <c r="GQL953" s="337"/>
      <c r="GQM953" s="337"/>
      <c r="GQN953" s="337"/>
      <c r="GQO953" s="337"/>
      <c r="GQP953" s="337"/>
      <c r="GQQ953" s="337"/>
      <c r="GQR953" s="337"/>
      <c r="GQS953" s="337"/>
      <c r="GQT953" s="337"/>
      <c r="GQU953" s="337"/>
      <c r="GQV953" s="337"/>
      <c r="GQW953" s="337"/>
      <c r="GQX953" s="337"/>
      <c r="GQY953" s="337"/>
      <c r="GQZ953" s="337"/>
      <c r="GRA953" s="337"/>
      <c r="GRB953" s="337"/>
      <c r="GRC953" s="337"/>
      <c r="GRD953" s="337"/>
      <c r="GRE953" s="337"/>
      <c r="GRF953" s="337"/>
      <c r="GRG953" s="337"/>
      <c r="GRH953" s="337"/>
      <c r="GRI953" s="337"/>
      <c r="GRJ953" s="337"/>
      <c r="GRK953" s="337"/>
      <c r="GRL953" s="337"/>
      <c r="GRM953" s="337"/>
      <c r="GRN953" s="337"/>
      <c r="GRO953" s="337"/>
      <c r="GRP953" s="337"/>
      <c r="GRQ953" s="337"/>
      <c r="GRR953" s="337"/>
      <c r="GRS953" s="337"/>
      <c r="GRT953" s="337"/>
      <c r="GRU953" s="337"/>
      <c r="GRV953" s="337"/>
      <c r="GRW953" s="337"/>
      <c r="GRX953" s="337"/>
      <c r="GRY953" s="337"/>
      <c r="GRZ953" s="337"/>
      <c r="GSA953" s="337"/>
      <c r="GSB953" s="337"/>
      <c r="GSC953" s="337"/>
      <c r="GSD953" s="337"/>
      <c r="GSE953" s="337"/>
      <c r="GSF953" s="337"/>
      <c r="GSG953" s="337"/>
      <c r="GSH953" s="337"/>
      <c r="GSI953" s="337"/>
      <c r="GSJ953" s="337"/>
      <c r="GSK953" s="337"/>
      <c r="GSL953" s="337"/>
      <c r="GSM953" s="337"/>
      <c r="GSN953" s="337"/>
      <c r="GSO953" s="337"/>
      <c r="GSP953" s="337"/>
      <c r="GSQ953" s="337"/>
      <c r="GSR953" s="337"/>
      <c r="GSS953" s="337"/>
      <c r="GST953" s="337"/>
      <c r="GSU953" s="337"/>
      <c r="GSV953" s="337"/>
      <c r="GSW953" s="337"/>
      <c r="GSX953" s="337"/>
      <c r="GSY953" s="337"/>
      <c r="GSZ953" s="337"/>
      <c r="GTA953" s="337"/>
      <c r="GTB953" s="337"/>
      <c r="GTC953" s="337"/>
      <c r="GTD953" s="337"/>
      <c r="GTE953" s="337"/>
      <c r="GTF953" s="337"/>
      <c r="GTG953" s="337"/>
      <c r="GTH953" s="337"/>
      <c r="GTI953" s="337"/>
      <c r="GTJ953" s="337"/>
      <c r="GTK953" s="337"/>
      <c r="GTL953" s="337"/>
      <c r="GTM953" s="337"/>
      <c r="GTN953" s="337"/>
      <c r="GTO953" s="337"/>
      <c r="GTP953" s="337"/>
      <c r="GTQ953" s="337"/>
      <c r="GTR953" s="337"/>
      <c r="GTS953" s="337"/>
      <c r="GTT953" s="337"/>
      <c r="GTU953" s="337"/>
      <c r="GTV953" s="337"/>
      <c r="GTW953" s="337"/>
      <c r="GTX953" s="337"/>
      <c r="GTY953" s="337"/>
      <c r="GTZ953" s="337"/>
      <c r="GUA953" s="337"/>
      <c r="GUB953" s="337"/>
      <c r="GUC953" s="337"/>
      <c r="GUD953" s="337"/>
      <c r="GUE953" s="337"/>
      <c r="GUF953" s="337"/>
      <c r="GUG953" s="337"/>
      <c r="GUH953" s="337"/>
      <c r="GUI953" s="337"/>
      <c r="GUJ953" s="337"/>
      <c r="GUK953" s="337"/>
      <c r="GUL953" s="337"/>
      <c r="GUM953" s="337"/>
      <c r="GUN953" s="337"/>
      <c r="GUO953" s="337"/>
      <c r="GUP953" s="337"/>
      <c r="GUQ953" s="337"/>
      <c r="GUR953" s="337"/>
      <c r="GUS953" s="337"/>
      <c r="GUT953" s="337"/>
      <c r="GUU953" s="337"/>
      <c r="GUV953" s="337"/>
      <c r="GUW953" s="337"/>
      <c r="GUX953" s="337"/>
      <c r="GUY953" s="337"/>
      <c r="GUZ953" s="337"/>
      <c r="GVA953" s="337"/>
      <c r="GVB953" s="337"/>
      <c r="GVC953" s="337"/>
      <c r="GVD953" s="337"/>
      <c r="GVE953" s="337"/>
      <c r="GVF953" s="337"/>
      <c r="GVG953" s="337"/>
      <c r="GVH953" s="337"/>
      <c r="GVI953" s="337"/>
      <c r="GVJ953" s="337"/>
      <c r="GVK953" s="337"/>
      <c r="GVL953" s="337"/>
      <c r="GVM953" s="337"/>
      <c r="GVN953" s="337"/>
      <c r="GVO953" s="337"/>
      <c r="GVP953" s="337"/>
      <c r="GVQ953" s="337"/>
      <c r="GVR953" s="337"/>
      <c r="GVS953" s="337"/>
      <c r="GVT953" s="337"/>
      <c r="GVU953" s="337"/>
      <c r="GVV953" s="337"/>
      <c r="GVW953" s="337"/>
      <c r="GVX953" s="337"/>
      <c r="GVY953" s="337"/>
      <c r="GVZ953" s="337"/>
      <c r="GWA953" s="337"/>
      <c r="GWB953" s="337"/>
      <c r="GWC953" s="337"/>
      <c r="GWD953" s="337"/>
      <c r="GWE953" s="337"/>
      <c r="GWF953" s="337"/>
      <c r="GWG953" s="337"/>
      <c r="GWH953" s="337"/>
      <c r="GWI953" s="337"/>
      <c r="GWJ953" s="337"/>
      <c r="GWK953" s="337"/>
      <c r="GWL953" s="337"/>
      <c r="GWM953" s="337"/>
      <c r="GWN953" s="337"/>
      <c r="GWO953" s="337"/>
      <c r="GWP953" s="337"/>
      <c r="GWQ953" s="337"/>
      <c r="GWR953" s="337"/>
      <c r="GWS953" s="337"/>
      <c r="GWT953" s="337"/>
      <c r="GWU953" s="337"/>
      <c r="GWV953" s="337"/>
      <c r="GWW953" s="337"/>
      <c r="GWX953" s="337"/>
      <c r="GWY953" s="337"/>
      <c r="GWZ953" s="337"/>
      <c r="GXA953" s="337"/>
      <c r="GXB953" s="337"/>
      <c r="GXC953" s="337"/>
      <c r="GXD953" s="337"/>
      <c r="GXE953" s="337"/>
      <c r="GXF953" s="337"/>
      <c r="GXG953" s="337"/>
      <c r="GXH953" s="337"/>
      <c r="GXI953" s="337"/>
      <c r="GXJ953" s="337"/>
      <c r="GXK953" s="337"/>
      <c r="GXL953" s="337"/>
      <c r="GXM953" s="337"/>
      <c r="GXN953" s="337"/>
      <c r="GXO953" s="337"/>
      <c r="GXP953" s="337"/>
      <c r="GXQ953" s="337"/>
      <c r="GXR953" s="337"/>
      <c r="GXS953" s="337"/>
      <c r="GXT953" s="337"/>
      <c r="GXU953" s="337"/>
      <c r="GXV953" s="337"/>
      <c r="GXW953" s="337"/>
      <c r="GXX953" s="337"/>
      <c r="GXY953" s="337"/>
      <c r="GXZ953" s="337"/>
      <c r="GYA953" s="337"/>
      <c r="GYB953" s="337"/>
      <c r="GYC953" s="337"/>
      <c r="GYD953" s="337"/>
      <c r="GYE953" s="337"/>
      <c r="GYF953" s="337"/>
      <c r="GYG953" s="337"/>
      <c r="GYH953" s="337"/>
      <c r="GYI953" s="337"/>
      <c r="GYJ953" s="337"/>
      <c r="GYK953" s="337"/>
      <c r="GYL953" s="337"/>
      <c r="GYM953" s="337"/>
      <c r="GYN953" s="337"/>
      <c r="GYO953" s="337"/>
      <c r="GYP953" s="337"/>
      <c r="GYQ953" s="337"/>
      <c r="GYR953" s="337"/>
      <c r="GYS953" s="337"/>
      <c r="GYT953" s="337"/>
      <c r="GYU953" s="337"/>
      <c r="GYV953" s="337"/>
      <c r="GYW953" s="337"/>
      <c r="GYX953" s="337"/>
      <c r="GYY953" s="337"/>
      <c r="GYZ953" s="337"/>
      <c r="GZA953" s="337"/>
      <c r="GZB953" s="337"/>
      <c r="GZC953" s="337"/>
      <c r="GZD953" s="337"/>
      <c r="GZE953" s="337"/>
      <c r="GZF953" s="337"/>
      <c r="GZG953" s="337"/>
      <c r="GZH953" s="337"/>
      <c r="GZI953" s="337"/>
      <c r="GZJ953" s="337"/>
      <c r="GZK953" s="337"/>
      <c r="GZL953" s="337"/>
      <c r="GZM953" s="337"/>
      <c r="GZN953" s="337"/>
      <c r="GZO953" s="337"/>
      <c r="GZP953" s="337"/>
      <c r="GZQ953" s="337"/>
      <c r="GZR953" s="337"/>
      <c r="GZS953" s="337"/>
      <c r="GZT953" s="337"/>
      <c r="GZU953" s="337"/>
      <c r="GZV953" s="337"/>
      <c r="GZW953" s="337"/>
      <c r="GZX953" s="337"/>
      <c r="GZY953" s="337"/>
      <c r="GZZ953" s="337"/>
      <c r="HAA953" s="337"/>
      <c r="HAB953" s="337"/>
      <c r="HAC953" s="337"/>
      <c r="HAD953" s="337"/>
      <c r="HAE953" s="337"/>
      <c r="HAF953" s="337"/>
      <c r="HAG953" s="337"/>
      <c r="HAH953" s="337"/>
      <c r="HAI953" s="337"/>
      <c r="HAJ953" s="337"/>
      <c r="HAK953" s="337"/>
      <c r="HAL953" s="337"/>
      <c r="HAM953" s="337"/>
      <c r="HAN953" s="337"/>
      <c r="HAO953" s="337"/>
      <c r="HAP953" s="337"/>
      <c r="HAQ953" s="337"/>
      <c r="HAR953" s="337"/>
      <c r="HAS953" s="337"/>
      <c r="HAT953" s="337"/>
      <c r="HAU953" s="337"/>
      <c r="HAV953" s="337"/>
      <c r="HAW953" s="337"/>
      <c r="HAX953" s="337"/>
      <c r="HAY953" s="337"/>
      <c r="HAZ953" s="337"/>
      <c r="HBA953" s="337"/>
      <c r="HBB953" s="337"/>
      <c r="HBC953" s="337"/>
      <c r="HBD953" s="337"/>
      <c r="HBE953" s="337"/>
      <c r="HBF953" s="337"/>
      <c r="HBG953" s="337"/>
      <c r="HBH953" s="337"/>
      <c r="HBI953" s="337"/>
      <c r="HBJ953" s="337"/>
      <c r="HBK953" s="337"/>
      <c r="HBL953" s="337"/>
      <c r="HBM953" s="337"/>
      <c r="HBN953" s="337"/>
      <c r="HBO953" s="337"/>
      <c r="HBP953" s="337"/>
      <c r="HBQ953" s="337"/>
      <c r="HBR953" s="337"/>
      <c r="HBS953" s="337"/>
      <c r="HBT953" s="337"/>
      <c r="HBU953" s="337"/>
      <c r="HBV953" s="337"/>
      <c r="HBW953" s="337"/>
      <c r="HBX953" s="337"/>
      <c r="HBY953" s="337"/>
      <c r="HBZ953" s="337"/>
      <c r="HCA953" s="337"/>
      <c r="HCB953" s="337"/>
      <c r="HCC953" s="337"/>
      <c r="HCD953" s="337"/>
      <c r="HCE953" s="337"/>
      <c r="HCF953" s="337"/>
      <c r="HCG953" s="337"/>
      <c r="HCH953" s="337"/>
      <c r="HCI953" s="337"/>
      <c r="HCJ953" s="337"/>
      <c r="HCK953" s="337"/>
      <c r="HCL953" s="337"/>
      <c r="HCM953" s="337"/>
      <c r="HCN953" s="337"/>
      <c r="HCO953" s="337"/>
      <c r="HCP953" s="337"/>
      <c r="HCQ953" s="337"/>
      <c r="HCR953" s="337"/>
      <c r="HCS953" s="337"/>
      <c r="HCT953" s="337"/>
      <c r="HCU953" s="337"/>
      <c r="HCV953" s="337"/>
      <c r="HCW953" s="337"/>
      <c r="HCX953" s="337"/>
      <c r="HCY953" s="337"/>
      <c r="HCZ953" s="337"/>
      <c r="HDA953" s="337"/>
      <c r="HDB953" s="337"/>
      <c r="HDC953" s="337"/>
      <c r="HDD953" s="337"/>
      <c r="HDE953" s="337"/>
      <c r="HDF953" s="337"/>
      <c r="HDG953" s="337"/>
      <c r="HDH953" s="337"/>
      <c r="HDI953" s="337"/>
      <c r="HDJ953" s="337"/>
      <c r="HDK953" s="337"/>
      <c r="HDL953" s="337"/>
      <c r="HDM953" s="337"/>
      <c r="HDN953" s="337"/>
      <c r="HDO953" s="337"/>
      <c r="HDP953" s="337"/>
      <c r="HDQ953" s="337"/>
      <c r="HDR953" s="337"/>
      <c r="HDS953" s="337"/>
      <c r="HDT953" s="337"/>
      <c r="HDU953" s="337"/>
      <c r="HDV953" s="337"/>
      <c r="HDW953" s="337"/>
      <c r="HDX953" s="337"/>
      <c r="HDY953" s="337"/>
      <c r="HDZ953" s="337"/>
      <c r="HEA953" s="337"/>
      <c r="HEB953" s="337"/>
      <c r="HEC953" s="337"/>
      <c r="HED953" s="337"/>
      <c r="HEE953" s="337"/>
      <c r="HEF953" s="337"/>
      <c r="HEG953" s="337"/>
      <c r="HEH953" s="337"/>
      <c r="HEI953" s="337"/>
      <c r="HEJ953" s="337"/>
      <c r="HEK953" s="337"/>
      <c r="HEL953" s="337"/>
      <c r="HEM953" s="337"/>
      <c r="HEN953" s="337"/>
      <c r="HEO953" s="337"/>
      <c r="HEP953" s="337"/>
      <c r="HEQ953" s="337"/>
      <c r="HER953" s="337"/>
      <c r="HES953" s="337"/>
      <c r="HET953" s="337"/>
      <c r="HEU953" s="337"/>
      <c r="HEV953" s="337"/>
      <c r="HEW953" s="337"/>
      <c r="HEX953" s="337"/>
      <c r="HEY953" s="337"/>
      <c r="HEZ953" s="337"/>
      <c r="HFA953" s="337"/>
      <c r="HFB953" s="337"/>
      <c r="HFC953" s="337"/>
      <c r="HFD953" s="337"/>
      <c r="HFE953" s="337"/>
      <c r="HFF953" s="337"/>
      <c r="HFG953" s="337"/>
      <c r="HFH953" s="337"/>
      <c r="HFI953" s="337"/>
      <c r="HFJ953" s="337"/>
      <c r="HFK953" s="337"/>
      <c r="HFL953" s="337"/>
      <c r="HFM953" s="337"/>
      <c r="HFN953" s="337"/>
      <c r="HFO953" s="337"/>
      <c r="HFP953" s="337"/>
      <c r="HFQ953" s="337"/>
      <c r="HFR953" s="337"/>
      <c r="HFS953" s="337"/>
      <c r="HFT953" s="337"/>
      <c r="HFU953" s="337"/>
      <c r="HFV953" s="337"/>
      <c r="HFW953" s="337"/>
      <c r="HFX953" s="337"/>
      <c r="HFY953" s="337"/>
      <c r="HFZ953" s="337"/>
      <c r="HGA953" s="337"/>
      <c r="HGB953" s="337"/>
      <c r="HGC953" s="337"/>
      <c r="HGD953" s="337"/>
      <c r="HGE953" s="337"/>
      <c r="HGF953" s="337"/>
      <c r="HGG953" s="337"/>
      <c r="HGH953" s="337"/>
      <c r="HGI953" s="337"/>
      <c r="HGJ953" s="337"/>
      <c r="HGK953" s="337"/>
      <c r="HGL953" s="337"/>
      <c r="HGM953" s="337"/>
      <c r="HGN953" s="337"/>
      <c r="HGO953" s="337"/>
      <c r="HGP953" s="337"/>
      <c r="HGQ953" s="337"/>
      <c r="HGR953" s="337"/>
      <c r="HGS953" s="337"/>
      <c r="HGT953" s="337"/>
      <c r="HGU953" s="337"/>
      <c r="HGV953" s="337"/>
      <c r="HGW953" s="337"/>
      <c r="HGX953" s="337"/>
      <c r="HGY953" s="337"/>
      <c r="HGZ953" s="337"/>
      <c r="HHA953" s="337"/>
      <c r="HHB953" s="337"/>
      <c r="HHC953" s="337"/>
      <c r="HHD953" s="337"/>
      <c r="HHE953" s="337"/>
      <c r="HHF953" s="337"/>
      <c r="HHG953" s="337"/>
      <c r="HHH953" s="337"/>
      <c r="HHI953" s="337"/>
      <c r="HHJ953" s="337"/>
      <c r="HHK953" s="337"/>
      <c r="HHL953" s="337"/>
      <c r="HHM953" s="337"/>
      <c r="HHN953" s="337"/>
      <c r="HHO953" s="337"/>
      <c r="HHP953" s="337"/>
      <c r="HHQ953" s="337"/>
      <c r="HHR953" s="337"/>
      <c r="HHS953" s="337"/>
      <c r="HHT953" s="337"/>
      <c r="HHU953" s="337"/>
      <c r="HHV953" s="337"/>
      <c r="HHW953" s="337"/>
      <c r="HHX953" s="337"/>
      <c r="HHY953" s="337"/>
      <c r="HHZ953" s="337"/>
      <c r="HIA953" s="337"/>
      <c r="HIB953" s="337"/>
      <c r="HIC953" s="337"/>
      <c r="HID953" s="337"/>
      <c r="HIE953" s="337"/>
      <c r="HIF953" s="337"/>
      <c r="HIG953" s="337"/>
      <c r="HIH953" s="337"/>
      <c r="HII953" s="337"/>
      <c r="HIJ953" s="337"/>
      <c r="HIK953" s="337"/>
      <c r="HIL953" s="337"/>
      <c r="HIM953" s="337"/>
      <c r="HIN953" s="337"/>
      <c r="HIO953" s="337"/>
      <c r="HIP953" s="337"/>
      <c r="HIQ953" s="337"/>
      <c r="HIR953" s="337"/>
      <c r="HIS953" s="337"/>
      <c r="HIT953" s="337"/>
      <c r="HIU953" s="337"/>
      <c r="HIV953" s="337"/>
      <c r="HIW953" s="337"/>
      <c r="HIX953" s="337"/>
      <c r="HIY953" s="337"/>
      <c r="HIZ953" s="337"/>
      <c r="HJA953" s="337"/>
      <c r="HJB953" s="337"/>
      <c r="HJC953" s="337"/>
      <c r="HJD953" s="337"/>
      <c r="HJE953" s="337"/>
      <c r="HJF953" s="337"/>
      <c r="HJG953" s="337"/>
      <c r="HJH953" s="337"/>
      <c r="HJI953" s="337"/>
      <c r="HJJ953" s="337"/>
      <c r="HJK953" s="337"/>
      <c r="HJL953" s="337"/>
      <c r="HJM953" s="337"/>
      <c r="HJN953" s="337"/>
      <c r="HJO953" s="337"/>
      <c r="HJP953" s="337"/>
      <c r="HJQ953" s="337"/>
      <c r="HJR953" s="337"/>
      <c r="HJS953" s="337"/>
      <c r="HJT953" s="337"/>
      <c r="HJU953" s="337"/>
      <c r="HJV953" s="337"/>
      <c r="HJW953" s="337"/>
      <c r="HJX953" s="337"/>
      <c r="HJY953" s="337"/>
      <c r="HJZ953" s="337"/>
      <c r="HKA953" s="337"/>
      <c r="HKB953" s="337"/>
      <c r="HKC953" s="337"/>
      <c r="HKD953" s="337"/>
      <c r="HKE953" s="337"/>
      <c r="HKF953" s="337"/>
      <c r="HKG953" s="337"/>
      <c r="HKH953" s="337"/>
      <c r="HKI953" s="337"/>
      <c r="HKJ953" s="337"/>
      <c r="HKK953" s="337"/>
      <c r="HKL953" s="337"/>
      <c r="HKM953" s="337"/>
      <c r="HKN953" s="337"/>
      <c r="HKO953" s="337"/>
      <c r="HKP953" s="337"/>
      <c r="HKQ953" s="337"/>
      <c r="HKR953" s="337"/>
      <c r="HKS953" s="337"/>
      <c r="HKT953" s="337"/>
      <c r="HKU953" s="337"/>
      <c r="HKV953" s="337"/>
      <c r="HKW953" s="337"/>
      <c r="HKX953" s="337"/>
      <c r="HKY953" s="337"/>
      <c r="HKZ953" s="337"/>
      <c r="HLA953" s="337"/>
      <c r="HLB953" s="337"/>
      <c r="HLC953" s="337"/>
      <c r="HLD953" s="337"/>
      <c r="HLE953" s="337"/>
      <c r="HLF953" s="337"/>
      <c r="HLG953" s="337"/>
      <c r="HLH953" s="337"/>
      <c r="HLI953" s="337"/>
      <c r="HLJ953" s="337"/>
      <c r="HLK953" s="337"/>
      <c r="HLL953" s="337"/>
      <c r="HLM953" s="337"/>
      <c r="HLN953" s="337"/>
      <c r="HLO953" s="337"/>
      <c r="HLP953" s="337"/>
      <c r="HLQ953" s="337"/>
      <c r="HLR953" s="337"/>
      <c r="HLS953" s="337"/>
      <c r="HLT953" s="337"/>
      <c r="HLU953" s="337"/>
      <c r="HLV953" s="337"/>
      <c r="HLW953" s="337"/>
      <c r="HLX953" s="337"/>
      <c r="HLY953" s="337"/>
      <c r="HLZ953" s="337"/>
      <c r="HMA953" s="337"/>
      <c r="HMB953" s="337"/>
      <c r="HMC953" s="337"/>
      <c r="HMD953" s="337"/>
      <c r="HME953" s="337"/>
      <c r="HMF953" s="337"/>
      <c r="HMG953" s="337"/>
      <c r="HMH953" s="337"/>
      <c r="HMI953" s="337"/>
      <c r="HMJ953" s="337"/>
      <c r="HMK953" s="337"/>
      <c r="HML953" s="337"/>
      <c r="HMM953" s="337"/>
      <c r="HMN953" s="337"/>
      <c r="HMO953" s="337"/>
      <c r="HMP953" s="337"/>
      <c r="HMQ953" s="337"/>
      <c r="HMR953" s="337"/>
      <c r="HMS953" s="337"/>
      <c r="HMT953" s="337"/>
      <c r="HMU953" s="337"/>
      <c r="HMV953" s="337"/>
      <c r="HMW953" s="337"/>
      <c r="HMX953" s="337"/>
      <c r="HMY953" s="337"/>
      <c r="HMZ953" s="337"/>
      <c r="HNA953" s="337"/>
      <c r="HNB953" s="337"/>
      <c r="HNC953" s="337"/>
      <c r="HND953" s="337"/>
      <c r="HNE953" s="337"/>
      <c r="HNF953" s="337"/>
      <c r="HNG953" s="337"/>
      <c r="HNH953" s="337"/>
      <c r="HNI953" s="337"/>
      <c r="HNJ953" s="337"/>
      <c r="HNK953" s="337"/>
      <c r="HNL953" s="337"/>
      <c r="HNM953" s="337"/>
      <c r="HNN953" s="337"/>
      <c r="HNO953" s="337"/>
      <c r="HNP953" s="337"/>
      <c r="HNQ953" s="337"/>
      <c r="HNR953" s="337"/>
      <c r="HNS953" s="337"/>
      <c r="HNT953" s="337"/>
      <c r="HNU953" s="337"/>
      <c r="HNV953" s="337"/>
      <c r="HNW953" s="337"/>
      <c r="HNX953" s="337"/>
      <c r="HNY953" s="337"/>
      <c r="HNZ953" s="337"/>
      <c r="HOA953" s="337"/>
      <c r="HOB953" s="337"/>
      <c r="HOC953" s="337"/>
      <c r="HOD953" s="337"/>
      <c r="HOE953" s="337"/>
      <c r="HOF953" s="337"/>
      <c r="HOG953" s="337"/>
      <c r="HOH953" s="337"/>
      <c r="HOI953" s="337"/>
      <c r="HOJ953" s="337"/>
      <c r="HOK953" s="337"/>
      <c r="HOL953" s="337"/>
      <c r="HOM953" s="337"/>
      <c r="HON953" s="337"/>
      <c r="HOO953" s="337"/>
      <c r="HOP953" s="337"/>
      <c r="HOQ953" s="337"/>
      <c r="HOR953" s="337"/>
      <c r="HOS953" s="337"/>
      <c r="HOT953" s="337"/>
      <c r="HOU953" s="337"/>
      <c r="HOV953" s="337"/>
      <c r="HOW953" s="337"/>
      <c r="HOX953" s="337"/>
      <c r="HOY953" s="337"/>
      <c r="HOZ953" s="337"/>
      <c r="HPA953" s="337"/>
      <c r="HPB953" s="337"/>
      <c r="HPC953" s="337"/>
      <c r="HPD953" s="337"/>
      <c r="HPE953" s="337"/>
      <c r="HPF953" s="337"/>
      <c r="HPG953" s="337"/>
      <c r="HPH953" s="337"/>
      <c r="HPI953" s="337"/>
      <c r="HPJ953" s="337"/>
      <c r="HPK953" s="337"/>
      <c r="HPL953" s="337"/>
      <c r="HPM953" s="337"/>
      <c r="HPN953" s="337"/>
      <c r="HPO953" s="337"/>
      <c r="HPP953" s="337"/>
      <c r="HPQ953" s="337"/>
      <c r="HPR953" s="337"/>
      <c r="HPS953" s="337"/>
      <c r="HPT953" s="337"/>
      <c r="HPU953" s="337"/>
      <c r="HPV953" s="337"/>
      <c r="HPW953" s="337"/>
      <c r="HPX953" s="337"/>
      <c r="HPY953" s="337"/>
      <c r="HPZ953" s="337"/>
      <c r="HQA953" s="337"/>
      <c r="HQB953" s="337"/>
      <c r="HQC953" s="337"/>
      <c r="HQD953" s="337"/>
      <c r="HQE953" s="337"/>
      <c r="HQF953" s="337"/>
      <c r="HQG953" s="337"/>
      <c r="HQH953" s="337"/>
      <c r="HQI953" s="337"/>
      <c r="HQJ953" s="337"/>
      <c r="HQK953" s="337"/>
      <c r="HQL953" s="337"/>
      <c r="HQM953" s="337"/>
      <c r="HQN953" s="337"/>
      <c r="HQO953" s="337"/>
      <c r="HQP953" s="337"/>
      <c r="HQQ953" s="337"/>
      <c r="HQR953" s="337"/>
      <c r="HQS953" s="337"/>
      <c r="HQT953" s="337"/>
      <c r="HQU953" s="337"/>
      <c r="HQV953" s="337"/>
      <c r="HQW953" s="337"/>
      <c r="HQX953" s="337"/>
      <c r="HQY953" s="337"/>
      <c r="HQZ953" s="337"/>
      <c r="HRA953" s="337"/>
      <c r="HRB953" s="337"/>
      <c r="HRC953" s="337"/>
      <c r="HRD953" s="337"/>
      <c r="HRE953" s="337"/>
      <c r="HRF953" s="337"/>
      <c r="HRG953" s="337"/>
      <c r="HRH953" s="337"/>
      <c r="HRI953" s="337"/>
      <c r="HRJ953" s="337"/>
      <c r="HRK953" s="337"/>
      <c r="HRL953" s="337"/>
      <c r="HRM953" s="337"/>
      <c r="HRN953" s="337"/>
      <c r="HRO953" s="337"/>
      <c r="HRP953" s="337"/>
      <c r="HRQ953" s="337"/>
      <c r="HRR953" s="337"/>
      <c r="HRS953" s="337"/>
      <c r="HRT953" s="337"/>
      <c r="HRU953" s="337"/>
      <c r="HRV953" s="337"/>
      <c r="HRW953" s="337"/>
      <c r="HRX953" s="337"/>
      <c r="HRY953" s="337"/>
      <c r="HRZ953" s="337"/>
      <c r="HSA953" s="337"/>
      <c r="HSB953" s="337"/>
      <c r="HSC953" s="337"/>
      <c r="HSD953" s="337"/>
      <c r="HSE953" s="337"/>
      <c r="HSF953" s="337"/>
      <c r="HSG953" s="337"/>
      <c r="HSH953" s="337"/>
      <c r="HSI953" s="337"/>
      <c r="HSJ953" s="337"/>
      <c r="HSK953" s="337"/>
      <c r="HSL953" s="337"/>
      <c r="HSM953" s="337"/>
      <c r="HSN953" s="337"/>
      <c r="HSO953" s="337"/>
      <c r="HSP953" s="337"/>
      <c r="HSQ953" s="337"/>
      <c r="HSR953" s="337"/>
      <c r="HSS953" s="337"/>
      <c r="HST953" s="337"/>
      <c r="HSU953" s="337"/>
      <c r="HSV953" s="337"/>
      <c r="HSW953" s="337"/>
      <c r="HSX953" s="337"/>
      <c r="HSY953" s="337"/>
      <c r="HSZ953" s="337"/>
      <c r="HTA953" s="337"/>
      <c r="HTB953" s="337"/>
      <c r="HTC953" s="337"/>
      <c r="HTD953" s="337"/>
      <c r="HTE953" s="337"/>
      <c r="HTF953" s="337"/>
      <c r="HTG953" s="337"/>
      <c r="HTH953" s="337"/>
      <c r="HTI953" s="337"/>
      <c r="HTJ953" s="337"/>
      <c r="HTK953" s="337"/>
      <c r="HTL953" s="337"/>
      <c r="HTM953" s="337"/>
      <c r="HTN953" s="337"/>
      <c r="HTO953" s="337"/>
      <c r="HTP953" s="337"/>
      <c r="HTQ953" s="337"/>
      <c r="HTR953" s="337"/>
      <c r="HTS953" s="337"/>
      <c r="HTT953" s="337"/>
      <c r="HTU953" s="337"/>
      <c r="HTV953" s="337"/>
      <c r="HTW953" s="337"/>
      <c r="HTX953" s="337"/>
      <c r="HTY953" s="337"/>
      <c r="HTZ953" s="337"/>
      <c r="HUA953" s="337"/>
      <c r="HUB953" s="337"/>
      <c r="HUC953" s="337"/>
      <c r="HUD953" s="337"/>
      <c r="HUE953" s="337"/>
      <c r="HUF953" s="337"/>
      <c r="HUG953" s="337"/>
      <c r="HUH953" s="337"/>
      <c r="HUI953" s="337"/>
      <c r="HUJ953" s="337"/>
      <c r="HUK953" s="337"/>
      <c r="HUL953" s="337"/>
      <c r="HUM953" s="337"/>
      <c r="HUN953" s="337"/>
      <c r="HUO953" s="337"/>
      <c r="HUP953" s="337"/>
      <c r="HUQ953" s="337"/>
      <c r="HUR953" s="337"/>
      <c r="HUS953" s="337"/>
      <c r="HUT953" s="337"/>
      <c r="HUU953" s="337"/>
      <c r="HUV953" s="337"/>
      <c r="HUW953" s="337"/>
      <c r="HUX953" s="337"/>
      <c r="HUY953" s="337"/>
      <c r="HUZ953" s="337"/>
      <c r="HVA953" s="337"/>
      <c r="HVB953" s="337"/>
      <c r="HVC953" s="337"/>
      <c r="HVD953" s="337"/>
      <c r="HVE953" s="337"/>
      <c r="HVF953" s="337"/>
      <c r="HVG953" s="337"/>
      <c r="HVH953" s="337"/>
      <c r="HVI953" s="337"/>
      <c r="HVJ953" s="337"/>
      <c r="HVK953" s="337"/>
      <c r="HVL953" s="337"/>
      <c r="HVM953" s="337"/>
      <c r="HVN953" s="337"/>
      <c r="HVO953" s="337"/>
      <c r="HVP953" s="337"/>
      <c r="HVQ953" s="337"/>
      <c r="HVR953" s="337"/>
      <c r="HVS953" s="337"/>
      <c r="HVT953" s="337"/>
      <c r="HVU953" s="337"/>
      <c r="HVV953" s="337"/>
      <c r="HVW953" s="337"/>
      <c r="HVX953" s="337"/>
      <c r="HVY953" s="337"/>
      <c r="HVZ953" s="337"/>
      <c r="HWA953" s="337"/>
      <c r="HWB953" s="337"/>
      <c r="HWC953" s="337"/>
      <c r="HWD953" s="337"/>
      <c r="HWE953" s="337"/>
      <c r="HWF953" s="337"/>
      <c r="HWG953" s="337"/>
      <c r="HWH953" s="337"/>
      <c r="HWI953" s="337"/>
      <c r="HWJ953" s="337"/>
      <c r="HWK953" s="337"/>
      <c r="HWL953" s="337"/>
      <c r="HWM953" s="337"/>
      <c r="HWN953" s="337"/>
      <c r="HWO953" s="337"/>
      <c r="HWP953" s="337"/>
      <c r="HWQ953" s="337"/>
      <c r="HWR953" s="337"/>
      <c r="HWS953" s="337"/>
      <c r="HWT953" s="337"/>
      <c r="HWU953" s="337"/>
      <c r="HWV953" s="337"/>
      <c r="HWW953" s="337"/>
      <c r="HWX953" s="337"/>
      <c r="HWY953" s="337"/>
      <c r="HWZ953" s="337"/>
      <c r="HXA953" s="337"/>
      <c r="HXB953" s="337"/>
      <c r="HXC953" s="337"/>
      <c r="HXD953" s="337"/>
      <c r="HXE953" s="337"/>
      <c r="HXF953" s="337"/>
      <c r="HXG953" s="337"/>
      <c r="HXH953" s="337"/>
      <c r="HXI953" s="337"/>
      <c r="HXJ953" s="337"/>
      <c r="HXK953" s="337"/>
      <c r="HXL953" s="337"/>
      <c r="HXM953" s="337"/>
      <c r="HXN953" s="337"/>
      <c r="HXO953" s="337"/>
      <c r="HXP953" s="337"/>
      <c r="HXQ953" s="337"/>
      <c r="HXR953" s="337"/>
      <c r="HXS953" s="337"/>
      <c r="HXT953" s="337"/>
      <c r="HXU953" s="337"/>
      <c r="HXV953" s="337"/>
      <c r="HXW953" s="337"/>
      <c r="HXX953" s="337"/>
      <c r="HXY953" s="337"/>
      <c r="HXZ953" s="337"/>
      <c r="HYA953" s="337"/>
      <c r="HYB953" s="337"/>
      <c r="HYC953" s="337"/>
      <c r="HYD953" s="337"/>
      <c r="HYE953" s="337"/>
      <c r="HYF953" s="337"/>
      <c r="HYG953" s="337"/>
      <c r="HYH953" s="337"/>
      <c r="HYI953" s="337"/>
      <c r="HYJ953" s="337"/>
      <c r="HYK953" s="337"/>
      <c r="HYL953" s="337"/>
      <c r="HYM953" s="337"/>
      <c r="HYN953" s="337"/>
      <c r="HYO953" s="337"/>
      <c r="HYP953" s="337"/>
      <c r="HYQ953" s="337"/>
      <c r="HYR953" s="337"/>
      <c r="HYS953" s="337"/>
      <c r="HYT953" s="337"/>
      <c r="HYU953" s="337"/>
      <c r="HYV953" s="337"/>
      <c r="HYW953" s="337"/>
      <c r="HYX953" s="337"/>
      <c r="HYY953" s="337"/>
      <c r="HYZ953" s="337"/>
      <c r="HZA953" s="337"/>
      <c r="HZB953" s="337"/>
      <c r="HZC953" s="337"/>
      <c r="HZD953" s="337"/>
      <c r="HZE953" s="337"/>
      <c r="HZF953" s="337"/>
      <c r="HZG953" s="337"/>
      <c r="HZH953" s="337"/>
      <c r="HZI953" s="337"/>
      <c r="HZJ953" s="337"/>
      <c r="HZK953" s="337"/>
      <c r="HZL953" s="337"/>
      <c r="HZM953" s="337"/>
      <c r="HZN953" s="337"/>
      <c r="HZO953" s="337"/>
      <c r="HZP953" s="337"/>
      <c r="HZQ953" s="337"/>
      <c r="HZR953" s="337"/>
      <c r="HZS953" s="337"/>
      <c r="HZT953" s="337"/>
      <c r="HZU953" s="337"/>
      <c r="HZV953" s="337"/>
      <c r="HZW953" s="337"/>
      <c r="HZX953" s="337"/>
      <c r="HZY953" s="337"/>
      <c r="HZZ953" s="337"/>
      <c r="IAA953" s="337"/>
      <c r="IAB953" s="337"/>
      <c r="IAC953" s="337"/>
      <c r="IAD953" s="337"/>
      <c r="IAE953" s="337"/>
      <c r="IAF953" s="337"/>
      <c r="IAG953" s="337"/>
      <c r="IAH953" s="337"/>
      <c r="IAI953" s="337"/>
      <c r="IAJ953" s="337"/>
      <c r="IAK953" s="337"/>
      <c r="IAL953" s="337"/>
      <c r="IAM953" s="337"/>
      <c r="IAN953" s="337"/>
      <c r="IAO953" s="337"/>
      <c r="IAP953" s="337"/>
      <c r="IAQ953" s="337"/>
      <c r="IAR953" s="337"/>
      <c r="IAS953" s="337"/>
      <c r="IAT953" s="337"/>
      <c r="IAU953" s="337"/>
      <c r="IAV953" s="337"/>
      <c r="IAW953" s="337"/>
      <c r="IAX953" s="337"/>
      <c r="IAY953" s="337"/>
      <c r="IAZ953" s="337"/>
      <c r="IBA953" s="337"/>
      <c r="IBB953" s="337"/>
      <c r="IBC953" s="337"/>
      <c r="IBD953" s="337"/>
      <c r="IBE953" s="337"/>
      <c r="IBF953" s="337"/>
      <c r="IBG953" s="337"/>
      <c r="IBH953" s="337"/>
      <c r="IBI953" s="337"/>
      <c r="IBJ953" s="337"/>
      <c r="IBK953" s="337"/>
      <c r="IBL953" s="337"/>
      <c r="IBM953" s="337"/>
      <c r="IBN953" s="337"/>
      <c r="IBO953" s="337"/>
      <c r="IBP953" s="337"/>
      <c r="IBQ953" s="337"/>
      <c r="IBR953" s="337"/>
      <c r="IBS953" s="337"/>
      <c r="IBT953" s="337"/>
      <c r="IBU953" s="337"/>
      <c r="IBV953" s="337"/>
      <c r="IBW953" s="337"/>
      <c r="IBX953" s="337"/>
      <c r="IBY953" s="337"/>
      <c r="IBZ953" s="337"/>
      <c r="ICA953" s="337"/>
      <c r="ICB953" s="337"/>
      <c r="ICC953" s="337"/>
      <c r="ICD953" s="337"/>
      <c r="ICE953" s="337"/>
      <c r="ICF953" s="337"/>
      <c r="ICG953" s="337"/>
      <c r="ICH953" s="337"/>
      <c r="ICI953" s="337"/>
      <c r="ICJ953" s="337"/>
      <c r="ICK953" s="337"/>
      <c r="ICL953" s="337"/>
      <c r="ICM953" s="337"/>
      <c r="ICN953" s="337"/>
      <c r="ICO953" s="337"/>
      <c r="ICP953" s="337"/>
      <c r="ICQ953" s="337"/>
      <c r="ICR953" s="337"/>
      <c r="ICS953" s="337"/>
      <c r="ICT953" s="337"/>
      <c r="ICU953" s="337"/>
      <c r="ICV953" s="337"/>
      <c r="ICW953" s="337"/>
      <c r="ICX953" s="337"/>
      <c r="ICY953" s="337"/>
      <c r="ICZ953" s="337"/>
      <c r="IDA953" s="337"/>
      <c r="IDB953" s="337"/>
      <c r="IDC953" s="337"/>
      <c r="IDD953" s="337"/>
      <c r="IDE953" s="337"/>
      <c r="IDF953" s="337"/>
      <c r="IDG953" s="337"/>
      <c r="IDH953" s="337"/>
      <c r="IDI953" s="337"/>
      <c r="IDJ953" s="337"/>
      <c r="IDK953" s="337"/>
      <c r="IDL953" s="337"/>
      <c r="IDM953" s="337"/>
      <c r="IDN953" s="337"/>
      <c r="IDO953" s="337"/>
      <c r="IDP953" s="337"/>
      <c r="IDQ953" s="337"/>
      <c r="IDR953" s="337"/>
      <c r="IDS953" s="337"/>
      <c r="IDT953" s="337"/>
      <c r="IDU953" s="337"/>
      <c r="IDV953" s="337"/>
      <c r="IDW953" s="337"/>
      <c r="IDX953" s="337"/>
      <c r="IDY953" s="337"/>
      <c r="IDZ953" s="337"/>
      <c r="IEA953" s="337"/>
      <c r="IEB953" s="337"/>
      <c r="IEC953" s="337"/>
      <c r="IED953" s="337"/>
      <c r="IEE953" s="337"/>
      <c r="IEF953" s="337"/>
      <c r="IEG953" s="337"/>
      <c r="IEH953" s="337"/>
      <c r="IEI953" s="337"/>
      <c r="IEJ953" s="337"/>
      <c r="IEK953" s="337"/>
      <c r="IEL953" s="337"/>
      <c r="IEM953" s="337"/>
      <c r="IEN953" s="337"/>
      <c r="IEO953" s="337"/>
      <c r="IEP953" s="337"/>
      <c r="IEQ953" s="337"/>
      <c r="IER953" s="337"/>
      <c r="IES953" s="337"/>
      <c r="IET953" s="337"/>
      <c r="IEU953" s="337"/>
      <c r="IEV953" s="337"/>
      <c r="IEW953" s="337"/>
      <c r="IEX953" s="337"/>
      <c r="IEY953" s="337"/>
      <c r="IEZ953" s="337"/>
      <c r="IFA953" s="337"/>
      <c r="IFB953" s="337"/>
      <c r="IFC953" s="337"/>
      <c r="IFD953" s="337"/>
      <c r="IFE953" s="337"/>
      <c r="IFF953" s="337"/>
      <c r="IFG953" s="337"/>
      <c r="IFH953" s="337"/>
      <c r="IFI953" s="337"/>
      <c r="IFJ953" s="337"/>
      <c r="IFK953" s="337"/>
      <c r="IFL953" s="337"/>
      <c r="IFM953" s="337"/>
      <c r="IFN953" s="337"/>
      <c r="IFO953" s="337"/>
      <c r="IFP953" s="337"/>
      <c r="IFQ953" s="337"/>
      <c r="IFR953" s="337"/>
      <c r="IFS953" s="337"/>
      <c r="IFT953" s="337"/>
      <c r="IFU953" s="337"/>
      <c r="IFV953" s="337"/>
      <c r="IFW953" s="337"/>
      <c r="IFX953" s="337"/>
      <c r="IFY953" s="337"/>
      <c r="IFZ953" s="337"/>
      <c r="IGA953" s="337"/>
      <c r="IGB953" s="337"/>
      <c r="IGC953" s="337"/>
      <c r="IGD953" s="337"/>
      <c r="IGE953" s="337"/>
      <c r="IGF953" s="337"/>
      <c r="IGG953" s="337"/>
      <c r="IGH953" s="337"/>
      <c r="IGI953" s="337"/>
      <c r="IGJ953" s="337"/>
      <c r="IGK953" s="337"/>
      <c r="IGL953" s="337"/>
      <c r="IGM953" s="337"/>
      <c r="IGN953" s="337"/>
      <c r="IGO953" s="337"/>
      <c r="IGP953" s="337"/>
      <c r="IGQ953" s="337"/>
      <c r="IGR953" s="337"/>
      <c r="IGS953" s="337"/>
      <c r="IGT953" s="337"/>
      <c r="IGU953" s="337"/>
      <c r="IGV953" s="337"/>
      <c r="IGW953" s="337"/>
      <c r="IGX953" s="337"/>
      <c r="IGY953" s="337"/>
      <c r="IGZ953" s="337"/>
      <c r="IHA953" s="337"/>
      <c r="IHB953" s="337"/>
      <c r="IHC953" s="337"/>
      <c r="IHD953" s="337"/>
      <c r="IHE953" s="337"/>
      <c r="IHF953" s="337"/>
      <c r="IHG953" s="337"/>
      <c r="IHH953" s="337"/>
      <c r="IHI953" s="337"/>
      <c r="IHJ953" s="337"/>
      <c r="IHK953" s="337"/>
      <c r="IHL953" s="337"/>
      <c r="IHM953" s="337"/>
      <c r="IHN953" s="337"/>
      <c r="IHO953" s="337"/>
      <c r="IHP953" s="337"/>
      <c r="IHQ953" s="337"/>
      <c r="IHR953" s="337"/>
      <c r="IHS953" s="337"/>
      <c r="IHT953" s="337"/>
      <c r="IHU953" s="337"/>
      <c r="IHV953" s="337"/>
      <c r="IHW953" s="337"/>
      <c r="IHX953" s="337"/>
      <c r="IHY953" s="337"/>
      <c r="IHZ953" s="337"/>
      <c r="IIA953" s="337"/>
      <c r="IIB953" s="337"/>
      <c r="IIC953" s="337"/>
      <c r="IID953" s="337"/>
      <c r="IIE953" s="337"/>
      <c r="IIF953" s="337"/>
      <c r="IIG953" s="337"/>
      <c r="IIH953" s="337"/>
      <c r="III953" s="337"/>
      <c r="IIJ953" s="337"/>
      <c r="IIK953" s="337"/>
      <c r="IIL953" s="337"/>
      <c r="IIM953" s="337"/>
      <c r="IIN953" s="337"/>
      <c r="IIO953" s="337"/>
      <c r="IIP953" s="337"/>
      <c r="IIQ953" s="337"/>
      <c r="IIR953" s="337"/>
      <c r="IIS953" s="337"/>
      <c r="IIT953" s="337"/>
      <c r="IIU953" s="337"/>
      <c r="IIV953" s="337"/>
      <c r="IIW953" s="337"/>
      <c r="IIX953" s="337"/>
      <c r="IIY953" s="337"/>
      <c r="IIZ953" s="337"/>
      <c r="IJA953" s="337"/>
      <c r="IJB953" s="337"/>
      <c r="IJC953" s="337"/>
      <c r="IJD953" s="337"/>
      <c r="IJE953" s="337"/>
      <c r="IJF953" s="337"/>
      <c r="IJG953" s="337"/>
      <c r="IJH953" s="337"/>
      <c r="IJI953" s="337"/>
      <c r="IJJ953" s="337"/>
      <c r="IJK953" s="337"/>
      <c r="IJL953" s="337"/>
      <c r="IJM953" s="337"/>
      <c r="IJN953" s="337"/>
      <c r="IJO953" s="337"/>
      <c r="IJP953" s="337"/>
      <c r="IJQ953" s="337"/>
      <c r="IJR953" s="337"/>
      <c r="IJS953" s="337"/>
      <c r="IJT953" s="337"/>
      <c r="IJU953" s="337"/>
      <c r="IJV953" s="337"/>
      <c r="IJW953" s="337"/>
      <c r="IJX953" s="337"/>
      <c r="IJY953" s="337"/>
      <c r="IJZ953" s="337"/>
      <c r="IKA953" s="337"/>
      <c r="IKB953" s="337"/>
      <c r="IKC953" s="337"/>
      <c r="IKD953" s="337"/>
      <c r="IKE953" s="337"/>
      <c r="IKF953" s="337"/>
      <c r="IKG953" s="337"/>
      <c r="IKH953" s="337"/>
      <c r="IKI953" s="337"/>
      <c r="IKJ953" s="337"/>
      <c r="IKK953" s="337"/>
      <c r="IKL953" s="337"/>
      <c r="IKM953" s="337"/>
      <c r="IKN953" s="337"/>
      <c r="IKO953" s="337"/>
      <c r="IKP953" s="337"/>
      <c r="IKQ953" s="337"/>
      <c r="IKR953" s="337"/>
      <c r="IKS953" s="337"/>
      <c r="IKT953" s="337"/>
      <c r="IKU953" s="337"/>
      <c r="IKV953" s="337"/>
      <c r="IKW953" s="337"/>
      <c r="IKX953" s="337"/>
      <c r="IKY953" s="337"/>
      <c r="IKZ953" s="337"/>
      <c r="ILA953" s="337"/>
      <c r="ILB953" s="337"/>
      <c r="ILC953" s="337"/>
      <c r="ILD953" s="337"/>
      <c r="ILE953" s="337"/>
      <c r="ILF953" s="337"/>
      <c r="ILG953" s="337"/>
      <c r="ILH953" s="337"/>
      <c r="ILI953" s="337"/>
      <c r="ILJ953" s="337"/>
      <c r="ILK953" s="337"/>
      <c r="ILL953" s="337"/>
      <c r="ILM953" s="337"/>
      <c r="ILN953" s="337"/>
      <c r="ILO953" s="337"/>
      <c r="ILP953" s="337"/>
      <c r="ILQ953" s="337"/>
      <c r="ILR953" s="337"/>
      <c r="ILS953" s="337"/>
      <c r="ILT953" s="337"/>
      <c r="ILU953" s="337"/>
      <c r="ILV953" s="337"/>
      <c r="ILW953" s="337"/>
      <c r="ILX953" s="337"/>
      <c r="ILY953" s="337"/>
      <c r="ILZ953" s="337"/>
      <c r="IMA953" s="337"/>
      <c r="IMB953" s="337"/>
      <c r="IMC953" s="337"/>
      <c r="IMD953" s="337"/>
      <c r="IME953" s="337"/>
      <c r="IMF953" s="337"/>
      <c r="IMG953" s="337"/>
      <c r="IMH953" s="337"/>
      <c r="IMI953" s="337"/>
      <c r="IMJ953" s="337"/>
      <c r="IMK953" s="337"/>
      <c r="IML953" s="337"/>
      <c r="IMM953" s="337"/>
      <c r="IMN953" s="337"/>
      <c r="IMO953" s="337"/>
      <c r="IMP953" s="337"/>
      <c r="IMQ953" s="337"/>
      <c r="IMR953" s="337"/>
      <c r="IMS953" s="337"/>
      <c r="IMT953" s="337"/>
      <c r="IMU953" s="337"/>
      <c r="IMV953" s="337"/>
      <c r="IMW953" s="337"/>
      <c r="IMX953" s="337"/>
      <c r="IMY953" s="337"/>
      <c r="IMZ953" s="337"/>
      <c r="INA953" s="337"/>
      <c r="INB953" s="337"/>
      <c r="INC953" s="337"/>
      <c r="IND953" s="337"/>
      <c r="INE953" s="337"/>
      <c r="INF953" s="337"/>
      <c r="ING953" s="337"/>
      <c r="INH953" s="337"/>
      <c r="INI953" s="337"/>
      <c r="INJ953" s="337"/>
      <c r="INK953" s="337"/>
      <c r="INL953" s="337"/>
      <c r="INM953" s="337"/>
      <c r="INN953" s="337"/>
      <c r="INO953" s="337"/>
      <c r="INP953" s="337"/>
      <c r="INQ953" s="337"/>
      <c r="INR953" s="337"/>
      <c r="INS953" s="337"/>
      <c r="INT953" s="337"/>
      <c r="INU953" s="337"/>
      <c r="INV953" s="337"/>
      <c r="INW953" s="337"/>
      <c r="INX953" s="337"/>
      <c r="INY953" s="337"/>
      <c r="INZ953" s="337"/>
      <c r="IOA953" s="337"/>
      <c r="IOB953" s="337"/>
      <c r="IOC953" s="337"/>
      <c r="IOD953" s="337"/>
      <c r="IOE953" s="337"/>
      <c r="IOF953" s="337"/>
      <c r="IOG953" s="337"/>
      <c r="IOH953" s="337"/>
      <c r="IOI953" s="337"/>
      <c r="IOJ953" s="337"/>
      <c r="IOK953" s="337"/>
      <c r="IOL953" s="337"/>
      <c r="IOM953" s="337"/>
      <c r="ION953" s="337"/>
      <c r="IOO953" s="337"/>
      <c r="IOP953" s="337"/>
      <c r="IOQ953" s="337"/>
      <c r="IOR953" s="337"/>
      <c r="IOS953" s="337"/>
      <c r="IOT953" s="337"/>
      <c r="IOU953" s="337"/>
      <c r="IOV953" s="337"/>
      <c r="IOW953" s="337"/>
      <c r="IOX953" s="337"/>
      <c r="IOY953" s="337"/>
      <c r="IOZ953" s="337"/>
      <c r="IPA953" s="337"/>
      <c r="IPB953" s="337"/>
      <c r="IPC953" s="337"/>
      <c r="IPD953" s="337"/>
      <c r="IPE953" s="337"/>
      <c r="IPF953" s="337"/>
      <c r="IPG953" s="337"/>
      <c r="IPH953" s="337"/>
      <c r="IPI953" s="337"/>
      <c r="IPJ953" s="337"/>
      <c r="IPK953" s="337"/>
      <c r="IPL953" s="337"/>
      <c r="IPM953" s="337"/>
      <c r="IPN953" s="337"/>
      <c r="IPO953" s="337"/>
      <c r="IPP953" s="337"/>
      <c r="IPQ953" s="337"/>
      <c r="IPR953" s="337"/>
      <c r="IPS953" s="337"/>
      <c r="IPT953" s="337"/>
      <c r="IPU953" s="337"/>
      <c r="IPV953" s="337"/>
      <c r="IPW953" s="337"/>
      <c r="IPX953" s="337"/>
      <c r="IPY953" s="337"/>
      <c r="IPZ953" s="337"/>
      <c r="IQA953" s="337"/>
      <c r="IQB953" s="337"/>
      <c r="IQC953" s="337"/>
      <c r="IQD953" s="337"/>
      <c r="IQE953" s="337"/>
      <c r="IQF953" s="337"/>
      <c r="IQG953" s="337"/>
      <c r="IQH953" s="337"/>
      <c r="IQI953" s="337"/>
      <c r="IQJ953" s="337"/>
      <c r="IQK953" s="337"/>
      <c r="IQL953" s="337"/>
      <c r="IQM953" s="337"/>
      <c r="IQN953" s="337"/>
      <c r="IQO953" s="337"/>
      <c r="IQP953" s="337"/>
      <c r="IQQ953" s="337"/>
      <c r="IQR953" s="337"/>
      <c r="IQS953" s="337"/>
      <c r="IQT953" s="337"/>
      <c r="IQU953" s="337"/>
      <c r="IQV953" s="337"/>
      <c r="IQW953" s="337"/>
      <c r="IQX953" s="337"/>
      <c r="IQY953" s="337"/>
      <c r="IQZ953" s="337"/>
      <c r="IRA953" s="337"/>
      <c r="IRB953" s="337"/>
      <c r="IRC953" s="337"/>
      <c r="IRD953" s="337"/>
      <c r="IRE953" s="337"/>
      <c r="IRF953" s="337"/>
      <c r="IRG953" s="337"/>
      <c r="IRH953" s="337"/>
      <c r="IRI953" s="337"/>
      <c r="IRJ953" s="337"/>
      <c r="IRK953" s="337"/>
      <c r="IRL953" s="337"/>
      <c r="IRM953" s="337"/>
      <c r="IRN953" s="337"/>
      <c r="IRO953" s="337"/>
      <c r="IRP953" s="337"/>
      <c r="IRQ953" s="337"/>
      <c r="IRR953" s="337"/>
      <c r="IRS953" s="337"/>
      <c r="IRT953" s="337"/>
      <c r="IRU953" s="337"/>
      <c r="IRV953" s="337"/>
      <c r="IRW953" s="337"/>
      <c r="IRX953" s="337"/>
      <c r="IRY953" s="337"/>
      <c r="IRZ953" s="337"/>
      <c r="ISA953" s="337"/>
      <c r="ISB953" s="337"/>
      <c r="ISC953" s="337"/>
      <c r="ISD953" s="337"/>
      <c r="ISE953" s="337"/>
      <c r="ISF953" s="337"/>
      <c r="ISG953" s="337"/>
      <c r="ISH953" s="337"/>
      <c r="ISI953" s="337"/>
      <c r="ISJ953" s="337"/>
      <c r="ISK953" s="337"/>
      <c r="ISL953" s="337"/>
      <c r="ISM953" s="337"/>
      <c r="ISN953" s="337"/>
      <c r="ISO953" s="337"/>
      <c r="ISP953" s="337"/>
      <c r="ISQ953" s="337"/>
      <c r="ISR953" s="337"/>
      <c r="ISS953" s="337"/>
      <c r="IST953" s="337"/>
      <c r="ISU953" s="337"/>
      <c r="ISV953" s="337"/>
      <c r="ISW953" s="337"/>
      <c r="ISX953" s="337"/>
      <c r="ISY953" s="337"/>
      <c r="ISZ953" s="337"/>
      <c r="ITA953" s="337"/>
      <c r="ITB953" s="337"/>
      <c r="ITC953" s="337"/>
      <c r="ITD953" s="337"/>
      <c r="ITE953" s="337"/>
      <c r="ITF953" s="337"/>
      <c r="ITG953" s="337"/>
      <c r="ITH953" s="337"/>
      <c r="ITI953" s="337"/>
      <c r="ITJ953" s="337"/>
      <c r="ITK953" s="337"/>
      <c r="ITL953" s="337"/>
      <c r="ITM953" s="337"/>
      <c r="ITN953" s="337"/>
      <c r="ITO953" s="337"/>
      <c r="ITP953" s="337"/>
      <c r="ITQ953" s="337"/>
      <c r="ITR953" s="337"/>
      <c r="ITS953" s="337"/>
      <c r="ITT953" s="337"/>
      <c r="ITU953" s="337"/>
      <c r="ITV953" s="337"/>
      <c r="ITW953" s="337"/>
      <c r="ITX953" s="337"/>
      <c r="ITY953" s="337"/>
      <c r="ITZ953" s="337"/>
      <c r="IUA953" s="337"/>
      <c r="IUB953" s="337"/>
      <c r="IUC953" s="337"/>
      <c r="IUD953" s="337"/>
      <c r="IUE953" s="337"/>
      <c r="IUF953" s="337"/>
      <c r="IUG953" s="337"/>
      <c r="IUH953" s="337"/>
      <c r="IUI953" s="337"/>
      <c r="IUJ953" s="337"/>
      <c r="IUK953" s="337"/>
      <c r="IUL953" s="337"/>
      <c r="IUM953" s="337"/>
      <c r="IUN953" s="337"/>
      <c r="IUO953" s="337"/>
      <c r="IUP953" s="337"/>
      <c r="IUQ953" s="337"/>
      <c r="IUR953" s="337"/>
      <c r="IUS953" s="337"/>
      <c r="IUT953" s="337"/>
      <c r="IUU953" s="337"/>
      <c r="IUV953" s="337"/>
      <c r="IUW953" s="337"/>
      <c r="IUX953" s="337"/>
      <c r="IUY953" s="337"/>
      <c r="IUZ953" s="337"/>
      <c r="IVA953" s="337"/>
      <c r="IVB953" s="337"/>
      <c r="IVC953" s="337"/>
      <c r="IVD953" s="337"/>
      <c r="IVE953" s="337"/>
      <c r="IVF953" s="337"/>
      <c r="IVG953" s="337"/>
      <c r="IVH953" s="337"/>
      <c r="IVI953" s="337"/>
      <c r="IVJ953" s="337"/>
      <c r="IVK953" s="337"/>
      <c r="IVL953" s="337"/>
      <c r="IVM953" s="337"/>
      <c r="IVN953" s="337"/>
      <c r="IVO953" s="337"/>
      <c r="IVP953" s="337"/>
      <c r="IVQ953" s="337"/>
      <c r="IVR953" s="337"/>
      <c r="IVS953" s="337"/>
      <c r="IVT953" s="337"/>
      <c r="IVU953" s="337"/>
      <c r="IVV953" s="337"/>
      <c r="IVW953" s="337"/>
      <c r="IVX953" s="337"/>
      <c r="IVY953" s="337"/>
      <c r="IVZ953" s="337"/>
      <c r="IWA953" s="337"/>
      <c r="IWB953" s="337"/>
      <c r="IWC953" s="337"/>
      <c r="IWD953" s="337"/>
      <c r="IWE953" s="337"/>
      <c r="IWF953" s="337"/>
      <c r="IWG953" s="337"/>
      <c r="IWH953" s="337"/>
      <c r="IWI953" s="337"/>
      <c r="IWJ953" s="337"/>
      <c r="IWK953" s="337"/>
      <c r="IWL953" s="337"/>
      <c r="IWM953" s="337"/>
      <c r="IWN953" s="337"/>
      <c r="IWO953" s="337"/>
      <c r="IWP953" s="337"/>
      <c r="IWQ953" s="337"/>
      <c r="IWR953" s="337"/>
      <c r="IWS953" s="337"/>
      <c r="IWT953" s="337"/>
      <c r="IWU953" s="337"/>
      <c r="IWV953" s="337"/>
      <c r="IWW953" s="337"/>
      <c r="IWX953" s="337"/>
      <c r="IWY953" s="337"/>
      <c r="IWZ953" s="337"/>
      <c r="IXA953" s="337"/>
      <c r="IXB953" s="337"/>
      <c r="IXC953" s="337"/>
      <c r="IXD953" s="337"/>
      <c r="IXE953" s="337"/>
      <c r="IXF953" s="337"/>
      <c r="IXG953" s="337"/>
      <c r="IXH953" s="337"/>
      <c r="IXI953" s="337"/>
      <c r="IXJ953" s="337"/>
      <c r="IXK953" s="337"/>
      <c r="IXL953" s="337"/>
      <c r="IXM953" s="337"/>
      <c r="IXN953" s="337"/>
      <c r="IXO953" s="337"/>
      <c r="IXP953" s="337"/>
      <c r="IXQ953" s="337"/>
      <c r="IXR953" s="337"/>
      <c r="IXS953" s="337"/>
      <c r="IXT953" s="337"/>
      <c r="IXU953" s="337"/>
      <c r="IXV953" s="337"/>
      <c r="IXW953" s="337"/>
      <c r="IXX953" s="337"/>
      <c r="IXY953" s="337"/>
      <c r="IXZ953" s="337"/>
      <c r="IYA953" s="337"/>
      <c r="IYB953" s="337"/>
      <c r="IYC953" s="337"/>
      <c r="IYD953" s="337"/>
      <c r="IYE953" s="337"/>
      <c r="IYF953" s="337"/>
      <c r="IYG953" s="337"/>
      <c r="IYH953" s="337"/>
      <c r="IYI953" s="337"/>
      <c r="IYJ953" s="337"/>
      <c r="IYK953" s="337"/>
      <c r="IYL953" s="337"/>
      <c r="IYM953" s="337"/>
      <c r="IYN953" s="337"/>
      <c r="IYO953" s="337"/>
      <c r="IYP953" s="337"/>
      <c r="IYQ953" s="337"/>
      <c r="IYR953" s="337"/>
      <c r="IYS953" s="337"/>
      <c r="IYT953" s="337"/>
      <c r="IYU953" s="337"/>
      <c r="IYV953" s="337"/>
      <c r="IYW953" s="337"/>
      <c r="IYX953" s="337"/>
      <c r="IYY953" s="337"/>
      <c r="IYZ953" s="337"/>
      <c r="IZA953" s="337"/>
      <c r="IZB953" s="337"/>
      <c r="IZC953" s="337"/>
      <c r="IZD953" s="337"/>
      <c r="IZE953" s="337"/>
      <c r="IZF953" s="337"/>
      <c r="IZG953" s="337"/>
      <c r="IZH953" s="337"/>
      <c r="IZI953" s="337"/>
      <c r="IZJ953" s="337"/>
      <c r="IZK953" s="337"/>
      <c r="IZL953" s="337"/>
      <c r="IZM953" s="337"/>
      <c r="IZN953" s="337"/>
      <c r="IZO953" s="337"/>
      <c r="IZP953" s="337"/>
      <c r="IZQ953" s="337"/>
      <c r="IZR953" s="337"/>
      <c r="IZS953" s="337"/>
      <c r="IZT953" s="337"/>
      <c r="IZU953" s="337"/>
      <c r="IZV953" s="337"/>
      <c r="IZW953" s="337"/>
      <c r="IZX953" s="337"/>
      <c r="IZY953" s="337"/>
      <c r="IZZ953" s="337"/>
      <c r="JAA953" s="337"/>
      <c r="JAB953" s="337"/>
      <c r="JAC953" s="337"/>
      <c r="JAD953" s="337"/>
      <c r="JAE953" s="337"/>
      <c r="JAF953" s="337"/>
      <c r="JAG953" s="337"/>
      <c r="JAH953" s="337"/>
      <c r="JAI953" s="337"/>
      <c r="JAJ953" s="337"/>
      <c r="JAK953" s="337"/>
      <c r="JAL953" s="337"/>
      <c r="JAM953" s="337"/>
      <c r="JAN953" s="337"/>
      <c r="JAO953" s="337"/>
      <c r="JAP953" s="337"/>
      <c r="JAQ953" s="337"/>
      <c r="JAR953" s="337"/>
      <c r="JAS953" s="337"/>
      <c r="JAT953" s="337"/>
      <c r="JAU953" s="337"/>
      <c r="JAV953" s="337"/>
      <c r="JAW953" s="337"/>
      <c r="JAX953" s="337"/>
      <c r="JAY953" s="337"/>
      <c r="JAZ953" s="337"/>
      <c r="JBA953" s="337"/>
      <c r="JBB953" s="337"/>
      <c r="JBC953" s="337"/>
      <c r="JBD953" s="337"/>
      <c r="JBE953" s="337"/>
      <c r="JBF953" s="337"/>
      <c r="JBG953" s="337"/>
      <c r="JBH953" s="337"/>
      <c r="JBI953" s="337"/>
      <c r="JBJ953" s="337"/>
      <c r="JBK953" s="337"/>
      <c r="JBL953" s="337"/>
      <c r="JBM953" s="337"/>
      <c r="JBN953" s="337"/>
      <c r="JBO953" s="337"/>
      <c r="JBP953" s="337"/>
      <c r="JBQ953" s="337"/>
      <c r="JBR953" s="337"/>
      <c r="JBS953" s="337"/>
      <c r="JBT953" s="337"/>
      <c r="JBU953" s="337"/>
      <c r="JBV953" s="337"/>
      <c r="JBW953" s="337"/>
      <c r="JBX953" s="337"/>
      <c r="JBY953" s="337"/>
      <c r="JBZ953" s="337"/>
      <c r="JCA953" s="337"/>
      <c r="JCB953" s="337"/>
      <c r="JCC953" s="337"/>
      <c r="JCD953" s="337"/>
      <c r="JCE953" s="337"/>
      <c r="JCF953" s="337"/>
      <c r="JCG953" s="337"/>
      <c r="JCH953" s="337"/>
      <c r="JCI953" s="337"/>
      <c r="JCJ953" s="337"/>
      <c r="JCK953" s="337"/>
      <c r="JCL953" s="337"/>
      <c r="JCM953" s="337"/>
      <c r="JCN953" s="337"/>
      <c r="JCO953" s="337"/>
      <c r="JCP953" s="337"/>
      <c r="JCQ953" s="337"/>
      <c r="JCR953" s="337"/>
      <c r="JCS953" s="337"/>
      <c r="JCT953" s="337"/>
      <c r="JCU953" s="337"/>
      <c r="JCV953" s="337"/>
      <c r="JCW953" s="337"/>
      <c r="JCX953" s="337"/>
      <c r="JCY953" s="337"/>
      <c r="JCZ953" s="337"/>
      <c r="JDA953" s="337"/>
      <c r="JDB953" s="337"/>
      <c r="JDC953" s="337"/>
      <c r="JDD953" s="337"/>
      <c r="JDE953" s="337"/>
      <c r="JDF953" s="337"/>
      <c r="JDG953" s="337"/>
      <c r="JDH953" s="337"/>
      <c r="JDI953" s="337"/>
      <c r="JDJ953" s="337"/>
      <c r="JDK953" s="337"/>
      <c r="JDL953" s="337"/>
      <c r="JDM953" s="337"/>
      <c r="JDN953" s="337"/>
      <c r="JDO953" s="337"/>
      <c r="JDP953" s="337"/>
      <c r="JDQ953" s="337"/>
      <c r="JDR953" s="337"/>
      <c r="JDS953" s="337"/>
      <c r="JDT953" s="337"/>
      <c r="JDU953" s="337"/>
      <c r="JDV953" s="337"/>
      <c r="JDW953" s="337"/>
      <c r="JDX953" s="337"/>
      <c r="JDY953" s="337"/>
      <c r="JDZ953" s="337"/>
      <c r="JEA953" s="337"/>
      <c r="JEB953" s="337"/>
      <c r="JEC953" s="337"/>
      <c r="JED953" s="337"/>
      <c r="JEE953" s="337"/>
      <c r="JEF953" s="337"/>
      <c r="JEG953" s="337"/>
      <c r="JEH953" s="337"/>
      <c r="JEI953" s="337"/>
      <c r="JEJ953" s="337"/>
      <c r="JEK953" s="337"/>
      <c r="JEL953" s="337"/>
      <c r="JEM953" s="337"/>
      <c r="JEN953" s="337"/>
      <c r="JEO953" s="337"/>
      <c r="JEP953" s="337"/>
      <c r="JEQ953" s="337"/>
      <c r="JER953" s="337"/>
      <c r="JES953" s="337"/>
      <c r="JET953" s="337"/>
      <c r="JEU953" s="337"/>
      <c r="JEV953" s="337"/>
      <c r="JEW953" s="337"/>
      <c r="JEX953" s="337"/>
      <c r="JEY953" s="337"/>
      <c r="JEZ953" s="337"/>
      <c r="JFA953" s="337"/>
      <c r="JFB953" s="337"/>
      <c r="JFC953" s="337"/>
      <c r="JFD953" s="337"/>
      <c r="JFE953" s="337"/>
      <c r="JFF953" s="337"/>
      <c r="JFG953" s="337"/>
      <c r="JFH953" s="337"/>
      <c r="JFI953" s="337"/>
      <c r="JFJ953" s="337"/>
      <c r="JFK953" s="337"/>
      <c r="JFL953" s="337"/>
      <c r="JFM953" s="337"/>
      <c r="JFN953" s="337"/>
      <c r="JFO953" s="337"/>
      <c r="JFP953" s="337"/>
      <c r="JFQ953" s="337"/>
      <c r="JFR953" s="337"/>
      <c r="JFS953" s="337"/>
      <c r="JFT953" s="337"/>
      <c r="JFU953" s="337"/>
      <c r="JFV953" s="337"/>
      <c r="JFW953" s="337"/>
      <c r="JFX953" s="337"/>
      <c r="JFY953" s="337"/>
      <c r="JFZ953" s="337"/>
      <c r="JGA953" s="337"/>
      <c r="JGB953" s="337"/>
      <c r="JGC953" s="337"/>
      <c r="JGD953" s="337"/>
      <c r="JGE953" s="337"/>
      <c r="JGF953" s="337"/>
      <c r="JGG953" s="337"/>
      <c r="JGH953" s="337"/>
      <c r="JGI953" s="337"/>
      <c r="JGJ953" s="337"/>
      <c r="JGK953" s="337"/>
      <c r="JGL953" s="337"/>
      <c r="JGM953" s="337"/>
      <c r="JGN953" s="337"/>
      <c r="JGO953" s="337"/>
      <c r="JGP953" s="337"/>
      <c r="JGQ953" s="337"/>
      <c r="JGR953" s="337"/>
      <c r="JGS953" s="337"/>
      <c r="JGT953" s="337"/>
      <c r="JGU953" s="337"/>
      <c r="JGV953" s="337"/>
      <c r="JGW953" s="337"/>
      <c r="JGX953" s="337"/>
      <c r="JGY953" s="337"/>
      <c r="JGZ953" s="337"/>
      <c r="JHA953" s="337"/>
      <c r="JHB953" s="337"/>
      <c r="JHC953" s="337"/>
      <c r="JHD953" s="337"/>
      <c r="JHE953" s="337"/>
      <c r="JHF953" s="337"/>
      <c r="JHG953" s="337"/>
      <c r="JHH953" s="337"/>
      <c r="JHI953" s="337"/>
      <c r="JHJ953" s="337"/>
      <c r="JHK953" s="337"/>
      <c r="JHL953" s="337"/>
      <c r="JHM953" s="337"/>
      <c r="JHN953" s="337"/>
      <c r="JHO953" s="337"/>
      <c r="JHP953" s="337"/>
      <c r="JHQ953" s="337"/>
      <c r="JHR953" s="337"/>
      <c r="JHS953" s="337"/>
      <c r="JHT953" s="337"/>
      <c r="JHU953" s="337"/>
      <c r="JHV953" s="337"/>
      <c r="JHW953" s="337"/>
      <c r="JHX953" s="337"/>
      <c r="JHY953" s="337"/>
      <c r="JHZ953" s="337"/>
      <c r="JIA953" s="337"/>
      <c r="JIB953" s="337"/>
      <c r="JIC953" s="337"/>
      <c r="JID953" s="337"/>
      <c r="JIE953" s="337"/>
      <c r="JIF953" s="337"/>
      <c r="JIG953" s="337"/>
      <c r="JIH953" s="337"/>
      <c r="JII953" s="337"/>
      <c r="JIJ953" s="337"/>
      <c r="JIK953" s="337"/>
      <c r="JIL953" s="337"/>
      <c r="JIM953" s="337"/>
      <c r="JIN953" s="337"/>
      <c r="JIO953" s="337"/>
      <c r="JIP953" s="337"/>
      <c r="JIQ953" s="337"/>
      <c r="JIR953" s="337"/>
      <c r="JIS953" s="337"/>
      <c r="JIT953" s="337"/>
      <c r="JIU953" s="337"/>
      <c r="JIV953" s="337"/>
      <c r="JIW953" s="337"/>
      <c r="JIX953" s="337"/>
      <c r="JIY953" s="337"/>
      <c r="JIZ953" s="337"/>
      <c r="JJA953" s="337"/>
      <c r="JJB953" s="337"/>
      <c r="JJC953" s="337"/>
      <c r="JJD953" s="337"/>
      <c r="JJE953" s="337"/>
      <c r="JJF953" s="337"/>
      <c r="JJG953" s="337"/>
      <c r="JJH953" s="337"/>
      <c r="JJI953" s="337"/>
      <c r="JJJ953" s="337"/>
      <c r="JJK953" s="337"/>
      <c r="JJL953" s="337"/>
      <c r="JJM953" s="337"/>
      <c r="JJN953" s="337"/>
      <c r="JJO953" s="337"/>
      <c r="JJP953" s="337"/>
      <c r="JJQ953" s="337"/>
      <c r="JJR953" s="337"/>
      <c r="JJS953" s="337"/>
      <c r="JJT953" s="337"/>
      <c r="JJU953" s="337"/>
      <c r="JJV953" s="337"/>
      <c r="JJW953" s="337"/>
      <c r="JJX953" s="337"/>
      <c r="JJY953" s="337"/>
      <c r="JJZ953" s="337"/>
      <c r="JKA953" s="337"/>
      <c r="JKB953" s="337"/>
      <c r="JKC953" s="337"/>
      <c r="JKD953" s="337"/>
      <c r="JKE953" s="337"/>
      <c r="JKF953" s="337"/>
      <c r="JKG953" s="337"/>
      <c r="JKH953" s="337"/>
      <c r="JKI953" s="337"/>
      <c r="JKJ953" s="337"/>
      <c r="JKK953" s="337"/>
      <c r="JKL953" s="337"/>
      <c r="JKM953" s="337"/>
      <c r="JKN953" s="337"/>
      <c r="JKO953" s="337"/>
      <c r="JKP953" s="337"/>
      <c r="JKQ953" s="337"/>
      <c r="JKR953" s="337"/>
      <c r="JKS953" s="337"/>
      <c r="JKT953" s="337"/>
      <c r="JKU953" s="337"/>
      <c r="JKV953" s="337"/>
      <c r="JKW953" s="337"/>
      <c r="JKX953" s="337"/>
      <c r="JKY953" s="337"/>
      <c r="JKZ953" s="337"/>
      <c r="JLA953" s="337"/>
      <c r="JLB953" s="337"/>
      <c r="JLC953" s="337"/>
      <c r="JLD953" s="337"/>
      <c r="JLE953" s="337"/>
      <c r="JLF953" s="337"/>
      <c r="JLG953" s="337"/>
      <c r="JLH953" s="337"/>
      <c r="JLI953" s="337"/>
      <c r="JLJ953" s="337"/>
      <c r="JLK953" s="337"/>
      <c r="JLL953" s="337"/>
      <c r="JLM953" s="337"/>
      <c r="JLN953" s="337"/>
      <c r="JLO953" s="337"/>
      <c r="JLP953" s="337"/>
      <c r="JLQ953" s="337"/>
      <c r="JLR953" s="337"/>
      <c r="JLS953" s="337"/>
      <c r="JLT953" s="337"/>
      <c r="JLU953" s="337"/>
      <c r="JLV953" s="337"/>
      <c r="JLW953" s="337"/>
      <c r="JLX953" s="337"/>
      <c r="JLY953" s="337"/>
      <c r="JLZ953" s="337"/>
      <c r="JMA953" s="337"/>
      <c r="JMB953" s="337"/>
      <c r="JMC953" s="337"/>
      <c r="JMD953" s="337"/>
      <c r="JME953" s="337"/>
      <c r="JMF953" s="337"/>
      <c r="JMG953" s="337"/>
      <c r="JMH953" s="337"/>
      <c r="JMI953" s="337"/>
      <c r="JMJ953" s="337"/>
      <c r="JMK953" s="337"/>
      <c r="JML953" s="337"/>
      <c r="JMM953" s="337"/>
      <c r="JMN953" s="337"/>
      <c r="JMO953" s="337"/>
      <c r="JMP953" s="337"/>
      <c r="JMQ953" s="337"/>
      <c r="JMR953" s="337"/>
      <c r="JMS953" s="337"/>
      <c r="JMT953" s="337"/>
      <c r="JMU953" s="337"/>
      <c r="JMV953" s="337"/>
      <c r="JMW953" s="337"/>
      <c r="JMX953" s="337"/>
      <c r="JMY953" s="337"/>
      <c r="JMZ953" s="337"/>
      <c r="JNA953" s="337"/>
      <c r="JNB953" s="337"/>
      <c r="JNC953" s="337"/>
      <c r="JND953" s="337"/>
      <c r="JNE953" s="337"/>
      <c r="JNF953" s="337"/>
      <c r="JNG953" s="337"/>
      <c r="JNH953" s="337"/>
      <c r="JNI953" s="337"/>
      <c r="JNJ953" s="337"/>
      <c r="JNK953" s="337"/>
      <c r="JNL953" s="337"/>
      <c r="JNM953" s="337"/>
      <c r="JNN953" s="337"/>
      <c r="JNO953" s="337"/>
      <c r="JNP953" s="337"/>
      <c r="JNQ953" s="337"/>
      <c r="JNR953" s="337"/>
      <c r="JNS953" s="337"/>
      <c r="JNT953" s="337"/>
      <c r="JNU953" s="337"/>
      <c r="JNV953" s="337"/>
      <c r="JNW953" s="337"/>
      <c r="JNX953" s="337"/>
      <c r="JNY953" s="337"/>
      <c r="JNZ953" s="337"/>
      <c r="JOA953" s="337"/>
      <c r="JOB953" s="337"/>
      <c r="JOC953" s="337"/>
      <c r="JOD953" s="337"/>
      <c r="JOE953" s="337"/>
      <c r="JOF953" s="337"/>
      <c r="JOG953" s="337"/>
      <c r="JOH953" s="337"/>
      <c r="JOI953" s="337"/>
      <c r="JOJ953" s="337"/>
      <c r="JOK953" s="337"/>
      <c r="JOL953" s="337"/>
      <c r="JOM953" s="337"/>
      <c r="JON953" s="337"/>
      <c r="JOO953" s="337"/>
      <c r="JOP953" s="337"/>
      <c r="JOQ953" s="337"/>
      <c r="JOR953" s="337"/>
      <c r="JOS953" s="337"/>
      <c r="JOT953" s="337"/>
      <c r="JOU953" s="337"/>
      <c r="JOV953" s="337"/>
      <c r="JOW953" s="337"/>
      <c r="JOX953" s="337"/>
      <c r="JOY953" s="337"/>
      <c r="JOZ953" s="337"/>
      <c r="JPA953" s="337"/>
      <c r="JPB953" s="337"/>
      <c r="JPC953" s="337"/>
      <c r="JPD953" s="337"/>
      <c r="JPE953" s="337"/>
      <c r="JPF953" s="337"/>
      <c r="JPG953" s="337"/>
      <c r="JPH953" s="337"/>
      <c r="JPI953" s="337"/>
      <c r="JPJ953" s="337"/>
      <c r="JPK953" s="337"/>
      <c r="JPL953" s="337"/>
      <c r="JPM953" s="337"/>
      <c r="JPN953" s="337"/>
      <c r="JPO953" s="337"/>
      <c r="JPP953" s="337"/>
      <c r="JPQ953" s="337"/>
      <c r="JPR953" s="337"/>
      <c r="JPS953" s="337"/>
      <c r="JPT953" s="337"/>
      <c r="JPU953" s="337"/>
      <c r="JPV953" s="337"/>
      <c r="JPW953" s="337"/>
      <c r="JPX953" s="337"/>
      <c r="JPY953" s="337"/>
      <c r="JPZ953" s="337"/>
      <c r="JQA953" s="337"/>
      <c r="JQB953" s="337"/>
      <c r="JQC953" s="337"/>
      <c r="JQD953" s="337"/>
      <c r="JQE953" s="337"/>
      <c r="JQF953" s="337"/>
      <c r="JQG953" s="337"/>
      <c r="JQH953" s="337"/>
      <c r="JQI953" s="337"/>
      <c r="JQJ953" s="337"/>
      <c r="JQK953" s="337"/>
      <c r="JQL953" s="337"/>
      <c r="JQM953" s="337"/>
      <c r="JQN953" s="337"/>
      <c r="JQO953" s="337"/>
      <c r="JQP953" s="337"/>
      <c r="JQQ953" s="337"/>
      <c r="JQR953" s="337"/>
      <c r="JQS953" s="337"/>
      <c r="JQT953" s="337"/>
      <c r="JQU953" s="337"/>
      <c r="JQV953" s="337"/>
      <c r="JQW953" s="337"/>
      <c r="JQX953" s="337"/>
      <c r="JQY953" s="337"/>
      <c r="JQZ953" s="337"/>
      <c r="JRA953" s="337"/>
      <c r="JRB953" s="337"/>
      <c r="JRC953" s="337"/>
      <c r="JRD953" s="337"/>
      <c r="JRE953" s="337"/>
      <c r="JRF953" s="337"/>
      <c r="JRG953" s="337"/>
      <c r="JRH953" s="337"/>
      <c r="JRI953" s="337"/>
      <c r="JRJ953" s="337"/>
      <c r="JRK953" s="337"/>
      <c r="JRL953" s="337"/>
      <c r="JRM953" s="337"/>
      <c r="JRN953" s="337"/>
      <c r="JRO953" s="337"/>
      <c r="JRP953" s="337"/>
      <c r="JRQ953" s="337"/>
      <c r="JRR953" s="337"/>
      <c r="JRS953" s="337"/>
      <c r="JRT953" s="337"/>
      <c r="JRU953" s="337"/>
      <c r="JRV953" s="337"/>
      <c r="JRW953" s="337"/>
      <c r="JRX953" s="337"/>
      <c r="JRY953" s="337"/>
      <c r="JRZ953" s="337"/>
      <c r="JSA953" s="337"/>
      <c r="JSB953" s="337"/>
      <c r="JSC953" s="337"/>
      <c r="JSD953" s="337"/>
      <c r="JSE953" s="337"/>
      <c r="JSF953" s="337"/>
      <c r="JSG953" s="337"/>
      <c r="JSH953" s="337"/>
      <c r="JSI953" s="337"/>
      <c r="JSJ953" s="337"/>
      <c r="JSK953" s="337"/>
      <c r="JSL953" s="337"/>
      <c r="JSM953" s="337"/>
      <c r="JSN953" s="337"/>
      <c r="JSO953" s="337"/>
      <c r="JSP953" s="337"/>
      <c r="JSQ953" s="337"/>
      <c r="JSR953" s="337"/>
      <c r="JSS953" s="337"/>
      <c r="JST953" s="337"/>
      <c r="JSU953" s="337"/>
      <c r="JSV953" s="337"/>
      <c r="JSW953" s="337"/>
      <c r="JSX953" s="337"/>
      <c r="JSY953" s="337"/>
      <c r="JSZ953" s="337"/>
      <c r="JTA953" s="337"/>
      <c r="JTB953" s="337"/>
      <c r="JTC953" s="337"/>
      <c r="JTD953" s="337"/>
      <c r="JTE953" s="337"/>
      <c r="JTF953" s="337"/>
      <c r="JTG953" s="337"/>
      <c r="JTH953" s="337"/>
      <c r="JTI953" s="337"/>
      <c r="JTJ953" s="337"/>
      <c r="JTK953" s="337"/>
      <c r="JTL953" s="337"/>
      <c r="JTM953" s="337"/>
      <c r="JTN953" s="337"/>
      <c r="JTO953" s="337"/>
      <c r="JTP953" s="337"/>
      <c r="JTQ953" s="337"/>
      <c r="JTR953" s="337"/>
      <c r="JTS953" s="337"/>
      <c r="JTT953" s="337"/>
      <c r="JTU953" s="337"/>
      <c r="JTV953" s="337"/>
      <c r="JTW953" s="337"/>
      <c r="JTX953" s="337"/>
      <c r="JTY953" s="337"/>
      <c r="JTZ953" s="337"/>
      <c r="JUA953" s="337"/>
      <c r="JUB953" s="337"/>
      <c r="JUC953" s="337"/>
      <c r="JUD953" s="337"/>
      <c r="JUE953" s="337"/>
      <c r="JUF953" s="337"/>
      <c r="JUG953" s="337"/>
      <c r="JUH953" s="337"/>
      <c r="JUI953" s="337"/>
      <c r="JUJ953" s="337"/>
      <c r="JUK953" s="337"/>
      <c r="JUL953" s="337"/>
      <c r="JUM953" s="337"/>
      <c r="JUN953" s="337"/>
      <c r="JUO953" s="337"/>
      <c r="JUP953" s="337"/>
      <c r="JUQ953" s="337"/>
      <c r="JUR953" s="337"/>
      <c r="JUS953" s="337"/>
      <c r="JUT953" s="337"/>
      <c r="JUU953" s="337"/>
      <c r="JUV953" s="337"/>
      <c r="JUW953" s="337"/>
      <c r="JUX953" s="337"/>
      <c r="JUY953" s="337"/>
      <c r="JUZ953" s="337"/>
      <c r="JVA953" s="337"/>
      <c r="JVB953" s="337"/>
      <c r="JVC953" s="337"/>
      <c r="JVD953" s="337"/>
      <c r="JVE953" s="337"/>
      <c r="JVF953" s="337"/>
      <c r="JVG953" s="337"/>
      <c r="JVH953" s="337"/>
      <c r="JVI953" s="337"/>
      <c r="JVJ953" s="337"/>
      <c r="JVK953" s="337"/>
      <c r="JVL953" s="337"/>
      <c r="JVM953" s="337"/>
      <c r="JVN953" s="337"/>
      <c r="JVO953" s="337"/>
      <c r="JVP953" s="337"/>
      <c r="JVQ953" s="337"/>
      <c r="JVR953" s="337"/>
      <c r="JVS953" s="337"/>
      <c r="JVT953" s="337"/>
      <c r="JVU953" s="337"/>
      <c r="JVV953" s="337"/>
      <c r="JVW953" s="337"/>
      <c r="JVX953" s="337"/>
      <c r="JVY953" s="337"/>
      <c r="JVZ953" s="337"/>
      <c r="JWA953" s="337"/>
      <c r="JWB953" s="337"/>
      <c r="JWC953" s="337"/>
      <c r="JWD953" s="337"/>
      <c r="JWE953" s="337"/>
      <c r="JWF953" s="337"/>
      <c r="JWG953" s="337"/>
      <c r="JWH953" s="337"/>
      <c r="JWI953" s="337"/>
      <c r="JWJ953" s="337"/>
      <c r="JWK953" s="337"/>
      <c r="JWL953" s="337"/>
      <c r="JWM953" s="337"/>
      <c r="JWN953" s="337"/>
      <c r="JWO953" s="337"/>
      <c r="JWP953" s="337"/>
      <c r="JWQ953" s="337"/>
      <c r="JWR953" s="337"/>
      <c r="JWS953" s="337"/>
      <c r="JWT953" s="337"/>
      <c r="JWU953" s="337"/>
      <c r="JWV953" s="337"/>
      <c r="JWW953" s="337"/>
      <c r="JWX953" s="337"/>
      <c r="JWY953" s="337"/>
      <c r="JWZ953" s="337"/>
      <c r="JXA953" s="337"/>
      <c r="JXB953" s="337"/>
      <c r="JXC953" s="337"/>
      <c r="JXD953" s="337"/>
      <c r="JXE953" s="337"/>
      <c r="JXF953" s="337"/>
      <c r="JXG953" s="337"/>
      <c r="JXH953" s="337"/>
      <c r="JXI953" s="337"/>
      <c r="JXJ953" s="337"/>
      <c r="JXK953" s="337"/>
      <c r="JXL953" s="337"/>
      <c r="JXM953" s="337"/>
      <c r="JXN953" s="337"/>
      <c r="JXO953" s="337"/>
      <c r="JXP953" s="337"/>
      <c r="JXQ953" s="337"/>
      <c r="JXR953" s="337"/>
      <c r="JXS953" s="337"/>
      <c r="JXT953" s="337"/>
      <c r="JXU953" s="337"/>
      <c r="JXV953" s="337"/>
      <c r="JXW953" s="337"/>
      <c r="JXX953" s="337"/>
      <c r="JXY953" s="337"/>
      <c r="JXZ953" s="337"/>
      <c r="JYA953" s="337"/>
      <c r="JYB953" s="337"/>
      <c r="JYC953" s="337"/>
      <c r="JYD953" s="337"/>
      <c r="JYE953" s="337"/>
      <c r="JYF953" s="337"/>
      <c r="JYG953" s="337"/>
      <c r="JYH953" s="337"/>
      <c r="JYI953" s="337"/>
      <c r="JYJ953" s="337"/>
      <c r="JYK953" s="337"/>
      <c r="JYL953" s="337"/>
      <c r="JYM953" s="337"/>
      <c r="JYN953" s="337"/>
      <c r="JYO953" s="337"/>
      <c r="JYP953" s="337"/>
      <c r="JYQ953" s="337"/>
      <c r="JYR953" s="337"/>
      <c r="JYS953" s="337"/>
      <c r="JYT953" s="337"/>
      <c r="JYU953" s="337"/>
      <c r="JYV953" s="337"/>
      <c r="JYW953" s="337"/>
      <c r="JYX953" s="337"/>
      <c r="JYY953" s="337"/>
      <c r="JYZ953" s="337"/>
      <c r="JZA953" s="337"/>
      <c r="JZB953" s="337"/>
      <c r="JZC953" s="337"/>
      <c r="JZD953" s="337"/>
      <c r="JZE953" s="337"/>
      <c r="JZF953" s="337"/>
      <c r="JZG953" s="337"/>
      <c r="JZH953" s="337"/>
      <c r="JZI953" s="337"/>
      <c r="JZJ953" s="337"/>
      <c r="JZK953" s="337"/>
      <c r="JZL953" s="337"/>
      <c r="JZM953" s="337"/>
      <c r="JZN953" s="337"/>
      <c r="JZO953" s="337"/>
      <c r="JZP953" s="337"/>
      <c r="JZQ953" s="337"/>
      <c r="JZR953" s="337"/>
      <c r="JZS953" s="337"/>
      <c r="JZT953" s="337"/>
      <c r="JZU953" s="337"/>
      <c r="JZV953" s="337"/>
      <c r="JZW953" s="337"/>
      <c r="JZX953" s="337"/>
      <c r="JZY953" s="337"/>
      <c r="JZZ953" s="337"/>
      <c r="KAA953" s="337"/>
      <c r="KAB953" s="337"/>
      <c r="KAC953" s="337"/>
      <c r="KAD953" s="337"/>
      <c r="KAE953" s="337"/>
      <c r="KAF953" s="337"/>
      <c r="KAG953" s="337"/>
      <c r="KAH953" s="337"/>
      <c r="KAI953" s="337"/>
      <c r="KAJ953" s="337"/>
      <c r="KAK953" s="337"/>
      <c r="KAL953" s="337"/>
      <c r="KAM953" s="337"/>
      <c r="KAN953" s="337"/>
      <c r="KAO953" s="337"/>
      <c r="KAP953" s="337"/>
      <c r="KAQ953" s="337"/>
      <c r="KAR953" s="337"/>
      <c r="KAS953" s="337"/>
      <c r="KAT953" s="337"/>
      <c r="KAU953" s="337"/>
      <c r="KAV953" s="337"/>
      <c r="KAW953" s="337"/>
      <c r="KAX953" s="337"/>
      <c r="KAY953" s="337"/>
      <c r="KAZ953" s="337"/>
      <c r="KBA953" s="337"/>
      <c r="KBB953" s="337"/>
      <c r="KBC953" s="337"/>
      <c r="KBD953" s="337"/>
      <c r="KBE953" s="337"/>
      <c r="KBF953" s="337"/>
      <c r="KBG953" s="337"/>
      <c r="KBH953" s="337"/>
      <c r="KBI953" s="337"/>
      <c r="KBJ953" s="337"/>
      <c r="KBK953" s="337"/>
      <c r="KBL953" s="337"/>
      <c r="KBM953" s="337"/>
      <c r="KBN953" s="337"/>
      <c r="KBO953" s="337"/>
      <c r="KBP953" s="337"/>
      <c r="KBQ953" s="337"/>
      <c r="KBR953" s="337"/>
      <c r="KBS953" s="337"/>
      <c r="KBT953" s="337"/>
      <c r="KBU953" s="337"/>
      <c r="KBV953" s="337"/>
      <c r="KBW953" s="337"/>
      <c r="KBX953" s="337"/>
      <c r="KBY953" s="337"/>
      <c r="KBZ953" s="337"/>
      <c r="KCA953" s="337"/>
      <c r="KCB953" s="337"/>
      <c r="KCC953" s="337"/>
      <c r="KCD953" s="337"/>
      <c r="KCE953" s="337"/>
      <c r="KCF953" s="337"/>
      <c r="KCG953" s="337"/>
      <c r="KCH953" s="337"/>
      <c r="KCI953" s="337"/>
      <c r="KCJ953" s="337"/>
      <c r="KCK953" s="337"/>
      <c r="KCL953" s="337"/>
      <c r="KCM953" s="337"/>
      <c r="KCN953" s="337"/>
      <c r="KCO953" s="337"/>
      <c r="KCP953" s="337"/>
      <c r="KCQ953" s="337"/>
      <c r="KCR953" s="337"/>
      <c r="KCS953" s="337"/>
      <c r="KCT953" s="337"/>
      <c r="KCU953" s="337"/>
      <c r="KCV953" s="337"/>
      <c r="KCW953" s="337"/>
      <c r="KCX953" s="337"/>
      <c r="KCY953" s="337"/>
      <c r="KCZ953" s="337"/>
      <c r="KDA953" s="337"/>
      <c r="KDB953" s="337"/>
      <c r="KDC953" s="337"/>
      <c r="KDD953" s="337"/>
      <c r="KDE953" s="337"/>
      <c r="KDF953" s="337"/>
      <c r="KDG953" s="337"/>
      <c r="KDH953" s="337"/>
      <c r="KDI953" s="337"/>
      <c r="KDJ953" s="337"/>
      <c r="KDK953" s="337"/>
      <c r="KDL953" s="337"/>
      <c r="KDM953" s="337"/>
      <c r="KDN953" s="337"/>
      <c r="KDO953" s="337"/>
      <c r="KDP953" s="337"/>
      <c r="KDQ953" s="337"/>
      <c r="KDR953" s="337"/>
      <c r="KDS953" s="337"/>
      <c r="KDT953" s="337"/>
      <c r="KDU953" s="337"/>
      <c r="KDV953" s="337"/>
      <c r="KDW953" s="337"/>
      <c r="KDX953" s="337"/>
      <c r="KDY953" s="337"/>
      <c r="KDZ953" s="337"/>
      <c r="KEA953" s="337"/>
      <c r="KEB953" s="337"/>
      <c r="KEC953" s="337"/>
      <c r="KED953" s="337"/>
      <c r="KEE953" s="337"/>
      <c r="KEF953" s="337"/>
      <c r="KEG953" s="337"/>
      <c r="KEH953" s="337"/>
      <c r="KEI953" s="337"/>
      <c r="KEJ953" s="337"/>
      <c r="KEK953" s="337"/>
      <c r="KEL953" s="337"/>
      <c r="KEM953" s="337"/>
      <c r="KEN953" s="337"/>
      <c r="KEO953" s="337"/>
      <c r="KEP953" s="337"/>
      <c r="KEQ953" s="337"/>
      <c r="KER953" s="337"/>
      <c r="KES953" s="337"/>
      <c r="KET953" s="337"/>
      <c r="KEU953" s="337"/>
      <c r="KEV953" s="337"/>
      <c r="KEW953" s="337"/>
      <c r="KEX953" s="337"/>
      <c r="KEY953" s="337"/>
      <c r="KEZ953" s="337"/>
      <c r="KFA953" s="337"/>
      <c r="KFB953" s="337"/>
      <c r="KFC953" s="337"/>
      <c r="KFD953" s="337"/>
      <c r="KFE953" s="337"/>
      <c r="KFF953" s="337"/>
      <c r="KFG953" s="337"/>
      <c r="KFH953" s="337"/>
      <c r="KFI953" s="337"/>
      <c r="KFJ953" s="337"/>
      <c r="KFK953" s="337"/>
      <c r="KFL953" s="337"/>
      <c r="KFM953" s="337"/>
      <c r="KFN953" s="337"/>
      <c r="KFO953" s="337"/>
      <c r="KFP953" s="337"/>
      <c r="KFQ953" s="337"/>
      <c r="KFR953" s="337"/>
      <c r="KFS953" s="337"/>
      <c r="KFT953" s="337"/>
      <c r="KFU953" s="337"/>
      <c r="KFV953" s="337"/>
      <c r="KFW953" s="337"/>
      <c r="KFX953" s="337"/>
      <c r="KFY953" s="337"/>
      <c r="KFZ953" s="337"/>
      <c r="KGA953" s="337"/>
      <c r="KGB953" s="337"/>
      <c r="KGC953" s="337"/>
      <c r="KGD953" s="337"/>
      <c r="KGE953" s="337"/>
      <c r="KGF953" s="337"/>
      <c r="KGG953" s="337"/>
      <c r="KGH953" s="337"/>
      <c r="KGI953" s="337"/>
      <c r="KGJ953" s="337"/>
      <c r="KGK953" s="337"/>
      <c r="KGL953" s="337"/>
      <c r="KGM953" s="337"/>
      <c r="KGN953" s="337"/>
      <c r="KGO953" s="337"/>
      <c r="KGP953" s="337"/>
      <c r="KGQ953" s="337"/>
      <c r="KGR953" s="337"/>
      <c r="KGS953" s="337"/>
      <c r="KGT953" s="337"/>
      <c r="KGU953" s="337"/>
      <c r="KGV953" s="337"/>
      <c r="KGW953" s="337"/>
      <c r="KGX953" s="337"/>
      <c r="KGY953" s="337"/>
      <c r="KGZ953" s="337"/>
      <c r="KHA953" s="337"/>
      <c r="KHB953" s="337"/>
      <c r="KHC953" s="337"/>
      <c r="KHD953" s="337"/>
      <c r="KHE953" s="337"/>
      <c r="KHF953" s="337"/>
      <c r="KHG953" s="337"/>
      <c r="KHH953" s="337"/>
      <c r="KHI953" s="337"/>
      <c r="KHJ953" s="337"/>
      <c r="KHK953" s="337"/>
      <c r="KHL953" s="337"/>
      <c r="KHM953" s="337"/>
      <c r="KHN953" s="337"/>
      <c r="KHO953" s="337"/>
      <c r="KHP953" s="337"/>
      <c r="KHQ953" s="337"/>
      <c r="KHR953" s="337"/>
      <c r="KHS953" s="337"/>
      <c r="KHT953" s="337"/>
      <c r="KHU953" s="337"/>
      <c r="KHV953" s="337"/>
      <c r="KHW953" s="337"/>
      <c r="KHX953" s="337"/>
      <c r="KHY953" s="337"/>
      <c r="KHZ953" s="337"/>
      <c r="KIA953" s="337"/>
      <c r="KIB953" s="337"/>
      <c r="KIC953" s="337"/>
      <c r="KID953" s="337"/>
      <c r="KIE953" s="337"/>
      <c r="KIF953" s="337"/>
      <c r="KIG953" s="337"/>
      <c r="KIH953" s="337"/>
      <c r="KII953" s="337"/>
      <c r="KIJ953" s="337"/>
      <c r="KIK953" s="337"/>
      <c r="KIL953" s="337"/>
      <c r="KIM953" s="337"/>
      <c r="KIN953" s="337"/>
      <c r="KIO953" s="337"/>
      <c r="KIP953" s="337"/>
      <c r="KIQ953" s="337"/>
      <c r="KIR953" s="337"/>
      <c r="KIS953" s="337"/>
      <c r="KIT953" s="337"/>
      <c r="KIU953" s="337"/>
      <c r="KIV953" s="337"/>
      <c r="KIW953" s="337"/>
      <c r="KIX953" s="337"/>
      <c r="KIY953" s="337"/>
      <c r="KIZ953" s="337"/>
      <c r="KJA953" s="337"/>
      <c r="KJB953" s="337"/>
      <c r="KJC953" s="337"/>
      <c r="KJD953" s="337"/>
      <c r="KJE953" s="337"/>
      <c r="KJF953" s="337"/>
      <c r="KJG953" s="337"/>
      <c r="KJH953" s="337"/>
      <c r="KJI953" s="337"/>
      <c r="KJJ953" s="337"/>
      <c r="KJK953" s="337"/>
      <c r="KJL953" s="337"/>
      <c r="KJM953" s="337"/>
      <c r="KJN953" s="337"/>
      <c r="KJO953" s="337"/>
      <c r="KJP953" s="337"/>
      <c r="KJQ953" s="337"/>
      <c r="KJR953" s="337"/>
      <c r="KJS953" s="337"/>
      <c r="KJT953" s="337"/>
      <c r="KJU953" s="337"/>
      <c r="KJV953" s="337"/>
      <c r="KJW953" s="337"/>
      <c r="KJX953" s="337"/>
      <c r="KJY953" s="337"/>
      <c r="KJZ953" s="337"/>
      <c r="KKA953" s="337"/>
      <c r="KKB953" s="337"/>
      <c r="KKC953" s="337"/>
      <c r="KKD953" s="337"/>
      <c r="KKE953" s="337"/>
      <c r="KKF953" s="337"/>
      <c r="KKG953" s="337"/>
      <c r="KKH953" s="337"/>
      <c r="KKI953" s="337"/>
      <c r="KKJ953" s="337"/>
      <c r="KKK953" s="337"/>
      <c r="KKL953" s="337"/>
      <c r="KKM953" s="337"/>
      <c r="KKN953" s="337"/>
      <c r="KKO953" s="337"/>
      <c r="KKP953" s="337"/>
      <c r="KKQ953" s="337"/>
      <c r="KKR953" s="337"/>
      <c r="KKS953" s="337"/>
      <c r="KKT953" s="337"/>
      <c r="KKU953" s="337"/>
      <c r="KKV953" s="337"/>
      <c r="KKW953" s="337"/>
      <c r="KKX953" s="337"/>
      <c r="KKY953" s="337"/>
      <c r="KKZ953" s="337"/>
      <c r="KLA953" s="337"/>
      <c r="KLB953" s="337"/>
      <c r="KLC953" s="337"/>
      <c r="KLD953" s="337"/>
      <c r="KLE953" s="337"/>
      <c r="KLF953" s="337"/>
      <c r="KLG953" s="337"/>
      <c r="KLH953" s="337"/>
      <c r="KLI953" s="337"/>
      <c r="KLJ953" s="337"/>
      <c r="KLK953" s="337"/>
      <c r="KLL953" s="337"/>
      <c r="KLM953" s="337"/>
      <c r="KLN953" s="337"/>
      <c r="KLO953" s="337"/>
      <c r="KLP953" s="337"/>
      <c r="KLQ953" s="337"/>
      <c r="KLR953" s="337"/>
      <c r="KLS953" s="337"/>
      <c r="KLT953" s="337"/>
      <c r="KLU953" s="337"/>
      <c r="KLV953" s="337"/>
      <c r="KLW953" s="337"/>
      <c r="KLX953" s="337"/>
      <c r="KLY953" s="337"/>
      <c r="KLZ953" s="337"/>
      <c r="KMA953" s="337"/>
      <c r="KMB953" s="337"/>
      <c r="KMC953" s="337"/>
      <c r="KMD953" s="337"/>
      <c r="KME953" s="337"/>
      <c r="KMF953" s="337"/>
      <c r="KMG953" s="337"/>
      <c r="KMH953" s="337"/>
      <c r="KMI953" s="337"/>
      <c r="KMJ953" s="337"/>
      <c r="KMK953" s="337"/>
      <c r="KML953" s="337"/>
      <c r="KMM953" s="337"/>
      <c r="KMN953" s="337"/>
      <c r="KMO953" s="337"/>
      <c r="KMP953" s="337"/>
      <c r="KMQ953" s="337"/>
      <c r="KMR953" s="337"/>
      <c r="KMS953" s="337"/>
      <c r="KMT953" s="337"/>
      <c r="KMU953" s="337"/>
      <c r="KMV953" s="337"/>
      <c r="KMW953" s="337"/>
      <c r="KMX953" s="337"/>
      <c r="KMY953" s="337"/>
      <c r="KMZ953" s="337"/>
      <c r="KNA953" s="337"/>
      <c r="KNB953" s="337"/>
      <c r="KNC953" s="337"/>
      <c r="KND953" s="337"/>
      <c r="KNE953" s="337"/>
      <c r="KNF953" s="337"/>
      <c r="KNG953" s="337"/>
      <c r="KNH953" s="337"/>
      <c r="KNI953" s="337"/>
      <c r="KNJ953" s="337"/>
      <c r="KNK953" s="337"/>
      <c r="KNL953" s="337"/>
      <c r="KNM953" s="337"/>
      <c r="KNN953" s="337"/>
      <c r="KNO953" s="337"/>
      <c r="KNP953" s="337"/>
      <c r="KNQ953" s="337"/>
      <c r="KNR953" s="337"/>
      <c r="KNS953" s="337"/>
      <c r="KNT953" s="337"/>
      <c r="KNU953" s="337"/>
      <c r="KNV953" s="337"/>
      <c r="KNW953" s="337"/>
      <c r="KNX953" s="337"/>
      <c r="KNY953" s="337"/>
      <c r="KNZ953" s="337"/>
      <c r="KOA953" s="337"/>
      <c r="KOB953" s="337"/>
      <c r="KOC953" s="337"/>
      <c r="KOD953" s="337"/>
      <c r="KOE953" s="337"/>
      <c r="KOF953" s="337"/>
      <c r="KOG953" s="337"/>
      <c r="KOH953" s="337"/>
      <c r="KOI953" s="337"/>
      <c r="KOJ953" s="337"/>
      <c r="KOK953" s="337"/>
      <c r="KOL953" s="337"/>
      <c r="KOM953" s="337"/>
      <c r="KON953" s="337"/>
      <c r="KOO953" s="337"/>
      <c r="KOP953" s="337"/>
      <c r="KOQ953" s="337"/>
      <c r="KOR953" s="337"/>
      <c r="KOS953" s="337"/>
      <c r="KOT953" s="337"/>
      <c r="KOU953" s="337"/>
      <c r="KOV953" s="337"/>
      <c r="KOW953" s="337"/>
      <c r="KOX953" s="337"/>
      <c r="KOY953" s="337"/>
      <c r="KOZ953" s="337"/>
      <c r="KPA953" s="337"/>
      <c r="KPB953" s="337"/>
      <c r="KPC953" s="337"/>
      <c r="KPD953" s="337"/>
      <c r="KPE953" s="337"/>
      <c r="KPF953" s="337"/>
      <c r="KPG953" s="337"/>
      <c r="KPH953" s="337"/>
      <c r="KPI953" s="337"/>
      <c r="KPJ953" s="337"/>
      <c r="KPK953" s="337"/>
      <c r="KPL953" s="337"/>
      <c r="KPM953" s="337"/>
      <c r="KPN953" s="337"/>
      <c r="KPO953" s="337"/>
      <c r="KPP953" s="337"/>
      <c r="KPQ953" s="337"/>
      <c r="KPR953" s="337"/>
      <c r="KPS953" s="337"/>
      <c r="KPT953" s="337"/>
      <c r="KPU953" s="337"/>
      <c r="KPV953" s="337"/>
      <c r="KPW953" s="337"/>
      <c r="KPX953" s="337"/>
      <c r="KPY953" s="337"/>
      <c r="KPZ953" s="337"/>
      <c r="KQA953" s="337"/>
      <c r="KQB953" s="337"/>
      <c r="KQC953" s="337"/>
      <c r="KQD953" s="337"/>
      <c r="KQE953" s="337"/>
      <c r="KQF953" s="337"/>
      <c r="KQG953" s="337"/>
      <c r="KQH953" s="337"/>
      <c r="KQI953" s="337"/>
      <c r="KQJ953" s="337"/>
      <c r="KQK953" s="337"/>
      <c r="KQL953" s="337"/>
      <c r="KQM953" s="337"/>
      <c r="KQN953" s="337"/>
      <c r="KQO953" s="337"/>
      <c r="KQP953" s="337"/>
      <c r="KQQ953" s="337"/>
      <c r="KQR953" s="337"/>
      <c r="KQS953" s="337"/>
      <c r="KQT953" s="337"/>
      <c r="KQU953" s="337"/>
      <c r="KQV953" s="337"/>
      <c r="KQW953" s="337"/>
      <c r="KQX953" s="337"/>
      <c r="KQY953" s="337"/>
      <c r="KQZ953" s="337"/>
      <c r="KRA953" s="337"/>
      <c r="KRB953" s="337"/>
      <c r="KRC953" s="337"/>
      <c r="KRD953" s="337"/>
      <c r="KRE953" s="337"/>
      <c r="KRF953" s="337"/>
      <c r="KRG953" s="337"/>
      <c r="KRH953" s="337"/>
      <c r="KRI953" s="337"/>
      <c r="KRJ953" s="337"/>
      <c r="KRK953" s="337"/>
      <c r="KRL953" s="337"/>
      <c r="KRM953" s="337"/>
      <c r="KRN953" s="337"/>
      <c r="KRO953" s="337"/>
      <c r="KRP953" s="337"/>
      <c r="KRQ953" s="337"/>
      <c r="KRR953" s="337"/>
      <c r="KRS953" s="337"/>
      <c r="KRT953" s="337"/>
      <c r="KRU953" s="337"/>
      <c r="KRV953" s="337"/>
      <c r="KRW953" s="337"/>
      <c r="KRX953" s="337"/>
      <c r="KRY953" s="337"/>
      <c r="KRZ953" s="337"/>
      <c r="KSA953" s="337"/>
      <c r="KSB953" s="337"/>
      <c r="KSC953" s="337"/>
      <c r="KSD953" s="337"/>
      <c r="KSE953" s="337"/>
      <c r="KSF953" s="337"/>
      <c r="KSG953" s="337"/>
      <c r="KSH953" s="337"/>
      <c r="KSI953" s="337"/>
      <c r="KSJ953" s="337"/>
      <c r="KSK953" s="337"/>
      <c r="KSL953" s="337"/>
      <c r="KSM953" s="337"/>
      <c r="KSN953" s="337"/>
      <c r="KSO953" s="337"/>
      <c r="KSP953" s="337"/>
      <c r="KSQ953" s="337"/>
      <c r="KSR953" s="337"/>
      <c r="KSS953" s="337"/>
      <c r="KST953" s="337"/>
      <c r="KSU953" s="337"/>
      <c r="KSV953" s="337"/>
      <c r="KSW953" s="337"/>
      <c r="KSX953" s="337"/>
      <c r="KSY953" s="337"/>
      <c r="KSZ953" s="337"/>
      <c r="KTA953" s="337"/>
      <c r="KTB953" s="337"/>
      <c r="KTC953" s="337"/>
      <c r="KTD953" s="337"/>
      <c r="KTE953" s="337"/>
      <c r="KTF953" s="337"/>
      <c r="KTG953" s="337"/>
      <c r="KTH953" s="337"/>
      <c r="KTI953" s="337"/>
      <c r="KTJ953" s="337"/>
      <c r="KTK953" s="337"/>
      <c r="KTL953" s="337"/>
      <c r="KTM953" s="337"/>
      <c r="KTN953" s="337"/>
      <c r="KTO953" s="337"/>
      <c r="KTP953" s="337"/>
      <c r="KTQ953" s="337"/>
      <c r="KTR953" s="337"/>
      <c r="KTS953" s="337"/>
      <c r="KTT953" s="337"/>
      <c r="KTU953" s="337"/>
      <c r="KTV953" s="337"/>
      <c r="KTW953" s="337"/>
      <c r="KTX953" s="337"/>
      <c r="KTY953" s="337"/>
      <c r="KTZ953" s="337"/>
      <c r="KUA953" s="337"/>
      <c r="KUB953" s="337"/>
      <c r="KUC953" s="337"/>
      <c r="KUD953" s="337"/>
      <c r="KUE953" s="337"/>
      <c r="KUF953" s="337"/>
      <c r="KUG953" s="337"/>
      <c r="KUH953" s="337"/>
      <c r="KUI953" s="337"/>
      <c r="KUJ953" s="337"/>
      <c r="KUK953" s="337"/>
      <c r="KUL953" s="337"/>
      <c r="KUM953" s="337"/>
      <c r="KUN953" s="337"/>
      <c r="KUO953" s="337"/>
      <c r="KUP953" s="337"/>
      <c r="KUQ953" s="337"/>
      <c r="KUR953" s="337"/>
      <c r="KUS953" s="337"/>
      <c r="KUT953" s="337"/>
      <c r="KUU953" s="337"/>
      <c r="KUV953" s="337"/>
      <c r="KUW953" s="337"/>
      <c r="KUX953" s="337"/>
      <c r="KUY953" s="337"/>
      <c r="KUZ953" s="337"/>
      <c r="KVA953" s="337"/>
      <c r="KVB953" s="337"/>
      <c r="KVC953" s="337"/>
      <c r="KVD953" s="337"/>
      <c r="KVE953" s="337"/>
      <c r="KVF953" s="337"/>
      <c r="KVG953" s="337"/>
      <c r="KVH953" s="337"/>
      <c r="KVI953" s="337"/>
      <c r="KVJ953" s="337"/>
      <c r="KVK953" s="337"/>
      <c r="KVL953" s="337"/>
      <c r="KVM953" s="337"/>
      <c r="KVN953" s="337"/>
      <c r="KVO953" s="337"/>
      <c r="KVP953" s="337"/>
      <c r="KVQ953" s="337"/>
      <c r="KVR953" s="337"/>
      <c r="KVS953" s="337"/>
      <c r="KVT953" s="337"/>
      <c r="KVU953" s="337"/>
      <c r="KVV953" s="337"/>
      <c r="KVW953" s="337"/>
      <c r="KVX953" s="337"/>
      <c r="KVY953" s="337"/>
      <c r="KVZ953" s="337"/>
      <c r="KWA953" s="337"/>
      <c r="KWB953" s="337"/>
      <c r="KWC953" s="337"/>
      <c r="KWD953" s="337"/>
      <c r="KWE953" s="337"/>
      <c r="KWF953" s="337"/>
      <c r="KWG953" s="337"/>
      <c r="KWH953" s="337"/>
      <c r="KWI953" s="337"/>
      <c r="KWJ953" s="337"/>
      <c r="KWK953" s="337"/>
      <c r="KWL953" s="337"/>
      <c r="KWM953" s="337"/>
      <c r="KWN953" s="337"/>
      <c r="KWO953" s="337"/>
      <c r="KWP953" s="337"/>
      <c r="KWQ953" s="337"/>
      <c r="KWR953" s="337"/>
      <c r="KWS953" s="337"/>
      <c r="KWT953" s="337"/>
      <c r="KWU953" s="337"/>
      <c r="KWV953" s="337"/>
      <c r="KWW953" s="337"/>
      <c r="KWX953" s="337"/>
      <c r="KWY953" s="337"/>
      <c r="KWZ953" s="337"/>
      <c r="KXA953" s="337"/>
      <c r="KXB953" s="337"/>
      <c r="KXC953" s="337"/>
      <c r="KXD953" s="337"/>
      <c r="KXE953" s="337"/>
      <c r="KXF953" s="337"/>
      <c r="KXG953" s="337"/>
      <c r="KXH953" s="337"/>
      <c r="KXI953" s="337"/>
      <c r="KXJ953" s="337"/>
      <c r="KXK953" s="337"/>
      <c r="KXL953" s="337"/>
      <c r="KXM953" s="337"/>
      <c r="KXN953" s="337"/>
      <c r="KXO953" s="337"/>
      <c r="KXP953" s="337"/>
      <c r="KXQ953" s="337"/>
      <c r="KXR953" s="337"/>
      <c r="KXS953" s="337"/>
      <c r="KXT953" s="337"/>
      <c r="KXU953" s="337"/>
      <c r="KXV953" s="337"/>
      <c r="KXW953" s="337"/>
      <c r="KXX953" s="337"/>
      <c r="KXY953" s="337"/>
      <c r="KXZ953" s="337"/>
      <c r="KYA953" s="337"/>
      <c r="KYB953" s="337"/>
      <c r="KYC953" s="337"/>
      <c r="KYD953" s="337"/>
      <c r="KYE953" s="337"/>
      <c r="KYF953" s="337"/>
      <c r="KYG953" s="337"/>
      <c r="KYH953" s="337"/>
      <c r="KYI953" s="337"/>
      <c r="KYJ953" s="337"/>
      <c r="KYK953" s="337"/>
      <c r="KYL953" s="337"/>
      <c r="KYM953" s="337"/>
      <c r="KYN953" s="337"/>
      <c r="KYO953" s="337"/>
      <c r="KYP953" s="337"/>
      <c r="KYQ953" s="337"/>
      <c r="KYR953" s="337"/>
      <c r="KYS953" s="337"/>
      <c r="KYT953" s="337"/>
      <c r="KYU953" s="337"/>
      <c r="KYV953" s="337"/>
      <c r="KYW953" s="337"/>
      <c r="KYX953" s="337"/>
      <c r="KYY953" s="337"/>
      <c r="KYZ953" s="337"/>
      <c r="KZA953" s="337"/>
      <c r="KZB953" s="337"/>
      <c r="KZC953" s="337"/>
      <c r="KZD953" s="337"/>
      <c r="KZE953" s="337"/>
      <c r="KZF953" s="337"/>
      <c r="KZG953" s="337"/>
      <c r="KZH953" s="337"/>
      <c r="KZI953" s="337"/>
      <c r="KZJ953" s="337"/>
      <c r="KZK953" s="337"/>
      <c r="KZL953" s="337"/>
      <c r="KZM953" s="337"/>
      <c r="KZN953" s="337"/>
      <c r="KZO953" s="337"/>
      <c r="KZP953" s="337"/>
      <c r="KZQ953" s="337"/>
      <c r="KZR953" s="337"/>
      <c r="KZS953" s="337"/>
      <c r="KZT953" s="337"/>
      <c r="KZU953" s="337"/>
      <c r="KZV953" s="337"/>
      <c r="KZW953" s="337"/>
      <c r="KZX953" s="337"/>
      <c r="KZY953" s="337"/>
      <c r="KZZ953" s="337"/>
      <c r="LAA953" s="337"/>
      <c r="LAB953" s="337"/>
      <c r="LAC953" s="337"/>
      <c r="LAD953" s="337"/>
      <c r="LAE953" s="337"/>
      <c r="LAF953" s="337"/>
      <c r="LAG953" s="337"/>
      <c r="LAH953" s="337"/>
      <c r="LAI953" s="337"/>
      <c r="LAJ953" s="337"/>
      <c r="LAK953" s="337"/>
      <c r="LAL953" s="337"/>
      <c r="LAM953" s="337"/>
      <c r="LAN953" s="337"/>
      <c r="LAO953" s="337"/>
      <c r="LAP953" s="337"/>
      <c r="LAQ953" s="337"/>
      <c r="LAR953" s="337"/>
      <c r="LAS953" s="337"/>
      <c r="LAT953" s="337"/>
      <c r="LAU953" s="337"/>
      <c r="LAV953" s="337"/>
      <c r="LAW953" s="337"/>
      <c r="LAX953" s="337"/>
      <c r="LAY953" s="337"/>
      <c r="LAZ953" s="337"/>
      <c r="LBA953" s="337"/>
      <c r="LBB953" s="337"/>
      <c r="LBC953" s="337"/>
      <c r="LBD953" s="337"/>
      <c r="LBE953" s="337"/>
      <c r="LBF953" s="337"/>
      <c r="LBG953" s="337"/>
      <c r="LBH953" s="337"/>
      <c r="LBI953" s="337"/>
      <c r="LBJ953" s="337"/>
      <c r="LBK953" s="337"/>
      <c r="LBL953" s="337"/>
      <c r="LBM953" s="337"/>
      <c r="LBN953" s="337"/>
      <c r="LBO953" s="337"/>
      <c r="LBP953" s="337"/>
      <c r="LBQ953" s="337"/>
      <c r="LBR953" s="337"/>
      <c r="LBS953" s="337"/>
      <c r="LBT953" s="337"/>
      <c r="LBU953" s="337"/>
      <c r="LBV953" s="337"/>
      <c r="LBW953" s="337"/>
      <c r="LBX953" s="337"/>
      <c r="LBY953" s="337"/>
      <c r="LBZ953" s="337"/>
      <c r="LCA953" s="337"/>
      <c r="LCB953" s="337"/>
      <c r="LCC953" s="337"/>
      <c r="LCD953" s="337"/>
      <c r="LCE953" s="337"/>
      <c r="LCF953" s="337"/>
      <c r="LCG953" s="337"/>
      <c r="LCH953" s="337"/>
      <c r="LCI953" s="337"/>
      <c r="LCJ953" s="337"/>
      <c r="LCK953" s="337"/>
      <c r="LCL953" s="337"/>
      <c r="LCM953" s="337"/>
      <c r="LCN953" s="337"/>
      <c r="LCO953" s="337"/>
      <c r="LCP953" s="337"/>
      <c r="LCQ953" s="337"/>
      <c r="LCR953" s="337"/>
      <c r="LCS953" s="337"/>
      <c r="LCT953" s="337"/>
      <c r="LCU953" s="337"/>
      <c r="LCV953" s="337"/>
      <c r="LCW953" s="337"/>
      <c r="LCX953" s="337"/>
      <c r="LCY953" s="337"/>
      <c r="LCZ953" s="337"/>
      <c r="LDA953" s="337"/>
      <c r="LDB953" s="337"/>
      <c r="LDC953" s="337"/>
      <c r="LDD953" s="337"/>
      <c r="LDE953" s="337"/>
      <c r="LDF953" s="337"/>
      <c r="LDG953" s="337"/>
      <c r="LDH953" s="337"/>
      <c r="LDI953" s="337"/>
      <c r="LDJ953" s="337"/>
      <c r="LDK953" s="337"/>
      <c r="LDL953" s="337"/>
      <c r="LDM953" s="337"/>
      <c r="LDN953" s="337"/>
      <c r="LDO953" s="337"/>
      <c r="LDP953" s="337"/>
      <c r="LDQ953" s="337"/>
      <c r="LDR953" s="337"/>
      <c r="LDS953" s="337"/>
      <c r="LDT953" s="337"/>
      <c r="LDU953" s="337"/>
      <c r="LDV953" s="337"/>
      <c r="LDW953" s="337"/>
      <c r="LDX953" s="337"/>
      <c r="LDY953" s="337"/>
      <c r="LDZ953" s="337"/>
      <c r="LEA953" s="337"/>
      <c r="LEB953" s="337"/>
      <c r="LEC953" s="337"/>
      <c r="LED953" s="337"/>
      <c r="LEE953" s="337"/>
      <c r="LEF953" s="337"/>
      <c r="LEG953" s="337"/>
      <c r="LEH953" s="337"/>
      <c r="LEI953" s="337"/>
      <c r="LEJ953" s="337"/>
      <c r="LEK953" s="337"/>
      <c r="LEL953" s="337"/>
      <c r="LEM953" s="337"/>
      <c r="LEN953" s="337"/>
      <c r="LEO953" s="337"/>
      <c r="LEP953" s="337"/>
      <c r="LEQ953" s="337"/>
      <c r="LER953" s="337"/>
      <c r="LES953" s="337"/>
      <c r="LET953" s="337"/>
      <c r="LEU953" s="337"/>
      <c r="LEV953" s="337"/>
      <c r="LEW953" s="337"/>
      <c r="LEX953" s="337"/>
      <c r="LEY953" s="337"/>
      <c r="LEZ953" s="337"/>
      <c r="LFA953" s="337"/>
      <c r="LFB953" s="337"/>
      <c r="LFC953" s="337"/>
      <c r="LFD953" s="337"/>
      <c r="LFE953" s="337"/>
      <c r="LFF953" s="337"/>
      <c r="LFG953" s="337"/>
      <c r="LFH953" s="337"/>
      <c r="LFI953" s="337"/>
      <c r="LFJ953" s="337"/>
      <c r="LFK953" s="337"/>
      <c r="LFL953" s="337"/>
      <c r="LFM953" s="337"/>
      <c r="LFN953" s="337"/>
      <c r="LFO953" s="337"/>
      <c r="LFP953" s="337"/>
      <c r="LFQ953" s="337"/>
      <c r="LFR953" s="337"/>
      <c r="LFS953" s="337"/>
      <c r="LFT953" s="337"/>
      <c r="LFU953" s="337"/>
      <c r="LFV953" s="337"/>
      <c r="LFW953" s="337"/>
      <c r="LFX953" s="337"/>
      <c r="LFY953" s="337"/>
      <c r="LFZ953" s="337"/>
      <c r="LGA953" s="337"/>
      <c r="LGB953" s="337"/>
      <c r="LGC953" s="337"/>
      <c r="LGD953" s="337"/>
      <c r="LGE953" s="337"/>
      <c r="LGF953" s="337"/>
      <c r="LGG953" s="337"/>
      <c r="LGH953" s="337"/>
      <c r="LGI953" s="337"/>
      <c r="LGJ953" s="337"/>
      <c r="LGK953" s="337"/>
      <c r="LGL953" s="337"/>
      <c r="LGM953" s="337"/>
      <c r="LGN953" s="337"/>
      <c r="LGO953" s="337"/>
      <c r="LGP953" s="337"/>
      <c r="LGQ953" s="337"/>
      <c r="LGR953" s="337"/>
      <c r="LGS953" s="337"/>
      <c r="LGT953" s="337"/>
      <c r="LGU953" s="337"/>
      <c r="LGV953" s="337"/>
      <c r="LGW953" s="337"/>
      <c r="LGX953" s="337"/>
      <c r="LGY953" s="337"/>
      <c r="LGZ953" s="337"/>
      <c r="LHA953" s="337"/>
      <c r="LHB953" s="337"/>
      <c r="LHC953" s="337"/>
      <c r="LHD953" s="337"/>
      <c r="LHE953" s="337"/>
      <c r="LHF953" s="337"/>
      <c r="LHG953" s="337"/>
      <c r="LHH953" s="337"/>
      <c r="LHI953" s="337"/>
      <c r="LHJ953" s="337"/>
      <c r="LHK953" s="337"/>
      <c r="LHL953" s="337"/>
      <c r="LHM953" s="337"/>
      <c r="LHN953" s="337"/>
      <c r="LHO953" s="337"/>
      <c r="LHP953" s="337"/>
      <c r="LHQ953" s="337"/>
      <c r="LHR953" s="337"/>
      <c r="LHS953" s="337"/>
      <c r="LHT953" s="337"/>
      <c r="LHU953" s="337"/>
      <c r="LHV953" s="337"/>
      <c r="LHW953" s="337"/>
      <c r="LHX953" s="337"/>
      <c r="LHY953" s="337"/>
      <c r="LHZ953" s="337"/>
      <c r="LIA953" s="337"/>
      <c r="LIB953" s="337"/>
      <c r="LIC953" s="337"/>
      <c r="LID953" s="337"/>
      <c r="LIE953" s="337"/>
      <c r="LIF953" s="337"/>
      <c r="LIG953" s="337"/>
      <c r="LIH953" s="337"/>
      <c r="LII953" s="337"/>
      <c r="LIJ953" s="337"/>
      <c r="LIK953" s="337"/>
      <c r="LIL953" s="337"/>
      <c r="LIM953" s="337"/>
      <c r="LIN953" s="337"/>
      <c r="LIO953" s="337"/>
      <c r="LIP953" s="337"/>
      <c r="LIQ953" s="337"/>
      <c r="LIR953" s="337"/>
      <c r="LIS953" s="337"/>
      <c r="LIT953" s="337"/>
      <c r="LIU953" s="337"/>
      <c r="LIV953" s="337"/>
      <c r="LIW953" s="337"/>
      <c r="LIX953" s="337"/>
      <c r="LIY953" s="337"/>
      <c r="LIZ953" s="337"/>
      <c r="LJA953" s="337"/>
      <c r="LJB953" s="337"/>
      <c r="LJC953" s="337"/>
      <c r="LJD953" s="337"/>
      <c r="LJE953" s="337"/>
      <c r="LJF953" s="337"/>
      <c r="LJG953" s="337"/>
      <c r="LJH953" s="337"/>
      <c r="LJI953" s="337"/>
      <c r="LJJ953" s="337"/>
      <c r="LJK953" s="337"/>
      <c r="LJL953" s="337"/>
      <c r="LJM953" s="337"/>
      <c r="LJN953" s="337"/>
      <c r="LJO953" s="337"/>
      <c r="LJP953" s="337"/>
      <c r="LJQ953" s="337"/>
      <c r="LJR953" s="337"/>
      <c r="LJS953" s="337"/>
      <c r="LJT953" s="337"/>
      <c r="LJU953" s="337"/>
      <c r="LJV953" s="337"/>
      <c r="LJW953" s="337"/>
      <c r="LJX953" s="337"/>
      <c r="LJY953" s="337"/>
      <c r="LJZ953" s="337"/>
      <c r="LKA953" s="337"/>
      <c r="LKB953" s="337"/>
      <c r="LKC953" s="337"/>
      <c r="LKD953" s="337"/>
      <c r="LKE953" s="337"/>
      <c r="LKF953" s="337"/>
      <c r="LKG953" s="337"/>
      <c r="LKH953" s="337"/>
      <c r="LKI953" s="337"/>
      <c r="LKJ953" s="337"/>
      <c r="LKK953" s="337"/>
      <c r="LKL953" s="337"/>
      <c r="LKM953" s="337"/>
      <c r="LKN953" s="337"/>
      <c r="LKO953" s="337"/>
      <c r="LKP953" s="337"/>
      <c r="LKQ953" s="337"/>
      <c r="LKR953" s="337"/>
      <c r="LKS953" s="337"/>
      <c r="LKT953" s="337"/>
      <c r="LKU953" s="337"/>
      <c r="LKV953" s="337"/>
      <c r="LKW953" s="337"/>
      <c r="LKX953" s="337"/>
      <c r="LKY953" s="337"/>
      <c r="LKZ953" s="337"/>
      <c r="LLA953" s="337"/>
      <c r="LLB953" s="337"/>
      <c r="LLC953" s="337"/>
      <c r="LLD953" s="337"/>
      <c r="LLE953" s="337"/>
      <c r="LLF953" s="337"/>
      <c r="LLG953" s="337"/>
      <c r="LLH953" s="337"/>
      <c r="LLI953" s="337"/>
      <c r="LLJ953" s="337"/>
      <c r="LLK953" s="337"/>
      <c r="LLL953" s="337"/>
      <c r="LLM953" s="337"/>
      <c r="LLN953" s="337"/>
      <c r="LLO953" s="337"/>
      <c r="LLP953" s="337"/>
      <c r="LLQ953" s="337"/>
      <c r="LLR953" s="337"/>
      <c r="LLS953" s="337"/>
      <c r="LLT953" s="337"/>
      <c r="LLU953" s="337"/>
      <c r="LLV953" s="337"/>
      <c r="LLW953" s="337"/>
      <c r="LLX953" s="337"/>
      <c r="LLY953" s="337"/>
      <c r="LLZ953" s="337"/>
      <c r="LMA953" s="337"/>
      <c r="LMB953" s="337"/>
      <c r="LMC953" s="337"/>
      <c r="LMD953" s="337"/>
      <c r="LME953" s="337"/>
      <c r="LMF953" s="337"/>
      <c r="LMG953" s="337"/>
      <c r="LMH953" s="337"/>
      <c r="LMI953" s="337"/>
      <c r="LMJ953" s="337"/>
      <c r="LMK953" s="337"/>
      <c r="LML953" s="337"/>
      <c r="LMM953" s="337"/>
      <c r="LMN953" s="337"/>
      <c r="LMO953" s="337"/>
      <c r="LMP953" s="337"/>
      <c r="LMQ953" s="337"/>
      <c r="LMR953" s="337"/>
      <c r="LMS953" s="337"/>
      <c r="LMT953" s="337"/>
      <c r="LMU953" s="337"/>
      <c r="LMV953" s="337"/>
      <c r="LMW953" s="337"/>
      <c r="LMX953" s="337"/>
      <c r="LMY953" s="337"/>
      <c r="LMZ953" s="337"/>
      <c r="LNA953" s="337"/>
      <c r="LNB953" s="337"/>
      <c r="LNC953" s="337"/>
      <c r="LND953" s="337"/>
      <c r="LNE953" s="337"/>
      <c r="LNF953" s="337"/>
      <c r="LNG953" s="337"/>
      <c r="LNH953" s="337"/>
      <c r="LNI953" s="337"/>
      <c r="LNJ953" s="337"/>
      <c r="LNK953" s="337"/>
      <c r="LNL953" s="337"/>
      <c r="LNM953" s="337"/>
      <c r="LNN953" s="337"/>
      <c r="LNO953" s="337"/>
      <c r="LNP953" s="337"/>
      <c r="LNQ953" s="337"/>
      <c r="LNR953" s="337"/>
      <c r="LNS953" s="337"/>
      <c r="LNT953" s="337"/>
      <c r="LNU953" s="337"/>
      <c r="LNV953" s="337"/>
      <c r="LNW953" s="337"/>
      <c r="LNX953" s="337"/>
      <c r="LNY953" s="337"/>
      <c r="LNZ953" s="337"/>
      <c r="LOA953" s="337"/>
      <c r="LOB953" s="337"/>
      <c r="LOC953" s="337"/>
      <c r="LOD953" s="337"/>
      <c r="LOE953" s="337"/>
      <c r="LOF953" s="337"/>
      <c r="LOG953" s="337"/>
      <c r="LOH953" s="337"/>
      <c r="LOI953" s="337"/>
      <c r="LOJ953" s="337"/>
      <c r="LOK953" s="337"/>
      <c r="LOL953" s="337"/>
      <c r="LOM953" s="337"/>
      <c r="LON953" s="337"/>
      <c r="LOO953" s="337"/>
      <c r="LOP953" s="337"/>
      <c r="LOQ953" s="337"/>
      <c r="LOR953" s="337"/>
      <c r="LOS953" s="337"/>
      <c r="LOT953" s="337"/>
      <c r="LOU953" s="337"/>
      <c r="LOV953" s="337"/>
      <c r="LOW953" s="337"/>
      <c r="LOX953" s="337"/>
      <c r="LOY953" s="337"/>
      <c r="LOZ953" s="337"/>
      <c r="LPA953" s="337"/>
      <c r="LPB953" s="337"/>
      <c r="LPC953" s="337"/>
      <c r="LPD953" s="337"/>
      <c r="LPE953" s="337"/>
      <c r="LPF953" s="337"/>
      <c r="LPG953" s="337"/>
      <c r="LPH953" s="337"/>
      <c r="LPI953" s="337"/>
      <c r="LPJ953" s="337"/>
      <c r="LPK953" s="337"/>
      <c r="LPL953" s="337"/>
      <c r="LPM953" s="337"/>
      <c r="LPN953" s="337"/>
      <c r="LPO953" s="337"/>
      <c r="LPP953" s="337"/>
      <c r="LPQ953" s="337"/>
      <c r="LPR953" s="337"/>
      <c r="LPS953" s="337"/>
      <c r="LPT953" s="337"/>
      <c r="LPU953" s="337"/>
      <c r="LPV953" s="337"/>
      <c r="LPW953" s="337"/>
      <c r="LPX953" s="337"/>
      <c r="LPY953" s="337"/>
      <c r="LPZ953" s="337"/>
      <c r="LQA953" s="337"/>
      <c r="LQB953" s="337"/>
      <c r="LQC953" s="337"/>
      <c r="LQD953" s="337"/>
      <c r="LQE953" s="337"/>
      <c r="LQF953" s="337"/>
      <c r="LQG953" s="337"/>
      <c r="LQH953" s="337"/>
      <c r="LQI953" s="337"/>
      <c r="LQJ953" s="337"/>
      <c r="LQK953" s="337"/>
      <c r="LQL953" s="337"/>
      <c r="LQM953" s="337"/>
      <c r="LQN953" s="337"/>
      <c r="LQO953" s="337"/>
      <c r="LQP953" s="337"/>
      <c r="LQQ953" s="337"/>
      <c r="LQR953" s="337"/>
      <c r="LQS953" s="337"/>
      <c r="LQT953" s="337"/>
      <c r="LQU953" s="337"/>
      <c r="LQV953" s="337"/>
      <c r="LQW953" s="337"/>
      <c r="LQX953" s="337"/>
      <c r="LQY953" s="337"/>
      <c r="LQZ953" s="337"/>
      <c r="LRA953" s="337"/>
      <c r="LRB953" s="337"/>
      <c r="LRC953" s="337"/>
      <c r="LRD953" s="337"/>
      <c r="LRE953" s="337"/>
      <c r="LRF953" s="337"/>
      <c r="LRG953" s="337"/>
      <c r="LRH953" s="337"/>
      <c r="LRI953" s="337"/>
      <c r="LRJ953" s="337"/>
      <c r="LRK953" s="337"/>
      <c r="LRL953" s="337"/>
      <c r="LRM953" s="337"/>
      <c r="LRN953" s="337"/>
      <c r="LRO953" s="337"/>
      <c r="LRP953" s="337"/>
      <c r="LRQ953" s="337"/>
      <c r="LRR953" s="337"/>
      <c r="LRS953" s="337"/>
      <c r="LRT953" s="337"/>
      <c r="LRU953" s="337"/>
      <c r="LRV953" s="337"/>
      <c r="LRW953" s="337"/>
      <c r="LRX953" s="337"/>
      <c r="LRY953" s="337"/>
      <c r="LRZ953" s="337"/>
      <c r="LSA953" s="337"/>
      <c r="LSB953" s="337"/>
      <c r="LSC953" s="337"/>
      <c r="LSD953" s="337"/>
      <c r="LSE953" s="337"/>
      <c r="LSF953" s="337"/>
      <c r="LSG953" s="337"/>
      <c r="LSH953" s="337"/>
      <c r="LSI953" s="337"/>
      <c r="LSJ953" s="337"/>
      <c r="LSK953" s="337"/>
      <c r="LSL953" s="337"/>
      <c r="LSM953" s="337"/>
      <c r="LSN953" s="337"/>
      <c r="LSO953" s="337"/>
      <c r="LSP953" s="337"/>
      <c r="LSQ953" s="337"/>
      <c r="LSR953" s="337"/>
      <c r="LSS953" s="337"/>
      <c r="LST953" s="337"/>
      <c r="LSU953" s="337"/>
      <c r="LSV953" s="337"/>
      <c r="LSW953" s="337"/>
      <c r="LSX953" s="337"/>
      <c r="LSY953" s="337"/>
      <c r="LSZ953" s="337"/>
      <c r="LTA953" s="337"/>
      <c r="LTB953" s="337"/>
      <c r="LTC953" s="337"/>
      <c r="LTD953" s="337"/>
      <c r="LTE953" s="337"/>
      <c r="LTF953" s="337"/>
      <c r="LTG953" s="337"/>
      <c r="LTH953" s="337"/>
      <c r="LTI953" s="337"/>
      <c r="LTJ953" s="337"/>
      <c r="LTK953" s="337"/>
      <c r="LTL953" s="337"/>
      <c r="LTM953" s="337"/>
      <c r="LTN953" s="337"/>
      <c r="LTO953" s="337"/>
      <c r="LTP953" s="337"/>
      <c r="LTQ953" s="337"/>
      <c r="LTR953" s="337"/>
      <c r="LTS953" s="337"/>
      <c r="LTT953" s="337"/>
      <c r="LTU953" s="337"/>
      <c r="LTV953" s="337"/>
      <c r="LTW953" s="337"/>
      <c r="LTX953" s="337"/>
      <c r="LTY953" s="337"/>
      <c r="LTZ953" s="337"/>
      <c r="LUA953" s="337"/>
      <c r="LUB953" s="337"/>
      <c r="LUC953" s="337"/>
      <c r="LUD953" s="337"/>
      <c r="LUE953" s="337"/>
      <c r="LUF953" s="337"/>
      <c r="LUG953" s="337"/>
      <c r="LUH953" s="337"/>
      <c r="LUI953" s="337"/>
      <c r="LUJ953" s="337"/>
      <c r="LUK953" s="337"/>
      <c r="LUL953" s="337"/>
      <c r="LUM953" s="337"/>
      <c r="LUN953" s="337"/>
      <c r="LUO953" s="337"/>
      <c r="LUP953" s="337"/>
      <c r="LUQ953" s="337"/>
      <c r="LUR953" s="337"/>
      <c r="LUS953" s="337"/>
      <c r="LUT953" s="337"/>
      <c r="LUU953" s="337"/>
      <c r="LUV953" s="337"/>
      <c r="LUW953" s="337"/>
      <c r="LUX953" s="337"/>
      <c r="LUY953" s="337"/>
      <c r="LUZ953" s="337"/>
      <c r="LVA953" s="337"/>
      <c r="LVB953" s="337"/>
      <c r="LVC953" s="337"/>
      <c r="LVD953" s="337"/>
      <c r="LVE953" s="337"/>
      <c r="LVF953" s="337"/>
      <c r="LVG953" s="337"/>
      <c r="LVH953" s="337"/>
      <c r="LVI953" s="337"/>
      <c r="LVJ953" s="337"/>
      <c r="LVK953" s="337"/>
      <c r="LVL953" s="337"/>
      <c r="LVM953" s="337"/>
      <c r="LVN953" s="337"/>
      <c r="LVO953" s="337"/>
      <c r="LVP953" s="337"/>
      <c r="LVQ953" s="337"/>
      <c r="LVR953" s="337"/>
      <c r="LVS953" s="337"/>
      <c r="LVT953" s="337"/>
      <c r="LVU953" s="337"/>
      <c r="LVV953" s="337"/>
      <c r="LVW953" s="337"/>
      <c r="LVX953" s="337"/>
      <c r="LVY953" s="337"/>
      <c r="LVZ953" s="337"/>
      <c r="LWA953" s="337"/>
      <c r="LWB953" s="337"/>
      <c r="LWC953" s="337"/>
      <c r="LWD953" s="337"/>
      <c r="LWE953" s="337"/>
      <c r="LWF953" s="337"/>
      <c r="LWG953" s="337"/>
      <c r="LWH953" s="337"/>
      <c r="LWI953" s="337"/>
      <c r="LWJ953" s="337"/>
      <c r="LWK953" s="337"/>
      <c r="LWL953" s="337"/>
      <c r="LWM953" s="337"/>
      <c r="LWN953" s="337"/>
      <c r="LWO953" s="337"/>
      <c r="LWP953" s="337"/>
      <c r="LWQ953" s="337"/>
      <c r="LWR953" s="337"/>
      <c r="LWS953" s="337"/>
      <c r="LWT953" s="337"/>
      <c r="LWU953" s="337"/>
      <c r="LWV953" s="337"/>
      <c r="LWW953" s="337"/>
      <c r="LWX953" s="337"/>
      <c r="LWY953" s="337"/>
      <c r="LWZ953" s="337"/>
      <c r="LXA953" s="337"/>
      <c r="LXB953" s="337"/>
      <c r="LXC953" s="337"/>
      <c r="LXD953" s="337"/>
      <c r="LXE953" s="337"/>
      <c r="LXF953" s="337"/>
      <c r="LXG953" s="337"/>
      <c r="LXH953" s="337"/>
      <c r="LXI953" s="337"/>
      <c r="LXJ953" s="337"/>
      <c r="LXK953" s="337"/>
      <c r="LXL953" s="337"/>
      <c r="LXM953" s="337"/>
      <c r="LXN953" s="337"/>
      <c r="LXO953" s="337"/>
      <c r="LXP953" s="337"/>
      <c r="LXQ953" s="337"/>
      <c r="LXR953" s="337"/>
      <c r="LXS953" s="337"/>
      <c r="LXT953" s="337"/>
      <c r="LXU953" s="337"/>
      <c r="LXV953" s="337"/>
      <c r="LXW953" s="337"/>
      <c r="LXX953" s="337"/>
      <c r="LXY953" s="337"/>
      <c r="LXZ953" s="337"/>
      <c r="LYA953" s="337"/>
      <c r="LYB953" s="337"/>
      <c r="LYC953" s="337"/>
      <c r="LYD953" s="337"/>
      <c r="LYE953" s="337"/>
      <c r="LYF953" s="337"/>
      <c r="LYG953" s="337"/>
      <c r="LYH953" s="337"/>
      <c r="LYI953" s="337"/>
      <c r="LYJ953" s="337"/>
      <c r="LYK953" s="337"/>
      <c r="LYL953" s="337"/>
      <c r="LYM953" s="337"/>
      <c r="LYN953" s="337"/>
      <c r="LYO953" s="337"/>
      <c r="LYP953" s="337"/>
      <c r="LYQ953" s="337"/>
      <c r="LYR953" s="337"/>
      <c r="LYS953" s="337"/>
      <c r="LYT953" s="337"/>
      <c r="LYU953" s="337"/>
      <c r="LYV953" s="337"/>
      <c r="LYW953" s="337"/>
      <c r="LYX953" s="337"/>
      <c r="LYY953" s="337"/>
      <c r="LYZ953" s="337"/>
      <c r="LZA953" s="337"/>
      <c r="LZB953" s="337"/>
      <c r="LZC953" s="337"/>
      <c r="LZD953" s="337"/>
      <c r="LZE953" s="337"/>
      <c r="LZF953" s="337"/>
      <c r="LZG953" s="337"/>
      <c r="LZH953" s="337"/>
      <c r="LZI953" s="337"/>
      <c r="LZJ953" s="337"/>
      <c r="LZK953" s="337"/>
      <c r="LZL953" s="337"/>
      <c r="LZM953" s="337"/>
      <c r="LZN953" s="337"/>
      <c r="LZO953" s="337"/>
      <c r="LZP953" s="337"/>
      <c r="LZQ953" s="337"/>
      <c r="LZR953" s="337"/>
      <c r="LZS953" s="337"/>
      <c r="LZT953" s="337"/>
      <c r="LZU953" s="337"/>
      <c r="LZV953" s="337"/>
      <c r="LZW953" s="337"/>
      <c r="LZX953" s="337"/>
      <c r="LZY953" s="337"/>
      <c r="LZZ953" s="337"/>
      <c r="MAA953" s="337"/>
      <c r="MAB953" s="337"/>
      <c r="MAC953" s="337"/>
      <c r="MAD953" s="337"/>
      <c r="MAE953" s="337"/>
      <c r="MAF953" s="337"/>
      <c r="MAG953" s="337"/>
      <c r="MAH953" s="337"/>
      <c r="MAI953" s="337"/>
      <c r="MAJ953" s="337"/>
      <c r="MAK953" s="337"/>
      <c r="MAL953" s="337"/>
      <c r="MAM953" s="337"/>
      <c r="MAN953" s="337"/>
      <c r="MAO953" s="337"/>
      <c r="MAP953" s="337"/>
      <c r="MAQ953" s="337"/>
      <c r="MAR953" s="337"/>
      <c r="MAS953" s="337"/>
      <c r="MAT953" s="337"/>
      <c r="MAU953" s="337"/>
      <c r="MAV953" s="337"/>
      <c r="MAW953" s="337"/>
      <c r="MAX953" s="337"/>
      <c r="MAY953" s="337"/>
      <c r="MAZ953" s="337"/>
      <c r="MBA953" s="337"/>
      <c r="MBB953" s="337"/>
      <c r="MBC953" s="337"/>
      <c r="MBD953" s="337"/>
      <c r="MBE953" s="337"/>
      <c r="MBF953" s="337"/>
      <c r="MBG953" s="337"/>
      <c r="MBH953" s="337"/>
      <c r="MBI953" s="337"/>
      <c r="MBJ953" s="337"/>
      <c r="MBK953" s="337"/>
      <c r="MBL953" s="337"/>
      <c r="MBM953" s="337"/>
      <c r="MBN953" s="337"/>
      <c r="MBO953" s="337"/>
      <c r="MBP953" s="337"/>
      <c r="MBQ953" s="337"/>
      <c r="MBR953" s="337"/>
      <c r="MBS953" s="337"/>
      <c r="MBT953" s="337"/>
      <c r="MBU953" s="337"/>
      <c r="MBV953" s="337"/>
      <c r="MBW953" s="337"/>
      <c r="MBX953" s="337"/>
      <c r="MBY953" s="337"/>
      <c r="MBZ953" s="337"/>
      <c r="MCA953" s="337"/>
      <c r="MCB953" s="337"/>
      <c r="MCC953" s="337"/>
      <c r="MCD953" s="337"/>
      <c r="MCE953" s="337"/>
      <c r="MCF953" s="337"/>
      <c r="MCG953" s="337"/>
      <c r="MCH953" s="337"/>
      <c r="MCI953" s="337"/>
      <c r="MCJ953" s="337"/>
      <c r="MCK953" s="337"/>
      <c r="MCL953" s="337"/>
      <c r="MCM953" s="337"/>
      <c r="MCN953" s="337"/>
      <c r="MCO953" s="337"/>
      <c r="MCP953" s="337"/>
      <c r="MCQ953" s="337"/>
      <c r="MCR953" s="337"/>
      <c r="MCS953" s="337"/>
      <c r="MCT953" s="337"/>
      <c r="MCU953" s="337"/>
      <c r="MCV953" s="337"/>
      <c r="MCW953" s="337"/>
      <c r="MCX953" s="337"/>
      <c r="MCY953" s="337"/>
      <c r="MCZ953" s="337"/>
      <c r="MDA953" s="337"/>
      <c r="MDB953" s="337"/>
      <c r="MDC953" s="337"/>
      <c r="MDD953" s="337"/>
      <c r="MDE953" s="337"/>
      <c r="MDF953" s="337"/>
      <c r="MDG953" s="337"/>
      <c r="MDH953" s="337"/>
      <c r="MDI953" s="337"/>
      <c r="MDJ953" s="337"/>
      <c r="MDK953" s="337"/>
      <c r="MDL953" s="337"/>
      <c r="MDM953" s="337"/>
      <c r="MDN953" s="337"/>
      <c r="MDO953" s="337"/>
      <c r="MDP953" s="337"/>
      <c r="MDQ953" s="337"/>
      <c r="MDR953" s="337"/>
      <c r="MDS953" s="337"/>
      <c r="MDT953" s="337"/>
      <c r="MDU953" s="337"/>
      <c r="MDV953" s="337"/>
      <c r="MDW953" s="337"/>
      <c r="MDX953" s="337"/>
      <c r="MDY953" s="337"/>
      <c r="MDZ953" s="337"/>
      <c r="MEA953" s="337"/>
      <c r="MEB953" s="337"/>
      <c r="MEC953" s="337"/>
      <c r="MED953" s="337"/>
      <c r="MEE953" s="337"/>
      <c r="MEF953" s="337"/>
      <c r="MEG953" s="337"/>
      <c r="MEH953" s="337"/>
      <c r="MEI953" s="337"/>
      <c r="MEJ953" s="337"/>
      <c r="MEK953" s="337"/>
      <c r="MEL953" s="337"/>
      <c r="MEM953" s="337"/>
      <c r="MEN953" s="337"/>
      <c r="MEO953" s="337"/>
      <c r="MEP953" s="337"/>
      <c r="MEQ953" s="337"/>
      <c r="MER953" s="337"/>
      <c r="MES953" s="337"/>
      <c r="MET953" s="337"/>
      <c r="MEU953" s="337"/>
      <c r="MEV953" s="337"/>
      <c r="MEW953" s="337"/>
      <c r="MEX953" s="337"/>
      <c r="MEY953" s="337"/>
      <c r="MEZ953" s="337"/>
      <c r="MFA953" s="337"/>
      <c r="MFB953" s="337"/>
      <c r="MFC953" s="337"/>
      <c r="MFD953" s="337"/>
      <c r="MFE953" s="337"/>
      <c r="MFF953" s="337"/>
      <c r="MFG953" s="337"/>
      <c r="MFH953" s="337"/>
      <c r="MFI953" s="337"/>
      <c r="MFJ953" s="337"/>
      <c r="MFK953" s="337"/>
      <c r="MFL953" s="337"/>
      <c r="MFM953" s="337"/>
      <c r="MFN953" s="337"/>
      <c r="MFO953" s="337"/>
      <c r="MFP953" s="337"/>
      <c r="MFQ953" s="337"/>
      <c r="MFR953" s="337"/>
      <c r="MFS953" s="337"/>
      <c r="MFT953" s="337"/>
      <c r="MFU953" s="337"/>
      <c r="MFV953" s="337"/>
      <c r="MFW953" s="337"/>
      <c r="MFX953" s="337"/>
      <c r="MFY953" s="337"/>
      <c r="MFZ953" s="337"/>
      <c r="MGA953" s="337"/>
      <c r="MGB953" s="337"/>
      <c r="MGC953" s="337"/>
      <c r="MGD953" s="337"/>
      <c r="MGE953" s="337"/>
      <c r="MGF953" s="337"/>
      <c r="MGG953" s="337"/>
      <c r="MGH953" s="337"/>
      <c r="MGI953" s="337"/>
      <c r="MGJ953" s="337"/>
      <c r="MGK953" s="337"/>
      <c r="MGL953" s="337"/>
      <c r="MGM953" s="337"/>
      <c r="MGN953" s="337"/>
      <c r="MGO953" s="337"/>
      <c r="MGP953" s="337"/>
      <c r="MGQ953" s="337"/>
      <c r="MGR953" s="337"/>
      <c r="MGS953" s="337"/>
      <c r="MGT953" s="337"/>
      <c r="MGU953" s="337"/>
      <c r="MGV953" s="337"/>
      <c r="MGW953" s="337"/>
      <c r="MGX953" s="337"/>
      <c r="MGY953" s="337"/>
      <c r="MGZ953" s="337"/>
      <c r="MHA953" s="337"/>
      <c r="MHB953" s="337"/>
      <c r="MHC953" s="337"/>
      <c r="MHD953" s="337"/>
      <c r="MHE953" s="337"/>
      <c r="MHF953" s="337"/>
      <c r="MHG953" s="337"/>
      <c r="MHH953" s="337"/>
      <c r="MHI953" s="337"/>
      <c r="MHJ953" s="337"/>
      <c r="MHK953" s="337"/>
      <c r="MHL953" s="337"/>
      <c r="MHM953" s="337"/>
      <c r="MHN953" s="337"/>
      <c r="MHO953" s="337"/>
      <c r="MHP953" s="337"/>
      <c r="MHQ953" s="337"/>
      <c r="MHR953" s="337"/>
      <c r="MHS953" s="337"/>
      <c r="MHT953" s="337"/>
      <c r="MHU953" s="337"/>
      <c r="MHV953" s="337"/>
      <c r="MHW953" s="337"/>
      <c r="MHX953" s="337"/>
      <c r="MHY953" s="337"/>
      <c r="MHZ953" s="337"/>
      <c r="MIA953" s="337"/>
      <c r="MIB953" s="337"/>
      <c r="MIC953" s="337"/>
      <c r="MID953" s="337"/>
      <c r="MIE953" s="337"/>
      <c r="MIF953" s="337"/>
      <c r="MIG953" s="337"/>
      <c r="MIH953" s="337"/>
      <c r="MII953" s="337"/>
      <c r="MIJ953" s="337"/>
      <c r="MIK953" s="337"/>
      <c r="MIL953" s="337"/>
      <c r="MIM953" s="337"/>
      <c r="MIN953" s="337"/>
      <c r="MIO953" s="337"/>
      <c r="MIP953" s="337"/>
      <c r="MIQ953" s="337"/>
      <c r="MIR953" s="337"/>
      <c r="MIS953" s="337"/>
      <c r="MIT953" s="337"/>
      <c r="MIU953" s="337"/>
      <c r="MIV953" s="337"/>
      <c r="MIW953" s="337"/>
      <c r="MIX953" s="337"/>
      <c r="MIY953" s="337"/>
      <c r="MIZ953" s="337"/>
      <c r="MJA953" s="337"/>
      <c r="MJB953" s="337"/>
      <c r="MJC953" s="337"/>
      <c r="MJD953" s="337"/>
      <c r="MJE953" s="337"/>
      <c r="MJF953" s="337"/>
      <c r="MJG953" s="337"/>
      <c r="MJH953" s="337"/>
      <c r="MJI953" s="337"/>
      <c r="MJJ953" s="337"/>
      <c r="MJK953" s="337"/>
      <c r="MJL953" s="337"/>
      <c r="MJM953" s="337"/>
      <c r="MJN953" s="337"/>
      <c r="MJO953" s="337"/>
      <c r="MJP953" s="337"/>
      <c r="MJQ953" s="337"/>
      <c r="MJR953" s="337"/>
      <c r="MJS953" s="337"/>
      <c r="MJT953" s="337"/>
      <c r="MJU953" s="337"/>
      <c r="MJV953" s="337"/>
      <c r="MJW953" s="337"/>
      <c r="MJX953" s="337"/>
      <c r="MJY953" s="337"/>
      <c r="MJZ953" s="337"/>
      <c r="MKA953" s="337"/>
      <c r="MKB953" s="337"/>
      <c r="MKC953" s="337"/>
      <c r="MKD953" s="337"/>
      <c r="MKE953" s="337"/>
      <c r="MKF953" s="337"/>
      <c r="MKG953" s="337"/>
      <c r="MKH953" s="337"/>
      <c r="MKI953" s="337"/>
      <c r="MKJ953" s="337"/>
      <c r="MKK953" s="337"/>
      <c r="MKL953" s="337"/>
      <c r="MKM953" s="337"/>
      <c r="MKN953" s="337"/>
      <c r="MKO953" s="337"/>
      <c r="MKP953" s="337"/>
      <c r="MKQ953" s="337"/>
      <c r="MKR953" s="337"/>
      <c r="MKS953" s="337"/>
      <c r="MKT953" s="337"/>
      <c r="MKU953" s="337"/>
      <c r="MKV953" s="337"/>
      <c r="MKW953" s="337"/>
      <c r="MKX953" s="337"/>
      <c r="MKY953" s="337"/>
      <c r="MKZ953" s="337"/>
      <c r="MLA953" s="337"/>
      <c r="MLB953" s="337"/>
      <c r="MLC953" s="337"/>
      <c r="MLD953" s="337"/>
      <c r="MLE953" s="337"/>
      <c r="MLF953" s="337"/>
      <c r="MLG953" s="337"/>
      <c r="MLH953" s="337"/>
      <c r="MLI953" s="337"/>
      <c r="MLJ953" s="337"/>
      <c r="MLK953" s="337"/>
      <c r="MLL953" s="337"/>
      <c r="MLM953" s="337"/>
      <c r="MLN953" s="337"/>
      <c r="MLO953" s="337"/>
      <c r="MLP953" s="337"/>
      <c r="MLQ953" s="337"/>
      <c r="MLR953" s="337"/>
      <c r="MLS953" s="337"/>
      <c r="MLT953" s="337"/>
      <c r="MLU953" s="337"/>
      <c r="MLV953" s="337"/>
      <c r="MLW953" s="337"/>
      <c r="MLX953" s="337"/>
      <c r="MLY953" s="337"/>
      <c r="MLZ953" s="337"/>
      <c r="MMA953" s="337"/>
      <c r="MMB953" s="337"/>
      <c r="MMC953" s="337"/>
      <c r="MMD953" s="337"/>
      <c r="MME953" s="337"/>
      <c r="MMF953" s="337"/>
      <c r="MMG953" s="337"/>
      <c r="MMH953" s="337"/>
      <c r="MMI953" s="337"/>
      <c r="MMJ953" s="337"/>
      <c r="MMK953" s="337"/>
      <c r="MML953" s="337"/>
      <c r="MMM953" s="337"/>
      <c r="MMN953" s="337"/>
      <c r="MMO953" s="337"/>
      <c r="MMP953" s="337"/>
      <c r="MMQ953" s="337"/>
      <c r="MMR953" s="337"/>
      <c r="MMS953" s="337"/>
      <c r="MMT953" s="337"/>
      <c r="MMU953" s="337"/>
      <c r="MMV953" s="337"/>
      <c r="MMW953" s="337"/>
      <c r="MMX953" s="337"/>
      <c r="MMY953" s="337"/>
      <c r="MMZ953" s="337"/>
      <c r="MNA953" s="337"/>
      <c r="MNB953" s="337"/>
      <c r="MNC953" s="337"/>
      <c r="MND953" s="337"/>
      <c r="MNE953" s="337"/>
      <c r="MNF953" s="337"/>
      <c r="MNG953" s="337"/>
      <c r="MNH953" s="337"/>
      <c r="MNI953" s="337"/>
      <c r="MNJ953" s="337"/>
      <c r="MNK953" s="337"/>
      <c r="MNL953" s="337"/>
      <c r="MNM953" s="337"/>
      <c r="MNN953" s="337"/>
      <c r="MNO953" s="337"/>
      <c r="MNP953" s="337"/>
      <c r="MNQ953" s="337"/>
      <c r="MNR953" s="337"/>
      <c r="MNS953" s="337"/>
      <c r="MNT953" s="337"/>
      <c r="MNU953" s="337"/>
      <c r="MNV953" s="337"/>
      <c r="MNW953" s="337"/>
      <c r="MNX953" s="337"/>
      <c r="MNY953" s="337"/>
      <c r="MNZ953" s="337"/>
      <c r="MOA953" s="337"/>
      <c r="MOB953" s="337"/>
      <c r="MOC953" s="337"/>
      <c r="MOD953" s="337"/>
      <c r="MOE953" s="337"/>
      <c r="MOF953" s="337"/>
      <c r="MOG953" s="337"/>
      <c r="MOH953" s="337"/>
      <c r="MOI953" s="337"/>
      <c r="MOJ953" s="337"/>
      <c r="MOK953" s="337"/>
      <c r="MOL953" s="337"/>
      <c r="MOM953" s="337"/>
      <c r="MON953" s="337"/>
      <c r="MOO953" s="337"/>
      <c r="MOP953" s="337"/>
      <c r="MOQ953" s="337"/>
      <c r="MOR953" s="337"/>
      <c r="MOS953" s="337"/>
      <c r="MOT953" s="337"/>
      <c r="MOU953" s="337"/>
      <c r="MOV953" s="337"/>
      <c r="MOW953" s="337"/>
      <c r="MOX953" s="337"/>
      <c r="MOY953" s="337"/>
      <c r="MOZ953" s="337"/>
      <c r="MPA953" s="337"/>
      <c r="MPB953" s="337"/>
      <c r="MPC953" s="337"/>
      <c r="MPD953" s="337"/>
      <c r="MPE953" s="337"/>
      <c r="MPF953" s="337"/>
      <c r="MPG953" s="337"/>
      <c r="MPH953" s="337"/>
      <c r="MPI953" s="337"/>
      <c r="MPJ953" s="337"/>
      <c r="MPK953" s="337"/>
      <c r="MPL953" s="337"/>
      <c r="MPM953" s="337"/>
      <c r="MPN953" s="337"/>
      <c r="MPO953" s="337"/>
      <c r="MPP953" s="337"/>
      <c r="MPQ953" s="337"/>
      <c r="MPR953" s="337"/>
      <c r="MPS953" s="337"/>
      <c r="MPT953" s="337"/>
      <c r="MPU953" s="337"/>
      <c r="MPV953" s="337"/>
      <c r="MPW953" s="337"/>
      <c r="MPX953" s="337"/>
      <c r="MPY953" s="337"/>
      <c r="MPZ953" s="337"/>
      <c r="MQA953" s="337"/>
      <c r="MQB953" s="337"/>
      <c r="MQC953" s="337"/>
      <c r="MQD953" s="337"/>
      <c r="MQE953" s="337"/>
      <c r="MQF953" s="337"/>
      <c r="MQG953" s="337"/>
      <c r="MQH953" s="337"/>
      <c r="MQI953" s="337"/>
      <c r="MQJ953" s="337"/>
      <c r="MQK953" s="337"/>
      <c r="MQL953" s="337"/>
      <c r="MQM953" s="337"/>
      <c r="MQN953" s="337"/>
      <c r="MQO953" s="337"/>
      <c r="MQP953" s="337"/>
      <c r="MQQ953" s="337"/>
      <c r="MQR953" s="337"/>
      <c r="MQS953" s="337"/>
      <c r="MQT953" s="337"/>
      <c r="MQU953" s="337"/>
      <c r="MQV953" s="337"/>
      <c r="MQW953" s="337"/>
      <c r="MQX953" s="337"/>
      <c r="MQY953" s="337"/>
      <c r="MQZ953" s="337"/>
      <c r="MRA953" s="337"/>
      <c r="MRB953" s="337"/>
      <c r="MRC953" s="337"/>
      <c r="MRD953" s="337"/>
      <c r="MRE953" s="337"/>
      <c r="MRF953" s="337"/>
      <c r="MRG953" s="337"/>
      <c r="MRH953" s="337"/>
      <c r="MRI953" s="337"/>
      <c r="MRJ953" s="337"/>
      <c r="MRK953" s="337"/>
      <c r="MRL953" s="337"/>
      <c r="MRM953" s="337"/>
      <c r="MRN953" s="337"/>
      <c r="MRO953" s="337"/>
      <c r="MRP953" s="337"/>
      <c r="MRQ953" s="337"/>
      <c r="MRR953" s="337"/>
      <c r="MRS953" s="337"/>
      <c r="MRT953" s="337"/>
      <c r="MRU953" s="337"/>
      <c r="MRV953" s="337"/>
      <c r="MRW953" s="337"/>
      <c r="MRX953" s="337"/>
      <c r="MRY953" s="337"/>
      <c r="MRZ953" s="337"/>
      <c r="MSA953" s="337"/>
      <c r="MSB953" s="337"/>
      <c r="MSC953" s="337"/>
      <c r="MSD953" s="337"/>
      <c r="MSE953" s="337"/>
      <c r="MSF953" s="337"/>
      <c r="MSG953" s="337"/>
      <c r="MSH953" s="337"/>
      <c r="MSI953" s="337"/>
      <c r="MSJ953" s="337"/>
      <c r="MSK953" s="337"/>
      <c r="MSL953" s="337"/>
      <c r="MSM953" s="337"/>
      <c r="MSN953" s="337"/>
      <c r="MSO953" s="337"/>
      <c r="MSP953" s="337"/>
      <c r="MSQ953" s="337"/>
      <c r="MSR953" s="337"/>
      <c r="MSS953" s="337"/>
      <c r="MST953" s="337"/>
      <c r="MSU953" s="337"/>
      <c r="MSV953" s="337"/>
      <c r="MSW953" s="337"/>
      <c r="MSX953" s="337"/>
      <c r="MSY953" s="337"/>
      <c r="MSZ953" s="337"/>
      <c r="MTA953" s="337"/>
      <c r="MTB953" s="337"/>
      <c r="MTC953" s="337"/>
      <c r="MTD953" s="337"/>
      <c r="MTE953" s="337"/>
      <c r="MTF953" s="337"/>
      <c r="MTG953" s="337"/>
      <c r="MTH953" s="337"/>
      <c r="MTI953" s="337"/>
      <c r="MTJ953" s="337"/>
      <c r="MTK953" s="337"/>
      <c r="MTL953" s="337"/>
      <c r="MTM953" s="337"/>
      <c r="MTN953" s="337"/>
      <c r="MTO953" s="337"/>
      <c r="MTP953" s="337"/>
      <c r="MTQ953" s="337"/>
      <c r="MTR953" s="337"/>
      <c r="MTS953" s="337"/>
      <c r="MTT953" s="337"/>
      <c r="MTU953" s="337"/>
      <c r="MTV953" s="337"/>
      <c r="MTW953" s="337"/>
      <c r="MTX953" s="337"/>
      <c r="MTY953" s="337"/>
      <c r="MTZ953" s="337"/>
      <c r="MUA953" s="337"/>
      <c r="MUB953" s="337"/>
      <c r="MUC953" s="337"/>
      <c r="MUD953" s="337"/>
      <c r="MUE953" s="337"/>
      <c r="MUF953" s="337"/>
      <c r="MUG953" s="337"/>
      <c r="MUH953" s="337"/>
      <c r="MUI953" s="337"/>
      <c r="MUJ953" s="337"/>
      <c r="MUK953" s="337"/>
      <c r="MUL953" s="337"/>
      <c r="MUM953" s="337"/>
      <c r="MUN953" s="337"/>
      <c r="MUO953" s="337"/>
      <c r="MUP953" s="337"/>
      <c r="MUQ953" s="337"/>
      <c r="MUR953" s="337"/>
      <c r="MUS953" s="337"/>
      <c r="MUT953" s="337"/>
      <c r="MUU953" s="337"/>
      <c r="MUV953" s="337"/>
      <c r="MUW953" s="337"/>
      <c r="MUX953" s="337"/>
      <c r="MUY953" s="337"/>
      <c r="MUZ953" s="337"/>
      <c r="MVA953" s="337"/>
      <c r="MVB953" s="337"/>
      <c r="MVC953" s="337"/>
      <c r="MVD953" s="337"/>
      <c r="MVE953" s="337"/>
      <c r="MVF953" s="337"/>
      <c r="MVG953" s="337"/>
      <c r="MVH953" s="337"/>
      <c r="MVI953" s="337"/>
      <c r="MVJ953" s="337"/>
      <c r="MVK953" s="337"/>
      <c r="MVL953" s="337"/>
      <c r="MVM953" s="337"/>
      <c r="MVN953" s="337"/>
      <c r="MVO953" s="337"/>
      <c r="MVP953" s="337"/>
      <c r="MVQ953" s="337"/>
      <c r="MVR953" s="337"/>
      <c r="MVS953" s="337"/>
      <c r="MVT953" s="337"/>
      <c r="MVU953" s="337"/>
      <c r="MVV953" s="337"/>
      <c r="MVW953" s="337"/>
      <c r="MVX953" s="337"/>
      <c r="MVY953" s="337"/>
      <c r="MVZ953" s="337"/>
      <c r="MWA953" s="337"/>
      <c r="MWB953" s="337"/>
      <c r="MWC953" s="337"/>
      <c r="MWD953" s="337"/>
      <c r="MWE953" s="337"/>
      <c r="MWF953" s="337"/>
      <c r="MWG953" s="337"/>
      <c r="MWH953" s="337"/>
      <c r="MWI953" s="337"/>
      <c r="MWJ953" s="337"/>
      <c r="MWK953" s="337"/>
      <c r="MWL953" s="337"/>
      <c r="MWM953" s="337"/>
      <c r="MWN953" s="337"/>
      <c r="MWO953" s="337"/>
      <c r="MWP953" s="337"/>
      <c r="MWQ953" s="337"/>
      <c r="MWR953" s="337"/>
      <c r="MWS953" s="337"/>
      <c r="MWT953" s="337"/>
      <c r="MWU953" s="337"/>
      <c r="MWV953" s="337"/>
      <c r="MWW953" s="337"/>
      <c r="MWX953" s="337"/>
      <c r="MWY953" s="337"/>
      <c r="MWZ953" s="337"/>
      <c r="MXA953" s="337"/>
      <c r="MXB953" s="337"/>
      <c r="MXC953" s="337"/>
      <c r="MXD953" s="337"/>
      <c r="MXE953" s="337"/>
      <c r="MXF953" s="337"/>
      <c r="MXG953" s="337"/>
      <c r="MXH953" s="337"/>
      <c r="MXI953" s="337"/>
      <c r="MXJ953" s="337"/>
      <c r="MXK953" s="337"/>
      <c r="MXL953" s="337"/>
      <c r="MXM953" s="337"/>
      <c r="MXN953" s="337"/>
      <c r="MXO953" s="337"/>
      <c r="MXP953" s="337"/>
      <c r="MXQ953" s="337"/>
      <c r="MXR953" s="337"/>
      <c r="MXS953" s="337"/>
      <c r="MXT953" s="337"/>
      <c r="MXU953" s="337"/>
      <c r="MXV953" s="337"/>
      <c r="MXW953" s="337"/>
      <c r="MXX953" s="337"/>
      <c r="MXY953" s="337"/>
      <c r="MXZ953" s="337"/>
      <c r="MYA953" s="337"/>
      <c r="MYB953" s="337"/>
      <c r="MYC953" s="337"/>
      <c r="MYD953" s="337"/>
      <c r="MYE953" s="337"/>
      <c r="MYF953" s="337"/>
      <c r="MYG953" s="337"/>
      <c r="MYH953" s="337"/>
      <c r="MYI953" s="337"/>
      <c r="MYJ953" s="337"/>
      <c r="MYK953" s="337"/>
      <c r="MYL953" s="337"/>
      <c r="MYM953" s="337"/>
      <c r="MYN953" s="337"/>
      <c r="MYO953" s="337"/>
      <c r="MYP953" s="337"/>
      <c r="MYQ953" s="337"/>
      <c r="MYR953" s="337"/>
      <c r="MYS953" s="337"/>
      <c r="MYT953" s="337"/>
      <c r="MYU953" s="337"/>
      <c r="MYV953" s="337"/>
      <c r="MYW953" s="337"/>
      <c r="MYX953" s="337"/>
      <c r="MYY953" s="337"/>
      <c r="MYZ953" s="337"/>
      <c r="MZA953" s="337"/>
      <c r="MZB953" s="337"/>
      <c r="MZC953" s="337"/>
      <c r="MZD953" s="337"/>
      <c r="MZE953" s="337"/>
      <c r="MZF953" s="337"/>
      <c r="MZG953" s="337"/>
      <c r="MZH953" s="337"/>
      <c r="MZI953" s="337"/>
      <c r="MZJ953" s="337"/>
      <c r="MZK953" s="337"/>
      <c r="MZL953" s="337"/>
      <c r="MZM953" s="337"/>
      <c r="MZN953" s="337"/>
      <c r="MZO953" s="337"/>
      <c r="MZP953" s="337"/>
      <c r="MZQ953" s="337"/>
      <c r="MZR953" s="337"/>
      <c r="MZS953" s="337"/>
      <c r="MZT953" s="337"/>
      <c r="MZU953" s="337"/>
      <c r="MZV953" s="337"/>
      <c r="MZW953" s="337"/>
      <c r="MZX953" s="337"/>
      <c r="MZY953" s="337"/>
      <c r="MZZ953" s="337"/>
      <c r="NAA953" s="337"/>
      <c r="NAB953" s="337"/>
      <c r="NAC953" s="337"/>
      <c r="NAD953" s="337"/>
      <c r="NAE953" s="337"/>
      <c r="NAF953" s="337"/>
      <c r="NAG953" s="337"/>
      <c r="NAH953" s="337"/>
      <c r="NAI953" s="337"/>
      <c r="NAJ953" s="337"/>
      <c r="NAK953" s="337"/>
      <c r="NAL953" s="337"/>
      <c r="NAM953" s="337"/>
      <c r="NAN953" s="337"/>
      <c r="NAO953" s="337"/>
      <c r="NAP953" s="337"/>
      <c r="NAQ953" s="337"/>
      <c r="NAR953" s="337"/>
      <c r="NAS953" s="337"/>
      <c r="NAT953" s="337"/>
      <c r="NAU953" s="337"/>
      <c r="NAV953" s="337"/>
      <c r="NAW953" s="337"/>
      <c r="NAX953" s="337"/>
      <c r="NAY953" s="337"/>
      <c r="NAZ953" s="337"/>
      <c r="NBA953" s="337"/>
      <c r="NBB953" s="337"/>
      <c r="NBC953" s="337"/>
      <c r="NBD953" s="337"/>
      <c r="NBE953" s="337"/>
      <c r="NBF953" s="337"/>
      <c r="NBG953" s="337"/>
      <c r="NBH953" s="337"/>
      <c r="NBI953" s="337"/>
      <c r="NBJ953" s="337"/>
      <c r="NBK953" s="337"/>
      <c r="NBL953" s="337"/>
      <c r="NBM953" s="337"/>
      <c r="NBN953" s="337"/>
      <c r="NBO953" s="337"/>
      <c r="NBP953" s="337"/>
      <c r="NBQ953" s="337"/>
      <c r="NBR953" s="337"/>
      <c r="NBS953" s="337"/>
      <c r="NBT953" s="337"/>
      <c r="NBU953" s="337"/>
      <c r="NBV953" s="337"/>
      <c r="NBW953" s="337"/>
      <c r="NBX953" s="337"/>
      <c r="NBY953" s="337"/>
      <c r="NBZ953" s="337"/>
      <c r="NCA953" s="337"/>
      <c r="NCB953" s="337"/>
      <c r="NCC953" s="337"/>
      <c r="NCD953" s="337"/>
      <c r="NCE953" s="337"/>
      <c r="NCF953" s="337"/>
      <c r="NCG953" s="337"/>
      <c r="NCH953" s="337"/>
      <c r="NCI953" s="337"/>
      <c r="NCJ953" s="337"/>
      <c r="NCK953" s="337"/>
      <c r="NCL953" s="337"/>
      <c r="NCM953" s="337"/>
      <c r="NCN953" s="337"/>
      <c r="NCO953" s="337"/>
      <c r="NCP953" s="337"/>
      <c r="NCQ953" s="337"/>
      <c r="NCR953" s="337"/>
      <c r="NCS953" s="337"/>
      <c r="NCT953" s="337"/>
      <c r="NCU953" s="337"/>
      <c r="NCV953" s="337"/>
      <c r="NCW953" s="337"/>
      <c r="NCX953" s="337"/>
      <c r="NCY953" s="337"/>
      <c r="NCZ953" s="337"/>
      <c r="NDA953" s="337"/>
      <c r="NDB953" s="337"/>
      <c r="NDC953" s="337"/>
      <c r="NDD953" s="337"/>
      <c r="NDE953" s="337"/>
      <c r="NDF953" s="337"/>
      <c r="NDG953" s="337"/>
      <c r="NDH953" s="337"/>
      <c r="NDI953" s="337"/>
      <c r="NDJ953" s="337"/>
      <c r="NDK953" s="337"/>
      <c r="NDL953" s="337"/>
      <c r="NDM953" s="337"/>
      <c r="NDN953" s="337"/>
      <c r="NDO953" s="337"/>
      <c r="NDP953" s="337"/>
      <c r="NDQ953" s="337"/>
      <c r="NDR953" s="337"/>
      <c r="NDS953" s="337"/>
      <c r="NDT953" s="337"/>
      <c r="NDU953" s="337"/>
      <c r="NDV953" s="337"/>
      <c r="NDW953" s="337"/>
      <c r="NDX953" s="337"/>
      <c r="NDY953" s="337"/>
      <c r="NDZ953" s="337"/>
      <c r="NEA953" s="337"/>
      <c r="NEB953" s="337"/>
      <c r="NEC953" s="337"/>
      <c r="NED953" s="337"/>
      <c r="NEE953" s="337"/>
      <c r="NEF953" s="337"/>
      <c r="NEG953" s="337"/>
      <c r="NEH953" s="337"/>
      <c r="NEI953" s="337"/>
      <c r="NEJ953" s="337"/>
      <c r="NEK953" s="337"/>
      <c r="NEL953" s="337"/>
      <c r="NEM953" s="337"/>
      <c r="NEN953" s="337"/>
      <c r="NEO953" s="337"/>
      <c r="NEP953" s="337"/>
      <c r="NEQ953" s="337"/>
      <c r="NER953" s="337"/>
      <c r="NES953" s="337"/>
      <c r="NET953" s="337"/>
      <c r="NEU953" s="337"/>
      <c r="NEV953" s="337"/>
      <c r="NEW953" s="337"/>
      <c r="NEX953" s="337"/>
      <c r="NEY953" s="337"/>
      <c r="NEZ953" s="337"/>
      <c r="NFA953" s="337"/>
      <c r="NFB953" s="337"/>
      <c r="NFC953" s="337"/>
      <c r="NFD953" s="337"/>
      <c r="NFE953" s="337"/>
      <c r="NFF953" s="337"/>
      <c r="NFG953" s="337"/>
      <c r="NFH953" s="337"/>
      <c r="NFI953" s="337"/>
      <c r="NFJ953" s="337"/>
      <c r="NFK953" s="337"/>
      <c r="NFL953" s="337"/>
      <c r="NFM953" s="337"/>
      <c r="NFN953" s="337"/>
      <c r="NFO953" s="337"/>
      <c r="NFP953" s="337"/>
      <c r="NFQ953" s="337"/>
      <c r="NFR953" s="337"/>
      <c r="NFS953" s="337"/>
      <c r="NFT953" s="337"/>
      <c r="NFU953" s="337"/>
      <c r="NFV953" s="337"/>
      <c r="NFW953" s="337"/>
      <c r="NFX953" s="337"/>
      <c r="NFY953" s="337"/>
      <c r="NFZ953" s="337"/>
      <c r="NGA953" s="337"/>
      <c r="NGB953" s="337"/>
      <c r="NGC953" s="337"/>
      <c r="NGD953" s="337"/>
      <c r="NGE953" s="337"/>
      <c r="NGF953" s="337"/>
      <c r="NGG953" s="337"/>
      <c r="NGH953" s="337"/>
      <c r="NGI953" s="337"/>
      <c r="NGJ953" s="337"/>
      <c r="NGK953" s="337"/>
      <c r="NGL953" s="337"/>
      <c r="NGM953" s="337"/>
      <c r="NGN953" s="337"/>
      <c r="NGO953" s="337"/>
      <c r="NGP953" s="337"/>
      <c r="NGQ953" s="337"/>
      <c r="NGR953" s="337"/>
      <c r="NGS953" s="337"/>
      <c r="NGT953" s="337"/>
      <c r="NGU953" s="337"/>
      <c r="NGV953" s="337"/>
      <c r="NGW953" s="337"/>
      <c r="NGX953" s="337"/>
      <c r="NGY953" s="337"/>
      <c r="NGZ953" s="337"/>
      <c r="NHA953" s="337"/>
      <c r="NHB953" s="337"/>
      <c r="NHC953" s="337"/>
      <c r="NHD953" s="337"/>
      <c r="NHE953" s="337"/>
      <c r="NHF953" s="337"/>
      <c r="NHG953" s="337"/>
      <c r="NHH953" s="337"/>
      <c r="NHI953" s="337"/>
      <c r="NHJ953" s="337"/>
      <c r="NHK953" s="337"/>
      <c r="NHL953" s="337"/>
      <c r="NHM953" s="337"/>
      <c r="NHN953" s="337"/>
      <c r="NHO953" s="337"/>
      <c r="NHP953" s="337"/>
      <c r="NHQ953" s="337"/>
      <c r="NHR953" s="337"/>
      <c r="NHS953" s="337"/>
      <c r="NHT953" s="337"/>
      <c r="NHU953" s="337"/>
      <c r="NHV953" s="337"/>
      <c r="NHW953" s="337"/>
      <c r="NHX953" s="337"/>
      <c r="NHY953" s="337"/>
      <c r="NHZ953" s="337"/>
      <c r="NIA953" s="337"/>
      <c r="NIB953" s="337"/>
      <c r="NIC953" s="337"/>
      <c r="NID953" s="337"/>
      <c r="NIE953" s="337"/>
      <c r="NIF953" s="337"/>
      <c r="NIG953" s="337"/>
      <c r="NIH953" s="337"/>
      <c r="NII953" s="337"/>
      <c r="NIJ953" s="337"/>
      <c r="NIK953" s="337"/>
      <c r="NIL953" s="337"/>
      <c r="NIM953" s="337"/>
      <c r="NIN953" s="337"/>
      <c r="NIO953" s="337"/>
      <c r="NIP953" s="337"/>
      <c r="NIQ953" s="337"/>
      <c r="NIR953" s="337"/>
      <c r="NIS953" s="337"/>
      <c r="NIT953" s="337"/>
      <c r="NIU953" s="337"/>
      <c r="NIV953" s="337"/>
      <c r="NIW953" s="337"/>
      <c r="NIX953" s="337"/>
      <c r="NIY953" s="337"/>
      <c r="NIZ953" s="337"/>
      <c r="NJA953" s="337"/>
      <c r="NJB953" s="337"/>
      <c r="NJC953" s="337"/>
      <c r="NJD953" s="337"/>
      <c r="NJE953" s="337"/>
      <c r="NJF953" s="337"/>
      <c r="NJG953" s="337"/>
      <c r="NJH953" s="337"/>
      <c r="NJI953" s="337"/>
      <c r="NJJ953" s="337"/>
      <c r="NJK953" s="337"/>
      <c r="NJL953" s="337"/>
      <c r="NJM953" s="337"/>
      <c r="NJN953" s="337"/>
      <c r="NJO953" s="337"/>
      <c r="NJP953" s="337"/>
      <c r="NJQ953" s="337"/>
      <c r="NJR953" s="337"/>
      <c r="NJS953" s="337"/>
      <c r="NJT953" s="337"/>
      <c r="NJU953" s="337"/>
      <c r="NJV953" s="337"/>
      <c r="NJW953" s="337"/>
      <c r="NJX953" s="337"/>
      <c r="NJY953" s="337"/>
      <c r="NJZ953" s="337"/>
      <c r="NKA953" s="337"/>
      <c r="NKB953" s="337"/>
      <c r="NKC953" s="337"/>
      <c r="NKD953" s="337"/>
      <c r="NKE953" s="337"/>
      <c r="NKF953" s="337"/>
      <c r="NKG953" s="337"/>
      <c r="NKH953" s="337"/>
      <c r="NKI953" s="337"/>
      <c r="NKJ953" s="337"/>
      <c r="NKK953" s="337"/>
      <c r="NKL953" s="337"/>
      <c r="NKM953" s="337"/>
      <c r="NKN953" s="337"/>
      <c r="NKO953" s="337"/>
      <c r="NKP953" s="337"/>
      <c r="NKQ953" s="337"/>
      <c r="NKR953" s="337"/>
      <c r="NKS953" s="337"/>
      <c r="NKT953" s="337"/>
      <c r="NKU953" s="337"/>
      <c r="NKV953" s="337"/>
      <c r="NKW953" s="337"/>
      <c r="NKX953" s="337"/>
      <c r="NKY953" s="337"/>
      <c r="NKZ953" s="337"/>
      <c r="NLA953" s="337"/>
      <c r="NLB953" s="337"/>
      <c r="NLC953" s="337"/>
      <c r="NLD953" s="337"/>
      <c r="NLE953" s="337"/>
      <c r="NLF953" s="337"/>
      <c r="NLG953" s="337"/>
      <c r="NLH953" s="337"/>
      <c r="NLI953" s="337"/>
      <c r="NLJ953" s="337"/>
      <c r="NLK953" s="337"/>
      <c r="NLL953" s="337"/>
      <c r="NLM953" s="337"/>
      <c r="NLN953" s="337"/>
      <c r="NLO953" s="337"/>
      <c r="NLP953" s="337"/>
      <c r="NLQ953" s="337"/>
      <c r="NLR953" s="337"/>
      <c r="NLS953" s="337"/>
      <c r="NLT953" s="337"/>
      <c r="NLU953" s="337"/>
      <c r="NLV953" s="337"/>
      <c r="NLW953" s="337"/>
      <c r="NLX953" s="337"/>
      <c r="NLY953" s="337"/>
      <c r="NLZ953" s="337"/>
      <c r="NMA953" s="337"/>
      <c r="NMB953" s="337"/>
      <c r="NMC953" s="337"/>
      <c r="NMD953" s="337"/>
      <c r="NME953" s="337"/>
      <c r="NMF953" s="337"/>
      <c r="NMG953" s="337"/>
      <c r="NMH953" s="337"/>
      <c r="NMI953" s="337"/>
      <c r="NMJ953" s="337"/>
      <c r="NMK953" s="337"/>
      <c r="NML953" s="337"/>
      <c r="NMM953" s="337"/>
      <c r="NMN953" s="337"/>
      <c r="NMO953" s="337"/>
      <c r="NMP953" s="337"/>
      <c r="NMQ953" s="337"/>
      <c r="NMR953" s="337"/>
      <c r="NMS953" s="337"/>
      <c r="NMT953" s="337"/>
      <c r="NMU953" s="337"/>
      <c r="NMV953" s="337"/>
      <c r="NMW953" s="337"/>
      <c r="NMX953" s="337"/>
      <c r="NMY953" s="337"/>
      <c r="NMZ953" s="337"/>
      <c r="NNA953" s="337"/>
      <c r="NNB953" s="337"/>
      <c r="NNC953" s="337"/>
      <c r="NND953" s="337"/>
      <c r="NNE953" s="337"/>
      <c r="NNF953" s="337"/>
      <c r="NNG953" s="337"/>
      <c r="NNH953" s="337"/>
      <c r="NNI953" s="337"/>
      <c r="NNJ953" s="337"/>
      <c r="NNK953" s="337"/>
      <c r="NNL953" s="337"/>
      <c r="NNM953" s="337"/>
      <c r="NNN953" s="337"/>
      <c r="NNO953" s="337"/>
      <c r="NNP953" s="337"/>
      <c r="NNQ953" s="337"/>
      <c r="NNR953" s="337"/>
      <c r="NNS953" s="337"/>
      <c r="NNT953" s="337"/>
      <c r="NNU953" s="337"/>
      <c r="NNV953" s="337"/>
      <c r="NNW953" s="337"/>
      <c r="NNX953" s="337"/>
      <c r="NNY953" s="337"/>
      <c r="NNZ953" s="337"/>
      <c r="NOA953" s="337"/>
      <c r="NOB953" s="337"/>
      <c r="NOC953" s="337"/>
      <c r="NOD953" s="337"/>
      <c r="NOE953" s="337"/>
      <c r="NOF953" s="337"/>
      <c r="NOG953" s="337"/>
      <c r="NOH953" s="337"/>
      <c r="NOI953" s="337"/>
      <c r="NOJ953" s="337"/>
      <c r="NOK953" s="337"/>
      <c r="NOL953" s="337"/>
      <c r="NOM953" s="337"/>
      <c r="NON953" s="337"/>
      <c r="NOO953" s="337"/>
      <c r="NOP953" s="337"/>
      <c r="NOQ953" s="337"/>
      <c r="NOR953" s="337"/>
      <c r="NOS953" s="337"/>
      <c r="NOT953" s="337"/>
      <c r="NOU953" s="337"/>
      <c r="NOV953" s="337"/>
      <c r="NOW953" s="337"/>
      <c r="NOX953" s="337"/>
      <c r="NOY953" s="337"/>
      <c r="NOZ953" s="337"/>
      <c r="NPA953" s="337"/>
      <c r="NPB953" s="337"/>
      <c r="NPC953" s="337"/>
      <c r="NPD953" s="337"/>
      <c r="NPE953" s="337"/>
      <c r="NPF953" s="337"/>
      <c r="NPG953" s="337"/>
      <c r="NPH953" s="337"/>
      <c r="NPI953" s="337"/>
      <c r="NPJ953" s="337"/>
      <c r="NPK953" s="337"/>
      <c r="NPL953" s="337"/>
      <c r="NPM953" s="337"/>
      <c r="NPN953" s="337"/>
      <c r="NPO953" s="337"/>
      <c r="NPP953" s="337"/>
      <c r="NPQ953" s="337"/>
      <c r="NPR953" s="337"/>
      <c r="NPS953" s="337"/>
      <c r="NPT953" s="337"/>
      <c r="NPU953" s="337"/>
      <c r="NPV953" s="337"/>
      <c r="NPW953" s="337"/>
      <c r="NPX953" s="337"/>
      <c r="NPY953" s="337"/>
      <c r="NPZ953" s="337"/>
      <c r="NQA953" s="337"/>
      <c r="NQB953" s="337"/>
      <c r="NQC953" s="337"/>
      <c r="NQD953" s="337"/>
      <c r="NQE953" s="337"/>
      <c r="NQF953" s="337"/>
      <c r="NQG953" s="337"/>
      <c r="NQH953" s="337"/>
      <c r="NQI953" s="337"/>
      <c r="NQJ953" s="337"/>
      <c r="NQK953" s="337"/>
      <c r="NQL953" s="337"/>
      <c r="NQM953" s="337"/>
      <c r="NQN953" s="337"/>
      <c r="NQO953" s="337"/>
      <c r="NQP953" s="337"/>
      <c r="NQQ953" s="337"/>
      <c r="NQR953" s="337"/>
      <c r="NQS953" s="337"/>
      <c r="NQT953" s="337"/>
      <c r="NQU953" s="337"/>
      <c r="NQV953" s="337"/>
      <c r="NQW953" s="337"/>
      <c r="NQX953" s="337"/>
      <c r="NQY953" s="337"/>
      <c r="NQZ953" s="337"/>
      <c r="NRA953" s="337"/>
      <c r="NRB953" s="337"/>
      <c r="NRC953" s="337"/>
      <c r="NRD953" s="337"/>
      <c r="NRE953" s="337"/>
      <c r="NRF953" s="337"/>
      <c r="NRG953" s="337"/>
      <c r="NRH953" s="337"/>
      <c r="NRI953" s="337"/>
      <c r="NRJ953" s="337"/>
      <c r="NRK953" s="337"/>
      <c r="NRL953" s="337"/>
      <c r="NRM953" s="337"/>
      <c r="NRN953" s="337"/>
      <c r="NRO953" s="337"/>
      <c r="NRP953" s="337"/>
      <c r="NRQ953" s="337"/>
      <c r="NRR953" s="337"/>
      <c r="NRS953" s="337"/>
      <c r="NRT953" s="337"/>
      <c r="NRU953" s="337"/>
      <c r="NRV953" s="337"/>
      <c r="NRW953" s="337"/>
      <c r="NRX953" s="337"/>
      <c r="NRY953" s="337"/>
      <c r="NRZ953" s="337"/>
      <c r="NSA953" s="337"/>
      <c r="NSB953" s="337"/>
      <c r="NSC953" s="337"/>
      <c r="NSD953" s="337"/>
      <c r="NSE953" s="337"/>
      <c r="NSF953" s="337"/>
      <c r="NSG953" s="337"/>
      <c r="NSH953" s="337"/>
      <c r="NSI953" s="337"/>
      <c r="NSJ953" s="337"/>
      <c r="NSK953" s="337"/>
      <c r="NSL953" s="337"/>
      <c r="NSM953" s="337"/>
      <c r="NSN953" s="337"/>
      <c r="NSO953" s="337"/>
      <c r="NSP953" s="337"/>
      <c r="NSQ953" s="337"/>
      <c r="NSR953" s="337"/>
      <c r="NSS953" s="337"/>
      <c r="NST953" s="337"/>
      <c r="NSU953" s="337"/>
      <c r="NSV953" s="337"/>
      <c r="NSW953" s="337"/>
      <c r="NSX953" s="337"/>
      <c r="NSY953" s="337"/>
      <c r="NSZ953" s="337"/>
      <c r="NTA953" s="337"/>
      <c r="NTB953" s="337"/>
      <c r="NTC953" s="337"/>
      <c r="NTD953" s="337"/>
      <c r="NTE953" s="337"/>
      <c r="NTF953" s="337"/>
      <c r="NTG953" s="337"/>
      <c r="NTH953" s="337"/>
      <c r="NTI953" s="337"/>
      <c r="NTJ953" s="337"/>
      <c r="NTK953" s="337"/>
      <c r="NTL953" s="337"/>
      <c r="NTM953" s="337"/>
      <c r="NTN953" s="337"/>
      <c r="NTO953" s="337"/>
      <c r="NTP953" s="337"/>
      <c r="NTQ953" s="337"/>
      <c r="NTR953" s="337"/>
      <c r="NTS953" s="337"/>
      <c r="NTT953" s="337"/>
      <c r="NTU953" s="337"/>
      <c r="NTV953" s="337"/>
      <c r="NTW953" s="337"/>
      <c r="NTX953" s="337"/>
      <c r="NTY953" s="337"/>
      <c r="NTZ953" s="337"/>
      <c r="NUA953" s="337"/>
      <c r="NUB953" s="337"/>
      <c r="NUC953" s="337"/>
      <c r="NUD953" s="337"/>
      <c r="NUE953" s="337"/>
      <c r="NUF953" s="337"/>
      <c r="NUG953" s="337"/>
      <c r="NUH953" s="337"/>
      <c r="NUI953" s="337"/>
      <c r="NUJ953" s="337"/>
      <c r="NUK953" s="337"/>
      <c r="NUL953" s="337"/>
      <c r="NUM953" s="337"/>
      <c r="NUN953" s="337"/>
      <c r="NUO953" s="337"/>
      <c r="NUP953" s="337"/>
      <c r="NUQ953" s="337"/>
      <c r="NUR953" s="337"/>
      <c r="NUS953" s="337"/>
      <c r="NUT953" s="337"/>
      <c r="NUU953" s="337"/>
      <c r="NUV953" s="337"/>
      <c r="NUW953" s="337"/>
      <c r="NUX953" s="337"/>
      <c r="NUY953" s="337"/>
      <c r="NUZ953" s="337"/>
      <c r="NVA953" s="337"/>
      <c r="NVB953" s="337"/>
      <c r="NVC953" s="337"/>
      <c r="NVD953" s="337"/>
      <c r="NVE953" s="337"/>
      <c r="NVF953" s="337"/>
      <c r="NVG953" s="337"/>
      <c r="NVH953" s="337"/>
      <c r="NVI953" s="337"/>
      <c r="NVJ953" s="337"/>
      <c r="NVK953" s="337"/>
      <c r="NVL953" s="337"/>
      <c r="NVM953" s="337"/>
      <c r="NVN953" s="337"/>
      <c r="NVO953" s="337"/>
      <c r="NVP953" s="337"/>
      <c r="NVQ953" s="337"/>
      <c r="NVR953" s="337"/>
      <c r="NVS953" s="337"/>
      <c r="NVT953" s="337"/>
      <c r="NVU953" s="337"/>
      <c r="NVV953" s="337"/>
      <c r="NVW953" s="337"/>
      <c r="NVX953" s="337"/>
      <c r="NVY953" s="337"/>
      <c r="NVZ953" s="337"/>
      <c r="NWA953" s="337"/>
      <c r="NWB953" s="337"/>
      <c r="NWC953" s="337"/>
      <c r="NWD953" s="337"/>
      <c r="NWE953" s="337"/>
      <c r="NWF953" s="337"/>
      <c r="NWG953" s="337"/>
      <c r="NWH953" s="337"/>
      <c r="NWI953" s="337"/>
      <c r="NWJ953" s="337"/>
      <c r="NWK953" s="337"/>
      <c r="NWL953" s="337"/>
      <c r="NWM953" s="337"/>
      <c r="NWN953" s="337"/>
      <c r="NWO953" s="337"/>
      <c r="NWP953" s="337"/>
      <c r="NWQ953" s="337"/>
      <c r="NWR953" s="337"/>
      <c r="NWS953" s="337"/>
      <c r="NWT953" s="337"/>
      <c r="NWU953" s="337"/>
      <c r="NWV953" s="337"/>
      <c r="NWW953" s="337"/>
      <c r="NWX953" s="337"/>
      <c r="NWY953" s="337"/>
      <c r="NWZ953" s="337"/>
      <c r="NXA953" s="337"/>
      <c r="NXB953" s="337"/>
      <c r="NXC953" s="337"/>
      <c r="NXD953" s="337"/>
      <c r="NXE953" s="337"/>
      <c r="NXF953" s="337"/>
      <c r="NXG953" s="337"/>
      <c r="NXH953" s="337"/>
      <c r="NXI953" s="337"/>
      <c r="NXJ953" s="337"/>
      <c r="NXK953" s="337"/>
      <c r="NXL953" s="337"/>
      <c r="NXM953" s="337"/>
      <c r="NXN953" s="337"/>
      <c r="NXO953" s="337"/>
      <c r="NXP953" s="337"/>
      <c r="NXQ953" s="337"/>
      <c r="NXR953" s="337"/>
      <c r="NXS953" s="337"/>
      <c r="NXT953" s="337"/>
      <c r="NXU953" s="337"/>
      <c r="NXV953" s="337"/>
      <c r="NXW953" s="337"/>
      <c r="NXX953" s="337"/>
      <c r="NXY953" s="337"/>
      <c r="NXZ953" s="337"/>
      <c r="NYA953" s="337"/>
      <c r="NYB953" s="337"/>
      <c r="NYC953" s="337"/>
      <c r="NYD953" s="337"/>
      <c r="NYE953" s="337"/>
      <c r="NYF953" s="337"/>
      <c r="NYG953" s="337"/>
      <c r="NYH953" s="337"/>
      <c r="NYI953" s="337"/>
      <c r="NYJ953" s="337"/>
      <c r="NYK953" s="337"/>
      <c r="NYL953" s="337"/>
      <c r="NYM953" s="337"/>
      <c r="NYN953" s="337"/>
      <c r="NYO953" s="337"/>
      <c r="NYP953" s="337"/>
      <c r="NYQ953" s="337"/>
      <c r="NYR953" s="337"/>
      <c r="NYS953" s="337"/>
      <c r="NYT953" s="337"/>
      <c r="NYU953" s="337"/>
      <c r="NYV953" s="337"/>
      <c r="NYW953" s="337"/>
      <c r="NYX953" s="337"/>
      <c r="NYY953" s="337"/>
      <c r="NYZ953" s="337"/>
      <c r="NZA953" s="337"/>
      <c r="NZB953" s="337"/>
      <c r="NZC953" s="337"/>
      <c r="NZD953" s="337"/>
      <c r="NZE953" s="337"/>
      <c r="NZF953" s="337"/>
      <c r="NZG953" s="337"/>
      <c r="NZH953" s="337"/>
      <c r="NZI953" s="337"/>
      <c r="NZJ953" s="337"/>
      <c r="NZK953" s="337"/>
      <c r="NZL953" s="337"/>
      <c r="NZM953" s="337"/>
      <c r="NZN953" s="337"/>
      <c r="NZO953" s="337"/>
      <c r="NZP953" s="337"/>
      <c r="NZQ953" s="337"/>
      <c r="NZR953" s="337"/>
      <c r="NZS953" s="337"/>
      <c r="NZT953" s="337"/>
      <c r="NZU953" s="337"/>
      <c r="NZV953" s="337"/>
      <c r="NZW953" s="337"/>
      <c r="NZX953" s="337"/>
      <c r="NZY953" s="337"/>
      <c r="NZZ953" s="337"/>
      <c r="OAA953" s="337"/>
      <c r="OAB953" s="337"/>
      <c r="OAC953" s="337"/>
      <c r="OAD953" s="337"/>
      <c r="OAE953" s="337"/>
      <c r="OAF953" s="337"/>
      <c r="OAG953" s="337"/>
      <c r="OAH953" s="337"/>
      <c r="OAI953" s="337"/>
      <c r="OAJ953" s="337"/>
      <c r="OAK953" s="337"/>
      <c r="OAL953" s="337"/>
      <c r="OAM953" s="337"/>
      <c r="OAN953" s="337"/>
      <c r="OAO953" s="337"/>
      <c r="OAP953" s="337"/>
      <c r="OAQ953" s="337"/>
      <c r="OAR953" s="337"/>
      <c r="OAS953" s="337"/>
      <c r="OAT953" s="337"/>
      <c r="OAU953" s="337"/>
      <c r="OAV953" s="337"/>
      <c r="OAW953" s="337"/>
      <c r="OAX953" s="337"/>
      <c r="OAY953" s="337"/>
      <c r="OAZ953" s="337"/>
      <c r="OBA953" s="337"/>
      <c r="OBB953" s="337"/>
      <c r="OBC953" s="337"/>
      <c r="OBD953" s="337"/>
      <c r="OBE953" s="337"/>
      <c r="OBF953" s="337"/>
      <c r="OBG953" s="337"/>
      <c r="OBH953" s="337"/>
      <c r="OBI953" s="337"/>
      <c r="OBJ953" s="337"/>
      <c r="OBK953" s="337"/>
      <c r="OBL953" s="337"/>
      <c r="OBM953" s="337"/>
      <c r="OBN953" s="337"/>
      <c r="OBO953" s="337"/>
      <c r="OBP953" s="337"/>
      <c r="OBQ953" s="337"/>
      <c r="OBR953" s="337"/>
      <c r="OBS953" s="337"/>
      <c r="OBT953" s="337"/>
      <c r="OBU953" s="337"/>
      <c r="OBV953" s="337"/>
      <c r="OBW953" s="337"/>
      <c r="OBX953" s="337"/>
      <c r="OBY953" s="337"/>
      <c r="OBZ953" s="337"/>
      <c r="OCA953" s="337"/>
      <c r="OCB953" s="337"/>
      <c r="OCC953" s="337"/>
      <c r="OCD953" s="337"/>
      <c r="OCE953" s="337"/>
      <c r="OCF953" s="337"/>
      <c r="OCG953" s="337"/>
      <c r="OCH953" s="337"/>
      <c r="OCI953" s="337"/>
      <c r="OCJ953" s="337"/>
      <c r="OCK953" s="337"/>
      <c r="OCL953" s="337"/>
      <c r="OCM953" s="337"/>
      <c r="OCN953" s="337"/>
      <c r="OCO953" s="337"/>
      <c r="OCP953" s="337"/>
      <c r="OCQ953" s="337"/>
      <c r="OCR953" s="337"/>
      <c r="OCS953" s="337"/>
      <c r="OCT953" s="337"/>
      <c r="OCU953" s="337"/>
      <c r="OCV953" s="337"/>
      <c r="OCW953" s="337"/>
      <c r="OCX953" s="337"/>
      <c r="OCY953" s="337"/>
      <c r="OCZ953" s="337"/>
      <c r="ODA953" s="337"/>
      <c r="ODB953" s="337"/>
      <c r="ODC953" s="337"/>
      <c r="ODD953" s="337"/>
      <c r="ODE953" s="337"/>
      <c r="ODF953" s="337"/>
      <c r="ODG953" s="337"/>
      <c r="ODH953" s="337"/>
      <c r="ODI953" s="337"/>
      <c r="ODJ953" s="337"/>
      <c r="ODK953" s="337"/>
      <c r="ODL953" s="337"/>
      <c r="ODM953" s="337"/>
      <c r="ODN953" s="337"/>
      <c r="ODO953" s="337"/>
      <c r="ODP953" s="337"/>
      <c r="ODQ953" s="337"/>
      <c r="ODR953" s="337"/>
      <c r="ODS953" s="337"/>
      <c r="ODT953" s="337"/>
      <c r="ODU953" s="337"/>
      <c r="ODV953" s="337"/>
      <c r="ODW953" s="337"/>
      <c r="ODX953" s="337"/>
      <c r="ODY953" s="337"/>
      <c r="ODZ953" s="337"/>
      <c r="OEA953" s="337"/>
      <c r="OEB953" s="337"/>
      <c r="OEC953" s="337"/>
      <c r="OED953" s="337"/>
      <c r="OEE953" s="337"/>
      <c r="OEF953" s="337"/>
      <c r="OEG953" s="337"/>
      <c r="OEH953" s="337"/>
      <c r="OEI953" s="337"/>
      <c r="OEJ953" s="337"/>
      <c r="OEK953" s="337"/>
      <c r="OEL953" s="337"/>
      <c r="OEM953" s="337"/>
      <c r="OEN953" s="337"/>
      <c r="OEO953" s="337"/>
      <c r="OEP953" s="337"/>
      <c r="OEQ953" s="337"/>
      <c r="OER953" s="337"/>
      <c r="OES953" s="337"/>
      <c r="OET953" s="337"/>
      <c r="OEU953" s="337"/>
      <c r="OEV953" s="337"/>
      <c r="OEW953" s="337"/>
      <c r="OEX953" s="337"/>
      <c r="OEY953" s="337"/>
      <c r="OEZ953" s="337"/>
      <c r="OFA953" s="337"/>
      <c r="OFB953" s="337"/>
      <c r="OFC953" s="337"/>
      <c r="OFD953" s="337"/>
      <c r="OFE953" s="337"/>
      <c r="OFF953" s="337"/>
      <c r="OFG953" s="337"/>
      <c r="OFH953" s="337"/>
      <c r="OFI953" s="337"/>
      <c r="OFJ953" s="337"/>
      <c r="OFK953" s="337"/>
      <c r="OFL953" s="337"/>
      <c r="OFM953" s="337"/>
      <c r="OFN953" s="337"/>
      <c r="OFO953" s="337"/>
      <c r="OFP953" s="337"/>
      <c r="OFQ953" s="337"/>
      <c r="OFR953" s="337"/>
      <c r="OFS953" s="337"/>
      <c r="OFT953" s="337"/>
      <c r="OFU953" s="337"/>
      <c r="OFV953" s="337"/>
      <c r="OFW953" s="337"/>
      <c r="OFX953" s="337"/>
      <c r="OFY953" s="337"/>
      <c r="OFZ953" s="337"/>
      <c r="OGA953" s="337"/>
      <c r="OGB953" s="337"/>
      <c r="OGC953" s="337"/>
      <c r="OGD953" s="337"/>
      <c r="OGE953" s="337"/>
      <c r="OGF953" s="337"/>
      <c r="OGG953" s="337"/>
      <c r="OGH953" s="337"/>
      <c r="OGI953" s="337"/>
      <c r="OGJ953" s="337"/>
      <c r="OGK953" s="337"/>
      <c r="OGL953" s="337"/>
      <c r="OGM953" s="337"/>
      <c r="OGN953" s="337"/>
      <c r="OGO953" s="337"/>
      <c r="OGP953" s="337"/>
      <c r="OGQ953" s="337"/>
      <c r="OGR953" s="337"/>
      <c r="OGS953" s="337"/>
      <c r="OGT953" s="337"/>
      <c r="OGU953" s="337"/>
      <c r="OGV953" s="337"/>
      <c r="OGW953" s="337"/>
      <c r="OGX953" s="337"/>
      <c r="OGY953" s="337"/>
      <c r="OGZ953" s="337"/>
      <c r="OHA953" s="337"/>
      <c r="OHB953" s="337"/>
      <c r="OHC953" s="337"/>
      <c r="OHD953" s="337"/>
      <c r="OHE953" s="337"/>
      <c r="OHF953" s="337"/>
      <c r="OHG953" s="337"/>
      <c r="OHH953" s="337"/>
      <c r="OHI953" s="337"/>
      <c r="OHJ953" s="337"/>
      <c r="OHK953" s="337"/>
      <c r="OHL953" s="337"/>
      <c r="OHM953" s="337"/>
      <c r="OHN953" s="337"/>
      <c r="OHO953" s="337"/>
      <c r="OHP953" s="337"/>
      <c r="OHQ953" s="337"/>
      <c r="OHR953" s="337"/>
      <c r="OHS953" s="337"/>
      <c r="OHT953" s="337"/>
      <c r="OHU953" s="337"/>
      <c r="OHV953" s="337"/>
      <c r="OHW953" s="337"/>
      <c r="OHX953" s="337"/>
      <c r="OHY953" s="337"/>
      <c r="OHZ953" s="337"/>
      <c r="OIA953" s="337"/>
      <c r="OIB953" s="337"/>
      <c r="OIC953" s="337"/>
      <c r="OID953" s="337"/>
      <c r="OIE953" s="337"/>
      <c r="OIF953" s="337"/>
      <c r="OIG953" s="337"/>
      <c r="OIH953" s="337"/>
      <c r="OII953" s="337"/>
      <c r="OIJ953" s="337"/>
      <c r="OIK953" s="337"/>
      <c r="OIL953" s="337"/>
      <c r="OIM953" s="337"/>
      <c r="OIN953" s="337"/>
      <c r="OIO953" s="337"/>
      <c r="OIP953" s="337"/>
      <c r="OIQ953" s="337"/>
      <c r="OIR953" s="337"/>
      <c r="OIS953" s="337"/>
      <c r="OIT953" s="337"/>
      <c r="OIU953" s="337"/>
      <c r="OIV953" s="337"/>
      <c r="OIW953" s="337"/>
      <c r="OIX953" s="337"/>
      <c r="OIY953" s="337"/>
      <c r="OIZ953" s="337"/>
      <c r="OJA953" s="337"/>
      <c r="OJB953" s="337"/>
      <c r="OJC953" s="337"/>
      <c r="OJD953" s="337"/>
      <c r="OJE953" s="337"/>
      <c r="OJF953" s="337"/>
      <c r="OJG953" s="337"/>
      <c r="OJH953" s="337"/>
      <c r="OJI953" s="337"/>
      <c r="OJJ953" s="337"/>
      <c r="OJK953" s="337"/>
      <c r="OJL953" s="337"/>
      <c r="OJM953" s="337"/>
      <c r="OJN953" s="337"/>
      <c r="OJO953" s="337"/>
      <c r="OJP953" s="337"/>
      <c r="OJQ953" s="337"/>
      <c r="OJR953" s="337"/>
      <c r="OJS953" s="337"/>
      <c r="OJT953" s="337"/>
      <c r="OJU953" s="337"/>
      <c r="OJV953" s="337"/>
      <c r="OJW953" s="337"/>
      <c r="OJX953" s="337"/>
      <c r="OJY953" s="337"/>
      <c r="OJZ953" s="337"/>
      <c r="OKA953" s="337"/>
      <c r="OKB953" s="337"/>
      <c r="OKC953" s="337"/>
      <c r="OKD953" s="337"/>
      <c r="OKE953" s="337"/>
      <c r="OKF953" s="337"/>
      <c r="OKG953" s="337"/>
      <c r="OKH953" s="337"/>
      <c r="OKI953" s="337"/>
      <c r="OKJ953" s="337"/>
      <c r="OKK953" s="337"/>
      <c r="OKL953" s="337"/>
      <c r="OKM953" s="337"/>
      <c r="OKN953" s="337"/>
      <c r="OKO953" s="337"/>
      <c r="OKP953" s="337"/>
      <c r="OKQ953" s="337"/>
      <c r="OKR953" s="337"/>
      <c r="OKS953" s="337"/>
      <c r="OKT953" s="337"/>
      <c r="OKU953" s="337"/>
      <c r="OKV953" s="337"/>
      <c r="OKW953" s="337"/>
      <c r="OKX953" s="337"/>
      <c r="OKY953" s="337"/>
      <c r="OKZ953" s="337"/>
      <c r="OLA953" s="337"/>
      <c r="OLB953" s="337"/>
      <c r="OLC953" s="337"/>
      <c r="OLD953" s="337"/>
      <c r="OLE953" s="337"/>
      <c r="OLF953" s="337"/>
      <c r="OLG953" s="337"/>
      <c r="OLH953" s="337"/>
      <c r="OLI953" s="337"/>
      <c r="OLJ953" s="337"/>
      <c r="OLK953" s="337"/>
      <c r="OLL953" s="337"/>
      <c r="OLM953" s="337"/>
      <c r="OLN953" s="337"/>
      <c r="OLO953" s="337"/>
      <c r="OLP953" s="337"/>
      <c r="OLQ953" s="337"/>
      <c r="OLR953" s="337"/>
      <c r="OLS953" s="337"/>
      <c r="OLT953" s="337"/>
      <c r="OLU953" s="337"/>
      <c r="OLV953" s="337"/>
      <c r="OLW953" s="337"/>
      <c r="OLX953" s="337"/>
      <c r="OLY953" s="337"/>
      <c r="OLZ953" s="337"/>
      <c r="OMA953" s="337"/>
      <c r="OMB953" s="337"/>
      <c r="OMC953" s="337"/>
      <c r="OMD953" s="337"/>
      <c r="OME953" s="337"/>
      <c r="OMF953" s="337"/>
      <c r="OMG953" s="337"/>
      <c r="OMH953" s="337"/>
      <c r="OMI953" s="337"/>
      <c r="OMJ953" s="337"/>
      <c r="OMK953" s="337"/>
      <c r="OML953" s="337"/>
      <c r="OMM953" s="337"/>
      <c r="OMN953" s="337"/>
      <c r="OMO953" s="337"/>
      <c r="OMP953" s="337"/>
      <c r="OMQ953" s="337"/>
      <c r="OMR953" s="337"/>
      <c r="OMS953" s="337"/>
      <c r="OMT953" s="337"/>
      <c r="OMU953" s="337"/>
      <c r="OMV953" s="337"/>
      <c r="OMW953" s="337"/>
      <c r="OMX953" s="337"/>
      <c r="OMY953" s="337"/>
      <c r="OMZ953" s="337"/>
      <c r="ONA953" s="337"/>
      <c r="ONB953" s="337"/>
      <c r="ONC953" s="337"/>
      <c r="OND953" s="337"/>
      <c r="ONE953" s="337"/>
      <c r="ONF953" s="337"/>
      <c r="ONG953" s="337"/>
      <c r="ONH953" s="337"/>
      <c r="ONI953" s="337"/>
      <c r="ONJ953" s="337"/>
      <c r="ONK953" s="337"/>
      <c r="ONL953" s="337"/>
      <c r="ONM953" s="337"/>
      <c r="ONN953" s="337"/>
      <c r="ONO953" s="337"/>
      <c r="ONP953" s="337"/>
      <c r="ONQ953" s="337"/>
      <c r="ONR953" s="337"/>
      <c r="ONS953" s="337"/>
      <c r="ONT953" s="337"/>
      <c r="ONU953" s="337"/>
      <c r="ONV953" s="337"/>
      <c r="ONW953" s="337"/>
      <c r="ONX953" s="337"/>
      <c r="ONY953" s="337"/>
      <c r="ONZ953" s="337"/>
      <c r="OOA953" s="337"/>
      <c r="OOB953" s="337"/>
      <c r="OOC953" s="337"/>
      <c r="OOD953" s="337"/>
      <c r="OOE953" s="337"/>
      <c r="OOF953" s="337"/>
      <c r="OOG953" s="337"/>
      <c r="OOH953" s="337"/>
      <c r="OOI953" s="337"/>
      <c r="OOJ953" s="337"/>
      <c r="OOK953" s="337"/>
      <c r="OOL953" s="337"/>
      <c r="OOM953" s="337"/>
      <c r="OON953" s="337"/>
      <c r="OOO953" s="337"/>
      <c r="OOP953" s="337"/>
      <c r="OOQ953" s="337"/>
      <c r="OOR953" s="337"/>
      <c r="OOS953" s="337"/>
      <c r="OOT953" s="337"/>
      <c r="OOU953" s="337"/>
      <c r="OOV953" s="337"/>
      <c r="OOW953" s="337"/>
      <c r="OOX953" s="337"/>
      <c r="OOY953" s="337"/>
      <c r="OOZ953" s="337"/>
      <c r="OPA953" s="337"/>
      <c r="OPB953" s="337"/>
      <c r="OPC953" s="337"/>
      <c r="OPD953" s="337"/>
      <c r="OPE953" s="337"/>
      <c r="OPF953" s="337"/>
      <c r="OPG953" s="337"/>
      <c r="OPH953" s="337"/>
      <c r="OPI953" s="337"/>
      <c r="OPJ953" s="337"/>
      <c r="OPK953" s="337"/>
      <c r="OPL953" s="337"/>
      <c r="OPM953" s="337"/>
      <c r="OPN953" s="337"/>
      <c r="OPO953" s="337"/>
      <c r="OPP953" s="337"/>
      <c r="OPQ953" s="337"/>
      <c r="OPR953" s="337"/>
      <c r="OPS953" s="337"/>
      <c r="OPT953" s="337"/>
      <c r="OPU953" s="337"/>
      <c r="OPV953" s="337"/>
      <c r="OPW953" s="337"/>
      <c r="OPX953" s="337"/>
      <c r="OPY953" s="337"/>
      <c r="OPZ953" s="337"/>
      <c r="OQA953" s="337"/>
      <c r="OQB953" s="337"/>
      <c r="OQC953" s="337"/>
      <c r="OQD953" s="337"/>
      <c r="OQE953" s="337"/>
      <c r="OQF953" s="337"/>
      <c r="OQG953" s="337"/>
      <c r="OQH953" s="337"/>
      <c r="OQI953" s="337"/>
      <c r="OQJ953" s="337"/>
      <c r="OQK953" s="337"/>
      <c r="OQL953" s="337"/>
      <c r="OQM953" s="337"/>
      <c r="OQN953" s="337"/>
      <c r="OQO953" s="337"/>
      <c r="OQP953" s="337"/>
      <c r="OQQ953" s="337"/>
      <c r="OQR953" s="337"/>
      <c r="OQS953" s="337"/>
      <c r="OQT953" s="337"/>
      <c r="OQU953" s="337"/>
      <c r="OQV953" s="337"/>
      <c r="OQW953" s="337"/>
      <c r="OQX953" s="337"/>
      <c r="OQY953" s="337"/>
      <c r="OQZ953" s="337"/>
      <c r="ORA953" s="337"/>
      <c r="ORB953" s="337"/>
      <c r="ORC953" s="337"/>
      <c r="ORD953" s="337"/>
      <c r="ORE953" s="337"/>
      <c r="ORF953" s="337"/>
      <c r="ORG953" s="337"/>
      <c r="ORH953" s="337"/>
      <c r="ORI953" s="337"/>
      <c r="ORJ953" s="337"/>
      <c r="ORK953" s="337"/>
      <c r="ORL953" s="337"/>
      <c r="ORM953" s="337"/>
      <c r="ORN953" s="337"/>
      <c r="ORO953" s="337"/>
      <c r="ORP953" s="337"/>
      <c r="ORQ953" s="337"/>
      <c r="ORR953" s="337"/>
      <c r="ORS953" s="337"/>
      <c r="ORT953" s="337"/>
      <c r="ORU953" s="337"/>
      <c r="ORV953" s="337"/>
      <c r="ORW953" s="337"/>
      <c r="ORX953" s="337"/>
      <c r="ORY953" s="337"/>
      <c r="ORZ953" s="337"/>
      <c r="OSA953" s="337"/>
      <c r="OSB953" s="337"/>
      <c r="OSC953" s="337"/>
      <c r="OSD953" s="337"/>
      <c r="OSE953" s="337"/>
      <c r="OSF953" s="337"/>
      <c r="OSG953" s="337"/>
      <c r="OSH953" s="337"/>
      <c r="OSI953" s="337"/>
      <c r="OSJ953" s="337"/>
      <c r="OSK953" s="337"/>
      <c r="OSL953" s="337"/>
      <c r="OSM953" s="337"/>
      <c r="OSN953" s="337"/>
      <c r="OSO953" s="337"/>
      <c r="OSP953" s="337"/>
      <c r="OSQ953" s="337"/>
      <c r="OSR953" s="337"/>
      <c r="OSS953" s="337"/>
      <c r="OST953" s="337"/>
      <c r="OSU953" s="337"/>
      <c r="OSV953" s="337"/>
      <c r="OSW953" s="337"/>
      <c r="OSX953" s="337"/>
      <c r="OSY953" s="337"/>
      <c r="OSZ953" s="337"/>
      <c r="OTA953" s="337"/>
      <c r="OTB953" s="337"/>
      <c r="OTC953" s="337"/>
      <c r="OTD953" s="337"/>
      <c r="OTE953" s="337"/>
      <c r="OTF953" s="337"/>
      <c r="OTG953" s="337"/>
      <c r="OTH953" s="337"/>
      <c r="OTI953" s="337"/>
      <c r="OTJ953" s="337"/>
      <c r="OTK953" s="337"/>
      <c r="OTL953" s="337"/>
      <c r="OTM953" s="337"/>
      <c r="OTN953" s="337"/>
      <c r="OTO953" s="337"/>
      <c r="OTP953" s="337"/>
      <c r="OTQ953" s="337"/>
      <c r="OTR953" s="337"/>
      <c r="OTS953" s="337"/>
      <c r="OTT953" s="337"/>
      <c r="OTU953" s="337"/>
      <c r="OTV953" s="337"/>
      <c r="OTW953" s="337"/>
      <c r="OTX953" s="337"/>
      <c r="OTY953" s="337"/>
      <c r="OTZ953" s="337"/>
      <c r="OUA953" s="337"/>
      <c r="OUB953" s="337"/>
      <c r="OUC953" s="337"/>
      <c r="OUD953" s="337"/>
      <c r="OUE953" s="337"/>
      <c r="OUF953" s="337"/>
      <c r="OUG953" s="337"/>
      <c r="OUH953" s="337"/>
      <c r="OUI953" s="337"/>
      <c r="OUJ953" s="337"/>
      <c r="OUK953" s="337"/>
      <c r="OUL953" s="337"/>
      <c r="OUM953" s="337"/>
      <c r="OUN953" s="337"/>
      <c r="OUO953" s="337"/>
      <c r="OUP953" s="337"/>
      <c r="OUQ953" s="337"/>
      <c r="OUR953" s="337"/>
      <c r="OUS953" s="337"/>
      <c r="OUT953" s="337"/>
      <c r="OUU953" s="337"/>
      <c r="OUV953" s="337"/>
      <c r="OUW953" s="337"/>
      <c r="OUX953" s="337"/>
      <c r="OUY953" s="337"/>
      <c r="OUZ953" s="337"/>
      <c r="OVA953" s="337"/>
      <c r="OVB953" s="337"/>
      <c r="OVC953" s="337"/>
      <c r="OVD953" s="337"/>
      <c r="OVE953" s="337"/>
      <c r="OVF953" s="337"/>
      <c r="OVG953" s="337"/>
      <c r="OVH953" s="337"/>
      <c r="OVI953" s="337"/>
      <c r="OVJ953" s="337"/>
      <c r="OVK953" s="337"/>
      <c r="OVL953" s="337"/>
      <c r="OVM953" s="337"/>
      <c r="OVN953" s="337"/>
      <c r="OVO953" s="337"/>
      <c r="OVP953" s="337"/>
      <c r="OVQ953" s="337"/>
      <c r="OVR953" s="337"/>
      <c r="OVS953" s="337"/>
      <c r="OVT953" s="337"/>
      <c r="OVU953" s="337"/>
      <c r="OVV953" s="337"/>
      <c r="OVW953" s="337"/>
      <c r="OVX953" s="337"/>
      <c r="OVY953" s="337"/>
      <c r="OVZ953" s="337"/>
      <c r="OWA953" s="337"/>
      <c r="OWB953" s="337"/>
      <c r="OWC953" s="337"/>
      <c r="OWD953" s="337"/>
      <c r="OWE953" s="337"/>
      <c r="OWF953" s="337"/>
      <c r="OWG953" s="337"/>
      <c r="OWH953" s="337"/>
      <c r="OWI953" s="337"/>
      <c r="OWJ953" s="337"/>
      <c r="OWK953" s="337"/>
      <c r="OWL953" s="337"/>
      <c r="OWM953" s="337"/>
      <c r="OWN953" s="337"/>
      <c r="OWO953" s="337"/>
      <c r="OWP953" s="337"/>
      <c r="OWQ953" s="337"/>
      <c r="OWR953" s="337"/>
      <c r="OWS953" s="337"/>
      <c r="OWT953" s="337"/>
      <c r="OWU953" s="337"/>
      <c r="OWV953" s="337"/>
      <c r="OWW953" s="337"/>
      <c r="OWX953" s="337"/>
      <c r="OWY953" s="337"/>
      <c r="OWZ953" s="337"/>
      <c r="OXA953" s="337"/>
      <c r="OXB953" s="337"/>
      <c r="OXC953" s="337"/>
      <c r="OXD953" s="337"/>
      <c r="OXE953" s="337"/>
      <c r="OXF953" s="337"/>
      <c r="OXG953" s="337"/>
      <c r="OXH953" s="337"/>
      <c r="OXI953" s="337"/>
      <c r="OXJ953" s="337"/>
      <c r="OXK953" s="337"/>
      <c r="OXL953" s="337"/>
      <c r="OXM953" s="337"/>
      <c r="OXN953" s="337"/>
      <c r="OXO953" s="337"/>
      <c r="OXP953" s="337"/>
      <c r="OXQ953" s="337"/>
      <c r="OXR953" s="337"/>
      <c r="OXS953" s="337"/>
      <c r="OXT953" s="337"/>
      <c r="OXU953" s="337"/>
      <c r="OXV953" s="337"/>
      <c r="OXW953" s="337"/>
      <c r="OXX953" s="337"/>
      <c r="OXY953" s="337"/>
      <c r="OXZ953" s="337"/>
      <c r="OYA953" s="337"/>
      <c r="OYB953" s="337"/>
      <c r="OYC953" s="337"/>
      <c r="OYD953" s="337"/>
      <c r="OYE953" s="337"/>
      <c r="OYF953" s="337"/>
      <c r="OYG953" s="337"/>
      <c r="OYH953" s="337"/>
      <c r="OYI953" s="337"/>
      <c r="OYJ953" s="337"/>
      <c r="OYK953" s="337"/>
      <c r="OYL953" s="337"/>
      <c r="OYM953" s="337"/>
      <c r="OYN953" s="337"/>
      <c r="OYO953" s="337"/>
      <c r="OYP953" s="337"/>
      <c r="OYQ953" s="337"/>
      <c r="OYR953" s="337"/>
      <c r="OYS953" s="337"/>
      <c r="OYT953" s="337"/>
      <c r="OYU953" s="337"/>
      <c r="OYV953" s="337"/>
      <c r="OYW953" s="337"/>
      <c r="OYX953" s="337"/>
      <c r="OYY953" s="337"/>
      <c r="OYZ953" s="337"/>
      <c r="OZA953" s="337"/>
      <c r="OZB953" s="337"/>
      <c r="OZC953" s="337"/>
      <c r="OZD953" s="337"/>
      <c r="OZE953" s="337"/>
      <c r="OZF953" s="337"/>
      <c r="OZG953" s="337"/>
      <c r="OZH953" s="337"/>
      <c r="OZI953" s="337"/>
      <c r="OZJ953" s="337"/>
      <c r="OZK953" s="337"/>
      <c r="OZL953" s="337"/>
      <c r="OZM953" s="337"/>
      <c r="OZN953" s="337"/>
      <c r="OZO953" s="337"/>
      <c r="OZP953" s="337"/>
      <c r="OZQ953" s="337"/>
      <c r="OZR953" s="337"/>
      <c r="OZS953" s="337"/>
      <c r="OZT953" s="337"/>
      <c r="OZU953" s="337"/>
      <c r="OZV953" s="337"/>
      <c r="OZW953" s="337"/>
      <c r="OZX953" s="337"/>
      <c r="OZY953" s="337"/>
      <c r="OZZ953" s="337"/>
      <c r="PAA953" s="337"/>
      <c r="PAB953" s="337"/>
      <c r="PAC953" s="337"/>
      <c r="PAD953" s="337"/>
      <c r="PAE953" s="337"/>
      <c r="PAF953" s="337"/>
      <c r="PAG953" s="337"/>
      <c r="PAH953" s="337"/>
      <c r="PAI953" s="337"/>
      <c r="PAJ953" s="337"/>
      <c r="PAK953" s="337"/>
      <c r="PAL953" s="337"/>
      <c r="PAM953" s="337"/>
      <c r="PAN953" s="337"/>
      <c r="PAO953" s="337"/>
      <c r="PAP953" s="337"/>
      <c r="PAQ953" s="337"/>
      <c r="PAR953" s="337"/>
      <c r="PAS953" s="337"/>
      <c r="PAT953" s="337"/>
      <c r="PAU953" s="337"/>
      <c r="PAV953" s="337"/>
      <c r="PAW953" s="337"/>
      <c r="PAX953" s="337"/>
      <c r="PAY953" s="337"/>
      <c r="PAZ953" s="337"/>
      <c r="PBA953" s="337"/>
      <c r="PBB953" s="337"/>
      <c r="PBC953" s="337"/>
      <c r="PBD953" s="337"/>
      <c r="PBE953" s="337"/>
      <c r="PBF953" s="337"/>
      <c r="PBG953" s="337"/>
      <c r="PBH953" s="337"/>
      <c r="PBI953" s="337"/>
      <c r="PBJ953" s="337"/>
      <c r="PBK953" s="337"/>
      <c r="PBL953" s="337"/>
      <c r="PBM953" s="337"/>
      <c r="PBN953" s="337"/>
      <c r="PBO953" s="337"/>
      <c r="PBP953" s="337"/>
      <c r="PBQ953" s="337"/>
      <c r="PBR953" s="337"/>
      <c r="PBS953" s="337"/>
      <c r="PBT953" s="337"/>
      <c r="PBU953" s="337"/>
      <c r="PBV953" s="337"/>
      <c r="PBW953" s="337"/>
      <c r="PBX953" s="337"/>
      <c r="PBY953" s="337"/>
      <c r="PBZ953" s="337"/>
      <c r="PCA953" s="337"/>
      <c r="PCB953" s="337"/>
      <c r="PCC953" s="337"/>
      <c r="PCD953" s="337"/>
      <c r="PCE953" s="337"/>
      <c r="PCF953" s="337"/>
      <c r="PCG953" s="337"/>
      <c r="PCH953" s="337"/>
      <c r="PCI953" s="337"/>
      <c r="PCJ953" s="337"/>
      <c r="PCK953" s="337"/>
      <c r="PCL953" s="337"/>
      <c r="PCM953" s="337"/>
      <c r="PCN953" s="337"/>
      <c r="PCO953" s="337"/>
      <c r="PCP953" s="337"/>
      <c r="PCQ953" s="337"/>
      <c r="PCR953" s="337"/>
      <c r="PCS953" s="337"/>
      <c r="PCT953" s="337"/>
      <c r="PCU953" s="337"/>
      <c r="PCV953" s="337"/>
      <c r="PCW953" s="337"/>
      <c r="PCX953" s="337"/>
      <c r="PCY953" s="337"/>
      <c r="PCZ953" s="337"/>
      <c r="PDA953" s="337"/>
      <c r="PDB953" s="337"/>
      <c r="PDC953" s="337"/>
      <c r="PDD953" s="337"/>
      <c r="PDE953" s="337"/>
      <c r="PDF953" s="337"/>
      <c r="PDG953" s="337"/>
      <c r="PDH953" s="337"/>
      <c r="PDI953" s="337"/>
      <c r="PDJ953" s="337"/>
      <c r="PDK953" s="337"/>
      <c r="PDL953" s="337"/>
      <c r="PDM953" s="337"/>
      <c r="PDN953" s="337"/>
      <c r="PDO953" s="337"/>
      <c r="PDP953" s="337"/>
      <c r="PDQ953" s="337"/>
      <c r="PDR953" s="337"/>
      <c r="PDS953" s="337"/>
      <c r="PDT953" s="337"/>
      <c r="PDU953" s="337"/>
      <c r="PDV953" s="337"/>
      <c r="PDW953" s="337"/>
      <c r="PDX953" s="337"/>
      <c r="PDY953" s="337"/>
      <c r="PDZ953" s="337"/>
      <c r="PEA953" s="337"/>
      <c r="PEB953" s="337"/>
      <c r="PEC953" s="337"/>
      <c r="PED953" s="337"/>
      <c r="PEE953" s="337"/>
      <c r="PEF953" s="337"/>
      <c r="PEG953" s="337"/>
      <c r="PEH953" s="337"/>
      <c r="PEI953" s="337"/>
      <c r="PEJ953" s="337"/>
      <c r="PEK953" s="337"/>
      <c r="PEL953" s="337"/>
      <c r="PEM953" s="337"/>
      <c r="PEN953" s="337"/>
      <c r="PEO953" s="337"/>
      <c r="PEP953" s="337"/>
      <c r="PEQ953" s="337"/>
      <c r="PER953" s="337"/>
      <c r="PES953" s="337"/>
      <c r="PET953" s="337"/>
      <c r="PEU953" s="337"/>
      <c r="PEV953" s="337"/>
      <c r="PEW953" s="337"/>
      <c r="PEX953" s="337"/>
      <c r="PEY953" s="337"/>
      <c r="PEZ953" s="337"/>
      <c r="PFA953" s="337"/>
      <c r="PFB953" s="337"/>
      <c r="PFC953" s="337"/>
      <c r="PFD953" s="337"/>
      <c r="PFE953" s="337"/>
      <c r="PFF953" s="337"/>
      <c r="PFG953" s="337"/>
      <c r="PFH953" s="337"/>
      <c r="PFI953" s="337"/>
      <c r="PFJ953" s="337"/>
      <c r="PFK953" s="337"/>
      <c r="PFL953" s="337"/>
      <c r="PFM953" s="337"/>
      <c r="PFN953" s="337"/>
      <c r="PFO953" s="337"/>
      <c r="PFP953" s="337"/>
      <c r="PFQ953" s="337"/>
      <c r="PFR953" s="337"/>
      <c r="PFS953" s="337"/>
      <c r="PFT953" s="337"/>
      <c r="PFU953" s="337"/>
      <c r="PFV953" s="337"/>
      <c r="PFW953" s="337"/>
      <c r="PFX953" s="337"/>
      <c r="PFY953" s="337"/>
      <c r="PFZ953" s="337"/>
      <c r="PGA953" s="337"/>
      <c r="PGB953" s="337"/>
      <c r="PGC953" s="337"/>
      <c r="PGD953" s="337"/>
      <c r="PGE953" s="337"/>
      <c r="PGF953" s="337"/>
      <c r="PGG953" s="337"/>
      <c r="PGH953" s="337"/>
      <c r="PGI953" s="337"/>
      <c r="PGJ953" s="337"/>
      <c r="PGK953" s="337"/>
      <c r="PGL953" s="337"/>
      <c r="PGM953" s="337"/>
      <c r="PGN953" s="337"/>
      <c r="PGO953" s="337"/>
      <c r="PGP953" s="337"/>
      <c r="PGQ953" s="337"/>
      <c r="PGR953" s="337"/>
      <c r="PGS953" s="337"/>
      <c r="PGT953" s="337"/>
      <c r="PGU953" s="337"/>
      <c r="PGV953" s="337"/>
      <c r="PGW953" s="337"/>
      <c r="PGX953" s="337"/>
      <c r="PGY953" s="337"/>
      <c r="PGZ953" s="337"/>
      <c r="PHA953" s="337"/>
      <c r="PHB953" s="337"/>
      <c r="PHC953" s="337"/>
      <c r="PHD953" s="337"/>
      <c r="PHE953" s="337"/>
      <c r="PHF953" s="337"/>
      <c r="PHG953" s="337"/>
      <c r="PHH953" s="337"/>
      <c r="PHI953" s="337"/>
      <c r="PHJ953" s="337"/>
      <c r="PHK953" s="337"/>
      <c r="PHL953" s="337"/>
      <c r="PHM953" s="337"/>
      <c r="PHN953" s="337"/>
      <c r="PHO953" s="337"/>
      <c r="PHP953" s="337"/>
      <c r="PHQ953" s="337"/>
      <c r="PHR953" s="337"/>
      <c r="PHS953" s="337"/>
      <c r="PHT953" s="337"/>
      <c r="PHU953" s="337"/>
      <c r="PHV953" s="337"/>
      <c r="PHW953" s="337"/>
      <c r="PHX953" s="337"/>
      <c r="PHY953" s="337"/>
      <c r="PHZ953" s="337"/>
      <c r="PIA953" s="337"/>
      <c r="PIB953" s="337"/>
      <c r="PIC953" s="337"/>
      <c r="PID953" s="337"/>
      <c r="PIE953" s="337"/>
      <c r="PIF953" s="337"/>
      <c r="PIG953" s="337"/>
      <c r="PIH953" s="337"/>
      <c r="PII953" s="337"/>
      <c r="PIJ953" s="337"/>
      <c r="PIK953" s="337"/>
      <c r="PIL953" s="337"/>
      <c r="PIM953" s="337"/>
      <c r="PIN953" s="337"/>
      <c r="PIO953" s="337"/>
      <c r="PIP953" s="337"/>
      <c r="PIQ953" s="337"/>
      <c r="PIR953" s="337"/>
      <c r="PIS953" s="337"/>
      <c r="PIT953" s="337"/>
      <c r="PIU953" s="337"/>
      <c r="PIV953" s="337"/>
      <c r="PIW953" s="337"/>
      <c r="PIX953" s="337"/>
      <c r="PIY953" s="337"/>
      <c r="PIZ953" s="337"/>
      <c r="PJA953" s="337"/>
      <c r="PJB953" s="337"/>
      <c r="PJC953" s="337"/>
      <c r="PJD953" s="337"/>
      <c r="PJE953" s="337"/>
      <c r="PJF953" s="337"/>
      <c r="PJG953" s="337"/>
      <c r="PJH953" s="337"/>
      <c r="PJI953" s="337"/>
      <c r="PJJ953" s="337"/>
      <c r="PJK953" s="337"/>
      <c r="PJL953" s="337"/>
      <c r="PJM953" s="337"/>
      <c r="PJN953" s="337"/>
      <c r="PJO953" s="337"/>
      <c r="PJP953" s="337"/>
      <c r="PJQ953" s="337"/>
      <c r="PJR953" s="337"/>
      <c r="PJS953" s="337"/>
      <c r="PJT953" s="337"/>
      <c r="PJU953" s="337"/>
      <c r="PJV953" s="337"/>
      <c r="PJW953" s="337"/>
      <c r="PJX953" s="337"/>
      <c r="PJY953" s="337"/>
      <c r="PJZ953" s="337"/>
      <c r="PKA953" s="337"/>
      <c r="PKB953" s="337"/>
      <c r="PKC953" s="337"/>
      <c r="PKD953" s="337"/>
      <c r="PKE953" s="337"/>
      <c r="PKF953" s="337"/>
      <c r="PKG953" s="337"/>
      <c r="PKH953" s="337"/>
      <c r="PKI953" s="337"/>
      <c r="PKJ953" s="337"/>
      <c r="PKK953" s="337"/>
      <c r="PKL953" s="337"/>
      <c r="PKM953" s="337"/>
      <c r="PKN953" s="337"/>
      <c r="PKO953" s="337"/>
      <c r="PKP953" s="337"/>
      <c r="PKQ953" s="337"/>
      <c r="PKR953" s="337"/>
      <c r="PKS953" s="337"/>
      <c r="PKT953" s="337"/>
      <c r="PKU953" s="337"/>
      <c r="PKV953" s="337"/>
      <c r="PKW953" s="337"/>
      <c r="PKX953" s="337"/>
      <c r="PKY953" s="337"/>
      <c r="PKZ953" s="337"/>
      <c r="PLA953" s="337"/>
      <c r="PLB953" s="337"/>
      <c r="PLC953" s="337"/>
      <c r="PLD953" s="337"/>
      <c r="PLE953" s="337"/>
      <c r="PLF953" s="337"/>
      <c r="PLG953" s="337"/>
      <c r="PLH953" s="337"/>
      <c r="PLI953" s="337"/>
      <c r="PLJ953" s="337"/>
      <c r="PLK953" s="337"/>
      <c r="PLL953" s="337"/>
      <c r="PLM953" s="337"/>
      <c r="PLN953" s="337"/>
      <c r="PLO953" s="337"/>
      <c r="PLP953" s="337"/>
      <c r="PLQ953" s="337"/>
      <c r="PLR953" s="337"/>
      <c r="PLS953" s="337"/>
      <c r="PLT953" s="337"/>
      <c r="PLU953" s="337"/>
      <c r="PLV953" s="337"/>
      <c r="PLW953" s="337"/>
      <c r="PLX953" s="337"/>
      <c r="PLY953" s="337"/>
      <c r="PLZ953" s="337"/>
      <c r="PMA953" s="337"/>
      <c r="PMB953" s="337"/>
      <c r="PMC953" s="337"/>
      <c r="PMD953" s="337"/>
      <c r="PME953" s="337"/>
      <c r="PMF953" s="337"/>
      <c r="PMG953" s="337"/>
      <c r="PMH953" s="337"/>
      <c r="PMI953" s="337"/>
      <c r="PMJ953" s="337"/>
      <c r="PMK953" s="337"/>
      <c r="PML953" s="337"/>
      <c r="PMM953" s="337"/>
      <c r="PMN953" s="337"/>
      <c r="PMO953" s="337"/>
      <c r="PMP953" s="337"/>
      <c r="PMQ953" s="337"/>
      <c r="PMR953" s="337"/>
      <c r="PMS953" s="337"/>
      <c r="PMT953" s="337"/>
      <c r="PMU953" s="337"/>
      <c r="PMV953" s="337"/>
      <c r="PMW953" s="337"/>
      <c r="PMX953" s="337"/>
      <c r="PMY953" s="337"/>
      <c r="PMZ953" s="337"/>
      <c r="PNA953" s="337"/>
      <c r="PNB953" s="337"/>
      <c r="PNC953" s="337"/>
      <c r="PND953" s="337"/>
      <c r="PNE953" s="337"/>
      <c r="PNF953" s="337"/>
      <c r="PNG953" s="337"/>
      <c r="PNH953" s="337"/>
      <c r="PNI953" s="337"/>
      <c r="PNJ953" s="337"/>
      <c r="PNK953" s="337"/>
      <c r="PNL953" s="337"/>
      <c r="PNM953" s="337"/>
      <c r="PNN953" s="337"/>
      <c r="PNO953" s="337"/>
      <c r="PNP953" s="337"/>
      <c r="PNQ953" s="337"/>
      <c r="PNR953" s="337"/>
      <c r="PNS953" s="337"/>
      <c r="PNT953" s="337"/>
      <c r="PNU953" s="337"/>
      <c r="PNV953" s="337"/>
      <c r="PNW953" s="337"/>
      <c r="PNX953" s="337"/>
      <c r="PNY953" s="337"/>
      <c r="PNZ953" s="337"/>
      <c r="POA953" s="337"/>
      <c r="POB953" s="337"/>
      <c r="POC953" s="337"/>
      <c r="POD953" s="337"/>
      <c r="POE953" s="337"/>
      <c r="POF953" s="337"/>
      <c r="POG953" s="337"/>
      <c r="POH953" s="337"/>
      <c r="POI953" s="337"/>
      <c r="POJ953" s="337"/>
      <c r="POK953" s="337"/>
      <c r="POL953" s="337"/>
      <c r="POM953" s="337"/>
      <c r="PON953" s="337"/>
      <c r="POO953" s="337"/>
      <c r="POP953" s="337"/>
      <c r="POQ953" s="337"/>
      <c r="POR953" s="337"/>
      <c r="POS953" s="337"/>
      <c r="POT953" s="337"/>
      <c r="POU953" s="337"/>
      <c r="POV953" s="337"/>
      <c r="POW953" s="337"/>
      <c r="POX953" s="337"/>
      <c r="POY953" s="337"/>
      <c r="POZ953" s="337"/>
      <c r="PPA953" s="337"/>
      <c r="PPB953" s="337"/>
      <c r="PPC953" s="337"/>
      <c r="PPD953" s="337"/>
      <c r="PPE953" s="337"/>
      <c r="PPF953" s="337"/>
      <c r="PPG953" s="337"/>
      <c r="PPH953" s="337"/>
      <c r="PPI953" s="337"/>
      <c r="PPJ953" s="337"/>
      <c r="PPK953" s="337"/>
      <c r="PPL953" s="337"/>
      <c r="PPM953" s="337"/>
      <c r="PPN953" s="337"/>
      <c r="PPO953" s="337"/>
      <c r="PPP953" s="337"/>
      <c r="PPQ953" s="337"/>
      <c r="PPR953" s="337"/>
      <c r="PPS953" s="337"/>
      <c r="PPT953" s="337"/>
      <c r="PPU953" s="337"/>
      <c r="PPV953" s="337"/>
      <c r="PPW953" s="337"/>
      <c r="PPX953" s="337"/>
      <c r="PPY953" s="337"/>
      <c r="PPZ953" s="337"/>
      <c r="PQA953" s="337"/>
      <c r="PQB953" s="337"/>
      <c r="PQC953" s="337"/>
      <c r="PQD953" s="337"/>
      <c r="PQE953" s="337"/>
      <c r="PQF953" s="337"/>
      <c r="PQG953" s="337"/>
      <c r="PQH953" s="337"/>
      <c r="PQI953" s="337"/>
      <c r="PQJ953" s="337"/>
      <c r="PQK953" s="337"/>
      <c r="PQL953" s="337"/>
      <c r="PQM953" s="337"/>
      <c r="PQN953" s="337"/>
      <c r="PQO953" s="337"/>
      <c r="PQP953" s="337"/>
      <c r="PQQ953" s="337"/>
      <c r="PQR953" s="337"/>
      <c r="PQS953" s="337"/>
      <c r="PQT953" s="337"/>
      <c r="PQU953" s="337"/>
      <c r="PQV953" s="337"/>
      <c r="PQW953" s="337"/>
      <c r="PQX953" s="337"/>
      <c r="PQY953" s="337"/>
      <c r="PQZ953" s="337"/>
      <c r="PRA953" s="337"/>
      <c r="PRB953" s="337"/>
      <c r="PRC953" s="337"/>
      <c r="PRD953" s="337"/>
      <c r="PRE953" s="337"/>
      <c r="PRF953" s="337"/>
      <c r="PRG953" s="337"/>
      <c r="PRH953" s="337"/>
      <c r="PRI953" s="337"/>
      <c r="PRJ953" s="337"/>
      <c r="PRK953" s="337"/>
      <c r="PRL953" s="337"/>
      <c r="PRM953" s="337"/>
      <c r="PRN953" s="337"/>
      <c r="PRO953" s="337"/>
      <c r="PRP953" s="337"/>
      <c r="PRQ953" s="337"/>
      <c r="PRR953" s="337"/>
      <c r="PRS953" s="337"/>
      <c r="PRT953" s="337"/>
      <c r="PRU953" s="337"/>
      <c r="PRV953" s="337"/>
      <c r="PRW953" s="337"/>
      <c r="PRX953" s="337"/>
      <c r="PRY953" s="337"/>
      <c r="PRZ953" s="337"/>
      <c r="PSA953" s="337"/>
      <c r="PSB953" s="337"/>
      <c r="PSC953" s="337"/>
      <c r="PSD953" s="337"/>
      <c r="PSE953" s="337"/>
      <c r="PSF953" s="337"/>
      <c r="PSG953" s="337"/>
      <c r="PSH953" s="337"/>
      <c r="PSI953" s="337"/>
      <c r="PSJ953" s="337"/>
      <c r="PSK953" s="337"/>
      <c r="PSL953" s="337"/>
      <c r="PSM953" s="337"/>
      <c r="PSN953" s="337"/>
      <c r="PSO953" s="337"/>
      <c r="PSP953" s="337"/>
      <c r="PSQ953" s="337"/>
      <c r="PSR953" s="337"/>
      <c r="PSS953" s="337"/>
      <c r="PST953" s="337"/>
      <c r="PSU953" s="337"/>
      <c r="PSV953" s="337"/>
      <c r="PSW953" s="337"/>
      <c r="PSX953" s="337"/>
      <c r="PSY953" s="337"/>
      <c r="PSZ953" s="337"/>
      <c r="PTA953" s="337"/>
      <c r="PTB953" s="337"/>
      <c r="PTC953" s="337"/>
      <c r="PTD953" s="337"/>
      <c r="PTE953" s="337"/>
      <c r="PTF953" s="337"/>
      <c r="PTG953" s="337"/>
      <c r="PTH953" s="337"/>
      <c r="PTI953" s="337"/>
      <c r="PTJ953" s="337"/>
      <c r="PTK953" s="337"/>
      <c r="PTL953" s="337"/>
      <c r="PTM953" s="337"/>
      <c r="PTN953" s="337"/>
      <c r="PTO953" s="337"/>
      <c r="PTP953" s="337"/>
      <c r="PTQ953" s="337"/>
      <c r="PTR953" s="337"/>
      <c r="PTS953" s="337"/>
      <c r="PTT953" s="337"/>
      <c r="PTU953" s="337"/>
      <c r="PTV953" s="337"/>
      <c r="PTW953" s="337"/>
      <c r="PTX953" s="337"/>
      <c r="PTY953" s="337"/>
      <c r="PTZ953" s="337"/>
      <c r="PUA953" s="337"/>
      <c r="PUB953" s="337"/>
      <c r="PUC953" s="337"/>
      <c r="PUD953" s="337"/>
      <c r="PUE953" s="337"/>
      <c r="PUF953" s="337"/>
      <c r="PUG953" s="337"/>
      <c r="PUH953" s="337"/>
      <c r="PUI953" s="337"/>
      <c r="PUJ953" s="337"/>
      <c r="PUK953" s="337"/>
      <c r="PUL953" s="337"/>
      <c r="PUM953" s="337"/>
      <c r="PUN953" s="337"/>
      <c r="PUO953" s="337"/>
      <c r="PUP953" s="337"/>
      <c r="PUQ953" s="337"/>
      <c r="PUR953" s="337"/>
      <c r="PUS953" s="337"/>
      <c r="PUT953" s="337"/>
      <c r="PUU953" s="337"/>
      <c r="PUV953" s="337"/>
      <c r="PUW953" s="337"/>
      <c r="PUX953" s="337"/>
      <c r="PUY953" s="337"/>
      <c r="PUZ953" s="337"/>
      <c r="PVA953" s="337"/>
      <c r="PVB953" s="337"/>
      <c r="PVC953" s="337"/>
      <c r="PVD953" s="337"/>
      <c r="PVE953" s="337"/>
      <c r="PVF953" s="337"/>
      <c r="PVG953" s="337"/>
      <c r="PVH953" s="337"/>
      <c r="PVI953" s="337"/>
      <c r="PVJ953" s="337"/>
      <c r="PVK953" s="337"/>
      <c r="PVL953" s="337"/>
      <c r="PVM953" s="337"/>
      <c r="PVN953" s="337"/>
      <c r="PVO953" s="337"/>
      <c r="PVP953" s="337"/>
      <c r="PVQ953" s="337"/>
      <c r="PVR953" s="337"/>
      <c r="PVS953" s="337"/>
      <c r="PVT953" s="337"/>
      <c r="PVU953" s="337"/>
      <c r="PVV953" s="337"/>
      <c r="PVW953" s="337"/>
      <c r="PVX953" s="337"/>
      <c r="PVY953" s="337"/>
      <c r="PVZ953" s="337"/>
      <c r="PWA953" s="337"/>
      <c r="PWB953" s="337"/>
      <c r="PWC953" s="337"/>
      <c r="PWD953" s="337"/>
      <c r="PWE953" s="337"/>
      <c r="PWF953" s="337"/>
      <c r="PWG953" s="337"/>
      <c r="PWH953" s="337"/>
      <c r="PWI953" s="337"/>
      <c r="PWJ953" s="337"/>
      <c r="PWK953" s="337"/>
      <c r="PWL953" s="337"/>
      <c r="PWM953" s="337"/>
      <c r="PWN953" s="337"/>
      <c r="PWO953" s="337"/>
      <c r="PWP953" s="337"/>
      <c r="PWQ953" s="337"/>
      <c r="PWR953" s="337"/>
      <c r="PWS953" s="337"/>
      <c r="PWT953" s="337"/>
      <c r="PWU953" s="337"/>
      <c r="PWV953" s="337"/>
      <c r="PWW953" s="337"/>
      <c r="PWX953" s="337"/>
      <c r="PWY953" s="337"/>
      <c r="PWZ953" s="337"/>
      <c r="PXA953" s="337"/>
      <c r="PXB953" s="337"/>
      <c r="PXC953" s="337"/>
      <c r="PXD953" s="337"/>
      <c r="PXE953" s="337"/>
      <c r="PXF953" s="337"/>
      <c r="PXG953" s="337"/>
      <c r="PXH953" s="337"/>
      <c r="PXI953" s="337"/>
      <c r="PXJ953" s="337"/>
      <c r="PXK953" s="337"/>
      <c r="PXL953" s="337"/>
      <c r="PXM953" s="337"/>
      <c r="PXN953" s="337"/>
      <c r="PXO953" s="337"/>
      <c r="PXP953" s="337"/>
      <c r="PXQ953" s="337"/>
      <c r="PXR953" s="337"/>
      <c r="PXS953" s="337"/>
      <c r="PXT953" s="337"/>
      <c r="PXU953" s="337"/>
      <c r="PXV953" s="337"/>
      <c r="PXW953" s="337"/>
      <c r="PXX953" s="337"/>
      <c r="PXY953" s="337"/>
      <c r="PXZ953" s="337"/>
      <c r="PYA953" s="337"/>
      <c r="PYB953" s="337"/>
      <c r="PYC953" s="337"/>
      <c r="PYD953" s="337"/>
      <c r="PYE953" s="337"/>
      <c r="PYF953" s="337"/>
      <c r="PYG953" s="337"/>
      <c r="PYH953" s="337"/>
      <c r="PYI953" s="337"/>
      <c r="PYJ953" s="337"/>
      <c r="PYK953" s="337"/>
      <c r="PYL953" s="337"/>
      <c r="PYM953" s="337"/>
      <c r="PYN953" s="337"/>
      <c r="PYO953" s="337"/>
      <c r="PYP953" s="337"/>
      <c r="PYQ953" s="337"/>
      <c r="PYR953" s="337"/>
      <c r="PYS953" s="337"/>
      <c r="PYT953" s="337"/>
      <c r="PYU953" s="337"/>
      <c r="PYV953" s="337"/>
      <c r="PYW953" s="337"/>
      <c r="PYX953" s="337"/>
      <c r="PYY953" s="337"/>
      <c r="PYZ953" s="337"/>
      <c r="PZA953" s="337"/>
      <c r="PZB953" s="337"/>
      <c r="PZC953" s="337"/>
      <c r="PZD953" s="337"/>
      <c r="PZE953" s="337"/>
      <c r="PZF953" s="337"/>
      <c r="PZG953" s="337"/>
      <c r="PZH953" s="337"/>
      <c r="PZI953" s="337"/>
      <c r="PZJ953" s="337"/>
      <c r="PZK953" s="337"/>
      <c r="PZL953" s="337"/>
      <c r="PZM953" s="337"/>
      <c r="PZN953" s="337"/>
      <c r="PZO953" s="337"/>
      <c r="PZP953" s="337"/>
      <c r="PZQ953" s="337"/>
      <c r="PZR953" s="337"/>
      <c r="PZS953" s="337"/>
      <c r="PZT953" s="337"/>
      <c r="PZU953" s="337"/>
      <c r="PZV953" s="337"/>
      <c r="PZW953" s="337"/>
      <c r="PZX953" s="337"/>
      <c r="PZY953" s="337"/>
      <c r="PZZ953" s="337"/>
      <c r="QAA953" s="337"/>
      <c r="QAB953" s="337"/>
      <c r="QAC953" s="337"/>
      <c r="QAD953" s="337"/>
      <c r="QAE953" s="337"/>
      <c r="QAF953" s="337"/>
      <c r="QAG953" s="337"/>
      <c r="QAH953" s="337"/>
      <c r="QAI953" s="337"/>
      <c r="QAJ953" s="337"/>
      <c r="QAK953" s="337"/>
      <c r="QAL953" s="337"/>
      <c r="QAM953" s="337"/>
      <c r="QAN953" s="337"/>
      <c r="QAO953" s="337"/>
      <c r="QAP953" s="337"/>
      <c r="QAQ953" s="337"/>
      <c r="QAR953" s="337"/>
      <c r="QAS953" s="337"/>
      <c r="QAT953" s="337"/>
      <c r="QAU953" s="337"/>
      <c r="QAV953" s="337"/>
      <c r="QAW953" s="337"/>
      <c r="QAX953" s="337"/>
      <c r="QAY953" s="337"/>
      <c r="QAZ953" s="337"/>
      <c r="QBA953" s="337"/>
      <c r="QBB953" s="337"/>
      <c r="QBC953" s="337"/>
      <c r="QBD953" s="337"/>
      <c r="QBE953" s="337"/>
      <c r="QBF953" s="337"/>
      <c r="QBG953" s="337"/>
      <c r="QBH953" s="337"/>
      <c r="QBI953" s="337"/>
      <c r="QBJ953" s="337"/>
      <c r="QBK953" s="337"/>
      <c r="QBL953" s="337"/>
      <c r="QBM953" s="337"/>
      <c r="QBN953" s="337"/>
      <c r="QBO953" s="337"/>
      <c r="QBP953" s="337"/>
      <c r="QBQ953" s="337"/>
      <c r="QBR953" s="337"/>
      <c r="QBS953" s="337"/>
      <c r="QBT953" s="337"/>
      <c r="QBU953" s="337"/>
      <c r="QBV953" s="337"/>
      <c r="QBW953" s="337"/>
      <c r="QBX953" s="337"/>
      <c r="QBY953" s="337"/>
      <c r="QBZ953" s="337"/>
      <c r="QCA953" s="337"/>
      <c r="QCB953" s="337"/>
      <c r="QCC953" s="337"/>
      <c r="QCD953" s="337"/>
      <c r="QCE953" s="337"/>
      <c r="QCF953" s="337"/>
      <c r="QCG953" s="337"/>
      <c r="QCH953" s="337"/>
      <c r="QCI953" s="337"/>
      <c r="QCJ953" s="337"/>
      <c r="QCK953" s="337"/>
      <c r="QCL953" s="337"/>
      <c r="QCM953" s="337"/>
      <c r="QCN953" s="337"/>
      <c r="QCO953" s="337"/>
      <c r="QCP953" s="337"/>
      <c r="QCQ953" s="337"/>
      <c r="QCR953" s="337"/>
      <c r="QCS953" s="337"/>
      <c r="QCT953" s="337"/>
      <c r="QCU953" s="337"/>
      <c r="QCV953" s="337"/>
      <c r="QCW953" s="337"/>
      <c r="QCX953" s="337"/>
      <c r="QCY953" s="337"/>
      <c r="QCZ953" s="337"/>
      <c r="QDA953" s="337"/>
      <c r="QDB953" s="337"/>
      <c r="QDC953" s="337"/>
      <c r="QDD953" s="337"/>
      <c r="QDE953" s="337"/>
      <c r="QDF953" s="337"/>
      <c r="QDG953" s="337"/>
      <c r="QDH953" s="337"/>
      <c r="QDI953" s="337"/>
      <c r="QDJ953" s="337"/>
      <c r="QDK953" s="337"/>
      <c r="QDL953" s="337"/>
      <c r="QDM953" s="337"/>
      <c r="QDN953" s="337"/>
      <c r="QDO953" s="337"/>
      <c r="QDP953" s="337"/>
      <c r="QDQ953" s="337"/>
      <c r="QDR953" s="337"/>
      <c r="QDS953" s="337"/>
      <c r="QDT953" s="337"/>
      <c r="QDU953" s="337"/>
      <c r="QDV953" s="337"/>
      <c r="QDW953" s="337"/>
      <c r="QDX953" s="337"/>
      <c r="QDY953" s="337"/>
      <c r="QDZ953" s="337"/>
      <c r="QEA953" s="337"/>
      <c r="QEB953" s="337"/>
      <c r="QEC953" s="337"/>
      <c r="QED953" s="337"/>
      <c r="QEE953" s="337"/>
      <c r="QEF953" s="337"/>
      <c r="QEG953" s="337"/>
      <c r="QEH953" s="337"/>
      <c r="QEI953" s="337"/>
      <c r="QEJ953" s="337"/>
      <c r="QEK953" s="337"/>
      <c r="QEL953" s="337"/>
      <c r="QEM953" s="337"/>
      <c r="QEN953" s="337"/>
      <c r="QEO953" s="337"/>
      <c r="QEP953" s="337"/>
      <c r="QEQ953" s="337"/>
      <c r="QER953" s="337"/>
      <c r="QES953" s="337"/>
      <c r="QET953" s="337"/>
      <c r="QEU953" s="337"/>
      <c r="QEV953" s="337"/>
      <c r="QEW953" s="337"/>
      <c r="QEX953" s="337"/>
      <c r="QEY953" s="337"/>
      <c r="QEZ953" s="337"/>
      <c r="QFA953" s="337"/>
      <c r="QFB953" s="337"/>
      <c r="QFC953" s="337"/>
      <c r="QFD953" s="337"/>
      <c r="QFE953" s="337"/>
      <c r="QFF953" s="337"/>
      <c r="QFG953" s="337"/>
      <c r="QFH953" s="337"/>
      <c r="QFI953" s="337"/>
      <c r="QFJ953" s="337"/>
      <c r="QFK953" s="337"/>
      <c r="QFL953" s="337"/>
      <c r="QFM953" s="337"/>
      <c r="QFN953" s="337"/>
      <c r="QFO953" s="337"/>
      <c r="QFP953" s="337"/>
      <c r="QFQ953" s="337"/>
      <c r="QFR953" s="337"/>
      <c r="QFS953" s="337"/>
      <c r="QFT953" s="337"/>
      <c r="QFU953" s="337"/>
      <c r="QFV953" s="337"/>
      <c r="QFW953" s="337"/>
      <c r="QFX953" s="337"/>
      <c r="QFY953" s="337"/>
      <c r="QFZ953" s="337"/>
      <c r="QGA953" s="337"/>
      <c r="QGB953" s="337"/>
      <c r="QGC953" s="337"/>
      <c r="QGD953" s="337"/>
      <c r="QGE953" s="337"/>
      <c r="QGF953" s="337"/>
      <c r="QGG953" s="337"/>
      <c r="QGH953" s="337"/>
      <c r="QGI953" s="337"/>
      <c r="QGJ953" s="337"/>
      <c r="QGK953" s="337"/>
      <c r="QGL953" s="337"/>
      <c r="QGM953" s="337"/>
      <c r="QGN953" s="337"/>
      <c r="QGO953" s="337"/>
      <c r="QGP953" s="337"/>
      <c r="QGQ953" s="337"/>
      <c r="QGR953" s="337"/>
      <c r="QGS953" s="337"/>
      <c r="QGT953" s="337"/>
      <c r="QGU953" s="337"/>
      <c r="QGV953" s="337"/>
      <c r="QGW953" s="337"/>
      <c r="QGX953" s="337"/>
      <c r="QGY953" s="337"/>
      <c r="QGZ953" s="337"/>
      <c r="QHA953" s="337"/>
      <c r="QHB953" s="337"/>
      <c r="QHC953" s="337"/>
      <c r="QHD953" s="337"/>
      <c r="QHE953" s="337"/>
      <c r="QHF953" s="337"/>
      <c r="QHG953" s="337"/>
      <c r="QHH953" s="337"/>
      <c r="QHI953" s="337"/>
      <c r="QHJ953" s="337"/>
      <c r="QHK953" s="337"/>
      <c r="QHL953" s="337"/>
      <c r="QHM953" s="337"/>
      <c r="QHN953" s="337"/>
      <c r="QHO953" s="337"/>
      <c r="QHP953" s="337"/>
      <c r="QHQ953" s="337"/>
      <c r="QHR953" s="337"/>
      <c r="QHS953" s="337"/>
      <c r="QHT953" s="337"/>
      <c r="QHU953" s="337"/>
      <c r="QHV953" s="337"/>
      <c r="QHW953" s="337"/>
      <c r="QHX953" s="337"/>
      <c r="QHY953" s="337"/>
      <c r="QHZ953" s="337"/>
      <c r="QIA953" s="337"/>
      <c r="QIB953" s="337"/>
      <c r="QIC953" s="337"/>
      <c r="QID953" s="337"/>
      <c r="QIE953" s="337"/>
      <c r="QIF953" s="337"/>
      <c r="QIG953" s="337"/>
      <c r="QIH953" s="337"/>
      <c r="QII953" s="337"/>
      <c r="QIJ953" s="337"/>
      <c r="QIK953" s="337"/>
      <c r="QIL953" s="337"/>
      <c r="QIM953" s="337"/>
      <c r="QIN953" s="337"/>
      <c r="QIO953" s="337"/>
      <c r="QIP953" s="337"/>
      <c r="QIQ953" s="337"/>
      <c r="QIR953" s="337"/>
      <c r="QIS953" s="337"/>
      <c r="QIT953" s="337"/>
      <c r="QIU953" s="337"/>
      <c r="QIV953" s="337"/>
      <c r="QIW953" s="337"/>
      <c r="QIX953" s="337"/>
      <c r="QIY953" s="337"/>
      <c r="QIZ953" s="337"/>
      <c r="QJA953" s="337"/>
      <c r="QJB953" s="337"/>
      <c r="QJC953" s="337"/>
      <c r="QJD953" s="337"/>
      <c r="QJE953" s="337"/>
      <c r="QJF953" s="337"/>
      <c r="QJG953" s="337"/>
      <c r="QJH953" s="337"/>
      <c r="QJI953" s="337"/>
      <c r="QJJ953" s="337"/>
      <c r="QJK953" s="337"/>
      <c r="QJL953" s="337"/>
      <c r="QJM953" s="337"/>
      <c r="QJN953" s="337"/>
      <c r="QJO953" s="337"/>
      <c r="QJP953" s="337"/>
      <c r="QJQ953" s="337"/>
      <c r="QJR953" s="337"/>
      <c r="QJS953" s="337"/>
      <c r="QJT953" s="337"/>
      <c r="QJU953" s="337"/>
      <c r="QJV953" s="337"/>
      <c r="QJW953" s="337"/>
      <c r="QJX953" s="337"/>
      <c r="QJY953" s="337"/>
      <c r="QJZ953" s="337"/>
      <c r="QKA953" s="337"/>
      <c r="QKB953" s="337"/>
      <c r="QKC953" s="337"/>
      <c r="QKD953" s="337"/>
      <c r="QKE953" s="337"/>
      <c r="QKF953" s="337"/>
      <c r="QKG953" s="337"/>
      <c r="QKH953" s="337"/>
      <c r="QKI953" s="337"/>
      <c r="QKJ953" s="337"/>
      <c r="QKK953" s="337"/>
      <c r="QKL953" s="337"/>
      <c r="QKM953" s="337"/>
      <c r="QKN953" s="337"/>
      <c r="QKO953" s="337"/>
      <c r="QKP953" s="337"/>
      <c r="QKQ953" s="337"/>
      <c r="QKR953" s="337"/>
      <c r="QKS953" s="337"/>
      <c r="QKT953" s="337"/>
      <c r="QKU953" s="337"/>
      <c r="QKV953" s="337"/>
      <c r="QKW953" s="337"/>
      <c r="QKX953" s="337"/>
      <c r="QKY953" s="337"/>
      <c r="QKZ953" s="337"/>
      <c r="QLA953" s="337"/>
      <c r="QLB953" s="337"/>
      <c r="QLC953" s="337"/>
      <c r="QLD953" s="337"/>
      <c r="QLE953" s="337"/>
      <c r="QLF953" s="337"/>
      <c r="QLG953" s="337"/>
      <c r="QLH953" s="337"/>
      <c r="QLI953" s="337"/>
      <c r="QLJ953" s="337"/>
      <c r="QLK953" s="337"/>
      <c r="QLL953" s="337"/>
      <c r="QLM953" s="337"/>
      <c r="QLN953" s="337"/>
      <c r="QLO953" s="337"/>
      <c r="QLP953" s="337"/>
      <c r="QLQ953" s="337"/>
      <c r="QLR953" s="337"/>
      <c r="QLS953" s="337"/>
      <c r="QLT953" s="337"/>
      <c r="QLU953" s="337"/>
      <c r="QLV953" s="337"/>
      <c r="QLW953" s="337"/>
      <c r="QLX953" s="337"/>
      <c r="QLY953" s="337"/>
      <c r="QLZ953" s="337"/>
      <c r="QMA953" s="337"/>
      <c r="QMB953" s="337"/>
      <c r="QMC953" s="337"/>
      <c r="QMD953" s="337"/>
      <c r="QME953" s="337"/>
      <c r="QMF953" s="337"/>
      <c r="QMG953" s="337"/>
      <c r="QMH953" s="337"/>
      <c r="QMI953" s="337"/>
      <c r="QMJ953" s="337"/>
      <c r="QMK953" s="337"/>
      <c r="QML953" s="337"/>
      <c r="QMM953" s="337"/>
      <c r="QMN953" s="337"/>
      <c r="QMO953" s="337"/>
      <c r="QMP953" s="337"/>
      <c r="QMQ953" s="337"/>
      <c r="QMR953" s="337"/>
      <c r="QMS953" s="337"/>
      <c r="QMT953" s="337"/>
      <c r="QMU953" s="337"/>
      <c r="QMV953" s="337"/>
      <c r="QMW953" s="337"/>
      <c r="QMX953" s="337"/>
      <c r="QMY953" s="337"/>
      <c r="QMZ953" s="337"/>
      <c r="QNA953" s="337"/>
      <c r="QNB953" s="337"/>
      <c r="QNC953" s="337"/>
      <c r="QND953" s="337"/>
      <c r="QNE953" s="337"/>
      <c r="QNF953" s="337"/>
      <c r="QNG953" s="337"/>
      <c r="QNH953" s="337"/>
      <c r="QNI953" s="337"/>
      <c r="QNJ953" s="337"/>
      <c r="QNK953" s="337"/>
      <c r="QNL953" s="337"/>
      <c r="QNM953" s="337"/>
      <c r="QNN953" s="337"/>
      <c r="QNO953" s="337"/>
      <c r="QNP953" s="337"/>
      <c r="QNQ953" s="337"/>
      <c r="QNR953" s="337"/>
      <c r="QNS953" s="337"/>
      <c r="QNT953" s="337"/>
      <c r="QNU953" s="337"/>
      <c r="QNV953" s="337"/>
      <c r="QNW953" s="337"/>
      <c r="QNX953" s="337"/>
      <c r="QNY953" s="337"/>
      <c r="QNZ953" s="337"/>
      <c r="QOA953" s="337"/>
      <c r="QOB953" s="337"/>
      <c r="QOC953" s="337"/>
      <c r="QOD953" s="337"/>
      <c r="QOE953" s="337"/>
      <c r="QOF953" s="337"/>
      <c r="QOG953" s="337"/>
      <c r="QOH953" s="337"/>
      <c r="QOI953" s="337"/>
      <c r="QOJ953" s="337"/>
      <c r="QOK953" s="337"/>
      <c r="QOL953" s="337"/>
      <c r="QOM953" s="337"/>
      <c r="QON953" s="337"/>
      <c r="QOO953" s="337"/>
      <c r="QOP953" s="337"/>
      <c r="QOQ953" s="337"/>
      <c r="QOR953" s="337"/>
      <c r="QOS953" s="337"/>
      <c r="QOT953" s="337"/>
      <c r="QOU953" s="337"/>
      <c r="QOV953" s="337"/>
      <c r="QOW953" s="337"/>
      <c r="QOX953" s="337"/>
      <c r="QOY953" s="337"/>
      <c r="QOZ953" s="337"/>
      <c r="QPA953" s="337"/>
      <c r="QPB953" s="337"/>
      <c r="QPC953" s="337"/>
      <c r="QPD953" s="337"/>
      <c r="QPE953" s="337"/>
      <c r="QPF953" s="337"/>
      <c r="QPG953" s="337"/>
      <c r="QPH953" s="337"/>
      <c r="QPI953" s="337"/>
      <c r="QPJ953" s="337"/>
      <c r="QPK953" s="337"/>
      <c r="QPL953" s="337"/>
      <c r="QPM953" s="337"/>
      <c r="QPN953" s="337"/>
      <c r="QPO953" s="337"/>
      <c r="QPP953" s="337"/>
      <c r="QPQ953" s="337"/>
      <c r="QPR953" s="337"/>
      <c r="QPS953" s="337"/>
      <c r="QPT953" s="337"/>
      <c r="QPU953" s="337"/>
      <c r="QPV953" s="337"/>
      <c r="QPW953" s="337"/>
      <c r="QPX953" s="337"/>
      <c r="QPY953" s="337"/>
      <c r="QPZ953" s="337"/>
      <c r="QQA953" s="337"/>
      <c r="QQB953" s="337"/>
      <c r="QQC953" s="337"/>
      <c r="QQD953" s="337"/>
      <c r="QQE953" s="337"/>
      <c r="QQF953" s="337"/>
      <c r="QQG953" s="337"/>
      <c r="QQH953" s="337"/>
      <c r="QQI953" s="337"/>
      <c r="QQJ953" s="337"/>
      <c r="QQK953" s="337"/>
      <c r="QQL953" s="337"/>
      <c r="QQM953" s="337"/>
      <c r="QQN953" s="337"/>
      <c r="QQO953" s="337"/>
      <c r="QQP953" s="337"/>
      <c r="QQQ953" s="337"/>
      <c r="QQR953" s="337"/>
      <c r="QQS953" s="337"/>
      <c r="QQT953" s="337"/>
      <c r="QQU953" s="337"/>
      <c r="QQV953" s="337"/>
      <c r="QQW953" s="337"/>
      <c r="QQX953" s="337"/>
      <c r="QQY953" s="337"/>
      <c r="QQZ953" s="337"/>
      <c r="QRA953" s="337"/>
      <c r="QRB953" s="337"/>
      <c r="QRC953" s="337"/>
      <c r="QRD953" s="337"/>
      <c r="QRE953" s="337"/>
      <c r="QRF953" s="337"/>
      <c r="QRG953" s="337"/>
      <c r="QRH953" s="337"/>
      <c r="QRI953" s="337"/>
      <c r="QRJ953" s="337"/>
      <c r="QRK953" s="337"/>
      <c r="QRL953" s="337"/>
      <c r="QRM953" s="337"/>
      <c r="QRN953" s="337"/>
      <c r="QRO953" s="337"/>
      <c r="QRP953" s="337"/>
      <c r="QRQ953" s="337"/>
      <c r="QRR953" s="337"/>
      <c r="QRS953" s="337"/>
      <c r="QRT953" s="337"/>
      <c r="QRU953" s="337"/>
      <c r="QRV953" s="337"/>
      <c r="QRW953" s="337"/>
      <c r="QRX953" s="337"/>
      <c r="QRY953" s="337"/>
      <c r="QRZ953" s="337"/>
      <c r="QSA953" s="337"/>
      <c r="QSB953" s="337"/>
      <c r="QSC953" s="337"/>
      <c r="QSD953" s="337"/>
      <c r="QSE953" s="337"/>
      <c r="QSF953" s="337"/>
      <c r="QSG953" s="337"/>
      <c r="QSH953" s="337"/>
      <c r="QSI953" s="337"/>
      <c r="QSJ953" s="337"/>
      <c r="QSK953" s="337"/>
      <c r="QSL953" s="337"/>
      <c r="QSM953" s="337"/>
      <c r="QSN953" s="337"/>
      <c r="QSO953" s="337"/>
      <c r="QSP953" s="337"/>
      <c r="QSQ953" s="337"/>
      <c r="QSR953" s="337"/>
      <c r="QSS953" s="337"/>
      <c r="QST953" s="337"/>
      <c r="QSU953" s="337"/>
      <c r="QSV953" s="337"/>
      <c r="QSW953" s="337"/>
      <c r="QSX953" s="337"/>
      <c r="QSY953" s="337"/>
      <c r="QSZ953" s="337"/>
      <c r="QTA953" s="337"/>
      <c r="QTB953" s="337"/>
      <c r="QTC953" s="337"/>
      <c r="QTD953" s="337"/>
      <c r="QTE953" s="337"/>
      <c r="QTF953" s="337"/>
      <c r="QTG953" s="337"/>
      <c r="QTH953" s="337"/>
      <c r="QTI953" s="337"/>
      <c r="QTJ953" s="337"/>
      <c r="QTK953" s="337"/>
      <c r="QTL953" s="337"/>
      <c r="QTM953" s="337"/>
      <c r="QTN953" s="337"/>
      <c r="QTO953" s="337"/>
      <c r="QTP953" s="337"/>
      <c r="QTQ953" s="337"/>
      <c r="QTR953" s="337"/>
      <c r="QTS953" s="337"/>
      <c r="QTT953" s="337"/>
      <c r="QTU953" s="337"/>
      <c r="QTV953" s="337"/>
      <c r="QTW953" s="337"/>
      <c r="QTX953" s="337"/>
      <c r="QTY953" s="337"/>
      <c r="QTZ953" s="337"/>
      <c r="QUA953" s="337"/>
      <c r="QUB953" s="337"/>
      <c r="QUC953" s="337"/>
      <c r="QUD953" s="337"/>
      <c r="QUE953" s="337"/>
      <c r="QUF953" s="337"/>
      <c r="QUG953" s="337"/>
      <c r="QUH953" s="337"/>
      <c r="QUI953" s="337"/>
      <c r="QUJ953" s="337"/>
      <c r="QUK953" s="337"/>
      <c r="QUL953" s="337"/>
      <c r="QUM953" s="337"/>
      <c r="QUN953" s="337"/>
      <c r="QUO953" s="337"/>
      <c r="QUP953" s="337"/>
      <c r="QUQ953" s="337"/>
      <c r="QUR953" s="337"/>
      <c r="QUS953" s="337"/>
      <c r="QUT953" s="337"/>
      <c r="QUU953" s="337"/>
      <c r="QUV953" s="337"/>
      <c r="QUW953" s="337"/>
      <c r="QUX953" s="337"/>
      <c r="QUY953" s="337"/>
      <c r="QUZ953" s="337"/>
      <c r="QVA953" s="337"/>
      <c r="QVB953" s="337"/>
      <c r="QVC953" s="337"/>
      <c r="QVD953" s="337"/>
      <c r="QVE953" s="337"/>
      <c r="QVF953" s="337"/>
      <c r="QVG953" s="337"/>
      <c r="QVH953" s="337"/>
      <c r="QVI953" s="337"/>
      <c r="QVJ953" s="337"/>
      <c r="QVK953" s="337"/>
      <c r="QVL953" s="337"/>
      <c r="QVM953" s="337"/>
      <c r="QVN953" s="337"/>
      <c r="QVO953" s="337"/>
      <c r="QVP953" s="337"/>
      <c r="QVQ953" s="337"/>
      <c r="QVR953" s="337"/>
      <c r="QVS953" s="337"/>
      <c r="QVT953" s="337"/>
      <c r="QVU953" s="337"/>
      <c r="QVV953" s="337"/>
      <c r="QVW953" s="337"/>
      <c r="QVX953" s="337"/>
      <c r="QVY953" s="337"/>
      <c r="QVZ953" s="337"/>
      <c r="QWA953" s="337"/>
      <c r="QWB953" s="337"/>
      <c r="QWC953" s="337"/>
      <c r="QWD953" s="337"/>
      <c r="QWE953" s="337"/>
      <c r="QWF953" s="337"/>
      <c r="QWG953" s="337"/>
      <c r="QWH953" s="337"/>
      <c r="QWI953" s="337"/>
      <c r="QWJ953" s="337"/>
      <c r="QWK953" s="337"/>
      <c r="QWL953" s="337"/>
      <c r="QWM953" s="337"/>
      <c r="QWN953" s="337"/>
      <c r="QWO953" s="337"/>
      <c r="QWP953" s="337"/>
      <c r="QWQ953" s="337"/>
      <c r="QWR953" s="337"/>
      <c r="QWS953" s="337"/>
      <c r="QWT953" s="337"/>
      <c r="QWU953" s="337"/>
      <c r="QWV953" s="337"/>
      <c r="QWW953" s="337"/>
      <c r="QWX953" s="337"/>
      <c r="QWY953" s="337"/>
      <c r="QWZ953" s="337"/>
      <c r="QXA953" s="337"/>
      <c r="QXB953" s="337"/>
      <c r="QXC953" s="337"/>
      <c r="QXD953" s="337"/>
      <c r="QXE953" s="337"/>
      <c r="QXF953" s="337"/>
      <c r="QXG953" s="337"/>
      <c r="QXH953" s="337"/>
      <c r="QXI953" s="337"/>
      <c r="QXJ953" s="337"/>
      <c r="QXK953" s="337"/>
      <c r="QXL953" s="337"/>
      <c r="QXM953" s="337"/>
      <c r="QXN953" s="337"/>
      <c r="QXO953" s="337"/>
      <c r="QXP953" s="337"/>
      <c r="QXQ953" s="337"/>
      <c r="QXR953" s="337"/>
      <c r="QXS953" s="337"/>
      <c r="QXT953" s="337"/>
      <c r="QXU953" s="337"/>
      <c r="QXV953" s="337"/>
      <c r="QXW953" s="337"/>
      <c r="QXX953" s="337"/>
      <c r="QXY953" s="337"/>
      <c r="QXZ953" s="337"/>
      <c r="QYA953" s="337"/>
      <c r="QYB953" s="337"/>
      <c r="QYC953" s="337"/>
      <c r="QYD953" s="337"/>
      <c r="QYE953" s="337"/>
      <c r="QYF953" s="337"/>
      <c r="QYG953" s="337"/>
      <c r="QYH953" s="337"/>
      <c r="QYI953" s="337"/>
      <c r="QYJ953" s="337"/>
      <c r="QYK953" s="337"/>
      <c r="QYL953" s="337"/>
      <c r="QYM953" s="337"/>
      <c r="QYN953" s="337"/>
      <c r="QYO953" s="337"/>
      <c r="QYP953" s="337"/>
      <c r="QYQ953" s="337"/>
      <c r="QYR953" s="337"/>
      <c r="QYS953" s="337"/>
      <c r="QYT953" s="337"/>
      <c r="QYU953" s="337"/>
      <c r="QYV953" s="337"/>
      <c r="QYW953" s="337"/>
      <c r="QYX953" s="337"/>
      <c r="QYY953" s="337"/>
      <c r="QYZ953" s="337"/>
      <c r="QZA953" s="337"/>
      <c r="QZB953" s="337"/>
      <c r="QZC953" s="337"/>
      <c r="QZD953" s="337"/>
      <c r="QZE953" s="337"/>
      <c r="QZF953" s="337"/>
      <c r="QZG953" s="337"/>
      <c r="QZH953" s="337"/>
      <c r="QZI953" s="337"/>
      <c r="QZJ953" s="337"/>
      <c r="QZK953" s="337"/>
      <c r="QZL953" s="337"/>
      <c r="QZM953" s="337"/>
      <c r="QZN953" s="337"/>
      <c r="QZO953" s="337"/>
      <c r="QZP953" s="337"/>
      <c r="QZQ953" s="337"/>
      <c r="QZR953" s="337"/>
      <c r="QZS953" s="337"/>
      <c r="QZT953" s="337"/>
      <c r="QZU953" s="337"/>
      <c r="QZV953" s="337"/>
      <c r="QZW953" s="337"/>
      <c r="QZX953" s="337"/>
      <c r="QZY953" s="337"/>
      <c r="QZZ953" s="337"/>
      <c r="RAA953" s="337"/>
      <c r="RAB953" s="337"/>
      <c r="RAC953" s="337"/>
      <c r="RAD953" s="337"/>
      <c r="RAE953" s="337"/>
      <c r="RAF953" s="337"/>
      <c r="RAG953" s="337"/>
      <c r="RAH953" s="337"/>
      <c r="RAI953" s="337"/>
      <c r="RAJ953" s="337"/>
      <c r="RAK953" s="337"/>
      <c r="RAL953" s="337"/>
      <c r="RAM953" s="337"/>
      <c r="RAN953" s="337"/>
      <c r="RAO953" s="337"/>
      <c r="RAP953" s="337"/>
      <c r="RAQ953" s="337"/>
      <c r="RAR953" s="337"/>
      <c r="RAS953" s="337"/>
      <c r="RAT953" s="337"/>
      <c r="RAU953" s="337"/>
      <c r="RAV953" s="337"/>
      <c r="RAW953" s="337"/>
      <c r="RAX953" s="337"/>
      <c r="RAY953" s="337"/>
      <c r="RAZ953" s="337"/>
      <c r="RBA953" s="337"/>
      <c r="RBB953" s="337"/>
      <c r="RBC953" s="337"/>
      <c r="RBD953" s="337"/>
      <c r="RBE953" s="337"/>
      <c r="RBF953" s="337"/>
      <c r="RBG953" s="337"/>
      <c r="RBH953" s="337"/>
      <c r="RBI953" s="337"/>
      <c r="RBJ953" s="337"/>
      <c r="RBK953" s="337"/>
      <c r="RBL953" s="337"/>
      <c r="RBM953" s="337"/>
      <c r="RBN953" s="337"/>
      <c r="RBO953" s="337"/>
      <c r="RBP953" s="337"/>
      <c r="RBQ953" s="337"/>
      <c r="RBR953" s="337"/>
      <c r="RBS953" s="337"/>
      <c r="RBT953" s="337"/>
      <c r="RBU953" s="337"/>
      <c r="RBV953" s="337"/>
      <c r="RBW953" s="337"/>
      <c r="RBX953" s="337"/>
      <c r="RBY953" s="337"/>
      <c r="RBZ953" s="337"/>
      <c r="RCA953" s="337"/>
      <c r="RCB953" s="337"/>
      <c r="RCC953" s="337"/>
      <c r="RCD953" s="337"/>
      <c r="RCE953" s="337"/>
      <c r="RCF953" s="337"/>
      <c r="RCG953" s="337"/>
      <c r="RCH953" s="337"/>
      <c r="RCI953" s="337"/>
      <c r="RCJ953" s="337"/>
      <c r="RCK953" s="337"/>
      <c r="RCL953" s="337"/>
      <c r="RCM953" s="337"/>
      <c r="RCN953" s="337"/>
      <c r="RCO953" s="337"/>
      <c r="RCP953" s="337"/>
      <c r="RCQ953" s="337"/>
      <c r="RCR953" s="337"/>
      <c r="RCS953" s="337"/>
      <c r="RCT953" s="337"/>
      <c r="RCU953" s="337"/>
      <c r="RCV953" s="337"/>
      <c r="RCW953" s="337"/>
      <c r="RCX953" s="337"/>
      <c r="RCY953" s="337"/>
      <c r="RCZ953" s="337"/>
      <c r="RDA953" s="337"/>
      <c r="RDB953" s="337"/>
      <c r="RDC953" s="337"/>
      <c r="RDD953" s="337"/>
      <c r="RDE953" s="337"/>
      <c r="RDF953" s="337"/>
      <c r="RDG953" s="337"/>
      <c r="RDH953" s="337"/>
      <c r="RDI953" s="337"/>
      <c r="RDJ953" s="337"/>
      <c r="RDK953" s="337"/>
      <c r="RDL953" s="337"/>
      <c r="RDM953" s="337"/>
      <c r="RDN953" s="337"/>
      <c r="RDO953" s="337"/>
      <c r="RDP953" s="337"/>
      <c r="RDQ953" s="337"/>
      <c r="RDR953" s="337"/>
      <c r="RDS953" s="337"/>
      <c r="RDT953" s="337"/>
      <c r="RDU953" s="337"/>
      <c r="RDV953" s="337"/>
      <c r="RDW953" s="337"/>
      <c r="RDX953" s="337"/>
      <c r="RDY953" s="337"/>
      <c r="RDZ953" s="337"/>
      <c r="REA953" s="337"/>
      <c r="REB953" s="337"/>
      <c r="REC953" s="337"/>
      <c r="RED953" s="337"/>
      <c r="REE953" s="337"/>
      <c r="REF953" s="337"/>
      <c r="REG953" s="337"/>
      <c r="REH953" s="337"/>
      <c r="REI953" s="337"/>
      <c r="REJ953" s="337"/>
      <c r="REK953" s="337"/>
      <c r="REL953" s="337"/>
      <c r="REM953" s="337"/>
      <c r="REN953" s="337"/>
      <c r="REO953" s="337"/>
      <c r="REP953" s="337"/>
      <c r="REQ953" s="337"/>
      <c r="RER953" s="337"/>
      <c r="RES953" s="337"/>
      <c r="RET953" s="337"/>
      <c r="REU953" s="337"/>
      <c r="REV953" s="337"/>
      <c r="REW953" s="337"/>
      <c r="REX953" s="337"/>
      <c r="REY953" s="337"/>
      <c r="REZ953" s="337"/>
      <c r="RFA953" s="337"/>
      <c r="RFB953" s="337"/>
      <c r="RFC953" s="337"/>
      <c r="RFD953" s="337"/>
      <c r="RFE953" s="337"/>
      <c r="RFF953" s="337"/>
      <c r="RFG953" s="337"/>
      <c r="RFH953" s="337"/>
      <c r="RFI953" s="337"/>
      <c r="RFJ953" s="337"/>
      <c r="RFK953" s="337"/>
      <c r="RFL953" s="337"/>
      <c r="RFM953" s="337"/>
      <c r="RFN953" s="337"/>
      <c r="RFO953" s="337"/>
      <c r="RFP953" s="337"/>
      <c r="RFQ953" s="337"/>
      <c r="RFR953" s="337"/>
      <c r="RFS953" s="337"/>
      <c r="RFT953" s="337"/>
      <c r="RFU953" s="337"/>
      <c r="RFV953" s="337"/>
      <c r="RFW953" s="337"/>
      <c r="RFX953" s="337"/>
      <c r="RFY953" s="337"/>
      <c r="RFZ953" s="337"/>
      <c r="RGA953" s="337"/>
      <c r="RGB953" s="337"/>
      <c r="RGC953" s="337"/>
      <c r="RGD953" s="337"/>
      <c r="RGE953" s="337"/>
      <c r="RGF953" s="337"/>
      <c r="RGG953" s="337"/>
      <c r="RGH953" s="337"/>
      <c r="RGI953" s="337"/>
      <c r="RGJ953" s="337"/>
      <c r="RGK953" s="337"/>
      <c r="RGL953" s="337"/>
      <c r="RGM953" s="337"/>
      <c r="RGN953" s="337"/>
      <c r="RGO953" s="337"/>
      <c r="RGP953" s="337"/>
      <c r="RGQ953" s="337"/>
      <c r="RGR953" s="337"/>
      <c r="RGS953" s="337"/>
      <c r="RGT953" s="337"/>
      <c r="RGU953" s="337"/>
      <c r="RGV953" s="337"/>
      <c r="RGW953" s="337"/>
      <c r="RGX953" s="337"/>
      <c r="RGY953" s="337"/>
      <c r="RGZ953" s="337"/>
      <c r="RHA953" s="337"/>
      <c r="RHB953" s="337"/>
      <c r="RHC953" s="337"/>
      <c r="RHD953" s="337"/>
      <c r="RHE953" s="337"/>
      <c r="RHF953" s="337"/>
      <c r="RHG953" s="337"/>
      <c r="RHH953" s="337"/>
      <c r="RHI953" s="337"/>
      <c r="RHJ953" s="337"/>
      <c r="RHK953" s="337"/>
      <c r="RHL953" s="337"/>
      <c r="RHM953" s="337"/>
      <c r="RHN953" s="337"/>
      <c r="RHO953" s="337"/>
      <c r="RHP953" s="337"/>
      <c r="RHQ953" s="337"/>
      <c r="RHR953" s="337"/>
      <c r="RHS953" s="337"/>
      <c r="RHT953" s="337"/>
      <c r="RHU953" s="337"/>
      <c r="RHV953" s="337"/>
      <c r="RHW953" s="337"/>
      <c r="RHX953" s="337"/>
      <c r="RHY953" s="337"/>
      <c r="RHZ953" s="337"/>
      <c r="RIA953" s="337"/>
      <c r="RIB953" s="337"/>
      <c r="RIC953" s="337"/>
      <c r="RID953" s="337"/>
      <c r="RIE953" s="337"/>
      <c r="RIF953" s="337"/>
      <c r="RIG953" s="337"/>
      <c r="RIH953" s="337"/>
      <c r="RII953" s="337"/>
      <c r="RIJ953" s="337"/>
      <c r="RIK953" s="337"/>
      <c r="RIL953" s="337"/>
      <c r="RIM953" s="337"/>
      <c r="RIN953" s="337"/>
      <c r="RIO953" s="337"/>
      <c r="RIP953" s="337"/>
      <c r="RIQ953" s="337"/>
      <c r="RIR953" s="337"/>
      <c r="RIS953" s="337"/>
      <c r="RIT953" s="337"/>
      <c r="RIU953" s="337"/>
      <c r="RIV953" s="337"/>
      <c r="RIW953" s="337"/>
      <c r="RIX953" s="337"/>
      <c r="RIY953" s="337"/>
      <c r="RIZ953" s="337"/>
      <c r="RJA953" s="337"/>
      <c r="RJB953" s="337"/>
      <c r="RJC953" s="337"/>
      <c r="RJD953" s="337"/>
      <c r="RJE953" s="337"/>
      <c r="RJF953" s="337"/>
      <c r="RJG953" s="337"/>
      <c r="RJH953" s="337"/>
      <c r="RJI953" s="337"/>
      <c r="RJJ953" s="337"/>
      <c r="RJK953" s="337"/>
      <c r="RJL953" s="337"/>
      <c r="RJM953" s="337"/>
      <c r="RJN953" s="337"/>
      <c r="RJO953" s="337"/>
      <c r="RJP953" s="337"/>
      <c r="RJQ953" s="337"/>
      <c r="RJR953" s="337"/>
      <c r="RJS953" s="337"/>
      <c r="RJT953" s="337"/>
      <c r="RJU953" s="337"/>
      <c r="RJV953" s="337"/>
      <c r="RJW953" s="337"/>
      <c r="RJX953" s="337"/>
      <c r="RJY953" s="337"/>
      <c r="RJZ953" s="337"/>
      <c r="RKA953" s="337"/>
      <c r="RKB953" s="337"/>
      <c r="RKC953" s="337"/>
      <c r="RKD953" s="337"/>
      <c r="RKE953" s="337"/>
      <c r="RKF953" s="337"/>
      <c r="RKG953" s="337"/>
      <c r="RKH953" s="337"/>
      <c r="RKI953" s="337"/>
      <c r="RKJ953" s="337"/>
      <c r="RKK953" s="337"/>
      <c r="RKL953" s="337"/>
      <c r="RKM953" s="337"/>
      <c r="RKN953" s="337"/>
      <c r="RKO953" s="337"/>
      <c r="RKP953" s="337"/>
      <c r="RKQ953" s="337"/>
      <c r="RKR953" s="337"/>
      <c r="RKS953" s="337"/>
      <c r="RKT953" s="337"/>
      <c r="RKU953" s="337"/>
      <c r="RKV953" s="337"/>
      <c r="RKW953" s="337"/>
      <c r="RKX953" s="337"/>
      <c r="RKY953" s="337"/>
      <c r="RKZ953" s="337"/>
      <c r="RLA953" s="337"/>
      <c r="RLB953" s="337"/>
      <c r="RLC953" s="337"/>
      <c r="RLD953" s="337"/>
      <c r="RLE953" s="337"/>
      <c r="RLF953" s="337"/>
      <c r="RLG953" s="337"/>
      <c r="RLH953" s="337"/>
      <c r="RLI953" s="337"/>
      <c r="RLJ953" s="337"/>
      <c r="RLK953" s="337"/>
      <c r="RLL953" s="337"/>
      <c r="RLM953" s="337"/>
      <c r="RLN953" s="337"/>
      <c r="RLO953" s="337"/>
      <c r="RLP953" s="337"/>
      <c r="RLQ953" s="337"/>
      <c r="RLR953" s="337"/>
      <c r="RLS953" s="337"/>
      <c r="RLT953" s="337"/>
      <c r="RLU953" s="337"/>
      <c r="RLV953" s="337"/>
      <c r="RLW953" s="337"/>
      <c r="RLX953" s="337"/>
      <c r="RLY953" s="337"/>
      <c r="RLZ953" s="337"/>
      <c r="RMA953" s="337"/>
      <c r="RMB953" s="337"/>
      <c r="RMC953" s="337"/>
      <c r="RMD953" s="337"/>
      <c r="RME953" s="337"/>
      <c r="RMF953" s="337"/>
      <c r="RMG953" s="337"/>
      <c r="RMH953" s="337"/>
      <c r="RMI953" s="337"/>
      <c r="RMJ953" s="337"/>
      <c r="RMK953" s="337"/>
      <c r="RML953" s="337"/>
      <c r="RMM953" s="337"/>
      <c r="RMN953" s="337"/>
      <c r="RMO953" s="337"/>
      <c r="RMP953" s="337"/>
      <c r="RMQ953" s="337"/>
      <c r="RMR953" s="337"/>
      <c r="RMS953" s="337"/>
      <c r="RMT953" s="337"/>
      <c r="RMU953" s="337"/>
      <c r="RMV953" s="337"/>
      <c r="RMW953" s="337"/>
      <c r="RMX953" s="337"/>
      <c r="RMY953" s="337"/>
      <c r="RMZ953" s="337"/>
      <c r="RNA953" s="337"/>
      <c r="RNB953" s="337"/>
      <c r="RNC953" s="337"/>
      <c r="RND953" s="337"/>
      <c r="RNE953" s="337"/>
      <c r="RNF953" s="337"/>
      <c r="RNG953" s="337"/>
      <c r="RNH953" s="337"/>
      <c r="RNI953" s="337"/>
      <c r="RNJ953" s="337"/>
      <c r="RNK953" s="337"/>
      <c r="RNL953" s="337"/>
      <c r="RNM953" s="337"/>
      <c r="RNN953" s="337"/>
      <c r="RNO953" s="337"/>
      <c r="RNP953" s="337"/>
      <c r="RNQ953" s="337"/>
      <c r="RNR953" s="337"/>
      <c r="RNS953" s="337"/>
      <c r="RNT953" s="337"/>
      <c r="RNU953" s="337"/>
      <c r="RNV953" s="337"/>
      <c r="RNW953" s="337"/>
      <c r="RNX953" s="337"/>
      <c r="RNY953" s="337"/>
      <c r="RNZ953" s="337"/>
      <c r="ROA953" s="337"/>
      <c r="ROB953" s="337"/>
      <c r="ROC953" s="337"/>
      <c r="ROD953" s="337"/>
      <c r="ROE953" s="337"/>
      <c r="ROF953" s="337"/>
      <c r="ROG953" s="337"/>
      <c r="ROH953" s="337"/>
      <c r="ROI953" s="337"/>
      <c r="ROJ953" s="337"/>
      <c r="ROK953" s="337"/>
      <c r="ROL953" s="337"/>
      <c r="ROM953" s="337"/>
      <c r="RON953" s="337"/>
      <c r="ROO953" s="337"/>
      <c r="ROP953" s="337"/>
      <c r="ROQ953" s="337"/>
      <c r="ROR953" s="337"/>
      <c r="ROS953" s="337"/>
      <c r="ROT953" s="337"/>
      <c r="ROU953" s="337"/>
      <c r="ROV953" s="337"/>
      <c r="ROW953" s="337"/>
      <c r="ROX953" s="337"/>
      <c r="ROY953" s="337"/>
      <c r="ROZ953" s="337"/>
      <c r="RPA953" s="337"/>
      <c r="RPB953" s="337"/>
      <c r="RPC953" s="337"/>
      <c r="RPD953" s="337"/>
      <c r="RPE953" s="337"/>
      <c r="RPF953" s="337"/>
      <c r="RPG953" s="337"/>
      <c r="RPH953" s="337"/>
      <c r="RPI953" s="337"/>
      <c r="RPJ953" s="337"/>
      <c r="RPK953" s="337"/>
      <c r="RPL953" s="337"/>
      <c r="RPM953" s="337"/>
      <c r="RPN953" s="337"/>
      <c r="RPO953" s="337"/>
      <c r="RPP953" s="337"/>
      <c r="RPQ953" s="337"/>
      <c r="RPR953" s="337"/>
      <c r="RPS953" s="337"/>
      <c r="RPT953" s="337"/>
      <c r="RPU953" s="337"/>
      <c r="RPV953" s="337"/>
      <c r="RPW953" s="337"/>
      <c r="RPX953" s="337"/>
      <c r="RPY953" s="337"/>
      <c r="RPZ953" s="337"/>
      <c r="RQA953" s="337"/>
      <c r="RQB953" s="337"/>
      <c r="RQC953" s="337"/>
      <c r="RQD953" s="337"/>
      <c r="RQE953" s="337"/>
      <c r="RQF953" s="337"/>
      <c r="RQG953" s="337"/>
      <c r="RQH953" s="337"/>
      <c r="RQI953" s="337"/>
      <c r="RQJ953" s="337"/>
      <c r="RQK953" s="337"/>
      <c r="RQL953" s="337"/>
      <c r="RQM953" s="337"/>
      <c r="RQN953" s="337"/>
      <c r="RQO953" s="337"/>
      <c r="RQP953" s="337"/>
      <c r="RQQ953" s="337"/>
      <c r="RQR953" s="337"/>
      <c r="RQS953" s="337"/>
      <c r="RQT953" s="337"/>
      <c r="RQU953" s="337"/>
      <c r="RQV953" s="337"/>
      <c r="RQW953" s="337"/>
      <c r="RQX953" s="337"/>
      <c r="RQY953" s="337"/>
      <c r="RQZ953" s="337"/>
      <c r="RRA953" s="337"/>
      <c r="RRB953" s="337"/>
      <c r="RRC953" s="337"/>
      <c r="RRD953" s="337"/>
      <c r="RRE953" s="337"/>
      <c r="RRF953" s="337"/>
      <c r="RRG953" s="337"/>
      <c r="RRH953" s="337"/>
      <c r="RRI953" s="337"/>
      <c r="RRJ953" s="337"/>
      <c r="RRK953" s="337"/>
      <c r="RRL953" s="337"/>
      <c r="RRM953" s="337"/>
      <c r="RRN953" s="337"/>
      <c r="RRO953" s="337"/>
      <c r="RRP953" s="337"/>
      <c r="RRQ953" s="337"/>
      <c r="RRR953" s="337"/>
      <c r="RRS953" s="337"/>
      <c r="RRT953" s="337"/>
      <c r="RRU953" s="337"/>
      <c r="RRV953" s="337"/>
      <c r="RRW953" s="337"/>
      <c r="RRX953" s="337"/>
      <c r="RRY953" s="337"/>
      <c r="RRZ953" s="337"/>
      <c r="RSA953" s="337"/>
      <c r="RSB953" s="337"/>
      <c r="RSC953" s="337"/>
      <c r="RSD953" s="337"/>
      <c r="RSE953" s="337"/>
      <c r="RSF953" s="337"/>
      <c r="RSG953" s="337"/>
      <c r="RSH953" s="337"/>
      <c r="RSI953" s="337"/>
      <c r="RSJ953" s="337"/>
      <c r="RSK953" s="337"/>
      <c r="RSL953" s="337"/>
      <c r="RSM953" s="337"/>
      <c r="RSN953" s="337"/>
      <c r="RSO953" s="337"/>
      <c r="RSP953" s="337"/>
      <c r="RSQ953" s="337"/>
      <c r="RSR953" s="337"/>
      <c r="RSS953" s="337"/>
      <c r="RST953" s="337"/>
      <c r="RSU953" s="337"/>
      <c r="RSV953" s="337"/>
      <c r="RSW953" s="337"/>
      <c r="RSX953" s="337"/>
      <c r="RSY953" s="337"/>
      <c r="RSZ953" s="337"/>
      <c r="RTA953" s="337"/>
      <c r="RTB953" s="337"/>
      <c r="RTC953" s="337"/>
      <c r="RTD953" s="337"/>
      <c r="RTE953" s="337"/>
      <c r="RTF953" s="337"/>
      <c r="RTG953" s="337"/>
      <c r="RTH953" s="337"/>
      <c r="RTI953" s="337"/>
      <c r="RTJ953" s="337"/>
      <c r="RTK953" s="337"/>
      <c r="RTL953" s="337"/>
      <c r="RTM953" s="337"/>
      <c r="RTN953" s="337"/>
      <c r="RTO953" s="337"/>
      <c r="RTP953" s="337"/>
      <c r="RTQ953" s="337"/>
      <c r="RTR953" s="337"/>
      <c r="RTS953" s="337"/>
      <c r="RTT953" s="337"/>
      <c r="RTU953" s="337"/>
      <c r="RTV953" s="337"/>
      <c r="RTW953" s="337"/>
      <c r="RTX953" s="337"/>
      <c r="RTY953" s="337"/>
      <c r="RTZ953" s="337"/>
      <c r="RUA953" s="337"/>
      <c r="RUB953" s="337"/>
      <c r="RUC953" s="337"/>
      <c r="RUD953" s="337"/>
      <c r="RUE953" s="337"/>
      <c r="RUF953" s="337"/>
      <c r="RUG953" s="337"/>
      <c r="RUH953" s="337"/>
      <c r="RUI953" s="337"/>
      <c r="RUJ953" s="337"/>
      <c r="RUK953" s="337"/>
      <c r="RUL953" s="337"/>
      <c r="RUM953" s="337"/>
      <c r="RUN953" s="337"/>
      <c r="RUO953" s="337"/>
      <c r="RUP953" s="337"/>
      <c r="RUQ953" s="337"/>
      <c r="RUR953" s="337"/>
      <c r="RUS953" s="337"/>
      <c r="RUT953" s="337"/>
      <c r="RUU953" s="337"/>
      <c r="RUV953" s="337"/>
      <c r="RUW953" s="337"/>
      <c r="RUX953" s="337"/>
      <c r="RUY953" s="337"/>
      <c r="RUZ953" s="337"/>
      <c r="RVA953" s="337"/>
      <c r="RVB953" s="337"/>
      <c r="RVC953" s="337"/>
      <c r="RVD953" s="337"/>
      <c r="RVE953" s="337"/>
      <c r="RVF953" s="337"/>
      <c r="RVG953" s="337"/>
      <c r="RVH953" s="337"/>
      <c r="RVI953" s="337"/>
      <c r="RVJ953" s="337"/>
      <c r="RVK953" s="337"/>
      <c r="RVL953" s="337"/>
      <c r="RVM953" s="337"/>
      <c r="RVN953" s="337"/>
      <c r="RVO953" s="337"/>
      <c r="RVP953" s="337"/>
      <c r="RVQ953" s="337"/>
      <c r="RVR953" s="337"/>
      <c r="RVS953" s="337"/>
      <c r="RVT953" s="337"/>
      <c r="RVU953" s="337"/>
      <c r="RVV953" s="337"/>
      <c r="RVW953" s="337"/>
      <c r="RVX953" s="337"/>
      <c r="RVY953" s="337"/>
      <c r="RVZ953" s="337"/>
      <c r="RWA953" s="337"/>
      <c r="RWB953" s="337"/>
      <c r="RWC953" s="337"/>
      <c r="RWD953" s="337"/>
      <c r="RWE953" s="337"/>
      <c r="RWF953" s="337"/>
      <c r="RWG953" s="337"/>
      <c r="RWH953" s="337"/>
      <c r="RWI953" s="337"/>
      <c r="RWJ953" s="337"/>
      <c r="RWK953" s="337"/>
      <c r="RWL953" s="337"/>
      <c r="RWM953" s="337"/>
      <c r="RWN953" s="337"/>
      <c r="RWO953" s="337"/>
      <c r="RWP953" s="337"/>
      <c r="RWQ953" s="337"/>
      <c r="RWR953" s="337"/>
      <c r="RWS953" s="337"/>
      <c r="RWT953" s="337"/>
      <c r="RWU953" s="337"/>
      <c r="RWV953" s="337"/>
      <c r="RWW953" s="337"/>
      <c r="RWX953" s="337"/>
      <c r="RWY953" s="337"/>
      <c r="RWZ953" s="337"/>
      <c r="RXA953" s="337"/>
      <c r="RXB953" s="337"/>
      <c r="RXC953" s="337"/>
      <c r="RXD953" s="337"/>
      <c r="RXE953" s="337"/>
      <c r="RXF953" s="337"/>
      <c r="RXG953" s="337"/>
      <c r="RXH953" s="337"/>
      <c r="RXI953" s="337"/>
      <c r="RXJ953" s="337"/>
      <c r="RXK953" s="337"/>
      <c r="RXL953" s="337"/>
      <c r="RXM953" s="337"/>
      <c r="RXN953" s="337"/>
      <c r="RXO953" s="337"/>
      <c r="RXP953" s="337"/>
      <c r="RXQ953" s="337"/>
      <c r="RXR953" s="337"/>
      <c r="RXS953" s="337"/>
      <c r="RXT953" s="337"/>
      <c r="RXU953" s="337"/>
      <c r="RXV953" s="337"/>
      <c r="RXW953" s="337"/>
      <c r="RXX953" s="337"/>
      <c r="RXY953" s="337"/>
      <c r="RXZ953" s="337"/>
      <c r="RYA953" s="337"/>
      <c r="RYB953" s="337"/>
      <c r="RYC953" s="337"/>
      <c r="RYD953" s="337"/>
      <c r="RYE953" s="337"/>
      <c r="RYF953" s="337"/>
      <c r="RYG953" s="337"/>
      <c r="RYH953" s="337"/>
      <c r="RYI953" s="337"/>
      <c r="RYJ953" s="337"/>
      <c r="RYK953" s="337"/>
      <c r="RYL953" s="337"/>
      <c r="RYM953" s="337"/>
      <c r="RYN953" s="337"/>
      <c r="RYO953" s="337"/>
      <c r="RYP953" s="337"/>
      <c r="RYQ953" s="337"/>
      <c r="RYR953" s="337"/>
      <c r="RYS953" s="337"/>
      <c r="RYT953" s="337"/>
      <c r="RYU953" s="337"/>
      <c r="RYV953" s="337"/>
      <c r="RYW953" s="337"/>
      <c r="RYX953" s="337"/>
      <c r="RYY953" s="337"/>
      <c r="RYZ953" s="337"/>
      <c r="RZA953" s="337"/>
      <c r="RZB953" s="337"/>
      <c r="RZC953" s="337"/>
      <c r="RZD953" s="337"/>
      <c r="RZE953" s="337"/>
      <c r="RZF953" s="337"/>
      <c r="RZG953" s="337"/>
      <c r="RZH953" s="337"/>
      <c r="RZI953" s="337"/>
      <c r="RZJ953" s="337"/>
      <c r="RZK953" s="337"/>
      <c r="RZL953" s="337"/>
      <c r="RZM953" s="337"/>
      <c r="RZN953" s="337"/>
      <c r="RZO953" s="337"/>
      <c r="RZP953" s="337"/>
      <c r="RZQ953" s="337"/>
      <c r="RZR953" s="337"/>
      <c r="RZS953" s="337"/>
      <c r="RZT953" s="337"/>
      <c r="RZU953" s="337"/>
      <c r="RZV953" s="337"/>
      <c r="RZW953" s="337"/>
      <c r="RZX953" s="337"/>
      <c r="RZY953" s="337"/>
      <c r="RZZ953" s="337"/>
      <c r="SAA953" s="337"/>
      <c r="SAB953" s="337"/>
      <c r="SAC953" s="337"/>
      <c r="SAD953" s="337"/>
      <c r="SAE953" s="337"/>
      <c r="SAF953" s="337"/>
      <c r="SAG953" s="337"/>
      <c r="SAH953" s="337"/>
      <c r="SAI953" s="337"/>
      <c r="SAJ953" s="337"/>
      <c r="SAK953" s="337"/>
      <c r="SAL953" s="337"/>
      <c r="SAM953" s="337"/>
      <c r="SAN953" s="337"/>
      <c r="SAO953" s="337"/>
      <c r="SAP953" s="337"/>
      <c r="SAQ953" s="337"/>
      <c r="SAR953" s="337"/>
      <c r="SAS953" s="337"/>
      <c r="SAT953" s="337"/>
      <c r="SAU953" s="337"/>
      <c r="SAV953" s="337"/>
      <c r="SAW953" s="337"/>
      <c r="SAX953" s="337"/>
      <c r="SAY953" s="337"/>
      <c r="SAZ953" s="337"/>
      <c r="SBA953" s="337"/>
      <c r="SBB953" s="337"/>
      <c r="SBC953" s="337"/>
      <c r="SBD953" s="337"/>
      <c r="SBE953" s="337"/>
      <c r="SBF953" s="337"/>
      <c r="SBG953" s="337"/>
      <c r="SBH953" s="337"/>
      <c r="SBI953" s="337"/>
      <c r="SBJ953" s="337"/>
      <c r="SBK953" s="337"/>
      <c r="SBL953" s="337"/>
      <c r="SBM953" s="337"/>
      <c r="SBN953" s="337"/>
      <c r="SBO953" s="337"/>
      <c r="SBP953" s="337"/>
      <c r="SBQ953" s="337"/>
      <c r="SBR953" s="337"/>
      <c r="SBS953" s="337"/>
      <c r="SBT953" s="337"/>
      <c r="SBU953" s="337"/>
      <c r="SBV953" s="337"/>
      <c r="SBW953" s="337"/>
      <c r="SBX953" s="337"/>
      <c r="SBY953" s="337"/>
      <c r="SBZ953" s="337"/>
      <c r="SCA953" s="337"/>
      <c r="SCB953" s="337"/>
      <c r="SCC953" s="337"/>
      <c r="SCD953" s="337"/>
      <c r="SCE953" s="337"/>
      <c r="SCF953" s="337"/>
      <c r="SCG953" s="337"/>
      <c r="SCH953" s="337"/>
      <c r="SCI953" s="337"/>
      <c r="SCJ953" s="337"/>
      <c r="SCK953" s="337"/>
      <c r="SCL953" s="337"/>
      <c r="SCM953" s="337"/>
      <c r="SCN953" s="337"/>
      <c r="SCO953" s="337"/>
      <c r="SCP953" s="337"/>
      <c r="SCQ953" s="337"/>
      <c r="SCR953" s="337"/>
      <c r="SCS953" s="337"/>
      <c r="SCT953" s="337"/>
      <c r="SCU953" s="337"/>
      <c r="SCV953" s="337"/>
      <c r="SCW953" s="337"/>
      <c r="SCX953" s="337"/>
      <c r="SCY953" s="337"/>
      <c r="SCZ953" s="337"/>
      <c r="SDA953" s="337"/>
      <c r="SDB953" s="337"/>
      <c r="SDC953" s="337"/>
      <c r="SDD953" s="337"/>
      <c r="SDE953" s="337"/>
      <c r="SDF953" s="337"/>
      <c r="SDG953" s="337"/>
      <c r="SDH953" s="337"/>
      <c r="SDI953" s="337"/>
      <c r="SDJ953" s="337"/>
      <c r="SDK953" s="337"/>
      <c r="SDL953" s="337"/>
      <c r="SDM953" s="337"/>
      <c r="SDN953" s="337"/>
      <c r="SDO953" s="337"/>
      <c r="SDP953" s="337"/>
      <c r="SDQ953" s="337"/>
      <c r="SDR953" s="337"/>
      <c r="SDS953" s="337"/>
      <c r="SDT953" s="337"/>
      <c r="SDU953" s="337"/>
      <c r="SDV953" s="337"/>
      <c r="SDW953" s="337"/>
      <c r="SDX953" s="337"/>
      <c r="SDY953" s="337"/>
      <c r="SDZ953" s="337"/>
      <c r="SEA953" s="337"/>
      <c r="SEB953" s="337"/>
      <c r="SEC953" s="337"/>
      <c r="SED953" s="337"/>
      <c r="SEE953" s="337"/>
      <c r="SEF953" s="337"/>
      <c r="SEG953" s="337"/>
      <c r="SEH953" s="337"/>
      <c r="SEI953" s="337"/>
      <c r="SEJ953" s="337"/>
      <c r="SEK953" s="337"/>
      <c r="SEL953" s="337"/>
      <c r="SEM953" s="337"/>
      <c r="SEN953" s="337"/>
      <c r="SEO953" s="337"/>
      <c r="SEP953" s="337"/>
      <c r="SEQ953" s="337"/>
      <c r="SER953" s="337"/>
      <c r="SES953" s="337"/>
      <c r="SET953" s="337"/>
      <c r="SEU953" s="337"/>
      <c r="SEV953" s="337"/>
      <c r="SEW953" s="337"/>
      <c r="SEX953" s="337"/>
      <c r="SEY953" s="337"/>
      <c r="SEZ953" s="337"/>
      <c r="SFA953" s="337"/>
      <c r="SFB953" s="337"/>
      <c r="SFC953" s="337"/>
      <c r="SFD953" s="337"/>
      <c r="SFE953" s="337"/>
      <c r="SFF953" s="337"/>
      <c r="SFG953" s="337"/>
      <c r="SFH953" s="337"/>
      <c r="SFI953" s="337"/>
      <c r="SFJ953" s="337"/>
      <c r="SFK953" s="337"/>
      <c r="SFL953" s="337"/>
      <c r="SFM953" s="337"/>
      <c r="SFN953" s="337"/>
      <c r="SFO953" s="337"/>
      <c r="SFP953" s="337"/>
      <c r="SFQ953" s="337"/>
      <c r="SFR953" s="337"/>
      <c r="SFS953" s="337"/>
      <c r="SFT953" s="337"/>
      <c r="SFU953" s="337"/>
      <c r="SFV953" s="337"/>
      <c r="SFW953" s="337"/>
      <c r="SFX953" s="337"/>
      <c r="SFY953" s="337"/>
      <c r="SFZ953" s="337"/>
      <c r="SGA953" s="337"/>
      <c r="SGB953" s="337"/>
      <c r="SGC953" s="337"/>
      <c r="SGD953" s="337"/>
      <c r="SGE953" s="337"/>
      <c r="SGF953" s="337"/>
      <c r="SGG953" s="337"/>
      <c r="SGH953" s="337"/>
      <c r="SGI953" s="337"/>
      <c r="SGJ953" s="337"/>
      <c r="SGK953" s="337"/>
      <c r="SGL953" s="337"/>
      <c r="SGM953" s="337"/>
      <c r="SGN953" s="337"/>
      <c r="SGO953" s="337"/>
      <c r="SGP953" s="337"/>
      <c r="SGQ953" s="337"/>
      <c r="SGR953" s="337"/>
      <c r="SGS953" s="337"/>
      <c r="SGT953" s="337"/>
      <c r="SGU953" s="337"/>
      <c r="SGV953" s="337"/>
      <c r="SGW953" s="337"/>
      <c r="SGX953" s="337"/>
      <c r="SGY953" s="337"/>
      <c r="SGZ953" s="337"/>
      <c r="SHA953" s="337"/>
      <c r="SHB953" s="337"/>
      <c r="SHC953" s="337"/>
      <c r="SHD953" s="337"/>
      <c r="SHE953" s="337"/>
      <c r="SHF953" s="337"/>
      <c r="SHG953" s="337"/>
      <c r="SHH953" s="337"/>
      <c r="SHI953" s="337"/>
      <c r="SHJ953" s="337"/>
      <c r="SHK953" s="337"/>
      <c r="SHL953" s="337"/>
      <c r="SHM953" s="337"/>
      <c r="SHN953" s="337"/>
      <c r="SHO953" s="337"/>
      <c r="SHP953" s="337"/>
      <c r="SHQ953" s="337"/>
      <c r="SHR953" s="337"/>
      <c r="SHS953" s="337"/>
      <c r="SHT953" s="337"/>
      <c r="SHU953" s="337"/>
      <c r="SHV953" s="337"/>
      <c r="SHW953" s="337"/>
      <c r="SHX953" s="337"/>
      <c r="SHY953" s="337"/>
      <c r="SHZ953" s="337"/>
      <c r="SIA953" s="337"/>
      <c r="SIB953" s="337"/>
      <c r="SIC953" s="337"/>
      <c r="SID953" s="337"/>
      <c r="SIE953" s="337"/>
      <c r="SIF953" s="337"/>
      <c r="SIG953" s="337"/>
      <c r="SIH953" s="337"/>
      <c r="SII953" s="337"/>
      <c r="SIJ953" s="337"/>
      <c r="SIK953" s="337"/>
      <c r="SIL953" s="337"/>
      <c r="SIM953" s="337"/>
      <c r="SIN953" s="337"/>
      <c r="SIO953" s="337"/>
      <c r="SIP953" s="337"/>
      <c r="SIQ953" s="337"/>
      <c r="SIR953" s="337"/>
      <c r="SIS953" s="337"/>
      <c r="SIT953" s="337"/>
      <c r="SIU953" s="337"/>
      <c r="SIV953" s="337"/>
      <c r="SIW953" s="337"/>
      <c r="SIX953" s="337"/>
      <c r="SIY953" s="337"/>
      <c r="SIZ953" s="337"/>
      <c r="SJA953" s="337"/>
      <c r="SJB953" s="337"/>
      <c r="SJC953" s="337"/>
      <c r="SJD953" s="337"/>
      <c r="SJE953" s="337"/>
      <c r="SJF953" s="337"/>
      <c r="SJG953" s="337"/>
      <c r="SJH953" s="337"/>
      <c r="SJI953" s="337"/>
      <c r="SJJ953" s="337"/>
      <c r="SJK953" s="337"/>
      <c r="SJL953" s="337"/>
      <c r="SJM953" s="337"/>
      <c r="SJN953" s="337"/>
      <c r="SJO953" s="337"/>
      <c r="SJP953" s="337"/>
      <c r="SJQ953" s="337"/>
      <c r="SJR953" s="337"/>
      <c r="SJS953" s="337"/>
      <c r="SJT953" s="337"/>
      <c r="SJU953" s="337"/>
      <c r="SJV953" s="337"/>
      <c r="SJW953" s="337"/>
      <c r="SJX953" s="337"/>
      <c r="SJY953" s="337"/>
      <c r="SJZ953" s="337"/>
      <c r="SKA953" s="337"/>
      <c r="SKB953" s="337"/>
      <c r="SKC953" s="337"/>
      <c r="SKD953" s="337"/>
      <c r="SKE953" s="337"/>
      <c r="SKF953" s="337"/>
      <c r="SKG953" s="337"/>
      <c r="SKH953" s="337"/>
      <c r="SKI953" s="337"/>
      <c r="SKJ953" s="337"/>
      <c r="SKK953" s="337"/>
      <c r="SKL953" s="337"/>
      <c r="SKM953" s="337"/>
      <c r="SKN953" s="337"/>
      <c r="SKO953" s="337"/>
      <c r="SKP953" s="337"/>
      <c r="SKQ953" s="337"/>
      <c r="SKR953" s="337"/>
      <c r="SKS953" s="337"/>
      <c r="SKT953" s="337"/>
      <c r="SKU953" s="337"/>
      <c r="SKV953" s="337"/>
      <c r="SKW953" s="337"/>
      <c r="SKX953" s="337"/>
      <c r="SKY953" s="337"/>
      <c r="SKZ953" s="337"/>
      <c r="SLA953" s="337"/>
      <c r="SLB953" s="337"/>
      <c r="SLC953" s="337"/>
      <c r="SLD953" s="337"/>
      <c r="SLE953" s="337"/>
      <c r="SLF953" s="337"/>
      <c r="SLG953" s="337"/>
      <c r="SLH953" s="337"/>
      <c r="SLI953" s="337"/>
      <c r="SLJ953" s="337"/>
      <c r="SLK953" s="337"/>
      <c r="SLL953" s="337"/>
      <c r="SLM953" s="337"/>
      <c r="SLN953" s="337"/>
      <c r="SLO953" s="337"/>
      <c r="SLP953" s="337"/>
      <c r="SLQ953" s="337"/>
      <c r="SLR953" s="337"/>
      <c r="SLS953" s="337"/>
      <c r="SLT953" s="337"/>
      <c r="SLU953" s="337"/>
      <c r="SLV953" s="337"/>
      <c r="SLW953" s="337"/>
      <c r="SLX953" s="337"/>
      <c r="SLY953" s="337"/>
      <c r="SLZ953" s="337"/>
      <c r="SMA953" s="337"/>
      <c r="SMB953" s="337"/>
      <c r="SMC953" s="337"/>
      <c r="SMD953" s="337"/>
      <c r="SME953" s="337"/>
      <c r="SMF953" s="337"/>
      <c r="SMG953" s="337"/>
      <c r="SMH953" s="337"/>
      <c r="SMI953" s="337"/>
      <c r="SMJ953" s="337"/>
      <c r="SMK953" s="337"/>
      <c r="SML953" s="337"/>
      <c r="SMM953" s="337"/>
      <c r="SMN953" s="337"/>
      <c r="SMO953" s="337"/>
      <c r="SMP953" s="337"/>
      <c r="SMQ953" s="337"/>
      <c r="SMR953" s="337"/>
      <c r="SMS953" s="337"/>
      <c r="SMT953" s="337"/>
      <c r="SMU953" s="337"/>
      <c r="SMV953" s="337"/>
      <c r="SMW953" s="337"/>
      <c r="SMX953" s="337"/>
      <c r="SMY953" s="337"/>
      <c r="SMZ953" s="337"/>
      <c r="SNA953" s="337"/>
      <c r="SNB953" s="337"/>
      <c r="SNC953" s="337"/>
      <c r="SND953" s="337"/>
      <c r="SNE953" s="337"/>
      <c r="SNF953" s="337"/>
      <c r="SNG953" s="337"/>
      <c r="SNH953" s="337"/>
      <c r="SNI953" s="337"/>
      <c r="SNJ953" s="337"/>
      <c r="SNK953" s="337"/>
      <c r="SNL953" s="337"/>
      <c r="SNM953" s="337"/>
      <c r="SNN953" s="337"/>
      <c r="SNO953" s="337"/>
      <c r="SNP953" s="337"/>
      <c r="SNQ953" s="337"/>
      <c r="SNR953" s="337"/>
      <c r="SNS953" s="337"/>
      <c r="SNT953" s="337"/>
      <c r="SNU953" s="337"/>
      <c r="SNV953" s="337"/>
      <c r="SNW953" s="337"/>
      <c r="SNX953" s="337"/>
      <c r="SNY953" s="337"/>
      <c r="SNZ953" s="337"/>
      <c r="SOA953" s="337"/>
      <c r="SOB953" s="337"/>
      <c r="SOC953" s="337"/>
      <c r="SOD953" s="337"/>
      <c r="SOE953" s="337"/>
      <c r="SOF953" s="337"/>
      <c r="SOG953" s="337"/>
      <c r="SOH953" s="337"/>
      <c r="SOI953" s="337"/>
      <c r="SOJ953" s="337"/>
      <c r="SOK953" s="337"/>
      <c r="SOL953" s="337"/>
      <c r="SOM953" s="337"/>
      <c r="SON953" s="337"/>
      <c r="SOO953" s="337"/>
      <c r="SOP953" s="337"/>
      <c r="SOQ953" s="337"/>
      <c r="SOR953" s="337"/>
      <c r="SOS953" s="337"/>
      <c r="SOT953" s="337"/>
      <c r="SOU953" s="337"/>
      <c r="SOV953" s="337"/>
      <c r="SOW953" s="337"/>
      <c r="SOX953" s="337"/>
      <c r="SOY953" s="337"/>
      <c r="SOZ953" s="337"/>
      <c r="SPA953" s="337"/>
      <c r="SPB953" s="337"/>
      <c r="SPC953" s="337"/>
      <c r="SPD953" s="337"/>
      <c r="SPE953" s="337"/>
      <c r="SPF953" s="337"/>
      <c r="SPG953" s="337"/>
      <c r="SPH953" s="337"/>
      <c r="SPI953" s="337"/>
      <c r="SPJ953" s="337"/>
      <c r="SPK953" s="337"/>
      <c r="SPL953" s="337"/>
      <c r="SPM953" s="337"/>
      <c r="SPN953" s="337"/>
      <c r="SPO953" s="337"/>
      <c r="SPP953" s="337"/>
      <c r="SPQ953" s="337"/>
      <c r="SPR953" s="337"/>
      <c r="SPS953" s="337"/>
      <c r="SPT953" s="337"/>
      <c r="SPU953" s="337"/>
      <c r="SPV953" s="337"/>
      <c r="SPW953" s="337"/>
      <c r="SPX953" s="337"/>
      <c r="SPY953" s="337"/>
      <c r="SPZ953" s="337"/>
      <c r="SQA953" s="337"/>
      <c r="SQB953" s="337"/>
      <c r="SQC953" s="337"/>
      <c r="SQD953" s="337"/>
      <c r="SQE953" s="337"/>
      <c r="SQF953" s="337"/>
      <c r="SQG953" s="337"/>
      <c r="SQH953" s="337"/>
      <c r="SQI953" s="337"/>
      <c r="SQJ953" s="337"/>
      <c r="SQK953" s="337"/>
      <c r="SQL953" s="337"/>
      <c r="SQM953" s="337"/>
      <c r="SQN953" s="337"/>
      <c r="SQO953" s="337"/>
      <c r="SQP953" s="337"/>
      <c r="SQQ953" s="337"/>
      <c r="SQR953" s="337"/>
      <c r="SQS953" s="337"/>
      <c r="SQT953" s="337"/>
      <c r="SQU953" s="337"/>
      <c r="SQV953" s="337"/>
      <c r="SQW953" s="337"/>
      <c r="SQX953" s="337"/>
      <c r="SQY953" s="337"/>
      <c r="SQZ953" s="337"/>
      <c r="SRA953" s="337"/>
      <c r="SRB953" s="337"/>
      <c r="SRC953" s="337"/>
      <c r="SRD953" s="337"/>
      <c r="SRE953" s="337"/>
      <c r="SRF953" s="337"/>
      <c r="SRG953" s="337"/>
      <c r="SRH953" s="337"/>
      <c r="SRI953" s="337"/>
      <c r="SRJ953" s="337"/>
      <c r="SRK953" s="337"/>
      <c r="SRL953" s="337"/>
      <c r="SRM953" s="337"/>
      <c r="SRN953" s="337"/>
      <c r="SRO953" s="337"/>
      <c r="SRP953" s="337"/>
      <c r="SRQ953" s="337"/>
      <c r="SRR953" s="337"/>
      <c r="SRS953" s="337"/>
      <c r="SRT953" s="337"/>
      <c r="SRU953" s="337"/>
      <c r="SRV953" s="337"/>
      <c r="SRW953" s="337"/>
      <c r="SRX953" s="337"/>
      <c r="SRY953" s="337"/>
      <c r="SRZ953" s="337"/>
      <c r="SSA953" s="337"/>
      <c r="SSB953" s="337"/>
      <c r="SSC953" s="337"/>
      <c r="SSD953" s="337"/>
      <c r="SSE953" s="337"/>
      <c r="SSF953" s="337"/>
      <c r="SSG953" s="337"/>
      <c r="SSH953" s="337"/>
      <c r="SSI953" s="337"/>
      <c r="SSJ953" s="337"/>
      <c r="SSK953" s="337"/>
      <c r="SSL953" s="337"/>
      <c r="SSM953" s="337"/>
      <c r="SSN953" s="337"/>
      <c r="SSO953" s="337"/>
      <c r="SSP953" s="337"/>
      <c r="SSQ953" s="337"/>
      <c r="SSR953" s="337"/>
      <c r="SSS953" s="337"/>
      <c r="SST953" s="337"/>
      <c r="SSU953" s="337"/>
      <c r="SSV953" s="337"/>
      <c r="SSW953" s="337"/>
      <c r="SSX953" s="337"/>
      <c r="SSY953" s="337"/>
      <c r="SSZ953" s="337"/>
      <c r="STA953" s="337"/>
      <c r="STB953" s="337"/>
      <c r="STC953" s="337"/>
      <c r="STD953" s="337"/>
      <c r="STE953" s="337"/>
      <c r="STF953" s="337"/>
      <c r="STG953" s="337"/>
      <c r="STH953" s="337"/>
      <c r="STI953" s="337"/>
      <c r="STJ953" s="337"/>
      <c r="STK953" s="337"/>
      <c r="STL953" s="337"/>
      <c r="STM953" s="337"/>
      <c r="STN953" s="337"/>
      <c r="STO953" s="337"/>
      <c r="STP953" s="337"/>
      <c r="STQ953" s="337"/>
      <c r="STR953" s="337"/>
      <c r="STS953" s="337"/>
      <c r="STT953" s="337"/>
      <c r="STU953" s="337"/>
      <c r="STV953" s="337"/>
      <c r="STW953" s="337"/>
      <c r="STX953" s="337"/>
      <c r="STY953" s="337"/>
      <c r="STZ953" s="337"/>
      <c r="SUA953" s="337"/>
      <c r="SUB953" s="337"/>
      <c r="SUC953" s="337"/>
      <c r="SUD953" s="337"/>
      <c r="SUE953" s="337"/>
      <c r="SUF953" s="337"/>
      <c r="SUG953" s="337"/>
      <c r="SUH953" s="337"/>
      <c r="SUI953" s="337"/>
      <c r="SUJ953" s="337"/>
      <c r="SUK953" s="337"/>
      <c r="SUL953" s="337"/>
      <c r="SUM953" s="337"/>
      <c r="SUN953" s="337"/>
      <c r="SUO953" s="337"/>
      <c r="SUP953" s="337"/>
      <c r="SUQ953" s="337"/>
      <c r="SUR953" s="337"/>
      <c r="SUS953" s="337"/>
      <c r="SUT953" s="337"/>
      <c r="SUU953" s="337"/>
      <c r="SUV953" s="337"/>
      <c r="SUW953" s="337"/>
      <c r="SUX953" s="337"/>
      <c r="SUY953" s="337"/>
      <c r="SUZ953" s="337"/>
      <c r="SVA953" s="337"/>
      <c r="SVB953" s="337"/>
      <c r="SVC953" s="337"/>
      <c r="SVD953" s="337"/>
      <c r="SVE953" s="337"/>
      <c r="SVF953" s="337"/>
      <c r="SVG953" s="337"/>
      <c r="SVH953" s="337"/>
      <c r="SVI953" s="337"/>
      <c r="SVJ953" s="337"/>
      <c r="SVK953" s="337"/>
      <c r="SVL953" s="337"/>
      <c r="SVM953" s="337"/>
      <c r="SVN953" s="337"/>
      <c r="SVO953" s="337"/>
      <c r="SVP953" s="337"/>
      <c r="SVQ953" s="337"/>
      <c r="SVR953" s="337"/>
      <c r="SVS953" s="337"/>
      <c r="SVT953" s="337"/>
      <c r="SVU953" s="337"/>
      <c r="SVV953" s="337"/>
      <c r="SVW953" s="337"/>
      <c r="SVX953" s="337"/>
      <c r="SVY953" s="337"/>
      <c r="SVZ953" s="337"/>
      <c r="SWA953" s="337"/>
      <c r="SWB953" s="337"/>
      <c r="SWC953" s="337"/>
      <c r="SWD953" s="337"/>
      <c r="SWE953" s="337"/>
      <c r="SWF953" s="337"/>
      <c r="SWG953" s="337"/>
      <c r="SWH953" s="337"/>
      <c r="SWI953" s="337"/>
      <c r="SWJ953" s="337"/>
      <c r="SWK953" s="337"/>
      <c r="SWL953" s="337"/>
      <c r="SWM953" s="337"/>
      <c r="SWN953" s="337"/>
      <c r="SWO953" s="337"/>
      <c r="SWP953" s="337"/>
      <c r="SWQ953" s="337"/>
      <c r="SWR953" s="337"/>
      <c r="SWS953" s="337"/>
      <c r="SWT953" s="337"/>
      <c r="SWU953" s="337"/>
      <c r="SWV953" s="337"/>
      <c r="SWW953" s="337"/>
      <c r="SWX953" s="337"/>
      <c r="SWY953" s="337"/>
      <c r="SWZ953" s="337"/>
      <c r="SXA953" s="337"/>
      <c r="SXB953" s="337"/>
      <c r="SXC953" s="337"/>
      <c r="SXD953" s="337"/>
      <c r="SXE953" s="337"/>
      <c r="SXF953" s="337"/>
      <c r="SXG953" s="337"/>
      <c r="SXH953" s="337"/>
      <c r="SXI953" s="337"/>
      <c r="SXJ953" s="337"/>
      <c r="SXK953" s="337"/>
      <c r="SXL953" s="337"/>
      <c r="SXM953" s="337"/>
      <c r="SXN953" s="337"/>
      <c r="SXO953" s="337"/>
      <c r="SXP953" s="337"/>
      <c r="SXQ953" s="337"/>
      <c r="SXR953" s="337"/>
      <c r="SXS953" s="337"/>
      <c r="SXT953" s="337"/>
      <c r="SXU953" s="337"/>
      <c r="SXV953" s="337"/>
      <c r="SXW953" s="337"/>
      <c r="SXX953" s="337"/>
      <c r="SXY953" s="337"/>
      <c r="SXZ953" s="337"/>
      <c r="SYA953" s="337"/>
      <c r="SYB953" s="337"/>
      <c r="SYC953" s="337"/>
      <c r="SYD953" s="337"/>
      <c r="SYE953" s="337"/>
      <c r="SYF953" s="337"/>
      <c r="SYG953" s="337"/>
      <c r="SYH953" s="337"/>
      <c r="SYI953" s="337"/>
      <c r="SYJ953" s="337"/>
      <c r="SYK953" s="337"/>
      <c r="SYL953" s="337"/>
      <c r="SYM953" s="337"/>
      <c r="SYN953" s="337"/>
      <c r="SYO953" s="337"/>
      <c r="SYP953" s="337"/>
      <c r="SYQ953" s="337"/>
      <c r="SYR953" s="337"/>
      <c r="SYS953" s="337"/>
      <c r="SYT953" s="337"/>
      <c r="SYU953" s="337"/>
      <c r="SYV953" s="337"/>
      <c r="SYW953" s="337"/>
      <c r="SYX953" s="337"/>
      <c r="SYY953" s="337"/>
      <c r="SYZ953" s="337"/>
      <c r="SZA953" s="337"/>
      <c r="SZB953" s="337"/>
      <c r="SZC953" s="337"/>
      <c r="SZD953" s="337"/>
      <c r="SZE953" s="337"/>
      <c r="SZF953" s="337"/>
      <c r="SZG953" s="337"/>
      <c r="SZH953" s="337"/>
      <c r="SZI953" s="337"/>
      <c r="SZJ953" s="337"/>
      <c r="SZK953" s="337"/>
      <c r="SZL953" s="337"/>
      <c r="SZM953" s="337"/>
      <c r="SZN953" s="337"/>
      <c r="SZO953" s="337"/>
      <c r="SZP953" s="337"/>
      <c r="SZQ953" s="337"/>
      <c r="SZR953" s="337"/>
      <c r="SZS953" s="337"/>
      <c r="SZT953" s="337"/>
      <c r="SZU953" s="337"/>
      <c r="SZV953" s="337"/>
      <c r="SZW953" s="337"/>
      <c r="SZX953" s="337"/>
      <c r="SZY953" s="337"/>
      <c r="SZZ953" s="337"/>
      <c r="TAA953" s="337"/>
      <c r="TAB953" s="337"/>
      <c r="TAC953" s="337"/>
      <c r="TAD953" s="337"/>
      <c r="TAE953" s="337"/>
      <c r="TAF953" s="337"/>
      <c r="TAG953" s="337"/>
      <c r="TAH953" s="337"/>
      <c r="TAI953" s="337"/>
      <c r="TAJ953" s="337"/>
      <c r="TAK953" s="337"/>
      <c r="TAL953" s="337"/>
      <c r="TAM953" s="337"/>
      <c r="TAN953" s="337"/>
      <c r="TAO953" s="337"/>
      <c r="TAP953" s="337"/>
      <c r="TAQ953" s="337"/>
      <c r="TAR953" s="337"/>
      <c r="TAS953" s="337"/>
      <c r="TAT953" s="337"/>
      <c r="TAU953" s="337"/>
      <c r="TAV953" s="337"/>
      <c r="TAW953" s="337"/>
      <c r="TAX953" s="337"/>
      <c r="TAY953" s="337"/>
      <c r="TAZ953" s="337"/>
      <c r="TBA953" s="337"/>
      <c r="TBB953" s="337"/>
      <c r="TBC953" s="337"/>
      <c r="TBD953" s="337"/>
      <c r="TBE953" s="337"/>
      <c r="TBF953" s="337"/>
      <c r="TBG953" s="337"/>
      <c r="TBH953" s="337"/>
      <c r="TBI953" s="337"/>
      <c r="TBJ953" s="337"/>
      <c r="TBK953" s="337"/>
      <c r="TBL953" s="337"/>
      <c r="TBM953" s="337"/>
      <c r="TBN953" s="337"/>
      <c r="TBO953" s="337"/>
      <c r="TBP953" s="337"/>
      <c r="TBQ953" s="337"/>
      <c r="TBR953" s="337"/>
      <c r="TBS953" s="337"/>
      <c r="TBT953" s="337"/>
      <c r="TBU953" s="337"/>
      <c r="TBV953" s="337"/>
      <c r="TBW953" s="337"/>
      <c r="TBX953" s="337"/>
      <c r="TBY953" s="337"/>
      <c r="TBZ953" s="337"/>
      <c r="TCA953" s="337"/>
      <c r="TCB953" s="337"/>
      <c r="TCC953" s="337"/>
      <c r="TCD953" s="337"/>
      <c r="TCE953" s="337"/>
      <c r="TCF953" s="337"/>
      <c r="TCG953" s="337"/>
      <c r="TCH953" s="337"/>
      <c r="TCI953" s="337"/>
      <c r="TCJ953" s="337"/>
      <c r="TCK953" s="337"/>
      <c r="TCL953" s="337"/>
      <c r="TCM953" s="337"/>
      <c r="TCN953" s="337"/>
      <c r="TCO953" s="337"/>
      <c r="TCP953" s="337"/>
      <c r="TCQ953" s="337"/>
      <c r="TCR953" s="337"/>
      <c r="TCS953" s="337"/>
      <c r="TCT953" s="337"/>
      <c r="TCU953" s="337"/>
      <c r="TCV953" s="337"/>
      <c r="TCW953" s="337"/>
      <c r="TCX953" s="337"/>
      <c r="TCY953" s="337"/>
      <c r="TCZ953" s="337"/>
      <c r="TDA953" s="337"/>
      <c r="TDB953" s="337"/>
      <c r="TDC953" s="337"/>
      <c r="TDD953" s="337"/>
      <c r="TDE953" s="337"/>
      <c r="TDF953" s="337"/>
      <c r="TDG953" s="337"/>
      <c r="TDH953" s="337"/>
      <c r="TDI953" s="337"/>
      <c r="TDJ953" s="337"/>
      <c r="TDK953" s="337"/>
      <c r="TDL953" s="337"/>
      <c r="TDM953" s="337"/>
      <c r="TDN953" s="337"/>
      <c r="TDO953" s="337"/>
      <c r="TDP953" s="337"/>
      <c r="TDQ953" s="337"/>
      <c r="TDR953" s="337"/>
      <c r="TDS953" s="337"/>
      <c r="TDT953" s="337"/>
      <c r="TDU953" s="337"/>
      <c r="TDV953" s="337"/>
      <c r="TDW953" s="337"/>
      <c r="TDX953" s="337"/>
      <c r="TDY953" s="337"/>
      <c r="TDZ953" s="337"/>
      <c r="TEA953" s="337"/>
      <c r="TEB953" s="337"/>
      <c r="TEC953" s="337"/>
      <c r="TED953" s="337"/>
      <c r="TEE953" s="337"/>
      <c r="TEF953" s="337"/>
      <c r="TEG953" s="337"/>
      <c r="TEH953" s="337"/>
      <c r="TEI953" s="337"/>
      <c r="TEJ953" s="337"/>
      <c r="TEK953" s="337"/>
      <c r="TEL953" s="337"/>
      <c r="TEM953" s="337"/>
      <c r="TEN953" s="337"/>
      <c r="TEO953" s="337"/>
      <c r="TEP953" s="337"/>
      <c r="TEQ953" s="337"/>
      <c r="TER953" s="337"/>
      <c r="TES953" s="337"/>
      <c r="TET953" s="337"/>
      <c r="TEU953" s="337"/>
      <c r="TEV953" s="337"/>
      <c r="TEW953" s="337"/>
      <c r="TEX953" s="337"/>
      <c r="TEY953" s="337"/>
      <c r="TEZ953" s="337"/>
      <c r="TFA953" s="337"/>
      <c r="TFB953" s="337"/>
      <c r="TFC953" s="337"/>
      <c r="TFD953" s="337"/>
      <c r="TFE953" s="337"/>
      <c r="TFF953" s="337"/>
      <c r="TFG953" s="337"/>
      <c r="TFH953" s="337"/>
      <c r="TFI953" s="337"/>
      <c r="TFJ953" s="337"/>
      <c r="TFK953" s="337"/>
      <c r="TFL953" s="337"/>
      <c r="TFM953" s="337"/>
      <c r="TFN953" s="337"/>
      <c r="TFO953" s="337"/>
      <c r="TFP953" s="337"/>
      <c r="TFQ953" s="337"/>
      <c r="TFR953" s="337"/>
      <c r="TFS953" s="337"/>
      <c r="TFT953" s="337"/>
      <c r="TFU953" s="337"/>
      <c r="TFV953" s="337"/>
      <c r="TFW953" s="337"/>
      <c r="TFX953" s="337"/>
      <c r="TFY953" s="337"/>
      <c r="TFZ953" s="337"/>
      <c r="TGA953" s="337"/>
      <c r="TGB953" s="337"/>
      <c r="TGC953" s="337"/>
      <c r="TGD953" s="337"/>
      <c r="TGE953" s="337"/>
      <c r="TGF953" s="337"/>
      <c r="TGG953" s="337"/>
      <c r="TGH953" s="337"/>
      <c r="TGI953" s="337"/>
      <c r="TGJ953" s="337"/>
      <c r="TGK953" s="337"/>
      <c r="TGL953" s="337"/>
      <c r="TGM953" s="337"/>
      <c r="TGN953" s="337"/>
      <c r="TGO953" s="337"/>
      <c r="TGP953" s="337"/>
      <c r="TGQ953" s="337"/>
      <c r="TGR953" s="337"/>
      <c r="TGS953" s="337"/>
      <c r="TGT953" s="337"/>
      <c r="TGU953" s="337"/>
      <c r="TGV953" s="337"/>
      <c r="TGW953" s="337"/>
      <c r="TGX953" s="337"/>
      <c r="TGY953" s="337"/>
      <c r="TGZ953" s="337"/>
      <c r="THA953" s="337"/>
      <c r="THB953" s="337"/>
      <c r="THC953" s="337"/>
      <c r="THD953" s="337"/>
      <c r="THE953" s="337"/>
      <c r="THF953" s="337"/>
      <c r="THG953" s="337"/>
      <c r="THH953" s="337"/>
      <c r="THI953" s="337"/>
      <c r="THJ953" s="337"/>
      <c r="THK953" s="337"/>
      <c r="THL953" s="337"/>
      <c r="THM953" s="337"/>
      <c r="THN953" s="337"/>
      <c r="THO953" s="337"/>
      <c r="THP953" s="337"/>
      <c r="THQ953" s="337"/>
      <c r="THR953" s="337"/>
      <c r="THS953" s="337"/>
      <c r="THT953" s="337"/>
      <c r="THU953" s="337"/>
      <c r="THV953" s="337"/>
      <c r="THW953" s="337"/>
      <c r="THX953" s="337"/>
      <c r="THY953" s="337"/>
      <c r="THZ953" s="337"/>
      <c r="TIA953" s="337"/>
      <c r="TIB953" s="337"/>
      <c r="TIC953" s="337"/>
      <c r="TID953" s="337"/>
      <c r="TIE953" s="337"/>
      <c r="TIF953" s="337"/>
      <c r="TIG953" s="337"/>
      <c r="TIH953" s="337"/>
      <c r="TII953" s="337"/>
      <c r="TIJ953" s="337"/>
      <c r="TIK953" s="337"/>
      <c r="TIL953" s="337"/>
      <c r="TIM953" s="337"/>
      <c r="TIN953" s="337"/>
      <c r="TIO953" s="337"/>
      <c r="TIP953" s="337"/>
      <c r="TIQ953" s="337"/>
      <c r="TIR953" s="337"/>
      <c r="TIS953" s="337"/>
      <c r="TIT953" s="337"/>
      <c r="TIU953" s="337"/>
      <c r="TIV953" s="337"/>
      <c r="TIW953" s="337"/>
      <c r="TIX953" s="337"/>
      <c r="TIY953" s="337"/>
      <c r="TIZ953" s="337"/>
      <c r="TJA953" s="337"/>
      <c r="TJB953" s="337"/>
      <c r="TJC953" s="337"/>
      <c r="TJD953" s="337"/>
      <c r="TJE953" s="337"/>
      <c r="TJF953" s="337"/>
      <c r="TJG953" s="337"/>
      <c r="TJH953" s="337"/>
      <c r="TJI953" s="337"/>
      <c r="TJJ953" s="337"/>
      <c r="TJK953" s="337"/>
      <c r="TJL953" s="337"/>
      <c r="TJM953" s="337"/>
      <c r="TJN953" s="337"/>
      <c r="TJO953" s="337"/>
      <c r="TJP953" s="337"/>
      <c r="TJQ953" s="337"/>
      <c r="TJR953" s="337"/>
      <c r="TJS953" s="337"/>
      <c r="TJT953" s="337"/>
      <c r="TJU953" s="337"/>
      <c r="TJV953" s="337"/>
      <c r="TJW953" s="337"/>
      <c r="TJX953" s="337"/>
      <c r="TJY953" s="337"/>
      <c r="TJZ953" s="337"/>
      <c r="TKA953" s="337"/>
      <c r="TKB953" s="337"/>
      <c r="TKC953" s="337"/>
      <c r="TKD953" s="337"/>
      <c r="TKE953" s="337"/>
      <c r="TKF953" s="337"/>
      <c r="TKG953" s="337"/>
      <c r="TKH953" s="337"/>
      <c r="TKI953" s="337"/>
      <c r="TKJ953" s="337"/>
      <c r="TKK953" s="337"/>
      <c r="TKL953" s="337"/>
      <c r="TKM953" s="337"/>
      <c r="TKN953" s="337"/>
      <c r="TKO953" s="337"/>
      <c r="TKP953" s="337"/>
      <c r="TKQ953" s="337"/>
      <c r="TKR953" s="337"/>
      <c r="TKS953" s="337"/>
      <c r="TKT953" s="337"/>
      <c r="TKU953" s="337"/>
      <c r="TKV953" s="337"/>
      <c r="TKW953" s="337"/>
      <c r="TKX953" s="337"/>
      <c r="TKY953" s="337"/>
      <c r="TKZ953" s="337"/>
      <c r="TLA953" s="337"/>
      <c r="TLB953" s="337"/>
      <c r="TLC953" s="337"/>
      <c r="TLD953" s="337"/>
      <c r="TLE953" s="337"/>
      <c r="TLF953" s="337"/>
      <c r="TLG953" s="337"/>
      <c r="TLH953" s="337"/>
      <c r="TLI953" s="337"/>
      <c r="TLJ953" s="337"/>
      <c r="TLK953" s="337"/>
      <c r="TLL953" s="337"/>
      <c r="TLM953" s="337"/>
      <c r="TLN953" s="337"/>
      <c r="TLO953" s="337"/>
      <c r="TLP953" s="337"/>
      <c r="TLQ953" s="337"/>
      <c r="TLR953" s="337"/>
      <c r="TLS953" s="337"/>
      <c r="TLT953" s="337"/>
      <c r="TLU953" s="337"/>
      <c r="TLV953" s="337"/>
      <c r="TLW953" s="337"/>
      <c r="TLX953" s="337"/>
      <c r="TLY953" s="337"/>
      <c r="TLZ953" s="337"/>
      <c r="TMA953" s="337"/>
      <c r="TMB953" s="337"/>
      <c r="TMC953" s="337"/>
      <c r="TMD953" s="337"/>
      <c r="TME953" s="337"/>
      <c r="TMF953" s="337"/>
      <c r="TMG953" s="337"/>
      <c r="TMH953" s="337"/>
      <c r="TMI953" s="337"/>
      <c r="TMJ953" s="337"/>
      <c r="TMK953" s="337"/>
      <c r="TML953" s="337"/>
      <c r="TMM953" s="337"/>
      <c r="TMN953" s="337"/>
      <c r="TMO953" s="337"/>
      <c r="TMP953" s="337"/>
      <c r="TMQ953" s="337"/>
      <c r="TMR953" s="337"/>
      <c r="TMS953" s="337"/>
      <c r="TMT953" s="337"/>
      <c r="TMU953" s="337"/>
      <c r="TMV953" s="337"/>
      <c r="TMW953" s="337"/>
      <c r="TMX953" s="337"/>
      <c r="TMY953" s="337"/>
      <c r="TMZ953" s="337"/>
      <c r="TNA953" s="337"/>
      <c r="TNB953" s="337"/>
      <c r="TNC953" s="337"/>
      <c r="TND953" s="337"/>
      <c r="TNE953" s="337"/>
      <c r="TNF953" s="337"/>
      <c r="TNG953" s="337"/>
      <c r="TNH953" s="337"/>
      <c r="TNI953" s="337"/>
      <c r="TNJ953" s="337"/>
      <c r="TNK953" s="337"/>
      <c r="TNL953" s="337"/>
      <c r="TNM953" s="337"/>
      <c r="TNN953" s="337"/>
      <c r="TNO953" s="337"/>
      <c r="TNP953" s="337"/>
      <c r="TNQ953" s="337"/>
      <c r="TNR953" s="337"/>
      <c r="TNS953" s="337"/>
      <c r="TNT953" s="337"/>
      <c r="TNU953" s="337"/>
      <c r="TNV953" s="337"/>
      <c r="TNW953" s="337"/>
      <c r="TNX953" s="337"/>
      <c r="TNY953" s="337"/>
      <c r="TNZ953" s="337"/>
      <c r="TOA953" s="337"/>
      <c r="TOB953" s="337"/>
      <c r="TOC953" s="337"/>
      <c r="TOD953" s="337"/>
      <c r="TOE953" s="337"/>
      <c r="TOF953" s="337"/>
      <c r="TOG953" s="337"/>
      <c r="TOH953" s="337"/>
      <c r="TOI953" s="337"/>
      <c r="TOJ953" s="337"/>
      <c r="TOK953" s="337"/>
      <c r="TOL953" s="337"/>
      <c r="TOM953" s="337"/>
      <c r="TON953" s="337"/>
      <c r="TOO953" s="337"/>
      <c r="TOP953" s="337"/>
      <c r="TOQ953" s="337"/>
      <c r="TOR953" s="337"/>
      <c r="TOS953" s="337"/>
      <c r="TOT953" s="337"/>
      <c r="TOU953" s="337"/>
      <c r="TOV953" s="337"/>
      <c r="TOW953" s="337"/>
      <c r="TOX953" s="337"/>
      <c r="TOY953" s="337"/>
      <c r="TOZ953" s="337"/>
      <c r="TPA953" s="337"/>
      <c r="TPB953" s="337"/>
      <c r="TPC953" s="337"/>
      <c r="TPD953" s="337"/>
      <c r="TPE953" s="337"/>
      <c r="TPF953" s="337"/>
      <c r="TPG953" s="337"/>
      <c r="TPH953" s="337"/>
      <c r="TPI953" s="337"/>
      <c r="TPJ953" s="337"/>
      <c r="TPK953" s="337"/>
      <c r="TPL953" s="337"/>
      <c r="TPM953" s="337"/>
      <c r="TPN953" s="337"/>
      <c r="TPO953" s="337"/>
      <c r="TPP953" s="337"/>
      <c r="TPQ953" s="337"/>
      <c r="TPR953" s="337"/>
      <c r="TPS953" s="337"/>
      <c r="TPT953" s="337"/>
      <c r="TPU953" s="337"/>
      <c r="TPV953" s="337"/>
      <c r="TPW953" s="337"/>
      <c r="TPX953" s="337"/>
      <c r="TPY953" s="337"/>
      <c r="TPZ953" s="337"/>
      <c r="TQA953" s="337"/>
      <c r="TQB953" s="337"/>
      <c r="TQC953" s="337"/>
      <c r="TQD953" s="337"/>
      <c r="TQE953" s="337"/>
      <c r="TQF953" s="337"/>
      <c r="TQG953" s="337"/>
      <c r="TQH953" s="337"/>
      <c r="TQI953" s="337"/>
      <c r="TQJ953" s="337"/>
      <c r="TQK953" s="337"/>
      <c r="TQL953" s="337"/>
      <c r="TQM953" s="337"/>
      <c r="TQN953" s="337"/>
      <c r="TQO953" s="337"/>
      <c r="TQP953" s="337"/>
      <c r="TQQ953" s="337"/>
      <c r="TQR953" s="337"/>
      <c r="TQS953" s="337"/>
      <c r="TQT953" s="337"/>
      <c r="TQU953" s="337"/>
      <c r="TQV953" s="337"/>
      <c r="TQW953" s="337"/>
      <c r="TQX953" s="337"/>
      <c r="TQY953" s="337"/>
      <c r="TQZ953" s="337"/>
      <c r="TRA953" s="337"/>
      <c r="TRB953" s="337"/>
      <c r="TRC953" s="337"/>
      <c r="TRD953" s="337"/>
      <c r="TRE953" s="337"/>
      <c r="TRF953" s="337"/>
      <c r="TRG953" s="337"/>
      <c r="TRH953" s="337"/>
      <c r="TRI953" s="337"/>
      <c r="TRJ953" s="337"/>
      <c r="TRK953" s="337"/>
      <c r="TRL953" s="337"/>
      <c r="TRM953" s="337"/>
      <c r="TRN953" s="337"/>
      <c r="TRO953" s="337"/>
      <c r="TRP953" s="337"/>
      <c r="TRQ953" s="337"/>
      <c r="TRR953" s="337"/>
      <c r="TRS953" s="337"/>
      <c r="TRT953" s="337"/>
      <c r="TRU953" s="337"/>
      <c r="TRV953" s="337"/>
      <c r="TRW953" s="337"/>
      <c r="TRX953" s="337"/>
      <c r="TRY953" s="337"/>
      <c r="TRZ953" s="337"/>
      <c r="TSA953" s="337"/>
      <c r="TSB953" s="337"/>
      <c r="TSC953" s="337"/>
      <c r="TSD953" s="337"/>
      <c r="TSE953" s="337"/>
      <c r="TSF953" s="337"/>
      <c r="TSG953" s="337"/>
      <c r="TSH953" s="337"/>
      <c r="TSI953" s="337"/>
      <c r="TSJ953" s="337"/>
      <c r="TSK953" s="337"/>
      <c r="TSL953" s="337"/>
      <c r="TSM953" s="337"/>
      <c r="TSN953" s="337"/>
      <c r="TSO953" s="337"/>
      <c r="TSP953" s="337"/>
      <c r="TSQ953" s="337"/>
      <c r="TSR953" s="337"/>
      <c r="TSS953" s="337"/>
      <c r="TST953" s="337"/>
      <c r="TSU953" s="337"/>
      <c r="TSV953" s="337"/>
      <c r="TSW953" s="337"/>
      <c r="TSX953" s="337"/>
      <c r="TSY953" s="337"/>
      <c r="TSZ953" s="337"/>
      <c r="TTA953" s="337"/>
      <c r="TTB953" s="337"/>
      <c r="TTC953" s="337"/>
      <c r="TTD953" s="337"/>
      <c r="TTE953" s="337"/>
      <c r="TTF953" s="337"/>
      <c r="TTG953" s="337"/>
      <c r="TTH953" s="337"/>
      <c r="TTI953" s="337"/>
      <c r="TTJ953" s="337"/>
      <c r="TTK953" s="337"/>
      <c r="TTL953" s="337"/>
      <c r="TTM953" s="337"/>
      <c r="TTN953" s="337"/>
      <c r="TTO953" s="337"/>
      <c r="TTP953" s="337"/>
      <c r="TTQ953" s="337"/>
      <c r="TTR953" s="337"/>
      <c r="TTS953" s="337"/>
      <c r="TTT953" s="337"/>
      <c r="TTU953" s="337"/>
      <c r="TTV953" s="337"/>
      <c r="TTW953" s="337"/>
      <c r="TTX953" s="337"/>
      <c r="TTY953" s="337"/>
      <c r="TTZ953" s="337"/>
      <c r="TUA953" s="337"/>
      <c r="TUB953" s="337"/>
      <c r="TUC953" s="337"/>
      <c r="TUD953" s="337"/>
      <c r="TUE953" s="337"/>
      <c r="TUF953" s="337"/>
      <c r="TUG953" s="337"/>
      <c r="TUH953" s="337"/>
      <c r="TUI953" s="337"/>
      <c r="TUJ953" s="337"/>
      <c r="TUK953" s="337"/>
      <c r="TUL953" s="337"/>
      <c r="TUM953" s="337"/>
      <c r="TUN953" s="337"/>
      <c r="TUO953" s="337"/>
      <c r="TUP953" s="337"/>
      <c r="TUQ953" s="337"/>
      <c r="TUR953" s="337"/>
      <c r="TUS953" s="337"/>
      <c r="TUT953" s="337"/>
      <c r="TUU953" s="337"/>
      <c r="TUV953" s="337"/>
      <c r="TUW953" s="337"/>
      <c r="TUX953" s="337"/>
      <c r="TUY953" s="337"/>
      <c r="TUZ953" s="337"/>
      <c r="TVA953" s="337"/>
      <c r="TVB953" s="337"/>
      <c r="TVC953" s="337"/>
      <c r="TVD953" s="337"/>
      <c r="TVE953" s="337"/>
      <c r="TVF953" s="337"/>
      <c r="TVG953" s="337"/>
      <c r="TVH953" s="337"/>
      <c r="TVI953" s="337"/>
      <c r="TVJ953" s="337"/>
      <c r="TVK953" s="337"/>
      <c r="TVL953" s="337"/>
      <c r="TVM953" s="337"/>
      <c r="TVN953" s="337"/>
      <c r="TVO953" s="337"/>
      <c r="TVP953" s="337"/>
      <c r="TVQ953" s="337"/>
      <c r="TVR953" s="337"/>
      <c r="TVS953" s="337"/>
      <c r="TVT953" s="337"/>
      <c r="TVU953" s="337"/>
      <c r="TVV953" s="337"/>
      <c r="TVW953" s="337"/>
      <c r="TVX953" s="337"/>
      <c r="TVY953" s="337"/>
      <c r="TVZ953" s="337"/>
      <c r="TWA953" s="337"/>
      <c r="TWB953" s="337"/>
      <c r="TWC953" s="337"/>
      <c r="TWD953" s="337"/>
      <c r="TWE953" s="337"/>
      <c r="TWF953" s="337"/>
      <c r="TWG953" s="337"/>
      <c r="TWH953" s="337"/>
      <c r="TWI953" s="337"/>
      <c r="TWJ953" s="337"/>
      <c r="TWK953" s="337"/>
      <c r="TWL953" s="337"/>
      <c r="TWM953" s="337"/>
      <c r="TWN953" s="337"/>
      <c r="TWO953" s="337"/>
      <c r="TWP953" s="337"/>
      <c r="TWQ953" s="337"/>
      <c r="TWR953" s="337"/>
      <c r="TWS953" s="337"/>
      <c r="TWT953" s="337"/>
      <c r="TWU953" s="337"/>
      <c r="TWV953" s="337"/>
      <c r="TWW953" s="337"/>
      <c r="TWX953" s="337"/>
      <c r="TWY953" s="337"/>
      <c r="TWZ953" s="337"/>
      <c r="TXA953" s="337"/>
      <c r="TXB953" s="337"/>
      <c r="TXC953" s="337"/>
      <c r="TXD953" s="337"/>
      <c r="TXE953" s="337"/>
      <c r="TXF953" s="337"/>
      <c r="TXG953" s="337"/>
      <c r="TXH953" s="337"/>
      <c r="TXI953" s="337"/>
      <c r="TXJ953" s="337"/>
      <c r="TXK953" s="337"/>
      <c r="TXL953" s="337"/>
      <c r="TXM953" s="337"/>
      <c r="TXN953" s="337"/>
      <c r="TXO953" s="337"/>
      <c r="TXP953" s="337"/>
      <c r="TXQ953" s="337"/>
      <c r="TXR953" s="337"/>
      <c r="TXS953" s="337"/>
      <c r="TXT953" s="337"/>
      <c r="TXU953" s="337"/>
      <c r="TXV953" s="337"/>
      <c r="TXW953" s="337"/>
      <c r="TXX953" s="337"/>
      <c r="TXY953" s="337"/>
      <c r="TXZ953" s="337"/>
      <c r="TYA953" s="337"/>
      <c r="TYB953" s="337"/>
      <c r="TYC953" s="337"/>
      <c r="TYD953" s="337"/>
      <c r="TYE953" s="337"/>
      <c r="TYF953" s="337"/>
      <c r="TYG953" s="337"/>
      <c r="TYH953" s="337"/>
      <c r="TYI953" s="337"/>
      <c r="TYJ953" s="337"/>
      <c r="TYK953" s="337"/>
      <c r="TYL953" s="337"/>
      <c r="TYM953" s="337"/>
      <c r="TYN953" s="337"/>
      <c r="TYO953" s="337"/>
      <c r="TYP953" s="337"/>
      <c r="TYQ953" s="337"/>
      <c r="TYR953" s="337"/>
      <c r="TYS953" s="337"/>
      <c r="TYT953" s="337"/>
      <c r="TYU953" s="337"/>
      <c r="TYV953" s="337"/>
      <c r="TYW953" s="337"/>
      <c r="TYX953" s="337"/>
      <c r="TYY953" s="337"/>
      <c r="TYZ953" s="337"/>
      <c r="TZA953" s="337"/>
      <c r="TZB953" s="337"/>
      <c r="TZC953" s="337"/>
      <c r="TZD953" s="337"/>
      <c r="TZE953" s="337"/>
      <c r="TZF953" s="337"/>
      <c r="TZG953" s="337"/>
      <c r="TZH953" s="337"/>
      <c r="TZI953" s="337"/>
      <c r="TZJ953" s="337"/>
      <c r="TZK953" s="337"/>
      <c r="TZL953" s="337"/>
      <c r="TZM953" s="337"/>
      <c r="TZN953" s="337"/>
      <c r="TZO953" s="337"/>
      <c r="TZP953" s="337"/>
      <c r="TZQ953" s="337"/>
      <c r="TZR953" s="337"/>
      <c r="TZS953" s="337"/>
      <c r="TZT953" s="337"/>
      <c r="TZU953" s="337"/>
      <c r="TZV953" s="337"/>
      <c r="TZW953" s="337"/>
      <c r="TZX953" s="337"/>
      <c r="TZY953" s="337"/>
      <c r="TZZ953" s="337"/>
      <c r="UAA953" s="337"/>
      <c r="UAB953" s="337"/>
      <c r="UAC953" s="337"/>
      <c r="UAD953" s="337"/>
      <c r="UAE953" s="337"/>
      <c r="UAF953" s="337"/>
      <c r="UAG953" s="337"/>
      <c r="UAH953" s="337"/>
      <c r="UAI953" s="337"/>
      <c r="UAJ953" s="337"/>
      <c r="UAK953" s="337"/>
      <c r="UAL953" s="337"/>
      <c r="UAM953" s="337"/>
      <c r="UAN953" s="337"/>
      <c r="UAO953" s="337"/>
      <c r="UAP953" s="337"/>
      <c r="UAQ953" s="337"/>
      <c r="UAR953" s="337"/>
      <c r="UAS953" s="337"/>
      <c r="UAT953" s="337"/>
      <c r="UAU953" s="337"/>
      <c r="UAV953" s="337"/>
      <c r="UAW953" s="337"/>
      <c r="UAX953" s="337"/>
      <c r="UAY953" s="337"/>
      <c r="UAZ953" s="337"/>
      <c r="UBA953" s="337"/>
      <c r="UBB953" s="337"/>
      <c r="UBC953" s="337"/>
      <c r="UBD953" s="337"/>
      <c r="UBE953" s="337"/>
      <c r="UBF953" s="337"/>
      <c r="UBG953" s="337"/>
      <c r="UBH953" s="337"/>
      <c r="UBI953" s="337"/>
      <c r="UBJ953" s="337"/>
      <c r="UBK953" s="337"/>
      <c r="UBL953" s="337"/>
      <c r="UBM953" s="337"/>
      <c r="UBN953" s="337"/>
      <c r="UBO953" s="337"/>
      <c r="UBP953" s="337"/>
      <c r="UBQ953" s="337"/>
      <c r="UBR953" s="337"/>
      <c r="UBS953" s="337"/>
      <c r="UBT953" s="337"/>
      <c r="UBU953" s="337"/>
      <c r="UBV953" s="337"/>
      <c r="UBW953" s="337"/>
      <c r="UBX953" s="337"/>
      <c r="UBY953" s="337"/>
      <c r="UBZ953" s="337"/>
      <c r="UCA953" s="337"/>
      <c r="UCB953" s="337"/>
      <c r="UCC953" s="337"/>
      <c r="UCD953" s="337"/>
      <c r="UCE953" s="337"/>
      <c r="UCF953" s="337"/>
      <c r="UCG953" s="337"/>
      <c r="UCH953" s="337"/>
      <c r="UCI953" s="337"/>
      <c r="UCJ953" s="337"/>
      <c r="UCK953" s="337"/>
      <c r="UCL953" s="337"/>
      <c r="UCM953" s="337"/>
      <c r="UCN953" s="337"/>
      <c r="UCO953" s="337"/>
      <c r="UCP953" s="337"/>
      <c r="UCQ953" s="337"/>
      <c r="UCR953" s="337"/>
      <c r="UCS953" s="337"/>
      <c r="UCT953" s="337"/>
      <c r="UCU953" s="337"/>
      <c r="UCV953" s="337"/>
      <c r="UCW953" s="337"/>
      <c r="UCX953" s="337"/>
      <c r="UCY953" s="337"/>
      <c r="UCZ953" s="337"/>
      <c r="UDA953" s="337"/>
      <c r="UDB953" s="337"/>
      <c r="UDC953" s="337"/>
      <c r="UDD953" s="337"/>
      <c r="UDE953" s="337"/>
      <c r="UDF953" s="337"/>
      <c r="UDG953" s="337"/>
      <c r="UDH953" s="337"/>
      <c r="UDI953" s="337"/>
      <c r="UDJ953" s="337"/>
      <c r="UDK953" s="337"/>
      <c r="UDL953" s="337"/>
      <c r="UDM953" s="337"/>
      <c r="UDN953" s="337"/>
      <c r="UDO953" s="337"/>
      <c r="UDP953" s="337"/>
      <c r="UDQ953" s="337"/>
      <c r="UDR953" s="337"/>
      <c r="UDS953" s="337"/>
      <c r="UDT953" s="337"/>
      <c r="UDU953" s="337"/>
      <c r="UDV953" s="337"/>
      <c r="UDW953" s="337"/>
      <c r="UDX953" s="337"/>
      <c r="UDY953" s="337"/>
      <c r="UDZ953" s="337"/>
      <c r="UEA953" s="337"/>
      <c r="UEB953" s="337"/>
      <c r="UEC953" s="337"/>
      <c r="UED953" s="337"/>
      <c r="UEE953" s="337"/>
      <c r="UEF953" s="337"/>
      <c r="UEG953" s="337"/>
      <c r="UEH953" s="337"/>
      <c r="UEI953" s="337"/>
      <c r="UEJ953" s="337"/>
      <c r="UEK953" s="337"/>
      <c r="UEL953" s="337"/>
      <c r="UEM953" s="337"/>
      <c r="UEN953" s="337"/>
      <c r="UEO953" s="337"/>
      <c r="UEP953" s="337"/>
      <c r="UEQ953" s="337"/>
      <c r="UER953" s="337"/>
      <c r="UES953" s="337"/>
      <c r="UET953" s="337"/>
      <c r="UEU953" s="337"/>
      <c r="UEV953" s="337"/>
      <c r="UEW953" s="337"/>
      <c r="UEX953" s="337"/>
      <c r="UEY953" s="337"/>
      <c r="UEZ953" s="337"/>
      <c r="UFA953" s="337"/>
      <c r="UFB953" s="337"/>
      <c r="UFC953" s="337"/>
      <c r="UFD953" s="337"/>
      <c r="UFE953" s="337"/>
      <c r="UFF953" s="337"/>
      <c r="UFG953" s="337"/>
      <c r="UFH953" s="337"/>
      <c r="UFI953" s="337"/>
      <c r="UFJ953" s="337"/>
      <c r="UFK953" s="337"/>
      <c r="UFL953" s="337"/>
      <c r="UFM953" s="337"/>
      <c r="UFN953" s="337"/>
      <c r="UFO953" s="337"/>
      <c r="UFP953" s="337"/>
      <c r="UFQ953" s="337"/>
      <c r="UFR953" s="337"/>
      <c r="UFS953" s="337"/>
      <c r="UFT953" s="337"/>
      <c r="UFU953" s="337"/>
      <c r="UFV953" s="337"/>
      <c r="UFW953" s="337"/>
      <c r="UFX953" s="337"/>
      <c r="UFY953" s="337"/>
      <c r="UFZ953" s="337"/>
      <c r="UGA953" s="337"/>
      <c r="UGB953" s="337"/>
      <c r="UGC953" s="337"/>
      <c r="UGD953" s="337"/>
      <c r="UGE953" s="337"/>
      <c r="UGF953" s="337"/>
      <c r="UGG953" s="337"/>
      <c r="UGH953" s="337"/>
      <c r="UGI953" s="337"/>
      <c r="UGJ953" s="337"/>
      <c r="UGK953" s="337"/>
      <c r="UGL953" s="337"/>
      <c r="UGM953" s="337"/>
      <c r="UGN953" s="337"/>
      <c r="UGO953" s="337"/>
      <c r="UGP953" s="337"/>
      <c r="UGQ953" s="337"/>
      <c r="UGR953" s="337"/>
      <c r="UGS953" s="337"/>
      <c r="UGT953" s="337"/>
      <c r="UGU953" s="337"/>
      <c r="UGV953" s="337"/>
      <c r="UGW953" s="337"/>
      <c r="UGX953" s="337"/>
      <c r="UGY953" s="337"/>
      <c r="UGZ953" s="337"/>
      <c r="UHA953" s="337"/>
      <c r="UHB953" s="337"/>
      <c r="UHC953" s="337"/>
      <c r="UHD953" s="337"/>
      <c r="UHE953" s="337"/>
      <c r="UHF953" s="337"/>
      <c r="UHG953" s="337"/>
      <c r="UHH953" s="337"/>
      <c r="UHI953" s="337"/>
      <c r="UHJ953" s="337"/>
      <c r="UHK953" s="337"/>
      <c r="UHL953" s="337"/>
      <c r="UHM953" s="337"/>
      <c r="UHN953" s="337"/>
      <c r="UHO953" s="337"/>
      <c r="UHP953" s="337"/>
      <c r="UHQ953" s="337"/>
      <c r="UHR953" s="337"/>
      <c r="UHS953" s="337"/>
      <c r="UHT953" s="337"/>
      <c r="UHU953" s="337"/>
      <c r="UHV953" s="337"/>
      <c r="UHW953" s="337"/>
      <c r="UHX953" s="337"/>
      <c r="UHY953" s="337"/>
      <c r="UHZ953" s="337"/>
      <c r="UIA953" s="337"/>
      <c r="UIB953" s="337"/>
      <c r="UIC953" s="337"/>
      <c r="UID953" s="337"/>
      <c r="UIE953" s="337"/>
      <c r="UIF953" s="337"/>
      <c r="UIG953" s="337"/>
      <c r="UIH953" s="337"/>
      <c r="UII953" s="337"/>
      <c r="UIJ953" s="337"/>
      <c r="UIK953" s="337"/>
      <c r="UIL953" s="337"/>
      <c r="UIM953" s="337"/>
      <c r="UIN953" s="337"/>
      <c r="UIO953" s="337"/>
      <c r="UIP953" s="337"/>
      <c r="UIQ953" s="337"/>
      <c r="UIR953" s="337"/>
      <c r="UIS953" s="337"/>
      <c r="UIT953" s="337"/>
      <c r="UIU953" s="337"/>
      <c r="UIV953" s="337"/>
      <c r="UIW953" s="337"/>
      <c r="UIX953" s="337"/>
      <c r="UIY953" s="337"/>
      <c r="UIZ953" s="337"/>
      <c r="UJA953" s="337"/>
      <c r="UJB953" s="337"/>
      <c r="UJC953" s="337"/>
      <c r="UJD953" s="337"/>
      <c r="UJE953" s="337"/>
      <c r="UJF953" s="337"/>
      <c r="UJG953" s="337"/>
      <c r="UJH953" s="337"/>
      <c r="UJI953" s="337"/>
      <c r="UJJ953" s="337"/>
      <c r="UJK953" s="337"/>
      <c r="UJL953" s="337"/>
      <c r="UJM953" s="337"/>
      <c r="UJN953" s="337"/>
      <c r="UJO953" s="337"/>
      <c r="UJP953" s="337"/>
      <c r="UJQ953" s="337"/>
      <c r="UJR953" s="337"/>
      <c r="UJS953" s="337"/>
      <c r="UJT953" s="337"/>
      <c r="UJU953" s="337"/>
      <c r="UJV953" s="337"/>
      <c r="UJW953" s="337"/>
      <c r="UJX953" s="337"/>
      <c r="UJY953" s="337"/>
      <c r="UJZ953" s="337"/>
      <c r="UKA953" s="337"/>
      <c r="UKB953" s="337"/>
      <c r="UKC953" s="337"/>
      <c r="UKD953" s="337"/>
      <c r="UKE953" s="337"/>
      <c r="UKF953" s="337"/>
      <c r="UKG953" s="337"/>
      <c r="UKH953" s="337"/>
      <c r="UKI953" s="337"/>
      <c r="UKJ953" s="337"/>
      <c r="UKK953" s="337"/>
      <c r="UKL953" s="337"/>
      <c r="UKM953" s="337"/>
      <c r="UKN953" s="337"/>
      <c r="UKO953" s="337"/>
      <c r="UKP953" s="337"/>
      <c r="UKQ953" s="337"/>
      <c r="UKR953" s="337"/>
      <c r="UKS953" s="337"/>
      <c r="UKT953" s="337"/>
      <c r="UKU953" s="337"/>
      <c r="UKV953" s="337"/>
      <c r="UKW953" s="337"/>
      <c r="UKX953" s="337"/>
      <c r="UKY953" s="337"/>
      <c r="UKZ953" s="337"/>
      <c r="ULA953" s="337"/>
      <c r="ULB953" s="337"/>
      <c r="ULC953" s="337"/>
      <c r="ULD953" s="337"/>
      <c r="ULE953" s="337"/>
      <c r="ULF953" s="337"/>
      <c r="ULG953" s="337"/>
      <c r="ULH953" s="337"/>
      <c r="ULI953" s="337"/>
      <c r="ULJ953" s="337"/>
      <c r="ULK953" s="337"/>
      <c r="ULL953" s="337"/>
      <c r="ULM953" s="337"/>
      <c r="ULN953" s="337"/>
      <c r="ULO953" s="337"/>
      <c r="ULP953" s="337"/>
      <c r="ULQ953" s="337"/>
      <c r="ULR953" s="337"/>
      <c r="ULS953" s="337"/>
      <c r="ULT953" s="337"/>
      <c r="ULU953" s="337"/>
      <c r="ULV953" s="337"/>
      <c r="ULW953" s="337"/>
      <c r="ULX953" s="337"/>
      <c r="ULY953" s="337"/>
      <c r="ULZ953" s="337"/>
      <c r="UMA953" s="337"/>
      <c r="UMB953" s="337"/>
      <c r="UMC953" s="337"/>
      <c r="UMD953" s="337"/>
      <c r="UME953" s="337"/>
      <c r="UMF953" s="337"/>
      <c r="UMG953" s="337"/>
      <c r="UMH953" s="337"/>
      <c r="UMI953" s="337"/>
      <c r="UMJ953" s="337"/>
      <c r="UMK953" s="337"/>
      <c r="UML953" s="337"/>
      <c r="UMM953" s="337"/>
      <c r="UMN953" s="337"/>
      <c r="UMO953" s="337"/>
      <c r="UMP953" s="337"/>
      <c r="UMQ953" s="337"/>
      <c r="UMR953" s="337"/>
      <c r="UMS953" s="337"/>
      <c r="UMT953" s="337"/>
      <c r="UMU953" s="337"/>
      <c r="UMV953" s="337"/>
      <c r="UMW953" s="337"/>
      <c r="UMX953" s="337"/>
      <c r="UMY953" s="337"/>
      <c r="UMZ953" s="337"/>
      <c r="UNA953" s="337"/>
      <c r="UNB953" s="337"/>
      <c r="UNC953" s="337"/>
      <c r="UND953" s="337"/>
      <c r="UNE953" s="337"/>
      <c r="UNF953" s="337"/>
      <c r="UNG953" s="337"/>
      <c r="UNH953" s="337"/>
      <c r="UNI953" s="337"/>
      <c r="UNJ953" s="337"/>
      <c r="UNK953" s="337"/>
      <c r="UNL953" s="337"/>
      <c r="UNM953" s="337"/>
      <c r="UNN953" s="337"/>
      <c r="UNO953" s="337"/>
      <c r="UNP953" s="337"/>
      <c r="UNQ953" s="337"/>
      <c r="UNR953" s="337"/>
      <c r="UNS953" s="337"/>
      <c r="UNT953" s="337"/>
      <c r="UNU953" s="337"/>
      <c r="UNV953" s="337"/>
      <c r="UNW953" s="337"/>
      <c r="UNX953" s="337"/>
      <c r="UNY953" s="337"/>
      <c r="UNZ953" s="337"/>
      <c r="UOA953" s="337"/>
      <c r="UOB953" s="337"/>
      <c r="UOC953" s="337"/>
      <c r="UOD953" s="337"/>
      <c r="UOE953" s="337"/>
      <c r="UOF953" s="337"/>
      <c r="UOG953" s="337"/>
      <c r="UOH953" s="337"/>
      <c r="UOI953" s="337"/>
      <c r="UOJ953" s="337"/>
      <c r="UOK953" s="337"/>
      <c r="UOL953" s="337"/>
      <c r="UOM953" s="337"/>
      <c r="UON953" s="337"/>
      <c r="UOO953" s="337"/>
      <c r="UOP953" s="337"/>
      <c r="UOQ953" s="337"/>
      <c r="UOR953" s="337"/>
      <c r="UOS953" s="337"/>
      <c r="UOT953" s="337"/>
      <c r="UOU953" s="337"/>
      <c r="UOV953" s="337"/>
      <c r="UOW953" s="337"/>
      <c r="UOX953" s="337"/>
      <c r="UOY953" s="337"/>
      <c r="UOZ953" s="337"/>
      <c r="UPA953" s="337"/>
      <c r="UPB953" s="337"/>
      <c r="UPC953" s="337"/>
      <c r="UPD953" s="337"/>
      <c r="UPE953" s="337"/>
      <c r="UPF953" s="337"/>
      <c r="UPG953" s="337"/>
      <c r="UPH953" s="337"/>
      <c r="UPI953" s="337"/>
      <c r="UPJ953" s="337"/>
      <c r="UPK953" s="337"/>
      <c r="UPL953" s="337"/>
      <c r="UPM953" s="337"/>
      <c r="UPN953" s="337"/>
      <c r="UPO953" s="337"/>
      <c r="UPP953" s="337"/>
      <c r="UPQ953" s="337"/>
      <c r="UPR953" s="337"/>
      <c r="UPS953" s="337"/>
      <c r="UPT953" s="337"/>
      <c r="UPU953" s="337"/>
      <c r="UPV953" s="337"/>
      <c r="UPW953" s="337"/>
      <c r="UPX953" s="337"/>
      <c r="UPY953" s="337"/>
      <c r="UPZ953" s="337"/>
      <c r="UQA953" s="337"/>
      <c r="UQB953" s="337"/>
      <c r="UQC953" s="337"/>
      <c r="UQD953" s="337"/>
      <c r="UQE953" s="337"/>
      <c r="UQF953" s="337"/>
      <c r="UQG953" s="337"/>
      <c r="UQH953" s="337"/>
      <c r="UQI953" s="337"/>
      <c r="UQJ953" s="337"/>
      <c r="UQK953" s="337"/>
      <c r="UQL953" s="337"/>
      <c r="UQM953" s="337"/>
      <c r="UQN953" s="337"/>
      <c r="UQO953" s="337"/>
      <c r="UQP953" s="337"/>
      <c r="UQQ953" s="337"/>
      <c r="UQR953" s="337"/>
      <c r="UQS953" s="337"/>
      <c r="UQT953" s="337"/>
      <c r="UQU953" s="337"/>
      <c r="UQV953" s="337"/>
      <c r="UQW953" s="337"/>
      <c r="UQX953" s="337"/>
      <c r="UQY953" s="337"/>
      <c r="UQZ953" s="337"/>
      <c r="URA953" s="337"/>
      <c r="URB953" s="337"/>
      <c r="URC953" s="337"/>
      <c r="URD953" s="337"/>
      <c r="URE953" s="337"/>
      <c r="URF953" s="337"/>
      <c r="URG953" s="337"/>
      <c r="URH953" s="337"/>
      <c r="URI953" s="337"/>
      <c r="URJ953" s="337"/>
      <c r="URK953" s="337"/>
      <c r="URL953" s="337"/>
      <c r="URM953" s="337"/>
      <c r="URN953" s="337"/>
      <c r="URO953" s="337"/>
      <c r="URP953" s="337"/>
      <c r="URQ953" s="337"/>
      <c r="URR953" s="337"/>
      <c r="URS953" s="337"/>
      <c r="URT953" s="337"/>
      <c r="URU953" s="337"/>
      <c r="URV953" s="337"/>
      <c r="URW953" s="337"/>
      <c r="URX953" s="337"/>
      <c r="URY953" s="337"/>
      <c r="URZ953" s="337"/>
      <c r="USA953" s="337"/>
      <c r="USB953" s="337"/>
      <c r="USC953" s="337"/>
      <c r="USD953" s="337"/>
      <c r="USE953" s="337"/>
      <c r="USF953" s="337"/>
      <c r="USG953" s="337"/>
      <c r="USH953" s="337"/>
      <c r="USI953" s="337"/>
      <c r="USJ953" s="337"/>
      <c r="USK953" s="337"/>
      <c r="USL953" s="337"/>
      <c r="USM953" s="337"/>
      <c r="USN953" s="337"/>
      <c r="USO953" s="337"/>
      <c r="USP953" s="337"/>
      <c r="USQ953" s="337"/>
      <c r="USR953" s="337"/>
      <c r="USS953" s="337"/>
      <c r="UST953" s="337"/>
      <c r="USU953" s="337"/>
      <c r="USV953" s="337"/>
      <c r="USW953" s="337"/>
      <c r="USX953" s="337"/>
      <c r="USY953" s="337"/>
      <c r="USZ953" s="337"/>
      <c r="UTA953" s="337"/>
      <c r="UTB953" s="337"/>
      <c r="UTC953" s="337"/>
      <c r="UTD953" s="337"/>
      <c r="UTE953" s="337"/>
      <c r="UTF953" s="337"/>
      <c r="UTG953" s="337"/>
      <c r="UTH953" s="337"/>
      <c r="UTI953" s="337"/>
      <c r="UTJ953" s="337"/>
      <c r="UTK953" s="337"/>
      <c r="UTL953" s="337"/>
      <c r="UTM953" s="337"/>
      <c r="UTN953" s="337"/>
      <c r="UTO953" s="337"/>
      <c r="UTP953" s="337"/>
      <c r="UTQ953" s="337"/>
      <c r="UTR953" s="337"/>
      <c r="UTS953" s="337"/>
      <c r="UTT953" s="337"/>
      <c r="UTU953" s="337"/>
      <c r="UTV953" s="337"/>
      <c r="UTW953" s="337"/>
      <c r="UTX953" s="337"/>
      <c r="UTY953" s="337"/>
      <c r="UTZ953" s="337"/>
      <c r="UUA953" s="337"/>
      <c r="UUB953" s="337"/>
      <c r="UUC953" s="337"/>
      <c r="UUD953" s="337"/>
      <c r="UUE953" s="337"/>
      <c r="UUF953" s="337"/>
      <c r="UUG953" s="337"/>
      <c r="UUH953" s="337"/>
      <c r="UUI953" s="337"/>
      <c r="UUJ953" s="337"/>
      <c r="UUK953" s="337"/>
      <c r="UUL953" s="337"/>
      <c r="UUM953" s="337"/>
      <c r="UUN953" s="337"/>
      <c r="UUO953" s="337"/>
      <c r="UUP953" s="337"/>
      <c r="UUQ953" s="337"/>
      <c r="UUR953" s="337"/>
      <c r="UUS953" s="337"/>
      <c r="UUT953" s="337"/>
      <c r="UUU953" s="337"/>
      <c r="UUV953" s="337"/>
      <c r="UUW953" s="337"/>
      <c r="UUX953" s="337"/>
      <c r="UUY953" s="337"/>
      <c r="UUZ953" s="337"/>
      <c r="UVA953" s="337"/>
      <c r="UVB953" s="337"/>
      <c r="UVC953" s="337"/>
      <c r="UVD953" s="337"/>
      <c r="UVE953" s="337"/>
      <c r="UVF953" s="337"/>
      <c r="UVG953" s="337"/>
      <c r="UVH953" s="337"/>
      <c r="UVI953" s="337"/>
      <c r="UVJ953" s="337"/>
      <c r="UVK953" s="337"/>
      <c r="UVL953" s="337"/>
      <c r="UVM953" s="337"/>
      <c r="UVN953" s="337"/>
      <c r="UVO953" s="337"/>
      <c r="UVP953" s="337"/>
      <c r="UVQ953" s="337"/>
      <c r="UVR953" s="337"/>
      <c r="UVS953" s="337"/>
      <c r="UVT953" s="337"/>
      <c r="UVU953" s="337"/>
      <c r="UVV953" s="337"/>
      <c r="UVW953" s="337"/>
      <c r="UVX953" s="337"/>
      <c r="UVY953" s="337"/>
      <c r="UVZ953" s="337"/>
      <c r="UWA953" s="337"/>
      <c r="UWB953" s="337"/>
      <c r="UWC953" s="337"/>
      <c r="UWD953" s="337"/>
      <c r="UWE953" s="337"/>
      <c r="UWF953" s="337"/>
      <c r="UWG953" s="337"/>
      <c r="UWH953" s="337"/>
      <c r="UWI953" s="337"/>
      <c r="UWJ953" s="337"/>
      <c r="UWK953" s="337"/>
      <c r="UWL953" s="337"/>
      <c r="UWM953" s="337"/>
      <c r="UWN953" s="337"/>
      <c r="UWO953" s="337"/>
      <c r="UWP953" s="337"/>
      <c r="UWQ953" s="337"/>
      <c r="UWR953" s="337"/>
      <c r="UWS953" s="337"/>
      <c r="UWT953" s="337"/>
      <c r="UWU953" s="337"/>
      <c r="UWV953" s="337"/>
      <c r="UWW953" s="337"/>
      <c r="UWX953" s="337"/>
      <c r="UWY953" s="337"/>
      <c r="UWZ953" s="337"/>
      <c r="UXA953" s="337"/>
      <c r="UXB953" s="337"/>
      <c r="UXC953" s="337"/>
      <c r="UXD953" s="337"/>
      <c r="UXE953" s="337"/>
      <c r="UXF953" s="337"/>
      <c r="UXG953" s="337"/>
      <c r="UXH953" s="337"/>
      <c r="UXI953" s="337"/>
      <c r="UXJ953" s="337"/>
      <c r="UXK953" s="337"/>
      <c r="UXL953" s="337"/>
      <c r="UXM953" s="337"/>
      <c r="UXN953" s="337"/>
      <c r="UXO953" s="337"/>
      <c r="UXP953" s="337"/>
      <c r="UXQ953" s="337"/>
      <c r="UXR953" s="337"/>
      <c r="UXS953" s="337"/>
      <c r="UXT953" s="337"/>
      <c r="UXU953" s="337"/>
      <c r="UXV953" s="337"/>
      <c r="UXW953" s="337"/>
      <c r="UXX953" s="337"/>
      <c r="UXY953" s="337"/>
      <c r="UXZ953" s="337"/>
      <c r="UYA953" s="337"/>
      <c r="UYB953" s="337"/>
      <c r="UYC953" s="337"/>
      <c r="UYD953" s="337"/>
      <c r="UYE953" s="337"/>
      <c r="UYF953" s="337"/>
      <c r="UYG953" s="337"/>
      <c r="UYH953" s="337"/>
      <c r="UYI953" s="337"/>
      <c r="UYJ953" s="337"/>
      <c r="UYK953" s="337"/>
      <c r="UYL953" s="337"/>
      <c r="UYM953" s="337"/>
      <c r="UYN953" s="337"/>
      <c r="UYO953" s="337"/>
      <c r="UYP953" s="337"/>
      <c r="UYQ953" s="337"/>
      <c r="UYR953" s="337"/>
      <c r="UYS953" s="337"/>
      <c r="UYT953" s="337"/>
      <c r="UYU953" s="337"/>
      <c r="UYV953" s="337"/>
      <c r="UYW953" s="337"/>
      <c r="UYX953" s="337"/>
      <c r="UYY953" s="337"/>
      <c r="UYZ953" s="337"/>
      <c r="UZA953" s="337"/>
      <c r="UZB953" s="337"/>
      <c r="UZC953" s="337"/>
      <c r="UZD953" s="337"/>
      <c r="UZE953" s="337"/>
      <c r="UZF953" s="337"/>
      <c r="UZG953" s="337"/>
      <c r="UZH953" s="337"/>
      <c r="UZI953" s="337"/>
      <c r="UZJ953" s="337"/>
      <c r="UZK953" s="337"/>
      <c r="UZL953" s="337"/>
      <c r="UZM953" s="337"/>
      <c r="UZN953" s="337"/>
      <c r="UZO953" s="337"/>
      <c r="UZP953" s="337"/>
      <c r="UZQ953" s="337"/>
      <c r="UZR953" s="337"/>
      <c r="UZS953" s="337"/>
      <c r="UZT953" s="337"/>
      <c r="UZU953" s="337"/>
      <c r="UZV953" s="337"/>
      <c r="UZW953" s="337"/>
      <c r="UZX953" s="337"/>
      <c r="UZY953" s="337"/>
      <c r="UZZ953" s="337"/>
      <c r="VAA953" s="337"/>
      <c r="VAB953" s="337"/>
      <c r="VAC953" s="337"/>
      <c r="VAD953" s="337"/>
      <c r="VAE953" s="337"/>
      <c r="VAF953" s="337"/>
      <c r="VAG953" s="337"/>
      <c r="VAH953" s="337"/>
      <c r="VAI953" s="337"/>
      <c r="VAJ953" s="337"/>
      <c r="VAK953" s="337"/>
      <c r="VAL953" s="337"/>
      <c r="VAM953" s="337"/>
      <c r="VAN953" s="337"/>
      <c r="VAO953" s="337"/>
      <c r="VAP953" s="337"/>
      <c r="VAQ953" s="337"/>
      <c r="VAR953" s="337"/>
      <c r="VAS953" s="337"/>
      <c r="VAT953" s="337"/>
      <c r="VAU953" s="337"/>
      <c r="VAV953" s="337"/>
      <c r="VAW953" s="337"/>
      <c r="VAX953" s="337"/>
      <c r="VAY953" s="337"/>
      <c r="VAZ953" s="337"/>
      <c r="VBA953" s="337"/>
      <c r="VBB953" s="337"/>
      <c r="VBC953" s="337"/>
      <c r="VBD953" s="337"/>
      <c r="VBE953" s="337"/>
      <c r="VBF953" s="337"/>
      <c r="VBG953" s="337"/>
      <c r="VBH953" s="337"/>
      <c r="VBI953" s="337"/>
      <c r="VBJ953" s="337"/>
      <c r="VBK953" s="337"/>
      <c r="VBL953" s="337"/>
      <c r="VBM953" s="337"/>
      <c r="VBN953" s="337"/>
      <c r="VBO953" s="337"/>
      <c r="VBP953" s="337"/>
      <c r="VBQ953" s="337"/>
      <c r="VBR953" s="337"/>
      <c r="VBS953" s="337"/>
      <c r="VBT953" s="337"/>
      <c r="VBU953" s="337"/>
      <c r="VBV953" s="337"/>
      <c r="VBW953" s="337"/>
      <c r="VBX953" s="337"/>
      <c r="VBY953" s="337"/>
      <c r="VBZ953" s="337"/>
      <c r="VCA953" s="337"/>
      <c r="VCB953" s="337"/>
      <c r="VCC953" s="337"/>
      <c r="VCD953" s="337"/>
      <c r="VCE953" s="337"/>
      <c r="VCF953" s="337"/>
      <c r="VCG953" s="337"/>
      <c r="VCH953" s="337"/>
      <c r="VCI953" s="337"/>
      <c r="VCJ953" s="337"/>
      <c r="VCK953" s="337"/>
      <c r="VCL953" s="337"/>
      <c r="VCM953" s="337"/>
      <c r="VCN953" s="337"/>
      <c r="VCO953" s="337"/>
      <c r="VCP953" s="337"/>
      <c r="VCQ953" s="337"/>
      <c r="VCR953" s="337"/>
      <c r="VCS953" s="337"/>
      <c r="VCT953" s="337"/>
      <c r="VCU953" s="337"/>
      <c r="VCV953" s="337"/>
      <c r="VCW953" s="337"/>
      <c r="VCX953" s="337"/>
      <c r="VCY953" s="337"/>
      <c r="VCZ953" s="337"/>
      <c r="VDA953" s="337"/>
      <c r="VDB953" s="337"/>
      <c r="VDC953" s="337"/>
      <c r="VDD953" s="337"/>
      <c r="VDE953" s="337"/>
      <c r="VDF953" s="337"/>
      <c r="VDG953" s="337"/>
      <c r="VDH953" s="337"/>
      <c r="VDI953" s="337"/>
      <c r="VDJ953" s="337"/>
      <c r="VDK953" s="337"/>
      <c r="VDL953" s="337"/>
      <c r="VDM953" s="337"/>
      <c r="VDN953" s="337"/>
      <c r="VDO953" s="337"/>
      <c r="VDP953" s="337"/>
      <c r="VDQ953" s="337"/>
      <c r="VDR953" s="337"/>
      <c r="VDS953" s="337"/>
      <c r="VDT953" s="337"/>
      <c r="VDU953" s="337"/>
      <c r="VDV953" s="337"/>
      <c r="VDW953" s="337"/>
      <c r="VDX953" s="337"/>
      <c r="VDY953" s="337"/>
      <c r="VDZ953" s="337"/>
      <c r="VEA953" s="337"/>
      <c r="VEB953" s="337"/>
      <c r="VEC953" s="337"/>
      <c r="VED953" s="337"/>
      <c r="VEE953" s="337"/>
      <c r="VEF953" s="337"/>
      <c r="VEG953" s="337"/>
      <c r="VEH953" s="337"/>
      <c r="VEI953" s="337"/>
      <c r="VEJ953" s="337"/>
      <c r="VEK953" s="337"/>
      <c r="VEL953" s="337"/>
      <c r="VEM953" s="337"/>
      <c r="VEN953" s="337"/>
      <c r="VEO953" s="337"/>
      <c r="VEP953" s="337"/>
      <c r="VEQ953" s="337"/>
      <c r="VER953" s="337"/>
      <c r="VES953" s="337"/>
      <c r="VET953" s="337"/>
      <c r="VEU953" s="337"/>
      <c r="VEV953" s="337"/>
      <c r="VEW953" s="337"/>
      <c r="VEX953" s="337"/>
      <c r="VEY953" s="337"/>
      <c r="VEZ953" s="337"/>
      <c r="VFA953" s="337"/>
      <c r="VFB953" s="337"/>
      <c r="VFC953" s="337"/>
      <c r="VFD953" s="337"/>
      <c r="VFE953" s="337"/>
      <c r="VFF953" s="337"/>
      <c r="VFG953" s="337"/>
      <c r="VFH953" s="337"/>
      <c r="VFI953" s="337"/>
      <c r="VFJ953" s="337"/>
      <c r="VFK953" s="337"/>
      <c r="VFL953" s="337"/>
      <c r="VFM953" s="337"/>
      <c r="VFN953" s="337"/>
      <c r="VFO953" s="337"/>
      <c r="VFP953" s="337"/>
      <c r="VFQ953" s="337"/>
      <c r="VFR953" s="337"/>
      <c r="VFS953" s="337"/>
      <c r="VFT953" s="337"/>
      <c r="VFU953" s="337"/>
      <c r="VFV953" s="337"/>
      <c r="VFW953" s="337"/>
      <c r="VFX953" s="337"/>
      <c r="VFY953" s="337"/>
      <c r="VFZ953" s="337"/>
      <c r="VGA953" s="337"/>
      <c r="VGB953" s="337"/>
      <c r="VGC953" s="337"/>
      <c r="VGD953" s="337"/>
      <c r="VGE953" s="337"/>
      <c r="VGF953" s="337"/>
      <c r="VGG953" s="337"/>
      <c r="VGH953" s="337"/>
      <c r="VGI953" s="337"/>
      <c r="VGJ953" s="337"/>
      <c r="VGK953" s="337"/>
      <c r="VGL953" s="337"/>
      <c r="VGM953" s="337"/>
      <c r="VGN953" s="337"/>
      <c r="VGO953" s="337"/>
      <c r="VGP953" s="337"/>
      <c r="VGQ953" s="337"/>
      <c r="VGR953" s="337"/>
      <c r="VGS953" s="337"/>
      <c r="VGT953" s="337"/>
      <c r="VGU953" s="337"/>
      <c r="VGV953" s="337"/>
      <c r="VGW953" s="337"/>
      <c r="VGX953" s="337"/>
      <c r="VGY953" s="337"/>
      <c r="VGZ953" s="337"/>
      <c r="VHA953" s="337"/>
      <c r="VHB953" s="337"/>
      <c r="VHC953" s="337"/>
      <c r="VHD953" s="337"/>
      <c r="VHE953" s="337"/>
      <c r="VHF953" s="337"/>
      <c r="VHG953" s="337"/>
      <c r="VHH953" s="337"/>
      <c r="VHI953" s="337"/>
      <c r="VHJ953" s="337"/>
      <c r="VHK953" s="337"/>
      <c r="VHL953" s="337"/>
      <c r="VHM953" s="337"/>
      <c r="VHN953" s="337"/>
      <c r="VHO953" s="337"/>
      <c r="VHP953" s="337"/>
      <c r="VHQ953" s="337"/>
      <c r="VHR953" s="337"/>
      <c r="VHS953" s="337"/>
      <c r="VHT953" s="337"/>
      <c r="VHU953" s="337"/>
      <c r="VHV953" s="337"/>
      <c r="VHW953" s="337"/>
      <c r="VHX953" s="337"/>
      <c r="VHY953" s="337"/>
      <c r="VHZ953" s="337"/>
      <c r="VIA953" s="337"/>
      <c r="VIB953" s="337"/>
      <c r="VIC953" s="337"/>
      <c r="VID953" s="337"/>
      <c r="VIE953" s="337"/>
      <c r="VIF953" s="337"/>
      <c r="VIG953" s="337"/>
      <c r="VIH953" s="337"/>
      <c r="VII953" s="337"/>
      <c r="VIJ953" s="337"/>
      <c r="VIK953" s="337"/>
      <c r="VIL953" s="337"/>
      <c r="VIM953" s="337"/>
      <c r="VIN953" s="337"/>
      <c r="VIO953" s="337"/>
      <c r="VIP953" s="337"/>
      <c r="VIQ953" s="337"/>
      <c r="VIR953" s="337"/>
      <c r="VIS953" s="337"/>
      <c r="VIT953" s="337"/>
      <c r="VIU953" s="337"/>
      <c r="VIV953" s="337"/>
      <c r="VIW953" s="337"/>
      <c r="VIX953" s="337"/>
      <c r="VIY953" s="337"/>
      <c r="VIZ953" s="337"/>
      <c r="VJA953" s="337"/>
      <c r="VJB953" s="337"/>
      <c r="VJC953" s="337"/>
      <c r="VJD953" s="337"/>
      <c r="VJE953" s="337"/>
      <c r="VJF953" s="337"/>
      <c r="VJG953" s="337"/>
      <c r="VJH953" s="337"/>
      <c r="VJI953" s="337"/>
      <c r="VJJ953" s="337"/>
      <c r="VJK953" s="337"/>
      <c r="VJL953" s="337"/>
      <c r="VJM953" s="337"/>
      <c r="VJN953" s="337"/>
      <c r="VJO953" s="337"/>
      <c r="VJP953" s="337"/>
      <c r="VJQ953" s="337"/>
      <c r="VJR953" s="337"/>
      <c r="VJS953" s="337"/>
      <c r="VJT953" s="337"/>
      <c r="VJU953" s="337"/>
      <c r="VJV953" s="337"/>
      <c r="VJW953" s="337"/>
      <c r="VJX953" s="337"/>
      <c r="VJY953" s="337"/>
      <c r="VJZ953" s="337"/>
      <c r="VKA953" s="337"/>
      <c r="VKB953" s="337"/>
      <c r="VKC953" s="337"/>
      <c r="VKD953" s="337"/>
      <c r="VKE953" s="337"/>
      <c r="VKF953" s="337"/>
      <c r="VKG953" s="337"/>
      <c r="VKH953" s="337"/>
      <c r="VKI953" s="337"/>
      <c r="VKJ953" s="337"/>
      <c r="VKK953" s="337"/>
      <c r="VKL953" s="337"/>
      <c r="VKM953" s="337"/>
      <c r="VKN953" s="337"/>
      <c r="VKO953" s="337"/>
      <c r="VKP953" s="337"/>
      <c r="VKQ953" s="337"/>
      <c r="VKR953" s="337"/>
      <c r="VKS953" s="337"/>
      <c r="VKT953" s="337"/>
      <c r="VKU953" s="337"/>
      <c r="VKV953" s="337"/>
      <c r="VKW953" s="337"/>
      <c r="VKX953" s="337"/>
      <c r="VKY953" s="337"/>
      <c r="VKZ953" s="337"/>
      <c r="VLA953" s="337"/>
      <c r="VLB953" s="337"/>
      <c r="VLC953" s="337"/>
      <c r="VLD953" s="337"/>
      <c r="VLE953" s="337"/>
      <c r="VLF953" s="337"/>
      <c r="VLG953" s="337"/>
      <c r="VLH953" s="337"/>
      <c r="VLI953" s="337"/>
      <c r="VLJ953" s="337"/>
      <c r="VLK953" s="337"/>
      <c r="VLL953" s="337"/>
      <c r="VLM953" s="337"/>
      <c r="VLN953" s="337"/>
      <c r="VLO953" s="337"/>
      <c r="VLP953" s="337"/>
      <c r="VLQ953" s="337"/>
      <c r="VLR953" s="337"/>
      <c r="VLS953" s="337"/>
      <c r="VLT953" s="337"/>
      <c r="VLU953" s="337"/>
      <c r="VLV953" s="337"/>
      <c r="VLW953" s="337"/>
      <c r="VLX953" s="337"/>
      <c r="VLY953" s="337"/>
      <c r="VLZ953" s="337"/>
      <c r="VMA953" s="337"/>
      <c r="VMB953" s="337"/>
      <c r="VMC953" s="337"/>
      <c r="VMD953" s="337"/>
      <c r="VME953" s="337"/>
      <c r="VMF953" s="337"/>
      <c r="VMG953" s="337"/>
      <c r="VMH953" s="337"/>
      <c r="VMI953" s="337"/>
      <c r="VMJ953" s="337"/>
      <c r="VMK953" s="337"/>
      <c r="VML953" s="337"/>
      <c r="VMM953" s="337"/>
      <c r="VMN953" s="337"/>
      <c r="VMO953" s="337"/>
      <c r="VMP953" s="337"/>
      <c r="VMQ953" s="337"/>
      <c r="VMR953" s="337"/>
      <c r="VMS953" s="337"/>
      <c r="VMT953" s="337"/>
      <c r="VMU953" s="337"/>
      <c r="VMV953" s="337"/>
      <c r="VMW953" s="337"/>
      <c r="VMX953" s="337"/>
      <c r="VMY953" s="337"/>
      <c r="VMZ953" s="337"/>
      <c r="VNA953" s="337"/>
      <c r="VNB953" s="337"/>
      <c r="VNC953" s="337"/>
      <c r="VND953" s="337"/>
      <c r="VNE953" s="337"/>
      <c r="VNF953" s="337"/>
      <c r="VNG953" s="337"/>
      <c r="VNH953" s="337"/>
      <c r="VNI953" s="337"/>
      <c r="VNJ953" s="337"/>
      <c r="VNK953" s="337"/>
      <c r="VNL953" s="337"/>
      <c r="VNM953" s="337"/>
      <c r="VNN953" s="337"/>
      <c r="VNO953" s="337"/>
      <c r="VNP953" s="337"/>
      <c r="VNQ953" s="337"/>
      <c r="VNR953" s="337"/>
      <c r="VNS953" s="337"/>
      <c r="VNT953" s="337"/>
      <c r="VNU953" s="337"/>
      <c r="VNV953" s="337"/>
      <c r="VNW953" s="337"/>
      <c r="VNX953" s="337"/>
      <c r="VNY953" s="337"/>
      <c r="VNZ953" s="337"/>
      <c r="VOA953" s="337"/>
      <c r="VOB953" s="337"/>
      <c r="VOC953" s="337"/>
      <c r="VOD953" s="337"/>
      <c r="VOE953" s="337"/>
      <c r="VOF953" s="337"/>
      <c r="VOG953" s="337"/>
      <c r="VOH953" s="337"/>
      <c r="VOI953" s="337"/>
      <c r="VOJ953" s="337"/>
      <c r="VOK953" s="337"/>
      <c r="VOL953" s="337"/>
      <c r="VOM953" s="337"/>
      <c r="VON953" s="337"/>
      <c r="VOO953" s="337"/>
      <c r="VOP953" s="337"/>
      <c r="VOQ953" s="337"/>
      <c r="VOR953" s="337"/>
      <c r="VOS953" s="337"/>
      <c r="VOT953" s="337"/>
      <c r="VOU953" s="337"/>
      <c r="VOV953" s="337"/>
      <c r="VOW953" s="337"/>
      <c r="VOX953" s="337"/>
      <c r="VOY953" s="337"/>
      <c r="VOZ953" s="337"/>
      <c r="VPA953" s="337"/>
      <c r="VPB953" s="337"/>
      <c r="VPC953" s="337"/>
      <c r="VPD953" s="337"/>
      <c r="VPE953" s="337"/>
      <c r="VPF953" s="337"/>
      <c r="VPG953" s="337"/>
      <c r="VPH953" s="337"/>
      <c r="VPI953" s="337"/>
      <c r="VPJ953" s="337"/>
      <c r="VPK953" s="337"/>
      <c r="VPL953" s="337"/>
      <c r="VPM953" s="337"/>
      <c r="VPN953" s="337"/>
      <c r="VPO953" s="337"/>
      <c r="VPP953" s="337"/>
      <c r="VPQ953" s="337"/>
      <c r="VPR953" s="337"/>
      <c r="VPS953" s="337"/>
      <c r="VPT953" s="337"/>
      <c r="VPU953" s="337"/>
      <c r="VPV953" s="337"/>
      <c r="VPW953" s="337"/>
      <c r="VPX953" s="337"/>
      <c r="VPY953" s="337"/>
      <c r="VPZ953" s="337"/>
      <c r="VQA953" s="337"/>
      <c r="VQB953" s="337"/>
      <c r="VQC953" s="337"/>
      <c r="VQD953" s="337"/>
      <c r="VQE953" s="337"/>
      <c r="VQF953" s="337"/>
      <c r="VQG953" s="337"/>
      <c r="VQH953" s="337"/>
      <c r="VQI953" s="337"/>
      <c r="VQJ953" s="337"/>
      <c r="VQK953" s="337"/>
      <c r="VQL953" s="337"/>
      <c r="VQM953" s="337"/>
      <c r="VQN953" s="337"/>
      <c r="VQO953" s="337"/>
      <c r="VQP953" s="337"/>
      <c r="VQQ953" s="337"/>
      <c r="VQR953" s="337"/>
      <c r="VQS953" s="337"/>
      <c r="VQT953" s="337"/>
      <c r="VQU953" s="337"/>
      <c r="VQV953" s="337"/>
      <c r="VQW953" s="337"/>
      <c r="VQX953" s="337"/>
      <c r="VQY953" s="337"/>
      <c r="VQZ953" s="337"/>
      <c r="VRA953" s="337"/>
      <c r="VRB953" s="337"/>
      <c r="VRC953" s="337"/>
      <c r="VRD953" s="337"/>
      <c r="VRE953" s="337"/>
      <c r="VRF953" s="337"/>
      <c r="VRG953" s="337"/>
      <c r="VRH953" s="337"/>
      <c r="VRI953" s="337"/>
      <c r="VRJ953" s="337"/>
      <c r="VRK953" s="337"/>
      <c r="VRL953" s="337"/>
      <c r="VRM953" s="337"/>
      <c r="VRN953" s="337"/>
      <c r="VRO953" s="337"/>
      <c r="VRP953" s="337"/>
      <c r="VRQ953" s="337"/>
      <c r="VRR953" s="337"/>
      <c r="VRS953" s="337"/>
      <c r="VRT953" s="337"/>
      <c r="VRU953" s="337"/>
      <c r="VRV953" s="337"/>
      <c r="VRW953" s="337"/>
      <c r="VRX953" s="337"/>
      <c r="VRY953" s="337"/>
      <c r="VRZ953" s="337"/>
      <c r="VSA953" s="337"/>
      <c r="VSB953" s="337"/>
      <c r="VSC953" s="337"/>
      <c r="VSD953" s="337"/>
      <c r="VSE953" s="337"/>
      <c r="VSF953" s="337"/>
      <c r="VSG953" s="337"/>
      <c r="VSH953" s="337"/>
      <c r="VSI953" s="337"/>
      <c r="VSJ953" s="337"/>
      <c r="VSK953" s="337"/>
      <c r="VSL953" s="337"/>
      <c r="VSM953" s="337"/>
      <c r="VSN953" s="337"/>
      <c r="VSO953" s="337"/>
      <c r="VSP953" s="337"/>
      <c r="VSQ953" s="337"/>
      <c r="VSR953" s="337"/>
      <c r="VSS953" s="337"/>
      <c r="VST953" s="337"/>
      <c r="VSU953" s="337"/>
      <c r="VSV953" s="337"/>
      <c r="VSW953" s="337"/>
      <c r="VSX953" s="337"/>
      <c r="VSY953" s="337"/>
      <c r="VSZ953" s="337"/>
      <c r="VTA953" s="337"/>
      <c r="VTB953" s="337"/>
      <c r="VTC953" s="337"/>
      <c r="VTD953" s="337"/>
      <c r="VTE953" s="337"/>
      <c r="VTF953" s="337"/>
      <c r="VTG953" s="337"/>
      <c r="VTH953" s="337"/>
      <c r="VTI953" s="337"/>
      <c r="VTJ953" s="337"/>
      <c r="VTK953" s="337"/>
      <c r="VTL953" s="337"/>
      <c r="VTM953" s="337"/>
      <c r="VTN953" s="337"/>
      <c r="VTO953" s="337"/>
      <c r="VTP953" s="337"/>
      <c r="VTQ953" s="337"/>
      <c r="VTR953" s="337"/>
      <c r="VTS953" s="337"/>
      <c r="VTT953" s="337"/>
      <c r="VTU953" s="337"/>
      <c r="VTV953" s="337"/>
      <c r="VTW953" s="337"/>
      <c r="VTX953" s="337"/>
      <c r="VTY953" s="337"/>
      <c r="VTZ953" s="337"/>
      <c r="VUA953" s="337"/>
      <c r="VUB953" s="337"/>
      <c r="VUC953" s="337"/>
      <c r="VUD953" s="337"/>
      <c r="VUE953" s="337"/>
      <c r="VUF953" s="337"/>
      <c r="VUG953" s="337"/>
      <c r="VUH953" s="337"/>
      <c r="VUI953" s="337"/>
      <c r="VUJ953" s="337"/>
      <c r="VUK953" s="337"/>
      <c r="VUL953" s="337"/>
      <c r="VUM953" s="337"/>
      <c r="VUN953" s="337"/>
      <c r="VUO953" s="337"/>
      <c r="VUP953" s="337"/>
      <c r="VUQ953" s="337"/>
      <c r="VUR953" s="337"/>
      <c r="VUS953" s="337"/>
      <c r="VUT953" s="337"/>
      <c r="VUU953" s="337"/>
      <c r="VUV953" s="337"/>
      <c r="VUW953" s="337"/>
      <c r="VUX953" s="337"/>
      <c r="VUY953" s="337"/>
      <c r="VUZ953" s="337"/>
      <c r="VVA953" s="337"/>
      <c r="VVB953" s="337"/>
      <c r="VVC953" s="337"/>
      <c r="VVD953" s="337"/>
      <c r="VVE953" s="337"/>
      <c r="VVF953" s="337"/>
      <c r="VVG953" s="337"/>
      <c r="VVH953" s="337"/>
      <c r="VVI953" s="337"/>
      <c r="VVJ953" s="337"/>
      <c r="VVK953" s="337"/>
      <c r="VVL953" s="337"/>
      <c r="VVM953" s="337"/>
      <c r="VVN953" s="337"/>
      <c r="VVO953" s="337"/>
      <c r="VVP953" s="337"/>
      <c r="VVQ953" s="337"/>
      <c r="VVR953" s="337"/>
      <c r="VVS953" s="337"/>
      <c r="VVT953" s="337"/>
      <c r="VVU953" s="337"/>
      <c r="VVV953" s="337"/>
      <c r="VVW953" s="337"/>
      <c r="VVX953" s="337"/>
      <c r="VVY953" s="337"/>
      <c r="VVZ953" s="337"/>
      <c r="VWA953" s="337"/>
      <c r="VWB953" s="337"/>
      <c r="VWC953" s="337"/>
      <c r="VWD953" s="337"/>
      <c r="VWE953" s="337"/>
      <c r="VWF953" s="337"/>
      <c r="VWG953" s="337"/>
      <c r="VWH953" s="337"/>
      <c r="VWI953" s="337"/>
      <c r="VWJ953" s="337"/>
      <c r="VWK953" s="337"/>
      <c r="VWL953" s="337"/>
      <c r="VWM953" s="337"/>
      <c r="VWN953" s="337"/>
      <c r="VWO953" s="337"/>
      <c r="VWP953" s="337"/>
      <c r="VWQ953" s="337"/>
      <c r="VWR953" s="337"/>
      <c r="VWS953" s="337"/>
      <c r="VWT953" s="337"/>
      <c r="VWU953" s="337"/>
      <c r="VWV953" s="337"/>
      <c r="VWW953" s="337"/>
      <c r="VWX953" s="337"/>
      <c r="VWY953" s="337"/>
      <c r="VWZ953" s="337"/>
      <c r="VXA953" s="337"/>
      <c r="VXB953" s="337"/>
      <c r="VXC953" s="337"/>
      <c r="VXD953" s="337"/>
      <c r="VXE953" s="337"/>
      <c r="VXF953" s="337"/>
      <c r="VXG953" s="337"/>
      <c r="VXH953" s="337"/>
      <c r="VXI953" s="337"/>
      <c r="VXJ953" s="337"/>
      <c r="VXK953" s="337"/>
      <c r="VXL953" s="337"/>
      <c r="VXM953" s="337"/>
      <c r="VXN953" s="337"/>
      <c r="VXO953" s="337"/>
      <c r="VXP953" s="337"/>
      <c r="VXQ953" s="337"/>
      <c r="VXR953" s="337"/>
      <c r="VXS953" s="337"/>
      <c r="VXT953" s="337"/>
      <c r="VXU953" s="337"/>
      <c r="VXV953" s="337"/>
      <c r="VXW953" s="337"/>
      <c r="VXX953" s="337"/>
      <c r="VXY953" s="337"/>
      <c r="VXZ953" s="337"/>
      <c r="VYA953" s="337"/>
      <c r="VYB953" s="337"/>
      <c r="VYC953" s="337"/>
      <c r="VYD953" s="337"/>
      <c r="VYE953" s="337"/>
      <c r="VYF953" s="337"/>
      <c r="VYG953" s="337"/>
      <c r="VYH953" s="337"/>
      <c r="VYI953" s="337"/>
      <c r="VYJ953" s="337"/>
      <c r="VYK953" s="337"/>
      <c r="VYL953" s="337"/>
      <c r="VYM953" s="337"/>
      <c r="VYN953" s="337"/>
      <c r="VYO953" s="337"/>
      <c r="VYP953" s="337"/>
      <c r="VYQ953" s="337"/>
      <c r="VYR953" s="337"/>
      <c r="VYS953" s="337"/>
      <c r="VYT953" s="337"/>
      <c r="VYU953" s="337"/>
      <c r="VYV953" s="337"/>
      <c r="VYW953" s="337"/>
      <c r="VYX953" s="337"/>
      <c r="VYY953" s="337"/>
      <c r="VYZ953" s="337"/>
      <c r="VZA953" s="337"/>
      <c r="VZB953" s="337"/>
      <c r="VZC953" s="337"/>
      <c r="VZD953" s="337"/>
      <c r="VZE953" s="337"/>
      <c r="VZF953" s="337"/>
      <c r="VZG953" s="337"/>
      <c r="VZH953" s="337"/>
      <c r="VZI953" s="337"/>
      <c r="VZJ953" s="337"/>
      <c r="VZK953" s="337"/>
      <c r="VZL953" s="337"/>
      <c r="VZM953" s="337"/>
      <c r="VZN953" s="337"/>
      <c r="VZO953" s="337"/>
      <c r="VZP953" s="337"/>
      <c r="VZQ953" s="337"/>
      <c r="VZR953" s="337"/>
      <c r="VZS953" s="337"/>
      <c r="VZT953" s="337"/>
      <c r="VZU953" s="337"/>
      <c r="VZV953" s="337"/>
      <c r="VZW953" s="337"/>
      <c r="VZX953" s="337"/>
      <c r="VZY953" s="337"/>
      <c r="VZZ953" s="337"/>
      <c r="WAA953" s="337"/>
      <c r="WAB953" s="337"/>
      <c r="WAC953" s="337"/>
      <c r="WAD953" s="337"/>
      <c r="WAE953" s="337"/>
      <c r="WAF953" s="337"/>
      <c r="WAG953" s="337"/>
      <c r="WAH953" s="337"/>
      <c r="WAI953" s="337"/>
      <c r="WAJ953" s="337"/>
      <c r="WAK953" s="337"/>
      <c r="WAL953" s="337"/>
      <c r="WAM953" s="337"/>
      <c r="WAN953" s="337"/>
      <c r="WAO953" s="337"/>
      <c r="WAP953" s="337"/>
      <c r="WAQ953" s="337"/>
      <c r="WAR953" s="337"/>
      <c r="WAS953" s="337"/>
      <c r="WAT953" s="337"/>
      <c r="WAU953" s="337"/>
      <c r="WAV953" s="337"/>
      <c r="WAW953" s="337"/>
      <c r="WAX953" s="337"/>
      <c r="WAY953" s="337"/>
      <c r="WAZ953" s="337"/>
      <c r="WBA953" s="337"/>
      <c r="WBB953" s="337"/>
      <c r="WBC953" s="337"/>
      <c r="WBD953" s="337"/>
      <c r="WBE953" s="337"/>
      <c r="WBF953" s="337"/>
      <c r="WBG953" s="337"/>
      <c r="WBH953" s="337"/>
      <c r="WBI953" s="337"/>
      <c r="WBJ953" s="337"/>
      <c r="WBK953" s="337"/>
      <c r="WBL953" s="337"/>
      <c r="WBM953" s="337"/>
      <c r="WBN953" s="337"/>
      <c r="WBO953" s="337"/>
      <c r="WBP953" s="337"/>
      <c r="WBQ953" s="337"/>
      <c r="WBR953" s="337"/>
      <c r="WBS953" s="337"/>
      <c r="WBT953" s="337"/>
      <c r="WBU953" s="337"/>
      <c r="WBV953" s="337"/>
      <c r="WBW953" s="337"/>
      <c r="WBX953" s="337"/>
      <c r="WBY953" s="337"/>
      <c r="WBZ953" s="337"/>
      <c r="WCA953" s="337"/>
      <c r="WCB953" s="337"/>
      <c r="WCC953" s="337"/>
      <c r="WCD953" s="337"/>
      <c r="WCE953" s="337"/>
      <c r="WCF953" s="337"/>
      <c r="WCG953" s="337"/>
      <c r="WCH953" s="337"/>
      <c r="WCI953" s="337"/>
      <c r="WCJ953" s="337"/>
      <c r="WCK953" s="337"/>
      <c r="WCL953" s="337"/>
      <c r="WCM953" s="337"/>
      <c r="WCN953" s="337"/>
      <c r="WCO953" s="337"/>
      <c r="WCP953" s="337"/>
      <c r="WCQ953" s="337"/>
      <c r="WCR953" s="337"/>
      <c r="WCS953" s="337"/>
      <c r="WCT953" s="337"/>
      <c r="WCU953" s="337"/>
      <c r="WCV953" s="337"/>
      <c r="WCW953" s="337"/>
      <c r="WCX953" s="337"/>
      <c r="WCY953" s="337"/>
      <c r="WCZ953" s="337"/>
      <c r="WDA953" s="337"/>
      <c r="WDB953" s="337"/>
      <c r="WDC953" s="337"/>
      <c r="WDD953" s="337"/>
      <c r="WDE953" s="337"/>
      <c r="WDF953" s="337"/>
      <c r="WDG953" s="337"/>
      <c r="WDH953" s="337"/>
      <c r="WDI953" s="337"/>
      <c r="WDJ953" s="337"/>
      <c r="WDK953" s="337"/>
      <c r="WDL953" s="337"/>
      <c r="WDM953" s="337"/>
      <c r="WDN953" s="337"/>
      <c r="WDO953" s="337"/>
      <c r="WDP953" s="337"/>
      <c r="WDQ953" s="337"/>
      <c r="WDR953" s="337"/>
      <c r="WDS953" s="337"/>
      <c r="WDT953" s="337"/>
      <c r="WDU953" s="337"/>
      <c r="WDV953" s="337"/>
      <c r="WDW953" s="337"/>
      <c r="WDX953" s="337"/>
      <c r="WDY953" s="337"/>
      <c r="WDZ953" s="337"/>
      <c r="WEA953" s="337"/>
      <c r="WEB953" s="337"/>
      <c r="WEC953" s="337"/>
      <c r="WED953" s="337"/>
      <c r="WEE953" s="337"/>
      <c r="WEF953" s="337"/>
      <c r="WEG953" s="337"/>
      <c r="WEH953" s="337"/>
      <c r="WEI953" s="337"/>
      <c r="WEJ953" s="337"/>
      <c r="WEK953" s="337"/>
      <c r="WEL953" s="337"/>
      <c r="WEM953" s="337"/>
      <c r="WEN953" s="337"/>
      <c r="WEO953" s="337"/>
      <c r="WEP953" s="337"/>
      <c r="WEQ953" s="337"/>
      <c r="WER953" s="337"/>
      <c r="WES953" s="337"/>
      <c r="WET953" s="337"/>
      <c r="WEU953" s="337"/>
      <c r="WEV953" s="337"/>
      <c r="WEW953" s="337"/>
      <c r="WEX953" s="337"/>
      <c r="WEY953" s="337"/>
      <c r="WEZ953" s="337"/>
      <c r="WFA953" s="337"/>
      <c r="WFB953" s="337"/>
      <c r="WFC953" s="337"/>
      <c r="WFD953" s="337"/>
      <c r="WFE953" s="337"/>
      <c r="WFF953" s="337"/>
      <c r="WFG953" s="337"/>
      <c r="WFH953" s="337"/>
      <c r="WFI953" s="337"/>
      <c r="WFJ953" s="337"/>
      <c r="WFK953" s="337"/>
      <c r="WFL953" s="337"/>
      <c r="WFM953" s="337"/>
      <c r="WFN953" s="337"/>
      <c r="WFO953" s="337"/>
      <c r="WFP953" s="337"/>
      <c r="WFQ953" s="337"/>
      <c r="WFR953" s="337"/>
      <c r="WFS953" s="337"/>
      <c r="WFT953" s="337"/>
      <c r="WFU953" s="337"/>
      <c r="WFV953" s="337"/>
      <c r="WFW953" s="337"/>
      <c r="WFX953" s="337"/>
      <c r="WFY953" s="337"/>
      <c r="WFZ953" s="337"/>
      <c r="WGA953" s="337"/>
      <c r="WGB953" s="337"/>
      <c r="WGC953" s="337"/>
      <c r="WGD953" s="337"/>
      <c r="WGE953" s="337"/>
      <c r="WGF953" s="337"/>
      <c r="WGG953" s="337"/>
      <c r="WGH953" s="337"/>
      <c r="WGI953" s="337"/>
      <c r="WGJ953" s="337"/>
      <c r="WGK953" s="337"/>
      <c r="WGL953" s="337"/>
      <c r="WGM953" s="337"/>
      <c r="WGN953" s="337"/>
      <c r="WGO953" s="337"/>
      <c r="WGP953" s="337"/>
      <c r="WGQ953" s="337"/>
      <c r="WGR953" s="337"/>
      <c r="WGS953" s="337"/>
      <c r="WGT953" s="337"/>
      <c r="WGU953" s="337"/>
      <c r="WGV953" s="337"/>
      <c r="WGW953" s="337"/>
      <c r="WGX953" s="337"/>
      <c r="WGY953" s="337"/>
      <c r="WGZ953" s="337"/>
      <c r="WHA953" s="337"/>
      <c r="WHB953" s="337"/>
      <c r="WHC953" s="337"/>
      <c r="WHD953" s="337"/>
      <c r="WHE953" s="337"/>
      <c r="WHF953" s="337"/>
      <c r="WHG953" s="337"/>
      <c r="WHH953" s="337"/>
      <c r="WHI953" s="337"/>
      <c r="WHJ953" s="337"/>
      <c r="WHK953" s="337"/>
      <c r="WHL953" s="337"/>
      <c r="WHM953" s="337"/>
      <c r="WHN953" s="337"/>
      <c r="WHO953" s="337"/>
      <c r="WHP953" s="337"/>
      <c r="WHQ953" s="337"/>
      <c r="WHR953" s="337"/>
      <c r="WHS953" s="337"/>
      <c r="WHT953" s="337"/>
      <c r="WHU953" s="337"/>
      <c r="WHV953" s="337"/>
      <c r="WHW953" s="337"/>
      <c r="WHX953" s="337"/>
      <c r="WHY953" s="337"/>
      <c r="WHZ953" s="337"/>
      <c r="WIA953" s="337"/>
      <c r="WIB953" s="337"/>
      <c r="WIC953" s="337"/>
      <c r="WID953" s="337"/>
      <c r="WIE953" s="337"/>
      <c r="WIF953" s="337"/>
      <c r="WIG953" s="337"/>
      <c r="WIH953" s="337"/>
      <c r="WII953" s="337"/>
      <c r="WIJ953" s="337"/>
      <c r="WIK953" s="337"/>
      <c r="WIL953" s="337"/>
      <c r="WIM953" s="337"/>
      <c r="WIN953" s="337"/>
      <c r="WIO953" s="337"/>
      <c r="WIP953" s="337"/>
      <c r="WIQ953" s="337"/>
      <c r="WIR953" s="337"/>
      <c r="WIS953" s="337"/>
      <c r="WIT953" s="337"/>
      <c r="WIU953" s="337"/>
      <c r="WIV953" s="337"/>
      <c r="WIW953" s="337"/>
      <c r="WIX953" s="337"/>
      <c r="WIY953" s="337"/>
      <c r="WIZ953" s="337"/>
      <c r="WJA953" s="337"/>
      <c r="WJB953" s="337"/>
      <c r="WJC953" s="337"/>
      <c r="WJD953" s="337"/>
      <c r="WJE953" s="337"/>
      <c r="WJF953" s="337"/>
      <c r="WJG953" s="337"/>
      <c r="WJH953" s="337"/>
      <c r="WJI953" s="337"/>
      <c r="WJJ953" s="337"/>
      <c r="WJK953" s="337"/>
      <c r="WJL953" s="337"/>
      <c r="WJM953" s="337"/>
      <c r="WJN953" s="337"/>
      <c r="WJO953" s="337"/>
      <c r="WJP953" s="337"/>
      <c r="WJQ953" s="337"/>
      <c r="WJR953" s="337"/>
      <c r="WJS953" s="337"/>
      <c r="WJT953" s="337"/>
      <c r="WJU953" s="337"/>
      <c r="WJV953" s="337"/>
      <c r="WJW953" s="337"/>
      <c r="WJX953" s="337"/>
      <c r="WJY953" s="337"/>
      <c r="WJZ953" s="337"/>
      <c r="WKA953" s="337"/>
      <c r="WKB953" s="337"/>
      <c r="WKC953" s="337"/>
      <c r="WKD953" s="337"/>
      <c r="WKE953" s="337"/>
      <c r="WKF953" s="337"/>
      <c r="WKG953" s="337"/>
      <c r="WKH953" s="337"/>
      <c r="WKI953" s="337"/>
      <c r="WKJ953" s="337"/>
      <c r="WKK953" s="337"/>
      <c r="WKL953" s="337"/>
      <c r="WKM953" s="337"/>
      <c r="WKN953" s="337"/>
      <c r="WKO953" s="337"/>
      <c r="WKP953" s="337"/>
      <c r="WKQ953" s="337"/>
      <c r="WKR953" s="337"/>
      <c r="WKS953" s="337"/>
      <c r="WKT953" s="337"/>
      <c r="WKU953" s="337"/>
      <c r="WKV953" s="337"/>
      <c r="WKW953" s="337"/>
      <c r="WKX953" s="337"/>
      <c r="WKY953" s="337"/>
      <c r="WKZ953" s="337"/>
      <c r="WLA953" s="337"/>
      <c r="WLB953" s="337"/>
      <c r="WLC953" s="337"/>
      <c r="WLD953" s="337"/>
      <c r="WLE953" s="337"/>
      <c r="WLF953" s="337"/>
      <c r="WLG953" s="337"/>
      <c r="WLH953" s="337"/>
      <c r="WLI953" s="337"/>
      <c r="WLJ953" s="337"/>
      <c r="WLK953" s="337"/>
      <c r="WLL953" s="337"/>
      <c r="WLM953" s="337"/>
      <c r="WLN953" s="337"/>
      <c r="WLO953" s="337"/>
      <c r="WLP953" s="337"/>
      <c r="WLQ953" s="337"/>
      <c r="WLR953" s="337"/>
      <c r="WLS953" s="337"/>
      <c r="WLT953" s="337"/>
      <c r="WLU953" s="337"/>
      <c r="WLV953" s="337"/>
      <c r="WLW953" s="337"/>
      <c r="WLX953" s="337"/>
      <c r="WLY953" s="337"/>
      <c r="WLZ953" s="337"/>
      <c r="WMA953" s="337"/>
      <c r="WMB953" s="337"/>
      <c r="WMC953" s="337"/>
      <c r="WMD953" s="337"/>
      <c r="WME953" s="337"/>
      <c r="WMF953" s="337"/>
      <c r="WMG953" s="337"/>
      <c r="WMH953" s="337"/>
      <c r="WMI953" s="337"/>
      <c r="WMJ953" s="337"/>
      <c r="WMK953" s="337"/>
      <c r="WML953" s="337"/>
      <c r="WMM953" s="337"/>
      <c r="WMN953" s="337"/>
      <c r="WMO953" s="337"/>
      <c r="WMP953" s="337"/>
      <c r="WMQ953" s="337"/>
      <c r="WMR953" s="337"/>
      <c r="WMS953" s="337"/>
      <c r="WMT953" s="337"/>
      <c r="WMU953" s="337"/>
      <c r="WMV953" s="337"/>
      <c r="WMW953" s="337"/>
      <c r="WMX953" s="337"/>
      <c r="WMY953" s="337"/>
      <c r="WMZ953" s="337"/>
      <c r="WNA953" s="337"/>
      <c r="WNB953" s="337"/>
      <c r="WNC953" s="337"/>
      <c r="WND953" s="337"/>
      <c r="WNE953" s="337"/>
      <c r="WNF953" s="337"/>
      <c r="WNG953" s="337"/>
      <c r="WNH953" s="337"/>
      <c r="WNI953" s="337"/>
      <c r="WNJ953" s="337"/>
      <c r="WNK953" s="337"/>
      <c r="WNL953" s="337"/>
      <c r="WNM953" s="337"/>
      <c r="WNN953" s="337"/>
      <c r="WNO953" s="337"/>
      <c r="WNP953" s="337"/>
      <c r="WNQ953" s="337"/>
      <c r="WNR953" s="337"/>
      <c r="WNS953" s="337"/>
      <c r="WNT953" s="337"/>
      <c r="WNU953" s="337"/>
      <c r="WNV953" s="337"/>
      <c r="WNW953" s="337"/>
      <c r="WNX953" s="337"/>
      <c r="WNY953" s="337"/>
      <c r="WNZ953" s="337"/>
      <c r="WOA953" s="337"/>
      <c r="WOB953" s="337"/>
      <c r="WOC953" s="337"/>
      <c r="WOD953" s="337"/>
      <c r="WOE953" s="337"/>
      <c r="WOF953" s="337"/>
      <c r="WOG953" s="337"/>
      <c r="WOH953" s="337"/>
      <c r="WOI953" s="337"/>
      <c r="WOJ953" s="337"/>
      <c r="WOK953" s="337"/>
      <c r="WOL953" s="337"/>
      <c r="WOM953" s="337"/>
      <c r="WON953" s="337"/>
      <c r="WOO953" s="337"/>
      <c r="WOP953" s="337"/>
      <c r="WOQ953" s="337"/>
      <c r="WOR953" s="337"/>
      <c r="WOS953" s="337"/>
      <c r="WOT953" s="337"/>
      <c r="WOU953" s="337"/>
      <c r="WOV953" s="337"/>
      <c r="WOW953" s="337"/>
      <c r="WOX953" s="337"/>
      <c r="WOY953" s="337"/>
      <c r="WOZ953" s="337"/>
      <c r="WPA953" s="337"/>
      <c r="WPB953" s="337"/>
      <c r="WPC953" s="337"/>
      <c r="WPD953" s="337"/>
      <c r="WPE953" s="337"/>
      <c r="WPF953" s="337"/>
      <c r="WPG953" s="337"/>
      <c r="WPH953" s="337"/>
      <c r="WPI953" s="337"/>
      <c r="WPJ953" s="337"/>
      <c r="WPK953" s="337"/>
      <c r="WPL953" s="337"/>
      <c r="WPM953" s="337"/>
      <c r="WPN953" s="337"/>
      <c r="WPO953" s="337"/>
      <c r="WPP953" s="337"/>
      <c r="WPQ953" s="337"/>
      <c r="WPR953" s="337"/>
      <c r="WPS953" s="337"/>
      <c r="WPT953" s="337"/>
      <c r="WPU953" s="337"/>
      <c r="WPV953" s="337"/>
      <c r="WPW953" s="337"/>
      <c r="WPX953" s="337"/>
      <c r="WPY953" s="337"/>
      <c r="WPZ953" s="337"/>
      <c r="WQA953" s="337"/>
      <c r="WQB953" s="337"/>
      <c r="WQC953" s="337"/>
      <c r="WQD953" s="337"/>
      <c r="WQE953" s="337"/>
      <c r="WQF953" s="337"/>
      <c r="WQG953" s="337"/>
      <c r="WQH953" s="337"/>
      <c r="WQI953" s="337"/>
      <c r="WQJ953" s="337"/>
      <c r="WQK953" s="337"/>
      <c r="WQL953" s="337"/>
      <c r="WQM953" s="337"/>
      <c r="WQN953" s="337"/>
      <c r="WQO953" s="337"/>
      <c r="WQP953" s="337"/>
      <c r="WQQ953" s="337"/>
      <c r="WQR953" s="337"/>
      <c r="WQS953" s="337"/>
      <c r="WQT953" s="337"/>
      <c r="WQU953" s="337"/>
      <c r="WQV953" s="337"/>
      <c r="WQW953" s="337"/>
      <c r="WQX953" s="337"/>
      <c r="WQY953" s="337"/>
      <c r="WQZ953" s="337"/>
      <c r="WRA953" s="337"/>
      <c r="WRB953" s="337"/>
      <c r="WRC953" s="337"/>
      <c r="WRD953" s="337"/>
      <c r="WRE953" s="337"/>
      <c r="WRF953" s="337"/>
      <c r="WRG953" s="337"/>
      <c r="WRH953" s="337"/>
      <c r="WRI953" s="337"/>
      <c r="WRJ953" s="337"/>
      <c r="WRK953" s="337"/>
      <c r="WRL953" s="337"/>
      <c r="WRM953" s="337"/>
      <c r="WRN953" s="337"/>
      <c r="WRO953" s="337"/>
      <c r="WRP953" s="337"/>
      <c r="WRQ953" s="337"/>
      <c r="WRR953" s="337"/>
      <c r="WRS953" s="337"/>
      <c r="WRT953" s="337"/>
      <c r="WRU953" s="337"/>
      <c r="WRV953" s="337"/>
      <c r="WRW953" s="337"/>
      <c r="WRX953" s="337"/>
      <c r="WRY953" s="337"/>
      <c r="WRZ953" s="337"/>
      <c r="WSA953" s="337"/>
      <c r="WSB953" s="337"/>
      <c r="WSC953" s="337"/>
      <c r="WSD953" s="337"/>
      <c r="WSE953" s="337"/>
      <c r="WSF953" s="337"/>
      <c r="WSG953" s="337"/>
      <c r="WSH953" s="337"/>
      <c r="WSI953" s="337"/>
      <c r="WSJ953" s="337"/>
      <c r="WSK953" s="337"/>
      <c r="WSL953" s="337"/>
      <c r="WSM953" s="337"/>
      <c r="WSN953" s="337"/>
      <c r="WSO953" s="337"/>
      <c r="WSP953" s="337"/>
      <c r="WSQ953" s="337"/>
      <c r="WSR953" s="337"/>
      <c r="WSS953" s="337"/>
      <c r="WST953" s="337"/>
      <c r="WSU953" s="337"/>
      <c r="WSV953" s="337"/>
      <c r="WSW953" s="337"/>
      <c r="WSX953" s="337"/>
      <c r="WSY953" s="337"/>
      <c r="WSZ953" s="337"/>
      <c r="WTA953" s="337"/>
      <c r="WTB953" s="337"/>
      <c r="WTC953" s="337"/>
      <c r="WTD953" s="337"/>
      <c r="WTE953" s="337"/>
      <c r="WTF953" s="337"/>
      <c r="WTG953" s="337"/>
      <c r="WTH953" s="337"/>
      <c r="WTI953" s="337"/>
      <c r="WTJ953" s="337"/>
      <c r="WTK953" s="337"/>
      <c r="WTL953" s="337"/>
      <c r="WTM953" s="337"/>
      <c r="WTN953" s="337"/>
      <c r="WTO953" s="337"/>
      <c r="WTP953" s="337"/>
      <c r="WTQ953" s="337"/>
      <c r="WTR953" s="337"/>
      <c r="WTS953" s="337"/>
      <c r="WTT953" s="337"/>
      <c r="WTU953" s="337"/>
      <c r="WTV953" s="337"/>
      <c r="WTW953" s="337"/>
      <c r="WTX953" s="337"/>
      <c r="WTY953" s="337"/>
      <c r="WTZ953" s="337"/>
      <c r="WUA953" s="337"/>
      <c r="WUB953" s="337"/>
      <c r="WUC953" s="337"/>
      <c r="WUD953" s="337"/>
      <c r="WUE953" s="337"/>
      <c r="WUF953" s="337"/>
      <c r="WUG953" s="337"/>
      <c r="WUH953" s="337"/>
      <c r="WUI953" s="337"/>
      <c r="WUJ953" s="337"/>
      <c r="WUK953" s="337"/>
      <c r="WUL953" s="337"/>
      <c r="WUM953" s="337"/>
      <c r="WUN953" s="337"/>
      <c r="WUO953" s="337"/>
      <c r="WUP953" s="337"/>
      <c r="WUQ953" s="337"/>
      <c r="WUR953" s="337"/>
      <c r="WUS953" s="337"/>
      <c r="WUT953" s="337"/>
      <c r="WUU953" s="337"/>
      <c r="WUV953" s="337"/>
      <c r="WUW953" s="337"/>
      <c r="WUX953" s="337"/>
      <c r="WUY953" s="337"/>
      <c r="WUZ953" s="337"/>
      <c r="WVA953" s="337"/>
      <c r="WVB953" s="337"/>
      <c r="WVC953" s="337"/>
      <c r="WVD953" s="337"/>
      <c r="WVE953" s="337"/>
      <c r="WVF953" s="337"/>
      <c r="WVG953" s="337"/>
      <c r="WVH953" s="337"/>
      <c r="WVI953" s="337"/>
      <c r="WVJ953" s="337"/>
      <c r="WVK953" s="337"/>
      <c r="WVL953" s="337"/>
      <c r="WVM953" s="337"/>
      <c r="WVN953" s="337"/>
      <c r="WVO953" s="337"/>
      <c r="WVP953" s="337"/>
      <c r="WVQ953" s="337"/>
      <c r="WVR953" s="337"/>
      <c r="WVS953" s="337"/>
      <c r="WVT953" s="337"/>
      <c r="WVU953" s="337"/>
      <c r="WVV953" s="337"/>
      <c r="WVW953" s="337"/>
      <c r="WVX953" s="337"/>
      <c r="WVY953" s="337"/>
      <c r="WVZ953" s="337"/>
      <c r="WWA953" s="337"/>
      <c r="WWB953" s="337"/>
      <c r="WWC953" s="337"/>
      <c r="WWD953" s="337"/>
      <c r="WWE953" s="337"/>
      <c r="WWF953" s="337"/>
      <c r="WWG953" s="337"/>
      <c r="WWH953" s="337"/>
      <c r="WWI953" s="337"/>
      <c r="WWJ953" s="337"/>
      <c r="WWK953" s="337"/>
      <c r="WWL953" s="337"/>
      <c r="WWM953" s="337"/>
      <c r="WWN953" s="337"/>
      <c r="WWO953" s="337"/>
      <c r="WWP953" s="337"/>
      <c r="WWQ953" s="337"/>
      <c r="WWR953" s="337"/>
      <c r="WWS953" s="337"/>
      <c r="WWT953" s="337"/>
      <c r="WWU953" s="337"/>
      <c r="WWV953" s="337"/>
      <c r="WWW953" s="337"/>
      <c r="WWX953" s="337"/>
      <c r="WWY953" s="337"/>
      <c r="WWZ953" s="337"/>
      <c r="WXA953" s="337"/>
      <c r="WXB953" s="337"/>
      <c r="WXC953" s="337"/>
      <c r="WXD953" s="337"/>
      <c r="WXE953" s="337"/>
      <c r="WXF953" s="337"/>
      <c r="WXG953" s="337"/>
      <c r="WXH953" s="337"/>
      <c r="WXI953" s="337"/>
      <c r="WXJ953" s="337"/>
      <c r="WXK953" s="337"/>
      <c r="WXL953" s="337"/>
      <c r="WXM953" s="337"/>
      <c r="WXN953" s="337"/>
      <c r="WXO953" s="337"/>
      <c r="WXP953" s="337"/>
      <c r="WXQ953" s="337"/>
      <c r="WXR953" s="337"/>
      <c r="WXS953" s="337"/>
      <c r="WXT953" s="337"/>
      <c r="WXU953" s="337"/>
      <c r="WXV953" s="337"/>
      <c r="WXW953" s="337"/>
      <c r="WXX953" s="337"/>
      <c r="WXY953" s="337"/>
      <c r="WXZ953" s="337"/>
    </row>
    <row r="954" spans="1:16198" s="336" customFormat="1" ht="35.25" x14ac:dyDescent="0.5">
      <c r="A954" s="267">
        <v>859</v>
      </c>
      <c r="C954" s="309" t="s">
        <v>17268</v>
      </c>
      <c r="D954" s="328"/>
      <c r="E954" s="300" t="s">
        <v>17012</v>
      </c>
      <c r="F954" s="301" t="s">
        <v>17012</v>
      </c>
      <c r="G954" s="301" t="s">
        <v>17012</v>
      </c>
      <c r="H954" s="301" t="s">
        <v>17012</v>
      </c>
      <c r="I954" s="301" t="s">
        <v>17012</v>
      </c>
      <c r="J954" s="306">
        <f>J955+J957+J960</f>
        <v>40301.5</v>
      </c>
      <c r="K954" s="306">
        <f>K955+K957+K960</f>
        <v>32750.800000000003</v>
      </c>
      <c r="L954" s="307">
        <f t="shared" ref="L954" si="470">L955+L957+L960</f>
        <v>1371</v>
      </c>
      <c r="M954" s="301" t="s">
        <v>17012</v>
      </c>
      <c r="N954" s="301" t="s">
        <v>17012</v>
      </c>
      <c r="O954" s="304" t="s">
        <v>17012</v>
      </c>
      <c r="P954" s="324">
        <f>P955+P957+P960</f>
        <v>29722927</v>
      </c>
      <c r="Q954" s="324">
        <f t="shared" ref="Q954:T954" si="471">Q955+Q957+Q960</f>
        <v>0</v>
      </c>
      <c r="R954" s="306">
        <f t="shared" si="471"/>
        <v>15498353.449999999</v>
      </c>
      <c r="S954" s="306">
        <f t="shared" si="471"/>
        <v>0</v>
      </c>
      <c r="T954" s="306">
        <f t="shared" si="471"/>
        <v>14224573.550000001</v>
      </c>
      <c r="U954" s="302">
        <f t="shared" si="469"/>
        <v>737.51416200389565</v>
      </c>
      <c r="V954" s="321">
        <f>MAX(V955:V961)</f>
        <v>1170.49</v>
      </c>
      <c r="W954" s="267"/>
      <c r="X954" s="337"/>
      <c r="Y954" s="337"/>
      <c r="Z954" s="337"/>
      <c r="AA954" s="337"/>
      <c r="AB954" s="337"/>
      <c r="AC954" s="337"/>
      <c r="AD954" s="337"/>
      <c r="AE954" s="337"/>
      <c r="AF954" s="337"/>
      <c r="AG954" s="337"/>
      <c r="AH954" s="337"/>
      <c r="AI954" s="337"/>
      <c r="AJ954" s="337"/>
      <c r="AK954" s="337"/>
      <c r="AL954" s="337"/>
      <c r="AM954" s="337"/>
      <c r="AN954" s="337"/>
      <c r="AO954" s="337"/>
      <c r="AP954" s="337"/>
      <c r="AQ954" s="337"/>
      <c r="AR954" s="337"/>
      <c r="AS954" s="337"/>
      <c r="AT954" s="337"/>
      <c r="AU954" s="337"/>
      <c r="AV954" s="337"/>
      <c r="AW954" s="337"/>
      <c r="AX954" s="337"/>
      <c r="AY954" s="337"/>
      <c r="AZ954" s="337"/>
      <c r="BA954" s="337"/>
      <c r="BB954" s="337"/>
      <c r="BC954" s="337"/>
      <c r="BD954" s="337"/>
      <c r="BE954" s="337"/>
      <c r="BF954" s="337"/>
      <c r="BG954" s="337"/>
      <c r="BH954" s="337"/>
      <c r="BI954" s="337"/>
      <c r="BJ954" s="337"/>
      <c r="BK954" s="337"/>
      <c r="BL954" s="337"/>
      <c r="BM954" s="337"/>
      <c r="BN954" s="337"/>
      <c r="BO954" s="337"/>
      <c r="BP954" s="337"/>
      <c r="BQ954" s="337"/>
      <c r="BR954" s="337"/>
      <c r="BS954" s="337"/>
      <c r="BT954" s="337"/>
      <c r="BU954" s="337"/>
      <c r="BV954" s="337"/>
      <c r="BW954" s="337"/>
      <c r="BX954" s="337"/>
      <c r="BY954" s="337"/>
      <c r="BZ954" s="337"/>
      <c r="CA954" s="337"/>
      <c r="CB954" s="337"/>
      <c r="CC954" s="337"/>
      <c r="CD954" s="337"/>
      <c r="CE954" s="337"/>
      <c r="CF954" s="337"/>
      <c r="CG954" s="337"/>
      <c r="CH954" s="337"/>
      <c r="CI954" s="337"/>
      <c r="CJ954" s="337"/>
      <c r="CK954" s="337"/>
      <c r="CL954" s="337"/>
      <c r="CM954" s="337"/>
      <c r="CN954" s="337"/>
      <c r="CO954" s="337"/>
      <c r="CP954" s="337"/>
      <c r="CQ954" s="337"/>
      <c r="CR954" s="337"/>
      <c r="CS954" s="337"/>
      <c r="CT954" s="337"/>
      <c r="CU954" s="337"/>
      <c r="CV954" s="337"/>
      <c r="CW954" s="337"/>
      <c r="CX954" s="337"/>
      <c r="CY954" s="337"/>
      <c r="CZ954" s="337"/>
      <c r="DA954" s="337"/>
      <c r="DB954" s="337"/>
      <c r="DC954" s="337"/>
      <c r="DD954" s="337"/>
      <c r="DE954" s="337"/>
      <c r="DF954" s="337"/>
      <c r="DG954" s="337"/>
      <c r="DH954" s="337"/>
      <c r="DI954" s="337"/>
      <c r="DJ954" s="337"/>
      <c r="DK954" s="337"/>
      <c r="DL954" s="337"/>
      <c r="DM954" s="337"/>
      <c r="DN954" s="337"/>
      <c r="DO954" s="337"/>
      <c r="DP954" s="337"/>
      <c r="DQ954" s="337"/>
      <c r="DR954" s="337"/>
      <c r="DS954" s="337"/>
      <c r="DT954" s="337"/>
      <c r="DU954" s="337"/>
      <c r="DV954" s="337"/>
      <c r="DW954" s="337"/>
      <c r="DX954" s="337"/>
      <c r="DY954" s="337"/>
      <c r="DZ954" s="337"/>
      <c r="EA954" s="337"/>
      <c r="EB954" s="337"/>
      <c r="EC954" s="337"/>
      <c r="ED954" s="337"/>
      <c r="EE954" s="337"/>
      <c r="EF954" s="337"/>
      <c r="EG954" s="337"/>
      <c r="EH954" s="337"/>
      <c r="EI954" s="337"/>
      <c r="EJ954" s="337"/>
      <c r="EK954" s="337"/>
      <c r="EL954" s="337"/>
      <c r="EM954" s="337"/>
      <c r="EN954" s="337"/>
      <c r="EO954" s="337"/>
      <c r="EP954" s="337"/>
      <c r="EQ954" s="337"/>
      <c r="ER954" s="337"/>
      <c r="ES954" s="337"/>
      <c r="ET954" s="337"/>
      <c r="EU954" s="337"/>
      <c r="EV954" s="337"/>
      <c r="EW954" s="337"/>
      <c r="EX954" s="337"/>
      <c r="EY954" s="337"/>
      <c r="EZ954" s="337"/>
      <c r="FA954" s="337"/>
      <c r="FB954" s="337"/>
      <c r="FC954" s="337"/>
      <c r="FD954" s="337"/>
      <c r="FE954" s="337"/>
      <c r="FF954" s="337"/>
      <c r="FG954" s="337"/>
      <c r="FH954" s="337"/>
      <c r="FI954" s="337"/>
      <c r="FJ954" s="337"/>
      <c r="FK954" s="337"/>
      <c r="FL954" s="337"/>
      <c r="FM954" s="337"/>
      <c r="FN954" s="337"/>
      <c r="FO954" s="337"/>
      <c r="FP954" s="337"/>
      <c r="FQ954" s="337"/>
      <c r="FR954" s="337"/>
      <c r="FS954" s="337"/>
      <c r="FT954" s="337"/>
      <c r="FU954" s="337"/>
      <c r="FV954" s="337"/>
      <c r="FW954" s="337"/>
      <c r="FX954" s="337"/>
      <c r="FY954" s="337"/>
      <c r="FZ954" s="337"/>
      <c r="GA954" s="337"/>
      <c r="GB954" s="337"/>
      <c r="GC954" s="337"/>
      <c r="GD954" s="337"/>
      <c r="GE954" s="337"/>
      <c r="GF954" s="337"/>
      <c r="GG954" s="337"/>
      <c r="GH954" s="337"/>
      <c r="GI954" s="337"/>
      <c r="GJ954" s="337"/>
      <c r="GK954" s="337"/>
      <c r="GL954" s="337"/>
      <c r="GM954" s="337"/>
      <c r="GN954" s="337"/>
      <c r="GO954" s="337"/>
      <c r="GP954" s="337"/>
      <c r="GQ954" s="337"/>
      <c r="GR954" s="337"/>
      <c r="GS954" s="337"/>
      <c r="GT954" s="337"/>
      <c r="GU954" s="337"/>
      <c r="GV954" s="337"/>
      <c r="GW954" s="337"/>
      <c r="GX954" s="337"/>
      <c r="GY954" s="337"/>
      <c r="GZ954" s="337"/>
      <c r="HA954" s="337"/>
      <c r="HB954" s="337"/>
      <c r="HC954" s="337"/>
      <c r="HD954" s="337"/>
      <c r="HE954" s="337"/>
      <c r="HF954" s="337"/>
      <c r="HG954" s="337"/>
      <c r="HH954" s="337"/>
      <c r="HI954" s="337"/>
      <c r="HJ954" s="337"/>
      <c r="HK954" s="337"/>
      <c r="HL954" s="337"/>
      <c r="HM954" s="337"/>
      <c r="HN954" s="337"/>
      <c r="HO954" s="337"/>
      <c r="HP954" s="337"/>
      <c r="HQ954" s="337"/>
      <c r="HR954" s="337"/>
      <c r="HS954" s="337"/>
      <c r="HT954" s="337"/>
      <c r="HU954" s="337"/>
      <c r="HV954" s="337"/>
      <c r="HW954" s="337"/>
      <c r="HX954" s="337"/>
      <c r="HY954" s="337"/>
      <c r="HZ954" s="337"/>
      <c r="IA954" s="337"/>
      <c r="IB954" s="337"/>
      <c r="IC954" s="337"/>
      <c r="ID954" s="337"/>
      <c r="IE954" s="337"/>
      <c r="IF954" s="337"/>
      <c r="IG954" s="337"/>
      <c r="IH954" s="337"/>
      <c r="II954" s="337"/>
      <c r="IJ954" s="337"/>
      <c r="IK954" s="337"/>
      <c r="IL954" s="337"/>
      <c r="IM954" s="337"/>
      <c r="IN954" s="337"/>
      <c r="IO954" s="337"/>
      <c r="IP954" s="337"/>
      <c r="IQ954" s="337"/>
      <c r="IR954" s="337"/>
      <c r="IS954" s="337"/>
      <c r="IT954" s="337"/>
      <c r="IU954" s="337"/>
      <c r="IV954" s="337"/>
      <c r="IW954" s="337"/>
      <c r="IX954" s="337"/>
      <c r="IY954" s="337"/>
      <c r="IZ954" s="337"/>
      <c r="JA954" s="337"/>
      <c r="JB954" s="337"/>
      <c r="JC954" s="337"/>
      <c r="JD954" s="337"/>
      <c r="JE954" s="337"/>
      <c r="JF954" s="337"/>
      <c r="JG954" s="337"/>
      <c r="JH954" s="337"/>
      <c r="JI954" s="337"/>
      <c r="JJ954" s="337"/>
      <c r="JK954" s="337"/>
      <c r="JL954" s="337"/>
      <c r="JM954" s="337"/>
      <c r="JN954" s="337"/>
      <c r="JO954" s="337"/>
      <c r="JP954" s="337"/>
      <c r="JQ954" s="337"/>
      <c r="JR954" s="337"/>
      <c r="JS954" s="337"/>
      <c r="JT954" s="337"/>
      <c r="JU954" s="337"/>
      <c r="JV954" s="337"/>
      <c r="JW954" s="337"/>
      <c r="JX954" s="337"/>
      <c r="JY954" s="337"/>
      <c r="JZ954" s="337"/>
      <c r="KA954" s="337"/>
      <c r="KB954" s="337"/>
      <c r="KC954" s="337"/>
      <c r="KD954" s="337"/>
      <c r="KE954" s="337"/>
      <c r="KF954" s="337"/>
      <c r="KG954" s="337"/>
      <c r="KH954" s="337"/>
      <c r="KI954" s="337"/>
      <c r="KJ954" s="337"/>
      <c r="KK954" s="337"/>
      <c r="KL954" s="337"/>
      <c r="KM954" s="337"/>
      <c r="KN954" s="337"/>
      <c r="KO954" s="337"/>
      <c r="KP954" s="337"/>
      <c r="KQ954" s="337"/>
      <c r="KR954" s="337"/>
      <c r="KS954" s="337"/>
      <c r="KT954" s="337"/>
      <c r="KU954" s="337"/>
      <c r="KV954" s="337"/>
      <c r="KW954" s="337"/>
      <c r="KX954" s="337"/>
      <c r="KY954" s="337"/>
      <c r="KZ954" s="337"/>
      <c r="LA954" s="337"/>
      <c r="LB954" s="337"/>
      <c r="LC954" s="337"/>
      <c r="LD954" s="337"/>
      <c r="LE954" s="337"/>
      <c r="LF954" s="337"/>
      <c r="LG954" s="337"/>
      <c r="LH954" s="337"/>
      <c r="LI954" s="337"/>
      <c r="LJ954" s="337"/>
      <c r="LK954" s="337"/>
      <c r="LL954" s="337"/>
      <c r="LM954" s="337"/>
      <c r="LN954" s="337"/>
      <c r="LO954" s="337"/>
      <c r="LP954" s="337"/>
      <c r="LQ954" s="337"/>
      <c r="LR954" s="337"/>
      <c r="LS954" s="337"/>
      <c r="LT954" s="337"/>
      <c r="LU954" s="337"/>
      <c r="LV954" s="337"/>
      <c r="LW954" s="337"/>
      <c r="LX954" s="337"/>
      <c r="LY954" s="337"/>
      <c r="LZ954" s="337"/>
      <c r="MA954" s="337"/>
      <c r="MB954" s="337"/>
      <c r="MC954" s="337"/>
      <c r="MD954" s="337"/>
      <c r="ME954" s="337"/>
      <c r="MF954" s="337"/>
      <c r="MG954" s="337"/>
      <c r="MH954" s="337"/>
      <c r="MI954" s="337"/>
      <c r="MJ954" s="337"/>
      <c r="MK954" s="337"/>
      <c r="ML954" s="337"/>
      <c r="MM954" s="337"/>
      <c r="MN954" s="337"/>
      <c r="MO954" s="337"/>
      <c r="MP954" s="337"/>
      <c r="MQ954" s="337"/>
      <c r="MR954" s="337"/>
      <c r="MS954" s="337"/>
      <c r="MT954" s="337"/>
      <c r="MU954" s="337"/>
      <c r="MV954" s="337"/>
      <c r="MW954" s="337"/>
      <c r="MX954" s="337"/>
      <c r="MY954" s="337"/>
      <c r="MZ954" s="337"/>
      <c r="NA954" s="337"/>
      <c r="NB954" s="337"/>
      <c r="NC954" s="337"/>
      <c r="ND954" s="337"/>
      <c r="NE954" s="337"/>
      <c r="NF954" s="337"/>
      <c r="NG954" s="337"/>
      <c r="NH954" s="337"/>
      <c r="NI954" s="337"/>
      <c r="NJ954" s="337"/>
      <c r="NK954" s="337"/>
      <c r="NL954" s="337"/>
      <c r="NM954" s="337"/>
      <c r="NN954" s="337"/>
      <c r="NO954" s="337"/>
      <c r="NP954" s="337"/>
      <c r="NQ954" s="337"/>
      <c r="NR954" s="337"/>
      <c r="NS954" s="337"/>
      <c r="NT954" s="337"/>
      <c r="NU954" s="337"/>
      <c r="NV954" s="337"/>
      <c r="NW954" s="337"/>
      <c r="NX954" s="337"/>
      <c r="NY954" s="337"/>
      <c r="NZ954" s="337"/>
      <c r="OA954" s="337"/>
      <c r="OB954" s="337"/>
      <c r="OC954" s="337"/>
      <c r="OD954" s="337"/>
      <c r="OE954" s="337"/>
      <c r="OF954" s="337"/>
      <c r="OG954" s="337"/>
      <c r="OH954" s="337"/>
      <c r="OI954" s="337"/>
      <c r="OJ954" s="337"/>
      <c r="OK954" s="337"/>
      <c r="OL954" s="337"/>
      <c r="OM954" s="337"/>
      <c r="ON954" s="337"/>
      <c r="OO954" s="337"/>
      <c r="OP954" s="337"/>
      <c r="OQ954" s="337"/>
      <c r="OR954" s="337"/>
      <c r="OS954" s="337"/>
      <c r="OT954" s="337"/>
      <c r="OU954" s="337"/>
      <c r="OV954" s="337"/>
      <c r="OW954" s="337"/>
      <c r="OX954" s="337"/>
      <c r="OY954" s="337"/>
      <c r="OZ954" s="337"/>
      <c r="PA954" s="337"/>
      <c r="PB954" s="337"/>
      <c r="PC954" s="337"/>
      <c r="PD954" s="337"/>
      <c r="PE954" s="337"/>
      <c r="PF954" s="337"/>
      <c r="PG954" s="337"/>
      <c r="PH954" s="337"/>
      <c r="PI954" s="337"/>
      <c r="PJ954" s="337"/>
      <c r="PK954" s="337"/>
      <c r="PL954" s="337"/>
      <c r="PM954" s="337"/>
      <c r="PN954" s="337"/>
      <c r="PO954" s="337"/>
      <c r="PP954" s="337"/>
      <c r="PQ954" s="337"/>
      <c r="PR954" s="337"/>
      <c r="PS954" s="337"/>
      <c r="PT954" s="337"/>
      <c r="PU954" s="337"/>
      <c r="PV954" s="337"/>
      <c r="PW954" s="337"/>
      <c r="PX954" s="337"/>
      <c r="PY954" s="337"/>
      <c r="PZ954" s="337"/>
      <c r="QA954" s="337"/>
      <c r="QB954" s="337"/>
      <c r="QC954" s="337"/>
      <c r="QD954" s="337"/>
      <c r="QE954" s="337"/>
      <c r="QF954" s="337"/>
      <c r="QG954" s="337"/>
      <c r="QH954" s="337"/>
      <c r="QI954" s="337"/>
      <c r="QJ954" s="337"/>
      <c r="QK954" s="337"/>
      <c r="QL954" s="337"/>
      <c r="QM954" s="337"/>
      <c r="QN954" s="337"/>
      <c r="QO954" s="337"/>
      <c r="QP954" s="337"/>
      <c r="QQ954" s="337"/>
      <c r="QR954" s="337"/>
      <c r="QS954" s="337"/>
      <c r="QT954" s="337"/>
      <c r="QU954" s="337"/>
      <c r="QV954" s="337"/>
      <c r="QW954" s="337"/>
      <c r="QX954" s="337"/>
      <c r="QY954" s="337"/>
      <c r="QZ954" s="337"/>
      <c r="RA954" s="337"/>
      <c r="RB954" s="337"/>
      <c r="RC954" s="337"/>
      <c r="RD954" s="337"/>
      <c r="RE954" s="337"/>
      <c r="RF954" s="337"/>
      <c r="RG954" s="337"/>
      <c r="RH954" s="337"/>
      <c r="RI954" s="337"/>
      <c r="RJ954" s="337"/>
      <c r="RK954" s="337"/>
      <c r="RL954" s="337"/>
      <c r="RM954" s="337"/>
      <c r="RN954" s="337"/>
      <c r="RO954" s="337"/>
      <c r="RP954" s="337"/>
      <c r="RQ954" s="337"/>
      <c r="RR954" s="337"/>
      <c r="RS954" s="337"/>
      <c r="RT954" s="337"/>
      <c r="RU954" s="337"/>
      <c r="RV954" s="337"/>
      <c r="RW954" s="337"/>
      <c r="RX954" s="337"/>
      <c r="RY954" s="337"/>
      <c r="RZ954" s="337"/>
      <c r="SA954" s="337"/>
      <c r="SB954" s="337"/>
      <c r="SC954" s="337"/>
      <c r="SD954" s="337"/>
      <c r="SE954" s="337"/>
      <c r="SF954" s="337"/>
      <c r="SG954" s="337"/>
      <c r="SH954" s="337"/>
      <c r="SI954" s="337"/>
      <c r="SJ954" s="337"/>
      <c r="SK954" s="337"/>
      <c r="SL954" s="337"/>
      <c r="SM954" s="337"/>
      <c r="SN954" s="337"/>
      <c r="SO954" s="337"/>
      <c r="SP954" s="337"/>
      <c r="SQ954" s="337"/>
      <c r="SR954" s="337"/>
      <c r="SS954" s="337"/>
      <c r="ST954" s="337"/>
      <c r="SU954" s="337"/>
      <c r="SV954" s="337"/>
      <c r="SW954" s="337"/>
      <c r="SX954" s="337"/>
      <c r="SY954" s="337"/>
      <c r="SZ954" s="337"/>
      <c r="TA954" s="337"/>
      <c r="TB954" s="337"/>
      <c r="TC954" s="337"/>
      <c r="TD954" s="337"/>
      <c r="TE954" s="337"/>
      <c r="TF954" s="337"/>
      <c r="TG954" s="337"/>
      <c r="TH954" s="337"/>
      <c r="TI954" s="337"/>
      <c r="TJ954" s="337"/>
      <c r="TK954" s="337"/>
      <c r="TL954" s="337"/>
      <c r="TM954" s="337"/>
      <c r="TN954" s="337"/>
      <c r="TO954" s="337"/>
      <c r="TP954" s="337"/>
      <c r="TQ954" s="337"/>
      <c r="TR954" s="337"/>
      <c r="TS954" s="337"/>
      <c r="TT954" s="337"/>
      <c r="TU954" s="337"/>
      <c r="TV954" s="337"/>
      <c r="TW954" s="337"/>
      <c r="TX954" s="337"/>
      <c r="TY954" s="337"/>
      <c r="TZ954" s="337"/>
      <c r="UA954" s="337"/>
      <c r="UB954" s="337"/>
      <c r="UC954" s="337"/>
      <c r="UD954" s="337"/>
      <c r="UE954" s="337"/>
      <c r="UF954" s="337"/>
      <c r="UG954" s="337"/>
      <c r="UH954" s="337"/>
      <c r="UI954" s="337"/>
      <c r="UJ954" s="337"/>
      <c r="UK954" s="337"/>
      <c r="UL954" s="337"/>
      <c r="UM954" s="337"/>
      <c r="UN954" s="337"/>
      <c r="UO954" s="337"/>
      <c r="UP954" s="337"/>
      <c r="UQ954" s="337"/>
      <c r="UR954" s="337"/>
      <c r="US954" s="337"/>
      <c r="UT954" s="337"/>
      <c r="UU954" s="337"/>
      <c r="UV954" s="337"/>
      <c r="UW954" s="337"/>
      <c r="UX954" s="337"/>
      <c r="UY954" s="337"/>
      <c r="UZ954" s="337"/>
      <c r="VA954" s="337"/>
      <c r="VB954" s="337"/>
      <c r="VC954" s="337"/>
      <c r="VD954" s="337"/>
      <c r="VE954" s="337"/>
      <c r="VF954" s="337"/>
      <c r="VG954" s="337"/>
      <c r="VH954" s="337"/>
      <c r="VI954" s="337"/>
      <c r="VJ954" s="337"/>
      <c r="VK954" s="337"/>
      <c r="VL954" s="337"/>
      <c r="VM954" s="337"/>
      <c r="VN954" s="337"/>
      <c r="VO954" s="337"/>
      <c r="VP954" s="337"/>
      <c r="VQ954" s="337"/>
      <c r="VR954" s="337"/>
      <c r="VS954" s="337"/>
      <c r="VT954" s="337"/>
      <c r="VU954" s="337"/>
      <c r="VV954" s="337"/>
      <c r="VW954" s="337"/>
      <c r="VX954" s="337"/>
      <c r="VY954" s="337"/>
      <c r="VZ954" s="337"/>
      <c r="WA954" s="337"/>
      <c r="WB954" s="337"/>
      <c r="WC954" s="337"/>
      <c r="WD954" s="337"/>
      <c r="WE954" s="337"/>
      <c r="WF954" s="337"/>
      <c r="WG954" s="337"/>
      <c r="WH954" s="337"/>
      <c r="WI954" s="337"/>
      <c r="WJ954" s="337"/>
      <c r="WK954" s="337"/>
      <c r="WL954" s="337"/>
      <c r="WM954" s="337"/>
      <c r="WN954" s="337"/>
      <c r="WO954" s="337"/>
      <c r="WP954" s="337"/>
      <c r="WQ954" s="337"/>
      <c r="WR954" s="337"/>
      <c r="WS954" s="337"/>
      <c r="WT954" s="337"/>
      <c r="WU954" s="337"/>
      <c r="WV954" s="337"/>
      <c r="WW954" s="337"/>
      <c r="WX954" s="337"/>
      <c r="WY954" s="337"/>
      <c r="WZ954" s="337"/>
      <c r="XA954" s="337"/>
      <c r="XB954" s="337"/>
      <c r="XC954" s="337"/>
      <c r="XD954" s="337"/>
      <c r="XE954" s="337"/>
      <c r="XF954" s="337"/>
      <c r="XG954" s="337"/>
      <c r="XH954" s="337"/>
      <c r="XI954" s="337"/>
      <c r="XJ954" s="337"/>
      <c r="XK954" s="337"/>
      <c r="XL954" s="337"/>
      <c r="XM954" s="337"/>
      <c r="XN954" s="337"/>
      <c r="XO954" s="337"/>
      <c r="XP954" s="337"/>
      <c r="XQ954" s="337"/>
      <c r="XR954" s="337"/>
      <c r="XS954" s="337"/>
      <c r="XT954" s="337"/>
      <c r="XU954" s="337"/>
      <c r="XV954" s="337"/>
      <c r="XW954" s="337"/>
      <c r="XX954" s="337"/>
      <c r="XY954" s="337"/>
      <c r="XZ954" s="337"/>
      <c r="YA954" s="337"/>
      <c r="YB954" s="337"/>
      <c r="YC954" s="337"/>
      <c r="YD954" s="337"/>
      <c r="YE954" s="337"/>
      <c r="YF954" s="337"/>
      <c r="YG954" s="337"/>
      <c r="YH954" s="337"/>
      <c r="YI954" s="337"/>
      <c r="YJ954" s="337"/>
      <c r="YK954" s="337"/>
      <c r="YL954" s="337"/>
      <c r="YM954" s="337"/>
      <c r="YN954" s="337"/>
      <c r="YO954" s="337"/>
      <c r="YP954" s="337"/>
      <c r="YQ954" s="337"/>
      <c r="YR954" s="337"/>
      <c r="YS954" s="337"/>
      <c r="YT954" s="337"/>
      <c r="YU954" s="337"/>
      <c r="YV954" s="337"/>
      <c r="YW954" s="337"/>
      <c r="YX954" s="337"/>
      <c r="YY954" s="337"/>
      <c r="YZ954" s="337"/>
      <c r="ZA954" s="337"/>
      <c r="ZB954" s="337"/>
      <c r="ZC954" s="337"/>
      <c r="ZD954" s="337"/>
      <c r="ZE954" s="337"/>
      <c r="ZF954" s="337"/>
      <c r="ZG954" s="337"/>
      <c r="ZH954" s="337"/>
      <c r="ZI954" s="337"/>
      <c r="ZJ954" s="337"/>
      <c r="ZK954" s="337"/>
      <c r="ZL954" s="337"/>
      <c r="ZM954" s="337"/>
      <c r="ZN954" s="337"/>
      <c r="ZO954" s="337"/>
      <c r="ZP954" s="337"/>
      <c r="ZQ954" s="337"/>
      <c r="ZR954" s="337"/>
      <c r="ZS954" s="337"/>
      <c r="ZT954" s="337"/>
      <c r="ZU954" s="337"/>
      <c r="ZV954" s="337"/>
      <c r="ZW954" s="337"/>
      <c r="ZX954" s="337"/>
      <c r="ZY954" s="337"/>
      <c r="ZZ954" s="337"/>
      <c r="AAA954" s="337"/>
      <c r="AAB954" s="337"/>
      <c r="AAC954" s="337"/>
      <c r="AAD954" s="337"/>
      <c r="AAE954" s="337"/>
      <c r="AAF954" s="337"/>
      <c r="AAG954" s="337"/>
      <c r="AAH954" s="337"/>
      <c r="AAI954" s="337"/>
      <c r="AAJ954" s="337"/>
      <c r="AAK954" s="337"/>
      <c r="AAL954" s="337"/>
      <c r="AAM954" s="337"/>
      <c r="AAN954" s="337"/>
      <c r="AAO954" s="337"/>
      <c r="AAP954" s="337"/>
      <c r="AAQ954" s="337"/>
      <c r="AAR954" s="337"/>
      <c r="AAS954" s="337"/>
      <c r="AAT954" s="337"/>
      <c r="AAU954" s="337"/>
      <c r="AAV954" s="337"/>
      <c r="AAW954" s="337"/>
      <c r="AAX954" s="337"/>
      <c r="AAY954" s="337"/>
      <c r="AAZ954" s="337"/>
      <c r="ABA954" s="337"/>
      <c r="ABB954" s="337"/>
      <c r="ABC954" s="337"/>
      <c r="ABD954" s="337"/>
      <c r="ABE954" s="337"/>
      <c r="ABF954" s="337"/>
      <c r="ABG954" s="337"/>
      <c r="ABH954" s="337"/>
      <c r="ABI954" s="337"/>
      <c r="ABJ954" s="337"/>
      <c r="ABK954" s="337"/>
      <c r="ABL954" s="337"/>
      <c r="ABM954" s="337"/>
      <c r="ABN954" s="337"/>
      <c r="ABO954" s="337"/>
      <c r="ABP954" s="337"/>
      <c r="ABQ954" s="337"/>
      <c r="ABR954" s="337"/>
      <c r="ABS954" s="337"/>
      <c r="ABT954" s="337"/>
      <c r="ABU954" s="337"/>
      <c r="ABV954" s="337"/>
      <c r="ABW954" s="337"/>
      <c r="ABX954" s="337"/>
      <c r="ABY954" s="337"/>
      <c r="ABZ954" s="337"/>
      <c r="ACA954" s="337"/>
      <c r="ACB954" s="337"/>
      <c r="ACC954" s="337"/>
      <c r="ACD954" s="337"/>
      <c r="ACE954" s="337"/>
      <c r="ACF954" s="337"/>
      <c r="ACG954" s="337"/>
      <c r="ACH954" s="337"/>
      <c r="ACI954" s="337"/>
      <c r="ACJ954" s="337"/>
      <c r="ACK954" s="337"/>
      <c r="ACL954" s="337"/>
      <c r="ACM954" s="337"/>
      <c r="ACN954" s="337"/>
      <c r="ACO954" s="337"/>
      <c r="ACP954" s="337"/>
      <c r="ACQ954" s="337"/>
      <c r="ACR954" s="337"/>
      <c r="ACS954" s="337"/>
      <c r="ACT954" s="337"/>
      <c r="ACU954" s="337"/>
      <c r="ACV954" s="337"/>
      <c r="ACW954" s="337"/>
      <c r="ACX954" s="337"/>
      <c r="ACY954" s="337"/>
      <c r="ACZ954" s="337"/>
      <c r="ADA954" s="337"/>
      <c r="ADB954" s="337"/>
      <c r="ADC954" s="337"/>
      <c r="ADD954" s="337"/>
      <c r="ADE954" s="337"/>
      <c r="ADF954" s="337"/>
      <c r="ADG954" s="337"/>
      <c r="ADH954" s="337"/>
      <c r="ADI954" s="337"/>
      <c r="ADJ954" s="337"/>
      <c r="ADK954" s="337"/>
      <c r="ADL954" s="337"/>
      <c r="ADM954" s="337"/>
      <c r="ADN954" s="337"/>
      <c r="ADO954" s="337"/>
      <c r="ADP954" s="337"/>
      <c r="ADQ954" s="337"/>
      <c r="ADR954" s="337"/>
      <c r="ADS954" s="337"/>
      <c r="ADT954" s="337"/>
      <c r="ADU954" s="337"/>
      <c r="ADV954" s="337"/>
      <c r="ADW954" s="337"/>
      <c r="ADX954" s="337"/>
      <c r="ADY954" s="337"/>
      <c r="ADZ954" s="337"/>
      <c r="AEA954" s="337"/>
      <c r="AEB954" s="337"/>
      <c r="AEC954" s="337"/>
      <c r="AED954" s="337"/>
      <c r="AEE954" s="337"/>
      <c r="AEF954" s="337"/>
      <c r="AEG954" s="337"/>
      <c r="AEH954" s="337"/>
      <c r="AEI954" s="337"/>
      <c r="AEJ954" s="337"/>
      <c r="AEK954" s="337"/>
      <c r="AEL954" s="337"/>
      <c r="AEM954" s="337"/>
      <c r="AEN954" s="337"/>
      <c r="AEO954" s="337"/>
      <c r="AEP954" s="337"/>
      <c r="AEQ954" s="337"/>
      <c r="AER954" s="337"/>
      <c r="AES954" s="337"/>
      <c r="AET954" s="337"/>
      <c r="AEU954" s="337"/>
      <c r="AEV954" s="337"/>
      <c r="AEW954" s="337"/>
      <c r="AEX954" s="337"/>
      <c r="AEY954" s="337"/>
      <c r="AEZ954" s="337"/>
      <c r="AFA954" s="337"/>
      <c r="AFB954" s="337"/>
      <c r="AFC954" s="337"/>
      <c r="AFD954" s="337"/>
      <c r="AFE954" s="337"/>
      <c r="AFF954" s="337"/>
      <c r="AFG954" s="337"/>
      <c r="AFH954" s="337"/>
      <c r="AFI954" s="337"/>
      <c r="AFJ954" s="337"/>
      <c r="AFK954" s="337"/>
      <c r="AFL954" s="337"/>
      <c r="AFM954" s="337"/>
      <c r="AFN954" s="337"/>
      <c r="AFO954" s="337"/>
      <c r="AFP954" s="337"/>
      <c r="AFQ954" s="337"/>
      <c r="AFR954" s="337"/>
      <c r="AFS954" s="337"/>
      <c r="AFT954" s="337"/>
      <c r="AFU954" s="337"/>
      <c r="AFV954" s="337"/>
      <c r="AFW954" s="337"/>
      <c r="AFX954" s="337"/>
      <c r="AFY954" s="337"/>
      <c r="AFZ954" s="337"/>
      <c r="AGA954" s="337"/>
      <c r="AGB954" s="337"/>
      <c r="AGC954" s="337"/>
      <c r="AGD954" s="337"/>
      <c r="AGE954" s="337"/>
      <c r="AGF954" s="337"/>
      <c r="AGG954" s="337"/>
      <c r="AGH954" s="337"/>
      <c r="AGI954" s="337"/>
      <c r="AGJ954" s="337"/>
      <c r="AGK954" s="337"/>
      <c r="AGL954" s="337"/>
      <c r="AGM954" s="337"/>
      <c r="AGN954" s="337"/>
      <c r="AGO954" s="337"/>
      <c r="AGP954" s="337"/>
      <c r="AGQ954" s="337"/>
      <c r="AGR954" s="337"/>
      <c r="AGS954" s="337"/>
      <c r="AGT954" s="337"/>
      <c r="AGU954" s="337"/>
      <c r="AGV954" s="337"/>
      <c r="AGW954" s="337"/>
      <c r="AGX954" s="337"/>
      <c r="AGY954" s="337"/>
      <c r="AGZ954" s="337"/>
      <c r="AHA954" s="337"/>
      <c r="AHB954" s="337"/>
      <c r="AHC954" s="337"/>
      <c r="AHD954" s="337"/>
      <c r="AHE954" s="337"/>
      <c r="AHF954" s="337"/>
      <c r="AHG954" s="337"/>
      <c r="AHH954" s="337"/>
      <c r="AHI954" s="337"/>
      <c r="AHJ954" s="337"/>
      <c r="AHK954" s="337"/>
      <c r="AHL954" s="337"/>
      <c r="AHM954" s="337"/>
      <c r="AHN954" s="337"/>
      <c r="AHO954" s="337"/>
      <c r="AHP954" s="337"/>
      <c r="AHQ954" s="337"/>
      <c r="AHR954" s="337"/>
      <c r="AHS954" s="337"/>
      <c r="AHT954" s="337"/>
      <c r="AHU954" s="337"/>
      <c r="AHV954" s="337"/>
      <c r="AHW954" s="337"/>
      <c r="AHX954" s="337"/>
      <c r="AHY954" s="337"/>
      <c r="AHZ954" s="337"/>
      <c r="AIA954" s="337"/>
      <c r="AIB954" s="337"/>
      <c r="AIC954" s="337"/>
      <c r="AID954" s="337"/>
      <c r="AIE954" s="337"/>
      <c r="AIF954" s="337"/>
      <c r="AIG954" s="337"/>
      <c r="AIH954" s="337"/>
      <c r="AII954" s="337"/>
      <c r="AIJ954" s="337"/>
      <c r="AIK954" s="337"/>
      <c r="AIL954" s="337"/>
      <c r="AIM954" s="337"/>
      <c r="AIN954" s="337"/>
      <c r="AIO954" s="337"/>
      <c r="AIP954" s="337"/>
      <c r="AIQ954" s="337"/>
      <c r="AIR954" s="337"/>
      <c r="AIS954" s="337"/>
      <c r="AIT954" s="337"/>
      <c r="AIU954" s="337"/>
      <c r="AIV954" s="337"/>
      <c r="AIW954" s="337"/>
      <c r="AIX954" s="337"/>
      <c r="AIY954" s="337"/>
      <c r="AIZ954" s="337"/>
      <c r="AJA954" s="337"/>
      <c r="AJB954" s="337"/>
      <c r="AJC954" s="337"/>
      <c r="AJD954" s="337"/>
      <c r="AJE954" s="337"/>
      <c r="AJF954" s="337"/>
      <c r="AJG954" s="337"/>
      <c r="AJH954" s="337"/>
      <c r="AJI954" s="337"/>
      <c r="AJJ954" s="337"/>
      <c r="AJK954" s="337"/>
      <c r="AJL954" s="337"/>
      <c r="AJM954" s="337"/>
      <c r="AJN954" s="337"/>
      <c r="AJO954" s="337"/>
      <c r="AJP954" s="337"/>
      <c r="AJQ954" s="337"/>
      <c r="AJR954" s="337"/>
      <c r="AJS954" s="337"/>
      <c r="AJT954" s="337"/>
      <c r="AJU954" s="337"/>
      <c r="AJV954" s="337"/>
      <c r="AJW954" s="337"/>
      <c r="AJX954" s="337"/>
      <c r="AJY954" s="337"/>
      <c r="AJZ954" s="337"/>
      <c r="AKA954" s="337"/>
      <c r="AKB954" s="337"/>
      <c r="AKC954" s="337"/>
      <c r="AKD954" s="337"/>
      <c r="AKE954" s="337"/>
      <c r="AKF954" s="337"/>
      <c r="AKG954" s="337"/>
      <c r="AKH954" s="337"/>
      <c r="AKI954" s="337"/>
      <c r="AKJ954" s="337"/>
      <c r="AKK954" s="337"/>
      <c r="AKL954" s="337"/>
      <c r="AKM954" s="337"/>
      <c r="AKN954" s="337"/>
      <c r="AKO954" s="337"/>
      <c r="AKP954" s="337"/>
      <c r="AKQ954" s="337"/>
      <c r="AKR954" s="337"/>
      <c r="AKS954" s="337"/>
      <c r="AKT954" s="337"/>
      <c r="AKU954" s="337"/>
      <c r="AKV954" s="337"/>
      <c r="AKW954" s="337"/>
      <c r="AKX954" s="337"/>
      <c r="AKY954" s="337"/>
      <c r="AKZ954" s="337"/>
      <c r="ALA954" s="337"/>
      <c r="ALB954" s="337"/>
      <c r="ALC954" s="337"/>
      <c r="ALD954" s="337"/>
      <c r="ALE954" s="337"/>
      <c r="ALF954" s="337"/>
      <c r="ALG954" s="337"/>
      <c r="ALH954" s="337"/>
      <c r="ALI954" s="337"/>
      <c r="ALJ954" s="337"/>
      <c r="ALK954" s="337"/>
      <c r="ALL954" s="337"/>
      <c r="ALM954" s="337"/>
      <c r="ALN954" s="337"/>
      <c r="ALO954" s="337"/>
      <c r="ALP954" s="337"/>
      <c r="ALQ954" s="337"/>
      <c r="ALR954" s="337"/>
      <c r="ALS954" s="337"/>
      <c r="ALT954" s="337"/>
      <c r="ALU954" s="337"/>
      <c r="ALV954" s="337"/>
      <c r="ALW954" s="337"/>
      <c r="ALX954" s="337"/>
      <c r="ALY954" s="337"/>
      <c r="ALZ954" s="337"/>
      <c r="AMA954" s="337"/>
      <c r="AMB954" s="337"/>
      <c r="AMC954" s="337"/>
      <c r="AMD954" s="337"/>
      <c r="AME954" s="337"/>
      <c r="AMF954" s="337"/>
      <c r="AMG954" s="337"/>
      <c r="AMH954" s="337"/>
      <c r="AMI954" s="337"/>
      <c r="AMJ954" s="337"/>
      <c r="AMK954" s="337"/>
      <c r="AML954" s="337"/>
      <c r="AMM954" s="337"/>
      <c r="AMN954" s="337"/>
      <c r="AMO954" s="337"/>
      <c r="AMP954" s="337"/>
      <c r="AMQ954" s="337"/>
      <c r="AMR954" s="337"/>
      <c r="AMS954" s="337"/>
      <c r="AMT954" s="337"/>
      <c r="AMU954" s="337"/>
      <c r="AMV954" s="337"/>
      <c r="AMW954" s="337"/>
      <c r="AMX954" s="337"/>
      <c r="AMY954" s="337"/>
      <c r="AMZ954" s="337"/>
      <c r="ANA954" s="337"/>
      <c r="ANB954" s="337"/>
      <c r="ANC954" s="337"/>
      <c r="AND954" s="337"/>
      <c r="ANE954" s="337"/>
      <c r="ANF954" s="337"/>
      <c r="ANG954" s="337"/>
      <c r="ANH954" s="337"/>
      <c r="ANI954" s="337"/>
      <c r="ANJ954" s="337"/>
      <c r="ANK954" s="337"/>
      <c r="ANL954" s="337"/>
      <c r="ANM954" s="337"/>
      <c r="ANN954" s="337"/>
      <c r="ANO954" s="337"/>
      <c r="ANP954" s="337"/>
      <c r="ANQ954" s="337"/>
      <c r="ANR954" s="337"/>
      <c r="ANS954" s="337"/>
      <c r="ANT954" s="337"/>
      <c r="ANU954" s="337"/>
      <c r="ANV954" s="337"/>
      <c r="ANW954" s="337"/>
      <c r="ANX954" s="337"/>
      <c r="ANY954" s="337"/>
      <c r="ANZ954" s="337"/>
      <c r="AOA954" s="337"/>
      <c r="AOB954" s="337"/>
      <c r="AOC954" s="337"/>
      <c r="AOD954" s="337"/>
      <c r="AOE954" s="337"/>
      <c r="AOF954" s="337"/>
      <c r="AOG954" s="337"/>
      <c r="AOH954" s="337"/>
      <c r="AOI954" s="337"/>
      <c r="AOJ954" s="337"/>
      <c r="AOK954" s="337"/>
      <c r="AOL954" s="337"/>
      <c r="AOM954" s="337"/>
      <c r="AON954" s="337"/>
      <c r="AOO954" s="337"/>
      <c r="AOP954" s="337"/>
      <c r="AOQ954" s="337"/>
      <c r="AOR954" s="337"/>
      <c r="AOS954" s="337"/>
      <c r="AOT954" s="337"/>
      <c r="AOU954" s="337"/>
      <c r="AOV954" s="337"/>
      <c r="AOW954" s="337"/>
      <c r="AOX954" s="337"/>
      <c r="AOY954" s="337"/>
      <c r="AOZ954" s="337"/>
      <c r="APA954" s="337"/>
      <c r="APB954" s="337"/>
      <c r="APC954" s="337"/>
      <c r="APD954" s="337"/>
      <c r="APE954" s="337"/>
      <c r="APF954" s="337"/>
      <c r="APG954" s="337"/>
      <c r="APH954" s="337"/>
      <c r="API954" s="337"/>
      <c r="APJ954" s="337"/>
      <c r="APK954" s="337"/>
      <c r="APL954" s="337"/>
      <c r="APM954" s="337"/>
      <c r="APN954" s="337"/>
      <c r="APO954" s="337"/>
      <c r="APP954" s="337"/>
      <c r="APQ954" s="337"/>
      <c r="APR954" s="337"/>
      <c r="APS954" s="337"/>
      <c r="APT954" s="337"/>
      <c r="APU954" s="337"/>
      <c r="APV954" s="337"/>
      <c r="APW954" s="337"/>
      <c r="APX954" s="337"/>
      <c r="APY954" s="337"/>
      <c r="APZ954" s="337"/>
      <c r="AQA954" s="337"/>
      <c r="AQB954" s="337"/>
      <c r="AQC954" s="337"/>
      <c r="AQD954" s="337"/>
      <c r="AQE954" s="337"/>
      <c r="AQF954" s="337"/>
      <c r="AQG954" s="337"/>
      <c r="AQH954" s="337"/>
      <c r="AQI954" s="337"/>
      <c r="AQJ954" s="337"/>
      <c r="AQK954" s="337"/>
      <c r="AQL954" s="337"/>
      <c r="AQM954" s="337"/>
      <c r="AQN954" s="337"/>
      <c r="AQO954" s="337"/>
      <c r="AQP954" s="337"/>
      <c r="AQQ954" s="337"/>
      <c r="AQR954" s="337"/>
      <c r="AQS954" s="337"/>
      <c r="AQT954" s="337"/>
      <c r="AQU954" s="337"/>
      <c r="AQV954" s="337"/>
      <c r="AQW954" s="337"/>
      <c r="AQX954" s="337"/>
      <c r="AQY954" s="337"/>
      <c r="AQZ954" s="337"/>
      <c r="ARA954" s="337"/>
      <c r="ARB954" s="337"/>
      <c r="ARC954" s="337"/>
      <c r="ARD954" s="337"/>
      <c r="ARE954" s="337"/>
      <c r="ARF954" s="337"/>
      <c r="ARG954" s="337"/>
      <c r="ARH954" s="337"/>
      <c r="ARI954" s="337"/>
      <c r="ARJ954" s="337"/>
      <c r="ARK954" s="337"/>
      <c r="ARL954" s="337"/>
      <c r="ARM954" s="337"/>
      <c r="ARN954" s="337"/>
      <c r="ARO954" s="337"/>
      <c r="ARP954" s="337"/>
      <c r="ARQ954" s="337"/>
      <c r="ARR954" s="337"/>
      <c r="ARS954" s="337"/>
      <c r="ART954" s="337"/>
      <c r="ARU954" s="337"/>
      <c r="ARV954" s="337"/>
      <c r="ARW954" s="337"/>
      <c r="ARX954" s="337"/>
      <c r="ARY954" s="337"/>
      <c r="ARZ954" s="337"/>
      <c r="ASA954" s="337"/>
      <c r="ASB954" s="337"/>
      <c r="ASC954" s="337"/>
      <c r="ASD954" s="337"/>
      <c r="ASE954" s="337"/>
      <c r="ASF954" s="337"/>
      <c r="ASG954" s="337"/>
      <c r="ASH954" s="337"/>
      <c r="ASI954" s="337"/>
      <c r="ASJ954" s="337"/>
      <c r="ASK954" s="337"/>
      <c r="ASL954" s="337"/>
      <c r="ASM954" s="337"/>
      <c r="ASN954" s="337"/>
      <c r="ASO954" s="337"/>
      <c r="ASP954" s="337"/>
      <c r="ASQ954" s="337"/>
      <c r="ASR954" s="337"/>
      <c r="ASS954" s="337"/>
      <c r="AST954" s="337"/>
      <c r="ASU954" s="337"/>
      <c r="ASV954" s="337"/>
      <c r="ASW954" s="337"/>
      <c r="ASX954" s="337"/>
      <c r="ASY954" s="337"/>
      <c r="ASZ954" s="337"/>
      <c r="ATA954" s="337"/>
      <c r="ATB954" s="337"/>
      <c r="ATC954" s="337"/>
      <c r="ATD954" s="337"/>
      <c r="ATE954" s="337"/>
      <c r="ATF954" s="337"/>
      <c r="ATG954" s="337"/>
      <c r="ATH954" s="337"/>
      <c r="ATI954" s="337"/>
      <c r="ATJ954" s="337"/>
      <c r="ATK954" s="337"/>
      <c r="ATL954" s="337"/>
      <c r="ATM954" s="337"/>
      <c r="ATN954" s="337"/>
      <c r="ATO954" s="337"/>
      <c r="ATP954" s="337"/>
      <c r="ATQ954" s="337"/>
      <c r="ATR954" s="337"/>
      <c r="ATS954" s="337"/>
      <c r="ATT954" s="337"/>
      <c r="ATU954" s="337"/>
      <c r="ATV954" s="337"/>
      <c r="ATW954" s="337"/>
      <c r="ATX954" s="337"/>
      <c r="ATY954" s="337"/>
      <c r="ATZ954" s="337"/>
      <c r="AUA954" s="337"/>
      <c r="AUB954" s="337"/>
      <c r="AUC954" s="337"/>
      <c r="AUD954" s="337"/>
      <c r="AUE954" s="337"/>
      <c r="AUF954" s="337"/>
      <c r="AUG954" s="337"/>
      <c r="AUH954" s="337"/>
      <c r="AUI954" s="337"/>
      <c r="AUJ954" s="337"/>
      <c r="AUK954" s="337"/>
      <c r="AUL954" s="337"/>
      <c r="AUM954" s="337"/>
      <c r="AUN954" s="337"/>
      <c r="AUO954" s="337"/>
      <c r="AUP954" s="337"/>
      <c r="AUQ954" s="337"/>
      <c r="AUR954" s="337"/>
      <c r="AUS954" s="337"/>
      <c r="AUT954" s="337"/>
      <c r="AUU954" s="337"/>
      <c r="AUV954" s="337"/>
      <c r="AUW954" s="337"/>
      <c r="AUX954" s="337"/>
      <c r="AUY954" s="337"/>
      <c r="AUZ954" s="337"/>
      <c r="AVA954" s="337"/>
      <c r="AVB954" s="337"/>
      <c r="AVC954" s="337"/>
      <c r="AVD954" s="337"/>
      <c r="AVE954" s="337"/>
      <c r="AVF954" s="337"/>
      <c r="AVG954" s="337"/>
      <c r="AVH954" s="337"/>
      <c r="AVI954" s="337"/>
      <c r="AVJ954" s="337"/>
      <c r="AVK954" s="337"/>
      <c r="AVL954" s="337"/>
      <c r="AVM954" s="337"/>
      <c r="AVN954" s="337"/>
      <c r="AVO954" s="337"/>
      <c r="AVP954" s="337"/>
      <c r="AVQ954" s="337"/>
      <c r="AVR954" s="337"/>
      <c r="AVS954" s="337"/>
      <c r="AVT954" s="337"/>
      <c r="AVU954" s="337"/>
      <c r="AVV954" s="337"/>
      <c r="AVW954" s="337"/>
      <c r="AVX954" s="337"/>
      <c r="AVY954" s="337"/>
      <c r="AVZ954" s="337"/>
      <c r="AWA954" s="337"/>
      <c r="AWB954" s="337"/>
      <c r="AWC954" s="337"/>
      <c r="AWD954" s="337"/>
      <c r="AWE954" s="337"/>
      <c r="AWF954" s="337"/>
      <c r="AWG954" s="337"/>
      <c r="AWH954" s="337"/>
      <c r="AWI954" s="337"/>
      <c r="AWJ954" s="337"/>
      <c r="AWK954" s="337"/>
      <c r="AWL954" s="337"/>
      <c r="AWM954" s="337"/>
      <c r="AWN954" s="337"/>
      <c r="AWO954" s="337"/>
      <c r="AWP954" s="337"/>
      <c r="AWQ954" s="337"/>
      <c r="AWR954" s="337"/>
      <c r="AWS954" s="337"/>
      <c r="AWT954" s="337"/>
      <c r="AWU954" s="337"/>
      <c r="AWV954" s="337"/>
      <c r="AWW954" s="337"/>
      <c r="AWX954" s="337"/>
      <c r="AWY954" s="337"/>
      <c r="AWZ954" s="337"/>
      <c r="AXA954" s="337"/>
      <c r="AXB954" s="337"/>
      <c r="AXC954" s="337"/>
      <c r="AXD954" s="337"/>
      <c r="AXE954" s="337"/>
      <c r="AXF954" s="337"/>
      <c r="AXG954" s="337"/>
      <c r="AXH954" s="337"/>
      <c r="AXI954" s="337"/>
      <c r="AXJ954" s="337"/>
      <c r="AXK954" s="337"/>
      <c r="AXL954" s="337"/>
      <c r="AXM954" s="337"/>
      <c r="AXN954" s="337"/>
      <c r="AXO954" s="337"/>
      <c r="AXP954" s="337"/>
      <c r="AXQ954" s="337"/>
      <c r="AXR954" s="337"/>
      <c r="AXS954" s="337"/>
      <c r="AXT954" s="337"/>
      <c r="AXU954" s="337"/>
      <c r="AXV954" s="337"/>
      <c r="AXW954" s="337"/>
      <c r="AXX954" s="337"/>
      <c r="AXY954" s="337"/>
      <c r="AXZ954" s="337"/>
      <c r="AYA954" s="337"/>
      <c r="AYB954" s="337"/>
      <c r="AYC954" s="337"/>
      <c r="AYD954" s="337"/>
      <c r="AYE954" s="337"/>
      <c r="AYF954" s="337"/>
      <c r="AYG954" s="337"/>
      <c r="AYH954" s="337"/>
      <c r="AYI954" s="337"/>
      <c r="AYJ954" s="337"/>
      <c r="AYK954" s="337"/>
      <c r="AYL954" s="337"/>
      <c r="AYM954" s="337"/>
      <c r="AYN954" s="337"/>
      <c r="AYO954" s="337"/>
      <c r="AYP954" s="337"/>
      <c r="AYQ954" s="337"/>
      <c r="AYR954" s="337"/>
      <c r="AYS954" s="337"/>
      <c r="AYT954" s="337"/>
      <c r="AYU954" s="337"/>
      <c r="AYV954" s="337"/>
      <c r="AYW954" s="337"/>
      <c r="AYX954" s="337"/>
      <c r="AYY954" s="337"/>
      <c r="AYZ954" s="337"/>
      <c r="AZA954" s="337"/>
      <c r="AZB954" s="337"/>
      <c r="AZC954" s="337"/>
      <c r="AZD954" s="337"/>
      <c r="AZE954" s="337"/>
      <c r="AZF954" s="337"/>
      <c r="AZG954" s="337"/>
      <c r="AZH954" s="337"/>
      <c r="AZI954" s="337"/>
      <c r="AZJ954" s="337"/>
      <c r="AZK954" s="337"/>
      <c r="AZL954" s="337"/>
      <c r="AZM954" s="337"/>
      <c r="AZN954" s="337"/>
      <c r="AZO954" s="337"/>
      <c r="AZP954" s="337"/>
      <c r="AZQ954" s="337"/>
      <c r="AZR954" s="337"/>
      <c r="AZS954" s="337"/>
      <c r="AZT954" s="337"/>
      <c r="AZU954" s="337"/>
      <c r="AZV954" s="337"/>
      <c r="AZW954" s="337"/>
      <c r="AZX954" s="337"/>
      <c r="AZY954" s="337"/>
      <c r="AZZ954" s="337"/>
      <c r="BAA954" s="337"/>
      <c r="BAB954" s="337"/>
      <c r="BAC954" s="337"/>
      <c r="BAD954" s="337"/>
      <c r="BAE954" s="337"/>
      <c r="BAF954" s="337"/>
      <c r="BAG954" s="337"/>
      <c r="BAH954" s="337"/>
      <c r="BAI954" s="337"/>
      <c r="BAJ954" s="337"/>
      <c r="BAK954" s="337"/>
      <c r="BAL954" s="337"/>
      <c r="BAM954" s="337"/>
      <c r="BAN954" s="337"/>
      <c r="BAO954" s="337"/>
      <c r="BAP954" s="337"/>
      <c r="BAQ954" s="337"/>
      <c r="BAR954" s="337"/>
      <c r="BAS954" s="337"/>
      <c r="BAT954" s="337"/>
      <c r="BAU954" s="337"/>
      <c r="BAV954" s="337"/>
      <c r="BAW954" s="337"/>
      <c r="BAX954" s="337"/>
      <c r="BAY954" s="337"/>
      <c r="BAZ954" s="337"/>
      <c r="BBA954" s="337"/>
      <c r="BBB954" s="337"/>
      <c r="BBC954" s="337"/>
      <c r="BBD954" s="337"/>
      <c r="BBE954" s="337"/>
      <c r="BBF954" s="337"/>
      <c r="BBG954" s="337"/>
      <c r="BBH954" s="337"/>
      <c r="BBI954" s="337"/>
      <c r="BBJ954" s="337"/>
      <c r="BBK954" s="337"/>
      <c r="BBL954" s="337"/>
      <c r="BBM954" s="337"/>
      <c r="BBN954" s="337"/>
      <c r="BBO954" s="337"/>
      <c r="BBP954" s="337"/>
      <c r="BBQ954" s="337"/>
      <c r="BBR954" s="337"/>
      <c r="BBS954" s="337"/>
      <c r="BBT954" s="337"/>
      <c r="BBU954" s="337"/>
      <c r="BBV954" s="337"/>
      <c r="BBW954" s="337"/>
      <c r="BBX954" s="337"/>
      <c r="BBY954" s="337"/>
      <c r="BBZ954" s="337"/>
      <c r="BCA954" s="337"/>
      <c r="BCB954" s="337"/>
      <c r="BCC954" s="337"/>
      <c r="BCD954" s="337"/>
      <c r="BCE954" s="337"/>
      <c r="BCF954" s="337"/>
      <c r="BCG954" s="337"/>
      <c r="BCH954" s="337"/>
      <c r="BCI954" s="337"/>
      <c r="BCJ954" s="337"/>
      <c r="BCK954" s="337"/>
      <c r="BCL954" s="337"/>
      <c r="BCM954" s="337"/>
      <c r="BCN954" s="337"/>
      <c r="BCO954" s="337"/>
      <c r="BCP954" s="337"/>
      <c r="BCQ954" s="337"/>
      <c r="BCR954" s="337"/>
      <c r="BCS954" s="337"/>
      <c r="BCT954" s="337"/>
      <c r="BCU954" s="337"/>
      <c r="BCV954" s="337"/>
      <c r="BCW954" s="337"/>
      <c r="BCX954" s="337"/>
      <c r="BCY954" s="337"/>
      <c r="BCZ954" s="337"/>
      <c r="BDA954" s="337"/>
      <c r="BDB954" s="337"/>
      <c r="BDC954" s="337"/>
      <c r="BDD954" s="337"/>
      <c r="BDE954" s="337"/>
      <c r="BDF954" s="337"/>
      <c r="BDG954" s="337"/>
      <c r="BDH954" s="337"/>
      <c r="BDI954" s="337"/>
      <c r="BDJ954" s="337"/>
      <c r="BDK954" s="337"/>
      <c r="BDL954" s="337"/>
      <c r="BDM954" s="337"/>
      <c r="BDN954" s="337"/>
      <c r="BDO954" s="337"/>
      <c r="BDP954" s="337"/>
      <c r="BDQ954" s="337"/>
      <c r="BDR954" s="337"/>
      <c r="BDS954" s="337"/>
      <c r="BDT954" s="337"/>
      <c r="BDU954" s="337"/>
      <c r="BDV954" s="337"/>
      <c r="BDW954" s="337"/>
      <c r="BDX954" s="337"/>
      <c r="BDY954" s="337"/>
      <c r="BDZ954" s="337"/>
      <c r="BEA954" s="337"/>
      <c r="BEB954" s="337"/>
      <c r="BEC954" s="337"/>
      <c r="BED954" s="337"/>
      <c r="BEE954" s="337"/>
      <c r="BEF954" s="337"/>
      <c r="BEG954" s="337"/>
      <c r="BEH954" s="337"/>
      <c r="BEI954" s="337"/>
      <c r="BEJ954" s="337"/>
      <c r="BEK954" s="337"/>
      <c r="BEL954" s="337"/>
      <c r="BEM954" s="337"/>
      <c r="BEN954" s="337"/>
      <c r="BEO954" s="337"/>
      <c r="BEP954" s="337"/>
      <c r="BEQ954" s="337"/>
      <c r="BER954" s="337"/>
      <c r="BES954" s="337"/>
      <c r="BET954" s="337"/>
      <c r="BEU954" s="337"/>
      <c r="BEV954" s="337"/>
      <c r="BEW954" s="337"/>
      <c r="BEX954" s="337"/>
      <c r="BEY954" s="337"/>
      <c r="BEZ954" s="337"/>
      <c r="BFA954" s="337"/>
      <c r="BFB954" s="337"/>
      <c r="BFC954" s="337"/>
      <c r="BFD954" s="337"/>
      <c r="BFE954" s="337"/>
      <c r="BFF954" s="337"/>
      <c r="BFG954" s="337"/>
      <c r="BFH954" s="337"/>
      <c r="BFI954" s="337"/>
      <c r="BFJ954" s="337"/>
      <c r="BFK954" s="337"/>
      <c r="BFL954" s="337"/>
      <c r="BFM954" s="337"/>
      <c r="BFN954" s="337"/>
      <c r="BFO954" s="337"/>
      <c r="BFP954" s="337"/>
      <c r="BFQ954" s="337"/>
      <c r="BFR954" s="337"/>
      <c r="BFS954" s="337"/>
      <c r="BFT954" s="337"/>
      <c r="BFU954" s="337"/>
      <c r="BFV954" s="337"/>
      <c r="BFW954" s="337"/>
      <c r="BFX954" s="337"/>
      <c r="BFY954" s="337"/>
      <c r="BFZ954" s="337"/>
      <c r="BGA954" s="337"/>
      <c r="BGB954" s="337"/>
      <c r="BGC954" s="337"/>
      <c r="BGD954" s="337"/>
      <c r="BGE954" s="337"/>
      <c r="BGF954" s="337"/>
      <c r="BGG954" s="337"/>
      <c r="BGH954" s="337"/>
      <c r="BGI954" s="337"/>
      <c r="BGJ954" s="337"/>
      <c r="BGK954" s="337"/>
      <c r="BGL954" s="337"/>
      <c r="BGM954" s="337"/>
      <c r="BGN954" s="337"/>
      <c r="BGO954" s="337"/>
      <c r="BGP954" s="337"/>
      <c r="BGQ954" s="337"/>
      <c r="BGR954" s="337"/>
      <c r="BGS954" s="337"/>
      <c r="BGT954" s="337"/>
      <c r="BGU954" s="337"/>
      <c r="BGV954" s="337"/>
      <c r="BGW954" s="337"/>
      <c r="BGX954" s="337"/>
      <c r="BGY954" s="337"/>
      <c r="BGZ954" s="337"/>
      <c r="BHA954" s="337"/>
      <c r="BHB954" s="337"/>
      <c r="BHC954" s="337"/>
      <c r="BHD954" s="337"/>
      <c r="BHE954" s="337"/>
      <c r="BHF954" s="337"/>
      <c r="BHG954" s="337"/>
      <c r="BHH954" s="337"/>
      <c r="BHI954" s="337"/>
      <c r="BHJ954" s="337"/>
      <c r="BHK954" s="337"/>
      <c r="BHL954" s="337"/>
      <c r="BHM954" s="337"/>
      <c r="BHN954" s="337"/>
      <c r="BHO954" s="337"/>
      <c r="BHP954" s="337"/>
      <c r="BHQ954" s="337"/>
      <c r="BHR954" s="337"/>
      <c r="BHS954" s="337"/>
      <c r="BHT954" s="337"/>
      <c r="BHU954" s="337"/>
      <c r="BHV954" s="337"/>
      <c r="BHW954" s="337"/>
      <c r="BHX954" s="337"/>
      <c r="BHY954" s="337"/>
      <c r="BHZ954" s="337"/>
      <c r="BIA954" s="337"/>
      <c r="BIB954" s="337"/>
      <c r="BIC954" s="337"/>
      <c r="BID954" s="337"/>
      <c r="BIE954" s="337"/>
      <c r="BIF954" s="337"/>
      <c r="BIG954" s="337"/>
      <c r="BIH954" s="337"/>
      <c r="BII954" s="337"/>
      <c r="BIJ954" s="337"/>
      <c r="BIK954" s="337"/>
      <c r="BIL954" s="337"/>
      <c r="BIM954" s="337"/>
      <c r="BIN954" s="337"/>
      <c r="BIO954" s="337"/>
      <c r="BIP954" s="337"/>
      <c r="BIQ954" s="337"/>
      <c r="BIR954" s="337"/>
      <c r="BIS954" s="337"/>
      <c r="BIT954" s="337"/>
      <c r="BIU954" s="337"/>
      <c r="BIV954" s="337"/>
      <c r="BIW954" s="337"/>
      <c r="BIX954" s="337"/>
      <c r="BIY954" s="337"/>
      <c r="BIZ954" s="337"/>
      <c r="BJA954" s="337"/>
      <c r="BJB954" s="337"/>
      <c r="BJC954" s="337"/>
      <c r="BJD954" s="337"/>
      <c r="BJE954" s="337"/>
      <c r="BJF954" s="337"/>
      <c r="BJG954" s="337"/>
      <c r="BJH954" s="337"/>
      <c r="BJI954" s="337"/>
      <c r="BJJ954" s="337"/>
      <c r="BJK954" s="337"/>
      <c r="BJL954" s="337"/>
      <c r="BJM954" s="337"/>
      <c r="BJN954" s="337"/>
      <c r="BJO954" s="337"/>
      <c r="BJP954" s="337"/>
      <c r="BJQ954" s="337"/>
      <c r="BJR954" s="337"/>
      <c r="BJS954" s="337"/>
      <c r="BJT954" s="337"/>
      <c r="BJU954" s="337"/>
      <c r="BJV954" s="337"/>
      <c r="BJW954" s="337"/>
      <c r="BJX954" s="337"/>
      <c r="BJY954" s="337"/>
      <c r="BJZ954" s="337"/>
      <c r="BKA954" s="337"/>
      <c r="BKB954" s="337"/>
      <c r="BKC954" s="337"/>
      <c r="BKD954" s="337"/>
      <c r="BKE954" s="337"/>
      <c r="BKF954" s="337"/>
      <c r="BKG954" s="337"/>
      <c r="BKH954" s="337"/>
      <c r="BKI954" s="337"/>
      <c r="BKJ954" s="337"/>
      <c r="BKK954" s="337"/>
      <c r="BKL954" s="337"/>
      <c r="BKM954" s="337"/>
      <c r="BKN954" s="337"/>
      <c r="BKO954" s="337"/>
      <c r="BKP954" s="337"/>
      <c r="BKQ954" s="337"/>
      <c r="BKR954" s="337"/>
      <c r="BKS954" s="337"/>
      <c r="BKT954" s="337"/>
      <c r="BKU954" s="337"/>
      <c r="BKV954" s="337"/>
      <c r="BKW954" s="337"/>
      <c r="BKX954" s="337"/>
      <c r="BKY954" s="337"/>
      <c r="BKZ954" s="337"/>
      <c r="BLA954" s="337"/>
      <c r="BLB954" s="337"/>
      <c r="BLC954" s="337"/>
      <c r="BLD954" s="337"/>
      <c r="BLE954" s="337"/>
      <c r="BLF954" s="337"/>
      <c r="BLG954" s="337"/>
      <c r="BLH954" s="337"/>
      <c r="BLI954" s="337"/>
      <c r="BLJ954" s="337"/>
      <c r="BLK954" s="337"/>
      <c r="BLL954" s="337"/>
      <c r="BLM954" s="337"/>
      <c r="BLN954" s="337"/>
      <c r="BLO954" s="337"/>
      <c r="BLP954" s="337"/>
      <c r="BLQ954" s="337"/>
      <c r="BLR954" s="337"/>
      <c r="BLS954" s="337"/>
      <c r="BLT954" s="337"/>
      <c r="BLU954" s="337"/>
      <c r="BLV954" s="337"/>
      <c r="BLW954" s="337"/>
      <c r="BLX954" s="337"/>
      <c r="BLY954" s="337"/>
      <c r="BLZ954" s="337"/>
      <c r="BMA954" s="337"/>
      <c r="BMB954" s="337"/>
      <c r="BMC954" s="337"/>
      <c r="BMD954" s="337"/>
      <c r="BME954" s="337"/>
      <c r="BMF954" s="337"/>
      <c r="BMG954" s="337"/>
      <c r="BMH954" s="337"/>
      <c r="BMI954" s="337"/>
      <c r="BMJ954" s="337"/>
      <c r="BMK954" s="337"/>
      <c r="BML954" s="337"/>
      <c r="BMM954" s="337"/>
      <c r="BMN954" s="337"/>
      <c r="BMO954" s="337"/>
      <c r="BMP954" s="337"/>
      <c r="BMQ954" s="337"/>
      <c r="BMR954" s="337"/>
      <c r="BMS954" s="337"/>
      <c r="BMT954" s="337"/>
      <c r="BMU954" s="337"/>
      <c r="BMV954" s="337"/>
      <c r="BMW954" s="337"/>
      <c r="BMX954" s="337"/>
      <c r="BMY954" s="337"/>
      <c r="BMZ954" s="337"/>
      <c r="BNA954" s="337"/>
      <c r="BNB954" s="337"/>
      <c r="BNC954" s="337"/>
      <c r="BND954" s="337"/>
      <c r="BNE954" s="337"/>
      <c r="BNF954" s="337"/>
      <c r="BNG954" s="337"/>
      <c r="BNH954" s="337"/>
      <c r="BNI954" s="337"/>
      <c r="BNJ954" s="337"/>
      <c r="BNK954" s="337"/>
      <c r="BNL954" s="337"/>
      <c r="BNM954" s="337"/>
      <c r="BNN954" s="337"/>
      <c r="BNO954" s="337"/>
      <c r="BNP954" s="337"/>
      <c r="BNQ954" s="337"/>
      <c r="BNR954" s="337"/>
      <c r="BNS954" s="337"/>
      <c r="BNT954" s="337"/>
      <c r="BNU954" s="337"/>
      <c r="BNV954" s="337"/>
      <c r="BNW954" s="337"/>
      <c r="BNX954" s="337"/>
      <c r="BNY954" s="337"/>
      <c r="BNZ954" s="337"/>
      <c r="BOA954" s="337"/>
      <c r="BOB954" s="337"/>
      <c r="BOC954" s="337"/>
      <c r="BOD954" s="337"/>
      <c r="BOE954" s="337"/>
      <c r="BOF954" s="337"/>
      <c r="BOG954" s="337"/>
      <c r="BOH954" s="337"/>
      <c r="BOI954" s="337"/>
      <c r="BOJ954" s="337"/>
      <c r="BOK954" s="337"/>
      <c r="BOL954" s="337"/>
      <c r="BOM954" s="337"/>
      <c r="BON954" s="337"/>
      <c r="BOO954" s="337"/>
      <c r="BOP954" s="337"/>
      <c r="BOQ954" s="337"/>
      <c r="BOR954" s="337"/>
      <c r="BOS954" s="337"/>
      <c r="BOT954" s="337"/>
      <c r="BOU954" s="337"/>
      <c r="BOV954" s="337"/>
      <c r="BOW954" s="337"/>
      <c r="BOX954" s="337"/>
      <c r="BOY954" s="337"/>
      <c r="BOZ954" s="337"/>
      <c r="BPA954" s="337"/>
      <c r="BPB954" s="337"/>
      <c r="BPC954" s="337"/>
      <c r="BPD954" s="337"/>
      <c r="BPE954" s="337"/>
      <c r="BPF954" s="337"/>
      <c r="BPG954" s="337"/>
      <c r="BPH954" s="337"/>
      <c r="BPI954" s="337"/>
      <c r="BPJ954" s="337"/>
      <c r="BPK954" s="337"/>
      <c r="BPL954" s="337"/>
      <c r="BPM954" s="337"/>
      <c r="BPN954" s="337"/>
      <c r="BPO954" s="337"/>
      <c r="BPP954" s="337"/>
      <c r="BPQ954" s="337"/>
      <c r="BPR954" s="337"/>
      <c r="BPS954" s="337"/>
      <c r="BPT954" s="337"/>
      <c r="BPU954" s="337"/>
      <c r="BPV954" s="337"/>
      <c r="BPW954" s="337"/>
      <c r="BPX954" s="337"/>
      <c r="BPY954" s="337"/>
      <c r="BPZ954" s="337"/>
      <c r="BQA954" s="337"/>
      <c r="BQB954" s="337"/>
      <c r="BQC954" s="337"/>
      <c r="BQD954" s="337"/>
      <c r="BQE954" s="337"/>
      <c r="BQF954" s="337"/>
      <c r="BQG954" s="337"/>
      <c r="BQH954" s="337"/>
      <c r="BQI954" s="337"/>
      <c r="BQJ954" s="337"/>
      <c r="BQK954" s="337"/>
      <c r="BQL954" s="337"/>
      <c r="BQM954" s="337"/>
      <c r="BQN954" s="337"/>
      <c r="BQO954" s="337"/>
      <c r="BQP954" s="337"/>
      <c r="BQQ954" s="337"/>
      <c r="BQR954" s="337"/>
      <c r="BQS954" s="337"/>
      <c r="BQT954" s="337"/>
      <c r="BQU954" s="337"/>
      <c r="BQV954" s="337"/>
      <c r="BQW954" s="337"/>
      <c r="BQX954" s="337"/>
      <c r="BQY954" s="337"/>
      <c r="BQZ954" s="337"/>
      <c r="BRA954" s="337"/>
      <c r="BRB954" s="337"/>
      <c r="BRC954" s="337"/>
      <c r="BRD954" s="337"/>
      <c r="BRE954" s="337"/>
      <c r="BRF954" s="337"/>
      <c r="BRG954" s="337"/>
      <c r="BRH954" s="337"/>
      <c r="BRI954" s="337"/>
      <c r="BRJ954" s="337"/>
      <c r="BRK954" s="337"/>
      <c r="BRL954" s="337"/>
      <c r="BRM954" s="337"/>
      <c r="BRN954" s="337"/>
      <c r="BRO954" s="337"/>
      <c r="BRP954" s="337"/>
      <c r="BRQ954" s="337"/>
      <c r="BRR954" s="337"/>
      <c r="BRS954" s="337"/>
      <c r="BRT954" s="337"/>
      <c r="BRU954" s="337"/>
      <c r="BRV954" s="337"/>
      <c r="BRW954" s="337"/>
      <c r="BRX954" s="337"/>
      <c r="BRY954" s="337"/>
      <c r="BRZ954" s="337"/>
      <c r="BSA954" s="337"/>
      <c r="BSB954" s="337"/>
      <c r="BSC954" s="337"/>
      <c r="BSD954" s="337"/>
      <c r="BSE954" s="337"/>
      <c r="BSF954" s="337"/>
      <c r="BSG954" s="337"/>
      <c r="BSH954" s="337"/>
      <c r="BSI954" s="337"/>
      <c r="BSJ954" s="337"/>
      <c r="BSK954" s="337"/>
      <c r="BSL954" s="337"/>
      <c r="BSM954" s="337"/>
      <c r="BSN954" s="337"/>
      <c r="BSO954" s="337"/>
      <c r="BSP954" s="337"/>
      <c r="BSQ954" s="337"/>
      <c r="BSR954" s="337"/>
      <c r="BSS954" s="337"/>
      <c r="BST954" s="337"/>
      <c r="BSU954" s="337"/>
      <c r="BSV954" s="337"/>
      <c r="BSW954" s="337"/>
      <c r="BSX954" s="337"/>
      <c r="BSY954" s="337"/>
      <c r="BSZ954" s="337"/>
      <c r="BTA954" s="337"/>
      <c r="BTB954" s="337"/>
      <c r="BTC954" s="337"/>
      <c r="BTD954" s="337"/>
      <c r="BTE954" s="337"/>
      <c r="BTF954" s="337"/>
      <c r="BTG954" s="337"/>
      <c r="BTH954" s="337"/>
      <c r="BTI954" s="337"/>
      <c r="BTJ954" s="337"/>
      <c r="BTK954" s="337"/>
      <c r="BTL954" s="337"/>
      <c r="BTM954" s="337"/>
      <c r="BTN954" s="337"/>
      <c r="BTO954" s="337"/>
      <c r="BTP954" s="337"/>
      <c r="BTQ954" s="337"/>
      <c r="BTR954" s="337"/>
      <c r="BTS954" s="337"/>
      <c r="BTT954" s="337"/>
      <c r="BTU954" s="337"/>
      <c r="BTV954" s="337"/>
      <c r="BTW954" s="337"/>
      <c r="BTX954" s="337"/>
      <c r="BTY954" s="337"/>
      <c r="BTZ954" s="337"/>
      <c r="BUA954" s="337"/>
      <c r="BUB954" s="337"/>
      <c r="BUC954" s="337"/>
      <c r="BUD954" s="337"/>
      <c r="BUE954" s="337"/>
      <c r="BUF954" s="337"/>
      <c r="BUG954" s="337"/>
      <c r="BUH954" s="337"/>
      <c r="BUI954" s="337"/>
      <c r="BUJ954" s="337"/>
      <c r="BUK954" s="337"/>
      <c r="BUL954" s="337"/>
      <c r="BUM954" s="337"/>
      <c r="BUN954" s="337"/>
      <c r="BUO954" s="337"/>
      <c r="BUP954" s="337"/>
      <c r="BUQ954" s="337"/>
      <c r="BUR954" s="337"/>
      <c r="BUS954" s="337"/>
      <c r="BUT954" s="337"/>
      <c r="BUU954" s="337"/>
      <c r="BUV954" s="337"/>
      <c r="BUW954" s="337"/>
      <c r="BUX954" s="337"/>
      <c r="BUY954" s="337"/>
      <c r="BUZ954" s="337"/>
      <c r="BVA954" s="337"/>
      <c r="BVB954" s="337"/>
      <c r="BVC954" s="337"/>
      <c r="BVD954" s="337"/>
      <c r="BVE954" s="337"/>
      <c r="BVF954" s="337"/>
      <c r="BVG954" s="337"/>
      <c r="BVH954" s="337"/>
      <c r="BVI954" s="337"/>
      <c r="BVJ954" s="337"/>
      <c r="BVK954" s="337"/>
      <c r="BVL954" s="337"/>
      <c r="BVM954" s="337"/>
      <c r="BVN954" s="337"/>
      <c r="BVO954" s="337"/>
      <c r="BVP954" s="337"/>
      <c r="BVQ954" s="337"/>
      <c r="BVR954" s="337"/>
      <c r="BVS954" s="337"/>
      <c r="BVT954" s="337"/>
      <c r="BVU954" s="337"/>
      <c r="BVV954" s="337"/>
      <c r="BVW954" s="337"/>
      <c r="BVX954" s="337"/>
      <c r="BVY954" s="337"/>
      <c r="BVZ954" s="337"/>
      <c r="BWA954" s="337"/>
      <c r="BWB954" s="337"/>
      <c r="BWC954" s="337"/>
      <c r="BWD954" s="337"/>
      <c r="BWE954" s="337"/>
      <c r="BWF954" s="337"/>
      <c r="BWG954" s="337"/>
      <c r="BWH954" s="337"/>
      <c r="BWI954" s="337"/>
      <c r="BWJ954" s="337"/>
      <c r="BWK954" s="337"/>
      <c r="BWL954" s="337"/>
      <c r="BWM954" s="337"/>
      <c r="BWN954" s="337"/>
      <c r="BWO954" s="337"/>
      <c r="BWP954" s="337"/>
      <c r="BWQ954" s="337"/>
      <c r="BWR954" s="337"/>
      <c r="BWS954" s="337"/>
      <c r="BWT954" s="337"/>
      <c r="BWU954" s="337"/>
      <c r="BWV954" s="337"/>
      <c r="BWW954" s="337"/>
      <c r="BWX954" s="337"/>
      <c r="BWY954" s="337"/>
      <c r="BWZ954" s="337"/>
      <c r="BXA954" s="337"/>
      <c r="BXB954" s="337"/>
      <c r="BXC954" s="337"/>
      <c r="BXD954" s="337"/>
      <c r="BXE954" s="337"/>
      <c r="BXF954" s="337"/>
      <c r="BXG954" s="337"/>
      <c r="BXH954" s="337"/>
      <c r="BXI954" s="337"/>
      <c r="BXJ954" s="337"/>
      <c r="BXK954" s="337"/>
      <c r="BXL954" s="337"/>
      <c r="BXM954" s="337"/>
      <c r="BXN954" s="337"/>
      <c r="BXO954" s="337"/>
      <c r="BXP954" s="337"/>
      <c r="BXQ954" s="337"/>
      <c r="BXR954" s="337"/>
      <c r="BXS954" s="337"/>
      <c r="BXT954" s="337"/>
      <c r="BXU954" s="337"/>
      <c r="BXV954" s="337"/>
      <c r="BXW954" s="337"/>
      <c r="BXX954" s="337"/>
      <c r="BXY954" s="337"/>
      <c r="BXZ954" s="337"/>
      <c r="BYA954" s="337"/>
      <c r="BYB954" s="337"/>
      <c r="BYC954" s="337"/>
      <c r="BYD954" s="337"/>
      <c r="BYE954" s="337"/>
      <c r="BYF954" s="337"/>
      <c r="BYG954" s="337"/>
      <c r="BYH954" s="337"/>
      <c r="BYI954" s="337"/>
      <c r="BYJ954" s="337"/>
      <c r="BYK954" s="337"/>
      <c r="BYL954" s="337"/>
      <c r="BYM954" s="337"/>
      <c r="BYN954" s="337"/>
      <c r="BYO954" s="337"/>
      <c r="BYP954" s="337"/>
      <c r="BYQ954" s="337"/>
      <c r="BYR954" s="337"/>
      <c r="BYS954" s="337"/>
      <c r="BYT954" s="337"/>
      <c r="BYU954" s="337"/>
      <c r="BYV954" s="337"/>
      <c r="BYW954" s="337"/>
      <c r="BYX954" s="337"/>
      <c r="BYY954" s="337"/>
      <c r="BYZ954" s="337"/>
      <c r="BZA954" s="337"/>
      <c r="BZB954" s="337"/>
      <c r="BZC954" s="337"/>
      <c r="BZD954" s="337"/>
      <c r="BZE954" s="337"/>
      <c r="BZF954" s="337"/>
      <c r="BZG954" s="337"/>
      <c r="BZH954" s="337"/>
      <c r="BZI954" s="337"/>
      <c r="BZJ954" s="337"/>
      <c r="BZK954" s="337"/>
      <c r="BZL954" s="337"/>
      <c r="BZM954" s="337"/>
      <c r="BZN954" s="337"/>
      <c r="BZO954" s="337"/>
      <c r="BZP954" s="337"/>
      <c r="BZQ954" s="337"/>
      <c r="BZR954" s="337"/>
      <c r="BZS954" s="337"/>
      <c r="BZT954" s="337"/>
      <c r="BZU954" s="337"/>
      <c r="BZV954" s="337"/>
      <c r="BZW954" s="337"/>
      <c r="BZX954" s="337"/>
      <c r="BZY954" s="337"/>
      <c r="BZZ954" s="337"/>
      <c r="CAA954" s="337"/>
      <c r="CAB954" s="337"/>
      <c r="CAC954" s="337"/>
      <c r="CAD954" s="337"/>
      <c r="CAE954" s="337"/>
      <c r="CAF954" s="337"/>
      <c r="CAG954" s="337"/>
      <c r="CAH954" s="337"/>
      <c r="CAI954" s="337"/>
      <c r="CAJ954" s="337"/>
      <c r="CAK954" s="337"/>
      <c r="CAL954" s="337"/>
      <c r="CAM954" s="337"/>
      <c r="CAN954" s="337"/>
      <c r="CAO954" s="337"/>
      <c r="CAP954" s="337"/>
      <c r="CAQ954" s="337"/>
      <c r="CAR954" s="337"/>
      <c r="CAS954" s="337"/>
      <c r="CAT954" s="337"/>
      <c r="CAU954" s="337"/>
      <c r="CAV954" s="337"/>
      <c r="CAW954" s="337"/>
      <c r="CAX954" s="337"/>
      <c r="CAY954" s="337"/>
      <c r="CAZ954" s="337"/>
      <c r="CBA954" s="337"/>
      <c r="CBB954" s="337"/>
      <c r="CBC954" s="337"/>
      <c r="CBD954" s="337"/>
      <c r="CBE954" s="337"/>
      <c r="CBF954" s="337"/>
      <c r="CBG954" s="337"/>
      <c r="CBH954" s="337"/>
      <c r="CBI954" s="337"/>
      <c r="CBJ954" s="337"/>
      <c r="CBK954" s="337"/>
      <c r="CBL954" s="337"/>
      <c r="CBM954" s="337"/>
      <c r="CBN954" s="337"/>
      <c r="CBO954" s="337"/>
      <c r="CBP954" s="337"/>
      <c r="CBQ954" s="337"/>
      <c r="CBR954" s="337"/>
      <c r="CBS954" s="337"/>
      <c r="CBT954" s="337"/>
      <c r="CBU954" s="337"/>
      <c r="CBV954" s="337"/>
      <c r="CBW954" s="337"/>
      <c r="CBX954" s="337"/>
      <c r="CBY954" s="337"/>
      <c r="CBZ954" s="337"/>
      <c r="CCA954" s="337"/>
      <c r="CCB954" s="337"/>
      <c r="CCC954" s="337"/>
      <c r="CCD954" s="337"/>
      <c r="CCE954" s="337"/>
      <c r="CCF954" s="337"/>
      <c r="CCG954" s="337"/>
      <c r="CCH954" s="337"/>
      <c r="CCI954" s="337"/>
      <c r="CCJ954" s="337"/>
      <c r="CCK954" s="337"/>
      <c r="CCL954" s="337"/>
      <c r="CCM954" s="337"/>
      <c r="CCN954" s="337"/>
      <c r="CCO954" s="337"/>
      <c r="CCP954" s="337"/>
      <c r="CCQ954" s="337"/>
      <c r="CCR954" s="337"/>
      <c r="CCS954" s="337"/>
      <c r="CCT954" s="337"/>
      <c r="CCU954" s="337"/>
      <c r="CCV954" s="337"/>
      <c r="CCW954" s="337"/>
      <c r="CCX954" s="337"/>
      <c r="CCY954" s="337"/>
      <c r="CCZ954" s="337"/>
      <c r="CDA954" s="337"/>
      <c r="CDB954" s="337"/>
      <c r="CDC954" s="337"/>
      <c r="CDD954" s="337"/>
      <c r="CDE954" s="337"/>
      <c r="CDF954" s="337"/>
      <c r="CDG954" s="337"/>
      <c r="CDH954" s="337"/>
      <c r="CDI954" s="337"/>
      <c r="CDJ954" s="337"/>
      <c r="CDK954" s="337"/>
      <c r="CDL954" s="337"/>
      <c r="CDM954" s="337"/>
      <c r="CDN954" s="337"/>
      <c r="CDO954" s="337"/>
      <c r="CDP954" s="337"/>
      <c r="CDQ954" s="337"/>
      <c r="CDR954" s="337"/>
      <c r="CDS954" s="337"/>
      <c r="CDT954" s="337"/>
      <c r="CDU954" s="337"/>
      <c r="CDV954" s="337"/>
      <c r="CDW954" s="337"/>
      <c r="CDX954" s="337"/>
      <c r="CDY954" s="337"/>
      <c r="CDZ954" s="337"/>
      <c r="CEA954" s="337"/>
      <c r="CEB954" s="337"/>
      <c r="CEC954" s="337"/>
      <c r="CED954" s="337"/>
      <c r="CEE954" s="337"/>
      <c r="CEF954" s="337"/>
      <c r="CEG954" s="337"/>
      <c r="CEH954" s="337"/>
      <c r="CEI954" s="337"/>
      <c r="CEJ954" s="337"/>
      <c r="CEK954" s="337"/>
      <c r="CEL954" s="337"/>
      <c r="CEM954" s="337"/>
      <c r="CEN954" s="337"/>
      <c r="CEO954" s="337"/>
      <c r="CEP954" s="337"/>
      <c r="CEQ954" s="337"/>
      <c r="CER954" s="337"/>
      <c r="CES954" s="337"/>
      <c r="CET954" s="337"/>
      <c r="CEU954" s="337"/>
      <c r="CEV954" s="337"/>
      <c r="CEW954" s="337"/>
      <c r="CEX954" s="337"/>
      <c r="CEY954" s="337"/>
      <c r="CEZ954" s="337"/>
      <c r="CFA954" s="337"/>
      <c r="CFB954" s="337"/>
      <c r="CFC954" s="337"/>
      <c r="CFD954" s="337"/>
      <c r="CFE954" s="337"/>
      <c r="CFF954" s="337"/>
      <c r="CFG954" s="337"/>
      <c r="CFH954" s="337"/>
      <c r="CFI954" s="337"/>
      <c r="CFJ954" s="337"/>
      <c r="CFK954" s="337"/>
      <c r="CFL954" s="337"/>
      <c r="CFM954" s="337"/>
      <c r="CFN954" s="337"/>
      <c r="CFO954" s="337"/>
      <c r="CFP954" s="337"/>
      <c r="CFQ954" s="337"/>
      <c r="CFR954" s="337"/>
      <c r="CFS954" s="337"/>
      <c r="CFT954" s="337"/>
      <c r="CFU954" s="337"/>
      <c r="CFV954" s="337"/>
      <c r="CFW954" s="337"/>
      <c r="CFX954" s="337"/>
      <c r="CFY954" s="337"/>
      <c r="CFZ954" s="337"/>
      <c r="CGA954" s="337"/>
      <c r="CGB954" s="337"/>
      <c r="CGC954" s="337"/>
      <c r="CGD954" s="337"/>
      <c r="CGE954" s="337"/>
      <c r="CGF954" s="337"/>
      <c r="CGG954" s="337"/>
      <c r="CGH954" s="337"/>
      <c r="CGI954" s="337"/>
      <c r="CGJ954" s="337"/>
      <c r="CGK954" s="337"/>
      <c r="CGL954" s="337"/>
      <c r="CGM954" s="337"/>
      <c r="CGN954" s="337"/>
      <c r="CGO954" s="337"/>
      <c r="CGP954" s="337"/>
      <c r="CGQ954" s="337"/>
      <c r="CGR954" s="337"/>
      <c r="CGS954" s="337"/>
      <c r="CGT954" s="337"/>
      <c r="CGU954" s="337"/>
      <c r="CGV954" s="337"/>
      <c r="CGW954" s="337"/>
      <c r="CGX954" s="337"/>
      <c r="CGY954" s="337"/>
      <c r="CGZ954" s="337"/>
      <c r="CHA954" s="337"/>
      <c r="CHB954" s="337"/>
      <c r="CHC954" s="337"/>
      <c r="CHD954" s="337"/>
      <c r="CHE954" s="337"/>
      <c r="CHF954" s="337"/>
      <c r="CHG954" s="337"/>
      <c r="CHH954" s="337"/>
      <c r="CHI954" s="337"/>
      <c r="CHJ954" s="337"/>
      <c r="CHK954" s="337"/>
      <c r="CHL954" s="337"/>
      <c r="CHM954" s="337"/>
      <c r="CHN954" s="337"/>
      <c r="CHO954" s="337"/>
      <c r="CHP954" s="337"/>
      <c r="CHQ954" s="337"/>
      <c r="CHR954" s="337"/>
      <c r="CHS954" s="337"/>
      <c r="CHT954" s="337"/>
      <c r="CHU954" s="337"/>
      <c r="CHV954" s="337"/>
      <c r="CHW954" s="337"/>
      <c r="CHX954" s="337"/>
      <c r="CHY954" s="337"/>
      <c r="CHZ954" s="337"/>
      <c r="CIA954" s="337"/>
      <c r="CIB954" s="337"/>
      <c r="CIC954" s="337"/>
      <c r="CID954" s="337"/>
      <c r="CIE954" s="337"/>
      <c r="CIF954" s="337"/>
      <c r="CIG954" s="337"/>
      <c r="CIH954" s="337"/>
      <c r="CII954" s="337"/>
      <c r="CIJ954" s="337"/>
      <c r="CIK954" s="337"/>
      <c r="CIL954" s="337"/>
      <c r="CIM954" s="337"/>
      <c r="CIN954" s="337"/>
      <c r="CIO954" s="337"/>
      <c r="CIP954" s="337"/>
      <c r="CIQ954" s="337"/>
      <c r="CIR954" s="337"/>
      <c r="CIS954" s="337"/>
      <c r="CIT954" s="337"/>
      <c r="CIU954" s="337"/>
      <c r="CIV954" s="337"/>
      <c r="CIW954" s="337"/>
      <c r="CIX954" s="337"/>
      <c r="CIY954" s="337"/>
      <c r="CIZ954" s="337"/>
      <c r="CJA954" s="337"/>
      <c r="CJB954" s="337"/>
      <c r="CJC954" s="337"/>
      <c r="CJD954" s="337"/>
      <c r="CJE954" s="337"/>
      <c r="CJF954" s="337"/>
      <c r="CJG954" s="337"/>
      <c r="CJH954" s="337"/>
      <c r="CJI954" s="337"/>
      <c r="CJJ954" s="337"/>
      <c r="CJK954" s="337"/>
      <c r="CJL954" s="337"/>
      <c r="CJM954" s="337"/>
      <c r="CJN954" s="337"/>
      <c r="CJO954" s="337"/>
      <c r="CJP954" s="337"/>
      <c r="CJQ954" s="337"/>
      <c r="CJR954" s="337"/>
      <c r="CJS954" s="337"/>
      <c r="CJT954" s="337"/>
      <c r="CJU954" s="337"/>
      <c r="CJV954" s="337"/>
      <c r="CJW954" s="337"/>
      <c r="CJX954" s="337"/>
      <c r="CJY954" s="337"/>
      <c r="CJZ954" s="337"/>
      <c r="CKA954" s="337"/>
      <c r="CKB954" s="337"/>
      <c r="CKC954" s="337"/>
      <c r="CKD954" s="337"/>
      <c r="CKE954" s="337"/>
      <c r="CKF954" s="337"/>
      <c r="CKG954" s="337"/>
      <c r="CKH954" s="337"/>
      <c r="CKI954" s="337"/>
      <c r="CKJ954" s="337"/>
      <c r="CKK954" s="337"/>
      <c r="CKL954" s="337"/>
      <c r="CKM954" s="337"/>
      <c r="CKN954" s="337"/>
      <c r="CKO954" s="337"/>
      <c r="CKP954" s="337"/>
      <c r="CKQ954" s="337"/>
      <c r="CKR954" s="337"/>
      <c r="CKS954" s="337"/>
      <c r="CKT954" s="337"/>
      <c r="CKU954" s="337"/>
      <c r="CKV954" s="337"/>
      <c r="CKW954" s="337"/>
      <c r="CKX954" s="337"/>
      <c r="CKY954" s="337"/>
      <c r="CKZ954" s="337"/>
      <c r="CLA954" s="337"/>
      <c r="CLB954" s="337"/>
      <c r="CLC954" s="337"/>
      <c r="CLD954" s="337"/>
      <c r="CLE954" s="337"/>
      <c r="CLF954" s="337"/>
      <c r="CLG954" s="337"/>
      <c r="CLH954" s="337"/>
      <c r="CLI954" s="337"/>
      <c r="CLJ954" s="337"/>
      <c r="CLK954" s="337"/>
      <c r="CLL954" s="337"/>
      <c r="CLM954" s="337"/>
      <c r="CLN954" s="337"/>
      <c r="CLO954" s="337"/>
      <c r="CLP954" s="337"/>
      <c r="CLQ954" s="337"/>
      <c r="CLR954" s="337"/>
      <c r="CLS954" s="337"/>
      <c r="CLT954" s="337"/>
      <c r="CLU954" s="337"/>
      <c r="CLV954" s="337"/>
      <c r="CLW954" s="337"/>
      <c r="CLX954" s="337"/>
      <c r="CLY954" s="337"/>
      <c r="CLZ954" s="337"/>
      <c r="CMA954" s="337"/>
      <c r="CMB954" s="337"/>
      <c r="CMC954" s="337"/>
      <c r="CMD954" s="337"/>
      <c r="CME954" s="337"/>
      <c r="CMF954" s="337"/>
      <c r="CMG954" s="337"/>
      <c r="CMH954" s="337"/>
      <c r="CMI954" s="337"/>
      <c r="CMJ954" s="337"/>
      <c r="CMK954" s="337"/>
      <c r="CML954" s="337"/>
      <c r="CMM954" s="337"/>
      <c r="CMN954" s="337"/>
      <c r="CMO954" s="337"/>
      <c r="CMP954" s="337"/>
      <c r="CMQ954" s="337"/>
      <c r="CMR954" s="337"/>
      <c r="CMS954" s="337"/>
      <c r="CMT954" s="337"/>
      <c r="CMU954" s="337"/>
      <c r="CMV954" s="337"/>
      <c r="CMW954" s="337"/>
      <c r="CMX954" s="337"/>
      <c r="CMY954" s="337"/>
      <c r="CMZ954" s="337"/>
      <c r="CNA954" s="337"/>
      <c r="CNB954" s="337"/>
      <c r="CNC954" s="337"/>
      <c r="CND954" s="337"/>
      <c r="CNE954" s="337"/>
      <c r="CNF954" s="337"/>
      <c r="CNG954" s="337"/>
      <c r="CNH954" s="337"/>
      <c r="CNI954" s="337"/>
      <c r="CNJ954" s="337"/>
      <c r="CNK954" s="337"/>
      <c r="CNL954" s="337"/>
      <c r="CNM954" s="337"/>
      <c r="CNN954" s="337"/>
      <c r="CNO954" s="337"/>
      <c r="CNP954" s="337"/>
      <c r="CNQ954" s="337"/>
      <c r="CNR954" s="337"/>
      <c r="CNS954" s="337"/>
      <c r="CNT954" s="337"/>
      <c r="CNU954" s="337"/>
      <c r="CNV954" s="337"/>
      <c r="CNW954" s="337"/>
      <c r="CNX954" s="337"/>
      <c r="CNY954" s="337"/>
      <c r="CNZ954" s="337"/>
      <c r="COA954" s="337"/>
      <c r="COB954" s="337"/>
      <c r="COC954" s="337"/>
      <c r="COD954" s="337"/>
      <c r="COE954" s="337"/>
      <c r="COF954" s="337"/>
      <c r="COG954" s="337"/>
      <c r="COH954" s="337"/>
      <c r="COI954" s="337"/>
      <c r="COJ954" s="337"/>
      <c r="COK954" s="337"/>
      <c r="COL954" s="337"/>
      <c r="COM954" s="337"/>
      <c r="CON954" s="337"/>
      <c r="COO954" s="337"/>
      <c r="COP954" s="337"/>
      <c r="COQ954" s="337"/>
      <c r="COR954" s="337"/>
      <c r="COS954" s="337"/>
      <c r="COT954" s="337"/>
      <c r="COU954" s="337"/>
      <c r="COV954" s="337"/>
      <c r="COW954" s="337"/>
      <c r="COX954" s="337"/>
      <c r="COY954" s="337"/>
      <c r="COZ954" s="337"/>
      <c r="CPA954" s="337"/>
      <c r="CPB954" s="337"/>
      <c r="CPC954" s="337"/>
      <c r="CPD954" s="337"/>
      <c r="CPE954" s="337"/>
      <c r="CPF954" s="337"/>
      <c r="CPG954" s="337"/>
      <c r="CPH954" s="337"/>
      <c r="CPI954" s="337"/>
      <c r="CPJ954" s="337"/>
      <c r="CPK954" s="337"/>
      <c r="CPL954" s="337"/>
      <c r="CPM954" s="337"/>
      <c r="CPN954" s="337"/>
      <c r="CPO954" s="337"/>
      <c r="CPP954" s="337"/>
      <c r="CPQ954" s="337"/>
      <c r="CPR954" s="337"/>
      <c r="CPS954" s="337"/>
      <c r="CPT954" s="337"/>
      <c r="CPU954" s="337"/>
      <c r="CPV954" s="337"/>
      <c r="CPW954" s="337"/>
      <c r="CPX954" s="337"/>
      <c r="CPY954" s="337"/>
      <c r="CPZ954" s="337"/>
      <c r="CQA954" s="337"/>
      <c r="CQB954" s="337"/>
      <c r="CQC954" s="337"/>
      <c r="CQD954" s="337"/>
      <c r="CQE954" s="337"/>
      <c r="CQF954" s="337"/>
      <c r="CQG954" s="337"/>
      <c r="CQH954" s="337"/>
      <c r="CQI954" s="337"/>
      <c r="CQJ954" s="337"/>
      <c r="CQK954" s="337"/>
      <c r="CQL954" s="337"/>
      <c r="CQM954" s="337"/>
      <c r="CQN954" s="337"/>
      <c r="CQO954" s="337"/>
      <c r="CQP954" s="337"/>
      <c r="CQQ954" s="337"/>
      <c r="CQR954" s="337"/>
      <c r="CQS954" s="337"/>
      <c r="CQT954" s="337"/>
      <c r="CQU954" s="337"/>
      <c r="CQV954" s="337"/>
      <c r="CQW954" s="337"/>
      <c r="CQX954" s="337"/>
      <c r="CQY954" s="337"/>
      <c r="CQZ954" s="337"/>
      <c r="CRA954" s="337"/>
      <c r="CRB954" s="337"/>
      <c r="CRC954" s="337"/>
      <c r="CRD954" s="337"/>
      <c r="CRE954" s="337"/>
      <c r="CRF954" s="337"/>
      <c r="CRG954" s="337"/>
      <c r="CRH954" s="337"/>
      <c r="CRI954" s="337"/>
      <c r="CRJ954" s="337"/>
      <c r="CRK954" s="337"/>
      <c r="CRL954" s="337"/>
      <c r="CRM954" s="337"/>
      <c r="CRN954" s="337"/>
      <c r="CRO954" s="337"/>
      <c r="CRP954" s="337"/>
      <c r="CRQ954" s="337"/>
      <c r="CRR954" s="337"/>
      <c r="CRS954" s="337"/>
      <c r="CRT954" s="337"/>
      <c r="CRU954" s="337"/>
      <c r="CRV954" s="337"/>
      <c r="CRW954" s="337"/>
      <c r="CRX954" s="337"/>
      <c r="CRY954" s="337"/>
      <c r="CRZ954" s="337"/>
      <c r="CSA954" s="337"/>
      <c r="CSB954" s="337"/>
      <c r="CSC954" s="337"/>
      <c r="CSD954" s="337"/>
      <c r="CSE954" s="337"/>
      <c r="CSF954" s="337"/>
      <c r="CSG954" s="337"/>
      <c r="CSH954" s="337"/>
      <c r="CSI954" s="337"/>
      <c r="CSJ954" s="337"/>
      <c r="CSK954" s="337"/>
      <c r="CSL954" s="337"/>
      <c r="CSM954" s="337"/>
      <c r="CSN954" s="337"/>
      <c r="CSO954" s="337"/>
      <c r="CSP954" s="337"/>
      <c r="CSQ954" s="337"/>
      <c r="CSR954" s="337"/>
      <c r="CSS954" s="337"/>
      <c r="CST954" s="337"/>
      <c r="CSU954" s="337"/>
      <c r="CSV954" s="337"/>
      <c r="CSW954" s="337"/>
      <c r="CSX954" s="337"/>
      <c r="CSY954" s="337"/>
      <c r="CSZ954" s="337"/>
      <c r="CTA954" s="337"/>
      <c r="CTB954" s="337"/>
      <c r="CTC954" s="337"/>
      <c r="CTD954" s="337"/>
      <c r="CTE954" s="337"/>
      <c r="CTF954" s="337"/>
      <c r="CTG954" s="337"/>
      <c r="CTH954" s="337"/>
      <c r="CTI954" s="337"/>
      <c r="CTJ954" s="337"/>
      <c r="CTK954" s="337"/>
      <c r="CTL954" s="337"/>
      <c r="CTM954" s="337"/>
      <c r="CTN954" s="337"/>
      <c r="CTO954" s="337"/>
      <c r="CTP954" s="337"/>
      <c r="CTQ954" s="337"/>
      <c r="CTR954" s="337"/>
      <c r="CTS954" s="337"/>
      <c r="CTT954" s="337"/>
      <c r="CTU954" s="337"/>
      <c r="CTV954" s="337"/>
      <c r="CTW954" s="337"/>
      <c r="CTX954" s="337"/>
      <c r="CTY954" s="337"/>
      <c r="CTZ954" s="337"/>
      <c r="CUA954" s="337"/>
      <c r="CUB954" s="337"/>
      <c r="CUC954" s="337"/>
      <c r="CUD954" s="337"/>
      <c r="CUE954" s="337"/>
      <c r="CUF954" s="337"/>
      <c r="CUG954" s="337"/>
      <c r="CUH954" s="337"/>
      <c r="CUI954" s="337"/>
      <c r="CUJ954" s="337"/>
      <c r="CUK954" s="337"/>
      <c r="CUL954" s="337"/>
      <c r="CUM954" s="337"/>
      <c r="CUN954" s="337"/>
      <c r="CUO954" s="337"/>
      <c r="CUP954" s="337"/>
      <c r="CUQ954" s="337"/>
      <c r="CUR954" s="337"/>
      <c r="CUS954" s="337"/>
      <c r="CUT954" s="337"/>
      <c r="CUU954" s="337"/>
      <c r="CUV954" s="337"/>
      <c r="CUW954" s="337"/>
      <c r="CUX954" s="337"/>
      <c r="CUY954" s="337"/>
      <c r="CUZ954" s="337"/>
      <c r="CVA954" s="337"/>
      <c r="CVB954" s="337"/>
      <c r="CVC954" s="337"/>
      <c r="CVD954" s="337"/>
      <c r="CVE954" s="337"/>
      <c r="CVF954" s="337"/>
      <c r="CVG954" s="337"/>
      <c r="CVH954" s="337"/>
      <c r="CVI954" s="337"/>
      <c r="CVJ954" s="337"/>
      <c r="CVK954" s="337"/>
      <c r="CVL954" s="337"/>
      <c r="CVM954" s="337"/>
      <c r="CVN954" s="337"/>
      <c r="CVO954" s="337"/>
      <c r="CVP954" s="337"/>
      <c r="CVQ954" s="337"/>
      <c r="CVR954" s="337"/>
      <c r="CVS954" s="337"/>
      <c r="CVT954" s="337"/>
      <c r="CVU954" s="337"/>
      <c r="CVV954" s="337"/>
      <c r="CVW954" s="337"/>
      <c r="CVX954" s="337"/>
      <c r="CVY954" s="337"/>
      <c r="CVZ954" s="337"/>
      <c r="CWA954" s="337"/>
      <c r="CWB954" s="337"/>
      <c r="CWC954" s="337"/>
      <c r="CWD954" s="337"/>
      <c r="CWE954" s="337"/>
      <c r="CWF954" s="337"/>
      <c r="CWG954" s="337"/>
      <c r="CWH954" s="337"/>
      <c r="CWI954" s="337"/>
      <c r="CWJ954" s="337"/>
      <c r="CWK954" s="337"/>
      <c r="CWL954" s="337"/>
      <c r="CWM954" s="337"/>
      <c r="CWN954" s="337"/>
      <c r="CWO954" s="337"/>
      <c r="CWP954" s="337"/>
      <c r="CWQ954" s="337"/>
      <c r="CWR954" s="337"/>
      <c r="CWS954" s="337"/>
      <c r="CWT954" s="337"/>
      <c r="CWU954" s="337"/>
      <c r="CWV954" s="337"/>
      <c r="CWW954" s="337"/>
      <c r="CWX954" s="337"/>
      <c r="CWY954" s="337"/>
      <c r="CWZ954" s="337"/>
      <c r="CXA954" s="337"/>
      <c r="CXB954" s="337"/>
      <c r="CXC954" s="337"/>
      <c r="CXD954" s="337"/>
      <c r="CXE954" s="337"/>
      <c r="CXF954" s="337"/>
      <c r="CXG954" s="337"/>
      <c r="CXH954" s="337"/>
      <c r="CXI954" s="337"/>
      <c r="CXJ954" s="337"/>
      <c r="CXK954" s="337"/>
      <c r="CXL954" s="337"/>
      <c r="CXM954" s="337"/>
      <c r="CXN954" s="337"/>
      <c r="CXO954" s="337"/>
      <c r="CXP954" s="337"/>
      <c r="CXQ954" s="337"/>
      <c r="CXR954" s="337"/>
      <c r="CXS954" s="337"/>
      <c r="CXT954" s="337"/>
      <c r="CXU954" s="337"/>
      <c r="CXV954" s="337"/>
      <c r="CXW954" s="337"/>
      <c r="CXX954" s="337"/>
      <c r="CXY954" s="337"/>
      <c r="CXZ954" s="337"/>
      <c r="CYA954" s="337"/>
      <c r="CYB954" s="337"/>
      <c r="CYC954" s="337"/>
      <c r="CYD954" s="337"/>
      <c r="CYE954" s="337"/>
      <c r="CYF954" s="337"/>
      <c r="CYG954" s="337"/>
      <c r="CYH954" s="337"/>
      <c r="CYI954" s="337"/>
      <c r="CYJ954" s="337"/>
      <c r="CYK954" s="337"/>
      <c r="CYL954" s="337"/>
      <c r="CYM954" s="337"/>
      <c r="CYN954" s="337"/>
      <c r="CYO954" s="337"/>
      <c r="CYP954" s="337"/>
      <c r="CYQ954" s="337"/>
      <c r="CYR954" s="337"/>
      <c r="CYS954" s="337"/>
      <c r="CYT954" s="337"/>
      <c r="CYU954" s="337"/>
      <c r="CYV954" s="337"/>
      <c r="CYW954" s="337"/>
      <c r="CYX954" s="337"/>
      <c r="CYY954" s="337"/>
      <c r="CYZ954" s="337"/>
      <c r="CZA954" s="337"/>
      <c r="CZB954" s="337"/>
      <c r="CZC954" s="337"/>
      <c r="CZD954" s="337"/>
      <c r="CZE954" s="337"/>
      <c r="CZF954" s="337"/>
      <c r="CZG954" s="337"/>
      <c r="CZH954" s="337"/>
      <c r="CZI954" s="337"/>
      <c r="CZJ954" s="337"/>
      <c r="CZK954" s="337"/>
      <c r="CZL954" s="337"/>
      <c r="CZM954" s="337"/>
      <c r="CZN954" s="337"/>
      <c r="CZO954" s="337"/>
      <c r="CZP954" s="337"/>
      <c r="CZQ954" s="337"/>
      <c r="CZR954" s="337"/>
      <c r="CZS954" s="337"/>
      <c r="CZT954" s="337"/>
      <c r="CZU954" s="337"/>
      <c r="CZV954" s="337"/>
      <c r="CZW954" s="337"/>
      <c r="CZX954" s="337"/>
      <c r="CZY954" s="337"/>
      <c r="CZZ954" s="337"/>
      <c r="DAA954" s="337"/>
      <c r="DAB954" s="337"/>
      <c r="DAC954" s="337"/>
      <c r="DAD954" s="337"/>
      <c r="DAE954" s="337"/>
      <c r="DAF954" s="337"/>
      <c r="DAG954" s="337"/>
      <c r="DAH954" s="337"/>
      <c r="DAI954" s="337"/>
      <c r="DAJ954" s="337"/>
      <c r="DAK954" s="337"/>
      <c r="DAL954" s="337"/>
      <c r="DAM954" s="337"/>
      <c r="DAN954" s="337"/>
      <c r="DAO954" s="337"/>
      <c r="DAP954" s="337"/>
      <c r="DAQ954" s="337"/>
      <c r="DAR954" s="337"/>
      <c r="DAS954" s="337"/>
      <c r="DAT954" s="337"/>
      <c r="DAU954" s="337"/>
      <c r="DAV954" s="337"/>
      <c r="DAW954" s="337"/>
      <c r="DAX954" s="337"/>
      <c r="DAY954" s="337"/>
      <c r="DAZ954" s="337"/>
      <c r="DBA954" s="337"/>
      <c r="DBB954" s="337"/>
      <c r="DBC954" s="337"/>
      <c r="DBD954" s="337"/>
      <c r="DBE954" s="337"/>
      <c r="DBF954" s="337"/>
      <c r="DBG954" s="337"/>
      <c r="DBH954" s="337"/>
      <c r="DBI954" s="337"/>
      <c r="DBJ954" s="337"/>
      <c r="DBK954" s="337"/>
      <c r="DBL954" s="337"/>
      <c r="DBM954" s="337"/>
      <c r="DBN954" s="337"/>
      <c r="DBO954" s="337"/>
      <c r="DBP954" s="337"/>
      <c r="DBQ954" s="337"/>
      <c r="DBR954" s="337"/>
      <c r="DBS954" s="337"/>
      <c r="DBT954" s="337"/>
      <c r="DBU954" s="337"/>
      <c r="DBV954" s="337"/>
      <c r="DBW954" s="337"/>
      <c r="DBX954" s="337"/>
      <c r="DBY954" s="337"/>
      <c r="DBZ954" s="337"/>
      <c r="DCA954" s="337"/>
      <c r="DCB954" s="337"/>
      <c r="DCC954" s="337"/>
      <c r="DCD954" s="337"/>
      <c r="DCE954" s="337"/>
      <c r="DCF954" s="337"/>
      <c r="DCG954" s="337"/>
      <c r="DCH954" s="337"/>
      <c r="DCI954" s="337"/>
      <c r="DCJ954" s="337"/>
      <c r="DCK954" s="337"/>
      <c r="DCL954" s="337"/>
      <c r="DCM954" s="337"/>
      <c r="DCN954" s="337"/>
      <c r="DCO954" s="337"/>
      <c r="DCP954" s="337"/>
      <c r="DCQ954" s="337"/>
      <c r="DCR954" s="337"/>
      <c r="DCS954" s="337"/>
      <c r="DCT954" s="337"/>
      <c r="DCU954" s="337"/>
      <c r="DCV954" s="337"/>
      <c r="DCW954" s="337"/>
      <c r="DCX954" s="337"/>
      <c r="DCY954" s="337"/>
      <c r="DCZ954" s="337"/>
      <c r="DDA954" s="337"/>
      <c r="DDB954" s="337"/>
      <c r="DDC954" s="337"/>
      <c r="DDD954" s="337"/>
      <c r="DDE954" s="337"/>
      <c r="DDF954" s="337"/>
      <c r="DDG954" s="337"/>
      <c r="DDH954" s="337"/>
      <c r="DDI954" s="337"/>
      <c r="DDJ954" s="337"/>
      <c r="DDK954" s="337"/>
      <c r="DDL954" s="337"/>
      <c r="DDM954" s="337"/>
      <c r="DDN954" s="337"/>
      <c r="DDO954" s="337"/>
      <c r="DDP954" s="337"/>
      <c r="DDQ954" s="337"/>
      <c r="DDR954" s="337"/>
      <c r="DDS954" s="337"/>
      <c r="DDT954" s="337"/>
      <c r="DDU954" s="337"/>
      <c r="DDV954" s="337"/>
      <c r="DDW954" s="337"/>
      <c r="DDX954" s="337"/>
      <c r="DDY954" s="337"/>
      <c r="DDZ954" s="337"/>
      <c r="DEA954" s="337"/>
      <c r="DEB954" s="337"/>
      <c r="DEC954" s="337"/>
      <c r="DED954" s="337"/>
      <c r="DEE954" s="337"/>
      <c r="DEF954" s="337"/>
      <c r="DEG954" s="337"/>
      <c r="DEH954" s="337"/>
      <c r="DEI954" s="337"/>
      <c r="DEJ954" s="337"/>
      <c r="DEK954" s="337"/>
      <c r="DEL954" s="337"/>
      <c r="DEM954" s="337"/>
      <c r="DEN954" s="337"/>
      <c r="DEO954" s="337"/>
      <c r="DEP954" s="337"/>
      <c r="DEQ954" s="337"/>
      <c r="DER954" s="337"/>
      <c r="DES954" s="337"/>
      <c r="DET954" s="337"/>
      <c r="DEU954" s="337"/>
      <c r="DEV954" s="337"/>
      <c r="DEW954" s="337"/>
      <c r="DEX954" s="337"/>
      <c r="DEY954" s="337"/>
      <c r="DEZ954" s="337"/>
      <c r="DFA954" s="337"/>
      <c r="DFB954" s="337"/>
      <c r="DFC954" s="337"/>
      <c r="DFD954" s="337"/>
      <c r="DFE954" s="337"/>
      <c r="DFF954" s="337"/>
      <c r="DFG954" s="337"/>
      <c r="DFH954" s="337"/>
      <c r="DFI954" s="337"/>
      <c r="DFJ954" s="337"/>
      <c r="DFK954" s="337"/>
      <c r="DFL954" s="337"/>
      <c r="DFM954" s="337"/>
      <c r="DFN954" s="337"/>
      <c r="DFO954" s="337"/>
      <c r="DFP954" s="337"/>
      <c r="DFQ954" s="337"/>
      <c r="DFR954" s="337"/>
      <c r="DFS954" s="337"/>
      <c r="DFT954" s="337"/>
      <c r="DFU954" s="337"/>
      <c r="DFV954" s="337"/>
      <c r="DFW954" s="337"/>
      <c r="DFX954" s="337"/>
      <c r="DFY954" s="337"/>
      <c r="DFZ954" s="337"/>
      <c r="DGA954" s="337"/>
      <c r="DGB954" s="337"/>
      <c r="DGC954" s="337"/>
      <c r="DGD954" s="337"/>
      <c r="DGE954" s="337"/>
      <c r="DGF954" s="337"/>
      <c r="DGG954" s="337"/>
      <c r="DGH954" s="337"/>
      <c r="DGI954" s="337"/>
      <c r="DGJ954" s="337"/>
      <c r="DGK954" s="337"/>
      <c r="DGL954" s="337"/>
      <c r="DGM954" s="337"/>
      <c r="DGN954" s="337"/>
      <c r="DGO954" s="337"/>
      <c r="DGP954" s="337"/>
      <c r="DGQ954" s="337"/>
      <c r="DGR954" s="337"/>
      <c r="DGS954" s="337"/>
      <c r="DGT954" s="337"/>
      <c r="DGU954" s="337"/>
      <c r="DGV954" s="337"/>
      <c r="DGW954" s="337"/>
      <c r="DGX954" s="337"/>
      <c r="DGY954" s="337"/>
      <c r="DGZ954" s="337"/>
      <c r="DHA954" s="337"/>
      <c r="DHB954" s="337"/>
      <c r="DHC954" s="337"/>
      <c r="DHD954" s="337"/>
      <c r="DHE954" s="337"/>
      <c r="DHF954" s="337"/>
      <c r="DHG954" s="337"/>
      <c r="DHH954" s="337"/>
      <c r="DHI954" s="337"/>
      <c r="DHJ954" s="337"/>
      <c r="DHK954" s="337"/>
      <c r="DHL954" s="337"/>
      <c r="DHM954" s="337"/>
      <c r="DHN954" s="337"/>
      <c r="DHO954" s="337"/>
      <c r="DHP954" s="337"/>
      <c r="DHQ954" s="337"/>
      <c r="DHR954" s="337"/>
      <c r="DHS954" s="337"/>
      <c r="DHT954" s="337"/>
      <c r="DHU954" s="337"/>
      <c r="DHV954" s="337"/>
      <c r="DHW954" s="337"/>
      <c r="DHX954" s="337"/>
      <c r="DHY954" s="337"/>
      <c r="DHZ954" s="337"/>
      <c r="DIA954" s="337"/>
      <c r="DIB954" s="337"/>
      <c r="DIC954" s="337"/>
      <c r="DID954" s="337"/>
      <c r="DIE954" s="337"/>
      <c r="DIF954" s="337"/>
      <c r="DIG954" s="337"/>
      <c r="DIH954" s="337"/>
      <c r="DII954" s="337"/>
      <c r="DIJ954" s="337"/>
      <c r="DIK954" s="337"/>
      <c r="DIL954" s="337"/>
      <c r="DIM954" s="337"/>
      <c r="DIN954" s="337"/>
      <c r="DIO954" s="337"/>
      <c r="DIP954" s="337"/>
      <c r="DIQ954" s="337"/>
      <c r="DIR954" s="337"/>
      <c r="DIS954" s="337"/>
      <c r="DIT954" s="337"/>
      <c r="DIU954" s="337"/>
      <c r="DIV954" s="337"/>
      <c r="DIW954" s="337"/>
      <c r="DIX954" s="337"/>
      <c r="DIY954" s="337"/>
      <c r="DIZ954" s="337"/>
      <c r="DJA954" s="337"/>
      <c r="DJB954" s="337"/>
      <c r="DJC954" s="337"/>
      <c r="DJD954" s="337"/>
      <c r="DJE954" s="337"/>
      <c r="DJF954" s="337"/>
      <c r="DJG954" s="337"/>
      <c r="DJH954" s="337"/>
      <c r="DJI954" s="337"/>
      <c r="DJJ954" s="337"/>
      <c r="DJK954" s="337"/>
      <c r="DJL954" s="337"/>
      <c r="DJM954" s="337"/>
      <c r="DJN954" s="337"/>
      <c r="DJO954" s="337"/>
      <c r="DJP954" s="337"/>
      <c r="DJQ954" s="337"/>
      <c r="DJR954" s="337"/>
      <c r="DJS954" s="337"/>
      <c r="DJT954" s="337"/>
      <c r="DJU954" s="337"/>
      <c r="DJV954" s="337"/>
      <c r="DJW954" s="337"/>
      <c r="DJX954" s="337"/>
      <c r="DJY954" s="337"/>
      <c r="DJZ954" s="337"/>
      <c r="DKA954" s="337"/>
      <c r="DKB954" s="337"/>
      <c r="DKC954" s="337"/>
      <c r="DKD954" s="337"/>
      <c r="DKE954" s="337"/>
      <c r="DKF954" s="337"/>
      <c r="DKG954" s="337"/>
      <c r="DKH954" s="337"/>
      <c r="DKI954" s="337"/>
      <c r="DKJ954" s="337"/>
      <c r="DKK954" s="337"/>
      <c r="DKL954" s="337"/>
      <c r="DKM954" s="337"/>
      <c r="DKN954" s="337"/>
      <c r="DKO954" s="337"/>
      <c r="DKP954" s="337"/>
      <c r="DKQ954" s="337"/>
      <c r="DKR954" s="337"/>
      <c r="DKS954" s="337"/>
      <c r="DKT954" s="337"/>
      <c r="DKU954" s="337"/>
      <c r="DKV954" s="337"/>
      <c r="DKW954" s="337"/>
      <c r="DKX954" s="337"/>
      <c r="DKY954" s="337"/>
      <c r="DKZ954" s="337"/>
      <c r="DLA954" s="337"/>
      <c r="DLB954" s="337"/>
      <c r="DLC954" s="337"/>
      <c r="DLD954" s="337"/>
      <c r="DLE954" s="337"/>
      <c r="DLF954" s="337"/>
      <c r="DLG954" s="337"/>
      <c r="DLH954" s="337"/>
      <c r="DLI954" s="337"/>
      <c r="DLJ954" s="337"/>
      <c r="DLK954" s="337"/>
      <c r="DLL954" s="337"/>
      <c r="DLM954" s="337"/>
      <c r="DLN954" s="337"/>
      <c r="DLO954" s="337"/>
      <c r="DLP954" s="337"/>
      <c r="DLQ954" s="337"/>
      <c r="DLR954" s="337"/>
      <c r="DLS954" s="337"/>
      <c r="DLT954" s="337"/>
      <c r="DLU954" s="337"/>
      <c r="DLV954" s="337"/>
      <c r="DLW954" s="337"/>
      <c r="DLX954" s="337"/>
      <c r="DLY954" s="337"/>
      <c r="DLZ954" s="337"/>
      <c r="DMA954" s="337"/>
      <c r="DMB954" s="337"/>
      <c r="DMC954" s="337"/>
      <c r="DMD954" s="337"/>
      <c r="DME954" s="337"/>
      <c r="DMF954" s="337"/>
      <c r="DMG954" s="337"/>
      <c r="DMH954" s="337"/>
      <c r="DMI954" s="337"/>
      <c r="DMJ954" s="337"/>
      <c r="DMK954" s="337"/>
      <c r="DML954" s="337"/>
      <c r="DMM954" s="337"/>
      <c r="DMN954" s="337"/>
      <c r="DMO954" s="337"/>
      <c r="DMP954" s="337"/>
      <c r="DMQ954" s="337"/>
      <c r="DMR954" s="337"/>
      <c r="DMS954" s="337"/>
      <c r="DMT954" s="337"/>
      <c r="DMU954" s="337"/>
      <c r="DMV954" s="337"/>
      <c r="DMW954" s="337"/>
      <c r="DMX954" s="337"/>
      <c r="DMY954" s="337"/>
      <c r="DMZ954" s="337"/>
      <c r="DNA954" s="337"/>
      <c r="DNB954" s="337"/>
      <c r="DNC954" s="337"/>
      <c r="DND954" s="337"/>
      <c r="DNE954" s="337"/>
      <c r="DNF954" s="337"/>
      <c r="DNG954" s="337"/>
      <c r="DNH954" s="337"/>
      <c r="DNI954" s="337"/>
      <c r="DNJ954" s="337"/>
      <c r="DNK954" s="337"/>
      <c r="DNL954" s="337"/>
      <c r="DNM954" s="337"/>
      <c r="DNN954" s="337"/>
      <c r="DNO954" s="337"/>
      <c r="DNP954" s="337"/>
      <c r="DNQ954" s="337"/>
      <c r="DNR954" s="337"/>
      <c r="DNS954" s="337"/>
      <c r="DNT954" s="337"/>
      <c r="DNU954" s="337"/>
      <c r="DNV954" s="337"/>
      <c r="DNW954" s="337"/>
      <c r="DNX954" s="337"/>
      <c r="DNY954" s="337"/>
      <c r="DNZ954" s="337"/>
      <c r="DOA954" s="337"/>
      <c r="DOB954" s="337"/>
      <c r="DOC954" s="337"/>
      <c r="DOD954" s="337"/>
      <c r="DOE954" s="337"/>
      <c r="DOF954" s="337"/>
      <c r="DOG954" s="337"/>
      <c r="DOH954" s="337"/>
      <c r="DOI954" s="337"/>
      <c r="DOJ954" s="337"/>
      <c r="DOK954" s="337"/>
      <c r="DOL954" s="337"/>
      <c r="DOM954" s="337"/>
      <c r="DON954" s="337"/>
      <c r="DOO954" s="337"/>
      <c r="DOP954" s="337"/>
      <c r="DOQ954" s="337"/>
      <c r="DOR954" s="337"/>
      <c r="DOS954" s="337"/>
      <c r="DOT954" s="337"/>
      <c r="DOU954" s="337"/>
      <c r="DOV954" s="337"/>
      <c r="DOW954" s="337"/>
      <c r="DOX954" s="337"/>
      <c r="DOY954" s="337"/>
      <c r="DOZ954" s="337"/>
      <c r="DPA954" s="337"/>
      <c r="DPB954" s="337"/>
      <c r="DPC954" s="337"/>
      <c r="DPD954" s="337"/>
      <c r="DPE954" s="337"/>
      <c r="DPF954" s="337"/>
      <c r="DPG954" s="337"/>
      <c r="DPH954" s="337"/>
      <c r="DPI954" s="337"/>
      <c r="DPJ954" s="337"/>
      <c r="DPK954" s="337"/>
      <c r="DPL954" s="337"/>
      <c r="DPM954" s="337"/>
      <c r="DPN954" s="337"/>
      <c r="DPO954" s="337"/>
      <c r="DPP954" s="337"/>
      <c r="DPQ954" s="337"/>
      <c r="DPR954" s="337"/>
      <c r="DPS954" s="337"/>
      <c r="DPT954" s="337"/>
      <c r="DPU954" s="337"/>
      <c r="DPV954" s="337"/>
      <c r="DPW954" s="337"/>
      <c r="DPX954" s="337"/>
      <c r="DPY954" s="337"/>
      <c r="DPZ954" s="337"/>
      <c r="DQA954" s="337"/>
      <c r="DQB954" s="337"/>
      <c r="DQC954" s="337"/>
      <c r="DQD954" s="337"/>
      <c r="DQE954" s="337"/>
      <c r="DQF954" s="337"/>
      <c r="DQG954" s="337"/>
      <c r="DQH954" s="337"/>
      <c r="DQI954" s="337"/>
      <c r="DQJ954" s="337"/>
      <c r="DQK954" s="337"/>
      <c r="DQL954" s="337"/>
      <c r="DQM954" s="337"/>
      <c r="DQN954" s="337"/>
      <c r="DQO954" s="337"/>
      <c r="DQP954" s="337"/>
      <c r="DQQ954" s="337"/>
      <c r="DQR954" s="337"/>
      <c r="DQS954" s="337"/>
      <c r="DQT954" s="337"/>
      <c r="DQU954" s="337"/>
      <c r="DQV954" s="337"/>
      <c r="DQW954" s="337"/>
      <c r="DQX954" s="337"/>
      <c r="DQY954" s="337"/>
      <c r="DQZ954" s="337"/>
      <c r="DRA954" s="337"/>
      <c r="DRB954" s="337"/>
      <c r="DRC954" s="337"/>
      <c r="DRD954" s="337"/>
      <c r="DRE954" s="337"/>
      <c r="DRF954" s="337"/>
      <c r="DRG954" s="337"/>
      <c r="DRH954" s="337"/>
      <c r="DRI954" s="337"/>
      <c r="DRJ954" s="337"/>
      <c r="DRK954" s="337"/>
      <c r="DRL954" s="337"/>
      <c r="DRM954" s="337"/>
      <c r="DRN954" s="337"/>
      <c r="DRO954" s="337"/>
      <c r="DRP954" s="337"/>
      <c r="DRQ954" s="337"/>
      <c r="DRR954" s="337"/>
      <c r="DRS954" s="337"/>
      <c r="DRT954" s="337"/>
      <c r="DRU954" s="337"/>
      <c r="DRV954" s="337"/>
      <c r="DRW954" s="337"/>
      <c r="DRX954" s="337"/>
      <c r="DRY954" s="337"/>
      <c r="DRZ954" s="337"/>
      <c r="DSA954" s="337"/>
      <c r="DSB954" s="337"/>
      <c r="DSC954" s="337"/>
      <c r="DSD954" s="337"/>
      <c r="DSE954" s="337"/>
      <c r="DSF954" s="337"/>
      <c r="DSG954" s="337"/>
      <c r="DSH954" s="337"/>
      <c r="DSI954" s="337"/>
      <c r="DSJ954" s="337"/>
      <c r="DSK954" s="337"/>
      <c r="DSL954" s="337"/>
      <c r="DSM954" s="337"/>
      <c r="DSN954" s="337"/>
      <c r="DSO954" s="337"/>
      <c r="DSP954" s="337"/>
      <c r="DSQ954" s="337"/>
      <c r="DSR954" s="337"/>
      <c r="DSS954" s="337"/>
      <c r="DST954" s="337"/>
      <c r="DSU954" s="337"/>
      <c r="DSV954" s="337"/>
      <c r="DSW954" s="337"/>
      <c r="DSX954" s="337"/>
      <c r="DSY954" s="337"/>
      <c r="DSZ954" s="337"/>
      <c r="DTA954" s="337"/>
      <c r="DTB954" s="337"/>
      <c r="DTC954" s="337"/>
      <c r="DTD954" s="337"/>
      <c r="DTE954" s="337"/>
      <c r="DTF954" s="337"/>
      <c r="DTG954" s="337"/>
      <c r="DTH954" s="337"/>
      <c r="DTI954" s="337"/>
      <c r="DTJ954" s="337"/>
      <c r="DTK954" s="337"/>
      <c r="DTL954" s="337"/>
      <c r="DTM954" s="337"/>
      <c r="DTN954" s="337"/>
      <c r="DTO954" s="337"/>
      <c r="DTP954" s="337"/>
      <c r="DTQ954" s="337"/>
      <c r="DTR954" s="337"/>
      <c r="DTS954" s="337"/>
      <c r="DTT954" s="337"/>
      <c r="DTU954" s="337"/>
      <c r="DTV954" s="337"/>
      <c r="DTW954" s="337"/>
      <c r="DTX954" s="337"/>
      <c r="DTY954" s="337"/>
      <c r="DTZ954" s="337"/>
      <c r="DUA954" s="337"/>
      <c r="DUB954" s="337"/>
      <c r="DUC954" s="337"/>
      <c r="DUD954" s="337"/>
      <c r="DUE954" s="337"/>
      <c r="DUF954" s="337"/>
      <c r="DUG954" s="337"/>
      <c r="DUH954" s="337"/>
      <c r="DUI954" s="337"/>
      <c r="DUJ954" s="337"/>
      <c r="DUK954" s="337"/>
      <c r="DUL954" s="337"/>
      <c r="DUM954" s="337"/>
      <c r="DUN954" s="337"/>
      <c r="DUO954" s="337"/>
      <c r="DUP954" s="337"/>
      <c r="DUQ954" s="337"/>
      <c r="DUR954" s="337"/>
      <c r="DUS954" s="337"/>
      <c r="DUT954" s="337"/>
      <c r="DUU954" s="337"/>
      <c r="DUV954" s="337"/>
      <c r="DUW954" s="337"/>
      <c r="DUX954" s="337"/>
      <c r="DUY954" s="337"/>
      <c r="DUZ954" s="337"/>
      <c r="DVA954" s="337"/>
      <c r="DVB954" s="337"/>
      <c r="DVC954" s="337"/>
      <c r="DVD954" s="337"/>
      <c r="DVE954" s="337"/>
      <c r="DVF954" s="337"/>
      <c r="DVG954" s="337"/>
      <c r="DVH954" s="337"/>
      <c r="DVI954" s="337"/>
      <c r="DVJ954" s="337"/>
      <c r="DVK954" s="337"/>
      <c r="DVL954" s="337"/>
      <c r="DVM954" s="337"/>
      <c r="DVN954" s="337"/>
      <c r="DVO954" s="337"/>
      <c r="DVP954" s="337"/>
      <c r="DVQ954" s="337"/>
      <c r="DVR954" s="337"/>
      <c r="DVS954" s="337"/>
      <c r="DVT954" s="337"/>
      <c r="DVU954" s="337"/>
      <c r="DVV954" s="337"/>
      <c r="DVW954" s="337"/>
      <c r="DVX954" s="337"/>
      <c r="DVY954" s="337"/>
      <c r="DVZ954" s="337"/>
      <c r="DWA954" s="337"/>
      <c r="DWB954" s="337"/>
      <c r="DWC954" s="337"/>
      <c r="DWD954" s="337"/>
      <c r="DWE954" s="337"/>
      <c r="DWF954" s="337"/>
      <c r="DWG954" s="337"/>
      <c r="DWH954" s="337"/>
      <c r="DWI954" s="337"/>
      <c r="DWJ954" s="337"/>
      <c r="DWK954" s="337"/>
      <c r="DWL954" s="337"/>
      <c r="DWM954" s="337"/>
      <c r="DWN954" s="337"/>
      <c r="DWO954" s="337"/>
      <c r="DWP954" s="337"/>
      <c r="DWQ954" s="337"/>
      <c r="DWR954" s="337"/>
      <c r="DWS954" s="337"/>
      <c r="DWT954" s="337"/>
      <c r="DWU954" s="337"/>
      <c r="DWV954" s="337"/>
      <c r="DWW954" s="337"/>
      <c r="DWX954" s="337"/>
      <c r="DWY954" s="337"/>
      <c r="DWZ954" s="337"/>
      <c r="DXA954" s="337"/>
      <c r="DXB954" s="337"/>
      <c r="DXC954" s="337"/>
      <c r="DXD954" s="337"/>
      <c r="DXE954" s="337"/>
      <c r="DXF954" s="337"/>
      <c r="DXG954" s="337"/>
      <c r="DXH954" s="337"/>
      <c r="DXI954" s="337"/>
      <c r="DXJ954" s="337"/>
      <c r="DXK954" s="337"/>
      <c r="DXL954" s="337"/>
      <c r="DXM954" s="337"/>
      <c r="DXN954" s="337"/>
      <c r="DXO954" s="337"/>
      <c r="DXP954" s="337"/>
      <c r="DXQ954" s="337"/>
      <c r="DXR954" s="337"/>
      <c r="DXS954" s="337"/>
      <c r="DXT954" s="337"/>
      <c r="DXU954" s="337"/>
      <c r="DXV954" s="337"/>
      <c r="DXW954" s="337"/>
      <c r="DXX954" s="337"/>
      <c r="DXY954" s="337"/>
      <c r="DXZ954" s="337"/>
      <c r="DYA954" s="337"/>
      <c r="DYB954" s="337"/>
      <c r="DYC954" s="337"/>
      <c r="DYD954" s="337"/>
      <c r="DYE954" s="337"/>
      <c r="DYF954" s="337"/>
      <c r="DYG954" s="337"/>
      <c r="DYH954" s="337"/>
      <c r="DYI954" s="337"/>
      <c r="DYJ954" s="337"/>
      <c r="DYK954" s="337"/>
      <c r="DYL954" s="337"/>
      <c r="DYM954" s="337"/>
      <c r="DYN954" s="337"/>
      <c r="DYO954" s="337"/>
      <c r="DYP954" s="337"/>
      <c r="DYQ954" s="337"/>
      <c r="DYR954" s="337"/>
      <c r="DYS954" s="337"/>
      <c r="DYT954" s="337"/>
      <c r="DYU954" s="337"/>
      <c r="DYV954" s="337"/>
      <c r="DYW954" s="337"/>
      <c r="DYX954" s="337"/>
      <c r="DYY954" s="337"/>
      <c r="DYZ954" s="337"/>
      <c r="DZA954" s="337"/>
      <c r="DZB954" s="337"/>
      <c r="DZC954" s="337"/>
      <c r="DZD954" s="337"/>
      <c r="DZE954" s="337"/>
      <c r="DZF954" s="337"/>
      <c r="DZG954" s="337"/>
      <c r="DZH954" s="337"/>
      <c r="DZI954" s="337"/>
      <c r="DZJ954" s="337"/>
      <c r="DZK954" s="337"/>
      <c r="DZL954" s="337"/>
      <c r="DZM954" s="337"/>
      <c r="DZN954" s="337"/>
      <c r="DZO954" s="337"/>
      <c r="DZP954" s="337"/>
      <c r="DZQ954" s="337"/>
      <c r="DZR954" s="337"/>
      <c r="DZS954" s="337"/>
      <c r="DZT954" s="337"/>
      <c r="DZU954" s="337"/>
      <c r="DZV954" s="337"/>
      <c r="DZW954" s="337"/>
      <c r="DZX954" s="337"/>
      <c r="DZY954" s="337"/>
      <c r="DZZ954" s="337"/>
      <c r="EAA954" s="337"/>
      <c r="EAB954" s="337"/>
      <c r="EAC954" s="337"/>
      <c r="EAD954" s="337"/>
      <c r="EAE954" s="337"/>
      <c r="EAF954" s="337"/>
      <c r="EAG954" s="337"/>
      <c r="EAH954" s="337"/>
      <c r="EAI954" s="337"/>
      <c r="EAJ954" s="337"/>
      <c r="EAK954" s="337"/>
      <c r="EAL954" s="337"/>
      <c r="EAM954" s="337"/>
      <c r="EAN954" s="337"/>
      <c r="EAO954" s="337"/>
      <c r="EAP954" s="337"/>
      <c r="EAQ954" s="337"/>
      <c r="EAR954" s="337"/>
      <c r="EAS954" s="337"/>
      <c r="EAT954" s="337"/>
      <c r="EAU954" s="337"/>
      <c r="EAV954" s="337"/>
      <c r="EAW954" s="337"/>
      <c r="EAX954" s="337"/>
      <c r="EAY954" s="337"/>
      <c r="EAZ954" s="337"/>
      <c r="EBA954" s="337"/>
      <c r="EBB954" s="337"/>
      <c r="EBC954" s="337"/>
      <c r="EBD954" s="337"/>
      <c r="EBE954" s="337"/>
      <c r="EBF954" s="337"/>
      <c r="EBG954" s="337"/>
      <c r="EBH954" s="337"/>
      <c r="EBI954" s="337"/>
      <c r="EBJ954" s="337"/>
      <c r="EBK954" s="337"/>
      <c r="EBL954" s="337"/>
      <c r="EBM954" s="337"/>
      <c r="EBN954" s="337"/>
      <c r="EBO954" s="337"/>
      <c r="EBP954" s="337"/>
      <c r="EBQ954" s="337"/>
      <c r="EBR954" s="337"/>
      <c r="EBS954" s="337"/>
      <c r="EBT954" s="337"/>
      <c r="EBU954" s="337"/>
      <c r="EBV954" s="337"/>
      <c r="EBW954" s="337"/>
      <c r="EBX954" s="337"/>
      <c r="EBY954" s="337"/>
      <c r="EBZ954" s="337"/>
      <c r="ECA954" s="337"/>
      <c r="ECB954" s="337"/>
      <c r="ECC954" s="337"/>
      <c r="ECD954" s="337"/>
      <c r="ECE954" s="337"/>
      <c r="ECF954" s="337"/>
      <c r="ECG954" s="337"/>
      <c r="ECH954" s="337"/>
      <c r="ECI954" s="337"/>
      <c r="ECJ954" s="337"/>
      <c r="ECK954" s="337"/>
      <c r="ECL954" s="337"/>
      <c r="ECM954" s="337"/>
      <c r="ECN954" s="337"/>
      <c r="ECO954" s="337"/>
      <c r="ECP954" s="337"/>
      <c r="ECQ954" s="337"/>
      <c r="ECR954" s="337"/>
      <c r="ECS954" s="337"/>
      <c r="ECT954" s="337"/>
      <c r="ECU954" s="337"/>
      <c r="ECV954" s="337"/>
      <c r="ECW954" s="337"/>
      <c r="ECX954" s="337"/>
      <c r="ECY954" s="337"/>
      <c r="ECZ954" s="337"/>
      <c r="EDA954" s="337"/>
      <c r="EDB954" s="337"/>
      <c r="EDC954" s="337"/>
      <c r="EDD954" s="337"/>
      <c r="EDE954" s="337"/>
      <c r="EDF954" s="337"/>
      <c r="EDG954" s="337"/>
      <c r="EDH954" s="337"/>
      <c r="EDI954" s="337"/>
      <c r="EDJ954" s="337"/>
      <c r="EDK954" s="337"/>
      <c r="EDL954" s="337"/>
      <c r="EDM954" s="337"/>
      <c r="EDN954" s="337"/>
      <c r="EDO954" s="337"/>
      <c r="EDP954" s="337"/>
      <c r="EDQ954" s="337"/>
      <c r="EDR954" s="337"/>
      <c r="EDS954" s="337"/>
      <c r="EDT954" s="337"/>
      <c r="EDU954" s="337"/>
      <c r="EDV954" s="337"/>
      <c r="EDW954" s="337"/>
      <c r="EDX954" s="337"/>
      <c r="EDY954" s="337"/>
      <c r="EDZ954" s="337"/>
      <c r="EEA954" s="337"/>
      <c r="EEB954" s="337"/>
      <c r="EEC954" s="337"/>
      <c r="EED954" s="337"/>
      <c r="EEE954" s="337"/>
      <c r="EEF954" s="337"/>
      <c r="EEG954" s="337"/>
      <c r="EEH954" s="337"/>
      <c r="EEI954" s="337"/>
      <c r="EEJ954" s="337"/>
      <c r="EEK954" s="337"/>
      <c r="EEL954" s="337"/>
      <c r="EEM954" s="337"/>
      <c r="EEN954" s="337"/>
      <c r="EEO954" s="337"/>
      <c r="EEP954" s="337"/>
      <c r="EEQ954" s="337"/>
      <c r="EER954" s="337"/>
      <c r="EES954" s="337"/>
      <c r="EET954" s="337"/>
      <c r="EEU954" s="337"/>
      <c r="EEV954" s="337"/>
      <c r="EEW954" s="337"/>
      <c r="EEX954" s="337"/>
      <c r="EEY954" s="337"/>
      <c r="EEZ954" s="337"/>
      <c r="EFA954" s="337"/>
      <c r="EFB954" s="337"/>
      <c r="EFC954" s="337"/>
      <c r="EFD954" s="337"/>
      <c r="EFE954" s="337"/>
      <c r="EFF954" s="337"/>
      <c r="EFG954" s="337"/>
      <c r="EFH954" s="337"/>
      <c r="EFI954" s="337"/>
      <c r="EFJ954" s="337"/>
      <c r="EFK954" s="337"/>
      <c r="EFL954" s="337"/>
      <c r="EFM954" s="337"/>
      <c r="EFN954" s="337"/>
      <c r="EFO954" s="337"/>
      <c r="EFP954" s="337"/>
      <c r="EFQ954" s="337"/>
      <c r="EFR954" s="337"/>
      <c r="EFS954" s="337"/>
      <c r="EFT954" s="337"/>
      <c r="EFU954" s="337"/>
      <c r="EFV954" s="337"/>
      <c r="EFW954" s="337"/>
      <c r="EFX954" s="337"/>
      <c r="EFY954" s="337"/>
      <c r="EFZ954" s="337"/>
      <c r="EGA954" s="337"/>
      <c r="EGB954" s="337"/>
      <c r="EGC954" s="337"/>
      <c r="EGD954" s="337"/>
      <c r="EGE954" s="337"/>
      <c r="EGF954" s="337"/>
      <c r="EGG954" s="337"/>
      <c r="EGH954" s="337"/>
      <c r="EGI954" s="337"/>
      <c r="EGJ954" s="337"/>
      <c r="EGK954" s="337"/>
      <c r="EGL954" s="337"/>
      <c r="EGM954" s="337"/>
      <c r="EGN954" s="337"/>
      <c r="EGO954" s="337"/>
      <c r="EGP954" s="337"/>
      <c r="EGQ954" s="337"/>
      <c r="EGR954" s="337"/>
      <c r="EGS954" s="337"/>
      <c r="EGT954" s="337"/>
      <c r="EGU954" s="337"/>
      <c r="EGV954" s="337"/>
      <c r="EGW954" s="337"/>
      <c r="EGX954" s="337"/>
      <c r="EGY954" s="337"/>
      <c r="EGZ954" s="337"/>
      <c r="EHA954" s="337"/>
      <c r="EHB954" s="337"/>
      <c r="EHC954" s="337"/>
      <c r="EHD954" s="337"/>
      <c r="EHE954" s="337"/>
      <c r="EHF954" s="337"/>
      <c r="EHG954" s="337"/>
      <c r="EHH954" s="337"/>
      <c r="EHI954" s="337"/>
      <c r="EHJ954" s="337"/>
      <c r="EHK954" s="337"/>
      <c r="EHL954" s="337"/>
      <c r="EHM954" s="337"/>
      <c r="EHN954" s="337"/>
      <c r="EHO954" s="337"/>
      <c r="EHP954" s="337"/>
      <c r="EHQ954" s="337"/>
      <c r="EHR954" s="337"/>
      <c r="EHS954" s="337"/>
      <c r="EHT954" s="337"/>
      <c r="EHU954" s="337"/>
      <c r="EHV954" s="337"/>
      <c r="EHW954" s="337"/>
      <c r="EHX954" s="337"/>
      <c r="EHY954" s="337"/>
      <c r="EHZ954" s="337"/>
      <c r="EIA954" s="337"/>
      <c r="EIB954" s="337"/>
      <c r="EIC954" s="337"/>
      <c r="EID954" s="337"/>
      <c r="EIE954" s="337"/>
      <c r="EIF954" s="337"/>
      <c r="EIG954" s="337"/>
      <c r="EIH954" s="337"/>
      <c r="EII954" s="337"/>
      <c r="EIJ954" s="337"/>
      <c r="EIK954" s="337"/>
      <c r="EIL954" s="337"/>
      <c r="EIM954" s="337"/>
      <c r="EIN954" s="337"/>
      <c r="EIO954" s="337"/>
      <c r="EIP954" s="337"/>
      <c r="EIQ954" s="337"/>
      <c r="EIR954" s="337"/>
      <c r="EIS954" s="337"/>
      <c r="EIT954" s="337"/>
      <c r="EIU954" s="337"/>
      <c r="EIV954" s="337"/>
      <c r="EIW954" s="337"/>
      <c r="EIX954" s="337"/>
      <c r="EIY954" s="337"/>
      <c r="EIZ954" s="337"/>
      <c r="EJA954" s="337"/>
      <c r="EJB954" s="337"/>
      <c r="EJC954" s="337"/>
      <c r="EJD954" s="337"/>
      <c r="EJE954" s="337"/>
      <c r="EJF954" s="337"/>
      <c r="EJG954" s="337"/>
      <c r="EJH954" s="337"/>
      <c r="EJI954" s="337"/>
      <c r="EJJ954" s="337"/>
      <c r="EJK954" s="337"/>
      <c r="EJL954" s="337"/>
      <c r="EJM954" s="337"/>
      <c r="EJN954" s="337"/>
      <c r="EJO954" s="337"/>
      <c r="EJP954" s="337"/>
      <c r="EJQ954" s="337"/>
      <c r="EJR954" s="337"/>
      <c r="EJS954" s="337"/>
      <c r="EJT954" s="337"/>
      <c r="EJU954" s="337"/>
      <c r="EJV954" s="337"/>
      <c r="EJW954" s="337"/>
      <c r="EJX954" s="337"/>
      <c r="EJY954" s="337"/>
      <c r="EJZ954" s="337"/>
      <c r="EKA954" s="337"/>
      <c r="EKB954" s="337"/>
      <c r="EKC954" s="337"/>
      <c r="EKD954" s="337"/>
      <c r="EKE954" s="337"/>
      <c r="EKF954" s="337"/>
      <c r="EKG954" s="337"/>
      <c r="EKH954" s="337"/>
      <c r="EKI954" s="337"/>
      <c r="EKJ954" s="337"/>
      <c r="EKK954" s="337"/>
      <c r="EKL954" s="337"/>
      <c r="EKM954" s="337"/>
      <c r="EKN954" s="337"/>
      <c r="EKO954" s="337"/>
      <c r="EKP954" s="337"/>
      <c r="EKQ954" s="337"/>
      <c r="EKR954" s="337"/>
      <c r="EKS954" s="337"/>
      <c r="EKT954" s="337"/>
      <c r="EKU954" s="337"/>
      <c r="EKV954" s="337"/>
      <c r="EKW954" s="337"/>
      <c r="EKX954" s="337"/>
      <c r="EKY954" s="337"/>
      <c r="EKZ954" s="337"/>
      <c r="ELA954" s="337"/>
      <c r="ELB954" s="337"/>
      <c r="ELC954" s="337"/>
      <c r="ELD954" s="337"/>
      <c r="ELE954" s="337"/>
      <c r="ELF954" s="337"/>
      <c r="ELG954" s="337"/>
      <c r="ELH954" s="337"/>
      <c r="ELI954" s="337"/>
      <c r="ELJ954" s="337"/>
      <c r="ELK954" s="337"/>
      <c r="ELL954" s="337"/>
      <c r="ELM954" s="337"/>
      <c r="ELN954" s="337"/>
      <c r="ELO954" s="337"/>
      <c r="ELP954" s="337"/>
      <c r="ELQ954" s="337"/>
      <c r="ELR954" s="337"/>
      <c r="ELS954" s="337"/>
      <c r="ELT954" s="337"/>
      <c r="ELU954" s="337"/>
      <c r="ELV954" s="337"/>
      <c r="ELW954" s="337"/>
      <c r="ELX954" s="337"/>
      <c r="ELY954" s="337"/>
      <c r="ELZ954" s="337"/>
      <c r="EMA954" s="337"/>
      <c r="EMB954" s="337"/>
      <c r="EMC954" s="337"/>
      <c r="EMD954" s="337"/>
      <c r="EME954" s="337"/>
      <c r="EMF954" s="337"/>
      <c r="EMG954" s="337"/>
      <c r="EMH954" s="337"/>
      <c r="EMI954" s="337"/>
      <c r="EMJ954" s="337"/>
      <c r="EMK954" s="337"/>
      <c r="EML954" s="337"/>
      <c r="EMM954" s="337"/>
      <c r="EMN954" s="337"/>
      <c r="EMO954" s="337"/>
      <c r="EMP954" s="337"/>
      <c r="EMQ954" s="337"/>
      <c r="EMR954" s="337"/>
      <c r="EMS954" s="337"/>
      <c r="EMT954" s="337"/>
      <c r="EMU954" s="337"/>
      <c r="EMV954" s="337"/>
      <c r="EMW954" s="337"/>
      <c r="EMX954" s="337"/>
      <c r="EMY954" s="337"/>
      <c r="EMZ954" s="337"/>
      <c r="ENA954" s="337"/>
      <c r="ENB954" s="337"/>
      <c r="ENC954" s="337"/>
      <c r="END954" s="337"/>
      <c r="ENE954" s="337"/>
      <c r="ENF954" s="337"/>
      <c r="ENG954" s="337"/>
      <c r="ENH954" s="337"/>
      <c r="ENI954" s="337"/>
      <c r="ENJ954" s="337"/>
      <c r="ENK954" s="337"/>
      <c r="ENL954" s="337"/>
      <c r="ENM954" s="337"/>
      <c r="ENN954" s="337"/>
      <c r="ENO954" s="337"/>
      <c r="ENP954" s="337"/>
      <c r="ENQ954" s="337"/>
      <c r="ENR954" s="337"/>
      <c r="ENS954" s="337"/>
      <c r="ENT954" s="337"/>
      <c r="ENU954" s="337"/>
      <c r="ENV954" s="337"/>
      <c r="ENW954" s="337"/>
      <c r="ENX954" s="337"/>
      <c r="ENY954" s="337"/>
      <c r="ENZ954" s="337"/>
      <c r="EOA954" s="337"/>
      <c r="EOB954" s="337"/>
      <c r="EOC954" s="337"/>
      <c r="EOD954" s="337"/>
      <c r="EOE954" s="337"/>
      <c r="EOF954" s="337"/>
      <c r="EOG954" s="337"/>
      <c r="EOH954" s="337"/>
      <c r="EOI954" s="337"/>
      <c r="EOJ954" s="337"/>
      <c r="EOK954" s="337"/>
      <c r="EOL954" s="337"/>
      <c r="EOM954" s="337"/>
      <c r="EON954" s="337"/>
      <c r="EOO954" s="337"/>
      <c r="EOP954" s="337"/>
      <c r="EOQ954" s="337"/>
      <c r="EOR954" s="337"/>
      <c r="EOS954" s="337"/>
      <c r="EOT954" s="337"/>
      <c r="EOU954" s="337"/>
      <c r="EOV954" s="337"/>
      <c r="EOW954" s="337"/>
      <c r="EOX954" s="337"/>
      <c r="EOY954" s="337"/>
      <c r="EOZ954" s="337"/>
      <c r="EPA954" s="337"/>
      <c r="EPB954" s="337"/>
      <c r="EPC954" s="337"/>
      <c r="EPD954" s="337"/>
      <c r="EPE954" s="337"/>
      <c r="EPF954" s="337"/>
      <c r="EPG954" s="337"/>
      <c r="EPH954" s="337"/>
      <c r="EPI954" s="337"/>
      <c r="EPJ954" s="337"/>
      <c r="EPK954" s="337"/>
      <c r="EPL954" s="337"/>
      <c r="EPM954" s="337"/>
      <c r="EPN954" s="337"/>
      <c r="EPO954" s="337"/>
      <c r="EPP954" s="337"/>
      <c r="EPQ954" s="337"/>
      <c r="EPR954" s="337"/>
      <c r="EPS954" s="337"/>
      <c r="EPT954" s="337"/>
      <c r="EPU954" s="337"/>
      <c r="EPV954" s="337"/>
      <c r="EPW954" s="337"/>
      <c r="EPX954" s="337"/>
      <c r="EPY954" s="337"/>
      <c r="EPZ954" s="337"/>
      <c r="EQA954" s="337"/>
      <c r="EQB954" s="337"/>
      <c r="EQC954" s="337"/>
      <c r="EQD954" s="337"/>
      <c r="EQE954" s="337"/>
      <c r="EQF954" s="337"/>
      <c r="EQG954" s="337"/>
      <c r="EQH954" s="337"/>
      <c r="EQI954" s="337"/>
      <c r="EQJ954" s="337"/>
      <c r="EQK954" s="337"/>
      <c r="EQL954" s="337"/>
      <c r="EQM954" s="337"/>
      <c r="EQN954" s="337"/>
      <c r="EQO954" s="337"/>
      <c r="EQP954" s="337"/>
      <c r="EQQ954" s="337"/>
      <c r="EQR954" s="337"/>
      <c r="EQS954" s="337"/>
      <c r="EQT954" s="337"/>
      <c r="EQU954" s="337"/>
      <c r="EQV954" s="337"/>
      <c r="EQW954" s="337"/>
      <c r="EQX954" s="337"/>
      <c r="EQY954" s="337"/>
      <c r="EQZ954" s="337"/>
      <c r="ERA954" s="337"/>
      <c r="ERB954" s="337"/>
      <c r="ERC954" s="337"/>
      <c r="ERD954" s="337"/>
      <c r="ERE954" s="337"/>
      <c r="ERF954" s="337"/>
      <c r="ERG954" s="337"/>
      <c r="ERH954" s="337"/>
      <c r="ERI954" s="337"/>
      <c r="ERJ954" s="337"/>
      <c r="ERK954" s="337"/>
      <c r="ERL954" s="337"/>
      <c r="ERM954" s="337"/>
      <c r="ERN954" s="337"/>
      <c r="ERO954" s="337"/>
      <c r="ERP954" s="337"/>
      <c r="ERQ954" s="337"/>
      <c r="ERR954" s="337"/>
      <c r="ERS954" s="337"/>
      <c r="ERT954" s="337"/>
      <c r="ERU954" s="337"/>
      <c r="ERV954" s="337"/>
      <c r="ERW954" s="337"/>
      <c r="ERX954" s="337"/>
      <c r="ERY954" s="337"/>
      <c r="ERZ954" s="337"/>
      <c r="ESA954" s="337"/>
      <c r="ESB954" s="337"/>
      <c r="ESC954" s="337"/>
      <c r="ESD954" s="337"/>
      <c r="ESE954" s="337"/>
      <c r="ESF954" s="337"/>
      <c r="ESG954" s="337"/>
      <c r="ESH954" s="337"/>
      <c r="ESI954" s="337"/>
      <c r="ESJ954" s="337"/>
      <c r="ESK954" s="337"/>
      <c r="ESL954" s="337"/>
      <c r="ESM954" s="337"/>
      <c r="ESN954" s="337"/>
      <c r="ESO954" s="337"/>
      <c r="ESP954" s="337"/>
      <c r="ESQ954" s="337"/>
      <c r="ESR954" s="337"/>
      <c r="ESS954" s="337"/>
      <c r="EST954" s="337"/>
      <c r="ESU954" s="337"/>
      <c r="ESV954" s="337"/>
      <c r="ESW954" s="337"/>
      <c r="ESX954" s="337"/>
      <c r="ESY954" s="337"/>
      <c r="ESZ954" s="337"/>
      <c r="ETA954" s="337"/>
      <c r="ETB954" s="337"/>
      <c r="ETC954" s="337"/>
      <c r="ETD954" s="337"/>
      <c r="ETE954" s="337"/>
      <c r="ETF954" s="337"/>
      <c r="ETG954" s="337"/>
      <c r="ETH954" s="337"/>
      <c r="ETI954" s="337"/>
      <c r="ETJ954" s="337"/>
      <c r="ETK954" s="337"/>
      <c r="ETL954" s="337"/>
      <c r="ETM954" s="337"/>
      <c r="ETN954" s="337"/>
      <c r="ETO954" s="337"/>
      <c r="ETP954" s="337"/>
      <c r="ETQ954" s="337"/>
      <c r="ETR954" s="337"/>
      <c r="ETS954" s="337"/>
      <c r="ETT954" s="337"/>
      <c r="ETU954" s="337"/>
      <c r="ETV954" s="337"/>
      <c r="ETW954" s="337"/>
      <c r="ETX954" s="337"/>
      <c r="ETY954" s="337"/>
      <c r="ETZ954" s="337"/>
      <c r="EUA954" s="337"/>
      <c r="EUB954" s="337"/>
      <c r="EUC954" s="337"/>
      <c r="EUD954" s="337"/>
      <c r="EUE954" s="337"/>
      <c r="EUF954" s="337"/>
      <c r="EUG954" s="337"/>
      <c r="EUH954" s="337"/>
      <c r="EUI954" s="337"/>
      <c r="EUJ954" s="337"/>
      <c r="EUK954" s="337"/>
      <c r="EUL954" s="337"/>
      <c r="EUM954" s="337"/>
      <c r="EUN954" s="337"/>
      <c r="EUO954" s="337"/>
      <c r="EUP954" s="337"/>
      <c r="EUQ954" s="337"/>
      <c r="EUR954" s="337"/>
      <c r="EUS954" s="337"/>
      <c r="EUT954" s="337"/>
      <c r="EUU954" s="337"/>
      <c r="EUV954" s="337"/>
      <c r="EUW954" s="337"/>
      <c r="EUX954" s="337"/>
      <c r="EUY954" s="337"/>
      <c r="EUZ954" s="337"/>
      <c r="EVA954" s="337"/>
      <c r="EVB954" s="337"/>
      <c r="EVC954" s="337"/>
      <c r="EVD954" s="337"/>
      <c r="EVE954" s="337"/>
      <c r="EVF954" s="337"/>
      <c r="EVG954" s="337"/>
      <c r="EVH954" s="337"/>
      <c r="EVI954" s="337"/>
      <c r="EVJ954" s="337"/>
      <c r="EVK954" s="337"/>
      <c r="EVL954" s="337"/>
      <c r="EVM954" s="337"/>
      <c r="EVN954" s="337"/>
      <c r="EVO954" s="337"/>
      <c r="EVP954" s="337"/>
      <c r="EVQ954" s="337"/>
      <c r="EVR954" s="337"/>
      <c r="EVS954" s="337"/>
      <c r="EVT954" s="337"/>
      <c r="EVU954" s="337"/>
      <c r="EVV954" s="337"/>
      <c r="EVW954" s="337"/>
      <c r="EVX954" s="337"/>
      <c r="EVY954" s="337"/>
      <c r="EVZ954" s="337"/>
      <c r="EWA954" s="337"/>
      <c r="EWB954" s="337"/>
      <c r="EWC954" s="337"/>
      <c r="EWD954" s="337"/>
      <c r="EWE954" s="337"/>
      <c r="EWF954" s="337"/>
      <c r="EWG954" s="337"/>
      <c r="EWH954" s="337"/>
      <c r="EWI954" s="337"/>
      <c r="EWJ954" s="337"/>
      <c r="EWK954" s="337"/>
      <c r="EWL954" s="337"/>
      <c r="EWM954" s="337"/>
      <c r="EWN954" s="337"/>
      <c r="EWO954" s="337"/>
      <c r="EWP954" s="337"/>
      <c r="EWQ954" s="337"/>
      <c r="EWR954" s="337"/>
      <c r="EWS954" s="337"/>
      <c r="EWT954" s="337"/>
      <c r="EWU954" s="337"/>
      <c r="EWV954" s="337"/>
      <c r="EWW954" s="337"/>
      <c r="EWX954" s="337"/>
      <c r="EWY954" s="337"/>
      <c r="EWZ954" s="337"/>
      <c r="EXA954" s="337"/>
      <c r="EXB954" s="337"/>
      <c r="EXC954" s="337"/>
      <c r="EXD954" s="337"/>
      <c r="EXE954" s="337"/>
      <c r="EXF954" s="337"/>
      <c r="EXG954" s="337"/>
      <c r="EXH954" s="337"/>
      <c r="EXI954" s="337"/>
      <c r="EXJ954" s="337"/>
      <c r="EXK954" s="337"/>
      <c r="EXL954" s="337"/>
      <c r="EXM954" s="337"/>
      <c r="EXN954" s="337"/>
      <c r="EXO954" s="337"/>
      <c r="EXP954" s="337"/>
      <c r="EXQ954" s="337"/>
      <c r="EXR954" s="337"/>
      <c r="EXS954" s="337"/>
      <c r="EXT954" s="337"/>
      <c r="EXU954" s="337"/>
      <c r="EXV954" s="337"/>
      <c r="EXW954" s="337"/>
      <c r="EXX954" s="337"/>
      <c r="EXY954" s="337"/>
      <c r="EXZ954" s="337"/>
      <c r="EYA954" s="337"/>
      <c r="EYB954" s="337"/>
      <c r="EYC954" s="337"/>
      <c r="EYD954" s="337"/>
      <c r="EYE954" s="337"/>
      <c r="EYF954" s="337"/>
      <c r="EYG954" s="337"/>
      <c r="EYH954" s="337"/>
      <c r="EYI954" s="337"/>
      <c r="EYJ954" s="337"/>
      <c r="EYK954" s="337"/>
      <c r="EYL954" s="337"/>
      <c r="EYM954" s="337"/>
      <c r="EYN954" s="337"/>
      <c r="EYO954" s="337"/>
      <c r="EYP954" s="337"/>
      <c r="EYQ954" s="337"/>
      <c r="EYR954" s="337"/>
      <c r="EYS954" s="337"/>
      <c r="EYT954" s="337"/>
      <c r="EYU954" s="337"/>
      <c r="EYV954" s="337"/>
      <c r="EYW954" s="337"/>
      <c r="EYX954" s="337"/>
      <c r="EYY954" s="337"/>
      <c r="EYZ954" s="337"/>
      <c r="EZA954" s="337"/>
      <c r="EZB954" s="337"/>
      <c r="EZC954" s="337"/>
      <c r="EZD954" s="337"/>
      <c r="EZE954" s="337"/>
      <c r="EZF954" s="337"/>
      <c r="EZG954" s="337"/>
      <c r="EZH954" s="337"/>
      <c r="EZI954" s="337"/>
      <c r="EZJ954" s="337"/>
      <c r="EZK954" s="337"/>
      <c r="EZL954" s="337"/>
      <c r="EZM954" s="337"/>
      <c r="EZN954" s="337"/>
      <c r="EZO954" s="337"/>
      <c r="EZP954" s="337"/>
      <c r="EZQ954" s="337"/>
      <c r="EZR954" s="337"/>
      <c r="EZS954" s="337"/>
      <c r="EZT954" s="337"/>
      <c r="EZU954" s="337"/>
      <c r="EZV954" s="337"/>
      <c r="EZW954" s="337"/>
      <c r="EZX954" s="337"/>
      <c r="EZY954" s="337"/>
      <c r="EZZ954" s="337"/>
      <c r="FAA954" s="337"/>
      <c r="FAB954" s="337"/>
      <c r="FAC954" s="337"/>
      <c r="FAD954" s="337"/>
      <c r="FAE954" s="337"/>
      <c r="FAF954" s="337"/>
      <c r="FAG954" s="337"/>
      <c r="FAH954" s="337"/>
      <c r="FAI954" s="337"/>
      <c r="FAJ954" s="337"/>
      <c r="FAK954" s="337"/>
      <c r="FAL954" s="337"/>
      <c r="FAM954" s="337"/>
      <c r="FAN954" s="337"/>
      <c r="FAO954" s="337"/>
      <c r="FAP954" s="337"/>
      <c r="FAQ954" s="337"/>
      <c r="FAR954" s="337"/>
      <c r="FAS954" s="337"/>
      <c r="FAT954" s="337"/>
      <c r="FAU954" s="337"/>
      <c r="FAV954" s="337"/>
      <c r="FAW954" s="337"/>
      <c r="FAX954" s="337"/>
      <c r="FAY954" s="337"/>
      <c r="FAZ954" s="337"/>
      <c r="FBA954" s="337"/>
      <c r="FBB954" s="337"/>
      <c r="FBC954" s="337"/>
      <c r="FBD954" s="337"/>
      <c r="FBE954" s="337"/>
      <c r="FBF954" s="337"/>
      <c r="FBG954" s="337"/>
      <c r="FBH954" s="337"/>
      <c r="FBI954" s="337"/>
      <c r="FBJ954" s="337"/>
      <c r="FBK954" s="337"/>
      <c r="FBL954" s="337"/>
      <c r="FBM954" s="337"/>
      <c r="FBN954" s="337"/>
      <c r="FBO954" s="337"/>
      <c r="FBP954" s="337"/>
      <c r="FBQ954" s="337"/>
      <c r="FBR954" s="337"/>
      <c r="FBS954" s="337"/>
      <c r="FBT954" s="337"/>
      <c r="FBU954" s="337"/>
      <c r="FBV954" s="337"/>
      <c r="FBW954" s="337"/>
      <c r="FBX954" s="337"/>
      <c r="FBY954" s="337"/>
      <c r="FBZ954" s="337"/>
      <c r="FCA954" s="337"/>
      <c r="FCB954" s="337"/>
      <c r="FCC954" s="337"/>
      <c r="FCD954" s="337"/>
      <c r="FCE954" s="337"/>
      <c r="FCF954" s="337"/>
      <c r="FCG954" s="337"/>
      <c r="FCH954" s="337"/>
      <c r="FCI954" s="337"/>
      <c r="FCJ954" s="337"/>
      <c r="FCK954" s="337"/>
      <c r="FCL954" s="337"/>
      <c r="FCM954" s="337"/>
      <c r="FCN954" s="337"/>
      <c r="FCO954" s="337"/>
      <c r="FCP954" s="337"/>
      <c r="FCQ954" s="337"/>
      <c r="FCR954" s="337"/>
      <c r="FCS954" s="337"/>
      <c r="FCT954" s="337"/>
      <c r="FCU954" s="337"/>
      <c r="FCV954" s="337"/>
      <c r="FCW954" s="337"/>
      <c r="FCX954" s="337"/>
      <c r="FCY954" s="337"/>
      <c r="FCZ954" s="337"/>
      <c r="FDA954" s="337"/>
      <c r="FDB954" s="337"/>
      <c r="FDC954" s="337"/>
      <c r="FDD954" s="337"/>
      <c r="FDE954" s="337"/>
      <c r="FDF954" s="337"/>
      <c r="FDG954" s="337"/>
      <c r="FDH954" s="337"/>
      <c r="FDI954" s="337"/>
      <c r="FDJ954" s="337"/>
      <c r="FDK954" s="337"/>
      <c r="FDL954" s="337"/>
      <c r="FDM954" s="337"/>
      <c r="FDN954" s="337"/>
      <c r="FDO954" s="337"/>
      <c r="FDP954" s="337"/>
      <c r="FDQ954" s="337"/>
      <c r="FDR954" s="337"/>
      <c r="FDS954" s="337"/>
      <c r="FDT954" s="337"/>
      <c r="FDU954" s="337"/>
      <c r="FDV954" s="337"/>
      <c r="FDW954" s="337"/>
      <c r="FDX954" s="337"/>
      <c r="FDY954" s="337"/>
      <c r="FDZ954" s="337"/>
      <c r="FEA954" s="337"/>
      <c r="FEB954" s="337"/>
      <c r="FEC954" s="337"/>
      <c r="FED954" s="337"/>
      <c r="FEE954" s="337"/>
      <c r="FEF954" s="337"/>
      <c r="FEG954" s="337"/>
      <c r="FEH954" s="337"/>
      <c r="FEI954" s="337"/>
      <c r="FEJ954" s="337"/>
      <c r="FEK954" s="337"/>
      <c r="FEL954" s="337"/>
      <c r="FEM954" s="337"/>
      <c r="FEN954" s="337"/>
      <c r="FEO954" s="337"/>
      <c r="FEP954" s="337"/>
      <c r="FEQ954" s="337"/>
      <c r="FER954" s="337"/>
      <c r="FES954" s="337"/>
      <c r="FET954" s="337"/>
      <c r="FEU954" s="337"/>
      <c r="FEV954" s="337"/>
      <c r="FEW954" s="337"/>
      <c r="FEX954" s="337"/>
      <c r="FEY954" s="337"/>
      <c r="FEZ954" s="337"/>
      <c r="FFA954" s="337"/>
      <c r="FFB954" s="337"/>
      <c r="FFC954" s="337"/>
      <c r="FFD954" s="337"/>
      <c r="FFE954" s="337"/>
      <c r="FFF954" s="337"/>
      <c r="FFG954" s="337"/>
      <c r="FFH954" s="337"/>
      <c r="FFI954" s="337"/>
      <c r="FFJ954" s="337"/>
      <c r="FFK954" s="337"/>
      <c r="FFL954" s="337"/>
      <c r="FFM954" s="337"/>
      <c r="FFN954" s="337"/>
      <c r="FFO954" s="337"/>
      <c r="FFP954" s="337"/>
      <c r="FFQ954" s="337"/>
      <c r="FFR954" s="337"/>
      <c r="FFS954" s="337"/>
      <c r="FFT954" s="337"/>
      <c r="FFU954" s="337"/>
      <c r="FFV954" s="337"/>
      <c r="FFW954" s="337"/>
      <c r="FFX954" s="337"/>
      <c r="FFY954" s="337"/>
      <c r="FFZ954" s="337"/>
      <c r="FGA954" s="337"/>
      <c r="FGB954" s="337"/>
      <c r="FGC954" s="337"/>
      <c r="FGD954" s="337"/>
      <c r="FGE954" s="337"/>
      <c r="FGF954" s="337"/>
      <c r="FGG954" s="337"/>
      <c r="FGH954" s="337"/>
      <c r="FGI954" s="337"/>
      <c r="FGJ954" s="337"/>
      <c r="FGK954" s="337"/>
      <c r="FGL954" s="337"/>
      <c r="FGM954" s="337"/>
      <c r="FGN954" s="337"/>
      <c r="FGO954" s="337"/>
      <c r="FGP954" s="337"/>
      <c r="FGQ954" s="337"/>
      <c r="FGR954" s="337"/>
      <c r="FGS954" s="337"/>
      <c r="FGT954" s="337"/>
      <c r="FGU954" s="337"/>
      <c r="FGV954" s="337"/>
      <c r="FGW954" s="337"/>
      <c r="FGX954" s="337"/>
      <c r="FGY954" s="337"/>
      <c r="FGZ954" s="337"/>
      <c r="FHA954" s="337"/>
      <c r="FHB954" s="337"/>
      <c r="FHC954" s="337"/>
      <c r="FHD954" s="337"/>
      <c r="FHE954" s="337"/>
      <c r="FHF954" s="337"/>
      <c r="FHG954" s="337"/>
      <c r="FHH954" s="337"/>
      <c r="FHI954" s="337"/>
      <c r="FHJ954" s="337"/>
      <c r="FHK954" s="337"/>
      <c r="FHL954" s="337"/>
      <c r="FHM954" s="337"/>
      <c r="FHN954" s="337"/>
      <c r="FHO954" s="337"/>
      <c r="FHP954" s="337"/>
      <c r="FHQ954" s="337"/>
      <c r="FHR954" s="337"/>
      <c r="FHS954" s="337"/>
      <c r="FHT954" s="337"/>
      <c r="FHU954" s="337"/>
      <c r="FHV954" s="337"/>
      <c r="FHW954" s="337"/>
      <c r="FHX954" s="337"/>
      <c r="FHY954" s="337"/>
      <c r="FHZ954" s="337"/>
      <c r="FIA954" s="337"/>
      <c r="FIB954" s="337"/>
      <c r="FIC954" s="337"/>
      <c r="FID954" s="337"/>
      <c r="FIE954" s="337"/>
      <c r="FIF954" s="337"/>
      <c r="FIG954" s="337"/>
      <c r="FIH954" s="337"/>
      <c r="FII954" s="337"/>
      <c r="FIJ954" s="337"/>
      <c r="FIK954" s="337"/>
      <c r="FIL954" s="337"/>
      <c r="FIM954" s="337"/>
      <c r="FIN954" s="337"/>
      <c r="FIO954" s="337"/>
      <c r="FIP954" s="337"/>
      <c r="FIQ954" s="337"/>
      <c r="FIR954" s="337"/>
      <c r="FIS954" s="337"/>
      <c r="FIT954" s="337"/>
      <c r="FIU954" s="337"/>
      <c r="FIV954" s="337"/>
      <c r="FIW954" s="337"/>
      <c r="FIX954" s="337"/>
      <c r="FIY954" s="337"/>
      <c r="FIZ954" s="337"/>
      <c r="FJA954" s="337"/>
      <c r="FJB954" s="337"/>
      <c r="FJC954" s="337"/>
      <c r="FJD954" s="337"/>
      <c r="FJE954" s="337"/>
      <c r="FJF954" s="337"/>
      <c r="FJG954" s="337"/>
      <c r="FJH954" s="337"/>
      <c r="FJI954" s="337"/>
      <c r="FJJ954" s="337"/>
      <c r="FJK954" s="337"/>
      <c r="FJL954" s="337"/>
      <c r="FJM954" s="337"/>
      <c r="FJN954" s="337"/>
      <c r="FJO954" s="337"/>
      <c r="FJP954" s="337"/>
      <c r="FJQ954" s="337"/>
      <c r="FJR954" s="337"/>
      <c r="FJS954" s="337"/>
      <c r="FJT954" s="337"/>
      <c r="FJU954" s="337"/>
      <c r="FJV954" s="337"/>
      <c r="FJW954" s="337"/>
      <c r="FJX954" s="337"/>
      <c r="FJY954" s="337"/>
      <c r="FJZ954" s="337"/>
      <c r="FKA954" s="337"/>
      <c r="FKB954" s="337"/>
      <c r="FKC954" s="337"/>
      <c r="FKD954" s="337"/>
      <c r="FKE954" s="337"/>
      <c r="FKF954" s="337"/>
      <c r="FKG954" s="337"/>
      <c r="FKH954" s="337"/>
      <c r="FKI954" s="337"/>
      <c r="FKJ954" s="337"/>
      <c r="FKK954" s="337"/>
      <c r="FKL954" s="337"/>
      <c r="FKM954" s="337"/>
      <c r="FKN954" s="337"/>
      <c r="FKO954" s="337"/>
      <c r="FKP954" s="337"/>
      <c r="FKQ954" s="337"/>
      <c r="FKR954" s="337"/>
      <c r="FKS954" s="337"/>
      <c r="FKT954" s="337"/>
      <c r="FKU954" s="337"/>
      <c r="FKV954" s="337"/>
      <c r="FKW954" s="337"/>
      <c r="FKX954" s="337"/>
      <c r="FKY954" s="337"/>
      <c r="FKZ954" s="337"/>
      <c r="FLA954" s="337"/>
      <c r="FLB954" s="337"/>
      <c r="FLC954" s="337"/>
      <c r="FLD954" s="337"/>
      <c r="FLE954" s="337"/>
      <c r="FLF954" s="337"/>
      <c r="FLG954" s="337"/>
      <c r="FLH954" s="337"/>
      <c r="FLI954" s="337"/>
      <c r="FLJ954" s="337"/>
      <c r="FLK954" s="337"/>
      <c r="FLL954" s="337"/>
      <c r="FLM954" s="337"/>
      <c r="FLN954" s="337"/>
      <c r="FLO954" s="337"/>
      <c r="FLP954" s="337"/>
      <c r="FLQ954" s="337"/>
      <c r="FLR954" s="337"/>
      <c r="FLS954" s="337"/>
      <c r="FLT954" s="337"/>
      <c r="FLU954" s="337"/>
      <c r="FLV954" s="337"/>
      <c r="FLW954" s="337"/>
      <c r="FLX954" s="337"/>
      <c r="FLY954" s="337"/>
      <c r="FLZ954" s="337"/>
      <c r="FMA954" s="337"/>
      <c r="FMB954" s="337"/>
      <c r="FMC954" s="337"/>
      <c r="FMD954" s="337"/>
      <c r="FME954" s="337"/>
      <c r="FMF954" s="337"/>
      <c r="FMG954" s="337"/>
      <c r="FMH954" s="337"/>
      <c r="FMI954" s="337"/>
      <c r="FMJ954" s="337"/>
      <c r="FMK954" s="337"/>
      <c r="FML954" s="337"/>
      <c r="FMM954" s="337"/>
      <c r="FMN954" s="337"/>
      <c r="FMO954" s="337"/>
      <c r="FMP954" s="337"/>
      <c r="FMQ954" s="337"/>
      <c r="FMR954" s="337"/>
      <c r="FMS954" s="337"/>
      <c r="FMT954" s="337"/>
      <c r="FMU954" s="337"/>
      <c r="FMV954" s="337"/>
      <c r="FMW954" s="337"/>
      <c r="FMX954" s="337"/>
      <c r="FMY954" s="337"/>
      <c r="FMZ954" s="337"/>
      <c r="FNA954" s="337"/>
      <c r="FNB954" s="337"/>
      <c r="FNC954" s="337"/>
      <c r="FND954" s="337"/>
      <c r="FNE954" s="337"/>
      <c r="FNF954" s="337"/>
      <c r="FNG954" s="337"/>
      <c r="FNH954" s="337"/>
      <c r="FNI954" s="337"/>
      <c r="FNJ954" s="337"/>
      <c r="FNK954" s="337"/>
      <c r="FNL954" s="337"/>
      <c r="FNM954" s="337"/>
      <c r="FNN954" s="337"/>
      <c r="FNO954" s="337"/>
      <c r="FNP954" s="337"/>
      <c r="FNQ954" s="337"/>
      <c r="FNR954" s="337"/>
      <c r="FNS954" s="337"/>
      <c r="FNT954" s="337"/>
      <c r="FNU954" s="337"/>
      <c r="FNV954" s="337"/>
      <c r="FNW954" s="337"/>
      <c r="FNX954" s="337"/>
      <c r="FNY954" s="337"/>
      <c r="FNZ954" s="337"/>
      <c r="FOA954" s="337"/>
      <c r="FOB954" s="337"/>
      <c r="FOC954" s="337"/>
      <c r="FOD954" s="337"/>
      <c r="FOE954" s="337"/>
      <c r="FOF954" s="337"/>
      <c r="FOG954" s="337"/>
      <c r="FOH954" s="337"/>
      <c r="FOI954" s="337"/>
      <c r="FOJ954" s="337"/>
      <c r="FOK954" s="337"/>
      <c r="FOL954" s="337"/>
      <c r="FOM954" s="337"/>
      <c r="FON954" s="337"/>
      <c r="FOO954" s="337"/>
      <c r="FOP954" s="337"/>
      <c r="FOQ954" s="337"/>
      <c r="FOR954" s="337"/>
      <c r="FOS954" s="337"/>
      <c r="FOT954" s="337"/>
      <c r="FOU954" s="337"/>
      <c r="FOV954" s="337"/>
      <c r="FOW954" s="337"/>
      <c r="FOX954" s="337"/>
      <c r="FOY954" s="337"/>
      <c r="FOZ954" s="337"/>
      <c r="FPA954" s="337"/>
      <c r="FPB954" s="337"/>
      <c r="FPC954" s="337"/>
      <c r="FPD954" s="337"/>
      <c r="FPE954" s="337"/>
      <c r="FPF954" s="337"/>
      <c r="FPG954" s="337"/>
      <c r="FPH954" s="337"/>
      <c r="FPI954" s="337"/>
      <c r="FPJ954" s="337"/>
      <c r="FPK954" s="337"/>
      <c r="FPL954" s="337"/>
      <c r="FPM954" s="337"/>
      <c r="FPN954" s="337"/>
      <c r="FPO954" s="337"/>
      <c r="FPP954" s="337"/>
      <c r="FPQ954" s="337"/>
      <c r="FPR954" s="337"/>
      <c r="FPS954" s="337"/>
      <c r="FPT954" s="337"/>
      <c r="FPU954" s="337"/>
      <c r="FPV954" s="337"/>
      <c r="FPW954" s="337"/>
      <c r="FPX954" s="337"/>
      <c r="FPY954" s="337"/>
      <c r="FPZ954" s="337"/>
      <c r="FQA954" s="337"/>
      <c r="FQB954" s="337"/>
      <c r="FQC954" s="337"/>
      <c r="FQD954" s="337"/>
      <c r="FQE954" s="337"/>
      <c r="FQF954" s="337"/>
      <c r="FQG954" s="337"/>
      <c r="FQH954" s="337"/>
      <c r="FQI954" s="337"/>
      <c r="FQJ954" s="337"/>
      <c r="FQK954" s="337"/>
      <c r="FQL954" s="337"/>
      <c r="FQM954" s="337"/>
      <c r="FQN954" s="337"/>
      <c r="FQO954" s="337"/>
      <c r="FQP954" s="337"/>
      <c r="FQQ954" s="337"/>
      <c r="FQR954" s="337"/>
      <c r="FQS954" s="337"/>
      <c r="FQT954" s="337"/>
      <c r="FQU954" s="337"/>
      <c r="FQV954" s="337"/>
      <c r="FQW954" s="337"/>
      <c r="FQX954" s="337"/>
      <c r="FQY954" s="337"/>
      <c r="FQZ954" s="337"/>
      <c r="FRA954" s="337"/>
      <c r="FRB954" s="337"/>
      <c r="FRC954" s="337"/>
      <c r="FRD954" s="337"/>
      <c r="FRE954" s="337"/>
      <c r="FRF954" s="337"/>
      <c r="FRG954" s="337"/>
      <c r="FRH954" s="337"/>
      <c r="FRI954" s="337"/>
      <c r="FRJ954" s="337"/>
      <c r="FRK954" s="337"/>
      <c r="FRL954" s="337"/>
      <c r="FRM954" s="337"/>
      <c r="FRN954" s="337"/>
      <c r="FRO954" s="337"/>
      <c r="FRP954" s="337"/>
      <c r="FRQ954" s="337"/>
      <c r="FRR954" s="337"/>
      <c r="FRS954" s="337"/>
      <c r="FRT954" s="337"/>
      <c r="FRU954" s="337"/>
      <c r="FRV954" s="337"/>
      <c r="FRW954" s="337"/>
      <c r="FRX954" s="337"/>
      <c r="FRY954" s="337"/>
      <c r="FRZ954" s="337"/>
      <c r="FSA954" s="337"/>
      <c r="FSB954" s="337"/>
      <c r="FSC954" s="337"/>
      <c r="FSD954" s="337"/>
      <c r="FSE954" s="337"/>
      <c r="FSF954" s="337"/>
      <c r="FSG954" s="337"/>
      <c r="FSH954" s="337"/>
      <c r="FSI954" s="337"/>
      <c r="FSJ954" s="337"/>
      <c r="FSK954" s="337"/>
      <c r="FSL954" s="337"/>
      <c r="FSM954" s="337"/>
      <c r="FSN954" s="337"/>
      <c r="FSO954" s="337"/>
      <c r="FSP954" s="337"/>
      <c r="FSQ954" s="337"/>
      <c r="FSR954" s="337"/>
      <c r="FSS954" s="337"/>
      <c r="FST954" s="337"/>
      <c r="FSU954" s="337"/>
      <c r="FSV954" s="337"/>
      <c r="FSW954" s="337"/>
      <c r="FSX954" s="337"/>
      <c r="FSY954" s="337"/>
      <c r="FSZ954" s="337"/>
      <c r="FTA954" s="337"/>
      <c r="FTB954" s="337"/>
      <c r="FTC954" s="337"/>
      <c r="FTD954" s="337"/>
      <c r="FTE954" s="337"/>
      <c r="FTF954" s="337"/>
      <c r="FTG954" s="337"/>
      <c r="FTH954" s="337"/>
      <c r="FTI954" s="337"/>
      <c r="FTJ954" s="337"/>
      <c r="FTK954" s="337"/>
      <c r="FTL954" s="337"/>
      <c r="FTM954" s="337"/>
      <c r="FTN954" s="337"/>
      <c r="FTO954" s="337"/>
      <c r="FTP954" s="337"/>
      <c r="FTQ954" s="337"/>
      <c r="FTR954" s="337"/>
      <c r="FTS954" s="337"/>
      <c r="FTT954" s="337"/>
      <c r="FTU954" s="337"/>
      <c r="FTV954" s="337"/>
      <c r="FTW954" s="337"/>
      <c r="FTX954" s="337"/>
      <c r="FTY954" s="337"/>
      <c r="FTZ954" s="337"/>
      <c r="FUA954" s="337"/>
      <c r="FUB954" s="337"/>
      <c r="FUC954" s="337"/>
      <c r="FUD954" s="337"/>
      <c r="FUE954" s="337"/>
      <c r="FUF954" s="337"/>
      <c r="FUG954" s="337"/>
      <c r="FUH954" s="337"/>
      <c r="FUI954" s="337"/>
      <c r="FUJ954" s="337"/>
      <c r="FUK954" s="337"/>
      <c r="FUL954" s="337"/>
      <c r="FUM954" s="337"/>
      <c r="FUN954" s="337"/>
      <c r="FUO954" s="337"/>
      <c r="FUP954" s="337"/>
      <c r="FUQ954" s="337"/>
      <c r="FUR954" s="337"/>
      <c r="FUS954" s="337"/>
      <c r="FUT954" s="337"/>
      <c r="FUU954" s="337"/>
      <c r="FUV954" s="337"/>
      <c r="FUW954" s="337"/>
      <c r="FUX954" s="337"/>
      <c r="FUY954" s="337"/>
      <c r="FUZ954" s="337"/>
      <c r="FVA954" s="337"/>
      <c r="FVB954" s="337"/>
      <c r="FVC954" s="337"/>
      <c r="FVD954" s="337"/>
      <c r="FVE954" s="337"/>
      <c r="FVF954" s="337"/>
      <c r="FVG954" s="337"/>
      <c r="FVH954" s="337"/>
      <c r="FVI954" s="337"/>
      <c r="FVJ954" s="337"/>
      <c r="FVK954" s="337"/>
      <c r="FVL954" s="337"/>
      <c r="FVM954" s="337"/>
      <c r="FVN954" s="337"/>
      <c r="FVO954" s="337"/>
      <c r="FVP954" s="337"/>
      <c r="FVQ954" s="337"/>
      <c r="FVR954" s="337"/>
      <c r="FVS954" s="337"/>
      <c r="FVT954" s="337"/>
      <c r="FVU954" s="337"/>
      <c r="FVV954" s="337"/>
      <c r="FVW954" s="337"/>
      <c r="FVX954" s="337"/>
      <c r="FVY954" s="337"/>
      <c r="FVZ954" s="337"/>
      <c r="FWA954" s="337"/>
      <c r="FWB954" s="337"/>
      <c r="FWC954" s="337"/>
      <c r="FWD954" s="337"/>
      <c r="FWE954" s="337"/>
      <c r="FWF954" s="337"/>
      <c r="FWG954" s="337"/>
      <c r="FWH954" s="337"/>
      <c r="FWI954" s="337"/>
      <c r="FWJ954" s="337"/>
      <c r="FWK954" s="337"/>
      <c r="FWL954" s="337"/>
      <c r="FWM954" s="337"/>
      <c r="FWN954" s="337"/>
      <c r="FWO954" s="337"/>
      <c r="FWP954" s="337"/>
      <c r="FWQ954" s="337"/>
      <c r="FWR954" s="337"/>
      <c r="FWS954" s="337"/>
      <c r="FWT954" s="337"/>
      <c r="FWU954" s="337"/>
      <c r="FWV954" s="337"/>
      <c r="FWW954" s="337"/>
      <c r="FWX954" s="337"/>
      <c r="FWY954" s="337"/>
      <c r="FWZ954" s="337"/>
      <c r="FXA954" s="337"/>
      <c r="FXB954" s="337"/>
      <c r="FXC954" s="337"/>
      <c r="FXD954" s="337"/>
      <c r="FXE954" s="337"/>
      <c r="FXF954" s="337"/>
      <c r="FXG954" s="337"/>
      <c r="FXH954" s="337"/>
      <c r="FXI954" s="337"/>
      <c r="FXJ954" s="337"/>
      <c r="FXK954" s="337"/>
      <c r="FXL954" s="337"/>
      <c r="FXM954" s="337"/>
      <c r="FXN954" s="337"/>
      <c r="FXO954" s="337"/>
      <c r="FXP954" s="337"/>
      <c r="FXQ954" s="337"/>
      <c r="FXR954" s="337"/>
      <c r="FXS954" s="337"/>
      <c r="FXT954" s="337"/>
      <c r="FXU954" s="337"/>
      <c r="FXV954" s="337"/>
      <c r="FXW954" s="337"/>
      <c r="FXX954" s="337"/>
      <c r="FXY954" s="337"/>
      <c r="FXZ954" s="337"/>
      <c r="FYA954" s="337"/>
      <c r="FYB954" s="337"/>
      <c r="FYC954" s="337"/>
      <c r="FYD954" s="337"/>
      <c r="FYE954" s="337"/>
      <c r="FYF954" s="337"/>
      <c r="FYG954" s="337"/>
      <c r="FYH954" s="337"/>
      <c r="FYI954" s="337"/>
      <c r="FYJ954" s="337"/>
      <c r="FYK954" s="337"/>
      <c r="FYL954" s="337"/>
      <c r="FYM954" s="337"/>
      <c r="FYN954" s="337"/>
      <c r="FYO954" s="337"/>
      <c r="FYP954" s="337"/>
      <c r="FYQ954" s="337"/>
      <c r="FYR954" s="337"/>
      <c r="FYS954" s="337"/>
      <c r="FYT954" s="337"/>
      <c r="FYU954" s="337"/>
      <c r="FYV954" s="337"/>
      <c r="FYW954" s="337"/>
      <c r="FYX954" s="337"/>
      <c r="FYY954" s="337"/>
      <c r="FYZ954" s="337"/>
      <c r="FZA954" s="337"/>
      <c r="FZB954" s="337"/>
      <c r="FZC954" s="337"/>
      <c r="FZD954" s="337"/>
      <c r="FZE954" s="337"/>
      <c r="FZF954" s="337"/>
      <c r="FZG954" s="337"/>
      <c r="FZH954" s="337"/>
      <c r="FZI954" s="337"/>
      <c r="FZJ954" s="337"/>
      <c r="FZK954" s="337"/>
      <c r="FZL954" s="337"/>
      <c r="FZM954" s="337"/>
      <c r="FZN954" s="337"/>
      <c r="FZO954" s="337"/>
      <c r="FZP954" s="337"/>
      <c r="FZQ954" s="337"/>
      <c r="FZR954" s="337"/>
      <c r="FZS954" s="337"/>
      <c r="FZT954" s="337"/>
      <c r="FZU954" s="337"/>
      <c r="FZV954" s="337"/>
      <c r="FZW954" s="337"/>
      <c r="FZX954" s="337"/>
      <c r="FZY954" s="337"/>
      <c r="FZZ954" s="337"/>
      <c r="GAA954" s="337"/>
      <c r="GAB954" s="337"/>
      <c r="GAC954" s="337"/>
      <c r="GAD954" s="337"/>
      <c r="GAE954" s="337"/>
      <c r="GAF954" s="337"/>
      <c r="GAG954" s="337"/>
      <c r="GAH954" s="337"/>
      <c r="GAI954" s="337"/>
      <c r="GAJ954" s="337"/>
      <c r="GAK954" s="337"/>
      <c r="GAL954" s="337"/>
      <c r="GAM954" s="337"/>
      <c r="GAN954" s="337"/>
      <c r="GAO954" s="337"/>
      <c r="GAP954" s="337"/>
      <c r="GAQ954" s="337"/>
      <c r="GAR954" s="337"/>
      <c r="GAS954" s="337"/>
      <c r="GAT954" s="337"/>
      <c r="GAU954" s="337"/>
      <c r="GAV954" s="337"/>
      <c r="GAW954" s="337"/>
      <c r="GAX954" s="337"/>
      <c r="GAY954" s="337"/>
      <c r="GAZ954" s="337"/>
      <c r="GBA954" s="337"/>
      <c r="GBB954" s="337"/>
      <c r="GBC954" s="337"/>
      <c r="GBD954" s="337"/>
      <c r="GBE954" s="337"/>
      <c r="GBF954" s="337"/>
      <c r="GBG954" s="337"/>
      <c r="GBH954" s="337"/>
      <c r="GBI954" s="337"/>
      <c r="GBJ954" s="337"/>
      <c r="GBK954" s="337"/>
      <c r="GBL954" s="337"/>
      <c r="GBM954" s="337"/>
      <c r="GBN954" s="337"/>
      <c r="GBO954" s="337"/>
      <c r="GBP954" s="337"/>
      <c r="GBQ954" s="337"/>
      <c r="GBR954" s="337"/>
      <c r="GBS954" s="337"/>
      <c r="GBT954" s="337"/>
      <c r="GBU954" s="337"/>
      <c r="GBV954" s="337"/>
      <c r="GBW954" s="337"/>
      <c r="GBX954" s="337"/>
      <c r="GBY954" s="337"/>
      <c r="GBZ954" s="337"/>
      <c r="GCA954" s="337"/>
      <c r="GCB954" s="337"/>
      <c r="GCC954" s="337"/>
      <c r="GCD954" s="337"/>
      <c r="GCE954" s="337"/>
      <c r="GCF954" s="337"/>
      <c r="GCG954" s="337"/>
      <c r="GCH954" s="337"/>
      <c r="GCI954" s="337"/>
      <c r="GCJ954" s="337"/>
      <c r="GCK954" s="337"/>
      <c r="GCL954" s="337"/>
      <c r="GCM954" s="337"/>
      <c r="GCN954" s="337"/>
      <c r="GCO954" s="337"/>
      <c r="GCP954" s="337"/>
      <c r="GCQ954" s="337"/>
      <c r="GCR954" s="337"/>
      <c r="GCS954" s="337"/>
      <c r="GCT954" s="337"/>
      <c r="GCU954" s="337"/>
      <c r="GCV954" s="337"/>
      <c r="GCW954" s="337"/>
      <c r="GCX954" s="337"/>
      <c r="GCY954" s="337"/>
      <c r="GCZ954" s="337"/>
      <c r="GDA954" s="337"/>
      <c r="GDB954" s="337"/>
      <c r="GDC954" s="337"/>
      <c r="GDD954" s="337"/>
      <c r="GDE954" s="337"/>
      <c r="GDF954" s="337"/>
      <c r="GDG954" s="337"/>
      <c r="GDH954" s="337"/>
      <c r="GDI954" s="337"/>
      <c r="GDJ954" s="337"/>
      <c r="GDK954" s="337"/>
      <c r="GDL954" s="337"/>
      <c r="GDM954" s="337"/>
      <c r="GDN954" s="337"/>
      <c r="GDO954" s="337"/>
      <c r="GDP954" s="337"/>
      <c r="GDQ954" s="337"/>
      <c r="GDR954" s="337"/>
      <c r="GDS954" s="337"/>
      <c r="GDT954" s="337"/>
      <c r="GDU954" s="337"/>
      <c r="GDV954" s="337"/>
      <c r="GDW954" s="337"/>
      <c r="GDX954" s="337"/>
      <c r="GDY954" s="337"/>
      <c r="GDZ954" s="337"/>
      <c r="GEA954" s="337"/>
      <c r="GEB954" s="337"/>
      <c r="GEC954" s="337"/>
      <c r="GED954" s="337"/>
      <c r="GEE954" s="337"/>
      <c r="GEF954" s="337"/>
      <c r="GEG954" s="337"/>
      <c r="GEH954" s="337"/>
      <c r="GEI954" s="337"/>
      <c r="GEJ954" s="337"/>
      <c r="GEK954" s="337"/>
      <c r="GEL954" s="337"/>
      <c r="GEM954" s="337"/>
      <c r="GEN954" s="337"/>
      <c r="GEO954" s="337"/>
      <c r="GEP954" s="337"/>
      <c r="GEQ954" s="337"/>
      <c r="GER954" s="337"/>
      <c r="GES954" s="337"/>
      <c r="GET954" s="337"/>
      <c r="GEU954" s="337"/>
      <c r="GEV954" s="337"/>
      <c r="GEW954" s="337"/>
      <c r="GEX954" s="337"/>
      <c r="GEY954" s="337"/>
      <c r="GEZ954" s="337"/>
      <c r="GFA954" s="337"/>
      <c r="GFB954" s="337"/>
      <c r="GFC954" s="337"/>
      <c r="GFD954" s="337"/>
      <c r="GFE954" s="337"/>
      <c r="GFF954" s="337"/>
      <c r="GFG954" s="337"/>
      <c r="GFH954" s="337"/>
      <c r="GFI954" s="337"/>
      <c r="GFJ954" s="337"/>
      <c r="GFK954" s="337"/>
      <c r="GFL954" s="337"/>
      <c r="GFM954" s="337"/>
      <c r="GFN954" s="337"/>
      <c r="GFO954" s="337"/>
      <c r="GFP954" s="337"/>
      <c r="GFQ954" s="337"/>
      <c r="GFR954" s="337"/>
      <c r="GFS954" s="337"/>
      <c r="GFT954" s="337"/>
      <c r="GFU954" s="337"/>
      <c r="GFV954" s="337"/>
      <c r="GFW954" s="337"/>
      <c r="GFX954" s="337"/>
      <c r="GFY954" s="337"/>
      <c r="GFZ954" s="337"/>
      <c r="GGA954" s="337"/>
      <c r="GGB954" s="337"/>
      <c r="GGC954" s="337"/>
      <c r="GGD954" s="337"/>
      <c r="GGE954" s="337"/>
      <c r="GGF954" s="337"/>
      <c r="GGG954" s="337"/>
      <c r="GGH954" s="337"/>
      <c r="GGI954" s="337"/>
      <c r="GGJ954" s="337"/>
      <c r="GGK954" s="337"/>
      <c r="GGL954" s="337"/>
      <c r="GGM954" s="337"/>
      <c r="GGN954" s="337"/>
      <c r="GGO954" s="337"/>
      <c r="GGP954" s="337"/>
      <c r="GGQ954" s="337"/>
      <c r="GGR954" s="337"/>
      <c r="GGS954" s="337"/>
      <c r="GGT954" s="337"/>
      <c r="GGU954" s="337"/>
      <c r="GGV954" s="337"/>
      <c r="GGW954" s="337"/>
      <c r="GGX954" s="337"/>
      <c r="GGY954" s="337"/>
      <c r="GGZ954" s="337"/>
      <c r="GHA954" s="337"/>
      <c r="GHB954" s="337"/>
      <c r="GHC954" s="337"/>
      <c r="GHD954" s="337"/>
      <c r="GHE954" s="337"/>
      <c r="GHF954" s="337"/>
      <c r="GHG954" s="337"/>
      <c r="GHH954" s="337"/>
      <c r="GHI954" s="337"/>
      <c r="GHJ954" s="337"/>
      <c r="GHK954" s="337"/>
      <c r="GHL954" s="337"/>
      <c r="GHM954" s="337"/>
      <c r="GHN954" s="337"/>
      <c r="GHO954" s="337"/>
      <c r="GHP954" s="337"/>
      <c r="GHQ954" s="337"/>
      <c r="GHR954" s="337"/>
      <c r="GHS954" s="337"/>
      <c r="GHT954" s="337"/>
      <c r="GHU954" s="337"/>
      <c r="GHV954" s="337"/>
      <c r="GHW954" s="337"/>
      <c r="GHX954" s="337"/>
      <c r="GHY954" s="337"/>
      <c r="GHZ954" s="337"/>
      <c r="GIA954" s="337"/>
      <c r="GIB954" s="337"/>
      <c r="GIC954" s="337"/>
      <c r="GID954" s="337"/>
      <c r="GIE954" s="337"/>
      <c r="GIF954" s="337"/>
      <c r="GIG954" s="337"/>
      <c r="GIH954" s="337"/>
      <c r="GII954" s="337"/>
      <c r="GIJ954" s="337"/>
      <c r="GIK954" s="337"/>
      <c r="GIL954" s="337"/>
      <c r="GIM954" s="337"/>
      <c r="GIN954" s="337"/>
      <c r="GIO954" s="337"/>
      <c r="GIP954" s="337"/>
      <c r="GIQ954" s="337"/>
      <c r="GIR954" s="337"/>
      <c r="GIS954" s="337"/>
      <c r="GIT954" s="337"/>
      <c r="GIU954" s="337"/>
      <c r="GIV954" s="337"/>
      <c r="GIW954" s="337"/>
      <c r="GIX954" s="337"/>
      <c r="GIY954" s="337"/>
      <c r="GIZ954" s="337"/>
      <c r="GJA954" s="337"/>
      <c r="GJB954" s="337"/>
      <c r="GJC954" s="337"/>
      <c r="GJD954" s="337"/>
      <c r="GJE954" s="337"/>
      <c r="GJF954" s="337"/>
      <c r="GJG954" s="337"/>
      <c r="GJH954" s="337"/>
      <c r="GJI954" s="337"/>
      <c r="GJJ954" s="337"/>
      <c r="GJK954" s="337"/>
      <c r="GJL954" s="337"/>
      <c r="GJM954" s="337"/>
      <c r="GJN954" s="337"/>
      <c r="GJO954" s="337"/>
      <c r="GJP954" s="337"/>
      <c r="GJQ954" s="337"/>
      <c r="GJR954" s="337"/>
      <c r="GJS954" s="337"/>
      <c r="GJT954" s="337"/>
      <c r="GJU954" s="337"/>
      <c r="GJV954" s="337"/>
      <c r="GJW954" s="337"/>
      <c r="GJX954" s="337"/>
      <c r="GJY954" s="337"/>
      <c r="GJZ954" s="337"/>
      <c r="GKA954" s="337"/>
      <c r="GKB954" s="337"/>
      <c r="GKC954" s="337"/>
      <c r="GKD954" s="337"/>
      <c r="GKE954" s="337"/>
      <c r="GKF954" s="337"/>
      <c r="GKG954" s="337"/>
      <c r="GKH954" s="337"/>
      <c r="GKI954" s="337"/>
      <c r="GKJ954" s="337"/>
      <c r="GKK954" s="337"/>
      <c r="GKL954" s="337"/>
      <c r="GKM954" s="337"/>
      <c r="GKN954" s="337"/>
      <c r="GKO954" s="337"/>
      <c r="GKP954" s="337"/>
      <c r="GKQ954" s="337"/>
      <c r="GKR954" s="337"/>
      <c r="GKS954" s="337"/>
      <c r="GKT954" s="337"/>
      <c r="GKU954" s="337"/>
      <c r="GKV954" s="337"/>
      <c r="GKW954" s="337"/>
      <c r="GKX954" s="337"/>
      <c r="GKY954" s="337"/>
      <c r="GKZ954" s="337"/>
      <c r="GLA954" s="337"/>
      <c r="GLB954" s="337"/>
      <c r="GLC954" s="337"/>
      <c r="GLD954" s="337"/>
      <c r="GLE954" s="337"/>
      <c r="GLF954" s="337"/>
      <c r="GLG954" s="337"/>
      <c r="GLH954" s="337"/>
      <c r="GLI954" s="337"/>
      <c r="GLJ954" s="337"/>
      <c r="GLK954" s="337"/>
      <c r="GLL954" s="337"/>
      <c r="GLM954" s="337"/>
      <c r="GLN954" s="337"/>
      <c r="GLO954" s="337"/>
      <c r="GLP954" s="337"/>
      <c r="GLQ954" s="337"/>
      <c r="GLR954" s="337"/>
      <c r="GLS954" s="337"/>
      <c r="GLT954" s="337"/>
      <c r="GLU954" s="337"/>
      <c r="GLV954" s="337"/>
      <c r="GLW954" s="337"/>
      <c r="GLX954" s="337"/>
      <c r="GLY954" s="337"/>
      <c r="GLZ954" s="337"/>
      <c r="GMA954" s="337"/>
      <c r="GMB954" s="337"/>
      <c r="GMC954" s="337"/>
      <c r="GMD954" s="337"/>
      <c r="GME954" s="337"/>
      <c r="GMF954" s="337"/>
      <c r="GMG954" s="337"/>
      <c r="GMH954" s="337"/>
      <c r="GMI954" s="337"/>
      <c r="GMJ954" s="337"/>
      <c r="GMK954" s="337"/>
      <c r="GML954" s="337"/>
      <c r="GMM954" s="337"/>
      <c r="GMN954" s="337"/>
      <c r="GMO954" s="337"/>
      <c r="GMP954" s="337"/>
      <c r="GMQ954" s="337"/>
      <c r="GMR954" s="337"/>
      <c r="GMS954" s="337"/>
      <c r="GMT954" s="337"/>
      <c r="GMU954" s="337"/>
      <c r="GMV954" s="337"/>
      <c r="GMW954" s="337"/>
      <c r="GMX954" s="337"/>
      <c r="GMY954" s="337"/>
      <c r="GMZ954" s="337"/>
      <c r="GNA954" s="337"/>
      <c r="GNB954" s="337"/>
      <c r="GNC954" s="337"/>
      <c r="GND954" s="337"/>
      <c r="GNE954" s="337"/>
      <c r="GNF954" s="337"/>
      <c r="GNG954" s="337"/>
      <c r="GNH954" s="337"/>
      <c r="GNI954" s="337"/>
      <c r="GNJ954" s="337"/>
      <c r="GNK954" s="337"/>
      <c r="GNL954" s="337"/>
      <c r="GNM954" s="337"/>
      <c r="GNN954" s="337"/>
      <c r="GNO954" s="337"/>
      <c r="GNP954" s="337"/>
      <c r="GNQ954" s="337"/>
      <c r="GNR954" s="337"/>
      <c r="GNS954" s="337"/>
      <c r="GNT954" s="337"/>
      <c r="GNU954" s="337"/>
      <c r="GNV954" s="337"/>
      <c r="GNW954" s="337"/>
      <c r="GNX954" s="337"/>
      <c r="GNY954" s="337"/>
      <c r="GNZ954" s="337"/>
      <c r="GOA954" s="337"/>
      <c r="GOB954" s="337"/>
      <c r="GOC954" s="337"/>
      <c r="GOD954" s="337"/>
      <c r="GOE954" s="337"/>
      <c r="GOF954" s="337"/>
      <c r="GOG954" s="337"/>
      <c r="GOH954" s="337"/>
      <c r="GOI954" s="337"/>
      <c r="GOJ954" s="337"/>
      <c r="GOK954" s="337"/>
      <c r="GOL954" s="337"/>
      <c r="GOM954" s="337"/>
      <c r="GON954" s="337"/>
      <c r="GOO954" s="337"/>
      <c r="GOP954" s="337"/>
      <c r="GOQ954" s="337"/>
      <c r="GOR954" s="337"/>
      <c r="GOS954" s="337"/>
      <c r="GOT954" s="337"/>
      <c r="GOU954" s="337"/>
      <c r="GOV954" s="337"/>
      <c r="GOW954" s="337"/>
      <c r="GOX954" s="337"/>
      <c r="GOY954" s="337"/>
      <c r="GOZ954" s="337"/>
      <c r="GPA954" s="337"/>
      <c r="GPB954" s="337"/>
      <c r="GPC954" s="337"/>
      <c r="GPD954" s="337"/>
      <c r="GPE954" s="337"/>
      <c r="GPF954" s="337"/>
      <c r="GPG954" s="337"/>
      <c r="GPH954" s="337"/>
      <c r="GPI954" s="337"/>
      <c r="GPJ954" s="337"/>
      <c r="GPK954" s="337"/>
      <c r="GPL954" s="337"/>
      <c r="GPM954" s="337"/>
      <c r="GPN954" s="337"/>
      <c r="GPO954" s="337"/>
      <c r="GPP954" s="337"/>
      <c r="GPQ954" s="337"/>
      <c r="GPR954" s="337"/>
      <c r="GPS954" s="337"/>
      <c r="GPT954" s="337"/>
      <c r="GPU954" s="337"/>
      <c r="GPV954" s="337"/>
      <c r="GPW954" s="337"/>
      <c r="GPX954" s="337"/>
      <c r="GPY954" s="337"/>
      <c r="GPZ954" s="337"/>
      <c r="GQA954" s="337"/>
      <c r="GQB954" s="337"/>
      <c r="GQC954" s="337"/>
      <c r="GQD954" s="337"/>
      <c r="GQE954" s="337"/>
      <c r="GQF954" s="337"/>
      <c r="GQG954" s="337"/>
      <c r="GQH954" s="337"/>
      <c r="GQI954" s="337"/>
      <c r="GQJ954" s="337"/>
      <c r="GQK954" s="337"/>
      <c r="GQL954" s="337"/>
      <c r="GQM954" s="337"/>
      <c r="GQN954" s="337"/>
      <c r="GQO954" s="337"/>
      <c r="GQP954" s="337"/>
      <c r="GQQ954" s="337"/>
      <c r="GQR954" s="337"/>
      <c r="GQS954" s="337"/>
      <c r="GQT954" s="337"/>
      <c r="GQU954" s="337"/>
      <c r="GQV954" s="337"/>
      <c r="GQW954" s="337"/>
      <c r="GQX954" s="337"/>
      <c r="GQY954" s="337"/>
      <c r="GQZ954" s="337"/>
      <c r="GRA954" s="337"/>
      <c r="GRB954" s="337"/>
      <c r="GRC954" s="337"/>
      <c r="GRD954" s="337"/>
      <c r="GRE954" s="337"/>
      <c r="GRF954" s="337"/>
      <c r="GRG954" s="337"/>
      <c r="GRH954" s="337"/>
      <c r="GRI954" s="337"/>
      <c r="GRJ954" s="337"/>
      <c r="GRK954" s="337"/>
      <c r="GRL954" s="337"/>
      <c r="GRM954" s="337"/>
      <c r="GRN954" s="337"/>
      <c r="GRO954" s="337"/>
      <c r="GRP954" s="337"/>
      <c r="GRQ954" s="337"/>
      <c r="GRR954" s="337"/>
      <c r="GRS954" s="337"/>
      <c r="GRT954" s="337"/>
      <c r="GRU954" s="337"/>
      <c r="GRV954" s="337"/>
      <c r="GRW954" s="337"/>
      <c r="GRX954" s="337"/>
      <c r="GRY954" s="337"/>
      <c r="GRZ954" s="337"/>
      <c r="GSA954" s="337"/>
      <c r="GSB954" s="337"/>
      <c r="GSC954" s="337"/>
      <c r="GSD954" s="337"/>
      <c r="GSE954" s="337"/>
      <c r="GSF954" s="337"/>
      <c r="GSG954" s="337"/>
      <c r="GSH954" s="337"/>
      <c r="GSI954" s="337"/>
      <c r="GSJ954" s="337"/>
      <c r="GSK954" s="337"/>
      <c r="GSL954" s="337"/>
      <c r="GSM954" s="337"/>
      <c r="GSN954" s="337"/>
      <c r="GSO954" s="337"/>
      <c r="GSP954" s="337"/>
      <c r="GSQ954" s="337"/>
      <c r="GSR954" s="337"/>
      <c r="GSS954" s="337"/>
      <c r="GST954" s="337"/>
      <c r="GSU954" s="337"/>
      <c r="GSV954" s="337"/>
      <c r="GSW954" s="337"/>
      <c r="GSX954" s="337"/>
      <c r="GSY954" s="337"/>
      <c r="GSZ954" s="337"/>
      <c r="GTA954" s="337"/>
      <c r="GTB954" s="337"/>
      <c r="GTC954" s="337"/>
      <c r="GTD954" s="337"/>
      <c r="GTE954" s="337"/>
      <c r="GTF954" s="337"/>
      <c r="GTG954" s="337"/>
      <c r="GTH954" s="337"/>
      <c r="GTI954" s="337"/>
      <c r="GTJ954" s="337"/>
      <c r="GTK954" s="337"/>
      <c r="GTL954" s="337"/>
      <c r="GTM954" s="337"/>
      <c r="GTN954" s="337"/>
      <c r="GTO954" s="337"/>
      <c r="GTP954" s="337"/>
      <c r="GTQ954" s="337"/>
      <c r="GTR954" s="337"/>
      <c r="GTS954" s="337"/>
      <c r="GTT954" s="337"/>
      <c r="GTU954" s="337"/>
      <c r="GTV954" s="337"/>
      <c r="GTW954" s="337"/>
      <c r="GTX954" s="337"/>
      <c r="GTY954" s="337"/>
      <c r="GTZ954" s="337"/>
      <c r="GUA954" s="337"/>
      <c r="GUB954" s="337"/>
      <c r="GUC954" s="337"/>
      <c r="GUD954" s="337"/>
      <c r="GUE954" s="337"/>
      <c r="GUF954" s="337"/>
      <c r="GUG954" s="337"/>
      <c r="GUH954" s="337"/>
      <c r="GUI954" s="337"/>
      <c r="GUJ954" s="337"/>
      <c r="GUK954" s="337"/>
      <c r="GUL954" s="337"/>
      <c r="GUM954" s="337"/>
      <c r="GUN954" s="337"/>
      <c r="GUO954" s="337"/>
      <c r="GUP954" s="337"/>
      <c r="GUQ954" s="337"/>
      <c r="GUR954" s="337"/>
      <c r="GUS954" s="337"/>
      <c r="GUT954" s="337"/>
      <c r="GUU954" s="337"/>
      <c r="GUV954" s="337"/>
      <c r="GUW954" s="337"/>
      <c r="GUX954" s="337"/>
      <c r="GUY954" s="337"/>
      <c r="GUZ954" s="337"/>
      <c r="GVA954" s="337"/>
      <c r="GVB954" s="337"/>
      <c r="GVC954" s="337"/>
      <c r="GVD954" s="337"/>
      <c r="GVE954" s="337"/>
      <c r="GVF954" s="337"/>
      <c r="GVG954" s="337"/>
      <c r="GVH954" s="337"/>
      <c r="GVI954" s="337"/>
      <c r="GVJ954" s="337"/>
      <c r="GVK954" s="337"/>
      <c r="GVL954" s="337"/>
      <c r="GVM954" s="337"/>
      <c r="GVN954" s="337"/>
      <c r="GVO954" s="337"/>
      <c r="GVP954" s="337"/>
      <c r="GVQ954" s="337"/>
      <c r="GVR954" s="337"/>
      <c r="GVS954" s="337"/>
      <c r="GVT954" s="337"/>
      <c r="GVU954" s="337"/>
      <c r="GVV954" s="337"/>
      <c r="GVW954" s="337"/>
      <c r="GVX954" s="337"/>
      <c r="GVY954" s="337"/>
      <c r="GVZ954" s="337"/>
      <c r="GWA954" s="337"/>
      <c r="GWB954" s="337"/>
      <c r="GWC954" s="337"/>
      <c r="GWD954" s="337"/>
      <c r="GWE954" s="337"/>
      <c r="GWF954" s="337"/>
      <c r="GWG954" s="337"/>
      <c r="GWH954" s="337"/>
      <c r="GWI954" s="337"/>
      <c r="GWJ954" s="337"/>
      <c r="GWK954" s="337"/>
      <c r="GWL954" s="337"/>
      <c r="GWM954" s="337"/>
      <c r="GWN954" s="337"/>
      <c r="GWO954" s="337"/>
      <c r="GWP954" s="337"/>
      <c r="GWQ954" s="337"/>
      <c r="GWR954" s="337"/>
      <c r="GWS954" s="337"/>
      <c r="GWT954" s="337"/>
      <c r="GWU954" s="337"/>
      <c r="GWV954" s="337"/>
      <c r="GWW954" s="337"/>
      <c r="GWX954" s="337"/>
      <c r="GWY954" s="337"/>
      <c r="GWZ954" s="337"/>
      <c r="GXA954" s="337"/>
      <c r="GXB954" s="337"/>
      <c r="GXC954" s="337"/>
      <c r="GXD954" s="337"/>
      <c r="GXE954" s="337"/>
      <c r="GXF954" s="337"/>
      <c r="GXG954" s="337"/>
      <c r="GXH954" s="337"/>
      <c r="GXI954" s="337"/>
      <c r="GXJ954" s="337"/>
      <c r="GXK954" s="337"/>
      <c r="GXL954" s="337"/>
      <c r="GXM954" s="337"/>
      <c r="GXN954" s="337"/>
      <c r="GXO954" s="337"/>
      <c r="GXP954" s="337"/>
      <c r="GXQ954" s="337"/>
      <c r="GXR954" s="337"/>
      <c r="GXS954" s="337"/>
      <c r="GXT954" s="337"/>
      <c r="GXU954" s="337"/>
      <c r="GXV954" s="337"/>
      <c r="GXW954" s="337"/>
      <c r="GXX954" s="337"/>
      <c r="GXY954" s="337"/>
      <c r="GXZ954" s="337"/>
      <c r="GYA954" s="337"/>
      <c r="GYB954" s="337"/>
      <c r="GYC954" s="337"/>
      <c r="GYD954" s="337"/>
      <c r="GYE954" s="337"/>
      <c r="GYF954" s="337"/>
      <c r="GYG954" s="337"/>
      <c r="GYH954" s="337"/>
      <c r="GYI954" s="337"/>
      <c r="GYJ954" s="337"/>
      <c r="GYK954" s="337"/>
      <c r="GYL954" s="337"/>
      <c r="GYM954" s="337"/>
      <c r="GYN954" s="337"/>
      <c r="GYO954" s="337"/>
      <c r="GYP954" s="337"/>
      <c r="GYQ954" s="337"/>
      <c r="GYR954" s="337"/>
      <c r="GYS954" s="337"/>
      <c r="GYT954" s="337"/>
      <c r="GYU954" s="337"/>
      <c r="GYV954" s="337"/>
      <c r="GYW954" s="337"/>
      <c r="GYX954" s="337"/>
      <c r="GYY954" s="337"/>
      <c r="GYZ954" s="337"/>
      <c r="GZA954" s="337"/>
      <c r="GZB954" s="337"/>
      <c r="GZC954" s="337"/>
      <c r="GZD954" s="337"/>
      <c r="GZE954" s="337"/>
      <c r="GZF954" s="337"/>
      <c r="GZG954" s="337"/>
      <c r="GZH954" s="337"/>
      <c r="GZI954" s="337"/>
      <c r="GZJ954" s="337"/>
      <c r="GZK954" s="337"/>
      <c r="GZL954" s="337"/>
      <c r="GZM954" s="337"/>
      <c r="GZN954" s="337"/>
      <c r="GZO954" s="337"/>
      <c r="GZP954" s="337"/>
      <c r="GZQ954" s="337"/>
      <c r="GZR954" s="337"/>
      <c r="GZS954" s="337"/>
      <c r="GZT954" s="337"/>
      <c r="GZU954" s="337"/>
      <c r="GZV954" s="337"/>
      <c r="GZW954" s="337"/>
      <c r="GZX954" s="337"/>
      <c r="GZY954" s="337"/>
      <c r="GZZ954" s="337"/>
      <c r="HAA954" s="337"/>
      <c r="HAB954" s="337"/>
      <c r="HAC954" s="337"/>
      <c r="HAD954" s="337"/>
      <c r="HAE954" s="337"/>
      <c r="HAF954" s="337"/>
      <c r="HAG954" s="337"/>
      <c r="HAH954" s="337"/>
      <c r="HAI954" s="337"/>
      <c r="HAJ954" s="337"/>
      <c r="HAK954" s="337"/>
      <c r="HAL954" s="337"/>
      <c r="HAM954" s="337"/>
      <c r="HAN954" s="337"/>
      <c r="HAO954" s="337"/>
      <c r="HAP954" s="337"/>
      <c r="HAQ954" s="337"/>
      <c r="HAR954" s="337"/>
      <c r="HAS954" s="337"/>
      <c r="HAT954" s="337"/>
      <c r="HAU954" s="337"/>
      <c r="HAV954" s="337"/>
      <c r="HAW954" s="337"/>
      <c r="HAX954" s="337"/>
      <c r="HAY954" s="337"/>
      <c r="HAZ954" s="337"/>
      <c r="HBA954" s="337"/>
      <c r="HBB954" s="337"/>
      <c r="HBC954" s="337"/>
      <c r="HBD954" s="337"/>
      <c r="HBE954" s="337"/>
      <c r="HBF954" s="337"/>
      <c r="HBG954" s="337"/>
      <c r="HBH954" s="337"/>
      <c r="HBI954" s="337"/>
      <c r="HBJ954" s="337"/>
      <c r="HBK954" s="337"/>
      <c r="HBL954" s="337"/>
      <c r="HBM954" s="337"/>
      <c r="HBN954" s="337"/>
      <c r="HBO954" s="337"/>
      <c r="HBP954" s="337"/>
      <c r="HBQ954" s="337"/>
      <c r="HBR954" s="337"/>
      <c r="HBS954" s="337"/>
      <c r="HBT954" s="337"/>
      <c r="HBU954" s="337"/>
      <c r="HBV954" s="337"/>
      <c r="HBW954" s="337"/>
      <c r="HBX954" s="337"/>
      <c r="HBY954" s="337"/>
      <c r="HBZ954" s="337"/>
      <c r="HCA954" s="337"/>
      <c r="HCB954" s="337"/>
      <c r="HCC954" s="337"/>
      <c r="HCD954" s="337"/>
      <c r="HCE954" s="337"/>
      <c r="HCF954" s="337"/>
      <c r="HCG954" s="337"/>
      <c r="HCH954" s="337"/>
      <c r="HCI954" s="337"/>
      <c r="HCJ954" s="337"/>
      <c r="HCK954" s="337"/>
      <c r="HCL954" s="337"/>
      <c r="HCM954" s="337"/>
      <c r="HCN954" s="337"/>
      <c r="HCO954" s="337"/>
      <c r="HCP954" s="337"/>
      <c r="HCQ954" s="337"/>
      <c r="HCR954" s="337"/>
      <c r="HCS954" s="337"/>
      <c r="HCT954" s="337"/>
      <c r="HCU954" s="337"/>
      <c r="HCV954" s="337"/>
      <c r="HCW954" s="337"/>
      <c r="HCX954" s="337"/>
      <c r="HCY954" s="337"/>
      <c r="HCZ954" s="337"/>
      <c r="HDA954" s="337"/>
      <c r="HDB954" s="337"/>
      <c r="HDC954" s="337"/>
      <c r="HDD954" s="337"/>
      <c r="HDE954" s="337"/>
      <c r="HDF954" s="337"/>
      <c r="HDG954" s="337"/>
      <c r="HDH954" s="337"/>
      <c r="HDI954" s="337"/>
      <c r="HDJ954" s="337"/>
      <c r="HDK954" s="337"/>
      <c r="HDL954" s="337"/>
      <c r="HDM954" s="337"/>
      <c r="HDN954" s="337"/>
      <c r="HDO954" s="337"/>
      <c r="HDP954" s="337"/>
      <c r="HDQ954" s="337"/>
      <c r="HDR954" s="337"/>
      <c r="HDS954" s="337"/>
      <c r="HDT954" s="337"/>
      <c r="HDU954" s="337"/>
      <c r="HDV954" s="337"/>
      <c r="HDW954" s="337"/>
      <c r="HDX954" s="337"/>
      <c r="HDY954" s="337"/>
      <c r="HDZ954" s="337"/>
      <c r="HEA954" s="337"/>
      <c r="HEB954" s="337"/>
      <c r="HEC954" s="337"/>
      <c r="HED954" s="337"/>
      <c r="HEE954" s="337"/>
      <c r="HEF954" s="337"/>
      <c r="HEG954" s="337"/>
      <c r="HEH954" s="337"/>
      <c r="HEI954" s="337"/>
      <c r="HEJ954" s="337"/>
      <c r="HEK954" s="337"/>
      <c r="HEL954" s="337"/>
      <c r="HEM954" s="337"/>
      <c r="HEN954" s="337"/>
      <c r="HEO954" s="337"/>
      <c r="HEP954" s="337"/>
      <c r="HEQ954" s="337"/>
      <c r="HER954" s="337"/>
      <c r="HES954" s="337"/>
      <c r="HET954" s="337"/>
      <c r="HEU954" s="337"/>
      <c r="HEV954" s="337"/>
      <c r="HEW954" s="337"/>
      <c r="HEX954" s="337"/>
      <c r="HEY954" s="337"/>
      <c r="HEZ954" s="337"/>
      <c r="HFA954" s="337"/>
      <c r="HFB954" s="337"/>
      <c r="HFC954" s="337"/>
      <c r="HFD954" s="337"/>
      <c r="HFE954" s="337"/>
      <c r="HFF954" s="337"/>
      <c r="HFG954" s="337"/>
      <c r="HFH954" s="337"/>
      <c r="HFI954" s="337"/>
      <c r="HFJ954" s="337"/>
      <c r="HFK954" s="337"/>
      <c r="HFL954" s="337"/>
      <c r="HFM954" s="337"/>
      <c r="HFN954" s="337"/>
      <c r="HFO954" s="337"/>
      <c r="HFP954" s="337"/>
      <c r="HFQ954" s="337"/>
      <c r="HFR954" s="337"/>
      <c r="HFS954" s="337"/>
      <c r="HFT954" s="337"/>
      <c r="HFU954" s="337"/>
      <c r="HFV954" s="337"/>
      <c r="HFW954" s="337"/>
      <c r="HFX954" s="337"/>
      <c r="HFY954" s="337"/>
      <c r="HFZ954" s="337"/>
      <c r="HGA954" s="337"/>
      <c r="HGB954" s="337"/>
      <c r="HGC954" s="337"/>
      <c r="HGD954" s="337"/>
      <c r="HGE954" s="337"/>
      <c r="HGF954" s="337"/>
      <c r="HGG954" s="337"/>
      <c r="HGH954" s="337"/>
      <c r="HGI954" s="337"/>
      <c r="HGJ954" s="337"/>
      <c r="HGK954" s="337"/>
      <c r="HGL954" s="337"/>
      <c r="HGM954" s="337"/>
      <c r="HGN954" s="337"/>
      <c r="HGO954" s="337"/>
      <c r="HGP954" s="337"/>
      <c r="HGQ954" s="337"/>
      <c r="HGR954" s="337"/>
      <c r="HGS954" s="337"/>
      <c r="HGT954" s="337"/>
      <c r="HGU954" s="337"/>
      <c r="HGV954" s="337"/>
      <c r="HGW954" s="337"/>
      <c r="HGX954" s="337"/>
      <c r="HGY954" s="337"/>
      <c r="HGZ954" s="337"/>
      <c r="HHA954" s="337"/>
      <c r="HHB954" s="337"/>
      <c r="HHC954" s="337"/>
      <c r="HHD954" s="337"/>
      <c r="HHE954" s="337"/>
      <c r="HHF954" s="337"/>
      <c r="HHG954" s="337"/>
      <c r="HHH954" s="337"/>
      <c r="HHI954" s="337"/>
      <c r="HHJ954" s="337"/>
      <c r="HHK954" s="337"/>
      <c r="HHL954" s="337"/>
      <c r="HHM954" s="337"/>
      <c r="HHN954" s="337"/>
      <c r="HHO954" s="337"/>
      <c r="HHP954" s="337"/>
      <c r="HHQ954" s="337"/>
      <c r="HHR954" s="337"/>
      <c r="HHS954" s="337"/>
      <c r="HHT954" s="337"/>
      <c r="HHU954" s="337"/>
      <c r="HHV954" s="337"/>
      <c r="HHW954" s="337"/>
      <c r="HHX954" s="337"/>
      <c r="HHY954" s="337"/>
      <c r="HHZ954" s="337"/>
      <c r="HIA954" s="337"/>
      <c r="HIB954" s="337"/>
      <c r="HIC954" s="337"/>
      <c r="HID954" s="337"/>
      <c r="HIE954" s="337"/>
      <c r="HIF954" s="337"/>
      <c r="HIG954" s="337"/>
      <c r="HIH954" s="337"/>
      <c r="HII954" s="337"/>
      <c r="HIJ954" s="337"/>
      <c r="HIK954" s="337"/>
      <c r="HIL954" s="337"/>
      <c r="HIM954" s="337"/>
      <c r="HIN954" s="337"/>
      <c r="HIO954" s="337"/>
      <c r="HIP954" s="337"/>
      <c r="HIQ954" s="337"/>
      <c r="HIR954" s="337"/>
      <c r="HIS954" s="337"/>
      <c r="HIT954" s="337"/>
      <c r="HIU954" s="337"/>
      <c r="HIV954" s="337"/>
      <c r="HIW954" s="337"/>
      <c r="HIX954" s="337"/>
      <c r="HIY954" s="337"/>
      <c r="HIZ954" s="337"/>
      <c r="HJA954" s="337"/>
      <c r="HJB954" s="337"/>
      <c r="HJC954" s="337"/>
      <c r="HJD954" s="337"/>
      <c r="HJE954" s="337"/>
      <c r="HJF954" s="337"/>
      <c r="HJG954" s="337"/>
      <c r="HJH954" s="337"/>
      <c r="HJI954" s="337"/>
      <c r="HJJ954" s="337"/>
      <c r="HJK954" s="337"/>
      <c r="HJL954" s="337"/>
      <c r="HJM954" s="337"/>
      <c r="HJN954" s="337"/>
      <c r="HJO954" s="337"/>
      <c r="HJP954" s="337"/>
      <c r="HJQ954" s="337"/>
      <c r="HJR954" s="337"/>
      <c r="HJS954" s="337"/>
      <c r="HJT954" s="337"/>
      <c r="HJU954" s="337"/>
      <c r="HJV954" s="337"/>
      <c r="HJW954" s="337"/>
      <c r="HJX954" s="337"/>
      <c r="HJY954" s="337"/>
      <c r="HJZ954" s="337"/>
      <c r="HKA954" s="337"/>
      <c r="HKB954" s="337"/>
      <c r="HKC954" s="337"/>
      <c r="HKD954" s="337"/>
      <c r="HKE954" s="337"/>
      <c r="HKF954" s="337"/>
      <c r="HKG954" s="337"/>
      <c r="HKH954" s="337"/>
      <c r="HKI954" s="337"/>
      <c r="HKJ954" s="337"/>
      <c r="HKK954" s="337"/>
      <c r="HKL954" s="337"/>
      <c r="HKM954" s="337"/>
      <c r="HKN954" s="337"/>
      <c r="HKO954" s="337"/>
      <c r="HKP954" s="337"/>
      <c r="HKQ954" s="337"/>
      <c r="HKR954" s="337"/>
      <c r="HKS954" s="337"/>
      <c r="HKT954" s="337"/>
      <c r="HKU954" s="337"/>
      <c r="HKV954" s="337"/>
      <c r="HKW954" s="337"/>
      <c r="HKX954" s="337"/>
      <c r="HKY954" s="337"/>
      <c r="HKZ954" s="337"/>
      <c r="HLA954" s="337"/>
      <c r="HLB954" s="337"/>
      <c r="HLC954" s="337"/>
      <c r="HLD954" s="337"/>
      <c r="HLE954" s="337"/>
      <c r="HLF954" s="337"/>
      <c r="HLG954" s="337"/>
      <c r="HLH954" s="337"/>
      <c r="HLI954" s="337"/>
      <c r="HLJ954" s="337"/>
      <c r="HLK954" s="337"/>
      <c r="HLL954" s="337"/>
      <c r="HLM954" s="337"/>
      <c r="HLN954" s="337"/>
      <c r="HLO954" s="337"/>
      <c r="HLP954" s="337"/>
      <c r="HLQ954" s="337"/>
      <c r="HLR954" s="337"/>
      <c r="HLS954" s="337"/>
      <c r="HLT954" s="337"/>
      <c r="HLU954" s="337"/>
      <c r="HLV954" s="337"/>
      <c r="HLW954" s="337"/>
      <c r="HLX954" s="337"/>
      <c r="HLY954" s="337"/>
      <c r="HLZ954" s="337"/>
      <c r="HMA954" s="337"/>
      <c r="HMB954" s="337"/>
      <c r="HMC954" s="337"/>
      <c r="HMD954" s="337"/>
      <c r="HME954" s="337"/>
      <c r="HMF954" s="337"/>
      <c r="HMG954" s="337"/>
      <c r="HMH954" s="337"/>
      <c r="HMI954" s="337"/>
      <c r="HMJ954" s="337"/>
      <c r="HMK954" s="337"/>
      <c r="HML954" s="337"/>
      <c r="HMM954" s="337"/>
      <c r="HMN954" s="337"/>
      <c r="HMO954" s="337"/>
      <c r="HMP954" s="337"/>
      <c r="HMQ954" s="337"/>
      <c r="HMR954" s="337"/>
      <c r="HMS954" s="337"/>
      <c r="HMT954" s="337"/>
      <c r="HMU954" s="337"/>
      <c r="HMV954" s="337"/>
      <c r="HMW954" s="337"/>
      <c r="HMX954" s="337"/>
      <c r="HMY954" s="337"/>
      <c r="HMZ954" s="337"/>
      <c r="HNA954" s="337"/>
      <c r="HNB954" s="337"/>
      <c r="HNC954" s="337"/>
      <c r="HND954" s="337"/>
      <c r="HNE954" s="337"/>
      <c r="HNF954" s="337"/>
      <c r="HNG954" s="337"/>
      <c r="HNH954" s="337"/>
      <c r="HNI954" s="337"/>
      <c r="HNJ954" s="337"/>
      <c r="HNK954" s="337"/>
      <c r="HNL954" s="337"/>
      <c r="HNM954" s="337"/>
      <c r="HNN954" s="337"/>
      <c r="HNO954" s="337"/>
      <c r="HNP954" s="337"/>
      <c r="HNQ954" s="337"/>
      <c r="HNR954" s="337"/>
      <c r="HNS954" s="337"/>
      <c r="HNT954" s="337"/>
      <c r="HNU954" s="337"/>
      <c r="HNV954" s="337"/>
      <c r="HNW954" s="337"/>
      <c r="HNX954" s="337"/>
      <c r="HNY954" s="337"/>
      <c r="HNZ954" s="337"/>
      <c r="HOA954" s="337"/>
      <c r="HOB954" s="337"/>
      <c r="HOC954" s="337"/>
      <c r="HOD954" s="337"/>
      <c r="HOE954" s="337"/>
      <c r="HOF954" s="337"/>
      <c r="HOG954" s="337"/>
      <c r="HOH954" s="337"/>
      <c r="HOI954" s="337"/>
      <c r="HOJ954" s="337"/>
      <c r="HOK954" s="337"/>
      <c r="HOL954" s="337"/>
      <c r="HOM954" s="337"/>
      <c r="HON954" s="337"/>
      <c r="HOO954" s="337"/>
      <c r="HOP954" s="337"/>
      <c r="HOQ954" s="337"/>
      <c r="HOR954" s="337"/>
      <c r="HOS954" s="337"/>
      <c r="HOT954" s="337"/>
      <c r="HOU954" s="337"/>
      <c r="HOV954" s="337"/>
      <c r="HOW954" s="337"/>
      <c r="HOX954" s="337"/>
      <c r="HOY954" s="337"/>
      <c r="HOZ954" s="337"/>
      <c r="HPA954" s="337"/>
      <c r="HPB954" s="337"/>
      <c r="HPC954" s="337"/>
      <c r="HPD954" s="337"/>
      <c r="HPE954" s="337"/>
      <c r="HPF954" s="337"/>
      <c r="HPG954" s="337"/>
      <c r="HPH954" s="337"/>
      <c r="HPI954" s="337"/>
      <c r="HPJ954" s="337"/>
      <c r="HPK954" s="337"/>
      <c r="HPL954" s="337"/>
      <c r="HPM954" s="337"/>
      <c r="HPN954" s="337"/>
      <c r="HPO954" s="337"/>
      <c r="HPP954" s="337"/>
      <c r="HPQ954" s="337"/>
      <c r="HPR954" s="337"/>
      <c r="HPS954" s="337"/>
      <c r="HPT954" s="337"/>
      <c r="HPU954" s="337"/>
      <c r="HPV954" s="337"/>
      <c r="HPW954" s="337"/>
      <c r="HPX954" s="337"/>
      <c r="HPY954" s="337"/>
      <c r="HPZ954" s="337"/>
      <c r="HQA954" s="337"/>
      <c r="HQB954" s="337"/>
      <c r="HQC954" s="337"/>
      <c r="HQD954" s="337"/>
      <c r="HQE954" s="337"/>
      <c r="HQF954" s="337"/>
      <c r="HQG954" s="337"/>
      <c r="HQH954" s="337"/>
      <c r="HQI954" s="337"/>
      <c r="HQJ954" s="337"/>
      <c r="HQK954" s="337"/>
      <c r="HQL954" s="337"/>
      <c r="HQM954" s="337"/>
      <c r="HQN954" s="337"/>
      <c r="HQO954" s="337"/>
      <c r="HQP954" s="337"/>
      <c r="HQQ954" s="337"/>
      <c r="HQR954" s="337"/>
      <c r="HQS954" s="337"/>
      <c r="HQT954" s="337"/>
      <c r="HQU954" s="337"/>
      <c r="HQV954" s="337"/>
      <c r="HQW954" s="337"/>
      <c r="HQX954" s="337"/>
      <c r="HQY954" s="337"/>
      <c r="HQZ954" s="337"/>
      <c r="HRA954" s="337"/>
      <c r="HRB954" s="337"/>
      <c r="HRC954" s="337"/>
      <c r="HRD954" s="337"/>
      <c r="HRE954" s="337"/>
      <c r="HRF954" s="337"/>
      <c r="HRG954" s="337"/>
      <c r="HRH954" s="337"/>
      <c r="HRI954" s="337"/>
      <c r="HRJ954" s="337"/>
      <c r="HRK954" s="337"/>
      <c r="HRL954" s="337"/>
      <c r="HRM954" s="337"/>
      <c r="HRN954" s="337"/>
      <c r="HRO954" s="337"/>
      <c r="HRP954" s="337"/>
      <c r="HRQ954" s="337"/>
      <c r="HRR954" s="337"/>
      <c r="HRS954" s="337"/>
      <c r="HRT954" s="337"/>
      <c r="HRU954" s="337"/>
      <c r="HRV954" s="337"/>
      <c r="HRW954" s="337"/>
      <c r="HRX954" s="337"/>
      <c r="HRY954" s="337"/>
      <c r="HRZ954" s="337"/>
      <c r="HSA954" s="337"/>
      <c r="HSB954" s="337"/>
      <c r="HSC954" s="337"/>
      <c r="HSD954" s="337"/>
      <c r="HSE954" s="337"/>
      <c r="HSF954" s="337"/>
      <c r="HSG954" s="337"/>
      <c r="HSH954" s="337"/>
      <c r="HSI954" s="337"/>
      <c r="HSJ954" s="337"/>
      <c r="HSK954" s="337"/>
      <c r="HSL954" s="337"/>
      <c r="HSM954" s="337"/>
      <c r="HSN954" s="337"/>
      <c r="HSO954" s="337"/>
      <c r="HSP954" s="337"/>
      <c r="HSQ954" s="337"/>
      <c r="HSR954" s="337"/>
      <c r="HSS954" s="337"/>
      <c r="HST954" s="337"/>
      <c r="HSU954" s="337"/>
      <c r="HSV954" s="337"/>
      <c r="HSW954" s="337"/>
      <c r="HSX954" s="337"/>
      <c r="HSY954" s="337"/>
      <c r="HSZ954" s="337"/>
      <c r="HTA954" s="337"/>
      <c r="HTB954" s="337"/>
      <c r="HTC954" s="337"/>
      <c r="HTD954" s="337"/>
      <c r="HTE954" s="337"/>
      <c r="HTF954" s="337"/>
      <c r="HTG954" s="337"/>
      <c r="HTH954" s="337"/>
      <c r="HTI954" s="337"/>
      <c r="HTJ954" s="337"/>
      <c r="HTK954" s="337"/>
      <c r="HTL954" s="337"/>
      <c r="HTM954" s="337"/>
      <c r="HTN954" s="337"/>
      <c r="HTO954" s="337"/>
      <c r="HTP954" s="337"/>
      <c r="HTQ954" s="337"/>
      <c r="HTR954" s="337"/>
      <c r="HTS954" s="337"/>
      <c r="HTT954" s="337"/>
      <c r="HTU954" s="337"/>
      <c r="HTV954" s="337"/>
      <c r="HTW954" s="337"/>
      <c r="HTX954" s="337"/>
      <c r="HTY954" s="337"/>
      <c r="HTZ954" s="337"/>
      <c r="HUA954" s="337"/>
      <c r="HUB954" s="337"/>
      <c r="HUC954" s="337"/>
      <c r="HUD954" s="337"/>
      <c r="HUE954" s="337"/>
      <c r="HUF954" s="337"/>
      <c r="HUG954" s="337"/>
      <c r="HUH954" s="337"/>
      <c r="HUI954" s="337"/>
      <c r="HUJ954" s="337"/>
      <c r="HUK954" s="337"/>
      <c r="HUL954" s="337"/>
      <c r="HUM954" s="337"/>
      <c r="HUN954" s="337"/>
      <c r="HUO954" s="337"/>
      <c r="HUP954" s="337"/>
      <c r="HUQ954" s="337"/>
      <c r="HUR954" s="337"/>
      <c r="HUS954" s="337"/>
      <c r="HUT954" s="337"/>
      <c r="HUU954" s="337"/>
      <c r="HUV954" s="337"/>
      <c r="HUW954" s="337"/>
      <c r="HUX954" s="337"/>
      <c r="HUY954" s="337"/>
      <c r="HUZ954" s="337"/>
      <c r="HVA954" s="337"/>
      <c r="HVB954" s="337"/>
      <c r="HVC954" s="337"/>
      <c r="HVD954" s="337"/>
      <c r="HVE954" s="337"/>
      <c r="HVF954" s="337"/>
      <c r="HVG954" s="337"/>
      <c r="HVH954" s="337"/>
      <c r="HVI954" s="337"/>
      <c r="HVJ954" s="337"/>
      <c r="HVK954" s="337"/>
      <c r="HVL954" s="337"/>
      <c r="HVM954" s="337"/>
      <c r="HVN954" s="337"/>
      <c r="HVO954" s="337"/>
      <c r="HVP954" s="337"/>
      <c r="HVQ954" s="337"/>
      <c r="HVR954" s="337"/>
      <c r="HVS954" s="337"/>
      <c r="HVT954" s="337"/>
      <c r="HVU954" s="337"/>
      <c r="HVV954" s="337"/>
      <c r="HVW954" s="337"/>
      <c r="HVX954" s="337"/>
      <c r="HVY954" s="337"/>
      <c r="HVZ954" s="337"/>
      <c r="HWA954" s="337"/>
      <c r="HWB954" s="337"/>
      <c r="HWC954" s="337"/>
      <c r="HWD954" s="337"/>
      <c r="HWE954" s="337"/>
      <c r="HWF954" s="337"/>
      <c r="HWG954" s="337"/>
      <c r="HWH954" s="337"/>
      <c r="HWI954" s="337"/>
      <c r="HWJ954" s="337"/>
      <c r="HWK954" s="337"/>
      <c r="HWL954" s="337"/>
      <c r="HWM954" s="337"/>
      <c r="HWN954" s="337"/>
      <c r="HWO954" s="337"/>
      <c r="HWP954" s="337"/>
      <c r="HWQ954" s="337"/>
      <c r="HWR954" s="337"/>
      <c r="HWS954" s="337"/>
      <c r="HWT954" s="337"/>
      <c r="HWU954" s="337"/>
      <c r="HWV954" s="337"/>
      <c r="HWW954" s="337"/>
      <c r="HWX954" s="337"/>
      <c r="HWY954" s="337"/>
      <c r="HWZ954" s="337"/>
      <c r="HXA954" s="337"/>
      <c r="HXB954" s="337"/>
      <c r="HXC954" s="337"/>
      <c r="HXD954" s="337"/>
      <c r="HXE954" s="337"/>
      <c r="HXF954" s="337"/>
      <c r="HXG954" s="337"/>
      <c r="HXH954" s="337"/>
      <c r="HXI954" s="337"/>
      <c r="HXJ954" s="337"/>
      <c r="HXK954" s="337"/>
      <c r="HXL954" s="337"/>
      <c r="HXM954" s="337"/>
      <c r="HXN954" s="337"/>
      <c r="HXO954" s="337"/>
      <c r="HXP954" s="337"/>
      <c r="HXQ954" s="337"/>
      <c r="HXR954" s="337"/>
      <c r="HXS954" s="337"/>
      <c r="HXT954" s="337"/>
      <c r="HXU954" s="337"/>
      <c r="HXV954" s="337"/>
      <c r="HXW954" s="337"/>
      <c r="HXX954" s="337"/>
      <c r="HXY954" s="337"/>
      <c r="HXZ954" s="337"/>
      <c r="HYA954" s="337"/>
      <c r="HYB954" s="337"/>
      <c r="HYC954" s="337"/>
      <c r="HYD954" s="337"/>
      <c r="HYE954" s="337"/>
      <c r="HYF954" s="337"/>
      <c r="HYG954" s="337"/>
      <c r="HYH954" s="337"/>
      <c r="HYI954" s="337"/>
      <c r="HYJ954" s="337"/>
      <c r="HYK954" s="337"/>
      <c r="HYL954" s="337"/>
      <c r="HYM954" s="337"/>
      <c r="HYN954" s="337"/>
      <c r="HYO954" s="337"/>
      <c r="HYP954" s="337"/>
      <c r="HYQ954" s="337"/>
      <c r="HYR954" s="337"/>
      <c r="HYS954" s="337"/>
      <c r="HYT954" s="337"/>
      <c r="HYU954" s="337"/>
      <c r="HYV954" s="337"/>
      <c r="HYW954" s="337"/>
      <c r="HYX954" s="337"/>
      <c r="HYY954" s="337"/>
      <c r="HYZ954" s="337"/>
      <c r="HZA954" s="337"/>
      <c r="HZB954" s="337"/>
      <c r="HZC954" s="337"/>
      <c r="HZD954" s="337"/>
      <c r="HZE954" s="337"/>
      <c r="HZF954" s="337"/>
      <c r="HZG954" s="337"/>
      <c r="HZH954" s="337"/>
      <c r="HZI954" s="337"/>
      <c r="HZJ954" s="337"/>
      <c r="HZK954" s="337"/>
      <c r="HZL954" s="337"/>
      <c r="HZM954" s="337"/>
      <c r="HZN954" s="337"/>
      <c r="HZO954" s="337"/>
      <c r="HZP954" s="337"/>
      <c r="HZQ954" s="337"/>
      <c r="HZR954" s="337"/>
      <c r="HZS954" s="337"/>
      <c r="HZT954" s="337"/>
      <c r="HZU954" s="337"/>
      <c r="HZV954" s="337"/>
      <c r="HZW954" s="337"/>
      <c r="HZX954" s="337"/>
      <c r="HZY954" s="337"/>
      <c r="HZZ954" s="337"/>
      <c r="IAA954" s="337"/>
      <c r="IAB954" s="337"/>
      <c r="IAC954" s="337"/>
      <c r="IAD954" s="337"/>
      <c r="IAE954" s="337"/>
      <c r="IAF954" s="337"/>
      <c r="IAG954" s="337"/>
      <c r="IAH954" s="337"/>
      <c r="IAI954" s="337"/>
      <c r="IAJ954" s="337"/>
      <c r="IAK954" s="337"/>
      <c r="IAL954" s="337"/>
      <c r="IAM954" s="337"/>
      <c r="IAN954" s="337"/>
      <c r="IAO954" s="337"/>
      <c r="IAP954" s="337"/>
      <c r="IAQ954" s="337"/>
      <c r="IAR954" s="337"/>
      <c r="IAS954" s="337"/>
      <c r="IAT954" s="337"/>
      <c r="IAU954" s="337"/>
      <c r="IAV954" s="337"/>
      <c r="IAW954" s="337"/>
      <c r="IAX954" s="337"/>
      <c r="IAY954" s="337"/>
      <c r="IAZ954" s="337"/>
      <c r="IBA954" s="337"/>
      <c r="IBB954" s="337"/>
      <c r="IBC954" s="337"/>
      <c r="IBD954" s="337"/>
      <c r="IBE954" s="337"/>
      <c r="IBF954" s="337"/>
      <c r="IBG954" s="337"/>
      <c r="IBH954" s="337"/>
      <c r="IBI954" s="337"/>
      <c r="IBJ954" s="337"/>
      <c r="IBK954" s="337"/>
      <c r="IBL954" s="337"/>
      <c r="IBM954" s="337"/>
      <c r="IBN954" s="337"/>
      <c r="IBO954" s="337"/>
      <c r="IBP954" s="337"/>
      <c r="IBQ954" s="337"/>
      <c r="IBR954" s="337"/>
      <c r="IBS954" s="337"/>
      <c r="IBT954" s="337"/>
      <c r="IBU954" s="337"/>
      <c r="IBV954" s="337"/>
      <c r="IBW954" s="337"/>
      <c r="IBX954" s="337"/>
      <c r="IBY954" s="337"/>
      <c r="IBZ954" s="337"/>
      <c r="ICA954" s="337"/>
      <c r="ICB954" s="337"/>
      <c r="ICC954" s="337"/>
      <c r="ICD954" s="337"/>
      <c r="ICE954" s="337"/>
      <c r="ICF954" s="337"/>
      <c r="ICG954" s="337"/>
      <c r="ICH954" s="337"/>
      <c r="ICI954" s="337"/>
      <c r="ICJ954" s="337"/>
      <c r="ICK954" s="337"/>
      <c r="ICL954" s="337"/>
      <c r="ICM954" s="337"/>
      <c r="ICN954" s="337"/>
      <c r="ICO954" s="337"/>
      <c r="ICP954" s="337"/>
      <c r="ICQ954" s="337"/>
      <c r="ICR954" s="337"/>
      <c r="ICS954" s="337"/>
      <c r="ICT954" s="337"/>
      <c r="ICU954" s="337"/>
      <c r="ICV954" s="337"/>
      <c r="ICW954" s="337"/>
      <c r="ICX954" s="337"/>
      <c r="ICY954" s="337"/>
      <c r="ICZ954" s="337"/>
      <c r="IDA954" s="337"/>
      <c r="IDB954" s="337"/>
      <c r="IDC954" s="337"/>
      <c r="IDD954" s="337"/>
      <c r="IDE954" s="337"/>
      <c r="IDF954" s="337"/>
      <c r="IDG954" s="337"/>
      <c r="IDH954" s="337"/>
      <c r="IDI954" s="337"/>
      <c r="IDJ954" s="337"/>
      <c r="IDK954" s="337"/>
      <c r="IDL954" s="337"/>
      <c r="IDM954" s="337"/>
      <c r="IDN954" s="337"/>
      <c r="IDO954" s="337"/>
      <c r="IDP954" s="337"/>
      <c r="IDQ954" s="337"/>
      <c r="IDR954" s="337"/>
      <c r="IDS954" s="337"/>
      <c r="IDT954" s="337"/>
      <c r="IDU954" s="337"/>
      <c r="IDV954" s="337"/>
      <c r="IDW954" s="337"/>
      <c r="IDX954" s="337"/>
      <c r="IDY954" s="337"/>
      <c r="IDZ954" s="337"/>
      <c r="IEA954" s="337"/>
      <c r="IEB954" s="337"/>
      <c r="IEC954" s="337"/>
      <c r="IED954" s="337"/>
      <c r="IEE954" s="337"/>
      <c r="IEF954" s="337"/>
      <c r="IEG954" s="337"/>
      <c r="IEH954" s="337"/>
      <c r="IEI954" s="337"/>
      <c r="IEJ954" s="337"/>
      <c r="IEK954" s="337"/>
      <c r="IEL954" s="337"/>
      <c r="IEM954" s="337"/>
      <c r="IEN954" s="337"/>
      <c r="IEO954" s="337"/>
      <c r="IEP954" s="337"/>
      <c r="IEQ954" s="337"/>
      <c r="IER954" s="337"/>
      <c r="IES954" s="337"/>
      <c r="IET954" s="337"/>
      <c r="IEU954" s="337"/>
      <c r="IEV954" s="337"/>
      <c r="IEW954" s="337"/>
      <c r="IEX954" s="337"/>
      <c r="IEY954" s="337"/>
      <c r="IEZ954" s="337"/>
      <c r="IFA954" s="337"/>
      <c r="IFB954" s="337"/>
      <c r="IFC954" s="337"/>
      <c r="IFD954" s="337"/>
      <c r="IFE954" s="337"/>
      <c r="IFF954" s="337"/>
      <c r="IFG954" s="337"/>
      <c r="IFH954" s="337"/>
      <c r="IFI954" s="337"/>
      <c r="IFJ954" s="337"/>
      <c r="IFK954" s="337"/>
      <c r="IFL954" s="337"/>
      <c r="IFM954" s="337"/>
      <c r="IFN954" s="337"/>
      <c r="IFO954" s="337"/>
      <c r="IFP954" s="337"/>
      <c r="IFQ954" s="337"/>
      <c r="IFR954" s="337"/>
      <c r="IFS954" s="337"/>
      <c r="IFT954" s="337"/>
      <c r="IFU954" s="337"/>
      <c r="IFV954" s="337"/>
      <c r="IFW954" s="337"/>
      <c r="IFX954" s="337"/>
      <c r="IFY954" s="337"/>
      <c r="IFZ954" s="337"/>
      <c r="IGA954" s="337"/>
      <c r="IGB954" s="337"/>
      <c r="IGC954" s="337"/>
      <c r="IGD954" s="337"/>
      <c r="IGE954" s="337"/>
      <c r="IGF954" s="337"/>
      <c r="IGG954" s="337"/>
      <c r="IGH954" s="337"/>
      <c r="IGI954" s="337"/>
      <c r="IGJ954" s="337"/>
      <c r="IGK954" s="337"/>
      <c r="IGL954" s="337"/>
      <c r="IGM954" s="337"/>
      <c r="IGN954" s="337"/>
      <c r="IGO954" s="337"/>
      <c r="IGP954" s="337"/>
      <c r="IGQ954" s="337"/>
      <c r="IGR954" s="337"/>
      <c r="IGS954" s="337"/>
      <c r="IGT954" s="337"/>
      <c r="IGU954" s="337"/>
      <c r="IGV954" s="337"/>
      <c r="IGW954" s="337"/>
      <c r="IGX954" s="337"/>
      <c r="IGY954" s="337"/>
      <c r="IGZ954" s="337"/>
      <c r="IHA954" s="337"/>
      <c r="IHB954" s="337"/>
      <c r="IHC954" s="337"/>
      <c r="IHD954" s="337"/>
      <c r="IHE954" s="337"/>
      <c r="IHF954" s="337"/>
      <c r="IHG954" s="337"/>
      <c r="IHH954" s="337"/>
      <c r="IHI954" s="337"/>
      <c r="IHJ954" s="337"/>
      <c r="IHK954" s="337"/>
      <c r="IHL954" s="337"/>
      <c r="IHM954" s="337"/>
      <c r="IHN954" s="337"/>
      <c r="IHO954" s="337"/>
      <c r="IHP954" s="337"/>
      <c r="IHQ954" s="337"/>
      <c r="IHR954" s="337"/>
      <c r="IHS954" s="337"/>
      <c r="IHT954" s="337"/>
      <c r="IHU954" s="337"/>
      <c r="IHV954" s="337"/>
      <c r="IHW954" s="337"/>
      <c r="IHX954" s="337"/>
      <c r="IHY954" s="337"/>
      <c r="IHZ954" s="337"/>
      <c r="IIA954" s="337"/>
      <c r="IIB954" s="337"/>
      <c r="IIC954" s="337"/>
      <c r="IID954" s="337"/>
      <c r="IIE954" s="337"/>
      <c r="IIF954" s="337"/>
      <c r="IIG954" s="337"/>
      <c r="IIH954" s="337"/>
      <c r="III954" s="337"/>
      <c r="IIJ954" s="337"/>
      <c r="IIK954" s="337"/>
      <c r="IIL954" s="337"/>
      <c r="IIM954" s="337"/>
      <c r="IIN954" s="337"/>
      <c r="IIO954" s="337"/>
      <c r="IIP954" s="337"/>
      <c r="IIQ954" s="337"/>
      <c r="IIR954" s="337"/>
      <c r="IIS954" s="337"/>
      <c r="IIT954" s="337"/>
      <c r="IIU954" s="337"/>
      <c r="IIV954" s="337"/>
      <c r="IIW954" s="337"/>
      <c r="IIX954" s="337"/>
      <c r="IIY954" s="337"/>
      <c r="IIZ954" s="337"/>
      <c r="IJA954" s="337"/>
      <c r="IJB954" s="337"/>
      <c r="IJC954" s="337"/>
      <c r="IJD954" s="337"/>
      <c r="IJE954" s="337"/>
      <c r="IJF954" s="337"/>
      <c r="IJG954" s="337"/>
      <c r="IJH954" s="337"/>
      <c r="IJI954" s="337"/>
      <c r="IJJ954" s="337"/>
      <c r="IJK954" s="337"/>
      <c r="IJL954" s="337"/>
      <c r="IJM954" s="337"/>
      <c r="IJN954" s="337"/>
      <c r="IJO954" s="337"/>
      <c r="IJP954" s="337"/>
      <c r="IJQ954" s="337"/>
      <c r="IJR954" s="337"/>
      <c r="IJS954" s="337"/>
      <c r="IJT954" s="337"/>
      <c r="IJU954" s="337"/>
      <c r="IJV954" s="337"/>
      <c r="IJW954" s="337"/>
      <c r="IJX954" s="337"/>
      <c r="IJY954" s="337"/>
      <c r="IJZ954" s="337"/>
      <c r="IKA954" s="337"/>
      <c r="IKB954" s="337"/>
      <c r="IKC954" s="337"/>
      <c r="IKD954" s="337"/>
      <c r="IKE954" s="337"/>
      <c r="IKF954" s="337"/>
      <c r="IKG954" s="337"/>
      <c r="IKH954" s="337"/>
      <c r="IKI954" s="337"/>
      <c r="IKJ954" s="337"/>
      <c r="IKK954" s="337"/>
      <c r="IKL954" s="337"/>
      <c r="IKM954" s="337"/>
      <c r="IKN954" s="337"/>
      <c r="IKO954" s="337"/>
      <c r="IKP954" s="337"/>
      <c r="IKQ954" s="337"/>
      <c r="IKR954" s="337"/>
      <c r="IKS954" s="337"/>
      <c r="IKT954" s="337"/>
      <c r="IKU954" s="337"/>
      <c r="IKV954" s="337"/>
      <c r="IKW954" s="337"/>
      <c r="IKX954" s="337"/>
      <c r="IKY954" s="337"/>
      <c r="IKZ954" s="337"/>
      <c r="ILA954" s="337"/>
      <c r="ILB954" s="337"/>
      <c r="ILC954" s="337"/>
      <c r="ILD954" s="337"/>
      <c r="ILE954" s="337"/>
      <c r="ILF954" s="337"/>
      <c r="ILG954" s="337"/>
      <c r="ILH954" s="337"/>
      <c r="ILI954" s="337"/>
      <c r="ILJ954" s="337"/>
      <c r="ILK954" s="337"/>
      <c r="ILL954" s="337"/>
      <c r="ILM954" s="337"/>
      <c r="ILN954" s="337"/>
      <c r="ILO954" s="337"/>
      <c r="ILP954" s="337"/>
      <c r="ILQ954" s="337"/>
      <c r="ILR954" s="337"/>
      <c r="ILS954" s="337"/>
      <c r="ILT954" s="337"/>
      <c r="ILU954" s="337"/>
      <c r="ILV954" s="337"/>
      <c r="ILW954" s="337"/>
      <c r="ILX954" s="337"/>
      <c r="ILY954" s="337"/>
      <c r="ILZ954" s="337"/>
      <c r="IMA954" s="337"/>
      <c r="IMB954" s="337"/>
      <c r="IMC954" s="337"/>
      <c r="IMD954" s="337"/>
      <c r="IME954" s="337"/>
      <c r="IMF954" s="337"/>
      <c r="IMG954" s="337"/>
      <c r="IMH954" s="337"/>
      <c r="IMI954" s="337"/>
      <c r="IMJ954" s="337"/>
      <c r="IMK954" s="337"/>
      <c r="IML954" s="337"/>
      <c r="IMM954" s="337"/>
      <c r="IMN954" s="337"/>
      <c r="IMO954" s="337"/>
      <c r="IMP954" s="337"/>
      <c r="IMQ954" s="337"/>
      <c r="IMR954" s="337"/>
      <c r="IMS954" s="337"/>
      <c r="IMT954" s="337"/>
      <c r="IMU954" s="337"/>
      <c r="IMV954" s="337"/>
      <c r="IMW954" s="337"/>
      <c r="IMX954" s="337"/>
      <c r="IMY954" s="337"/>
      <c r="IMZ954" s="337"/>
      <c r="INA954" s="337"/>
      <c r="INB954" s="337"/>
      <c r="INC954" s="337"/>
      <c r="IND954" s="337"/>
      <c r="INE954" s="337"/>
      <c r="INF954" s="337"/>
      <c r="ING954" s="337"/>
      <c r="INH954" s="337"/>
      <c r="INI954" s="337"/>
      <c r="INJ954" s="337"/>
      <c r="INK954" s="337"/>
      <c r="INL954" s="337"/>
      <c r="INM954" s="337"/>
      <c r="INN954" s="337"/>
      <c r="INO954" s="337"/>
      <c r="INP954" s="337"/>
      <c r="INQ954" s="337"/>
      <c r="INR954" s="337"/>
      <c r="INS954" s="337"/>
      <c r="INT954" s="337"/>
      <c r="INU954" s="337"/>
      <c r="INV954" s="337"/>
      <c r="INW954" s="337"/>
      <c r="INX954" s="337"/>
      <c r="INY954" s="337"/>
      <c r="INZ954" s="337"/>
      <c r="IOA954" s="337"/>
      <c r="IOB954" s="337"/>
      <c r="IOC954" s="337"/>
      <c r="IOD954" s="337"/>
      <c r="IOE954" s="337"/>
      <c r="IOF954" s="337"/>
      <c r="IOG954" s="337"/>
      <c r="IOH954" s="337"/>
      <c r="IOI954" s="337"/>
      <c r="IOJ954" s="337"/>
      <c r="IOK954" s="337"/>
      <c r="IOL954" s="337"/>
      <c r="IOM954" s="337"/>
      <c r="ION954" s="337"/>
      <c r="IOO954" s="337"/>
      <c r="IOP954" s="337"/>
      <c r="IOQ954" s="337"/>
      <c r="IOR954" s="337"/>
      <c r="IOS954" s="337"/>
      <c r="IOT954" s="337"/>
      <c r="IOU954" s="337"/>
      <c r="IOV954" s="337"/>
      <c r="IOW954" s="337"/>
      <c r="IOX954" s="337"/>
      <c r="IOY954" s="337"/>
      <c r="IOZ954" s="337"/>
      <c r="IPA954" s="337"/>
      <c r="IPB954" s="337"/>
      <c r="IPC954" s="337"/>
      <c r="IPD954" s="337"/>
      <c r="IPE954" s="337"/>
      <c r="IPF954" s="337"/>
      <c r="IPG954" s="337"/>
      <c r="IPH954" s="337"/>
      <c r="IPI954" s="337"/>
      <c r="IPJ954" s="337"/>
      <c r="IPK954" s="337"/>
      <c r="IPL954" s="337"/>
      <c r="IPM954" s="337"/>
      <c r="IPN954" s="337"/>
      <c r="IPO954" s="337"/>
      <c r="IPP954" s="337"/>
      <c r="IPQ954" s="337"/>
      <c r="IPR954" s="337"/>
      <c r="IPS954" s="337"/>
      <c r="IPT954" s="337"/>
      <c r="IPU954" s="337"/>
      <c r="IPV954" s="337"/>
      <c r="IPW954" s="337"/>
      <c r="IPX954" s="337"/>
      <c r="IPY954" s="337"/>
      <c r="IPZ954" s="337"/>
      <c r="IQA954" s="337"/>
      <c r="IQB954" s="337"/>
      <c r="IQC954" s="337"/>
      <c r="IQD954" s="337"/>
      <c r="IQE954" s="337"/>
      <c r="IQF954" s="337"/>
      <c r="IQG954" s="337"/>
      <c r="IQH954" s="337"/>
      <c r="IQI954" s="337"/>
      <c r="IQJ954" s="337"/>
      <c r="IQK954" s="337"/>
      <c r="IQL954" s="337"/>
      <c r="IQM954" s="337"/>
      <c r="IQN954" s="337"/>
      <c r="IQO954" s="337"/>
      <c r="IQP954" s="337"/>
      <c r="IQQ954" s="337"/>
      <c r="IQR954" s="337"/>
      <c r="IQS954" s="337"/>
      <c r="IQT954" s="337"/>
      <c r="IQU954" s="337"/>
      <c r="IQV954" s="337"/>
      <c r="IQW954" s="337"/>
      <c r="IQX954" s="337"/>
      <c r="IQY954" s="337"/>
      <c r="IQZ954" s="337"/>
      <c r="IRA954" s="337"/>
      <c r="IRB954" s="337"/>
      <c r="IRC954" s="337"/>
      <c r="IRD954" s="337"/>
      <c r="IRE954" s="337"/>
      <c r="IRF954" s="337"/>
      <c r="IRG954" s="337"/>
      <c r="IRH954" s="337"/>
      <c r="IRI954" s="337"/>
      <c r="IRJ954" s="337"/>
      <c r="IRK954" s="337"/>
      <c r="IRL954" s="337"/>
      <c r="IRM954" s="337"/>
      <c r="IRN954" s="337"/>
      <c r="IRO954" s="337"/>
      <c r="IRP954" s="337"/>
      <c r="IRQ954" s="337"/>
      <c r="IRR954" s="337"/>
      <c r="IRS954" s="337"/>
      <c r="IRT954" s="337"/>
      <c r="IRU954" s="337"/>
      <c r="IRV954" s="337"/>
      <c r="IRW954" s="337"/>
      <c r="IRX954" s="337"/>
      <c r="IRY954" s="337"/>
      <c r="IRZ954" s="337"/>
      <c r="ISA954" s="337"/>
      <c r="ISB954" s="337"/>
      <c r="ISC954" s="337"/>
      <c r="ISD954" s="337"/>
      <c r="ISE954" s="337"/>
      <c r="ISF954" s="337"/>
      <c r="ISG954" s="337"/>
      <c r="ISH954" s="337"/>
      <c r="ISI954" s="337"/>
      <c r="ISJ954" s="337"/>
      <c r="ISK954" s="337"/>
      <c r="ISL954" s="337"/>
      <c r="ISM954" s="337"/>
      <c r="ISN954" s="337"/>
      <c r="ISO954" s="337"/>
      <c r="ISP954" s="337"/>
      <c r="ISQ954" s="337"/>
      <c r="ISR954" s="337"/>
      <c r="ISS954" s="337"/>
      <c r="IST954" s="337"/>
      <c r="ISU954" s="337"/>
      <c r="ISV954" s="337"/>
      <c r="ISW954" s="337"/>
      <c r="ISX954" s="337"/>
      <c r="ISY954" s="337"/>
      <c r="ISZ954" s="337"/>
      <c r="ITA954" s="337"/>
      <c r="ITB954" s="337"/>
      <c r="ITC954" s="337"/>
      <c r="ITD954" s="337"/>
      <c r="ITE954" s="337"/>
      <c r="ITF954" s="337"/>
      <c r="ITG954" s="337"/>
      <c r="ITH954" s="337"/>
      <c r="ITI954" s="337"/>
      <c r="ITJ954" s="337"/>
      <c r="ITK954" s="337"/>
      <c r="ITL954" s="337"/>
      <c r="ITM954" s="337"/>
      <c r="ITN954" s="337"/>
      <c r="ITO954" s="337"/>
      <c r="ITP954" s="337"/>
      <c r="ITQ954" s="337"/>
      <c r="ITR954" s="337"/>
      <c r="ITS954" s="337"/>
      <c r="ITT954" s="337"/>
      <c r="ITU954" s="337"/>
      <c r="ITV954" s="337"/>
      <c r="ITW954" s="337"/>
      <c r="ITX954" s="337"/>
      <c r="ITY954" s="337"/>
      <c r="ITZ954" s="337"/>
      <c r="IUA954" s="337"/>
      <c r="IUB954" s="337"/>
      <c r="IUC954" s="337"/>
      <c r="IUD954" s="337"/>
      <c r="IUE954" s="337"/>
      <c r="IUF954" s="337"/>
      <c r="IUG954" s="337"/>
      <c r="IUH954" s="337"/>
      <c r="IUI954" s="337"/>
      <c r="IUJ954" s="337"/>
      <c r="IUK954" s="337"/>
      <c r="IUL954" s="337"/>
      <c r="IUM954" s="337"/>
      <c r="IUN954" s="337"/>
      <c r="IUO954" s="337"/>
      <c r="IUP954" s="337"/>
      <c r="IUQ954" s="337"/>
      <c r="IUR954" s="337"/>
      <c r="IUS954" s="337"/>
      <c r="IUT954" s="337"/>
      <c r="IUU954" s="337"/>
      <c r="IUV954" s="337"/>
      <c r="IUW954" s="337"/>
      <c r="IUX954" s="337"/>
      <c r="IUY954" s="337"/>
      <c r="IUZ954" s="337"/>
      <c r="IVA954" s="337"/>
      <c r="IVB954" s="337"/>
      <c r="IVC954" s="337"/>
      <c r="IVD954" s="337"/>
      <c r="IVE954" s="337"/>
      <c r="IVF954" s="337"/>
      <c r="IVG954" s="337"/>
      <c r="IVH954" s="337"/>
      <c r="IVI954" s="337"/>
      <c r="IVJ954" s="337"/>
      <c r="IVK954" s="337"/>
      <c r="IVL954" s="337"/>
      <c r="IVM954" s="337"/>
      <c r="IVN954" s="337"/>
      <c r="IVO954" s="337"/>
      <c r="IVP954" s="337"/>
      <c r="IVQ954" s="337"/>
      <c r="IVR954" s="337"/>
      <c r="IVS954" s="337"/>
      <c r="IVT954" s="337"/>
      <c r="IVU954" s="337"/>
      <c r="IVV954" s="337"/>
      <c r="IVW954" s="337"/>
      <c r="IVX954" s="337"/>
      <c r="IVY954" s="337"/>
      <c r="IVZ954" s="337"/>
      <c r="IWA954" s="337"/>
      <c r="IWB954" s="337"/>
      <c r="IWC954" s="337"/>
      <c r="IWD954" s="337"/>
      <c r="IWE954" s="337"/>
      <c r="IWF954" s="337"/>
      <c r="IWG954" s="337"/>
      <c r="IWH954" s="337"/>
      <c r="IWI954" s="337"/>
      <c r="IWJ954" s="337"/>
      <c r="IWK954" s="337"/>
      <c r="IWL954" s="337"/>
      <c r="IWM954" s="337"/>
      <c r="IWN954" s="337"/>
      <c r="IWO954" s="337"/>
      <c r="IWP954" s="337"/>
      <c r="IWQ954" s="337"/>
      <c r="IWR954" s="337"/>
      <c r="IWS954" s="337"/>
      <c r="IWT954" s="337"/>
      <c r="IWU954" s="337"/>
      <c r="IWV954" s="337"/>
      <c r="IWW954" s="337"/>
      <c r="IWX954" s="337"/>
      <c r="IWY954" s="337"/>
      <c r="IWZ954" s="337"/>
      <c r="IXA954" s="337"/>
      <c r="IXB954" s="337"/>
      <c r="IXC954" s="337"/>
      <c r="IXD954" s="337"/>
      <c r="IXE954" s="337"/>
      <c r="IXF954" s="337"/>
      <c r="IXG954" s="337"/>
      <c r="IXH954" s="337"/>
      <c r="IXI954" s="337"/>
      <c r="IXJ954" s="337"/>
      <c r="IXK954" s="337"/>
      <c r="IXL954" s="337"/>
      <c r="IXM954" s="337"/>
      <c r="IXN954" s="337"/>
      <c r="IXO954" s="337"/>
      <c r="IXP954" s="337"/>
      <c r="IXQ954" s="337"/>
      <c r="IXR954" s="337"/>
      <c r="IXS954" s="337"/>
      <c r="IXT954" s="337"/>
      <c r="IXU954" s="337"/>
      <c r="IXV954" s="337"/>
      <c r="IXW954" s="337"/>
      <c r="IXX954" s="337"/>
      <c r="IXY954" s="337"/>
      <c r="IXZ954" s="337"/>
      <c r="IYA954" s="337"/>
      <c r="IYB954" s="337"/>
      <c r="IYC954" s="337"/>
      <c r="IYD954" s="337"/>
      <c r="IYE954" s="337"/>
      <c r="IYF954" s="337"/>
      <c r="IYG954" s="337"/>
      <c r="IYH954" s="337"/>
      <c r="IYI954" s="337"/>
      <c r="IYJ954" s="337"/>
      <c r="IYK954" s="337"/>
      <c r="IYL954" s="337"/>
      <c r="IYM954" s="337"/>
      <c r="IYN954" s="337"/>
      <c r="IYO954" s="337"/>
      <c r="IYP954" s="337"/>
      <c r="IYQ954" s="337"/>
      <c r="IYR954" s="337"/>
      <c r="IYS954" s="337"/>
      <c r="IYT954" s="337"/>
      <c r="IYU954" s="337"/>
      <c r="IYV954" s="337"/>
      <c r="IYW954" s="337"/>
      <c r="IYX954" s="337"/>
      <c r="IYY954" s="337"/>
      <c r="IYZ954" s="337"/>
      <c r="IZA954" s="337"/>
      <c r="IZB954" s="337"/>
      <c r="IZC954" s="337"/>
      <c r="IZD954" s="337"/>
      <c r="IZE954" s="337"/>
      <c r="IZF954" s="337"/>
      <c r="IZG954" s="337"/>
      <c r="IZH954" s="337"/>
      <c r="IZI954" s="337"/>
      <c r="IZJ954" s="337"/>
      <c r="IZK954" s="337"/>
      <c r="IZL954" s="337"/>
      <c r="IZM954" s="337"/>
      <c r="IZN954" s="337"/>
      <c r="IZO954" s="337"/>
      <c r="IZP954" s="337"/>
      <c r="IZQ954" s="337"/>
      <c r="IZR954" s="337"/>
      <c r="IZS954" s="337"/>
      <c r="IZT954" s="337"/>
      <c r="IZU954" s="337"/>
      <c r="IZV954" s="337"/>
      <c r="IZW954" s="337"/>
      <c r="IZX954" s="337"/>
      <c r="IZY954" s="337"/>
      <c r="IZZ954" s="337"/>
      <c r="JAA954" s="337"/>
      <c r="JAB954" s="337"/>
      <c r="JAC954" s="337"/>
      <c r="JAD954" s="337"/>
      <c r="JAE954" s="337"/>
      <c r="JAF954" s="337"/>
      <c r="JAG954" s="337"/>
      <c r="JAH954" s="337"/>
      <c r="JAI954" s="337"/>
      <c r="JAJ954" s="337"/>
      <c r="JAK954" s="337"/>
      <c r="JAL954" s="337"/>
      <c r="JAM954" s="337"/>
      <c r="JAN954" s="337"/>
      <c r="JAO954" s="337"/>
      <c r="JAP954" s="337"/>
      <c r="JAQ954" s="337"/>
      <c r="JAR954" s="337"/>
      <c r="JAS954" s="337"/>
      <c r="JAT954" s="337"/>
      <c r="JAU954" s="337"/>
      <c r="JAV954" s="337"/>
      <c r="JAW954" s="337"/>
      <c r="JAX954" s="337"/>
      <c r="JAY954" s="337"/>
      <c r="JAZ954" s="337"/>
      <c r="JBA954" s="337"/>
      <c r="JBB954" s="337"/>
      <c r="JBC954" s="337"/>
      <c r="JBD954" s="337"/>
      <c r="JBE954" s="337"/>
      <c r="JBF954" s="337"/>
      <c r="JBG954" s="337"/>
      <c r="JBH954" s="337"/>
      <c r="JBI954" s="337"/>
      <c r="JBJ954" s="337"/>
      <c r="JBK954" s="337"/>
      <c r="JBL954" s="337"/>
      <c r="JBM954" s="337"/>
      <c r="JBN954" s="337"/>
      <c r="JBO954" s="337"/>
      <c r="JBP954" s="337"/>
      <c r="JBQ954" s="337"/>
      <c r="JBR954" s="337"/>
      <c r="JBS954" s="337"/>
      <c r="JBT954" s="337"/>
      <c r="JBU954" s="337"/>
      <c r="JBV954" s="337"/>
      <c r="JBW954" s="337"/>
      <c r="JBX954" s="337"/>
      <c r="JBY954" s="337"/>
      <c r="JBZ954" s="337"/>
      <c r="JCA954" s="337"/>
      <c r="JCB954" s="337"/>
      <c r="JCC954" s="337"/>
      <c r="JCD954" s="337"/>
      <c r="JCE954" s="337"/>
      <c r="JCF954" s="337"/>
      <c r="JCG954" s="337"/>
      <c r="JCH954" s="337"/>
      <c r="JCI954" s="337"/>
      <c r="JCJ954" s="337"/>
      <c r="JCK954" s="337"/>
      <c r="JCL954" s="337"/>
      <c r="JCM954" s="337"/>
      <c r="JCN954" s="337"/>
      <c r="JCO954" s="337"/>
      <c r="JCP954" s="337"/>
      <c r="JCQ954" s="337"/>
      <c r="JCR954" s="337"/>
      <c r="JCS954" s="337"/>
      <c r="JCT954" s="337"/>
      <c r="JCU954" s="337"/>
      <c r="JCV954" s="337"/>
      <c r="JCW954" s="337"/>
      <c r="JCX954" s="337"/>
      <c r="JCY954" s="337"/>
      <c r="JCZ954" s="337"/>
      <c r="JDA954" s="337"/>
      <c r="JDB954" s="337"/>
      <c r="JDC954" s="337"/>
      <c r="JDD954" s="337"/>
      <c r="JDE954" s="337"/>
      <c r="JDF954" s="337"/>
      <c r="JDG954" s="337"/>
      <c r="JDH954" s="337"/>
      <c r="JDI954" s="337"/>
      <c r="JDJ954" s="337"/>
      <c r="JDK954" s="337"/>
      <c r="JDL954" s="337"/>
      <c r="JDM954" s="337"/>
      <c r="JDN954" s="337"/>
      <c r="JDO954" s="337"/>
      <c r="JDP954" s="337"/>
      <c r="JDQ954" s="337"/>
      <c r="JDR954" s="337"/>
      <c r="JDS954" s="337"/>
      <c r="JDT954" s="337"/>
      <c r="JDU954" s="337"/>
      <c r="JDV954" s="337"/>
      <c r="JDW954" s="337"/>
      <c r="JDX954" s="337"/>
      <c r="JDY954" s="337"/>
      <c r="JDZ954" s="337"/>
      <c r="JEA954" s="337"/>
      <c r="JEB954" s="337"/>
      <c r="JEC954" s="337"/>
      <c r="JED954" s="337"/>
      <c r="JEE954" s="337"/>
      <c r="JEF954" s="337"/>
      <c r="JEG954" s="337"/>
      <c r="JEH954" s="337"/>
      <c r="JEI954" s="337"/>
      <c r="JEJ954" s="337"/>
      <c r="JEK954" s="337"/>
      <c r="JEL954" s="337"/>
      <c r="JEM954" s="337"/>
      <c r="JEN954" s="337"/>
      <c r="JEO954" s="337"/>
      <c r="JEP954" s="337"/>
      <c r="JEQ954" s="337"/>
      <c r="JER954" s="337"/>
      <c r="JES954" s="337"/>
      <c r="JET954" s="337"/>
      <c r="JEU954" s="337"/>
      <c r="JEV954" s="337"/>
      <c r="JEW954" s="337"/>
      <c r="JEX954" s="337"/>
      <c r="JEY954" s="337"/>
      <c r="JEZ954" s="337"/>
      <c r="JFA954" s="337"/>
      <c r="JFB954" s="337"/>
      <c r="JFC954" s="337"/>
      <c r="JFD954" s="337"/>
      <c r="JFE954" s="337"/>
      <c r="JFF954" s="337"/>
      <c r="JFG954" s="337"/>
      <c r="JFH954" s="337"/>
      <c r="JFI954" s="337"/>
      <c r="JFJ954" s="337"/>
      <c r="JFK954" s="337"/>
      <c r="JFL954" s="337"/>
      <c r="JFM954" s="337"/>
      <c r="JFN954" s="337"/>
      <c r="JFO954" s="337"/>
      <c r="JFP954" s="337"/>
      <c r="JFQ954" s="337"/>
      <c r="JFR954" s="337"/>
      <c r="JFS954" s="337"/>
      <c r="JFT954" s="337"/>
      <c r="JFU954" s="337"/>
      <c r="JFV954" s="337"/>
      <c r="JFW954" s="337"/>
      <c r="JFX954" s="337"/>
      <c r="JFY954" s="337"/>
      <c r="JFZ954" s="337"/>
      <c r="JGA954" s="337"/>
      <c r="JGB954" s="337"/>
      <c r="JGC954" s="337"/>
      <c r="JGD954" s="337"/>
      <c r="JGE954" s="337"/>
      <c r="JGF954" s="337"/>
      <c r="JGG954" s="337"/>
      <c r="JGH954" s="337"/>
      <c r="JGI954" s="337"/>
      <c r="JGJ954" s="337"/>
      <c r="JGK954" s="337"/>
      <c r="JGL954" s="337"/>
      <c r="JGM954" s="337"/>
      <c r="JGN954" s="337"/>
      <c r="JGO954" s="337"/>
      <c r="JGP954" s="337"/>
      <c r="JGQ954" s="337"/>
      <c r="JGR954" s="337"/>
      <c r="JGS954" s="337"/>
      <c r="JGT954" s="337"/>
      <c r="JGU954" s="337"/>
      <c r="JGV954" s="337"/>
      <c r="JGW954" s="337"/>
      <c r="JGX954" s="337"/>
      <c r="JGY954" s="337"/>
      <c r="JGZ954" s="337"/>
      <c r="JHA954" s="337"/>
      <c r="JHB954" s="337"/>
      <c r="JHC954" s="337"/>
      <c r="JHD954" s="337"/>
      <c r="JHE954" s="337"/>
      <c r="JHF954" s="337"/>
      <c r="JHG954" s="337"/>
      <c r="JHH954" s="337"/>
      <c r="JHI954" s="337"/>
      <c r="JHJ954" s="337"/>
      <c r="JHK954" s="337"/>
      <c r="JHL954" s="337"/>
      <c r="JHM954" s="337"/>
      <c r="JHN954" s="337"/>
      <c r="JHO954" s="337"/>
      <c r="JHP954" s="337"/>
      <c r="JHQ954" s="337"/>
      <c r="JHR954" s="337"/>
      <c r="JHS954" s="337"/>
      <c r="JHT954" s="337"/>
      <c r="JHU954" s="337"/>
      <c r="JHV954" s="337"/>
      <c r="JHW954" s="337"/>
      <c r="JHX954" s="337"/>
      <c r="JHY954" s="337"/>
      <c r="JHZ954" s="337"/>
      <c r="JIA954" s="337"/>
      <c r="JIB954" s="337"/>
      <c r="JIC954" s="337"/>
      <c r="JID954" s="337"/>
      <c r="JIE954" s="337"/>
      <c r="JIF954" s="337"/>
      <c r="JIG954" s="337"/>
      <c r="JIH954" s="337"/>
      <c r="JII954" s="337"/>
      <c r="JIJ954" s="337"/>
      <c r="JIK954" s="337"/>
      <c r="JIL954" s="337"/>
      <c r="JIM954" s="337"/>
      <c r="JIN954" s="337"/>
      <c r="JIO954" s="337"/>
      <c r="JIP954" s="337"/>
      <c r="JIQ954" s="337"/>
      <c r="JIR954" s="337"/>
      <c r="JIS954" s="337"/>
      <c r="JIT954" s="337"/>
      <c r="JIU954" s="337"/>
      <c r="JIV954" s="337"/>
      <c r="JIW954" s="337"/>
      <c r="JIX954" s="337"/>
      <c r="JIY954" s="337"/>
      <c r="JIZ954" s="337"/>
      <c r="JJA954" s="337"/>
      <c r="JJB954" s="337"/>
      <c r="JJC954" s="337"/>
      <c r="JJD954" s="337"/>
      <c r="JJE954" s="337"/>
      <c r="JJF954" s="337"/>
      <c r="JJG954" s="337"/>
      <c r="JJH954" s="337"/>
      <c r="JJI954" s="337"/>
      <c r="JJJ954" s="337"/>
      <c r="JJK954" s="337"/>
      <c r="JJL954" s="337"/>
      <c r="JJM954" s="337"/>
      <c r="JJN954" s="337"/>
      <c r="JJO954" s="337"/>
      <c r="JJP954" s="337"/>
      <c r="JJQ954" s="337"/>
      <c r="JJR954" s="337"/>
      <c r="JJS954" s="337"/>
      <c r="JJT954" s="337"/>
      <c r="JJU954" s="337"/>
      <c r="JJV954" s="337"/>
      <c r="JJW954" s="337"/>
      <c r="JJX954" s="337"/>
      <c r="JJY954" s="337"/>
      <c r="JJZ954" s="337"/>
      <c r="JKA954" s="337"/>
      <c r="JKB954" s="337"/>
      <c r="JKC954" s="337"/>
      <c r="JKD954" s="337"/>
      <c r="JKE954" s="337"/>
      <c r="JKF954" s="337"/>
      <c r="JKG954" s="337"/>
      <c r="JKH954" s="337"/>
      <c r="JKI954" s="337"/>
      <c r="JKJ954" s="337"/>
      <c r="JKK954" s="337"/>
      <c r="JKL954" s="337"/>
      <c r="JKM954" s="337"/>
      <c r="JKN954" s="337"/>
      <c r="JKO954" s="337"/>
      <c r="JKP954" s="337"/>
      <c r="JKQ954" s="337"/>
      <c r="JKR954" s="337"/>
      <c r="JKS954" s="337"/>
      <c r="JKT954" s="337"/>
      <c r="JKU954" s="337"/>
      <c r="JKV954" s="337"/>
      <c r="JKW954" s="337"/>
      <c r="JKX954" s="337"/>
      <c r="JKY954" s="337"/>
      <c r="JKZ954" s="337"/>
      <c r="JLA954" s="337"/>
      <c r="JLB954" s="337"/>
      <c r="JLC954" s="337"/>
      <c r="JLD954" s="337"/>
      <c r="JLE954" s="337"/>
      <c r="JLF954" s="337"/>
      <c r="JLG954" s="337"/>
      <c r="JLH954" s="337"/>
      <c r="JLI954" s="337"/>
      <c r="JLJ954" s="337"/>
      <c r="JLK954" s="337"/>
      <c r="JLL954" s="337"/>
      <c r="JLM954" s="337"/>
      <c r="JLN954" s="337"/>
      <c r="JLO954" s="337"/>
      <c r="JLP954" s="337"/>
      <c r="JLQ954" s="337"/>
      <c r="JLR954" s="337"/>
      <c r="JLS954" s="337"/>
      <c r="JLT954" s="337"/>
      <c r="JLU954" s="337"/>
      <c r="JLV954" s="337"/>
      <c r="JLW954" s="337"/>
      <c r="JLX954" s="337"/>
      <c r="JLY954" s="337"/>
      <c r="JLZ954" s="337"/>
      <c r="JMA954" s="337"/>
      <c r="JMB954" s="337"/>
      <c r="JMC954" s="337"/>
      <c r="JMD954" s="337"/>
      <c r="JME954" s="337"/>
      <c r="JMF954" s="337"/>
      <c r="JMG954" s="337"/>
      <c r="JMH954" s="337"/>
      <c r="JMI954" s="337"/>
      <c r="JMJ954" s="337"/>
      <c r="JMK954" s="337"/>
      <c r="JML954" s="337"/>
      <c r="JMM954" s="337"/>
      <c r="JMN954" s="337"/>
      <c r="JMO954" s="337"/>
      <c r="JMP954" s="337"/>
      <c r="JMQ954" s="337"/>
      <c r="JMR954" s="337"/>
      <c r="JMS954" s="337"/>
      <c r="JMT954" s="337"/>
      <c r="JMU954" s="337"/>
      <c r="JMV954" s="337"/>
      <c r="JMW954" s="337"/>
      <c r="JMX954" s="337"/>
      <c r="JMY954" s="337"/>
      <c r="JMZ954" s="337"/>
      <c r="JNA954" s="337"/>
      <c r="JNB954" s="337"/>
      <c r="JNC954" s="337"/>
      <c r="JND954" s="337"/>
      <c r="JNE954" s="337"/>
      <c r="JNF954" s="337"/>
      <c r="JNG954" s="337"/>
      <c r="JNH954" s="337"/>
      <c r="JNI954" s="337"/>
      <c r="JNJ954" s="337"/>
      <c r="JNK954" s="337"/>
      <c r="JNL954" s="337"/>
      <c r="JNM954" s="337"/>
      <c r="JNN954" s="337"/>
      <c r="JNO954" s="337"/>
      <c r="JNP954" s="337"/>
      <c r="JNQ954" s="337"/>
      <c r="JNR954" s="337"/>
      <c r="JNS954" s="337"/>
      <c r="JNT954" s="337"/>
      <c r="JNU954" s="337"/>
      <c r="JNV954" s="337"/>
      <c r="JNW954" s="337"/>
      <c r="JNX954" s="337"/>
      <c r="JNY954" s="337"/>
      <c r="JNZ954" s="337"/>
      <c r="JOA954" s="337"/>
      <c r="JOB954" s="337"/>
      <c r="JOC954" s="337"/>
      <c r="JOD954" s="337"/>
      <c r="JOE954" s="337"/>
      <c r="JOF954" s="337"/>
      <c r="JOG954" s="337"/>
      <c r="JOH954" s="337"/>
      <c r="JOI954" s="337"/>
      <c r="JOJ954" s="337"/>
      <c r="JOK954" s="337"/>
      <c r="JOL954" s="337"/>
      <c r="JOM954" s="337"/>
      <c r="JON954" s="337"/>
      <c r="JOO954" s="337"/>
      <c r="JOP954" s="337"/>
      <c r="JOQ954" s="337"/>
      <c r="JOR954" s="337"/>
      <c r="JOS954" s="337"/>
      <c r="JOT954" s="337"/>
      <c r="JOU954" s="337"/>
      <c r="JOV954" s="337"/>
      <c r="JOW954" s="337"/>
      <c r="JOX954" s="337"/>
      <c r="JOY954" s="337"/>
      <c r="JOZ954" s="337"/>
      <c r="JPA954" s="337"/>
      <c r="JPB954" s="337"/>
      <c r="JPC954" s="337"/>
      <c r="JPD954" s="337"/>
      <c r="JPE954" s="337"/>
      <c r="JPF954" s="337"/>
      <c r="JPG954" s="337"/>
      <c r="JPH954" s="337"/>
      <c r="JPI954" s="337"/>
      <c r="JPJ954" s="337"/>
      <c r="JPK954" s="337"/>
      <c r="JPL954" s="337"/>
      <c r="JPM954" s="337"/>
      <c r="JPN954" s="337"/>
      <c r="JPO954" s="337"/>
      <c r="JPP954" s="337"/>
      <c r="JPQ954" s="337"/>
      <c r="JPR954" s="337"/>
      <c r="JPS954" s="337"/>
      <c r="JPT954" s="337"/>
      <c r="JPU954" s="337"/>
      <c r="JPV954" s="337"/>
      <c r="JPW954" s="337"/>
      <c r="JPX954" s="337"/>
      <c r="JPY954" s="337"/>
      <c r="JPZ954" s="337"/>
      <c r="JQA954" s="337"/>
      <c r="JQB954" s="337"/>
      <c r="JQC954" s="337"/>
      <c r="JQD954" s="337"/>
      <c r="JQE954" s="337"/>
      <c r="JQF954" s="337"/>
      <c r="JQG954" s="337"/>
      <c r="JQH954" s="337"/>
      <c r="JQI954" s="337"/>
      <c r="JQJ954" s="337"/>
      <c r="JQK954" s="337"/>
      <c r="JQL954" s="337"/>
      <c r="JQM954" s="337"/>
      <c r="JQN954" s="337"/>
      <c r="JQO954" s="337"/>
      <c r="JQP954" s="337"/>
      <c r="JQQ954" s="337"/>
      <c r="JQR954" s="337"/>
      <c r="JQS954" s="337"/>
      <c r="JQT954" s="337"/>
      <c r="JQU954" s="337"/>
      <c r="JQV954" s="337"/>
      <c r="JQW954" s="337"/>
      <c r="JQX954" s="337"/>
      <c r="JQY954" s="337"/>
      <c r="JQZ954" s="337"/>
      <c r="JRA954" s="337"/>
      <c r="JRB954" s="337"/>
      <c r="JRC954" s="337"/>
      <c r="JRD954" s="337"/>
      <c r="JRE954" s="337"/>
      <c r="JRF954" s="337"/>
      <c r="JRG954" s="337"/>
      <c r="JRH954" s="337"/>
      <c r="JRI954" s="337"/>
      <c r="JRJ954" s="337"/>
      <c r="JRK954" s="337"/>
      <c r="JRL954" s="337"/>
      <c r="JRM954" s="337"/>
      <c r="JRN954" s="337"/>
      <c r="JRO954" s="337"/>
      <c r="JRP954" s="337"/>
      <c r="JRQ954" s="337"/>
      <c r="JRR954" s="337"/>
      <c r="JRS954" s="337"/>
      <c r="JRT954" s="337"/>
      <c r="JRU954" s="337"/>
      <c r="JRV954" s="337"/>
      <c r="JRW954" s="337"/>
      <c r="JRX954" s="337"/>
      <c r="JRY954" s="337"/>
      <c r="JRZ954" s="337"/>
      <c r="JSA954" s="337"/>
      <c r="JSB954" s="337"/>
      <c r="JSC954" s="337"/>
      <c r="JSD954" s="337"/>
      <c r="JSE954" s="337"/>
      <c r="JSF954" s="337"/>
      <c r="JSG954" s="337"/>
      <c r="JSH954" s="337"/>
      <c r="JSI954" s="337"/>
      <c r="JSJ954" s="337"/>
      <c r="JSK954" s="337"/>
      <c r="JSL954" s="337"/>
      <c r="JSM954" s="337"/>
      <c r="JSN954" s="337"/>
      <c r="JSO954" s="337"/>
      <c r="JSP954" s="337"/>
      <c r="JSQ954" s="337"/>
      <c r="JSR954" s="337"/>
      <c r="JSS954" s="337"/>
      <c r="JST954" s="337"/>
      <c r="JSU954" s="337"/>
      <c r="JSV954" s="337"/>
      <c r="JSW954" s="337"/>
      <c r="JSX954" s="337"/>
      <c r="JSY954" s="337"/>
      <c r="JSZ954" s="337"/>
      <c r="JTA954" s="337"/>
      <c r="JTB954" s="337"/>
      <c r="JTC954" s="337"/>
      <c r="JTD954" s="337"/>
      <c r="JTE954" s="337"/>
      <c r="JTF954" s="337"/>
      <c r="JTG954" s="337"/>
      <c r="JTH954" s="337"/>
      <c r="JTI954" s="337"/>
      <c r="JTJ954" s="337"/>
      <c r="JTK954" s="337"/>
      <c r="JTL954" s="337"/>
      <c r="JTM954" s="337"/>
      <c r="JTN954" s="337"/>
      <c r="JTO954" s="337"/>
      <c r="JTP954" s="337"/>
      <c r="JTQ954" s="337"/>
      <c r="JTR954" s="337"/>
      <c r="JTS954" s="337"/>
      <c r="JTT954" s="337"/>
      <c r="JTU954" s="337"/>
      <c r="JTV954" s="337"/>
      <c r="JTW954" s="337"/>
      <c r="JTX954" s="337"/>
      <c r="JTY954" s="337"/>
      <c r="JTZ954" s="337"/>
      <c r="JUA954" s="337"/>
      <c r="JUB954" s="337"/>
      <c r="JUC954" s="337"/>
      <c r="JUD954" s="337"/>
      <c r="JUE954" s="337"/>
      <c r="JUF954" s="337"/>
      <c r="JUG954" s="337"/>
      <c r="JUH954" s="337"/>
      <c r="JUI954" s="337"/>
      <c r="JUJ954" s="337"/>
      <c r="JUK954" s="337"/>
      <c r="JUL954" s="337"/>
      <c r="JUM954" s="337"/>
      <c r="JUN954" s="337"/>
      <c r="JUO954" s="337"/>
      <c r="JUP954" s="337"/>
      <c r="JUQ954" s="337"/>
      <c r="JUR954" s="337"/>
      <c r="JUS954" s="337"/>
      <c r="JUT954" s="337"/>
      <c r="JUU954" s="337"/>
      <c r="JUV954" s="337"/>
      <c r="JUW954" s="337"/>
      <c r="JUX954" s="337"/>
      <c r="JUY954" s="337"/>
      <c r="JUZ954" s="337"/>
      <c r="JVA954" s="337"/>
      <c r="JVB954" s="337"/>
      <c r="JVC954" s="337"/>
      <c r="JVD954" s="337"/>
      <c r="JVE954" s="337"/>
      <c r="JVF954" s="337"/>
      <c r="JVG954" s="337"/>
      <c r="JVH954" s="337"/>
      <c r="JVI954" s="337"/>
      <c r="JVJ954" s="337"/>
      <c r="JVK954" s="337"/>
      <c r="JVL954" s="337"/>
      <c r="JVM954" s="337"/>
      <c r="JVN954" s="337"/>
      <c r="JVO954" s="337"/>
      <c r="JVP954" s="337"/>
      <c r="JVQ954" s="337"/>
      <c r="JVR954" s="337"/>
      <c r="JVS954" s="337"/>
      <c r="JVT954" s="337"/>
      <c r="JVU954" s="337"/>
      <c r="JVV954" s="337"/>
      <c r="JVW954" s="337"/>
      <c r="JVX954" s="337"/>
      <c r="JVY954" s="337"/>
      <c r="JVZ954" s="337"/>
      <c r="JWA954" s="337"/>
      <c r="JWB954" s="337"/>
      <c r="JWC954" s="337"/>
      <c r="JWD954" s="337"/>
      <c r="JWE954" s="337"/>
      <c r="JWF954" s="337"/>
      <c r="JWG954" s="337"/>
      <c r="JWH954" s="337"/>
      <c r="JWI954" s="337"/>
      <c r="JWJ954" s="337"/>
      <c r="JWK954" s="337"/>
      <c r="JWL954" s="337"/>
      <c r="JWM954" s="337"/>
      <c r="JWN954" s="337"/>
      <c r="JWO954" s="337"/>
      <c r="JWP954" s="337"/>
      <c r="JWQ954" s="337"/>
      <c r="JWR954" s="337"/>
      <c r="JWS954" s="337"/>
      <c r="JWT954" s="337"/>
      <c r="JWU954" s="337"/>
      <c r="JWV954" s="337"/>
      <c r="JWW954" s="337"/>
      <c r="JWX954" s="337"/>
      <c r="JWY954" s="337"/>
      <c r="JWZ954" s="337"/>
      <c r="JXA954" s="337"/>
      <c r="JXB954" s="337"/>
      <c r="JXC954" s="337"/>
      <c r="JXD954" s="337"/>
      <c r="JXE954" s="337"/>
      <c r="JXF954" s="337"/>
      <c r="JXG954" s="337"/>
      <c r="JXH954" s="337"/>
      <c r="JXI954" s="337"/>
      <c r="JXJ954" s="337"/>
      <c r="JXK954" s="337"/>
      <c r="JXL954" s="337"/>
      <c r="JXM954" s="337"/>
      <c r="JXN954" s="337"/>
      <c r="JXO954" s="337"/>
      <c r="JXP954" s="337"/>
      <c r="JXQ954" s="337"/>
      <c r="JXR954" s="337"/>
      <c r="JXS954" s="337"/>
      <c r="JXT954" s="337"/>
      <c r="JXU954" s="337"/>
      <c r="JXV954" s="337"/>
      <c r="JXW954" s="337"/>
      <c r="JXX954" s="337"/>
      <c r="JXY954" s="337"/>
      <c r="JXZ954" s="337"/>
      <c r="JYA954" s="337"/>
      <c r="JYB954" s="337"/>
      <c r="JYC954" s="337"/>
      <c r="JYD954" s="337"/>
      <c r="JYE954" s="337"/>
      <c r="JYF954" s="337"/>
      <c r="JYG954" s="337"/>
      <c r="JYH954" s="337"/>
      <c r="JYI954" s="337"/>
      <c r="JYJ954" s="337"/>
      <c r="JYK954" s="337"/>
      <c r="JYL954" s="337"/>
      <c r="JYM954" s="337"/>
      <c r="JYN954" s="337"/>
      <c r="JYO954" s="337"/>
      <c r="JYP954" s="337"/>
      <c r="JYQ954" s="337"/>
      <c r="JYR954" s="337"/>
      <c r="JYS954" s="337"/>
      <c r="JYT954" s="337"/>
      <c r="JYU954" s="337"/>
      <c r="JYV954" s="337"/>
      <c r="JYW954" s="337"/>
      <c r="JYX954" s="337"/>
      <c r="JYY954" s="337"/>
      <c r="JYZ954" s="337"/>
      <c r="JZA954" s="337"/>
      <c r="JZB954" s="337"/>
      <c r="JZC954" s="337"/>
      <c r="JZD954" s="337"/>
      <c r="JZE954" s="337"/>
      <c r="JZF954" s="337"/>
      <c r="JZG954" s="337"/>
      <c r="JZH954" s="337"/>
      <c r="JZI954" s="337"/>
      <c r="JZJ954" s="337"/>
      <c r="JZK954" s="337"/>
      <c r="JZL954" s="337"/>
      <c r="JZM954" s="337"/>
      <c r="JZN954" s="337"/>
      <c r="JZO954" s="337"/>
      <c r="JZP954" s="337"/>
      <c r="JZQ954" s="337"/>
      <c r="JZR954" s="337"/>
      <c r="JZS954" s="337"/>
      <c r="JZT954" s="337"/>
      <c r="JZU954" s="337"/>
      <c r="JZV954" s="337"/>
      <c r="JZW954" s="337"/>
      <c r="JZX954" s="337"/>
      <c r="JZY954" s="337"/>
      <c r="JZZ954" s="337"/>
      <c r="KAA954" s="337"/>
      <c r="KAB954" s="337"/>
      <c r="KAC954" s="337"/>
      <c r="KAD954" s="337"/>
      <c r="KAE954" s="337"/>
      <c r="KAF954" s="337"/>
      <c r="KAG954" s="337"/>
      <c r="KAH954" s="337"/>
      <c r="KAI954" s="337"/>
      <c r="KAJ954" s="337"/>
      <c r="KAK954" s="337"/>
      <c r="KAL954" s="337"/>
      <c r="KAM954" s="337"/>
      <c r="KAN954" s="337"/>
      <c r="KAO954" s="337"/>
      <c r="KAP954" s="337"/>
      <c r="KAQ954" s="337"/>
      <c r="KAR954" s="337"/>
      <c r="KAS954" s="337"/>
      <c r="KAT954" s="337"/>
      <c r="KAU954" s="337"/>
      <c r="KAV954" s="337"/>
      <c r="KAW954" s="337"/>
      <c r="KAX954" s="337"/>
      <c r="KAY954" s="337"/>
      <c r="KAZ954" s="337"/>
      <c r="KBA954" s="337"/>
      <c r="KBB954" s="337"/>
      <c r="KBC954" s="337"/>
      <c r="KBD954" s="337"/>
      <c r="KBE954" s="337"/>
      <c r="KBF954" s="337"/>
      <c r="KBG954" s="337"/>
      <c r="KBH954" s="337"/>
      <c r="KBI954" s="337"/>
      <c r="KBJ954" s="337"/>
      <c r="KBK954" s="337"/>
      <c r="KBL954" s="337"/>
      <c r="KBM954" s="337"/>
      <c r="KBN954" s="337"/>
      <c r="KBO954" s="337"/>
      <c r="KBP954" s="337"/>
      <c r="KBQ954" s="337"/>
      <c r="KBR954" s="337"/>
      <c r="KBS954" s="337"/>
      <c r="KBT954" s="337"/>
      <c r="KBU954" s="337"/>
      <c r="KBV954" s="337"/>
      <c r="KBW954" s="337"/>
      <c r="KBX954" s="337"/>
      <c r="KBY954" s="337"/>
      <c r="KBZ954" s="337"/>
      <c r="KCA954" s="337"/>
      <c r="KCB954" s="337"/>
      <c r="KCC954" s="337"/>
      <c r="KCD954" s="337"/>
      <c r="KCE954" s="337"/>
      <c r="KCF954" s="337"/>
      <c r="KCG954" s="337"/>
      <c r="KCH954" s="337"/>
      <c r="KCI954" s="337"/>
      <c r="KCJ954" s="337"/>
      <c r="KCK954" s="337"/>
      <c r="KCL954" s="337"/>
      <c r="KCM954" s="337"/>
      <c r="KCN954" s="337"/>
      <c r="KCO954" s="337"/>
      <c r="KCP954" s="337"/>
      <c r="KCQ954" s="337"/>
      <c r="KCR954" s="337"/>
      <c r="KCS954" s="337"/>
      <c r="KCT954" s="337"/>
      <c r="KCU954" s="337"/>
      <c r="KCV954" s="337"/>
      <c r="KCW954" s="337"/>
      <c r="KCX954" s="337"/>
      <c r="KCY954" s="337"/>
      <c r="KCZ954" s="337"/>
      <c r="KDA954" s="337"/>
      <c r="KDB954" s="337"/>
      <c r="KDC954" s="337"/>
      <c r="KDD954" s="337"/>
      <c r="KDE954" s="337"/>
      <c r="KDF954" s="337"/>
      <c r="KDG954" s="337"/>
      <c r="KDH954" s="337"/>
      <c r="KDI954" s="337"/>
      <c r="KDJ954" s="337"/>
      <c r="KDK954" s="337"/>
      <c r="KDL954" s="337"/>
      <c r="KDM954" s="337"/>
      <c r="KDN954" s="337"/>
      <c r="KDO954" s="337"/>
      <c r="KDP954" s="337"/>
      <c r="KDQ954" s="337"/>
      <c r="KDR954" s="337"/>
      <c r="KDS954" s="337"/>
      <c r="KDT954" s="337"/>
      <c r="KDU954" s="337"/>
      <c r="KDV954" s="337"/>
      <c r="KDW954" s="337"/>
      <c r="KDX954" s="337"/>
      <c r="KDY954" s="337"/>
      <c r="KDZ954" s="337"/>
      <c r="KEA954" s="337"/>
      <c r="KEB954" s="337"/>
      <c r="KEC954" s="337"/>
      <c r="KED954" s="337"/>
      <c r="KEE954" s="337"/>
      <c r="KEF954" s="337"/>
      <c r="KEG954" s="337"/>
      <c r="KEH954" s="337"/>
      <c r="KEI954" s="337"/>
      <c r="KEJ954" s="337"/>
      <c r="KEK954" s="337"/>
      <c r="KEL954" s="337"/>
      <c r="KEM954" s="337"/>
      <c r="KEN954" s="337"/>
      <c r="KEO954" s="337"/>
      <c r="KEP954" s="337"/>
      <c r="KEQ954" s="337"/>
      <c r="KER954" s="337"/>
      <c r="KES954" s="337"/>
      <c r="KET954" s="337"/>
      <c r="KEU954" s="337"/>
      <c r="KEV954" s="337"/>
      <c r="KEW954" s="337"/>
      <c r="KEX954" s="337"/>
      <c r="KEY954" s="337"/>
      <c r="KEZ954" s="337"/>
      <c r="KFA954" s="337"/>
      <c r="KFB954" s="337"/>
      <c r="KFC954" s="337"/>
      <c r="KFD954" s="337"/>
      <c r="KFE954" s="337"/>
      <c r="KFF954" s="337"/>
      <c r="KFG954" s="337"/>
      <c r="KFH954" s="337"/>
      <c r="KFI954" s="337"/>
      <c r="KFJ954" s="337"/>
      <c r="KFK954" s="337"/>
      <c r="KFL954" s="337"/>
      <c r="KFM954" s="337"/>
      <c r="KFN954" s="337"/>
      <c r="KFO954" s="337"/>
      <c r="KFP954" s="337"/>
      <c r="KFQ954" s="337"/>
      <c r="KFR954" s="337"/>
      <c r="KFS954" s="337"/>
      <c r="KFT954" s="337"/>
      <c r="KFU954" s="337"/>
      <c r="KFV954" s="337"/>
      <c r="KFW954" s="337"/>
      <c r="KFX954" s="337"/>
      <c r="KFY954" s="337"/>
      <c r="KFZ954" s="337"/>
      <c r="KGA954" s="337"/>
      <c r="KGB954" s="337"/>
      <c r="KGC954" s="337"/>
      <c r="KGD954" s="337"/>
      <c r="KGE954" s="337"/>
      <c r="KGF954" s="337"/>
      <c r="KGG954" s="337"/>
      <c r="KGH954" s="337"/>
      <c r="KGI954" s="337"/>
      <c r="KGJ954" s="337"/>
      <c r="KGK954" s="337"/>
      <c r="KGL954" s="337"/>
      <c r="KGM954" s="337"/>
      <c r="KGN954" s="337"/>
      <c r="KGO954" s="337"/>
      <c r="KGP954" s="337"/>
      <c r="KGQ954" s="337"/>
      <c r="KGR954" s="337"/>
      <c r="KGS954" s="337"/>
      <c r="KGT954" s="337"/>
      <c r="KGU954" s="337"/>
      <c r="KGV954" s="337"/>
      <c r="KGW954" s="337"/>
      <c r="KGX954" s="337"/>
      <c r="KGY954" s="337"/>
      <c r="KGZ954" s="337"/>
      <c r="KHA954" s="337"/>
      <c r="KHB954" s="337"/>
      <c r="KHC954" s="337"/>
      <c r="KHD954" s="337"/>
      <c r="KHE954" s="337"/>
      <c r="KHF954" s="337"/>
      <c r="KHG954" s="337"/>
      <c r="KHH954" s="337"/>
      <c r="KHI954" s="337"/>
      <c r="KHJ954" s="337"/>
      <c r="KHK954" s="337"/>
      <c r="KHL954" s="337"/>
      <c r="KHM954" s="337"/>
      <c r="KHN954" s="337"/>
      <c r="KHO954" s="337"/>
      <c r="KHP954" s="337"/>
      <c r="KHQ954" s="337"/>
      <c r="KHR954" s="337"/>
      <c r="KHS954" s="337"/>
      <c r="KHT954" s="337"/>
      <c r="KHU954" s="337"/>
      <c r="KHV954" s="337"/>
      <c r="KHW954" s="337"/>
      <c r="KHX954" s="337"/>
      <c r="KHY954" s="337"/>
      <c r="KHZ954" s="337"/>
      <c r="KIA954" s="337"/>
      <c r="KIB954" s="337"/>
      <c r="KIC954" s="337"/>
      <c r="KID954" s="337"/>
      <c r="KIE954" s="337"/>
      <c r="KIF954" s="337"/>
      <c r="KIG954" s="337"/>
      <c r="KIH954" s="337"/>
      <c r="KII954" s="337"/>
      <c r="KIJ954" s="337"/>
      <c r="KIK954" s="337"/>
      <c r="KIL954" s="337"/>
      <c r="KIM954" s="337"/>
      <c r="KIN954" s="337"/>
      <c r="KIO954" s="337"/>
      <c r="KIP954" s="337"/>
      <c r="KIQ954" s="337"/>
      <c r="KIR954" s="337"/>
      <c r="KIS954" s="337"/>
      <c r="KIT954" s="337"/>
      <c r="KIU954" s="337"/>
      <c r="KIV954" s="337"/>
      <c r="KIW954" s="337"/>
      <c r="KIX954" s="337"/>
      <c r="KIY954" s="337"/>
      <c r="KIZ954" s="337"/>
      <c r="KJA954" s="337"/>
      <c r="KJB954" s="337"/>
      <c r="KJC954" s="337"/>
      <c r="KJD954" s="337"/>
      <c r="KJE954" s="337"/>
      <c r="KJF954" s="337"/>
      <c r="KJG954" s="337"/>
      <c r="KJH954" s="337"/>
      <c r="KJI954" s="337"/>
      <c r="KJJ954" s="337"/>
      <c r="KJK954" s="337"/>
      <c r="KJL954" s="337"/>
      <c r="KJM954" s="337"/>
      <c r="KJN954" s="337"/>
      <c r="KJO954" s="337"/>
      <c r="KJP954" s="337"/>
      <c r="KJQ954" s="337"/>
      <c r="KJR954" s="337"/>
      <c r="KJS954" s="337"/>
      <c r="KJT954" s="337"/>
      <c r="KJU954" s="337"/>
      <c r="KJV954" s="337"/>
      <c r="KJW954" s="337"/>
      <c r="KJX954" s="337"/>
      <c r="KJY954" s="337"/>
      <c r="KJZ954" s="337"/>
      <c r="KKA954" s="337"/>
      <c r="KKB954" s="337"/>
      <c r="KKC954" s="337"/>
      <c r="KKD954" s="337"/>
      <c r="KKE954" s="337"/>
      <c r="KKF954" s="337"/>
      <c r="KKG954" s="337"/>
      <c r="KKH954" s="337"/>
      <c r="KKI954" s="337"/>
      <c r="KKJ954" s="337"/>
      <c r="KKK954" s="337"/>
      <c r="KKL954" s="337"/>
      <c r="KKM954" s="337"/>
      <c r="KKN954" s="337"/>
      <c r="KKO954" s="337"/>
      <c r="KKP954" s="337"/>
      <c r="KKQ954" s="337"/>
      <c r="KKR954" s="337"/>
      <c r="KKS954" s="337"/>
      <c r="KKT954" s="337"/>
      <c r="KKU954" s="337"/>
      <c r="KKV954" s="337"/>
      <c r="KKW954" s="337"/>
      <c r="KKX954" s="337"/>
      <c r="KKY954" s="337"/>
      <c r="KKZ954" s="337"/>
      <c r="KLA954" s="337"/>
      <c r="KLB954" s="337"/>
      <c r="KLC954" s="337"/>
      <c r="KLD954" s="337"/>
      <c r="KLE954" s="337"/>
      <c r="KLF954" s="337"/>
      <c r="KLG954" s="337"/>
      <c r="KLH954" s="337"/>
      <c r="KLI954" s="337"/>
      <c r="KLJ954" s="337"/>
      <c r="KLK954" s="337"/>
      <c r="KLL954" s="337"/>
      <c r="KLM954" s="337"/>
      <c r="KLN954" s="337"/>
      <c r="KLO954" s="337"/>
      <c r="KLP954" s="337"/>
      <c r="KLQ954" s="337"/>
      <c r="KLR954" s="337"/>
      <c r="KLS954" s="337"/>
      <c r="KLT954" s="337"/>
      <c r="KLU954" s="337"/>
      <c r="KLV954" s="337"/>
      <c r="KLW954" s="337"/>
      <c r="KLX954" s="337"/>
      <c r="KLY954" s="337"/>
      <c r="KLZ954" s="337"/>
      <c r="KMA954" s="337"/>
      <c r="KMB954" s="337"/>
      <c r="KMC954" s="337"/>
      <c r="KMD954" s="337"/>
      <c r="KME954" s="337"/>
      <c r="KMF954" s="337"/>
      <c r="KMG954" s="337"/>
      <c r="KMH954" s="337"/>
      <c r="KMI954" s="337"/>
      <c r="KMJ954" s="337"/>
      <c r="KMK954" s="337"/>
      <c r="KML954" s="337"/>
      <c r="KMM954" s="337"/>
      <c r="KMN954" s="337"/>
      <c r="KMO954" s="337"/>
      <c r="KMP954" s="337"/>
      <c r="KMQ954" s="337"/>
      <c r="KMR954" s="337"/>
      <c r="KMS954" s="337"/>
      <c r="KMT954" s="337"/>
      <c r="KMU954" s="337"/>
      <c r="KMV954" s="337"/>
      <c r="KMW954" s="337"/>
      <c r="KMX954" s="337"/>
      <c r="KMY954" s="337"/>
      <c r="KMZ954" s="337"/>
      <c r="KNA954" s="337"/>
      <c r="KNB954" s="337"/>
      <c r="KNC954" s="337"/>
      <c r="KND954" s="337"/>
      <c r="KNE954" s="337"/>
      <c r="KNF954" s="337"/>
      <c r="KNG954" s="337"/>
      <c r="KNH954" s="337"/>
      <c r="KNI954" s="337"/>
      <c r="KNJ954" s="337"/>
      <c r="KNK954" s="337"/>
      <c r="KNL954" s="337"/>
      <c r="KNM954" s="337"/>
      <c r="KNN954" s="337"/>
      <c r="KNO954" s="337"/>
      <c r="KNP954" s="337"/>
      <c r="KNQ954" s="337"/>
      <c r="KNR954" s="337"/>
      <c r="KNS954" s="337"/>
      <c r="KNT954" s="337"/>
      <c r="KNU954" s="337"/>
      <c r="KNV954" s="337"/>
      <c r="KNW954" s="337"/>
      <c r="KNX954" s="337"/>
      <c r="KNY954" s="337"/>
      <c r="KNZ954" s="337"/>
      <c r="KOA954" s="337"/>
      <c r="KOB954" s="337"/>
      <c r="KOC954" s="337"/>
      <c r="KOD954" s="337"/>
      <c r="KOE954" s="337"/>
      <c r="KOF954" s="337"/>
      <c r="KOG954" s="337"/>
      <c r="KOH954" s="337"/>
      <c r="KOI954" s="337"/>
      <c r="KOJ954" s="337"/>
      <c r="KOK954" s="337"/>
      <c r="KOL954" s="337"/>
      <c r="KOM954" s="337"/>
      <c r="KON954" s="337"/>
      <c r="KOO954" s="337"/>
      <c r="KOP954" s="337"/>
      <c r="KOQ954" s="337"/>
      <c r="KOR954" s="337"/>
      <c r="KOS954" s="337"/>
      <c r="KOT954" s="337"/>
      <c r="KOU954" s="337"/>
      <c r="KOV954" s="337"/>
      <c r="KOW954" s="337"/>
      <c r="KOX954" s="337"/>
      <c r="KOY954" s="337"/>
      <c r="KOZ954" s="337"/>
      <c r="KPA954" s="337"/>
      <c r="KPB954" s="337"/>
      <c r="KPC954" s="337"/>
      <c r="KPD954" s="337"/>
      <c r="KPE954" s="337"/>
      <c r="KPF954" s="337"/>
      <c r="KPG954" s="337"/>
      <c r="KPH954" s="337"/>
      <c r="KPI954" s="337"/>
      <c r="KPJ954" s="337"/>
      <c r="KPK954" s="337"/>
      <c r="KPL954" s="337"/>
      <c r="KPM954" s="337"/>
      <c r="KPN954" s="337"/>
      <c r="KPO954" s="337"/>
      <c r="KPP954" s="337"/>
      <c r="KPQ954" s="337"/>
      <c r="KPR954" s="337"/>
      <c r="KPS954" s="337"/>
      <c r="KPT954" s="337"/>
      <c r="KPU954" s="337"/>
      <c r="KPV954" s="337"/>
      <c r="KPW954" s="337"/>
      <c r="KPX954" s="337"/>
      <c r="KPY954" s="337"/>
      <c r="KPZ954" s="337"/>
      <c r="KQA954" s="337"/>
      <c r="KQB954" s="337"/>
      <c r="KQC954" s="337"/>
      <c r="KQD954" s="337"/>
      <c r="KQE954" s="337"/>
      <c r="KQF954" s="337"/>
      <c r="KQG954" s="337"/>
      <c r="KQH954" s="337"/>
      <c r="KQI954" s="337"/>
      <c r="KQJ954" s="337"/>
      <c r="KQK954" s="337"/>
      <c r="KQL954" s="337"/>
      <c r="KQM954" s="337"/>
      <c r="KQN954" s="337"/>
      <c r="KQO954" s="337"/>
      <c r="KQP954" s="337"/>
      <c r="KQQ954" s="337"/>
      <c r="KQR954" s="337"/>
      <c r="KQS954" s="337"/>
      <c r="KQT954" s="337"/>
      <c r="KQU954" s="337"/>
      <c r="KQV954" s="337"/>
      <c r="KQW954" s="337"/>
      <c r="KQX954" s="337"/>
      <c r="KQY954" s="337"/>
      <c r="KQZ954" s="337"/>
      <c r="KRA954" s="337"/>
      <c r="KRB954" s="337"/>
      <c r="KRC954" s="337"/>
      <c r="KRD954" s="337"/>
      <c r="KRE954" s="337"/>
      <c r="KRF954" s="337"/>
      <c r="KRG954" s="337"/>
      <c r="KRH954" s="337"/>
      <c r="KRI954" s="337"/>
      <c r="KRJ954" s="337"/>
      <c r="KRK954" s="337"/>
      <c r="KRL954" s="337"/>
      <c r="KRM954" s="337"/>
      <c r="KRN954" s="337"/>
      <c r="KRO954" s="337"/>
      <c r="KRP954" s="337"/>
      <c r="KRQ954" s="337"/>
      <c r="KRR954" s="337"/>
      <c r="KRS954" s="337"/>
      <c r="KRT954" s="337"/>
      <c r="KRU954" s="337"/>
      <c r="KRV954" s="337"/>
      <c r="KRW954" s="337"/>
      <c r="KRX954" s="337"/>
      <c r="KRY954" s="337"/>
      <c r="KRZ954" s="337"/>
      <c r="KSA954" s="337"/>
      <c r="KSB954" s="337"/>
      <c r="KSC954" s="337"/>
      <c r="KSD954" s="337"/>
      <c r="KSE954" s="337"/>
      <c r="KSF954" s="337"/>
      <c r="KSG954" s="337"/>
      <c r="KSH954" s="337"/>
      <c r="KSI954" s="337"/>
      <c r="KSJ954" s="337"/>
      <c r="KSK954" s="337"/>
      <c r="KSL954" s="337"/>
      <c r="KSM954" s="337"/>
      <c r="KSN954" s="337"/>
      <c r="KSO954" s="337"/>
      <c r="KSP954" s="337"/>
      <c r="KSQ954" s="337"/>
      <c r="KSR954" s="337"/>
      <c r="KSS954" s="337"/>
      <c r="KST954" s="337"/>
      <c r="KSU954" s="337"/>
      <c r="KSV954" s="337"/>
      <c r="KSW954" s="337"/>
      <c r="KSX954" s="337"/>
      <c r="KSY954" s="337"/>
      <c r="KSZ954" s="337"/>
      <c r="KTA954" s="337"/>
      <c r="KTB954" s="337"/>
      <c r="KTC954" s="337"/>
      <c r="KTD954" s="337"/>
      <c r="KTE954" s="337"/>
      <c r="KTF954" s="337"/>
      <c r="KTG954" s="337"/>
      <c r="KTH954" s="337"/>
      <c r="KTI954" s="337"/>
      <c r="KTJ954" s="337"/>
      <c r="KTK954" s="337"/>
      <c r="KTL954" s="337"/>
      <c r="KTM954" s="337"/>
      <c r="KTN954" s="337"/>
      <c r="KTO954" s="337"/>
      <c r="KTP954" s="337"/>
      <c r="KTQ954" s="337"/>
      <c r="KTR954" s="337"/>
      <c r="KTS954" s="337"/>
      <c r="KTT954" s="337"/>
      <c r="KTU954" s="337"/>
      <c r="KTV954" s="337"/>
      <c r="KTW954" s="337"/>
      <c r="KTX954" s="337"/>
      <c r="KTY954" s="337"/>
      <c r="KTZ954" s="337"/>
      <c r="KUA954" s="337"/>
      <c r="KUB954" s="337"/>
      <c r="KUC954" s="337"/>
      <c r="KUD954" s="337"/>
      <c r="KUE954" s="337"/>
      <c r="KUF954" s="337"/>
      <c r="KUG954" s="337"/>
      <c r="KUH954" s="337"/>
      <c r="KUI954" s="337"/>
      <c r="KUJ954" s="337"/>
      <c r="KUK954" s="337"/>
      <c r="KUL954" s="337"/>
      <c r="KUM954" s="337"/>
      <c r="KUN954" s="337"/>
      <c r="KUO954" s="337"/>
      <c r="KUP954" s="337"/>
      <c r="KUQ954" s="337"/>
      <c r="KUR954" s="337"/>
      <c r="KUS954" s="337"/>
      <c r="KUT954" s="337"/>
      <c r="KUU954" s="337"/>
      <c r="KUV954" s="337"/>
      <c r="KUW954" s="337"/>
      <c r="KUX954" s="337"/>
      <c r="KUY954" s="337"/>
      <c r="KUZ954" s="337"/>
      <c r="KVA954" s="337"/>
      <c r="KVB954" s="337"/>
      <c r="KVC954" s="337"/>
      <c r="KVD954" s="337"/>
      <c r="KVE954" s="337"/>
      <c r="KVF954" s="337"/>
      <c r="KVG954" s="337"/>
      <c r="KVH954" s="337"/>
      <c r="KVI954" s="337"/>
      <c r="KVJ954" s="337"/>
      <c r="KVK954" s="337"/>
      <c r="KVL954" s="337"/>
      <c r="KVM954" s="337"/>
      <c r="KVN954" s="337"/>
      <c r="KVO954" s="337"/>
      <c r="KVP954" s="337"/>
      <c r="KVQ954" s="337"/>
      <c r="KVR954" s="337"/>
      <c r="KVS954" s="337"/>
      <c r="KVT954" s="337"/>
      <c r="KVU954" s="337"/>
      <c r="KVV954" s="337"/>
      <c r="KVW954" s="337"/>
      <c r="KVX954" s="337"/>
      <c r="KVY954" s="337"/>
      <c r="KVZ954" s="337"/>
      <c r="KWA954" s="337"/>
      <c r="KWB954" s="337"/>
      <c r="KWC954" s="337"/>
      <c r="KWD954" s="337"/>
      <c r="KWE954" s="337"/>
      <c r="KWF954" s="337"/>
      <c r="KWG954" s="337"/>
      <c r="KWH954" s="337"/>
      <c r="KWI954" s="337"/>
      <c r="KWJ954" s="337"/>
      <c r="KWK954" s="337"/>
      <c r="KWL954" s="337"/>
      <c r="KWM954" s="337"/>
      <c r="KWN954" s="337"/>
      <c r="KWO954" s="337"/>
      <c r="KWP954" s="337"/>
      <c r="KWQ954" s="337"/>
      <c r="KWR954" s="337"/>
      <c r="KWS954" s="337"/>
      <c r="KWT954" s="337"/>
      <c r="KWU954" s="337"/>
      <c r="KWV954" s="337"/>
      <c r="KWW954" s="337"/>
      <c r="KWX954" s="337"/>
      <c r="KWY954" s="337"/>
      <c r="KWZ954" s="337"/>
      <c r="KXA954" s="337"/>
      <c r="KXB954" s="337"/>
      <c r="KXC954" s="337"/>
      <c r="KXD954" s="337"/>
      <c r="KXE954" s="337"/>
      <c r="KXF954" s="337"/>
      <c r="KXG954" s="337"/>
      <c r="KXH954" s="337"/>
      <c r="KXI954" s="337"/>
      <c r="KXJ954" s="337"/>
      <c r="KXK954" s="337"/>
      <c r="KXL954" s="337"/>
      <c r="KXM954" s="337"/>
      <c r="KXN954" s="337"/>
      <c r="KXO954" s="337"/>
      <c r="KXP954" s="337"/>
      <c r="KXQ954" s="337"/>
      <c r="KXR954" s="337"/>
      <c r="KXS954" s="337"/>
      <c r="KXT954" s="337"/>
      <c r="KXU954" s="337"/>
      <c r="KXV954" s="337"/>
      <c r="KXW954" s="337"/>
      <c r="KXX954" s="337"/>
      <c r="KXY954" s="337"/>
      <c r="KXZ954" s="337"/>
      <c r="KYA954" s="337"/>
      <c r="KYB954" s="337"/>
      <c r="KYC954" s="337"/>
      <c r="KYD954" s="337"/>
      <c r="KYE954" s="337"/>
      <c r="KYF954" s="337"/>
      <c r="KYG954" s="337"/>
      <c r="KYH954" s="337"/>
      <c r="KYI954" s="337"/>
      <c r="KYJ954" s="337"/>
      <c r="KYK954" s="337"/>
      <c r="KYL954" s="337"/>
      <c r="KYM954" s="337"/>
      <c r="KYN954" s="337"/>
      <c r="KYO954" s="337"/>
      <c r="KYP954" s="337"/>
      <c r="KYQ954" s="337"/>
      <c r="KYR954" s="337"/>
      <c r="KYS954" s="337"/>
      <c r="KYT954" s="337"/>
      <c r="KYU954" s="337"/>
      <c r="KYV954" s="337"/>
      <c r="KYW954" s="337"/>
      <c r="KYX954" s="337"/>
      <c r="KYY954" s="337"/>
      <c r="KYZ954" s="337"/>
      <c r="KZA954" s="337"/>
      <c r="KZB954" s="337"/>
      <c r="KZC954" s="337"/>
      <c r="KZD954" s="337"/>
      <c r="KZE954" s="337"/>
      <c r="KZF954" s="337"/>
      <c r="KZG954" s="337"/>
      <c r="KZH954" s="337"/>
      <c r="KZI954" s="337"/>
      <c r="KZJ954" s="337"/>
      <c r="KZK954" s="337"/>
      <c r="KZL954" s="337"/>
      <c r="KZM954" s="337"/>
      <c r="KZN954" s="337"/>
      <c r="KZO954" s="337"/>
      <c r="KZP954" s="337"/>
      <c r="KZQ954" s="337"/>
      <c r="KZR954" s="337"/>
      <c r="KZS954" s="337"/>
      <c r="KZT954" s="337"/>
      <c r="KZU954" s="337"/>
      <c r="KZV954" s="337"/>
      <c r="KZW954" s="337"/>
      <c r="KZX954" s="337"/>
      <c r="KZY954" s="337"/>
      <c r="KZZ954" s="337"/>
      <c r="LAA954" s="337"/>
      <c r="LAB954" s="337"/>
      <c r="LAC954" s="337"/>
      <c r="LAD954" s="337"/>
      <c r="LAE954" s="337"/>
      <c r="LAF954" s="337"/>
      <c r="LAG954" s="337"/>
      <c r="LAH954" s="337"/>
      <c r="LAI954" s="337"/>
      <c r="LAJ954" s="337"/>
      <c r="LAK954" s="337"/>
      <c r="LAL954" s="337"/>
      <c r="LAM954" s="337"/>
      <c r="LAN954" s="337"/>
      <c r="LAO954" s="337"/>
      <c r="LAP954" s="337"/>
      <c r="LAQ954" s="337"/>
      <c r="LAR954" s="337"/>
      <c r="LAS954" s="337"/>
      <c r="LAT954" s="337"/>
      <c r="LAU954" s="337"/>
      <c r="LAV954" s="337"/>
      <c r="LAW954" s="337"/>
      <c r="LAX954" s="337"/>
      <c r="LAY954" s="337"/>
      <c r="LAZ954" s="337"/>
      <c r="LBA954" s="337"/>
      <c r="LBB954" s="337"/>
      <c r="LBC954" s="337"/>
      <c r="LBD954" s="337"/>
      <c r="LBE954" s="337"/>
      <c r="LBF954" s="337"/>
      <c r="LBG954" s="337"/>
      <c r="LBH954" s="337"/>
      <c r="LBI954" s="337"/>
      <c r="LBJ954" s="337"/>
      <c r="LBK954" s="337"/>
      <c r="LBL954" s="337"/>
      <c r="LBM954" s="337"/>
      <c r="LBN954" s="337"/>
      <c r="LBO954" s="337"/>
      <c r="LBP954" s="337"/>
      <c r="LBQ954" s="337"/>
      <c r="LBR954" s="337"/>
      <c r="LBS954" s="337"/>
      <c r="LBT954" s="337"/>
      <c r="LBU954" s="337"/>
      <c r="LBV954" s="337"/>
      <c r="LBW954" s="337"/>
      <c r="LBX954" s="337"/>
      <c r="LBY954" s="337"/>
      <c r="LBZ954" s="337"/>
      <c r="LCA954" s="337"/>
      <c r="LCB954" s="337"/>
      <c r="LCC954" s="337"/>
      <c r="LCD954" s="337"/>
      <c r="LCE954" s="337"/>
      <c r="LCF954" s="337"/>
      <c r="LCG954" s="337"/>
      <c r="LCH954" s="337"/>
      <c r="LCI954" s="337"/>
      <c r="LCJ954" s="337"/>
      <c r="LCK954" s="337"/>
      <c r="LCL954" s="337"/>
      <c r="LCM954" s="337"/>
      <c r="LCN954" s="337"/>
      <c r="LCO954" s="337"/>
      <c r="LCP954" s="337"/>
      <c r="LCQ954" s="337"/>
      <c r="LCR954" s="337"/>
      <c r="LCS954" s="337"/>
      <c r="LCT954" s="337"/>
      <c r="LCU954" s="337"/>
      <c r="LCV954" s="337"/>
      <c r="LCW954" s="337"/>
      <c r="LCX954" s="337"/>
      <c r="LCY954" s="337"/>
      <c r="LCZ954" s="337"/>
      <c r="LDA954" s="337"/>
      <c r="LDB954" s="337"/>
      <c r="LDC954" s="337"/>
      <c r="LDD954" s="337"/>
      <c r="LDE954" s="337"/>
      <c r="LDF954" s="337"/>
      <c r="LDG954" s="337"/>
      <c r="LDH954" s="337"/>
      <c r="LDI954" s="337"/>
      <c r="LDJ954" s="337"/>
      <c r="LDK954" s="337"/>
      <c r="LDL954" s="337"/>
      <c r="LDM954" s="337"/>
      <c r="LDN954" s="337"/>
      <c r="LDO954" s="337"/>
      <c r="LDP954" s="337"/>
      <c r="LDQ954" s="337"/>
      <c r="LDR954" s="337"/>
      <c r="LDS954" s="337"/>
      <c r="LDT954" s="337"/>
      <c r="LDU954" s="337"/>
      <c r="LDV954" s="337"/>
      <c r="LDW954" s="337"/>
      <c r="LDX954" s="337"/>
      <c r="LDY954" s="337"/>
      <c r="LDZ954" s="337"/>
      <c r="LEA954" s="337"/>
      <c r="LEB954" s="337"/>
      <c r="LEC954" s="337"/>
      <c r="LED954" s="337"/>
      <c r="LEE954" s="337"/>
      <c r="LEF954" s="337"/>
      <c r="LEG954" s="337"/>
      <c r="LEH954" s="337"/>
      <c r="LEI954" s="337"/>
      <c r="LEJ954" s="337"/>
      <c r="LEK954" s="337"/>
      <c r="LEL954" s="337"/>
      <c r="LEM954" s="337"/>
      <c r="LEN954" s="337"/>
      <c r="LEO954" s="337"/>
      <c r="LEP954" s="337"/>
      <c r="LEQ954" s="337"/>
      <c r="LER954" s="337"/>
      <c r="LES954" s="337"/>
      <c r="LET954" s="337"/>
      <c r="LEU954" s="337"/>
      <c r="LEV954" s="337"/>
      <c r="LEW954" s="337"/>
      <c r="LEX954" s="337"/>
      <c r="LEY954" s="337"/>
      <c r="LEZ954" s="337"/>
      <c r="LFA954" s="337"/>
      <c r="LFB954" s="337"/>
      <c r="LFC954" s="337"/>
      <c r="LFD954" s="337"/>
      <c r="LFE954" s="337"/>
      <c r="LFF954" s="337"/>
      <c r="LFG954" s="337"/>
      <c r="LFH954" s="337"/>
      <c r="LFI954" s="337"/>
      <c r="LFJ954" s="337"/>
      <c r="LFK954" s="337"/>
      <c r="LFL954" s="337"/>
      <c r="LFM954" s="337"/>
      <c r="LFN954" s="337"/>
      <c r="LFO954" s="337"/>
      <c r="LFP954" s="337"/>
      <c r="LFQ954" s="337"/>
      <c r="LFR954" s="337"/>
      <c r="LFS954" s="337"/>
      <c r="LFT954" s="337"/>
      <c r="LFU954" s="337"/>
      <c r="LFV954" s="337"/>
      <c r="LFW954" s="337"/>
      <c r="LFX954" s="337"/>
      <c r="LFY954" s="337"/>
      <c r="LFZ954" s="337"/>
      <c r="LGA954" s="337"/>
      <c r="LGB954" s="337"/>
      <c r="LGC954" s="337"/>
      <c r="LGD954" s="337"/>
      <c r="LGE954" s="337"/>
      <c r="LGF954" s="337"/>
      <c r="LGG954" s="337"/>
      <c r="LGH954" s="337"/>
      <c r="LGI954" s="337"/>
      <c r="LGJ954" s="337"/>
      <c r="LGK954" s="337"/>
      <c r="LGL954" s="337"/>
      <c r="LGM954" s="337"/>
      <c r="LGN954" s="337"/>
      <c r="LGO954" s="337"/>
      <c r="LGP954" s="337"/>
      <c r="LGQ954" s="337"/>
      <c r="LGR954" s="337"/>
      <c r="LGS954" s="337"/>
      <c r="LGT954" s="337"/>
      <c r="LGU954" s="337"/>
      <c r="LGV954" s="337"/>
      <c r="LGW954" s="337"/>
      <c r="LGX954" s="337"/>
      <c r="LGY954" s="337"/>
      <c r="LGZ954" s="337"/>
      <c r="LHA954" s="337"/>
      <c r="LHB954" s="337"/>
      <c r="LHC954" s="337"/>
      <c r="LHD954" s="337"/>
      <c r="LHE954" s="337"/>
      <c r="LHF954" s="337"/>
      <c r="LHG954" s="337"/>
      <c r="LHH954" s="337"/>
      <c r="LHI954" s="337"/>
      <c r="LHJ954" s="337"/>
      <c r="LHK954" s="337"/>
      <c r="LHL954" s="337"/>
      <c r="LHM954" s="337"/>
      <c r="LHN954" s="337"/>
      <c r="LHO954" s="337"/>
      <c r="LHP954" s="337"/>
      <c r="LHQ954" s="337"/>
      <c r="LHR954" s="337"/>
      <c r="LHS954" s="337"/>
      <c r="LHT954" s="337"/>
      <c r="LHU954" s="337"/>
      <c r="LHV954" s="337"/>
      <c r="LHW954" s="337"/>
      <c r="LHX954" s="337"/>
      <c r="LHY954" s="337"/>
      <c r="LHZ954" s="337"/>
      <c r="LIA954" s="337"/>
      <c r="LIB954" s="337"/>
      <c r="LIC954" s="337"/>
      <c r="LID954" s="337"/>
      <c r="LIE954" s="337"/>
      <c r="LIF954" s="337"/>
      <c r="LIG954" s="337"/>
      <c r="LIH954" s="337"/>
      <c r="LII954" s="337"/>
      <c r="LIJ954" s="337"/>
      <c r="LIK954" s="337"/>
      <c r="LIL954" s="337"/>
      <c r="LIM954" s="337"/>
      <c r="LIN954" s="337"/>
      <c r="LIO954" s="337"/>
      <c r="LIP954" s="337"/>
      <c r="LIQ954" s="337"/>
      <c r="LIR954" s="337"/>
      <c r="LIS954" s="337"/>
      <c r="LIT954" s="337"/>
      <c r="LIU954" s="337"/>
      <c r="LIV954" s="337"/>
      <c r="LIW954" s="337"/>
      <c r="LIX954" s="337"/>
      <c r="LIY954" s="337"/>
      <c r="LIZ954" s="337"/>
      <c r="LJA954" s="337"/>
      <c r="LJB954" s="337"/>
      <c r="LJC954" s="337"/>
      <c r="LJD954" s="337"/>
      <c r="LJE954" s="337"/>
      <c r="LJF954" s="337"/>
      <c r="LJG954" s="337"/>
      <c r="LJH954" s="337"/>
      <c r="LJI954" s="337"/>
      <c r="LJJ954" s="337"/>
      <c r="LJK954" s="337"/>
      <c r="LJL954" s="337"/>
      <c r="LJM954" s="337"/>
      <c r="LJN954" s="337"/>
      <c r="LJO954" s="337"/>
      <c r="LJP954" s="337"/>
      <c r="LJQ954" s="337"/>
      <c r="LJR954" s="337"/>
      <c r="LJS954" s="337"/>
      <c r="LJT954" s="337"/>
      <c r="LJU954" s="337"/>
      <c r="LJV954" s="337"/>
      <c r="LJW954" s="337"/>
      <c r="LJX954" s="337"/>
      <c r="LJY954" s="337"/>
      <c r="LJZ954" s="337"/>
      <c r="LKA954" s="337"/>
      <c r="LKB954" s="337"/>
      <c r="LKC954" s="337"/>
      <c r="LKD954" s="337"/>
      <c r="LKE954" s="337"/>
      <c r="LKF954" s="337"/>
      <c r="LKG954" s="337"/>
      <c r="LKH954" s="337"/>
      <c r="LKI954" s="337"/>
      <c r="LKJ954" s="337"/>
      <c r="LKK954" s="337"/>
      <c r="LKL954" s="337"/>
      <c r="LKM954" s="337"/>
      <c r="LKN954" s="337"/>
      <c r="LKO954" s="337"/>
      <c r="LKP954" s="337"/>
      <c r="LKQ954" s="337"/>
      <c r="LKR954" s="337"/>
      <c r="LKS954" s="337"/>
      <c r="LKT954" s="337"/>
      <c r="LKU954" s="337"/>
      <c r="LKV954" s="337"/>
      <c r="LKW954" s="337"/>
      <c r="LKX954" s="337"/>
      <c r="LKY954" s="337"/>
      <c r="LKZ954" s="337"/>
      <c r="LLA954" s="337"/>
      <c r="LLB954" s="337"/>
      <c r="LLC954" s="337"/>
      <c r="LLD954" s="337"/>
      <c r="LLE954" s="337"/>
      <c r="LLF954" s="337"/>
      <c r="LLG954" s="337"/>
      <c r="LLH954" s="337"/>
      <c r="LLI954" s="337"/>
      <c r="LLJ954" s="337"/>
      <c r="LLK954" s="337"/>
      <c r="LLL954" s="337"/>
      <c r="LLM954" s="337"/>
      <c r="LLN954" s="337"/>
      <c r="LLO954" s="337"/>
      <c r="LLP954" s="337"/>
      <c r="LLQ954" s="337"/>
      <c r="LLR954" s="337"/>
      <c r="LLS954" s="337"/>
      <c r="LLT954" s="337"/>
      <c r="LLU954" s="337"/>
      <c r="LLV954" s="337"/>
      <c r="LLW954" s="337"/>
      <c r="LLX954" s="337"/>
      <c r="LLY954" s="337"/>
      <c r="LLZ954" s="337"/>
      <c r="LMA954" s="337"/>
      <c r="LMB954" s="337"/>
      <c r="LMC954" s="337"/>
      <c r="LMD954" s="337"/>
      <c r="LME954" s="337"/>
      <c r="LMF954" s="337"/>
      <c r="LMG954" s="337"/>
      <c r="LMH954" s="337"/>
      <c r="LMI954" s="337"/>
      <c r="LMJ954" s="337"/>
      <c r="LMK954" s="337"/>
      <c r="LML954" s="337"/>
      <c r="LMM954" s="337"/>
      <c r="LMN954" s="337"/>
      <c r="LMO954" s="337"/>
      <c r="LMP954" s="337"/>
      <c r="LMQ954" s="337"/>
      <c r="LMR954" s="337"/>
      <c r="LMS954" s="337"/>
      <c r="LMT954" s="337"/>
      <c r="LMU954" s="337"/>
      <c r="LMV954" s="337"/>
      <c r="LMW954" s="337"/>
      <c r="LMX954" s="337"/>
      <c r="LMY954" s="337"/>
      <c r="LMZ954" s="337"/>
      <c r="LNA954" s="337"/>
      <c r="LNB954" s="337"/>
      <c r="LNC954" s="337"/>
      <c r="LND954" s="337"/>
      <c r="LNE954" s="337"/>
      <c r="LNF954" s="337"/>
      <c r="LNG954" s="337"/>
      <c r="LNH954" s="337"/>
      <c r="LNI954" s="337"/>
      <c r="LNJ954" s="337"/>
      <c r="LNK954" s="337"/>
      <c r="LNL954" s="337"/>
      <c r="LNM954" s="337"/>
      <c r="LNN954" s="337"/>
      <c r="LNO954" s="337"/>
      <c r="LNP954" s="337"/>
      <c r="LNQ954" s="337"/>
      <c r="LNR954" s="337"/>
      <c r="LNS954" s="337"/>
      <c r="LNT954" s="337"/>
      <c r="LNU954" s="337"/>
      <c r="LNV954" s="337"/>
      <c r="LNW954" s="337"/>
      <c r="LNX954" s="337"/>
      <c r="LNY954" s="337"/>
      <c r="LNZ954" s="337"/>
      <c r="LOA954" s="337"/>
      <c r="LOB954" s="337"/>
      <c r="LOC954" s="337"/>
      <c r="LOD954" s="337"/>
      <c r="LOE954" s="337"/>
      <c r="LOF954" s="337"/>
      <c r="LOG954" s="337"/>
      <c r="LOH954" s="337"/>
      <c r="LOI954" s="337"/>
      <c r="LOJ954" s="337"/>
      <c r="LOK954" s="337"/>
      <c r="LOL954" s="337"/>
      <c r="LOM954" s="337"/>
      <c r="LON954" s="337"/>
      <c r="LOO954" s="337"/>
      <c r="LOP954" s="337"/>
      <c r="LOQ954" s="337"/>
      <c r="LOR954" s="337"/>
      <c r="LOS954" s="337"/>
      <c r="LOT954" s="337"/>
      <c r="LOU954" s="337"/>
      <c r="LOV954" s="337"/>
      <c r="LOW954" s="337"/>
      <c r="LOX954" s="337"/>
      <c r="LOY954" s="337"/>
      <c r="LOZ954" s="337"/>
      <c r="LPA954" s="337"/>
      <c r="LPB954" s="337"/>
      <c r="LPC954" s="337"/>
      <c r="LPD954" s="337"/>
      <c r="LPE954" s="337"/>
      <c r="LPF954" s="337"/>
      <c r="LPG954" s="337"/>
      <c r="LPH954" s="337"/>
      <c r="LPI954" s="337"/>
      <c r="LPJ954" s="337"/>
      <c r="LPK954" s="337"/>
      <c r="LPL954" s="337"/>
      <c r="LPM954" s="337"/>
      <c r="LPN954" s="337"/>
      <c r="LPO954" s="337"/>
      <c r="LPP954" s="337"/>
      <c r="LPQ954" s="337"/>
      <c r="LPR954" s="337"/>
      <c r="LPS954" s="337"/>
      <c r="LPT954" s="337"/>
      <c r="LPU954" s="337"/>
      <c r="LPV954" s="337"/>
      <c r="LPW954" s="337"/>
      <c r="LPX954" s="337"/>
      <c r="LPY954" s="337"/>
      <c r="LPZ954" s="337"/>
      <c r="LQA954" s="337"/>
      <c r="LQB954" s="337"/>
      <c r="LQC954" s="337"/>
      <c r="LQD954" s="337"/>
      <c r="LQE954" s="337"/>
      <c r="LQF954" s="337"/>
      <c r="LQG954" s="337"/>
      <c r="LQH954" s="337"/>
      <c r="LQI954" s="337"/>
      <c r="LQJ954" s="337"/>
      <c r="LQK954" s="337"/>
      <c r="LQL954" s="337"/>
      <c r="LQM954" s="337"/>
      <c r="LQN954" s="337"/>
      <c r="LQO954" s="337"/>
      <c r="LQP954" s="337"/>
      <c r="LQQ954" s="337"/>
      <c r="LQR954" s="337"/>
      <c r="LQS954" s="337"/>
      <c r="LQT954" s="337"/>
      <c r="LQU954" s="337"/>
      <c r="LQV954" s="337"/>
      <c r="LQW954" s="337"/>
      <c r="LQX954" s="337"/>
      <c r="LQY954" s="337"/>
      <c r="LQZ954" s="337"/>
      <c r="LRA954" s="337"/>
      <c r="LRB954" s="337"/>
      <c r="LRC954" s="337"/>
      <c r="LRD954" s="337"/>
      <c r="LRE954" s="337"/>
      <c r="LRF954" s="337"/>
      <c r="LRG954" s="337"/>
      <c r="LRH954" s="337"/>
      <c r="LRI954" s="337"/>
      <c r="LRJ954" s="337"/>
      <c r="LRK954" s="337"/>
      <c r="LRL954" s="337"/>
      <c r="LRM954" s="337"/>
      <c r="LRN954" s="337"/>
      <c r="LRO954" s="337"/>
      <c r="LRP954" s="337"/>
      <c r="LRQ954" s="337"/>
      <c r="LRR954" s="337"/>
      <c r="LRS954" s="337"/>
      <c r="LRT954" s="337"/>
      <c r="LRU954" s="337"/>
      <c r="LRV954" s="337"/>
      <c r="LRW954" s="337"/>
      <c r="LRX954" s="337"/>
      <c r="LRY954" s="337"/>
      <c r="LRZ954" s="337"/>
      <c r="LSA954" s="337"/>
      <c r="LSB954" s="337"/>
      <c r="LSC954" s="337"/>
      <c r="LSD954" s="337"/>
      <c r="LSE954" s="337"/>
      <c r="LSF954" s="337"/>
      <c r="LSG954" s="337"/>
      <c r="LSH954" s="337"/>
      <c r="LSI954" s="337"/>
      <c r="LSJ954" s="337"/>
      <c r="LSK954" s="337"/>
      <c r="LSL954" s="337"/>
      <c r="LSM954" s="337"/>
      <c r="LSN954" s="337"/>
      <c r="LSO954" s="337"/>
      <c r="LSP954" s="337"/>
      <c r="LSQ954" s="337"/>
      <c r="LSR954" s="337"/>
      <c r="LSS954" s="337"/>
      <c r="LST954" s="337"/>
      <c r="LSU954" s="337"/>
      <c r="LSV954" s="337"/>
      <c r="LSW954" s="337"/>
      <c r="LSX954" s="337"/>
      <c r="LSY954" s="337"/>
      <c r="LSZ954" s="337"/>
      <c r="LTA954" s="337"/>
      <c r="LTB954" s="337"/>
      <c r="LTC954" s="337"/>
      <c r="LTD954" s="337"/>
      <c r="LTE954" s="337"/>
      <c r="LTF954" s="337"/>
      <c r="LTG954" s="337"/>
      <c r="LTH954" s="337"/>
      <c r="LTI954" s="337"/>
      <c r="LTJ954" s="337"/>
      <c r="LTK954" s="337"/>
      <c r="LTL954" s="337"/>
      <c r="LTM954" s="337"/>
      <c r="LTN954" s="337"/>
      <c r="LTO954" s="337"/>
      <c r="LTP954" s="337"/>
      <c r="LTQ954" s="337"/>
      <c r="LTR954" s="337"/>
      <c r="LTS954" s="337"/>
      <c r="LTT954" s="337"/>
      <c r="LTU954" s="337"/>
      <c r="LTV954" s="337"/>
      <c r="LTW954" s="337"/>
      <c r="LTX954" s="337"/>
      <c r="LTY954" s="337"/>
      <c r="LTZ954" s="337"/>
      <c r="LUA954" s="337"/>
      <c r="LUB954" s="337"/>
      <c r="LUC954" s="337"/>
      <c r="LUD954" s="337"/>
      <c r="LUE954" s="337"/>
      <c r="LUF954" s="337"/>
      <c r="LUG954" s="337"/>
      <c r="LUH954" s="337"/>
      <c r="LUI954" s="337"/>
      <c r="LUJ954" s="337"/>
      <c r="LUK954" s="337"/>
      <c r="LUL954" s="337"/>
      <c r="LUM954" s="337"/>
      <c r="LUN954" s="337"/>
      <c r="LUO954" s="337"/>
      <c r="LUP954" s="337"/>
      <c r="LUQ954" s="337"/>
      <c r="LUR954" s="337"/>
      <c r="LUS954" s="337"/>
      <c r="LUT954" s="337"/>
      <c r="LUU954" s="337"/>
      <c r="LUV954" s="337"/>
      <c r="LUW954" s="337"/>
      <c r="LUX954" s="337"/>
      <c r="LUY954" s="337"/>
      <c r="LUZ954" s="337"/>
      <c r="LVA954" s="337"/>
      <c r="LVB954" s="337"/>
      <c r="LVC954" s="337"/>
      <c r="LVD954" s="337"/>
      <c r="LVE954" s="337"/>
      <c r="LVF954" s="337"/>
      <c r="LVG954" s="337"/>
      <c r="LVH954" s="337"/>
      <c r="LVI954" s="337"/>
      <c r="LVJ954" s="337"/>
      <c r="LVK954" s="337"/>
      <c r="LVL954" s="337"/>
      <c r="LVM954" s="337"/>
      <c r="LVN954" s="337"/>
      <c r="LVO954" s="337"/>
      <c r="LVP954" s="337"/>
      <c r="LVQ954" s="337"/>
      <c r="LVR954" s="337"/>
      <c r="LVS954" s="337"/>
      <c r="LVT954" s="337"/>
      <c r="LVU954" s="337"/>
      <c r="LVV954" s="337"/>
      <c r="LVW954" s="337"/>
      <c r="LVX954" s="337"/>
      <c r="LVY954" s="337"/>
      <c r="LVZ954" s="337"/>
      <c r="LWA954" s="337"/>
      <c r="LWB954" s="337"/>
      <c r="LWC954" s="337"/>
      <c r="LWD954" s="337"/>
      <c r="LWE954" s="337"/>
      <c r="LWF954" s="337"/>
      <c r="LWG954" s="337"/>
      <c r="LWH954" s="337"/>
      <c r="LWI954" s="337"/>
      <c r="LWJ954" s="337"/>
      <c r="LWK954" s="337"/>
      <c r="LWL954" s="337"/>
      <c r="LWM954" s="337"/>
      <c r="LWN954" s="337"/>
      <c r="LWO954" s="337"/>
      <c r="LWP954" s="337"/>
      <c r="LWQ954" s="337"/>
      <c r="LWR954" s="337"/>
      <c r="LWS954" s="337"/>
      <c r="LWT954" s="337"/>
      <c r="LWU954" s="337"/>
      <c r="LWV954" s="337"/>
      <c r="LWW954" s="337"/>
      <c r="LWX954" s="337"/>
      <c r="LWY954" s="337"/>
      <c r="LWZ954" s="337"/>
      <c r="LXA954" s="337"/>
      <c r="LXB954" s="337"/>
      <c r="LXC954" s="337"/>
      <c r="LXD954" s="337"/>
      <c r="LXE954" s="337"/>
      <c r="LXF954" s="337"/>
      <c r="LXG954" s="337"/>
      <c r="LXH954" s="337"/>
      <c r="LXI954" s="337"/>
      <c r="LXJ954" s="337"/>
      <c r="LXK954" s="337"/>
      <c r="LXL954" s="337"/>
      <c r="LXM954" s="337"/>
      <c r="LXN954" s="337"/>
      <c r="LXO954" s="337"/>
      <c r="LXP954" s="337"/>
      <c r="LXQ954" s="337"/>
      <c r="LXR954" s="337"/>
      <c r="LXS954" s="337"/>
      <c r="LXT954" s="337"/>
      <c r="LXU954" s="337"/>
      <c r="LXV954" s="337"/>
      <c r="LXW954" s="337"/>
      <c r="LXX954" s="337"/>
      <c r="LXY954" s="337"/>
      <c r="LXZ954" s="337"/>
      <c r="LYA954" s="337"/>
      <c r="LYB954" s="337"/>
      <c r="LYC954" s="337"/>
      <c r="LYD954" s="337"/>
      <c r="LYE954" s="337"/>
      <c r="LYF954" s="337"/>
      <c r="LYG954" s="337"/>
      <c r="LYH954" s="337"/>
      <c r="LYI954" s="337"/>
      <c r="LYJ954" s="337"/>
      <c r="LYK954" s="337"/>
      <c r="LYL954" s="337"/>
      <c r="LYM954" s="337"/>
      <c r="LYN954" s="337"/>
      <c r="LYO954" s="337"/>
      <c r="LYP954" s="337"/>
      <c r="LYQ954" s="337"/>
      <c r="LYR954" s="337"/>
      <c r="LYS954" s="337"/>
      <c r="LYT954" s="337"/>
      <c r="LYU954" s="337"/>
      <c r="LYV954" s="337"/>
      <c r="LYW954" s="337"/>
      <c r="LYX954" s="337"/>
      <c r="LYY954" s="337"/>
      <c r="LYZ954" s="337"/>
      <c r="LZA954" s="337"/>
      <c r="LZB954" s="337"/>
      <c r="LZC954" s="337"/>
      <c r="LZD954" s="337"/>
      <c r="LZE954" s="337"/>
      <c r="LZF954" s="337"/>
      <c r="LZG954" s="337"/>
      <c r="LZH954" s="337"/>
      <c r="LZI954" s="337"/>
      <c r="LZJ954" s="337"/>
      <c r="LZK954" s="337"/>
      <c r="LZL954" s="337"/>
      <c r="LZM954" s="337"/>
      <c r="LZN954" s="337"/>
      <c r="LZO954" s="337"/>
      <c r="LZP954" s="337"/>
      <c r="LZQ954" s="337"/>
      <c r="LZR954" s="337"/>
      <c r="LZS954" s="337"/>
      <c r="LZT954" s="337"/>
      <c r="LZU954" s="337"/>
      <c r="LZV954" s="337"/>
      <c r="LZW954" s="337"/>
      <c r="LZX954" s="337"/>
      <c r="LZY954" s="337"/>
      <c r="LZZ954" s="337"/>
      <c r="MAA954" s="337"/>
      <c r="MAB954" s="337"/>
      <c r="MAC954" s="337"/>
      <c r="MAD954" s="337"/>
      <c r="MAE954" s="337"/>
      <c r="MAF954" s="337"/>
      <c r="MAG954" s="337"/>
      <c r="MAH954" s="337"/>
      <c r="MAI954" s="337"/>
      <c r="MAJ954" s="337"/>
      <c r="MAK954" s="337"/>
      <c r="MAL954" s="337"/>
      <c r="MAM954" s="337"/>
      <c r="MAN954" s="337"/>
      <c r="MAO954" s="337"/>
      <c r="MAP954" s="337"/>
      <c r="MAQ954" s="337"/>
      <c r="MAR954" s="337"/>
      <c r="MAS954" s="337"/>
      <c r="MAT954" s="337"/>
      <c r="MAU954" s="337"/>
      <c r="MAV954" s="337"/>
      <c r="MAW954" s="337"/>
      <c r="MAX954" s="337"/>
      <c r="MAY954" s="337"/>
      <c r="MAZ954" s="337"/>
      <c r="MBA954" s="337"/>
      <c r="MBB954" s="337"/>
      <c r="MBC954" s="337"/>
      <c r="MBD954" s="337"/>
      <c r="MBE954" s="337"/>
      <c r="MBF954" s="337"/>
      <c r="MBG954" s="337"/>
      <c r="MBH954" s="337"/>
      <c r="MBI954" s="337"/>
      <c r="MBJ954" s="337"/>
      <c r="MBK954" s="337"/>
      <c r="MBL954" s="337"/>
      <c r="MBM954" s="337"/>
      <c r="MBN954" s="337"/>
      <c r="MBO954" s="337"/>
      <c r="MBP954" s="337"/>
      <c r="MBQ954" s="337"/>
      <c r="MBR954" s="337"/>
      <c r="MBS954" s="337"/>
      <c r="MBT954" s="337"/>
      <c r="MBU954" s="337"/>
      <c r="MBV954" s="337"/>
      <c r="MBW954" s="337"/>
      <c r="MBX954" s="337"/>
      <c r="MBY954" s="337"/>
      <c r="MBZ954" s="337"/>
      <c r="MCA954" s="337"/>
      <c r="MCB954" s="337"/>
      <c r="MCC954" s="337"/>
      <c r="MCD954" s="337"/>
      <c r="MCE954" s="337"/>
      <c r="MCF954" s="337"/>
      <c r="MCG954" s="337"/>
      <c r="MCH954" s="337"/>
      <c r="MCI954" s="337"/>
      <c r="MCJ954" s="337"/>
      <c r="MCK954" s="337"/>
      <c r="MCL954" s="337"/>
      <c r="MCM954" s="337"/>
      <c r="MCN954" s="337"/>
      <c r="MCO954" s="337"/>
      <c r="MCP954" s="337"/>
      <c r="MCQ954" s="337"/>
      <c r="MCR954" s="337"/>
      <c r="MCS954" s="337"/>
      <c r="MCT954" s="337"/>
      <c r="MCU954" s="337"/>
      <c r="MCV954" s="337"/>
      <c r="MCW954" s="337"/>
      <c r="MCX954" s="337"/>
      <c r="MCY954" s="337"/>
      <c r="MCZ954" s="337"/>
      <c r="MDA954" s="337"/>
      <c r="MDB954" s="337"/>
      <c r="MDC954" s="337"/>
      <c r="MDD954" s="337"/>
      <c r="MDE954" s="337"/>
      <c r="MDF954" s="337"/>
      <c r="MDG954" s="337"/>
      <c r="MDH954" s="337"/>
      <c r="MDI954" s="337"/>
      <c r="MDJ954" s="337"/>
      <c r="MDK954" s="337"/>
      <c r="MDL954" s="337"/>
      <c r="MDM954" s="337"/>
      <c r="MDN954" s="337"/>
      <c r="MDO954" s="337"/>
      <c r="MDP954" s="337"/>
      <c r="MDQ954" s="337"/>
      <c r="MDR954" s="337"/>
      <c r="MDS954" s="337"/>
      <c r="MDT954" s="337"/>
      <c r="MDU954" s="337"/>
      <c r="MDV954" s="337"/>
      <c r="MDW954" s="337"/>
      <c r="MDX954" s="337"/>
      <c r="MDY954" s="337"/>
      <c r="MDZ954" s="337"/>
      <c r="MEA954" s="337"/>
      <c r="MEB954" s="337"/>
      <c r="MEC954" s="337"/>
      <c r="MED954" s="337"/>
      <c r="MEE954" s="337"/>
      <c r="MEF954" s="337"/>
      <c r="MEG954" s="337"/>
      <c r="MEH954" s="337"/>
      <c r="MEI954" s="337"/>
      <c r="MEJ954" s="337"/>
      <c r="MEK954" s="337"/>
      <c r="MEL954" s="337"/>
      <c r="MEM954" s="337"/>
      <c r="MEN954" s="337"/>
      <c r="MEO954" s="337"/>
      <c r="MEP954" s="337"/>
      <c r="MEQ954" s="337"/>
      <c r="MER954" s="337"/>
      <c r="MES954" s="337"/>
      <c r="MET954" s="337"/>
      <c r="MEU954" s="337"/>
      <c r="MEV954" s="337"/>
      <c r="MEW954" s="337"/>
      <c r="MEX954" s="337"/>
      <c r="MEY954" s="337"/>
      <c r="MEZ954" s="337"/>
      <c r="MFA954" s="337"/>
      <c r="MFB954" s="337"/>
      <c r="MFC954" s="337"/>
      <c r="MFD954" s="337"/>
      <c r="MFE954" s="337"/>
      <c r="MFF954" s="337"/>
      <c r="MFG954" s="337"/>
      <c r="MFH954" s="337"/>
      <c r="MFI954" s="337"/>
      <c r="MFJ954" s="337"/>
      <c r="MFK954" s="337"/>
      <c r="MFL954" s="337"/>
      <c r="MFM954" s="337"/>
      <c r="MFN954" s="337"/>
      <c r="MFO954" s="337"/>
      <c r="MFP954" s="337"/>
      <c r="MFQ954" s="337"/>
      <c r="MFR954" s="337"/>
      <c r="MFS954" s="337"/>
      <c r="MFT954" s="337"/>
      <c r="MFU954" s="337"/>
      <c r="MFV954" s="337"/>
      <c r="MFW954" s="337"/>
      <c r="MFX954" s="337"/>
      <c r="MFY954" s="337"/>
      <c r="MFZ954" s="337"/>
      <c r="MGA954" s="337"/>
      <c r="MGB954" s="337"/>
      <c r="MGC954" s="337"/>
      <c r="MGD954" s="337"/>
      <c r="MGE954" s="337"/>
      <c r="MGF954" s="337"/>
      <c r="MGG954" s="337"/>
      <c r="MGH954" s="337"/>
      <c r="MGI954" s="337"/>
      <c r="MGJ954" s="337"/>
      <c r="MGK954" s="337"/>
      <c r="MGL954" s="337"/>
      <c r="MGM954" s="337"/>
      <c r="MGN954" s="337"/>
      <c r="MGO954" s="337"/>
      <c r="MGP954" s="337"/>
      <c r="MGQ954" s="337"/>
      <c r="MGR954" s="337"/>
      <c r="MGS954" s="337"/>
      <c r="MGT954" s="337"/>
      <c r="MGU954" s="337"/>
      <c r="MGV954" s="337"/>
      <c r="MGW954" s="337"/>
      <c r="MGX954" s="337"/>
      <c r="MGY954" s="337"/>
      <c r="MGZ954" s="337"/>
      <c r="MHA954" s="337"/>
      <c r="MHB954" s="337"/>
      <c r="MHC954" s="337"/>
      <c r="MHD954" s="337"/>
      <c r="MHE954" s="337"/>
      <c r="MHF954" s="337"/>
      <c r="MHG954" s="337"/>
      <c r="MHH954" s="337"/>
      <c r="MHI954" s="337"/>
      <c r="MHJ954" s="337"/>
      <c r="MHK954" s="337"/>
      <c r="MHL954" s="337"/>
      <c r="MHM954" s="337"/>
      <c r="MHN954" s="337"/>
      <c r="MHO954" s="337"/>
      <c r="MHP954" s="337"/>
      <c r="MHQ954" s="337"/>
      <c r="MHR954" s="337"/>
      <c r="MHS954" s="337"/>
      <c r="MHT954" s="337"/>
      <c r="MHU954" s="337"/>
      <c r="MHV954" s="337"/>
      <c r="MHW954" s="337"/>
      <c r="MHX954" s="337"/>
      <c r="MHY954" s="337"/>
      <c r="MHZ954" s="337"/>
      <c r="MIA954" s="337"/>
      <c r="MIB954" s="337"/>
      <c r="MIC954" s="337"/>
      <c r="MID954" s="337"/>
      <c r="MIE954" s="337"/>
      <c r="MIF954" s="337"/>
      <c r="MIG954" s="337"/>
      <c r="MIH954" s="337"/>
      <c r="MII954" s="337"/>
      <c r="MIJ954" s="337"/>
      <c r="MIK954" s="337"/>
      <c r="MIL954" s="337"/>
      <c r="MIM954" s="337"/>
      <c r="MIN954" s="337"/>
      <c r="MIO954" s="337"/>
      <c r="MIP954" s="337"/>
      <c r="MIQ954" s="337"/>
      <c r="MIR954" s="337"/>
      <c r="MIS954" s="337"/>
      <c r="MIT954" s="337"/>
      <c r="MIU954" s="337"/>
      <c r="MIV954" s="337"/>
      <c r="MIW954" s="337"/>
      <c r="MIX954" s="337"/>
      <c r="MIY954" s="337"/>
      <c r="MIZ954" s="337"/>
      <c r="MJA954" s="337"/>
      <c r="MJB954" s="337"/>
      <c r="MJC954" s="337"/>
      <c r="MJD954" s="337"/>
      <c r="MJE954" s="337"/>
      <c r="MJF954" s="337"/>
      <c r="MJG954" s="337"/>
      <c r="MJH954" s="337"/>
      <c r="MJI954" s="337"/>
      <c r="MJJ954" s="337"/>
      <c r="MJK954" s="337"/>
      <c r="MJL954" s="337"/>
      <c r="MJM954" s="337"/>
      <c r="MJN954" s="337"/>
      <c r="MJO954" s="337"/>
      <c r="MJP954" s="337"/>
      <c r="MJQ954" s="337"/>
      <c r="MJR954" s="337"/>
      <c r="MJS954" s="337"/>
      <c r="MJT954" s="337"/>
      <c r="MJU954" s="337"/>
      <c r="MJV954" s="337"/>
      <c r="MJW954" s="337"/>
      <c r="MJX954" s="337"/>
      <c r="MJY954" s="337"/>
      <c r="MJZ954" s="337"/>
      <c r="MKA954" s="337"/>
      <c r="MKB954" s="337"/>
      <c r="MKC954" s="337"/>
      <c r="MKD954" s="337"/>
      <c r="MKE954" s="337"/>
      <c r="MKF954" s="337"/>
      <c r="MKG954" s="337"/>
      <c r="MKH954" s="337"/>
      <c r="MKI954" s="337"/>
      <c r="MKJ954" s="337"/>
      <c r="MKK954" s="337"/>
      <c r="MKL954" s="337"/>
      <c r="MKM954" s="337"/>
      <c r="MKN954" s="337"/>
      <c r="MKO954" s="337"/>
      <c r="MKP954" s="337"/>
      <c r="MKQ954" s="337"/>
      <c r="MKR954" s="337"/>
      <c r="MKS954" s="337"/>
      <c r="MKT954" s="337"/>
      <c r="MKU954" s="337"/>
      <c r="MKV954" s="337"/>
      <c r="MKW954" s="337"/>
      <c r="MKX954" s="337"/>
      <c r="MKY954" s="337"/>
      <c r="MKZ954" s="337"/>
      <c r="MLA954" s="337"/>
      <c r="MLB954" s="337"/>
      <c r="MLC954" s="337"/>
      <c r="MLD954" s="337"/>
      <c r="MLE954" s="337"/>
      <c r="MLF954" s="337"/>
      <c r="MLG954" s="337"/>
      <c r="MLH954" s="337"/>
      <c r="MLI954" s="337"/>
      <c r="MLJ954" s="337"/>
      <c r="MLK954" s="337"/>
      <c r="MLL954" s="337"/>
      <c r="MLM954" s="337"/>
      <c r="MLN954" s="337"/>
      <c r="MLO954" s="337"/>
      <c r="MLP954" s="337"/>
      <c r="MLQ954" s="337"/>
      <c r="MLR954" s="337"/>
      <c r="MLS954" s="337"/>
      <c r="MLT954" s="337"/>
      <c r="MLU954" s="337"/>
      <c r="MLV954" s="337"/>
      <c r="MLW954" s="337"/>
      <c r="MLX954" s="337"/>
      <c r="MLY954" s="337"/>
      <c r="MLZ954" s="337"/>
      <c r="MMA954" s="337"/>
      <c r="MMB954" s="337"/>
      <c r="MMC954" s="337"/>
      <c r="MMD954" s="337"/>
      <c r="MME954" s="337"/>
      <c r="MMF954" s="337"/>
      <c r="MMG954" s="337"/>
      <c r="MMH954" s="337"/>
      <c r="MMI954" s="337"/>
      <c r="MMJ954" s="337"/>
      <c r="MMK954" s="337"/>
      <c r="MML954" s="337"/>
      <c r="MMM954" s="337"/>
      <c r="MMN954" s="337"/>
      <c r="MMO954" s="337"/>
      <c r="MMP954" s="337"/>
      <c r="MMQ954" s="337"/>
      <c r="MMR954" s="337"/>
      <c r="MMS954" s="337"/>
      <c r="MMT954" s="337"/>
      <c r="MMU954" s="337"/>
      <c r="MMV954" s="337"/>
      <c r="MMW954" s="337"/>
      <c r="MMX954" s="337"/>
      <c r="MMY954" s="337"/>
      <c r="MMZ954" s="337"/>
      <c r="MNA954" s="337"/>
      <c r="MNB954" s="337"/>
      <c r="MNC954" s="337"/>
      <c r="MND954" s="337"/>
      <c r="MNE954" s="337"/>
      <c r="MNF954" s="337"/>
      <c r="MNG954" s="337"/>
      <c r="MNH954" s="337"/>
      <c r="MNI954" s="337"/>
      <c r="MNJ954" s="337"/>
      <c r="MNK954" s="337"/>
      <c r="MNL954" s="337"/>
      <c r="MNM954" s="337"/>
      <c r="MNN954" s="337"/>
      <c r="MNO954" s="337"/>
      <c r="MNP954" s="337"/>
      <c r="MNQ954" s="337"/>
      <c r="MNR954" s="337"/>
      <c r="MNS954" s="337"/>
      <c r="MNT954" s="337"/>
      <c r="MNU954" s="337"/>
      <c r="MNV954" s="337"/>
      <c r="MNW954" s="337"/>
      <c r="MNX954" s="337"/>
      <c r="MNY954" s="337"/>
      <c r="MNZ954" s="337"/>
      <c r="MOA954" s="337"/>
      <c r="MOB954" s="337"/>
      <c r="MOC954" s="337"/>
      <c r="MOD954" s="337"/>
      <c r="MOE954" s="337"/>
      <c r="MOF954" s="337"/>
      <c r="MOG954" s="337"/>
      <c r="MOH954" s="337"/>
      <c r="MOI954" s="337"/>
      <c r="MOJ954" s="337"/>
      <c r="MOK954" s="337"/>
      <c r="MOL954" s="337"/>
      <c r="MOM954" s="337"/>
      <c r="MON954" s="337"/>
      <c r="MOO954" s="337"/>
      <c r="MOP954" s="337"/>
      <c r="MOQ954" s="337"/>
      <c r="MOR954" s="337"/>
      <c r="MOS954" s="337"/>
      <c r="MOT954" s="337"/>
      <c r="MOU954" s="337"/>
      <c r="MOV954" s="337"/>
      <c r="MOW954" s="337"/>
      <c r="MOX954" s="337"/>
      <c r="MOY954" s="337"/>
      <c r="MOZ954" s="337"/>
      <c r="MPA954" s="337"/>
      <c r="MPB954" s="337"/>
      <c r="MPC954" s="337"/>
      <c r="MPD954" s="337"/>
      <c r="MPE954" s="337"/>
      <c r="MPF954" s="337"/>
      <c r="MPG954" s="337"/>
      <c r="MPH954" s="337"/>
      <c r="MPI954" s="337"/>
      <c r="MPJ954" s="337"/>
      <c r="MPK954" s="337"/>
      <c r="MPL954" s="337"/>
      <c r="MPM954" s="337"/>
      <c r="MPN954" s="337"/>
      <c r="MPO954" s="337"/>
      <c r="MPP954" s="337"/>
      <c r="MPQ954" s="337"/>
      <c r="MPR954" s="337"/>
      <c r="MPS954" s="337"/>
      <c r="MPT954" s="337"/>
      <c r="MPU954" s="337"/>
      <c r="MPV954" s="337"/>
      <c r="MPW954" s="337"/>
      <c r="MPX954" s="337"/>
      <c r="MPY954" s="337"/>
      <c r="MPZ954" s="337"/>
      <c r="MQA954" s="337"/>
      <c r="MQB954" s="337"/>
      <c r="MQC954" s="337"/>
      <c r="MQD954" s="337"/>
      <c r="MQE954" s="337"/>
      <c r="MQF954" s="337"/>
      <c r="MQG954" s="337"/>
      <c r="MQH954" s="337"/>
      <c r="MQI954" s="337"/>
      <c r="MQJ954" s="337"/>
      <c r="MQK954" s="337"/>
      <c r="MQL954" s="337"/>
      <c r="MQM954" s="337"/>
      <c r="MQN954" s="337"/>
      <c r="MQO954" s="337"/>
      <c r="MQP954" s="337"/>
      <c r="MQQ954" s="337"/>
      <c r="MQR954" s="337"/>
      <c r="MQS954" s="337"/>
      <c r="MQT954" s="337"/>
      <c r="MQU954" s="337"/>
      <c r="MQV954" s="337"/>
      <c r="MQW954" s="337"/>
      <c r="MQX954" s="337"/>
      <c r="MQY954" s="337"/>
      <c r="MQZ954" s="337"/>
      <c r="MRA954" s="337"/>
      <c r="MRB954" s="337"/>
      <c r="MRC954" s="337"/>
      <c r="MRD954" s="337"/>
      <c r="MRE954" s="337"/>
      <c r="MRF954" s="337"/>
      <c r="MRG954" s="337"/>
      <c r="MRH954" s="337"/>
      <c r="MRI954" s="337"/>
      <c r="MRJ954" s="337"/>
      <c r="MRK954" s="337"/>
      <c r="MRL954" s="337"/>
      <c r="MRM954" s="337"/>
      <c r="MRN954" s="337"/>
      <c r="MRO954" s="337"/>
      <c r="MRP954" s="337"/>
      <c r="MRQ954" s="337"/>
      <c r="MRR954" s="337"/>
      <c r="MRS954" s="337"/>
      <c r="MRT954" s="337"/>
      <c r="MRU954" s="337"/>
      <c r="MRV954" s="337"/>
      <c r="MRW954" s="337"/>
      <c r="MRX954" s="337"/>
      <c r="MRY954" s="337"/>
      <c r="MRZ954" s="337"/>
      <c r="MSA954" s="337"/>
      <c r="MSB954" s="337"/>
      <c r="MSC954" s="337"/>
      <c r="MSD954" s="337"/>
      <c r="MSE954" s="337"/>
      <c r="MSF954" s="337"/>
      <c r="MSG954" s="337"/>
      <c r="MSH954" s="337"/>
      <c r="MSI954" s="337"/>
      <c r="MSJ954" s="337"/>
      <c r="MSK954" s="337"/>
      <c r="MSL954" s="337"/>
      <c r="MSM954" s="337"/>
      <c r="MSN954" s="337"/>
      <c r="MSO954" s="337"/>
      <c r="MSP954" s="337"/>
      <c r="MSQ954" s="337"/>
      <c r="MSR954" s="337"/>
      <c r="MSS954" s="337"/>
      <c r="MST954" s="337"/>
      <c r="MSU954" s="337"/>
      <c r="MSV954" s="337"/>
      <c r="MSW954" s="337"/>
      <c r="MSX954" s="337"/>
      <c r="MSY954" s="337"/>
      <c r="MSZ954" s="337"/>
      <c r="MTA954" s="337"/>
      <c r="MTB954" s="337"/>
      <c r="MTC954" s="337"/>
      <c r="MTD954" s="337"/>
      <c r="MTE954" s="337"/>
      <c r="MTF954" s="337"/>
      <c r="MTG954" s="337"/>
      <c r="MTH954" s="337"/>
      <c r="MTI954" s="337"/>
      <c r="MTJ954" s="337"/>
      <c r="MTK954" s="337"/>
      <c r="MTL954" s="337"/>
      <c r="MTM954" s="337"/>
      <c r="MTN954" s="337"/>
      <c r="MTO954" s="337"/>
      <c r="MTP954" s="337"/>
      <c r="MTQ954" s="337"/>
      <c r="MTR954" s="337"/>
      <c r="MTS954" s="337"/>
      <c r="MTT954" s="337"/>
      <c r="MTU954" s="337"/>
      <c r="MTV954" s="337"/>
      <c r="MTW954" s="337"/>
      <c r="MTX954" s="337"/>
      <c r="MTY954" s="337"/>
      <c r="MTZ954" s="337"/>
      <c r="MUA954" s="337"/>
      <c r="MUB954" s="337"/>
      <c r="MUC954" s="337"/>
      <c r="MUD954" s="337"/>
      <c r="MUE954" s="337"/>
      <c r="MUF954" s="337"/>
      <c r="MUG954" s="337"/>
      <c r="MUH954" s="337"/>
      <c r="MUI954" s="337"/>
      <c r="MUJ954" s="337"/>
      <c r="MUK954" s="337"/>
      <c r="MUL954" s="337"/>
      <c r="MUM954" s="337"/>
      <c r="MUN954" s="337"/>
      <c r="MUO954" s="337"/>
      <c r="MUP954" s="337"/>
      <c r="MUQ954" s="337"/>
      <c r="MUR954" s="337"/>
      <c r="MUS954" s="337"/>
      <c r="MUT954" s="337"/>
      <c r="MUU954" s="337"/>
      <c r="MUV954" s="337"/>
      <c r="MUW954" s="337"/>
      <c r="MUX954" s="337"/>
      <c r="MUY954" s="337"/>
      <c r="MUZ954" s="337"/>
      <c r="MVA954" s="337"/>
      <c r="MVB954" s="337"/>
      <c r="MVC954" s="337"/>
      <c r="MVD954" s="337"/>
      <c r="MVE954" s="337"/>
      <c r="MVF954" s="337"/>
      <c r="MVG954" s="337"/>
      <c r="MVH954" s="337"/>
      <c r="MVI954" s="337"/>
      <c r="MVJ954" s="337"/>
      <c r="MVK954" s="337"/>
      <c r="MVL954" s="337"/>
      <c r="MVM954" s="337"/>
      <c r="MVN954" s="337"/>
      <c r="MVO954" s="337"/>
      <c r="MVP954" s="337"/>
      <c r="MVQ954" s="337"/>
      <c r="MVR954" s="337"/>
      <c r="MVS954" s="337"/>
      <c r="MVT954" s="337"/>
      <c r="MVU954" s="337"/>
      <c r="MVV954" s="337"/>
      <c r="MVW954" s="337"/>
      <c r="MVX954" s="337"/>
      <c r="MVY954" s="337"/>
      <c r="MVZ954" s="337"/>
      <c r="MWA954" s="337"/>
      <c r="MWB954" s="337"/>
      <c r="MWC954" s="337"/>
      <c r="MWD954" s="337"/>
      <c r="MWE954" s="337"/>
      <c r="MWF954" s="337"/>
      <c r="MWG954" s="337"/>
      <c r="MWH954" s="337"/>
      <c r="MWI954" s="337"/>
      <c r="MWJ954" s="337"/>
      <c r="MWK954" s="337"/>
      <c r="MWL954" s="337"/>
      <c r="MWM954" s="337"/>
      <c r="MWN954" s="337"/>
      <c r="MWO954" s="337"/>
      <c r="MWP954" s="337"/>
      <c r="MWQ954" s="337"/>
      <c r="MWR954" s="337"/>
      <c r="MWS954" s="337"/>
      <c r="MWT954" s="337"/>
      <c r="MWU954" s="337"/>
      <c r="MWV954" s="337"/>
      <c r="MWW954" s="337"/>
      <c r="MWX954" s="337"/>
      <c r="MWY954" s="337"/>
      <c r="MWZ954" s="337"/>
      <c r="MXA954" s="337"/>
      <c r="MXB954" s="337"/>
      <c r="MXC954" s="337"/>
      <c r="MXD954" s="337"/>
      <c r="MXE954" s="337"/>
      <c r="MXF954" s="337"/>
      <c r="MXG954" s="337"/>
      <c r="MXH954" s="337"/>
      <c r="MXI954" s="337"/>
      <c r="MXJ954" s="337"/>
      <c r="MXK954" s="337"/>
      <c r="MXL954" s="337"/>
      <c r="MXM954" s="337"/>
      <c r="MXN954" s="337"/>
      <c r="MXO954" s="337"/>
      <c r="MXP954" s="337"/>
      <c r="MXQ954" s="337"/>
      <c r="MXR954" s="337"/>
      <c r="MXS954" s="337"/>
      <c r="MXT954" s="337"/>
      <c r="MXU954" s="337"/>
      <c r="MXV954" s="337"/>
      <c r="MXW954" s="337"/>
      <c r="MXX954" s="337"/>
      <c r="MXY954" s="337"/>
      <c r="MXZ954" s="337"/>
      <c r="MYA954" s="337"/>
      <c r="MYB954" s="337"/>
      <c r="MYC954" s="337"/>
      <c r="MYD954" s="337"/>
      <c r="MYE954" s="337"/>
      <c r="MYF954" s="337"/>
      <c r="MYG954" s="337"/>
      <c r="MYH954" s="337"/>
      <c r="MYI954" s="337"/>
      <c r="MYJ954" s="337"/>
      <c r="MYK954" s="337"/>
      <c r="MYL954" s="337"/>
      <c r="MYM954" s="337"/>
      <c r="MYN954" s="337"/>
      <c r="MYO954" s="337"/>
      <c r="MYP954" s="337"/>
      <c r="MYQ954" s="337"/>
      <c r="MYR954" s="337"/>
      <c r="MYS954" s="337"/>
      <c r="MYT954" s="337"/>
      <c r="MYU954" s="337"/>
      <c r="MYV954" s="337"/>
      <c r="MYW954" s="337"/>
      <c r="MYX954" s="337"/>
      <c r="MYY954" s="337"/>
      <c r="MYZ954" s="337"/>
      <c r="MZA954" s="337"/>
      <c r="MZB954" s="337"/>
      <c r="MZC954" s="337"/>
      <c r="MZD954" s="337"/>
      <c r="MZE954" s="337"/>
      <c r="MZF954" s="337"/>
      <c r="MZG954" s="337"/>
      <c r="MZH954" s="337"/>
      <c r="MZI954" s="337"/>
      <c r="MZJ954" s="337"/>
      <c r="MZK954" s="337"/>
      <c r="MZL954" s="337"/>
      <c r="MZM954" s="337"/>
      <c r="MZN954" s="337"/>
      <c r="MZO954" s="337"/>
      <c r="MZP954" s="337"/>
      <c r="MZQ954" s="337"/>
      <c r="MZR954" s="337"/>
      <c r="MZS954" s="337"/>
      <c r="MZT954" s="337"/>
      <c r="MZU954" s="337"/>
      <c r="MZV954" s="337"/>
      <c r="MZW954" s="337"/>
      <c r="MZX954" s="337"/>
      <c r="MZY954" s="337"/>
      <c r="MZZ954" s="337"/>
      <c r="NAA954" s="337"/>
      <c r="NAB954" s="337"/>
      <c r="NAC954" s="337"/>
      <c r="NAD954" s="337"/>
      <c r="NAE954" s="337"/>
      <c r="NAF954" s="337"/>
      <c r="NAG954" s="337"/>
      <c r="NAH954" s="337"/>
      <c r="NAI954" s="337"/>
      <c r="NAJ954" s="337"/>
      <c r="NAK954" s="337"/>
      <c r="NAL954" s="337"/>
      <c r="NAM954" s="337"/>
      <c r="NAN954" s="337"/>
      <c r="NAO954" s="337"/>
      <c r="NAP954" s="337"/>
      <c r="NAQ954" s="337"/>
      <c r="NAR954" s="337"/>
      <c r="NAS954" s="337"/>
      <c r="NAT954" s="337"/>
      <c r="NAU954" s="337"/>
      <c r="NAV954" s="337"/>
      <c r="NAW954" s="337"/>
      <c r="NAX954" s="337"/>
      <c r="NAY954" s="337"/>
      <c r="NAZ954" s="337"/>
      <c r="NBA954" s="337"/>
      <c r="NBB954" s="337"/>
      <c r="NBC954" s="337"/>
      <c r="NBD954" s="337"/>
      <c r="NBE954" s="337"/>
      <c r="NBF954" s="337"/>
      <c r="NBG954" s="337"/>
      <c r="NBH954" s="337"/>
      <c r="NBI954" s="337"/>
      <c r="NBJ954" s="337"/>
      <c r="NBK954" s="337"/>
      <c r="NBL954" s="337"/>
      <c r="NBM954" s="337"/>
      <c r="NBN954" s="337"/>
      <c r="NBO954" s="337"/>
      <c r="NBP954" s="337"/>
      <c r="NBQ954" s="337"/>
      <c r="NBR954" s="337"/>
      <c r="NBS954" s="337"/>
      <c r="NBT954" s="337"/>
      <c r="NBU954" s="337"/>
      <c r="NBV954" s="337"/>
      <c r="NBW954" s="337"/>
      <c r="NBX954" s="337"/>
      <c r="NBY954" s="337"/>
      <c r="NBZ954" s="337"/>
      <c r="NCA954" s="337"/>
      <c r="NCB954" s="337"/>
      <c r="NCC954" s="337"/>
      <c r="NCD954" s="337"/>
      <c r="NCE954" s="337"/>
      <c r="NCF954" s="337"/>
      <c r="NCG954" s="337"/>
      <c r="NCH954" s="337"/>
      <c r="NCI954" s="337"/>
      <c r="NCJ954" s="337"/>
      <c r="NCK954" s="337"/>
      <c r="NCL954" s="337"/>
      <c r="NCM954" s="337"/>
      <c r="NCN954" s="337"/>
      <c r="NCO954" s="337"/>
      <c r="NCP954" s="337"/>
      <c r="NCQ954" s="337"/>
      <c r="NCR954" s="337"/>
      <c r="NCS954" s="337"/>
      <c r="NCT954" s="337"/>
      <c r="NCU954" s="337"/>
      <c r="NCV954" s="337"/>
      <c r="NCW954" s="337"/>
      <c r="NCX954" s="337"/>
      <c r="NCY954" s="337"/>
      <c r="NCZ954" s="337"/>
      <c r="NDA954" s="337"/>
      <c r="NDB954" s="337"/>
      <c r="NDC954" s="337"/>
      <c r="NDD954" s="337"/>
      <c r="NDE954" s="337"/>
      <c r="NDF954" s="337"/>
      <c r="NDG954" s="337"/>
      <c r="NDH954" s="337"/>
      <c r="NDI954" s="337"/>
      <c r="NDJ954" s="337"/>
      <c r="NDK954" s="337"/>
      <c r="NDL954" s="337"/>
      <c r="NDM954" s="337"/>
      <c r="NDN954" s="337"/>
      <c r="NDO954" s="337"/>
      <c r="NDP954" s="337"/>
      <c r="NDQ954" s="337"/>
      <c r="NDR954" s="337"/>
      <c r="NDS954" s="337"/>
      <c r="NDT954" s="337"/>
      <c r="NDU954" s="337"/>
      <c r="NDV954" s="337"/>
      <c r="NDW954" s="337"/>
      <c r="NDX954" s="337"/>
      <c r="NDY954" s="337"/>
      <c r="NDZ954" s="337"/>
      <c r="NEA954" s="337"/>
      <c r="NEB954" s="337"/>
      <c r="NEC954" s="337"/>
      <c r="NED954" s="337"/>
      <c r="NEE954" s="337"/>
      <c r="NEF954" s="337"/>
      <c r="NEG954" s="337"/>
      <c r="NEH954" s="337"/>
      <c r="NEI954" s="337"/>
      <c r="NEJ954" s="337"/>
      <c r="NEK954" s="337"/>
      <c r="NEL954" s="337"/>
      <c r="NEM954" s="337"/>
      <c r="NEN954" s="337"/>
      <c r="NEO954" s="337"/>
      <c r="NEP954" s="337"/>
      <c r="NEQ954" s="337"/>
      <c r="NER954" s="337"/>
      <c r="NES954" s="337"/>
      <c r="NET954" s="337"/>
      <c r="NEU954" s="337"/>
      <c r="NEV954" s="337"/>
      <c r="NEW954" s="337"/>
      <c r="NEX954" s="337"/>
      <c r="NEY954" s="337"/>
      <c r="NEZ954" s="337"/>
      <c r="NFA954" s="337"/>
      <c r="NFB954" s="337"/>
      <c r="NFC954" s="337"/>
      <c r="NFD954" s="337"/>
      <c r="NFE954" s="337"/>
      <c r="NFF954" s="337"/>
      <c r="NFG954" s="337"/>
      <c r="NFH954" s="337"/>
      <c r="NFI954" s="337"/>
      <c r="NFJ954" s="337"/>
      <c r="NFK954" s="337"/>
      <c r="NFL954" s="337"/>
      <c r="NFM954" s="337"/>
      <c r="NFN954" s="337"/>
      <c r="NFO954" s="337"/>
      <c r="NFP954" s="337"/>
      <c r="NFQ954" s="337"/>
      <c r="NFR954" s="337"/>
      <c r="NFS954" s="337"/>
      <c r="NFT954" s="337"/>
      <c r="NFU954" s="337"/>
      <c r="NFV954" s="337"/>
      <c r="NFW954" s="337"/>
      <c r="NFX954" s="337"/>
      <c r="NFY954" s="337"/>
      <c r="NFZ954" s="337"/>
      <c r="NGA954" s="337"/>
      <c r="NGB954" s="337"/>
      <c r="NGC954" s="337"/>
      <c r="NGD954" s="337"/>
      <c r="NGE954" s="337"/>
      <c r="NGF954" s="337"/>
      <c r="NGG954" s="337"/>
      <c r="NGH954" s="337"/>
      <c r="NGI954" s="337"/>
      <c r="NGJ954" s="337"/>
      <c r="NGK954" s="337"/>
      <c r="NGL954" s="337"/>
      <c r="NGM954" s="337"/>
      <c r="NGN954" s="337"/>
      <c r="NGO954" s="337"/>
      <c r="NGP954" s="337"/>
      <c r="NGQ954" s="337"/>
      <c r="NGR954" s="337"/>
      <c r="NGS954" s="337"/>
      <c r="NGT954" s="337"/>
      <c r="NGU954" s="337"/>
      <c r="NGV954" s="337"/>
      <c r="NGW954" s="337"/>
      <c r="NGX954" s="337"/>
      <c r="NGY954" s="337"/>
      <c r="NGZ954" s="337"/>
      <c r="NHA954" s="337"/>
      <c r="NHB954" s="337"/>
      <c r="NHC954" s="337"/>
      <c r="NHD954" s="337"/>
      <c r="NHE954" s="337"/>
      <c r="NHF954" s="337"/>
      <c r="NHG954" s="337"/>
      <c r="NHH954" s="337"/>
      <c r="NHI954" s="337"/>
      <c r="NHJ954" s="337"/>
      <c r="NHK954" s="337"/>
      <c r="NHL954" s="337"/>
      <c r="NHM954" s="337"/>
      <c r="NHN954" s="337"/>
      <c r="NHO954" s="337"/>
      <c r="NHP954" s="337"/>
      <c r="NHQ954" s="337"/>
      <c r="NHR954" s="337"/>
      <c r="NHS954" s="337"/>
      <c r="NHT954" s="337"/>
      <c r="NHU954" s="337"/>
      <c r="NHV954" s="337"/>
      <c r="NHW954" s="337"/>
      <c r="NHX954" s="337"/>
      <c r="NHY954" s="337"/>
      <c r="NHZ954" s="337"/>
      <c r="NIA954" s="337"/>
      <c r="NIB954" s="337"/>
      <c r="NIC954" s="337"/>
      <c r="NID954" s="337"/>
      <c r="NIE954" s="337"/>
      <c r="NIF954" s="337"/>
      <c r="NIG954" s="337"/>
      <c r="NIH954" s="337"/>
      <c r="NII954" s="337"/>
      <c r="NIJ954" s="337"/>
      <c r="NIK954" s="337"/>
      <c r="NIL954" s="337"/>
      <c r="NIM954" s="337"/>
      <c r="NIN954" s="337"/>
      <c r="NIO954" s="337"/>
      <c r="NIP954" s="337"/>
      <c r="NIQ954" s="337"/>
      <c r="NIR954" s="337"/>
      <c r="NIS954" s="337"/>
      <c r="NIT954" s="337"/>
      <c r="NIU954" s="337"/>
      <c r="NIV954" s="337"/>
      <c r="NIW954" s="337"/>
      <c r="NIX954" s="337"/>
      <c r="NIY954" s="337"/>
      <c r="NIZ954" s="337"/>
      <c r="NJA954" s="337"/>
      <c r="NJB954" s="337"/>
      <c r="NJC954" s="337"/>
      <c r="NJD954" s="337"/>
      <c r="NJE954" s="337"/>
      <c r="NJF954" s="337"/>
      <c r="NJG954" s="337"/>
      <c r="NJH954" s="337"/>
      <c r="NJI954" s="337"/>
      <c r="NJJ954" s="337"/>
      <c r="NJK954" s="337"/>
      <c r="NJL954" s="337"/>
      <c r="NJM954" s="337"/>
      <c r="NJN954" s="337"/>
      <c r="NJO954" s="337"/>
      <c r="NJP954" s="337"/>
      <c r="NJQ954" s="337"/>
      <c r="NJR954" s="337"/>
      <c r="NJS954" s="337"/>
      <c r="NJT954" s="337"/>
      <c r="NJU954" s="337"/>
      <c r="NJV954" s="337"/>
      <c r="NJW954" s="337"/>
      <c r="NJX954" s="337"/>
      <c r="NJY954" s="337"/>
      <c r="NJZ954" s="337"/>
      <c r="NKA954" s="337"/>
      <c r="NKB954" s="337"/>
      <c r="NKC954" s="337"/>
      <c r="NKD954" s="337"/>
      <c r="NKE954" s="337"/>
      <c r="NKF954" s="337"/>
      <c r="NKG954" s="337"/>
      <c r="NKH954" s="337"/>
      <c r="NKI954" s="337"/>
      <c r="NKJ954" s="337"/>
      <c r="NKK954" s="337"/>
      <c r="NKL954" s="337"/>
      <c r="NKM954" s="337"/>
      <c r="NKN954" s="337"/>
      <c r="NKO954" s="337"/>
      <c r="NKP954" s="337"/>
      <c r="NKQ954" s="337"/>
      <c r="NKR954" s="337"/>
      <c r="NKS954" s="337"/>
      <c r="NKT954" s="337"/>
      <c r="NKU954" s="337"/>
      <c r="NKV954" s="337"/>
      <c r="NKW954" s="337"/>
      <c r="NKX954" s="337"/>
      <c r="NKY954" s="337"/>
      <c r="NKZ954" s="337"/>
      <c r="NLA954" s="337"/>
      <c r="NLB954" s="337"/>
      <c r="NLC954" s="337"/>
      <c r="NLD954" s="337"/>
      <c r="NLE954" s="337"/>
      <c r="NLF954" s="337"/>
      <c r="NLG954" s="337"/>
      <c r="NLH954" s="337"/>
      <c r="NLI954" s="337"/>
      <c r="NLJ954" s="337"/>
      <c r="NLK954" s="337"/>
      <c r="NLL954" s="337"/>
      <c r="NLM954" s="337"/>
      <c r="NLN954" s="337"/>
      <c r="NLO954" s="337"/>
      <c r="NLP954" s="337"/>
      <c r="NLQ954" s="337"/>
      <c r="NLR954" s="337"/>
      <c r="NLS954" s="337"/>
      <c r="NLT954" s="337"/>
      <c r="NLU954" s="337"/>
      <c r="NLV954" s="337"/>
      <c r="NLW954" s="337"/>
      <c r="NLX954" s="337"/>
      <c r="NLY954" s="337"/>
      <c r="NLZ954" s="337"/>
      <c r="NMA954" s="337"/>
      <c r="NMB954" s="337"/>
      <c r="NMC954" s="337"/>
      <c r="NMD954" s="337"/>
      <c r="NME954" s="337"/>
      <c r="NMF954" s="337"/>
      <c r="NMG954" s="337"/>
      <c r="NMH954" s="337"/>
      <c r="NMI954" s="337"/>
      <c r="NMJ954" s="337"/>
      <c r="NMK954" s="337"/>
      <c r="NML954" s="337"/>
      <c r="NMM954" s="337"/>
      <c r="NMN954" s="337"/>
      <c r="NMO954" s="337"/>
      <c r="NMP954" s="337"/>
      <c r="NMQ954" s="337"/>
      <c r="NMR954" s="337"/>
      <c r="NMS954" s="337"/>
      <c r="NMT954" s="337"/>
      <c r="NMU954" s="337"/>
      <c r="NMV954" s="337"/>
      <c r="NMW954" s="337"/>
      <c r="NMX954" s="337"/>
      <c r="NMY954" s="337"/>
      <c r="NMZ954" s="337"/>
      <c r="NNA954" s="337"/>
      <c r="NNB954" s="337"/>
      <c r="NNC954" s="337"/>
      <c r="NND954" s="337"/>
      <c r="NNE954" s="337"/>
      <c r="NNF954" s="337"/>
      <c r="NNG954" s="337"/>
      <c r="NNH954" s="337"/>
      <c r="NNI954" s="337"/>
      <c r="NNJ954" s="337"/>
      <c r="NNK954" s="337"/>
      <c r="NNL954" s="337"/>
      <c r="NNM954" s="337"/>
      <c r="NNN954" s="337"/>
      <c r="NNO954" s="337"/>
      <c r="NNP954" s="337"/>
      <c r="NNQ954" s="337"/>
      <c r="NNR954" s="337"/>
      <c r="NNS954" s="337"/>
      <c r="NNT954" s="337"/>
      <c r="NNU954" s="337"/>
      <c r="NNV954" s="337"/>
      <c r="NNW954" s="337"/>
      <c r="NNX954" s="337"/>
      <c r="NNY954" s="337"/>
      <c r="NNZ954" s="337"/>
      <c r="NOA954" s="337"/>
      <c r="NOB954" s="337"/>
      <c r="NOC954" s="337"/>
      <c r="NOD954" s="337"/>
      <c r="NOE954" s="337"/>
      <c r="NOF954" s="337"/>
      <c r="NOG954" s="337"/>
      <c r="NOH954" s="337"/>
      <c r="NOI954" s="337"/>
      <c r="NOJ954" s="337"/>
      <c r="NOK954" s="337"/>
      <c r="NOL954" s="337"/>
      <c r="NOM954" s="337"/>
      <c r="NON954" s="337"/>
      <c r="NOO954" s="337"/>
      <c r="NOP954" s="337"/>
      <c r="NOQ954" s="337"/>
      <c r="NOR954" s="337"/>
      <c r="NOS954" s="337"/>
      <c r="NOT954" s="337"/>
      <c r="NOU954" s="337"/>
      <c r="NOV954" s="337"/>
      <c r="NOW954" s="337"/>
      <c r="NOX954" s="337"/>
      <c r="NOY954" s="337"/>
      <c r="NOZ954" s="337"/>
      <c r="NPA954" s="337"/>
      <c r="NPB954" s="337"/>
      <c r="NPC954" s="337"/>
      <c r="NPD954" s="337"/>
      <c r="NPE954" s="337"/>
      <c r="NPF954" s="337"/>
      <c r="NPG954" s="337"/>
      <c r="NPH954" s="337"/>
      <c r="NPI954" s="337"/>
      <c r="NPJ954" s="337"/>
      <c r="NPK954" s="337"/>
      <c r="NPL954" s="337"/>
      <c r="NPM954" s="337"/>
      <c r="NPN954" s="337"/>
      <c r="NPO954" s="337"/>
      <c r="NPP954" s="337"/>
      <c r="NPQ954" s="337"/>
      <c r="NPR954" s="337"/>
      <c r="NPS954" s="337"/>
      <c r="NPT954" s="337"/>
      <c r="NPU954" s="337"/>
      <c r="NPV954" s="337"/>
      <c r="NPW954" s="337"/>
      <c r="NPX954" s="337"/>
      <c r="NPY954" s="337"/>
      <c r="NPZ954" s="337"/>
      <c r="NQA954" s="337"/>
      <c r="NQB954" s="337"/>
      <c r="NQC954" s="337"/>
      <c r="NQD954" s="337"/>
      <c r="NQE954" s="337"/>
      <c r="NQF954" s="337"/>
      <c r="NQG954" s="337"/>
      <c r="NQH954" s="337"/>
      <c r="NQI954" s="337"/>
      <c r="NQJ954" s="337"/>
      <c r="NQK954" s="337"/>
      <c r="NQL954" s="337"/>
      <c r="NQM954" s="337"/>
      <c r="NQN954" s="337"/>
      <c r="NQO954" s="337"/>
      <c r="NQP954" s="337"/>
      <c r="NQQ954" s="337"/>
      <c r="NQR954" s="337"/>
      <c r="NQS954" s="337"/>
      <c r="NQT954" s="337"/>
      <c r="NQU954" s="337"/>
      <c r="NQV954" s="337"/>
      <c r="NQW954" s="337"/>
      <c r="NQX954" s="337"/>
      <c r="NQY954" s="337"/>
      <c r="NQZ954" s="337"/>
      <c r="NRA954" s="337"/>
      <c r="NRB954" s="337"/>
      <c r="NRC954" s="337"/>
      <c r="NRD954" s="337"/>
      <c r="NRE954" s="337"/>
      <c r="NRF954" s="337"/>
      <c r="NRG954" s="337"/>
      <c r="NRH954" s="337"/>
      <c r="NRI954" s="337"/>
      <c r="NRJ954" s="337"/>
      <c r="NRK954" s="337"/>
      <c r="NRL954" s="337"/>
      <c r="NRM954" s="337"/>
      <c r="NRN954" s="337"/>
      <c r="NRO954" s="337"/>
      <c r="NRP954" s="337"/>
      <c r="NRQ954" s="337"/>
      <c r="NRR954" s="337"/>
      <c r="NRS954" s="337"/>
      <c r="NRT954" s="337"/>
      <c r="NRU954" s="337"/>
      <c r="NRV954" s="337"/>
      <c r="NRW954" s="337"/>
      <c r="NRX954" s="337"/>
      <c r="NRY954" s="337"/>
      <c r="NRZ954" s="337"/>
      <c r="NSA954" s="337"/>
      <c r="NSB954" s="337"/>
      <c r="NSC954" s="337"/>
      <c r="NSD954" s="337"/>
      <c r="NSE954" s="337"/>
      <c r="NSF954" s="337"/>
      <c r="NSG954" s="337"/>
      <c r="NSH954" s="337"/>
      <c r="NSI954" s="337"/>
      <c r="NSJ954" s="337"/>
      <c r="NSK954" s="337"/>
      <c r="NSL954" s="337"/>
      <c r="NSM954" s="337"/>
      <c r="NSN954" s="337"/>
      <c r="NSO954" s="337"/>
      <c r="NSP954" s="337"/>
      <c r="NSQ954" s="337"/>
      <c r="NSR954" s="337"/>
      <c r="NSS954" s="337"/>
      <c r="NST954" s="337"/>
      <c r="NSU954" s="337"/>
      <c r="NSV954" s="337"/>
      <c r="NSW954" s="337"/>
      <c r="NSX954" s="337"/>
      <c r="NSY954" s="337"/>
      <c r="NSZ954" s="337"/>
      <c r="NTA954" s="337"/>
      <c r="NTB954" s="337"/>
      <c r="NTC954" s="337"/>
      <c r="NTD954" s="337"/>
      <c r="NTE954" s="337"/>
      <c r="NTF954" s="337"/>
      <c r="NTG954" s="337"/>
      <c r="NTH954" s="337"/>
      <c r="NTI954" s="337"/>
      <c r="NTJ954" s="337"/>
      <c r="NTK954" s="337"/>
      <c r="NTL954" s="337"/>
      <c r="NTM954" s="337"/>
      <c r="NTN954" s="337"/>
      <c r="NTO954" s="337"/>
      <c r="NTP954" s="337"/>
      <c r="NTQ954" s="337"/>
      <c r="NTR954" s="337"/>
      <c r="NTS954" s="337"/>
      <c r="NTT954" s="337"/>
      <c r="NTU954" s="337"/>
      <c r="NTV954" s="337"/>
      <c r="NTW954" s="337"/>
      <c r="NTX954" s="337"/>
      <c r="NTY954" s="337"/>
      <c r="NTZ954" s="337"/>
      <c r="NUA954" s="337"/>
      <c r="NUB954" s="337"/>
      <c r="NUC954" s="337"/>
      <c r="NUD954" s="337"/>
      <c r="NUE954" s="337"/>
      <c r="NUF954" s="337"/>
      <c r="NUG954" s="337"/>
      <c r="NUH954" s="337"/>
      <c r="NUI954" s="337"/>
      <c r="NUJ954" s="337"/>
      <c r="NUK954" s="337"/>
      <c r="NUL954" s="337"/>
      <c r="NUM954" s="337"/>
      <c r="NUN954" s="337"/>
      <c r="NUO954" s="337"/>
      <c r="NUP954" s="337"/>
      <c r="NUQ954" s="337"/>
      <c r="NUR954" s="337"/>
      <c r="NUS954" s="337"/>
      <c r="NUT954" s="337"/>
      <c r="NUU954" s="337"/>
      <c r="NUV954" s="337"/>
      <c r="NUW954" s="337"/>
      <c r="NUX954" s="337"/>
      <c r="NUY954" s="337"/>
      <c r="NUZ954" s="337"/>
      <c r="NVA954" s="337"/>
      <c r="NVB954" s="337"/>
      <c r="NVC954" s="337"/>
      <c r="NVD954" s="337"/>
      <c r="NVE954" s="337"/>
      <c r="NVF954" s="337"/>
      <c r="NVG954" s="337"/>
      <c r="NVH954" s="337"/>
      <c r="NVI954" s="337"/>
      <c r="NVJ954" s="337"/>
      <c r="NVK954" s="337"/>
      <c r="NVL954" s="337"/>
      <c r="NVM954" s="337"/>
      <c r="NVN954" s="337"/>
      <c r="NVO954" s="337"/>
      <c r="NVP954" s="337"/>
      <c r="NVQ954" s="337"/>
      <c r="NVR954" s="337"/>
      <c r="NVS954" s="337"/>
      <c r="NVT954" s="337"/>
      <c r="NVU954" s="337"/>
      <c r="NVV954" s="337"/>
      <c r="NVW954" s="337"/>
      <c r="NVX954" s="337"/>
      <c r="NVY954" s="337"/>
      <c r="NVZ954" s="337"/>
      <c r="NWA954" s="337"/>
      <c r="NWB954" s="337"/>
      <c r="NWC954" s="337"/>
      <c r="NWD954" s="337"/>
      <c r="NWE954" s="337"/>
      <c r="NWF954" s="337"/>
      <c r="NWG954" s="337"/>
      <c r="NWH954" s="337"/>
      <c r="NWI954" s="337"/>
      <c r="NWJ954" s="337"/>
      <c r="NWK954" s="337"/>
      <c r="NWL954" s="337"/>
      <c r="NWM954" s="337"/>
      <c r="NWN954" s="337"/>
      <c r="NWO954" s="337"/>
      <c r="NWP954" s="337"/>
      <c r="NWQ954" s="337"/>
      <c r="NWR954" s="337"/>
      <c r="NWS954" s="337"/>
      <c r="NWT954" s="337"/>
      <c r="NWU954" s="337"/>
      <c r="NWV954" s="337"/>
      <c r="NWW954" s="337"/>
      <c r="NWX954" s="337"/>
      <c r="NWY954" s="337"/>
      <c r="NWZ954" s="337"/>
      <c r="NXA954" s="337"/>
      <c r="NXB954" s="337"/>
      <c r="NXC954" s="337"/>
      <c r="NXD954" s="337"/>
      <c r="NXE954" s="337"/>
      <c r="NXF954" s="337"/>
      <c r="NXG954" s="337"/>
      <c r="NXH954" s="337"/>
      <c r="NXI954" s="337"/>
      <c r="NXJ954" s="337"/>
      <c r="NXK954" s="337"/>
      <c r="NXL954" s="337"/>
      <c r="NXM954" s="337"/>
      <c r="NXN954" s="337"/>
      <c r="NXO954" s="337"/>
      <c r="NXP954" s="337"/>
      <c r="NXQ954" s="337"/>
      <c r="NXR954" s="337"/>
      <c r="NXS954" s="337"/>
      <c r="NXT954" s="337"/>
      <c r="NXU954" s="337"/>
      <c r="NXV954" s="337"/>
      <c r="NXW954" s="337"/>
      <c r="NXX954" s="337"/>
      <c r="NXY954" s="337"/>
      <c r="NXZ954" s="337"/>
      <c r="NYA954" s="337"/>
      <c r="NYB954" s="337"/>
      <c r="NYC954" s="337"/>
      <c r="NYD954" s="337"/>
      <c r="NYE954" s="337"/>
      <c r="NYF954" s="337"/>
      <c r="NYG954" s="337"/>
      <c r="NYH954" s="337"/>
      <c r="NYI954" s="337"/>
      <c r="NYJ954" s="337"/>
      <c r="NYK954" s="337"/>
      <c r="NYL954" s="337"/>
      <c r="NYM954" s="337"/>
      <c r="NYN954" s="337"/>
      <c r="NYO954" s="337"/>
      <c r="NYP954" s="337"/>
      <c r="NYQ954" s="337"/>
      <c r="NYR954" s="337"/>
      <c r="NYS954" s="337"/>
      <c r="NYT954" s="337"/>
      <c r="NYU954" s="337"/>
      <c r="NYV954" s="337"/>
      <c r="NYW954" s="337"/>
      <c r="NYX954" s="337"/>
      <c r="NYY954" s="337"/>
      <c r="NYZ954" s="337"/>
      <c r="NZA954" s="337"/>
      <c r="NZB954" s="337"/>
      <c r="NZC954" s="337"/>
      <c r="NZD954" s="337"/>
      <c r="NZE954" s="337"/>
      <c r="NZF954" s="337"/>
      <c r="NZG954" s="337"/>
      <c r="NZH954" s="337"/>
      <c r="NZI954" s="337"/>
      <c r="NZJ954" s="337"/>
      <c r="NZK954" s="337"/>
      <c r="NZL954" s="337"/>
      <c r="NZM954" s="337"/>
      <c r="NZN954" s="337"/>
      <c r="NZO954" s="337"/>
      <c r="NZP954" s="337"/>
      <c r="NZQ954" s="337"/>
      <c r="NZR954" s="337"/>
      <c r="NZS954" s="337"/>
      <c r="NZT954" s="337"/>
      <c r="NZU954" s="337"/>
      <c r="NZV954" s="337"/>
      <c r="NZW954" s="337"/>
      <c r="NZX954" s="337"/>
      <c r="NZY954" s="337"/>
      <c r="NZZ954" s="337"/>
      <c r="OAA954" s="337"/>
      <c r="OAB954" s="337"/>
      <c r="OAC954" s="337"/>
      <c r="OAD954" s="337"/>
      <c r="OAE954" s="337"/>
      <c r="OAF954" s="337"/>
      <c r="OAG954" s="337"/>
      <c r="OAH954" s="337"/>
      <c r="OAI954" s="337"/>
      <c r="OAJ954" s="337"/>
      <c r="OAK954" s="337"/>
      <c r="OAL954" s="337"/>
      <c r="OAM954" s="337"/>
      <c r="OAN954" s="337"/>
      <c r="OAO954" s="337"/>
      <c r="OAP954" s="337"/>
      <c r="OAQ954" s="337"/>
      <c r="OAR954" s="337"/>
      <c r="OAS954" s="337"/>
      <c r="OAT954" s="337"/>
      <c r="OAU954" s="337"/>
      <c r="OAV954" s="337"/>
      <c r="OAW954" s="337"/>
      <c r="OAX954" s="337"/>
      <c r="OAY954" s="337"/>
      <c r="OAZ954" s="337"/>
      <c r="OBA954" s="337"/>
      <c r="OBB954" s="337"/>
      <c r="OBC954" s="337"/>
      <c r="OBD954" s="337"/>
      <c r="OBE954" s="337"/>
      <c r="OBF954" s="337"/>
      <c r="OBG954" s="337"/>
      <c r="OBH954" s="337"/>
      <c r="OBI954" s="337"/>
      <c r="OBJ954" s="337"/>
      <c r="OBK954" s="337"/>
      <c r="OBL954" s="337"/>
      <c r="OBM954" s="337"/>
      <c r="OBN954" s="337"/>
      <c r="OBO954" s="337"/>
      <c r="OBP954" s="337"/>
      <c r="OBQ954" s="337"/>
      <c r="OBR954" s="337"/>
      <c r="OBS954" s="337"/>
      <c r="OBT954" s="337"/>
      <c r="OBU954" s="337"/>
      <c r="OBV954" s="337"/>
      <c r="OBW954" s="337"/>
      <c r="OBX954" s="337"/>
      <c r="OBY954" s="337"/>
      <c r="OBZ954" s="337"/>
      <c r="OCA954" s="337"/>
      <c r="OCB954" s="337"/>
      <c r="OCC954" s="337"/>
      <c r="OCD954" s="337"/>
      <c r="OCE954" s="337"/>
      <c r="OCF954" s="337"/>
      <c r="OCG954" s="337"/>
      <c r="OCH954" s="337"/>
      <c r="OCI954" s="337"/>
      <c r="OCJ954" s="337"/>
      <c r="OCK954" s="337"/>
      <c r="OCL954" s="337"/>
      <c r="OCM954" s="337"/>
      <c r="OCN954" s="337"/>
      <c r="OCO954" s="337"/>
      <c r="OCP954" s="337"/>
      <c r="OCQ954" s="337"/>
      <c r="OCR954" s="337"/>
      <c r="OCS954" s="337"/>
      <c r="OCT954" s="337"/>
      <c r="OCU954" s="337"/>
      <c r="OCV954" s="337"/>
      <c r="OCW954" s="337"/>
      <c r="OCX954" s="337"/>
      <c r="OCY954" s="337"/>
      <c r="OCZ954" s="337"/>
      <c r="ODA954" s="337"/>
      <c r="ODB954" s="337"/>
      <c r="ODC954" s="337"/>
      <c r="ODD954" s="337"/>
      <c r="ODE954" s="337"/>
      <c r="ODF954" s="337"/>
      <c r="ODG954" s="337"/>
      <c r="ODH954" s="337"/>
      <c r="ODI954" s="337"/>
      <c r="ODJ954" s="337"/>
      <c r="ODK954" s="337"/>
      <c r="ODL954" s="337"/>
      <c r="ODM954" s="337"/>
      <c r="ODN954" s="337"/>
      <c r="ODO954" s="337"/>
      <c r="ODP954" s="337"/>
      <c r="ODQ954" s="337"/>
      <c r="ODR954" s="337"/>
      <c r="ODS954" s="337"/>
      <c r="ODT954" s="337"/>
      <c r="ODU954" s="337"/>
      <c r="ODV954" s="337"/>
      <c r="ODW954" s="337"/>
      <c r="ODX954" s="337"/>
      <c r="ODY954" s="337"/>
      <c r="ODZ954" s="337"/>
      <c r="OEA954" s="337"/>
      <c r="OEB954" s="337"/>
      <c r="OEC954" s="337"/>
      <c r="OED954" s="337"/>
      <c r="OEE954" s="337"/>
      <c r="OEF954" s="337"/>
      <c r="OEG954" s="337"/>
      <c r="OEH954" s="337"/>
      <c r="OEI954" s="337"/>
      <c r="OEJ954" s="337"/>
      <c r="OEK954" s="337"/>
      <c r="OEL954" s="337"/>
      <c r="OEM954" s="337"/>
      <c r="OEN954" s="337"/>
      <c r="OEO954" s="337"/>
      <c r="OEP954" s="337"/>
      <c r="OEQ954" s="337"/>
      <c r="OER954" s="337"/>
      <c r="OES954" s="337"/>
      <c r="OET954" s="337"/>
      <c r="OEU954" s="337"/>
      <c r="OEV954" s="337"/>
      <c r="OEW954" s="337"/>
      <c r="OEX954" s="337"/>
      <c r="OEY954" s="337"/>
      <c r="OEZ954" s="337"/>
      <c r="OFA954" s="337"/>
      <c r="OFB954" s="337"/>
      <c r="OFC954" s="337"/>
      <c r="OFD954" s="337"/>
      <c r="OFE954" s="337"/>
      <c r="OFF954" s="337"/>
      <c r="OFG954" s="337"/>
      <c r="OFH954" s="337"/>
      <c r="OFI954" s="337"/>
      <c r="OFJ954" s="337"/>
      <c r="OFK954" s="337"/>
      <c r="OFL954" s="337"/>
      <c r="OFM954" s="337"/>
      <c r="OFN954" s="337"/>
      <c r="OFO954" s="337"/>
      <c r="OFP954" s="337"/>
      <c r="OFQ954" s="337"/>
      <c r="OFR954" s="337"/>
      <c r="OFS954" s="337"/>
      <c r="OFT954" s="337"/>
      <c r="OFU954" s="337"/>
      <c r="OFV954" s="337"/>
      <c r="OFW954" s="337"/>
      <c r="OFX954" s="337"/>
      <c r="OFY954" s="337"/>
      <c r="OFZ954" s="337"/>
      <c r="OGA954" s="337"/>
      <c r="OGB954" s="337"/>
      <c r="OGC954" s="337"/>
      <c r="OGD954" s="337"/>
      <c r="OGE954" s="337"/>
      <c r="OGF954" s="337"/>
      <c r="OGG954" s="337"/>
      <c r="OGH954" s="337"/>
      <c r="OGI954" s="337"/>
      <c r="OGJ954" s="337"/>
      <c r="OGK954" s="337"/>
      <c r="OGL954" s="337"/>
      <c r="OGM954" s="337"/>
      <c r="OGN954" s="337"/>
      <c r="OGO954" s="337"/>
      <c r="OGP954" s="337"/>
      <c r="OGQ954" s="337"/>
      <c r="OGR954" s="337"/>
      <c r="OGS954" s="337"/>
      <c r="OGT954" s="337"/>
      <c r="OGU954" s="337"/>
      <c r="OGV954" s="337"/>
      <c r="OGW954" s="337"/>
      <c r="OGX954" s="337"/>
      <c r="OGY954" s="337"/>
      <c r="OGZ954" s="337"/>
      <c r="OHA954" s="337"/>
      <c r="OHB954" s="337"/>
      <c r="OHC954" s="337"/>
      <c r="OHD954" s="337"/>
      <c r="OHE954" s="337"/>
      <c r="OHF954" s="337"/>
      <c r="OHG954" s="337"/>
      <c r="OHH954" s="337"/>
      <c r="OHI954" s="337"/>
      <c r="OHJ954" s="337"/>
      <c r="OHK954" s="337"/>
      <c r="OHL954" s="337"/>
      <c r="OHM954" s="337"/>
      <c r="OHN954" s="337"/>
      <c r="OHO954" s="337"/>
      <c r="OHP954" s="337"/>
      <c r="OHQ954" s="337"/>
      <c r="OHR954" s="337"/>
      <c r="OHS954" s="337"/>
      <c r="OHT954" s="337"/>
      <c r="OHU954" s="337"/>
      <c r="OHV954" s="337"/>
      <c r="OHW954" s="337"/>
      <c r="OHX954" s="337"/>
      <c r="OHY954" s="337"/>
      <c r="OHZ954" s="337"/>
      <c r="OIA954" s="337"/>
      <c r="OIB954" s="337"/>
      <c r="OIC954" s="337"/>
      <c r="OID954" s="337"/>
      <c r="OIE954" s="337"/>
      <c r="OIF954" s="337"/>
      <c r="OIG954" s="337"/>
      <c r="OIH954" s="337"/>
      <c r="OII954" s="337"/>
      <c r="OIJ954" s="337"/>
      <c r="OIK954" s="337"/>
      <c r="OIL954" s="337"/>
      <c r="OIM954" s="337"/>
      <c r="OIN954" s="337"/>
      <c r="OIO954" s="337"/>
      <c r="OIP954" s="337"/>
      <c r="OIQ954" s="337"/>
      <c r="OIR954" s="337"/>
      <c r="OIS954" s="337"/>
      <c r="OIT954" s="337"/>
      <c r="OIU954" s="337"/>
      <c r="OIV954" s="337"/>
      <c r="OIW954" s="337"/>
      <c r="OIX954" s="337"/>
      <c r="OIY954" s="337"/>
      <c r="OIZ954" s="337"/>
      <c r="OJA954" s="337"/>
      <c r="OJB954" s="337"/>
      <c r="OJC954" s="337"/>
      <c r="OJD954" s="337"/>
      <c r="OJE954" s="337"/>
      <c r="OJF954" s="337"/>
      <c r="OJG954" s="337"/>
      <c r="OJH954" s="337"/>
      <c r="OJI954" s="337"/>
      <c r="OJJ954" s="337"/>
      <c r="OJK954" s="337"/>
      <c r="OJL954" s="337"/>
      <c r="OJM954" s="337"/>
      <c r="OJN954" s="337"/>
      <c r="OJO954" s="337"/>
      <c r="OJP954" s="337"/>
      <c r="OJQ954" s="337"/>
      <c r="OJR954" s="337"/>
      <c r="OJS954" s="337"/>
      <c r="OJT954" s="337"/>
      <c r="OJU954" s="337"/>
      <c r="OJV954" s="337"/>
      <c r="OJW954" s="337"/>
      <c r="OJX954" s="337"/>
      <c r="OJY954" s="337"/>
      <c r="OJZ954" s="337"/>
      <c r="OKA954" s="337"/>
      <c r="OKB954" s="337"/>
      <c r="OKC954" s="337"/>
      <c r="OKD954" s="337"/>
      <c r="OKE954" s="337"/>
      <c r="OKF954" s="337"/>
      <c r="OKG954" s="337"/>
      <c r="OKH954" s="337"/>
      <c r="OKI954" s="337"/>
      <c r="OKJ954" s="337"/>
      <c r="OKK954" s="337"/>
      <c r="OKL954" s="337"/>
      <c r="OKM954" s="337"/>
      <c r="OKN954" s="337"/>
      <c r="OKO954" s="337"/>
      <c r="OKP954" s="337"/>
      <c r="OKQ954" s="337"/>
      <c r="OKR954" s="337"/>
      <c r="OKS954" s="337"/>
      <c r="OKT954" s="337"/>
      <c r="OKU954" s="337"/>
      <c r="OKV954" s="337"/>
      <c r="OKW954" s="337"/>
      <c r="OKX954" s="337"/>
      <c r="OKY954" s="337"/>
      <c r="OKZ954" s="337"/>
      <c r="OLA954" s="337"/>
      <c r="OLB954" s="337"/>
      <c r="OLC954" s="337"/>
      <c r="OLD954" s="337"/>
      <c r="OLE954" s="337"/>
      <c r="OLF954" s="337"/>
      <c r="OLG954" s="337"/>
      <c r="OLH954" s="337"/>
      <c r="OLI954" s="337"/>
      <c r="OLJ954" s="337"/>
      <c r="OLK954" s="337"/>
      <c r="OLL954" s="337"/>
      <c r="OLM954" s="337"/>
      <c r="OLN954" s="337"/>
      <c r="OLO954" s="337"/>
      <c r="OLP954" s="337"/>
      <c r="OLQ954" s="337"/>
      <c r="OLR954" s="337"/>
      <c r="OLS954" s="337"/>
      <c r="OLT954" s="337"/>
      <c r="OLU954" s="337"/>
      <c r="OLV954" s="337"/>
      <c r="OLW954" s="337"/>
      <c r="OLX954" s="337"/>
      <c r="OLY954" s="337"/>
      <c r="OLZ954" s="337"/>
      <c r="OMA954" s="337"/>
      <c r="OMB954" s="337"/>
      <c r="OMC954" s="337"/>
      <c r="OMD954" s="337"/>
      <c r="OME954" s="337"/>
      <c r="OMF954" s="337"/>
      <c r="OMG954" s="337"/>
      <c r="OMH954" s="337"/>
      <c r="OMI954" s="337"/>
      <c r="OMJ954" s="337"/>
      <c r="OMK954" s="337"/>
      <c r="OML954" s="337"/>
      <c r="OMM954" s="337"/>
      <c r="OMN954" s="337"/>
      <c r="OMO954" s="337"/>
      <c r="OMP954" s="337"/>
      <c r="OMQ954" s="337"/>
      <c r="OMR954" s="337"/>
      <c r="OMS954" s="337"/>
      <c r="OMT954" s="337"/>
      <c r="OMU954" s="337"/>
      <c r="OMV954" s="337"/>
      <c r="OMW954" s="337"/>
      <c r="OMX954" s="337"/>
      <c r="OMY954" s="337"/>
      <c r="OMZ954" s="337"/>
      <c r="ONA954" s="337"/>
      <c r="ONB954" s="337"/>
      <c r="ONC954" s="337"/>
      <c r="OND954" s="337"/>
      <c r="ONE954" s="337"/>
      <c r="ONF954" s="337"/>
      <c r="ONG954" s="337"/>
      <c r="ONH954" s="337"/>
      <c r="ONI954" s="337"/>
      <c r="ONJ954" s="337"/>
      <c r="ONK954" s="337"/>
      <c r="ONL954" s="337"/>
      <c r="ONM954" s="337"/>
      <c r="ONN954" s="337"/>
      <c r="ONO954" s="337"/>
      <c r="ONP954" s="337"/>
      <c r="ONQ954" s="337"/>
      <c r="ONR954" s="337"/>
      <c r="ONS954" s="337"/>
      <c r="ONT954" s="337"/>
      <c r="ONU954" s="337"/>
      <c r="ONV954" s="337"/>
      <c r="ONW954" s="337"/>
      <c r="ONX954" s="337"/>
      <c r="ONY954" s="337"/>
      <c r="ONZ954" s="337"/>
      <c r="OOA954" s="337"/>
      <c r="OOB954" s="337"/>
      <c r="OOC954" s="337"/>
      <c r="OOD954" s="337"/>
      <c r="OOE954" s="337"/>
      <c r="OOF954" s="337"/>
      <c r="OOG954" s="337"/>
      <c r="OOH954" s="337"/>
      <c r="OOI954" s="337"/>
      <c r="OOJ954" s="337"/>
      <c r="OOK954" s="337"/>
      <c r="OOL954" s="337"/>
      <c r="OOM954" s="337"/>
      <c r="OON954" s="337"/>
      <c r="OOO954" s="337"/>
      <c r="OOP954" s="337"/>
      <c r="OOQ954" s="337"/>
      <c r="OOR954" s="337"/>
      <c r="OOS954" s="337"/>
      <c r="OOT954" s="337"/>
      <c r="OOU954" s="337"/>
      <c r="OOV954" s="337"/>
      <c r="OOW954" s="337"/>
      <c r="OOX954" s="337"/>
      <c r="OOY954" s="337"/>
      <c r="OOZ954" s="337"/>
      <c r="OPA954" s="337"/>
      <c r="OPB954" s="337"/>
      <c r="OPC954" s="337"/>
      <c r="OPD954" s="337"/>
      <c r="OPE954" s="337"/>
      <c r="OPF954" s="337"/>
      <c r="OPG954" s="337"/>
      <c r="OPH954" s="337"/>
      <c r="OPI954" s="337"/>
      <c r="OPJ954" s="337"/>
      <c r="OPK954" s="337"/>
      <c r="OPL954" s="337"/>
      <c r="OPM954" s="337"/>
      <c r="OPN954" s="337"/>
      <c r="OPO954" s="337"/>
      <c r="OPP954" s="337"/>
      <c r="OPQ954" s="337"/>
      <c r="OPR954" s="337"/>
      <c r="OPS954" s="337"/>
      <c r="OPT954" s="337"/>
      <c r="OPU954" s="337"/>
      <c r="OPV954" s="337"/>
      <c r="OPW954" s="337"/>
      <c r="OPX954" s="337"/>
      <c r="OPY954" s="337"/>
      <c r="OPZ954" s="337"/>
      <c r="OQA954" s="337"/>
      <c r="OQB954" s="337"/>
      <c r="OQC954" s="337"/>
      <c r="OQD954" s="337"/>
      <c r="OQE954" s="337"/>
      <c r="OQF954" s="337"/>
      <c r="OQG954" s="337"/>
      <c r="OQH954" s="337"/>
      <c r="OQI954" s="337"/>
      <c r="OQJ954" s="337"/>
      <c r="OQK954" s="337"/>
      <c r="OQL954" s="337"/>
      <c r="OQM954" s="337"/>
      <c r="OQN954" s="337"/>
      <c r="OQO954" s="337"/>
      <c r="OQP954" s="337"/>
      <c r="OQQ954" s="337"/>
      <c r="OQR954" s="337"/>
      <c r="OQS954" s="337"/>
      <c r="OQT954" s="337"/>
      <c r="OQU954" s="337"/>
      <c r="OQV954" s="337"/>
      <c r="OQW954" s="337"/>
      <c r="OQX954" s="337"/>
      <c r="OQY954" s="337"/>
      <c r="OQZ954" s="337"/>
      <c r="ORA954" s="337"/>
      <c r="ORB954" s="337"/>
      <c r="ORC954" s="337"/>
      <c r="ORD954" s="337"/>
      <c r="ORE954" s="337"/>
      <c r="ORF954" s="337"/>
      <c r="ORG954" s="337"/>
      <c r="ORH954" s="337"/>
      <c r="ORI954" s="337"/>
      <c r="ORJ954" s="337"/>
      <c r="ORK954" s="337"/>
      <c r="ORL954" s="337"/>
      <c r="ORM954" s="337"/>
      <c r="ORN954" s="337"/>
      <c r="ORO954" s="337"/>
      <c r="ORP954" s="337"/>
      <c r="ORQ954" s="337"/>
      <c r="ORR954" s="337"/>
      <c r="ORS954" s="337"/>
      <c r="ORT954" s="337"/>
      <c r="ORU954" s="337"/>
      <c r="ORV954" s="337"/>
      <c r="ORW954" s="337"/>
      <c r="ORX954" s="337"/>
      <c r="ORY954" s="337"/>
      <c r="ORZ954" s="337"/>
      <c r="OSA954" s="337"/>
      <c r="OSB954" s="337"/>
      <c r="OSC954" s="337"/>
      <c r="OSD954" s="337"/>
      <c r="OSE954" s="337"/>
      <c r="OSF954" s="337"/>
      <c r="OSG954" s="337"/>
      <c r="OSH954" s="337"/>
      <c r="OSI954" s="337"/>
      <c r="OSJ954" s="337"/>
      <c r="OSK954" s="337"/>
      <c r="OSL954" s="337"/>
      <c r="OSM954" s="337"/>
      <c r="OSN954" s="337"/>
      <c r="OSO954" s="337"/>
      <c r="OSP954" s="337"/>
      <c r="OSQ954" s="337"/>
      <c r="OSR954" s="337"/>
      <c r="OSS954" s="337"/>
      <c r="OST954" s="337"/>
      <c r="OSU954" s="337"/>
      <c r="OSV954" s="337"/>
      <c r="OSW954" s="337"/>
      <c r="OSX954" s="337"/>
      <c r="OSY954" s="337"/>
      <c r="OSZ954" s="337"/>
      <c r="OTA954" s="337"/>
      <c r="OTB954" s="337"/>
      <c r="OTC954" s="337"/>
      <c r="OTD954" s="337"/>
      <c r="OTE954" s="337"/>
      <c r="OTF954" s="337"/>
      <c r="OTG954" s="337"/>
      <c r="OTH954" s="337"/>
      <c r="OTI954" s="337"/>
      <c r="OTJ954" s="337"/>
      <c r="OTK954" s="337"/>
      <c r="OTL954" s="337"/>
      <c r="OTM954" s="337"/>
      <c r="OTN954" s="337"/>
      <c r="OTO954" s="337"/>
      <c r="OTP954" s="337"/>
      <c r="OTQ954" s="337"/>
      <c r="OTR954" s="337"/>
      <c r="OTS954" s="337"/>
      <c r="OTT954" s="337"/>
      <c r="OTU954" s="337"/>
      <c r="OTV954" s="337"/>
      <c r="OTW954" s="337"/>
      <c r="OTX954" s="337"/>
      <c r="OTY954" s="337"/>
      <c r="OTZ954" s="337"/>
      <c r="OUA954" s="337"/>
      <c r="OUB954" s="337"/>
      <c r="OUC954" s="337"/>
      <c r="OUD954" s="337"/>
      <c r="OUE954" s="337"/>
      <c r="OUF954" s="337"/>
      <c r="OUG954" s="337"/>
      <c r="OUH954" s="337"/>
      <c r="OUI954" s="337"/>
      <c r="OUJ954" s="337"/>
      <c r="OUK954" s="337"/>
      <c r="OUL954" s="337"/>
      <c r="OUM954" s="337"/>
      <c r="OUN954" s="337"/>
      <c r="OUO954" s="337"/>
      <c r="OUP954" s="337"/>
      <c r="OUQ954" s="337"/>
      <c r="OUR954" s="337"/>
      <c r="OUS954" s="337"/>
      <c r="OUT954" s="337"/>
      <c r="OUU954" s="337"/>
      <c r="OUV954" s="337"/>
      <c r="OUW954" s="337"/>
      <c r="OUX954" s="337"/>
      <c r="OUY954" s="337"/>
      <c r="OUZ954" s="337"/>
      <c r="OVA954" s="337"/>
      <c r="OVB954" s="337"/>
      <c r="OVC954" s="337"/>
      <c r="OVD954" s="337"/>
      <c r="OVE954" s="337"/>
      <c r="OVF954" s="337"/>
      <c r="OVG954" s="337"/>
      <c r="OVH954" s="337"/>
      <c r="OVI954" s="337"/>
      <c r="OVJ954" s="337"/>
      <c r="OVK954" s="337"/>
      <c r="OVL954" s="337"/>
      <c r="OVM954" s="337"/>
      <c r="OVN954" s="337"/>
      <c r="OVO954" s="337"/>
      <c r="OVP954" s="337"/>
      <c r="OVQ954" s="337"/>
      <c r="OVR954" s="337"/>
      <c r="OVS954" s="337"/>
      <c r="OVT954" s="337"/>
      <c r="OVU954" s="337"/>
      <c r="OVV954" s="337"/>
      <c r="OVW954" s="337"/>
      <c r="OVX954" s="337"/>
      <c r="OVY954" s="337"/>
      <c r="OVZ954" s="337"/>
      <c r="OWA954" s="337"/>
      <c r="OWB954" s="337"/>
      <c r="OWC954" s="337"/>
      <c r="OWD954" s="337"/>
      <c r="OWE954" s="337"/>
      <c r="OWF954" s="337"/>
      <c r="OWG954" s="337"/>
      <c r="OWH954" s="337"/>
      <c r="OWI954" s="337"/>
      <c r="OWJ954" s="337"/>
      <c r="OWK954" s="337"/>
      <c r="OWL954" s="337"/>
      <c r="OWM954" s="337"/>
      <c r="OWN954" s="337"/>
      <c r="OWO954" s="337"/>
      <c r="OWP954" s="337"/>
      <c r="OWQ954" s="337"/>
      <c r="OWR954" s="337"/>
      <c r="OWS954" s="337"/>
      <c r="OWT954" s="337"/>
      <c r="OWU954" s="337"/>
      <c r="OWV954" s="337"/>
      <c r="OWW954" s="337"/>
      <c r="OWX954" s="337"/>
      <c r="OWY954" s="337"/>
      <c r="OWZ954" s="337"/>
      <c r="OXA954" s="337"/>
      <c r="OXB954" s="337"/>
      <c r="OXC954" s="337"/>
      <c r="OXD954" s="337"/>
      <c r="OXE954" s="337"/>
      <c r="OXF954" s="337"/>
      <c r="OXG954" s="337"/>
      <c r="OXH954" s="337"/>
      <c r="OXI954" s="337"/>
      <c r="OXJ954" s="337"/>
      <c r="OXK954" s="337"/>
      <c r="OXL954" s="337"/>
      <c r="OXM954" s="337"/>
      <c r="OXN954" s="337"/>
      <c r="OXO954" s="337"/>
      <c r="OXP954" s="337"/>
      <c r="OXQ954" s="337"/>
      <c r="OXR954" s="337"/>
      <c r="OXS954" s="337"/>
      <c r="OXT954" s="337"/>
      <c r="OXU954" s="337"/>
      <c r="OXV954" s="337"/>
      <c r="OXW954" s="337"/>
      <c r="OXX954" s="337"/>
      <c r="OXY954" s="337"/>
      <c r="OXZ954" s="337"/>
      <c r="OYA954" s="337"/>
      <c r="OYB954" s="337"/>
      <c r="OYC954" s="337"/>
      <c r="OYD954" s="337"/>
      <c r="OYE954" s="337"/>
      <c r="OYF954" s="337"/>
      <c r="OYG954" s="337"/>
      <c r="OYH954" s="337"/>
      <c r="OYI954" s="337"/>
      <c r="OYJ954" s="337"/>
      <c r="OYK954" s="337"/>
      <c r="OYL954" s="337"/>
      <c r="OYM954" s="337"/>
      <c r="OYN954" s="337"/>
      <c r="OYO954" s="337"/>
      <c r="OYP954" s="337"/>
      <c r="OYQ954" s="337"/>
      <c r="OYR954" s="337"/>
      <c r="OYS954" s="337"/>
      <c r="OYT954" s="337"/>
      <c r="OYU954" s="337"/>
      <c r="OYV954" s="337"/>
      <c r="OYW954" s="337"/>
      <c r="OYX954" s="337"/>
      <c r="OYY954" s="337"/>
      <c r="OYZ954" s="337"/>
      <c r="OZA954" s="337"/>
      <c r="OZB954" s="337"/>
      <c r="OZC954" s="337"/>
      <c r="OZD954" s="337"/>
      <c r="OZE954" s="337"/>
      <c r="OZF954" s="337"/>
      <c r="OZG954" s="337"/>
      <c r="OZH954" s="337"/>
      <c r="OZI954" s="337"/>
      <c r="OZJ954" s="337"/>
      <c r="OZK954" s="337"/>
      <c r="OZL954" s="337"/>
      <c r="OZM954" s="337"/>
      <c r="OZN954" s="337"/>
      <c r="OZO954" s="337"/>
      <c r="OZP954" s="337"/>
      <c r="OZQ954" s="337"/>
      <c r="OZR954" s="337"/>
      <c r="OZS954" s="337"/>
      <c r="OZT954" s="337"/>
      <c r="OZU954" s="337"/>
      <c r="OZV954" s="337"/>
      <c r="OZW954" s="337"/>
      <c r="OZX954" s="337"/>
      <c r="OZY954" s="337"/>
      <c r="OZZ954" s="337"/>
      <c r="PAA954" s="337"/>
      <c r="PAB954" s="337"/>
      <c r="PAC954" s="337"/>
      <c r="PAD954" s="337"/>
      <c r="PAE954" s="337"/>
      <c r="PAF954" s="337"/>
      <c r="PAG954" s="337"/>
      <c r="PAH954" s="337"/>
      <c r="PAI954" s="337"/>
      <c r="PAJ954" s="337"/>
      <c r="PAK954" s="337"/>
      <c r="PAL954" s="337"/>
      <c r="PAM954" s="337"/>
      <c r="PAN954" s="337"/>
      <c r="PAO954" s="337"/>
      <c r="PAP954" s="337"/>
      <c r="PAQ954" s="337"/>
      <c r="PAR954" s="337"/>
      <c r="PAS954" s="337"/>
      <c r="PAT954" s="337"/>
      <c r="PAU954" s="337"/>
      <c r="PAV954" s="337"/>
      <c r="PAW954" s="337"/>
      <c r="PAX954" s="337"/>
      <c r="PAY954" s="337"/>
      <c r="PAZ954" s="337"/>
      <c r="PBA954" s="337"/>
      <c r="PBB954" s="337"/>
      <c r="PBC954" s="337"/>
      <c r="PBD954" s="337"/>
      <c r="PBE954" s="337"/>
      <c r="PBF954" s="337"/>
      <c r="PBG954" s="337"/>
      <c r="PBH954" s="337"/>
      <c r="PBI954" s="337"/>
      <c r="PBJ954" s="337"/>
      <c r="PBK954" s="337"/>
      <c r="PBL954" s="337"/>
      <c r="PBM954" s="337"/>
      <c r="PBN954" s="337"/>
      <c r="PBO954" s="337"/>
      <c r="PBP954" s="337"/>
      <c r="PBQ954" s="337"/>
      <c r="PBR954" s="337"/>
      <c r="PBS954" s="337"/>
      <c r="PBT954" s="337"/>
      <c r="PBU954" s="337"/>
      <c r="PBV954" s="337"/>
      <c r="PBW954" s="337"/>
      <c r="PBX954" s="337"/>
      <c r="PBY954" s="337"/>
      <c r="PBZ954" s="337"/>
      <c r="PCA954" s="337"/>
      <c r="PCB954" s="337"/>
      <c r="PCC954" s="337"/>
      <c r="PCD954" s="337"/>
      <c r="PCE954" s="337"/>
      <c r="PCF954" s="337"/>
      <c r="PCG954" s="337"/>
      <c r="PCH954" s="337"/>
      <c r="PCI954" s="337"/>
      <c r="PCJ954" s="337"/>
      <c r="PCK954" s="337"/>
      <c r="PCL954" s="337"/>
      <c r="PCM954" s="337"/>
      <c r="PCN954" s="337"/>
      <c r="PCO954" s="337"/>
      <c r="PCP954" s="337"/>
      <c r="PCQ954" s="337"/>
      <c r="PCR954" s="337"/>
      <c r="PCS954" s="337"/>
      <c r="PCT954" s="337"/>
      <c r="PCU954" s="337"/>
      <c r="PCV954" s="337"/>
      <c r="PCW954" s="337"/>
      <c r="PCX954" s="337"/>
      <c r="PCY954" s="337"/>
      <c r="PCZ954" s="337"/>
      <c r="PDA954" s="337"/>
      <c r="PDB954" s="337"/>
      <c r="PDC954" s="337"/>
      <c r="PDD954" s="337"/>
      <c r="PDE954" s="337"/>
      <c r="PDF954" s="337"/>
      <c r="PDG954" s="337"/>
      <c r="PDH954" s="337"/>
      <c r="PDI954" s="337"/>
      <c r="PDJ954" s="337"/>
      <c r="PDK954" s="337"/>
      <c r="PDL954" s="337"/>
      <c r="PDM954" s="337"/>
      <c r="PDN954" s="337"/>
      <c r="PDO954" s="337"/>
      <c r="PDP954" s="337"/>
      <c r="PDQ954" s="337"/>
      <c r="PDR954" s="337"/>
      <c r="PDS954" s="337"/>
      <c r="PDT954" s="337"/>
      <c r="PDU954" s="337"/>
      <c r="PDV954" s="337"/>
      <c r="PDW954" s="337"/>
      <c r="PDX954" s="337"/>
      <c r="PDY954" s="337"/>
      <c r="PDZ954" s="337"/>
      <c r="PEA954" s="337"/>
      <c r="PEB954" s="337"/>
      <c r="PEC954" s="337"/>
      <c r="PED954" s="337"/>
      <c r="PEE954" s="337"/>
      <c r="PEF954" s="337"/>
      <c r="PEG954" s="337"/>
      <c r="PEH954" s="337"/>
      <c r="PEI954" s="337"/>
      <c r="PEJ954" s="337"/>
      <c r="PEK954" s="337"/>
      <c r="PEL954" s="337"/>
      <c r="PEM954" s="337"/>
      <c r="PEN954" s="337"/>
      <c r="PEO954" s="337"/>
      <c r="PEP954" s="337"/>
      <c r="PEQ954" s="337"/>
      <c r="PER954" s="337"/>
      <c r="PES954" s="337"/>
      <c r="PET954" s="337"/>
      <c r="PEU954" s="337"/>
      <c r="PEV954" s="337"/>
      <c r="PEW954" s="337"/>
      <c r="PEX954" s="337"/>
      <c r="PEY954" s="337"/>
      <c r="PEZ954" s="337"/>
      <c r="PFA954" s="337"/>
      <c r="PFB954" s="337"/>
      <c r="PFC954" s="337"/>
      <c r="PFD954" s="337"/>
      <c r="PFE954" s="337"/>
      <c r="PFF954" s="337"/>
      <c r="PFG954" s="337"/>
      <c r="PFH954" s="337"/>
      <c r="PFI954" s="337"/>
      <c r="PFJ954" s="337"/>
      <c r="PFK954" s="337"/>
      <c r="PFL954" s="337"/>
      <c r="PFM954" s="337"/>
      <c r="PFN954" s="337"/>
      <c r="PFO954" s="337"/>
      <c r="PFP954" s="337"/>
      <c r="PFQ954" s="337"/>
      <c r="PFR954" s="337"/>
      <c r="PFS954" s="337"/>
      <c r="PFT954" s="337"/>
      <c r="PFU954" s="337"/>
      <c r="PFV954" s="337"/>
      <c r="PFW954" s="337"/>
      <c r="PFX954" s="337"/>
      <c r="PFY954" s="337"/>
      <c r="PFZ954" s="337"/>
      <c r="PGA954" s="337"/>
      <c r="PGB954" s="337"/>
      <c r="PGC954" s="337"/>
      <c r="PGD954" s="337"/>
      <c r="PGE954" s="337"/>
      <c r="PGF954" s="337"/>
      <c r="PGG954" s="337"/>
      <c r="PGH954" s="337"/>
      <c r="PGI954" s="337"/>
      <c r="PGJ954" s="337"/>
      <c r="PGK954" s="337"/>
      <c r="PGL954" s="337"/>
      <c r="PGM954" s="337"/>
      <c r="PGN954" s="337"/>
      <c r="PGO954" s="337"/>
      <c r="PGP954" s="337"/>
      <c r="PGQ954" s="337"/>
      <c r="PGR954" s="337"/>
      <c r="PGS954" s="337"/>
      <c r="PGT954" s="337"/>
      <c r="PGU954" s="337"/>
      <c r="PGV954" s="337"/>
      <c r="PGW954" s="337"/>
      <c r="PGX954" s="337"/>
      <c r="PGY954" s="337"/>
      <c r="PGZ954" s="337"/>
      <c r="PHA954" s="337"/>
      <c r="PHB954" s="337"/>
      <c r="PHC954" s="337"/>
      <c r="PHD954" s="337"/>
      <c r="PHE954" s="337"/>
      <c r="PHF954" s="337"/>
      <c r="PHG954" s="337"/>
      <c r="PHH954" s="337"/>
      <c r="PHI954" s="337"/>
      <c r="PHJ954" s="337"/>
      <c r="PHK954" s="337"/>
      <c r="PHL954" s="337"/>
      <c r="PHM954" s="337"/>
      <c r="PHN954" s="337"/>
      <c r="PHO954" s="337"/>
      <c r="PHP954" s="337"/>
      <c r="PHQ954" s="337"/>
      <c r="PHR954" s="337"/>
      <c r="PHS954" s="337"/>
      <c r="PHT954" s="337"/>
      <c r="PHU954" s="337"/>
      <c r="PHV954" s="337"/>
      <c r="PHW954" s="337"/>
      <c r="PHX954" s="337"/>
      <c r="PHY954" s="337"/>
      <c r="PHZ954" s="337"/>
      <c r="PIA954" s="337"/>
      <c r="PIB954" s="337"/>
      <c r="PIC954" s="337"/>
      <c r="PID954" s="337"/>
      <c r="PIE954" s="337"/>
      <c r="PIF954" s="337"/>
      <c r="PIG954" s="337"/>
      <c r="PIH954" s="337"/>
      <c r="PII954" s="337"/>
      <c r="PIJ954" s="337"/>
      <c r="PIK954" s="337"/>
      <c r="PIL954" s="337"/>
      <c r="PIM954" s="337"/>
      <c r="PIN954" s="337"/>
      <c r="PIO954" s="337"/>
      <c r="PIP954" s="337"/>
      <c r="PIQ954" s="337"/>
      <c r="PIR954" s="337"/>
      <c r="PIS954" s="337"/>
      <c r="PIT954" s="337"/>
      <c r="PIU954" s="337"/>
      <c r="PIV954" s="337"/>
      <c r="PIW954" s="337"/>
      <c r="PIX954" s="337"/>
      <c r="PIY954" s="337"/>
      <c r="PIZ954" s="337"/>
      <c r="PJA954" s="337"/>
      <c r="PJB954" s="337"/>
      <c r="PJC954" s="337"/>
      <c r="PJD954" s="337"/>
      <c r="PJE954" s="337"/>
      <c r="PJF954" s="337"/>
      <c r="PJG954" s="337"/>
      <c r="PJH954" s="337"/>
      <c r="PJI954" s="337"/>
      <c r="PJJ954" s="337"/>
      <c r="PJK954" s="337"/>
      <c r="PJL954" s="337"/>
      <c r="PJM954" s="337"/>
      <c r="PJN954" s="337"/>
      <c r="PJO954" s="337"/>
      <c r="PJP954" s="337"/>
      <c r="PJQ954" s="337"/>
      <c r="PJR954" s="337"/>
      <c r="PJS954" s="337"/>
      <c r="PJT954" s="337"/>
      <c r="PJU954" s="337"/>
      <c r="PJV954" s="337"/>
      <c r="PJW954" s="337"/>
      <c r="PJX954" s="337"/>
      <c r="PJY954" s="337"/>
      <c r="PJZ954" s="337"/>
      <c r="PKA954" s="337"/>
      <c r="PKB954" s="337"/>
      <c r="PKC954" s="337"/>
      <c r="PKD954" s="337"/>
      <c r="PKE954" s="337"/>
      <c r="PKF954" s="337"/>
      <c r="PKG954" s="337"/>
      <c r="PKH954" s="337"/>
      <c r="PKI954" s="337"/>
      <c r="PKJ954" s="337"/>
      <c r="PKK954" s="337"/>
      <c r="PKL954" s="337"/>
      <c r="PKM954" s="337"/>
      <c r="PKN954" s="337"/>
      <c r="PKO954" s="337"/>
      <c r="PKP954" s="337"/>
      <c r="PKQ954" s="337"/>
      <c r="PKR954" s="337"/>
      <c r="PKS954" s="337"/>
      <c r="PKT954" s="337"/>
      <c r="PKU954" s="337"/>
      <c r="PKV954" s="337"/>
      <c r="PKW954" s="337"/>
      <c r="PKX954" s="337"/>
      <c r="PKY954" s="337"/>
      <c r="PKZ954" s="337"/>
      <c r="PLA954" s="337"/>
      <c r="PLB954" s="337"/>
      <c r="PLC954" s="337"/>
      <c r="PLD954" s="337"/>
      <c r="PLE954" s="337"/>
      <c r="PLF954" s="337"/>
      <c r="PLG954" s="337"/>
      <c r="PLH954" s="337"/>
      <c r="PLI954" s="337"/>
      <c r="PLJ954" s="337"/>
      <c r="PLK954" s="337"/>
      <c r="PLL954" s="337"/>
      <c r="PLM954" s="337"/>
      <c r="PLN954" s="337"/>
      <c r="PLO954" s="337"/>
      <c r="PLP954" s="337"/>
      <c r="PLQ954" s="337"/>
      <c r="PLR954" s="337"/>
      <c r="PLS954" s="337"/>
      <c r="PLT954" s="337"/>
      <c r="PLU954" s="337"/>
      <c r="PLV954" s="337"/>
      <c r="PLW954" s="337"/>
      <c r="PLX954" s="337"/>
      <c r="PLY954" s="337"/>
      <c r="PLZ954" s="337"/>
      <c r="PMA954" s="337"/>
      <c r="PMB954" s="337"/>
      <c r="PMC954" s="337"/>
      <c r="PMD954" s="337"/>
      <c r="PME954" s="337"/>
      <c r="PMF954" s="337"/>
      <c r="PMG954" s="337"/>
      <c r="PMH954" s="337"/>
      <c r="PMI954" s="337"/>
      <c r="PMJ954" s="337"/>
      <c r="PMK954" s="337"/>
      <c r="PML954" s="337"/>
      <c r="PMM954" s="337"/>
      <c r="PMN954" s="337"/>
      <c r="PMO954" s="337"/>
      <c r="PMP954" s="337"/>
      <c r="PMQ954" s="337"/>
      <c r="PMR954" s="337"/>
      <c r="PMS954" s="337"/>
      <c r="PMT954" s="337"/>
      <c r="PMU954" s="337"/>
      <c r="PMV954" s="337"/>
      <c r="PMW954" s="337"/>
      <c r="PMX954" s="337"/>
      <c r="PMY954" s="337"/>
      <c r="PMZ954" s="337"/>
      <c r="PNA954" s="337"/>
      <c r="PNB954" s="337"/>
      <c r="PNC954" s="337"/>
      <c r="PND954" s="337"/>
      <c r="PNE954" s="337"/>
      <c r="PNF954" s="337"/>
      <c r="PNG954" s="337"/>
      <c r="PNH954" s="337"/>
      <c r="PNI954" s="337"/>
      <c r="PNJ954" s="337"/>
      <c r="PNK954" s="337"/>
      <c r="PNL954" s="337"/>
      <c r="PNM954" s="337"/>
      <c r="PNN954" s="337"/>
      <c r="PNO954" s="337"/>
      <c r="PNP954" s="337"/>
      <c r="PNQ954" s="337"/>
      <c r="PNR954" s="337"/>
      <c r="PNS954" s="337"/>
      <c r="PNT954" s="337"/>
      <c r="PNU954" s="337"/>
      <c r="PNV954" s="337"/>
      <c r="PNW954" s="337"/>
      <c r="PNX954" s="337"/>
      <c r="PNY954" s="337"/>
      <c r="PNZ954" s="337"/>
      <c r="POA954" s="337"/>
      <c r="POB954" s="337"/>
      <c r="POC954" s="337"/>
      <c r="POD954" s="337"/>
      <c r="POE954" s="337"/>
      <c r="POF954" s="337"/>
      <c r="POG954" s="337"/>
      <c r="POH954" s="337"/>
      <c r="POI954" s="337"/>
      <c r="POJ954" s="337"/>
      <c r="POK954" s="337"/>
      <c r="POL954" s="337"/>
      <c r="POM954" s="337"/>
      <c r="PON954" s="337"/>
      <c r="POO954" s="337"/>
      <c r="POP954" s="337"/>
      <c r="POQ954" s="337"/>
      <c r="POR954" s="337"/>
      <c r="POS954" s="337"/>
      <c r="POT954" s="337"/>
      <c r="POU954" s="337"/>
      <c r="POV954" s="337"/>
      <c r="POW954" s="337"/>
      <c r="POX954" s="337"/>
      <c r="POY954" s="337"/>
      <c r="POZ954" s="337"/>
      <c r="PPA954" s="337"/>
      <c r="PPB954" s="337"/>
      <c r="PPC954" s="337"/>
      <c r="PPD954" s="337"/>
      <c r="PPE954" s="337"/>
      <c r="PPF954" s="337"/>
      <c r="PPG954" s="337"/>
      <c r="PPH954" s="337"/>
      <c r="PPI954" s="337"/>
      <c r="PPJ954" s="337"/>
      <c r="PPK954" s="337"/>
      <c r="PPL954" s="337"/>
      <c r="PPM954" s="337"/>
      <c r="PPN954" s="337"/>
      <c r="PPO954" s="337"/>
      <c r="PPP954" s="337"/>
      <c r="PPQ954" s="337"/>
      <c r="PPR954" s="337"/>
      <c r="PPS954" s="337"/>
      <c r="PPT954" s="337"/>
      <c r="PPU954" s="337"/>
      <c r="PPV954" s="337"/>
      <c r="PPW954" s="337"/>
      <c r="PPX954" s="337"/>
      <c r="PPY954" s="337"/>
      <c r="PPZ954" s="337"/>
      <c r="PQA954" s="337"/>
      <c r="PQB954" s="337"/>
      <c r="PQC954" s="337"/>
      <c r="PQD954" s="337"/>
      <c r="PQE954" s="337"/>
      <c r="PQF954" s="337"/>
      <c r="PQG954" s="337"/>
      <c r="PQH954" s="337"/>
      <c r="PQI954" s="337"/>
      <c r="PQJ954" s="337"/>
      <c r="PQK954" s="337"/>
      <c r="PQL954" s="337"/>
      <c r="PQM954" s="337"/>
      <c r="PQN954" s="337"/>
      <c r="PQO954" s="337"/>
      <c r="PQP954" s="337"/>
      <c r="PQQ954" s="337"/>
      <c r="PQR954" s="337"/>
      <c r="PQS954" s="337"/>
      <c r="PQT954" s="337"/>
      <c r="PQU954" s="337"/>
      <c r="PQV954" s="337"/>
      <c r="PQW954" s="337"/>
      <c r="PQX954" s="337"/>
      <c r="PQY954" s="337"/>
      <c r="PQZ954" s="337"/>
      <c r="PRA954" s="337"/>
      <c r="PRB954" s="337"/>
      <c r="PRC954" s="337"/>
      <c r="PRD954" s="337"/>
      <c r="PRE954" s="337"/>
      <c r="PRF954" s="337"/>
      <c r="PRG954" s="337"/>
      <c r="PRH954" s="337"/>
      <c r="PRI954" s="337"/>
      <c r="PRJ954" s="337"/>
      <c r="PRK954" s="337"/>
      <c r="PRL954" s="337"/>
      <c r="PRM954" s="337"/>
      <c r="PRN954" s="337"/>
      <c r="PRO954" s="337"/>
      <c r="PRP954" s="337"/>
      <c r="PRQ954" s="337"/>
      <c r="PRR954" s="337"/>
      <c r="PRS954" s="337"/>
      <c r="PRT954" s="337"/>
      <c r="PRU954" s="337"/>
      <c r="PRV954" s="337"/>
      <c r="PRW954" s="337"/>
      <c r="PRX954" s="337"/>
      <c r="PRY954" s="337"/>
      <c r="PRZ954" s="337"/>
      <c r="PSA954" s="337"/>
      <c r="PSB954" s="337"/>
      <c r="PSC954" s="337"/>
      <c r="PSD954" s="337"/>
      <c r="PSE954" s="337"/>
      <c r="PSF954" s="337"/>
      <c r="PSG954" s="337"/>
      <c r="PSH954" s="337"/>
      <c r="PSI954" s="337"/>
      <c r="PSJ954" s="337"/>
      <c r="PSK954" s="337"/>
      <c r="PSL954" s="337"/>
      <c r="PSM954" s="337"/>
      <c r="PSN954" s="337"/>
      <c r="PSO954" s="337"/>
      <c r="PSP954" s="337"/>
      <c r="PSQ954" s="337"/>
      <c r="PSR954" s="337"/>
      <c r="PSS954" s="337"/>
      <c r="PST954" s="337"/>
      <c r="PSU954" s="337"/>
      <c r="PSV954" s="337"/>
      <c r="PSW954" s="337"/>
      <c r="PSX954" s="337"/>
      <c r="PSY954" s="337"/>
      <c r="PSZ954" s="337"/>
      <c r="PTA954" s="337"/>
      <c r="PTB954" s="337"/>
      <c r="PTC954" s="337"/>
      <c r="PTD954" s="337"/>
      <c r="PTE954" s="337"/>
      <c r="PTF954" s="337"/>
      <c r="PTG954" s="337"/>
      <c r="PTH954" s="337"/>
      <c r="PTI954" s="337"/>
      <c r="PTJ954" s="337"/>
      <c r="PTK954" s="337"/>
      <c r="PTL954" s="337"/>
      <c r="PTM954" s="337"/>
      <c r="PTN954" s="337"/>
      <c r="PTO954" s="337"/>
      <c r="PTP954" s="337"/>
      <c r="PTQ954" s="337"/>
      <c r="PTR954" s="337"/>
      <c r="PTS954" s="337"/>
      <c r="PTT954" s="337"/>
      <c r="PTU954" s="337"/>
      <c r="PTV954" s="337"/>
      <c r="PTW954" s="337"/>
      <c r="PTX954" s="337"/>
      <c r="PTY954" s="337"/>
      <c r="PTZ954" s="337"/>
      <c r="PUA954" s="337"/>
      <c r="PUB954" s="337"/>
      <c r="PUC954" s="337"/>
      <c r="PUD954" s="337"/>
      <c r="PUE954" s="337"/>
      <c r="PUF954" s="337"/>
      <c r="PUG954" s="337"/>
      <c r="PUH954" s="337"/>
      <c r="PUI954" s="337"/>
      <c r="PUJ954" s="337"/>
      <c r="PUK954" s="337"/>
      <c r="PUL954" s="337"/>
      <c r="PUM954" s="337"/>
      <c r="PUN954" s="337"/>
      <c r="PUO954" s="337"/>
      <c r="PUP954" s="337"/>
      <c r="PUQ954" s="337"/>
      <c r="PUR954" s="337"/>
      <c r="PUS954" s="337"/>
      <c r="PUT954" s="337"/>
      <c r="PUU954" s="337"/>
      <c r="PUV954" s="337"/>
      <c r="PUW954" s="337"/>
      <c r="PUX954" s="337"/>
      <c r="PUY954" s="337"/>
      <c r="PUZ954" s="337"/>
      <c r="PVA954" s="337"/>
      <c r="PVB954" s="337"/>
      <c r="PVC954" s="337"/>
      <c r="PVD954" s="337"/>
      <c r="PVE954" s="337"/>
      <c r="PVF954" s="337"/>
      <c r="PVG954" s="337"/>
      <c r="PVH954" s="337"/>
      <c r="PVI954" s="337"/>
      <c r="PVJ954" s="337"/>
      <c r="PVK954" s="337"/>
      <c r="PVL954" s="337"/>
      <c r="PVM954" s="337"/>
      <c r="PVN954" s="337"/>
      <c r="PVO954" s="337"/>
      <c r="PVP954" s="337"/>
      <c r="PVQ954" s="337"/>
      <c r="PVR954" s="337"/>
      <c r="PVS954" s="337"/>
      <c r="PVT954" s="337"/>
      <c r="PVU954" s="337"/>
      <c r="PVV954" s="337"/>
      <c r="PVW954" s="337"/>
      <c r="PVX954" s="337"/>
      <c r="PVY954" s="337"/>
      <c r="PVZ954" s="337"/>
      <c r="PWA954" s="337"/>
      <c r="PWB954" s="337"/>
      <c r="PWC954" s="337"/>
      <c r="PWD954" s="337"/>
      <c r="PWE954" s="337"/>
      <c r="PWF954" s="337"/>
      <c r="PWG954" s="337"/>
      <c r="PWH954" s="337"/>
      <c r="PWI954" s="337"/>
      <c r="PWJ954" s="337"/>
      <c r="PWK954" s="337"/>
      <c r="PWL954" s="337"/>
      <c r="PWM954" s="337"/>
      <c r="PWN954" s="337"/>
      <c r="PWO954" s="337"/>
      <c r="PWP954" s="337"/>
      <c r="PWQ954" s="337"/>
      <c r="PWR954" s="337"/>
      <c r="PWS954" s="337"/>
      <c r="PWT954" s="337"/>
      <c r="PWU954" s="337"/>
      <c r="PWV954" s="337"/>
      <c r="PWW954" s="337"/>
      <c r="PWX954" s="337"/>
      <c r="PWY954" s="337"/>
      <c r="PWZ954" s="337"/>
      <c r="PXA954" s="337"/>
      <c r="PXB954" s="337"/>
      <c r="PXC954" s="337"/>
      <c r="PXD954" s="337"/>
      <c r="PXE954" s="337"/>
      <c r="PXF954" s="337"/>
      <c r="PXG954" s="337"/>
      <c r="PXH954" s="337"/>
      <c r="PXI954" s="337"/>
      <c r="PXJ954" s="337"/>
      <c r="PXK954" s="337"/>
      <c r="PXL954" s="337"/>
      <c r="PXM954" s="337"/>
      <c r="PXN954" s="337"/>
      <c r="PXO954" s="337"/>
      <c r="PXP954" s="337"/>
      <c r="PXQ954" s="337"/>
      <c r="PXR954" s="337"/>
      <c r="PXS954" s="337"/>
      <c r="PXT954" s="337"/>
      <c r="PXU954" s="337"/>
      <c r="PXV954" s="337"/>
      <c r="PXW954" s="337"/>
      <c r="PXX954" s="337"/>
      <c r="PXY954" s="337"/>
      <c r="PXZ954" s="337"/>
      <c r="PYA954" s="337"/>
      <c r="PYB954" s="337"/>
      <c r="PYC954" s="337"/>
      <c r="PYD954" s="337"/>
      <c r="PYE954" s="337"/>
      <c r="PYF954" s="337"/>
      <c r="PYG954" s="337"/>
      <c r="PYH954" s="337"/>
      <c r="PYI954" s="337"/>
      <c r="PYJ954" s="337"/>
      <c r="PYK954" s="337"/>
      <c r="PYL954" s="337"/>
      <c r="PYM954" s="337"/>
      <c r="PYN954" s="337"/>
      <c r="PYO954" s="337"/>
      <c r="PYP954" s="337"/>
      <c r="PYQ954" s="337"/>
      <c r="PYR954" s="337"/>
      <c r="PYS954" s="337"/>
      <c r="PYT954" s="337"/>
      <c r="PYU954" s="337"/>
      <c r="PYV954" s="337"/>
      <c r="PYW954" s="337"/>
      <c r="PYX954" s="337"/>
      <c r="PYY954" s="337"/>
      <c r="PYZ954" s="337"/>
      <c r="PZA954" s="337"/>
      <c r="PZB954" s="337"/>
      <c r="PZC954" s="337"/>
      <c r="PZD954" s="337"/>
      <c r="PZE954" s="337"/>
      <c r="PZF954" s="337"/>
      <c r="PZG954" s="337"/>
      <c r="PZH954" s="337"/>
      <c r="PZI954" s="337"/>
      <c r="PZJ954" s="337"/>
      <c r="PZK954" s="337"/>
      <c r="PZL954" s="337"/>
      <c r="PZM954" s="337"/>
      <c r="PZN954" s="337"/>
      <c r="PZO954" s="337"/>
      <c r="PZP954" s="337"/>
      <c r="PZQ954" s="337"/>
      <c r="PZR954" s="337"/>
      <c r="PZS954" s="337"/>
      <c r="PZT954" s="337"/>
      <c r="PZU954" s="337"/>
      <c r="PZV954" s="337"/>
      <c r="PZW954" s="337"/>
      <c r="PZX954" s="337"/>
      <c r="PZY954" s="337"/>
      <c r="PZZ954" s="337"/>
      <c r="QAA954" s="337"/>
      <c r="QAB954" s="337"/>
      <c r="QAC954" s="337"/>
      <c r="QAD954" s="337"/>
      <c r="QAE954" s="337"/>
      <c r="QAF954" s="337"/>
      <c r="QAG954" s="337"/>
      <c r="QAH954" s="337"/>
      <c r="QAI954" s="337"/>
      <c r="QAJ954" s="337"/>
      <c r="QAK954" s="337"/>
      <c r="QAL954" s="337"/>
      <c r="QAM954" s="337"/>
      <c r="QAN954" s="337"/>
      <c r="QAO954" s="337"/>
      <c r="QAP954" s="337"/>
      <c r="QAQ954" s="337"/>
      <c r="QAR954" s="337"/>
      <c r="QAS954" s="337"/>
      <c r="QAT954" s="337"/>
      <c r="QAU954" s="337"/>
      <c r="QAV954" s="337"/>
      <c r="QAW954" s="337"/>
      <c r="QAX954" s="337"/>
      <c r="QAY954" s="337"/>
      <c r="QAZ954" s="337"/>
      <c r="QBA954" s="337"/>
      <c r="QBB954" s="337"/>
      <c r="QBC954" s="337"/>
      <c r="QBD954" s="337"/>
      <c r="QBE954" s="337"/>
      <c r="QBF954" s="337"/>
      <c r="QBG954" s="337"/>
      <c r="QBH954" s="337"/>
      <c r="QBI954" s="337"/>
      <c r="QBJ954" s="337"/>
      <c r="QBK954" s="337"/>
      <c r="QBL954" s="337"/>
      <c r="QBM954" s="337"/>
      <c r="QBN954" s="337"/>
      <c r="QBO954" s="337"/>
      <c r="QBP954" s="337"/>
      <c r="QBQ954" s="337"/>
      <c r="QBR954" s="337"/>
      <c r="QBS954" s="337"/>
      <c r="QBT954" s="337"/>
      <c r="QBU954" s="337"/>
      <c r="QBV954" s="337"/>
      <c r="QBW954" s="337"/>
      <c r="QBX954" s="337"/>
      <c r="QBY954" s="337"/>
      <c r="QBZ954" s="337"/>
      <c r="QCA954" s="337"/>
      <c r="QCB954" s="337"/>
      <c r="QCC954" s="337"/>
      <c r="QCD954" s="337"/>
      <c r="QCE954" s="337"/>
      <c r="QCF954" s="337"/>
      <c r="QCG954" s="337"/>
      <c r="QCH954" s="337"/>
      <c r="QCI954" s="337"/>
      <c r="QCJ954" s="337"/>
      <c r="QCK954" s="337"/>
      <c r="QCL954" s="337"/>
      <c r="QCM954" s="337"/>
      <c r="QCN954" s="337"/>
      <c r="QCO954" s="337"/>
      <c r="QCP954" s="337"/>
      <c r="QCQ954" s="337"/>
      <c r="QCR954" s="337"/>
      <c r="QCS954" s="337"/>
      <c r="QCT954" s="337"/>
      <c r="QCU954" s="337"/>
      <c r="QCV954" s="337"/>
      <c r="QCW954" s="337"/>
      <c r="QCX954" s="337"/>
      <c r="QCY954" s="337"/>
      <c r="QCZ954" s="337"/>
      <c r="QDA954" s="337"/>
      <c r="QDB954" s="337"/>
      <c r="QDC954" s="337"/>
      <c r="QDD954" s="337"/>
      <c r="QDE954" s="337"/>
      <c r="QDF954" s="337"/>
      <c r="QDG954" s="337"/>
      <c r="QDH954" s="337"/>
      <c r="QDI954" s="337"/>
      <c r="QDJ954" s="337"/>
      <c r="QDK954" s="337"/>
      <c r="QDL954" s="337"/>
      <c r="QDM954" s="337"/>
      <c r="QDN954" s="337"/>
      <c r="QDO954" s="337"/>
      <c r="QDP954" s="337"/>
      <c r="QDQ954" s="337"/>
      <c r="QDR954" s="337"/>
      <c r="QDS954" s="337"/>
      <c r="QDT954" s="337"/>
      <c r="QDU954" s="337"/>
      <c r="QDV954" s="337"/>
      <c r="QDW954" s="337"/>
      <c r="QDX954" s="337"/>
      <c r="QDY954" s="337"/>
      <c r="QDZ954" s="337"/>
      <c r="QEA954" s="337"/>
      <c r="QEB954" s="337"/>
      <c r="QEC954" s="337"/>
      <c r="QED954" s="337"/>
      <c r="QEE954" s="337"/>
      <c r="QEF954" s="337"/>
      <c r="QEG954" s="337"/>
      <c r="QEH954" s="337"/>
      <c r="QEI954" s="337"/>
      <c r="QEJ954" s="337"/>
      <c r="QEK954" s="337"/>
      <c r="QEL954" s="337"/>
      <c r="QEM954" s="337"/>
      <c r="QEN954" s="337"/>
      <c r="QEO954" s="337"/>
      <c r="QEP954" s="337"/>
      <c r="QEQ954" s="337"/>
      <c r="QER954" s="337"/>
      <c r="QES954" s="337"/>
      <c r="QET954" s="337"/>
      <c r="QEU954" s="337"/>
      <c r="QEV954" s="337"/>
      <c r="QEW954" s="337"/>
      <c r="QEX954" s="337"/>
      <c r="QEY954" s="337"/>
      <c r="QEZ954" s="337"/>
      <c r="QFA954" s="337"/>
      <c r="QFB954" s="337"/>
      <c r="QFC954" s="337"/>
      <c r="QFD954" s="337"/>
      <c r="QFE954" s="337"/>
      <c r="QFF954" s="337"/>
      <c r="QFG954" s="337"/>
      <c r="QFH954" s="337"/>
      <c r="QFI954" s="337"/>
      <c r="QFJ954" s="337"/>
      <c r="QFK954" s="337"/>
      <c r="QFL954" s="337"/>
      <c r="QFM954" s="337"/>
      <c r="QFN954" s="337"/>
      <c r="QFO954" s="337"/>
      <c r="QFP954" s="337"/>
      <c r="QFQ954" s="337"/>
      <c r="QFR954" s="337"/>
      <c r="QFS954" s="337"/>
      <c r="QFT954" s="337"/>
      <c r="QFU954" s="337"/>
      <c r="QFV954" s="337"/>
      <c r="QFW954" s="337"/>
      <c r="QFX954" s="337"/>
      <c r="QFY954" s="337"/>
      <c r="QFZ954" s="337"/>
      <c r="QGA954" s="337"/>
      <c r="QGB954" s="337"/>
      <c r="QGC954" s="337"/>
      <c r="QGD954" s="337"/>
      <c r="QGE954" s="337"/>
      <c r="QGF954" s="337"/>
      <c r="QGG954" s="337"/>
      <c r="QGH954" s="337"/>
      <c r="QGI954" s="337"/>
      <c r="QGJ954" s="337"/>
      <c r="QGK954" s="337"/>
      <c r="QGL954" s="337"/>
      <c r="QGM954" s="337"/>
      <c r="QGN954" s="337"/>
      <c r="QGO954" s="337"/>
      <c r="QGP954" s="337"/>
      <c r="QGQ954" s="337"/>
      <c r="QGR954" s="337"/>
      <c r="QGS954" s="337"/>
      <c r="QGT954" s="337"/>
      <c r="QGU954" s="337"/>
      <c r="QGV954" s="337"/>
      <c r="QGW954" s="337"/>
      <c r="QGX954" s="337"/>
      <c r="QGY954" s="337"/>
      <c r="QGZ954" s="337"/>
      <c r="QHA954" s="337"/>
      <c r="QHB954" s="337"/>
      <c r="QHC954" s="337"/>
      <c r="QHD954" s="337"/>
      <c r="QHE954" s="337"/>
      <c r="QHF954" s="337"/>
      <c r="QHG954" s="337"/>
      <c r="QHH954" s="337"/>
      <c r="QHI954" s="337"/>
      <c r="QHJ954" s="337"/>
      <c r="QHK954" s="337"/>
      <c r="QHL954" s="337"/>
      <c r="QHM954" s="337"/>
      <c r="QHN954" s="337"/>
      <c r="QHO954" s="337"/>
      <c r="QHP954" s="337"/>
      <c r="QHQ954" s="337"/>
      <c r="QHR954" s="337"/>
      <c r="QHS954" s="337"/>
      <c r="QHT954" s="337"/>
      <c r="QHU954" s="337"/>
      <c r="QHV954" s="337"/>
      <c r="QHW954" s="337"/>
      <c r="QHX954" s="337"/>
      <c r="QHY954" s="337"/>
      <c r="QHZ954" s="337"/>
      <c r="QIA954" s="337"/>
      <c r="QIB954" s="337"/>
      <c r="QIC954" s="337"/>
      <c r="QID954" s="337"/>
      <c r="QIE954" s="337"/>
      <c r="QIF954" s="337"/>
      <c r="QIG954" s="337"/>
      <c r="QIH954" s="337"/>
      <c r="QII954" s="337"/>
      <c r="QIJ954" s="337"/>
      <c r="QIK954" s="337"/>
      <c r="QIL954" s="337"/>
      <c r="QIM954" s="337"/>
      <c r="QIN954" s="337"/>
      <c r="QIO954" s="337"/>
      <c r="QIP954" s="337"/>
      <c r="QIQ954" s="337"/>
      <c r="QIR954" s="337"/>
      <c r="QIS954" s="337"/>
      <c r="QIT954" s="337"/>
      <c r="QIU954" s="337"/>
      <c r="QIV954" s="337"/>
      <c r="QIW954" s="337"/>
      <c r="QIX954" s="337"/>
      <c r="QIY954" s="337"/>
      <c r="QIZ954" s="337"/>
      <c r="QJA954" s="337"/>
      <c r="QJB954" s="337"/>
      <c r="QJC954" s="337"/>
      <c r="QJD954" s="337"/>
      <c r="QJE954" s="337"/>
      <c r="QJF954" s="337"/>
      <c r="QJG954" s="337"/>
      <c r="QJH954" s="337"/>
      <c r="QJI954" s="337"/>
      <c r="QJJ954" s="337"/>
      <c r="QJK954" s="337"/>
      <c r="QJL954" s="337"/>
      <c r="QJM954" s="337"/>
      <c r="QJN954" s="337"/>
      <c r="QJO954" s="337"/>
      <c r="QJP954" s="337"/>
      <c r="QJQ954" s="337"/>
      <c r="QJR954" s="337"/>
      <c r="QJS954" s="337"/>
      <c r="QJT954" s="337"/>
      <c r="QJU954" s="337"/>
      <c r="QJV954" s="337"/>
      <c r="QJW954" s="337"/>
      <c r="QJX954" s="337"/>
      <c r="QJY954" s="337"/>
      <c r="QJZ954" s="337"/>
      <c r="QKA954" s="337"/>
      <c r="QKB954" s="337"/>
      <c r="QKC954" s="337"/>
      <c r="QKD954" s="337"/>
      <c r="QKE954" s="337"/>
      <c r="QKF954" s="337"/>
      <c r="QKG954" s="337"/>
      <c r="QKH954" s="337"/>
      <c r="QKI954" s="337"/>
      <c r="QKJ954" s="337"/>
      <c r="QKK954" s="337"/>
      <c r="QKL954" s="337"/>
      <c r="QKM954" s="337"/>
      <c r="QKN954" s="337"/>
      <c r="QKO954" s="337"/>
      <c r="QKP954" s="337"/>
      <c r="QKQ954" s="337"/>
      <c r="QKR954" s="337"/>
      <c r="QKS954" s="337"/>
      <c r="QKT954" s="337"/>
      <c r="QKU954" s="337"/>
      <c r="QKV954" s="337"/>
      <c r="QKW954" s="337"/>
      <c r="QKX954" s="337"/>
      <c r="QKY954" s="337"/>
      <c r="QKZ954" s="337"/>
      <c r="QLA954" s="337"/>
      <c r="QLB954" s="337"/>
      <c r="QLC954" s="337"/>
      <c r="QLD954" s="337"/>
      <c r="QLE954" s="337"/>
      <c r="QLF954" s="337"/>
      <c r="QLG954" s="337"/>
      <c r="QLH954" s="337"/>
      <c r="QLI954" s="337"/>
      <c r="QLJ954" s="337"/>
      <c r="QLK954" s="337"/>
      <c r="QLL954" s="337"/>
      <c r="QLM954" s="337"/>
      <c r="QLN954" s="337"/>
      <c r="QLO954" s="337"/>
      <c r="QLP954" s="337"/>
      <c r="QLQ954" s="337"/>
      <c r="QLR954" s="337"/>
      <c r="QLS954" s="337"/>
      <c r="QLT954" s="337"/>
      <c r="QLU954" s="337"/>
      <c r="QLV954" s="337"/>
      <c r="QLW954" s="337"/>
      <c r="QLX954" s="337"/>
      <c r="QLY954" s="337"/>
      <c r="QLZ954" s="337"/>
      <c r="QMA954" s="337"/>
      <c r="QMB954" s="337"/>
      <c r="QMC954" s="337"/>
      <c r="QMD954" s="337"/>
      <c r="QME954" s="337"/>
      <c r="QMF954" s="337"/>
      <c r="QMG954" s="337"/>
      <c r="QMH954" s="337"/>
      <c r="QMI954" s="337"/>
      <c r="QMJ954" s="337"/>
      <c r="QMK954" s="337"/>
      <c r="QML954" s="337"/>
      <c r="QMM954" s="337"/>
      <c r="QMN954" s="337"/>
      <c r="QMO954" s="337"/>
      <c r="QMP954" s="337"/>
      <c r="QMQ954" s="337"/>
      <c r="QMR954" s="337"/>
      <c r="QMS954" s="337"/>
      <c r="QMT954" s="337"/>
      <c r="QMU954" s="337"/>
      <c r="QMV954" s="337"/>
      <c r="QMW954" s="337"/>
      <c r="QMX954" s="337"/>
      <c r="QMY954" s="337"/>
      <c r="QMZ954" s="337"/>
      <c r="QNA954" s="337"/>
      <c r="QNB954" s="337"/>
      <c r="QNC954" s="337"/>
      <c r="QND954" s="337"/>
      <c r="QNE954" s="337"/>
      <c r="QNF954" s="337"/>
      <c r="QNG954" s="337"/>
      <c r="QNH954" s="337"/>
      <c r="QNI954" s="337"/>
      <c r="QNJ954" s="337"/>
      <c r="QNK954" s="337"/>
      <c r="QNL954" s="337"/>
      <c r="QNM954" s="337"/>
      <c r="QNN954" s="337"/>
      <c r="QNO954" s="337"/>
      <c r="QNP954" s="337"/>
      <c r="QNQ954" s="337"/>
      <c r="QNR954" s="337"/>
      <c r="QNS954" s="337"/>
      <c r="QNT954" s="337"/>
      <c r="QNU954" s="337"/>
      <c r="QNV954" s="337"/>
      <c r="QNW954" s="337"/>
      <c r="QNX954" s="337"/>
      <c r="QNY954" s="337"/>
      <c r="QNZ954" s="337"/>
      <c r="QOA954" s="337"/>
      <c r="QOB954" s="337"/>
      <c r="QOC954" s="337"/>
      <c r="QOD954" s="337"/>
      <c r="QOE954" s="337"/>
      <c r="QOF954" s="337"/>
      <c r="QOG954" s="337"/>
      <c r="QOH954" s="337"/>
      <c r="QOI954" s="337"/>
      <c r="QOJ954" s="337"/>
      <c r="QOK954" s="337"/>
      <c r="QOL954" s="337"/>
      <c r="QOM954" s="337"/>
      <c r="QON954" s="337"/>
      <c r="QOO954" s="337"/>
      <c r="QOP954" s="337"/>
      <c r="QOQ954" s="337"/>
      <c r="QOR954" s="337"/>
      <c r="QOS954" s="337"/>
      <c r="QOT954" s="337"/>
      <c r="QOU954" s="337"/>
      <c r="QOV954" s="337"/>
      <c r="QOW954" s="337"/>
      <c r="QOX954" s="337"/>
      <c r="QOY954" s="337"/>
      <c r="QOZ954" s="337"/>
      <c r="QPA954" s="337"/>
      <c r="QPB954" s="337"/>
      <c r="QPC954" s="337"/>
      <c r="QPD954" s="337"/>
      <c r="QPE954" s="337"/>
      <c r="QPF954" s="337"/>
      <c r="QPG954" s="337"/>
      <c r="QPH954" s="337"/>
      <c r="QPI954" s="337"/>
      <c r="QPJ954" s="337"/>
      <c r="QPK954" s="337"/>
      <c r="QPL954" s="337"/>
      <c r="QPM954" s="337"/>
      <c r="QPN954" s="337"/>
      <c r="QPO954" s="337"/>
      <c r="QPP954" s="337"/>
      <c r="QPQ954" s="337"/>
      <c r="QPR954" s="337"/>
      <c r="QPS954" s="337"/>
      <c r="QPT954" s="337"/>
      <c r="QPU954" s="337"/>
      <c r="QPV954" s="337"/>
      <c r="QPW954" s="337"/>
      <c r="QPX954" s="337"/>
      <c r="QPY954" s="337"/>
      <c r="QPZ954" s="337"/>
      <c r="QQA954" s="337"/>
      <c r="QQB954" s="337"/>
      <c r="QQC954" s="337"/>
      <c r="QQD954" s="337"/>
      <c r="QQE954" s="337"/>
      <c r="QQF954" s="337"/>
      <c r="QQG954" s="337"/>
      <c r="QQH954" s="337"/>
      <c r="QQI954" s="337"/>
      <c r="QQJ954" s="337"/>
      <c r="QQK954" s="337"/>
      <c r="QQL954" s="337"/>
      <c r="QQM954" s="337"/>
      <c r="QQN954" s="337"/>
      <c r="QQO954" s="337"/>
      <c r="QQP954" s="337"/>
      <c r="QQQ954" s="337"/>
      <c r="QQR954" s="337"/>
      <c r="QQS954" s="337"/>
      <c r="QQT954" s="337"/>
      <c r="QQU954" s="337"/>
      <c r="QQV954" s="337"/>
      <c r="QQW954" s="337"/>
      <c r="QQX954" s="337"/>
      <c r="QQY954" s="337"/>
      <c r="QQZ954" s="337"/>
      <c r="QRA954" s="337"/>
      <c r="QRB954" s="337"/>
      <c r="QRC954" s="337"/>
      <c r="QRD954" s="337"/>
      <c r="QRE954" s="337"/>
      <c r="QRF954" s="337"/>
      <c r="QRG954" s="337"/>
      <c r="QRH954" s="337"/>
      <c r="QRI954" s="337"/>
      <c r="QRJ954" s="337"/>
      <c r="QRK954" s="337"/>
      <c r="QRL954" s="337"/>
      <c r="QRM954" s="337"/>
      <c r="QRN954" s="337"/>
      <c r="QRO954" s="337"/>
      <c r="QRP954" s="337"/>
      <c r="QRQ954" s="337"/>
      <c r="QRR954" s="337"/>
      <c r="QRS954" s="337"/>
      <c r="QRT954" s="337"/>
      <c r="QRU954" s="337"/>
      <c r="QRV954" s="337"/>
      <c r="QRW954" s="337"/>
      <c r="QRX954" s="337"/>
      <c r="QRY954" s="337"/>
      <c r="QRZ954" s="337"/>
      <c r="QSA954" s="337"/>
      <c r="QSB954" s="337"/>
      <c r="QSC954" s="337"/>
      <c r="QSD954" s="337"/>
      <c r="QSE954" s="337"/>
      <c r="QSF954" s="337"/>
      <c r="QSG954" s="337"/>
      <c r="QSH954" s="337"/>
      <c r="QSI954" s="337"/>
      <c r="QSJ954" s="337"/>
      <c r="QSK954" s="337"/>
      <c r="QSL954" s="337"/>
      <c r="QSM954" s="337"/>
      <c r="QSN954" s="337"/>
      <c r="QSO954" s="337"/>
      <c r="QSP954" s="337"/>
      <c r="QSQ954" s="337"/>
      <c r="QSR954" s="337"/>
      <c r="QSS954" s="337"/>
      <c r="QST954" s="337"/>
      <c r="QSU954" s="337"/>
      <c r="QSV954" s="337"/>
      <c r="QSW954" s="337"/>
      <c r="QSX954" s="337"/>
      <c r="QSY954" s="337"/>
      <c r="QSZ954" s="337"/>
      <c r="QTA954" s="337"/>
      <c r="QTB954" s="337"/>
      <c r="QTC954" s="337"/>
      <c r="QTD954" s="337"/>
      <c r="QTE954" s="337"/>
      <c r="QTF954" s="337"/>
      <c r="QTG954" s="337"/>
      <c r="QTH954" s="337"/>
      <c r="QTI954" s="337"/>
      <c r="QTJ954" s="337"/>
      <c r="QTK954" s="337"/>
      <c r="QTL954" s="337"/>
      <c r="QTM954" s="337"/>
      <c r="QTN954" s="337"/>
      <c r="QTO954" s="337"/>
      <c r="QTP954" s="337"/>
      <c r="QTQ954" s="337"/>
      <c r="QTR954" s="337"/>
      <c r="QTS954" s="337"/>
      <c r="QTT954" s="337"/>
      <c r="QTU954" s="337"/>
      <c r="QTV954" s="337"/>
      <c r="QTW954" s="337"/>
      <c r="QTX954" s="337"/>
      <c r="QTY954" s="337"/>
      <c r="QTZ954" s="337"/>
      <c r="QUA954" s="337"/>
      <c r="QUB954" s="337"/>
      <c r="QUC954" s="337"/>
      <c r="QUD954" s="337"/>
      <c r="QUE954" s="337"/>
      <c r="QUF954" s="337"/>
      <c r="QUG954" s="337"/>
      <c r="QUH954" s="337"/>
      <c r="QUI954" s="337"/>
      <c r="QUJ954" s="337"/>
      <c r="QUK954" s="337"/>
      <c r="QUL954" s="337"/>
      <c r="QUM954" s="337"/>
      <c r="QUN954" s="337"/>
      <c r="QUO954" s="337"/>
      <c r="QUP954" s="337"/>
      <c r="QUQ954" s="337"/>
      <c r="QUR954" s="337"/>
      <c r="QUS954" s="337"/>
      <c r="QUT954" s="337"/>
      <c r="QUU954" s="337"/>
      <c r="QUV954" s="337"/>
      <c r="QUW954" s="337"/>
      <c r="QUX954" s="337"/>
      <c r="QUY954" s="337"/>
      <c r="QUZ954" s="337"/>
      <c r="QVA954" s="337"/>
      <c r="QVB954" s="337"/>
      <c r="QVC954" s="337"/>
      <c r="QVD954" s="337"/>
      <c r="QVE954" s="337"/>
      <c r="QVF954" s="337"/>
      <c r="QVG954" s="337"/>
      <c r="QVH954" s="337"/>
      <c r="QVI954" s="337"/>
      <c r="QVJ954" s="337"/>
      <c r="QVK954" s="337"/>
      <c r="QVL954" s="337"/>
      <c r="QVM954" s="337"/>
      <c r="QVN954" s="337"/>
      <c r="QVO954" s="337"/>
      <c r="QVP954" s="337"/>
      <c r="QVQ954" s="337"/>
      <c r="QVR954" s="337"/>
      <c r="QVS954" s="337"/>
      <c r="QVT954" s="337"/>
      <c r="QVU954" s="337"/>
      <c r="QVV954" s="337"/>
      <c r="QVW954" s="337"/>
      <c r="QVX954" s="337"/>
      <c r="QVY954" s="337"/>
      <c r="QVZ954" s="337"/>
      <c r="QWA954" s="337"/>
      <c r="QWB954" s="337"/>
      <c r="QWC954" s="337"/>
      <c r="QWD954" s="337"/>
      <c r="QWE954" s="337"/>
      <c r="QWF954" s="337"/>
      <c r="QWG954" s="337"/>
      <c r="QWH954" s="337"/>
      <c r="QWI954" s="337"/>
      <c r="QWJ954" s="337"/>
      <c r="QWK954" s="337"/>
      <c r="QWL954" s="337"/>
      <c r="QWM954" s="337"/>
      <c r="QWN954" s="337"/>
      <c r="QWO954" s="337"/>
      <c r="QWP954" s="337"/>
      <c r="QWQ954" s="337"/>
      <c r="QWR954" s="337"/>
      <c r="QWS954" s="337"/>
      <c r="QWT954" s="337"/>
      <c r="QWU954" s="337"/>
      <c r="QWV954" s="337"/>
      <c r="QWW954" s="337"/>
      <c r="QWX954" s="337"/>
      <c r="QWY954" s="337"/>
      <c r="QWZ954" s="337"/>
      <c r="QXA954" s="337"/>
      <c r="QXB954" s="337"/>
      <c r="QXC954" s="337"/>
      <c r="QXD954" s="337"/>
      <c r="QXE954" s="337"/>
      <c r="QXF954" s="337"/>
      <c r="QXG954" s="337"/>
      <c r="QXH954" s="337"/>
      <c r="QXI954" s="337"/>
      <c r="QXJ954" s="337"/>
      <c r="QXK954" s="337"/>
      <c r="QXL954" s="337"/>
      <c r="QXM954" s="337"/>
      <c r="QXN954" s="337"/>
      <c r="QXO954" s="337"/>
      <c r="QXP954" s="337"/>
      <c r="QXQ954" s="337"/>
      <c r="QXR954" s="337"/>
      <c r="QXS954" s="337"/>
      <c r="QXT954" s="337"/>
      <c r="QXU954" s="337"/>
      <c r="QXV954" s="337"/>
      <c r="QXW954" s="337"/>
      <c r="QXX954" s="337"/>
      <c r="QXY954" s="337"/>
      <c r="QXZ954" s="337"/>
      <c r="QYA954" s="337"/>
      <c r="QYB954" s="337"/>
      <c r="QYC954" s="337"/>
      <c r="QYD954" s="337"/>
      <c r="QYE954" s="337"/>
      <c r="QYF954" s="337"/>
      <c r="QYG954" s="337"/>
      <c r="QYH954" s="337"/>
      <c r="QYI954" s="337"/>
      <c r="QYJ954" s="337"/>
      <c r="QYK954" s="337"/>
      <c r="QYL954" s="337"/>
      <c r="QYM954" s="337"/>
      <c r="QYN954" s="337"/>
      <c r="QYO954" s="337"/>
      <c r="QYP954" s="337"/>
      <c r="QYQ954" s="337"/>
      <c r="QYR954" s="337"/>
      <c r="QYS954" s="337"/>
      <c r="QYT954" s="337"/>
      <c r="QYU954" s="337"/>
      <c r="QYV954" s="337"/>
      <c r="QYW954" s="337"/>
      <c r="QYX954" s="337"/>
      <c r="QYY954" s="337"/>
      <c r="QYZ954" s="337"/>
      <c r="QZA954" s="337"/>
      <c r="QZB954" s="337"/>
      <c r="QZC954" s="337"/>
      <c r="QZD954" s="337"/>
      <c r="QZE954" s="337"/>
      <c r="QZF954" s="337"/>
      <c r="QZG954" s="337"/>
      <c r="QZH954" s="337"/>
      <c r="QZI954" s="337"/>
      <c r="QZJ954" s="337"/>
      <c r="QZK954" s="337"/>
      <c r="QZL954" s="337"/>
      <c r="QZM954" s="337"/>
      <c r="QZN954" s="337"/>
      <c r="QZO954" s="337"/>
      <c r="QZP954" s="337"/>
      <c r="QZQ954" s="337"/>
      <c r="QZR954" s="337"/>
      <c r="QZS954" s="337"/>
      <c r="QZT954" s="337"/>
      <c r="QZU954" s="337"/>
      <c r="QZV954" s="337"/>
      <c r="QZW954" s="337"/>
      <c r="QZX954" s="337"/>
      <c r="QZY954" s="337"/>
      <c r="QZZ954" s="337"/>
      <c r="RAA954" s="337"/>
      <c r="RAB954" s="337"/>
      <c r="RAC954" s="337"/>
      <c r="RAD954" s="337"/>
      <c r="RAE954" s="337"/>
      <c r="RAF954" s="337"/>
      <c r="RAG954" s="337"/>
      <c r="RAH954" s="337"/>
      <c r="RAI954" s="337"/>
      <c r="RAJ954" s="337"/>
      <c r="RAK954" s="337"/>
      <c r="RAL954" s="337"/>
      <c r="RAM954" s="337"/>
      <c r="RAN954" s="337"/>
      <c r="RAO954" s="337"/>
      <c r="RAP954" s="337"/>
      <c r="RAQ954" s="337"/>
      <c r="RAR954" s="337"/>
      <c r="RAS954" s="337"/>
      <c r="RAT954" s="337"/>
      <c r="RAU954" s="337"/>
      <c r="RAV954" s="337"/>
      <c r="RAW954" s="337"/>
      <c r="RAX954" s="337"/>
      <c r="RAY954" s="337"/>
      <c r="RAZ954" s="337"/>
      <c r="RBA954" s="337"/>
      <c r="RBB954" s="337"/>
      <c r="RBC954" s="337"/>
      <c r="RBD954" s="337"/>
      <c r="RBE954" s="337"/>
      <c r="RBF954" s="337"/>
      <c r="RBG954" s="337"/>
      <c r="RBH954" s="337"/>
      <c r="RBI954" s="337"/>
      <c r="RBJ954" s="337"/>
      <c r="RBK954" s="337"/>
      <c r="RBL954" s="337"/>
      <c r="RBM954" s="337"/>
      <c r="RBN954" s="337"/>
      <c r="RBO954" s="337"/>
      <c r="RBP954" s="337"/>
      <c r="RBQ954" s="337"/>
      <c r="RBR954" s="337"/>
      <c r="RBS954" s="337"/>
      <c r="RBT954" s="337"/>
      <c r="RBU954" s="337"/>
      <c r="RBV954" s="337"/>
      <c r="RBW954" s="337"/>
      <c r="RBX954" s="337"/>
      <c r="RBY954" s="337"/>
      <c r="RBZ954" s="337"/>
      <c r="RCA954" s="337"/>
      <c r="RCB954" s="337"/>
      <c r="RCC954" s="337"/>
      <c r="RCD954" s="337"/>
      <c r="RCE954" s="337"/>
      <c r="RCF954" s="337"/>
      <c r="RCG954" s="337"/>
      <c r="RCH954" s="337"/>
      <c r="RCI954" s="337"/>
      <c r="RCJ954" s="337"/>
      <c r="RCK954" s="337"/>
      <c r="RCL954" s="337"/>
      <c r="RCM954" s="337"/>
      <c r="RCN954" s="337"/>
      <c r="RCO954" s="337"/>
      <c r="RCP954" s="337"/>
      <c r="RCQ954" s="337"/>
      <c r="RCR954" s="337"/>
      <c r="RCS954" s="337"/>
      <c r="RCT954" s="337"/>
      <c r="RCU954" s="337"/>
      <c r="RCV954" s="337"/>
      <c r="RCW954" s="337"/>
      <c r="RCX954" s="337"/>
      <c r="RCY954" s="337"/>
      <c r="RCZ954" s="337"/>
      <c r="RDA954" s="337"/>
      <c r="RDB954" s="337"/>
      <c r="RDC954" s="337"/>
      <c r="RDD954" s="337"/>
      <c r="RDE954" s="337"/>
      <c r="RDF954" s="337"/>
      <c r="RDG954" s="337"/>
      <c r="RDH954" s="337"/>
      <c r="RDI954" s="337"/>
      <c r="RDJ954" s="337"/>
      <c r="RDK954" s="337"/>
      <c r="RDL954" s="337"/>
      <c r="RDM954" s="337"/>
      <c r="RDN954" s="337"/>
      <c r="RDO954" s="337"/>
      <c r="RDP954" s="337"/>
      <c r="RDQ954" s="337"/>
      <c r="RDR954" s="337"/>
      <c r="RDS954" s="337"/>
      <c r="RDT954" s="337"/>
      <c r="RDU954" s="337"/>
      <c r="RDV954" s="337"/>
      <c r="RDW954" s="337"/>
      <c r="RDX954" s="337"/>
      <c r="RDY954" s="337"/>
      <c r="RDZ954" s="337"/>
      <c r="REA954" s="337"/>
      <c r="REB954" s="337"/>
      <c r="REC954" s="337"/>
      <c r="RED954" s="337"/>
      <c r="REE954" s="337"/>
      <c r="REF954" s="337"/>
      <c r="REG954" s="337"/>
      <c r="REH954" s="337"/>
      <c r="REI954" s="337"/>
      <c r="REJ954" s="337"/>
      <c r="REK954" s="337"/>
      <c r="REL954" s="337"/>
      <c r="REM954" s="337"/>
      <c r="REN954" s="337"/>
      <c r="REO954" s="337"/>
      <c r="REP954" s="337"/>
      <c r="REQ954" s="337"/>
      <c r="RER954" s="337"/>
      <c r="RES954" s="337"/>
      <c r="RET954" s="337"/>
      <c r="REU954" s="337"/>
      <c r="REV954" s="337"/>
      <c r="REW954" s="337"/>
      <c r="REX954" s="337"/>
      <c r="REY954" s="337"/>
      <c r="REZ954" s="337"/>
      <c r="RFA954" s="337"/>
      <c r="RFB954" s="337"/>
      <c r="RFC954" s="337"/>
      <c r="RFD954" s="337"/>
      <c r="RFE954" s="337"/>
      <c r="RFF954" s="337"/>
      <c r="RFG954" s="337"/>
      <c r="RFH954" s="337"/>
      <c r="RFI954" s="337"/>
      <c r="RFJ954" s="337"/>
      <c r="RFK954" s="337"/>
      <c r="RFL954" s="337"/>
      <c r="RFM954" s="337"/>
      <c r="RFN954" s="337"/>
      <c r="RFO954" s="337"/>
      <c r="RFP954" s="337"/>
      <c r="RFQ954" s="337"/>
      <c r="RFR954" s="337"/>
      <c r="RFS954" s="337"/>
      <c r="RFT954" s="337"/>
      <c r="RFU954" s="337"/>
      <c r="RFV954" s="337"/>
      <c r="RFW954" s="337"/>
      <c r="RFX954" s="337"/>
      <c r="RFY954" s="337"/>
      <c r="RFZ954" s="337"/>
      <c r="RGA954" s="337"/>
      <c r="RGB954" s="337"/>
      <c r="RGC954" s="337"/>
      <c r="RGD954" s="337"/>
      <c r="RGE954" s="337"/>
      <c r="RGF954" s="337"/>
      <c r="RGG954" s="337"/>
      <c r="RGH954" s="337"/>
      <c r="RGI954" s="337"/>
      <c r="RGJ954" s="337"/>
      <c r="RGK954" s="337"/>
      <c r="RGL954" s="337"/>
      <c r="RGM954" s="337"/>
      <c r="RGN954" s="337"/>
      <c r="RGO954" s="337"/>
      <c r="RGP954" s="337"/>
      <c r="RGQ954" s="337"/>
      <c r="RGR954" s="337"/>
      <c r="RGS954" s="337"/>
      <c r="RGT954" s="337"/>
      <c r="RGU954" s="337"/>
      <c r="RGV954" s="337"/>
      <c r="RGW954" s="337"/>
      <c r="RGX954" s="337"/>
      <c r="RGY954" s="337"/>
      <c r="RGZ954" s="337"/>
      <c r="RHA954" s="337"/>
      <c r="RHB954" s="337"/>
      <c r="RHC954" s="337"/>
      <c r="RHD954" s="337"/>
      <c r="RHE954" s="337"/>
      <c r="RHF954" s="337"/>
      <c r="RHG954" s="337"/>
      <c r="RHH954" s="337"/>
      <c r="RHI954" s="337"/>
      <c r="RHJ954" s="337"/>
      <c r="RHK954" s="337"/>
      <c r="RHL954" s="337"/>
      <c r="RHM954" s="337"/>
      <c r="RHN954" s="337"/>
      <c r="RHO954" s="337"/>
      <c r="RHP954" s="337"/>
      <c r="RHQ954" s="337"/>
      <c r="RHR954" s="337"/>
      <c r="RHS954" s="337"/>
      <c r="RHT954" s="337"/>
      <c r="RHU954" s="337"/>
      <c r="RHV954" s="337"/>
      <c r="RHW954" s="337"/>
      <c r="RHX954" s="337"/>
      <c r="RHY954" s="337"/>
      <c r="RHZ954" s="337"/>
      <c r="RIA954" s="337"/>
      <c r="RIB954" s="337"/>
      <c r="RIC954" s="337"/>
      <c r="RID954" s="337"/>
      <c r="RIE954" s="337"/>
      <c r="RIF954" s="337"/>
      <c r="RIG954" s="337"/>
      <c r="RIH954" s="337"/>
      <c r="RII954" s="337"/>
      <c r="RIJ954" s="337"/>
      <c r="RIK954" s="337"/>
      <c r="RIL954" s="337"/>
      <c r="RIM954" s="337"/>
      <c r="RIN954" s="337"/>
      <c r="RIO954" s="337"/>
      <c r="RIP954" s="337"/>
      <c r="RIQ954" s="337"/>
      <c r="RIR954" s="337"/>
      <c r="RIS954" s="337"/>
      <c r="RIT954" s="337"/>
      <c r="RIU954" s="337"/>
      <c r="RIV954" s="337"/>
      <c r="RIW954" s="337"/>
      <c r="RIX954" s="337"/>
      <c r="RIY954" s="337"/>
      <c r="RIZ954" s="337"/>
      <c r="RJA954" s="337"/>
      <c r="RJB954" s="337"/>
      <c r="RJC954" s="337"/>
      <c r="RJD954" s="337"/>
      <c r="RJE954" s="337"/>
      <c r="RJF954" s="337"/>
      <c r="RJG954" s="337"/>
      <c r="RJH954" s="337"/>
      <c r="RJI954" s="337"/>
      <c r="RJJ954" s="337"/>
      <c r="RJK954" s="337"/>
      <c r="RJL954" s="337"/>
      <c r="RJM954" s="337"/>
      <c r="RJN954" s="337"/>
      <c r="RJO954" s="337"/>
      <c r="RJP954" s="337"/>
      <c r="RJQ954" s="337"/>
      <c r="RJR954" s="337"/>
      <c r="RJS954" s="337"/>
      <c r="RJT954" s="337"/>
      <c r="RJU954" s="337"/>
      <c r="RJV954" s="337"/>
      <c r="RJW954" s="337"/>
      <c r="RJX954" s="337"/>
      <c r="RJY954" s="337"/>
      <c r="RJZ954" s="337"/>
      <c r="RKA954" s="337"/>
      <c r="RKB954" s="337"/>
      <c r="RKC954" s="337"/>
      <c r="RKD954" s="337"/>
      <c r="RKE954" s="337"/>
      <c r="RKF954" s="337"/>
      <c r="RKG954" s="337"/>
      <c r="RKH954" s="337"/>
      <c r="RKI954" s="337"/>
      <c r="RKJ954" s="337"/>
      <c r="RKK954" s="337"/>
      <c r="RKL954" s="337"/>
      <c r="RKM954" s="337"/>
      <c r="RKN954" s="337"/>
      <c r="RKO954" s="337"/>
      <c r="RKP954" s="337"/>
      <c r="RKQ954" s="337"/>
      <c r="RKR954" s="337"/>
      <c r="RKS954" s="337"/>
      <c r="RKT954" s="337"/>
      <c r="RKU954" s="337"/>
      <c r="RKV954" s="337"/>
      <c r="RKW954" s="337"/>
      <c r="RKX954" s="337"/>
      <c r="RKY954" s="337"/>
      <c r="RKZ954" s="337"/>
      <c r="RLA954" s="337"/>
      <c r="RLB954" s="337"/>
      <c r="RLC954" s="337"/>
      <c r="RLD954" s="337"/>
      <c r="RLE954" s="337"/>
      <c r="RLF954" s="337"/>
      <c r="RLG954" s="337"/>
      <c r="RLH954" s="337"/>
      <c r="RLI954" s="337"/>
      <c r="RLJ954" s="337"/>
      <c r="RLK954" s="337"/>
      <c r="RLL954" s="337"/>
      <c r="RLM954" s="337"/>
      <c r="RLN954" s="337"/>
      <c r="RLO954" s="337"/>
      <c r="RLP954" s="337"/>
      <c r="RLQ954" s="337"/>
      <c r="RLR954" s="337"/>
      <c r="RLS954" s="337"/>
      <c r="RLT954" s="337"/>
      <c r="RLU954" s="337"/>
      <c r="RLV954" s="337"/>
      <c r="RLW954" s="337"/>
      <c r="RLX954" s="337"/>
      <c r="RLY954" s="337"/>
      <c r="RLZ954" s="337"/>
      <c r="RMA954" s="337"/>
      <c r="RMB954" s="337"/>
      <c r="RMC954" s="337"/>
      <c r="RMD954" s="337"/>
      <c r="RME954" s="337"/>
      <c r="RMF954" s="337"/>
      <c r="RMG954" s="337"/>
      <c r="RMH954" s="337"/>
      <c r="RMI954" s="337"/>
      <c r="RMJ954" s="337"/>
      <c r="RMK954" s="337"/>
      <c r="RML954" s="337"/>
      <c r="RMM954" s="337"/>
      <c r="RMN954" s="337"/>
      <c r="RMO954" s="337"/>
      <c r="RMP954" s="337"/>
      <c r="RMQ954" s="337"/>
      <c r="RMR954" s="337"/>
      <c r="RMS954" s="337"/>
      <c r="RMT954" s="337"/>
      <c r="RMU954" s="337"/>
      <c r="RMV954" s="337"/>
      <c r="RMW954" s="337"/>
      <c r="RMX954" s="337"/>
      <c r="RMY954" s="337"/>
      <c r="RMZ954" s="337"/>
      <c r="RNA954" s="337"/>
      <c r="RNB954" s="337"/>
      <c r="RNC954" s="337"/>
      <c r="RND954" s="337"/>
      <c r="RNE954" s="337"/>
      <c r="RNF954" s="337"/>
      <c r="RNG954" s="337"/>
      <c r="RNH954" s="337"/>
      <c r="RNI954" s="337"/>
      <c r="RNJ954" s="337"/>
      <c r="RNK954" s="337"/>
      <c r="RNL954" s="337"/>
      <c r="RNM954" s="337"/>
      <c r="RNN954" s="337"/>
      <c r="RNO954" s="337"/>
      <c r="RNP954" s="337"/>
      <c r="RNQ954" s="337"/>
      <c r="RNR954" s="337"/>
      <c r="RNS954" s="337"/>
      <c r="RNT954" s="337"/>
      <c r="RNU954" s="337"/>
      <c r="RNV954" s="337"/>
      <c r="RNW954" s="337"/>
      <c r="RNX954" s="337"/>
      <c r="RNY954" s="337"/>
      <c r="RNZ954" s="337"/>
      <c r="ROA954" s="337"/>
      <c r="ROB954" s="337"/>
      <c r="ROC954" s="337"/>
      <c r="ROD954" s="337"/>
      <c r="ROE954" s="337"/>
      <c r="ROF954" s="337"/>
      <c r="ROG954" s="337"/>
      <c r="ROH954" s="337"/>
      <c r="ROI954" s="337"/>
      <c r="ROJ954" s="337"/>
      <c r="ROK954" s="337"/>
      <c r="ROL954" s="337"/>
      <c r="ROM954" s="337"/>
      <c r="RON954" s="337"/>
      <c r="ROO954" s="337"/>
      <c r="ROP954" s="337"/>
      <c r="ROQ954" s="337"/>
      <c r="ROR954" s="337"/>
      <c r="ROS954" s="337"/>
      <c r="ROT954" s="337"/>
      <c r="ROU954" s="337"/>
      <c r="ROV954" s="337"/>
      <c r="ROW954" s="337"/>
      <c r="ROX954" s="337"/>
      <c r="ROY954" s="337"/>
      <c r="ROZ954" s="337"/>
      <c r="RPA954" s="337"/>
      <c r="RPB954" s="337"/>
      <c r="RPC954" s="337"/>
      <c r="RPD954" s="337"/>
      <c r="RPE954" s="337"/>
      <c r="RPF954" s="337"/>
      <c r="RPG954" s="337"/>
      <c r="RPH954" s="337"/>
      <c r="RPI954" s="337"/>
      <c r="RPJ954" s="337"/>
      <c r="RPK954" s="337"/>
      <c r="RPL954" s="337"/>
      <c r="RPM954" s="337"/>
      <c r="RPN954" s="337"/>
      <c r="RPO954" s="337"/>
      <c r="RPP954" s="337"/>
      <c r="RPQ954" s="337"/>
      <c r="RPR954" s="337"/>
      <c r="RPS954" s="337"/>
      <c r="RPT954" s="337"/>
      <c r="RPU954" s="337"/>
      <c r="RPV954" s="337"/>
      <c r="RPW954" s="337"/>
      <c r="RPX954" s="337"/>
      <c r="RPY954" s="337"/>
      <c r="RPZ954" s="337"/>
      <c r="RQA954" s="337"/>
      <c r="RQB954" s="337"/>
      <c r="RQC954" s="337"/>
      <c r="RQD954" s="337"/>
      <c r="RQE954" s="337"/>
      <c r="RQF954" s="337"/>
      <c r="RQG954" s="337"/>
      <c r="RQH954" s="337"/>
      <c r="RQI954" s="337"/>
      <c r="RQJ954" s="337"/>
      <c r="RQK954" s="337"/>
      <c r="RQL954" s="337"/>
      <c r="RQM954" s="337"/>
      <c r="RQN954" s="337"/>
      <c r="RQO954" s="337"/>
      <c r="RQP954" s="337"/>
      <c r="RQQ954" s="337"/>
      <c r="RQR954" s="337"/>
      <c r="RQS954" s="337"/>
      <c r="RQT954" s="337"/>
      <c r="RQU954" s="337"/>
      <c r="RQV954" s="337"/>
      <c r="RQW954" s="337"/>
      <c r="RQX954" s="337"/>
      <c r="RQY954" s="337"/>
      <c r="RQZ954" s="337"/>
      <c r="RRA954" s="337"/>
      <c r="RRB954" s="337"/>
      <c r="RRC954" s="337"/>
      <c r="RRD954" s="337"/>
      <c r="RRE954" s="337"/>
      <c r="RRF954" s="337"/>
      <c r="RRG954" s="337"/>
      <c r="RRH954" s="337"/>
      <c r="RRI954" s="337"/>
      <c r="RRJ954" s="337"/>
      <c r="RRK954" s="337"/>
      <c r="RRL954" s="337"/>
      <c r="RRM954" s="337"/>
      <c r="RRN954" s="337"/>
      <c r="RRO954" s="337"/>
      <c r="RRP954" s="337"/>
      <c r="RRQ954" s="337"/>
      <c r="RRR954" s="337"/>
      <c r="RRS954" s="337"/>
      <c r="RRT954" s="337"/>
      <c r="RRU954" s="337"/>
      <c r="RRV954" s="337"/>
      <c r="RRW954" s="337"/>
      <c r="RRX954" s="337"/>
      <c r="RRY954" s="337"/>
      <c r="RRZ954" s="337"/>
      <c r="RSA954" s="337"/>
      <c r="RSB954" s="337"/>
      <c r="RSC954" s="337"/>
      <c r="RSD954" s="337"/>
      <c r="RSE954" s="337"/>
      <c r="RSF954" s="337"/>
      <c r="RSG954" s="337"/>
      <c r="RSH954" s="337"/>
      <c r="RSI954" s="337"/>
      <c r="RSJ954" s="337"/>
      <c r="RSK954" s="337"/>
      <c r="RSL954" s="337"/>
      <c r="RSM954" s="337"/>
      <c r="RSN954" s="337"/>
      <c r="RSO954" s="337"/>
      <c r="RSP954" s="337"/>
      <c r="RSQ954" s="337"/>
      <c r="RSR954" s="337"/>
      <c r="RSS954" s="337"/>
      <c r="RST954" s="337"/>
      <c r="RSU954" s="337"/>
      <c r="RSV954" s="337"/>
      <c r="RSW954" s="337"/>
      <c r="RSX954" s="337"/>
      <c r="RSY954" s="337"/>
      <c r="RSZ954" s="337"/>
      <c r="RTA954" s="337"/>
      <c r="RTB954" s="337"/>
      <c r="RTC954" s="337"/>
      <c r="RTD954" s="337"/>
      <c r="RTE954" s="337"/>
      <c r="RTF954" s="337"/>
      <c r="RTG954" s="337"/>
      <c r="RTH954" s="337"/>
      <c r="RTI954" s="337"/>
      <c r="RTJ954" s="337"/>
      <c r="RTK954" s="337"/>
      <c r="RTL954" s="337"/>
      <c r="RTM954" s="337"/>
      <c r="RTN954" s="337"/>
      <c r="RTO954" s="337"/>
      <c r="RTP954" s="337"/>
      <c r="RTQ954" s="337"/>
      <c r="RTR954" s="337"/>
      <c r="RTS954" s="337"/>
      <c r="RTT954" s="337"/>
      <c r="RTU954" s="337"/>
      <c r="RTV954" s="337"/>
      <c r="RTW954" s="337"/>
      <c r="RTX954" s="337"/>
      <c r="RTY954" s="337"/>
      <c r="RTZ954" s="337"/>
      <c r="RUA954" s="337"/>
      <c r="RUB954" s="337"/>
      <c r="RUC954" s="337"/>
      <c r="RUD954" s="337"/>
      <c r="RUE954" s="337"/>
      <c r="RUF954" s="337"/>
      <c r="RUG954" s="337"/>
      <c r="RUH954" s="337"/>
      <c r="RUI954" s="337"/>
      <c r="RUJ954" s="337"/>
      <c r="RUK954" s="337"/>
      <c r="RUL954" s="337"/>
      <c r="RUM954" s="337"/>
      <c r="RUN954" s="337"/>
      <c r="RUO954" s="337"/>
      <c r="RUP954" s="337"/>
      <c r="RUQ954" s="337"/>
      <c r="RUR954" s="337"/>
      <c r="RUS954" s="337"/>
      <c r="RUT954" s="337"/>
      <c r="RUU954" s="337"/>
      <c r="RUV954" s="337"/>
      <c r="RUW954" s="337"/>
      <c r="RUX954" s="337"/>
      <c r="RUY954" s="337"/>
      <c r="RUZ954" s="337"/>
      <c r="RVA954" s="337"/>
      <c r="RVB954" s="337"/>
      <c r="RVC954" s="337"/>
      <c r="RVD954" s="337"/>
      <c r="RVE954" s="337"/>
      <c r="RVF954" s="337"/>
      <c r="RVG954" s="337"/>
      <c r="RVH954" s="337"/>
      <c r="RVI954" s="337"/>
      <c r="RVJ954" s="337"/>
      <c r="RVK954" s="337"/>
      <c r="RVL954" s="337"/>
      <c r="RVM954" s="337"/>
      <c r="RVN954" s="337"/>
      <c r="RVO954" s="337"/>
      <c r="RVP954" s="337"/>
      <c r="RVQ954" s="337"/>
      <c r="RVR954" s="337"/>
      <c r="RVS954" s="337"/>
      <c r="RVT954" s="337"/>
      <c r="RVU954" s="337"/>
      <c r="RVV954" s="337"/>
      <c r="RVW954" s="337"/>
      <c r="RVX954" s="337"/>
      <c r="RVY954" s="337"/>
      <c r="RVZ954" s="337"/>
      <c r="RWA954" s="337"/>
      <c r="RWB954" s="337"/>
      <c r="RWC954" s="337"/>
      <c r="RWD954" s="337"/>
      <c r="RWE954" s="337"/>
      <c r="RWF954" s="337"/>
      <c r="RWG954" s="337"/>
      <c r="RWH954" s="337"/>
      <c r="RWI954" s="337"/>
      <c r="RWJ954" s="337"/>
      <c r="RWK954" s="337"/>
      <c r="RWL954" s="337"/>
      <c r="RWM954" s="337"/>
      <c r="RWN954" s="337"/>
      <c r="RWO954" s="337"/>
      <c r="RWP954" s="337"/>
      <c r="RWQ954" s="337"/>
      <c r="RWR954" s="337"/>
      <c r="RWS954" s="337"/>
      <c r="RWT954" s="337"/>
      <c r="RWU954" s="337"/>
      <c r="RWV954" s="337"/>
      <c r="RWW954" s="337"/>
      <c r="RWX954" s="337"/>
      <c r="RWY954" s="337"/>
      <c r="RWZ954" s="337"/>
      <c r="RXA954" s="337"/>
      <c r="RXB954" s="337"/>
      <c r="RXC954" s="337"/>
      <c r="RXD954" s="337"/>
      <c r="RXE954" s="337"/>
      <c r="RXF954" s="337"/>
      <c r="RXG954" s="337"/>
      <c r="RXH954" s="337"/>
      <c r="RXI954" s="337"/>
      <c r="RXJ954" s="337"/>
      <c r="RXK954" s="337"/>
      <c r="RXL954" s="337"/>
      <c r="RXM954" s="337"/>
      <c r="RXN954" s="337"/>
      <c r="RXO954" s="337"/>
      <c r="RXP954" s="337"/>
      <c r="RXQ954" s="337"/>
      <c r="RXR954" s="337"/>
      <c r="RXS954" s="337"/>
      <c r="RXT954" s="337"/>
      <c r="RXU954" s="337"/>
      <c r="RXV954" s="337"/>
      <c r="RXW954" s="337"/>
      <c r="RXX954" s="337"/>
      <c r="RXY954" s="337"/>
      <c r="RXZ954" s="337"/>
      <c r="RYA954" s="337"/>
      <c r="RYB954" s="337"/>
      <c r="RYC954" s="337"/>
      <c r="RYD954" s="337"/>
      <c r="RYE954" s="337"/>
      <c r="RYF954" s="337"/>
      <c r="RYG954" s="337"/>
      <c r="RYH954" s="337"/>
      <c r="RYI954" s="337"/>
      <c r="RYJ954" s="337"/>
      <c r="RYK954" s="337"/>
      <c r="RYL954" s="337"/>
      <c r="RYM954" s="337"/>
      <c r="RYN954" s="337"/>
      <c r="RYO954" s="337"/>
      <c r="RYP954" s="337"/>
      <c r="RYQ954" s="337"/>
      <c r="RYR954" s="337"/>
      <c r="RYS954" s="337"/>
      <c r="RYT954" s="337"/>
      <c r="RYU954" s="337"/>
      <c r="RYV954" s="337"/>
      <c r="RYW954" s="337"/>
      <c r="RYX954" s="337"/>
      <c r="RYY954" s="337"/>
      <c r="RYZ954" s="337"/>
      <c r="RZA954" s="337"/>
      <c r="RZB954" s="337"/>
      <c r="RZC954" s="337"/>
      <c r="RZD954" s="337"/>
      <c r="RZE954" s="337"/>
      <c r="RZF954" s="337"/>
      <c r="RZG954" s="337"/>
      <c r="RZH954" s="337"/>
      <c r="RZI954" s="337"/>
      <c r="RZJ954" s="337"/>
      <c r="RZK954" s="337"/>
      <c r="RZL954" s="337"/>
      <c r="RZM954" s="337"/>
      <c r="RZN954" s="337"/>
      <c r="RZO954" s="337"/>
      <c r="RZP954" s="337"/>
      <c r="RZQ954" s="337"/>
      <c r="RZR954" s="337"/>
      <c r="RZS954" s="337"/>
      <c r="RZT954" s="337"/>
      <c r="RZU954" s="337"/>
      <c r="RZV954" s="337"/>
      <c r="RZW954" s="337"/>
      <c r="RZX954" s="337"/>
      <c r="RZY954" s="337"/>
      <c r="RZZ954" s="337"/>
      <c r="SAA954" s="337"/>
      <c r="SAB954" s="337"/>
      <c r="SAC954" s="337"/>
      <c r="SAD954" s="337"/>
      <c r="SAE954" s="337"/>
      <c r="SAF954" s="337"/>
      <c r="SAG954" s="337"/>
      <c r="SAH954" s="337"/>
      <c r="SAI954" s="337"/>
      <c r="SAJ954" s="337"/>
      <c r="SAK954" s="337"/>
      <c r="SAL954" s="337"/>
      <c r="SAM954" s="337"/>
      <c r="SAN954" s="337"/>
      <c r="SAO954" s="337"/>
      <c r="SAP954" s="337"/>
      <c r="SAQ954" s="337"/>
      <c r="SAR954" s="337"/>
      <c r="SAS954" s="337"/>
      <c r="SAT954" s="337"/>
      <c r="SAU954" s="337"/>
      <c r="SAV954" s="337"/>
      <c r="SAW954" s="337"/>
      <c r="SAX954" s="337"/>
      <c r="SAY954" s="337"/>
      <c r="SAZ954" s="337"/>
      <c r="SBA954" s="337"/>
      <c r="SBB954" s="337"/>
      <c r="SBC954" s="337"/>
      <c r="SBD954" s="337"/>
      <c r="SBE954" s="337"/>
      <c r="SBF954" s="337"/>
      <c r="SBG954" s="337"/>
      <c r="SBH954" s="337"/>
      <c r="SBI954" s="337"/>
      <c r="SBJ954" s="337"/>
      <c r="SBK954" s="337"/>
      <c r="SBL954" s="337"/>
      <c r="SBM954" s="337"/>
      <c r="SBN954" s="337"/>
      <c r="SBO954" s="337"/>
      <c r="SBP954" s="337"/>
      <c r="SBQ954" s="337"/>
      <c r="SBR954" s="337"/>
      <c r="SBS954" s="337"/>
      <c r="SBT954" s="337"/>
      <c r="SBU954" s="337"/>
      <c r="SBV954" s="337"/>
      <c r="SBW954" s="337"/>
      <c r="SBX954" s="337"/>
      <c r="SBY954" s="337"/>
      <c r="SBZ954" s="337"/>
      <c r="SCA954" s="337"/>
      <c r="SCB954" s="337"/>
      <c r="SCC954" s="337"/>
      <c r="SCD954" s="337"/>
      <c r="SCE954" s="337"/>
      <c r="SCF954" s="337"/>
      <c r="SCG954" s="337"/>
      <c r="SCH954" s="337"/>
      <c r="SCI954" s="337"/>
      <c r="SCJ954" s="337"/>
      <c r="SCK954" s="337"/>
      <c r="SCL954" s="337"/>
      <c r="SCM954" s="337"/>
      <c r="SCN954" s="337"/>
      <c r="SCO954" s="337"/>
      <c r="SCP954" s="337"/>
      <c r="SCQ954" s="337"/>
      <c r="SCR954" s="337"/>
      <c r="SCS954" s="337"/>
      <c r="SCT954" s="337"/>
      <c r="SCU954" s="337"/>
      <c r="SCV954" s="337"/>
      <c r="SCW954" s="337"/>
      <c r="SCX954" s="337"/>
      <c r="SCY954" s="337"/>
      <c r="SCZ954" s="337"/>
      <c r="SDA954" s="337"/>
      <c r="SDB954" s="337"/>
      <c r="SDC954" s="337"/>
      <c r="SDD954" s="337"/>
      <c r="SDE954" s="337"/>
      <c r="SDF954" s="337"/>
      <c r="SDG954" s="337"/>
      <c r="SDH954" s="337"/>
      <c r="SDI954" s="337"/>
      <c r="SDJ954" s="337"/>
      <c r="SDK954" s="337"/>
      <c r="SDL954" s="337"/>
      <c r="SDM954" s="337"/>
      <c r="SDN954" s="337"/>
      <c r="SDO954" s="337"/>
      <c r="SDP954" s="337"/>
      <c r="SDQ954" s="337"/>
      <c r="SDR954" s="337"/>
      <c r="SDS954" s="337"/>
      <c r="SDT954" s="337"/>
      <c r="SDU954" s="337"/>
      <c r="SDV954" s="337"/>
      <c r="SDW954" s="337"/>
      <c r="SDX954" s="337"/>
      <c r="SDY954" s="337"/>
      <c r="SDZ954" s="337"/>
      <c r="SEA954" s="337"/>
      <c r="SEB954" s="337"/>
      <c r="SEC954" s="337"/>
      <c r="SED954" s="337"/>
      <c r="SEE954" s="337"/>
      <c r="SEF954" s="337"/>
      <c r="SEG954" s="337"/>
      <c r="SEH954" s="337"/>
      <c r="SEI954" s="337"/>
      <c r="SEJ954" s="337"/>
      <c r="SEK954" s="337"/>
      <c r="SEL954" s="337"/>
      <c r="SEM954" s="337"/>
      <c r="SEN954" s="337"/>
      <c r="SEO954" s="337"/>
      <c r="SEP954" s="337"/>
      <c r="SEQ954" s="337"/>
      <c r="SER954" s="337"/>
      <c r="SES954" s="337"/>
      <c r="SET954" s="337"/>
      <c r="SEU954" s="337"/>
      <c r="SEV954" s="337"/>
      <c r="SEW954" s="337"/>
      <c r="SEX954" s="337"/>
      <c r="SEY954" s="337"/>
      <c r="SEZ954" s="337"/>
      <c r="SFA954" s="337"/>
      <c r="SFB954" s="337"/>
      <c r="SFC954" s="337"/>
      <c r="SFD954" s="337"/>
      <c r="SFE954" s="337"/>
      <c r="SFF954" s="337"/>
      <c r="SFG954" s="337"/>
      <c r="SFH954" s="337"/>
      <c r="SFI954" s="337"/>
      <c r="SFJ954" s="337"/>
      <c r="SFK954" s="337"/>
      <c r="SFL954" s="337"/>
      <c r="SFM954" s="337"/>
      <c r="SFN954" s="337"/>
      <c r="SFO954" s="337"/>
      <c r="SFP954" s="337"/>
      <c r="SFQ954" s="337"/>
      <c r="SFR954" s="337"/>
      <c r="SFS954" s="337"/>
      <c r="SFT954" s="337"/>
      <c r="SFU954" s="337"/>
      <c r="SFV954" s="337"/>
      <c r="SFW954" s="337"/>
      <c r="SFX954" s="337"/>
      <c r="SFY954" s="337"/>
      <c r="SFZ954" s="337"/>
      <c r="SGA954" s="337"/>
      <c r="SGB954" s="337"/>
      <c r="SGC954" s="337"/>
      <c r="SGD954" s="337"/>
      <c r="SGE954" s="337"/>
      <c r="SGF954" s="337"/>
      <c r="SGG954" s="337"/>
      <c r="SGH954" s="337"/>
      <c r="SGI954" s="337"/>
      <c r="SGJ954" s="337"/>
      <c r="SGK954" s="337"/>
      <c r="SGL954" s="337"/>
      <c r="SGM954" s="337"/>
      <c r="SGN954" s="337"/>
      <c r="SGO954" s="337"/>
      <c r="SGP954" s="337"/>
      <c r="SGQ954" s="337"/>
      <c r="SGR954" s="337"/>
      <c r="SGS954" s="337"/>
      <c r="SGT954" s="337"/>
      <c r="SGU954" s="337"/>
      <c r="SGV954" s="337"/>
      <c r="SGW954" s="337"/>
      <c r="SGX954" s="337"/>
      <c r="SGY954" s="337"/>
      <c r="SGZ954" s="337"/>
      <c r="SHA954" s="337"/>
      <c r="SHB954" s="337"/>
      <c r="SHC954" s="337"/>
      <c r="SHD954" s="337"/>
      <c r="SHE954" s="337"/>
      <c r="SHF954" s="337"/>
      <c r="SHG954" s="337"/>
      <c r="SHH954" s="337"/>
      <c r="SHI954" s="337"/>
      <c r="SHJ954" s="337"/>
      <c r="SHK954" s="337"/>
      <c r="SHL954" s="337"/>
      <c r="SHM954" s="337"/>
      <c r="SHN954" s="337"/>
      <c r="SHO954" s="337"/>
      <c r="SHP954" s="337"/>
      <c r="SHQ954" s="337"/>
      <c r="SHR954" s="337"/>
      <c r="SHS954" s="337"/>
      <c r="SHT954" s="337"/>
      <c r="SHU954" s="337"/>
      <c r="SHV954" s="337"/>
      <c r="SHW954" s="337"/>
      <c r="SHX954" s="337"/>
      <c r="SHY954" s="337"/>
      <c r="SHZ954" s="337"/>
      <c r="SIA954" s="337"/>
      <c r="SIB954" s="337"/>
      <c r="SIC954" s="337"/>
      <c r="SID954" s="337"/>
      <c r="SIE954" s="337"/>
      <c r="SIF954" s="337"/>
      <c r="SIG954" s="337"/>
      <c r="SIH954" s="337"/>
      <c r="SII954" s="337"/>
      <c r="SIJ954" s="337"/>
      <c r="SIK954" s="337"/>
      <c r="SIL954" s="337"/>
      <c r="SIM954" s="337"/>
      <c r="SIN954" s="337"/>
      <c r="SIO954" s="337"/>
      <c r="SIP954" s="337"/>
      <c r="SIQ954" s="337"/>
      <c r="SIR954" s="337"/>
      <c r="SIS954" s="337"/>
      <c r="SIT954" s="337"/>
      <c r="SIU954" s="337"/>
      <c r="SIV954" s="337"/>
      <c r="SIW954" s="337"/>
      <c r="SIX954" s="337"/>
      <c r="SIY954" s="337"/>
      <c r="SIZ954" s="337"/>
      <c r="SJA954" s="337"/>
      <c r="SJB954" s="337"/>
      <c r="SJC954" s="337"/>
      <c r="SJD954" s="337"/>
      <c r="SJE954" s="337"/>
      <c r="SJF954" s="337"/>
      <c r="SJG954" s="337"/>
      <c r="SJH954" s="337"/>
      <c r="SJI954" s="337"/>
      <c r="SJJ954" s="337"/>
      <c r="SJK954" s="337"/>
      <c r="SJL954" s="337"/>
      <c r="SJM954" s="337"/>
      <c r="SJN954" s="337"/>
      <c r="SJO954" s="337"/>
      <c r="SJP954" s="337"/>
      <c r="SJQ954" s="337"/>
      <c r="SJR954" s="337"/>
      <c r="SJS954" s="337"/>
      <c r="SJT954" s="337"/>
      <c r="SJU954" s="337"/>
      <c r="SJV954" s="337"/>
      <c r="SJW954" s="337"/>
      <c r="SJX954" s="337"/>
      <c r="SJY954" s="337"/>
      <c r="SJZ954" s="337"/>
      <c r="SKA954" s="337"/>
      <c r="SKB954" s="337"/>
      <c r="SKC954" s="337"/>
      <c r="SKD954" s="337"/>
      <c r="SKE954" s="337"/>
      <c r="SKF954" s="337"/>
      <c r="SKG954" s="337"/>
      <c r="SKH954" s="337"/>
      <c r="SKI954" s="337"/>
      <c r="SKJ954" s="337"/>
      <c r="SKK954" s="337"/>
      <c r="SKL954" s="337"/>
      <c r="SKM954" s="337"/>
      <c r="SKN954" s="337"/>
      <c r="SKO954" s="337"/>
      <c r="SKP954" s="337"/>
      <c r="SKQ954" s="337"/>
      <c r="SKR954" s="337"/>
      <c r="SKS954" s="337"/>
      <c r="SKT954" s="337"/>
      <c r="SKU954" s="337"/>
      <c r="SKV954" s="337"/>
      <c r="SKW954" s="337"/>
      <c r="SKX954" s="337"/>
      <c r="SKY954" s="337"/>
      <c r="SKZ954" s="337"/>
      <c r="SLA954" s="337"/>
      <c r="SLB954" s="337"/>
      <c r="SLC954" s="337"/>
      <c r="SLD954" s="337"/>
      <c r="SLE954" s="337"/>
      <c r="SLF954" s="337"/>
      <c r="SLG954" s="337"/>
      <c r="SLH954" s="337"/>
      <c r="SLI954" s="337"/>
      <c r="SLJ954" s="337"/>
      <c r="SLK954" s="337"/>
      <c r="SLL954" s="337"/>
      <c r="SLM954" s="337"/>
      <c r="SLN954" s="337"/>
      <c r="SLO954" s="337"/>
      <c r="SLP954" s="337"/>
      <c r="SLQ954" s="337"/>
      <c r="SLR954" s="337"/>
      <c r="SLS954" s="337"/>
      <c r="SLT954" s="337"/>
      <c r="SLU954" s="337"/>
      <c r="SLV954" s="337"/>
      <c r="SLW954" s="337"/>
      <c r="SLX954" s="337"/>
      <c r="SLY954" s="337"/>
      <c r="SLZ954" s="337"/>
      <c r="SMA954" s="337"/>
      <c r="SMB954" s="337"/>
      <c r="SMC954" s="337"/>
      <c r="SMD954" s="337"/>
      <c r="SME954" s="337"/>
      <c r="SMF954" s="337"/>
      <c r="SMG954" s="337"/>
      <c r="SMH954" s="337"/>
      <c r="SMI954" s="337"/>
      <c r="SMJ954" s="337"/>
      <c r="SMK954" s="337"/>
      <c r="SML954" s="337"/>
      <c r="SMM954" s="337"/>
      <c r="SMN954" s="337"/>
      <c r="SMO954" s="337"/>
      <c r="SMP954" s="337"/>
      <c r="SMQ954" s="337"/>
      <c r="SMR954" s="337"/>
      <c r="SMS954" s="337"/>
      <c r="SMT954" s="337"/>
      <c r="SMU954" s="337"/>
      <c r="SMV954" s="337"/>
      <c r="SMW954" s="337"/>
      <c r="SMX954" s="337"/>
      <c r="SMY954" s="337"/>
      <c r="SMZ954" s="337"/>
      <c r="SNA954" s="337"/>
      <c r="SNB954" s="337"/>
      <c r="SNC954" s="337"/>
      <c r="SND954" s="337"/>
      <c r="SNE954" s="337"/>
      <c r="SNF954" s="337"/>
      <c r="SNG954" s="337"/>
      <c r="SNH954" s="337"/>
      <c r="SNI954" s="337"/>
      <c r="SNJ954" s="337"/>
      <c r="SNK954" s="337"/>
      <c r="SNL954" s="337"/>
      <c r="SNM954" s="337"/>
      <c r="SNN954" s="337"/>
      <c r="SNO954" s="337"/>
      <c r="SNP954" s="337"/>
      <c r="SNQ954" s="337"/>
      <c r="SNR954" s="337"/>
      <c r="SNS954" s="337"/>
      <c r="SNT954" s="337"/>
      <c r="SNU954" s="337"/>
      <c r="SNV954" s="337"/>
      <c r="SNW954" s="337"/>
      <c r="SNX954" s="337"/>
      <c r="SNY954" s="337"/>
      <c r="SNZ954" s="337"/>
      <c r="SOA954" s="337"/>
      <c r="SOB954" s="337"/>
      <c r="SOC954" s="337"/>
      <c r="SOD954" s="337"/>
      <c r="SOE954" s="337"/>
      <c r="SOF954" s="337"/>
      <c r="SOG954" s="337"/>
      <c r="SOH954" s="337"/>
      <c r="SOI954" s="337"/>
      <c r="SOJ954" s="337"/>
      <c r="SOK954" s="337"/>
      <c r="SOL954" s="337"/>
      <c r="SOM954" s="337"/>
      <c r="SON954" s="337"/>
      <c r="SOO954" s="337"/>
      <c r="SOP954" s="337"/>
      <c r="SOQ954" s="337"/>
      <c r="SOR954" s="337"/>
      <c r="SOS954" s="337"/>
      <c r="SOT954" s="337"/>
      <c r="SOU954" s="337"/>
      <c r="SOV954" s="337"/>
      <c r="SOW954" s="337"/>
      <c r="SOX954" s="337"/>
      <c r="SOY954" s="337"/>
      <c r="SOZ954" s="337"/>
      <c r="SPA954" s="337"/>
      <c r="SPB954" s="337"/>
      <c r="SPC954" s="337"/>
      <c r="SPD954" s="337"/>
      <c r="SPE954" s="337"/>
      <c r="SPF954" s="337"/>
      <c r="SPG954" s="337"/>
      <c r="SPH954" s="337"/>
      <c r="SPI954" s="337"/>
      <c r="SPJ954" s="337"/>
      <c r="SPK954" s="337"/>
      <c r="SPL954" s="337"/>
      <c r="SPM954" s="337"/>
      <c r="SPN954" s="337"/>
      <c r="SPO954" s="337"/>
      <c r="SPP954" s="337"/>
      <c r="SPQ954" s="337"/>
      <c r="SPR954" s="337"/>
      <c r="SPS954" s="337"/>
      <c r="SPT954" s="337"/>
      <c r="SPU954" s="337"/>
      <c r="SPV954" s="337"/>
      <c r="SPW954" s="337"/>
      <c r="SPX954" s="337"/>
      <c r="SPY954" s="337"/>
      <c r="SPZ954" s="337"/>
      <c r="SQA954" s="337"/>
      <c r="SQB954" s="337"/>
      <c r="SQC954" s="337"/>
      <c r="SQD954" s="337"/>
      <c r="SQE954" s="337"/>
      <c r="SQF954" s="337"/>
      <c r="SQG954" s="337"/>
      <c r="SQH954" s="337"/>
      <c r="SQI954" s="337"/>
      <c r="SQJ954" s="337"/>
      <c r="SQK954" s="337"/>
      <c r="SQL954" s="337"/>
      <c r="SQM954" s="337"/>
      <c r="SQN954" s="337"/>
      <c r="SQO954" s="337"/>
      <c r="SQP954" s="337"/>
      <c r="SQQ954" s="337"/>
      <c r="SQR954" s="337"/>
      <c r="SQS954" s="337"/>
      <c r="SQT954" s="337"/>
      <c r="SQU954" s="337"/>
      <c r="SQV954" s="337"/>
      <c r="SQW954" s="337"/>
      <c r="SQX954" s="337"/>
      <c r="SQY954" s="337"/>
      <c r="SQZ954" s="337"/>
      <c r="SRA954" s="337"/>
      <c r="SRB954" s="337"/>
      <c r="SRC954" s="337"/>
      <c r="SRD954" s="337"/>
      <c r="SRE954" s="337"/>
      <c r="SRF954" s="337"/>
      <c r="SRG954" s="337"/>
      <c r="SRH954" s="337"/>
      <c r="SRI954" s="337"/>
      <c r="SRJ954" s="337"/>
      <c r="SRK954" s="337"/>
      <c r="SRL954" s="337"/>
      <c r="SRM954" s="337"/>
      <c r="SRN954" s="337"/>
      <c r="SRO954" s="337"/>
      <c r="SRP954" s="337"/>
      <c r="SRQ954" s="337"/>
      <c r="SRR954" s="337"/>
      <c r="SRS954" s="337"/>
      <c r="SRT954" s="337"/>
      <c r="SRU954" s="337"/>
      <c r="SRV954" s="337"/>
      <c r="SRW954" s="337"/>
      <c r="SRX954" s="337"/>
      <c r="SRY954" s="337"/>
      <c r="SRZ954" s="337"/>
      <c r="SSA954" s="337"/>
      <c r="SSB954" s="337"/>
      <c r="SSC954" s="337"/>
      <c r="SSD954" s="337"/>
      <c r="SSE954" s="337"/>
      <c r="SSF954" s="337"/>
      <c r="SSG954" s="337"/>
      <c r="SSH954" s="337"/>
      <c r="SSI954" s="337"/>
      <c r="SSJ954" s="337"/>
      <c r="SSK954" s="337"/>
      <c r="SSL954" s="337"/>
      <c r="SSM954" s="337"/>
      <c r="SSN954" s="337"/>
      <c r="SSO954" s="337"/>
      <c r="SSP954" s="337"/>
      <c r="SSQ954" s="337"/>
      <c r="SSR954" s="337"/>
      <c r="SSS954" s="337"/>
      <c r="SST954" s="337"/>
      <c r="SSU954" s="337"/>
      <c r="SSV954" s="337"/>
      <c r="SSW954" s="337"/>
      <c r="SSX954" s="337"/>
      <c r="SSY954" s="337"/>
      <c r="SSZ954" s="337"/>
      <c r="STA954" s="337"/>
      <c r="STB954" s="337"/>
      <c r="STC954" s="337"/>
      <c r="STD954" s="337"/>
      <c r="STE954" s="337"/>
      <c r="STF954" s="337"/>
      <c r="STG954" s="337"/>
      <c r="STH954" s="337"/>
      <c r="STI954" s="337"/>
      <c r="STJ954" s="337"/>
      <c r="STK954" s="337"/>
      <c r="STL954" s="337"/>
      <c r="STM954" s="337"/>
      <c r="STN954" s="337"/>
      <c r="STO954" s="337"/>
      <c r="STP954" s="337"/>
      <c r="STQ954" s="337"/>
      <c r="STR954" s="337"/>
      <c r="STS954" s="337"/>
      <c r="STT954" s="337"/>
      <c r="STU954" s="337"/>
      <c r="STV954" s="337"/>
      <c r="STW954" s="337"/>
      <c r="STX954" s="337"/>
      <c r="STY954" s="337"/>
      <c r="STZ954" s="337"/>
      <c r="SUA954" s="337"/>
      <c r="SUB954" s="337"/>
      <c r="SUC954" s="337"/>
      <c r="SUD954" s="337"/>
      <c r="SUE954" s="337"/>
      <c r="SUF954" s="337"/>
      <c r="SUG954" s="337"/>
      <c r="SUH954" s="337"/>
      <c r="SUI954" s="337"/>
      <c r="SUJ954" s="337"/>
      <c r="SUK954" s="337"/>
      <c r="SUL954" s="337"/>
      <c r="SUM954" s="337"/>
      <c r="SUN954" s="337"/>
      <c r="SUO954" s="337"/>
      <c r="SUP954" s="337"/>
      <c r="SUQ954" s="337"/>
      <c r="SUR954" s="337"/>
      <c r="SUS954" s="337"/>
      <c r="SUT954" s="337"/>
      <c r="SUU954" s="337"/>
      <c r="SUV954" s="337"/>
      <c r="SUW954" s="337"/>
      <c r="SUX954" s="337"/>
      <c r="SUY954" s="337"/>
      <c r="SUZ954" s="337"/>
      <c r="SVA954" s="337"/>
      <c r="SVB954" s="337"/>
      <c r="SVC954" s="337"/>
      <c r="SVD954" s="337"/>
      <c r="SVE954" s="337"/>
      <c r="SVF954" s="337"/>
      <c r="SVG954" s="337"/>
      <c r="SVH954" s="337"/>
      <c r="SVI954" s="337"/>
      <c r="SVJ954" s="337"/>
      <c r="SVK954" s="337"/>
      <c r="SVL954" s="337"/>
      <c r="SVM954" s="337"/>
      <c r="SVN954" s="337"/>
      <c r="SVO954" s="337"/>
      <c r="SVP954" s="337"/>
      <c r="SVQ954" s="337"/>
      <c r="SVR954" s="337"/>
      <c r="SVS954" s="337"/>
      <c r="SVT954" s="337"/>
      <c r="SVU954" s="337"/>
      <c r="SVV954" s="337"/>
      <c r="SVW954" s="337"/>
      <c r="SVX954" s="337"/>
      <c r="SVY954" s="337"/>
      <c r="SVZ954" s="337"/>
      <c r="SWA954" s="337"/>
      <c r="SWB954" s="337"/>
      <c r="SWC954" s="337"/>
      <c r="SWD954" s="337"/>
      <c r="SWE954" s="337"/>
      <c r="SWF954" s="337"/>
      <c r="SWG954" s="337"/>
      <c r="SWH954" s="337"/>
      <c r="SWI954" s="337"/>
      <c r="SWJ954" s="337"/>
      <c r="SWK954" s="337"/>
      <c r="SWL954" s="337"/>
      <c r="SWM954" s="337"/>
      <c r="SWN954" s="337"/>
      <c r="SWO954" s="337"/>
      <c r="SWP954" s="337"/>
      <c r="SWQ954" s="337"/>
      <c r="SWR954" s="337"/>
      <c r="SWS954" s="337"/>
      <c r="SWT954" s="337"/>
      <c r="SWU954" s="337"/>
      <c r="SWV954" s="337"/>
      <c r="SWW954" s="337"/>
      <c r="SWX954" s="337"/>
      <c r="SWY954" s="337"/>
      <c r="SWZ954" s="337"/>
      <c r="SXA954" s="337"/>
      <c r="SXB954" s="337"/>
      <c r="SXC954" s="337"/>
      <c r="SXD954" s="337"/>
      <c r="SXE954" s="337"/>
      <c r="SXF954" s="337"/>
      <c r="SXG954" s="337"/>
      <c r="SXH954" s="337"/>
      <c r="SXI954" s="337"/>
      <c r="SXJ954" s="337"/>
      <c r="SXK954" s="337"/>
      <c r="SXL954" s="337"/>
      <c r="SXM954" s="337"/>
      <c r="SXN954" s="337"/>
      <c r="SXO954" s="337"/>
      <c r="SXP954" s="337"/>
      <c r="SXQ954" s="337"/>
      <c r="SXR954" s="337"/>
      <c r="SXS954" s="337"/>
      <c r="SXT954" s="337"/>
      <c r="SXU954" s="337"/>
      <c r="SXV954" s="337"/>
      <c r="SXW954" s="337"/>
      <c r="SXX954" s="337"/>
      <c r="SXY954" s="337"/>
      <c r="SXZ954" s="337"/>
      <c r="SYA954" s="337"/>
      <c r="SYB954" s="337"/>
      <c r="SYC954" s="337"/>
      <c r="SYD954" s="337"/>
      <c r="SYE954" s="337"/>
      <c r="SYF954" s="337"/>
      <c r="SYG954" s="337"/>
      <c r="SYH954" s="337"/>
      <c r="SYI954" s="337"/>
      <c r="SYJ954" s="337"/>
      <c r="SYK954" s="337"/>
      <c r="SYL954" s="337"/>
      <c r="SYM954" s="337"/>
      <c r="SYN954" s="337"/>
      <c r="SYO954" s="337"/>
      <c r="SYP954" s="337"/>
      <c r="SYQ954" s="337"/>
      <c r="SYR954" s="337"/>
      <c r="SYS954" s="337"/>
      <c r="SYT954" s="337"/>
      <c r="SYU954" s="337"/>
      <c r="SYV954" s="337"/>
      <c r="SYW954" s="337"/>
      <c r="SYX954" s="337"/>
      <c r="SYY954" s="337"/>
      <c r="SYZ954" s="337"/>
      <c r="SZA954" s="337"/>
      <c r="SZB954" s="337"/>
      <c r="SZC954" s="337"/>
      <c r="SZD954" s="337"/>
      <c r="SZE954" s="337"/>
      <c r="SZF954" s="337"/>
      <c r="SZG954" s="337"/>
      <c r="SZH954" s="337"/>
      <c r="SZI954" s="337"/>
      <c r="SZJ954" s="337"/>
      <c r="SZK954" s="337"/>
      <c r="SZL954" s="337"/>
      <c r="SZM954" s="337"/>
      <c r="SZN954" s="337"/>
      <c r="SZO954" s="337"/>
      <c r="SZP954" s="337"/>
      <c r="SZQ954" s="337"/>
      <c r="SZR954" s="337"/>
      <c r="SZS954" s="337"/>
      <c r="SZT954" s="337"/>
      <c r="SZU954" s="337"/>
      <c r="SZV954" s="337"/>
      <c r="SZW954" s="337"/>
      <c r="SZX954" s="337"/>
      <c r="SZY954" s="337"/>
      <c r="SZZ954" s="337"/>
      <c r="TAA954" s="337"/>
      <c r="TAB954" s="337"/>
      <c r="TAC954" s="337"/>
      <c r="TAD954" s="337"/>
      <c r="TAE954" s="337"/>
      <c r="TAF954" s="337"/>
      <c r="TAG954" s="337"/>
      <c r="TAH954" s="337"/>
      <c r="TAI954" s="337"/>
      <c r="TAJ954" s="337"/>
      <c r="TAK954" s="337"/>
      <c r="TAL954" s="337"/>
      <c r="TAM954" s="337"/>
      <c r="TAN954" s="337"/>
      <c r="TAO954" s="337"/>
      <c r="TAP954" s="337"/>
      <c r="TAQ954" s="337"/>
      <c r="TAR954" s="337"/>
      <c r="TAS954" s="337"/>
      <c r="TAT954" s="337"/>
      <c r="TAU954" s="337"/>
      <c r="TAV954" s="337"/>
      <c r="TAW954" s="337"/>
      <c r="TAX954" s="337"/>
      <c r="TAY954" s="337"/>
      <c r="TAZ954" s="337"/>
      <c r="TBA954" s="337"/>
      <c r="TBB954" s="337"/>
      <c r="TBC954" s="337"/>
      <c r="TBD954" s="337"/>
      <c r="TBE954" s="337"/>
      <c r="TBF954" s="337"/>
      <c r="TBG954" s="337"/>
      <c r="TBH954" s="337"/>
      <c r="TBI954" s="337"/>
      <c r="TBJ954" s="337"/>
      <c r="TBK954" s="337"/>
      <c r="TBL954" s="337"/>
      <c r="TBM954" s="337"/>
      <c r="TBN954" s="337"/>
      <c r="TBO954" s="337"/>
      <c r="TBP954" s="337"/>
      <c r="TBQ954" s="337"/>
      <c r="TBR954" s="337"/>
      <c r="TBS954" s="337"/>
      <c r="TBT954" s="337"/>
      <c r="TBU954" s="337"/>
      <c r="TBV954" s="337"/>
      <c r="TBW954" s="337"/>
      <c r="TBX954" s="337"/>
      <c r="TBY954" s="337"/>
      <c r="TBZ954" s="337"/>
      <c r="TCA954" s="337"/>
      <c r="TCB954" s="337"/>
      <c r="TCC954" s="337"/>
      <c r="TCD954" s="337"/>
      <c r="TCE954" s="337"/>
      <c r="TCF954" s="337"/>
      <c r="TCG954" s="337"/>
      <c r="TCH954" s="337"/>
      <c r="TCI954" s="337"/>
      <c r="TCJ954" s="337"/>
      <c r="TCK954" s="337"/>
      <c r="TCL954" s="337"/>
      <c r="TCM954" s="337"/>
      <c r="TCN954" s="337"/>
      <c r="TCO954" s="337"/>
      <c r="TCP954" s="337"/>
      <c r="TCQ954" s="337"/>
      <c r="TCR954" s="337"/>
      <c r="TCS954" s="337"/>
      <c r="TCT954" s="337"/>
      <c r="TCU954" s="337"/>
      <c r="TCV954" s="337"/>
      <c r="TCW954" s="337"/>
      <c r="TCX954" s="337"/>
      <c r="TCY954" s="337"/>
      <c r="TCZ954" s="337"/>
      <c r="TDA954" s="337"/>
      <c r="TDB954" s="337"/>
      <c r="TDC954" s="337"/>
      <c r="TDD954" s="337"/>
      <c r="TDE954" s="337"/>
      <c r="TDF954" s="337"/>
      <c r="TDG954" s="337"/>
      <c r="TDH954" s="337"/>
      <c r="TDI954" s="337"/>
      <c r="TDJ954" s="337"/>
      <c r="TDK954" s="337"/>
      <c r="TDL954" s="337"/>
      <c r="TDM954" s="337"/>
      <c r="TDN954" s="337"/>
      <c r="TDO954" s="337"/>
      <c r="TDP954" s="337"/>
      <c r="TDQ954" s="337"/>
      <c r="TDR954" s="337"/>
      <c r="TDS954" s="337"/>
      <c r="TDT954" s="337"/>
      <c r="TDU954" s="337"/>
      <c r="TDV954" s="337"/>
      <c r="TDW954" s="337"/>
      <c r="TDX954" s="337"/>
      <c r="TDY954" s="337"/>
      <c r="TDZ954" s="337"/>
      <c r="TEA954" s="337"/>
      <c r="TEB954" s="337"/>
      <c r="TEC954" s="337"/>
      <c r="TED954" s="337"/>
      <c r="TEE954" s="337"/>
      <c r="TEF954" s="337"/>
      <c r="TEG954" s="337"/>
      <c r="TEH954" s="337"/>
      <c r="TEI954" s="337"/>
      <c r="TEJ954" s="337"/>
      <c r="TEK954" s="337"/>
      <c r="TEL954" s="337"/>
      <c r="TEM954" s="337"/>
      <c r="TEN954" s="337"/>
      <c r="TEO954" s="337"/>
      <c r="TEP954" s="337"/>
      <c r="TEQ954" s="337"/>
      <c r="TER954" s="337"/>
      <c r="TES954" s="337"/>
      <c r="TET954" s="337"/>
      <c r="TEU954" s="337"/>
      <c r="TEV954" s="337"/>
      <c r="TEW954" s="337"/>
      <c r="TEX954" s="337"/>
      <c r="TEY954" s="337"/>
      <c r="TEZ954" s="337"/>
      <c r="TFA954" s="337"/>
      <c r="TFB954" s="337"/>
      <c r="TFC954" s="337"/>
      <c r="TFD954" s="337"/>
      <c r="TFE954" s="337"/>
      <c r="TFF954" s="337"/>
      <c r="TFG954" s="337"/>
      <c r="TFH954" s="337"/>
      <c r="TFI954" s="337"/>
      <c r="TFJ954" s="337"/>
      <c r="TFK954" s="337"/>
      <c r="TFL954" s="337"/>
      <c r="TFM954" s="337"/>
      <c r="TFN954" s="337"/>
      <c r="TFO954" s="337"/>
      <c r="TFP954" s="337"/>
      <c r="TFQ954" s="337"/>
      <c r="TFR954" s="337"/>
      <c r="TFS954" s="337"/>
      <c r="TFT954" s="337"/>
      <c r="TFU954" s="337"/>
      <c r="TFV954" s="337"/>
      <c r="TFW954" s="337"/>
      <c r="TFX954" s="337"/>
      <c r="TFY954" s="337"/>
      <c r="TFZ954" s="337"/>
      <c r="TGA954" s="337"/>
      <c r="TGB954" s="337"/>
      <c r="TGC954" s="337"/>
      <c r="TGD954" s="337"/>
      <c r="TGE954" s="337"/>
      <c r="TGF954" s="337"/>
      <c r="TGG954" s="337"/>
      <c r="TGH954" s="337"/>
      <c r="TGI954" s="337"/>
      <c r="TGJ954" s="337"/>
      <c r="TGK954" s="337"/>
      <c r="TGL954" s="337"/>
      <c r="TGM954" s="337"/>
      <c r="TGN954" s="337"/>
      <c r="TGO954" s="337"/>
      <c r="TGP954" s="337"/>
      <c r="TGQ954" s="337"/>
      <c r="TGR954" s="337"/>
      <c r="TGS954" s="337"/>
      <c r="TGT954" s="337"/>
      <c r="TGU954" s="337"/>
      <c r="TGV954" s="337"/>
      <c r="TGW954" s="337"/>
      <c r="TGX954" s="337"/>
      <c r="TGY954" s="337"/>
      <c r="TGZ954" s="337"/>
      <c r="THA954" s="337"/>
      <c r="THB954" s="337"/>
      <c r="THC954" s="337"/>
      <c r="THD954" s="337"/>
      <c r="THE954" s="337"/>
      <c r="THF954" s="337"/>
      <c r="THG954" s="337"/>
      <c r="THH954" s="337"/>
      <c r="THI954" s="337"/>
      <c r="THJ954" s="337"/>
      <c r="THK954" s="337"/>
      <c r="THL954" s="337"/>
      <c r="THM954" s="337"/>
      <c r="THN954" s="337"/>
      <c r="THO954" s="337"/>
      <c r="THP954" s="337"/>
      <c r="THQ954" s="337"/>
      <c r="THR954" s="337"/>
      <c r="THS954" s="337"/>
      <c r="THT954" s="337"/>
      <c r="THU954" s="337"/>
      <c r="THV954" s="337"/>
      <c r="THW954" s="337"/>
      <c r="THX954" s="337"/>
      <c r="THY954" s="337"/>
      <c r="THZ954" s="337"/>
      <c r="TIA954" s="337"/>
      <c r="TIB954" s="337"/>
      <c r="TIC954" s="337"/>
      <c r="TID954" s="337"/>
      <c r="TIE954" s="337"/>
      <c r="TIF954" s="337"/>
      <c r="TIG954" s="337"/>
      <c r="TIH954" s="337"/>
      <c r="TII954" s="337"/>
      <c r="TIJ954" s="337"/>
      <c r="TIK954" s="337"/>
      <c r="TIL954" s="337"/>
      <c r="TIM954" s="337"/>
      <c r="TIN954" s="337"/>
      <c r="TIO954" s="337"/>
      <c r="TIP954" s="337"/>
      <c r="TIQ954" s="337"/>
      <c r="TIR954" s="337"/>
      <c r="TIS954" s="337"/>
      <c r="TIT954" s="337"/>
      <c r="TIU954" s="337"/>
      <c r="TIV954" s="337"/>
      <c r="TIW954" s="337"/>
      <c r="TIX954" s="337"/>
      <c r="TIY954" s="337"/>
      <c r="TIZ954" s="337"/>
      <c r="TJA954" s="337"/>
      <c r="TJB954" s="337"/>
      <c r="TJC954" s="337"/>
      <c r="TJD954" s="337"/>
      <c r="TJE954" s="337"/>
      <c r="TJF954" s="337"/>
      <c r="TJG954" s="337"/>
      <c r="TJH954" s="337"/>
      <c r="TJI954" s="337"/>
      <c r="TJJ954" s="337"/>
      <c r="TJK954" s="337"/>
      <c r="TJL954" s="337"/>
      <c r="TJM954" s="337"/>
      <c r="TJN954" s="337"/>
      <c r="TJO954" s="337"/>
      <c r="TJP954" s="337"/>
      <c r="TJQ954" s="337"/>
      <c r="TJR954" s="337"/>
      <c r="TJS954" s="337"/>
      <c r="TJT954" s="337"/>
      <c r="TJU954" s="337"/>
      <c r="TJV954" s="337"/>
      <c r="TJW954" s="337"/>
      <c r="TJX954" s="337"/>
      <c r="TJY954" s="337"/>
      <c r="TJZ954" s="337"/>
      <c r="TKA954" s="337"/>
      <c r="TKB954" s="337"/>
      <c r="TKC954" s="337"/>
      <c r="TKD954" s="337"/>
      <c r="TKE954" s="337"/>
      <c r="TKF954" s="337"/>
      <c r="TKG954" s="337"/>
      <c r="TKH954" s="337"/>
      <c r="TKI954" s="337"/>
      <c r="TKJ954" s="337"/>
      <c r="TKK954" s="337"/>
      <c r="TKL954" s="337"/>
      <c r="TKM954" s="337"/>
      <c r="TKN954" s="337"/>
      <c r="TKO954" s="337"/>
      <c r="TKP954" s="337"/>
      <c r="TKQ954" s="337"/>
      <c r="TKR954" s="337"/>
      <c r="TKS954" s="337"/>
      <c r="TKT954" s="337"/>
      <c r="TKU954" s="337"/>
      <c r="TKV954" s="337"/>
      <c r="TKW954" s="337"/>
      <c r="TKX954" s="337"/>
      <c r="TKY954" s="337"/>
      <c r="TKZ954" s="337"/>
      <c r="TLA954" s="337"/>
      <c r="TLB954" s="337"/>
      <c r="TLC954" s="337"/>
      <c r="TLD954" s="337"/>
      <c r="TLE954" s="337"/>
      <c r="TLF954" s="337"/>
      <c r="TLG954" s="337"/>
      <c r="TLH954" s="337"/>
      <c r="TLI954" s="337"/>
      <c r="TLJ954" s="337"/>
      <c r="TLK954" s="337"/>
      <c r="TLL954" s="337"/>
      <c r="TLM954" s="337"/>
      <c r="TLN954" s="337"/>
      <c r="TLO954" s="337"/>
      <c r="TLP954" s="337"/>
      <c r="TLQ954" s="337"/>
      <c r="TLR954" s="337"/>
      <c r="TLS954" s="337"/>
      <c r="TLT954" s="337"/>
      <c r="TLU954" s="337"/>
      <c r="TLV954" s="337"/>
      <c r="TLW954" s="337"/>
      <c r="TLX954" s="337"/>
      <c r="TLY954" s="337"/>
      <c r="TLZ954" s="337"/>
      <c r="TMA954" s="337"/>
      <c r="TMB954" s="337"/>
      <c r="TMC954" s="337"/>
      <c r="TMD954" s="337"/>
      <c r="TME954" s="337"/>
      <c r="TMF954" s="337"/>
      <c r="TMG954" s="337"/>
      <c r="TMH954" s="337"/>
      <c r="TMI954" s="337"/>
      <c r="TMJ954" s="337"/>
      <c r="TMK954" s="337"/>
      <c r="TML954" s="337"/>
      <c r="TMM954" s="337"/>
      <c r="TMN954" s="337"/>
      <c r="TMO954" s="337"/>
      <c r="TMP954" s="337"/>
      <c r="TMQ954" s="337"/>
      <c r="TMR954" s="337"/>
      <c r="TMS954" s="337"/>
      <c r="TMT954" s="337"/>
      <c r="TMU954" s="337"/>
      <c r="TMV954" s="337"/>
      <c r="TMW954" s="337"/>
      <c r="TMX954" s="337"/>
      <c r="TMY954" s="337"/>
      <c r="TMZ954" s="337"/>
      <c r="TNA954" s="337"/>
      <c r="TNB954" s="337"/>
      <c r="TNC954" s="337"/>
      <c r="TND954" s="337"/>
      <c r="TNE954" s="337"/>
      <c r="TNF954" s="337"/>
      <c r="TNG954" s="337"/>
      <c r="TNH954" s="337"/>
      <c r="TNI954" s="337"/>
      <c r="TNJ954" s="337"/>
      <c r="TNK954" s="337"/>
      <c r="TNL954" s="337"/>
      <c r="TNM954" s="337"/>
      <c r="TNN954" s="337"/>
      <c r="TNO954" s="337"/>
      <c r="TNP954" s="337"/>
      <c r="TNQ954" s="337"/>
      <c r="TNR954" s="337"/>
      <c r="TNS954" s="337"/>
      <c r="TNT954" s="337"/>
      <c r="TNU954" s="337"/>
      <c r="TNV954" s="337"/>
      <c r="TNW954" s="337"/>
      <c r="TNX954" s="337"/>
      <c r="TNY954" s="337"/>
      <c r="TNZ954" s="337"/>
      <c r="TOA954" s="337"/>
      <c r="TOB954" s="337"/>
      <c r="TOC954" s="337"/>
      <c r="TOD954" s="337"/>
      <c r="TOE954" s="337"/>
      <c r="TOF954" s="337"/>
      <c r="TOG954" s="337"/>
      <c r="TOH954" s="337"/>
      <c r="TOI954" s="337"/>
      <c r="TOJ954" s="337"/>
      <c r="TOK954" s="337"/>
      <c r="TOL954" s="337"/>
      <c r="TOM954" s="337"/>
      <c r="TON954" s="337"/>
      <c r="TOO954" s="337"/>
      <c r="TOP954" s="337"/>
      <c r="TOQ954" s="337"/>
      <c r="TOR954" s="337"/>
      <c r="TOS954" s="337"/>
      <c r="TOT954" s="337"/>
      <c r="TOU954" s="337"/>
      <c r="TOV954" s="337"/>
      <c r="TOW954" s="337"/>
      <c r="TOX954" s="337"/>
      <c r="TOY954" s="337"/>
      <c r="TOZ954" s="337"/>
      <c r="TPA954" s="337"/>
      <c r="TPB954" s="337"/>
      <c r="TPC954" s="337"/>
      <c r="TPD954" s="337"/>
      <c r="TPE954" s="337"/>
      <c r="TPF954" s="337"/>
      <c r="TPG954" s="337"/>
      <c r="TPH954" s="337"/>
      <c r="TPI954" s="337"/>
      <c r="TPJ954" s="337"/>
      <c r="TPK954" s="337"/>
      <c r="TPL954" s="337"/>
      <c r="TPM954" s="337"/>
      <c r="TPN954" s="337"/>
      <c r="TPO954" s="337"/>
      <c r="TPP954" s="337"/>
      <c r="TPQ954" s="337"/>
      <c r="TPR954" s="337"/>
      <c r="TPS954" s="337"/>
      <c r="TPT954" s="337"/>
      <c r="TPU954" s="337"/>
      <c r="TPV954" s="337"/>
      <c r="TPW954" s="337"/>
      <c r="TPX954" s="337"/>
      <c r="TPY954" s="337"/>
      <c r="TPZ954" s="337"/>
      <c r="TQA954" s="337"/>
      <c r="TQB954" s="337"/>
      <c r="TQC954" s="337"/>
      <c r="TQD954" s="337"/>
      <c r="TQE954" s="337"/>
      <c r="TQF954" s="337"/>
      <c r="TQG954" s="337"/>
      <c r="TQH954" s="337"/>
      <c r="TQI954" s="337"/>
      <c r="TQJ954" s="337"/>
      <c r="TQK954" s="337"/>
      <c r="TQL954" s="337"/>
      <c r="TQM954" s="337"/>
      <c r="TQN954" s="337"/>
      <c r="TQO954" s="337"/>
      <c r="TQP954" s="337"/>
      <c r="TQQ954" s="337"/>
      <c r="TQR954" s="337"/>
      <c r="TQS954" s="337"/>
      <c r="TQT954" s="337"/>
      <c r="TQU954" s="337"/>
      <c r="TQV954" s="337"/>
      <c r="TQW954" s="337"/>
      <c r="TQX954" s="337"/>
      <c r="TQY954" s="337"/>
      <c r="TQZ954" s="337"/>
      <c r="TRA954" s="337"/>
      <c r="TRB954" s="337"/>
      <c r="TRC954" s="337"/>
      <c r="TRD954" s="337"/>
      <c r="TRE954" s="337"/>
      <c r="TRF954" s="337"/>
      <c r="TRG954" s="337"/>
      <c r="TRH954" s="337"/>
      <c r="TRI954" s="337"/>
      <c r="TRJ954" s="337"/>
      <c r="TRK954" s="337"/>
      <c r="TRL954" s="337"/>
      <c r="TRM954" s="337"/>
      <c r="TRN954" s="337"/>
      <c r="TRO954" s="337"/>
      <c r="TRP954" s="337"/>
      <c r="TRQ954" s="337"/>
      <c r="TRR954" s="337"/>
      <c r="TRS954" s="337"/>
      <c r="TRT954" s="337"/>
      <c r="TRU954" s="337"/>
      <c r="TRV954" s="337"/>
      <c r="TRW954" s="337"/>
      <c r="TRX954" s="337"/>
      <c r="TRY954" s="337"/>
      <c r="TRZ954" s="337"/>
      <c r="TSA954" s="337"/>
      <c r="TSB954" s="337"/>
      <c r="TSC954" s="337"/>
      <c r="TSD954" s="337"/>
      <c r="TSE954" s="337"/>
      <c r="TSF954" s="337"/>
      <c r="TSG954" s="337"/>
      <c r="TSH954" s="337"/>
      <c r="TSI954" s="337"/>
      <c r="TSJ954" s="337"/>
      <c r="TSK954" s="337"/>
      <c r="TSL954" s="337"/>
      <c r="TSM954" s="337"/>
      <c r="TSN954" s="337"/>
      <c r="TSO954" s="337"/>
      <c r="TSP954" s="337"/>
      <c r="TSQ954" s="337"/>
      <c r="TSR954" s="337"/>
      <c r="TSS954" s="337"/>
      <c r="TST954" s="337"/>
      <c r="TSU954" s="337"/>
      <c r="TSV954" s="337"/>
      <c r="TSW954" s="337"/>
      <c r="TSX954" s="337"/>
      <c r="TSY954" s="337"/>
      <c r="TSZ954" s="337"/>
      <c r="TTA954" s="337"/>
      <c r="TTB954" s="337"/>
      <c r="TTC954" s="337"/>
      <c r="TTD954" s="337"/>
      <c r="TTE954" s="337"/>
      <c r="TTF954" s="337"/>
      <c r="TTG954" s="337"/>
      <c r="TTH954" s="337"/>
      <c r="TTI954" s="337"/>
      <c r="TTJ954" s="337"/>
      <c r="TTK954" s="337"/>
      <c r="TTL954" s="337"/>
      <c r="TTM954" s="337"/>
      <c r="TTN954" s="337"/>
      <c r="TTO954" s="337"/>
      <c r="TTP954" s="337"/>
      <c r="TTQ954" s="337"/>
      <c r="TTR954" s="337"/>
      <c r="TTS954" s="337"/>
      <c r="TTT954" s="337"/>
      <c r="TTU954" s="337"/>
      <c r="TTV954" s="337"/>
      <c r="TTW954" s="337"/>
      <c r="TTX954" s="337"/>
      <c r="TTY954" s="337"/>
      <c r="TTZ954" s="337"/>
      <c r="TUA954" s="337"/>
      <c r="TUB954" s="337"/>
      <c r="TUC954" s="337"/>
      <c r="TUD954" s="337"/>
      <c r="TUE954" s="337"/>
      <c r="TUF954" s="337"/>
      <c r="TUG954" s="337"/>
      <c r="TUH954" s="337"/>
      <c r="TUI954" s="337"/>
      <c r="TUJ954" s="337"/>
      <c r="TUK954" s="337"/>
      <c r="TUL954" s="337"/>
      <c r="TUM954" s="337"/>
      <c r="TUN954" s="337"/>
      <c r="TUO954" s="337"/>
      <c r="TUP954" s="337"/>
      <c r="TUQ954" s="337"/>
      <c r="TUR954" s="337"/>
      <c r="TUS954" s="337"/>
      <c r="TUT954" s="337"/>
      <c r="TUU954" s="337"/>
      <c r="TUV954" s="337"/>
      <c r="TUW954" s="337"/>
      <c r="TUX954" s="337"/>
      <c r="TUY954" s="337"/>
      <c r="TUZ954" s="337"/>
      <c r="TVA954" s="337"/>
      <c r="TVB954" s="337"/>
      <c r="TVC954" s="337"/>
      <c r="TVD954" s="337"/>
      <c r="TVE954" s="337"/>
      <c r="TVF954" s="337"/>
      <c r="TVG954" s="337"/>
      <c r="TVH954" s="337"/>
      <c r="TVI954" s="337"/>
      <c r="TVJ954" s="337"/>
      <c r="TVK954" s="337"/>
      <c r="TVL954" s="337"/>
      <c r="TVM954" s="337"/>
      <c r="TVN954" s="337"/>
      <c r="TVO954" s="337"/>
      <c r="TVP954" s="337"/>
      <c r="TVQ954" s="337"/>
      <c r="TVR954" s="337"/>
      <c r="TVS954" s="337"/>
      <c r="TVT954" s="337"/>
      <c r="TVU954" s="337"/>
      <c r="TVV954" s="337"/>
      <c r="TVW954" s="337"/>
      <c r="TVX954" s="337"/>
      <c r="TVY954" s="337"/>
      <c r="TVZ954" s="337"/>
      <c r="TWA954" s="337"/>
      <c r="TWB954" s="337"/>
      <c r="TWC954" s="337"/>
      <c r="TWD954" s="337"/>
      <c r="TWE954" s="337"/>
      <c r="TWF954" s="337"/>
      <c r="TWG954" s="337"/>
      <c r="TWH954" s="337"/>
      <c r="TWI954" s="337"/>
      <c r="TWJ954" s="337"/>
      <c r="TWK954" s="337"/>
      <c r="TWL954" s="337"/>
      <c r="TWM954" s="337"/>
      <c r="TWN954" s="337"/>
      <c r="TWO954" s="337"/>
      <c r="TWP954" s="337"/>
      <c r="TWQ954" s="337"/>
      <c r="TWR954" s="337"/>
      <c r="TWS954" s="337"/>
      <c r="TWT954" s="337"/>
      <c r="TWU954" s="337"/>
      <c r="TWV954" s="337"/>
      <c r="TWW954" s="337"/>
      <c r="TWX954" s="337"/>
      <c r="TWY954" s="337"/>
      <c r="TWZ954" s="337"/>
      <c r="TXA954" s="337"/>
      <c r="TXB954" s="337"/>
      <c r="TXC954" s="337"/>
      <c r="TXD954" s="337"/>
      <c r="TXE954" s="337"/>
      <c r="TXF954" s="337"/>
      <c r="TXG954" s="337"/>
      <c r="TXH954" s="337"/>
      <c r="TXI954" s="337"/>
      <c r="TXJ954" s="337"/>
      <c r="TXK954" s="337"/>
      <c r="TXL954" s="337"/>
      <c r="TXM954" s="337"/>
      <c r="TXN954" s="337"/>
      <c r="TXO954" s="337"/>
      <c r="TXP954" s="337"/>
      <c r="TXQ954" s="337"/>
      <c r="TXR954" s="337"/>
      <c r="TXS954" s="337"/>
      <c r="TXT954" s="337"/>
      <c r="TXU954" s="337"/>
      <c r="TXV954" s="337"/>
      <c r="TXW954" s="337"/>
      <c r="TXX954" s="337"/>
      <c r="TXY954" s="337"/>
      <c r="TXZ954" s="337"/>
      <c r="TYA954" s="337"/>
      <c r="TYB954" s="337"/>
      <c r="TYC954" s="337"/>
      <c r="TYD954" s="337"/>
      <c r="TYE954" s="337"/>
      <c r="TYF954" s="337"/>
      <c r="TYG954" s="337"/>
      <c r="TYH954" s="337"/>
      <c r="TYI954" s="337"/>
      <c r="TYJ954" s="337"/>
      <c r="TYK954" s="337"/>
      <c r="TYL954" s="337"/>
      <c r="TYM954" s="337"/>
      <c r="TYN954" s="337"/>
      <c r="TYO954" s="337"/>
      <c r="TYP954" s="337"/>
      <c r="TYQ954" s="337"/>
      <c r="TYR954" s="337"/>
      <c r="TYS954" s="337"/>
      <c r="TYT954" s="337"/>
      <c r="TYU954" s="337"/>
      <c r="TYV954" s="337"/>
      <c r="TYW954" s="337"/>
      <c r="TYX954" s="337"/>
      <c r="TYY954" s="337"/>
      <c r="TYZ954" s="337"/>
      <c r="TZA954" s="337"/>
      <c r="TZB954" s="337"/>
      <c r="TZC954" s="337"/>
      <c r="TZD954" s="337"/>
      <c r="TZE954" s="337"/>
      <c r="TZF954" s="337"/>
      <c r="TZG954" s="337"/>
      <c r="TZH954" s="337"/>
      <c r="TZI954" s="337"/>
      <c r="TZJ954" s="337"/>
      <c r="TZK954" s="337"/>
      <c r="TZL954" s="337"/>
      <c r="TZM954" s="337"/>
      <c r="TZN954" s="337"/>
      <c r="TZO954" s="337"/>
      <c r="TZP954" s="337"/>
      <c r="TZQ954" s="337"/>
      <c r="TZR954" s="337"/>
      <c r="TZS954" s="337"/>
      <c r="TZT954" s="337"/>
      <c r="TZU954" s="337"/>
      <c r="TZV954" s="337"/>
      <c r="TZW954" s="337"/>
      <c r="TZX954" s="337"/>
      <c r="TZY954" s="337"/>
      <c r="TZZ954" s="337"/>
      <c r="UAA954" s="337"/>
      <c r="UAB954" s="337"/>
      <c r="UAC954" s="337"/>
      <c r="UAD954" s="337"/>
      <c r="UAE954" s="337"/>
      <c r="UAF954" s="337"/>
      <c r="UAG954" s="337"/>
      <c r="UAH954" s="337"/>
      <c r="UAI954" s="337"/>
      <c r="UAJ954" s="337"/>
      <c r="UAK954" s="337"/>
      <c r="UAL954" s="337"/>
      <c r="UAM954" s="337"/>
      <c r="UAN954" s="337"/>
      <c r="UAO954" s="337"/>
      <c r="UAP954" s="337"/>
      <c r="UAQ954" s="337"/>
      <c r="UAR954" s="337"/>
      <c r="UAS954" s="337"/>
      <c r="UAT954" s="337"/>
      <c r="UAU954" s="337"/>
      <c r="UAV954" s="337"/>
      <c r="UAW954" s="337"/>
      <c r="UAX954" s="337"/>
      <c r="UAY954" s="337"/>
      <c r="UAZ954" s="337"/>
      <c r="UBA954" s="337"/>
      <c r="UBB954" s="337"/>
      <c r="UBC954" s="337"/>
      <c r="UBD954" s="337"/>
      <c r="UBE954" s="337"/>
      <c r="UBF954" s="337"/>
      <c r="UBG954" s="337"/>
      <c r="UBH954" s="337"/>
      <c r="UBI954" s="337"/>
      <c r="UBJ954" s="337"/>
      <c r="UBK954" s="337"/>
      <c r="UBL954" s="337"/>
      <c r="UBM954" s="337"/>
      <c r="UBN954" s="337"/>
      <c r="UBO954" s="337"/>
      <c r="UBP954" s="337"/>
      <c r="UBQ954" s="337"/>
      <c r="UBR954" s="337"/>
      <c r="UBS954" s="337"/>
      <c r="UBT954" s="337"/>
      <c r="UBU954" s="337"/>
      <c r="UBV954" s="337"/>
      <c r="UBW954" s="337"/>
      <c r="UBX954" s="337"/>
      <c r="UBY954" s="337"/>
      <c r="UBZ954" s="337"/>
      <c r="UCA954" s="337"/>
      <c r="UCB954" s="337"/>
      <c r="UCC954" s="337"/>
      <c r="UCD954" s="337"/>
      <c r="UCE954" s="337"/>
      <c r="UCF954" s="337"/>
      <c r="UCG954" s="337"/>
      <c r="UCH954" s="337"/>
      <c r="UCI954" s="337"/>
      <c r="UCJ954" s="337"/>
      <c r="UCK954" s="337"/>
      <c r="UCL954" s="337"/>
      <c r="UCM954" s="337"/>
      <c r="UCN954" s="337"/>
      <c r="UCO954" s="337"/>
      <c r="UCP954" s="337"/>
      <c r="UCQ954" s="337"/>
      <c r="UCR954" s="337"/>
      <c r="UCS954" s="337"/>
      <c r="UCT954" s="337"/>
      <c r="UCU954" s="337"/>
      <c r="UCV954" s="337"/>
      <c r="UCW954" s="337"/>
      <c r="UCX954" s="337"/>
      <c r="UCY954" s="337"/>
      <c r="UCZ954" s="337"/>
      <c r="UDA954" s="337"/>
      <c r="UDB954" s="337"/>
      <c r="UDC954" s="337"/>
      <c r="UDD954" s="337"/>
      <c r="UDE954" s="337"/>
      <c r="UDF954" s="337"/>
      <c r="UDG954" s="337"/>
      <c r="UDH954" s="337"/>
      <c r="UDI954" s="337"/>
      <c r="UDJ954" s="337"/>
      <c r="UDK954" s="337"/>
      <c r="UDL954" s="337"/>
      <c r="UDM954" s="337"/>
      <c r="UDN954" s="337"/>
      <c r="UDO954" s="337"/>
      <c r="UDP954" s="337"/>
      <c r="UDQ954" s="337"/>
      <c r="UDR954" s="337"/>
      <c r="UDS954" s="337"/>
      <c r="UDT954" s="337"/>
      <c r="UDU954" s="337"/>
      <c r="UDV954" s="337"/>
      <c r="UDW954" s="337"/>
      <c r="UDX954" s="337"/>
      <c r="UDY954" s="337"/>
      <c r="UDZ954" s="337"/>
      <c r="UEA954" s="337"/>
      <c r="UEB954" s="337"/>
      <c r="UEC954" s="337"/>
      <c r="UED954" s="337"/>
      <c r="UEE954" s="337"/>
      <c r="UEF954" s="337"/>
      <c r="UEG954" s="337"/>
      <c r="UEH954" s="337"/>
      <c r="UEI954" s="337"/>
      <c r="UEJ954" s="337"/>
      <c r="UEK954" s="337"/>
      <c r="UEL954" s="337"/>
      <c r="UEM954" s="337"/>
      <c r="UEN954" s="337"/>
      <c r="UEO954" s="337"/>
      <c r="UEP954" s="337"/>
      <c r="UEQ954" s="337"/>
      <c r="UER954" s="337"/>
      <c r="UES954" s="337"/>
      <c r="UET954" s="337"/>
      <c r="UEU954" s="337"/>
      <c r="UEV954" s="337"/>
      <c r="UEW954" s="337"/>
      <c r="UEX954" s="337"/>
      <c r="UEY954" s="337"/>
      <c r="UEZ954" s="337"/>
      <c r="UFA954" s="337"/>
      <c r="UFB954" s="337"/>
      <c r="UFC954" s="337"/>
      <c r="UFD954" s="337"/>
      <c r="UFE954" s="337"/>
      <c r="UFF954" s="337"/>
      <c r="UFG954" s="337"/>
      <c r="UFH954" s="337"/>
      <c r="UFI954" s="337"/>
      <c r="UFJ954" s="337"/>
      <c r="UFK954" s="337"/>
      <c r="UFL954" s="337"/>
      <c r="UFM954" s="337"/>
      <c r="UFN954" s="337"/>
      <c r="UFO954" s="337"/>
      <c r="UFP954" s="337"/>
      <c r="UFQ954" s="337"/>
      <c r="UFR954" s="337"/>
      <c r="UFS954" s="337"/>
      <c r="UFT954" s="337"/>
      <c r="UFU954" s="337"/>
      <c r="UFV954" s="337"/>
      <c r="UFW954" s="337"/>
      <c r="UFX954" s="337"/>
      <c r="UFY954" s="337"/>
      <c r="UFZ954" s="337"/>
      <c r="UGA954" s="337"/>
      <c r="UGB954" s="337"/>
      <c r="UGC954" s="337"/>
      <c r="UGD954" s="337"/>
      <c r="UGE954" s="337"/>
      <c r="UGF954" s="337"/>
      <c r="UGG954" s="337"/>
      <c r="UGH954" s="337"/>
      <c r="UGI954" s="337"/>
      <c r="UGJ954" s="337"/>
      <c r="UGK954" s="337"/>
      <c r="UGL954" s="337"/>
      <c r="UGM954" s="337"/>
      <c r="UGN954" s="337"/>
      <c r="UGO954" s="337"/>
      <c r="UGP954" s="337"/>
      <c r="UGQ954" s="337"/>
      <c r="UGR954" s="337"/>
      <c r="UGS954" s="337"/>
      <c r="UGT954" s="337"/>
      <c r="UGU954" s="337"/>
      <c r="UGV954" s="337"/>
      <c r="UGW954" s="337"/>
      <c r="UGX954" s="337"/>
      <c r="UGY954" s="337"/>
      <c r="UGZ954" s="337"/>
      <c r="UHA954" s="337"/>
      <c r="UHB954" s="337"/>
      <c r="UHC954" s="337"/>
      <c r="UHD954" s="337"/>
      <c r="UHE954" s="337"/>
      <c r="UHF954" s="337"/>
      <c r="UHG954" s="337"/>
      <c r="UHH954" s="337"/>
      <c r="UHI954" s="337"/>
      <c r="UHJ954" s="337"/>
      <c r="UHK954" s="337"/>
      <c r="UHL954" s="337"/>
      <c r="UHM954" s="337"/>
      <c r="UHN954" s="337"/>
      <c r="UHO954" s="337"/>
      <c r="UHP954" s="337"/>
      <c r="UHQ954" s="337"/>
      <c r="UHR954" s="337"/>
      <c r="UHS954" s="337"/>
      <c r="UHT954" s="337"/>
      <c r="UHU954" s="337"/>
      <c r="UHV954" s="337"/>
      <c r="UHW954" s="337"/>
      <c r="UHX954" s="337"/>
      <c r="UHY954" s="337"/>
      <c r="UHZ954" s="337"/>
      <c r="UIA954" s="337"/>
      <c r="UIB954" s="337"/>
      <c r="UIC954" s="337"/>
      <c r="UID954" s="337"/>
      <c r="UIE954" s="337"/>
      <c r="UIF954" s="337"/>
      <c r="UIG954" s="337"/>
      <c r="UIH954" s="337"/>
      <c r="UII954" s="337"/>
      <c r="UIJ954" s="337"/>
      <c r="UIK954" s="337"/>
      <c r="UIL954" s="337"/>
      <c r="UIM954" s="337"/>
      <c r="UIN954" s="337"/>
      <c r="UIO954" s="337"/>
      <c r="UIP954" s="337"/>
      <c r="UIQ954" s="337"/>
      <c r="UIR954" s="337"/>
      <c r="UIS954" s="337"/>
      <c r="UIT954" s="337"/>
      <c r="UIU954" s="337"/>
      <c r="UIV954" s="337"/>
      <c r="UIW954" s="337"/>
      <c r="UIX954" s="337"/>
      <c r="UIY954" s="337"/>
      <c r="UIZ954" s="337"/>
      <c r="UJA954" s="337"/>
      <c r="UJB954" s="337"/>
      <c r="UJC954" s="337"/>
      <c r="UJD954" s="337"/>
      <c r="UJE954" s="337"/>
      <c r="UJF954" s="337"/>
      <c r="UJG954" s="337"/>
      <c r="UJH954" s="337"/>
      <c r="UJI954" s="337"/>
      <c r="UJJ954" s="337"/>
      <c r="UJK954" s="337"/>
      <c r="UJL954" s="337"/>
      <c r="UJM954" s="337"/>
      <c r="UJN954" s="337"/>
      <c r="UJO954" s="337"/>
      <c r="UJP954" s="337"/>
      <c r="UJQ954" s="337"/>
      <c r="UJR954" s="337"/>
      <c r="UJS954" s="337"/>
      <c r="UJT954" s="337"/>
      <c r="UJU954" s="337"/>
      <c r="UJV954" s="337"/>
      <c r="UJW954" s="337"/>
      <c r="UJX954" s="337"/>
      <c r="UJY954" s="337"/>
      <c r="UJZ954" s="337"/>
      <c r="UKA954" s="337"/>
      <c r="UKB954" s="337"/>
      <c r="UKC954" s="337"/>
      <c r="UKD954" s="337"/>
      <c r="UKE954" s="337"/>
      <c r="UKF954" s="337"/>
      <c r="UKG954" s="337"/>
      <c r="UKH954" s="337"/>
      <c r="UKI954" s="337"/>
      <c r="UKJ954" s="337"/>
      <c r="UKK954" s="337"/>
      <c r="UKL954" s="337"/>
      <c r="UKM954" s="337"/>
      <c r="UKN954" s="337"/>
      <c r="UKO954" s="337"/>
      <c r="UKP954" s="337"/>
      <c r="UKQ954" s="337"/>
      <c r="UKR954" s="337"/>
      <c r="UKS954" s="337"/>
      <c r="UKT954" s="337"/>
      <c r="UKU954" s="337"/>
      <c r="UKV954" s="337"/>
      <c r="UKW954" s="337"/>
      <c r="UKX954" s="337"/>
      <c r="UKY954" s="337"/>
      <c r="UKZ954" s="337"/>
      <c r="ULA954" s="337"/>
      <c r="ULB954" s="337"/>
      <c r="ULC954" s="337"/>
      <c r="ULD954" s="337"/>
      <c r="ULE954" s="337"/>
      <c r="ULF954" s="337"/>
      <c r="ULG954" s="337"/>
      <c r="ULH954" s="337"/>
      <c r="ULI954" s="337"/>
      <c r="ULJ954" s="337"/>
      <c r="ULK954" s="337"/>
      <c r="ULL954" s="337"/>
      <c r="ULM954" s="337"/>
      <c r="ULN954" s="337"/>
      <c r="ULO954" s="337"/>
      <c r="ULP954" s="337"/>
      <c r="ULQ954" s="337"/>
      <c r="ULR954" s="337"/>
      <c r="ULS954" s="337"/>
      <c r="ULT954" s="337"/>
      <c r="ULU954" s="337"/>
      <c r="ULV954" s="337"/>
      <c r="ULW954" s="337"/>
      <c r="ULX954" s="337"/>
      <c r="ULY954" s="337"/>
      <c r="ULZ954" s="337"/>
      <c r="UMA954" s="337"/>
      <c r="UMB954" s="337"/>
      <c r="UMC954" s="337"/>
      <c r="UMD954" s="337"/>
      <c r="UME954" s="337"/>
      <c r="UMF954" s="337"/>
      <c r="UMG954" s="337"/>
      <c r="UMH954" s="337"/>
      <c r="UMI954" s="337"/>
      <c r="UMJ954" s="337"/>
      <c r="UMK954" s="337"/>
      <c r="UML954" s="337"/>
      <c r="UMM954" s="337"/>
      <c r="UMN954" s="337"/>
      <c r="UMO954" s="337"/>
      <c r="UMP954" s="337"/>
      <c r="UMQ954" s="337"/>
      <c r="UMR954" s="337"/>
      <c r="UMS954" s="337"/>
      <c r="UMT954" s="337"/>
      <c r="UMU954" s="337"/>
      <c r="UMV954" s="337"/>
      <c r="UMW954" s="337"/>
      <c r="UMX954" s="337"/>
      <c r="UMY954" s="337"/>
      <c r="UMZ954" s="337"/>
      <c r="UNA954" s="337"/>
      <c r="UNB954" s="337"/>
      <c r="UNC954" s="337"/>
      <c r="UND954" s="337"/>
      <c r="UNE954" s="337"/>
      <c r="UNF954" s="337"/>
      <c r="UNG954" s="337"/>
      <c r="UNH954" s="337"/>
      <c r="UNI954" s="337"/>
      <c r="UNJ954" s="337"/>
      <c r="UNK954" s="337"/>
      <c r="UNL954" s="337"/>
      <c r="UNM954" s="337"/>
      <c r="UNN954" s="337"/>
      <c r="UNO954" s="337"/>
      <c r="UNP954" s="337"/>
      <c r="UNQ954" s="337"/>
      <c r="UNR954" s="337"/>
      <c r="UNS954" s="337"/>
      <c r="UNT954" s="337"/>
      <c r="UNU954" s="337"/>
      <c r="UNV954" s="337"/>
      <c r="UNW954" s="337"/>
      <c r="UNX954" s="337"/>
      <c r="UNY954" s="337"/>
      <c r="UNZ954" s="337"/>
      <c r="UOA954" s="337"/>
      <c r="UOB954" s="337"/>
      <c r="UOC954" s="337"/>
      <c r="UOD954" s="337"/>
      <c r="UOE954" s="337"/>
      <c r="UOF954" s="337"/>
      <c r="UOG954" s="337"/>
      <c r="UOH954" s="337"/>
      <c r="UOI954" s="337"/>
      <c r="UOJ954" s="337"/>
      <c r="UOK954" s="337"/>
      <c r="UOL954" s="337"/>
      <c r="UOM954" s="337"/>
      <c r="UON954" s="337"/>
      <c r="UOO954" s="337"/>
      <c r="UOP954" s="337"/>
      <c r="UOQ954" s="337"/>
      <c r="UOR954" s="337"/>
      <c r="UOS954" s="337"/>
      <c r="UOT954" s="337"/>
      <c r="UOU954" s="337"/>
      <c r="UOV954" s="337"/>
      <c r="UOW954" s="337"/>
      <c r="UOX954" s="337"/>
      <c r="UOY954" s="337"/>
      <c r="UOZ954" s="337"/>
      <c r="UPA954" s="337"/>
      <c r="UPB954" s="337"/>
      <c r="UPC954" s="337"/>
      <c r="UPD954" s="337"/>
      <c r="UPE954" s="337"/>
      <c r="UPF954" s="337"/>
      <c r="UPG954" s="337"/>
      <c r="UPH954" s="337"/>
      <c r="UPI954" s="337"/>
      <c r="UPJ954" s="337"/>
      <c r="UPK954" s="337"/>
      <c r="UPL954" s="337"/>
      <c r="UPM954" s="337"/>
      <c r="UPN954" s="337"/>
      <c r="UPO954" s="337"/>
      <c r="UPP954" s="337"/>
      <c r="UPQ954" s="337"/>
      <c r="UPR954" s="337"/>
      <c r="UPS954" s="337"/>
      <c r="UPT954" s="337"/>
      <c r="UPU954" s="337"/>
      <c r="UPV954" s="337"/>
      <c r="UPW954" s="337"/>
      <c r="UPX954" s="337"/>
      <c r="UPY954" s="337"/>
      <c r="UPZ954" s="337"/>
      <c r="UQA954" s="337"/>
      <c r="UQB954" s="337"/>
      <c r="UQC954" s="337"/>
      <c r="UQD954" s="337"/>
      <c r="UQE954" s="337"/>
      <c r="UQF954" s="337"/>
      <c r="UQG954" s="337"/>
      <c r="UQH954" s="337"/>
      <c r="UQI954" s="337"/>
      <c r="UQJ954" s="337"/>
      <c r="UQK954" s="337"/>
      <c r="UQL954" s="337"/>
      <c r="UQM954" s="337"/>
      <c r="UQN954" s="337"/>
      <c r="UQO954" s="337"/>
      <c r="UQP954" s="337"/>
      <c r="UQQ954" s="337"/>
      <c r="UQR954" s="337"/>
      <c r="UQS954" s="337"/>
      <c r="UQT954" s="337"/>
      <c r="UQU954" s="337"/>
      <c r="UQV954" s="337"/>
      <c r="UQW954" s="337"/>
      <c r="UQX954" s="337"/>
      <c r="UQY954" s="337"/>
      <c r="UQZ954" s="337"/>
      <c r="URA954" s="337"/>
      <c r="URB954" s="337"/>
      <c r="URC954" s="337"/>
      <c r="URD954" s="337"/>
      <c r="URE954" s="337"/>
      <c r="URF954" s="337"/>
      <c r="URG954" s="337"/>
      <c r="URH954" s="337"/>
      <c r="URI954" s="337"/>
      <c r="URJ954" s="337"/>
      <c r="URK954" s="337"/>
      <c r="URL954" s="337"/>
      <c r="URM954" s="337"/>
      <c r="URN954" s="337"/>
      <c r="URO954" s="337"/>
      <c r="URP954" s="337"/>
      <c r="URQ954" s="337"/>
      <c r="URR954" s="337"/>
      <c r="URS954" s="337"/>
      <c r="URT954" s="337"/>
      <c r="URU954" s="337"/>
      <c r="URV954" s="337"/>
      <c r="URW954" s="337"/>
      <c r="URX954" s="337"/>
      <c r="URY954" s="337"/>
      <c r="URZ954" s="337"/>
      <c r="USA954" s="337"/>
      <c r="USB954" s="337"/>
      <c r="USC954" s="337"/>
      <c r="USD954" s="337"/>
      <c r="USE954" s="337"/>
      <c r="USF954" s="337"/>
      <c r="USG954" s="337"/>
      <c r="USH954" s="337"/>
      <c r="USI954" s="337"/>
      <c r="USJ954" s="337"/>
      <c r="USK954" s="337"/>
      <c r="USL954" s="337"/>
      <c r="USM954" s="337"/>
      <c r="USN954" s="337"/>
      <c r="USO954" s="337"/>
      <c r="USP954" s="337"/>
      <c r="USQ954" s="337"/>
      <c r="USR954" s="337"/>
      <c r="USS954" s="337"/>
      <c r="UST954" s="337"/>
      <c r="USU954" s="337"/>
      <c r="USV954" s="337"/>
      <c r="USW954" s="337"/>
      <c r="USX954" s="337"/>
      <c r="USY954" s="337"/>
      <c r="USZ954" s="337"/>
      <c r="UTA954" s="337"/>
      <c r="UTB954" s="337"/>
      <c r="UTC954" s="337"/>
      <c r="UTD954" s="337"/>
      <c r="UTE954" s="337"/>
      <c r="UTF954" s="337"/>
      <c r="UTG954" s="337"/>
      <c r="UTH954" s="337"/>
      <c r="UTI954" s="337"/>
      <c r="UTJ954" s="337"/>
      <c r="UTK954" s="337"/>
      <c r="UTL954" s="337"/>
      <c r="UTM954" s="337"/>
      <c r="UTN954" s="337"/>
      <c r="UTO954" s="337"/>
      <c r="UTP954" s="337"/>
      <c r="UTQ954" s="337"/>
      <c r="UTR954" s="337"/>
      <c r="UTS954" s="337"/>
      <c r="UTT954" s="337"/>
      <c r="UTU954" s="337"/>
      <c r="UTV954" s="337"/>
      <c r="UTW954" s="337"/>
      <c r="UTX954" s="337"/>
      <c r="UTY954" s="337"/>
      <c r="UTZ954" s="337"/>
      <c r="UUA954" s="337"/>
      <c r="UUB954" s="337"/>
      <c r="UUC954" s="337"/>
      <c r="UUD954" s="337"/>
      <c r="UUE954" s="337"/>
      <c r="UUF954" s="337"/>
      <c r="UUG954" s="337"/>
      <c r="UUH954" s="337"/>
      <c r="UUI954" s="337"/>
      <c r="UUJ954" s="337"/>
      <c r="UUK954" s="337"/>
      <c r="UUL954" s="337"/>
      <c r="UUM954" s="337"/>
      <c r="UUN954" s="337"/>
      <c r="UUO954" s="337"/>
      <c r="UUP954" s="337"/>
      <c r="UUQ954" s="337"/>
      <c r="UUR954" s="337"/>
      <c r="UUS954" s="337"/>
      <c r="UUT954" s="337"/>
      <c r="UUU954" s="337"/>
      <c r="UUV954" s="337"/>
      <c r="UUW954" s="337"/>
      <c r="UUX954" s="337"/>
      <c r="UUY954" s="337"/>
      <c r="UUZ954" s="337"/>
      <c r="UVA954" s="337"/>
      <c r="UVB954" s="337"/>
      <c r="UVC954" s="337"/>
      <c r="UVD954" s="337"/>
      <c r="UVE954" s="337"/>
      <c r="UVF954" s="337"/>
      <c r="UVG954" s="337"/>
      <c r="UVH954" s="337"/>
      <c r="UVI954" s="337"/>
      <c r="UVJ954" s="337"/>
      <c r="UVK954" s="337"/>
      <c r="UVL954" s="337"/>
      <c r="UVM954" s="337"/>
      <c r="UVN954" s="337"/>
      <c r="UVO954" s="337"/>
      <c r="UVP954" s="337"/>
      <c r="UVQ954" s="337"/>
      <c r="UVR954" s="337"/>
      <c r="UVS954" s="337"/>
      <c r="UVT954" s="337"/>
      <c r="UVU954" s="337"/>
      <c r="UVV954" s="337"/>
      <c r="UVW954" s="337"/>
      <c r="UVX954" s="337"/>
      <c r="UVY954" s="337"/>
      <c r="UVZ954" s="337"/>
      <c r="UWA954" s="337"/>
      <c r="UWB954" s="337"/>
      <c r="UWC954" s="337"/>
      <c r="UWD954" s="337"/>
      <c r="UWE954" s="337"/>
      <c r="UWF954" s="337"/>
      <c r="UWG954" s="337"/>
      <c r="UWH954" s="337"/>
      <c r="UWI954" s="337"/>
      <c r="UWJ954" s="337"/>
      <c r="UWK954" s="337"/>
      <c r="UWL954" s="337"/>
      <c r="UWM954" s="337"/>
      <c r="UWN954" s="337"/>
      <c r="UWO954" s="337"/>
      <c r="UWP954" s="337"/>
      <c r="UWQ954" s="337"/>
      <c r="UWR954" s="337"/>
      <c r="UWS954" s="337"/>
      <c r="UWT954" s="337"/>
      <c r="UWU954" s="337"/>
      <c r="UWV954" s="337"/>
      <c r="UWW954" s="337"/>
      <c r="UWX954" s="337"/>
      <c r="UWY954" s="337"/>
      <c r="UWZ954" s="337"/>
      <c r="UXA954" s="337"/>
      <c r="UXB954" s="337"/>
      <c r="UXC954" s="337"/>
      <c r="UXD954" s="337"/>
      <c r="UXE954" s="337"/>
      <c r="UXF954" s="337"/>
      <c r="UXG954" s="337"/>
      <c r="UXH954" s="337"/>
      <c r="UXI954" s="337"/>
      <c r="UXJ954" s="337"/>
      <c r="UXK954" s="337"/>
      <c r="UXL954" s="337"/>
      <c r="UXM954" s="337"/>
      <c r="UXN954" s="337"/>
      <c r="UXO954" s="337"/>
      <c r="UXP954" s="337"/>
      <c r="UXQ954" s="337"/>
      <c r="UXR954" s="337"/>
      <c r="UXS954" s="337"/>
      <c r="UXT954" s="337"/>
      <c r="UXU954" s="337"/>
      <c r="UXV954" s="337"/>
      <c r="UXW954" s="337"/>
      <c r="UXX954" s="337"/>
      <c r="UXY954" s="337"/>
      <c r="UXZ954" s="337"/>
      <c r="UYA954" s="337"/>
      <c r="UYB954" s="337"/>
      <c r="UYC954" s="337"/>
      <c r="UYD954" s="337"/>
      <c r="UYE954" s="337"/>
      <c r="UYF954" s="337"/>
      <c r="UYG954" s="337"/>
      <c r="UYH954" s="337"/>
      <c r="UYI954" s="337"/>
      <c r="UYJ954" s="337"/>
      <c r="UYK954" s="337"/>
      <c r="UYL954" s="337"/>
      <c r="UYM954" s="337"/>
      <c r="UYN954" s="337"/>
      <c r="UYO954" s="337"/>
      <c r="UYP954" s="337"/>
      <c r="UYQ954" s="337"/>
      <c r="UYR954" s="337"/>
      <c r="UYS954" s="337"/>
      <c r="UYT954" s="337"/>
      <c r="UYU954" s="337"/>
      <c r="UYV954" s="337"/>
      <c r="UYW954" s="337"/>
      <c r="UYX954" s="337"/>
      <c r="UYY954" s="337"/>
      <c r="UYZ954" s="337"/>
      <c r="UZA954" s="337"/>
      <c r="UZB954" s="337"/>
      <c r="UZC954" s="337"/>
      <c r="UZD954" s="337"/>
      <c r="UZE954" s="337"/>
      <c r="UZF954" s="337"/>
      <c r="UZG954" s="337"/>
      <c r="UZH954" s="337"/>
      <c r="UZI954" s="337"/>
      <c r="UZJ954" s="337"/>
      <c r="UZK954" s="337"/>
      <c r="UZL954" s="337"/>
      <c r="UZM954" s="337"/>
      <c r="UZN954" s="337"/>
      <c r="UZO954" s="337"/>
      <c r="UZP954" s="337"/>
      <c r="UZQ954" s="337"/>
      <c r="UZR954" s="337"/>
      <c r="UZS954" s="337"/>
      <c r="UZT954" s="337"/>
      <c r="UZU954" s="337"/>
      <c r="UZV954" s="337"/>
      <c r="UZW954" s="337"/>
      <c r="UZX954" s="337"/>
      <c r="UZY954" s="337"/>
      <c r="UZZ954" s="337"/>
      <c r="VAA954" s="337"/>
      <c r="VAB954" s="337"/>
      <c r="VAC954" s="337"/>
      <c r="VAD954" s="337"/>
      <c r="VAE954" s="337"/>
      <c r="VAF954" s="337"/>
      <c r="VAG954" s="337"/>
      <c r="VAH954" s="337"/>
      <c r="VAI954" s="337"/>
      <c r="VAJ954" s="337"/>
      <c r="VAK954" s="337"/>
      <c r="VAL954" s="337"/>
      <c r="VAM954" s="337"/>
      <c r="VAN954" s="337"/>
      <c r="VAO954" s="337"/>
      <c r="VAP954" s="337"/>
      <c r="VAQ954" s="337"/>
      <c r="VAR954" s="337"/>
      <c r="VAS954" s="337"/>
      <c r="VAT954" s="337"/>
      <c r="VAU954" s="337"/>
      <c r="VAV954" s="337"/>
      <c r="VAW954" s="337"/>
      <c r="VAX954" s="337"/>
      <c r="VAY954" s="337"/>
      <c r="VAZ954" s="337"/>
      <c r="VBA954" s="337"/>
      <c r="VBB954" s="337"/>
      <c r="VBC954" s="337"/>
      <c r="VBD954" s="337"/>
      <c r="VBE954" s="337"/>
      <c r="VBF954" s="337"/>
      <c r="VBG954" s="337"/>
      <c r="VBH954" s="337"/>
      <c r="VBI954" s="337"/>
      <c r="VBJ954" s="337"/>
      <c r="VBK954" s="337"/>
      <c r="VBL954" s="337"/>
      <c r="VBM954" s="337"/>
      <c r="VBN954" s="337"/>
      <c r="VBO954" s="337"/>
      <c r="VBP954" s="337"/>
      <c r="VBQ954" s="337"/>
      <c r="VBR954" s="337"/>
      <c r="VBS954" s="337"/>
      <c r="VBT954" s="337"/>
      <c r="VBU954" s="337"/>
      <c r="VBV954" s="337"/>
      <c r="VBW954" s="337"/>
      <c r="VBX954" s="337"/>
      <c r="VBY954" s="337"/>
      <c r="VBZ954" s="337"/>
      <c r="VCA954" s="337"/>
      <c r="VCB954" s="337"/>
      <c r="VCC954" s="337"/>
      <c r="VCD954" s="337"/>
      <c r="VCE954" s="337"/>
      <c r="VCF954" s="337"/>
      <c r="VCG954" s="337"/>
      <c r="VCH954" s="337"/>
      <c r="VCI954" s="337"/>
      <c r="VCJ954" s="337"/>
      <c r="VCK954" s="337"/>
      <c r="VCL954" s="337"/>
      <c r="VCM954" s="337"/>
      <c r="VCN954" s="337"/>
      <c r="VCO954" s="337"/>
      <c r="VCP954" s="337"/>
      <c r="VCQ954" s="337"/>
      <c r="VCR954" s="337"/>
      <c r="VCS954" s="337"/>
      <c r="VCT954" s="337"/>
      <c r="VCU954" s="337"/>
      <c r="VCV954" s="337"/>
      <c r="VCW954" s="337"/>
      <c r="VCX954" s="337"/>
      <c r="VCY954" s="337"/>
      <c r="VCZ954" s="337"/>
      <c r="VDA954" s="337"/>
      <c r="VDB954" s="337"/>
      <c r="VDC954" s="337"/>
      <c r="VDD954" s="337"/>
      <c r="VDE954" s="337"/>
      <c r="VDF954" s="337"/>
      <c r="VDG954" s="337"/>
      <c r="VDH954" s="337"/>
      <c r="VDI954" s="337"/>
      <c r="VDJ954" s="337"/>
      <c r="VDK954" s="337"/>
      <c r="VDL954" s="337"/>
      <c r="VDM954" s="337"/>
      <c r="VDN954" s="337"/>
      <c r="VDO954" s="337"/>
      <c r="VDP954" s="337"/>
      <c r="VDQ954" s="337"/>
      <c r="VDR954" s="337"/>
      <c r="VDS954" s="337"/>
      <c r="VDT954" s="337"/>
      <c r="VDU954" s="337"/>
      <c r="VDV954" s="337"/>
      <c r="VDW954" s="337"/>
      <c r="VDX954" s="337"/>
      <c r="VDY954" s="337"/>
      <c r="VDZ954" s="337"/>
      <c r="VEA954" s="337"/>
      <c r="VEB954" s="337"/>
      <c r="VEC954" s="337"/>
      <c r="VED954" s="337"/>
      <c r="VEE954" s="337"/>
      <c r="VEF954" s="337"/>
      <c r="VEG954" s="337"/>
      <c r="VEH954" s="337"/>
      <c r="VEI954" s="337"/>
      <c r="VEJ954" s="337"/>
      <c r="VEK954" s="337"/>
      <c r="VEL954" s="337"/>
      <c r="VEM954" s="337"/>
      <c r="VEN954" s="337"/>
      <c r="VEO954" s="337"/>
      <c r="VEP954" s="337"/>
      <c r="VEQ954" s="337"/>
      <c r="VER954" s="337"/>
      <c r="VES954" s="337"/>
      <c r="VET954" s="337"/>
      <c r="VEU954" s="337"/>
      <c r="VEV954" s="337"/>
      <c r="VEW954" s="337"/>
      <c r="VEX954" s="337"/>
      <c r="VEY954" s="337"/>
      <c r="VEZ954" s="337"/>
      <c r="VFA954" s="337"/>
      <c r="VFB954" s="337"/>
      <c r="VFC954" s="337"/>
      <c r="VFD954" s="337"/>
      <c r="VFE954" s="337"/>
      <c r="VFF954" s="337"/>
      <c r="VFG954" s="337"/>
      <c r="VFH954" s="337"/>
      <c r="VFI954" s="337"/>
      <c r="VFJ954" s="337"/>
      <c r="VFK954" s="337"/>
      <c r="VFL954" s="337"/>
      <c r="VFM954" s="337"/>
      <c r="VFN954" s="337"/>
      <c r="VFO954" s="337"/>
      <c r="VFP954" s="337"/>
      <c r="VFQ954" s="337"/>
      <c r="VFR954" s="337"/>
      <c r="VFS954" s="337"/>
      <c r="VFT954" s="337"/>
      <c r="VFU954" s="337"/>
      <c r="VFV954" s="337"/>
      <c r="VFW954" s="337"/>
      <c r="VFX954" s="337"/>
      <c r="VFY954" s="337"/>
      <c r="VFZ954" s="337"/>
      <c r="VGA954" s="337"/>
      <c r="VGB954" s="337"/>
      <c r="VGC954" s="337"/>
      <c r="VGD954" s="337"/>
      <c r="VGE954" s="337"/>
      <c r="VGF954" s="337"/>
      <c r="VGG954" s="337"/>
      <c r="VGH954" s="337"/>
      <c r="VGI954" s="337"/>
      <c r="VGJ954" s="337"/>
      <c r="VGK954" s="337"/>
      <c r="VGL954" s="337"/>
      <c r="VGM954" s="337"/>
      <c r="VGN954" s="337"/>
      <c r="VGO954" s="337"/>
      <c r="VGP954" s="337"/>
      <c r="VGQ954" s="337"/>
      <c r="VGR954" s="337"/>
      <c r="VGS954" s="337"/>
      <c r="VGT954" s="337"/>
      <c r="VGU954" s="337"/>
      <c r="VGV954" s="337"/>
      <c r="VGW954" s="337"/>
      <c r="VGX954" s="337"/>
      <c r="VGY954" s="337"/>
      <c r="VGZ954" s="337"/>
      <c r="VHA954" s="337"/>
      <c r="VHB954" s="337"/>
      <c r="VHC954" s="337"/>
      <c r="VHD954" s="337"/>
      <c r="VHE954" s="337"/>
      <c r="VHF954" s="337"/>
      <c r="VHG954" s="337"/>
      <c r="VHH954" s="337"/>
      <c r="VHI954" s="337"/>
      <c r="VHJ954" s="337"/>
      <c r="VHK954" s="337"/>
      <c r="VHL954" s="337"/>
      <c r="VHM954" s="337"/>
      <c r="VHN954" s="337"/>
      <c r="VHO954" s="337"/>
      <c r="VHP954" s="337"/>
      <c r="VHQ954" s="337"/>
      <c r="VHR954" s="337"/>
      <c r="VHS954" s="337"/>
      <c r="VHT954" s="337"/>
      <c r="VHU954" s="337"/>
      <c r="VHV954" s="337"/>
      <c r="VHW954" s="337"/>
      <c r="VHX954" s="337"/>
      <c r="VHY954" s="337"/>
      <c r="VHZ954" s="337"/>
      <c r="VIA954" s="337"/>
      <c r="VIB954" s="337"/>
      <c r="VIC954" s="337"/>
      <c r="VID954" s="337"/>
      <c r="VIE954" s="337"/>
      <c r="VIF954" s="337"/>
      <c r="VIG954" s="337"/>
      <c r="VIH954" s="337"/>
      <c r="VII954" s="337"/>
      <c r="VIJ954" s="337"/>
      <c r="VIK954" s="337"/>
      <c r="VIL954" s="337"/>
      <c r="VIM954" s="337"/>
      <c r="VIN954" s="337"/>
      <c r="VIO954" s="337"/>
      <c r="VIP954" s="337"/>
      <c r="VIQ954" s="337"/>
      <c r="VIR954" s="337"/>
      <c r="VIS954" s="337"/>
      <c r="VIT954" s="337"/>
      <c r="VIU954" s="337"/>
      <c r="VIV954" s="337"/>
      <c r="VIW954" s="337"/>
      <c r="VIX954" s="337"/>
      <c r="VIY954" s="337"/>
      <c r="VIZ954" s="337"/>
      <c r="VJA954" s="337"/>
      <c r="VJB954" s="337"/>
      <c r="VJC954" s="337"/>
      <c r="VJD954" s="337"/>
      <c r="VJE954" s="337"/>
      <c r="VJF954" s="337"/>
      <c r="VJG954" s="337"/>
      <c r="VJH954" s="337"/>
      <c r="VJI954" s="337"/>
      <c r="VJJ954" s="337"/>
      <c r="VJK954" s="337"/>
      <c r="VJL954" s="337"/>
      <c r="VJM954" s="337"/>
      <c r="VJN954" s="337"/>
      <c r="VJO954" s="337"/>
      <c r="VJP954" s="337"/>
      <c r="VJQ954" s="337"/>
      <c r="VJR954" s="337"/>
      <c r="VJS954" s="337"/>
      <c r="VJT954" s="337"/>
      <c r="VJU954" s="337"/>
      <c r="VJV954" s="337"/>
      <c r="VJW954" s="337"/>
      <c r="VJX954" s="337"/>
      <c r="VJY954" s="337"/>
      <c r="VJZ954" s="337"/>
      <c r="VKA954" s="337"/>
      <c r="VKB954" s="337"/>
      <c r="VKC954" s="337"/>
      <c r="VKD954" s="337"/>
      <c r="VKE954" s="337"/>
      <c r="VKF954" s="337"/>
      <c r="VKG954" s="337"/>
      <c r="VKH954" s="337"/>
      <c r="VKI954" s="337"/>
      <c r="VKJ954" s="337"/>
      <c r="VKK954" s="337"/>
      <c r="VKL954" s="337"/>
      <c r="VKM954" s="337"/>
      <c r="VKN954" s="337"/>
      <c r="VKO954" s="337"/>
      <c r="VKP954" s="337"/>
      <c r="VKQ954" s="337"/>
      <c r="VKR954" s="337"/>
      <c r="VKS954" s="337"/>
      <c r="VKT954" s="337"/>
      <c r="VKU954" s="337"/>
      <c r="VKV954" s="337"/>
      <c r="VKW954" s="337"/>
      <c r="VKX954" s="337"/>
      <c r="VKY954" s="337"/>
      <c r="VKZ954" s="337"/>
      <c r="VLA954" s="337"/>
      <c r="VLB954" s="337"/>
      <c r="VLC954" s="337"/>
      <c r="VLD954" s="337"/>
      <c r="VLE954" s="337"/>
      <c r="VLF954" s="337"/>
      <c r="VLG954" s="337"/>
      <c r="VLH954" s="337"/>
      <c r="VLI954" s="337"/>
      <c r="VLJ954" s="337"/>
      <c r="VLK954" s="337"/>
      <c r="VLL954" s="337"/>
      <c r="VLM954" s="337"/>
      <c r="VLN954" s="337"/>
      <c r="VLO954" s="337"/>
      <c r="VLP954" s="337"/>
      <c r="VLQ954" s="337"/>
      <c r="VLR954" s="337"/>
      <c r="VLS954" s="337"/>
      <c r="VLT954" s="337"/>
      <c r="VLU954" s="337"/>
      <c r="VLV954" s="337"/>
      <c r="VLW954" s="337"/>
      <c r="VLX954" s="337"/>
      <c r="VLY954" s="337"/>
      <c r="VLZ954" s="337"/>
      <c r="VMA954" s="337"/>
      <c r="VMB954" s="337"/>
      <c r="VMC954" s="337"/>
      <c r="VMD954" s="337"/>
      <c r="VME954" s="337"/>
      <c r="VMF954" s="337"/>
      <c r="VMG954" s="337"/>
      <c r="VMH954" s="337"/>
      <c r="VMI954" s="337"/>
      <c r="VMJ954" s="337"/>
      <c r="VMK954" s="337"/>
      <c r="VML954" s="337"/>
      <c r="VMM954" s="337"/>
      <c r="VMN954" s="337"/>
      <c r="VMO954" s="337"/>
      <c r="VMP954" s="337"/>
      <c r="VMQ954" s="337"/>
      <c r="VMR954" s="337"/>
      <c r="VMS954" s="337"/>
      <c r="VMT954" s="337"/>
      <c r="VMU954" s="337"/>
      <c r="VMV954" s="337"/>
      <c r="VMW954" s="337"/>
      <c r="VMX954" s="337"/>
      <c r="VMY954" s="337"/>
      <c r="VMZ954" s="337"/>
      <c r="VNA954" s="337"/>
      <c r="VNB954" s="337"/>
      <c r="VNC954" s="337"/>
      <c r="VND954" s="337"/>
      <c r="VNE954" s="337"/>
      <c r="VNF954" s="337"/>
      <c r="VNG954" s="337"/>
      <c r="VNH954" s="337"/>
      <c r="VNI954" s="337"/>
      <c r="VNJ954" s="337"/>
      <c r="VNK954" s="337"/>
      <c r="VNL954" s="337"/>
      <c r="VNM954" s="337"/>
      <c r="VNN954" s="337"/>
      <c r="VNO954" s="337"/>
      <c r="VNP954" s="337"/>
      <c r="VNQ954" s="337"/>
      <c r="VNR954" s="337"/>
      <c r="VNS954" s="337"/>
      <c r="VNT954" s="337"/>
      <c r="VNU954" s="337"/>
      <c r="VNV954" s="337"/>
      <c r="VNW954" s="337"/>
      <c r="VNX954" s="337"/>
      <c r="VNY954" s="337"/>
      <c r="VNZ954" s="337"/>
      <c r="VOA954" s="337"/>
      <c r="VOB954" s="337"/>
      <c r="VOC954" s="337"/>
      <c r="VOD954" s="337"/>
      <c r="VOE954" s="337"/>
      <c r="VOF954" s="337"/>
      <c r="VOG954" s="337"/>
      <c r="VOH954" s="337"/>
      <c r="VOI954" s="337"/>
      <c r="VOJ954" s="337"/>
      <c r="VOK954" s="337"/>
      <c r="VOL954" s="337"/>
      <c r="VOM954" s="337"/>
      <c r="VON954" s="337"/>
      <c r="VOO954" s="337"/>
      <c r="VOP954" s="337"/>
      <c r="VOQ954" s="337"/>
      <c r="VOR954" s="337"/>
      <c r="VOS954" s="337"/>
      <c r="VOT954" s="337"/>
      <c r="VOU954" s="337"/>
      <c r="VOV954" s="337"/>
      <c r="VOW954" s="337"/>
      <c r="VOX954" s="337"/>
      <c r="VOY954" s="337"/>
      <c r="VOZ954" s="337"/>
      <c r="VPA954" s="337"/>
      <c r="VPB954" s="337"/>
      <c r="VPC954" s="337"/>
      <c r="VPD954" s="337"/>
      <c r="VPE954" s="337"/>
      <c r="VPF954" s="337"/>
      <c r="VPG954" s="337"/>
      <c r="VPH954" s="337"/>
      <c r="VPI954" s="337"/>
      <c r="VPJ954" s="337"/>
      <c r="VPK954" s="337"/>
      <c r="VPL954" s="337"/>
      <c r="VPM954" s="337"/>
      <c r="VPN954" s="337"/>
      <c r="VPO954" s="337"/>
      <c r="VPP954" s="337"/>
      <c r="VPQ954" s="337"/>
      <c r="VPR954" s="337"/>
      <c r="VPS954" s="337"/>
      <c r="VPT954" s="337"/>
      <c r="VPU954" s="337"/>
      <c r="VPV954" s="337"/>
      <c r="VPW954" s="337"/>
      <c r="VPX954" s="337"/>
      <c r="VPY954" s="337"/>
      <c r="VPZ954" s="337"/>
      <c r="VQA954" s="337"/>
      <c r="VQB954" s="337"/>
      <c r="VQC954" s="337"/>
      <c r="VQD954" s="337"/>
      <c r="VQE954" s="337"/>
      <c r="VQF954" s="337"/>
      <c r="VQG954" s="337"/>
      <c r="VQH954" s="337"/>
      <c r="VQI954" s="337"/>
      <c r="VQJ954" s="337"/>
      <c r="VQK954" s="337"/>
      <c r="VQL954" s="337"/>
      <c r="VQM954" s="337"/>
      <c r="VQN954" s="337"/>
      <c r="VQO954" s="337"/>
      <c r="VQP954" s="337"/>
      <c r="VQQ954" s="337"/>
      <c r="VQR954" s="337"/>
      <c r="VQS954" s="337"/>
      <c r="VQT954" s="337"/>
      <c r="VQU954" s="337"/>
      <c r="VQV954" s="337"/>
      <c r="VQW954" s="337"/>
      <c r="VQX954" s="337"/>
      <c r="VQY954" s="337"/>
      <c r="VQZ954" s="337"/>
      <c r="VRA954" s="337"/>
      <c r="VRB954" s="337"/>
      <c r="VRC954" s="337"/>
      <c r="VRD954" s="337"/>
      <c r="VRE954" s="337"/>
      <c r="VRF954" s="337"/>
      <c r="VRG954" s="337"/>
      <c r="VRH954" s="337"/>
      <c r="VRI954" s="337"/>
      <c r="VRJ954" s="337"/>
      <c r="VRK954" s="337"/>
      <c r="VRL954" s="337"/>
      <c r="VRM954" s="337"/>
      <c r="VRN954" s="337"/>
      <c r="VRO954" s="337"/>
      <c r="VRP954" s="337"/>
      <c r="VRQ954" s="337"/>
      <c r="VRR954" s="337"/>
      <c r="VRS954" s="337"/>
      <c r="VRT954" s="337"/>
      <c r="VRU954" s="337"/>
      <c r="VRV954" s="337"/>
      <c r="VRW954" s="337"/>
      <c r="VRX954" s="337"/>
      <c r="VRY954" s="337"/>
      <c r="VRZ954" s="337"/>
      <c r="VSA954" s="337"/>
      <c r="VSB954" s="337"/>
      <c r="VSC954" s="337"/>
      <c r="VSD954" s="337"/>
      <c r="VSE954" s="337"/>
      <c r="VSF954" s="337"/>
      <c r="VSG954" s="337"/>
      <c r="VSH954" s="337"/>
      <c r="VSI954" s="337"/>
      <c r="VSJ954" s="337"/>
      <c r="VSK954" s="337"/>
      <c r="VSL954" s="337"/>
      <c r="VSM954" s="337"/>
      <c r="VSN954" s="337"/>
      <c r="VSO954" s="337"/>
      <c r="VSP954" s="337"/>
      <c r="VSQ954" s="337"/>
      <c r="VSR954" s="337"/>
      <c r="VSS954" s="337"/>
      <c r="VST954" s="337"/>
      <c r="VSU954" s="337"/>
      <c r="VSV954" s="337"/>
      <c r="VSW954" s="337"/>
      <c r="VSX954" s="337"/>
      <c r="VSY954" s="337"/>
      <c r="VSZ954" s="337"/>
      <c r="VTA954" s="337"/>
      <c r="VTB954" s="337"/>
      <c r="VTC954" s="337"/>
      <c r="VTD954" s="337"/>
      <c r="VTE954" s="337"/>
      <c r="VTF954" s="337"/>
      <c r="VTG954" s="337"/>
      <c r="VTH954" s="337"/>
      <c r="VTI954" s="337"/>
      <c r="VTJ954" s="337"/>
      <c r="VTK954" s="337"/>
      <c r="VTL954" s="337"/>
      <c r="VTM954" s="337"/>
      <c r="VTN954" s="337"/>
      <c r="VTO954" s="337"/>
      <c r="VTP954" s="337"/>
      <c r="VTQ954" s="337"/>
      <c r="VTR954" s="337"/>
      <c r="VTS954" s="337"/>
      <c r="VTT954" s="337"/>
      <c r="VTU954" s="337"/>
      <c r="VTV954" s="337"/>
      <c r="VTW954" s="337"/>
      <c r="VTX954" s="337"/>
      <c r="VTY954" s="337"/>
      <c r="VTZ954" s="337"/>
      <c r="VUA954" s="337"/>
      <c r="VUB954" s="337"/>
      <c r="VUC954" s="337"/>
      <c r="VUD954" s="337"/>
      <c r="VUE954" s="337"/>
      <c r="VUF954" s="337"/>
      <c r="VUG954" s="337"/>
      <c r="VUH954" s="337"/>
      <c r="VUI954" s="337"/>
      <c r="VUJ954" s="337"/>
      <c r="VUK954" s="337"/>
      <c r="VUL954" s="337"/>
      <c r="VUM954" s="337"/>
      <c r="VUN954" s="337"/>
      <c r="VUO954" s="337"/>
      <c r="VUP954" s="337"/>
      <c r="VUQ954" s="337"/>
      <c r="VUR954" s="337"/>
      <c r="VUS954" s="337"/>
      <c r="VUT954" s="337"/>
      <c r="VUU954" s="337"/>
      <c r="VUV954" s="337"/>
      <c r="VUW954" s="337"/>
      <c r="VUX954" s="337"/>
      <c r="VUY954" s="337"/>
      <c r="VUZ954" s="337"/>
      <c r="VVA954" s="337"/>
      <c r="VVB954" s="337"/>
      <c r="VVC954" s="337"/>
      <c r="VVD954" s="337"/>
      <c r="VVE954" s="337"/>
      <c r="VVF954" s="337"/>
      <c r="VVG954" s="337"/>
      <c r="VVH954" s="337"/>
      <c r="VVI954" s="337"/>
      <c r="VVJ954" s="337"/>
      <c r="VVK954" s="337"/>
      <c r="VVL954" s="337"/>
      <c r="VVM954" s="337"/>
      <c r="VVN954" s="337"/>
      <c r="VVO954" s="337"/>
      <c r="VVP954" s="337"/>
      <c r="VVQ954" s="337"/>
      <c r="VVR954" s="337"/>
      <c r="VVS954" s="337"/>
      <c r="VVT954" s="337"/>
      <c r="VVU954" s="337"/>
      <c r="VVV954" s="337"/>
      <c r="VVW954" s="337"/>
      <c r="VVX954" s="337"/>
      <c r="VVY954" s="337"/>
      <c r="VVZ954" s="337"/>
      <c r="VWA954" s="337"/>
      <c r="VWB954" s="337"/>
      <c r="VWC954" s="337"/>
      <c r="VWD954" s="337"/>
      <c r="VWE954" s="337"/>
      <c r="VWF954" s="337"/>
      <c r="VWG954" s="337"/>
      <c r="VWH954" s="337"/>
      <c r="VWI954" s="337"/>
      <c r="VWJ954" s="337"/>
      <c r="VWK954" s="337"/>
      <c r="VWL954" s="337"/>
      <c r="VWM954" s="337"/>
      <c r="VWN954" s="337"/>
      <c r="VWO954" s="337"/>
      <c r="VWP954" s="337"/>
      <c r="VWQ954" s="337"/>
      <c r="VWR954" s="337"/>
      <c r="VWS954" s="337"/>
      <c r="VWT954" s="337"/>
      <c r="VWU954" s="337"/>
      <c r="VWV954" s="337"/>
      <c r="VWW954" s="337"/>
      <c r="VWX954" s="337"/>
      <c r="VWY954" s="337"/>
      <c r="VWZ954" s="337"/>
      <c r="VXA954" s="337"/>
      <c r="VXB954" s="337"/>
      <c r="VXC954" s="337"/>
      <c r="VXD954" s="337"/>
      <c r="VXE954" s="337"/>
      <c r="VXF954" s="337"/>
      <c r="VXG954" s="337"/>
      <c r="VXH954" s="337"/>
      <c r="VXI954" s="337"/>
      <c r="VXJ954" s="337"/>
      <c r="VXK954" s="337"/>
      <c r="VXL954" s="337"/>
      <c r="VXM954" s="337"/>
      <c r="VXN954" s="337"/>
      <c r="VXO954" s="337"/>
      <c r="VXP954" s="337"/>
      <c r="VXQ954" s="337"/>
      <c r="VXR954" s="337"/>
      <c r="VXS954" s="337"/>
      <c r="VXT954" s="337"/>
      <c r="VXU954" s="337"/>
      <c r="VXV954" s="337"/>
      <c r="VXW954" s="337"/>
      <c r="VXX954" s="337"/>
      <c r="VXY954" s="337"/>
      <c r="VXZ954" s="337"/>
      <c r="VYA954" s="337"/>
      <c r="VYB954" s="337"/>
      <c r="VYC954" s="337"/>
      <c r="VYD954" s="337"/>
      <c r="VYE954" s="337"/>
      <c r="VYF954" s="337"/>
      <c r="VYG954" s="337"/>
      <c r="VYH954" s="337"/>
      <c r="VYI954" s="337"/>
      <c r="VYJ954" s="337"/>
      <c r="VYK954" s="337"/>
      <c r="VYL954" s="337"/>
      <c r="VYM954" s="337"/>
      <c r="VYN954" s="337"/>
      <c r="VYO954" s="337"/>
      <c r="VYP954" s="337"/>
      <c r="VYQ954" s="337"/>
      <c r="VYR954" s="337"/>
      <c r="VYS954" s="337"/>
      <c r="VYT954" s="337"/>
      <c r="VYU954" s="337"/>
      <c r="VYV954" s="337"/>
      <c r="VYW954" s="337"/>
      <c r="VYX954" s="337"/>
      <c r="VYY954" s="337"/>
      <c r="VYZ954" s="337"/>
      <c r="VZA954" s="337"/>
      <c r="VZB954" s="337"/>
      <c r="VZC954" s="337"/>
      <c r="VZD954" s="337"/>
      <c r="VZE954" s="337"/>
      <c r="VZF954" s="337"/>
      <c r="VZG954" s="337"/>
      <c r="VZH954" s="337"/>
      <c r="VZI954" s="337"/>
      <c r="VZJ954" s="337"/>
      <c r="VZK954" s="337"/>
      <c r="VZL954" s="337"/>
      <c r="VZM954" s="337"/>
      <c r="VZN954" s="337"/>
      <c r="VZO954" s="337"/>
      <c r="VZP954" s="337"/>
      <c r="VZQ954" s="337"/>
      <c r="VZR954" s="337"/>
      <c r="VZS954" s="337"/>
      <c r="VZT954" s="337"/>
      <c r="VZU954" s="337"/>
      <c r="VZV954" s="337"/>
      <c r="VZW954" s="337"/>
      <c r="VZX954" s="337"/>
      <c r="VZY954" s="337"/>
      <c r="VZZ954" s="337"/>
      <c r="WAA954" s="337"/>
      <c r="WAB954" s="337"/>
      <c r="WAC954" s="337"/>
      <c r="WAD954" s="337"/>
      <c r="WAE954" s="337"/>
      <c r="WAF954" s="337"/>
      <c r="WAG954" s="337"/>
      <c r="WAH954" s="337"/>
      <c r="WAI954" s="337"/>
      <c r="WAJ954" s="337"/>
      <c r="WAK954" s="337"/>
      <c r="WAL954" s="337"/>
      <c r="WAM954" s="337"/>
      <c r="WAN954" s="337"/>
      <c r="WAO954" s="337"/>
      <c r="WAP954" s="337"/>
      <c r="WAQ954" s="337"/>
      <c r="WAR954" s="337"/>
      <c r="WAS954" s="337"/>
      <c r="WAT954" s="337"/>
      <c r="WAU954" s="337"/>
      <c r="WAV954" s="337"/>
      <c r="WAW954" s="337"/>
      <c r="WAX954" s="337"/>
      <c r="WAY954" s="337"/>
      <c r="WAZ954" s="337"/>
      <c r="WBA954" s="337"/>
      <c r="WBB954" s="337"/>
      <c r="WBC954" s="337"/>
      <c r="WBD954" s="337"/>
      <c r="WBE954" s="337"/>
      <c r="WBF954" s="337"/>
      <c r="WBG954" s="337"/>
      <c r="WBH954" s="337"/>
      <c r="WBI954" s="337"/>
      <c r="WBJ954" s="337"/>
      <c r="WBK954" s="337"/>
      <c r="WBL954" s="337"/>
      <c r="WBM954" s="337"/>
      <c r="WBN954" s="337"/>
      <c r="WBO954" s="337"/>
      <c r="WBP954" s="337"/>
      <c r="WBQ954" s="337"/>
      <c r="WBR954" s="337"/>
      <c r="WBS954" s="337"/>
      <c r="WBT954" s="337"/>
      <c r="WBU954" s="337"/>
      <c r="WBV954" s="337"/>
      <c r="WBW954" s="337"/>
      <c r="WBX954" s="337"/>
      <c r="WBY954" s="337"/>
      <c r="WBZ954" s="337"/>
      <c r="WCA954" s="337"/>
      <c r="WCB954" s="337"/>
      <c r="WCC954" s="337"/>
      <c r="WCD954" s="337"/>
      <c r="WCE954" s="337"/>
      <c r="WCF954" s="337"/>
      <c r="WCG954" s="337"/>
      <c r="WCH954" s="337"/>
      <c r="WCI954" s="337"/>
      <c r="WCJ954" s="337"/>
      <c r="WCK954" s="337"/>
      <c r="WCL954" s="337"/>
      <c r="WCM954" s="337"/>
      <c r="WCN954" s="337"/>
      <c r="WCO954" s="337"/>
      <c r="WCP954" s="337"/>
      <c r="WCQ954" s="337"/>
      <c r="WCR954" s="337"/>
      <c r="WCS954" s="337"/>
      <c r="WCT954" s="337"/>
      <c r="WCU954" s="337"/>
      <c r="WCV954" s="337"/>
      <c r="WCW954" s="337"/>
      <c r="WCX954" s="337"/>
      <c r="WCY954" s="337"/>
      <c r="WCZ954" s="337"/>
      <c r="WDA954" s="337"/>
      <c r="WDB954" s="337"/>
      <c r="WDC954" s="337"/>
      <c r="WDD954" s="337"/>
      <c r="WDE954" s="337"/>
      <c r="WDF954" s="337"/>
      <c r="WDG954" s="337"/>
      <c r="WDH954" s="337"/>
      <c r="WDI954" s="337"/>
      <c r="WDJ954" s="337"/>
      <c r="WDK954" s="337"/>
      <c r="WDL954" s="337"/>
      <c r="WDM954" s="337"/>
      <c r="WDN954" s="337"/>
      <c r="WDO954" s="337"/>
      <c r="WDP954" s="337"/>
      <c r="WDQ954" s="337"/>
      <c r="WDR954" s="337"/>
      <c r="WDS954" s="337"/>
      <c r="WDT954" s="337"/>
      <c r="WDU954" s="337"/>
      <c r="WDV954" s="337"/>
      <c r="WDW954" s="337"/>
      <c r="WDX954" s="337"/>
      <c r="WDY954" s="337"/>
      <c r="WDZ954" s="337"/>
      <c r="WEA954" s="337"/>
      <c r="WEB954" s="337"/>
      <c r="WEC954" s="337"/>
      <c r="WED954" s="337"/>
      <c r="WEE954" s="337"/>
      <c r="WEF954" s="337"/>
      <c r="WEG954" s="337"/>
      <c r="WEH954" s="337"/>
      <c r="WEI954" s="337"/>
      <c r="WEJ954" s="337"/>
      <c r="WEK954" s="337"/>
      <c r="WEL954" s="337"/>
      <c r="WEM954" s="337"/>
      <c r="WEN954" s="337"/>
      <c r="WEO954" s="337"/>
      <c r="WEP954" s="337"/>
      <c r="WEQ954" s="337"/>
      <c r="WER954" s="337"/>
      <c r="WES954" s="337"/>
      <c r="WET954" s="337"/>
      <c r="WEU954" s="337"/>
      <c r="WEV954" s="337"/>
      <c r="WEW954" s="337"/>
      <c r="WEX954" s="337"/>
      <c r="WEY954" s="337"/>
      <c r="WEZ954" s="337"/>
      <c r="WFA954" s="337"/>
      <c r="WFB954" s="337"/>
      <c r="WFC954" s="337"/>
      <c r="WFD954" s="337"/>
      <c r="WFE954" s="337"/>
      <c r="WFF954" s="337"/>
      <c r="WFG954" s="337"/>
      <c r="WFH954" s="337"/>
      <c r="WFI954" s="337"/>
      <c r="WFJ954" s="337"/>
      <c r="WFK954" s="337"/>
      <c r="WFL954" s="337"/>
      <c r="WFM954" s="337"/>
      <c r="WFN954" s="337"/>
      <c r="WFO954" s="337"/>
      <c r="WFP954" s="337"/>
      <c r="WFQ954" s="337"/>
      <c r="WFR954" s="337"/>
      <c r="WFS954" s="337"/>
      <c r="WFT954" s="337"/>
      <c r="WFU954" s="337"/>
      <c r="WFV954" s="337"/>
      <c r="WFW954" s="337"/>
      <c r="WFX954" s="337"/>
      <c r="WFY954" s="337"/>
      <c r="WFZ954" s="337"/>
      <c r="WGA954" s="337"/>
      <c r="WGB954" s="337"/>
      <c r="WGC954" s="337"/>
      <c r="WGD954" s="337"/>
      <c r="WGE954" s="337"/>
      <c r="WGF954" s="337"/>
      <c r="WGG954" s="337"/>
      <c r="WGH954" s="337"/>
      <c r="WGI954" s="337"/>
      <c r="WGJ954" s="337"/>
      <c r="WGK954" s="337"/>
      <c r="WGL954" s="337"/>
      <c r="WGM954" s="337"/>
      <c r="WGN954" s="337"/>
      <c r="WGO954" s="337"/>
      <c r="WGP954" s="337"/>
      <c r="WGQ954" s="337"/>
      <c r="WGR954" s="337"/>
      <c r="WGS954" s="337"/>
      <c r="WGT954" s="337"/>
      <c r="WGU954" s="337"/>
      <c r="WGV954" s="337"/>
      <c r="WGW954" s="337"/>
      <c r="WGX954" s="337"/>
      <c r="WGY954" s="337"/>
      <c r="WGZ954" s="337"/>
      <c r="WHA954" s="337"/>
      <c r="WHB954" s="337"/>
      <c r="WHC954" s="337"/>
      <c r="WHD954" s="337"/>
      <c r="WHE954" s="337"/>
      <c r="WHF954" s="337"/>
      <c r="WHG954" s="337"/>
      <c r="WHH954" s="337"/>
      <c r="WHI954" s="337"/>
      <c r="WHJ954" s="337"/>
      <c r="WHK954" s="337"/>
      <c r="WHL954" s="337"/>
      <c r="WHM954" s="337"/>
      <c r="WHN954" s="337"/>
      <c r="WHO954" s="337"/>
      <c r="WHP954" s="337"/>
      <c r="WHQ954" s="337"/>
      <c r="WHR954" s="337"/>
      <c r="WHS954" s="337"/>
      <c r="WHT954" s="337"/>
      <c r="WHU954" s="337"/>
      <c r="WHV954" s="337"/>
      <c r="WHW954" s="337"/>
      <c r="WHX954" s="337"/>
      <c r="WHY954" s="337"/>
      <c r="WHZ954" s="337"/>
      <c r="WIA954" s="337"/>
      <c r="WIB954" s="337"/>
      <c r="WIC954" s="337"/>
      <c r="WID954" s="337"/>
      <c r="WIE954" s="337"/>
      <c r="WIF954" s="337"/>
      <c r="WIG954" s="337"/>
      <c r="WIH954" s="337"/>
      <c r="WII954" s="337"/>
      <c r="WIJ954" s="337"/>
      <c r="WIK954" s="337"/>
      <c r="WIL954" s="337"/>
      <c r="WIM954" s="337"/>
      <c r="WIN954" s="337"/>
      <c r="WIO954" s="337"/>
      <c r="WIP954" s="337"/>
      <c r="WIQ954" s="337"/>
      <c r="WIR954" s="337"/>
      <c r="WIS954" s="337"/>
      <c r="WIT954" s="337"/>
      <c r="WIU954" s="337"/>
      <c r="WIV954" s="337"/>
      <c r="WIW954" s="337"/>
      <c r="WIX954" s="337"/>
      <c r="WIY954" s="337"/>
      <c r="WIZ954" s="337"/>
      <c r="WJA954" s="337"/>
      <c r="WJB954" s="337"/>
      <c r="WJC954" s="337"/>
      <c r="WJD954" s="337"/>
      <c r="WJE954" s="337"/>
      <c r="WJF954" s="337"/>
      <c r="WJG954" s="337"/>
      <c r="WJH954" s="337"/>
      <c r="WJI954" s="337"/>
      <c r="WJJ954" s="337"/>
      <c r="WJK954" s="337"/>
      <c r="WJL954" s="337"/>
      <c r="WJM954" s="337"/>
      <c r="WJN954" s="337"/>
      <c r="WJO954" s="337"/>
      <c r="WJP954" s="337"/>
      <c r="WJQ954" s="337"/>
      <c r="WJR954" s="337"/>
      <c r="WJS954" s="337"/>
      <c r="WJT954" s="337"/>
      <c r="WJU954" s="337"/>
      <c r="WJV954" s="337"/>
      <c r="WJW954" s="337"/>
      <c r="WJX954" s="337"/>
      <c r="WJY954" s="337"/>
      <c r="WJZ954" s="337"/>
      <c r="WKA954" s="337"/>
      <c r="WKB954" s="337"/>
      <c r="WKC954" s="337"/>
      <c r="WKD954" s="337"/>
      <c r="WKE954" s="337"/>
      <c r="WKF954" s="337"/>
      <c r="WKG954" s="337"/>
      <c r="WKH954" s="337"/>
      <c r="WKI954" s="337"/>
      <c r="WKJ954" s="337"/>
      <c r="WKK954" s="337"/>
      <c r="WKL954" s="337"/>
      <c r="WKM954" s="337"/>
      <c r="WKN954" s="337"/>
      <c r="WKO954" s="337"/>
      <c r="WKP954" s="337"/>
      <c r="WKQ954" s="337"/>
      <c r="WKR954" s="337"/>
      <c r="WKS954" s="337"/>
      <c r="WKT954" s="337"/>
      <c r="WKU954" s="337"/>
      <c r="WKV954" s="337"/>
      <c r="WKW954" s="337"/>
      <c r="WKX954" s="337"/>
      <c r="WKY954" s="337"/>
      <c r="WKZ954" s="337"/>
      <c r="WLA954" s="337"/>
      <c r="WLB954" s="337"/>
      <c r="WLC954" s="337"/>
      <c r="WLD954" s="337"/>
      <c r="WLE954" s="337"/>
      <c r="WLF954" s="337"/>
      <c r="WLG954" s="337"/>
      <c r="WLH954" s="337"/>
      <c r="WLI954" s="337"/>
      <c r="WLJ954" s="337"/>
      <c r="WLK954" s="337"/>
      <c r="WLL954" s="337"/>
      <c r="WLM954" s="337"/>
      <c r="WLN954" s="337"/>
      <c r="WLO954" s="337"/>
      <c r="WLP954" s="337"/>
      <c r="WLQ954" s="337"/>
      <c r="WLR954" s="337"/>
      <c r="WLS954" s="337"/>
      <c r="WLT954" s="337"/>
      <c r="WLU954" s="337"/>
      <c r="WLV954" s="337"/>
      <c r="WLW954" s="337"/>
      <c r="WLX954" s="337"/>
      <c r="WLY954" s="337"/>
      <c r="WLZ954" s="337"/>
      <c r="WMA954" s="337"/>
      <c r="WMB954" s="337"/>
      <c r="WMC954" s="337"/>
      <c r="WMD954" s="337"/>
      <c r="WME954" s="337"/>
      <c r="WMF954" s="337"/>
      <c r="WMG954" s="337"/>
      <c r="WMH954" s="337"/>
      <c r="WMI954" s="337"/>
      <c r="WMJ954" s="337"/>
      <c r="WMK954" s="337"/>
      <c r="WML954" s="337"/>
      <c r="WMM954" s="337"/>
      <c r="WMN954" s="337"/>
      <c r="WMO954" s="337"/>
      <c r="WMP954" s="337"/>
      <c r="WMQ954" s="337"/>
      <c r="WMR954" s="337"/>
      <c r="WMS954" s="337"/>
      <c r="WMT954" s="337"/>
      <c r="WMU954" s="337"/>
      <c r="WMV954" s="337"/>
      <c r="WMW954" s="337"/>
      <c r="WMX954" s="337"/>
      <c r="WMY954" s="337"/>
      <c r="WMZ954" s="337"/>
      <c r="WNA954" s="337"/>
      <c r="WNB954" s="337"/>
      <c r="WNC954" s="337"/>
      <c r="WND954" s="337"/>
      <c r="WNE954" s="337"/>
      <c r="WNF954" s="337"/>
      <c r="WNG954" s="337"/>
      <c r="WNH954" s="337"/>
      <c r="WNI954" s="337"/>
      <c r="WNJ954" s="337"/>
      <c r="WNK954" s="337"/>
      <c r="WNL954" s="337"/>
      <c r="WNM954" s="337"/>
      <c r="WNN954" s="337"/>
      <c r="WNO954" s="337"/>
      <c r="WNP954" s="337"/>
      <c r="WNQ954" s="337"/>
      <c r="WNR954" s="337"/>
      <c r="WNS954" s="337"/>
      <c r="WNT954" s="337"/>
      <c r="WNU954" s="337"/>
      <c r="WNV954" s="337"/>
      <c r="WNW954" s="337"/>
      <c r="WNX954" s="337"/>
      <c r="WNY954" s="337"/>
      <c r="WNZ954" s="337"/>
      <c r="WOA954" s="337"/>
      <c r="WOB954" s="337"/>
      <c r="WOC954" s="337"/>
      <c r="WOD954" s="337"/>
      <c r="WOE954" s="337"/>
      <c r="WOF954" s="337"/>
      <c r="WOG954" s="337"/>
      <c r="WOH954" s="337"/>
      <c r="WOI954" s="337"/>
      <c r="WOJ954" s="337"/>
      <c r="WOK954" s="337"/>
      <c r="WOL954" s="337"/>
      <c r="WOM954" s="337"/>
      <c r="WON954" s="337"/>
      <c r="WOO954" s="337"/>
      <c r="WOP954" s="337"/>
      <c r="WOQ954" s="337"/>
      <c r="WOR954" s="337"/>
      <c r="WOS954" s="337"/>
      <c r="WOT954" s="337"/>
      <c r="WOU954" s="337"/>
      <c r="WOV954" s="337"/>
      <c r="WOW954" s="337"/>
      <c r="WOX954" s="337"/>
      <c r="WOY954" s="337"/>
      <c r="WOZ954" s="337"/>
      <c r="WPA954" s="337"/>
      <c r="WPB954" s="337"/>
      <c r="WPC954" s="337"/>
      <c r="WPD954" s="337"/>
      <c r="WPE954" s="337"/>
      <c r="WPF954" s="337"/>
      <c r="WPG954" s="337"/>
      <c r="WPH954" s="337"/>
      <c r="WPI954" s="337"/>
      <c r="WPJ954" s="337"/>
      <c r="WPK954" s="337"/>
      <c r="WPL954" s="337"/>
      <c r="WPM954" s="337"/>
      <c r="WPN954" s="337"/>
      <c r="WPO954" s="337"/>
      <c r="WPP954" s="337"/>
      <c r="WPQ954" s="337"/>
      <c r="WPR954" s="337"/>
      <c r="WPS954" s="337"/>
      <c r="WPT954" s="337"/>
      <c r="WPU954" s="337"/>
      <c r="WPV954" s="337"/>
      <c r="WPW954" s="337"/>
      <c r="WPX954" s="337"/>
      <c r="WPY954" s="337"/>
      <c r="WPZ954" s="337"/>
      <c r="WQA954" s="337"/>
      <c r="WQB954" s="337"/>
      <c r="WQC954" s="337"/>
      <c r="WQD954" s="337"/>
      <c r="WQE954" s="337"/>
      <c r="WQF954" s="337"/>
      <c r="WQG954" s="337"/>
      <c r="WQH954" s="337"/>
      <c r="WQI954" s="337"/>
      <c r="WQJ954" s="337"/>
      <c r="WQK954" s="337"/>
      <c r="WQL954" s="337"/>
      <c r="WQM954" s="337"/>
      <c r="WQN954" s="337"/>
      <c r="WQO954" s="337"/>
      <c r="WQP954" s="337"/>
      <c r="WQQ954" s="337"/>
      <c r="WQR954" s="337"/>
      <c r="WQS954" s="337"/>
      <c r="WQT954" s="337"/>
      <c r="WQU954" s="337"/>
      <c r="WQV954" s="337"/>
      <c r="WQW954" s="337"/>
      <c r="WQX954" s="337"/>
      <c r="WQY954" s="337"/>
      <c r="WQZ954" s="337"/>
      <c r="WRA954" s="337"/>
      <c r="WRB954" s="337"/>
      <c r="WRC954" s="337"/>
      <c r="WRD954" s="337"/>
      <c r="WRE954" s="337"/>
      <c r="WRF954" s="337"/>
      <c r="WRG954" s="337"/>
      <c r="WRH954" s="337"/>
      <c r="WRI954" s="337"/>
      <c r="WRJ954" s="337"/>
      <c r="WRK954" s="337"/>
      <c r="WRL954" s="337"/>
      <c r="WRM954" s="337"/>
      <c r="WRN954" s="337"/>
      <c r="WRO954" s="337"/>
      <c r="WRP954" s="337"/>
      <c r="WRQ954" s="337"/>
      <c r="WRR954" s="337"/>
      <c r="WRS954" s="337"/>
      <c r="WRT954" s="337"/>
      <c r="WRU954" s="337"/>
      <c r="WRV954" s="337"/>
      <c r="WRW954" s="337"/>
      <c r="WRX954" s="337"/>
      <c r="WRY954" s="337"/>
      <c r="WRZ954" s="337"/>
      <c r="WSA954" s="337"/>
      <c r="WSB954" s="337"/>
      <c r="WSC954" s="337"/>
      <c r="WSD954" s="337"/>
      <c r="WSE954" s="337"/>
      <c r="WSF954" s="337"/>
      <c r="WSG954" s="337"/>
      <c r="WSH954" s="337"/>
      <c r="WSI954" s="337"/>
      <c r="WSJ954" s="337"/>
      <c r="WSK954" s="337"/>
      <c r="WSL954" s="337"/>
      <c r="WSM954" s="337"/>
      <c r="WSN954" s="337"/>
      <c r="WSO954" s="337"/>
      <c r="WSP954" s="337"/>
      <c r="WSQ954" s="337"/>
      <c r="WSR954" s="337"/>
      <c r="WSS954" s="337"/>
      <c r="WST954" s="337"/>
      <c r="WSU954" s="337"/>
      <c r="WSV954" s="337"/>
      <c r="WSW954" s="337"/>
      <c r="WSX954" s="337"/>
      <c r="WSY954" s="337"/>
      <c r="WSZ954" s="337"/>
      <c r="WTA954" s="337"/>
      <c r="WTB954" s="337"/>
      <c r="WTC954" s="337"/>
      <c r="WTD954" s="337"/>
      <c r="WTE954" s="337"/>
      <c r="WTF954" s="337"/>
      <c r="WTG954" s="337"/>
      <c r="WTH954" s="337"/>
      <c r="WTI954" s="337"/>
      <c r="WTJ954" s="337"/>
      <c r="WTK954" s="337"/>
      <c r="WTL954" s="337"/>
      <c r="WTM954" s="337"/>
      <c r="WTN954" s="337"/>
      <c r="WTO954" s="337"/>
      <c r="WTP954" s="337"/>
      <c r="WTQ954" s="337"/>
      <c r="WTR954" s="337"/>
      <c r="WTS954" s="337"/>
      <c r="WTT954" s="337"/>
      <c r="WTU954" s="337"/>
      <c r="WTV954" s="337"/>
      <c r="WTW954" s="337"/>
      <c r="WTX954" s="337"/>
      <c r="WTY954" s="337"/>
      <c r="WTZ954" s="337"/>
      <c r="WUA954" s="337"/>
      <c r="WUB954" s="337"/>
      <c r="WUC954" s="337"/>
      <c r="WUD954" s="337"/>
      <c r="WUE954" s="337"/>
      <c r="WUF954" s="337"/>
      <c r="WUG954" s="337"/>
      <c r="WUH954" s="337"/>
      <c r="WUI954" s="337"/>
      <c r="WUJ954" s="337"/>
      <c r="WUK954" s="337"/>
      <c r="WUL954" s="337"/>
      <c r="WUM954" s="337"/>
      <c r="WUN954" s="337"/>
      <c r="WUO954" s="337"/>
      <c r="WUP954" s="337"/>
      <c r="WUQ954" s="337"/>
      <c r="WUR954" s="337"/>
      <c r="WUS954" s="337"/>
      <c r="WUT954" s="337"/>
      <c r="WUU954" s="337"/>
      <c r="WUV954" s="337"/>
      <c r="WUW954" s="337"/>
      <c r="WUX954" s="337"/>
      <c r="WUY954" s="337"/>
      <c r="WUZ954" s="337"/>
      <c r="WVA954" s="337"/>
      <c r="WVB954" s="337"/>
      <c r="WVC954" s="337"/>
      <c r="WVD954" s="337"/>
      <c r="WVE954" s="337"/>
      <c r="WVF954" s="337"/>
      <c r="WVG954" s="337"/>
      <c r="WVH954" s="337"/>
      <c r="WVI954" s="337"/>
      <c r="WVJ954" s="337"/>
      <c r="WVK954" s="337"/>
      <c r="WVL954" s="337"/>
      <c r="WVM954" s="337"/>
      <c r="WVN954" s="337"/>
      <c r="WVO954" s="337"/>
      <c r="WVP954" s="337"/>
      <c r="WVQ954" s="337"/>
      <c r="WVR954" s="337"/>
      <c r="WVS954" s="337"/>
      <c r="WVT954" s="337"/>
      <c r="WVU954" s="337"/>
      <c r="WVV954" s="337"/>
      <c r="WVW954" s="337"/>
      <c r="WVX954" s="337"/>
      <c r="WVY954" s="337"/>
      <c r="WVZ954" s="337"/>
      <c r="WWA954" s="337"/>
      <c r="WWB954" s="337"/>
      <c r="WWC954" s="337"/>
      <c r="WWD954" s="337"/>
      <c r="WWE954" s="337"/>
      <c r="WWF954" s="337"/>
      <c r="WWG954" s="337"/>
      <c r="WWH954" s="337"/>
      <c r="WWI954" s="337"/>
      <c r="WWJ954" s="337"/>
      <c r="WWK954" s="337"/>
      <c r="WWL954" s="337"/>
      <c r="WWM954" s="337"/>
      <c r="WWN954" s="337"/>
      <c r="WWO954" s="337"/>
      <c r="WWP954" s="337"/>
      <c r="WWQ954" s="337"/>
      <c r="WWR954" s="337"/>
      <c r="WWS954" s="337"/>
      <c r="WWT954" s="337"/>
      <c r="WWU954" s="337"/>
      <c r="WWV954" s="337"/>
      <c r="WWW954" s="337"/>
      <c r="WWX954" s="337"/>
      <c r="WWY954" s="337"/>
      <c r="WWZ954" s="337"/>
      <c r="WXA954" s="337"/>
      <c r="WXB954" s="337"/>
      <c r="WXC954" s="337"/>
      <c r="WXD954" s="337"/>
      <c r="WXE954" s="337"/>
      <c r="WXF954" s="337"/>
      <c r="WXG954" s="337"/>
      <c r="WXH954" s="337"/>
      <c r="WXI954" s="337"/>
      <c r="WXJ954" s="337"/>
      <c r="WXK954" s="337"/>
      <c r="WXL954" s="337"/>
      <c r="WXM954" s="337"/>
      <c r="WXN954" s="337"/>
      <c r="WXO954" s="337"/>
      <c r="WXP954" s="337"/>
      <c r="WXQ954" s="337"/>
      <c r="WXR954" s="337"/>
      <c r="WXS954" s="337"/>
      <c r="WXT954" s="337"/>
      <c r="WXU954" s="337"/>
      <c r="WXV954" s="337"/>
      <c r="WXW954" s="337"/>
      <c r="WXX954" s="337"/>
      <c r="WXY954" s="337"/>
      <c r="WXZ954" s="337"/>
    </row>
    <row r="955" spans="1:16198" s="336" customFormat="1" ht="35.25" x14ac:dyDescent="0.5">
      <c r="A955" s="267">
        <v>860</v>
      </c>
      <c r="C955" s="309" t="s">
        <v>199</v>
      </c>
      <c r="D955" s="328"/>
      <c r="E955" s="300" t="s">
        <v>17012</v>
      </c>
      <c r="F955" s="301" t="s">
        <v>17012</v>
      </c>
      <c r="G955" s="301" t="s">
        <v>17012</v>
      </c>
      <c r="H955" s="301" t="s">
        <v>17012</v>
      </c>
      <c r="I955" s="301" t="s">
        <v>17012</v>
      </c>
      <c r="J955" s="306">
        <f>J956</f>
        <v>7374.3</v>
      </c>
      <c r="K955" s="306">
        <f t="shared" ref="K955:L955" si="472">K956</f>
        <v>5734</v>
      </c>
      <c r="L955" s="307">
        <f t="shared" si="472"/>
        <v>257</v>
      </c>
      <c r="M955" s="301" t="s">
        <v>17012</v>
      </c>
      <c r="N955" s="301" t="s">
        <v>17012</v>
      </c>
      <c r="O955" s="304" t="s">
        <v>17012</v>
      </c>
      <c r="P955" s="324">
        <v>5288981.96</v>
      </c>
      <c r="Q955" s="324">
        <f t="shared" ref="Q955:T955" si="473">Q956</f>
        <v>0</v>
      </c>
      <c r="R955" s="306">
        <f t="shared" si="473"/>
        <v>2806575.7</v>
      </c>
      <c r="S955" s="306">
        <f t="shared" si="473"/>
        <v>0</v>
      </c>
      <c r="T955" s="306">
        <f t="shared" si="473"/>
        <v>2482406.2599999998</v>
      </c>
      <c r="U955" s="302">
        <f t="shared" si="469"/>
        <v>717.21817121625099</v>
      </c>
      <c r="V955" s="321">
        <f>V956</f>
        <v>880.54</v>
      </c>
      <c r="W955" s="267"/>
      <c r="X955" s="337"/>
      <c r="Y955" s="337"/>
      <c r="Z955" s="337"/>
      <c r="AA955" s="337"/>
      <c r="AB955" s="337"/>
      <c r="AC955" s="337"/>
      <c r="AD955" s="337"/>
      <c r="AE955" s="337"/>
      <c r="AF955" s="337"/>
      <c r="AG955" s="337"/>
      <c r="AH955" s="337"/>
      <c r="AI955" s="337"/>
      <c r="AJ955" s="337"/>
      <c r="AK955" s="337"/>
      <c r="AL955" s="337"/>
      <c r="AM955" s="337"/>
      <c r="AN955" s="337"/>
      <c r="AO955" s="337"/>
      <c r="AP955" s="337"/>
      <c r="AQ955" s="337"/>
      <c r="AR955" s="337"/>
      <c r="AS955" s="337"/>
      <c r="AT955" s="337"/>
      <c r="AU955" s="337"/>
      <c r="AV955" s="337"/>
      <c r="AW955" s="337"/>
      <c r="AX955" s="337"/>
      <c r="AY955" s="337"/>
      <c r="AZ955" s="337"/>
      <c r="BA955" s="337"/>
      <c r="BB955" s="337"/>
      <c r="BC955" s="337"/>
      <c r="BD955" s="337"/>
      <c r="BE955" s="337"/>
      <c r="BF955" s="337"/>
      <c r="BG955" s="337"/>
      <c r="BH955" s="337"/>
      <c r="BI955" s="337"/>
      <c r="BJ955" s="337"/>
      <c r="BK955" s="337"/>
      <c r="BL955" s="337"/>
      <c r="BM955" s="337"/>
      <c r="BN955" s="337"/>
      <c r="BO955" s="337"/>
      <c r="BP955" s="337"/>
      <c r="BQ955" s="337"/>
      <c r="BR955" s="337"/>
      <c r="BS955" s="337"/>
      <c r="BT955" s="337"/>
      <c r="BU955" s="337"/>
      <c r="BV955" s="337"/>
      <c r="BW955" s="337"/>
      <c r="BX955" s="337"/>
      <c r="BY955" s="337"/>
      <c r="BZ955" s="337"/>
      <c r="CA955" s="337"/>
      <c r="CB955" s="337"/>
      <c r="CC955" s="337"/>
      <c r="CD955" s="337"/>
      <c r="CE955" s="337"/>
      <c r="CF955" s="337"/>
      <c r="CG955" s="337"/>
      <c r="CH955" s="337"/>
      <c r="CI955" s="337"/>
      <c r="CJ955" s="337"/>
      <c r="CK955" s="337"/>
      <c r="CL955" s="337"/>
      <c r="CM955" s="337"/>
      <c r="CN955" s="337"/>
      <c r="CO955" s="337"/>
      <c r="CP955" s="337"/>
      <c r="CQ955" s="337"/>
      <c r="CR955" s="337"/>
      <c r="CS955" s="337"/>
      <c r="CT955" s="337"/>
      <c r="CU955" s="337"/>
      <c r="CV955" s="337"/>
      <c r="CW955" s="337"/>
      <c r="CX955" s="337"/>
      <c r="CY955" s="337"/>
      <c r="CZ955" s="337"/>
      <c r="DA955" s="337"/>
      <c r="DB955" s="337"/>
      <c r="DC955" s="337"/>
      <c r="DD955" s="337"/>
      <c r="DE955" s="337"/>
      <c r="DF955" s="337"/>
      <c r="DG955" s="337"/>
      <c r="DH955" s="337"/>
      <c r="DI955" s="337"/>
      <c r="DJ955" s="337"/>
      <c r="DK955" s="337"/>
      <c r="DL955" s="337"/>
      <c r="DM955" s="337"/>
      <c r="DN955" s="337"/>
      <c r="DO955" s="337"/>
      <c r="DP955" s="337"/>
      <c r="DQ955" s="337"/>
      <c r="DR955" s="337"/>
      <c r="DS955" s="337"/>
      <c r="DT955" s="337"/>
      <c r="DU955" s="337"/>
      <c r="DV955" s="337"/>
      <c r="DW955" s="337"/>
      <c r="DX955" s="337"/>
      <c r="DY955" s="337"/>
      <c r="DZ955" s="337"/>
      <c r="EA955" s="337"/>
      <c r="EB955" s="337"/>
      <c r="EC955" s="337"/>
      <c r="ED955" s="337"/>
      <c r="EE955" s="337"/>
      <c r="EF955" s="337"/>
      <c r="EG955" s="337"/>
      <c r="EH955" s="337"/>
      <c r="EI955" s="337"/>
      <c r="EJ955" s="337"/>
      <c r="EK955" s="337"/>
      <c r="EL955" s="337"/>
      <c r="EM955" s="337"/>
      <c r="EN955" s="337"/>
      <c r="EO955" s="337"/>
      <c r="EP955" s="337"/>
      <c r="EQ955" s="337"/>
      <c r="ER955" s="337"/>
      <c r="ES955" s="337"/>
      <c r="ET955" s="337"/>
      <c r="EU955" s="337"/>
      <c r="EV955" s="337"/>
      <c r="EW955" s="337"/>
      <c r="EX955" s="337"/>
      <c r="EY955" s="337"/>
      <c r="EZ955" s="337"/>
      <c r="FA955" s="337"/>
      <c r="FB955" s="337"/>
      <c r="FC955" s="337"/>
      <c r="FD955" s="337"/>
      <c r="FE955" s="337"/>
      <c r="FF955" s="337"/>
      <c r="FG955" s="337"/>
      <c r="FH955" s="337"/>
      <c r="FI955" s="337"/>
      <c r="FJ955" s="337"/>
      <c r="FK955" s="337"/>
      <c r="FL955" s="337"/>
      <c r="FM955" s="337"/>
      <c r="FN955" s="337"/>
      <c r="FO955" s="337"/>
      <c r="FP955" s="337"/>
      <c r="FQ955" s="337"/>
      <c r="FR955" s="337"/>
      <c r="FS955" s="337"/>
      <c r="FT955" s="337"/>
      <c r="FU955" s="337"/>
      <c r="FV955" s="337"/>
      <c r="FW955" s="337"/>
      <c r="FX955" s="337"/>
      <c r="FY955" s="337"/>
      <c r="FZ955" s="337"/>
      <c r="GA955" s="337"/>
      <c r="GB955" s="337"/>
      <c r="GC955" s="337"/>
      <c r="GD955" s="337"/>
      <c r="GE955" s="337"/>
      <c r="GF955" s="337"/>
      <c r="GG955" s="337"/>
      <c r="GH955" s="337"/>
      <c r="GI955" s="337"/>
      <c r="GJ955" s="337"/>
      <c r="GK955" s="337"/>
      <c r="GL955" s="337"/>
      <c r="GM955" s="337"/>
      <c r="GN955" s="337"/>
      <c r="GO955" s="337"/>
      <c r="GP955" s="337"/>
      <c r="GQ955" s="337"/>
      <c r="GR955" s="337"/>
      <c r="GS955" s="337"/>
      <c r="GT955" s="337"/>
      <c r="GU955" s="337"/>
      <c r="GV955" s="337"/>
      <c r="GW955" s="337"/>
      <c r="GX955" s="337"/>
      <c r="GY955" s="337"/>
      <c r="GZ955" s="337"/>
      <c r="HA955" s="337"/>
      <c r="HB955" s="337"/>
      <c r="HC955" s="337"/>
      <c r="HD955" s="337"/>
      <c r="HE955" s="337"/>
      <c r="HF955" s="337"/>
      <c r="HG955" s="337"/>
      <c r="HH955" s="337"/>
      <c r="HI955" s="337"/>
      <c r="HJ955" s="337"/>
      <c r="HK955" s="337"/>
      <c r="HL955" s="337"/>
      <c r="HM955" s="337"/>
      <c r="HN955" s="337"/>
      <c r="HO955" s="337"/>
      <c r="HP955" s="337"/>
      <c r="HQ955" s="337"/>
      <c r="HR955" s="337"/>
      <c r="HS955" s="337"/>
      <c r="HT955" s="337"/>
      <c r="HU955" s="337"/>
      <c r="HV955" s="337"/>
      <c r="HW955" s="337"/>
      <c r="HX955" s="337"/>
      <c r="HY955" s="337"/>
      <c r="HZ955" s="337"/>
      <c r="IA955" s="337"/>
      <c r="IB955" s="337"/>
      <c r="IC955" s="337"/>
      <c r="ID955" s="337"/>
      <c r="IE955" s="337"/>
      <c r="IF955" s="337"/>
      <c r="IG955" s="337"/>
      <c r="IH955" s="337"/>
      <c r="II955" s="337"/>
      <c r="IJ955" s="337"/>
      <c r="IK955" s="337"/>
      <c r="IL955" s="337"/>
      <c r="IM955" s="337"/>
      <c r="IN955" s="337"/>
      <c r="IO955" s="337"/>
      <c r="IP955" s="337"/>
      <c r="IQ955" s="337"/>
      <c r="IR955" s="337"/>
      <c r="IS955" s="337"/>
      <c r="IT955" s="337"/>
      <c r="IU955" s="337"/>
      <c r="IV955" s="337"/>
      <c r="IW955" s="337"/>
      <c r="IX955" s="337"/>
      <c r="IY955" s="337"/>
      <c r="IZ955" s="337"/>
      <c r="JA955" s="337"/>
      <c r="JB955" s="337"/>
      <c r="JC955" s="337"/>
      <c r="JD955" s="337"/>
      <c r="JE955" s="337"/>
      <c r="JF955" s="337"/>
      <c r="JG955" s="337"/>
      <c r="JH955" s="337"/>
      <c r="JI955" s="337"/>
      <c r="JJ955" s="337"/>
      <c r="JK955" s="337"/>
      <c r="JL955" s="337"/>
      <c r="JM955" s="337"/>
      <c r="JN955" s="337"/>
      <c r="JO955" s="337"/>
      <c r="JP955" s="337"/>
      <c r="JQ955" s="337"/>
      <c r="JR955" s="337"/>
      <c r="JS955" s="337"/>
      <c r="JT955" s="337"/>
      <c r="JU955" s="337"/>
      <c r="JV955" s="337"/>
      <c r="JW955" s="337"/>
      <c r="JX955" s="337"/>
      <c r="JY955" s="337"/>
      <c r="JZ955" s="337"/>
      <c r="KA955" s="337"/>
      <c r="KB955" s="337"/>
      <c r="KC955" s="337"/>
      <c r="KD955" s="337"/>
      <c r="KE955" s="337"/>
      <c r="KF955" s="337"/>
      <c r="KG955" s="337"/>
      <c r="KH955" s="337"/>
      <c r="KI955" s="337"/>
      <c r="KJ955" s="337"/>
      <c r="KK955" s="337"/>
      <c r="KL955" s="337"/>
      <c r="KM955" s="337"/>
      <c r="KN955" s="337"/>
      <c r="KO955" s="337"/>
      <c r="KP955" s="337"/>
      <c r="KQ955" s="337"/>
      <c r="KR955" s="337"/>
      <c r="KS955" s="337"/>
      <c r="KT955" s="337"/>
      <c r="KU955" s="337"/>
      <c r="KV955" s="337"/>
      <c r="KW955" s="337"/>
      <c r="KX955" s="337"/>
      <c r="KY955" s="337"/>
      <c r="KZ955" s="337"/>
      <c r="LA955" s="337"/>
      <c r="LB955" s="337"/>
      <c r="LC955" s="337"/>
      <c r="LD955" s="337"/>
      <c r="LE955" s="337"/>
      <c r="LF955" s="337"/>
      <c r="LG955" s="337"/>
      <c r="LH955" s="337"/>
      <c r="LI955" s="337"/>
      <c r="LJ955" s="337"/>
      <c r="LK955" s="337"/>
      <c r="LL955" s="337"/>
      <c r="LM955" s="337"/>
      <c r="LN955" s="337"/>
      <c r="LO955" s="337"/>
      <c r="LP955" s="337"/>
      <c r="LQ955" s="337"/>
      <c r="LR955" s="337"/>
      <c r="LS955" s="337"/>
      <c r="LT955" s="337"/>
      <c r="LU955" s="337"/>
      <c r="LV955" s="337"/>
      <c r="LW955" s="337"/>
      <c r="LX955" s="337"/>
      <c r="LY955" s="337"/>
      <c r="LZ955" s="337"/>
      <c r="MA955" s="337"/>
      <c r="MB955" s="337"/>
      <c r="MC955" s="337"/>
      <c r="MD955" s="337"/>
      <c r="ME955" s="337"/>
      <c r="MF955" s="337"/>
      <c r="MG955" s="337"/>
      <c r="MH955" s="337"/>
      <c r="MI955" s="337"/>
      <c r="MJ955" s="337"/>
      <c r="MK955" s="337"/>
      <c r="ML955" s="337"/>
      <c r="MM955" s="337"/>
      <c r="MN955" s="337"/>
      <c r="MO955" s="337"/>
      <c r="MP955" s="337"/>
      <c r="MQ955" s="337"/>
      <c r="MR955" s="337"/>
      <c r="MS955" s="337"/>
      <c r="MT955" s="337"/>
      <c r="MU955" s="337"/>
      <c r="MV955" s="337"/>
      <c r="MW955" s="337"/>
      <c r="MX955" s="337"/>
      <c r="MY955" s="337"/>
      <c r="MZ955" s="337"/>
      <c r="NA955" s="337"/>
      <c r="NB955" s="337"/>
      <c r="NC955" s="337"/>
      <c r="ND955" s="337"/>
      <c r="NE955" s="337"/>
      <c r="NF955" s="337"/>
      <c r="NG955" s="337"/>
      <c r="NH955" s="337"/>
      <c r="NI955" s="337"/>
      <c r="NJ955" s="337"/>
      <c r="NK955" s="337"/>
      <c r="NL955" s="337"/>
      <c r="NM955" s="337"/>
      <c r="NN955" s="337"/>
      <c r="NO955" s="337"/>
      <c r="NP955" s="337"/>
      <c r="NQ955" s="337"/>
      <c r="NR955" s="337"/>
      <c r="NS955" s="337"/>
      <c r="NT955" s="337"/>
      <c r="NU955" s="337"/>
      <c r="NV955" s="337"/>
      <c r="NW955" s="337"/>
      <c r="NX955" s="337"/>
      <c r="NY955" s="337"/>
      <c r="NZ955" s="337"/>
      <c r="OA955" s="337"/>
      <c r="OB955" s="337"/>
      <c r="OC955" s="337"/>
      <c r="OD955" s="337"/>
      <c r="OE955" s="337"/>
      <c r="OF955" s="337"/>
      <c r="OG955" s="337"/>
      <c r="OH955" s="337"/>
      <c r="OI955" s="337"/>
      <c r="OJ955" s="337"/>
      <c r="OK955" s="337"/>
      <c r="OL955" s="337"/>
      <c r="OM955" s="337"/>
      <c r="ON955" s="337"/>
      <c r="OO955" s="337"/>
      <c r="OP955" s="337"/>
      <c r="OQ955" s="337"/>
      <c r="OR955" s="337"/>
      <c r="OS955" s="337"/>
      <c r="OT955" s="337"/>
      <c r="OU955" s="337"/>
      <c r="OV955" s="337"/>
      <c r="OW955" s="337"/>
      <c r="OX955" s="337"/>
      <c r="OY955" s="337"/>
      <c r="OZ955" s="337"/>
      <c r="PA955" s="337"/>
      <c r="PB955" s="337"/>
      <c r="PC955" s="337"/>
      <c r="PD955" s="337"/>
      <c r="PE955" s="337"/>
      <c r="PF955" s="337"/>
      <c r="PG955" s="337"/>
      <c r="PH955" s="337"/>
      <c r="PI955" s="337"/>
      <c r="PJ955" s="337"/>
      <c r="PK955" s="337"/>
      <c r="PL955" s="337"/>
      <c r="PM955" s="337"/>
      <c r="PN955" s="337"/>
      <c r="PO955" s="337"/>
      <c r="PP955" s="337"/>
      <c r="PQ955" s="337"/>
      <c r="PR955" s="337"/>
      <c r="PS955" s="337"/>
      <c r="PT955" s="337"/>
      <c r="PU955" s="337"/>
      <c r="PV955" s="337"/>
      <c r="PW955" s="337"/>
      <c r="PX955" s="337"/>
      <c r="PY955" s="337"/>
      <c r="PZ955" s="337"/>
      <c r="QA955" s="337"/>
      <c r="QB955" s="337"/>
      <c r="QC955" s="337"/>
      <c r="QD955" s="337"/>
      <c r="QE955" s="337"/>
      <c r="QF955" s="337"/>
      <c r="QG955" s="337"/>
      <c r="QH955" s="337"/>
      <c r="QI955" s="337"/>
      <c r="QJ955" s="337"/>
      <c r="QK955" s="337"/>
      <c r="QL955" s="337"/>
      <c r="QM955" s="337"/>
      <c r="QN955" s="337"/>
      <c r="QO955" s="337"/>
      <c r="QP955" s="337"/>
      <c r="QQ955" s="337"/>
      <c r="QR955" s="337"/>
      <c r="QS955" s="337"/>
      <c r="QT955" s="337"/>
      <c r="QU955" s="337"/>
      <c r="QV955" s="337"/>
      <c r="QW955" s="337"/>
      <c r="QX955" s="337"/>
      <c r="QY955" s="337"/>
      <c r="QZ955" s="337"/>
      <c r="RA955" s="337"/>
      <c r="RB955" s="337"/>
      <c r="RC955" s="337"/>
      <c r="RD955" s="337"/>
      <c r="RE955" s="337"/>
      <c r="RF955" s="337"/>
      <c r="RG955" s="337"/>
      <c r="RH955" s="337"/>
      <c r="RI955" s="337"/>
      <c r="RJ955" s="337"/>
      <c r="RK955" s="337"/>
      <c r="RL955" s="337"/>
      <c r="RM955" s="337"/>
      <c r="RN955" s="337"/>
      <c r="RO955" s="337"/>
      <c r="RP955" s="337"/>
      <c r="RQ955" s="337"/>
      <c r="RR955" s="337"/>
      <c r="RS955" s="337"/>
      <c r="RT955" s="337"/>
      <c r="RU955" s="337"/>
      <c r="RV955" s="337"/>
      <c r="RW955" s="337"/>
      <c r="RX955" s="337"/>
      <c r="RY955" s="337"/>
      <c r="RZ955" s="337"/>
      <c r="SA955" s="337"/>
      <c r="SB955" s="337"/>
      <c r="SC955" s="337"/>
      <c r="SD955" s="337"/>
      <c r="SE955" s="337"/>
      <c r="SF955" s="337"/>
      <c r="SG955" s="337"/>
      <c r="SH955" s="337"/>
      <c r="SI955" s="337"/>
      <c r="SJ955" s="337"/>
      <c r="SK955" s="337"/>
      <c r="SL955" s="337"/>
      <c r="SM955" s="337"/>
      <c r="SN955" s="337"/>
      <c r="SO955" s="337"/>
      <c r="SP955" s="337"/>
      <c r="SQ955" s="337"/>
      <c r="SR955" s="337"/>
      <c r="SS955" s="337"/>
      <c r="ST955" s="337"/>
      <c r="SU955" s="337"/>
      <c r="SV955" s="337"/>
      <c r="SW955" s="337"/>
      <c r="SX955" s="337"/>
      <c r="SY955" s="337"/>
      <c r="SZ955" s="337"/>
      <c r="TA955" s="337"/>
      <c r="TB955" s="337"/>
      <c r="TC955" s="337"/>
      <c r="TD955" s="337"/>
      <c r="TE955" s="337"/>
      <c r="TF955" s="337"/>
      <c r="TG955" s="337"/>
      <c r="TH955" s="337"/>
      <c r="TI955" s="337"/>
      <c r="TJ955" s="337"/>
      <c r="TK955" s="337"/>
      <c r="TL955" s="337"/>
      <c r="TM955" s="337"/>
      <c r="TN955" s="337"/>
      <c r="TO955" s="337"/>
      <c r="TP955" s="337"/>
      <c r="TQ955" s="337"/>
      <c r="TR955" s="337"/>
      <c r="TS955" s="337"/>
      <c r="TT955" s="337"/>
      <c r="TU955" s="337"/>
      <c r="TV955" s="337"/>
      <c r="TW955" s="337"/>
      <c r="TX955" s="337"/>
      <c r="TY955" s="337"/>
      <c r="TZ955" s="337"/>
      <c r="UA955" s="337"/>
      <c r="UB955" s="337"/>
      <c r="UC955" s="337"/>
      <c r="UD955" s="337"/>
      <c r="UE955" s="337"/>
      <c r="UF955" s="337"/>
      <c r="UG955" s="337"/>
      <c r="UH955" s="337"/>
      <c r="UI955" s="337"/>
      <c r="UJ955" s="337"/>
      <c r="UK955" s="337"/>
      <c r="UL955" s="337"/>
      <c r="UM955" s="337"/>
      <c r="UN955" s="337"/>
      <c r="UO955" s="337"/>
      <c r="UP955" s="337"/>
      <c r="UQ955" s="337"/>
      <c r="UR955" s="337"/>
      <c r="US955" s="337"/>
      <c r="UT955" s="337"/>
      <c r="UU955" s="337"/>
      <c r="UV955" s="337"/>
      <c r="UW955" s="337"/>
      <c r="UX955" s="337"/>
      <c r="UY955" s="337"/>
      <c r="UZ955" s="337"/>
      <c r="VA955" s="337"/>
      <c r="VB955" s="337"/>
      <c r="VC955" s="337"/>
      <c r="VD955" s="337"/>
      <c r="VE955" s="337"/>
      <c r="VF955" s="337"/>
      <c r="VG955" s="337"/>
      <c r="VH955" s="337"/>
      <c r="VI955" s="337"/>
      <c r="VJ955" s="337"/>
      <c r="VK955" s="337"/>
      <c r="VL955" s="337"/>
      <c r="VM955" s="337"/>
      <c r="VN955" s="337"/>
      <c r="VO955" s="337"/>
      <c r="VP955" s="337"/>
      <c r="VQ955" s="337"/>
      <c r="VR955" s="337"/>
      <c r="VS955" s="337"/>
      <c r="VT955" s="337"/>
      <c r="VU955" s="337"/>
      <c r="VV955" s="337"/>
      <c r="VW955" s="337"/>
      <c r="VX955" s="337"/>
      <c r="VY955" s="337"/>
      <c r="VZ955" s="337"/>
      <c r="WA955" s="337"/>
      <c r="WB955" s="337"/>
      <c r="WC955" s="337"/>
      <c r="WD955" s="337"/>
      <c r="WE955" s="337"/>
      <c r="WF955" s="337"/>
      <c r="WG955" s="337"/>
      <c r="WH955" s="337"/>
      <c r="WI955" s="337"/>
      <c r="WJ955" s="337"/>
      <c r="WK955" s="337"/>
      <c r="WL955" s="337"/>
      <c r="WM955" s="337"/>
      <c r="WN955" s="337"/>
      <c r="WO955" s="337"/>
      <c r="WP955" s="337"/>
      <c r="WQ955" s="337"/>
      <c r="WR955" s="337"/>
      <c r="WS955" s="337"/>
      <c r="WT955" s="337"/>
      <c r="WU955" s="337"/>
      <c r="WV955" s="337"/>
      <c r="WW955" s="337"/>
      <c r="WX955" s="337"/>
      <c r="WY955" s="337"/>
      <c r="WZ955" s="337"/>
      <c r="XA955" s="337"/>
      <c r="XB955" s="337"/>
      <c r="XC955" s="337"/>
      <c r="XD955" s="337"/>
      <c r="XE955" s="337"/>
      <c r="XF955" s="337"/>
      <c r="XG955" s="337"/>
      <c r="XH955" s="337"/>
      <c r="XI955" s="337"/>
      <c r="XJ955" s="337"/>
      <c r="XK955" s="337"/>
      <c r="XL955" s="337"/>
      <c r="XM955" s="337"/>
      <c r="XN955" s="337"/>
      <c r="XO955" s="337"/>
      <c r="XP955" s="337"/>
      <c r="XQ955" s="337"/>
      <c r="XR955" s="337"/>
      <c r="XS955" s="337"/>
      <c r="XT955" s="337"/>
      <c r="XU955" s="337"/>
      <c r="XV955" s="337"/>
      <c r="XW955" s="337"/>
      <c r="XX955" s="337"/>
      <c r="XY955" s="337"/>
      <c r="XZ955" s="337"/>
      <c r="YA955" s="337"/>
      <c r="YB955" s="337"/>
      <c r="YC955" s="337"/>
      <c r="YD955" s="337"/>
      <c r="YE955" s="337"/>
      <c r="YF955" s="337"/>
      <c r="YG955" s="337"/>
      <c r="YH955" s="337"/>
      <c r="YI955" s="337"/>
      <c r="YJ955" s="337"/>
      <c r="YK955" s="337"/>
      <c r="YL955" s="337"/>
      <c r="YM955" s="337"/>
      <c r="YN955" s="337"/>
      <c r="YO955" s="337"/>
      <c r="YP955" s="337"/>
      <c r="YQ955" s="337"/>
      <c r="YR955" s="337"/>
      <c r="YS955" s="337"/>
      <c r="YT955" s="337"/>
      <c r="YU955" s="337"/>
      <c r="YV955" s="337"/>
      <c r="YW955" s="337"/>
      <c r="YX955" s="337"/>
      <c r="YY955" s="337"/>
      <c r="YZ955" s="337"/>
      <c r="ZA955" s="337"/>
      <c r="ZB955" s="337"/>
      <c r="ZC955" s="337"/>
      <c r="ZD955" s="337"/>
      <c r="ZE955" s="337"/>
      <c r="ZF955" s="337"/>
      <c r="ZG955" s="337"/>
      <c r="ZH955" s="337"/>
      <c r="ZI955" s="337"/>
      <c r="ZJ955" s="337"/>
      <c r="ZK955" s="337"/>
      <c r="ZL955" s="337"/>
      <c r="ZM955" s="337"/>
      <c r="ZN955" s="337"/>
      <c r="ZO955" s="337"/>
      <c r="ZP955" s="337"/>
      <c r="ZQ955" s="337"/>
      <c r="ZR955" s="337"/>
      <c r="ZS955" s="337"/>
      <c r="ZT955" s="337"/>
      <c r="ZU955" s="337"/>
      <c r="ZV955" s="337"/>
      <c r="ZW955" s="337"/>
      <c r="ZX955" s="337"/>
      <c r="ZY955" s="337"/>
      <c r="ZZ955" s="337"/>
      <c r="AAA955" s="337"/>
      <c r="AAB955" s="337"/>
      <c r="AAC955" s="337"/>
      <c r="AAD955" s="337"/>
      <c r="AAE955" s="337"/>
      <c r="AAF955" s="337"/>
      <c r="AAG955" s="337"/>
      <c r="AAH955" s="337"/>
      <c r="AAI955" s="337"/>
      <c r="AAJ955" s="337"/>
      <c r="AAK955" s="337"/>
      <c r="AAL955" s="337"/>
      <c r="AAM955" s="337"/>
      <c r="AAN955" s="337"/>
      <c r="AAO955" s="337"/>
      <c r="AAP955" s="337"/>
      <c r="AAQ955" s="337"/>
      <c r="AAR955" s="337"/>
      <c r="AAS955" s="337"/>
      <c r="AAT955" s="337"/>
      <c r="AAU955" s="337"/>
      <c r="AAV955" s="337"/>
      <c r="AAW955" s="337"/>
      <c r="AAX955" s="337"/>
      <c r="AAY955" s="337"/>
      <c r="AAZ955" s="337"/>
      <c r="ABA955" s="337"/>
      <c r="ABB955" s="337"/>
      <c r="ABC955" s="337"/>
      <c r="ABD955" s="337"/>
      <c r="ABE955" s="337"/>
      <c r="ABF955" s="337"/>
      <c r="ABG955" s="337"/>
      <c r="ABH955" s="337"/>
      <c r="ABI955" s="337"/>
      <c r="ABJ955" s="337"/>
      <c r="ABK955" s="337"/>
      <c r="ABL955" s="337"/>
      <c r="ABM955" s="337"/>
      <c r="ABN955" s="337"/>
      <c r="ABO955" s="337"/>
      <c r="ABP955" s="337"/>
      <c r="ABQ955" s="337"/>
      <c r="ABR955" s="337"/>
      <c r="ABS955" s="337"/>
      <c r="ABT955" s="337"/>
      <c r="ABU955" s="337"/>
      <c r="ABV955" s="337"/>
      <c r="ABW955" s="337"/>
      <c r="ABX955" s="337"/>
      <c r="ABY955" s="337"/>
      <c r="ABZ955" s="337"/>
      <c r="ACA955" s="337"/>
      <c r="ACB955" s="337"/>
      <c r="ACC955" s="337"/>
      <c r="ACD955" s="337"/>
      <c r="ACE955" s="337"/>
      <c r="ACF955" s="337"/>
      <c r="ACG955" s="337"/>
      <c r="ACH955" s="337"/>
      <c r="ACI955" s="337"/>
      <c r="ACJ955" s="337"/>
      <c r="ACK955" s="337"/>
      <c r="ACL955" s="337"/>
      <c r="ACM955" s="337"/>
      <c r="ACN955" s="337"/>
      <c r="ACO955" s="337"/>
      <c r="ACP955" s="337"/>
      <c r="ACQ955" s="337"/>
      <c r="ACR955" s="337"/>
      <c r="ACS955" s="337"/>
      <c r="ACT955" s="337"/>
      <c r="ACU955" s="337"/>
      <c r="ACV955" s="337"/>
      <c r="ACW955" s="337"/>
      <c r="ACX955" s="337"/>
      <c r="ACY955" s="337"/>
      <c r="ACZ955" s="337"/>
      <c r="ADA955" s="337"/>
      <c r="ADB955" s="337"/>
      <c r="ADC955" s="337"/>
      <c r="ADD955" s="337"/>
      <c r="ADE955" s="337"/>
      <c r="ADF955" s="337"/>
      <c r="ADG955" s="337"/>
      <c r="ADH955" s="337"/>
      <c r="ADI955" s="337"/>
      <c r="ADJ955" s="337"/>
      <c r="ADK955" s="337"/>
      <c r="ADL955" s="337"/>
      <c r="ADM955" s="337"/>
      <c r="ADN955" s="337"/>
      <c r="ADO955" s="337"/>
      <c r="ADP955" s="337"/>
      <c r="ADQ955" s="337"/>
      <c r="ADR955" s="337"/>
      <c r="ADS955" s="337"/>
      <c r="ADT955" s="337"/>
      <c r="ADU955" s="337"/>
      <c r="ADV955" s="337"/>
      <c r="ADW955" s="337"/>
      <c r="ADX955" s="337"/>
      <c r="ADY955" s="337"/>
      <c r="ADZ955" s="337"/>
      <c r="AEA955" s="337"/>
      <c r="AEB955" s="337"/>
      <c r="AEC955" s="337"/>
      <c r="AED955" s="337"/>
      <c r="AEE955" s="337"/>
      <c r="AEF955" s="337"/>
      <c r="AEG955" s="337"/>
      <c r="AEH955" s="337"/>
      <c r="AEI955" s="337"/>
      <c r="AEJ955" s="337"/>
      <c r="AEK955" s="337"/>
      <c r="AEL955" s="337"/>
      <c r="AEM955" s="337"/>
      <c r="AEN955" s="337"/>
      <c r="AEO955" s="337"/>
      <c r="AEP955" s="337"/>
      <c r="AEQ955" s="337"/>
      <c r="AER955" s="337"/>
      <c r="AES955" s="337"/>
      <c r="AET955" s="337"/>
      <c r="AEU955" s="337"/>
      <c r="AEV955" s="337"/>
      <c r="AEW955" s="337"/>
      <c r="AEX955" s="337"/>
      <c r="AEY955" s="337"/>
      <c r="AEZ955" s="337"/>
      <c r="AFA955" s="337"/>
      <c r="AFB955" s="337"/>
      <c r="AFC955" s="337"/>
      <c r="AFD955" s="337"/>
      <c r="AFE955" s="337"/>
      <c r="AFF955" s="337"/>
      <c r="AFG955" s="337"/>
      <c r="AFH955" s="337"/>
      <c r="AFI955" s="337"/>
      <c r="AFJ955" s="337"/>
      <c r="AFK955" s="337"/>
      <c r="AFL955" s="337"/>
      <c r="AFM955" s="337"/>
      <c r="AFN955" s="337"/>
      <c r="AFO955" s="337"/>
      <c r="AFP955" s="337"/>
      <c r="AFQ955" s="337"/>
      <c r="AFR955" s="337"/>
      <c r="AFS955" s="337"/>
      <c r="AFT955" s="337"/>
      <c r="AFU955" s="337"/>
      <c r="AFV955" s="337"/>
      <c r="AFW955" s="337"/>
      <c r="AFX955" s="337"/>
      <c r="AFY955" s="337"/>
      <c r="AFZ955" s="337"/>
      <c r="AGA955" s="337"/>
      <c r="AGB955" s="337"/>
      <c r="AGC955" s="337"/>
      <c r="AGD955" s="337"/>
      <c r="AGE955" s="337"/>
      <c r="AGF955" s="337"/>
      <c r="AGG955" s="337"/>
      <c r="AGH955" s="337"/>
      <c r="AGI955" s="337"/>
      <c r="AGJ955" s="337"/>
      <c r="AGK955" s="337"/>
      <c r="AGL955" s="337"/>
      <c r="AGM955" s="337"/>
      <c r="AGN955" s="337"/>
      <c r="AGO955" s="337"/>
      <c r="AGP955" s="337"/>
      <c r="AGQ955" s="337"/>
      <c r="AGR955" s="337"/>
      <c r="AGS955" s="337"/>
      <c r="AGT955" s="337"/>
      <c r="AGU955" s="337"/>
      <c r="AGV955" s="337"/>
      <c r="AGW955" s="337"/>
      <c r="AGX955" s="337"/>
      <c r="AGY955" s="337"/>
      <c r="AGZ955" s="337"/>
      <c r="AHA955" s="337"/>
      <c r="AHB955" s="337"/>
      <c r="AHC955" s="337"/>
      <c r="AHD955" s="337"/>
      <c r="AHE955" s="337"/>
      <c r="AHF955" s="337"/>
      <c r="AHG955" s="337"/>
      <c r="AHH955" s="337"/>
      <c r="AHI955" s="337"/>
      <c r="AHJ955" s="337"/>
      <c r="AHK955" s="337"/>
      <c r="AHL955" s="337"/>
      <c r="AHM955" s="337"/>
      <c r="AHN955" s="337"/>
      <c r="AHO955" s="337"/>
      <c r="AHP955" s="337"/>
      <c r="AHQ955" s="337"/>
      <c r="AHR955" s="337"/>
      <c r="AHS955" s="337"/>
      <c r="AHT955" s="337"/>
      <c r="AHU955" s="337"/>
      <c r="AHV955" s="337"/>
      <c r="AHW955" s="337"/>
      <c r="AHX955" s="337"/>
      <c r="AHY955" s="337"/>
      <c r="AHZ955" s="337"/>
      <c r="AIA955" s="337"/>
      <c r="AIB955" s="337"/>
      <c r="AIC955" s="337"/>
      <c r="AID955" s="337"/>
      <c r="AIE955" s="337"/>
      <c r="AIF955" s="337"/>
      <c r="AIG955" s="337"/>
      <c r="AIH955" s="337"/>
      <c r="AII955" s="337"/>
      <c r="AIJ955" s="337"/>
      <c r="AIK955" s="337"/>
      <c r="AIL955" s="337"/>
      <c r="AIM955" s="337"/>
      <c r="AIN955" s="337"/>
      <c r="AIO955" s="337"/>
      <c r="AIP955" s="337"/>
      <c r="AIQ955" s="337"/>
      <c r="AIR955" s="337"/>
      <c r="AIS955" s="337"/>
      <c r="AIT955" s="337"/>
      <c r="AIU955" s="337"/>
      <c r="AIV955" s="337"/>
      <c r="AIW955" s="337"/>
      <c r="AIX955" s="337"/>
      <c r="AIY955" s="337"/>
      <c r="AIZ955" s="337"/>
      <c r="AJA955" s="337"/>
      <c r="AJB955" s="337"/>
      <c r="AJC955" s="337"/>
      <c r="AJD955" s="337"/>
      <c r="AJE955" s="337"/>
      <c r="AJF955" s="337"/>
      <c r="AJG955" s="337"/>
      <c r="AJH955" s="337"/>
      <c r="AJI955" s="337"/>
      <c r="AJJ955" s="337"/>
      <c r="AJK955" s="337"/>
      <c r="AJL955" s="337"/>
      <c r="AJM955" s="337"/>
      <c r="AJN955" s="337"/>
      <c r="AJO955" s="337"/>
      <c r="AJP955" s="337"/>
      <c r="AJQ955" s="337"/>
      <c r="AJR955" s="337"/>
      <c r="AJS955" s="337"/>
      <c r="AJT955" s="337"/>
      <c r="AJU955" s="337"/>
      <c r="AJV955" s="337"/>
      <c r="AJW955" s="337"/>
      <c r="AJX955" s="337"/>
      <c r="AJY955" s="337"/>
      <c r="AJZ955" s="337"/>
      <c r="AKA955" s="337"/>
      <c r="AKB955" s="337"/>
      <c r="AKC955" s="337"/>
      <c r="AKD955" s="337"/>
      <c r="AKE955" s="337"/>
      <c r="AKF955" s="337"/>
      <c r="AKG955" s="337"/>
      <c r="AKH955" s="337"/>
      <c r="AKI955" s="337"/>
      <c r="AKJ955" s="337"/>
      <c r="AKK955" s="337"/>
      <c r="AKL955" s="337"/>
      <c r="AKM955" s="337"/>
      <c r="AKN955" s="337"/>
      <c r="AKO955" s="337"/>
      <c r="AKP955" s="337"/>
      <c r="AKQ955" s="337"/>
      <c r="AKR955" s="337"/>
      <c r="AKS955" s="337"/>
      <c r="AKT955" s="337"/>
      <c r="AKU955" s="337"/>
      <c r="AKV955" s="337"/>
      <c r="AKW955" s="337"/>
      <c r="AKX955" s="337"/>
      <c r="AKY955" s="337"/>
      <c r="AKZ955" s="337"/>
      <c r="ALA955" s="337"/>
      <c r="ALB955" s="337"/>
      <c r="ALC955" s="337"/>
      <c r="ALD955" s="337"/>
      <c r="ALE955" s="337"/>
      <c r="ALF955" s="337"/>
      <c r="ALG955" s="337"/>
      <c r="ALH955" s="337"/>
      <c r="ALI955" s="337"/>
      <c r="ALJ955" s="337"/>
      <c r="ALK955" s="337"/>
      <c r="ALL955" s="337"/>
      <c r="ALM955" s="337"/>
      <c r="ALN955" s="337"/>
      <c r="ALO955" s="337"/>
      <c r="ALP955" s="337"/>
      <c r="ALQ955" s="337"/>
      <c r="ALR955" s="337"/>
      <c r="ALS955" s="337"/>
      <c r="ALT955" s="337"/>
      <c r="ALU955" s="337"/>
      <c r="ALV955" s="337"/>
      <c r="ALW955" s="337"/>
      <c r="ALX955" s="337"/>
      <c r="ALY955" s="337"/>
      <c r="ALZ955" s="337"/>
      <c r="AMA955" s="337"/>
      <c r="AMB955" s="337"/>
      <c r="AMC955" s="337"/>
      <c r="AMD955" s="337"/>
      <c r="AME955" s="337"/>
      <c r="AMF955" s="337"/>
      <c r="AMG955" s="337"/>
      <c r="AMH955" s="337"/>
      <c r="AMI955" s="337"/>
      <c r="AMJ955" s="337"/>
      <c r="AMK955" s="337"/>
      <c r="AML955" s="337"/>
      <c r="AMM955" s="337"/>
      <c r="AMN955" s="337"/>
      <c r="AMO955" s="337"/>
      <c r="AMP955" s="337"/>
      <c r="AMQ955" s="337"/>
      <c r="AMR955" s="337"/>
      <c r="AMS955" s="337"/>
      <c r="AMT955" s="337"/>
      <c r="AMU955" s="337"/>
      <c r="AMV955" s="337"/>
      <c r="AMW955" s="337"/>
      <c r="AMX955" s="337"/>
      <c r="AMY955" s="337"/>
      <c r="AMZ955" s="337"/>
      <c r="ANA955" s="337"/>
      <c r="ANB955" s="337"/>
      <c r="ANC955" s="337"/>
      <c r="AND955" s="337"/>
      <c r="ANE955" s="337"/>
      <c r="ANF955" s="337"/>
      <c r="ANG955" s="337"/>
      <c r="ANH955" s="337"/>
      <c r="ANI955" s="337"/>
      <c r="ANJ955" s="337"/>
      <c r="ANK955" s="337"/>
      <c r="ANL955" s="337"/>
      <c r="ANM955" s="337"/>
      <c r="ANN955" s="337"/>
      <c r="ANO955" s="337"/>
      <c r="ANP955" s="337"/>
      <c r="ANQ955" s="337"/>
      <c r="ANR955" s="337"/>
      <c r="ANS955" s="337"/>
      <c r="ANT955" s="337"/>
      <c r="ANU955" s="337"/>
      <c r="ANV955" s="337"/>
      <c r="ANW955" s="337"/>
      <c r="ANX955" s="337"/>
      <c r="ANY955" s="337"/>
      <c r="ANZ955" s="337"/>
      <c r="AOA955" s="337"/>
      <c r="AOB955" s="337"/>
      <c r="AOC955" s="337"/>
      <c r="AOD955" s="337"/>
      <c r="AOE955" s="337"/>
      <c r="AOF955" s="337"/>
      <c r="AOG955" s="337"/>
      <c r="AOH955" s="337"/>
      <c r="AOI955" s="337"/>
      <c r="AOJ955" s="337"/>
      <c r="AOK955" s="337"/>
      <c r="AOL955" s="337"/>
      <c r="AOM955" s="337"/>
      <c r="AON955" s="337"/>
      <c r="AOO955" s="337"/>
      <c r="AOP955" s="337"/>
      <c r="AOQ955" s="337"/>
      <c r="AOR955" s="337"/>
      <c r="AOS955" s="337"/>
      <c r="AOT955" s="337"/>
      <c r="AOU955" s="337"/>
      <c r="AOV955" s="337"/>
      <c r="AOW955" s="337"/>
      <c r="AOX955" s="337"/>
      <c r="AOY955" s="337"/>
      <c r="AOZ955" s="337"/>
      <c r="APA955" s="337"/>
      <c r="APB955" s="337"/>
      <c r="APC955" s="337"/>
      <c r="APD955" s="337"/>
      <c r="APE955" s="337"/>
      <c r="APF955" s="337"/>
      <c r="APG955" s="337"/>
      <c r="APH955" s="337"/>
      <c r="API955" s="337"/>
      <c r="APJ955" s="337"/>
      <c r="APK955" s="337"/>
      <c r="APL955" s="337"/>
      <c r="APM955" s="337"/>
      <c r="APN955" s="337"/>
      <c r="APO955" s="337"/>
      <c r="APP955" s="337"/>
      <c r="APQ955" s="337"/>
      <c r="APR955" s="337"/>
      <c r="APS955" s="337"/>
      <c r="APT955" s="337"/>
      <c r="APU955" s="337"/>
      <c r="APV955" s="337"/>
      <c r="APW955" s="337"/>
      <c r="APX955" s="337"/>
      <c r="APY955" s="337"/>
      <c r="APZ955" s="337"/>
      <c r="AQA955" s="337"/>
      <c r="AQB955" s="337"/>
      <c r="AQC955" s="337"/>
      <c r="AQD955" s="337"/>
      <c r="AQE955" s="337"/>
      <c r="AQF955" s="337"/>
      <c r="AQG955" s="337"/>
      <c r="AQH955" s="337"/>
      <c r="AQI955" s="337"/>
      <c r="AQJ955" s="337"/>
      <c r="AQK955" s="337"/>
      <c r="AQL955" s="337"/>
      <c r="AQM955" s="337"/>
      <c r="AQN955" s="337"/>
      <c r="AQO955" s="337"/>
      <c r="AQP955" s="337"/>
      <c r="AQQ955" s="337"/>
      <c r="AQR955" s="337"/>
      <c r="AQS955" s="337"/>
      <c r="AQT955" s="337"/>
      <c r="AQU955" s="337"/>
      <c r="AQV955" s="337"/>
      <c r="AQW955" s="337"/>
      <c r="AQX955" s="337"/>
      <c r="AQY955" s="337"/>
      <c r="AQZ955" s="337"/>
      <c r="ARA955" s="337"/>
      <c r="ARB955" s="337"/>
      <c r="ARC955" s="337"/>
      <c r="ARD955" s="337"/>
      <c r="ARE955" s="337"/>
      <c r="ARF955" s="337"/>
      <c r="ARG955" s="337"/>
      <c r="ARH955" s="337"/>
      <c r="ARI955" s="337"/>
      <c r="ARJ955" s="337"/>
      <c r="ARK955" s="337"/>
      <c r="ARL955" s="337"/>
      <c r="ARM955" s="337"/>
      <c r="ARN955" s="337"/>
      <c r="ARO955" s="337"/>
      <c r="ARP955" s="337"/>
      <c r="ARQ955" s="337"/>
      <c r="ARR955" s="337"/>
      <c r="ARS955" s="337"/>
      <c r="ART955" s="337"/>
      <c r="ARU955" s="337"/>
      <c r="ARV955" s="337"/>
      <c r="ARW955" s="337"/>
      <c r="ARX955" s="337"/>
      <c r="ARY955" s="337"/>
      <c r="ARZ955" s="337"/>
      <c r="ASA955" s="337"/>
      <c r="ASB955" s="337"/>
      <c r="ASC955" s="337"/>
      <c r="ASD955" s="337"/>
      <c r="ASE955" s="337"/>
      <c r="ASF955" s="337"/>
      <c r="ASG955" s="337"/>
      <c r="ASH955" s="337"/>
      <c r="ASI955" s="337"/>
      <c r="ASJ955" s="337"/>
      <c r="ASK955" s="337"/>
      <c r="ASL955" s="337"/>
      <c r="ASM955" s="337"/>
      <c r="ASN955" s="337"/>
      <c r="ASO955" s="337"/>
      <c r="ASP955" s="337"/>
      <c r="ASQ955" s="337"/>
      <c r="ASR955" s="337"/>
      <c r="ASS955" s="337"/>
      <c r="AST955" s="337"/>
      <c r="ASU955" s="337"/>
      <c r="ASV955" s="337"/>
      <c r="ASW955" s="337"/>
      <c r="ASX955" s="337"/>
      <c r="ASY955" s="337"/>
      <c r="ASZ955" s="337"/>
      <c r="ATA955" s="337"/>
      <c r="ATB955" s="337"/>
      <c r="ATC955" s="337"/>
      <c r="ATD955" s="337"/>
      <c r="ATE955" s="337"/>
      <c r="ATF955" s="337"/>
      <c r="ATG955" s="337"/>
      <c r="ATH955" s="337"/>
      <c r="ATI955" s="337"/>
      <c r="ATJ955" s="337"/>
      <c r="ATK955" s="337"/>
      <c r="ATL955" s="337"/>
      <c r="ATM955" s="337"/>
      <c r="ATN955" s="337"/>
      <c r="ATO955" s="337"/>
      <c r="ATP955" s="337"/>
      <c r="ATQ955" s="337"/>
      <c r="ATR955" s="337"/>
      <c r="ATS955" s="337"/>
      <c r="ATT955" s="337"/>
      <c r="ATU955" s="337"/>
      <c r="ATV955" s="337"/>
      <c r="ATW955" s="337"/>
      <c r="ATX955" s="337"/>
      <c r="ATY955" s="337"/>
      <c r="ATZ955" s="337"/>
      <c r="AUA955" s="337"/>
      <c r="AUB955" s="337"/>
      <c r="AUC955" s="337"/>
      <c r="AUD955" s="337"/>
      <c r="AUE955" s="337"/>
      <c r="AUF955" s="337"/>
      <c r="AUG955" s="337"/>
      <c r="AUH955" s="337"/>
      <c r="AUI955" s="337"/>
      <c r="AUJ955" s="337"/>
      <c r="AUK955" s="337"/>
      <c r="AUL955" s="337"/>
      <c r="AUM955" s="337"/>
      <c r="AUN955" s="337"/>
      <c r="AUO955" s="337"/>
      <c r="AUP955" s="337"/>
      <c r="AUQ955" s="337"/>
      <c r="AUR955" s="337"/>
      <c r="AUS955" s="337"/>
      <c r="AUT955" s="337"/>
      <c r="AUU955" s="337"/>
      <c r="AUV955" s="337"/>
      <c r="AUW955" s="337"/>
      <c r="AUX955" s="337"/>
      <c r="AUY955" s="337"/>
      <c r="AUZ955" s="337"/>
      <c r="AVA955" s="337"/>
      <c r="AVB955" s="337"/>
      <c r="AVC955" s="337"/>
      <c r="AVD955" s="337"/>
      <c r="AVE955" s="337"/>
      <c r="AVF955" s="337"/>
      <c r="AVG955" s="337"/>
      <c r="AVH955" s="337"/>
      <c r="AVI955" s="337"/>
      <c r="AVJ955" s="337"/>
      <c r="AVK955" s="337"/>
      <c r="AVL955" s="337"/>
      <c r="AVM955" s="337"/>
      <c r="AVN955" s="337"/>
      <c r="AVO955" s="337"/>
      <c r="AVP955" s="337"/>
      <c r="AVQ955" s="337"/>
      <c r="AVR955" s="337"/>
      <c r="AVS955" s="337"/>
      <c r="AVT955" s="337"/>
      <c r="AVU955" s="337"/>
      <c r="AVV955" s="337"/>
      <c r="AVW955" s="337"/>
      <c r="AVX955" s="337"/>
      <c r="AVY955" s="337"/>
      <c r="AVZ955" s="337"/>
      <c r="AWA955" s="337"/>
      <c r="AWB955" s="337"/>
      <c r="AWC955" s="337"/>
      <c r="AWD955" s="337"/>
      <c r="AWE955" s="337"/>
      <c r="AWF955" s="337"/>
      <c r="AWG955" s="337"/>
      <c r="AWH955" s="337"/>
      <c r="AWI955" s="337"/>
      <c r="AWJ955" s="337"/>
      <c r="AWK955" s="337"/>
      <c r="AWL955" s="337"/>
      <c r="AWM955" s="337"/>
      <c r="AWN955" s="337"/>
      <c r="AWO955" s="337"/>
      <c r="AWP955" s="337"/>
      <c r="AWQ955" s="337"/>
      <c r="AWR955" s="337"/>
      <c r="AWS955" s="337"/>
      <c r="AWT955" s="337"/>
      <c r="AWU955" s="337"/>
      <c r="AWV955" s="337"/>
      <c r="AWW955" s="337"/>
      <c r="AWX955" s="337"/>
      <c r="AWY955" s="337"/>
      <c r="AWZ955" s="337"/>
      <c r="AXA955" s="337"/>
      <c r="AXB955" s="337"/>
      <c r="AXC955" s="337"/>
      <c r="AXD955" s="337"/>
      <c r="AXE955" s="337"/>
      <c r="AXF955" s="337"/>
      <c r="AXG955" s="337"/>
      <c r="AXH955" s="337"/>
      <c r="AXI955" s="337"/>
      <c r="AXJ955" s="337"/>
      <c r="AXK955" s="337"/>
      <c r="AXL955" s="337"/>
      <c r="AXM955" s="337"/>
      <c r="AXN955" s="337"/>
      <c r="AXO955" s="337"/>
      <c r="AXP955" s="337"/>
      <c r="AXQ955" s="337"/>
      <c r="AXR955" s="337"/>
      <c r="AXS955" s="337"/>
      <c r="AXT955" s="337"/>
      <c r="AXU955" s="337"/>
      <c r="AXV955" s="337"/>
      <c r="AXW955" s="337"/>
      <c r="AXX955" s="337"/>
      <c r="AXY955" s="337"/>
      <c r="AXZ955" s="337"/>
      <c r="AYA955" s="337"/>
      <c r="AYB955" s="337"/>
      <c r="AYC955" s="337"/>
      <c r="AYD955" s="337"/>
      <c r="AYE955" s="337"/>
      <c r="AYF955" s="337"/>
      <c r="AYG955" s="337"/>
      <c r="AYH955" s="337"/>
      <c r="AYI955" s="337"/>
      <c r="AYJ955" s="337"/>
      <c r="AYK955" s="337"/>
      <c r="AYL955" s="337"/>
      <c r="AYM955" s="337"/>
      <c r="AYN955" s="337"/>
      <c r="AYO955" s="337"/>
      <c r="AYP955" s="337"/>
      <c r="AYQ955" s="337"/>
      <c r="AYR955" s="337"/>
      <c r="AYS955" s="337"/>
      <c r="AYT955" s="337"/>
      <c r="AYU955" s="337"/>
      <c r="AYV955" s="337"/>
      <c r="AYW955" s="337"/>
      <c r="AYX955" s="337"/>
      <c r="AYY955" s="337"/>
      <c r="AYZ955" s="337"/>
      <c r="AZA955" s="337"/>
      <c r="AZB955" s="337"/>
      <c r="AZC955" s="337"/>
      <c r="AZD955" s="337"/>
      <c r="AZE955" s="337"/>
      <c r="AZF955" s="337"/>
      <c r="AZG955" s="337"/>
      <c r="AZH955" s="337"/>
      <c r="AZI955" s="337"/>
      <c r="AZJ955" s="337"/>
      <c r="AZK955" s="337"/>
      <c r="AZL955" s="337"/>
      <c r="AZM955" s="337"/>
      <c r="AZN955" s="337"/>
      <c r="AZO955" s="337"/>
      <c r="AZP955" s="337"/>
      <c r="AZQ955" s="337"/>
      <c r="AZR955" s="337"/>
      <c r="AZS955" s="337"/>
      <c r="AZT955" s="337"/>
      <c r="AZU955" s="337"/>
      <c r="AZV955" s="337"/>
      <c r="AZW955" s="337"/>
      <c r="AZX955" s="337"/>
      <c r="AZY955" s="337"/>
      <c r="AZZ955" s="337"/>
      <c r="BAA955" s="337"/>
      <c r="BAB955" s="337"/>
      <c r="BAC955" s="337"/>
      <c r="BAD955" s="337"/>
      <c r="BAE955" s="337"/>
      <c r="BAF955" s="337"/>
      <c r="BAG955" s="337"/>
      <c r="BAH955" s="337"/>
      <c r="BAI955" s="337"/>
      <c r="BAJ955" s="337"/>
      <c r="BAK955" s="337"/>
      <c r="BAL955" s="337"/>
      <c r="BAM955" s="337"/>
      <c r="BAN955" s="337"/>
      <c r="BAO955" s="337"/>
      <c r="BAP955" s="337"/>
      <c r="BAQ955" s="337"/>
      <c r="BAR955" s="337"/>
      <c r="BAS955" s="337"/>
      <c r="BAT955" s="337"/>
      <c r="BAU955" s="337"/>
      <c r="BAV955" s="337"/>
      <c r="BAW955" s="337"/>
      <c r="BAX955" s="337"/>
      <c r="BAY955" s="337"/>
      <c r="BAZ955" s="337"/>
      <c r="BBA955" s="337"/>
      <c r="BBB955" s="337"/>
      <c r="BBC955" s="337"/>
      <c r="BBD955" s="337"/>
      <c r="BBE955" s="337"/>
      <c r="BBF955" s="337"/>
      <c r="BBG955" s="337"/>
      <c r="BBH955" s="337"/>
      <c r="BBI955" s="337"/>
      <c r="BBJ955" s="337"/>
      <c r="BBK955" s="337"/>
      <c r="BBL955" s="337"/>
      <c r="BBM955" s="337"/>
      <c r="BBN955" s="337"/>
      <c r="BBO955" s="337"/>
      <c r="BBP955" s="337"/>
      <c r="BBQ955" s="337"/>
      <c r="BBR955" s="337"/>
      <c r="BBS955" s="337"/>
      <c r="BBT955" s="337"/>
      <c r="BBU955" s="337"/>
      <c r="BBV955" s="337"/>
      <c r="BBW955" s="337"/>
      <c r="BBX955" s="337"/>
      <c r="BBY955" s="337"/>
      <c r="BBZ955" s="337"/>
      <c r="BCA955" s="337"/>
      <c r="BCB955" s="337"/>
      <c r="BCC955" s="337"/>
      <c r="BCD955" s="337"/>
      <c r="BCE955" s="337"/>
      <c r="BCF955" s="337"/>
      <c r="BCG955" s="337"/>
      <c r="BCH955" s="337"/>
      <c r="BCI955" s="337"/>
      <c r="BCJ955" s="337"/>
      <c r="BCK955" s="337"/>
      <c r="BCL955" s="337"/>
      <c r="BCM955" s="337"/>
      <c r="BCN955" s="337"/>
      <c r="BCO955" s="337"/>
      <c r="BCP955" s="337"/>
      <c r="BCQ955" s="337"/>
      <c r="BCR955" s="337"/>
      <c r="BCS955" s="337"/>
      <c r="BCT955" s="337"/>
      <c r="BCU955" s="337"/>
      <c r="BCV955" s="337"/>
      <c r="BCW955" s="337"/>
      <c r="BCX955" s="337"/>
      <c r="BCY955" s="337"/>
      <c r="BCZ955" s="337"/>
      <c r="BDA955" s="337"/>
      <c r="BDB955" s="337"/>
      <c r="BDC955" s="337"/>
      <c r="BDD955" s="337"/>
      <c r="BDE955" s="337"/>
      <c r="BDF955" s="337"/>
      <c r="BDG955" s="337"/>
      <c r="BDH955" s="337"/>
      <c r="BDI955" s="337"/>
      <c r="BDJ955" s="337"/>
      <c r="BDK955" s="337"/>
      <c r="BDL955" s="337"/>
      <c r="BDM955" s="337"/>
      <c r="BDN955" s="337"/>
      <c r="BDO955" s="337"/>
      <c r="BDP955" s="337"/>
      <c r="BDQ955" s="337"/>
      <c r="BDR955" s="337"/>
      <c r="BDS955" s="337"/>
      <c r="BDT955" s="337"/>
      <c r="BDU955" s="337"/>
      <c r="BDV955" s="337"/>
      <c r="BDW955" s="337"/>
      <c r="BDX955" s="337"/>
      <c r="BDY955" s="337"/>
      <c r="BDZ955" s="337"/>
      <c r="BEA955" s="337"/>
      <c r="BEB955" s="337"/>
      <c r="BEC955" s="337"/>
      <c r="BED955" s="337"/>
      <c r="BEE955" s="337"/>
      <c r="BEF955" s="337"/>
      <c r="BEG955" s="337"/>
      <c r="BEH955" s="337"/>
      <c r="BEI955" s="337"/>
      <c r="BEJ955" s="337"/>
      <c r="BEK955" s="337"/>
      <c r="BEL955" s="337"/>
      <c r="BEM955" s="337"/>
      <c r="BEN955" s="337"/>
      <c r="BEO955" s="337"/>
      <c r="BEP955" s="337"/>
      <c r="BEQ955" s="337"/>
      <c r="BER955" s="337"/>
      <c r="BES955" s="337"/>
      <c r="BET955" s="337"/>
      <c r="BEU955" s="337"/>
      <c r="BEV955" s="337"/>
      <c r="BEW955" s="337"/>
      <c r="BEX955" s="337"/>
      <c r="BEY955" s="337"/>
      <c r="BEZ955" s="337"/>
      <c r="BFA955" s="337"/>
      <c r="BFB955" s="337"/>
      <c r="BFC955" s="337"/>
      <c r="BFD955" s="337"/>
      <c r="BFE955" s="337"/>
      <c r="BFF955" s="337"/>
      <c r="BFG955" s="337"/>
      <c r="BFH955" s="337"/>
      <c r="BFI955" s="337"/>
      <c r="BFJ955" s="337"/>
      <c r="BFK955" s="337"/>
      <c r="BFL955" s="337"/>
      <c r="BFM955" s="337"/>
      <c r="BFN955" s="337"/>
      <c r="BFO955" s="337"/>
      <c r="BFP955" s="337"/>
      <c r="BFQ955" s="337"/>
      <c r="BFR955" s="337"/>
      <c r="BFS955" s="337"/>
      <c r="BFT955" s="337"/>
      <c r="BFU955" s="337"/>
      <c r="BFV955" s="337"/>
      <c r="BFW955" s="337"/>
      <c r="BFX955" s="337"/>
      <c r="BFY955" s="337"/>
      <c r="BFZ955" s="337"/>
      <c r="BGA955" s="337"/>
      <c r="BGB955" s="337"/>
      <c r="BGC955" s="337"/>
      <c r="BGD955" s="337"/>
      <c r="BGE955" s="337"/>
      <c r="BGF955" s="337"/>
      <c r="BGG955" s="337"/>
      <c r="BGH955" s="337"/>
      <c r="BGI955" s="337"/>
      <c r="BGJ955" s="337"/>
      <c r="BGK955" s="337"/>
      <c r="BGL955" s="337"/>
      <c r="BGM955" s="337"/>
      <c r="BGN955" s="337"/>
      <c r="BGO955" s="337"/>
      <c r="BGP955" s="337"/>
      <c r="BGQ955" s="337"/>
      <c r="BGR955" s="337"/>
      <c r="BGS955" s="337"/>
      <c r="BGT955" s="337"/>
      <c r="BGU955" s="337"/>
      <c r="BGV955" s="337"/>
      <c r="BGW955" s="337"/>
      <c r="BGX955" s="337"/>
      <c r="BGY955" s="337"/>
      <c r="BGZ955" s="337"/>
      <c r="BHA955" s="337"/>
      <c r="BHB955" s="337"/>
      <c r="BHC955" s="337"/>
      <c r="BHD955" s="337"/>
      <c r="BHE955" s="337"/>
      <c r="BHF955" s="337"/>
      <c r="BHG955" s="337"/>
      <c r="BHH955" s="337"/>
      <c r="BHI955" s="337"/>
      <c r="BHJ955" s="337"/>
      <c r="BHK955" s="337"/>
      <c r="BHL955" s="337"/>
      <c r="BHM955" s="337"/>
      <c r="BHN955" s="337"/>
      <c r="BHO955" s="337"/>
      <c r="BHP955" s="337"/>
      <c r="BHQ955" s="337"/>
      <c r="BHR955" s="337"/>
      <c r="BHS955" s="337"/>
      <c r="BHT955" s="337"/>
      <c r="BHU955" s="337"/>
      <c r="BHV955" s="337"/>
      <c r="BHW955" s="337"/>
      <c r="BHX955" s="337"/>
      <c r="BHY955" s="337"/>
      <c r="BHZ955" s="337"/>
      <c r="BIA955" s="337"/>
      <c r="BIB955" s="337"/>
      <c r="BIC955" s="337"/>
      <c r="BID955" s="337"/>
      <c r="BIE955" s="337"/>
      <c r="BIF955" s="337"/>
      <c r="BIG955" s="337"/>
      <c r="BIH955" s="337"/>
      <c r="BII955" s="337"/>
      <c r="BIJ955" s="337"/>
      <c r="BIK955" s="337"/>
      <c r="BIL955" s="337"/>
      <c r="BIM955" s="337"/>
      <c r="BIN955" s="337"/>
      <c r="BIO955" s="337"/>
      <c r="BIP955" s="337"/>
      <c r="BIQ955" s="337"/>
      <c r="BIR955" s="337"/>
      <c r="BIS955" s="337"/>
      <c r="BIT955" s="337"/>
      <c r="BIU955" s="337"/>
      <c r="BIV955" s="337"/>
      <c r="BIW955" s="337"/>
      <c r="BIX955" s="337"/>
      <c r="BIY955" s="337"/>
      <c r="BIZ955" s="337"/>
      <c r="BJA955" s="337"/>
      <c r="BJB955" s="337"/>
      <c r="BJC955" s="337"/>
      <c r="BJD955" s="337"/>
      <c r="BJE955" s="337"/>
      <c r="BJF955" s="337"/>
      <c r="BJG955" s="337"/>
      <c r="BJH955" s="337"/>
      <c r="BJI955" s="337"/>
      <c r="BJJ955" s="337"/>
      <c r="BJK955" s="337"/>
      <c r="BJL955" s="337"/>
      <c r="BJM955" s="337"/>
      <c r="BJN955" s="337"/>
      <c r="BJO955" s="337"/>
      <c r="BJP955" s="337"/>
      <c r="BJQ955" s="337"/>
      <c r="BJR955" s="337"/>
      <c r="BJS955" s="337"/>
      <c r="BJT955" s="337"/>
      <c r="BJU955" s="337"/>
      <c r="BJV955" s="337"/>
      <c r="BJW955" s="337"/>
      <c r="BJX955" s="337"/>
      <c r="BJY955" s="337"/>
      <c r="BJZ955" s="337"/>
      <c r="BKA955" s="337"/>
      <c r="BKB955" s="337"/>
      <c r="BKC955" s="337"/>
      <c r="BKD955" s="337"/>
      <c r="BKE955" s="337"/>
      <c r="BKF955" s="337"/>
      <c r="BKG955" s="337"/>
      <c r="BKH955" s="337"/>
      <c r="BKI955" s="337"/>
      <c r="BKJ955" s="337"/>
      <c r="BKK955" s="337"/>
      <c r="BKL955" s="337"/>
      <c r="BKM955" s="337"/>
      <c r="BKN955" s="337"/>
      <c r="BKO955" s="337"/>
      <c r="BKP955" s="337"/>
      <c r="BKQ955" s="337"/>
      <c r="BKR955" s="337"/>
      <c r="BKS955" s="337"/>
      <c r="BKT955" s="337"/>
      <c r="BKU955" s="337"/>
      <c r="BKV955" s="337"/>
      <c r="BKW955" s="337"/>
      <c r="BKX955" s="337"/>
      <c r="BKY955" s="337"/>
      <c r="BKZ955" s="337"/>
      <c r="BLA955" s="337"/>
      <c r="BLB955" s="337"/>
      <c r="BLC955" s="337"/>
      <c r="BLD955" s="337"/>
      <c r="BLE955" s="337"/>
      <c r="BLF955" s="337"/>
      <c r="BLG955" s="337"/>
      <c r="BLH955" s="337"/>
      <c r="BLI955" s="337"/>
      <c r="BLJ955" s="337"/>
      <c r="BLK955" s="337"/>
      <c r="BLL955" s="337"/>
      <c r="BLM955" s="337"/>
      <c r="BLN955" s="337"/>
      <c r="BLO955" s="337"/>
      <c r="BLP955" s="337"/>
      <c r="BLQ955" s="337"/>
      <c r="BLR955" s="337"/>
      <c r="BLS955" s="337"/>
      <c r="BLT955" s="337"/>
      <c r="BLU955" s="337"/>
      <c r="BLV955" s="337"/>
      <c r="BLW955" s="337"/>
      <c r="BLX955" s="337"/>
      <c r="BLY955" s="337"/>
      <c r="BLZ955" s="337"/>
      <c r="BMA955" s="337"/>
      <c r="BMB955" s="337"/>
      <c r="BMC955" s="337"/>
      <c r="BMD955" s="337"/>
      <c r="BME955" s="337"/>
      <c r="BMF955" s="337"/>
      <c r="BMG955" s="337"/>
      <c r="BMH955" s="337"/>
      <c r="BMI955" s="337"/>
      <c r="BMJ955" s="337"/>
      <c r="BMK955" s="337"/>
      <c r="BML955" s="337"/>
      <c r="BMM955" s="337"/>
      <c r="BMN955" s="337"/>
      <c r="BMO955" s="337"/>
      <c r="BMP955" s="337"/>
      <c r="BMQ955" s="337"/>
      <c r="BMR955" s="337"/>
      <c r="BMS955" s="337"/>
      <c r="BMT955" s="337"/>
      <c r="BMU955" s="337"/>
      <c r="BMV955" s="337"/>
      <c r="BMW955" s="337"/>
      <c r="BMX955" s="337"/>
      <c r="BMY955" s="337"/>
      <c r="BMZ955" s="337"/>
      <c r="BNA955" s="337"/>
      <c r="BNB955" s="337"/>
      <c r="BNC955" s="337"/>
      <c r="BND955" s="337"/>
      <c r="BNE955" s="337"/>
      <c r="BNF955" s="337"/>
      <c r="BNG955" s="337"/>
      <c r="BNH955" s="337"/>
      <c r="BNI955" s="337"/>
      <c r="BNJ955" s="337"/>
      <c r="BNK955" s="337"/>
      <c r="BNL955" s="337"/>
      <c r="BNM955" s="337"/>
      <c r="BNN955" s="337"/>
      <c r="BNO955" s="337"/>
      <c r="BNP955" s="337"/>
      <c r="BNQ955" s="337"/>
      <c r="BNR955" s="337"/>
      <c r="BNS955" s="337"/>
      <c r="BNT955" s="337"/>
      <c r="BNU955" s="337"/>
      <c r="BNV955" s="337"/>
      <c r="BNW955" s="337"/>
      <c r="BNX955" s="337"/>
      <c r="BNY955" s="337"/>
      <c r="BNZ955" s="337"/>
      <c r="BOA955" s="337"/>
      <c r="BOB955" s="337"/>
      <c r="BOC955" s="337"/>
      <c r="BOD955" s="337"/>
      <c r="BOE955" s="337"/>
      <c r="BOF955" s="337"/>
      <c r="BOG955" s="337"/>
      <c r="BOH955" s="337"/>
      <c r="BOI955" s="337"/>
      <c r="BOJ955" s="337"/>
      <c r="BOK955" s="337"/>
      <c r="BOL955" s="337"/>
      <c r="BOM955" s="337"/>
      <c r="BON955" s="337"/>
      <c r="BOO955" s="337"/>
      <c r="BOP955" s="337"/>
      <c r="BOQ955" s="337"/>
      <c r="BOR955" s="337"/>
      <c r="BOS955" s="337"/>
      <c r="BOT955" s="337"/>
      <c r="BOU955" s="337"/>
      <c r="BOV955" s="337"/>
      <c r="BOW955" s="337"/>
      <c r="BOX955" s="337"/>
      <c r="BOY955" s="337"/>
      <c r="BOZ955" s="337"/>
      <c r="BPA955" s="337"/>
      <c r="BPB955" s="337"/>
      <c r="BPC955" s="337"/>
      <c r="BPD955" s="337"/>
      <c r="BPE955" s="337"/>
      <c r="BPF955" s="337"/>
      <c r="BPG955" s="337"/>
      <c r="BPH955" s="337"/>
      <c r="BPI955" s="337"/>
      <c r="BPJ955" s="337"/>
      <c r="BPK955" s="337"/>
      <c r="BPL955" s="337"/>
      <c r="BPM955" s="337"/>
      <c r="BPN955" s="337"/>
      <c r="BPO955" s="337"/>
      <c r="BPP955" s="337"/>
      <c r="BPQ955" s="337"/>
      <c r="BPR955" s="337"/>
      <c r="BPS955" s="337"/>
      <c r="BPT955" s="337"/>
      <c r="BPU955" s="337"/>
      <c r="BPV955" s="337"/>
      <c r="BPW955" s="337"/>
      <c r="BPX955" s="337"/>
      <c r="BPY955" s="337"/>
      <c r="BPZ955" s="337"/>
      <c r="BQA955" s="337"/>
      <c r="BQB955" s="337"/>
      <c r="BQC955" s="337"/>
      <c r="BQD955" s="337"/>
      <c r="BQE955" s="337"/>
      <c r="BQF955" s="337"/>
      <c r="BQG955" s="337"/>
      <c r="BQH955" s="337"/>
      <c r="BQI955" s="337"/>
      <c r="BQJ955" s="337"/>
      <c r="BQK955" s="337"/>
      <c r="BQL955" s="337"/>
      <c r="BQM955" s="337"/>
      <c r="BQN955" s="337"/>
      <c r="BQO955" s="337"/>
      <c r="BQP955" s="337"/>
      <c r="BQQ955" s="337"/>
      <c r="BQR955" s="337"/>
      <c r="BQS955" s="337"/>
      <c r="BQT955" s="337"/>
      <c r="BQU955" s="337"/>
      <c r="BQV955" s="337"/>
      <c r="BQW955" s="337"/>
      <c r="BQX955" s="337"/>
      <c r="BQY955" s="337"/>
      <c r="BQZ955" s="337"/>
      <c r="BRA955" s="337"/>
      <c r="BRB955" s="337"/>
      <c r="BRC955" s="337"/>
      <c r="BRD955" s="337"/>
      <c r="BRE955" s="337"/>
      <c r="BRF955" s="337"/>
      <c r="BRG955" s="337"/>
      <c r="BRH955" s="337"/>
      <c r="BRI955" s="337"/>
      <c r="BRJ955" s="337"/>
      <c r="BRK955" s="337"/>
      <c r="BRL955" s="337"/>
      <c r="BRM955" s="337"/>
      <c r="BRN955" s="337"/>
      <c r="BRO955" s="337"/>
      <c r="BRP955" s="337"/>
      <c r="BRQ955" s="337"/>
      <c r="BRR955" s="337"/>
      <c r="BRS955" s="337"/>
      <c r="BRT955" s="337"/>
      <c r="BRU955" s="337"/>
      <c r="BRV955" s="337"/>
      <c r="BRW955" s="337"/>
      <c r="BRX955" s="337"/>
      <c r="BRY955" s="337"/>
      <c r="BRZ955" s="337"/>
      <c r="BSA955" s="337"/>
      <c r="BSB955" s="337"/>
      <c r="BSC955" s="337"/>
      <c r="BSD955" s="337"/>
      <c r="BSE955" s="337"/>
      <c r="BSF955" s="337"/>
      <c r="BSG955" s="337"/>
      <c r="BSH955" s="337"/>
      <c r="BSI955" s="337"/>
      <c r="BSJ955" s="337"/>
      <c r="BSK955" s="337"/>
      <c r="BSL955" s="337"/>
      <c r="BSM955" s="337"/>
      <c r="BSN955" s="337"/>
      <c r="BSO955" s="337"/>
      <c r="BSP955" s="337"/>
      <c r="BSQ955" s="337"/>
      <c r="BSR955" s="337"/>
      <c r="BSS955" s="337"/>
      <c r="BST955" s="337"/>
      <c r="BSU955" s="337"/>
      <c r="BSV955" s="337"/>
      <c r="BSW955" s="337"/>
      <c r="BSX955" s="337"/>
      <c r="BSY955" s="337"/>
      <c r="BSZ955" s="337"/>
      <c r="BTA955" s="337"/>
      <c r="BTB955" s="337"/>
      <c r="BTC955" s="337"/>
      <c r="BTD955" s="337"/>
      <c r="BTE955" s="337"/>
      <c r="BTF955" s="337"/>
      <c r="BTG955" s="337"/>
      <c r="BTH955" s="337"/>
      <c r="BTI955" s="337"/>
      <c r="BTJ955" s="337"/>
      <c r="BTK955" s="337"/>
      <c r="BTL955" s="337"/>
      <c r="BTM955" s="337"/>
      <c r="BTN955" s="337"/>
      <c r="BTO955" s="337"/>
      <c r="BTP955" s="337"/>
      <c r="BTQ955" s="337"/>
      <c r="BTR955" s="337"/>
      <c r="BTS955" s="337"/>
      <c r="BTT955" s="337"/>
      <c r="BTU955" s="337"/>
      <c r="BTV955" s="337"/>
      <c r="BTW955" s="337"/>
      <c r="BTX955" s="337"/>
      <c r="BTY955" s="337"/>
      <c r="BTZ955" s="337"/>
      <c r="BUA955" s="337"/>
      <c r="BUB955" s="337"/>
      <c r="BUC955" s="337"/>
      <c r="BUD955" s="337"/>
      <c r="BUE955" s="337"/>
      <c r="BUF955" s="337"/>
      <c r="BUG955" s="337"/>
      <c r="BUH955" s="337"/>
      <c r="BUI955" s="337"/>
      <c r="BUJ955" s="337"/>
      <c r="BUK955" s="337"/>
      <c r="BUL955" s="337"/>
      <c r="BUM955" s="337"/>
      <c r="BUN955" s="337"/>
      <c r="BUO955" s="337"/>
      <c r="BUP955" s="337"/>
      <c r="BUQ955" s="337"/>
      <c r="BUR955" s="337"/>
      <c r="BUS955" s="337"/>
      <c r="BUT955" s="337"/>
      <c r="BUU955" s="337"/>
      <c r="BUV955" s="337"/>
      <c r="BUW955" s="337"/>
      <c r="BUX955" s="337"/>
      <c r="BUY955" s="337"/>
      <c r="BUZ955" s="337"/>
      <c r="BVA955" s="337"/>
      <c r="BVB955" s="337"/>
      <c r="BVC955" s="337"/>
      <c r="BVD955" s="337"/>
      <c r="BVE955" s="337"/>
      <c r="BVF955" s="337"/>
      <c r="BVG955" s="337"/>
      <c r="BVH955" s="337"/>
      <c r="BVI955" s="337"/>
      <c r="BVJ955" s="337"/>
      <c r="BVK955" s="337"/>
      <c r="BVL955" s="337"/>
      <c r="BVM955" s="337"/>
      <c r="BVN955" s="337"/>
      <c r="BVO955" s="337"/>
      <c r="BVP955" s="337"/>
      <c r="BVQ955" s="337"/>
      <c r="BVR955" s="337"/>
      <c r="BVS955" s="337"/>
      <c r="BVT955" s="337"/>
      <c r="BVU955" s="337"/>
      <c r="BVV955" s="337"/>
      <c r="BVW955" s="337"/>
      <c r="BVX955" s="337"/>
      <c r="BVY955" s="337"/>
      <c r="BVZ955" s="337"/>
      <c r="BWA955" s="337"/>
      <c r="BWB955" s="337"/>
      <c r="BWC955" s="337"/>
      <c r="BWD955" s="337"/>
      <c r="BWE955" s="337"/>
      <c r="BWF955" s="337"/>
      <c r="BWG955" s="337"/>
      <c r="BWH955" s="337"/>
      <c r="BWI955" s="337"/>
      <c r="BWJ955" s="337"/>
      <c r="BWK955" s="337"/>
      <c r="BWL955" s="337"/>
      <c r="BWM955" s="337"/>
      <c r="BWN955" s="337"/>
      <c r="BWO955" s="337"/>
      <c r="BWP955" s="337"/>
      <c r="BWQ955" s="337"/>
      <c r="BWR955" s="337"/>
      <c r="BWS955" s="337"/>
      <c r="BWT955" s="337"/>
      <c r="BWU955" s="337"/>
      <c r="BWV955" s="337"/>
      <c r="BWW955" s="337"/>
      <c r="BWX955" s="337"/>
      <c r="BWY955" s="337"/>
      <c r="BWZ955" s="337"/>
      <c r="BXA955" s="337"/>
      <c r="BXB955" s="337"/>
      <c r="BXC955" s="337"/>
      <c r="BXD955" s="337"/>
      <c r="BXE955" s="337"/>
      <c r="BXF955" s="337"/>
      <c r="BXG955" s="337"/>
      <c r="BXH955" s="337"/>
      <c r="BXI955" s="337"/>
      <c r="BXJ955" s="337"/>
      <c r="BXK955" s="337"/>
      <c r="BXL955" s="337"/>
      <c r="BXM955" s="337"/>
      <c r="BXN955" s="337"/>
      <c r="BXO955" s="337"/>
      <c r="BXP955" s="337"/>
      <c r="BXQ955" s="337"/>
      <c r="BXR955" s="337"/>
      <c r="BXS955" s="337"/>
      <c r="BXT955" s="337"/>
      <c r="BXU955" s="337"/>
      <c r="BXV955" s="337"/>
      <c r="BXW955" s="337"/>
      <c r="BXX955" s="337"/>
      <c r="BXY955" s="337"/>
      <c r="BXZ955" s="337"/>
      <c r="BYA955" s="337"/>
      <c r="BYB955" s="337"/>
      <c r="BYC955" s="337"/>
      <c r="BYD955" s="337"/>
      <c r="BYE955" s="337"/>
      <c r="BYF955" s="337"/>
      <c r="BYG955" s="337"/>
      <c r="BYH955" s="337"/>
      <c r="BYI955" s="337"/>
      <c r="BYJ955" s="337"/>
      <c r="BYK955" s="337"/>
      <c r="BYL955" s="337"/>
      <c r="BYM955" s="337"/>
      <c r="BYN955" s="337"/>
      <c r="BYO955" s="337"/>
      <c r="BYP955" s="337"/>
      <c r="BYQ955" s="337"/>
      <c r="BYR955" s="337"/>
      <c r="BYS955" s="337"/>
      <c r="BYT955" s="337"/>
      <c r="BYU955" s="337"/>
      <c r="BYV955" s="337"/>
      <c r="BYW955" s="337"/>
      <c r="BYX955" s="337"/>
      <c r="BYY955" s="337"/>
      <c r="BYZ955" s="337"/>
      <c r="BZA955" s="337"/>
      <c r="BZB955" s="337"/>
      <c r="BZC955" s="337"/>
      <c r="BZD955" s="337"/>
      <c r="BZE955" s="337"/>
      <c r="BZF955" s="337"/>
      <c r="BZG955" s="337"/>
      <c r="BZH955" s="337"/>
      <c r="BZI955" s="337"/>
      <c r="BZJ955" s="337"/>
      <c r="BZK955" s="337"/>
      <c r="BZL955" s="337"/>
      <c r="BZM955" s="337"/>
      <c r="BZN955" s="337"/>
      <c r="BZO955" s="337"/>
      <c r="BZP955" s="337"/>
      <c r="BZQ955" s="337"/>
      <c r="BZR955" s="337"/>
      <c r="BZS955" s="337"/>
      <c r="BZT955" s="337"/>
      <c r="BZU955" s="337"/>
      <c r="BZV955" s="337"/>
      <c r="BZW955" s="337"/>
      <c r="BZX955" s="337"/>
      <c r="BZY955" s="337"/>
      <c r="BZZ955" s="337"/>
      <c r="CAA955" s="337"/>
      <c r="CAB955" s="337"/>
      <c r="CAC955" s="337"/>
      <c r="CAD955" s="337"/>
      <c r="CAE955" s="337"/>
      <c r="CAF955" s="337"/>
      <c r="CAG955" s="337"/>
      <c r="CAH955" s="337"/>
      <c r="CAI955" s="337"/>
      <c r="CAJ955" s="337"/>
      <c r="CAK955" s="337"/>
      <c r="CAL955" s="337"/>
      <c r="CAM955" s="337"/>
      <c r="CAN955" s="337"/>
      <c r="CAO955" s="337"/>
      <c r="CAP955" s="337"/>
      <c r="CAQ955" s="337"/>
      <c r="CAR955" s="337"/>
      <c r="CAS955" s="337"/>
      <c r="CAT955" s="337"/>
      <c r="CAU955" s="337"/>
      <c r="CAV955" s="337"/>
      <c r="CAW955" s="337"/>
      <c r="CAX955" s="337"/>
      <c r="CAY955" s="337"/>
      <c r="CAZ955" s="337"/>
      <c r="CBA955" s="337"/>
      <c r="CBB955" s="337"/>
      <c r="CBC955" s="337"/>
      <c r="CBD955" s="337"/>
      <c r="CBE955" s="337"/>
      <c r="CBF955" s="337"/>
      <c r="CBG955" s="337"/>
      <c r="CBH955" s="337"/>
      <c r="CBI955" s="337"/>
      <c r="CBJ955" s="337"/>
      <c r="CBK955" s="337"/>
      <c r="CBL955" s="337"/>
      <c r="CBM955" s="337"/>
      <c r="CBN955" s="337"/>
      <c r="CBO955" s="337"/>
      <c r="CBP955" s="337"/>
      <c r="CBQ955" s="337"/>
      <c r="CBR955" s="337"/>
      <c r="CBS955" s="337"/>
      <c r="CBT955" s="337"/>
      <c r="CBU955" s="337"/>
      <c r="CBV955" s="337"/>
      <c r="CBW955" s="337"/>
      <c r="CBX955" s="337"/>
      <c r="CBY955" s="337"/>
      <c r="CBZ955" s="337"/>
      <c r="CCA955" s="337"/>
      <c r="CCB955" s="337"/>
      <c r="CCC955" s="337"/>
      <c r="CCD955" s="337"/>
      <c r="CCE955" s="337"/>
      <c r="CCF955" s="337"/>
      <c r="CCG955" s="337"/>
      <c r="CCH955" s="337"/>
      <c r="CCI955" s="337"/>
      <c r="CCJ955" s="337"/>
      <c r="CCK955" s="337"/>
      <c r="CCL955" s="337"/>
      <c r="CCM955" s="337"/>
      <c r="CCN955" s="337"/>
      <c r="CCO955" s="337"/>
      <c r="CCP955" s="337"/>
      <c r="CCQ955" s="337"/>
      <c r="CCR955" s="337"/>
      <c r="CCS955" s="337"/>
      <c r="CCT955" s="337"/>
      <c r="CCU955" s="337"/>
      <c r="CCV955" s="337"/>
      <c r="CCW955" s="337"/>
      <c r="CCX955" s="337"/>
      <c r="CCY955" s="337"/>
      <c r="CCZ955" s="337"/>
      <c r="CDA955" s="337"/>
      <c r="CDB955" s="337"/>
      <c r="CDC955" s="337"/>
      <c r="CDD955" s="337"/>
      <c r="CDE955" s="337"/>
      <c r="CDF955" s="337"/>
      <c r="CDG955" s="337"/>
      <c r="CDH955" s="337"/>
      <c r="CDI955" s="337"/>
      <c r="CDJ955" s="337"/>
      <c r="CDK955" s="337"/>
      <c r="CDL955" s="337"/>
      <c r="CDM955" s="337"/>
      <c r="CDN955" s="337"/>
      <c r="CDO955" s="337"/>
      <c r="CDP955" s="337"/>
      <c r="CDQ955" s="337"/>
      <c r="CDR955" s="337"/>
      <c r="CDS955" s="337"/>
      <c r="CDT955" s="337"/>
      <c r="CDU955" s="337"/>
      <c r="CDV955" s="337"/>
      <c r="CDW955" s="337"/>
      <c r="CDX955" s="337"/>
      <c r="CDY955" s="337"/>
      <c r="CDZ955" s="337"/>
      <c r="CEA955" s="337"/>
      <c r="CEB955" s="337"/>
      <c r="CEC955" s="337"/>
      <c r="CED955" s="337"/>
      <c r="CEE955" s="337"/>
      <c r="CEF955" s="337"/>
      <c r="CEG955" s="337"/>
      <c r="CEH955" s="337"/>
      <c r="CEI955" s="337"/>
      <c r="CEJ955" s="337"/>
      <c r="CEK955" s="337"/>
      <c r="CEL955" s="337"/>
      <c r="CEM955" s="337"/>
      <c r="CEN955" s="337"/>
      <c r="CEO955" s="337"/>
      <c r="CEP955" s="337"/>
      <c r="CEQ955" s="337"/>
      <c r="CER955" s="337"/>
      <c r="CES955" s="337"/>
      <c r="CET955" s="337"/>
      <c r="CEU955" s="337"/>
      <c r="CEV955" s="337"/>
      <c r="CEW955" s="337"/>
      <c r="CEX955" s="337"/>
      <c r="CEY955" s="337"/>
      <c r="CEZ955" s="337"/>
      <c r="CFA955" s="337"/>
      <c r="CFB955" s="337"/>
      <c r="CFC955" s="337"/>
      <c r="CFD955" s="337"/>
      <c r="CFE955" s="337"/>
      <c r="CFF955" s="337"/>
      <c r="CFG955" s="337"/>
      <c r="CFH955" s="337"/>
      <c r="CFI955" s="337"/>
      <c r="CFJ955" s="337"/>
      <c r="CFK955" s="337"/>
      <c r="CFL955" s="337"/>
      <c r="CFM955" s="337"/>
      <c r="CFN955" s="337"/>
      <c r="CFO955" s="337"/>
      <c r="CFP955" s="337"/>
      <c r="CFQ955" s="337"/>
      <c r="CFR955" s="337"/>
      <c r="CFS955" s="337"/>
      <c r="CFT955" s="337"/>
      <c r="CFU955" s="337"/>
      <c r="CFV955" s="337"/>
      <c r="CFW955" s="337"/>
      <c r="CFX955" s="337"/>
      <c r="CFY955" s="337"/>
      <c r="CFZ955" s="337"/>
      <c r="CGA955" s="337"/>
      <c r="CGB955" s="337"/>
      <c r="CGC955" s="337"/>
      <c r="CGD955" s="337"/>
      <c r="CGE955" s="337"/>
      <c r="CGF955" s="337"/>
      <c r="CGG955" s="337"/>
      <c r="CGH955" s="337"/>
      <c r="CGI955" s="337"/>
      <c r="CGJ955" s="337"/>
      <c r="CGK955" s="337"/>
      <c r="CGL955" s="337"/>
      <c r="CGM955" s="337"/>
      <c r="CGN955" s="337"/>
      <c r="CGO955" s="337"/>
      <c r="CGP955" s="337"/>
      <c r="CGQ955" s="337"/>
      <c r="CGR955" s="337"/>
      <c r="CGS955" s="337"/>
      <c r="CGT955" s="337"/>
      <c r="CGU955" s="337"/>
      <c r="CGV955" s="337"/>
      <c r="CGW955" s="337"/>
      <c r="CGX955" s="337"/>
      <c r="CGY955" s="337"/>
      <c r="CGZ955" s="337"/>
      <c r="CHA955" s="337"/>
      <c r="CHB955" s="337"/>
      <c r="CHC955" s="337"/>
      <c r="CHD955" s="337"/>
      <c r="CHE955" s="337"/>
      <c r="CHF955" s="337"/>
      <c r="CHG955" s="337"/>
      <c r="CHH955" s="337"/>
      <c r="CHI955" s="337"/>
      <c r="CHJ955" s="337"/>
      <c r="CHK955" s="337"/>
      <c r="CHL955" s="337"/>
      <c r="CHM955" s="337"/>
      <c r="CHN955" s="337"/>
      <c r="CHO955" s="337"/>
      <c r="CHP955" s="337"/>
      <c r="CHQ955" s="337"/>
      <c r="CHR955" s="337"/>
      <c r="CHS955" s="337"/>
      <c r="CHT955" s="337"/>
      <c r="CHU955" s="337"/>
      <c r="CHV955" s="337"/>
      <c r="CHW955" s="337"/>
      <c r="CHX955" s="337"/>
      <c r="CHY955" s="337"/>
      <c r="CHZ955" s="337"/>
      <c r="CIA955" s="337"/>
      <c r="CIB955" s="337"/>
      <c r="CIC955" s="337"/>
      <c r="CID955" s="337"/>
      <c r="CIE955" s="337"/>
      <c r="CIF955" s="337"/>
      <c r="CIG955" s="337"/>
      <c r="CIH955" s="337"/>
      <c r="CII955" s="337"/>
      <c r="CIJ955" s="337"/>
      <c r="CIK955" s="337"/>
      <c r="CIL955" s="337"/>
      <c r="CIM955" s="337"/>
      <c r="CIN955" s="337"/>
      <c r="CIO955" s="337"/>
      <c r="CIP955" s="337"/>
      <c r="CIQ955" s="337"/>
      <c r="CIR955" s="337"/>
      <c r="CIS955" s="337"/>
      <c r="CIT955" s="337"/>
      <c r="CIU955" s="337"/>
      <c r="CIV955" s="337"/>
      <c r="CIW955" s="337"/>
      <c r="CIX955" s="337"/>
      <c r="CIY955" s="337"/>
      <c r="CIZ955" s="337"/>
      <c r="CJA955" s="337"/>
      <c r="CJB955" s="337"/>
      <c r="CJC955" s="337"/>
      <c r="CJD955" s="337"/>
      <c r="CJE955" s="337"/>
      <c r="CJF955" s="337"/>
      <c r="CJG955" s="337"/>
      <c r="CJH955" s="337"/>
      <c r="CJI955" s="337"/>
      <c r="CJJ955" s="337"/>
      <c r="CJK955" s="337"/>
      <c r="CJL955" s="337"/>
      <c r="CJM955" s="337"/>
      <c r="CJN955" s="337"/>
      <c r="CJO955" s="337"/>
      <c r="CJP955" s="337"/>
      <c r="CJQ955" s="337"/>
      <c r="CJR955" s="337"/>
      <c r="CJS955" s="337"/>
      <c r="CJT955" s="337"/>
      <c r="CJU955" s="337"/>
      <c r="CJV955" s="337"/>
      <c r="CJW955" s="337"/>
      <c r="CJX955" s="337"/>
      <c r="CJY955" s="337"/>
      <c r="CJZ955" s="337"/>
      <c r="CKA955" s="337"/>
      <c r="CKB955" s="337"/>
      <c r="CKC955" s="337"/>
      <c r="CKD955" s="337"/>
      <c r="CKE955" s="337"/>
      <c r="CKF955" s="337"/>
      <c r="CKG955" s="337"/>
      <c r="CKH955" s="337"/>
      <c r="CKI955" s="337"/>
      <c r="CKJ955" s="337"/>
      <c r="CKK955" s="337"/>
      <c r="CKL955" s="337"/>
      <c r="CKM955" s="337"/>
      <c r="CKN955" s="337"/>
      <c r="CKO955" s="337"/>
      <c r="CKP955" s="337"/>
      <c r="CKQ955" s="337"/>
      <c r="CKR955" s="337"/>
      <c r="CKS955" s="337"/>
      <c r="CKT955" s="337"/>
      <c r="CKU955" s="337"/>
      <c r="CKV955" s="337"/>
      <c r="CKW955" s="337"/>
      <c r="CKX955" s="337"/>
      <c r="CKY955" s="337"/>
      <c r="CKZ955" s="337"/>
      <c r="CLA955" s="337"/>
      <c r="CLB955" s="337"/>
      <c r="CLC955" s="337"/>
      <c r="CLD955" s="337"/>
      <c r="CLE955" s="337"/>
      <c r="CLF955" s="337"/>
      <c r="CLG955" s="337"/>
      <c r="CLH955" s="337"/>
      <c r="CLI955" s="337"/>
      <c r="CLJ955" s="337"/>
      <c r="CLK955" s="337"/>
      <c r="CLL955" s="337"/>
      <c r="CLM955" s="337"/>
      <c r="CLN955" s="337"/>
      <c r="CLO955" s="337"/>
      <c r="CLP955" s="337"/>
      <c r="CLQ955" s="337"/>
      <c r="CLR955" s="337"/>
      <c r="CLS955" s="337"/>
      <c r="CLT955" s="337"/>
      <c r="CLU955" s="337"/>
      <c r="CLV955" s="337"/>
      <c r="CLW955" s="337"/>
      <c r="CLX955" s="337"/>
      <c r="CLY955" s="337"/>
      <c r="CLZ955" s="337"/>
      <c r="CMA955" s="337"/>
      <c r="CMB955" s="337"/>
      <c r="CMC955" s="337"/>
      <c r="CMD955" s="337"/>
      <c r="CME955" s="337"/>
      <c r="CMF955" s="337"/>
      <c r="CMG955" s="337"/>
      <c r="CMH955" s="337"/>
      <c r="CMI955" s="337"/>
      <c r="CMJ955" s="337"/>
      <c r="CMK955" s="337"/>
      <c r="CML955" s="337"/>
      <c r="CMM955" s="337"/>
      <c r="CMN955" s="337"/>
      <c r="CMO955" s="337"/>
      <c r="CMP955" s="337"/>
      <c r="CMQ955" s="337"/>
      <c r="CMR955" s="337"/>
      <c r="CMS955" s="337"/>
      <c r="CMT955" s="337"/>
      <c r="CMU955" s="337"/>
      <c r="CMV955" s="337"/>
      <c r="CMW955" s="337"/>
      <c r="CMX955" s="337"/>
      <c r="CMY955" s="337"/>
      <c r="CMZ955" s="337"/>
      <c r="CNA955" s="337"/>
      <c r="CNB955" s="337"/>
      <c r="CNC955" s="337"/>
      <c r="CND955" s="337"/>
      <c r="CNE955" s="337"/>
      <c r="CNF955" s="337"/>
      <c r="CNG955" s="337"/>
      <c r="CNH955" s="337"/>
      <c r="CNI955" s="337"/>
      <c r="CNJ955" s="337"/>
      <c r="CNK955" s="337"/>
      <c r="CNL955" s="337"/>
      <c r="CNM955" s="337"/>
      <c r="CNN955" s="337"/>
      <c r="CNO955" s="337"/>
      <c r="CNP955" s="337"/>
      <c r="CNQ955" s="337"/>
      <c r="CNR955" s="337"/>
      <c r="CNS955" s="337"/>
      <c r="CNT955" s="337"/>
      <c r="CNU955" s="337"/>
      <c r="CNV955" s="337"/>
      <c r="CNW955" s="337"/>
      <c r="CNX955" s="337"/>
      <c r="CNY955" s="337"/>
      <c r="CNZ955" s="337"/>
      <c r="COA955" s="337"/>
      <c r="COB955" s="337"/>
      <c r="COC955" s="337"/>
      <c r="COD955" s="337"/>
      <c r="COE955" s="337"/>
      <c r="COF955" s="337"/>
      <c r="COG955" s="337"/>
      <c r="COH955" s="337"/>
      <c r="COI955" s="337"/>
      <c r="COJ955" s="337"/>
      <c r="COK955" s="337"/>
      <c r="COL955" s="337"/>
      <c r="COM955" s="337"/>
      <c r="CON955" s="337"/>
      <c r="COO955" s="337"/>
      <c r="COP955" s="337"/>
      <c r="COQ955" s="337"/>
      <c r="COR955" s="337"/>
      <c r="COS955" s="337"/>
      <c r="COT955" s="337"/>
      <c r="COU955" s="337"/>
      <c r="COV955" s="337"/>
      <c r="COW955" s="337"/>
      <c r="COX955" s="337"/>
      <c r="COY955" s="337"/>
      <c r="COZ955" s="337"/>
      <c r="CPA955" s="337"/>
      <c r="CPB955" s="337"/>
      <c r="CPC955" s="337"/>
      <c r="CPD955" s="337"/>
      <c r="CPE955" s="337"/>
      <c r="CPF955" s="337"/>
      <c r="CPG955" s="337"/>
      <c r="CPH955" s="337"/>
      <c r="CPI955" s="337"/>
      <c r="CPJ955" s="337"/>
      <c r="CPK955" s="337"/>
      <c r="CPL955" s="337"/>
      <c r="CPM955" s="337"/>
      <c r="CPN955" s="337"/>
      <c r="CPO955" s="337"/>
      <c r="CPP955" s="337"/>
      <c r="CPQ955" s="337"/>
      <c r="CPR955" s="337"/>
      <c r="CPS955" s="337"/>
      <c r="CPT955" s="337"/>
      <c r="CPU955" s="337"/>
      <c r="CPV955" s="337"/>
      <c r="CPW955" s="337"/>
      <c r="CPX955" s="337"/>
      <c r="CPY955" s="337"/>
      <c r="CPZ955" s="337"/>
      <c r="CQA955" s="337"/>
      <c r="CQB955" s="337"/>
      <c r="CQC955" s="337"/>
      <c r="CQD955" s="337"/>
      <c r="CQE955" s="337"/>
      <c r="CQF955" s="337"/>
      <c r="CQG955" s="337"/>
      <c r="CQH955" s="337"/>
      <c r="CQI955" s="337"/>
      <c r="CQJ955" s="337"/>
      <c r="CQK955" s="337"/>
      <c r="CQL955" s="337"/>
      <c r="CQM955" s="337"/>
      <c r="CQN955" s="337"/>
      <c r="CQO955" s="337"/>
      <c r="CQP955" s="337"/>
      <c r="CQQ955" s="337"/>
      <c r="CQR955" s="337"/>
      <c r="CQS955" s="337"/>
      <c r="CQT955" s="337"/>
      <c r="CQU955" s="337"/>
      <c r="CQV955" s="337"/>
      <c r="CQW955" s="337"/>
      <c r="CQX955" s="337"/>
      <c r="CQY955" s="337"/>
      <c r="CQZ955" s="337"/>
      <c r="CRA955" s="337"/>
      <c r="CRB955" s="337"/>
      <c r="CRC955" s="337"/>
      <c r="CRD955" s="337"/>
      <c r="CRE955" s="337"/>
      <c r="CRF955" s="337"/>
      <c r="CRG955" s="337"/>
      <c r="CRH955" s="337"/>
      <c r="CRI955" s="337"/>
      <c r="CRJ955" s="337"/>
      <c r="CRK955" s="337"/>
      <c r="CRL955" s="337"/>
      <c r="CRM955" s="337"/>
      <c r="CRN955" s="337"/>
      <c r="CRO955" s="337"/>
      <c r="CRP955" s="337"/>
      <c r="CRQ955" s="337"/>
      <c r="CRR955" s="337"/>
      <c r="CRS955" s="337"/>
      <c r="CRT955" s="337"/>
      <c r="CRU955" s="337"/>
      <c r="CRV955" s="337"/>
      <c r="CRW955" s="337"/>
      <c r="CRX955" s="337"/>
      <c r="CRY955" s="337"/>
      <c r="CRZ955" s="337"/>
      <c r="CSA955" s="337"/>
      <c r="CSB955" s="337"/>
      <c r="CSC955" s="337"/>
      <c r="CSD955" s="337"/>
      <c r="CSE955" s="337"/>
      <c r="CSF955" s="337"/>
      <c r="CSG955" s="337"/>
      <c r="CSH955" s="337"/>
      <c r="CSI955" s="337"/>
      <c r="CSJ955" s="337"/>
      <c r="CSK955" s="337"/>
      <c r="CSL955" s="337"/>
      <c r="CSM955" s="337"/>
      <c r="CSN955" s="337"/>
      <c r="CSO955" s="337"/>
      <c r="CSP955" s="337"/>
      <c r="CSQ955" s="337"/>
      <c r="CSR955" s="337"/>
      <c r="CSS955" s="337"/>
      <c r="CST955" s="337"/>
      <c r="CSU955" s="337"/>
      <c r="CSV955" s="337"/>
      <c r="CSW955" s="337"/>
      <c r="CSX955" s="337"/>
      <c r="CSY955" s="337"/>
      <c r="CSZ955" s="337"/>
      <c r="CTA955" s="337"/>
      <c r="CTB955" s="337"/>
      <c r="CTC955" s="337"/>
      <c r="CTD955" s="337"/>
      <c r="CTE955" s="337"/>
      <c r="CTF955" s="337"/>
      <c r="CTG955" s="337"/>
      <c r="CTH955" s="337"/>
      <c r="CTI955" s="337"/>
      <c r="CTJ955" s="337"/>
      <c r="CTK955" s="337"/>
      <c r="CTL955" s="337"/>
      <c r="CTM955" s="337"/>
      <c r="CTN955" s="337"/>
      <c r="CTO955" s="337"/>
      <c r="CTP955" s="337"/>
      <c r="CTQ955" s="337"/>
      <c r="CTR955" s="337"/>
      <c r="CTS955" s="337"/>
      <c r="CTT955" s="337"/>
      <c r="CTU955" s="337"/>
      <c r="CTV955" s="337"/>
      <c r="CTW955" s="337"/>
      <c r="CTX955" s="337"/>
      <c r="CTY955" s="337"/>
      <c r="CTZ955" s="337"/>
      <c r="CUA955" s="337"/>
      <c r="CUB955" s="337"/>
      <c r="CUC955" s="337"/>
      <c r="CUD955" s="337"/>
      <c r="CUE955" s="337"/>
      <c r="CUF955" s="337"/>
      <c r="CUG955" s="337"/>
      <c r="CUH955" s="337"/>
      <c r="CUI955" s="337"/>
      <c r="CUJ955" s="337"/>
      <c r="CUK955" s="337"/>
      <c r="CUL955" s="337"/>
      <c r="CUM955" s="337"/>
      <c r="CUN955" s="337"/>
      <c r="CUO955" s="337"/>
      <c r="CUP955" s="337"/>
      <c r="CUQ955" s="337"/>
      <c r="CUR955" s="337"/>
      <c r="CUS955" s="337"/>
      <c r="CUT955" s="337"/>
      <c r="CUU955" s="337"/>
      <c r="CUV955" s="337"/>
      <c r="CUW955" s="337"/>
      <c r="CUX955" s="337"/>
      <c r="CUY955" s="337"/>
      <c r="CUZ955" s="337"/>
      <c r="CVA955" s="337"/>
      <c r="CVB955" s="337"/>
      <c r="CVC955" s="337"/>
      <c r="CVD955" s="337"/>
      <c r="CVE955" s="337"/>
      <c r="CVF955" s="337"/>
      <c r="CVG955" s="337"/>
      <c r="CVH955" s="337"/>
      <c r="CVI955" s="337"/>
      <c r="CVJ955" s="337"/>
      <c r="CVK955" s="337"/>
      <c r="CVL955" s="337"/>
      <c r="CVM955" s="337"/>
      <c r="CVN955" s="337"/>
      <c r="CVO955" s="337"/>
      <c r="CVP955" s="337"/>
      <c r="CVQ955" s="337"/>
      <c r="CVR955" s="337"/>
      <c r="CVS955" s="337"/>
      <c r="CVT955" s="337"/>
      <c r="CVU955" s="337"/>
      <c r="CVV955" s="337"/>
      <c r="CVW955" s="337"/>
      <c r="CVX955" s="337"/>
      <c r="CVY955" s="337"/>
      <c r="CVZ955" s="337"/>
      <c r="CWA955" s="337"/>
      <c r="CWB955" s="337"/>
      <c r="CWC955" s="337"/>
      <c r="CWD955" s="337"/>
      <c r="CWE955" s="337"/>
      <c r="CWF955" s="337"/>
      <c r="CWG955" s="337"/>
      <c r="CWH955" s="337"/>
      <c r="CWI955" s="337"/>
      <c r="CWJ955" s="337"/>
      <c r="CWK955" s="337"/>
      <c r="CWL955" s="337"/>
      <c r="CWM955" s="337"/>
      <c r="CWN955" s="337"/>
      <c r="CWO955" s="337"/>
      <c r="CWP955" s="337"/>
      <c r="CWQ955" s="337"/>
      <c r="CWR955" s="337"/>
      <c r="CWS955" s="337"/>
      <c r="CWT955" s="337"/>
      <c r="CWU955" s="337"/>
      <c r="CWV955" s="337"/>
      <c r="CWW955" s="337"/>
      <c r="CWX955" s="337"/>
      <c r="CWY955" s="337"/>
      <c r="CWZ955" s="337"/>
      <c r="CXA955" s="337"/>
      <c r="CXB955" s="337"/>
      <c r="CXC955" s="337"/>
      <c r="CXD955" s="337"/>
      <c r="CXE955" s="337"/>
      <c r="CXF955" s="337"/>
      <c r="CXG955" s="337"/>
      <c r="CXH955" s="337"/>
      <c r="CXI955" s="337"/>
      <c r="CXJ955" s="337"/>
      <c r="CXK955" s="337"/>
      <c r="CXL955" s="337"/>
      <c r="CXM955" s="337"/>
      <c r="CXN955" s="337"/>
      <c r="CXO955" s="337"/>
      <c r="CXP955" s="337"/>
      <c r="CXQ955" s="337"/>
      <c r="CXR955" s="337"/>
      <c r="CXS955" s="337"/>
      <c r="CXT955" s="337"/>
      <c r="CXU955" s="337"/>
      <c r="CXV955" s="337"/>
      <c r="CXW955" s="337"/>
      <c r="CXX955" s="337"/>
      <c r="CXY955" s="337"/>
      <c r="CXZ955" s="337"/>
      <c r="CYA955" s="337"/>
      <c r="CYB955" s="337"/>
      <c r="CYC955" s="337"/>
      <c r="CYD955" s="337"/>
      <c r="CYE955" s="337"/>
      <c r="CYF955" s="337"/>
      <c r="CYG955" s="337"/>
      <c r="CYH955" s="337"/>
      <c r="CYI955" s="337"/>
      <c r="CYJ955" s="337"/>
      <c r="CYK955" s="337"/>
      <c r="CYL955" s="337"/>
      <c r="CYM955" s="337"/>
      <c r="CYN955" s="337"/>
      <c r="CYO955" s="337"/>
      <c r="CYP955" s="337"/>
      <c r="CYQ955" s="337"/>
      <c r="CYR955" s="337"/>
      <c r="CYS955" s="337"/>
      <c r="CYT955" s="337"/>
      <c r="CYU955" s="337"/>
      <c r="CYV955" s="337"/>
      <c r="CYW955" s="337"/>
      <c r="CYX955" s="337"/>
      <c r="CYY955" s="337"/>
      <c r="CYZ955" s="337"/>
      <c r="CZA955" s="337"/>
      <c r="CZB955" s="337"/>
      <c r="CZC955" s="337"/>
      <c r="CZD955" s="337"/>
      <c r="CZE955" s="337"/>
      <c r="CZF955" s="337"/>
      <c r="CZG955" s="337"/>
      <c r="CZH955" s="337"/>
      <c r="CZI955" s="337"/>
      <c r="CZJ955" s="337"/>
      <c r="CZK955" s="337"/>
      <c r="CZL955" s="337"/>
      <c r="CZM955" s="337"/>
      <c r="CZN955" s="337"/>
      <c r="CZO955" s="337"/>
      <c r="CZP955" s="337"/>
      <c r="CZQ955" s="337"/>
      <c r="CZR955" s="337"/>
      <c r="CZS955" s="337"/>
      <c r="CZT955" s="337"/>
      <c r="CZU955" s="337"/>
      <c r="CZV955" s="337"/>
      <c r="CZW955" s="337"/>
      <c r="CZX955" s="337"/>
      <c r="CZY955" s="337"/>
      <c r="CZZ955" s="337"/>
      <c r="DAA955" s="337"/>
      <c r="DAB955" s="337"/>
      <c r="DAC955" s="337"/>
      <c r="DAD955" s="337"/>
      <c r="DAE955" s="337"/>
      <c r="DAF955" s="337"/>
      <c r="DAG955" s="337"/>
      <c r="DAH955" s="337"/>
      <c r="DAI955" s="337"/>
      <c r="DAJ955" s="337"/>
      <c r="DAK955" s="337"/>
      <c r="DAL955" s="337"/>
      <c r="DAM955" s="337"/>
      <c r="DAN955" s="337"/>
      <c r="DAO955" s="337"/>
      <c r="DAP955" s="337"/>
      <c r="DAQ955" s="337"/>
      <c r="DAR955" s="337"/>
      <c r="DAS955" s="337"/>
      <c r="DAT955" s="337"/>
      <c r="DAU955" s="337"/>
      <c r="DAV955" s="337"/>
      <c r="DAW955" s="337"/>
      <c r="DAX955" s="337"/>
      <c r="DAY955" s="337"/>
      <c r="DAZ955" s="337"/>
      <c r="DBA955" s="337"/>
      <c r="DBB955" s="337"/>
      <c r="DBC955" s="337"/>
      <c r="DBD955" s="337"/>
      <c r="DBE955" s="337"/>
      <c r="DBF955" s="337"/>
      <c r="DBG955" s="337"/>
      <c r="DBH955" s="337"/>
      <c r="DBI955" s="337"/>
      <c r="DBJ955" s="337"/>
      <c r="DBK955" s="337"/>
      <c r="DBL955" s="337"/>
      <c r="DBM955" s="337"/>
      <c r="DBN955" s="337"/>
      <c r="DBO955" s="337"/>
      <c r="DBP955" s="337"/>
      <c r="DBQ955" s="337"/>
      <c r="DBR955" s="337"/>
      <c r="DBS955" s="337"/>
      <c r="DBT955" s="337"/>
      <c r="DBU955" s="337"/>
      <c r="DBV955" s="337"/>
      <c r="DBW955" s="337"/>
      <c r="DBX955" s="337"/>
      <c r="DBY955" s="337"/>
      <c r="DBZ955" s="337"/>
      <c r="DCA955" s="337"/>
      <c r="DCB955" s="337"/>
      <c r="DCC955" s="337"/>
      <c r="DCD955" s="337"/>
      <c r="DCE955" s="337"/>
      <c r="DCF955" s="337"/>
      <c r="DCG955" s="337"/>
      <c r="DCH955" s="337"/>
      <c r="DCI955" s="337"/>
      <c r="DCJ955" s="337"/>
      <c r="DCK955" s="337"/>
      <c r="DCL955" s="337"/>
      <c r="DCM955" s="337"/>
      <c r="DCN955" s="337"/>
      <c r="DCO955" s="337"/>
      <c r="DCP955" s="337"/>
      <c r="DCQ955" s="337"/>
      <c r="DCR955" s="337"/>
      <c r="DCS955" s="337"/>
      <c r="DCT955" s="337"/>
      <c r="DCU955" s="337"/>
      <c r="DCV955" s="337"/>
      <c r="DCW955" s="337"/>
      <c r="DCX955" s="337"/>
      <c r="DCY955" s="337"/>
      <c r="DCZ955" s="337"/>
      <c r="DDA955" s="337"/>
      <c r="DDB955" s="337"/>
      <c r="DDC955" s="337"/>
      <c r="DDD955" s="337"/>
      <c r="DDE955" s="337"/>
      <c r="DDF955" s="337"/>
      <c r="DDG955" s="337"/>
      <c r="DDH955" s="337"/>
      <c r="DDI955" s="337"/>
      <c r="DDJ955" s="337"/>
      <c r="DDK955" s="337"/>
      <c r="DDL955" s="337"/>
      <c r="DDM955" s="337"/>
      <c r="DDN955" s="337"/>
      <c r="DDO955" s="337"/>
      <c r="DDP955" s="337"/>
      <c r="DDQ955" s="337"/>
      <c r="DDR955" s="337"/>
      <c r="DDS955" s="337"/>
      <c r="DDT955" s="337"/>
      <c r="DDU955" s="337"/>
      <c r="DDV955" s="337"/>
      <c r="DDW955" s="337"/>
      <c r="DDX955" s="337"/>
      <c r="DDY955" s="337"/>
      <c r="DDZ955" s="337"/>
      <c r="DEA955" s="337"/>
      <c r="DEB955" s="337"/>
      <c r="DEC955" s="337"/>
      <c r="DED955" s="337"/>
      <c r="DEE955" s="337"/>
      <c r="DEF955" s="337"/>
      <c r="DEG955" s="337"/>
      <c r="DEH955" s="337"/>
      <c r="DEI955" s="337"/>
      <c r="DEJ955" s="337"/>
      <c r="DEK955" s="337"/>
      <c r="DEL955" s="337"/>
      <c r="DEM955" s="337"/>
      <c r="DEN955" s="337"/>
      <c r="DEO955" s="337"/>
      <c r="DEP955" s="337"/>
      <c r="DEQ955" s="337"/>
      <c r="DER955" s="337"/>
      <c r="DES955" s="337"/>
      <c r="DET955" s="337"/>
      <c r="DEU955" s="337"/>
      <c r="DEV955" s="337"/>
      <c r="DEW955" s="337"/>
      <c r="DEX955" s="337"/>
      <c r="DEY955" s="337"/>
      <c r="DEZ955" s="337"/>
      <c r="DFA955" s="337"/>
      <c r="DFB955" s="337"/>
      <c r="DFC955" s="337"/>
      <c r="DFD955" s="337"/>
      <c r="DFE955" s="337"/>
      <c r="DFF955" s="337"/>
      <c r="DFG955" s="337"/>
      <c r="DFH955" s="337"/>
      <c r="DFI955" s="337"/>
      <c r="DFJ955" s="337"/>
      <c r="DFK955" s="337"/>
      <c r="DFL955" s="337"/>
      <c r="DFM955" s="337"/>
      <c r="DFN955" s="337"/>
      <c r="DFO955" s="337"/>
      <c r="DFP955" s="337"/>
      <c r="DFQ955" s="337"/>
      <c r="DFR955" s="337"/>
      <c r="DFS955" s="337"/>
      <c r="DFT955" s="337"/>
      <c r="DFU955" s="337"/>
      <c r="DFV955" s="337"/>
      <c r="DFW955" s="337"/>
      <c r="DFX955" s="337"/>
      <c r="DFY955" s="337"/>
      <c r="DFZ955" s="337"/>
      <c r="DGA955" s="337"/>
      <c r="DGB955" s="337"/>
      <c r="DGC955" s="337"/>
      <c r="DGD955" s="337"/>
      <c r="DGE955" s="337"/>
      <c r="DGF955" s="337"/>
      <c r="DGG955" s="337"/>
      <c r="DGH955" s="337"/>
      <c r="DGI955" s="337"/>
      <c r="DGJ955" s="337"/>
      <c r="DGK955" s="337"/>
      <c r="DGL955" s="337"/>
      <c r="DGM955" s="337"/>
      <c r="DGN955" s="337"/>
      <c r="DGO955" s="337"/>
      <c r="DGP955" s="337"/>
      <c r="DGQ955" s="337"/>
      <c r="DGR955" s="337"/>
      <c r="DGS955" s="337"/>
      <c r="DGT955" s="337"/>
      <c r="DGU955" s="337"/>
      <c r="DGV955" s="337"/>
      <c r="DGW955" s="337"/>
      <c r="DGX955" s="337"/>
      <c r="DGY955" s="337"/>
      <c r="DGZ955" s="337"/>
      <c r="DHA955" s="337"/>
      <c r="DHB955" s="337"/>
      <c r="DHC955" s="337"/>
      <c r="DHD955" s="337"/>
      <c r="DHE955" s="337"/>
      <c r="DHF955" s="337"/>
      <c r="DHG955" s="337"/>
      <c r="DHH955" s="337"/>
      <c r="DHI955" s="337"/>
      <c r="DHJ955" s="337"/>
      <c r="DHK955" s="337"/>
      <c r="DHL955" s="337"/>
      <c r="DHM955" s="337"/>
      <c r="DHN955" s="337"/>
      <c r="DHO955" s="337"/>
      <c r="DHP955" s="337"/>
      <c r="DHQ955" s="337"/>
      <c r="DHR955" s="337"/>
      <c r="DHS955" s="337"/>
      <c r="DHT955" s="337"/>
      <c r="DHU955" s="337"/>
      <c r="DHV955" s="337"/>
      <c r="DHW955" s="337"/>
      <c r="DHX955" s="337"/>
      <c r="DHY955" s="337"/>
      <c r="DHZ955" s="337"/>
      <c r="DIA955" s="337"/>
      <c r="DIB955" s="337"/>
      <c r="DIC955" s="337"/>
      <c r="DID955" s="337"/>
      <c r="DIE955" s="337"/>
      <c r="DIF955" s="337"/>
      <c r="DIG955" s="337"/>
      <c r="DIH955" s="337"/>
      <c r="DII955" s="337"/>
      <c r="DIJ955" s="337"/>
      <c r="DIK955" s="337"/>
      <c r="DIL955" s="337"/>
      <c r="DIM955" s="337"/>
      <c r="DIN955" s="337"/>
      <c r="DIO955" s="337"/>
      <c r="DIP955" s="337"/>
      <c r="DIQ955" s="337"/>
      <c r="DIR955" s="337"/>
      <c r="DIS955" s="337"/>
      <c r="DIT955" s="337"/>
      <c r="DIU955" s="337"/>
      <c r="DIV955" s="337"/>
      <c r="DIW955" s="337"/>
      <c r="DIX955" s="337"/>
      <c r="DIY955" s="337"/>
      <c r="DIZ955" s="337"/>
      <c r="DJA955" s="337"/>
      <c r="DJB955" s="337"/>
      <c r="DJC955" s="337"/>
      <c r="DJD955" s="337"/>
      <c r="DJE955" s="337"/>
      <c r="DJF955" s="337"/>
      <c r="DJG955" s="337"/>
      <c r="DJH955" s="337"/>
      <c r="DJI955" s="337"/>
      <c r="DJJ955" s="337"/>
      <c r="DJK955" s="337"/>
      <c r="DJL955" s="337"/>
      <c r="DJM955" s="337"/>
      <c r="DJN955" s="337"/>
      <c r="DJO955" s="337"/>
      <c r="DJP955" s="337"/>
      <c r="DJQ955" s="337"/>
      <c r="DJR955" s="337"/>
      <c r="DJS955" s="337"/>
      <c r="DJT955" s="337"/>
      <c r="DJU955" s="337"/>
      <c r="DJV955" s="337"/>
      <c r="DJW955" s="337"/>
      <c r="DJX955" s="337"/>
      <c r="DJY955" s="337"/>
      <c r="DJZ955" s="337"/>
      <c r="DKA955" s="337"/>
      <c r="DKB955" s="337"/>
      <c r="DKC955" s="337"/>
      <c r="DKD955" s="337"/>
      <c r="DKE955" s="337"/>
      <c r="DKF955" s="337"/>
      <c r="DKG955" s="337"/>
      <c r="DKH955" s="337"/>
      <c r="DKI955" s="337"/>
      <c r="DKJ955" s="337"/>
      <c r="DKK955" s="337"/>
      <c r="DKL955" s="337"/>
      <c r="DKM955" s="337"/>
      <c r="DKN955" s="337"/>
      <c r="DKO955" s="337"/>
      <c r="DKP955" s="337"/>
      <c r="DKQ955" s="337"/>
      <c r="DKR955" s="337"/>
      <c r="DKS955" s="337"/>
      <c r="DKT955" s="337"/>
      <c r="DKU955" s="337"/>
      <c r="DKV955" s="337"/>
      <c r="DKW955" s="337"/>
      <c r="DKX955" s="337"/>
      <c r="DKY955" s="337"/>
      <c r="DKZ955" s="337"/>
      <c r="DLA955" s="337"/>
      <c r="DLB955" s="337"/>
      <c r="DLC955" s="337"/>
      <c r="DLD955" s="337"/>
      <c r="DLE955" s="337"/>
      <c r="DLF955" s="337"/>
      <c r="DLG955" s="337"/>
      <c r="DLH955" s="337"/>
      <c r="DLI955" s="337"/>
      <c r="DLJ955" s="337"/>
      <c r="DLK955" s="337"/>
      <c r="DLL955" s="337"/>
      <c r="DLM955" s="337"/>
      <c r="DLN955" s="337"/>
      <c r="DLO955" s="337"/>
      <c r="DLP955" s="337"/>
      <c r="DLQ955" s="337"/>
      <c r="DLR955" s="337"/>
      <c r="DLS955" s="337"/>
      <c r="DLT955" s="337"/>
      <c r="DLU955" s="337"/>
      <c r="DLV955" s="337"/>
      <c r="DLW955" s="337"/>
      <c r="DLX955" s="337"/>
      <c r="DLY955" s="337"/>
      <c r="DLZ955" s="337"/>
      <c r="DMA955" s="337"/>
      <c r="DMB955" s="337"/>
      <c r="DMC955" s="337"/>
      <c r="DMD955" s="337"/>
      <c r="DME955" s="337"/>
      <c r="DMF955" s="337"/>
      <c r="DMG955" s="337"/>
      <c r="DMH955" s="337"/>
      <c r="DMI955" s="337"/>
      <c r="DMJ955" s="337"/>
      <c r="DMK955" s="337"/>
      <c r="DML955" s="337"/>
      <c r="DMM955" s="337"/>
      <c r="DMN955" s="337"/>
      <c r="DMO955" s="337"/>
      <c r="DMP955" s="337"/>
      <c r="DMQ955" s="337"/>
      <c r="DMR955" s="337"/>
      <c r="DMS955" s="337"/>
      <c r="DMT955" s="337"/>
      <c r="DMU955" s="337"/>
      <c r="DMV955" s="337"/>
      <c r="DMW955" s="337"/>
      <c r="DMX955" s="337"/>
      <c r="DMY955" s="337"/>
      <c r="DMZ955" s="337"/>
      <c r="DNA955" s="337"/>
      <c r="DNB955" s="337"/>
      <c r="DNC955" s="337"/>
      <c r="DND955" s="337"/>
      <c r="DNE955" s="337"/>
      <c r="DNF955" s="337"/>
      <c r="DNG955" s="337"/>
      <c r="DNH955" s="337"/>
      <c r="DNI955" s="337"/>
      <c r="DNJ955" s="337"/>
      <c r="DNK955" s="337"/>
      <c r="DNL955" s="337"/>
      <c r="DNM955" s="337"/>
      <c r="DNN955" s="337"/>
      <c r="DNO955" s="337"/>
      <c r="DNP955" s="337"/>
      <c r="DNQ955" s="337"/>
      <c r="DNR955" s="337"/>
      <c r="DNS955" s="337"/>
      <c r="DNT955" s="337"/>
      <c r="DNU955" s="337"/>
      <c r="DNV955" s="337"/>
      <c r="DNW955" s="337"/>
      <c r="DNX955" s="337"/>
      <c r="DNY955" s="337"/>
      <c r="DNZ955" s="337"/>
      <c r="DOA955" s="337"/>
      <c r="DOB955" s="337"/>
      <c r="DOC955" s="337"/>
      <c r="DOD955" s="337"/>
      <c r="DOE955" s="337"/>
      <c r="DOF955" s="337"/>
      <c r="DOG955" s="337"/>
      <c r="DOH955" s="337"/>
      <c r="DOI955" s="337"/>
      <c r="DOJ955" s="337"/>
      <c r="DOK955" s="337"/>
      <c r="DOL955" s="337"/>
      <c r="DOM955" s="337"/>
      <c r="DON955" s="337"/>
      <c r="DOO955" s="337"/>
      <c r="DOP955" s="337"/>
      <c r="DOQ955" s="337"/>
      <c r="DOR955" s="337"/>
      <c r="DOS955" s="337"/>
      <c r="DOT955" s="337"/>
      <c r="DOU955" s="337"/>
      <c r="DOV955" s="337"/>
      <c r="DOW955" s="337"/>
      <c r="DOX955" s="337"/>
      <c r="DOY955" s="337"/>
      <c r="DOZ955" s="337"/>
      <c r="DPA955" s="337"/>
      <c r="DPB955" s="337"/>
      <c r="DPC955" s="337"/>
      <c r="DPD955" s="337"/>
      <c r="DPE955" s="337"/>
      <c r="DPF955" s="337"/>
      <c r="DPG955" s="337"/>
      <c r="DPH955" s="337"/>
      <c r="DPI955" s="337"/>
      <c r="DPJ955" s="337"/>
      <c r="DPK955" s="337"/>
      <c r="DPL955" s="337"/>
      <c r="DPM955" s="337"/>
      <c r="DPN955" s="337"/>
      <c r="DPO955" s="337"/>
      <c r="DPP955" s="337"/>
      <c r="DPQ955" s="337"/>
      <c r="DPR955" s="337"/>
      <c r="DPS955" s="337"/>
      <c r="DPT955" s="337"/>
      <c r="DPU955" s="337"/>
      <c r="DPV955" s="337"/>
      <c r="DPW955" s="337"/>
      <c r="DPX955" s="337"/>
      <c r="DPY955" s="337"/>
      <c r="DPZ955" s="337"/>
      <c r="DQA955" s="337"/>
      <c r="DQB955" s="337"/>
      <c r="DQC955" s="337"/>
      <c r="DQD955" s="337"/>
      <c r="DQE955" s="337"/>
      <c r="DQF955" s="337"/>
      <c r="DQG955" s="337"/>
      <c r="DQH955" s="337"/>
      <c r="DQI955" s="337"/>
      <c r="DQJ955" s="337"/>
      <c r="DQK955" s="337"/>
      <c r="DQL955" s="337"/>
      <c r="DQM955" s="337"/>
      <c r="DQN955" s="337"/>
      <c r="DQO955" s="337"/>
      <c r="DQP955" s="337"/>
      <c r="DQQ955" s="337"/>
      <c r="DQR955" s="337"/>
      <c r="DQS955" s="337"/>
      <c r="DQT955" s="337"/>
      <c r="DQU955" s="337"/>
      <c r="DQV955" s="337"/>
      <c r="DQW955" s="337"/>
      <c r="DQX955" s="337"/>
      <c r="DQY955" s="337"/>
      <c r="DQZ955" s="337"/>
      <c r="DRA955" s="337"/>
      <c r="DRB955" s="337"/>
      <c r="DRC955" s="337"/>
      <c r="DRD955" s="337"/>
      <c r="DRE955" s="337"/>
      <c r="DRF955" s="337"/>
      <c r="DRG955" s="337"/>
      <c r="DRH955" s="337"/>
      <c r="DRI955" s="337"/>
      <c r="DRJ955" s="337"/>
      <c r="DRK955" s="337"/>
      <c r="DRL955" s="337"/>
      <c r="DRM955" s="337"/>
      <c r="DRN955" s="337"/>
      <c r="DRO955" s="337"/>
      <c r="DRP955" s="337"/>
      <c r="DRQ955" s="337"/>
      <c r="DRR955" s="337"/>
      <c r="DRS955" s="337"/>
      <c r="DRT955" s="337"/>
      <c r="DRU955" s="337"/>
      <c r="DRV955" s="337"/>
      <c r="DRW955" s="337"/>
      <c r="DRX955" s="337"/>
      <c r="DRY955" s="337"/>
      <c r="DRZ955" s="337"/>
      <c r="DSA955" s="337"/>
      <c r="DSB955" s="337"/>
      <c r="DSC955" s="337"/>
      <c r="DSD955" s="337"/>
      <c r="DSE955" s="337"/>
      <c r="DSF955" s="337"/>
      <c r="DSG955" s="337"/>
      <c r="DSH955" s="337"/>
      <c r="DSI955" s="337"/>
      <c r="DSJ955" s="337"/>
      <c r="DSK955" s="337"/>
      <c r="DSL955" s="337"/>
      <c r="DSM955" s="337"/>
      <c r="DSN955" s="337"/>
      <c r="DSO955" s="337"/>
      <c r="DSP955" s="337"/>
      <c r="DSQ955" s="337"/>
      <c r="DSR955" s="337"/>
      <c r="DSS955" s="337"/>
      <c r="DST955" s="337"/>
      <c r="DSU955" s="337"/>
      <c r="DSV955" s="337"/>
      <c r="DSW955" s="337"/>
      <c r="DSX955" s="337"/>
      <c r="DSY955" s="337"/>
      <c r="DSZ955" s="337"/>
      <c r="DTA955" s="337"/>
      <c r="DTB955" s="337"/>
      <c r="DTC955" s="337"/>
      <c r="DTD955" s="337"/>
      <c r="DTE955" s="337"/>
      <c r="DTF955" s="337"/>
      <c r="DTG955" s="337"/>
      <c r="DTH955" s="337"/>
      <c r="DTI955" s="337"/>
      <c r="DTJ955" s="337"/>
      <c r="DTK955" s="337"/>
      <c r="DTL955" s="337"/>
      <c r="DTM955" s="337"/>
      <c r="DTN955" s="337"/>
      <c r="DTO955" s="337"/>
      <c r="DTP955" s="337"/>
      <c r="DTQ955" s="337"/>
      <c r="DTR955" s="337"/>
      <c r="DTS955" s="337"/>
      <c r="DTT955" s="337"/>
      <c r="DTU955" s="337"/>
      <c r="DTV955" s="337"/>
      <c r="DTW955" s="337"/>
      <c r="DTX955" s="337"/>
      <c r="DTY955" s="337"/>
      <c r="DTZ955" s="337"/>
      <c r="DUA955" s="337"/>
      <c r="DUB955" s="337"/>
      <c r="DUC955" s="337"/>
      <c r="DUD955" s="337"/>
      <c r="DUE955" s="337"/>
      <c r="DUF955" s="337"/>
      <c r="DUG955" s="337"/>
      <c r="DUH955" s="337"/>
      <c r="DUI955" s="337"/>
      <c r="DUJ955" s="337"/>
      <c r="DUK955" s="337"/>
      <c r="DUL955" s="337"/>
      <c r="DUM955" s="337"/>
      <c r="DUN955" s="337"/>
      <c r="DUO955" s="337"/>
      <c r="DUP955" s="337"/>
      <c r="DUQ955" s="337"/>
      <c r="DUR955" s="337"/>
      <c r="DUS955" s="337"/>
      <c r="DUT955" s="337"/>
      <c r="DUU955" s="337"/>
      <c r="DUV955" s="337"/>
      <c r="DUW955" s="337"/>
      <c r="DUX955" s="337"/>
      <c r="DUY955" s="337"/>
      <c r="DUZ955" s="337"/>
      <c r="DVA955" s="337"/>
      <c r="DVB955" s="337"/>
      <c r="DVC955" s="337"/>
      <c r="DVD955" s="337"/>
      <c r="DVE955" s="337"/>
      <c r="DVF955" s="337"/>
      <c r="DVG955" s="337"/>
      <c r="DVH955" s="337"/>
      <c r="DVI955" s="337"/>
      <c r="DVJ955" s="337"/>
      <c r="DVK955" s="337"/>
      <c r="DVL955" s="337"/>
      <c r="DVM955" s="337"/>
      <c r="DVN955" s="337"/>
      <c r="DVO955" s="337"/>
      <c r="DVP955" s="337"/>
      <c r="DVQ955" s="337"/>
      <c r="DVR955" s="337"/>
      <c r="DVS955" s="337"/>
      <c r="DVT955" s="337"/>
      <c r="DVU955" s="337"/>
      <c r="DVV955" s="337"/>
      <c r="DVW955" s="337"/>
      <c r="DVX955" s="337"/>
      <c r="DVY955" s="337"/>
      <c r="DVZ955" s="337"/>
      <c r="DWA955" s="337"/>
      <c r="DWB955" s="337"/>
      <c r="DWC955" s="337"/>
      <c r="DWD955" s="337"/>
      <c r="DWE955" s="337"/>
      <c r="DWF955" s="337"/>
      <c r="DWG955" s="337"/>
      <c r="DWH955" s="337"/>
      <c r="DWI955" s="337"/>
      <c r="DWJ955" s="337"/>
      <c r="DWK955" s="337"/>
      <c r="DWL955" s="337"/>
      <c r="DWM955" s="337"/>
      <c r="DWN955" s="337"/>
      <c r="DWO955" s="337"/>
      <c r="DWP955" s="337"/>
      <c r="DWQ955" s="337"/>
      <c r="DWR955" s="337"/>
      <c r="DWS955" s="337"/>
      <c r="DWT955" s="337"/>
      <c r="DWU955" s="337"/>
      <c r="DWV955" s="337"/>
      <c r="DWW955" s="337"/>
      <c r="DWX955" s="337"/>
      <c r="DWY955" s="337"/>
      <c r="DWZ955" s="337"/>
      <c r="DXA955" s="337"/>
      <c r="DXB955" s="337"/>
      <c r="DXC955" s="337"/>
      <c r="DXD955" s="337"/>
      <c r="DXE955" s="337"/>
      <c r="DXF955" s="337"/>
      <c r="DXG955" s="337"/>
      <c r="DXH955" s="337"/>
      <c r="DXI955" s="337"/>
      <c r="DXJ955" s="337"/>
      <c r="DXK955" s="337"/>
      <c r="DXL955" s="337"/>
      <c r="DXM955" s="337"/>
      <c r="DXN955" s="337"/>
      <c r="DXO955" s="337"/>
      <c r="DXP955" s="337"/>
      <c r="DXQ955" s="337"/>
      <c r="DXR955" s="337"/>
      <c r="DXS955" s="337"/>
      <c r="DXT955" s="337"/>
      <c r="DXU955" s="337"/>
      <c r="DXV955" s="337"/>
      <c r="DXW955" s="337"/>
      <c r="DXX955" s="337"/>
      <c r="DXY955" s="337"/>
      <c r="DXZ955" s="337"/>
      <c r="DYA955" s="337"/>
      <c r="DYB955" s="337"/>
      <c r="DYC955" s="337"/>
      <c r="DYD955" s="337"/>
      <c r="DYE955" s="337"/>
      <c r="DYF955" s="337"/>
      <c r="DYG955" s="337"/>
      <c r="DYH955" s="337"/>
      <c r="DYI955" s="337"/>
      <c r="DYJ955" s="337"/>
      <c r="DYK955" s="337"/>
      <c r="DYL955" s="337"/>
      <c r="DYM955" s="337"/>
      <c r="DYN955" s="337"/>
      <c r="DYO955" s="337"/>
      <c r="DYP955" s="337"/>
      <c r="DYQ955" s="337"/>
      <c r="DYR955" s="337"/>
      <c r="DYS955" s="337"/>
      <c r="DYT955" s="337"/>
      <c r="DYU955" s="337"/>
      <c r="DYV955" s="337"/>
      <c r="DYW955" s="337"/>
      <c r="DYX955" s="337"/>
      <c r="DYY955" s="337"/>
      <c r="DYZ955" s="337"/>
      <c r="DZA955" s="337"/>
      <c r="DZB955" s="337"/>
      <c r="DZC955" s="337"/>
      <c r="DZD955" s="337"/>
      <c r="DZE955" s="337"/>
      <c r="DZF955" s="337"/>
      <c r="DZG955" s="337"/>
      <c r="DZH955" s="337"/>
      <c r="DZI955" s="337"/>
      <c r="DZJ955" s="337"/>
      <c r="DZK955" s="337"/>
      <c r="DZL955" s="337"/>
      <c r="DZM955" s="337"/>
      <c r="DZN955" s="337"/>
      <c r="DZO955" s="337"/>
      <c r="DZP955" s="337"/>
      <c r="DZQ955" s="337"/>
      <c r="DZR955" s="337"/>
      <c r="DZS955" s="337"/>
      <c r="DZT955" s="337"/>
      <c r="DZU955" s="337"/>
      <c r="DZV955" s="337"/>
      <c r="DZW955" s="337"/>
      <c r="DZX955" s="337"/>
      <c r="DZY955" s="337"/>
      <c r="DZZ955" s="337"/>
      <c r="EAA955" s="337"/>
      <c r="EAB955" s="337"/>
      <c r="EAC955" s="337"/>
      <c r="EAD955" s="337"/>
      <c r="EAE955" s="337"/>
      <c r="EAF955" s="337"/>
      <c r="EAG955" s="337"/>
      <c r="EAH955" s="337"/>
      <c r="EAI955" s="337"/>
      <c r="EAJ955" s="337"/>
      <c r="EAK955" s="337"/>
      <c r="EAL955" s="337"/>
      <c r="EAM955" s="337"/>
      <c r="EAN955" s="337"/>
      <c r="EAO955" s="337"/>
      <c r="EAP955" s="337"/>
      <c r="EAQ955" s="337"/>
      <c r="EAR955" s="337"/>
      <c r="EAS955" s="337"/>
      <c r="EAT955" s="337"/>
      <c r="EAU955" s="337"/>
      <c r="EAV955" s="337"/>
      <c r="EAW955" s="337"/>
      <c r="EAX955" s="337"/>
      <c r="EAY955" s="337"/>
      <c r="EAZ955" s="337"/>
      <c r="EBA955" s="337"/>
      <c r="EBB955" s="337"/>
      <c r="EBC955" s="337"/>
      <c r="EBD955" s="337"/>
      <c r="EBE955" s="337"/>
      <c r="EBF955" s="337"/>
      <c r="EBG955" s="337"/>
      <c r="EBH955" s="337"/>
      <c r="EBI955" s="337"/>
      <c r="EBJ955" s="337"/>
      <c r="EBK955" s="337"/>
      <c r="EBL955" s="337"/>
      <c r="EBM955" s="337"/>
      <c r="EBN955" s="337"/>
      <c r="EBO955" s="337"/>
      <c r="EBP955" s="337"/>
      <c r="EBQ955" s="337"/>
      <c r="EBR955" s="337"/>
      <c r="EBS955" s="337"/>
      <c r="EBT955" s="337"/>
      <c r="EBU955" s="337"/>
      <c r="EBV955" s="337"/>
      <c r="EBW955" s="337"/>
      <c r="EBX955" s="337"/>
      <c r="EBY955" s="337"/>
      <c r="EBZ955" s="337"/>
      <c r="ECA955" s="337"/>
      <c r="ECB955" s="337"/>
      <c r="ECC955" s="337"/>
      <c r="ECD955" s="337"/>
      <c r="ECE955" s="337"/>
      <c r="ECF955" s="337"/>
      <c r="ECG955" s="337"/>
      <c r="ECH955" s="337"/>
      <c r="ECI955" s="337"/>
      <c r="ECJ955" s="337"/>
      <c r="ECK955" s="337"/>
      <c r="ECL955" s="337"/>
      <c r="ECM955" s="337"/>
      <c r="ECN955" s="337"/>
      <c r="ECO955" s="337"/>
      <c r="ECP955" s="337"/>
      <c r="ECQ955" s="337"/>
      <c r="ECR955" s="337"/>
      <c r="ECS955" s="337"/>
      <c r="ECT955" s="337"/>
      <c r="ECU955" s="337"/>
      <c r="ECV955" s="337"/>
      <c r="ECW955" s="337"/>
      <c r="ECX955" s="337"/>
      <c r="ECY955" s="337"/>
      <c r="ECZ955" s="337"/>
      <c r="EDA955" s="337"/>
      <c r="EDB955" s="337"/>
      <c r="EDC955" s="337"/>
      <c r="EDD955" s="337"/>
      <c r="EDE955" s="337"/>
      <c r="EDF955" s="337"/>
      <c r="EDG955" s="337"/>
      <c r="EDH955" s="337"/>
      <c r="EDI955" s="337"/>
      <c r="EDJ955" s="337"/>
      <c r="EDK955" s="337"/>
      <c r="EDL955" s="337"/>
      <c r="EDM955" s="337"/>
      <c r="EDN955" s="337"/>
      <c r="EDO955" s="337"/>
      <c r="EDP955" s="337"/>
      <c r="EDQ955" s="337"/>
      <c r="EDR955" s="337"/>
      <c r="EDS955" s="337"/>
      <c r="EDT955" s="337"/>
      <c r="EDU955" s="337"/>
      <c r="EDV955" s="337"/>
      <c r="EDW955" s="337"/>
      <c r="EDX955" s="337"/>
      <c r="EDY955" s="337"/>
      <c r="EDZ955" s="337"/>
      <c r="EEA955" s="337"/>
      <c r="EEB955" s="337"/>
      <c r="EEC955" s="337"/>
      <c r="EED955" s="337"/>
      <c r="EEE955" s="337"/>
      <c r="EEF955" s="337"/>
      <c r="EEG955" s="337"/>
      <c r="EEH955" s="337"/>
      <c r="EEI955" s="337"/>
      <c r="EEJ955" s="337"/>
      <c r="EEK955" s="337"/>
      <c r="EEL955" s="337"/>
      <c r="EEM955" s="337"/>
      <c r="EEN955" s="337"/>
      <c r="EEO955" s="337"/>
      <c r="EEP955" s="337"/>
      <c r="EEQ955" s="337"/>
      <c r="EER955" s="337"/>
      <c r="EES955" s="337"/>
      <c r="EET955" s="337"/>
      <c r="EEU955" s="337"/>
      <c r="EEV955" s="337"/>
      <c r="EEW955" s="337"/>
      <c r="EEX955" s="337"/>
      <c r="EEY955" s="337"/>
      <c r="EEZ955" s="337"/>
      <c r="EFA955" s="337"/>
      <c r="EFB955" s="337"/>
      <c r="EFC955" s="337"/>
      <c r="EFD955" s="337"/>
      <c r="EFE955" s="337"/>
      <c r="EFF955" s="337"/>
      <c r="EFG955" s="337"/>
      <c r="EFH955" s="337"/>
      <c r="EFI955" s="337"/>
      <c r="EFJ955" s="337"/>
      <c r="EFK955" s="337"/>
      <c r="EFL955" s="337"/>
      <c r="EFM955" s="337"/>
      <c r="EFN955" s="337"/>
      <c r="EFO955" s="337"/>
      <c r="EFP955" s="337"/>
      <c r="EFQ955" s="337"/>
      <c r="EFR955" s="337"/>
      <c r="EFS955" s="337"/>
      <c r="EFT955" s="337"/>
      <c r="EFU955" s="337"/>
      <c r="EFV955" s="337"/>
      <c r="EFW955" s="337"/>
      <c r="EFX955" s="337"/>
      <c r="EFY955" s="337"/>
      <c r="EFZ955" s="337"/>
      <c r="EGA955" s="337"/>
      <c r="EGB955" s="337"/>
      <c r="EGC955" s="337"/>
      <c r="EGD955" s="337"/>
      <c r="EGE955" s="337"/>
      <c r="EGF955" s="337"/>
      <c r="EGG955" s="337"/>
      <c r="EGH955" s="337"/>
      <c r="EGI955" s="337"/>
      <c r="EGJ955" s="337"/>
      <c r="EGK955" s="337"/>
      <c r="EGL955" s="337"/>
      <c r="EGM955" s="337"/>
      <c r="EGN955" s="337"/>
      <c r="EGO955" s="337"/>
      <c r="EGP955" s="337"/>
      <c r="EGQ955" s="337"/>
      <c r="EGR955" s="337"/>
      <c r="EGS955" s="337"/>
      <c r="EGT955" s="337"/>
      <c r="EGU955" s="337"/>
      <c r="EGV955" s="337"/>
      <c r="EGW955" s="337"/>
      <c r="EGX955" s="337"/>
      <c r="EGY955" s="337"/>
      <c r="EGZ955" s="337"/>
      <c r="EHA955" s="337"/>
      <c r="EHB955" s="337"/>
      <c r="EHC955" s="337"/>
      <c r="EHD955" s="337"/>
      <c r="EHE955" s="337"/>
      <c r="EHF955" s="337"/>
      <c r="EHG955" s="337"/>
      <c r="EHH955" s="337"/>
      <c r="EHI955" s="337"/>
      <c r="EHJ955" s="337"/>
      <c r="EHK955" s="337"/>
      <c r="EHL955" s="337"/>
      <c r="EHM955" s="337"/>
      <c r="EHN955" s="337"/>
      <c r="EHO955" s="337"/>
      <c r="EHP955" s="337"/>
      <c r="EHQ955" s="337"/>
      <c r="EHR955" s="337"/>
      <c r="EHS955" s="337"/>
      <c r="EHT955" s="337"/>
      <c r="EHU955" s="337"/>
      <c r="EHV955" s="337"/>
      <c r="EHW955" s="337"/>
      <c r="EHX955" s="337"/>
      <c r="EHY955" s="337"/>
      <c r="EHZ955" s="337"/>
      <c r="EIA955" s="337"/>
      <c r="EIB955" s="337"/>
      <c r="EIC955" s="337"/>
      <c r="EID955" s="337"/>
      <c r="EIE955" s="337"/>
      <c r="EIF955" s="337"/>
      <c r="EIG955" s="337"/>
      <c r="EIH955" s="337"/>
      <c r="EII955" s="337"/>
      <c r="EIJ955" s="337"/>
      <c r="EIK955" s="337"/>
      <c r="EIL955" s="337"/>
      <c r="EIM955" s="337"/>
      <c r="EIN955" s="337"/>
      <c r="EIO955" s="337"/>
      <c r="EIP955" s="337"/>
      <c r="EIQ955" s="337"/>
      <c r="EIR955" s="337"/>
      <c r="EIS955" s="337"/>
      <c r="EIT955" s="337"/>
      <c r="EIU955" s="337"/>
      <c r="EIV955" s="337"/>
      <c r="EIW955" s="337"/>
      <c r="EIX955" s="337"/>
      <c r="EIY955" s="337"/>
      <c r="EIZ955" s="337"/>
      <c r="EJA955" s="337"/>
      <c r="EJB955" s="337"/>
      <c r="EJC955" s="337"/>
      <c r="EJD955" s="337"/>
      <c r="EJE955" s="337"/>
      <c r="EJF955" s="337"/>
      <c r="EJG955" s="337"/>
      <c r="EJH955" s="337"/>
      <c r="EJI955" s="337"/>
      <c r="EJJ955" s="337"/>
      <c r="EJK955" s="337"/>
      <c r="EJL955" s="337"/>
      <c r="EJM955" s="337"/>
      <c r="EJN955" s="337"/>
      <c r="EJO955" s="337"/>
      <c r="EJP955" s="337"/>
      <c r="EJQ955" s="337"/>
      <c r="EJR955" s="337"/>
      <c r="EJS955" s="337"/>
      <c r="EJT955" s="337"/>
      <c r="EJU955" s="337"/>
      <c r="EJV955" s="337"/>
      <c r="EJW955" s="337"/>
      <c r="EJX955" s="337"/>
      <c r="EJY955" s="337"/>
      <c r="EJZ955" s="337"/>
      <c r="EKA955" s="337"/>
      <c r="EKB955" s="337"/>
      <c r="EKC955" s="337"/>
      <c r="EKD955" s="337"/>
      <c r="EKE955" s="337"/>
      <c r="EKF955" s="337"/>
      <c r="EKG955" s="337"/>
      <c r="EKH955" s="337"/>
      <c r="EKI955" s="337"/>
      <c r="EKJ955" s="337"/>
      <c r="EKK955" s="337"/>
      <c r="EKL955" s="337"/>
      <c r="EKM955" s="337"/>
      <c r="EKN955" s="337"/>
      <c r="EKO955" s="337"/>
      <c r="EKP955" s="337"/>
      <c r="EKQ955" s="337"/>
      <c r="EKR955" s="337"/>
      <c r="EKS955" s="337"/>
      <c r="EKT955" s="337"/>
      <c r="EKU955" s="337"/>
      <c r="EKV955" s="337"/>
      <c r="EKW955" s="337"/>
      <c r="EKX955" s="337"/>
      <c r="EKY955" s="337"/>
      <c r="EKZ955" s="337"/>
      <c r="ELA955" s="337"/>
      <c r="ELB955" s="337"/>
      <c r="ELC955" s="337"/>
      <c r="ELD955" s="337"/>
      <c r="ELE955" s="337"/>
      <c r="ELF955" s="337"/>
      <c r="ELG955" s="337"/>
      <c r="ELH955" s="337"/>
      <c r="ELI955" s="337"/>
      <c r="ELJ955" s="337"/>
      <c r="ELK955" s="337"/>
      <c r="ELL955" s="337"/>
      <c r="ELM955" s="337"/>
      <c r="ELN955" s="337"/>
      <c r="ELO955" s="337"/>
      <c r="ELP955" s="337"/>
      <c r="ELQ955" s="337"/>
      <c r="ELR955" s="337"/>
      <c r="ELS955" s="337"/>
      <c r="ELT955" s="337"/>
      <c r="ELU955" s="337"/>
      <c r="ELV955" s="337"/>
      <c r="ELW955" s="337"/>
      <c r="ELX955" s="337"/>
      <c r="ELY955" s="337"/>
      <c r="ELZ955" s="337"/>
      <c r="EMA955" s="337"/>
      <c r="EMB955" s="337"/>
      <c r="EMC955" s="337"/>
      <c r="EMD955" s="337"/>
      <c r="EME955" s="337"/>
      <c r="EMF955" s="337"/>
      <c r="EMG955" s="337"/>
      <c r="EMH955" s="337"/>
      <c r="EMI955" s="337"/>
      <c r="EMJ955" s="337"/>
      <c r="EMK955" s="337"/>
      <c r="EML955" s="337"/>
      <c r="EMM955" s="337"/>
      <c r="EMN955" s="337"/>
      <c r="EMO955" s="337"/>
      <c r="EMP955" s="337"/>
      <c r="EMQ955" s="337"/>
      <c r="EMR955" s="337"/>
      <c r="EMS955" s="337"/>
      <c r="EMT955" s="337"/>
      <c r="EMU955" s="337"/>
      <c r="EMV955" s="337"/>
      <c r="EMW955" s="337"/>
      <c r="EMX955" s="337"/>
      <c r="EMY955" s="337"/>
      <c r="EMZ955" s="337"/>
      <c r="ENA955" s="337"/>
      <c r="ENB955" s="337"/>
      <c r="ENC955" s="337"/>
      <c r="END955" s="337"/>
      <c r="ENE955" s="337"/>
      <c r="ENF955" s="337"/>
      <c r="ENG955" s="337"/>
      <c r="ENH955" s="337"/>
      <c r="ENI955" s="337"/>
      <c r="ENJ955" s="337"/>
      <c r="ENK955" s="337"/>
      <c r="ENL955" s="337"/>
      <c r="ENM955" s="337"/>
      <c r="ENN955" s="337"/>
      <c r="ENO955" s="337"/>
      <c r="ENP955" s="337"/>
      <c r="ENQ955" s="337"/>
      <c r="ENR955" s="337"/>
      <c r="ENS955" s="337"/>
      <c r="ENT955" s="337"/>
      <c r="ENU955" s="337"/>
      <c r="ENV955" s="337"/>
      <c r="ENW955" s="337"/>
      <c r="ENX955" s="337"/>
      <c r="ENY955" s="337"/>
      <c r="ENZ955" s="337"/>
      <c r="EOA955" s="337"/>
      <c r="EOB955" s="337"/>
      <c r="EOC955" s="337"/>
      <c r="EOD955" s="337"/>
      <c r="EOE955" s="337"/>
      <c r="EOF955" s="337"/>
      <c r="EOG955" s="337"/>
      <c r="EOH955" s="337"/>
      <c r="EOI955" s="337"/>
      <c r="EOJ955" s="337"/>
      <c r="EOK955" s="337"/>
      <c r="EOL955" s="337"/>
      <c r="EOM955" s="337"/>
      <c r="EON955" s="337"/>
      <c r="EOO955" s="337"/>
      <c r="EOP955" s="337"/>
      <c r="EOQ955" s="337"/>
      <c r="EOR955" s="337"/>
      <c r="EOS955" s="337"/>
      <c r="EOT955" s="337"/>
      <c r="EOU955" s="337"/>
      <c r="EOV955" s="337"/>
      <c r="EOW955" s="337"/>
      <c r="EOX955" s="337"/>
      <c r="EOY955" s="337"/>
      <c r="EOZ955" s="337"/>
      <c r="EPA955" s="337"/>
      <c r="EPB955" s="337"/>
      <c r="EPC955" s="337"/>
      <c r="EPD955" s="337"/>
      <c r="EPE955" s="337"/>
      <c r="EPF955" s="337"/>
      <c r="EPG955" s="337"/>
      <c r="EPH955" s="337"/>
      <c r="EPI955" s="337"/>
      <c r="EPJ955" s="337"/>
      <c r="EPK955" s="337"/>
      <c r="EPL955" s="337"/>
      <c r="EPM955" s="337"/>
      <c r="EPN955" s="337"/>
      <c r="EPO955" s="337"/>
      <c r="EPP955" s="337"/>
      <c r="EPQ955" s="337"/>
      <c r="EPR955" s="337"/>
      <c r="EPS955" s="337"/>
      <c r="EPT955" s="337"/>
      <c r="EPU955" s="337"/>
      <c r="EPV955" s="337"/>
      <c r="EPW955" s="337"/>
      <c r="EPX955" s="337"/>
      <c r="EPY955" s="337"/>
      <c r="EPZ955" s="337"/>
      <c r="EQA955" s="337"/>
      <c r="EQB955" s="337"/>
      <c r="EQC955" s="337"/>
      <c r="EQD955" s="337"/>
      <c r="EQE955" s="337"/>
      <c r="EQF955" s="337"/>
      <c r="EQG955" s="337"/>
      <c r="EQH955" s="337"/>
      <c r="EQI955" s="337"/>
      <c r="EQJ955" s="337"/>
      <c r="EQK955" s="337"/>
      <c r="EQL955" s="337"/>
      <c r="EQM955" s="337"/>
      <c r="EQN955" s="337"/>
      <c r="EQO955" s="337"/>
      <c r="EQP955" s="337"/>
      <c r="EQQ955" s="337"/>
      <c r="EQR955" s="337"/>
      <c r="EQS955" s="337"/>
      <c r="EQT955" s="337"/>
      <c r="EQU955" s="337"/>
      <c r="EQV955" s="337"/>
      <c r="EQW955" s="337"/>
      <c r="EQX955" s="337"/>
      <c r="EQY955" s="337"/>
      <c r="EQZ955" s="337"/>
      <c r="ERA955" s="337"/>
      <c r="ERB955" s="337"/>
      <c r="ERC955" s="337"/>
      <c r="ERD955" s="337"/>
      <c r="ERE955" s="337"/>
      <c r="ERF955" s="337"/>
      <c r="ERG955" s="337"/>
      <c r="ERH955" s="337"/>
      <c r="ERI955" s="337"/>
      <c r="ERJ955" s="337"/>
      <c r="ERK955" s="337"/>
      <c r="ERL955" s="337"/>
      <c r="ERM955" s="337"/>
      <c r="ERN955" s="337"/>
      <c r="ERO955" s="337"/>
      <c r="ERP955" s="337"/>
      <c r="ERQ955" s="337"/>
      <c r="ERR955" s="337"/>
      <c r="ERS955" s="337"/>
      <c r="ERT955" s="337"/>
      <c r="ERU955" s="337"/>
      <c r="ERV955" s="337"/>
      <c r="ERW955" s="337"/>
      <c r="ERX955" s="337"/>
      <c r="ERY955" s="337"/>
      <c r="ERZ955" s="337"/>
      <c r="ESA955" s="337"/>
      <c r="ESB955" s="337"/>
      <c r="ESC955" s="337"/>
      <c r="ESD955" s="337"/>
      <c r="ESE955" s="337"/>
      <c r="ESF955" s="337"/>
      <c r="ESG955" s="337"/>
      <c r="ESH955" s="337"/>
      <c r="ESI955" s="337"/>
      <c r="ESJ955" s="337"/>
      <c r="ESK955" s="337"/>
      <c r="ESL955" s="337"/>
      <c r="ESM955" s="337"/>
      <c r="ESN955" s="337"/>
      <c r="ESO955" s="337"/>
      <c r="ESP955" s="337"/>
      <c r="ESQ955" s="337"/>
      <c r="ESR955" s="337"/>
      <c r="ESS955" s="337"/>
      <c r="EST955" s="337"/>
      <c r="ESU955" s="337"/>
      <c r="ESV955" s="337"/>
      <c r="ESW955" s="337"/>
      <c r="ESX955" s="337"/>
      <c r="ESY955" s="337"/>
      <c r="ESZ955" s="337"/>
      <c r="ETA955" s="337"/>
      <c r="ETB955" s="337"/>
      <c r="ETC955" s="337"/>
      <c r="ETD955" s="337"/>
      <c r="ETE955" s="337"/>
      <c r="ETF955" s="337"/>
      <c r="ETG955" s="337"/>
      <c r="ETH955" s="337"/>
      <c r="ETI955" s="337"/>
      <c r="ETJ955" s="337"/>
      <c r="ETK955" s="337"/>
      <c r="ETL955" s="337"/>
      <c r="ETM955" s="337"/>
      <c r="ETN955" s="337"/>
      <c r="ETO955" s="337"/>
      <c r="ETP955" s="337"/>
      <c r="ETQ955" s="337"/>
      <c r="ETR955" s="337"/>
      <c r="ETS955" s="337"/>
      <c r="ETT955" s="337"/>
      <c r="ETU955" s="337"/>
      <c r="ETV955" s="337"/>
      <c r="ETW955" s="337"/>
      <c r="ETX955" s="337"/>
      <c r="ETY955" s="337"/>
      <c r="ETZ955" s="337"/>
      <c r="EUA955" s="337"/>
      <c r="EUB955" s="337"/>
      <c r="EUC955" s="337"/>
      <c r="EUD955" s="337"/>
      <c r="EUE955" s="337"/>
      <c r="EUF955" s="337"/>
      <c r="EUG955" s="337"/>
      <c r="EUH955" s="337"/>
      <c r="EUI955" s="337"/>
      <c r="EUJ955" s="337"/>
      <c r="EUK955" s="337"/>
      <c r="EUL955" s="337"/>
      <c r="EUM955" s="337"/>
      <c r="EUN955" s="337"/>
      <c r="EUO955" s="337"/>
      <c r="EUP955" s="337"/>
      <c r="EUQ955" s="337"/>
      <c r="EUR955" s="337"/>
      <c r="EUS955" s="337"/>
      <c r="EUT955" s="337"/>
      <c r="EUU955" s="337"/>
      <c r="EUV955" s="337"/>
      <c r="EUW955" s="337"/>
      <c r="EUX955" s="337"/>
      <c r="EUY955" s="337"/>
      <c r="EUZ955" s="337"/>
      <c r="EVA955" s="337"/>
      <c r="EVB955" s="337"/>
      <c r="EVC955" s="337"/>
      <c r="EVD955" s="337"/>
      <c r="EVE955" s="337"/>
      <c r="EVF955" s="337"/>
      <c r="EVG955" s="337"/>
      <c r="EVH955" s="337"/>
      <c r="EVI955" s="337"/>
      <c r="EVJ955" s="337"/>
      <c r="EVK955" s="337"/>
      <c r="EVL955" s="337"/>
      <c r="EVM955" s="337"/>
      <c r="EVN955" s="337"/>
      <c r="EVO955" s="337"/>
      <c r="EVP955" s="337"/>
      <c r="EVQ955" s="337"/>
      <c r="EVR955" s="337"/>
      <c r="EVS955" s="337"/>
      <c r="EVT955" s="337"/>
      <c r="EVU955" s="337"/>
      <c r="EVV955" s="337"/>
      <c r="EVW955" s="337"/>
      <c r="EVX955" s="337"/>
      <c r="EVY955" s="337"/>
      <c r="EVZ955" s="337"/>
      <c r="EWA955" s="337"/>
      <c r="EWB955" s="337"/>
      <c r="EWC955" s="337"/>
      <c r="EWD955" s="337"/>
      <c r="EWE955" s="337"/>
      <c r="EWF955" s="337"/>
      <c r="EWG955" s="337"/>
      <c r="EWH955" s="337"/>
      <c r="EWI955" s="337"/>
      <c r="EWJ955" s="337"/>
      <c r="EWK955" s="337"/>
      <c r="EWL955" s="337"/>
      <c r="EWM955" s="337"/>
      <c r="EWN955" s="337"/>
      <c r="EWO955" s="337"/>
      <c r="EWP955" s="337"/>
      <c r="EWQ955" s="337"/>
      <c r="EWR955" s="337"/>
      <c r="EWS955" s="337"/>
      <c r="EWT955" s="337"/>
      <c r="EWU955" s="337"/>
      <c r="EWV955" s="337"/>
      <c r="EWW955" s="337"/>
      <c r="EWX955" s="337"/>
      <c r="EWY955" s="337"/>
      <c r="EWZ955" s="337"/>
      <c r="EXA955" s="337"/>
      <c r="EXB955" s="337"/>
      <c r="EXC955" s="337"/>
      <c r="EXD955" s="337"/>
      <c r="EXE955" s="337"/>
      <c r="EXF955" s="337"/>
      <c r="EXG955" s="337"/>
      <c r="EXH955" s="337"/>
      <c r="EXI955" s="337"/>
      <c r="EXJ955" s="337"/>
      <c r="EXK955" s="337"/>
      <c r="EXL955" s="337"/>
      <c r="EXM955" s="337"/>
      <c r="EXN955" s="337"/>
      <c r="EXO955" s="337"/>
      <c r="EXP955" s="337"/>
      <c r="EXQ955" s="337"/>
      <c r="EXR955" s="337"/>
      <c r="EXS955" s="337"/>
      <c r="EXT955" s="337"/>
      <c r="EXU955" s="337"/>
      <c r="EXV955" s="337"/>
      <c r="EXW955" s="337"/>
      <c r="EXX955" s="337"/>
      <c r="EXY955" s="337"/>
      <c r="EXZ955" s="337"/>
      <c r="EYA955" s="337"/>
      <c r="EYB955" s="337"/>
      <c r="EYC955" s="337"/>
      <c r="EYD955" s="337"/>
      <c r="EYE955" s="337"/>
      <c r="EYF955" s="337"/>
      <c r="EYG955" s="337"/>
      <c r="EYH955" s="337"/>
      <c r="EYI955" s="337"/>
      <c r="EYJ955" s="337"/>
      <c r="EYK955" s="337"/>
      <c r="EYL955" s="337"/>
      <c r="EYM955" s="337"/>
      <c r="EYN955" s="337"/>
      <c r="EYO955" s="337"/>
      <c r="EYP955" s="337"/>
      <c r="EYQ955" s="337"/>
      <c r="EYR955" s="337"/>
      <c r="EYS955" s="337"/>
      <c r="EYT955" s="337"/>
      <c r="EYU955" s="337"/>
      <c r="EYV955" s="337"/>
      <c r="EYW955" s="337"/>
      <c r="EYX955" s="337"/>
      <c r="EYY955" s="337"/>
      <c r="EYZ955" s="337"/>
      <c r="EZA955" s="337"/>
      <c r="EZB955" s="337"/>
      <c r="EZC955" s="337"/>
      <c r="EZD955" s="337"/>
      <c r="EZE955" s="337"/>
      <c r="EZF955" s="337"/>
      <c r="EZG955" s="337"/>
      <c r="EZH955" s="337"/>
      <c r="EZI955" s="337"/>
      <c r="EZJ955" s="337"/>
      <c r="EZK955" s="337"/>
      <c r="EZL955" s="337"/>
      <c r="EZM955" s="337"/>
      <c r="EZN955" s="337"/>
      <c r="EZO955" s="337"/>
      <c r="EZP955" s="337"/>
      <c r="EZQ955" s="337"/>
      <c r="EZR955" s="337"/>
      <c r="EZS955" s="337"/>
      <c r="EZT955" s="337"/>
      <c r="EZU955" s="337"/>
      <c r="EZV955" s="337"/>
      <c r="EZW955" s="337"/>
      <c r="EZX955" s="337"/>
      <c r="EZY955" s="337"/>
      <c r="EZZ955" s="337"/>
      <c r="FAA955" s="337"/>
      <c r="FAB955" s="337"/>
      <c r="FAC955" s="337"/>
      <c r="FAD955" s="337"/>
      <c r="FAE955" s="337"/>
      <c r="FAF955" s="337"/>
      <c r="FAG955" s="337"/>
      <c r="FAH955" s="337"/>
      <c r="FAI955" s="337"/>
      <c r="FAJ955" s="337"/>
      <c r="FAK955" s="337"/>
      <c r="FAL955" s="337"/>
      <c r="FAM955" s="337"/>
      <c r="FAN955" s="337"/>
      <c r="FAO955" s="337"/>
      <c r="FAP955" s="337"/>
      <c r="FAQ955" s="337"/>
      <c r="FAR955" s="337"/>
      <c r="FAS955" s="337"/>
      <c r="FAT955" s="337"/>
      <c r="FAU955" s="337"/>
      <c r="FAV955" s="337"/>
      <c r="FAW955" s="337"/>
      <c r="FAX955" s="337"/>
      <c r="FAY955" s="337"/>
      <c r="FAZ955" s="337"/>
      <c r="FBA955" s="337"/>
      <c r="FBB955" s="337"/>
      <c r="FBC955" s="337"/>
      <c r="FBD955" s="337"/>
      <c r="FBE955" s="337"/>
      <c r="FBF955" s="337"/>
      <c r="FBG955" s="337"/>
      <c r="FBH955" s="337"/>
      <c r="FBI955" s="337"/>
      <c r="FBJ955" s="337"/>
      <c r="FBK955" s="337"/>
      <c r="FBL955" s="337"/>
      <c r="FBM955" s="337"/>
      <c r="FBN955" s="337"/>
      <c r="FBO955" s="337"/>
      <c r="FBP955" s="337"/>
      <c r="FBQ955" s="337"/>
      <c r="FBR955" s="337"/>
      <c r="FBS955" s="337"/>
      <c r="FBT955" s="337"/>
      <c r="FBU955" s="337"/>
      <c r="FBV955" s="337"/>
      <c r="FBW955" s="337"/>
      <c r="FBX955" s="337"/>
      <c r="FBY955" s="337"/>
      <c r="FBZ955" s="337"/>
      <c r="FCA955" s="337"/>
      <c r="FCB955" s="337"/>
      <c r="FCC955" s="337"/>
      <c r="FCD955" s="337"/>
      <c r="FCE955" s="337"/>
      <c r="FCF955" s="337"/>
      <c r="FCG955" s="337"/>
      <c r="FCH955" s="337"/>
      <c r="FCI955" s="337"/>
      <c r="FCJ955" s="337"/>
      <c r="FCK955" s="337"/>
      <c r="FCL955" s="337"/>
      <c r="FCM955" s="337"/>
      <c r="FCN955" s="337"/>
      <c r="FCO955" s="337"/>
      <c r="FCP955" s="337"/>
      <c r="FCQ955" s="337"/>
      <c r="FCR955" s="337"/>
      <c r="FCS955" s="337"/>
      <c r="FCT955" s="337"/>
      <c r="FCU955" s="337"/>
      <c r="FCV955" s="337"/>
      <c r="FCW955" s="337"/>
      <c r="FCX955" s="337"/>
      <c r="FCY955" s="337"/>
      <c r="FCZ955" s="337"/>
      <c r="FDA955" s="337"/>
      <c r="FDB955" s="337"/>
      <c r="FDC955" s="337"/>
      <c r="FDD955" s="337"/>
      <c r="FDE955" s="337"/>
      <c r="FDF955" s="337"/>
      <c r="FDG955" s="337"/>
      <c r="FDH955" s="337"/>
      <c r="FDI955" s="337"/>
      <c r="FDJ955" s="337"/>
      <c r="FDK955" s="337"/>
      <c r="FDL955" s="337"/>
      <c r="FDM955" s="337"/>
      <c r="FDN955" s="337"/>
      <c r="FDO955" s="337"/>
      <c r="FDP955" s="337"/>
      <c r="FDQ955" s="337"/>
      <c r="FDR955" s="337"/>
      <c r="FDS955" s="337"/>
      <c r="FDT955" s="337"/>
      <c r="FDU955" s="337"/>
      <c r="FDV955" s="337"/>
      <c r="FDW955" s="337"/>
      <c r="FDX955" s="337"/>
      <c r="FDY955" s="337"/>
      <c r="FDZ955" s="337"/>
      <c r="FEA955" s="337"/>
      <c r="FEB955" s="337"/>
      <c r="FEC955" s="337"/>
      <c r="FED955" s="337"/>
      <c r="FEE955" s="337"/>
      <c r="FEF955" s="337"/>
      <c r="FEG955" s="337"/>
      <c r="FEH955" s="337"/>
      <c r="FEI955" s="337"/>
      <c r="FEJ955" s="337"/>
      <c r="FEK955" s="337"/>
      <c r="FEL955" s="337"/>
      <c r="FEM955" s="337"/>
      <c r="FEN955" s="337"/>
      <c r="FEO955" s="337"/>
      <c r="FEP955" s="337"/>
      <c r="FEQ955" s="337"/>
      <c r="FER955" s="337"/>
      <c r="FES955" s="337"/>
      <c r="FET955" s="337"/>
      <c r="FEU955" s="337"/>
      <c r="FEV955" s="337"/>
      <c r="FEW955" s="337"/>
      <c r="FEX955" s="337"/>
      <c r="FEY955" s="337"/>
      <c r="FEZ955" s="337"/>
      <c r="FFA955" s="337"/>
      <c r="FFB955" s="337"/>
      <c r="FFC955" s="337"/>
      <c r="FFD955" s="337"/>
      <c r="FFE955" s="337"/>
      <c r="FFF955" s="337"/>
      <c r="FFG955" s="337"/>
      <c r="FFH955" s="337"/>
      <c r="FFI955" s="337"/>
      <c r="FFJ955" s="337"/>
      <c r="FFK955" s="337"/>
      <c r="FFL955" s="337"/>
      <c r="FFM955" s="337"/>
      <c r="FFN955" s="337"/>
      <c r="FFO955" s="337"/>
      <c r="FFP955" s="337"/>
      <c r="FFQ955" s="337"/>
      <c r="FFR955" s="337"/>
      <c r="FFS955" s="337"/>
      <c r="FFT955" s="337"/>
      <c r="FFU955" s="337"/>
      <c r="FFV955" s="337"/>
      <c r="FFW955" s="337"/>
      <c r="FFX955" s="337"/>
      <c r="FFY955" s="337"/>
      <c r="FFZ955" s="337"/>
      <c r="FGA955" s="337"/>
      <c r="FGB955" s="337"/>
      <c r="FGC955" s="337"/>
      <c r="FGD955" s="337"/>
      <c r="FGE955" s="337"/>
      <c r="FGF955" s="337"/>
      <c r="FGG955" s="337"/>
      <c r="FGH955" s="337"/>
      <c r="FGI955" s="337"/>
      <c r="FGJ955" s="337"/>
      <c r="FGK955" s="337"/>
      <c r="FGL955" s="337"/>
      <c r="FGM955" s="337"/>
      <c r="FGN955" s="337"/>
      <c r="FGO955" s="337"/>
      <c r="FGP955" s="337"/>
      <c r="FGQ955" s="337"/>
      <c r="FGR955" s="337"/>
      <c r="FGS955" s="337"/>
      <c r="FGT955" s="337"/>
      <c r="FGU955" s="337"/>
      <c r="FGV955" s="337"/>
      <c r="FGW955" s="337"/>
      <c r="FGX955" s="337"/>
      <c r="FGY955" s="337"/>
      <c r="FGZ955" s="337"/>
      <c r="FHA955" s="337"/>
      <c r="FHB955" s="337"/>
      <c r="FHC955" s="337"/>
      <c r="FHD955" s="337"/>
      <c r="FHE955" s="337"/>
      <c r="FHF955" s="337"/>
      <c r="FHG955" s="337"/>
      <c r="FHH955" s="337"/>
      <c r="FHI955" s="337"/>
      <c r="FHJ955" s="337"/>
      <c r="FHK955" s="337"/>
      <c r="FHL955" s="337"/>
      <c r="FHM955" s="337"/>
      <c r="FHN955" s="337"/>
      <c r="FHO955" s="337"/>
      <c r="FHP955" s="337"/>
      <c r="FHQ955" s="337"/>
      <c r="FHR955" s="337"/>
      <c r="FHS955" s="337"/>
      <c r="FHT955" s="337"/>
      <c r="FHU955" s="337"/>
      <c r="FHV955" s="337"/>
      <c r="FHW955" s="337"/>
      <c r="FHX955" s="337"/>
      <c r="FHY955" s="337"/>
      <c r="FHZ955" s="337"/>
      <c r="FIA955" s="337"/>
      <c r="FIB955" s="337"/>
      <c r="FIC955" s="337"/>
      <c r="FID955" s="337"/>
      <c r="FIE955" s="337"/>
      <c r="FIF955" s="337"/>
      <c r="FIG955" s="337"/>
      <c r="FIH955" s="337"/>
      <c r="FII955" s="337"/>
      <c r="FIJ955" s="337"/>
      <c r="FIK955" s="337"/>
      <c r="FIL955" s="337"/>
      <c r="FIM955" s="337"/>
      <c r="FIN955" s="337"/>
      <c r="FIO955" s="337"/>
      <c r="FIP955" s="337"/>
      <c r="FIQ955" s="337"/>
      <c r="FIR955" s="337"/>
      <c r="FIS955" s="337"/>
      <c r="FIT955" s="337"/>
      <c r="FIU955" s="337"/>
      <c r="FIV955" s="337"/>
      <c r="FIW955" s="337"/>
      <c r="FIX955" s="337"/>
      <c r="FIY955" s="337"/>
      <c r="FIZ955" s="337"/>
      <c r="FJA955" s="337"/>
      <c r="FJB955" s="337"/>
      <c r="FJC955" s="337"/>
      <c r="FJD955" s="337"/>
      <c r="FJE955" s="337"/>
      <c r="FJF955" s="337"/>
      <c r="FJG955" s="337"/>
      <c r="FJH955" s="337"/>
      <c r="FJI955" s="337"/>
      <c r="FJJ955" s="337"/>
      <c r="FJK955" s="337"/>
      <c r="FJL955" s="337"/>
      <c r="FJM955" s="337"/>
      <c r="FJN955" s="337"/>
      <c r="FJO955" s="337"/>
      <c r="FJP955" s="337"/>
      <c r="FJQ955" s="337"/>
      <c r="FJR955" s="337"/>
      <c r="FJS955" s="337"/>
      <c r="FJT955" s="337"/>
      <c r="FJU955" s="337"/>
      <c r="FJV955" s="337"/>
      <c r="FJW955" s="337"/>
      <c r="FJX955" s="337"/>
      <c r="FJY955" s="337"/>
      <c r="FJZ955" s="337"/>
      <c r="FKA955" s="337"/>
      <c r="FKB955" s="337"/>
      <c r="FKC955" s="337"/>
      <c r="FKD955" s="337"/>
      <c r="FKE955" s="337"/>
      <c r="FKF955" s="337"/>
      <c r="FKG955" s="337"/>
      <c r="FKH955" s="337"/>
      <c r="FKI955" s="337"/>
      <c r="FKJ955" s="337"/>
      <c r="FKK955" s="337"/>
      <c r="FKL955" s="337"/>
      <c r="FKM955" s="337"/>
      <c r="FKN955" s="337"/>
      <c r="FKO955" s="337"/>
      <c r="FKP955" s="337"/>
      <c r="FKQ955" s="337"/>
      <c r="FKR955" s="337"/>
      <c r="FKS955" s="337"/>
      <c r="FKT955" s="337"/>
      <c r="FKU955" s="337"/>
      <c r="FKV955" s="337"/>
      <c r="FKW955" s="337"/>
      <c r="FKX955" s="337"/>
      <c r="FKY955" s="337"/>
      <c r="FKZ955" s="337"/>
      <c r="FLA955" s="337"/>
      <c r="FLB955" s="337"/>
      <c r="FLC955" s="337"/>
      <c r="FLD955" s="337"/>
      <c r="FLE955" s="337"/>
      <c r="FLF955" s="337"/>
      <c r="FLG955" s="337"/>
      <c r="FLH955" s="337"/>
      <c r="FLI955" s="337"/>
      <c r="FLJ955" s="337"/>
      <c r="FLK955" s="337"/>
      <c r="FLL955" s="337"/>
      <c r="FLM955" s="337"/>
      <c r="FLN955" s="337"/>
      <c r="FLO955" s="337"/>
      <c r="FLP955" s="337"/>
      <c r="FLQ955" s="337"/>
      <c r="FLR955" s="337"/>
      <c r="FLS955" s="337"/>
      <c r="FLT955" s="337"/>
      <c r="FLU955" s="337"/>
      <c r="FLV955" s="337"/>
      <c r="FLW955" s="337"/>
      <c r="FLX955" s="337"/>
      <c r="FLY955" s="337"/>
      <c r="FLZ955" s="337"/>
      <c r="FMA955" s="337"/>
      <c r="FMB955" s="337"/>
      <c r="FMC955" s="337"/>
      <c r="FMD955" s="337"/>
      <c r="FME955" s="337"/>
      <c r="FMF955" s="337"/>
      <c r="FMG955" s="337"/>
      <c r="FMH955" s="337"/>
      <c r="FMI955" s="337"/>
      <c r="FMJ955" s="337"/>
      <c r="FMK955" s="337"/>
      <c r="FML955" s="337"/>
      <c r="FMM955" s="337"/>
      <c r="FMN955" s="337"/>
      <c r="FMO955" s="337"/>
      <c r="FMP955" s="337"/>
      <c r="FMQ955" s="337"/>
      <c r="FMR955" s="337"/>
      <c r="FMS955" s="337"/>
      <c r="FMT955" s="337"/>
      <c r="FMU955" s="337"/>
      <c r="FMV955" s="337"/>
      <c r="FMW955" s="337"/>
      <c r="FMX955" s="337"/>
      <c r="FMY955" s="337"/>
      <c r="FMZ955" s="337"/>
      <c r="FNA955" s="337"/>
      <c r="FNB955" s="337"/>
      <c r="FNC955" s="337"/>
      <c r="FND955" s="337"/>
      <c r="FNE955" s="337"/>
      <c r="FNF955" s="337"/>
      <c r="FNG955" s="337"/>
      <c r="FNH955" s="337"/>
      <c r="FNI955" s="337"/>
      <c r="FNJ955" s="337"/>
      <c r="FNK955" s="337"/>
      <c r="FNL955" s="337"/>
      <c r="FNM955" s="337"/>
      <c r="FNN955" s="337"/>
      <c r="FNO955" s="337"/>
      <c r="FNP955" s="337"/>
      <c r="FNQ955" s="337"/>
      <c r="FNR955" s="337"/>
      <c r="FNS955" s="337"/>
      <c r="FNT955" s="337"/>
      <c r="FNU955" s="337"/>
      <c r="FNV955" s="337"/>
      <c r="FNW955" s="337"/>
      <c r="FNX955" s="337"/>
      <c r="FNY955" s="337"/>
      <c r="FNZ955" s="337"/>
      <c r="FOA955" s="337"/>
      <c r="FOB955" s="337"/>
      <c r="FOC955" s="337"/>
      <c r="FOD955" s="337"/>
      <c r="FOE955" s="337"/>
      <c r="FOF955" s="337"/>
      <c r="FOG955" s="337"/>
      <c r="FOH955" s="337"/>
      <c r="FOI955" s="337"/>
      <c r="FOJ955" s="337"/>
      <c r="FOK955" s="337"/>
      <c r="FOL955" s="337"/>
      <c r="FOM955" s="337"/>
      <c r="FON955" s="337"/>
      <c r="FOO955" s="337"/>
      <c r="FOP955" s="337"/>
      <c r="FOQ955" s="337"/>
      <c r="FOR955" s="337"/>
      <c r="FOS955" s="337"/>
      <c r="FOT955" s="337"/>
      <c r="FOU955" s="337"/>
      <c r="FOV955" s="337"/>
      <c r="FOW955" s="337"/>
      <c r="FOX955" s="337"/>
      <c r="FOY955" s="337"/>
      <c r="FOZ955" s="337"/>
      <c r="FPA955" s="337"/>
      <c r="FPB955" s="337"/>
      <c r="FPC955" s="337"/>
      <c r="FPD955" s="337"/>
      <c r="FPE955" s="337"/>
      <c r="FPF955" s="337"/>
      <c r="FPG955" s="337"/>
      <c r="FPH955" s="337"/>
      <c r="FPI955" s="337"/>
      <c r="FPJ955" s="337"/>
      <c r="FPK955" s="337"/>
      <c r="FPL955" s="337"/>
      <c r="FPM955" s="337"/>
      <c r="FPN955" s="337"/>
      <c r="FPO955" s="337"/>
      <c r="FPP955" s="337"/>
      <c r="FPQ955" s="337"/>
      <c r="FPR955" s="337"/>
      <c r="FPS955" s="337"/>
      <c r="FPT955" s="337"/>
      <c r="FPU955" s="337"/>
      <c r="FPV955" s="337"/>
      <c r="FPW955" s="337"/>
      <c r="FPX955" s="337"/>
      <c r="FPY955" s="337"/>
      <c r="FPZ955" s="337"/>
      <c r="FQA955" s="337"/>
      <c r="FQB955" s="337"/>
      <c r="FQC955" s="337"/>
      <c r="FQD955" s="337"/>
      <c r="FQE955" s="337"/>
      <c r="FQF955" s="337"/>
      <c r="FQG955" s="337"/>
      <c r="FQH955" s="337"/>
      <c r="FQI955" s="337"/>
      <c r="FQJ955" s="337"/>
      <c r="FQK955" s="337"/>
      <c r="FQL955" s="337"/>
      <c r="FQM955" s="337"/>
      <c r="FQN955" s="337"/>
      <c r="FQO955" s="337"/>
      <c r="FQP955" s="337"/>
      <c r="FQQ955" s="337"/>
      <c r="FQR955" s="337"/>
      <c r="FQS955" s="337"/>
      <c r="FQT955" s="337"/>
      <c r="FQU955" s="337"/>
      <c r="FQV955" s="337"/>
      <c r="FQW955" s="337"/>
      <c r="FQX955" s="337"/>
      <c r="FQY955" s="337"/>
      <c r="FQZ955" s="337"/>
      <c r="FRA955" s="337"/>
      <c r="FRB955" s="337"/>
      <c r="FRC955" s="337"/>
      <c r="FRD955" s="337"/>
      <c r="FRE955" s="337"/>
      <c r="FRF955" s="337"/>
      <c r="FRG955" s="337"/>
      <c r="FRH955" s="337"/>
      <c r="FRI955" s="337"/>
      <c r="FRJ955" s="337"/>
      <c r="FRK955" s="337"/>
      <c r="FRL955" s="337"/>
      <c r="FRM955" s="337"/>
      <c r="FRN955" s="337"/>
      <c r="FRO955" s="337"/>
      <c r="FRP955" s="337"/>
      <c r="FRQ955" s="337"/>
      <c r="FRR955" s="337"/>
      <c r="FRS955" s="337"/>
      <c r="FRT955" s="337"/>
      <c r="FRU955" s="337"/>
      <c r="FRV955" s="337"/>
      <c r="FRW955" s="337"/>
      <c r="FRX955" s="337"/>
      <c r="FRY955" s="337"/>
      <c r="FRZ955" s="337"/>
      <c r="FSA955" s="337"/>
      <c r="FSB955" s="337"/>
      <c r="FSC955" s="337"/>
      <c r="FSD955" s="337"/>
      <c r="FSE955" s="337"/>
      <c r="FSF955" s="337"/>
      <c r="FSG955" s="337"/>
      <c r="FSH955" s="337"/>
      <c r="FSI955" s="337"/>
      <c r="FSJ955" s="337"/>
      <c r="FSK955" s="337"/>
      <c r="FSL955" s="337"/>
      <c r="FSM955" s="337"/>
      <c r="FSN955" s="337"/>
      <c r="FSO955" s="337"/>
      <c r="FSP955" s="337"/>
      <c r="FSQ955" s="337"/>
      <c r="FSR955" s="337"/>
      <c r="FSS955" s="337"/>
      <c r="FST955" s="337"/>
      <c r="FSU955" s="337"/>
      <c r="FSV955" s="337"/>
      <c r="FSW955" s="337"/>
      <c r="FSX955" s="337"/>
      <c r="FSY955" s="337"/>
      <c r="FSZ955" s="337"/>
      <c r="FTA955" s="337"/>
      <c r="FTB955" s="337"/>
      <c r="FTC955" s="337"/>
      <c r="FTD955" s="337"/>
      <c r="FTE955" s="337"/>
      <c r="FTF955" s="337"/>
      <c r="FTG955" s="337"/>
      <c r="FTH955" s="337"/>
      <c r="FTI955" s="337"/>
      <c r="FTJ955" s="337"/>
      <c r="FTK955" s="337"/>
      <c r="FTL955" s="337"/>
      <c r="FTM955" s="337"/>
      <c r="FTN955" s="337"/>
      <c r="FTO955" s="337"/>
      <c r="FTP955" s="337"/>
      <c r="FTQ955" s="337"/>
      <c r="FTR955" s="337"/>
      <c r="FTS955" s="337"/>
      <c r="FTT955" s="337"/>
      <c r="FTU955" s="337"/>
      <c r="FTV955" s="337"/>
      <c r="FTW955" s="337"/>
      <c r="FTX955" s="337"/>
      <c r="FTY955" s="337"/>
      <c r="FTZ955" s="337"/>
      <c r="FUA955" s="337"/>
      <c r="FUB955" s="337"/>
      <c r="FUC955" s="337"/>
      <c r="FUD955" s="337"/>
      <c r="FUE955" s="337"/>
      <c r="FUF955" s="337"/>
      <c r="FUG955" s="337"/>
      <c r="FUH955" s="337"/>
      <c r="FUI955" s="337"/>
      <c r="FUJ955" s="337"/>
      <c r="FUK955" s="337"/>
      <c r="FUL955" s="337"/>
      <c r="FUM955" s="337"/>
      <c r="FUN955" s="337"/>
      <c r="FUO955" s="337"/>
      <c r="FUP955" s="337"/>
      <c r="FUQ955" s="337"/>
      <c r="FUR955" s="337"/>
      <c r="FUS955" s="337"/>
      <c r="FUT955" s="337"/>
      <c r="FUU955" s="337"/>
      <c r="FUV955" s="337"/>
      <c r="FUW955" s="337"/>
      <c r="FUX955" s="337"/>
      <c r="FUY955" s="337"/>
      <c r="FUZ955" s="337"/>
      <c r="FVA955" s="337"/>
      <c r="FVB955" s="337"/>
      <c r="FVC955" s="337"/>
      <c r="FVD955" s="337"/>
      <c r="FVE955" s="337"/>
      <c r="FVF955" s="337"/>
      <c r="FVG955" s="337"/>
      <c r="FVH955" s="337"/>
      <c r="FVI955" s="337"/>
      <c r="FVJ955" s="337"/>
      <c r="FVK955" s="337"/>
      <c r="FVL955" s="337"/>
      <c r="FVM955" s="337"/>
      <c r="FVN955" s="337"/>
      <c r="FVO955" s="337"/>
      <c r="FVP955" s="337"/>
      <c r="FVQ955" s="337"/>
      <c r="FVR955" s="337"/>
      <c r="FVS955" s="337"/>
      <c r="FVT955" s="337"/>
      <c r="FVU955" s="337"/>
      <c r="FVV955" s="337"/>
      <c r="FVW955" s="337"/>
      <c r="FVX955" s="337"/>
      <c r="FVY955" s="337"/>
      <c r="FVZ955" s="337"/>
      <c r="FWA955" s="337"/>
      <c r="FWB955" s="337"/>
      <c r="FWC955" s="337"/>
      <c r="FWD955" s="337"/>
      <c r="FWE955" s="337"/>
      <c r="FWF955" s="337"/>
      <c r="FWG955" s="337"/>
      <c r="FWH955" s="337"/>
      <c r="FWI955" s="337"/>
      <c r="FWJ955" s="337"/>
      <c r="FWK955" s="337"/>
      <c r="FWL955" s="337"/>
      <c r="FWM955" s="337"/>
      <c r="FWN955" s="337"/>
      <c r="FWO955" s="337"/>
      <c r="FWP955" s="337"/>
      <c r="FWQ955" s="337"/>
      <c r="FWR955" s="337"/>
      <c r="FWS955" s="337"/>
      <c r="FWT955" s="337"/>
      <c r="FWU955" s="337"/>
      <c r="FWV955" s="337"/>
      <c r="FWW955" s="337"/>
      <c r="FWX955" s="337"/>
      <c r="FWY955" s="337"/>
      <c r="FWZ955" s="337"/>
      <c r="FXA955" s="337"/>
      <c r="FXB955" s="337"/>
      <c r="FXC955" s="337"/>
      <c r="FXD955" s="337"/>
      <c r="FXE955" s="337"/>
      <c r="FXF955" s="337"/>
      <c r="FXG955" s="337"/>
      <c r="FXH955" s="337"/>
      <c r="FXI955" s="337"/>
      <c r="FXJ955" s="337"/>
      <c r="FXK955" s="337"/>
      <c r="FXL955" s="337"/>
      <c r="FXM955" s="337"/>
      <c r="FXN955" s="337"/>
      <c r="FXO955" s="337"/>
      <c r="FXP955" s="337"/>
      <c r="FXQ955" s="337"/>
      <c r="FXR955" s="337"/>
      <c r="FXS955" s="337"/>
      <c r="FXT955" s="337"/>
      <c r="FXU955" s="337"/>
      <c r="FXV955" s="337"/>
      <c r="FXW955" s="337"/>
      <c r="FXX955" s="337"/>
      <c r="FXY955" s="337"/>
      <c r="FXZ955" s="337"/>
      <c r="FYA955" s="337"/>
      <c r="FYB955" s="337"/>
      <c r="FYC955" s="337"/>
      <c r="FYD955" s="337"/>
      <c r="FYE955" s="337"/>
      <c r="FYF955" s="337"/>
      <c r="FYG955" s="337"/>
      <c r="FYH955" s="337"/>
      <c r="FYI955" s="337"/>
      <c r="FYJ955" s="337"/>
      <c r="FYK955" s="337"/>
      <c r="FYL955" s="337"/>
      <c r="FYM955" s="337"/>
      <c r="FYN955" s="337"/>
      <c r="FYO955" s="337"/>
      <c r="FYP955" s="337"/>
      <c r="FYQ955" s="337"/>
      <c r="FYR955" s="337"/>
      <c r="FYS955" s="337"/>
      <c r="FYT955" s="337"/>
      <c r="FYU955" s="337"/>
      <c r="FYV955" s="337"/>
      <c r="FYW955" s="337"/>
      <c r="FYX955" s="337"/>
      <c r="FYY955" s="337"/>
      <c r="FYZ955" s="337"/>
      <c r="FZA955" s="337"/>
      <c r="FZB955" s="337"/>
      <c r="FZC955" s="337"/>
      <c r="FZD955" s="337"/>
      <c r="FZE955" s="337"/>
      <c r="FZF955" s="337"/>
      <c r="FZG955" s="337"/>
      <c r="FZH955" s="337"/>
      <c r="FZI955" s="337"/>
      <c r="FZJ955" s="337"/>
      <c r="FZK955" s="337"/>
      <c r="FZL955" s="337"/>
      <c r="FZM955" s="337"/>
      <c r="FZN955" s="337"/>
      <c r="FZO955" s="337"/>
      <c r="FZP955" s="337"/>
      <c r="FZQ955" s="337"/>
      <c r="FZR955" s="337"/>
      <c r="FZS955" s="337"/>
      <c r="FZT955" s="337"/>
      <c r="FZU955" s="337"/>
      <c r="FZV955" s="337"/>
      <c r="FZW955" s="337"/>
      <c r="FZX955" s="337"/>
      <c r="FZY955" s="337"/>
      <c r="FZZ955" s="337"/>
      <c r="GAA955" s="337"/>
      <c r="GAB955" s="337"/>
      <c r="GAC955" s="337"/>
      <c r="GAD955" s="337"/>
      <c r="GAE955" s="337"/>
      <c r="GAF955" s="337"/>
      <c r="GAG955" s="337"/>
      <c r="GAH955" s="337"/>
      <c r="GAI955" s="337"/>
      <c r="GAJ955" s="337"/>
      <c r="GAK955" s="337"/>
      <c r="GAL955" s="337"/>
      <c r="GAM955" s="337"/>
      <c r="GAN955" s="337"/>
      <c r="GAO955" s="337"/>
      <c r="GAP955" s="337"/>
      <c r="GAQ955" s="337"/>
      <c r="GAR955" s="337"/>
      <c r="GAS955" s="337"/>
      <c r="GAT955" s="337"/>
      <c r="GAU955" s="337"/>
      <c r="GAV955" s="337"/>
      <c r="GAW955" s="337"/>
      <c r="GAX955" s="337"/>
      <c r="GAY955" s="337"/>
      <c r="GAZ955" s="337"/>
      <c r="GBA955" s="337"/>
      <c r="GBB955" s="337"/>
      <c r="GBC955" s="337"/>
      <c r="GBD955" s="337"/>
      <c r="GBE955" s="337"/>
      <c r="GBF955" s="337"/>
      <c r="GBG955" s="337"/>
      <c r="GBH955" s="337"/>
      <c r="GBI955" s="337"/>
      <c r="GBJ955" s="337"/>
      <c r="GBK955" s="337"/>
      <c r="GBL955" s="337"/>
      <c r="GBM955" s="337"/>
      <c r="GBN955" s="337"/>
      <c r="GBO955" s="337"/>
      <c r="GBP955" s="337"/>
      <c r="GBQ955" s="337"/>
      <c r="GBR955" s="337"/>
      <c r="GBS955" s="337"/>
      <c r="GBT955" s="337"/>
      <c r="GBU955" s="337"/>
      <c r="GBV955" s="337"/>
      <c r="GBW955" s="337"/>
      <c r="GBX955" s="337"/>
      <c r="GBY955" s="337"/>
      <c r="GBZ955" s="337"/>
      <c r="GCA955" s="337"/>
      <c r="GCB955" s="337"/>
      <c r="GCC955" s="337"/>
      <c r="GCD955" s="337"/>
      <c r="GCE955" s="337"/>
      <c r="GCF955" s="337"/>
      <c r="GCG955" s="337"/>
      <c r="GCH955" s="337"/>
      <c r="GCI955" s="337"/>
      <c r="GCJ955" s="337"/>
      <c r="GCK955" s="337"/>
      <c r="GCL955" s="337"/>
      <c r="GCM955" s="337"/>
      <c r="GCN955" s="337"/>
      <c r="GCO955" s="337"/>
      <c r="GCP955" s="337"/>
      <c r="GCQ955" s="337"/>
      <c r="GCR955" s="337"/>
      <c r="GCS955" s="337"/>
      <c r="GCT955" s="337"/>
      <c r="GCU955" s="337"/>
      <c r="GCV955" s="337"/>
      <c r="GCW955" s="337"/>
      <c r="GCX955" s="337"/>
      <c r="GCY955" s="337"/>
      <c r="GCZ955" s="337"/>
      <c r="GDA955" s="337"/>
      <c r="GDB955" s="337"/>
      <c r="GDC955" s="337"/>
      <c r="GDD955" s="337"/>
      <c r="GDE955" s="337"/>
      <c r="GDF955" s="337"/>
      <c r="GDG955" s="337"/>
      <c r="GDH955" s="337"/>
      <c r="GDI955" s="337"/>
      <c r="GDJ955" s="337"/>
      <c r="GDK955" s="337"/>
      <c r="GDL955" s="337"/>
      <c r="GDM955" s="337"/>
      <c r="GDN955" s="337"/>
      <c r="GDO955" s="337"/>
      <c r="GDP955" s="337"/>
      <c r="GDQ955" s="337"/>
      <c r="GDR955" s="337"/>
      <c r="GDS955" s="337"/>
      <c r="GDT955" s="337"/>
      <c r="GDU955" s="337"/>
      <c r="GDV955" s="337"/>
      <c r="GDW955" s="337"/>
      <c r="GDX955" s="337"/>
      <c r="GDY955" s="337"/>
      <c r="GDZ955" s="337"/>
      <c r="GEA955" s="337"/>
      <c r="GEB955" s="337"/>
      <c r="GEC955" s="337"/>
      <c r="GED955" s="337"/>
      <c r="GEE955" s="337"/>
      <c r="GEF955" s="337"/>
      <c r="GEG955" s="337"/>
      <c r="GEH955" s="337"/>
      <c r="GEI955" s="337"/>
      <c r="GEJ955" s="337"/>
      <c r="GEK955" s="337"/>
      <c r="GEL955" s="337"/>
      <c r="GEM955" s="337"/>
      <c r="GEN955" s="337"/>
      <c r="GEO955" s="337"/>
      <c r="GEP955" s="337"/>
      <c r="GEQ955" s="337"/>
      <c r="GER955" s="337"/>
      <c r="GES955" s="337"/>
      <c r="GET955" s="337"/>
      <c r="GEU955" s="337"/>
      <c r="GEV955" s="337"/>
      <c r="GEW955" s="337"/>
      <c r="GEX955" s="337"/>
      <c r="GEY955" s="337"/>
      <c r="GEZ955" s="337"/>
      <c r="GFA955" s="337"/>
      <c r="GFB955" s="337"/>
      <c r="GFC955" s="337"/>
      <c r="GFD955" s="337"/>
      <c r="GFE955" s="337"/>
      <c r="GFF955" s="337"/>
      <c r="GFG955" s="337"/>
      <c r="GFH955" s="337"/>
      <c r="GFI955" s="337"/>
      <c r="GFJ955" s="337"/>
      <c r="GFK955" s="337"/>
      <c r="GFL955" s="337"/>
      <c r="GFM955" s="337"/>
      <c r="GFN955" s="337"/>
      <c r="GFO955" s="337"/>
      <c r="GFP955" s="337"/>
      <c r="GFQ955" s="337"/>
      <c r="GFR955" s="337"/>
      <c r="GFS955" s="337"/>
      <c r="GFT955" s="337"/>
      <c r="GFU955" s="337"/>
      <c r="GFV955" s="337"/>
      <c r="GFW955" s="337"/>
      <c r="GFX955" s="337"/>
      <c r="GFY955" s="337"/>
      <c r="GFZ955" s="337"/>
      <c r="GGA955" s="337"/>
      <c r="GGB955" s="337"/>
      <c r="GGC955" s="337"/>
      <c r="GGD955" s="337"/>
      <c r="GGE955" s="337"/>
      <c r="GGF955" s="337"/>
      <c r="GGG955" s="337"/>
      <c r="GGH955" s="337"/>
      <c r="GGI955" s="337"/>
      <c r="GGJ955" s="337"/>
      <c r="GGK955" s="337"/>
      <c r="GGL955" s="337"/>
      <c r="GGM955" s="337"/>
      <c r="GGN955" s="337"/>
      <c r="GGO955" s="337"/>
      <c r="GGP955" s="337"/>
      <c r="GGQ955" s="337"/>
      <c r="GGR955" s="337"/>
      <c r="GGS955" s="337"/>
      <c r="GGT955" s="337"/>
      <c r="GGU955" s="337"/>
      <c r="GGV955" s="337"/>
      <c r="GGW955" s="337"/>
      <c r="GGX955" s="337"/>
      <c r="GGY955" s="337"/>
      <c r="GGZ955" s="337"/>
      <c r="GHA955" s="337"/>
      <c r="GHB955" s="337"/>
      <c r="GHC955" s="337"/>
      <c r="GHD955" s="337"/>
      <c r="GHE955" s="337"/>
      <c r="GHF955" s="337"/>
      <c r="GHG955" s="337"/>
      <c r="GHH955" s="337"/>
      <c r="GHI955" s="337"/>
      <c r="GHJ955" s="337"/>
      <c r="GHK955" s="337"/>
      <c r="GHL955" s="337"/>
      <c r="GHM955" s="337"/>
      <c r="GHN955" s="337"/>
      <c r="GHO955" s="337"/>
      <c r="GHP955" s="337"/>
      <c r="GHQ955" s="337"/>
      <c r="GHR955" s="337"/>
      <c r="GHS955" s="337"/>
      <c r="GHT955" s="337"/>
      <c r="GHU955" s="337"/>
      <c r="GHV955" s="337"/>
      <c r="GHW955" s="337"/>
      <c r="GHX955" s="337"/>
      <c r="GHY955" s="337"/>
      <c r="GHZ955" s="337"/>
      <c r="GIA955" s="337"/>
      <c r="GIB955" s="337"/>
      <c r="GIC955" s="337"/>
      <c r="GID955" s="337"/>
      <c r="GIE955" s="337"/>
      <c r="GIF955" s="337"/>
      <c r="GIG955" s="337"/>
      <c r="GIH955" s="337"/>
      <c r="GII955" s="337"/>
      <c r="GIJ955" s="337"/>
      <c r="GIK955" s="337"/>
      <c r="GIL955" s="337"/>
      <c r="GIM955" s="337"/>
      <c r="GIN955" s="337"/>
      <c r="GIO955" s="337"/>
      <c r="GIP955" s="337"/>
      <c r="GIQ955" s="337"/>
      <c r="GIR955" s="337"/>
      <c r="GIS955" s="337"/>
      <c r="GIT955" s="337"/>
      <c r="GIU955" s="337"/>
      <c r="GIV955" s="337"/>
      <c r="GIW955" s="337"/>
      <c r="GIX955" s="337"/>
      <c r="GIY955" s="337"/>
      <c r="GIZ955" s="337"/>
      <c r="GJA955" s="337"/>
      <c r="GJB955" s="337"/>
      <c r="GJC955" s="337"/>
      <c r="GJD955" s="337"/>
      <c r="GJE955" s="337"/>
      <c r="GJF955" s="337"/>
      <c r="GJG955" s="337"/>
      <c r="GJH955" s="337"/>
      <c r="GJI955" s="337"/>
      <c r="GJJ955" s="337"/>
      <c r="GJK955" s="337"/>
      <c r="GJL955" s="337"/>
      <c r="GJM955" s="337"/>
      <c r="GJN955" s="337"/>
      <c r="GJO955" s="337"/>
      <c r="GJP955" s="337"/>
      <c r="GJQ955" s="337"/>
      <c r="GJR955" s="337"/>
      <c r="GJS955" s="337"/>
      <c r="GJT955" s="337"/>
      <c r="GJU955" s="337"/>
      <c r="GJV955" s="337"/>
      <c r="GJW955" s="337"/>
      <c r="GJX955" s="337"/>
      <c r="GJY955" s="337"/>
      <c r="GJZ955" s="337"/>
      <c r="GKA955" s="337"/>
      <c r="GKB955" s="337"/>
      <c r="GKC955" s="337"/>
      <c r="GKD955" s="337"/>
      <c r="GKE955" s="337"/>
      <c r="GKF955" s="337"/>
      <c r="GKG955" s="337"/>
      <c r="GKH955" s="337"/>
      <c r="GKI955" s="337"/>
      <c r="GKJ955" s="337"/>
      <c r="GKK955" s="337"/>
      <c r="GKL955" s="337"/>
      <c r="GKM955" s="337"/>
      <c r="GKN955" s="337"/>
      <c r="GKO955" s="337"/>
      <c r="GKP955" s="337"/>
      <c r="GKQ955" s="337"/>
      <c r="GKR955" s="337"/>
      <c r="GKS955" s="337"/>
      <c r="GKT955" s="337"/>
      <c r="GKU955" s="337"/>
      <c r="GKV955" s="337"/>
      <c r="GKW955" s="337"/>
      <c r="GKX955" s="337"/>
      <c r="GKY955" s="337"/>
      <c r="GKZ955" s="337"/>
      <c r="GLA955" s="337"/>
      <c r="GLB955" s="337"/>
      <c r="GLC955" s="337"/>
      <c r="GLD955" s="337"/>
      <c r="GLE955" s="337"/>
      <c r="GLF955" s="337"/>
      <c r="GLG955" s="337"/>
      <c r="GLH955" s="337"/>
      <c r="GLI955" s="337"/>
      <c r="GLJ955" s="337"/>
      <c r="GLK955" s="337"/>
      <c r="GLL955" s="337"/>
      <c r="GLM955" s="337"/>
      <c r="GLN955" s="337"/>
      <c r="GLO955" s="337"/>
      <c r="GLP955" s="337"/>
      <c r="GLQ955" s="337"/>
      <c r="GLR955" s="337"/>
      <c r="GLS955" s="337"/>
      <c r="GLT955" s="337"/>
      <c r="GLU955" s="337"/>
      <c r="GLV955" s="337"/>
      <c r="GLW955" s="337"/>
      <c r="GLX955" s="337"/>
      <c r="GLY955" s="337"/>
      <c r="GLZ955" s="337"/>
      <c r="GMA955" s="337"/>
      <c r="GMB955" s="337"/>
      <c r="GMC955" s="337"/>
      <c r="GMD955" s="337"/>
      <c r="GME955" s="337"/>
      <c r="GMF955" s="337"/>
      <c r="GMG955" s="337"/>
      <c r="GMH955" s="337"/>
      <c r="GMI955" s="337"/>
      <c r="GMJ955" s="337"/>
      <c r="GMK955" s="337"/>
      <c r="GML955" s="337"/>
      <c r="GMM955" s="337"/>
      <c r="GMN955" s="337"/>
      <c r="GMO955" s="337"/>
      <c r="GMP955" s="337"/>
      <c r="GMQ955" s="337"/>
      <c r="GMR955" s="337"/>
      <c r="GMS955" s="337"/>
      <c r="GMT955" s="337"/>
      <c r="GMU955" s="337"/>
      <c r="GMV955" s="337"/>
      <c r="GMW955" s="337"/>
      <c r="GMX955" s="337"/>
      <c r="GMY955" s="337"/>
      <c r="GMZ955" s="337"/>
      <c r="GNA955" s="337"/>
      <c r="GNB955" s="337"/>
      <c r="GNC955" s="337"/>
      <c r="GND955" s="337"/>
      <c r="GNE955" s="337"/>
      <c r="GNF955" s="337"/>
      <c r="GNG955" s="337"/>
      <c r="GNH955" s="337"/>
      <c r="GNI955" s="337"/>
      <c r="GNJ955" s="337"/>
      <c r="GNK955" s="337"/>
      <c r="GNL955" s="337"/>
      <c r="GNM955" s="337"/>
      <c r="GNN955" s="337"/>
      <c r="GNO955" s="337"/>
      <c r="GNP955" s="337"/>
      <c r="GNQ955" s="337"/>
      <c r="GNR955" s="337"/>
      <c r="GNS955" s="337"/>
      <c r="GNT955" s="337"/>
      <c r="GNU955" s="337"/>
      <c r="GNV955" s="337"/>
      <c r="GNW955" s="337"/>
      <c r="GNX955" s="337"/>
      <c r="GNY955" s="337"/>
      <c r="GNZ955" s="337"/>
      <c r="GOA955" s="337"/>
      <c r="GOB955" s="337"/>
      <c r="GOC955" s="337"/>
      <c r="GOD955" s="337"/>
      <c r="GOE955" s="337"/>
      <c r="GOF955" s="337"/>
      <c r="GOG955" s="337"/>
      <c r="GOH955" s="337"/>
      <c r="GOI955" s="337"/>
      <c r="GOJ955" s="337"/>
      <c r="GOK955" s="337"/>
      <c r="GOL955" s="337"/>
      <c r="GOM955" s="337"/>
      <c r="GON955" s="337"/>
      <c r="GOO955" s="337"/>
      <c r="GOP955" s="337"/>
      <c r="GOQ955" s="337"/>
      <c r="GOR955" s="337"/>
      <c r="GOS955" s="337"/>
      <c r="GOT955" s="337"/>
      <c r="GOU955" s="337"/>
      <c r="GOV955" s="337"/>
      <c r="GOW955" s="337"/>
      <c r="GOX955" s="337"/>
      <c r="GOY955" s="337"/>
      <c r="GOZ955" s="337"/>
      <c r="GPA955" s="337"/>
      <c r="GPB955" s="337"/>
      <c r="GPC955" s="337"/>
      <c r="GPD955" s="337"/>
      <c r="GPE955" s="337"/>
      <c r="GPF955" s="337"/>
      <c r="GPG955" s="337"/>
      <c r="GPH955" s="337"/>
      <c r="GPI955" s="337"/>
      <c r="GPJ955" s="337"/>
      <c r="GPK955" s="337"/>
      <c r="GPL955" s="337"/>
      <c r="GPM955" s="337"/>
      <c r="GPN955" s="337"/>
      <c r="GPO955" s="337"/>
      <c r="GPP955" s="337"/>
      <c r="GPQ955" s="337"/>
      <c r="GPR955" s="337"/>
      <c r="GPS955" s="337"/>
      <c r="GPT955" s="337"/>
      <c r="GPU955" s="337"/>
      <c r="GPV955" s="337"/>
      <c r="GPW955" s="337"/>
      <c r="GPX955" s="337"/>
      <c r="GPY955" s="337"/>
      <c r="GPZ955" s="337"/>
      <c r="GQA955" s="337"/>
      <c r="GQB955" s="337"/>
      <c r="GQC955" s="337"/>
      <c r="GQD955" s="337"/>
      <c r="GQE955" s="337"/>
      <c r="GQF955" s="337"/>
      <c r="GQG955" s="337"/>
      <c r="GQH955" s="337"/>
      <c r="GQI955" s="337"/>
      <c r="GQJ955" s="337"/>
      <c r="GQK955" s="337"/>
      <c r="GQL955" s="337"/>
      <c r="GQM955" s="337"/>
      <c r="GQN955" s="337"/>
      <c r="GQO955" s="337"/>
      <c r="GQP955" s="337"/>
      <c r="GQQ955" s="337"/>
      <c r="GQR955" s="337"/>
      <c r="GQS955" s="337"/>
      <c r="GQT955" s="337"/>
      <c r="GQU955" s="337"/>
      <c r="GQV955" s="337"/>
      <c r="GQW955" s="337"/>
      <c r="GQX955" s="337"/>
      <c r="GQY955" s="337"/>
      <c r="GQZ955" s="337"/>
      <c r="GRA955" s="337"/>
      <c r="GRB955" s="337"/>
      <c r="GRC955" s="337"/>
      <c r="GRD955" s="337"/>
      <c r="GRE955" s="337"/>
      <c r="GRF955" s="337"/>
      <c r="GRG955" s="337"/>
      <c r="GRH955" s="337"/>
      <c r="GRI955" s="337"/>
      <c r="GRJ955" s="337"/>
      <c r="GRK955" s="337"/>
      <c r="GRL955" s="337"/>
      <c r="GRM955" s="337"/>
      <c r="GRN955" s="337"/>
      <c r="GRO955" s="337"/>
      <c r="GRP955" s="337"/>
      <c r="GRQ955" s="337"/>
      <c r="GRR955" s="337"/>
      <c r="GRS955" s="337"/>
      <c r="GRT955" s="337"/>
      <c r="GRU955" s="337"/>
      <c r="GRV955" s="337"/>
      <c r="GRW955" s="337"/>
      <c r="GRX955" s="337"/>
      <c r="GRY955" s="337"/>
      <c r="GRZ955" s="337"/>
      <c r="GSA955" s="337"/>
      <c r="GSB955" s="337"/>
      <c r="GSC955" s="337"/>
      <c r="GSD955" s="337"/>
      <c r="GSE955" s="337"/>
      <c r="GSF955" s="337"/>
      <c r="GSG955" s="337"/>
      <c r="GSH955" s="337"/>
      <c r="GSI955" s="337"/>
      <c r="GSJ955" s="337"/>
      <c r="GSK955" s="337"/>
      <c r="GSL955" s="337"/>
      <c r="GSM955" s="337"/>
      <c r="GSN955" s="337"/>
      <c r="GSO955" s="337"/>
      <c r="GSP955" s="337"/>
      <c r="GSQ955" s="337"/>
      <c r="GSR955" s="337"/>
      <c r="GSS955" s="337"/>
      <c r="GST955" s="337"/>
      <c r="GSU955" s="337"/>
      <c r="GSV955" s="337"/>
      <c r="GSW955" s="337"/>
      <c r="GSX955" s="337"/>
      <c r="GSY955" s="337"/>
      <c r="GSZ955" s="337"/>
      <c r="GTA955" s="337"/>
      <c r="GTB955" s="337"/>
      <c r="GTC955" s="337"/>
      <c r="GTD955" s="337"/>
      <c r="GTE955" s="337"/>
      <c r="GTF955" s="337"/>
      <c r="GTG955" s="337"/>
      <c r="GTH955" s="337"/>
      <c r="GTI955" s="337"/>
      <c r="GTJ955" s="337"/>
      <c r="GTK955" s="337"/>
      <c r="GTL955" s="337"/>
      <c r="GTM955" s="337"/>
      <c r="GTN955" s="337"/>
      <c r="GTO955" s="337"/>
      <c r="GTP955" s="337"/>
      <c r="GTQ955" s="337"/>
      <c r="GTR955" s="337"/>
      <c r="GTS955" s="337"/>
      <c r="GTT955" s="337"/>
      <c r="GTU955" s="337"/>
      <c r="GTV955" s="337"/>
      <c r="GTW955" s="337"/>
      <c r="GTX955" s="337"/>
      <c r="GTY955" s="337"/>
      <c r="GTZ955" s="337"/>
      <c r="GUA955" s="337"/>
      <c r="GUB955" s="337"/>
      <c r="GUC955" s="337"/>
      <c r="GUD955" s="337"/>
      <c r="GUE955" s="337"/>
      <c r="GUF955" s="337"/>
      <c r="GUG955" s="337"/>
      <c r="GUH955" s="337"/>
      <c r="GUI955" s="337"/>
      <c r="GUJ955" s="337"/>
      <c r="GUK955" s="337"/>
      <c r="GUL955" s="337"/>
      <c r="GUM955" s="337"/>
      <c r="GUN955" s="337"/>
      <c r="GUO955" s="337"/>
      <c r="GUP955" s="337"/>
      <c r="GUQ955" s="337"/>
      <c r="GUR955" s="337"/>
      <c r="GUS955" s="337"/>
      <c r="GUT955" s="337"/>
      <c r="GUU955" s="337"/>
      <c r="GUV955" s="337"/>
      <c r="GUW955" s="337"/>
      <c r="GUX955" s="337"/>
      <c r="GUY955" s="337"/>
      <c r="GUZ955" s="337"/>
      <c r="GVA955" s="337"/>
      <c r="GVB955" s="337"/>
      <c r="GVC955" s="337"/>
      <c r="GVD955" s="337"/>
      <c r="GVE955" s="337"/>
      <c r="GVF955" s="337"/>
      <c r="GVG955" s="337"/>
      <c r="GVH955" s="337"/>
      <c r="GVI955" s="337"/>
      <c r="GVJ955" s="337"/>
      <c r="GVK955" s="337"/>
      <c r="GVL955" s="337"/>
      <c r="GVM955" s="337"/>
      <c r="GVN955" s="337"/>
      <c r="GVO955" s="337"/>
      <c r="GVP955" s="337"/>
      <c r="GVQ955" s="337"/>
      <c r="GVR955" s="337"/>
      <c r="GVS955" s="337"/>
      <c r="GVT955" s="337"/>
      <c r="GVU955" s="337"/>
      <c r="GVV955" s="337"/>
      <c r="GVW955" s="337"/>
      <c r="GVX955" s="337"/>
      <c r="GVY955" s="337"/>
      <c r="GVZ955" s="337"/>
      <c r="GWA955" s="337"/>
      <c r="GWB955" s="337"/>
      <c r="GWC955" s="337"/>
      <c r="GWD955" s="337"/>
      <c r="GWE955" s="337"/>
      <c r="GWF955" s="337"/>
      <c r="GWG955" s="337"/>
      <c r="GWH955" s="337"/>
      <c r="GWI955" s="337"/>
      <c r="GWJ955" s="337"/>
      <c r="GWK955" s="337"/>
      <c r="GWL955" s="337"/>
      <c r="GWM955" s="337"/>
      <c r="GWN955" s="337"/>
      <c r="GWO955" s="337"/>
      <c r="GWP955" s="337"/>
      <c r="GWQ955" s="337"/>
      <c r="GWR955" s="337"/>
      <c r="GWS955" s="337"/>
      <c r="GWT955" s="337"/>
      <c r="GWU955" s="337"/>
      <c r="GWV955" s="337"/>
      <c r="GWW955" s="337"/>
      <c r="GWX955" s="337"/>
      <c r="GWY955" s="337"/>
      <c r="GWZ955" s="337"/>
      <c r="GXA955" s="337"/>
      <c r="GXB955" s="337"/>
      <c r="GXC955" s="337"/>
      <c r="GXD955" s="337"/>
      <c r="GXE955" s="337"/>
      <c r="GXF955" s="337"/>
      <c r="GXG955" s="337"/>
      <c r="GXH955" s="337"/>
      <c r="GXI955" s="337"/>
      <c r="GXJ955" s="337"/>
      <c r="GXK955" s="337"/>
      <c r="GXL955" s="337"/>
      <c r="GXM955" s="337"/>
      <c r="GXN955" s="337"/>
      <c r="GXO955" s="337"/>
      <c r="GXP955" s="337"/>
      <c r="GXQ955" s="337"/>
      <c r="GXR955" s="337"/>
      <c r="GXS955" s="337"/>
      <c r="GXT955" s="337"/>
      <c r="GXU955" s="337"/>
      <c r="GXV955" s="337"/>
      <c r="GXW955" s="337"/>
      <c r="GXX955" s="337"/>
      <c r="GXY955" s="337"/>
      <c r="GXZ955" s="337"/>
      <c r="GYA955" s="337"/>
      <c r="GYB955" s="337"/>
      <c r="GYC955" s="337"/>
      <c r="GYD955" s="337"/>
      <c r="GYE955" s="337"/>
      <c r="GYF955" s="337"/>
      <c r="GYG955" s="337"/>
      <c r="GYH955" s="337"/>
      <c r="GYI955" s="337"/>
      <c r="GYJ955" s="337"/>
      <c r="GYK955" s="337"/>
      <c r="GYL955" s="337"/>
      <c r="GYM955" s="337"/>
      <c r="GYN955" s="337"/>
      <c r="GYO955" s="337"/>
      <c r="GYP955" s="337"/>
      <c r="GYQ955" s="337"/>
      <c r="GYR955" s="337"/>
      <c r="GYS955" s="337"/>
      <c r="GYT955" s="337"/>
      <c r="GYU955" s="337"/>
      <c r="GYV955" s="337"/>
      <c r="GYW955" s="337"/>
      <c r="GYX955" s="337"/>
      <c r="GYY955" s="337"/>
      <c r="GYZ955" s="337"/>
      <c r="GZA955" s="337"/>
      <c r="GZB955" s="337"/>
      <c r="GZC955" s="337"/>
      <c r="GZD955" s="337"/>
      <c r="GZE955" s="337"/>
      <c r="GZF955" s="337"/>
      <c r="GZG955" s="337"/>
      <c r="GZH955" s="337"/>
      <c r="GZI955" s="337"/>
      <c r="GZJ955" s="337"/>
      <c r="GZK955" s="337"/>
      <c r="GZL955" s="337"/>
      <c r="GZM955" s="337"/>
      <c r="GZN955" s="337"/>
      <c r="GZO955" s="337"/>
      <c r="GZP955" s="337"/>
      <c r="GZQ955" s="337"/>
      <c r="GZR955" s="337"/>
      <c r="GZS955" s="337"/>
      <c r="GZT955" s="337"/>
      <c r="GZU955" s="337"/>
      <c r="GZV955" s="337"/>
      <c r="GZW955" s="337"/>
      <c r="GZX955" s="337"/>
      <c r="GZY955" s="337"/>
      <c r="GZZ955" s="337"/>
      <c r="HAA955" s="337"/>
      <c r="HAB955" s="337"/>
      <c r="HAC955" s="337"/>
      <c r="HAD955" s="337"/>
      <c r="HAE955" s="337"/>
      <c r="HAF955" s="337"/>
      <c r="HAG955" s="337"/>
      <c r="HAH955" s="337"/>
      <c r="HAI955" s="337"/>
      <c r="HAJ955" s="337"/>
      <c r="HAK955" s="337"/>
      <c r="HAL955" s="337"/>
      <c r="HAM955" s="337"/>
      <c r="HAN955" s="337"/>
      <c r="HAO955" s="337"/>
      <c r="HAP955" s="337"/>
      <c r="HAQ955" s="337"/>
      <c r="HAR955" s="337"/>
      <c r="HAS955" s="337"/>
      <c r="HAT955" s="337"/>
      <c r="HAU955" s="337"/>
      <c r="HAV955" s="337"/>
      <c r="HAW955" s="337"/>
      <c r="HAX955" s="337"/>
      <c r="HAY955" s="337"/>
      <c r="HAZ955" s="337"/>
      <c r="HBA955" s="337"/>
      <c r="HBB955" s="337"/>
      <c r="HBC955" s="337"/>
      <c r="HBD955" s="337"/>
      <c r="HBE955" s="337"/>
      <c r="HBF955" s="337"/>
      <c r="HBG955" s="337"/>
      <c r="HBH955" s="337"/>
      <c r="HBI955" s="337"/>
      <c r="HBJ955" s="337"/>
      <c r="HBK955" s="337"/>
      <c r="HBL955" s="337"/>
      <c r="HBM955" s="337"/>
      <c r="HBN955" s="337"/>
      <c r="HBO955" s="337"/>
      <c r="HBP955" s="337"/>
      <c r="HBQ955" s="337"/>
      <c r="HBR955" s="337"/>
      <c r="HBS955" s="337"/>
      <c r="HBT955" s="337"/>
      <c r="HBU955" s="337"/>
      <c r="HBV955" s="337"/>
      <c r="HBW955" s="337"/>
      <c r="HBX955" s="337"/>
      <c r="HBY955" s="337"/>
      <c r="HBZ955" s="337"/>
      <c r="HCA955" s="337"/>
      <c r="HCB955" s="337"/>
      <c r="HCC955" s="337"/>
      <c r="HCD955" s="337"/>
      <c r="HCE955" s="337"/>
      <c r="HCF955" s="337"/>
      <c r="HCG955" s="337"/>
      <c r="HCH955" s="337"/>
      <c r="HCI955" s="337"/>
      <c r="HCJ955" s="337"/>
      <c r="HCK955" s="337"/>
      <c r="HCL955" s="337"/>
      <c r="HCM955" s="337"/>
      <c r="HCN955" s="337"/>
      <c r="HCO955" s="337"/>
      <c r="HCP955" s="337"/>
      <c r="HCQ955" s="337"/>
      <c r="HCR955" s="337"/>
      <c r="HCS955" s="337"/>
      <c r="HCT955" s="337"/>
      <c r="HCU955" s="337"/>
      <c r="HCV955" s="337"/>
      <c r="HCW955" s="337"/>
      <c r="HCX955" s="337"/>
      <c r="HCY955" s="337"/>
      <c r="HCZ955" s="337"/>
      <c r="HDA955" s="337"/>
      <c r="HDB955" s="337"/>
      <c r="HDC955" s="337"/>
      <c r="HDD955" s="337"/>
      <c r="HDE955" s="337"/>
      <c r="HDF955" s="337"/>
      <c r="HDG955" s="337"/>
      <c r="HDH955" s="337"/>
      <c r="HDI955" s="337"/>
      <c r="HDJ955" s="337"/>
      <c r="HDK955" s="337"/>
      <c r="HDL955" s="337"/>
      <c r="HDM955" s="337"/>
      <c r="HDN955" s="337"/>
      <c r="HDO955" s="337"/>
      <c r="HDP955" s="337"/>
      <c r="HDQ955" s="337"/>
      <c r="HDR955" s="337"/>
      <c r="HDS955" s="337"/>
      <c r="HDT955" s="337"/>
      <c r="HDU955" s="337"/>
      <c r="HDV955" s="337"/>
      <c r="HDW955" s="337"/>
      <c r="HDX955" s="337"/>
      <c r="HDY955" s="337"/>
      <c r="HDZ955" s="337"/>
      <c r="HEA955" s="337"/>
      <c r="HEB955" s="337"/>
      <c r="HEC955" s="337"/>
      <c r="HED955" s="337"/>
      <c r="HEE955" s="337"/>
      <c r="HEF955" s="337"/>
      <c r="HEG955" s="337"/>
      <c r="HEH955" s="337"/>
      <c r="HEI955" s="337"/>
      <c r="HEJ955" s="337"/>
      <c r="HEK955" s="337"/>
      <c r="HEL955" s="337"/>
      <c r="HEM955" s="337"/>
      <c r="HEN955" s="337"/>
      <c r="HEO955" s="337"/>
      <c r="HEP955" s="337"/>
      <c r="HEQ955" s="337"/>
      <c r="HER955" s="337"/>
      <c r="HES955" s="337"/>
      <c r="HET955" s="337"/>
      <c r="HEU955" s="337"/>
      <c r="HEV955" s="337"/>
      <c r="HEW955" s="337"/>
      <c r="HEX955" s="337"/>
      <c r="HEY955" s="337"/>
      <c r="HEZ955" s="337"/>
      <c r="HFA955" s="337"/>
      <c r="HFB955" s="337"/>
      <c r="HFC955" s="337"/>
      <c r="HFD955" s="337"/>
      <c r="HFE955" s="337"/>
      <c r="HFF955" s="337"/>
      <c r="HFG955" s="337"/>
      <c r="HFH955" s="337"/>
      <c r="HFI955" s="337"/>
      <c r="HFJ955" s="337"/>
      <c r="HFK955" s="337"/>
      <c r="HFL955" s="337"/>
      <c r="HFM955" s="337"/>
      <c r="HFN955" s="337"/>
      <c r="HFO955" s="337"/>
      <c r="HFP955" s="337"/>
      <c r="HFQ955" s="337"/>
      <c r="HFR955" s="337"/>
      <c r="HFS955" s="337"/>
      <c r="HFT955" s="337"/>
      <c r="HFU955" s="337"/>
      <c r="HFV955" s="337"/>
      <c r="HFW955" s="337"/>
      <c r="HFX955" s="337"/>
      <c r="HFY955" s="337"/>
      <c r="HFZ955" s="337"/>
      <c r="HGA955" s="337"/>
      <c r="HGB955" s="337"/>
      <c r="HGC955" s="337"/>
      <c r="HGD955" s="337"/>
      <c r="HGE955" s="337"/>
      <c r="HGF955" s="337"/>
      <c r="HGG955" s="337"/>
      <c r="HGH955" s="337"/>
      <c r="HGI955" s="337"/>
      <c r="HGJ955" s="337"/>
      <c r="HGK955" s="337"/>
      <c r="HGL955" s="337"/>
      <c r="HGM955" s="337"/>
      <c r="HGN955" s="337"/>
      <c r="HGO955" s="337"/>
      <c r="HGP955" s="337"/>
      <c r="HGQ955" s="337"/>
      <c r="HGR955" s="337"/>
      <c r="HGS955" s="337"/>
      <c r="HGT955" s="337"/>
      <c r="HGU955" s="337"/>
      <c r="HGV955" s="337"/>
      <c r="HGW955" s="337"/>
      <c r="HGX955" s="337"/>
      <c r="HGY955" s="337"/>
      <c r="HGZ955" s="337"/>
      <c r="HHA955" s="337"/>
      <c r="HHB955" s="337"/>
      <c r="HHC955" s="337"/>
      <c r="HHD955" s="337"/>
      <c r="HHE955" s="337"/>
      <c r="HHF955" s="337"/>
      <c r="HHG955" s="337"/>
      <c r="HHH955" s="337"/>
      <c r="HHI955" s="337"/>
      <c r="HHJ955" s="337"/>
      <c r="HHK955" s="337"/>
      <c r="HHL955" s="337"/>
      <c r="HHM955" s="337"/>
      <c r="HHN955" s="337"/>
      <c r="HHO955" s="337"/>
      <c r="HHP955" s="337"/>
      <c r="HHQ955" s="337"/>
      <c r="HHR955" s="337"/>
      <c r="HHS955" s="337"/>
      <c r="HHT955" s="337"/>
      <c r="HHU955" s="337"/>
      <c r="HHV955" s="337"/>
      <c r="HHW955" s="337"/>
      <c r="HHX955" s="337"/>
      <c r="HHY955" s="337"/>
      <c r="HHZ955" s="337"/>
      <c r="HIA955" s="337"/>
      <c r="HIB955" s="337"/>
      <c r="HIC955" s="337"/>
      <c r="HID955" s="337"/>
      <c r="HIE955" s="337"/>
      <c r="HIF955" s="337"/>
      <c r="HIG955" s="337"/>
      <c r="HIH955" s="337"/>
      <c r="HII955" s="337"/>
      <c r="HIJ955" s="337"/>
      <c r="HIK955" s="337"/>
      <c r="HIL955" s="337"/>
      <c r="HIM955" s="337"/>
      <c r="HIN955" s="337"/>
      <c r="HIO955" s="337"/>
      <c r="HIP955" s="337"/>
      <c r="HIQ955" s="337"/>
      <c r="HIR955" s="337"/>
      <c r="HIS955" s="337"/>
      <c r="HIT955" s="337"/>
      <c r="HIU955" s="337"/>
      <c r="HIV955" s="337"/>
      <c r="HIW955" s="337"/>
      <c r="HIX955" s="337"/>
      <c r="HIY955" s="337"/>
      <c r="HIZ955" s="337"/>
      <c r="HJA955" s="337"/>
      <c r="HJB955" s="337"/>
      <c r="HJC955" s="337"/>
      <c r="HJD955" s="337"/>
      <c r="HJE955" s="337"/>
      <c r="HJF955" s="337"/>
      <c r="HJG955" s="337"/>
      <c r="HJH955" s="337"/>
      <c r="HJI955" s="337"/>
      <c r="HJJ955" s="337"/>
      <c r="HJK955" s="337"/>
      <c r="HJL955" s="337"/>
      <c r="HJM955" s="337"/>
      <c r="HJN955" s="337"/>
      <c r="HJO955" s="337"/>
      <c r="HJP955" s="337"/>
      <c r="HJQ955" s="337"/>
      <c r="HJR955" s="337"/>
      <c r="HJS955" s="337"/>
      <c r="HJT955" s="337"/>
      <c r="HJU955" s="337"/>
      <c r="HJV955" s="337"/>
      <c r="HJW955" s="337"/>
      <c r="HJX955" s="337"/>
      <c r="HJY955" s="337"/>
      <c r="HJZ955" s="337"/>
      <c r="HKA955" s="337"/>
      <c r="HKB955" s="337"/>
      <c r="HKC955" s="337"/>
      <c r="HKD955" s="337"/>
      <c r="HKE955" s="337"/>
      <c r="HKF955" s="337"/>
      <c r="HKG955" s="337"/>
      <c r="HKH955" s="337"/>
      <c r="HKI955" s="337"/>
      <c r="HKJ955" s="337"/>
      <c r="HKK955" s="337"/>
      <c r="HKL955" s="337"/>
      <c r="HKM955" s="337"/>
      <c r="HKN955" s="337"/>
      <c r="HKO955" s="337"/>
      <c r="HKP955" s="337"/>
      <c r="HKQ955" s="337"/>
      <c r="HKR955" s="337"/>
      <c r="HKS955" s="337"/>
      <c r="HKT955" s="337"/>
      <c r="HKU955" s="337"/>
      <c r="HKV955" s="337"/>
      <c r="HKW955" s="337"/>
      <c r="HKX955" s="337"/>
      <c r="HKY955" s="337"/>
      <c r="HKZ955" s="337"/>
      <c r="HLA955" s="337"/>
      <c r="HLB955" s="337"/>
      <c r="HLC955" s="337"/>
      <c r="HLD955" s="337"/>
      <c r="HLE955" s="337"/>
      <c r="HLF955" s="337"/>
      <c r="HLG955" s="337"/>
      <c r="HLH955" s="337"/>
      <c r="HLI955" s="337"/>
      <c r="HLJ955" s="337"/>
      <c r="HLK955" s="337"/>
      <c r="HLL955" s="337"/>
      <c r="HLM955" s="337"/>
      <c r="HLN955" s="337"/>
      <c r="HLO955" s="337"/>
      <c r="HLP955" s="337"/>
      <c r="HLQ955" s="337"/>
      <c r="HLR955" s="337"/>
      <c r="HLS955" s="337"/>
      <c r="HLT955" s="337"/>
      <c r="HLU955" s="337"/>
      <c r="HLV955" s="337"/>
      <c r="HLW955" s="337"/>
      <c r="HLX955" s="337"/>
      <c r="HLY955" s="337"/>
      <c r="HLZ955" s="337"/>
      <c r="HMA955" s="337"/>
      <c r="HMB955" s="337"/>
      <c r="HMC955" s="337"/>
      <c r="HMD955" s="337"/>
      <c r="HME955" s="337"/>
      <c r="HMF955" s="337"/>
      <c r="HMG955" s="337"/>
      <c r="HMH955" s="337"/>
      <c r="HMI955" s="337"/>
      <c r="HMJ955" s="337"/>
      <c r="HMK955" s="337"/>
      <c r="HML955" s="337"/>
      <c r="HMM955" s="337"/>
      <c r="HMN955" s="337"/>
      <c r="HMO955" s="337"/>
      <c r="HMP955" s="337"/>
      <c r="HMQ955" s="337"/>
      <c r="HMR955" s="337"/>
      <c r="HMS955" s="337"/>
      <c r="HMT955" s="337"/>
      <c r="HMU955" s="337"/>
      <c r="HMV955" s="337"/>
      <c r="HMW955" s="337"/>
      <c r="HMX955" s="337"/>
      <c r="HMY955" s="337"/>
      <c r="HMZ955" s="337"/>
      <c r="HNA955" s="337"/>
      <c r="HNB955" s="337"/>
      <c r="HNC955" s="337"/>
      <c r="HND955" s="337"/>
      <c r="HNE955" s="337"/>
      <c r="HNF955" s="337"/>
      <c r="HNG955" s="337"/>
      <c r="HNH955" s="337"/>
      <c r="HNI955" s="337"/>
      <c r="HNJ955" s="337"/>
      <c r="HNK955" s="337"/>
      <c r="HNL955" s="337"/>
      <c r="HNM955" s="337"/>
      <c r="HNN955" s="337"/>
      <c r="HNO955" s="337"/>
      <c r="HNP955" s="337"/>
      <c r="HNQ955" s="337"/>
      <c r="HNR955" s="337"/>
      <c r="HNS955" s="337"/>
      <c r="HNT955" s="337"/>
      <c r="HNU955" s="337"/>
      <c r="HNV955" s="337"/>
      <c r="HNW955" s="337"/>
      <c r="HNX955" s="337"/>
      <c r="HNY955" s="337"/>
      <c r="HNZ955" s="337"/>
      <c r="HOA955" s="337"/>
      <c r="HOB955" s="337"/>
      <c r="HOC955" s="337"/>
      <c r="HOD955" s="337"/>
      <c r="HOE955" s="337"/>
      <c r="HOF955" s="337"/>
      <c r="HOG955" s="337"/>
      <c r="HOH955" s="337"/>
      <c r="HOI955" s="337"/>
      <c r="HOJ955" s="337"/>
      <c r="HOK955" s="337"/>
      <c r="HOL955" s="337"/>
      <c r="HOM955" s="337"/>
      <c r="HON955" s="337"/>
      <c r="HOO955" s="337"/>
      <c r="HOP955" s="337"/>
      <c r="HOQ955" s="337"/>
      <c r="HOR955" s="337"/>
      <c r="HOS955" s="337"/>
      <c r="HOT955" s="337"/>
      <c r="HOU955" s="337"/>
      <c r="HOV955" s="337"/>
      <c r="HOW955" s="337"/>
      <c r="HOX955" s="337"/>
      <c r="HOY955" s="337"/>
      <c r="HOZ955" s="337"/>
      <c r="HPA955" s="337"/>
      <c r="HPB955" s="337"/>
      <c r="HPC955" s="337"/>
      <c r="HPD955" s="337"/>
      <c r="HPE955" s="337"/>
      <c r="HPF955" s="337"/>
      <c r="HPG955" s="337"/>
      <c r="HPH955" s="337"/>
      <c r="HPI955" s="337"/>
      <c r="HPJ955" s="337"/>
      <c r="HPK955" s="337"/>
      <c r="HPL955" s="337"/>
      <c r="HPM955" s="337"/>
      <c r="HPN955" s="337"/>
      <c r="HPO955" s="337"/>
      <c r="HPP955" s="337"/>
      <c r="HPQ955" s="337"/>
      <c r="HPR955" s="337"/>
      <c r="HPS955" s="337"/>
      <c r="HPT955" s="337"/>
      <c r="HPU955" s="337"/>
      <c r="HPV955" s="337"/>
      <c r="HPW955" s="337"/>
      <c r="HPX955" s="337"/>
      <c r="HPY955" s="337"/>
      <c r="HPZ955" s="337"/>
      <c r="HQA955" s="337"/>
      <c r="HQB955" s="337"/>
      <c r="HQC955" s="337"/>
      <c r="HQD955" s="337"/>
      <c r="HQE955" s="337"/>
      <c r="HQF955" s="337"/>
      <c r="HQG955" s="337"/>
      <c r="HQH955" s="337"/>
      <c r="HQI955" s="337"/>
      <c r="HQJ955" s="337"/>
      <c r="HQK955" s="337"/>
      <c r="HQL955" s="337"/>
      <c r="HQM955" s="337"/>
      <c r="HQN955" s="337"/>
      <c r="HQO955" s="337"/>
      <c r="HQP955" s="337"/>
      <c r="HQQ955" s="337"/>
      <c r="HQR955" s="337"/>
      <c r="HQS955" s="337"/>
      <c r="HQT955" s="337"/>
      <c r="HQU955" s="337"/>
      <c r="HQV955" s="337"/>
      <c r="HQW955" s="337"/>
      <c r="HQX955" s="337"/>
      <c r="HQY955" s="337"/>
      <c r="HQZ955" s="337"/>
      <c r="HRA955" s="337"/>
      <c r="HRB955" s="337"/>
      <c r="HRC955" s="337"/>
      <c r="HRD955" s="337"/>
      <c r="HRE955" s="337"/>
      <c r="HRF955" s="337"/>
      <c r="HRG955" s="337"/>
      <c r="HRH955" s="337"/>
      <c r="HRI955" s="337"/>
      <c r="HRJ955" s="337"/>
      <c r="HRK955" s="337"/>
      <c r="HRL955" s="337"/>
      <c r="HRM955" s="337"/>
      <c r="HRN955" s="337"/>
      <c r="HRO955" s="337"/>
      <c r="HRP955" s="337"/>
      <c r="HRQ955" s="337"/>
      <c r="HRR955" s="337"/>
      <c r="HRS955" s="337"/>
      <c r="HRT955" s="337"/>
      <c r="HRU955" s="337"/>
      <c r="HRV955" s="337"/>
      <c r="HRW955" s="337"/>
      <c r="HRX955" s="337"/>
      <c r="HRY955" s="337"/>
      <c r="HRZ955" s="337"/>
      <c r="HSA955" s="337"/>
      <c r="HSB955" s="337"/>
      <c r="HSC955" s="337"/>
      <c r="HSD955" s="337"/>
      <c r="HSE955" s="337"/>
      <c r="HSF955" s="337"/>
      <c r="HSG955" s="337"/>
      <c r="HSH955" s="337"/>
      <c r="HSI955" s="337"/>
      <c r="HSJ955" s="337"/>
      <c r="HSK955" s="337"/>
      <c r="HSL955" s="337"/>
      <c r="HSM955" s="337"/>
      <c r="HSN955" s="337"/>
      <c r="HSO955" s="337"/>
      <c r="HSP955" s="337"/>
      <c r="HSQ955" s="337"/>
      <c r="HSR955" s="337"/>
      <c r="HSS955" s="337"/>
      <c r="HST955" s="337"/>
      <c r="HSU955" s="337"/>
      <c r="HSV955" s="337"/>
      <c r="HSW955" s="337"/>
      <c r="HSX955" s="337"/>
      <c r="HSY955" s="337"/>
      <c r="HSZ955" s="337"/>
      <c r="HTA955" s="337"/>
      <c r="HTB955" s="337"/>
      <c r="HTC955" s="337"/>
      <c r="HTD955" s="337"/>
      <c r="HTE955" s="337"/>
      <c r="HTF955" s="337"/>
      <c r="HTG955" s="337"/>
      <c r="HTH955" s="337"/>
      <c r="HTI955" s="337"/>
      <c r="HTJ955" s="337"/>
      <c r="HTK955" s="337"/>
      <c r="HTL955" s="337"/>
      <c r="HTM955" s="337"/>
      <c r="HTN955" s="337"/>
      <c r="HTO955" s="337"/>
      <c r="HTP955" s="337"/>
      <c r="HTQ955" s="337"/>
      <c r="HTR955" s="337"/>
      <c r="HTS955" s="337"/>
      <c r="HTT955" s="337"/>
      <c r="HTU955" s="337"/>
      <c r="HTV955" s="337"/>
      <c r="HTW955" s="337"/>
      <c r="HTX955" s="337"/>
      <c r="HTY955" s="337"/>
      <c r="HTZ955" s="337"/>
      <c r="HUA955" s="337"/>
      <c r="HUB955" s="337"/>
      <c r="HUC955" s="337"/>
      <c r="HUD955" s="337"/>
      <c r="HUE955" s="337"/>
      <c r="HUF955" s="337"/>
      <c r="HUG955" s="337"/>
      <c r="HUH955" s="337"/>
      <c r="HUI955" s="337"/>
      <c r="HUJ955" s="337"/>
      <c r="HUK955" s="337"/>
      <c r="HUL955" s="337"/>
      <c r="HUM955" s="337"/>
      <c r="HUN955" s="337"/>
      <c r="HUO955" s="337"/>
      <c r="HUP955" s="337"/>
      <c r="HUQ955" s="337"/>
      <c r="HUR955" s="337"/>
      <c r="HUS955" s="337"/>
      <c r="HUT955" s="337"/>
      <c r="HUU955" s="337"/>
      <c r="HUV955" s="337"/>
      <c r="HUW955" s="337"/>
      <c r="HUX955" s="337"/>
      <c r="HUY955" s="337"/>
      <c r="HUZ955" s="337"/>
      <c r="HVA955" s="337"/>
      <c r="HVB955" s="337"/>
      <c r="HVC955" s="337"/>
      <c r="HVD955" s="337"/>
      <c r="HVE955" s="337"/>
      <c r="HVF955" s="337"/>
      <c r="HVG955" s="337"/>
      <c r="HVH955" s="337"/>
      <c r="HVI955" s="337"/>
      <c r="HVJ955" s="337"/>
      <c r="HVK955" s="337"/>
      <c r="HVL955" s="337"/>
      <c r="HVM955" s="337"/>
      <c r="HVN955" s="337"/>
      <c r="HVO955" s="337"/>
      <c r="HVP955" s="337"/>
      <c r="HVQ955" s="337"/>
      <c r="HVR955" s="337"/>
      <c r="HVS955" s="337"/>
      <c r="HVT955" s="337"/>
      <c r="HVU955" s="337"/>
      <c r="HVV955" s="337"/>
      <c r="HVW955" s="337"/>
      <c r="HVX955" s="337"/>
      <c r="HVY955" s="337"/>
      <c r="HVZ955" s="337"/>
      <c r="HWA955" s="337"/>
      <c r="HWB955" s="337"/>
      <c r="HWC955" s="337"/>
      <c r="HWD955" s="337"/>
      <c r="HWE955" s="337"/>
      <c r="HWF955" s="337"/>
      <c r="HWG955" s="337"/>
      <c r="HWH955" s="337"/>
      <c r="HWI955" s="337"/>
      <c r="HWJ955" s="337"/>
      <c r="HWK955" s="337"/>
      <c r="HWL955" s="337"/>
      <c r="HWM955" s="337"/>
      <c r="HWN955" s="337"/>
      <c r="HWO955" s="337"/>
      <c r="HWP955" s="337"/>
      <c r="HWQ955" s="337"/>
      <c r="HWR955" s="337"/>
      <c r="HWS955" s="337"/>
      <c r="HWT955" s="337"/>
      <c r="HWU955" s="337"/>
      <c r="HWV955" s="337"/>
      <c r="HWW955" s="337"/>
      <c r="HWX955" s="337"/>
      <c r="HWY955" s="337"/>
      <c r="HWZ955" s="337"/>
      <c r="HXA955" s="337"/>
      <c r="HXB955" s="337"/>
      <c r="HXC955" s="337"/>
      <c r="HXD955" s="337"/>
      <c r="HXE955" s="337"/>
      <c r="HXF955" s="337"/>
      <c r="HXG955" s="337"/>
      <c r="HXH955" s="337"/>
      <c r="HXI955" s="337"/>
      <c r="HXJ955" s="337"/>
      <c r="HXK955" s="337"/>
      <c r="HXL955" s="337"/>
      <c r="HXM955" s="337"/>
      <c r="HXN955" s="337"/>
      <c r="HXO955" s="337"/>
      <c r="HXP955" s="337"/>
      <c r="HXQ955" s="337"/>
      <c r="HXR955" s="337"/>
      <c r="HXS955" s="337"/>
      <c r="HXT955" s="337"/>
      <c r="HXU955" s="337"/>
      <c r="HXV955" s="337"/>
      <c r="HXW955" s="337"/>
      <c r="HXX955" s="337"/>
      <c r="HXY955" s="337"/>
      <c r="HXZ955" s="337"/>
      <c r="HYA955" s="337"/>
      <c r="HYB955" s="337"/>
      <c r="HYC955" s="337"/>
      <c r="HYD955" s="337"/>
      <c r="HYE955" s="337"/>
      <c r="HYF955" s="337"/>
      <c r="HYG955" s="337"/>
      <c r="HYH955" s="337"/>
      <c r="HYI955" s="337"/>
      <c r="HYJ955" s="337"/>
      <c r="HYK955" s="337"/>
      <c r="HYL955" s="337"/>
      <c r="HYM955" s="337"/>
      <c r="HYN955" s="337"/>
      <c r="HYO955" s="337"/>
      <c r="HYP955" s="337"/>
      <c r="HYQ955" s="337"/>
      <c r="HYR955" s="337"/>
      <c r="HYS955" s="337"/>
      <c r="HYT955" s="337"/>
      <c r="HYU955" s="337"/>
      <c r="HYV955" s="337"/>
      <c r="HYW955" s="337"/>
      <c r="HYX955" s="337"/>
      <c r="HYY955" s="337"/>
      <c r="HYZ955" s="337"/>
      <c r="HZA955" s="337"/>
      <c r="HZB955" s="337"/>
      <c r="HZC955" s="337"/>
      <c r="HZD955" s="337"/>
      <c r="HZE955" s="337"/>
      <c r="HZF955" s="337"/>
      <c r="HZG955" s="337"/>
      <c r="HZH955" s="337"/>
      <c r="HZI955" s="337"/>
      <c r="HZJ955" s="337"/>
      <c r="HZK955" s="337"/>
      <c r="HZL955" s="337"/>
      <c r="HZM955" s="337"/>
      <c r="HZN955" s="337"/>
      <c r="HZO955" s="337"/>
      <c r="HZP955" s="337"/>
      <c r="HZQ955" s="337"/>
      <c r="HZR955" s="337"/>
      <c r="HZS955" s="337"/>
      <c r="HZT955" s="337"/>
      <c r="HZU955" s="337"/>
      <c r="HZV955" s="337"/>
      <c r="HZW955" s="337"/>
      <c r="HZX955" s="337"/>
      <c r="HZY955" s="337"/>
      <c r="HZZ955" s="337"/>
      <c r="IAA955" s="337"/>
      <c r="IAB955" s="337"/>
      <c r="IAC955" s="337"/>
      <c r="IAD955" s="337"/>
      <c r="IAE955" s="337"/>
      <c r="IAF955" s="337"/>
      <c r="IAG955" s="337"/>
      <c r="IAH955" s="337"/>
      <c r="IAI955" s="337"/>
      <c r="IAJ955" s="337"/>
      <c r="IAK955" s="337"/>
      <c r="IAL955" s="337"/>
      <c r="IAM955" s="337"/>
      <c r="IAN955" s="337"/>
      <c r="IAO955" s="337"/>
      <c r="IAP955" s="337"/>
      <c r="IAQ955" s="337"/>
      <c r="IAR955" s="337"/>
      <c r="IAS955" s="337"/>
      <c r="IAT955" s="337"/>
      <c r="IAU955" s="337"/>
      <c r="IAV955" s="337"/>
      <c r="IAW955" s="337"/>
      <c r="IAX955" s="337"/>
      <c r="IAY955" s="337"/>
      <c r="IAZ955" s="337"/>
      <c r="IBA955" s="337"/>
      <c r="IBB955" s="337"/>
      <c r="IBC955" s="337"/>
      <c r="IBD955" s="337"/>
      <c r="IBE955" s="337"/>
      <c r="IBF955" s="337"/>
      <c r="IBG955" s="337"/>
      <c r="IBH955" s="337"/>
      <c r="IBI955" s="337"/>
      <c r="IBJ955" s="337"/>
      <c r="IBK955" s="337"/>
      <c r="IBL955" s="337"/>
      <c r="IBM955" s="337"/>
      <c r="IBN955" s="337"/>
      <c r="IBO955" s="337"/>
      <c r="IBP955" s="337"/>
      <c r="IBQ955" s="337"/>
      <c r="IBR955" s="337"/>
      <c r="IBS955" s="337"/>
      <c r="IBT955" s="337"/>
      <c r="IBU955" s="337"/>
      <c r="IBV955" s="337"/>
      <c r="IBW955" s="337"/>
      <c r="IBX955" s="337"/>
      <c r="IBY955" s="337"/>
      <c r="IBZ955" s="337"/>
      <c r="ICA955" s="337"/>
      <c r="ICB955" s="337"/>
      <c r="ICC955" s="337"/>
      <c r="ICD955" s="337"/>
      <c r="ICE955" s="337"/>
      <c r="ICF955" s="337"/>
      <c r="ICG955" s="337"/>
      <c r="ICH955" s="337"/>
      <c r="ICI955" s="337"/>
      <c r="ICJ955" s="337"/>
      <c r="ICK955" s="337"/>
      <c r="ICL955" s="337"/>
      <c r="ICM955" s="337"/>
      <c r="ICN955" s="337"/>
      <c r="ICO955" s="337"/>
      <c r="ICP955" s="337"/>
      <c r="ICQ955" s="337"/>
      <c r="ICR955" s="337"/>
      <c r="ICS955" s="337"/>
      <c r="ICT955" s="337"/>
      <c r="ICU955" s="337"/>
      <c r="ICV955" s="337"/>
      <c r="ICW955" s="337"/>
      <c r="ICX955" s="337"/>
      <c r="ICY955" s="337"/>
      <c r="ICZ955" s="337"/>
      <c r="IDA955" s="337"/>
      <c r="IDB955" s="337"/>
      <c r="IDC955" s="337"/>
      <c r="IDD955" s="337"/>
      <c r="IDE955" s="337"/>
      <c r="IDF955" s="337"/>
      <c r="IDG955" s="337"/>
      <c r="IDH955" s="337"/>
      <c r="IDI955" s="337"/>
      <c r="IDJ955" s="337"/>
      <c r="IDK955" s="337"/>
      <c r="IDL955" s="337"/>
      <c r="IDM955" s="337"/>
      <c r="IDN955" s="337"/>
      <c r="IDO955" s="337"/>
      <c r="IDP955" s="337"/>
      <c r="IDQ955" s="337"/>
      <c r="IDR955" s="337"/>
      <c r="IDS955" s="337"/>
      <c r="IDT955" s="337"/>
      <c r="IDU955" s="337"/>
      <c r="IDV955" s="337"/>
      <c r="IDW955" s="337"/>
      <c r="IDX955" s="337"/>
      <c r="IDY955" s="337"/>
      <c r="IDZ955" s="337"/>
      <c r="IEA955" s="337"/>
      <c r="IEB955" s="337"/>
      <c r="IEC955" s="337"/>
      <c r="IED955" s="337"/>
      <c r="IEE955" s="337"/>
      <c r="IEF955" s="337"/>
      <c r="IEG955" s="337"/>
      <c r="IEH955" s="337"/>
      <c r="IEI955" s="337"/>
      <c r="IEJ955" s="337"/>
      <c r="IEK955" s="337"/>
      <c r="IEL955" s="337"/>
      <c r="IEM955" s="337"/>
      <c r="IEN955" s="337"/>
      <c r="IEO955" s="337"/>
      <c r="IEP955" s="337"/>
      <c r="IEQ955" s="337"/>
      <c r="IER955" s="337"/>
      <c r="IES955" s="337"/>
      <c r="IET955" s="337"/>
      <c r="IEU955" s="337"/>
      <c r="IEV955" s="337"/>
      <c r="IEW955" s="337"/>
      <c r="IEX955" s="337"/>
      <c r="IEY955" s="337"/>
      <c r="IEZ955" s="337"/>
      <c r="IFA955" s="337"/>
      <c r="IFB955" s="337"/>
      <c r="IFC955" s="337"/>
      <c r="IFD955" s="337"/>
      <c r="IFE955" s="337"/>
      <c r="IFF955" s="337"/>
      <c r="IFG955" s="337"/>
      <c r="IFH955" s="337"/>
      <c r="IFI955" s="337"/>
      <c r="IFJ955" s="337"/>
      <c r="IFK955" s="337"/>
      <c r="IFL955" s="337"/>
      <c r="IFM955" s="337"/>
      <c r="IFN955" s="337"/>
      <c r="IFO955" s="337"/>
      <c r="IFP955" s="337"/>
      <c r="IFQ955" s="337"/>
      <c r="IFR955" s="337"/>
      <c r="IFS955" s="337"/>
      <c r="IFT955" s="337"/>
      <c r="IFU955" s="337"/>
      <c r="IFV955" s="337"/>
      <c r="IFW955" s="337"/>
      <c r="IFX955" s="337"/>
      <c r="IFY955" s="337"/>
      <c r="IFZ955" s="337"/>
      <c r="IGA955" s="337"/>
      <c r="IGB955" s="337"/>
      <c r="IGC955" s="337"/>
      <c r="IGD955" s="337"/>
      <c r="IGE955" s="337"/>
      <c r="IGF955" s="337"/>
      <c r="IGG955" s="337"/>
      <c r="IGH955" s="337"/>
      <c r="IGI955" s="337"/>
      <c r="IGJ955" s="337"/>
      <c r="IGK955" s="337"/>
      <c r="IGL955" s="337"/>
      <c r="IGM955" s="337"/>
      <c r="IGN955" s="337"/>
      <c r="IGO955" s="337"/>
      <c r="IGP955" s="337"/>
      <c r="IGQ955" s="337"/>
      <c r="IGR955" s="337"/>
      <c r="IGS955" s="337"/>
      <c r="IGT955" s="337"/>
      <c r="IGU955" s="337"/>
      <c r="IGV955" s="337"/>
      <c r="IGW955" s="337"/>
      <c r="IGX955" s="337"/>
      <c r="IGY955" s="337"/>
      <c r="IGZ955" s="337"/>
      <c r="IHA955" s="337"/>
      <c r="IHB955" s="337"/>
      <c r="IHC955" s="337"/>
      <c r="IHD955" s="337"/>
      <c r="IHE955" s="337"/>
      <c r="IHF955" s="337"/>
      <c r="IHG955" s="337"/>
      <c r="IHH955" s="337"/>
      <c r="IHI955" s="337"/>
      <c r="IHJ955" s="337"/>
      <c r="IHK955" s="337"/>
      <c r="IHL955" s="337"/>
      <c r="IHM955" s="337"/>
      <c r="IHN955" s="337"/>
      <c r="IHO955" s="337"/>
      <c r="IHP955" s="337"/>
      <c r="IHQ955" s="337"/>
      <c r="IHR955" s="337"/>
      <c r="IHS955" s="337"/>
      <c r="IHT955" s="337"/>
      <c r="IHU955" s="337"/>
      <c r="IHV955" s="337"/>
      <c r="IHW955" s="337"/>
      <c r="IHX955" s="337"/>
      <c r="IHY955" s="337"/>
      <c r="IHZ955" s="337"/>
      <c r="IIA955" s="337"/>
      <c r="IIB955" s="337"/>
      <c r="IIC955" s="337"/>
      <c r="IID955" s="337"/>
      <c r="IIE955" s="337"/>
      <c r="IIF955" s="337"/>
      <c r="IIG955" s="337"/>
      <c r="IIH955" s="337"/>
      <c r="III955" s="337"/>
      <c r="IIJ955" s="337"/>
      <c r="IIK955" s="337"/>
      <c r="IIL955" s="337"/>
      <c r="IIM955" s="337"/>
      <c r="IIN955" s="337"/>
      <c r="IIO955" s="337"/>
      <c r="IIP955" s="337"/>
      <c r="IIQ955" s="337"/>
      <c r="IIR955" s="337"/>
      <c r="IIS955" s="337"/>
      <c r="IIT955" s="337"/>
      <c r="IIU955" s="337"/>
      <c r="IIV955" s="337"/>
      <c r="IIW955" s="337"/>
      <c r="IIX955" s="337"/>
      <c r="IIY955" s="337"/>
      <c r="IIZ955" s="337"/>
      <c r="IJA955" s="337"/>
      <c r="IJB955" s="337"/>
      <c r="IJC955" s="337"/>
      <c r="IJD955" s="337"/>
      <c r="IJE955" s="337"/>
      <c r="IJF955" s="337"/>
      <c r="IJG955" s="337"/>
      <c r="IJH955" s="337"/>
      <c r="IJI955" s="337"/>
      <c r="IJJ955" s="337"/>
      <c r="IJK955" s="337"/>
      <c r="IJL955" s="337"/>
      <c r="IJM955" s="337"/>
      <c r="IJN955" s="337"/>
      <c r="IJO955" s="337"/>
      <c r="IJP955" s="337"/>
      <c r="IJQ955" s="337"/>
      <c r="IJR955" s="337"/>
      <c r="IJS955" s="337"/>
      <c r="IJT955" s="337"/>
      <c r="IJU955" s="337"/>
      <c r="IJV955" s="337"/>
      <c r="IJW955" s="337"/>
      <c r="IJX955" s="337"/>
      <c r="IJY955" s="337"/>
      <c r="IJZ955" s="337"/>
      <c r="IKA955" s="337"/>
      <c r="IKB955" s="337"/>
      <c r="IKC955" s="337"/>
      <c r="IKD955" s="337"/>
      <c r="IKE955" s="337"/>
      <c r="IKF955" s="337"/>
      <c r="IKG955" s="337"/>
      <c r="IKH955" s="337"/>
      <c r="IKI955" s="337"/>
      <c r="IKJ955" s="337"/>
      <c r="IKK955" s="337"/>
      <c r="IKL955" s="337"/>
      <c r="IKM955" s="337"/>
      <c r="IKN955" s="337"/>
      <c r="IKO955" s="337"/>
      <c r="IKP955" s="337"/>
      <c r="IKQ955" s="337"/>
      <c r="IKR955" s="337"/>
      <c r="IKS955" s="337"/>
      <c r="IKT955" s="337"/>
      <c r="IKU955" s="337"/>
      <c r="IKV955" s="337"/>
      <c r="IKW955" s="337"/>
      <c r="IKX955" s="337"/>
      <c r="IKY955" s="337"/>
      <c r="IKZ955" s="337"/>
      <c r="ILA955" s="337"/>
      <c r="ILB955" s="337"/>
      <c r="ILC955" s="337"/>
      <c r="ILD955" s="337"/>
      <c r="ILE955" s="337"/>
      <c r="ILF955" s="337"/>
      <c r="ILG955" s="337"/>
      <c r="ILH955" s="337"/>
      <c r="ILI955" s="337"/>
      <c r="ILJ955" s="337"/>
      <c r="ILK955" s="337"/>
      <c r="ILL955" s="337"/>
      <c r="ILM955" s="337"/>
      <c r="ILN955" s="337"/>
      <c r="ILO955" s="337"/>
      <c r="ILP955" s="337"/>
      <c r="ILQ955" s="337"/>
      <c r="ILR955" s="337"/>
      <c r="ILS955" s="337"/>
      <c r="ILT955" s="337"/>
      <c r="ILU955" s="337"/>
      <c r="ILV955" s="337"/>
      <c r="ILW955" s="337"/>
      <c r="ILX955" s="337"/>
      <c r="ILY955" s="337"/>
      <c r="ILZ955" s="337"/>
      <c r="IMA955" s="337"/>
      <c r="IMB955" s="337"/>
      <c r="IMC955" s="337"/>
      <c r="IMD955" s="337"/>
      <c r="IME955" s="337"/>
      <c r="IMF955" s="337"/>
      <c r="IMG955" s="337"/>
      <c r="IMH955" s="337"/>
      <c r="IMI955" s="337"/>
      <c r="IMJ955" s="337"/>
      <c r="IMK955" s="337"/>
      <c r="IML955" s="337"/>
      <c r="IMM955" s="337"/>
      <c r="IMN955" s="337"/>
      <c r="IMO955" s="337"/>
      <c r="IMP955" s="337"/>
      <c r="IMQ955" s="337"/>
      <c r="IMR955" s="337"/>
      <c r="IMS955" s="337"/>
      <c r="IMT955" s="337"/>
      <c r="IMU955" s="337"/>
      <c r="IMV955" s="337"/>
      <c r="IMW955" s="337"/>
      <c r="IMX955" s="337"/>
      <c r="IMY955" s="337"/>
      <c r="IMZ955" s="337"/>
      <c r="INA955" s="337"/>
      <c r="INB955" s="337"/>
      <c r="INC955" s="337"/>
      <c r="IND955" s="337"/>
      <c r="INE955" s="337"/>
      <c r="INF955" s="337"/>
      <c r="ING955" s="337"/>
      <c r="INH955" s="337"/>
      <c r="INI955" s="337"/>
      <c r="INJ955" s="337"/>
      <c r="INK955" s="337"/>
      <c r="INL955" s="337"/>
      <c r="INM955" s="337"/>
      <c r="INN955" s="337"/>
      <c r="INO955" s="337"/>
      <c r="INP955" s="337"/>
      <c r="INQ955" s="337"/>
      <c r="INR955" s="337"/>
      <c r="INS955" s="337"/>
      <c r="INT955" s="337"/>
      <c r="INU955" s="337"/>
      <c r="INV955" s="337"/>
      <c r="INW955" s="337"/>
      <c r="INX955" s="337"/>
      <c r="INY955" s="337"/>
      <c r="INZ955" s="337"/>
      <c r="IOA955" s="337"/>
      <c r="IOB955" s="337"/>
      <c r="IOC955" s="337"/>
      <c r="IOD955" s="337"/>
      <c r="IOE955" s="337"/>
      <c r="IOF955" s="337"/>
      <c r="IOG955" s="337"/>
      <c r="IOH955" s="337"/>
      <c r="IOI955" s="337"/>
      <c r="IOJ955" s="337"/>
      <c r="IOK955" s="337"/>
      <c r="IOL955" s="337"/>
      <c r="IOM955" s="337"/>
      <c r="ION955" s="337"/>
      <c r="IOO955" s="337"/>
      <c r="IOP955" s="337"/>
      <c r="IOQ955" s="337"/>
      <c r="IOR955" s="337"/>
      <c r="IOS955" s="337"/>
      <c r="IOT955" s="337"/>
      <c r="IOU955" s="337"/>
      <c r="IOV955" s="337"/>
      <c r="IOW955" s="337"/>
      <c r="IOX955" s="337"/>
      <c r="IOY955" s="337"/>
      <c r="IOZ955" s="337"/>
      <c r="IPA955" s="337"/>
      <c r="IPB955" s="337"/>
      <c r="IPC955" s="337"/>
      <c r="IPD955" s="337"/>
      <c r="IPE955" s="337"/>
      <c r="IPF955" s="337"/>
      <c r="IPG955" s="337"/>
      <c r="IPH955" s="337"/>
      <c r="IPI955" s="337"/>
      <c r="IPJ955" s="337"/>
      <c r="IPK955" s="337"/>
      <c r="IPL955" s="337"/>
      <c r="IPM955" s="337"/>
      <c r="IPN955" s="337"/>
      <c r="IPO955" s="337"/>
      <c r="IPP955" s="337"/>
      <c r="IPQ955" s="337"/>
      <c r="IPR955" s="337"/>
      <c r="IPS955" s="337"/>
      <c r="IPT955" s="337"/>
      <c r="IPU955" s="337"/>
      <c r="IPV955" s="337"/>
      <c r="IPW955" s="337"/>
      <c r="IPX955" s="337"/>
      <c r="IPY955" s="337"/>
      <c r="IPZ955" s="337"/>
      <c r="IQA955" s="337"/>
      <c r="IQB955" s="337"/>
      <c r="IQC955" s="337"/>
      <c r="IQD955" s="337"/>
      <c r="IQE955" s="337"/>
      <c r="IQF955" s="337"/>
      <c r="IQG955" s="337"/>
      <c r="IQH955" s="337"/>
      <c r="IQI955" s="337"/>
      <c r="IQJ955" s="337"/>
      <c r="IQK955" s="337"/>
      <c r="IQL955" s="337"/>
      <c r="IQM955" s="337"/>
      <c r="IQN955" s="337"/>
      <c r="IQO955" s="337"/>
      <c r="IQP955" s="337"/>
      <c r="IQQ955" s="337"/>
      <c r="IQR955" s="337"/>
      <c r="IQS955" s="337"/>
      <c r="IQT955" s="337"/>
      <c r="IQU955" s="337"/>
      <c r="IQV955" s="337"/>
      <c r="IQW955" s="337"/>
      <c r="IQX955" s="337"/>
      <c r="IQY955" s="337"/>
      <c r="IQZ955" s="337"/>
      <c r="IRA955" s="337"/>
      <c r="IRB955" s="337"/>
      <c r="IRC955" s="337"/>
      <c r="IRD955" s="337"/>
      <c r="IRE955" s="337"/>
      <c r="IRF955" s="337"/>
      <c r="IRG955" s="337"/>
      <c r="IRH955" s="337"/>
      <c r="IRI955" s="337"/>
      <c r="IRJ955" s="337"/>
      <c r="IRK955" s="337"/>
      <c r="IRL955" s="337"/>
      <c r="IRM955" s="337"/>
      <c r="IRN955" s="337"/>
      <c r="IRO955" s="337"/>
      <c r="IRP955" s="337"/>
      <c r="IRQ955" s="337"/>
      <c r="IRR955" s="337"/>
      <c r="IRS955" s="337"/>
      <c r="IRT955" s="337"/>
      <c r="IRU955" s="337"/>
      <c r="IRV955" s="337"/>
      <c r="IRW955" s="337"/>
      <c r="IRX955" s="337"/>
      <c r="IRY955" s="337"/>
      <c r="IRZ955" s="337"/>
      <c r="ISA955" s="337"/>
      <c r="ISB955" s="337"/>
      <c r="ISC955" s="337"/>
      <c r="ISD955" s="337"/>
      <c r="ISE955" s="337"/>
      <c r="ISF955" s="337"/>
      <c r="ISG955" s="337"/>
      <c r="ISH955" s="337"/>
      <c r="ISI955" s="337"/>
      <c r="ISJ955" s="337"/>
      <c r="ISK955" s="337"/>
      <c r="ISL955" s="337"/>
      <c r="ISM955" s="337"/>
      <c r="ISN955" s="337"/>
      <c r="ISO955" s="337"/>
      <c r="ISP955" s="337"/>
      <c r="ISQ955" s="337"/>
      <c r="ISR955" s="337"/>
      <c r="ISS955" s="337"/>
      <c r="IST955" s="337"/>
      <c r="ISU955" s="337"/>
      <c r="ISV955" s="337"/>
      <c r="ISW955" s="337"/>
      <c r="ISX955" s="337"/>
      <c r="ISY955" s="337"/>
      <c r="ISZ955" s="337"/>
      <c r="ITA955" s="337"/>
      <c r="ITB955" s="337"/>
      <c r="ITC955" s="337"/>
      <c r="ITD955" s="337"/>
      <c r="ITE955" s="337"/>
      <c r="ITF955" s="337"/>
      <c r="ITG955" s="337"/>
      <c r="ITH955" s="337"/>
      <c r="ITI955" s="337"/>
      <c r="ITJ955" s="337"/>
      <c r="ITK955" s="337"/>
      <c r="ITL955" s="337"/>
      <c r="ITM955" s="337"/>
      <c r="ITN955" s="337"/>
      <c r="ITO955" s="337"/>
      <c r="ITP955" s="337"/>
      <c r="ITQ955" s="337"/>
      <c r="ITR955" s="337"/>
      <c r="ITS955" s="337"/>
      <c r="ITT955" s="337"/>
      <c r="ITU955" s="337"/>
      <c r="ITV955" s="337"/>
      <c r="ITW955" s="337"/>
      <c r="ITX955" s="337"/>
      <c r="ITY955" s="337"/>
      <c r="ITZ955" s="337"/>
      <c r="IUA955" s="337"/>
      <c r="IUB955" s="337"/>
      <c r="IUC955" s="337"/>
      <c r="IUD955" s="337"/>
      <c r="IUE955" s="337"/>
      <c r="IUF955" s="337"/>
      <c r="IUG955" s="337"/>
      <c r="IUH955" s="337"/>
      <c r="IUI955" s="337"/>
      <c r="IUJ955" s="337"/>
      <c r="IUK955" s="337"/>
      <c r="IUL955" s="337"/>
      <c r="IUM955" s="337"/>
      <c r="IUN955" s="337"/>
      <c r="IUO955" s="337"/>
      <c r="IUP955" s="337"/>
      <c r="IUQ955" s="337"/>
      <c r="IUR955" s="337"/>
      <c r="IUS955" s="337"/>
      <c r="IUT955" s="337"/>
      <c r="IUU955" s="337"/>
      <c r="IUV955" s="337"/>
      <c r="IUW955" s="337"/>
      <c r="IUX955" s="337"/>
      <c r="IUY955" s="337"/>
      <c r="IUZ955" s="337"/>
      <c r="IVA955" s="337"/>
      <c r="IVB955" s="337"/>
      <c r="IVC955" s="337"/>
      <c r="IVD955" s="337"/>
      <c r="IVE955" s="337"/>
      <c r="IVF955" s="337"/>
      <c r="IVG955" s="337"/>
      <c r="IVH955" s="337"/>
      <c r="IVI955" s="337"/>
      <c r="IVJ955" s="337"/>
      <c r="IVK955" s="337"/>
      <c r="IVL955" s="337"/>
      <c r="IVM955" s="337"/>
      <c r="IVN955" s="337"/>
      <c r="IVO955" s="337"/>
      <c r="IVP955" s="337"/>
      <c r="IVQ955" s="337"/>
      <c r="IVR955" s="337"/>
      <c r="IVS955" s="337"/>
      <c r="IVT955" s="337"/>
      <c r="IVU955" s="337"/>
      <c r="IVV955" s="337"/>
      <c r="IVW955" s="337"/>
      <c r="IVX955" s="337"/>
      <c r="IVY955" s="337"/>
      <c r="IVZ955" s="337"/>
      <c r="IWA955" s="337"/>
      <c r="IWB955" s="337"/>
      <c r="IWC955" s="337"/>
      <c r="IWD955" s="337"/>
      <c r="IWE955" s="337"/>
      <c r="IWF955" s="337"/>
      <c r="IWG955" s="337"/>
      <c r="IWH955" s="337"/>
      <c r="IWI955" s="337"/>
      <c r="IWJ955" s="337"/>
      <c r="IWK955" s="337"/>
      <c r="IWL955" s="337"/>
      <c r="IWM955" s="337"/>
      <c r="IWN955" s="337"/>
      <c r="IWO955" s="337"/>
      <c r="IWP955" s="337"/>
      <c r="IWQ955" s="337"/>
      <c r="IWR955" s="337"/>
      <c r="IWS955" s="337"/>
      <c r="IWT955" s="337"/>
      <c r="IWU955" s="337"/>
      <c r="IWV955" s="337"/>
      <c r="IWW955" s="337"/>
      <c r="IWX955" s="337"/>
      <c r="IWY955" s="337"/>
      <c r="IWZ955" s="337"/>
      <c r="IXA955" s="337"/>
      <c r="IXB955" s="337"/>
      <c r="IXC955" s="337"/>
      <c r="IXD955" s="337"/>
      <c r="IXE955" s="337"/>
      <c r="IXF955" s="337"/>
      <c r="IXG955" s="337"/>
      <c r="IXH955" s="337"/>
      <c r="IXI955" s="337"/>
      <c r="IXJ955" s="337"/>
      <c r="IXK955" s="337"/>
      <c r="IXL955" s="337"/>
      <c r="IXM955" s="337"/>
      <c r="IXN955" s="337"/>
      <c r="IXO955" s="337"/>
      <c r="IXP955" s="337"/>
      <c r="IXQ955" s="337"/>
      <c r="IXR955" s="337"/>
      <c r="IXS955" s="337"/>
      <c r="IXT955" s="337"/>
      <c r="IXU955" s="337"/>
      <c r="IXV955" s="337"/>
      <c r="IXW955" s="337"/>
      <c r="IXX955" s="337"/>
      <c r="IXY955" s="337"/>
      <c r="IXZ955" s="337"/>
      <c r="IYA955" s="337"/>
      <c r="IYB955" s="337"/>
      <c r="IYC955" s="337"/>
      <c r="IYD955" s="337"/>
      <c r="IYE955" s="337"/>
      <c r="IYF955" s="337"/>
      <c r="IYG955" s="337"/>
      <c r="IYH955" s="337"/>
      <c r="IYI955" s="337"/>
      <c r="IYJ955" s="337"/>
      <c r="IYK955" s="337"/>
      <c r="IYL955" s="337"/>
      <c r="IYM955" s="337"/>
      <c r="IYN955" s="337"/>
      <c r="IYO955" s="337"/>
      <c r="IYP955" s="337"/>
      <c r="IYQ955" s="337"/>
      <c r="IYR955" s="337"/>
      <c r="IYS955" s="337"/>
      <c r="IYT955" s="337"/>
      <c r="IYU955" s="337"/>
      <c r="IYV955" s="337"/>
      <c r="IYW955" s="337"/>
      <c r="IYX955" s="337"/>
      <c r="IYY955" s="337"/>
      <c r="IYZ955" s="337"/>
      <c r="IZA955" s="337"/>
      <c r="IZB955" s="337"/>
      <c r="IZC955" s="337"/>
      <c r="IZD955" s="337"/>
      <c r="IZE955" s="337"/>
      <c r="IZF955" s="337"/>
      <c r="IZG955" s="337"/>
      <c r="IZH955" s="337"/>
      <c r="IZI955" s="337"/>
      <c r="IZJ955" s="337"/>
      <c r="IZK955" s="337"/>
      <c r="IZL955" s="337"/>
      <c r="IZM955" s="337"/>
      <c r="IZN955" s="337"/>
      <c r="IZO955" s="337"/>
      <c r="IZP955" s="337"/>
      <c r="IZQ955" s="337"/>
      <c r="IZR955" s="337"/>
      <c r="IZS955" s="337"/>
      <c r="IZT955" s="337"/>
      <c r="IZU955" s="337"/>
      <c r="IZV955" s="337"/>
      <c r="IZW955" s="337"/>
      <c r="IZX955" s="337"/>
      <c r="IZY955" s="337"/>
      <c r="IZZ955" s="337"/>
      <c r="JAA955" s="337"/>
      <c r="JAB955" s="337"/>
      <c r="JAC955" s="337"/>
      <c r="JAD955" s="337"/>
      <c r="JAE955" s="337"/>
      <c r="JAF955" s="337"/>
      <c r="JAG955" s="337"/>
      <c r="JAH955" s="337"/>
      <c r="JAI955" s="337"/>
      <c r="JAJ955" s="337"/>
      <c r="JAK955" s="337"/>
      <c r="JAL955" s="337"/>
      <c r="JAM955" s="337"/>
      <c r="JAN955" s="337"/>
      <c r="JAO955" s="337"/>
      <c r="JAP955" s="337"/>
      <c r="JAQ955" s="337"/>
      <c r="JAR955" s="337"/>
      <c r="JAS955" s="337"/>
      <c r="JAT955" s="337"/>
      <c r="JAU955" s="337"/>
      <c r="JAV955" s="337"/>
      <c r="JAW955" s="337"/>
      <c r="JAX955" s="337"/>
      <c r="JAY955" s="337"/>
      <c r="JAZ955" s="337"/>
      <c r="JBA955" s="337"/>
      <c r="JBB955" s="337"/>
      <c r="JBC955" s="337"/>
      <c r="JBD955" s="337"/>
      <c r="JBE955" s="337"/>
      <c r="JBF955" s="337"/>
      <c r="JBG955" s="337"/>
      <c r="JBH955" s="337"/>
      <c r="JBI955" s="337"/>
      <c r="JBJ955" s="337"/>
      <c r="JBK955" s="337"/>
      <c r="JBL955" s="337"/>
      <c r="JBM955" s="337"/>
      <c r="JBN955" s="337"/>
      <c r="JBO955" s="337"/>
      <c r="JBP955" s="337"/>
      <c r="JBQ955" s="337"/>
      <c r="JBR955" s="337"/>
      <c r="JBS955" s="337"/>
      <c r="JBT955" s="337"/>
      <c r="JBU955" s="337"/>
      <c r="JBV955" s="337"/>
      <c r="JBW955" s="337"/>
      <c r="JBX955" s="337"/>
      <c r="JBY955" s="337"/>
      <c r="JBZ955" s="337"/>
      <c r="JCA955" s="337"/>
      <c r="JCB955" s="337"/>
      <c r="JCC955" s="337"/>
      <c r="JCD955" s="337"/>
      <c r="JCE955" s="337"/>
      <c r="JCF955" s="337"/>
      <c r="JCG955" s="337"/>
      <c r="JCH955" s="337"/>
      <c r="JCI955" s="337"/>
      <c r="JCJ955" s="337"/>
      <c r="JCK955" s="337"/>
      <c r="JCL955" s="337"/>
      <c r="JCM955" s="337"/>
      <c r="JCN955" s="337"/>
      <c r="JCO955" s="337"/>
      <c r="JCP955" s="337"/>
      <c r="JCQ955" s="337"/>
      <c r="JCR955" s="337"/>
      <c r="JCS955" s="337"/>
      <c r="JCT955" s="337"/>
      <c r="JCU955" s="337"/>
      <c r="JCV955" s="337"/>
      <c r="JCW955" s="337"/>
      <c r="JCX955" s="337"/>
      <c r="JCY955" s="337"/>
      <c r="JCZ955" s="337"/>
      <c r="JDA955" s="337"/>
      <c r="JDB955" s="337"/>
      <c r="JDC955" s="337"/>
      <c r="JDD955" s="337"/>
      <c r="JDE955" s="337"/>
      <c r="JDF955" s="337"/>
      <c r="JDG955" s="337"/>
      <c r="JDH955" s="337"/>
      <c r="JDI955" s="337"/>
      <c r="JDJ955" s="337"/>
      <c r="JDK955" s="337"/>
      <c r="JDL955" s="337"/>
      <c r="JDM955" s="337"/>
      <c r="JDN955" s="337"/>
      <c r="JDO955" s="337"/>
      <c r="JDP955" s="337"/>
      <c r="JDQ955" s="337"/>
      <c r="JDR955" s="337"/>
      <c r="JDS955" s="337"/>
      <c r="JDT955" s="337"/>
      <c r="JDU955" s="337"/>
      <c r="JDV955" s="337"/>
      <c r="JDW955" s="337"/>
      <c r="JDX955" s="337"/>
      <c r="JDY955" s="337"/>
      <c r="JDZ955" s="337"/>
      <c r="JEA955" s="337"/>
      <c r="JEB955" s="337"/>
      <c r="JEC955" s="337"/>
      <c r="JED955" s="337"/>
      <c r="JEE955" s="337"/>
      <c r="JEF955" s="337"/>
      <c r="JEG955" s="337"/>
      <c r="JEH955" s="337"/>
      <c r="JEI955" s="337"/>
      <c r="JEJ955" s="337"/>
      <c r="JEK955" s="337"/>
      <c r="JEL955" s="337"/>
      <c r="JEM955" s="337"/>
      <c r="JEN955" s="337"/>
      <c r="JEO955" s="337"/>
      <c r="JEP955" s="337"/>
      <c r="JEQ955" s="337"/>
      <c r="JER955" s="337"/>
      <c r="JES955" s="337"/>
      <c r="JET955" s="337"/>
      <c r="JEU955" s="337"/>
      <c r="JEV955" s="337"/>
      <c r="JEW955" s="337"/>
      <c r="JEX955" s="337"/>
      <c r="JEY955" s="337"/>
      <c r="JEZ955" s="337"/>
      <c r="JFA955" s="337"/>
      <c r="JFB955" s="337"/>
      <c r="JFC955" s="337"/>
      <c r="JFD955" s="337"/>
      <c r="JFE955" s="337"/>
      <c r="JFF955" s="337"/>
      <c r="JFG955" s="337"/>
      <c r="JFH955" s="337"/>
      <c r="JFI955" s="337"/>
      <c r="JFJ955" s="337"/>
      <c r="JFK955" s="337"/>
      <c r="JFL955" s="337"/>
      <c r="JFM955" s="337"/>
      <c r="JFN955" s="337"/>
      <c r="JFO955" s="337"/>
      <c r="JFP955" s="337"/>
      <c r="JFQ955" s="337"/>
      <c r="JFR955" s="337"/>
      <c r="JFS955" s="337"/>
      <c r="JFT955" s="337"/>
      <c r="JFU955" s="337"/>
      <c r="JFV955" s="337"/>
      <c r="JFW955" s="337"/>
      <c r="JFX955" s="337"/>
      <c r="JFY955" s="337"/>
      <c r="JFZ955" s="337"/>
      <c r="JGA955" s="337"/>
      <c r="JGB955" s="337"/>
      <c r="JGC955" s="337"/>
      <c r="JGD955" s="337"/>
      <c r="JGE955" s="337"/>
      <c r="JGF955" s="337"/>
      <c r="JGG955" s="337"/>
      <c r="JGH955" s="337"/>
      <c r="JGI955" s="337"/>
      <c r="JGJ955" s="337"/>
      <c r="JGK955" s="337"/>
      <c r="JGL955" s="337"/>
      <c r="JGM955" s="337"/>
      <c r="JGN955" s="337"/>
      <c r="JGO955" s="337"/>
      <c r="JGP955" s="337"/>
      <c r="JGQ955" s="337"/>
      <c r="JGR955" s="337"/>
      <c r="JGS955" s="337"/>
      <c r="JGT955" s="337"/>
      <c r="JGU955" s="337"/>
      <c r="JGV955" s="337"/>
      <c r="JGW955" s="337"/>
      <c r="JGX955" s="337"/>
      <c r="JGY955" s="337"/>
      <c r="JGZ955" s="337"/>
      <c r="JHA955" s="337"/>
      <c r="JHB955" s="337"/>
      <c r="JHC955" s="337"/>
      <c r="JHD955" s="337"/>
      <c r="JHE955" s="337"/>
      <c r="JHF955" s="337"/>
      <c r="JHG955" s="337"/>
      <c r="JHH955" s="337"/>
      <c r="JHI955" s="337"/>
      <c r="JHJ955" s="337"/>
      <c r="JHK955" s="337"/>
      <c r="JHL955" s="337"/>
      <c r="JHM955" s="337"/>
      <c r="JHN955" s="337"/>
      <c r="JHO955" s="337"/>
      <c r="JHP955" s="337"/>
      <c r="JHQ955" s="337"/>
      <c r="JHR955" s="337"/>
      <c r="JHS955" s="337"/>
      <c r="JHT955" s="337"/>
      <c r="JHU955" s="337"/>
      <c r="JHV955" s="337"/>
      <c r="JHW955" s="337"/>
      <c r="JHX955" s="337"/>
      <c r="JHY955" s="337"/>
      <c r="JHZ955" s="337"/>
      <c r="JIA955" s="337"/>
      <c r="JIB955" s="337"/>
      <c r="JIC955" s="337"/>
      <c r="JID955" s="337"/>
      <c r="JIE955" s="337"/>
      <c r="JIF955" s="337"/>
      <c r="JIG955" s="337"/>
      <c r="JIH955" s="337"/>
      <c r="JII955" s="337"/>
      <c r="JIJ955" s="337"/>
      <c r="JIK955" s="337"/>
      <c r="JIL955" s="337"/>
      <c r="JIM955" s="337"/>
      <c r="JIN955" s="337"/>
      <c r="JIO955" s="337"/>
      <c r="JIP955" s="337"/>
      <c r="JIQ955" s="337"/>
      <c r="JIR955" s="337"/>
      <c r="JIS955" s="337"/>
      <c r="JIT955" s="337"/>
      <c r="JIU955" s="337"/>
      <c r="JIV955" s="337"/>
      <c r="JIW955" s="337"/>
      <c r="JIX955" s="337"/>
      <c r="JIY955" s="337"/>
      <c r="JIZ955" s="337"/>
      <c r="JJA955" s="337"/>
      <c r="JJB955" s="337"/>
      <c r="JJC955" s="337"/>
      <c r="JJD955" s="337"/>
      <c r="JJE955" s="337"/>
      <c r="JJF955" s="337"/>
      <c r="JJG955" s="337"/>
      <c r="JJH955" s="337"/>
      <c r="JJI955" s="337"/>
      <c r="JJJ955" s="337"/>
      <c r="JJK955" s="337"/>
      <c r="JJL955" s="337"/>
      <c r="JJM955" s="337"/>
      <c r="JJN955" s="337"/>
      <c r="JJO955" s="337"/>
      <c r="JJP955" s="337"/>
      <c r="JJQ955" s="337"/>
      <c r="JJR955" s="337"/>
      <c r="JJS955" s="337"/>
      <c r="JJT955" s="337"/>
      <c r="JJU955" s="337"/>
      <c r="JJV955" s="337"/>
      <c r="JJW955" s="337"/>
      <c r="JJX955" s="337"/>
      <c r="JJY955" s="337"/>
      <c r="JJZ955" s="337"/>
      <c r="JKA955" s="337"/>
      <c r="JKB955" s="337"/>
      <c r="JKC955" s="337"/>
      <c r="JKD955" s="337"/>
      <c r="JKE955" s="337"/>
      <c r="JKF955" s="337"/>
      <c r="JKG955" s="337"/>
      <c r="JKH955" s="337"/>
      <c r="JKI955" s="337"/>
      <c r="JKJ955" s="337"/>
      <c r="JKK955" s="337"/>
      <c r="JKL955" s="337"/>
      <c r="JKM955" s="337"/>
      <c r="JKN955" s="337"/>
      <c r="JKO955" s="337"/>
      <c r="JKP955" s="337"/>
      <c r="JKQ955" s="337"/>
      <c r="JKR955" s="337"/>
      <c r="JKS955" s="337"/>
      <c r="JKT955" s="337"/>
      <c r="JKU955" s="337"/>
      <c r="JKV955" s="337"/>
      <c r="JKW955" s="337"/>
      <c r="JKX955" s="337"/>
      <c r="JKY955" s="337"/>
      <c r="JKZ955" s="337"/>
      <c r="JLA955" s="337"/>
      <c r="JLB955" s="337"/>
      <c r="JLC955" s="337"/>
      <c r="JLD955" s="337"/>
      <c r="JLE955" s="337"/>
      <c r="JLF955" s="337"/>
      <c r="JLG955" s="337"/>
      <c r="JLH955" s="337"/>
      <c r="JLI955" s="337"/>
      <c r="JLJ955" s="337"/>
      <c r="JLK955" s="337"/>
      <c r="JLL955" s="337"/>
      <c r="JLM955" s="337"/>
      <c r="JLN955" s="337"/>
      <c r="JLO955" s="337"/>
      <c r="JLP955" s="337"/>
      <c r="JLQ955" s="337"/>
      <c r="JLR955" s="337"/>
      <c r="JLS955" s="337"/>
      <c r="JLT955" s="337"/>
      <c r="JLU955" s="337"/>
      <c r="JLV955" s="337"/>
      <c r="JLW955" s="337"/>
      <c r="JLX955" s="337"/>
      <c r="JLY955" s="337"/>
      <c r="JLZ955" s="337"/>
      <c r="JMA955" s="337"/>
      <c r="JMB955" s="337"/>
      <c r="JMC955" s="337"/>
      <c r="JMD955" s="337"/>
      <c r="JME955" s="337"/>
      <c r="JMF955" s="337"/>
      <c r="JMG955" s="337"/>
      <c r="JMH955" s="337"/>
      <c r="JMI955" s="337"/>
      <c r="JMJ955" s="337"/>
      <c r="JMK955" s="337"/>
      <c r="JML955" s="337"/>
      <c r="JMM955" s="337"/>
      <c r="JMN955" s="337"/>
      <c r="JMO955" s="337"/>
      <c r="JMP955" s="337"/>
      <c r="JMQ955" s="337"/>
      <c r="JMR955" s="337"/>
      <c r="JMS955" s="337"/>
      <c r="JMT955" s="337"/>
      <c r="JMU955" s="337"/>
      <c r="JMV955" s="337"/>
      <c r="JMW955" s="337"/>
      <c r="JMX955" s="337"/>
      <c r="JMY955" s="337"/>
      <c r="JMZ955" s="337"/>
      <c r="JNA955" s="337"/>
      <c r="JNB955" s="337"/>
      <c r="JNC955" s="337"/>
      <c r="JND955" s="337"/>
      <c r="JNE955" s="337"/>
      <c r="JNF955" s="337"/>
      <c r="JNG955" s="337"/>
      <c r="JNH955" s="337"/>
      <c r="JNI955" s="337"/>
      <c r="JNJ955" s="337"/>
      <c r="JNK955" s="337"/>
      <c r="JNL955" s="337"/>
      <c r="JNM955" s="337"/>
      <c r="JNN955" s="337"/>
      <c r="JNO955" s="337"/>
      <c r="JNP955" s="337"/>
      <c r="JNQ955" s="337"/>
      <c r="JNR955" s="337"/>
      <c r="JNS955" s="337"/>
      <c r="JNT955" s="337"/>
      <c r="JNU955" s="337"/>
      <c r="JNV955" s="337"/>
      <c r="JNW955" s="337"/>
      <c r="JNX955" s="337"/>
      <c r="JNY955" s="337"/>
      <c r="JNZ955" s="337"/>
      <c r="JOA955" s="337"/>
      <c r="JOB955" s="337"/>
      <c r="JOC955" s="337"/>
      <c r="JOD955" s="337"/>
      <c r="JOE955" s="337"/>
      <c r="JOF955" s="337"/>
      <c r="JOG955" s="337"/>
      <c r="JOH955" s="337"/>
      <c r="JOI955" s="337"/>
      <c r="JOJ955" s="337"/>
      <c r="JOK955" s="337"/>
      <c r="JOL955" s="337"/>
      <c r="JOM955" s="337"/>
      <c r="JON955" s="337"/>
      <c r="JOO955" s="337"/>
      <c r="JOP955" s="337"/>
      <c r="JOQ955" s="337"/>
      <c r="JOR955" s="337"/>
      <c r="JOS955" s="337"/>
      <c r="JOT955" s="337"/>
      <c r="JOU955" s="337"/>
      <c r="JOV955" s="337"/>
      <c r="JOW955" s="337"/>
      <c r="JOX955" s="337"/>
      <c r="JOY955" s="337"/>
      <c r="JOZ955" s="337"/>
      <c r="JPA955" s="337"/>
      <c r="JPB955" s="337"/>
      <c r="JPC955" s="337"/>
      <c r="JPD955" s="337"/>
      <c r="JPE955" s="337"/>
      <c r="JPF955" s="337"/>
      <c r="JPG955" s="337"/>
      <c r="JPH955" s="337"/>
      <c r="JPI955" s="337"/>
      <c r="JPJ955" s="337"/>
      <c r="JPK955" s="337"/>
      <c r="JPL955" s="337"/>
      <c r="JPM955" s="337"/>
      <c r="JPN955" s="337"/>
      <c r="JPO955" s="337"/>
      <c r="JPP955" s="337"/>
      <c r="JPQ955" s="337"/>
      <c r="JPR955" s="337"/>
      <c r="JPS955" s="337"/>
      <c r="JPT955" s="337"/>
      <c r="JPU955" s="337"/>
      <c r="JPV955" s="337"/>
      <c r="JPW955" s="337"/>
      <c r="JPX955" s="337"/>
      <c r="JPY955" s="337"/>
      <c r="JPZ955" s="337"/>
      <c r="JQA955" s="337"/>
      <c r="JQB955" s="337"/>
      <c r="JQC955" s="337"/>
      <c r="JQD955" s="337"/>
      <c r="JQE955" s="337"/>
      <c r="JQF955" s="337"/>
      <c r="JQG955" s="337"/>
      <c r="JQH955" s="337"/>
      <c r="JQI955" s="337"/>
      <c r="JQJ955" s="337"/>
      <c r="JQK955" s="337"/>
      <c r="JQL955" s="337"/>
      <c r="JQM955" s="337"/>
      <c r="JQN955" s="337"/>
      <c r="JQO955" s="337"/>
      <c r="JQP955" s="337"/>
      <c r="JQQ955" s="337"/>
      <c r="JQR955" s="337"/>
      <c r="JQS955" s="337"/>
      <c r="JQT955" s="337"/>
      <c r="JQU955" s="337"/>
      <c r="JQV955" s="337"/>
      <c r="JQW955" s="337"/>
      <c r="JQX955" s="337"/>
      <c r="JQY955" s="337"/>
      <c r="JQZ955" s="337"/>
      <c r="JRA955" s="337"/>
      <c r="JRB955" s="337"/>
      <c r="JRC955" s="337"/>
      <c r="JRD955" s="337"/>
      <c r="JRE955" s="337"/>
      <c r="JRF955" s="337"/>
      <c r="JRG955" s="337"/>
      <c r="JRH955" s="337"/>
      <c r="JRI955" s="337"/>
      <c r="JRJ955" s="337"/>
      <c r="JRK955" s="337"/>
      <c r="JRL955" s="337"/>
      <c r="JRM955" s="337"/>
      <c r="JRN955" s="337"/>
      <c r="JRO955" s="337"/>
      <c r="JRP955" s="337"/>
      <c r="JRQ955" s="337"/>
      <c r="JRR955" s="337"/>
      <c r="JRS955" s="337"/>
      <c r="JRT955" s="337"/>
      <c r="JRU955" s="337"/>
      <c r="JRV955" s="337"/>
      <c r="JRW955" s="337"/>
      <c r="JRX955" s="337"/>
      <c r="JRY955" s="337"/>
      <c r="JRZ955" s="337"/>
      <c r="JSA955" s="337"/>
      <c r="JSB955" s="337"/>
      <c r="JSC955" s="337"/>
      <c r="JSD955" s="337"/>
      <c r="JSE955" s="337"/>
      <c r="JSF955" s="337"/>
      <c r="JSG955" s="337"/>
      <c r="JSH955" s="337"/>
      <c r="JSI955" s="337"/>
      <c r="JSJ955" s="337"/>
      <c r="JSK955" s="337"/>
      <c r="JSL955" s="337"/>
      <c r="JSM955" s="337"/>
      <c r="JSN955" s="337"/>
      <c r="JSO955" s="337"/>
      <c r="JSP955" s="337"/>
      <c r="JSQ955" s="337"/>
      <c r="JSR955" s="337"/>
      <c r="JSS955" s="337"/>
      <c r="JST955" s="337"/>
      <c r="JSU955" s="337"/>
      <c r="JSV955" s="337"/>
      <c r="JSW955" s="337"/>
      <c r="JSX955" s="337"/>
      <c r="JSY955" s="337"/>
      <c r="JSZ955" s="337"/>
      <c r="JTA955" s="337"/>
      <c r="JTB955" s="337"/>
      <c r="JTC955" s="337"/>
      <c r="JTD955" s="337"/>
      <c r="JTE955" s="337"/>
      <c r="JTF955" s="337"/>
      <c r="JTG955" s="337"/>
      <c r="JTH955" s="337"/>
      <c r="JTI955" s="337"/>
      <c r="JTJ955" s="337"/>
      <c r="JTK955" s="337"/>
      <c r="JTL955" s="337"/>
      <c r="JTM955" s="337"/>
      <c r="JTN955" s="337"/>
      <c r="JTO955" s="337"/>
      <c r="JTP955" s="337"/>
      <c r="JTQ955" s="337"/>
      <c r="JTR955" s="337"/>
      <c r="JTS955" s="337"/>
      <c r="JTT955" s="337"/>
      <c r="JTU955" s="337"/>
      <c r="JTV955" s="337"/>
      <c r="JTW955" s="337"/>
      <c r="JTX955" s="337"/>
      <c r="JTY955" s="337"/>
      <c r="JTZ955" s="337"/>
      <c r="JUA955" s="337"/>
      <c r="JUB955" s="337"/>
      <c r="JUC955" s="337"/>
      <c r="JUD955" s="337"/>
      <c r="JUE955" s="337"/>
      <c r="JUF955" s="337"/>
      <c r="JUG955" s="337"/>
      <c r="JUH955" s="337"/>
      <c r="JUI955" s="337"/>
      <c r="JUJ955" s="337"/>
      <c r="JUK955" s="337"/>
      <c r="JUL955" s="337"/>
      <c r="JUM955" s="337"/>
      <c r="JUN955" s="337"/>
      <c r="JUO955" s="337"/>
      <c r="JUP955" s="337"/>
      <c r="JUQ955" s="337"/>
      <c r="JUR955" s="337"/>
      <c r="JUS955" s="337"/>
      <c r="JUT955" s="337"/>
      <c r="JUU955" s="337"/>
      <c r="JUV955" s="337"/>
      <c r="JUW955" s="337"/>
      <c r="JUX955" s="337"/>
      <c r="JUY955" s="337"/>
      <c r="JUZ955" s="337"/>
      <c r="JVA955" s="337"/>
      <c r="JVB955" s="337"/>
      <c r="JVC955" s="337"/>
      <c r="JVD955" s="337"/>
      <c r="JVE955" s="337"/>
      <c r="JVF955" s="337"/>
      <c r="JVG955" s="337"/>
      <c r="JVH955" s="337"/>
      <c r="JVI955" s="337"/>
      <c r="JVJ955" s="337"/>
      <c r="JVK955" s="337"/>
      <c r="JVL955" s="337"/>
      <c r="JVM955" s="337"/>
      <c r="JVN955" s="337"/>
      <c r="JVO955" s="337"/>
      <c r="JVP955" s="337"/>
      <c r="JVQ955" s="337"/>
      <c r="JVR955" s="337"/>
      <c r="JVS955" s="337"/>
      <c r="JVT955" s="337"/>
      <c r="JVU955" s="337"/>
      <c r="JVV955" s="337"/>
      <c r="JVW955" s="337"/>
      <c r="JVX955" s="337"/>
      <c r="JVY955" s="337"/>
      <c r="JVZ955" s="337"/>
      <c r="JWA955" s="337"/>
      <c r="JWB955" s="337"/>
      <c r="JWC955" s="337"/>
      <c r="JWD955" s="337"/>
      <c r="JWE955" s="337"/>
      <c r="JWF955" s="337"/>
      <c r="JWG955" s="337"/>
      <c r="JWH955" s="337"/>
      <c r="JWI955" s="337"/>
      <c r="JWJ955" s="337"/>
      <c r="JWK955" s="337"/>
      <c r="JWL955" s="337"/>
      <c r="JWM955" s="337"/>
      <c r="JWN955" s="337"/>
      <c r="JWO955" s="337"/>
      <c r="JWP955" s="337"/>
      <c r="JWQ955" s="337"/>
      <c r="JWR955" s="337"/>
      <c r="JWS955" s="337"/>
      <c r="JWT955" s="337"/>
      <c r="JWU955" s="337"/>
      <c r="JWV955" s="337"/>
      <c r="JWW955" s="337"/>
      <c r="JWX955" s="337"/>
      <c r="JWY955" s="337"/>
      <c r="JWZ955" s="337"/>
      <c r="JXA955" s="337"/>
      <c r="JXB955" s="337"/>
      <c r="JXC955" s="337"/>
      <c r="JXD955" s="337"/>
      <c r="JXE955" s="337"/>
      <c r="JXF955" s="337"/>
      <c r="JXG955" s="337"/>
      <c r="JXH955" s="337"/>
      <c r="JXI955" s="337"/>
      <c r="JXJ955" s="337"/>
      <c r="JXK955" s="337"/>
      <c r="JXL955" s="337"/>
      <c r="JXM955" s="337"/>
      <c r="JXN955" s="337"/>
      <c r="JXO955" s="337"/>
      <c r="JXP955" s="337"/>
      <c r="JXQ955" s="337"/>
      <c r="JXR955" s="337"/>
      <c r="JXS955" s="337"/>
      <c r="JXT955" s="337"/>
      <c r="JXU955" s="337"/>
      <c r="JXV955" s="337"/>
      <c r="JXW955" s="337"/>
      <c r="JXX955" s="337"/>
      <c r="JXY955" s="337"/>
      <c r="JXZ955" s="337"/>
      <c r="JYA955" s="337"/>
      <c r="JYB955" s="337"/>
      <c r="JYC955" s="337"/>
      <c r="JYD955" s="337"/>
      <c r="JYE955" s="337"/>
      <c r="JYF955" s="337"/>
      <c r="JYG955" s="337"/>
      <c r="JYH955" s="337"/>
      <c r="JYI955" s="337"/>
      <c r="JYJ955" s="337"/>
      <c r="JYK955" s="337"/>
      <c r="JYL955" s="337"/>
      <c r="JYM955" s="337"/>
      <c r="JYN955" s="337"/>
      <c r="JYO955" s="337"/>
      <c r="JYP955" s="337"/>
      <c r="JYQ955" s="337"/>
      <c r="JYR955" s="337"/>
      <c r="JYS955" s="337"/>
      <c r="JYT955" s="337"/>
      <c r="JYU955" s="337"/>
      <c r="JYV955" s="337"/>
      <c r="JYW955" s="337"/>
      <c r="JYX955" s="337"/>
      <c r="JYY955" s="337"/>
      <c r="JYZ955" s="337"/>
      <c r="JZA955" s="337"/>
      <c r="JZB955" s="337"/>
      <c r="JZC955" s="337"/>
      <c r="JZD955" s="337"/>
      <c r="JZE955" s="337"/>
      <c r="JZF955" s="337"/>
      <c r="JZG955" s="337"/>
      <c r="JZH955" s="337"/>
      <c r="JZI955" s="337"/>
      <c r="JZJ955" s="337"/>
      <c r="JZK955" s="337"/>
      <c r="JZL955" s="337"/>
      <c r="JZM955" s="337"/>
      <c r="JZN955" s="337"/>
      <c r="JZO955" s="337"/>
      <c r="JZP955" s="337"/>
      <c r="JZQ955" s="337"/>
      <c r="JZR955" s="337"/>
      <c r="JZS955" s="337"/>
      <c r="JZT955" s="337"/>
      <c r="JZU955" s="337"/>
      <c r="JZV955" s="337"/>
      <c r="JZW955" s="337"/>
      <c r="JZX955" s="337"/>
      <c r="JZY955" s="337"/>
      <c r="JZZ955" s="337"/>
      <c r="KAA955" s="337"/>
      <c r="KAB955" s="337"/>
      <c r="KAC955" s="337"/>
      <c r="KAD955" s="337"/>
      <c r="KAE955" s="337"/>
      <c r="KAF955" s="337"/>
      <c r="KAG955" s="337"/>
      <c r="KAH955" s="337"/>
      <c r="KAI955" s="337"/>
      <c r="KAJ955" s="337"/>
      <c r="KAK955" s="337"/>
      <c r="KAL955" s="337"/>
      <c r="KAM955" s="337"/>
      <c r="KAN955" s="337"/>
      <c r="KAO955" s="337"/>
      <c r="KAP955" s="337"/>
      <c r="KAQ955" s="337"/>
      <c r="KAR955" s="337"/>
      <c r="KAS955" s="337"/>
      <c r="KAT955" s="337"/>
      <c r="KAU955" s="337"/>
      <c r="KAV955" s="337"/>
      <c r="KAW955" s="337"/>
      <c r="KAX955" s="337"/>
      <c r="KAY955" s="337"/>
      <c r="KAZ955" s="337"/>
      <c r="KBA955" s="337"/>
      <c r="KBB955" s="337"/>
      <c r="KBC955" s="337"/>
      <c r="KBD955" s="337"/>
      <c r="KBE955" s="337"/>
      <c r="KBF955" s="337"/>
      <c r="KBG955" s="337"/>
      <c r="KBH955" s="337"/>
      <c r="KBI955" s="337"/>
      <c r="KBJ955" s="337"/>
      <c r="KBK955" s="337"/>
      <c r="KBL955" s="337"/>
      <c r="KBM955" s="337"/>
      <c r="KBN955" s="337"/>
      <c r="KBO955" s="337"/>
      <c r="KBP955" s="337"/>
      <c r="KBQ955" s="337"/>
      <c r="KBR955" s="337"/>
      <c r="KBS955" s="337"/>
      <c r="KBT955" s="337"/>
      <c r="KBU955" s="337"/>
      <c r="KBV955" s="337"/>
      <c r="KBW955" s="337"/>
      <c r="KBX955" s="337"/>
      <c r="KBY955" s="337"/>
      <c r="KBZ955" s="337"/>
      <c r="KCA955" s="337"/>
      <c r="KCB955" s="337"/>
      <c r="KCC955" s="337"/>
      <c r="KCD955" s="337"/>
      <c r="KCE955" s="337"/>
      <c r="KCF955" s="337"/>
      <c r="KCG955" s="337"/>
      <c r="KCH955" s="337"/>
      <c r="KCI955" s="337"/>
      <c r="KCJ955" s="337"/>
      <c r="KCK955" s="337"/>
      <c r="KCL955" s="337"/>
      <c r="KCM955" s="337"/>
      <c r="KCN955" s="337"/>
      <c r="KCO955" s="337"/>
      <c r="KCP955" s="337"/>
      <c r="KCQ955" s="337"/>
      <c r="KCR955" s="337"/>
      <c r="KCS955" s="337"/>
      <c r="KCT955" s="337"/>
      <c r="KCU955" s="337"/>
      <c r="KCV955" s="337"/>
      <c r="KCW955" s="337"/>
      <c r="KCX955" s="337"/>
      <c r="KCY955" s="337"/>
      <c r="KCZ955" s="337"/>
      <c r="KDA955" s="337"/>
      <c r="KDB955" s="337"/>
      <c r="KDC955" s="337"/>
      <c r="KDD955" s="337"/>
      <c r="KDE955" s="337"/>
      <c r="KDF955" s="337"/>
      <c r="KDG955" s="337"/>
      <c r="KDH955" s="337"/>
      <c r="KDI955" s="337"/>
      <c r="KDJ955" s="337"/>
      <c r="KDK955" s="337"/>
      <c r="KDL955" s="337"/>
      <c r="KDM955" s="337"/>
      <c r="KDN955" s="337"/>
      <c r="KDO955" s="337"/>
      <c r="KDP955" s="337"/>
      <c r="KDQ955" s="337"/>
      <c r="KDR955" s="337"/>
      <c r="KDS955" s="337"/>
      <c r="KDT955" s="337"/>
      <c r="KDU955" s="337"/>
      <c r="KDV955" s="337"/>
      <c r="KDW955" s="337"/>
      <c r="KDX955" s="337"/>
      <c r="KDY955" s="337"/>
      <c r="KDZ955" s="337"/>
      <c r="KEA955" s="337"/>
      <c r="KEB955" s="337"/>
      <c r="KEC955" s="337"/>
      <c r="KED955" s="337"/>
      <c r="KEE955" s="337"/>
      <c r="KEF955" s="337"/>
      <c r="KEG955" s="337"/>
      <c r="KEH955" s="337"/>
      <c r="KEI955" s="337"/>
      <c r="KEJ955" s="337"/>
      <c r="KEK955" s="337"/>
      <c r="KEL955" s="337"/>
      <c r="KEM955" s="337"/>
      <c r="KEN955" s="337"/>
      <c r="KEO955" s="337"/>
      <c r="KEP955" s="337"/>
      <c r="KEQ955" s="337"/>
      <c r="KER955" s="337"/>
      <c r="KES955" s="337"/>
      <c r="KET955" s="337"/>
      <c r="KEU955" s="337"/>
      <c r="KEV955" s="337"/>
      <c r="KEW955" s="337"/>
      <c r="KEX955" s="337"/>
      <c r="KEY955" s="337"/>
      <c r="KEZ955" s="337"/>
      <c r="KFA955" s="337"/>
      <c r="KFB955" s="337"/>
      <c r="KFC955" s="337"/>
      <c r="KFD955" s="337"/>
      <c r="KFE955" s="337"/>
      <c r="KFF955" s="337"/>
      <c r="KFG955" s="337"/>
      <c r="KFH955" s="337"/>
      <c r="KFI955" s="337"/>
      <c r="KFJ955" s="337"/>
      <c r="KFK955" s="337"/>
      <c r="KFL955" s="337"/>
      <c r="KFM955" s="337"/>
      <c r="KFN955" s="337"/>
      <c r="KFO955" s="337"/>
      <c r="KFP955" s="337"/>
      <c r="KFQ955" s="337"/>
      <c r="KFR955" s="337"/>
      <c r="KFS955" s="337"/>
      <c r="KFT955" s="337"/>
      <c r="KFU955" s="337"/>
      <c r="KFV955" s="337"/>
      <c r="KFW955" s="337"/>
      <c r="KFX955" s="337"/>
      <c r="KFY955" s="337"/>
      <c r="KFZ955" s="337"/>
      <c r="KGA955" s="337"/>
      <c r="KGB955" s="337"/>
      <c r="KGC955" s="337"/>
      <c r="KGD955" s="337"/>
      <c r="KGE955" s="337"/>
      <c r="KGF955" s="337"/>
      <c r="KGG955" s="337"/>
      <c r="KGH955" s="337"/>
      <c r="KGI955" s="337"/>
      <c r="KGJ955" s="337"/>
      <c r="KGK955" s="337"/>
      <c r="KGL955" s="337"/>
      <c r="KGM955" s="337"/>
      <c r="KGN955" s="337"/>
      <c r="KGO955" s="337"/>
      <c r="KGP955" s="337"/>
      <c r="KGQ955" s="337"/>
      <c r="KGR955" s="337"/>
      <c r="KGS955" s="337"/>
      <c r="KGT955" s="337"/>
      <c r="KGU955" s="337"/>
      <c r="KGV955" s="337"/>
      <c r="KGW955" s="337"/>
      <c r="KGX955" s="337"/>
      <c r="KGY955" s="337"/>
      <c r="KGZ955" s="337"/>
      <c r="KHA955" s="337"/>
      <c r="KHB955" s="337"/>
      <c r="KHC955" s="337"/>
      <c r="KHD955" s="337"/>
      <c r="KHE955" s="337"/>
      <c r="KHF955" s="337"/>
      <c r="KHG955" s="337"/>
      <c r="KHH955" s="337"/>
      <c r="KHI955" s="337"/>
      <c r="KHJ955" s="337"/>
      <c r="KHK955" s="337"/>
      <c r="KHL955" s="337"/>
      <c r="KHM955" s="337"/>
      <c r="KHN955" s="337"/>
      <c r="KHO955" s="337"/>
      <c r="KHP955" s="337"/>
      <c r="KHQ955" s="337"/>
      <c r="KHR955" s="337"/>
      <c r="KHS955" s="337"/>
      <c r="KHT955" s="337"/>
      <c r="KHU955" s="337"/>
      <c r="KHV955" s="337"/>
      <c r="KHW955" s="337"/>
      <c r="KHX955" s="337"/>
      <c r="KHY955" s="337"/>
      <c r="KHZ955" s="337"/>
      <c r="KIA955" s="337"/>
      <c r="KIB955" s="337"/>
      <c r="KIC955" s="337"/>
      <c r="KID955" s="337"/>
      <c r="KIE955" s="337"/>
      <c r="KIF955" s="337"/>
      <c r="KIG955" s="337"/>
      <c r="KIH955" s="337"/>
      <c r="KII955" s="337"/>
      <c r="KIJ955" s="337"/>
      <c r="KIK955" s="337"/>
      <c r="KIL955" s="337"/>
      <c r="KIM955" s="337"/>
      <c r="KIN955" s="337"/>
      <c r="KIO955" s="337"/>
      <c r="KIP955" s="337"/>
      <c r="KIQ955" s="337"/>
      <c r="KIR955" s="337"/>
      <c r="KIS955" s="337"/>
      <c r="KIT955" s="337"/>
      <c r="KIU955" s="337"/>
      <c r="KIV955" s="337"/>
      <c r="KIW955" s="337"/>
      <c r="KIX955" s="337"/>
      <c r="KIY955" s="337"/>
      <c r="KIZ955" s="337"/>
      <c r="KJA955" s="337"/>
      <c r="KJB955" s="337"/>
      <c r="KJC955" s="337"/>
      <c r="KJD955" s="337"/>
      <c r="KJE955" s="337"/>
      <c r="KJF955" s="337"/>
      <c r="KJG955" s="337"/>
      <c r="KJH955" s="337"/>
      <c r="KJI955" s="337"/>
      <c r="KJJ955" s="337"/>
      <c r="KJK955" s="337"/>
      <c r="KJL955" s="337"/>
      <c r="KJM955" s="337"/>
      <c r="KJN955" s="337"/>
      <c r="KJO955" s="337"/>
      <c r="KJP955" s="337"/>
      <c r="KJQ955" s="337"/>
      <c r="KJR955" s="337"/>
      <c r="KJS955" s="337"/>
      <c r="KJT955" s="337"/>
      <c r="KJU955" s="337"/>
      <c r="KJV955" s="337"/>
      <c r="KJW955" s="337"/>
      <c r="KJX955" s="337"/>
      <c r="KJY955" s="337"/>
      <c r="KJZ955" s="337"/>
      <c r="KKA955" s="337"/>
      <c r="KKB955" s="337"/>
      <c r="KKC955" s="337"/>
      <c r="KKD955" s="337"/>
      <c r="KKE955" s="337"/>
      <c r="KKF955" s="337"/>
      <c r="KKG955" s="337"/>
      <c r="KKH955" s="337"/>
      <c r="KKI955" s="337"/>
      <c r="KKJ955" s="337"/>
      <c r="KKK955" s="337"/>
      <c r="KKL955" s="337"/>
      <c r="KKM955" s="337"/>
      <c r="KKN955" s="337"/>
      <c r="KKO955" s="337"/>
      <c r="KKP955" s="337"/>
      <c r="KKQ955" s="337"/>
      <c r="KKR955" s="337"/>
      <c r="KKS955" s="337"/>
      <c r="KKT955" s="337"/>
      <c r="KKU955" s="337"/>
      <c r="KKV955" s="337"/>
      <c r="KKW955" s="337"/>
      <c r="KKX955" s="337"/>
      <c r="KKY955" s="337"/>
      <c r="KKZ955" s="337"/>
      <c r="KLA955" s="337"/>
      <c r="KLB955" s="337"/>
      <c r="KLC955" s="337"/>
      <c r="KLD955" s="337"/>
      <c r="KLE955" s="337"/>
      <c r="KLF955" s="337"/>
      <c r="KLG955" s="337"/>
      <c r="KLH955" s="337"/>
      <c r="KLI955" s="337"/>
      <c r="KLJ955" s="337"/>
      <c r="KLK955" s="337"/>
      <c r="KLL955" s="337"/>
      <c r="KLM955" s="337"/>
      <c r="KLN955" s="337"/>
      <c r="KLO955" s="337"/>
      <c r="KLP955" s="337"/>
      <c r="KLQ955" s="337"/>
      <c r="KLR955" s="337"/>
      <c r="KLS955" s="337"/>
      <c r="KLT955" s="337"/>
      <c r="KLU955" s="337"/>
      <c r="KLV955" s="337"/>
      <c r="KLW955" s="337"/>
      <c r="KLX955" s="337"/>
      <c r="KLY955" s="337"/>
      <c r="KLZ955" s="337"/>
      <c r="KMA955" s="337"/>
      <c r="KMB955" s="337"/>
      <c r="KMC955" s="337"/>
      <c r="KMD955" s="337"/>
      <c r="KME955" s="337"/>
      <c r="KMF955" s="337"/>
      <c r="KMG955" s="337"/>
      <c r="KMH955" s="337"/>
      <c r="KMI955" s="337"/>
      <c r="KMJ955" s="337"/>
      <c r="KMK955" s="337"/>
      <c r="KML955" s="337"/>
      <c r="KMM955" s="337"/>
      <c r="KMN955" s="337"/>
      <c r="KMO955" s="337"/>
      <c r="KMP955" s="337"/>
      <c r="KMQ955" s="337"/>
      <c r="KMR955" s="337"/>
      <c r="KMS955" s="337"/>
      <c r="KMT955" s="337"/>
      <c r="KMU955" s="337"/>
      <c r="KMV955" s="337"/>
      <c r="KMW955" s="337"/>
      <c r="KMX955" s="337"/>
      <c r="KMY955" s="337"/>
      <c r="KMZ955" s="337"/>
      <c r="KNA955" s="337"/>
      <c r="KNB955" s="337"/>
      <c r="KNC955" s="337"/>
      <c r="KND955" s="337"/>
      <c r="KNE955" s="337"/>
      <c r="KNF955" s="337"/>
      <c r="KNG955" s="337"/>
      <c r="KNH955" s="337"/>
      <c r="KNI955" s="337"/>
      <c r="KNJ955" s="337"/>
      <c r="KNK955" s="337"/>
      <c r="KNL955" s="337"/>
      <c r="KNM955" s="337"/>
      <c r="KNN955" s="337"/>
      <c r="KNO955" s="337"/>
      <c r="KNP955" s="337"/>
      <c r="KNQ955" s="337"/>
      <c r="KNR955" s="337"/>
      <c r="KNS955" s="337"/>
      <c r="KNT955" s="337"/>
      <c r="KNU955" s="337"/>
      <c r="KNV955" s="337"/>
      <c r="KNW955" s="337"/>
      <c r="KNX955" s="337"/>
      <c r="KNY955" s="337"/>
      <c r="KNZ955" s="337"/>
      <c r="KOA955" s="337"/>
      <c r="KOB955" s="337"/>
      <c r="KOC955" s="337"/>
      <c r="KOD955" s="337"/>
      <c r="KOE955" s="337"/>
      <c r="KOF955" s="337"/>
      <c r="KOG955" s="337"/>
      <c r="KOH955" s="337"/>
      <c r="KOI955" s="337"/>
      <c r="KOJ955" s="337"/>
      <c r="KOK955" s="337"/>
      <c r="KOL955" s="337"/>
      <c r="KOM955" s="337"/>
      <c r="KON955" s="337"/>
      <c r="KOO955" s="337"/>
      <c r="KOP955" s="337"/>
      <c r="KOQ955" s="337"/>
      <c r="KOR955" s="337"/>
      <c r="KOS955" s="337"/>
      <c r="KOT955" s="337"/>
      <c r="KOU955" s="337"/>
      <c r="KOV955" s="337"/>
      <c r="KOW955" s="337"/>
      <c r="KOX955" s="337"/>
      <c r="KOY955" s="337"/>
      <c r="KOZ955" s="337"/>
      <c r="KPA955" s="337"/>
      <c r="KPB955" s="337"/>
      <c r="KPC955" s="337"/>
      <c r="KPD955" s="337"/>
      <c r="KPE955" s="337"/>
      <c r="KPF955" s="337"/>
      <c r="KPG955" s="337"/>
      <c r="KPH955" s="337"/>
      <c r="KPI955" s="337"/>
      <c r="KPJ955" s="337"/>
      <c r="KPK955" s="337"/>
      <c r="KPL955" s="337"/>
      <c r="KPM955" s="337"/>
      <c r="KPN955" s="337"/>
      <c r="KPO955" s="337"/>
      <c r="KPP955" s="337"/>
      <c r="KPQ955" s="337"/>
      <c r="KPR955" s="337"/>
      <c r="KPS955" s="337"/>
      <c r="KPT955" s="337"/>
      <c r="KPU955" s="337"/>
      <c r="KPV955" s="337"/>
      <c r="KPW955" s="337"/>
      <c r="KPX955" s="337"/>
      <c r="KPY955" s="337"/>
      <c r="KPZ955" s="337"/>
      <c r="KQA955" s="337"/>
      <c r="KQB955" s="337"/>
      <c r="KQC955" s="337"/>
      <c r="KQD955" s="337"/>
      <c r="KQE955" s="337"/>
      <c r="KQF955" s="337"/>
      <c r="KQG955" s="337"/>
      <c r="KQH955" s="337"/>
      <c r="KQI955" s="337"/>
      <c r="KQJ955" s="337"/>
      <c r="KQK955" s="337"/>
      <c r="KQL955" s="337"/>
      <c r="KQM955" s="337"/>
      <c r="KQN955" s="337"/>
      <c r="KQO955" s="337"/>
      <c r="KQP955" s="337"/>
      <c r="KQQ955" s="337"/>
      <c r="KQR955" s="337"/>
      <c r="KQS955" s="337"/>
      <c r="KQT955" s="337"/>
      <c r="KQU955" s="337"/>
      <c r="KQV955" s="337"/>
      <c r="KQW955" s="337"/>
      <c r="KQX955" s="337"/>
      <c r="KQY955" s="337"/>
      <c r="KQZ955" s="337"/>
      <c r="KRA955" s="337"/>
      <c r="KRB955" s="337"/>
      <c r="KRC955" s="337"/>
      <c r="KRD955" s="337"/>
      <c r="KRE955" s="337"/>
      <c r="KRF955" s="337"/>
      <c r="KRG955" s="337"/>
      <c r="KRH955" s="337"/>
      <c r="KRI955" s="337"/>
      <c r="KRJ955" s="337"/>
      <c r="KRK955" s="337"/>
      <c r="KRL955" s="337"/>
      <c r="KRM955" s="337"/>
      <c r="KRN955" s="337"/>
      <c r="KRO955" s="337"/>
      <c r="KRP955" s="337"/>
      <c r="KRQ955" s="337"/>
      <c r="KRR955" s="337"/>
      <c r="KRS955" s="337"/>
      <c r="KRT955" s="337"/>
      <c r="KRU955" s="337"/>
      <c r="KRV955" s="337"/>
      <c r="KRW955" s="337"/>
      <c r="KRX955" s="337"/>
      <c r="KRY955" s="337"/>
      <c r="KRZ955" s="337"/>
      <c r="KSA955" s="337"/>
      <c r="KSB955" s="337"/>
      <c r="KSC955" s="337"/>
      <c r="KSD955" s="337"/>
      <c r="KSE955" s="337"/>
      <c r="KSF955" s="337"/>
      <c r="KSG955" s="337"/>
      <c r="KSH955" s="337"/>
      <c r="KSI955" s="337"/>
      <c r="KSJ955" s="337"/>
      <c r="KSK955" s="337"/>
      <c r="KSL955" s="337"/>
      <c r="KSM955" s="337"/>
      <c r="KSN955" s="337"/>
      <c r="KSO955" s="337"/>
      <c r="KSP955" s="337"/>
      <c r="KSQ955" s="337"/>
      <c r="KSR955" s="337"/>
      <c r="KSS955" s="337"/>
      <c r="KST955" s="337"/>
      <c r="KSU955" s="337"/>
      <c r="KSV955" s="337"/>
      <c r="KSW955" s="337"/>
      <c r="KSX955" s="337"/>
      <c r="KSY955" s="337"/>
      <c r="KSZ955" s="337"/>
      <c r="KTA955" s="337"/>
      <c r="KTB955" s="337"/>
      <c r="KTC955" s="337"/>
      <c r="KTD955" s="337"/>
      <c r="KTE955" s="337"/>
      <c r="KTF955" s="337"/>
      <c r="KTG955" s="337"/>
      <c r="KTH955" s="337"/>
      <c r="KTI955" s="337"/>
      <c r="KTJ955" s="337"/>
      <c r="KTK955" s="337"/>
      <c r="KTL955" s="337"/>
      <c r="KTM955" s="337"/>
      <c r="KTN955" s="337"/>
      <c r="KTO955" s="337"/>
      <c r="KTP955" s="337"/>
      <c r="KTQ955" s="337"/>
      <c r="KTR955" s="337"/>
      <c r="KTS955" s="337"/>
      <c r="KTT955" s="337"/>
      <c r="KTU955" s="337"/>
      <c r="KTV955" s="337"/>
      <c r="KTW955" s="337"/>
      <c r="KTX955" s="337"/>
      <c r="KTY955" s="337"/>
      <c r="KTZ955" s="337"/>
      <c r="KUA955" s="337"/>
      <c r="KUB955" s="337"/>
      <c r="KUC955" s="337"/>
      <c r="KUD955" s="337"/>
      <c r="KUE955" s="337"/>
      <c r="KUF955" s="337"/>
      <c r="KUG955" s="337"/>
      <c r="KUH955" s="337"/>
      <c r="KUI955" s="337"/>
      <c r="KUJ955" s="337"/>
      <c r="KUK955" s="337"/>
      <c r="KUL955" s="337"/>
      <c r="KUM955" s="337"/>
      <c r="KUN955" s="337"/>
      <c r="KUO955" s="337"/>
      <c r="KUP955" s="337"/>
      <c r="KUQ955" s="337"/>
      <c r="KUR955" s="337"/>
      <c r="KUS955" s="337"/>
      <c r="KUT955" s="337"/>
      <c r="KUU955" s="337"/>
      <c r="KUV955" s="337"/>
      <c r="KUW955" s="337"/>
      <c r="KUX955" s="337"/>
      <c r="KUY955" s="337"/>
      <c r="KUZ955" s="337"/>
      <c r="KVA955" s="337"/>
      <c r="KVB955" s="337"/>
      <c r="KVC955" s="337"/>
      <c r="KVD955" s="337"/>
      <c r="KVE955" s="337"/>
      <c r="KVF955" s="337"/>
      <c r="KVG955" s="337"/>
      <c r="KVH955" s="337"/>
      <c r="KVI955" s="337"/>
      <c r="KVJ955" s="337"/>
      <c r="KVK955" s="337"/>
      <c r="KVL955" s="337"/>
      <c r="KVM955" s="337"/>
      <c r="KVN955" s="337"/>
      <c r="KVO955" s="337"/>
      <c r="KVP955" s="337"/>
      <c r="KVQ955" s="337"/>
      <c r="KVR955" s="337"/>
      <c r="KVS955" s="337"/>
      <c r="KVT955" s="337"/>
      <c r="KVU955" s="337"/>
      <c r="KVV955" s="337"/>
      <c r="KVW955" s="337"/>
      <c r="KVX955" s="337"/>
      <c r="KVY955" s="337"/>
      <c r="KVZ955" s="337"/>
      <c r="KWA955" s="337"/>
      <c r="KWB955" s="337"/>
      <c r="KWC955" s="337"/>
      <c r="KWD955" s="337"/>
      <c r="KWE955" s="337"/>
      <c r="KWF955" s="337"/>
      <c r="KWG955" s="337"/>
      <c r="KWH955" s="337"/>
      <c r="KWI955" s="337"/>
      <c r="KWJ955" s="337"/>
      <c r="KWK955" s="337"/>
      <c r="KWL955" s="337"/>
      <c r="KWM955" s="337"/>
      <c r="KWN955" s="337"/>
      <c r="KWO955" s="337"/>
      <c r="KWP955" s="337"/>
      <c r="KWQ955" s="337"/>
      <c r="KWR955" s="337"/>
      <c r="KWS955" s="337"/>
      <c r="KWT955" s="337"/>
      <c r="KWU955" s="337"/>
      <c r="KWV955" s="337"/>
      <c r="KWW955" s="337"/>
      <c r="KWX955" s="337"/>
      <c r="KWY955" s="337"/>
      <c r="KWZ955" s="337"/>
      <c r="KXA955" s="337"/>
      <c r="KXB955" s="337"/>
      <c r="KXC955" s="337"/>
      <c r="KXD955" s="337"/>
      <c r="KXE955" s="337"/>
      <c r="KXF955" s="337"/>
      <c r="KXG955" s="337"/>
      <c r="KXH955" s="337"/>
      <c r="KXI955" s="337"/>
      <c r="KXJ955" s="337"/>
      <c r="KXK955" s="337"/>
      <c r="KXL955" s="337"/>
      <c r="KXM955" s="337"/>
      <c r="KXN955" s="337"/>
      <c r="KXO955" s="337"/>
      <c r="KXP955" s="337"/>
      <c r="KXQ955" s="337"/>
      <c r="KXR955" s="337"/>
      <c r="KXS955" s="337"/>
      <c r="KXT955" s="337"/>
      <c r="KXU955" s="337"/>
      <c r="KXV955" s="337"/>
      <c r="KXW955" s="337"/>
      <c r="KXX955" s="337"/>
      <c r="KXY955" s="337"/>
      <c r="KXZ955" s="337"/>
      <c r="KYA955" s="337"/>
      <c r="KYB955" s="337"/>
      <c r="KYC955" s="337"/>
      <c r="KYD955" s="337"/>
      <c r="KYE955" s="337"/>
      <c r="KYF955" s="337"/>
      <c r="KYG955" s="337"/>
      <c r="KYH955" s="337"/>
      <c r="KYI955" s="337"/>
      <c r="KYJ955" s="337"/>
      <c r="KYK955" s="337"/>
      <c r="KYL955" s="337"/>
      <c r="KYM955" s="337"/>
      <c r="KYN955" s="337"/>
      <c r="KYO955" s="337"/>
      <c r="KYP955" s="337"/>
      <c r="KYQ955" s="337"/>
      <c r="KYR955" s="337"/>
      <c r="KYS955" s="337"/>
      <c r="KYT955" s="337"/>
      <c r="KYU955" s="337"/>
      <c r="KYV955" s="337"/>
      <c r="KYW955" s="337"/>
      <c r="KYX955" s="337"/>
      <c r="KYY955" s="337"/>
      <c r="KYZ955" s="337"/>
      <c r="KZA955" s="337"/>
      <c r="KZB955" s="337"/>
      <c r="KZC955" s="337"/>
      <c r="KZD955" s="337"/>
      <c r="KZE955" s="337"/>
      <c r="KZF955" s="337"/>
      <c r="KZG955" s="337"/>
      <c r="KZH955" s="337"/>
      <c r="KZI955" s="337"/>
      <c r="KZJ955" s="337"/>
      <c r="KZK955" s="337"/>
      <c r="KZL955" s="337"/>
      <c r="KZM955" s="337"/>
      <c r="KZN955" s="337"/>
      <c r="KZO955" s="337"/>
      <c r="KZP955" s="337"/>
      <c r="KZQ955" s="337"/>
      <c r="KZR955" s="337"/>
      <c r="KZS955" s="337"/>
      <c r="KZT955" s="337"/>
      <c r="KZU955" s="337"/>
      <c r="KZV955" s="337"/>
      <c r="KZW955" s="337"/>
      <c r="KZX955" s="337"/>
      <c r="KZY955" s="337"/>
      <c r="KZZ955" s="337"/>
      <c r="LAA955" s="337"/>
      <c r="LAB955" s="337"/>
      <c r="LAC955" s="337"/>
      <c r="LAD955" s="337"/>
      <c r="LAE955" s="337"/>
      <c r="LAF955" s="337"/>
      <c r="LAG955" s="337"/>
      <c r="LAH955" s="337"/>
      <c r="LAI955" s="337"/>
      <c r="LAJ955" s="337"/>
      <c r="LAK955" s="337"/>
      <c r="LAL955" s="337"/>
      <c r="LAM955" s="337"/>
      <c r="LAN955" s="337"/>
      <c r="LAO955" s="337"/>
      <c r="LAP955" s="337"/>
      <c r="LAQ955" s="337"/>
      <c r="LAR955" s="337"/>
      <c r="LAS955" s="337"/>
      <c r="LAT955" s="337"/>
      <c r="LAU955" s="337"/>
      <c r="LAV955" s="337"/>
      <c r="LAW955" s="337"/>
      <c r="LAX955" s="337"/>
      <c r="LAY955" s="337"/>
      <c r="LAZ955" s="337"/>
      <c r="LBA955" s="337"/>
      <c r="LBB955" s="337"/>
      <c r="LBC955" s="337"/>
      <c r="LBD955" s="337"/>
      <c r="LBE955" s="337"/>
      <c r="LBF955" s="337"/>
      <c r="LBG955" s="337"/>
      <c r="LBH955" s="337"/>
      <c r="LBI955" s="337"/>
      <c r="LBJ955" s="337"/>
      <c r="LBK955" s="337"/>
      <c r="LBL955" s="337"/>
      <c r="LBM955" s="337"/>
      <c r="LBN955" s="337"/>
      <c r="LBO955" s="337"/>
      <c r="LBP955" s="337"/>
      <c r="LBQ955" s="337"/>
      <c r="LBR955" s="337"/>
      <c r="LBS955" s="337"/>
      <c r="LBT955" s="337"/>
      <c r="LBU955" s="337"/>
      <c r="LBV955" s="337"/>
      <c r="LBW955" s="337"/>
      <c r="LBX955" s="337"/>
      <c r="LBY955" s="337"/>
      <c r="LBZ955" s="337"/>
      <c r="LCA955" s="337"/>
      <c r="LCB955" s="337"/>
      <c r="LCC955" s="337"/>
      <c r="LCD955" s="337"/>
      <c r="LCE955" s="337"/>
      <c r="LCF955" s="337"/>
      <c r="LCG955" s="337"/>
      <c r="LCH955" s="337"/>
      <c r="LCI955" s="337"/>
      <c r="LCJ955" s="337"/>
      <c r="LCK955" s="337"/>
      <c r="LCL955" s="337"/>
      <c r="LCM955" s="337"/>
      <c r="LCN955" s="337"/>
      <c r="LCO955" s="337"/>
      <c r="LCP955" s="337"/>
      <c r="LCQ955" s="337"/>
      <c r="LCR955" s="337"/>
      <c r="LCS955" s="337"/>
      <c r="LCT955" s="337"/>
      <c r="LCU955" s="337"/>
      <c r="LCV955" s="337"/>
      <c r="LCW955" s="337"/>
      <c r="LCX955" s="337"/>
      <c r="LCY955" s="337"/>
      <c r="LCZ955" s="337"/>
      <c r="LDA955" s="337"/>
      <c r="LDB955" s="337"/>
      <c r="LDC955" s="337"/>
      <c r="LDD955" s="337"/>
      <c r="LDE955" s="337"/>
      <c r="LDF955" s="337"/>
      <c r="LDG955" s="337"/>
      <c r="LDH955" s="337"/>
      <c r="LDI955" s="337"/>
      <c r="LDJ955" s="337"/>
      <c r="LDK955" s="337"/>
      <c r="LDL955" s="337"/>
      <c r="LDM955" s="337"/>
      <c r="LDN955" s="337"/>
      <c r="LDO955" s="337"/>
      <c r="LDP955" s="337"/>
      <c r="LDQ955" s="337"/>
      <c r="LDR955" s="337"/>
      <c r="LDS955" s="337"/>
      <c r="LDT955" s="337"/>
      <c r="LDU955" s="337"/>
      <c r="LDV955" s="337"/>
      <c r="LDW955" s="337"/>
      <c r="LDX955" s="337"/>
      <c r="LDY955" s="337"/>
      <c r="LDZ955" s="337"/>
      <c r="LEA955" s="337"/>
      <c r="LEB955" s="337"/>
      <c r="LEC955" s="337"/>
      <c r="LED955" s="337"/>
      <c r="LEE955" s="337"/>
      <c r="LEF955" s="337"/>
      <c r="LEG955" s="337"/>
      <c r="LEH955" s="337"/>
      <c r="LEI955" s="337"/>
      <c r="LEJ955" s="337"/>
      <c r="LEK955" s="337"/>
      <c r="LEL955" s="337"/>
      <c r="LEM955" s="337"/>
      <c r="LEN955" s="337"/>
      <c r="LEO955" s="337"/>
      <c r="LEP955" s="337"/>
      <c r="LEQ955" s="337"/>
      <c r="LER955" s="337"/>
      <c r="LES955" s="337"/>
      <c r="LET955" s="337"/>
      <c r="LEU955" s="337"/>
      <c r="LEV955" s="337"/>
      <c r="LEW955" s="337"/>
      <c r="LEX955" s="337"/>
      <c r="LEY955" s="337"/>
      <c r="LEZ955" s="337"/>
      <c r="LFA955" s="337"/>
      <c r="LFB955" s="337"/>
      <c r="LFC955" s="337"/>
      <c r="LFD955" s="337"/>
      <c r="LFE955" s="337"/>
      <c r="LFF955" s="337"/>
      <c r="LFG955" s="337"/>
      <c r="LFH955" s="337"/>
      <c r="LFI955" s="337"/>
      <c r="LFJ955" s="337"/>
      <c r="LFK955" s="337"/>
      <c r="LFL955" s="337"/>
      <c r="LFM955" s="337"/>
      <c r="LFN955" s="337"/>
      <c r="LFO955" s="337"/>
      <c r="LFP955" s="337"/>
      <c r="LFQ955" s="337"/>
      <c r="LFR955" s="337"/>
      <c r="LFS955" s="337"/>
      <c r="LFT955" s="337"/>
      <c r="LFU955" s="337"/>
      <c r="LFV955" s="337"/>
      <c r="LFW955" s="337"/>
      <c r="LFX955" s="337"/>
      <c r="LFY955" s="337"/>
      <c r="LFZ955" s="337"/>
      <c r="LGA955" s="337"/>
      <c r="LGB955" s="337"/>
      <c r="LGC955" s="337"/>
      <c r="LGD955" s="337"/>
      <c r="LGE955" s="337"/>
      <c r="LGF955" s="337"/>
      <c r="LGG955" s="337"/>
      <c r="LGH955" s="337"/>
      <c r="LGI955" s="337"/>
      <c r="LGJ955" s="337"/>
      <c r="LGK955" s="337"/>
      <c r="LGL955" s="337"/>
      <c r="LGM955" s="337"/>
      <c r="LGN955" s="337"/>
      <c r="LGO955" s="337"/>
      <c r="LGP955" s="337"/>
      <c r="LGQ955" s="337"/>
      <c r="LGR955" s="337"/>
      <c r="LGS955" s="337"/>
      <c r="LGT955" s="337"/>
      <c r="LGU955" s="337"/>
      <c r="LGV955" s="337"/>
      <c r="LGW955" s="337"/>
      <c r="LGX955" s="337"/>
      <c r="LGY955" s="337"/>
      <c r="LGZ955" s="337"/>
      <c r="LHA955" s="337"/>
      <c r="LHB955" s="337"/>
      <c r="LHC955" s="337"/>
      <c r="LHD955" s="337"/>
      <c r="LHE955" s="337"/>
      <c r="LHF955" s="337"/>
      <c r="LHG955" s="337"/>
      <c r="LHH955" s="337"/>
      <c r="LHI955" s="337"/>
      <c r="LHJ955" s="337"/>
      <c r="LHK955" s="337"/>
      <c r="LHL955" s="337"/>
      <c r="LHM955" s="337"/>
      <c r="LHN955" s="337"/>
      <c r="LHO955" s="337"/>
      <c r="LHP955" s="337"/>
      <c r="LHQ955" s="337"/>
      <c r="LHR955" s="337"/>
      <c r="LHS955" s="337"/>
      <c r="LHT955" s="337"/>
      <c r="LHU955" s="337"/>
      <c r="LHV955" s="337"/>
      <c r="LHW955" s="337"/>
      <c r="LHX955" s="337"/>
      <c r="LHY955" s="337"/>
      <c r="LHZ955" s="337"/>
      <c r="LIA955" s="337"/>
      <c r="LIB955" s="337"/>
      <c r="LIC955" s="337"/>
      <c r="LID955" s="337"/>
      <c r="LIE955" s="337"/>
      <c r="LIF955" s="337"/>
      <c r="LIG955" s="337"/>
      <c r="LIH955" s="337"/>
      <c r="LII955" s="337"/>
      <c r="LIJ955" s="337"/>
      <c r="LIK955" s="337"/>
      <c r="LIL955" s="337"/>
      <c r="LIM955" s="337"/>
      <c r="LIN955" s="337"/>
      <c r="LIO955" s="337"/>
      <c r="LIP955" s="337"/>
      <c r="LIQ955" s="337"/>
      <c r="LIR955" s="337"/>
      <c r="LIS955" s="337"/>
      <c r="LIT955" s="337"/>
      <c r="LIU955" s="337"/>
      <c r="LIV955" s="337"/>
      <c r="LIW955" s="337"/>
      <c r="LIX955" s="337"/>
      <c r="LIY955" s="337"/>
      <c r="LIZ955" s="337"/>
      <c r="LJA955" s="337"/>
      <c r="LJB955" s="337"/>
      <c r="LJC955" s="337"/>
      <c r="LJD955" s="337"/>
      <c r="LJE955" s="337"/>
      <c r="LJF955" s="337"/>
      <c r="LJG955" s="337"/>
      <c r="LJH955" s="337"/>
      <c r="LJI955" s="337"/>
      <c r="LJJ955" s="337"/>
      <c r="LJK955" s="337"/>
      <c r="LJL955" s="337"/>
      <c r="LJM955" s="337"/>
      <c r="LJN955" s="337"/>
      <c r="LJO955" s="337"/>
      <c r="LJP955" s="337"/>
      <c r="LJQ955" s="337"/>
      <c r="LJR955" s="337"/>
      <c r="LJS955" s="337"/>
      <c r="LJT955" s="337"/>
      <c r="LJU955" s="337"/>
      <c r="LJV955" s="337"/>
      <c r="LJW955" s="337"/>
      <c r="LJX955" s="337"/>
      <c r="LJY955" s="337"/>
      <c r="LJZ955" s="337"/>
      <c r="LKA955" s="337"/>
      <c r="LKB955" s="337"/>
      <c r="LKC955" s="337"/>
      <c r="LKD955" s="337"/>
      <c r="LKE955" s="337"/>
      <c r="LKF955" s="337"/>
      <c r="LKG955" s="337"/>
      <c r="LKH955" s="337"/>
      <c r="LKI955" s="337"/>
      <c r="LKJ955" s="337"/>
      <c r="LKK955" s="337"/>
      <c r="LKL955" s="337"/>
      <c r="LKM955" s="337"/>
      <c r="LKN955" s="337"/>
      <c r="LKO955" s="337"/>
      <c r="LKP955" s="337"/>
      <c r="LKQ955" s="337"/>
      <c r="LKR955" s="337"/>
      <c r="LKS955" s="337"/>
      <c r="LKT955" s="337"/>
      <c r="LKU955" s="337"/>
      <c r="LKV955" s="337"/>
      <c r="LKW955" s="337"/>
      <c r="LKX955" s="337"/>
      <c r="LKY955" s="337"/>
      <c r="LKZ955" s="337"/>
      <c r="LLA955" s="337"/>
      <c r="LLB955" s="337"/>
      <c r="LLC955" s="337"/>
      <c r="LLD955" s="337"/>
      <c r="LLE955" s="337"/>
      <c r="LLF955" s="337"/>
      <c r="LLG955" s="337"/>
      <c r="LLH955" s="337"/>
      <c r="LLI955" s="337"/>
      <c r="LLJ955" s="337"/>
      <c r="LLK955" s="337"/>
      <c r="LLL955" s="337"/>
      <c r="LLM955" s="337"/>
      <c r="LLN955" s="337"/>
      <c r="LLO955" s="337"/>
      <c r="LLP955" s="337"/>
      <c r="LLQ955" s="337"/>
      <c r="LLR955" s="337"/>
      <c r="LLS955" s="337"/>
      <c r="LLT955" s="337"/>
      <c r="LLU955" s="337"/>
      <c r="LLV955" s="337"/>
      <c r="LLW955" s="337"/>
      <c r="LLX955" s="337"/>
      <c r="LLY955" s="337"/>
      <c r="LLZ955" s="337"/>
      <c r="LMA955" s="337"/>
      <c r="LMB955" s="337"/>
      <c r="LMC955" s="337"/>
      <c r="LMD955" s="337"/>
      <c r="LME955" s="337"/>
      <c r="LMF955" s="337"/>
      <c r="LMG955" s="337"/>
      <c r="LMH955" s="337"/>
      <c r="LMI955" s="337"/>
      <c r="LMJ955" s="337"/>
      <c r="LMK955" s="337"/>
      <c r="LML955" s="337"/>
      <c r="LMM955" s="337"/>
      <c r="LMN955" s="337"/>
      <c r="LMO955" s="337"/>
      <c r="LMP955" s="337"/>
      <c r="LMQ955" s="337"/>
      <c r="LMR955" s="337"/>
      <c r="LMS955" s="337"/>
      <c r="LMT955" s="337"/>
      <c r="LMU955" s="337"/>
      <c r="LMV955" s="337"/>
      <c r="LMW955" s="337"/>
      <c r="LMX955" s="337"/>
      <c r="LMY955" s="337"/>
      <c r="LMZ955" s="337"/>
      <c r="LNA955" s="337"/>
      <c r="LNB955" s="337"/>
      <c r="LNC955" s="337"/>
      <c r="LND955" s="337"/>
      <c r="LNE955" s="337"/>
      <c r="LNF955" s="337"/>
      <c r="LNG955" s="337"/>
      <c r="LNH955" s="337"/>
      <c r="LNI955" s="337"/>
      <c r="LNJ955" s="337"/>
      <c r="LNK955" s="337"/>
      <c r="LNL955" s="337"/>
      <c r="LNM955" s="337"/>
      <c r="LNN955" s="337"/>
      <c r="LNO955" s="337"/>
      <c r="LNP955" s="337"/>
      <c r="LNQ955" s="337"/>
      <c r="LNR955" s="337"/>
      <c r="LNS955" s="337"/>
      <c r="LNT955" s="337"/>
      <c r="LNU955" s="337"/>
      <c r="LNV955" s="337"/>
      <c r="LNW955" s="337"/>
      <c r="LNX955" s="337"/>
      <c r="LNY955" s="337"/>
      <c r="LNZ955" s="337"/>
      <c r="LOA955" s="337"/>
      <c r="LOB955" s="337"/>
      <c r="LOC955" s="337"/>
      <c r="LOD955" s="337"/>
      <c r="LOE955" s="337"/>
      <c r="LOF955" s="337"/>
      <c r="LOG955" s="337"/>
      <c r="LOH955" s="337"/>
      <c r="LOI955" s="337"/>
      <c r="LOJ955" s="337"/>
      <c r="LOK955" s="337"/>
      <c r="LOL955" s="337"/>
      <c r="LOM955" s="337"/>
      <c r="LON955" s="337"/>
      <c r="LOO955" s="337"/>
      <c r="LOP955" s="337"/>
      <c r="LOQ955" s="337"/>
      <c r="LOR955" s="337"/>
      <c r="LOS955" s="337"/>
      <c r="LOT955" s="337"/>
      <c r="LOU955" s="337"/>
      <c r="LOV955" s="337"/>
      <c r="LOW955" s="337"/>
      <c r="LOX955" s="337"/>
      <c r="LOY955" s="337"/>
      <c r="LOZ955" s="337"/>
      <c r="LPA955" s="337"/>
      <c r="LPB955" s="337"/>
      <c r="LPC955" s="337"/>
      <c r="LPD955" s="337"/>
      <c r="LPE955" s="337"/>
      <c r="LPF955" s="337"/>
      <c r="LPG955" s="337"/>
      <c r="LPH955" s="337"/>
      <c r="LPI955" s="337"/>
      <c r="LPJ955" s="337"/>
      <c r="LPK955" s="337"/>
      <c r="LPL955" s="337"/>
      <c r="LPM955" s="337"/>
      <c r="LPN955" s="337"/>
      <c r="LPO955" s="337"/>
      <c r="LPP955" s="337"/>
      <c r="LPQ955" s="337"/>
      <c r="LPR955" s="337"/>
      <c r="LPS955" s="337"/>
      <c r="LPT955" s="337"/>
      <c r="LPU955" s="337"/>
      <c r="LPV955" s="337"/>
      <c r="LPW955" s="337"/>
      <c r="LPX955" s="337"/>
      <c r="LPY955" s="337"/>
      <c r="LPZ955" s="337"/>
      <c r="LQA955" s="337"/>
      <c r="LQB955" s="337"/>
      <c r="LQC955" s="337"/>
      <c r="LQD955" s="337"/>
      <c r="LQE955" s="337"/>
      <c r="LQF955" s="337"/>
      <c r="LQG955" s="337"/>
      <c r="LQH955" s="337"/>
      <c r="LQI955" s="337"/>
      <c r="LQJ955" s="337"/>
      <c r="LQK955" s="337"/>
      <c r="LQL955" s="337"/>
      <c r="LQM955" s="337"/>
      <c r="LQN955" s="337"/>
      <c r="LQO955" s="337"/>
      <c r="LQP955" s="337"/>
      <c r="LQQ955" s="337"/>
      <c r="LQR955" s="337"/>
      <c r="LQS955" s="337"/>
      <c r="LQT955" s="337"/>
      <c r="LQU955" s="337"/>
      <c r="LQV955" s="337"/>
      <c r="LQW955" s="337"/>
      <c r="LQX955" s="337"/>
      <c r="LQY955" s="337"/>
      <c r="LQZ955" s="337"/>
      <c r="LRA955" s="337"/>
      <c r="LRB955" s="337"/>
      <c r="LRC955" s="337"/>
      <c r="LRD955" s="337"/>
      <c r="LRE955" s="337"/>
      <c r="LRF955" s="337"/>
      <c r="LRG955" s="337"/>
      <c r="LRH955" s="337"/>
      <c r="LRI955" s="337"/>
      <c r="LRJ955" s="337"/>
      <c r="LRK955" s="337"/>
      <c r="LRL955" s="337"/>
      <c r="LRM955" s="337"/>
      <c r="LRN955" s="337"/>
      <c r="LRO955" s="337"/>
      <c r="LRP955" s="337"/>
      <c r="LRQ955" s="337"/>
      <c r="LRR955" s="337"/>
      <c r="LRS955" s="337"/>
      <c r="LRT955" s="337"/>
      <c r="LRU955" s="337"/>
      <c r="LRV955" s="337"/>
      <c r="LRW955" s="337"/>
      <c r="LRX955" s="337"/>
      <c r="LRY955" s="337"/>
      <c r="LRZ955" s="337"/>
      <c r="LSA955" s="337"/>
      <c r="LSB955" s="337"/>
      <c r="LSC955" s="337"/>
      <c r="LSD955" s="337"/>
      <c r="LSE955" s="337"/>
      <c r="LSF955" s="337"/>
      <c r="LSG955" s="337"/>
      <c r="LSH955" s="337"/>
      <c r="LSI955" s="337"/>
      <c r="LSJ955" s="337"/>
      <c r="LSK955" s="337"/>
      <c r="LSL955" s="337"/>
      <c r="LSM955" s="337"/>
      <c r="LSN955" s="337"/>
      <c r="LSO955" s="337"/>
      <c r="LSP955" s="337"/>
      <c r="LSQ955" s="337"/>
      <c r="LSR955" s="337"/>
      <c r="LSS955" s="337"/>
      <c r="LST955" s="337"/>
      <c r="LSU955" s="337"/>
      <c r="LSV955" s="337"/>
      <c r="LSW955" s="337"/>
      <c r="LSX955" s="337"/>
      <c r="LSY955" s="337"/>
      <c r="LSZ955" s="337"/>
      <c r="LTA955" s="337"/>
      <c r="LTB955" s="337"/>
      <c r="LTC955" s="337"/>
      <c r="LTD955" s="337"/>
      <c r="LTE955" s="337"/>
      <c r="LTF955" s="337"/>
      <c r="LTG955" s="337"/>
      <c r="LTH955" s="337"/>
      <c r="LTI955" s="337"/>
      <c r="LTJ955" s="337"/>
      <c r="LTK955" s="337"/>
      <c r="LTL955" s="337"/>
      <c r="LTM955" s="337"/>
      <c r="LTN955" s="337"/>
      <c r="LTO955" s="337"/>
      <c r="LTP955" s="337"/>
      <c r="LTQ955" s="337"/>
      <c r="LTR955" s="337"/>
      <c r="LTS955" s="337"/>
      <c r="LTT955" s="337"/>
      <c r="LTU955" s="337"/>
      <c r="LTV955" s="337"/>
      <c r="LTW955" s="337"/>
      <c r="LTX955" s="337"/>
      <c r="LTY955" s="337"/>
      <c r="LTZ955" s="337"/>
      <c r="LUA955" s="337"/>
      <c r="LUB955" s="337"/>
      <c r="LUC955" s="337"/>
      <c r="LUD955" s="337"/>
      <c r="LUE955" s="337"/>
      <c r="LUF955" s="337"/>
      <c r="LUG955" s="337"/>
      <c r="LUH955" s="337"/>
      <c r="LUI955" s="337"/>
      <c r="LUJ955" s="337"/>
      <c r="LUK955" s="337"/>
      <c r="LUL955" s="337"/>
      <c r="LUM955" s="337"/>
      <c r="LUN955" s="337"/>
      <c r="LUO955" s="337"/>
      <c r="LUP955" s="337"/>
      <c r="LUQ955" s="337"/>
      <c r="LUR955" s="337"/>
      <c r="LUS955" s="337"/>
      <c r="LUT955" s="337"/>
      <c r="LUU955" s="337"/>
      <c r="LUV955" s="337"/>
      <c r="LUW955" s="337"/>
      <c r="LUX955" s="337"/>
      <c r="LUY955" s="337"/>
      <c r="LUZ955" s="337"/>
      <c r="LVA955" s="337"/>
      <c r="LVB955" s="337"/>
      <c r="LVC955" s="337"/>
      <c r="LVD955" s="337"/>
      <c r="LVE955" s="337"/>
      <c r="LVF955" s="337"/>
      <c r="LVG955" s="337"/>
      <c r="LVH955" s="337"/>
      <c r="LVI955" s="337"/>
      <c r="LVJ955" s="337"/>
      <c r="LVK955" s="337"/>
      <c r="LVL955" s="337"/>
      <c r="LVM955" s="337"/>
      <c r="LVN955" s="337"/>
      <c r="LVO955" s="337"/>
      <c r="LVP955" s="337"/>
      <c r="LVQ955" s="337"/>
      <c r="LVR955" s="337"/>
      <c r="LVS955" s="337"/>
      <c r="LVT955" s="337"/>
      <c r="LVU955" s="337"/>
      <c r="LVV955" s="337"/>
      <c r="LVW955" s="337"/>
      <c r="LVX955" s="337"/>
      <c r="LVY955" s="337"/>
      <c r="LVZ955" s="337"/>
      <c r="LWA955" s="337"/>
      <c r="LWB955" s="337"/>
      <c r="LWC955" s="337"/>
      <c r="LWD955" s="337"/>
      <c r="LWE955" s="337"/>
      <c r="LWF955" s="337"/>
      <c r="LWG955" s="337"/>
      <c r="LWH955" s="337"/>
      <c r="LWI955" s="337"/>
      <c r="LWJ955" s="337"/>
      <c r="LWK955" s="337"/>
      <c r="LWL955" s="337"/>
      <c r="LWM955" s="337"/>
      <c r="LWN955" s="337"/>
      <c r="LWO955" s="337"/>
      <c r="LWP955" s="337"/>
      <c r="LWQ955" s="337"/>
      <c r="LWR955" s="337"/>
      <c r="LWS955" s="337"/>
      <c r="LWT955" s="337"/>
      <c r="LWU955" s="337"/>
      <c r="LWV955" s="337"/>
      <c r="LWW955" s="337"/>
      <c r="LWX955" s="337"/>
      <c r="LWY955" s="337"/>
      <c r="LWZ955" s="337"/>
      <c r="LXA955" s="337"/>
      <c r="LXB955" s="337"/>
      <c r="LXC955" s="337"/>
      <c r="LXD955" s="337"/>
      <c r="LXE955" s="337"/>
      <c r="LXF955" s="337"/>
      <c r="LXG955" s="337"/>
      <c r="LXH955" s="337"/>
      <c r="LXI955" s="337"/>
      <c r="LXJ955" s="337"/>
      <c r="LXK955" s="337"/>
      <c r="LXL955" s="337"/>
      <c r="LXM955" s="337"/>
      <c r="LXN955" s="337"/>
      <c r="LXO955" s="337"/>
      <c r="LXP955" s="337"/>
      <c r="LXQ955" s="337"/>
      <c r="LXR955" s="337"/>
      <c r="LXS955" s="337"/>
      <c r="LXT955" s="337"/>
      <c r="LXU955" s="337"/>
      <c r="LXV955" s="337"/>
      <c r="LXW955" s="337"/>
      <c r="LXX955" s="337"/>
      <c r="LXY955" s="337"/>
      <c r="LXZ955" s="337"/>
      <c r="LYA955" s="337"/>
      <c r="LYB955" s="337"/>
      <c r="LYC955" s="337"/>
      <c r="LYD955" s="337"/>
      <c r="LYE955" s="337"/>
      <c r="LYF955" s="337"/>
      <c r="LYG955" s="337"/>
      <c r="LYH955" s="337"/>
      <c r="LYI955" s="337"/>
      <c r="LYJ955" s="337"/>
      <c r="LYK955" s="337"/>
      <c r="LYL955" s="337"/>
      <c r="LYM955" s="337"/>
      <c r="LYN955" s="337"/>
      <c r="LYO955" s="337"/>
      <c r="LYP955" s="337"/>
      <c r="LYQ955" s="337"/>
      <c r="LYR955" s="337"/>
      <c r="LYS955" s="337"/>
      <c r="LYT955" s="337"/>
      <c r="LYU955" s="337"/>
      <c r="LYV955" s="337"/>
      <c r="LYW955" s="337"/>
      <c r="LYX955" s="337"/>
      <c r="LYY955" s="337"/>
      <c r="LYZ955" s="337"/>
      <c r="LZA955" s="337"/>
      <c r="LZB955" s="337"/>
      <c r="LZC955" s="337"/>
      <c r="LZD955" s="337"/>
      <c r="LZE955" s="337"/>
      <c r="LZF955" s="337"/>
      <c r="LZG955" s="337"/>
      <c r="LZH955" s="337"/>
      <c r="LZI955" s="337"/>
      <c r="LZJ955" s="337"/>
      <c r="LZK955" s="337"/>
      <c r="LZL955" s="337"/>
      <c r="LZM955" s="337"/>
      <c r="LZN955" s="337"/>
      <c r="LZO955" s="337"/>
      <c r="LZP955" s="337"/>
      <c r="LZQ955" s="337"/>
      <c r="LZR955" s="337"/>
      <c r="LZS955" s="337"/>
      <c r="LZT955" s="337"/>
      <c r="LZU955" s="337"/>
      <c r="LZV955" s="337"/>
      <c r="LZW955" s="337"/>
      <c r="LZX955" s="337"/>
      <c r="LZY955" s="337"/>
      <c r="LZZ955" s="337"/>
      <c r="MAA955" s="337"/>
      <c r="MAB955" s="337"/>
      <c r="MAC955" s="337"/>
      <c r="MAD955" s="337"/>
      <c r="MAE955" s="337"/>
      <c r="MAF955" s="337"/>
      <c r="MAG955" s="337"/>
      <c r="MAH955" s="337"/>
      <c r="MAI955" s="337"/>
      <c r="MAJ955" s="337"/>
      <c r="MAK955" s="337"/>
      <c r="MAL955" s="337"/>
      <c r="MAM955" s="337"/>
      <c r="MAN955" s="337"/>
      <c r="MAO955" s="337"/>
      <c r="MAP955" s="337"/>
      <c r="MAQ955" s="337"/>
      <c r="MAR955" s="337"/>
      <c r="MAS955" s="337"/>
      <c r="MAT955" s="337"/>
      <c r="MAU955" s="337"/>
      <c r="MAV955" s="337"/>
      <c r="MAW955" s="337"/>
      <c r="MAX955" s="337"/>
      <c r="MAY955" s="337"/>
      <c r="MAZ955" s="337"/>
      <c r="MBA955" s="337"/>
      <c r="MBB955" s="337"/>
      <c r="MBC955" s="337"/>
      <c r="MBD955" s="337"/>
      <c r="MBE955" s="337"/>
      <c r="MBF955" s="337"/>
      <c r="MBG955" s="337"/>
      <c r="MBH955" s="337"/>
      <c r="MBI955" s="337"/>
      <c r="MBJ955" s="337"/>
      <c r="MBK955" s="337"/>
      <c r="MBL955" s="337"/>
      <c r="MBM955" s="337"/>
      <c r="MBN955" s="337"/>
      <c r="MBO955" s="337"/>
      <c r="MBP955" s="337"/>
      <c r="MBQ955" s="337"/>
      <c r="MBR955" s="337"/>
      <c r="MBS955" s="337"/>
      <c r="MBT955" s="337"/>
      <c r="MBU955" s="337"/>
      <c r="MBV955" s="337"/>
      <c r="MBW955" s="337"/>
      <c r="MBX955" s="337"/>
      <c r="MBY955" s="337"/>
      <c r="MBZ955" s="337"/>
      <c r="MCA955" s="337"/>
      <c r="MCB955" s="337"/>
      <c r="MCC955" s="337"/>
      <c r="MCD955" s="337"/>
      <c r="MCE955" s="337"/>
      <c r="MCF955" s="337"/>
      <c r="MCG955" s="337"/>
      <c r="MCH955" s="337"/>
      <c r="MCI955" s="337"/>
      <c r="MCJ955" s="337"/>
      <c r="MCK955" s="337"/>
      <c r="MCL955" s="337"/>
      <c r="MCM955" s="337"/>
      <c r="MCN955" s="337"/>
      <c r="MCO955" s="337"/>
      <c r="MCP955" s="337"/>
      <c r="MCQ955" s="337"/>
      <c r="MCR955" s="337"/>
      <c r="MCS955" s="337"/>
      <c r="MCT955" s="337"/>
      <c r="MCU955" s="337"/>
      <c r="MCV955" s="337"/>
      <c r="MCW955" s="337"/>
      <c r="MCX955" s="337"/>
      <c r="MCY955" s="337"/>
      <c r="MCZ955" s="337"/>
      <c r="MDA955" s="337"/>
      <c r="MDB955" s="337"/>
      <c r="MDC955" s="337"/>
      <c r="MDD955" s="337"/>
      <c r="MDE955" s="337"/>
      <c r="MDF955" s="337"/>
      <c r="MDG955" s="337"/>
      <c r="MDH955" s="337"/>
      <c r="MDI955" s="337"/>
      <c r="MDJ955" s="337"/>
      <c r="MDK955" s="337"/>
      <c r="MDL955" s="337"/>
      <c r="MDM955" s="337"/>
      <c r="MDN955" s="337"/>
      <c r="MDO955" s="337"/>
      <c r="MDP955" s="337"/>
      <c r="MDQ955" s="337"/>
      <c r="MDR955" s="337"/>
      <c r="MDS955" s="337"/>
      <c r="MDT955" s="337"/>
      <c r="MDU955" s="337"/>
      <c r="MDV955" s="337"/>
      <c r="MDW955" s="337"/>
      <c r="MDX955" s="337"/>
      <c r="MDY955" s="337"/>
      <c r="MDZ955" s="337"/>
      <c r="MEA955" s="337"/>
      <c r="MEB955" s="337"/>
      <c r="MEC955" s="337"/>
      <c r="MED955" s="337"/>
      <c r="MEE955" s="337"/>
      <c r="MEF955" s="337"/>
      <c r="MEG955" s="337"/>
      <c r="MEH955" s="337"/>
      <c r="MEI955" s="337"/>
      <c r="MEJ955" s="337"/>
      <c r="MEK955" s="337"/>
      <c r="MEL955" s="337"/>
      <c r="MEM955" s="337"/>
      <c r="MEN955" s="337"/>
      <c r="MEO955" s="337"/>
      <c r="MEP955" s="337"/>
      <c r="MEQ955" s="337"/>
      <c r="MER955" s="337"/>
      <c r="MES955" s="337"/>
      <c r="MET955" s="337"/>
      <c r="MEU955" s="337"/>
      <c r="MEV955" s="337"/>
      <c r="MEW955" s="337"/>
      <c r="MEX955" s="337"/>
      <c r="MEY955" s="337"/>
      <c r="MEZ955" s="337"/>
      <c r="MFA955" s="337"/>
      <c r="MFB955" s="337"/>
      <c r="MFC955" s="337"/>
      <c r="MFD955" s="337"/>
      <c r="MFE955" s="337"/>
      <c r="MFF955" s="337"/>
      <c r="MFG955" s="337"/>
      <c r="MFH955" s="337"/>
      <c r="MFI955" s="337"/>
      <c r="MFJ955" s="337"/>
      <c r="MFK955" s="337"/>
      <c r="MFL955" s="337"/>
      <c r="MFM955" s="337"/>
      <c r="MFN955" s="337"/>
      <c r="MFO955" s="337"/>
      <c r="MFP955" s="337"/>
      <c r="MFQ955" s="337"/>
      <c r="MFR955" s="337"/>
      <c r="MFS955" s="337"/>
      <c r="MFT955" s="337"/>
      <c r="MFU955" s="337"/>
      <c r="MFV955" s="337"/>
      <c r="MFW955" s="337"/>
      <c r="MFX955" s="337"/>
      <c r="MFY955" s="337"/>
      <c r="MFZ955" s="337"/>
      <c r="MGA955" s="337"/>
      <c r="MGB955" s="337"/>
      <c r="MGC955" s="337"/>
      <c r="MGD955" s="337"/>
      <c r="MGE955" s="337"/>
      <c r="MGF955" s="337"/>
      <c r="MGG955" s="337"/>
      <c r="MGH955" s="337"/>
      <c r="MGI955" s="337"/>
      <c r="MGJ955" s="337"/>
      <c r="MGK955" s="337"/>
      <c r="MGL955" s="337"/>
      <c r="MGM955" s="337"/>
      <c r="MGN955" s="337"/>
      <c r="MGO955" s="337"/>
      <c r="MGP955" s="337"/>
      <c r="MGQ955" s="337"/>
      <c r="MGR955" s="337"/>
      <c r="MGS955" s="337"/>
      <c r="MGT955" s="337"/>
      <c r="MGU955" s="337"/>
      <c r="MGV955" s="337"/>
      <c r="MGW955" s="337"/>
      <c r="MGX955" s="337"/>
      <c r="MGY955" s="337"/>
      <c r="MGZ955" s="337"/>
      <c r="MHA955" s="337"/>
      <c r="MHB955" s="337"/>
      <c r="MHC955" s="337"/>
      <c r="MHD955" s="337"/>
      <c r="MHE955" s="337"/>
      <c r="MHF955" s="337"/>
      <c r="MHG955" s="337"/>
      <c r="MHH955" s="337"/>
      <c r="MHI955" s="337"/>
      <c r="MHJ955" s="337"/>
      <c r="MHK955" s="337"/>
      <c r="MHL955" s="337"/>
      <c r="MHM955" s="337"/>
      <c r="MHN955" s="337"/>
      <c r="MHO955" s="337"/>
      <c r="MHP955" s="337"/>
      <c r="MHQ955" s="337"/>
      <c r="MHR955" s="337"/>
      <c r="MHS955" s="337"/>
      <c r="MHT955" s="337"/>
      <c r="MHU955" s="337"/>
      <c r="MHV955" s="337"/>
      <c r="MHW955" s="337"/>
      <c r="MHX955" s="337"/>
      <c r="MHY955" s="337"/>
      <c r="MHZ955" s="337"/>
      <c r="MIA955" s="337"/>
      <c r="MIB955" s="337"/>
      <c r="MIC955" s="337"/>
      <c r="MID955" s="337"/>
      <c r="MIE955" s="337"/>
      <c r="MIF955" s="337"/>
      <c r="MIG955" s="337"/>
      <c r="MIH955" s="337"/>
      <c r="MII955" s="337"/>
      <c r="MIJ955" s="337"/>
      <c r="MIK955" s="337"/>
      <c r="MIL955" s="337"/>
      <c r="MIM955" s="337"/>
      <c r="MIN955" s="337"/>
      <c r="MIO955" s="337"/>
      <c r="MIP955" s="337"/>
      <c r="MIQ955" s="337"/>
      <c r="MIR955" s="337"/>
      <c r="MIS955" s="337"/>
      <c r="MIT955" s="337"/>
      <c r="MIU955" s="337"/>
      <c r="MIV955" s="337"/>
      <c r="MIW955" s="337"/>
      <c r="MIX955" s="337"/>
      <c r="MIY955" s="337"/>
      <c r="MIZ955" s="337"/>
      <c r="MJA955" s="337"/>
      <c r="MJB955" s="337"/>
      <c r="MJC955" s="337"/>
      <c r="MJD955" s="337"/>
      <c r="MJE955" s="337"/>
      <c r="MJF955" s="337"/>
      <c r="MJG955" s="337"/>
      <c r="MJH955" s="337"/>
      <c r="MJI955" s="337"/>
      <c r="MJJ955" s="337"/>
      <c r="MJK955" s="337"/>
      <c r="MJL955" s="337"/>
      <c r="MJM955" s="337"/>
      <c r="MJN955" s="337"/>
      <c r="MJO955" s="337"/>
      <c r="MJP955" s="337"/>
      <c r="MJQ955" s="337"/>
      <c r="MJR955" s="337"/>
      <c r="MJS955" s="337"/>
      <c r="MJT955" s="337"/>
      <c r="MJU955" s="337"/>
      <c r="MJV955" s="337"/>
      <c r="MJW955" s="337"/>
      <c r="MJX955" s="337"/>
      <c r="MJY955" s="337"/>
      <c r="MJZ955" s="337"/>
      <c r="MKA955" s="337"/>
      <c r="MKB955" s="337"/>
      <c r="MKC955" s="337"/>
      <c r="MKD955" s="337"/>
      <c r="MKE955" s="337"/>
      <c r="MKF955" s="337"/>
      <c r="MKG955" s="337"/>
      <c r="MKH955" s="337"/>
      <c r="MKI955" s="337"/>
      <c r="MKJ955" s="337"/>
      <c r="MKK955" s="337"/>
      <c r="MKL955" s="337"/>
      <c r="MKM955" s="337"/>
      <c r="MKN955" s="337"/>
      <c r="MKO955" s="337"/>
      <c r="MKP955" s="337"/>
      <c r="MKQ955" s="337"/>
      <c r="MKR955" s="337"/>
      <c r="MKS955" s="337"/>
      <c r="MKT955" s="337"/>
      <c r="MKU955" s="337"/>
      <c r="MKV955" s="337"/>
      <c r="MKW955" s="337"/>
      <c r="MKX955" s="337"/>
      <c r="MKY955" s="337"/>
      <c r="MKZ955" s="337"/>
      <c r="MLA955" s="337"/>
      <c r="MLB955" s="337"/>
      <c r="MLC955" s="337"/>
      <c r="MLD955" s="337"/>
      <c r="MLE955" s="337"/>
      <c r="MLF955" s="337"/>
      <c r="MLG955" s="337"/>
      <c r="MLH955" s="337"/>
      <c r="MLI955" s="337"/>
      <c r="MLJ955" s="337"/>
      <c r="MLK955" s="337"/>
      <c r="MLL955" s="337"/>
      <c r="MLM955" s="337"/>
      <c r="MLN955" s="337"/>
      <c r="MLO955" s="337"/>
      <c r="MLP955" s="337"/>
      <c r="MLQ955" s="337"/>
      <c r="MLR955" s="337"/>
      <c r="MLS955" s="337"/>
      <c r="MLT955" s="337"/>
      <c r="MLU955" s="337"/>
      <c r="MLV955" s="337"/>
      <c r="MLW955" s="337"/>
      <c r="MLX955" s="337"/>
      <c r="MLY955" s="337"/>
      <c r="MLZ955" s="337"/>
      <c r="MMA955" s="337"/>
      <c r="MMB955" s="337"/>
      <c r="MMC955" s="337"/>
      <c r="MMD955" s="337"/>
      <c r="MME955" s="337"/>
      <c r="MMF955" s="337"/>
      <c r="MMG955" s="337"/>
      <c r="MMH955" s="337"/>
      <c r="MMI955" s="337"/>
      <c r="MMJ955" s="337"/>
      <c r="MMK955" s="337"/>
      <c r="MML955" s="337"/>
      <c r="MMM955" s="337"/>
      <c r="MMN955" s="337"/>
      <c r="MMO955" s="337"/>
      <c r="MMP955" s="337"/>
      <c r="MMQ955" s="337"/>
      <c r="MMR955" s="337"/>
      <c r="MMS955" s="337"/>
      <c r="MMT955" s="337"/>
      <c r="MMU955" s="337"/>
      <c r="MMV955" s="337"/>
      <c r="MMW955" s="337"/>
      <c r="MMX955" s="337"/>
      <c r="MMY955" s="337"/>
      <c r="MMZ955" s="337"/>
      <c r="MNA955" s="337"/>
      <c r="MNB955" s="337"/>
      <c r="MNC955" s="337"/>
      <c r="MND955" s="337"/>
      <c r="MNE955" s="337"/>
      <c r="MNF955" s="337"/>
      <c r="MNG955" s="337"/>
      <c r="MNH955" s="337"/>
      <c r="MNI955" s="337"/>
      <c r="MNJ955" s="337"/>
      <c r="MNK955" s="337"/>
      <c r="MNL955" s="337"/>
      <c r="MNM955" s="337"/>
      <c r="MNN955" s="337"/>
      <c r="MNO955" s="337"/>
      <c r="MNP955" s="337"/>
      <c r="MNQ955" s="337"/>
      <c r="MNR955" s="337"/>
      <c r="MNS955" s="337"/>
      <c r="MNT955" s="337"/>
      <c r="MNU955" s="337"/>
      <c r="MNV955" s="337"/>
      <c r="MNW955" s="337"/>
      <c r="MNX955" s="337"/>
      <c r="MNY955" s="337"/>
      <c r="MNZ955" s="337"/>
      <c r="MOA955" s="337"/>
      <c r="MOB955" s="337"/>
      <c r="MOC955" s="337"/>
      <c r="MOD955" s="337"/>
      <c r="MOE955" s="337"/>
      <c r="MOF955" s="337"/>
      <c r="MOG955" s="337"/>
      <c r="MOH955" s="337"/>
      <c r="MOI955" s="337"/>
      <c r="MOJ955" s="337"/>
      <c r="MOK955" s="337"/>
      <c r="MOL955" s="337"/>
      <c r="MOM955" s="337"/>
      <c r="MON955" s="337"/>
      <c r="MOO955" s="337"/>
      <c r="MOP955" s="337"/>
      <c r="MOQ955" s="337"/>
      <c r="MOR955" s="337"/>
      <c r="MOS955" s="337"/>
      <c r="MOT955" s="337"/>
      <c r="MOU955" s="337"/>
      <c r="MOV955" s="337"/>
      <c r="MOW955" s="337"/>
      <c r="MOX955" s="337"/>
      <c r="MOY955" s="337"/>
      <c r="MOZ955" s="337"/>
      <c r="MPA955" s="337"/>
      <c r="MPB955" s="337"/>
      <c r="MPC955" s="337"/>
      <c r="MPD955" s="337"/>
      <c r="MPE955" s="337"/>
      <c r="MPF955" s="337"/>
      <c r="MPG955" s="337"/>
      <c r="MPH955" s="337"/>
      <c r="MPI955" s="337"/>
      <c r="MPJ955" s="337"/>
      <c r="MPK955" s="337"/>
      <c r="MPL955" s="337"/>
      <c r="MPM955" s="337"/>
      <c r="MPN955" s="337"/>
      <c r="MPO955" s="337"/>
      <c r="MPP955" s="337"/>
      <c r="MPQ955" s="337"/>
      <c r="MPR955" s="337"/>
      <c r="MPS955" s="337"/>
      <c r="MPT955" s="337"/>
      <c r="MPU955" s="337"/>
      <c r="MPV955" s="337"/>
      <c r="MPW955" s="337"/>
      <c r="MPX955" s="337"/>
      <c r="MPY955" s="337"/>
      <c r="MPZ955" s="337"/>
      <c r="MQA955" s="337"/>
      <c r="MQB955" s="337"/>
      <c r="MQC955" s="337"/>
      <c r="MQD955" s="337"/>
      <c r="MQE955" s="337"/>
      <c r="MQF955" s="337"/>
      <c r="MQG955" s="337"/>
      <c r="MQH955" s="337"/>
      <c r="MQI955" s="337"/>
      <c r="MQJ955" s="337"/>
      <c r="MQK955" s="337"/>
      <c r="MQL955" s="337"/>
      <c r="MQM955" s="337"/>
      <c r="MQN955" s="337"/>
      <c r="MQO955" s="337"/>
      <c r="MQP955" s="337"/>
      <c r="MQQ955" s="337"/>
      <c r="MQR955" s="337"/>
      <c r="MQS955" s="337"/>
      <c r="MQT955" s="337"/>
      <c r="MQU955" s="337"/>
      <c r="MQV955" s="337"/>
      <c r="MQW955" s="337"/>
      <c r="MQX955" s="337"/>
      <c r="MQY955" s="337"/>
      <c r="MQZ955" s="337"/>
      <c r="MRA955" s="337"/>
      <c r="MRB955" s="337"/>
      <c r="MRC955" s="337"/>
      <c r="MRD955" s="337"/>
      <c r="MRE955" s="337"/>
      <c r="MRF955" s="337"/>
      <c r="MRG955" s="337"/>
      <c r="MRH955" s="337"/>
      <c r="MRI955" s="337"/>
      <c r="MRJ955" s="337"/>
      <c r="MRK955" s="337"/>
      <c r="MRL955" s="337"/>
      <c r="MRM955" s="337"/>
      <c r="MRN955" s="337"/>
      <c r="MRO955" s="337"/>
      <c r="MRP955" s="337"/>
      <c r="MRQ955" s="337"/>
      <c r="MRR955" s="337"/>
      <c r="MRS955" s="337"/>
      <c r="MRT955" s="337"/>
      <c r="MRU955" s="337"/>
      <c r="MRV955" s="337"/>
      <c r="MRW955" s="337"/>
      <c r="MRX955" s="337"/>
      <c r="MRY955" s="337"/>
      <c r="MRZ955" s="337"/>
      <c r="MSA955" s="337"/>
      <c r="MSB955" s="337"/>
      <c r="MSC955" s="337"/>
      <c r="MSD955" s="337"/>
      <c r="MSE955" s="337"/>
      <c r="MSF955" s="337"/>
      <c r="MSG955" s="337"/>
      <c r="MSH955" s="337"/>
      <c r="MSI955" s="337"/>
      <c r="MSJ955" s="337"/>
      <c r="MSK955" s="337"/>
      <c r="MSL955" s="337"/>
      <c r="MSM955" s="337"/>
      <c r="MSN955" s="337"/>
      <c r="MSO955" s="337"/>
      <c r="MSP955" s="337"/>
      <c r="MSQ955" s="337"/>
      <c r="MSR955" s="337"/>
      <c r="MSS955" s="337"/>
      <c r="MST955" s="337"/>
      <c r="MSU955" s="337"/>
      <c r="MSV955" s="337"/>
      <c r="MSW955" s="337"/>
      <c r="MSX955" s="337"/>
      <c r="MSY955" s="337"/>
      <c r="MSZ955" s="337"/>
      <c r="MTA955" s="337"/>
      <c r="MTB955" s="337"/>
      <c r="MTC955" s="337"/>
      <c r="MTD955" s="337"/>
      <c r="MTE955" s="337"/>
      <c r="MTF955" s="337"/>
      <c r="MTG955" s="337"/>
      <c r="MTH955" s="337"/>
      <c r="MTI955" s="337"/>
      <c r="MTJ955" s="337"/>
      <c r="MTK955" s="337"/>
      <c r="MTL955" s="337"/>
      <c r="MTM955" s="337"/>
      <c r="MTN955" s="337"/>
      <c r="MTO955" s="337"/>
      <c r="MTP955" s="337"/>
      <c r="MTQ955" s="337"/>
      <c r="MTR955" s="337"/>
      <c r="MTS955" s="337"/>
      <c r="MTT955" s="337"/>
      <c r="MTU955" s="337"/>
      <c r="MTV955" s="337"/>
      <c r="MTW955" s="337"/>
      <c r="MTX955" s="337"/>
      <c r="MTY955" s="337"/>
      <c r="MTZ955" s="337"/>
      <c r="MUA955" s="337"/>
      <c r="MUB955" s="337"/>
      <c r="MUC955" s="337"/>
      <c r="MUD955" s="337"/>
      <c r="MUE955" s="337"/>
      <c r="MUF955" s="337"/>
      <c r="MUG955" s="337"/>
      <c r="MUH955" s="337"/>
      <c r="MUI955" s="337"/>
      <c r="MUJ955" s="337"/>
      <c r="MUK955" s="337"/>
      <c r="MUL955" s="337"/>
      <c r="MUM955" s="337"/>
      <c r="MUN955" s="337"/>
      <c r="MUO955" s="337"/>
      <c r="MUP955" s="337"/>
      <c r="MUQ955" s="337"/>
      <c r="MUR955" s="337"/>
      <c r="MUS955" s="337"/>
      <c r="MUT955" s="337"/>
      <c r="MUU955" s="337"/>
      <c r="MUV955" s="337"/>
      <c r="MUW955" s="337"/>
      <c r="MUX955" s="337"/>
      <c r="MUY955" s="337"/>
      <c r="MUZ955" s="337"/>
      <c r="MVA955" s="337"/>
      <c r="MVB955" s="337"/>
      <c r="MVC955" s="337"/>
      <c r="MVD955" s="337"/>
      <c r="MVE955" s="337"/>
      <c r="MVF955" s="337"/>
      <c r="MVG955" s="337"/>
      <c r="MVH955" s="337"/>
      <c r="MVI955" s="337"/>
      <c r="MVJ955" s="337"/>
      <c r="MVK955" s="337"/>
      <c r="MVL955" s="337"/>
      <c r="MVM955" s="337"/>
      <c r="MVN955" s="337"/>
      <c r="MVO955" s="337"/>
      <c r="MVP955" s="337"/>
      <c r="MVQ955" s="337"/>
      <c r="MVR955" s="337"/>
      <c r="MVS955" s="337"/>
      <c r="MVT955" s="337"/>
      <c r="MVU955" s="337"/>
      <c r="MVV955" s="337"/>
      <c r="MVW955" s="337"/>
      <c r="MVX955" s="337"/>
      <c r="MVY955" s="337"/>
      <c r="MVZ955" s="337"/>
      <c r="MWA955" s="337"/>
      <c r="MWB955" s="337"/>
      <c r="MWC955" s="337"/>
      <c r="MWD955" s="337"/>
      <c r="MWE955" s="337"/>
      <c r="MWF955" s="337"/>
      <c r="MWG955" s="337"/>
      <c r="MWH955" s="337"/>
      <c r="MWI955" s="337"/>
      <c r="MWJ955" s="337"/>
      <c r="MWK955" s="337"/>
      <c r="MWL955" s="337"/>
      <c r="MWM955" s="337"/>
      <c r="MWN955" s="337"/>
      <c r="MWO955" s="337"/>
      <c r="MWP955" s="337"/>
      <c r="MWQ955" s="337"/>
      <c r="MWR955" s="337"/>
      <c r="MWS955" s="337"/>
      <c r="MWT955" s="337"/>
      <c r="MWU955" s="337"/>
      <c r="MWV955" s="337"/>
      <c r="MWW955" s="337"/>
      <c r="MWX955" s="337"/>
      <c r="MWY955" s="337"/>
      <c r="MWZ955" s="337"/>
      <c r="MXA955" s="337"/>
      <c r="MXB955" s="337"/>
      <c r="MXC955" s="337"/>
      <c r="MXD955" s="337"/>
      <c r="MXE955" s="337"/>
      <c r="MXF955" s="337"/>
      <c r="MXG955" s="337"/>
      <c r="MXH955" s="337"/>
      <c r="MXI955" s="337"/>
      <c r="MXJ955" s="337"/>
      <c r="MXK955" s="337"/>
      <c r="MXL955" s="337"/>
      <c r="MXM955" s="337"/>
      <c r="MXN955" s="337"/>
      <c r="MXO955" s="337"/>
      <c r="MXP955" s="337"/>
      <c r="MXQ955" s="337"/>
      <c r="MXR955" s="337"/>
      <c r="MXS955" s="337"/>
      <c r="MXT955" s="337"/>
      <c r="MXU955" s="337"/>
      <c r="MXV955" s="337"/>
      <c r="MXW955" s="337"/>
      <c r="MXX955" s="337"/>
      <c r="MXY955" s="337"/>
      <c r="MXZ955" s="337"/>
      <c r="MYA955" s="337"/>
      <c r="MYB955" s="337"/>
      <c r="MYC955" s="337"/>
      <c r="MYD955" s="337"/>
      <c r="MYE955" s="337"/>
      <c r="MYF955" s="337"/>
      <c r="MYG955" s="337"/>
      <c r="MYH955" s="337"/>
      <c r="MYI955" s="337"/>
      <c r="MYJ955" s="337"/>
      <c r="MYK955" s="337"/>
      <c r="MYL955" s="337"/>
      <c r="MYM955" s="337"/>
      <c r="MYN955" s="337"/>
      <c r="MYO955" s="337"/>
      <c r="MYP955" s="337"/>
      <c r="MYQ955" s="337"/>
      <c r="MYR955" s="337"/>
      <c r="MYS955" s="337"/>
      <c r="MYT955" s="337"/>
      <c r="MYU955" s="337"/>
      <c r="MYV955" s="337"/>
      <c r="MYW955" s="337"/>
      <c r="MYX955" s="337"/>
      <c r="MYY955" s="337"/>
      <c r="MYZ955" s="337"/>
      <c r="MZA955" s="337"/>
      <c r="MZB955" s="337"/>
      <c r="MZC955" s="337"/>
      <c r="MZD955" s="337"/>
      <c r="MZE955" s="337"/>
      <c r="MZF955" s="337"/>
      <c r="MZG955" s="337"/>
      <c r="MZH955" s="337"/>
      <c r="MZI955" s="337"/>
      <c r="MZJ955" s="337"/>
      <c r="MZK955" s="337"/>
      <c r="MZL955" s="337"/>
      <c r="MZM955" s="337"/>
      <c r="MZN955" s="337"/>
      <c r="MZO955" s="337"/>
      <c r="MZP955" s="337"/>
      <c r="MZQ955" s="337"/>
      <c r="MZR955" s="337"/>
      <c r="MZS955" s="337"/>
      <c r="MZT955" s="337"/>
      <c r="MZU955" s="337"/>
      <c r="MZV955" s="337"/>
      <c r="MZW955" s="337"/>
      <c r="MZX955" s="337"/>
      <c r="MZY955" s="337"/>
      <c r="MZZ955" s="337"/>
      <c r="NAA955" s="337"/>
      <c r="NAB955" s="337"/>
      <c r="NAC955" s="337"/>
      <c r="NAD955" s="337"/>
      <c r="NAE955" s="337"/>
      <c r="NAF955" s="337"/>
      <c r="NAG955" s="337"/>
      <c r="NAH955" s="337"/>
      <c r="NAI955" s="337"/>
      <c r="NAJ955" s="337"/>
      <c r="NAK955" s="337"/>
      <c r="NAL955" s="337"/>
      <c r="NAM955" s="337"/>
      <c r="NAN955" s="337"/>
      <c r="NAO955" s="337"/>
      <c r="NAP955" s="337"/>
      <c r="NAQ955" s="337"/>
      <c r="NAR955" s="337"/>
      <c r="NAS955" s="337"/>
      <c r="NAT955" s="337"/>
      <c r="NAU955" s="337"/>
      <c r="NAV955" s="337"/>
      <c r="NAW955" s="337"/>
      <c r="NAX955" s="337"/>
      <c r="NAY955" s="337"/>
      <c r="NAZ955" s="337"/>
      <c r="NBA955" s="337"/>
      <c r="NBB955" s="337"/>
      <c r="NBC955" s="337"/>
      <c r="NBD955" s="337"/>
      <c r="NBE955" s="337"/>
      <c r="NBF955" s="337"/>
      <c r="NBG955" s="337"/>
      <c r="NBH955" s="337"/>
      <c r="NBI955" s="337"/>
      <c r="NBJ955" s="337"/>
      <c r="NBK955" s="337"/>
      <c r="NBL955" s="337"/>
      <c r="NBM955" s="337"/>
      <c r="NBN955" s="337"/>
      <c r="NBO955" s="337"/>
      <c r="NBP955" s="337"/>
      <c r="NBQ955" s="337"/>
      <c r="NBR955" s="337"/>
      <c r="NBS955" s="337"/>
      <c r="NBT955" s="337"/>
      <c r="NBU955" s="337"/>
      <c r="NBV955" s="337"/>
      <c r="NBW955" s="337"/>
      <c r="NBX955" s="337"/>
      <c r="NBY955" s="337"/>
      <c r="NBZ955" s="337"/>
      <c r="NCA955" s="337"/>
      <c r="NCB955" s="337"/>
      <c r="NCC955" s="337"/>
      <c r="NCD955" s="337"/>
      <c r="NCE955" s="337"/>
      <c r="NCF955" s="337"/>
      <c r="NCG955" s="337"/>
      <c r="NCH955" s="337"/>
      <c r="NCI955" s="337"/>
      <c r="NCJ955" s="337"/>
      <c r="NCK955" s="337"/>
      <c r="NCL955" s="337"/>
      <c r="NCM955" s="337"/>
      <c r="NCN955" s="337"/>
      <c r="NCO955" s="337"/>
      <c r="NCP955" s="337"/>
      <c r="NCQ955" s="337"/>
      <c r="NCR955" s="337"/>
      <c r="NCS955" s="337"/>
      <c r="NCT955" s="337"/>
      <c r="NCU955" s="337"/>
      <c r="NCV955" s="337"/>
      <c r="NCW955" s="337"/>
      <c r="NCX955" s="337"/>
      <c r="NCY955" s="337"/>
      <c r="NCZ955" s="337"/>
      <c r="NDA955" s="337"/>
      <c r="NDB955" s="337"/>
      <c r="NDC955" s="337"/>
      <c r="NDD955" s="337"/>
      <c r="NDE955" s="337"/>
      <c r="NDF955" s="337"/>
      <c r="NDG955" s="337"/>
      <c r="NDH955" s="337"/>
      <c r="NDI955" s="337"/>
      <c r="NDJ955" s="337"/>
      <c r="NDK955" s="337"/>
      <c r="NDL955" s="337"/>
      <c r="NDM955" s="337"/>
      <c r="NDN955" s="337"/>
      <c r="NDO955" s="337"/>
      <c r="NDP955" s="337"/>
      <c r="NDQ955" s="337"/>
      <c r="NDR955" s="337"/>
      <c r="NDS955" s="337"/>
      <c r="NDT955" s="337"/>
      <c r="NDU955" s="337"/>
      <c r="NDV955" s="337"/>
      <c r="NDW955" s="337"/>
      <c r="NDX955" s="337"/>
      <c r="NDY955" s="337"/>
      <c r="NDZ955" s="337"/>
      <c r="NEA955" s="337"/>
      <c r="NEB955" s="337"/>
      <c r="NEC955" s="337"/>
      <c r="NED955" s="337"/>
      <c r="NEE955" s="337"/>
      <c r="NEF955" s="337"/>
      <c r="NEG955" s="337"/>
      <c r="NEH955" s="337"/>
      <c r="NEI955" s="337"/>
      <c r="NEJ955" s="337"/>
      <c r="NEK955" s="337"/>
      <c r="NEL955" s="337"/>
      <c r="NEM955" s="337"/>
      <c r="NEN955" s="337"/>
      <c r="NEO955" s="337"/>
      <c r="NEP955" s="337"/>
      <c r="NEQ955" s="337"/>
      <c r="NER955" s="337"/>
      <c r="NES955" s="337"/>
      <c r="NET955" s="337"/>
      <c r="NEU955" s="337"/>
      <c r="NEV955" s="337"/>
      <c r="NEW955" s="337"/>
      <c r="NEX955" s="337"/>
      <c r="NEY955" s="337"/>
      <c r="NEZ955" s="337"/>
      <c r="NFA955" s="337"/>
      <c r="NFB955" s="337"/>
      <c r="NFC955" s="337"/>
      <c r="NFD955" s="337"/>
      <c r="NFE955" s="337"/>
      <c r="NFF955" s="337"/>
      <c r="NFG955" s="337"/>
      <c r="NFH955" s="337"/>
      <c r="NFI955" s="337"/>
      <c r="NFJ955" s="337"/>
      <c r="NFK955" s="337"/>
      <c r="NFL955" s="337"/>
      <c r="NFM955" s="337"/>
      <c r="NFN955" s="337"/>
      <c r="NFO955" s="337"/>
      <c r="NFP955" s="337"/>
      <c r="NFQ955" s="337"/>
      <c r="NFR955" s="337"/>
      <c r="NFS955" s="337"/>
      <c r="NFT955" s="337"/>
      <c r="NFU955" s="337"/>
      <c r="NFV955" s="337"/>
      <c r="NFW955" s="337"/>
      <c r="NFX955" s="337"/>
      <c r="NFY955" s="337"/>
      <c r="NFZ955" s="337"/>
      <c r="NGA955" s="337"/>
      <c r="NGB955" s="337"/>
      <c r="NGC955" s="337"/>
      <c r="NGD955" s="337"/>
      <c r="NGE955" s="337"/>
      <c r="NGF955" s="337"/>
      <c r="NGG955" s="337"/>
      <c r="NGH955" s="337"/>
      <c r="NGI955" s="337"/>
      <c r="NGJ955" s="337"/>
      <c r="NGK955" s="337"/>
      <c r="NGL955" s="337"/>
      <c r="NGM955" s="337"/>
      <c r="NGN955" s="337"/>
      <c r="NGO955" s="337"/>
      <c r="NGP955" s="337"/>
      <c r="NGQ955" s="337"/>
      <c r="NGR955" s="337"/>
      <c r="NGS955" s="337"/>
      <c r="NGT955" s="337"/>
      <c r="NGU955" s="337"/>
      <c r="NGV955" s="337"/>
      <c r="NGW955" s="337"/>
      <c r="NGX955" s="337"/>
      <c r="NGY955" s="337"/>
      <c r="NGZ955" s="337"/>
      <c r="NHA955" s="337"/>
      <c r="NHB955" s="337"/>
      <c r="NHC955" s="337"/>
      <c r="NHD955" s="337"/>
      <c r="NHE955" s="337"/>
      <c r="NHF955" s="337"/>
      <c r="NHG955" s="337"/>
      <c r="NHH955" s="337"/>
      <c r="NHI955" s="337"/>
      <c r="NHJ955" s="337"/>
      <c r="NHK955" s="337"/>
      <c r="NHL955" s="337"/>
      <c r="NHM955" s="337"/>
      <c r="NHN955" s="337"/>
      <c r="NHO955" s="337"/>
      <c r="NHP955" s="337"/>
      <c r="NHQ955" s="337"/>
      <c r="NHR955" s="337"/>
      <c r="NHS955" s="337"/>
      <c r="NHT955" s="337"/>
      <c r="NHU955" s="337"/>
      <c r="NHV955" s="337"/>
      <c r="NHW955" s="337"/>
      <c r="NHX955" s="337"/>
      <c r="NHY955" s="337"/>
      <c r="NHZ955" s="337"/>
      <c r="NIA955" s="337"/>
      <c r="NIB955" s="337"/>
      <c r="NIC955" s="337"/>
      <c r="NID955" s="337"/>
      <c r="NIE955" s="337"/>
      <c r="NIF955" s="337"/>
      <c r="NIG955" s="337"/>
      <c r="NIH955" s="337"/>
      <c r="NII955" s="337"/>
      <c r="NIJ955" s="337"/>
      <c r="NIK955" s="337"/>
      <c r="NIL955" s="337"/>
      <c r="NIM955" s="337"/>
      <c r="NIN955" s="337"/>
      <c r="NIO955" s="337"/>
      <c r="NIP955" s="337"/>
      <c r="NIQ955" s="337"/>
      <c r="NIR955" s="337"/>
      <c r="NIS955" s="337"/>
      <c r="NIT955" s="337"/>
      <c r="NIU955" s="337"/>
      <c r="NIV955" s="337"/>
      <c r="NIW955" s="337"/>
      <c r="NIX955" s="337"/>
      <c r="NIY955" s="337"/>
      <c r="NIZ955" s="337"/>
      <c r="NJA955" s="337"/>
      <c r="NJB955" s="337"/>
      <c r="NJC955" s="337"/>
      <c r="NJD955" s="337"/>
      <c r="NJE955" s="337"/>
      <c r="NJF955" s="337"/>
      <c r="NJG955" s="337"/>
      <c r="NJH955" s="337"/>
      <c r="NJI955" s="337"/>
      <c r="NJJ955" s="337"/>
      <c r="NJK955" s="337"/>
      <c r="NJL955" s="337"/>
      <c r="NJM955" s="337"/>
      <c r="NJN955" s="337"/>
      <c r="NJO955" s="337"/>
      <c r="NJP955" s="337"/>
      <c r="NJQ955" s="337"/>
      <c r="NJR955" s="337"/>
      <c r="NJS955" s="337"/>
      <c r="NJT955" s="337"/>
      <c r="NJU955" s="337"/>
      <c r="NJV955" s="337"/>
      <c r="NJW955" s="337"/>
      <c r="NJX955" s="337"/>
      <c r="NJY955" s="337"/>
      <c r="NJZ955" s="337"/>
      <c r="NKA955" s="337"/>
      <c r="NKB955" s="337"/>
      <c r="NKC955" s="337"/>
      <c r="NKD955" s="337"/>
      <c r="NKE955" s="337"/>
      <c r="NKF955" s="337"/>
      <c r="NKG955" s="337"/>
      <c r="NKH955" s="337"/>
      <c r="NKI955" s="337"/>
      <c r="NKJ955" s="337"/>
      <c r="NKK955" s="337"/>
      <c r="NKL955" s="337"/>
      <c r="NKM955" s="337"/>
      <c r="NKN955" s="337"/>
      <c r="NKO955" s="337"/>
      <c r="NKP955" s="337"/>
      <c r="NKQ955" s="337"/>
      <c r="NKR955" s="337"/>
      <c r="NKS955" s="337"/>
      <c r="NKT955" s="337"/>
      <c r="NKU955" s="337"/>
      <c r="NKV955" s="337"/>
      <c r="NKW955" s="337"/>
      <c r="NKX955" s="337"/>
      <c r="NKY955" s="337"/>
      <c r="NKZ955" s="337"/>
      <c r="NLA955" s="337"/>
      <c r="NLB955" s="337"/>
      <c r="NLC955" s="337"/>
      <c r="NLD955" s="337"/>
      <c r="NLE955" s="337"/>
      <c r="NLF955" s="337"/>
      <c r="NLG955" s="337"/>
      <c r="NLH955" s="337"/>
      <c r="NLI955" s="337"/>
      <c r="NLJ955" s="337"/>
      <c r="NLK955" s="337"/>
      <c r="NLL955" s="337"/>
      <c r="NLM955" s="337"/>
      <c r="NLN955" s="337"/>
      <c r="NLO955" s="337"/>
      <c r="NLP955" s="337"/>
      <c r="NLQ955" s="337"/>
      <c r="NLR955" s="337"/>
      <c r="NLS955" s="337"/>
      <c r="NLT955" s="337"/>
      <c r="NLU955" s="337"/>
      <c r="NLV955" s="337"/>
      <c r="NLW955" s="337"/>
      <c r="NLX955" s="337"/>
      <c r="NLY955" s="337"/>
      <c r="NLZ955" s="337"/>
      <c r="NMA955" s="337"/>
      <c r="NMB955" s="337"/>
      <c r="NMC955" s="337"/>
      <c r="NMD955" s="337"/>
      <c r="NME955" s="337"/>
      <c r="NMF955" s="337"/>
      <c r="NMG955" s="337"/>
      <c r="NMH955" s="337"/>
      <c r="NMI955" s="337"/>
      <c r="NMJ955" s="337"/>
      <c r="NMK955" s="337"/>
      <c r="NML955" s="337"/>
      <c r="NMM955" s="337"/>
      <c r="NMN955" s="337"/>
      <c r="NMO955" s="337"/>
      <c r="NMP955" s="337"/>
      <c r="NMQ955" s="337"/>
      <c r="NMR955" s="337"/>
      <c r="NMS955" s="337"/>
      <c r="NMT955" s="337"/>
      <c r="NMU955" s="337"/>
      <c r="NMV955" s="337"/>
      <c r="NMW955" s="337"/>
      <c r="NMX955" s="337"/>
      <c r="NMY955" s="337"/>
      <c r="NMZ955" s="337"/>
      <c r="NNA955" s="337"/>
      <c r="NNB955" s="337"/>
      <c r="NNC955" s="337"/>
      <c r="NND955" s="337"/>
      <c r="NNE955" s="337"/>
      <c r="NNF955" s="337"/>
      <c r="NNG955" s="337"/>
      <c r="NNH955" s="337"/>
      <c r="NNI955" s="337"/>
      <c r="NNJ955" s="337"/>
      <c r="NNK955" s="337"/>
      <c r="NNL955" s="337"/>
      <c r="NNM955" s="337"/>
      <c r="NNN955" s="337"/>
      <c r="NNO955" s="337"/>
      <c r="NNP955" s="337"/>
      <c r="NNQ955" s="337"/>
      <c r="NNR955" s="337"/>
      <c r="NNS955" s="337"/>
      <c r="NNT955" s="337"/>
      <c r="NNU955" s="337"/>
      <c r="NNV955" s="337"/>
      <c r="NNW955" s="337"/>
      <c r="NNX955" s="337"/>
      <c r="NNY955" s="337"/>
      <c r="NNZ955" s="337"/>
      <c r="NOA955" s="337"/>
      <c r="NOB955" s="337"/>
      <c r="NOC955" s="337"/>
      <c r="NOD955" s="337"/>
      <c r="NOE955" s="337"/>
      <c r="NOF955" s="337"/>
      <c r="NOG955" s="337"/>
      <c r="NOH955" s="337"/>
      <c r="NOI955" s="337"/>
      <c r="NOJ955" s="337"/>
      <c r="NOK955" s="337"/>
      <c r="NOL955" s="337"/>
      <c r="NOM955" s="337"/>
      <c r="NON955" s="337"/>
      <c r="NOO955" s="337"/>
      <c r="NOP955" s="337"/>
      <c r="NOQ955" s="337"/>
      <c r="NOR955" s="337"/>
      <c r="NOS955" s="337"/>
      <c r="NOT955" s="337"/>
      <c r="NOU955" s="337"/>
      <c r="NOV955" s="337"/>
      <c r="NOW955" s="337"/>
      <c r="NOX955" s="337"/>
      <c r="NOY955" s="337"/>
      <c r="NOZ955" s="337"/>
      <c r="NPA955" s="337"/>
      <c r="NPB955" s="337"/>
      <c r="NPC955" s="337"/>
      <c r="NPD955" s="337"/>
      <c r="NPE955" s="337"/>
      <c r="NPF955" s="337"/>
      <c r="NPG955" s="337"/>
      <c r="NPH955" s="337"/>
      <c r="NPI955" s="337"/>
      <c r="NPJ955" s="337"/>
      <c r="NPK955" s="337"/>
      <c r="NPL955" s="337"/>
      <c r="NPM955" s="337"/>
      <c r="NPN955" s="337"/>
      <c r="NPO955" s="337"/>
      <c r="NPP955" s="337"/>
      <c r="NPQ955" s="337"/>
      <c r="NPR955" s="337"/>
      <c r="NPS955" s="337"/>
      <c r="NPT955" s="337"/>
      <c r="NPU955" s="337"/>
      <c r="NPV955" s="337"/>
      <c r="NPW955" s="337"/>
      <c r="NPX955" s="337"/>
      <c r="NPY955" s="337"/>
      <c r="NPZ955" s="337"/>
      <c r="NQA955" s="337"/>
      <c r="NQB955" s="337"/>
      <c r="NQC955" s="337"/>
      <c r="NQD955" s="337"/>
      <c r="NQE955" s="337"/>
      <c r="NQF955" s="337"/>
      <c r="NQG955" s="337"/>
      <c r="NQH955" s="337"/>
      <c r="NQI955" s="337"/>
      <c r="NQJ955" s="337"/>
      <c r="NQK955" s="337"/>
      <c r="NQL955" s="337"/>
      <c r="NQM955" s="337"/>
      <c r="NQN955" s="337"/>
      <c r="NQO955" s="337"/>
      <c r="NQP955" s="337"/>
      <c r="NQQ955" s="337"/>
      <c r="NQR955" s="337"/>
      <c r="NQS955" s="337"/>
      <c r="NQT955" s="337"/>
      <c r="NQU955" s="337"/>
      <c r="NQV955" s="337"/>
      <c r="NQW955" s="337"/>
      <c r="NQX955" s="337"/>
      <c r="NQY955" s="337"/>
      <c r="NQZ955" s="337"/>
      <c r="NRA955" s="337"/>
      <c r="NRB955" s="337"/>
      <c r="NRC955" s="337"/>
      <c r="NRD955" s="337"/>
      <c r="NRE955" s="337"/>
      <c r="NRF955" s="337"/>
      <c r="NRG955" s="337"/>
      <c r="NRH955" s="337"/>
      <c r="NRI955" s="337"/>
      <c r="NRJ955" s="337"/>
      <c r="NRK955" s="337"/>
      <c r="NRL955" s="337"/>
      <c r="NRM955" s="337"/>
      <c r="NRN955" s="337"/>
      <c r="NRO955" s="337"/>
      <c r="NRP955" s="337"/>
      <c r="NRQ955" s="337"/>
      <c r="NRR955" s="337"/>
      <c r="NRS955" s="337"/>
      <c r="NRT955" s="337"/>
      <c r="NRU955" s="337"/>
      <c r="NRV955" s="337"/>
      <c r="NRW955" s="337"/>
      <c r="NRX955" s="337"/>
      <c r="NRY955" s="337"/>
      <c r="NRZ955" s="337"/>
      <c r="NSA955" s="337"/>
      <c r="NSB955" s="337"/>
      <c r="NSC955" s="337"/>
      <c r="NSD955" s="337"/>
      <c r="NSE955" s="337"/>
      <c r="NSF955" s="337"/>
      <c r="NSG955" s="337"/>
      <c r="NSH955" s="337"/>
      <c r="NSI955" s="337"/>
      <c r="NSJ955" s="337"/>
      <c r="NSK955" s="337"/>
      <c r="NSL955" s="337"/>
      <c r="NSM955" s="337"/>
      <c r="NSN955" s="337"/>
      <c r="NSO955" s="337"/>
      <c r="NSP955" s="337"/>
      <c r="NSQ955" s="337"/>
      <c r="NSR955" s="337"/>
      <c r="NSS955" s="337"/>
      <c r="NST955" s="337"/>
      <c r="NSU955" s="337"/>
      <c r="NSV955" s="337"/>
      <c r="NSW955" s="337"/>
      <c r="NSX955" s="337"/>
      <c r="NSY955" s="337"/>
      <c r="NSZ955" s="337"/>
      <c r="NTA955" s="337"/>
      <c r="NTB955" s="337"/>
      <c r="NTC955" s="337"/>
      <c r="NTD955" s="337"/>
      <c r="NTE955" s="337"/>
      <c r="NTF955" s="337"/>
      <c r="NTG955" s="337"/>
      <c r="NTH955" s="337"/>
      <c r="NTI955" s="337"/>
      <c r="NTJ955" s="337"/>
      <c r="NTK955" s="337"/>
      <c r="NTL955" s="337"/>
      <c r="NTM955" s="337"/>
      <c r="NTN955" s="337"/>
      <c r="NTO955" s="337"/>
      <c r="NTP955" s="337"/>
      <c r="NTQ955" s="337"/>
      <c r="NTR955" s="337"/>
      <c r="NTS955" s="337"/>
      <c r="NTT955" s="337"/>
      <c r="NTU955" s="337"/>
      <c r="NTV955" s="337"/>
      <c r="NTW955" s="337"/>
      <c r="NTX955" s="337"/>
      <c r="NTY955" s="337"/>
      <c r="NTZ955" s="337"/>
      <c r="NUA955" s="337"/>
      <c r="NUB955" s="337"/>
      <c r="NUC955" s="337"/>
      <c r="NUD955" s="337"/>
      <c r="NUE955" s="337"/>
      <c r="NUF955" s="337"/>
      <c r="NUG955" s="337"/>
      <c r="NUH955" s="337"/>
      <c r="NUI955" s="337"/>
      <c r="NUJ955" s="337"/>
      <c r="NUK955" s="337"/>
      <c r="NUL955" s="337"/>
      <c r="NUM955" s="337"/>
      <c r="NUN955" s="337"/>
      <c r="NUO955" s="337"/>
      <c r="NUP955" s="337"/>
      <c r="NUQ955" s="337"/>
      <c r="NUR955" s="337"/>
      <c r="NUS955" s="337"/>
      <c r="NUT955" s="337"/>
      <c r="NUU955" s="337"/>
      <c r="NUV955" s="337"/>
      <c r="NUW955" s="337"/>
      <c r="NUX955" s="337"/>
      <c r="NUY955" s="337"/>
      <c r="NUZ955" s="337"/>
      <c r="NVA955" s="337"/>
      <c r="NVB955" s="337"/>
      <c r="NVC955" s="337"/>
      <c r="NVD955" s="337"/>
      <c r="NVE955" s="337"/>
      <c r="NVF955" s="337"/>
      <c r="NVG955" s="337"/>
      <c r="NVH955" s="337"/>
      <c r="NVI955" s="337"/>
      <c r="NVJ955" s="337"/>
      <c r="NVK955" s="337"/>
      <c r="NVL955" s="337"/>
      <c r="NVM955" s="337"/>
      <c r="NVN955" s="337"/>
      <c r="NVO955" s="337"/>
      <c r="NVP955" s="337"/>
      <c r="NVQ955" s="337"/>
      <c r="NVR955" s="337"/>
      <c r="NVS955" s="337"/>
      <c r="NVT955" s="337"/>
      <c r="NVU955" s="337"/>
      <c r="NVV955" s="337"/>
      <c r="NVW955" s="337"/>
      <c r="NVX955" s="337"/>
      <c r="NVY955" s="337"/>
      <c r="NVZ955" s="337"/>
      <c r="NWA955" s="337"/>
      <c r="NWB955" s="337"/>
      <c r="NWC955" s="337"/>
      <c r="NWD955" s="337"/>
      <c r="NWE955" s="337"/>
      <c r="NWF955" s="337"/>
      <c r="NWG955" s="337"/>
      <c r="NWH955" s="337"/>
      <c r="NWI955" s="337"/>
      <c r="NWJ955" s="337"/>
      <c r="NWK955" s="337"/>
      <c r="NWL955" s="337"/>
      <c r="NWM955" s="337"/>
      <c r="NWN955" s="337"/>
      <c r="NWO955" s="337"/>
      <c r="NWP955" s="337"/>
      <c r="NWQ955" s="337"/>
      <c r="NWR955" s="337"/>
      <c r="NWS955" s="337"/>
      <c r="NWT955" s="337"/>
      <c r="NWU955" s="337"/>
      <c r="NWV955" s="337"/>
      <c r="NWW955" s="337"/>
      <c r="NWX955" s="337"/>
      <c r="NWY955" s="337"/>
      <c r="NWZ955" s="337"/>
      <c r="NXA955" s="337"/>
      <c r="NXB955" s="337"/>
      <c r="NXC955" s="337"/>
      <c r="NXD955" s="337"/>
      <c r="NXE955" s="337"/>
      <c r="NXF955" s="337"/>
      <c r="NXG955" s="337"/>
      <c r="NXH955" s="337"/>
      <c r="NXI955" s="337"/>
      <c r="NXJ955" s="337"/>
      <c r="NXK955" s="337"/>
      <c r="NXL955" s="337"/>
      <c r="NXM955" s="337"/>
      <c r="NXN955" s="337"/>
      <c r="NXO955" s="337"/>
      <c r="NXP955" s="337"/>
      <c r="NXQ955" s="337"/>
      <c r="NXR955" s="337"/>
      <c r="NXS955" s="337"/>
      <c r="NXT955" s="337"/>
      <c r="NXU955" s="337"/>
      <c r="NXV955" s="337"/>
      <c r="NXW955" s="337"/>
      <c r="NXX955" s="337"/>
      <c r="NXY955" s="337"/>
      <c r="NXZ955" s="337"/>
      <c r="NYA955" s="337"/>
      <c r="NYB955" s="337"/>
      <c r="NYC955" s="337"/>
      <c r="NYD955" s="337"/>
      <c r="NYE955" s="337"/>
      <c r="NYF955" s="337"/>
      <c r="NYG955" s="337"/>
      <c r="NYH955" s="337"/>
      <c r="NYI955" s="337"/>
      <c r="NYJ955" s="337"/>
      <c r="NYK955" s="337"/>
      <c r="NYL955" s="337"/>
      <c r="NYM955" s="337"/>
      <c r="NYN955" s="337"/>
      <c r="NYO955" s="337"/>
      <c r="NYP955" s="337"/>
      <c r="NYQ955" s="337"/>
      <c r="NYR955" s="337"/>
      <c r="NYS955" s="337"/>
      <c r="NYT955" s="337"/>
      <c r="NYU955" s="337"/>
      <c r="NYV955" s="337"/>
      <c r="NYW955" s="337"/>
      <c r="NYX955" s="337"/>
      <c r="NYY955" s="337"/>
      <c r="NYZ955" s="337"/>
      <c r="NZA955" s="337"/>
      <c r="NZB955" s="337"/>
      <c r="NZC955" s="337"/>
      <c r="NZD955" s="337"/>
      <c r="NZE955" s="337"/>
      <c r="NZF955" s="337"/>
      <c r="NZG955" s="337"/>
      <c r="NZH955" s="337"/>
      <c r="NZI955" s="337"/>
      <c r="NZJ955" s="337"/>
      <c r="NZK955" s="337"/>
      <c r="NZL955" s="337"/>
      <c r="NZM955" s="337"/>
      <c r="NZN955" s="337"/>
      <c r="NZO955" s="337"/>
      <c r="NZP955" s="337"/>
      <c r="NZQ955" s="337"/>
      <c r="NZR955" s="337"/>
      <c r="NZS955" s="337"/>
      <c r="NZT955" s="337"/>
      <c r="NZU955" s="337"/>
      <c r="NZV955" s="337"/>
      <c r="NZW955" s="337"/>
      <c r="NZX955" s="337"/>
      <c r="NZY955" s="337"/>
      <c r="NZZ955" s="337"/>
      <c r="OAA955" s="337"/>
      <c r="OAB955" s="337"/>
      <c r="OAC955" s="337"/>
      <c r="OAD955" s="337"/>
      <c r="OAE955" s="337"/>
      <c r="OAF955" s="337"/>
      <c r="OAG955" s="337"/>
      <c r="OAH955" s="337"/>
      <c r="OAI955" s="337"/>
      <c r="OAJ955" s="337"/>
      <c r="OAK955" s="337"/>
      <c r="OAL955" s="337"/>
      <c r="OAM955" s="337"/>
      <c r="OAN955" s="337"/>
      <c r="OAO955" s="337"/>
      <c r="OAP955" s="337"/>
      <c r="OAQ955" s="337"/>
      <c r="OAR955" s="337"/>
      <c r="OAS955" s="337"/>
      <c r="OAT955" s="337"/>
      <c r="OAU955" s="337"/>
      <c r="OAV955" s="337"/>
      <c r="OAW955" s="337"/>
      <c r="OAX955" s="337"/>
      <c r="OAY955" s="337"/>
      <c r="OAZ955" s="337"/>
      <c r="OBA955" s="337"/>
      <c r="OBB955" s="337"/>
      <c r="OBC955" s="337"/>
      <c r="OBD955" s="337"/>
      <c r="OBE955" s="337"/>
      <c r="OBF955" s="337"/>
      <c r="OBG955" s="337"/>
      <c r="OBH955" s="337"/>
      <c r="OBI955" s="337"/>
      <c r="OBJ955" s="337"/>
      <c r="OBK955" s="337"/>
      <c r="OBL955" s="337"/>
      <c r="OBM955" s="337"/>
      <c r="OBN955" s="337"/>
      <c r="OBO955" s="337"/>
      <c r="OBP955" s="337"/>
      <c r="OBQ955" s="337"/>
      <c r="OBR955" s="337"/>
      <c r="OBS955" s="337"/>
      <c r="OBT955" s="337"/>
      <c r="OBU955" s="337"/>
      <c r="OBV955" s="337"/>
      <c r="OBW955" s="337"/>
      <c r="OBX955" s="337"/>
      <c r="OBY955" s="337"/>
      <c r="OBZ955" s="337"/>
      <c r="OCA955" s="337"/>
      <c r="OCB955" s="337"/>
      <c r="OCC955" s="337"/>
      <c r="OCD955" s="337"/>
      <c r="OCE955" s="337"/>
      <c r="OCF955" s="337"/>
      <c r="OCG955" s="337"/>
      <c r="OCH955" s="337"/>
      <c r="OCI955" s="337"/>
      <c r="OCJ955" s="337"/>
      <c r="OCK955" s="337"/>
      <c r="OCL955" s="337"/>
      <c r="OCM955" s="337"/>
      <c r="OCN955" s="337"/>
      <c r="OCO955" s="337"/>
      <c r="OCP955" s="337"/>
      <c r="OCQ955" s="337"/>
      <c r="OCR955" s="337"/>
      <c r="OCS955" s="337"/>
      <c r="OCT955" s="337"/>
      <c r="OCU955" s="337"/>
      <c r="OCV955" s="337"/>
      <c r="OCW955" s="337"/>
      <c r="OCX955" s="337"/>
      <c r="OCY955" s="337"/>
      <c r="OCZ955" s="337"/>
      <c r="ODA955" s="337"/>
      <c r="ODB955" s="337"/>
      <c r="ODC955" s="337"/>
      <c r="ODD955" s="337"/>
      <c r="ODE955" s="337"/>
      <c r="ODF955" s="337"/>
      <c r="ODG955" s="337"/>
      <c r="ODH955" s="337"/>
      <c r="ODI955" s="337"/>
      <c r="ODJ955" s="337"/>
      <c r="ODK955" s="337"/>
      <c r="ODL955" s="337"/>
      <c r="ODM955" s="337"/>
      <c r="ODN955" s="337"/>
      <c r="ODO955" s="337"/>
      <c r="ODP955" s="337"/>
      <c r="ODQ955" s="337"/>
      <c r="ODR955" s="337"/>
      <c r="ODS955" s="337"/>
      <c r="ODT955" s="337"/>
      <c r="ODU955" s="337"/>
      <c r="ODV955" s="337"/>
      <c r="ODW955" s="337"/>
      <c r="ODX955" s="337"/>
      <c r="ODY955" s="337"/>
      <c r="ODZ955" s="337"/>
      <c r="OEA955" s="337"/>
      <c r="OEB955" s="337"/>
      <c r="OEC955" s="337"/>
      <c r="OED955" s="337"/>
      <c r="OEE955" s="337"/>
      <c r="OEF955" s="337"/>
      <c r="OEG955" s="337"/>
      <c r="OEH955" s="337"/>
      <c r="OEI955" s="337"/>
      <c r="OEJ955" s="337"/>
      <c r="OEK955" s="337"/>
      <c r="OEL955" s="337"/>
      <c r="OEM955" s="337"/>
      <c r="OEN955" s="337"/>
      <c r="OEO955" s="337"/>
      <c r="OEP955" s="337"/>
      <c r="OEQ955" s="337"/>
      <c r="OER955" s="337"/>
      <c r="OES955" s="337"/>
      <c r="OET955" s="337"/>
      <c r="OEU955" s="337"/>
      <c r="OEV955" s="337"/>
      <c r="OEW955" s="337"/>
      <c r="OEX955" s="337"/>
      <c r="OEY955" s="337"/>
      <c r="OEZ955" s="337"/>
      <c r="OFA955" s="337"/>
      <c r="OFB955" s="337"/>
      <c r="OFC955" s="337"/>
      <c r="OFD955" s="337"/>
      <c r="OFE955" s="337"/>
      <c r="OFF955" s="337"/>
      <c r="OFG955" s="337"/>
      <c r="OFH955" s="337"/>
      <c r="OFI955" s="337"/>
      <c r="OFJ955" s="337"/>
      <c r="OFK955" s="337"/>
      <c r="OFL955" s="337"/>
      <c r="OFM955" s="337"/>
      <c r="OFN955" s="337"/>
      <c r="OFO955" s="337"/>
      <c r="OFP955" s="337"/>
      <c r="OFQ955" s="337"/>
      <c r="OFR955" s="337"/>
      <c r="OFS955" s="337"/>
      <c r="OFT955" s="337"/>
      <c r="OFU955" s="337"/>
      <c r="OFV955" s="337"/>
      <c r="OFW955" s="337"/>
      <c r="OFX955" s="337"/>
      <c r="OFY955" s="337"/>
      <c r="OFZ955" s="337"/>
      <c r="OGA955" s="337"/>
      <c r="OGB955" s="337"/>
      <c r="OGC955" s="337"/>
      <c r="OGD955" s="337"/>
      <c r="OGE955" s="337"/>
      <c r="OGF955" s="337"/>
      <c r="OGG955" s="337"/>
      <c r="OGH955" s="337"/>
      <c r="OGI955" s="337"/>
      <c r="OGJ955" s="337"/>
      <c r="OGK955" s="337"/>
      <c r="OGL955" s="337"/>
      <c r="OGM955" s="337"/>
      <c r="OGN955" s="337"/>
      <c r="OGO955" s="337"/>
      <c r="OGP955" s="337"/>
      <c r="OGQ955" s="337"/>
      <c r="OGR955" s="337"/>
      <c r="OGS955" s="337"/>
      <c r="OGT955" s="337"/>
      <c r="OGU955" s="337"/>
      <c r="OGV955" s="337"/>
      <c r="OGW955" s="337"/>
      <c r="OGX955" s="337"/>
      <c r="OGY955" s="337"/>
      <c r="OGZ955" s="337"/>
      <c r="OHA955" s="337"/>
      <c r="OHB955" s="337"/>
      <c r="OHC955" s="337"/>
      <c r="OHD955" s="337"/>
      <c r="OHE955" s="337"/>
      <c r="OHF955" s="337"/>
      <c r="OHG955" s="337"/>
      <c r="OHH955" s="337"/>
      <c r="OHI955" s="337"/>
      <c r="OHJ955" s="337"/>
      <c r="OHK955" s="337"/>
      <c r="OHL955" s="337"/>
      <c r="OHM955" s="337"/>
      <c r="OHN955" s="337"/>
      <c r="OHO955" s="337"/>
      <c r="OHP955" s="337"/>
      <c r="OHQ955" s="337"/>
      <c r="OHR955" s="337"/>
      <c r="OHS955" s="337"/>
      <c r="OHT955" s="337"/>
      <c r="OHU955" s="337"/>
      <c r="OHV955" s="337"/>
      <c r="OHW955" s="337"/>
      <c r="OHX955" s="337"/>
      <c r="OHY955" s="337"/>
      <c r="OHZ955" s="337"/>
      <c r="OIA955" s="337"/>
      <c r="OIB955" s="337"/>
      <c r="OIC955" s="337"/>
      <c r="OID955" s="337"/>
      <c r="OIE955" s="337"/>
      <c r="OIF955" s="337"/>
      <c r="OIG955" s="337"/>
      <c r="OIH955" s="337"/>
      <c r="OII955" s="337"/>
      <c r="OIJ955" s="337"/>
      <c r="OIK955" s="337"/>
      <c r="OIL955" s="337"/>
      <c r="OIM955" s="337"/>
      <c r="OIN955" s="337"/>
      <c r="OIO955" s="337"/>
      <c r="OIP955" s="337"/>
      <c r="OIQ955" s="337"/>
      <c r="OIR955" s="337"/>
      <c r="OIS955" s="337"/>
      <c r="OIT955" s="337"/>
      <c r="OIU955" s="337"/>
      <c r="OIV955" s="337"/>
      <c r="OIW955" s="337"/>
      <c r="OIX955" s="337"/>
      <c r="OIY955" s="337"/>
      <c r="OIZ955" s="337"/>
      <c r="OJA955" s="337"/>
      <c r="OJB955" s="337"/>
      <c r="OJC955" s="337"/>
      <c r="OJD955" s="337"/>
      <c r="OJE955" s="337"/>
      <c r="OJF955" s="337"/>
      <c r="OJG955" s="337"/>
      <c r="OJH955" s="337"/>
      <c r="OJI955" s="337"/>
      <c r="OJJ955" s="337"/>
      <c r="OJK955" s="337"/>
      <c r="OJL955" s="337"/>
      <c r="OJM955" s="337"/>
      <c r="OJN955" s="337"/>
      <c r="OJO955" s="337"/>
      <c r="OJP955" s="337"/>
      <c r="OJQ955" s="337"/>
      <c r="OJR955" s="337"/>
      <c r="OJS955" s="337"/>
      <c r="OJT955" s="337"/>
      <c r="OJU955" s="337"/>
      <c r="OJV955" s="337"/>
      <c r="OJW955" s="337"/>
      <c r="OJX955" s="337"/>
      <c r="OJY955" s="337"/>
      <c r="OJZ955" s="337"/>
      <c r="OKA955" s="337"/>
      <c r="OKB955" s="337"/>
      <c r="OKC955" s="337"/>
      <c r="OKD955" s="337"/>
      <c r="OKE955" s="337"/>
      <c r="OKF955" s="337"/>
      <c r="OKG955" s="337"/>
      <c r="OKH955" s="337"/>
      <c r="OKI955" s="337"/>
      <c r="OKJ955" s="337"/>
      <c r="OKK955" s="337"/>
      <c r="OKL955" s="337"/>
      <c r="OKM955" s="337"/>
      <c r="OKN955" s="337"/>
      <c r="OKO955" s="337"/>
      <c r="OKP955" s="337"/>
      <c r="OKQ955" s="337"/>
      <c r="OKR955" s="337"/>
      <c r="OKS955" s="337"/>
      <c r="OKT955" s="337"/>
      <c r="OKU955" s="337"/>
      <c r="OKV955" s="337"/>
      <c r="OKW955" s="337"/>
      <c r="OKX955" s="337"/>
      <c r="OKY955" s="337"/>
      <c r="OKZ955" s="337"/>
      <c r="OLA955" s="337"/>
      <c r="OLB955" s="337"/>
      <c r="OLC955" s="337"/>
      <c r="OLD955" s="337"/>
      <c r="OLE955" s="337"/>
      <c r="OLF955" s="337"/>
      <c r="OLG955" s="337"/>
      <c r="OLH955" s="337"/>
      <c r="OLI955" s="337"/>
      <c r="OLJ955" s="337"/>
      <c r="OLK955" s="337"/>
      <c r="OLL955" s="337"/>
      <c r="OLM955" s="337"/>
      <c r="OLN955" s="337"/>
      <c r="OLO955" s="337"/>
      <c r="OLP955" s="337"/>
      <c r="OLQ955" s="337"/>
      <c r="OLR955" s="337"/>
      <c r="OLS955" s="337"/>
      <c r="OLT955" s="337"/>
      <c r="OLU955" s="337"/>
      <c r="OLV955" s="337"/>
      <c r="OLW955" s="337"/>
      <c r="OLX955" s="337"/>
      <c r="OLY955" s="337"/>
      <c r="OLZ955" s="337"/>
      <c r="OMA955" s="337"/>
      <c r="OMB955" s="337"/>
      <c r="OMC955" s="337"/>
      <c r="OMD955" s="337"/>
      <c r="OME955" s="337"/>
      <c r="OMF955" s="337"/>
      <c r="OMG955" s="337"/>
      <c r="OMH955" s="337"/>
      <c r="OMI955" s="337"/>
      <c r="OMJ955" s="337"/>
      <c r="OMK955" s="337"/>
      <c r="OML955" s="337"/>
      <c r="OMM955" s="337"/>
      <c r="OMN955" s="337"/>
      <c r="OMO955" s="337"/>
      <c r="OMP955" s="337"/>
      <c r="OMQ955" s="337"/>
      <c r="OMR955" s="337"/>
      <c r="OMS955" s="337"/>
      <c r="OMT955" s="337"/>
      <c r="OMU955" s="337"/>
      <c r="OMV955" s="337"/>
      <c r="OMW955" s="337"/>
      <c r="OMX955" s="337"/>
      <c r="OMY955" s="337"/>
      <c r="OMZ955" s="337"/>
      <c r="ONA955" s="337"/>
      <c r="ONB955" s="337"/>
      <c r="ONC955" s="337"/>
      <c r="OND955" s="337"/>
      <c r="ONE955" s="337"/>
      <c r="ONF955" s="337"/>
      <c r="ONG955" s="337"/>
      <c r="ONH955" s="337"/>
      <c r="ONI955" s="337"/>
      <c r="ONJ955" s="337"/>
      <c r="ONK955" s="337"/>
      <c r="ONL955" s="337"/>
      <c r="ONM955" s="337"/>
      <c r="ONN955" s="337"/>
      <c r="ONO955" s="337"/>
      <c r="ONP955" s="337"/>
      <c r="ONQ955" s="337"/>
      <c r="ONR955" s="337"/>
      <c r="ONS955" s="337"/>
      <c r="ONT955" s="337"/>
      <c r="ONU955" s="337"/>
      <c r="ONV955" s="337"/>
      <c r="ONW955" s="337"/>
      <c r="ONX955" s="337"/>
      <c r="ONY955" s="337"/>
      <c r="ONZ955" s="337"/>
      <c r="OOA955" s="337"/>
      <c r="OOB955" s="337"/>
      <c r="OOC955" s="337"/>
      <c r="OOD955" s="337"/>
      <c r="OOE955" s="337"/>
      <c r="OOF955" s="337"/>
      <c r="OOG955" s="337"/>
      <c r="OOH955" s="337"/>
      <c r="OOI955" s="337"/>
      <c r="OOJ955" s="337"/>
      <c r="OOK955" s="337"/>
      <c r="OOL955" s="337"/>
      <c r="OOM955" s="337"/>
      <c r="OON955" s="337"/>
      <c r="OOO955" s="337"/>
      <c r="OOP955" s="337"/>
      <c r="OOQ955" s="337"/>
      <c r="OOR955" s="337"/>
      <c r="OOS955" s="337"/>
      <c r="OOT955" s="337"/>
      <c r="OOU955" s="337"/>
      <c r="OOV955" s="337"/>
      <c r="OOW955" s="337"/>
      <c r="OOX955" s="337"/>
      <c r="OOY955" s="337"/>
      <c r="OOZ955" s="337"/>
      <c r="OPA955" s="337"/>
      <c r="OPB955" s="337"/>
      <c r="OPC955" s="337"/>
      <c r="OPD955" s="337"/>
      <c r="OPE955" s="337"/>
      <c r="OPF955" s="337"/>
      <c r="OPG955" s="337"/>
      <c r="OPH955" s="337"/>
      <c r="OPI955" s="337"/>
      <c r="OPJ955" s="337"/>
      <c r="OPK955" s="337"/>
      <c r="OPL955" s="337"/>
      <c r="OPM955" s="337"/>
      <c r="OPN955" s="337"/>
      <c r="OPO955" s="337"/>
      <c r="OPP955" s="337"/>
      <c r="OPQ955" s="337"/>
      <c r="OPR955" s="337"/>
      <c r="OPS955" s="337"/>
      <c r="OPT955" s="337"/>
      <c r="OPU955" s="337"/>
      <c r="OPV955" s="337"/>
      <c r="OPW955" s="337"/>
      <c r="OPX955" s="337"/>
      <c r="OPY955" s="337"/>
      <c r="OPZ955" s="337"/>
      <c r="OQA955" s="337"/>
      <c r="OQB955" s="337"/>
      <c r="OQC955" s="337"/>
      <c r="OQD955" s="337"/>
      <c r="OQE955" s="337"/>
      <c r="OQF955" s="337"/>
      <c r="OQG955" s="337"/>
      <c r="OQH955" s="337"/>
      <c r="OQI955" s="337"/>
      <c r="OQJ955" s="337"/>
      <c r="OQK955" s="337"/>
      <c r="OQL955" s="337"/>
      <c r="OQM955" s="337"/>
      <c r="OQN955" s="337"/>
      <c r="OQO955" s="337"/>
      <c r="OQP955" s="337"/>
      <c r="OQQ955" s="337"/>
      <c r="OQR955" s="337"/>
      <c r="OQS955" s="337"/>
      <c r="OQT955" s="337"/>
      <c r="OQU955" s="337"/>
      <c r="OQV955" s="337"/>
      <c r="OQW955" s="337"/>
      <c r="OQX955" s="337"/>
      <c r="OQY955" s="337"/>
      <c r="OQZ955" s="337"/>
      <c r="ORA955" s="337"/>
      <c r="ORB955" s="337"/>
      <c r="ORC955" s="337"/>
      <c r="ORD955" s="337"/>
      <c r="ORE955" s="337"/>
      <c r="ORF955" s="337"/>
      <c r="ORG955" s="337"/>
      <c r="ORH955" s="337"/>
      <c r="ORI955" s="337"/>
      <c r="ORJ955" s="337"/>
      <c r="ORK955" s="337"/>
      <c r="ORL955" s="337"/>
      <c r="ORM955" s="337"/>
      <c r="ORN955" s="337"/>
      <c r="ORO955" s="337"/>
      <c r="ORP955" s="337"/>
      <c r="ORQ955" s="337"/>
      <c r="ORR955" s="337"/>
      <c r="ORS955" s="337"/>
      <c r="ORT955" s="337"/>
      <c r="ORU955" s="337"/>
      <c r="ORV955" s="337"/>
      <c r="ORW955" s="337"/>
      <c r="ORX955" s="337"/>
      <c r="ORY955" s="337"/>
      <c r="ORZ955" s="337"/>
      <c r="OSA955" s="337"/>
      <c r="OSB955" s="337"/>
      <c r="OSC955" s="337"/>
      <c r="OSD955" s="337"/>
      <c r="OSE955" s="337"/>
      <c r="OSF955" s="337"/>
      <c r="OSG955" s="337"/>
      <c r="OSH955" s="337"/>
      <c r="OSI955" s="337"/>
      <c r="OSJ955" s="337"/>
      <c r="OSK955" s="337"/>
      <c r="OSL955" s="337"/>
      <c r="OSM955" s="337"/>
      <c r="OSN955" s="337"/>
      <c r="OSO955" s="337"/>
      <c r="OSP955" s="337"/>
      <c r="OSQ955" s="337"/>
      <c r="OSR955" s="337"/>
      <c r="OSS955" s="337"/>
      <c r="OST955" s="337"/>
      <c r="OSU955" s="337"/>
      <c r="OSV955" s="337"/>
      <c r="OSW955" s="337"/>
      <c r="OSX955" s="337"/>
      <c r="OSY955" s="337"/>
      <c r="OSZ955" s="337"/>
      <c r="OTA955" s="337"/>
      <c r="OTB955" s="337"/>
      <c r="OTC955" s="337"/>
      <c r="OTD955" s="337"/>
      <c r="OTE955" s="337"/>
      <c r="OTF955" s="337"/>
      <c r="OTG955" s="337"/>
      <c r="OTH955" s="337"/>
      <c r="OTI955" s="337"/>
      <c r="OTJ955" s="337"/>
      <c r="OTK955" s="337"/>
      <c r="OTL955" s="337"/>
      <c r="OTM955" s="337"/>
      <c r="OTN955" s="337"/>
      <c r="OTO955" s="337"/>
      <c r="OTP955" s="337"/>
      <c r="OTQ955" s="337"/>
      <c r="OTR955" s="337"/>
      <c r="OTS955" s="337"/>
      <c r="OTT955" s="337"/>
      <c r="OTU955" s="337"/>
      <c r="OTV955" s="337"/>
      <c r="OTW955" s="337"/>
      <c r="OTX955" s="337"/>
      <c r="OTY955" s="337"/>
      <c r="OTZ955" s="337"/>
      <c r="OUA955" s="337"/>
      <c r="OUB955" s="337"/>
      <c r="OUC955" s="337"/>
      <c r="OUD955" s="337"/>
      <c r="OUE955" s="337"/>
      <c r="OUF955" s="337"/>
      <c r="OUG955" s="337"/>
      <c r="OUH955" s="337"/>
      <c r="OUI955" s="337"/>
      <c r="OUJ955" s="337"/>
      <c r="OUK955" s="337"/>
      <c r="OUL955" s="337"/>
      <c r="OUM955" s="337"/>
      <c r="OUN955" s="337"/>
      <c r="OUO955" s="337"/>
      <c r="OUP955" s="337"/>
      <c r="OUQ955" s="337"/>
      <c r="OUR955" s="337"/>
      <c r="OUS955" s="337"/>
      <c r="OUT955" s="337"/>
      <c r="OUU955" s="337"/>
      <c r="OUV955" s="337"/>
      <c r="OUW955" s="337"/>
      <c r="OUX955" s="337"/>
      <c r="OUY955" s="337"/>
      <c r="OUZ955" s="337"/>
      <c r="OVA955" s="337"/>
      <c r="OVB955" s="337"/>
      <c r="OVC955" s="337"/>
      <c r="OVD955" s="337"/>
      <c r="OVE955" s="337"/>
      <c r="OVF955" s="337"/>
      <c r="OVG955" s="337"/>
      <c r="OVH955" s="337"/>
      <c r="OVI955" s="337"/>
      <c r="OVJ955" s="337"/>
      <c r="OVK955" s="337"/>
      <c r="OVL955" s="337"/>
      <c r="OVM955" s="337"/>
      <c r="OVN955" s="337"/>
      <c r="OVO955" s="337"/>
      <c r="OVP955" s="337"/>
      <c r="OVQ955" s="337"/>
      <c r="OVR955" s="337"/>
      <c r="OVS955" s="337"/>
      <c r="OVT955" s="337"/>
      <c r="OVU955" s="337"/>
      <c r="OVV955" s="337"/>
      <c r="OVW955" s="337"/>
      <c r="OVX955" s="337"/>
      <c r="OVY955" s="337"/>
      <c r="OVZ955" s="337"/>
      <c r="OWA955" s="337"/>
      <c r="OWB955" s="337"/>
      <c r="OWC955" s="337"/>
      <c r="OWD955" s="337"/>
      <c r="OWE955" s="337"/>
      <c r="OWF955" s="337"/>
      <c r="OWG955" s="337"/>
      <c r="OWH955" s="337"/>
      <c r="OWI955" s="337"/>
      <c r="OWJ955" s="337"/>
      <c r="OWK955" s="337"/>
      <c r="OWL955" s="337"/>
      <c r="OWM955" s="337"/>
      <c r="OWN955" s="337"/>
      <c r="OWO955" s="337"/>
      <c r="OWP955" s="337"/>
      <c r="OWQ955" s="337"/>
      <c r="OWR955" s="337"/>
      <c r="OWS955" s="337"/>
      <c r="OWT955" s="337"/>
      <c r="OWU955" s="337"/>
      <c r="OWV955" s="337"/>
      <c r="OWW955" s="337"/>
      <c r="OWX955" s="337"/>
      <c r="OWY955" s="337"/>
      <c r="OWZ955" s="337"/>
      <c r="OXA955" s="337"/>
      <c r="OXB955" s="337"/>
      <c r="OXC955" s="337"/>
      <c r="OXD955" s="337"/>
      <c r="OXE955" s="337"/>
      <c r="OXF955" s="337"/>
      <c r="OXG955" s="337"/>
      <c r="OXH955" s="337"/>
      <c r="OXI955" s="337"/>
      <c r="OXJ955" s="337"/>
      <c r="OXK955" s="337"/>
      <c r="OXL955" s="337"/>
      <c r="OXM955" s="337"/>
      <c r="OXN955" s="337"/>
      <c r="OXO955" s="337"/>
      <c r="OXP955" s="337"/>
      <c r="OXQ955" s="337"/>
      <c r="OXR955" s="337"/>
      <c r="OXS955" s="337"/>
      <c r="OXT955" s="337"/>
      <c r="OXU955" s="337"/>
      <c r="OXV955" s="337"/>
      <c r="OXW955" s="337"/>
      <c r="OXX955" s="337"/>
      <c r="OXY955" s="337"/>
      <c r="OXZ955" s="337"/>
      <c r="OYA955" s="337"/>
      <c r="OYB955" s="337"/>
      <c r="OYC955" s="337"/>
      <c r="OYD955" s="337"/>
      <c r="OYE955" s="337"/>
      <c r="OYF955" s="337"/>
      <c r="OYG955" s="337"/>
      <c r="OYH955" s="337"/>
      <c r="OYI955" s="337"/>
      <c r="OYJ955" s="337"/>
      <c r="OYK955" s="337"/>
      <c r="OYL955" s="337"/>
      <c r="OYM955" s="337"/>
      <c r="OYN955" s="337"/>
      <c r="OYO955" s="337"/>
      <c r="OYP955" s="337"/>
      <c r="OYQ955" s="337"/>
      <c r="OYR955" s="337"/>
      <c r="OYS955" s="337"/>
      <c r="OYT955" s="337"/>
      <c r="OYU955" s="337"/>
      <c r="OYV955" s="337"/>
      <c r="OYW955" s="337"/>
      <c r="OYX955" s="337"/>
      <c r="OYY955" s="337"/>
      <c r="OYZ955" s="337"/>
      <c r="OZA955" s="337"/>
      <c r="OZB955" s="337"/>
      <c r="OZC955" s="337"/>
      <c r="OZD955" s="337"/>
      <c r="OZE955" s="337"/>
      <c r="OZF955" s="337"/>
      <c r="OZG955" s="337"/>
      <c r="OZH955" s="337"/>
      <c r="OZI955" s="337"/>
      <c r="OZJ955" s="337"/>
      <c r="OZK955" s="337"/>
      <c r="OZL955" s="337"/>
      <c r="OZM955" s="337"/>
      <c r="OZN955" s="337"/>
      <c r="OZO955" s="337"/>
      <c r="OZP955" s="337"/>
      <c r="OZQ955" s="337"/>
      <c r="OZR955" s="337"/>
      <c r="OZS955" s="337"/>
      <c r="OZT955" s="337"/>
      <c r="OZU955" s="337"/>
      <c r="OZV955" s="337"/>
      <c r="OZW955" s="337"/>
      <c r="OZX955" s="337"/>
      <c r="OZY955" s="337"/>
      <c r="OZZ955" s="337"/>
      <c r="PAA955" s="337"/>
      <c r="PAB955" s="337"/>
      <c r="PAC955" s="337"/>
      <c r="PAD955" s="337"/>
      <c r="PAE955" s="337"/>
      <c r="PAF955" s="337"/>
      <c r="PAG955" s="337"/>
      <c r="PAH955" s="337"/>
      <c r="PAI955" s="337"/>
      <c r="PAJ955" s="337"/>
      <c r="PAK955" s="337"/>
      <c r="PAL955" s="337"/>
      <c r="PAM955" s="337"/>
      <c r="PAN955" s="337"/>
      <c r="PAO955" s="337"/>
      <c r="PAP955" s="337"/>
      <c r="PAQ955" s="337"/>
      <c r="PAR955" s="337"/>
      <c r="PAS955" s="337"/>
      <c r="PAT955" s="337"/>
      <c r="PAU955" s="337"/>
      <c r="PAV955" s="337"/>
      <c r="PAW955" s="337"/>
      <c r="PAX955" s="337"/>
      <c r="PAY955" s="337"/>
      <c r="PAZ955" s="337"/>
      <c r="PBA955" s="337"/>
      <c r="PBB955" s="337"/>
      <c r="PBC955" s="337"/>
      <c r="PBD955" s="337"/>
      <c r="PBE955" s="337"/>
      <c r="PBF955" s="337"/>
      <c r="PBG955" s="337"/>
      <c r="PBH955" s="337"/>
      <c r="PBI955" s="337"/>
      <c r="PBJ955" s="337"/>
      <c r="PBK955" s="337"/>
      <c r="PBL955" s="337"/>
      <c r="PBM955" s="337"/>
      <c r="PBN955" s="337"/>
      <c r="PBO955" s="337"/>
      <c r="PBP955" s="337"/>
      <c r="PBQ955" s="337"/>
      <c r="PBR955" s="337"/>
      <c r="PBS955" s="337"/>
      <c r="PBT955" s="337"/>
      <c r="PBU955" s="337"/>
      <c r="PBV955" s="337"/>
      <c r="PBW955" s="337"/>
      <c r="PBX955" s="337"/>
      <c r="PBY955" s="337"/>
      <c r="PBZ955" s="337"/>
      <c r="PCA955" s="337"/>
      <c r="PCB955" s="337"/>
      <c r="PCC955" s="337"/>
      <c r="PCD955" s="337"/>
      <c r="PCE955" s="337"/>
      <c r="PCF955" s="337"/>
      <c r="PCG955" s="337"/>
      <c r="PCH955" s="337"/>
      <c r="PCI955" s="337"/>
      <c r="PCJ955" s="337"/>
      <c r="PCK955" s="337"/>
      <c r="PCL955" s="337"/>
      <c r="PCM955" s="337"/>
      <c r="PCN955" s="337"/>
      <c r="PCO955" s="337"/>
      <c r="PCP955" s="337"/>
      <c r="PCQ955" s="337"/>
      <c r="PCR955" s="337"/>
      <c r="PCS955" s="337"/>
      <c r="PCT955" s="337"/>
      <c r="PCU955" s="337"/>
      <c r="PCV955" s="337"/>
      <c r="PCW955" s="337"/>
      <c r="PCX955" s="337"/>
      <c r="PCY955" s="337"/>
      <c r="PCZ955" s="337"/>
      <c r="PDA955" s="337"/>
      <c r="PDB955" s="337"/>
      <c r="PDC955" s="337"/>
      <c r="PDD955" s="337"/>
      <c r="PDE955" s="337"/>
      <c r="PDF955" s="337"/>
      <c r="PDG955" s="337"/>
      <c r="PDH955" s="337"/>
      <c r="PDI955" s="337"/>
      <c r="PDJ955" s="337"/>
      <c r="PDK955" s="337"/>
      <c r="PDL955" s="337"/>
      <c r="PDM955" s="337"/>
      <c r="PDN955" s="337"/>
      <c r="PDO955" s="337"/>
      <c r="PDP955" s="337"/>
      <c r="PDQ955" s="337"/>
      <c r="PDR955" s="337"/>
      <c r="PDS955" s="337"/>
      <c r="PDT955" s="337"/>
      <c r="PDU955" s="337"/>
      <c r="PDV955" s="337"/>
      <c r="PDW955" s="337"/>
      <c r="PDX955" s="337"/>
      <c r="PDY955" s="337"/>
      <c r="PDZ955" s="337"/>
      <c r="PEA955" s="337"/>
      <c r="PEB955" s="337"/>
      <c r="PEC955" s="337"/>
      <c r="PED955" s="337"/>
      <c r="PEE955" s="337"/>
      <c r="PEF955" s="337"/>
      <c r="PEG955" s="337"/>
      <c r="PEH955" s="337"/>
      <c r="PEI955" s="337"/>
      <c r="PEJ955" s="337"/>
      <c r="PEK955" s="337"/>
      <c r="PEL955" s="337"/>
      <c r="PEM955" s="337"/>
      <c r="PEN955" s="337"/>
      <c r="PEO955" s="337"/>
      <c r="PEP955" s="337"/>
      <c r="PEQ955" s="337"/>
      <c r="PER955" s="337"/>
      <c r="PES955" s="337"/>
      <c r="PET955" s="337"/>
      <c r="PEU955" s="337"/>
      <c r="PEV955" s="337"/>
      <c r="PEW955" s="337"/>
      <c r="PEX955" s="337"/>
      <c r="PEY955" s="337"/>
      <c r="PEZ955" s="337"/>
      <c r="PFA955" s="337"/>
      <c r="PFB955" s="337"/>
      <c r="PFC955" s="337"/>
      <c r="PFD955" s="337"/>
      <c r="PFE955" s="337"/>
      <c r="PFF955" s="337"/>
      <c r="PFG955" s="337"/>
      <c r="PFH955" s="337"/>
      <c r="PFI955" s="337"/>
      <c r="PFJ955" s="337"/>
      <c r="PFK955" s="337"/>
      <c r="PFL955" s="337"/>
      <c r="PFM955" s="337"/>
      <c r="PFN955" s="337"/>
      <c r="PFO955" s="337"/>
      <c r="PFP955" s="337"/>
      <c r="PFQ955" s="337"/>
      <c r="PFR955" s="337"/>
      <c r="PFS955" s="337"/>
      <c r="PFT955" s="337"/>
      <c r="PFU955" s="337"/>
      <c r="PFV955" s="337"/>
      <c r="PFW955" s="337"/>
      <c r="PFX955" s="337"/>
      <c r="PFY955" s="337"/>
      <c r="PFZ955" s="337"/>
      <c r="PGA955" s="337"/>
      <c r="PGB955" s="337"/>
      <c r="PGC955" s="337"/>
      <c r="PGD955" s="337"/>
      <c r="PGE955" s="337"/>
      <c r="PGF955" s="337"/>
      <c r="PGG955" s="337"/>
      <c r="PGH955" s="337"/>
      <c r="PGI955" s="337"/>
      <c r="PGJ955" s="337"/>
      <c r="PGK955" s="337"/>
      <c r="PGL955" s="337"/>
      <c r="PGM955" s="337"/>
      <c r="PGN955" s="337"/>
      <c r="PGO955" s="337"/>
      <c r="PGP955" s="337"/>
      <c r="PGQ955" s="337"/>
      <c r="PGR955" s="337"/>
      <c r="PGS955" s="337"/>
      <c r="PGT955" s="337"/>
      <c r="PGU955" s="337"/>
      <c r="PGV955" s="337"/>
      <c r="PGW955" s="337"/>
      <c r="PGX955" s="337"/>
      <c r="PGY955" s="337"/>
      <c r="PGZ955" s="337"/>
      <c r="PHA955" s="337"/>
      <c r="PHB955" s="337"/>
      <c r="PHC955" s="337"/>
      <c r="PHD955" s="337"/>
      <c r="PHE955" s="337"/>
      <c r="PHF955" s="337"/>
      <c r="PHG955" s="337"/>
      <c r="PHH955" s="337"/>
      <c r="PHI955" s="337"/>
      <c r="PHJ955" s="337"/>
      <c r="PHK955" s="337"/>
      <c r="PHL955" s="337"/>
      <c r="PHM955" s="337"/>
      <c r="PHN955" s="337"/>
      <c r="PHO955" s="337"/>
      <c r="PHP955" s="337"/>
      <c r="PHQ955" s="337"/>
      <c r="PHR955" s="337"/>
      <c r="PHS955" s="337"/>
      <c r="PHT955" s="337"/>
      <c r="PHU955" s="337"/>
      <c r="PHV955" s="337"/>
      <c r="PHW955" s="337"/>
      <c r="PHX955" s="337"/>
      <c r="PHY955" s="337"/>
      <c r="PHZ955" s="337"/>
      <c r="PIA955" s="337"/>
      <c r="PIB955" s="337"/>
      <c r="PIC955" s="337"/>
      <c r="PID955" s="337"/>
      <c r="PIE955" s="337"/>
      <c r="PIF955" s="337"/>
      <c r="PIG955" s="337"/>
      <c r="PIH955" s="337"/>
      <c r="PII955" s="337"/>
      <c r="PIJ955" s="337"/>
      <c r="PIK955" s="337"/>
      <c r="PIL955" s="337"/>
      <c r="PIM955" s="337"/>
      <c r="PIN955" s="337"/>
      <c r="PIO955" s="337"/>
      <c r="PIP955" s="337"/>
      <c r="PIQ955" s="337"/>
      <c r="PIR955" s="337"/>
      <c r="PIS955" s="337"/>
      <c r="PIT955" s="337"/>
      <c r="PIU955" s="337"/>
      <c r="PIV955" s="337"/>
      <c r="PIW955" s="337"/>
      <c r="PIX955" s="337"/>
      <c r="PIY955" s="337"/>
      <c r="PIZ955" s="337"/>
      <c r="PJA955" s="337"/>
      <c r="PJB955" s="337"/>
      <c r="PJC955" s="337"/>
      <c r="PJD955" s="337"/>
      <c r="PJE955" s="337"/>
      <c r="PJF955" s="337"/>
      <c r="PJG955" s="337"/>
      <c r="PJH955" s="337"/>
      <c r="PJI955" s="337"/>
      <c r="PJJ955" s="337"/>
      <c r="PJK955" s="337"/>
      <c r="PJL955" s="337"/>
      <c r="PJM955" s="337"/>
      <c r="PJN955" s="337"/>
      <c r="PJO955" s="337"/>
      <c r="PJP955" s="337"/>
      <c r="PJQ955" s="337"/>
      <c r="PJR955" s="337"/>
      <c r="PJS955" s="337"/>
      <c r="PJT955" s="337"/>
      <c r="PJU955" s="337"/>
      <c r="PJV955" s="337"/>
      <c r="PJW955" s="337"/>
      <c r="PJX955" s="337"/>
      <c r="PJY955" s="337"/>
      <c r="PJZ955" s="337"/>
      <c r="PKA955" s="337"/>
      <c r="PKB955" s="337"/>
      <c r="PKC955" s="337"/>
      <c r="PKD955" s="337"/>
      <c r="PKE955" s="337"/>
      <c r="PKF955" s="337"/>
      <c r="PKG955" s="337"/>
      <c r="PKH955" s="337"/>
      <c r="PKI955" s="337"/>
      <c r="PKJ955" s="337"/>
      <c r="PKK955" s="337"/>
      <c r="PKL955" s="337"/>
      <c r="PKM955" s="337"/>
      <c r="PKN955" s="337"/>
      <c r="PKO955" s="337"/>
      <c r="PKP955" s="337"/>
      <c r="PKQ955" s="337"/>
      <c r="PKR955" s="337"/>
      <c r="PKS955" s="337"/>
      <c r="PKT955" s="337"/>
      <c r="PKU955" s="337"/>
      <c r="PKV955" s="337"/>
      <c r="PKW955" s="337"/>
      <c r="PKX955" s="337"/>
      <c r="PKY955" s="337"/>
      <c r="PKZ955" s="337"/>
      <c r="PLA955" s="337"/>
      <c r="PLB955" s="337"/>
      <c r="PLC955" s="337"/>
      <c r="PLD955" s="337"/>
      <c r="PLE955" s="337"/>
      <c r="PLF955" s="337"/>
      <c r="PLG955" s="337"/>
      <c r="PLH955" s="337"/>
      <c r="PLI955" s="337"/>
      <c r="PLJ955" s="337"/>
      <c r="PLK955" s="337"/>
      <c r="PLL955" s="337"/>
      <c r="PLM955" s="337"/>
      <c r="PLN955" s="337"/>
      <c r="PLO955" s="337"/>
      <c r="PLP955" s="337"/>
      <c r="PLQ955" s="337"/>
      <c r="PLR955" s="337"/>
      <c r="PLS955" s="337"/>
      <c r="PLT955" s="337"/>
      <c r="PLU955" s="337"/>
      <c r="PLV955" s="337"/>
      <c r="PLW955" s="337"/>
      <c r="PLX955" s="337"/>
      <c r="PLY955" s="337"/>
      <c r="PLZ955" s="337"/>
      <c r="PMA955" s="337"/>
      <c r="PMB955" s="337"/>
      <c r="PMC955" s="337"/>
      <c r="PMD955" s="337"/>
      <c r="PME955" s="337"/>
      <c r="PMF955" s="337"/>
      <c r="PMG955" s="337"/>
      <c r="PMH955" s="337"/>
      <c r="PMI955" s="337"/>
      <c r="PMJ955" s="337"/>
      <c r="PMK955" s="337"/>
      <c r="PML955" s="337"/>
      <c r="PMM955" s="337"/>
      <c r="PMN955" s="337"/>
      <c r="PMO955" s="337"/>
      <c r="PMP955" s="337"/>
      <c r="PMQ955" s="337"/>
      <c r="PMR955" s="337"/>
      <c r="PMS955" s="337"/>
      <c r="PMT955" s="337"/>
      <c r="PMU955" s="337"/>
      <c r="PMV955" s="337"/>
      <c r="PMW955" s="337"/>
      <c r="PMX955" s="337"/>
      <c r="PMY955" s="337"/>
      <c r="PMZ955" s="337"/>
      <c r="PNA955" s="337"/>
      <c r="PNB955" s="337"/>
      <c r="PNC955" s="337"/>
      <c r="PND955" s="337"/>
      <c r="PNE955" s="337"/>
      <c r="PNF955" s="337"/>
      <c r="PNG955" s="337"/>
      <c r="PNH955" s="337"/>
      <c r="PNI955" s="337"/>
      <c r="PNJ955" s="337"/>
      <c r="PNK955" s="337"/>
      <c r="PNL955" s="337"/>
      <c r="PNM955" s="337"/>
      <c r="PNN955" s="337"/>
      <c r="PNO955" s="337"/>
      <c r="PNP955" s="337"/>
      <c r="PNQ955" s="337"/>
      <c r="PNR955" s="337"/>
      <c r="PNS955" s="337"/>
      <c r="PNT955" s="337"/>
      <c r="PNU955" s="337"/>
      <c r="PNV955" s="337"/>
      <c r="PNW955" s="337"/>
      <c r="PNX955" s="337"/>
      <c r="PNY955" s="337"/>
      <c r="PNZ955" s="337"/>
      <c r="POA955" s="337"/>
      <c r="POB955" s="337"/>
      <c r="POC955" s="337"/>
      <c r="POD955" s="337"/>
      <c r="POE955" s="337"/>
      <c r="POF955" s="337"/>
      <c r="POG955" s="337"/>
      <c r="POH955" s="337"/>
      <c r="POI955" s="337"/>
      <c r="POJ955" s="337"/>
      <c r="POK955" s="337"/>
      <c r="POL955" s="337"/>
      <c r="POM955" s="337"/>
      <c r="PON955" s="337"/>
      <c r="POO955" s="337"/>
      <c r="POP955" s="337"/>
      <c r="POQ955" s="337"/>
      <c r="POR955" s="337"/>
      <c r="POS955" s="337"/>
      <c r="POT955" s="337"/>
      <c r="POU955" s="337"/>
      <c r="POV955" s="337"/>
      <c r="POW955" s="337"/>
      <c r="POX955" s="337"/>
      <c r="POY955" s="337"/>
      <c r="POZ955" s="337"/>
      <c r="PPA955" s="337"/>
      <c r="PPB955" s="337"/>
      <c r="PPC955" s="337"/>
      <c r="PPD955" s="337"/>
      <c r="PPE955" s="337"/>
      <c r="PPF955" s="337"/>
      <c r="PPG955" s="337"/>
      <c r="PPH955" s="337"/>
      <c r="PPI955" s="337"/>
      <c r="PPJ955" s="337"/>
      <c r="PPK955" s="337"/>
      <c r="PPL955" s="337"/>
      <c r="PPM955" s="337"/>
      <c r="PPN955" s="337"/>
      <c r="PPO955" s="337"/>
      <c r="PPP955" s="337"/>
      <c r="PPQ955" s="337"/>
      <c r="PPR955" s="337"/>
      <c r="PPS955" s="337"/>
      <c r="PPT955" s="337"/>
      <c r="PPU955" s="337"/>
      <c r="PPV955" s="337"/>
      <c r="PPW955" s="337"/>
      <c r="PPX955" s="337"/>
      <c r="PPY955" s="337"/>
      <c r="PPZ955" s="337"/>
      <c r="PQA955" s="337"/>
      <c r="PQB955" s="337"/>
      <c r="PQC955" s="337"/>
      <c r="PQD955" s="337"/>
      <c r="PQE955" s="337"/>
      <c r="PQF955" s="337"/>
      <c r="PQG955" s="337"/>
      <c r="PQH955" s="337"/>
      <c r="PQI955" s="337"/>
      <c r="PQJ955" s="337"/>
      <c r="PQK955" s="337"/>
      <c r="PQL955" s="337"/>
      <c r="PQM955" s="337"/>
      <c r="PQN955" s="337"/>
      <c r="PQO955" s="337"/>
      <c r="PQP955" s="337"/>
      <c r="PQQ955" s="337"/>
      <c r="PQR955" s="337"/>
      <c r="PQS955" s="337"/>
      <c r="PQT955" s="337"/>
      <c r="PQU955" s="337"/>
      <c r="PQV955" s="337"/>
      <c r="PQW955" s="337"/>
      <c r="PQX955" s="337"/>
      <c r="PQY955" s="337"/>
      <c r="PQZ955" s="337"/>
      <c r="PRA955" s="337"/>
      <c r="PRB955" s="337"/>
      <c r="PRC955" s="337"/>
      <c r="PRD955" s="337"/>
      <c r="PRE955" s="337"/>
      <c r="PRF955" s="337"/>
      <c r="PRG955" s="337"/>
      <c r="PRH955" s="337"/>
      <c r="PRI955" s="337"/>
      <c r="PRJ955" s="337"/>
      <c r="PRK955" s="337"/>
      <c r="PRL955" s="337"/>
      <c r="PRM955" s="337"/>
      <c r="PRN955" s="337"/>
      <c r="PRO955" s="337"/>
      <c r="PRP955" s="337"/>
      <c r="PRQ955" s="337"/>
      <c r="PRR955" s="337"/>
      <c r="PRS955" s="337"/>
      <c r="PRT955" s="337"/>
      <c r="PRU955" s="337"/>
      <c r="PRV955" s="337"/>
      <c r="PRW955" s="337"/>
      <c r="PRX955" s="337"/>
      <c r="PRY955" s="337"/>
      <c r="PRZ955" s="337"/>
      <c r="PSA955" s="337"/>
      <c r="PSB955" s="337"/>
      <c r="PSC955" s="337"/>
      <c r="PSD955" s="337"/>
      <c r="PSE955" s="337"/>
      <c r="PSF955" s="337"/>
      <c r="PSG955" s="337"/>
      <c r="PSH955" s="337"/>
      <c r="PSI955" s="337"/>
      <c r="PSJ955" s="337"/>
      <c r="PSK955" s="337"/>
      <c r="PSL955" s="337"/>
      <c r="PSM955" s="337"/>
      <c r="PSN955" s="337"/>
      <c r="PSO955" s="337"/>
      <c r="PSP955" s="337"/>
      <c r="PSQ955" s="337"/>
      <c r="PSR955" s="337"/>
      <c r="PSS955" s="337"/>
      <c r="PST955" s="337"/>
      <c r="PSU955" s="337"/>
      <c r="PSV955" s="337"/>
      <c r="PSW955" s="337"/>
      <c r="PSX955" s="337"/>
      <c r="PSY955" s="337"/>
      <c r="PSZ955" s="337"/>
      <c r="PTA955" s="337"/>
      <c r="PTB955" s="337"/>
      <c r="PTC955" s="337"/>
      <c r="PTD955" s="337"/>
      <c r="PTE955" s="337"/>
      <c r="PTF955" s="337"/>
      <c r="PTG955" s="337"/>
      <c r="PTH955" s="337"/>
      <c r="PTI955" s="337"/>
      <c r="PTJ955" s="337"/>
      <c r="PTK955" s="337"/>
      <c r="PTL955" s="337"/>
      <c r="PTM955" s="337"/>
      <c r="PTN955" s="337"/>
      <c r="PTO955" s="337"/>
      <c r="PTP955" s="337"/>
      <c r="PTQ955" s="337"/>
      <c r="PTR955" s="337"/>
      <c r="PTS955" s="337"/>
      <c r="PTT955" s="337"/>
      <c r="PTU955" s="337"/>
      <c r="PTV955" s="337"/>
      <c r="PTW955" s="337"/>
      <c r="PTX955" s="337"/>
      <c r="PTY955" s="337"/>
      <c r="PTZ955" s="337"/>
      <c r="PUA955" s="337"/>
      <c r="PUB955" s="337"/>
      <c r="PUC955" s="337"/>
      <c r="PUD955" s="337"/>
      <c r="PUE955" s="337"/>
      <c r="PUF955" s="337"/>
      <c r="PUG955" s="337"/>
      <c r="PUH955" s="337"/>
      <c r="PUI955" s="337"/>
      <c r="PUJ955" s="337"/>
      <c r="PUK955" s="337"/>
      <c r="PUL955" s="337"/>
      <c r="PUM955" s="337"/>
      <c r="PUN955" s="337"/>
      <c r="PUO955" s="337"/>
      <c r="PUP955" s="337"/>
      <c r="PUQ955" s="337"/>
      <c r="PUR955" s="337"/>
      <c r="PUS955" s="337"/>
      <c r="PUT955" s="337"/>
      <c r="PUU955" s="337"/>
      <c r="PUV955" s="337"/>
      <c r="PUW955" s="337"/>
      <c r="PUX955" s="337"/>
      <c r="PUY955" s="337"/>
      <c r="PUZ955" s="337"/>
      <c r="PVA955" s="337"/>
      <c r="PVB955" s="337"/>
      <c r="PVC955" s="337"/>
      <c r="PVD955" s="337"/>
      <c r="PVE955" s="337"/>
      <c r="PVF955" s="337"/>
      <c r="PVG955" s="337"/>
      <c r="PVH955" s="337"/>
      <c r="PVI955" s="337"/>
      <c r="PVJ955" s="337"/>
      <c r="PVK955" s="337"/>
      <c r="PVL955" s="337"/>
      <c r="PVM955" s="337"/>
      <c r="PVN955" s="337"/>
      <c r="PVO955" s="337"/>
      <c r="PVP955" s="337"/>
      <c r="PVQ955" s="337"/>
      <c r="PVR955" s="337"/>
      <c r="PVS955" s="337"/>
      <c r="PVT955" s="337"/>
      <c r="PVU955" s="337"/>
      <c r="PVV955" s="337"/>
      <c r="PVW955" s="337"/>
      <c r="PVX955" s="337"/>
      <c r="PVY955" s="337"/>
      <c r="PVZ955" s="337"/>
      <c r="PWA955" s="337"/>
      <c r="PWB955" s="337"/>
      <c r="PWC955" s="337"/>
      <c r="PWD955" s="337"/>
      <c r="PWE955" s="337"/>
      <c r="PWF955" s="337"/>
      <c r="PWG955" s="337"/>
      <c r="PWH955" s="337"/>
      <c r="PWI955" s="337"/>
      <c r="PWJ955" s="337"/>
      <c r="PWK955" s="337"/>
      <c r="PWL955" s="337"/>
      <c r="PWM955" s="337"/>
      <c r="PWN955" s="337"/>
      <c r="PWO955" s="337"/>
      <c r="PWP955" s="337"/>
      <c r="PWQ955" s="337"/>
      <c r="PWR955" s="337"/>
      <c r="PWS955" s="337"/>
      <c r="PWT955" s="337"/>
      <c r="PWU955" s="337"/>
      <c r="PWV955" s="337"/>
      <c r="PWW955" s="337"/>
      <c r="PWX955" s="337"/>
      <c r="PWY955" s="337"/>
      <c r="PWZ955" s="337"/>
      <c r="PXA955" s="337"/>
      <c r="PXB955" s="337"/>
      <c r="PXC955" s="337"/>
      <c r="PXD955" s="337"/>
      <c r="PXE955" s="337"/>
      <c r="PXF955" s="337"/>
      <c r="PXG955" s="337"/>
      <c r="PXH955" s="337"/>
      <c r="PXI955" s="337"/>
      <c r="PXJ955" s="337"/>
      <c r="PXK955" s="337"/>
      <c r="PXL955" s="337"/>
      <c r="PXM955" s="337"/>
      <c r="PXN955" s="337"/>
      <c r="PXO955" s="337"/>
      <c r="PXP955" s="337"/>
      <c r="PXQ955" s="337"/>
      <c r="PXR955" s="337"/>
      <c r="PXS955" s="337"/>
      <c r="PXT955" s="337"/>
      <c r="PXU955" s="337"/>
      <c r="PXV955" s="337"/>
      <c r="PXW955" s="337"/>
      <c r="PXX955" s="337"/>
      <c r="PXY955" s="337"/>
      <c r="PXZ955" s="337"/>
      <c r="PYA955" s="337"/>
      <c r="PYB955" s="337"/>
      <c r="PYC955" s="337"/>
      <c r="PYD955" s="337"/>
      <c r="PYE955" s="337"/>
      <c r="PYF955" s="337"/>
      <c r="PYG955" s="337"/>
      <c r="PYH955" s="337"/>
      <c r="PYI955" s="337"/>
      <c r="PYJ955" s="337"/>
      <c r="PYK955" s="337"/>
      <c r="PYL955" s="337"/>
      <c r="PYM955" s="337"/>
      <c r="PYN955" s="337"/>
      <c r="PYO955" s="337"/>
      <c r="PYP955" s="337"/>
      <c r="PYQ955" s="337"/>
      <c r="PYR955" s="337"/>
      <c r="PYS955" s="337"/>
      <c r="PYT955" s="337"/>
      <c r="PYU955" s="337"/>
      <c r="PYV955" s="337"/>
      <c r="PYW955" s="337"/>
      <c r="PYX955" s="337"/>
      <c r="PYY955" s="337"/>
      <c r="PYZ955" s="337"/>
      <c r="PZA955" s="337"/>
      <c r="PZB955" s="337"/>
      <c r="PZC955" s="337"/>
      <c r="PZD955" s="337"/>
      <c r="PZE955" s="337"/>
      <c r="PZF955" s="337"/>
      <c r="PZG955" s="337"/>
      <c r="PZH955" s="337"/>
      <c r="PZI955" s="337"/>
      <c r="PZJ955" s="337"/>
      <c r="PZK955" s="337"/>
      <c r="PZL955" s="337"/>
      <c r="PZM955" s="337"/>
      <c r="PZN955" s="337"/>
      <c r="PZO955" s="337"/>
      <c r="PZP955" s="337"/>
      <c r="PZQ955" s="337"/>
      <c r="PZR955" s="337"/>
      <c r="PZS955" s="337"/>
      <c r="PZT955" s="337"/>
      <c r="PZU955" s="337"/>
      <c r="PZV955" s="337"/>
      <c r="PZW955" s="337"/>
      <c r="PZX955" s="337"/>
      <c r="PZY955" s="337"/>
      <c r="PZZ955" s="337"/>
      <c r="QAA955" s="337"/>
      <c r="QAB955" s="337"/>
      <c r="QAC955" s="337"/>
      <c r="QAD955" s="337"/>
      <c r="QAE955" s="337"/>
      <c r="QAF955" s="337"/>
      <c r="QAG955" s="337"/>
      <c r="QAH955" s="337"/>
      <c r="QAI955" s="337"/>
      <c r="QAJ955" s="337"/>
      <c r="QAK955" s="337"/>
      <c r="QAL955" s="337"/>
      <c r="QAM955" s="337"/>
      <c r="QAN955" s="337"/>
      <c r="QAO955" s="337"/>
      <c r="QAP955" s="337"/>
      <c r="QAQ955" s="337"/>
      <c r="QAR955" s="337"/>
      <c r="QAS955" s="337"/>
      <c r="QAT955" s="337"/>
      <c r="QAU955" s="337"/>
      <c r="QAV955" s="337"/>
      <c r="QAW955" s="337"/>
      <c r="QAX955" s="337"/>
      <c r="QAY955" s="337"/>
      <c r="QAZ955" s="337"/>
      <c r="QBA955" s="337"/>
      <c r="QBB955" s="337"/>
      <c r="QBC955" s="337"/>
      <c r="QBD955" s="337"/>
      <c r="QBE955" s="337"/>
      <c r="QBF955" s="337"/>
      <c r="QBG955" s="337"/>
      <c r="QBH955" s="337"/>
      <c r="QBI955" s="337"/>
      <c r="QBJ955" s="337"/>
      <c r="QBK955" s="337"/>
      <c r="QBL955" s="337"/>
      <c r="QBM955" s="337"/>
      <c r="QBN955" s="337"/>
      <c r="QBO955" s="337"/>
      <c r="QBP955" s="337"/>
      <c r="QBQ955" s="337"/>
      <c r="QBR955" s="337"/>
      <c r="QBS955" s="337"/>
      <c r="QBT955" s="337"/>
      <c r="QBU955" s="337"/>
      <c r="QBV955" s="337"/>
      <c r="QBW955" s="337"/>
      <c r="QBX955" s="337"/>
      <c r="QBY955" s="337"/>
      <c r="QBZ955" s="337"/>
      <c r="QCA955" s="337"/>
      <c r="QCB955" s="337"/>
      <c r="QCC955" s="337"/>
      <c r="QCD955" s="337"/>
      <c r="QCE955" s="337"/>
      <c r="QCF955" s="337"/>
      <c r="QCG955" s="337"/>
      <c r="QCH955" s="337"/>
      <c r="QCI955" s="337"/>
      <c r="QCJ955" s="337"/>
      <c r="QCK955" s="337"/>
      <c r="QCL955" s="337"/>
      <c r="QCM955" s="337"/>
      <c r="QCN955" s="337"/>
      <c r="QCO955" s="337"/>
      <c r="QCP955" s="337"/>
      <c r="QCQ955" s="337"/>
      <c r="QCR955" s="337"/>
      <c r="QCS955" s="337"/>
      <c r="QCT955" s="337"/>
      <c r="QCU955" s="337"/>
      <c r="QCV955" s="337"/>
      <c r="QCW955" s="337"/>
      <c r="QCX955" s="337"/>
      <c r="QCY955" s="337"/>
      <c r="QCZ955" s="337"/>
      <c r="QDA955" s="337"/>
      <c r="QDB955" s="337"/>
      <c r="QDC955" s="337"/>
      <c r="QDD955" s="337"/>
      <c r="QDE955" s="337"/>
      <c r="QDF955" s="337"/>
      <c r="QDG955" s="337"/>
      <c r="QDH955" s="337"/>
      <c r="QDI955" s="337"/>
      <c r="QDJ955" s="337"/>
      <c r="QDK955" s="337"/>
      <c r="QDL955" s="337"/>
      <c r="QDM955" s="337"/>
      <c r="QDN955" s="337"/>
      <c r="QDO955" s="337"/>
      <c r="QDP955" s="337"/>
      <c r="QDQ955" s="337"/>
      <c r="QDR955" s="337"/>
      <c r="QDS955" s="337"/>
      <c r="QDT955" s="337"/>
      <c r="QDU955" s="337"/>
      <c r="QDV955" s="337"/>
      <c r="QDW955" s="337"/>
      <c r="QDX955" s="337"/>
      <c r="QDY955" s="337"/>
      <c r="QDZ955" s="337"/>
      <c r="QEA955" s="337"/>
      <c r="QEB955" s="337"/>
      <c r="QEC955" s="337"/>
      <c r="QED955" s="337"/>
      <c r="QEE955" s="337"/>
      <c r="QEF955" s="337"/>
      <c r="QEG955" s="337"/>
      <c r="QEH955" s="337"/>
      <c r="QEI955" s="337"/>
      <c r="QEJ955" s="337"/>
      <c r="QEK955" s="337"/>
      <c r="QEL955" s="337"/>
      <c r="QEM955" s="337"/>
      <c r="QEN955" s="337"/>
      <c r="QEO955" s="337"/>
      <c r="QEP955" s="337"/>
      <c r="QEQ955" s="337"/>
      <c r="QER955" s="337"/>
      <c r="QES955" s="337"/>
      <c r="QET955" s="337"/>
      <c r="QEU955" s="337"/>
      <c r="QEV955" s="337"/>
      <c r="QEW955" s="337"/>
      <c r="QEX955" s="337"/>
      <c r="QEY955" s="337"/>
      <c r="QEZ955" s="337"/>
      <c r="QFA955" s="337"/>
      <c r="QFB955" s="337"/>
      <c r="QFC955" s="337"/>
      <c r="QFD955" s="337"/>
      <c r="QFE955" s="337"/>
      <c r="QFF955" s="337"/>
      <c r="QFG955" s="337"/>
      <c r="QFH955" s="337"/>
      <c r="QFI955" s="337"/>
      <c r="QFJ955" s="337"/>
      <c r="QFK955" s="337"/>
      <c r="QFL955" s="337"/>
      <c r="QFM955" s="337"/>
      <c r="QFN955" s="337"/>
      <c r="QFO955" s="337"/>
      <c r="QFP955" s="337"/>
      <c r="QFQ955" s="337"/>
      <c r="QFR955" s="337"/>
      <c r="QFS955" s="337"/>
      <c r="QFT955" s="337"/>
      <c r="QFU955" s="337"/>
      <c r="QFV955" s="337"/>
      <c r="QFW955" s="337"/>
      <c r="QFX955" s="337"/>
      <c r="QFY955" s="337"/>
      <c r="QFZ955" s="337"/>
      <c r="QGA955" s="337"/>
      <c r="QGB955" s="337"/>
      <c r="QGC955" s="337"/>
      <c r="QGD955" s="337"/>
      <c r="QGE955" s="337"/>
      <c r="QGF955" s="337"/>
      <c r="QGG955" s="337"/>
      <c r="QGH955" s="337"/>
      <c r="QGI955" s="337"/>
      <c r="QGJ955" s="337"/>
      <c r="QGK955" s="337"/>
      <c r="QGL955" s="337"/>
      <c r="QGM955" s="337"/>
      <c r="QGN955" s="337"/>
      <c r="QGO955" s="337"/>
      <c r="QGP955" s="337"/>
      <c r="QGQ955" s="337"/>
      <c r="QGR955" s="337"/>
      <c r="QGS955" s="337"/>
      <c r="QGT955" s="337"/>
      <c r="QGU955" s="337"/>
      <c r="QGV955" s="337"/>
      <c r="QGW955" s="337"/>
      <c r="QGX955" s="337"/>
      <c r="QGY955" s="337"/>
      <c r="QGZ955" s="337"/>
      <c r="QHA955" s="337"/>
      <c r="QHB955" s="337"/>
      <c r="QHC955" s="337"/>
      <c r="QHD955" s="337"/>
      <c r="QHE955" s="337"/>
      <c r="QHF955" s="337"/>
      <c r="QHG955" s="337"/>
      <c r="QHH955" s="337"/>
      <c r="QHI955" s="337"/>
      <c r="QHJ955" s="337"/>
      <c r="QHK955" s="337"/>
      <c r="QHL955" s="337"/>
      <c r="QHM955" s="337"/>
      <c r="QHN955" s="337"/>
      <c r="QHO955" s="337"/>
      <c r="QHP955" s="337"/>
      <c r="QHQ955" s="337"/>
      <c r="QHR955" s="337"/>
      <c r="QHS955" s="337"/>
      <c r="QHT955" s="337"/>
      <c r="QHU955" s="337"/>
      <c r="QHV955" s="337"/>
      <c r="QHW955" s="337"/>
      <c r="QHX955" s="337"/>
      <c r="QHY955" s="337"/>
      <c r="QHZ955" s="337"/>
      <c r="QIA955" s="337"/>
      <c r="QIB955" s="337"/>
      <c r="QIC955" s="337"/>
      <c r="QID955" s="337"/>
      <c r="QIE955" s="337"/>
      <c r="QIF955" s="337"/>
      <c r="QIG955" s="337"/>
      <c r="QIH955" s="337"/>
      <c r="QII955" s="337"/>
      <c r="QIJ955" s="337"/>
      <c r="QIK955" s="337"/>
      <c r="QIL955" s="337"/>
      <c r="QIM955" s="337"/>
      <c r="QIN955" s="337"/>
      <c r="QIO955" s="337"/>
      <c r="QIP955" s="337"/>
      <c r="QIQ955" s="337"/>
      <c r="QIR955" s="337"/>
      <c r="QIS955" s="337"/>
      <c r="QIT955" s="337"/>
      <c r="QIU955" s="337"/>
      <c r="QIV955" s="337"/>
      <c r="QIW955" s="337"/>
      <c r="QIX955" s="337"/>
      <c r="QIY955" s="337"/>
      <c r="QIZ955" s="337"/>
      <c r="QJA955" s="337"/>
      <c r="QJB955" s="337"/>
      <c r="QJC955" s="337"/>
      <c r="QJD955" s="337"/>
      <c r="QJE955" s="337"/>
      <c r="QJF955" s="337"/>
      <c r="QJG955" s="337"/>
      <c r="QJH955" s="337"/>
      <c r="QJI955" s="337"/>
      <c r="QJJ955" s="337"/>
      <c r="QJK955" s="337"/>
      <c r="QJL955" s="337"/>
      <c r="QJM955" s="337"/>
      <c r="QJN955" s="337"/>
      <c r="QJO955" s="337"/>
      <c r="QJP955" s="337"/>
      <c r="QJQ955" s="337"/>
      <c r="QJR955" s="337"/>
      <c r="QJS955" s="337"/>
      <c r="QJT955" s="337"/>
      <c r="QJU955" s="337"/>
      <c r="QJV955" s="337"/>
      <c r="QJW955" s="337"/>
      <c r="QJX955" s="337"/>
      <c r="QJY955" s="337"/>
      <c r="QJZ955" s="337"/>
      <c r="QKA955" s="337"/>
      <c r="QKB955" s="337"/>
      <c r="QKC955" s="337"/>
      <c r="QKD955" s="337"/>
      <c r="QKE955" s="337"/>
      <c r="QKF955" s="337"/>
      <c r="QKG955" s="337"/>
      <c r="QKH955" s="337"/>
      <c r="QKI955" s="337"/>
      <c r="QKJ955" s="337"/>
      <c r="QKK955" s="337"/>
      <c r="QKL955" s="337"/>
      <c r="QKM955" s="337"/>
      <c r="QKN955" s="337"/>
      <c r="QKO955" s="337"/>
      <c r="QKP955" s="337"/>
      <c r="QKQ955" s="337"/>
      <c r="QKR955" s="337"/>
      <c r="QKS955" s="337"/>
      <c r="QKT955" s="337"/>
      <c r="QKU955" s="337"/>
      <c r="QKV955" s="337"/>
      <c r="QKW955" s="337"/>
      <c r="QKX955" s="337"/>
      <c r="QKY955" s="337"/>
      <c r="QKZ955" s="337"/>
      <c r="QLA955" s="337"/>
      <c r="QLB955" s="337"/>
      <c r="QLC955" s="337"/>
      <c r="QLD955" s="337"/>
      <c r="QLE955" s="337"/>
      <c r="QLF955" s="337"/>
      <c r="QLG955" s="337"/>
      <c r="QLH955" s="337"/>
      <c r="QLI955" s="337"/>
      <c r="QLJ955" s="337"/>
      <c r="QLK955" s="337"/>
      <c r="QLL955" s="337"/>
      <c r="QLM955" s="337"/>
      <c r="QLN955" s="337"/>
      <c r="QLO955" s="337"/>
      <c r="QLP955" s="337"/>
      <c r="QLQ955" s="337"/>
      <c r="QLR955" s="337"/>
      <c r="QLS955" s="337"/>
      <c r="QLT955" s="337"/>
      <c r="QLU955" s="337"/>
      <c r="QLV955" s="337"/>
      <c r="QLW955" s="337"/>
      <c r="QLX955" s="337"/>
      <c r="QLY955" s="337"/>
      <c r="QLZ955" s="337"/>
      <c r="QMA955" s="337"/>
      <c r="QMB955" s="337"/>
      <c r="QMC955" s="337"/>
      <c r="QMD955" s="337"/>
      <c r="QME955" s="337"/>
      <c r="QMF955" s="337"/>
      <c r="QMG955" s="337"/>
      <c r="QMH955" s="337"/>
      <c r="QMI955" s="337"/>
      <c r="QMJ955" s="337"/>
      <c r="QMK955" s="337"/>
      <c r="QML955" s="337"/>
      <c r="QMM955" s="337"/>
      <c r="QMN955" s="337"/>
      <c r="QMO955" s="337"/>
      <c r="QMP955" s="337"/>
      <c r="QMQ955" s="337"/>
      <c r="QMR955" s="337"/>
      <c r="QMS955" s="337"/>
      <c r="QMT955" s="337"/>
      <c r="QMU955" s="337"/>
      <c r="QMV955" s="337"/>
      <c r="QMW955" s="337"/>
      <c r="QMX955" s="337"/>
      <c r="QMY955" s="337"/>
      <c r="QMZ955" s="337"/>
      <c r="QNA955" s="337"/>
      <c r="QNB955" s="337"/>
      <c r="QNC955" s="337"/>
      <c r="QND955" s="337"/>
      <c r="QNE955" s="337"/>
      <c r="QNF955" s="337"/>
      <c r="QNG955" s="337"/>
      <c r="QNH955" s="337"/>
      <c r="QNI955" s="337"/>
      <c r="QNJ955" s="337"/>
      <c r="QNK955" s="337"/>
      <c r="QNL955" s="337"/>
      <c r="QNM955" s="337"/>
      <c r="QNN955" s="337"/>
      <c r="QNO955" s="337"/>
      <c r="QNP955" s="337"/>
      <c r="QNQ955" s="337"/>
      <c r="QNR955" s="337"/>
      <c r="QNS955" s="337"/>
      <c r="QNT955" s="337"/>
      <c r="QNU955" s="337"/>
      <c r="QNV955" s="337"/>
      <c r="QNW955" s="337"/>
      <c r="QNX955" s="337"/>
      <c r="QNY955" s="337"/>
      <c r="QNZ955" s="337"/>
      <c r="QOA955" s="337"/>
      <c r="QOB955" s="337"/>
      <c r="QOC955" s="337"/>
      <c r="QOD955" s="337"/>
      <c r="QOE955" s="337"/>
      <c r="QOF955" s="337"/>
      <c r="QOG955" s="337"/>
      <c r="QOH955" s="337"/>
      <c r="QOI955" s="337"/>
      <c r="QOJ955" s="337"/>
      <c r="QOK955" s="337"/>
      <c r="QOL955" s="337"/>
      <c r="QOM955" s="337"/>
      <c r="QON955" s="337"/>
      <c r="QOO955" s="337"/>
      <c r="QOP955" s="337"/>
      <c r="QOQ955" s="337"/>
      <c r="QOR955" s="337"/>
      <c r="QOS955" s="337"/>
      <c r="QOT955" s="337"/>
      <c r="QOU955" s="337"/>
      <c r="QOV955" s="337"/>
      <c r="QOW955" s="337"/>
      <c r="QOX955" s="337"/>
      <c r="QOY955" s="337"/>
      <c r="QOZ955" s="337"/>
      <c r="QPA955" s="337"/>
      <c r="QPB955" s="337"/>
      <c r="QPC955" s="337"/>
      <c r="QPD955" s="337"/>
      <c r="QPE955" s="337"/>
      <c r="QPF955" s="337"/>
      <c r="QPG955" s="337"/>
      <c r="QPH955" s="337"/>
      <c r="QPI955" s="337"/>
      <c r="QPJ955" s="337"/>
      <c r="QPK955" s="337"/>
      <c r="QPL955" s="337"/>
      <c r="QPM955" s="337"/>
      <c r="QPN955" s="337"/>
      <c r="QPO955" s="337"/>
      <c r="QPP955" s="337"/>
      <c r="QPQ955" s="337"/>
      <c r="QPR955" s="337"/>
      <c r="QPS955" s="337"/>
      <c r="QPT955" s="337"/>
      <c r="QPU955" s="337"/>
      <c r="QPV955" s="337"/>
      <c r="QPW955" s="337"/>
      <c r="QPX955" s="337"/>
      <c r="QPY955" s="337"/>
      <c r="QPZ955" s="337"/>
      <c r="QQA955" s="337"/>
      <c r="QQB955" s="337"/>
      <c r="QQC955" s="337"/>
      <c r="QQD955" s="337"/>
      <c r="QQE955" s="337"/>
      <c r="QQF955" s="337"/>
      <c r="QQG955" s="337"/>
      <c r="QQH955" s="337"/>
      <c r="QQI955" s="337"/>
      <c r="QQJ955" s="337"/>
      <c r="QQK955" s="337"/>
      <c r="QQL955" s="337"/>
      <c r="QQM955" s="337"/>
      <c r="QQN955" s="337"/>
      <c r="QQO955" s="337"/>
      <c r="QQP955" s="337"/>
      <c r="QQQ955" s="337"/>
      <c r="QQR955" s="337"/>
      <c r="QQS955" s="337"/>
      <c r="QQT955" s="337"/>
      <c r="QQU955" s="337"/>
      <c r="QQV955" s="337"/>
      <c r="QQW955" s="337"/>
      <c r="QQX955" s="337"/>
      <c r="QQY955" s="337"/>
      <c r="QQZ955" s="337"/>
      <c r="QRA955" s="337"/>
      <c r="QRB955" s="337"/>
      <c r="QRC955" s="337"/>
      <c r="QRD955" s="337"/>
      <c r="QRE955" s="337"/>
      <c r="QRF955" s="337"/>
      <c r="QRG955" s="337"/>
      <c r="QRH955" s="337"/>
      <c r="QRI955" s="337"/>
      <c r="QRJ955" s="337"/>
      <c r="QRK955" s="337"/>
      <c r="QRL955" s="337"/>
      <c r="QRM955" s="337"/>
      <c r="QRN955" s="337"/>
      <c r="QRO955" s="337"/>
      <c r="QRP955" s="337"/>
      <c r="QRQ955" s="337"/>
      <c r="QRR955" s="337"/>
      <c r="QRS955" s="337"/>
      <c r="QRT955" s="337"/>
      <c r="QRU955" s="337"/>
      <c r="QRV955" s="337"/>
      <c r="QRW955" s="337"/>
      <c r="QRX955" s="337"/>
      <c r="QRY955" s="337"/>
      <c r="QRZ955" s="337"/>
      <c r="QSA955" s="337"/>
      <c r="QSB955" s="337"/>
      <c r="QSC955" s="337"/>
      <c r="QSD955" s="337"/>
      <c r="QSE955" s="337"/>
      <c r="QSF955" s="337"/>
      <c r="QSG955" s="337"/>
      <c r="QSH955" s="337"/>
      <c r="QSI955" s="337"/>
      <c r="QSJ955" s="337"/>
      <c r="QSK955" s="337"/>
      <c r="QSL955" s="337"/>
      <c r="QSM955" s="337"/>
      <c r="QSN955" s="337"/>
      <c r="QSO955" s="337"/>
      <c r="QSP955" s="337"/>
      <c r="QSQ955" s="337"/>
      <c r="QSR955" s="337"/>
      <c r="QSS955" s="337"/>
      <c r="QST955" s="337"/>
      <c r="QSU955" s="337"/>
      <c r="QSV955" s="337"/>
      <c r="QSW955" s="337"/>
      <c r="QSX955" s="337"/>
      <c r="QSY955" s="337"/>
      <c r="QSZ955" s="337"/>
      <c r="QTA955" s="337"/>
      <c r="QTB955" s="337"/>
      <c r="QTC955" s="337"/>
      <c r="QTD955" s="337"/>
      <c r="QTE955" s="337"/>
      <c r="QTF955" s="337"/>
      <c r="QTG955" s="337"/>
      <c r="QTH955" s="337"/>
      <c r="QTI955" s="337"/>
      <c r="QTJ955" s="337"/>
      <c r="QTK955" s="337"/>
      <c r="QTL955" s="337"/>
      <c r="QTM955" s="337"/>
      <c r="QTN955" s="337"/>
      <c r="QTO955" s="337"/>
      <c r="QTP955" s="337"/>
      <c r="QTQ955" s="337"/>
      <c r="QTR955" s="337"/>
      <c r="QTS955" s="337"/>
      <c r="QTT955" s="337"/>
      <c r="QTU955" s="337"/>
      <c r="QTV955" s="337"/>
      <c r="QTW955" s="337"/>
      <c r="QTX955" s="337"/>
      <c r="QTY955" s="337"/>
      <c r="QTZ955" s="337"/>
      <c r="QUA955" s="337"/>
      <c r="QUB955" s="337"/>
      <c r="QUC955" s="337"/>
      <c r="QUD955" s="337"/>
      <c r="QUE955" s="337"/>
      <c r="QUF955" s="337"/>
      <c r="QUG955" s="337"/>
      <c r="QUH955" s="337"/>
      <c r="QUI955" s="337"/>
      <c r="QUJ955" s="337"/>
      <c r="QUK955" s="337"/>
      <c r="QUL955" s="337"/>
      <c r="QUM955" s="337"/>
      <c r="QUN955" s="337"/>
      <c r="QUO955" s="337"/>
      <c r="QUP955" s="337"/>
      <c r="QUQ955" s="337"/>
      <c r="QUR955" s="337"/>
      <c r="QUS955" s="337"/>
      <c r="QUT955" s="337"/>
      <c r="QUU955" s="337"/>
      <c r="QUV955" s="337"/>
      <c r="QUW955" s="337"/>
      <c r="QUX955" s="337"/>
      <c r="QUY955" s="337"/>
      <c r="QUZ955" s="337"/>
      <c r="QVA955" s="337"/>
      <c r="QVB955" s="337"/>
      <c r="QVC955" s="337"/>
      <c r="QVD955" s="337"/>
      <c r="QVE955" s="337"/>
      <c r="QVF955" s="337"/>
      <c r="QVG955" s="337"/>
      <c r="QVH955" s="337"/>
      <c r="QVI955" s="337"/>
      <c r="QVJ955" s="337"/>
      <c r="QVK955" s="337"/>
      <c r="QVL955" s="337"/>
      <c r="QVM955" s="337"/>
      <c r="QVN955" s="337"/>
      <c r="QVO955" s="337"/>
      <c r="QVP955" s="337"/>
      <c r="QVQ955" s="337"/>
      <c r="QVR955" s="337"/>
      <c r="QVS955" s="337"/>
      <c r="QVT955" s="337"/>
      <c r="QVU955" s="337"/>
      <c r="QVV955" s="337"/>
      <c r="QVW955" s="337"/>
      <c r="QVX955" s="337"/>
      <c r="QVY955" s="337"/>
      <c r="QVZ955" s="337"/>
      <c r="QWA955" s="337"/>
      <c r="QWB955" s="337"/>
      <c r="QWC955" s="337"/>
      <c r="QWD955" s="337"/>
      <c r="QWE955" s="337"/>
      <c r="QWF955" s="337"/>
      <c r="QWG955" s="337"/>
      <c r="QWH955" s="337"/>
      <c r="QWI955" s="337"/>
      <c r="QWJ955" s="337"/>
      <c r="QWK955" s="337"/>
      <c r="QWL955" s="337"/>
      <c r="QWM955" s="337"/>
      <c r="QWN955" s="337"/>
      <c r="QWO955" s="337"/>
      <c r="QWP955" s="337"/>
      <c r="QWQ955" s="337"/>
      <c r="QWR955" s="337"/>
      <c r="QWS955" s="337"/>
      <c r="QWT955" s="337"/>
      <c r="QWU955" s="337"/>
      <c r="QWV955" s="337"/>
      <c r="QWW955" s="337"/>
      <c r="QWX955" s="337"/>
      <c r="QWY955" s="337"/>
      <c r="QWZ955" s="337"/>
      <c r="QXA955" s="337"/>
      <c r="QXB955" s="337"/>
      <c r="QXC955" s="337"/>
      <c r="QXD955" s="337"/>
      <c r="QXE955" s="337"/>
      <c r="QXF955" s="337"/>
      <c r="QXG955" s="337"/>
      <c r="QXH955" s="337"/>
      <c r="QXI955" s="337"/>
      <c r="QXJ955" s="337"/>
      <c r="QXK955" s="337"/>
      <c r="QXL955" s="337"/>
      <c r="QXM955" s="337"/>
      <c r="QXN955" s="337"/>
      <c r="QXO955" s="337"/>
      <c r="QXP955" s="337"/>
      <c r="QXQ955" s="337"/>
      <c r="QXR955" s="337"/>
      <c r="QXS955" s="337"/>
      <c r="QXT955" s="337"/>
      <c r="QXU955" s="337"/>
      <c r="QXV955" s="337"/>
      <c r="QXW955" s="337"/>
      <c r="QXX955" s="337"/>
      <c r="QXY955" s="337"/>
      <c r="QXZ955" s="337"/>
      <c r="QYA955" s="337"/>
      <c r="QYB955" s="337"/>
      <c r="QYC955" s="337"/>
      <c r="QYD955" s="337"/>
      <c r="QYE955" s="337"/>
      <c r="QYF955" s="337"/>
      <c r="QYG955" s="337"/>
      <c r="QYH955" s="337"/>
      <c r="QYI955" s="337"/>
      <c r="QYJ955" s="337"/>
      <c r="QYK955" s="337"/>
      <c r="QYL955" s="337"/>
      <c r="QYM955" s="337"/>
      <c r="QYN955" s="337"/>
      <c r="QYO955" s="337"/>
      <c r="QYP955" s="337"/>
      <c r="QYQ955" s="337"/>
      <c r="QYR955" s="337"/>
      <c r="QYS955" s="337"/>
      <c r="QYT955" s="337"/>
      <c r="QYU955" s="337"/>
      <c r="QYV955" s="337"/>
      <c r="QYW955" s="337"/>
      <c r="QYX955" s="337"/>
      <c r="QYY955" s="337"/>
      <c r="QYZ955" s="337"/>
      <c r="QZA955" s="337"/>
      <c r="QZB955" s="337"/>
      <c r="QZC955" s="337"/>
      <c r="QZD955" s="337"/>
      <c r="QZE955" s="337"/>
      <c r="QZF955" s="337"/>
      <c r="QZG955" s="337"/>
      <c r="QZH955" s="337"/>
      <c r="QZI955" s="337"/>
      <c r="QZJ955" s="337"/>
      <c r="QZK955" s="337"/>
      <c r="QZL955" s="337"/>
      <c r="QZM955" s="337"/>
      <c r="QZN955" s="337"/>
      <c r="QZO955" s="337"/>
      <c r="QZP955" s="337"/>
      <c r="QZQ955" s="337"/>
      <c r="QZR955" s="337"/>
      <c r="QZS955" s="337"/>
      <c r="QZT955" s="337"/>
      <c r="QZU955" s="337"/>
      <c r="QZV955" s="337"/>
      <c r="QZW955" s="337"/>
      <c r="QZX955" s="337"/>
      <c r="QZY955" s="337"/>
      <c r="QZZ955" s="337"/>
      <c r="RAA955" s="337"/>
      <c r="RAB955" s="337"/>
      <c r="RAC955" s="337"/>
      <c r="RAD955" s="337"/>
      <c r="RAE955" s="337"/>
      <c r="RAF955" s="337"/>
      <c r="RAG955" s="337"/>
      <c r="RAH955" s="337"/>
      <c r="RAI955" s="337"/>
      <c r="RAJ955" s="337"/>
      <c r="RAK955" s="337"/>
      <c r="RAL955" s="337"/>
      <c r="RAM955" s="337"/>
      <c r="RAN955" s="337"/>
      <c r="RAO955" s="337"/>
      <c r="RAP955" s="337"/>
      <c r="RAQ955" s="337"/>
      <c r="RAR955" s="337"/>
      <c r="RAS955" s="337"/>
      <c r="RAT955" s="337"/>
      <c r="RAU955" s="337"/>
      <c r="RAV955" s="337"/>
      <c r="RAW955" s="337"/>
      <c r="RAX955" s="337"/>
      <c r="RAY955" s="337"/>
      <c r="RAZ955" s="337"/>
      <c r="RBA955" s="337"/>
      <c r="RBB955" s="337"/>
      <c r="RBC955" s="337"/>
      <c r="RBD955" s="337"/>
      <c r="RBE955" s="337"/>
      <c r="RBF955" s="337"/>
      <c r="RBG955" s="337"/>
      <c r="RBH955" s="337"/>
      <c r="RBI955" s="337"/>
      <c r="RBJ955" s="337"/>
      <c r="RBK955" s="337"/>
      <c r="RBL955" s="337"/>
      <c r="RBM955" s="337"/>
      <c r="RBN955" s="337"/>
      <c r="RBO955" s="337"/>
      <c r="RBP955" s="337"/>
      <c r="RBQ955" s="337"/>
      <c r="RBR955" s="337"/>
      <c r="RBS955" s="337"/>
      <c r="RBT955" s="337"/>
      <c r="RBU955" s="337"/>
      <c r="RBV955" s="337"/>
      <c r="RBW955" s="337"/>
      <c r="RBX955" s="337"/>
      <c r="RBY955" s="337"/>
      <c r="RBZ955" s="337"/>
      <c r="RCA955" s="337"/>
      <c r="RCB955" s="337"/>
      <c r="RCC955" s="337"/>
      <c r="RCD955" s="337"/>
      <c r="RCE955" s="337"/>
      <c r="RCF955" s="337"/>
      <c r="RCG955" s="337"/>
      <c r="RCH955" s="337"/>
      <c r="RCI955" s="337"/>
      <c r="RCJ955" s="337"/>
      <c r="RCK955" s="337"/>
      <c r="RCL955" s="337"/>
      <c r="RCM955" s="337"/>
      <c r="RCN955" s="337"/>
      <c r="RCO955" s="337"/>
      <c r="RCP955" s="337"/>
      <c r="RCQ955" s="337"/>
      <c r="RCR955" s="337"/>
      <c r="RCS955" s="337"/>
      <c r="RCT955" s="337"/>
      <c r="RCU955" s="337"/>
      <c r="RCV955" s="337"/>
      <c r="RCW955" s="337"/>
      <c r="RCX955" s="337"/>
      <c r="RCY955" s="337"/>
      <c r="RCZ955" s="337"/>
      <c r="RDA955" s="337"/>
      <c r="RDB955" s="337"/>
      <c r="RDC955" s="337"/>
      <c r="RDD955" s="337"/>
      <c r="RDE955" s="337"/>
      <c r="RDF955" s="337"/>
      <c r="RDG955" s="337"/>
      <c r="RDH955" s="337"/>
      <c r="RDI955" s="337"/>
      <c r="RDJ955" s="337"/>
      <c r="RDK955" s="337"/>
      <c r="RDL955" s="337"/>
      <c r="RDM955" s="337"/>
      <c r="RDN955" s="337"/>
      <c r="RDO955" s="337"/>
      <c r="RDP955" s="337"/>
      <c r="RDQ955" s="337"/>
      <c r="RDR955" s="337"/>
      <c r="RDS955" s="337"/>
      <c r="RDT955" s="337"/>
      <c r="RDU955" s="337"/>
      <c r="RDV955" s="337"/>
      <c r="RDW955" s="337"/>
      <c r="RDX955" s="337"/>
      <c r="RDY955" s="337"/>
      <c r="RDZ955" s="337"/>
      <c r="REA955" s="337"/>
      <c r="REB955" s="337"/>
      <c r="REC955" s="337"/>
      <c r="RED955" s="337"/>
      <c r="REE955" s="337"/>
      <c r="REF955" s="337"/>
      <c r="REG955" s="337"/>
      <c r="REH955" s="337"/>
      <c r="REI955" s="337"/>
      <c r="REJ955" s="337"/>
      <c r="REK955" s="337"/>
      <c r="REL955" s="337"/>
      <c r="REM955" s="337"/>
      <c r="REN955" s="337"/>
      <c r="REO955" s="337"/>
      <c r="REP955" s="337"/>
      <c r="REQ955" s="337"/>
      <c r="RER955" s="337"/>
      <c r="RES955" s="337"/>
      <c r="RET955" s="337"/>
      <c r="REU955" s="337"/>
      <c r="REV955" s="337"/>
      <c r="REW955" s="337"/>
      <c r="REX955" s="337"/>
      <c r="REY955" s="337"/>
      <c r="REZ955" s="337"/>
      <c r="RFA955" s="337"/>
      <c r="RFB955" s="337"/>
      <c r="RFC955" s="337"/>
      <c r="RFD955" s="337"/>
      <c r="RFE955" s="337"/>
      <c r="RFF955" s="337"/>
      <c r="RFG955" s="337"/>
      <c r="RFH955" s="337"/>
      <c r="RFI955" s="337"/>
      <c r="RFJ955" s="337"/>
      <c r="RFK955" s="337"/>
      <c r="RFL955" s="337"/>
      <c r="RFM955" s="337"/>
      <c r="RFN955" s="337"/>
      <c r="RFO955" s="337"/>
      <c r="RFP955" s="337"/>
      <c r="RFQ955" s="337"/>
      <c r="RFR955" s="337"/>
      <c r="RFS955" s="337"/>
      <c r="RFT955" s="337"/>
      <c r="RFU955" s="337"/>
      <c r="RFV955" s="337"/>
      <c r="RFW955" s="337"/>
      <c r="RFX955" s="337"/>
      <c r="RFY955" s="337"/>
      <c r="RFZ955" s="337"/>
      <c r="RGA955" s="337"/>
      <c r="RGB955" s="337"/>
      <c r="RGC955" s="337"/>
      <c r="RGD955" s="337"/>
      <c r="RGE955" s="337"/>
      <c r="RGF955" s="337"/>
      <c r="RGG955" s="337"/>
      <c r="RGH955" s="337"/>
      <c r="RGI955" s="337"/>
      <c r="RGJ955" s="337"/>
      <c r="RGK955" s="337"/>
      <c r="RGL955" s="337"/>
      <c r="RGM955" s="337"/>
      <c r="RGN955" s="337"/>
      <c r="RGO955" s="337"/>
      <c r="RGP955" s="337"/>
      <c r="RGQ955" s="337"/>
      <c r="RGR955" s="337"/>
      <c r="RGS955" s="337"/>
      <c r="RGT955" s="337"/>
      <c r="RGU955" s="337"/>
      <c r="RGV955" s="337"/>
      <c r="RGW955" s="337"/>
      <c r="RGX955" s="337"/>
      <c r="RGY955" s="337"/>
      <c r="RGZ955" s="337"/>
      <c r="RHA955" s="337"/>
      <c r="RHB955" s="337"/>
      <c r="RHC955" s="337"/>
      <c r="RHD955" s="337"/>
      <c r="RHE955" s="337"/>
      <c r="RHF955" s="337"/>
      <c r="RHG955" s="337"/>
      <c r="RHH955" s="337"/>
      <c r="RHI955" s="337"/>
      <c r="RHJ955" s="337"/>
      <c r="RHK955" s="337"/>
      <c r="RHL955" s="337"/>
      <c r="RHM955" s="337"/>
      <c r="RHN955" s="337"/>
      <c r="RHO955" s="337"/>
      <c r="RHP955" s="337"/>
      <c r="RHQ955" s="337"/>
      <c r="RHR955" s="337"/>
      <c r="RHS955" s="337"/>
      <c r="RHT955" s="337"/>
      <c r="RHU955" s="337"/>
      <c r="RHV955" s="337"/>
      <c r="RHW955" s="337"/>
      <c r="RHX955" s="337"/>
      <c r="RHY955" s="337"/>
      <c r="RHZ955" s="337"/>
      <c r="RIA955" s="337"/>
      <c r="RIB955" s="337"/>
      <c r="RIC955" s="337"/>
      <c r="RID955" s="337"/>
      <c r="RIE955" s="337"/>
      <c r="RIF955" s="337"/>
      <c r="RIG955" s="337"/>
      <c r="RIH955" s="337"/>
      <c r="RII955" s="337"/>
      <c r="RIJ955" s="337"/>
      <c r="RIK955" s="337"/>
      <c r="RIL955" s="337"/>
      <c r="RIM955" s="337"/>
      <c r="RIN955" s="337"/>
      <c r="RIO955" s="337"/>
      <c r="RIP955" s="337"/>
      <c r="RIQ955" s="337"/>
      <c r="RIR955" s="337"/>
      <c r="RIS955" s="337"/>
      <c r="RIT955" s="337"/>
      <c r="RIU955" s="337"/>
      <c r="RIV955" s="337"/>
      <c r="RIW955" s="337"/>
      <c r="RIX955" s="337"/>
      <c r="RIY955" s="337"/>
      <c r="RIZ955" s="337"/>
      <c r="RJA955" s="337"/>
      <c r="RJB955" s="337"/>
      <c r="RJC955" s="337"/>
      <c r="RJD955" s="337"/>
      <c r="RJE955" s="337"/>
      <c r="RJF955" s="337"/>
      <c r="RJG955" s="337"/>
      <c r="RJH955" s="337"/>
      <c r="RJI955" s="337"/>
      <c r="RJJ955" s="337"/>
      <c r="RJK955" s="337"/>
      <c r="RJL955" s="337"/>
      <c r="RJM955" s="337"/>
      <c r="RJN955" s="337"/>
      <c r="RJO955" s="337"/>
      <c r="RJP955" s="337"/>
      <c r="RJQ955" s="337"/>
      <c r="RJR955" s="337"/>
      <c r="RJS955" s="337"/>
      <c r="RJT955" s="337"/>
      <c r="RJU955" s="337"/>
      <c r="RJV955" s="337"/>
      <c r="RJW955" s="337"/>
      <c r="RJX955" s="337"/>
      <c r="RJY955" s="337"/>
      <c r="RJZ955" s="337"/>
      <c r="RKA955" s="337"/>
      <c r="RKB955" s="337"/>
      <c r="RKC955" s="337"/>
      <c r="RKD955" s="337"/>
      <c r="RKE955" s="337"/>
      <c r="RKF955" s="337"/>
      <c r="RKG955" s="337"/>
      <c r="RKH955" s="337"/>
      <c r="RKI955" s="337"/>
      <c r="RKJ955" s="337"/>
      <c r="RKK955" s="337"/>
      <c r="RKL955" s="337"/>
      <c r="RKM955" s="337"/>
      <c r="RKN955" s="337"/>
      <c r="RKO955" s="337"/>
      <c r="RKP955" s="337"/>
      <c r="RKQ955" s="337"/>
      <c r="RKR955" s="337"/>
      <c r="RKS955" s="337"/>
      <c r="RKT955" s="337"/>
      <c r="RKU955" s="337"/>
      <c r="RKV955" s="337"/>
      <c r="RKW955" s="337"/>
      <c r="RKX955" s="337"/>
      <c r="RKY955" s="337"/>
      <c r="RKZ955" s="337"/>
      <c r="RLA955" s="337"/>
      <c r="RLB955" s="337"/>
      <c r="RLC955" s="337"/>
      <c r="RLD955" s="337"/>
      <c r="RLE955" s="337"/>
      <c r="RLF955" s="337"/>
      <c r="RLG955" s="337"/>
      <c r="RLH955" s="337"/>
      <c r="RLI955" s="337"/>
      <c r="RLJ955" s="337"/>
      <c r="RLK955" s="337"/>
      <c r="RLL955" s="337"/>
      <c r="RLM955" s="337"/>
      <c r="RLN955" s="337"/>
      <c r="RLO955" s="337"/>
      <c r="RLP955" s="337"/>
      <c r="RLQ955" s="337"/>
      <c r="RLR955" s="337"/>
      <c r="RLS955" s="337"/>
      <c r="RLT955" s="337"/>
      <c r="RLU955" s="337"/>
      <c r="RLV955" s="337"/>
      <c r="RLW955" s="337"/>
      <c r="RLX955" s="337"/>
      <c r="RLY955" s="337"/>
      <c r="RLZ955" s="337"/>
      <c r="RMA955" s="337"/>
      <c r="RMB955" s="337"/>
      <c r="RMC955" s="337"/>
      <c r="RMD955" s="337"/>
      <c r="RME955" s="337"/>
      <c r="RMF955" s="337"/>
      <c r="RMG955" s="337"/>
      <c r="RMH955" s="337"/>
      <c r="RMI955" s="337"/>
      <c r="RMJ955" s="337"/>
      <c r="RMK955" s="337"/>
      <c r="RML955" s="337"/>
      <c r="RMM955" s="337"/>
      <c r="RMN955" s="337"/>
      <c r="RMO955" s="337"/>
      <c r="RMP955" s="337"/>
      <c r="RMQ955" s="337"/>
      <c r="RMR955" s="337"/>
      <c r="RMS955" s="337"/>
      <c r="RMT955" s="337"/>
      <c r="RMU955" s="337"/>
      <c r="RMV955" s="337"/>
      <c r="RMW955" s="337"/>
      <c r="RMX955" s="337"/>
      <c r="RMY955" s="337"/>
      <c r="RMZ955" s="337"/>
      <c r="RNA955" s="337"/>
      <c r="RNB955" s="337"/>
      <c r="RNC955" s="337"/>
      <c r="RND955" s="337"/>
      <c r="RNE955" s="337"/>
      <c r="RNF955" s="337"/>
      <c r="RNG955" s="337"/>
      <c r="RNH955" s="337"/>
      <c r="RNI955" s="337"/>
      <c r="RNJ955" s="337"/>
      <c r="RNK955" s="337"/>
      <c r="RNL955" s="337"/>
      <c r="RNM955" s="337"/>
      <c r="RNN955" s="337"/>
      <c r="RNO955" s="337"/>
      <c r="RNP955" s="337"/>
      <c r="RNQ955" s="337"/>
      <c r="RNR955" s="337"/>
      <c r="RNS955" s="337"/>
      <c r="RNT955" s="337"/>
      <c r="RNU955" s="337"/>
      <c r="RNV955" s="337"/>
      <c r="RNW955" s="337"/>
      <c r="RNX955" s="337"/>
      <c r="RNY955" s="337"/>
      <c r="RNZ955" s="337"/>
      <c r="ROA955" s="337"/>
      <c r="ROB955" s="337"/>
      <c r="ROC955" s="337"/>
      <c r="ROD955" s="337"/>
      <c r="ROE955" s="337"/>
      <c r="ROF955" s="337"/>
      <c r="ROG955" s="337"/>
      <c r="ROH955" s="337"/>
      <c r="ROI955" s="337"/>
      <c r="ROJ955" s="337"/>
      <c r="ROK955" s="337"/>
      <c r="ROL955" s="337"/>
      <c r="ROM955" s="337"/>
      <c r="RON955" s="337"/>
      <c r="ROO955" s="337"/>
      <c r="ROP955" s="337"/>
      <c r="ROQ955" s="337"/>
      <c r="ROR955" s="337"/>
      <c r="ROS955" s="337"/>
      <c r="ROT955" s="337"/>
      <c r="ROU955" s="337"/>
      <c r="ROV955" s="337"/>
      <c r="ROW955" s="337"/>
      <c r="ROX955" s="337"/>
      <c r="ROY955" s="337"/>
      <c r="ROZ955" s="337"/>
      <c r="RPA955" s="337"/>
      <c r="RPB955" s="337"/>
      <c r="RPC955" s="337"/>
      <c r="RPD955" s="337"/>
      <c r="RPE955" s="337"/>
      <c r="RPF955" s="337"/>
      <c r="RPG955" s="337"/>
      <c r="RPH955" s="337"/>
      <c r="RPI955" s="337"/>
      <c r="RPJ955" s="337"/>
      <c r="RPK955" s="337"/>
      <c r="RPL955" s="337"/>
      <c r="RPM955" s="337"/>
      <c r="RPN955" s="337"/>
      <c r="RPO955" s="337"/>
      <c r="RPP955" s="337"/>
      <c r="RPQ955" s="337"/>
      <c r="RPR955" s="337"/>
      <c r="RPS955" s="337"/>
      <c r="RPT955" s="337"/>
      <c r="RPU955" s="337"/>
      <c r="RPV955" s="337"/>
      <c r="RPW955" s="337"/>
      <c r="RPX955" s="337"/>
      <c r="RPY955" s="337"/>
      <c r="RPZ955" s="337"/>
      <c r="RQA955" s="337"/>
      <c r="RQB955" s="337"/>
      <c r="RQC955" s="337"/>
      <c r="RQD955" s="337"/>
      <c r="RQE955" s="337"/>
      <c r="RQF955" s="337"/>
      <c r="RQG955" s="337"/>
      <c r="RQH955" s="337"/>
      <c r="RQI955" s="337"/>
      <c r="RQJ955" s="337"/>
      <c r="RQK955" s="337"/>
      <c r="RQL955" s="337"/>
      <c r="RQM955" s="337"/>
      <c r="RQN955" s="337"/>
      <c r="RQO955" s="337"/>
      <c r="RQP955" s="337"/>
      <c r="RQQ955" s="337"/>
      <c r="RQR955" s="337"/>
      <c r="RQS955" s="337"/>
      <c r="RQT955" s="337"/>
      <c r="RQU955" s="337"/>
      <c r="RQV955" s="337"/>
      <c r="RQW955" s="337"/>
      <c r="RQX955" s="337"/>
      <c r="RQY955" s="337"/>
      <c r="RQZ955" s="337"/>
      <c r="RRA955" s="337"/>
      <c r="RRB955" s="337"/>
      <c r="RRC955" s="337"/>
      <c r="RRD955" s="337"/>
      <c r="RRE955" s="337"/>
      <c r="RRF955" s="337"/>
      <c r="RRG955" s="337"/>
      <c r="RRH955" s="337"/>
      <c r="RRI955" s="337"/>
      <c r="RRJ955" s="337"/>
      <c r="RRK955" s="337"/>
      <c r="RRL955" s="337"/>
      <c r="RRM955" s="337"/>
      <c r="RRN955" s="337"/>
      <c r="RRO955" s="337"/>
      <c r="RRP955" s="337"/>
      <c r="RRQ955" s="337"/>
      <c r="RRR955" s="337"/>
      <c r="RRS955" s="337"/>
      <c r="RRT955" s="337"/>
      <c r="RRU955" s="337"/>
      <c r="RRV955" s="337"/>
      <c r="RRW955" s="337"/>
      <c r="RRX955" s="337"/>
      <c r="RRY955" s="337"/>
      <c r="RRZ955" s="337"/>
      <c r="RSA955" s="337"/>
      <c r="RSB955" s="337"/>
      <c r="RSC955" s="337"/>
      <c r="RSD955" s="337"/>
      <c r="RSE955" s="337"/>
      <c r="RSF955" s="337"/>
      <c r="RSG955" s="337"/>
      <c r="RSH955" s="337"/>
      <c r="RSI955" s="337"/>
      <c r="RSJ955" s="337"/>
      <c r="RSK955" s="337"/>
      <c r="RSL955" s="337"/>
      <c r="RSM955" s="337"/>
      <c r="RSN955" s="337"/>
      <c r="RSO955" s="337"/>
      <c r="RSP955" s="337"/>
      <c r="RSQ955" s="337"/>
      <c r="RSR955" s="337"/>
      <c r="RSS955" s="337"/>
      <c r="RST955" s="337"/>
      <c r="RSU955" s="337"/>
      <c r="RSV955" s="337"/>
      <c r="RSW955" s="337"/>
      <c r="RSX955" s="337"/>
      <c r="RSY955" s="337"/>
      <c r="RSZ955" s="337"/>
      <c r="RTA955" s="337"/>
      <c r="RTB955" s="337"/>
      <c r="RTC955" s="337"/>
      <c r="RTD955" s="337"/>
      <c r="RTE955" s="337"/>
      <c r="RTF955" s="337"/>
      <c r="RTG955" s="337"/>
      <c r="RTH955" s="337"/>
      <c r="RTI955" s="337"/>
      <c r="RTJ955" s="337"/>
      <c r="RTK955" s="337"/>
      <c r="RTL955" s="337"/>
      <c r="RTM955" s="337"/>
      <c r="RTN955" s="337"/>
      <c r="RTO955" s="337"/>
      <c r="RTP955" s="337"/>
      <c r="RTQ955" s="337"/>
      <c r="RTR955" s="337"/>
      <c r="RTS955" s="337"/>
      <c r="RTT955" s="337"/>
      <c r="RTU955" s="337"/>
      <c r="RTV955" s="337"/>
      <c r="RTW955" s="337"/>
      <c r="RTX955" s="337"/>
      <c r="RTY955" s="337"/>
      <c r="RTZ955" s="337"/>
      <c r="RUA955" s="337"/>
      <c r="RUB955" s="337"/>
      <c r="RUC955" s="337"/>
      <c r="RUD955" s="337"/>
      <c r="RUE955" s="337"/>
      <c r="RUF955" s="337"/>
      <c r="RUG955" s="337"/>
      <c r="RUH955" s="337"/>
      <c r="RUI955" s="337"/>
      <c r="RUJ955" s="337"/>
      <c r="RUK955" s="337"/>
      <c r="RUL955" s="337"/>
      <c r="RUM955" s="337"/>
      <c r="RUN955" s="337"/>
      <c r="RUO955" s="337"/>
      <c r="RUP955" s="337"/>
      <c r="RUQ955" s="337"/>
      <c r="RUR955" s="337"/>
      <c r="RUS955" s="337"/>
      <c r="RUT955" s="337"/>
      <c r="RUU955" s="337"/>
      <c r="RUV955" s="337"/>
      <c r="RUW955" s="337"/>
      <c r="RUX955" s="337"/>
      <c r="RUY955" s="337"/>
      <c r="RUZ955" s="337"/>
      <c r="RVA955" s="337"/>
      <c r="RVB955" s="337"/>
      <c r="RVC955" s="337"/>
      <c r="RVD955" s="337"/>
      <c r="RVE955" s="337"/>
      <c r="RVF955" s="337"/>
      <c r="RVG955" s="337"/>
      <c r="RVH955" s="337"/>
      <c r="RVI955" s="337"/>
      <c r="RVJ955" s="337"/>
      <c r="RVK955" s="337"/>
      <c r="RVL955" s="337"/>
      <c r="RVM955" s="337"/>
      <c r="RVN955" s="337"/>
      <c r="RVO955" s="337"/>
      <c r="RVP955" s="337"/>
      <c r="RVQ955" s="337"/>
      <c r="RVR955" s="337"/>
      <c r="RVS955" s="337"/>
      <c r="RVT955" s="337"/>
      <c r="RVU955" s="337"/>
      <c r="RVV955" s="337"/>
      <c r="RVW955" s="337"/>
      <c r="RVX955" s="337"/>
      <c r="RVY955" s="337"/>
      <c r="RVZ955" s="337"/>
      <c r="RWA955" s="337"/>
      <c r="RWB955" s="337"/>
      <c r="RWC955" s="337"/>
      <c r="RWD955" s="337"/>
      <c r="RWE955" s="337"/>
      <c r="RWF955" s="337"/>
      <c r="RWG955" s="337"/>
      <c r="RWH955" s="337"/>
      <c r="RWI955" s="337"/>
      <c r="RWJ955" s="337"/>
      <c r="RWK955" s="337"/>
      <c r="RWL955" s="337"/>
      <c r="RWM955" s="337"/>
      <c r="RWN955" s="337"/>
      <c r="RWO955" s="337"/>
      <c r="RWP955" s="337"/>
      <c r="RWQ955" s="337"/>
      <c r="RWR955" s="337"/>
      <c r="RWS955" s="337"/>
      <c r="RWT955" s="337"/>
      <c r="RWU955" s="337"/>
      <c r="RWV955" s="337"/>
      <c r="RWW955" s="337"/>
      <c r="RWX955" s="337"/>
      <c r="RWY955" s="337"/>
      <c r="RWZ955" s="337"/>
      <c r="RXA955" s="337"/>
      <c r="RXB955" s="337"/>
      <c r="RXC955" s="337"/>
      <c r="RXD955" s="337"/>
      <c r="RXE955" s="337"/>
      <c r="RXF955" s="337"/>
      <c r="RXG955" s="337"/>
      <c r="RXH955" s="337"/>
      <c r="RXI955" s="337"/>
      <c r="RXJ955" s="337"/>
      <c r="RXK955" s="337"/>
      <c r="RXL955" s="337"/>
      <c r="RXM955" s="337"/>
      <c r="RXN955" s="337"/>
      <c r="RXO955" s="337"/>
      <c r="RXP955" s="337"/>
      <c r="RXQ955" s="337"/>
      <c r="RXR955" s="337"/>
      <c r="RXS955" s="337"/>
      <c r="RXT955" s="337"/>
      <c r="RXU955" s="337"/>
      <c r="RXV955" s="337"/>
      <c r="RXW955" s="337"/>
      <c r="RXX955" s="337"/>
      <c r="RXY955" s="337"/>
      <c r="RXZ955" s="337"/>
      <c r="RYA955" s="337"/>
      <c r="RYB955" s="337"/>
      <c r="RYC955" s="337"/>
      <c r="RYD955" s="337"/>
      <c r="RYE955" s="337"/>
      <c r="RYF955" s="337"/>
      <c r="RYG955" s="337"/>
      <c r="RYH955" s="337"/>
      <c r="RYI955" s="337"/>
      <c r="RYJ955" s="337"/>
      <c r="RYK955" s="337"/>
      <c r="RYL955" s="337"/>
      <c r="RYM955" s="337"/>
      <c r="RYN955" s="337"/>
      <c r="RYO955" s="337"/>
      <c r="RYP955" s="337"/>
      <c r="RYQ955" s="337"/>
      <c r="RYR955" s="337"/>
      <c r="RYS955" s="337"/>
      <c r="RYT955" s="337"/>
      <c r="RYU955" s="337"/>
      <c r="RYV955" s="337"/>
      <c r="RYW955" s="337"/>
      <c r="RYX955" s="337"/>
      <c r="RYY955" s="337"/>
      <c r="RYZ955" s="337"/>
      <c r="RZA955" s="337"/>
      <c r="RZB955" s="337"/>
      <c r="RZC955" s="337"/>
      <c r="RZD955" s="337"/>
      <c r="RZE955" s="337"/>
      <c r="RZF955" s="337"/>
      <c r="RZG955" s="337"/>
      <c r="RZH955" s="337"/>
      <c r="RZI955" s="337"/>
      <c r="RZJ955" s="337"/>
      <c r="RZK955" s="337"/>
      <c r="RZL955" s="337"/>
      <c r="RZM955" s="337"/>
      <c r="RZN955" s="337"/>
      <c r="RZO955" s="337"/>
      <c r="RZP955" s="337"/>
      <c r="RZQ955" s="337"/>
      <c r="RZR955" s="337"/>
      <c r="RZS955" s="337"/>
      <c r="RZT955" s="337"/>
      <c r="RZU955" s="337"/>
      <c r="RZV955" s="337"/>
      <c r="RZW955" s="337"/>
      <c r="RZX955" s="337"/>
      <c r="RZY955" s="337"/>
      <c r="RZZ955" s="337"/>
      <c r="SAA955" s="337"/>
      <c r="SAB955" s="337"/>
      <c r="SAC955" s="337"/>
      <c r="SAD955" s="337"/>
      <c r="SAE955" s="337"/>
      <c r="SAF955" s="337"/>
      <c r="SAG955" s="337"/>
      <c r="SAH955" s="337"/>
      <c r="SAI955" s="337"/>
      <c r="SAJ955" s="337"/>
      <c r="SAK955" s="337"/>
      <c r="SAL955" s="337"/>
      <c r="SAM955" s="337"/>
      <c r="SAN955" s="337"/>
      <c r="SAO955" s="337"/>
      <c r="SAP955" s="337"/>
      <c r="SAQ955" s="337"/>
      <c r="SAR955" s="337"/>
      <c r="SAS955" s="337"/>
      <c r="SAT955" s="337"/>
      <c r="SAU955" s="337"/>
      <c r="SAV955" s="337"/>
      <c r="SAW955" s="337"/>
      <c r="SAX955" s="337"/>
      <c r="SAY955" s="337"/>
      <c r="SAZ955" s="337"/>
      <c r="SBA955" s="337"/>
      <c r="SBB955" s="337"/>
      <c r="SBC955" s="337"/>
      <c r="SBD955" s="337"/>
      <c r="SBE955" s="337"/>
      <c r="SBF955" s="337"/>
      <c r="SBG955" s="337"/>
      <c r="SBH955" s="337"/>
      <c r="SBI955" s="337"/>
      <c r="SBJ955" s="337"/>
      <c r="SBK955" s="337"/>
      <c r="SBL955" s="337"/>
      <c r="SBM955" s="337"/>
      <c r="SBN955" s="337"/>
      <c r="SBO955" s="337"/>
      <c r="SBP955" s="337"/>
      <c r="SBQ955" s="337"/>
      <c r="SBR955" s="337"/>
      <c r="SBS955" s="337"/>
      <c r="SBT955" s="337"/>
      <c r="SBU955" s="337"/>
      <c r="SBV955" s="337"/>
      <c r="SBW955" s="337"/>
      <c r="SBX955" s="337"/>
      <c r="SBY955" s="337"/>
      <c r="SBZ955" s="337"/>
      <c r="SCA955" s="337"/>
      <c r="SCB955" s="337"/>
      <c r="SCC955" s="337"/>
      <c r="SCD955" s="337"/>
      <c r="SCE955" s="337"/>
      <c r="SCF955" s="337"/>
      <c r="SCG955" s="337"/>
      <c r="SCH955" s="337"/>
      <c r="SCI955" s="337"/>
      <c r="SCJ955" s="337"/>
      <c r="SCK955" s="337"/>
      <c r="SCL955" s="337"/>
      <c r="SCM955" s="337"/>
      <c r="SCN955" s="337"/>
      <c r="SCO955" s="337"/>
      <c r="SCP955" s="337"/>
      <c r="SCQ955" s="337"/>
      <c r="SCR955" s="337"/>
      <c r="SCS955" s="337"/>
      <c r="SCT955" s="337"/>
      <c r="SCU955" s="337"/>
      <c r="SCV955" s="337"/>
      <c r="SCW955" s="337"/>
      <c r="SCX955" s="337"/>
      <c r="SCY955" s="337"/>
      <c r="SCZ955" s="337"/>
      <c r="SDA955" s="337"/>
      <c r="SDB955" s="337"/>
      <c r="SDC955" s="337"/>
      <c r="SDD955" s="337"/>
      <c r="SDE955" s="337"/>
      <c r="SDF955" s="337"/>
      <c r="SDG955" s="337"/>
      <c r="SDH955" s="337"/>
      <c r="SDI955" s="337"/>
      <c r="SDJ955" s="337"/>
      <c r="SDK955" s="337"/>
      <c r="SDL955" s="337"/>
      <c r="SDM955" s="337"/>
      <c r="SDN955" s="337"/>
      <c r="SDO955" s="337"/>
      <c r="SDP955" s="337"/>
      <c r="SDQ955" s="337"/>
      <c r="SDR955" s="337"/>
      <c r="SDS955" s="337"/>
      <c r="SDT955" s="337"/>
      <c r="SDU955" s="337"/>
      <c r="SDV955" s="337"/>
      <c r="SDW955" s="337"/>
      <c r="SDX955" s="337"/>
      <c r="SDY955" s="337"/>
      <c r="SDZ955" s="337"/>
      <c r="SEA955" s="337"/>
      <c r="SEB955" s="337"/>
      <c r="SEC955" s="337"/>
      <c r="SED955" s="337"/>
      <c r="SEE955" s="337"/>
      <c r="SEF955" s="337"/>
      <c r="SEG955" s="337"/>
      <c r="SEH955" s="337"/>
      <c r="SEI955" s="337"/>
      <c r="SEJ955" s="337"/>
      <c r="SEK955" s="337"/>
      <c r="SEL955" s="337"/>
      <c r="SEM955" s="337"/>
      <c r="SEN955" s="337"/>
      <c r="SEO955" s="337"/>
      <c r="SEP955" s="337"/>
      <c r="SEQ955" s="337"/>
      <c r="SER955" s="337"/>
      <c r="SES955" s="337"/>
      <c r="SET955" s="337"/>
      <c r="SEU955" s="337"/>
      <c r="SEV955" s="337"/>
      <c r="SEW955" s="337"/>
      <c r="SEX955" s="337"/>
      <c r="SEY955" s="337"/>
      <c r="SEZ955" s="337"/>
      <c r="SFA955" s="337"/>
      <c r="SFB955" s="337"/>
      <c r="SFC955" s="337"/>
      <c r="SFD955" s="337"/>
      <c r="SFE955" s="337"/>
      <c r="SFF955" s="337"/>
      <c r="SFG955" s="337"/>
      <c r="SFH955" s="337"/>
      <c r="SFI955" s="337"/>
      <c r="SFJ955" s="337"/>
      <c r="SFK955" s="337"/>
      <c r="SFL955" s="337"/>
      <c r="SFM955" s="337"/>
      <c r="SFN955" s="337"/>
      <c r="SFO955" s="337"/>
      <c r="SFP955" s="337"/>
      <c r="SFQ955" s="337"/>
      <c r="SFR955" s="337"/>
      <c r="SFS955" s="337"/>
      <c r="SFT955" s="337"/>
      <c r="SFU955" s="337"/>
      <c r="SFV955" s="337"/>
      <c r="SFW955" s="337"/>
      <c r="SFX955" s="337"/>
      <c r="SFY955" s="337"/>
      <c r="SFZ955" s="337"/>
      <c r="SGA955" s="337"/>
      <c r="SGB955" s="337"/>
      <c r="SGC955" s="337"/>
      <c r="SGD955" s="337"/>
      <c r="SGE955" s="337"/>
      <c r="SGF955" s="337"/>
      <c r="SGG955" s="337"/>
      <c r="SGH955" s="337"/>
      <c r="SGI955" s="337"/>
      <c r="SGJ955" s="337"/>
      <c r="SGK955" s="337"/>
      <c r="SGL955" s="337"/>
      <c r="SGM955" s="337"/>
      <c r="SGN955" s="337"/>
      <c r="SGO955" s="337"/>
      <c r="SGP955" s="337"/>
      <c r="SGQ955" s="337"/>
      <c r="SGR955" s="337"/>
      <c r="SGS955" s="337"/>
      <c r="SGT955" s="337"/>
      <c r="SGU955" s="337"/>
      <c r="SGV955" s="337"/>
      <c r="SGW955" s="337"/>
      <c r="SGX955" s="337"/>
      <c r="SGY955" s="337"/>
      <c r="SGZ955" s="337"/>
      <c r="SHA955" s="337"/>
      <c r="SHB955" s="337"/>
      <c r="SHC955" s="337"/>
      <c r="SHD955" s="337"/>
      <c r="SHE955" s="337"/>
      <c r="SHF955" s="337"/>
      <c r="SHG955" s="337"/>
      <c r="SHH955" s="337"/>
      <c r="SHI955" s="337"/>
      <c r="SHJ955" s="337"/>
      <c r="SHK955" s="337"/>
      <c r="SHL955" s="337"/>
      <c r="SHM955" s="337"/>
      <c r="SHN955" s="337"/>
      <c r="SHO955" s="337"/>
      <c r="SHP955" s="337"/>
      <c r="SHQ955" s="337"/>
      <c r="SHR955" s="337"/>
      <c r="SHS955" s="337"/>
      <c r="SHT955" s="337"/>
      <c r="SHU955" s="337"/>
      <c r="SHV955" s="337"/>
      <c r="SHW955" s="337"/>
      <c r="SHX955" s="337"/>
      <c r="SHY955" s="337"/>
      <c r="SHZ955" s="337"/>
      <c r="SIA955" s="337"/>
      <c r="SIB955" s="337"/>
      <c r="SIC955" s="337"/>
      <c r="SID955" s="337"/>
      <c r="SIE955" s="337"/>
      <c r="SIF955" s="337"/>
      <c r="SIG955" s="337"/>
      <c r="SIH955" s="337"/>
      <c r="SII955" s="337"/>
      <c r="SIJ955" s="337"/>
      <c r="SIK955" s="337"/>
      <c r="SIL955" s="337"/>
      <c r="SIM955" s="337"/>
      <c r="SIN955" s="337"/>
      <c r="SIO955" s="337"/>
      <c r="SIP955" s="337"/>
      <c r="SIQ955" s="337"/>
      <c r="SIR955" s="337"/>
      <c r="SIS955" s="337"/>
      <c r="SIT955" s="337"/>
      <c r="SIU955" s="337"/>
      <c r="SIV955" s="337"/>
      <c r="SIW955" s="337"/>
      <c r="SIX955" s="337"/>
      <c r="SIY955" s="337"/>
      <c r="SIZ955" s="337"/>
      <c r="SJA955" s="337"/>
      <c r="SJB955" s="337"/>
      <c r="SJC955" s="337"/>
      <c r="SJD955" s="337"/>
      <c r="SJE955" s="337"/>
      <c r="SJF955" s="337"/>
      <c r="SJG955" s="337"/>
      <c r="SJH955" s="337"/>
      <c r="SJI955" s="337"/>
      <c r="SJJ955" s="337"/>
      <c r="SJK955" s="337"/>
      <c r="SJL955" s="337"/>
      <c r="SJM955" s="337"/>
      <c r="SJN955" s="337"/>
      <c r="SJO955" s="337"/>
      <c r="SJP955" s="337"/>
      <c r="SJQ955" s="337"/>
      <c r="SJR955" s="337"/>
      <c r="SJS955" s="337"/>
      <c r="SJT955" s="337"/>
      <c r="SJU955" s="337"/>
      <c r="SJV955" s="337"/>
      <c r="SJW955" s="337"/>
      <c r="SJX955" s="337"/>
      <c r="SJY955" s="337"/>
      <c r="SJZ955" s="337"/>
      <c r="SKA955" s="337"/>
      <c r="SKB955" s="337"/>
      <c r="SKC955" s="337"/>
      <c r="SKD955" s="337"/>
      <c r="SKE955" s="337"/>
      <c r="SKF955" s="337"/>
      <c r="SKG955" s="337"/>
      <c r="SKH955" s="337"/>
      <c r="SKI955" s="337"/>
      <c r="SKJ955" s="337"/>
      <c r="SKK955" s="337"/>
      <c r="SKL955" s="337"/>
      <c r="SKM955" s="337"/>
      <c r="SKN955" s="337"/>
      <c r="SKO955" s="337"/>
      <c r="SKP955" s="337"/>
      <c r="SKQ955" s="337"/>
      <c r="SKR955" s="337"/>
      <c r="SKS955" s="337"/>
      <c r="SKT955" s="337"/>
      <c r="SKU955" s="337"/>
      <c r="SKV955" s="337"/>
      <c r="SKW955" s="337"/>
      <c r="SKX955" s="337"/>
      <c r="SKY955" s="337"/>
      <c r="SKZ955" s="337"/>
      <c r="SLA955" s="337"/>
      <c r="SLB955" s="337"/>
      <c r="SLC955" s="337"/>
      <c r="SLD955" s="337"/>
      <c r="SLE955" s="337"/>
      <c r="SLF955" s="337"/>
      <c r="SLG955" s="337"/>
      <c r="SLH955" s="337"/>
      <c r="SLI955" s="337"/>
      <c r="SLJ955" s="337"/>
      <c r="SLK955" s="337"/>
      <c r="SLL955" s="337"/>
      <c r="SLM955" s="337"/>
      <c r="SLN955" s="337"/>
      <c r="SLO955" s="337"/>
      <c r="SLP955" s="337"/>
      <c r="SLQ955" s="337"/>
      <c r="SLR955" s="337"/>
      <c r="SLS955" s="337"/>
      <c r="SLT955" s="337"/>
      <c r="SLU955" s="337"/>
      <c r="SLV955" s="337"/>
      <c r="SLW955" s="337"/>
      <c r="SLX955" s="337"/>
      <c r="SLY955" s="337"/>
      <c r="SLZ955" s="337"/>
      <c r="SMA955" s="337"/>
      <c r="SMB955" s="337"/>
      <c r="SMC955" s="337"/>
      <c r="SMD955" s="337"/>
      <c r="SME955" s="337"/>
      <c r="SMF955" s="337"/>
      <c r="SMG955" s="337"/>
      <c r="SMH955" s="337"/>
      <c r="SMI955" s="337"/>
      <c r="SMJ955" s="337"/>
      <c r="SMK955" s="337"/>
      <c r="SML955" s="337"/>
      <c r="SMM955" s="337"/>
      <c r="SMN955" s="337"/>
      <c r="SMO955" s="337"/>
      <c r="SMP955" s="337"/>
      <c r="SMQ955" s="337"/>
      <c r="SMR955" s="337"/>
      <c r="SMS955" s="337"/>
      <c r="SMT955" s="337"/>
      <c r="SMU955" s="337"/>
      <c r="SMV955" s="337"/>
      <c r="SMW955" s="337"/>
      <c r="SMX955" s="337"/>
      <c r="SMY955" s="337"/>
      <c r="SMZ955" s="337"/>
      <c r="SNA955" s="337"/>
      <c r="SNB955" s="337"/>
      <c r="SNC955" s="337"/>
      <c r="SND955" s="337"/>
      <c r="SNE955" s="337"/>
      <c r="SNF955" s="337"/>
      <c r="SNG955" s="337"/>
      <c r="SNH955" s="337"/>
      <c r="SNI955" s="337"/>
      <c r="SNJ955" s="337"/>
      <c r="SNK955" s="337"/>
      <c r="SNL955" s="337"/>
      <c r="SNM955" s="337"/>
      <c r="SNN955" s="337"/>
      <c r="SNO955" s="337"/>
      <c r="SNP955" s="337"/>
      <c r="SNQ955" s="337"/>
      <c r="SNR955" s="337"/>
      <c r="SNS955" s="337"/>
      <c r="SNT955" s="337"/>
      <c r="SNU955" s="337"/>
      <c r="SNV955" s="337"/>
      <c r="SNW955" s="337"/>
      <c r="SNX955" s="337"/>
      <c r="SNY955" s="337"/>
      <c r="SNZ955" s="337"/>
      <c r="SOA955" s="337"/>
      <c r="SOB955" s="337"/>
      <c r="SOC955" s="337"/>
      <c r="SOD955" s="337"/>
      <c r="SOE955" s="337"/>
      <c r="SOF955" s="337"/>
      <c r="SOG955" s="337"/>
      <c r="SOH955" s="337"/>
      <c r="SOI955" s="337"/>
      <c r="SOJ955" s="337"/>
      <c r="SOK955" s="337"/>
      <c r="SOL955" s="337"/>
      <c r="SOM955" s="337"/>
      <c r="SON955" s="337"/>
      <c r="SOO955" s="337"/>
      <c r="SOP955" s="337"/>
      <c r="SOQ955" s="337"/>
      <c r="SOR955" s="337"/>
      <c r="SOS955" s="337"/>
      <c r="SOT955" s="337"/>
      <c r="SOU955" s="337"/>
      <c r="SOV955" s="337"/>
      <c r="SOW955" s="337"/>
      <c r="SOX955" s="337"/>
      <c r="SOY955" s="337"/>
      <c r="SOZ955" s="337"/>
      <c r="SPA955" s="337"/>
      <c r="SPB955" s="337"/>
      <c r="SPC955" s="337"/>
      <c r="SPD955" s="337"/>
      <c r="SPE955" s="337"/>
      <c r="SPF955" s="337"/>
      <c r="SPG955" s="337"/>
      <c r="SPH955" s="337"/>
      <c r="SPI955" s="337"/>
      <c r="SPJ955" s="337"/>
      <c r="SPK955" s="337"/>
      <c r="SPL955" s="337"/>
      <c r="SPM955" s="337"/>
      <c r="SPN955" s="337"/>
      <c r="SPO955" s="337"/>
      <c r="SPP955" s="337"/>
      <c r="SPQ955" s="337"/>
      <c r="SPR955" s="337"/>
      <c r="SPS955" s="337"/>
      <c r="SPT955" s="337"/>
      <c r="SPU955" s="337"/>
      <c r="SPV955" s="337"/>
      <c r="SPW955" s="337"/>
      <c r="SPX955" s="337"/>
      <c r="SPY955" s="337"/>
      <c r="SPZ955" s="337"/>
      <c r="SQA955" s="337"/>
      <c r="SQB955" s="337"/>
      <c r="SQC955" s="337"/>
      <c r="SQD955" s="337"/>
      <c r="SQE955" s="337"/>
      <c r="SQF955" s="337"/>
      <c r="SQG955" s="337"/>
      <c r="SQH955" s="337"/>
      <c r="SQI955" s="337"/>
      <c r="SQJ955" s="337"/>
      <c r="SQK955" s="337"/>
      <c r="SQL955" s="337"/>
      <c r="SQM955" s="337"/>
      <c r="SQN955" s="337"/>
      <c r="SQO955" s="337"/>
      <c r="SQP955" s="337"/>
      <c r="SQQ955" s="337"/>
      <c r="SQR955" s="337"/>
      <c r="SQS955" s="337"/>
      <c r="SQT955" s="337"/>
      <c r="SQU955" s="337"/>
      <c r="SQV955" s="337"/>
      <c r="SQW955" s="337"/>
      <c r="SQX955" s="337"/>
      <c r="SQY955" s="337"/>
      <c r="SQZ955" s="337"/>
      <c r="SRA955" s="337"/>
      <c r="SRB955" s="337"/>
      <c r="SRC955" s="337"/>
      <c r="SRD955" s="337"/>
      <c r="SRE955" s="337"/>
      <c r="SRF955" s="337"/>
      <c r="SRG955" s="337"/>
      <c r="SRH955" s="337"/>
      <c r="SRI955" s="337"/>
      <c r="SRJ955" s="337"/>
      <c r="SRK955" s="337"/>
      <c r="SRL955" s="337"/>
      <c r="SRM955" s="337"/>
      <c r="SRN955" s="337"/>
      <c r="SRO955" s="337"/>
      <c r="SRP955" s="337"/>
      <c r="SRQ955" s="337"/>
      <c r="SRR955" s="337"/>
      <c r="SRS955" s="337"/>
      <c r="SRT955" s="337"/>
      <c r="SRU955" s="337"/>
      <c r="SRV955" s="337"/>
      <c r="SRW955" s="337"/>
      <c r="SRX955" s="337"/>
      <c r="SRY955" s="337"/>
      <c r="SRZ955" s="337"/>
      <c r="SSA955" s="337"/>
      <c r="SSB955" s="337"/>
      <c r="SSC955" s="337"/>
      <c r="SSD955" s="337"/>
      <c r="SSE955" s="337"/>
      <c r="SSF955" s="337"/>
      <c r="SSG955" s="337"/>
      <c r="SSH955" s="337"/>
      <c r="SSI955" s="337"/>
      <c r="SSJ955" s="337"/>
      <c r="SSK955" s="337"/>
      <c r="SSL955" s="337"/>
      <c r="SSM955" s="337"/>
      <c r="SSN955" s="337"/>
      <c r="SSO955" s="337"/>
      <c r="SSP955" s="337"/>
      <c r="SSQ955" s="337"/>
      <c r="SSR955" s="337"/>
      <c r="SSS955" s="337"/>
      <c r="SST955" s="337"/>
      <c r="SSU955" s="337"/>
      <c r="SSV955" s="337"/>
      <c r="SSW955" s="337"/>
      <c r="SSX955" s="337"/>
      <c r="SSY955" s="337"/>
      <c r="SSZ955" s="337"/>
      <c r="STA955" s="337"/>
      <c r="STB955" s="337"/>
      <c r="STC955" s="337"/>
      <c r="STD955" s="337"/>
      <c r="STE955" s="337"/>
      <c r="STF955" s="337"/>
      <c r="STG955" s="337"/>
      <c r="STH955" s="337"/>
      <c r="STI955" s="337"/>
      <c r="STJ955" s="337"/>
      <c r="STK955" s="337"/>
      <c r="STL955" s="337"/>
      <c r="STM955" s="337"/>
      <c r="STN955" s="337"/>
      <c r="STO955" s="337"/>
      <c r="STP955" s="337"/>
      <c r="STQ955" s="337"/>
      <c r="STR955" s="337"/>
      <c r="STS955" s="337"/>
      <c r="STT955" s="337"/>
      <c r="STU955" s="337"/>
      <c r="STV955" s="337"/>
      <c r="STW955" s="337"/>
      <c r="STX955" s="337"/>
      <c r="STY955" s="337"/>
      <c r="STZ955" s="337"/>
      <c r="SUA955" s="337"/>
      <c r="SUB955" s="337"/>
      <c r="SUC955" s="337"/>
      <c r="SUD955" s="337"/>
      <c r="SUE955" s="337"/>
      <c r="SUF955" s="337"/>
      <c r="SUG955" s="337"/>
      <c r="SUH955" s="337"/>
      <c r="SUI955" s="337"/>
      <c r="SUJ955" s="337"/>
      <c r="SUK955" s="337"/>
      <c r="SUL955" s="337"/>
      <c r="SUM955" s="337"/>
      <c r="SUN955" s="337"/>
      <c r="SUO955" s="337"/>
      <c r="SUP955" s="337"/>
      <c r="SUQ955" s="337"/>
      <c r="SUR955" s="337"/>
      <c r="SUS955" s="337"/>
      <c r="SUT955" s="337"/>
      <c r="SUU955" s="337"/>
      <c r="SUV955" s="337"/>
      <c r="SUW955" s="337"/>
      <c r="SUX955" s="337"/>
      <c r="SUY955" s="337"/>
      <c r="SUZ955" s="337"/>
      <c r="SVA955" s="337"/>
      <c r="SVB955" s="337"/>
      <c r="SVC955" s="337"/>
      <c r="SVD955" s="337"/>
      <c r="SVE955" s="337"/>
      <c r="SVF955" s="337"/>
      <c r="SVG955" s="337"/>
      <c r="SVH955" s="337"/>
      <c r="SVI955" s="337"/>
      <c r="SVJ955" s="337"/>
      <c r="SVK955" s="337"/>
      <c r="SVL955" s="337"/>
      <c r="SVM955" s="337"/>
      <c r="SVN955" s="337"/>
      <c r="SVO955" s="337"/>
      <c r="SVP955" s="337"/>
      <c r="SVQ955" s="337"/>
      <c r="SVR955" s="337"/>
      <c r="SVS955" s="337"/>
      <c r="SVT955" s="337"/>
      <c r="SVU955" s="337"/>
      <c r="SVV955" s="337"/>
      <c r="SVW955" s="337"/>
      <c r="SVX955" s="337"/>
      <c r="SVY955" s="337"/>
      <c r="SVZ955" s="337"/>
      <c r="SWA955" s="337"/>
      <c r="SWB955" s="337"/>
      <c r="SWC955" s="337"/>
      <c r="SWD955" s="337"/>
      <c r="SWE955" s="337"/>
      <c r="SWF955" s="337"/>
      <c r="SWG955" s="337"/>
      <c r="SWH955" s="337"/>
      <c r="SWI955" s="337"/>
      <c r="SWJ955" s="337"/>
      <c r="SWK955" s="337"/>
      <c r="SWL955" s="337"/>
      <c r="SWM955" s="337"/>
      <c r="SWN955" s="337"/>
      <c r="SWO955" s="337"/>
      <c r="SWP955" s="337"/>
      <c r="SWQ955" s="337"/>
      <c r="SWR955" s="337"/>
      <c r="SWS955" s="337"/>
      <c r="SWT955" s="337"/>
      <c r="SWU955" s="337"/>
      <c r="SWV955" s="337"/>
      <c r="SWW955" s="337"/>
      <c r="SWX955" s="337"/>
      <c r="SWY955" s="337"/>
      <c r="SWZ955" s="337"/>
      <c r="SXA955" s="337"/>
      <c r="SXB955" s="337"/>
      <c r="SXC955" s="337"/>
      <c r="SXD955" s="337"/>
      <c r="SXE955" s="337"/>
      <c r="SXF955" s="337"/>
      <c r="SXG955" s="337"/>
      <c r="SXH955" s="337"/>
      <c r="SXI955" s="337"/>
      <c r="SXJ955" s="337"/>
      <c r="SXK955" s="337"/>
      <c r="SXL955" s="337"/>
      <c r="SXM955" s="337"/>
      <c r="SXN955" s="337"/>
      <c r="SXO955" s="337"/>
      <c r="SXP955" s="337"/>
      <c r="SXQ955" s="337"/>
      <c r="SXR955" s="337"/>
      <c r="SXS955" s="337"/>
      <c r="SXT955" s="337"/>
      <c r="SXU955" s="337"/>
      <c r="SXV955" s="337"/>
      <c r="SXW955" s="337"/>
      <c r="SXX955" s="337"/>
      <c r="SXY955" s="337"/>
      <c r="SXZ955" s="337"/>
      <c r="SYA955" s="337"/>
      <c r="SYB955" s="337"/>
      <c r="SYC955" s="337"/>
      <c r="SYD955" s="337"/>
      <c r="SYE955" s="337"/>
      <c r="SYF955" s="337"/>
      <c r="SYG955" s="337"/>
      <c r="SYH955" s="337"/>
      <c r="SYI955" s="337"/>
      <c r="SYJ955" s="337"/>
      <c r="SYK955" s="337"/>
      <c r="SYL955" s="337"/>
      <c r="SYM955" s="337"/>
      <c r="SYN955" s="337"/>
      <c r="SYO955" s="337"/>
      <c r="SYP955" s="337"/>
      <c r="SYQ955" s="337"/>
      <c r="SYR955" s="337"/>
      <c r="SYS955" s="337"/>
      <c r="SYT955" s="337"/>
      <c r="SYU955" s="337"/>
      <c r="SYV955" s="337"/>
      <c r="SYW955" s="337"/>
      <c r="SYX955" s="337"/>
      <c r="SYY955" s="337"/>
      <c r="SYZ955" s="337"/>
      <c r="SZA955" s="337"/>
      <c r="SZB955" s="337"/>
      <c r="SZC955" s="337"/>
      <c r="SZD955" s="337"/>
      <c r="SZE955" s="337"/>
      <c r="SZF955" s="337"/>
      <c r="SZG955" s="337"/>
      <c r="SZH955" s="337"/>
      <c r="SZI955" s="337"/>
      <c r="SZJ955" s="337"/>
      <c r="SZK955" s="337"/>
      <c r="SZL955" s="337"/>
      <c r="SZM955" s="337"/>
      <c r="SZN955" s="337"/>
      <c r="SZO955" s="337"/>
      <c r="SZP955" s="337"/>
      <c r="SZQ955" s="337"/>
      <c r="SZR955" s="337"/>
      <c r="SZS955" s="337"/>
      <c r="SZT955" s="337"/>
      <c r="SZU955" s="337"/>
      <c r="SZV955" s="337"/>
      <c r="SZW955" s="337"/>
      <c r="SZX955" s="337"/>
      <c r="SZY955" s="337"/>
      <c r="SZZ955" s="337"/>
      <c r="TAA955" s="337"/>
      <c r="TAB955" s="337"/>
      <c r="TAC955" s="337"/>
      <c r="TAD955" s="337"/>
      <c r="TAE955" s="337"/>
      <c r="TAF955" s="337"/>
      <c r="TAG955" s="337"/>
      <c r="TAH955" s="337"/>
      <c r="TAI955" s="337"/>
      <c r="TAJ955" s="337"/>
      <c r="TAK955" s="337"/>
      <c r="TAL955" s="337"/>
      <c r="TAM955" s="337"/>
      <c r="TAN955" s="337"/>
      <c r="TAO955" s="337"/>
      <c r="TAP955" s="337"/>
      <c r="TAQ955" s="337"/>
      <c r="TAR955" s="337"/>
      <c r="TAS955" s="337"/>
      <c r="TAT955" s="337"/>
      <c r="TAU955" s="337"/>
      <c r="TAV955" s="337"/>
      <c r="TAW955" s="337"/>
      <c r="TAX955" s="337"/>
      <c r="TAY955" s="337"/>
      <c r="TAZ955" s="337"/>
      <c r="TBA955" s="337"/>
      <c r="TBB955" s="337"/>
      <c r="TBC955" s="337"/>
      <c r="TBD955" s="337"/>
      <c r="TBE955" s="337"/>
      <c r="TBF955" s="337"/>
      <c r="TBG955" s="337"/>
      <c r="TBH955" s="337"/>
      <c r="TBI955" s="337"/>
      <c r="TBJ955" s="337"/>
      <c r="TBK955" s="337"/>
      <c r="TBL955" s="337"/>
      <c r="TBM955" s="337"/>
      <c r="TBN955" s="337"/>
      <c r="TBO955" s="337"/>
      <c r="TBP955" s="337"/>
      <c r="TBQ955" s="337"/>
      <c r="TBR955" s="337"/>
      <c r="TBS955" s="337"/>
      <c r="TBT955" s="337"/>
      <c r="TBU955" s="337"/>
      <c r="TBV955" s="337"/>
      <c r="TBW955" s="337"/>
      <c r="TBX955" s="337"/>
      <c r="TBY955" s="337"/>
      <c r="TBZ955" s="337"/>
      <c r="TCA955" s="337"/>
      <c r="TCB955" s="337"/>
      <c r="TCC955" s="337"/>
      <c r="TCD955" s="337"/>
      <c r="TCE955" s="337"/>
      <c r="TCF955" s="337"/>
      <c r="TCG955" s="337"/>
      <c r="TCH955" s="337"/>
      <c r="TCI955" s="337"/>
      <c r="TCJ955" s="337"/>
      <c r="TCK955" s="337"/>
      <c r="TCL955" s="337"/>
      <c r="TCM955" s="337"/>
      <c r="TCN955" s="337"/>
      <c r="TCO955" s="337"/>
      <c r="TCP955" s="337"/>
      <c r="TCQ955" s="337"/>
      <c r="TCR955" s="337"/>
      <c r="TCS955" s="337"/>
      <c r="TCT955" s="337"/>
      <c r="TCU955" s="337"/>
      <c r="TCV955" s="337"/>
      <c r="TCW955" s="337"/>
      <c r="TCX955" s="337"/>
      <c r="TCY955" s="337"/>
      <c r="TCZ955" s="337"/>
      <c r="TDA955" s="337"/>
      <c r="TDB955" s="337"/>
      <c r="TDC955" s="337"/>
      <c r="TDD955" s="337"/>
      <c r="TDE955" s="337"/>
      <c r="TDF955" s="337"/>
      <c r="TDG955" s="337"/>
      <c r="TDH955" s="337"/>
      <c r="TDI955" s="337"/>
      <c r="TDJ955" s="337"/>
      <c r="TDK955" s="337"/>
      <c r="TDL955" s="337"/>
      <c r="TDM955" s="337"/>
      <c r="TDN955" s="337"/>
      <c r="TDO955" s="337"/>
      <c r="TDP955" s="337"/>
      <c r="TDQ955" s="337"/>
      <c r="TDR955" s="337"/>
      <c r="TDS955" s="337"/>
      <c r="TDT955" s="337"/>
      <c r="TDU955" s="337"/>
      <c r="TDV955" s="337"/>
      <c r="TDW955" s="337"/>
      <c r="TDX955" s="337"/>
      <c r="TDY955" s="337"/>
      <c r="TDZ955" s="337"/>
      <c r="TEA955" s="337"/>
      <c r="TEB955" s="337"/>
      <c r="TEC955" s="337"/>
      <c r="TED955" s="337"/>
      <c r="TEE955" s="337"/>
      <c r="TEF955" s="337"/>
      <c r="TEG955" s="337"/>
      <c r="TEH955" s="337"/>
      <c r="TEI955" s="337"/>
      <c r="TEJ955" s="337"/>
      <c r="TEK955" s="337"/>
      <c r="TEL955" s="337"/>
      <c r="TEM955" s="337"/>
      <c r="TEN955" s="337"/>
      <c r="TEO955" s="337"/>
      <c r="TEP955" s="337"/>
      <c r="TEQ955" s="337"/>
      <c r="TER955" s="337"/>
      <c r="TES955" s="337"/>
      <c r="TET955" s="337"/>
      <c r="TEU955" s="337"/>
      <c r="TEV955" s="337"/>
      <c r="TEW955" s="337"/>
      <c r="TEX955" s="337"/>
      <c r="TEY955" s="337"/>
      <c r="TEZ955" s="337"/>
      <c r="TFA955" s="337"/>
      <c r="TFB955" s="337"/>
      <c r="TFC955" s="337"/>
      <c r="TFD955" s="337"/>
      <c r="TFE955" s="337"/>
      <c r="TFF955" s="337"/>
      <c r="TFG955" s="337"/>
      <c r="TFH955" s="337"/>
      <c r="TFI955" s="337"/>
      <c r="TFJ955" s="337"/>
      <c r="TFK955" s="337"/>
      <c r="TFL955" s="337"/>
      <c r="TFM955" s="337"/>
      <c r="TFN955" s="337"/>
      <c r="TFO955" s="337"/>
      <c r="TFP955" s="337"/>
      <c r="TFQ955" s="337"/>
      <c r="TFR955" s="337"/>
      <c r="TFS955" s="337"/>
      <c r="TFT955" s="337"/>
      <c r="TFU955" s="337"/>
      <c r="TFV955" s="337"/>
      <c r="TFW955" s="337"/>
      <c r="TFX955" s="337"/>
      <c r="TFY955" s="337"/>
      <c r="TFZ955" s="337"/>
      <c r="TGA955" s="337"/>
      <c r="TGB955" s="337"/>
      <c r="TGC955" s="337"/>
      <c r="TGD955" s="337"/>
      <c r="TGE955" s="337"/>
      <c r="TGF955" s="337"/>
      <c r="TGG955" s="337"/>
      <c r="TGH955" s="337"/>
      <c r="TGI955" s="337"/>
      <c r="TGJ955" s="337"/>
      <c r="TGK955" s="337"/>
      <c r="TGL955" s="337"/>
      <c r="TGM955" s="337"/>
      <c r="TGN955" s="337"/>
      <c r="TGO955" s="337"/>
      <c r="TGP955" s="337"/>
      <c r="TGQ955" s="337"/>
      <c r="TGR955" s="337"/>
      <c r="TGS955" s="337"/>
      <c r="TGT955" s="337"/>
      <c r="TGU955" s="337"/>
      <c r="TGV955" s="337"/>
      <c r="TGW955" s="337"/>
      <c r="TGX955" s="337"/>
      <c r="TGY955" s="337"/>
      <c r="TGZ955" s="337"/>
      <c r="THA955" s="337"/>
      <c r="THB955" s="337"/>
      <c r="THC955" s="337"/>
      <c r="THD955" s="337"/>
      <c r="THE955" s="337"/>
      <c r="THF955" s="337"/>
      <c r="THG955" s="337"/>
      <c r="THH955" s="337"/>
      <c r="THI955" s="337"/>
      <c r="THJ955" s="337"/>
      <c r="THK955" s="337"/>
      <c r="THL955" s="337"/>
      <c r="THM955" s="337"/>
      <c r="THN955" s="337"/>
      <c r="THO955" s="337"/>
      <c r="THP955" s="337"/>
      <c r="THQ955" s="337"/>
      <c r="THR955" s="337"/>
      <c r="THS955" s="337"/>
      <c r="THT955" s="337"/>
      <c r="THU955" s="337"/>
      <c r="THV955" s="337"/>
      <c r="THW955" s="337"/>
      <c r="THX955" s="337"/>
      <c r="THY955" s="337"/>
      <c r="THZ955" s="337"/>
      <c r="TIA955" s="337"/>
      <c r="TIB955" s="337"/>
      <c r="TIC955" s="337"/>
      <c r="TID955" s="337"/>
      <c r="TIE955" s="337"/>
      <c r="TIF955" s="337"/>
      <c r="TIG955" s="337"/>
      <c r="TIH955" s="337"/>
      <c r="TII955" s="337"/>
      <c r="TIJ955" s="337"/>
      <c r="TIK955" s="337"/>
      <c r="TIL955" s="337"/>
      <c r="TIM955" s="337"/>
      <c r="TIN955" s="337"/>
      <c r="TIO955" s="337"/>
      <c r="TIP955" s="337"/>
      <c r="TIQ955" s="337"/>
      <c r="TIR955" s="337"/>
      <c r="TIS955" s="337"/>
      <c r="TIT955" s="337"/>
      <c r="TIU955" s="337"/>
      <c r="TIV955" s="337"/>
      <c r="TIW955" s="337"/>
      <c r="TIX955" s="337"/>
      <c r="TIY955" s="337"/>
      <c r="TIZ955" s="337"/>
      <c r="TJA955" s="337"/>
      <c r="TJB955" s="337"/>
      <c r="TJC955" s="337"/>
      <c r="TJD955" s="337"/>
      <c r="TJE955" s="337"/>
      <c r="TJF955" s="337"/>
      <c r="TJG955" s="337"/>
      <c r="TJH955" s="337"/>
      <c r="TJI955" s="337"/>
      <c r="TJJ955" s="337"/>
      <c r="TJK955" s="337"/>
      <c r="TJL955" s="337"/>
      <c r="TJM955" s="337"/>
      <c r="TJN955" s="337"/>
      <c r="TJO955" s="337"/>
      <c r="TJP955" s="337"/>
      <c r="TJQ955" s="337"/>
      <c r="TJR955" s="337"/>
      <c r="TJS955" s="337"/>
      <c r="TJT955" s="337"/>
      <c r="TJU955" s="337"/>
      <c r="TJV955" s="337"/>
      <c r="TJW955" s="337"/>
      <c r="TJX955" s="337"/>
      <c r="TJY955" s="337"/>
      <c r="TJZ955" s="337"/>
      <c r="TKA955" s="337"/>
      <c r="TKB955" s="337"/>
      <c r="TKC955" s="337"/>
      <c r="TKD955" s="337"/>
      <c r="TKE955" s="337"/>
      <c r="TKF955" s="337"/>
      <c r="TKG955" s="337"/>
      <c r="TKH955" s="337"/>
      <c r="TKI955" s="337"/>
      <c r="TKJ955" s="337"/>
      <c r="TKK955" s="337"/>
      <c r="TKL955" s="337"/>
      <c r="TKM955" s="337"/>
      <c r="TKN955" s="337"/>
      <c r="TKO955" s="337"/>
      <c r="TKP955" s="337"/>
      <c r="TKQ955" s="337"/>
      <c r="TKR955" s="337"/>
      <c r="TKS955" s="337"/>
      <c r="TKT955" s="337"/>
      <c r="TKU955" s="337"/>
      <c r="TKV955" s="337"/>
      <c r="TKW955" s="337"/>
      <c r="TKX955" s="337"/>
      <c r="TKY955" s="337"/>
      <c r="TKZ955" s="337"/>
      <c r="TLA955" s="337"/>
      <c r="TLB955" s="337"/>
      <c r="TLC955" s="337"/>
      <c r="TLD955" s="337"/>
      <c r="TLE955" s="337"/>
      <c r="TLF955" s="337"/>
      <c r="TLG955" s="337"/>
      <c r="TLH955" s="337"/>
      <c r="TLI955" s="337"/>
      <c r="TLJ955" s="337"/>
      <c r="TLK955" s="337"/>
      <c r="TLL955" s="337"/>
      <c r="TLM955" s="337"/>
      <c r="TLN955" s="337"/>
      <c r="TLO955" s="337"/>
      <c r="TLP955" s="337"/>
      <c r="TLQ955" s="337"/>
      <c r="TLR955" s="337"/>
      <c r="TLS955" s="337"/>
      <c r="TLT955" s="337"/>
      <c r="TLU955" s="337"/>
      <c r="TLV955" s="337"/>
      <c r="TLW955" s="337"/>
      <c r="TLX955" s="337"/>
      <c r="TLY955" s="337"/>
      <c r="TLZ955" s="337"/>
      <c r="TMA955" s="337"/>
      <c r="TMB955" s="337"/>
      <c r="TMC955" s="337"/>
      <c r="TMD955" s="337"/>
      <c r="TME955" s="337"/>
      <c r="TMF955" s="337"/>
      <c r="TMG955" s="337"/>
      <c r="TMH955" s="337"/>
      <c r="TMI955" s="337"/>
      <c r="TMJ955" s="337"/>
      <c r="TMK955" s="337"/>
      <c r="TML955" s="337"/>
      <c r="TMM955" s="337"/>
      <c r="TMN955" s="337"/>
      <c r="TMO955" s="337"/>
      <c r="TMP955" s="337"/>
      <c r="TMQ955" s="337"/>
      <c r="TMR955" s="337"/>
      <c r="TMS955" s="337"/>
      <c r="TMT955" s="337"/>
      <c r="TMU955" s="337"/>
      <c r="TMV955" s="337"/>
      <c r="TMW955" s="337"/>
      <c r="TMX955" s="337"/>
      <c r="TMY955" s="337"/>
      <c r="TMZ955" s="337"/>
      <c r="TNA955" s="337"/>
      <c r="TNB955" s="337"/>
      <c r="TNC955" s="337"/>
      <c r="TND955" s="337"/>
      <c r="TNE955" s="337"/>
      <c r="TNF955" s="337"/>
      <c r="TNG955" s="337"/>
      <c r="TNH955" s="337"/>
      <c r="TNI955" s="337"/>
      <c r="TNJ955" s="337"/>
      <c r="TNK955" s="337"/>
      <c r="TNL955" s="337"/>
      <c r="TNM955" s="337"/>
      <c r="TNN955" s="337"/>
      <c r="TNO955" s="337"/>
      <c r="TNP955" s="337"/>
      <c r="TNQ955" s="337"/>
      <c r="TNR955" s="337"/>
      <c r="TNS955" s="337"/>
      <c r="TNT955" s="337"/>
      <c r="TNU955" s="337"/>
      <c r="TNV955" s="337"/>
      <c r="TNW955" s="337"/>
      <c r="TNX955" s="337"/>
      <c r="TNY955" s="337"/>
      <c r="TNZ955" s="337"/>
      <c r="TOA955" s="337"/>
      <c r="TOB955" s="337"/>
      <c r="TOC955" s="337"/>
      <c r="TOD955" s="337"/>
      <c r="TOE955" s="337"/>
      <c r="TOF955" s="337"/>
      <c r="TOG955" s="337"/>
      <c r="TOH955" s="337"/>
      <c r="TOI955" s="337"/>
      <c r="TOJ955" s="337"/>
      <c r="TOK955" s="337"/>
      <c r="TOL955" s="337"/>
      <c r="TOM955" s="337"/>
      <c r="TON955" s="337"/>
      <c r="TOO955" s="337"/>
      <c r="TOP955" s="337"/>
      <c r="TOQ955" s="337"/>
      <c r="TOR955" s="337"/>
      <c r="TOS955" s="337"/>
      <c r="TOT955" s="337"/>
      <c r="TOU955" s="337"/>
      <c r="TOV955" s="337"/>
      <c r="TOW955" s="337"/>
      <c r="TOX955" s="337"/>
      <c r="TOY955" s="337"/>
      <c r="TOZ955" s="337"/>
      <c r="TPA955" s="337"/>
      <c r="TPB955" s="337"/>
      <c r="TPC955" s="337"/>
      <c r="TPD955" s="337"/>
      <c r="TPE955" s="337"/>
      <c r="TPF955" s="337"/>
      <c r="TPG955" s="337"/>
      <c r="TPH955" s="337"/>
      <c r="TPI955" s="337"/>
      <c r="TPJ955" s="337"/>
      <c r="TPK955" s="337"/>
      <c r="TPL955" s="337"/>
      <c r="TPM955" s="337"/>
      <c r="TPN955" s="337"/>
      <c r="TPO955" s="337"/>
      <c r="TPP955" s="337"/>
      <c r="TPQ955" s="337"/>
      <c r="TPR955" s="337"/>
      <c r="TPS955" s="337"/>
      <c r="TPT955" s="337"/>
      <c r="TPU955" s="337"/>
      <c r="TPV955" s="337"/>
      <c r="TPW955" s="337"/>
      <c r="TPX955" s="337"/>
      <c r="TPY955" s="337"/>
      <c r="TPZ955" s="337"/>
      <c r="TQA955" s="337"/>
      <c r="TQB955" s="337"/>
      <c r="TQC955" s="337"/>
      <c r="TQD955" s="337"/>
      <c r="TQE955" s="337"/>
      <c r="TQF955" s="337"/>
      <c r="TQG955" s="337"/>
      <c r="TQH955" s="337"/>
      <c r="TQI955" s="337"/>
      <c r="TQJ955" s="337"/>
      <c r="TQK955" s="337"/>
      <c r="TQL955" s="337"/>
      <c r="TQM955" s="337"/>
      <c r="TQN955" s="337"/>
      <c r="TQO955" s="337"/>
      <c r="TQP955" s="337"/>
      <c r="TQQ955" s="337"/>
      <c r="TQR955" s="337"/>
      <c r="TQS955" s="337"/>
      <c r="TQT955" s="337"/>
      <c r="TQU955" s="337"/>
      <c r="TQV955" s="337"/>
      <c r="TQW955" s="337"/>
      <c r="TQX955" s="337"/>
      <c r="TQY955" s="337"/>
      <c r="TQZ955" s="337"/>
      <c r="TRA955" s="337"/>
      <c r="TRB955" s="337"/>
      <c r="TRC955" s="337"/>
      <c r="TRD955" s="337"/>
      <c r="TRE955" s="337"/>
      <c r="TRF955" s="337"/>
      <c r="TRG955" s="337"/>
      <c r="TRH955" s="337"/>
      <c r="TRI955" s="337"/>
      <c r="TRJ955" s="337"/>
      <c r="TRK955" s="337"/>
      <c r="TRL955" s="337"/>
      <c r="TRM955" s="337"/>
      <c r="TRN955" s="337"/>
      <c r="TRO955" s="337"/>
      <c r="TRP955" s="337"/>
      <c r="TRQ955" s="337"/>
      <c r="TRR955" s="337"/>
      <c r="TRS955" s="337"/>
      <c r="TRT955" s="337"/>
      <c r="TRU955" s="337"/>
      <c r="TRV955" s="337"/>
      <c r="TRW955" s="337"/>
      <c r="TRX955" s="337"/>
      <c r="TRY955" s="337"/>
      <c r="TRZ955" s="337"/>
      <c r="TSA955" s="337"/>
      <c r="TSB955" s="337"/>
      <c r="TSC955" s="337"/>
      <c r="TSD955" s="337"/>
      <c r="TSE955" s="337"/>
      <c r="TSF955" s="337"/>
      <c r="TSG955" s="337"/>
      <c r="TSH955" s="337"/>
      <c r="TSI955" s="337"/>
      <c r="TSJ955" s="337"/>
      <c r="TSK955" s="337"/>
      <c r="TSL955" s="337"/>
      <c r="TSM955" s="337"/>
      <c r="TSN955" s="337"/>
      <c r="TSO955" s="337"/>
      <c r="TSP955" s="337"/>
      <c r="TSQ955" s="337"/>
      <c r="TSR955" s="337"/>
      <c r="TSS955" s="337"/>
      <c r="TST955" s="337"/>
      <c r="TSU955" s="337"/>
      <c r="TSV955" s="337"/>
      <c r="TSW955" s="337"/>
      <c r="TSX955" s="337"/>
      <c r="TSY955" s="337"/>
      <c r="TSZ955" s="337"/>
      <c r="TTA955" s="337"/>
      <c r="TTB955" s="337"/>
      <c r="TTC955" s="337"/>
      <c r="TTD955" s="337"/>
      <c r="TTE955" s="337"/>
      <c r="TTF955" s="337"/>
      <c r="TTG955" s="337"/>
      <c r="TTH955" s="337"/>
      <c r="TTI955" s="337"/>
      <c r="TTJ955" s="337"/>
      <c r="TTK955" s="337"/>
      <c r="TTL955" s="337"/>
      <c r="TTM955" s="337"/>
      <c r="TTN955" s="337"/>
      <c r="TTO955" s="337"/>
      <c r="TTP955" s="337"/>
      <c r="TTQ955" s="337"/>
      <c r="TTR955" s="337"/>
      <c r="TTS955" s="337"/>
      <c r="TTT955" s="337"/>
      <c r="TTU955" s="337"/>
      <c r="TTV955" s="337"/>
      <c r="TTW955" s="337"/>
      <c r="TTX955" s="337"/>
      <c r="TTY955" s="337"/>
      <c r="TTZ955" s="337"/>
      <c r="TUA955" s="337"/>
      <c r="TUB955" s="337"/>
      <c r="TUC955" s="337"/>
      <c r="TUD955" s="337"/>
      <c r="TUE955" s="337"/>
      <c r="TUF955" s="337"/>
      <c r="TUG955" s="337"/>
      <c r="TUH955" s="337"/>
      <c r="TUI955" s="337"/>
      <c r="TUJ955" s="337"/>
      <c r="TUK955" s="337"/>
      <c r="TUL955" s="337"/>
      <c r="TUM955" s="337"/>
      <c r="TUN955" s="337"/>
      <c r="TUO955" s="337"/>
      <c r="TUP955" s="337"/>
      <c r="TUQ955" s="337"/>
      <c r="TUR955" s="337"/>
      <c r="TUS955" s="337"/>
      <c r="TUT955" s="337"/>
      <c r="TUU955" s="337"/>
      <c r="TUV955" s="337"/>
      <c r="TUW955" s="337"/>
      <c r="TUX955" s="337"/>
      <c r="TUY955" s="337"/>
      <c r="TUZ955" s="337"/>
      <c r="TVA955" s="337"/>
      <c r="TVB955" s="337"/>
      <c r="TVC955" s="337"/>
      <c r="TVD955" s="337"/>
      <c r="TVE955" s="337"/>
      <c r="TVF955" s="337"/>
      <c r="TVG955" s="337"/>
      <c r="TVH955" s="337"/>
      <c r="TVI955" s="337"/>
      <c r="TVJ955" s="337"/>
      <c r="TVK955" s="337"/>
      <c r="TVL955" s="337"/>
      <c r="TVM955" s="337"/>
      <c r="TVN955" s="337"/>
      <c r="TVO955" s="337"/>
      <c r="TVP955" s="337"/>
      <c r="TVQ955" s="337"/>
      <c r="TVR955" s="337"/>
      <c r="TVS955" s="337"/>
      <c r="TVT955" s="337"/>
      <c r="TVU955" s="337"/>
      <c r="TVV955" s="337"/>
      <c r="TVW955" s="337"/>
      <c r="TVX955" s="337"/>
      <c r="TVY955" s="337"/>
      <c r="TVZ955" s="337"/>
      <c r="TWA955" s="337"/>
      <c r="TWB955" s="337"/>
      <c r="TWC955" s="337"/>
      <c r="TWD955" s="337"/>
      <c r="TWE955" s="337"/>
      <c r="TWF955" s="337"/>
      <c r="TWG955" s="337"/>
      <c r="TWH955" s="337"/>
      <c r="TWI955" s="337"/>
      <c r="TWJ955" s="337"/>
      <c r="TWK955" s="337"/>
      <c r="TWL955" s="337"/>
      <c r="TWM955" s="337"/>
      <c r="TWN955" s="337"/>
      <c r="TWO955" s="337"/>
      <c r="TWP955" s="337"/>
      <c r="TWQ955" s="337"/>
      <c r="TWR955" s="337"/>
      <c r="TWS955" s="337"/>
      <c r="TWT955" s="337"/>
      <c r="TWU955" s="337"/>
      <c r="TWV955" s="337"/>
      <c r="TWW955" s="337"/>
      <c r="TWX955" s="337"/>
      <c r="TWY955" s="337"/>
      <c r="TWZ955" s="337"/>
      <c r="TXA955" s="337"/>
      <c r="TXB955" s="337"/>
      <c r="TXC955" s="337"/>
      <c r="TXD955" s="337"/>
      <c r="TXE955" s="337"/>
      <c r="TXF955" s="337"/>
      <c r="TXG955" s="337"/>
      <c r="TXH955" s="337"/>
      <c r="TXI955" s="337"/>
      <c r="TXJ955" s="337"/>
      <c r="TXK955" s="337"/>
      <c r="TXL955" s="337"/>
      <c r="TXM955" s="337"/>
      <c r="TXN955" s="337"/>
      <c r="TXO955" s="337"/>
      <c r="TXP955" s="337"/>
      <c r="TXQ955" s="337"/>
      <c r="TXR955" s="337"/>
      <c r="TXS955" s="337"/>
      <c r="TXT955" s="337"/>
      <c r="TXU955" s="337"/>
      <c r="TXV955" s="337"/>
      <c r="TXW955" s="337"/>
      <c r="TXX955" s="337"/>
      <c r="TXY955" s="337"/>
      <c r="TXZ955" s="337"/>
      <c r="TYA955" s="337"/>
      <c r="TYB955" s="337"/>
      <c r="TYC955" s="337"/>
      <c r="TYD955" s="337"/>
      <c r="TYE955" s="337"/>
      <c r="TYF955" s="337"/>
      <c r="TYG955" s="337"/>
      <c r="TYH955" s="337"/>
      <c r="TYI955" s="337"/>
      <c r="TYJ955" s="337"/>
      <c r="TYK955" s="337"/>
      <c r="TYL955" s="337"/>
      <c r="TYM955" s="337"/>
      <c r="TYN955" s="337"/>
      <c r="TYO955" s="337"/>
      <c r="TYP955" s="337"/>
      <c r="TYQ955" s="337"/>
      <c r="TYR955" s="337"/>
      <c r="TYS955" s="337"/>
      <c r="TYT955" s="337"/>
      <c r="TYU955" s="337"/>
      <c r="TYV955" s="337"/>
      <c r="TYW955" s="337"/>
      <c r="TYX955" s="337"/>
      <c r="TYY955" s="337"/>
      <c r="TYZ955" s="337"/>
      <c r="TZA955" s="337"/>
      <c r="TZB955" s="337"/>
      <c r="TZC955" s="337"/>
      <c r="TZD955" s="337"/>
      <c r="TZE955" s="337"/>
      <c r="TZF955" s="337"/>
      <c r="TZG955" s="337"/>
      <c r="TZH955" s="337"/>
      <c r="TZI955" s="337"/>
      <c r="TZJ955" s="337"/>
      <c r="TZK955" s="337"/>
      <c r="TZL955" s="337"/>
      <c r="TZM955" s="337"/>
      <c r="TZN955" s="337"/>
      <c r="TZO955" s="337"/>
      <c r="TZP955" s="337"/>
      <c r="TZQ955" s="337"/>
      <c r="TZR955" s="337"/>
      <c r="TZS955" s="337"/>
      <c r="TZT955" s="337"/>
      <c r="TZU955" s="337"/>
      <c r="TZV955" s="337"/>
      <c r="TZW955" s="337"/>
      <c r="TZX955" s="337"/>
      <c r="TZY955" s="337"/>
      <c r="TZZ955" s="337"/>
      <c r="UAA955" s="337"/>
      <c r="UAB955" s="337"/>
      <c r="UAC955" s="337"/>
      <c r="UAD955" s="337"/>
      <c r="UAE955" s="337"/>
      <c r="UAF955" s="337"/>
      <c r="UAG955" s="337"/>
      <c r="UAH955" s="337"/>
      <c r="UAI955" s="337"/>
      <c r="UAJ955" s="337"/>
      <c r="UAK955" s="337"/>
      <c r="UAL955" s="337"/>
      <c r="UAM955" s="337"/>
      <c r="UAN955" s="337"/>
      <c r="UAO955" s="337"/>
      <c r="UAP955" s="337"/>
      <c r="UAQ955" s="337"/>
      <c r="UAR955" s="337"/>
      <c r="UAS955" s="337"/>
      <c r="UAT955" s="337"/>
      <c r="UAU955" s="337"/>
      <c r="UAV955" s="337"/>
      <c r="UAW955" s="337"/>
      <c r="UAX955" s="337"/>
      <c r="UAY955" s="337"/>
      <c r="UAZ955" s="337"/>
      <c r="UBA955" s="337"/>
      <c r="UBB955" s="337"/>
      <c r="UBC955" s="337"/>
      <c r="UBD955" s="337"/>
      <c r="UBE955" s="337"/>
      <c r="UBF955" s="337"/>
      <c r="UBG955" s="337"/>
      <c r="UBH955" s="337"/>
      <c r="UBI955" s="337"/>
      <c r="UBJ955" s="337"/>
      <c r="UBK955" s="337"/>
      <c r="UBL955" s="337"/>
      <c r="UBM955" s="337"/>
      <c r="UBN955" s="337"/>
      <c r="UBO955" s="337"/>
      <c r="UBP955" s="337"/>
      <c r="UBQ955" s="337"/>
      <c r="UBR955" s="337"/>
      <c r="UBS955" s="337"/>
      <c r="UBT955" s="337"/>
      <c r="UBU955" s="337"/>
      <c r="UBV955" s="337"/>
      <c r="UBW955" s="337"/>
      <c r="UBX955" s="337"/>
      <c r="UBY955" s="337"/>
      <c r="UBZ955" s="337"/>
      <c r="UCA955" s="337"/>
      <c r="UCB955" s="337"/>
      <c r="UCC955" s="337"/>
      <c r="UCD955" s="337"/>
      <c r="UCE955" s="337"/>
      <c r="UCF955" s="337"/>
      <c r="UCG955" s="337"/>
      <c r="UCH955" s="337"/>
      <c r="UCI955" s="337"/>
      <c r="UCJ955" s="337"/>
      <c r="UCK955" s="337"/>
      <c r="UCL955" s="337"/>
      <c r="UCM955" s="337"/>
      <c r="UCN955" s="337"/>
      <c r="UCO955" s="337"/>
      <c r="UCP955" s="337"/>
      <c r="UCQ955" s="337"/>
      <c r="UCR955" s="337"/>
      <c r="UCS955" s="337"/>
      <c r="UCT955" s="337"/>
      <c r="UCU955" s="337"/>
      <c r="UCV955" s="337"/>
      <c r="UCW955" s="337"/>
      <c r="UCX955" s="337"/>
      <c r="UCY955" s="337"/>
      <c r="UCZ955" s="337"/>
      <c r="UDA955" s="337"/>
      <c r="UDB955" s="337"/>
      <c r="UDC955" s="337"/>
      <c r="UDD955" s="337"/>
      <c r="UDE955" s="337"/>
      <c r="UDF955" s="337"/>
      <c r="UDG955" s="337"/>
      <c r="UDH955" s="337"/>
      <c r="UDI955" s="337"/>
      <c r="UDJ955" s="337"/>
      <c r="UDK955" s="337"/>
      <c r="UDL955" s="337"/>
      <c r="UDM955" s="337"/>
      <c r="UDN955" s="337"/>
      <c r="UDO955" s="337"/>
      <c r="UDP955" s="337"/>
      <c r="UDQ955" s="337"/>
      <c r="UDR955" s="337"/>
      <c r="UDS955" s="337"/>
      <c r="UDT955" s="337"/>
      <c r="UDU955" s="337"/>
      <c r="UDV955" s="337"/>
      <c r="UDW955" s="337"/>
      <c r="UDX955" s="337"/>
      <c r="UDY955" s="337"/>
      <c r="UDZ955" s="337"/>
      <c r="UEA955" s="337"/>
      <c r="UEB955" s="337"/>
      <c r="UEC955" s="337"/>
      <c r="UED955" s="337"/>
      <c r="UEE955" s="337"/>
      <c r="UEF955" s="337"/>
      <c r="UEG955" s="337"/>
      <c r="UEH955" s="337"/>
      <c r="UEI955" s="337"/>
      <c r="UEJ955" s="337"/>
      <c r="UEK955" s="337"/>
      <c r="UEL955" s="337"/>
      <c r="UEM955" s="337"/>
      <c r="UEN955" s="337"/>
      <c r="UEO955" s="337"/>
      <c r="UEP955" s="337"/>
      <c r="UEQ955" s="337"/>
      <c r="UER955" s="337"/>
      <c r="UES955" s="337"/>
      <c r="UET955" s="337"/>
      <c r="UEU955" s="337"/>
      <c r="UEV955" s="337"/>
      <c r="UEW955" s="337"/>
      <c r="UEX955" s="337"/>
      <c r="UEY955" s="337"/>
      <c r="UEZ955" s="337"/>
      <c r="UFA955" s="337"/>
      <c r="UFB955" s="337"/>
      <c r="UFC955" s="337"/>
      <c r="UFD955" s="337"/>
      <c r="UFE955" s="337"/>
      <c r="UFF955" s="337"/>
      <c r="UFG955" s="337"/>
      <c r="UFH955" s="337"/>
      <c r="UFI955" s="337"/>
      <c r="UFJ955" s="337"/>
      <c r="UFK955" s="337"/>
      <c r="UFL955" s="337"/>
      <c r="UFM955" s="337"/>
      <c r="UFN955" s="337"/>
      <c r="UFO955" s="337"/>
      <c r="UFP955" s="337"/>
      <c r="UFQ955" s="337"/>
      <c r="UFR955" s="337"/>
      <c r="UFS955" s="337"/>
      <c r="UFT955" s="337"/>
      <c r="UFU955" s="337"/>
      <c r="UFV955" s="337"/>
      <c r="UFW955" s="337"/>
      <c r="UFX955" s="337"/>
      <c r="UFY955" s="337"/>
      <c r="UFZ955" s="337"/>
      <c r="UGA955" s="337"/>
      <c r="UGB955" s="337"/>
      <c r="UGC955" s="337"/>
      <c r="UGD955" s="337"/>
      <c r="UGE955" s="337"/>
      <c r="UGF955" s="337"/>
      <c r="UGG955" s="337"/>
      <c r="UGH955" s="337"/>
      <c r="UGI955" s="337"/>
      <c r="UGJ955" s="337"/>
      <c r="UGK955" s="337"/>
      <c r="UGL955" s="337"/>
      <c r="UGM955" s="337"/>
      <c r="UGN955" s="337"/>
      <c r="UGO955" s="337"/>
      <c r="UGP955" s="337"/>
      <c r="UGQ955" s="337"/>
      <c r="UGR955" s="337"/>
      <c r="UGS955" s="337"/>
      <c r="UGT955" s="337"/>
      <c r="UGU955" s="337"/>
      <c r="UGV955" s="337"/>
      <c r="UGW955" s="337"/>
      <c r="UGX955" s="337"/>
      <c r="UGY955" s="337"/>
      <c r="UGZ955" s="337"/>
      <c r="UHA955" s="337"/>
      <c r="UHB955" s="337"/>
      <c r="UHC955" s="337"/>
      <c r="UHD955" s="337"/>
      <c r="UHE955" s="337"/>
      <c r="UHF955" s="337"/>
      <c r="UHG955" s="337"/>
      <c r="UHH955" s="337"/>
      <c r="UHI955" s="337"/>
      <c r="UHJ955" s="337"/>
      <c r="UHK955" s="337"/>
      <c r="UHL955" s="337"/>
      <c r="UHM955" s="337"/>
      <c r="UHN955" s="337"/>
      <c r="UHO955" s="337"/>
      <c r="UHP955" s="337"/>
      <c r="UHQ955" s="337"/>
      <c r="UHR955" s="337"/>
      <c r="UHS955" s="337"/>
      <c r="UHT955" s="337"/>
      <c r="UHU955" s="337"/>
      <c r="UHV955" s="337"/>
      <c r="UHW955" s="337"/>
      <c r="UHX955" s="337"/>
      <c r="UHY955" s="337"/>
      <c r="UHZ955" s="337"/>
      <c r="UIA955" s="337"/>
      <c r="UIB955" s="337"/>
      <c r="UIC955" s="337"/>
      <c r="UID955" s="337"/>
      <c r="UIE955" s="337"/>
      <c r="UIF955" s="337"/>
      <c r="UIG955" s="337"/>
      <c r="UIH955" s="337"/>
      <c r="UII955" s="337"/>
      <c r="UIJ955" s="337"/>
      <c r="UIK955" s="337"/>
      <c r="UIL955" s="337"/>
      <c r="UIM955" s="337"/>
      <c r="UIN955" s="337"/>
      <c r="UIO955" s="337"/>
      <c r="UIP955" s="337"/>
      <c r="UIQ955" s="337"/>
      <c r="UIR955" s="337"/>
      <c r="UIS955" s="337"/>
      <c r="UIT955" s="337"/>
      <c r="UIU955" s="337"/>
      <c r="UIV955" s="337"/>
      <c r="UIW955" s="337"/>
      <c r="UIX955" s="337"/>
      <c r="UIY955" s="337"/>
      <c r="UIZ955" s="337"/>
      <c r="UJA955" s="337"/>
      <c r="UJB955" s="337"/>
      <c r="UJC955" s="337"/>
      <c r="UJD955" s="337"/>
      <c r="UJE955" s="337"/>
      <c r="UJF955" s="337"/>
      <c r="UJG955" s="337"/>
      <c r="UJH955" s="337"/>
      <c r="UJI955" s="337"/>
      <c r="UJJ955" s="337"/>
      <c r="UJK955" s="337"/>
      <c r="UJL955" s="337"/>
      <c r="UJM955" s="337"/>
      <c r="UJN955" s="337"/>
      <c r="UJO955" s="337"/>
      <c r="UJP955" s="337"/>
      <c r="UJQ955" s="337"/>
      <c r="UJR955" s="337"/>
      <c r="UJS955" s="337"/>
      <c r="UJT955" s="337"/>
      <c r="UJU955" s="337"/>
      <c r="UJV955" s="337"/>
      <c r="UJW955" s="337"/>
      <c r="UJX955" s="337"/>
      <c r="UJY955" s="337"/>
      <c r="UJZ955" s="337"/>
      <c r="UKA955" s="337"/>
      <c r="UKB955" s="337"/>
      <c r="UKC955" s="337"/>
      <c r="UKD955" s="337"/>
      <c r="UKE955" s="337"/>
      <c r="UKF955" s="337"/>
      <c r="UKG955" s="337"/>
      <c r="UKH955" s="337"/>
      <c r="UKI955" s="337"/>
      <c r="UKJ955" s="337"/>
      <c r="UKK955" s="337"/>
      <c r="UKL955" s="337"/>
      <c r="UKM955" s="337"/>
      <c r="UKN955" s="337"/>
      <c r="UKO955" s="337"/>
      <c r="UKP955" s="337"/>
      <c r="UKQ955" s="337"/>
      <c r="UKR955" s="337"/>
      <c r="UKS955" s="337"/>
      <c r="UKT955" s="337"/>
      <c r="UKU955" s="337"/>
      <c r="UKV955" s="337"/>
      <c r="UKW955" s="337"/>
      <c r="UKX955" s="337"/>
      <c r="UKY955" s="337"/>
      <c r="UKZ955" s="337"/>
      <c r="ULA955" s="337"/>
      <c r="ULB955" s="337"/>
      <c r="ULC955" s="337"/>
      <c r="ULD955" s="337"/>
      <c r="ULE955" s="337"/>
      <c r="ULF955" s="337"/>
      <c r="ULG955" s="337"/>
      <c r="ULH955" s="337"/>
      <c r="ULI955" s="337"/>
      <c r="ULJ955" s="337"/>
      <c r="ULK955" s="337"/>
      <c r="ULL955" s="337"/>
      <c r="ULM955" s="337"/>
      <c r="ULN955" s="337"/>
      <c r="ULO955" s="337"/>
      <c r="ULP955" s="337"/>
      <c r="ULQ955" s="337"/>
      <c r="ULR955" s="337"/>
      <c r="ULS955" s="337"/>
      <c r="ULT955" s="337"/>
      <c r="ULU955" s="337"/>
      <c r="ULV955" s="337"/>
      <c r="ULW955" s="337"/>
      <c r="ULX955" s="337"/>
      <c r="ULY955" s="337"/>
      <c r="ULZ955" s="337"/>
      <c r="UMA955" s="337"/>
      <c r="UMB955" s="337"/>
      <c r="UMC955" s="337"/>
      <c r="UMD955" s="337"/>
      <c r="UME955" s="337"/>
      <c r="UMF955" s="337"/>
      <c r="UMG955" s="337"/>
      <c r="UMH955" s="337"/>
      <c r="UMI955" s="337"/>
      <c r="UMJ955" s="337"/>
      <c r="UMK955" s="337"/>
      <c r="UML955" s="337"/>
      <c r="UMM955" s="337"/>
      <c r="UMN955" s="337"/>
      <c r="UMO955" s="337"/>
      <c r="UMP955" s="337"/>
      <c r="UMQ955" s="337"/>
      <c r="UMR955" s="337"/>
      <c r="UMS955" s="337"/>
      <c r="UMT955" s="337"/>
      <c r="UMU955" s="337"/>
      <c r="UMV955" s="337"/>
      <c r="UMW955" s="337"/>
      <c r="UMX955" s="337"/>
      <c r="UMY955" s="337"/>
      <c r="UMZ955" s="337"/>
      <c r="UNA955" s="337"/>
      <c r="UNB955" s="337"/>
      <c r="UNC955" s="337"/>
      <c r="UND955" s="337"/>
      <c r="UNE955" s="337"/>
      <c r="UNF955" s="337"/>
      <c r="UNG955" s="337"/>
      <c r="UNH955" s="337"/>
      <c r="UNI955" s="337"/>
      <c r="UNJ955" s="337"/>
      <c r="UNK955" s="337"/>
      <c r="UNL955" s="337"/>
      <c r="UNM955" s="337"/>
      <c r="UNN955" s="337"/>
      <c r="UNO955" s="337"/>
      <c r="UNP955" s="337"/>
      <c r="UNQ955" s="337"/>
      <c r="UNR955" s="337"/>
      <c r="UNS955" s="337"/>
      <c r="UNT955" s="337"/>
      <c r="UNU955" s="337"/>
      <c r="UNV955" s="337"/>
      <c r="UNW955" s="337"/>
      <c r="UNX955" s="337"/>
      <c r="UNY955" s="337"/>
      <c r="UNZ955" s="337"/>
      <c r="UOA955" s="337"/>
      <c r="UOB955" s="337"/>
      <c r="UOC955" s="337"/>
      <c r="UOD955" s="337"/>
      <c r="UOE955" s="337"/>
      <c r="UOF955" s="337"/>
      <c r="UOG955" s="337"/>
      <c r="UOH955" s="337"/>
      <c r="UOI955" s="337"/>
      <c r="UOJ955" s="337"/>
      <c r="UOK955" s="337"/>
      <c r="UOL955" s="337"/>
      <c r="UOM955" s="337"/>
      <c r="UON955" s="337"/>
      <c r="UOO955" s="337"/>
      <c r="UOP955" s="337"/>
      <c r="UOQ955" s="337"/>
      <c r="UOR955" s="337"/>
      <c r="UOS955" s="337"/>
      <c r="UOT955" s="337"/>
      <c r="UOU955" s="337"/>
      <c r="UOV955" s="337"/>
      <c r="UOW955" s="337"/>
      <c r="UOX955" s="337"/>
      <c r="UOY955" s="337"/>
      <c r="UOZ955" s="337"/>
      <c r="UPA955" s="337"/>
      <c r="UPB955" s="337"/>
      <c r="UPC955" s="337"/>
      <c r="UPD955" s="337"/>
      <c r="UPE955" s="337"/>
      <c r="UPF955" s="337"/>
      <c r="UPG955" s="337"/>
      <c r="UPH955" s="337"/>
      <c r="UPI955" s="337"/>
      <c r="UPJ955" s="337"/>
      <c r="UPK955" s="337"/>
      <c r="UPL955" s="337"/>
      <c r="UPM955" s="337"/>
      <c r="UPN955" s="337"/>
      <c r="UPO955" s="337"/>
      <c r="UPP955" s="337"/>
      <c r="UPQ955" s="337"/>
      <c r="UPR955" s="337"/>
      <c r="UPS955" s="337"/>
      <c r="UPT955" s="337"/>
      <c r="UPU955" s="337"/>
      <c r="UPV955" s="337"/>
      <c r="UPW955" s="337"/>
      <c r="UPX955" s="337"/>
      <c r="UPY955" s="337"/>
      <c r="UPZ955" s="337"/>
      <c r="UQA955" s="337"/>
      <c r="UQB955" s="337"/>
      <c r="UQC955" s="337"/>
      <c r="UQD955" s="337"/>
      <c r="UQE955" s="337"/>
      <c r="UQF955" s="337"/>
      <c r="UQG955" s="337"/>
      <c r="UQH955" s="337"/>
      <c r="UQI955" s="337"/>
      <c r="UQJ955" s="337"/>
      <c r="UQK955" s="337"/>
      <c r="UQL955" s="337"/>
      <c r="UQM955" s="337"/>
      <c r="UQN955" s="337"/>
      <c r="UQO955" s="337"/>
      <c r="UQP955" s="337"/>
      <c r="UQQ955" s="337"/>
      <c r="UQR955" s="337"/>
      <c r="UQS955" s="337"/>
      <c r="UQT955" s="337"/>
      <c r="UQU955" s="337"/>
      <c r="UQV955" s="337"/>
      <c r="UQW955" s="337"/>
      <c r="UQX955" s="337"/>
      <c r="UQY955" s="337"/>
      <c r="UQZ955" s="337"/>
      <c r="URA955" s="337"/>
      <c r="URB955" s="337"/>
      <c r="URC955" s="337"/>
      <c r="URD955" s="337"/>
      <c r="URE955" s="337"/>
      <c r="URF955" s="337"/>
      <c r="URG955" s="337"/>
      <c r="URH955" s="337"/>
      <c r="URI955" s="337"/>
      <c r="URJ955" s="337"/>
      <c r="URK955" s="337"/>
      <c r="URL955" s="337"/>
      <c r="URM955" s="337"/>
      <c r="URN955" s="337"/>
      <c r="URO955" s="337"/>
      <c r="URP955" s="337"/>
      <c r="URQ955" s="337"/>
      <c r="URR955" s="337"/>
      <c r="URS955" s="337"/>
      <c r="URT955" s="337"/>
      <c r="URU955" s="337"/>
      <c r="URV955" s="337"/>
      <c r="URW955" s="337"/>
      <c r="URX955" s="337"/>
      <c r="URY955" s="337"/>
      <c r="URZ955" s="337"/>
      <c r="USA955" s="337"/>
      <c r="USB955" s="337"/>
      <c r="USC955" s="337"/>
      <c r="USD955" s="337"/>
      <c r="USE955" s="337"/>
      <c r="USF955" s="337"/>
      <c r="USG955" s="337"/>
      <c r="USH955" s="337"/>
      <c r="USI955" s="337"/>
      <c r="USJ955" s="337"/>
      <c r="USK955" s="337"/>
      <c r="USL955" s="337"/>
      <c r="USM955" s="337"/>
      <c r="USN955" s="337"/>
      <c r="USO955" s="337"/>
      <c r="USP955" s="337"/>
      <c r="USQ955" s="337"/>
      <c r="USR955" s="337"/>
      <c r="USS955" s="337"/>
      <c r="UST955" s="337"/>
      <c r="USU955" s="337"/>
      <c r="USV955" s="337"/>
      <c r="USW955" s="337"/>
      <c r="USX955" s="337"/>
      <c r="USY955" s="337"/>
      <c r="USZ955" s="337"/>
      <c r="UTA955" s="337"/>
      <c r="UTB955" s="337"/>
      <c r="UTC955" s="337"/>
      <c r="UTD955" s="337"/>
      <c r="UTE955" s="337"/>
      <c r="UTF955" s="337"/>
      <c r="UTG955" s="337"/>
      <c r="UTH955" s="337"/>
      <c r="UTI955" s="337"/>
      <c r="UTJ955" s="337"/>
      <c r="UTK955" s="337"/>
      <c r="UTL955" s="337"/>
      <c r="UTM955" s="337"/>
      <c r="UTN955" s="337"/>
      <c r="UTO955" s="337"/>
      <c r="UTP955" s="337"/>
      <c r="UTQ955" s="337"/>
      <c r="UTR955" s="337"/>
      <c r="UTS955" s="337"/>
      <c r="UTT955" s="337"/>
      <c r="UTU955" s="337"/>
      <c r="UTV955" s="337"/>
      <c r="UTW955" s="337"/>
      <c r="UTX955" s="337"/>
      <c r="UTY955" s="337"/>
      <c r="UTZ955" s="337"/>
      <c r="UUA955" s="337"/>
      <c r="UUB955" s="337"/>
      <c r="UUC955" s="337"/>
      <c r="UUD955" s="337"/>
      <c r="UUE955" s="337"/>
      <c r="UUF955" s="337"/>
      <c r="UUG955" s="337"/>
      <c r="UUH955" s="337"/>
      <c r="UUI955" s="337"/>
      <c r="UUJ955" s="337"/>
      <c r="UUK955" s="337"/>
      <c r="UUL955" s="337"/>
      <c r="UUM955" s="337"/>
      <c r="UUN955" s="337"/>
      <c r="UUO955" s="337"/>
      <c r="UUP955" s="337"/>
      <c r="UUQ955" s="337"/>
      <c r="UUR955" s="337"/>
      <c r="UUS955" s="337"/>
      <c r="UUT955" s="337"/>
      <c r="UUU955" s="337"/>
      <c r="UUV955" s="337"/>
      <c r="UUW955" s="337"/>
      <c r="UUX955" s="337"/>
      <c r="UUY955" s="337"/>
      <c r="UUZ955" s="337"/>
      <c r="UVA955" s="337"/>
      <c r="UVB955" s="337"/>
      <c r="UVC955" s="337"/>
      <c r="UVD955" s="337"/>
      <c r="UVE955" s="337"/>
      <c r="UVF955" s="337"/>
      <c r="UVG955" s="337"/>
      <c r="UVH955" s="337"/>
      <c r="UVI955" s="337"/>
      <c r="UVJ955" s="337"/>
      <c r="UVK955" s="337"/>
      <c r="UVL955" s="337"/>
      <c r="UVM955" s="337"/>
      <c r="UVN955" s="337"/>
      <c r="UVO955" s="337"/>
      <c r="UVP955" s="337"/>
      <c r="UVQ955" s="337"/>
      <c r="UVR955" s="337"/>
      <c r="UVS955" s="337"/>
      <c r="UVT955" s="337"/>
      <c r="UVU955" s="337"/>
      <c r="UVV955" s="337"/>
      <c r="UVW955" s="337"/>
      <c r="UVX955" s="337"/>
      <c r="UVY955" s="337"/>
      <c r="UVZ955" s="337"/>
      <c r="UWA955" s="337"/>
      <c r="UWB955" s="337"/>
      <c r="UWC955" s="337"/>
      <c r="UWD955" s="337"/>
      <c r="UWE955" s="337"/>
      <c r="UWF955" s="337"/>
      <c r="UWG955" s="337"/>
      <c r="UWH955" s="337"/>
      <c r="UWI955" s="337"/>
      <c r="UWJ955" s="337"/>
      <c r="UWK955" s="337"/>
      <c r="UWL955" s="337"/>
      <c r="UWM955" s="337"/>
      <c r="UWN955" s="337"/>
      <c r="UWO955" s="337"/>
      <c r="UWP955" s="337"/>
      <c r="UWQ955" s="337"/>
      <c r="UWR955" s="337"/>
      <c r="UWS955" s="337"/>
      <c r="UWT955" s="337"/>
      <c r="UWU955" s="337"/>
      <c r="UWV955" s="337"/>
      <c r="UWW955" s="337"/>
      <c r="UWX955" s="337"/>
      <c r="UWY955" s="337"/>
      <c r="UWZ955" s="337"/>
      <c r="UXA955" s="337"/>
      <c r="UXB955" s="337"/>
      <c r="UXC955" s="337"/>
      <c r="UXD955" s="337"/>
      <c r="UXE955" s="337"/>
      <c r="UXF955" s="337"/>
      <c r="UXG955" s="337"/>
      <c r="UXH955" s="337"/>
      <c r="UXI955" s="337"/>
      <c r="UXJ955" s="337"/>
      <c r="UXK955" s="337"/>
      <c r="UXL955" s="337"/>
      <c r="UXM955" s="337"/>
      <c r="UXN955" s="337"/>
      <c r="UXO955" s="337"/>
      <c r="UXP955" s="337"/>
      <c r="UXQ955" s="337"/>
      <c r="UXR955" s="337"/>
      <c r="UXS955" s="337"/>
      <c r="UXT955" s="337"/>
      <c r="UXU955" s="337"/>
      <c r="UXV955" s="337"/>
      <c r="UXW955" s="337"/>
      <c r="UXX955" s="337"/>
      <c r="UXY955" s="337"/>
      <c r="UXZ955" s="337"/>
      <c r="UYA955" s="337"/>
      <c r="UYB955" s="337"/>
      <c r="UYC955" s="337"/>
      <c r="UYD955" s="337"/>
      <c r="UYE955" s="337"/>
      <c r="UYF955" s="337"/>
      <c r="UYG955" s="337"/>
      <c r="UYH955" s="337"/>
      <c r="UYI955" s="337"/>
      <c r="UYJ955" s="337"/>
      <c r="UYK955" s="337"/>
      <c r="UYL955" s="337"/>
      <c r="UYM955" s="337"/>
      <c r="UYN955" s="337"/>
      <c r="UYO955" s="337"/>
      <c r="UYP955" s="337"/>
      <c r="UYQ955" s="337"/>
      <c r="UYR955" s="337"/>
      <c r="UYS955" s="337"/>
      <c r="UYT955" s="337"/>
      <c r="UYU955" s="337"/>
      <c r="UYV955" s="337"/>
      <c r="UYW955" s="337"/>
      <c r="UYX955" s="337"/>
      <c r="UYY955" s="337"/>
      <c r="UYZ955" s="337"/>
      <c r="UZA955" s="337"/>
      <c r="UZB955" s="337"/>
      <c r="UZC955" s="337"/>
      <c r="UZD955" s="337"/>
      <c r="UZE955" s="337"/>
      <c r="UZF955" s="337"/>
      <c r="UZG955" s="337"/>
      <c r="UZH955" s="337"/>
      <c r="UZI955" s="337"/>
      <c r="UZJ955" s="337"/>
      <c r="UZK955" s="337"/>
      <c r="UZL955" s="337"/>
      <c r="UZM955" s="337"/>
      <c r="UZN955" s="337"/>
      <c r="UZO955" s="337"/>
      <c r="UZP955" s="337"/>
      <c r="UZQ955" s="337"/>
      <c r="UZR955" s="337"/>
      <c r="UZS955" s="337"/>
      <c r="UZT955" s="337"/>
      <c r="UZU955" s="337"/>
      <c r="UZV955" s="337"/>
      <c r="UZW955" s="337"/>
      <c r="UZX955" s="337"/>
      <c r="UZY955" s="337"/>
      <c r="UZZ955" s="337"/>
      <c r="VAA955" s="337"/>
      <c r="VAB955" s="337"/>
      <c r="VAC955" s="337"/>
      <c r="VAD955" s="337"/>
      <c r="VAE955" s="337"/>
      <c r="VAF955" s="337"/>
      <c r="VAG955" s="337"/>
      <c r="VAH955" s="337"/>
      <c r="VAI955" s="337"/>
      <c r="VAJ955" s="337"/>
      <c r="VAK955" s="337"/>
      <c r="VAL955" s="337"/>
      <c r="VAM955" s="337"/>
      <c r="VAN955" s="337"/>
      <c r="VAO955" s="337"/>
      <c r="VAP955" s="337"/>
      <c r="VAQ955" s="337"/>
      <c r="VAR955" s="337"/>
      <c r="VAS955" s="337"/>
      <c r="VAT955" s="337"/>
      <c r="VAU955" s="337"/>
      <c r="VAV955" s="337"/>
      <c r="VAW955" s="337"/>
      <c r="VAX955" s="337"/>
      <c r="VAY955" s="337"/>
      <c r="VAZ955" s="337"/>
      <c r="VBA955" s="337"/>
      <c r="VBB955" s="337"/>
      <c r="VBC955" s="337"/>
      <c r="VBD955" s="337"/>
      <c r="VBE955" s="337"/>
      <c r="VBF955" s="337"/>
      <c r="VBG955" s="337"/>
      <c r="VBH955" s="337"/>
      <c r="VBI955" s="337"/>
      <c r="VBJ955" s="337"/>
      <c r="VBK955" s="337"/>
      <c r="VBL955" s="337"/>
      <c r="VBM955" s="337"/>
      <c r="VBN955" s="337"/>
      <c r="VBO955" s="337"/>
      <c r="VBP955" s="337"/>
      <c r="VBQ955" s="337"/>
      <c r="VBR955" s="337"/>
      <c r="VBS955" s="337"/>
      <c r="VBT955" s="337"/>
      <c r="VBU955" s="337"/>
      <c r="VBV955" s="337"/>
      <c r="VBW955" s="337"/>
      <c r="VBX955" s="337"/>
      <c r="VBY955" s="337"/>
      <c r="VBZ955" s="337"/>
      <c r="VCA955" s="337"/>
      <c r="VCB955" s="337"/>
      <c r="VCC955" s="337"/>
      <c r="VCD955" s="337"/>
      <c r="VCE955" s="337"/>
      <c r="VCF955" s="337"/>
      <c r="VCG955" s="337"/>
      <c r="VCH955" s="337"/>
      <c r="VCI955" s="337"/>
      <c r="VCJ955" s="337"/>
      <c r="VCK955" s="337"/>
      <c r="VCL955" s="337"/>
      <c r="VCM955" s="337"/>
      <c r="VCN955" s="337"/>
      <c r="VCO955" s="337"/>
      <c r="VCP955" s="337"/>
      <c r="VCQ955" s="337"/>
      <c r="VCR955" s="337"/>
      <c r="VCS955" s="337"/>
      <c r="VCT955" s="337"/>
      <c r="VCU955" s="337"/>
      <c r="VCV955" s="337"/>
      <c r="VCW955" s="337"/>
      <c r="VCX955" s="337"/>
      <c r="VCY955" s="337"/>
      <c r="VCZ955" s="337"/>
      <c r="VDA955" s="337"/>
      <c r="VDB955" s="337"/>
      <c r="VDC955" s="337"/>
      <c r="VDD955" s="337"/>
      <c r="VDE955" s="337"/>
      <c r="VDF955" s="337"/>
      <c r="VDG955" s="337"/>
      <c r="VDH955" s="337"/>
      <c r="VDI955" s="337"/>
      <c r="VDJ955" s="337"/>
      <c r="VDK955" s="337"/>
      <c r="VDL955" s="337"/>
      <c r="VDM955" s="337"/>
      <c r="VDN955" s="337"/>
      <c r="VDO955" s="337"/>
      <c r="VDP955" s="337"/>
      <c r="VDQ955" s="337"/>
      <c r="VDR955" s="337"/>
      <c r="VDS955" s="337"/>
      <c r="VDT955" s="337"/>
      <c r="VDU955" s="337"/>
      <c r="VDV955" s="337"/>
      <c r="VDW955" s="337"/>
      <c r="VDX955" s="337"/>
      <c r="VDY955" s="337"/>
      <c r="VDZ955" s="337"/>
      <c r="VEA955" s="337"/>
      <c r="VEB955" s="337"/>
      <c r="VEC955" s="337"/>
      <c r="VED955" s="337"/>
      <c r="VEE955" s="337"/>
      <c r="VEF955" s="337"/>
      <c r="VEG955" s="337"/>
      <c r="VEH955" s="337"/>
      <c r="VEI955" s="337"/>
      <c r="VEJ955" s="337"/>
      <c r="VEK955" s="337"/>
      <c r="VEL955" s="337"/>
      <c r="VEM955" s="337"/>
      <c r="VEN955" s="337"/>
      <c r="VEO955" s="337"/>
      <c r="VEP955" s="337"/>
      <c r="VEQ955" s="337"/>
      <c r="VER955" s="337"/>
      <c r="VES955" s="337"/>
      <c r="VET955" s="337"/>
      <c r="VEU955" s="337"/>
      <c r="VEV955" s="337"/>
      <c r="VEW955" s="337"/>
      <c r="VEX955" s="337"/>
      <c r="VEY955" s="337"/>
      <c r="VEZ955" s="337"/>
      <c r="VFA955" s="337"/>
      <c r="VFB955" s="337"/>
      <c r="VFC955" s="337"/>
      <c r="VFD955" s="337"/>
      <c r="VFE955" s="337"/>
      <c r="VFF955" s="337"/>
      <c r="VFG955" s="337"/>
      <c r="VFH955" s="337"/>
      <c r="VFI955" s="337"/>
      <c r="VFJ955" s="337"/>
      <c r="VFK955" s="337"/>
      <c r="VFL955" s="337"/>
      <c r="VFM955" s="337"/>
      <c r="VFN955" s="337"/>
      <c r="VFO955" s="337"/>
      <c r="VFP955" s="337"/>
      <c r="VFQ955" s="337"/>
      <c r="VFR955" s="337"/>
      <c r="VFS955" s="337"/>
      <c r="VFT955" s="337"/>
      <c r="VFU955" s="337"/>
      <c r="VFV955" s="337"/>
      <c r="VFW955" s="337"/>
      <c r="VFX955" s="337"/>
      <c r="VFY955" s="337"/>
      <c r="VFZ955" s="337"/>
      <c r="VGA955" s="337"/>
      <c r="VGB955" s="337"/>
      <c r="VGC955" s="337"/>
      <c r="VGD955" s="337"/>
      <c r="VGE955" s="337"/>
      <c r="VGF955" s="337"/>
      <c r="VGG955" s="337"/>
      <c r="VGH955" s="337"/>
      <c r="VGI955" s="337"/>
      <c r="VGJ955" s="337"/>
      <c r="VGK955" s="337"/>
      <c r="VGL955" s="337"/>
      <c r="VGM955" s="337"/>
      <c r="VGN955" s="337"/>
      <c r="VGO955" s="337"/>
      <c r="VGP955" s="337"/>
      <c r="VGQ955" s="337"/>
      <c r="VGR955" s="337"/>
      <c r="VGS955" s="337"/>
      <c r="VGT955" s="337"/>
      <c r="VGU955" s="337"/>
      <c r="VGV955" s="337"/>
      <c r="VGW955" s="337"/>
      <c r="VGX955" s="337"/>
      <c r="VGY955" s="337"/>
      <c r="VGZ955" s="337"/>
      <c r="VHA955" s="337"/>
      <c r="VHB955" s="337"/>
      <c r="VHC955" s="337"/>
      <c r="VHD955" s="337"/>
      <c r="VHE955" s="337"/>
      <c r="VHF955" s="337"/>
      <c r="VHG955" s="337"/>
      <c r="VHH955" s="337"/>
      <c r="VHI955" s="337"/>
      <c r="VHJ955" s="337"/>
      <c r="VHK955" s="337"/>
      <c r="VHL955" s="337"/>
      <c r="VHM955" s="337"/>
      <c r="VHN955" s="337"/>
      <c r="VHO955" s="337"/>
      <c r="VHP955" s="337"/>
      <c r="VHQ955" s="337"/>
      <c r="VHR955" s="337"/>
      <c r="VHS955" s="337"/>
      <c r="VHT955" s="337"/>
      <c r="VHU955" s="337"/>
      <c r="VHV955" s="337"/>
      <c r="VHW955" s="337"/>
      <c r="VHX955" s="337"/>
      <c r="VHY955" s="337"/>
      <c r="VHZ955" s="337"/>
      <c r="VIA955" s="337"/>
      <c r="VIB955" s="337"/>
      <c r="VIC955" s="337"/>
      <c r="VID955" s="337"/>
      <c r="VIE955" s="337"/>
      <c r="VIF955" s="337"/>
      <c r="VIG955" s="337"/>
      <c r="VIH955" s="337"/>
      <c r="VII955" s="337"/>
      <c r="VIJ955" s="337"/>
      <c r="VIK955" s="337"/>
      <c r="VIL955" s="337"/>
      <c r="VIM955" s="337"/>
      <c r="VIN955" s="337"/>
      <c r="VIO955" s="337"/>
      <c r="VIP955" s="337"/>
      <c r="VIQ955" s="337"/>
      <c r="VIR955" s="337"/>
      <c r="VIS955" s="337"/>
      <c r="VIT955" s="337"/>
      <c r="VIU955" s="337"/>
      <c r="VIV955" s="337"/>
      <c r="VIW955" s="337"/>
      <c r="VIX955" s="337"/>
      <c r="VIY955" s="337"/>
      <c r="VIZ955" s="337"/>
      <c r="VJA955" s="337"/>
      <c r="VJB955" s="337"/>
      <c r="VJC955" s="337"/>
      <c r="VJD955" s="337"/>
      <c r="VJE955" s="337"/>
      <c r="VJF955" s="337"/>
      <c r="VJG955" s="337"/>
      <c r="VJH955" s="337"/>
      <c r="VJI955" s="337"/>
      <c r="VJJ955" s="337"/>
      <c r="VJK955" s="337"/>
      <c r="VJL955" s="337"/>
      <c r="VJM955" s="337"/>
      <c r="VJN955" s="337"/>
      <c r="VJO955" s="337"/>
      <c r="VJP955" s="337"/>
      <c r="VJQ955" s="337"/>
      <c r="VJR955" s="337"/>
      <c r="VJS955" s="337"/>
      <c r="VJT955" s="337"/>
      <c r="VJU955" s="337"/>
      <c r="VJV955" s="337"/>
      <c r="VJW955" s="337"/>
      <c r="VJX955" s="337"/>
      <c r="VJY955" s="337"/>
      <c r="VJZ955" s="337"/>
      <c r="VKA955" s="337"/>
      <c r="VKB955" s="337"/>
      <c r="VKC955" s="337"/>
      <c r="VKD955" s="337"/>
      <c r="VKE955" s="337"/>
      <c r="VKF955" s="337"/>
      <c r="VKG955" s="337"/>
      <c r="VKH955" s="337"/>
      <c r="VKI955" s="337"/>
      <c r="VKJ955" s="337"/>
      <c r="VKK955" s="337"/>
      <c r="VKL955" s="337"/>
      <c r="VKM955" s="337"/>
      <c r="VKN955" s="337"/>
      <c r="VKO955" s="337"/>
      <c r="VKP955" s="337"/>
      <c r="VKQ955" s="337"/>
      <c r="VKR955" s="337"/>
      <c r="VKS955" s="337"/>
      <c r="VKT955" s="337"/>
      <c r="VKU955" s="337"/>
      <c r="VKV955" s="337"/>
      <c r="VKW955" s="337"/>
      <c r="VKX955" s="337"/>
      <c r="VKY955" s="337"/>
      <c r="VKZ955" s="337"/>
      <c r="VLA955" s="337"/>
      <c r="VLB955" s="337"/>
      <c r="VLC955" s="337"/>
      <c r="VLD955" s="337"/>
      <c r="VLE955" s="337"/>
      <c r="VLF955" s="337"/>
      <c r="VLG955" s="337"/>
      <c r="VLH955" s="337"/>
      <c r="VLI955" s="337"/>
      <c r="VLJ955" s="337"/>
      <c r="VLK955" s="337"/>
      <c r="VLL955" s="337"/>
      <c r="VLM955" s="337"/>
      <c r="VLN955" s="337"/>
      <c r="VLO955" s="337"/>
      <c r="VLP955" s="337"/>
      <c r="VLQ955" s="337"/>
      <c r="VLR955" s="337"/>
      <c r="VLS955" s="337"/>
      <c r="VLT955" s="337"/>
      <c r="VLU955" s="337"/>
      <c r="VLV955" s="337"/>
      <c r="VLW955" s="337"/>
      <c r="VLX955" s="337"/>
      <c r="VLY955" s="337"/>
      <c r="VLZ955" s="337"/>
      <c r="VMA955" s="337"/>
      <c r="VMB955" s="337"/>
      <c r="VMC955" s="337"/>
      <c r="VMD955" s="337"/>
      <c r="VME955" s="337"/>
      <c r="VMF955" s="337"/>
      <c r="VMG955" s="337"/>
      <c r="VMH955" s="337"/>
      <c r="VMI955" s="337"/>
      <c r="VMJ955" s="337"/>
      <c r="VMK955" s="337"/>
      <c r="VML955" s="337"/>
      <c r="VMM955" s="337"/>
      <c r="VMN955" s="337"/>
      <c r="VMO955" s="337"/>
      <c r="VMP955" s="337"/>
      <c r="VMQ955" s="337"/>
      <c r="VMR955" s="337"/>
      <c r="VMS955" s="337"/>
      <c r="VMT955" s="337"/>
      <c r="VMU955" s="337"/>
      <c r="VMV955" s="337"/>
      <c r="VMW955" s="337"/>
      <c r="VMX955" s="337"/>
      <c r="VMY955" s="337"/>
      <c r="VMZ955" s="337"/>
      <c r="VNA955" s="337"/>
      <c r="VNB955" s="337"/>
      <c r="VNC955" s="337"/>
      <c r="VND955" s="337"/>
      <c r="VNE955" s="337"/>
      <c r="VNF955" s="337"/>
      <c r="VNG955" s="337"/>
      <c r="VNH955" s="337"/>
      <c r="VNI955" s="337"/>
      <c r="VNJ955" s="337"/>
      <c r="VNK955" s="337"/>
      <c r="VNL955" s="337"/>
      <c r="VNM955" s="337"/>
      <c r="VNN955" s="337"/>
      <c r="VNO955" s="337"/>
      <c r="VNP955" s="337"/>
      <c r="VNQ955" s="337"/>
      <c r="VNR955" s="337"/>
      <c r="VNS955" s="337"/>
      <c r="VNT955" s="337"/>
      <c r="VNU955" s="337"/>
      <c r="VNV955" s="337"/>
      <c r="VNW955" s="337"/>
      <c r="VNX955" s="337"/>
      <c r="VNY955" s="337"/>
      <c r="VNZ955" s="337"/>
      <c r="VOA955" s="337"/>
      <c r="VOB955" s="337"/>
      <c r="VOC955" s="337"/>
      <c r="VOD955" s="337"/>
      <c r="VOE955" s="337"/>
      <c r="VOF955" s="337"/>
      <c r="VOG955" s="337"/>
      <c r="VOH955" s="337"/>
      <c r="VOI955" s="337"/>
      <c r="VOJ955" s="337"/>
      <c r="VOK955" s="337"/>
      <c r="VOL955" s="337"/>
      <c r="VOM955" s="337"/>
      <c r="VON955" s="337"/>
      <c r="VOO955" s="337"/>
      <c r="VOP955" s="337"/>
      <c r="VOQ955" s="337"/>
      <c r="VOR955" s="337"/>
      <c r="VOS955" s="337"/>
      <c r="VOT955" s="337"/>
      <c r="VOU955" s="337"/>
      <c r="VOV955" s="337"/>
      <c r="VOW955" s="337"/>
      <c r="VOX955" s="337"/>
      <c r="VOY955" s="337"/>
      <c r="VOZ955" s="337"/>
      <c r="VPA955" s="337"/>
      <c r="VPB955" s="337"/>
      <c r="VPC955" s="337"/>
      <c r="VPD955" s="337"/>
      <c r="VPE955" s="337"/>
      <c r="VPF955" s="337"/>
      <c r="VPG955" s="337"/>
      <c r="VPH955" s="337"/>
      <c r="VPI955" s="337"/>
      <c r="VPJ955" s="337"/>
      <c r="VPK955" s="337"/>
      <c r="VPL955" s="337"/>
      <c r="VPM955" s="337"/>
      <c r="VPN955" s="337"/>
      <c r="VPO955" s="337"/>
      <c r="VPP955" s="337"/>
      <c r="VPQ955" s="337"/>
      <c r="VPR955" s="337"/>
      <c r="VPS955" s="337"/>
      <c r="VPT955" s="337"/>
      <c r="VPU955" s="337"/>
      <c r="VPV955" s="337"/>
      <c r="VPW955" s="337"/>
      <c r="VPX955" s="337"/>
      <c r="VPY955" s="337"/>
      <c r="VPZ955" s="337"/>
      <c r="VQA955" s="337"/>
      <c r="VQB955" s="337"/>
      <c r="VQC955" s="337"/>
      <c r="VQD955" s="337"/>
      <c r="VQE955" s="337"/>
      <c r="VQF955" s="337"/>
      <c r="VQG955" s="337"/>
      <c r="VQH955" s="337"/>
      <c r="VQI955" s="337"/>
      <c r="VQJ955" s="337"/>
      <c r="VQK955" s="337"/>
      <c r="VQL955" s="337"/>
      <c r="VQM955" s="337"/>
      <c r="VQN955" s="337"/>
      <c r="VQO955" s="337"/>
      <c r="VQP955" s="337"/>
      <c r="VQQ955" s="337"/>
      <c r="VQR955" s="337"/>
      <c r="VQS955" s="337"/>
      <c r="VQT955" s="337"/>
      <c r="VQU955" s="337"/>
      <c r="VQV955" s="337"/>
      <c r="VQW955" s="337"/>
      <c r="VQX955" s="337"/>
      <c r="VQY955" s="337"/>
      <c r="VQZ955" s="337"/>
      <c r="VRA955" s="337"/>
      <c r="VRB955" s="337"/>
      <c r="VRC955" s="337"/>
      <c r="VRD955" s="337"/>
      <c r="VRE955" s="337"/>
      <c r="VRF955" s="337"/>
      <c r="VRG955" s="337"/>
      <c r="VRH955" s="337"/>
      <c r="VRI955" s="337"/>
      <c r="VRJ955" s="337"/>
      <c r="VRK955" s="337"/>
      <c r="VRL955" s="337"/>
      <c r="VRM955" s="337"/>
      <c r="VRN955" s="337"/>
      <c r="VRO955" s="337"/>
      <c r="VRP955" s="337"/>
      <c r="VRQ955" s="337"/>
      <c r="VRR955" s="337"/>
      <c r="VRS955" s="337"/>
      <c r="VRT955" s="337"/>
      <c r="VRU955" s="337"/>
      <c r="VRV955" s="337"/>
      <c r="VRW955" s="337"/>
      <c r="VRX955" s="337"/>
      <c r="VRY955" s="337"/>
      <c r="VRZ955" s="337"/>
      <c r="VSA955" s="337"/>
      <c r="VSB955" s="337"/>
      <c r="VSC955" s="337"/>
      <c r="VSD955" s="337"/>
      <c r="VSE955" s="337"/>
      <c r="VSF955" s="337"/>
      <c r="VSG955" s="337"/>
      <c r="VSH955" s="337"/>
      <c r="VSI955" s="337"/>
      <c r="VSJ955" s="337"/>
      <c r="VSK955" s="337"/>
      <c r="VSL955" s="337"/>
      <c r="VSM955" s="337"/>
      <c r="VSN955" s="337"/>
      <c r="VSO955" s="337"/>
      <c r="VSP955" s="337"/>
      <c r="VSQ955" s="337"/>
      <c r="VSR955" s="337"/>
      <c r="VSS955" s="337"/>
      <c r="VST955" s="337"/>
      <c r="VSU955" s="337"/>
      <c r="VSV955" s="337"/>
      <c r="VSW955" s="337"/>
      <c r="VSX955" s="337"/>
      <c r="VSY955" s="337"/>
      <c r="VSZ955" s="337"/>
      <c r="VTA955" s="337"/>
      <c r="VTB955" s="337"/>
      <c r="VTC955" s="337"/>
      <c r="VTD955" s="337"/>
      <c r="VTE955" s="337"/>
      <c r="VTF955" s="337"/>
      <c r="VTG955" s="337"/>
      <c r="VTH955" s="337"/>
      <c r="VTI955" s="337"/>
      <c r="VTJ955" s="337"/>
      <c r="VTK955" s="337"/>
      <c r="VTL955" s="337"/>
      <c r="VTM955" s="337"/>
      <c r="VTN955" s="337"/>
      <c r="VTO955" s="337"/>
      <c r="VTP955" s="337"/>
      <c r="VTQ955" s="337"/>
      <c r="VTR955" s="337"/>
      <c r="VTS955" s="337"/>
      <c r="VTT955" s="337"/>
      <c r="VTU955" s="337"/>
      <c r="VTV955" s="337"/>
      <c r="VTW955" s="337"/>
      <c r="VTX955" s="337"/>
      <c r="VTY955" s="337"/>
      <c r="VTZ955" s="337"/>
      <c r="VUA955" s="337"/>
      <c r="VUB955" s="337"/>
      <c r="VUC955" s="337"/>
      <c r="VUD955" s="337"/>
      <c r="VUE955" s="337"/>
      <c r="VUF955" s="337"/>
      <c r="VUG955" s="337"/>
      <c r="VUH955" s="337"/>
      <c r="VUI955" s="337"/>
      <c r="VUJ955" s="337"/>
      <c r="VUK955" s="337"/>
      <c r="VUL955" s="337"/>
      <c r="VUM955" s="337"/>
      <c r="VUN955" s="337"/>
      <c r="VUO955" s="337"/>
      <c r="VUP955" s="337"/>
      <c r="VUQ955" s="337"/>
      <c r="VUR955" s="337"/>
      <c r="VUS955" s="337"/>
      <c r="VUT955" s="337"/>
      <c r="VUU955" s="337"/>
      <c r="VUV955" s="337"/>
      <c r="VUW955" s="337"/>
      <c r="VUX955" s="337"/>
      <c r="VUY955" s="337"/>
      <c r="VUZ955" s="337"/>
      <c r="VVA955" s="337"/>
      <c r="VVB955" s="337"/>
      <c r="VVC955" s="337"/>
      <c r="VVD955" s="337"/>
      <c r="VVE955" s="337"/>
      <c r="VVF955" s="337"/>
      <c r="VVG955" s="337"/>
      <c r="VVH955" s="337"/>
      <c r="VVI955" s="337"/>
      <c r="VVJ955" s="337"/>
      <c r="VVK955" s="337"/>
      <c r="VVL955" s="337"/>
      <c r="VVM955" s="337"/>
      <c r="VVN955" s="337"/>
      <c r="VVO955" s="337"/>
      <c r="VVP955" s="337"/>
      <c r="VVQ955" s="337"/>
      <c r="VVR955" s="337"/>
      <c r="VVS955" s="337"/>
      <c r="VVT955" s="337"/>
      <c r="VVU955" s="337"/>
      <c r="VVV955" s="337"/>
      <c r="VVW955" s="337"/>
      <c r="VVX955" s="337"/>
      <c r="VVY955" s="337"/>
      <c r="VVZ955" s="337"/>
      <c r="VWA955" s="337"/>
      <c r="VWB955" s="337"/>
      <c r="VWC955" s="337"/>
      <c r="VWD955" s="337"/>
      <c r="VWE955" s="337"/>
      <c r="VWF955" s="337"/>
      <c r="VWG955" s="337"/>
      <c r="VWH955" s="337"/>
      <c r="VWI955" s="337"/>
      <c r="VWJ955" s="337"/>
      <c r="VWK955" s="337"/>
      <c r="VWL955" s="337"/>
      <c r="VWM955" s="337"/>
      <c r="VWN955" s="337"/>
      <c r="VWO955" s="337"/>
      <c r="VWP955" s="337"/>
      <c r="VWQ955" s="337"/>
      <c r="VWR955" s="337"/>
      <c r="VWS955" s="337"/>
      <c r="VWT955" s="337"/>
      <c r="VWU955" s="337"/>
      <c r="VWV955" s="337"/>
      <c r="VWW955" s="337"/>
      <c r="VWX955" s="337"/>
      <c r="VWY955" s="337"/>
      <c r="VWZ955" s="337"/>
      <c r="VXA955" s="337"/>
      <c r="VXB955" s="337"/>
      <c r="VXC955" s="337"/>
      <c r="VXD955" s="337"/>
      <c r="VXE955" s="337"/>
      <c r="VXF955" s="337"/>
      <c r="VXG955" s="337"/>
      <c r="VXH955" s="337"/>
      <c r="VXI955" s="337"/>
      <c r="VXJ955" s="337"/>
      <c r="VXK955" s="337"/>
      <c r="VXL955" s="337"/>
      <c r="VXM955" s="337"/>
      <c r="VXN955" s="337"/>
      <c r="VXO955" s="337"/>
      <c r="VXP955" s="337"/>
      <c r="VXQ955" s="337"/>
      <c r="VXR955" s="337"/>
      <c r="VXS955" s="337"/>
      <c r="VXT955" s="337"/>
      <c r="VXU955" s="337"/>
      <c r="VXV955" s="337"/>
      <c r="VXW955" s="337"/>
      <c r="VXX955" s="337"/>
      <c r="VXY955" s="337"/>
      <c r="VXZ955" s="337"/>
      <c r="VYA955" s="337"/>
      <c r="VYB955" s="337"/>
      <c r="VYC955" s="337"/>
      <c r="VYD955" s="337"/>
      <c r="VYE955" s="337"/>
      <c r="VYF955" s="337"/>
      <c r="VYG955" s="337"/>
      <c r="VYH955" s="337"/>
      <c r="VYI955" s="337"/>
      <c r="VYJ955" s="337"/>
      <c r="VYK955" s="337"/>
      <c r="VYL955" s="337"/>
      <c r="VYM955" s="337"/>
      <c r="VYN955" s="337"/>
      <c r="VYO955" s="337"/>
      <c r="VYP955" s="337"/>
      <c r="VYQ955" s="337"/>
      <c r="VYR955" s="337"/>
      <c r="VYS955" s="337"/>
      <c r="VYT955" s="337"/>
      <c r="VYU955" s="337"/>
      <c r="VYV955" s="337"/>
      <c r="VYW955" s="337"/>
      <c r="VYX955" s="337"/>
      <c r="VYY955" s="337"/>
      <c r="VYZ955" s="337"/>
      <c r="VZA955" s="337"/>
      <c r="VZB955" s="337"/>
      <c r="VZC955" s="337"/>
      <c r="VZD955" s="337"/>
      <c r="VZE955" s="337"/>
      <c r="VZF955" s="337"/>
      <c r="VZG955" s="337"/>
      <c r="VZH955" s="337"/>
      <c r="VZI955" s="337"/>
      <c r="VZJ955" s="337"/>
      <c r="VZK955" s="337"/>
      <c r="VZL955" s="337"/>
      <c r="VZM955" s="337"/>
      <c r="VZN955" s="337"/>
      <c r="VZO955" s="337"/>
      <c r="VZP955" s="337"/>
      <c r="VZQ955" s="337"/>
      <c r="VZR955" s="337"/>
      <c r="VZS955" s="337"/>
      <c r="VZT955" s="337"/>
      <c r="VZU955" s="337"/>
      <c r="VZV955" s="337"/>
      <c r="VZW955" s="337"/>
      <c r="VZX955" s="337"/>
      <c r="VZY955" s="337"/>
      <c r="VZZ955" s="337"/>
      <c r="WAA955" s="337"/>
      <c r="WAB955" s="337"/>
      <c r="WAC955" s="337"/>
      <c r="WAD955" s="337"/>
      <c r="WAE955" s="337"/>
      <c r="WAF955" s="337"/>
      <c r="WAG955" s="337"/>
      <c r="WAH955" s="337"/>
      <c r="WAI955" s="337"/>
      <c r="WAJ955" s="337"/>
      <c r="WAK955" s="337"/>
      <c r="WAL955" s="337"/>
      <c r="WAM955" s="337"/>
      <c r="WAN955" s="337"/>
      <c r="WAO955" s="337"/>
      <c r="WAP955" s="337"/>
      <c r="WAQ955" s="337"/>
      <c r="WAR955" s="337"/>
      <c r="WAS955" s="337"/>
      <c r="WAT955" s="337"/>
      <c r="WAU955" s="337"/>
      <c r="WAV955" s="337"/>
      <c r="WAW955" s="337"/>
      <c r="WAX955" s="337"/>
      <c r="WAY955" s="337"/>
      <c r="WAZ955" s="337"/>
      <c r="WBA955" s="337"/>
      <c r="WBB955" s="337"/>
      <c r="WBC955" s="337"/>
      <c r="WBD955" s="337"/>
      <c r="WBE955" s="337"/>
      <c r="WBF955" s="337"/>
      <c r="WBG955" s="337"/>
      <c r="WBH955" s="337"/>
      <c r="WBI955" s="337"/>
      <c r="WBJ955" s="337"/>
      <c r="WBK955" s="337"/>
      <c r="WBL955" s="337"/>
      <c r="WBM955" s="337"/>
      <c r="WBN955" s="337"/>
      <c r="WBO955" s="337"/>
      <c r="WBP955" s="337"/>
      <c r="WBQ955" s="337"/>
      <c r="WBR955" s="337"/>
      <c r="WBS955" s="337"/>
      <c r="WBT955" s="337"/>
      <c r="WBU955" s="337"/>
      <c r="WBV955" s="337"/>
      <c r="WBW955" s="337"/>
      <c r="WBX955" s="337"/>
      <c r="WBY955" s="337"/>
      <c r="WBZ955" s="337"/>
      <c r="WCA955" s="337"/>
      <c r="WCB955" s="337"/>
      <c r="WCC955" s="337"/>
      <c r="WCD955" s="337"/>
      <c r="WCE955" s="337"/>
      <c r="WCF955" s="337"/>
      <c r="WCG955" s="337"/>
      <c r="WCH955" s="337"/>
      <c r="WCI955" s="337"/>
      <c r="WCJ955" s="337"/>
      <c r="WCK955" s="337"/>
      <c r="WCL955" s="337"/>
      <c r="WCM955" s="337"/>
      <c r="WCN955" s="337"/>
      <c r="WCO955" s="337"/>
      <c r="WCP955" s="337"/>
      <c r="WCQ955" s="337"/>
      <c r="WCR955" s="337"/>
      <c r="WCS955" s="337"/>
      <c r="WCT955" s="337"/>
      <c r="WCU955" s="337"/>
      <c r="WCV955" s="337"/>
      <c r="WCW955" s="337"/>
      <c r="WCX955" s="337"/>
      <c r="WCY955" s="337"/>
      <c r="WCZ955" s="337"/>
      <c r="WDA955" s="337"/>
      <c r="WDB955" s="337"/>
      <c r="WDC955" s="337"/>
      <c r="WDD955" s="337"/>
      <c r="WDE955" s="337"/>
      <c r="WDF955" s="337"/>
      <c r="WDG955" s="337"/>
      <c r="WDH955" s="337"/>
      <c r="WDI955" s="337"/>
      <c r="WDJ955" s="337"/>
      <c r="WDK955" s="337"/>
      <c r="WDL955" s="337"/>
      <c r="WDM955" s="337"/>
      <c r="WDN955" s="337"/>
      <c r="WDO955" s="337"/>
      <c r="WDP955" s="337"/>
      <c r="WDQ955" s="337"/>
      <c r="WDR955" s="337"/>
      <c r="WDS955" s="337"/>
      <c r="WDT955" s="337"/>
      <c r="WDU955" s="337"/>
      <c r="WDV955" s="337"/>
      <c r="WDW955" s="337"/>
      <c r="WDX955" s="337"/>
      <c r="WDY955" s="337"/>
      <c r="WDZ955" s="337"/>
      <c r="WEA955" s="337"/>
      <c r="WEB955" s="337"/>
      <c r="WEC955" s="337"/>
      <c r="WED955" s="337"/>
      <c r="WEE955" s="337"/>
      <c r="WEF955" s="337"/>
      <c r="WEG955" s="337"/>
      <c r="WEH955" s="337"/>
      <c r="WEI955" s="337"/>
      <c r="WEJ955" s="337"/>
      <c r="WEK955" s="337"/>
      <c r="WEL955" s="337"/>
      <c r="WEM955" s="337"/>
      <c r="WEN955" s="337"/>
      <c r="WEO955" s="337"/>
      <c r="WEP955" s="337"/>
      <c r="WEQ955" s="337"/>
      <c r="WER955" s="337"/>
      <c r="WES955" s="337"/>
      <c r="WET955" s="337"/>
      <c r="WEU955" s="337"/>
      <c r="WEV955" s="337"/>
      <c r="WEW955" s="337"/>
      <c r="WEX955" s="337"/>
      <c r="WEY955" s="337"/>
      <c r="WEZ955" s="337"/>
      <c r="WFA955" s="337"/>
      <c r="WFB955" s="337"/>
      <c r="WFC955" s="337"/>
      <c r="WFD955" s="337"/>
      <c r="WFE955" s="337"/>
      <c r="WFF955" s="337"/>
      <c r="WFG955" s="337"/>
      <c r="WFH955" s="337"/>
      <c r="WFI955" s="337"/>
      <c r="WFJ955" s="337"/>
      <c r="WFK955" s="337"/>
      <c r="WFL955" s="337"/>
      <c r="WFM955" s="337"/>
      <c r="WFN955" s="337"/>
      <c r="WFO955" s="337"/>
      <c r="WFP955" s="337"/>
      <c r="WFQ955" s="337"/>
      <c r="WFR955" s="337"/>
      <c r="WFS955" s="337"/>
      <c r="WFT955" s="337"/>
      <c r="WFU955" s="337"/>
      <c r="WFV955" s="337"/>
      <c r="WFW955" s="337"/>
      <c r="WFX955" s="337"/>
      <c r="WFY955" s="337"/>
      <c r="WFZ955" s="337"/>
      <c r="WGA955" s="337"/>
      <c r="WGB955" s="337"/>
      <c r="WGC955" s="337"/>
      <c r="WGD955" s="337"/>
      <c r="WGE955" s="337"/>
      <c r="WGF955" s="337"/>
      <c r="WGG955" s="337"/>
      <c r="WGH955" s="337"/>
      <c r="WGI955" s="337"/>
      <c r="WGJ955" s="337"/>
      <c r="WGK955" s="337"/>
      <c r="WGL955" s="337"/>
      <c r="WGM955" s="337"/>
      <c r="WGN955" s="337"/>
      <c r="WGO955" s="337"/>
      <c r="WGP955" s="337"/>
      <c r="WGQ955" s="337"/>
      <c r="WGR955" s="337"/>
      <c r="WGS955" s="337"/>
      <c r="WGT955" s="337"/>
      <c r="WGU955" s="337"/>
      <c r="WGV955" s="337"/>
      <c r="WGW955" s="337"/>
      <c r="WGX955" s="337"/>
      <c r="WGY955" s="337"/>
      <c r="WGZ955" s="337"/>
      <c r="WHA955" s="337"/>
      <c r="WHB955" s="337"/>
      <c r="WHC955" s="337"/>
      <c r="WHD955" s="337"/>
      <c r="WHE955" s="337"/>
      <c r="WHF955" s="337"/>
      <c r="WHG955" s="337"/>
      <c r="WHH955" s="337"/>
      <c r="WHI955" s="337"/>
      <c r="WHJ955" s="337"/>
      <c r="WHK955" s="337"/>
      <c r="WHL955" s="337"/>
      <c r="WHM955" s="337"/>
      <c r="WHN955" s="337"/>
      <c r="WHO955" s="337"/>
      <c r="WHP955" s="337"/>
      <c r="WHQ955" s="337"/>
      <c r="WHR955" s="337"/>
      <c r="WHS955" s="337"/>
      <c r="WHT955" s="337"/>
      <c r="WHU955" s="337"/>
      <c r="WHV955" s="337"/>
      <c r="WHW955" s="337"/>
      <c r="WHX955" s="337"/>
      <c r="WHY955" s="337"/>
      <c r="WHZ955" s="337"/>
      <c r="WIA955" s="337"/>
      <c r="WIB955" s="337"/>
      <c r="WIC955" s="337"/>
      <c r="WID955" s="337"/>
      <c r="WIE955" s="337"/>
      <c r="WIF955" s="337"/>
      <c r="WIG955" s="337"/>
      <c r="WIH955" s="337"/>
      <c r="WII955" s="337"/>
      <c r="WIJ955" s="337"/>
      <c r="WIK955" s="337"/>
      <c r="WIL955" s="337"/>
      <c r="WIM955" s="337"/>
      <c r="WIN955" s="337"/>
      <c r="WIO955" s="337"/>
      <c r="WIP955" s="337"/>
      <c r="WIQ955" s="337"/>
      <c r="WIR955" s="337"/>
      <c r="WIS955" s="337"/>
      <c r="WIT955" s="337"/>
      <c r="WIU955" s="337"/>
      <c r="WIV955" s="337"/>
      <c r="WIW955" s="337"/>
      <c r="WIX955" s="337"/>
      <c r="WIY955" s="337"/>
      <c r="WIZ955" s="337"/>
      <c r="WJA955" s="337"/>
      <c r="WJB955" s="337"/>
      <c r="WJC955" s="337"/>
      <c r="WJD955" s="337"/>
      <c r="WJE955" s="337"/>
      <c r="WJF955" s="337"/>
      <c r="WJG955" s="337"/>
      <c r="WJH955" s="337"/>
      <c r="WJI955" s="337"/>
      <c r="WJJ955" s="337"/>
      <c r="WJK955" s="337"/>
      <c r="WJL955" s="337"/>
      <c r="WJM955" s="337"/>
      <c r="WJN955" s="337"/>
      <c r="WJO955" s="337"/>
      <c r="WJP955" s="337"/>
      <c r="WJQ955" s="337"/>
      <c r="WJR955" s="337"/>
      <c r="WJS955" s="337"/>
      <c r="WJT955" s="337"/>
      <c r="WJU955" s="337"/>
      <c r="WJV955" s="337"/>
      <c r="WJW955" s="337"/>
      <c r="WJX955" s="337"/>
      <c r="WJY955" s="337"/>
      <c r="WJZ955" s="337"/>
      <c r="WKA955" s="337"/>
      <c r="WKB955" s="337"/>
      <c r="WKC955" s="337"/>
      <c r="WKD955" s="337"/>
      <c r="WKE955" s="337"/>
      <c r="WKF955" s="337"/>
      <c r="WKG955" s="337"/>
      <c r="WKH955" s="337"/>
      <c r="WKI955" s="337"/>
      <c r="WKJ955" s="337"/>
      <c r="WKK955" s="337"/>
      <c r="WKL955" s="337"/>
      <c r="WKM955" s="337"/>
      <c r="WKN955" s="337"/>
      <c r="WKO955" s="337"/>
      <c r="WKP955" s="337"/>
      <c r="WKQ955" s="337"/>
      <c r="WKR955" s="337"/>
      <c r="WKS955" s="337"/>
      <c r="WKT955" s="337"/>
      <c r="WKU955" s="337"/>
      <c r="WKV955" s="337"/>
      <c r="WKW955" s="337"/>
      <c r="WKX955" s="337"/>
      <c r="WKY955" s="337"/>
      <c r="WKZ955" s="337"/>
      <c r="WLA955" s="337"/>
      <c r="WLB955" s="337"/>
      <c r="WLC955" s="337"/>
      <c r="WLD955" s="337"/>
      <c r="WLE955" s="337"/>
      <c r="WLF955" s="337"/>
      <c r="WLG955" s="337"/>
      <c r="WLH955" s="337"/>
      <c r="WLI955" s="337"/>
      <c r="WLJ955" s="337"/>
      <c r="WLK955" s="337"/>
      <c r="WLL955" s="337"/>
      <c r="WLM955" s="337"/>
      <c r="WLN955" s="337"/>
      <c r="WLO955" s="337"/>
      <c r="WLP955" s="337"/>
      <c r="WLQ955" s="337"/>
      <c r="WLR955" s="337"/>
      <c r="WLS955" s="337"/>
      <c r="WLT955" s="337"/>
      <c r="WLU955" s="337"/>
      <c r="WLV955" s="337"/>
      <c r="WLW955" s="337"/>
      <c r="WLX955" s="337"/>
      <c r="WLY955" s="337"/>
      <c r="WLZ955" s="337"/>
      <c r="WMA955" s="337"/>
      <c r="WMB955" s="337"/>
      <c r="WMC955" s="337"/>
      <c r="WMD955" s="337"/>
      <c r="WME955" s="337"/>
      <c r="WMF955" s="337"/>
      <c r="WMG955" s="337"/>
      <c r="WMH955" s="337"/>
      <c r="WMI955" s="337"/>
      <c r="WMJ955" s="337"/>
      <c r="WMK955" s="337"/>
      <c r="WML955" s="337"/>
      <c r="WMM955" s="337"/>
      <c r="WMN955" s="337"/>
      <c r="WMO955" s="337"/>
      <c r="WMP955" s="337"/>
      <c r="WMQ955" s="337"/>
      <c r="WMR955" s="337"/>
      <c r="WMS955" s="337"/>
      <c r="WMT955" s="337"/>
      <c r="WMU955" s="337"/>
      <c r="WMV955" s="337"/>
      <c r="WMW955" s="337"/>
      <c r="WMX955" s="337"/>
      <c r="WMY955" s="337"/>
      <c r="WMZ955" s="337"/>
      <c r="WNA955" s="337"/>
      <c r="WNB955" s="337"/>
      <c r="WNC955" s="337"/>
      <c r="WND955" s="337"/>
      <c r="WNE955" s="337"/>
      <c r="WNF955" s="337"/>
      <c r="WNG955" s="337"/>
      <c r="WNH955" s="337"/>
      <c r="WNI955" s="337"/>
      <c r="WNJ955" s="337"/>
      <c r="WNK955" s="337"/>
      <c r="WNL955" s="337"/>
      <c r="WNM955" s="337"/>
      <c r="WNN955" s="337"/>
      <c r="WNO955" s="337"/>
      <c r="WNP955" s="337"/>
      <c r="WNQ955" s="337"/>
      <c r="WNR955" s="337"/>
      <c r="WNS955" s="337"/>
      <c r="WNT955" s="337"/>
      <c r="WNU955" s="337"/>
      <c r="WNV955" s="337"/>
      <c r="WNW955" s="337"/>
      <c r="WNX955" s="337"/>
      <c r="WNY955" s="337"/>
      <c r="WNZ955" s="337"/>
      <c r="WOA955" s="337"/>
      <c r="WOB955" s="337"/>
      <c r="WOC955" s="337"/>
      <c r="WOD955" s="337"/>
      <c r="WOE955" s="337"/>
      <c r="WOF955" s="337"/>
      <c r="WOG955" s="337"/>
      <c r="WOH955" s="337"/>
      <c r="WOI955" s="337"/>
      <c r="WOJ955" s="337"/>
      <c r="WOK955" s="337"/>
      <c r="WOL955" s="337"/>
      <c r="WOM955" s="337"/>
      <c r="WON955" s="337"/>
      <c r="WOO955" s="337"/>
      <c r="WOP955" s="337"/>
      <c r="WOQ955" s="337"/>
      <c r="WOR955" s="337"/>
      <c r="WOS955" s="337"/>
      <c r="WOT955" s="337"/>
      <c r="WOU955" s="337"/>
      <c r="WOV955" s="337"/>
      <c r="WOW955" s="337"/>
      <c r="WOX955" s="337"/>
      <c r="WOY955" s="337"/>
      <c r="WOZ955" s="337"/>
      <c r="WPA955" s="337"/>
      <c r="WPB955" s="337"/>
      <c r="WPC955" s="337"/>
      <c r="WPD955" s="337"/>
      <c r="WPE955" s="337"/>
      <c r="WPF955" s="337"/>
      <c r="WPG955" s="337"/>
      <c r="WPH955" s="337"/>
      <c r="WPI955" s="337"/>
      <c r="WPJ955" s="337"/>
      <c r="WPK955" s="337"/>
      <c r="WPL955" s="337"/>
      <c r="WPM955" s="337"/>
      <c r="WPN955" s="337"/>
      <c r="WPO955" s="337"/>
      <c r="WPP955" s="337"/>
      <c r="WPQ955" s="337"/>
      <c r="WPR955" s="337"/>
      <c r="WPS955" s="337"/>
      <c r="WPT955" s="337"/>
      <c r="WPU955" s="337"/>
      <c r="WPV955" s="337"/>
      <c r="WPW955" s="337"/>
      <c r="WPX955" s="337"/>
      <c r="WPY955" s="337"/>
      <c r="WPZ955" s="337"/>
      <c r="WQA955" s="337"/>
      <c r="WQB955" s="337"/>
      <c r="WQC955" s="337"/>
      <c r="WQD955" s="337"/>
      <c r="WQE955" s="337"/>
      <c r="WQF955" s="337"/>
      <c r="WQG955" s="337"/>
      <c r="WQH955" s="337"/>
      <c r="WQI955" s="337"/>
      <c r="WQJ955" s="337"/>
      <c r="WQK955" s="337"/>
      <c r="WQL955" s="337"/>
      <c r="WQM955" s="337"/>
      <c r="WQN955" s="337"/>
      <c r="WQO955" s="337"/>
      <c r="WQP955" s="337"/>
      <c r="WQQ955" s="337"/>
      <c r="WQR955" s="337"/>
      <c r="WQS955" s="337"/>
      <c r="WQT955" s="337"/>
      <c r="WQU955" s="337"/>
      <c r="WQV955" s="337"/>
      <c r="WQW955" s="337"/>
      <c r="WQX955" s="337"/>
      <c r="WQY955" s="337"/>
      <c r="WQZ955" s="337"/>
      <c r="WRA955" s="337"/>
      <c r="WRB955" s="337"/>
      <c r="WRC955" s="337"/>
      <c r="WRD955" s="337"/>
      <c r="WRE955" s="337"/>
      <c r="WRF955" s="337"/>
      <c r="WRG955" s="337"/>
      <c r="WRH955" s="337"/>
      <c r="WRI955" s="337"/>
      <c r="WRJ955" s="337"/>
      <c r="WRK955" s="337"/>
      <c r="WRL955" s="337"/>
      <c r="WRM955" s="337"/>
      <c r="WRN955" s="337"/>
      <c r="WRO955" s="337"/>
      <c r="WRP955" s="337"/>
      <c r="WRQ955" s="337"/>
      <c r="WRR955" s="337"/>
      <c r="WRS955" s="337"/>
      <c r="WRT955" s="337"/>
      <c r="WRU955" s="337"/>
      <c r="WRV955" s="337"/>
      <c r="WRW955" s="337"/>
      <c r="WRX955" s="337"/>
      <c r="WRY955" s="337"/>
      <c r="WRZ955" s="337"/>
      <c r="WSA955" s="337"/>
      <c r="WSB955" s="337"/>
      <c r="WSC955" s="337"/>
      <c r="WSD955" s="337"/>
      <c r="WSE955" s="337"/>
      <c r="WSF955" s="337"/>
      <c r="WSG955" s="337"/>
      <c r="WSH955" s="337"/>
      <c r="WSI955" s="337"/>
      <c r="WSJ955" s="337"/>
      <c r="WSK955" s="337"/>
      <c r="WSL955" s="337"/>
      <c r="WSM955" s="337"/>
      <c r="WSN955" s="337"/>
      <c r="WSO955" s="337"/>
      <c r="WSP955" s="337"/>
      <c r="WSQ955" s="337"/>
      <c r="WSR955" s="337"/>
      <c r="WSS955" s="337"/>
      <c r="WST955" s="337"/>
      <c r="WSU955" s="337"/>
      <c r="WSV955" s="337"/>
      <c r="WSW955" s="337"/>
      <c r="WSX955" s="337"/>
      <c r="WSY955" s="337"/>
      <c r="WSZ955" s="337"/>
      <c r="WTA955" s="337"/>
      <c r="WTB955" s="337"/>
      <c r="WTC955" s="337"/>
      <c r="WTD955" s="337"/>
      <c r="WTE955" s="337"/>
      <c r="WTF955" s="337"/>
      <c r="WTG955" s="337"/>
      <c r="WTH955" s="337"/>
      <c r="WTI955" s="337"/>
      <c r="WTJ955" s="337"/>
      <c r="WTK955" s="337"/>
      <c r="WTL955" s="337"/>
      <c r="WTM955" s="337"/>
      <c r="WTN955" s="337"/>
      <c r="WTO955" s="337"/>
      <c r="WTP955" s="337"/>
      <c r="WTQ955" s="337"/>
      <c r="WTR955" s="337"/>
      <c r="WTS955" s="337"/>
      <c r="WTT955" s="337"/>
      <c r="WTU955" s="337"/>
      <c r="WTV955" s="337"/>
      <c r="WTW955" s="337"/>
      <c r="WTX955" s="337"/>
      <c r="WTY955" s="337"/>
      <c r="WTZ955" s="337"/>
      <c r="WUA955" s="337"/>
      <c r="WUB955" s="337"/>
      <c r="WUC955" s="337"/>
      <c r="WUD955" s="337"/>
      <c r="WUE955" s="337"/>
      <c r="WUF955" s="337"/>
      <c r="WUG955" s="337"/>
      <c r="WUH955" s="337"/>
      <c r="WUI955" s="337"/>
      <c r="WUJ955" s="337"/>
      <c r="WUK955" s="337"/>
      <c r="WUL955" s="337"/>
      <c r="WUM955" s="337"/>
      <c r="WUN955" s="337"/>
      <c r="WUO955" s="337"/>
      <c r="WUP955" s="337"/>
      <c r="WUQ955" s="337"/>
      <c r="WUR955" s="337"/>
      <c r="WUS955" s="337"/>
      <c r="WUT955" s="337"/>
      <c r="WUU955" s="337"/>
      <c r="WUV955" s="337"/>
      <c r="WUW955" s="337"/>
      <c r="WUX955" s="337"/>
      <c r="WUY955" s="337"/>
      <c r="WUZ955" s="337"/>
      <c r="WVA955" s="337"/>
      <c r="WVB955" s="337"/>
      <c r="WVC955" s="337"/>
      <c r="WVD955" s="337"/>
      <c r="WVE955" s="337"/>
      <c r="WVF955" s="337"/>
      <c r="WVG955" s="337"/>
      <c r="WVH955" s="337"/>
      <c r="WVI955" s="337"/>
      <c r="WVJ955" s="337"/>
      <c r="WVK955" s="337"/>
      <c r="WVL955" s="337"/>
      <c r="WVM955" s="337"/>
      <c r="WVN955" s="337"/>
      <c r="WVO955" s="337"/>
      <c r="WVP955" s="337"/>
      <c r="WVQ955" s="337"/>
      <c r="WVR955" s="337"/>
      <c r="WVS955" s="337"/>
      <c r="WVT955" s="337"/>
      <c r="WVU955" s="337"/>
      <c r="WVV955" s="337"/>
      <c r="WVW955" s="337"/>
      <c r="WVX955" s="337"/>
      <c r="WVY955" s="337"/>
      <c r="WVZ955" s="337"/>
      <c r="WWA955" s="337"/>
      <c r="WWB955" s="337"/>
      <c r="WWC955" s="337"/>
      <c r="WWD955" s="337"/>
      <c r="WWE955" s="337"/>
      <c r="WWF955" s="337"/>
      <c r="WWG955" s="337"/>
      <c r="WWH955" s="337"/>
      <c r="WWI955" s="337"/>
      <c r="WWJ955" s="337"/>
      <c r="WWK955" s="337"/>
      <c r="WWL955" s="337"/>
      <c r="WWM955" s="337"/>
      <c r="WWN955" s="337"/>
      <c r="WWO955" s="337"/>
      <c r="WWP955" s="337"/>
      <c r="WWQ955" s="337"/>
      <c r="WWR955" s="337"/>
      <c r="WWS955" s="337"/>
      <c r="WWT955" s="337"/>
      <c r="WWU955" s="337"/>
      <c r="WWV955" s="337"/>
      <c r="WWW955" s="337"/>
      <c r="WWX955" s="337"/>
      <c r="WWY955" s="337"/>
      <c r="WWZ955" s="337"/>
      <c r="WXA955" s="337"/>
      <c r="WXB955" s="337"/>
      <c r="WXC955" s="337"/>
      <c r="WXD955" s="337"/>
      <c r="WXE955" s="337"/>
      <c r="WXF955" s="337"/>
      <c r="WXG955" s="337"/>
      <c r="WXH955" s="337"/>
      <c r="WXI955" s="337"/>
      <c r="WXJ955" s="337"/>
      <c r="WXK955" s="337"/>
      <c r="WXL955" s="337"/>
      <c r="WXM955" s="337"/>
      <c r="WXN955" s="337"/>
      <c r="WXO955" s="337"/>
      <c r="WXP955" s="337"/>
      <c r="WXQ955" s="337"/>
      <c r="WXR955" s="337"/>
      <c r="WXS955" s="337"/>
      <c r="WXT955" s="337"/>
      <c r="WXU955" s="337"/>
      <c r="WXV955" s="337"/>
      <c r="WXW955" s="337"/>
      <c r="WXX955" s="337"/>
      <c r="WXY955" s="337"/>
      <c r="WXZ955" s="337"/>
    </row>
    <row r="956" spans="1:16198" ht="35.25" x14ac:dyDescent="0.5">
      <c r="A956" s="267">
        <v>861</v>
      </c>
      <c r="B956" s="267">
        <v>1</v>
      </c>
      <c r="C956" s="354">
        <v>1</v>
      </c>
      <c r="D956" s="325" t="s">
        <v>2326</v>
      </c>
      <c r="E956" s="326"/>
      <c r="F956" s="317">
        <v>1990</v>
      </c>
      <c r="G956" s="301" t="s">
        <v>17034</v>
      </c>
      <c r="H956" s="317">
        <v>9</v>
      </c>
      <c r="I956" s="317">
        <v>3</v>
      </c>
      <c r="J956" s="318">
        <v>7374.3</v>
      </c>
      <c r="K956" s="318">
        <v>5734</v>
      </c>
      <c r="L956" s="307">
        <v>257</v>
      </c>
      <c r="M956" s="317" t="s">
        <v>17366</v>
      </c>
      <c r="N956" s="317" t="s">
        <v>17079</v>
      </c>
      <c r="O956" s="317" t="s">
        <v>17367</v>
      </c>
      <c r="P956" s="318">
        <v>5288981.96</v>
      </c>
      <c r="Q956" s="321"/>
      <c r="R956" s="318">
        <v>2806575.7</v>
      </c>
      <c r="S956" s="318">
        <v>0</v>
      </c>
      <c r="T956" s="318">
        <f>P956-R956-S956</f>
        <v>2482406.2599999998</v>
      </c>
      <c r="U956" s="302">
        <f t="shared" si="469"/>
        <v>717.21817121625099</v>
      </c>
      <c r="V956" s="321">
        <v>880.54</v>
      </c>
    </row>
    <row r="957" spans="1:16198" s="336" customFormat="1" ht="35.25" x14ac:dyDescent="0.5">
      <c r="A957" s="267">
        <v>862</v>
      </c>
      <c r="C957" s="309" t="s">
        <v>71</v>
      </c>
      <c r="D957" s="328"/>
      <c r="E957" s="300" t="s">
        <v>17012</v>
      </c>
      <c r="F957" s="301" t="s">
        <v>17012</v>
      </c>
      <c r="G957" s="301" t="s">
        <v>17012</v>
      </c>
      <c r="H957" s="301" t="s">
        <v>17012</v>
      </c>
      <c r="I957" s="301" t="s">
        <v>17012</v>
      </c>
      <c r="J957" s="306">
        <f>J958+J959</f>
        <v>11943.8</v>
      </c>
      <c r="K957" s="306">
        <f t="shared" ref="K957:L957" si="474">K958+K959</f>
        <v>10684.2</v>
      </c>
      <c r="L957" s="307">
        <f t="shared" si="474"/>
        <v>503</v>
      </c>
      <c r="M957" s="301" t="s">
        <v>17012</v>
      </c>
      <c r="N957" s="301" t="s">
        <v>17012</v>
      </c>
      <c r="O957" s="304" t="s">
        <v>17012</v>
      </c>
      <c r="P957" s="324">
        <v>5779876.9500000002</v>
      </c>
      <c r="Q957" s="324">
        <f t="shared" ref="Q957" si="475">Q958</f>
        <v>0</v>
      </c>
      <c r="R957" s="306">
        <f>R958+R959</f>
        <v>2868762.81</v>
      </c>
      <c r="S957" s="306">
        <f t="shared" ref="S957:T957" si="476">S958+S959</f>
        <v>0</v>
      </c>
      <c r="T957" s="306">
        <f t="shared" si="476"/>
        <v>2911114.14</v>
      </c>
      <c r="U957" s="302">
        <f t="shared" si="469"/>
        <v>483.92278420603162</v>
      </c>
      <c r="V957" s="321">
        <f>MAX(V958:V959)</f>
        <v>1170.49</v>
      </c>
      <c r="W957" s="267"/>
      <c r="X957" s="337"/>
      <c r="Y957" s="337"/>
      <c r="Z957" s="337"/>
      <c r="AA957" s="337"/>
      <c r="AB957" s="337"/>
      <c r="AC957" s="337"/>
      <c r="AD957" s="337"/>
      <c r="AE957" s="337"/>
      <c r="AF957" s="337"/>
      <c r="AG957" s="337"/>
      <c r="AH957" s="337"/>
      <c r="AI957" s="337"/>
      <c r="AJ957" s="337"/>
      <c r="AK957" s="337"/>
      <c r="AL957" s="337"/>
      <c r="AM957" s="337"/>
      <c r="AN957" s="337"/>
      <c r="AO957" s="337"/>
      <c r="AP957" s="337"/>
      <c r="AQ957" s="337"/>
      <c r="AR957" s="337"/>
      <c r="AS957" s="337"/>
      <c r="AT957" s="337"/>
      <c r="AU957" s="337"/>
      <c r="AV957" s="337"/>
      <c r="AW957" s="337"/>
      <c r="AX957" s="337"/>
      <c r="AY957" s="337"/>
      <c r="AZ957" s="337"/>
      <c r="BA957" s="337"/>
      <c r="BB957" s="337"/>
      <c r="BC957" s="337"/>
      <c r="BD957" s="337"/>
      <c r="BE957" s="337"/>
      <c r="BF957" s="337"/>
      <c r="BG957" s="337"/>
      <c r="BH957" s="337"/>
      <c r="BI957" s="337"/>
      <c r="BJ957" s="337"/>
      <c r="BK957" s="337"/>
      <c r="BL957" s="337"/>
      <c r="BM957" s="337"/>
      <c r="BN957" s="337"/>
      <c r="BO957" s="337"/>
      <c r="BP957" s="337"/>
      <c r="BQ957" s="337"/>
      <c r="BR957" s="337"/>
      <c r="BS957" s="337"/>
      <c r="BT957" s="337"/>
      <c r="BU957" s="337"/>
      <c r="BV957" s="337"/>
      <c r="BW957" s="337"/>
      <c r="BX957" s="337"/>
      <c r="BY957" s="337"/>
      <c r="BZ957" s="337"/>
      <c r="CA957" s="337"/>
      <c r="CB957" s="337"/>
      <c r="CC957" s="337"/>
      <c r="CD957" s="337"/>
      <c r="CE957" s="337"/>
      <c r="CF957" s="337"/>
      <c r="CG957" s="337"/>
      <c r="CH957" s="337"/>
      <c r="CI957" s="337"/>
      <c r="CJ957" s="337"/>
      <c r="CK957" s="337"/>
      <c r="CL957" s="337"/>
      <c r="CM957" s="337"/>
      <c r="CN957" s="337"/>
      <c r="CO957" s="337"/>
      <c r="CP957" s="337"/>
      <c r="CQ957" s="337"/>
      <c r="CR957" s="337"/>
      <c r="CS957" s="337"/>
      <c r="CT957" s="337"/>
      <c r="CU957" s="337"/>
      <c r="CV957" s="337"/>
      <c r="CW957" s="337"/>
      <c r="CX957" s="337"/>
      <c r="CY957" s="337"/>
      <c r="CZ957" s="337"/>
      <c r="DA957" s="337"/>
      <c r="DB957" s="337"/>
      <c r="DC957" s="337"/>
      <c r="DD957" s="337"/>
      <c r="DE957" s="337"/>
      <c r="DF957" s="337"/>
      <c r="DG957" s="337"/>
      <c r="DH957" s="337"/>
      <c r="DI957" s="337"/>
      <c r="DJ957" s="337"/>
      <c r="DK957" s="337"/>
      <c r="DL957" s="337"/>
      <c r="DM957" s="337"/>
      <c r="DN957" s="337"/>
      <c r="DO957" s="337"/>
      <c r="DP957" s="337"/>
      <c r="DQ957" s="337"/>
      <c r="DR957" s="337"/>
      <c r="DS957" s="337"/>
      <c r="DT957" s="337"/>
      <c r="DU957" s="337"/>
      <c r="DV957" s="337"/>
      <c r="DW957" s="337"/>
      <c r="DX957" s="337"/>
      <c r="DY957" s="337"/>
      <c r="DZ957" s="337"/>
      <c r="EA957" s="337"/>
      <c r="EB957" s="337"/>
      <c r="EC957" s="337"/>
      <c r="ED957" s="337"/>
      <c r="EE957" s="337"/>
      <c r="EF957" s="337"/>
      <c r="EG957" s="337"/>
      <c r="EH957" s="337"/>
      <c r="EI957" s="337"/>
      <c r="EJ957" s="337"/>
      <c r="EK957" s="337"/>
      <c r="EL957" s="337"/>
      <c r="EM957" s="337"/>
      <c r="EN957" s="337"/>
      <c r="EO957" s="337"/>
      <c r="EP957" s="337"/>
      <c r="EQ957" s="337"/>
      <c r="ER957" s="337"/>
      <c r="ES957" s="337"/>
      <c r="ET957" s="337"/>
      <c r="EU957" s="337"/>
      <c r="EV957" s="337"/>
      <c r="EW957" s="337"/>
      <c r="EX957" s="337"/>
      <c r="EY957" s="337"/>
      <c r="EZ957" s="337"/>
      <c r="FA957" s="337"/>
      <c r="FB957" s="337"/>
      <c r="FC957" s="337"/>
      <c r="FD957" s="337"/>
      <c r="FE957" s="337"/>
      <c r="FF957" s="337"/>
      <c r="FG957" s="337"/>
      <c r="FH957" s="337"/>
      <c r="FI957" s="337"/>
      <c r="FJ957" s="337"/>
      <c r="FK957" s="337"/>
      <c r="FL957" s="337"/>
      <c r="FM957" s="337"/>
      <c r="FN957" s="337"/>
      <c r="FO957" s="337"/>
      <c r="FP957" s="337"/>
      <c r="FQ957" s="337"/>
      <c r="FR957" s="337"/>
      <c r="FS957" s="337"/>
      <c r="FT957" s="337"/>
      <c r="FU957" s="337"/>
      <c r="FV957" s="337"/>
      <c r="FW957" s="337"/>
      <c r="FX957" s="337"/>
      <c r="FY957" s="337"/>
      <c r="FZ957" s="337"/>
      <c r="GA957" s="337"/>
      <c r="GB957" s="337"/>
      <c r="GC957" s="337"/>
      <c r="GD957" s="337"/>
      <c r="GE957" s="337"/>
      <c r="GF957" s="337"/>
      <c r="GG957" s="337"/>
      <c r="GH957" s="337"/>
      <c r="GI957" s="337"/>
      <c r="GJ957" s="337"/>
      <c r="GK957" s="337"/>
      <c r="GL957" s="337"/>
      <c r="GM957" s="337"/>
      <c r="GN957" s="337"/>
      <c r="GO957" s="337"/>
      <c r="GP957" s="337"/>
      <c r="GQ957" s="337"/>
      <c r="GR957" s="337"/>
      <c r="GS957" s="337"/>
      <c r="GT957" s="337"/>
      <c r="GU957" s="337"/>
      <c r="GV957" s="337"/>
      <c r="GW957" s="337"/>
      <c r="GX957" s="337"/>
      <c r="GY957" s="337"/>
      <c r="GZ957" s="337"/>
      <c r="HA957" s="337"/>
      <c r="HB957" s="337"/>
      <c r="HC957" s="337"/>
      <c r="HD957" s="337"/>
      <c r="HE957" s="337"/>
      <c r="HF957" s="337"/>
      <c r="HG957" s="337"/>
      <c r="HH957" s="337"/>
      <c r="HI957" s="337"/>
      <c r="HJ957" s="337"/>
      <c r="HK957" s="337"/>
      <c r="HL957" s="337"/>
      <c r="HM957" s="337"/>
      <c r="HN957" s="337"/>
      <c r="HO957" s="337"/>
      <c r="HP957" s="337"/>
      <c r="HQ957" s="337"/>
      <c r="HR957" s="337"/>
      <c r="HS957" s="337"/>
      <c r="HT957" s="337"/>
      <c r="HU957" s="337"/>
      <c r="HV957" s="337"/>
      <c r="HW957" s="337"/>
      <c r="HX957" s="337"/>
      <c r="HY957" s="337"/>
      <c r="HZ957" s="337"/>
      <c r="IA957" s="337"/>
      <c r="IB957" s="337"/>
      <c r="IC957" s="337"/>
      <c r="ID957" s="337"/>
      <c r="IE957" s="337"/>
      <c r="IF957" s="337"/>
      <c r="IG957" s="337"/>
      <c r="IH957" s="337"/>
      <c r="II957" s="337"/>
      <c r="IJ957" s="337"/>
      <c r="IK957" s="337"/>
      <c r="IL957" s="337"/>
      <c r="IM957" s="337"/>
      <c r="IN957" s="337"/>
      <c r="IO957" s="337"/>
      <c r="IP957" s="337"/>
      <c r="IQ957" s="337"/>
      <c r="IR957" s="337"/>
      <c r="IS957" s="337"/>
      <c r="IT957" s="337"/>
      <c r="IU957" s="337"/>
      <c r="IV957" s="337"/>
      <c r="IW957" s="337"/>
      <c r="IX957" s="337"/>
      <c r="IY957" s="337"/>
      <c r="IZ957" s="337"/>
      <c r="JA957" s="337"/>
      <c r="JB957" s="337"/>
      <c r="JC957" s="337"/>
      <c r="JD957" s="337"/>
      <c r="JE957" s="337"/>
      <c r="JF957" s="337"/>
      <c r="JG957" s="337"/>
      <c r="JH957" s="337"/>
      <c r="JI957" s="337"/>
      <c r="JJ957" s="337"/>
      <c r="JK957" s="337"/>
      <c r="JL957" s="337"/>
      <c r="JM957" s="337"/>
      <c r="JN957" s="337"/>
      <c r="JO957" s="337"/>
      <c r="JP957" s="337"/>
      <c r="JQ957" s="337"/>
      <c r="JR957" s="337"/>
      <c r="JS957" s="337"/>
      <c r="JT957" s="337"/>
      <c r="JU957" s="337"/>
      <c r="JV957" s="337"/>
      <c r="JW957" s="337"/>
      <c r="JX957" s="337"/>
      <c r="JY957" s="337"/>
      <c r="JZ957" s="337"/>
      <c r="KA957" s="337"/>
      <c r="KB957" s="337"/>
      <c r="KC957" s="337"/>
      <c r="KD957" s="337"/>
      <c r="KE957" s="337"/>
      <c r="KF957" s="337"/>
      <c r="KG957" s="337"/>
      <c r="KH957" s="337"/>
      <c r="KI957" s="337"/>
      <c r="KJ957" s="337"/>
      <c r="KK957" s="337"/>
      <c r="KL957" s="337"/>
      <c r="KM957" s="337"/>
      <c r="KN957" s="337"/>
      <c r="KO957" s="337"/>
      <c r="KP957" s="337"/>
      <c r="KQ957" s="337"/>
      <c r="KR957" s="337"/>
      <c r="KS957" s="337"/>
      <c r="KT957" s="337"/>
      <c r="KU957" s="337"/>
      <c r="KV957" s="337"/>
      <c r="KW957" s="337"/>
      <c r="KX957" s="337"/>
      <c r="KY957" s="337"/>
      <c r="KZ957" s="337"/>
      <c r="LA957" s="337"/>
      <c r="LB957" s="337"/>
      <c r="LC957" s="337"/>
      <c r="LD957" s="337"/>
      <c r="LE957" s="337"/>
      <c r="LF957" s="337"/>
      <c r="LG957" s="337"/>
      <c r="LH957" s="337"/>
      <c r="LI957" s="337"/>
      <c r="LJ957" s="337"/>
      <c r="LK957" s="337"/>
      <c r="LL957" s="337"/>
      <c r="LM957" s="337"/>
      <c r="LN957" s="337"/>
      <c r="LO957" s="337"/>
      <c r="LP957" s="337"/>
      <c r="LQ957" s="337"/>
      <c r="LR957" s="337"/>
      <c r="LS957" s="337"/>
      <c r="LT957" s="337"/>
      <c r="LU957" s="337"/>
      <c r="LV957" s="337"/>
      <c r="LW957" s="337"/>
      <c r="LX957" s="337"/>
      <c r="LY957" s="337"/>
      <c r="LZ957" s="337"/>
      <c r="MA957" s="337"/>
      <c r="MB957" s="337"/>
      <c r="MC957" s="337"/>
      <c r="MD957" s="337"/>
      <c r="ME957" s="337"/>
      <c r="MF957" s="337"/>
      <c r="MG957" s="337"/>
      <c r="MH957" s="337"/>
      <c r="MI957" s="337"/>
      <c r="MJ957" s="337"/>
      <c r="MK957" s="337"/>
      <c r="ML957" s="337"/>
      <c r="MM957" s="337"/>
      <c r="MN957" s="337"/>
      <c r="MO957" s="337"/>
      <c r="MP957" s="337"/>
      <c r="MQ957" s="337"/>
      <c r="MR957" s="337"/>
      <c r="MS957" s="337"/>
      <c r="MT957" s="337"/>
      <c r="MU957" s="337"/>
      <c r="MV957" s="337"/>
      <c r="MW957" s="337"/>
      <c r="MX957" s="337"/>
      <c r="MY957" s="337"/>
      <c r="MZ957" s="337"/>
      <c r="NA957" s="337"/>
      <c r="NB957" s="337"/>
      <c r="NC957" s="337"/>
      <c r="ND957" s="337"/>
      <c r="NE957" s="337"/>
      <c r="NF957" s="337"/>
      <c r="NG957" s="337"/>
      <c r="NH957" s="337"/>
      <c r="NI957" s="337"/>
      <c r="NJ957" s="337"/>
      <c r="NK957" s="337"/>
      <c r="NL957" s="337"/>
      <c r="NM957" s="337"/>
      <c r="NN957" s="337"/>
      <c r="NO957" s="337"/>
      <c r="NP957" s="337"/>
      <c r="NQ957" s="337"/>
      <c r="NR957" s="337"/>
      <c r="NS957" s="337"/>
      <c r="NT957" s="337"/>
      <c r="NU957" s="337"/>
      <c r="NV957" s="337"/>
      <c r="NW957" s="337"/>
      <c r="NX957" s="337"/>
      <c r="NY957" s="337"/>
      <c r="NZ957" s="337"/>
      <c r="OA957" s="337"/>
      <c r="OB957" s="337"/>
      <c r="OC957" s="337"/>
      <c r="OD957" s="337"/>
      <c r="OE957" s="337"/>
      <c r="OF957" s="337"/>
      <c r="OG957" s="337"/>
      <c r="OH957" s="337"/>
      <c r="OI957" s="337"/>
      <c r="OJ957" s="337"/>
      <c r="OK957" s="337"/>
      <c r="OL957" s="337"/>
      <c r="OM957" s="337"/>
      <c r="ON957" s="337"/>
      <c r="OO957" s="337"/>
      <c r="OP957" s="337"/>
      <c r="OQ957" s="337"/>
      <c r="OR957" s="337"/>
      <c r="OS957" s="337"/>
      <c r="OT957" s="337"/>
      <c r="OU957" s="337"/>
      <c r="OV957" s="337"/>
      <c r="OW957" s="337"/>
      <c r="OX957" s="337"/>
      <c r="OY957" s="337"/>
      <c r="OZ957" s="337"/>
      <c r="PA957" s="337"/>
      <c r="PB957" s="337"/>
      <c r="PC957" s="337"/>
      <c r="PD957" s="337"/>
      <c r="PE957" s="337"/>
      <c r="PF957" s="337"/>
      <c r="PG957" s="337"/>
      <c r="PH957" s="337"/>
      <c r="PI957" s="337"/>
      <c r="PJ957" s="337"/>
      <c r="PK957" s="337"/>
      <c r="PL957" s="337"/>
      <c r="PM957" s="337"/>
      <c r="PN957" s="337"/>
      <c r="PO957" s="337"/>
      <c r="PP957" s="337"/>
      <c r="PQ957" s="337"/>
      <c r="PR957" s="337"/>
      <c r="PS957" s="337"/>
      <c r="PT957" s="337"/>
      <c r="PU957" s="337"/>
      <c r="PV957" s="337"/>
      <c r="PW957" s="337"/>
      <c r="PX957" s="337"/>
      <c r="PY957" s="337"/>
      <c r="PZ957" s="337"/>
      <c r="QA957" s="337"/>
      <c r="QB957" s="337"/>
      <c r="QC957" s="337"/>
      <c r="QD957" s="337"/>
      <c r="QE957" s="337"/>
      <c r="QF957" s="337"/>
      <c r="QG957" s="337"/>
      <c r="QH957" s="337"/>
      <c r="QI957" s="337"/>
      <c r="QJ957" s="337"/>
      <c r="QK957" s="337"/>
      <c r="QL957" s="337"/>
      <c r="QM957" s="337"/>
      <c r="QN957" s="337"/>
      <c r="QO957" s="337"/>
      <c r="QP957" s="337"/>
      <c r="QQ957" s="337"/>
      <c r="QR957" s="337"/>
      <c r="QS957" s="337"/>
      <c r="QT957" s="337"/>
      <c r="QU957" s="337"/>
      <c r="QV957" s="337"/>
      <c r="QW957" s="337"/>
      <c r="QX957" s="337"/>
      <c r="QY957" s="337"/>
      <c r="QZ957" s="337"/>
      <c r="RA957" s="337"/>
      <c r="RB957" s="337"/>
      <c r="RC957" s="337"/>
      <c r="RD957" s="337"/>
      <c r="RE957" s="337"/>
      <c r="RF957" s="337"/>
      <c r="RG957" s="337"/>
      <c r="RH957" s="337"/>
      <c r="RI957" s="337"/>
      <c r="RJ957" s="337"/>
      <c r="RK957" s="337"/>
      <c r="RL957" s="337"/>
      <c r="RM957" s="337"/>
      <c r="RN957" s="337"/>
      <c r="RO957" s="337"/>
      <c r="RP957" s="337"/>
      <c r="RQ957" s="337"/>
      <c r="RR957" s="337"/>
      <c r="RS957" s="337"/>
      <c r="RT957" s="337"/>
      <c r="RU957" s="337"/>
      <c r="RV957" s="337"/>
      <c r="RW957" s="337"/>
      <c r="RX957" s="337"/>
      <c r="RY957" s="337"/>
      <c r="RZ957" s="337"/>
      <c r="SA957" s="337"/>
      <c r="SB957" s="337"/>
      <c r="SC957" s="337"/>
      <c r="SD957" s="337"/>
      <c r="SE957" s="337"/>
      <c r="SF957" s="337"/>
      <c r="SG957" s="337"/>
      <c r="SH957" s="337"/>
      <c r="SI957" s="337"/>
      <c r="SJ957" s="337"/>
      <c r="SK957" s="337"/>
      <c r="SL957" s="337"/>
      <c r="SM957" s="337"/>
      <c r="SN957" s="337"/>
      <c r="SO957" s="337"/>
      <c r="SP957" s="337"/>
      <c r="SQ957" s="337"/>
      <c r="SR957" s="337"/>
      <c r="SS957" s="337"/>
      <c r="ST957" s="337"/>
      <c r="SU957" s="337"/>
      <c r="SV957" s="337"/>
      <c r="SW957" s="337"/>
      <c r="SX957" s="337"/>
      <c r="SY957" s="337"/>
      <c r="SZ957" s="337"/>
      <c r="TA957" s="337"/>
      <c r="TB957" s="337"/>
      <c r="TC957" s="337"/>
      <c r="TD957" s="337"/>
      <c r="TE957" s="337"/>
      <c r="TF957" s="337"/>
      <c r="TG957" s="337"/>
      <c r="TH957" s="337"/>
      <c r="TI957" s="337"/>
      <c r="TJ957" s="337"/>
      <c r="TK957" s="337"/>
      <c r="TL957" s="337"/>
      <c r="TM957" s="337"/>
      <c r="TN957" s="337"/>
      <c r="TO957" s="337"/>
      <c r="TP957" s="337"/>
      <c r="TQ957" s="337"/>
      <c r="TR957" s="337"/>
      <c r="TS957" s="337"/>
      <c r="TT957" s="337"/>
      <c r="TU957" s="337"/>
      <c r="TV957" s="337"/>
      <c r="TW957" s="337"/>
      <c r="TX957" s="337"/>
      <c r="TY957" s="337"/>
      <c r="TZ957" s="337"/>
      <c r="UA957" s="337"/>
      <c r="UB957" s="337"/>
      <c r="UC957" s="337"/>
      <c r="UD957" s="337"/>
      <c r="UE957" s="337"/>
      <c r="UF957" s="337"/>
      <c r="UG957" s="337"/>
      <c r="UH957" s="337"/>
      <c r="UI957" s="337"/>
      <c r="UJ957" s="337"/>
      <c r="UK957" s="337"/>
      <c r="UL957" s="337"/>
      <c r="UM957" s="337"/>
      <c r="UN957" s="337"/>
      <c r="UO957" s="337"/>
      <c r="UP957" s="337"/>
      <c r="UQ957" s="337"/>
      <c r="UR957" s="337"/>
      <c r="US957" s="337"/>
      <c r="UT957" s="337"/>
      <c r="UU957" s="337"/>
      <c r="UV957" s="337"/>
      <c r="UW957" s="337"/>
      <c r="UX957" s="337"/>
      <c r="UY957" s="337"/>
      <c r="UZ957" s="337"/>
      <c r="VA957" s="337"/>
      <c r="VB957" s="337"/>
      <c r="VC957" s="337"/>
      <c r="VD957" s="337"/>
      <c r="VE957" s="337"/>
      <c r="VF957" s="337"/>
      <c r="VG957" s="337"/>
      <c r="VH957" s="337"/>
      <c r="VI957" s="337"/>
      <c r="VJ957" s="337"/>
      <c r="VK957" s="337"/>
      <c r="VL957" s="337"/>
      <c r="VM957" s="337"/>
      <c r="VN957" s="337"/>
      <c r="VO957" s="337"/>
      <c r="VP957" s="337"/>
      <c r="VQ957" s="337"/>
      <c r="VR957" s="337"/>
      <c r="VS957" s="337"/>
      <c r="VT957" s="337"/>
      <c r="VU957" s="337"/>
      <c r="VV957" s="337"/>
      <c r="VW957" s="337"/>
      <c r="VX957" s="337"/>
      <c r="VY957" s="337"/>
      <c r="VZ957" s="337"/>
      <c r="WA957" s="337"/>
      <c r="WB957" s="337"/>
      <c r="WC957" s="337"/>
      <c r="WD957" s="337"/>
      <c r="WE957" s="337"/>
      <c r="WF957" s="337"/>
      <c r="WG957" s="337"/>
      <c r="WH957" s="337"/>
      <c r="WI957" s="337"/>
      <c r="WJ957" s="337"/>
      <c r="WK957" s="337"/>
      <c r="WL957" s="337"/>
      <c r="WM957" s="337"/>
      <c r="WN957" s="337"/>
      <c r="WO957" s="337"/>
      <c r="WP957" s="337"/>
      <c r="WQ957" s="337"/>
      <c r="WR957" s="337"/>
      <c r="WS957" s="337"/>
      <c r="WT957" s="337"/>
      <c r="WU957" s="337"/>
      <c r="WV957" s="337"/>
      <c r="WW957" s="337"/>
      <c r="WX957" s="337"/>
      <c r="WY957" s="337"/>
      <c r="WZ957" s="337"/>
      <c r="XA957" s="337"/>
      <c r="XB957" s="337"/>
      <c r="XC957" s="337"/>
      <c r="XD957" s="337"/>
      <c r="XE957" s="337"/>
      <c r="XF957" s="337"/>
      <c r="XG957" s="337"/>
      <c r="XH957" s="337"/>
      <c r="XI957" s="337"/>
      <c r="XJ957" s="337"/>
      <c r="XK957" s="337"/>
      <c r="XL957" s="337"/>
      <c r="XM957" s="337"/>
      <c r="XN957" s="337"/>
      <c r="XO957" s="337"/>
      <c r="XP957" s="337"/>
      <c r="XQ957" s="337"/>
      <c r="XR957" s="337"/>
      <c r="XS957" s="337"/>
      <c r="XT957" s="337"/>
      <c r="XU957" s="337"/>
      <c r="XV957" s="337"/>
      <c r="XW957" s="337"/>
      <c r="XX957" s="337"/>
      <c r="XY957" s="337"/>
      <c r="XZ957" s="337"/>
      <c r="YA957" s="337"/>
      <c r="YB957" s="337"/>
      <c r="YC957" s="337"/>
      <c r="YD957" s="337"/>
      <c r="YE957" s="337"/>
      <c r="YF957" s="337"/>
      <c r="YG957" s="337"/>
      <c r="YH957" s="337"/>
      <c r="YI957" s="337"/>
      <c r="YJ957" s="337"/>
      <c r="YK957" s="337"/>
      <c r="YL957" s="337"/>
      <c r="YM957" s="337"/>
      <c r="YN957" s="337"/>
      <c r="YO957" s="337"/>
      <c r="YP957" s="337"/>
      <c r="YQ957" s="337"/>
      <c r="YR957" s="337"/>
      <c r="YS957" s="337"/>
      <c r="YT957" s="337"/>
      <c r="YU957" s="337"/>
      <c r="YV957" s="337"/>
      <c r="YW957" s="337"/>
      <c r="YX957" s="337"/>
      <c r="YY957" s="337"/>
      <c r="YZ957" s="337"/>
      <c r="ZA957" s="337"/>
      <c r="ZB957" s="337"/>
      <c r="ZC957" s="337"/>
      <c r="ZD957" s="337"/>
      <c r="ZE957" s="337"/>
      <c r="ZF957" s="337"/>
      <c r="ZG957" s="337"/>
      <c r="ZH957" s="337"/>
      <c r="ZI957" s="337"/>
      <c r="ZJ957" s="337"/>
      <c r="ZK957" s="337"/>
      <c r="ZL957" s="337"/>
      <c r="ZM957" s="337"/>
      <c r="ZN957" s="337"/>
      <c r="ZO957" s="337"/>
      <c r="ZP957" s="337"/>
      <c r="ZQ957" s="337"/>
      <c r="ZR957" s="337"/>
      <c r="ZS957" s="337"/>
      <c r="ZT957" s="337"/>
      <c r="ZU957" s="337"/>
      <c r="ZV957" s="337"/>
      <c r="ZW957" s="337"/>
      <c r="ZX957" s="337"/>
      <c r="ZY957" s="337"/>
      <c r="ZZ957" s="337"/>
      <c r="AAA957" s="337"/>
      <c r="AAB957" s="337"/>
      <c r="AAC957" s="337"/>
      <c r="AAD957" s="337"/>
      <c r="AAE957" s="337"/>
      <c r="AAF957" s="337"/>
      <c r="AAG957" s="337"/>
      <c r="AAH957" s="337"/>
      <c r="AAI957" s="337"/>
      <c r="AAJ957" s="337"/>
      <c r="AAK957" s="337"/>
      <c r="AAL957" s="337"/>
      <c r="AAM957" s="337"/>
      <c r="AAN957" s="337"/>
      <c r="AAO957" s="337"/>
      <c r="AAP957" s="337"/>
      <c r="AAQ957" s="337"/>
      <c r="AAR957" s="337"/>
      <c r="AAS957" s="337"/>
      <c r="AAT957" s="337"/>
      <c r="AAU957" s="337"/>
      <c r="AAV957" s="337"/>
      <c r="AAW957" s="337"/>
      <c r="AAX957" s="337"/>
      <c r="AAY957" s="337"/>
      <c r="AAZ957" s="337"/>
      <c r="ABA957" s="337"/>
      <c r="ABB957" s="337"/>
      <c r="ABC957" s="337"/>
      <c r="ABD957" s="337"/>
      <c r="ABE957" s="337"/>
      <c r="ABF957" s="337"/>
      <c r="ABG957" s="337"/>
      <c r="ABH957" s="337"/>
      <c r="ABI957" s="337"/>
      <c r="ABJ957" s="337"/>
      <c r="ABK957" s="337"/>
      <c r="ABL957" s="337"/>
      <c r="ABM957" s="337"/>
      <c r="ABN957" s="337"/>
      <c r="ABO957" s="337"/>
      <c r="ABP957" s="337"/>
      <c r="ABQ957" s="337"/>
      <c r="ABR957" s="337"/>
      <c r="ABS957" s="337"/>
      <c r="ABT957" s="337"/>
      <c r="ABU957" s="337"/>
      <c r="ABV957" s="337"/>
      <c r="ABW957" s="337"/>
      <c r="ABX957" s="337"/>
      <c r="ABY957" s="337"/>
      <c r="ABZ957" s="337"/>
      <c r="ACA957" s="337"/>
      <c r="ACB957" s="337"/>
      <c r="ACC957" s="337"/>
      <c r="ACD957" s="337"/>
      <c r="ACE957" s="337"/>
      <c r="ACF957" s="337"/>
      <c r="ACG957" s="337"/>
      <c r="ACH957" s="337"/>
      <c r="ACI957" s="337"/>
      <c r="ACJ957" s="337"/>
      <c r="ACK957" s="337"/>
      <c r="ACL957" s="337"/>
      <c r="ACM957" s="337"/>
      <c r="ACN957" s="337"/>
      <c r="ACO957" s="337"/>
      <c r="ACP957" s="337"/>
      <c r="ACQ957" s="337"/>
      <c r="ACR957" s="337"/>
      <c r="ACS957" s="337"/>
      <c r="ACT957" s="337"/>
      <c r="ACU957" s="337"/>
      <c r="ACV957" s="337"/>
      <c r="ACW957" s="337"/>
      <c r="ACX957" s="337"/>
      <c r="ACY957" s="337"/>
      <c r="ACZ957" s="337"/>
      <c r="ADA957" s="337"/>
      <c r="ADB957" s="337"/>
      <c r="ADC957" s="337"/>
      <c r="ADD957" s="337"/>
      <c r="ADE957" s="337"/>
      <c r="ADF957" s="337"/>
      <c r="ADG957" s="337"/>
      <c r="ADH957" s="337"/>
      <c r="ADI957" s="337"/>
      <c r="ADJ957" s="337"/>
      <c r="ADK957" s="337"/>
      <c r="ADL957" s="337"/>
      <c r="ADM957" s="337"/>
      <c r="ADN957" s="337"/>
      <c r="ADO957" s="337"/>
      <c r="ADP957" s="337"/>
      <c r="ADQ957" s="337"/>
      <c r="ADR957" s="337"/>
      <c r="ADS957" s="337"/>
      <c r="ADT957" s="337"/>
      <c r="ADU957" s="337"/>
      <c r="ADV957" s="337"/>
      <c r="ADW957" s="337"/>
      <c r="ADX957" s="337"/>
      <c r="ADY957" s="337"/>
      <c r="ADZ957" s="337"/>
      <c r="AEA957" s="337"/>
      <c r="AEB957" s="337"/>
      <c r="AEC957" s="337"/>
      <c r="AED957" s="337"/>
      <c r="AEE957" s="337"/>
      <c r="AEF957" s="337"/>
      <c r="AEG957" s="337"/>
      <c r="AEH957" s="337"/>
      <c r="AEI957" s="337"/>
      <c r="AEJ957" s="337"/>
      <c r="AEK957" s="337"/>
      <c r="AEL957" s="337"/>
      <c r="AEM957" s="337"/>
      <c r="AEN957" s="337"/>
      <c r="AEO957" s="337"/>
      <c r="AEP957" s="337"/>
      <c r="AEQ957" s="337"/>
      <c r="AER957" s="337"/>
      <c r="AES957" s="337"/>
      <c r="AET957" s="337"/>
      <c r="AEU957" s="337"/>
      <c r="AEV957" s="337"/>
      <c r="AEW957" s="337"/>
      <c r="AEX957" s="337"/>
      <c r="AEY957" s="337"/>
      <c r="AEZ957" s="337"/>
      <c r="AFA957" s="337"/>
      <c r="AFB957" s="337"/>
      <c r="AFC957" s="337"/>
      <c r="AFD957" s="337"/>
      <c r="AFE957" s="337"/>
      <c r="AFF957" s="337"/>
      <c r="AFG957" s="337"/>
      <c r="AFH957" s="337"/>
      <c r="AFI957" s="337"/>
      <c r="AFJ957" s="337"/>
      <c r="AFK957" s="337"/>
      <c r="AFL957" s="337"/>
      <c r="AFM957" s="337"/>
      <c r="AFN957" s="337"/>
      <c r="AFO957" s="337"/>
      <c r="AFP957" s="337"/>
      <c r="AFQ957" s="337"/>
      <c r="AFR957" s="337"/>
      <c r="AFS957" s="337"/>
      <c r="AFT957" s="337"/>
      <c r="AFU957" s="337"/>
      <c r="AFV957" s="337"/>
      <c r="AFW957" s="337"/>
      <c r="AFX957" s="337"/>
      <c r="AFY957" s="337"/>
      <c r="AFZ957" s="337"/>
      <c r="AGA957" s="337"/>
      <c r="AGB957" s="337"/>
      <c r="AGC957" s="337"/>
      <c r="AGD957" s="337"/>
      <c r="AGE957" s="337"/>
      <c r="AGF957" s="337"/>
      <c r="AGG957" s="337"/>
      <c r="AGH957" s="337"/>
      <c r="AGI957" s="337"/>
      <c r="AGJ957" s="337"/>
      <c r="AGK957" s="337"/>
      <c r="AGL957" s="337"/>
      <c r="AGM957" s="337"/>
      <c r="AGN957" s="337"/>
      <c r="AGO957" s="337"/>
      <c r="AGP957" s="337"/>
      <c r="AGQ957" s="337"/>
      <c r="AGR957" s="337"/>
      <c r="AGS957" s="337"/>
      <c r="AGT957" s="337"/>
      <c r="AGU957" s="337"/>
      <c r="AGV957" s="337"/>
      <c r="AGW957" s="337"/>
      <c r="AGX957" s="337"/>
      <c r="AGY957" s="337"/>
      <c r="AGZ957" s="337"/>
      <c r="AHA957" s="337"/>
      <c r="AHB957" s="337"/>
      <c r="AHC957" s="337"/>
      <c r="AHD957" s="337"/>
      <c r="AHE957" s="337"/>
      <c r="AHF957" s="337"/>
      <c r="AHG957" s="337"/>
      <c r="AHH957" s="337"/>
      <c r="AHI957" s="337"/>
      <c r="AHJ957" s="337"/>
      <c r="AHK957" s="337"/>
      <c r="AHL957" s="337"/>
      <c r="AHM957" s="337"/>
      <c r="AHN957" s="337"/>
      <c r="AHO957" s="337"/>
      <c r="AHP957" s="337"/>
      <c r="AHQ957" s="337"/>
      <c r="AHR957" s="337"/>
      <c r="AHS957" s="337"/>
      <c r="AHT957" s="337"/>
      <c r="AHU957" s="337"/>
      <c r="AHV957" s="337"/>
      <c r="AHW957" s="337"/>
      <c r="AHX957" s="337"/>
      <c r="AHY957" s="337"/>
      <c r="AHZ957" s="337"/>
      <c r="AIA957" s="337"/>
      <c r="AIB957" s="337"/>
      <c r="AIC957" s="337"/>
      <c r="AID957" s="337"/>
      <c r="AIE957" s="337"/>
      <c r="AIF957" s="337"/>
      <c r="AIG957" s="337"/>
      <c r="AIH957" s="337"/>
      <c r="AII957" s="337"/>
      <c r="AIJ957" s="337"/>
      <c r="AIK957" s="337"/>
      <c r="AIL957" s="337"/>
      <c r="AIM957" s="337"/>
      <c r="AIN957" s="337"/>
      <c r="AIO957" s="337"/>
      <c r="AIP957" s="337"/>
      <c r="AIQ957" s="337"/>
      <c r="AIR957" s="337"/>
      <c r="AIS957" s="337"/>
      <c r="AIT957" s="337"/>
      <c r="AIU957" s="337"/>
      <c r="AIV957" s="337"/>
      <c r="AIW957" s="337"/>
      <c r="AIX957" s="337"/>
      <c r="AIY957" s="337"/>
      <c r="AIZ957" s="337"/>
      <c r="AJA957" s="337"/>
      <c r="AJB957" s="337"/>
      <c r="AJC957" s="337"/>
      <c r="AJD957" s="337"/>
      <c r="AJE957" s="337"/>
      <c r="AJF957" s="337"/>
      <c r="AJG957" s="337"/>
      <c r="AJH957" s="337"/>
      <c r="AJI957" s="337"/>
      <c r="AJJ957" s="337"/>
      <c r="AJK957" s="337"/>
      <c r="AJL957" s="337"/>
      <c r="AJM957" s="337"/>
      <c r="AJN957" s="337"/>
      <c r="AJO957" s="337"/>
      <c r="AJP957" s="337"/>
      <c r="AJQ957" s="337"/>
      <c r="AJR957" s="337"/>
      <c r="AJS957" s="337"/>
      <c r="AJT957" s="337"/>
      <c r="AJU957" s="337"/>
      <c r="AJV957" s="337"/>
      <c r="AJW957" s="337"/>
      <c r="AJX957" s="337"/>
      <c r="AJY957" s="337"/>
      <c r="AJZ957" s="337"/>
      <c r="AKA957" s="337"/>
      <c r="AKB957" s="337"/>
      <c r="AKC957" s="337"/>
      <c r="AKD957" s="337"/>
      <c r="AKE957" s="337"/>
      <c r="AKF957" s="337"/>
      <c r="AKG957" s="337"/>
      <c r="AKH957" s="337"/>
      <c r="AKI957" s="337"/>
      <c r="AKJ957" s="337"/>
      <c r="AKK957" s="337"/>
      <c r="AKL957" s="337"/>
      <c r="AKM957" s="337"/>
      <c r="AKN957" s="337"/>
      <c r="AKO957" s="337"/>
      <c r="AKP957" s="337"/>
      <c r="AKQ957" s="337"/>
      <c r="AKR957" s="337"/>
      <c r="AKS957" s="337"/>
      <c r="AKT957" s="337"/>
      <c r="AKU957" s="337"/>
      <c r="AKV957" s="337"/>
      <c r="AKW957" s="337"/>
      <c r="AKX957" s="337"/>
      <c r="AKY957" s="337"/>
      <c r="AKZ957" s="337"/>
      <c r="ALA957" s="337"/>
      <c r="ALB957" s="337"/>
      <c r="ALC957" s="337"/>
      <c r="ALD957" s="337"/>
      <c r="ALE957" s="337"/>
      <c r="ALF957" s="337"/>
      <c r="ALG957" s="337"/>
      <c r="ALH957" s="337"/>
      <c r="ALI957" s="337"/>
      <c r="ALJ957" s="337"/>
      <c r="ALK957" s="337"/>
      <c r="ALL957" s="337"/>
      <c r="ALM957" s="337"/>
      <c r="ALN957" s="337"/>
      <c r="ALO957" s="337"/>
      <c r="ALP957" s="337"/>
      <c r="ALQ957" s="337"/>
      <c r="ALR957" s="337"/>
      <c r="ALS957" s="337"/>
      <c r="ALT957" s="337"/>
      <c r="ALU957" s="337"/>
      <c r="ALV957" s="337"/>
      <c r="ALW957" s="337"/>
      <c r="ALX957" s="337"/>
      <c r="ALY957" s="337"/>
      <c r="ALZ957" s="337"/>
      <c r="AMA957" s="337"/>
      <c r="AMB957" s="337"/>
      <c r="AMC957" s="337"/>
      <c r="AMD957" s="337"/>
      <c r="AME957" s="337"/>
      <c r="AMF957" s="337"/>
      <c r="AMG957" s="337"/>
      <c r="AMH957" s="337"/>
      <c r="AMI957" s="337"/>
      <c r="AMJ957" s="337"/>
      <c r="AMK957" s="337"/>
      <c r="AML957" s="337"/>
      <c r="AMM957" s="337"/>
      <c r="AMN957" s="337"/>
      <c r="AMO957" s="337"/>
      <c r="AMP957" s="337"/>
      <c r="AMQ957" s="337"/>
      <c r="AMR957" s="337"/>
      <c r="AMS957" s="337"/>
      <c r="AMT957" s="337"/>
      <c r="AMU957" s="337"/>
      <c r="AMV957" s="337"/>
      <c r="AMW957" s="337"/>
      <c r="AMX957" s="337"/>
      <c r="AMY957" s="337"/>
      <c r="AMZ957" s="337"/>
      <c r="ANA957" s="337"/>
      <c r="ANB957" s="337"/>
      <c r="ANC957" s="337"/>
      <c r="AND957" s="337"/>
      <c r="ANE957" s="337"/>
      <c r="ANF957" s="337"/>
      <c r="ANG957" s="337"/>
      <c r="ANH957" s="337"/>
      <c r="ANI957" s="337"/>
      <c r="ANJ957" s="337"/>
      <c r="ANK957" s="337"/>
      <c r="ANL957" s="337"/>
      <c r="ANM957" s="337"/>
      <c r="ANN957" s="337"/>
      <c r="ANO957" s="337"/>
      <c r="ANP957" s="337"/>
      <c r="ANQ957" s="337"/>
      <c r="ANR957" s="337"/>
      <c r="ANS957" s="337"/>
      <c r="ANT957" s="337"/>
      <c r="ANU957" s="337"/>
      <c r="ANV957" s="337"/>
      <c r="ANW957" s="337"/>
      <c r="ANX957" s="337"/>
      <c r="ANY957" s="337"/>
      <c r="ANZ957" s="337"/>
      <c r="AOA957" s="337"/>
      <c r="AOB957" s="337"/>
      <c r="AOC957" s="337"/>
      <c r="AOD957" s="337"/>
      <c r="AOE957" s="337"/>
      <c r="AOF957" s="337"/>
      <c r="AOG957" s="337"/>
      <c r="AOH957" s="337"/>
      <c r="AOI957" s="337"/>
      <c r="AOJ957" s="337"/>
      <c r="AOK957" s="337"/>
      <c r="AOL957" s="337"/>
      <c r="AOM957" s="337"/>
      <c r="AON957" s="337"/>
      <c r="AOO957" s="337"/>
      <c r="AOP957" s="337"/>
      <c r="AOQ957" s="337"/>
      <c r="AOR957" s="337"/>
      <c r="AOS957" s="337"/>
      <c r="AOT957" s="337"/>
      <c r="AOU957" s="337"/>
      <c r="AOV957" s="337"/>
      <c r="AOW957" s="337"/>
      <c r="AOX957" s="337"/>
      <c r="AOY957" s="337"/>
      <c r="AOZ957" s="337"/>
      <c r="APA957" s="337"/>
      <c r="APB957" s="337"/>
      <c r="APC957" s="337"/>
      <c r="APD957" s="337"/>
      <c r="APE957" s="337"/>
      <c r="APF957" s="337"/>
      <c r="APG957" s="337"/>
      <c r="APH957" s="337"/>
      <c r="API957" s="337"/>
      <c r="APJ957" s="337"/>
      <c r="APK957" s="337"/>
      <c r="APL957" s="337"/>
      <c r="APM957" s="337"/>
      <c r="APN957" s="337"/>
      <c r="APO957" s="337"/>
      <c r="APP957" s="337"/>
      <c r="APQ957" s="337"/>
      <c r="APR957" s="337"/>
      <c r="APS957" s="337"/>
      <c r="APT957" s="337"/>
      <c r="APU957" s="337"/>
      <c r="APV957" s="337"/>
      <c r="APW957" s="337"/>
      <c r="APX957" s="337"/>
      <c r="APY957" s="337"/>
      <c r="APZ957" s="337"/>
      <c r="AQA957" s="337"/>
      <c r="AQB957" s="337"/>
      <c r="AQC957" s="337"/>
      <c r="AQD957" s="337"/>
      <c r="AQE957" s="337"/>
      <c r="AQF957" s="337"/>
      <c r="AQG957" s="337"/>
      <c r="AQH957" s="337"/>
      <c r="AQI957" s="337"/>
      <c r="AQJ957" s="337"/>
      <c r="AQK957" s="337"/>
      <c r="AQL957" s="337"/>
      <c r="AQM957" s="337"/>
      <c r="AQN957" s="337"/>
      <c r="AQO957" s="337"/>
      <c r="AQP957" s="337"/>
      <c r="AQQ957" s="337"/>
      <c r="AQR957" s="337"/>
      <c r="AQS957" s="337"/>
      <c r="AQT957" s="337"/>
      <c r="AQU957" s="337"/>
      <c r="AQV957" s="337"/>
      <c r="AQW957" s="337"/>
      <c r="AQX957" s="337"/>
      <c r="AQY957" s="337"/>
      <c r="AQZ957" s="337"/>
      <c r="ARA957" s="337"/>
      <c r="ARB957" s="337"/>
      <c r="ARC957" s="337"/>
      <c r="ARD957" s="337"/>
      <c r="ARE957" s="337"/>
      <c r="ARF957" s="337"/>
      <c r="ARG957" s="337"/>
      <c r="ARH957" s="337"/>
      <c r="ARI957" s="337"/>
      <c r="ARJ957" s="337"/>
      <c r="ARK957" s="337"/>
      <c r="ARL957" s="337"/>
      <c r="ARM957" s="337"/>
      <c r="ARN957" s="337"/>
      <c r="ARO957" s="337"/>
      <c r="ARP957" s="337"/>
      <c r="ARQ957" s="337"/>
      <c r="ARR957" s="337"/>
      <c r="ARS957" s="337"/>
      <c r="ART957" s="337"/>
      <c r="ARU957" s="337"/>
      <c r="ARV957" s="337"/>
      <c r="ARW957" s="337"/>
      <c r="ARX957" s="337"/>
      <c r="ARY957" s="337"/>
      <c r="ARZ957" s="337"/>
      <c r="ASA957" s="337"/>
      <c r="ASB957" s="337"/>
      <c r="ASC957" s="337"/>
      <c r="ASD957" s="337"/>
      <c r="ASE957" s="337"/>
      <c r="ASF957" s="337"/>
      <c r="ASG957" s="337"/>
      <c r="ASH957" s="337"/>
      <c r="ASI957" s="337"/>
      <c r="ASJ957" s="337"/>
      <c r="ASK957" s="337"/>
      <c r="ASL957" s="337"/>
      <c r="ASM957" s="337"/>
      <c r="ASN957" s="337"/>
      <c r="ASO957" s="337"/>
      <c r="ASP957" s="337"/>
      <c r="ASQ957" s="337"/>
      <c r="ASR957" s="337"/>
      <c r="ASS957" s="337"/>
      <c r="AST957" s="337"/>
      <c r="ASU957" s="337"/>
      <c r="ASV957" s="337"/>
      <c r="ASW957" s="337"/>
      <c r="ASX957" s="337"/>
      <c r="ASY957" s="337"/>
      <c r="ASZ957" s="337"/>
      <c r="ATA957" s="337"/>
      <c r="ATB957" s="337"/>
      <c r="ATC957" s="337"/>
      <c r="ATD957" s="337"/>
      <c r="ATE957" s="337"/>
      <c r="ATF957" s="337"/>
      <c r="ATG957" s="337"/>
      <c r="ATH957" s="337"/>
      <c r="ATI957" s="337"/>
      <c r="ATJ957" s="337"/>
      <c r="ATK957" s="337"/>
      <c r="ATL957" s="337"/>
      <c r="ATM957" s="337"/>
      <c r="ATN957" s="337"/>
      <c r="ATO957" s="337"/>
      <c r="ATP957" s="337"/>
      <c r="ATQ957" s="337"/>
      <c r="ATR957" s="337"/>
      <c r="ATS957" s="337"/>
      <c r="ATT957" s="337"/>
      <c r="ATU957" s="337"/>
      <c r="ATV957" s="337"/>
      <c r="ATW957" s="337"/>
      <c r="ATX957" s="337"/>
      <c r="ATY957" s="337"/>
      <c r="ATZ957" s="337"/>
      <c r="AUA957" s="337"/>
      <c r="AUB957" s="337"/>
      <c r="AUC957" s="337"/>
      <c r="AUD957" s="337"/>
      <c r="AUE957" s="337"/>
      <c r="AUF957" s="337"/>
      <c r="AUG957" s="337"/>
      <c r="AUH957" s="337"/>
      <c r="AUI957" s="337"/>
      <c r="AUJ957" s="337"/>
      <c r="AUK957" s="337"/>
      <c r="AUL957" s="337"/>
      <c r="AUM957" s="337"/>
      <c r="AUN957" s="337"/>
      <c r="AUO957" s="337"/>
      <c r="AUP957" s="337"/>
      <c r="AUQ957" s="337"/>
      <c r="AUR957" s="337"/>
      <c r="AUS957" s="337"/>
      <c r="AUT957" s="337"/>
      <c r="AUU957" s="337"/>
      <c r="AUV957" s="337"/>
      <c r="AUW957" s="337"/>
      <c r="AUX957" s="337"/>
      <c r="AUY957" s="337"/>
      <c r="AUZ957" s="337"/>
      <c r="AVA957" s="337"/>
      <c r="AVB957" s="337"/>
      <c r="AVC957" s="337"/>
      <c r="AVD957" s="337"/>
      <c r="AVE957" s="337"/>
      <c r="AVF957" s="337"/>
      <c r="AVG957" s="337"/>
      <c r="AVH957" s="337"/>
      <c r="AVI957" s="337"/>
      <c r="AVJ957" s="337"/>
      <c r="AVK957" s="337"/>
      <c r="AVL957" s="337"/>
      <c r="AVM957" s="337"/>
      <c r="AVN957" s="337"/>
      <c r="AVO957" s="337"/>
      <c r="AVP957" s="337"/>
      <c r="AVQ957" s="337"/>
      <c r="AVR957" s="337"/>
      <c r="AVS957" s="337"/>
      <c r="AVT957" s="337"/>
      <c r="AVU957" s="337"/>
      <c r="AVV957" s="337"/>
      <c r="AVW957" s="337"/>
      <c r="AVX957" s="337"/>
      <c r="AVY957" s="337"/>
      <c r="AVZ957" s="337"/>
      <c r="AWA957" s="337"/>
      <c r="AWB957" s="337"/>
      <c r="AWC957" s="337"/>
      <c r="AWD957" s="337"/>
      <c r="AWE957" s="337"/>
      <c r="AWF957" s="337"/>
      <c r="AWG957" s="337"/>
      <c r="AWH957" s="337"/>
      <c r="AWI957" s="337"/>
      <c r="AWJ957" s="337"/>
      <c r="AWK957" s="337"/>
      <c r="AWL957" s="337"/>
      <c r="AWM957" s="337"/>
      <c r="AWN957" s="337"/>
      <c r="AWO957" s="337"/>
      <c r="AWP957" s="337"/>
      <c r="AWQ957" s="337"/>
      <c r="AWR957" s="337"/>
      <c r="AWS957" s="337"/>
      <c r="AWT957" s="337"/>
      <c r="AWU957" s="337"/>
      <c r="AWV957" s="337"/>
      <c r="AWW957" s="337"/>
      <c r="AWX957" s="337"/>
      <c r="AWY957" s="337"/>
      <c r="AWZ957" s="337"/>
      <c r="AXA957" s="337"/>
      <c r="AXB957" s="337"/>
      <c r="AXC957" s="337"/>
      <c r="AXD957" s="337"/>
      <c r="AXE957" s="337"/>
      <c r="AXF957" s="337"/>
      <c r="AXG957" s="337"/>
      <c r="AXH957" s="337"/>
      <c r="AXI957" s="337"/>
      <c r="AXJ957" s="337"/>
      <c r="AXK957" s="337"/>
      <c r="AXL957" s="337"/>
      <c r="AXM957" s="337"/>
      <c r="AXN957" s="337"/>
      <c r="AXO957" s="337"/>
      <c r="AXP957" s="337"/>
      <c r="AXQ957" s="337"/>
      <c r="AXR957" s="337"/>
      <c r="AXS957" s="337"/>
      <c r="AXT957" s="337"/>
      <c r="AXU957" s="337"/>
      <c r="AXV957" s="337"/>
      <c r="AXW957" s="337"/>
      <c r="AXX957" s="337"/>
      <c r="AXY957" s="337"/>
      <c r="AXZ957" s="337"/>
      <c r="AYA957" s="337"/>
      <c r="AYB957" s="337"/>
      <c r="AYC957" s="337"/>
      <c r="AYD957" s="337"/>
      <c r="AYE957" s="337"/>
      <c r="AYF957" s="337"/>
      <c r="AYG957" s="337"/>
      <c r="AYH957" s="337"/>
      <c r="AYI957" s="337"/>
      <c r="AYJ957" s="337"/>
      <c r="AYK957" s="337"/>
      <c r="AYL957" s="337"/>
      <c r="AYM957" s="337"/>
      <c r="AYN957" s="337"/>
      <c r="AYO957" s="337"/>
      <c r="AYP957" s="337"/>
      <c r="AYQ957" s="337"/>
      <c r="AYR957" s="337"/>
      <c r="AYS957" s="337"/>
      <c r="AYT957" s="337"/>
      <c r="AYU957" s="337"/>
      <c r="AYV957" s="337"/>
      <c r="AYW957" s="337"/>
      <c r="AYX957" s="337"/>
      <c r="AYY957" s="337"/>
      <c r="AYZ957" s="337"/>
      <c r="AZA957" s="337"/>
      <c r="AZB957" s="337"/>
      <c r="AZC957" s="337"/>
      <c r="AZD957" s="337"/>
      <c r="AZE957" s="337"/>
      <c r="AZF957" s="337"/>
      <c r="AZG957" s="337"/>
      <c r="AZH957" s="337"/>
      <c r="AZI957" s="337"/>
      <c r="AZJ957" s="337"/>
      <c r="AZK957" s="337"/>
      <c r="AZL957" s="337"/>
      <c r="AZM957" s="337"/>
      <c r="AZN957" s="337"/>
      <c r="AZO957" s="337"/>
      <c r="AZP957" s="337"/>
      <c r="AZQ957" s="337"/>
      <c r="AZR957" s="337"/>
      <c r="AZS957" s="337"/>
      <c r="AZT957" s="337"/>
      <c r="AZU957" s="337"/>
      <c r="AZV957" s="337"/>
      <c r="AZW957" s="337"/>
      <c r="AZX957" s="337"/>
      <c r="AZY957" s="337"/>
      <c r="AZZ957" s="337"/>
      <c r="BAA957" s="337"/>
      <c r="BAB957" s="337"/>
      <c r="BAC957" s="337"/>
      <c r="BAD957" s="337"/>
      <c r="BAE957" s="337"/>
      <c r="BAF957" s="337"/>
      <c r="BAG957" s="337"/>
      <c r="BAH957" s="337"/>
      <c r="BAI957" s="337"/>
      <c r="BAJ957" s="337"/>
      <c r="BAK957" s="337"/>
      <c r="BAL957" s="337"/>
      <c r="BAM957" s="337"/>
      <c r="BAN957" s="337"/>
      <c r="BAO957" s="337"/>
      <c r="BAP957" s="337"/>
      <c r="BAQ957" s="337"/>
      <c r="BAR957" s="337"/>
      <c r="BAS957" s="337"/>
      <c r="BAT957" s="337"/>
      <c r="BAU957" s="337"/>
      <c r="BAV957" s="337"/>
      <c r="BAW957" s="337"/>
      <c r="BAX957" s="337"/>
      <c r="BAY957" s="337"/>
      <c r="BAZ957" s="337"/>
      <c r="BBA957" s="337"/>
      <c r="BBB957" s="337"/>
      <c r="BBC957" s="337"/>
      <c r="BBD957" s="337"/>
      <c r="BBE957" s="337"/>
      <c r="BBF957" s="337"/>
      <c r="BBG957" s="337"/>
      <c r="BBH957" s="337"/>
      <c r="BBI957" s="337"/>
      <c r="BBJ957" s="337"/>
      <c r="BBK957" s="337"/>
      <c r="BBL957" s="337"/>
      <c r="BBM957" s="337"/>
      <c r="BBN957" s="337"/>
      <c r="BBO957" s="337"/>
      <c r="BBP957" s="337"/>
      <c r="BBQ957" s="337"/>
      <c r="BBR957" s="337"/>
      <c r="BBS957" s="337"/>
      <c r="BBT957" s="337"/>
      <c r="BBU957" s="337"/>
      <c r="BBV957" s="337"/>
      <c r="BBW957" s="337"/>
      <c r="BBX957" s="337"/>
      <c r="BBY957" s="337"/>
      <c r="BBZ957" s="337"/>
      <c r="BCA957" s="337"/>
      <c r="BCB957" s="337"/>
      <c r="BCC957" s="337"/>
      <c r="BCD957" s="337"/>
      <c r="BCE957" s="337"/>
      <c r="BCF957" s="337"/>
      <c r="BCG957" s="337"/>
      <c r="BCH957" s="337"/>
      <c r="BCI957" s="337"/>
      <c r="BCJ957" s="337"/>
      <c r="BCK957" s="337"/>
      <c r="BCL957" s="337"/>
      <c r="BCM957" s="337"/>
      <c r="BCN957" s="337"/>
      <c r="BCO957" s="337"/>
      <c r="BCP957" s="337"/>
      <c r="BCQ957" s="337"/>
      <c r="BCR957" s="337"/>
      <c r="BCS957" s="337"/>
      <c r="BCT957" s="337"/>
      <c r="BCU957" s="337"/>
      <c r="BCV957" s="337"/>
      <c r="BCW957" s="337"/>
      <c r="BCX957" s="337"/>
      <c r="BCY957" s="337"/>
      <c r="BCZ957" s="337"/>
      <c r="BDA957" s="337"/>
      <c r="BDB957" s="337"/>
      <c r="BDC957" s="337"/>
      <c r="BDD957" s="337"/>
      <c r="BDE957" s="337"/>
      <c r="BDF957" s="337"/>
      <c r="BDG957" s="337"/>
      <c r="BDH957" s="337"/>
      <c r="BDI957" s="337"/>
      <c r="BDJ957" s="337"/>
      <c r="BDK957" s="337"/>
      <c r="BDL957" s="337"/>
      <c r="BDM957" s="337"/>
      <c r="BDN957" s="337"/>
      <c r="BDO957" s="337"/>
      <c r="BDP957" s="337"/>
      <c r="BDQ957" s="337"/>
      <c r="BDR957" s="337"/>
      <c r="BDS957" s="337"/>
      <c r="BDT957" s="337"/>
      <c r="BDU957" s="337"/>
      <c r="BDV957" s="337"/>
      <c r="BDW957" s="337"/>
      <c r="BDX957" s="337"/>
      <c r="BDY957" s="337"/>
      <c r="BDZ957" s="337"/>
      <c r="BEA957" s="337"/>
      <c r="BEB957" s="337"/>
      <c r="BEC957" s="337"/>
      <c r="BED957" s="337"/>
      <c r="BEE957" s="337"/>
      <c r="BEF957" s="337"/>
      <c r="BEG957" s="337"/>
      <c r="BEH957" s="337"/>
      <c r="BEI957" s="337"/>
      <c r="BEJ957" s="337"/>
      <c r="BEK957" s="337"/>
      <c r="BEL957" s="337"/>
      <c r="BEM957" s="337"/>
      <c r="BEN957" s="337"/>
      <c r="BEO957" s="337"/>
      <c r="BEP957" s="337"/>
      <c r="BEQ957" s="337"/>
      <c r="BER957" s="337"/>
      <c r="BES957" s="337"/>
      <c r="BET957" s="337"/>
      <c r="BEU957" s="337"/>
      <c r="BEV957" s="337"/>
      <c r="BEW957" s="337"/>
      <c r="BEX957" s="337"/>
      <c r="BEY957" s="337"/>
      <c r="BEZ957" s="337"/>
      <c r="BFA957" s="337"/>
      <c r="BFB957" s="337"/>
      <c r="BFC957" s="337"/>
      <c r="BFD957" s="337"/>
      <c r="BFE957" s="337"/>
      <c r="BFF957" s="337"/>
      <c r="BFG957" s="337"/>
      <c r="BFH957" s="337"/>
      <c r="BFI957" s="337"/>
      <c r="BFJ957" s="337"/>
      <c r="BFK957" s="337"/>
      <c r="BFL957" s="337"/>
      <c r="BFM957" s="337"/>
      <c r="BFN957" s="337"/>
      <c r="BFO957" s="337"/>
      <c r="BFP957" s="337"/>
      <c r="BFQ957" s="337"/>
      <c r="BFR957" s="337"/>
      <c r="BFS957" s="337"/>
      <c r="BFT957" s="337"/>
      <c r="BFU957" s="337"/>
      <c r="BFV957" s="337"/>
      <c r="BFW957" s="337"/>
      <c r="BFX957" s="337"/>
      <c r="BFY957" s="337"/>
      <c r="BFZ957" s="337"/>
      <c r="BGA957" s="337"/>
      <c r="BGB957" s="337"/>
      <c r="BGC957" s="337"/>
      <c r="BGD957" s="337"/>
      <c r="BGE957" s="337"/>
      <c r="BGF957" s="337"/>
      <c r="BGG957" s="337"/>
      <c r="BGH957" s="337"/>
      <c r="BGI957" s="337"/>
      <c r="BGJ957" s="337"/>
      <c r="BGK957" s="337"/>
      <c r="BGL957" s="337"/>
      <c r="BGM957" s="337"/>
      <c r="BGN957" s="337"/>
      <c r="BGO957" s="337"/>
      <c r="BGP957" s="337"/>
      <c r="BGQ957" s="337"/>
      <c r="BGR957" s="337"/>
      <c r="BGS957" s="337"/>
      <c r="BGT957" s="337"/>
      <c r="BGU957" s="337"/>
      <c r="BGV957" s="337"/>
      <c r="BGW957" s="337"/>
      <c r="BGX957" s="337"/>
      <c r="BGY957" s="337"/>
      <c r="BGZ957" s="337"/>
      <c r="BHA957" s="337"/>
      <c r="BHB957" s="337"/>
      <c r="BHC957" s="337"/>
      <c r="BHD957" s="337"/>
      <c r="BHE957" s="337"/>
      <c r="BHF957" s="337"/>
      <c r="BHG957" s="337"/>
      <c r="BHH957" s="337"/>
      <c r="BHI957" s="337"/>
      <c r="BHJ957" s="337"/>
      <c r="BHK957" s="337"/>
      <c r="BHL957" s="337"/>
      <c r="BHM957" s="337"/>
      <c r="BHN957" s="337"/>
      <c r="BHO957" s="337"/>
      <c r="BHP957" s="337"/>
      <c r="BHQ957" s="337"/>
      <c r="BHR957" s="337"/>
      <c r="BHS957" s="337"/>
      <c r="BHT957" s="337"/>
      <c r="BHU957" s="337"/>
      <c r="BHV957" s="337"/>
      <c r="BHW957" s="337"/>
      <c r="BHX957" s="337"/>
      <c r="BHY957" s="337"/>
      <c r="BHZ957" s="337"/>
      <c r="BIA957" s="337"/>
      <c r="BIB957" s="337"/>
      <c r="BIC957" s="337"/>
      <c r="BID957" s="337"/>
      <c r="BIE957" s="337"/>
      <c r="BIF957" s="337"/>
      <c r="BIG957" s="337"/>
      <c r="BIH957" s="337"/>
      <c r="BII957" s="337"/>
      <c r="BIJ957" s="337"/>
      <c r="BIK957" s="337"/>
      <c r="BIL957" s="337"/>
      <c r="BIM957" s="337"/>
      <c r="BIN957" s="337"/>
      <c r="BIO957" s="337"/>
      <c r="BIP957" s="337"/>
      <c r="BIQ957" s="337"/>
      <c r="BIR957" s="337"/>
      <c r="BIS957" s="337"/>
      <c r="BIT957" s="337"/>
      <c r="BIU957" s="337"/>
      <c r="BIV957" s="337"/>
      <c r="BIW957" s="337"/>
      <c r="BIX957" s="337"/>
      <c r="BIY957" s="337"/>
      <c r="BIZ957" s="337"/>
      <c r="BJA957" s="337"/>
      <c r="BJB957" s="337"/>
      <c r="BJC957" s="337"/>
      <c r="BJD957" s="337"/>
      <c r="BJE957" s="337"/>
      <c r="BJF957" s="337"/>
      <c r="BJG957" s="337"/>
      <c r="BJH957" s="337"/>
      <c r="BJI957" s="337"/>
      <c r="BJJ957" s="337"/>
      <c r="BJK957" s="337"/>
      <c r="BJL957" s="337"/>
      <c r="BJM957" s="337"/>
      <c r="BJN957" s="337"/>
      <c r="BJO957" s="337"/>
      <c r="BJP957" s="337"/>
      <c r="BJQ957" s="337"/>
      <c r="BJR957" s="337"/>
      <c r="BJS957" s="337"/>
      <c r="BJT957" s="337"/>
      <c r="BJU957" s="337"/>
      <c r="BJV957" s="337"/>
      <c r="BJW957" s="337"/>
      <c r="BJX957" s="337"/>
      <c r="BJY957" s="337"/>
      <c r="BJZ957" s="337"/>
      <c r="BKA957" s="337"/>
      <c r="BKB957" s="337"/>
      <c r="BKC957" s="337"/>
      <c r="BKD957" s="337"/>
      <c r="BKE957" s="337"/>
      <c r="BKF957" s="337"/>
      <c r="BKG957" s="337"/>
      <c r="BKH957" s="337"/>
      <c r="BKI957" s="337"/>
      <c r="BKJ957" s="337"/>
      <c r="BKK957" s="337"/>
      <c r="BKL957" s="337"/>
      <c r="BKM957" s="337"/>
      <c r="BKN957" s="337"/>
      <c r="BKO957" s="337"/>
      <c r="BKP957" s="337"/>
      <c r="BKQ957" s="337"/>
      <c r="BKR957" s="337"/>
      <c r="BKS957" s="337"/>
      <c r="BKT957" s="337"/>
      <c r="BKU957" s="337"/>
      <c r="BKV957" s="337"/>
      <c r="BKW957" s="337"/>
      <c r="BKX957" s="337"/>
      <c r="BKY957" s="337"/>
      <c r="BKZ957" s="337"/>
      <c r="BLA957" s="337"/>
      <c r="BLB957" s="337"/>
      <c r="BLC957" s="337"/>
      <c r="BLD957" s="337"/>
      <c r="BLE957" s="337"/>
      <c r="BLF957" s="337"/>
      <c r="BLG957" s="337"/>
      <c r="BLH957" s="337"/>
      <c r="BLI957" s="337"/>
      <c r="BLJ957" s="337"/>
      <c r="BLK957" s="337"/>
      <c r="BLL957" s="337"/>
      <c r="BLM957" s="337"/>
      <c r="BLN957" s="337"/>
      <c r="BLO957" s="337"/>
      <c r="BLP957" s="337"/>
      <c r="BLQ957" s="337"/>
      <c r="BLR957" s="337"/>
      <c r="BLS957" s="337"/>
      <c r="BLT957" s="337"/>
      <c r="BLU957" s="337"/>
      <c r="BLV957" s="337"/>
      <c r="BLW957" s="337"/>
      <c r="BLX957" s="337"/>
      <c r="BLY957" s="337"/>
      <c r="BLZ957" s="337"/>
      <c r="BMA957" s="337"/>
      <c r="BMB957" s="337"/>
      <c r="BMC957" s="337"/>
      <c r="BMD957" s="337"/>
      <c r="BME957" s="337"/>
      <c r="BMF957" s="337"/>
      <c r="BMG957" s="337"/>
      <c r="BMH957" s="337"/>
      <c r="BMI957" s="337"/>
      <c r="BMJ957" s="337"/>
      <c r="BMK957" s="337"/>
      <c r="BML957" s="337"/>
      <c r="BMM957" s="337"/>
      <c r="BMN957" s="337"/>
      <c r="BMO957" s="337"/>
      <c r="BMP957" s="337"/>
      <c r="BMQ957" s="337"/>
      <c r="BMR957" s="337"/>
      <c r="BMS957" s="337"/>
      <c r="BMT957" s="337"/>
      <c r="BMU957" s="337"/>
      <c r="BMV957" s="337"/>
      <c r="BMW957" s="337"/>
      <c r="BMX957" s="337"/>
      <c r="BMY957" s="337"/>
      <c r="BMZ957" s="337"/>
      <c r="BNA957" s="337"/>
      <c r="BNB957" s="337"/>
      <c r="BNC957" s="337"/>
      <c r="BND957" s="337"/>
      <c r="BNE957" s="337"/>
      <c r="BNF957" s="337"/>
      <c r="BNG957" s="337"/>
      <c r="BNH957" s="337"/>
      <c r="BNI957" s="337"/>
      <c r="BNJ957" s="337"/>
      <c r="BNK957" s="337"/>
      <c r="BNL957" s="337"/>
      <c r="BNM957" s="337"/>
      <c r="BNN957" s="337"/>
      <c r="BNO957" s="337"/>
      <c r="BNP957" s="337"/>
      <c r="BNQ957" s="337"/>
      <c r="BNR957" s="337"/>
      <c r="BNS957" s="337"/>
      <c r="BNT957" s="337"/>
      <c r="BNU957" s="337"/>
      <c r="BNV957" s="337"/>
      <c r="BNW957" s="337"/>
      <c r="BNX957" s="337"/>
      <c r="BNY957" s="337"/>
      <c r="BNZ957" s="337"/>
      <c r="BOA957" s="337"/>
      <c r="BOB957" s="337"/>
      <c r="BOC957" s="337"/>
      <c r="BOD957" s="337"/>
      <c r="BOE957" s="337"/>
      <c r="BOF957" s="337"/>
      <c r="BOG957" s="337"/>
      <c r="BOH957" s="337"/>
      <c r="BOI957" s="337"/>
      <c r="BOJ957" s="337"/>
      <c r="BOK957" s="337"/>
      <c r="BOL957" s="337"/>
      <c r="BOM957" s="337"/>
      <c r="BON957" s="337"/>
      <c r="BOO957" s="337"/>
      <c r="BOP957" s="337"/>
      <c r="BOQ957" s="337"/>
      <c r="BOR957" s="337"/>
      <c r="BOS957" s="337"/>
      <c r="BOT957" s="337"/>
      <c r="BOU957" s="337"/>
      <c r="BOV957" s="337"/>
      <c r="BOW957" s="337"/>
      <c r="BOX957" s="337"/>
      <c r="BOY957" s="337"/>
      <c r="BOZ957" s="337"/>
      <c r="BPA957" s="337"/>
      <c r="BPB957" s="337"/>
      <c r="BPC957" s="337"/>
      <c r="BPD957" s="337"/>
      <c r="BPE957" s="337"/>
      <c r="BPF957" s="337"/>
      <c r="BPG957" s="337"/>
      <c r="BPH957" s="337"/>
      <c r="BPI957" s="337"/>
      <c r="BPJ957" s="337"/>
      <c r="BPK957" s="337"/>
      <c r="BPL957" s="337"/>
      <c r="BPM957" s="337"/>
      <c r="BPN957" s="337"/>
      <c r="BPO957" s="337"/>
      <c r="BPP957" s="337"/>
      <c r="BPQ957" s="337"/>
      <c r="BPR957" s="337"/>
      <c r="BPS957" s="337"/>
      <c r="BPT957" s="337"/>
      <c r="BPU957" s="337"/>
      <c r="BPV957" s="337"/>
      <c r="BPW957" s="337"/>
      <c r="BPX957" s="337"/>
      <c r="BPY957" s="337"/>
      <c r="BPZ957" s="337"/>
      <c r="BQA957" s="337"/>
      <c r="BQB957" s="337"/>
      <c r="BQC957" s="337"/>
      <c r="BQD957" s="337"/>
      <c r="BQE957" s="337"/>
      <c r="BQF957" s="337"/>
      <c r="BQG957" s="337"/>
      <c r="BQH957" s="337"/>
      <c r="BQI957" s="337"/>
      <c r="BQJ957" s="337"/>
      <c r="BQK957" s="337"/>
      <c r="BQL957" s="337"/>
      <c r="BQM957" s="337"/>
      <c r="BQN957" s="337"/>
      <c r="BQO957" s="337"/>
      <c r="BQP957" s="337"/>
      <c r="BQQ957" s="337"/>
      <c r="BQR957" s="337"/>
      <c r="BQS957" s="337"/>
      <c r="BQT957" s="337"/>
      <c r="BQU957" s="337"/>
      <c r="BQV957" s="337"/>
      <c r="BQW957" s="337"/>
      <c r="BQX957" s="337"/>
      <c r="BQY957" s="337"/>
      <c r="BQZ957" s="337"/>
      <c r="BRA957" s="337"/>
      <c r="BRB957" s="337"/>
      <c r="BRC957" s="337"/>
      <c r="BRD957" s="337"/>
      <c r="BRE957" s="337"/>
      <c r="BRF957" s="337"/>
      <c r="BRG957" s="337"/>
      <c r="BRH957" s="337"/>
      <c r="BRI957" s="337"/>
      <c r="BRJ957" s="337"/>
      <c r="BRK957" s="337"/>
      <c r="BRL957" s="337"/>
      <c r="BRM957" s="337"/>
      <c r="BRN957" s="337"/>
      <c r="BRO957" s="337"/>
      <c r="BRP957" s="337"/>
      <c r="BRQ957" s="337"/>
      <c r="BRR957" s="337"/>
      <c r="BRS957" s="337"/>
      <c r="BRT957" s="337"/>
      <c r="BRU957" s="337"/>
      <c r="BRV957" s="337"/>
      <c r="BRW957" s="337"/>
      <c r="BRX957" s="337"/>
      <c r="BRY957" s="337"/>
      <c r="BRZ957" s="337"/>
      <c r="BSA957" s="337"/>
      <c r="BSB957" s="337"/>
      <c r="BSC957" s="337"/>
      <c r="BSD957" s="337"/>
      <c r="BSE957" s="337"/>
      <c r="BSF957" s="337"/>
      <c r="BSG957" s="337"/>
      <c r="BSH957" s="337"/>
      <c r="BSI957" s="337"/>
      <c r="BSJ957" s="337"/>
      <c r="BSK957" s="337"/>
      <c r="BSL957" s="337"/>
      <c r="BSM957" s="337"/>
      <c r="BSN957" s="337"/>
      <c r="BSO957" s="337"/>
      <c r="BSP957" s="337"/>
      <c r="BSQ957" s="337"/>
      <c r="BSR957" s="337"/>
      <c r="BSS957" s="337"/>
      <c r="BST957" s="337"/>
      <c r="BSU957" s="337"/>
      <c r="BSV957" s="337"/>
      <c r="BSW957" s="337"/>
      <c r="BSX957" s="337"/>
      <c r="BSY957" s="337"/>
      <c r="BSZ957" s="337"/>
      <c r="BTA957" s="337"/>
      <c r="BTB957" s="337"/>
      <c r="BTC957" s="337"/>
      <c r="BTD957" s="337"/>
      <c r="BTE957" s="337"/>
      <c r="BTF957" s="337"/>
      <c r="BTG957" s="337"/>
      <c r="BTH957" s="337"/>
      <c r="BTI957" s="337"/>
      <c r="BTJ957" s="337"/>
      <c r="BTK957" s="337"/>
      <c r="BTL957" s="337"/>
      <c r="BTM957" s="337"/>
      <c r="BTN957" s="337"/>
      <c r="BTO957" s="337"/>
      <c r="BTP957" s="337"/>
      <c r="BTQ957" s="337"/>
      <c r="BTR957" s="337"/>
      <c r="BTS957" s="337"/>
      <c r="BTT957" s="337"/>
      <c r="BTU957" s="337"/>
      <c r="BTV957" s="337"/>
      <c r="BTW957" s="337"/>
      <c r="BTX957" s="337"/>
      <c r="BTY957" s="337"/>
      <c r="BTZ957" s="337"/>
      <c r="BUA957" s="337"/>
      <c r="BUB957" s="337"/>
      <c r="BUC957" s="337"/>
      <c r="BUD957" s="337"/>
      <c r="BUE957" s="337"/>
      <c r="BUF957" s="337"/>
      <c r="BUG957" s="337"/>
      <c r="BUH957" s="337"/>
      <c r="BUI957" s="337"/>
      <c r="BUJ957" s="337"/>
      <c r="BUK957" s="337"/>
      <c r="BUL957" s="337"/>
      <c r="BUM957" s="337"/>
      <c r="BUN957" s="337"/>
      <c r="BUO957" s="337"/>
      <c r="BUP957" s="337"/>
      <c r="BUQ957" s="337"/>
      <c r="BUR957" s="337"/>
      <c r="BUS957" s="337"/>
      <c r="BUT957" s="337"/>
      <c r="BUU957" s="337"/>
      <c r="BUV957" s="337"/>
      <c r="BUW957" s="337"/>
      <c r="BUX957" s="337"/>
      <c r="BUY957" s="337"/>
      <c r="BUZ957" s="337"/>
      <c r="BVA957" s="337"/>
      <c r="BVB957" s="337"/>
      <c r="BVC957" s="337"/>
      <c r="BVD957" s="337"/>
      <c r="BVE957" s="337"/>
      <c r="BVF957" s="337"/>
      <c r="BVG957" s="337"/>
      <c r="BVH957" s="337"/>
      <c r="BVI957" s="337"/>
      <c r="BVJ957" s="337"/>
      <c r="BVK957" s="337"/>
      <c r="BVL957" s="337"/>
      <c r="BVM957" s="337"/>
      <c r="BVN957" s="337"/>
      <c r="BVO957" s="337"/>
      <c r="BVP957" s="337"/>
      <c r="BVQ957" s="337"/>
      <c r="BVR957" s="337"/>
      <c r="BVS957" s="337"/>
      <c r="BVT957" s="337"/>
      <c r="BVU957" s="337"/>
      <c r="BVV957" s="337"/>
      <c r="BVW957" s="337"/>
      <c r="BVX957" s="337"/>
      <c r="BVY957" s="337"/>
      <c r="BVZ957" s="337"/>
      <c r="BWA957" s="337"/>
      <c r="BWB957" s="337"/>
      <c r="BWC957" s="337"/>
      <c r="BWD957" s="337"/>
      <c r="BWE957" s="337"/>
      <c r="BWF957" s="337"/>
      <c r="BWG957" s="337"/>
      <c r="BWH957" s="337"/>
      <c r="BWI957" s="337"/>
      <c r="BWJ957" s="337"/>
      <c r="BWK957" s="337"/>
      <c r="BWL957" s="337"/>
      <c r="BWM957" s="337"/>
      <c r="BWN957" s="337"/>
      <c r="BWO957" s="337"/>
      <c r="BWP957" s="337"/>
      <c r="BWQ957" s="337"/>
      <c r="BWR957" s="337"/>
      <c r="BWS957" s="337"/>
      <c r="BWT957" s="337"/>
      <c r="BWU957" s="337"/>
      <c r="BWV957" s="337"/>
      <c r="BWW957" s="337"/>
      <c r="BWX957" s="337"/>
      <c r="BWY957" s="337"/>
      <c r="BWZ957" s="337"/>
      <c r="BXA957" s="337"/>
      <c r="BXB957" s="337"/>
      <c r="BXC957" s="337"/>
      <c r="BXD957" s="337"/>
      <c r="BXE957" s="337"/>
      <c r="BXF957" s="337"/>
      <c r="BXG957" s="337"/>
      <c r="BXH957" s="337"/>
      <c r="BXI957" s="337"/>
      <c r="BXJ957" s="337"/>
      <c r="BXK957" s="337"/>
      <c r="BXL957" s="337"/>
      <c r="BXM957" s="337"/>
      <c r="BXN957" s="337"/>
      <c r="BXO957" s="337"/>
      <c r="BXP957" s="337"/>
      <c r="BXQ957" s="337"/>
      <c r="BXR957" s="337"/>
      <c r="BXS957" s="337"/>
      <c r="BXT957" s="337"/>
      <c r="BXU957" s="337"/>
      <c r="BXV957" s="337"/>
      <c r="BXW957" s="337"/>
      <c r="BXX957" s="337"/>
      <c r="BXY957" s="337"/>
      <c r="BXZ957" s="337"/>
      <c r="BYA957" s="337"/>
      <c r="BYB957" s="337"/>
      <c r="BYC957" s="337"/>
      <c r="BYD957" s="337"/>
      <c r="BYE957" s="337"/>
      <c r="BYF957" s="337"/>
      <c r="BYG957" s="337"/>
      <c r="BYH957" s="337"/>
      <c r="BYI957" s="337"/>
      <c r="BYJ957" s="337"/>
      <c r="BYK957" s="337"/>
      <c r="BYL957" s="337"/>
      <c r="BYM957" s="337"/>
      <c r="BYN957" s="337"/>
      <c r="BYO957" s="337"/>
      <c r="BYP957" s="337"/>
      <c r="BYQ957" s="337"/>
      <c r="BYR957" s="337"/>
      <c r="BYS957" s="337"/>
      <c r="BYT957" s="337"/>
      <c r="BYU957" s="337"/>
      <c r="BYV957" s="337"/>
      <c r="BYW957" s="337"/>
      <c r="BYX957" s="337"/>
      <c r="BYY957" s="337"/>
      <c r="BYZ957" s="337"/>
      <c r="BZA957" s="337"/>
      <c r="BZB957" s="337"/>
      <c r="BZC957" s="337"/>
      <c r="BZD957" s="337"/>
      <c r="BZE957" s="337"/>
      <c r="BZF957" s="337"/>
      <c r="BZG957" s="337"/>
      <c r="BZH957" s="337"/>
      <c r="BZI957" s="337"/>
      <c r="BZJ957" s="337"/>
      <c r="BZK957" s="337"/>
      <c r="BZL957" s="337"/>
      <c r="BZM957" s="337"/>
      <c r="BZN957" s="337"/>
      <c r="BZO957" s="337"/>
      <c r="BZP957" s="337"/>
      <c r="BZQ957" s="337"/>
      <c r="BZR957" s="337"/>
      <c r="BZS957" s="337"/>
      <c r="BZT957" s="337"/>
      <c r="BZU957" s="337"/>
      <c r="BZV957" s="337"/>
      <c r="BZW957" s="337"/>
      <c r="BZX957" s="337"/>
      <c r="BZY957" s="337"/>
      <c r="BZZ957" s="337"/>
      <c r="CAA957" s="337"/>
      <c r="CAB957" s="337"/>
      <c r="CAC957" s="337"/>
      <c r="CAD957" s="337"/>
      <c r="CAE957" s="337"/>
      <c r="CAF957" s="337"/>
      <c r="CAG957" s="337"/>
      <c r="CAH957" s="337"/>
      <c r="CAI957" s="337"/>
      <c r="CAJ957" s="337"/>
      <c r="CAK957" s="337"/>
      <c r="CAL957" s="337"/>
      <c r="CAM957" s="337"/>
      <c r="CAN957" s="337"/>
      <c r="CAO957" s="337"/>
      <c r="CAP957" s="337"/>
      <c r="CAQ957" s="337"/>
      <c r="CAR957" s="337"/>
      <c r="CAS957" s="337"/>
      <c r="CAT957" s="337"/>
      <c r="CAU957" s="337"/>
      <c r="CAV957" s="337"/>
      <c r="CAW957" s="337"/>
      <c r="CAX957" s="337"/>
      <c r="CAY957" s="337"/>
      <c r="CAZ957" s="337"/>
      <c r="CBA957" s="337"/>
      <c r="CBB957" s="337"/>
      <c r="CBC957" s="337"/>
      <c r="CBD957" s="337"/>
      <c r="CBE957" s="337"/>
      <c r="CBF957" s="337"/>
      <c r="CBG957" s="337"/>
      <c r="CBH957" s="337"/>
      <c r="CBI957" s="337"/>
      <c r="CBJ957" s="337"/>
      <c r="CBK957" s="337"/>
      <c r="CBL957" s="337"/>
      <c r="CBM957" s="337"/>
      <c r="CBN957" s="337"/>
      <c r="CBO957" s="337"/>
      <c r="CBP957" s="337"/>
      <c r="CBQ957" s="337"/>
      <c r="CBR957" s="337"/>
      <c r="CBS957" s="337"/>
      <c r="CBT957" s="337"/>
      <c r="CBU957" s="337"/>
      <c r="CBV957" s="337"/>
      <c r="CBW957" s="337"/>
      <c r="CBX957" s="337"/>
      <c r="CBY957" s="337"/>
      <c r="CBZ957" s="337"/>
      <c r="CCA957" s="337"/>
      <c r="CCB957" s="337"/>
      <c r="CCC957" s="337"/>
      <c r="CCD957" s="337"/>
      <c r="CCE957" s="337"/>
      <c r="CCF957" s="337"/>
      <c r="CCG957" s="337"/>
      <c r="CCH957" s="337"/>
      <c r="CCI957" s="337"/>
      <c r="CCJ957" s="337"/>
      <c r="CCK957" s="337"/>
      <c r="CCL957" s="337"/>
      <c r="CCM957" s="337"/>
      <c r="CCN957" s="337"/>
      <c r="CCO957" s="337"/>
      <c r="CCP957" s="337"/>
      <c r="CCQ957" s="337"/>
      <c r="CCR957" s="337"/>
      <c r="CCS957" s="337"/>
      <c r="CCT957" s="337"/>
      <c r="CCU957" s="337"/>
      <c r="CCV957" s="337"/>
      <c r="CCW957" s="337"/>
      <c r="CCX957" s="337"/>
      <c r="CCY957" s="337"/>
      <c r="CCZ957" s="337"/>
      <c r="CDA957" s="337"/>
      <c r="CDB957" s="337"/>
      <c r="CDC957" s="337"/>
      <c r="CDD957" s="337"/>
      <c r="CDE957" s="337"/>
      <c r="CDF957" s="337"/>
      <c r="CDG957" s="337"/>
      <c r="CDH957" s="337"/>
      <c r="CDI957" s="337"/>
      <c r="CDJ957" s="337"/>
      <c r="CDK957" s="337"/>
      <c r="CDL957" s="337"/>
      <c r="CDM957" s="337"/>
      <c r="CDN957" s="337"/>
      <c r="CDO957" s="337"/>
      <c r="CDP957" s="337"/>
      <c r="CDQ957" s="337"/>
      <c r="CDR957" s="337"/>
      <c r="CDS957" s="337"/>
      <c r="CDT957" s="337"/>
      <c r="CDU957" s="337"/>
      <c r="CDV957" s="337"/>
      <c r="CDW957" s="337"/>
      <c r="CDX957" s="337"/>
      <c r="CDY957" s="337"/>
      <c r="CDZ957" s="337"/>
      <c r="CEA957" s="337"/>
      <c r="CEB957" s="337"/>
      <c r="CEC957" s="337"/>
      <c r="CED957" s="337"/>
      <c r="CEE957" s="337"/>
      <c r="CEF957" s="337"/>
      <c r="CEG957" s="337"/>
      <c r="CEH957" s="337"/>
      <c r="CEI957" s="337"/>
      <c r="CEJ957" s="337"/>
      <c r="CEK957" s="337"/>
      <c r="CEL957" s="337"/>
      <c r="CEM957" s="337"/>
      <c r="CEN957" s="337"/>
      <c r="CEO957" s="337"/>
      <c r="CEP957" s="337"/>
      <c r="CEQ957" s="337"/>
      <c r="CER957" s="337"/>
      <c r="CES957" s="337"/>
      <c r="CET957" s="337"/>
      <c r="CEU957" s="337"/>
      <c r="CEV957" s="337"/>
      <c r="CEW957" s="337"/>
      <c r="CEX957" s="337"/>
      <c r="CEY957" s="337"/>
      <c r="CEZ957" s="337"/>
      <c r="CFA957" s="337"/>
      <c r="CFB957" s="337"/>
      <c r="CFC957" s="337"/>
      <c r="CFD957" s="337"/>
      <c r="CFE957" s="337"/>
      <c r="CFF957" s="337"/>
      <c r="CFG957" s="337"/>
      <c r="CFH957" s="337"/>
      <c r="CFI957" s="337"/>
      <c r="CFJ957" s="337"/>
      <c r="CFK957" s="337"/>
      <c r="CFL957" s="337"/>
      <c r="CFM957" s="337"/>
      <c r="CFN957" s="337"/>
      <c r="CFO957" s="337"/>
      <c r="CFP957" s="337"/>
      <c r="CFQ957" s="337"/>
      <c r="CFR957" s="337"/>
      <c r="CFS957" s="337"/>
      <c r="CFT957" s="337"/>
      <c r="CFU957" s="337"/>
      <c r="CFV957" s="337"/>
      <c r="CFW957" s="337"/>
      <c r="CFX957" s="337"/>
      <c r="CFY957" s="337"/>
      <c r="CFZ957" s="337"/>
      <c r="CGA957" s="337"/>
      <c r="CGB957" s="337"/>
      <c r="CGC957" s="337"/>
      <c r="CGD957" s="337"/>
      <c r="CGE957" s="337"/>
      <c r="CGF957" s="337"/>
      <c r="CGG957" s="337"/>
      <c r="CGH957" s="337"/>
      <c r="CGI957" s="337"/>
      <c r="CGJ957" s="337"/>
      <c r="CGK957" s="337"/>
      <c r="CGL957" s="337"/>
      <c r="CGM957" s="337"/>
      <c r="CGN957" s="337"/>
      <c r="CGO957" s="337"/>
      <c r="CGP957" s="337"/>
      <c r="CGQ957" s="337"/>
      <c r="CGR957" s="337"/>
      <c r="CGS957" s="337"/>
      <c r="CGT957" s="337"/>
      <c r="CGU957" s="337"/>
      <c r="CGV957" s="337"/>
      <c r="CGW957" s="337"/>
      <c r="CGX957" s="337"/>
      <c r="CGY957" s="337"/>
      <c r="CGZ957" s="337"/>
      <c r="CHA957" s="337"/>
      <c r="CHB957" s="337"/>
      <c r="CHC957" s="337"/>
      <c r="CHD957" s="337"/>
      <c r="CHE957" s="337"/>
      <c r="CHF957" s="337"/>
      <c r="CHG957" s="337"/>
      <c r="CHH957" s="337"/>
      <c r="CHI957" s="337"/>
      <c r="CHJ957" s="337"/>
      <c r="CHK957" s="337"/>
      <c r="CHL957" s="337"/>
      <c r="CHM957" s="337"/>
      <c r="CHN957" s="337"/>
      <c r="CHO957" s="337"/>
      <c r="CHP957" s="337"/>
      <c r="CHQ957" s="337"/>
      <c r="CHR957" s="337"/>
      <c r="CHS957" s="337"/>
      <c r="CHT957" s="337"/>
      <c r="CHU957" s="337"/>
      <c r="CHV957" s="337"/>
      <c r="CHW957" s="337"/>
      <c r="CHX957" s="337"/>
      <c r="CHY957" s="337"/>
      <c r="CHZ957" s="337"/>
      <c r="CIA957" s="337"/>
      <c r="CIB957" s="337"/>
      <c r="CIC957" s="337"/>
      <c r="CID957" s="337"/>
      <c r="CIE957" s="337"/>
      <c r="CIF957" s="337"/>
      <c r="CIG957" s="337"/>
      <c r="CIH957" s="337"/>
      <c r="CII957" s="337"/>
      <c r="CIJ957" s="337"/>
      <c r="CIK957" s="337"/>
      <c r="CIL957" s="337"/>
      <c r="CIM957" s="337"/>
      <c r="CIN957" s="337"/>
      <c r="CIO957" s="337"/>
      <c r="CIP957" s="337"/>
      <c r="CIQ957" s="337"/>
      <c r="CIR957" s="337"/>
      <c r="CIS957" s="337"/>
      <c r="CIT957" s="337"/>
      <c r="CIU957" s="337"/>
      <c r="CIV957" s="337"/>
      <c r="CIW957" s="337"/>
      <c r="CIX957" s="337"/>
      <c r="CIY957" s="337"/>
      <c r="CIZ957" s="337"/>
      <c r="CJA957" s="337"/>
      <c r="CJB957" s="337"/>
      <c r="CJC957" s="337"/>
      <c r="CJD957" s="337"/>
      <c r="CJE957" s="337"/>
      <c r="CJF957" s="337"/>
      <c r="CJG957" s="337"/>
      <c r="CJH957" s="337"/>
      <c r="CJI957" s="337"/>
      <c r="CJJ957" s="337"/>
      <c r="CJK957" s="337"/>
      <c r="CJL957" s="337"/>
      <c r="CJM957" s="337"/>
      <c r="CJN957" s="337"/>
      <c r="CJO957" s="337"/>
      <c r="CJP957" s="337"/>
      <c r="CJQ957" s="337"/>
      <c r="CJR957" s="337"/>
      <c r="CJS957" s="337"/>
      <c r="CJT957" s="337"/>
      <c r="CJU957" s="337"/>
      <c r="CJV957" s="337"/>
      <c r="CJW957" s="337"/>
      <c r="CJX957" s="337"/>
      <c r="CJY957" s="337"/>
      <c r="CJZ957" s="337"/>
      <c r="CKA957" s="337"/>
      <c r="CKB957" s="337"/>
      <c r="CKC957" s="337"/>
      <c r="CKD957" s="337"/>
      <c r="CKE957" s="337"/>
      <c r="CKF957" s="337"/>
      <c r="CKG957" s="337"/>
      <c r="CKH957" s="337"/>
      <c r="CKI957" s="337"/>
      <c r="CKJ957" s="337"/>
      <c r="CKK957" s="337"/>
      <c r="CKL957" s="337"/>
      <c r="CKM957" s="337"/>
      <c r="CKN957" s="337"/>
      <c r="CKO957" s="337"/>
      <c r="CKP957" s="337"/>
      <c r="CKQ957" s="337"/>
      <c r="CKR957" s="337"/>
      <c r="CKS957" s="337"/>
      <c r="CKT957" s="337"/>
      <c r="CKU957" s="337"/>
      <c r="CKV957" s="337"/>
      <c r="CKW957" s="337"/>
      <c r="CKX957" s="337"/>
      <c r="CKY957" s="337"/>
      <c r="CKZ957" s="337"/>
      <c r="CLA957" s="337"/>
      <c r="CLB957" s="337"/>
      <c r="CLC957" s="337"/>
      <c r="CLD957" s="337"/>
      <c r="CLE957" s="337"/>
      <c r="CLF957" s="337"/>
      <c r="CLG957" s="337"/>
      <c r="CLH957" s="337"/>
      <c r="CLI957" s="337"/>
      <c r="CLJ957" s="337"/>
      <c r="CLK957" s="337"/>
      <c r="CLL957" s="337"/>
      <c r="CLM957" s="337"/>
      <c r="CLN957" s="337"/>
      <c r="CLO957" s="337"/>
      <c r="CLP957" s="337"/>
      <c r="CLQ957" s="337"/>
      <c r="CLR957" s="337"/>
      <c r="CLS957" s="337"/>
      <c r="CLT957" s="337"/>
      <c r="CLU957" s="337"/>
      <c r="CLV957" s="337"/>
      <c r="CLW957" s="337"/>
      <c r="CLX957" s="337"/>
      <c r="CLY957" s="337"/>
      <c r="CLZ957" s="337"/>
      <c r="CMA957" s="337"/>
      <c r="CMB957" s="337"/>
      <c r="CMC957" s="337"/>
      <c r="CMD957" s="337"/>
      <c r="CME957" s="337"/>
      <c r="CMF957" s="337"/>
      <c r="CMG957" s="337"/>
      <c r="CMH957" s="337"/>
      <c r="CMI957" s="337"/>
      <c r="CMJ957" s="337"/>
      <c r="CMK957" s="337"/>
      <c r="CML957" s="337"/>
      <c r="CMM957" s="337"/>
      <c r="CMN957" s="337"/>
      <c r="CMO957" s="337"/>
      <c r="CMP957" s="337"/>
      <c r="CMQ957" s="337"/>
      <c r="CMR957" s="337"/>
      <c r="CMS957" s="337"/>
      <c r="CMT957" s="337"/>
      <c r="CMU957" s="337"/>
      <c r="CMV957" s="337"/>
      <c r="CMW957" s="337"/>
      <c r="CMX957" s="337"/>
      <c r="CMY957" s="337"/>
      <c r="CMZ957" s="337"/>
      <c r="CNA957" s="337"/>
      <c r="CNB957" s="337"/>
      <c r="CNC957" s="337"/>
      <c r="CND957" s="337"/>
      <c r="CNE957" s="337"/>
      <c r="CNF957" s="337"/>
      <c r="CNG957" s="337"/>
      <c r="CNH957" s="337"/>
      <c r="CNI957" s="337"/>
      <c r="CNJ957" s="337"/>
      <c r="CNK957" s="337"/>
      <c r="CNL957" s="337"/>
      <c r="CNM957" s="337"/>
      <c r="CNN957" s="337"/>
      <c r="CNO957" s="337"/>
      <c r="CNP957" s="337"/>
      <c r="CNQ957" s="337"/>
      <c r="CNR957" s="337"/>
      <c r="CNS957" s="337"/>
      <c r="CNT957" s="337"/>
      <c r="CNU957" s="337"/>
      <c r="CNV957" s="337"/>
      <c r="CNW957" s="337"/>
      <c r="CNX957" s="337"/>
      <c r="CNY957" s="337"/>
      <c r="CNZ957" s="337"/>
      <c r="COA957" s="337"/>
      <c r="COB957" s="337"/>
      <c r="COC957" s="337"/>
      <c r="COD957" s="337"/>
      <c r="COE957" s="337"/>
      <c r="COF957" s="337"/>
      <c r="COG957" s="337"/>
      <c r="COH957" s="337"/>
      <c r="COI957" s="337"/>
      <c r="COJ957" s="337"/>
      <c r="COK957" s="337"/>
      <c r="COL957" s="337"/>
      <c r="COM957" s="337"/>
      <c r="CON957" s="337"/>
      <c r="COO957" s="337"/>
      <c r="COP957" s="337"/>
      <c r="COQ957" s="337"/>
      <c r="COR957" s="337"/>
      <c r="COS957" s="337"/>
      <c r="COT957" s="337"/>
      <c r="COU957" s="337"/>
      <c r="COV957" s="337"/>
      <c r="COW957" s="337"/>
      <c r="COX957" s="337"/>
      <c r="COY957" s="337"/>
      <c r="COZ957" s="337"/>
      <c r="CPA957" s="337"/>
      <c r="CPB957" s="337"/>
      <c r="CPC957" s="337"/>
      <c r="CPD957" s="337"/>
      <c r="CPE957" s="337"/>
      <c r="CPF957" s="337"/>
      <c r="CPG957" s="337"/>
      <c r="CPH957" s="337"/>
      <c r="CPI957" s="337"/>
      <c r="CPJ957" s="337"/>
      <c r="CPK957" s="337"/>
      <c r="CPL957" s="337"/>
      <c r="CPM957" s="337"/>
      <c r="CPN957" s="337"/>
      <c r="CPO957" s="337"/>
      <c r="CPP957" s="337"/>
      <c r="CPQ957" s="337"/>
      <c r="CPR957" s="337"/>
      <c r="CPS957" s="337"/>
      <c r="CPT957" s="337"/>
      <c r="CPU957" s="337"/>
      <c r="CPV957" s="337"/>
      <c r="CPW957" s="337"/>
      <c r="CPX957" s="337"/>
      <c r="CPY957" s="337"/>
      <c r="CPZ957" s="337"/>
      <c r="CQA957" s="337"/>
      <c r="CQB957" s="337"/>
      <c r="CQC957" s="337"/>
      <c r="CQD957" s="337"/>
      <c r="CQE957" s="337"/>
      <c r="CQF957" s="337"/>
      <c r="CQG957" s="337"/>
      <c r="CQH957" s="337"/>
      <c r="CQI957" s="337"/>
      <c r="CQJ957" s="337"/>
      <c r="CQK957" s="337"/>
      <c r="CQL957" s="337"/>
      <c r="CQM957" s="337"/>
      <c r="CQN957" s="337"/>
      <c r="CQO957" s="337"/>
      <c r="CQP957" s="337"/>
      <c r="CQQ957" s="337"/>
      <c r="CQR957" s="337"/>
      <c r="CQS957" s="337"/>
      <c r="CQT957" s="337"/>
      <c r="CQU957" s="337"/>
      <c r="CQV957" s="337"/>
      <c r="CQW957" s="337"/>
      <c r="CQX957" s="337"/>
      <c r="CQY957" s="337"/>
      <c r="CQZ957" s="337"/>
      <c r="CRA957" s="337"/>
      <c r="CRB957" s="337"/>
      <c r="CRC957" s="337"/>
      <c r="CRD957" s="337"/>
      <c r="CRE957" s="337"/>
      <c r="CRF957" s="337"/>
      <c r="CRG957" s="337"/>
      <c r="CRH957" s="337"/>
      <c r="CRI957" s="337"/>
      <c r="CRJ957" s="337"/>
      <c r="CRK957" s="337"/>
      <c r="CRL957" s="337"/>
      <c r="CRM957" s="337"/>
      <c r="CRN957" s="337"/>
      <c r="CRO957" s="337"/>
      <c r="CRP957" s="337"/>
      <c r="CRQ957" s="337"/>
      <c r="CRR957" s="337"/>
      <c r="CRS957" s="337"/>
      <c r="CRT957" s="337"/>
      <c r="CRU957" s="337"/>
      <c r="CRV957" s="337"/>
      <c r="CRW957" s="337"/>
      <c r="CRX957" s="337"/>
      <c r="CRY957" s="337"/>
      <c r="CRZ957" s="337"/>
      <c r="CSA957" s="337"/>
      <c r="CSB957" s="337"/>
      <c r="CSC957" s="337"/>
      <c r="CSD957" s="337"/>
      <c r="CSE957" s="337"/>
      <c r="CSF957" s="337"/>
      <c r="CSG957" s="337"/>
      <c r="CSH957" s="337"/>
      <c r="CSI957" s="337"/>
      <c r="CSJ957" s="337"/>
      <c r="CSK957" s="337"/>
      <c r="CSL957" s="337"/>
      <c r="CSM957" s="337"/>
      <c r="CSN957" s="337"/>
      <c r="CSO957" s="337"/>
      <c r="CSP957" s="337"/>
      <c r="CSQ957" s="337"/>
      <c r="CSR957" s="337"/>
      <c r="CSS957" s="337"/>
      <c r="CST957" s="337"/>
      <c r="CSU957" s="337"/>
      <c r="CSV957" s="337"/>
      <c r="CSW957" s="337"/>
      <c r="CSX957" s="337"/>
      <c r="CSY957" s="337"/>
      <c r="CSZ957" s="337"/>
      <c r="CTA957" s="337"/>
      <c r="CTB957" s="337"/>
      <c r="CTC957" s="337"/>
      <c r="CTD957" s="337"/>
      <c r="CTE957" s="337"/>
      <c r="CTF957" s="337"/>
      <c r="CTG957" s="337"/>
      <c r="CTH957" s="337"/>
      <c r="CTI957" s="337"/>
      <c r="CTJ957" s="337"/>
      <c r="CTK957" s="337"/>
      <c r="CTL957" s="337"/>
      <c r="CTM957" s="337"/>
      <c r="CTN957" s="337"/>
      <c r="CTO957" s="337"/>
      <c r="CTP957" s="337"/>
      <c r="CTQ957" s="337"/>
      <c r="CTR957" s="337"/>
      <c r="CTS957" s="337"/>
      <c r="CTT957" s="337"/>
      <c r="CTU957" s="337"/>
      <c r="CTV957" s="337"/>
      <c r="CTW957" s="337"/>
      <c r="CTX957" s="337"/>
      <c r="CTY957" s="337"/>
      <c r="CTZ957" s="337"/>
      <c r="CUA957" s="337"/>
      <c r="CUB957" s="337"/>
      <c r="CUC957" s="337"/>
      <c r="CUD957" s="337"/>
      <c r="CUE957" s="337"/>
      <c r="CUF957" s="337"/>
      <c r="CUG957" s="337"/>
      <c r="CUH957" s="337"/>
      <c r="CUI957" s="337"/>
      <c r="CUJ957" s="337"/>
      <c r="CUK957" s="337"/>
      <c r="CUL957" s="337"/>
      <c r="CUM957" s="337"/>
      <c r="CUN957" s="337"/>
      <c r="CUO957" s="337"/>
      <c r="CUP957" s="337"/>
      <c r="CUQ957" s="337"/>
      <c r="CUR957" s="337"/>
      <c r="CUS957" s="337"/>
      <c r="CUT957" s="337"/>
      <c r="CUU957" s="337"/>
      <c r="CUV957" s="337"/>
      <c r="CUW957" s="337"/>
      <c r="CUX957" s="337"/>
      <c r="CUY957" s="337"/>
      <c r="CUZ957" s="337"/>
      <c r="CVA957" s="337"/>
      <c r="CVB957" s="337"/>
      <c r="CVC957" s="337"/>
      <c r="CVD957" s="337"/>
      <c r="CVE957" s="337"/>
      <c r="CVF957" s="337"/>
      <c r="CVG957" s="337"/>
      <c r="CVH957" s="337"/>
      <c r="CVI957" s="337"/>
      <c r="CVJ957" s="337"/>
      <c r="CVK957" s="337"/>
      <c r="CVL957" s="337"/>
      <c r="CVM957" s="337"/>
      <c r="CVN957" s="337"/>
      <c r="CVO957" s="337"/>
      <c r="CVP957" s="337"/>
      <c r="CVQ957" s="337"/>
      <c r="CVR957" s="337"/>
      <c r="CVS957" s="337"/>
      <c r="CVT957" s="337"/>
      <c r="CVU957" s="337"/>
      <c r="CVV957" s="337"/>
      <c r="CVW957" s="337"/>
      <c r="CVX957" s="337"/>
      <c r="CVY957" s="337"/>
      <c r="CVZ957" s="337"/>
      <c r="CWA957" s="337"/>
      <c r="CWB957" s="337"/>
      <c r="CWC957" s="337"/>
      <c r="CWD957" s="337"/>
      <c r="CWE957" s="337"/>
      <c r="CWF957" s="337"/>
      <c r="CWG957" s="337"/>
      <c r="CWH957" s="337"/>
      <c r="CWI957" s="337"/>
      <c r="CWJ957" s="337"/>
      <c r="CWK957" s="337"/>
      <c r="CWL957" s="337"/>
      <c r="CWM957" s="337"/>
      <c r="CWN957" s="337"/>
      <c r="CWO957" s="337"/>
      <c r="CWP957" s="337"/>
      <c r="CWQ957" s="337"/>
      <c r="CWR957" s="337"/>
      <c r="CWS957" s="337"/>
      <c r="CWT957" s="337"/>
      <c r="CWU957" s="337"/>
      <c r="CWV957" s="337"/>
      <c r="CWW957" s="337"/>
      <c r="CWX957" s="337"/>
      <c r="CWY957" s="337"/>
      <c r="CWZ957" s="337"/>
      <c r="CXA957" s="337"/>
      <c r="CXB957" s="337"/>
      <c r="CXC957" s="337"/>
      <c r="CXD957" s="337"/>
      <c r="CXE957" s="337"/>
      <c r="CXF957" s="337"/>
      <c r="CXG957" s="337"/>
      <c r="CXH957" s="337"/>
      <c r="CXI957" s="337"/>
      <c r="CXJ957" s="337"/>
      <c r="CXK957" s="337"/>
      <c r="CXL957" s="337"/>
      <c r="CXM957" s="337"/>
      <c r="CXN957" s="337"/>
      <c r="CXO957" s="337"/>
      <c r="CXP957" s="337"/>
      <c r="CXQ957" s="337"/>
      <c r="CXR957" s="337"/>
      <c r="CXS957" s="337"/>
      <c r="CXT957" s="337"/>
      <c r="CXU957" s="337"/>
      <c r="CXV957" s="337"/>
      <c r="CXW957" s="337"/>
      <c r="CXX957" s="337"/>
      <c r="CXY957" s="337"/>
      <c r="CXZ957" s="337"/>
      <c r="CYA957" s="337"/>
      <c r="CYB957" s="337"/>
      <c r="CYC957" s="337"/>
      <c r="CYD957" s="337"/>
      <c r="CYE957" s="337"/>
      <c r="CYF957" s="337"/>
      <c r="CYG957" s="337"/>
      <c r="CYH957" s="337"/>
      <c r="CYI957" s="337"/>
      <c r="CYJ957" s="337"/>
      <c r="CYK957" s="337"/>
      <c r="CYL957" s="337"/>
      <c r="CYM957" s="337"/>
      <c r="CYN957" s="337"/>
      <c r="CYO957" s="337"/>
      <c r="CYP957" s="337"/>
      <c r="CYQ957" s="337"/>
      <c r="CYR957" s="337"/>
      <c r="CYS957" s="337"/>
      <c r="CYT957" s="337"/>
      <c r="CYU957" s="337"/>
      <c r="CYV957" s="337"/>
      <c r="CYW957" s="337"/>
      <c r="CYX957" s="337"/>
      <c r="CYY957" s="337"/>
      <c r="CYZ957" s="337"/>
      <c r="CZA957" s="337"/>
      <c r="CZB957" s="337"/>
      <c r="CZC957" s="337"/>
      <c r="CZD957" s="337"/>
      <c r="CZE957" s="337"/>
      <c r="CZF957" s="337"/>
      <c r="CZG957" s="337"/>
      <c r="CZH957" s="337"/>
      <c r="CZI957" s="337"/>
      <c r="CZJ957" s="337"/>
      <c r="CZK957" s="337"/>
      <c r="CZL957" s="337"/>
      <c r="CZM957" s="337"/>
      <c r="CZN957" s="337"/>
      <c r="CZO957" s="337"/>
      <c r="CZP957" s="337"/>
      <c r="CZQ957" s="337"/>
      <c r="CZR957" s="337"/>
      <c r="CZS957" s="337"/>
      <c r="CZT957" s="337"/>
      <c r="CZU957" s="337"/>
      <c r="CZV957" s="337"/>
      <c r="CZW957" s="337"/>
      <c r="CZX957" s="337"/>
      <c r="CZY957" s="337"/>
      <c r="CZZ957" s="337"/>
      <c r="DAA957" s="337"/>
      <c r="DAB957" s="337"/>
      <c r="DAC957" s="337"/>
      <c r="DAD957" s="337"/>
      <c r="DAE957" s="337"/>
      <c r="DAF957" s="337"/>
      <c r="DAG957" s="337"/>
      <c r="DAH957" s="337"/>
      <c r="DAI957" s="337"/>
      <c r="DAJ957" s="337"/>
      <c r="DAK957" s="337"/>
      <c r="DAL957" s="337"/>
      <c r="DAM957" s="337"/>
      <c r="DAN957" s="337"/>
      <c r="DAO957" s="337"/>
      <c r="DAP957" s="337"/>
      <c r="DAQ957" s="337"/>
      <c r="DAR957" s="337"/>
      <c r="DAS957" s="337"/>
      <c r="DAT957" s="337"/>
      <c r="DAU957" s="337"/>
      <c r="DAV957" s="337"/>
      <c r="DAW957" s="337"/>
      <c r="DAX957" s="337"/>
      <c r="DAY957" s="337"/>
      <c r="DAZ957" s="337"/>
      <c r="DBA957" s="337"/>
      <c r="DBB957" s="337"/>
      <c r="DBC957" s="337"/>
      <c r="DBD957" s="337"/>
      <c r="DBE957" s="337"/>
      <c r="DBF957" s="337"/>
      <c r="DBG957" s="337"/>
      <c r="DBH957" s="337"/>
      <c r="DBI957" s="337"/>
      <c r="DBJ957" s="337"/>
      <c r="DBK957" s="337"/>
      <c r="DBL957" s="337"/>
      <c r="DBM957" s="337"/>
      <c r="DBN957" s="337"/>
      <c r="DBO957" s="337"/>
      <c r="DBP957" s="337"/>
      <c r="DBQ957" s="337"/>
      <c r="DBR957" s="337"/>
      <c r="DBS957" s="337"/>
      <c r="DBT957" s="337"/>
      <c r="DBU957" s="337"/>
      <c r="DBV957" s="337"/>
      <c r="DBW957" s="337"/>
      <c r="DBX957" s="337"/>
      <c r="DBY957" s="337"/>
      <c r="DBZ957" s="337"/>
      <c r="DCA957" s="337"/>
      <c r="DCB957" s="337"/>
      <c r="DCC957" s="337"/>
      <c r="DCD957" s="337"/>
      <c r="DCE957" s="337"/>
      <c r="DCF957" s="337"/>
      <c r="DCG957" s="337"/>
      <c r="DCH957" s="337"/>
      <c r="DCI957" s="337"/>
      <c r="DCJ957" s="337"/>
      <c r="DCK957" s="337"/>
      <c r="DCL957" s="337"/>
      <c r="DCM957" s="337"/>
      <c r="DCN957" s="337"/>
      <c r="DCO957" s="337"/>
      <c r="DCP957" s="337"/>
      <c r="DCQ957" s="337"/>
      <c r="DCR957" s="337"/>
      <c r="DCS957" s="337"/>
      <c r="DCT957" s="337"/>
      <c r="DCU957" s="337"/>
      <c r="DCV957" s="337"/>
      <c r="DCW957" s="337"/>
      <c r="DCX957" s="337"/>
      <c r="DCY957" s="337"/>
      <c r="DCZ957" s="337"/>
      <c r="DDA957" s="337"/>
      <c r="DDB957" s="337"/>
      <c r="DDC957" s="337"/>
      <c r="DDD957" s="337"/>
      <c r="DDE957" s="337"/>
      <c r="DDF957" s="337"/>
      <c r="DDG957" s="337"/>
      <c r="DDH957" s="337"/>
      <c r="DDI957" s="337"/>
      <c r="DDJ957" s="337"/>
      <c r="DDK957" s="337"/>
      <c r="DDL957" s="337"/>
      <c r="DDM957" s="337"/>
      <c r="DDN957" s="337"/>
      <c r="DDO957" s="337"/>
      <c r="DDP957" s="337"/>
      <c r="DDQ957" s="337"/>
      <c r="DDR957" s="337"/>
      <c r="DDS957" s="337"/>
      <c r="DDT957" s="337"/>
      <c r="DDU957" s="337"/>
      <c r="DDV957" s="337"/>
      <c r="DDW957" s="337"/>
      <c r="DDX957" s="337"/>
      <c r="DDY957" s="337"/>
      <c r="DDZ957" s="337"/>
      <c r="DEA957" s="337"/>
      <c r="DEB957" s="337"/>
      <c r="DEC957" s="337"/>
      <c r="DED957" s="337"/>
      <c r="DEE957" s="337"/>
      <c r="DEF957" s="337"/>
      <c r="DEG957" s="337"/>
      <c r="DEH957" s="337"/>
      <c r="DEI957" s="337"/>
      <c r="DEJ957" s="337"/>
      <c r="DEK957" s="337"/>
      <c r="DEL957" s="337"/>
      <c r="DEM957" s="337"/>
      <c r="DEN957" s="337"/>
      <c r="DEO957" s="337"/>
      <c r="DEP957" s="337"/>
      <c r="DEQ957" s="337"/>
      <c r="DER957" s="337"/>
      <c r="DES957" s="337"/>
      <c r="DET957" s="337"/>
      <c r="DEU957" s="337"/>
      <c r="DEV957" s="337"/>
      <c r="DEW957" s="337"/>
      <c r="DEX957" s="337"/>
      <c r="DEY957" s="337"/>
      <c r="DEZ957" s="337"/>
      <c r="DFA957" s="337"/>
      <c r="DFB957" s="337"/>
      <c r="DFC957" s="337"/>
      <c r="DFD957" s="337"/>
      <c r="DFE957" s="337"/>
      <c r="DFF957" s="337"/>
      <c r="DFG957" s="337"/>
      <c r="DFH957" s="337"/>
      <c r="DFI957" s="337"/>
      <c r="DFJ957" s="337"/>
      <c r="DFK957" s="337"/>
      <c r="DFL957" s="337"/>
      <c r="DFM957" s="337"/>
      <c r="DFN957" s="337"/>
      <c r="DFO957" s="337"/>
      <c r="DFP957" s="337"/>
      <c r="DFQ957" s="337"/>
      <c r="DFR957" s="337"/>
      <c r="DFS957" s="337"/>
      <c r="DFT957" s="337"/>
      <c r="DFU957" s="337"/>
      <c r="DFV957" s="337"/>
      <c r="DFW957" s="337"/>
      <c r="DFX957" s="337"/>
      <c r="DFY957" s="337"/>
      <c r="DFZ957" s="337"/>
      <c r="DGA957" s="337"/>
      <c r="DGB957" s="337"/>
      <c r="DGC957" s="337"/>
      <c r="DGD957" s="337"/>
      <c r="DGE957" s="337"/>
      <c r="DGF957" s="337"/>
      <c r="DGG957" s="337"/>
      <c r="DGH957" s="337"/>
      <c r="DGI957" s="337"/>
      <c r="DGJ957" s="337"/>
      <c r="DGK957" s="337"/>
      <c r="DGL957" s="337"/>
      <c r="DGM957" s="337"/>
      <c r="DGN957" s="337"/>
      <c r="DGO957" s="337"/>
      <c r="DGP957" s="337"/>
      <c r="DGQ957" s="337"/>
      <c r="DGR957" s="337"/>
      <c r="DGS957" s="337"/>
      <c r="DGT957" s="337"/>
      <c r="DGU957" s="337"/>
      <c r="DGV957" s="337"/>
      <c r="DGW957" s="337"/>
      <c r="DGX957" s="337"/>
      <c r="DGY957" s="337"/>
      <c r="DGZ957" s="337"/>
      <c r="DHA957" s="337"/>
      <c r="DHB957" s="337"/>
      <c r="DHC957" s="337"/>
      <c r="DHD957" s="337"/>
      <c r="DHE957" s="337"/>
      <c r="DHF957" s="337"/>
      <c r="DHG957" s="337"/>
      <c r="DHH957" s="337"/>
      <c r="DHI957" s="337"/>
      <c r="DHJ957" s="337"/>
      <c r="DHK957" s="337"/>
      <c r="DHL957" s="337"/>
      <c r="DHM957" s="337"/>
      <c r="DHN957" s="337"/>
      <c r="DHO957" s="337"/>
      <c r="DHP957" s="337"/>
      <c r="DHQ957" s="337"/>
      <c r="DHR957" s="337"/>
      <c r="DHS957" s="337"/>
      <c r="DHT957" s="337"/>
      <c r="DHU957" s="337"/>
      <c r="DHV957" s="337"/>
      <c r="DHW957" s="337"/>
      <c r="DHX957" s="337"/>
      <c r="DHY957" s="337"/>
      <c r="DHZ957" s="337"/>
      <c r="DIA957" s="337"/>
      <c r="DIB957" s="337"/>
      <c r="DIC957" s="337"/>
      <c r="DID957" s="337"/>
      <c r="DIE957" s="337"/>
      <c r="DIF957" s="337"/>
      <c r="DIG957" s="337"/>
      <c r="DIH957" s="337"/>
      <c r="DII957" s="337"/>
      <c r="DIJ957" s="337"/>
      <c r="DIK957" s="337"/>
      <c r="DIL957" s="337"/>
      <c r="DIM957" s="337"/>
      <c r="DIN957" s="337"/>
      <c r="DIO957" s="337"/>
      <c r="DIP957" s="337"/>
      <c r="DIQ957" s="337"/>
      <c r="DIR957" s="337"/>
      <c r="DIS957" s="337"/>
      <c r="DIT957" s="337"/>
      <c r="DIU957" s="337"/>
      <c r="DIV957" s="337"/>
      <c r="DIW957" s="337"/>
      <c r="DIX957" s="337"/>
      <c r="DIY957" s="337"/>
      <c r="DIZ957" s="337"/>
      <c r="DJA957" s="337"/>
      <c r="DJB957" s="337"/>
      <c r="DJC957" s="337"/>
      <c r="DJD957" s="337"/>
      <c r="DJE957" s="337"/>
      <c r="DJF957" s="337"/>
      <c r="DJG957" s="337"/>
      <c r="DJH957" s="337"/>
      <c r="DJI957" s="337"/>
      <c r="DJJ957" s="337"/>
      <c r="DJK957" s="337"/>
      <c r="DJL957" s="337"/>
      <c r="DJM957" s="337"/>
      <c r="DJN957" s="337"/>
      <c r="DJO957" s="337"/>
      <c r="DJP957" s="337"/>
      <c r="DJQ957" s="337"/>
      <c r="DJR957" s="337"/>
      <c r="DJS957" s="337"/>
      <c r="DJT957" s="337"/>
      <c r="DJU957" s="337"/>
      <c r="DJV957" s="337"/>
      <c r="DJW957" s="337"/>
      <c r="DJX957" s="337"/>
      <c r="DJY957" s="337"/>
      <c r="DJZ957" s="337"/>
      <c r="DKA957" s="337"/>
      <c r="DKB957" s="337"/>
      <c r="DKC957" s="337"/>
      <c r="DKD957" s="337"/>
      <c r="DKE957" s="337"/>
      <c r="DKF957" s="337"/>
      <c r="DKG957" s="337"/>
      <c r="DKH957" s="337"/>
      <c r="DKI957" s="337"/>
      <c r="DKJ957" s="337"/>
      <c r="DKK957" s="337"/>
      <c r="DKL957" s="337"/>
      <c r="DKM957" s="337"/>
      <c r="DKN957" s="337"/>
      <c r="DKO957" s="337"/>
      <c r="DKP957" s="337"/>
      <c r="DKQ957" s="337"/>
      <c r="DKR957" s="337"/>
      <c r="DKS957" s="337"/>
      <c r="DKT957" s="337"/>
      <c r="DKU957" s="337"/>
      <c r="DKV957" s="337"/>
      <c r="DKW957" s="337"/>
      <c r="DKX957" s="337"/>
      <c r="DKY957" s="337"/>
      <c r="DKZ957" s="337"/>
      <c r="DLA957" s="337"/>
      <c r="DLB957" s="337"/>
      <c r="DLC957" s="337"/>
      <c r="DLD957" s="337"/>
      <c r="DLE957" s="337"/>
      <c r="DLF957" s="337"/>
      <c r="DLG957" s="337"/>
      <c r="DLH957" s="337"/>
      <c r="DLI957" s="337"/>
      <c r="DLJ957" s="337"/>
      <c r="DLK957" s="337"/>
      <c r="DLL957" s="337"/>
      <c r="DLM957" s="337"/>
      <c r="DLN957" s="337"/>
      <c r="DLO957" s="337"/>
      <c r="DLP957" s="337"/>
      <c r="DLQ957" s="337"/>
      <c r="DLR957" s="337"/>
      <c r="DLS957" s="337"/>
      <c r="DLT957" s="337"/>
      <c r="DLU957" s="337"/>
      <c r="DLV957" s="337"/>
      <c r="DLW957" s="337"/>
      <c r="DLX957" s="337"/>
      <c r="DLY957" s="337"/>
      <c r="DLZ957" s="337"/>
      <c r="DMA957" s="337"/>
      <c r="DMB957" s="337"/>
      <c r="DMC957" s="337"/>
      <c r="DMD957" s="337"/>
      <c r="DME957" s="337"/>
      <c r="DMF957" s="337"/>
      <c r="DMG957" s="337"/>
      <c r="DMH957" s="337"/>
      <c r="DMI957" s="337"/>
      <c r="DMJ957" s="337"/>
      <c r="DMK957" s="337"/>
      <c r="DML957" s="337"/>
      <c r="DMM957" s="337"/>
      <c r="DMN957" s="337"/>
      <c r="DMO957" s="337"/>
      <c r="DMP957" s="337"/>
      <c r="DMQ957" s="337"/>
      <c r="DMR957" s="337"/>
      <c r="DMS957" s="337"/>
      <c r="DMT957" s="337"/>
      <c r="DMU957" s="337"/>
      <c r="DMV957" s="337"/>
      <c r="DMW957" s="337"/>
      <c r="DMX957" s="337"/>
      <c r="DMY957" s="337"/>
      <c r="DMZ957" s="337"/>
      <c r="DNA957" s="337"/>
      <c r="DNB957" s="337"/>
      <c r="DNC957" s="337"/>
      <c r="DND957" s="337"/>
      <c r="DNE957" s="337"/>
      <c r="DNF957" s="337"/>
      <c r="DNG957" s="337"/>
      <c r="DNH957" s="337"/>
      <c r="DNI957" s="337"/>
      <c r="DNJ957" s="337"/>
      <c r="DNK957" s="337"/>
      <c r="DNL957" s="337"/>
      <c r="DNM957" s="337"/>
      <c r="DNN957" s="337"/>
      <c r="DNO957" s="337"/>
      <c r="DNP957" s="337"/>
      <c r="DNQ957" s="337"/>
      <c r="DNR957" s="337"/>
      <c r="DNS957" s="337"/>
      <c r="DNT957" s="337"/>
      <c r="DNU957" s="337"/>
      <c r="DNV957" s="337"/>
      <c r="DNW957" s="337"/>
      <c r="DNX957" s="337"/>
      <c r="DNY957" s="337"/>
      <c r="DNZ957" s="337"/>
      <c r="DOA957" s="337"/>
      <c r="DOB957" s="337"/>
      <c r="DOC957" s="337"/>
      <c r="DOD957" s="337"/>
      <c r="DOE957" s="337"/>
      <c r="DOF957" s="337"/>
      <c r="DOG957" s="337"/>
      <c r="DOH957" s="337"/>
      <c r="DOI957" s="337"/>
      <c r="DOJ957" s="337"/>
      <c r="DOK957" s="337"/>
      <c r="DOL957" s="337"/>
      <c r="DOM957" s="337"/>
      <c r="DON957" s="337"/>
      <c r="DOO957" s="337"/>
      <c r="DOP957" s="337"/>
      <c r="DOQ957" s="337"/>
      <c r="DOR957" s="337"/>
      <c r="DOS957" s="337"/>
      <c r="DOT957" s="337"/>
      <c r="DOU957" s="337"/>
      <c r="DOV957" s="337"/>
      <c r="DOW957" s="337"/>
      <c r="DOX957" s="337"/>
      <c r="DOY957" s="337"/>
      <c r="DOZ957" s="337"/>
      <c r="DPA957" s="337"/>
      <c r="DPB957" s="337"/>
      <c r="DPC957" s="337"/>
      <c r="DPD957" s="337"/>
      <c r="DPE957" s="337"/>
      <c r="DPF957" s="337"/>
      <c r="DPG957" s="337"/>
      <c r="DPH957" s="337"/>
      <c r="DPI957" s="337"/>
      <c r="DPJ957" s="337"/>
      <c r="DPK957" s="337"/>
      <c r="DPL957" s="337"/>
      <c r="DPM957" s="337"/>
      <c r="DPN957" s="337"/>
      <c r="DPO957" s="337"/>
      <c r="DPP957" s="337"/>
      <c r="DPQ957" s="337"/>
      <c r="DPR957" s="337"/>
      <c r="DPS957" s="337"/>
      <c r="DPT957" s="337"/>
      <c r="DPU957" s="337"/>
      <c r="DPV957" s="337"/>
      <c r="DPW957" s="337"/>
      <c r="DPX957" s="337"/>
      <c r="DPY957" s="337"/>
      <c r="DPZ957" s="337"/>
      <c r="DQA957" s="337"/>
      <c r="DQB957" s="337"/>
      <c r="DQC957" s="337"/>
      <c r="DQD957" s="337"/>
      <c r="DQE957" s="337"/>
      <c r="DQF957" s="337"/>
      <c r="DQG957" s="337"/>
      <c r="DQH957" s="337"/>
      <c r="DQI957" s="337"/>
      <c r="DQJ957" s="337"/>
      <c r="DQK957" s="337"/>
      <c r="DQL957" s="337"/>
      <c r="DQM957" s="337"/>
      <c r="DQN957" s="337"/>
      <c r="DQO957" s="337"/>
      <c r="DQP957" s="337"/>
      <c r="DQQ957" s="337"/>
      <c r="DQR957" s="337"/>
      <c r="DQS957" s="337"/>
      <c r="DQT957" s="337"/>
      <c r="DQU957" s="337"/>
      <c r="DQV957" s="337"/>
      <c r="DQW957" s="337"/>
      <c r="DQX957" s="337"/>
      <c r="DQY957" s="337"/>
      <c r="DQZ957" s="337"/>
      <c r="DRA957" s="337"/>
      <c r="DRB957" s="337"/>
      <c r="DRC957" s="337"/>
      <c r="DRD957" s="337"/>
      <c r="DRE957" s="337"/>
      <c r="DRF957" s="337"/>
      <c r="DRG957" s="337"/>
      <c r="DRH957" s="337"/>
      <c r="DRI957" s="337"/>
      <c r="DRJ957" s="337"/>
      <c r="DRK957" s="337"/>
      <c r="DRL957" s="337"/>
      <c r="DRM957" s="337"/>
      <c r="DRN957" s="337"/>
      <c r="DRO957" s="337"/>
      <c r="DRP957" s="337"/>
      <c r="DRQ957" s="337"/>
      <c r="DRR957" s="337"/>
      <c r="DRS957" s="337"/>
      <c r="DRT957" s="337"/>
      <c r="DRU957" s="337"/>
      <c r="DRV957" s="337"/>
      <c r="DRW957" s="337"/>
      <c r="DRX957" s="337"/>
      <c r="DRY957" s="337"/>
      <c r="DRZ957" s="337"/>
      <c r="DSA957" s="337"/>
      <c r="DSB957" s="337"/>
      <c r="DSC957" s="337"/>
      <c r="DSD957" s="337"/>
      <c r="DSE957" s="337"/>
      <c r="DSF957" s="337"/>
      <c r="DSG957" s="337"/>
      <c r="DSH957" s="337"/>
      <c r="DSI957" s="337"/>
      <c r="DSJ957" s="337"/>
      <c r="DSK957" s="337"/>
      <c r="DSL957" s="337"/>
      <c r="DSM957" s="337"/>
      <c r="DSN957" s="337"/>
      <c r="DSO957" s="337"/>
      <c r="DSP957" s="337"/>
      <c r="DSQ957" s="337"/>
      <c r="DSR957" s="337"/>
      <c r="DSS957" s="337"/>
      <c r="DST957" s="337"/>
      <c r="DSU957" s="337"/>
      <c r="DSV957" s="337"/>
      <c r="DSW957" s="337"/>
      <c r="DSX957" s="337"/>
      <c r="DSY957" s="337"/>
      <c r="DSZ957" s="337"/>
      <c r="DTA957" s="337"/>
      <c r="DTB957" s="337"/>
      <c r="DTC957" s="337"/>
      <c r="DTD957" s="337"/>
      <c r="DTE957" s="337"/>
      <c r="DTF957" s="337"/>
      <c r="DTG957" s="337"/>
      <c r="DTH957" s="337"/>
      <c r="DTI957" s="337"/>
      <c r="DTJ957" s="337"/>
      <c r="DTK957" s="337"/>
      <c r="DTL957" s="337"/>
      <c r="DTM957" s="337"/>
      <c r="DTN957" s="337"/>
      <c r="DTO957" s="337"/>
      <c r="DTP957" s="337"/>
      <c r="DTQ957" s="337"/>
      <c r="DTR957" s="337"/>
      <c r="DTS957" s="337"/>
      <c r="DTT957" s="337"/>
      <c r="DTU957" s="337"/>
      <c r="DTV957" s="337"/>
      <c r="DTW957" s="337"/>
      <c r="DTX957" s="337"/>
      <c r="DTY957" s="337"/>
      <c r="DTZ957" s="337"/>
      <c r="DUA957" s="337"/>
      <c r="DUB957" s="337"/>
      <c r="DUC957" s="337"/>
      <c r="DUD957" s="337"/>
      <c r="DUE957" s="337"/>
      <c r="DUF957" s="337"/>
      <c r="DUG957" s="337"/>
      <c r="DUH957" s="337"/>
      <c r="DUI957" s="337"/>
      <c r="DUJ957" s="337"/>
      <c r="DUK957" s="337"/>
      <c r="DUL957" s="337"/>
      <c r="DUM957" s="337"/>
      <c r="DUN957" s="337"/>
      <c r="DUO957" s="337"/>
      <c r="DUP957" s="337"/>
      <c r="DUQ957" s="337"/>
      <c r="DUR957" s="337"/>
      <c r="DUS957" s="337"/>
      <c r="DUT957" s="337"/>
      <c r="DUU957" s="337"/>
      <c r="DUV957" s="337"/>
      <c r="DUW957" s="337"/>
      <c r="DUX957" s="337"/>
      <c r="DUY957" s="337"/>
      <c r="DUZ957" s="337"/>
      <c r="DVA957" s="337"/>
      <c r="DVB957" s="337"/>
      <c r="DVC957" s="337"/>
      <c r="DVD957" s="337"/>
      <c r="DVE957" s="337"/>
      <c r="DVF957" s="337"/>
      <c r="DVG957" s="337"/>
      <c r="DVH957" s="337"/>
      <c r="DVI957" s="337"/>
      <c r="DVJ957" s="337"/>
      <c r="DVK957" s="337"/>
      <c r="DVL957" s="337"/>
      <c r="DVM957" s="337"/>
      <c r="DVN957" s="337"/>
      <c r="DVO957" s="337"/>
      <c r="DVP957" s="337"/>
      <c r="DVQ957" s="337"/>
      <c r="DVR957" s="337"/>
      <c r="DVS957" s="337"/>
      <c r="DVT957" s="337"/>
      <c r="DVU957" s="337"/>
      <c r="DVV957" s="337"/>
      <c r="DVW957" s="337"/>
      <c r="DVX957" s="337"/>
      <c r="DVY957" s="337"/>
      <c r="DVZ957" s="337"/>
      <c r="DWA957" s="337"/>
      <c r="DWB957" s="337"/>
      <c r="DWC957" s="337"/>
      <c r="DWD957" s="337"/>
      <c r="DWE957" s="337"/>
      <c r="DWF957" s="337"/>
      <c r="DWG957" s="337"/>
      <c r="DWH957" s="337"/>
      <c r="DWI957" s="337"/>
      <c r="DWJ957" s="337"/>
      <c r="DWK957" s="337"/>
      <c r="DWL957" s="337"/>
      <c r="DWM957" s="337"/>
      <c r="DWN957" s="337"/>
      <c r="DWO957" s="337"/>
      <c r="DWP957" s="337"/>
      <c r="DWQ957" s="337"/>
      <c r="DWR957" s="337"/>
      <c r="DWS957" s="337"/>
      <c r="DWT957" s="337"/>
      <c r="DWU957" s="337"/>
      <c r="DWV957" s="337"/>
      <c r="DWW957" s="337"/>
      <c r="DWX957" s="337"/>
      <c r="DWY957" s="337"/>
      <c r="DWZ957" s="337"/>
      <c r="DXA957" s="337"/>
      <c r="DXB957" s="337"/>
      <c r="DXC957" s="337"/>
      <c r="DXD957" s="337"/>
      <c r="DXE957" s="337"/>
      <c r="DXF957" s="337"/>
      <c r="DXG957" s="337"/>
      <c r="DXH957" s="337"/>
      <c r="DXI957" s="337"/>
      <c r="DXJ957" s="337"/>
      <c r="DXK957" s="337"/>
      <c r="DXL957" s="337"/>
      <c r="DXM957" s="337"/>
      <c r="DXN957" s="337"/>
      <c r="DXO957" s="337"/>
      <c r="DXP957" s="337"/>
      <c r="DXQ957" s="337"/>
      <c r="DXR957" s="337"/>
      <c r="DXS957" s="337"/>
      <c r="DXT957" s="337"/>
      <c r="DXU957" s="337"/>
      <c r="DXV957" s="337"/>
      <c r="DXW957" s="337"/>
      <c r="DXX957" s="337"/>
      <c r="DXY957" s="337"/>
      <c r="DXZ957" s="337"/>
      <c r="DYA957" s="337"/>
      <c r="DYB957" s="337"/>
      <c r="DYC957" s="337"/>
      <c r="DYD957" s="337"/>
      <c r="DYE957" s="337"/>
      <c r="DYF957" s="337"/>
      <c r="DYG957" s="337"/>
      <c r="DYH957" s="337"/>
      <c r="DYI957" s="337"/>
      <c r="DYJ957" s="337"/>
      <c r="DYK957" s="337"/>
      <c r="DYL957" s="337"/>
      <c r="DYM957" s="337"/>
      <c r="DYN957" s="337"/>
      <c r="DYO957" s="337"/>
      <c r="DYP957" s="337"/>
      <c r="DYQ957" s="337"/>
      <c r="DYR957" s="337"/>
      <c r="DYS957" s="337"/>
      <c r="DYT957" s="337"/>
      <c r="DYU957" s="337"/>
      <c r="DYV957" s="337"/>
      <c r="DYW957" s="337"/>
      <c r="DYX957" s="337"/>
      <c r="DYY957" s="337"/>
      <c r="DYZ957" s="337"/>
      <c r="DZA957" s="337"/>
      <c r="DZB957" s="337"/>
      <c r="DZC957" s="337"/>
      <c r="DZD957" s="337"/>
      <c r="DZE957" s="337"/>
      <c r="DZF957" s="337"/>
      <c r="DZG957" s="337"/>
      <c r="DZH957" s="337"/>
      <c r="DZI957" s="337"/>
      <c r="DZJ957" s="337"/>
      <c r="DZK957" s="337"/>
      <c r="DZL957" s="337"/>
      <c r="DZM957" s="337"/>
      <c r="DZN957" s="337"/>
      <c r="DZO957" s="337"/>
      <c r="DZP957" s="337"/>
      <c r="DZQ957" s="337"/>
      <c r="DZR957" s="337"/>
      <c r="DZS957" s="337"/>
      <c r="DZT957" s="337"/>
      <c r="DZU957" s="337"/>
      <c r="DZV957" s="337"/>
      <c r="DZW957" s="337"/>
      <c r="DZX957" s="337"/>
      <c r="DZY957" s="337"/>
      <c r="DZZ957" s="337"/>
      <c r="EAA957" s="337"/>
      <c r="EAB957" s="337"/>
      <c r="EAC957" s="337"/>
      <c r="EAD957" s="337"/>
      <c r="EAE957" s="337"/>
      <c r="EAF957" s="337"/>
      <c r="EAG957" s="337"/>
      <c r="EAH957" s="337"/>
      <c r="EAI957" s="337"/>
      <c r="EAJ957" s="337"/>
      <c r="EAK957" s="337"/>
      <c r="EAL957" s="337"/>
      <c r="EAM957" s="337"/>
      <c r="EAN957" s="337"/>
      <c r="EAO957" s="337"/>
      <c r="EAP957" s="337"/>
      <c r="EAQ957" s="337"/>
      <c r="EAR957" s="337"/>
      <c r="EAS957" s="337"/>
      <c r="EAT957" s="337"/>
      <c r="EAU957" s="337"/>
      <c r="EAV957" s="337"/>
      <c r="EAW957" s="337"/>
      <c r="EAX957" s="337"/>
      <c r="EAY957" s="337"/>
      <c r="EAZ957" s="337"/>
      <c r="EBA957" s="337"/>
      <c r="EBB957" s="337"/>
      <c r="EBC957" s="337"/>
      <c r="EBD957" s="337"/>
      <c r="EBE957" s="337"/>
      <c r="EBF957" s="337"/>
      <c r="EBG957" s="337"/>
      <c r="EBH957" s="337"/>
      <c r="EBI957" s="337"/>
      <c r="EBJ957" s="337"/>
      <c r="EBK957" s="337"/>
      <c r="EBL957" s="337"/>
      <c r="EBM957" s="337"/>
      <c r="EBN957" s="337"/>
      <c r="EBO957" s="337"/>
      <c r="EBP957" s="337"/>
      <c r="EBQ957" s="337"/>
      <c r="EBR957" s="337"/>
      <c r="EBS957" s="337"/>
      <c r="EBT957" s="337"/>
      <c r="EBU957" s="337"/>
      <c r="EBV957" s="337"/>
      <c r="EBW957" s="337"/>
      <c r="EBX957" s="337"/>
      <c r="EBY957" s="337"/>
      <c r="EBZ957" s="337"/>
      <c r="ECA957" s="337"/>
      <c r="ECB957" s="337"/>
      <c r="ECC957" s="337"/>
      <c r="ECD957" s="337"/>
      <c r="ECE957" s="337"/>
      <c r="ECF957" s="337"/>
      <c r="ECG957" s="337"/>
      <c r="ECH957" s="337"/>
      <c r="ECI957" s="337"/>
      <c r="ECJ957" s="337"/>
      <c r="ECK957" s="337"/>
      <c r="ECL957" s="337"/>
      <c r="ECM957" s="337"/>
      <c r="ECN957" s="337"/>
      <c r="ECO957" s="337"/>
      <c r="ECP957" s="337"/>
      <c r="ECQ957" s="337"/>
      <c r="ECR957" s="337"/>
      <c r="ECS957" s="337"/>
      <c r="ECT957" s="337"/>
      <c r="ECU957" s="337"/>
      <c r="ECV957" s="337"/>
      <c r="ECW957" s="337"/>
      <c r="ECX957" s="337"/>
      <c r="ECY957" s="337"/>
      <c r="ECZ957" s="337"/>
      <c r="EDA957" s="337"/>
      <c r="EDB957" s="337"/>
      <c r="EDC957" s="337"/>
      <c r="EDD957" s="337"/>
      <c r="EDE957" s="337"/>
      <c r="EDF957" s="337"/>
      <c r="EDG957" s="337"/>
      <c r="EDH957" s="337"/>
      <c r="EDI957" s="337"/>
      <c r="EDJ957" s="337"/>
      <c r="EDK957" s="337"/>
      <c r="EDL957" s="337"/>
      <c r="EDM957" s="337"/>
      <c r="EDN957" s="337"/>
      <c r="EDO957" s="337"/>
      <c r="EDP957" s="337"/>
      <c r="EDQ957" s="337"/>
      <c r="EDR957" s="337"/>
      <c r="EDS957" s="337"/>
      <c r="EDT957" s="337"/>
      <c r="EDU957" s="337"/>
      <c r="EDV957" s="337"/>
      <c r="EDW957" s="337"/>
      <c r="EDX957" s="337"/>
      <c r="EDY957" s="337"/>
      <c r="EDZ957" s="337"/>
      <c r="EEA957" s="337"/>
      <c r="EEB957" s="337"/>
      <c r="EEC957" s="337"/>
      <c r="EED957" s="337"/>
      <c r="EEE957" s="337"/>
      <c r="EEF957" s="337"/>
      <c r="EEG957" s="337"/>
      <c r="EEH957" s="337"/>
      <c r="EEI957" s="337"/>
      <c r="EEJ957" s="337"/>
      <c r="EEK957" s="337"/>
      <c r="EEL957" s="337"/>
      <c r="EEM957" s="337"/>
      <c r="EEN957" s="337"/>
      <c r="EEO957" s="337"/>
      <c r="EEP957" s="337"/>
      <c r="EEQ957" s="337"/>
      <c r="EER957" s="337"/>
      <c r="EES957" s="337"/>
      <c r="EET957" s="337"/>
      <c r="EEU957" s="337"/>
      <c r="EEV957" s="337"/>
      <c r="EEW957" s="337"/>
      <c r="EEX957" s="337"/>
      <c r="EEY957" s="337"/>
      <c r="EEZ957" s="337"/>
      <c r="EFA957" s="337"/>
      <c r="EFB957" s="337"/>
      <c r="EFC957" s="337"/>
      <c r="EFD957" s="337"/>
      <c r="EFE957" s="337"/>
      <c r="EFF957" s="337"/>
      <c r="EFG957" s="337"/>
      <c r="EFH957" s="337"/>
      <c r="EFI957" s="337"/>
      <c r="EFJ957" s="337"/>
      <c r="EFK957" s="337"/>
      <c r="EFL957" s="337"/>
      <c r="EFM957" s="337"/>
      <c r="EFN957" s="337"/>
      <c r="EFO957" s="337"/>
      <c r="EFP957" s="337"/>
      <c r="EFQ957" s="337"/>
      <c r="EFR957" s="337"/>
      <c r="EFS957" s="337"/>
      <c r="EFT957" s="337"/>
      <c r="EFU957" s="337"/>
      <c r="EFV957" s="337"/>
      <c r="EFW957" s="337"/>
      <c r="EFX957" s="337"/>
      <c r="EFY957" s="337"/>
      <c r="EFZ957" s="337"/>
      <c r="EGA957" s="337"/>
      <c r="EGB957" s="337"/>
      <c r="EGC957" s="337"/>
      <c r="EGD957" s="337"/>
      <c r="EGE957" s="337"/>
      <c r="EGF957" s="337"/>
      <c r="EGG957" s="337"/>
      <c r="EGH957" s="337"/>
      <c r="EGI957" s="337"/>
      <c r="EGJ957" s="337"/>
      <c r="EGK957" s="337"/>
      <c r="EGL957" s="337"/>
      <c r="EGM957" s="337"/>
      <c r="EGN957" s="337"/>
      <c r="EGO957" s="337"/>
      <c r="EGP957" s="337"/>
      <c r="EGQ957" s="337"/>
      <c r="EGR957" s="337"/>
      <c r="EGS957" s="337"/>
      <c r="EGT957" s="337"/>
      <c r="EGU957" s="337"/>
      <c r="EGV957" s="337"/>
      <c r="EGW957" s="337"/>
      <c r="EGX957" s="337"/>
      <c r="EGY957" s="337"/>
      <c r="EGZ957" s="337"/>
      <c r="EHA957" s="337"/>
      <c r="EHB957" s="337"/>
      <c r="EHC957" s="337"/>
      <c r="EHD957" s="337"/>
      <c r="EHE957" s="337"/>
      <c r="EHF957" s="337"/>
      <c r="EHG957" s="337"/>
      <c r="EHH957" s="337"/>
      <c r="EHI957" s="337"/>
      <c r="EHJ957" s="337"/>
      <c r="EHK957" s="337"/>
      <c r="EHL957" s="337"/>
      <c r="EHM957" s="337"/>
      <c r="EHN957" s="337"/>
      <c r="EHO957" s="337"/>
      <c r="EHP957" s="337"/>
      <c r="EHQ957" s="337"/>
      <c r="EHR957" s="337"/>
      <c r="EHS957" s="337"/>
      <c r="EHT957" s="337"/>
      <c r="EHU957" s="337"/>
      <c r="EHV957" s="337"/>
      <c r="EHW957" s="337"/>
      <c r="EHX957" s="337"/>
      <c r="EHY957" s="337"/>
      <c r="EHZ957" s="337"/>
      <c r="EIA957" s="337"/>
      <c r="EIB957" s="337"/>
      <c r="EIC957" s="337"/>
      <c r="EID957" s="337"/>
      <c r="EIE957" s="337"/>
      <c r="EIF957" s="337"/>
      <c r="EIG957" s="337"/>
      <c r="EIH957" s="337"/>
      <c r="EII957" s="337"/>
      <c r="EIJ957" s="337"/>
      <c r="EIK957" s="337"/>
      <c r="EIL957" s="337"/>
      <c r="EIM957" s="337"/>
      <c r="EIN957" s="337"/>
      <c r="EIO957" s="337"/>
      <c r="EIP957" s="337"/>
      <c r="EIQ957" s="337"/>
      <c r="EIR957" s="337"/>
      <c r="EIS957" s="337"/>
      <c r="EIT957" s="337"/>
      <c r="EIU957" s="337"/>
      <c r="EIV957" s="337"/>
      <c r="EIW957" s="337"/>
      <c r="EIX957" s="337"/>
      <c r="EIY957" s="337"/>
      <c r="EIZ957" s="337"/>
      <c r="EJA957" s="337"/>
      <c r="EJB957" s="337"/>
      <c r="EJC957" s="337"/>
      <c r="EJD957" s="337"/>
      <c r="EJE957" s="337"/>
      <c r="EJF957" s="337"/>
      <c r="EJG957" s="337"/>
      <c r="EJH957" s="337"/>
      <c r="EJI957" s="337"/>
      <c r="EJJ957" s="337"/>
      <c r="EJK957" s="337"/>
      <c r="EJL957" s="337"/>
      <c r="EJM957" s="337"/>
      <c r="EJN957" s="337"/>
      <c r="EJO957" s="337"/>
      <c r="EJP957" s="337"/>
      <c r="EJQ957" s="337"/>
      <c r="EJR957" s="337"/>
      <c r="EJS957" s="337"/>
      <c r="EJT957" s="337"/>
      <c r="EJU957" s="337"/>
      <c r="EJV957" s="337"/>
      <c r="EJW957" s="337"/>
      <c r="EJX957" s="337"/>
      <c r="EJY957" s="337"/>
      <c r="EJZ957" s="337"/>
      <c r="EKA957" s="337"/>
      <c r="EKB957" s="337"/>
      <c r="EKC957" s="337"/>
      <c r="EKD957" s="337"/>
      <c r="EKE957" s="337"/>
      <c r="EKF957" s="337"/>
      <c r="EKG957" s="337"/>
      <c r="EKH957" s="337"/>
      <c r="EKI957" s="337"/>
      <c r="EKJ957" s="337"/>
      <c r="EKK957" s="337"/>
      <c r="EKL957" s="337"/>
      <c r="EKM957" s="337"/>
      <c r="EKN957" s="337"/>
      <c r="EKO957" s="337"/>
      <c r="EKP957" s="337"/>
      <c r="EKQ957" s="337"/>
      <c r="EKR957" s="337"/>
      <c r="EKS957" s="337"/>
      <c r="EKT957" s="337"/>
      <c r="EKU957" s="337"/>
      <c r="EKV957" s="337"/>
      <c r="EKW957" s="337"/>
      <c r="EKX957" s="337"/>
      <c r="EKY957" s="337"/>
      <c r="EKZ957" s="337"/>
      <c r="ELA957" s="337"/>
      <c r="ELB957" s="337"/>
      <c r="ELC957" s="337"/>
      <c r="ELD957" s="337"/>
      <c r="ELE957" s="337"/>
      <c r="ELF957" s="337"/>
      <c r="ELG957" s="337"/>
      <c r="ELH957" s="337"/>
      <c r="ELI957" s="337"/>
      <c r="ELJ957" s="337"/>
      <c r="ELK957" s="337"/>
      <c r="ELL957" s="337"/>
      <c r="ELM957" s="337"/>
      <c r="ELN957" s="337"/>
      <c r="ELO957" s="337"/>
      <c r="ELP957" s="337"/>
      <c r="ELQ957" s="337"/>
      <c r="ELR957" s="337"/>
      <c r="ELS957" s="337"/>
      <c r="ELT957" s="337"/>
      <c r="ELU957" s="337"/>
      <c r="ELV957" s="337"/>
      <c r="ELW957" s="337"/>
      <c r="ELX957" s="337"/>
      <c r="ELY957" s="337"/>
      <c r="ELZ957" s="337"/>
      <c r="EMA957" s="337"/>
      <c r="EMB957" s="337"/>
      <c r="EMC957" s="337"/>
      <c r="EMD957" s="337"/>
      <c r="EME957" s="337"/>
      <c r="EMF957" s="337"/>
      <c r="EMG957" s="337"/>
      <c r="EMH957" s="337"/>
      <c r="EMI957" s="337"/>
      <c r="EMJ957" s="337"/>
      <c r="EMK957" s="337"/>
      <c r="EML957" s="337"/>
      <c r="EMM957" s="337"/>
      <c r="EMN957" s="337"/>
      <c r="EMO957" s="337"/>
      <c r="EMP957" s="337"/>
      <c r="EMQ957" s="337"/>
      <c r="EMR957" s="337"/>
      <c r="EMS957" s="337"/>
      <c r="EMT957" s="337"/>
      <c r="EMU957" s="337"/>
      <c r="EMV957" s="337"/>
      <c r="EMW957" s="337"/>
      <c r="EMX957" s="337"/>
      <c r="EMY957" s="337"/>
      <c r="EMZ957" s="337"/>
      <c r="ENA957" s="337"/>
      <c r="ENB957" s="337"/>
      <c r="ENC957" s="337"/>
      <c r="END957" s="337"/>
      <c r="ENE957" s="337"/>
      <c r="ENF957" s="337"/>
      <c r="ENG957" s="337"/>
      <c r="ENH957" s="337"/>
      <c r="ENI957" s="337"/>
      <c r="ENJ957" s="337"/>
      <c r="ENK957" s="337"/>
      <c r="ENL957" s="337"/>
      <c r="ENM957" s="337"/>
      <c r="ENN957" s="337"/>
      <c r="ENO957" s="337"/>
      <c r="ENP957" s="337"/>
      <c r="ENQ957" s="337"/>
      <c r="ENR957" s="337"/>
      <c r="ENS957" s="337"/>
      <c r="ENT957" s="337"/>
      <c r="ENU957" s="337"/>
      <c r="ENV957" s="337"/>
      <c r="ENW957" s="337"/>
      <c r="ENX957" s="337"/>
      <c r="ENY957" s="337"/>
      <c r="ENZ957" s="337"/>
      <c r="EOA957" s="337"/>
      <c r="EOB957" s="337"/>
      <c r="EOC957" s="337"/>
      <c r="EOD957" s="337"/>
      <c r="EOE957" s="337"/>
      <c r="EOF957" s="337"/>
      <c r="EOG957" s="337"/>
      <c r="EOH957" s="337"/>
      <c r="EOI957" s="337"/>
      <c r="EOJ957" s="337"/>
      <c r="EOK957" s="337"/>
      <c r="EOL957" s="337"/>
      <c r="EOM957" s="337"/>
      <c r="EON957" s="337"/>
      <c r="EOO957" s="337"/>
      <c r="EOP957" s="337"/>
      <c r="EOQ957" s="337"/>
      <c r="EOR957" s="337"/>
      <c r="EOS957" s="337"/>
      <c r="EOT957" s="337"/>
      <c r="EOU957" s="337"/>
      <c r="EOV957" s="337"/>
      <c r="EOW957" s="337"/>
      <c r="EOX957" s="337"/>
      <c r="EOY957" s="337"/>
      <c r="EOZ957" s="337"/>
      <c r="EPA957" s="337"/>
      <c r="EPB957" s="337"/>
      <c r="EPC957" s="337"/>
      <c r="EPD957" s="337"/>
      <c r="EPE957" s="337"/>
      <c r="EPF957" s="337"/>
      <c r="EPG957" s="337"/>
      <c r="EPH957" s="337"/>
      <c r="EPI957" s="337"/>
      <c r="EPJ957" s="337"/>
      <c r="EPK957" s="337"/>
      <c r="EPL957" s="337"/>
      <c r="EPM957" s="337"/>
      <c r="EPN957" s="337"/>
      <c r="EPO957" s="337"/>
      <c r="EPP957" s="337"/>
      <c r="EPQ957" s="337"/>
      <c r="EPR957" s="337"/>
      <c r="EPS957" s="337"/>
      <c r="EPT957" s="337"/>
      <c r="EPU957" s="337"/>
      <c r="EPV957" s="337"/>
      <c r="EPW957" s="337"/>
      <c r="EPX957" s="337"/>
      <c r="EPY957" s="337"/>
      <c r="EPZ957" s="337"/>
      <c r="EQA957" s="337"/>
      <c r="EQB957" s="337"/>
      <c r="EQC957" s="337"/>
      <c r="EQD957" s="337"/>
      <c r="EQE957" s="337"/>
      <c r="EQF957" s="337"/>
      <c r="EQG957" s="337"/>
      <c r="EQH957" s="337"/>
      <c r="EQI957" s="337"/>
      <c r="EQJ957" s="337"/>
      <c r="EQK957" s="337"/>
      <c r="EQL957" s="337"/>
      <c r="EQM957" s="337"/>
      <c r="EQN957" s="337"/>
      <c r="EQO957" s="337"/>
      <c r="EQP957" s="337"/>
      <c r="EQQ957" s="337"/>
      <c r="EQR957" s="337"/>
      <c r="EQS957" s="337"/>
      <c r="EQT957" s="337"/>
      <c r="EQU957" s="337"/>
      <c r="EQV957" s="337"/>
      <c r="EQW957" s="337"/>
      <c r="EQX957" s="337"/>
      <c r="EQY957" s="337"/>
      <c r="EQZ957" s="337"/>
      <c r="ERA957" s="337"/>
      <c r="ERB957" s="337"/>
      <c r="ERC957" s="337"/>
      <c r="ERD957" s="337"/>
      <c r="ERE957" s="337"/>
      <c r="ERF957" s="337"/>
      <c r="ERG957" s="337"/>
      <c r="ERH957" s="337"/>
      <c r="ERI957" s="337"/>
      <c r="ERJ957" s="337"/>
      <c r="ERK957" s="337"/>
      <c r="ERL957" s="337"/>
      <c r="ERM957" s="337"/>
      <c r="ERN957" s="337"/>
      <c r="ERO957" s="337"/>
      <c r="ERP957" s="337"/>
      <c r="ERQ957" s="337"/>
      <c r="ERR957" s="337"/>
      <c r="ERS957" s="337"/>
      <c r="ERT957" s="337"/>
      <c r="ERU957" s="337"/>
      <c r="ERV957" s="337"/>
      <c r="ERW957" s="337"/>
      <c r="ERX957" s="337"/>
      <c r="ERY957" s="337"/>
      <c r="ERZ957" s="337"/>
      <c r="ESA957" s="337"/>
      <c r="ESB957" s="337"/>
      <c r="ESC957" s="337"/>
      <c r="ESD957" s="337"/>
      <c r="ESE957" s="337"/>
      <c r="ESF957" s="337"/>
      <c r="ESG957" s="337"/>
      <c r="ESH957" s="337"/>
      <c r="ESI957" s="337"/>
      <c r="ESJ957" s="337"/>
      <c r="ESK957" s="337"/>
      <c r="ESL957" s="337"/>
      <c r="ESM957" s="337"/>
      <c r="ESN957" s="337"/>
      <c r="ESO957" s="337"/>
      <c r="ESP957" s="337"/>
      <c r="ESQ957" s="337"/>
      <c r="ESR957" s="337"/>
      <c r="ESS957" s="337"/>
      <c r="EST957" s="337"/>
      <c r="ESU957" s="337"/>
      <c r="ESV957" s="337"/>
      <c r="ESW957" s="337"/>
      <c r="ESX957" s="337"/>
      <c r="ESY957" s="337"/>
      <c r="ESZ957" s="337"/>
      <c r="ETA957" s="337"/>
      <c r="ETB957" s="337"/>
      <c r="ETC957" s="337"/>
      <c r="ETD957" s="337"/>
      <c r="ETE957" s="337"/>
      <c r="ETF957" s="337"/>
      <c r="ETG957" s="337"/>
      <c r="ETH957" s="337"/>
      <c r="ETI957" s="337"/>
      <c r="ETJ957" s="337"/>
      <c r="ETK957" s="337"/>
      <c r="ETL957" s="337"/>
      <c r="ETM957" s="337"/>
      <c r="ETN957" s="337"/>
      <c r="ETO957" s="337"/>
      <c r="ETP957" s="337"/>
      <c r="ETQ957" s="337"/>
      <c r="ETR957" s="337"/>
      <c r="ETS957" s="337"/>
      <c r="ETT957" s="337"/>
      <c r="ETU957" s="337"/>
      <c r="ETV957" s="337"/>
      <c r="ETW957" s="337"/>
      <c r="ETX957" s="337"/>
      <c r="ETY957" s="337"/>
      <c r="ETZ957" s="337"/>
      <c r="EUA957" s="337"/>
      <c r="EUB957" s="337"/>
      <c r="EUC957" s="337"/>
      <c r="EUD957" s="337"/>
      <c r="EUE957" s="337"/>
      <c r="EUF957" s="337"/>
      <c r="EUG957" s="337"/>
      <c r="EUH957" s="337"/>
      <c r="EUI957" s="337"/>
      <c r="EUJ957" s="337"/>
      <c r="EUK957" s="337"/>
      <c r="EUL957" s="337"/>
      <c r="EUM957" s="337"/>
      <c r="EUN957" s="337"/>
      <c r="EUO957" s="337"/>
      <c r="EUP957" s="337"/>
      <c r="EUQ957" s="337"/>
      <c r="EUR957" s="337"/>
      <c r="EUS957" s="337"/>
      <c r="EUT957" s="337"/>
      <c r="EUU957" s="337"/>
      <c r="EUV957" s="337"/>
      <c r="EUW957" s="337"/>
      <c r="EUX957" s="337"/>
      <c r="EUY957" s="337"/>
      <c r="EUZ957" s="337"/>
      <c r="EVA957" s="337"/>
      <c r="EVB957" s="337"/>
      <c r="EVC957" s="337"/>
      <c r="EVD957" s="337"/>
      <c r="EVE957" s="337"/>
      <c r="EVF957" s="337"/>
      <c r="EVG957" s="337"/>
      <c r="EVH957" s="337"/>
      <c r="EVI957" s="337"/>
      <c r="EVJ957" s="337"/>
      <c r="EVK957" s="337"/>
      <c r="EVL957" s="337"/>
      <c r="EVM957" s="337"/>
      <c r="EVN957" s="337"/>
      <c r="EVO957" s="337"/>
      <c r="EVP957" s="337"/>
      <c r="EVQ957" s="337"/>
      <c r="EVR957" s="337"/>
      <c r="EVS957" s="337"/>
      <c r="EVT957" s="337"/>
      <c r="EVU957" s="337"/>
      <c r="EVV957" s="337"/>
      <c r="EVW957" s="337"/>
      <c r="EVX957" s="337"/>
      <c r="EVY957" s="337"/>
      <c r="EVZ957" s="337"/>
      <c r="EWA957" s="337"/>
      <c r="EWB957" s="337"/>
      <c r="EWC957" s="337"/>
      <c r="EWD957" s="337"/>
      <c r="EWE957" s="337"/>
      <c r="EWF957" s="337"/>
      <c r="EWG957" s="337"/>
      <c r="EWH957" s="337"/>
      <c r="EWI957" s="337"/>
      <c r="EWJ957" s="337"/>
      <c r="EWK957" s="337"/>
      <c r="EWL957" s="337"/>
      <c r="EWM957" s="337"/>
      <c r="EWN957" s="337"/>
      <c r="EWO957" s="337"/>
      <c r="EWP957" s="337"/>
      <c r="EWQ957" s="337"/>
      <c r="EWR957" s="337"/>
      <c r="EWS957" s="337"/>
      <c r="EWT957" s="337"/>
      <c r="EWU957" s="337"/>
      <c r="EWV957" s="337"/>
      <c r="EWW957" s="337"/>
      <c r="EWX957" s="337"/>
      <c r="EWY957" s="337"/>
      <c r="EWZ957" s="337"/>
      <c r="EXA957" s="337"/>
      <c r="EXB957" s="337"/>
      <c r="EXC957" s="337"/>
      <c r="EXD957" s="337"/>
      <c r="EXE957" s="337"/>
      <c r="EXF957" s="337"/>
      <c r="EXG957" s="337"/>
      <c r="EXH957" s="337"/>
      <c r="EXI957" s="337"/>
      <c r="EXJ957" s="337"/>
      <c r="EXK957" s="337"/>
      <c r="EXL957" s="337"/>
      <c r="EXM957" s="337"/>
      <c r="EXN957" s="337"/>
      <c r="EXO957" s="337"/>
      <c r="EXP957" s="337"/>
      <c r="EXQ957" s="337"/>
      <c r="EXR957" s="337"/>
      <c r="EXS957" s="337"/>
      <c r="EXT957" s="337"/>
      <c r="EXU957" s="337"/>
      <c r="EXV957" s="337"/>
      <c r="EXW957" s="337"/>
      <c r="EXX957" s="337"/>
      <c r="EXY957" s="337"/>
      <c r="EXZ957" s="337"/>
      <c r="EYA957" s="337"/>
      <c r="EYB957" s="337"/>
      <c r="EYC957" s="337"/>
      <c r="EYD957" s="337"/>
      <c r="EYE957" s="337"/>
      <c r="EYF957" s="337"/>
      <c r="EYG957" s="337"/>
      <c r="EYH957" s="337"/>
      <c r="EYI957" s="337"/>
      <c r="EYJ957" s="337"/>
      <c r="EYK957" s="337"/>
      <c r="EYL957" s="337"/>
      <c r="EYM957" s="337"/>
      <c r="EYN957" s="337"/>
      <c r="EYO957" s="337"/>
      <c r="EYP957" s="337"/>
      <c r="EYQ957" s="337"/>
      <c r="EYR957" s="337"/>
      <c r="EYS957" s="337"/>
      <c r="EYT957" s="337"/>
      <c r="EYU957" s="337"/>
      <c r="EYV957" s="337"/>
      <c r="EYW957" s="337"/>
      <c r="EYX957" s="337"/>
      <c r="EYY957" s="337"/>
      <c r="EYZ957" s="337"/>
      <c r="EZA957" s="337"/>
      <c r="EZB957" s="337"/>
      <c r="EZC957" s="337"/>
      <c r="EZD957" s="337"/>
      <c r="EZE957" s="337"/>
      <c r="EZF957" s="337"/>
      <c r="EZG957" s="337"/>
      <c r="EZH957" s="337"/>
      <c r="EZI957" s="337"/>
      <c r="EZJ957" s="337"/>
      <c r="EZK957" s="337"/>
      <c r="EZL957" s="337"/>
      <c r="EZM957" s="337"/>
      <c r="EZN957" s="337"/>
      <c r="EZO957" s="337"/>
      <c r="EZP957" s="337"/>
      <c r="EZQ957" s="337"/>
      <c r="EZR957" s="337"/>
      <c r="EZS957" s="337"/>
      <c r="EZT957" s="337"/>
      <c r="EZU957" s="337"/>
      <c r="EZV957" s="337"/>
      <c r="EZW957" s="337"/>
      <c r="EZX957" s="337"/>
      <c r="EZY957" s="337"/>
      <c r="EZZ957" s="337"/>
      <c r="FAA957" s="337"/>
      <c r="FAB957" s="337"/>
      <c r="FAC957" s="337"/>
      <c r="FAD957" s="337"/>
      <c r="FAE957" s="337"/>
      <c r="FAF957" s="337"/>
      <c r="FAG957" s="337"/>
      <c r="FAH957" s="337"/>
      <c r="FAI957" s="337"/>
      <c r="FAJ957" s="337"/>
      <c r="FAK957" s="337"/>
      <c r="FAL957" s="337"/>
      <c r="FAM957" s="337"/>
      <c r="FAN957" s="337"/>
      <c r="FAO957" s="337"/>
      <c r="FAP957" s="337"/>
      <c r="FAQ957" s="337"/>
      <c r="FAR957" s="337"/>
      <c r="FAS957" s="337"/>
      <c r="FAT957" s="337"/>
      <c r="FAU957" s="337"/>
      <c r="FAV957" s="337"/>
      <c r="FAW957" s="337"/>
      <c r="FAX957" s="337"/>
      <c r="FAY957" s="337"/>
      <c r="FAZ957" s="337"/>
      <c r="FBA957" s="337"/>
      <c r="FBB957" s="337"/>
      <c r="FBC957" s="337"/>
      <c r="FBD957" s="337"/>
      <c r="FBE957" s="337"/>
      <c r="FBF957" s="337"/>
      <c r="FBG957" s="337"/>
      <c r="FBH957" s="337"/>
      <c r="FBI957" s="337"/>
      <c r="FBJ957" s="337"/>
      <c r="FBK957" s="337"/>
      <c r="FBL957" s="337"/>
      <c r="FBM957" s="337"/>
      <c r="FBN957" s="337"/>
      <c r="FBO957" s="337"/>
      <c r="FBP957" s="337"/>
      <c r="FBQ957" s="337"/>
      <c r="FBR957" s="337"/>
      <c r="FBS957" s="337"/>
      <c r="FBT957" s="337"/>
      <c r="FBU957" s="337"/>
      <c r="FBV957" s="337"/>
      <c r="FBW957" s="337"/>
      <c r="FBX957" s="337"/>
      <c r="FBY957" s="337"/>
      <c r="FBZ957" s="337"/>
      <c r="FCA957" s="337"/>
      <c r="FCB957" s="337"/>
      <c r="FCC957" s="337"/>
      <c r="FCD957" s="337"/>
      <c r="FCE957" s="337"/>
      <c r="FCF957" s="337"/>
      <c r="FCG957" s="337"/>
      <c r="FCH957" s="337"/>
      <c r="FCI957" s="337"/>
      <c r="FCJ957" s="337"/>
      <c r="FCK957" s="337"/>
      <c r="FCL957" s="337"/>
      <c r="FCM957" s="337"/>
      <c r="FCN957" s="337"/>
      <c r="FCO957" s="337"/>
      <c r="FCP957" s="337"/>
      <c r="FCQ957" s="337"/>
      <c r="FCR957" s="337"/>
      <c r="FCS957" s="337"/>
      <c r="FCT957" s="337"/>
      <c r="FCU957" s="337"/>
      <c r="FCV957" s="337"/>
      <c r="FCW957" s="337"/>
      <c r="FCX957" s="337"/>
      <c r="FCY957" s="337"/>
      <c r="FCZ957" s="337"/>
      <c r="FDA957" s="337"/>
      <c r="FDB957" s="337"/>
      <c r="FDC957" s="337"/>
      <c r="FDD957" s="337"/>
      <c r="FDE957" s="337"/>
      <c r="FDF957" s="337"/>
      <c r="FDG957" s="337"/>
      <c r="FDH957" s="337"/>
      <c r="FDI957" s="337"/>
      <c r="FDJ957" s="337"/>
      <c r="FDK957" s="337"/>
      <c r="FDL957" s="337"/>
      <c r="FDM957" s="337"/>
      <c r="FDN957" s="337"/>
      <c r="FDO957" s="337"/>
      <c r="FDP957" s="337"/>
      <c r="FDQ957" s="337"/>
      <c r="FDR957" s="337"/>
      <c r="FDS957" s="337"/>
      <c r="FDT957" s="337"/>
      <c r="FDU957" s="337"/>
      <c r="FDV957" s="337"/>
      <c r="FDW957" s="337"/>
      <c r="FDX957" s="337"/>
      <c r="FDY957" s="337"/>
      <c r="FDZ957" s="337"/>
      <c r="FEA957" s="337"/>
      <c r="FEB957" s="337"/>
      <c r="FEC957" s="337"/>
      <c r="FED957" s="337"/>
      <c r="FEE957" s="337"/>
      <c r="FEF957" s="337"/>
      <c r="FEG957" s="337"/>
      <c r="FEH957" s="337"/>
      <c r="FEI957" s="337"/>
      <c r="FEJ957" s="337"/>
      <c r="FEK957" s="337"/>
      <c r="FEL957" s="337"/>
      <c r="FEM957" s="337"/>
      <c r="FEN957" s="337"/>
      <c r="FEO957" s="337"/>
      <c r="FEP957" s="337"/>
      <c r="FEQ957" s="337"/>
      <c r="FER957" s="337"/>
      <c r="FES957" s="337"/>
      <c r="FET957" s="337"/>
      <c r="FEU957" s="337"/>
      <c r="FEV957" s="337"/>
      <c r="FEW957" s="337"/>
      <c r="FEX957" s="337"/>
      <c r="FEY957" s="337"/>
      <c r="FEZ957" s="337"/>
      <c r="FFA957" s="337"/>
      <c r="FFB957" s="337"/>
      <c r="FFC957" s="337"/>
      <c r="FFD957" s="337"/>
      <c r="FFE957" s="337"/>
      <c r="FFF957" s="337"/>
      <c r="FFG957" s="337"/>
      <c r="FFH957" s="337"/>
      <c r="FFI957" s="337"/>
      <c r="FFJ957" s="337"/>
      <c r="FFK957" s="337"/>
      <c r="FFL957" s="337"/>
      <c r="FFM957" s="337"/>
      <c r="FFN957" s="337"/>
      <c r="FFO957" s="337"/>
      <c r="FFP957" s="337"/>
      <c r="FFQ957" s="337"/>
      <c r="FFR957" s="337"/>
      <c r="FFS957" s="337"/>
      <c r="FFT957" s="337"/>
      <c r="FFU957" s="337"/>
      <c r="FFV957" s="337"/>
      <c r="FFW957" s="337"/>
      <c r="FFX957" s="337"/>
      <c r="FFY957" s="337"/>
      <c r="FFZ957" s="337"/>
      <c r="FGA957" s="337"/>
      <c r="FGB957" s="337"/>
      <c r="FGC957" s="337"/>
      <c r="FGD957" s="337"/>
      <c r="FGE957" s="337"/>
      <c r="FGF957" s="337"/>
      <c r="FGG957" s="337"/>
      <c r="FGH957" s="337"/>
      <c r="FGI957" s="337"/>
      <c r="FGJ957" s="337"/>
      <c r="FGK957" s="337"/>
      <c r="FGL957" s="337"/>
      <c r="FGM957" s="337"/>
      <c r="FGN957" s="337"/>
      <c r="FGO957" s="337"/>
      <c r="FGP957" s="337"/>
      <c r="FGQ957" s="337"/>
      <c r="FGR957" s="337"/>
      <c r="FGS957" s="337"/>
      <c r="FGT957" s="337"/>
      <c r="FGU957" s="337"/>
      <c r="FGV957" s="337"/>
      <c r="FGW957" s="337"/>
      <c r="FGX957" s="337"/>
      <c r="FGY957" s="337"/>
      <c r="FGZ957" s="337"/>
      <c r="FHA957" s="337"/>
      <c r="FHB957" s="337"/>
      <c r="FHC957" s="337"/>
      <c r="FHD957" s="337"/>
      <c r="FHE957" s="337"/>
      <c r="FHF957" s="337"/>
      <c r="FHG957" s="337"/>
      <c r="FHH957" s="337"/>
      <c r="FHI957" s="337"/>
      <c r="FHJ957" s="337"/>
      <c r="FHK957" s="337"/>
      <c r="FHL957" s="337"/>
      <c r="FHM957" s="337"/>
      <c r="FHN957" s="337"/>
      <c r="FHO957" s="337"/>
      <c r="FHP957" s="337"/>
      <c r="FHQ957" s="337"/>
      <c r="FHR957" s="337"/>
      <c r="FHS957" s="337"/>
      <c r="FHT957" s="337"/>
      <c r="FHU957" s="337"/>
      <c r="FHV957" s="337"/>
      <c r="FHW957" s="337"/>
      <c r="FHX957" s="337"/>
      <c r="FHY957" s="337"/>
      <c r="FHZ957" s="337"/>
      <c r="FIA957" s="337"/>
      <c r="FIB957" s="337"/>
      <c r="FIC957" s="337"/>
      <c r="FID957" s="337"/>
      <c r="FIE957" s="337"/>
      <c r="FIF957" s="337"/>
      <c r="FIG957" s="337"/>
      <c r="FIH957" s="337"/>
      <c r="FII957" s="337"/>
      <c r="FIJ957" s="337"/>
      <c r="FIK957" s="337"/>
      <c r="FIL957" s="337"/>
      <c r="FIM957" s="337"/>
      <c r="FIN957" s="337"/>
      <c r="FIO957" s="337"/>
      <c r="FIP957" s="337"/>
      <c r="FIQ957" s="337"/>
      <c r="FIR957" s="337"/>
      <c r="FIS957" s="337"/>
      <c r="FIT957" s="337"/>
      <c r="FIU957" s="337"/>
      <c r="FIV957" s="337"/>
      <c r="FIW957" s="337"/>
      <c r="FIX957" s="337"/>
      <c r="FIY957" s="337"/>
      <c r="FIZ957" s="337"/>
      <c r="FJA957" s="337"/>
      <c r="FJB957" s="337"/>
      <c r="FJC957" s="337"/>
      <c r="FJD957" s="337"/>
      <c r="FJE957" s="337"/>
      <c r="FJF957" s="337"/>
      <c r="FJG957" s="337"/>
      <c r="FJH957" s="337"/>
      <c r="FJI957" s="337"/>
      <c r="FJJ957" s="337"/>
      <c r="FJK957" s="337"/>
      <c r="FJL957" s="337"/>
      <c r="FJM957" s="337"/>
      <c r="FJN957" s="337"/>
      <c r="FJO957" s="337"/>
      <c r="FJP957" s="337"/>
      <c r="FJQ957" s="337"/>
      <c r="FJR957" s="337"/>
      <c r="FJS957" s="337"/>
      <c r="FJT957" s="337"/>
      <c r="FJU957" s="337"/>
      <c r="FJV957" s="337"/>
      <c r="FJW957" s="337"/>
      <c r="FJX957" s="337"/>
      <c r="FJY957" s="337"/>
      <c r="FJZ957" s="337"/>
      <c r="FKA957" s="337"/>
      <c r="FKB957" s="337"/>
      <c r="FKC957" s="337"/>
      <c r="FKD957" s="337"/>
      <c r="FKE957" s="337"/>
      <c r="FKF957" s="337"/>
      <c r="FKG957" s="337"/>
      <c r="FKH957" s="337"/>
      <c r="FKI957" s="337"/>
      <c r="FKJ957" s="337"/>
      <c r="FKK957" s="337"/>
      <c r="FKL957" s="337"/>
      <c r="FKM957" s="337"/>
      <c r="FKN957" s="337"/>
      <c r="FKO957" s="337"/>
      <c r="FKP957" s="337"/>
      <c r="FKQ957" s="337"/>
      <c r="FKR957" s="337"/>
      <c r="FKS957" s="337"/>
      <c r="FKT957" s="337"/>
      <c r="FKU957" s="337"/>
      <c r="FKV957" s="337"/>
      <c r="FKW957" s="337"/>
      <c r="FKX957" s="337"/>
      <c r="FKY957" s="337"/>
      <c r="FKZ957" s="337"/>
      <c r="FLA957" s="337"/>
      <c r="FLB957" s="337"/>
      <c r="FLC957" s="337"/>
      <c r="FLD957" s="337"/>
      <c r="FLE957" s="337"/>
      <c r="FLF957" s="337"/>
      <c r="FLG957" s="337"/>
      <c r="FLH957" s="337"/>
      <c r="FLI957" s="337"/>
      <c r="FLJ957" s="337"/>
      <c r="FLK957" s="337"/>
      <c r="FLL957" s="337"/>
      <c r="FLM957" s="337"/>
      <c r="FLN957" s="337"/>
      <c r="FLO957" s="337"/>
      <c r="FLP957" s="337"/>
      <c r="FLQ957" s="337"/>
      <c r="FLR957" s="337"/>
      <c r="FLS957" s="337"/>
      <c r="FLT957" s="337"/>
      <c r="FLU957" s="337"/>
      <c r="FLV957" s="337"/>
      <c r="FLW957" s="337"/>
      <c r="FLX957" s="337"/>
      <c r="FLY957" s="337"/>
      <c r="FLZ957" s="337"/>
      <c r="FMA957" s="337"/>
      <c r="FMB957" s="337"/>
      <c r="FMC957" s="337"/>
      <c r="FMD957" s="337"/>
      <c r="FME957" s="337"/>
      <c r="FMF957" s="337"/>
      <c r="FMG957" s="337"/>
      <c r="FMH957" s="337"/>
      <c r="FMI957" s="337"/>
      <c r="FMJ957" s="337"/>
      <c r="FMK957" s="337"/>
      <c r="FML957" s="337"/>
      <c r="FMM957" s="337"/>
      <c r="FMN957" s="337"/>
      <c r="FMO957" s="337"/>
      <c r="FMP957" s="337"/>
      <c r="FMQ957" s="337"/>
      <c r="FMR957" s="337"/>
      <c r="FMS957" s="337"/>
      <c r="FMT957" s="337"/>
      <c r="FMU957" s="337"/>
      <c r="FMV957" s="337"/>
      <c r="FMW957" s="337"/>
      <c r="FMX957" s="337"/>
      <c r="FMY957" s="337"/>
      <c r="FMZ957" s="337"/>
      <c r="FNA957" s="337"/>
      <c r="FNB957" s="337"/>
      <c r="FNC957" s="337"/>
      <c r="FND957" s="337"/>
      <c r="FNE957" s="337"/>
      <c r="FNF957" s="337"/>
      <c r="FNG957" s="337"/>
      <c r="FNH957" s="337"/>
      <c r="FNI957" s="337"/>
      <c r="FNJ957" s="337"/>
      <c r="FNK957" s="337"/>
      <c r="FNL957" s="337"/>
      <c r="FNM957" s="337"/>
      <c r="FNN957" s="337"/>
      <c r="FNO957" s="337"/>
      <c r="FNP957" s="337"/>
      <c r="FNQ957" s="337"/>
      <c r="FNR957" s="337"/>
      <c r="FNS957" s="337"/>
      <c r="FNT957" s="337"/>
      <c r="FNU957" s="337"/>
      <c r="FNV957" s="337"/>
      <c r="FNW957" s="337"/>
      <c r="FNX957" s="337"/>
      <c r="FNY957" s="337"/>
      <c r="FNZ957" s="337"/>
      <c r="FOA957" s="337"/>
      <c r="FOB957" s="337"/>
      <c r="FOC957" s="337"/>
      <c r="FOD957" s="337"/>
      <c r="FOE957" s="337"/>
      <c r="FOF957" s="337"/>
      <c r="FOG957" s="337"/>
      <c r="FOH957" s="337"/>
      <c r="FOI957" s="337"/>
      <c r="FOJ957" s="337"/>
      <c r="FOK957" s="337"/>
      <c r="FOL957" s="337"/>
      <c r="FOM957" s="337"/>
      <c r="FON957" s="337"/>
      <c r="FOO957" s="337"/>
      <c r="FOP957" s="337"/>
      <c r="FOQ957" s="337"/>
      <c r="FOR957" s="337"/>
      <c r="FOS957" s="337"/>
      <c r="FOT957" s="337"/>
      <c r="FOU957" s="337"/>
      <c r="FOV957" s="337"/>
      <c r="FOW957" s="337"/>
      <c r="FOX957" s="337"/>
      <c r="FOY957" s="337"/>
      <c r="FOZ957" s="337"/>
      <c r="FPA957" s="337"/>
      <c r="FPB957" s="337"/>
      <c r="FPC957" s="337"/>
      <c r="FPD957" s="337"/>
      <c r="FPE957" s="337"/>
      <c r="FPF957" s="337"/>
      <c r="FPG957" s="337"/>
      <c r="FPH957" s="337"/>
      <c r="FPI957" s="337"/>
      <c r="FPJ957" s="337"/>
      <c r="FPK957" s="337"/>
      <c r="FPL957" s="337"/>
      <c r="FPM957" s="337"/>
      <c r="FPN957" s="337"/>
      <c r="FPO957" s="337"/>
      <c r="FPP957" s="337"/>
      <c r="FPQ957" s="337"/>
      <c r="FPR957" s="337"/>
      <c r="FPS957" s="337"/>
      <c r="FPT957" s="337"/>
      <c r="FPU957" s="337"/>
      <c r="FPV957" s="337"/>
      <c r="FPW957" s="337"/>
      <c r="FPX957" s="337"/>
      <c r="FPY957" s="337"/>
      <c r="FPZ957" s="337"/>
      <c r="FQA957" s="337"/>
      <c r="FQB957" s="337"/>
      <c r="FQC957" s="337"/>
      <c r="FQD957" s="337"/>
      <c r="FQE957" s="337"/>
      <c r="FQF957" s="337"/>
      <c r="FQG957" s="337"/>
      <c r="FQH957" s="337"/>
      <c r="FQI957" s="337"/>
      <c r="FQJ957" s="337"/>
      <c r="FQK957" s="337"/>
      <c r="FQL957" s="337"/>
      <c r="FQM957" s="337"/>
      <c r="FQN957" s="337"/>
      <c r="FQO957" s="337"/>
      <c r="FQP957" s="337"/>
      <c r="FQQ957" s="337"/>
      <c r="FQR957" s="337"/>
      <c r="FQS957" s="337"/>
      <c r="FQT957" s="337"/>
      <c r="FQU957" s="337"/>
      <c r="FQV957" s="337"/>
      <c r="FQW957" s="337"/>
      <c r="FQX957" s="337"/>
      <c r="FQY957" s="337"/>
      <c r="FQZ957" s="337"/>
      <c r="FRA957" s="337"/>
      <c r="FRB957" s="337"/>
      <c r="FRC957" s="337"/>
      <c r="FRD957" s="337"/>
      <c r="FRE957" s="337"/>
      <c r="FRF957" s="337"/>
      <c r="FRG957" s="337"/>
      <c r="FRH957" s="337"/>
      <c r="FRI957" s="337"/>
      <c r="FRJ957" s="337"/>
      <c r="FRK957" s="337"/>
      <c r="FRL957" s="337"/>
      <c r="FRM957" s="337"/>
      <c r="FRN957" s="337"/>
      <c r="FRO957" s="337"/>
      <c r="FRP957" s="337"/>
      <c r="FRQ957" s="337"/>
      <c r="FRR957" s="337"/>
      <c r="FRS957" s="337"/>
      <c r="FRT957" s="337"/>
      <c r="FRU957" s="337"/>
      <c r="FRV957" s="337"/>
      <c r="FRW957" s="337"/>
      <c r="FRX957" s="337"/>
      <c r="FRY957" s="337"/>
      <c r="FRZ957" s="337"/>
      <c r="FSA957" s="337"/>
      <c r="FSB957" s="337"/>
      <c r="FSC957" s="337"/>
      <c r="FSD957" s="337"/>
      <c r="FSE957" s="337"/>
      <c r="FSF957" s="337"/>
      <c r="FSG957" s="337"/>
      <c r="FSH957" s="337"/>
      <c r="FSI957" s="337"/>
      <c r="FSJ957" s="337"/>
      <c r="FSK957" s="337"/>
      <c r="FSL957" s="337"/>
      <c r="FSM957" s="337"/>
      <c r="FSN957" s="337"/>
      <c r="FSO957" s="337"/>
      <c r="FSP957" s="337"/>
      <c r="FSQ957" s="337"/>
      <c r="FSR957" s="337"/>
      <c r="FSS957" s="337"/>
      <c r="FST957" s="337"/>
      <c r="FSU957" s="337"/>
      <c r="FSV957" s="337"/>
      <c r="FSW957" s="337"/>
      <c r="FSX957" s="337"/>
      <c r="FSY957" s="337"/>
      <c r="FSZ957" s="337"/>
      <c r="FTA957" s="337"/>
      <c r="FTB957" s="337"/>
      <c r="FTC957" s="337"/>
      <c r="FTD957" s="337"/>
      <c r="FTE957" s="337"/>
      <c r="FTF957" s="337"/>
      <c r="FTG957" s="337"/>
      <c r="FTH957" s="337"/>
      <c r="FTI957" s="337"/>
      <c r="FTJ957" s="337"/>
      <c r="FTK957" s="337"/>
      <c r="FTL957" s="337"/>
      <c r="FTM957" s="337"/>
      <c r="FTN957" s="337"/>
      <c r="FTO957" s="337"/>
      <c r="FTP957" s="337"/>
      <c r="FTQ957" s="337"/>
      <c r="FTR957" s="337"/>
      <c r="FTS957" s="337"/>
      <c r="FTT957" s="337"/>
      <c r="FTU957" s="337"/>
      <c r="FTV957" s="337"/>
      <c r="FTW957" s="337"/>
      <c r="FTX957" s="337"/>
      <c r="FTY957" s="337"/>
      <c r="FTZ957" s="337"/>
      <c r="FUA957" s="337"/>
      <c r="FUB957" s="337"/>
      <c r="FUC957" s="337"/>
      <c r="FUD957" s="337"/>
      <c r="FUE957" s="337"/>
      <c r="FUF957" s="337"/>
      <c r="FUG957" s="337"/>
      <c r="FUH957" s="337"/>
      <c r="FUI957" s="337"/>
      <c r="FUJ957" s="337"/>
      <c r="FUK957" s="337"/>
      <c r="FUL957" s="337"/>
      <c r="FUM957" s="337"/>
      <c r="FUN957" s="337"/>
      <c r="FUO957" s="337"/>
      <c r="FUP957" s="337"/>
      <c r="FUQ957" s="337"/>
      <c r="FUR957" s="337"/>
      <c r="FUS957" s="337"/>
      <c r="FUT957" s="337"/>
      <c r="FUU957" s="337"/>
      <c r="FUV957" s="337"/>
      <c r="FUW957" s="337"/>
      <c r="FUX957" s="337"/>
      <c r="FUY957" s="337"/>
      <c r="FUZ957" s="337"/>
      <c r="FVA957" s="337"/>
      <c r="FVB957" s="337"/>
      <c r="FVC957" s="337"/>
      <c r="FVD957" s="337"/>
      <c r="FVE957" s="337"/>
      <c r="FVF957" s="337"/>
      <c r="FVG957" s="337"/>
      <c r="FVH957" s="337"/>
      <c r="FVI957" s="337"/>
      <c r="FVJ957" s="337"/>
      <c r="FVK957" s="337"/>
      <c r="FVL957" s="337"/>
      <c r="FVM957" s="337"/>
      <c r="FVN957" s="337"/>
      <c r="FVO957" s="337"/>
      <c r="FVP957" s="337"/>
      <c r="FVQ957" s="337"/>
      <c r="FVR957" s="337"/>
      <c r="FVS957" s="337"/>
      <c r="FVT957" s="337"/>
      <c r="FVU957" s="337"/>
      <c r="FVV957" s="337"/>
      <c r="FVW957" s="337"/>
      <c r="FVX957" s="337"/>
      <c r="FVY957" s="337"/>
      <c r="FVZ957" s="337"/>
      <c r="FWA957" s="337"/>
      <c r="FWB957" s="337"/>
      <c r="FWC957" s="337"/>
      <c r="FWD957" s="337"/>
      <c r="FWE957" s="337"/>
      <c r="FWF957" s="337"/>
      <c r="FWG957" s="337"/>
      <c r="FWH957" s="337"/>
      <c r="FWI957" s="337"/>
      <c r="FWJ957" s="337"/>
      <c r="FWK957" s="337"/>
      <c r="FWL957" s="337"/>
      <c r="FWM957" s="337"/>
      <c r="FWN957" s="337"/>
      <c r="FWO957" s="337"/>
      <c r="FWP957" s="337"/>
      <c r="FWQ957" s="337"/>
      <c r="FWR957" s="337"/>
      <c r="FWS957" s="337"/>
      <c r="FWT957" s="337"/>
      <c r="FWU957" s="337"/>
      <c r="FWV957" s="337"/>
      <c r="FWW957" s="337"/>
      <c r="FWX957" s="337"/>
      <c r="FWY957" s="337"/>
      <c r="FWZ957" s="337"/>
      <c r="FXA957" s="337"/>
      <c r="FXB957" s="337"/>
      <c r="FXC957" s="337"/>
      <c r="FXD957" s="337"/>
      <c r="FXE957" s="337"/>
      <c r="FXF957" s="337"/>
      <c r="FXG957" s="337"/>
      <c r="FXH957" s="337"/>
      <c r="FXI957" s="337"/>
      <c r="FXJ957" s="337"/>
      <c r="FXK957" s="337"/>
      <c r="FXL957" s="337"/>
      <c r="FXM957" s="337"/>
      <c r="FXN957" s="337"/>
      <c r="FXO957" s="337"/>
      <c r="FXP957" s="337"/>
      <c r="FXQ957" s="337"/>
      <c r="FXR957" s="337"/>
      <c r="FXS957" s="337"/>
      <c r="FXT957" s="337"/>
      <c r="FXU957" s="337"/>
      <c r="FXV957" s="337"/>
      <c r="FXW957" s="337"/>
      <c r="FXX957" s="337"/>
      <c r="FXY957" s="337"/>
      <c r="FXZ957" s="337"/>
      <c r="FYA957" s="337"/>
      <c r="FYB957" s="337"/>
      <c r="FYC957" s="337"/>
      <c r="FYD957" s="337"/>
      <c r="FYE957" s="337"/>
      <c r="FYF957" s="337"/>
      <c r="FYG957" s="337"/>
      <c r="FYH957" s="337"/>
      <c r="FYI957" s="337"/>
      <c r="FYJ957" s="337"/>
      <c r="FYK957" s="337"/>
      <c r="FYL957" s="337"/>
      <c r="FYM957" s="337"/>
      <c r="FYN957" s="337"/>
      <c r="FYO957" s="337"/>
      <c r="FYP957" s="337"/>
      <c r="FYQ957" s="337"/>
      <c r="FYR957" s="337"/>
      <c r="FYS957" s="337"/>
      <c r="FYT957" s="337"/>
      <c r="FYU957" s="337"/>
      <c r="FYV957" s="337"/>
      <c r="FYW957" s="337"/>
      <c r="FYX957" s="337"/>
      <c r="FYY957" s="337"/>
      <c r="FYZ957" s="337"/>
      <c r="FZA957" s="337"/>
      <c r="FZB957" s="337"/>
      <c r="FZC957" s="337"/>
      <c r="FZD957" s="337"/>
      <c r="FZE957" s="337"/>
      <c r="FZF957" s="337"/>
      <c r="FZG957" s="337"/>
      <c r="FZH957" s="337"/>
      <c r="FZI957" s="337"/>
      <c r="FZJ957" s="337"/>
      <c r="FZK957" s="337"/>
      <c r="FZL957" s="337"/>
      <c r="FZM957" s="337"/>
      <c r="FZN957" s="337"/>
      <c r="FZO957" s="337"/>
      <c r="FZP957" s="337"/>
      <c r="FZQ957" s="337"/>
      <c r="FZR957" s="337"/>
      <c r="FZS957" s="337"/>
      <c r="FZT957" s="337"/>
      <c r="FZU957" s="337"/>
      <c r="FZV957" s="337"/>
      <c r="FZW957" s="337"/>
      <c r="FZX957" s="337"/>
      <c r="FZY957" s="337"/>
      <c r="FZZ957" s="337"/>
      <c r="GAA957" s="337"/>
      <c r="GAB957" s="337"/>
      <c r="GAC957" s="337"/>
      <c r="GAD957" s="337"/>
      <c r="GAE957" s="337"/>
      <c r="GAF957" s="337"/>
      <c r="GAG957" s="337"/>
      <c r="GAH957" s="337"/>
      <c r="GAI957" s="337"/>
      <c r="GAJ957" s="337"/>
      <c r="GAK957" s="337"/>
      <c r="GAL957" s="337"/>
      <c r="GAM957" s="337"/>
      <c r="GAN957" s="337"/>
      <c r="GAO957" s="337"/>
      <c r="GAP957" s="337"/>
      <c r="GAQ957" s="337"/>
      <c r="GAR957" s="337"/>
      <c r="GAS957" s="337"/>
      <c r="GAT957" s="337"/>
      <c r="GAU957" s="337"/>
      <c r="GAV957" s="337"/>
      <c r="GAW957" s="337"/>
      <c r="GAX957" s="337"/>
      <c r="GAY957" s="337"/>
      <c r="GAZ957" s="337"/>
      <c r="GBA957" s="337"/>
      <c r="GBB957" s="337"/>
      <c r="GBC957" s="337"/>
      <c r="GBD957" s="337"/>
      <c r="GBE957" s="337"/>
      <c r="GBF957" s="337"/>
      <c r="GBG957" s="337"/>
      <c r="GBH957" s="337"/>
      <c r="GBI957" s="337"/>
      <c r="GBJ957" s="337"/>
      <c r="GBK957" s="337"/>
      <c r="GBL957" s="337"/>
      <c r="GBM957" s="337"/>
      <c r="GBN957" s="337"/>
      <c r="GBO957" s="337"/>
      <c r="GBP957" s="337"/>
      <c r="GBQ957" s="337"/>
      <c r="GBR957" s="337"/>
      <c r="GBS957" s="337"/>
      <c r="GBT957" s="337"/>
      <c r="GBU957" s="337"/>
      <c r="GBV957" s="337"/>
      <c r="GBW957" s="337"/>
      <c r="GBX957" s="337"/>
      <c r="GBY957" s="337"/>
      <c r="GBZ957" s="337"/>
      <c r="GCA957" s="337"/>
      <c r="GCB957" s="337"/>
      <c r="GCC957" s="337"/>
      <c r="GCD957" s="337"/>
      <c r="GCE957" s="337"/>
      <c r="GCF957" s="337"/>
      <c r="GCG957" s="337"/>
      <c r="GCH957" s="337"/>
      <c r="GCI957" s="337"/>
      <c r="GCJ957" s="337"/>
      <c r="GCK957" s="337"/>
      <c r="GCL957" s="337"/>
      <c r="GCM957" s="337"/>
      <c r="GCN957" s="337"/>
      <c r="GCO957" s="337"/>
      <c r="GCP957" s="337"/>
      <c r="GCQ957" s="337"/>
      <c r="GCR957" s="337"/>
      <c r="GCS957" s="337"/>
      <c r="GCT957" s="337"/>
      <c r="GCU957" s="337"/>
      <c r="GCV957" s="337"/>
      <c r="GCW957" s="337"/>
      <c r="GCX957" s="337"/>
      <c r="GCY957" s="337"/>
      <c r="GCZ957" s="337"/>
      <c r="GDA957" s="337"/>
      <c r="GDB957" s="337"/>
      <c r="GDC957" s="337"/>
      <c r="GDD957" s="337"/>
      <c r="GDE957" s="337"/>
      <c r="GDF957" s="337"/>
      <c r="GDG957" s="337"/>
      <c r="GDH957" s="337"/>
      <c r="GDI957" s="337"/>
      <c r="GDJ957" s="337"/>
      <c r="GDK957" s="337"/>
      <c r="GDL957" s="337"/>
      <c r="GDM957" s="337"/>
      <c r="GDN957" s="337"/>
      <c r="GDO957" s="337"/>
      <c r="GDP957" s="337"/>
      <c r="GDQ957" s="337"/>
      <c r="GDR957" s="337"/>
      <c r="GDS957" s="337"/>
      <c r="GDT957" s="337"/>
      <c r="GDU957" s="337"/>
      <c r="GDV957" s="337"/>
      <c r="GDW957" s="337"/>
      <c r="GDX957" s="337"/>
      <c r="GDY957" s="337"/>
      <c r="GDZ957" s="337"/>
      <c r="GEA957" s="337"/>
      <c r="GEB957" s="337"/>
      <c r="GEC957" s="337"/>
      <c r="GED957" s="337"/>
      <c r="GEE957" s="337"/>
      <c r="GEF957" s="337"/>
      <c r="GEG957" s="337"/>
      <c r="GEH957" s="337"/>
      <c r="GEI957" s="337"/>
      <c r="GEJ957" s="337"/>
      <c r="GEK957" s="337"/>
      <c r="GEL957" s="337"/>
      <c r="GEM957" s="337"/>
      <c r="GEN957" s="337"/>
      <c r="GEO957" s="337"/>
      <c r="GEP957" s="337"/>
      <c r="GEQ957" s="337"/>
      <c r="GER957" s="337"/>
      <c r="GES957" s="337"/>
      <c r="GET957" s="337"/>
      <c r="GEU957" s="337"/>
      <c r="GEV957" s="337"/>
      <c r="GEW957" s="337"/>
      <c r="GEX957" s="337"/>
      <c r="GEY957" s="337"/>
      <c r="GEZ957" s="337"/>
      <c r="GFA957" s="337"/>
      <c r="GFB957" s="337"/>
      <c r="GFC957" s="337"/>
      <c r="GFD957" s="337"/>
      <c r="GFE957" s="337"/>
      <c r="GFF957" s="337"/>
      <c r="GFG957" s="337"/>
      <c r="GFH957" s="337"/>
      <c r="GFI957" s="337"/>
      <c r="GFJ957" s="337"/>
      <c r="GFK957" s="337"/>
      <c r="GFL957" s="337"/>
      <c r="GFM957" s="337"/>
      <c r="GFN957" s="337"/>
      <c r="GFO957" s="337"/>
      <c r="GFP957" s="337"/>
      <c r="GFQ957" s="337"/>
      <c r="GFR957" s="337"/>
      <c r="GFS957" s="337"/>
      <c r="GFT957" s="337"/>
      <c r="GFU957" s="337"/>
      <c r="GFV957" s="337"/>
      <c r="GFW957" s="337"/>
      <c r="GFX957" s="337"/>
      <c r="GFY957" s="337"/>
      <c r="GFZ957" s="337"/>
      <c r="GGA957" s="337"/>
      <c r="GGB957" s="337"/>
      <c r="GGC957" s="337"/>
      <c r="GGD957" s="337"/>
      <c r="GGE957" s="337"/>
      <c r="GGF957" s="337"/>
      <c r="GGG957" s="337"/>
      <c r="GGH957" s="337"/>
      <c r="GGI957" s="337"/>
      <c r="GGJ957" s="337"/>
      <c r="GGK957" s="337"/>
      <c r="GGL957" s="337"/>
      <c r="GGM957" s="337"/>
      <c r="GGN957" s="337"/>
      <c r="GGO957" s="337"/>
      <c r="GGP957" s="337"/>
      <c r="GGQ957" s="337"/>
      <c r="GGR957" s="337"/>
      <c r="GGS957" s="337"/>
      <c r="GGT957" s="337"/>
      <c r="GGU957" s="337"/>
      <c r="GGV957" s="337"/>
      <c r="GGW957" s="337"/>
      <c r="GGX957" s="337"/>
      <c r="GGY957" s="337"/>
      <c r="GGZ957" s="337"/>
      <c r="GHA957" s="337"/>
      <c r="GHB957" s="337"/>
      <c r="GHC957" s="337"/>
      <c r="GHD957" s="337"/>
      <c r="GHE957" s="337"/>
      <c r="GHF957" s="337"/>
      <c r="GHG957" s="337"/>
      <c r="GHH957" s="337"/>
      <c r="GHI957" s="337"/>
      <c r="GHJ957" s="337"/>
      <c r="GHK957" s="337"/>
      <c r="GHL957" s="337"/>
      <c r="GHM957" s="337"/>
      <c r="GHN957" s="337"/>
      <c r="GHO957" s="337"/>
      <c r="GHP957" s="337"/>
      <c r="GHQ957" s="337"/>
      <c r="GHR957" s="337"/>
      <c r="GHS957" s="337"/>
      <c r="GHT957" s="337"/>
      <c r="GHU957" s="337"/>
      <c r="GHV957" s="337"/>
      <c r="GHW957" s="337"/>
      <c r="GHX957" s="337"/>
      <c r="GHY957" s="337"/>
      <c r="GHZ957" s="337"/>
      <c r="GIA957" s="337"/>
      <c r="GIB957" s="337"/>
      <c r="GIC957" s="337"/>
      <c r="GID957" s="337"/>
      <c r="GIE957" s="337"/>
      <c r="GIF957" s="337"/>
      <c r="GIG957" s="337"/>
      <c r="GIH957" s="337"/>
      <c r="GII957" s="337"/>
      <c r="GIJ957" s="337"/>
      <c r="GIK957" s="337"/>
      <c r="GIL957" s="337"/>
      <c r="GIM957" s="337"/>
      <c r="GIN957" s="337"/>
      <c r="GIO957" s="337"/>
      <c r="GIP957" s="337"/>
      <c r="GIQ957" s="337"/>
      <c r="GIR957" s="337"/>
      <c r="GIS957" s="337"/>
      <c r="GIT957" s="337"/>
      <c r="GIU957" s="337"/>
      <c r="GIV957" s="337"/>
      <c r="GIW957" s="337"/>
      <c r="GIX957" s="337"/>
      <c r="GIY957" s="337"/>
      <c r="GIZ957" s="337"/>
      <c r="GJA957" s="337"/>
      <c r="GJB957" s="337"/>
      <c r="GJC957" s="337"/>
      <c r="GJD957" s="337"/>
      <c r="GJE957" s="337"/>
      <c r="GJF957" s="337"/>
      <c r="GJG957" s="337"/>
      <c r="GJH957" s="337"/>
      <c r="GJI957" s="337"/>
      <c r="GJJ957" s="337"/>
      <c r="GJK957" s="337"/>
      <c r="GJL957" s="337"/>
      <c r="GJM957" s="337"/>
      <c r="GJN957" s="337"/>
      <c r="GJO957" s="337"/>
      <c r="GJP957" s="337"/>
      <c r="GJQ957" s="337"/>
      <c r="GJR957" s="337"/>
      <c r="GJS957" s="337"/>
      <c r="GJT957" s="337"/>
      <c r="GJU957" s="337"/>
      <c r="GJV957" s="337"/>
      <c r="GJW957" s="337"/>
      <c r="GJX957" s="337"/>
      <c r="GJY957" s="337"/>
      <c r="GJZ957" s="337"/>
      <c r="GKA957" s="337"/>
      <c r="GKB957" s="337"/>
      <c r="GKC957" s="337"/>
      <c r="GKD957" s="337"/>
      <c r="GKE957" s="337"/>
      <c r="GKF957" s="337"/>
      <c r="GKG957" s="337"/>
      <c r="GKH957" s="337"/>
      <c r="GKI957" s="337"/>
      <c r="GKJ957" s="337"/>
      <c r="GKK957" s="337"/>
      <c r="GKL957" s="337"/>
      <c r="GKM957" s="337"/>
      <c r="GKN957" s="337"/>
      <c r="GKO957" s="337"/>
      <c r="GKP957" s="337"/>
      <c r="GKQ957" s="337"/>
      <c r="GKR957" s="337"/>
      <c r="GKS957" s="337"/>
      <c r="GKT957" s="337"/>
      <c r="GKU957" s="337"/>
      <c r="GKV957" s="337"/>
      <c r="GKW957" s="337"/>
      <c r="GKX957" s="337"/>
      <c r="GKY957" s="337"/>
      <c r="GKZ957" s="337"/>
      <c r="GLA957" s="337"/>
      <c r="GLB957" s="337"/>
      <c r="GLC957" s="337"/>
      <c r="GLD957" s="337"/>
      <c r="GLE957" s="337"/>
      <c r="GLF957" s="337"/>
      <c r="GLG957" s="337"/>
      <c r="GLH957" s="337"/>
      <c r="GLI957" s="337"/>
      <c r="GLJ957" s="337"/>
      <c r="GLK957" s="337"/>
      <c r="GLL957" s="337"/>
      <c r="GLM957" s="337"/>
      <c r="GLN957" s="337"/>
      <c r="GLO957" s="337"/>
      <c r="GLP957" s="337"/>
      <c r="GLQ957" s="337"/>
      <c r="GLR957" s="337"/>
      <c r="GLS957" s="337"/>
      <c r="GLT957" s="337"/>
      <c r="GLU957" s="337"/>
      <c r="GLV957" s="337"/>
      <c r="GLW957" s="337"/>
      <c r="GLX957" s="337"/>
      <c r="GLY957" s="337"/>
      <c r="GLZ957" s="337"/>
      <c r="GMA957" s="337"/>
      <c r="GMB957" s="337"/>
      <c r="GMC957" s="337"/>
      <c r="GMD957" s="337"/>
      <c r="GME957" s="337"/>
      <c r="GMF957" s="337"/>
      <c r="GMG957" s="337"/>
      <c r="GMH957" s="337"/>
      <c r="GMI957" s="337"/>
      <c r="GMJ957" s="337"/>
      <c r="GMK957" s="337"/>
      <c r="GML957" s="337"/>
      <c r="GMM957" s="337"/>
      <c r="GMN957" s="337"/>
      <c r="GMO957" s="337"/>
      <c r="GMP957" s="337"/>
      <c r="GMQ957" s="337"/>
      <c r="GMR957" s="337"/>
      <c r="GMS957" s="337"/>
      <c r="GMT957" s="337"/>
      <c r="GMU957" s="337"/>
      <c r="GMV957" s="337"/>
      <c r="GMW957" s="337"/>
      <c r="GMX957" s="337"/>
      <c r="GMY957" s="337"/>
      <c r="GMZ957" s="337"/>
      <c r="GNA957" s="337"/>
      <c r="GNB957" s="337"/>
      <c r="GNC957" s="337"/>
      <c r="GND957" s="337"/>
      <c r="GNE957" s="337"/>
      <c r="GNF957" s="337"/>
      <c r="GNG957" s="337"/>
      <c r="GNH957" s="337"/>
      <c r="GNI957" s="337"/>
      <c r="GNJ957" s="337"/>
      <c r="GNK957" s="337"/>
      <c r="GNL957" s="337"/>
      <c r="GNM957" s="337"/>
      <c r="GNN957" s="337"/>
      <c r="GNO957" s="337"/>
      <c r="GNP957" s="337"/>
      <c r="GNQ957" s="337"/>
      <c r="GNR957" s="337"/>
      <c r="GNS957" s="337"/>
      <c r="GNT957" s="337"/>
      <c r="GNU957" s="337"/>
      <c r="GNV957" s="337"/>
      <c r="GNW957" s="337"/>
      <c r="GNX957" s="337"/>
      <c r="GNY957" s="337"/>
      <c r="GNZ957" s="337"/>
      <c r="GOA957" s="337"/>
      <c r="GOB957" s="337"/>
      <c r="GOC957" s="337"/>
      <c r="GOD957" s="337"/>
      <c r="GOE957" s="337"/>
      <c r="GOF957" s="337"/>
      <c r="GOG957" s="337"/>
      <c r="GOH957" s="337"/>
      <c r="GOI957" s="337"/>
      <c r="GOJ957" s="337"/>
      <c r="GOK957" s="337"/>
      <c r="GOL957" s="337"/>
      <c r="GOM957" s="337"/>
      <c r="GON957" s="337"/>
      <c r="GOO957" s="337"/>
      <c r="GOP957" s="337"/>
      <c r="GOQ957" s="337"/>
      <c r="GOR957" s="337"/>
      <c r="GOS957" s="337"/>
      <c r="GOT957" s="337"/>
      <c r="GOU957" s="337"/>
      <c r="GOV957" s="337"/>
      <c r="GOW957" s="337"/>
      <c r="GOX957" s="337"/>
      <c r="GOY957" s="337"/>
      <c r="GOZ957" s="337"/>
      <c r="GPA957" s="337"/>
      <c r="GPB957" s="337"/>
      <c r="GPC957" s="337"/>
      <c r="GPD957" s="337"/>
      <c r="GPE957" s="337"/>
      <c r="GPF957" s="337"/>
      <c r="GPG957" s="337"/>
      <c r="GPH957" s="337"/>
      <c r="GPI957" s="337"/>
      <c r="GPJ957" s="337"/>
      <c r="GPK957" s="337"/>
      <c r="GPL957" s="337"/>
      <c r="GPM957" s="337"/>
      <c r="GPN957" s="337"/>
      <c r="GPO957" s="337"/>
      <c r="GPP957" s="337"/>
      <c r="GPQ957" s="337"/>
      <c r="GPR957" s="337"/>
      <c r="GPS957" s="337"/>
      <c r="GPT957" s="337"/>
      <c r="GPU957" s="337"/>
      <c r="GPV957" s="337"/>
      <c r="GPW957" s="337"/>
      <c r="GPX957" s="337"/>
      <c r="GPY957" s="337"/>
      <c r="GPZ957" s="337"/>
      <c r="GQA957" s="337"/>
      <c r="GQB957" s="337"/>
      <c r="GQC957" s="337"/>
      <c r="GQD957" s="337"/>
      <c r="GQE957" s="337"/>
      <c r="GQF957" s="337"/>
      <c r="GQG957" s="337"/>
      <c r="GQH957" s="337"/>
      <c r="GQI957" s="337"/>
      <c r="GQJ957" s="337"/>
      <c r="GQK957" s="337"/>
      <c r="GQL957" s="337"/>
      <c r="GQM957" s="337"/>
      <c r="GQN957" s="337"/>
      <c r="GQO957" s="337"/>
      <c r="GQP957" s="337"/>
      <c r="GQQ957" s="337"/>
      <c r="GQR957" s="337"/>
      <c r="GQS957" s="337"/>
      <c r="GQT957" s="337"/>
      <c r="GQU957" s="337"/>
      <c r="GQV957" s="337"/>
      <c r="GQW957" s="337"/>
      <c r="GQX957" s="337"/>
      <c r="GQY957" s="337"/>
      <c r="GQZ957" s="337"/>
      <c r="GRA957" s="337"/>
      <c r="GRB957" s="337"/>
      <c r="GRC957" s="337"/>
      <c r="GRD957" s="337"/>
      <c r="GRE957" s="337"/>
      <c r="GRF957" s="337"/>
      <c r="GRG957" s="337"/>
      <c r="GRH957" s="337"/>
      <c r="GRI957" s="337"/>
      <c r="GRJ957" s="337"/>
      <c r="GRK957" s="337"/>
      <c r="GRL957" s="337"/>
      <c r="GRM957" s="337"/>
      <c r="GRN957" s="337"/>
      <c r="GRO957" s="337"/>
      <c r="GRP957" s="337"/>
      <c r="GRQ957" s="337"/>
      <c r="GRR957" s="337"/>
      <c r="GRS957" s="337"/>
      <c r="GRT957" s="337"/>
      <c r="GRU957" s="337"/>
      <c r="GRV957" s="337"/>
      <c r="GRW957" s="337"/>
      <c r="GRX957" s="337"/>
      <c r="GRY957" s="337"/>
      <c r="GRZ957" s="337"/>
      <c r="GSA957" s="337"/>
      <c r="GSB957" s="337"/>
      <c r="GSC957" s="337"/>
      <c r="GSD957" s="337"/>
      <c r="GSE957" s="337"/>
      <c r="GSF957" s="337"/>
      <c r="GSG957" s="337"/>
      <c r="GSH957" s="337"/>
      <c r="GSI957" s="337"/>
      <c r="GSJ957" s="337"/>
      <c r="GSK957" s="337"/>
      <c r="GSL957" s="337"/>
      <c r="GSM957" s="337"/>
      <c r="GSN957" s="337"/>
      <c r="GSO957" s="337"/>
      <c r="GSP957" s="337"/>
      <c r="GSQ957" s="337"/>
      <c r="GSR957" s="337"/>
      <c r="GSS957" s="337"/>
      <c r="GST957" s="337"/>
      <c r="GSU957" s="337"/>
      <c r="GSV957" s="337"/>
      <c r="GSW957" s="337"/>
      <c r="GSX957" s="337"/>
      <c r="GSY957" s="337"/>
      <c r="GSZ957" s="337"/>
      <c r="GTA957" s="337"/>
      <c r="GTB957" s="337"/>
      <c r="GTC957" s="337"/>
      <c r="GTD957" s="337"/>
      <c r="GTE957" s="337"/>
      <c r="GTF957" s="337"/>
      <c r="GTG957" s="337"/>
      <c r="GTH957" s="337"/>
      <c r="GTI957" s="337"/>
      <c r="GTJ957" s="337"/>
      <c r="GTK957" s="337"/>
      <c r="GTL957" s="337"/>
      <c r="GTM957" s="337"/>
      <c r="GTN957" s="337"/>
      <c r="GTO957" s="337"/>
      <c r="GTP957" s="337"/>
      <c r="GTQ957" s="337"/>
      <c r="GTR957" s="337"/>
      <c r="GTS957" s="337"/>
      <c r="GTT957" s="337"/>
      <c r="GTU957" s="337"/>
      <c r="GTV957" s="337"/>
      <c r="GTW957" s="337"/>
      <c r="GTX957" s="337"/>
      <c r="GTY957" s="337"/>
      <c r="GTZ957" s="337"/>
      <c r="GUA957" s="337"/>
      <c r="GUB957" s="337"/>
      <c r="GUC957" s="337"/>
      <c r="GUD957" s="337"/>
      <c r="GUE957" s="337"/>
      <c r="GUF957" s="337"/>
      <c r="GUG957" s="337"/>
      <c r="GUH957" s="337"/>
      <c r="GUI957" s="337"/>
      <c r="GUJ957" s="337"/>
      <c r="GUK957" s="337"/>
      <c r="GUL957" s="337"/>
      <c r="GUM957" s="337"/>
      <c r="GUN957" s="337"/>
      <c r="GUO957" s="337"/>
      <c r="GUP957" s="337"/>
      <c r="GUQ957" s="337"/>
      <c r="GUR957" s="337"/>
      <c r="GUS957" s="337"/>
      <c r="GUT957" s="337"/>
      <c r="GUU957" s="337"/>
      <c r="GUV957" s="337"/>
      <c r="GUW957" s="337"/>
      <c r="GUX957" s="337"/>
      <c r="GUY957" s="337"/>
      <c r="GUZ957" s="337"/>
      <c r="GVA957" s="337"/>
      <c r="GVB957" s="337"/>
      <c r="GVC957" s="337"/>
      <c r="GVD957" s="337"/>
      <c r="GVE957" s="337"/>
      <c r="GVF957" s="337"/>
      <c r="GVG957" s="337"/>
      <c r="GVH957" s="337"/>
      <c r="GVI957" s="337"/>
      <c r="GVJ957" s="337"/>
      <c r="GVK957" s="337"/>
      <c r="GVL957" s="337"/>
      <c r="GVM957" s="337"/>
      <c r="GVN957" s="337"/>
      <c r="GVO957" s="337"/>
      <c r="GVP957" s="337"/>
      <c r="GVQ957" s="337"/>
      <c r="GVR957" s="337"/>
      <c r="GVS957" s="337"/>
      <c r="GVT957" s="337"/>
      <c r="GVU957" s="337"/>
      <c r="GVV957" s="337"/>
      <c r="GVW957" s="337"/>
      <c r="GVX957" s="337"/>
      <c r="GVY957" s="337"/>
      <c r="GVZ957" s="337"/>
      <c r="GWA957" s="337"/>
      <c r="GWB957" s="337"/>
      <c r="GWC957" s="337"/>
      <c r="GWD957" s="337"/>
      <c r="GWE957" s="337"/>
      <c r="GWF957" s="337"/>
      <c r="GWG957" s="337"/>
      <c r="GWH957" s="337"/>
      <c r="GWI957" s="337"/>
      <c r="GWJ957" s="337"/>
      <c r="GWK957" s="337"/>
      <c r="GWL957" s="337"/>
      <c r="GWM957" s="337"/>
      <c r="GWN957" s="337"/>
      <c r="GWO957" s="337"/>
      <c r="GWP957" s="337"/>
      <c r="GWQ957" s="337"/>
      <c r="GWR957" s="337"/>
      <c r="GWS957" s="337"/>
      <c r="GWT957" s="337"/>
      <c r="GWU957" s="337"/>
      <c r="GWV957" s="337"/>
      <c r="GWW957" s="337"/>
      <c r="GWX957" s="337"/>
      <c r="GWY957" s="337"/>
      <c r="GWZ957" s="337"/>
      <c r="GXA957" s="337"/>
      <c r="GXB957" s="337"/>
      <c r="GXC957" s="337"/>
      <c r="GXD957" s="337"/>
      <c r="GXE957" s="337"/>
      <c r="GXF957" s="337"/>
      <c r="GXG957" s="337"/>
      <c r="GXH957" s="337"/>
      <c r="GXI957" s="337"/>
      <c r="GXJ957" s="337"/>
      <c r="GXK957" s="337"/>
      <c r="GXL957" s="337"/>
      <c r="GXM957" s="337"/>
      <c r="GXN957" s="337"/>
      <c r="GXO957" s="337"/>
      <c r="GXP957" s="337"/>
      <c r="GXQ957" s="337"/>
      <c r="GXR957" s="337"/>
      <c r="GXS957" s="337"/>
      <c r="GXT957" s="337"/>
      <c r="GXU957" s="337"/>
      <c r="GXV957" s="337"/>
      <c r="GXW957" s="337"/>
      <c r="GXX957" s="337"/>
      <c r="GXY957" s="337"/>
      <c r="GXZ957" s="337"/>
      <c r="GYA957" s="337"/>
      <c r="GYB957" s="337"/>
      <c r="GYC957" s="337"/>
      <c r="GYD957" s="337"/>
      <c r="GYE957" s="337"/>
      <c r="GYF957" s="337"/>
      <c r="GYG957" s="337"/>
      <c r="GYH957" s="337"/>
      <c r="GYI957" s="337"/>
      <c r="GYJ957" s="337"/>
      <c r="GYK957" s="337"/>
      <c r="GYL957" s="337"/>
      <c r="GYM957" s="337"/>
      <c r="GYN957" s="337"/>
      <c r="GYO957" s="337"/>
      <c r="GYP957" s="337"/>
      <c r="GYQ957" s="337"/>
      <c r="GYR957" s="337"/>
      <c r="GYS957" s="337"/>
      <c r="GYT957" s="337"/>
      <c r="GYU957" s="337"/>
      <c r="GYV957" s="337"/>
      <c r="GYW957" s="337"/>
      <c r="GYX957" s="337"/>
      <c r="GYY957" s="337"/>
      <c r="GYZ957" s="337"/>
      <c r="GZA957" s="337"/>
      <c r="GZB957" s="337"/>
      <c r="GZC957" s="337"/>
      <c r="GZD957" s="337"/>
      <c r="GZE957" s="337"/>
      <c r="GZF957" s="337"/>
      <c r="GZG957" s="337"/>
      <c r="GZH957" s="337"/>
      <c r="GZI957" s="337"/>
      <c r="GZJ957" s="337"/>
      <c r="GZK957" s="337"/>
      <c r="GZL957" s="337"/>
      <c r="GZM957" s="337"/>
      <c r="GZN957" s="337"/>
      <c r="GZO957" s="337"/>
      <c r="GZP957" s="337"/>
      <c r="GZQ957" s="337"/>
      <c r="GZR957" s="337"/>
      <c r="GZS957" s="337"/>
      <c r="GZT957" s="337"/>
      <c r="GZU957" s="337"/>
      <c r="GZV957" s="337"/>
      <c r="GZW957" s="337"/>
      <c r="GZX957" s="337"/>
      <c r="GZY957" s="337"/>
      <c r="GZZ957" s="337"/>
      <c r="HAA957" s="337"/>
      <c r="HAB957" s="337"/>
      <c r="HAC957" s="337"/>
      <c r="HAD957" s="337"/>
      <c r="HAE957" s="337"/>
      <c r="HAF957" s="337"/>
      <c r="HAG957" s="337"/>
      <c r="HAH957" s="337"/>
      <c r="HAI957" s="337"/>
      <c r="HAJ957" s="337"/>
      <c r="HAK957" s="337"/>
      <c r="HAL957" s="337"/>
      <c r="HAM957" s="337"/>
      <c r="HAN957" s="337"/>
      <c r="HAO957" s="337"/>
      <c r="HAP957" s="337"/>
      <c r="HAQ957" s="337"/>
      <c r="HAR957" s="337"/>
      <c r="HAS957" s="337"/>
      <c r="HAT957" s="337"/>
      <c r="HAU957" s="337"/>
      <c r="HAV957" s="337"/>
      <c r="HAW957" s="337"/>
      <c r="HAX957" s="337"/>
      <c r="HAY957" s="337"/>
      <c r="HAZ957" s="337"/>
      <c r="HBA957" s="337"/>
      <c r="HBB957" s="337"/>
      <c r="HBC957" s="337"/>
      <c r="HBD957" s="337"/>
      <c r="HBE957" s="337"/>
      <c r="HBF957" s="337"/>
      <c r="HBG957" s="337"/>
      <c r="HBH957" s="337"/>
      <c r="HBI957" s="337"/>
      <c r="HBJ957" s="337"/>
      <c r="HBK957" s="337"/>
      <c r="HBL957" s="337"/>
      <c r="HBM957" s="337"/>
      <c r="HBN957" s="337"/>
      <c r="HBO957" s="337"/>
      <c r="HBP957" s="337"/>
      <c r="HBQ957" s="337"/>
      <c r="HBR957" s="337"/>
      <c r="HBS957" s="337"/>
      <c r="HBT957" s="337"/>
      <c r="HBU957" s="337"/>
      <c r="HBV957" s="337"/>
      <c r="HBW957" s="337"/>
      <c r="HBX957" s="337"/>
      <c r="HBY957" s="337"/>
      <c r="HBZ957" s="337"/>
      <c r="HCA957" s="337"/>
      <c r="HCB957" s="337"/>
      <c r="HCC957" s="337"/>
      <c r="HCD957" s="337"/>
      <c r="HCE957" s="337"/>
      <c r="HCF957" s="337"/>
      <c r="HCG957" s="337"/>
      <c r="HCH957" s="337"/>
      <c r="HCI957" s="337"/>
      <c r="HCJ957" s="337"/>
      <c r="HCK957" s="337"/>
      <c r="HCL957" s="337"/>
      <c r="HCM957" s="337"/>
      <c r="HCN957" s="337"/>
      <c r="HCO957" s="337"/>
      <c r="HCP957" s="337"/>
      <c r="HCQ957" s="337"/>
      <c r="HCR957" s="337"/>
      <c r="HCS957" s="337"/>
      <c r="HCT957" s="337"/>
      <c r="HCU957" s="337"/>
      <c r="HCV957" s="337"/>
      <c r="HCW957" s="337"/>
      <c r="HCX957" s="337"/>
      <c r="HCY957" s="337"/>
      <c r="HCZ957" s="337"/>
      <c r="HDA957" s="337"/>
      <c r="HDB957" s="337"/>
      <c r="HDC957" s="337"/>
      <c r="HDD957" s="337"/>
      <c r="HDE957" s="337"/>
      <c r="HDF957" s="337"/>
      <c r="HDG957" s="337"/>
      <c r="HDH957" s="337"/>
      <c r="HDI957" s="337"/>
      <c r="HDJ957" s="337"/>
      <c r="HDK957" s="337"/>
      <c r="HDL957" s="337"/>
      <c r="HDM957" s="337"/>
      <c r="HDN957" s="337"/>
      <c r="HDO957" s="337"/>
      <c r="HDP957" s="337"/>
      <c r="HDQ957" s="337"/>
      <c r="HDR957" s="337"/>
      <c r="HDS957" s="337"/>
      <c r="HDT957" s="337"/>
      <c r="HDU957" s="337"/>
      <c r="HDV957" s="337"/>
      <c r="HDW957" s="337"/>
      <c r="HDX957" s="337"/>
      <c r="HDY957" s="337"/>
      <c r="HDZ957" s="337"/>
      <c r="HEA957" s="337"/>
      <c r="HEB957" s="337"/>
      <c r="HEC957" s="337"/>
      <c r="HED957" s="337"/>
      <c r="HEE957" s="337"/>
      <c r="HEF957" s="337"/>
      <c r="HEG957" s="337"/>
      <c r="HEH957" s="337"/>
      <c r="HEI957" s="337"/>
      <c r="HEJ957" s="337"/>
      <c r="HEK957" s="337"/>
      <c r="HEL957" s="337"/>
      <c r="HEM957" s="337"/>
      <c r="HEN957" s="337"/>
      <c r="HEO957" s="337"/>
      <c r="HEP957" s="337"/>
      <c r="HEQ957" s="337"/>
      <c r="HER957" s="337"/>
      <c r="HES957" s="337"/>
      <c r="HET957" s="337"/>
      <c r="HEU957" s="337"/>
      <c r="HEV957" s="337"/>
      <c r="HEW957" s="337"/>
      <c r="HEX957" s="337"/>
      <c r="HEY957" s="337"/>
      <c r="HEZ957" s="337"/>
      <c r="HFA957" s="337"/>
      <c r="HFB957" s="337"/>
      <c r="HFC957" s="337"/>
      <c r="HFD957" s="337"/>
      <c r="HFE957" s="337"/>
      <c r="HFF957" s="337"/>
      <c r="HFG957" s="337"/>
      <c r="HFH957" s="337"/>
      <c r="HFI957" s="337"/>
      <c r="HFJ957" s="337"/>
      <c r="HFK957" s="337"/>
      <c r="HFL957" s="337"/>
      <c r="HFM957" s="337"/>
      <c r="HFN957" s="337"/>
      <c r="HFO957" s="337"/>
      <c r="HFP957" s="337"/>
      <c r="HFQ957" s="337"/>
      <c r="HFR957" s="337"/>
      <c r="HFS957" s="337"/>
      <c r="HFT957" s="337"/>
      <c r="HFU957" s="337"/>
      <c r="HFV957" s="337"/>
      <c r="HFW957" s="337"/>
      <c r="HFX957" s="337"/>
      <c r="HFY957" s="337"/>
      <c r="HFZ957" s="337"/>
      <c r="HGA957" s="337"/>
      <c r="HGB957" s="337"/>
      <c r="HGC957" s="337"/>
      <c r="HGD957" s="337"/>
      <c r="HGE957" s="337"/>
      <c r="HGF957" s="337"/>
      <c r="HGG957" s="337"/>
      <c r="HGH957" s="337"/>
      <c r="HGI957" s="337"/>
      <c r="HGJ957" s="337"/>
      <c r="HGK957" s="337"/>
      <c r="HGL957" s="337"/>
      <c r="HGM957" s="337"/>
      <c r="HGN957" s="337"/>
      <c r="HGO957" s="337"/>
      <c r="HGP957" s="337"/>
      <c r="HGQ957" s="337"/>
      <c r="HGR957" s="337"/>
      <c r="HGS957" s="337"/>
      <c r="HGT957" s="337"/>
      <c r="HGU957" s="337"/>
      <c r="HGV957" s="337"/>
      <c r="HGW957" s="337"/>
      <c r="HGX957" s="337"/>
      <c r="HGY957" s="337"/>
      <c r="HGZ957" s="337"/>
      <c r="HHA957" s="337"/>
      <c r="HHB957" s="337"/>
      <c r="HHC957" s="337"/>
      <c r="HHD957" s="337"/>
      <c r="HHE957" s="337"/>
      <c r="HHF957" s="337"/>
      <c r="HHG957" s="337"/>
      <c r="HHH957" s="337"/>
      <c r="HHI957" s="337"/>
      <c r="HHJ957" s="337"/>
      <c r="HHK957" s="337"/>
      <c r="HHL957" s="337"/>
      <c r="HHM957" s="337"/>
      <c r="HHN957" s="337"/>
      <c r="HHO957" s="337"/>
      <c r="HHP957" s="337"/>
      <c r="HHQ957" s="337"/>
      <c r="HHR957" s="337"/>
      <c r="HHS957" s="337"/>
      <c r="HHT957" s="337"/>
      <c r="HHU957" s="337"/>
      <c r="HHV957" s="337"/>
      <c r="HHW957" s="337"/>
      <c r="HHX957" s="337"/>
      <c r="HHY957" s="337"/>
      <c r="HHZ957" s="337"/>
      <c r="HIA957" s="337"/>
      <c r="HIB957" s="337"/>
      <c r="HIC957" s="337"/>
      <c r="HID957" s="337"/>
      <c r="HIE957" s="337"/>
      <c r="HIF957" s="337"/>
      <c r="HIG957" s="337"/>
      <c r="HIH957" s="337"/>
      <c r="HII957" s="337"/>
      <c r="HIJ957" s="337"/>
      <c r="HIK957" s="337"/>
      <c r="HIL957" s="337"/>
      <c r="HIM957" s="337"/>
      <c r="HIN957" s="337"/>
      <c r="HIO957" s="337"/>
      <c r="HIP957" s="337"/>
      <c r="HIQ957" s="337"/>
      <c r="HIR957" s="337"/>
      <c r="HIS957" s="337"/>
      <c r="HIT957" s="337"/>
      <c r="HIU957" s="337"/>
      <c r="HIV957" s="337"/>
      <c r="HIW957" s="337"/>
      <c r="HIX957" s="337"/>
      <c r="HIY957" s="337"/>
      <c r="HIZ957" s="337"/>
      <c r="HJA957" s="337"/>
      <c r="HJB957" s="337"/>
      <c r="HJC957" s="337"/>
      <c r="HJD957" s="337"/>
      <c r="HJE957" s="337"/>
      <c r="HJF957" s="337"/>
      <c r="HJG957" s="337"/>
      <c r="HJH957" s="337"/>
      <c r="HJI957" s="337"/>
      <c r="HJJ957" s="337"/>
      <c r="HJK957" s="337"/>
      <c r="HJL957" s="337"/>
      <c r="HJM957" s="337"/>
      <c r="HJN957" s="337"/>
      <c r="HJO957" s="337"/>
      <c r="HJP957" s="337"/>
      <c r="HJQ957" s="337"/>
      <c r="HJR957" s="337"/>
      <c r="HJS957" s="337"/>
      <c r="HJT957" s="337"/>
      <c r="HJU957" s="337"/>
      <c r="HJV957" s="337"/>
      <c r="HJW957" s="337"/>
      <c r="HJX957" s="337"/>
      <c r="HJY957" s="337"/>
      <c r="HJZ957" s="337"/>
      <c r="HKA957" s="337"/>
      <c r="HKB957" s="337"/>
      <c r="HKC957" s="337"/>
      <c r="HKD957" s="337"/>
      <c r="HKE957" s="337"/>
      <c r="HKF957" s="337"/>
      <c r="HKG957" s="337"/>
      <c r="HKH957" s="337"/>
      <c r="HKI957" s="337"/>
      <c r="HKJ957" s="337"/>
      <c r="HKK957" s="337"/>
      <c r="HKL957" s="337"/>
      <c r="HKM957" s="337"/>
      <c r="HKN957" s="337"/>
      <c r="HKO957" s="337"/>
      <c r="HKP957" s="337"/>
      <c r="HKQ957" s="337"/>
      <c r="HKR957" s="337"/>
      <c r="HKS957" s="337"/>
      <c r="HKT957" s="337"/>
      <c r="HKU957" s="337"/>
      <c r="HKV957" s="337"/>
      <c r="HKW957" s="337"/>
      <c r="HKX957" s="337"/>
      <c r="HKY957" s="337"/>
      <c r="HKZ957" s="337"/>
      <c r="HLA957" s="337"/>
      <c r="HLB957" s="337"/>
      <c r="HLC957" s="337"/>
      <c r="HLD957" s="337"/>
      <c r="HLE957" s="337"/>
      <c r="HLF957" s="337"/>
      <c r="HLG957" s="337"/>
      <c r="HLH957" s="337"/>
      <c r="HLI957" s="337"/>
      <c r="HLJ957" s="337"/>
      <c r="HLK957" s="337"/>
      <c r="HLL957" s="337"/>
      <c r="HLM957" s="337"/>
      <c r="HLN957" s="337"/>
      <c r="HLO957" s="337"/>
      <c r="HLP957" s="337"/>
      <c r="HLQ957" s="337"/>
      <c r="HLR957" s="337"/>
      <c r="HLS957" s="337"/>
      <c r="HLT957" s="337"/>
      <c r="HLU957" s="337"/>
      <c r="HLV957" s="337"/>
      <c r="HLW957" s="337"/>
      <c r="HLX957" s="337"/>
      <c r="HLY957" s="337"/>
      <c r="HLZ957" s="337"/>
      <c r="HMA957" s="337"/>
      <c r="HMB957" s="337"/>
      <c r="HMC957" s="337"/>
      <c r="HMD957" s="337"/>
      <c r="HME957" s="337"/>
      <c r="HMF957" s="337"/>
      <c r="HMG957" s="337"/>
      <c r="HMH957" s="337"/>
      <c r="HMI957" s="337"/>
      <c r="HMJ957" s="337"/>
      <c r="HMK957" s="337"/>
      <c r="HML957" s="337"/>
      <c r="HMM957" s="337"/>
      <c r="HMN957" s="337"/>
      <c r="HMO957" s="337"/>
      <c r="HMP957" s="337"/>
      <c r="HMQ957" s="337"/>
      <c r="HMR957" s="337"/>
      <c r="HMS957" s="337"/>
      <c r="HMT957" s="337"/>
      <c r="HMU957" s="337"/>
      <c r="HMV957" s="337"/>
      <c r="HMW957" s="337"/>
      <c r="HMX957" s="337"/>
      <c r="HMY957" s="337"/>
      <c r="HMZ957" s="337"/>
      <c r="HNA957" s="337"/>
      <c r="HNB957" s="337"/>
      <c r="HNC957" s="337"/>
      <c r="HND957" s="337"/>
      <c r="HNE957" s="337"/>
      <c r="HNF957" s="337"/>
      <c r="HNG957" s="337"/>
      <c r="HNH957" s="337"/>
      <c r="HNI957" s="337"/>
      <c r="HNJ957" s="337"/>
      <c r="HNK957" s="337"/>
      <c r="HNL957" s="337"/>
      <c r="HNM957" s="337"/>
      <c r="HNN957" s="337"/>
      <c r="HNO957" s="337"/>
      <c r="HNP957" s="337"/>
      <c r="HNQ957" s="337"/>
      <c r="HNR957" s="337"/>
      <c r="HNS957" s="337"/>
      <c r="HNT957" s="337"/>
      <c r="HNU957" s="337"/>
      <c r="HNV957" s="337"/>
      <c r="HNW957" s="337"/>
      <c r="HNX957" s="337"/>
      <c r="HNY957" s="337"/>
      <c r="HNZ957" s="337"/>
      <c r="HOA957" s="337"/>
      <c r="HOB957" s="337"/>
      <c r="HOC957" s="337"/>
      <c r="HOD957" s="337"/>
      <c r="HOE957" s="337"/>
      <c r="HOF957" s="337"/>
      <c r="HOG957" s="337"/>
      <c r="HOH957" s="337"/>
      <c r="HOI957" s="337"/>
      <c r="HOJ957" s="337"/>
      <c r="HOK957" s="337"/>
      <c r="HOL957" s="337"/>
      <c r="HOM957" s="337"/>
      <c r="HON957" s="337"/>
      <c r="HOO957" s="337"/>
      <c r="HOP957" s="337"/>
      <c r="HOQ957" s="337"/>
      <c r="HOR957" s="337"/>
      <c r="HOS957" s="337"/>
      <c r="HOT957" s="337"/>
      <c r="HOU957" s="337"/>
      <c r="HOV957" s="337"/>
      <c r="HOW957" s="337"/>
      <c r="HOX957" s="337"/>
      <c r="HOY957" s="337"/>
      <c r="HOZ957" s="337"/>
      <c r="HPA957" s="337"/>
      <c r="HPB957" s="337"/>
      <c r="HPC957" s="337"/>
      <c r="HPD957" s="337"/>
      <c r="HPE957" s="337"/>
      <c r="HPF957" s="337"/>
      <c r="HPG957" s="337"/>
      <c r="HPH957" s="337"/>
      <c r="HPI957" s="337"/>
      <c r="HPJ957" s="337"/>
      <c r="HPK957" s="337"/>
      <c r="HPL957" s="337"/>
      <c r="HPM957" s="337"/>
      <c r="HPN957" s="337"/>
      <c r="HPO957" s="337"/>
      <c r="HPP957" s="337"/>
      <c r="HPQ957" s="337"/>
      <c r="HPR957" s="337"/>
      <c r="HPS957" s="337"/>
      <c r="HPT957" s="337"/>
      <c r="HPU957" s="337"/>
      <c r="HPV957" s="337"/>
      <c r="HPW957" s="337"/>
      <c r="HPX957" s="337"/>
      <c r="HPY957" s="337"/>
      <c r="HPZ957" s="337"/>
      <c r="HQA957" s="337"/>
      <c r="HQB957" s="337"/>
      <c r="HQC957" s="337"/>
      <c r="HQD957" s="337"/>
      <c r="HQE957" s="337"/>
      <c r="HQF957" s="337"/>
      <c r="HQG957" s="337"/>
      <c r="HQH957" s="337"/>
      <c r="HQI957" s="337"/>
      <c r="HQJ957" s="337"/>
      <c r="HQK957" s="337"/>
      <c r="HQL957" s="337"/>
      <c r="HQM957" s="337"/>
      <c r="HQN957" s="337"/>
      <c r="HQO957" s="337"/>
      <c r="HQP957" s="337"/>
      <c r="HQQ957" s="337"/>
      <c r="HQR957" s="337"/>
      <c r="HQS957" s="337"/>
      <c r="HQT957" s="337"/>
      <c r="HQU957" s="337"/>
      <c r="HQV957" s="337"/>
      <c r="HQW957" s="337"/>
      <c r="HQX957" s="337"/>
      <c r="HQY957" s="337"/>
      <c r="HQZ957" s="337"/>
      <c r="HRA957" s="337"/>
      <c r="HRB957" s="337"/>
      <c r="HRC957" s="337"/>
      <c r="HRD957" s="337"/>
      <c r="HRE957" s="337"/>
      <c r="HRF957" s="337"/>
      <c r="HRG957" s="337"/>
      <c r="HRH957" s="337"/>
      <c r="HRI957" s="337"/>
      <c r="HRJ957" s="337"/>
      <c r="HRK957" s="337"/>
      <c r="HRL957" s="337"/>
      <c r="HRM957" s="337"/>
      <c r="HRN957" s="337"/>
      <c r="HRO957" s="337"/>
      <c r="HRP957" s="337"/>
      <c r="HRQ957" s="337"/>
      <c r="HRR957" s="337"/>
      <c r="HRS957" s="337"/>
      <c r="HRT957" s="337"/>
      <c r="HRU957" s="337"/>
      <c r="HRV957" s="337"/>
      <c r="HRW957" s="337"/>
      <c r="HRX957" s="337"/>
      <c r="HRY957" s="337"/>
      <c r="HRZ957" s="337"/>
      <c r="HSA957" s="337"/>
      <c r="HSB957" s="337"/>
      <c r="HSC957" s="337"/>
      <c r="HSD957" s="337"/>
      <c r="HSE957" s="337"/>
      <c r="HSF957" s="337"/>
      <c r="HSG957" s="337"/>
      <c r="HSH957" s="337"/>
      <c r="HSI957" s="337"/>
      <c r="HSJ957" s="337"/>
      <c r="HSK957" s="337"/>
      <c r="HSL957" s="337"/>
      <c r="HSM957" s="337"/>
      <c r="HSN957" s="337"/>
      <c r="HSO957" s="337"/>
      <c r="HSP957" s="337"/>
      <c r="HSQ957" s="337"/>
      <c r="HSR957" s="337"/>
      <c r="HSS957" s="337"/>
      <c r="HST957" s="337"/>
      <c r="HSU957" s="337"/>
      <c r="HSV957" s="337"/>
      <c r="HSW957" s="337"/>
      <c r="HSX957" s="337"/>
      <c r="HSY957" s="337"/>
      <c r="HSZ957" s="337"/>
      <c r="HTA957" s="337"/>
      <c r="HTB957" s="337"/>
      <c r="HTC957" s="337"/>
      <c r="HTD957" s="337"/>
      <c r="HTE957" s="337"/>
      <c r="HTF957" s="337"/>
      <c r="HTG957" s="337"/>
      <c r="HTH957" s="337"/>
      <c r="HTI957" s="337"/>
      <c r="HTJ957" s="337"/>
      <c r="HTK957" s="337"/>
      <c r="HTL957" s="337"/>
      <c r="HTM957" s="337"/>
      <c r="HTN957" s="337"/>
      <c r="HTO957" s="337"/>
      <c r="HTP957" s="337"/>
      <c r="HTQ957" s="337"/>
      <c r="HTR957" s="337"/>
      <c r="HTS957" s="337"/>
      <c r="HTT957" s="337"/>
      <c r="HTU957" s="337"/>
      <c r="HTV957" s="337"/>
      <c r="HTW957" s="337"/>
      <c r="HTX957" s="337"/>
      <c r="HTY957" s="337"/>
      <c r="HTZ957" s="337"/>
      <c r="HUA957" s="337"/>
      <c r="HUB957" s="337"/>
      <c r="HUC957" s="337"/>
      <c r="HUD957" s="337"/>
      <c r="HUE957" s="337"/>
      <c r="HUF957" s="337"/>
      <c r="HUG957" s="337"/>
      <c r="HUH957" s="337"/>
      <c r="HUI957" s="337"/>
      <c r="HUJ957" s="337"/>
      <c r="HUK957" s="337"/>
      <c r="HUL957" s="337"/>
      <c r="HUM957" s="337"/>
      <c r="HUN957" s="337"/>
      <c r="HUO957" s="337"/>
      <c r="HUP957" s="337"/>
      <c r="HUQ957" s="337"/>
      <c r="HUR957" s="337"/>
      <c r="HUS957" s="337"/>
      <c r="HUT957" s="337"/>
      <c r="HUU957" s="337"/>
      <c r="HUV957" s="337"/>
      <c r="HUW957" s="337"/>
      <c r="HUX957" s="337"/>
      <c r="HUY957" s="337"/>
      <c r="HUZ957" s="337"/>
      <c r="HVA957" s="337"/>
      <c r="HVB957" s="337"/>
      <c r="HVC957" s="337"/>
      <c r="HVD957" s="337"/>
      <c r="HVE957" s="337"/>
      <c r="HVF957" s="337"/>
      <c r="HVG957" s="337"/>
      <c r="HVH957" s="337"/>
      <c r="HVI957" s="337"/>
      <c r="HVJ957" s="337"/>
      <c r="HVK957" s="337"/>
      <c r="HVL957" s="337"/>
      <c r="HVM957" s="337"/>
      <c r="HVN957" s="337"/>
      <c r="HVO957" s="337"/>
      <c r="HVP957" s="337"/>
      <c r="HVQ957" s="337"/>
      <c r="HVR957" s="337"/>
      <c r="HVS957" s="337"/>
      <c r="HVT957" s="337"/>
      <c r="HVU957" s="337"/>
      <c r="HVV957" s="337"/>
      <c r="HVW957" s="337"/>
      <c r="HVX957" s="337"/>
      <c r="HVY957" s="337"/>
      <c r="HVZ957" s="337"/>
      <c r="HWA957" s="337"/>
      <c r="HWB957" s="337"/>
      <c r="HWC957" s="337"/>
      <c r="HWD957" s="337"/>
      <c r="HWE957" s="337"/>
      <c r="HWF957" s="337"/>
      <c r="HWG957" s="337"/>
      <c r="HWH957" s="337"/>
      <c r="HWI957" s="337"/>
      <c r="HWJ957" s="337"/>
      <c r="HWK957" s="337"/>
      <c r="HWL957" s="337"/>
      <c r="HWM957" s="337"/>
      <c r="HWN957" s="337"/>
      <c r="HWO957" s="337"/>
      <c r="HWP957" s="337"/>
      <c r="HWQ957" s="337"/>
      <c r="HWR957" s="337"/>
      <c r="HWS957" s="337"/>
      <c r="HWT957" s="337"/>
      <c r="HWU957" s="337"/>
      <c r="HWV957" s="337"/>
      <c r="HWW957" s="337"/>
      <c r="HWX957" s="337"/>
      <c r="HWY957" s="337"/>
      <c r="HWZ957" s="337"/>
      <c r="HXA957" s="337"/>
      <c r="HXB957" s="337"/>
      <c r="HXC957" s="337"/>
      <c r="HXD957" s="337"/>
      <c r="HXE957" s="337"/>
      <c r="HXF957" s="337"/>
      <c r="HXG957" s="337"/>
      <c r="HXH957" s="337"/>
      <c r="HXI957" s="337"/>
      <c r="HXJ957" s="337"/>
      <c r="HXK957" s="337"/>
      <c r="HXL957" s="337"/>
      <c r="HXM957" s="337"/>
      <c r="HXN957" s="337"/>
      <c r="HXO957" s="337"/>
      <c r="HXP957" s="337"/>
      <c r="HXQ957" s="337"/>
      <c r="HXR957" s="337"/>
      <c r="HXS957" s="337"/>
      <c r="HXT957" s="337"/>
      <c r="HXU957" s="337"/>
      <c r="HXV957" s="337"/>
      <c r="HXW957" s="337"/>
      <c r="HXX957" s="337"/>
      <c r="HXY957" s="337"/>
      <c r="HXZ957" s="337"/>
      <c r="HYA957" s="337"/>
      <c r="HYB957" s="337"/>
      <c r="HYC957" s="337"/>
      <c r="HYD957" s="337"/>
      <c r="HYE957" s="337"/>
      <c r="HYF957" s="337"/>
      <c r="HYG957" s="337"/>
      <c r="HYH957" s="337"/>
      <c r="HYI957" s="337"/>
      <c r="HYJ957" s="337"/>
      <c r="HYK957" s="337"/>
      <c r="HYL957" s="337"/>
      <c r="HYM957" s="337"/>
      <c r="HYN957" s="337"/>
      <c r="HYO957" s="337"/>
      <c r="HYP957" s="337"/>
      <c r="HYQ957" s="337"/>
      <c r="HYR957" s="337"/>
      <c r="HYS957" s="337"/>
      <c r="HYT957" s="337"/>
      <c r="HYU957" s="337"/>
      <c r="HYV957" s="337"/>
      <c r="HYW957" s="337"/>
      <c r="HYX957" s="337"/>
      <c r="HYY957" s="337"/>
      <c r="HYZ957" s="337"/>
      <c r="HZA957" s="337"/>
      <c r="HZB957" s="337"/>
      <c r="HZC957" s="337"/>
      <c r="HZD957" s="337"/>
      <c r="HZE957" s="337"/>
      <c r="HZF957" s="337"/>
      <c r="HZG957" s="337"/>
      <c r="HZH957" s="337"/>
      <c r="HZI957" s="337"/>
      <c r="HZJ957" s="337"/>
      <c r="HZK957" s="337"/>
      <c r="HZL957" s="337"/>
      <c r="HZM957" s="337"/>
      <c r="HZN957" s="337"/>
      <c r="HZO957" s="337"/>
      <c r="HZP957" s="337"/>
      <c r="HZQ957" s="337"/>
      <c r="HZR957" s="337"/>
      <c r="HZS957" s="337"/>
      <c r="HZT957" s="337"/>
      <c r="HZU957" s="337"/>
      <c r="HZV957" s="337"/>
      <c r="HZW957" s="337"/>
      <c r="HZX957" s="337"/>
      <c r="HZY957" s="337"/>
      <c r="HZZ957" s="337"/>
      <c r="IAA957" s="337"/>
      <c r="IAB957" s="337"/>
      <c r="IAC957" s="337"/>
      <c r="IAD957" s="337"/>
      <c r="IAE957" s="337"/>
      <c r="IAF957" s="337"/>
      <c r="IAG957" s="337"/>
      <c r="IAH957" s="337"/>
      <c r="IAI957" s="337"/>
      <c r="IAJ957" s="337"/>
      <c r="IAK957" s="337"/>
      <c r="IAL957" s="337"/>
      <c r="IAM957" s="337"/>
      <c r="IAN957" s="337"/>
      <c r="IAO957" s="337"/>
      <c r="IAP957" s="337"/>
      <c r="IAQ957" s="337"/>
      <c r="IAR957" s="337"/>
      <c r="IAS957" s="337"/>
      <c r="IAT957" s="337"/>
      <c r="IAU957" s="337"/>
      <c r="IAV957" s="337"/>
      <c r="IAW957" s="337"/>
      <c r="IAX957" s="337"/>
      <c r="IAY957" s="337"/>
      <c r="IAZ957" s="337"/>
      <c r="IBA957" s="337"/>
      <c r="IBB957" s="337"/>
      <c r="IBC957" s="337"/>
      <c r="IBD957" s="337"/>
      <c r="IBE957" s="337"/>
      <c r="IBF957" s="337"/>
      <c r="IBG957" s="337"/>
      <c r="IBH957" s="337"/>
      <c r="IBI957" s="337"/>
      <c r="IBJ957" s="337"/>
      <c r="IBK957" s="337"/>
      <c r="IBL957" s="337"/>
      <c r="IBM957" s="337"/>
      <c r="IBN957" s="337"/>
      <c r="IBO957" s="337"/>
      <c r="IBP957" s="337"/>
      <c r="IBQ957" s="337"/>
      <c r="IBR957" s="337"/>
      <c r="IBS957" s="337"/>
      <c r="IBT957" s="337"/>
      <c r="IBU957" s="337"/>
      <c r="IBV957" s="337"/>
      <c r="IBW957" s="337"/>
      <c r="IBX957" s="337"/>
      <c r="IBY957" s="337"/>
      <c r="IBZ957" s="337"/>
      <c r="ICA957" s="337"/>
      <c r="ICB957" s="337"/>
      <c r="ICC957" s="337"/>
      <c r="ICD957" s="337"/>
      <c r="ICE957" s="337"/>
      <c r="ICF957" s="337"/>
      <c r="ICG957" s="337"/>
      <c r="ICH957" s="337"/>
      <c r="ICI957" s="337"/>
      <c r="ICJ957" s="337"/>
      <c r="ICK957" s="337"/>
      <c r="ICL957" s="337"/>
      <c r="ICM957" s="337"/>
      <c r="ICN957" s="337"/>
      <c r="ICO957" s="337"/>
      <c r="ICP957" s="337"/>
      <c r="ICQ957" s="337"/>
      <c r="ICR957" s="337"/>
      <c r="ICS957" s="337"/>
      <c r="ICT957" s="337"/>
      <c r="ICU957" s="337"/>
      <c r="ICV957" s="337"/>
      <c r="ICW957" s="337"/>
      <c r="ICX957" s="337"/>
      <c r="ICY957" s="337"/>
      <c r="ICZ957" s="337"/>
      <c r="IDA957" s="337"/>
      <c r="IDB957" s="337"/>
      <c r="IDC957" s="337"/>
      <c r="IDD957" s="337"/>
      <c r="IDE957" s="337"/>
      <c r="IDF957" s="337"/>
      <c r="IDG957" s="337"/>
      <c r="IDH957" s="337"/>
      <c r="IDI957" s="337"/>
      <c r="IDJ957" s="337"/>
      <c r="IDK957" s="337"/>
      <c r="IDL957" s="337"/>
      <c r="IDM957" s="337"/>
      <c r="IDN957" s="337"/>
      <c r="IDO957" s="337"/>
      <c r="IDP957" s="337"/>
      <c r="IDQ957" s="337"/>
      <c r="IDR957" s="337"/>
      <c r="IDS957" s="337"/>
      <c r="IDT957" s="337"/>
      <c r="IDU957" s="337"/>
      <c r="IDV957" s="337"/>
      <c r="IDW957" s="337"/>
      <c r="IDX957" s="337"/>
      <c r="IDY957" s="337"/>
      <c r="IDZ957" s="337"/>
      <c r="IEA957" s="337"/>
      <c r="IEB957" s="337"/>
      <c r="IEC957" s="337"/>
      <c r="IED957" s="337"/>
      <c r="IEE957" s="337"/>
      <c r="IEF957" s="337"/>
      <c r="IEG957" s="337"/>
      <c r="IEH957" s="337"/>
      <c r="IEI957" s="337"/>
      <c r="IEJ957" s="337"/>
      <c r="IEK957" s="337"/>
      <c r="IEL957" s="337"/>
      <c r="IEM957" s="337"/>
      <c r="IEN957" s="337"/>
      <c r="IEO957" s="337"/>
      <c r="IEP957" s="337"/>
      <c r="IEQ957" s="337"/>
      <c r="IER957" s="337"/>
      <c r="IES957" s="337"/>
      <c r="IET957" s="337"/>
      <c r="IEU957" s="337"/>
      <c r="IEV957" s="337"/>
      <c r="IEW957" s="337"/>
      <c r="IEX957" s="337"/>
      <c r="IEY957" s="337"/>
      <c r="IEZ957" s="337"/>
      <c r="IFA957" s="337"/>
      <c r="IFB957" s="337"/>
      <c r="IFC957" s="337"/>
      <c r="IFD957" s="337"/>
      <c r="IFE957" s="337"/>
      <c r="IFF957" s="337"/>
      <c r="IFG957" s="337"/>
      <c r="IFH957" s="337"/>
      <c r="IFI957" s="337"/>
      <c r="IFJ957" s="337"/>
      <c r="IFK957" s="337"/>
      <c r="IFL957" s="337"/>
      <c r="IFM957" s="337"/>
      <c r="IFN957" s="337"/>
      <c r="IFO957" s="337"/>
      <c r="IFP957" s="337"/>
      <c r="IFQ957" s="337"/>
      <c r="IFR957" s="337"/>
      <c r="IFS957" s="337"/>
      <c r="IFT957" s="337"/>
      <c r="IFU957" s="337"/>
      <c r="IFV957" s="337"/>
      <c r="IFW957" s="337"/>
      <c r="IFX957" s="337"/>
      <c r="IFY957" s="337"/>
      <c r="IFZ957" s="337"/>
      <c r="IGA957" s="337"/>
      <c r="IGB957" s="337"/>
      <c r="IGC957" s="337"/>
      <c r="IGD957" s="337"/>
      <c r="IGE957" s="337"/>
      <c r="IGF957" s="337"/>
      <c r="IGG957" s="337"/>
      <c r="IGH957" s="337"/>
      <c r="IGI957" s="337"/>
      <c r="IGJ957" s="337"/>
      <c r="IGK957" s="337"/>
      <c r="IGL957" s="337"/>
      <c r="IGM957" s="337"/>
      <c r="IGN957" s="337"/>
      <c r="IGO957" s="337"/>
      <c r="IGP957" s="337"/>
      <c r="IGQ957" s="337"/>
      <c r="IGR957" s="337"/>
      <c r="IGS957" s="337"/>
      <c r="IGT957" s="337"/>
      <c r="IGU957" s="337"/>
      <c r="IGV957" s="337"/>
      <c r="IGW957" s="337"/>
      <c r="IGX957" s="337"/>
      <c r="IGY957" s="337"/>
      <c r="IGZ957" s="337"/>
      <c r="IHA957" s="337"/>
      <c r="IHB957" s="337"/>
      <c r="IHC957" s="337"/>
      <c r="IHD957" s="337"/>
      <c r="IHE957" s="337"/>
      <c r="IHF957" s="337"/>
      <c r="IHG957" s="337"/>
      <c r="IHH957" s="337"/>
      <c r="IHI957" s="337"/>
      <c r="IHJ957" s="337"/>
      <c r="IHK957" s="337"/>
      <c r="IHL957" s="337"/>
      <c r="IHM957" s="337"/>
      <c r="IHN957" s="337"/>
      <c r="IHO957" s="337"/>
      <c r="IHP957" s="337"/>
      <c r="IHQ957" s="337"/>
      <c r="IHR957" s="337"/>
      <c r="IHS957" s="337"/>
      <c r="IHT957" s="337"/>
      <c r="IHU957" s="337"/>
      <c r="IHV957" s="337"/>
      <c r="IHW957" s="337"/>
      <c r="IHX957" s="337"/>
      <c r="IHY957" s="337"/>
      <c r="IHZ957" s="337"/>
      <c r="IIA957" s="337"/>
      <c r="IIB957" s="337"/>
      <c r="IIC957" s="337"/>
      <c r="IID957" s="337"/>
      <c r="IIE957" s="337"/>
      <c r="IIF957" s="337"/>
      <c r="IIG957" s="337"/>
      <c r="IIH957" s="337"/>
      <c r="III957" s="337"/>
      <c r="IIJ957" s="337"/>
      <c r="IIK957" s="337"/>
      <c r="IIL957" s="337"/>
      <c r="IIM957" s="337"/>
      <c r="IIN957" s="337"/>
      <c r="IIO957" s="337"/>
      <c r="IIP957" s="337"/>
      <c r="IIQ957" s="337"/>
      <c r="IIR957" s="337"/>
      <c r="IIS957" s="337"/>
      <c r="IIT957" s="337"/>
      <c r="IIU957" s="337"/>
      <c r="IIV957" s="337"/>
      <c r="IIW957" s="337"/>
      <c r="IIX957" s="337"/>
      <c r="IIY957" s="337"/>
      <c r="IIZ957" s="337"/>
      <c r="IJA957" s="337"/>
      <c r="IJB957" s="337"/>
      <c r="IJC957" s="337"/>
      <c r="IJD957" s="337"/>
      <c r="IJE957" s="337"/>
      <c r="IJF957" s="337"/>
      <c r="IJG957" s="337"/>
      <c r="IJH957" s="337"/>
      <c r="IJI957" s="337"/>
      <c r="IJJ957" s="337"/>
      <c r="IJK957" s="337"/>
      <c r="IJL957" s="337"/>
      <c r="IJM957" s="337"/>
      <c r="IJN957" s="337"/>
      <c r="IJO957" s="337"/>
      <c r="IJP957" s="337"/>
      <c r="IJQ957" s="337"/>
      <c r="IJR957" s="337"/>
      <c r="IJS957" s="337"/>
      <c r="IJT957" s="337"/>
      <c r="IJU957" s="337"/>
      <c r="IJV957" s="337"/>
      <c r="IJW957" s="337"/>
      <c r="IJX957" s="337"/>
      <c r="IJY957" s="337"/>
      <c r="IJZ957" s="337"/>
      <c r="IKA957" s="337"/>
      <c r="IKB957" s="337"/>
      <c r="IKC957" s="337"/>
      <c r="IKD957" s="337"/>
      <c r="IKE957" s="337"/>
      <c r="IKF957" s="337"/>
      <c r="IKG957" s="337"/>
      <c r="IKH957" s="337"/>
      <c r="IKI957" s="337"/>
      <c r="IKJ957" s="337"/>
      <c r="IKK957" s="337"/>
      <c r="IKL957" s="337"/>
      <c r="IKM957" s="337"/>
      <c r="IKN957" s="337"/>
      <c r="IKO957" s="337"/>
      <c r="IKP957" s="337"/>
      <c r="IKQ957" s="337"/>
      <c r="IKR957" s="337"/>
      <c r="IKS957" s="337"/>
      <c r="IKT957" s="337"/>
      <c r="IKU957" s="337"/>
      <c r="IKV957" s="337"/>
      <c r="IKW957" s="337"/>
      <c r="IKX957" s="337"/>
      <c r="IKY957" s="337"/>
      <c r="IKZ957" s="337"/>
      <c r="ILA957" s="337"/>
      <c r="ILB957" s="337"/>
      <c r="ILC957" s="337"/>
      <c r="ILD957" s="337"/>
      <c r="ILE957" s="337"/>
      <c r="ILF957" s="337"/>
      <c r="ILG957" s="337"/>
      <c r="ILH957" s="337"/>
      <c r="ILI957" s="337"/>
      <c r="ILJ957" s="337"/>
      <c r="ILK957" s="337"/>
      <c r="ILL957" s="337"/>
      <c r="ILM957" s="337"/>
      <c r="ILN957" s="337"/>
      <c r="ILO957" s="337"/>
      <c r="ILP957" s="337"/>
      <c r="ILQ957" s="337"/>
      <c r="ILR957" s="337"/>
      <c r="ILS957" s="337"/>
      <c r="ILT957" s="337"/>
      <c r="ILU957" s="337"/>
      <c r="ILV957" s="337"/>
      <c r="ILW957" s="337"/>
      <c r="ILX957" s="337"/>
      <c r="ILY957" s="337"/>
      <c r="ILZ957" s="337"/>
      <c r="IMA957" s="337"/>
      <c r="IMB957" s="337"/>
      <c r="IMC957" s="337"/>
      <c r="IMD957" s="337"/>
      <c r="IME957" s="337"/>
      <c r="IMF957" s="337"/>
      <c r="IMG957" s="337"/>
      <c r="IMH957" s="337"/>
      <c r="IMI957" s="337"/>
      <c r="IMJ957" s="337"/>
      <c r="IMK957" s="337"/>
      <c r="IML957" s="337"/>
      <c r="IMM957" s="337"/>
      <c r="IMN957" s="337"/>
      <c r="IMO957" s="337"/>
      <c r="IMP957" s="337"/>
      <c r="IMQ957" s="337"/>
      <c r="IMR957" s="337"/>
      <c r="IMS957" s="337"/>
      <c r="IMT957" s="337"/>
      <c r="IMU957" s="337"/>
      <c r="IMV957" s="337"/>
      <c r="IMW957" s="337"/>
      <c r="IMX957" s="337"/>
      <c r="IMY957" s="337"/>
      <c r="IMZ957" s="337"/>
      <c r="INA957" s="337"/>
      <c r="INB957" s="337"/>
      <c r="INC957" s="337"/>
      <c r="IND957" s="337"/>
      <c r="INE957" s="337"/>
      <c r="INF957" s="337"/>
      <c r="ING957" s="337"/>
      <c r="INH957" s="337"/>
      <c r="INI957" s="337"/>
      <c r="INJ957" s="337"/>
      <c r="INK957" s="337"/>
      <c r="INL957" s="337"/>
      <c r="INM957" s="337"/>
      <c r="INN957" s="337"/>
      <c r="INO957" s="337"/>
      <c r="INP957" s="337"/>
      <c r="INQ957" s="337"/>
      <c r="INR957" s="337"/>
      <c r="INS957" s="337"/>
      <c r="INT957" s="337"/>
      <c r="INU957" s="337"/>
      <c r="INV957" s="337"/>
      <c r="INW957" s="337"/>
      <c r="INX957" s="337"/>
      <c r="INY957" s="337"/>
      <c r="INZ957" s="337"/>
      <c r="IOA957" s="337"/>
      <c r="IOB957" s="337"/>
      <c r="IOC957" s="337"/>
      <c r="IOD957" s="337"/>
      <c r="IOE957" s="337"/>
      <c r="IOF957" s="337"/>
      <c r="IOG957" s="337"/>
      <c r="IOH957" s="337"/>
      <c r="IOI957" s="337"/>
      <c r="IOJ957" s="337"/>
      <c r="IOK957" s="337"/>
      <c r="IOL957" s="337"/>
      <c r="IOM957" s="337"/>
      <c r="ION957" s="337"/>
      <c r="IOO957" s="337"/>
      <c r="IOP957" s="337"/>
      <c r="IOQ957" s="337"/>
      <c r="IOR957" s="337"/>
      <c r="IOS957" s="337"/>
      <c r="IOT957" s="337"/>
      <c r="IOU957" s="337"/>
      <c r="IOV957" s="337"/>
      <c r="IOW957" s="337"/>
      <c r="IOX957" s="337"/>
      <c r="IOY957" s="337"/>
      <c r="IOZ957" s="337"/>
      <c r="IPA957" s="337"/>
      <c r="IPB957" s="337"/>
      <c r="IPC957" s="337"/>
      <c r="IPD957" s="337"/>
      <c r="IPE957" s="337"/>
      <c r="IPF957" s="337"/>
      <c r="IPG957" s="337"/>
      <c r="IPH957" s="337"/>
      <c r="IPI957" s="337"/>
      <c r="IPJ957" s="337"/>
      <c r="IPK957" s="337"/>
      <c r="IPL957" s="337"/>
      <c r="IPM957" s="337"/>
      <c r="IPN957" s="337"/>
      <c r="IPO957" s="337"/>
      <c r="IPP957" s="337"/>
      <c r="IPQ957" s="337"/>
      <c r="IPR957" s="337"/>
      <c r="IPS957" s="337"/>
      <c r="IPT957" s="337"/>
      <c r="IPU957" s="337"/>
      <c r="IPV957" s="337"/>
      <c r="IPW957" s="337"/>
      <c r="IPX957" s="337"/>
      <c r="IPY957" s="337"/>
      <c r="IPZ957" s="337"/>
      <c r="IQA957" s="337"/>
      <c r="IQB957" s="337"/>
      <c r="IQC957" s="337"/>
      <c r="IQD957" s="337"/>
      <c r="IQE957" s="337"/>
      <c r="IQF957" s="337"/>
      <c r="IQG957" s="337"/>
      <c r="IQH957" s="337"/>
      <c r="IQI957" s="337"/>
      <c r="IQJ957" s="337"/>
      <c r="IQK957" s="337"/>
      <c r="IQL957" s="337"/>
      <c r="IQM957" s="337"/>
      <c r="IQN957" s="337"/>
      <c r="IQO957" s="337"/>
      <c r="IQP957" s="337"/>
      <c r="IQQ957" s="337"/>
      <c r="IQR957" s="337"/>
      <c r="IQS957" s="337"/>
      <c r="IQT957" s="337"/>
      <c r="IQU957" s="337"/>
      <c r="IQV957" s="337"/>
      <c r="IQW957" s="337"/>
      <c r="IQX957" s="337"/>
      <c r="IQY957" s="337"/>
      <c r="IQZ957" s="337"/>
      <c r="IRA957" s="337"/>
      <c r="IRB957" s="337"/>
      <c r="IRC957" s="337"/>
      <c r="IRD957" s="337"/>
      <c r="IRE957" s="337"/>
      <c r="IRF957" s="337"/>
      <c r="IRG957" s="337"/>
      <c r="IRH957" s="337"/>
      <c r="IRI957" s="337"/>
      <c r="IRJ957" s="337"/>
      <c r="IRK957" s="337"/>
      <c r="IRL957" s="337"/>
      <c r="IRM957" s="337"/>
      <c r="IRN957" s="337"/>
      <c r="IRO957" s="337"/>
      <c r="IRP957" s="337"/>
      <c r="IRQ957" s="337"/>
      <c r="IRR957" s="337"/>
      <c r="IRS957" s="337"/>
      <c r="IRT957" s="337"/>
      <c r="IRU957" s="337"/>
      <c r="IRV957" s="337"/>
      <c r="IRW957" s="337"/>
      <c r="IRX957" s="337"/>
      <c r="IRY957" s="337"/>
      <c r="IRZ957" s="337"/>
      <c r="ISA957" s="337"/>
      <c r="ISB957" s="337"/>
      <c r="ISC957" s="337"/>
      <c r="ISD957" s="337"/>
      <c r="ISE957" s="337"/>
      <c r="ISF957" s="337"/>
      <c r="ISG957" s="337"/>
      <c r="ISH957" s="337"/>
      <c r="ISI957" s="337"/>
      <c r="ISJ957" s="337"/>
      <c r="ISK957" s="337"/>
      <c r="ISL957" s="337"/>
      <c r="ISM957" s="337"/>
      <c r="ISN957" s="337"/>
      <c r="ISO957" s="337"/>
      <c r="ISP957" s="337"/>
      <c r="ISQ957" s="337"/>
      <c r="ISR957" s="337"/>
      <c r="ISS957" s="337"/>
      <c r="IST957" s="337"/>
      <c r="ISU957" s="337"/>
      <c r="ISV957" s="337"/>
      <c r="ISW957" s="337"/>
      <c r="ISX957" s="337"/>
      <c r="ISY957" s="337"/>
      <c r="ISZ957" s="337"/>
      <c r="ITA957" s="337"/>
      <c r="ITB957" s="337"/>
      <c r="ITC957" s="337"/>
      <c r="ITD957" s="337"/>
      <c r="ITE957" s="337"/>
      <c r="ITF957" s="337"/>
      <c r="ITG957" s="337"/>
      <c r="ITH957" s="337"/>
      <c r="ITI957" s="337"/>
      <c r="ITJ957" s="337"/>
      <c r="ITK957" s="337"/>
      <c r="ITL957" s="337"/>
      <c r="ITM957" s="337"/>
      <c r="ITN957" s="337"/>
      <c r="ITO957" s="337"/>
      <c r="ITP957" s="337"/>
      <c r="ITQ957" s="337"/>
      <c r="ITR957" s="337"/>
      <c r="ITS957" s="337"/>
      <c r="ITT957" s="337"/>
      <c r="ITU957" s="337"/>
      <c r="ITV957" s="337"/>
      <c r="ITW957" s="337"/>
      <c r="ITX957" s="337"/>
      <c r="ITY957" s="337"/>
      <c r="ITZ957" s="337"/>
      <c r="IUA957" s="337"/>
      <c r="IUB957" s="337"/>
      <c r="IUC957" s="337"/>
      <c r="IUD957" s="337"/>
      <c r="IUE957" s="337"/>
      <c r="IUF957" s="337"/>
      <c r="IUG957" s="337"/>
      <c r="IUH957" s="337"/>
      <c r="IUI957" s="337"/>
      <c r="IUJ957" s="337"/>
      <c r="IUK957" s="337"/>
      <c r="IUL957" s="337"/>
      <c r="IUM957" s="337"/>
      <c r="IUN957" s="337"/>
      <c r="IUO957" s="337"/>
      <c r="IUP957" s="337"/>
      <c r="IUQ957" s="337"/>
      <c r="IUR957" s="337"/>
      <c r="IUS957" s="337"/>
      <c r="IUT957" s="337"/>
      <c r="IUU957" s="337"/>
      <c r="IUV957" s="337"/>
      <c r="IUW957" s="337"/>
      <c r="IUX957" s="337"/>
      <c r="IUY957" s="337"/>
      <c r="IUZ957" s="337"/>
      <c r="IVA957" s="337"/>
      <c r="IVB957" s="337"/>
      <c r="IVC957" s="337"/>
      <c r="IVD957" s="337"/>
      <c r="IVE957" s="337"/>
      <c r="IVF957" s="337"/>
      <c r="IVG957" s="337"/>
      <c r="IVH957" s="337"/>
      <c r="IVI957" s="337"/>
      <c r="IVJ957" s="337"/>
      <c r="IVK957" s="337"/>
      <c r="IVL957" s="337"/>
      <c r="IVM957" s="337"/>
      <c r="IVN957" s="337"/>
      <c r="IVO957" s="337"/>
      <c r="IVP957" s="337"/>
      <c r="IVQ957" s="337"/>
      <c r="IVR957" s="337"/>
      <c r="IVS957" s="337"/>
      <c r="IVT957" s="337"/>
      <c r="IVU957" s="337"/>
      <c r="IVV957" s="337"/>
      <c r="IVW957" s="337"/>
      <c r="IVX957" s="337"/>
      <c r="IVY957" s="337"/>
      <c r="IVZ957" s="337"/>
      <c r="IWA957" s="337"/>
      <c r="IWB957" s="337"/>
      <c r="IWC957" s="337"/>
      <c r="IWD957" s="337"/>
      <c r="IWE957" s="337"/>
      <c r="IWF957" s="337"/>
      <c r="IWG957" s="337"/>
      <c r="IWH957" s="337"/>
      <c r="IWI957" s="337"/>
      <c r="IWJ957" s="337"/>
      <c r="IWK957" s="337"/>
      <c r="IWL957" s="337"/>
      <c r="IWM957" s="337"/>
      <c r="IWN957" s="337"/>
      <c r="IWO957" s="337"/>
      <c r="IWP957" s="337"/>
      <c r="IWQ957" s="337"/>
      <c r="IWR957" s="337"/>
      <c r="IWS957" s="337"/>
      <c r="IWT957" s="337"/>
      <c r="IWU957" s="337"/>
      <c r="IWV957" s="337"/>
      <c r="IWW957" s="337"/>
      <c r="IWX957" s="337"/>
      <c r="IWY957" s="337"/>
      <c r="IWZ957" s="337"/>
      <c r="IXA957" s="337"/>
      <c r="IXB957" s="337"/>
      <c r="IXC957" s="337"/>
      <c r="IXD957" s="337"/>
      <c r="IXE957" s="337"/>
      <c r="IXF957" s="337"/>
      <c r="IXG957" s="337"/>
      <c r="IXH957" s="337"/>
      <c r="IXI957" s="337"/>
      <c r="IXJ957" s="337"/>
      <c r="IXK957" s="337"/>
      <c r="IXL957" s="337"/>
      <c r="IXM957" s="337"/>
      <c r="IXN957" s="337"/>
      <c r="IXO957" s="337"/>
      <c r="IXP957" s="337"/>
      <c r="IXQ957" s="337"/>
      <c r="IXR957" s="337"/>
      <c r="IXS957" s="337"/>
      <c r="IXT957" s="337"/>
      <c r="IXU957" s="337"/>
      <c r="IXV957" s="337"/>
      <c r="IXW957" s="337"/>
      <c r="IXX957" s="337"/>
      <c r="IXY957" s="337"/>
      <c r="IXZ957" s="337"/>
      <c r="IYA957" s="337"/>
      <c r="IYB957" s="337"/>
      <c r="IYC957" s="337"/>
      <c r="IYD957" s="337"/>
      <c r="IYE957" s="337"/>
      <c r="IYF957" s="337"/>
      <c r="IYG957" s="337"/>
      <c r="IYH957" s="337"/>
      <c r="IYI957" s="337"/>
      <c r="IYJ957" s="337"/>
      <c r="IYK957" s="337"/>
      <c r="IYL957" s="337"/>
      <c r="IYM957" s="337"/>
      <c r="IYN957" s="337"/>
      <c r="IYO957" s="337"/>
      <c r="IYP957" s="337"/>
      <c r="IYQ957" s="337"/>
      <c r="IYR957" s="337"/>
      <c r="IYS957" s="337"/>
      <c r="IYT957" s="337"/>
      <c r="IYU957" s="337"/>
      <c r="IYV957" s="337"/>
      <c r="IYW957" s="337"/>
      <c r="IYX957" s="337"/>
      <c r="IYY957" s="337"/>
      <c r="IYZ957" s="337"/>
      <c r="IZA957" s="337"/>
      <c r="IZB957" s="337"/>
      <c r="IZC957" s="337"/>
      <c r="IZD957" s="337"/>
      <c r="IZE957" s="337"/>
      <c r="IZF957" s="337"/>
      <c r="IZG957" s="337"/>
      <c r="IZH957" s="337"/>
      <c r="IZI957" s="337"/>
      <c r="IZJ957" s="337"/>
      <c r="IZK957" s="337"/>
      <c r="IZL957" s="337"/>
      <c r="IZM957" s="337"/>
      <c r="IZN957" s="337"/>
      <c r="IZO957" s="337"/>
      <c r="IZP957" s="337"/>
      <c r="IZQ957" s="337"/>
      <c r="IZR957" s="337"/>
      <c r="IZS957" s="337"/>
      <c r="IZT957" s="337"/>
      <c r="IZU957" s="337"/>
      <c r="IZV957" s="337"/>
      <c r="IZW957" s="337"/>
      <c r="IZX957" s="337"/>
      <c r="IZY957" s="337"/>
      <c r="IZZ957" s="337"/>
      <c r="JAA957" s="337"/>
      <c r="JAB957" s="337"/>
      <c r="JAC957" s="337"/>
      <c r="JAD957" s="337"/>
      <c r="JAE957" s="337"/>
      <c r="JAF957" s="337"/>
      <c r="JAG957" s="337"/>
      <c r="JAH957" s="337"/>
      <c r="JAI957" s="337"/>
      <c r="JAJ957" s="337"/>
      <c r="JAK957" s="337"/>
      <c r="JAL957" s="337"/>
      <c r="JAM957" s="337"/>
      <c r="JAN957" s="337"/>
      <c r="JAO957" s="337"/>
      <c r="JAP957" s="337"/>
      <c r="JAQ957" s="337"/>
      <c r="JAR957" s="337"/>
      <c r="JAS957" s="337"/>
      <c r="JAT957" s="337"/>
      <c r="JAU957" s="337"/>
      <c r="JAV957" s="337"/>
      <c r="JAW957" s="337"/>
      <c r="JAX957" s="337"/>
      <c r="JAY957" s="337"/>
      <c r="JAZ957" s="337"/>
      <c r="JBA957" s="337"/>
      <c r="JBB957" s="337"/>
      <c r="JBC957" s="337"/>
      <c r="JBD957" s="337"/>
      <c r="JBE957" s="337"/>
      <c r="JBF957" s="337"/>
      <c r="JBG957" s="337"/>
      <c r="JBH957" s="337"/>
      <c r="JBI957" s="337"/>
      <c r="JBJ957" s="337"/>
      <c r="JBK957" s="337"/>
      <c r="JBL957" s="337"/>
      <c r="JBM957" s="337"/>
      <c r="JBN957" s="337"/>
      <c r="JBO957" s="337"/>
      <c r="JBP957" s="337"/>
      <c r="JBQ957" s="337"/>
      <c r="JBR957" s="337"/>
      <c r="JBS957" s="337"/>
      <c r="JBT957" s="337"/>
      <c r="JBU957" s="337"/>
      <c r="JBV957" s="337"/>
      <c r="JBW957" s="337"/>
      <c r="JBX957" s="337"/>
      <c r="JBY957" s="337"/>
      <c r="JBZ957" s="337"/>
      <c r="JCA957" s="337"/>
      <c r="JCB957" s="337"/>
      <c r="JCC957" s="337"/>
      <c r="JCD957" s="337"/>
      <c r="JCE957" s="337"/>
      <c r="JCF957" s="337"/>
      <c r="JCG957" s="337"/>
      <c r="JCH957" s="337"/>
      <c r="JCI957" s="337"/>
      <c r="JCJ957" s="337"/>
      <c r="JCK957" s="337"/>
      <c r="JCL957" s="337"/>
      <c r="JCM957" s="337"/>
      <c r="JCN957" s="337"/>
      <c r="JCO957" s="337"/>
      <c r="JCP957" s="337"/>
      <c r="JCQ957" s="337"/>
      <c r="JCR957" s="337"/>
      <c r="JCS957" s="337"/>
      <c r="JCT957" s="337"/>
      <c r="JCU957" s="337"/>
      <c r="JCV957" s="337"/>
      <c r="JCW957" s="337"/>
      <c r="JCX957" s="337"/>
      <c r="JCY957" s="337"/>
      <c r="JCZ957" s="337"/>
      <c r="JDA957" s="337"/>
      <c r="JDB957" s="337"/>
      <c r="JDC957" s="337"/>
      <c r="JDD957" s="337"/>
      <c r="JDE957" s="337"/>
      <c r="JDF957" s="337"/>
      <c r="JDG957" s="337"/>
      <c r="JDH957" s="337"/>
      <c r="JDI957" s="337"/>
      <c r="JDJ957" s="337"/>
      <c r="JDK957" s="337"/>
      <c r="JDL957" s="337"/>
      <c r="JDM957" s="337"/>
      <c r="JDN957" s="337"/>
      <c r="JDO957" s="337"/>
      <c r="JDP957" s="337"/>
      <c r="JDQ957" s="337"/>
      <c r="JDR957" s="337"/>
      <c r="JDS957" s="337"/>
      <c r="JDT957" s="337"/>
      <c r="JDU957" s="337"/>
      <c r="JDV957" s="337"/>
      <c r="JDW957" s="337"/>
      <c r="JDX957" s="337"/>
      <c r="JDY957" s="337"/>
      <c r="JDZ957" s="337"/>
      <c r="JEA957" s="337"/>
      <c r="JEB957" s="337"/>
      <c r="JEC957" s="337"/>
      <c r="JED957" s="337"/>
      <c r="JEE957" s="337"/>
      <c r="JEF957" s="337"/>
      <c r="JEG957" s="337"/>
      <c r="JEH957" s="337"/>
      <c r="JEI957" s="337"/>
      <c r="JEJ957" s="337"/>
      <c r="JEK957" s="337"/>
      <c r="JEL957" s="337"/>
      <c r="JEM957" s="337"/>
      <c r="JEN957" s="337"/>
      <c r="JEO957" s="337"/>
      <c r="JEP957" s="337"/>
      <c r="JEQ957" s="337"/>
      <c r="JER957" s="337"/>
      <c r="JES957" s="337"/>
      <c r="JET957" s="337"/>
      <c r="JEU957" s="337"/>
      <c r="JEV957" s="337"/>
      <c r="JEW957" s="337"/>
      <c r="JEX957" s="337"/>
      <c r="JEY957" s="337"/>
      <c r="JEZ957" s="337"/>
      <c r="JFA957" s="337"/>
      <c r="JFB957" s="337"/>
      <c r="JFC957" s="337"/>
      <c r="JFD957" s="337"/>
      <c r="JFE957" s="337"/>
      <c r="JFF957" s="337"/>
      <c r="JFG957" s="337"/>
      <c r="JFH957" s="337"/>
      <c r="JFI957" s="337"/>
      <c r="JFJ957" s="337"/>
      <c r="JFK957" s="337"/>
      <c r="JFL957" s="337"/>
      <c r="JFM957" s="337"/>
      <c r="JFN957" s="337"/>
      <c r="JFO957" s="337"/>
      <c r="JFP957" s="337"/>
      <c r="JFQ957" s="337"/>
      <c r="JFR957" s="337"/>
      <c r="JFS957" s="337"/>
      <c r="JFT957" s="337"/>
      <c r="JFU957" s="337"/>
      <c r="JFV957" s="337"/>
      <c r="JFW957" s="337"/>
      <c r="JFX957" s="337"/>
      <c r="JFY957" s="337"/>
      <c r="JFZ957" s="337"/>
      <c r="JGA957" s="337"/>
      <c r="JGB957" s="337"/>
      <c r="JGC957" s="337"/>
      <c r="JGD957" s="337"/>
      <c r="JGE957" s="337"/>
      <c r="JGF957" s="337"/>
      <c r="JGG957" s="337"/>
      <c r="JGH957" s="337"/>
      <c r="JGI957" s="337"/>
      <c r="JGJ957" s="337"/>
      <c r="JGK957" s="337"/>
      <c r="JGL957" s="337"/>
      <c r="JGM957" s="337"/>
      <c r="JGN957" s="337"/>
      <c r="JGO957" s="337"/>
      <c r="JGP957" s="337"/>
      <c r="JGQ957" s="337"/>
      <c r="JGR957" s="337"/>
      <c r="JGS957" s="337"/>
      <c r="JGT957" s="337"/>
      <c r="JGU957" s="337"/>
      <c r="JGV957" s="337"/>
      <c r="JGW957" s="337"/>
      <c r="JGX957" s="337"/>
      <c r="JGY957" s="337"/>
      <c r="JGZ957" s="337"/>
      <c r="JHA957" s="337"/>
      <c r="JHB957" s="337"/>
      <c r="JHC957" s="337"/>
      <c r="JHD957" s="337"/>
      <c r="JHE957" s="337"/>
      <c r="JHF957" s="337"/>
      <c r="JHG957" s="337"/>
      <c r="JHH957" s="337"/>
      <c r="JHI957" s="337"/>
      <c r="JHJ957" s="337"/>
      <c r="JHK957" s="337"/>
      <c r="JHL957" s="337"/>
      <c r="JHM957" s="337"/>
      <c r="JHN957" s="337"/>
      <c r="JHO957" s="337"/>
      <c r="JHP957" s="337"/>
      <c r="JHQ957" s="337"/>
      <c r="JHR957" s="337"/>
      <c r="JHS957" s="337"/>
      <c r="JHT957" s="337"/>
      <c r="JHU957" s="337"/>
      <c r="JHV957" s="337"/>
      <c r="JHW957" s="337"/>
      <c r="JHX957" s="337"/>
      <c r="JHY957" s="337"/>
      <c r="JHZ957" s="337"/>
      <c r="JIA957" s="337"/>
      <c r="JIB957" s="337"/>
      <c r="JIC957" s="337"/>
      <c r="JID957" s="337"/>
      <c r="JIE957" s="337"/>
      <c r="JIF957" s="337"/>
      <c r="JIG957" s="337"/>
      <c r="JIH957" s="337"/>
      <c r="JII957" s="337"/>
      <c r="JIJ957" s="337"/>
      <c r="JIK957" s="337"/>
      <c r="JIL957" s="337"/>
      <c r="JIM957" s="337"/>
      <c r="JIN957" s="337"/>
      <c r="JIO957" s="337"/>
      <c r="JIP957" s="337"/>
      <c r="JIQ957" s="337"/>
      <c r="JIR957" s="337"/>
      <c r="JIS957" s="337"/>
      <c r="JIT957" s="337"/>
      <c r="JIU957" s="337"/>
      <c r="JIV957" s="337"/>
      <c r="JIW957" s="337"/>
      <c r="JIX957" s="337"/>
      <c r="JIY957" s="337"/>
      <c r="JIZ957" s="337"/>
      <c r="JJA957" s="337"/>
      <c r="JJB957" s="337"/>
      <c r="JJC957" s="337"/>
      <c r="JJD957" s="337"/>
      <c r="JJE957" s="337"/>
      <c r="JJF957" s="337"/>
      <c r="JJG957" s="337"/>
      <c r="JJH957" s="337"/>
      <c r="JJI957" s="337"/>
      <c r="JJJ957" s="337"/>
      <c r="JJK957" s="337"/>
      <c r="JJL957" s="337"/>
      <c r="JJM957" s="337"/>
      <c r="JJN957" s="337"/>
      <c r="JJO957" s="337"/>
      <c r="JJP957" s="337"/>
      <c r="JJQ957" s="337"/>
      <c r="JJR957" s="337"/>
      <c r="JJS957" s="337"/>
      <c r="JJT957" s="337"/>
      <c r="JJU957" s="337"/>
      <c r="JJV957" s="337"/>
      <c r="JJW957" s="337"/>
      <c r="JJX957" s="337"/>
      <c r="JJY957" s="337"/>
      <c r="JJZ957" s="337"/>
      <c r="JKA957" s="337"/>
      <c r="JKB957" s="337"/>
      <c r="JKC957" s="337"/>
      <c r="JKD957" s="337"/>
      <c r="JKE957" s="337"/>
      <c r="JKF957" s="337"/>
      <c r="JKG957" s="337"/>
      <c r="JKH957" s="337"/>
      <c r="JKI957" s="337"/>
      <c r="JKJ957" s="337"/>
      <c r="JKK957" s="337"/>
      <c r="JKL957" s="337"/>
      <c r="JKM957" s="337"/>
      <c r="JKN957" s="337"/>
      <c r="JKO957" s="337"/>
      <c r="JKP957" s="337"/>
      <c r="JKQ957" s="337"/>
      <c r="JKR957" s="337"/>
      <c r="JKS957" s="337"/>
      <c r="JKT957" s="337"/>
      <c r="JKU957" s="337"/>
      <c r="JKV957" s="337"/>
      <c r="JKW957" s="337"/>
      <c r="JKX957" s="337"/>
      <c r="JKY957" s="337"/>
      <c r="JKZ957" s="337"/>
      <c r="JLA957" s="337"/>
      <c r="JLB957" s="337"/>
      <c r="JLC957" s="337"/>
      <c r="JLD957" s="337"/>
      <c r="JLE957" s="337"/>
      <c r="JLF957" s="337"/>
      <c r="JLG957" s="337"/>
      <c r="JLH957" s="337"/>
      <c r="JLI957" s="337"/>
      <c r="JLJ957" s="337"/>
      <c r="JLK957" s="337"/>
      <c r="JLL957" s="337"/>
      <c r="JLM957" s="337"/>
      <c r="JLN957" s="337"/>
      <c r="JLO957" s="337"/>
      <c r="JLP957" s="337"/>
      <c r="JLQ957" s="337"/>
      <c r="JLR957" s="337"/>
      <c r="JLS957" s="337"/>
      <c r="JLT957" s="337"/>
      <c r="JLU957" s="337"/>
      <c r="JLV957" s="337"/>
      <c r="JLW957" s="337"/>
      <c r="JLX957" s="337"/>
      <c r="JLY957" s="337"/>
      <c r="JLZ957" s="337"/>
      <c r="JMA957" s="337"/>
      <c r="JMB957" s="337"/>
      <c r="JMC957" s="337"/>
      <c r="JMD957" s="337"/>
      <c r="JME957" s="337"/>
      <c r="JMF957" s="337"/>
      <c r="JMG957" s="337"/>
      <c r="JMH957" s="337"/>
      <c r="JMI957" s="337"/>
      <c r="JMJ957" s="337"/>
      <c r="JMK957" s="337"/>
      <c r="JML957" s="337"/>
      <c r="JMM957" s="337"/>
      <c r="JMN957" s="337"/>
      <c r="JMO957" s="337"/>
      <c r="JMP957" s="337"/>
      <c r="JMQ957" s="337"/>
      <c r="JMR957" s="337"/>
      <c r="JMS957" s="337"/>
      <c r="JMT957" s="337"/>
      <c r="JMU957" s="337"/>
      <c r="JMV957" s="337"/>
      <c r="JMW957" s="337"/>
      <c r="JMX957" s="337"/>
      <c r="JMY957" s="337"/>
      <c r="JMZ957" s="337"/>
      <c r="JNA957" s="337"/>
      <c r="JNB957" s="337"/>
      <c r="JNC957" s="337"/>
      <c r="JND957" s="337"/>
      <c r="JNE957" s="337"/>
      <c r="JNF957" s="337"/>
      <c r="JNG957" s="337"/>
      <c r="JNH957" s="337"/>
      <c r="JNI957" s="337"/>
      <c r="JNJ957" s="337"/>
      <c r="JNK957" s="337"/>
      <c r="JNL957" s="337"/>
      <c r="JNM957" s="337"/>
      <c r="JNN957" s="337"/>
      <c r="JNO957" s="337"/>
      <c r="JNP957" s="337"/>
      <c r="JNQ957" s="337"/>
      <c r="JNR957" s="337"/>
      <c r="JNS957" s="337"/>
      <c r="JNT957" s="337"/>
      <c r="JNU957" s="337"/>
      <c r="JNV957" s="337"/>
      <c r="JNW957" s="337"/>
      <c r="JNX957" s="337"/>
      <c r="JNY957" s="337"/>
      <c r="JNZ957" s="337"/>
      <c r="JOA957" s="337"/>
      <c r="JOB957" s="337"/>
      <c r="JOC957" s="337"/>
      <c r="JOD957" s="337"/>
      <c r="JOE957" s="337"/>
      <c r="JOF957" s="337"/>
      <c r="JOG957" s="337"/>
      <c r="JOH957" s="337"/>
      <c r="JOI957" s="337"/>
      <c r="JOJ957" s="337"/>
      <c r="JOK957" s="337"/>
      <c r="JOL957" s="337"/>
      <c r="JOM957" s="337"/>
      <c r="JON957" s="337"/>
      <c r="JOO957" s="337"/>
      <c r="JOP957" s="337"/>
      <c r="JOQ957" s="337"/>
      <c r="JOR957" s="337"/>
      <c r="JOS957" s="337"/>
      <c r="JOT957" s="337"/>
      <c r="JOU957" s="337"/>
      <c r="JOV957" s="337"/>
      <c r="JOW957" s="337"/>
      <c r="JOX957" s="337"/>
      <c r="JOY957" s="337"/>
      <c r="JOZ957" s="337"/>
      <c r="JPA957" s="337"/>
      <c r="JPB957" s="337"/>
      <c r="JPC957" s="337"/>
      <c r="JPD957" s="337"/>
      <c r="JPE957" s="337"/>
      <c r="JPF957" s="337"/>
      <c r="JPG957" s="337"/>
      <c r="JPH957" s="337"/>
      <c r="JPI957" s="337"/>
      <c r="JPJ957" s="337"/>
      <c r="JPK957" s="337"/>
      <c r="JPL957" s="337"/>
      <c r="JPM957" s="337"/>
      <c r="JPN957" s="337"/>
      <c r="JPO957" s="337"/>
      <c r="JPP957" s="337"/>
      <c r="JPQ957" s="337"/>
      <c r="JPR957" s="337"/>
      <c r="JPS957" s="337"/>
      <c r="JPT957" s="337"/>
      <c r="JPU957" s="337"/>
      <c r="JPV957" s="337"/>
      <c r="JPW957" s="337"/>
      <c r="JPX957" s="337"/>
      <c r="JPY957" s="337"/>
      <c r="JPZ957" s="337"/>
      <c r="JQA957" s="337"/>
      <c r="JQB957" s="337"/>
      <c r="JQC957" s="337"/>
      <c r="JQD957" s="337"/>
      <c r="JQE957" s="337"/>
      <c r="JQF957" s="337"/>
      <c r="JQG957" s="337"/>
      <c r="JQH957" s="337"/>
      <c r="JQI957" s="337"/>
      <c r="JQJ957" s="337"/>
      <c r="JQK957" s="337"/>
      <c r="JQL957" s="337"/>
      <c r="JQM957" s="337"/>
      <c r="JQN957" s="337"/>
      <c r="JQO957" s="337"/>
      <c r="JQP957" s="337"/>
      <c r="JQQ957" s="337"/>
      <c r="JQR957" s="337"/>
      <c r="JQS957" s="337"/>
      <c r="JQT957" s="337"/>
      <c r="JQU957" s="337"/>
      <c r="JQV957" s="337"/>
      <c r="JQW957" s="337"/>
      <c r="JQX957" s="337"/>
      <c r="JQY957" s="337"/>
      <c r="JQZ957" s="337"/>
      <c r="JRA957" s="337"/>
      <c r="JRB957" s="337"/>
      <c r="JRC957" s="337"/>
      <c r="JRD957" s="337"/>
      <c r="JRE957" s="337"/>
      <c r="JRF957" s="337"/>
      <c r="JRG957" s="337"/>
      <c r="JRH957" s="337"/>
      <c r="JRI957" s="337"/>
      <c r="JRJ957" s="337"/>
      <c r="JRK957" s="337"/>
      <c r="JRL957" s="337"/>
      <c r="JRM957" s="337"/>
      <c r="JRN957" s="337"/>
      <c r="JRO957" s="337"/>
      <c r="JRP957" s="337"/>
      <c r="JRQ957" s="337"/>
      <c r="JRR957" s="337"/>
      <c r="JRS957" s="337"/>
      <c r="JRT957" s="337"/>
      <c r="JRU957" s="337"/>
      <c r="JRV957" s="337"/>
      <c r="JRW957" s="337"/>
      <c r="JRX957" s="337"/>
      <c r="JRY957" s="337"/>
      <c r="JRZ957" s="337"/>
      <c r="JSA957" s="337"/>
      <c r="JSB957" s="337"/>
      <c r="JSC957" s="337"/>
      <c r="JSD957" s="337"/>
      <c r="JSE957" s="337"/>
      <c r="JSF957" s="337"/>
      <c r="JSG957" s="337"/>
      <c r="JSH957" s="337"/>
      <c r="JSI957" s="337"/>
      <c r="JSJ957" s="337"/>
      <c r="JSK957" s="337"/>
      <c r="JSL957" s="337"/>
      <c r="JSM957" s="337"/>
      <c r="JSN957" s="337"/>
      <c r="JSO957" s="337"/>
      <c r="JSP957" s="337"/>
      <c r="JSQ957" s="337"/>
      <c r="JSR957" s="337"/>
      <c r="JSS957" s="337"/>
      <c r="JST957" s="337"/>
      <c r="JSU957" s="337"/>
      <c r="JSV957" s="337"/>
      <c r="JSW957" s="337"/>
      <c r="JSX957" s="337"/>
      <c r="JSY957" s="337"/>
      <c r="JSZ957" s="337"/>
      <c r="JTA957" s="337"/>
      <c r="JTB957" s="337"/>
      <c r="JTC957" s="337"/>
      <c r="JTD957" s="337"/>
      <c r="JTE957" s="337"/>
      <c r="JTF957" s="337"/>
      <c r="JTG957" s="337"/>
      <c r="JTH957" s="337"/>
      <c r="JTI957" s="337"/>
      <c r="JTJ957" s="337"/>
      <c r="JTK957" s="337"/>
      <c r="JTL957" s="337"/>
      <c r="JTM957" s="337"/>
      <c r="JTN957" s="337"/>
      <c r="JTO957" s="337"/>
      <c r="JTP957" s="337"/>
      <c r="JTQ957" s="337"/>
      <c r="JTR957" s="337"/>
      <c r="JTS957" s="337"/>
      <c r="JTT957" s="337"/>
      <c r="JTU957" s="337"/>
      <c r="JTV957" s="337"/>
      <c r="JTW957" s="337"/>
      <c r="JTX957" s="337"/>
      <c r="JTY957" s="337"/>
      <c r="JTZ957" s="337"/>
      <c r="JUA957" s="337"/>
      <c r="JUB957" s="337"/>
      <c r="JUC957" s="337"/>
      <c r="JUD957" s="337"/>
      <c r="JUE957" s="337"/>
      <c r="JUF957" s="337"/>
      <c r="JUG957" s="337"/>
      <c r="JUH957" s="337"/>
      <c r="JUI957" s="337"/>
      <c r="JUJ957" s="337"/>
      <c r="JUK957" s="337"/>
      <c r="JUL957" s="337"/>
      <c r="JUM957" s="337"/>
      <c r="JUN957" s="337"/>
      <c r="JUO957" s="337"/>
      <c r="JUP957" s="337"/>
      <c r="JUQ957" s="337"/>
      <c r="JUR957" s="337"/>
      <c r="JUS957" s="337"/>
      <c r="JUT957" s="337"/>
      <c r="JUU957" s="337"/>
      <c r="JUV957" s="337"/>
      <c r="JUW957" s="337"/>
      <c r="JUX957" s="337"/>
      <c r="JUY957" s="337"/>
      <c r="JUZ957" s="337"/>
      <c r="JVA957" s="337"/>
      <c r="JVB957" s="337"/>
      <c r="JVC957" s="337"/>
      <c r="JVD957" s="337"/>
      <c r="JVE957" s="337"/>
      <c r="JVF957" s="337"/>
      <c r="JVG957" s="337"/>
      <c r="JVH957" s="337"/>
      <c r="JVI957" s="337"/>
      <c r="JVJ957" s="337"/>
      <c r="JVK957" s="337"/>
      <c r="JVL957" s="337"/>
      <c r="JVM957" s="337"/>
      <c r="JVN957" s="337"/>
      <c r="JVO957" s="337"/>
      <c r="JVP957" s="337"/>
      <c r="JVQ957" s="337"/>
      <c r="JVR957" s="337"/>
      <c r="JVS957" s="337"/>
      <c r="JVT957" s="337"/>
      <c r="JVU957" s="337"/>
      <c r="JVV957" s="337"/>
      <c r="JVW957" s="337"/>
      <c r="JVX957" s="337"/>
      <c r="JVY957" s="337"/>
      <c r="JVZ957" s="337"/>
      <c r="JWA957" s="337"/>
      <c r="JWB957" s="337"/>
      <c r="JWC957" s="337"/>
      <c r="JWD957" s="337"/>
      <c r="JWE957" s="337"/>
      <c r="JWF957" s="337"/>
      <c r="JWG957" s="337"/>
      <c r="JWH957" s="337"/>
      <c r="JWI957" s="337"/>
      <c r="JWJ957" s="337"/>
      <c r="JWK957" s="337"/>
      <c r="JWL957" s="337"/>
      <c r="JWM957" s="337"/>
      <c r="JWN957" s="337"/>
      <c r="JWO957" s="337"/>
      <c r="JWP957" s="337"/>
      <c r="JWQ957" s="337"/>
      <c r="JWR957" s="337"/>
      <c r="JWS957" s="337"/>
      <c r="JWT957" s="337"/>
      <c r="JWU957" s="337"/>
      <c r="JWV957" s="337"/>
      <c r="JWW957" s="337"/>
      <c r="JWX957" s="337"/>
      <c r="JWY957" s="337"/>
      <c r="JWZ957" s="337"/>
      <c r="JXA957" s="337"/>
      <c r="JXB957" s="337"/>
      <c r="JXC957" s="337"/>
      <c r="JXD957" s="337"/>
      <c r="JXE957" s="337"/>
      <c r="JXF957" s="337"/>
      <c r="JXG957" s="337"/>
      <c r="JXH957" s="337"/>
      <c r="JXI957" s="337"/>
      <c r="JXJ957" s="337"/>
      <c r="JXK957" s="337"/>
      <c r="JXL957" s="337"/>
      <c r="JXM957" s="337"/>
      <c r="JXN957" s="337"/>
      <c r="JXO957" s="337"/>
      <c r="JXP957" s="337"/>
      <c r="JXQ957" s="337"/>
      <c r="JXR957" s="337"/>
      <c r="JXS957" s="337"/>
      <c r="JXT957" s="337"/>
      <c r="JXU957" s="337"/>
      <c r="JXV957" s="337"/>
      <c r="JXW957" s="337"/>
      <c r="JXX957" s="337"/>
      <c r="JXY957" s="337"/>
      <c r="JXZ957" s="337"/>
      <c r="JYA957" s="337"/>
      <c r="JYB957" s="337"/>
      <c r="JYC957" s="337"/>
      <c r="JYD957" s="337"/>
      <c r="JYE957" s="337"/>
      <c r="JYF957" s="337"/>
      <c r="JYG957" s="337"/>
      <c r="JYH957" s="337"/>
      <c r="JYI957" s="337"/>
      <c r="JYJ957" s="337"/>
      <c r="JYK957" s="337"/>
      <c r="JYL957" s="337"/>
      <c r="JYM957" s="337"/>
      <c r="JYN957" s="337"/>
      <c r="JYO957" s="337"/>
      <c r="JYP957" s="337"/>
      <c r="JYQ957" s="337"/>
      <c r="JYR957" s="337"/>
      <c r="JYS957" s="337"/>
      <c r="JYT957" s="337"/>
      <c r="JYU957" s="337"/>
      <c r="JYV957" s="337"/>
      <c r="JYW957" s="337"/>
      <c r="JYX957" s="337"/>
      <c r="JYY957" s="337"/>
      <c r="JYZ957" s="337"/>
      <c r="JZA957" s="337"/>
      <c r="JZB957" s="337"/>
      <c r="JZC957" s="337"/>
      <c r="JZD957" s="337"/>
      <c r="JZE957" s="337"/>
      <c r="JZF957" s="337"/>
      <c r="JZG957" s="337"/>
      <c r="JZH957" s="337"/>
      <c r="JZI957" s="337"/>
      <c r="JZJ957" s="337"/>
      <c r="JZK957" s="337"/>
      <c r="JZL957" s="337"/>
      <c r="JZM957" s="337"/>
      <c r="JZN957" s="337"/>
      <c r="JZO957" s="337"/>
      <c r="JZP957" s="337"/>
      <c r="JZQ957" s="337"/>
      <c r="JZR957" s="337"/>
      <c r="JZS957" s="337"/>
      <c r="JZT957" s="337"/>
      <c r="JZU957" s="337"/>
      <c r="JZV957" s="337"/>
      <c r="JZW957" s="337"/>
      <c r="JZX957" s="337"/>
      <c r="JZY957" s="337"/>
      <c r="JZZ957" s="337"/>
      <c r="KAA957" s="337"/>
      <c r="KAB957" s="337"/>
      <c r="KAC957" s="337"/>
      <c r="KAD957" s="337"/>
      <c r="KAE957" s="337"/>
      <c r="KAF957" s="337"/>
      <c r="KAG957" s="337"/>
      <c r="KAH957" s="337"/>
      <c r="KAI957" s="337"/>
      <c r="KAJ957" s="337"/>
      <c r="KAK957" s="337"/>
      <c r="KAL957" s="337"/>
      <c r="KAM957" s="337"/>
      <c r="KAN957" s="337"/>
      <c r="KAO957" s="337"/>
      <c r="KAP957" s="337"/>
      <c r="KAQ957" s="337"/>
      <c r="KAR957" s="337"/>
      <c r="KAS957" s="337"/>
      <c r="KAT957" s="337"/>
      <c r="KAU957" s="337"/>
      <c r="KAV957" s="337"/>
      <c r="KAW957" s="337"/>
      <c r="KAX957" s="337"/>
      <c r="KAY957" s="337"/>
      <c r="KAZ957" s="337"/>
      <c r="KBA957" s="337"/>
      <c r="KBB957" s="337"/>
      <c r="KBC957" s="337"/>
      <c r="KBD957" s="337"/>
      <c r="KBE957" s="337"/>
      <c r="KBF957" s="337"/>
      <c r="KBG957" s="337"/>
      <c r="KBH957" s="337"/>
      <c r="KBI957" s="337"/>
      <c r="KBJ957" s="337"/>
      <c r="KBK957" s="337"/>
      <c r="KBL957" s="337"/>
      <c r="KBM957" s="337"/>
      <c r="KBN957" s="337"/>
      <c r="KBO957" s="337"/>
      <c r="KBP957" s="337"/>
      <c r="KBQ957" s="337"/>
      <c r="KBR957" s="337"/>
      <c r="KBS957" s="337"/>
      <c r="KBT957" s="337"/>
      <c r="KBU957" s="337"/>
      <c r="KBV957" s="337"/>
      <c r="KBW957" s="337"/>
      <c r="KBX957" s="337"/>
      <c r="KBY957" s="337"/>
      <c r="KBZ957" s="337"/>
      <c r="KCA957" s="337"/>
      <c r="KCB957" s="337"/>
      <c r="KCC957" s="337"/>
      <c r="KCD957" s="337"/>
      <c r="KCE957" s="337"/>
      <c r="KCF957" s="337"/>
      <c r="KCG957" s="337"/>
      <c r="KCH957" s="337"/>
      <c r="KCI957" s="337"/>
      <c r="KCJ957" s="337"/>
      <c r="KCK957" s="337"/>
      <c r="KCL957" s="337"/>
      <c r="KCM957" s="337"/>
      <c r="KCN957" s="337"/>
      <c r="KCO957" s="337"/>
      <c r="KCP957" s="337"/>
      <c r="KCQ957" s="337"/>
      <c r="KCR957" s="337"/>
      <c r="KCS957" s="337"/>
      <c r="KCT957" s="337"/>
      <c r="KCU957" s="337"/>
      <c r="KCV957" s="337"/>
      <c r="KCW957" s="337"/>
      <c r="KCX957" s="337"/>
      <c r="KCY957" s="337"/>
      <c r="KCZ957" s="337"/>
      <c r="KDA957" s="337"/>
      <c r="KDB957" s="337"/>
      <c r="KDC957" s="337"/>
      <c r="KDD957" s="337"/>
      <c r="KDE957" s="337"/>
      <c r="KDF957" s="337"/>
      <c r="KDG957" s="337"/>
      <c r="KDH957" s="337"/>
      <c r="KDI957" s="337"/>
      <c r="KDJ957" s="337"/>
      <c r="KDK957" s="337"/>
      <c r="KDL957" s="337"/>
      <c r="KDM957" s="337"/>
      <c r="KDN957" s="337"/>
      <c r="KDO957" s="337"/>
      <c r="KDP957" s="337"/>
      <c r="KDQ957" s="337"/>
      <c r="KDR957" s="337"/>
      <c r="KDS957" s="337"/>
      <c r="KDT957" s="337"/>
      <c r="KDU957" s="337"/>
      <c r="KDV957" s="337"/>
      <c r="KDW957" s="337"/>
      <c r="KDX957" s="337"/>
      <c r="KDY957" s="337"/>
      <c r="KDZ957" s="337"/>
      <c r="KEA957" s="337"/>
      <c r="KEB957" s="337"/>
      <c r="KEC957" s="337"/>
      <c r="KED957" s="337"/>
      <c r="KEE957" s="337"/>
      <c r="KEF957" s="337"/>
      <c r="KEG957" s="337"/>
      <c r="KEH957" s="337"/>
      <c r="KEI957" s="337"/>
      <c r="KEJ957" s="337"/>
      <c r="KEK957" s="337"/>
      <c r="KEL957" s="337"/>
      <c r="KEM957" s="337"/>
      <c r="KEN957" s="337"/>
      <c r="KEO957" s="337"/>
      <c r="KEP957" s="337"/>
      <c r="KEQ957" s="337"/>
      <c r="KER957" s="337"/>
      <c r="KES957" s="337"/>
      <c r="KET957" s="337"/>
      <c r="KEU957" s="337"/>
      <c r="KEV957" s="337"/>
      <c r="KEW957" s="337"/>
      <c r="KEX957" s="337"/>
      <c r="KEY957" s="337"/>
      <c r="KEZ957" s="337"/>
      <c r="KFA957" s="337"/>
      <c r="KFB957" s="337"/>
      <c r="KFC957" s="337"/>
      <c r="KFD957" s="337"/>
      <c r="KFE957" s="337"/>
      <c r="KFF957" s="337"/>
      <c r="KFG957" s="337"/>
      <c r="KFH957" s="337"/>
      <c r="KFI957" s="337"/>
      <c r="KFJ957" s="337"/>
      <c r="KFK957" s="337"/>
      <c r="KFL957" s="337"/>
      <c r="KFM957" s="337"/>
      <c r="KFN957" s="337"/>
      <c r="KFO957" s="337"/>
      <c r="KFP957" s="337"/>
      <c r="KFQ957" s="337"/>
      <c r="KFR957" s="337"/>
      <c r="KFS957" s="337"/>
      <c r="KFT957" s="337"/>
      <c r="KFU957" s="337"/>
      <c r="KFV957" s="337"/>
      <c r="KFW957" s="337"/>
      <c r="KFX957" s="337"/>
      <c r="KFY957" s="337"/>
      <c r="KFZ957" s="337"/>
      <c r="KGA957" s="337"/>
      <c r="KGB957" s="337"/>
      <c r="KGC957" s="337"/>
      <c r="KGD957" s="337"/>
      <c r="KGE957" s="337"/>
      <c r="KGF957" s="337"/>
      <c r="KGG957" s="337"/>
      <c r="KGH957" s="337"/>
      <c r="KGI957" s="337"/>
      <c r="KGJ957" s="337"/>
      <c r="KGK957" s="337"/>
      <c r="KGL957" s="337"/>
      <c r="KGM957" s="337"/>
      <c r="KGN957" s="337"/>
      <c r="KGO957" s="337"/>
      <c r="KGP957" s="337"/>
      <c r="KGQ957" s="337"/>
      <c r="KGR957" s="337"/>
      <c r="KGS957" s="337"/>
      <c r="KGT957" s="337"/>
      <c r="KGU957" s="337"/>
      <c r="KGV957" s="337"/>
      <c r="KGW957" s="337"/>
      <c r="KGX957" s="337"/>
      <c r="KGY957" s="337"/>
      <c r="KGZ957" s="337"/>
      <c r="KHA957" s="337"/>
      <c r="KHB957" s="337"/>
      <c r="KHC957" s="337"/>
      <c r="KHD957" s="337"/>
      <c r="KHE957" s="337"/>
      <c r="KHF957" s="337"/>
      <c r="KHG957" s="337"/>
      <c r="KHH957" s="337"/>
      <c r="KHI957" s="337"/>
      <c r="KHJ957" s="337"/>
      <c r="KHK957" s="337"/>
      <c r="KHL957" s="337"/>
      <c r="KHM957" s="337"/>
      <c r="KHN957" s="337"/>
      <c r="KHO957" s="337"/>
      <c r="KHP957" s="337"/>
      <c r="KHQ957" s="337"/>
      <c r="KHR957" s="337"/>
      <c r="KHS957" s="337"/>
      <c r="KHT957" s="337"/>
      <c r="KHU957" s="337"/>
      <c r="KHV957" s="337"/>
      <c r="KHW957" s="337"/>
      <c r="KHX957" s="337"/>
      <c r="KHY957" s="337"/>
      <c r="KHZ957" s="337"/>
      <c r="KIA957" s="337"/>
      <c r="KIB957" s="337"/>
      <c r="KIC957" s="337"/>
      <c r="KID957" s="337"/>
      <c r="KIE957" s="337"/>
      <c r="KIF957" s="337"/>
      <c r="KIG957" s="337"/>
      <c r="KIH957" s="337"/>
      <c r="KII957" s="337"/>
      <c r="KIJ957" s="337"/>
      <c r="KIK957" s="337"/>
      <c r="KIL957" s="337"/>
      <c r="KIM957" s="337"/>
      <c r="KIN957" s="337"/>
      <c r="KIO957" s="337"/>
      <c r="KIP957" s="337"/>
      <c r="KIQ957" s="337"/>
      <c r="KIR957" s="337"/>
      <c r="KIS957" s="337"/>
      <c r="KIT957" s="337"/>
      <c r="KIU957" s="337"/>
      <c r="KIV957" s="337"/>
      <c r="KIW957" s="337"/>
      <c r="KIX957" s="337"/>
      <c r="KIY957" s="337"/>
      <c r="KIZ957" s="337"/>
      <c r="KJA957" s="337"/>
      <c r="KJB957" s="337"/>
      <c r="KJC957" s="337"/>
      <c r="KJD957" s="337"/>
      <c r="KJE957" s="337"/>
      <c r="KJF957" s="337"/>
      <c r="KJG957" s="337"/>
      <c r="KJH957" s="337"/>
      <c r="KJI957" s="337"/>
      <c r="KJJ957" s="337"/>
      <c r="KJK957" s="337"/>
      <c r="KJL957" s="337"/>
      <c r="KJM957" s="337"/>
      <c r="KJN957" s="337"/>
      <c r="KJO957" s="337"/>
      <c r="KJP957" s="337"/>
      <c r="KJQ957" s="337"/>
      <c r="KJR957" s="337"/>
      <c r="KJS957" s="337"/>
      <c r="KJT957" s="337"/>
      <c r="KJU957" s="337"/>
      <c r="KJV957" s="337"/>
      <c r="KJW957" s="337"/>
      <c r="KJX957" s="337"/>
      <c r="KJY957" s="337"/>
      <c r="KJZ957" s="337"/>
      <c r="KKA957" s="337"/>
      <c r="KKB957" s="337"/>
      <c r="KKC957" s="337"/>
      <c r="KKD957" s="337"/>
      <c r="KKE957" s="337"/>
      <c r="KKF957" s="337"/>
      <c r="KKG957" s="337"/>
      <c r="KKH957" s="337"/>
      <c r="KKI957" s="337"/>
      <c r="KKJ957" s="337"/>
      <c r="KKK957" s="337"/>
      <c r="KKL957" s="337"/>
      <c r="KKM957" s="337"/>
      <c r="KKN957" s="337"/>
      <c r="KKO957" s="337"/>
      <c r="KKP957" s="337"/>
      <c r="KKQ957" s="337"/>
      <c r="KKR957" s="337"/>
      <c r="KKS957" s="337"/>
      <c r="KKT957" s="337"/>
      <c r="KKU957" s="337"/>
      <c r="KKV957" s="337"/>
      <c r="KKW957" s="337"/>
      <c r="KKX957" s="337"/>
      <c r="KKY957" s="337"/>
      <c r="KKZ957" s="337"/>
      <c r="KLA957" s="337"/>
      <c r="KLB957" s="337"/>
      <c r="KLC957" s="337"/>
      <c r="KLD957" s="337"/>
      <c r="KLE957" s="337"/>
      <c r="KLF957" s="337"/>
      <c r="KLG957" s="337"/>
      <c r="KLH957" s="337"/>
      <c r="KLI957" s="337"/>
      <c r="KLJ957" s="337"/>
      <c r="KLK957" s="337"/>
      <c r="KLL957" s="337"/>
      <c r="KLM957" s="337"/>
      <c r="KLN957" s="337"/>
      <c r="KLO957" s="337"/>
      <c r="KLP957" s="337"/>
      <c r="KLQ957" s="337"/>
      <c r="KLR957" s="337"/>
      <c r="KLS957" s="337"/>
      <c r="KLT957" s="337"/>
      <c r="KLU957" s="337"/>
      <c r="KLV957" s="337"/>
      <c r="KLW957" s="337"/>
      <c r="KLX957" s="337"/>
      <c r="KLY957" s="337"/>
      <c r="KLZ957" s="337"/>
      <c r="KMA957" s="337"/>
      <c r="KMB957" s="337"/>
      <c r="KMC957" s="337"/>
      <c r="KMD957" s="337"/>
      <c r="KME957" s="337"/>
      <c r="KMF957" s="337"/>
      <c r="KMG957" s="337"/>
      <c r="KMH957" s="337"/>
      <c r="KMI957" s="337"/>
      <c r="KMJ957" s="337"/>
      <c r="KMK957" s="337"/>
      <c r="KML957" s="337"/>
      <c r="KMM957" s="337"/>
      <c r="KMN957" s="337"/>
      <c r="KMO957" s="337"/>
      <c r="KMP957" s="337"/>
      <c r="KMQ957" s="337"/>
      <c r="KMR957" s="337"/>
      <c r="KMS957" s="337"/>
      <c r="KMT957" s="337"/>
      <c r="KMU957" s="337"/>
      <c r="KMV957" s="337"/>
      <c r="KMW957" s="337"/>
      <c r="KMX957" s="337"/>
      <c r="KMY957" s="337"/>
      <c r="KMZ957" s="337"/>
      <c r="KNA957" s="337"/>
      <c r="KNB957" s="337"/>
      <c r="KNC957" s="337"/>
      <c r="KND957" s="337"/>
      <c r="KNE957" s="337"/>
      <c r="KNF957" s="337"/>
      <c r="KNG957" s="337"/>
      <c r="KNH957" s="337"/>
      <c r="KNI957" s="337"/>
      <c r="KNJ957" s="337"/>
      <c r="KNK957" s="337"/>
      <c r="KNL957" s="337"/>
      <c r="KNM957" s="337"/>
      <c r="KNN957" s="337"/>
      <c r="KNO957" s="337"/>
      <c r="KNP957" s="337"/>
      <c r="KNQ957" s="337"/>
      <c r="KNR957" s="337"/>
      <c r="KNS957" s="337"/>
      <c r="KNT957" s="337"/>
      <c r="KNU957" s="337"/>
      <c r="KNV957" s="337"/>
      <c r="KNW957" s="337"/>
      <c r="KNX957" s="337"/>
      <c r="KNY957" s="337"/>
      <c r="KNZ957" s="337"/>
      <c r="KOA957" s="337"/>
      <c r="KOB957" s="337"/>
      <c r="KOC957" s="337"/>
      <c r="KOD957" s="337"/>
      <c r="KOE957" s="337"/>
      <c r="KOF957" s="337"/>
      <c r="KOG957" s="337"/>
      <c r="KOH957" s="337"/>
      <c r="KOI957" s="337"/>
      <c r="KOJ957" s="337"/>
      <c r="KOK957" s="337"/>
      <c r="KOL957" s="337"/>
      <c r="KOM957" s="337"/>
      <c r="KON957" s="337"/>
      <c r="KOO957" s="337"/>
      <c r="KOP957" s="337"/>
      <c r="KOQ957" s="337"/>
      <c r="KOR957" s="337"/>
      <c r="KOS957" s="337"/>
      <c r="KOT957" s="337"/>
      <c r="KOU957" s="337"/>
      <c r="KOV957" s="337"/>
      <c r="KOW957" s="337"/>
      <c r="KOX957" s="337"/>
      <c r="KOY957" s="337"/>
      <c r="KOZ957" s="337"/>
      <c r="KPA957" s="337"/>
      <c r="KPB957" s="337"/>
      <c r="KPC957" s="337"/>
      <c r="KPD957" s="337"/>
      <c r="KPE957" s="337"/>
      <c r="KPF957" s="337"/>
      <c r="KPG957" s="337"/>
      <c r="KPH957" s="337"/>
      <c r="KPI957" s="337"/>
      <c r="KPJ957" s="337"/>
      <c r="KPK957" s="337"/>
      <c r="KPL957" s="337"/>
      <c r="KPM957" s="337"/>
      <c r="KPN957" s="337"/>
      <c r="KPO957" s="337"/>
      <c r="KPP957" s="337"/>
      <c r="KPQ957" s="337"/>
      <c r="KPR957" s="337"/>
      <c r="KPS957" s="337"/>
      <c r="KPT957" s="337"/>
      <c r="KPU957" s="337"/>
      <c r="KPV957" s="337"/>
      <c r="KPW957" s="337"/>
      <c r="KPX957" s="337"/>
      <c r="KPY957" s="337"/>
      <c r="KPZ957" s="337"/>
      <c r="KQA957" s="337"/>
      <c r="KQB957" s="337"/>
      <c r="KQC957" s="337"/>
      <c r="KQD957" s="337"/>
      <c r="KQE957" s="337"/>
      <c r="KQF957" s="337"/>
      <c r="KQG957" s="337"/>
      <c r="KQH957" s="337"/>
      <c r="KQI957" s="337"/>
      <c r="KQJ957" s="337"/>
      <c r="KQK957" s="337"/>
      <c r="KQL957" s="337"/>
      <c r="KQM957" s="337"/>
      <c r="KQN957" s="337"/>
      <c r="KQO957" s="337"/>
      <c r="KQP957" s="337"/>
      <c r="KQQ957" s="337"/>
      <c r="KQR957" s="337"/>
      <c r="KQS957" s="337"/>
      <c r="KQT957" s="337"/>
      <c r="KQU957" s="337"/>
      <c r="KQV957" s="337"/>
      <c r="KQW957" s="337"/>
      <c r="KQX957" s="337"/>
      <c r="KQY957" s="337"/>
      <c r="KQZ957" s="337"/>
      <c r="KRA957" s="337"/>
      <c r="KRB957" s="337"/>
      <c r="KRC957" s="337"/>
      <c r="KRD957" s="337"/>
      <c r="KRE957" s="337"/>
      <c r="KRF957" s="337"/>
      <c r="KRG957" s="337"/>
      <c r="KRH957" s="337"/>
      <c r="KRI957" s="337"/>
      <c r="KRJ957" s="337"/>
      <c r="KRK957" s="337"/>
      <c r="KRL957" s="337"/>
      <c r="KRM957" s="337"/>
      <c r="KRN957" s="337"/>
      <c r="KRO957" s="337"/>
      <c r="KRP957" s="337"/>
      <c r="KRQ957" s="337"/>
      <c r="KRR957" s="337"/>
      <c r="KRS957" s="337"/>
      <c r="KRT957" s="337"/>
      <c r="KRU957" s="337"/>
      <c r="KRV957" s="337"/>
      <c r="KRW957" s="337"/>
      <c r="KRX957" s="337"/>
      <c r="KRY957" s="337"/>
      <c r="KRZ957" s="337"/>
      <c r="KSA957" s="337"/>
      <c r="KSB957" s="337"/>
      <c r="KSC957" s="337"/>
      <c r="KSD957" s="337"/>
      <c r="KSE957" s="337"/>
      <c r="KSF957" s="337"/>
      <c r="KSG957" s="337"/>
      <c r="KSH957" s="337"/>
      <c r="KSI957" s="337"/>
      <c r="KSJ957" s="337"/>
      <c r="KSK957" s="337"/>
      <c r="KSL957" s="337"/>
      <c r="KSM957" s="337"/>
      <c r="KSN957" s="337"/>
      <c r="KSO957" s="337"/>
      <c r="KSP957" s="337"/>
      <c r="KSQ957" s="337"/>
      <c r="KSR957" s="337"/>
      <c r="KSS957" s="337"/>
      <c r="KST957" s="337"/>
      <c r="KSU957" s="337"/>
      <c r="KSV957" s="337"/>
      <c r="KSW957" s="337"/>
      <c r="KSX957" s="337"/>
      <c r="KSY957" s="337"/>
      <c r="KSZ957" s="337"/>
      <c r="KTA957" s="337"/>
      <c r="KTB957" s="337"/>
      <c r="KTC957" s="337"/>
      <c r="KTD957" s="337"/>
      <c r="KTE957" s="337"/>
      <c r="KTF957" s="337"/>
      <c r="KTG957" s="337"/>
      <c r="KTH957" s="337"/>
      <c r="KTI957" s="337"/>
      <c r="KTJ957" s="337"/>
      <c r="KTK957" s="337"/>
      <c r="KTL957" s="337"/>
      <c r="KTM957" s="337"/>
      <c r="KTN957" s="337"/>
      <c r="KTO957" s="337"/>
      <c r="KTP957" s="337"/>
      <c r="KTQ957" s="337"/>
      <c r="KTR957" s="337"/>
      <c r="KTS957" s="337"/>
      <c r="KTT957" s="337"/>
      <c r="KTU957" s="337"/>
      <c r="KTV957" s="337"/>
      <c r="KTW957" s="337"/>
      <c r="KTX957" s="337"/>
      <c r="KTY957" s="337"/>
      <c r="KTZ957" s="337"/>
      <c r="KUA957" s="337"/>
      <c r="KUB957" s="337"/>
      <c r="KUC957" s="337"/>
      <c r="KUD957" s="337"/>
      <c r="KUE957" s="337"/>
      <c r="KUF957" s="337"/>
      <c r="KUG957" s="337"/>
      <c r="KUH957" s="337"/>
      <c r="KUI957" s="337"/>
      <c r="KUJ957" s="337"/>
      <c r="KUK957" s="337"/>
      <c r="KUL957" s="337"/>
      <c r="KUM957" s="337"/>
      <c r="KUN957" s="337"/>
      <c r="KUO957" s="337"/>
      <c r="KUP957" s="337"/>
      <c r="KUQ957" s="337"/>
      <c r="KUR957" s="337"/>
      <c r="KUS957" s="337"/>
      <c r="KUT957" s="337"/>
      <c r="KUU957" s="337"/>
      <c r="KUV957" s="337"/>
      <c r="KUW957" s="337"/>
      <c r="KUX957" s="337"/>
      <c r="KUY957" s="337"/>
      <c r="KUZ957" s="337"/>
      <c r="KVA957" s="337"/>
      <c r="KVB957" s="337"/>
      <c r="KVC957" s="337"/>
      <c r="KVD957" s="337"/>
      <c r="KVE957" s="337"/>
      <c r="KVF957" s="337"/>
      <c r="KVG957" s="337"/>
      <c r="KVH957" s="337"/>
      <c r="KVI957" s="337"/>
      <c r="KVJ957" s="337"/>
      <c r="KVK957" s="337"/>
      <c r="KVL957" s="337"/>
      <c r="KVM957" s="337"/>
      <c r="KVN957" s="337"/>
      <c r="KVO957" s="337"/>
      <c r="KVP957" s="337"/>
      <c r="KVQ957" s="337"/>
      <c r="KVR957" s="337"/>
      <c r="KVS957" s="337"/>
      <c r="KVT957" s="337"/>
      <c r="KVU957" s="337"/>
      <c r="KVV957" s="337"/>
      <c r="KVW957" s="337"/>
      <c r="KVX957" s="337"/>
      <c r="KVY957" s="337"/>
      <c r="KVZ957" s="337"/>
      <c r="KWA957" s="337"/>
      <c r="KWB957" s="337"/>
      <c r="KWC957" s="337"/>
      <c r="KWD957" s="337"/>
      <c r="KWE957" s="337"/>
      <c r="KWF957" s="337"/>
      <c r="KWG957" s="337"/>
      <c r="KWH957" s="337"/>
      <c r="KWI957" s="337"/>
      <c r="KWJ957" s="337"/>
      <c r="KWK957" s="337"/>
      <c r="KWL957" s="337"/>
      <c r="KWM957" s="337"/>
      <c r="KWN957" s="337"/>
      <c r="KWO957" s="337"/>
      <c r="KWP957" s="337"/>
      <c r="KWQ957" s="337"/>
      <c r="KWR957" s="337"/>
      <c r="KWS957" s="337"/>
      <c r="KWT957" s="337"/>
      <c r="KWU957" s="337"/>
      <c r="KWV957" s="337"/>
      <c r="KWW957" s="337"/>
      <c r="KWX957" s="337"/>
      <c r="KWY957" s="337"/>
      <c r="KWZ957" s="337"/>
      <c r="KXA957" s="337"/>
      <c r="KXB957" s="337"/>
      <c r="KXC957" s="337"/>
      <c r="KXD957" s="337"/>
      <c r="KXE957" s="337"/>
      <c r="KXF957" s="337"/>
      <c r="KXG957" s="337"/>
      <c r="KXH957" s="337"/>
      <c r="KXI957" s="337"/>
      <c r="KXJ957" s="337"/>
      <c r="KXK957" s="337"/>
      <c r="KXL957" s="337"/>
      <c r="KXM957" s="337"/>
      <c r="KXN957" s="337"/>
      <c r="KXO957" s="337"/>
      <c r="KXP957" s="337"/>
      <c r="KXQ957" s="337"/>
      <c r="KXR957" s="337"/>
      <c r="KXS957" s="337"/>
      <c r="KXT957" s="337"/>
      <c r="KXU957" s="337"/>
      <c r="KXV957" s="337"/>
      <c r="KXW957" s="337"/>
      <c r="KXX957" s="337"/>
      <c r="KXY957" s="337"/>
      <c r="KXZ957" s="337"/>
      <c r="KYA957" s="337"/>
      <c r="KYB957" s="337"/>
      <c r="KYC957" s="337"/>
      <c r="KYD957" s="337"/>
      <c r="KYE957" s="337"/>
      <c r="KYF957" s="337"/>
      <c r="KYG957" s="337"/>
      <c r="KYH957" s="337"/>
      <c r="KYI957" s="337"/>
      <c r="KYJ957" s="337"/>
      <c r="KYK957" s="337"/>
      <c r="KYL957" s="337"/>
      <c r="KYM957" s="337"/>
      <c r="KYN957" s="337"/>
      <c r="KYO957" s="337"/>
      <c r="KYP957" s="337"/>
      <c r="KYQ957" s="337"/>
      <c r="KYR957" s="337"/>
      <c r="KYS957" s="337"/>
      <c r="KYT957" s="337"/>
      <c r="KYU957" s="337"/>
      <c r="KYV957" s="337"/>
      <c r="KYW957" s="337"/>
      <c r="KYX957" s="337"/>
      <c r="KYY957" s="337"/>
      <c r="KYZ957" s="337"/>
      <c r="KZA957" s="337"/>
      <c r="KZB957" s="337"/>
      <c r="KZC957" s="337"/>
      <c r="KZD957" s="337"/>
      <c r="KZE957" s="337"/>
      <c r="KZF957" s="337"/>
      <c r="KZG957" s="337"/>
      <c r="KZH957" s="337"/>
      <c r="KZI957" s="337"/>
      <c r="KZJ957" s="337"/>
      <c r="KZK957" s="337"/>
      <c r="KZL957" s="337"/>
      <c r="KZM957" s="337"/>
      <c r="KZN957" s="337"/>
      <c r="KZO957" s="337"/>
      <c r="KZP957" s="337"/>
      <c r="KZQ957" s="337"/>
      <c r="KZR957" s="337"/>
      <c r="KZS957" s="337"/>
      <c r="KZT957" s="337"/>
      <c r="KZU957" s="337"/>
      <c r="KZV957" s="337"/>
      <c r="KZW957" s="337"/>
      <c r="KZX957" s="337"/>
      <c r="KZY957" s="337"/>
      <c r="KZZ957" s="337"/>
      <c r="LAA957" s="337"/>
      <c r="LAB957" s="337"/>
      <c r="LAC957" s="337"/>
      <c r="LAD957" s="337"/>
      <c r="LAE957" s="337"/>
      <c r="LAF957" s="337"/>
      <c r="LAG957" s="337"/>
      <c r="LAH957" s="337"/>
      <c r="LAI957" s="337"/>
      <c r="LAJ957" s="337"/>
      <c r="LAK957" s="337"/>
      <c r="LAL957" s="337"/>
      <c r="LAM957" s="337"/>
      <c r="LAN957" s="337"/>
      <c r="LAO957" s="337"/>
      <c r="LAP957" s="337"/>
      <c r="LAQ957" s="337"/>
      <c r="LAR957" s="337"/>
      <c r="LAS957" s="337"/>
      <c r="LAT957" s="337"/>
      <c r="LAU957" s="337"/>
      <c r="LAV957" s="337"/>
      <c r="LAW957" s="337"/>
      <c r="LAX957" s="337"/>
      <c r="LAY957" s="337"/>
      <c r="LAZ957" s="337"/>
      <c r="LBA957" s="337"/>
      <c r="LBB957" s="337"/>
      <c r="LBC957" s="337"/>
      <c r="LBD957" s="337"/>
      <c r="LBE957" s="337"/>
      <c r="LBF957" s="337"/>
      <c r="LBG957" s="337"/>
      <c r="LBH957" s="337"/>
      <c r="LBI957" s="337"/>
      <c r="LBJ957" s="337"/>
      <c r="LBK957" s="337"/>
      <c r="LBL957" s="337"/>
      <c r="LBM957" s="337"/>
      <c r="LBN957" s="337"/>
      <c r="LBO957" s="337"/>
      <c r="LBP957" s="337"/>
      <c r="LBQ957" s="337"/>
      <c r="LBR957" s="337"/>
      <c r="LBS957" s="337"/>
      <c r="LBT957" s="337"/>
      <c r="LBU957" s="337"/>
      <c r="LBV957" s="337"/>
      <c r="LBW957" s="337"/>
      <c r="LBX957" s="337"/>
      <c r="LBY957" s="337"/>
      <c r="LBZ957" s="337"/>
      <c r="LCA957" s="337"/>
      <c r="LCB957" s="337"/>
      <c r="LCC957" s="337"/>
      <c r="LCD957" s="337"/>
      <c r="LCE957" s="337"/>
      <c r="LCF957" s="337"/>
      <c r="LCG957" s="337"/>
      <c r="LCH957" s="337"/>
      <c r="LCI957" s="337"/>
      <c r="LCJ957" s="337"/>
      <c r="LCK957" s="337"/>
      <c r="LCL957" s="337"/>
      <c r="LCM957" s="337"/>
      <c r="LCN957" s="337"/>
      <c r="LCO957" s="337"/>
      <c r="LCP957" s="337"/>
      <c r="LCQ957" s="337"/>
      <c r="LCR957" s="337"/>
      <c r="LCS957" s="337"/>
      <c r="LCT957" s="337"/>
      <c r="LCU957" s="337"/>
      <c r="LCV957" s="337"/>
      <c r="LCW957" s="337"/>
      <c r="LCX957" s="337"/>
      <c r="LCY957" s="337"/>
      <c r="LCZ957" s="337"/>
      <c r="LDA957" s="337"/>
      <c r="LDB957" s="337"/>
      <c r="LDC957" s="337"/>
      <c r="LDD957" s="337"/>
      <c r="LDE957" s="337"/>
      <c r="LDF957" s="337"/>
      <c r="LDG957" s="337"/>
      <c r="LDH957" s="337"/>
      <c r="LDI957" s="337"/>
      <c r="LDJ957" s="337"/>
      <c r="LDK957" s="337"/>
      <c r="LDL957" s="337"/>
      <c r="LDM957" s="337"/>
      <c r="LDN957" s="337"/>
      <c r="LDO957" s="337"/>
      <c r="LDP957" s="337"/>
      <c r="LDQ957" s="337"/>
      <c r="LDR957" s="337"/>
      <c r="LDS957" s="337"/>
      <c r="LDT957" s="337"/>
      <c r="LDU957" s="337"/>
      <c r="LDV957" s="337"/>
      <c r="LDW957" s="337"/>
      <c r="LDX957" s="337"/>
      <c r="LDY957" s="337"/>
      <c r="LDZ957" s="337"/>
      <c r="LEA957" s="337"/>
      <c r="LEB957" s="337"/>
      <c r="LEC957" s="337"/>
      <c r="LED957" s="337"/>
      <c r="LEE957" s="337"/>
      <c r="LEF957" s="337"/>
      <c r="LEG957" s="337"/>
      <c r="LEH957" s="337"/>
      <c r="LEI957" s="337"/>
      <c r="LEJ957" s="337"/>
      <c r="LEK957" s="337"/>
      <c r="LEL957" s="337"/>
      <c r="LEM957" s="337"/>
      <c r="LEN957" s="337"/>
      <c r="LEO957" s="337"/>
      <c r="LEP957" s="337"/>
      <c r="LEQ957" s="337"/>
      <c r="LER957" s="337"/>
      <c r="LES957" s="337"/>
      <c r="LET957" s="337"/>
      <c r="LEU957" s="337"/>
      <c r="LEV957" s="337"/>
      <c r="LEW957" s="337"/>
      <c r="LEX957" s="337"/>
      <c r="LEY957" s="337"/>
      <c r="LEZ957" s="337"/>
      <c r="LFA957" s="337"/>
      <c r="LFB957" s="337"/>
      <c r="LFC957" s="337"/>
      <c r="LFD957" s="337"/>
      <c r="LFE957" s="337"/>
      <c r="LFF957" s="337"/>
      <c r="LFG957" s="337"/>
      <c r="LFH957" s="337"/>
      <c r="LFI957" s="337"/>
      <c r="LFJ957" s="337"/>
      <c r="LFK957" s="337"/>
      <c r="LFL957" s="337"/>
      <c r="LFM957" s="337"/>
      <c r="LFN957" s="337"/>
      <c r="LFO957" s="337"/>
      <c r="LFP957" s="337"/>
      <c r="LFQ957" s="337"/>
      <c r="LFR957" s="337"/>
      <c r="LFS957" s="337"/>
      <c r="LFT957" s="337"/>
      <c r="LFU957" s="337"/>
      <c r="LFV957" s="337"/>
      <c r="LFW957" s="337"/>
      <c r="LFX957" s="337"/>
      <c r="LFY957" s="337"/>
      <c r="LFZ957" s="337"/>
      <c r="LGA957" s="337"/>
      <c r="LGB957" s="337"/>
      <c r="LGC957" s="337"/>
      <c r="LGD957" s="337"/>
      <c r="LGE957" s="337"/>
      <c r="LGF957" s="337"/>
      <c r="LGG957" s="337"/>
      <c r="LGH957" s="337"/>
      <c r="LGI957" s="337"/>
      <c r="LGJ957" s="337"/>
      <c r="LGK957" s="337"/>
      <c r="LGL957" s="337"/>
      <c r="LGM957" s="337"/>
      <c r="LGN957" s="337"/>
      <c r="LGO957" s="337"/>
      <c r="LGP957" s="337"/>
      <c r="LGQ957" s="337"/>
      <c r="LGR957" s="337"/>
      <c r="LGS957" s="337"/>
      <c r="LGT957" s="337"/>
      <c r="LGU957" s="337"/>
      <c r="LGV957" s="337"/>
      <c r="LGW957" s="337"/>
      <c r="LGX957" s="337"/>
      <c r="LGY957" s="337"/>
      <c r="LGZ957" s="337"/>
      <c r="LHA957" s="337"/>
      <c r="LHB957" s="337"/>
      <c r="LHC957" s="337"/>
      <c r="LHD957" s="337"/>
      <c r="LHE957" s="337"/>
      <c r="LHF957" s="337"/>
      <c r="LHG957" s="337"/>
      <c r="LHH957" s="337"/>
      <c r="LHI957" s="337"/>
      <c r="LHJ957" s="337"/>
      <c r="LHK957" s="337"/>
      <c r="LHL957" s="337"/>
      <c r="LHM957" s="337"/>
      <c r="LHN957" s="337"/>
      <c r="LHO957" s="337"/>
      <c r="LHP957" s="337"/>
      <c r="LHQ957" s="337"/>
      <c r="LHR957" s="337"/>
      <c r="LHS957" s="337"/>
      <c r="LHT957" s="337"/>
      <c r="LHU957" s="337"/>
      <c r="LHV957" s="337"/>
      <c r="LHW957" s="337"/>
      <c r="LHX957" s="337"/>
      <c r="LHY957" s="337"/>
      <c r="LHZ957" s="337"/>
      <c r="LIA957" s="337"/>
      <c r="LIB957" s="337"/>
      <c r="LIC957" s="337"/>
      <c r="LID957" s="337"/>
      <c r="LIE957" s="337"/>
      <c r="LIF957" s="337"/>
      <c r="LIG957" s="337"/>
      <c r="LIH957" s="337"/>
      <c r="LII957" s="337"/>
      <c r="LIJ957" s="337"/>
      <c r="LIK957" s="337"/>
      <c r="LIL957" s="337"/>
      <c r="LIM957" s="337"/>
      <c r="LIN957" s="337"/>
      <c r="LIO957" s="337"/>
      <c r="LIP957" s="337"/>
      <c r="LIQ957" s="337"/>
      <c r="LIR957" s="337"/>
      <c r="LIS957" s="337"/>
      <c r="LIT957" s="337"/>
      <c r="LIU957" s="337"/>
      <c r="LIV957" s="337"/>
      <c r="LIW957" s="337"/>
      <c r="LIX957" s="337"/>
      <c r="LIY957" s="337"/>
      <c r="LIZ957" s="337"/>
      <c r="LJA957" s="337"/>
      <c r="LJB957" s="337"/>
      <c r="LJC957" s="337"/>
      <c r="LJD957" s="337"/>
      <c r="LJE957" s="337"/>
      <c r="LJF957" s="337"/>
      <c r="LJG957" s="337"/>
      <c r="LJH957" s="337"/>
      <c r="LJI957" s="337"/>
      <c r="LJJ957" s="337"/>
      <c r="LJK957" s="337"/>
      <c r="LJL957" s="337"/>
      <c r="LJM957" s="337"/>
      <c r="LJN957" s="337"/>
      <c r="LJO957" s="337"/>
      <c r="LJP957" s="337"/>
      <c r="LJQ957" s="337"/>
      <c r="LJR957" s="337"/>
      <c r="LJS957" s="337"/>
      <c r="LJT957" s="337"/>
      <c r="LJU957" s="337"/>
      <c r="LJV957" s="337"/>
      <c r="LJW957" s="337"/>
      <c r="LJX957" s="337"/>
      <c r="LJY957" s="337"/>
      <c r="LJZ957" s="337"/>
      <c r="LKA957" s="337"/>
      <c r="LKB957" s="337"/>
      <c r="LKC957" s="337"/>
      <c r="LKD957" s="337"/>
      <c r="LKE957" s="337"/>
      <c r="LKF957" s="337"/>
      <c r="LKG957" s="337"/>
      <c r="LKH957" s="337"/>
      <c r="LKI957" s="337"/>
      <c r="LKJ957" s="337"/>
      <c r="LKK957" s="337"/>
      <c r="LKL957" s="337"/>
      <c r="LKM957" s="337"/>
      <c r="LKN957" s="337"/>
      <c r="LKO957" s="337"/>
      <c r="LKP957" s="337"/>
      <c r="LKQ957" s="337"/>
      <c r="LKR957" s="337"/>
      <c r="LKS957" s="337"/>
      <c r="LKT957" s="337"/>
      <c r="LKU957" s="337"/>
      <c r="LKV957" s="337"/>
      <c r="LKW957" s="337"/>
      <c r="LKX957" s="337"/>
      <c r="LKY957" s="337"/>
      <c r="LKZ957" s="337"/>
      <c r="LLA957" s="337"/>
      <c r="LLB957" s="337"/>
      <c r="LLC957" s="337"/>
      <c r="LLD957" s="337"/>
      <c r="LLE957" s="337"/>
      <c r="LLF957" s="337"/>
      <c r="LLG957" s="337"/>
      <c r="LLH957" s="337"/>
      <c r="LLI957" s="337"/>
      <c r="LLJ957" s="337"/>
      <c r="LLK957" s="337"/>
      <c r="LLL957" s="337"/>
      <c r="LLM957" s="337"/>
      <c r="LLN957" s="337"/>
      <c r="LLO957" s="337"/>
      <c r="LLP957" s="337"/>
      <c r="LLQ957" s="337"/>
      <c r="LLR957" s="337"/>
      <c r="LLS957" s="337"/>
      <c r="LLT957" s="337"/>
      <c r="LLU957" s="337"/>
      <c r="LLV957" s="337"/>
      <c r="LLW957" s="337"/>
      <c r="LLX957" s="337"/>
      <c r="LLY957" s="337"/>
      <c r="LLZ957" s="337"/>
      <c r="LMA957" s="337"/>
      <c r="LMB957" s="337"/>
      <c r="LMC957" s="337"/>
      <c r="LMD957" s="337"/>
      <c r="LME957" s="337"/>
      <c r="LMF957" s="337"/>
      <c r="LMG957" s="337"/>
      <c r="LMH957" s="337"/>
      <c r="LMI957" s="337"/>
      <c r="LMJ957" s="337"/>
      <c r="LMK957" s="337"/>
      <c r="LML957" s="337"/>
      <c r="LMM957" s="337"/>
      <c r="LMN957" s="337"/>
      <c r="LMO957" s="337"/>
      <c r="LMP957" s="337"/>
      <c r="LMQ957" s="337"/>
      <c r="LMR957" s="337"/>
      <c r="LMS957" s="337"/>
      <c r="LMT957" s="337"/>
      <c r="LMU957" s="337"/>
      <c r="LMV957" s="337"/>
      <c r="LMW957" s="337"/>
      <c r="LMX957" s="337"/>
      <c r="LMY957" s="337"/>
      <c r="LMZ957" s="337"/>
      <c r="LNA957" s="337"/>
      <c r="LNB957" s="337"/>
      <c r="LNC957" s="337"/>
      <c r="LND957" s="337"/>
      <c r="LNE957" s="337"/>
      <c r="LNF957" s="337"/>
      <c r="LNG957" s="337"/>
      <c r="LNH957" s="337"/>
      <c r="LNI957" s="337"/>
      <c r="LNJ957" s="337"/>
      <c r="LNK957" s="337"/>
      <c r="LNL957" s="337"/>
      <c r="LNM957" s="337"/>
      <c r="LNN957" s="337"/>
      <c r="LNO957" s="337"/>
      <c r="LNP957" s="337"/>
      <c r="LNQ957" s="337"/>
      <c r="LNR957" s="337"/>
      <c r="LNS957" s="337"/>
      <c r="LNT957" s="337"/>
      <c r="LNU957" s="337"/>
      <c r="LNV957" s="337"/>
      <c r="LNW957" s="337"/>
      <c r="LNX957" s="337"/>
      <c r="LNY957" s="337"/>
      <c r="LNZ957" s="337"/>
      <c r="LOA957" s="337"/>
      <c r="LOB957" s="337"/>
      <c r="LOC957" s="337"/>
      <c r="LOD957" s="337"/>
      <c r="LOE957" s="337"/>
      <c r="LOF957" s="337"/>
      <c r="LOG957" s="337"/>
      <c r="LOH957" s="337"/>
      <c r="LOI957" s="337"/>
      <c r="LOJ957" s="337"/>
      <c r="LOK957" s="337"/>
      <c r="LOL957" s="337"/>
      <c r="LOM957" s="337"/>
      <c r="LON957" s="337"/>
      <c r="LOO957" s="337"/>
      <c r="LOP957" s="337"/>
      <c r="LOQ957" s="337"/>
      <c r="LOR957" s="337"/>
      <c r="LOS957" s="337"/>
      <c r="LOT957" s="337"/>
      <c r="LOU957" s="337"/>
      <c r="LOV957" s="337"/>
      <c r="LOW957" s="337"/>
      <c r="LOX957" s="337"/>
      <c r="LOY957" s="337"/>
      <c r="LOZ957" s="337"/>
      <c r="LPA957" s="337"/>
      <c r="LPB957" s="337"/>
      <c r="LPC957" s="337"/>
      <c r="LPD957" s="337"/>
      <c r="LPE957" s="337"/>
      <c r="LPF957" s="337"/>
      <c r="LPG957" s="337"/>
      <c r="LPH957" s="337"/>
      <c r="LPI957" s="337"/>
      <c r="LPJ957" s="337"/>
      <c r="LPK957" s="337"/>
      <c r="LPL957" s="337"/>
      <c r="LPM957" s="337"/>
      <c r="LPN957" s="337"/>
      <c r="LPO957" s="337"/>
      <c r="LPP957" s="337"/>
      <c r="LPQ957" s="337"/>
      <c r="LPR957" s="337"/>
      <c r="LPS957" s="337"/>
      <c r="LPT957" s="337"/>
      <c r="LPU957" s="337"/>
      <c r="LPV957" s="337"/>
      <c r="LPW957" s="337"/>
      <c r="LPX957" s="337"/>
      <c r="LPY957" s="337"/>
      <c r="LPZ957" s="337"/>
      <c r="LQA957" s="337"/>
      <c r="LQB957" s="337"/>
      <c r="LQC957" s="337"/>
      <c r="LQD957" s="337"/>
      <c r="LQE957" s="337"/>
      <c r="LQF957" s="337"/>
      <c r="LQG957" s="337"/>
      <c r="LQH957" s="337"/>
      <c r="LQI957" s="337"/>
      <c r="LQJ957" s="337"/>
      <c r="LQK957" s="337"/>
      <c r="LQL957" s="337"/>
      <c r="LQM957" s="337"/>
      <c r="LQN957" s="337"/>
      <c r="LQO957" s="337"/>
      <c r="LQP957" s="337"/>
      <c r="LQQ957" s="337"/>
      <c r="LQR957" s="337"/>
      <c r="LQS957" s="337"/>
      <c r="LQT957" s="337"/>
      <c r="LQU957" s="337"/>
      <c r="LQV957" s="337"/>
      <c r="LQW957" s="337"/>
      <c r="LQX957" s="337"/>
      <c r="LQY957" s="337"/>
      <c r="LQZ957" s="337"/>
      <c r="LRA957" s="337"/>
      <c r="LRB957" s="337"/>
      <c r="LRC957" s="337"/>
      <c r="LRD957" s="337"/>
      <c r="LRE957" s="337"/>
      <c r="LRF957" s="337"/>
      <c r="LRG957" s="337"/>
      <c r="LRH957" s="337"/>
      <c r="LRI957" s="337"/>
      <c r="LRJ957" s="337"/>
      <c r="LRK957" s="337"/>
      <c r="LRL957" s="337"/>
      <c r="LRM957" s="337"/>
      <c r="LRN957" s="337"/>
      <c r="LRO957" s="337"/>
      <c r="LRP957" s="337"/>
      <c r="LRQ957" s="337"/>
      <c r="LRR957" s="337"/>
      <c r="LRS957" s="337"/>
      <c r="LRT957" s="337"/>
      <c r="LRU957" s="337"/>
      <c r="LRV957" s="337"/>
      <c r="LRW957" s="337"/>
      <c r="LRX957" s="337"/>
      <c r="LRY957" s="337"/>
      <c r="LRZ957" s="337"/>
      <c r="LSA957" s="337"/>
      <c r="LSB957" s="337"/>
      <c r="LSC957" s="337"/>
      <c r="LSD957" s="337"/>
      <c r="LSE957" s="337"/>
      <c r="LSF957" s="337"/>
      <c r="LSG957" s="337"/>
      <c r="LSH957" s="337"/>
      <c r="LSI957" s="337"/>
      <c r="LSJ957" s="337"/>
      <c r="LSK957" s="337"/>
      <c r="LSL957" s="337"/>
      <c r="LSM957" s="337"/>
      <c r="LSN957" s="337"/>
      <c r="LSO957" s="337"/>
      <c r="LSP957" s="337"/>
      <c r="LSQ957" s="337"/>
      <c r="LSR957" s="337"/>
      <c r="LSS957" s="337"/>
      <c r="LST957" s="337"/>
      <c r="LSU957" s="337"/>
      <c r="LSV957" s="337"/>
      <c r="LSW957" s="337"/>
      <c r="LSX957" s="337"/>
      <c r="LSY957" s="337"/>
      <c r="LSZ957" s="337"/>
      <c r="LTA957" s="337"/>
      <c r="LTB957" s="337"/>
      <c r="LTC957" s="337"/>
      <c r="LTD957" s="337"/>
      <c r="LTE957" s="337"/>
      <c r="LTF957" s="337"/>
      <c r="LTG957" s="337"/>
      <c r="LTH957" s="337"/>
      <c r="LTI957" s="337"/>
      <c r="LTJ957" s="337"/>
      <c r="LTK957" s="337"/>
      <c r="LTL957" s="337"/>
      <c r="LTM957" s="337"/>
      <c r="LTN957" s="337"/>
      <c r="LTO957" s="337"/>
      <c r="LTP957" s="337"/>
      <c r="LTQ957" s="337"/>
      <c r="LTR957" s="337"/>
      <c r="LTS957" s="337"/>
      <c r="LTT957" s="337"/>
      <c r="LTU957" s="337"/>
      <c r="LTV957" s="337"/>
      <c r="LTW957" s="337"/>
      <c r="LTX957" s="337"/>
      <c r="LTY957" s="337"/>
      <c r="LTZ957" s="337"/>
      <c r="LUA957" s="337"/>
      <c r="LUB957" s="337"/>
      <c r="LUC957" s="337"/>
      <c r="LUD957" s="337"/>
      <c r="LUE957" s="337"/>
      <c r="LUF957" s="337"/>
      <c r="LUG957" s="337"/>
      <c r="LUH957" s="337"/>
      <c r="LUI957" s="337"/>
      <c r="LUJ957" s="337"/>
      <c r="LUK957" s="337"/>
      <c r="LUL957" s="337"/>
      <c r="LUM957" s="337"/>
      <c r="LUN957" s="337"/>
      <c r="LUO957" s="337"/>
      <c r="LUP957" s="337"/>
      <c r="LUQ957" s="337"/>
      <c r="LUR957" s="337"/>
      <c r="LUS957" s="337"/>
      <c r="LUT957" s="337"/>
      <c r="LUU957" s="337"/>
      <c r="LUV957" s="337"/>
      <c r="LUW957" s="337"/>
      <c r="LUX957" s="337"/>
      <c r="LUY957" s="337"/>
      <c r="LUZ957" s="337"/>
      <c r="LVA957" s="337"/>
      <c r="LVB957" s="337"/>
      <c r="LVC957" s="337"/>
      <c r="LVD957" s="337"/>
      <c r="LVE957" s="337"/>
      <c r="LVF957" s="337"/>
      <c r="LVG957" s="337"/>
      <c r="LVH957" s="337"/>
      <c r="LVI957" s="337"/>
      <c r="LVJ957" s="337"/>
      <c r="LVK957" s="337"/>
      <c r="LVL957" s="337"/>
      <c r="LVM957" s="337"/>
      <c r="LVN957" s="337"/>
      <c r="LVO957" s="337"/>
      <c r="LVP957" s="337"/>
      <c r="LVQ957" s="337"/>
      <c r="LVR957" s="337"/>
      <c r="LVS957" s="337"/>
      <c r="LVT957" s="337"/>
      <c r="LVU957" s="337"/>
      <c r="LVV957" s="337"/>
      <c r="LVW957" s="337"/>
      <c r="LVX957" s="337"/>
      <c r="LVY957" s="337"/>
      <c r="LVZ957" s="337"/>
      <c r="LWA957" s="337"/>
      <c r="LWB957" s="337"/>
      <c r="LWC957" s="337"/>
      <c r="LWD957" s="337"/>
      <c r="LWE957" s="337"/>
      <c r="LWF957" s="337"/>
      <c r="LWG957" s="337"/>
      <c r="LWH957" s="337"/>
      <c r="LWI957" s="337"/>
      <c r="LWJ957" s="337"/>
      <c r="LWK957" s="337"/>
      <c r="LWL957" s="337"/>
      <c r="LWM957" s="337"/>
      <c r="LWN957" s="337"/>
      <c r="LWO957" s="337"/>
      <c r="LWP957" s="337"/>
      <c r="LWQ957" s="337"/>
      <c r="LWR957" s="337"/>
      <c r="LWS957" s="337"/>
      <c r="LWT957" s="337"/>
      <c r="LWU957" s="337"/>
      <c r="LWV957" s="337"/>
      <c r="LWW957" s="337"/>
      <c r="LWX957" s="337"/>
      <c r="LWY957" s="337"/>
      <c r="LWZ957" s="337"/>
      <c r="LXA957" s="337"/>
      <c r="LXB957" s="337"/>
      <c r="LXC957" s="337"/>
      <c r="LXD957" s="337"/>
      <c r="LXE957" s="337"/>
      <c r="LXF957" s="337"/>
      <c r="LXG957" s="337"/>
      <c r="LXH957" s="337"/>
      <c r="LXI957" s="337"/>
      <c r="LXJ957" s="337"/>
      <c r="LXK957" s="337"/>
      <c r="LXL957" s="337"/>
      <c r="LXM957" s="337"/>
      <c r="LXN957" s="337"/>
      <c r="LXO957" s="337"/>
      <c r="LXP957" s="337"/>
      <c r="LXQ957" s="337"/>
      <c r="LXR957" s="337"/>
      <c r="LXS957" s="337"/>
      <c r="LXT957" s="337"/>
      <c r="LXU957" s="337"/>
      <c r="LXV957" s="337"/>
      <c r="LXW957" s="337"/>
      <c r="LXX957" s="337"/>
      <c r="LXY957" s="337"/>
      <c r="LXZ957" s="337"/>
      <c r="LYA957" s="337"/>
      <c r="LYB957" s="337"/>
      <c r="LYC957" s="337"/>
      <c r="LYD957" s="337"/>
      <c r="LYE957" s="337"/>
      <c r="LYF957" s="337"/>
      <c r="LYG957" s="337"/>
      <c r="LYH957" s="337"/>
      <c r="LYI957" s="337"/>
      <c r="LYJ957" s="337"/>
      <c r="LYK957" s="337"/>
      <c r="LYL957" s="337"/>
      <c r="LYM957" s="337"/>
      <c r="LYN957" s="337"/>
      <c r="LYO957" s="337"/>
      <c r="LYP957" s="337"/>
      <c r="LYQ957" s="337"/>
      <c r="LYR957" s="337"/>
      <c r="LYS957" s="337"/>
      <c r="LYT957" s="337"/>
      <c r="LYU957" s="337"/>
      <c r="LYV957" s="337"/>
      <c r="LYW957" s="337"/>
      <c r="LYX957" s="337"/>
      <c r="LYY957" s="337"/>
      <c r="LYZ957" s="337"/>
      <c r="LZA957" s="337"/>
      <c r="LZB957" s="337"/>
      <c r="LZC957" s="337"/>
      <c r="LZD957" s="337"/>
      <c r="LZE957" s="337"/>
      <c r="LZF957" s="337"/>
      <c r="LZG957" s="337"/>
      <c r="LZH957" s="337"/>
      <c r="LZI957" s="337"/>
      <c r="LZJ957" s="337"/>
      <c r="LZK957" s="337"/>
      <c r="LZL957" s="337"/>
      <c r="LZM957" s="337"/>
      <c r="LZN957" s="337"/>
      <c r="LZO957" s="337"/>
      <c r="LZP957" s="337"/>
      <c r="LZQ957" s="337"/>
      <c r="LZR957" s="337"/>
      <c r="LZS957" s="337"/>
      <c r="LZT957" s="337"/>
      <c r="LZU957" s="337"/>
      <c r="LZV957" s="337"/>
      <c r="LZW957" s="337"/>
      <c r="LZX957" s="337"/>
      <c r="LZY957" s="337"/>
      <c r="LZZ957" s="337"/>
      <c r="MAA957" s="337"/>
      <c r="MAB957" s="337"/>
      <c r="MAC957" s="337"/>
      <c r="MAD957" s="337"/>
      <c r="MAE957" s="337"/>
      <c r="MAF957" s="337"/>
      <c r="MAG957" s="337"/>
      <c r="MAH957" s="337"/>
      <c r="MAI957" s="337"/>
      <c r="MAJ957" s="337"/>
      <c r="MAK957" s="337"/>
      <c r="MAL957" s="337"/>
      <c r="MAM957" s="337"/>
      <c r="MAN957" s="337"/>
      <c r="MAO957" s="337"/>
      <c r="MAP957" s="337"/>
      <c r="MAQ957" s="337"/>
      <c r="MAR957" s="337"/>
      <c r="MAS957" s="337"/>
      <c r="MAT957" s="337"/>
      <c r="MAU957" s="337"/>
      <c r="MAV957" s="337"/>
      <c r="MAW957" s="337"/>
      <c r="MAX957" s="337"/>
      <c r="MAY957" s="337"/>
      <c r="MAZ957" s="337"/>
      <c r="MBA957" s="337"/>
      <c r="MBB957" s="337"/>
      <c r="MBC957" s="337"/>
      <c r="MBD957" s="337"/>
      <c r="MBE957" s="337"/>
      <c r="MBF957" s="337"/>
      <c r="MBG957" s="337"/>
      <c r="MBH957" s="337"/>
      <c r="MBI957" s="337"/>
      <c r="MBJ957" s="337"/>
      <c r="MBK957" s="337"/>
      <c r="MBL957" s="337"/>
      <c r="MBM957" s="337"/>
      <c r="MBN957" s="337"/>
      <c r="MBO957" s="337"/>
      <c r="MBP957" s="337"/>
      <c r="MBQ957" s="337"/>
      <c r="MBR957" s="337"/>
      <c r="MBS957" s="337"/>
      <c r="MBT957" s="337"/>
      <c r="MBU957" s="337"/>
      <c r="MBV957" s="337"/>
      <c r="MBW957" s="337"/>
      <c r="MBX957" s="337"/>
      <c r="MBY957" s="337"/>
      <c r="MBZ957" s="337"/>
      <c r="MCA957" s="337"/>
      <c r="MCB957" s="337"/>
      <c r="MCC957" s="337"/>
      <c r="MCD957" s="337"/>
      <c r="MCE957" s="337"/>
      <c r="MCF957" s="337"/>
      <c r="MCG957" s="337"/>
      <c r="MCH957" s="337"/>
      <c r="MCI957" s="337"/>
      <c r="MCJ957" s="337"/>
      <c r="MCK957" s="337"/>
      <c r="MCL957" s="337"/>
      <c r="MCM957" s="337"/>
      <c r="MCN957" s="337"/>
      <c r="MCO957" s="337"/>
      <c r="MCP957" s="337"/>
      <c r="MCQ957" s="337"/>
      <c r="MCR957" s="337"/>
      <c r="MCS957" s="337"/>
      <c r="MCT957" s="337"/>
      <c r="MCU957" s="337"/>
      <c r="MCV957" s="337"/>
      <c r="MCW957" s="337"/>
      <c r="MCX957" s="337"/>
      <c r="MCY957" s="337"/>
      <c r="MCZ957" s="337"/>
      <c r="MDA957" s="337"/>
      <c r="MDB957" s="337"/>
      <c r="MDC957" s="337"/>
      <c r="MDD957" s="337"/>
      <c r="MDE957" s="337"/>
      <c r="MDF957" s="337"/>
      <c r="MDG957" s="337"/>
      <c r="MDH957" s="337"/>
      <c r="MDI957" s="337"/>
      <c r="MDJ957" s="337"/>
      <c r="MDK957" s="337"/>
      <c r="MDL957" s="337"/>
      <c r="MDM957" s="337"/>
      <c r="MDN957" s="337"/>
      <c r="MDO957" s="337"/>
      <c r="MDP957" s="337"/>
      <c r="MDQ957" s="337"/>
      <c r="MDR957" s="337"/>
      <c r="MDS957" s="337"/>
      <c r="MDT957" s="337"/>
      <c r="MDU957" s="337"/>
      <c r="MDV957" s="337"/>
      <c r="MDW957" s="337"/>
      <c r="MDX957" s="337"/>
      <c r="MDY957" s="337"/>
      <c r="MDZ957" s="337"/>
      <c r="MEA957" s="337"/>
      <c r="MEB957" s="337"/>
      <c r="MEC957" s="337"/>
      <c r="MED957" s="337"/>
      <c r="MEE957" s="337"/>
      <c r="MEF957" s="337"/>
      <c r="MEG957" s="337"/>
      <c r="MEH957" s="337"/>
      <c r="MEI957" s="337"/>
      <c r="MEJ957" s="337"/>
      <c r="MEK957" s="337"/>
      <c r="MEL957" s="337"/>
      <c r="MEM957" s="337"/>
      <c r="MEN957" s="337"/>
      <c r="MEO957" s="337"/>
      <c r="MEP957" s="337"/>
      <c r="MEQ957" s="337"/>
      <c r="MER957" s="337"/>
      <c r="MES957" s="337"/>
      <c r="MET957" s="337"/>
      <c r="MEU957" s="337"/>
      <c r="MEV957" s="337"/>
      <c r="MEW957" s="337"/>
      <c r="MEX957" s="337"/>
      <c r="MEY957" s="337"/>
      <c r="MEZ957" s="337"/>
      <c r="MFA957" s="337"/>
      <c r="MFB957" s="337"/>
      <c r="MFC957" s="337"/>
      <c r="MFD957" s="337"/>
      <c r="MFE957" s="337"/>
      <c r="MFF957" s="337"/>
      <c r="MFG957" s="337"/>
      <c r="MFH957" s="337"/>
      <c r="MFI957" s="337"/>
      <c r="MFJ957" s="337"/>
      <c r="MFK957" s="337"/>
      <c r="MFL957" s="337"/>
      <c r="MFM957" s="337"/>
      <c r="MFN957" s="337"/>
      <c r="MFO957" s="337"/>
      <c r="MFP957" s="337"/>
      <c r="MFQ957" s="337"/>
      <c r="MFR957" s="337"/>
      <c r="MFS957" s="337"/>
      <c r="MFT957" s="337"/>
      <c r="MFU957" s="337"/>
      <c r="MFV957" s="337"/>
      <c r="MFW957" s="337"/>
      <c r="MFX957" s="337"/>
      <c r="MFY957" s="337"/>
      <c r="MFZ957" s="337"/>
      <c r="MGA957" s="337"/>
      <c r="MGB957" s="337"/>
      <c r="MGC957" s="337"/>
      <c r="MGD957" s="337"/>
      <c r="MGE957" s="337"/>
      <c r="MGF957" s="337"/>
      <c r="MGG957" s="337"/>
      <c r="MGH957" s="337"/>
      <c r="MGI957" s="337"/>
      <c r="MGJ957" s="337"/>
      <c r="MGK957" s="337"/>
      <c r="MGL957" s="337"/>
      <c r="MGM957" s="337"/>
      <c r="MGN957" s="337"/>
      <c r="MGO957" s="337"/>
      <c r="MGP957" s="337"/>
      <c r="MGQ957" s="337"/>
      <c r="MGR957" s="337"/>
      <c r="MGS957" s="337"/>
      <c r="MGT957" s="337"/>
      <c r="MGU957" s="337"/>
      <c r="MGV957" s="337"/>
      <c r="MGW957" s="337"/>
      <c r="MGX957" s="337"/>
      <c r="MGY957" s="337"/>
      <c r="MGZ957" s="337"/>
      <c r="MHA957" s="337"/>
      <c r="MHB957" s="337"/>
      <c r="MHC957" s="337"/>
      <c r="MHD957" s="337"/>
      <c r="MHE957" s="337"/>
      <c r="MHF957" s="337"/>
      <c r="MHG957" s="337"/>
      <c r="MHH957" s="337"/>
      <c r="MHI957" s="337"/>
      <c r="MHJ957" s="337"/>
      <c r="MHK957" s="337"/>
      <c r="MHL957" s="337"/>
      <c r="MHM957" s="337"/>
      <c r="MHN957" s="337"/>
      <c r="MHO957" s="337"/>
      <c r="MHP957" s="337"/>
      <c r="MHQ957" s="337"/>
      <c r="MHR957" s="337"/>
      <c r="MHS957" s="337"/>
      <c r="MHT957" s="337"/>
      <c r="MHU957" s="337"/>
      <c r="MHV957" s="337"/>
      <c r="MHW957" s="337"/>
      <c r="MHX957" s="337"/>
      <c r="MHY957" s="337"/>
      <c r="MHZ957" s="337"/>
      <c r="MIA957" s="337"/>
      <c r="MIB957" s="337"/>
      <c r="MIC957" s="337"/>
      <c r="MID957" s="337"/>
      <c r="MIE957" s="337"/>
      <c r="MIF957" s="337"/>
      <c r="MIG957" s="337"/>
      <c r="MIH957" s="337"/>
      <c r="MII957" s="337"/>
      <c r="MIJ957" s="337"/>
      <c r="MIK957" s="337"/>
      <c r="MIL957" s="337"/>
      <c r="MIM957" s="337"/>
      <c r="MIN957" s="337"/>
      <c r="MIO957" s="337"/>
      <c r="MIP957" s="337"/>
      <c r="MIQ957" s="337"/>
      <c r="MIR957" s="337"/>
      <c r="MIS957" s="337"/>
      <c r="MIT957" s="337"/>
      <c r="MIU957" s="337"/>
      <c r="MIV957" s="337"/>
      <c r="MIW957" s="337"/>
      <c r="MIX957" s="337"/>
      <c r="MIY957" s="337"/>
      <c r="MIZ957" s="337"/>
      <c r="MJA957" s="337"/>
      <c r="MJB957" s="337"/>
      <c r="MJC957" s="337"/>
      <c r="MJD957" s="337"/>
      <c r="MJE957" s="337"/>
      <c r="MJF957" s="337"/>
      <c r="MJG957" s="337"/>
      <c r="MJH957" s="337"/>
      <c r="MJI957" s="337"/>
      <c r="MJJ957" s="337"/>
      <c r="MJK957" s="337"/>
      <c r="MJL957" s="337"/>
      <c r="MJM957" s="337"/>
      <c r="MJN957" s="337"/>
      <c r="MJO957" s="337"/>
      <c r="MJP957" s="337"/>
      <c r="MJQ957" s="337"/>
      <c r="MJR957" s="337"/>
      <c r="MJS957" s="337"/>
      <c r="MJT957" s="337"/>
      <c r="MJU957" s="337"/>
      <c r="MJV957" s="337"/>
      <c r="MJW957" s="337"/>
      <c r="MJX957" s="337"/>
      <c r="MJY957" s="337"/>
      <c r="MJZ957" s="337"/>
      <c r="MKA957" s="337"/>
      <c r="MKB957" s="337"/>
      <c r="MKC957" s="337"/>
      <c r="MKD957" s="337"/>
      <c r="MKE957" s="337"/>
      <c r="MKF957" s="337"/>
      <c r="MKG957" s="337"/>
      <c r="MKH957" s="337"/>
      <c r="MKI957" s="337"/>
      <c r="MKJ957" s="337"/>
      <c r="MKK957" s="337"/>
      <c r="MKL957" s="337"/>
      <c r="MKM957" s="337"/>
      <c r="MKN957" s="337"/>
      <c r="MKO957" s="337"/>
      <c r="MKP957" s="337"/>
      <c r="MKQ957" s="337"/>
      <c r="MKR957" s="337"/>
      <c r="MKS957" s="337"/>
      <c r="MKT957" s="337"/>
      <c r="MKU957" s="337"/>
      <c r="MKV957" s="337"/>
      <c r="MKW957" s="337"/>
      <c r="MKX957" s="337"/>
      <c r="MKY957" s="337"/>
      <c r="MKZ957" s="337"/>
      <c r="MLA957" s="337"/>
      <c r="MLB957" s="337"/>
      <c r="MLC957" s="337"/>
      <c r="MLD957" s="337"/>
      <c r="MLE957" s="337"/>
      <c r="MLF957" s="337"/>
      <c r="MLG957" s="337"/>
      <c r="MLH957" s="337"/>
      <c r="MLI957" s="337"/>
      <c r="MLJ957" s="337"/>
      <c r="MLK957" s="337"/>
      <c r="MLL957" s="337"/>
      <c r="MLM957" s="337"/>
      <c r="MLN957" s="337"/>
      <c r="MLO957" s="337"/>
      <c r="MLP957" s="337"/>
      <c r="MLQ957" s="337"/>
      <c r="MLR957" s="337"/>
      <c r="MLS957" s="337"/>
      <c r="MLT957" s="337"/>
      <c r="MLU957" s="337"/>
      <c r="MLV957" s="337"/>
      <c r="MLW957" s="337"/>
      <c r="MLX957" s="337"/>
      <c r="MLY957" s="337"/>
      <c r="MLZ957" s="337"/>
      <c r="MMA957" s="337"/>
      <c r="MMB957" s="337"/>
      <c r="MMC957" s="337"/>
      <c r="MMD957" s="337"/>
      <c r="MME957" s="337"/>
      <c r="MMF957" s="337"/>
      <c r="MMG957" s="337"/>
      <c r="MMH957" s="337"/>
      <c r="MMI957" s="337"/>
      <c r="MMJ957" s="337"/>
      <c r="MMK957" s="337"/>
      <c r="MML957" s="337"/>
      <c r="MMM957" s="337"/>
      <c r="MMN957" s="337"/>
      <c r="MMO957" s="337"/>
      <c r="MMP957" s="337"/>
      <c r="MMQ957" s="337"/>
      <c r="MMR957" s="337"/>
      <c r="MMS957" s="337"/>
      <c r="MMT957" s="337"/>
      <c r="MMU957" s="337"/>
      <c r="MMV957" s="337"/>
      <c r="MMW957" s="337"/>
      <c r="MMX957" s="337"/>
      <c r="MMY957" s="337"/>
      <c r="MMZ957" s="337"/>
      <c r="MNA957" s="337"/>
      <c r="MNB957" s="337"/>
      <c r="MNC957" s="337"/>
      <c r="MND957" s="337"/>
      <c r="MNE957" s="337"/>
      <c r="MNF957" s="337"/>
      <c r="MNG957" s="337"/>
      <c r="MNH957" s="337"/>
      <c r="MNI957" s="337"/>
      <c r="MNJ957" s="337"/>
      <c r="MNK957" s="337"/>
      <c r="MNL957" s="337"/>
      <c r="MNM957" s="337"/>
      <c r="MNN957" s="337"/>
      <c r="MNO957" s="337"/>
      <c r="MNP957" s="337"/>
      <c r="MNQ957" s="337"/>
      <c r="MNR957" s="337"/>
      <c r="MNS957" s="337"/>
      <c r="MNT957" s="337"/>
      <c r="MNU957" s="337"/>
      <c r="MNV957" s="337"/>
      <c r="MNW957" s="337"/>
      <c r="MNX957" s="337"/>
      <c r="MNY957" s="337"/>
      <c r="MNZ957" s="337"/>
      <c r="MOA957" s="337"/>
      <c r="MOB957" s="337"/>
      <c r="MOC957" s="337"/>
      <c r="MOD957" s="337"/>
      <c r="MOE957" s="337"/>
      <c r="MOF957" s="337"/>
      <c r="MOG957" s="337"/>
      <c r="MOH957" s="337"/>
      <c r="MOI957" s="337"/>
      <c r="MOJ957" s="337"/>
      <c r="MOK957" s="337"/>
      <c r="MOL957" s="337"/>
      <c r="MOM957" s="337"/>
      <c r="MON957" s="337"/>
      <c r="MOO957" s="337"/>
      <c r="MOP957" s="337"/>
      <c r="MOQ957" s="337"/>
      <c r="MOR957" s="337"/>
      <c r="MOS957" s="337"/>
      <c r="MOT957" s="337"/>
      <c r="MOU957" s="337"/>
      <c r="MOV957" s="337"/>
      <c r="MOW957" s="337"/>
      <c r="MOX957" s="337"/>
      <c r="MOY957" s="337"/>
      <c r="MOZ957" s="337"/>
      <c r="MPA957" s="337"/>
      <c r="MPB957" s="337"/>
      <c r="MPC957" s="337"/>
      <c r="MPD957" s="337"/>
      <c r="MPE957" s="337"/>
      <c r="MPF957" s="337"/>
      <c r="MPG957" s="337"/>
      <c r="MPH957" s="337"/>
      <c r="MPI957" s="337"/>
      <c r="MPJ957" s="337"/>
      <c r="MPK957" s="337"/>
      <c r="MPL957" s="337"/>
      <c r="MPM957" s="337"/>
      <c r="MPN957" s="337"/>
      <c r="MPO957" s="337"/>
      <c r="MPP957" s="337"/>
      <c r="MPQ957" s="337"/>
      <c r="MPR957" s="337"/>
      <c r="MPS957" s="337"/>
      <c r="MPT957" s="337"/>
      <c r="MPU957" s="337"/>
      <c r="MPV957" s="337"/>
      <c r="MPW957" s="337"/>
      <c r="MPX957" s="337"/>
      <c r="MPY957" s="337"/>
      <c r="MPZ957" s="337"/>
      <c r="MQA957" s="337"/>
      <c r="MQB957" s="337"/>
      <c r="MQC957" s="337"/>
      <c r="MQD957" s="337"/>
      <c r="MQE957" s="337"/>
      <c r="MQF957" s="337"/>
      <c r="MQG957" s="337"/>
      <c r="MQH957" s="337"/>
      <c r="MQI957" s="337"/>
      <c r="MQJ957" s="337"/>
      <c r="MQK957" s="337"/>
      <c r="MQL957" s="337"/>
      <c r="MQM957" s="337"/>
      <c r="MQN957" s="337"/>
      <c r="MQO957" s="337"/>
      <c r="MQP957" s="337"/>
      <c r="MQQ957" s="337"/>
      <c r="MQR957" s="337"/>
      <c r="MQS957" s="337"/>
      <c r="MQT957" s="337"/>
      <c r="MQU957" s="337"/>
      <c r="MQV957" s="337"/>
      <c r="MQW957" s="337"/>
      <c r="MQX957" s="337"/>
      <c r="MQY957" s="337"/>
      <c r="MQZ957" s="337"/>
      <c r="MRA957" s="337"/>
      <c r="MRB957" s="337"/>
      <c r="MRC957" s="337"/>
      <c r="MRD957" s="337"/>
      <c r="MRE957" s="337"/>
      <c r="MRF957" s="337"/>
      <c r="MRG957" s="337"/>
      <c r="MRH957" s="337"/>
      <c r="MRI957" s="337"/>
      <c r="MRJ957" s="337"/>
      <c r="MRK957" s="337"/>
      <c r="MRL957" s="337"/>
      <c r="MRM957" s="337"/>
      <c r="MRN957" s="337"/>
      <c r="MRO957" s="337"/>
      <c r="MRP957" s="337"/>
      <c r="MRQ957" s="337"/>
      <c r="MRR957" s="337"/>
      <c r="MRS957" s="337"/>
      <c r="MRT957" s="337"/>
      <c r="MRU957" s="337"/>
      <c r="MRV957" s="337"/>
      <c r="MRW957" s="337"/>
      <c r="MRX957" s="337"/>
      <c r="MRY957" s="337"/>
      <c r="MRZ957" s="337"/>
      <c r="MSA957" s="337"/>
      <c r="MSB957" s="337"/>
      <c r="MSC957" s="337"/>
      <c r="MSD957" s="337"/>
      <c r="MSE957" s="337"/>
      <c r="MSF957" s="337"/>
      <c r="MSG957" s="337"/>
      <c r="MSH957" s="337"/>
      <c r="MSI957" s="337"/>
      <c r="MSJ957" s="337"/>
      <c r="MSK957" s="337"/>
      <c r="MSL957" s="337"/>
      <c r="MSM957" s="337"/>
      <c r="MSN957" s="337"/>
      <c r="MSO957" s="337"/>
      <c r="MSP957" s="337"/>
      <c r="MSQ957" s="337"/>
      <c r="MSR957" s="337"/>
      <c r="MSS957" s="337"/>
      <c r="MST957" s="337"/>
      <c r="MSU957" s="337"/>
      <c r="MSV957" s="337"/>
      <c r="MSW957" s="337"/>
      <c r="MSX957" s="337"/>
      <c r="MSY957" s="337"/>
      <c r="MSZ957" s="337"/>
      <c r="MTA957" s="337"/>
      <c r="MTB957" s="337"/>
      <c r="MTC957" s="337"/>
      <c r="MTD957" s="337"/>
      <c r="MTE957" s="337"/>
      <c r="MTF957" s="337"/>
      <c r="MTG957" s="337"/>
      <c r="MTH957" s="337"/>
      <c r="MTI957" s="337"/>
      <c r="MTJ957" s="337"/>
      <c r="MTK957" s="337"/>
      <c r="MTL957" s="337"/>
      <c r="MTM957" s="337"/>
      <c r="MTN957" s="337"/>
      <c r="MTO957" s="337"/>
      <c r="MTP957" s="337"/>
      <c r="MTQ957" s="337"/>
      <c r="MTR957" s="337"/>
      <c r="MTS957" s="337"/>
      <c r="MTT957" s="337"/>
      <c r="MTU957" s="337"/>
      <c r="MTV957" s="337"/>
      <c r="MTW957" s="337"/>
      <c r="MTX957" s="337"/>
      <c r="MTY957" s="337"/>
      <c r="MTZ957" s="337"/>
      <c r="MUA957" s="337"/>
      <c r="MUB957" s="337"/>
      <c r="MUC957" s="337"/>
      <c r="MUD957" s="337"/>
      <c r="MUE957" s="337"/>
      <c r="MUF957" s="337"/>
      <c r="MUG957" s="337"/>
      <c r="MUH957" s="337"/>
      <c r="MUI957" s="337"/>
      <c r="MUJ957" s="337"/>
      <c r="MUK957" s="337"/>
      <c r="MUL957" s="337"/>
      <c r="MUM957" s="337"/>
      <c r="MUN957" s="337"/>
      <c r="MUO957" s="337"/>
      <c r="MUP957" s="337"/>
      <c r="MUQ957" s="337"/>
      <c r="MUR957" s="337"/>
      <c r="MUS957" s="337"/>
      <c r="MUT957" s="337"/>
      <c r="MUU957" s="337"/>
      <c r="MUV957" s="337"/>
      <c r="MUW957" s="337"/>
      <c r="MUX957" s="337"/>
      <c r="MUY957" s="337"/>
      <c r="MUZ957" s="337"/>
      <c r="MVA957" s="337"/>
      <c r="MVB957" s="337"/>
      <c r="MVC957" s="337"/>
      <c r="MVD957" s="337"/>
      <c r="MVE957" s="337"/>
      <c r="MVF957" s="337"/>
      <c r="MVG957" s="337"/>
      <c r="MVH957" s="337"/>
      <c r="MVI957" s="337"/>
      <c r="MVJ957" s="337"/>
      <c r="MVK957" s="337"/>
      <c r="MVL957" s="337"/>
      <c r="MVM957" s="337"/>
      <c r="MVN957" s="337"/>
      <c r="MVO957" s="337"/>
      <c r="MVP957" s="337"/>
      <c r="MVQ957" s="337"/>
      <c r="MVR957" s="337"/>
      <c r="MVS957" s="337"/>
      <c r="MVT957" s="337"/>
      <c r="MVU957" s="337"/>
      <c r="MVV957" s="337"/>
      <c r="MVW957" s="337"/>
      <c r="MVX957" s="337"/>
      <c r="MVY957" s="337"/>
      <c r="MVZ957" s="337"/>
      <c r="MWA957" s="337"/>
      <c r="MWB957" s="337"/>
      <c r="MWC957" s="337"/>
      <c r="MWD957" s="337"/>
      <c r="MWE957" s="337"/>
      <c r="MWF957" s="337"/>
      <c r="MWG957" s="337"/>
      <c r="MWH957" s="337"/>
      <c r="MWI957" s="337"/>
      <c r="MWJ957" s="337"/>
      <c r="MWK957" s="337"/>
      <c r="MWL957" s="337"/>
      <c r="MWM957" s="337"/>
      <c r="MWN957" s="337"/>
      <c r="MWO957" s="337"/>
      <c r="MWP957" s="337"/>
      <c r="MWQ957" s="337"/>
      <c r="MWR957" s="337"/>
      <c r="MWS957" s="337"/>
      <c r="MWT957" s="337"/>
      <c r="MWU957" s="337"/>
      <c r="MWV957" s="337"/>
      <c r="MWW957" s="337"/>
      <c r="MWX957" s="337"/>
      <c r="MWY957" s="337"/>
      <c r="MWZ957" s="337"/>
      <c r="MXA957" s="337"/>
      <c r="MXB957" s="337"/>
      <c r="MXC957" s="337"/>
      <c r="MXD957" s="337"/>
      <c r="MXE957" s="337"/>
      <c r="MXF957" s="337"/>
      <c r="MXG957" s="337"/>
      <c r="MXH957" s="337"/>
      <c r="MXI957" s="337"/>
      <c r="MXJ957" s="337"/>
      <c r="MXK957" s="337"/>
      <c r="MXL957" s="337"/>
      <c r="MXM957" s="337"/>
      <c r="MXN957" s="337"/>
      <c r="MXO957" s="337"/>
      <c r="MXP957" s="337"/>
      <c r="MXQ957" s="337"/>
      <c r="MXR957" s="337"/>
      <c r="MXS957" s="337"/>
      <c r="MXT957" s="337"/>
      <c r="MXU957" s="337"/>
      <c r="MXV957" s="337"/>
      <c r="MXW957" s="337"/>
      <c r="MXX957" s="337"/>
      <c r="MXY957" s="337"/>
      <c r="MXZ957" s="337"/>
      <c r="MYA957" s="337"/>
      <c r="MYB957" s="337"/>
      <c r="MYC957" s="337"/>
      <c r="MYD957" s="337"/>
      <c r="MYE957" s="337"/>
      <c r="MYF957" s="337"/>
      <c r="MYG957" s="337"/>
      <c r="MYH957" s="337"/>
      <c r="MYI957" s="337"/>
      <c r="MYJ957" s="337"/>
      <c r="MYK957" s="337"/>
      <c r="MYL957" s="337"/>
      <c r="MYM957" s="337"/>
      <c r="MYN957" s="337"/>
      <c r="MYO957" s="337"/>
      <c r="MYP957" s="337"/>
      <c r="MYQ957" s="337"/>
      <c r="MYR957" s="337"/>
      <c r="MYS957" s="337"/>
      <c r="MYT957" s="337"/>
      <c r="MYU957" s="337"/>
      <c r="MYV957" s="337"/>
      <c r="MYW957" s="337"/>
      <c r="MYX957" s="337"/>
      <c r="MYY957" s="337"/>
      <c r="MYZ957" s="337"/>
      <c r="MZA957" s="337"/>
      <c r="MZB957" s="337"/>
      <c r="MZC957" s="337"/>
      <c r="MZD957" s="337"/>
      <c r="MZE957" s="337"/>
      <c r="MZF957" s="337"/>
      <c r="MZG957" s="337"/>
      <c r="MZH957" s="337"/>
      <c r="MZI957" s="337"/>
      <c r="MZJ957" s="337"/>
      <c r="MZK957" s="337"/>
      <c r="MZL957" s="337"/>
      <c r="MZM957" s="337"/>
      <c r="MZN957" s="337"/>
      <c r="MZO957" s="337"/>
      <c r="MZP957" s="337"/>
      <c r="MZQ957" s="337"/>
      <c r="MZR957" s="337"/>
      <c r="MZS957" s="337"/>
      <c r="MZT957" s="337"/>
      <c r="MZU957" s="337"/>
      <c r="MZV957" s="337"/>
      <c r="MZW957" s="337"/>
      <c r="MZX957" s="337"/>
      <c r="MZY957" s="337"/>
      <c r="MZZ957" s="337"/>
      <c r="NAA957" s="337"/>
      <c r="NAB957" s="337"/>
      <c r="NAC957" s="337"/>
      <c r="NAD957" s="337"/>
      <c r="NAE957" s="337"/>
      <c r="NAF957" s="337"/>
      <c r="NAG957" s="337"/>
      <c r="NAH957" s="337"/>
      <c r="NAI957" s="337"/>
      <c r="NAJ957" s="337"/>
      <c r="NAK957" s="337"/>
      <c r="NAL957" s="337"/>
      <c r="NAM957" s="337"/>
      <c r="NAN957" s="337"/>
      <c r="NAO957" s="337"/>
      <c r="NAP957" s="337"/>
      <c r="NAQ957" s="337"/>
      <c r="NAR957" s="337"/>
      <c r="NAS957" s="337"/>
      <c r="NAT957" s="337"/>
      <c r="NAU957" s="337"/>
      <c r="NAV957" s="337"/>
      <c r="NAW957" s="337"/>
      <c r="NAX957" s="337"/>
      <c r="NAY957" s="337"/>
      <c r="NAZ957" s="337"/>
      <c r="NBA957" s="337"/>
      <c r="NBB957" s="337"/>
      <c r="NBC957" s="337"/>
      <c r="NBD957" s="337"/>
      <c r="NBE957" s="337"/>
      <c r="NBF957" s="337"/>
      <c r="NBG957" s="337"/>
      <c r="NBH957" s="337"/>
      <c r="NBI957" s="337"/>
      <c r="NBJ957" s="337"/>
      <c r="NBK957" s="337"/>
      <c r="NBL957" s="337"/>
      <c r="NBM957" s="337"/>
      <c r="NBN957" s="337"/>
      <c r="NBO957" s="337"/>
      <c r="NBP957" s="337"/>
      <c r="NBQ957" s="337"/>
      <c r="NBR957" s="337"/>
      <c r="NBS957" s="337"/>
      <c r="NBT957" s="337"/>
      <c r="NBU957" s="337"/>
      <c r="NBV957" s="337"/>
      <c r="NBW957" s="337"/>
      <c r="NBX957" s="337"/>
      <c r="NBY957" s="337"/>
      <c r="NBZ957" s="337"/>
      <c r="NCA957" s="337"/>
      <c r="NCB957" s="337"/>
      <c r="NCC957" s="337"/>
      <c r="NCD957" s="337"/>
      <c r="NCE957" s="337"/>
      <c r="NCF957" s="337"/>
      <c r="NCG957" s="337"/>
      <c r="NCH957" s="337"/>
      <c r="NCI957" s="337"/>
      <c r="NCJ957" s="337"/>
      <c r="NCK957" s="337"/>
      <c r="NCL957" s="337"/>
      <c r="NCM957" s="337"/>
      <c r="NCN957" s="337"/>
      <c r="NCO957" s="337"/>
      <c r="NCP957" s="337"/>
      <c r="NCQ957" s="337"/>
      <c r="NCR957" s="337"/>
      <c r="NCS957" s="337"/>
      <c r="NCT957" s="337"/>
      <c r="NCU957" s="337"/>
      <c r="NCV957" s="337"/>
      <c r="NCW957" s="337"/>
      <c r="NCX957" s="337"/>
      <c r="NCY957" s="337"/>
      <c r="NCZ957" s="337"/>
      <c r="NDA957" s="337"/>
      <c r="NDB957" s="337"/>
      <c r="NDC957" s="337"/>
      <c r="NDD957" s="337"/>
      <c r="NDE957" s="337"/>
      <c r="NDF957" s="337"/>
      <c r="NDG957" s="337"/>
      <c r="NDH957" s="337"/>
      <c r="NDI957" s="337"/>
      <c r="NDJ957" s="337"/>
      <c r="NDK957" s="337"/>
      <c r="NDL957" s="337"/>
      <c r="NDM957" s="337"/>
      <c r="NDN957" s="337"/>
      <c r="NDO957" s="337"/>
      <c r="NDP957" s="337"/>
      <c r="NDQ957" s="337"/>
      <c r="NDR957" s="337"/>
      <c r="NDS957" s="337"/>
      <c r="NDT957" s="337"/>
      <c r="NDU957" s="337"/>
      <c r="NDV957" s="337"/>
      <c r="NDW957" s="337"/>
      <c r="NDX957" s="337"/>
      <c r="NDY957" s="337"/>
      <c r="NDZ957" s="337"/>
      <c r="NEA957" s="337"/>
      <c r="NEB957" s="337"/>
      <c r="NEC957" s="337"/>
      <c r="NED957" s="337"/>
      <c r="NEE957" s="337"/>
      <c r="NEF957" s="337"/>
      <c r="NEG957" s="337"/>
      <c r="NEH957" s="337"/>
      <c r="NEI957" s="337"/>
      <c r="NEJ957" s="337"/>
      <c r="NEK957" s="337"/>
      <c r="NEL957" s="337"/>
      <c r="NEM957" s="337"/>
      <c r="NEN957" s="337"/>
      <c r="NEO957" s="337"/>
      <c r="NEP957" s="337"/>
      <c r="NEQ957" s="337"/>
      <c r="NER957" s="337"/>
      <c r="NES957" s="337"/>
      <c r="NET957" s="337"/>
      <c r="NEU957" s="337"/>
      <c r="NEV957" s="337"/>
      <c r="NEW957" s="337"/>
      <c r="NEX957" s="337"/>
      <c r="NEY957" s="337"/>
      <c r="NEZ957" s="337"/>
      <c r="NFA957" s="337"/>
      <c r="NFB957" s="337"/>
      <c r="NFC957" s="337"/>
      <c r="NFD957" s="337"/>
      <c r="NFE957" s="337"/>
      <c r="NFF957" s="337"/>
      <c r="NFG957" s="337"/>
      <c r="NFH957" s="337"/>
      <c r="NFI957" s="337"/>
      <c r="NFJ957" s="337"/>
      <c r="NFK957" s="337"/>
      <c r="NFL957" s="337"/>
      <c r="NFM957" s="337"/>
      <c r="NFN957" s="337"/>
      <c r="NFO957" s="337"/>
      <c r="NFP957" s="337"/>
      <c r="NFQ957" s="337"/>
      <c r="NFR957" s="337"/>
      <c r="NFS957" s="337"/>
      <c r="NFT957" s="337"/>
      <c r="NFU957" s="337"/>
      <c r="NFV957" s="337"/>
      <c r="NFW957" s="337"/>
      <c r="NFX957" s="337"/>
      <c r="NFY957" s="337"/>
      <c r="NFZ957" s="337"/>
      <c r="NGA957" s="337"/>
      <c r="NGB957" s="337"/>
      <c r="NGC957" s="337"/>
      <c r="NGD957" s="337"/>
      <c r="NGE957" s="337"/>
      <c r="NGF957" s="337"/>
      <c r="NGG957" s="337"/>
      <c r="NGH957" s="337"/>
      <c r="NGI957" s="337"/>
      <c r="NGJ957" s="337"/>
      <c r="NGK957" s="337"/>
      <c r="NGL957" s="337"/>
      <c r="NGM957" s="337"/>
      <c r="NGN957" s="337"/>
      <c r="NGO957" s="337"/>
      <c r="NGP957" s="337"/>
      <c r="NGQ957" s="337"/>
      <c r="NGR957" s="337"/>
      <c r="NGS957" s="337"/>
      <c r="NGT957" s="337"/>
      <c r="NGU957" s="337"/>
      <c r="NGV957" s="337"/>
      <c r="NGW957" s="337"/>
      <c r="NGX957" s="337"/>
      <c r="NGY957" s="337"/>
      <c r="NGZ957" s="337"/>
      <c r="NHA957" s="337"/>
      <c r="NHB957" s="337"/>
      <c r="NHC957" s="337"/>
      <c r="NHD957" s="337"/>
      <c r="NHE957" s="337"/>
      <c r="NHF957" s="337"/>
      <c r="NHG957" s="337"/>
      <c r="NHH957" s="337"/>
      <c r="NHI957" s="337"/>
      <c r="NHJ957" s="337"/>
      <c r="NHK957" s="337"/>
      <c r="NHL957" s="337"/>
      <c r="NHM957" s="337"/>
      <c r="NHN957" s="337"/>
      <c r="NHO957" s="337"/>
      <c r="NHP957" s="337"/>
      <c r="NHQ957" s="337"/>
      <c r="NHR957" s="337"/>
      <c r="NHS957" s="337"/>
      <c r="NHT957" s="337"/>
      <c r="NHU957" s="337"/>
      <c r="NHV957" s="337"/>
      <c r="NHW957" s="337"/>
      <c r="NHX957" s="337"/>
      <c r="NHY957" s="337"/>
      <c r="NHZ957" s="337"/>
      <c r="NIA957" s="337"/>
      <c r="NIB957" s="337"/>
      <c r="NIC957" s="337"/>
      <c r="NID957" s="337"/>
      <c r="NIE957" s="337"/>
      <c r="NIF957" s="337"/>
      <c r="NIG957" s="337"/>
      <c r="NIH957" s="337"/>
      <c r="NII957" s="337"/>
      <c r="NIJ957" s="337"/>
      <c r="NIK957" s="337"/>
      <c r="NIL957" s="337"/>
      <c r="NIM957" s="337"/>
      <c r="NIN957" s="337"/>
      <c r="NIO957" s="337"/>
      <c r="NIP957" s="337"/>
      <c r="NIQ957" s="337"/>
      <c r="NIR957" s="337"/>
      <c r="NIS957" s="337"/>
      <c r="NIT957" s="337"/>
      <c r="NIU957" s="337"/>
      <c r="NIV957" s="337"/>
      <c r="NIW957" s="337"/>
      <c r="NIX957" s="337"/>
      <c r="NIY957" s="337"/>
      <c r="NIZ957" s="337"/>
      <c r="NJA957" s="337"/>
      <c r="NJB957" s="337"/>
      <c r="NJC957" s="337"/>
      <c r="NJD957" s="337"/>
      <c r="NJE957" s="337"/>
      <c r="NJF957" s="337"/>
      <c r="NJG957" s="337"/>
      <c r="NJH957" s="337"/>
      <c r="NJI957" s="337"/>
      <c r="NJJ957" s="337"/>
      <c r="NJK957" s="337"/>
      <c r="NJL957" s="337"/>
      <c r="NJM957" s="337"/>
      <c r="NJN957" s="337"/>
      <c r="NJO957" s="337"/>
      <c r="NJP957" s="337"/>
      <c r="NJQ957" s="337"/>
      <c r="NJR957" s="337"/>
      <c r="NJS957" s="337"/>
      <c r="NJT957" s="337"/>
      <c r="NJU957" s="337"/>
      <c r="NJV957" s="337"/>
      <c r="NJW957" s="337"/>
      <c r="NJX957" s="337"/>
      <c r="NJY957" s="337"/>
      <c r="NJZ957" s="337"/>
      <c r="NKA957" s="337"/>
      <c r="NKB957" s="337"/>
      <c r="NKC957" s="337"/>
      <c r="NKD957" s="337"/>
      <c r="NKE957" s="337"/>
      <c r="NKF957" s="337"/>
      <c r="NKG957" s="337"/>
      <c r="NKH957" s="337"/>
      <c r="NKI957" s="337"/>
      <c r="NKJ957" s="337"/>
      <c r="NKK957" s="337"/>
      <c r="NKL957" s="337"/>
      <c r="NKM957" s="337"/>
      <c r="NKN957" s="337"/>
      <c r="NKO957" s="337"/>
      <c r="NKP957" s="337"/>
      <c r="NKQ957" s="337"/>
      <c r="NKR957" s="337"/>
      <c r="NKS957" s="337"/>
      <c r="NKT957" s="337"/>
      <c r="NKU957" s="337"/>
      <c r="NKV957" s="337"/>
      <c r="NKW957" s="337"/>
      <c r="NKX957" s="337"/>
      <c r="NKY957" s="337"/>
      <c r="NKZ957" s="337"/>
      <c r="NLA957" s="337"/>
      <c r="NLB957" s="337"/>
      <c r="NLC957" s="337"/>
      <c r="NLD957" s="337"/>
      <c r="NLE957" s="337"/>
      <c r="NLF957" s="337"/>
      <c r="NLG957" s="337"/>
      <c r="NLH957" s="337"/>
      <c r="NLI957" s="337"/>
      <c r="NLJ957" s="337"/>
      <c r="NLK957" s="337"/>
      <c r="NLL957" s="337"/>
      <c r="NLM957" s="337"/>
      <c r="NLN957" s="337"/>
      <c r="NLO957" s="337"/>
      <c r="NLP957" s="337"/>
      <c r="NLQ957" s="337"/>
      <c r="NLR957" s="337"/>
      <c r="NLS957" s="337"/>
      <c r="NLT957" s="337"/>
      <c r="NLU957" s="337"/>
      <c r="NLV957" s="337"/>
      <c r="NLW957" s="337"/>
      <c r="NLX957" s="337"/>
      <c r="NLY957" s="337"/>
      <c r="NLZ957" s="337"/>
      <c r="NMA957" s="337"/>
      <c r="NMB957" s="337"/>
      <c r="NMC957" s="337"/>
      <c r="NMD957" s="337"/>
      <c r="NME957" s="337"/>
      <c r="NMF957" s="337"/>
      <c r="NMG957" s="337"/>
      <c r="NMH957" s="337"/>
      <c r="NMI957" s="337"/>
      <c r="NMJ957" s="337"/>
      <c r="NMK957" s="337"/>
      <c r="NML957" s="337"/>
      <c r="NMM957" s="337"/>
      <c r="NMN957" s="337"/>
      <c r="NMO957" s="337"/>
      <c r="NMP957" s="337"/>
      <c r="NMQ957" s="337"/>
      <c r="NMR957" s="337"/>
      <c r="NMS957" s="337"/>
      <c r="NMT957" s="337"/>
      <c r="NMU957" s="337"/>
      <c r="NMV957" s="337"/>
      <c r="NMW957" s="337"/>
      <c r="NMX957" s="337"/>
      <c r="NMY957" s="337"/>
      <c r="NMZ957" s="337"/>
      <c r="NNA957" s="337"/>
      <c r="NNB957" s="337"/>
      <c r="NNC957" s="337"/>
      <c r="NND957" s="337"/>
      <c r="NNE957" s="337"/>
      <c r="NNF957" s="337"/>
      <c r="NNG957" s="337"/>
      <c r="NNH957" s="337"/>
      <c r="NNI957" s="337"/>
      <c r="NNJ957" s="337"/>
      <c r="NNK957" s="337"/>
      <c r="NNL957" s="337"/>
      <c r="NNM957" s="337"/>
      <c r="NNN957" s="337"/>
      <c r="NNO957" s="337"/>
      <c r="NNP957" s="337"/>
      <c r="NNQ957" s="337"/>
      <c r="NNR957" s="337"/>
      <c r="NNS957" s="337"/>
      <c r="NNT957" s="337"/>
      <c r="NNU957" s="337"/>
      <c r="NNV957" s="337"/>
      <c r="NNW957" s="337"/>
      <c r="NNX957" s="337"/>
      <c r="NNY957" s="337"/>
      <c r="NNZ957" s="337"/>
      <c r="NOA957" s="337"/>
      <c r="NOB957" s="337"/>
      <c r="NOC957" s="337"/>
      <c r="NOD957" s="337"/>
      <c r="NOE957" s="337"/>
      <c r="NOF957" s="337"/>
      <c r="NOG957" s="337"/>
      <c r="NOH957" s="337"/>
      <c r="NOI957" s="337"/>
      <c r="NOJ957" s="337"/>
      <c r="NOK957" s="337"/>
      <c r="NOL957" s="337"/>
      <c r="NOM957" s="337"/>
      <c r="NON957" s="337"/>
      <c r="NOO957" s="337"/>
      <c r="NOP957" s="337"/>
      <c r="NOQ957" s="337"/>
      <c r="NOR957" s="337"/>
      <c r="NOS957" s="337"/>
      <c r="NOT957" s="337"/>
      <c r="NOU957" s="337"/>
      <c r="NOV957" s="337"/>
      <c r="NOW957" s="337"/>
      <c r="NOX957" s="337"/>
      <c r="NOY957" s="337"/>
      <c r="NOZ957" s="337"/>
      <c r="NPA957" s="337"/>
      <c r="NPB957" s="337"/>
      <c r="NPC957" s="337"/>
      <c r="NPD957" s="337"/>
      <c r="NPE957" s="337"/>
      <c r="NPF957" s="337"/>
      <c r="NPG957" s="337"/>
      <c r="NPH957" s="337"/>
      <c r="NPI957" s="337"/>
      <c r="NPJ957" s="337"/>
      <c r="NPK957" s="337"/>
      <c r="NPL957" s="337"/>
      <c r="NPM957" s="337"/>
      <c r="NPN957" s="337"/>
      <c r="NPO957" s="337"/>
      <c r="NPP957" s="337"/>
      <c r="NPQ957" s="337"/>
      <c r="NPR957" s="337"/>
      <c r="NPS957" s="337"/>
      <c r="NPT957" s="337"/>
      <c r="NPU957" s="337"/>
      <c r="NPV957" s="337"/>
      <c r="NPW957" s="337"/>
      <c r="NPX957" s="337"/>
      <c r="NPY957" s="337"/>
      <c r="NPZ957" s="337"/>
      <c r="NQA957" s="337"/>
      <c r="NQB957" s="337"/>
      <c r="NQC957" s="337"/>
      <c r="NQD957" s="337"/>
      <c r="NQE957" s="337"/>
      <c r="NQF957" s="337"/>
      <c r="NQG957" s="337"/>
      <c r="NQH957" s="337"/>
      <c r="NQI957" s="337"/>
      <c r="NQJ957" s="337"/>
      <c r="NQK957" s="337"/>
      <c r="NQL957" s="337"/>
      <c r="NQM957" s="337"/>
      <c r="NQN957" s="337"/>
      <c r="NQO957" s="337"/>
      <c r="NQP957" s="337"/>
      <c r="NQQ957" s="337"/>
      <c r="NQR957" s="337"/>
      <c r="NQS957" s="337"/>
      <c r="NQT957" s="337"/>
      <c r="NQU957" s="337"/>
      <c r="NQV957" s="337"/>
      <c r="NQW957" s="337"/>
      <c r="NQX957" s="337"/>
      <c r="NQY957" s="337"/>
      <c r="NQZ957" s="337"/>
      <c r="NRA957" s="337"/>
      <c r="NRB957" s="337"/>
      <c r="NRC957" s="337"/>
      <c r="NRD957" s="337"/>
      <c r="NRE957" s="337"/>
      <c r="NRF957" s="337"/>
      <c r="NRG957" s="337"/>
      <c r="NRH957" s="337"/>
      <c r="NRI957" s="337"/>
      <c r="NRJ957" s="337"/>
      <c r="NRK957" s="337"/>
      <c r="NRL957" s="337"/>
      <c r="NRM957" s="337"/>
      <c r="NRN957" s="337"/>
      <c r="NRO957" s="337"/>
      <c r="NRP957" s="337"/>
      <c r="NRQ957" s="337"/>
      <c r="NRR957" s="337"/>
      <c r="NRS957" s="337"/>
      <c r="NRT957" s="337"/>
      <c r="NRU957" s="337"/>
      <c r="NRV957" s="337"/>
      <c r="NRW957" s="337"/>
      <c r="NRX957" s="337"/>
      <c r="NRY957" s="337"/>
      <c r="NRZ957" s="337"/>
      <c r="NSA957" s="337"/>
      <c r="NSB957" s="337"/>
      <c r="NSC957" s="337"/>
      <c r="NSD957" s="337"/>
      <c r="NSE957" s="337"/>
      <c r="NSF957" s="337"/>
      <c r="NSG957" s="337"/>
      <c r="NSH957" s="337"/>
      <c r="NSI957" s="337"/>
      <c r="NSJ957" s="337"/>
      <c r="NSK957" s="337"/>
      <c r="NSL957" s="337"/>
      <c r="NSM957" s="337"/>
      <c r="NSN957" s="337"/>
      <c r="NSO957" s="337"/>
      <c r="NSP957" s="337"/>
      <c r="NSQ957" s="337"/>
      <c r="NSR957" s="337"/>
      <c r="NSS957" s="337"/>
      <c r="NST957" s="337"/>
      <c r="NSU957" s="337"/>
      <c r="NSV957" s="337"/>
      <c r="NSW957" s="337"/>
      <c r="NSX957" s="337"/>
      <c r="NSY957" s="337"/>
      <c r="NSZ957" s="337"/>
      <c r="NTA957" s="337"/>
      <c r="NTB957" s="337"/>
      <c r="NTC957" s="337"/>
      <c r="NTD957" s="337"/>
      <c r="NTE957" s="337"/>
      <c r="NTF957" s="337"/>
      <c r="NTG957" s="337"/>
      <c r="NTH957" s="337"/>
      <c r="NTI957" s="337"/>
      <c r="NTJ957" s="337"/>
      <c r="NTK957" s="337"/>
      <c r="NTL957" s="337"/>
      <c r="NTM957" s="337"/>
      <c r="NTN957" s="337"/>
      <c r="NTO957" s="337"/>
      <c r="NTP957" s="337"/>
      <c r="NTQ957" s="337"/>
      <c r="NTR957" s="337"/>
      <c r="NTS957" s="337"/>
      <c r="NTT957" s="337"/>
      <c r="NTU957" s="337"/>
      <c r="NTV957" s="337"/>
      <c r="NTW957" s="337"/>
      <c r="NTX957" s="337"/>
      <c r="NTY957" s="337"/>
      <c r="NTZ957" s="337"/>
      <c r="NUA957" s="337"/>
      <c r="NUB957" s="337"/>
      <c r="NUC957" s="337"/>
      <c r="NUD957" s="337"/>
      <c r="NUE957" s="337"/>
      <c r="NUF957" s="337"/>
      <c r="NUG957" s="337"/>
      <c r="NUH957" s="337"/>
      <c r="NUI957" s="337"/>
      <c r="NUJ957" s="337"/>
      <c r="NUK957" s="337"/>
      <c r="NUL957" s="337"/>
      <c r="NUM957" s="337"/>
      <c r="NUN957" s="337"/>
      <c r="NUO957" s="337"/>
      <c r="NUP957" s="337"/>
      <c r="NUQ957" s="337"/>
      <c r="NUR957" s="337"/>
      <c r="NUS957" s="337"/>
      <c r="NUT957" s="337"/>
      <c r="NUU957" s="337"/>
      <c r="NUV957" s="337"/>
      <c r="NUW957" s="337"/>
      <c r="NUX957" s="337"/>
      <c r="NUY957" s="337"/>
      <c r="NUZ957" s="337"/>
      <c r="NVA957" s="337"/>
      <c r="NVB957" s="337"/>
      <c r="NVC957" s="337"/>
      <c r="NVD957" s="337"/>
      <c r="NVE957" s="337"/>
      <c r="NVF957" s="337"/>
      <c r="NVG957" s="337"/>
      <c r="NVH957" s="337"/>
      <c r="NVI957" s="337"/>
      <c r="NVJ957" s="337"/>
      <c r="NVK957" s="337"/>
      <c r="NVL957" s="337"/>
      <c r="NVM957" s="337"/>
      <c r="NVN957" s="337"/>
      <c r="NVO957" s="337"/>
      <c r="NVP957" s="337"/>
      <c r="NVQ957" s="337"/>
      <c r="NVR957" s="337"/>
      <c r="NVS957" s="337"/>
      <c r="NVT957" s="337"/>
      <c r="NVU957" s="337"/>
      <c r="NVV957" s="337"/>
      <c r="NVW957" s="337"/>
      <c r="NVX957" s="337"/>
      <c r="NVY957" s="337"/>
      <c r="NVZ957" s="337"/>
      <c r="NWA957" s="337"/>
      <c r="NWB957" s="337"/>
      <c r="NWC957" s="337"/>
      <c r="NWD957" s="337"/>
      <c r="NWE957" s="337"/>
      <c r="NWF957" s="337"/>
      <c r="NWG957" s="337"/>
      <c r="NWH957" s="337"/>
      <c r="NWI957" s="337"/>
      <c r="NWJ957" s="337"/>
      <c r="NWK957" s="337"/>
      <c r="NWL957" s="337"/>
      <c r="NWM957" s="337"/>
      <c r="NWN957" s="337"/>
      <c r="NWO957" s="337"/>
      <c r="NWP957" s="337"/>
      <c r="NWQ957" s="337"/>
      <c r="NWR957" s="337"/>
      <c r="NWS957" s="337"/>
      <c r="NWT957" s="337"/>
      <c r="NWU957" s="337"/>
      <c r="NWV957" s="337"/>
      <c r="NWW957" s="337"/>
      <c r="NWX957" s="337"/>
      <c r="NWY957" s="337"/>
      <c r="NWZ957" s="337"/>
      <c r="NXA957" s="337"/>
      <c r="NXB957" s="337"/>
      <c r="NXC957" s="337"/>
      <c r="NXD957" s="337"/>
      <c r="NXE957" s="337"/>
      <c r="NXF957" s="337"/>
      <c r="NXG957" s="337"/>
      <c r="NXH957" s="337"/>
      <c r="NXI957" s="337"/>
      <c r="NXJ957" s="337"/>
      <c r="NXK957" s="337"/>
      <c r="NXL957" s="337"/>
      <c r="NXM957" s="337"/>
      <c r="NXN957" s="337"/>
      <c r="NXO957" s="337"/>
      <c r="NXP957" s="337"/>
      <c r="NXQ957" s="337"/>
      <c r="NXR957" s="337"/>
      <c r="NXS957" s="337"/>
      <c r="NXT957" s="337"/>
      <c r="NXU957" s="337"/>
      <c r="NXV957" s="337"/>
      <c r="NXW957" s="337"/>
      <c r="NXX957" s="337"/>
      <c r="NXY957" s="337"/>
      <c r="NXZ957" s="337"/>
      <c r="NYA957" s="337"/>
      <c r="NYB957" s="337"/>
      <c r="NYC957" s="337"/>
      <c r="NYD957" s="337"/>
      <c r="NYE957" s="337"/>
      <c r="NYF957" s="337"/>
      <c r="NYG957" s="337"/>
      <c r="NYH957" s="337"/>
      <c r="NYI957" s="337"/>
      <c r="NYJ957" s="337"/>
      <c r="NYK957" s="337"/>
      <c r="NYL957" s="337"/>
      <c r="NYM957" s="337"/>
      <c r="NYN957" s="337"/>
      <c r="NYO957" s="337"/>
      <c r="NYP957" s="337"/>
      <c r="NYQ957" s="337"/>
      <c r="NYR957" s="337"/>
      <c r="NYS957" s="337"/>
      <c r="NYT957" s="337"/>
      <c r="NYU957" s="337"/>
      <c r="NYV957" s="337"/>
      <c r="NYW957" s="337"/>
      <c r="NYX957" s="337"/>
      <c r="NYY957" s="337"/>
      <c r="NYZ957" s="337"/>
      <c r="NZA957" s="337"/>
      <c r="NZB957" s="337"/>
      <c r="NZC957" s="337"/>
      <c r="NZD957" s="337"/>
      <c r="NZE957" s="337"/>
      <c r="NZF957" s="337"/>
      <c r="NZG957" s="337"/>
      <c r="NZH957" s="337"/>
      <c r="NZI957" s="337"/>
      <c r="NZJ957" s="337"/>
      <c r="NZK957" s="337"/>
      <c r="NZL957" s="337"/>
      <c r="NZM957" s="337"/>
      <c r="NZN957" s="337"/>
      <c r="NZO957" s="337"/>
      <c r="NZP957" s="337"/>
      <c r="NZQ957" s="337"/>
      <c r="NZR957" s="337"/>
      <c r="NZS957" s="337"/>
      <c r="NZT957" s="337"/>
      <c r="NZU957" s="337"/>
      <c r="NZV957" s="337"/>
      <c r="NZW957" s="337"/>
      <c r="NZX957" s="337"/>
      <c r="NZY957" s="337"/>
      <c r="NZZ957" s="337"/>
      <c r="OAA957" s="337"/>
      <c r="OAB957" s="337"/>
      <c r="OAC957" s="337"/>
      <c r="OAD957" s="337"/>
      <c r="OAE957" s="337"/>
      <c r="OAF957" s="337"/>
      <c r="OAG957" s="337"/>
      <c r="OAH957" s="337"/>
      <c r="OAI957" s="337"/>
      <c r="OAJ957" s="337"/>
      <c r="OAK957" s="337"/>
      <c r="OAL957" s="337"/>
      <c r="OAM957" s="337"/>
      <c r="OAN957" s="337"/>
      <c r="OAO957" s="337"/>
      <c r="OAP957" s="337"/>
      <c r="OAQ957" s="337"/>
      <c r="OAR957" s="337"/>
      <c r="OAS957" s="337"/>
      <c r="OAT957" s="337"/>
      <c r="OAU957" s="337"/>
      <c r="OAV957" s="337"/>
      <c r="OAW957" s="337"/>
      <c r="OAX957" s="337"/>
      <c r="OAY957" s="337"/>
      <c r="OAZ957" s="337"/>
      <c r="OBA957" s="337"/>
      <c r="OBB957" s="337"/>
      <c r="OBC957" s="337"/>
      <c r="OBD957" s="337"/>
      <c r="OBE957" s="337"/>
      <c r="OBF957" s="337"/>
      <c r="OBG957" s="337"/>
      <c r="OBH957" s="337"/>
      <c r="OBI957" s="337"/>
      <c r="OBJ957" s="337"/>
      <c r="OBK957" s="337"/>
      <c r="OBL957" s="337"/>
      <c r="OBM957" s="337"/>
      <c r="OBN957" s="337"/>
      <c r="OBO957" s="337"/>
      <c r="OBP957" s="337"/>
      <c r="OBQ957" s="337"/>
      <c r="OBR957" s="337"/>
      <c r="OBS957" s="337"/>
      <c r="OBT957" s="337"/>
      <c r="OBU957" s="337"/>
      <c r="OBV957" s="337"/>
      <c r="OBW957" s="337"/>
      <c r="OBX957" s="337"/>
      <c r="OBY957" s="337"/>
      <c r="OBZ957" s="337"/>
      <c r="OCA957" s="337"/>
      <c r="OCB957" s="337"/>
      <c r="OCC957" s="337"/>
      <c r="OCD957" s="337"/>
      <c r="OCE957" s="337"/>
      <c r="OCF957" s="337"/>
      <c r="OCG957" s="337"/>
      <c r="OCH957" s="337"/>
      <c r="OCI957" s="337"/>
      <c r="OCJ957" s="337"/>
      <c r="OCK957" s="337"/>
      <c r="OCL957" s="337"/>
      <c r="OCM957" s="337"/>
      <c r="OCN957" s="337"/>
      <c r="OCO957" s="337"/>
      <c r="OCP957" s="337"/>
      <c r="OCQ957" s="337"/>
      <c r="OCR957" s="337"/>
      <c r="OCS957" s="337"/>
      <c r="OCT957" s="337"/>
      <c r="OCU957" s="337"/>
      <c r="OCV957" s="337"/>
      <c r="OCW957" s="337"/>
      <c r="OCX957" s="337"/>
      <c r="OCY957" s="337"/>
      <c r="OCZ957" s="337"/>
      <c r="ODA957" s="337"/>
      <c r="ODB957" s="337"/>
      <c r="ODC957" s="337"/>
      <c r="ODD957" s="337"/>
      <c r="ODE957" s="337"/>
      <c r="ODF957" s="337"/>
      <c r="ODG957" s="337"/>
      <c r="ODH957" s="337"/>
      <c r="ODI957" s="337"/>
      <c r="ODJ957" s="337"/>
      <c r="ODK957" s="337"/>
      <c r="ODL957" s="337"/>
      <c r="ODM957" s="337"/>
      <c r="ODN957" s="337"/>
      <c r="ODO957" s="337"/>
      <c r="ODP957" s="337"/>
      <c r="ODQ957" s="337"/>
      <c r="ODR957" s="337"/>
      <c r="ODS957" s="337"/>
      <c r="ODT957" s="337"/>
      <c r="ODU957" s="337"/>
      <c r="ODV957" s="337"/>
      <c r="ODW957" s="337"/>
      <c r="ODX957" s="337"/>
      <c r="ODY957" s="337"/>
      <c r="ODZ957" s="337"/>
      <c r="OEA957" s="337"/>
      <c r="OEB957" s="337"/>
      <c r="OEC957" s="337"/>
      <c r="OED957" s="337"/>
      <c r="OEE957" s="337"/>
      <c r="OEF957" s="337"/>
      <c r="OEG957" s="337"/>
      <c r="OEH957" s="337"/>
      <c r="OEI957" s="337"/>
      <c r="OEJ957" s="337"/>
      <c r="OEK957" s="337"/>
      <c r="OEL957" s="337"/>
      <c r="OEM957" s="337"/>
      <c r="OEN957" s="337"/>
      <c r="OEO957" s="337"/>
      <c r="OEP957" s="337"/>
      <c r="OEQ957" s="337"/>
      <c r="OER957" s="337"/>
      <c r="OES957" s="337"/>
      <c r="OET957" s="337"/>
      <c r="OEU957" s="337"/>
      <c r="OEV957" s="337"/>
      <c r="OEW957" s="337"/>
      <c r="OEX957" s="337"/>
      <c r="OEY957" s="337"/>
      <c r="OEZ957" s="337"/>
      <c r="OFA957" s="337"/>
      <c r="OFB957" s="337"/>
      <c r="OFC957" s="337"/>
      <c r="OFD957" s="337"/>
      <c r="OFE957" s="337"/>
      <c r="OFF957" s="337"/>
      <c r="OFG957" s="337"/>
      <c r="OFH957" s="337"/>
      <c r="OFI957" s="337"/>
      <c r="OFJ957" s="337"/>
      <c r="OFK957" s="337"/>
      <c r="OFL957" s="337"/>
      <c r="OFM957" s="337"/>
      <c r="OFN957" s="337"/>
      <c r="OFO957" s="337"/>
      <c r="OFP957" s="337"/>
      <c r="OFQ957" s="337"/>
      <c r="OFR957" s="337"/>
      <c r="OFS957" s="337"/>
      <c r="OFT957" s="337"/>
      <c r="OFU957" s="337"/>
      <c r="OFV957" s="337"/>
      <c r="OFW957" s="337"/>
      <c r="OFX957" s="337"/>
      <c r="OFY957" s="337"/>
      <c r="OFZ957" s="337"/>
      <c r="OGA957" s="337"/>
      <c r="OGB957" s="337"/>
      <c r="OGC957" s="337"/>
      <c r="OGD957" s="337"/>
      <c r="OGE957" s="337"/>
      <c r="OGF957" s="337"/>
      <c r="OGG957" s="337"/>
      <c r="OGH957" s="337"/>
      <c r="OGI957" s="337"/>
      <c r="OGJ957" s="337"/>
      <c r="OGK957" s="337"/>
      <c r="OGL957" s="337"/>
      <c r="OGM957" s="337"/>
      <c r="OGN957" s="337"/>
      <c r="OGO957" s="337"/>
      <c r="OGP957" s="337"/>
      <c r="OGQ957" s="337"/>
      <c r="OGR957" s="337"/>
      <c r="OGS957" s="337"/>
      <c r="OGT957" s="337"/>
      <c r="OGU957" s="337"/>
      <c r="OGV957" s="337"/>
      <c r="OGW957" s="337"/>
      <c r="OGX957" s="337"/>
      <c r="OGY957" s="337"/>
      <c r="OGZ957" s="337"/>
      <c r="OHA957" s="337"/>
      <c r="OHB957" s="337"/>
      <c r="OHC957" s="337"/>
      <c r="OHD957" s="337"/>
      <c r="OHE957" s="337"/>
      <c r="OHF957" s="337"/>
      <c r="OHG957" s="337"/>
      <c r="OHH957" s="337"/>
      <c r="OHI957" s="337"/>
      <c r="OHJ957" s="337"/>
      <c r="OHK957" s="337"/>
      <c r="OHL957" s="337"/>
      <c r="OHM957" s="337"/>
      <c r="OHN957" s="337"/>
      <c r="OHO957" s="337"/>
      <c r="OHP957" s="337"/>
      <c r="OHQ957" s="337"/>
      <c r="OHR957" s="337"/>
      <c r="OHS957" s="337"/>
      <c r="OHT957" s="337"/>
      <c r="OHU957" s="337"/>
      <c r="OHV957" s="337"/>
      <c r="OHW957" s="337"/>
      <c r="OHX957" s="337"/>
      <c r="OHY957" s="337"/>
      <c r="OHZ957" s="337"/>
      <c r="OIA957" s="337"/>
      <c r="OIB957" s="337"/>
      <c r="OIC957" s="337"/>
      <c r="OID957" s="337"/>
      <c r="OIE957" s="337"/>
      <c r="OIF957" s="337"/>
      <c r="OIG957" s="337"/>
      <c r="OIH957" s="337"/>
      <c r="OII957" s="337"/>
      <c r="OIJ957" s="337"/>
      <c r="OIK957" s="337"/>
      <c r="OIL957" s="337"/>
      <c r="OIM957" s="337"/>
      <c r="OIN957" s="337"/>
      <c r="OIO957" s="337"/>
      <c r="OIP957" s="337"/>
      <c r="OIQ957" s="337"/>
      <c r="OIR957" s="337"/>
      <c r="OIS957" s="337"/>
      <c r="OIT957" s="337"/>
      <c r="OIU957" s="337"/>
      <c r="OIV957" s="337"/>
      <c r="OIW957" s="337"/>
      <c r="OIX957" s="337"/>
      <c r="OIY957" s="337"/>
      <c r="OIZ957" s="337"/>
      <c r="OJA957" s="337"/>
      <c r="OJB957" s="337"/>
      <c r="OJC957" s="337"/>
      <c r="OJD957" s="337"/>
      <c r="OJE957" s="337"/>
      <c r="OJF957" s="337"/>
      <c r="OJG957" s="337"/>
      <c r="OJH957" s="337"/>
      <c r="OJI957" s="337"/>
      <c r="OJJ957" s="337"/>
      <c r="OJK957" s="337"/>
      <c r="OJL957" s="337"/>
      <c r="OJM957" s="337"/>
      <c r="OJN957" s="337"/>
      <c r="OJO957" s="337"/>
      <c r="OJP957" s="337"/>
      <c r="OJQ957" s="337"/>
      <c r="OJR957" s="337"/>
      <c r="OJS957" s="337"/>
      <c r="OJT957" s="337"/>
      <c r="OJU957" s="337"/>
      <c r="OJV957" s="337"/>
      <c r="OJW957" s="337"/>
      <c r="OJX957" s="337"/>
      <c r="OJY957" s="337"/>
      <c r="OJZ957" s="337"/>
      <c r="OKA957" s="337"/>
      <c r="OKB957" s="337"/>
      <c r="OKC957" s="337"/>
      <c r="OKD957" s="337"/>
      <c r="OKE957" s="337"/>
      <c r="OKF957" s="337"/>
      <c r="OKG957" s="337"/>
      <c r="OKH957" s="337"/>
      <c r="OKI957" s="337"/>
      <c r="OKJ957" s="337"/>
      <c r="OKK957" s="337"/>
      <c r="OKL957" s="337"/>
      <c r="OKM957" s="337"/>
      <c r="OKN957" s="337"/>
      <c r="OKO957" s="337"/>
      <c r="OKP957" s="337"/>
      <c r="OKQ957" s="337"/>
      <c r="OKR957" s="337"/>
      <c r="OKS957" s="337"/>
      <c r="OKT957" s="337"/>
      <c r="OKU957" s="337"/>
      <c r="OKV957" s="337"/>
      <c r="OKW957" s="337"/>
      <c r="OKX957" s="337"/>
      <c r="OKY957" s="337"/>
      <c r="OKZ957" s="337"/>
      <c r="OLA957" s="337"/>
      <c r="OLB957" s="337"/>
      <c r="OLC957" s="337"/>
      <c r="OLD957" s="337"/>
      <c r="OLE957" s="337"/>
      <c r="OLF957" s="337"/>
      <c r="OLG957" s="337"/>
      <c r="OLH957" s="337"/>
      <c r="OLI957" s="337"/>
      <c r="OLJ957" s="337"/>
      <c r="OLK957" s="337"/>
      <c r="OLL957" s="337"/>
      <c r="OLM957" s="337"/>
      <c r="OLN957" s="337"/>
      <c r="OLO957" s="337"/>
      <c r="OLP957" s="337"/>
      <c r="OLQ957" s="337"/>
      <c r="OLR957" s="337"/>
      <c r="OLS957" s="337"/>
      <c r="OLT957" s="337"/>
      <c r="OLU957" s="337"/>
      <c r="OLV957" s="337"/>
      <c r="OLW957" s="337"/>
      <c r="OLX957" s="337"/>
      <c r="OLY957" s="337"/>
      <c r="OLZ957" s="337"/>
      <c r="OMA957" s="337"/>
      <c r="OMB957" s="337"/>
      <c r="OMC957" s="337"/>
      <c r="OMD957" s="337"/>
      <c r="OME957" s="337"/>
      <c r="OMF957" s="337"/>
      <c r="OMG957" s="337"/>
      <c r="OMH957" s="337"/>
      <c r="OMI957" s="337"/>
      <c r="OMJ957" s="337"/>
      <c r="OMK957" s="337"/>
      <c r="OML957" s="337"/>
      <c r="OMM957" s="337"/>
      <c r="OMN957" s="337"/>
      <c r="OMO957" s="337"/>
      <c r="OMP957" s="337"/>
      <c r="OMQ957" s="337"/>
      <c r="OMR957" s="337"/>
      <c r="OMS957" s="337"/>
      <c r="OMT957" s="337"/>
      <c r="OMU957" s="337"/>
      <c r="OMV957" s="337"/>
      <c r="OMW957" s="337"/>
      <c r="OMX957" s="337"/>
      <c r="OMY957" s="337"/>
      <c r="OMZ957" s="337"/>
      <c r="ONA957" s="337"/>
      <c r="ONB957" s="337"/>
      <c r="ONC957" s="337"/>
      <c r="OND957" s="337"/>
      <c r="ONE957" s="337"/>
      <c r="ONF957" s="337"/>
      <c r="ONG957" s="337"/>
      <c r="ONH957" s="337"/>
      <c r="ONI957" s="337"/>
      <c r="ONJ957" s="337"/>
      <c r="ONK957" s="337"/>
      <c r="ONL957" s="337"/>
      <c r="ONM957" s="337"/>
      <c r="ONN957" s="337"/>
      <c r="ONO957" s="337"/>
      <c r="ONP957" s="337"/>
      <c r="ONQ957" s="337"/>
      <c r="ONR957" s="337"/>
      <c r="ONS957" s="337"/>
      <c r="ONT957" s="337"/>
      <c r="ONU957" s="337"/>
      <c r="ONV957" s="337"/>
      <c r="ONW957" s="337"/>
      <c r="ONX957" s="337"/>
      <c r="ONY957" s="337"/>
      <c r="ONZ957" s="337"/>
      <c r="OOA957" s="337"/>
      <c r="OOB957" s="337"/>
      <c r="OOC957" s="337"/>
      <c r="OOD957" s="337"/>
      <c r="OOE957" s="337"/>
      <c r="OOF957" s="337"/>
      <c r="OOG957" s="337"/>
      <c r="OOH957" s="337"/>
      <c r="OOI957" s="337"/>
      <c r="OOJ957" s="337"/>
      <c r="OOK957" s="337"/>
      <c r="OOL957" s="337"/>
      <c r="OOM957" s="337"/>
      <c r="OON957" s="337"/>
      <c r="OOO957" s="337"/>
      <c r="OOP957" s="337"/>
      <c r="OOQ957" s="337"/>
      <c r="OOR957" s="337"/>
      <c r="OOS957" s="337"/>
      <c r="OOT957" s="337"/>
      <c r="OOU957" s="337"/>
      <c r="OOV957" s="337"/>
      <c r="OOW957" s="337"/>
      <c r="OOX957" s="337"/>
      <c r="OOY957" s="337"/>
      <c r="OOZ957" s="337"/>
      <c r="OPA957" s="337"/>
      <c r="OPB957" s="337"/>
      <c r="OPC957" s="337"/>
      <c r="OPD957" s="337"/>
      <c r="OPE957" s="337"/>
      <c r="OPF957" s="337"/>
      <c r="OPG957" s="337"/>
      <c r="OPH957" s="337"/>
      <c r="OPI957" s="337"/>
      <c r="OPJ957" s="337"/>
      <c r="OPK957" s="337"/>
      <c r="OPL957" s="337"/>
      <c r="OPM957" s="337"/>
      <c r="OPN957" s="337"/>
      <c r="OPO957" s="337"/>
      <c r="OPP957" s="337"/>
      <c r="OPQ957" s="337"/>
      <c r="OPR957" s="337"/>
      <c r="OPS957" s="337"/>
      <c r="OPT957" s="337"/>
      <c r="OPU957" s="337"/>
      <c r="OPV957" s="337"/>
      <c r="OPW957" s="337"/>
      <c r="OPX957" s="337"/>
      <c r="OPY957" s="337"/>
      <c r="OPZ957" s="337"/>
      <c r="OQA957" s="337"/>
      <c r="OQB957" s="337"/>
      <c r="OQC957" s="337"/>
      <c r="OQD957" s="337"/>
      <c r="OQE957" s="337"/>
      <c r="OQF957" s="337"/>
      <c r="OQG957" s="337"/>
      <c r="OQH957" s="337"/>
      <c r="OQI957" s="337"/>
      <c r="OQJ957" s="337"/>
      <c r="OQK957" s="337"/>
      <c r="OQL957" s="337"/>
      <c r="OQM957" s="337"/>
      <c r="OQN957" s="337"/>
      <c r="OQO957" s="337"/>
      <c r="OQP957" s="337"/>
      <c r="OQQ957" s="337"/>
      <c r="OQR957" s="337"/>
      <c r="OQS957" s="337"/>
      <c r="OQT957" s="337"/>
      <c r="OQU957" s="337"/>
      <c r="OQV957" s="337"/>
      <c r="OQW957" s="337"/>
      <c r="OQX957" s="337"/>
      <c r="OQY957" s="337"/>
      <c r="OQZ957" s="337"/>
      <c r="ORA957" s="337"/>
      <c r="ORB957" s="337"/>
      <c r="ORC957" s="337"/>
      <c r="ORD957" s="337"/>
      <c r="ORE957" s="337"/>
      <c r="ORF957" s="337"/>
      <c r="ORG957" s="337"/>
      <c r="ORH957" s="337"/>
      <c r="ORI957" s="337"/>
      <c r="ORJ957" s="337"/>
      <c r="ORK957" s="337"/>
      <c r="ORL957" s="337"/>
      <c r="ORM957" s="337"/>
      <c r="ORN957" s="337"/>
      <c r="ORO957" s="337"/>
      <c r="ORP957" s="337"/>
      <c r="ORQ957" s="337"/>
      <c r="ORR957" s="337"/>
      <c r="ORS957" s="337"/>
      <c r="ORT957" s="337"/>
      <c r="ORU957" s="337"/>
      <c r="ORV957" s="337"/>
      <c r="ORW957" s="337"/>
      <c r="ORX957" s="337"/>
      <c r="ORY957" s="337"/>
      <c r="ORZ957" s="337"/>
      <c r="OSA957" s="337"/>
      <c r="OSB957" s="337"/>
      <c r="OSC957" s="337"/>
      <c r="OSD957" s="337"/>
      <c r="OSE957" s="337"/>
      <c r="OSF957" s="337"/>
      <c r="OSG957" s="337"/>
      <c r="OSH957" s="337"/>
      <c r="OSI957" s="337"/>
      <c r="OSJ957" s="337"/>
      <c r="OSK957" s="337"/>
      <c r="OSL957" s="337"/>
      <c r="OSM957" s="337"/>
      <c r="OSN957" s="337"/>
      <c r="OSO957" s="337"/>
      <c r="OSP957" s="337"/>
      <c r="OSQ957" s="337"/>
      <c r="OSR957" s="337"/>
      <c r="OSS957" s="337"/>
      <c r="OST957" s="337"/>
      <c r="OSU957" s="337"/>
      <c r="OSV957" s="337"/>
      <c r="OSW957" s="337"/>
      <c r="OSX957" s="337"/>
      <c r="OSY957" s="337"/>
      <c r="OSZ957" s="337"/>
      <c r="OTA957" s="337"/>
      <c r="OTB957" s="337"/>
      <c r="OTC957" s="337"/>
      <c r="OTD957" s="337"/>
      <c r="OTE957" s="337"/>
      <c r="OTF957" s="337"/>
      <c r="OTG957" s="337"/>
      <c r="OTH957" s="337"/>
      <c r="OTI957" s="337"/>
      <c r="OTJ957" s="337"/>
      <c r="OTK957" s="337"/>
      <c r="OTL957" s="337"/>
      <c r="OTM957" s="337"/>
      <c r="OTN957" s="337"/>
      <c r="OTO957" s="337"/>
      <c r="OTP957" s="337"/>
      <c r="OTQ957" s="337"/>
      <c r="OTR957" s="337"/>
      <c r="OTS957" s="337"/>
      <c r="OTT957" s="337"/>
      <c r="OTU957" s="337"/>
      <c r="OTV957" s="337"/>
      <c r="OTW957" s="337"/>
      <c r="OTX957" s="337"/>
      <c r="OTY957" s="337"/>
      <c r="OTZ957" s="337"/>
      <c r="OUA957" s="337"/>
      <c r="OUB957" s="337"/>
      <c r="OUC957" s="337"/>
      <c r="OUD957" s="337"/>
      <c r="OUE957" s="337"/>
      <c r="OUF957" s="337"/>
      <c r="OUG957" s="337"/>
      <c r="OUH957" s="337"/>
      <c r="OUI957" s="337"/>
      <c r="OUJ957" s="337"/>
      <c r="OUK957" s="337"/>
      <c r="OUL957" s="337"/>
      <c r="OUM957" s="337"/>
      <c r="OUN957" s="337"/>
      <c r="OUO957" s="337"/>
      <c r="OUP957" s="337"/>
      <c r="OUQ957" s="337"/>
      <c r="OUR957" s="337"/>
      <c r="OUS957" s="337"/>
      <c r="OUT957" s="337"/>
      <c r="OUU957" s="337"/>
      <c r="OUV957" s="337"/>
      <c r="OUW957" s="337"/>
      <c r="OUX957" s="337"/>
      <c r="OUY957" s="337"/>
      <c r="OUZ957" s="337"/>
      <c r="OVA957" s="337"/>
      <c r="OVB957" s="337"/>
      <c r="OVC957" s="337"/>
      <c r="OVD957" s="337"/>
      <c r="OVE957" s="337"/>
      <c r="OVF957" s="337"/>
      <c r="OVG957" s="337"/>
      <c r="OVH957" s="337"/>
      <c r="OVI957" s="337"/>
      <c r="OVJ957" s="337"/>
      <c r="OVK957" s="337"/>
      <c r="OVL957" s="337"/>
      <c r="OVM957" s="337"/>
      <c r="OVN957" s="337"/>
      <c r="OVO957" s="337"/>
      <c r="OVP957" s="337"/>
      <c r="OVQ957" s="337"/>
      <c r="OVR957" s="337"/>
      <c r="OVS957" s="337"/>
      <c r="OVT957" s="337"/>
      <c r="OVU957" s="337"/>
      <c r="OVV957" s="337"/>
      <c r="OVW957" s="337"/>
      <c r="OVX957" s="337"/>
      <c r="OVY957" s="337"/>
      <c r="OVZ957" s="337"/>
      <c r="OWA957" s="337"/>
      <c r="OWB957" s="337"/>
      <c r="OWC957" s="337"/>
      <c r="OWD957" s="337"/>
      <c r="OWE957" s="337"/>
      <c r="OWF957" s="337"/>
      <c r="OWG957" s="337"/>
      <c r="OWH957" s="337"/>
      <c r="OWI957" s="337"/>
      <c r="OWJ957" s="337"/>
      <c r="OWK957" s="337"/>
      <c r="OWL957" s="337"/>
      <c r="OWM957" s="337"/>
      <c r="OWN957" s="337"/>
      <c r="OWO957" s="337"/>
      <c r="OWP957" s="337"/>
      <c r="OWQ957" s="337"/>
      <c r="OWR957" s="337"/>
      <c r="OWS957" s="337"/>
      <c r="OWT957" s="337"/>
      <c r="OWU957" s="337"/>
      <c r="OWV957" s="337"/>
      <c r="OWW957" s="337"/>
      <c r="OWX957" s="337"/>
      <c r="OWY957" s="337"/>
      <c r="OWZ957" s="337"/>
      <c r="OXA957" s="337"/>
      <c r="OXB957" s="337"/>
      <c r="OXC957" s="337"/>
      <c r="OXD957" s="337"/>
      <c r="OXE957" s="337"/>
      <c r="OXF957" s="337"/>
      <c r="OXG957" s="337"/>
      <c r="OXH957" s="337"/>
      <c r="OXI957" s="337"/>
      <c r="OXJ957" s="337"/>
      <c r="OXK957" s="337"/>
      <c r="OXL957" s="337"/>
      <c r="OXM957" s="337"/>
      <c r="OXN957" s="337"/>
      <c r="OXO957" s="337"/>
      <c r="OXP957" s="337"/>
      <c r="OXQ957" s="337"/>
      <c r="OXR957" s="337"/>
      <c r="OXS957" s="337"/>
      <c r="OXT957" s="337"/>
      <c r="OXU957" s="337"/>
      <c r="OXV957" s="337"/>
      <c r="OXW957" s="337"/>
      <c r="OXX957" s="337"/>
      <c r="OXY957" s="337"/>
      <c r="OXZ957" s="337"/>
      <c r="OYA957" s="337"/>
      <c r="OYB957" s="337"/>
      <c r="OYC957" s="337"/>
      <c r="OYD957" s="337"/>
      <c r="OYE957" s="337"/>
      <c r="OYF957" s="337"/>
      <c r="OYG957" s="337"/>
      <c r="OYH957" s="337"/>
      <c r="OYI957" s="337"/>
      <c r="OYJ957" s="337"/>
      <c r="OYK957" s="337"/>
      <c r="OYL957" s="337"/>
      <c r="OYM957" s="337"/>
      <c r="OYN957" s="337"/>
      <c r="OYO957" s="337"/>
      <c r="OYP957" s="337"/>
      <c r="OYQ957" s="337"/>
      <c r="OYR957" s="337"/>
      <c r="OYS957" s="337"/>
      <c r="OYT957" s="337"/>
      <c r="OYU957" s="337"/>
      <c r="OYV957" s="337"/>
      <c r="OYW957" s="337"/>
      <c r="OYX957" s="337"/>
      <c r="OYY957" s="337"/>
      <c r="OYZ957" s="337"/>
      <c r="OZA957" s="337"/>
      <c r="OZB957" s="337"/>
      <c r="OZC957" s="337"/>
      <c r="OZD957" s="337"/>
      <c r="OZE957" s="337"/>
      <c r="OZF957" s="337"/>
      <c r="OZG957" s="337"/>
      <c r="OZH957" s="337"/>
      <c r="OZI957" s="337"/>
      <c r="OZJ957" s="337"/>
      <c r="OZK957" s="337"/>
      <c r="OZL957" s="337"/>
      <c r="OZM957" s="337"/>
      <c r="OZN957" s="337"/>
      <c r="OZO957" s="337"/>
      <c r="OZP957" s="337"/>
      <c r="OZQ957" s="337"/>
      <c r="OZR957" s="337"/>
      <c r="OZS957" s="337"/>
      <c r="OZT957" s="337"/>
      <c r="OZU957" s="337"/>
      <c r="OZV957" s="337"/>
      <c r="OZW957" s="337"/>
      <c r="OZX957" s="337"/>
      <c r="OZY957" s="337"/>
      <c r="OZZ957" s="337"/>
      <c r="PAA957" s="337"/>
      <c r="PAB957" s="337"/>
      <c r="PAC957" s="337"/>
      <c r="PAD957" s="337"/>
      <c r="PAE957" s="337"/>
      <c r="PAF957" s="337"/>
      <c r="PAG957" s="337"/>
      <c r="PAH957" s="337"/>
      <c r="PAI957" s="337"/>
      <c r="PAJ957" s="337"/>
      <c r="PAK957" s="337"/>
      <c r="PAL957" s="337"/>
      <c r="PAM957" s="337"/>
      <c r="PAN957" s="337"/>
      <c r="PAO957" s="337"/>
      <c r="PAP957" s="337"/>
      <c r="PAQ957" s="337"/>
      <c r="PAR957" s="337"/>
      <c r="PAS957" s="337"/>
      <c r="PAT957" s="337"/>
      <c r="PAU957" s="337"/>
      <c r="PAV957" s="337"/>
      <c r="PAW957" s="337"/>
      <c r="PAX957" s="337"/>
      <c r="PAY957" s="337"/>
      <c r="PAZ957" s="337"/>
      <c r="PBA957" s="337"/>
      <c r="PBB957" s="337"/>
      <c r="PBC957" s="337"/>
      <c r="PBD957" s="337"/>
      <c r="PBE957" s="337"/>
      <c r="PBF957" s="337"/>
      <c r="PBG957" s="337"/>
      <c r="PBH957" s="337"/>
      <c r="PBI957" s="337"/>
      <c r="PBJ957" s="337"/>
      <c r="PBK957" s="337"/>
      <c r="PBL957" s="337"/>
      <c r="PBM957" s="337"/>
      <c r="PBN957" s="337"/>
      <c r="PBO957" s="337"/>
      <c r="PBP957" s="337"/>
      <c r="PBQ957" s="337"/>
      <c r="PBR957" s="337"/>
      <c r="PBS957" s="337"/>
      <c r="PBT957" s="337"/>
      <c r="PBU957" s="337"/>
      <c r="PBV957" s="337"/>
      <c r="PBW957" s="337"/>
      <c r="PBX957" s="337"/>
      <c r="PBY957" s="337"/>
      <c r="PBZ957" s="337"/>
      <c r="PCA957" s="337"/>
      <c r="PCB957" s="337"/>
      <c r="PCC957" s="337"/>
      <c r="PCD957" s="337"/>
      <c r="PCE957" s="337"/>
      <c r="PCF957" s="337"/>
      <c r="PCG957" s="337"/>
      <c r="PCH957" s="337"/>
      <c r="PCI957" s="337"/>
      <c r="PCJ957" s="337"/>
      <c r="PCK957" s="337"/>
      <c r="PCL957" s="337"/>
      <c r="PCM957" s="337"/>
      <c r="PCN957" s="337"/>
      <c r="PCO957" s="337"/>
      <c r="PCP957" s="337"/>
      <c r="PCQ957" s="337"/>
      <c r="PCR957" s="337"/>
      <c r="PCS957" s="337"/>
      <c r="PCT957" s="337"/>
      <c r="PCU957" s="337"/>
      <c r="PCV957" s="337"/>
      <c r="PCW957" s="337"/>
      <c r="PCX957" s="337"/>
      <c r="PCY957" s="337"/>
      <c r="PCZ957" s="337"/>
      <c r="PDA957" s="337"/>
      <c r="PDB957" s="337"/>
      <c r="PDC957" s="337"/>
      <c r="PDD957" s="337"/>
      <c r="PDE957" s="337"/>
      <c r="PDF957" s="337"/>
      <c r="PDG957" s="337"/>
      <c r="PDH957" s="337"/>
      <c r="PDI957" s="337"/>
      <c r="PDJ957" s="337"/>
      <c r="PDK957" s="337"/>
      <c r="PDL957" s="337"/>
      <c r="PDM957" s="337"/>
      <c r="PDN957" s="337"/>
      <c r="PDO957" s="337"/>
      <c r="PDP957" s="337"/>
      <c r="PDQ957" s="337"/>
      <c r="PDR957" s="337"/>
      <c r="PDS957" s="337"/>
      <c r="PDT957" s="337"/>
      <c r="PDU957" s="337"/>
      <c r="PDV957" s="337"/>
      <c r="PDW957" s="337"/>
      <c r="PDX957" s="337"/>
      <c r="PDY957" s="337"/>
      <c r="PDZ957" s="337"/>
      <c r="PEA957" s="337"/>
      <c r="PEB957" s="337"/>
      <c r="PEC957" s="337"/>
      <c r="PED957" s="337"/>
      <c r="PEE957" s="337"/>
      <c r="PEF957" s="337"/>
      <c r="PEG957" s="337"/>
      <c r="PEH957" s="337"/>
      <c r="PEI957" s="337"/>
      <c r="PEJ957" s="337"/>
      <c r="PEK957" s="337"/>
      <c r="PEL957" s="337"/>
      <c r="PEM957" s="337"/>
      <c r="PEN957" s="337"/>
      <c r="PEO957" s="337"/>
      <c r="PEP957" s="337"/>
      <c r="PEQ957" s="337"/>
      <c r="PER957" s="337"/>
      <c r="PES957" s="337"/>
      <c r="PET957" s="337"/>
      <c r="PEU957" s="337"/>
      <c r="PEV957" s="337"/>
      <c r="PEW957" s="337"/>
      <c r="PEX957" s="337"/>
      <c r="PEY957" s="337"/>
      <c r="PEZ957" s="337"/>
      <c r="PFA957" s="337"/>
      <c r="PFB957" s="337"/>
      <c r="PFC957" s="337"/>
      <c r="PFD957" s="337"/>
      <c r="PFE957" s="337"/>
      <c r="PFF957" s="337"/>
      <c r="PFG957" s="337"/>
      <c r="PFH957" s="337"/>
      <c r="PFI957" s="337"/>
      <c r="PFJ957" s="337"/>
      <c r="PFK957" s="337"/>
      <c r="PFL957" s="337"/>
      <c r="PFM957" s="337"/>
      <c r="PFN957" s="337"/>
      <c r="PFO957" s="337"/>
      <c r="PFP957" s="337"/>
      <c r="PFQ957" s="337"/>
      <c r="PFR957" s="337"/>
      <c r="PFS957" s="337"/>
      <c r="PFT957" s="337"/>
      <c r="PFU957" s="337"/>
      <c r="PFV957" s="337"/>
      <c r="PFW957" s="337"/>
      <c r="PFX957" s="337"/>
      <c r="PFY957" s="337"/>
      <c r="PFZ957" s="337"/>
      <c r="PGA957" s="337"/>
      <c r="PGB957" s="337"/>
      <c r="PGC957" s="337"/>
      <c r="PGD957" s="337"/>
      <c r="PGE957" s="337"/>
      <c r="PGF957" s="337"/>
      <c r="PGG957" s="337"/>
      <c r="PGH957" s="337"/>
      <c r="PGI957" s="337"/>
      <c r="PGJ957" s="337"/>
      <c r="PGK957" s="337"/>
      <c r="PGL957" s="337"/>
      <c r="PGM957" s="337"/>
      <c r="PGN957" s="337"/>
      <c r="PGO957" s="337"/>
      <c r="PGP957" s="337"/>
      <c r="PGQ957" s="337"/>
      <c r="PGR957" s="337"/>
      <c r="PGS957" s="337"/>
      <c r="PGT957" s="337"/>
      <c r="PGU957" s="337"/>
      <c r="PGV957" s="337"/>
      <c r="PGW957" s="337"/>
      <c r="PGX957" s="337"/>
      <c r="PGY957" s="337"/>
      <c r="PGZ957" s="337"/>
      <c r="PHA957" s="337"/>
      <c r="PHB957" s="337"/>
      <c r="PHC957" s="337"/>
      <c r="PHD957" s="337"/>
      <c r="PHE957" s="337"/>
      <c r="PHF957" s="337"/>
      <c r="PHG957" s="337"/>
      <c r="PHH957" s="337"/>
      <c r="PHI957" s="337"/>
      <c r="PHJ957" s="337"/>
      <c r="PHK957" s="337"/>
      <c r="PHL957" s="337"/>
      <c r="PHM957" s="337"/>
      <c r="PHN957" s="337"/>
      <c r="PHO957" s="337"/>
      <c r="PHP957" s="337"/>
      <c r="PHQ957" s="337"/>
      <c r="PHR957" s="337"/>
      <c r="PHS957" s="337"/>
      <c r="PHT957" s="337"/>
      <c r="PHU957" s="337"/>
      <c r="PHV957" s="337"/>
      <c r="PHW957" s="337"/>
      <c r="PHX957" s="337"/>
      <c r="PHY957" s="337"/>
      <c r="PHZ957" s="337"/>
      <c r="PIA957" s="337"/>
      <c r="PIB957" s="337"/>
      <c r="PIC957" s="337"/>
      <c r="PID957" s="337"/>
      <c r="PIE957" s="337"/>
      <c r="PIF957" s="337"/>
      <c r="PIG957" s="337"/>
      <c r="PIH957" s="337"/>
      <c r="PII957" s="337"/>
      <c r="PIJ957" s="337"/>
      <c r="PIK957" s="337"/>
      <c r="PIL957" s="337"/>
      <c r="PIM957" s="337"/>
      <c r="PIN957" s="337"/>
      <c r="PIO957" s="337"/>
      <c r="PIP957" s="337"/>
      <c r="PIQ957" s="337"/>
      <c r="PIR957" s="337"/>
      <c r="PIS957" s="337"/>
      <c r="PIT957" s="337"/>
      <c r="PIU957" s="337"/>
      <c r="PIV957" s="337"/>
      <c r="PIW957" s="337"/>
      <c r="PIX957" s="337"/>
      <c r="PIY957" s="337"/>
      <c r="PIZ957" s="337"/>
      <c r="PJA957" s="337"/>
      <c r="PJB957" s="337"/>
      <c r="PJC957" s="337"/>
      <c r="PJD957" s="337"/>
      <c r="PJE957" s="337"/>
      <c r="PJF957" s="337"/>
      <c r="PJG957" s="337"/>
      <c r="PJH957" s="337"/>
      <c r="PJI957" s="337"/>
      <c r="PJJ957" s="337"/>
      <c r="PJK957" s="337"/>
      <c r="PJL957" s="337"/>
      <c r="PJM957" s="337"/>
      <c r="PJN957" s="337"/>
      <c r="PJO957" s="337"/>
      <c r="PJP957" s="337"/>
      <c r="PJQ957" s="337"/>
      <c r="PJR957" s="337"/>
      <c r="PJS957" s="337"/>
      <c r="PJT957" s="337"/>
      <c r="PJU957" s="337"/>
      <c r="PJV957" s="337"/>
      <c r="PJW957" s="337"/>
      <c r="PJX957" s="337"/>
      <c r="PJY957" s="337"/>
      <c r="PJZ957" s="337"/>
      <c r="PKA957" s="337"/>
      <c r="PKB957" s="337"/>
      <c r="PKC957" s="337"/>
      <c r="PKD957" s="337"/>
      <c r="PKE957" s="337"/>
      <c r="PKF957" s="337"/>
      <c r="PKG957" s="337"/>
      <c r="PKH957" s="337"/>
      <c r="PKI957" s="337"/>
      <c r="PKJ957" s="337"/>
      <c r="PKK957" s="337"/>
      <c r="PKL957" s="337"/>
      <c r="PKM957" s="337"/>
      <c r="PKN957" s="337"/>
      <c r="PKO957" s="337"/>
      <c r="PKP957" s="337"/>
      <c r="PKQ957" s="337"/>
      <c r="PKR957" s="337"/>
      <c r="PKS957" s="337"/>
      <c r="PKT957" s="337"/>
      <c r="PKU957" s="337"/>
      <c r="PKV957" s="337"/>
      <c r="PKW957" s="337"/>
      <c r="PKX957" s="337"/>
      <c r="PKY957" s="337"/>
      <c r="PKZ957" s="337"/>
      <c r="PLA957" s="337"/>
      <c r="PLB957" s="337"/>
      <c r="PLC957" s="337"/>
      <c r="PLD957" s="337"/>
      <c r="PLE957" s="337"/>
      <c r="PLF957" s="337"/>
      <c r="PLG957" s="337"/>
      <c r="PLH957" s="337"/>
      <c r="PLI957" s="337"/>
      <c r="PLJ957" s="337"/>
      <c r="PLK957" s="337"/>
      <c r="PLL957" s="337"/>
      <c r="PLM957" s="337"/>
      <c r="PLN957" s="337"/>
      <c r="PLO957" s="337"/>
      <c r="PLP957" s="337"/>
      <c r="PLQ957" s="337"/>
      <c r="PLR957" s="337"/>
      <c r="PLS957" s="337"/>
      <c r="PLT957" s="337"/>
      <c r="PLU957" s="337"/>
      <c r="PLV957" s="337"/>
      <c r="PLW957" s="337"/>
      <c r="PLX957" s="337"/>
      <c r="PLY957" s="337"/>
      <c r="PLZ957" s="337"/>
      <c r="PMA957" s="337"/>
      <c r="PMB957" s="337"/>
      <c r="PMC957" s="337"/>
      <c r="PMD957" s="337"/>
      <c r="PME957" s="337"/>
      <c r="PMF957" s="337"/>
      <c r="PMG957" s="337"/>
      <c r="PMH957" s="337"/>
      <c r="PMI957" s="337"/>
      <c r="PMJ957" s="337"/>
      <c r="PMK957" s="337"/>
      <c r="PML957" s="337"/>
      <c r="PMM957" s="337"/>
      <c r="PMN957" s="337"/>
      <c r="PMO957" s="337"/>
      <c r="PMP957" s="337"/>
      <c r="PMQ957" s="337"/>
      <c r="PMR957" s="337"/>
      <c r="PMS957" s="337"/>
      <c r="PMT957" s="337"/>
      <c r="PMU957" s="337"/>
      <c r="PMV957" s="337"/>
      <c r="PMW957" s="337"/>
      <c r="PMX957" s="337"/>
      <c r="PMY957" s="337"/>
      <c r="PMZ957" s="337"/>
      <c r="PNA957" s="337"/>
      <c r="PNB957" s="337"/>
      <c r="PNC957" s="337"/>
      <c r="PND957" s="337"/>
      <c r="PNE957" s="337"/>
      <c r="PNF957" s="337"/>
      <c r="PNG957" s="337"/>
      <c r="PNH957" s="337"/>
      <c r="PNI957" s="337"/>
      <c r="PNJ957" s="337"/>
      <c r="PNK957" s="337"/>
      <c r="PNL957" s="337"/>
      <c r="PNM957" s="337"/>
      <c r="PNN957" s="337"/>
      <c r="PNO957" s="337"/>
      <c r="PNP957" s="337"/>
      <c r="PNQ957" s="337"/>
      <c r="PNR957" s="337"/>
      <c r="PNS957" s="337"/>
      <c r="PNT957" s="337"/>
      <c r="PNU957" s="337"/>
      <c r="PNV957" s="337"/>
      <c r="PNW957" s="337"/>
      <c r="PNX957" s="337"/>
      <c r="PNY957" s="337"/>
      <c r="PNZ957" s="337"/>
      <c r="POA957" s="337"/>
      <c r="POB957" s="337"/>
      <c r="POC957" s="337"/>
      <c r="POD957" s="337"/>
      <c r="POE957" s="337"/>
      <c r="POF957" s="337"/>
      <c r="POG957" s="337"/>
      <c r="POH957" s="337"/>
      <c r="POI957" s="337"/>
      <c r="POJ957" s="337"/>
      <c r="POK957" s="337"/>
      <c r="POL957" s="337"/>
      <c r="POM957" s="337"/>
      <c r="PON957" s="337"/>
      <c r="POO957" s="337"/>
      <c r="POP957" s="337"/>
      <c r="POQ957" s="337"/>
      <c r="POR957" s="337"/>
      <c r="POS957" s="337"/>
      <c r="POT957" s="337"/>
      <c r="POU957" s="337"/>
      <c r="POV957" s="337"/>
      <c r="POW957" s="337"/>
      <c r="POX957" s="337"/>
      <c r="POY957" s="337"/>
      <c r="POZ957" s="337"/>
      <c r="PPA957" s="337"/>
      <c r="PPB957" s="337"/>
      <c r="PPC957" s="337"/>
      <c r="PPD957" s="337"/>
      <c r="PPE957" s="337"/>
      <c r="PPF957" s="337"/>
      <c r="PPG957" s="337"/>
      <c r="PPH957" s="337"/>
      <c r="PPI957" s="337"/>
      <c r="PPJ957" s="337"/>
      <c r="PPK957" s="337"/>
      <c r="PPL957" s="337"/>
      <c r="PPM957" s="337"/>
      <c r="PPN957" s="337"/>
      <c r="PPO957" s="337"/>
      <c r="PPP957" s="337"/>
      <c r="PPQ957" s="337"/>
      <c r="PPR957" s="337"/>
      <c r="PPS957" s="337"/>
      <c r="PPT957" s="337"/>
      <c r="PPU957" s="337"/>
      <c r="PPV957" s="337"/>
      <c r="PPW957" s="337"/>
      <c r="PPX957" s="337"/>
      <c r="PPY957" s="337"/>
      <c r="PPZ957" s="337"/>
      <c r="PQA957" s="337"/>
      <c r="PQB957" s="337"/>
      <c r="PQC957" s="337"/>
      <c r="PQD957" s="337"/>
      <c r="PQE957" s="337"/>
      <c r="PQF957" s="337"/>
      <c r="PQG957" s="337"/>
      <c r="PQH957" s="337"/>
      <c r="PQI957" s="337"/>
      <c r="PQJ957" s="337"/>
      <c r="PQK957" s="337"/>
      <c r="PQL957" s="337"/>
      <c r="PQM957" s="337"/>
      <c r="PQN957" s="337"/>
      <c r="PQO957" s="337"/>
      <c r="PQP957" s="337"/>
      <c r="PQQ957" s="337"/>
      <c r="PQR957" s="337"/>
      <c r="PQS957" s="337"/>
      <c r="PQT957" s="337"/>
      <c r="PQU957" s="337"/>
      <c r="PQV957" s="337"/>
      <c r="PQW957" s="337"/>
      <c r="PQX957" s="337"/>
      <c r="PQY957" s="337"/>
      <c r="PQZ957" s="337"/>
      <c r="PRA957" s="337"/>
      <c r="PRB957" s="337"/>
      <c r="PRC957" s="337"/>
      <c r="PRD957" s="337"/>
      <c r="PRE957" s="337"/>
      <c r="PRF957" s="337"/>
      <c r="PRG957" s="337"/>
      <c r="PRH957" s="337"/>
      <c r="PRI957" s="337"/>
      <c r="PRJ957" s="337"/>
      <c r="PRK957" s="337"/>
      <c r="PRL957" s="337"/>
      <c r="PRM957" s="337"/>
      <c r="PRN957" s="337"/>
      <c r="PRO957" s="337"/>
      <c r="PRP957" s="337"/>
      <c r="PRQ957" s="337"/>
      <c r="PRR957" s="337"/>
      <c r="PRS957" s="337"/>
      <c r="PRT957" s="337"/>
      <c r="PRU957" s="337"/>
      <c r="PRV957" s="337"/>
      <c r="PRW957" s="337"/>
      <c r="PRX957" s="337"/>
      <c r="PRY957" s="337"/>
      <c r="PRZ957" s="337"/>
      <c r="PSA957" s="337"/>
      <c r="PSB957" s="337"/>
      <c r="PSC957" s="337"/>
      <c r="PSD957" s="337"/>
      <c r="PSE957" s="337"/>
      <c r="PSF957" s="337"/>
      <c r="PSG957" s="337"/>
      <c r="PSH957" s="337"/>
      <c r="PSI957" s="337"/>
      <c r="PSJ957" s="337"/>
      <c r="PSK957" s="337"/>
      <c r="PSL957" s="337"/>
      <c r="PSM957" s="337"/>
      <c r="PSN957" s="337"/>
      <c r="PSO957" s="337"/>
      <c r="PSP957" s="337"/>
      <c r="PSQ957" s="337"/>
      <c r="PSR957" s="337"/>
      <c r="PSS957" s="337"/>
      <c r="PST957" s="337"/>
      <c r="PSU957" s="337"/>
      <c r="PSV957" s="337"/>
      <c r="PSW957" s="337"/>
      <c r="PSX957" s="337"/>
      <c r="PSY957" s="337"/>
      <c r="PSZ957" s="337"/>
      <c r="PTA957" s="337"/>
      <c r="PTB957" s="337"/>
      <c r="PTC957" s="337"/>
      <c r="PTD957" s="337"/>
      <c r="PTE957" s="337"/>
      <c r="PTF957" s="337"/>
      <c r="PTG957" s="337"/>
      <c r="PTH957" s="337"/>
      <c r="PTI957" s="337"/>
      <c r="PTJ957" s="337"/>
      <c r="PTK957" s="337"/>
      <c r="PTL957" s="337"/>
      <c r="PTM957" s="337"/>
      <c r="PTN957" s="337"/>
      <c r="PTO957" s="337"/>
      <c r="PTP957" s="337"/>
      <c r="PTQ957" s="337"/>
      <c r="PTR957" s="337"/>
      <c r="PTS957" s="337"/>
      <c r="PTT957" s="337"/>
      <c r="PTU957" s="337"/>
      <c r="PTV957" s="337"/>
      <c r="PTW957" s="337"/>
      <c r="PTX957" s="337"/>
      <c r="PTY957" s="337"/>
      <c r="PTZ957" s="337"/>
      <c r="PUA957" s="337"/>
      <c r="PUB957" s="337"/>
      <c r="PUC957" s="337"/>
      <c r="PUD957" s="337"/>
      <c r="PUE957" s="337"/>
      <c r="PUF957" s="337"/>
      <c r="PUG957" s="337"/>
      <c r="PUH957" s="337"/>
      <c r="PUI957" s="337"/>
      <c r="PUJ957" s="337"/>
      <c r="PUK957" s="337"/>
      <c r="PUL957" s="337"/>
      <c r="PUM957" s="337"/>
      <c r="PUN957" s="337"/>
      <c r="PUO957" s="337"/>
      <c r="PUP957" s="337"/>
      <c r="PUQ957" s="337"/>
      <c r="PUR957" s="337"/>
      <c r="PUS957" s="337"/>
      <c r="PUT957" s="337"/>
      <c r="PUU957" s="337"/>
      <c r="PUV957" s="337"/>
      <c r="PUW957" s="337"/>
      <c r="PUX957" s="337"/>
      <c r="PUY957" s="337"/>
      <c r="PUZ957" s="337"/>
      <c r="PVA957" s="337"/>
      <c r="PVB957" s="337"/>
      <c r="PVC957" s="337"/>
      <c r="PVD957" s="337"/>
      <c r="PVE957" s="337"/>
      <c r="PVF957" s="337"/>
      <c r="PVG957" s="337"/>
      <c r="PVH957" s="337"/>
      <c r="PVI957" s="337"/>
      <c r="PVJ957" s="337"/>
      <c r="PVK957" s="337"/>
      <c r="PVL957" s="337"/>
      <c r="PVM957" s="337"/>
      <c r="PVN957" s="337"/>
      <c r="PVO957" s="337"/>
      <c r="PVP957" s="337"/>
      <c r="PVQ957" s="337"/>
      <c r="PVR957" s="337"/>
      <c r="PVS957" s="337"/>
      <c r="PVT957" s="337"/>
      <c r="PVU957" s="337"/>
      <c r="PVV957" s="337"/>
      <c r="PVW957" s="337"/>
      <c r="PVX957" s="337"/>
      <c r="PVY957" s="337"/>
      <c r="PVZ957" s="337"/>
      <c r="PWA957" s="337"/>
      <c r="PWB957" s="337"/>
      <c r="PWC957" s="337"/>
      <c r="PWD957" s="337"/>
      <c r="PWE957" s="337"/>
      <c r="PWF957" s="337"/>
      <c r="PWG957" s="337"/>
      <c r="PWH957" s="337"/>
      <c r="PWI957" s="337"/>
      <c r="PWJ957" s="337"/>
      <c r="PWK957" s="337"/>
      <c r="PWL957" s="337"/>
      <c r="PWM957" s="337"/>
      <c r="PWN957" s="337"/>
      <c r="PWO957" s="337"/>
      <c r="PWP957" s="337"/>
      <c r="PWQ957" s="337"/>
      <c r="PWR957" s="337"/>
      <c r="PWS957" s="337"/>
      <c r="PWT957" s="337"/>
      <c r="PWU957" s="337"/>
      <c r="PWV957" s="337"/>
      <c r="PWW957" s="337"/>
      <c r="PWX957" s="337"/>
      <c r="PWY957" s="337"/>
      <c r="PWZ957" s="337"/>
      <c r="PXA957" s="337"/>
      <c r="PXB957" s="337"/>
      <c r="PXC957" s="337"/>
      <c r="PXD957" s="337"/>
      <c r="PXE957" s="337"/>
      <c r="PXF957" s="337"/>
      <c r="PXG957" s="337"/>
      <c r="PXH957" s="337"/>
      <c r="PXI957" s="337"/>
      <c r="PXJ957" s="337"/>
      <c r="PXK957" s="337"/>
      <c r="PXL957" s="337"/>
      <c r="PXM957" s="337"/>
      <c r="PXN957" s="337"/>
      <c r="PXO957" s="337"/>
      <c r="PXP957" s="337"/>
      <c r="PXQ957" s="337"/>
      <c r="PXR957" s="337"/>
      <c r="PXS957" s="337"/>
      <c r="PXT957" s="337"/>
      <c r="PXU957" s="337"/>
      <c r="PXV957" s="337"/>
      <c r="PXW957" s="337"/>
      <c r="PXX957" s="337"/>
      <c r="PXY957" s="337"/>
      <c r="PXZ957" s="337"/>
      <c r="PYA957" s="337"/>
      <c r="PYB957" s="337"/>
      <c r="PYC957" s="337"/>
      <c r="PYD957" s="337"/>
      <c r="PYE957" s="337"/>
      <c r="PYF957" s="337"/>
      <c r="PYG957" s="337"/>
      <c r="PYH957" s="337"/>
      <c r="PYI957" s="337"/>
      <c r="PYJ957" s="337"/>
      <c r="PYK957" s="337"/>
      <c r="PYL957" s="337"/>
      <c r="PYM957" s="337"/>
      <c r="PYN957" s="337"/>
      <c r="PYO957" s="337"/>
      <c r="PYP957" s="337"/>
      <c r="PYQ957" s="337"/>
      <c r="PYR957" s="337"/>
      <c r="PYS957" s="337"/>
      <c r="PYT957" s="337"/>
      <c r="PYU957" s="337"/>
      <c r="PYV957" s="337"/>
      <c r="PYW957" s="337"/>
      <c r="PYX957" s="337"/>
      <c r="PYY957" s="337"/>
      <c r="PYZ957" s="337"/>
      <c r="PZA957" s="337"/>
      <c r="PZB957" s="337"/>
      <c r="PZC957" s="337"/>
      <c r="PZD957" s="337"/>
      <c r="PZE957" s="337"/>
      <c r="PZF957" s="337"/>
      <c r="PZG957" s="337"/>
      <c r="PZH957" s="337"/>
      <c r="PZI957" s="337"/>
      <c r="PZJ957" s="337"/>
      <c r="PZK957" s="337"/>
      <c r="PZL957" s="337"/>
      <c r="PZM957" s="337"/>
      <c r="PZN957" s="337"/>
      <c r="PZO957" s="337"/>
      <c r="PZP957" s="337"/>
      <c r="PZQ957" s="337"/>
      <c r="PZR957" s="337"/>
      <c r="PZS957" s="337"/>
      <c r="PZT957" s="337"/>
      <c r="PZU957" s="337"/>
      <c r="PZV957" s="337"/>
      <c r="PZW957" s="337"/>
      <c r="PZX957" s="337"/>
      <c r="PZY957" s="337"/>
      <c r="PZZ957" s="337"/>
      <c r="QAA957" s="337"/>
      <c r="QAB957" s="337"/>
      <c r="QAC957" s="337"/>
      <c r="QAD957" s="337"/>
      <c r="QAE957" s="337"/>
      <c r="QAF957" s="337"/>
      <c r="QAG957" s="337"/>
      <c r="QAH957" s="337"/>
      <c r="QAI957" s="337"/>
      <c r="QAJ957" s="337"/>
      <c r="QAK957" s="337"/>
      <c r="QAL957" s="337"/>
      <c r="QAM957" s="337"/>
      <c r="QAN957" s="337"/>
      <c r="QAO957" s="337"/>
      <c r="QAP957" s="337"/>
      <c r="QAQ957" s="337"/>
      <c r="QAR957" s="337"/>
      <c r="QAS957" s="337"/>
      <c r="QAT957" s="337"/>
      <c r="QAU957" s="337"/>
      <c r="QAV957" s="337"/>
      <c r="QAW957" s="337"/>
      <c r="QAX957" s="337"/>
      <c r="QAY957" s="337"/>
      <c r="QAZ957" s="337"/>
      <c r="QBA957" s="337"/>
      <c r="QBB957" s="337"/>
      <c r="QBC957" s="337"/>
      <c r="QBD957" s="337"/>
      <c r="QBE957" s="337"/>
      <c r="QBF957" s="337"/>
      <c r="QBG957" s="337"/>
      <c r="QBH957" s="337"/>
      <c r="QBI957" s="337"/>
      <c r="QBJ957" s="337"/>
      <c r="QBK957" s="337"/>
      <c r="QBL957" s="337"/>
      <c r="QBM957" s="337"/>
      <c r="QBN957" s="337"/>
      <c r="QBO957" s="337"/>
      <c r="QBP957" s="337"/>
      <c r="QBQ957" s="337"/>
      <c r="QBR957" s="337"/>
      <c r="QBS957" s="337"/>
      <c r="QBT957" s="337"/>
      <c r="QBU957" s="337"/>
      <c r="QBV957" s="337"/>
      <c r="QBW957" s="337"/>
      <c r="QBX957" s="337"/>
      <c r="QBY957" s="337"/>
      <c r="QBZ957" s="337"/>
      <c r="QCA957" s="337"/>
      <c r="QCB957" s="337"/>
      <c r="QCC957" s="337"/>
      <c r="QCD957" s="337"/>
      <c r="QCE957" s="337"/>
      <c r="QCF957" s="337"/>
      <c r="QCG957" s="337"/>
      <c r="QCH957" s="337"/>
      <c r="QCI957" s="337"/>
      <c r="QCJ957" s="337"/>
      <c r="QCK957" s="337"/>
      <c r="QCL957" s="337"/>
      <c r="QCM957" s="337"/>
      <c r="QCN957" s="337"/>
      <c r="QCO957" s="337"/>
      <c r="QCP957" s="337"/>
      <c r="QCQ957" s="337"/>
      <c r="QCR957" s="337"/>
      <c r="QCS957" s="337"/>
      <c r="QCT957" s="337"/>
      <c r="QCU957" s="337"/>
      <c r="QCV957" s="337"/>
      <c r="QCW957" s="337"/>
      <c r="QCX957" s="337"/>
      <c r="QCY957" s="337"/>
      <c r="QCZ957" s="337"/>
      <c r="QDA957" s="337"/>
      <c r="QDB957" s="337"/>
      <c r="QDC957" s="337"/>
      <c r="QDD957" s="337"/>
      <c r="QDE957" s="337"/>
      <c r="QDF957" s="337"/>
      <c r="QDG957" s="337"/>
      <c r="QDH957" s="337"/>
      <c r="QDI957" s="337"/>
      <c r="QDJ957" s="337"/>
      <c r="QDK957" s="337"/>
      <c r="QDL957" s="337"/>
      <c r="QDM957" s="337"/>
      <c r="QDN957" s="337"/>
      <c r="QDO957" s="337"/>
      <c r="QDP957" s="337"/>
      <c r="QDQ957" s="337"/>
      <c r="QDR957" s="337"/>
      <c r="QDS957" s="337"/>
      <c r="QDT957" s="337"/>
      <c r="QDU957" s="337"/>
      <c r="QDV957" s="337"/>
      <c r="QDW957" s="337"/>
      <c r="QDX957" s="337"/>
      <c r="QDY957" s="337"/>
      <c r="QDZ957" s="337"/>
      <c r="QEA957" s="337"/>
      <c r="QEB957" s="337"/>
      <c r="QEC957" s="337"/>
      <c r="QED957" s="337"/>
      <c r="QEE957" s="337"/>
      <c r="QEF957" s="337"/>
      <c r="QEG957" s="337"/>
      <c r="QEH957" s="337"/>
      <c r="QEI957" s="337"/>
      <c r="QEJ957" s="337"/>
      <c r="QEK957" s="337"/>
      <c r="QEL957" s="337"/>
      <c r="QEM957" s="337"/>
      <c r="QEN957" s="337"/>
      <c r="QEO957" s="337"/>
      <c r="QEP957" s="337"/>
      <c r="QEQ957" s="337"/>
      <c r="QER957" s="337"/>
      <c r="QES957" s="337"/>
      <c r="QET957" s="337"/>
      <c r="QEU957" s="337"/>
      <c r="QEV957" s="337"/>
      <c r="QEW957" s="337"/>
      <c r="QEX957" s="337"/>
      <c r="QEY957" s="337"/>
      <c r="QEZ957" s="337"/>
      <c r="QFA957" s="337"/>
      <c r="QFB957" s="337"/>
      <c r="QFC957" s="337"/>
      <c r="QFD957" s="337"/>
      <c r="QFE957" s="337"/>
      <c r="QFF957" s="337"/>
      <c r="QFG957" s="337"/>
      <c r="QFH957" s="337"/>
      <c r="QFI957" s="337"/>
      <c r="QFJ957" s="337"/>
      <c r="QFK957" s="337"/>
      <c r="QFL957" s="337"/>
      <c r="QFM957" s="337"/>
      <c r="QFN957" s="337"/>
      <c r="QFO957" s="337"/>
      <c r="QFP957" s="337"/>
      <c r="QFQ957" s="337"/>
      <c r="QFR957" s="337"/>
      <c r="QFS957" s="337"/>
      <c r="QFT957" s="337"/>
      <c r="QFU957" s="337"/>
      <c r="QFV957" s="337"/>
      <c r="QFW957" s="337"/>
      <c r="QFX957" s="337"/>
      <c r="QFY957" s="337"/>
      <c r="QFZ957" s="337"/>
      <c r="QGA957" s="337"/>
      <c r="QGB957" s="337"/>
      <c r="QGC957" s="337"/>
      <c r="QGD957" s="337"/>
      <c r="QGE957" s="337"/>
      <c r="QGF957" s="337"/>
      <c r="QGG957" s="337"/>
      <c r="QGH957" s="337"/>
      <c r="QGI957" s="337"/>
      <c r="QGJ957" s="337"/>
      <c r="QGK957" s="337"/>
      <c r="QGL957" s="337"/>
      <c r="QGM957" s="337"/>
      <c r="QGN957" s="337"/>
      <c r="QGO957" s="337"/>
      <c r="QGP957" s="337"/>
      <c r="QGQ957" s="337"/>
      <c r="QGR957" s="337"/>
      <c r="QGS957" s="337"/>
      <c r="QGT957" s="337"/>
      <c r="QGU957" s="337"/>
      <c r="QGV957" s="337"/>
      <c r="QGW957" s="337"/>
      <c r="QGX957" s="337"/>
      <c r="QGY957" s="337"/>
      <c r="QGZ957" s="337"/>
      <c r="QHA957" s="337"/>
      <c r="QHB957" s="337"/>
      <c r="QHC957" s="337"/>
      <c r="QHD957" s="337"/>
      <c r="QHE957" s="337"/>
      <c r="QHF957" s="337"/>
      <c r="QHG957" s="337"/>
      <c r="QHH957" s="337"/>
      <c r="QHI957" s="337"/>
      <c r="QHJ957" s="337"/>
      <c r="QHK957" s="337"/>
      <c r="QHL957" s="337"/>
      <c r="QHM957" s="337"/>
      <c r="QHN957" s="337"/>
      <c r="QHO957" s="337"/>
      <c r="QHP957" s="337"/>
      <c r="QHQ957" s="337"/>
      <c r="QHR957" s="337"/>
      <c r="QHS957" s="337"/>
      <c r="QHT957" s="337"/>
      <c r="QHU957" s="337"/>
      <c r="QHV957" s="337"/>
      <c r="QHW957" s="337"/>
      <c r="QHX957" s="337"/>
      <c r="QHY957" s="337"/>
      <c r="QHZ957" s="337"/>
      <c r="QIA957" s="337"/>
      <c r="QIB957" s="337"/>
      <c r="QIC957" s="337"/>
      <c r="QID957" s="337"/>
      <c r="QIE957" s="337"/>
      <c r="QIF957" s="337"/>
      <c r="QIG957" s="337"/>
      <c r="QIH957" s="337"/>
      <c r="QII957" s="337"/>
      <c r="QIJ957" s="337"/>
      <c r="QIK957" s="337"/>
      <c r="QIL957" s="337"/>
      <c r="QIM957" s="337"/>
      <c r="QIN957" s="337"/>
      <c r="QIO957" s="337"/>
      <c r="QIP957" s="337"/>
      <c r="QIQ957" s="337"/>
      <c r="QIR957" s="337"/>
      <c r="QIS957" s="337"/>
      <c r="QIT957" s="337"/>
      <c r="QIU957" s="337"/>
      <c r="QIV957" s="337"/>
      <c r="QIW957" s="337"/>
      <c r="QIX957" s="337"/>
      <c r="QIY957" s="337"/>
      <c r="QIZ957" s="337"/>
      <c r="QJA957" s="337"/>
      <c r="QJB957" s="337"/>
      <c r="QJC957" s="337"/>
      <c r="QJD957" s="337"/>
      <c r="QJE957" s="337"/>
      <c r="QJF957" s="337"/>
      <c r="QJG957" s="337"/>
      <c r="QJH957" s="337"/>
      <c r="QJI957" s="337"/>
      <c r="QJJ957" s="337"/>
      <c r="QJK957" s="337"/>
      <c r="QJL957" s="337"/>
      <c r="QJM957" s="337"/>
      <c r="QJN957" s="337"/>
      <c r="QJO957" s="337"/>
      <c r="QJP957" s="337"/>
      <c r="QJQ957" s="337"/>
      <c r="QJR957" s="337"/>
      <c r="QJS957" s="337"/>
      <c r="QJT957" s="337"/>
      <c r="QJU957" s="337"/>
      <c r="QJV957" s="337"/>
      <c r="QJW957" s="337"/>
      <c r="QJX957" s="337"/>
      <c r="QJY957" s="337"/>
      <c r="QJZ957" s="337"/>
      <c r="QKA957" s="337"/>
      <c r="QKB957" s="337"/>
      <c r="QKC957" s="337"/>
      <c r="QKD957" s="337"/>
      <c r="QKE957" s="337"/>
      <c r="QKF957" s="337"/>
      <c r="QKG957" s="337"/>
      <c r="QKH957" s="337"/>
      <c r="QKI957" s="337"/>
      <c r="QKJ957" s="337"/>
      <c r="QKK957" s="337"/>
      <c r="QKL957" s="337"/>
      <c r="QKM957" s="337"/>
      <c r="QKN957" s="337"/>
      <c r="QKO957" s="337"/>
      <c r="QKP957" s="337"/>
      <c r="QKQ957" s="337"/>
      <c r="QKR957" s="337"/>
      <c r="QKS957" s="337"/>
      <c r="QKT957" s="337"/>
      <c r="QKU957" s="337"/>
      <c r="QKV957" s="337"/>
      <c r="QKW957" s="337"/>
      <c r="QKX957" s="337"/>
      <c r="QKY957" s="337"/>
      <c r="QKZ957" s="337"/>
      <c r="QLA957" s="337"/>
      <c r="QLB957" s="337"/>
      <c r="QLC957" s="337"/>
      <c r="QLD957" s="337"/>
      <c r="QLE957" s="337"/>
      <c r="QLF957" s="337"/>
      <c r="QLG957" s="337"/>
      <c r="QLH957" s="337"/>
      <c r="QLI957" s="337"/>
      <c r="QLJ957" s="337"/>
      <c r="QLK957" s="337"/>
      <c r="QLL957" s="337"/>
      <c r="QLM957" s="337"/>
      <c r="QLN957" s="337"/>
      <c r="QLO957" s="337"/>
      <c r="QLP957" s="337"/>
      <c r="QLQ957" s="337"/>
      <c r="QLR957" s="337"/>
      <c r="QLS957" s="337"/>
      <c r="QLT957" s="337"/>
      <c r="QLU957" s="337"/>
      <c r="QLV957" s="337"/>
      <c r="QLW957" s="337"/>
      <c r="QLX957" s="337"/>
      <c r="QLY957" s="337"/>
      <c r="QLZ957" s="337"/>
      <c r="QMA957" s="337"/>
      <c r="QMB957" s="337"/>
      <c r="QMC957" s="337"/>
      <c r="QMD957" s="337"/>
      <c r="QME957" s="337"/>
      <c r="QMF957" s="337"/>
      <c r="QMG957" s="337"/>
      <c r="QMH957" s="337"/>
      <c r="QMI957" s="337"/>
      <c r="QMJ957" s="337"/>
      <c r="QMK957" s="337"/>
      <c r="QML957" s="337"/>
      <c r="QMM957" s="337"/>
      <c r="QMN957" s="337"/>
      <c r="QMO957" s="337"/>
      <c r="QMP957" s="337"/>
      <c r="QMQ957" s="337"/>
      <c r="QMR957" s="337"/>
      <c r="QMS957" s="337"/>
      <c r="QMT957" s="337"/>
      <c r="QMU957" s="337"/>
      <c r="QMV957" s="337"/>
      <c r="QMW957" s="337"/>
      <c r="QMX957" s="337"/>
      <c r="QMY957" s="337"/>
      <c r="QMZ957" s="337"/>
      <c r="QNA957" s="337"/>
      <c r="QNB957" s="337"/>
      <c r="QNC957" s="337"/>
      <c r="QND957" s="337"/>
      <c r="QNE957" s="337"/>
      <c r="QNF957" s="337"/>
      <c r="QNG957" s="337"/>
      <c r="QNH957" s="337"/>
      <c r="QNI957" s="337"/>
      <c r="QNJ957" s="337"/>
      <c r="QNK957" s="337"/>
      <c r="QNL957" s="337"/>
      <c r="QNM957" s="337"/>
      <c r="QNN957" s="337"/>
      <c r="QNO957" s="337"/>
      <c r="QNP957" s="337"/>
      <c r="QNQ957" s="337"/>
      <c r="QNR957" s="337"/>
      <c r="QNS957" s="337"/>
      <c r="QNT957" s="337"/>
      <c r="QNU957" s="337"/>
      <c r="QNV957" s="337"/>
      <c r="QNW957" s="337"/>
      <c r="QNX957" s="337"/>
      <c r="QNY957" s="337"/>
      <c r="QNZ957" s="337"/>
      <c r="QOA957" s="337"/>
      <c r="QOB957" s="337"/>
      <c r="QOC957" s="337"/>
      <c r="QOD957" s="337"/>
      <c r="QOE957" s="337"/>
      <c r="QOF957" s="337"/>
      <c r="QOG957" s="337"/>
      <c r="QOH957" s="337"/>
      <c r="QOI957" s="337"/>
      <c r="QOJ957" s="337"/>
      <c r="QOK957" s="337"/>
      <c r="QOL957" s="337"/>
      <c r="QOM957" s="337"/>
      <c r="QON957" s="337"/>
      <c r="QOO957" s="337"/>
      <c r="QOP957" s="337"/>
      <c r="QOQ957" s="337"/>
      <c r="QOR957" s="337"/>
      <c r="QOS957" s="337"/>
      <c r="QOT957" s="337"/>
      <c r="QOU957" s="337"/>
      <c r="QOV957" s="337"/>
      <c r="QOW957" s="337"/>
      <c r="QOX957" s="337"/>
      <c r="QOY957" s="337"/>
      <c r="QOZ957" s="337"/>
      <c r="QPA957" s="337"/>
      <c r="QPB957" s="337"/>
      <c r="QPC957" s="337"/>
      <c r="QPD957" s="337"/>
      <c r="QPE957" s="337"/>
      <c r="QPF957" s="337"/>
      <c r="QPG957" s="337"/>
      <c r="QPH957" s="337"/>
      <c r="QPI957" s="337"/>
      <c r="QPJ957" s="337"/>
      <c r="QPK957" s="337"/>
      <c r="QPL957" s="337"/>
      <c r="QPM957" s="337"/>
      <c r="QPN957" s="337"/>
      <c r="QPO957" s="337"/>
      <c r="QPP957" s="337"/>
      <c r="QPQ957" s="337"/>
      <c r="QPR957" s="337"/>
      <c r="QPS957" s="337"/>
      <c r="QPT957" s="337"/>
      <c r="QPU957" s="337"/>
      <c r="QPV957" s="337"/>
      <c r="QPW957" s="337"/>
      <c r="QPX957" s="337"/>
      <c r="QPY957" s="337"/>
      <c r="QPZ957" s="337"/>
      <c r="QQA957" s="337"/>
      <c r="QQB957" s="337"/>
      <c r="QQC957" s="337"/>
      <c r="QQD957" s="337"/>
      <c r="QQE957" s="337"/>
      <c r="QQF957" s="337"/>
      <c r="QQG957" s="337"/>
      <c r="QQH957" s="337"/>
      <c r="QQI957" s="337"/>
      <c r="QQJ957" s="337"/>
      <c r="QQK957" s="337"/>
      <c r="QQL957" s="337"/>
      <c r="QQM957" s="337"/>
      <c r="QQN957" s="337"/>
      <c r="QQO957" s="337"/>
      <c r="QQP957" s="337"/>
      <c r="QQQ957" s="337"/>
      <c r="QQR957" s="337"/>
      <c r="QQS957" s="337"/>
      <c r="QQT957" s="337"/>
      <c r="QQU957" s="337"/>
      <c r="QQV957" s="337"/>
      <c r="QQW957" s="337"/>
      <c r="QQX957" s="337"/>
      <c r="QQY957" s="337"/>
      <c r="QQZ957" s="337"/>
      <c r="QRA957" s="337"/>
      <c r="QRB957" s="337"/>
      <c r="QRC957" s="337"/>
      <c r="QRD957" s="337"/>
      <c r="QRE957" s="337"/>
      <c r="QRF957" s="337"/>
      <c r="QRG957" s="337"/>
      <c r="QRH957" s="337"/>
      <c r="QRI957" s="337"/>
      <c r="QRJ957" s="337"/>
      <c r="QRK957" s="337"/>
      <c r="QRL957" s="337"/>
      <c r="QRM957" s="337"/>
      <c r="QRN957" s="337"/>
      <c r="QRO957" s="337"/>
      <c r="QRP957" s="337"/>
      <c r="QRQ957" s="337"/>
      <c r="QRR957" s="337"/>
      <c r="QRS957" s="337"/>
      <c r="QRT957" s="337"/>
      <c r="QRU957" s="337"/>
      <c r="QRV957" s="337"/>
      <c r="QRW957" s="337"/>
      <c r="QRX957" s="337"/>
      <c r="QRY957" s="337"/>
      <c r="QRZ957" s="337"/>
      <c r="QSA957" s="337"/>
      <c r="QSB957" s="337"/>
      <c r="QSC957" s="337"/>
      <c r="QSD957" s="337"/>
      <c r="QSE957" s="337"/>
      <c r="QSF957" s="337"/>
      <c r="QSG957" s="337"/>
      <c r="QSH957" s="337"/>
      <c r="QSI957" s="337"/>
      <c r="QSJ957" s="337"/>
      <c r="QSK957" s="337"/>
      <c r="QSL957" s="337"/>
      <c r="QSM957" s="337"/>
      <c r="QSN957" s="337"/>
      <c r="QSO957" s="337"/>
      <c r="QSP957" s="337"/>
      <c r="QSQ957" s="337"/>
      <c r="QSR957" s="337"/>
      <c r="QSS957" s="337"/>
      <c r="QST957" s="337"/>
      <c r="QSU957" s="337"/>
      <c r="QSV957" s="337"/>
      <c r="QSW957" s="337"/>
      <c r="QSX957" s="337"/>
      <c r="QSY957" s="337"/>
      <c r="QSZ957" s="337"/>
      <c r="QTA957" s="337"/>
      <c r="QTB957" s="337"/>
      <c r="QTC957" s="337"/>
      <c r="QTD957" s="337"/>
      <c r="QTE957" s="337"/>
      <c r="QTF957" s="337"/>
      <c r="QTG957" s="337"/>
      <c r="QTH957" s="337"/>
      <c r="QTI957" s="337"/>
      <c r="QTJ957" s="337"/>
      <c r="QTK957" s="337"/>
      <c r="QTL957" s="337"/>
      <c r="QTM957" s="337"/>
      <c r="QTN957" s="337"/>
      <c r="QTO957" s="337"/>
      <c r="QTP957" s="337"/>
      <c r="QTQ957" s="337"/>
      <c r="QTR957" s="337"/>
      <c r="QTS957" s="337"/>
      <c r="QTT957" s="337"/>
      <c r="QTU957" s="337"/>
      <c r="QTV957" s="337"/>
      <c r="QTW957" s="337"/>
      <c r="QTX957" s="337"/>
      <c r="QTY957" s="337"/>
      <c r="QTZ957" s="337"/>
      <c r="QUA957" s="337"/>
      <c r="QUB957" s="337"/>
      <c r="QUC957" s="337"/>
      <c r="QUD957" s="337"/>
      <c r="QUE957" s="337"/>
      <c r="QUF957" s="337"/>
      <c r="QUG957" s="337"/>
      <c r="QUH957" s="337"/>
      <c r="QUI957" s="337"/>
      <c r="QUJ957" s="337"/>
      <c r="QUK957" s="337"/>
      <c r="QUL957" s="337"/>
      <c r="QUM957" s="337"/>
      <c r="QUN957" s="337"/>
      <c r="QUO957" s="337"/>
      <c r="QUP957" s="337"/>
      <c r="QUQ957" s="337"/>
      <c r="QUR957" s="337"/>
      <c r="QUS957" s="337"/>
      <c r="QUT957" s="337"/>
      <c r="QUU957" s="337"/>
      <c r="QUV957" s="337"/>
      <c r="QUW957" s="337"/>
      <c r="QUX957" s="337"/>
      <c r="QUY957" s="337"/>
      <c r="QUZ957" s="337"/>
      <c r="QVA957" s="337"/>
      <c r="QVB957" s="337"/>
      <c r="QVC957" s="337"/>
      <c r="QVD957" s="337"/>
      <c r="QVE957" s="337"/>
      <c r="QVF957" s="337"/>
      <c r="QVG957" s="337"/>
      <c r="QVH957" s="337"/>
      <c r="QVI957" s="337"/>
      <c r="QVJ957" s="337"/>
      <c r="QVK957" s="337"/>
      <c r="QVL957" s="337"/>
      <c r="QVM957" s="337"/>
      <c r="QVN957" s="337"/>
      <c r="QVO957" s="337"/>
      <c r="QVP957" s="337"/>
      <c r="QVQ957" s="337"/>
      <c r="QVR957" s="337"/>
      <c r="QVS957" s="337"/>
      <c r="QVT957" s="337"/>
      <c r="QVU957" s="337"/>
      <c r="QVV957" s="337"/>
      <c r="QVW957" s="337"/>
      <c r="QVX957" s="337"/>
      <c r="QVY957" s="337"/>
      <c r="QVZ957" s="337"/>
      <c r="QWA957" s="337"/>
      <c r="QWB957" s="337"/>
      <c r="QWC957" s="337"/>
      <c r="QWD957" s="337"/>
      <c r="QWE957" s="337"/>
      <c r="QWF957" s="337"/>
      <c r="QWG957" s="337"/>
      <c r="QWH957" s="337"/>
      <c r="QWI957" s="337"/>
      <c r="QWJ957" s="337"/>
      <c r="QWK957" s="337"/>
      <c r="QWL957" s="337"/>
      <c r="QWM957" s="337"/>
      <c r="QWN957" s="337"/>
      <c r="QWO957" s="337"/>
      <c r="QWP957" s="337"/>
      <c r="QWQ957" s="337"/>
      <c r="QWR957" s="337"/>
      <c r="QWS957" s="337"/>
      <c r="QWT957" s="337"/>
      <c r="QWU957" s="337"/>
      <c r="QWV957" s="337"/>
      <c r="QWW957" s="337"/>
      <c r="QWX957" s="337"/>
      <c r="QWY957" s="337"/>
      <c r="QWZ957" s="337"/>
      <c r="QXA957" s="337"/>
      <c r="QXB957" s="337"/>
      <c r="QXC957" s="337"/>
      <c r="QXD957" s="337"/>
      <c r="QXE957" s="337"/>
      <c r="QXF957" s="337"/>
      <c r="QXG957" s="337"/>
      <c r="QXH957" s="337"/>
      <c r="QXI957" s="337"/>
      <c r="QXJ957" s="337"/>
      <c r="QXK957" s="337"/>
      <c r="QXL957" s="337"/>
      <c r="QXM957" s="337"/>
      <c r="QXN957" s="337"/>
      <c r="QXO957" s="337"/>
      <c r="QXP957" s="337"/>
      <c r="QXQ957" s="337"/>
      <c r="QXR957" s="337"/>
      <c r="QXS957" s="337"/>
      <c r="QXT957" s="337"/>
      <c r="QXU957" s="337"/>
      <c r="QXV957" s="337"/>
      <c r="QXW957" s="337"/>
      <c r="QXX957" s="337"/>
      <c r="QXY957" s="337"/>
      <c r="QXZ957" s="337"/>
      <c r="QYA957" s="337"/>
      <c r="QYB957" s="337"/>
      <c r="QYC957" s="337"/>
      <c r="QYD957" s="337"/>
      <c r="QYE957" s="337"/>
      <c r="QYF957" s="337"/>
      <c r="QYG957" s="337"/>
      <c r="QYH957" s="337"/>
      <c r="QYI957" s="337"/>
      <c r="QYJ957" s="337"/>
      <c r="QYK957" s="337"/>
      <c r="QYL957" s="337"/>
      <c r="QYM957" s="337"/>
      <c r="QYN957" s="337"/>
      <c r="QYO957" s="337"/>
      <c r="QYP957" s="337"/>
      <c r="QYQ957" s="337"/>
      <c r="QYR957" s="337"/>
      <c r="QYS957" s="337"/>
      <c r="QYT957" s="337"/>
      <c r="QYU957" s="337"/>
      <c r="QYV957" s="337"/>
      <c r="QYW957" s="337"/>
      <c r="QYX957" s="337"/>
      <c r="QYY957" s="337"/>
      <c r="QYZ957" s="337"/>
      <c r="QZA957" s="337"/>
      <c r="QZB957" s="337"/>
      <c r="QZC957" s="337"/>
      <c r="QZD957" s="337"/>
      <c r="QZE957" s="337"/>
      <c r="QZF957" s="337"/>
      <c r="QZG957" s="337"/>
      <c r="QZH957" s="337"/>
      <c r="QZI957" s="337"/>
      <c r="QZJ957" s="337"/>
      <c r="QZK957" s="337"/>
      <c r="QZL957" s="337"/>
      <c r="QZM957" s="337"/>
      <c r="QZN957" s="337"/>
      <c r="QZO957" s="337"/>
      <c r="QZP957" s="337"/>
      <c r="QZQ957" s="337"/>
      <c r="QZR957" s="337"/>
      <c r="QZS957" s="337"/>
      <c r="QZT957" s="337"/>
      <c r="QZU957" s="337"/>
      <c r="QZV957" s="337"/>
      <c r="QZW957" s="337"/>
      <c r="QZX957" s="337"/>
      <c r="QZY957" s="337"/>
      <c r="QZZ957" s="337"/>
      <c r="RAA957" s="337"/>
      <c r="RAB957" s="337"/>
      <c r="RAC957" s="337"/>
      <c r="RAD957" s="337"/>
      <c r="RAE957" s="337"/>
      <c r="RAF957" s="337"/>
      <c r="RAG957" s="337"/>
      <c r="RAH957" s="337"/>
      <c r="RAI957" s="337"/>
      <c r="RAJ957" s="337"/>
      <c r="RAK957" s="337"/>
      <c r="RAL957" s="337"/>
      <c r="RAM957" s="337"/>
      <c r="RAN957" s="337"/>
      <c r="RAO957" s="337"/>
      <c r="RAP957" s="337"/>
      <c r="RAQ957" s="337"/>
      <c r="RAR957" s="337"/>
      <c r="RAS957" s="337"/>
      <c r="RAT957" s="337"/>
      <c r="RAU957" s="337"/>
      <c r="RAV957" s="337"/>
      <c r="RAW957" s="337"/>
      <c r="RAX957" s="337"/>
      <c r="RAY957" s="337"/>
      <c r="RAZ957" s="337"/>
      <c r="RBA957" s="337"/>
      <c r="RBB957" s="337"/>
      <c r="RBC957" s="337"/>
      <c r="RBD957" s="337"/>
      <c r="RBE957" s="337"/>
      <c r="RBF957" s="337"/>
      <c r="RBG957" s="337"/>
      <c r="RBH957" s="337"/>
      <c r="RBI957" s="337"/>
      <c r="RBJ957" s="337"/>
      <c r="RBK957" s="337"/>
      <c r="RBL957" s="337"/>
      <c r="RBM957" s="337"/>
      <c r="RBN957" s="337"/>
      <c r="RBO957" s="337"/>
      <c r="RBP957" s="337"/>
      <c r="RBQ957" s="337"/>
      <c r="RBR957" s="337"/>
      <c r="RBS957" s="337"/>
      <c r="RBT957" s="337"/>
      <c r="RBU957" s="337"/>
      <c r="RBV957" s="337"/>
      <c r="RBW957" s="337"/>
      <c r="RBX957" s="337"/>
      <c r="RBY957" s="337"/>
      <c r="RBZ957" s="337"/>
      <c r="RCA957" s="337"/>
      <c r="RCB957" s="337"/>
      <c r="RCC957" s="337"/>
      <c r="RCD957" s="337"/>
      <c r="RCE957" s="337"/>
      <c r="RCF957" s="337"/>
      <c r="RCG957" s="337"/>
      <c r="RCH957" s="337"/>
      <c r="RCI957" s="337"/>
      <c r="RCJ957" s="337"/>
      <c r="RCK957" s="337"/>
      <c r="RCL957" s="337"/>
      <c r="RCM957" s="337"/>
      <c r="RCN957" s="337"/>
      <c r="RCO957" s="337"/>
      <c r="RCP957" s="337"/>
      <c r="RCQ957" s="337"/>
      <c r="RCR957" s="337"/>
      <c r="RCS957" s="337"/>
      <c r="RCT957" s="337"/>
      <c r="RCU957" s="337"/>
      <c r="RCV957" s="337"/>
      <c r="RCW957" s="337"/>
      <c r="RCX957" s="337"/>
      <c r="RCY957" s="337"/>
      <c r="RCZ957" s="337"/>
      <c r="RDA957" s="337"/>
      <c r="RDB957" s="337"/>
      <c r="RDC957" s="337"/>
      <c r="RDD957" s="337"/>
      <c r="RDE957" s="337"/>
      <c r="RDF957" s="337"/>
      <c r="RDG957" s="337"/>
      <c r="RDH957" s="337"/>
      <c r="RDI957" s="337"/>
      <c r="RDJ957" s="337"/>
      <c r="RDK957" s="337"/>
      <c r="RDL957" s="337"/>
      <c r="RDM957" s="337"/>
      <c r="RDN957" s="337"/>
      <c r="RDO957" s="337"/>
      <c r="RDP957" s="337"/>
      <c r="RDQ957" s="337"/>
      <c r="RDR957" s="337"/>
      <c r="RDS957" s="337"/>
      <c r="RDT957" s="337"/>
      <c r="RDU957" s="337"/>
      <c r="RDV957" s="337"/>
      <c r="RDW957" s="337"/>
      <c r="RDX957" s="337"/>
      <c r="RDY957" s="337"/>
      <c r="RDZ957" s="337"/>
      <c r="REA957" s="337"/>
      <c r="REB957" s="337"/>
      <c r="REC957" s="337"/>
      <c r="RED957" s="337"/>
      <c r="REE957" s="337"/>
      <c r="REF957" s="337"/>
      <c r="REG957" s="337"/>
      <c r="REH957" s="337"/>
      <c r="REI957" s="337"/>
      <c r="REJ957" s="337"/>
      <c r="REK957" s="337"/>
      <c r="REL957" s="337"/>
      <c r="REM957" s="337"/>
      <c r="REN957" s="337"/>
      <c r="REO957" s="337"/>
      <c r="REP957" s="337"/>
      <c r="REQ957" s="337"/>
      <c r="RER957" s="337"/>
      <c r="RES957" s="337"/>
      <c r="RET957" s="337"/>
      <c r="REU957" s="337"/>
      <c r="REV957" s="337"/>
      <c r="REW957" s="337"/>
      <c r="REX957" s="337"/>
      <c r="REY957" s="337"/>
      <c r="REZ957" s="337"/>
      <c r="RFA957" s="337"/>
      <c r="RFB957" s="337"/>
      <c r="RFC957" s="337"/>
      <c r="RFD957" s="337"/>
      <c r="RFE957" s="337"/>
      <c r="RFF957" s="337"/>
      <c r="RFG957" s="337"/>
      <c r="RFH957" s="337"/>
      <c r="RFI957" s="337"/>
      <c r="RFJ957" s="337"/>
      <c r="RFK957" s="337"/>
      <c r="RFL957" s="337"/>
      <c r="RFM957" s="337"/>
      <c r="RFN957" s="337"/>
      <c r="RFO957" s="337"/>
      <c r="RFP957" s="337"/>
      <c r="RFQ957" s="337"/>
      <c r="RFR957" s="337"/>
      <c r="RFS957" s="337"/>
      <c r="RFT957" s="337"/>
      <c r="RFU957" s="337"/>
      <c r="RFV957" s="337"/>
      <c r="RFW957" s="337"/>
      <c r="RFX957" s="337"/>
      <c r="RFY957" s="337"/>
      <c r="RFZ957" s="337"/>
      <c r="RGA957" s="337"/>
      <c r="RGB957" s="337"/>
      <c r="RGC957" s="337"/>
      <c r="RGD957" s="337"/>
      <c r="RGE957" s="337"/>
      <c r="RGF957" s="337"/>
      <c r="RGG957" s="337"/>
      <c r="RGH957" s="337"/>
      <c r="RGI957" s="337"/>
      <c r="RGJ957" s="337"/>
      <c r="RGK957" s="337"/>
      <c r="RGL957" s="337"/>
      <c r="RGM957" s="337"/>
      <c r="RGN957" s="337"/>
      <c r="RGO957" s="337"/>
      <c r="RGP957" s="337"/>
      <c r="RGQ957" s="337"/>
      <c r="RGR957" s="337"/>
      <c r="RGS957" s="337"/>
      <c r="RGT957" s="337"/>
      <c r="RGU957" s="337"/>
      <c r="RGV957" s="337"/>
      <c r="RGW957" s="337"/>
      <c r="RGX957" s="337"/>
      <c r="RGY957" s="337"/>
      <c r="RGZ957" s="337"/>
      <c r="RHA957" s="337"/>
      <c r="RHB957" s="337"/>
      <c r="RHC957" s="337"/>
      <c r="RHD957" s="337"/>
      <c r="RHE957" s="337"/>
      <c r="RHF957" s="337"/>
      <c r="RHG957" s="337"/>
      <c r="RHH957" s="337"/>
      <c r="RHI957" s="337"/>
      <c r="RHJ957" s="337"/>
      <c r="RHK957" s="337"/>
      <c r="RHL957" s="337"/>
      <c r="RHM957" s="337"/>
      <c r="RHN957" s="337"/>
      <c r="RHO957" s="337"/>
      <c r="RHP957" s="337"/>
      <c r="RHQ957" s="337"/>
      <c r="RHR957" s="337"/>
      <c r="RHS957" s="337"/>
      <c r="RHT957" s="337"/>
      <c r="RHU957" s="337"/>
      <c r="RHV957" s="337"/>
      <c r="RHW957" s="337"/>
      <c r="RHX957" s="337"/>
      <c r="RHY957" s="337"/>
      <c r="RHZ957" s="337"/>
      <c r="RIA957" s="337"/>
      <c r="RIB957" s="337"/>
      <c r="RIC957" s="337"/>
      <c r="RID957" s="337"/>
      <c r="RIE957" s="337"/>
      <c r="RIF957" s="337"/>
      <c r="RIG957" s="337"/>
      <c r="RIH957" s="337"/>
      <c r="RII957" s="337"/>
      <c r="RIJ957" s="337"/>
      <c r="RIK957" s="337"/>
      <c r="RIL957" s="337"/>
      <c r="RIM957" s="337"/>
      <c r="RIN957" s="337"/>
      <c r="RIO957" s="337"/>
      <c r="RIP957" s="337"/>
      <c r="RIQ957" s="337"/>
      <c r="RIR957" s="337"/>
      <c r="RIS957" s="337"/>
      <c r="RIT957" s="337"/>
      <c r="RIU957" s="337"/>
      <c r="RIV957" s="337"/>
      <c r="RIW957" s="337"/>
      <c r="RIX957" s="337"/>
      <c r="RIY957" s="337"/>
      <c r="RIZ957" s="337"/>
      <c r="RJA957" s="337"/>
      <c r="RJB957" s="337"/>
      <c r="RJC957" s="337"/>
      <c r="RJD957" s="337"/>
      <c r="RJE957" s="337"/>
      <c r="RJF957" s="337"/>
      <c r="RJG957" s="337"/>
      <c r="RJH957" s="337"/>
      <c r="RJI957" s="337"/>
      <c r="RJJ957" s="337"/>
      <c r="RJK957" s="337"/>
      <c r="RJL957" s="337"/>
      <c r="RJM957" s="337"/>
      <c r="RJN957" s="337"/>
      <c r="RJO957" s="337"/>
      <c r="RJP957" s="337"/>
      <c r="RJQ957" s="337"/>
      <c r="RJR957" s="337"/>
      <c r="RJS957" s="337"/>
      <c r="RJT957" s="337"/>
      <c r="RJU957" s="337"/>
      <c r="RJV957" s="337"/>
      <c r="RJW957" s="337"/>
      <c r="RJX957" s="337"/>
      <c r="RJY957" s="337"/>
      <c r="RJZ957" s="337"/>
      <c r="RKA957" s="337"/>
      <c r="RKB957" s="337"/>
      <c r="RKC957" s="337"/>
      <c r="RKD957" s="337"/>
      <c r="RKE957" s="337"/>
      <c r="RKF957" s="337"/>
      <c r="RKG957" s="337"/>
      <c r="RKH957" s="337"/>
      <c r="RKI957" s="337"/>
      <c r="RKJ957" s="337"/>
      <c r="RKK957" s="337"/>
      <c r="RKL957" s="337"/>
      <c r="RKM957" s="337"/>
      <c r="RKN957" s="337"/>
      <c r="RKO957" s="337"/>
      <c r="RKP957" s="337"/>
      <c r="RKQ957" s="337"/>
      <c r="RKR957" s="337"/>
      <c r="RKS957" s="337"/>
      <c r="RKT957" s="337"/>
      <c r="RKU957" s="337"/>
      <c r="RKV957" s="337"/>
      <c r="RKW957" s="337"/>
      <c r="RKX957" s="337"/>
      <c r="RKY957" s="337"/>
      <c r="RKZ957" s="337"/>
      <c r="RLA957" s="337"/>
      <c r="RLB957" s="337"/>
      <c r="RLC957" s="337"/>
      <c r="RLD957" s="337"/>
      <c r="RLE957" s="337"/>
      <c r="RLF957" s="337"/>
      <c r="RLG957" s="337"/>
      <c r="RLH957" s="337"/>
      <c r="RLI957" s="337"/>
      <c r="RLJ957" s="337"/>
      <c r="RLK957" s="337"/>
      <c r="RLL957" s="337"/>
      <c r="RLM957" s="337"/>
      <c r="RLN957" s="337"/>
      <c r="RLO957" s="337"/>
      <c r="RLP957" s="337"/>
      <c r="RLQ957" s="337"/>
      <c r="RLR957" s="337"/>
      <c r="RLS957" s="337"/>
      <c r="RLT957" s="337"/>
      <c r="RLU957" s="337"/>
      <c r="RLV957" s="337"/>
      <c r="RLW957" s="337"/>
      <c r="RLX957" s="337"/>
      <c r="RLY957" s="337"/>
      <c r="RLZ957" s="337"/>
      <c r="RMA957" s="337"/>
      <c r="RMB957" s="337"/>
      <c r="RMC957" s="337"/>
      <c r="RMD957" s="337"/>
      <c r="RME957" s="337"/>
      <c r="RMF957" s="337"/>
      <c r="RMG957" s="337"/>
      <c r="RMH957" s="337"/>
      <c r="RMI957" s="337"/>
      <c r="RMJ957" s="337"/>
      <c r="RMK957" s="337"/>
      <c r="RML957" s="337"/>
      <c r="RMM957" s="337"/>
      <c r="RMN957" s="337"/>
      <c r="RMO957" s="337"/>
      <c r="RMP957" s="337"/>
      <c r="RMQ957" s="337"/>
      <c r="RMR957" s="337"/>
      <c r="RMS957" s="337"/>
      <c r="RMT957" s="337"/>
      <c r="RMU957" s="337"/>
      <c r="RMV957" s="337"/>
      <c r="RMW957" s="337"/>
      <c r="RMX957" s="337"/>
      <c r="RMY957" s="337"/>
      <c r="RMZ957" s="337"/>
      <c r="RNA957" s="337"/>
      <c r="RNB957" s="337"/>
      <c r="RNC957" s="337"/>
      <c r="RND957" s="337"/>
      <c r="RNE957" s="337"/>
      <c r="RNF957" s="337"/>
      <c r="RNG957" s="337"/>
      <c r="RNH957" s="337"/>
      <c r="RNI957" s="337"/>
      <c r="RNJ957" s="337"/>
      <c r="RNK957" s="337"/>
      <c r="RNL957" s="337"/>
      <c r="RNM957" s="337"/>
      <c r="RNN957" s="337"/>
      <c r="RNO957" s="337"/>
      <c r="RNP957" s="337"/>
      <c r="RNQ957" s="337"/>
      <c r="RNR957" s="337"/>
      <c r="RNS957" s="337"/>
      <c r="RNT957" s="337"/>
      <c r="RNU957" s="337"/>
      <c r="RNV957" s="337"/>
      <c r="RNW957" s="337"/>
      <c r="RNX957" s="337"/>
      <c r="RNY957" s="337"/>
      <c r="RNZ957" s="337"/>
      <c r="ROA957" s="337"/>
      <c r="ROB957" s="337"/>
      <c r="ROC957" s="337"/>
      <c r="ROD957" s="337"/>
      <c r="ROE957" s="337"/>
      <c r="ROF957" s="337"/>
      <c r="ROG957" s="337"/>
      <c r="ROH957" s="337"/>
      <c r="ROI957" s="337"/>
      <c r="ROJ957" s="337"/>
      <c r="ROK957" s="337"/>
      <c r="ROL957" s="337"/>
      <c r="ROM957" s="337"/>
      <c r="RON957" s="337"/>
      <c r="ROO957" s="337"/>
      <c r="ROP957" s="337"/>
      <c r="ROQ957" s="337"/>
      <c r="ROR957" s="337"/>
      <c r="ROS957" s="337"/>
      <c r="ROT957" s="337"/>
      <c r="ROU957" s="337"/>
      <c r="ROV957" s="337"/>
      <c r="ROW957" s="337"/>
      <c r="ROX957" s="337"/>
      <c r="ROY957" s="337"/>
      <c r="ROZ957" s="337"/>
      <c r="RPA957" s="337"/>
      <c r="RPB957" s="337"/>
      <c r="RPC957" s="337"/>
      <c r="RPD957" s="337"/>
      <c r="RPE957" s="337"/>
      <c r="RPF957" s="337"/>
      <c r="RPG957" s="337"/>
      <c r="RPH957" s="337"/>
      <c r="RPI957" s="337"/>
      <c r="RPJ957" s="337"/>
      <c r="RPK957" s="337"/>
      <c r="RPL957" s="337"/>
      <c r="RPM957" s="337"/>
      <c r="RPN957" s="337"/>
      <c r="RPO957" s="337"/>
      <c r="RPP957" s="337"/>
      <c r="RPQ957" s="337"/>
      <c r="RPR957" s="337"/>
      <c r="RPS957" s="337"/>
      <c r="RPT957" s="337"/>
      <c r="RPU957" s="337"/>
      <c r="RPV957" s="337"/>
      <c r="RPW957" s="337"/>
      <c r="RPX957" s="337"/>
      <c r="RPY957" s="337"/>
      <c r="RPZ957" s="337"/>
      <c r="RQA957" s="337"/>
      <c r="RQB957" s="337"/>
      <c r="RQC957" s="337"/>
      <c r="RQD957" s="337"/>
      <c r="RQE957" s="337"/>
      <c r="RQF957" s="337"/>
      <c r="RQG957" s="337"/>
      <c r="RQH957" s="337"/>
      <c r="RQI957" s="337"/>
      <c r="RQJ957" s="337"/>
      <c r="RQK957" s="337"/>
      <c r="RQL957" s="337"/>
      <c r="RQM957" s="337"/>
      <c r="RQN957" s="337"/>
      <c r="RQO957" s="337"/>
      <c r="RQP957" s="337"/>
      <c r="RQQ957" s="337"/>
      <c r="RQR957" s="337"/>
      <c r="RQS957" s="337"/>
      <c r="RQT957" s="337"/>
      <c r="RQU957" s="337"/>
      <c r="RQV957" s="337"/>
      <c r="RQW957" s="337"/>
      <c r="RQX957" s="337"/>
      <c r="RQY957" s="337"/>
      <c r="RQZ957" s="337"/>
      <c r="RRA957" s="337"/>
      <c r="RRB957" s="337"/>
      <c r="RRC957" s="337"/>
      <c r="RRD957" s="337"/>
      <c r="RRE957" s="337"/>
      <c r="RRF957" s="337"/>
      <c r="RRG957" s="337"/>
      <c r="RRH957" s="337"/>
      <c r="RRI957" s="337"/>
      <c r="RRJ957" s="337"/>
      <c r="RRK957" s="337"/>
      <c r="RRL957" s="337"/>
      <c r="RRM957" s="337"/>
      <c r="RRN957" s="337"/>
      <c r="RRO957" s="337"/>
      <c r="RRP957" s="337"/>
      <c r="RRQ957" s="337"/>
      <c r="RRR957" s="337"/>
      <c r="RRS957" s="337"/>
      <c r="RRT957" s="337"/>
      <c r="RRU957" s="337"/>
      <c r="RRV957" s="337"/>
      <c r="RRW957" s="337"/>
      <c r="RRX957" s="337"/>
      <c r="RRY957" s="337"/>
      <c r="RRZ957" s="337"/>
      <c r="RSA957" s="337"/>
      <c r="RSB957" s="337"/>
      <c r="RSC957" s="337"/>
      <c r="RSD957" s="337"/>
      <c r="RSE957" s="337"/>
      <c r="RSF957" s="337"/>
      <c r="RSG957" s="337"/>
      <c r="RSH957" s="337"/>
      <c r="RSI957" s="337"/>
      <c r="RSJ957" s="337"/>
      <c r="RSK957" s="337"/>
      <c r="RSL957" s="337"/>
      <c r="RSM957" s="337"/>
      <c r="RSN957" s="337"/>
      <c r="RSO957" s="337"/>
      <c r="RSP957" s="337"/>
      <c r="RSQ957" s="337"/>
      <c r="RSR957" s="337"/>
      <c r="RSS957" s="337"/>
      <c r="RST957" s="337"/>
      <c r="RSU957" s="337"/>
      <c r="RSV957" s="337"/>
      <c r="RSW957" s="337"/>
      <c r="RSX957" s="337"/>
      <c r="RSY957" s="337"/>
      <c r="RSZ957" s="337"/>
      <c r="RTA957" s="337"/>
      <c r="RTB957" s="337"/>
      <c r="RTC957" s="337"/>
      <c r="RTD957" s="337"/>
      <c r="RTE957" s="337"/>
      <c r="RTF957" s="337"/>
      <c r="RTG957" s="337"/>
      <c r="RTH957" s="337"/>
      <c r="RTI957" s="337"/>
      <c r="RTJ957" s="337"/>
      <c r="RTK957" s="337"/>
      <c r="RTL957" s="337"/>
      <c r="RTM957" s="337"/>
      <c r="RTN957" s="337"/>
      <c r="RTO957" s="337"/>
      <c r="RTP957" s="337"/>
      <c r="RTQ957" s="337"/>
      <c r="RTR957" s="337"/>
      <c r="RTS957" s="337"/>
      <c r="RTT957" s="337"/>
      <c r="RTU957" s="337"/>
      <c r="RTV957" s="337"/>
      <c r="RTW957" s="337"/>
      <c r="RTX957" s="337"/>
      <c r="RTY957" s="337"/>
      <c r="RTZ957" s="337"/>
      <c r="RUA957" s="337"/>
      <c r="RUB957" s="337"/>
      <c r="RUC957" s="337"/>
      <c r="RUD957" s="337"/>
      <c r="RUE957" s="337"/>
      <c r="RUF957" s="337"/>
      <c r="RUG957" s="337"/>
      <c r="RUH957" s="337"/>
      <c r="RUI957" s="337"/>
      <c r="RUJ957" s="337"/>
      <c r="RUK957" s="337"/>
      <c r="RUL957" s="337"/>
      <c r="RUM957" s="337"/>
      <c r="RUN957" s="337"/>
      <c r="RUO957" s="337"/>
      <c r="RUP957" s="337"/>
      <c r="RUQ957" s="337"/>
      <c r="RUR957" s="337"/>
      <c r="RUS957" s="337"/>
      <c r="RUT957" s="337"/>
      <c r="RUU957" s="337"/>
      <c r="RUV957" s="337"/>
      <c r="RUW957" s="337"/>
      <c r="RUX957" s="337"/>
      <c r="RUY957" s="337"/>
      <c r="RUZ957" s="337"/>
      <c r="RVA957" s="337"/>
      <c r="RVB957" s="337"/>
      <c r="RVC957" s="337"/>
      <c r="RVD957" s="337"/>
      <c r="RVE957" s="337"/>
      <c r="RVF957" s="337"/>
      <c r="RVG957" s="337"/>
      <c r="RVH957" s="337"/>
      <c r="RVI957" s="337"/>
      <c r="RVJ957" s="337"/>
      <c r="RVK957" s="337"/>
      <c r="RVL957" s="337"/>
      <c r="RVM957" s="337"/>
      <c r="RVN957" s="337"/>
      <c r="RVO957" s="337"/>
      <c r="RVP957" s="337"/>
      <c r="RVQ957" s="337"/>
      <c r="RVR957" s="337"/>
      <c r="RVS957" s="337"/>
      <c r="RVT957" s="337"/>
      <c r="RVU957" s="337"/>
      <c r="RVV957" s="337"/>
      <c r="RVW957" s="337"/>
      <c r="RVX957" s="337"/>
      <c r="RVY957" s="337"/>
      <c r="RVZ957" s="337"/>
      <c r="RWA957" s="337"/>
      <c r="RWB957" s="337"/>
      <c r="RWC957" s="337"/>
      <c r="RWD957" s="337"/>
      <c r="RWE957" s="337"/>
      <c r="RWF957" s="337"/>
      <c r="RWG957" s="337"/>
      <c r="RWH957" s="337"/>
      <c r="RWI957" s="337"/>
      <c r="RWJ957" s="337"/>
      <c r="RWK957" s="337"/>
      <c r="RWL957" s="337"/>
      <c r="RWM957" s="337"/>
      <c r="RWN957" s="337"/>
      <c r="RWO957" s="337"/>
      <c r="RWP957" s="337"/>
      <c r="RWQ957" s="337"/>
      <c r="RWR957" s="337"/>
      <c r="RWS957" s="337"/>
      <c r="RWT957" s="337"/>
      <c r="RWU957" s="337"/>
      <c r="RWV957" s="337"/>
      <c r="RWW957" s="337"/>
      <c r="RWX957" s="337"/>
      <c r="RWY957" s="337"/>
      <c r="RWZ957" s="337"/>
      <c r="RXA957" s="337"/>
      <c r="RXB957" s="337"/>
      <c r="RXC957" s="337"/>
      <c r="RXD957" s="337"/>
      <c r="RXE957" s="337"/>
      <c r="RXF957" s="337"/>
      <c r="RXG957" s="337"/>
      <c r="RXH957" s="337"/>
      <c r="RXI957" s="337"/>
      <c r="RXJ957" s="337"/>
      <c r="RXK957" s="337"/>
      <c r="RXL957" s="337"/>
      <c r="RXM957" s="337"/>
      <c r="RXN957" s="337"/>
      <c r="RXO957" s="337"/>
      <c r="RXP957" s="337"/>
      <c r="RXQ957" s="337"/>
      <c r="RXR957" s="337"/>
      <c r="RXS957" s="337"/>
      <c r="RXT957" s="337"/>
      <c r="RXU957" s="337"/>
      <c r="RXV957" s="337"/>
      <c r="RXW957" s="337"/>
      <c r="RXX957" s="337"/>
      <c r="RXY957" s="337"/>
      <c r="RXZ957" s="337"/>
      <c r="RYA957" s="337"/>
      <c r="RYB957" s="337"/>
      <c r="RYC957" s="337"/>
      <c r="RYD957" s="337"/>
      <c r="RYE957" s="337"/>
      <c r="RYF957" s="337"/>
      <c r="RYG957" s="337"/>
      <c r="RYH957" s="337"/>
      <c r="RYI957" s="337"/>
      <c r="RYJ957" s="337"/>
      <c r="RYK957" s="337"/>
      <c r="RYL957" s="337"/>
      <c r="RYM957" s="337"/>
      <c r="RYN957" s="337"/>
      <c r="RYO957" s="337"/>
      <c r="RYP957" s="337"/>
      <c r="RYQ957" s="337"/>
      <c r="RYR957" s="337"/>
      <c r="RYS957" s="337"/>
      <c r="RYT957" s="337"/>
      <c r="RYU957" s="337"/>
      <c r="RYV957" s="337"/>
      <c r="RYW957" s="337"/>
      <c r="RYX957" s="337"/>
      <c r="RYY957" s="337"/>
      <c r="RYZ957" s="337"/>
      <c r="RZA957" s="337"/>
      <c r="RZB957" s="337"/>
      <c r="RZC957" s="337"/>
      <c r="RZD957" s="337"/>
      <c r="RZE957" s="337"/>
      <c r="RZF957" s="337"/>
      <c r="RZG957" s="337"/>
      <c r="RZH957" s="337"/>
      <c r="RZI957" s="337"/>
      <c r="RZJ957" s="337"/>
      <c r="RZK957" s="337"/>
      <c r="RZL957" s="337"/>
      <c r="RZM957" s="337"/>
      <c r="RZN957" s="337"/>
      <c r="RZO957" s="337"/>
      <c r="RZP957" s="337"/>
      <c r="RZQ957" s="337"/>
      <c r="RZR957" s="337"/>
      <c r="RZS957" s="337"/>
      <c r="RZT957" s="337"/>
      <c r="RZU957" s="337"/>
      <c r="RZV957" s="337"/>
      <c r="RZW957" s="337"/>
      <c r="RZX957" s="337"/>
      <c r="RZY957" s="337"/>
      <c r="RZZ957" s="337"/>
      <c r="SAA957" s="337"/>
      <c r="SAB957" s="337"/>
      <c r="SAC957" s="337"/>
      <c r="SAD957" s="337"/>
      <c r="SAE957" s="337"/>
      <c r="SAF957" s="337"/>
      <c r="SAG957" s="337"/>
      <c r="SAH957" s="337"/>
      <c r="SAI957" s="337"/>
      <c r="SAJ957" s="337"/>
      <c r="SAK957" s="337"/>
      <c r="SAL957" s="337"/>
      <c r="SAM957" s="337"/>
      <c r="SAN957" s="337"/>
      <c r="SAO957" s="337"/>
      <c r="SAP957" s="337"/>
      <c r="SAQ957" s="337"/>
      <c r="SAR957" s="337"/>
      <c r="SAS957" s="337"/>
      <c r="SAT957" s="337"/>
      <c r="SAU957" s="337"/>
      <c r="SAV957" s="337"/>
      <c r="SAW957" s="337"/>
      <c r="SAX957" s="337"/>
      <c r="SAY957" s="337"/>
      <c r="SAZ957" s="337"/>
      <c r="SBA957" s="337"/>
      <c r="SBB957" s="337"/>
      <c r="SBC957" s="337"/>
      <c r="SBD957" s="337"/>
      <c r="SBE957" s="337"/>
      <c r="SBF957" s="337"/>
      <c r="SBG957" s="337"/>
      <c r="SBH957" s="337"/>
      <c r="SBI957" s="337"/>
      <c r="SBJ957" s="337"/>
      <c r="SBK957" s="337"/>
      <c r="SBL957" s="337"/>
      <c r="SBM957" s="337"/>
      <c r="SBN957" s="337"/>
      <c r="SBO957" s="337"/>
      <c r="SBP957" s="337"/>
      <c r="SBQ957" s="337"/>
      <c r="SBR957" s="337"/>
      <c r="SBS957" s="337"/>
      <c r="SBT957" s="337"/>
      <c r="SBU957" s="337"/>
      <c r="SBV957" s="337"/>
      <c r="SBW957" s="337"/>
      <c r="SBX957" s="337"/>
      <c r="SBY957" s="337"/>
      <c r="SBZ957" s="337"/>
      <c r="SCA957" s="337"/>
      <c r="SCB957" s="337"/>
      <c r="SCC957" s="337"/>
      <c r="SCD957" s="337"/>
      <c r="SCE957" s="337"/>
      <c r="SCF957" s="337"/>
      <c r="SCG957" s="337"/>
      <c r="SCH957" s="337"/>
      <c r="SCI957" s="337"/>
      <c r="SCJ957" s="337"/>
      <c r="SCK957" s="337"/>
      <c r="SCL957" s="337"/>
      <c r="SCM957" s="337"/>
      <c r="SCN957" s="337"/>
      <c r="SCO957" s="337"/>
      <c r="SCP957" s="337"/>
      <c r="SCQ957" s="337"/>
      <c r="SCR957" s="337"/>
      <c r="SCS957" s="337"/>
      <c r="SCT957" s="337"/>
      <c r="SCU957" s="337"/>
      <c r="SCV957" s="337"/>
      <c r="SCW957" s="337"/>
      <c r="SCX957" s="337"/>
      <c r="SCY957" s="337"/>
      <c r="SCZ957" s="337"/>
      <c r="SDA957" s="337"/>
      <c r="SDB957" s="337"/>
      <c r="SDC957" s="337"/>
      <c r="SDD957" s="337"/>
      <c r="SDE957" s="337"/>
      <c r="SDF957" s="337"/>
      <c r="SDG957" s="337"/>
      <c r="SDH957" s="337"/>
      <c r="SDI957" s="337"/>
      <c r="SDJ957" s="337"/>
      <c r="SDK957" s="337"/>
      <c r="SDL957" s="337"/>
      <c r="SDM957" s="337"/>
      <c r="SDN957" s="337"/>
      <c r="SDO957" s="337"/>
      <c r="SDP957" s="337"/>
      <c r="SDQ957" s="337"/>
      <c r="SDR957" s="337"/>
      <c r="SDS957" s="337"/>
      <c r="SDT957" s="337"/>
      <c r="SDU957" s="337"/>
      <c r="SDV957" s="337"/>
      <c r="SDW957" s="337"/>
      <c r="SDX957" s="337"/>
      <c r="SDY957" s="337"/>
      <c r="SDZ957" s="337"/>
      <c r="SEA957" s="337"/>
      <c r="SEB957" s="337"/>
      <c r="SEC957" s="337"/>
      <c r="SED957" s="337"/>
      <c r="SEE957" s="337"/>
      <c r="SEF957" s="337"/>
      <c r="SEG957" s="337"/>
      <c r="SEH957" s="337"/>
      <c r="SEI957" s="337"/>
      <c r="SEJ957" s="337"/>
      <c r="SEK957" s="337"/>
      <c r="SEL957" s="337"/>
      <c r="SEM957" s="337"/>
      <c r="SEN957" s="337"/>
      <c r="SEO957" s="337"/>
      <c r="SEP957" s="337"/>
      <c r="SEQ957" s="337"/>
      <c r="SER957" s="337"/>
      <c r="SES957" s="337"/>
      <c r="SET957" s="337"/>
      <c r="SEU957" s="337"/>
      <c r="SEV957" s="337"/>
      <c r="SEW957" s="337"/>
      <c r="SEX957" s="337"/>
      <c r="SEY957" s="337"/>
      <c r="SEZ957" s="337"/>
      <c r="SFA957" s="337"/>
      <c r="SFB957" s="337"/>
      <c r="SFC957" s="337"/>
      <c r="SFD957" s="337"/>
      <c r="SFE957" s="337"/>
      <c r="SFF957" s="337"/>
      <c r="SFG957" s="337"/>
      <c r="SFH957" s="337"/>
      <c r="SFI957" s="337"/>
      <c r="SFJ957" s="337"/>
      <c r="SFK957" s="337"/>
      <c r="SFL957" s="337"/>
      <c r="SFM957" s="337"/>
      <c r="SFN957" s="337"/>
      <c r="SFO957" s="337"/>
      <c r="SFP957" s="337"/>
      <c r="SFQ957" s="337"/>
      <c r="SFR957" s="337"/>
      <c r="SFS957" s="337"/>
      <c r="SFT957" s="337"/>
      <c r="SFU957" s="337"/>
      <c r="SFV957" s="337"/>
      <c r="SFW957" s="337"/>
      <c r="SFX957" s="337"/>
      <c r="SFY957" s="337"/>
      <c r="SFZ957" s="337"/>
      <c r="SGA957" s="337"/>
      <c r="SGB957" s="337"/>
      <c r="SGC957" s="337"/>
      <c r="SGD957" s="337"/>
      <c r="SGE957" s="337"/>
      <c r="SGF957" s="337"/>
      <c r="SGG957" s="337"/>
      <c r="SGH957" s="337"/>
      <c r="SGI957" s="337"/>
      <c r="SGJ957" s="337"/>
      <c r="SGK957" s="337"/>
      <c r="SGL957" s="337"/>
      <c r="SGM957" s="337"/>
      <c r="SGN957" s="337"/>
      <c r="SGO957" s="337"/>
      <c r="SGP957" s="337"/>
      <c r="SGQ957" s="337"/>
      <c r="SGR957" s="337"/>
      <c r="SGS957" s="337"/>
      <c r="SGT957" s="337"/>
      <c r="SGU957" s="337"/>
      <c r="SGV957" s="337"/>
      <c r="SGW957" s="337"/>
      <c r="SGX957" s="337"/>
      <c r="SGY957" s="337"/>
      <c r="SGZ957" s="337"/>
      <c r="SHA957" s="337"/>
      <c r="SHB957" s="337"/>
      <c r="SHC957" s="337"/>
      <c r="SHD957" s="337"/>
      <c r="SHE957" s="337"/>
      <c r="SHF957" s="337"/>
      <c r="SHG957" s="337"/>
      <c r="SHH957" s="337"/>
      <c r="SHI957" s="337"/>
      <c r="SHJ957" s="337"/>
      <c r="SHK957" s="337"/>
      <c r="SHL957" s="337"/>
      <c r="SHM957" s="337"/>
      <c r="SHN957" s="337"/>
      <c r="SHO957" s="337"/>
      <c r="SHP957" s="337"/>
      <c r="SHQ957" s="337"/>
      <c r="SHR957" s="337"/>
      <c r="SHS957" s="337"/>
      <c r="SHT957" s="337"/>
      <c r="SHU957" s="337"/>
      <c r="SHV957" s="337"/>
      <c r="SHW957" s="337"/>
      <c r="SHX957" s="337"/>
      <c r="SHY957" s="337"/>
      <c r="SHZ957" s="337"/>
      <c r="SIA957" s="337"/>
      <c r="SIB957" s="337"/>
      <c r="SIC957" s="337"/>
      <c r="SID957" s="337"/>
      <c r="SIE957" s="337"/>
      <c r="SIF957" s="337"/>
      <c r="SIG957" s="337"/>
      <c r="SIH957" s="337"/>
      <c r="SII957" s="337"/>
      <c r="SIJ957" s="337"/>
      <c r="SIK957" s="337"/>
      <c r="SIL957" s="337"/>
      <c r="SIM957" s="337"/>
      <c r="SIN957" s="337"/>
      <c r="SIO957" s="337"/>
      <c r="SIP957" s="337"/>
      <c r="SIQ957" s="337"/>
      <c r="SIR957" s="337"/>
      <c r="SIS957" s="337"/>
      <c r="SIT957" s="337"/>
      <c r="SIU957" s="337"/>
      <c r="SIV957" s="337"/>
      <c r="SIW957" s="337"/>
      <c r="SIX957" s="337"/>
      <c r="SIY957" s="337"/>
      <c r="SIZ957" s="337"/>
      <c r="SJA957" s="337"/>
      <c r="SJB957" s="337"/>
      <c r="SJC957" s="337"/>
      <c r="SJD957" s="337"/>
      <c r="SJE957" s="337"/>
      <c r="SJF957" s="337"/>
      <c r="SJG957" s="337"/>
      <c r="SJH957" s="337"/>
      <c r="SJI957" s="337"/>
      <c r="SJJ957" s="337"/>
      <c r="SJK957" s="337"/>
      <c r="SJL957" s="337"/>
      <c r="SJM957" s="337"/>
      <c r="SJN957" s="337"/>
      <c r="SJO957" s="337"/>
      <c r="SJP957" s="337"/>
      <c r="SJQ957" s="337"/>
      <c r="SJR957" s="337"/>
      <c r="SJS957" s="337"/>
      <c r="SJT957" s="337"/>
      <c r="SJU957" s="337"/>
      <c r="SJV957" s="337"/>
      <c r="SJW957" s="337"/>
      <c r="SJX957" s="337"/>
      <c r="SJY957" s="337"/>
      <c r="SJZ957" s="337"/>
      <c r="SKA957" s="337"/>
      <c r="SKB957" s="337"/>
      <c r="SKC957" s="337"/>
      <c r="SKD957" s="337"/>
      <c r="SKE957" s="337"/>
      <c r="SKF957" s="337"/>
      <c r="SKG957" s="337"/>
      <c r="SKH957" s="337"/>
      <c r="SKI957" s="337"/>
      <c r="SKJ957" s="337"/>
      <c r="SKK957" s="337"/>
      <c r="SKL957" s="337"/>
      <c r="SKM957" s="337"/>
      <c r="SKN957" s="337"/>
      <c r="SKO957" s="337"/>
      <c r="SKP957" s="337"/>
      <c r="SKQ957" s="337"/>
      <c r="SKR957" s="337"/>
      <c r="SKS957" s="337"/>
      <c r="SKT957" s="337"/>
      <c r="SKU957" s="337"/>
      <c r="SKV957" s="337"/>
      <c r="SKW957" s="337"/>
      <c r="SKX957" s="337"/>
      <c r="SKY957" s="337"/>
      <c r="SKZ957" s="337"/>
      <c r="SLA957" s="337"/>
      <c r="SLB957" s="337"/>
      <c r="SLC957" s="337"/>
      <c r="SLD957" s="337"/>
      <c r="SLE957" s="337"/>
      <c r="SLF957" s="337"/>
      <c r="SLG957" s="337"/>
      <c r="SLH957" s="337"/>
      <c r="SLI957" s="337"/>
      <c r="SLJ957" s="337"/>
      <c r="SLK957" s="337"/>
      <c r="SLL957" s="337"/>
      <c r="SLM957" s="337"/>
      <c r="SLN957" s="337"/>
      <c r="SLO957" s="337"/>
      <c r="SLP957" s="337"/>
      <c r="SLQ957" s="337"/>
      <c r="SLR957" s="337"/>
      <c r="SLS957" s="337"/>
      <c r="SLT957" s="337"/>
      <c r="SLU957" s="337"/>
      <c r="SLV957" s="337"/>
      <c r="SLW957" s="337"/>
      <c r="SLX957" s="337"/>
      <c r="SLY957" s="337"/>
      <c r="SLZ957" s="337"/>
      <c r="SMA957" s="337"/>
      <c r="SMB957" s="337"/>
      <c r="SMC957" s="337"/>
      <c r="SMD957" s="337"/>
      <c r="SME957" s="337"/>
      <c r="SMF957" s="337"/>
      <c r="SMG957" s="337"/>
      <c r="SMH957" s="337"/>
      <c r="SMI957" s="337"/>
      <c r="SMJ957" s="337"/>
      <c r="SMK957" s="337"/>
      <c r="SML957" s="337"/>
      <c r="SMM957" s="337"/>
      <c r="SMN957" s="337"/>
      <c r="SMO957" s="337"/>
      <c r="SMP957" s="337"/>
      <c r="SMQ957" s="337"/>
      <c r="SMR957" s="337"/>
      <c r="SMS957" s="337"/>
      <c r="SMT957" s="337"/>
      <c r="SMU957" s="337"/>
      <c r="SMV957" s="337"/>
      <c r="SMW957" s="337"/>
      <c r="SMX957" s="337"/>
      <c r="SMY957" s="337"/>
      <c r="SMZ957" s="337"/>
      <c r="SNA957" s="337"/>
      <c r="SNB957" s="337"/>
      <c r="SNC957" s="337"/>
      <c r="SND957" s="337"/>
      <c r="SNE957" s="337"/>
      <c r="SNF957" s="337"/>
      <c r="SNG957" s="337"/>
      <c r="SNH957" s="337"/>
      <c r="SNI957" s="337"/>
      <c r="SNJ957" s="337"/>
      <c r="SNK957" s="337"/>
      <c r="SNL957" s="337"/>
      <c r="SNM957" s="337"/>
      <c r="SNN957" s="337"/>
      <c r="SNO957" s="337"/>
      <c r="SNP957" s="337"/>
      <c r="SNQ957" s="337"/>
      <c r="SNR957" s="337"/>
      <c r="SNS957" s="337"/>
      <c r="SNT957" s="337"/>
      <c r="SNU957" s="337"/>
      <c r="SNV957" s="337"/>
      <c r="SNW957" s="337"/>
      <c r="SNX957" s="337"/>
      <c r="SNY957" s="337"/>
      <c r="SNZ957" s="337"/>
      <c r="SOA957" s="337"/>
      <c r="SOB957" s="337"/>
      <c r="SOC957" s="337"/>
      <c r="SOD957" s="337"/>
      <c r="SOE957" s="337"/>
      <c r="SOF957" s="337"/>
      <c r="SOG957" s="337"/>
      <c r="SOH957" s="337"/>
      <c r="SOI957" s="337"/>
      <c r="SOJ957" s="337"/>
      <c r="SOK957" s="337"/>
      <c r="SOL957" s="337"/>
      <c r="SOM957" s="337"/>
      <c r="SON957" s="337"/>
      <c r="SOO957" s="337"/>
      <c r="SOP957" s="337"/>
      <c r="SOQ957" s="337"/>
      <c r="SOR957" s="337"/>
      <c r="SOS957" s="337"/>
      <c r="SOT957" s="337"/>
      <c r="SOU957" s="337"/>
      <c r="SOV957" s="337"/>
      <c r="SOW957" s="337"/>
      <c r="SOX957" s="337"/>
      <c r="SOY957" s="337"/>
      <c r="SOZ957" s="337"/>
      <c r="SPA957" s="337"/>
      <c r="SPB957" s="337"/>
      <c r="SPC957" s="337"/>
      <c r="SPD957" s="337"/>
      <c r="SPE957" s="337"/>
      <c r="SPF957" s="337"/>
      <c r="SPG957" s="337"/>
      <c r="SPH957" s="337"/>
      <c r="SPI957" s="337"/>
      <c r="SPJ957" s="337"/>
      <c r="SPK957" s="337"/>
      <c r="SPL957" s="337"/>
      <c r="SPM957" s="337"/>
      <c r="SPN957" s="337"/>
      <c r="SPO957" s="337"/>
      <c r="SPP957" s="337"/>
      <c r="SPQ957" s="337"/>
      <c r="SPR957" s="337"/>
      <c r="SPS957" s="337"/>
      <c r="SPT957" s="337"/>
      <c r="SPU957" s="337"/>
      <c r="SPV957" s="337"/>
      <c r="SPW957" s="337"/>
      <c r="SPX957" s="337"/>
      <c r="SPY957" s="337"/>
      <c r="SPZ957" s="337"/>
      <c r="SQA957" s="337"/>
      <c r="SQB957" s="337"/>
      <c r="SQC957" s="337"/>
      <c r="SQD957" s="337"/>
      <c r="SQE957" s="337"/>
      <c r="SQF957" s="337"/>
      <c r="SQG957" s="337"/>
      <c r="SQH957" s="337"/>
      <c r="SQI957" s="337"/>
      <c r="SQJ957" s="337"/>
      <c r="SQK957" s="337"/>
      <c r="SQL957" s="337"/>
      <c r="SQM957" s="337"/>
      <c r="SQN957" s="337"/>
      <c r="SQO957" s="337"/>
      <c r="SQP957" s="337"/>
      <c r="SQQ957" s="337"/>
      <c r="SQR957" s="337"/>
      <c r="SQS957" s="337"/>
      <c r="SQT957" s="337"/>
      <c r="SQU957" s="337"/>
      <c r="SQV957" s="337"/>
      <c r="SQW957" s="337"/>
      <c r="SQX957" s="337"/>
      <c r="SQY957" s="337"/>
      <c r="SQZ957" s="337"/>
      <c r="SRA957" s="337"/>
      <c r="SRB957" s="337"/>
      <c r="SRC957" s="337"/>
      <c r="SRD957" s="337"/>
      <c r="SRE957" s="337"/>
      <c r="SRF957" s="337"/>
      <c r="SRG957" s="337"/>
      <c r="SRH957" s="337"/>
      <c r="SRI957" s="337"/>
      <c r="SRJ957" s="337"/>
      <c r="SRK957" s="337"/>
      <c r="SRL957" s="337"/>
      <c r="SRM957" s="337"/>
      <c r="SRN957" s="337"/>
      <c r="SRO957" s="337"/>
      <c r="SRP957" s="337"/>
      <c r="SRQ957" s="337"/>
      <c r="SRR957" s="337"/>
      <c r="SRS957" s="337"/>
      <c r="SRT957" s="337"/>
      <c r="SRU957" s="337"/>
      <c r="SRV957" s="337"/>
      <c r="SRW957" s="337"/>
      <c r="SRX957" s="337"/>
      <c r="SRY957" s="337"/>
      <c r="SRZ957" s="337"/>
      <c r="SSA957" s="337"/>
      <c r="SSB957" s="337"/>
      <c r="SSC957" s="337"/>
      <c r="SSD957" s="337"/>
      <c r="SSE957" s="337"/>
      <c r="SSF957" s="337"/>
      <c r="SSG957" s="337"/>
      <c r="SSH957" s="337"/>
      <c r="SSI957" s="337"/>
      <c r="SSJ957" s="337"/>
      <c r="SSK957" s="337"/>
      <c r="SSL957" s="337"/>
      <c r="SSM957" s="337"/>
      <c r="SSN957" s="337"/>
      <c r="SSO957" s="337"/>
      <c r="SSP957" s="337"/>
      <c r="SSQ957" s="337"/>
      <c r="SSR957" s="337"/>
      <c r="SSS957" s="337"/>
      <c r="SST957" s="337"/>
      <c r="SSU957" s="337"/>
      <c r="SSV957" s="337"/>
      <c r="SSW957" s="337"/>
      <c r="SSX957" s="337"/>
      <c r="SSY957" s="337"/>
      <c r="SSZ957" s="337"/>
      <c r="STA957" s="337"/>
      <c r="STB957" s="337"/>
      <c r="STC957" s="337"/>
      <c r="STD957" s="337"/>
      <c r="STE957" s="337"/>
      <c r="STF957" s="337"/>
      <c r="STG957" s="337"/>
      <c r="STH957" s="337"/>
      <c r="STI957" s="337"/>
      <c r="STJ957" s="337"/>
      <c r="STK957" s="337"/>
      <c r="STL957" s="337"/>
      <c r="STM957" s="337"/>
      <c r="STN957" s="337"/>
      <c r="STO957" s="337"/>
      <c r="STP957" s="337"/>
      <c r="STQ957" s="337"/>
      <c r="STR957" s="337"/>
      <c r="STS957" s="337"/>
      <c r="STT957" s="337"/>
      <c r="STU957" s="337"/>
      <c r="STV957" s="337"/>
      <c r="STW957" s="337"/>
      <c r="STX957" s="337"/>
      <c r="STY957" s="337"/>
      <c r="STZ957" s="337"/>
      <c r="SUA957" s="337"/>
      <c r="SUB957" s="337"/>
      <c r="SUC957" s="337"/>
      <c r="SUD957" s="337"/>
      <c r="SUE957" s="337"/>
      <c r="SUF957" s="337"/>
      <c r="SUG957" s="337"/>
      <c r="SUH957" s="337"/>
      <c r="SUI957" s="337"/>
      <c r="SUJ957" s="337"/>
      <c r="SUK957" s="337"/>
      <c r="SUL957" s="337"/>
      <c r="SUM957" s="337"/>
      <c r="SUN957" s="337"/>
      <c r="SUO957" s="337"/>
      <c r="SUP957" s="337"/>
      <c r="SUQ957" s="337"/>
      <c r="SUR957" s="337"/>
      <c r="SUS957" s="337"/>
      <c r="SUT957" s="337"/>
      <c r="SUU957" s="337"/>
      <c r="SUV957" s="337"/>
      <c r="SUW957" s="337"/>
      <c r="SUX957" s="337"/>
      <c r="SUY957" s="337"/>
      <c r="SUZ957" s="337"/>
      <c r="SVA957" s="337"/>
      <c r="SVB957" s="337"/>
      <c r="SVC957" s="337"/>
      <c r="SVD957" s="337"/>
      <c r="SVE957" s="337"/>
      <c r="SVF957" s="337"/>
      <c r="SVG957" s="337"/>
      <c r="SVH957" s="337"/>
      <c r="SVI957" s="337"/>
      <c r="SVJ957" s="337"/>
      <c r="SVK957" s="337"/>
      <c r="SVL957" s="337"/>
      <c r="SVM957" s="337"/>
      <c r="SVN957" s="337"/>
      <c r="SVO957" s="337"/>
      <c r="SVP957" s="337"/>
      <c r="SVQ957" s="337"/>
      <c r="SVR957" s="337"/>
      <c r="SVS957" s="337"/>
      <c r="SVT957" s="337"/>
      <c r="SVU957" s="337"/>
      <c r="SVV957" s="337"/>
      <c r="SVW957" s="337"/>
      <c r="SVX957" s="337"/>
      <c r="SVY957" s="337"/>
      <c r="SVZ957" s="337"/>
      <c r="SWA957" s="337"/>
      <c r="SWB957" s="337"/>
      <c r="SWC957" s="337"/>
      <c r="SWD957" s="337"/>
      <c r="SWE957" s="337"/>
      <c r="SWF957" s="337"/>
      <c r="SWG957" s="337"/>
      <c r="SWH957" s="337"/>
      <c r="SWI957" s="337"/>
      <c r="SWJ957" s="337"/>
      <c r="SWK957" s="337"/>
      <c r="SWL957" s="337"/>
      <c r="SWM957" s="337"/>
      <c r="SWN957" s="337"/>
      <c r="SWO957" s="337"/>
      <c r="SWP957" s="337"/>
      <c r="SWQ957" s="337"/>
      <c r="SWR957" s="337"/>
      <c r="SWS957" s="337"/>
      <c r="SWT957" s="337"/>
      <c r="SWU957" s="337"/>
      <c r="SWV957" s="337"/>
      <c r="SWW957" s="337"/>
      <c r="SWX957" s="337"/>
      <c r="SWY957" s="337"/>
      <c r="SWZ957" s="337"/>
      <c r="SXA957" s="337"/>
      <c r="SXB957" s="337"/>
      <c r="SXC957" s="337"/>
      <c r="SXD957" s="337"/>
      <c r="SXE957" s="337"/>
      <c r="SXF957" s="337"/>
      <c r="SXG957" s="337"/>
      <c r="SXH957" s="337"/>
      <c r="SXI957" s="337"/>
      <c r="SXJ957" s="337"/>
      <c r="SXK957" s="337"/>
      <c r="SXL957" s="337"/>
      <c r="SXM957" s="337"/>
      <c r="SXN957" s="337"/>
      <c r="SXO957" s="337"/>
      <c r="SXP957" s="337"/>
      <c r="SXQ957" s="337"/>
      <c r="SXR957" s="337"/>
      <c r="SXS957" s="337"/>
      <c r="SXT957" s="337"/>
      <c r="SXU957" s="337"/>
      <c r="SXV957" s="337"/>
      <c r="SXW957" s="337"/>
      <c r="SXX957" s="337"/>
      <c r="SXY957" s="337"/>
      <c r="SXZ957" s="337"/>
      <c r="SYA957" s="337"/>
      <c r="SYB957" s="337"/>
      <c r="SYC957" s="337"/>
      <c r="SYD957" s="337"/>
      <c r="SYE957" s="337"/>
      <c r="SYF957" s="337"/>
      <c r="SYG957" s="337"/>
      <c r="SYH957" s="337"/>
      <c r="SYI957" s="337"/>
      <c r="SYJ957" s="337"/>
      <c r="SYK957" s="337"/>
      <c r="SYL957" s="337"/>
      <c r="SYM957" s="337"/>
      <c r="SYN957" s="337"/>
      <c r="SYO957" s="337"/>
      <c r="SYP957" s="337"/>
      <c r="SYQ957" s="337"/>
      <c r="SYR957" s="337"/>
      <c r="SYS957" s="337"/>
      <c r="SYT957" s="337"/>
      <c r="SYU957" s="337"/>
      <c r="SYV957" s="337"/>
      <c r="SYW957" s="337"/>
      <c r="SYX957" s="337"/>
      <c r="SYY957" s="337"/>
      <c r="SYZ957" s="337"/>
      <c r="SZA957" s="337"/>
      <c r="SZB957" s="337"/>
      <c r="SZC957" s="337"/>
      <c r="SZD957" s="337"/>
      <c r="SZE957" s="337"/>
      <c r="SZF957" s="337"/>
      <c r="SZG957" s="337"/>
      <c r="SZH957" s="337"/>
      <c r="SZI957" s="337"/>
      <c r="SZJ957" s="337"/>
      <c r="SZK957" s="337"/>
      <c r="SZL957" s="337"/>
      <c r="SZM957" s="337"/>
      <c r="SZN957" s="337"/>
      <c r="SZO957" s="337"/>
      <c r="SZP957" s="337"/>
      <c r="SZQ957" s="337"/>
      <c r="SZR957" s="337"/>
      <c r="SZS957" s="337"/>
      <c r="SZT957" s="337"/>
      <c r="SZU957" s="337"/>
      <c r="SZV957" s="337"/>
      <c r="SZW957" s="337"/>
      <c r="SZX957" s="337"/>
      <c r="SZY957" s="337"/>
      <c r="SZZ957" s="337"/>
      <c r="TAA957" s="337"/>
      <c r="TAB957" s="337"/>
      <c r="TAC957" s="337"/>
      <c r="TAD957" s="337"/>
      <c r="TAE957" s="337"/>
      <c r="TAF957" s="337"/>
      <c r="TAG957" s="337"/>
      <c r="TAH957" s="337"/>
      <c r="TAI957" s="337"/>
      <c r="TAJ957" s="337"/>
      <c r="TAK957" s="337"/>
      <c r="TAL957" s="337"/>
      <c r="TAM957" s="337"/>
      <c r="TAN957" s="337"/>
      <c r="TAO957" s="337"/>
      <c r="TAP957" s="337"/>
      <c r="TAQ957" s="337"/>
      <c r="TAR957" s="337"/>
      <c r="TAS957" s="337"/>
      <c r="TAT957" s="337"/>
      <c r="TAU957" s="337"/>
      <c r="TAV957" s="337"/>
      <c r="TAW957" s="337"/>
      <c r="TAX957" s="337"/>
      <c r="TAY957" s="337"/>
      <c r="TAZ957" s="337"/>
      <c r="TBA957" s="337"/>
      <c r="TBB957" s="337"/>
      <c r="TBC957" s="337"/>
      <c r="TBD957" s="337"/>
      <c r="TBE957" s="337"/>
      <c r="TBF957" s="337"/>
      <c r="TBG957" s="337"/>
      <c r="TBH957" s="337"/>
      <c r="TBI957" s="337"/>
      <c r="TBJ957" s="337"/>
      <c r="TBK957" s="337"/>
      <c r="TBL957" s="337"/>
      <c r="TBM957" s="337"/>
      <c r="TBN957" s="337"/>
      <c r="TBO957" s="337"/>
      <c r="TBP957" s="337"/>
      <c r="TBQ957" s="337"/>
      <c r="TBR957" s="337"/>
      <c r="TBS957" s="337"/>
      <c r="TBT957" s="337"/>
      <c r="TBU957" s="337"/>
      <c r="TBV957" s="337"/>
      <c r="TBW957" s="337"/>
      <c r="TBX957" s="337"/>
      <c r="TBY957" s="337"/>
      <c r="TBZ957" s="337"/>
      <c r="TCA957" s="337"/>
      <c r="TCB957" s="337"/>
      <c r="TCC957" s="337"/>
      <c r="TCD957" s="337"/>
      <c r="TCE957" s="337"/>
      <c r="TCF957" s="337"/>
      <c r="TCG957" s="337"/>
      <c r="TCH957" s="337"/>
      <c r="TCI957" s="337"/>
      <c r="TCJ957" s="337"/>
      <c r="TCK957" s="337"/>
      <c r="TCL957" s="337"/>
      <c r="TCM957" s="337"/>
      <c r="TCN957" s="337"/>
      <c r="TCO957" s="337"/>
      <c r="TCP957" s="337"/>
      <c r="TCQ957" s="337"/>
      <c r="TCR957" s="337"/>
      <c r="TCS957" s="337"/>
      <c r="TCT957" s="337"/>
      <c r="TCU957" s="337"/>
      <c r="TCV957" s="337"/>
      <c r="TCW957" s="337"/>
      <c r="TCX957" s="337"/>
      <c r="TCY957" s="337"/>
      <c r="TCZ957" s="337"/>
      <c r="TDA957" s="337"/>
      <c r="TDB957" s="337"/>
      <c r="TDC957" s="337"/>
      <c r="TDD957" s="337"/>
      <c r="TDE957" s="337"/>
      <c r="TDF957" s="337"/>
      <c r="TDG957" s="337"/>
      <c r="TDH957" s="337"/>
      <c r="TDI957" s="337"/>
      <c r="TDJ957" s="337"/>
      <c r="TDK957" s="337"/>
      <c r="TDL957" s="337"/>
      <c r="TDM957" s="337"/>
      <c r="TDN957" s="337"/>
      <c r="TDO957" s="337"/>
      <c r="TDP957" s="337"/>
      <c r="TDQ957" s="337"/>
      <c r="TDR957" s="337"/>
      <c r="TDS957" s="337"/>
      <c r="TDT957" s="337"/>
      <c r="TDU957" s="337"/>
      <c r="TDV957" s="337"/>
      <c r="TDW957" s="337"/>
      <c r="TDX957" s="337"/>
      <c r="TDY957" s="337"/>
      <c r="TDZ957" s="337"/>
      <c r="TEA957" s="337"/>
      <c r="TEB957" s="337"/>
      <c r="TEC957" s="337"/>
      <c r="TED957" s="337"/>
      <c r="TEE957" s="337"/>
      <c r="TEF957" s="337"/>
      <c r="TEG957" s="337"/>
      <c r="TEH957" s="337"/>
      <c r="TEI957" s="337"/>
      <c r="TEJ957" s="337"/>
      <c r="TEK957" s="337"/>
      <c r="TEL957" s="337"/>
      <c r="TEM957" s="337"/>
      <c r="TEN957" s="337"/>
      <c r="TEO957" s="337"/>
      <c r="TEP957" s="337"/>
      <c r="TEQ957" s="337"/>
      <c r="TER957" s="337"/>
      <c r="TES957" s="337"/>
      <c r="TET957" s="337"/>
      <c r="TEU957" s="337"/>
      <c r="TEV957" s="337"/>
      <c r="TEW957" s="337"/>
      <c r="TEX957" s="337"/>
      <c r="TEY957" s="337"/>
      <c r="TEZ957" s="337"/>
      <c r="TFA957" s="337"/>
      <c r="TFB957" s="337"/>
      <c r="TFC957" s="337"/>
      <c r="TFD957" s="337"/>
      <c r="TFE957" s="337"/>
      <c r="TFF957" s="337"/>
      <c r="TFG957" s="337"/>
      <c r="TFH957" s="337"/>
      <c r="TFI957" s="337"/>
      <c r="TFJ957" s="337"/>
      <c r="TFK957" s="337"/>
      <c r="TFL957" s="337"/>
      <c r="TFM957" s="337"/>
      <c r="TFN957" s="337"/>
      <c r="TFO957" s="337"/>
      <c r="TFP957" s="337"/>
      <c r="TFQ957" s="337"/>
      <c r="TFR957" s="337"/>
      <c r="TFS957" s="337"/>
      <c r="TFT957" s="337"/>
      <c r="TFU957" s="337"/>
      <c r="TFV957" s="337"/>
      <c r="TFW957" s="337"/>
      <c r="TFX957" s="337"/>
      <c r="TFY957" s="337"/>
      <c r="TFZ957" s="337"/>
      <c r="TGA957" s="337"/>
      <c r="TGB957" s="337"/>
      <c r="TGC957" s="337"/>
      <c r="TGD957" s="337"/>
      <c r="TGE957" s="337"/>
      <c r="TGF957" s="337"/>
      <c r="TGG957" s="337"/>
      <c r="TGH957" s="337"/>
      <c r="TGI957" s="337"/>
      <c r="TGJ957" s="337"/>
      <c r="TGK957" s="337"/>
      <c r="TGL957" s="337"/>
      <c r="TGM957" s="337"/>
      <c r="TGN957" s="337"/>
      <c r="TGO957" s="337"/>
      <c r="TGP957" s="337"/>
      <c r="TGQ957" s="337"/>
      <c r="TGR957" s="337"/>
      <c r="TGS957" s="337"/>
      <c r="TGT957" s="337"/>
      <c r="TGU957" s="337"/>
      <c r="TGV957" s="337"/>
      <c r="TGW957" s="337"/>
      <c r="TGX957" s="337"/>
      <c r="TGY957" s="337"/>
      <c r="TGZ957" s="337"/>
      <c r="THA957" s="337"/>
      <c r="THB957" s="337"/>
      <c r="THC957" s="337"/>
      <c r="THD957" s="337"/>
      <c r="THE957" s="337"/>
      <c r="THF957" s="337"/>
      <c r="THG957" s="337"/>
      <c r="THH957" s="337"/>
      <c r="THI957" s="337"/>
      <c r="THJ957" s="337"/>
      <c r="THK957" s="337"/>
      <c r="THL957" s="337"/>
      <c r="THM957" s="337"/>
      <c r="THN957" s="337"/>
      <c r="THO957" s="337"/>
      <c r="THP957" s="337"/>
      <c r="THQ957" s="337"/>
      <c r="THR957" s="337"/>
      <c r="THS957" s="337"/>
      <c r="THT957" s="337"/>
      <c r="THU957" s="337"/>
      <c r="THV957" s="337"/>
      <c r="THW957" s="337"/>
      <c r="THX957" s="337"/>
      <c r="THY957" s="337"/>
      <c r="THZ957" s="337"/>
      <c r="TIA957" s="337"/>
      <c r="TIB957" s="337"/>
      <c r="TIC957" s="337"/>
      <c r="TID957" s="337"/>
      <c r="TIE957" s="337"/>
      <c r="TIF957" s="337"/>
      <c r="TIG957" s="337"/>
      <c r="TIH957" s="337"/>
      <c r="TII957" s="337"/>
      <c r="TIJ957" s="337"/>
      <c r="TIK957" s="337"/>
      <c r="TIL957" s="337"/>
      <c r="TIM957" s="337"/>
      <c r="TIN957" s="337"/>
      <c r="TIO957" s="337"/>
      <c r="TIP957" s="337"/>
      <c r="TIQ957" s="337"/>
      <c r="TIR957" s="337"/>
      <c r="TIS957" s="337"/>
      <c r="TIT957" s="337"/>
      <c r="TIU957" s="337"/>
      <c r="TIV957" s="337"/>
      <c r="TIW957" s="337"/>
      <c r="TIX957" s="337"/>
      <c r="TIY957" s="337"/>
      <c r="TIZ957" s="337"/>
      <c r="TJA957" s="337"/>
      <c r="TJB957" s="337"/>
      <c r="TJC957" s="337"/>
      <c r="TJD957" s="337"/>
      <c r="TJE957" s="337"/>
      <c r="TJF957" s="337"/>
      <c r="TJG957" s="337"/>
      <c r="TJH957" s="337"/>
      <c r="TJI957" s="337"/>
      <c r="TJJ957" s="337"/>
      <c r="TJK957" s="337"/>
      <c r="TJL957" s="337"/>
      <c r="TJM957" s="337"/>
      <c r="TJN957" s="337"/>
      <c r="TJO957" s="337"/>
      <c r="TJP957" s="337"/>
      <c r="TJQ957" s="337"/>
      <c r="TJR957" s="337"/>
      <c r="TJS957" s="337"/>
      <c r="TJT957" s="337"/>
      <c r="TJU957" s="337"/>
      <c r="TJV957" s="337"/>
      <c r="TJW957" s="337"/>
      <c r="TJX957" s="337"/>
      <c r="TJY957" s="337"/>
      <c r="TJZ957" s="337"/>
      <c r="TKA957" s="337"/>
      <c r="TKB957" s="337"/>
      <c r="TKC957" s="337"/>
      <c r="TKD957" s="337"/>
      <c r="TKE957" s="337"/>
      <c r="TKF957" s="337"/>
      <c r="TKG957" s="337"/>
      <c r="TKH957" s="337"/>
      <c r="TKI957" s="337"/>
      <c r="TKJ957" s="337"/>
      <c r="TKK957" s="337"/>
      <c r="TKL957" s="337"/>
      <c r="TKM957" s="337"/>
      <c r="TKN957" s="337"/>
      <c r="TKO957" s="337"/>
      <c r="TKP957" s="337"/>
      <c r="TKQ957" s="337"/>
      <c r="TKR957" s="337"/>
      <c r="TKS957" s="337"/>
      <c r="TKT957" s="337"/>
      <c r="TKU957" s="337"/>
      <c r="TKV957" s="337"/>
      <c r="TKW957" s="337"/>
      <c r="TKX957" s="337"/>
      <c r="TKY957" s="337"/>
      <c r="TKZ957" s="337"/>
      <c r="TLA957" s="337"/>
      <c r="TLB957" s="337"/>
      <c r="TLC957" s="337"/>
      <c r="TLD957" s="337"/>
      <c r="TLE957" s="337"/>
      <c r="TLF957" s="337"/>
      <c r="TLG957" s="337"/>
      <c r="TLH957" s="337"/>
      <c r="TLI957" s="337"/>
      <c r="TLJ957" s="337"/>
      <c r="TLK957" s="337"/>
      <c r="TLL957" s="337"/>
      <c r="TLM957" s="337"/>
      <c r="TLN957" s="337"/>
      <c r="TLO957" s="337"/>
      <c r="TLP957" s="337"/>
      <c r="TLQ957" s="337"/>
      <c r="TLR957" s="337"/>
      <c r="TLS957" s="337"/>
      <c r="TLT957" s="337"/>
      <c r="TLU957" s="337"/>
      <c r="TLV957" s="337"/>
      <c r="TLW957" s="337"/>
      <c r="TLX957" s="337"/>
      <c r="TLY957" s="337"/>
      <c r="TLZ957" s="337"/>
      <c r="TMA957" s="337"/>
      <c r="TMB957" s="337"/>
      <c r="TMC957" s="337"/>
      <c r="TMD957" s="337"/>
      <c r="TME957" s="337"/>
      <c r="TMF957" s="337"/>
      <c r="TMG957" s="337"/>
      <c r="TMH957" s="337"/>
      <c r="TMI957" s="337"/>
      <c r="TMJ957" s="337"/>
      <c r="TMK957" s="337"/>
      <c r="TML957" s="337"/>
      <c r="TMM957" s="337"/>
      <c r="TMN957" s="337"/>
      <c r="TMO957" s="337"/>
      <c r="TMP957" s="337"/>
      <c r="TMQ957" s="337"/>
      <c r="TMR957" s="337"/>
      <c r="TMS957" s="337"/>
      <c r="TMT957" s="337"/>
      <c r="TMU957" s="337"/>
      <c r="TMV957" s="337"/>
      <c r="TMW957" s="337"/>
      <c r="TMX957" s="337"/>
      <c r="TMY957" s="337"/>
      <c r="TMZ957" s="337"/>
      <c r="TNA957" s="337"/>
      <c r="TNB957" s="337"/>
      <c r="TNC957" s="337"/>
      <c r="TND957" s="337"/>
      <c r="TNE957" s="337"/>
      <c r="TNF957" s="337"/>
      <c r="TNG957" s="337"/>
      <c r="TNH957" s="337"/>
      <c r="TNI957" s="337"/>
      <c r="TNJ957" s="337"/>
      <c r="TNK957" s="337"/>
      <c r="TNL957" s="337"/>
      <c r="TNM957" s="337"/>
      <c r="TNN957" s="337"/>
      <c r="TNO957" s="337"/>
      <c r="TNP957" s="337"/>
      <c r="TNQ957" s="337"/>
      <c r="TNR957" s="337"/>
      <c r="TNS957" s="337"/>
      <c r="TNT957" s="337"/>
      <c r="TNU957" s="337"/>
      <c r="TNV957" s="337"/>
      <c r="TNW957" s="337"/>
      <c r="TNX957" s="337"/>
      <c r="TNY957" s="337"/>
      <c r="TNZ957" s="337"/>
      <c r="TOA957" s="337"/>
      <c r="TOB957" s="337"/>
      <c r="TOC957" s="337"/>
      <c r="TOD957" s="337"/>
      <c r="TOE957" s="337"/>
      <c r="TOF957" s="337"/>
      <c r="TOG957" s="337"/>
      <c r="TOH957" s="337"/>
      <c r="TOI957" s="337"/>
      <c r="TOJ957" s="337"/>
      <c r="TOK957" s="337"/>
      <c r="TOL957" s="337"/>
      <c r="TOM957" s="337"/>
      <c r="TON957" s="337"/>
      <c r="TOO957" s="337"/>
      <c r="TOP957" s="337"/>
      <c r="TOQ957" s="337"/>
      <c r="TOR957" s="337"/>
      <c r="TOS957" s="337"/>
      <c r="TOT957" s="337"/>
      <c r="TOU957" s="337"/>
      <c r="TOV957" s="337"/>
      <c r="TOW957" s="337"/>
      <c r="TOX957" s="337"/>
      <c r="TOY957" s="337"/>
      <c r="TOZ957" s="337"/>
      <c r="TPA957" s="337"/>
      <c r="TPB957" s="337"/>
      <c r="TPC957" s="337"/>
      <c r="TPD957" s="337"/>
      <c r="TPE957" s="337"/>
      <c r="TPF957" s="337"/>
      <c r="TPG957" s="337"/>
      <c r="TPH957" s="337"/>
      <c r="TPI957" s="337"/>
      <c r="TPJ957" s="337"/>
      <c r="TPK957" s="337"/>
      <c r="TPL957" s="337"/>
      <c r="TPM957" s="337"/>
      <c r="TPN957" s="337"/>
      <c r="TPO957" s="337"/>
      <c r="TPP957" s="337"/>
      <c r="TPQ957" s="337"/>
      <c r="TPR957" s="337"/>
      <c r="TPS957" s="337"/>
      <c r="TPT957" s="337"/>
      <c r="TPU957" s="337"/>
      <c r="TPV957" s="337"/>
      <c r="TPW957" s="337"/>
      <c r="TPX957" s="337"/>
      <c r="TPY957" s="337"/>
      <c r="TPZ957" s="337"/>
      <c r="TQA957" s="337"/>
      <c r="TQB957" s="337"/>
      <c r="TQC957" s="337"/>
      <c r="TQD957" s="337"/>
      <c r="TQE957" s="337"/>
      <c r="TQF957" s="337"/>
      <c r="TQG957" s="337"/>
      <c r="TQH957" s="337"/>
      <c r="TQI957" s="337"/>
      <c r="TQJ957" s="337"/>
      <c r="TQK957" s="337"/>
      <c r="TQL957" s="337"/>
      <c r="TQM957" s="337"/>
      <c r="TQN957" s="337"/>
      <c r="TQO957" s="337"/>
      <c r="TQP957" s="337"/>
      <c r="TQQ957" s="337"/>
      <c r="TQR957" s="337"/>
      <c r="TQS957" s="337"/>
      <c r="TQT957" s="337"/>
      <c r="TQU957" s="337"/>
      <c r="TQV957" s="337"/>
      <c r="TQW957" s="337"/>
      <c r="TQX957" s="337"/>
      <c r="TQY957" s="337"/>
      <c r="TQZ957" s="337"/>
      <c r="TRA957" s="337"/>
      <c r="TRB957" s="337"/>
      <c r="TRC957" s="337"/>
      <c r="TRD957" s="337"/>
      <c r="TRE957" s="337"/>
      <c r="TRF957" s="337"/>
      <c r="TRG957" s="337"/>
      <c r="TRH957" s="337"/>
      <c r="TRI957" s="337"/>
      <c r="TRJ957" s="337"/>
      <c r="TRK957" s="337"/>
      <c r="TRL957" s="337"/>
      <c r="TRM957" s="337"/>
      <c r="TRN957" s="337"/>
      <c r="TRO957" s="337"/>
      <c r="TRP957" s="337"/>
      <c r="TRQ957" s="337"/>
      <c r="TRR957" s="337"/>
      <c r="TRS957" s="337"/>
      <c r="TRT957" s="337"/>
      <c r="TRU957" s="337"/>
      <c r="TRV957" s="337"/>
      <c r="TRW957" s="337"/>
      <c r="TRX957" s="337"/>
      <c r="TRY957" s="337"/>
      <c r="TRZ957" s="337"/>
      <c r="TSA957" s="337"/>
      <c r="TSB957" s="337"/>
      <c r="TSC957" s="337"/>
      <c r="TSD957" s="337"/>
      <c r="TSE957" s="337"/>
      <c r="TSF957" s="337"/>
      <c r="TSG957" s="337"/>
      <c r="TSH957" s="337"/>
      <c r="TSI957" s="337"/>
      <c r="TSJ957" s="337"/>
      <c r="TSK957" s="337"/>
      <c r="TSL957" s="337"/>
      <c r="TSM957" s="337"/>
      <c r="TSN957" s="337"/>
      <c r="TSO957" s="337"/>
      <c r="TSP957" s="337"/>
      <c r="TSQ957" s="337"/>
      <c r="TSR957" s="337"/>
      <c r="TSS957" s="337"/>
      <c r="TST957" s="337"/>
      <c r="TSU957" s="337"/>
      <c r="TSV957" s="337"/>
      <c r="TSW957" s="337"/>
      <c r="TSX957" s="337"/>
      <c r="TSY957" s="337"/>
      <c r="TSZ957" s="337"/>
      <c r="TTA957" s="337"/>
      <c r="TTB957" s="337"/>
      <c r="TTC957" s="337"/>
      <c r="TTD957" s="337"/>
      <c r="TTE957" s="337"/>
      <c r="TTF957" s="337"/>
      <c r="TTG957" s="337"/>
      <c r="TTH957" s="337"/>
      <c r="TTI957" s="337"/>
      <c r="TTJ957" s="337"/>
      <c r="TTK957" s="337"/>
      <c r="TTL957" s="337"/>
      <c r="TTM957" s="337"/>
      <c r="TTN957" s="337"/>
      <c r="TTO957" s="337"/>
      <c r="TTP957" s="337"/>
      <c r="TTQ957" s="337"/>
      <c r="TTR957" s="337"/>
      <c r="TTS957" s="337"/>
      <c r="TTT957" s="337"/>
      <c r="TTU957" s="337"/>
      <c r="TTV957" s="337"/>
      <c r="TTW957" s="337"/>
      <c r="TTX957" s="337"/>
      <c r="TTY957" s="337"/>
      <c r="TTZ957" s="337"/>
      <c r="TUA957" s="337"/>
      <c r="TUB957" s="337"/>
      <c r="TUC957" s="337"/>
      <c r="TUD957" s="337"/>
      <c r="TUE957" s="337"/>
      <c r="TUF957" s="337"/>
      <c r="TUG957" s="337"/>
      <c r="TUH957" s="337"/>
      <c r="TUI957" s="337"/>
      <c r="TUJ957" s="337"/>
      <c r="TUK957" s="337"/>
      <c r="TUL957" s="337"/>
      <c r="TUM957" s="337"/>
      <c r="TUN957" s="337"/>
      <c r="TUO957" s="337"/>
      <c r="TUP957" s="337"/>
      <c r="TUQ957" s="337"/>
      <c r="TUR957" s="337"/>
      <c r="TUS957" s="337"/>
      <c r="TUT957" s="337"/>
      <c r="TUU957" s="337"/>
      <c r="TUV957" s="337"/>
      <c r="TUW957" s="337"/>
      <c r="TUX957" s="337"/>
      <c r="TUY957" s="337"/>
      <c r="TUZ957" s="337"/>
      <c r="TVA957" s="337"/>
      <c r="TVB957" s="337"/>
      <c r="TVC957" s="337"/>
      <c r="TVD957" s="337"/>
      <c r="TVE957" s="337"/>
      <c r="TVF957" s="337"/>
      <c r="TVG957" s="337"/>
      <c r="TVH957" s="337"/>
      <c r="TVI957" s="337"/>
      <c r="TVJ957" s="337"/>
      <c r="TVK957" s="337"/>
      <c r="TVL957" s="337"/>
      <c r="TVM957" s="337"/>
      <c r="TVN957" s="337"/>
      <c r="TVO957" s="337"/>
      <c r="TVP957" s="337"/>
      <c r="TVQ957" s="337"/>
      <c r="TVR957" s="337"/>
      <c r="TVS957" s="337"/>
      <c r="TVT957" s="337"/>
      <c r="TVU957" s="337"/>
      <c r="TVV957" s="337"/>
      <c r="TVW957" s="337"/>
      <c r="TVX957" s="337"/>
      <c r="TVY957" s="337"/>
      <c r="TVZ957" s="337"/>
      <c r="TWA957" s="337"/>
      <c r="TWB957" s="337"/>
      <c r="TWC957" s="337"/>
      <c r="TWD957" s="337"/>
      <c r="TWE957" s="337"/>
      <c r="TWF957" s="337"/>
      <c r="TWG957" s="337"/>
      <c r="TWH957" s="337"/>
      <c r="TWI957" s="337"/>
      <c r="TWJ957" s="337"/>
      <c r="TWK957" s="337"/>
      <c r="TWL957" s="337"/>
      <c r="TWM957" s="337"/>
      <c r="TWN957" s="337"/>
      <c r="TWO957" s="337"/>
      <c r="TWP957" s="337"/>
      <c r="TWQ957" s="337"/>
      <c r="TWR957" s="337"/>
      <c r="TWS957" s="337"/>
      <c r="TWT957" s="337"/>
      <c r="TWU957" s="337"/>
      <c r="TWV957" s="337"/>
      <c r="TWW957" s="337"/>
      <c r="TWX957" s="337"/>
      <c r="TWY957" s="337"/>
      <c r="TWZ957" s="337"/>
      <c r="TXA957" s="337"/>
      <c r="TXB957" s="337"/>
      <c r="TXC957" s="337"/>
      <c r="TXD957" s="337"/>
      <c r="TXE957" s="337"/>
      <c r="TXF957" s="337"/>
      <c r="TXG957" s="337"/>
      <c r="TXH957" s="337"/>
      <c r="TXI957" s="337"/>
      <c r="TXJ957" s="337"/>
      <c r="TXK957" s="337"/>
      <c r="TXL957" s="337"/>
      <c r="TXM957" s="337"/>
      <c r="TXN957" s="337"/>
      <c r="TXO957" s="337"/>
      <c r="TXP957" s="337"/>
      <c r="TXQ957" s="337"/>
      <c r="TXR957" s="337"/>
      <c r="TXS957" s="337"/>
      <c r="TXT957" s="337"/>
      <c r="TXU957" s="337"/>
      <c r="TXV957" s="337"/>
      <c r="TXW957" s="337"/>
      <c r="TXX957" s="337"/>
      <c r="TXY957" s="337"/>
      <c r="TXZ957" s="337"/>
      <c r="TYA957" s="337"/>
      <c r="TYB957" s="337"/>
      <c r="TYC957" s="337"/>
      <c r="TYD957" s="337"/>
      <c r="TYE957" s="337"/>
      <c r="TYF957" s="337"/>
      <c r="TYG957" s="337"/>
      <c r="TYH957" s="337"/>
      <c r="TYI957" s="337"/>
      <c r="TYJ957" s="337"/>
      <c r="TYK957" s="337"/>
      <c r="TYL957" s="337"/>
      <c r="TYM957" s="337"/>
      <c r="TYN957" s="337"/>
      <c r="TYO957" s="337"/>
      <c r="TYP957" s="337"/>
      <c r="TYQ957" s="337"/>
      <c r="TYR957" s="337"/>
      <c r="TYS957" s="337"/>
      <c r="TYT957" s="337"/>
      <c r="TYU957" s="337"/>
      <c r="TYV957" s="337"/>
      <c r="TYW957" s="337"/>
      <c r="TYX957" s="337"/>
      <c r="TYY957" s="337"/>
      <c r="TYZ957" s="337"/>
      <c r="TZA957" s="337"/>
      <c r="TZB957" s="337"/>
      <c r="TZC957" s="337"/>
      <c r="TZD957" s="337"/>
      <c r="TZE957" s="337"/>
      <c r="TZF957" s="337"/>
      <c r="TZG957" s="337"/>
      <c r="TZH957" s="337"/>
      <c r="TZI957" s="337"/>
      <c r="TZJ957" s="337"/>
      <c r="TZK957" s="337"/>
      <c r="TZL957" s="337"/>
      <c r="TZM957" s="337"/>
      <c r="TZN957" s="337"/>
      <c r="TZO957" s="337"/>
      <c r="TZP957" s="337"/>
      <c r="TZQ957" s="337"/>
      <c r="TZR957" s="337"/>
      <c r="TZS957" s="337"/>
      <c r="TZT957" s="337"/>
      <c r="TZU957" s="337"/>
      <c r="TZV957" s="337"/>
      <c r="TZW957" s="337"/>
      <c r="TZX957" s="337"/>
      <c r="TZY957" s="337"/>
      <c r="TZZ957" s="337"/>
      <c r="UAA957" s="337"/>
      <c r="UAB957" s="337"/>
      <c r="UAC957" s="337"/>
      <c r="UAD957" s="337"/>
      <c r="UAE957" s="337"/>
      <c r="UAF957" s="337"/>
      <c r="UAG957" s="337"/>
      <c r="UAH957" s="337"/>
      <c r="UAI957" s="337"/>
      <c r="UAJ957" s="337"/>
      <c r="UAK957" s="337"/>
      <c r="UAL957" s="337"/>
      <c r="UAM957" s="337"/>
      <c r="UAN957" s="337"/>
      <c r="UAO957" s="337"/>
      <c r="UAP957" s="337"/>
      <c r="UAQ957" s="337"/>
      <c r="UAR957" s="337"/>
      <c r="UAS957" s="337"/>
      <c r="UAT957" s="337"/>
      <c r="UAU957" s="337"/>
      <c r="UAV957" s="337"/>
      <c r="UAW957" s="337"/>
      <c r="UAX957" s="337"/>
      <c r="UAY957" s="337"/>
      <c r="UAZ957" s="337"/>
      <c r="UBA957" s="337"/>
      <c r="UBB957" s="337"/>
      <c r="UBC957" s="337"/>
      <c r="UBD957" s="337"/>
      <c r="UBE957" s="337"/>
      <c r="UBF957" s="337"/>
      <c r="UBG957" s="337"/>
      <c r="UBH957" s="337"/>
      <c r="UBI957" s="337"/>
      <c r="UBJ957" s="337"/>
      <c r="UBK957" s="337"/>
      <c r="UBL957" s="337"/>
      <c r="UBM957" s="337"/>
      <c r="UBN957" s="337"/>
      <c r="UBO957" s="337"/>
      <c r="UBP957" s="337"/>
      <c r="UBQ957" s="337"/>
      <c r="UBR957" s="337"/>
      <c r="UBS957" s="337"/>
      <c r="UBT957" s="337"/>
      <c r="UBU957" s="337"/>
      <c r="UBV957" s="337"/>
      <c r="UBW957" s="337"/>
      <c r="UBX957" s="337"/>
      <c r="UBY957" s="337"/>
      <c r="UBZ957" s="337"/>
      <c r="UCA957" s="337"/>
      <c r="UCB957" s="337"/>
      <c r="UCC957" s="337"/>
      <c r="UCD957" s="337"/>
      <c r="UCE957" s="337"/>
      <c r="UCF957" s="337"/>
      <c r="UCG957" s="337"/>
      <c r="UCH957" s="337"/>
      <c r="UCI957" s="337"/>
      <c r="UCJ957" s="337"/>
      <c r="UCK957" s="337"/>
      <c r="UCL957" s="337"/>
      <c r="UCM957" s="337"/>
      <c r="UCN957" s="337"/>
      <c r="UCO957" s="337"/>
      <c r="UCP957" s="337"/>
      <c r="UCQ957" s="337"/>
      <c r="UCR957" s="337"/>
      <c r="UCS957" s="337"/>
      <c r="UCT957" s="337"/>
      <c r="UCU957" s="337"/>
      <c r="UCV957" s="337"/>
      <c r="UCW957" s="337"/>
      <c r="UCX957" s="337"/>
      <c r="UCY957" s="337"/>
      <c r="UCZ957" s="337"/>
      <c r="UDA957" s="337"/>
      <c r="UDB957" s="337"/>
      <c r="UDC957" s="337"/>
      <c r="UDD957" s="337"/>
      <c r="UDE957" s="337"/>
      <c r="UDF957" s="337"/>
      <c r="UDG957" s="337"/>
      <c r="UDH957" s="337"/>
      <c r="UDI957" s="337"/>
      <c r="UDJ957" s="337"/>
      <c r="UDK957" s="337"/>
      <c r="UDL957" s="337"/>
      <c r="UDM957" s="337"/>
      <c r="UDN957" s="337"/>
      <c r="UDO957" s="337"/>
      <c r="UDP957" s="337"/>
      <c r="UDQ957" s="337"/>
      <c r="UDR957" s="337"/>
      <c r="UDS957" s="337"/>
      <c r="UDT957" s="337"/>
      <c r="UDU957" s="337"/>
      <c r="UDV957" s="337"/>
      <c r="UDW957" s="337"/>
      <c r="UDX957" s="337"/>
      <c r="UDY957" s="337"/>
      <c r="UDZ957" s="337"/>
      <c r="UEA957" s="337"/>
      <c r="UEB957" s="337"/>
      <c r="UEC957" s="337"/>
      <c r="UED957" s="337"/>
      <c r="UEE957" s="337"/>
      <c r="UEF957" s="337"/>
      <c r="UEG957" s="337"/>
      <c r="UEH957" s="337"/>
      <c r="UEI957" s="337"/>
      <c r="UEJ957" s="337"/>
      <c r="UEK957" s="337"/>
      <c r="UEL957" s="337"/>
      <c r="UEM957" s="337"/>
      <c r="UEN957" s="337"/>
      <c r="UEO957" s="337"/>
      <c r="UEP957" s="337"/>
      <c r="UEQ957" s="337"/>
      <c r="UER957" s="337"/>
      <c r="UES957" s="337"/>
      <c r="UET957" s="337"/>
      <c r="UEU957" s="337"/>
      <c r="UEV957" s="337"/>
      <c r="UEW957" s="337"/>
      <c r="UEX957" s="337"/>
      <c r="UEY957" s="337"/>
      <c r="UEZ957" s="337"/>
      <c r="UFA957" s="337"/>
      <c r="UFB957" s="337"/>
      <c r="UFC957" s="337"/>
      <c r="UFD957" s="337"/>
      <c r="UFE957" s="337"/>
      <c r="UFF957" s="337"/>
      <c r="UFG957" s="337"/>
      <c r="UFH957" s="337"/>
      <c r="UFI957" s="337"/>
      <c r="UFJ957" s="337"/>
      <c r="UFK957" s="337"/>
      <c r="UFL957" s="337"/>
      <c r="UFM957" s="337"/>
      <c r="UFN957" s="337"/>
      <c r="UFO957" s="337"/>
      <c r="UFP957" s="337"/>
      <c r="UFQ957" s="337"/>
      <c r="UFR957" s="337"/>
      <c r="UFS957" s="337"/>
      <c r="UFT957" s="337"/>
      <c r="UFU957" s="337"/>
      <c r="UFV957" s="337"/>
      <c r="UFW957" s="337"/>
      <c r="UFX957" s="337"/>
      <c r="UFY957" s="337"/>
      <c r="UFZ957" s="337"/>
      <c r="UGA957" s="337"/>
      <c r="UGB957" s="337"/>
      <c r="UGC957" s="337"/>
      <c r="UGD957" s="337"/>
      <c r="UGE957" s="337"/>
      <c r="UGF957" s="337"/>
      <c r="UGG957" s="337"/>
      <c r="UGH957" s="337"/>
      <c r="UGI957" s="337"/>
      <c r="UGJ957" s="337"/>
      <c r="UGK957" s="337"/>
      <c r="UGL957" s="337"/>
      <c r="UGM957" s="337"/>
      <c r="UGN957" s="337"/>
      <c r="UGO957" s="337"/>
      <c r="UGP957" s="337"/>
      <c r="UGQ957" s="337"/>
      <c r="UGR957" s="337"/>
      <c r="UGS957" s="337"/>
      <c r="UGT957" s="337"/>
      <c r="UGU957" s="337"/>
      <c r="UGV957" s="337"/>
      <c r="UGW957" s="337"/>
      <c r="UGX957" s="337"/>
      <c r="UGY957" s="337"/>
      <c r="UGZ957" s="337"/>
      <c r="UHA957" s="337"/>
      <c r="UHB957" s="337"/>
      <c r="UHC957" s="337"/>
      <c r="UHD957" s="337"/>
      <c r="UHE957" s="337"/>
      <c r="UHF957" s="337"/>
      <c r="UHG957" s="337"/>
      <c r="UHH957" s="337"/>
      <c r="UHI957" s="337"/>
      <c r="UHJ957" s="337"/>
      <c r="UHK957" s="337"/>
      <c r="UHL957" s="337"/>
      <c r="UHM957" s="337"/>
      <c r="UHN957" s="337"/>
      <c r="UHO957" s="337"/>
      <c r="UHP957" s="337"/>
      <c r="UHQ957" s="337"/>
      <c r="UHR957" s="337"/>
      <c r="UHS957" s="337"/>
      <c r="UHT957" s="337"/>
      <c r="UHU957" s="337"/>
      <c r="UHV957" s="337"/>
      <c r="UHW957" s="337"/>
      <c r="UHX957" s="337"/>
      <c r="UHY957" s="337"/>
      <c r="UHZ957" s="337"/>
      <c r="UIA957" s="337"/>
      <c r="UIB957" s="337"/>
      <c r="UIC957" s="337"/>
      <c r="UID957" s="337"/>
      <c r="UIE957" s="337"/>
      <c r="UIF957" s="337"/>
      <c r="UIG957" s="337"/>
      <c r="UIH957" s="337"/>
      <c r="UII957" s="337"/>
      <c r="UIJ957" s="337"/>
      <c r="UIK957" s="337"/>
      <c r="UIL957" s="337"/>
      <c r="UIM957" s="337"/>
      <c r="UIN957" s="337"/>
      <c r="UIO957" s="337"/>
      <c r="UIP957" s="337"/>
      <c r="UIQ957" s="337"/>
      <c r="UIR957" s="337"/>
      <c r="UIS957" s="337"/>
      <c r="UIT957" s="337"/>
      <c r="UIU957" s="337"/>
      <c r="UIV957" s="337"/>
      <c r="UIW957" s="337"/>
      <c r="UIX957" s="337"/>
      <c r="UIY957" s="337"/>
      <c r="UIZ957" s="337"/>
      <c r="UJA957" s="337"/>
      <c r="UJB957" s="337"/>
      <c r="UJC957" s="337"/>
      <c r="UJD957" s="337"/>
      <c r="UJE957" s="337"/>
      <c r="UJF957" s="337"/>
      <c r="UJG957" s="337"/>
      <c r="UJH957" s="337"/>
      <c r="UJI957" s="337"/>
      <c r="UJJ957" s="337"/>
      <c r="UJK957" s="337"/>
      <c r="UJL957" s="337"/>
      <c r="UJM957" s="337"/>
      <c r="UJN957" s="337"/>
      <c r="UJO957" s="337"/>
      <c r="UJP957" s="337"/>
      <c r="UJQ957" s="337"/>
      <c r="UJR957" s="337"/>
      <c r="UJS957" s="337"/>
      <c r="UJT957" s="337"/>
      <c r="UJU957" s="337"/>
      <c r="UJV957" s="337"/>
      <c r="UJW957" s="337"/>
      <c r="UJX957" s="337"/>
      <c r="UJY957" s="337"/>
      <c r="UJZ957" s="337"/>
      <c r="UKA957" s="337"/>
      <c r="UKB957" s="337"/>
      <c r="UKC957" s="337"/>
      <c r="UKD957" s="337"/>
      <c r="UKE957" s="337"/>
      <c r="UKF957" s="337"/>
      <c r="UKG957" s="337"/>
      <c r="UKH957" s="337"/>
      <c r="UKI957" s="337"/>
      <c r="UKJ957" s="337"/>
      <c r="UKK957" s="337"/>
      <c r="UKL957" s="337"/>
      <c r="UKM957" s="337"/>
      <c r="UKN957" s="337"/>
      <c r="UKO957" s="337"/>
      <c r="UKP957" s="337"/>
      <c r="UKQ957" s="337"/>
      <c r="UKR957" s="337"/>
      <c r="UKS957" s="337"/>
      <c r="UKT957" s="337"/>
      <c r="UKU957" s="337"/>
      <c r="UKV957" s="337"/>
      <c r="UKW957" s="337"/>
      <c r="UKX957" s="337"/>
      <c r="UKY957" s="337"/>
      <c r="UKZ957" s="337"/>
      <c r="ULA957" s="337"/>
      <c r="ULB957" s="337"/>
      <c r="ULC957" s="337"/>
      <c r="ULD957" s="337"/>
      <c r="ULE957" s="337"/>
      <c r="ULF957" s="337"/>
      <c r="ULG957" s="337"/>
      <c r="ULH957" s="337"/>
      <c r="ULI957" s="337"/>
      <c r="ULJ957" s="337"/>
      <c r="ULK957" s="337"/>
      <c r="ULL957" s="337"/>
      <c r="ULM957" s="337"/>
      <c r="ULN957" s="337"/>
      <c r="ULO957" s="337"/>
      <c r="ULP957" s="337"/>
      <c r="ULQ957" s="337"/>
      <c r="ULR957" s="337"/>
      <c r="ULS957" s="337"/>
      <c r="ULT957" s="337"/>
      <c r="ULU957" s="337"/>
      <c r="ULV957" s="337"/>
      <c r="ULW957" s="337"/>
      <c r="ULX957" s="337"/>
      <c r="ULY957" s="337"/>
      <c r="ULZ957" s="337"/>
      <c r="UMA957" s="337"/>
      <c r="UMB957" s="337"/>
      <c r="UMC957" s="337"/>
      <c r="UMD957" s="337"/>
      <c r="UME957" s="337"/>
      <c r="UMF957" s="337"/>
      <c r="UMG957" s="337"/>
      <c r="UMH957" s="337"/>
      <c r="UMI957" s="337"/>
      <c r="UMJ957" s="337"/>
      <c r="UMK957" s="337"/>
      <c r="UML957" s="337"/>
      <c r="UMM957" s="337"/>
      <c r="UMN957" s="337"/>
      <c r="UMO957" s="337"/>
      <c r="UMP957" s="337"/>
      <c r="UMQ957" s="337"/>
      <c r="UMR957" s="337"/>
      <c r="UMS957" s="337"/>
      <c r="UMT957" s="337"/>
      <c r="UMU957" s="337"/>
      <c r="UMV957" s="337"/>
      <c r="UMW957" s="337"/>
      <c r="UMX957" s="337"/>
      <c r="UMY957" s="337"/>
      <c r="UMZ957" s="337"/>
      <c r="UNA957" s="337"/>
      <c r="UNB957" s="337"/>
      <c r="UNC957" s="337"/>
      <c r="UND957" s="337"/>
      <c r="UNE957" s="337"/>
      <c r="UNF957" s="337"/>
      <c r="UNG957" s="337"/>
      <c r="UNH957" s="337"/>
      <c r="UNI957" s="337"/>
      <c r="UNJ957" s="337"/>
      <c r="UNK957" s="337"/>
      <c r="UNL957" s="337"/>
      <c r="UNM957" s="337"/>
      <c r="UNN957" s="337"/>
      <c r="UNO957" s="337"/>
      <c r="UNP957" s="337"/>
      <c r="UNQ957" s="337"/>
      <c r="UNR957" s="337"/>
      <c r="UNS957" s="337"/>
      <c r="UNT957" s="337"/>
      <c r="UNU957" s="337"/>
      <c r="UNV957" s="337"/>
      <c r="UNW957" s="337"/>
      <c r="UNX957" s="337"/>
      <c r="UNY957" s="337"/>
      <c r="UNZ957" s="337"/>
      <c r="UOA957" s="337"/>
      <c r="UOB957" s="337"/>
      <c r="UOC957" s="337"/>
      <c r="UOD957" s="337"/>
      <c r="UOE957" s="337"/>
      <c r="UOF957" s="337"/>
      <c r="UOG957" s="337"/>
      <c r="UOH957" s="337"/>
      <c r="UOI957" s="337"/>
      <c r="UOJ957" s="337"/>
      <c r="UOK957" s="337"/>
      <c r="UOL957" s="337"/>
      <c r="UOM957" s="337"/>
      <c r="UON957" s="337"/>
      <c r="UOO957" s="337"/>
      <c r="UOP957" s="337"/>
      <c r="UOQ957" s="337"/>
      <c r="UOR957" s="337"/>
      <c r="UOS957" s="337"/>
      <c r="UOT957" s="337"/>
      <c r="UOU957" s="337"/>
      <c r="UOV957" s="337"/>
      <c r="UOW957" s="337"/>
      <c r="UOX957" s="337"/>
      <c r="UOY957" s="337"/>
      <c r="UOZ957" s="337"/>
      <c r="UPA957" s="337"/>
      <c r="UPB957" s="337"/>
      <c r="UPC957" s="337"/>
      <c r="UPD957" s="337"/>
      <c r="UPE957" s="337"/>
      <c r="UPF957" s="337"/>
      <c r="UPG957" s="337"/>
      <c r="UPH957" s="337"/>
      <c r="UPI957" s="337"/>
      <c r="UPJ957" s="337"/>
      <c r="UPK957" s="337"/>
      <c r="UPL957" s="337"/>
      <c r="UPM957" s="337"/>
      <c r="UPN957" s="337"/>
      <c r="UPO957" s="337"/>
      <c r="UPP957" s="337"/>
      <c r="UPQ957" s="337"/>
      <c r="UPR957" s="337"/>
      <c r="UPS957" s="337"/>
      <c r="UPT957" s="337"/>
      <c r="UPU957" s="337"/>
      <c r="UPV957" s="337"/>
      <c r="UPW957" s="337"/>
      <c r="UPX957" s="337"/>
      <c r="UPY957" s="337"/>
      <c r="UPZ957" s="337"/>
      <c r="UQA957" s="337"/>
      <c r="UQB957" s="337"/>
      <c r="UQC957" s="337"/>
      <c r="UQD957" s="337"/>
      <c r="UQE957" s="337"/>
      <c r="UQF957" s="337"/>
      <c r="UQG957" s="337"/>
      <c r="UQH957" s="337"/>
      <c r="UQI957" s="337"/>
      <c r="UQJ957" s="337"/>
      <c r="UQK957" s="337"/>
      <c r="UQL957" s="337"/>
      <c r="UQM957" s="337"/>
      <c r="UQN957" s="337"/>
      <c r="UQO957" s="337"/>
      <c r="UQP957" s="337"/>
      <c r="UQQ957" s="337"/>
      <c r="UQR957" s="337"/>
      <c r="UQS957" s="337"/>
      <c r="UQT957" s="337"/>
      <c r="UQU957" s="337"/>
      <c r="UQV957" s="337"/>
      <c r="UQW957" s="337"/>
      <c r="UQX957" s="337"/>
      <c r="UQY957" s="337"/>
      <c r="UQZ957" s="337"/>
      <c r="URA957" s="337"/>
      <c r="URB957" s="337"/>
      <c r="URC957" s="337"/>
      <c r="URD957" s="337"/>
      <c r="URE957" s="337"/>
      <c r="URF957" s="337"/>
      <c r="URG957" s="337"/>
      <c r="URH957" s="337"/>
      <c r="URI957" s="337"/>
      <c r="URJ957" s="337"/>
      <c r="URK957" s="337"/>
      <c r="URL957" s="337"/>
      <c r="URM957" s="337"/>
      <c r="URN957" s="337"/>
      <c r="URO957" s="337"/>
      <c r="URP957" s="337"/>
      <c r="URQ957" s="337"/>
      <c r="URR957" s="337"/>
      <c r="URS957" s="337"/>
      <c r="URT957" s="337"/>
      <c r="URU957" s="337"/>
      <c r="URV957" s="337"/>
      <c r="URW957" s="337"/>
      <c r="URX957" s="337"/>
      <c r="URY957" s="337"/>
      <c r="URZ957" s="337"/>
      <c r="USA957" s="337"/>
      <c r="USB957" s="337"/>
      <c r="USC957" s="337"/>
      <c r="USD957" s="337"/>
      <c r="USE957" s="337"/>
      <c r="USF957" s="337"/>
      <c r="USG957" s="337"/>
      <c r="USH957" s="337"/>
      <c r="USI957" s="337"/>
      <c r="USJ957" s="337"/>
      <c r="USK957" s="337"/>
      <c r="USL957" s="337"/>
      <c r="USM957" s="337"/>
      <c r="USN957" s="337"/>
      <c r="USO957" s="337"/>
      <c r="USP957" s="337"/>
      <c r="USQ957" s="337"/>
      <c r="USR957" s="337"/>
      <c r="USS957" s="337"/>
      <c r="UST957" s="337"/>
      <c r="USU957" s="337"/>
      <c r="USV957" s="337"/>
      <c r="USW957" s="337"/>
      <c r="USX957" s="337"/>
      <c r="USY957" s="337"/>
      <c r="USZ957" s="337"/>
      <c r="UTA957" s="337"/>
      <c r="UTB957" s="337"/>
      <c r="UTC957" s="337"/>
      <c r="UTD957" s="337"/>
      <c r="UTE957" s="337"/>
      <c r="UTF957" s="337"/>
      <c r="UTG957" s="337"/>
      <c r="UTH957" s="337"/>
      <c r="UTI957" s="337"/>
      <c r="UTJ957" s="337"/>
      <c r="UTK957" s="337"/>
      <c r="UTL957" s="337"/>
      <c r="UTM957" s="337"/>
      <c r="UTN957" s="337"/>
      <c r="UTO957" s="337"/>
      <c r="UTP957" s="337"/>
      <c r="UTQ957" s="337"/>
      <c r="UTR957" s="337"/>
      <c r="UTS957" s="337"/>
      <c r="UTT957" s="337"/>
      <c r="UTU957" s="337"/>
      <c r="UTV957" s="337"/>
      <c r="UTW957" s="337"/>
      <c r="UTX957" s="337"/>
      <c r="UTY957" s="337"/>
      <c r="UTZ957" s="337"/>
      <c r="UUA957" s="337"/>
      <c r="UUB957" s="337"/>
      <c r="UUC957" s="337"/>
      <c r="UUD957" s="337"/>
      <c r="UUE957" s="337"/>
      <c r="UUF957" s="337"/>
      <c r="UUG957" s="337"/>
      <c r="UUH957" s="337"/>
      <c r="UUI957" s="337"/>
      <c r="UUJ957" s="337"/>
      <c r="UUK957" s="337"/>
      <c r="UUL957" s="337"/>
      <c r="UUM957" s="337"/>
      <c r="UUN957" s="337"/>
      <c r="UUO957" s="337"/>
      <c r="UUP957" s="337"/>
      <c r="UUQ957" s="337"/>
      <c r="UUR957" s="337"/>
      <c r="UUS957" s="337"/>
      <c r="UUT957" s="337"/>
      <c r="UUU957" s="337"/>
      <c r="UUV957" s="337"/>
      <c r="UUW957" s="337"/>
      <c r="UUX957" s="337"/>
      <c r="UUY957" s="337"/>
      <c r="UUZ957" s="337"/>
      <c r="UVA957" s="337"/>
      <c r="UVB957" s="337"/>
      <c r="UVC957" s="337"/>
      <c r="UVD957" s="337"/>
      <c r="UVE957" s="337"/>
      <c r="UVF957" s="337"/>
      <c r="UVG957" s="337"/>
      <c r="UVH957" s="337"/>
      <c r="UVI957" s="337"/>
      <c r="UVJ957" s="337"/>
      <c r="UVK957" s="337"/>
      <c r="UVL957" s="337"/>
      <c r="UVM957" s="337"/>
      <c r="UVN957" s="337"/>
      <c r="UVO957" s="337"/>
      <c r="UVP957" s="337"/>
      <c r="UVQ957" s="337"/>
      <c r="UVR957" s="337"/>
      <c r="UVS957" s="337"/>
      <c r="UVT957" s="337"/>
      <c r="UVU957" s="337"/>
      <c r="UVV957" s="337"/>
      <c r="UVW957" s="337"/>
      <c r="UVX957" s="337"/>
      <c r="UVY957" s="337"/>
      <c r="UVZ957" s="337"/>
      <c r="UWA957" s="337"/>
      <c r="UWB957" s="337"/>
      <c r="UWC957" s="337"/>
      <c r="UWD957" s="337"/>
      <c r="UWE957" s="337"/>
      <c r="UWF957" s="337"/>
      <c r="UWG957" s="337"/>
      <c r="UWH957" s="337"/>
      <c r="UWI957" s="337"/>
      <c r="UWJ957" s="337"/>
      <c r="UWK957" s="337"/>
      <c r="UWL957" s="337"/>
      <c r="UWM957" s="337"/>
      <c r="UWN957" s="337"/>
      <c r="UWO957" s="337"/>
      <c r="UWP957" s="337"/>
      <c r="UWQ957" s="337"/>
      <c r="UWR957" s="337"/>
      <c r="UWS957" s="337"/>
      <c r="UWT957" s="337"/>
      <c r="UWU957" s="337"/>
      <c r="UWV957" s="337"/>
      <c r="UWW957" s="337"/>
      <c r="UWX957" s="337"/>
      <c r="UWY957" s="337"/>
      <c r="UWZ957" s="337"/>
      <c r="UXA957" s="337"/>
      <c r="UXB957" s="337"/>
      <c r="UXC957" s="337"/>
      <c r="UXD957" s="337"/>
      <c r="UXE957" s="337"/>
      <c r="UXF957" s="337"/>
      <c r="UXG957" s="337"/>
      <c r="UXH957" s="337"/>
      <c r="UXI957" s="337"/>
      <c r="UXJ957" s="337"/>
      <c r="UXK957" s="337"/>
      <c r="UXL957" s="337"/>
      <c r="UXM957" s="337"/>
      <c r="UXN957" s="337"/>
      <c r="UXO957" s="337"/>
      <c r="UXP957" s="337"/>
      <c r="UXQ957" s="337"/>
      <c r="UXR957" s="337"/>
      <c r="UXS957" s="337"/>
      <c r="UXT957" s="337"/>
      <c r="UXU957" s="337"/>
      <c r="UXV957" s="337"/>
      <c r="UXW957" s="337"/>
      <c r="UXX957" s="337"/>
      <c r="UXY957" s="337"/>
      <c r="UXZ957" s="337"/>
      <c r="UYA957" s="337"/>
      <c r="UYB957" s="337"/>
      <c r="UYC957" s="337"/>
      <c r="UYD957" s="337"/>
      <c r="UYE957" s="337"/>
      <c r="UYF957" s="337"/>
      <c r="UYG957" s="337"/>
      <c r="UYH957" s="337"/>
      <c r="UYI957" s="337"/>
      <c r="UYJ957" s="337"/>
      <c r="UYK957" s="337"/>
      <c r="UYL957" s="337"/>
      <c r="UYM957" s="337"/>
      <c r="UYN957" s="337"/>
      <c r="UYO957" s="337"/>
      <c r="UYP957" s="337"/>
      <c r="UYQ957" s="337"/>
      <c r="UYR957" s="337"/>
      <c r="UYS957" s="337"/>
      <c r="UYT957" s="337"/>
      <c r="UYU957" s="337"/>
      <c r="UYV957" s="337"/>
      <c r="UYW957" s="337"/>
      <c r="UYX957" s="337"/>
      <c r="UYY957" s="337"/>
      <c r="UYZ957" s="337"/>
      <c r="UZA957" s="337"/>
      <c r="UZB957" s="337"/>
      <c r="UZC957" s="337"/>
      <c r="UZD957" s="337"/>
      <c r="UZE957" s="337"/>
      <c r="UZF957" s="337"/>
      <c r="UZG957" s="337"/>
      <c r="UZH957" s="337"/>
      <c r="UZI957" s="337"/>
      <c r="UZJ957" s="337"/>
      <c r="UZK957" s="337"/>
      <c r="UZL957" s="337"/>
      <c r="UZM957" s="337"/>
      <c r="UZN957" s="337"/>
      <c r="UZO957" s="337"/>
      <c r="UZP957" s="337"/>
      <c r="UZQ957" s="337"/>
      <c r="UZR957" s="337"/>
      <c r="UZS957" s="337"/>
      <c r="UZT957" s="337"/>
      <c r="UZU957" s="337"/>
      <c r="UZV957" s="337"/>
      <c r="UZW957" s="337"/>
      <c r="UZX957" s="337"/>
      <c r="UZY957" s="337"/>
      <c r="UZZ957" s="337"/>
      <c r="VAA957" s="337"/>
      <c r="VAB957" s="337"/>
      <c r="VAC957" s="337"/>
      <c r="VAD957" s="337"/>
      <c r="VAE957" s="337"/>
      <c r="VAF957" s="337"/>
      <c r="VAG957" s="337"/>
      <c r="VAH957" s="337"/>
      <c r="VAI957" s="337"/>
      <c r="VAJ957" s="337"/>
      <c r="VAK957" s="337"/>
      <c r="VAL957" s="337"/>
      <c r="VAM957" s="337"/>
      <c r="VAN957" s="337"/>
      <c r="VAO957" s="337"/>
      <c r="VAP957" s="337"/>
      <c r="VAQ957" s="337"/>
      <c r="VAR957" s="337"/>
      <c r="VAS957" s="337"/>
      <c r="VAT957" s="337"/>
      <c r="VAU957" s="337"/>
      <c r="VAV957" s="337"/>
      <c r="VAW957" s="337"/>
      <c r="VAX957" s="337"/>
      <c r="VAY957" s="337"/>
      <c r="VAZ957" s="337"/>
      <c r="VBA957" s="337"/>
      <c r="VBB957" s="337"/>
      <c r="VBC957" s="337"/>
      <c r="VBD957" s="337"/>
      <c r="VBE957" s="337"/>
      <c r="VBF957" s="337"/>
      <c r="VBG957" s="337"/>
      <c r="VBH957" s="337"/>
      <c r="VBI957" s="337"/>
      <c r="VBJ957" s="337"/>
      <c r="VBK957" s="337"/>
      <c r="VBL957" s="337"/>
      <c r="VBM957" s="337"/>
      <c r="VBN957" s="337"/>
      <c r="VBO957" s="337"/>
      <c r="VBP957" s="337"/>
      <c r="VBQ957" s="337"/>
      <c r="VBR957" s="337"/>
      <c r="VBS957" s="337"/>
      <c r="VBT957" s="337"/>
      <c r="VBU957" s="337"/>
      <c r="VBV957" s="337"/>
      <c r="VBW957" s="337"/>
      <c r="VBX957" s="337"/>
      <c r="VBY957" s="337"/>
      <c r="VBZ957" s="337"/>
      <c r="VCA957" s="337"/>
      <c r="VCB957" s="337"/>
      <c r="VCC957" s="337"/>
      <c r="VCD957" s="337"/>
      <c r="VCE957" s="337"/>
      <c r="VCF957" s="337"/>
      <c r="VCG957" s="337"/>
      <c r="VCH957" s="337"/>
      <c r="VCI957" s="337"/>
      <c r="VCJ957" s="337"/>
      <c r="VCK957" s="337"/>
      <c r="VCL957" s="337"/>
      <c r="VCM957" s="337"/>
      <c r="VCN957" s="337"/>
      <c r="VCO957" s="337"/>
      <c r="VCP957" s="337"/>
      <c r="VCQ957" s="337"/>
      <c r="VCR957" s="337"/>
      <c r="VCS957" s="337"/>
      <c r="VCT957" s="337"/>
      <c r="VCU957" s="337"/>
      <c r="VCV957" s="337"/>
      <c r="VCW957" s="337"/>
      <c r="VCX957" s="337"/>
      <c r="VCY957" s="337"/>
      <c r="VCZ957" s="337"/>
      <c r="VDA957" s="337"/>
      <c r="VDB957" s="337"/>
      <c r="VDC957" s="337"/>
      <c r="VDD957" s="337"/>
      <c r="VDE957" s="337"/>
      <c r="VDF957" s="337"/>
      <c r="VDG957" s="337"/>
      <c r="VDH957" s="337"/>
      <c r="VDI957" s="337"/>
      <c r="VDJ957" s="337"/>
      <c r="VDK957" s="337"/>
      <c r="VDL957" s="337"/>
      <c r="VDM957" s="337"/>
      <c r="VDN957" s="337"/>
      <c r="VDO957" s="337"/>
      <c r="VDP957" s="337"/>
      <c r="VDQ957" s="337"/>
      <c r="VDR957" s="337"/>
      <c r="VDS957" s="337"/>
      <c r="VDT957" s="337"/>
      <c r="VDU957" s="337"/>
      <c r="VDV957" s="337"/>
      <c r="VDW957" s="337"/>
      <c r="VDX957" s="337"/>
      <c r="VDY957" s="337"/>
      <c r="VDZ957" s="337"/>
      <c r="VEA957" s="337"/>
      <c r="VEB957" s="337"/>
      <c r="VEC957" s="337"/>
      <c r="VED957" s="337"/>
      <c r="VEE957" s="337"/>
      <c r="VEF957" s="337"/>
      <c r="VEG957" s="337"/>
      <c r="VEH957" s="337"/>
      <c r="VEI957" s="337"/>
      <c r="VEJ957" s="337"/>
      <c r="VEK957" s="337"/>
      <c r="VEL957" s="337"/>
      <c r="VEM957" s="337"/>
      <c r="VEN957" s="337"/>
      <c r="VEO957" s="337"/>
      <c r="VEP957" s="337"/>
      <c r="VEQ957" s="337"/>
      <c r="VER957" s="337"/>
      <c r="VES957" s="337"/>
      <c r="VET957" s="337"/>
      <c r="VEU957" s="337"/>
      <c r="VEV957" s="337"/>
      <c r="VEW957" s="337"/>
      <c r="VEX957" s="337"/>
      <c r="VEY957" s="337"/>
      <c r="VEZ957" s="337"/>
      <c r="VFA957" s="337"/>
      <c r="VFB957" s="337"/>
      <c r="VFC957" s="337"/>
      <c r="VFD957" s="337"/>
      <c r="VFE957" s="337"/>
      <c r="VFF957" s="337"/>
      <c r="VFG957" s="337"/>
      <c r="VFH957" s="337"/>
      <c r="VFI957" s="337"/>
      <c r="VFJ957" s="337"/>
      <c r="VFK957" s="337"/>
      <c r="VFL957" s="337"/>
      <c r="VFM957" s="337"/>
      <c r="VFN957" s="337"/>
      <c r="VFO957" s="337"/>
      <c r="VFP957" s="337"/>
      <c r="VFQ957" s="337"/>
      <c r="VFR957" s="337"/>
      <c r="VFS957" s="337"/>
      <c r="VFT957" s="337"/>
      <c r="VFU957" s="337"/>
      <c r="VFV957" s="337"/>
      <c r="VFW957" s="337"/>
      <c r="VFX957" s="337"/>
      <c r="VFY957" s="337"/>
      <c r="VFZ957" s="337"/>
      <c r="VGA957" s="337"/>
      <c r="VGB957" s="337"/>
      <c r="VGC957" s="337"/>
      <c r="VGD957" s="337"/>
      <c r="VGE957" s="337"/>
      <c r="VGF957" s="337"/>
      <c r="VGG957" s="337"/>
      <c r="VGH957" s="337"/>
      <c r="VGI957" s="337"/>
      <c r="VGJ957" s="337"/>
      <c r="VGK957" s="337"/>
      <c r="VGL957" s="337"/>
      <c r="VGM957" s="337"/>
      <c r="VGN957" s="337"/>
      <c r="VGO957" s="337"/>
      <c r="VGP957" s="337"/>
      <c r="VGQ957" s="337"/>
      <c r="VGR957" s="337"/>
      <c r="VGS957" s="337"/>
      <c r="VGT957" s="337"/>
      <c r="VGU957" s="337"/>
      <c r="VGV957" s="337"/>
      <c r="VGW957" s="337"/>
      <c r="VGX957" s="337"/>
      <c r="VGY957" s="337"/>
      <c r="VGZ957" s="337"/>
      <c r="VHA957" s="337"/>
      <c r="VHB957" s="337"/>
      <c r="VHC957" s="337"/>
      <c r="VHD957" s="337"/>
      <c r="VHE957" s="337"/>
      <c r="VHF957" s="337"/>
      <c r="VHG957" s="337"/>
      <c r="VHH957" s="337"/>
      <c r="VHI957" s="337"/>
      <c r="VHJ957" s="337"/>
      <c r="VHK957" s="337"/>
      <c r="VHL957" s="337"/>
      <c r="VHM957" s="337"/>
      <c r="VHN957" s="337"/>
      <c r="VHO957" s="337"/>
      <c r="VHP957" s="337"/>
      <c r="VHQ957" s="337"/>
      <c r="VHR957" s="337"/>
      <c r="VHS957" s="337"/>
      <c r="VHT957" s="337"/>
      <c r="VHU957" s="337"/>
      <c r="VHV957" s="337"/>
      <c r="VHW957" s="337"/>
      <c r="VHX957" s="337"/>
      <c r="VHY957" s="337"/>
      <c r="VHZ957" s="337"/>
      <c r="VIA957" s="337"/>
      <c r="VIB957" s="337"/>
      <c r="VIC957" s="337"/>
      <c r="VID957" s="337"/>
      <c r="VIE957" s="337"/>
      <c r="VIF957" s="337"/>
      <c r="VIG957" s="337"/>
      <c r="VIH957" s="337"/>
      <c r="VII957" s="337"/>
      <c r="VIJ957" s="337"/>
      <c r="VIK957" s="337"/>
      <c r="VIL957" s="337"/>
      <c r="VIM957" s="337"/>
      <c r="VIN957" s="337"/>
      <c r="VIO957" s="337"/>
      <c r="VIP957" s="337"/>
      <c r="VIQ957" s="337"/>
      <c r="VIR957" s="337"/>
      <c r="VIS957" s="337"/>
      <c r="VIT957" s="337"/>
      <c r="VIU957" s="337"/>
      <c r="VIV957" s="337"/>
      <c r="VIW957" s="337"/>
      <c r="VIX957" s="337"/>
      <c r="VIY957" s="337"/>
      <c r="VIZ957" s="337"/>
      <c r="VJA957" s="337"/>
      <c r="VJB957" s="337"/>
      <c r="VJC957" s="337"/>
      <c r="VJD957" s="337"/>
      <c r="VJE957" s="337"/>
      <c r="VJF957" s="337"/>
      <c r="VJG957" s="337"/>
      <c r="VJH957" s="337"/>
      <c r="VJI957" s="337"/>
      <c r="VJJ957" s="337"/>
      <c r="VJK957" s="337"/>
      <c r="VJL957" s="337"/>
      <c r="VJM957" s="337"/>
      <c r="VJN957" s="337"/>
      <c r="VJO957" s="337"/>
      <c r="VJP957" s="337"/>
      <c r="VJQ957" s="337"/>
      <c r="VJR957" s="337"/>
      <c r="VJS957" s="337"/>
      <c r="VJT957" s="337"/>
      <c r="VJU957" s="337"/>
      <c r="VJV957" s="337"/>
      <c r="VJW957" s="337"/>
      <c r="VJX957" s="337"/>
      <c r="VJY957" s="337"/>
      <c r="VJZ957" s="337"/>
      <c r="VKA957" s="337"/>
      <c r="VKB957" s="337"/>
      <c r="VKC957" s="337"/>
      <c r="VKD957" s="337"/>
      <c r="VKE957" s="337"/>
      <c r="VKF957" s="337"/>
      <c r="VKG957" s="337"/>
      <c r="VKH957" s="337"/>
      <c r="VKI957" s="337"/>
      <c r="VKJ957" s="337"/>
      <c r="VKK957" s="337"/>
      <c r="VKL957" s="337"/>
      <c r="VKM957" s="337"/>
      <c r="VKN957" s="337"/>
      <c r="VKO957" s="337"/>
      <c r="VKP957" s="337"/>
      <c r="VKQ957" s="337"/>
      <c r="VKR957" s="337"/>
      <c r="VKS957" s="337"/>
      <c r="VKT957" s="337"/>
      <c r="VKU957" s="337"/>
      <c r="VKV957" s="337"/>
      <c r="VKW957" s="337"/>
      <c r="VKX957" s="337"/>
      <c r="VKY957" s="337"/>
      <c r="VKZ957" s="337"/>
      <c r="VLA957" s="337"/>
      <c r="VLB957" s="337"/>
      <c r="VLC957" s="337"/>
      <c r="VLD957" s="337"/>
      <c r="VLE957" s="337"/>
      <c r="VLF957" s="337"/>
      <c r="VLG957" s="337"/>
      <c r="VLH957" s="337"/>
      <c r="VLI957" s="337"/>
      <c r="VLJ957" s="337"/>
      <c r="VLK957" s="337"/>
      <c r="VLL957" s="337"/>
      <c r="VLM957" s="337"/>
      <c r="VLN957" s="337"/>
      <c r="VLO957" s="337"/>
      <c r="VLP957" s="337"/>
      <c r="VLQ957" s="337"/>
      <c r="VLR957" s="337"/>
      <c r="VLS957" s="337"/>
      <c r="VLT957" s="337"/>
      <c r="VLU957" s="337"/>
      <c r="VLV957" s="337"/>
      <c r="VLW957" s="337"/>
      <c r="VLX957" s="337"/>
      <c r="VLY957" s="337"/>
      <c r="VLZ957" s="337"/>
      <c r="VMA957" s="337"/>
      <c r="VMB957" s="337"/>
      <c r="VMC957" s="337"/>
      <c r="VMD957" s="337"/>
      <c r="VME957" s="337"/>
      <c r="VMF957" s="337"/>
      <c r="VMG957" s="337"/>
      <c r="VMH957" s="337"/>
      <c r="VMI957" s="337"/>
      <c r="VMJ957" s="337"/>
      <c r="VMK957" s="337"/>
      <c r="VML957" s="337"/>
      <c r="VMM957" s="337"/>
      <c r="VMN957" s="337"/>
      <c r="VMO957" s="337"/>
      <c r="VMP957" s="337"/>
      <c r="VMQ957" s="337"/>
      <c r="VMR957" s="337"/>
      <c r="VMS957" s="337"/>
      <c r="VMT957" s="337"/>
      <c r="VMU957" s="337"/>
      <c r="VMV957" s="337"/>
      <c r="VMW957" s="337"/>
      <c r="VMX957" s="337"/>
      <c r="VMY957" s="337"/>
      <c r="VMZ957" s="337"/>
      <c r="VNA957" s="337"/>
      <c r="VNB957" s="337"/>
      <c r="VNC957" s="337"/>
      <c r="VND957" s="337"/>
      <c r="VNE957" s="337"/>
      <c r="VNF957" s="337"/>
      <c r="VNG957" s="337"/>
      <c r="VNH957" s="337"/>
      <c r="VNI957" s="337"/>
      <c r="VNJ957" s="337"/>
      <c r="VNK957" s="337"/>
      <c r="VNL957" s="337"/>
      <c r="VNM957" s="337"/>
      <c r="VNN957" s="337"/>
      <c r="VNO957" s="337"/>
      <c r="VNP957" s="337"/>
      <c r="VNQ957" s="337"/>
      <c r="VNR957" s="337"/>
      <c r="VNS957" s="337"/>
      <c r="VNT957" s="337"/>
      <c r="VNU957" s="337"/>
      <c r="VNV957" s="337"/>
      <c r="VNW957" s="337"/>
      <c r="VNX957" s="337"/>
      <c r="VNY957" s="337"/>
      <c r="VNZ957" s="337"/>
      <c r="VOA957" s="337"/>
      <c r="VOB957" s="337"/>
      <c r="VOC957" s="337"/>
      <c r="VOD957" s="337"/>
      <c r="VOE957" s="337"/>
      <c r="VOF957" s="337"/>
      <c r="VOG957" s="337"/>
      <c r="VOH957" s="337"/>
      <c r="VOI957" s="337"/>
      <c r="VOJ957" s="337"/>
      <c r="VOK957" s="337"/>
      <c r="VOL957" s="337"/>
      <c r="VOM957" s="337"/>
      <c r="VON957" s="337"/>
      <c r="VOO957" s="337"/>
      <c r="VOP957" s="337"/>
      <c r="VOQ957" s="337"/>
      <c r="VOR957" s="337"/>
      <c r="VOS957" s="337"/>
      <c r="VOT957" s="337"/>
      <c r="VOU957" s="337"/>
      <c r="VOV957" s="337"/>
      <c r="VOW957" s="337"/>
      <c r="VOX957" s="337"/>
      <c r="VOY957" s="337"/>
      <c r="VOZ957" s="337"/>
      <c r="VPA957" s="337"/>
      <c r="VPB957" s="337"/>
      <c r="VPC957" s="337"/>
      <c r="VPD957" s="337"/>
      <c r="VPE957" s="337"/>
      <c r="VPF957" s="337"/>
      <c r="VPG957" s="337"/>
      <c r="VPH957" s="337"/>
      <c r="VPI957" s="337"/>
      <c r="VPJ957" s="337"/>
      <c r="VPK957" s="337"/>
      <c r="VPL957" s="337"/>
      <c r="VPM957" s="337"/>
      <c r="VPN957" s="337"/>
      <c r="VPO957" s="337"/>
      <c r="VPP957" s="337"/>
      <c r="VPQ957" s="337"/>
      <c r="VPR957" s="337"/>
      <c r="VPS957" s="337"/>
      <c r="VPT957" s="337"/>
      <c r="VPU957" s="337"/>
      <c r="VPV957" s="337"/>
      <c r="VPW957" s="337"/>
      <c r="VPX957" s="337"/>
      <c r="VPY957" s="337"/>
      <c r="VPZ957" s="337"/>
      <c r="VQA957" s="337"/>
      <c r="VQB957" s="337"/>
      <c r="VQC957" s="337"/>
      <c r="VQD957" s="337"/>
      <c r="VQE957" s="337"/>
      <c r="VQF957" s="337"/>
      <c r="VQG957" s="337"/>
      <c r="VQH957" s="337"/>
      <c r="VQI957" s="337"/>
      <c r="VQJ957" s="337"/>
      <c r="VQK957" s="337"/>
      <c r="VQL957" s="337"/>
      <c r="VQM957" s="337"/>
      <c r="VQN957" s="337"/>
      <c r="VQO957" s="337"/>
      <c r="VQP957" s="337"/>
      <c r="VQQ957" s="337"/>
      <c r="VQR957" s="337"/>
      <c r="VQS957" s="337"/>
      <c r="VQT957" s="337"/>
      <c r="VQU957" s="337"/>
      <c r="VQV957" s="337"/>
      <c r="VQW957" s="337"/>
      <c r="VQX957" s="337"/>
      <c r="VQY957" s="337"/>
      <c r="VQZ957" s="337"/>
      <c r="VRA957" s="337"/>
      <c r="VRB957" s="337"/>
      <c r="VRC957" s="337"/>
      <c r="VRD957" s="337"/>
      <c r="VRE957" s="337"/>
      <c r="VRF957" s="337"/>
      <c r="VRG957" s="337"/>
      <c r="VRH957" s="337"/>
      <c r="VRI957" s="337"/>
      <c r="VRJ957" s="337"/>
      <c r="VRK957" s="337"/>
      <c r="VRL957" s="337"/>
      <c r="VRM957" s="337"/>
      <c r="VRN957" s="337"/>
      <c r="VRO957" s="337"/>
      <c r="VRP957" s="337"/>
      <c r="VRQ957" s="337"/>
      <c r="VRR957" s="337"/>
      <c r="VRS957" s="337"/>
      <c r="VRT957" s="337"/>
      <c r="VRU957" s="337"/>
      <c r="VRV957" s="337"/>
      <c r="VRW957" s="337"/>
      <c r="VRX957" s="337"/>
      <c r="VRY957" s="337"/>
      <c r="VRZ957" s="337"/>
      <c r="VSA957" s="337"/>
      <c r="VSB957" s="337"/>
      <c r="VSC957" s="337"/>
      <c r="VSD957" s="337"/>
      <c r="VSE957" s="337"/>
      <c r="VSF957" s="337"/>
      <c r="VSG957" s="337"/>
      <c r="VSH957" s="337"/>
      <c r="VSI957" s="337"/>
      <c r="VSJ957" s="337"/>
      <c r="VSK957" s="337"/>
      <c r="VSL957" s="337"/>
      <c r="VSM957" s="337"/>
      <c r="VSN957" s="337"/>
      <c r="VSO957" s="337"/>
      <c r="VSP957" s="337"/>
      <c r="VSQ957" s="337"/>
      <c r="VSR957" s="337"/>
      <c r="VSS957" s="337"/>
      <c r="VST957" s="337"/>
      <c r="VSU957" s="337"/>
      <c r="VSV957" s="337"/>
      <c r="VSW957" s="337"/>
      <c r="VSX957" s="337"/>
      <c r="VSY957" s="337"/>
      <c r="VSZ957" s="337"/>
      <c r="VTA957" s="337"/>
      <c r="VTB957" s="337"/>
      <c r="VTC957" s="337"/>
      <c r="VTD957" s="337"/>
      <c r="VTE957" s="337"/>
      <c r="VTF957" s="337"/>
      <c r="VTG957" s="337"/>
      <c r="VTH957" s="337"/>
      <c r="VTI957" s="337"/>
      <c r="VTJ957" s="337"/>
      <c r="VTK957" s="337"/>
      <c r="VTL957" s="337"/>
      <c r="VTM957" s="337"/>
      <c r="VTN957" s="337"/>
      <c r="VTO957" s="337"/>
      <c r="VTP957" s="337"/>
      <c r="VTQ957" s="337"/>
      <c r="VTR957" s="337"/>
      <c r="VTS957" s="337"/>
      <c r="VTT957" s="337"/>
      <c r="VTU957" s="337"/>
      <c r="VTV957" s="337"/>
      <c r="VTW957" s="337"/>
      <c r="VTX957" s="337"/>
      <c r="VTY957" s="337"/>
      <c r="VTZ957" s="337"/>
      <c r="VUA957" s="337"/>
      <c r="VUB957" s="337"/>
      <c r="VUC957" s="337"/>
      <c r="VUD957" s="337"/>
      <c r="VUE957" s="337"/>
      <c r="VUF957" s="337"/>
      <c r="VUG957" s="337"/>
      <c r="VUH957" s="337"/>
      <c r="VUI957" s="337"/>
      <c r="VUJ957" s="337"/>
      <c r="VUK957" s="337"/>
      <c r="VUL957" s="337"/>
      <c r="VUM957" s="337"/>
      <c r="VUN957" s="337"/>
      <c r="VUO957" s="337"/>
      <c r="VUP957" s="337"/>
      <c r="VUQ957" s="337"/>
      <c r="VUR957" s="337"/>
      <c r="VUS957" s="337"/>
      <c r="VUT957" s="337"/>
      <c r="VUU957" s="337"/>
      <c r="VUV957" s="337"/>
      <c r="VUW957" s="337"/>
      <c r="VUX957" s="337"/>
      <c r="VUY957" s="337"/>
      <c r="VUZ957" s="337"/>
      <c r="VVA957" s="337"/>
      <c r="VVB957" s="337"/>
      <c r="VVC957" s="337"/>
      <c r="VVD957" s="337"/>
      <c r="VVE957" s="337"/>
      <c r="VVF957" s="337"/>
      <c r="VVG957" s="337"/>
      <c r="VVH957" s="337"/>
      <c r="VVI957" s="337"/>
      <c r="VVJ957" s="337"/>
      <c r="VVK957" s="337"/>
      <c r="VVL957" s="337"/>
      <c r="VVM957" s="337"/>
      <c r="VVN957" s="337"/>
      <c r="VVO957" s="337"/>
      <c r="VVP957" s="337"/>
      <c r="VVQ957" s="337"/>
      <c r="VVR957" s="337"/>
      <c r="VVS957" s="337"/>
      <c r="VVT957" s="337"/>
      <c r="VVU957" s="337"/>
      <c r="VVV957" s="337"/>
      <c r="VVW957" s="337"/>
      <c r="VVX957" s="337"/>
      <c r="VVY957" s="337"/>
      <c r="VVZ957" s="337"/>
      <c r="VWA957" s="337"/>
      <c r="VWB957" s="337"/>
      <c r="VWC957" s="337"/>
      <c r="VWD957" s="337"/>
      <c r="VWE957" s="337"/>
      <c r="VWF957" s="337"/>
      <c r="VWG957" s="337"/>
      <c r="VWH957" s="337"/>
      <c r="VWI957" s="337"/>
      <c r="VWJ957" s="337"/>
      <c r="VWK957" s="337"/>
      <c r="VWL957" s="337"/>
      <c r="VWM957" s="337"/>
      <c r="VWN957" s="337"/>
      <c r="VWO957" s="337"/>
      <c r="VWP957" s="337"/>
      <c r="VWQ957" s="337"/>
      <c r="VWR957" s="337"/>
      <c r="VWS957" s="337"/>
      <c r="VWT957" s="337"/>
      <c r="VWU957" s="337"/>
      <c r="VWV957" s="337"/>
      <c r="VWW957" s="337"/>
      <c r="VWX957" s="337"/>
      <c r="VWY957" s="337"/>
      <c r="VWZ957" s="337"/>
      <c r="VXA957" s="337"/>
      <c r="VXB957" s="337"/>
      <c r="VXC957" s="337"/>
      <c r="VXD957" s="337"/>
      <c r="VXE957" s="337"/>
      <c r="VXF957" s="337"/>
      <c r="VXG957" s="337"/>
      <c r="VXH957" s="337"/>
      <c r="VXI957" s="337"/>
      <c r="VXJ957" s="337"/>
      <c r="VXK957" s="337"/>
      <c r="VXL957" s="337"/>
      <c r="VXM957" s="337"/>
      <c r="VXN957" s="337"/>
      <c r="VXO957" s="337"/>
      <c r="VXP957" s="337"/>
      <c r="VXQ957" s="337"/>
      <c r="VXR957" s="337"/>
      <c r="VXS957" s="337"/>
      <c r="VXT957" s="337"/>
      <c r="VXU957" s="337"/>
      <c r="VXV957" s="337"/>
      <c r="VXW957" s="337"/>
      <c r="VXX957" s="337"/>
      <c r="VXY957" s="337"/>
      <c r="VXZ957" s="337"/>
      <c r="VYA957" s="337"/>
      <c r="VYB957" s="337"/>
      <c r="VYC957" s="337"/>
      <c r="VYD957" s="337"/>
      <c r="VYE957" s="337"/>
      <c r="VYF957" s="337"/>
      <c r="VYG957" s="337"/>
      <c r="VYH957" s="337"/>
      <c r="VYI957" s="337"/>
      <c r="VYJ957" s="337"/>
      <c r="VYK957" s="337"/>
      <c r="VYL957" s="337"/>
      <c r="VYM957" s="337"/>
      <c r="VYN957" s="337"/>
      <c r="VYO957" s="337"/>
      <c r="VYP957" s="337"/>
      <c r="VYQ957" s="337"/>
      <c r="VYR957" s="337"/>
      <c r="VYS957" s="337"/>
      <c r="VYT957" s="337"/>
      <c r="VYU957" s="337"/>
      <c r="VYV957" s="337"/>
      <c r="VYW957" s="337"/>
      <c r="VYX957" s="337"/>
      <c r="VYY957" s="337"/>
      <c r="VYZ957" s="337"/>
      <c r="VZA957" s="337"/>
      <c r="VZB957" s="337"/>
      <c r="VZC957" s="337"/>
      <c r="VZD957" s="337"/>
      <c r="VZE957" s="337"/>
      <c r="VZF957" s="337"/>
      <c r="VZG957" s="337"/>
      <c r="VZH957" s="337"/>
      <c r="VZI957" s="337"/>
      <c r="VZJ957" s="337"/>
      <c r="VZK957" s="337"/>
      <c r="VZL957" s="337"/>
      <c r="VZM957" s="337"/>
      <c r="VZN957" s="337"/>
      <c r="VZO957" s="337"/>
      <c r="VZP957" s="337"/>
      <c r="VZQ957" s="337"/>
      <c r="VZR957" s="337"/>
      <c r="VZS957" s="337"/>
      <c r="VZT957" s="337"/>
      <c r="VZU957" s="337"/>
      <c r="VZV957" s="337"/>
      <c r="VZW957" s="337"/>
      <c r="VZX957" s="337"/>
      <c r="VZY957" s="337"/>
      <c r="VZZ957" s="337"/>
      <c r="WAA957" s="337"/>
      <c r="WAB957" s="337"/>
      <c r="WAC957" s="337"/>
      <c r="WAD957" s="337"/>
      <c r="WAE957" s="337"/>
      <c r="WAF957" s="337"/>
      <c r="WAG957" s="337"/>
      <c r="WAH957" s="337"/>
      <c r="WAI957" s="337"/>
      <c r="WAJ957" s="337"/>
      <c r="WAK957" s="337"/>
      <c r="WAL957" s="337"/>
      <c r="WAM957" s="337"/>
      <c r="WAN957" s="337"/>
      <c r="WAO957" s="337"/>
      <c r="WAP957" s="337"/>
      <c r="WAQ957" s="337"/>
      <c r="WAR957" s="337"/>
      <c r="WAS957" s="337"/>
      <c r="WAT957" s="337"/>
      <c r="WAU957" s="337"/>
      <c r="WAV957" s="337"/>
      <c r="WAW957" s="337"/>
      <c r="WAX957" s="337"/>
      <c r="WAY957" s="337"/>
      <c r="WAZ957" s="337"/>
      <c r="WBA957" s="337"/>
      <c r="WBB957" s="337"/>
      <c r="WBC957" s="337"/>
      <c r="WBD957" s="337"/>
      <c r="WBE957" s="337"/>
      <c r="WBF957" s="337"/>
      <c r="WBG957" s="337"/>
      <c r="WBH957" s="337"/>
      <c r="WBI957" s="337"/>
      <c r="WBJ957" s="337"/>
      <c r="WBK957" s="337"/>
      <c r="WBL957" s="337"/>
      <c r="WBM957" s="337"/>
      <c r="WBN957" s="337"/>
      <c r="WBO957" s="337"/>
      <c r="WBP957" s="337"/>
      <c r="WBQ957" s="337"/>
      <c r="WBR957" s="337"/>
      <c r="WBS957" s="337"/>
      <c r="WBT957" s="337"/>
      <c r="WBU957" s="337"/>
      <c r="WBV957" s="337"/>
      <c r="WBW957" s="337"/>
      <c r="WBX957" s="337"/>
      <c r="WBY957" s="337"/>
      <c r="WBZ957" s="337"/>
      <c r="WCA957" s="337"/>
      <c r="WCB957" s="337"/>
      <c r="WCC957" s="337"/>
      <c r="WCD957" s="337"/>
      <c r="WCE957" s="337"/>
      <c r="WCF957" s="337"/>
      <c r="WCG957" s="337"/>
      <c r="WCH957" s="337"/>
      <c r="WCI957" s="337"/>
      <c r="WCJ957" s="337"/>
      <c r="WCK957" s="337"/>
      <c r="WCL957" s="337"/>
      <c r="WCM957" s="337"/>
      <c r="WCN957" s="337"/>
      <c r="WCO957" s="337"/>
      <c r="WCP957" s="337"/>
      <c r="WCQ957" s="337"/>
      <c r="WCR957" s="337"/>
      <c r="WCS957" s="337"/>
      <c r="WCT957" s="337"/>
      <c r="WCU957" s="337"/>
      <c r="WCV957" s="337"/>
      <c r="WCW957" s="337"/>
      <c r="WCX957" s="337"/>
      <c r="WCY957" s="337"/>
      <c r="WCZ957" s="337"/>
      <c r="WDA957" s="337"/>
      <c r="WDB957" s="337"/>
      <c r="WDC957" s="337"/>
      <c r="WDD957" s="337"/>
      <c r="WDE957" s="337"/>
      <c r="WDF957" s="337"/>
      <c r="WDG957" s="337"/>
      <c r="WDH957" s="337"/>
      <c r="WDI957" s="337"/>
      <c r="WDJ957" s="337"/>
      <c r="WDK957" s="337"/>
      <c r="WDL957" s="337"/>
      <c r="WDM957" s="337"/>
      <c r="WDN957" s="337"/>
      <c r="WDO957" s="337"/>
      <c r="WDP957" s="337"/>
      <c r="WDQ957" s="337"/>
      <c r="WDR957" s="337"/>
      <c r="WDS957" s="337"/>
      <c r="WDT957" s="337"/>
      <c r="WDU957" s="337"/>
      <c r="WDV957" s="337"/>
      <c r="WDW957" s="337"/>
      <c r="WDX957" s="337"/>
      <c r="WDY957" s="337"/>
      <c r="WDZ957" s="337"/>
      <c r="WEA957" s="337"/>
      <c r="WEB957" s="337"/>
      <c r="WEC957" s="337"/>
      <c r="WED957" s="337"/>
      <c r="WEE957" s="337"/>
      <c r="WEF957" s="337"/>
      <c r="WEG957" s="337"/>
      <c r="WEH957" s="337"/>
      <c r="WEI957" s="337"/>
      <c r="WEJ957" s="337"/>
      <c r="WEK957" s="337"/>
      <c r="WEL957" s="337"/>
      <c r="WEM957" s="337"/>
      <c r="WEN957" s="337"/>
      <c r="WEO957" s="337"/>
      <c r="WEP957" s="337"/>
      <c r="WEQ957" s="337"/>
      <c r="WER957" s="337"/>
      <c r="WES957" s="337"/>
      <c r="WET957" s="337"/>
      <c r="WEU957" s="337"/>
      <c r="WEV957" s="337"/>
      <c r="WEW957" s="337"/>
      <c r="WEX957" s="337"/>
      <c r="WEY957" s="337"/>
      <c r="WEZ957" s="337"/>
      <c r="WFA957" s="337"/>
      <c r="WFB957" s="337"/>
      <c r="WFC957" s="337"/>
      <c r="WFD957" s="337"/>
      <c r="WFE957" s="337"/>
      <c r="WFF957" s="337"/>
      <c r="WFG957" s="337"/>
      <c r="WFH957" s="337"/>
      <c r="WFI957" s="337"/>
      <c r="WFJ957" s="337"/>
      <c r="WFK957" s="337"/>
      <c r="WFL957" s="337"/>
      <c r="WFM957" s="337"/>
      <c r="WFN957" s="337"/>
      <c r="WFO957" s="337"/>
      <c r="WFP957" s="337"/>
      <c r="WFQ957" s="337"/>
      <c r="WFR957" s="337"/>
      <c r="WFS957" s="337"/>
      <c r="WFT957" s="337"/>
      <c r="WFU957" s="337"/>
      <c r="WFV957" s="337"/>
      <c r="WFW957" s="337"/>
      <c r="WFX957" s="337"/>
      <c r="WFY957" s="337"/>
      <c r="WFZ957" s="337"/>
      <c r="WGA957" s="337"/>
      <c r="WGB957" s="337"/>
      <c r="WGC957" s="337"/>
      <c r="WGD957" s="337"/>
      <c r="WGE957" s="337"/>
      <c r="WGF957" s="337"/>
      <c r="WGG957" s="337"/>
      <c r="WGH957" s="337"/>
      <c r="WGI957" s="337"/>
      <c r="WGJ957" s="337"/>
      <c r="WGK957" s="337"/>
      <c r="WGL957" s="337"/>
      <c r="WGM957" s="337"/>
      <c r="WGN957" s="337"/>
      <c r="WGO957" s="337"/>
      <c r="WGP957" s="337"/>
      <c r="WGQ957" s="337"/>
      <c r="WGR957" s="337"/>
      <c r="WGS957" s="337"/>
      <c r="WGT957" s="337"/>
      <c r="WGU957" s="337"/>
      <c r="WGV957" s="337"/>
      <c r="WGW957" s="337"/>
      <c r="WGX957" s="337"/>
      <c r="WGY957" s="337"/>
      <c r="WGZ957" s="337"/>
      <c r="WHA957" s="337"/>
      <c r="WHB957" s="337"/>
      <c r="WHC957" s="337"/>
      <c r="WHD957" s="337"/>
      <c r="WHE957" s="337"/>
      <c r="WHF957" s="337"/>
      <c r="WHG957" s="337"/>
      <c r="WHH957" s="337"/>
      <c r="WHI957" s="337"/>
      <c r="WHJ957" s="337"/>
      <c r="WHK957" s="337"/>
      <c r="WHL957" s="337"/>
      <c r="WHM957" s="337"/>
      <c r="WHN957" s="337"/>
      <c r="WHO957" s="337"/>
      <c r="WHP957" s="337"/>
      <c r="WHQ957" s="337"/>
      <c r="WHR957" s="337"/>
      <c r="WHS957" s="337"/>
      <c r="WHT957" s="337"/>
      <c r="WHU957" s="337"/>
      <c r="WHV957" s="337"/>
      <c r="WHW957" s="337"/>
      <c r="WHX957" s="337"/>
      <c r="WHY957" s="337"/>
      <c r="WHZ957" s="337"/>
      <c r="WIA957" s="337"/>
      <c r="WIB957" s="337"/>
      <c r="WIC957" s="337"/>
      <c r="WID957" s="337"/>
      <c r="WIE957" s="337"/>
      <c r="WIF957" s="337"/>
      <c r="WIG957" s="337"/>
      <c r="WIH957" s="337"/>
      <c r="WII957" s="337"/>
      <c r="WIJ957" s="337"/>
      <c r="WIK957" s="337"/>
      <c r="WIL957" s="337"/>
      <c r="WIM957" s="337"/>
      <c r="WIN957" s="337"/>
      <c r="WIO957" s="337"/>
      <c r="WIP957" s="337"/>
      <c r="WIQ957" s="337"/>
      <c r="WIR957" s="337"/>
      <c r="WIS957" s="337"/>
      <c r="WIT957" s="337"/>
      <c r="WIU957" s="337"/>
      <c r="WIV957" s="337"/>
      <c r="WIW957" s="337"/>
      <c r="WIX957" s="337"/>
      <c r="WIY957" s="337"/>
      <c r="WIZ957" s="337"/>
      <c r="WJA957" s="337"/>
      <c r="WJB957" s="337"/>
      <c r="WJC957" s="337"/>
      <c r="WJD957" s="337"/>
      <c r="WJE957" s="337"/>
      <c r="WJF957" s="337"/>
      <c r="WJG957" s="337"/>
      <c r="WJH957" s="337"/>
      <c r="WJI957" s="337"/>
      <c r="WJJ957" s="337"/>
      <c r="WJK957" s="337"/>
      <c r="WJL957" s="337"/>
      <c r="WJM957" s="337"/>
      <c r="WJN957" s="337"/>
      <c r="WJO957" s="337"/>
      <c r="WJP957" s="337"/>
      <c r="WJQ957" s="337"/>
      <c r="WJR957" s="337"/>
      <c r="WJS957" s="337"/>
      <c r="WJT957" s="337"/>
      <c r="WJU957" s="337"/>
      <c r="WJV957" s="337"/>
      <c r="WJW957" s="337"/>
      <c r="WJX957" s="337"/>
      <c r="WJY957" s="337"/>
      <c r="WJZ957" s="337"/>
      <c r="WKA957" s="337"/>
      <c r="WKB957" s="337"/>
      <c r="WKC957" s="337"/>
      <c r="WKD957" s="337"/>
      <c r="WKE957" s="337"/>
      <c r="WKF957" s="337"/>
      <c r="WKG957" s="337"/>
      <c r="WKH957" s="337"/>
      <c r="WKI957" s="337"/>
      <c r="WKJ957" s="337"/>
      <c r="WKK957" s="337"/>
      <c r="WKL957" s="337"/>
      <c r="WKM957" s="337"/>
      <c r="WKN957" s="337"/>
      <c r="WKO957" s="337"/>
      <c r="WKP957" s="337"/>
      <c r="WKQ957" s="337"/>
      <c r="WKR957" s="337"/>
      <c r="WKS957" s="337"/>
      <c r="WKT957" s="337"/>
      <c r="WKU957" s="337"/>
      <c r="WKV957" s="337"/>
      <c r="WKW957" s="337"/>
      <c r="WKX957" s="337"/>
      <c r="WKY957" s="337"/>
      <c r="WKZ957" s="337"/>
      <c r="WLA957" s="337"/>
      <c r="WLB957" s="337"/>
      <c r="WLC957" s="337"/>
      <c r="WLD957" s="337"/>
      <c r="WLE957" s="337"/>
      <c r="WLF957" s="337"/>
      <c r="WLG957" s="337"/>
      <c r="WLH957" s="337"/>
      <c r="WLI957" s="337"/>
      <c r="WLJ957" s="337"/>
      <c r="WLK957" s="337"/>
      <c r="WLL957" s="337"/>
      <c r="WLM957" s="337"/>
      <c r="WLN957" s="337"/>
      <c r="WLO957" s="337"/>
      <c r="WLP957" s="337"/>
      <c r="WLQ957" s="337"/>
      <c r="WLR957" s="337"/>
      <c r="WLS957" s="337"/>
      <c r="WLT957" s="337"/>
      <c r="WLU957" s="337"/>
      <c r="WLV957" s="337"/>
      <c r="WLW957" s="337"/>
      <c r="WLX957" s="337"/>
      <c r="WLY957" s="337"/>
      <c r="WLZ957" s="337"/>
      <c r="WMA957" s="337"/>
      <c r="WMB957" s="337"/>
      <c r="WMC957" s="337"/>
      <c r="WMD957" s="337"/>
      <c r="WME957" s="337"/>
      <c r="WMF957" s="337"/>
      <c r="WMG957" s="337"/>
      <c r="WMH957" s="337"/>
      <c r="WMI957" s="337"/>
      <c r="WMJ957" s="337"/>
      <c r="WMK957" s="337"/>
      <c r="WML957" s="337"/>
      <c r="WMM957" s="337"/>
      <c r="WMN957" s="337"/>
      <c r="WMO957" s="337"/>
      <c r="WMP957" s="337"/>
      <c r="WMQ957" s="337"/>
      <c r="WMR957" s="337"/>
      <c r="WMS957" s="337"/>
      <c r="WMT957" s="337"/>
      <c r="WMU957" s="337"/>
      <c r="WMV957" s="337"/>
      <c r="WMW957" s="337"/>
      <c r="WMX957" s="337"/>
      <c r="WMY957" s="337"/>
      <c r="WMZ957" s="337"/>
      <c r="WNA957" s="337"/>
      <c r="WNB957" s="337"/>
      <c r="WNC957" s="337"/>
      <c r="WND957" s="337"/>
      <c r="WNE957" s="337"/>
      <c r="WNF957" s="337"/>
      <c r="WNG957" s="337"/>
      <c r="WNH957" s="337"/>
      <c r="WNI957" s="337"/>
      <c r="WNJ957" s="337"/>
      <c r="WNK957" s="337"/>
      <c r="WNL957" s="337"/>
      <c r="WNM957" s="337"/>
      <c r="WNN957" s="337"/>
      <c r="WNO957" s="337"/>
      <c r="WNP957" s="337"/>
      <c r="WNQ957" s="337"/>
      <c r="WNR957" s="337"/>
      <c r="WNS957" s="337"/>
      <c r="WNT957" s="337"/>
      <c r="WNU957" s="337"/>
      <c r="WNV957" s="337"/>
      <c r="WNW957" s="337"/>
      <c r="WNX957" s="337"/>
      <c r="WNY957" s="337"/>
      <c r="WNZ957" s="337"/>
      <c r="WOA957" s="337"/>
      <c r="WOB957" s="337"/>
      <c r="WOC957" s="337"/>
      <c r="WOD957" s="337"/>
      <c r="WOE957" s="337"/>
      <c r="WOF957" s="337"/>
      <c r="WOG957" s="337"/>
      <c r="WOH957" s="337"/>
      <c r="WOI957" s="337"/>
      <c r="WOJ957" s="337"/>
      <c r="WOK957" s="337"/>
      <c r="WOL957" s="337"/>
      <c r="WOM957" s="337"/>
      <c r="WON957" s="337"/>
      <c r="WOO957" s="337"/>
      <c r="WOP957" s="337"/>
      <c r="WOQ957" s="337"/>
      <c r="WOR957" s="337"/>
      <c r="WOS957" s="337"/>
      <c r="WOT957" s="337"/>
      <c r="WOU957" s="337"/>
      <c r="WOV957" s="337"/>
      <c r="WOW957" s="337"/>
      <c r="WOX957" s="337"/>
      <c r="WOY957" s="337"/>
      <c r="WOZ957" s="337"/>
      <c r="WPA957" s="337"/>
      <c r="WPB957" s="337"/>
      <c r="WPC957" s="337"/>
      <c r="WPD957" s="337"/>
      <c r="WPE957" s="337"/>
      <c r="WPF957" s="337"/>
      <c r="WPG957" s="337"/>
      <c r="WPH957" s="337"/>
      <c r="WPI957" s="337"/>
      <c r="WPJ957" s="337"/>
      <c r="WPK957" s="337"/>
      <c r="WPL957" s="337"/>
      <c r="WPM957" s="337"/>
      <c r="WPN957" s="337"/>
      <c r="WPO957" s="337"/>
      <c r="WPP957" s="337"/>
      <c r="WPQ957" s="337"/>
      <c r="WPR957" s="337"/>
      <c r="WPS957" s="337"/>
      <c r="WPT957" s="337"/>
      <c r="WPU957" s="337"/>
      <c r="WPV957" s="337"/>
      <c r="WPW957" s="337"/>
      <c r="WPX957" s="337"/>
      <c r="WPY957" s="337"/>
      <c r="WPZ957" s="337"/>
      <c r="WQA957" s="337"/>
      <c r="WQB957" s="337"/>
      <c r="WQC957" s="337"/>
      <c r="WQD957" s="337"/>
      <c r="WQE957" s="337"/>
      <c r="WQF957" s="337"/>
      <c r="WQG957" s="337"/>
      <c r="WQH957" s="337"/>
      <c r="WQI957" s="337"/>
      <c r="WQJ957" s="337"/>
      <c r="WQK957" s="337"/>
      <c r="WQL957" s="337"/>
      <c r="WQM957" s="337"/>
      <c r="WQN957" s="337"/>
      <c r="WQO957" s="337"/>
      <c r="WQP957" s="337"/>
      <c r="WQQ957" s="337"/>
      <c r="WQR957" s="337"/>
      <c r="WQS957" s="337"/>
      <c r="WQT957" s="337"/>
      <c r="WQU957" s="337"/>
      <c r="WQV957" s="337"/>
      <c r="WQW957" s="337"/>
      <c r="WQX957" s="337"/>
      <c r="WQY957" s="337"/>
      <c r="WQZ957" s="337"/>
      <c r="WRA957" s="337"/>
      <c r="WRB957" s="337"/>
      <c r="WRC957" s="337"/>
      <c r="WRD957" s="337"/>
      <c r="WRE957" s="337"/>
      <c r="WRF957" s="337"/>
      <c r="WRG957" s="337"/>
      <c r="WRH957" s="337"/>
      <c r="WRI957" s="337"/>
      <c r="WRJ957" s="337"/>
      <c r="WRK957" s="337"/>
      <c r="WRL957" s="337"/>
      <c r="WRM957" s="337"/>
      <c r="WRN957" s="337"/>
      <c r="WRO957" s="337"/>
      <c r="WRP957" s="337"/>
      <c r="WRQ957" s="337"/>
      <c r="WRR957" s="337"/>
      <c r="WRS957" s="337"/>
      <c r="WRT957" s="337"/>
      <c r="WRU957" s="337"/>
      <c r="WRV957" s="337"/>
      <c r="WRW957" s="337"/>
      <c r="WRX957" s="337"/>
      <c r="WRY957" s="337"/>
      <c r="WRZ957" s="337"/>
      <c r="WSA957" s="337"/>
      <c r="WSB957" s="337"/>
      <c r="WSC957" s="337"/>
      <c r="WSD957" s="337"/>
      <c r="WSE957" s="337"/>
      <c r="WSF957" s="337"/>
      <c r="WSG957" s="337"/>
      <c r="WSH957" s="337"/>
      <c r="WSI957" s="337"/>
      <c r="WSJ957" s="337"/>
      <c r="WSK957" s="337"/>
      <c r="WSL957" s="337"/>
      <c r="WSM957" s="337"/>
      <c r="WSN957" s="337"/>
      <c r="WSO957" s="337"/>
      <c r="WSP957" s="337"/>
      <c r="WSQ957" s="337"/>
      <c r="WSR957" s="337"/>
      <c r="WSS957" s="337"/>
      <c r="WST957" s="337"/>
      <c r="WSU957" s="337"/>
      <c r="WSV957" s="337"/>
      <c r="WSW957" s="337"/>
      <c r="WSX957" s="337"/>
      <c r="WSY957" s="337"/>
      <c r="WSZ957" s="337"/>
      <c r="WTA957" s="337"/>
      <c r="WTB957" s="337"/>
      <c r="WTC957" s="337"/>
      <c r="WTD957" s="337"/>
      <c r="WTE957" s="337"/>
      <c r="WTF957" s="337"/>
      <c r="WTG957" s="337"/>
      <c r="WTH957" s="337"/>
      <c r="WTI957" s="337"/>
      <c r="WTJ957" s="337"/>
      <c r="WTK957" s="337"/>
      <c r="WTL957" s="337"/>
      <c r="WTM957" s="337"/>
      <c r="WTN957" s="337"/>
      <c r="WTO957" s="337"/>
      <c r="WTP957" s="337"/>
      <c r="WTQ957" s="337"/>
      <c r="WTR957" s="337"/>
      <c r="WTS957" s="337"/>
      <c r="WTT957" s="337"/>
      <c r="WTU957" s="337"/>
      <c r="WTV957" s="337"/>
      <c r="WTW957" s="337"/>
      <c r="WTX957" s="337"/>
      <c r="WTY957" s="337"/>
      <c r="WTZ957" s="337"/>
      <c r="WUA957" s="337"/>
      <c r="WUB957" s="337"/>
      <c r="WUC957" s="337"/>
      <c r="WUD957" s="337"/>
      <c r="WUE957" s="337"/>
      <c r="WUF957" s="337"/>
      <c r="WUG957" s="337"/>
      <c r="WUH957" s="337"/>
      <c r="WUI957" s="337"/>
      <c r="WUJ957" s="337"/>
      <c r="WUK957" s="337"/>
      <c r="WUL957" s="337"/>
      <c r="WUM957" s="337"/>
      <c r="WUN957" s="337"/>
      <c r="WUO957" s="337"/>
      <c r="WUP957" s="337"/>
      <c r="WUQ957" s="337"/>
      <c r="WUR957" s="337"/>
      <c r="WUS957" s="337"/>
      <c r="WUT957" s="337"/>
      <c r="WUU957" s="337"/>
      <c r="WUV957" s="337"/>
      <c r="WUW957" s="337"/>
      <c r="WUX957" s="337"/>
      <c r="WUY957" s="337"/>
      <c r="WUZ957" s="337"/>
      <c r="WVA957" s="337"/>
      <c r="WVB957" s="337"/>
      <c r="WVC957" s="337"/>
      <c r="WVD957" s="337"/>
      <c r="WVE957" s="337"/>
      <c r="WVF957" s="337"/>
      <c r="WVG957" s="337"/>
      <c r="WVH957" s="337"/>
      <c r="WVI957" s="337"/>
      <c r="WVJ957" s="337"/>
      <c r="WVK957" s="337"/>
      <c r="WVL957" s="337"/>
      <c r="WVM957" s="337"/>
      <c r="WVN957" s="337"/>
      <c r="WVO957" s="337"/>
      <c r="WVP957" s="337"/>
      <c r="WVQ957" s="337"/>
      <c r="WVR957" s="337"/>
      <c r="WVS957" s="337"/>
      <c r="WVT957" s="337"/>
      <c r="WVU957" s="337"/>
      <c r="WVV957" s="337"/>
      <c r="WVW957" s="337"/>
      <c r="WVX957" s="337"/>
      <c r="WVY957" s="337"/>
      <c r="WVZ957" s="337"/>
      <c r="WWA957" s="337"/>
      <c r="WWB957" s="337"/>
      <c r="WWC957" s="337"/>
      <c r="WWD957" s="337"/>
      <c r="WWE957" s="337"/>
      <c r="WWF957" s="337"/>
      <c r="WWG957" s="337"/>
      <c r="WWH957" s="337"/>
      <c r="WWI957" s="337"/>
      <c r="WWJ957" s="337"/>
      <c r="WWK957" s="337"/>
      <c r="WWL957" s="337"/>
      <c r="WWM957" s="337"/>
      <c r="WWN957" s="337"/>
      <c r="WWO957" s="337"/>
      <c r="WWP957" s="337"/>
      <c r="WWQ957" s="337"/>
      <c r="WWR957" s="337"/>
      <c r="WWS957" s="337"/>
      <c r="WWT957" s="337"/>
      <c r="WWU957" s="337"/>
      <c r="WWV957" s="337"/>
      <c r="WWW957" s="337"/>
      <c r="WWX957" s="337"/>
      <c r="WWY957" s="337"/>
      <c r="WWZ957" s="337"/>
      <c r="WXA957" s="337"/>
      <c r="WXB957" s="337"/>
      <c r="WXC957" s="337"/>
      <c r="WXD957" s="337"/>
      <c r="WXE957" s="337"/>
      <c r="WXF957" s="337"/>
      <c r="WXG957" s="337"/>
      <c r="WXH957" s="337"/>
      <c r="WXI957" s="337"/>
      <c r="WXJ957" s="337"/>
      <c r="WXK957" s="337"/>
      <c r="WXL957" s="337"/>
      <c r="WXM957" s="337"/>
      <c r="WXN957" s="337"/>
      <c r="WXO957" s="337"/>
      <c r="WXP957" s="337"/>
      <c r="WXQ957" s="337"/>
      <c r="WXR957" s="337"/>
      <c r="WXS957" s="337"/>
      <c r="WXT957" s="337"/>
      <c r="WXU957" s="337"/>
      <c r="WXV957" s="337"/>
      <c r="WXW957" s="337"/>
      <c r="WXX957" s="337"/>
      <c r="WXY957" s="337"/>
      <c r="WXZ957" s="337"/>
    </row>
    <row r="958" spans="1:16198" ht="35.25" x14ac:dyDescent="0.5">
      <c r="A958" s="267">
        <v>863</v>
      </c>
      <c r="B958" s="267">
        <v>1</v>
      </c>
      <c r="C958" s="354">
        <v>2</v>
      </c>
      <c r="D958" s="325" t="s">
        <v>5466</v>
      </c>
      <c r="E958" s="326"/>
      <c r="F958" s="317">
        <v>1990</v>
      </c>
      <c r="G958" s="301" t="s">
        <v>17034</v>
      </c>
      <c r="H958" s="317">
        <v>9</v>
      </c>
      <c r="I958" s="317">
        <v>4</v>
      </c>
      <c r="J958" s="318">
        <v>9170</v>
      </c>
      <c r="K958" s="318">
        <v>8062</v>
      </c>
      <c r="L958" s="307">
        <v>368</v>
      </c>
      <c r="M958" s="317" t="s">
        <v>17366</v>
      </c>
      <c r="N958" s="317" t="s">
        <v>17079</v>
      </c>
      <c r="O958" s="317" t="s">
        <v>17368</v>
      </c>
      <c r="P958" s="318">
        <v>2825382.83</v>
      </c>
      <c r="Q958" s="321"/>
      <c r="R958" s="318">
        <v>1403287.85</v>
      </c>
      <c r="S958" s="318">
        <v>0</v>
      </c>
      <c r="T958" s="318">
        <f>P958-R958-S958</f>
        <v>1422094.98</v>
      </c>
      <c r="U958" s="302">
        <f t="shared" si="469"/>
        <v>308.1115408942203</v>
      </c>
      <c r="V958" s="321">
        <v>354.06</v>
      </c>
    </row>
    <row r="959" spans="1:16198" ht="35.25" x14ac:dyDescent="0.5">
      <c r="C959" s="354">
        <v>3</v>
      </c>
      <c r="D959" s="325" t="s">
        <v>6833</v>
      </c>
      <c r="E959" s="358"/>
      <c r="F959" s="317">
        <v>1996</v>
      </c>
      <c r="G959" s="301" t="s">
        <v>17034</v>
      </c>
      <c r="H959" s="317">
        <v>9</v>
      </c>
      <c r="I959" s="317">
        <v>1</v>
      </c>
      <c r="J959" s="318">
        <v>2773.8</v>
      </c>
      <c r="K959" s="318">
        <v>2622.2</v>
      </c>
      <c r="L959" s="307">
        <v>135</v>
      </c>
      <c r="M959" s="317" t="s">
        <v>17366</v>
      </c>
      <c r="N959" s="317" t="s">
        <v>17045</v>
      </c>
      <c r="O959" s="317" t="s">
        <v>17276</v>
      </c>
      <c r="P959" s="318">
        <v>2954494.12</v>
      </c>
      <c r="Q959" s="321"/>
      <c r="R959" s="318">
        <v>1465474.96</v>
      </c>
      <c r="S959" s="318">
        <v>0</v>
      </c>
      <c r="T959" s="318">
        <f>P959-R959-S959</f>
        <v>1489019.1600000001</v>
      </c>
      <c r="U959" s="302">
        <f t="shared" si="469"/>
        <v>1065.1431682168866</v>
      </c>
      <c r="V959" s="321">
        <v>1170.49</v>
      </c>
    </row>
    <row r="960" spans="1:16198" s="336" customFormat="1" ht="35.25" x14ac:dyDescent="0.5">
      <c r="A960" s="267">
        <v>864</v>
      </c>
      <c r="C960" s="309" t="s">
        <v>378</v>
      </c>
      <c r="D960" s="328"/>
      <c r="E960" s="300" t="s">
        <v>17012</v>
      </c>
      <c r="F960" s="301" t="s">
        <v>17012</v>
      </c>
      <c r="G960" s="301" t="s">
        <v>17012</v>
      </c>
      <c r="H960" s="301" t="s">
        <v>17012</v>
      </c>
      <c r="I960" s="301" t="s">
        <v>17012</v>
      </c>
      <c r="J960" s="306">
        <f>J961</f>
        <v>20983.4</v>
      </c>
      <c r="K960" s="306">
        <f t="shared" ref="K960:L960" si="477">K961</f>
        <v>16332.6</v>
      </c>
      <c r="L960" s="307">
        <f t="shared" si="477"/>
        <v>611</v>
      </c>
      <c r="M960" s="301" t="s">
        <v>17012</v>
      </c>
      <c r="N960" s="301" t="s">
        <v>17012</v>
      </c>
      <c r="O960" s="304" t="s">
        <v>17012</v>
      </c>
      <c r="P960" s="324">
        <v>18654068.09</v>
      </c>
      <c r="Q960" s="324">
        <f t="shared" ref="Q960:T960" si="478">Q961</f>
        <v>0</v>
      </c>
      <c r="R960" s="306">
        <f t="shared" si="478"/>
        <v>9823014.9399999995</v>
      </c>
      <c r="S960" s="306">
        <f t="shared" si="478"/>
        <v>0</v>
      </c>
      <c r="T960" s="306">
        <f t="shared" si="478"/>
        <v>8831053.1500000004</v>
      </c>
      <c r="U960" s="302">
        <f t="shared" si="469"/>
        <v>888.99168342594612</v>
      </c>
      <c r="V960" s="321">
        <f>V961</f>
        <v>1083.0899999999999</v>
      </c>
      <c r="W960" s="267"/>
      <c r="X960" s="337"/>
      <c r="Y960" s="337"/>
      <c r="Z960" s="337"/>
      <c r="AA960" s="337"/>
      <c r="AB960" s="337"/>
      <c r="AC960" s="337"/>
      <c r="AD960" s="337"/>
      <c r="AE960" s="337"/>
      <c r="AF960" s="337"/>
      <c r="AG960" s="337"/>
      <c r="AH960" s="337"/>
      <c r="AI960" s="337"/>
      <c r="AJ960" s="337"/>
      <c r="AK960" s="337"/>
      <c r="AL960" s="337"/>
      <c r="AM960" s="337"/>
      <c r="AN960" s="337"/>
      <c r="AO960" s="337"/>
      <c r="AP960" s="337"/>
      <c r="AQ960" s="337"/>
      <c r="AR960" s="337"/>
      <c r="AS960" s="337"/>
      <c r="AT960" s="337"/>
      <c r="AU960" s="337"/>
      <c r="AV960" s="337"/>
      <c r="AW960" s="337"/>
      <c r="AX960" s="337"/>
      <c r="AY960" s="337"/>
      <c r="AZ960" s="337"/>
      <c r="BA960" s="337"/>
      <c r="BB960" s="337"/>
      <c r="BC960" s="337"/>
      <c r="BD960" s="337"/>
      <c r="BE960" s="337"/>
      <c r="BF960" s="337"/>
      <c r="BG960" s="337"/>
      <c r="BH960" s="337"/>
      <c r="BI960" s="337"/>
      <c r="BJ960" s="337"/>
      <c r="BK960" s="337"/>
      <c r="BL960" s="337"/>
      <c r="BM960" s="337"/>
      <c r="BN960" s="337"/>
      <c r="BO960" s="337"/>
      <c r="BP960" s="337"/>
      <c r="BQ960" s="337"/>
      <c r="BR960" s="337"/>
      <c r="BS960" s="337"/>
      <c r="BT960" s="337"/>
      <c r="BU960" s="337"/>
      <c r="BV960" s="337"/>
      <c r="BW960" s="337"/>
      <c r="BX960" s="337"/>
      <c r="BY960" s="337"/>
      <c r="BZ960" s="337"/>
      <c r="CA960" s="337"/>
      <c r="CB960" s="337"/>
      <c r="CC960" s="337"/>
      <c r="CD960" s="337"/>
      <c r="CE960" s="337"/>
      <c r="CF960" s="337"/>
      <c r="CG960" s="337"/>
      <c r="CH960" s="337"/>
      <c r="CI960" s="337"/>
      <c r="CJ960" s="337"/>
      <c r="CK960" s="337"/>
      <c r="CL960" s="337"/>
      <c r="CM960" s="337"/>
      <c r="CN960" s="337"/>
      <c r="CO960" s="337"/>
      <c r="CP960" s="337"/>
      <c r="CQ960" s="337"/>
      <c r="CR960" s="337"/>
      <c r="CS960" s="337"/>
      <c r="CT960" s="337"/>
      <c r="CU960" s="337"/>
      <c r="CV960" s="337"/>
      <c r="CW960" s="337"/>
      <c r="CX960" s="337"/>
      <c r="CY960" s="337"/>
      <c r="CZ960" s="337"/>
      <c r="DA960" s="337"/>
      <c r="DB960" s="337"/>
      <c r="DC960" s="337"/>
      <c r="DD960" s="337"/>
      <c r="DE960" s="337"/>
      <c r="DF960" s="337"/>
      <c r="DG960" s="337"/>
      <c r="DH960" s="337"/>
      <c r="DI960" s="337"/>
      <c r="DJ960" s="337"/>
      <c r="DK960" s="337"/>
      <c r="DL960" s="337"/>
      <c r="DM960" s="337"/>
      <c r="DN960" s="337"/>
      <c r="DO960" s="337"/>
      <c r="DP960" s="337"/>
      <c r="DQ960" s="337"/>
      <c r="DR960" s="337"/>
      <c r="DS960" s="337"/>
      <c r="DT960" s="337"/>
      <c r="DU960" s="337"/>
      <c r="DV960" s="337"/>
      <c r="DW960" s="337"/>
      <c r="DX960" s="337"/>
      <c r="DY960" s="337"/>
      <c r="DZ960" s="337"/>
      <c r="EA960" s="337"/>
      <c r="EB960" s="337"/>
      <c r="EC960" s="337"/>
      <c r="ED960" s="337"/>
      <c r="EE960" s="337"/>
      <c r="EF960" s="337"/>
      <c r="EG960" s="337"/>
      <c r="EH960" s="337"/>
      <c r="EI960" s="337"/>
      <c r="EJ960" s="337"/>
      <c r="EK960" s="337"/>
      <c r="EL960" s="337"/>
      <c r="EM960" s="337"/>
      <c r="EN960" s="337"/>
      <c r="EO960" s="337"/>
      <c r="EP960" s="337"/>
      <c r="EQ960" s="337"/>
      <c r="ER960" s="337"/>
      <c r="ES960" s="337"/>
      <c r="ET960" s="337"/>
      <c r="EU960" s="337"/>
      <c r="EV960" s="337"/>
      <c r="EW960" s="337"/>
      <c r="EX960" s="337"/>
      <c r="EY960" s="337"/>
      <c r="EZ960" s="337"/>
      <c r="FA960" s="337"/>
      <c r="FB960" s="337"/>
      <c r="FC960" s="337"/>
      <c r="FD960" s="337"/>
      <c r="FE960" s="337"/>
      <c r="FF960" s="337"/>
      <c r="FG960" s="337"/>
      <c r="FH960" s="337"/>
      <c r="FI960" s="337"/>
      <c r="FJ960" s="337"/>
      <c r="FK960" s="337"/>
      <c r="FL960" s="337"/>
      <c r="FM960" s="337"/>
      <c r="FN960" s="337"/>
      <c r="FO960" s="337"/>
      <c r="FP960" s="337"/>
      <c r="FQ960" s="337"/>
      <c r="FR960" s="337"/>
      <c r="FS960" s="337"/>
      <c r="FT960" s="337"/>
      <c r="FU960" s="337"/>
      <c r="FV960" s="337"/>
      <c r="FW960" s="337"/>
      <c r="FX960" s="337"/>
      <c r="FY960" s="337"/>
      <c r="FZ960" s="337"/>
      <c r="GA960" s="337"/>
      <c r="GB960" s="337"/>
      <c r="GC960" s="337"/>
      <c r="GD960" s="337"/>
      <c r="GE960" s="337"/>
      <c r="GF960" s="337"/>
      <c r="GG960" s="337"/>
      <c r="GH960" s="337"/>
      <c r="GI960" s="337"/>
      <c r="GJ960" s="337"/>
      <c r="GK960" s="337"/>
      <c r="GL960" s="337"/>
      <c r="GM960" s="337"/>
      <c r="GN960" s="337"/>
      <c r="GO960" s="337"/>
      <c r="GP960" s="337"/>
      <c r="GQ960" s="337"/>
      <c r="GR960" s="337"/>
      <c r="GS960" s="337"/>
      <c r="GT960" s="337"/>
      <c r="GU960" s="337"/>
      <c r="GV960" s="337"/>
      <c r="GW960" s="337"/>
      <c r="GX960" s="337"/>
      <c r="GY960" s="337"/>
      <c r="GZ960" s="337"/>
      <c r="HA960" s="337"/>
      <c r="HB960" s="337"/>
      <c r="HC960" s="337"/>
      <c r="HD960" s="337"/>
      <c r="HE960" s="337"/>
      <c r="HF960" s="337"/>
      <c r="HG960" s="337"/>
      <c r="HH960" s="337"/>
      <c r="HI960" s="337"/>
      <c r="HJ960" s="337"/>
      <c r="HK960" s="337"/>
      <c r="HL960" s="337"/>
      <c r="HM960" s="337"/>
      <c r="HN960" s="337"/>
      <c r="HO960" s="337"/>
      <c r="HP960" s="337"/>
      <c r="HQ960" s="337"/>
      <c r="HR960" s="337"/>
      <c r="HS960" s="337"/>
      <c r="HT960" s="337"/>
      <c r="HU960" s="337"/>
      <c r="HV960" s="337"/>
      <c r="HW960" s="337"/>
      <c r="HX960" s="337"/>
      <c r="HY960" s="337"/>
      <c r="HZ960" s="337"/>
      <c r="IA960" s="337"/>
      <c r="IB960" s="337"/>
      <c r="IC960" s="337"/>
      <c r="ID960" s="337"/>
      <c r="IE960" s="337"/>
      <c r="IF960" s="337"/>
      <c r="IG960" s="337"/>
      <c r="IH960" s="337"/>
      <c r="II960" s="337"/>
      <c r="IJ960" s="337"/>
      <c r="IK960" s="337"/>
      <c r="IL960" s="337"/>
      <c r="IM960" s="337"/>
      <c r="IN960" s="337"/>
      <c r="IO960" s="337"/>
      <c r="IP960" s="337"/>
      <c r="IQ960" s="337"/>
      <c r="IR960" s="337"/>
      <c r="IS960" s="337"/>
      <c r="IT960" s="337"/>
      <c r="IU960" s="337"/>
      <c r="IV960" s="337"/>
      <c r="IW960" s="337"/>
      <c r="IX960" s="337"/>
      <c r="IY960" s="337"/>
      <c r="IZ960" s="337"/>
      <c r="JA960" s="337"/>
      <c r="JB960" s="337"/>
      <c r="JC960" s="337"/>
      <c r="JD960" s="337"/>
      <c r="JE960" s="337"/>
      <c r="JF960" s="337"/>
      <c r="JG960" s="337"/>
      <c r="JH960" s="337"/>
      <c r="JI960" s="337"/>
      <c r="JJ960" s="337"/>
      <c r="JK960" s="337"/>
      <c r="JL960" s="337"/>
      <c r="JM960" s="337"/>
      <c r="JN960" s="337"/>
      <c r="JO960" s="337"/>
      <c r="JP960" s="337"/>
      <c r="JQ960" s="337"/>
      <c r="JR960" s="337"/>
      <c r="JS960" s="337"/>
      <c r="JT960" s="337"/>
      <c r="JU960" s="337"/>
      <c r="JV960" s="337"/>
      <c r="JW960" s="337"/>
      <c r="JX960" s="337"/>
      <c r="JY960" s="337"/>
      <c r="JZ960" s="337"/>
      <c r="KA960" s="337"/>
      <c r="KB960" s="337"/>
      <c r="KC960" s="337"/>
      <c r="KD960" s="337"/>
      <c r="KE960" s="337"/>
      <c r="KF960" s="337"/>
      <c r="KG960" s="337"/>
      <c r="KH960" s="337"/>
      <c r="KI960" s="337"/>
      <c r="KJ960" s="337"/>
      <c r="KK960" s="337"/>
      <c r="KL960" s="337"/>
      <c r="KM960" s="337"/>
      <c r="KN960" s="337"/>
      <c r="KO960" s="337"/>
      <c r="KP960" s="337"/>
      <c r="KQ960" s="337"/>
      <c r="KR960" s="337"/>
      <c r="KS960" s="337"/>
      <c r="KT960" s="337"/>
      <c r="KU960" s="337"/>
      <c r="KV960" s="337"/>
      <c r="KW960" s="337"/>
      <c r="KX960" s="337"/>
      <c r="KY960" s="337"/>
      <c r="KZ960" s="337"/>
      <c r="LA960" s="337"/>
      <c r="LB960" s="337"/>
      <c r="LC960" s="337"/>
      <c r="LD960" s="337"/>
      <c r="LE960" s="337"/>
      <c r="LF960" s="337"/>
      <c r="LG960" s="337"/>
      <c r="LH960" s="337"/>
      <c r="LI960" s="337"/>
      <c r="LJ960" s="337"/>
      <c r="LK960" s="337"/>
      <c r="LL960" s="337"/>
      <c r="LM960" s="337"/>
      <c r="LN960" s="337"/>
      <c r="LO960" s="337"/>
      <c r="LP960" s="337"/>
      <c r="LQ960" s="337"/>
      <c r="LR960" s="337"/>
      <c r="LS960" s="337"/>
      <c r="LT960" s="337"/>
      <c r="LU960" s="337"/>
      <c r="LV960" s="337"/>
      <c r="LW960" s="337"/>
      <c r="LX960" s="337"/>
      <c r="LY960" s="337"/>
      <c r="LZ960" s="337"/>
      <c r="MA960" s="337"/>
      <c r="MB960" s="337"/>
      <c r="MC960" s="337"/>
      <c r="MD960" s="337"/>
      <c r="ME960" s="337"/>
      <c r="MF960" s="337"/>
      <c r="MG960" s="337"/>
      <c r="MH960" s="337"/>
      <c r="MI960" s="337"/>
      <c r="MJ960" s="337"/>
      <c r="MK960" s="337"/>
      <c r="ML960" s="337"/>
      <c r="MM960" s="337"/>
      <c r="MN960" s="337"/>
      <c r="MO960" s="337"/>
      <c r="MP960" s="337"/>
      <c r="MQ960" s="337"/>
      <c r="MR960" s="337"/>
      <c r="MS960" s="337"/>
      <c r="MT960" s="337"/>
      <c r="MU960" s="337"/>
      <c r="MV960" s="337"/>
      <c r="MW960" s="337"/>
      <c r="MX960" s="337"/>
      <c r="MY960" s="337"/>
      <c r="MZ960" s="337"/>
      <c r="NA960" s="337"/>
      <c r="NB960" s="337"/>
      <c r="NC960" s="337"/>
      <c r="ND960" s="337"/>
      <c r="NE960" s="337"/>
      <c r="NF960" s="337"/>
      <c r="NG960" s="337"/>
      <c r="NH960" s="337"/>
      <c r="NI960" s="337"/>
      <c r="NJ960" s="337"/>
      <c r="NK960" s="337"/>
      <c r="NL960" s="337"/>
      <c r="NM960" s="337"/>
      <c r="NN960" s="337"/>
      <c r="NO960" s="337"/>
      <c r="NP960" s="337"/>
      <c r="NQ960" s="337"/>
      <c r="NR960" s="337"/>
      <c r="NS960" s="337"/>
      <c r="NT960" s="337"/>
      <c r="NU960" s="337"/>
      <c r="NV960" s="337"/>
      <c r="NW960" s="337"/>
      <c r="NX960" s="337"/>
      <c r="NY960" s="337"/>
      <c r="NZ960" s="337"/>
      <c r="OA960" s="337"/>
      <c r="OB960" s="337"/>
      <c r="OC960" s="337"/>
      <c r="OD960" s="337"/>
      <c r="OE960" s="337"/>
      <c r="OF960" s="337"/>
      <c r="OG960" s="337"/>
      <c r="OH960" s="337"/>
      <c r="OI960" s="337"/>
      <c r="OJ960" s="337"/>
      <c r="OK960" s="337"/>
      <c r="OL960" s="337"/>
      <c r="OM960" s="337"/>
      <c r="ON960" s="337"/>
      <c r="OO960" s="337"/>
      <c r="OP960" s="337"/>
      <c r="OQ960" s="337"/>
      <c r="OR960" s="337"/>
      <c r="OS960" s="337"/>
      <c r="OT960" s="337"/>
      <c r="OU960" s="337"/>
      <c r="OV960" s="337"/>
      <c r="OW960" s="337"/>
      <c r="OX960" s="337"/>
      <c r="OY960" s="337"/>
      <c r="OZ960" s="337"/>
      <c r="PA960" s="337"/>
      <c r="PB960" s="337"/>
      <c r="PC960" s="337"/>
      <c r="PD960" s="337"/>
      <c r="PE960" s="337"/>
      <c r="PF960" s="337"/>
      <c r="PG960" s="337"/>
      <c r="PH960" s="337"/>
      <c r="PI960" s="337"/>
      <c r="PJ960" s="337"/>
      <c r="PK960" s="337"/>
      <c r="PL960" s="337"/>
      <c r="PM960" s="337"/>
      <c r="PN960" s="337"/>
      <c r="PO960" s="337"/>
      <c r="PP960" s="337"/>
      <c r="PQ960" s="337"/>
      <c r="PR960" s="337"/>
      <c r="PS960" s="337"/>
      <c r="PT960" s="337"/>
      <c r="PU960" s="337"/>
      <c r="PV960" s="337"/>
      <c r="PW960" s="337"/>
      <c r="PX960" s="337"/>
      <c r="PY960" s="337"/>
      <c r="PZ960" s="337"/>
      <c r="QA960" s="337"/>
      <c r="QB960" s="337"/>
      <c r="QC960" s="337"/>
      <c r="QD960" s="337"/>
      <c r="QE960" s="337"/>
      <c r="QF960" s="337"/>
      <c r="QG960" s="337"/>
      <c r="QH960" s="337"/>
      <c r="QI960" s="337"/>
      <c r="QJ960" s="337"/>
      <c r="QK960" s="337"/>
      <c r="QL960" s="337"/>
      <c r="QM960" s="337"/>
      <c r="QN960" s="337"/>
      <c r="QO960" s="337"/>
      <c r="QP960" s="337"/>
      <c r="QQ960" s="337"/>
      <c r="QR960" s="337"/>
      <c r="QS960" s="337"/>
      <c r="QT960" s="337"/>
      <c r="QU960" s="337"/>
      <c r="QV960" s="337"/>
      <c r="QW960" s="337"/>
      <c r="QX960" s="337"/>
      <c r="QY960" s="337"/>
      <c r="QZ960" s="337"/>
      <c r="RA960" s="337"/>
      <c r="RB960" s="337"/>
      <c r="RC960" s="337"/>
      <c r="RD960" s="337"/>
      <c r="RE960" s="337"/>
      <c r="RF960" s="337"/>
      <c r="RG960" s="337"/>
      <c r="RH960" s="337"/>
      <c r="RI960" s="337"/>
      <c r="RJ960" s="337"/>
      <c r="RK960" s="337"/>
      <c r="RL960" s="337"/>
      <c r="RM960" s="337"/>
      <c r="RN960" s="337"/>
      <c r="RO960" s="337"/>
      <c r="RP960" s="337"/>
      <c r="RQ960" s="337"/>
      <c r="RR960" s="337"/>
      <c r="RS960" s="337"/>
      <c r="RT960" s="337"/>
      <c r="RU960" s="337"/>
      <c r="RV960" s="337"/>
      <c r="RW960" s="337"/>
      <c r="RX960" s="337"/>
      <c r="RY960" s="337"/>
      <c r="RZ960" s="337"/>
      <c r="SA960" s="337"/>
      <c r="SB960" s="337"/>
      <c r="SC960" s="337"/>
      <c r="SD960" s="337"/>
      <c r="SE960" s="337"/>
      <c r="SF960" s="337"/>
      <c r="SG960" s="337"/>
      <c r="SH960" s="337"/>
      <c r="SI960" s="337"/>
      <c r="SJ960" s="337"/>
      <c r="SK960" s="337"/>
      <c r="SL960" s="337"/>
      <c r="SM960" s="337"/>
      <c r="SN960" s="337"/>
      <c r="SO960" s="337"/>
      <c r="SP960" s="337"/>
      <c r="SQ960" s="337"/>
      <c r="SR960" s="337"/>
      <c r="SS960" s="337"/>
      <c r="ST960" s="337"/>
      <c r="SU960" s="337"/>
      <c r="SV960" s="337"/>
      <c r="SW960" s="337"/>
      <c r="SX960" s="337"/>
      <c r="SY960" s="337"/>
      <c r="SZ960" s="337"/>
      <c r="TA960" s="337"/>
      <c r="TB960" s="337"/>
      <c r="TC960" s="337"/>
      <c r="TD960" s="337"/>
      <c r="TE960" s="337"/>
      <c r="TF960" s="337"/>
      <c r="TG960" s="337"/>
      <c r="TH960" s="337"/>
      <c r="TI960" s="337"/>
      <c r="TJ960" s="337"/>
      <c r="TK960" s="337"/>
      <c r="TL960" s="337"/>
      <c r="TM960" s="337"/>
      <c r="TN960" s="337"/>
      <c r="TO960" s="337"/>
      <c r="TP960" s="337"/>
      <c r="TQ960" s="337"/>
      <c r="TR960" s="337"/>
      <c r="TS960" s="337"/>
      <c r="TT960" s="337"/>
      <c r="TU960" s="337"/>
      <c r="TV960" s="337"/>
      <c r="TW960" s="337"/>
      <c r="TX960" s="337"/>
      <c r="TY960" s="337"/>
      <c r="TZ960" s="337"/>
      <c r="UA960" s="337"/>
      <c r="UB960" s="337"/>
      <c r="UC960" s="337"/>
      <c r="UD960" s="337"/>
      <c r="UE960" s="337"/>
      <c r="UF960" s="337"/>
      <c r="UG960" s="337"/>
      <c r="UH960" s="337"/>
      <c r="UI960" s="337"/>
      <c r="UJ960" s="337"/>
      <c r="UK960" s="337"/>
      <c r="UL960" s="337"/>
      <c r="UM960" s="337"/>
      <c r="UN960" s="337"/>
      <c r="UO960" s="337"/>
      <c r="UP960" s="337"/>
      <c r="UQ960" s="337"/>
      <c r="UR960" s="337"/>
      <c r="US960" s="337"/>
      <c r="UT960" s="337"/>
      <c r="UU960" s="337"/>
      <c r="UV960" s="337"/>
      <c r="UW960" s="337"/>
      <c r="UX960" s="337"/>
      <c r="UY960" s="337"/>
      <c r="UZ960" s="337"/>
      <c r="VA960" s="337"/>
      <c r="VB960" s="337"/>
      <c r="VC960" s="337"/>
      <c r="VD960" s="337"/>
      <c r="VE960" s="337"/>
      <c r="VF960" s="337"/>
      <c r="VG960" s="337"/>
      <c r="VH960" s="337"/>
      <c r="VI960" s="337"/>
      <c r="VJ960" s="337"/>
      <c r="VK960" s="337"/>
      <c r="VL960" s="337"/>
      <c r="VM960" s="337"/>
      <c r="VN960" s="337"/>
      <c r="VO960" s="337"/>
      <c r="VP960" s="337"/>
      <c r="VQ960" s="337"/>
      <c r="VR960" s="337"/>
      <c r="VS960" s="337"/>
      <c r="VT960" s="337"/>
      <c r="VU960" s="337"/>
      <c r="VV960" s="337"/>
      <c r="VW960" s="337"/>
      <c r="VX960" s="337"/>
      <c r="VY960" s="337"/>
      <c r="VZ960" s="337"/>
      <c r="WA960" s="337"/>
      <c r="WB960" s="337"/>
      <c r="WC960" s="337"/>
      <c r="WD960" s="337"/>
      <c r="WE960" s="337"/>
      <c r="WF960" s="337"/>
      <c r="WG960" s="337"/>
      <c r="WH960" s="337"/>
      <c r="WI960" s="337"/>
      <c r="WJ960" s="337"/>
      <c r="WK960" s="337"/>
      <c r="WL960" s="337"/>
      <c r="WM960" s="337"/>
      <c r="WN960" s="337"/>
      <c r="WO960" s="337"/>
      <c r="WP960" s="337"/>
      <c r="WQ960" s="337"/>
      <c r="WR960" s="337"/>
      <c r="WS960" s="337"/>
      <c r="WT960" s="337"/>
      <c r="WU960" s="337"/>
      <c r="WV960" s="337"/>
      <c r="WW960" s="337"/>
      <c r="WX960" s="337"/>
      <c r="WY960" s="337"/>
      <c r="WZ960" s="337"/>
      <c r="XA960" s="337"/>
      <c r="XB960" s="337"/>
      <c r="XC960" s="337"/>
      <c r="XD960" s="337"/>
      <c r="XE960" s="337"/>
      <c r="XF960" s="337"/>
      <c r="XG960" s="337"/>
      <c r="XH960" s="337"/>
      <c r="XI960" s="337"/>
      <c r="XJ960" s="337"/>
      <c r="XK960" s="337"/>
      <c r="XL960" s="337"/>
      <c r="XM960" s="337"/>
      <c r="XN960" s="337"/>
      <c r="XO960" s="337"/>
      <c r="XP960" s="337"/>
      <c r="XQ960" s="337"/>
      <c r="XR960" s="337"/>
      <c r="XS960" s="337"/>
      <c r="XT960" s="337"/>
      <c r="XU960" s="337"/>
      <c r="XV960" s="337"/>
      <c r="XW960" s="337"/>
      <c r="XX960" s="337"/>
      <c r="XY960" s="337"/>
      <c r="XZ960" s="337"/>
      <c r="YA960" s="337"/>
      <c r="YB960" s="337"/>
      <c r="YC960" s="337"/>
      <c r="YD960" s="337"/>
      <c r="YE960" s="337"/>
      <c r="YF960" s="337"/>
      <c r="YG960" s="337"/>
      <c r="YH960" s="337"/>
      <c r="YI960" s="337"/>
      <c r="YJ960" s="337"/>
      <c r="YK960" s="337"/>
      <c r="YL960" s="337"/>
      <c r="YM960" s="337"/>
      <c r="YN960" s="337"/>
      <c r="YO960" s="337"/>
      <c r="YP960" s="337"/>
      <c r="YQ960" s="337"/>
      <c r="YR960" s="337"/>
      <c r="YS960" s="337"/>
      <c r="YT960" s="337"/>
      <c r="YU960" s="337"/>
      <c r="YV960" s="337"/>
      <c r="YW960" s="337"/>
      <c r="YX960" s="337"/>
      <c r="YY960" s="337"/>
      <c r="YZ960" s="337"/>
      <c r="ZA960" s="337"/>
      <c r="ZB960" s="337"/>
      <c r="ZC960" s="337"/>
      <c r="ZD960" s="337"/>
      <c r="ZE960" s="337"/>
      <c r="ZF960" s="337"/>
      <c r="ZG960" s="337"/>
      <c r="ZH960" s="337"/>
      <c r="ZI960" s="337"/>
      <c r="ZJ960" s="337"/>
      <c r="ZK960" s="337"/>
      <c r="ZL960" s="337"/>
      <c r="ZM960" s="337"/>
      <c r="ZN960" s="337"/>
      <c r="ZO960" s="337"/>
      <c r="ZP960" s="337"/>
      <c r="ZQ960" s="337"/>
      <c r="ZR960" s="337"/>
      <c r="ZS960" s="337"/>
      <c r="ZT960" s="337"/>
      <c r="ZU960" s="337"/>
      <c r="ZV960" s="337"/>
      <c r="ZW960" s="337"/>
      <c r="ZX960" s="337"/>
      <c r="ZY960" s="337"/>
      <c r="ZZ960" s="337"/>
      <c r="AAA960" s="337"/>
      <c r="AAB960" s="337"/>
      <c r="AAC960" s="337"/>
      <c r="AAD960" s="337"/>
      <c r="AAE960" s="337"/>
      <c r="AAF960" s="337"/>
      <c r="AAG960" s="337"/>
      <c r="AAH960" s="337"/>
      <c r="AAI960" s="337"/>
      <c r="AAJ960" s="337"/>
      <c r="AAK960" s="337"/>
      <c r="AAL960" s="337"/>
      <c r="AAM960" s="337"/>
      <c r="AAN960" s="337"/>
      <c r="AAO960" s="337"/>
      <c r="AAP960" s="337"/>
      <c r="AAQ960" s="337"/>
      <c r="AAR960" s="337"/>
      <c r="AAS960" s="337"/>
      <c r="AAT960" s="337"/>
      <c r="AAU960" s="337"/>
      <c r="AAV960" s="337"/>
      <c r="AAW960" s="337"/>
      <c r="AAX960" s="337"/>
      <c r="AAY960" s="337"/>
      <c r="AAZ960" s="337"/>
      <c r="ABA960" s="337"/>
      <c r="ABB960" s="337"/>
      <c r="ABC960" s="337"/>
      <c r="ABD960" s="337"/>
      <c r="ABE960" s="337"/>
      <c r="ABF960" s="337"/>
      <c r="ABG960" s="337"/>
      <c r="ABH960" s="337"/>
      <c r="ABI960" s="337"/>
      <c r="ABJ960" s="337"/>
      <c r="ABK960" s="337"/>
      <c r="ABL960" s="337"/>
      <c r="ABM960" s="337"/>
      <c r="ABN960" s="337"/>
      <c r="ABO960" s="337"/>
      <c r="ABP960" s="337"/>
      <c r="ABQ960" s="337"/>
      <c r="ABR960" s="337"/>
      <c r="ABS960" s="337"/>
      <c r="ABT960" s="337"/>
      <c r="ABU960" s="337"/>
      <c r="ABV960" s="337"/>
      <c r="ABW960" s="337"/>
      <c r="ABX960" s="337"/>
      <c r="ABY960" s="337"/>
      <c r="ABZ960" s="337"/>
      <c r="ACA960" s="337"/>
      <c r="ACB960" s="337"/>
      <c r="ACC960" s="337"/>
      <c r="ACD960" s="337"/>
      <c r="ACE960" s="337"/>
      <c r="ACF960" s="337"/>
      <c r="ACG960" s="337"/>
      <c r="ACH960" s="337"/>
      <c r="ACI960" s="337"/>
      <c r="ACJ960" s="337"/>
      <c r="ACK960" s="337"/>
      <c r="ACL960" s="337"/>
      <c r="ACM960" s="337"/>
      <c r="ACN960" s="337"/>
      <c r="ACO960" s="337"/>
      <c r="ACP960" s="337"/>
      <c r="ACQ960" s="337"/>
      <c r="ACR960" s="337"/>
      <c r="ACS960" s="337"/>
      <c r="ACT960" s="337"/>
      <c r="ACU960" s="337"/>
      <c r="ACV960" s="337"/>
      <c r="ACW960" s="337"/>
      <c r="ACX960" s="337"/>
      <c r="ACY960" s="337"/>
      <c r="ACZ960" s="337"/>
      <c r="ADA960" s="337"/>
      <c r="ADB960" s="337"/>
      <c r="ADC960" s="337"/>
      <c r="ADD960" s="337"/>
      <c r="ADE960" s="337"/>
      <c r="ADF960" s="337"/>
      <c r="ADG960" s="337"/>
      <c r="ADH960" s="337"/>
      <c r="ADI960" s="337"/>
      <c r="ADJ960" s="337"/>
      <c r="ADK960" s="337"/>
      <c r="ADL960" s="337"/>
      <c r="ADM960" s="337"/>
      <c r="ADN960" s="337"/>
      <c r="ADO960" s="337"/>
      <c r="ADP960" s="337"/>
      <c r="ADQ960" s="337"/>
      <c r="ADR960" s="337"/>
      <c r="ADS960" s="337"/>
      <c r="ADT960" s="337"/>
      <c r="ADU960" s="337"/>
      <c r="ADV960" s="337"/>
      <c r="ADW960" s="337"/>
      <c r="ADX960" s="337"/>
      <c r="ADY960" s="337"/>
      <c r="ADZ960" s="337"/>
      <c r="AEA960" s="337"/>
      <c r="AEB960" s="337"/>
      <c r="AEC960" s="337"/>
      <c r="AED960" s="337"/>
      <c r="AEE960" s="337"/>
      <c r="AEF960" s="337"/>
      <c r="AEG960" s="337"/>
      <c r="AEH960" s="337"/>
      <c r="AEI960" s="337"/>
      <c r="AEJ960" s="337"/>
      <c r="AEK960" s="337"/>
      <c r="AEL960" s="337"/>
      <c r="AEM960" s="337"/>
      <c r="AEN960" s="337"/>
      <c r="AEO960" s="337"/>
      <c r="AEP960" s="337"/>
      <c r="AEQ960" s="337"/>
      <c r="AER960" s="337"/>
      <c r="AES960" s="337"/>
      <c r="AET960" s="337"/>
      <c r="AEU960" s="337"/>
      <c r="AEV960" s="337"/>
      <c r="AEW960" s="337"/>
      <c r="AEX960" s="337"/>
      <c r="AEY960" s="337"/>
      <c r="AEZ960" s="337"/>
      <c r="AFA960" s="337"/>
      <c r="AFB960" s="337"/>
      <c r="AFC960" s="337"/>
      <c r="AFD960" s="337"/>
      <c r="AFE960" s="337"/>
      <c r="AFF960" s="337"/>
      <c r="AFG960" s="337"/>
      <c r="AFH960" s="337"/>
      <c r="AFI960" s="337"/>
      <c r="AFJ960" s="337"/>
      <c r="AFK960" s="337"/>
      <c r="AFL960" s="337"/>
      <c r="AFM960" s="337"/>
      <c r="AFN960" s="337"/>
      <c r="AFO960" s="337"/>
      <c r="AFP960" s="337"/>
      <c r="AFQ960" s="337"/>
      <c r="AFR960" s="337"/>
      <c r="AFS960" s="337"/>
      <c r="AFT960" s="337"/>
      <c r="AFU960" s="337"/>
      <c r="AFV960" s="337"/>
      <c r="AFW960" s="337"/>
      <c r="AFX960" s="337"/>
      <c r="AFY960" s="337"/>
      <c r="AFZ960" s="337"/>
      <c r="AGA960" s="337"/>
      <c r="AGB960" s="337"/>
      <c r="AGC960" s="337"/>
      <c r="AGD960" s="337"/>
      <c r="AGE960" s="337"/>
      <c r="AGF960" s="337"/>
      <c r="AGG960" s="337"/>
      <c r="AGH960" s="337"/>
      <c r="AGI960" s="337"/>
      <c r="AGJ960" s="337"/>
      <c r="AGK960" s="337"/>
      <c r="AGL960" s="337"/>
      <c r="AGM960" s="337"/>
      <c r="AGN960" s="337"/>
      <c r="AGO960" s="337"/>
      <c r="AGP960" s="337"/>
      <c r="AGQ960" s="337"/>
      <c r="AGR960" s="337"/>
      <c r="AGS960" s="337"/>
      <c r="AGT960" s="337"/>
      <c r="AGU960" s="337"/>
      <c r="AGV960" s="337"/>
      <c r="AGW960" s="337"/>
      <c r="AGX960" s="337"/>
      <c r="AGY960" s="337"/>
      <c r="AGZ960" s="337"/>
      <c r="AHA960" s="337"/>
      <c r="AHB960" s="337"/>
      <c r="AHC960" s="337"/>
      <c r="AHD960" s="337"/>
      <c r="AHE960" s="337"/>
      <c r="AHF960" s="337"/>
      <c r="AHG960" s="337"/>
      <c r="AHH960" s="337"/>
      <c r="AHI960" s="337"/>
      <c r="AHJ960" s="337"/>
      <c r="AHK960" s="337"/>
      <c r="AHL960" s="337"/>
      <c r="AHM960" s="337"/>
      <c r="AHN960" s="337"/>
      <c r="AHO960" s="337"/>
      <c r="AHP960" s="337"/>
      <c r="AHQ960" s="337"/>
      <c r="AHR960" s="337"/>
      <c r="AHS960" s="337"/>
      <c r="AHT960" s="337"/>
      <c r="AHU960" s="337"/>
      <c r="AHV960" s="337"/>
      <c r="AHW960" s="337"/>
      <c r="AHX960" s="337"/>
      <c r="AHY960" s="337"/>
      <c r="AHZ960" s="337"/>
      <c r="AIA960" s="337"/>
      <c r="AIB960" s="337"/>
      <c r="AIC960" s="337"/>
      <c r="AID960" s="337"/>
      <c r="AIE960" s="337"/>
      <c r="AIF960" s="337"/>
      <c r="AIG960" s="337"/>
      <c r="AIH960" s="337"/>
      <c r="AII960" s="337"/>
      <c r="AIJ960" s="337"/>
      <c r="AIK960" s="337"/>
      <c r="AIL960" s="337"/>
      <c r="AIM960" s="337"/>
      <c r="AIN960" s="337"/>
      <c r="AIO960" s="337"/>
      <c r="AIP960" s="337"/>
      <c r="AIQ960" s="337"/>
      <c r="AIR960" s="337"/>
      <c r="AIS960" s="337"/>
      <c r="AIT960" s="337"/>
      <c r="AIU960" s="337"/>
      <c r="AIV960" s="337"/>
      <c r="AIW960" s="337"/>
      <c r="AIX960" s="337"/>
      <c r="AIY960" s="337"/>
      <c r="AIZ960" s="337"/>
      <c r="AJA960" s="337"/>
      <c r="AJB960" s="337"/>
      <c r="AJC960" s="337"/>
      <c r="AJD960" s="337"/>
      <c r="AJE960" s="337"/>
      <c r="AJF960" s="337"/>
      <c r="AJG960" s="337"/>
      <c r="AJH960" s="337"/>
      <c r="AJI960" s="337"/>
      <c r="AJJ960" s="337"/>
      <c r="AJK960" s="337"/>
      <c r="AJL960" s="337"/>
      <c r="AJM960" s="337"/>
      <c r="AJN960" s="337"/>
      <c r="AJO960" s="337"/>
      <c r="AJP960" s="337"/>
      <c r="AJQ960" s="337"/>
      <c r="AJR960" s="337"/>
      <c r="AJS960" s="337"/>
      <c r="AJT960" s="337"/>
      <c r="AJU960" s="337"/>
      <c r="AJV960" s="337"/>
      <c r="AJW960" s="337"/>
      <c r="AJX960" s="337"/>
      <c r="AJY960" s="337"/>
      <c r="AJZ960" s="337"/>
      <c r="AKA960" s="337"/>
      <c r="AKB960" s="337"/>
      <c r="AKC960" s="337"/>
      <c r="AKD960" s="337"/>
      <c r="AKE960" s="337"/>
      <c r="AKF960" s="337"/>
      <c r="AKG960" s="337"/>
      <c r="AKH960" s="337"/>
      <c r="AKI960" s="337"/>
      <c r="AKJ960" s="337"/>
      <c r="AKK960" s="337"/>
      <c r="AKL960" s="337"/>
      <c r="AKM960" s="337"/>
      <c r="AKN960" s="337"/>
      <c r="AKO960" s="337"/>
      <c r="AKP960" s="337"/>
      <c r="AKQ960" s="337"/>
      <c r="AKR960" s="337"/>
      <c r="AKS960" s="337"/>
      <c r="AKT960" s="337"/>
      <c r="AKU960" s="337"/>
      <c r="AKV960" s="337"/>
      <c r="AKW960" s="337"/>
      <c r="AKX960" s="337"/>
      <c r="AKY960" s="337"/>
      <c r="AKZ960" s="337"/>
      <c r="ALA960" s="337"/>
      <c r="ALB960" s="337"/>
      <c r="ALC960" s="337"/>
      <c r="ALD960" s="337"/>
      <c r="ALE960" s="337"/>
      <c r="ALF960" s="337"/>
      <c r="ALG960" s="337"/>
      <c r="ALH960" s="337"/>
      <c r="ALI960" s="337"/>
      <c r="ALJ960" s="337"/>
      <c r="ALK960" s="337"/>
      <c r="ALL960" s="337"/>
      <c r="ALM960" s="337"/>
      <c r="ALN960" s="337"/>
      <c r="ALO960" s="337"/>
      <c r="ALP960" s="337"/>
      <c r="ALQ960" s="337"/>
      <c r="ALR960" s="337"/>
      <c r="ALS960" s="337"/>
      <c r="ALT960" s="337"/>
      <c r="ALU960" s="337"/>
      <c r="ALV960" s="337"/>
      <c r="ALW960" s="337"/>
      <c r="ALX960" s="337"/>
      <c r="ALY960" s="337"/>
      <c r="ALZ960" s="337"/>
      <c r="AMA960" s="337"/>
      <c r="AMB960" s="337"/>
      <c r="AMC960" s="337"/>
      <c r="AMD960" s="337"/>
      <c r="AME960" s="337"/>
      <c r="AMF960" s="337"/>
      <c r="AMG960" s="337"/>
      <c r="AMH960" s="337"/>
      <c r="AMI960" s="337"/>
      <c r="AMJ960" s="337"/>
      <c r="AMK960" s="337"/>
      <c r="AML960" s="337"/>
      <c r="AMM960" s="337"/>
      <c r="AMN960" s="337"/>
      <c r="AMO960" s="337"/>
      <c r="AMP960" s="337"/>
      <c r="AMQ960" s="337"/>
      <c r="AMR960" s="337"/>
      <c r="AMS960" s="337"/>
      <c r="AMT960" s="337"/>
      <c r="AMU960" s="337"/>
      <c r="AMV960" s="337"/>
      <c r="AMW960" s="337"/>
      <c r="AMX960" s="337"/>
      <c r="AMY960" s="337"/>
      <c r="AMZ960" s="337"/>
      <c r="ANA960" s="337"/>
      <c r="ANB960" s="337"/>
      <c r="ANC960" s="337"/>
      <c r="AND960" s="337"/>
      <c r="ANE960" s="337"/>
      <c r="ANF960" s="337"/>
      <c r="ANG960" s="337"/>
      <c r="ANH960" s="337"/>
      <c r="ANI960" s="337"/>
      <c r="ANJ960" s="337"/>
      <c r="ANK960" s="337"/>
      <c r="ANL960" s="337"/>
      <c r="ANM960" s="337"/>
      <c r="ANN960" s="337"/>
      <c r="ANO960" s="337"/>
      <c r="ANP960" s="337"/>
      <c r="ANQ960" s="337"/>
      <c r="ANR960" s="337"/>
      <c r="ANS960" s="337"/>
      <c r="ANT960" s="337"/>
      <c r="ANU960" s="337"/>
      <c r="ANV960" s="337"/>
      <c r="ANW960" s="337"/>
      <c r="ANX960" s="337"/>
      <c r="ANY960" s="337"/>
      <c r="ANZ960" s="337"/>
      <c r="AOA960" s="337"/>
      <c r="AOB960" s="337"/>
      <c r="AOC960" s="337"/>
      <c r="AOD960" s="337"/>
      <c r="AOE960" s="337"/>
      <c r="AOF960" s="337"/>
      <c r="AOG960" s="337"/>
      <c r="AOH960" s="337"/>
      <c r="AOI960" s="337"/>
      <c r="AOJ960" s="337"/>
      <c r="AOK960" s="337"/>
      <c r="AOL960" s="337"/>
      <c r="AOM960" s="337"/>
      <c r="AON960" s="337"/>
      <c r="AOO960" s="337"/>
      <c r="AOP960" s="337"/>
      <c r="AOQ960" s="337"/>
      <c r="AOR960" s="337"/>
      <c r="AOS960" s="337"/>
      <c r="AOT960" s="337"/>
      <c r="AOU960" s="337"/>
      <c r="AOV960" s="337"/>
      <c r="AOW960" s="337"/>
      <c r="AOX960" s="337"/>
      <c r="AOY960" s="337"/>
      <c r="AOZ960" s="337"/>
      <c r="APA960" s="337"/>
      <c r="APB960" s="337"/>
      <c r="APC960" s="337"/>
      <c r="APD960" s="337"/>
      <c r="APE960" s="337"/>
      <c r="APF960" s="337"/>
      <c r="APG960" s="337"/>
      <c r="APH960" s="337"/>
      <c r="API960" s="337"/>
      <c r="APJ960" s="337"/>
      <c r="APK960" s="337"/>
      <c r="APL960" s="337"/>
      <c r="APM960" s="337"/>
      <c r="APN960" s="337"/>
      <c r="APO960" s="337"/>
      <c r="APP960" s="337"/>
      <c r="APQ960" s="337"/>
      <c r="APR960" s="337"/>
      <c r="APS960" s="337"/>
      <c r="APT960" s="337"/>
      <c r="APU960" s="337"/>
      <c r="APV960" s="337"/>
      <c r="APW960" s="337"/>
      <c r="APX960" s="337"/>
      <c r="APY960" s="337"/>
      <c r="APZ960" s="337"/>
      <c r="AQA960" s="337"/>
      <c r="AQB960" s="337"/>
      <c r="AQC960" s="337"/>
      <c r="AQD960" s="337"/>
      <c r="AQE960" s="337"/>
      <c r="AQF960" s="337"/>
      <c r="AQG960" s="337"/>
      <c r="AQH960" s="337"/>
      <c r="AQI960" s="337"/>
      <c r="AQJ960" s="337"/>
      <c r="AQK960" s="337"/>
      <c r="AQL960" s="337"/>
      <c r="AQM960" s="337"/>
      <c r="AQN960" s="337"/>
      <c r="AQO960" s="337"/>
      <c r="AQP960" s="337"/>
      <c r="AQQ960" s="337"/>
      <c r="AQR960" s="337"/>
      <c r="AQS960" s="337"/>
      <c r="AQT960" s="337"/>
      <c r="AQU960" s="337"/>
      <c r="AQV960" s="337"/>
      <c r="AQW960" s="337"/>
      <c r="AQX960" s="337"/>
      <c r="AQY960" s="337"/>
      <c r="AQZ960" s="337"/>
      <c r="ARA960" s="337"/>
      <c r="ARB960" s="337"/>
      <c r="ARC960" s="337"/>
      <c r="ARD960" s="337"/>
      <c r="ARE960" s="337"/>
      <c r="ARF960" s="337"/>
      <c r="ARG960" s="337"/>
      <c r="ARH960" s="337"/>
      <c r="ARI960" s="337"/>
      <c r="ARJ960" s="337"/>
      <c r="ARK960" s="337"/>
      <c r="ARL960" s="337"/>
      <c r="ARM960" s="337"/>
      <c r="ARN960" s="337"/>
      <c r="ARO960" s="337"/>
      <c r="ARP960" s="337"/>
      <c r="ARQ960" s="337"/>
      <c r="ARR960" s="337"/>
      <c r="ARS960" s="337"/>
      <c r="ART960" s="337"/>
      <c r="ARU960" s="337"/>
      <c r="ARV960" s="337"/>
      <c r="ARW960" s="337"/>
      <c r="ARX960" s="337"/>
      <c r="ARY960" s="337"/>
      <c r="ARZ960" s="337"/>
      <c r="ASA960" s="337"/>
      <c r="ASB960" s="337"/>
      <c r="ASC960" s="337"/>
      <c r="ASD960" s="337"/>
      <c r="ASE960" s="337"/>
      <c r="ASF960" s="337"/>
      <c r="ASG960" s="337"/>
      <c r="ASH960" s="337"/>
      <c r="ASI960" s="337"/>
      <c r="ASJ960" s="337"/>
      <c r="ASK960" s="337"/>
      <c r="ASL960" s="337"/>
      <c r="ASM960" s="337"/>
      <c r="ASN960" s="337"/>
      <c r="ASO960" s="337"/>
      <c r="ASP960" s="337"/>
      <c r="ASQ960" s="337"/>
      <c r="ASR960" s="337"/>
      <c r="ASS960" s="337"/>
      <c r="AST960" s="337"/>
      <c r="ASU960" s="337"/>
      <c r="ASV960" s="337"/>
      <c r="ASW960" s="337"/>
      <c r="ASX960" s="337"/>
      <c r="ASY960" s="337"/>
      <c r="ASZ960" s="337"/>
      <c r="ATA960" s="337"/>
      <c r="ATB960" s="337"/>
      <c r="ATC960" s="337"/>
      <c r="ATD960" s="337"/>
      <c r="ATE960" s="337"/>
      <c r="ATF960" s="337"/>
      <c r="ATG960" s="337"/>
      <c r="ATH960" s="337"/>
      <c r="ATI960" s="337"/>
      <c r="ATJ960" s="337"/>
      <c r="ATK960" s="337"/>
      <c r="ATL960" s="337"/>
      <c r="ATM960" s="337"/>
      <c r="ATN960" s="337"/>
      <c r="ATO960" s="337"/>
      <c r="ATP960" s="337"/>
      <c r="ATQ960" s="337"/>
      <c r="ATR960" s="337"/>
      <c r="ATS960" s="337"/>
      <c r="ATT960" s="337"/>
      <c r="ATU960" s="337"/>
      <c r="ATV960" s="337"/>
      <c r="ATW960" s="337"/>
      <c r="ATX960" s="337"/>
      <c r="ATY960" s="337"/>
      <c r="ATZ960" s="337"/>
      <c r="AUA960" s="337"/>
      <c r="AUB960" s="337"/>
      <c r="AUC960" s="337"/>
      <c r="AUD960" s="337"/>
      <c r="AUE960" s="337"/>
      <c r="AUF960" s="337"/>
      <c r="AUG960" s="337"/>
      <c r="AUH960" s="337"/>
      <c r="AUI960" s="337"/>
      <c r="AUJ960" s="337"/>
      <c r="AUK960" s="337"/>
      <c r="AUL960" s="337"/>
      <c r="AUM960" s="337"/>
      <c r="AUN960" s="337"/>
      <c r="AUO960" s="337"/>
      <c r="AUP960" s="337"/>
      <c r="AUQ960" s="337"/>
      <c r="AUR960" s="337"/>
      <c r="AUS960" s="337"/>
      <c r="AUT960" s="337"/>
      <c r="AUU960" s="337"/>
      <c r="AUV960" s="337"/>
      <c r="AUW960" s="337"/>
      <c r="AUX960" s="337"/>
      <c r="AUY960" s="337"/>
      <c r="AUZ960" s="337"/>
      <c r="AVA960" s="337"/>
      <c r="AVB960" s="337"/>
      <c r="AVC960" s="337"/>
      <c r="AVD960" s="337"/>
      <c r="AVE960" s="337"/>
      <c r="AVF960" s="337"/>
      <c r="AVG960" s="337"/>
      <c r="AVH960" s="337"/>
      <c r="AVI960" s="337"/>
      <c r="AVJ960" s="337"/>
      <c r="AVK960" s="337"/>
      <c r="AVL960" s="337"/>
      <c r="AVM960" s="337"/>
      <c r="AVN960" s="337"/>
      <c r="AVO960" s="337"/>
      <c r="AVP960" s="337"/>
      <c r="AVQ960" s="337"/>
      <c r="AVR960" s="337"/>
      <c r="AVS960" s="337"/>
      <c r="AVT960" s="337"/>
      <c r="AVU960" s="337"/>
      <c r="AVV960" s="337"/>
      <c r="AVW960" s="337"/>
      <c r="AVX960" s="337"/>
      <c r="AVY960" s="337"/>
      <c r="AVZ960" s="337"/>
      <c r="AWA960" s="337"/>
      <c r="AWB960" s="337"/>
      <c r="AWC960" s="337"/>
      <c r="AWD960" s="337"/>
      <c r="AWE960" s="337"/>
      <c r="AWF960" s="337"/>
      <c r="AWG960" s="337"/>
      <c r="AWH960" s="337"/>
      <c r="AWI960" s="337"/>
      <c r="AWJ960" s="337"/>
      <c r="AWK960" s="337"/>
      <c r="AWL960" s="337"/>
      <c r="AWM960" s="337"/>
      <c r="AWN960" s="337"/>
      <c r="AWO960" s="337"/>
      <c r="AWP960" s="337"/>
      <c r="AWQ960" s="337"/>
      <c r="AWR960" s="337"/>
      <c r="AWS960" s="337"/>
      <c r="AWT960" s="337"/>
      <c r="AWU960" s="337"/>
      <c r="AWV960" s="337"/>
      <c r="AWW960" s="337"/>
      <c r="AWX960" s="337"/>
      <c r="AWY960" s="337"/>
      <c r="AWZ960" s="337"/>
      <c r="AXA960" s="337"/>
      <c r="AXB960" s="337"/>
      <c r="AXC960" s="337"/>
      <c r="AXD960" s="337"/>
      <c r="AXE960" s="337"/>
      <c r="AXF960" s="337"/>
      <c r="AXG960" s="337"/>
      <c r="AXH960" s="337"/>
      <c r="AXI960" s="337"/>
      <c r="AXJ960" s="337"/>
      <c r="AXK960" s="337"/>
      <c r="AXL960" s="337"/>
      <c r="AXM960" s="337"/>
      <c r="AXN960" s="337"/>
      <c r="AXO960" s="337"/>
      <c r="AXP960" s="337"/>
      <c r="AXQ960" s="337"/>
      <c r="AXR960" s="337"/>
      <c r="AXS960" s="337"/>
      <c r="AXT960" s="337"/>
      <c r="AXU960" s="337"/>
      <c r="AXV960" s="337"/>
      <c r="AXW960" s="337"/>
      <c r="AXX960" s="337"/>
      <c r="AXY960" s="337"/>
      <c r="AXZ960" s="337"/>
      <c r="AYA960" s="337"/>
      <c r="AYB960" s="337"/>
      <c r="AYC960" s="337"/>
      <c r="AYD960" s="337"/>
      <c r="AYE960" s="337"/>
      <c r="AYF960" s="337"/>
      <c r="AYG960" s="337"/>
      <c r="AYH960" s="337"/>
      <c r="AYI960" s="337"/>
      <c r="AYJ960" s="337"/>
      <c r="AYK960" s="337"/>
      <c r="AYL960" s="337"/>
      <c r="AYM960" s="337"/>
      <c r="AYN960" s="337"/>
      <c r="AYO960" s="337"/>
      <c r="AYP960" s="337"/>
      <c r="AYQ960" s="337"/>
      <c r="AYR960" s="337"/>
      <c r="AYS960" s="337"/>
      <c r="AYT960" s="337"/>
      <c r="AYU960" s="337"/>
      <c r="AYV960" s="337"/>
      <c r="AYW960" s="337"/>
      <c r="AYX960" s="337"/>
      <c r="AYY960" s="337"/>
      <c r="AYZ960" s="337"/>
      <c r="AZA960" s="337"/>
      <c r="AZB960" s="337"/>
      <c r="AZC960" s="337"/>
      <c r="AZD960" s="337"/>
      <c r="AZE960" s="337"/>
      <c r="AZF960" s="337"/>
      <c r="AZG960" s="337"/>
      <c r="AZH960" s="337"/>
      <c r="AZI960" s="337"/>
      <c r="AZJ960" s="337"/>
      <c r="AZK960" s="337"/>
      <c r="AZL960" s="337"/>
      <c r="AZM960" s="337"/>
      <c r="AZN960" s="337"/>
      <c r="AZO960" s="337"/>
      <c r="AZP960" s="337"/>
      <c r="AZQ960" s="337"/>
      <c r="AZR960" s="337"/>
      <c r="AZS960" s="337"/>
      <c r="AZT960" s="337"/>
      <c r="AZU960" s="337"/>
      <c r="AZV960" s="337"/>
      <c r="AZW960" s="337"/>
      <c r="AZX960" s="337"/>
      <c r="AZY960" s="337"/>
      <c r="AZZ960" s="337"/>
      <c r="BAA960" s="337"/>
      <c r="BAB960" s="337"/>
      <c r="BAC960" s="337"/>
      <c r="BAD960" s="337"/>
      <c r="BAE960" s="337"/>
      <c r="BAF960" s="337"/>
      <c r="BAG960" s="337"/>
      <c r="BAH960" s="337"/>
      <c r="BAI960" s="337"/>
      <c r="BAJ960" s="337"/>
      <c r="BAK960" s="337"/>
      <c r="BAL960" s="337"/>
      <c r="BAM960" s="337"/>
      <c r="BAN960" s="337"/>
      <c r="BAO960" s="337"/>
      <c r="BAP960" s="337"/>
      <c r="BAQ960" s="337"/>
      <c r="BAR960" s="337"/>
      <c r="BAS960" s="337"/>
      <c r="BAT960" s="337"/>
      <c r="BAU960" s="337"/>
      <c r="BAV960" s="337"/>
      <c r="BAW960" s="337"/>
      <c r="BAX960" s="337"/>
      <c r="BAY960" s="337"/>
      <c r="BAZ960" s="337"/>
      <c r="BBA960" s="337"/>
      <c r="BBB960" s="337"/>
      <c r="BBC960" s="337"/>
      <c r="BBD960" s="337"/>
      <c r="BBE960" s="337"/>
      <c r="BBF960" s="337"/>
      <c r="BBG960" s="337"/>
      <c r="BBH960" s="337"/>
      <c r="BBI960" s="337"/>
      <c r="BBJ960" s="337"/>
      <c r="BBK960" s="337"/>
      <c r="BBL960" s="337"/>
      <c r="BBM960" s="337"/>
      <c r="BBN960" s="337"/>
      <c r="BBO960" s="337"/>
      <c r="BBP960" s="337"/>
      <c r="BBQ960" s="337"/>
      <c r="BBR960" s="337"/>
      <c r="BBS960" s="337"/>
      <c r="BBT960" s="337"/>
      <c r="BBU960" s="337"/>
      <c r="BBV960" s="337"/>
      <c r="BBW960" s="337"/>
      <c r="BBX960" s="337"/>
      <c r="BBY960" s="337"/>
      <c r="BBZ960" s="337"/>
      <c r="BCA960" s="337"/>
      <c r="BCB960" s="337"/>
      <c r="BCC960" s="337"/>
      <c r="BCD960" s="337"/>
      <c r="BCE960" s="337"/>
      <c r="BCF960" s="337"/>
      <c r="BCG960" s="337"/>
      <c r="BCH960" s="337"/>
      <c r="BCI960" s="337"/>
      <c r="BCJ960" s="337"/>
      <c r="BCK960" s="337"/>
      <c r="BCL960" s="337"/>
      <c r="BCM960" s="337"/>
      <c r="BCN960" s="337"/>
      <c r="BCO960" s="337"/>
      <c r="BCP960" s="337"/>
      <c r="BCQ960" s="337"/>
      <c r="BCR960" s="337"/>
      <c r="BCS960" s="337"/>
      <c r="BCT960" s="337"/>
      <c r="BCU960" s="337"/>
      <c r="BCV960" s="337"/>
      <c r="BCW960" s="337"/>
      <c r="BCX960" s="337"/>
      <c r="BCY960" s="337"/>
      <c r="BCZ960" s="337"/>
      <c r="BDA960" s="337"/>
      <c r="BDB960" s="337"/>
      <c r="BDC960" s="337"/>
      <c r="BDD960" s="337"/>
      <c r="BDE960" s="337"/>
      <c r="BDF960" s="337"/>
      <c r="BDG960" s="337"/>
      <c r="BDH960" s="337"/>
      <c r="BDI960" s="337"/>
      <c r="BDJ960" s="337"/>
      <c r="BDK960" s="337"/>
      <c r="BDL960" s="337"/>
      <c r="BDM960" s="337"/>
      <c r="BDN960" s="337"/>
      <c r="BDO960" s="337"/>
      <c r="BDP960" s="337"/>
      <c r="BDQ960" s="337"/>
      <c r="BDR960" s="337"/>
      <c r="BDS960" s="337"/>
      <c r="BDT960" s="337"/>
      <c r="BDU960" s="337"/>
      <c r="BDV960" s="337"/>
      <c r="BDW960" s="337"/>
      <c r="BDX960" s="337"/>
      <c r="BDY960" s="337"/>
      <c r="BDZ960" s="337"/>
      <c r="BEA960" s="337"/>
      <c r="BEB960" s="337"/>
      <c r="BEC960" s="337"/>
      <c r="BED960" s="337"/>
      <c r="BEE960" s="337"/>
      <c r="BEF960" s="337"/>
      <c r="BEG960" s="337"/>
      <c r="BEH960" s="337"/>
      <c r="BEI960" s="337"/>
      <c r="BEJ960" s="337"/>
      <c r="BEK960" s="337"/>
      <c r="BEL960" s="337"/>
      <c r="BEM960" s="337"/>
      <c r="BEN960" s="337"/>
      <c r="BEO960" s="337"/>
      <c r="BEP960" s="337"/>
      <c r="BEQ960" s="337"/>
      <c r="BER960" s="337"/>
      <c r="BES960" s="337"/>
      <c r="BET960" s="337"/>
      <c r="BEU960" s="337"/>
      <c r="BEV960" s="337"/>
      <c r="BEW960" s="337"/>
      <c r="BEX960" s="337"/>
      <c r="BEY960" s="337"/>
      <c r="BEZ960" s="337"/>
      <c r="BFA960" s="337"/>
      <c r="BFB960" s="337"/>
      <c r="BFC960" s="337"/>
      <c r="BFD960" s="337"/>
      <c r="BFE960" s="337"/>
      <c r="BFF960" s="337"/>
      <c r="BFG960" s="337"/>
      <c r="BFH960" s="337"/>
      <c r="BFI960" s="337"/>
      <c r="BFJ960" s="337"/>
      <c r="BFK960" s="337"/>
      <c r="BFL960" s="337"/>
      <c r="BFM960" s="337"/>
      <c r="BFN960" s="337"/>
      <c r="BFO960" s="337"/>
      <c r="BFP960" s="337"/>
      <c r="BFQ960" s="337"/>
      <c r="BFR960" s="337"/>
      <c r="BFS960" s="337"/>
      <c r="BFT960" s="337"/>
      <c r="BFU960" s="337"/>
      <c r="BFV960" s="337"/>
      <c r="BFW960" s="337"/>
      <c r="BFX960" s="337"/>
      <c r="BFY960" s="337"/>
      <c r="BFZ960" s="337"/>
      <c r="BGA960" s="337"/>
      <c r="BGB960" s="337"/>
      <c r="BGC960" s="337"/>
      <c r="BGD960" s="337"/>
      <c r="BGE960" s="337"/>
      <c r="BGF960" s="337"/>
      <c r="BGG960" s="337"/>
      <c r="BGH960" s="337"/>
      <c r="BGI960" s="337"/>
      <c r="BGJ960" s="337"/>
      <c r="BGK960" s="337"/>
      <c r="BGL960" s="337"/>
      <c r="BGM960" s="337"/>
      <c r="BGN960" s="337"/>
      <c r="BGO960" s="337"/>
      <c r="BGP960" s="337"/>
      <c r="BGQ960" s="337"/>
      <c r="BGR960" s="337"/>
      <c r="BGS960" s="337"/>
      <c r="BGT960" s="337"/>
      <c r="BGU960" s="337"/>
      <c r="BGV960" s="337"/>
      <c r="BGW960" s="337"/>
      <c r="BGX960" s="337"/>
      <c r="BGY960" s="337"/>
      <c r="BGZ960" s="337"/>
      <c r="BHA960" s="337"/>
      <c r="BHB960" s="337"/>
      <c r="BHC960" s="337"/>
      <c r="BHD960" s="337"/>
      <c r="BHE960" s="337"/>
      <c r="BHF960" s="337"/>
      <c r="BHG960" s="337"/>
      <c r="BHH960" s="337"/>
      <c r="BHI960" s="337"/>
      <c r="BHJ960" s="337"/>
      <c r="BHK960" s="337"/>
      <c r="BHL960" s="337"/>
      <c r="BHM960" s="337"/>
      <c r="BHN960" s="337"/>
      <c r="BHO960" s="337"/>
      <c r="BHP960" s="337"/>
      <c r="BHQ960" s="337"/>
      <c r="BHR960" s="337"/>
      <c r="BHS960" s="337"/>
      <c r="BHT960" s="337"/>
      <c r="BHU960" s="337"/>
      <c r="BHV960" s="337"/>
      <c r="BHW960" s="337"/>
      <c r="BHX960" s="337"/>
      <c r="BHY960" s="337"/>
      <c r="BHZ960" s="337"/>
      <c r="BIA960" s="337"/>
      <c r="BIB960" s="337"/>
      <c r="BIC960" s="337"/>
      <c r="BID960" s="337"/>
      <c r="BIE960" s="337"/>
      <c r="BIF960" s="337"/>
      <c r="BIG960" s="337"/>
      <c r="BIH960" s="337"/>
      <c r="BII960" s="337"/>
      <c r="BIJ960" s="337"/>
      <c r="BIK960" s="337"/>
      <c r="BIL960" s="337"/>
      <c r="BIM960" s="337"/>
      <c r="BIN960" s="337"/>
      <c r="BIO960" s="337"/>
      <c r="BIP960" s="337"/>
      <c r="BIQ960" s="337"/>
      <c r="BIR960" s="337"/>
      <c r="BIS960" s="337"/>
      <c r="BIT960" s="337"/>
      <c r="BIU960" s="337"/>
      <c r="BIV960" s="337"/>
      <c r="BIW960" s="337"/>
      <c r="BIX960" s="337"/>
      <c r="BIY960" s="337"/>
      <c r="BIZ960" s="337"/>
      <c r="BJA960" s="337"/>
      <c r="BJB960" s="337"/>
      <c r="BJC960" s="337"/>
      <c r="BJD960" s="337"/>
      <c r="BJE960" s="337"/>
      <c r="BJF960" s="337"/>
      <c r="BJG960" s="337"/>
      <c r="BJH960" s="337"/>
      <c r="BJI960" s="337"/>
      <c r="BJJ960" s="337"/>
      <c r="BJK960" s="337"/>
      <c r="BJL960" s="337"/>
      <c r="BJM960" s="337"/>
      <c r="BJN960" s="337"/>
      <c r="BJO960" s="337"/>
      <c r="BJP960" s="337"/>
      <c r="BJQ960" s="337"/>
      <c r="BJR960" s="337"/>
      <c r="BJS960" s="337"/>
      <c r="BJT960" s="337"/>
      <c r="BJU960" s="337"/>
      <c r="BJV960" s="337"/>
      <c r="BJW960" s="337"/>
      <c r="BJX960" s="337"/>
      <c r="BJY960" s="337"/>
      <c r="BJZ960" s="337"/>
      <c r="BKA960" s="337"/>
      <c r="BKB960" s="337"/>
      <c r="BKC960" s="337"/>
      <c r="BKD960" s="337"/>
      <c r="BKE960" s="337"/>
      <c r="BKF960" s="337"/>
      <c r="BKG960" s="337"/>
      <c r="BKH960" s="337"/>
      <c r="BKI960" s="337"/>
      <c r="BKJ960" s="337"/>
      <c r="BKK960" s="337"/>
      <c r="BKL960" s="337"/>
      <c r="BKM960" s="337"/>
      <c r="BKN960" s="337"/>
      <c r="BKO960" s="337"/>
      <c r="BKP960" s="337"/>
      <c r="BKQ960" s="337"/>
      <c r="BKR960" s="337"/>
      <c r="BKS960" s="337"/>
      <c r="BKT960" s="337"/>
      <c r="BKU960" s="337"/>
      <c r="BKV960" s="337"/>
      <c r="BKW960" s="337"/>
      <c r="BKX960" s="337"/>
      <c r="BKY960" s="337"/>
      <c r="BKZ960" s="337"/>
      <c r="BLA960" s="337"/>
      <c r="BLB960" s="337"/>
      <c r="BLC960" s="337"/>
      <c r="BLD960" s="337"/>
      <c r="BLE960" s="337"/>
      <c r="BLF960" s="337"/>
      <c r="BLG960" s="337"/>
      <c r="BLH960" s="337"/>
      <c r="BLI960" s="337"/>
      <c r="BLJ960" s="337"/>
      <c r="BLK960" s="337"/>
      <c r="BLL960" s="337"/>
      <c r="BLM960" s="337"/>
      <c r="BLN960" s="337"/>
      <c r="BLO960" s="337"/>
      <c r="BLP960" s="337"/>
      <c r="BLQ960" s="337"/>
      <c r="BLR960" s="337"/>
      <c r="BLS960" s="337"/>
      <c r="BLT960" s="337"/>
      <c r="BLU960" s="337"/>
      <c r="BLV960" s="337"/>
      <c r="BLW960" s="337"/>
      <c r="BLX960" s="337"/>
      <c r="BLY960" s="337"/>
      <c r="BLZ960" s="337"/>
      <c r="BMA960" s="337"/>
      <c r="BMB960" s="337"/>
      <c r="BMC960" s="337"/>
      <c r="BMD960" s="337"/>
      <c r="BME960" s="337"/>
      <c r="BMF960" s="337"/>
      <c r="BMG960" s="337"/>
      <c r="BMH960" s="337"/>
      <c r="BMI960" s="337"/>
      <c r="BMJ960" s="337"/>
      <c r="BMK960" s="337"/>
      <c r="BML960" s="337"/>
      <c r="BMM960" s="337"/>
      <c r="BMN960" s="337"/>
      <c r="BMO960" s="337"/>
      <c r="BMP960" s="337"/>
      <c r="BMQ960" s="337"/>
      <c r="BMR960" s="337"/>
      <c r="BMS960" s="337"/>
      <c r="BMT960" s="337"/>
      <c r="BMU960" s="337"/>
      <c r="BMV960" s="337"/>
      <c r="BMW960" s="337"/>
      <c r="BMX960" s="337"/>
      <c r="BMY960" s="337"/>
      <c r="BMZ960" s="337"/>
      <c r="BNA960" s="337"/>
      <c r="BNB960" s="337"/>
      <c r="BNC960" s="337"/>
      <c r="BND960" s="337"/>
      <c r="BNE960" s="337"/>
      <c r="BNF960" s="337"/>
      <c r="BNG960" s="337"/>
      <c r="BNH960" s="337"/>
      <c r="BNI960" s="337"/>
      <c r="BNJ960" s="337"/>
      <c r="BNK960" s="337"/>
      <c r="BNL960" s="337"/>
      <c r="BNM960" s="337"/>
      <c r="BNN960" s="337"/>
      <c r="BNO960" s="337"/>
      <c r="BNP960" s="337"/>
      <c r="BNQ960" s="337"/>
      <c r="BNR960" s="337"/>
      <c r="BNS960" s="337"/>
      <c r="BNT960" s="337"/>
      <c r="BNU960" s="337"/>
      <c r="BNV960" s="337"/>
      <c r="BNW960" s="337"/>
      <c r="BNX960" s="337"/>
      <c r="BNY960" s="337"/>
      <c r="BNZ960" s="337"/>
      <c r="BOA960" s="337"/>
      <c r="BOB960" s="337"/>
      <c r="BOC960" s="337"/>
      <c r="BOD960" s="337"/>
      <c r="BOE960" s="337"/>
      <c r="BOF960" s="337"/>
      <c r="BOG960" s="337"/>
      <c r="BOH960" s="337"/>
      <c r="BOI960" s="337"/>
      <c r="BOJ960" s="337"/>
      <c r="BOK960" s="337"/>
      <c r="BOL960" s="337"/>
      <c r="BOM960" s="337"/>
      <c r="BON960" s="337"/>
      <c r="BOO960" s="337"/>
      <c r="BOP960" s="337"/>
      <c r="BOQ960" s="337"/>
      <c r="BOR960" s="337"/>
      <c r="BOS960" s="337"/>
      <c r="BOT960" s="337"/>
      <c r="BOU960" s="337"/>
      <c r="BOV960" s="337"/>
      <c r="BOW960" s="337"/>
      <c r="BOX960" s="337"/>
      <c r="BOY960" s="337"/>
      <c r="BOZ960" s="337"/>
      <c r="BPA960" s="337"/>
      <c r="BPB960" s="337"/>
      <c r="BPC960" s="337"/>
      <c r="BPD960" s="337"/>
      <c r="BPE960" s="337"/>
      <c r="BPF960" s="337"/>
      <c r="BPG960" s="337"/>
      <c r="BPH960" s="337"/>
      <c r="BPI960" s="337"/>
      <c r="BPJ960" s="337"/>
      <c r="BPK960" s="337"/>
      <c r="BPL960" s="337"/>
      <c r="BPM960" s="337"/>
      <c r="BPN960" s="337"/>
      <c r="BPO960" s="337"/>
      <c r="BPP960" s="337"/>
      <c r="BPQ960" s="337"/>
      <c r="BPR960" s="337"/>
      <c r="BPS960" s="337"/>
      <c r="BPT960" s="337"/>
      <c r="BPU960" s="337"/>
      <c r="BPV960" s="337"/>
      <c r="BPW960" s="337"/>
      <c r="BPX960" s="337"/>
      <c r="BPY960" s="337"/>
      <c r="BPZ960" s="337"/>
      <c r="BQA960" s="337"/>
      <c r="BQB960" s="337"/>
      <c r="BQC960" s="337"/>
      <c r="BQD960" s="337"/>
      <c r="BQE960" s="337"/>
      <c r="BQF960" s="337"/>
      <c r="BQG960" s="337"/>
      <c r="BQH960" s="337"/>
      <c r="BQI960" s="337"/>
      <c r="BQJ960" s="337"/>
      <c r="BQK960" s="337"/>
      <c r="BQL960" s="337"/>
      <c r="BQM960" s="337"/>
      <c r="BQN960" s="337"/>
      <c r="BQO960" s="337"/>
      <c r="BQP960" s="337"/>
      <c r="BQQ960" s="337"/>
      <c r="BQR960" s="337"/>
      <c r="BQS960" s="337"/>
      <c r="BQT960" s="337"/>
      <c r="BQU960" s="337"/>
      <c r="BQV960" s="337"/>
      <c r="BQW960" s="337"/>
      <c r="BQX960" s="337"/>
      <c r="BQY960" s="337"/>
      <c r="BQZ960" s="337"/>
      <c r="BRA960" s="337"/>
      <c r="BRB960" s="337"/>
      <c r="BRC960" s="337"/>
      <c r="BRD960" s="337"/>
      <c r="BRE960" s="337"/>
      <c r="BRF960" s="337"/>
      <c r="BRG960" s="337"/>
      <c r="BRH960" s="337"/>
      <c r="BRI960" s="337"/>
      <c r="BRJ960" s="337"/>
      <c r="BRK960" s="337"/>
      <c r="BRL960" s="337"/>
      <c r="BRM960" s="337"/>
      <c r="BRN960" s="337"/>
      <c r="BRO960" s="337"/>
      <c r="BRP960" s="337"/>
      <c r="BRQ960" s="337"/>
      <c r="BRR960" s="337"/>
      <c r="BRS960" s="337"/>
      <c r="BRT960" s="337"/>
      <c r="BRU960" s="337"/>
      <c r="BRV960" s="337"/>
      <c r="BRW960" s="337"/>
      <c r="BRX960" s="337"/>
      <c r="BRY960" s="337"/>
      <c r="BRZ960" s="337"/>
      <c r="BSA960" s="337"/>
      <c r="BSB960" s="337"/>
      <c r="BSC960" s="337"/>
      <c r="BSD960" s="337"/>
      <c r="BSE960" s="337"/>
      <c r="BSF960" s="337"/>
      <c r="BSG960" s="337"/>
      <c r="BSH960" s="337"/>
      <c r="BSI960" s="337"/>
      <c r="BSJ960" s="337"/>
      <c r="BSK960" s="337"/>
      <c r="BSL960" s="337"/>
      <c r="BSM960" s="337"/>
      <c r="BSN960" s="337"/>
      <c r="BSO960" s="337"/>
      <c r="BSP960" s="337"/>
      <c r="BSQ960" s="337"/>
      <c r="BSR960" s="337"/>
      <c r="BSS960" s="337"/>
      <c r="BST960" s="337"/>
      <c r="BSU960" s="337"/>
      <c r="BSV960" s="337"/>
      <c r="BSW960" s="337"/>
      <c r="BSX960" s="337"/>
      <c r="BSY960" s="337"/>
      <c r="BSZ960" s="337"/>
      <c r="BTA960" s="337"/>
      <c r="BTB960" s="337"/>
      <c r="BTC960" s="337"/>
      <c r="BTD960" s="337"/>
      <c r="BTE960" s="337"/>
      <c r="BTF960" s="337"/>
      <c r="BTG960" s="337"/>
      <c r="BTH960" s="337"/>
      <c r="BTI960" s="337"/>
      <c r="BTJ960" s="337"/>
      <c r="BTK960" s="337"/>
      <c r="BTL960" s="337"/>
      <c r="BTM960" s="337"/>
      <c r="BTN960" s="337"/>
      <c r="BTO960" s="337"/>
      <c r="BTP960" s="337"/>
      <c r="BTQ960" s="337"/>
      <c r="BTR960" s="337"/>
      <c r="BTS960" s="337"/>
      <c r="BTT960" s="337"/>
      <c r="BTU960" s="337"/>
      <c r="BTV960" s="337"/>
      <c r="BTW960" s="337"/>
      <c r="BTX960" s="337"/>
      <c r="BTY960" s="337"/>
      <c r="BTZ960" s="337"/>
      <c r="BUA960" s="337"/>
      <c r="BUB960" s="337"/>
      <c r="BUC960" s="337"/>
      <c r="BUD960" s="337"/>
      <c r="BUE960" s="337"/>
      <c r="BUF960" s="337"/>
      <c r="BUG960" s="337"/>
      <c r="BUH960" s="337"/>
      <c r="BUI960" s="337"/>
      <c r="BUJ960" s="337"/>
      <c r="BUK960" s="337"/>
      <c r="BUL960" s="337"/>
      <c r="BUM960" s="337"/>
      <c r="BUN960" s="337"/>
      <c r="BUO960" s="337"/>
      <c r="BUP960" s="337"/>
      <c r="BUQ960" s="337"/>
      <c r="BUR960" s="337"/>
      <c r="BUS960" s="337"/>
      <c r="BUT960" s="337"/>
      <c r="BUU960" s="337"/>
      <c r="BUV960" s="337"/>
      <c r="BUW960" s="337"/>
      <c r="BUX960" s="337"/>
      <c r="BUY960" s="337"/>
      <c r="BUZ960" s="337"/>
      <c r="BVA960" s="337"/>
      <c r="BVB960" s="337"/>
      <c r="BVC960" s="337"/>
      <c r="BVD960" s="337"/>
      <c r="BVE960" s="337"/>
      <c r="BVF960" s="337"/>
      <c r="BVG960" s="337"/>
      <c r="BVH960" s="337"/>
      <c r="BVI960" s="337"/>
      <c r="BVJ960" s="337"/>
      <c r="BVK960" s="337"/>
      <c r="BVL960" s="337"/>
      <c r="BVM960" s="337"/>
      <c r="BVN960" s="337"/>
      <c r="BVO960" s="337"/>
      <c r="BVP960" s="337"/>
      <c r="BVQ960" s="337"/>
      <c r="BVR960" s="337"/>
      <c r="BVS960" s="337"/>
      <c r="BVT960" s="337"/>
      <c r="BVU960" s="337"/>
      <c r="BVV960" s="337"/>
      <c r="BVW960" s="337"/>
      <c r="BVX960" s="337"/>
      <c r="BVY960" s="337"/>
      <c r="BVZ960" s="337"/>
      <c r="BWA960" s="337"/>
      <c r="BWB960" s="337"/>
      <c r="BWC960" s="337"/>
      <c r="BWD960" s="337"/>
      <c r="BWE960" s="337"/>
      <c r="BWF960" s="337"/>
      <c r="BWG960" s="337"/>
      <c r="BWH960" s="337"/>
      <c r="BWI960" s="337"/>
      <c r="BWJ960" s="337"/>
      <c r="BWK960" s="337"/>
      <c r="BWL960" s="337"/>
      <c r="BWM960" s="337"/>
      <c r="BWN960" s="337"/>
      <c r="BWO960" s="337"/>
      <c r="BWP960" s="337"/>
      <c r="BWQ960" s="337"/>
      <c r="BWR960" s="337"/>
      <c r="BWS960" s="337"/>
      <c r="BWT960" s="337"/>
      <c r="BWU960" s="337"/>
      <c r="BWV960" s="337"/>
      <c r="BWW960" s="337"/>
      <c r="BWX960" s="337"/>
      <c r="BWY960" s="337"/>
      <c r="BWZ960" s="337"/>
      <c r="BXA960" s="337"/>
      <c r="BXB960" s="337"/>
      <c r="BXC960" s="337"/>
      <c r="BXD960" s="337"/>
      <c r="BXE960" s="337"/>
      <c r="BXF960" s="337"/>
      <c r="BXG960" s="337"/>
      <c r="BXH960" s="337"/>
      <c r="BXI960" s="337"/>
      <c r="BXJ960" s="337"/>
      <c r="BXK960" s="337"/>
      <c r="BXL960" s="337"/>
      <c r="BXM960" s="337"/>
      <c r="BXN960" s="337"/>
      <c r="BXO960" s="337"/>
      <c r="BXP960" s="337"/>
      <c r="BXQ960" s="337"/>
      <c r="BXR960" s="337"/>
      <c r="BXS960" s="337"/>
      <c r="BXT960" s="337"/>
      <c r="BXU960" s="337"/>
      <c r="BXV960" s="337"/>
      <c r="BXW960" s="337"/>
      <c r="BXX960" s="337"/>
      <c r="BXY960" s="337"/>
      <c r="BXZ960" s="337"/>
      <c r="BYA960" s="337"/>
      <c r="BYB960" s="337"/>
      <c r="BYC960" s="337"/>
      <c r="BYD960" s="337"/>
      <c r="BYE960" s="337"/>
      <c r="BYF960" s="337"/>
      <c r="BYG960" s="337"/>
      <c r="BYH960" s="337"/>
      <c r="BYI960" s="337"/>
      <c r="BYJ960" s="337"/>
      <c r="BYK960" s="337"/>
      <c r="BYL960" s="337"/>
      <c r="BYM960" s="337"/>
      <c r="BYN960" s="337"/>
      <c r="BYO960" s="337"/>
      <c r="BYP960" s="337"/>
      <c r="BYQ960" s="337"/>
      <c r="BYR960" s="337"/>
      <c r="BYS960" s="337"/>
      <c r="BYT960" s="337"/>
      <c r="BYU960" s="337"/>
      <c r="BYV960" s="337"/>
      <c r="BYW960" s="337"/>
      <c r="BYX960" s="337"/>
      <c r="BYY960" s="337"/>
      <c r="BYZ960" s="337"/>
      <c r="BZA960" s="337"/>
      <c r="BZB960" s="337"/>
      <c r="BZC960" s="337"/>
      <c r="BZD960" s="337"/>
      <c r="BZE960" s="337"/>
      <c r="BZF960" s="337"/>
      <c r="BZG960" s="337"/>
      <c r="BZH960" s="337"/>
      <c r="BZI960" s="337"/>
      <c r="BZJ960" s="337"/>
      <c r="BZK960" s="337"/>
      <c r="BZL960" s="337"/>
      <c r="BZM960" s="337"/>
      <c r="BZN960" s="337"/>
      <c r="BZO960" s="337"/>
      <c r="BZP960" s="337"/>
      <c r="BZQ960" s="337"/>
      <c r="BZR960" s="337"/>
      <c r="BZS960" s="337"/>
      <c r="BZT960" s="337"/>
      <c r="BZU960" s="337"/>
      <c r="BZV960" s="337"/>
      <c r="BZW960" s="337"/>
      <c r="BZX960" s="337"/>
      <c r="BZY960" s="337"/>
      <c r="BZZ960" s="337"/>
      <c r="CAA960" s="337"/>
      <c r="CAB960" s="337"/>
      <c r="CAC960" s="337"/>
      <c r="CAD960" s="337"/>
      <c r="CAE960" s="337"/>
      <c r="CAF960" s="337"/>
      <c r="CAG960" s="337"/>
      <c r="CAH960" s="337"/>
      <c r="CAI960" s="337"/>
      <c r="CAJ960" s="337"/>
      <c r="CAK960" s="337"/>
      <c r="CAL960" s="337"/>
      <c r="CAM960" s="337"/>
      <c r="CAN960" s="337"/>
      <c r="CAO960" s="337"/>
      <c r="CAP960" s="337"/>
      <c r="CAQ960" s="337"/>
      <c r="CAR960" s="337"/>
      <c r="CAS960" s="337"/>
      <c r="CAT960" s="337"/>
      <c r="CAU960" s="337"/>
      <c r="CAV960" s="337"/>
      <c r="CAW960" s="337"/>
      <c r="CAX960" s="337"/>
      <c r="CAY960" s="337"/>
      <c r="CAZ960" s="337"/>
      <c r="CBA960" s="337"/>
      <c r="CBB960" s="337"/>
      <c r="CBC960" s="337"/>
      <c r="CBD960" s="337"/>
      <c r="CBE960" s="337"/>
      <c r="CBF960" s="337"/>
      <c r="CBG960" s="337"/>
      <c r="CBH960" s="337"/>
      <c r="CBI960" s="337"/>
      <c r="CBJ960" s="337"/>
      <c r="CBK960" s="337"/>
      <c r="CBL960" s="337"/>
      <c r="CBM960" s="337"/>
      <c r="CBN960" s="337"/>
      <c r="CBO960" s="337"/>
      <c r="CBP960" s="337"/>
      <c r="CBQ960" s="337"/>
      <c r="CBR960" s="337"/>
      <c r="CBS960" s="337"/>
      <c r="CBT960" s="337"/>
      <c r="CBU960" s="337"/>
      <c r="CBV960" s="337"/>
      <c r="CBW960" s="337"/>
      <c r="CBX960" s="337"/>
      <c r="CBY960" s="337"/>
      <c r="CBZ960" s="337"/>
      <c r="CCA960" s="337"/>
      <c r="CCB960" s="337"/>
      <c r="CCC960" s="337"/>
      <c r="CCD960" s="337"/>
      <c r="CCE960" s="337"/>
      <c r="CCF960" s="337"/>
      <c r="CCG960" s="337"/>
      <c r="CCH960" s="337"/>
      <c r="CCI960" s="337"/>
      <c r="CCJ960" s="337"/>
      <c r="CCK960" s="337"/>
      <c r="CCL960" s="337"/>
      <c r="CCM960" s="337"/>
      <c r="CCN960" s="337"/>
      <c r="CCO960" s="337"/>
      <c r="CCP960" s="337"/>
      <c r="CCQ960" s="337"/>
      <c r="CCR960" s="337"/>
      <c r="CCS960" s="337"/>
      <c r="CCT960" s="337"/>
      <c r="CCU960" s="337"/>
      <c r="CCV960" s="337"/>
      <c r="CCW960" s="337"/>
      <c r="CCX960" s="337"/>
      <c r="CCY960" s="337"/>
      <c r="CCZ960" s="337"/>
      <c r="CDA960" s="337"/>
      <c r="CDB960" s="337"/>
      <c r="CDC960" s="337"/>
      <c r="CDD960" s="337"/>
      <c r="CDE960" s="337"/>
      <c r="CDF960" s="337"/>
      <c r="CDG960" s="337"/>
      <c r="CDH960" s="337"/>
      <c r="CDI960" s="337"/>
      <c r="CDJ960" s="337"/>
      <c r="CDK960" s="337"/>
      <c r="CDL960" s="337"/>
      <c r="CDM960" s="337"/>
      <c r="CDN960" s="337"/>
      <c r="CDO960" s="337"/>
      <c r="CDP960" s="337"/>
      <c r="CDQ960" s="337"/>
      <c r="CDR960" s="337"/>
      <c r="CDS960" s="337"/>
      <c r="CDT960" s="337"/>
      <c r="CDU960" s="337"/>
      <c r="CDV960" s="337"/>
      <c r="CDW960" s="337"/>
      <c r="CDX960" s="337"/>
      <c r="CDY960" s="337"/>
      <c r="CDZ960" s="337"/>
      <c r="CEA960" s="337"/>
      <c r="CEB960" s="337"/>
      <c r="CEC960" s="337"/>
      <c r="CED960" s="337"/>
      <c r="CEE960" s="337"/>
      <c r="CEF960" s="337"/>
      <c r="CEG960" s="337"/>
      <c r="CEH960" s="337"/>
      <c r="CEI960" s="337"/>
      <c r="CEJ960" s="337"/>
      <c r="CEK960" s="337"/>
      <c r="CEL960" s="337"/>
      <c r="CEM960" s="337"/>
      <c r="CEN960" s="337"/>
      <c r="CEO960" s="337"/>
      <c r="CEP960" s="337"/>
      <c r="CEQ960" s="337"/>
      <c r="CER960" s="337"/>
      <c r="CES960" s="337"/>
      <c r="CET960" s="337"/>
      <c r="CEU960" s="337"/>
      <c r="CEV960" s="337"/>
      <c r="CEW960" s="337"/>
      <c r="CEX960" s="337"/>
      <c r="CEY960" s="337"/>
      <c r="CEZ960" s="337"/>
      <c r="CFA960" s="337"/>
      <c r="CFB960" s="337"/>
      <c r="CFC960" s="337"/>
      <c r="CFD960" s="337"/>
      <c r="CFE960" s="337"/>
      <c r="CFF960" s="337"/>
      <c r="CFG960" s="337"/>
      <c r="CFH960" s="337"/>
      <c r="CFI960" s="337"/>
      <c r="CFJ960" s="337"/>
      <c r="CFK960" s="337"/>
      <c r="CFL960" s="337"/>
      <c r="CFM960" s="337"/>
      <c r="CFN960" s="337"/>
      <c r="CFO960" s="337"/>
      <c r="CFP960" s="337"/>
      <c r="CFQ960" s="337"/>
      <c r="CFR960" s="337"/>
      <c r="CFS960" s="337"/>
      <c r="CFT960" s="337"/>
      <c r="CFU960" s="337"/>
      <c r="CFV960" s="337"/>
      <c r="CFW960" s="337"/>
      <c r="CFX960" s="337"/>
      <c r="CFY960" s="337"/>
      <c r="CFZ960" s="337"/>
      <c r="CGA960" s="337"/>
      <c r="CGB960" s="337"/>
      <c r="CGC960" s="337"/>
      <c r="CGD960" s="337"/>
      <c r="CGE960" s="337"/>
      <c r="CGF960" s="337"/>
      <c r="CGG960" s="337"/>
      <c r="CGH960" s="337"/>
      <c r="CGI960" s="337"/>
      <c r="CGJ960" s="337"/>
      <c r="CGK960" s="337"/>
      <c r="CGL960" s="337"/>
      <c r="CGM960" s="337"/>
      <c r="CGN960" s="337"/>
      <c r="CGO960" s="337"/>
      <c r="CGP960" s="337"/>
      <c r="CGQ960" s="337"/>
      <c r="CGR960" s="337"/>
      <c r="CGS960" s="337"/>
      <c r="CGT960" s="337"/>
      <c r="CGU960" s="337"/>
      <c r="CGV960" s="337"/>
      <c r="CGW960" s="337"/>
      <c r="CGX960" s="337"/>
      <c r="CGY960" s="337"/>
      <c r="CGZ960" s="337"/>
      <c r="CHA960" s="337"/>
      <c r="CHB960" s="337"/>
      <c r="CHC960" s="337"/>
      <c r="CHD960" s="337"/>
      <c r="CHE960" s="337"/>
      <c r="CHF960" s="337"/>
      <c r="CHG960" s="337"/>
      <c r="CHH960" s="337"/>
      <c r="CHI960" s="337"/>
      <c r="CHJ960" s="337"/>
      <c r="CHK960" s="337"/>
      <c r="CHL960" s="337"/>
      <c r="CHM960" s="337"/>
      <c r="CHN960" s="337"/>
      <c r="CHO960" s="337"/>
      <c r="CHP960" s="337"/>
      <c r="CHQ960" s="337"/>
      <c r="CHR960" s="337"/>
      <c r="CHS960" s="337"/>
      <c r="CHT960" s="337"/>
      <c r="CHU960" s="337"/>
      <c r="CHV960" s="337"/>
      <c r="CHW960" s="337"/>
      <c r="CHX960" s="337"/>
      <c r="CHY960" s="337"/>
      <c r="CHZ960" s="337"/>
      <c r="CIA960" s="337"/>
      <c r="CIB960" s="337"/>
      <c r="CIC960" s="337"/>
      <c r="CID960" s="337"/>
      <c r="CIE960" s="337"/>
      <c r="CIF960" s="337"/>
      <c r="CIG960" s="337"/>
      <c r="CIH960" s="337"/>
      <c r="CII960" s="337"/>
      <c r="CIJ960" s="337"/>
      <c r="CIK960" s="337"/>
      <c r="CIL960" s="337"/>
      <c r="CIM960" s="337"/>
      <c r="CIN960" s="337"/>
      <c r="CIO960" s="337"/>
      <c r="CIP960" s="337"/>
      <c r="CIQ960" s="337"/>
      <c r="CIR960" s="337"/>
      <c r="CIS960" s="337"/>
      <c r="CIT960" s="337"/>
      <c r="CIU960" s="337"/>
      <c r="CIV960" s="337"/>
      <c r="CIW960" s="337"/>
      <c r="CIX960" s="337"/>
      <c r="CIY960" s="337"/>
      <c r="CIZ960" s="337"/>
      <c r="CJA960" s="337"/>
      <c r="CJB960" s="337"/>
      <c r="CJC960" s="337"/>
      <c r="CJD960" s="337"/>
      <c r="CJE960" s="337"/>
      <c r="CJF960" s="337"/>
      <c r="CJG960" s="337"/>
      <c r="CJH960" s="337"/>
      <c r="CJI960" s="337"/>
      <c r="CJJ960" s="337"/>
      <c r="CJK960" s="337"/>
      <c r="CJL960" s="337"/>
      <c r="CJM960" s="337"/>
      <c r="CJN960" s="337"/>
      <c r="CJO960" s="337"/>
      <c r="CJP960" s="337"/>
      <c r="CJQ960" s="337"/>
      <c r="CJR960" s="337"/>
      <c r="CJS960" s="337"/>
      <c r="CJT960" s="337"/>
      <c r="CJU960" s="337"/>
      <c r="CJV960" s="337"/>
      <c r="CJW960" s="337"/>
      <c r="CJX960" s="337"/>
      <c r="CJY960" s="337"/>
      <c r="CJZ960" s="337"/>
      <c r="CKA960" s="337"/>
      <c r="CKB960" s="337"/>
      <c r="CKC960" s="337"/>
      <c r="CKD960" s="337"/>
      <c r="CKE960" s="337"/>
      <c r="CKF960" s="337"/>
      <c r="CKG960" s="337"/>
      <c r="CKH960" s="337"/>
      <c r="CKI960" s="337"/>
      <c r="CKJ960" s="337"/>
      <c r="CKK960" s="337"/>
      <c r="CKL960" s="337"/>
      <c r="CKM960" s="337"/>
      <c r="CKN960" s="337"/>
      <c r="CKO960" s="337"/>
      <c r="CKP960" s="337"/>
      <c r="CKQ960" s="337"/>
      <c r="CKR960" s="337"/>
      <c r="CKS960" s="337"/>
      <c r="CKT960" s="337"/>
      <c r="CKU960" s="337"/>
      <c r="CKV960" s="337"/>
      <c r="CKW960" s="337"/>
      <c r="CKX960" s="337"/>
      <c r="CKY960" s="337"/>
      <c r="CKZ960" s="337"/>
      <c r="CLA960" s="337"/>
      <c r="CLB960" s="337"/>
      <c r="CLC960" s="337"/>
      <c r="CLD960" s="337"/>
      <c r="CLE960" s="337"/>
      <c r="CLF960" s="337"/>
      <c r="CLG960" s="337"/>
      <c r="CLH960" s="337"/>
      <c r="CLI960" s="337"/>
      <c r="CLJ960" s="337"/>
      <c r="CLK960" s="337"/>
      <c r="CLL960" s="337"/>
      <c r="CLM960" s="337"/>
      <c r="CLN960" s="337"/>
      <c r="CLO960" s="337"/>
      <c r="CLP960" s="337"/>
      <c r="CLQ960" s="337"/>
      <c r="CLR960" s="337"/>
      <c r="CLS960" s="337"/>
      <c r="CLT960" s="337"/>
      <c r="CLU960" s="337"/>
      <c r="CLV960" s="337"/>
      <c r="CLW960" s="337"/>
      <c r="CLX960" s="337"/>
      <c r="CLY960" s="337"/>
      <c r="CLZ960" s="337"/>
      <c r="CMA960" s="337"/>
      <c r="CMB960" s="337"/>
      <c r="CMC960" s="337"/>
      <c r="CMD960" s="337"/>
      <c r="CME960" s="337"/>
      <c r="CMF960" s="337"/>
      <c r="CMG960" s="337"/>
      <c r="CMH960" s="337"/>
      <c r="CMI960" s="337"/>
      <c r="CMJ960" s="337"/>
      <c r="CMK960" s="337"/>
      <c r="CML960" s="337"/>
      <c r="CMM960" s="337"/>
      <c r="CMN960" s="337"/>
      <c r="CMO960" s="337"/>
      <c r="CMP960" s="337"/>
      <c r="CMQ960" s="337"/>
      <c r="CMR960" s="337"/>
      <c r="CMS960" s="337"/>
      <c r="CMT960" s="337"/>
      <c r="CMU960" s="337"/>
      <c r="CMV960" s="337"/>
      <c r="CMW960" s="337"/>
      <c r="CMX960" s="337"/>
      <c r="CMY960" s="337"/>
      <c r="CMZ960" s="337"/>
      <c r="CNA960" s="337"/>
      <c r="CNB960" s="337"/>
      <c r="CNC960" s="337"/>
      <c r="CND960" s="337"/>
      <c r="CNE960" s="337"/>
      <c r="CNF960" s="337"/>
      <c r="CNG960" s="337"/>
      <c r="CNH960" s="337"/>
      <c r="CNI960" s="337"/>
      <c r="CNJ960" s="337"/>
      <c r="CNK960" s="337"/>
      <c r="CNL960" s="337"/>
      <c r="CNM960" s="337"/>
      <c r="CNN960" s="337"/>
      <c r="CNO960" s="337"/>
      <c r="CNP960" s="337"/>
      <c r="CNQ960" s="337"/>
      <c r="CNR960" s="337"/>
      <c r="CNS960" s="337"/>
      <c r="CNT960" s="337"/>
      <c r="CNU960" s="337"/>
      <c r="CNV960" s="337"/>
      <c r="CNW960" s="337"/>
      <c r="CNX960" s="337"/>
      <c r="CNY960" s="337"/>
      <c r="CNZ960" s="337"/>
      <c r="COA960" s="337"/>
      <c r="COB960" s="337"/>
      <c r="COC960" s="337"/>
      <c r="COD960" s="337"/>
      <c r="COE960" s="337"/>
      <c r="COF960" s="337"/>
      <c r="COG960" s="337"/>
      <c r="COH960" s="337"/>
      <c r="COI960" s="337"/>
      <c r="COJ960" s="337"/>
      <c r="COK960" s="337"/>
      <c r="COL960" s="337"/>
      <c r="COM960" s="337"/>
      <c r="CON960" s="337"/>
      <c r="COO960" s="337"/>
      <c r="COP960" s="337"/>
      <c r="COQ960" s="337"/>
      <c r="COR960" s="337"/>
      <c r="COS960" s="337"/>
      <c r="COT960" s="337"/>
      <c r="COU960" s="337"/>
      <c r="COV960" s="337"/>
      <c r="COW960" s="337"/>
      <c r="COX960" s="337"/>
      <c r="COY960" s="337"/>
      <c r="COZ960" s="337"/>
      <c r="CPA960" s="337"/>
      <c r="CPB960" s="337"/>
      <c r="CPC960" s="337"/>
      <c r="CPD960" s="337"/>
      <c r="CPE960" s="337"/>
      <c r="CPF960" s="337"/>
      <c r="CPG960" s="337"/>
      <c r="CPH960" s="337"/>
      <c r="CPI960" s="337"/>
      <c r="CPJ960" s="337"/>
      <c r="CPK960" s="337"/>
      <c r="CPL960" s="337"/>
      <c r="CPM960" s="337"/>
      <c r="CPN960" s="337"/>
      <c r="CPO960" s="337"/>
      <c r="CPP960" s="337"/>
      <c r="CPQ960" s="337"/>
      <c r="CPR960" s="337"/>
      <c r="CPS960" s="337"/>
      <c r="CPT960" s="337"/>
      <c r="CPU960" s="337"/>
      <c r="CPV960" s="337"/>
      <c r="CPW960" s="337"/>
      <c r="CPX960" s="337"/>
      <c r="CPY960" s="337"/>
      <c r="CPZ960" s="337"/>
      <c r="CQA960" s="337"/>
      <c r="CQB960" s="337"/>
      <c r="CQC960" s="337"/>
      <c r="CQD960" s="337"/>
      <c r="CQE960" s="337"/>
      <c r="CQF960" s="337"/>
      <c r="CQG960" s="337"/>
      <c r="CQH960" s="337"/>
      <c r="CQI960" s="337"/>
      <c r="CQJ960" s="337"/>
      <c r="CQK960" s="337"/>
      <c r="CQL960" s="337"/>
      <c r="CQM960" s="337"/>
      <c r="CQN960" s="337"/>
      <c r="CQO960" s="337"/>
      <c r="CQP960" s="337"/>
      <c r="CQQ960" s="337"/>
      <c r="CQR960" s="337"/>
      <c r="CQS960" s="337"/>
      <c r="CQT960" s="337"/>
      <c r="CQU960" s="337"/>
      <c r="CQV960" s="337"/>
      <c r="CQW960" s="337"/>
      <c r="CQX960" s="337"/>
      <c r="CQY960" s="337"/>
      <c r="CQZ960" s="337"/>
      <c r="CRA960" s="337"/>
      <c r="CRB960" s="337"/>
      <c r="CRC960" s="337"/>
      <c r="CRD960" s="337"/>
      <c r="CRE960" s="337"/>
      <c r="CRF960" s="337"/>
      <c r="CRG960" s="337"/>
      <c r="CRH960" s="337"/>
      <c r="CRI960" s="337"/>
      <c r="CRJ960" s="337"/>
      <c r="CRK960" s="337"/>
      <c r="CRL960" s="337"/>
      <c r="CRM960" s="337"/>
      <c r="CRN960" s="337"/>
      <c r="CRO960" s="337"/>
      <c r="CRP960" s="337"/>
      <c r="CRQ960" s="337"/>
      <c r="CRR960" s="337"/>
      <c r="CRS960" s="337"/>
      <c r="CRT960" s="337"/>
      <c r="CRU960" s="337"/>
      <c r="CRV960" s="337"/>
      <c r="CRW960" s="337"/>
      <c r="CRX960" s="337"/>
      <c r="CRY960" s="337"/>
      <c r="CRZ960" s="337"/>
      <c r="CSA960" s="337"/>
      <c r="CSB960" s="337"/>
      <c r="CSC960" s="337"/>
      <c r="CSD960" s="337"/>
      <c r="CSE960" s="337"/>
      <c r="CSF960" s="337"/>
      <c r="CSG960" s="337"/>
      <c r="CSH960" s="337"/>
      <c r="CSI960" s="337"/>
      <c r="CSJ960" s="337"/>
      <c r="CSK960" s="337"/>
      <c r="CSL960" s="337"/>
      <c r="CSM960" s="337"/>
      <c r="CSN960" s="337"/>
      <c r="CSO960" s="337"/>
      <c r="CSP960" s="337"/>
      <c r="CSQ960" s="337"/>
      <c r="CSR960" s="337"/>
      <c r="CSS960" s="337"/>
      <c r="CST960" s="337"/>
      <c r="CSU960" s="337"/>
      <c r="CSV960" s="337"/>
      <c r="CSW960" s="337"/>
      <c r="CSX960" s="337"/>
      <c r="CSY960" s="337"/>
      <c r="CSZ960" s="337"/>
      <c r="CTA960" s="337"/>
      <c r="CTB960" s="337"/>
      <c r="CTC960" s="337"/>
      <c r="CTD960" s="337"/>
      <c r="CTE960" s="337"/>
      <c r="CTF960" s="337"/>
      <c r="CTG960" s="337"/>
      <c r="CTH960" s="337"/>
      <c r="CTI960" s="337"/>
      <c r="CTJ960" s="337"/>
      <c r="CTK960" s="337"/>
      <c r="CTL960" s="337"/>
      <c r="CTM960" s="337"/>
      <c r="CTN960" s="337"/>
      <c r="CTO960" s="337"/>
      <c r="CTP960" s="337"/>
      <c r="CTQ960" s="337"/>
      <c r="CTR960" s="337"/>
      <c r="CTS960" s="337"/>
      <c r="CTT960" s="337"/>
      <c r="CTU960" s="337"/>
      <c r="CTV960" s="337"/>
      <c r="CTW960" s="337"/>
      <c r="CTX960" s="337"/>
      <c r="CTY960" s="337"/>
      <c r="CTZ960" s="337"/>
      <c r="CUA960" s="337"/>
      <c r="CUB960" s="337"/>
      <c r="CUC960" s="337"/>
      <c r="CUD960" s="337"/>
      <c r="CUE960" s="337"/>
      <c r="CUF960" s="337"/>
      <c r="CUG960" s="337"/>
      <c r="CUH960" s="337"/>
      <c r="CUI960" s="337"/>
      <c r="CUJ960" s="337"/>
      <c r="CUK960" s="337"/>
      <c r="CUL960" s="337"/>
      <c r="CUM960" s="337"/>
      <c r="CUN960" s="337"/>
      <c r="CUO960" s="337"/>
      <c r="CUP960" s="337"/>
      <c r="CUQ960" s="337"/>
      <c r="CUR960" s="337"/>
      <c r="CUS960" s="337"/>
      <c r="CUT960" s="337"/>
      <c r="CUU960" s="337"/>
      <c r="CUV960" s="337"/>
      <c r="CUW960" s="337"/>
      <c r="CUX960" s="337"/>
      <c r="CUY960" s="337"/>
      <c r="CUZ960" s="337"/>
      <c r="CVA960" s="337"/>
      <c r="CVB960" s="337"/>
      <c r="CVC960" s="337"/>
      <c r="CVD960" s="337"/>
      <c r="CVE960" s="337"/>
      <c r="CVF960" s="337"/>
      <c r="CVG960" s="337"/>
      <c r="CVH960" s="337"/>
      <c r="CVI960" s="337"/>
      <c r="CVJ960" s="337"/>
      <c r="CVK960" s="337"/>
      <c r="CVL960" s="337"/>
      <c r="CVM960" s="337"/>
      <c r="CVN960" s="337"/>
      <c r="CVO960" s="337"/>
      <c r="CVP960" s="337"/>
      <c r="CVQ960" s="337"/>
      <c r="CVR960" s="337"/>
      <c r="CVS960" s="337"/>
      <c r="CVT960" s="337"/>
      <c r="CVU960" s="337"/>
      <c r="CVV960" s="337"/>
      <c r="CVW960" s="337"/>
      <c r="CVX960" s="337"/>
      <c r="CVY960" s="337"/>
      <c r="CVZ960" s="337"/>
      <c r="CWA960" s="337"/>
      <c r="CWB960" s="337"/>
      <c r="CWC960" s="337"/>
      <c r="CWD960" s="337"/>
      <c r="CWE960" s="337"/>
      <c r="CWF960" s="337"/>
      <c r="CWG960" s="337"/>
      <c r="CWH960" s="337"/>
      <c r="CWI960" s="337"/>
      <c r="CWJ960" s="337"/>
      <c r="CWK960" s="337"/>
      <c r="CWL960" s="337"/>
      <c r="CWM960" s="337"/>
      <c r="CWN960" s="337"/>
      <c r="CWO960" s="337"/>
      <c r="CWP960" s="337"/>
      <c r="CWQ960" s="337"/>
      <c r="CWR960" s="337"/>
      <c r="CWS960" s="337"/>
      <c r="CWT960" s="337"/>
      <c r="CWU960" s="337"/>
      <c r="CWV960" s="337"/>
      <c r="CWW960" s="337"/>
      <c r="CWX960" s="337"/>
      <c r="CWY960" s="337"/>
      <c r="CWZ960" s="337"/>
      <c r="CXA960" s="337"/>
      <c r="CXB960" s="337"/>
      <c r="CXC960" s="337"/>
      <c r="CXD960" s="337"/>
      <c r="CXE960" s="337"/>
      <c r="CXF960" s="337"/>
      <c r="CXG960" s="337"/>
      <c r="CXH960" s="337"/>
      <c r="CXI960" s="337"/>
      <c r="CXJ960" s="337"/>
      <c r="CXK960" s="337"/>
      <c r="CXL960" s="337"/>
      <c r="CXM960" s="337"/>
      <c r="CXN960" s="337"/>
      <c r="CXO960" s="337"/>
      <c r="CXP960" s="337"/>
      <c r="CXQ960" s="337"/>
      <c r="CXR960" s="337"/>
      <c r="CXS960" s="337"/>
      <c r="CXT960" s="337"/>
      <c r="CXU960" s="337"/>
      <c r="CXV960" s="337"/>
      <c r="CXW960" s="337"/>
      <c r="CXX960" s="337"/>
      <c r="CXY960" s="337"/>
      <c r="CXZ960" s="337"/>
      <c r="CYA960" s="337"/>
      <c r="CYB960" s="337"/>
      <c r="CYC960" s="337"/>
      <c r="CYD960" s="337"/>
      <c r="CYE960" s="337"/>
      <c r="CYF960" s="337"/>
      <c r="CYG960" s="337"/>
      <c r="CYH960" s="337"/>
      <c r="CYI960" s="337"/>
      <c r="CYJ960" s="337"/>
      <c r="CYK960" s="337"/>
      <c r="CYL960" s="337"/>
      <c r="CYM960" s="337"/>
      <c r="CYN960" s="337"/>
      <c r="CYO960" s="337"/>
      <c r="CYP960" s="337"/>
      <c r="CYQ960" s="337"/>
      <c r="CYR960" s="337"/>
      <c r="CYS960" s="337"/>
      <c r="CYT960" s="337"/>
      <c r="CYU960" s="337"/>
      <c r="CYV960" s="337"/>
      <c r="CYW960" s="337"/>
      <c r="CYX960" s="337"/>
      <c r="CYY960" s="337"/>
      <c r="CYZ960" s="337"/>
      <c r="CZA960" s="337"/>
      <c r="CZB960" s="337"/>
      <c r="CZC960" s="337"/>
      <c r="CZD960" s="337"/>
      <c r="CZE960" s="337"/>
      <c r="CZF960" s="337"/>
      <c r="CZG960" s="337"/>
      <c r="CZH960" s="337"/>
      <c r="CZI960" s="337"/>
      <c r="CZJ960" s="337"/>
      <c r="CZK960" s="337"/>
      <c r="CZL960" s="337"/>
      <c r="CZM960" s="337"/>
      <c r="CZN960" s="337"/>
      <c r="CZO960" s="337"/>
      <c r="CZP960" s="337"/>
      <c r="CZQ960" s="337"/>
      <c r="CZR960" s="337"/>
      <c r="CZS960" s="337"/>
      <c r="CZT960" s="337"/>
      <c r="CZU960" s="337"/>
      <c r="CZV960" s="337"/>
      <c r="CZW960" s="337"/>
      <c r="CZX960" s="337"/>
      <c r="CZY960" s="337"/>
      <c r="CZZ960" s="337"/>
      <c r="DAA960" s="337"/>
      <c r="DAB960" s="337"/>
      <c r="DAC960" s="337"/>
      <c r="DAD960" s="337"/>
      <c r="DAE960" s="337"/>
      <c r="DAF960" s="337"/>
      <c r="DAG960" s="337"/>
      <c r="DAH960" s="337"/>
      <c r="DAI960" s="337"/>
      <c r="DAJ960" s="337"/>
      <c r="DAK960" s="337"/>
      <c r="DAL960" s="337"/>
      <c r="DAM960" s="337"/>
      <c r="DAN960" s="337"/>
      <c r="DAO960" s="337"/>
      <c r="DAP960" s="337"/>
      <c r="DAQ960" s="337"/>
      <c r="DAR960" s="337"/>
      <c r="DAS960" s="337"/>
      <c r="DAT960" s="337"/>
      <c r="DAU960" s="337"/>
      <c r="DAV960" s="337"/>
      <c r="DAW960" s="337"/>
      <c r="DAX960" s="337"/>
      <c r="DAY960" s="337"/>
      <c r="DAZ960" s="337"/>
      <c r="DBA960" s="337"/>
      <c r="DBB960" s="337"/>
      <c r="DBC960" s="337"/>
      <c r="DBD960" s="337"/>
      <c r="DBE960" s="337"/>
      <c r="DBF960" s="337"/>
      <c r="DBG960" s="337"/>
      <c r="DBH960" s="337"/>
      <c r="DBI960" s="337"/>
      <c r="DBJ960" s="337"/>
      <c r="DBK960" s="337"/>
      <c r="DBL960" s="337"/>
      <c r="DBM960" s="337"/>
      <c r="DBN960" s="337"/>
      <c r="DBO960" s="337"/>
      <c r="DBP960" s="337"/>
      <c r="DBQ960" s="337"/>
      <c r="DBR960" s="337"/>
      <c r="DBS960" s="337"/>
      <c r="DBT960" s="337"/>
      <c r="DBU960" s="337"/>
      <c r="DBV960" s="337"/>
      <c r="DBW960" s="337"/>
      <c r="DBX960" s="337"/>
      <c r="DBY960" s="337"/>
      <c r="DBZ960" s="337"/>
      <c r="DCA960" s="337"/>
      <c r="DCB960" s="337"/>
      <c r="DCC960" s="337"/>
      <c r="DCD960" s="337"/>
      <c r="DCE960" s="337"/>
      <c r="DCF960" s="337"/>
      <c r="DCG960" s="337"/>
      <c r="DCH960" s="337"/>
      <c r="DCI960" s="337"/>
      <c r="DCJ960" s="337"/>
      <c r="DCK960" s="337"/>
      <c r="DCL960" s="337"/>
      <c r="DCM960" s="337"/>
      <c r="DCN960" s="337"/>
      <c r="DCO960" s="337"/>
      <c r="DCP960" s="337"/>
      <c r="DCQ960" s="337"/>
      <c r="DCR960" s="337"/>
      <c r="DCS960" s="337"/>
      <c r="DCT960" s="337"/>
      <c r="DCU960" s="337"/>
      <c r="DCV960" s="337"/>
      <c r="DCW960" s="337"/>
      <c r="DCX960" s="337"/>
      <c r="DCY960" s="337"/>
      <c r="DCZ960" s="337"/>
      <c r="DDA960" s="337"/>
      <c r="DDB960" s="337"/>
      <c r="DDC960" s="337"/>
      <c r="DDD960" s="337"/>
      <c r="DDE960" s="337"/>
      <c r="DDF960" s="337"/>
      <c r="DDG960" s="337"/>
      <c r="DDH960" s="337"/>
      <c r="DDI960" s="337"/>
      <c r="DDJ960" s="337"/>
      <c r="DDK960" s="337"/>
      <c r="DDL960" s="337"/>
      <c r="DDM960" s="337"/>
      <c r="DDN960" s="337"/>
      <c r="DDO960" s="337"/>
      <c r="DDP960" s="337"/>
      <c r="DDQ960" s="337"/>
      <c r="DDR960" s="337"/>
      <c r="DDS960" s="337"/>
      <c r="DDT960" s="337"/>
      <c r="DDU960" s="337"/>
      <c r="DDV960" s="337"/>
      <c r="DDW960" s="337"/>
      <c r="DDX960" s="337"/>
      <c r="DDY960" s="337"/>
      <c r="DDZ960" s="337"/>
      <c r="DEA960" s="337"/>
      <c r="DEB960" s="337"/>
      <c r="DEC960" s="337"/>
      <c r="DED960" s="337"/>
      <c r="DEE960" s="337"/>
      <c r="DEF960" s="337"/>
      <c r="DEG960" s="337"/>
      <c r="DEH960" s="337"/>
      <c r="DEI960" s="337"/>
      <c r="DEJ960" s="337"/>
      <c r="DEK960" s="337"/>
      <c r="DEL960" s="337"/>
      <c r="DEM960" s="337"/>
      <c r="DEN960" s="337"/>
      <c r="DEO960" s="337"/>
      <c r="DEP960" s="337"/>
      <c r="DEQ960" s="337"/>
      <c r="DER960" s="337"/>
      <c r="DES960" s="337"/>
      <c r="DET960" s="337"/>
      <c r="DEU960" s="337"/>
      <c r="DEV960" s="337"/>
      <c r="DEW960" s="337"/>
      <c r="DEX960" s="337"/>
      <c r="DEY960" s="337"/>
      <c r="DEZ960" s="337"/>
      <c r="DFA960" s="337"/>
      <c r="DFB960" s="337"/>
      <c r="DFC960" s="337"/>
      <c r="DFD960" s="337"/>
      <c r="DFE960" s="337"/>
      <c r="DFF960" s="337"/>
      <c r="DFG960" s="337"/>
      <c r="DFH960" s="337"/>
      <c r="DFI960" s="337"/>
      <c r="DFJ960" s="337"/>
      <c r="DFK960" s="337"/>
      <c r="DFL960" s="337"/>
      <c r="DFM960" s="337"/>
      <c r="DFN960" s="337"/>
      <c r="DFO960" s="337"/>
      <c r="DFP960" s="337"/>
      <c r="DFQ960" s="337"/>
      <c r="DFR960" s="337"/>
      <c r="DFS960" s="337"/>
      <c r="DFT960" s="337"/>
      <c r="DFU960" s="337"/>
      <c r="DFV960" s="337"/>
      <c r="DFW960" s="337"/>
      <c r="DFX960" s="337"/>
      <c r="DFY960" s="337"/>
      <c r="DFZ960" s="337"/>
      <c r="DGA960" s="337"/>
      <c r="DGB960" s="337"/>
      <c r="DGC960" s="337"/>
      <c r="DGD960" s="337"/>
      <c r="DGE960" s="337"/>
      <c r="DGF960" s="337"/>
      <c r="DGG960" s="337"/>
      <c r="DGH960" s="337"/>
      <c r="DGI960" s="337"/>
      <c r="DGJ960" s="337"/>
      <c r="DGK960" s="337"/>
      <c r="DGL960" s="337"/>
      <c r="DGM960" s="337"/>
      <c r="DGN960" s="337"/>
      <c r="DGO960" s="337"/>
      <c r="DGP960" s="337"/>
      <c r="DGQ960" s="337"/>
      <c r="DGR960" s="337"/>
      <c r="DGS960" s="337"/>
      <c r="DGT960" s="337"/>
      <c r="DGU960" s="337"/>
      <c r="DGV960" s="337"/>
      <c r="DGW960" s="337"/>
      <c r="DGX960" s="337"/>
      <c r="DGY960" s="337"/>
      <c r="DGZ960" s="337"/>
      <c r="DHA960" s="337"/>
      <c r="DHB960" s="337"/>
      <c r="DHC960" s="337"/>
      <c r="DHD960" s="337"/>
      <c r="DHE960" s="337"/>
      <c r="DHF960" s="337"/>
      <c r="DHG960" s="337"/>
      <c r="DHH960" s="337"/>
      <c r="DHI960" s="337"/>
      <c r="DHJ960" s="337"/>
      <c r="DHK960" s="337"/>
      <c r="DHL960" s="337"/>
      <c r="DHM960" s="337"/>
      <c r="DHN960" s="337"/>
      <c r="DHO960" s="337"/>
      <c r="DHP960" s="337"/>
      <c r="DHQ960" s="337"/>
      <c r="DHR960" s="337"/>
      <c r="DHS960" s="337"/>
      <c r="DHT960" s="337"/>
      <c r="DHU960" s="337"/>
      <c r="DHV960" s="337"/>
      <c r="DHW960" s="337"/>
      <c r="DHX960" s="337"/>
      <c r="DHY960" s="337"/>
      <c r="DHZ960" s="337"/>
      <c r="DIA960" s="337"/>
      <c r="DIB960" s="337"/>
      <c r="DIC960" s="337"/>
      <c r="DID960" s="337"/>
      <c r="DIE960" s="337"/>
      <c r="DIF960" s="337"/>
      <c r="DIG960" s="337"/>
      <c r="DIH960" s="337"/>
      <c r="DII960" s="337"/>
      <c r="DIJ960" s="337"/>
      <c r="DIK960" s="337"/>
      <c r="DIL960" s="337"/>
      <c r="DIM960" s="337"/>
      <c r="DIN960" s="337"/>
      <c r="DIO960" s="337"/>
      <c r="DIP960" s="337"/>
      <c r="DIQ960" s="337"/>
      <c r="DIR960" s="337"/>
      <c r="DIS960" s="337"/>
      <c r="DIT960" s="337"/>
      <c r="DIU960" s="337"/>
      <c r="DIV960" s="337"/>
      <c r="DIW960" s="337"/>
      <c r="DIX960" s="337"/>
      <c r="DIY960" s="337"/>
      <c r="DIZ960" s="337"/>
      <c r="DJA960" s="337"/>
      <c r="DJB960" s="337"/>
      <c r="DJC960" s="337"/>
      <c r="DJD960" s="337"/>
      <c r="DJE960" s="337"/>
      <c r="DJF960" s="337"/>
      <c r="DJG960" s="337"/>
      <c r="DJH960" s="337"/>
      <c r="DJI960" s="337"/>
      <c r="DJJ960" s="337"/>
      <c r="DJK960" s="337"/>
      <c r="DJL960" s="337"/>
      <c r="DJM960" s="337"/>
      <c r="DJN960" s="337"/>
      <c r="DJO960" s="337"/>
      <c r="DJP960" s="337"/>
      <c r="DJQ960" s="337"/>
      <c r="DJR960" s="337"/>
      <c r="DJS960" s="337"/>
      <c r="DJT960" s="337"/>
      <c r="DJU960" s="337"/>
      <c r="DJV960" s="337"/>
      <c r="DJW960" s="337"/>
      <c r="DJX960" s="337"/>
      <c r="DJY960" s="337"/>
      <c r="DJZ960" s="337"/>
      <c r="DKA960" s="337"/>
      <c r="DKB960" s="337"/>
      <c r="DKC960" s="337"/>
      <c r="DKD960" s="337"/>
      <c r="DKE960" s="337"/>
      <c r="DKF960" s="337"/>
      <c r="DKG960" s="337"/>
      <c r="DKH960" s="337"/>
      <c r="DKI960" s="337"/>
      <c r="DKJ960" s="337"/>
      <c r="DKK960" s="337"/>
      <c r="DKL960" s="337"/>
      <c r="DKM960" s="337"/>
      <c r="DKN960" s="337"/>
      <c r="DKO960" s="337"/>
      <c r="DKP960" s="337"/>
      <c r="DKQ960" s="337"/>
      <c r="DKR960" s="337"/>
      <c r="DKS960" s="337"/>
      <c r="DKT960" s="337"/>
      <c r="DKU960" s="337"/>
      <c r="DKV960" s="337"/>
      <c r="DKW960" s="337"/>
      <c r="DKX960" s="337"/>
      <c r="DKY960" s="337"/>
      <c r="DKZ960" s="337"/>
      <c r="DLA960" s="337"/>
      <c r="DLB960" s="337"/>
      <c r="DLC960" s="337"/>
      <c r="DLD960" s="337"/>
      <c r="DLE960" s="337"/>
      <c r="DLF960" s="337"/>
      <c r="DLG960" s="337"/>
      <c r="DLH960" s="337"/>
      <c r="DLI960" s="337"/>
      <c r="DLJ960" s="337"/>
      <c r="DLK960" s="337"/>
      <c r="DLL960" s="337"/>
      <c r="DLM960" s="337"/>
      <c r="DLN960" s="337"/>
      <c r="DLO960" s="337"/>
      <c r="DLP960" s="337"/>
      <c r="DLQ960" s="337"/>
      <c r="DLR960" s="337"/>
      <c r="DLS960" s="337"/>
      <c r="DLT960" s="337"/>
      <c r="DLU960" s="337"/>
      <c r="DLV960" s="337"/>
      <c r="DLW960" s="337"/>
      <c r="DLX960" s="337"/>
      <c r="DLY960" s="337"/>
      <c r="DLZ960" s="337"/>
      <c r="DMA960" s="337"/>
      <c r="DMB960" s="337"/>
      <c r="DMC960" s="337"/>
      <c r="DMD960" s="337"/>
      <c r="DME960" s="337"/>
      <c r="DMF960" s="337"/>
      <c r="DMG960" s="337"/>
      <c r="DMH960" s="337"/>
      <c r="DMI960" s="337"/>
      <c r="DMJ960" s="337"/>
      <c r="DMK960" s="337"/>
      <c r="DML960" s="337"/>
      <c r="DMM960" s="337"/>
      <c r="DMN960" s="337"/>
      <c r="DMO960" s="337"/>
      <c r="DMP960" s="337"/>
      <c r="DMQ960" s="337"/>
      <c r="DMR960" s="337"/>
      <c r="DMS960" s="337"/>
      <c r="DMT960" s="337"/>
      <c r="DMU960" s="337"/>
      <c r="DMV960" s="337"/>
      <c r="DMW960" s="337"/>
      <c r="DMX960" s="337"/>
      <c r="DMY960" s="337"/>
      <c r="DMZ960" s="337"/>
      <c r="DNA960" s="337"/>
      <c r="DNB960" s="337"/>
      <c r="DNC960" s="337"/>
      <c r="DND960" s="337"/>
      <c r="DNE960" s="337"/>
      <c r="DNF960" s="337"/>
      <c r="DNG960" s="337"/>
      <c r="DNH960" s="337"/>
      <c r="DNI960" s="337"/>
      <c r="DNJ960" s="337"/>
      <c r="DNK960" s="337"/>
      <c r="DNL960" s="337"/>
      <c r="DNM960" s="337"/>
      <c r="DNN960" s="337"/>
      <c r="DNO960" s="337"/>
      <c r="DNP960" s="337"/>
      <c r="DNQ960" s="337"/>
      <c r="DNR960" s="337"/>
      <c r="DNS960" s="337"/>
      <c r="DNT960" s="337"/>
      <c r="DNU960" s="337"/>
      <c r="DNV960" s="337"/>
      <c r="DNW960" s="337"/>
      <c r="DNX960" s="337"/>
      <c r="DNY960" s="337"/>
      <c r="DNZ960" s="337"/>
      <c r="DOA960" s="337"/>
      <c r="DOB960" s="337"/>
      <c r="DOC960" s="337"/>
      <c r="DOD960" s="337"/>
      <c r="DOE960" s="337"/>
      <c r="DOF960" s="337"/>
      <c r="DOG960" s="337"/>
      <c r="DOH960" s="337"/>
      <c r="DOI960" s="337"/>
      <c r="DOJ960" s="337"/>
      <c r="DOK960" s="337"/>
      <c r="DOL960" s="337"/>
      <c r="DOM960" s="337"/>
      <c r="DON960" s="337"/>
      <c r="DOO960" s="337"/>
      <c r="DOP960" s="337"/>
      <c r="DOQ960" s="337"/>
      <c r="DOR960" s="337"/>
      <c r="DOS960" s="337"/>
      <c r="DOT960" s="337"/>
      <c r="DOU960" s="337"/>
      <c r="DOV960" s="337"/>
      <c r="DOW960" s="337"/>
      <c r="DOX960" s="337"/>
      <c r="DOY960" s="337"/>
      <c r="DOZ960" s="337"/>
      <c r="DPA960" s="337"/>
      <c r="DPB960" s="337"/>
      <c r="DPC960" s="337"/>
      <c r="DPD960" s="337"/>
      <c r="DPE960" s="337"/>
      <c r="DPF960" s="337"/>
      <c r="DPG960" s="337"/>
      <c r="DPH960" s="337"/>
      <c r="DPI960" s="337"/>
      <c r="DPJ960" s="337"/>
      <c r="DPK960" s="337"/>
      <c r="DPL960" s="337"/>
      <c r="DPM960" s="337"/>
      <c r="DPN960" s="337"/>
      <c r="DPO960" s="337"/>
      <c r="DPP960" s="337"/>
      <c r="DPQ960" s="337"/>
      <c r="DPR960" s="337"/>
      <c r="DPS960" s="337"/>
      <c r="DPT960" s="337"/>
      <c r="DPU960" s="337"/>
      <c r="DPV960" s="337"/>
      <c r="DPW960" s="337"/>
      <c r="DPX960" s="337"/>
      <c r="DPY960" s="337"/>
      <c r="DPZ960" s="337"/>
      <c r="DQA960" s="337"/>
      <c r="DQB960" s="337"/>
      <c r="DQC960" s="337"/>
      <c r="DQD960" s="337"/>
      <c r="DQE960" s="337"/>
      <c r="DQF960" s="337"/>
      <c r="DQG960" s="337"/>
      <c r="DQH960" s="337"/>
      <c r="DQI960" s="337"/>
      <c r="DQJ960" s="337"/>
      <c r="DQK960" s="337"/>
      <c r="DQL960" s="337"/>
      <c r="DQM960" s="337"/>
      <c r="DQN960" s="337"/>
      <c r="DQO960" s="337"/>
      <c r="DQP960" s="337"/>
      <c r="DQQ960" s="337"/>
      <c r="DQR960" s="337"/>
      <c r="DQS960" s="337"/>
      <c r="DQT960" s="337"/>
      <c r="DQU960" s="337"/>
      <c r="DQV960" s="337"/>
      <c r="DQW960" s="337"/>
      <c r="DQX960" s="337"/>
      <c r="DQY960" s="337"/>
      <c r="DQZ960" s="337"/>
      <c r="DRA960" s="337"/>
      <c r="DRB960" s="337"/>
      <c r="DRC960" s="337"/>
      <c r="DRD960" s="337"/>
      <c r="DRE960" s="337"/>
      <c r="DRF960" s="337"/>
      <c r="DRG960" s="337"/>
      <c r="DRH960" s="337"/>
      <c r="DRI960" s="337"/>
      <c r="DRJ960" s="337"/>
      <c r="DRK960" s="337"/>
      <c r="DRL960" s="337"/>
      <c r="DRM960" s="337"/>
      <c r="DRN960" s="337"/>
      <c r="DRO960" s="337"/>
      <c r="DRP960" s="337"/>
      <c r="DRQ960" s="337"/>
      <c r="DRR960" s="337"/>
      <c r="DRS960" s="337"/>
      <c r="DRT960" s="337"/>
      <c r="DRU960" s="337"/>
      <c r="DRV960" s="337"/>
      <c r="DRW960" s="337"/>
      <c r="DRX960" s="337"/>
      <c r="DRY960" s="337"/>
      <c r="DRZ960" s="337"/>
      <c r="DSA960" s="337"/>
      <c r="DSB960" s="337"/>
      <c r="DSC960" s="337"/>
      <c r="DSD960" s="337"/>
      <c r="DSE960" s="337"/>
      <c r="DSF960" s="337"/>
      <c r="DSG960" s="337"/>
      <c r="DSH960" s="337"/>
      <c r="DSI960" s="337"/>
      <c r="DSJ960" s="337"/>
      <c r="DSK960" s="337"/>
      <c r="DSL960" s="337"/>
      <c r="DSM960" s="337"/>
      <c r="DSN960" s="337"/>
      <c r="DSO960" s="337"/>
      <c r="DSP960" s="337"/>
      <c r="DSQ960" s="337"/>
      <c r="DSR960" s="337"/>
      <c r="DSS960" s="337"/>
      <c r="DST960" s="337"/>
      <c r="DSU960" s="337"/>
      <c r="DSV960" s="337"/>
      <c r="DSW960" s="337"/>
      <c r="DSX960" s="337"/>
      <c r="DSY960" s="337"/>
      <c r="DSZ960" s="337"/>
      <c r="DTA960" s="337"/>
      <c r="DTB960" s="337"/>
      <c r="DTC960" s="337"/>
      <c r="DTD960" s="337"/>
      <c r="DTE960" s="337"/>
      <c r="DTF960" s="337"/>
      <c r="DTG960" s="337"/>
      <c r="DTH960" s="337"/>
      <c r="DTI960" s="337"/>
      <c r="DTJ960" s="337"/>
      <c r="DTK960" s="337"/>
      <c r="DTL960" s="337"/>
      <c r="DTM960" s="337"/>
      <c r="DTN960" s="337"/>
      <c r="DTO960" s="337"/>
      <c r="DTP960" s="337"/>
      <c r="DTQ960" s="337"/>
      <c r="DTR960" s="337"/>
      <c r="DTS960" s="337"/>
      <c r="DTT960" s="337"/>
      <c r="DTU960" s="337"/>
      <c r="DTV960" s="337"/>
      <c r="DTW960" s="337"/>
      <c r="DTX960" s="337"/>
      <c r="DTY960" s="337"/>
      <c r="DTZ960" s="337"/>
      <c r="DUA960" s="337"/>
      <c r="DUB960" s="337"/>
      <c r="DUC960" s="337"/>
      <c r="DUD960" s="337"/>
      <c r="DUE960" s="337"/>
      <c r="DUF960" s="337"/>
      <c r="DUG960" s="337"/>
      <c r="DUH960" s="337"/>
      <c r="DUI960" s="337"/>
      <c r="DUJ960" s="337"/>
      <c r="DUK960" s="337"/>
      <c r="DUL960" s="337"/>
      <c r="DUM960" s="337"/>
      <c r="DUN960" s="337"/>
      <c r="DUO960" s="337"/>
      <c r="DUP960" s="337"/>
      <c r="DUQ960" s="337"/>
      <c r="DUR960" s="337"/>
      <c r="DUS960" s="337"/>
      <c r="DUT960" s="337"/>
      <c r="DUU960" s="337"/>
      <c r="DUV960" s="337"/>
      <c r="DUW960" s="337"/>
      <c r="DUX960" s="337"/>
      <c r="DUY960" s="337"/>
      <c r="DUZ960" s="337"/>
      <c r="DVA960" s="337"/>
      <c r="DVB960" s="337"/>
      <c r="DVC960" s="337"/>
      <c r="DVD960" s="337"/>
      <c r="DVE960" s="337"/>
      <c r="DVF960" s="337"/>
      <c r="DVG960" s="337"/>
      <c r="DVH960" s="337"/>
      <c r="DVI960" s="337"/>
      <c r="DVJ960" s="337"/>
      <c r="DVK960" s="337"/>
      <c r="DVL960" s="337"/>
      <c r="DVM960" s="337"/>
      <c r="DVN960" s="337"/>
      <c r="DVO960" s="337"/>
      <c r="DVP960" s="337"/>
      <c r="DVQ960" s="337"/>
      <c r="DVR960" s="337"/>
      <c r="DVS960" s="337"/>
      <c r="DVT960" s="337"/>
      <c r="DVU960" s="337"/>
      <c r="DVV960" s="337"/>
      <c r="DVW960" s="337"/>
      <c r="DVX960" s="337"/>
      <c r="DVY960" s="337"/>
      <c r="DVZ960" s="337"/>
      <c r="DWA960" s="337"/>
      <c r="DWB960" s="337"/>
      <c r="DWC960" s="337"/>
      <c r="DWD960" s="337"/>
      <c r="DWE960" s="337"/>
      <c r="DWF960" s="337"/>
      <c r="DWG960" s="337"/>
      <c r="DWH960" s="337"/>
      <c r="DWI960" s="337"/>
      <c r="DWJ960" s="337"/>
      <c r="DWK960" s="337"/>
      <c r="DWL960" s="337"/>
      <c r="DWM960" s="337"/>
      <c r="DWN960" s="337"/>
      <c r="DWO960" s="337"/>
      <c r="DWP960" s="337"/>
      <c r="DWQ960" s="337"/>
      <c r="DWR960" s="337"/>
      <c r="DWS960" s="337"/>
      <c r="DWT960" s="337"/>
      <c r="DWU960" s="337"/>
      <c r="DWV960" s="337"/>
      <c r="DWW960" s="337"/>
      <c r="DWX960" s="337"/>
      <c r="DWY960" s="337"/>
      <c r="DWZ960" s="337"/>
      <c r="DXA960" s="337"/>
      <c r="DXB960" s="337"/>
      <c r="DXC960" s="337"/>
      <c r="DXD960" s="337"/>
      <c r="DXE960" s="337"/>
      <c r="DXF960" s="337"/>
      <c r="DXG960" s="337"/>
      <c r="DXH960" s="337"/>
      <c r="DXI960" s="337"/>
      <c r="DXJ960" s="337"/>
      <c r="DXK960" s="337"/>
      <c r="DXL960" s="337"/>
      <c r="DXM960" s="337"/>
      <c r="DXN960" s="337"/>
      <c r="DXO960" s="337"/>
      <c r="DXP960" s="337"/>
      <c r="DXQ960" s="337"/>
      <c r="DXR960" s="337"/>
      <c r="DXS960" s="337"/>
      <c r="DXT960" s="337"/>
      <c r="DXU960" s="337"/>
      <c r="DXV960" s="337"/>
      <c r="DXW960" s="337"/>
      <c r="DXX960" s="337"/>
      <c r="DXY960" s="337"/>
      <c r="DXZ960" s="337"/>
      <c r="DYA960" s="337"/>
      <c r="DYB960" s="337"/>
      <c r="DYC960" s="337"/>
      <c r="DYD960" s="337"/>
      <c r="DYE960" s="337"/>
      <c r="DYF960" s="337"/>
      <c r="DYG960" s="337"/>
      <c r="DYH960" s="337"/>
      <c r="DYI960" s="337"/>
      <c r="DYJ960" s="337"/>
      <c r="DYK960" s="337"/>
      <c r="DYL960" s="337"/>
      <c r="DYM960" s="337"/>
      <c r="DYN960" s="337"/>
      <c r="DYO960" s="337"/>
      <c r="DYP960" s="337"/>
      <c r="DYQ960" s="337"/>
      <c r="DYR960" s="337"/>
      <c r="DYS960" s="337"/>
      <c r="DYT960" s="337"/>
      <c r="DYU960" s="337"/>
      <c r="DYV960" s="337"/>
      <c r="DYW960" s="337"/>
      <c r="DYX960" s="337"/>
      <c r="DYY960" s="337"/>
      <c r="DYZ960" s="337"/>
      <c r="DZA960" s="337"/>
      <c r="DZB960" s="337"/>
      <c r="DZC960" s="337"/>
      <c r="DZD960" s="337"/>
      <c r="DZE960" s="337"/>
      <c r="DZF960" s="337"/>
      <c r="DZG960" s="337"/>
      <c r="DZH960" s="337"/>
      <c r="DZI960" s="337"/>
      <c r="DZJ960" s="337"/>
      <c r="DZK960" s="337"/>
      <c r="DZL960" s="337"/>
      <c r="DZM960" s="337"/>
      <c r="DZN960" s="337"/>
      <c r="DZO960" s="337"/>
      <c r="DZP960" s="337"/>
      <c r="DZQ960" s="337"/>
      <c r="DZR960" s="337"/>
      <c r="DZS960" s="337"/>
      <c r="DZT960" s="337"/>
      <c r="DZU960" s="337"/>
      <c r="DZV960" s="337"/>
      <c r="DZW960" s="337"/>
      <c r="DZX960" s="337"/>
      <c r="DZY960" s="337"/>
      <c r="DZZ960" s="337"/>
      <c r="EAA960" s="337"/>
      <c r="EAB960" s="337"/>
      <c r="EAC960" s="337"/>
      <c r="EAD960" s="337"/>
      <c r="EAE960" s="337"/>
      <c r="EAF960" s="337"/>
      <c r="EAG960" s="337"/>
      <c r="EAH960" s="337"/>
      <c r="EAI960" s="337"/>
      <c r="EAJ960" s="337"/>
      <c r="EAK960" s="337"/>
      <c r="EAL960" s="337"/>
      <c r="EAM960" s="337"/>
      <c r="EAN960" s="337"/>
      <c r="EAO960" s="337"/>
      <c r="EAP960" s="337"/>
      <c r="EAQ960" s="337"/>
      <c r="EAR960" s="337"/>
      <c r="EAS960" s="337"/>
      <c r="EAT960" s="337"/>
      <c r="EAU960" s="337"/>
      <c r="EAV960" s="337"/>
      <c r="EAW960" s="337"/>
      <c r="EAX960" s="337"/>
      <c r="EAY960" s="337"/>
      <c r="EAZ960" s="337"/>
      <c r="EBA960" s="337"/>
      <c r="EBB960" s="337"/>
      <c r="EBC960" s="337"/>
      <c r="EBD960" s="337"/>
      <c r="EBE960" s="337"/>
      <c r="EBF960" s="337"/>
      <c r="EBG960" s="337"/>
      <c r="EBH960" s="337"/>
      <c r="EBI960" s="337"/>
      <c r="EBJ960" s="337"/>
      <c r="EBK960" s="337"/>
      <c r="EBL960" s="337"/>
      <c r="EBM960" s="337"/>
      <c r="EBN960" s="337"/>
      <c r="EBO960" s="337"/>
      <c r="EBP960" s="337"/>
      <c r="EBQ960" s="337"/>
      <c r="EBR960" s="337"/>
      <c r="EBS960" s="337"/>
      <c r="EBT960" s="337"/>
      <c r="EBU960" s="337"/>
      <c r="EBV960" s="337"/>
      <c r="EBW960" s="337"/>
      <c r="EBX960" s="337"/>
      <c r="EBY960" s="337"/>
      <c r="EBZ960" s="337"/>
      <c r="ECA960" s="337"/>
      <c r="ECB960" s="337"/>
      <c r="ECC960" s="337"/>
      <c r="ECD960" s="337"/>
      <c r="ECE960" s="337"/>
      <c r="ECF960" s="337"/>
      <c r="ECG960" s="337"/>
      <c r="ECH960" s="337"/>
      <c r="ECI960" s="337"/>
      <c r="ECJ960" s="337"/>
      <c r="ECK960" s="337"/>
      <c r="ECL960" s="337"/>
      <c r="ECM960" s="337"/>
      <c r="ECN960" s="337"/>
      <c r="ECO960" s="337"/>
      <c r="ECP960" s="337"/>
      <c r="ECQ960" s="337"/>
      <c r="ECR960" s="337"/>
      <c r="ECS960" s="337"/>
      <c r="ECT960" s="337"/>
      <c r="ECU960" s="337"/>
      <c r="ECV960" s="337"/>
      <c r="ECW960" s="337"/>
      <c r="ECX960" s="337"/>
      <c r="ECY960" s="337"/>
      <c r="ECZ960" s="337"/>
      <c r="EDA960" s="337"/>
      <c r="EDB960" s="337"/>
      <c r="EDC960" s="337"/>
      <c r="EDD960" s="337"/>
      <c r="EDE960" s="337"/>
      <c r="EDF960" s="337"/>
      <c r="EDG960" s="337"/>
      <c r="EDH960" s="337"/>
      <c r="EDI960" s="337"/>
      <c r="EDJ960" s="337"/>
      <c r="EDK960" s="337"/>
      <c r="EDL960" s="337"/>
      <c r="EDM960" s="337"/>
      <c r="EDN960" s="337"/>
      <c r="EDO960" s="337"/>
      <c r="EDP960" s="337"/>
      <c r="EDQ960" s="337"/>
      <c r="EDR960" s="337"/>
      <c r="EDS960" s="337"/>
      <c r="EDT960" s="337"/>
      <c r="EDU960" s="337"/>
      <c r="EDV960" s="337"/>
      <c r="EDW960" s="337"/>
      <c r="EDX960" s="337"/>
      <c r="EDY960" s="337"/>
      <c r="EDZ960" s="337"/>
      <c r="EEA960" s="337"/>
      <c r="EEB960" s="337"/>
      <c r="EEC960" s="337"/>
      <c r="EED960" s="337"/>
      <c r="EEE960" s="337"/>
      <c r="EEF960" s="337"/>
      <c r="EEG960" s="337"/>
      <c r="EEH960" s="337"/>
      <c r="EEI960" s="337"/>
      <c r="EEJ960" s="337"/>
      <c r="EEK960" s="337"/>
      <c r="EEL960" s="337"/>
      <c r="EEM960" s="337"/>
      <c r="EEN960" s="337"/>
      <c r="EEO960" s="337"/>
      <c r="EEP960" s="337"/>
      <c r="EEQ960" s="337"/>
      <c r="EER960" s="337"/>
      <c r="EES960" s="337"/>
      <c r="EET960" s="337"/>
      <c r="EEU960" s="337"/>
      <c r="EEV960" s="337"/>
      <c r="EEW960" s="337"/>
      <c r="EEX960" s="337"/>
      <c r="EEY960" s="337"/>
      <c r="EEZ960" s="337"/>
      <c r="EFA960" s="337"/>
      <c r="EFB960" s="337"/>
      <c r="EFC960" s="337"/>
      <c r="EFD960" s="337"/>
      <c r="EFE960" s="337"/>
      <c r="EFF960" s="337"/>
      <c r="EFG960" s="337"/>
      <c r="EFH960" s="337"/>
      <c r="EFI960" s="337"/>
      <c r="EFJ960" s="337"/>
      <c r="EFK960" s="337"/>
      <c r="EFL960" s="337"/>
      <c r="EFM960" s="337"/>
      <c r="EFN960" s="337"/>
      <c r="EFO960" s="337"/>
      <c r="EFP960" s="337"/>
      <c r="EFQ960" s="337"/>
      <c r="EFR960" s="337"/>
      <c r="EFS960" s="337"/>
      <c r="EFT960" s="337"/>
      <c r="EFU960" s="337"/>
      <c r="EFV960" s="337"/>
      <c r="EFW960" s="337"/>
      <c r="EFX960" s="337"/>
      <c r="EFY960" s="337"/>
      <c r="EFZ960" s="337"/>
      <c r="EGA960" s="337"/>
      <c r="EGB960" s="337"/>
      <c r="EGC960" s="337"/>
      <c r="EGD960" s="337"/>
      <c r="EGE960" s="337"/>
      <c r="EGF960" s="337"/>
      <c r="EGG960" s="337"/>
      <c r="EGH960" s="337"/>
      <c r="EGI960" s="337"/>
      <c r="EGJ960" s="337"/>
      <c r="EGK960" s="337"/>
      <c r="EGL960" s="337"/>
      <c r="EGM960" s="337"/>
      <c r="EGN960" s="337"/>
      <c r="EGO960" s="337"/>
      <c r="EGP960" s="337"/>
      <c r="EGQ960" s="337"/>
      <c r="EGR960" s="337"/>
      <c r="EGS960" s="337"/>
      <c r="EGT960" s="337"/>
      <c r="EGU960" s="337"/>
      <c r="EGV960" s="337"/>
      <c r="EGW960" s="337"/>
      <c r="EGX960" s="337"/>
      <c r="EGY960" s="337"/>
      <c r="EGZ960" s="337"/>
      <c r="EHA960" s="337"/>
      <c r="EHB960" s="337"/>
      <c r="EHC960" s="337"/>
      <c r="EHD960" s="337"/>
      <c r="EHE960" s="337"/>
      <c r="EHF960" s="337"/>
      <c r="EHG960" s="337"/>
      <c r="EHH960" s="337"/>
      <c r="EHI960" s="337"/>
      <c r="EHJ960" s="337"/>
      <c r="EHK960" s="337"/>
      <c r="EHL960" s="337"/>
      <c r="EHM960" s="337"/>
      <c r="EHN960" s="337"/>
      <c r="EHO960" s="337"/>
      <c r="EHP960" s="337"/>
      <c r="EHQ960" s="337"/>
      <c r="EHR960" s="337"/>
      <c r="EHS960" s="337"/>
      <c r="EHT960" s="337"/>
      <c r="EHU960" s="337"/>
      <c r="EHV960" s="337"/>
      <c r="EHW960" s="337"/>
      <c r="EHX960" s="337"/>
      <c r="EHY960" s="337"/>
      <c r="EHZ960" s="337"/>
      <c r="EIA960" s="337"/>
      <c r="EIB960" s="337"/>
      <c r="EIC960" s="337"/>
      <c r="EID960" s="337"/>
      <c r="EIE960" s="337"/>
      <c r="EIF960" s="337"/>
      <c r="EIG960" s="337"/>
      <c r="EIH960" s="337"/>
      <c r="EII960" s="337"/>
      <c r="EIJ960" s="337"/>
      <c r="EIK960" s="337"/>
      <c r="EIL960" s="337"/>
      <c r="EIM960" s="337"/>
      <c r="EIN960" s="337"/>
      <c r="EIO960" s="337"/>
      <c r="EIP960" s="337"/>
      <c r="EIQ960" s="337"/>
      <c r="EIR960" s="337"/>
      <c r="EIS960" s="337"/>
      <c r="EIT960" s="337"/>
      <c r="EIU960" s="337"/>
      <c r="EIV960" s="337"/>
      <c r="EIW960" s="337"/>
      <c r="EIX960" s="337"/>
      <c r="EIY960" s="337"/>
      <c r="EIZ960" s="337"/>
      <c r="EJA960" s="337"/>
      <c r="EJB960" s="337"/>
      <c r="EJC960" s="337"/>
      <c r="EJD960" s="337"/>
      <c r="EJE960" s="337"/>
      <c r="EJF960" s="337"/>
      <c r="EJG960" s="337"/>
      <c r="EJH960" s="337"/>
      <c r="EJI960" s="337"/>
      <c r="EJJ960" s="337"/>
      <c r="EJK960" s="337"/>
      <c r="EJL960" s="337"/>
      <c r="EJM960" s="337"/>
      <c r="EJN960" s="337"/>
      <c r="EJO960" s="337"/>
      <c r="EJP960" s="337"/>
      <c r="EJQ960" s="337"/>
      <c r="EJR960" s="337"/>
      <c r="EJS960" s="337"/>
      <c r="EJT960" s="337"/>
      <c r="EJU960" s="337"/>
      <c r="EJV960" s="337"/>
      <c r="EJW960" s="337"/>
      <c r="EJX960" s="337"/>
      <c r="EJY960" s="337"/>
      <c r="EJZ960" s="337"/>
      <c r="EKA960" s="337"/>
      <c r="EKB960" s="337"/>
      <c r="EKC960" s="337"/>
      <c r="EKD960" s="337"/>
      <c r="EKE960" s="337"/>
      <c r="EKF960" s="337"/>
      <c r="EKG960" s="337"/>
      <c r="EKH960" s="337"/>
      <c r="EKI960" s="337"/>
      <c r="EKJ960" s="337"/>
      <c r="EKK960" s="337"/>
      <c r="EKL960" s="337"/>
      <c r="EKM960" s="337"/>
      <c r="EKN960" s="337"/>
      <c r="EKO960" s="337"/>
      <c r="EKP960" s="337"/>
      <c r="EKQ960" s="337"/>
      <c r="EKR960" s="337"/>
      <c r="EKS960" s="337"/>
      <c r="EKT960" s="337"/>
      <c r="EKU960" s="337"/>
      <c r="EKV960" s="337"/>
      <c r="EKW960" s="337"/>
      <c r="EKX960" s="337"/>
      <c r="EKY960" s="337"/>
      <c r="EKZ960" s="337"/>
      <c r="ELA960" s="337"/>
      <c r="ELB960" s="337"/>
      <c r="ELC960" s="337"/>
      <c r="ELD960" s="337"/>
      <c r="ELE960" s="337"/>
      <c r="ELF960" s="337"/>
      <c r="ELG960" s="337"/>
      <c r="ELH960" s="337"/>
      <c r="ELI960" s="337"/>
      <c r="ELJ960" s="337"/>
      <c r="ELK960" s="337"/>
      <c r="ELL960" s="337"/>
      <c r="ELM960" s="337"/>
      <c r="ELN960" s="337"/>
      <c r="ELO960" s="337"/>
      <c r="ELP960" s="337"/>
      <c r="ELQ960" s="337"/>
      <c r="ELR960" s="337"/>
      <c r="ELS960" s="337"/>
      <c r="ELT960" s="337"/>
      <c r="ELU960" s="337"/>
      <c r="ELV960" s="337"/>
      <c r="ELW960" s="337"/>
      <c r="ELX960" s="337"/>
      <c r="ELY960" s="337"/>
      <c r="ELZ960" s="337"/>
      <c r="EMA960" s="337"/>
      <c r="EMB960" s="337"/>
      <c r="EMC960" s="337"/>
      <c r="EMD960" s="337"/>
      <c r="EME960" s="337"/>
      <c r="EMF960" s="337"/>
      <c r="EMG960" s="337"/>
      <c r="EMH960" s="337"/>
      <c r="EMI960" s="337"/>
      <c r="EMJ960" s="337"/>
      <c r="EMK960" s="337"/>
      <c r="EML960" s="337"/>
      <c r="EMM960" s="337"/>
      <c r="EMN960" s="337"/>
      <c r="EMO960" s="337"/>
      <c r="EMP960" s="337"/>
      <c r="EMQ960" s="337"/>
      <c r="EMR960" s="337"/>
      <c r="EMS960" s="337"/>
      <c r="EMT960" s="337"/>
      <c r="EMU960" s="337"/>
      <c r="EMV960" s="337"/>
      <c r="EMW960" s="337"/>
      <c r="EMX960" s="337"/>
      <c r="EMY960" s="337"/>
      <c r="EMZ960" s="337"/>
      <c r="ENA960" s="337"/>
      <c r="ENB960" s="337"/>
      <c r="ENC960" s="337"/>
      <c r="END960" s="337"/>
      <c r="ENE960" s="337"/>
      <c r="ENF960" s="337"/>
      <c r="ENG960" s="337"/>
      <c r="ENH960" s="337"/>
      <c r="ENI960" s="337"/>
      <c r="ENJ960" s="337"/>
      <c r="ENK960" s="337"/>
      <c r="ENL960" s="337"/>
      <c r="ENM960" s="337"/>
      <c r="ENN960" s="337"/>
      <c r="ENO960" s="337"/>
      <c r="ENP960" s="337"/>
      <c r="ENQ960" s="337"/>
      <c r="ENR960" s="337"/>
      <c r="ENS960" s="337"/>
      <c r="ENT960" s="337"/>
      <c r="ENU960" s="337"/>
      <c r="ENV960" s="337"/>
      <c r="ENW960" s="337"/>
      <c r="ENX960" s="337"/>
      <c r="ENY960" s="337"/>
      <c r="ENZ960" s="337"/>
      <c r="EOA960" s="337"/>
      <c r="EOB960" s="337"/>
      <c r="EOC960" s="337"/>
      <c r="EOD960" s="337"/>
      <c r="EOE960" s="337"/>
      <c r="EOF960" s="337"/>
      <c r="EOG960" s="337"/>
      <c r="EOH960" s="337"/>
      <c r="EOI960" s="337"/>
      <c r="EOJ960" s="337"/>
      <c r="EOK960" s="337"/>
      <c r="EOL960" s="337"/>
      <c r="EOM960" s="337"/>
      <c r="EON960" s="337"/>
      <c r="EOO960" s="337"/>
      <c r="EOP960" s="337"/>
      <c r="EOQ960" s="337"/>
      <c r="EOR960" s="337"/>
      <c r="EOS960" s="337"/>
      <c r="EOT960" s="337"/>
      <c r="EOU960" s="337"/>
      <c r="EOV960" s="337"/>
      <c r="EOW960" s="337"/>
      <c r="EOX960" s="337"/>
      <c r="EOY960" s="337"/>
      <c r="EOZ960" s="337"/>
      <c r="EPA960" s="337"/>
      <c r="EPB960" s="337"/>
      <c r="EPC960" s="337"/>
      <c r="EPD960" s="337"/>
      <c r="EPE960" s="337"/>
      <c r="EPF960" s="337"/>
      <c r="EPG960" s="337"/>
      <c r="EPH960" s="337"/>
      <c r="EPI960" s="337"/>
      <c r="EPJ960" s="337"/>
      <c r="EPK960" s="337"/>
      <c r="EPL960" s="337"/>
      <c r="EPM960" s="337"/>
      <c r="EPN960" s="337"/>
      <c r="EPO960" s="337"/>
      <c r="EPP960" s="337"/>
      <c r="EPQ960" s="337"/>
      <c r="EPR960" s="337"/>
      <c r="EPS960" s="337"/>
      <c r="EPT960" s="337"/>
      <c r="EPU960" s="337"/>
      <c r="EPV960" s="337"/>
      <c r="EPW960" s="337"/>
      <c r="EPX960" s="337"/>
      <c r="EPY960" s="337"/>
      <c r="EPZ960" s="337"/>
      <c r="EQA960" s="337"/>
      <c r="EQB960" s="337"/>
      <c r="EQC960" s="337"/>
      <c r="EQD960" s="337"/>
      <c r="EQE960" s="337"/>
      <c r="EQF960" s="337"/>
      <c r="EQG960" s="337"/>
      <c r="EQH960" s="337"/>
      <c r="EQI960" s="337"/>
      <c r="EQJ960" s="337"/>
      <c r="EQK960" s="337"/>
      <c r="EQL960" s="337"/>
      <c r="EQM960" s="337"/>
      <c r="EQN960" s="337"/>
      <c r="EQO960" s="337"/>
      <c r="EQP960" s="337"/>
      <c r="EQQ960" s="337"/>
      <c r="EQR960" s="337"/>
      <c r="EQS960" s="337"/>
      <c r="EQT960" s="337"/>
      <c r="EQU960" s="337"/>
      <c r="EQV960" s="337"/>
      <c r="EQW960" s="337"/>
      <c r="EQX960" s="337"/>
      <c r="EQY960" s="337"/>
      <c r="EQZ960" s="337"/>
      <c r="ERA960" s="337"/>
      <c r="ERB960" s="337"/>
      <c r="ERC960" s="337"/>
      <c r="ERD960" s="337"/>
      <c r="ERE960" s="337"/>
      <c r="ERF960" s="337"/>
      <c r="ERG960" s="337"/>
      <c r="ERH960" s="337"/>
      <c r="ERI960" s="337"/>
      <c r="ERJ960" s="337"/>
      <c r="ERK960" s="337"/>
      <c r="ERL960" s="337"/>
      <c r="ERM960" s="337"/>
      <c r="ERN960" s="337"/>
      <c r="ERO960" s="337"/>
      <c r="ERP960" s="337"/>
      <c r="ERQ960" s="337"/>
      <c r="ERR960" s="337"/>
      <c r="ERS960" s="337"/>
      <c r="ERT960" s="337"/>
      <c r="ERU960" s="337"/>
      <c r="ERV960" s="337"/>
      <c r="ERW960" s="337"/>
      <c r="ERX960" s="337"/>
      <c r="ERY960" s="337"/>
      <c r="ERZ960" s="337"/>
      <c r="ESA960" s="337"/>
      <c r="ESB960" s="337"/>
      <c r="ESC960" s="337"/>
      <c r="ESD960" s="337"/>
      <c r="ESE960" s="337"/>
      <c r="ESF960" s="337"/>
      <c r="ESG960" s="337"/>
      <c r="ESH960" s="337"/>
      <c r="ESI960" s="337"/>
      <c r="ESJ960" s="337"/>
      <c r="ESK960" s="337"/>
      <c r="ESL960" s="337"/>
      <c r="ESM960" s="337"/>
      <c r="ESN960" s="337"/>
      <c r="ESO960" s="337"/>
      <c r="ESP960" s="337"/>
      <c r="ESQ960" s="337"/>
      <c r="ESR960" s="337"/>
      <c r="ESS960" s="337"/>
      <c r="EST960" s="337"/>
      <c r="ESU960" s="337"/>
      <c r="ESV960" s="337"/>
      <c r="ESW960" s="337"/>
      <c r="ESX960" s="337"/>
      <c r="ESY960" s="337"/>
      <c r="ESZ960" s="337"/>
      <c r="ETA960" s="337"/>
      <c r="ETB960" s="337"/>
      <c r="ETC960" s="337"/>
      <c r="ETD960" s="337"/>
      <c r="ETE960" s="337"/>
      <c r="ETF960" s="337"/>
      <c r="ETG960" s="337"/>
      <c r="ETH960" s="337"/>
      <c r="ETI960" s="337"/>
      <c r="ETJ960" s="337"/>
      <c r="ETK960" s="337"/>
      <c r="ETL960" s="337"/>
      <c r="ETM960" s="337"/>
      <c r="ETN960" s="337"/>
      <c r="ETO960" s="337"/>
      <c r="ETP960" s="337"/>
      <c r="ETQ960" s="337"/>
      <c r="ETR960" s="337"/>
      <c r="ETS960" s="337"/>
      <c r="ETT960" s="337"/>
      <c r="ETU960" s="337"/>
      <c r="ETV960" s="337"/>
      <c r="ETW960" s="337"/>
      <c r="ETX960" s="337"/>
      <c r="ETY960" s="337"/>
      <c r="ETZ960" s="337"/>
      <c r="EUA960" s="337"/>
      <c r="EUB960" s="337"/>
      <c r="EUC960" s="337"/>
      <c r="EUD960" s="337"/>
      <c r="EUE960" s="337"/>
      <c r="EUF960" s="337"/>
      <c r="EUG960" s="337"/>
      <c r="EUH960" s="337"/>
      <c r="EUI960" s="337"/>
      <c r="EUJ960" s="337"/>
      <c r="EUK960" s="337"/>
      <c r="EUL960" s="337"/>
      <c r="EUM960" s="337"/>
      <c r="EUN960" s="337"/>
      <c r="EUO960" s="337"/>
      <c r="EUP960" s="337"/>
      <c r="EUQ960" s="337"/>
      <c r="EUR960" s="337"/>
      <c r="EUS960" s="337"/>
      <c r="EUT960" s="337"/>
      <c r="EUU960" s="337"/>
      <c r="EUV960" s="337"/>
      <c r="EUW960" s="337"/>
      <c r="EUX960" s="337"/>
      <c r="EUY960" s="337"/>
      <c r="EUZ960" s="337"/>
      <c r="EVA960" s="337"/>
      <c r="EVB960" s="337"/>
      <c r="EVC960" s="337"/>
      <c r="EVD960" s="337"/>
      <c r="EVE960" s="337"/>
      <c r="EVF960" s="337"/>
      <c r="EVG960" s="337"/>
      <c r="EVH960" s="337"/>
      <c r="EVI960" s="337"/>
      <c r="EVJ960" s="337"/>
      <c r="EVK960" s="337"/>
      <c r="EVL960" s="337"/>
      <c r="EVM960" s="337"/>
      <c r="EVN960" s="337"/>
      <c r="EVO960" s="337"/>
      <c r="EVP960" s="337"/>
      <c r="EVQ960" s="337"/>
      <c r="EVR960" s="337"/>
      <c r="EVS960" s="337"/>
      <c r="EVT960" s="337"/>
      <c r="EVU960" s="337"/>
      <c r="EVV960" s="337"/>
      <c r="EVW960" s="337"/>
      <c r="EVX960" s="337"/>
      <c r="EVY960" s="337"/>
      <c r="EVZ960" s="337"/>
      <c r="EWA960" s="337"/>
      <c r="EWB960" s="337"/>
      <c r="EWC960" s="337"/>
      <c r="EWD960" s="337"/>
      <c r="EWE960" s="337"/>
      <c r="EWF960" s="337"/>
      <c r="EWG960" s="337"/>
      <c r="EWH960" s="337"/>
      <c r="EWI960" s="337"/>
      <c r="EWJ960" s="337"/>
      <c r="EWK960" s="337"/>
      <c r="EWL960" s="337"/>
      <c r="EWM960" s="337"/>
      <c r="EWN960" s="337"/>
      <c r="EWO960" s="337"/>
      <c r="EWP960" s="337"/>
      <c r="EWQ960" s="337"/>
      <c r="EWR960" s="337"/>
      <c r="EWS960" s="337"/>
      <c r="EWT960" s="337"/>
      <c r="EWU960" s="337"/>
      <c r="EWV960" s="337"/>
      <c r="EWW960" s="337"/>
      <c r="EWX960" s="337"/>
      <c r="EWY960" s="337"/>
      <c r="EWZ960" s="337"/>
      <c r="EXA960" s="337"/>
      <c r="EXB960" s="337"/>
      <c r="EXC960" s="337"/>
      <c r="EXD960" s="337"/>
      <c r="EXE960" s="337"/>
      <c r="EXF960" s="337"/>
      <c r="EXG960" s="337"/>
      <c r="EXH960" s="337"/>
      <c r="EXI960" s="337"/>
      <c r="EXJ960" s="337"/>
      <c r="EXK960" s="337"/>
      <c r="EXL960" s="337"/>
      <c r="EXM960" s="337"/>
      <c r="EXN960" s="337"/>
      <c r="EXO960" s="337"/>
      <c r="EXP960" s="337"/>
      <c r="EXQ960" s="337"/>
      <c r="EXR960" s="337"/>
      <c r="EXS960" s="337"/>
      <c r="EXT960" s="337"/>
      <c r="EXU960" s="337"/>
      <c r="EXV960" s="337"/>
      <c r="EXW960" s="337"/>
      <c r="EXX960" s="337"/>
      <c r="EXY960" s="337"/>
      <c r="EXZ960" s="337"/>
      <c r="EYA960" s="337"/>
      <c r="EYB960" s="337"/>
      <c r="EYC960" s="337"/>
      <c r="EYD960" s="337"/>
      <c r="EYE960" s="337"/>
      <c r="EYF960" s="337"/>
      <c r="EYG960" s="337"/>
      <c r="EYH960" s="337"/>
      <c r="EYI960" s="337"/>
      <c r="EYJ960" s="337"/>
      <c r="EYK960" s="337"/>
      <c r="EYL960" s="337"/>
      <c r="EYM960" s="337"/>
      <c r="EYN960" s="337"/>
      <c r="EYO960" s="337"/>
      <c r="EYP960" s="337"/>
      <c r="EYQ960" s="337"/>
      <c r="EYR960" s="337"/>
      <c r="EYS960" s="337"/>
      <c r="EYT960" s="337"/>
      <c r="EYU960" s="337"/>
      <c r="EYV960" s="337"/>
      <c r="EYW960" s="337"/>
      <c r="EYX960" s="337"/>
      <c r="EYY960" s="337"/>
      <c r="EYZ960" s="337"/>
      <c r="EZA960" s="337"/>
      <c r="EZB960" s="337"/>
      <c r="EZC960" s="337"/>
      <c r="EZD960" s="337"/>
      <c r="EZE960" s="337"/>
      <c r="EZF960" s="337"/>
      <c r="EZG960" s="337"/>
      <c r="EZH960" s="337"/>
      <c r="EZI960" s="337"/>
      <c r="EZJ960" s="337"/>
      <c r="EZK960" s="337"/>
      <c r="EZL960" s="337"/>
      <c r="EZM960" s="337"/>
      <c r="EZN960" s="337"/>
      <c r="EZO960" s="337"/>
      <c r="EZP960" s="337"/>
      <c r="EZQ960" s="337"/>
      <c r="EZR960" s="337"/>
      <c r="EZS960" s="337"/>
      <c r="EZT960" s="337"/>
      <c r="EZU960" s="337"/>
      <c r="EZV960" s="337"/>
      <c r="EZW960" s="337"/>
      <c r="EZX960" s="337"/>
      <c r="EZY960" s="337"/>
      <c r="EZZ960" s="337"/>
      <c r="FAA960" s="337"/>
      <c r="FAB960" s="337"/>
      <c r="FAC960" s="337"/>
      <c r="FAD960" s="337"/>
      <c r="FAE960" s="337"/>
      <c r="FAF960" s="337"/>
      <c r="FAG960" s="337"/>
      <c r="FAH960" s="337"/>
      <c r="FAI960" s="337"/>
      <c r="FAJ960" s="337"/>
      <c r="FAK960" s="337"/>
      <c r="FAL960" s="337"/>
      <c r="FAM960" s="337"/>
      <c r="FAN960" s="337"/>
      <c r="FAO960" s="337"/>
      <c r="FAP960" s="337"/>
      <c r="FAQ960" s="337"/>
      <c r="FAR960" s="337"/>
      <c r="FAS960" s="337"/>
      <c r="FAT960" s="337"/>
      <c r="FAU960" s="337"/>
      <c r="FAV960" s="337"/>
      <c r="FAW960" s="337"/>
      <c r="FAX960" s="337"/>
      <c r="FAY960" s="337"/>
      <c r="FAZ960" s="337"/>
      <c r="FBA960" s="337"/>
      <c r="FBB960" s="337"/>
      <c r="FBC960" s="337"/>
      <c r="FBD960" s="337"/>
      <c r="FBE960" s="337"/>
      <c r="FBF960" s="337"/>
      <c r="FBG960" s="337"/>
      <c r="FBH960" s="337"/>
      <c r="FBI960" s="337"/>
      <c r="FBJ960" s="337"/>
      <c r="FBK960" s="337"/>
      <c r="FBL960" s="337"/>
      <c r="FBM960" s="337"/>
      <c r="FBN960" s="337"/>
      <c r="FBO960" s="337"/>
      <c r="FBP960" s="337"/>
      <c r="FBQ960" s="337"/>
      <c r="FBR960" s="337"/>
      <c r="FBS960" s="337"/>
      <c r="FBT960" s="337"/>
      <c r="FBU960" s="337"/>
      <c r="FBV960" s="337"/>
      <c r="FBW960" s="337"/>
      <c r="FBX960" s="337"/>
      <c r="FBY960" s="337"/>
      <c r="FBZ960" s="337"/>
      <c r="FCA960" s="337"/>
      <c r="FCB960" s="337"/>
      <c r="FCC960" s="337"/>
      <c r="FCD960" s="337"/>
      <c r="FCE960" s="337"/>
      <c r="FCF960" s="337"/>
      <c r="FCG960" s="337"/>
      <c r="FCH960" s="337"/>
      <c r="FCI960" s="337"/>
      <c r="FCJ960" s="337"/>
      <c r="FCK960" s="337"/>
      <c r="FCL960" s="337"/>
      <c r="FCM960" s="337"/>
      <c r="FCN960" s="337"/>
      <c r="FCO960" s="337"/>
      <c r="FCP960" s="337"/>
      <c r="FCQ960" s="337"/>
      <c r="FCR960" s="337"/>
      <c r="FCS960" s="337"/>
      <c r="FCT960" s="337"/>
      <c r="FCU960" s="337"/>
      <c r="FCV960" s="337"/>
      <c r="FCW960" s="337"/>
      <c r="FCX960" s="337"/>
      <c r="FCY960" s="337"/>
      <c r="FCZ960" s="337"/>
      <c r="FDA960" s="337"/>
      <c r="FDB960" s="337"/>
      <c r="FDC960" s="337"/>
      <c r="FDD960" s="337"/>
      <c r="FDE960" s="337"/>
      <c r="FDF960" s="337"/>
      <c r="FDG960" s="337"/>
      <c r="FDH960" s="337"/>
      <c r="FDI960" s="337"/>
      <c r="FDJ960" s="337"/>
      <c r="FDK960" s="337"/>
      <c r="FDL960" s="337"/>
      <c r="FDM960" s="337"/>
      <c r="FDN960" s="337"/>
      <c r="FDO960" s="337"/>
      <c r="FDP960" s="337"/>
      <c r="FDQ960" s="337"/>
      <c r="FDR960" s="337"/>
      <c r="FDS960" s="337"/>
      <c r="FDT960" s="337"/>
      <c r="FDU960" s="337"/>
      <c r="FDV960" s="337"/>
      <c r="FDW960" s="337"/>
      <c r="FDX960" s="337"/>
      <c r="FDY960" s="337"/>
      <c r="FDZ960" s="337"/>
      <c r="FEA960" s="337"/>
      <c r="FEB960" s="337"/>
      <c r="FEC960" s="337"/>
      <c r="FED960" s="337"/>
      <c r="FEE960" s="337"/>
      <c r="FEF960" s="337"/>
      <c r="FEG960" s="337"/>
      <c r="FEH960" s="337"/>
      <c r="FEI960" s="337"/>
      <c r="FEJ960" s="337"/>
      <c r="FEK960" s="337"/>
      <c r="FEL960" s="337"/>
      <c r="FEM960" s="337"/>
      <c r="FEN960" s="337"/>
      <c r="FEO960" s="337"/>
      <c r="FEP960" s="337"/>
      <c r="FEQ960" s="337"/>
      <c r="FER960" s="337"/>
      <c r="FES960" s="337"/>
      <c r="FET960" s="337"/>
      <c r="FEU960" s="337"/>
      <c r="FEV960" s="337"/>
      <c r="FEW960" s="337"/>
      <c r="FEX960" s="337"/>
      <c r="FEY960" s="337"/>
      <c r="FEZ960" s="337"/>
      <c r="FFA960" s="337"/>
      <c r="FFB960" s="337"/>
      <c r="FFC960" s="337"/>
      <c r="FFD960" s="337"/>
      <c r="FFE960" s="337"/>
      <c r="FFF960" s="337"/>
      <c r="FFG960" s="337"/>
      <c r="FFH960" s="337"/>
      <c r="FFI960" s="337"/>
      <c r="FFJ960" s="337"/>
      <c r="FFK960" s="337"/>
      <c r="FFL960" s="337"/>
      <c r="FFM960" s="337"/>
      <c r="FFN960" s="337"/>
      <c r="FFO960" s="337"/>
      <c r="FFP960" s="337"/>
      <c r="FFQ960" s="337"/>
      <c r="FFR960" s="337"/>
      <c r="FFS960" s="337"/>
      <c r="FFT960" s="337"/>
      <c r="FFU960" s="337"/>
      <c r="FFV960" s="337"/>
      <c r="FFW960" s="337"/>
      <c r="FFX960" s="337"/>
      <c r="FFY960" s="337"/>
      <c r="FFZ960" s="337"/>
      <c r="FGA960" s="337"/>
      <c r="FGB960" s="337"/>
      <c r="FGC960" s="337"/>
      <c r="FGD960" s="337"/>
      <c r="FGE960" s="337"/>
      <c r="FGF960" s="337"/>
      <c r="FGG960" s="337"/>
      <c r="FGH960" s="337"/>
      <c r="FGI960" s="337"/>
      <c r="FGJ960" s="337"/>
      <c r="FGK960" s="337"/>
      <c r="FGL960" s="337"/>
      <c r="FGM960" s="337"/>
      <c r="FGN960" s="337"/>
      <c r="FGO960" s="337"/>
      <c r="FGP960" s="337"/>
      <c r="FGQ960" s="337"/>
      <c r="FGR960" s="337"/>
      <c r="FGS960" s="337"/>
      <c r="FGT960" s="337"/>
      <c r="FGU960" s="337"/>
      <c r="FGV960" s="337"/>
      <c r="FGW960" s="337"/>
      <c r="FGX960" s="337"/>
      <c r="FGY960" s="337"/>
      <c r="FGZ960" s="337"/>
      <c r="FHA960" s="337"/>
      <c r="FHB960" s="337"/>
      <c r="FHC960" s="337"/>
      <c r="FHD960" s="337"/>
      <c r="FHE960" s="337"/>
      <c r="FHF960" s="337"/>
      <c r="FHG960" s="337"/>
      <c r="FHH960" s="337"/>
      <c r="FHI960" s="337"/>
      <c r="FHJ960" s="337"/>
      <c r="FHK960" s="337"/>
      <c r="FHL960" s="337"/>
      <c r="FHM960" s="337"/>
      <c r="FHN960" s="337"/>
      <c r="FHO960" s="337"/>
      <c r="FHP960" s="337"/>
      <c r="FHQ960" s="337"/>
      <c r="FHR960" s="337"/>
      <c r="FHS960" s="337"/>
      <c r="FHT960" s="337"/>
      <c r="FHU960" s="337"/>
      <c r="FHV960" s="337"/>
      <c r="FHW960" s="337"/>
      <c r="FHX960" s="337"/>
      <c r="FHY960" s="337"/>
      <c r="FHZ960" s="337"/>
      <c r="FIA960" s="337"/>
      <c r="FIB960" s="337"/>
      <c r="FIC960" s="337"/>
      <c r="FID960" s="337"/>
      <c r="FIE960" s="337"/>
      <c r="FIF960" s="337"/>
      <c r="FIG960" s="337"/>
      <c r="FIH960" s="337"/>
      <c r="FII960" s="337"/>
      <c r="FIJ960" s="337"/>
      <c r="FIK960" s="337"/>
      <c r="FIL960" s="337"/>
      <c r="FIM960" s="337"/>
      <c r="FIN960" s="337"/>
      <c r="FIO960" s="337"/>
      <c r="FIP960" s="337"/>
      <c r="FIQ960" s="337"/>
      <c r="FIR960" s="337"/>
      <c r="FIS960" s="337"/>
      <c r="FIT960" s="337"/>
      <c r="FIU960" s="337"/>
      <c r="FIV960" s="337"/>
      <c r="FIW960" s="337"/>
      <c r="FIX960" s="337"/>
      <c r="FIY960" s="337"/>
      <c r="FIZ960" s="337"/>
      <c r="FJA960" s="337"/>
      <c r="FJB960" s="337"/>
      <c r="FJC960" s="337"/>
      <c r="FJD960" s="337"/>
      <c r="FJE960" s="337"/>
      <c r="FJF960" s="337"/>
      <c r="FJG960" s="337"/>
      <c r="FJH960" s="337"/>
      <c r="FJI960" s="337"/>
      <c r="FJJ960" s="337"/>
      <c r="FJK960" s="337"/>
      <c r="FJL960" s="337"/>
      <c r="FJM960" s="337"/>
      <c r="FJN960" s="337"/>
      <c r="FJO960" s="337"/>
      <c r="FJP960" s="337"/>
      <c r="FJQ960" s="337"/>
      <c r="FJR960" s="337"/>
      <c r="FJS960" s="337"/>
      <c r="FJT960" s="337"/>
      <c r="FJU960" s="337"/>
      <c r="FJV960" s="337"/>
      <c r="FJW960" s="337"/>
      <c r="FJX960" s="337"/>
      <c r="FJY960" s="337"/>
      <c r="FJZ960" s="337"/>
      <c r="FKA960" s="337"/>
      <c r="FKB960" s="337"/>
      <c r="FKC960" s="337"/>
      <c r="FKD960" s="337"/>
      <c r="FKE960" s="337"/>
      <c r="FKF960" s="337"/>
      <c r="FKG960" s="337"/>
      <c r="FKH960" s="337"/>
      <c r="FKI960" s="337"/>
      <c r="FKJ960" s="337"/>
      <c r="FKK960" s="337"/>
      <c r="FKL960" s="337"/>
      <c r="FKM960" s="337"/>
      <c r="FKN960" s="337"/>
      <c r="FKO960" s="337"/>
      <c r="FKP960" s="337"/>
      <c r="FKQ960" s="337"/>
      <c r="FKR960" s="337"/>
      <c r="FKS960" s="337"/>
      <c r="FKT960" s="337"/>
      <c r="FKU960" s="337"/>
      <c r="FKV960" s="337"/>
      <c r="FKW960" s="337"/>
      <c r="FKX960" s="337"/>
      <c r="FKY960" s="337"/>
      <c r="FKZ960" s="337"/>
      <c r="FLA960" s="337"/>
      <c r="FLB960" s="337"/>
      <c r="FLC960" s="337"/>
      <c r="FLD960" s="337"/>
      <c r="FLE960" s="337"/>
      <c r="FLF960" s="337"/>
      <c r="FLG960" s="337"/>
      <c r="FLH960" s="337"/>
      <c r="FLI960" s="337"/>
      <c r="FLJ960" s="337"/>
      <c r="FLK960" s="337"/>
      <c r="FLL960" s="337"/>
      <c r="FLM960" s="337"/>
      <c r="FLN960" s="337"/>
      <c r="FLO960" s="337"/>
      <c r="FLP960" s="337"/>
      <c r="FLQ960" s="337"/>
      <c r="FLR960" s="337"/>
      <c r="FLS960" s="337"/>
      <c r="FLT960" s="337"/>
      <c r="FLU960" s="337"/>
      <c r="FLV960" s="337"/>
      <c r="FLW960" s="337"/>
      <c r="FLX960" s="337"/>
      <c r="FLY960" s="337"/>
      <c r="FLZ960" s="337"/>
      <c r="FMA960" s="337"/>
      <c r="FMB960" s="337"/>
      <c r="FMC960" s="337"/>
      <c r="FMD960" s="337"/>
      <c r="FME960" s="337"/>
      <c r="FMF960" s="337"/>
      <c r="FMG960" s="337"/>
      <c r="FMH960" s="337"/>
      <c r="FMI960" s="337"/>
      <c r="FMJ960" s="337"/>
      <c r="FMK960" s="337"/>
      <c r="FML960" s="337"/>
      <c r="FMM960" s="337"/>
      <c r="FMN960" s="337"/>
      <c r="FMO960" s="337"/>
      <c r="FMP960" s="337"/>
      <c r="FMQ960" s="337"/>
      <c r="FMR960" s="337"/>
      <c r="FMS960" s="337"/>
      <c r="FMT960" s="337"/>
      <c r="FMU960" s="337"/>
      <c r="FMV960" s="337"/>
      <c r="FMW960" s="337"/>
      <c r="FMX960" s="337"/>
      <c r="FMY960" s="337"/>
      <c r="FMZ960" s="337"/>
      <c r="FNA960" s="337"/>
      <c r="FNB960" s="337"/>
      <c r="FNC960" s="337"/>
      <c r="FND960" s="337"/>
      <c r="FNE960" s="337"/>
      <c r="FNF960" s="337"/>
      <c r="FNG960" s="337"/>
      <c r="FNH960" s="337"/>
      <c r="FNI960" s="337"/>
      <c r="FNJ960" s="337"/>
      <c r="FNK960" s="337"/>
      <c r="FNL960" s="337"/>
      <c r="FNM960" s="337"/>
      <c r="FNN960" s="337"/>
      <c r="FNO960" s="337"/>
      <c r="FNP960" s="337"/>
      <c r="FNQ960" s="337"/>
      <c r="FNR960" s="337"/>
      <c r="FNS960" s="337"/>
      <c r="FNT960" s="337"/>
      <c r="FNU960" s="337"/>
      <c r="FNV960" s="337"/>
      <c r="FNW960" s="337"/>
      <c r="FNX960" s="337"/>
      <c r="FNY960" s="337"/>
      <c r="FNZ960" s="337"/>
      <c r="FOA960" s="337"/>
      <c r="FOB960" s="337"/>
      <c r="FOC960" s="337"/>
      <c r="FOD960" s="337"/>
      <c r="FOE960" s="337"/>
      <c r="FOF960" s="337"/>
      <c r="FOG960" s="337"/>
      <c r="FOH960" s="337"/>
      <c r="FOI960" s="337"/>
      <c r="FOJ960" s="337"/>
      <c r="FOK960" s="337"/>
      <c r="FOL960" s="337"/>
      <c r="FOM960" s="337"/>
      <c r="FON960" s="337"/>
      <c r="FOO960" s="337"/>
      <c r="FOP960" s="337"/>
      <c r="FOQ960" s="337"/>
      <c r="FOR960" s="337"/>
      <c r="FOS960" s="337"/>
      <c r="FOT960" s="337"/>
      <c r="FOU960" s="337"/>
      <c r="FOV960" s="337"/>
      <c r="FOW960" s="337"/>
      <c r="FOX960" s="337"/>
      <c r="FOY960" s="337"/>
      <c r="FOZ960" s="337"/>
      <c r="FPA960" s="337"/>
      <c r="FPB960" s="337"/>
      <c r="FPC960" s="337"/>
      <c r="FPD960" s="337"/>
      <c r="FPE960" s="337"/>
      <c r="FPF960" s="337"/>
      <c r="FPG960" s="337"/>
      <c r="FPH960" s="337"/>
      <c r="FPI960" s="337"/>
      <c r="FPJ960" s="337"/>
      <c r="FPK960" s="337"/>
      <c r="FPL960" s="337"/>
      <c r="FPM960" s="337"/>
      <c r="FPN960" s="337"/>
      <c r="FPO960" s="337"/>
      <c r="FPP960" s="337"/>
      <c r="FPQ960" s="337"/>
      <c r="FPR960" s="337"/>
      <c r="FPS960" s="337"/>
      <c r="FPT960" s="337"/>
      <c r="FPU960" s="337"/>
      <c r="FPV960" s="337"/>
      <c r="FPW960" s="337"/>
      <c r="FPX960" s="337"/>
      <c r="FPY960" s="337"/>
      <c r="FPZ960" s="337"/>
      <c r="FQA960" s="337"/>
      <c r="FQB960" s="337"/>
      <c r="FQC960" s="337"/>
      <c r="FQD960" s="337"/>
      <c r="FQE960" s="337"/>
      <c r="FQF960" s="337"/>
      <c r="FQG960" s="337"/>
      <c r="FQH960" s="337"/>
      <c r="FQI960" s="337"/>
      <c r="FQJ960" s="337"/>
      <c r="FQK960" s="337"/>
      <c r="FQL960" s="337"/>
      <c r="FQM960" s="337"/>
      <c r="FQN960" s="337"/>
      <c r="FQO960" s="337"/>
      <c r="FQP960" s="337"/>
      <c r="FQQ960" s="337"/>
      <c r="FQR960" s="337"/>
      <c r="FQS960" s="337"/>
      <c r="FQT960" s="337"/>
      <c r="FQU960" s="337"/>
      <c r="FQV960" s="337"/>
      <c r="FQW960" s="337"/>
      <c r="FQX960" s="337"/>
      <c r="FQY960" s="337"/>
      <c r="FQZ960" s="337"/>
      <c r="FRA960" s="337"/>
      <c r="FRB960" s="337"/>
      <c r="FRC960" s="337"/>
      <c r="FRD960" s="337"/>
      <c r="FRE960" s="337"/>
      <c r="FRF960" s="337"/>
      <c r="FRG960" s="337"/>
      <c r="FRH960" s="337"/>
      <c r="FRI960" s="337"/>
      <c r="FRJ960" s="337"/>
      <c r="FRK960" s="337"/>
      <c r="FRL960" s="337"/>
      <c r="FRM960" s="337"/>
      <c r="FRN960" s="337"/>
      <c r="FRO960" s="337"/>
      <c r="FRP960" s="337"/>
      <c r="FRQ960" s="337"/>
      <c r="FRR960" s="337"/>
      <c r="FRS960" s="337"/>
      <c r="FRT960" s="337"/>
      <c r="FRU960" s="337"/>
      <c r="FRV960" s="337"/>
      <c r="FRW960" s="337"/>
      <c r="FRX960" s="337"/>
      <c r="FRY960" s="337"/>
      <c r="FRZ960" s="337"/>
      <c r="FSA960" s="337"/>
      <c r="FSB960" s="337"/>
      <c r="FSC960" s="337"/>
      <c r="FSD960" s="337"/>
      <c r="FSE960" s="337"/>
      <c r="FSF960" s="337"/>
      <c r="FSG960" s="337"/>
      <c r="FSH960" s="337"/>
      <c r="FSI960" s="337"/>
      <c r="FSJ960" s="337"/>
      <c r="FSK960" s="337"/>
      <c r="FSL960" s="337"/>
      <c r="FSM960" s="337"/>
      <c r="FSN960" s="337"/>
      <c r="FSO960" s="337"/>
      <c r="FSP960" s="337"/>
      <c r="FSQ960" s="337"/>
      <c r="FSR960" s="337"/>
      <c r="FSS960" s="337"/>
      <c r="FST960" s="337"/>
      <c r="FSU960" s="337"/>
      <c r="FSV960" s="337"/>
      <c r="FSW960" s="337"/>
      <c r="FSX960" s="337"/>
      <c r="FSY960" s="337"/>
      <c r="FSZ960" s="337"/>
      <c r="FTA960" s="337"/>
      <c r="FTB960" s="337"/>
      <c r="FTC960" s="337"/>
      <c r="FTD960" s="337"/>
      <c r="FTE960" s="337"/>
      <c r="FTF960" s="337"/>
      <c r="FTG960" s="337"/>
      <c r="FTH960" s="337"/>
      <c r="FTI960" s="337"/>
      <c r="FTJ960" s="337"/>
      <c r="FTK960" s="337"/>
      <c r="FTL960" s="337"/>
      <c r="FTM960" s="337"/>
      <c r="FTN960" s="337"/>
      <c r="FTO960" s="337"/>
      <c r="FTP960" s="337"/>
      <c r="FTQ960" s="337"/>
      <c r="FTR960" s="337"/>
      <c r="FTS960" s="337"/>
      <c r="FTT960" s="337"/>
      <c r="FTU960" s="337"/>
      <c r="FTV960" s="337"/>
      <c r="FTW960" s="337"/>
      <c r="FTX960" s="337"/>
      <c r="FTY960" s="337"/>
      <c r="FTZ960" s="337"/>
      <c r="FUA960" s="337"/>
      <c r="FUB960" s="337"/>
      <c r="FUC960" s="337"/>
      <c r="FUD960" s="337"/>
      <c r="FUE960" s="337"/>
      <c r="FUF960" s="337"/>
      <c r="FUG960" s="337"/>
      <c r="FUH960" s="337"/>
      <c r="FUI960" s="337"/>
      <c r="FUJ960" s="337"/>
      <c r="FUK960" s="337"/>
      <c r="FUL960" s="337"/>
      <c r="FUM960" s="337"/>
      <c r="FUN960" s="337"/>
      <c r="FUO960" s="337"/>
      <c r="FUP960" s="337"/>
      <c r="FUQ960" s="337"/>
      <c r="FUR960" s="337"/>
      <c r="FUS960" s="337"/>
      <c r="FUT960" s="337"/>
      <c r="FUU960" s="337"/>
      <c r="FUV960" s="337"/>
      <c r="FUW960" s="337"/>
      <c r="FUX960" s="337"/>
      <c r="FUY960" s="337"/>
      <c r="FUZ960" s="337"/>
      <c r="FVA960" s="337"/>
      <c r="FVB960" s="337"/>
      <c r="FVC960" s="337"/>
      <c r="FVD960" s="337"/>
      <c r="FVE960" s="337"/>
      <c r="FVF960" s="337"/>
      <c r="FVG960" s="337"/>
      <c r="FVH960" s="337"/>
      <c r="FVI960" s="337"/>
      <c r="FVJ960" s="337"/>
      <c r="FVK960" s="337"/>
      <c r="FVL960" s="337"/>
      <c r="FVM960" s="337"/>
      <c r="FVN960" s="337"/>
      <c r="FVO960" s="337"/>
      <c r="FVP960" s="337"/>
      <c r="FVQ960" s="337"/>
      <c r="FVR960" s="337"/>
      <c r="FVS960" s="337"/>
      <c r="FVT960" s="337"/>
      <c r="FVU960" s="337"/>
      <c r="FVV960" s="337"/>
      <c r="FVW960" s="337"/>
      <c r="FVX960" s="337"/>
      <c r="FVY960" s="337"/>
      <c r="FVZ960" s="337"/>
      <c r="FWA960" s="337"/>
      <c r="FWB960" s="337"/>
      <c r="FWC960" s="337"/>
      <c r="FWD960" s="337"/>
      <c r="FWE960" s="337"/>
      <c r="FWF960" s="337"/>
      <c r="FWG960" s="337"/>
      <c r="FWH960" s="337"/>
      <c r="FWI960" s="337"/>
      <c r="FWJ960" s="337"/>
      <c r="FWK960" s="337"/>
      <c r="FWL960" s="337"/>
      <c r="FWM960" s="337"/>
      <c r="FWN960" s="337"/>
      <c r="FWO960" s="337"/>
      <c r="FWP960" s="337"/>
      <c r="FWQ960" s="337"/>
      <c r="FWR960" s="337"/>
      <c r="FWS960" s="337"/>
      <c r="FWT960" s="337"/>
      <c r="FWU960" s="337"/>
      <c r="FWV960" s="337"/>
      <c r="FWW960" s="337"/>
      <c r="FWX960" s="337"/>
      <c r="FWY960" s="337"/>
      <c r="FWZ960" s="337"/>
      <c r="FXA960" s="337"/>
      <c r="FXB960" s="337"/>
      <c r="FXC960" s="337"/>
      <c r="FXD960" s="337"/>
      <c r="FXE960" s="337"/>
      <c r="FXF960" s="337"/>
      <c r="FXG960" s="337"/>
      <c r="FXH960" s="337"/>
      <c r="FXI960" s="337"/>
      <c r="FXJ960" s="337"/>
      <c r="FXK960" s="337"/>
      <c r="FXL960" s="337"/>
      <c r="FXM960" s="337"/>
      <c r="FXN960" s="337"/>
      <c r="FXO960" s="337"/>
      <c r="FXP960" s="337"/>
      <c r="FXQ960" s="337"/>
      <c r="FXR960" s="337"/>
      <c r="FXS960" s="337"/>
      <c r="FXT960" s="337"/>
      <c r="FXU960" s="337"/>
      <c r="FXV960" s="337"/>
      <c r="FXW960" s="337"/>
      <c r="FXX960" s="337"/>
      <c r="FXY960" s="337"/>
      <c r="FXZ960" s="337"/>
      <c r="FYA960" s="337"/>
      <c r="FYB960" s="337"/>
      <c r="FYC960" s="337"/>
      <c r="FYD960" s="337"/>
      <c r="FYE960" s="337"/>
      <c r="FYF960" s="337"/>
      <c r="FYG960" s="337"/>
      <c r="FYH960" s="337"/>
      <c r="FYI960" s="337"/>
      <c r="FYJ960" s="337"/>
      <c r="FYK960" s="337"/>
      <c r="FYL960" s="337"/>
      <c r="FYM960" s="337"/>
      <c r="FYN960" s="337"/>
      <c r="FYO960" s="337"/>
      <c r="FYP960" s="337"/>
      <c r="FYQ960" s="337"/>
      <c r="FYR960" s="337"/>
      <c r="FYS960" s="337"/>
      <c r="FYT960" s="337"/>
      <c r="FYU960" s="337"/>
      <c r="FYV960" s="337"/>
      <c r="FYW960" s="337"/>
      <c r="FYX960" s="337"/>
      <c r="FYY960" s="337"/>
      <c r="FYZ960" s="337"/>
      <c r="FZA960" s="337"/>
      <c r="FZB960" s="337"/>
      <c r="FZC960" s="337"/>
      <c r="FZD960" s="337"/>
      <c r="FZE960" s="337"/>
      <c r="FZF960" s="337"/>
      <c r="FZG960" s="337"/>
      <c r="FZH960" s="337"/>
      <c r="FZI960" s="337"/>
      <c r="FZJ960" s="337"/>
      <c r="FZK960" s="337"/>
      <c r="FZL960" s="337"/>
      <c r="FZM960" s="337"/>
      <c r="FZN960" s="337"/>
      <c r="FZO960" s="337"/>
      <c r="FZP960" s="337"/>
      <c r="FZQ960" s="337"/>
      <c r="FZR960" s="337"/>
      <c r="FZS960" s="337"/>
      <c r="FZT960" s="337"/>
      <c r="FZU960" s="337"/>
      <c r="FZV960" s="337"/>
      <c r="FZW960" s="337"/>
      <c r="FZX960" s="337"/>
      <c r="FZY960" s="337"/>
      <c r="FZZ960" s="337"/>
      <c r="GAA960" s="337"/>
      <c r="GAB960" s="337"/>
      <c r="GAC960" s="337"/>
      <c r="GAD960" s="337"/>
      <c r="GAE960" s="337"/>
      <c r="GAF960" s="337"/>
      <c r="GAG960" s="337"/>
      <c r="GAH960" s="337"/>
      <c r="GAI960" s="337"/>
      <c r="GAJ960" s="337"/>
      <c r="GAK960" s="337"/>
      <c r="GAL960" s="337"/>
      <c r="GAM960" s="337"/>
      <c r="GAN960" s="337"/>
      <c r="GAO960" s="337"/>
      <c r="GAP960" s="337"/>
      <c r="GAQ960" s="337"/>
      <c r="GAR960" s="337"/>
      <c r="GAS960" s="337"/>
      <c r="GAT960" s="337"/>
      <c r="GAU960" s="337"/>
      <c r="GAV960" s="337"/>
      <c r="GAW960" s="337"/>
      <c r="GAX960" s="337"/>
      <c r="GAY960" s="337"/>
      <c r="GAZ960" s="337"/>
      <c r="GBA960" s="337"/>
      <c r="GBB960" s="337"/>
      <c r="GBC960" s="337"/>
      <c r="GBD960" s="337"/>
      <c r="GBE960" s="337"/>
      <c r="GBF960" s="337"/>
      <c r="GBG960" s="337"/>
      <c r="GBH960" s="337"/>
      <c r="GBI960" s="337"/>
      <c r="GBJ960" s="337"/>
      <c r="GBK960" s="337"/>
      <c r="GBL960" s="337"/>
      <c r="GBM960" s="337"/>
      <c r="GBN960" s="337"/>
      <c r="GBO960" s="337"/>
      <c r="GBP960" s="337"/>
      <c r="GBQ960" s="337"/>
      <c r="GBR960" s="337"/>
      <c r="GBS960" s="337"/>
      <c r="GBT960" s="337"/>
      <c r="GBU960" s="337"/>
      <c r="GBV960" s="337"/>
      <c r="GBW960" s="337"/>
      <c r="GBX960" s="337"/>
      <c r="GBY960" s="337"/>
      <c r="GBZ960" s="337"/>
      <c r="GCA960" s="337"/>
      <c r="GCB960" s="337"/>
      <c r="GCC960" s="337"/>
      <c r="GCD960" s="337"/>
      <c r="GCE960" s="337"/>
      <c r="GCF960" s="337"/>
      <c r="GCG960" s="337"/>
      <c r="GCH960" s="337"/>
      <c r="GCI960" s="337"/>
      <c r="GCJ960" s="337"/>
      <c r="GCK960" s="337"/>
      <c r="GCL960" s="337"/>
      <c r="GCM960" s="337"/>
      <c r="GCN960" s="337"/>
      <c r="GCO960" s="337"/>
      <c r="GCP960" s="337"/>
      <c r="GCQ960" s="337"/>
      <c r="GCR960" s="337"/>
      <c r="GCS960" s="337"/>
      <c r="GCT960" s="337"/>
      <c r="GCU960" s="337"/>
      <c r="GCV960" s="337"/>
      <c r="GCW960" s="337"/>
      <c r="GCX960" s="337"/>
      <c r="GCY960" s="337"/>
      <c r="GCZ960" s="337"/>
      <c r="GDA960" s="337"/>
      <c r="GDB960" s="337"/>
      <c r="GDC960" s="337"/>
      <c r="GDD960" s="337"/>
      <c r="GDE960" s="337"/>
      <c r="GDF960" s="337"/>
      <c r="GDG960" s="337"/>
      <c r="GDH960" s="337"/>
      <c r="GDI960" s="337"/>
      <c r="GDJ960" s="337"/>
      <c r="GDK960" s="337"/>
      <c r="GDL960" s="337"/>
      <c r="GDM960" s="337"/>
      <c r="GDN960" s="337"/>
      <c r="GDO960" s="337"/>
      <c r="GDP960" s="337"/>
      <c r="GDQ960" s="337"/>
      <c r="GDR960" s="337"/>
      <c r="GDS960" s="337"/>
      <c r="GDT960" s="337"/>
      <c r="GDU960" s="337"/>
      <c r="GDV960" s="337"/>
      <c r="GDW960" s="337"/>
      <c r="GDX960" s="337"/>
      <c r="GDY960" s="337"/>
      <c r="GDZ960" s="337"/>
      <c r="GEA960" s="337"/>
      <c r="GEB960" s="337"/>
      <c r="GEC960" s="337"/>
      <c r="GED960" s="337"/>
      <c r="GEE960" s="337"/>
      <c r="GEF960" s="337"/>
      <c r="GEG960" s="337"/>
      <c r="GEH960" s="337"/>
      <c r="GEI960" s="337"/>
      <c r="GEJ960" s="337"/>
      <c r="GEK960" s="337"/>
      <c r="GEL960" s="337"/>
      <c r="GEM960" s="337"/>
      <c r="GEN960" s="337"/>
      <c r="GEO960" s="337"/>
      <c r="GEP960" s="337"/>
      <c r="GEQ960" s="337"/>
      <c r="GER960" s="337"/>
      <c r="GES960" s="337"/>
      <c r="GET960" s="337"/>
      <c r="GEU960" s="337"/>
      <c r="GEV960" s="337"/>
      <c r="GEW960" s="337"/>
      <c r="GEX960" s="337"/>
      <c r="GEY960" s="337"/>
      <c r="GEZ960" s="337"/>
      <c r="GFA960" s="337"/>
      <c r="GFB960" s="337"/>
      <c r="GFC960" s="337"/>
      <c r="GFD960" s="337"/>
      <c r="GFE960" s="337"/>
      <c r="GFF960" s="337"/>
      <c r="GFG960" s="337"/>
      <c r="GFH960" s="337"/>
      <c r="GFI960" s="337"/>
      <c r="GFJ960" s="337"/>
      <c r="GFK960" s="337"/>
      <c r="GFL960" s="337"/>
      <c r="GFM960" s="337"/>
      <c r="GFN960" s="337"/>
      <c r="GFO960" s="337"/>
      <c r="GFP960" s="337"/>
      <c r="GFQ960" s="337"/>
      <c r="GFR960" s="337"/>
      <c r="GFS960" s="337"/>
      <c r="GFT960" s="337"/>
      <c r="GFU960" s="337"/>
      <c r="GFV960" s="337"/>
      <c r="GFW960" s="337"/>
      <c r="GFX960" s="337"/>
      <c r="GFY960" s="337"/>
      <c r="GFZ960" s="337"/>
      <c r="GGA960" s="337"/>
      <c r="GGB960" s="337"/>
      <c r="GGC960" s="337"/>
      <c r="GGD960" s="337"/>
      <c r="GGE960" s="337"/>
      <c r="GGF960" s="337"/>
      <c r="GGG960" s="337"/>
      <c r="GGH960" s="337"/>
      <c r="GGI960" s="337"/>
      <c r="GGJ960" s="337"/>
      <c r="GGK960" s="337"/>
      <c r="GGL960" s="337"/>
      <c r="GGM960" s="337"/>
      <c r="GGN960" s="337"/>
      <c r="GGO960" s="337"/>
      <c r="GGP960" s="337"/>
      <c r="GGQ960" s="337"/>
      <c r="GGR960" s="337"/>
      <c r="GGS960" s="337"/>
      <c r="GGT960" s="337"/>
      <c r="GGU960" s="337"/>
      <c r="GGV960" s="337"/>
      <c r="GGW960" s="337"/>
      <c r="GGX960" s="337"/>
      <c r="GGY960" s="337"/>
      <c r="GGZ960" s="337"/>
      <c r="GHA960" s="337"/>
      <c r="GHB960" s="337"/>
      <c r="GHC960" s="337"/>
      <c r="GHD960" s="337"/>
      <c r="GHE960" s="337"/>
      <c r="GHF960" s="337"/>
      <c r="GHG960" s="337"/>
      <c r="GHH960" s="337"/>
      <c r="GHI960" s="337"/>
      <c r="GHJ960" s="337"/>
      <c r="GHK960" s="337"/>
      <c r="GHL960" s="337"/>
      <c r="GHM960" s="337"/>
      <c r="GHN960" s="337"/>
      <c r="GHO960" s="337"/>
      <c r="GHP960" s="337"/>
      <c r="GHQ960" s="337"/>
      <c r="GHR960" s="337"/>
      <c r="GHS960" s="337"/>
      <c r="GHT960" s="337"/>
      <c r="GHU960" s="337"/>
      <c r="GHV960" s="337"/>
      <c r="GHW960" s="337"/>
      <c r="GHX960" s="337"/>
      <c r="GHY960" s="337"/>
      <c r="GHZ960" s="337"/>
      <c r="GIA960" s="337"/>
      <c r="GIB960" s="337"/>
      <c r="GIC960" s="337"/>
      <c r="GID960" s="337"/>
      <c r="GIE960" s="337"/>
      <c r="GIF960" s="337"/>
      <c r="GIG960" s="337"/>
      <c r="GIH960" s="337"/>
      <c r="GII960" s="337"/>
      <c r="GIJ960" s="337"/>
      <c r="GIK960" s="337"/>
      <c r="GIL960" s="337"/>
      <c r="GIM960" s="337"/>
      <c r="GIN960" s="337"/>
      <c r="GIO960" s="337"/>
      <c r="GIP960" s="337"/>
      <c r="GIQ960" s="337"/>
      <c r="GIR960" s="337"/>
      <c r="GIS960" s="337"/>
      <c r="GIT960" s="337"/>
      <c r="GIU960" s="337"/>
      <c r="GIV960" s="337"/>
      <c r="GIW960" s="337"/>
      <c r="GIX960" s="337"/>
      <c r="GIY960" s="337"/>
      <c r="GIZ960" s="337"/>
      <c r="GJA960" s="337"/>
      <c r="GJB960" s="337"/>
      <c r="GJC960" s="337"/>
      <c r="GJD960" s="337"/>
      <c r="GJE960" s="337"/>
      <c r="GJF960" s="337"/>
      <c r="GJG960" s="337"/>
      <c r="GJH960" s="337"/>
      <c r="GJI960" s="337"/>
      <c r="GJJ960" s="337"/>
      <c r="GJK960" s="337"/>
      <c r="GJL960" s="337"/>
      <c r="GJM960" s="337"/>
      <c r="GJN960" s="337"/>
      <c r="GJO960" s="337"/>
      <c r="GJP960" s="337"/>
      <c r="GJQ960" s="337"/>
      <c r="GJR960" s="337"/>
      <c r="GJS960" s="337"/>
      <c r="GJT960" s="337"/>
      <c r="GJU960" s="337"/>
      <c r="GJV960" s="337"/>
      <c r="GJW960" s="337"/>
      <c r="GJX960" s="337"/>
      <c r="GJY960" s="337"/>
      <c r="GJZ960" s="337"/>
      <c r="GKA960" s="337"/>
      <c r="GKB960" s="337"/>
      <c r="GKC960" s="337"/>
      <c r="GKD960" s="337"/>
      <c r="GKE960" s="337"/>
      <c r="GKF960" s="337"/>
      <c r="GKG960" s="337"/>
      <c r="GKH960" s="337"/>
      <c r="GKI960" s="337"/>
      <c r="GKJ960" s="337"/>
      <c r="GKK960" s="337"/>
      <c r="GKL960" s="337"/>
      <c r="GKM960" s="337"/>
      <c r="GKN960" s="337"/>
      <c r="GKO960" s="337"/>
      <c r="GKP960" s="337"/>
      <c r="GKQ960" s="337"/>
      <c r="GKR960" s="337"/>
      <c r="GKS960" s="337"/>
      <c r="GKT960" s="337"/>
      <c r="GKU960" s="337"/>
      <c r="GKV960" s="337"/>
      <c r="GKW960" s="337"/>
      <c r="GKX960" s="337"/>
      <c r="GKY960" s="337"/>
      <c r="GKZ960" s="337"/>
      <c r="GLA960" s="337"/>
      <c r="GLB960" s="337"/>
      <c r="GLC960" s="337"/>
      <c r="GLD960" s="337"/>
      <c r="GLE960" s="337"/>
      <c r="GLF960" s="337"/>
      <c r="GLG960" s="337"/>
      <c r="GLH960" s="337"/>
      <c r="GLI960" s="337"/>
      <c r="GLJ960" s="337"/>
      <c r="GLK960" s="337"/>
      <c r="GLL960" s="337"/>
      <c r="GLM960" s="337"/>
      <c r="GLN960" s="337"/>
      <c r="GLO960" s="337"/>
      <c r="GLP960" s="337"/>
      <c r="GLQ960" s="337"/>
      <c r="GLR960" s="337"/>
      <c r="GLS960" s="337"/>
      <c r="GLT960" s="337"/>
      <c r="GLU960" s="337"/>
      <c r="GLV960" s="337"/>
      <c r="GLW960" s="337"/>
      <c r="GLX960" s="337"/>
      <c r="GLY960" s="337"/>
      <c r="GLZ960" s="337"/>
      <c r="GMA960" s="337"/>
      <c r="GMB960" s="337"/>
      <c r="GMC960" s="337"/>
      <c r="GMD960" s="337"/>
      <c r="GME960" s="337"/>
      <c r="GMF960" s="337"/>
      <c r="GMG960" s="337"/>
      <c r="GMH960" s="337"/>
      <c r="GMI960" s="337"/>
      <c r="GMJ960" s="337"/>
      <c r="GMK960" s="337"/>
      <c r="GML960" s="337"/>
      <c r="GMM960" s="337"/>
      <c r="GMN960" s="337"/>
      <c r="GMO960" s="337"/>
      <c r="GMP960" s="337"/>
      <c r="GMQ960" s="337"/>
      <c r="GMR960" s="337"/>
      <c r="GMS960" s="337"/>
      <c r="GMT960" s="337"/>
      <c r="GMU960" s="337"/>
      <c r="GMV960" s="337"/>
      <c r="GMW960" s="337"/>
      <c r="GMX960" s="337"/>
      <c r="GMY960" s="337"/>
      <c r="GMZ960" s="337"/>
      <c r="GNA960" s="337"/>
      <c r="GNB960" s="337"/>
      <c r="GNC960" s="337"/>
      <c r="GND960" s="337"/>
      <c r="GNE960" s="337"/>
      <c r="GNF960" s="337"/>
      <c r="GNG960" s="337"/>
      <c r="GNH960" s="337"/>
      <c r="GNI960" s="337"/>
      <c r="GNJ960" s="337"/>
      <c r="GNK960" s="337"/>
      <c r="GNL960" s="337"/>
      <c r="GNM960" s="337"/>
      <c r="GNN960" s="337"/>
      <c r="GNO960" s="337"/>
      <c r="GNP960" s="337"/>
      <c r="GNQ960" s="337"/>
      <c r="GNR960" s="337"/>
      <c r="GNS960" s="337"/>
      <c r="GNT960" s="337"/>
      <c r="GNU960" s="337"/>
      <c r="GNV960" s="337"/>
      <c r="GNW960" s="337"/>
      <c r="GNX960" s="337"/>
      <c r="GNY960" s="337"/>
      <c r="GNZ960" s="337"/>
      <c r="GOA960" s="337"/>
      <c r="GOB960" s="337"/>
      <c r="GOC960" s="337"/>
      <c r="GOD960" s="337"/>
      <c r="GOE960" s="337"/>
      <c r="GOF960" s="337"/>
      <c r="GOG960" s="337"/>
      <c r="GOH960" s="337"/>
      <c r="GOI960" s="337"/>
      <c r="GOJ960" s="337"/>
      <c r="GOK960" s="337"/>
      <c r="GOL960" s="337"/>
      <c r="GOM960" s="337"/>
      <c r="GON960" s="337"/>
      <c r="GOO960" s="337"/>
      <c r="GOP960" s="337"/>
      <c r="GOQ960" s="337"/>
      <c r="GOR960" s="337"/>
      <c r="GOS960" s="337"/>
      <c r="GOT960" s="337"/>
      <c r="GOU960" s="337"/>
      <c r="GOV960" s="337"/>
      <c r="GOW960" s="337"/>
      <c r="GOX960" s="337"/>
      <c r="GOY960" s="337"/>
      <c r="GOZ960" s="337"/>
      <c r="GPA960" s="337"/>
      <c r="GPB960" s="337"/>
      <c r="GPC960" s="337"/>
      <c r="GPD960" s="337"/>
      <c r="GPE960" s="337"/>
      <c r="GPF960" s="337"/>
      <c r="GPG960" s="337"/>
      <c r="GPH960" s="337"/>
      <c r="GPI960" s="337"/>
      <c r="GPJ960" s="337"/>
      <c r="GPK960" s="337"/>
      <c r="GPL960" s="337"/>
      <c r="GPM960" s="337"/>
      <c r="GPN960" s="337"/>
      <c r="GPO960" s="337"/>
      <c r="GPP960" s="337"/>
      <c r="GPQ960" s="337"/>
      <c r="GPR960" s="337"/>
      <c r="GPS960" s="337"/>
      <c r="GPT960" s="337"/>
      <c r="GPU960" s="337"/>
      <c r="GPV960" s="337"/>
      <c r="GPW960" s="337"/>
      <c r="GPX960" s="337"/>
      <c r="GPY960" s="337"/>
      <c r="GPZ960" s="337"/>
      <c r="GQA960" s="337"/>
      <c r="GQB960" s="337"/>
      <c r="GQC960" s="337"/>
      <c r="GQD960" s="337"/>
      <c r="GQE960" s="337"/>
      <c r="GQF960" s="337"/>
      <c r="GQG960" s="337"/>
      <c r="GQH960" s="337"/>
      <c r="GQI960" s="337"/>
      <c r="GQJ960" s="337"/>
      <c r="GQK960" s="337"/>
      <c r="GQL960" s="337"/>
      <c r="GQM960" s="337"/>
      <c r="GQN960" s="337"/>
      <c r="GQO960" s="337"/>
      <c r="GQP960" s="337"/>
      <c r="GQQ960" s="337"/>
      <c r="GQR960" s="337"/>
      <c r="GQS960" s="337"/>
      <c r="GQT960" s="337"/>
      <c r="GQU960" s="337"/>
      <c r="GQV960" s="337"/>
      <c r="GQW960" s="337"/>
      <c r="GQX960" s="337"/>
      <c r="GQY960" s="337"/>
      <c r="GQZ960" s="337"/>
      <c r="GRA960" s="337"/>
      <c r="GRB960" s="337"/>
      <c r="GRC960" s="337"/>
      <c r="GRD960" s="337"/>
      <c r="GRE960" s="337"/>
      <c r="GRF960" s="337"/>
      <c r="GRG960" s="337"/>
      <c r="GRH960" s="337"/>
      <c r="GRI960" s="337"/>
      <c r="GRJ960" s="337"/>
      <c r="GRK960" s="337"/>
      <c r="GRL960" s="337"/>
      <c r="GRM960" s="337"/>
      <c r="GRN960" s="337"/>
      <c r="GRO960" s="337"/>
      <c r="GRP960" s="337"/>
      <c r="GRQ960" s="337"/>
      <c r="GRR960" s="337"/>
      <c r="GRS960" s="337"/>
      <c r="GRT960" s="337"/>
      <c r="GRU960" s="337"/>
      <c r="GRV960" s="337"/>
      <c r="GRW960" s="337"/>
      <c r="GRX960" s="337"/>
      <c r="GRY960" s="337"/>
      <c r="GRZ960" s="337"/>
      <c r="GSA960" s="337"/>
      <c r="GSB960" s="337"/>
      <c r="GSC960" s="337"/>
      <c r="GSD960" s="337"/>
      <c r="GSE960" s="337"/>
      <c r="GSF960" s="337"/>
      <c r="GSG960" s="337"/>
      <c r="GSH960" s="337"/>
      <c r="GSI960" s="337"/>
      <c r="GSJ960" s="337"/>
      <c r="GSK960" s="337"/>
      <c r="GSL960" s="337"/>
      <c r="GSM960" s="337"/>
      <c r="GSN960" s="337"/>
      <c r="GSO960" s="337"/>
      <c r="GSP960" s="337"/>
      <c r="GSQ960" s="337"/>
      <c r="GSR960" s="337"/>
      <c r="GSS960" s="337"/>
      <c r="GST960" s="337"/>
      <c r="GSU960" s="337"/>
      <c r="GSV960" s="337"/>
      <c r="GSW960" s="337"/>
      <c r="GSX960" s="337"/>
      <c r="GSY960" s="337"/>
      <c r="GSZ960" s="337"/>
      <c r="GTA960" s="337"/>
      <c r="GTB960" s="337"/>
      <c r="GTC960" s="337"/>
      <c r="GTD960" s="337"/>
      <c r="GTE960" s="337"/>
      <c r="GTF960" s="337"/>
      <c r="GTG960" s="337"/>
      <c r="GTH960" s="337"/>
      <c r="GTI960" s="337"/>
      <c r="GTJ960" s="337"/>
      <c r="GTK960" s="337"/>
      <c r="GTL960" s="337"/>
      <c r="GTM960" s="337"/>
      <c r="GTN960" s="337"/>
      <c r="GTO960" s="337"/>
      <c r="GTP960" s="337"/>
      <c r="GTQ960" s="337"/>
      <c r="GTR960" s="337"/>
      <c r="GTS960" s="337"/>
      <c r="GTT960" s="337"/>
      <c r="GTU960" s="337"/>
      <c r="GTV960" s="337"/>
      <c r="GTW960" s="337"/>
      <c r="GTX960" s="337"/>
      <c r="GTY960" s="337"/>
      <c r="GTZ960" s="337"/>
      <c r="GUA960" s="337"/>
      <c r="GUB960" s="337"/>
      <c r="GUC960" s="337"/>
      <c r="GUD960" s="337"/>
      <c r="GUE960" s="337"/>
      <c r="GUF960" s="337"/>
      <c r="GUG960" s="337"/>
      <c r="GUH960" s="337"/>
      <c r="GUI960" s="337"/>
      <c r="GUJ960" s="337"/>
      <c r="GUK960" s="337"/>
      <c r="GUL960" s="337"/>
      <c r="GUM960" s="337"/>
      <c r="GUN960" s="337"/>
      <c r="GUO960" s="337"/>
      <c r="GUP960" s="337"/>
      <c r="GUQ960" s="337"/>
      <c r="GUR960" s="337"/>
      <c r="GUS960" s="337"/>
      <c r="GUT960" s="337"/>
      <c r="GUU960" s="337"/>
      <c r="GUV960" s="337"/>
      <c r="GUW960" s="337"/>
      <c r="GUX960" s="337"/>
      <c r="GUY960" s="337"/>
      <c r="GUZ960" s="337"/>
      <c r="GVA960" s="337"/>
      <c r="GVB960" s="337"/>
      <c r="GVC960" s="337"/>
      <c r="GVD960" s="337"/>
      <c r="GVE960" s="337"/>
      <c r="GVF960" s="337"/>
      <c r="GVG960" s="337"/>
      <c r="GVH960" s="337"/>
      <c r="GVI960" s="337"/>
      <c r="GVJ960" s="337"/>
      <c r="GVK960" s="337"/>
      <c r="GVL960" s="337"/>
      <c r="GVM960" s="337"/>
      <c r="GVN960" s="337"/>
      <c r="GVO960" s="337"/>
      <c r="GVP960" s="337"/>
      <c r="GVQ960" s="337"/>
      <c r="GVR960" s="337"/>
      <c r="GVS960" s="337"/>
      <c r="GVT960" s="337"/>
      <c r="GVU960" s="337"/>
      <c r="GVV960" s="337"/>
      <c r="GVW960" s="337"/>
      <c r="GVX960" s="337"/>
      <c r="GVY960" s="337"/>
      <c r="GVZ960" s="337"/>
      <c r="GWA960" s="337"/>
      <c r="GWB960" s="337"/>
      <c r="GWC960" s="337"/>
      <c r="GWD960" s="337"/>
      <c r="GWE960" s="337"/>
      <c r="GWF960" s="337"/>
      <c r="GWG960" s="337"/>
      <c r="GWH960" s="337"/>
      <c r="GWI960" s="337"/>
      <c r="GWJ960" s="337"/>
      <c r="GWK960" s="337"/>
      <c r="GWL960" s="337"/>
      <c r="GWM960" s="337"/>
      <c r="GWN960" s="337"/>
      <c r="GWO960" s="337"/>
      <c r="GWP960" s="337"/>
      <c r="GWQ960" s="337"/>
      <c r="GWR960" s="337"/>
      <c r="GWS960" s="337"/>
      <c r="GWT960" s="337"/>
      <c r="GWU960" s="337"/>
      <c r="GWV960" s="337"/>
      <c r="GWW960" s="337"/>
      <c r="GWX960" s="337"/>
      <c r="GWY960" s="337"/>
      <c r="GWZ960" s="337"/>
      <c r="GXA960" s="337"/>
      <c r="GXB960" s="337"/>
      <c r="GXC960" s="337"/>
      <c r="GXD960" s="337"/>
      <c r="GXE960" s="337"/>
      <c r="GXF960" s="337"/>
      <c r="GXG960" s="337"/>
      <c r="GXH960" s="337"/>
      <c r="GXI960" s="337"/>
      <c r="GXJ960" s="337"/>
      <c r="GXK960" s="337"/>
      <c r="GXL960" s="337"/>
      <c r="GXM960" s="337"/>
      <c r="GXN960" s="337"/>
      <c r="GXO960" s="337"/>
      <c r="GXP960" s="337"/>
      <c r="GXQ960" s="337"/>
      <c r="GXR960" s="337"/>
      <c r="GXS960" s="337"/>
      <c r="GXT960" s="337"/>
      <c r="GXU960" s="337"/>
      <c r="GXV960" s="337"/>
      <c r="GXW960" s="337"/>
      <c r="GXX960" s="337"/>
      <c r="GXY960" s="337"/>
      <c r="GXZ960" s="337"/>
      <c r="GYA960" s="337"/>
      <c r="GYB960" s="337"/>
      <c r="GYC960" s="337"/>
      <c r="GYD960" s="337"/>
      <c r="GYE960" s="337"/>
      <c r="GYF960" s="337"/>
      <c r="GYG960" s="337"/>
      <c r="GYH960" s="337"/>
      <c r="GYI960" s="337"/>
      <c r="GYJ960" s="337"/>
      <c r="GYK960" s="337"/>
      <c r="GYL960" s="337"/>
      <c r="GYM960" s="337"/>
      <c r="GYN960" s="337"/>
      <c r="GYO960" s="337"/>
      <c r="GYP960" s="337"/>
      <c r="GYQ960" s="337"/>
      <c r="GYR960" s="337"/>
      <c r="GYS960" s="337"/>
      <c r="GYT960" s="337"/>
      <c r="GYU960" s="337"/>
      <c r="GYV960" s="337"/>
      <c r="GYW960" s="337"/>
      <c r="GYX960" s="337"/>
      <c r="GYY960" s="337"/>
      <c r="GYZ960" s="337"/>
      <c r="GZA960" s="337"/>
      <c r="GZB960" s="337"/>
      <c r="GZC960" s="337"/>
      <c r="GZD960" s="337"/>
      <c r="GZE960" s="337"/>
      <c r="GZF960" s="337"/>
      <c r="GZG960" s="337"/>
      <c r="GZH960" s="337"/>
      <c r="GZI960" s="337"/>
      <c r="GZJ960" s="337"/>
      <c r="GZK960" s="337"/>
      <c r="GZL960" s="337"/>
      <c r="GZM960" s="337"/>
      <c r="GZN960" s="337"/>
      <c r="GZO960" s="337"/>
      <c r="GZP960" s="337"/>
      <c r="GZQ960" s="337"/>
      <c r="GZR960" s="337"/>
      <c r="GZS960" s="337"/>
      <c r="GZT960" s="337"/>
      <c r="GZU960" s="337"/>
      <c r="GZV960" s="337"/>
      <c r="GZW960" s="337"/>
      <c r="GZX960" s="337"/>
      <c r="GZY960" s="337"/>
      <c r="GZZ960" s="337"/>
      <c r="HAA960" s="337"/>
      <c r="HAB960" s="337"/>
      <c r="HAC960" s="337"/>
      <c r="HAD960" s="337"/>
      <c r="HAE960" s="337"/>
      <c r="HAF960" s="337"/>
      <c r="HAG960" s="337"/>
      <c r="HAH960" s="337"/>
      <c r="HAI960" s="337"/>
      <c r="HAJ960" s="337"/>
      <c r="HAK960" s="337"/>
      <c r="HAL960" s="337"/>
      <c r="HAM960" s="337"/>
      <c r="HAN960" s="337"/>
      <c r="HAO960" s="337"/>
      <c r="HAP960" s="337"/>
      <c r="HAQ960" s="337"/>
      <c r="HAR960" s="337"/>
      <c r="HAS960" s="337"/>
      <c r="HAT960" s="337"/>
      <c r="HAU960" s="337"/>
      <c r="HAV960" s="337"/>
      <c r="HAW960" s="337"/>
      <c r="HAX960" s="337"/>
      <c r="HAY960" s="337"/>
      <c r="HAZ960" s="337"/>
      <c r="HBA960" s="337"/>
      <c r="HBB960" s="337"/>
      <c r="HBC960" s="337"/>
      <c r="HBD960" s="337"/>
      <c r="HBE960" s="337"/>
      <c r="HBF960" s="337"/>
      <c r="HBG960" s="337"/>
      <c r="HBH960" s="337"/>
      <c r="HBI960" s="337"/>
      <c r="HBJ960" s="337"/>
      <c r="HBK960" s="337"/>
      <c r="HBL960" s="337"/>
      <c r="HBM960" s="337"/>
      <c r="HBN960" s="337"/>
      <c r="HBO960" s="337"/>
      <c r="HBP960" s="337"/>
      <c r="HBQ960" s="337"/>
      <c r="HBR960" s="337"/>
      <c r="HBS960" s="337"/>
      <c r="HBT960" s="337"/>
      <c r="HBU960" s="337"/>
      <c r="HBV960" s="337"/>
      <c r="HBW960" s="337"/>
      <c r="HBX960" s="337"/>
      <c r="HBY960" s="337"/>
      <c r="HBZ960" s="337"/>
      <c r="HCA960" s="337"/>
      <c r="HCB960" s="337"/>
      <c r="HCC960" s="337"/>
      <c r="HCD960" s="337"/>
      <c r="HCE960" s="337"/>
      <c r="HCF960" s="337"/>
      <c r="HCG960" s="337"/>
      <c r="HCH960" s="337"/>
      <c r="HCI960" s="337"/>
      <c r="HCJ960" s="337"/>
      <c r="HCK960" s="337"/>
      <c r="HCL960" s="337"/>
      <c r="HCM960" s="337"/>
      <c r="HCN960" s="337"/>
      <c r="HCO960" s="337"/>
      <c r="HCP960" s="337"/>
      <c r="HCQ960" s="337"/>
      <c r="HCR960" s="337"/>
      <c r="HCS960" s="337"/>
      <c r="HCT960" s="337"/>
      <c r="HCU960" s="337"/>
      <c r="HCV960" s="337"/>
      <c r="HCW960" s="337"/>
      <c r="HCX960" s="337"/>
      <c r="HCY960" s="337"/>
      <c r="HCZ960" s="337"/>
      <c r="HDA960" s="337"/>
      <c r="HDB960" s="337"/>
      <c r="HDC960" s="337"/>
      <c r="HDD960" s="337"/>
      <c r="HDE960" s="337"/>
      <c r="HDF960" s="337"/>
      <c r="HDG960" s="337"/>
      <c r="HDH960" s="337"/>
      <c r="HDI960" s="337"/>
      <c r="HDJ960" s="337"/>
      <c r="HDK960" s="337"/>
      <c r="HDL960" s="337"/>
      <c r="HDM960" s="337"/>
      <c r="HDN960" s="337"/>
      <c r="HDO960" s="337"/>
      <c r="HDP960" s="337"/>
      <c r="HDQ960" s="337"/>
      <c r="HDR960" s="337"/>
      <c r="HDS960" s="337"/>
      <c r="HDT960" s="337"/>
      <c r="HDU960" s="337"/>
      <c r="HDV960" s="337"/>
      <c r="HDW960" s="337"/>
      <c r="HDX960" s="337"/>
      <c r="HDY960" s="337"/>
      <c r="HDZ960" s="337"/>
      <c r="HEA960" s="337"/>
      <c r="HEB960" s="337"/>
      <c r="HEC960" s="337"/>
      <c r="HED960" s="337"/>
      <c r="HEE960" s="337"/>
      <c r="HEF960" s="337"/>
      <c r="HEG960" s="337"/>
      <c r="HEH960" s="337"/>
      <c r="HEI960" s="337"/>
      <c r="HEJ960" s="337"/>
      <c r="HEK960" s="337"/>
      <c r="HEL960" s="337"/>
      <c r="HEM960" s="337"/>
      <c r="HEN960" s="337"/>
      <c r="HEO960" s="337"/>
      <c r="HEP960" s="337"/>
      <c r="HEQ960" s="337"/>
      <c r="HER960" s="337"/>
      <c r="HES960" s="337"/>
      <c r="HET960" s="337"/>
      <c r="HEU960" s="337"/>
      <c r="HEV960" s="337"/>
      <c r="HEW960" s="337"/>
      <c r="HEX960" s="337"/>
      <c r="HEY960" s="337"/>
      <c r="HEZ960" s="337"/>
      <c r="HFA960" s="337"/>
      <c r="HFB960" s="337"/>
      <c r="HFC960" s="337"/>
      <c r="HFD960" s="337"/>
      <c r="HFE960" s="337"/>
      <c r="HFF960" s="337"/>
      <c r="HFG960" s="337"/>
      <c r="HFH960" s="337"/>
      <c r="HFI960" s="337"/>
      <c r="HFJ960" s="337"/>
      <c r="HFK960" s="337"/>
      <c r="HFL960" s="337"/>
      <c r="HFM960" s="337"/>
      <c r="HFN960" s="337"/>
      <c r="HFO960" s="337"/>
      <c r="HFP960" s="337"/>
      <c r="HFQ960" s="337"/>
      <c r="HFR960" s="337"/>
      <c r="HFS960" s="337"/>
      <c r="HFT960" s="337"/>
      <c r="HFU960" s="337"/>
      <c r="HFV960" s="337"/>
      <c r="HFW960" s="337"/>
      <c r="HFX960" s="337"/>
      <c r="HFY960" s="337"/>
      <c r="HFZ960" s="337"/>
      <c r="HGA960" s="337"/>
      <c r="HGB960" s="337"/>
      <c r="HGC960" s="337"/>
      <c r="HGD960" s="337"/>
      <c r="HGE960" s="337"/>
      <c r="HGF960" s="337"/>
      <c r="HGG960" s="337"/>
      <c r="HGH960" s="337"/>
      <c r="HGI960" s="337"/>
      <c r="HGJ960" s="337"/>
      <c r="HGK960" s="337"/>
      <c r="HGL960" s="337"/>
      <c r="HGM960" s="337"/>
      <c r="HGN960" s="337"/>
      <c r="HGO960" s="337"/>
      <c r="HGP960" s="337"/>
      <c r="HGQ960" s="337"/>
      <c r="HGR960" s="337"/>
      <c r="HGS960" s="337"/>
      <c r="HGT960" s="337"/>
      <c r="HGU960" s="337"/>
      <c r="HGV960" s="337"/>
      <c r="HGW960" s="337"/>
      <c r="HGX960" s="337"/>
      <c r="HGY960" s="337"/>
      <c r="HGZ960" s="337"/>
      <c r="HHA960" s="337"/>
      <c r="HHB960" s="337"/>
      <c r="HHC960" s="337"/>
      <c r="HHD960" s="337"/>
      <c r="HHE960" s="337"/>
      <c r="HHF960" s="337"/>
      <c r="HHG960" s="337"/>
      <c r="HHH960" s="337"/>
      <c r="HHI960" s="337"/>
      <c r="HHJ960" s="337"/>
      <c r="HHK960" s="337"/>
      <c r="HHL960" s="337"/>
      <c r="HHM960" s="337"/>
      <c r="HHN960" s="337"/>
      <c r="HHO960" s="337"/>
      <c r="HHP960" s="337"/>
      <c r="HHQ960" s="337"/>
      <c r="HHR960" s="337"/>
      <c r="HHS960" s="337"/>
      <c r="HHT960" s="337"/>
      <c r="HHU960" s="337"/>
      <c r="HHV960" s="337"/>
      <c r="HHW960" s="337"/>
      <c r="HHX960" s="337"/>
      <c r="HHY960" s="337"/>
      <c r="HHZ960" s="337"/>
      <c r="HIA960" s="337"/>
      <c r="HIB960" s="337"/>
      <c r="HIC960" s="337"/>
      <c r="HID960" s="337"/>
      <c r="HIE960" s="337"/>
      <c r="HIF960" s="337"/>
      <c r="HIG960" s="337"/>
      <c r="HIH960" s="337"/>
      <c r="HII960" s="337"/>
      <c r="HIJ960" s="337"/>
      <c r="HIK960" s="337"/>
      <c r="HIL960" s="337"/>
      <c r="HIM960" s="337"/>
      <c r="HIN960" s="337"/>
      <c r="HIO960" s="337"/>
      <c r="HIP960" s="337"/>
      <c r="HIQ960" s="337"/>
      <c r="HIR960" s="337"/>
      <c r="HIS960" s="337"/>
      <c r="HIT960" s="337"/>
      <c r="HIU960" s="337"/>
      <c r="HIV960" s="337"/>
      <c r="HIW960" s="337"/>
      <c r="HIX960" s="337"/>
      <c r="HIY960" s="337"/>
      <c r="HIZ960" s="337"/>
      <c r="HJA960" s="337"/>
      <c r="HJB960" s="337"/>
      <c r="HJC960" s="337"/>
      <c r="HJD960" s="337"/>
      <c r="HJE960" s="337"/>
      <c r="HJF960" s="337"/>
      <c r="HJG960" s="337"/>
      <c r="HJH960" s="337"/>
      <c r="HJI960" s="337"/>
      <c r="HJJ960" s="337"/>
      <c r="HJK960" s="337"/>
      <c r="HJL960" s="337"/>
      <c r="HJM960" s="337"/>
      <c r="HJN960" s="337"/>
      <c r="HJO960" s="337"/>
      <c r="HJP960" s="337"/>
      <c r="HJQ960" s="337"/>
      <c r="HJR960" s="337"/>
      <c r="HJS960" s="337"/>
      <c r="HJT960" s="337"/>
      <c r="HJU960" s="337"/>
      <c r="HJV960" s="337"/>
      <c r="HJW960" s="337"/>
      <c r="HJX960" s="337"/>
      <c r="HJY960" s="337"/>
      <c r="HJZ960" s="337"/>
      <c r="HKA960" s="337"/>
      <c r="HKB960" s="337"/>
      <c r="HKC960" s="337"/>
      <c r="HKD960" s="337"/>
      <c r="HKE960" s="337"/>
      <c r="HKF960" s="337"/>
      <c r="HKG960" s="337"/>
      <c r="HKH960" s="337"/>
      <c r="HKI960" s="337"/>
      <c r="HKJ960" s="337"/>
      <c r="HKK960" s="337"/>
      <c r="HKL960" s="337"/>
      <c r="HKM960" s="337"/>
      <c r="HKN960" s="337"/>
      <c r="HKO960" s="337"/>
      <c r="HKP960" s="337"/>
      <c r="HKQ960" s="337"/>
      <c r="HKR960" s="337"/>
      <c r="HKS960" s="337"/>
      <c r="HKT960" s="337"/>
      <c r="HKU960" s="337"/>
      <c r="HKV960" s="337"/>
      <c r="HKW960" s="337"/>
      <c r="HKX960" s="337"/>
      <c r="HKY960" s="337"/>
      <c r="HKZ960" s="337"/>
      <c r="HLA960" s="337"/>
      <c r="HLB960" s="337"/>
      <c r="HLC960" s="337"/>
      <c r="HLD960" s="337"/>
      <c r="HLE960" s="337"/>
      <c r="HLF960" s="337"/>
      <c r="HLG960" s="337"/>
      <c r="HLH960" s="337"/>
      <c r="HLI960" s="337"/>
      <c r="HLJ960" s="337"/>
      <c r="HLK960" s="337"/>
      <c r="HLL960" s="337"/>
      <c r="HLM960" s="337"/>
      <c r="HLN960" s="337"/>
      <c r="HLO960" s="337"/>
      <c r="HLP960" s="337"/>
      <c r="HLQ960" s="337"/>
      <c r="HLR960" s="337"/>
      <c r="HLS960" s="337"/>
      <c r="HLT960" s="337"/>
      <c r="HLU960" s="337"/>
      <c r="HLV960" s="337"/>
      <c r="HLW960" s="337"/>
      <c r="HLX960" s="337"/>
      <c r="HLY960" s="337"/>
      <c r="HLZ960" s="337"/>
      <c r="HMA960" s="337"/>
      <c r="HMB960" s="337"/>
      <c r="HMC960" s="337"/>
      <c r="HMD960" s="337"/>
      <c r="HME960" s="337"/>
      <c r="HMF960" s="337"/>
      <c r="HMG960" s="337"/>
      <c r="HMH960" s="337"/>
      <c r="HMI960" s="337"/>
      <c r="HMJ960" s="337"/>
      <c r="HMK960" s="337"/>
      <c r="HML960" s="337"/>
      <c r="HMM960" s="337"/>
      <c r="HMN960" s="337"/>
      <c r="HMO960" s="337"/>
      <c r="HMP960" s="337"/>
      <c r="HMQ960" s="337"/>
      <c r="HMR960" s="337"/>
      <c r="HMS960" s="337"/>
      <c r="HMT960" s="337"/>
      <c r="HMU960" s="337"/>
      <c r="HMV960" s="337"/>
      <c r="HMW960" s="337"/>
      <c r="HMX960" s="337"/>
      <c r="HMY960" s="337"/>
      <c r="HMZ960" s="337"/>
      <c r="HNA960" s="337"/>
      <c r="HNB960" s="337"/>
      <c r="HNC960" s="337"/>
      <c r="HND960" s="337"/>
      <c r="HNE960" s="337"/>
      <c r="HNF960" s="337"/>
      <c r="HNG960" s="337"/>
      <c r="HNH960" s="337"/>
      <c r="HNI960" s="337"/>
      <c r="HNJ960" s="337"/>
      <c r="HNK960" s="337"/>
      <c r="HNL960" s="337"/>
      <c r="HNM960" s="337"/>
      <c r="HNN960" s="337"/>
      <c r="HNO960" s="337"/>
      <c r="HNP960" s="337"/>
      <c r="HNQ960" s="337"/>
      <c r="HNR960" s="337"/>
      <c r="HNS960" s="337"/>
      <c r="HNT960" s="337"/>
      <c r="HNU960" s="337"/>
      <c r="HNV960" s="337"/>
      <c r="HNW960" s="337"/>
      <c r="HNX960" s="337"/>
      <c r="HNY960" s="337"/>
      <c r="HNZ960" s="337"/>
      <c r="HOA960" s="337"/>
      <c r="HOB960" s="337"/>
      <c r="HOC960" s="337"/>
      <c r="HOD960" s="337"/>
      <c r="HOE960" s="337"/>
      <c r="HOF960" s="337"/>
      <c r="HOG960" s="337"/>
      <c r="HOH960" s="337"/>
      <c r="HOI960" s="337"/>
      <c r="HOJ960" s="337"/>
      <c r="HOK960" s="337"/>
      <c r="HOL960" s="337"/>
      <c r="HOM960" s="337"/>
      <c r="HON960" s="337"/>
      <c r="HOO960" s="337"/>
      <c r="HOP960" s="337"/>
      <c r="HOQ960" s="337"/>
      <c r="HOR960" s="337"/>
      <c r="HOS960" s="337"/>
      <c r="HOT960" s="337"/>
      <c r="HOU960" s="337"/>
      <c r="HOV960" s="337"/>
      <c r="HOW960" s="337"/>
      <c r="HOX960" s="337"/>
      <c r="HOY960" s="337"/>
      <c r="HOZ960" s="337"/>
      <c r="HPA960" s="337"/>
      <c r="HPB960" s="337"/>
      <c r="HPC960" s="337"/>
      <c r="HPD960" s="337"/>
      <c r="HPE960" s="337"/>
      <c r="HPF960" s="337"/>
      <c r="HPG960" s="337"/>
      <c r="HPH960" s="337"/>
      <c r="HPI960" s="337"/>
      <c r="HPJ960" s="337"/>
      <c r="HPK960" s="337"/>
      <c r="HPL960" s="337"/>
      <c r="HPM960" s="337"/>
      <c r="HPN960" s="337"/>
      <c r="HPO960" s="337"/>
      <c r="HPP960" s="337"/>
      <c r="HPQ960" s="337"/>
      <c r="HPR960" s="337"/>
      <c r="HPS960" s="337"/>
      <c r="HPT960" s="337"/>
      <c r="HPU960" s="337"/>
      <c r="HPV960" s="337"/>
      <c r="HPW960" s="337"/>
      <c r="HPX960" s="337"/>
      <c r="HPY960" s="337"/>
      <c r="HPZ960" s="337"/>
      <c r="HQA960" s="337"/>
      <c r="HQB960" s="337"/>
      <c r="HQC960" s="337"/>
      <c r="HQD960" s="337"/>
      <c r="HQE960" s="337"/>
      <c r="HQF960" s="337"/>
      <c r="HQG960" s="337"/>
      <c r="HQH960" s="337"/>
      <c r="HQI960" s="337"/>
      <c r="HQJ960" s="337"/>
      <c r="HQK960" s="337"/>
      <c r="HQL960" s="337"/>
      <c r="HQM960" s="337"/>
      <c r="HQN960" s="337"/>
      <c r="HQO960" s="337"/>
      <c r="HQP960" s="337"/>
      <c r="HQQ960" s="337"/>
      <c r="HQR960" s="337"/>
      <c r="HQS960" s="337"/>
      <c r="HQT960" s="337"/>
      <c r="HQU960" s="337"/>
      <c r="HQV960" s="337"/>
      <c r="HQW960" s="337"/>
      <c r="HQX960" s="337"/>
      <c r="HQY960" s="337"/>
      <c r="HQZ960" s="337"/>
      <c r="HRA960" s="337"/>
      <c r="HRB960" s="337"/>
      <c r="HRC960" s="337"/>
      <c r="HRD960" s="337"/>
      <c r="HRE960" s="337"/>
      <c r="HRF960" s="337"/>
      <c r="HRG960" s="337"/>
      <c r="HRH960" s="337"/>
      <c r="HRI960" s="337"/>
      <c r="HRJ960" s="337"/>
      <c r="HRK960" s="337"/>
      <c r="HRL960" s="337"/>
      <c r="HRM960" s="337"/>
      <c r="HRN960" s="337"/>
      <c r="HRO960" s="337"/>
      <c r="HRP960" s="337"/>
      <c r="HRQ960" s="337"/>
      <c r="HRR960" s="337"/>
      <c r="HRS960" s="337"/>
      <c r="HRT960" s="337"/>
      <c r="HRU960" s="337"/>
      <c r="HRV960" s="337"/>
      <c r="HRW960" s="337"/>
      <c r="HRX960" s="337"/>
      <c r="HRY960" s="337"/>
      <c r="HRZ960" s="337"/>
      <c r="HSA960" s="337"/>
      <c r="HSB960" s="337"/>
      <c r="HSC960" s="337"/>
      <c r="HSD960" s="337"/>
      <c r="HSE960" s="337"/>
      <c r="HSF960" s="337"/>
      <c r="HSG960" s="337"/>
      <c r="HSH960" s="337"/>
      <c r="HSI960" s="337"/>
      <c r="HSJ960" s="337"/>
      <c r="HSK960" s="337"/>
      <c r="HSL960" s="337"/>
      <c r="HSM960" s="337"/>
      <c r="HSN960" s="337"/>
      <c r="HSO960" s="337"/>
      <c r="HSP960" s="337"/>
      <c r="HSQ960" s="337"/>
      <c r="HSR960" s="337"/>
      <c r="HSS960" s="337"/>
      <c r="HST960" s="337"/>
      <c r="HSU960" s="337"/>
      <c r="HSV960" s="337"/>
      <c r="HSW960" s="337"/>
      <c r="HSX960" s="337"/>
      <c r="HSY960" s="337"/>
      <c r="HSZ960" s="337"/>
      <c r="HTA960" s="337"/>
      <c r="HTB960" s="337"/>
      <c r="HTC960" s="337"/>
      <c r="HTD960" s="337"/>
      <c r="HTE960" s="337"/>
      <c r="HTF960" s="337"/>
      <c r="HTG960" s="337"/>
      <c r="HTH960" s="337"/>
      <c r="HTI960" s="337"/>
      <c r="HTJ960" s="337"/>
      <c r="HTK960" s="337"/>
      <c r="HTL960" s="337"/>
      <c r="HTM960" s="337"/>
      <c r="HTN960" s="337"/>
      <c r="HTO960" s="337"/>
      <c r="HTP960" s="337"/>
      <c r="HTQ960" s="337"/>
      <c r="HTR960" s="337"/>
      <c r="HTS960" s="337"/>
      <c r="HTT960" s="337"/>
      <c r="HTU960" s="337"/>
      <c r="HTV960" s="337"/>
      <c r="HTW960" s="337"/>
      <c r="HTX960" s="337"/>
      <c r="HTY960" s="337"/>
      <c r="HTZ960" s="337"/>
      <c r="HUA960" s="337"/>
      <c r="HUB960" s="337"/>
      <c r="HUC960" s="337"/>
      <c r="HUD960" s="337"/>
      <c r="HUE960" s="337"/>
      <c r="HUF960" s="337"/>
      <c r="HUG960" s="337"/>
      <c r="HUH960" s="337"/>
      <c r="HUI960" s="337"/>
      <c r="HUJ960" s="337"/>
      <c r="HUK960" s="337"/>
      <c r="HUL960" s="337"/>
      <c r="HUM960" s="337"/>
      <c r="HUN960" s="337"/>
      <c r="HUO960" s="337"/>
      <c r="HUP960" s="337"/>
      <c r="HUQ960" s="337"/>
      <c r="HUR960" s="337"/>
      <c r="HUS960" s="337"/>
      <c r="HUT960" s="337"/>
      <c r="HUU960" s="337"/>
      <c r="HUV960" s="337"/>
      <c r="HUW960" s="337"/>
      <c r="HUX960" s="337"/>
      <c r="HUY960" s="337"/>
      <c r="HUZ960" s="337"/>
      <c r="HVA960" s="337"/>
      <c r="HVB960" s="337"/>
      <c r="HVC960" s="337"/>
      <c r="HVD960" s="337"/>
      <c r="HVE960" s="337"/>
      <c r="HVF960" s="337"/>
      <c r="HVG960" s="337"/>
      <c r="HVH960" s="337"/>
      <c r="HVI960" s="337"/>
      <c r="HVJ960" s="337"/>
      <c r="HVK960" s="337"/>
      <c r="HVL960" s="337"/>
      <c r="HVM960" s="337"/>
      <c r="HVN960" s="337"/>
      <c r="HVO960" s="337"/>
      <c r="HVP960" s="337"/>
      <c r="HVQ960" s="337"/>
      <c r="HVR960" s="337"/>
      <c r="HVS960" s="337"/>
      <c r="HVT960" s="337"/>
      <c r="HVU960" s="337"/>
      <c r="HVV960" s="337"/>
      <c r="HVW960" s="337"/>
      <c r="HVX960" s="337"/>
      <c r="HVY960" s="337"/>
      <c r="HVZ960" s="337"/>
      <c r="HWA960" s="337"/>
      <c r="HWB960" s="337"/>
      <c r="HWC960" s="337"/>
      <c r="HWD960" s="337"/>
      <c r="HWE960" s="337"/>
      <c r="HWF960" s="337"/>
      <c r="HWG960" s="337"/>
      <c r="HWH960" s="337"/>
      <c r="HWI960" s="337"/>
      <c r="HWJ960" s="337"/>
      <c r="HWK960" s="337"/>
      <c r="HWL960" s="337"/>
      <c r="HWM960" s="337"/>
      <c r="HWN960" s="337"/>
      <c r="HWO960" s="337"/>
      <c r="HWP960" s="337"/>
      <c r="HWQ960" s="337"/>
      <c r="HWR960" s="337"/>
      <c r="HWS960" s="337"/>
      <c r="HWT960" s="337"/>
      <c r="HWU960" s="337"/>
      <c r="HWV960" s="337"/>
      <c r="HWW960" s="337"/>
      <c r="HWX960" s="337"/>
      <c r="HWY960" s="337"/>
      <c r="HWZ960" s="337"/>
      <c r="HXA960" s="337"/>
      <c r="HXB960" s="337"/>
      <c r="HXC960" s="337"/>
      <c r="HXD960" s="337"/>
      <c r="HXE960" s="337"/>
      <c r="HXF960" s="337"/>
      <c r="HXG960" s="337"/>
      <c r="HXH960" s="337"/>
      <c r="HXI960" s="337"/>
      <c r="HXJ960" s="337"/>
      <c r="HXK960" s="337"/>
      <c r="HXL960" s="337"/>
      <c r="HXM960" s="337"/>
      <c r="HXN960" s="337"/>
      <c r="HXO960" s="337"/>
      <c r="HXP960" s="337"/>
      <c r="HXQ960" s="337"/>
      <c r="HXR960" s="337"/>
      <c r="HXS960" s="337"/>
      <c r="HXT960" s="337"/>
      <c r="HXU960" s="337"/>
      <c r="HXV960" s="337"/>
      <c r="HXW960" s="337"/>
      <c r="HXX960" s="337"/>
      <c r="HXY960" s="337"/>
      <c r="HXZ960" s="337"/>
      <c r="HYA960" s="337"/>
      <c r="HYB960" s="337"/>
      <c r="HYC960" s="337"/>
      <c r="HYD960" s="337"/>
      <c r="HYE960" s="337"/>
      <c r="HYF960" s="337"/>
      <c r="HYG960" s="337"/>
      <c r="HYH960" s="337"/>
      <c r="HYI960" s="337"/>
      <c r="HYJ960" s="337"/>
      <c r="HYK960" s="337"/>
      <c r="HYL960" s="337"/>
      <c r="HYM960" s="337"/>
      <c r="HYN960" s="337"/>
      <c r="HYO960" s="337"/>
      <c r="HYP960" s="337"/>
      <c r="HYQ960" s="337"/>
      <c r="HYR960" s="337"/>
      <c r="HYS960" s="337"/>
      <c r="HYT960" s="337"/>
      <c r="HYU960" s="337"/>
      <c r="HYV960" s="337"/>
      <c r="HYW960" s="337"/>
      <c r="HYX960" s="337"/>
      <c r="HYY960" s="337"/>
      <c r="HYZ960" s="337"/>
      <c r="HZA960" s="337"/>
      <c r="HZB960" s="337"/>
      <c r="HZC960" s="337"/>
      <c r="HZD960" s="337"/>
      <c r="HZE960" s="337"/>
      <c r="HZF960" s="337"/>
      <c r="HZG960" s="337"/>
      <c r="HZH960" s="337"/>
      <c r="HZI960" s="337"/>
      <c r="HZJ960" s="337"/>
      <c r="HZK960" s="337"/>
      <c r="HZL960" s="337"/>
      <c r="HZM960" s="337"/>
      <c r="HZN960" s="337"/>
      <c r="HZO960" s="337"/>
      <c r="HZP960" s="337"/>
      <c r="HZQ960" s="337"/>
      <c r="HZR960" s="337"/>
      <c r="HZS960" s="337"/>
      <c r="HZT960" s="337"/>
      <c r="HZU960" s="337"/>
      <c r="HZV960" s="337"/>
      <c r="HZW960" s="337"/>
      <c r="HZX960" s="337"/>
      <c r="HZY960" s="337"/>
      <c r="HZZ960" s="337"/>
      <c r="IAA960" s="337"/>
      <c r="IAB960" s="337"/>
      <c r="IAC960" s="337"/>
      <c r="IAD960" s="337"/>
      <c r="IAE960" s="337"/>
      <c r="IAF960" s="337"/>
      <c r="IAG960" s="337"/>
      <c r="IAH960" s="337"/>
      <c r="IAI960" s="337"/>
      <c r="IAJ960" s="337"/>
      <c r="IAK960" s="337"/>
      <c r="IAL960" s="337"/>
      <c r="IAM960" s="337"/>
      <c r="IAN960" s="337"/>
      <c r="IAO960" s="337"/>
      <c r="IAP960" s="337"/>
      <c r="IAQ960" s="337"/>
      <c r="IAR960" s="337"/>
      <c r="IAS960" s="337"/>
      <c r="IAT960" s="337"/>
      <c r="IAU960" s="337"/>
      <c r="IAV960" s="337"/>
      <c r="IAW960" s="337"/>
      <c r="IAX960" s="337"/>
      <c r="IAY960" s="337"/>
      <c r="IAZ960" s="337"/>
      <c r="IBA960" s="337"/>
      <c r="IBB960" s="337"/>
      <c r="IBC960" s="337"/>
      <c r="IBD960" s="337"/>
      <c r="IBE960" s="337"/>
      <c r="IBF960" s="337"/>
      <c r="IBG960" s="337"/>
      <c r="IBH960" s="337"/>
      <c r="IBI960" s="337"/>
      <c r="IBJ960" s="337"/>
      <c r="IBK960" s="337"/>
      <c r="IBL960" s="337"/>
      <c r="IBM960" s="337"/>
      <c r="IBN960" s="337"/>
      <c r="IBO960" s="337"/>
      <c r="IBP960" s="337"/>
      <c r="IBQ960" s="337"/>
      <c r="IBR960" s="337"/>
      <c r="IBS960" s="337"/>
      <c r="IBT960" s="337"/>
      <c r="IBU960" s="337"/>
      <c r="IBV960" s="337"/>
      <c r="IBW960" s="337"/>
      <c r="IBX960" s="337"/>
      <c r="IBY960" s="337"/>
      <c r="IBZ960" s="337"/>
      <c r="ICA960" s="337"/>
      <c r="ICB960" s="337"/>
      <c r="ICC960" s="337"/>
      <c r="ICD960" s="337"/>
      <c r="ICE960" s="337"/>
      <c r="ICF960" s="337"/>
      <c r="ICG960" s="337"/>
      <c r="ICH960" s="337"/>
      <c r="ICI960" s="337"/>
      <c r="ICJ960" s="337"/>
      <c r="ICK960" s="337"/>
      <c r="ICL960" s="337"/>
      <c r="ICM960" s="337"/>
      <c r="ICN960" s="337"/>
      <c r="ICO960" s="337"/>
      <c r="ICP960" s="337"/>
      <c r="ICQ960" s="337"/>
      <c r="ICR960" s="337"/>
      <c r="ICS960" s="337"/>
      <c r="ICT960" s="337"/>
      <c r="ICU960" s="337"/>
      <c r="ICV960" s="337"/>
      <c r="ICW960" s="337"/>
      <c r="ICX960" s="337"/>
      <c r="ICY960" s="337"/>
      <c r="ICZ960" s="337"/>
      <c r="IDA960" s="337"/>
      <c r="IDB960" s="337"/>
      <c r="IDC960" s="337"/>
      <c r="IDD960" s="337"/>
      <c r="IDE960" s="337"/>
      <c r="IDF960" s="337"/>
      <c r="IDG960" s="337"/>
      <c r="IDH960" s="337"/>
      <c r="IDI960" s="337"/>
      <c r="IDJ960" s="337"/>
      <c r="IDK960" s="337"/>
      <c r="IDL960" s="337"/>
      <c r="IDM960" s="337"/>
      <c r="IDN960" s="337"/>
      <c r="IDO960" s="337"/>
      <c r="IDP960" s="337"/>
      <c r="IDQ960" s="337"/>
      <c r="IDR960" s="337"/>
      <c r="IDS960" s="337"/>
      <c r="IDT960" s="337"/>
      <c r="IDU960" s="337"/>
      <c r="IDV960" s="337"/>
      <c r="IDW960" s="337"/>
      <c r="IDX960" s="337"/>
      <c r="IDY960" s="337"/>
      <c r="IDZ960" s="337"/>
      <c r="IEA960" s="337"/>
      <c r="IEB960" s="337"/>
      <c r="IEC960" s="337"/>
      <c r="IED960" s="337"/>
      <c r="IEE960" s="337"/>
      <c r="IEF960" s="337"/>
      <c r="IEG960" s="337"/>
      <c r="IEH960" s="337"/>
      <c r="IEI960" s="337"/>
      <c r="IEJ960" s="337"/>
      <c r="IEK960" s="337"/>
      <c r="IEL960" s="337"/>
      <c r="IEM960" s="337"/>
      <c r="IEN960" s="337"/>
      <c r="IEO960" s="337"/>
      <c r="IEP960" s="337"/>
      <c r="IEQ960" s="337"/>
      <c r="IER960" s="337"/>
      <c r="IES960" s="337"/>
      <c r="IET960" s="337"/>
      <c r="IEU960" s="337"/>
      <c r="IEV960" s="337"/>
      <c r="IEW960" s="337"/>
      <c r="IEX960" s="337"/>
      <c r="IEY960" s="337"/>
      <c r="IEZ960" s="337"/>
      <c r="IFA960" s="337"/>
      <c r="IFB960" s="337"/>
      <c r="IFC960" s="337"/>
      <c r="IFD960" s="337"/>
      <c r="IFE960" s="337"/>
      <c r="IFF960" s="337"/>
      <c r="IFG960" s="337"/>
      <c r="IFH960" s="337"/>
      <c r="IFI960" s="337"/>
      <c r="IFJ960" s="337"/>
      <c r="IFK960" s="337"/>
      <c r="IFL960" s="337"/>
      <c r="IFM960" s="337"/>
      <c r="IFN960" s="337"/>
      <c r="IFO960" s="337"/>
      <c r="IFP960" s="337"/>
      <c r="IFQ960" s="337"/>
      <c r="IFR960" s="337"/>
      <c r="IFS960" s="337"/>
      <c r="IFT960" s="337"/>
      <c r="IFU960" s="337"/>
      <c r="IFV960" s="337"/>
      <c r="IFW960" s="337"/>
      <c r="IFX960" s="337"/>
      <c r="IFY960" s="337"/>
      <c r="IFZ960" s="337"/>
      <c r="IGA960" s="337"/>
      <c r="IGB960" s="337"/>
      <c r="IGC960" s="337"/>
      <c r="IGD960" s="337"/>
      <c r="IGE960" s="337"/>
      <c r="IGF960" s="337"/>
      <c r="IGG960" s="337"/>
      <c r="IGH960" s="337"/>
      <c r="IGI960" s="337"/>
      <c r="IGJ960" s="337"/>
      <c r="IGK960" s="337"/>
      <c r="IGL960" s="337"/>
      <c r="IGM960" s="337"/>
      <c r="IGN960" s="337"/>
      <c r="IGO960" s="337"/>
      <c r="IGP960" s="337"/>
      <c r="IGQ960" s="337"/>
      <c r="IGR960" s="337"/>
      <c r="IGS960" s="337"/>
      <c r="IGT960" s="337"/>
      <c r="IGU960" s="337"/>
      <c r="IGV960" s="337"/>
      <c r="IGW960" s="337"/>
      <c r="IGX960" s="337"/>
      <c r="IGY960" s="337"/>
      <c r="IGZ960" s="337"/>
      <c r="IHA960" s="337"/>
      <c r="IHB960" s="337"/>
      <c r="IHC960" s="337"/>
      <c r="IHD960" s="337"/>
      <c r="IHE960" s="337"/>
      <c r="IHF960" s="337"/>
      <c r="IHG960" s="337"/>
      <c r="IHH960" s="337"/>
      <c r="IHI960" s="337"/>
      <c r="IHJ960" s="337"/>
      <c r="IHK960" s="337"/>
      <c r="IHL960" s="337"/>
      <c r="IHM960" s="337"/>
      <c r="IHN960" s="337"/>
      <c r="IHO960" s="337"/>
      <c r="IHP960" s="337"/>
      <c r="IHQ960" s="337"/>
      <c r="IHR960" s="337"/>
      <c r="IHS960" s="337"/>
      <c r="IHT960" s="337"/>
      <c r="IHU960" s="337"/>
      <c r="IHV960" s="337"/>
      <c r="IHW960" s="337"/>
      <c r="IHX960" s="337"/>
      <c r="IHY960" s="337"/>
      <c r="IHZ960" s="337"/>
      <c r="IIA960" s="337"/>
      <c r="IIB960" s="337"/>
      <c r="IIC960" s="337"/>
      <c r="IID960" s="337"/>
      <c r="IIE960" s="337"/>
      <c r="IIF960" s="337"/>
      <c r="IIG960" s="337"/>
      <c r="IIH960" s="337"/>
      <c r="III960" s="337"/>
      <c r="IIJ960" s="337"/>
      <c r="IIK960" s="337"/>
      <c r="IIL960" s="337"/>
      <c r="IIM960" s="337"/>
      <c r="IIN960" s="337"/>
      <c r="IIO960" s="337"/>
      <c r="IIP960" s="337"/>
      <c r="IIQ960" s="337"/>
      <c r="IIR960" s="337"/>
      <c r="IIS960" s="337"/>
      <c r="IIT960" s="337"/>
      <c r="IIU960" s="337"/>
      <c r="IIV960" s="337"/>
      <c r="IIW960" s="337"/>
      <c r="IIX960" s="337"/>
      <c r="IIY960" s="337"/>
      <c r="IIZ960" s="337"/>
      <c r="IJA960" s="337"/>
      <c r="IJB960" s="337"/>
      <c r="IJC960" s="337"/>
      <c r="IJD960" s="337"/>
      <c r="IJE960" s="337"/>
      <c r="IJF960" s="337"/>
      <c r="IJG960" s="337"/>
      <c r="IJH960" s="337"/>
      <c r="IJI960" s="337"/>
      <c r="IJJ960" s="337"/>
      <c r="IJK960" s="337"/>
      <c r="IJL960" s="337"/>
      <c r="IJM960" s="337"/>
      <c r="IJN960" s="337"/>
      <c r="IJO960" s="337"/>
      <c r="IJP960" s="337"/>
      <c r="IJQ960" s="337"/>
      <c r="IJR960" s="337"/>
      <c r="IJS960" s="337"/>
      <c r="IJT960" s="337"/>
      <c r="IJU960" s="337"/>
      <c r="IJV960" s="337"/>
      <c r="IJW960" s="337"/>
      <c r="IJX960" s="337"/>
      <c r="IJY960" s="337"/>
      <c r="IJZ960" s="337"/>
      <c r="IKA960" s="337"/>
      <c r="IKB960" s="337"/>
      <c r="IKC960" s="337"/>
      <c r="IKD960" s="337"/>
      <c r="IKE960" s="337"/>
      <c r="IKF960" s="337"/>
      <c r="IKG960" s="337"/>
      <c r="IKH960" s="337"/>
      <c r="IKI960" s="337"/>
      <c r="IKJ960" s="337"/>
      <c r="IKK960" s="337"/>
      <c r="IKL960" s="337"/>
      <c r="IKM960" s="337"/>
      <c r="IKN960" s="337"/>
      <c r="IKO960" s="337"/>
      <c r="IKP960" s="337"/>
      <c r="IKQ960" s="337"/>
      <c r="IKR960" s="337"/>
      <c r="IKS960" s="337"/>
      <c r="IKT960" s="337"/>
      <c r="IKU960" s="337"/>
      <c r="IKV960" s="337"/>
      <c r="IKW960" s="337"/>
      <c r="IKX960" s="337"/>
      <c r="IKY960" s="337"/>
      <c r="IKZ960" s="337"/>
      <c r="ILA960" s="337"/>
      <c r="ILB960" s="337"/>
      <c r="ILC960" s="337"/>
      <c r="ILD960" s="337"/>
      <c r="ILE960" s="337"/>
      <c r="ILF960" s="337"/>
      <c r="ILG960" s="337"/>
      <c r="ILH960" s="337"/>
      <c r="ILI960" s="337"/>
      <c r="ILJ960" s="337"/>
      <c r="ILK960" s="337"/>
      <c r="ILL960" s="337"/>
      <c r="ILM960" s="337"/>
      <c r="ILN960" s="337"/>
      <c r="ILO960" s="337"/>
      <c r="ILP960" s="337"/>
      <c r="ILQ960" s="337"/>
      <c r="ILR960" s="337"/>
      <c r="ILS960" s="337"/>
      <c r="ILT960" s="337"/>
      <c r="ILU960" s="337"/>
      <c r="ILV960" s="337"/>
      <c r="ILW960" s="337"/>
      <c r="ILX960" s="337"/>
      <c r="ILY960" s="337"/>
      <c r="ILZ960" s="337"/>
      <c r="IMA960" s="337"/>
      <c r="IMB960" s="337"/>
      <c r="IMC960" s="337"/>
      <c r="IMD960" s="337"/>
      <c r="IME960" s="337"/>
      <c r="IMF960" s="337"/>
      <c r="IMG960" s="337"/>
      <c r="IMH960" s="337"/>
      <c r="IMI960" s="337"/>
      <c r="IMJ960" s="337"/>
      <c r="IMK960" s="337"/>
      <c r="IML960" s="337"/>
      <c r="IMM960" s="337"/>
      <c r="IMN960" s="337"/>
      <c r="IMO960" s="337"/>
      <c r="IMP960" s="337"/>
      <c r="IMQ960" s="337"/>
      <c r="IMR960" s="337"/>
      <c r="IMS960" s="337"/>
      <c r="IMT960" s="337"/>
      <c r="IMU960" s="337"/>
      <c r="IMV960" s="337"/>
      <c r="IMW960" s="337"/>
      <c r="IMX960" s="337"/>
      <c r="IMY960" s="337"/>
      <c r="IMZ960" s="337"/>
      <c r="INA960" s="337"/>
      <c r="INB960" s="337"/>
      <c r="INC960" s="337"/>
      <c r="IND960" s="337"/>
      <c r="INE960" s="337"/>
      <c r="INF960" s="337"/>
      <c r="ING960" s="337"/>
      <c r="INH960" s="337"/>
      <c r="INI960" s="337"/>
      <c r="INJ960" s="337"/>
      <c r="INK960" s="337"/>
      <c r="INL960" s="337"/>
      <c r="INM960" s="337"/>
      <c r="INN960" s="337"/>
      <c r="INO960" s="337"/>
      <c r="INP960" s="337"/>
      <c r="INQ960" s="337"/>
      <c r="INR960" s="337"/>
      <c r="INS960" s="337"/>
      <c r="INT960" s="337"/>
      <c r="INU960" s="337"/>
      <c r="INV960" s="337"/>
      <c r="INW960" s="337"/>
      <c r="INX960" s="337"/>
      <c r="INY960" s="337"/>
      <c r="INZ960" s="337"/>
      <c r="IOA960" s="337"/>
      <c r="IOB960" s="337"/>
      <c r="IOC960" s="337"/>
      <c r="IOD960" s="337"/>
      <c r="IOE960" s="337"/>
      <c r="IOF960" s="337"/>
      <c r="IOG960" s="337"/>
      <c r="IOH960" s="337"/>
      <c r="IOI960" s="337"/>
      <c r="IOJ960" s="337"/>
      <c r="IOK960" s="337"/>
      <c r="IOL960" s="337"/>
      <c r="IOM960" s="337"/>
      <c r="ION960" s="337"/>
      <c r="IOO960" s="337"/>
      <c r="IOP960" s="337"/>
      <c r="IOQ960" s="337"/>
      <c r="IOR960" s="337"/>
      <c r="IOS960" s="337"/>
      <c r="IOT960" s="337"/>
      <c r="IOU960" s="337"/>
      <c r="IOV960" s="337"/>
      <c r="IOW960" s="337"/>
      <c r="IOX960" s="337"/>
      <c r="IOY960" s="337"/>
      <c r="IOZ960" s="337"/>
      <c r="IPA960" s="337"/>
      <c r="IPB960" s="337"/>
      <c r="IPC960" s="337"/>
      <c r="IPD960" s="337"/>
      <c r="IPE960" s="337"/>
      <c r="IPF960" s="337"/>
      <c r="IPG960" s="337"/>
      <c r="IPH960" s="337"/>
      <c r="IPI960" s="337"/>
      <c r="IPJ960" s="337"/>
      <c r="IPK960" s="337"/>
      <c r="IPL960" s="337"/>
      <c r="IPM960" s="337"/>
      <c r="IPN960" s="337"/>
      <c r="IPO960" s="337"/>
      <c r="IPP960" s="337"/>
      <c r="IPQ960" s="337"/>
      <c r="IPR960" s="337"/>
      <c r="IPS960" s="337"/>
      <c r="IPT960" s="337"/>
      <c r="IPU960" s="337"/>
      <c r="IPV960" s="337"/>
      <c r="IPW960" s="337"/>
      <c r="IPX960" s="337"/>
      <c r="IPY960" s="337"/>
      <c r="IPZ960" s="337"/>
      <c r="IQA960" s="337"/>
      <c r="IQB960" s="337"/>
      <c r="IQC960" s="337"/>
      <c r="IQD960" s="337"/>
      <c r="IQE960" s="337"/>
      <c r="IQF960" s="337"/>
      <c r="IQG960" s="337"/>
      <c r="IQH960" s="337"/>
      <c r="IQI960" s="337"/>
      <c r="IQJ960" s="337"/>
      <c r="IQK960" s="337"/>
      <c r="IQL960" s="337"/>
      <c r="IQM960" s="337"/>
      <c r="IQN960" s="337"/>
      <c r="IQO960" s="337"/>
      <c r="IQP960" s="337"/>
      <c r="IQQ960" s="337"/>
      <c r="IQR960" s="337"/>
      <c r="IQS960" s="337"/>
      <c r="IQT960" s="337"/>
      <c r="IQU960" s="337"/>
      <c r="IQV960" s="337"/>
      <c r="IQW960" s="337"/>
      <c r="IQX960" s="337"/>
      <c r="IQY960" s="337"/>
      <c r="IQZ960" s="337"/>
      <c r="IRA960" s="337"/>
      <c r="IRB960" s="337"/>
      <c r="IRC960" s="337"/>
      <c r="IRD960" s="337"/>
      <c r="IRE960" s="337"/>
      <c r="IRF960" s="337"/>
      <c r="IRG960" s="337"/>
      <c r="IRH960" s="337"/>
      <c r="IRI960" s="337"/>
      <c r="IRJ960" s="337"/>
      <c r="IRK960" s="337"/>
      <c r="IRL960" s="337"/>
      <c r="IRM960" s="337"/>
      <c r="IRN960" s="337"/>
      <c r="IRO960" s="337"/>
      <c r="IRP960" s="337"/>
      <c r="IRQ960" s="337"/>
      <c r="IRR960" s="337"/>
      <c r="IRS960" s="337"/>
      <c r="IRT960" s="337"/>
      <c r="IRU960" s="337"/>
      <c r="IRV960" s="337"/>
      <c r="IRW960" s="337"/>
      <c r="IRX960" s="337"/>
      <c r="IRY960" s="337"/>
      <c r="IRZ960" s="337"/>
      <c r="ISA960" s="337"/>
      <c r="ISB960" s="337"/>
      <c r="ISC960" s="337"/>
      <c r="ISD960" s="337"/>
      <c r="ISE960" s="337"/>
      <c r="ISF960" s="337"/>
      <c r="ISG960" s="337"/>
      <c r="ISH960" s="337"/>
      <c r="ISI960" s="337"/>
      <c r="ISJ960" s="337"/>
      <c r="ISK960" s="337"/>
      <c r="ISL960" s="337"/>
      <c r="ISM960" s="337"/>
      <c r="ISN960" s="337"/>
      <c r="ISO960" s="337"/>
      <c r="ISP960" s="337"/>
      <c r="ISQ960" s="337"/>
      <c r="ISR960" s="337"/>
      <c r="ISS960" s="337"/>
      <c r="IST960" s="337"/>
      <c r="ISU960" s="337"/>
      <c r="ISV960" s="337"/>
      <c r="ISW960" s="337"/>
      <c r="ISX960" s="337"/>
      <c r="ISY960" s="337"/>
      <c r="ISZ960" s="337"/>
      <c r="ITA960" s="337"/>
      <c r="ITB960" s="337"/>
      <c r="ITC960" s="337"/>
      <c r="ITD960" s="337"/>
      <c r="ITE960" s="337"/>
      <c r="ITF960" s="337"/>
      <c r="ITG960" s="337"/>
      <c r="ITH960" s="337"/>
      <c r="ITI960" s="337"/>
      <c r="ITJ960" s="337"/>
      <c r="ITK960" s="337"/>
      <c r="ITL960" s="337"/>
      <c r="ITM960" s="337"/>
      <c r="ITN960" s="337"/>
      <c r="ITO960" s="337"/>
      <c r="ITP960" s="337"/>
      <c r="ITQ960" s="337"/>
      <c r="ITR960" s="337"/>
      <c r="ITS960" s="337"/>
      <c r="ITT960" s="337"/>
      <c r="ITU960" s="337"/>
      <c r="ITV960" s="337"/>
      <c r="ITW960" s="337"/>
      <c r="ITX960" s="337"/>
      <c r="ITY960" s="337"/>
      <c r="ITZ960" s="337"/>
      <c r="IUA960" s="337"/>
      <c r="IUB960" s="337"/>
      <c r="IUC960" s="337"/>
      <c r="IUD960" s="337"/>
      <c r="IUE960" s="337"/>
      <c r="IUF960" s="337"/>
      <c r="IUG960" s="337"/>
      <c r="IUH960" s="337"/>
      <c r="IUI960" s="337"/>
      <c r="IUJ960" s="337"/>
      <c r="IUK960" s="337"/>
      <c r="IUL960" s="337"/>
      <c r="IUM960" s="337"/>
      <c r="IUN960" s="337"/>
      <c r="IUO960" s="337"/>
      <c r="IUP960" s="337"/>
      <c r="IUQ960" s="337"/>
      <c r="IUR960" s="337"/>
      <c r="IUS960" s="337"/>
      <c r="IUT960" s="337"/>
      <c r="IUU960" s="337"/>
      <c r="IUV960" s="337"/>
      <c r="IUW960" s="337"/>
      <c r="IUX960" s="337"/>
      <c r="IUY960" s="337"/>
      <c r="IUZ960" s="337"/>
      <c r="IVA960" s="337"/>
      <c r="IVB960" s="337"/>
      <c r="IVC960" s="337"/>
      <c r="IVD960" s="337"/>
      <c r="IVE960" s="337"/>
      <c r="IVF960" s="337"/>
      <c r="IVG960" s="337"/>
      <c r="IVH960" s="337"/>
      <c r="IVI960" s="337"/>
      <c r="IVJ960" s="337"/>
      <c r="IVK960" s="337"/>
      <c r="IVL960" s="337"/>
      <c r="IVM960" s="337"/>
      <c r="IVN960" s="337"/>
      <c r="IVO960" s="337"/>
      <c r="IVP960" s="337"/>
      <c r="IVQ960" s="337"/>
      <c r="IVR960" s="337"/>
      <c r="IVS960" s="337"/>
      <c r="IVT960" s="337"/>
      <c r="IVU960" s="337"/>
      <c r="IVV960" s="337"/>
      <c r="IVW960" s="337"/>
      <c r="IVX960" s="337"/>
      <c r="IVY960" s="337"/>
      <c r="IVZ960" s="337"/>
      <c r="IWA960" s="337"/>
      <c r="IWB960" s="337"/>
      <c r="IWC960" s="337"/>
      <c r="IWD960" s="337"/>
      <c r="IWE960" s="337"/>
      <c r="IWF960" s="337"/>
      <c r="IWG960" s="337"/>
      <c r="IWH960" s="337"/>
      <c r="IWI960" s="337"/>
      <c r="IWJ960" s="337"/>
      <c r="IWK960" s="337"/>
      <c r="IWL960" s="337"/>
      <c r="IWM960" s="337"/>
      <c r="IWN960" s="337"/>
      <c r="IWO960" s="337"/>
      <c r="IWP960" s="337"/>
      <c r="IWQ960" s="337"/>
      <c r="IWR960" s="337"/>
      <c r="IWS960" s="337"/>
      <c r="IWT960" s="337"/>
      <c r="IWU960" s="337"/>
      <c r="IWV960" s="337"/>
      <c r="IWW960" s="337"/>
      <c r="IWX960" s="337"/>
      <c r="IWY960" s="337"/>
      <c r="IWZ960" s="337"/>
      <c r="IXA960" s="337"/>
      <c r="IXB960" s="337"/>
      <c r="IXC960" s="337"/>
      <c r="IXD960" s="337"/>
      <c r="IXE960" s="337"/>
      <c r="IXF960" s="337"/>
      <c r="IXG960" s="337"/>
      <c r="IXH960" s="337"/>
      <c r="IXI960" s="337"/>
      <c r="IXJ960" s="337"/>
      <c r="IXK960" s="337"/>
      <c r="IXL960" s="337"/>
      <c r="IXM960" s="337"/>
      <c r="IXN960" s="337"/>
      <c r="IXO960" s="337"/>
      <c r="IXP960" s="337"/>
      <c r="IXQ960" s="337"/>
      <c r="IXR960" s="337"/>
      <c r="IXS960" s="337"/>
      <c r="IXT960" s="337"/>
      <c r="IXU960" s="337"/>
      <c r="IXV960" s="337"/>
      <c r="IXW960" s="337"/>
      <c r="IXX960" s="337"/>
      <c r="IXY960" s="337"/>
      <c r="IXZ960" s="337"/>
      <c r="IYA960" s="337"/>
      <c r="IYB960" s="337"/>
      <c r="IYC960" s="337"/>
      <c r="IYD960" s="337"/>
      <c r="IYE960" s="337"/>
      <c r="IYF960" s="337"/>
      <c r="IYG960" s="337"/>
      <c r="IYH960" s="337"/>
      <c r="IYI960" s="337"/>
      <c r="IYJ960" s="337"/>
      <c r="IYK960" s="337"/>
      <c r="IYL960" s="337"/>
      <c r="IYM960" s="337"/>
      <c r="IYN960" s="337"/>
      <c r="IYO960" s="337"/>
      <c r="IYP960" s="337"/>
      <c r="IYQ960" s="337"/>
      <c r="IYR960" s="337"/>
      <c r="IYS960" s="337"/>
      <c r="IYT960" s="337"/>
      <c r="IYU960" s="337"/>
      <c r="IYV960" s="337"/>
      <c r="IYW960" s="337"/>
      <c r="IYX960" s="337"/>
      <c r="IYY960" s="337"/>
      <c r="IYZ960" s="337"/>
      <c r="IZA960" s="337"/>
      <c r="IZB960" s="337"/>
      <c r="IZC960" s="337"/>
      <c r="IZD960" s="337"/>
      <c r="IZE960" s="337"/>
      <c r="IZF960" s="337"/>
      <c r="IZG960" s="337"/>
      <c r="IZH960" s="337"/>
      <c r="IZI960" s="337"/>
      <c r="IZJ960" s="337"/>
      <c r="IZK960" s="337"/>
      <c r="IZL960" s="337"/>
      <c r="IZM960" s="337"/>
      <c r="IZN960" s="337"/>
      <c r="IZO960" s="337"/>
      <c r="IZP960" s="337"/>
      <c r="IZQ960" s="337"/>
      <c r="IZR960" s="337"/>
      <c r="IZS960" s="337"/>
      <c r="IZT960" s="337"/>
      <c r="IZU960" s="337"/>
      <c r="IZV960" s="337"/>
      <c r="IZW960" s="337"/>
      <c r="IZX960" s="337"/>
      <c r="IZY960" s="337"/>
      <c r="IZZ960" s="337"/>
      <c r="JAA960" s="337"/>
      <c r="JAB960" s="337"/>
      <c r="JAC960" s="337"/>
      <c r="JAD960" s="337"/>
      <c r="JAE960" s="337"/>
      <c r="JAF960" s="337"/>
      <c r="JAG960" s="337"/>
      <c r="JAH960" s="337"/>
      <c r="JAI960" s="337"/>
      <c r="JAJ960" s="337"/>
      <c r="JAK960" s="337"/>
      <c r="JAL960" s="337"/>
      <c r="JAM960" s="337"/>
      <c r="JAN960" s="337"/>
      <c r="JAO960" s="337"/>
      <c r="JAP960" s="337"/>
      <c r="JAQ960" s="337"/>
      <c r="JAR960" s="337"/>
      <c r="JAS960" s="337"/>
      <c r="JAT960" s="337"/>
      <c r="JAU960" s="337"/>
      <c r="JAV960" s="337"/>
      <c r="JAW960" s="337"/>
      <c r="JAX960" s="337"/>
      <c r="JAY960" s="337"/>
      <c r="JAZ960" s="337"/>
      <c r="JBA960" s="337"/>
      <c r="JBB960" s="337"/>
      <c r="JBC960" s="337"/>
      <c r="JBD960" s="337"/>
      <c r="JBE960" s="337"/>
      <c r="JBF960" s="337"/>
      <c r="JBG960" s="337"/>
      <c r="JBH960" s="337"/>
      <c r="JBI960" s="337"/>
      <c r="JBJ960" s="337"/>
      <c r="JBK960" s="337"/>
      <c r="JBL960" s="337"/>
      <c r="JBM960" s="337"/>
      <c r="JBN960" s="337"/>
      <c r="JBO960" s="337"/>
      <c r="JBP960" s="337"/>
      <c r="JBQ960" s="337"/>
      <c r="JBR960" s="337"/>
      <c r="JBS960" s="337"/>
      <c r="JBT960" s="337"/>
      <c r="JBU960" s="337"/>
      <c r="JBV960" s="337"/>
      <c r="JBW960" s="337"/>
      <c r="JBX960" s="337"/>
      <c r="JBY960" s="337"/>
      <c r="JBZ960" s="337"/>
      <c r="JCA960" s="337"/>
      <c r="JCB960" s="337"/>
      <c r="JCC960" s="337"/>
      <c r="JCD960" s="337"/>
      <c r="JCE960" s="337"/>
      <c r="JCF960" s="337"/>
      <c r="JCG960" s="337"/>
      <c r="JCH960" s="337"/>
      <c r="JCI960" s="337"/>
      <c r="JCJ960" s="337"/>
      <c r="JCK960" s="337"/>
      <c r="JCL960" s="337"/>
      <c r="JCM960" s="337"/>
      <c r="JCN960" s="337"/>
      <c r="JCO960" s="337"/>
      <c r="JCP960" s="337"/>
      <c r="JCQ960" s="337"/>
      <c r="JCR960" s="337"/>
      <c r="JCS960" s="337"/>
      <c r="JCT960" s="337"/>
      <c r="JCU960" s="337"/>
      <c r="JCV960" s="337"/>
      <c r="JCW960" s="337"/>
      <c r="JCX960" s="337"/>
      <c r="JCY960" s="337"/>
      <c r="JCZ960" s="337"/>
      <c r="JDA960" s="337"/>
      <c r="JDB960" s="337"/>
      <c r="JDC960" s="337"/>
      <c r="JDD960" s="337"/>
      <c r="JDE960" s="337"/>
      <c r="JDF960" s="337"/>
      <c r="JDG960" s="337"/>
      <c r="JDH960" s="337"/>
      <c r="JDI960" s="337"/>
      <c r="JDJ960" s="337"/>
      <c r="JDK960" s="337"/>
      <c r="JDL960" s="337"/>
      <c r="JDM960" s="337"/>
      <c r="JDN960" s="337"/>
      <c r="JDO960" s="337"/>
      <c r="JDP960" s="337"/>
      <c r="JDQ960" s="337"/>
      <c r="JDR960" s="337"/>
      <c r="JDS960" s="337"/>
      <c r="JDT960" s="337"/>
      <c r="JDU960" s="337"/>
      <c r="JDV960" s="337"/>
      <c r="JDW960" s="337"/>
      <c r="JDX960" s="337"/>
      <c r="JDY960" s="337"/>
      <c r="JDZ960" s="337"/>
      <c r="JEA960" s="337"/>
      <c r="JEB960" s="337"/>
      <c r="JEC960" s="337"/>
      <c r="JED960" s="337"/>
      <c r="JEE960" s="337"/>
      <c r="JEF960" s="337"/>
      <c r="JEG960" s="337"/>
      <c r="JEH960" s="337"/>
      <c r="JEI960" s="337"/>
      <c r="JEJ960" s="337"/>
      <c r="JEK960" s="337"/>
      <c r="JEL960" s="337"/>
      <c r="JEM960" s="337"/>
      <c r="JEN960" s="337"/>
      <c r="JEO960" s="337"/>
      <c r="JEP960" s="337"/>
      <c r="JEQ960" s="337"/>
      <c r="JER960" s="337"/>
      <c r="JES960" s="337"/>
      <c r="JET960" s="337"/>
      <c r="JEU960" s="337"/>
      <c r="JEV960" s="337"/>
      <c r="JEW960" s="337"/>
      <c r="JEX960" s="337"/>
      <c r="JEY960" s="337"/>
      <c r="JEZ960" s="337"/>
      <c r="JFA960" s="337"/>
      <c r="JFB960" s="337"/>
      <c r="JFC960" s="337"/>
      <c r="JFD960" s="337"/>
      <c r="JFE960" s="337"/>
      <c r="JFF960" s="337"/>
      <c r="JFG960" s="337"/>
      <c r="JFH960" s="337"/>
      <c r="JFI960" s="337"/>
      <c r="JFJ960" s="337"/>
      <c r="JFK960" s="337"/>
      <c r="JFL960" s="337"/>
      <c r="JFM960" s="337"/>
      <c r="JFN960" s="337"/>
      <c r="JFO960" s="337"/>
      <c r="JFP960" s="337"/>
      <c r="JFQ960" s="337"/>
      <c r="JFR960" s="337"/>
      <c r="JFS960" s="337"/>
      <c r="JFT960" s="337"/>
      <c r="JFU960" s="337"/>
      <c r="JFV960" s="337"/>
      <c r="JFW960" s="337"/>
      <c r="JFX960" s="337"/>
      <c r="JFY960" s="337"/>
      <c r="JFZ960" s="337"/>
      <c r="JGA960" s="337"/>
      <c r="JGB960" s="337"/>
      <c r="JGC960" s="337"/>
      <c r="JGD960" s="337"/>
      <c r="JGE960" s="337"/>
      <c r="JGF960" s="337"/>
      <c r="JGG960" s="337"/>
      <c r="JGH960" s="337"/>
      <c r="JGI960" s="337"/>
      <c r="JGJ960" s="337"/>
      <c r="JGK960" s="337"/>
      <c r="JGL960" s="337"/>
      <c r="JGM960" s="337"/>
      <c r="JGN960" s="337"/>
      <c r="JGO960" s="337"/>
      <c r="JGP960" s="337"/>
      <c r="JGQ960" s="337"/>
      <c r="JGR960" s="337"/>
      <c r="JGS960" s="337"/>
      <c r="JGT960" s="337"/>
      <c r="JGU960" s="337"/>
      <c r="JGV960" s="337"/>
      <c r="JGW960" s="337"/>
      <c r="JGX960" s="337"/>
      <c r="JGY960" s="337"/>
      <c r="JGZ960" s="337"/>
      <c r="JHA960" s="337"/>
      <c r="JHB960" s="337"/>
      <c r="JHC960" s="337"/>
      <c r="JHD960" s="337"/>
      <c r="JHE960" s="337"/>
      <c r="JHF960" s="337"/>
      <c r="JHG960" s="337"/>
      <c r="JHH960" s="337"/>
      <c r="JHI960" s="337"/>
      <c r="JHJ960" s="337"/>
      <c r="JHK960" s="337"/>
      <c r="JHL960" s="337"/>
      <c r="JHM960" s="337"/>
      <c r="JHN960" s="337"/>
      <c r="JHO960" s="337"/>
      <c r="JHP960" s="337"/>
      <c r="JHQ960" s="337"/>
      <c r="JHR960" s="337"/>
      <c r="JHS960" s="337"/>
      <c r="JHT960" s="337"/>
      <c r="JHU960" s="337"/>
      <c r="JHV960" s="337"/>
      <c r="JHW960" s="337"/>
      <c r="JHX960" s="337"/>
      <c r="JHY960" s="337"/>
      <c r="JHZ960" s="337"/>
      <c r="JIA960" s="337"/>
      <c r="JIB960" s="337"/>
      <c r="JIC960" s="337"/>
      <c r="JID960" s="337"/>
      <c r="JIE960" s="337"/>
      <c r="JIF960" s="337"/>
      <c r="JIG960" s="337"/>
      <c r="JIH960" s="337"/>
      <c r="JII960" s="337"/>
      <c r="JIJ960" s="337"/>
      <c r="JIK960" s="337"/>
      <c r="JIL960" s="337"/>
      <c r="JIM960" s="337"/>
      <c r="JIN960" s="337"/>
      <c r="JIO960" s="337"/>
      <c r="JIP960" s="337"/>
      <c r="JIQ960" s="337"/>
      <c r="JIR960" s="337"/>
      <c r="JIS960" s="337"/>
      <c r="JIT960" s="337"/>
      <c r="JIU960" s="337"/>
      <c r="JIV960" s="337"/>
      <c r="JIW960" s="337"/>
      <c r="JIX960" s="337"/>
      <c r="JIY960" s="337"/>
      <c r="JIZ960" s="337"/>
      <c r="JJA960" s="337"/>
      <c r="JJB960" s="337"/>
      <c r="JJC960" s="337"/>
      <c r="JJD960" s="337"/>
      <c r="JJE960" s="337"/>
      <c r="JJF960" s="337"/>
      <c r="JJG960" s="337"/>
      <c r="JJH960" s="337"/>
      <c r="JJI960" s="337"/>
      <c r="JJJ960" s="337"/>
      <c r="JJK960" s="337"/>
      <c r="JJL960" s="337"/>
      <c r="JJM960" s="337"/>
      <c r="JJN960" s="337"/>
      <c r="JJO960" s="337"/>
      <c r="JJP960" s="337"/>
      <c r="JJQ960" s="337"/>
      <c r="JJR960" s="337"/>
      <c r="JJS960" s="337"/>
      <c r="JJT960" s="337"/>
      <c r="JJU960" s="337"/>
      <c r="JJV960" s="337"/>
      <c r="JJW960" s="337"/>
      <c r="JJX960" s="337"/>
      <c r="JJY960" s="337"/>
      <c r="JJZ960" s="337"/>
      <c r="JKA960" s="337"/>
      <c r="JKB960" s="337"/>
      <c r="JKC960" s="337"/>
      <c r="JKD960" s="337"/>
      <c r="JKE960" s="337"/>
      <c r="JKF960" s="337"/>
      <c r="JKG960" s="337"/>
      <c r="JKH960" s="337"/>
      <c r="JKI960" s="337"/>
      <c r="JKJ960" s="337"/>
      <c r="JKK960" s="337"/>
      <c r="JKL960" s="337"/>
      <c r="JKM960" s="337"/>
      <c r="JKN960" s="337"/>
      <c r="JKO960" s="337"/>
      <c r="JKP960" s="337"/>
      <c r="JKQ960" s="337"/>
      <c r="JKR960" s="337"/>
      <c r="JKS960" s="337"/>
      <c r="JKT960" s="337"/>
      <c r="JKU960" s="337"/>
      <c r="JKV960" s="337"/>
      <c r="JKW960" s="337"/>
      <c r="JKX960" s="337"/>
      <c r="JKY960" s="337"/>
      <c r="JKZ960" s="337"/>
      <c r="JLA960" s="337"/>
      <c r="JLB960" s="337"/>
      <c r="JLC960" s="337"/>
      <c r="JLD960" s="337"/>
      <c r="JLE960" s="337"/>
      <c r="JLF960" s="337"/>
      <c r="JLG960" s="337"/>
      <c r="JLH960" s="337"/>
      <c r="JLI960" s="337"/>
      <c r="JLJ960" s="337"/>
      <c r="JLK960" s="337"/>
      <c r="JLL960" s="337"/>
      <c r="JLM960" s="337"/>
      <c r="JLN960" s="337"/>
      <c r="JLO960" s="337"/>
      <c r="JLP960" s="337"/>
      <c r="JLQ960" s="337"/>
      <c r="JLR960" s="337"/>
      <c r="JLS960" s="337"/>
      <c r="JLT960" s="337"/>
      <c r="JLU960" s="337"/>
      <c r="JLV960" s="337"/>
      <c r="JLW960" s="337"/>
      <c r="JLX960" s="337"/>
      <c r="JLY960" s="337"/>
      <c r="JLZ960" s="337"/>
      <c r="JMA960" s="337"/>
      <c r="JMB960" s="337"/>
      <c r="JMC960" s="337"/>
      <c r="JMD960" s="337"/>
      <c r="JME960" s="337"/>
      <c r="JMF960" s="337"/>
      <c r="JMG960" s="337"/>
      <c r="JMH960" s="337"/>
      <c r="JMI960" s="337"/>
      <c r="JMJ960" s="337"/>
      <c r="JMK960" s="337"/>
      <c r="JML960" s="337"/>
      <c r="JMM960" s="337"/>
      <c r="JMN960" s="337"/>
      <c r="JMO960" s="337"/>
      <c r="JMP960" s="337"/>
      <c r="JMQ960" s="337"/>
      <c r="JMR960" s="337"/>
      <c r="JMS960" s="337"/>
      <c r="JMT960" s="337"/>
      <c r="JMU960" s="337"/>
      <c r="JMV960" s="337"/>
      <c r="JMW960" s="337"/>
      <c r="JMX960" s="337"/>
      <c r="JMY960" s="337"/>
      <c r="JMZ960" s="337"/>
      <c r="JNA960" s="337"/>
      <c r="JNB960" s="337"/>
      <c r="JNC960" s="337"/>
      <c r="JND960" s="337"/>
      <c r="JNE960" s="337"/>
      <c r="JNF960" s="337"/>
      <c r="JNG960" s="337"/>
      <c r="JNH960" s="337"/>
      <c r="JNI960" s="337"/>
      <c r="JNJ960" s="337"/>
      <c r="JNK960" s="337"/>
      <c r="JNL960" s="337"/>
      <c r="JNM960" s="337"/>
      <c r="JNN960" s="337"/>
      <c r="JNO960" s="337"/>
      <c r="JNP960" s="337"/>
      <c r="JNQ960" s="337"/>
      <c r="JNR960" s="337"/>
      <c r="JNS960" s="337"/>
      <c r="JNT960" s="337"/>
      <c r="JNU960" s="337"/>
      <c r="JNV960" s="337"/>
      <c r="JNW960" s="337"/>
      <c r="JNX960" s="337"/>
      <c r="JNY960" s="337"/>
      <c r="JNZ960" s="337"/>
      <c r="JOA960" s="337"/>
      <c r="JOB960" s="337"/>
      <c r="JOC960" s="337"/>
      <c r="JOD960" s="337"/>
      <c r="JOE960" s="337"/>
      <c r="JOF960" s="337"/>
      <c r="JOG960" s="337"/>
      <c r="JOH960" s="337"/>
      <c r="JOI960" s="337"/>
      <c r="JOJ960" s="337"/>
      <c r="JOK960" s="337"/>
      <c r="JOL960" s="337"/>
      <c r="JOM960" s="337"/>
      <c r="JON960" s="337"/>
      <c r="JOO960" s="337"/>
      <c r="JOP960" s="337"/>
      <c r="JOQ960" s="337"/>
      <c r="JOR960" s="337"/>
      <c r="JOS960" s="337"/>
      <c r="JOT960" s="337"/>
      <c r="JOU960" s="337"/>
      <c r="JOV960" s="337"/>
      <c r="JOW960" s="337"/>
      <c r="JOX960" s="337"/>
      <c r="JOY960" s="337"/>
      <c r="JOZ960" s="337"/>
      <c r="JPA960" s="337"/>
      <c r="JPB960" s="337"/>
      <c r="JPC960" s="337"/>
      <c r="JPD960" s="337"/>
      <c r="JPE960" s="337"/>
      <c r="JPF960" s="337"/>
      <c r="JPG960" s="337"/>
      <c r="JPH960" s="337"/>
      <c r="JPI960" s="337"/>
      <c r="JPJ960" s="337"/>
      <c r="JPK960" s="337"/>
      <c r="JPL960" s="337"/>
      <c r="JPM960" s="337"/>
      <c r="JPN960" s="337"/>
      <c r="JPO960" s="337"/>
      <c r="JPP960" s="337"/>
      <c r="JPQ960" s="337"/>
      <c r="JPR960" s="337"/>
      <c r="JPS960" s="337"/>
      <c r="JPT960" s="337"/>
      <c r="JPU960" s="337"/>
      <c r="JPV960" s="337"/>
      <c r="JPW960" s="337"/>
      <c r="JPX960" s="337"/>
      <c r="JPY960" s="337"/>
      <c r="JPZ960" s="337"/>
      <c r="JQA960" s="337"/>
      <c r="JQB960" s="337"/>
      <c r="JQC960" s="337"/>
      <c r="JQD960" s="337"/>
      <c r="JQE960" s="337"/>
      <c r="JQF960" s="337"/>
      <c r="JQG960" s="337"/>
      <c r="JQH960" s="337"/>
      <c r="JQI960" s="337"/>
      <c r="JQJ960" s="337"/>
      <c r="JQK960" s="337"/>
      <c r="JQL960" s="337"/>
      <c r="JQM960" s="337"/>
      <c r="JQN960" s="337"/>
      <c r="JQO960" s="337"/>
      <c r="JQP960" s="337"/>
      <c r="JQQ960" s="337"/>
      <c r="JQR960" s="337"/>
      <c r="JQS960" s="337"/>
      <c r="JQT960" s="337"/>
      <c r="JQU960" s="337"/>
      <c r="JQV960" s="337"/>
      <c r="JQW960" s="337"/>
      <c r="JQX960" s="337"/>
      <c r="JQY960" s="337"/>
      <c r="JQZ960" s="337"/>
      <c r="JRA960" s="337"/>
      <c r="JRB960" s="337"/>
      <c r="JRC960" s="337"/>
      <c r="JRD960" s="337"/>
      <c r="JRE960" s="337"/>
      <c r="JRF960" s="337"/>
      <c r="JRG960" s="337"/>
      <c r="JRH960" s="337"/>
      <c r="JRI960" s="337"/>
      <c r="JRJ960" s="337"/>
      <c r="JRK960" s="337"/>
      <c r="JRL960" s="337"/>
      <c r="JRM960" s="337"/>
      <c r="JRN960" s="337"/>
      <c r="JRO960" s="337"/>
      <c r="JRP960" s="337"/>
      <c r="JRQ960" s="337"/>
      <c r="JRR960" s="337"/>
      <c r="JRS960" s="337"/>
      <c r="JRT960" s="337"/>
      <c r="JRU960" s="337"/>
      <c r="JRV960" s="337"/>
      <c r="JRW960" s="337"/>
      <c r="JRX960" s="337"/>
      <c r="JRY960" s="337"/>
      <c r="JRZ960" s="337"/>
      <c r="JSA960" s="337"/>
      <c r="JSB960" s="337"/>
      <c r="JSC960" s="337"/>
      <c r="JSD960" s="337"/>
      <c r="JSE960" s="337"/>
      <c r="JSF960" s="337"/>
      <c r="JSG960" s="337"/>
      <c r="JSH960" s="337"/>
      <c r="JSI960" s="337"/>
      <c r="JSJ960" s="337"/>
      <c r="JSK960" s="337"/>
      <c r="JSL960" s="337"/>
      <c r="JSM960" s="337"/>
      <c r="JSN960" s="337"/>
      <c r="JSO960" s="337"/>
      <c r="JSP960" s="337"/>
      <c r="JSQ960" s="337"/>
      <c r="JSR960" s="337"/>
      <c r="JSS960" s="337"/>
      <c r="JST960" s="337"/>
      <c r="JSU960" s="337"/>
      <c r="JSV960" s="337"/>
      <c r="JSW960" s="337"/>
      <c r="JSX960" s="337"/>
      <c r="JSY960" s="337"/>
      <c r="JSZ960" s="337"/>
      <c r="JTA960" s="337"/>
      <c r="JTB960" s="337"/>
      <c r="JTC960" s="337"/>
      <c r="JTD960" s="337"/>
      <c r="JTE960" s="337"/>
      <c r="JTF960" s="337"/>
      <c r="JTG960" s="337"/>
      <c r="JTH960" s="337"/>
      <c r="JTI960" s="337"/>
      <c r="JTJ960" s="337"/>
      <c r="JTK960" s="337"/>
      <c r="JTL960" s="337"/>
      <c r="JTM960" s="337"/>
      <c r="JTN960" s="337"/>
      <c r="JTO960" s="337"/>
      <c r="JTP960" s="337"/>
      <c r="JTQ960" s="337"/>
      <c r="JTR960" s="337"/>
      <c r="JTS960" s="337"/>
      <c r="JTT960" s="337"/>
      <c r="JTU960" s="337"/>
      <c r="JTV960" s="337"/>
      <c r="JTW960" s="337"/>
      <c r="JTX960" s="337"/>
      <c r="JTY960" s="337"/>
      <c r="JTZ960" s="337"/>
      <c r="JUA960" s="337"/>
      <c r="JUB960" s="337"/>
      <c r="JUC960" s="337"/>
      <c r="JUD960" s="337"/>
      <c r="JUE960" s="337"/>
      <c r="JUF960" s="337"/>
      <c r="JUG960" s="337"/>
      <c r="JUH960" s="337"/>
      <c r="JUI960" s="337"/>
      <c r="JUJ960" s="337"/>
      <c r="JUK960" s="337"/>
      <c r="JUL960" s="337"/>
      <c r="JUM960" s="337"/>
      <c r="JUN960" s="337"/>
      <c r="JUO960" s="337"/>
      <c r="JUP960" s="337"/>
      <c r="JUQ960" s="337"/>
      <c r="JUR960" s="337"/>
      <c r="JUS960" s="337"/>
      <c r="JUT960" s="337"/>
      <c r="JUU960" s="337"/>
      <c r="JUV960" s="337"/>
      <c r="JUW960" s="337"/>
      <c r="JUX960" s="337"/>
      <c r="JUY960" s="337"/>
      <c r="JUZ960" s="337"/>
      <c r="JVA960" s="337"/>
      <c r="JVB960" s="337"/>
      <c r="JVC960" s="337"/>
      <c r="JVD960" s="337"/>
      <c r="JVE960" s="337"/>
      <c r="JVF960" s="337"/>
      <c r="JVG960" s="337"/>
      <c r="JVH960" s="337"/>
      <c r="JVI960" s="337"/>
      <c r="JVJ960" s="337"/>
      <c r="JVK960" s="337"/>
      <c r="JVL960" s="337"/>
      <c r="JVM960" s="337"/>
      <c r="JVN960" s="337"/>
      <c r="JVO960" s="337"/>
      <c r="JVP960" s="337"/>
      <c r="JVQ960" s="337"/>
      <c r="JVR960" s="337"/>
      <c r="JVS960" s="337"/>
      <c r="JVT960" s="337"/>
      <c r="JVU960" s="337"/>
      <c r="JVV960" s="337"/>
      <c r="JVW960" s="337"/>
      <c r="JVX960" s="337"/>
      <c r="JVY960" s="337"/>
      <c r="JVZ960" s="337"/>
      <c r="JWA960" s="337"/>
      <c r="JWB960" s="337"/>
      <c r="JWC960" s="337"/>
      <c r="JWD960" s="337"/>
      <c r="JWE960" s="337"/>
      <c r="JWF960" s="337"/>
      <c r="JWG960" s="337"/>
      <c r="JWH960" s="337"/>
      <c r="JWI960" s="337"/>
      <c r="JWJ960" s="337"/>
      <c r="JWK960" s="337"/>
      <c r="JWL960" s="337"/>
      <c r="JWM960" s="337"/>
      <c r="JWN960" s="337"/>
      <c r="JWO960" s="337"/>
      <c r="JWP960" s="337"/>
      <c r="JWQ960" s="337"/>
      <c r="JWR960" s="337"/>
      <c r="JWS960" s="337"/>
      <c r="JWT960" s="337"/>
      <c r="JWU960" s="337"/>
      <c r="JWV960" s="337"/>
      <c r="JWW960" s="337"/>
      <c r="JWX960" s="337"/>
      <c r="JWY960" s="337"/>
      <c r="JWZ960" s="337"/>
      <c r="JXA960" s="337"/>
      <c r="JXB960" s="337"/>
      <c r="JXC960" s="337"/>
      <c r="JXD960" s="337"/>
      <c r="JXE960" s="337"/>
      <c r="JXF960" s="337"/>
      <c r="JXG960" s="337"/>
      <c r="JXH960" s="337"/>
      <c r="JXI960" s="337"/>
      <c r="JXJ960" s="337"/>
      <c r="JXK960" s="337"/>
      <c r="JXL960" s="337"/>
      <c r="JXM960" s="337"/>
      <c r="JXN960" s="337"/>
      <c r="JXO960" s="337"/>
      <c r="JXP960" s="337"/>
      <c r="JXQ960" s="337"/>
      <c r="JXR960" s="337"/>
      <c r="JXS960" s="337"/>
      <c r="JXT960" s="337"/>
      <c r="JXU960" s="337"/>
      <c r="JXV960" s="337"/>
      <c r="JXW960" s="337"/>
      <c r="JXX960" s="337"/>
      <c r="JXY960" s="337"/>
      <c r="JXZ960" s="337"/>
      <c r="JYA960" s="337"/>
      <c r="JYB960" s="337"/>
      <c r="JYC960" s="337"/>
      <c r="JYD960" s="337"/>
      <c r="JYE960" s="337"/>
      <c r="JYF960" s="337"/>
      <c r="JYG960" s="337"/>
      <c r="JYH960" s="337"/>
      <c r="JYI960" s="337"/>
      <c r="JYJ960" s="337"/>
      <c r="JYK960" s="337"/>
      <c r="JYL960" s="337"/>
      <c r="JYM960" s="337"/>
      <c r="JYN960" s="337"/>
      <c r="JYO960" s="337"/>
      <c r="JYP960" s="337"/>
      <c r="JYQ960" s="337"/>
      <c r="JYR960" s="337"/>
      <c r="JYS960" s="337"/>
      <c r="JYT960" s="337"/>
      <c r="JYU960" s="337"/>
      <c r="JYV960" s="337"/>
      <c r="JYW960" s="337"/>
      <c r="JYX960" s="337"/>
      <c r="JYY960" s="337"/>
      <c r="JYZ960" s="337"/>
      <c r="JZA960" s="337"/>
      <c r="JZB960" s="337"/>
      <c r="JZC960" s="337"/>
      <c r="JZD960" s="337"/>
      <c r="JZE960" s="337"/>
      <c r="JZF960" s="337"/>
      <c r="JZG960" s="337"/>
      <c r="JZH960" s="337"/>
      <c r="JZI960" s="337"/>
      <c r="JZJ960" s="337"/>
      <c r="JZK960" s="337"/>
      <c r="JZL960" s="337"/>
      <c r="JZM960" s="337"/>
      <c r="JZN960" s="337"/>
      <c r="JZO960" s="337"/>
      <c r="JZP960" s="337"/>
      <c r="JZQ960" s="337"/>
      <c r="JZR960" s="337"/>
      <c r="JZS960" s="337"/>
      <c r="JZT960" s="337"/>
      <c r="JZU960" s="337"/>
      <c r="JZV960" s="337"/>
      <c r="JZW960" s="337"/>
      <c r="JZX960" s="337"/>
      <c r="JZY960" s="337"/>
      <c r="JZZ960" s="337"/>
      <c r="KAA960" s="337"/>
      <c r="KAB960" s="337"/>
      <c r="KAC960" s="337"/>
      <c r="KAD960" s="337"/>
      <c r="KAE960" s="337"/>
      <c r="KAF960" s="337"/>
      <c r="KAG960" s="337"/>
      <c r="KAH960" s="337"/>
      <c r="KAI960" s="337"/>
      <c r="KAJ960" s="337"/>
      <c r="KAK960" s="337"/>
      <c r="KAL960" s="337"/>
      <c r="KAM960" s="337"/>
      <c r="KAN960" s="337"/>
      <c r="KAO960" s="337"/>
      <c r="KAP960" s="337"/>
      <c r="KAQ960" s="337"/>
      <c r="KAR960" s="337"/>
      <c r="KAS960" s="337"/>
      <c r="KAT960" s="337"/>
      <c r="KAU960" s="337"/>
      <c r="KAV960" s="337"/>
      <c r="KAW960" s="337"/>
      <c r="KAX960" s="337"/>
      <c r="KAY960" s="337"/>
      <c r="KAZ960" s="337"/>
      <c r="KBA960" s="337"/>
      <c r="KBB960" s="337"/>
      <c r="KBC960" s="337"/>
      <c r="KBD960" s="337"/>
      <c r="KBE960" s="337"/>
      <c r="KBF960" s="337"/>
      <c r="KBG960" s="337"/>
      <c r="KBH960" s="337"/>
      <c r="KBI960" s="337"/>
      <c r="KBJ960" s="337"/>
      <c r="KBK960" s="337"/>
      <c r="KBL960" s="337"/>
      <c r="KBM960" s="337"/>
      <c r="KBN960" s="337"/>
      <c r="KBO960" s="337"/>
      <c r="KBP960" s="337"/>
      <c r="KBQ960" s="337"/>
      <c r="KBR960" s="337"/>
      <c r="KBS960" s="337"/>
      <c r="KBT960" s="337"/>
      <c r="KBU960" s="337"/>
      <c r="KBV960" s="337"/>
      <c r="KBW960" s="337"/>
      <c r="KBX960" s="337"/>
      <c r="KBY960" s="337"/>
      <c r="KBZ960" s="337"/>
      <c r="KCA960" s="337"/>
      <c r="KCB960" s="337"/>
      <c r="KCC960" s="337"/>
      <c r="KCD960" s="337"/>
      <c r="KCE960" s="337"/>
      <c r="KCF960" s="337"/>
      <c r="KCG960" s="337"/>
      <c r="KCH960" s="337"/>
      <c r="KCI960" s="337"/>
      <c r="KCJ960" s="337"/>
      <c r="KCK960" s="337"/>
      <c r="KCL960" s="337"/>
      <c r="KCM960" s="337"/>
      <c r="KCN960" s="337"/>
      <c r="KCO960" s="337"/>
      <c r="KCP960" s="337"/>
      <c r="KCQ960" s="337"/>
      <c r="KCR960" s="337"/>
      <c r="KCS960" s="337"/>
      <c r="KCT960" s="337"/>
      <c r="KCU960" s="337"/>
      <c r="KCV960" s="337"/>
      <c r="KCW960" s="337"/>
      <c r="KCX960" s="337"/>
      <c r="KCY960" s="337"/>
      <c r="KCZ960" s="337"/>
      <c r="KDA960" s="337"/>
      <c r="KDB960" s="337"/>
      <c r="KDC960" s="337"/>
      <c r="KDD960" s="337"/>
      <c r="KDE960" s="337"/>
      <c r="KDF960" s="337"/>
      <c r="KDG960" s="337"/>
      <c r="KDH960" s="337"/>
      <c r="KDI960" s="337"/>
      <c r="KDJ960" s="337"/>
      <c r="KDK960" s="337"/>
      <c r="KDL960" s="337"/>
      <c r="KDM960" s="337"/>
      <c r="KDN960" s="337"/>
      <c r="KDO960" s="337"/>
      <c r="KDP960" s="337"/>
      <c r="KDQ960" s="337"/>
      <c r="KDR960" s="337"/>
      <c r="KDS960" s="337"/>
      <c r="KDT960" s="337"/>
      <c r="KDU960" s="337"/>
      <c r="KDV960" s="337"/>
      <c r="KDW960" s="337"/>
      <c r="KDX960" s="337"/>
      <c r="KDY960" s="337"/>
      <c r="KDZ960" s="337"/>
      <c r="KEA960" s="337"/>
      <c r="KEB960" s="337"/>
      <c r="KEC960" s="337"/>
      <c r="KED960" s="337"/>
      <c r="KEE960" s="337"/>
      <c r="KEF960" s="337"/>
      <c r="KEG960" s="337"/>
      <c r="KEH960" s="337"/>
      <c r="KEI960" s="337"/>
      <c r="KEJ960" s="337"/>
      <c r="KEK960" s="337"/>
      <c r="KEL960" s="337"/>
      <c r="KEM960" s="337"/>
      <c r="KEN960" s="337"/>
      <c r="KEO960" s="337"/>
      <c r="KEP960" s="337"/>
      <c r="KEQ960" s="337"/>
      <c r="KER960" s="337"/>
      <c r="KES960" s="337"/>
      <c r="KET960" s="337"/>
      <c r="KEU960" s="337"/>
      <c r="KEV960" s="337"/>
      <c r="KEW960" s="337"/>
      <c r="KEX960" s="337"/>
      <c r="KEY960" s="337"/>
      <c r="KEZ960" s="337"/>
      <c r="KFA960" s="337"/>
      <c r="KFB960" s="337"/>
      <c r="KFC960" s="337"/>
      <c r="KFD960" s="337"/>
      <c r="KFE960" s="337"/>
      <c r="KFF960" s="337"/>
      <c r="KFG960" s="337"/>
      <c r="KFH960" s="337"/>
      <c r="KFI960" s="337"/>
      <c r="KFJ960" s="337"/>
      <c r="KFK960" s="337"/>
      <c r="KFL960" s="337"/>
      <c r="KFM960" s="337"/>
      <c r="KFN960" s="337"/>
      <c r="KFO960" s="337"/>
      <c r="KFP960" s="337"/>
      <c r="KFQ960" s="337"/>
      <c r="KFR960" s="337"/>
      <c r="KFS960" s="337"/>
      <c r="KFT960" s="337"/>
      <c r="KFU960" s="337"/>
      <c r="KFV960" s="337"/>
      <c r="KFW960" s="337"/>
      <c r="KFX960" s="337"/>
      <c r="KFY960" s="337"/>
      <c r="KFZ960" s="337"/>
      <c r="KGA960" s="337"/>
      <c r="KGB960" s="337"/>
      <c r="KGC960" s="337"/>
      <c r="KGD960" s="337"/>
      <c r="KGE960" s="337"/>
      <c r="KGF960" s="337"/>
      <c r="KGG960" s="337"/>
      <c r="KGH960" s="337"/>
      <c r="KGI960" s="337"/>
      <c r="KGJ960" s="337"/>
      <c r="KGK960" s="337"/>
      <c r="KGL960" s="337"/>
      <c r="KGM960" s="337"/>
      <c r="KGN960" s="337"/>
      <c r="KGO960" s="337"/>
      <c r="KGP960" s="337"/>
      <c r="KGQ960" s="337"/>
      <c r="KGR960" s="337"/>
      <c r="KGS960" s="337"/>
      <c r="KGT960" s="337"/>
      <c r="KGU960" s="337"/>
      <c r="KGV960" s="337"/>
      <c r="KGW960" s="337"/>
      <c r="KGX960" s="337"/>
      <c r="KGY960" s="337"/>
      <c r="KGZ960" s="337"/>
      <c r="KHA960" s="337"/>
      <c r="KHB960" s="337"/>
      <c r="KHC960" s="337"/>
      <c r="KHD960" s="337"/>
      <c r="KHE960" s="337"/>
      <c r="KHF960" s="337"/>
      <c r="KHG960" s="337"/>
      <c r="KHH960" s="337"/>
      <c r="KHI960" s="337"/>
      <c r="KHJ960" s="337"/>
      <c r="KHK960" s="337"/>
      <c r="KHL960" s="337"/>
      <c r="KHM960" s="337"/>
      <c r="KHN960" s="337"/>
      <c r="KHO960" s="337"/>
      <c r="KHP960" s="337"/>
      <c r="KHQ960" s="337"/>
      <c r="KHR960" s="337"/>
      <c r="KHS960" s="337"/>
      <c r="KHT960" s="337"/>
      <c r="KHU960" s="337"/>
      <c r="KHV960" s="337"/>
      <c r="KHW960" s="337"/>
      <c r="KHX960" s="337"/>
      <c r="KHY960" s="337"/>
      <c r="KHZ960" s="337"/>
      <c r="KIA960" s="337"/>
      <c r="KIB960" s="337"/>
      <c r="KIC960" s="337"/>
      <c r="KID960" s="337"/>
      <c r="KIE960" s="337"/>
      <c r="KIF960" s="337"/>
      <c r="KIG960" s="337"/>
      <c r="KIH960" s="337"/>
      <c r="KII960" s="337"/>
      <c r="KIJ960" s="337"/>
      <c r="KIK960" s="337"/>
      <c r="KIL960" s="337"/>
      <c r="KIM960" s="337"/>
      <c r="KIN960" s="337"/>
      <c r="KIO960" s="337"/>
      <c r="KIP960" s="337"/>
      <c r="KIQ960" s="337"/>
      <c r="KIR960" s="337"/>
      <c r="KIS960" s="337"/>
      <c r="KIT960" s="337"/>
      <c r="KIU960" s="337"/>
      <c r="KIV960" s="337"/>
      <c r="KIW960" s="337"/>
      <c r="KIX960" s="337"/>
      <c r="KIY960" s="337"/>
      <c r="KIZ960" s="337"/>
      <c r="KJA960" s="337"/>
      <c r="KJB960" s="337"/>
      <c r="KJC960" s="337"/>
      <c r="KJD960" s="337"/>
      <c r="KJE960" s="337"/>
      <c r="KJF960" s="337"/>
      <c r="KJG960" s="337"/>
      <c r="KJH960" s="337"/>
      <c r="KJI960" s="337"/>
      <c r="KJJ960" s="337"/>
      <c r="KJK960" s="337"/>
      <c r="KJL960" s="337"/>
      <c r="KJM960" s="337"/>
      <c r="KJN960" s="337"/>
      <c r="KJO960" s="337"/>
      <c r="KJP960" s="337"/>
      <c r="KJQ960" s="337"/>
      <c r="KJR960" s="337"/>
      <c r="KJS960" s="337"/>
      <c r="KJT960" s="337"/>
      <c r="KJU960" s="337"/>
      <c r="KJV960" s="337"/>
      <c r="KJW960" s="337"/>
      <c r="KJX960" s="337"/>
      <c r="KJY960" s="337"/>
      <c r="KJZ960" s="337"/>
      <c r="KKA960" s="337"/>
      <c r="KKB960" s="337"/>
      <c r="KKC960" s="337"/>
      <c r="KKD960" s="337"/>
      <c r="KKE960" s="337"/>
      <c r="KKF960" s="337"/>
      <c r="KKG960" s="337"/>
      <c r="KKH960" s="337"/>
      <c r="KKI960" s="337"/>
      <c r="KKJ960" s="337"/>
      <c r="KKK960" s="337"/>
      <c r="KKL960" s="337"/>
      <c r="KKM960" s="337"/>
      <c r="KKN960" s="337"/>
      <c r="KKO960" s="337"/>
      <c r="KKP960" s="337"/>
      <c r="KKQ960" s="337"/>
      <c r="KKR960" s="337"/>
      <c r="KKS960" s="337"/>
      <c r="KKT960" s="337"/>
      <c r="KKU960" s="337"/>
      <c r="KKV960" s="337"/>
      <c r="KKW960" s="337"/>
      <c r="KKX960" s="337"/>
      <c r="KKY960" s="337"/>
      <c r="KKZ960" s="337"/>
      <c r="KLA960" s="337"/>
      <c r="KLB960" s="337"/>
      <c r="KLC960" s="337"/>
      <c r="KLD960" s="337"/>
      <c r="KLE960" s="337"/>
      <c r="KLF960" s="337"/>
      <c r="KLG960" s="337"/>
      <c r="KLH960" s="337"/>
      <c r="KLI960" s="337"/>
      <c r="KLJ960" s="337"/>
      <c r="KLK960" s="337"/>
      <c r="KLL960" s="337"/>
      <c r="KLM960" s="337"/>
      <c r="KLN960" s="337"/>
      <c r="KLO960" s="337"/>
      <c r="KLP960" s="337"/>
      <c r="KLQ960" s="337"/>
      <c r="KLR960" s="337"/>
      <c r="KLS960" s="337"/>
      <c r="KLT960" s="337"/>
      <c r="KLU960" s="337"/>
      <c r="KLV960" s="337"/>
      <c r="KLW960" s="337"/>
      <c r="KLX960" s="337"/>
      <c r="KLY960" s="337"/>
      <c r="KLZ960" s="337"/>
      <c r="KMA960" s="337"/>
      <c r="KMB960" s="337"/>
      <c r="KMC960" s="337"/>
      <c r="KMD960" s="337"/>
      <c r="KME960" s="337"/>
      <c r="KMF960" s="337"/>
      <c r="KMG960" s="337"/>
      <c r="KMH960" s="337"/>
      <c r="KMI960" s="337"/>
      <c r="KMJ960" s="337"/>
      <c r="KMK960" s="337"/>
      <c r="KML960" s="337"/>
      <c r="KMM960" s="337"/>
      <c r="KMN960" s="337"/>
      <c r="KMO960" s="337"/>
      <c r="KMP960" s="337"/>
      <c r="KMQ960" s="337"/>
      <c r="KMR960" s="337"/>
      <c r="KMS960" s="337"/>
      <c r="KMT960" s="337"/>
      <c r="KMU960" s="337"/>
      <c r="KMV960" s="337"/>
      <c r="KMW960" s="337"/>
      <c r="KMX960" s="337"/>
      <c r="KMY960" s="337"/>
      <c r="KMZ960" s="337"/>
      <c r="KNA960" s="337"/>
      <c r="KNB960" s="337"/>
      <c r="KNC960" s="337"/>
      <c r="KND960" s="337"/>
      <c r="KNE960" s="337"/>
      <c r="KNF960" s="337"/>
      <c r="KNG960" s="337"/>
      <c r="KNH960" s="337"/>
      <c r="KNI960" s="337"/>
      <c r="KNJ960" s="337"/>
      <c r="KNK960" s="337"/>
      <c r="KNL960" s="337"/>
      <c r="KNM960" s="337"/>
      <c r="KNN960" s="337"/>
      <c r="KNO960" s="337"/>
      <c r="KNP960" s="337"/>
      <c r="KNQ960" s="337"/>
      <c r="KNR960" s="337"/>
      <c r="KNS960" s="337"/>
      <c r="KNT960" s="337"/>
      <c r="KNU960" s="337"/>
      <c r="KNV960" s="337"/>
      <c r="KNW960" s="337"/>
      <c r="KNX960" s="337"/>
      <c r="KNY960" s="337"/>
      <c r="KNZ960" s="337"/>
      <c r="KOA960" s="337"/>
      <c r="KOB960" s="337"/>
      <c r="KOC960" s="337"/>
      <c r="KOD960" s="337"/>
      <c r="KOE960" s="337"/>
      <c r="KOF960" s="337"/>
      <c r="KOG960" s="337"/>
      <c r="KOH960" s="337"/>
      <c r="KOI960" s="337"/>
      <c r="KOJ960" s="337"/>
      <c r="KOK960" s="337"/>
      <c r="KOL960" s="337"/>
      <c r="KOM960" s="337"/>
      <c r="KON960" s="337"/>
      <c r="KOO960" s="337"/>
      <c r="KOP960" s="337"/>
      <c r="KOQ960" s="337"/>
      <c r="KOR960" s="337"/>
      <c r="KOS960" s="337"/>
      <c r="KOT960" s="337"/>
      <c r="KOU960" s="337"/>
      <c r="KOV960" s="337"/>
      <c r="KOW960" s="337"/>
      <c r="KOX960" s="337"/>
      <c r="KOY960" s="337"/>
      <c r="KOZ960" s="337"/>
      <c r="KPA960" s="337"/>
      <c r="KPB960" s="337"/>
      <c r="KPC960" s="337"/>
      <c r="KPD960" s="337"/>
      <c r="KPE960" s="337"/>
      <c r="KPF960" s="337"/>
      <c r="KPG960" s="337"/>
      <c r="KPH960" s="337"/>
      <c r="KPI960" s="337"/>
      <c r="KPJ960" s="337"/>
      <c r="KPK960" s="337"/>
      <c r="KPL960" s="337"/>
      <c r="KPM960" s="337"/>
      <c r="KPN960" s="337"/>
      <c r="KPO960" s="337"/>
      <c r="KPP960" s="337"/>
      <c r="KPQ960" s="337"/>
      <c r="KPR960" s="337"/>
      <c r="KPS960" s="337"/>
      <c r="KPT960" s="337"/>
      <c r="KPU960" s="337"/>
      <c r="KPV960" s="337"/>
      <c r="KPW960" s="337"/>
      <c r="KPX960" s="337"/>
      <c r="KPY960" s="337"/>
      <c r="KPZ960" s="337"/>
      <c r="KQA960" s="337"/>
      <c r="KQB960" s="337"/>
      <c r="KQC960" s="337"/>
      <c r="KQD960" s="337"/>
      <c r="KQE960" s="337"/>
      <c r="KQF960" s="337"/>
      <c r="KQG960" s="337"/>
      <c r="KQH960" s="337"/>
      <c r="KQI960" s="337"/>
      <c r="KQJ960" s="337"/>
      <c r="KQK960" s="337"/>
      <c r="KQL960" s="337"/>
      <c r="KQM960" s="337"/>
      <c r="KQN960" s="337"/>
      <c r="KQO960" s="337"/>
      <c r="KQP960" s="337"/>
      <c r="KQQ960" s="337"/>
      <c r="KQR960" s="337"/>
      <c r="KQS960" s="337"/>
      <c r="KQT960" s="337"/>
      <c r="KQU960" s="337"/>
      <c r="KQV960" s="337"/>
      <c r="KQW960" s="337"/>
      <c r="KQX960" s="337"/>
      <c r="KQY960" s="337"/>
      <c r="KQZ960" s="337"/>
      <c r="KRA960" s="337"/>
      <c r="KRB960" s="337"/>
      <c r="KRC960" s="337"/>
      <c r="KRD960" s="337"/>
      <c r="KRE960" s="337"/>
      <c r="KRF960" s="337"/>
      <c r="KRG960" s="337"/>
      <c r="KRH960" s="337"/>
      <c r="KRI960" s="337"/>
      <c r="KRJ960" s="337"/>
      <c r="KRK960" s="337"/>
      <c r="KRL960" s="337"/>
      <c r="KRM960" s="337"/>
      <c r="KRN960" s="337"/>
      <c r="KRO960" s="337"/>
      <c r="KRP960" s="337"/>
      <c r="KRQ960" s="337"/>
      <c r="KRR960" s="337"/>
      <c r="KRS960" s="337"/>
      <c r="KRT960" s="337"/>
      <c r="KRU960" s="337"/>
      <c r="KRV960" s="337"/>
      <c r="KRW960" s="337"/>
      <c r="KRX960" s="337"/>
      <c r="KRY960" s="337"/>
      <c r="KRZ960" s="337"/>
      <c r="KSA960" s="337"/>
      <c r="KSB960" s="337"/>
      <c r="KSC960" s="337"/>
      <c r="KSD960" s="337"/>
      <c r="KSE960" s="337"/>
      <c r="KSF960" s="337"/>
      <c r="KSG960" s="337"/>
      <c r="KSH960" s="337"/>
      <c r="KSI960" s="337"/>
      <c r="KSJ960" s="337"/>
      <c r="KSK960" s="337"/>
      <c r="KSL960" s="337"/>
      <c r="KSM960" s="337"/>
      <c r="KSN960" s="337"/>
      <c r="KSO960" s="337"/>
      <c r="KSP960" s="337"/>
      <c r="KSQ960" s="337"/>
      <c r="KSR960" s="337"/>
      <c r="KSS960" s="337"/>
      <c r="KST960" s="337"/>
      <c r="KSU960" s="337"/>
      <c r="KSV960" s="337"/>
      <c r="KSW960" s="337"/>
      <c r="KSX960" s="337"/>
      <c r="KSY960" s="337"/>
      <c r="KSZ960" s="337"/>
      <c r="KTA960" s="337"/>
      <c r="KTB960" s="337"/>
      <c r="KTC960" s="337"/>
      <c r="KTD960" s="337"/>
      <c r="KTE960" s="337"/>
      <c r="KTF960" s="337"/>
      <c r="KTG960" s="337"/>
      <c r="KTH960" s="337"/>
      <c r="KTI960" s="337"/>
      <c r="KTJ960" s="337"/>
      <c r="KTK960" s="337"/>
      <c r="KTL960" s="337"/>
      <c r="KTM960" s="337"/>
      <c r="KTN960" s="337"/>
      <c r="KTO960" s="337"/>
      <c r="KTP960" s="337"/>
      <c r="KTQ960" s="337"/>
      <c r="KTR960" s="337"/>
      <c r="KTS960" s="337"/>
      <c r="KTT960" s="337"/>
      <c r="KTU960" s="337"/>
      <c r="KTV960" s="337"/>
      <c r="KTW960" s="337"/>
      <c r="KTX960" s="337"/>
      <c r="KTY960" s="337"/>
      <c r="KTZ960" s="337"/>
      <c r="KUA960" s="337"/>
      <c r="KUB960" s="337"/>
      <c r="KUC960" s="337"/>
      <c r="KUD960" s="337"/>
      <c r="KUE960" s="337"/>
      <c r="KUF960" s="337"/>
      <c r="KUG960" s="337"/>
      <c r="KUH960" s="337"/>
      <c r="KUI960" s="337"/>
      <c r="KUJ960" s="337"/>
      <c r="KUK960" s="337"/>
      <c r="KUL960" s="337"/>
      <c r="KUM960" s="337"/>
      <c r="KUN960" s="337"/>
      <c r="KUO960" s="337"/>
      <c r="KUP960" s="337"/>
      <c r="KUQ960" s="337"/>
      <c r="KUR960" s="337"/>
      <c r="KUS960" s="337"/>
      <c r="KUT960" s="337"/>
      <c r="KUU960" s="337"/>
      <c r="KUV960" s="337"/>
      <c r="KUW960" s="337"/>
      <c r="KUX960" s="337"/>
      <c r="KUY960" s="337"/>
      <c r="KUZ960" s="337"/>
      <c r="KVA960" s="337"/>
      <c r="KVB960" s="337"/>
      <c r="KVC960" s="337"/>
      <c r="KVD960" s="337"/>
      <c r="KVE960" s="337"/>
      <c r="KVF960" s="337"/>
      <c r="KVG960" s="337"/>
      <c r="KVH960" s="337"/>
      <c r="KVI960" s="337"/>
      <c r="KVJ960" s="337"/>
      <c r="KVK960" s="337"/>
      <c r="KVL960" s="337"/>
      <c r="KVM960" s="337"/>
      <c r="KVN960" s="337"/>
      <c r="KVO960" s="337"/>
      <c r="KVP960" s="337"/>
      <c r="KVQ960" s="337"/>
      <c r="KVR960" s="337"/>
      <c r="KVS960" s="337"/>
      <c r="KVT960" s="337"/>
      <c r="KVU960" s="337"/>
      <c r="KVV960" s="337"/>
      <c r="KVW960" s="337"/>
      <c r="KVX960" s="337"/>
      <c r="KVY960" s="337"/>
      <c r="KVZ960" s="337"/>
      <c r="KWA960" s="337"/>
      <c r="KWB960" s="337"/>
      <c r="KWC960" s="337"/>
      <c r="KWD960" s="337"/>
      <c r="KWE960" s="337"/>
      <c r="KWF960" s="337"/>
      <c r="KWG960" s="337"/>
      <c r="KWH960" s="337"/>
      <c r="KWI960" s="337"/>
      <c r="KWJ960" s="337"/>
      <c r="KWK960" s="337"/>
      <c r="KWL960" s="337"/>
      <c r="KWM960" s="337"/>
      <c r="KWN960" s="337"/>
      <c r="KWO960" s="337"/>
      <c r="KWP960" s="337"/>
      <c r="KWQ960" s="337"/>
      <c r="KWR960" s="337"/>
      <c r="KWS960" s="337"/>
      <c r="KWT960" s="337"/>
      <c r="KWU960" s="337"/>
      <c r="KWV960" s="337"/>
      <c r="KWW960" s="337"/>
      <c r="KWX960" s="337"/>
      <c r="KWY960" s="337"/>
      <c r="KWZ960" s="337"/>
      <c r="KXA960" s="337"/>
      <c r="KXB960" s="337"/>
      <c r="KXC960" s="337"/>
      <c r="KXD960" s="337"/>
      <c r="KXE960" s="337"/>
      <c r="KXF960" s="337"/>
      <c r="KXG960" s="337"/>
      <c r="KXH960" s="337"/>
      <c r="KXI960" s="337"/>
      <c r="KXJ960" s="337"/>
      <c r="KXK960" s="337"/>
      <c r="KXL960" s="337"/>
      <c r="KXM960" s="337"/>
      <c r="KXN960" s="337"/>
      <c r="KXO960" s="337"/>
      <c r="KXP960" s="337"/>
      <c r="KXQ960" s="337"/>
      <c r="KXR960" s="337"/>
      <c r="KXS960" s="337"/>
      <c r="KXT960" s="337"/>
      <c r="KXU960" s="337"/>
      <c r="KXV960" s="337"/>
      <c r="KXW960" s="337"/>
      <c r="KXX960" s="337"/>
      <c r="KXY960" s="337"/>
      <c r="KXZ960" s="337"/>
      <c r="KYA960" s="337"/>
      <c r="KYB960" s="337"/>
      <c r="KYC960" s="337"/>
      <c r="KYD960" s="337"/>
      <c r="KYE960" s="337"/>
      <c r="KYF960" s="337"/>
      <c r="KYG960" s="337"/>
      <c r="KYH960" s="337"/>
      <c r="KYI960" s="337"/>
      <c r="KYJ960" s="337"/>
      <c r="KYK960" s="337"/>
      <c r="KYL960" s="337"/>
      <c r="KYM960" s="337"/>
      <c r="KYN960" s="337"/>
      <c r="KYO960" s="337"/>
      <c r="KYP960" s="337"/>
      <c r="KYQ960" s="337"/>
      <c r="KYR960" s="337"/>
      <c r="KYS960" s="337"/>
      <c r="KYT960" s="337"/>
      <c r="KYU960" s="337"/>
      <c r="KYV960" s="337"/>
      <c r="KYW960" s="337"/>
      <c r="KYX960" s="337"/>
      <c r="KYY960" s="337"/>
      <c r="KYZ960" s="337"/>
      <c r="KZA960" s="337"/>
      <c r="KZB960" s="337"/>
      <c r="KZC960" s="337"/>
      <c r="KZD960" s="337"/>
      <c r="KZE960" s="337"/>
      <c r="KZF960" s="337"/>
      <c r="KZG960" s="337"/>
      <c r="KZH960" s="337"/>
      <c r="KZI960" s="337"/>
      <c r="KZJ960" s="337"/>
      <c r="KZK960" s="337"/>
      <c r="KZL960" s="337"/>
      <c r="KZM960" s="337"/>
      <c r="KZN960" s="337"/>
      <c r="KZO960" s="337"/>
      <c r="KZP960" s="337"/>
      <c r="KZQ960" s="337"/>
      <c r="KZR960" s="337"/>
      <c r="KZS960" s="337"/>
      <c r="KZT960" s="337"/>
      <c r="KZU960" s="337"/>
      <c r="KZV960" s="337"/>
      <c r="KZW960" s="337"/>
      <c r="KZX960" s="337"/>
      <c r="KZY960" s="337"/>
      <c r="KZZ960" s="337"/>
      <c r="LAA960" s="337"/>
      <c r="LAB960" s="337"/>
      <c r="LAC960" s="337"/>
      <c r="LAD960" s="337"/>
      <c r="LAE960" s="337"/>
      <c r="LAF960" s="337"/>
      <c r="LAG960" s="337"/>
      <c r="LAH960" s="337"/>
      <c r="LAI960" s="337"/>
      <c r="LAJ960" s="337"/>
      <c r="LAK960" s="337"/>
      <c r="LAL960" s="337"/>
      <c r="LAM960" s="337"/>
      <c r="LAN960" s="337"/>
      <c r="LAO960" s="337"/>
      <c r="LAP960" s="337"/>
      <c r="LAQ960" s="337"/>
      <c r="LAR960" s="337"/>
      <c r="LAS960" s="337"/>
      <c r="LAT960" s="337"/>
      <c r="LAU960" s="337"/>
      <c r="LAV960" s="337"/>
      <c r="LAW960" s="337"/>
      <c r="LAX960" s="337"/>
      <c r="LAY960" s="337"/>
      <c r="LAZ960" s="337"/>
      <c r="LBA960" s="337"/>
      <c r="LBB960" s="337"/>
      <c r="LBC960" s="337"/>
      <c r="LBD960" s="337"/>
      <c r="LBE960" s="337"/>
      <c r="LBF960" s="337"/>
      <c r="LBG960" s="337"/>
      <c r="LBH960" s="337"/>
      <c r="LBI960" s="337"/>
      <c r="LBJ960" s="337"/>
      <c r="LBK960" s="337"/>
      <c r="LBL960" s="337"/>
      <c r="LBM960" s="337"/>
      <c r="LBN960" s="337"/>
      <c r="LBO960" s="337"/>
      <c r="LBP960" s="337"/>
      <c r="LBQ960" s="337"/>
      <c r="LBR960" s="337"/>
      <c r="LBS960" s="337"/>
      <c r="LBT960" s="337"/>
      <c r="LBU960" s="337"/>
      <c r="LBV960" s="337"/>
      <c r="LBW960" s="337"/>
      <c r="LBX960" s="337"/>
      <c r="LBY960" s="337"/>
      <c r="LBZ960" s="337"/>
      <c r="LCA960" s="337"/>
      <c r="LCB960" s="337"/>
      <c r="LCC960" s="337"/>
      <c r="LCD960" s="337"/>
      <c r="LCE960" s="337"/>
      <c r="LCF960" s="337"/>
      <c r="LCG960" s="337"/>
      <c r="LCH960" s="337"/>
      <c r="LCI960" s="337"/>
      <c r="LCJ960" s="337"/>
      <c r="LCK960" s="337"/>
      <c r="LCL960" s="337"/>
      <c r="LCM960" s="337"/>
      <c r="LCN960" s="337"/>
      <c r="LCO960" s="337"/>
      <c r="LCP960" s="337"/>
      <c r="LCQ960" s="337"/>
      <c r="LCR960" s="337"/>
      <c r="LCS960" s="337"/>
      <c r="LCT960" s="337"/>
      <c r="LCU960" s="337"/>
      <c r="LCV960" s="337"/>
      <c r="LCW960" s="337"/>
      <c r="LCX960" s="337"/>
      <c r="LCY960" s="337"/>
      <c r="LCZ960" s="337"/>
      <c r="LDA960" s="337"/>
      <c r="LDB960" s="337"/>
      <c r="LDC960" s="337"/>
      <c r="LDD960" s="337"/>
      <c r="LDE960" s="337"/>
      <c r="LDF960" s="337"/>
      <c r="LDG960" s="337"/>
      <c r="LDH960" s="337"/>
      <c r="LDI960" s="337"/>
      <c r="LDJ960" s="337"/>
      <c r="LDK960" s="337"/>
      <c r="LDL960" s="337"/>
      <c r="LDM960" s="337"/>
      <c r="LDN960" s="337"/>
      <c r="LDO960" s="337"/>
      <c r="LDP960" s="337"/>
      <c r="LDQ960" s="337"/>
      <c r="LDR960" s="337"/>
      <c r="LDS960" s="337"/>
      <c r="LDT960" s="337"/>
      <c r="LDU960" s="337"/>
      <c r="LDV960" s="337"/>
      <c r="LDW960" s="337"/>
      <c r="LDX960" s="337"/>
      <c r="LDY960" s="337"/>
      <c r="LDZ960" s="337"/>
      <c r="LEA960" s="337"/>
      <c r="LEB960" s="337"/>
      <c r="LEC960" s="337"/>
      <c r="LED960" s="337"/>
      <c r="LEE960" s="337"/>
      <c r="LEF960" s="337"/>
      <c r="LEG960" s="337"/>
      <c r="LEH960" s="337"/>
      <c r="LEI960" s="337"/>
      <c r="LEJ960" s="337"/>
      <c r="LEK960" s="337"/>
      <c r="LEL960" s="337"/>
      <c r="LEM960" s="337"/>
      <c r="LEN960" s="337"/>
      <c r="LEO960" s="337"/>
      <c r="LEP960" s="337"/>
      <c r="LEQ960" s="337"/>
      <c r="LER960" s="337"/>
      <c r="LES960" s="337"/>
      <c r="LET960" s="337"/>
      <c r="LEU960" s="337"/>
      <c r="LEV960" s="337"/>
      <c r="LEW960" s="337"/>
      <c r="LEX960" s="337"/>
      <c r="LEY960" s="337"/>
      <c r="LEZ960" s="337"/>
      <c r="LFA960" s="337"/>
      <c r="LFB960" s="337"/>
      <c r="LFC960" s="337"/>
      <c r="LFD960" s="337"/>
      <c r="LFE960" s="337"/>
      <c r="LFF960" s="337"/>
      <c r="LFG960" s="337"/>
      <c r="LFH960" s="337"/>
      <c r="LFI960" s="337"/>
      <c r="LFJ960" s="337"/>
      <c r="LFK960" s="337"/>
      <c r="LFL960" s="337"/>
      <c r="LFM960" s="337"/>
      <c r="LFN960" s="337"/>
      <c r="LFO960" s="337"/>
      <c r="LFP960" s="337"/>
      <c r="LFQ960" s="337"/>
      <c r="LFR960" s="337"/>
      <c r="LFS960" s="337"/>
      <c r="LFT960" s="337"/>
      <c r="LFU960" s="337"/>
      <c r="LFV960" s="337"/>
      <c r="LFW960" s="337"/>
      <c r="LFX960" s="337"/>
      <c r="LFY960" s="337"/>
      <c r="LFZ960" s="337"/>
      <c r="LGA960" s="337"/>
      <c r="LGB960" s="337"/>
      <c r="LGC960" s="337"/>
      <c r="LGD960" s="337"/>
      <c r="LGE960" s="337"/>
      <c r="LGF960" s="337"/>
      <c r="LGG960" s="337"/>
      <c r="LGH960" s="337"/>
      <c r="LGI960" s="337"/>
      <c r="LGJ960" s="337"/>
      <c r="LGK960" s="337"/>
      <c r="LGL960" s="337"/>
      <c r="LGM960" s="337"/>
      <c r="LGN960" s="337"/>
      <c r="LGO960" s="337"/>
      <c r="LGP960" s="337"/>
      <c r="LGQ960" s="337"/>
      <c r="LGR960" s="337"/>
      <c r="LGS960" s="337"/>
      <c r="LGT960" s="337"/>
      <c r="LGU960" s="337"/>
      <c r="LGV960" s="337"/>
      <c r="LGW960" s="337"/>
      <c r="LGX960" s="337"/>
      <c r="LGY960" s="337"/>
      <c r="LGZ960" s="337"/>
      <c r="LHA960" s="337"/>
      <c r="LHB960" s="337"/>
      <c r="LHC960" s="337"/>
      <c r="LHD960" s="337"/>
      <c r="LHE960" s="337"/>
      <c r="LHF960" s="337"/>
      <c r="LHG960" s="337"/>
      <c r="LHH960" s="337"/>
      <c r="LHI960" s="337"/>
      <c r="LHJ960" s="337"/>
      <c r="LHK960" s="337"/>
      <c r="LHL960" s="337"/>
      <c r="LHM960" s="337"/>
      <c r="LHN960" s="337"/>
      <c r="LHO960" s="337"/>
      <c r="LHP960" s="337"/>
      <c r="LHQ960" s="337"/>
      <c r="LHR960" s="337"/>
      <c r="LHS960" s="337"/>
      <c r="LHT960" s="337"/>
      <c r="LHU960" s="337"/>
      <c r="LHV960" s="337"/>
      <c r="LHW960" s="337"/>
      <c r="LHX960" s="337"/>
      <c r="LHY960" s="337"/>
      <c r="LHZ960" s="337"/>
      <c r="LIA960" s="337"/>
      <c r="LIB960" s="337"/>
      <c r="LIC960" s="337"/>
      <c r="LID960" s="337"/>
      <c r="LIE960" s="337"/>
      <c r="LIF960" s="337"/>
      <c r="LIG960" s="337"/>
      <c r="LIH960" s="337"/>
      <c r="LII960" s="337"/>
      <c r="LIJ960" s="337"/>
      <c r="LIK960" s="337"/>
      <c r="LIL960" s="337"/>
      <c r="LIM960" s="337"/>
      <c r="LIN960" s="337"/>
      <c r="LIO960" s="337"/>
      <c r="LIP960" s="337"/>
      <c r="LIQ960" s="337"/>
      <c r="LIR960" s="337"/>
      <c r="LIS960" s="337"/>
      <c r="LIT960" s="337"/>
      <c r="LIU960" s="337"/>
      <c r="LIV960" s="337"/>
      <c r="LIW960" s="337"/>
      <c r="LIX960" s="337"/>
      <c r="LIY960" s="337"/>
      <c r="LIZ960" s="337"/>
      <c r="LJA960" s="337"/>
      <c r="LJB960" s="337"/>
      <c r="LJC960" s="337"/>
      <c r="LJD960" s="337"/>
      <c r="LJE960" s="337"/>
      <c r="LJF960" s="337"/>
      <c r="LJG960" s="337"/>
      <c r="LJH960" s="337"/>
      <c r="LJI960" s="337"/>
      <c r="LJJ960" s="337"/>
      <c r="LJK960" s="337"/>
      <c r="LJL960" s="337"/>
      <c r="LJM960" s="337"/>
      <c r="LJN960" s="337"/>
      <c r="LJO960" s="337"/>
      <c r="LJP960" s="337"/>
      <c r="LJQ960" s="337"/>
      <c r="LJR960" s="337"/>
      <c r="LJS960" s="337"/>
      <c r="LJT960" s="337"/>
      <c r="LJU960" s="337"/>
      <c r="LJV960" s="337"/>
      <c r="LJW960" s="337"/>
      <c r="LJX960" s="337"/>
      <c r="LJY960" s="337"/>
      <c r="LJZ960" s="337"/>
      <c r="LKA960" s="337"/>
      <c r="LKB960" s="337"/>
      <c r="LKC960" s="337"/>
      <c r="LKD960" s="337"/>
      <c r="LKE960" s="337"/>
      <c r="LKF960" s="337"/>
      <c r="LKG960" s="337"/>
      <c r="LKH960" s="337"/>
      <c r="LKI960" s="337"/>
      <c r="LKJ960" s="337"/>
      <c r="LKK960" s="337"/>
      <c r="LKL960" s="337"/>
      <c r="LKM960" s="337"/>
      <c r="LKN960" s="337"/>
      <c r="LKO960" s="337"/>
      <c r="LKP960" s="337"/>
      <c r="LKQ960" s="337"/>
      <c r="LKR960" s="337"/>
      <c r="LKS960" s="337"/>
      <c r="LKT960" s="337"/>
      <c r="LKU960" s="337"/>
      <c r="LKV960" s="337"/>
      <c r="LKW960" s="337"/>
      <c r="LKX960" s="337"/>
      <c r="LKY960" s="337"/>
      <c r="LKZ960" s="337"/>
      <c r="LLA960" s="337"/>
      <c r="LLB960" s="337"/>
      <c r="LLC960" s="337"/>
      <c r="LLD960" s="337"/>
      <c r="LLE960" s="337"/>
      <c r="LLF960" s="337"/>
      <c r="LLG960" s="337"/>
      <c r="LLH960" s="337"/>
      <c r="LLI960" s="337"/>
      <c r="LLJ960" s="337"/>
      <c r="LLK960" s="337"/>
      <c r="LLL960" s="337"/>
      <c r="LLM960" s="337"/>
      <c r="LLN960" s="337"/>
      <c r="LLO960" s="337"/>
      <c r="LLP960" s="337"/>
      <c r="LLQ960" s="337"/>
      <c r="LLR960" s="337"/>
      <c r="LLS960" s="337"/>
      <c r="LLT960" s="337"/>
      <c r="LLU960" s="337"/>
      <c r="LLV960" s="337"/>
      <c r="LLW960" s="337"/>
      <c r="LLX960" s="337"/>
      <c r="LLY960" s="337"/>
      <c r="LLZ960" s="337"/>
      <c r="LMA960" s="337"/>
      <c r="LMB960" s="337"/>
      <c r="LMC960" s="337"/>
      <c r="LMD960" s="337"/>
      <c r="LME960" s="337"/>
      <c r="LMF960" s="337"/>
      <c r="LMG960" s="337"/>
      <c r="LMH960" s="337"/>
      <c r="LMI960" s="337"/>
      <c r="LMJ960" s="337"/>
      <c r="LMK960" s="337"/>
      <c r="LML960" s="337"/>
      <c r="LMM960" s="337"/>
      <c r="LMN960" s="337"/>
      <c r="LMO960" s="337"/>
      <c r="LMP960" s="337"/>
      <c r="LMQ960" s="337"/>
      <c r="LMR960" s="337"/>
      <c r="LMS960" s="337"/>
      <c r="LMT960" s="337"/>
      <c r="LMU960" s="337"/>
      <c r="LMV960" s="337"/>
      <c r="LMW960" s="337"/>
      <c r="LMX960" s="337"/>
      <c r="LMY960" s="337"/>
      <c r="LMZ960" s="337"/>
      <c r="LNA960" s="337"/>
      <c r="LNB960" s="337"/>
      <c r="LNC960" s="337"/>
      <c r="LND960" s="337"/>
      <c r="LNE960" s="337"/>
      <c r="LNF960" s="337"/>
      <c r="LNG960" s="337"/>
      <c r="LNH960" s="337"/>
      <c r="LNI960" s="337"/>
      <c r="LNJ960" s="337"/>
      <c r="LNK960" s="337"/>
      <c r="LNL960" s="337"/>
      <c r="LNM960" s="337"/>
      <c r="LNN960" s="337"/>
      <c r="LNO960" s="337"/>
      <c r="LNP960" s="337"/>
      <c r="LNQ960" s="337"/>
      <c r="LNR960" s="337"/>
      <c r="LNS960" s="337"/>
      <c r="LNT960" s="337"/>
      <c r="LNU960" s="337"/>
      <c r="LNV960" s="337"/>
      <c r="LNW960" s="337"/>
      <c r="LNX960" s="337"/>
      <c r="LNY960" s="337"/>
      <c r="LNZ960" s="337"/>
      <c r="LOA960" s="337"/>
      <c r="LOB960" s="337"/>
      <c r="LOC960" s="337"/>
      <c r="LOD960" s="337"/>
      <c r="LOE960" s="337"/>
      <c r="LOF960" s="337"/>
      <c r="LOG960" s="337"/>
      <c r="LOH960" s="337"/>
      <c r="LOI960" s="337"/>
      <c r="LOJ960" s="337"/>
      <c r="LOK960" s="337"/>
      <c r="LOL960" s="337"/>
      <c r="LOM960" s="337"/>
      <c r="LON960" s="337"/>
      <c r="LOO960" s="337"/>
      <c r="LOP960" s="337"/>
      <c r="LOQ960" s="337"/>
      <c r="LOR960" s="337"/>
      <c r="LOS960" s="337"/>
      <c r="LOT960" s="337"/>
      <c r="LOU960" s="337"/>
      <c r="LOV960" s="337"/>
      <c r="LOW960" s="337"/>
      <c r="LOX960" s="337"/>
      <c r="LOY960" s="337"/>
      <c r="LOZ960" s="337"/>
      <c r="LPA960" s="337"/>
      <c r="LPB960" s="337"/>
      <c r="LPC960" s="337"/>
      <c r="LPD960" s="337"/>
      <c r="LPE960" s="337"/>
      <c r="LPF960" s="337"/>
      <c r="LPG960" s="337"/>
      <c r="LPH960" s="337"/>
      <c r="LPI960" s="337"/>
      <c r="LPJ960" s="337"/>
      <c r="LPK960" s="337"/>
      <c r="LPL960" s="337"/>
      <c r="LPM960" s="337"/>
      <c r="LPN960" s="337"/>
      <c r="LPO960" s="337"/>
      <c r="LPP960" s="337"/>
      <c r="LPQ960" s="337"/>
      <c r="LPR960" s="337"/>
      <c r="LPS960" s="337"/>
      <c r="LPT960" s="337"/>
      <c r="LPU960" s="337"/>
      <c r="LPV960" s="337"/>
      <c r="LPW960" s="337"/>
      <c r="LPX960" s="337"/>
      <c r="LPY960" s="337"/>
      <c r="LPZ960" s="337"/>
      <c r="LQA960" s="337"/>
      <c r="LQB960" s="337"/>
      <c r="LQC960" s="337"/>
      <c r="LQD960" s="337"/>
      <c r="LQE960" s="337"/>
      <c r="LQF960" s="337"/>
      <c r="LQG960" s="337"/>
      <c r="LQH960" s="337"/>
      <c r="LQI960" s="337"/>
      <c r="LQJ960" s="337"/>
      <c r="LQK960" s="337"/>
      <c r="LQL960" s="337"/>
      <c r="LQM960" s="337"/>
      <c r="LQN960" s="337"/>
      <c r="LQO960" s="337"/>
      <c r="LQP960" s="337"/>
      <c r="LQQ960" s="337"/>
      <c r="LQR960" s="337"/>
      <c r="LQS960" s="337"/>
      <c r="LQT960" s="337"/>
      <c r="LQU960" s="337"/>
      <c r="LQV960" s="337"/>
      <c r="LQW960" s="337"/>
      <c r="LQX960" s="337"/>
      <c r="LQY960" s="337"/>
      <c r="LQZ960" s="337"/>
      <c r="LRA960" s="337"/>
      <c r="LRB960" s="337"/>
      <c r="LRC960" s="337"/>
      <c r="LRD960" s="337"/>
      <c r="LRE960" s="337"/>
      <c r="LRF960" s="337"/>
      <c r="LRG960" s="337"/>
      <c r="LRH960" s="337"/>
      <c r="LRI960" s="337"/>
      <c r="LRJ960" s="337"/>
      <c r="LRK960" s="337"/>
      <c r="LRL960" s="337"/>
      <c r="LRM960" s="337"/>
      <c r="LRN960" s="337"/>
      <c r="LRO960" s="337"/>
      <c r="LRP960" s="337"/>
      <c r="LRQ960" s="337"/>
      <c r="LRR960" s="337"/>
      <c r="LRS960" s="337"/>
      <c r="LRT960" s="337"/>
      <c r="LRU960" s="337"/>
      <c r="LRV960" s="337"/>
      <c r="LRW960" s="337"/>
      <c r="LRX960" s="337"/>
      <c r="LRY960" s="337"/>
      <c r="LRZ960" s="337"/>
      <c r="LSA960" s="337"/>
      <c r="LSB960" s="337"/>
      <c r="LSC960" s="337"/>
      <c r="LSD960" s="337"/>
      <c r="LSE960" s="337"/>
      <c r="LSF960" s="337"/>
      <c r="LSG960" s="337"/>
      <c r="LSH960" s="337"/>
      <c r="LSI960" s="337"/>
      <c r="LSJ960" s="337"/>
      <c r="LSK960" s="337"/>
      <c r="LSL960" s="337"/>
      <c r="LSM960" s="337"/>
      <c r="LSN960" s="337"/>
      <c r="LSO960" s="337"/>
      <c r="LSP960" s="337"/>
      <c r="LSQ960" s="337"/>
      <c r="LSR960" s="337"/>
      <c r="LSS960" s="337"/>
      <c r="LST960" s="337"/>
      <c r="LSU960" s="337"/>
      <c r="LSV960" s="337"/>
      <c r="LSW960" s="337"/>
      <c r="LSX960" s="337"/>
      <c r="LSY960" s="337"/>
      <c r="LSZ960" s="337"/>
      <c r="LTA960" s="337"/>
      <c r="LTB960" s="337"/>
      <c r="LTC960" s="337"/>
      <c r="LTD960" s="337"/>
      <c r="LTE960" s="337"/>
      <c r="LTF960" s="337"/>
      <c r="LTG960" s="337"/>
      <c r="LTH960" s="337"/>
      <c r="LTI960" s="337"/>
      <c r="LTJ960" s="337"/>
      <c r="LTK960" s="337"/>
      <c r="LTL960" s="337"/>
      <c r="LTM960" s="337"/>
      <c r="LTN960" s="337"/>
      <c r="LTO960" s="337"/>
      <c r="LTP960" s="337"/>
      <c r="LTQ960" s="337"/>
      <c r="LTR960" s="337"/>
      <c r="LTS960" s="337"/>
      <c r="LTT960" s="337"/>
      <c r="LTU960" s="337"/>
      <c r="LTV960" s="337"/>
      <c r="LTW960" s="337"/>
      <c r="LTX960" s="337"/>
      <c r="LTY960" s="337"/>
      <c r="LTZ960" s="337"/>
      <c r="LUA960" s="337"/>
      <c r="LUB960" s="337"/>
      <c r="LUC960" s="337"/>
      <c r="LUD960" s="337"/>
      <c r="LUE960" s="337"/>
      <c r="LUF960" s="337"/>
      <c r="LUG960" s="337"/>
      <c r="LUH960" s="337"/>
      <c r="LUI960" s="337"/>
      <c r="LUJ960" s="337"/>
      <c r="LUK960" s="337"/>
      <c r="LUL960" s="337"/>
      <c r="LUM960" s="337"/>
      <c r="LUN960" s="337"/>
      <c r="LUO960" s="337"/>
      <c r="LUP960" s="337"/>
      <c r="LUQ960" s="337"/>
      <c r="LUR960" s="337"/>
      <c r="LUS960" s="337"/>
      <c r="LUT960" s="337"/>
      <c r="LUU960" s="337"/>
      <c r="LUV960" s="337"/>
      <c r="LUW960" s="337"/>
      <c r="LUX960" s="337"/>
      <c r="LUY960" s="337"/>
      <c r="LUZ960" s="337"/>
      <c r="LVA960" s="337"/>
      <c r="LVB960" s="337"/>
      <c r="LVC960" s="337"/>
      <c r="LVD960" s="337"/>
      <c r="LVE960" s="337"/>
      <c r="LVF960" s="337"/>
      <c r="LVG960" s="337"/>
      <c r="LVH960" s="337"/>
      <c r="LVI960" s="337"/>
      <c r="LVJ960" s="337"/>
      <c r="LVK960" s="337"/>
      <c r="LVL960" s="337"/>
      <c r="LVM960" s="337"/>
      <c r="LVN960" s="337"/>
      <c r="LVO960" s="337"/>
      <c r="LVP960" s="337"/>
      <c r="LVQ960" s="337"/>
      <c r="LVR960" s="337"/>
      <c r="LVS960" s="337"/>
      <c r="LVT960" s="337"/>
      <c r="LVU960" s="337"/>
      <c r="LVV960" s="337"/>
      <c r="LVW960" s="337"/>
      <c r="LVX960" s="337"/>
      <c r="LVY960" s="337"/>
      <c r="LVZ960" s="337"/>
      <c r="LWA960" s="337"/>
      <c r="LWB960" s="337"/>
      <c r="LWC960" s="337"/>
      <c r="LWD960" s="337"/>
      <c r="LWE960" s="337"/>
      <c r="LWF960" s="337"/>
      <c r="LWG960" s="337"/>
      <c r="LWH960" s="337"/>
      <c r="LWI960" s="337"/>
      <c r="LWJ960" s="337"/>
      <c r="LWK960" s="337"/>
      <c r="LWL960" s="337"/>
      <c r="LWM960" s="337"/>
      <c r="LWN960" s="337"/>
      <c r="LWO960" s="337"/>
      <c r="LWP960" s="337"/>
      <c r="LWQ960" s="337"/>
      <c r="LWR960" s="337"/>
      <c r="LWS960" s="337"/>
      <c r="LWT960" s="337"/>
      <c r="LWU960" s="337"/>
      <c r="LWV960" s="337"/>
      <c r="LWW960" s="337"/>
      <c r="LWX960" s="337"/>
      <c r="LWY960" s="337"/>
      <c r="LWZ960" s="337"/>
      <c r="LXA960" s="337"/>
      <c r="LXB960" s="337"/>
      <c r="LXC960" s="337"/>
      <c r="LXD960" s="337"/>
      <c r="LXE960" s="337"/>
      <c r="LXF960" s="337"/>
      <c r="LXG960" s="337"/>
      <c r="LXH960" s="337"/>
      <c r="LXI960" s="337"/>
      <c r="LXJ960" s="337"/>
      <c r="LXK960" s="337"/>
      <c r="LXL960" s="337"/>
      <c r="LXM960" s="337"/>
      <c r="LXN960" s="337"/>
      <c r="LXO960" s="337"/>
      <c r="LXP960" s="337"/>
      <c r="LXQ960" s="337"/>
      <c r="LXR960" s="337"/>
      <c r="LXS960" s="337"/>
      <c r="LXT960" s="337"/>
      <c r="LXU960" s="337"/>
      <c r="LXV960" s="337"/>
      <c r="LXW960" s="337"/>
      <c r="LXX960" s="337"/>
      <c r="LXY960" s="337"/>
      <c r="LXZ960" s="337"/>
      <c r="LYA960" s="337"/>
      <c r="LYB960" s="337"/>
      <c r="LYC960" s="337"/>
      <c r="LYD960" s="337"/>
      <c r="LYE960" s="337"/>
      <c r="LYF960" s="337"/>
      <c r="LYG960" s="337"/>
      <c r="LYH960" s="337"/>
      <c r="LYI960" s="337"/>
      <c r="LYJ960" s="337"/>
      <c r="LYK960" s="337"/>
      <c r="LYL960" s="337"/>
      <c r="LYM960" s="337"/>
      <c r="LYN960" s="337"/>
      <c r="LYO960" s="337"/>
      <c r="LYP960" s="337"/>
      <c r="LYQ960" s="337"/>
      <c r="LYR960" s="337"/>
      <c r="LYS960" s="337"/>
      <c r="LYT960" s="337"/>
      <c r="LYU960" s="337"/>
      <c r="LYV960" s="337"/>
      <c r="LYW960" s="337"/>
      <c r="LYX960" s="337"/>
      <c r="LYY960" s="337"/>
      <c r="LYZ960" s="337"/>
      <c r="LZA960" s="337"/>
      <c r="LZB960" s="337"/>
      <c r="LZC960" s="337"/>
      <c r="LZD960" s="337"/>
      <c r="LZE960" s="337"/>
      <c r="LZF960" s="337"/>
      <c r="LZG960" s="337"/>
      <c r="LZH960" s="337"/>
      <c r="LZI960" s="337"/>
      <c r="LZJ960" s="337"/>
      <c r="LZK960" s="337"/>
      <c r="LZL960" s="337"/>
      <c r="LZM960" s="337"/>
      <c r="LZN960" s="337"/>
      <c r="LZO960" s="337"/>
      <c r="LZP960" s="337"/>
      <c r="LZQ960" s="337"/>
      <c r="LZR960" s="337"/>
      <c r="LZS960" s="337"/>
      <c r="LZT960" s="337"/>
      <c r="LZU960" s="337"/>
      <c r="LZV960" s="337"/>
      <c r="LZW960" s="337"/>
      <c r="LZX960" s="337"/>
      <c r="LZY960" s="337"/>
      <c r="LZZ960" s="337"/>
      <c r="MAA960" s="337"/>
      <c r="MAB960" s="337"/>
      <c r="MAC960" s="337"/>
      <c r="MAD960" s="337"/>
      <c r="MAE960" s="337"/>
      <c r="MAF960" s="337"/>
      <c r="MAG960" s="337"/>
      <c r="MAH960" s="337"/>
      <c r="MAI960" s="337"/>
      <c r="MAJ960" s="337"/>
      <c r="MAK960" s="337"/>
      <c r="MAL960" s="337"/>
      <c r="MAM960" s="337"/>
      <c r="MAN960" s="337"/>
      <c r="MAO960" s="337"/>
      <c r="MAP960" s="337"/>
      <c r="MAQ960" s="337"/>
      <c r="MAR960" s="337"/>
      <c r="MAS960" s="337"/>
      <c r="MAT960" s="337"/>
      <c r="MAU960" s="337"/>
      <c r="MAV960" s="337"/>
      <c r="MAW960" s="337"/>
      <c r="MAX960" s="337"/>
      <c r="MAY960" s="337"/>
      <c r="MAZ960" s="337"/>
      <c r="MBA960" s="337"/>
      <c r="MBB960" s="337"/>
      <c r="MBC960" s="337"/>
      <c r="MBD960" s="337"/>
      <c r="MBE960" s="337"/>
      <c r="MBF960" s="337"/>
      <c r="MBG960" s="337"/>
      <c r="MBH960" s="337"/>
      <c r="MBI960" s="337"/>
      <c r="MBJ960" s="337"/>
      <c r="MBK960" s="337"/>
      <c r="MBL960" s="337"/>
      <c r="MBM960" s="337"/>
      <c r="MBN960" s="337"/>
      <c r="MBO960" s="337"/>
      <c r="MBP960" s="337"/>
      <c r="MBQ960" s="337"/>
      <c r="MBR960" s="337"/>
      <c r="MBS960" s="337"/>
      <c r="MBT960" s="337"/>
      <c r="MBU960" s="337"/>
      <c r="MBV960" s="337"/>
      <c r="MBW960" s="337"/>
      <c r="MBX960" s="337"/>
      <c r="MBY960" s="337"/>
      <c r="MBZ960" s="337"/>
      <c r="MCA960" s="337"/>
      <c r="MCB960" s="337"/>
      <c r="MCC960" s="337"/>
      <c r="MCD960" s="337"/>
      <c r="MCE960" s="337"/>
      <c r="MCF960" s="337"/>
      <c r="MCG960" s="337"/>
      <c r="MCH960" s="337"/>
      <c r="MCI960" s="337"/>
      <c r="MCJ960" s="337"/>
      <c r="MCK960" s="337"/>
      <c r="MCL960" s="337"/>
      <c r="MCM960" s="337"/>
      <c r="MCN960" s="337"/>
      <c r="MCO960" s="337"/>
      <c r="MCP960" s="337"/>
      <c r="MCQ960" s="337"/>
      <c r="MCR960" s="337"/>
      <c r="MCS960" s="337"/>
      <c r="MCT960" s="337"/>
      <c r="MCU960" s="337"/>
      <c r="MCV960" s="337"/>
      <c r="MCW960" s="337"/>
      <c r="MCX960" s="337"/>
      <c r="MCY960" s="337"/>
      <c r="MCZ960" s="337"/>
      <c r="MDA960" s="337"/>
      <c r="MDB960" s="337"/>
      <c r="MDC960" s="337"/>
      <c r="MDD960" s="337"/>
      <c r="MDE960" s="337"/>
      <c r="MDF960" s="337"/>
      <c r="MDG960" s="337"/>
      <c r="MDH960" s="337"/>
      <c r="MDI960" s="337"/>
      <c r="MDJ960" s="337"/>
      <c r="MDK960" s="337"/>
      <c r="MDL960" s="337"/>
      <c r="MDM960" s="337"/>
      <c r="MDN960" s="337"/>
      <c r="MDO960" s="337"/>
      <c r="MDP960" s="337"/>
      <c r="MDQ960" s="337"/>
      <c r="MDR960" s="337"/>
      <c r="MDS960" s="337"/>
      <c r="MDT960" s="337"/>
      <c r="MDU960" s="337"/>
      <c r="MDV960" s="337"/>
      <c r="MDW960" s="337"/>
      <c r="MDX960" s="337"/>
      <c r="MDY960" s="337"/>
      <c r="MDZ960" s="337"/>
      <c r="MEA960" s="337"/>
      <c r="MEB960" s="337"/>
      <c r="MEC960" s="337"/>
      <c r="MED960" s="337"/>
      <c r="MEE960" s="337"/>
      <c r="MEF960" s="337"/>
      <c r="MEG960" s="337"/>
      <c r="MEH960" s="337"/>
      <c r="MEI960" s="337"/>
      <c r="MEJ960" s="337"/>
      <c r="MEK960" s="337"/>
      <c r="MEL960" s="337"/>
      <c r="MEM960" s="337"/>
      <c r="MEN960" s="337"/>
      <c r="MEO960" s="337"/>
      <c r="MEP960" s="337"/>
      <c r="MEQ960" s="337"/>
      <c r="MER960" s="337"/>
      <c r="MES960" s="337"/>
      <c r="MET960" s="337"/>
      <c r="MEU960" s="337"/>
      <c r="MEV960" s="337"/>
      <c r="MEW960" s="337"/>
      <c r="MEX960" s="337"/>
      <c r="MEY960" s="337"/>
      <c r="MEZ960" s="337"/>
      <c r="MFA960" s="337"/>
      <c r="MFB960" s="337"/>
      <c r="MFC960" s="337"/>
      <c r="MFD960" s="337"/>
      <c r="MFE960" s="337"/>
      <c r="MFF960" s="337"/>
      <c r="MFG960" s="337"/>
      <c r="MFH960" s="337"/>
      <c r="MFI960" s="337"/>
      <c r="MFJ960" s="337"/>
      <c r="MFK960" s="337"/>
      <c r="MFL960" s="337"/>
      <c r="MFM960" s="337"/>
      <c r="MFN960" s="337"/>
      <c r="MFO960" s="337"/>
      <c r="MFP960" s="337"/>
      <c r="MFQ960" s="337"/>
      <c r="MFR960" s="337"/>
      <c r="MFS960" s="337"/>
      <c r="MFT960" s="337"/>
      <c r="MFU960" s="337"/>
      <c r="MFV960" s="337"/>
      <c r="MFW960" s="337"/>
      <c r="MFX960" s="337"/>
      <c r="MFY960" s="337"/>
      <c r="MFZ960" s="337"/>
      <c r="MGA960" s="337"/>
      <c r="MGB960" s="337"/>
      <c r="MGC960" s="337"/>
      <c r="MGD960" s="337"/>
      <c r="MGE960" s="337"/>
      <c r="MGF960" s="337"/>
      <c r="MGG960" s="337"/>
      <c r="MGH960" s="337"/>
      <c r="MGI960" s="337"/>
      <c r="MGJ960" s="337"/>
      <c r="MGK960" s="337"/>
      <c r="MGL960" s="337"/>
      <c r="MGM960" s="337"/>
      <c r="MGN960" s="337"/>
      <c r="MGO960" s="337"/>
      <c r="MGP960" s="337"/>
      <c r="MGQ960" s="337"/>
      <c r="MGR960" s="337"/>
      <c r="MGS960" s="337"/>
      <c r="MGT960" s="337"/>
      <c r="MGU960" s="337"/>
      <c r="MGV960" s="337"/>
      <c r="MGW960" s="337"/>
      <c r="MGX960" s="337"/>
      <c r="MGY960" s="337"/>
      <c r="MGZ960" s="337"/>
      <c r="MHA960" s="337"/>
      <c r="MHB960" s="337"/>
      <c r="MHC960" s="337"/>
      <c r="MHD960" s="337"/>
      <c r="MHE960" s="337"/>
      <c r="MHF960" s="337"/>
      <c r="MHG960" s="337"/>
      <c r="MHH960" s="337"/>
      <c r="MHI960" s="337"/>
      <c r="MHJ960" s="337"/>
      <c r="MHK960" s="337"/>
      <c r="MHL960" s="337"/>
      <c r="MHM960" s="337"/>
      <c r="MHN960" s="337"/>
      <c r="MHO960" s="337"/>
      <c r="MHP960" s="337"/>
      <c r="MHQ960" s="337"/>
      <c r="MHR960" s="337"/>
      <c r="MHS960" s="337"/>
      <c r="MHT960" s="337"/>
      <c r="MHU960" s="337"/>
      <c r="MHV960" s="337"/>
      <c r="MHW960" s="337"/>
      <c r="MHX960" s="337"/>
      <c r="MHY960" s="337"/>
      <c r="MHZ960" s="337"/>
      <c r="MIA960" s="337"/>
      <c r="MIB960" s="337"/>
      <c r="MIC960" s="337"/>
      <c r="MID960" s="337"/>
      <c r="MIE960" s="337"/>
      <c r="MIF960" s="337"/>
      <c r="MIG960" s="337"/>
      <c r="MIH960" s="337"/>
      <c r="MII960" s="337"/>
      <c r="MIJ960" s="337"/>
      <c r="MIK960" s="337"/>
      <c r="MIL960" s="337"/>
      <c r="MIM960" s="337"/>
      <c r="MIN960" s="337"/>
      <c r="MIO960" s="337"/>
      <c r="MIP960" s="337"/>
      <c r="MIQ960" s="337"/>
      <c r="MIR960" s="337"/>
      <c r="MIS960" s="337"/>
      <c r="MIT960" s="337"/>
      <c r="MIU960" s="337"/>
      <c r="MIV960" s="337"/>
      <c r="MIW960" s="337"/>
      <c r="MIX960" s="337"/>
      <c r="MIY960" s="337"/>
      <c r="MIZ960" s="337"/>
      <c r="MJA960" s="337"/>
      <c r="MJB960" s="337"/>
      <c r="MJC960" s="337"/>
      <c r="MJD960" s="337"/>
      <c r="MJE960" s="337"/>
      <c r="MJF960" s="337"/>
      <c r="MJG960" s="337"/>
      <c r="MJH960" s="337"/>
      <c r="MJI960" s="337"/>
      <c r="MJJ960" s="337"/>
      <c r="MJK960" s="337"/>
      <c r="MJL960" s="337"/>
      <c r="MJM960" s="337"/>
      <c r="MJN960" s="337"/>
      <c r="MJO960" s="337"/>
      <c r="MJP960" s="337"/>
      <c r="MJQ960" s="337"/>
      <c r="MJR960" s="337"/>
      <c r="MJS960" s="337"/>
      <c r="MJT960" s="337"/>
      <c r="MJU960" s="337"/>
      <c r="MJV960" s="337"/>
      <c r="MJW960" s="337"/>
      <c r="MJX960" s="337"/>
      <c r="MJY960" s="337"/>
      <c r="MJZ960" s="337"/>
      <c r="MKA960" s="337"/>
      <c r="MKB960" s="337"/>
      <c r="MKC960" s="337"/>
      <c r="MKD960" s="337"/>
      <c r="MKE960" s="337"/>
      <c r="MKF960" s="337"/>
      <c r="MKG960" s="337"/>
      <c r="MKH960" s="337"/>
      <c r="MKI960" s="337"/>
      <c r="MKJ960" s="337"/>
      <c r="MKK960" s="337"/>
      <c r="MKL960" s="337"/>
      <c r="MKM960" s="337"/>
      <c r="MKN960" s="337"/>
      <c r="MKO960" s="337"/>
      <c r="MKP960" s="337"/>
      <c r="MKQ960" s="337"/>
      <c r="MKR960" s="337"/>
      <c r="MKS960" s="337"/>
      <c r="MKT960" s="337"/>
      <c r="MKU960" s="337"/>
      <c r="MKV960" s="337"/>
      <c r="MKW960" s="337"/>
      <c r="MKX960" s="337"/>
      <c r="MKY960" s="337"/>
      <c r="MKZ960" s="337"/>
      <c r="MLA960" s="337"/>
      <c r="MLB960" s="337"/>
      <c r="MLC960" s="337"/>
      <c r="MLD960" s="337"/>
      <c r="MLE960" s="337"/>
      <c r="MLF960" s="337"/>
      <c r="MLG960" s="337"/>
      <c r="MLH960" s="337"/>
      <c r="MLI960" s="337"/>
      <c r="MLJ960" s="337"/>
      <c r="MLK960" s="337"/>
      <c r="MLL960" s="337"/>
      <c r="MLM960" s="337"/>
      <c r="MLN960" s="337"/>
      <c r="MLO960" s="337"/>
      <c r="MLP960" s="337"/>
      <c r="MLQ960" s="337"/>
      <c r="MLR960" s="337"/>
      <c r="MLS960" s="337"/>
      <c r="MLT960" s="337"/>
      <c r="MLU960" s="337"/>
      <c r="MLV960" s="337"/>
      <c r="MLW960" s="337"/>
      <c r="MLX960" s="337"/>
      <c r="MLY960" s="337"/>
      <c r="MLZ960" s="337"/>
      <c r="MMA960" s="337"/>
      <c r="MMB960" s="337"/>
      <c r="MMC960" s="337"/>
      <c r="MMD960" s="337"/>
      <c r="MME960" s="337"/>
      <c r="MMF960" s="337"/>
      <c r="MMG960" s="337"/>
      <c r="MMH960" s="337"/>
      <c r="MMI960" s="337"/>
      <c r="MMJ960" s="337"/>
      <c r="MMK960" s="337"/>
      <c r="MML960" s="337"/>
      <c r="MMM960" s="337"/>
      <c r="MMN960" s="337"/>
      <c r="MMO960" s="337"/>
      <c r="MMP960" s="337"/>
      <c r="MMQ960" s="337"/>
      <c r="MMR960" s="337"/>
      <c r="MMS960" s="337"/>
      <c r="MMT960" s="337"/>
      <c r="MMU960" s="337"/>
      <c r="MMV960" s="337"/>
      <c r="MMW960" s="337"/>
      <c r="MMX960" s="337"/>
      <c r="MMY960" s="337"/>
      <c r="MMZ960" s="337"/>
      <c r="MNA960" s="337"/>
      <c r="MNB960" s="337"/>
      <c r="MNC960" s="337"/>
      <c r="MND960" s="337"/>
      <c r="MNE960" s="337"/>
      <c r="MNF960" s="337"/>
      <c r="MNG960" s="337"/>
      <c r="MNH960" s="337"/>
      <c r="MNI960" s="337"/>
      <c r="MNJ960" s="337"/>
      <c r="MNK960" s="337"/>
      <c r="MNL960" s="337"/>
      <c r="MNM960" s="337"/>
      <c r="MNN960" s="337"/>
      <c r="MNO960" s="337"/>
      <c r="MNP960" s="337"/>
      <c r="MNQ960" s="337"/>
      <c r="MNR960" s="337"/>
      <c r="MNS960" s="337"/>
      <c r="MNT960" s="337"/>
      <c r="MNU960" s="337"/>
      <c r="MNV960" s="337"/>
      <c r="MNW960" s="337"/>
      <c r="MNX960" s="337"/>
      <c r="MNY960" s="337"/>
      <c r="MNZ960" s="337"/>
      <c r="MOA960" s="337"/>
      <c r="MOB960" s="337"/>
      <c r="MOC960" s="337"/>
      <c r="MOD960" s="337"/>
      <c r="MOE960" s="337"/>
      <c r="MOF960" s="337"/>
      <c r="MOG960" s="337"/>
      <c r="MOH960" s="337"/>
      <c r="MOI960" s="337"/>
      <c r="MOJ960" s="337"/>
      <c r="MOK960" s="337"/>
      <c r="MOL960" s="337"/>
      <c r="MOM960" s="337"/>
      <c r="MON960" s="337"/>
      <c r="MOO960" s="337"/>
      <c r="MOP960" s="337"/>
      <c r="MOQ960" s="337"/>
      <c r="MOR960" s="337"/>
      <c r="MOS960" s="337"/>
      <c r="MOT960" s="337"/>
      <c r="MOU960" s="337"/>
      <c r="MOV960" s="337"/>
      <c r="MOW960" s="337"/>
      <c r="MOX960" s="337"/>
      <c r="MOY960" s="337"/>
      <c r="MOZ960" s="337"/>
      <c r="MPA960" s="337"/>
      <c r="MPB960" s="337"/>
      <c r="MPC960" s="337"/>
      <c r="MPD960" s="337"/>
      <c r="MPE960" s="337"/>
      <c r="MPF960" s="337"/>
      <c r="MPG960" s="337"/>
      <c r="MPH960" s="337"/>
      <c r="MPI960" s="337"/>
      <c r="MPJ960" s="337"/>
      <c r="MPK960" s="337"/>
      <c r="MPL960" s="337"/>
      <c r="MPM960" s="337"/>
      <c r="MPN960" s="337"/>
      <c r="MPO960" s="337"/>
      <c r="MPP960" s="337"/>
      <c r="MPQ960" s="337"/>
      <c r="MPR960" s="337"/>
      <c r="MPS960" s="337"/>
      <c r="MPT960" s="337"/>
      <c r="MPU960" s="337"/>
      <c r="MPV960" s="337"/>
      <c r="MPW960" s="337"/>
      <c r="MPX960" s="337"/>
      <c r="MPY960" s="337"/>
      <c r="MPZ960" s="337"/>
      <c r="MQA960" s="337"/>
      <c r="MQB960" s="337"/>
      <c r="MQC960" s="337"/>
      <c r="MQD960" s="337"/>
      <c r="MQE960" s="337"/>
      <c r="MQF960" s="337"/>
      <c r="MQG960" s="337"/>
      <c r="MQH960" s="337"/>
      <c r="MQI960" s="337"/>
      <c r="MQJ960" s="337"/>
      <c r="MQK960" s="337"/>
      <c r="MQL960" s="337"/>
      <c r="MQM960" s="337"/>
      <c r="MQN960" s="337"/>
      <c r="MQO960" s="337"/>
      <c r="MQP960" s="337"/>
      <c r="MQQ960" s="337"/>
      <c r="MQR960" s="337"/>
      <c r="MQS960" s="337"/>
      <c r="MQT960" s="337"/>
      <c r="MQU960" s="337"/>
      <c r="MQV960" s="337"/>
      <c r="MQW960" s="337"/>
      <c r="MQX960" s="337"/>
      <c r="MQY960" s="337"/>
      <c r="MQZ960" s="337"/>
      <c r="MRA960" s="337"/>
      <c r="MRB960" s="337"/>
      <c r="MRC960" s="337"/>
      <c r="MRD960" s="337"/>
      <c r="MRE960" s="337"/>
      <c r="MRF960" s="337"/>
      <c r="MRG960" s="337"/>
      <c r="MRH960" s="337"/>
      <c r="MRI960" s="337"/>
      <c r="MRJ960" s="337"/>
      <c r="MRK960" s="337"/>
      <c r="MRL960" s="337"/>
      <c r="MRM960" s="337"/>
      <c r="MRN960" s="337"/>
      <c r="MRO960" s="337"/>
      <c r="MRP960" s="337"/>
      <c r="MRQ960" s="337"/>
      <c r="MRR960" s="337"/>
      <c r="MRS960" s="337"/>
      <c r="MRT960" s="337"/>
      <c r="MRU960" s="337"/>
      <c r="MRV960" s="337"/>
      <c r="MRW960" s="337"/>
      <c r="MRX960" s="337"/>
      <c r="MRY960" s="337"/>
      <c r="MRZ960" s="337"/>
      <c r="MSA960" s="337"/>
      <c r="MSB960" s="337"/>
      <c r="MSC960" s="337"/>
      <c r="MSD960" s="337"/>
      <c r="MSE960" s="337"/>
      <c r="MSF960" s="337"/>
      <c r="MSG960" s="337"/>
      <c r="MSH960" s="337"/>
      <c r="MSI960" s="337"/>
      <c r="MSJ960" s="337"/>
      <c r="MSK960" s="337"/>
      <c r="MSL960" s="337"/>
      <c r="MSM960" s="337"/>
      <c r="MSN960" s="337"/>
      <c r="MSO960" s="337"/>
      <c r="MSP960" s="337"/>
      <c r="MSQ960" s="337"/>
      <c r="MSR960" s="337"/>
      <c r="MSS960" s="337"/>
      <c r="MST960" s="337"/>
      <c r="MSU960" s="337"/>
      <c r="MSV960" s="337"/>
      <c r="MSW960" s="337"/>
      <c r="MSX960" s="337"/>
      <c r="MSY960" s="337"/>
      <c r="MSZ960" s="337"/>
      <c r="MTA960" s="337"/>
      <c r="MTB960" s="337"/>
      <c r="MTC960" s="337"/>
      <c r="MTD960" s="337"/>
      <c r="MTE960" s="337"/>
      <c r="MTF960" s="337"/>
      <c r="MTG960" s="337"/>
      <c r="MTH960" s="337"/>
      <c r="MTI960" s="337"/>
      <c r="MTJ960" s="337"/>
      <c r="MTK960" s="337"/>
      <c r="MTL960" s="337"/>
      <c r="MTM960" s="337"/>
      <c r="MTN960" s="337"/>
      <c r="MTO960" s="337"/>
      <c r="MTP960" s="337"/>
      <c r="MTQ960" s="337"/>
      <c r="MTR960" s="337"/>
      <c r="MTS960" s="337"/>
      <c r="MTT960" s="337"/>
      <c r="MTU960" s="337"/>
      <c r="MTV960" s="337"/>
      <c r="MTW960" s="337"/>
      <c r="MTX960" s="337"/>
      <c r="MTY960" s="337"/>
      <c r="MTZ960" s="337"/>
      <c r="MUA960" s="337"/>
      <c r="MUB960" s="337"/>
      <c r="MUC960" s="337"/>
      <c r="MUD960" s="337"/>
      <c r="MUE960" s="337"/>
      <c r="MUF960" s="337"/>
      <c r="MUG960" s="337"/>
      <c r="MUH960" s="337"/>
      <c r="MUI960" s="337"/>
      <c r="MUJ960" s="337"/>
      <c r="MUK960" s="337"/>
      <c r="MUL960" s="337"/>
      <c r="MUM960" s="337"/>
      <c r="MUN960" s="337"/>
      <c r="MUO960" s="337"/>
      <c r="MUP960" s="337"/>
      <c r="MUQ960" s="337"/>
      <c r="MUR960" s="337"/>
      <c r="MUS960" s="337"/>
      <c r="MUT960" s="337"/>
      <c r="MUU960" s="337"/>
      <c r="MUV960" s="337"/>
      <c r="MUW960" s="337"/>
      <c r="MUX960" s="337"/>
      <c r="MUY960" s="337"/>
      <c r="MUZ960" s="337"/>
      <c r="MVA960" s="337"/>
      <c r="MVB960" s="337"/>
      <c r="MVC960" s="337"/>
      <c r="MVD960" s="337"/>
      <c r="MVE960" s="337"/>
      <c r="MVF960" s="337"/>
      <c r="MVG960" s="337"/>
      <c r="MVH960" s="337"/>
      <c r="MVI960" s="337"/>
      <c r="MVJ960" s="337"/>
      <c r="MVK960" s="337"/>
      <c r="MVL960" s="337"/>
      <c r="MVM960" s="337"/>
      <c r="MVN960" s="337"/>
      <c r="MVO960" s="337"/>
      <c r="MVP960" s="337"/>
      <c r="MVQ960" s="337"/>
      <c r="MVR960" s="337"/>
      <c r="MVS960" s="337"/>
      <c r="MVT960" s="337"/>
      <c r="MVU960" s="337"/>
      <c r="MVV960" s="337"/>
      <c r="MVW960" s="337"/>
      <c r="MVX960" s="337"/>
      <c r="MVY960" s="337"/>
      <c r="MVZ960" s="337"/>
      <c r="MWA960" s="337"/>
      <c r="MWB960" s="337"/>
      <c r="MWC960" s="337"/>
      <c r="MWD960" s="337"/>
      <c r="MWE960" s="337"/>
      <c r="MWF960" s="337"/>
      <c r="MWG960" s="337"/>
      <c r="MWH960" s="337"/>
      <c r="MWI960" s="337"/>
      <c r="MWJ960" s="337"/>
      <c r="MWK960" s="337"/>
      <c r="MWL960" s="337"/>
      <c r="MWM960" s="337"/>
      <c r="MWN960" s="337"/>
      <c r="MWO960" s="337"/>
      <c r="MWP960" s="337"/>
      <c r="MWQ960" s="337"/>
      <c r="MWR960" s="337"/>
      <c r="MWS960" s="337"/>
      <c r="MWT960" s="337"/>
      <c r="MWU960" s="337"/>
      <c r="MWV960" s="337"/>
      <c r="MWW960" s="337"/>
      <c r="MWX960" s="337"/>
      <c r="MWY960" s="337"/>
      <c r="MWZ960" s="337"/>
      <c r="MXA960" s="337"/>
      <c r="MXB960" s="337"/>
      <c r="MXC960" s="337"/>
      <c r="MXD960" s="337"/>
      <c r="MXE960" s="337"/>
      <c r="MXF960" s="337"/>
      <c r="MXG960" s="337"/>
      <c r="MXH960" s="337"/>
      <c r="MXI960" s="337"/>
      <c r="MXJ960" s="337"/>
      <c r="MXK960" s="337"/>
      <c r="MXL960" s="337"/>
      <c r="MXM960" s="337"/>
      <c r="MXN960" s="337"/>
      <c r="MXO960" s="337"/>
      <c r="MXP960" s="337"/>
      <c r="MXQ960" s="337"/>
      <c r="MXR960" s="337"/>
      <c r="MXS960" s="337"/>
      <c r="MXT960" s="337"/>
      <c r="MXU960" s="337"/>
      <c r="MXV960" s="337"/>
      <c r="MXW960" s="337"/>
      <c r="MXX960" s="337"/>
      <c r="MXY960" s="337"/>
      <c r="MXZ960" s="337"/>
      <c r="MYA960" s="337"/>
      <c r="MYB960" s="337"/>
      <c r="MYC960" s="337"/>
      <c r="MYD960" s="337"/>
      <c r="MYE960" s="337"/>
      <c r="MYF960" s="337"/>
      <c r="MYG960" s="337"/>
      <c r="MYH960" s="337"/>
      <c r="MYI960" s="337"/>
      <c r="MYJ960" s="337"/>
      <c r="MYK960" s="337"/>
      <c r="MYL960" s="337"/>
      <c r="MYM960" s="337"/>
      <c r="MYN960" s="337"/>
      <c r="MYO960" s="337"/>
      <c r="MYP960" s="337"/>
      <c r="MYQ960" s="337"/>
      <c r="MYR960" s="337"/>
      <c r="MYS960" s="337"/>
      <c r="MYT960" s="337"/>
      <c r="MYU960" s="337"/>
      <c r="MYV960" s="337"/>
      <c r="MYW960" s="337"/>
      <c r="MYX960" s="337"/>
      <c r="MYY960" s="337"/>
      <c r="MYZ960" s="337"/>
      <c r="MZA960" s="337"/>
      <c r="MZB960" s="337"/>
      <c r="MZC960" s="337"/>
      <c r="MZD960" s="337"/>
      <c r="MZE960" s="337"/>
      <c r="MZF960" s="337"/>
      <c r="MZG960" s="337"/>
      <c r="MZH960" s="337"/>
      <c r="MZI960" s="337"/>
      <c r="MZJ960" s="337"/>
      <c r="MZK960" s="337"/>
      <c r="MZL960" s="337"/>
      <c r="MZM960" s="337"/>
      <c r="MZN960" s="337"/>
      <c r="MZO960" s="337"/>
      <c r="MZP960" s="337"/>
      <c r="MZQ960" s="337"/>
      <c r="MZR960" s="337"/>
      <c r="MZS960" s="337"/>
      <c r="MZT960" s="337"/>
      <c r="MZU960" s="337"/>
      <c r="MZV960" s="337"/>
      <c r="MZW960" s="337"/>
      <c r="MZX960" s="337"/>
      <c r="MZY960" s="337"/>
      <c r="MZZ960" s="337"/>
      <c r="NAA960" s="337"/>
      <c r="NAB960" s="337"/>
      <c r="NAC960" s="337"/>
      <c r="NAD960" s="337"/>
      <c r="NAE960" s="337"/>
      <c r="NAF960" s="337"/>
      <c r="NAG960" s="337"/>
      <c r="NAH960" s="337"/>
      <c r="NAI960" s="337"/>
      <c r="NAJ960" s="337"/>
      <c r="NAK960" s="337"/>
      <c r="NAL960" s="337"/>
      <c r="NAM960" s="337"/>
      <c r="NAN960" s="337"/>
      <c r="NAO960" s="337"/>
      <c r="NAP960" s="337"/>
      <c r="NAQ960" s="337"/>
      <c r="NAR960" s="337"/>
      <c r="NAS960" s="337"/>
      <c r="NAT960" s="337"/>
      <c r="NAU960" s="337"/>
      <c r="NAV960" s="337"/>
      <c r="NAW960" s="337"/>
      <c r="NAX960" s="337"/>
      <c r="NAY960" s="337"/>
      <c r="NAZ960" s="337"/>
      <c r="NBA960" s="337"/>
      <c r="NBB960" s="337"/>
      <c r="NBC960" s="337"/>
      <c r="NBD960" s="337"/>
      <c r="NBE960" s="337"/>
      <c r="NBF960" s="337"/>
      <c r="NBG960" s="337"/>
      <c r="NBH960" s="337"/>
      <c r="NBI960" s="337"/>
      <c r="NBJ960" s="337"/>
      <c r="NBK960" s="337"/>
      <c r="NBL960" s="337"/>
      <c r="NBM960" s="337"/>
      <c r="NBN960" s="337"/>
      <c r="NBO960" s="337"/>
      <c r="NBP960" s="337"/>
      <c r="NBQ960" s="337"/>
      <c r="NBR960" s="337"/>
      <c r="NBS960" s="337"/>
      <c r="NBT960" s="337"/>
      <c r="NBU960" s="337"/>
      <c r="NBV960" s="337"/>
      <c r="NBW960" s="337"/>
      <c r="NBX960" s="337"/>
      <c r="NBY960" s="337"/>
      <c r="NBZ960" s="337"/>
      <c r="NCA960" s="337"/>
      <c r="NCB960" s="337"/>
      <c r="NCC960" s="337"/>
      <c r="NCD960" s="337"/>
      <c r="NCE960" s="337"/>
      <c r="NCF960" s="337"/>
      <c r="NCG960" s="337"/>
      <c r="NCH960" s="337"/>
      <c r="NCI960" s="337"/>
      <c r="NCJ960" s="337"/>
      <c r="NCK960" s="337"/>
      <c r="NCL960" s="337"/>
      <c r="NCM960" s="337"/>
      <c r="NCN960" s="337"/>
      <c r="NCO960" s="337"/>
      <c r="NCP960" s="337"/>
      <c r="NCQ960" s="337"/>
      <c r="NCR960" s="337"/>
      <c r="NCS960" s="337"/>
      <c r="NCT960" s="337"/>
      <c r="NCU960" s="337"/>
      <c r="NCV960" s="337"/>
      <c r="NCW960" s="337"/>
      <c r="NCX960" s="337"/>
      <c r="NCY960" s="337"/>
      <c r="NCZ960" s="337"/>
      <c r="NDA960" s="337"/>
      <c r="NDB960" s="337"/>
      <c r="NDC960" s="337"/>
      <c r="NDD960" s="337"/>
      <c r="NDE960" s="337"/>
      <c r="NDF960" s="337"/>
      <c r="NDG960" s="337"/>
      <c r="NDH960" s="337"/>
      <c r="NDI960" s="337"/>
      <c r="NDJ960" s="337"/>
      <c r="NDK960" s="337"/>
      <c r="NDL960" s="337"/>
      <c r="NDM960" s="337"/>
      <c r="NDN960" s="337"/>
      <c r="NDO960" s="337"/>
      <c r="NDP960" s="337"/>
      <c r="NDQ960" s="337"/>
      <c r="NDR960" s="337"/>
      <c r="NDS960" s="337"/>
      <c r="NDT960" s="337"/>
      <c r="NDU960" s="337"/>
      <c r="NDV960" s="337"/>
      <c r="NDW960" s="337"/>
      <c r="NDX960" s="337"/>
      <c r="NDY960" s="337"/>
      <c r="NDZ960" s="337"/>
      <c r="NEA960" s="337"/>
      <c r="NEB960" s="337"/>
      <c r="NEC960" s="337"/>
      <c r="NED960" s="337"/>
      <c r="NEE960" s="337"/>
      <c r="NEF960" s="337"/>
      <c r="NEG960" s="337"/>
      <c r="NEH960" s="337"/>
      <c r="NEI960" s="337"/>
      <c r="NEJ960" s="337"/>
      <c r="NEK960" s="337"/>
      <c r="NEL960" s="337"/>
      <c r="NEM960" s="337"/>
      <c r="NEN960" s="337"/>
      <c r="NEO960" s="337"/>
      <c r="NEP960" s="337"/>
      <c r="NEQ960" s="337"/>
      <c r="NER960" s="337"/>
      <c r="NES960" s="337"/>
      <c r="NET960" s="337"/>
      <c r="NEU960" s="337"/>
      <c r="NEV960" s="337"/>
      <c r="NEW960" s="337"/>
      <c r="NEX960" s="337"/>
      <c r="NEY960" s="337"/>
      <c r="NEZ960" s="337"/>
      <c r="NFA960" s="337"/>
      <c r="NFB960" s="337"/>
      <c r="NFC960" s="337"/>
      <c r="NFD960" s="337"/>
      <c r="NFE960" s="337"/>
      <c r="NFF960" s="337"/>
      <c r="NFG960" s="337"/>
      <c r="NFH960" s="337"/>
      <c r="NFI960" s="337"/>
      <c r="NFJ960" s="337"/>
      <c r="NFK960" s="337"/>
      <c r="NFL960" s="337"/>
      <c r="NFM960" s="337"/>
      <c r="NFN960" s="337"/>
      <c r="NFO960" s="337"/>
      <c r="NFP960" s="337"/>
      <c r="NFQ960" s="337"/>
      <c r="NFR960" s="337"/>
      <c r="NFS960" s="337"/>
      <c r="NFT960" s="337"/>
      <c r="NFU960" s="337"/>
      <c r="NFV960" s="337"/>
      <c r="NFW960" s="337"/>
      <c r="NFX960" s="337"/>
      <c r="NFY960" s="337"/>
      <c r="NFZ960" s="337"/>
      <c r="NGA960" s="337"/>
      <c r="NGB960" s="337"/>
      <c r="NGC960" s="337"/>
      <c r="NGD960" s="337"/>
      <c r="NGE960" s="337"/>
      <c r="NGF960" s="337"/>
      <c r="NGG960" s="337"/>
      <c r="NGH960" s="337"/>
      <c r="NGI960" s="337"/>
      <c r="NGJ960" s="337"/>
      <c r="NGK960" s="337"/>
      <c r="NGL960" s="337"/>
      <c r="NGM960" s="337"/>
      <c r="NGN960" s="337"/>
      <c r="NGO960" s="337"/>
      <c r="NGP960" s="337"/>
      <c r="NGQ960" s="337"/>
      <c r="NGR960" s="337"/>
      <c r="NGS960" s="337"/>
      <c r="NGT960" s="337"/>
      <c r="NGU960" s="337"/>
      <c r="NGV960" s="337"/>
      <c r="NGW960" s="337"/>
      <c r="NGX960" s="337"/>
      <c r="NGY960" s="337"/>
      <c r="NGZ960" s="337"/>
      <c r="NHA960" s="337"/>
      <c r="NHB960" s="337"/>
      <c r="NHC960" s="337"/>
      <c r="NHD960" s="337"/>
      <c r="NHE960" s="337"/>
      <c r="NHF960" s="337"/>
      <c r="NHG960" s="337"/>
      <c r="NHH960" s="337"/>
      <c r="NHI960" s="337"/>
      <c r="NHJ960" s="337"/>
      <c r="NHK960" s="337"/>
      <c r="NHL960" s="337"/>
      <c r="NHM960" s="337"/>
      <c r="NHN960" s="337"/>
      <c r="NHO960" s="337"/>
      <c r="NHP960" s="337"/>
      <c r="NHQ960" s="337"/>
      <c r="NHR960" s="337"/>
      <c r="NHS960" s="337"/>
      <c r="NHT960" s="337"/>
      <c r="NHU960" s="337"/>
      <c r="NHV960" s="337"/>
      <c r="NHW960" s="337"/>
      <c r="NHX960" s="337"/>
      <c r="NHY960" s="337"/>
      <c r="NHZ960" s="337"/>
      <c r="NIA960" s="337"/>
      <c r="NIB960" s="337"/>
      <c r="NIC960" s="337"/>
      <c r="NID960" s="337"/>
      <c r="NIE960" s="337"/>
      <c r="NIF960" s="337"/>
      <c r="NIG960" s="337"/>
      <c r="NIH960" s="337"/>
      <c r="NII960" s="337"/>
      <c r="NIJ960" s="337"/>
      <c r="NIK960" s="337"/>
      <c r="NIL960" s="337"/>
      <c r="NIM960" s="337"/>
      <c r="NIN960" s="337"/>
      <c r="NIO960" s="337"/>
      <c r="NIP960" s="337"/>
      <c r="NIQ960" s="337"/>
      <c r="NIR960" s="337"/>
      <c r="NIS960" s="337"/>
      <c r="NIT960" s="337"/>
      <c r="NIU960" s="337"/>
      <c r="NIV960" s="337"/>
      <c r="NIW960" s="337"/>
      <c r="NIX960" s="337"/>
      <c r="NIY960" s="337"/>
      <c r="NIZ960" s="337"/>
      <c r="NJA960" s="337"/>
      <c r="NJB960" s="337"/>
      <c r="NJC960" s="337"/>
      <c r="NJD960" s="337"/>
      <c r="NJE960" s="337"/>
      <c r="NJF960" s="337"/>
      <c r="NJG960" s="337"/>
      <c r="NJH960" s="337"/>
      <c r="NJI960" s="337"/>
      <c r="NJJ960" s="337"/>
      <c r="NJK960" s="337"/>
      <c r="NJL960" s="337"/>
      <c r="NJM960" s="337"/>
      <c r="NJN960" s="337"/>
      <c r="NJO960" s="337"/>
      <c r="NJP960" s="337"/>
      <c r="NJQ960" s="337"/>
      <c r="NJR960" s="337"/>
      <c r="NJS960" s="337"/>
      <c r="NJT960" s="337"/>
      <c r="NJU960" s="337"/>
      <c r="NJV960" s="337"/>
      <c r="NJW960" s="337"/>
      <c r="NJX960" s="337"/>
      <c r="NJY960" s="337"/>
      <c r="NJZ960" s="337"/>
      <c r="NKA960" s="337"/>
      <c r="NKB960" s="337"/>
      <c r="NKC960" s="337"/>
      <c r="NKD960" s="337"/>
      <c r="NKE960" s="337"/>
      <c r="NKF960" s="337"/>
      <c r="NKG960" s="337"/>
      <c r="NKH960" s="337"/>
      <c r="NKI960" s="337"/>
      <c r="NKJ960" s="337"/>
      <c r="NKK960" s="337"/>
      <c r="NKL960" s="337"/>
      <c r="NKM960" s="337"/>
      <c r="NKN960" s="337"/>
      <c r="NKO960" s="337"/>
      <c r="NKP960" s="337"/>
      <c r="NKQ960" s="337"/>
      <c r="NKR960" s="337"/>
      <c r="NKS960" s="337"/>
      <c r="NKT960" s="337"/>
      <c r="NKU960" s="337"/>
      <c r="NKV960" s="337"/>
      <c r="NKW960" s="337"/>
      <c r="NKX960" s="337"/>
      <c r="NKY960" s="337"/>
      <c r="NKZ960" s="337"/>
      <c r="NLA960" s="337"/>
      <c r="NLB960" s="337"/>
      <c r="NLC960" s="337"/>
      <c r="NLD960" s="337"/>
      <c r="NLE960" s="337"/>
      <c r="NLF960" s="337"/>
      <c r="NLG960" s="337"/>
      <c r="NLH960" s="337"/>
      <c r="NLI960" s="337"/>
      <c r="NLJ960" s="337"/>
      <c r="NLK960" s="337"/>
      <c r="NLL960" s="337"/>
      <c r="NLM960" s="337"/>
      <c r="NLN960" s="337"/>
      <c r="NLO960" s="337"/>
      <c r="NLP960" s="337"/>
      <c r="NLQ960" s="337"/>
      <c r="NLR960" s="337"/>
      <c r="NLS960" s="337"/>
      <c r="NLT960" s="337"/>
      <c r="NLU960" s="337"/>
      <c r="NLV960" s="337"/>
      <c r="NLW960" s="337"/>
      <c r="NLX960" s="337"/>
      <c r="NLY960" s="337"/>
      <c r="NLZ960" s="337"/>
      <c r="NMA960" s="337"/>
      <c r="NMB960" s="337"/>
      <c r="NMC960" s="337"/>
      <c r="NMD960" s="337"/>
      <c r="NME960" s="337"/>
      <c r="NMF960" s="337"/>
      <c r="NMG960" s="337"/>
      <c r="NMH960" s="337"/>
      <c r="NMI960" s="337"/>
      <c r="NMJ960" s="337"/>
      <c r="NMK960" s="337"/>
      <c r="NML960" s="337"/>
      <c r="NMM960" s="337"/>
      <c r="NMN960" s="337"/>
      <c r="NMO960" s="337"/>
      <c r="NMP960" s="337"/>
      <c r="NMQ960" s="337"/>
      <c r="NMR960" s="337"/>
      <c r="NMS960" s="337"/>
      <c r="NMT960" s="337"/>
      <c r="NMU960" s="337"/>
      <c r="NMV960" s="337"/>
      <c r="NMW960" s="337"/>
      <c r="NMX960" s="337"/>
      <c r="NMY960" s="337"/>
      <c r="NMZ960" s="337"/>
      <c r="NNA960" s="337"/>
      <c r="NNB960" s="337"/>
      <c r="NNC960" s="337"/>
      <c r="NND960" s="337"/>
      <c r="NNE960" s="337"/>
      <c r="NNF960" s="337"/>
      <c r="NNG960" s="337"/>
      <c r="NNH960" s="337"/>
      <c r="NNI960" s="337"/>
      <c r="NNJ960" s="337"/>
      <c r="NNK960" s="337"/>
      <c r="NNL960" s="337"/>
      <c r="NNM960" s="337"/>
      <c r="NNN960" s="337"/>
      <c r="NNO960" s="337"/>
      <c r="NNP960" s="337"/>
      <c r="NNQ960" s="337"/>
      <c r="NNR960" s="337"/>
      <c r="NNS960" s="337"/>
      <c r="NNT960" s="337"/>
      <c r="NNU960" s="337"/>
      <c r="NNV960" s="337"/>
      <c r="NNW960" s="337"/>
      <c r="NNX960" s="337"/>
      <c r="NNY960" s="337"/>
      <c r="NNZ960" s="337"/>
      <c r="NOA960" s="337"/>
      <c r="NOB960" s="337"/>
      <c r="NOC960" s="337"/>
      <c r="NOD960" s="337"/>
      <c r="NOE960" s="337"/>
      <c r="NOF960" s="337"/>
      <c r="NOG960" s="337"/>
      <c r="NOH960" s="337"/>
      <c r="NOI960" s="337"/>
      <c r="NOJ960" s="337"/>
      <c r="NOK960" s="337"/>
      <c r="NOL960" s="337"/>
      <c r="NOM960" s="337"/>
      <c r="NON960" s="337"/>
      <c r="NOO960" s="337"/>
      <c r="NOP960" s="337"/>
      <c r="NOQ960" s="337"/>
      <c r="NOR960" s="337"/>
      <c r="NOS960" s="337"/>
      <c r="NOT960" s="337"/>
      <c r="NOU960" s="337"/>
      <c r="NOV960" s="337"/>
      <c r="NOW960" s="337"/>
      <c r="NOX960" s="337"/>
      <c r="NOY960" s="337"/>
      <c r="NOZ960" s="337"/>
      <c r="NPA960" s="337"/>
      <c r="NPB960" s="337"/>
      <c r="NPC960" s="337"/>
      <c r="NPD960" s="337"/>
      <c r="NPE960" s="337"/>
      <c r="NPF960" s="337"/>
      <c r="NPG960" s="337"/>
      <c r="NPH960" s="337"/>
      <c r="NPI960" s="337"/>
      <c r="NPJ960" s="337"/>
      <c r="NPK960" s="337"/>
      <c r="NPL960" s="337"/>
      <c r="NPM960" s="337"/>
      <c r="NPN960" s="337"/>
      <c r="NPO960" s="337"/>
      <c r="NPP960" s="337"/>
      <c r="NPQ960" s="337"/>
      <c r="NPR960" s="337"/>
      <c r="NPS960" s="337"/>
      <c r="NPT960" s="337"/>
      <c r="NPU960" s="337"/>
      <c r="NPV960" s="337"/>
      <c r="NPW960" s="337"/>
      <c r="NPX960" s="337"/>
      <c r="NPY960" s="337"/>
      <c r="NPZ960" s="337"/>
      <c r="NQA960" s="337"/>
      <c r="NQB960" s="337"/>
      <c r="NQC960" s="337"/>
      <c r="NQD960" s="337"/>
      <c r="NQE960" s="337"/>
      <c r="NQF960" s="337"/>
      <c r="NQG960" s="337"/>
      <c r="NQH960" s="337"/>
      <c r="NQI960" s="337"/>
      <c r="NQJ960" s="337"/>
      <c r="NQK960" s="337"/>
      <c r="NQL960" s="337"/>
      <c r="NQM960" s="337"/>
      <c r="NQN960" s="337"/>
      <c r="NQO960" s="337"/>
      <c r="NQP960" s="337"/>
      <c r="NQQ960" s="337"/>
      <c r="NQR960" s="337"/>
      <c r="NQS960" s="337"/>
      <c r="NQT960" s="337"/>
      <c r="NQU960" s="337"/>
      <c r="NQV960" s="337"/>
      <c r="NQW960" s="337"/>
      <c r="NQX960" s="337"/>
      <c r="NQY960" s="337"/>
      <c r="NQZ960" s="337"/>
      <c r="NRA960" s="337"/>
      <c r="NRB960" s="337"/>
      <c r="NRC960" s="337"/>
      <c r="NRD960" s="337"/>
      <c r="NRE960" s="337"/>
      <c r="NRF960" s="337"/>
      <c r="NRG960" s="337"/>
      <c r="NRH960" s="337"/>
      <c r="NRI960" s="337"/>
      <c r="NRJ960" s="337"/>
      <c r="NRK960" s="337"/>
      <c r="NRL960" s="337"/>
      <c r="NRM960" s="337"/>
      <c r="NRN960" s="337"/>
      <c r="NRO960" s="337"/>
      <c r="NRP960" s="337"/>
      <c r="NRQ960" s="337"/>
      <c r="NRR960" s="337"/>
      <c r="NRS960" s="337"/>
      <c r="NRT960" s="337"/>
      <c r="NRU960" s="337"/>
      <c r="NRV960" s="337"/>
      <c r="NRW960" s="337"/>
      <c r="NRX960" s="337"/>
      <c r="NRY960" s="337"/>
      <c r="NRZ960" s="337"/>
      <c r="NSA960" s="337"/>
      <c r="NSB960" s="337"/>
      <c r="NSC960" s="337"/>
      <c r="NSD960" s="337"/>
      <c r="NSE960" s="337"/>
      <c r="NSF960" s="337"/>
      <c r="NSG960" s="337"/>
      <c r="NSH960" s="337"/>
      <c r="NSI960" s="337"/>
      <c r="NSJ960" s="337"/>
      <c r="NSK960" s="337"/>
      <c r="NSL960" s="337"/>
      <c r="NSM960" s="337"/>
      <c r="NSN960" s="337"/>
      <c r="NSO960" s="337"/>
      <c r="NSP960" s="337"/>
      <c r="NSQ960" s="337"/>
      <c r="NSR960" s="337"/>
      <c r="NSS960" s="337"/>
      <c r="NST960" s="337"/>
      <c r="NSU960" s="337"/>
      <c r="NSV960" s="337"/>
      <c r="NSW960" s="337"/>
      <c r="NSX960" s="337"/>
      <c r="NSY960" s="337"/>
      <c r="NSZ960" s="337"/>
      <c r="NTA960" s="337"/>
      <c r="NTB960" s="337"/>
      <c r="NTC960" s="337"/>
      <c r="NTD960" s="337"/>
      <c r="NTE960" s="337"/>
      <c r="NTF960" s="337"/>
      <c r="NTG960" s="337"/>
      <c r="NTH960" s="337"/>
      <c r="NTI960" s="337"/>
      <c r="NTJ960" s="337"/>
      <c r="NTK960" s="337"/>
      <c r="NTL960" s="337"/>
      <c r="NTM960" s="337"/>
      <c r="NTN960" s="337"/>
      <c r="NTO960" s="337"/>
      <c r="NTP960" s="337"/>
      <c r="NTQ960" s="337"/>
      <c r="NTR960" s="337"/>
      <c r="NTS960" s="337"/>
      <c r="NTT960" s="337"/>
      <c r="NTU960" s="337"/>
      <c r="NTV960" s="337"/>
      <c r="NTW960" s="337"/>
      <c r="NTX960" s="337"/>
      <c r="NTY960" s="337"/>
      <c r="NTZ960" s="337"/>
      <c r="NUA960" s="337"/>
      <c r="NUB960" s="337"/>
      <c r="NUC960" s="337"/>
      <c r="NUD960" s="337"/>
      <c r="NUE960" s="337"/>
      <c r="NUF960" s="337"/>
      <c r="NUG960" s="337"/>
      <c r="NUH960" s="337"/>
      <c r="NUI960" s="337"/>
      <c r="NUJ960" s="337"/>
      <c r="NUK960" s="337"/>
      <c r="NUL960" s="337"/>
      <c r="NUM960" s="337"/>
      <c r="NUN960" s="337"/>
      <c r="NUO960" s="337"/>
      <c r="NUP960" s="337"/>
      <c r="NUQ960" s="337"/>
      <c r="NUR960" s="337"/>
      <c r="NUS960" s="337"/>
      <c r="NUT960" s="337"/>
      <c r="NUU960" s="337"/>
      <c r="NUV960" s="337"/>
      <c r="NUW960" s="337"/>
      <c r="NUX960" s="337"/>
      <c r="NUY960" s="337"/>
      <c r="NUZ960" s="337"/>
      <c r="NVA960" s="337"/>
      <c r="NVB960" s="337"/>
      <c r="NVC960" s="337"/>
      <c r="NVD960" s="337"/>
      <c r="NVE960" s="337"/>
      <c r="NVF960" s="337"/>
      <c r="NVG960" s="337"/>
      <c r="NVH960" s="337"/>
      <c r="NVI960" s="337"/>
      <c r="NVJ960" s="337"/>
      <c r="NVK960" s="337"/>
      <c r="NVL960" s="337"/>
      <c r="NVM960" s="337"/>
      <c r="NVN960" s="337"/>
      <c r="NVO960" s="337"/>
      <c r="NVP960" s="337"/>
      <c r="NVQ960" s="337"/>
      <c r="NVR960" s="337"/>
      <c r="NVS960" s="337"/>
      <c r="NVT960" s="337"/>
      <c r="NVU960" s="337"/>
      <c r="NVV960" s="337"/>
      <c r="NVW960" s="337"/>
      <c r="NVX960" s="337"/>
      <c r="NVY960" s="337"/>
      <c r="NVZ960" s="337"/>
      <c r="NWA960" s="337"/>
      <c r="NWB960" s="337"/>
      <c r="NWC960" s="337"/>
      <c r="NWD960" s="337"/>
      <c r="NWE960" s="337"/>
      <c r="NWF960" s="337"/>
      <c r="NWG960" s="337"/>
      <c r="NWH960" s="337"/>
      <c r="NWI960" s="337"/>
      <c r="NWJ960" s="337"/>
      <c r="NWK960" s="337"/>
      <c r="NWL960" s="337"/>
      <c r="NWM960" s="337"/>
      <c r="NWN960" s="337"/>
      <c r="NWO960" s="337"/>
      <c r="NWP960" s="337"/>
      <c r="NWQ960" s="337"/>
      <c r="NWR960" s="337"/>
      <c r="NWS960" s="337"/>
      <c r="NWT960" s="337"/>
      <c r="NWU960" s="337"/>
      <c r="NWV960" s="337"/>
      <c r="NWW960" s="337"/>
      <c r="NWX960" s="337"/>
      <c r="NWY960" s="337"/>
      <c r="NWZ960" s="337"/>
      <c r="NXA960" s="337"/>
      <c r="NXB960" s="337"/>
      <c r="NXC960" s="337"/>
      <c r="NXD960" s="337"/>
      <c r="NXE960" s="337"/>
      <c r="NXF960" s="337"/>
      <c r="NXG960" s="337"/>
      <c r="NXH960" s="337"/>
      <c r="NXI960" s="337"/>
      <c r="NXJ960" s="337"/>
      <c r="NXK960" s="337"/>
      <c r="NXL960" s="337"/>
      <c r="NXM960" s="337"/>
      <c r="NXN960" s="337"/>
      <c r="NXO960" s="337"/>
      <c r="NXP960" s="337"/>
      <c r="NXQ960" s="337"/>
      <c r="NXR960" s="337"/>
      <c r="NXS960" s="337"/>
      <c r="NXT960" s="337"/>
      <c r="NXU960" s="337"/>
      <c r="NXV960" s="337"/>
      <c r="NXW960" s="337"/>
      <c r="NXX960" s="337"/>
      <c r="NXY960" s="337"/>
      <c r="NXZ960" s="337"/>
      <c r="NYA960" s="337"/>
      <c r="NYB960" s="337"/>
      <c r="NYC960" s="337"/>
      <c r="NYD960" s="337"/>
      <c r="NYE960" s="337"/>
      <c r="NYF960" s="337"/>
      <c r="NYG960" s="337"/>
      <c r="NYH960" s="337"/>
      <c r="NYI960" s="337"/>
      <c r="NYJ960" s="337"/>
      <c r="NYK960" s="337"/>
      <c r="NYL960" s="337"/>
      <c r="NYM960" s="337"/>
      <c r="NYN960" s="337"/>
      <c r="NYO960" s="337"/>
      <c r="NYP960" s="337"/>
      <c r="NYQ960" s="337"/>
      <c r="NYR960" s="337"/>
      <c r="NYS960" s="337"/>
      <c r="NYT960" s="337"/>
      <c r="NYU960" s="337"/>
      <c r="NYV960" s="337"/>
      <c r="NYW960" s="337"/>
      <c r="NYX960" s="337"/>
      <c r="NYY960" s="337"/>
      <c r="NYZ960" s="337"/>
      <c r="NZA960" s="337"/>
      <c r="NZB960" s="337"/>
      <c r="NZC960" s="337"/>
      <c r="NZD960" s="337"/>
      <c r="NZE960" s="337"/>
      <c r="NZF960" s="337"/>
      <c r="NZG960" s="337"/>
      <c r="NZH960" s="337"/>
      <c r="NZI960" s="337"/>
      <c r="NZJ960" s="337"/>
      <c r="NZK960" s="337"/>
      <c r="NZL960" s="337"/>
      <c r="NZM960" s="337"/>
      <c r="NZN960" s="337"/>
      <c r="NZO960" s="337"/>
      <c r="NZP960" s="337"/>
      <c r="NZQ960" s="337"/>
      <c r="NZR960" s="337"/>
      <c r="NZS960" s="337"/>
      <c r="NZT960" s="337"/>
      <c r="NZU960" s="337"/>
      <c r="NZV960" s="337"/>
      <c r="NZW960" s="337"/>
      <c r="NZX960" s="337"/>
      <c r="NZY960" s="337"/>
      <c r="NZZ960" s="337"/>
      <c r="OAA960" s="337"/>
      <c r="OAB960" s="337"/>
      <c r="OAC960" s="337"/>
      <c r="OAD960" s="337"/>
      <c r="OAE960" s="337"/>
      <c r="OAF960" s="337"/>
      <c r="OAG960" s="337"/>
      <c r="OAH960" s="337"/>
      <c r="OAI960" s="337"/>
      <c r="OAJ960" s="337"/>
      <c r="OAK960" s="337"/>
      <c r="OAL960" s="337"/>
      <c r="OAM960" s="337"/>
      <c r="OAN960" s="337"/>
      <c r="OAO960" s="337"/>
      <c r="OAP960" s="337"/>
      <c r="OAQ960" s="337"/>
      <c r="OAR960" s="337"/>
      <c r="OAS960" s="337"/>
      <c r="OAT960" s="337"/>
      <c r="OAU960" s="337"/>
      <c r="OAV960" s="337"/>
      <c r="OAW960" s="337"/>
      <c r="OAX960" s="337"/>
      <c r="OAY960" s="337"/>
      <c r="OAZ960" s="337"/>
      <c r="OBA960" s="337"/>
      <c r="OBB960" s="337"/>
      <c r="OBC960" s="337"/>
      <c r="OBD960" s="337"/>
      <c r="OBE960" s="337"/>
      <c r="OBF960" s="337"/>
      <c r="OBG960" s="337"/>
      <c r="OBH960" s="337"/>
      <c r="OBI960" s="337"/>
      <c r="OBJ960" s="337"/>
      <c r="OBK960" s="337"/>
      <c r="OBL960" s="337"/>
      <c r="OBM960" s="337"/>
      <c r="OBN960" s="337"/>
      <c r="OBO960" s="337"/>
      <c r="OBP960" s="337"/>
      <c r="OBQ960" s="337"/>
      <c r="OBR960" s="337"/>
      <c r="OBS960" s="337"/>
      <c r="OBT960" s="337"/>
      <c r="OBU960" s="337"/>
      <c r="OBV960" s="337"/>
      <c r="OBW960" s="337"/>
      <c r="OBX960" s="337"/>
      <c r="OBY960" s="337"/>
      <c r="OBZ960" s="337"/>
      <c r="OCA960" s="337"/>
      <c r="OCB960" s="337"/>
      <c r="OCC960" s="337"/>
      <c r="OCD960" s="337"/>
      <c r="OCE960" s="337"/>
      <c r="OCF960" s="337"/>
      <c r="OCG960" s="337"/>
      <c r="OCH960" s="337"/>
      <c r="OCI960" s="337"/>
      <c r="OCJ960" s="337"/>
      <c r="OCK960" s="337"/>
      <c r="OCL960" s="337"/>
      <c r="OCM960" s="337"/>
      <c r="OCN960" s="337"/>
      <c r="OCO960" s="337"/>
      <c r="OCP960" s="337"/>
      <c r="OCQ960" s="337"/>
      <c r="OCR960" s="337"/>
      <c r="OCS960" s="337"/>
      <c r="OCT960" s="337"/>
      <c r="OCU960" s="337"/>
      <c r="OCV960" s="337"/>
      <c r="OCW960" s="337"/>
      <c r="OCX960" s="337"/>
      <c r="OCY960" s="337"/>
      <c r="OCZ960" s="337"/>
      <c r="ODA960" s="337"/>
      <c r="ODB960" s="337"/>
      <c r="ODC960" s="337"/>
      <c r="ODD960" s="337"/>
      <c r="ODE960" s="337"/>
      <c r="ODF960" s="337"/>
      <c r="ODG960" s="337"/>
      <c r="ODH960" s="337"/>
      <c r="ODI960" s="337"/>
      <c r="ODJ960" s="337"/>
      <c r="ODK960" s="337"/>
      <c r="ODL960" s="337"/>
      <c r="ODM960" s="337"/>
      <c r="ODN960" s="337"/>
      <c r="ODO960" s="337"/>
      <c r="ODP960" s="337"/>
      <c r="ODQ960" s="337"/>
      <c r="ODR960" s="337"/>
      <c r="ODS960" s="337"/>
      <c r="ODT960" s="337"/>
      <c r="ODU960" s="337"/>
      <c r="ODV960" s="337"/>
      <c r="ODW960" s="337"/>
      <c r="ODX960" s="337"/>
      <c r="ODY960" s="337"/>
      <c r="ODZ960" s="337"/>
      <c r="OEA960" s="337"/>
      <c r="OEB960" s="337"/>
      <c r="OEC960" s="337"/>
      <c r="OED960" s="337"/>
      <c r="OEE960" s="337"/>
      <c r="OEF960" s="337"/>
      <c r="OEG960" s="337"/>
      <c r="OEH960" s="337"/>
      <c r="OEI960" s="337"/>
      <c r="OEJ960" s="337"/>
      <c r="OEK960" s="337"/>
      <c r="OEL960" s="337"/>
      <c r="OEM960" s="337"/>
      <c r="OEN960" s="337"/>
      <c r="OEO960" s="337"/>
      <c r="OEP960" s="337"/>
      <c r="OEQ960" s="337"/>
      <c r="OER960" s="337"/>
      <c r="OES960" s="337"/>
      <c r="OET960" s="337"/>
      <c r="OEU960" s="337"/>
      <c r="OEV960" s="337"/>
      <c r="OEW960" s="337"/>
      <c r="OEX960" s="337"/>
      <c r="OEY960" s="337"/>
      <c r="OEZ960" s="337"/>
      <c r="OFA960" s="337"/>
      <c r="OFB960" s="337"/>
      <c r="OFC960" s="337"/>
      <c r="OFD960" s="337"/>
      <c r="OFE960" s="337"/>
      <c r="OFF960" s="337"/>
      <c r="OFG960" s="337"/>
      <c r="OFH960" s="337"/>
      <c r="OFI960" s="337"/>
      <c r="OFJ960" s="337"/>
      <c r="OFK960" s="337"/>
      <c r="OFL960" s="337"/>
      <c r="OFM960" s="337"/>
      <c r="OFN960" s="337"/>
      <c r="OFO960" s="337"/>
      <c r="OFP960" s="337"/>
      <c r="OFQ960" s="337"/>
      <c r="OFR960" s="337"/>
      <c r="OFS960" s="337"/>
      <c r="OFT960" s="337"/>
      <c r="OFU960" s="337"/>
      <c r="OFV960" s="337"/>
      <c r="OFW960" s="337"/>
      <c r="OFX960" s="337"/>
      <c r="OFY960" s="337"/>
      <c r="OFZ960" s="337"/>
      <c r="OGA960" s="337"/>
      <c r="OGB960" s="337"/>
      <c r="OGC960" s="337"/>
      <c r="OGD960" s="337"/>
      <c r="OGE960" s="337"/>
      <c r="OGF960" s="337"/>
      <c r="OGG960" s="337"/>
      <c r="OGH960" s="337"/>
      <c r="OGI960" s="337"/>
      <c r="OGJ960" s="337"/>
      <c r="OGK960" s="337"/>
      <c r="OGL960" s="337"/>
      <c r="OGM960" s="337"/>
      <c r="OGN960" s="337"/>
      <c r="OGO960" s="337"/>
      <c r="OGP960" s="337"/>
      <c r="OGQ960" s="337"/>
      <c r="OGR960" s="337"/>
      <c r="OGS960" s="337"/>
      <c r="OGT960" s="337"/>
      <c r="OGU960" s="337"/>
      <c r="OGV960" s="337"/>
      <c r="OGW960" s="337"/>
      <c r="OGX960" s="337"/>
      <c r="OGY960" s="337"/>
      <c r="OGZ960" s="337"/>
      <c r="OHA960" s="337"/>
      <c r="OHB960" s="337"/>
      <c r="OHC960" s="337"/>
      <c r="OHD960" s="337"/>
      <c r="OHE960" s="337"/>
      <c r="OHF960" s="337"/>
      <c r="OHG960" s="337"/>
      <c r="OHH960" s="337"/>
      <c r="OHI960" s="337"/>
      <c r="OHJ960" s="337"/>
      <c r="OHK960" s="337"/>
      <c r="OHL960" s="337"/>
      <c r="OHM960" s="337"/>
      <c r="OHN960" s="337"/>
      <c r="OHO960" s="337"/>
      <c r="OHP960" s="337"/>
      <c r="OHQ960" s="337"/>
      <c r="OHR960" s="337"/>
      <c r="OHS960" s="337"/>
      <c r="OHT960" s="337"/>
      <c r="OHU960" s="337"/>
      <c r="OHV960" s="337"/>
      <c r="OHW960" s="337"/>
      <c r="OHX960" s="337"/>
      <c r="OHY960" s="337"/>
      <c r="OHZ960" s="337"/>
      <c r="OIA960" s="337"/>
      <c r="OIB960" s="337"/>
      <c r="OIC960" s="337"/>
      <c r="OID960" s="337"/>
      <c r="OIE960" s="337"/>
      <c r="OIF960" s="337"/>
      <c r="OIG960" s="337"/>
      <c r="OIH960" s="337"/>
      <c r="OII960" s="337"/>
      <c r="OIJ960" s="337"/>
      <c r="OIK960" s="337"/>
      <c r="OIL960" s="337"/>
      <c r="OIM960" s="337"/>
      <c r="OIN960" s="337"/>
      <c r="OIO960" s="337"/>
      <c r="OIP960" s="337"/>
      <c r="OIQ960" s="337"/>
      <c r="OIR960" s="337"/>
      <c r="OIS960" s="337"/>
      <c r="OIT960" s="337"/>
      <c r="OIU960" s="337"/>
      <c r="OIV960" s="337"/>
      <c r="OIW960" s="337"/>
      <c r="OIX960" s="337"/>
      <c r="OIY960" s="337"/>
      <c r="OIZ960" s="337"/>
      <c r="OJA960" s="337"/>
      <c r="OJB960" s="337"/>
      <c r="OJC960" s="337"/>
      <c r="OJD960" s="337"/>
      <c r="OJE960" s="337"/>
      <c r="OJF960" s="337"/>
      <c r="OJG960" s="337"/>
      <c r="OJH960" s="337"/>
      <c r="OJI960" s="337"/>
      <c r="OJJ960" s="337"/>
      <c r="OJK960" s="337"/>
      <c r="OJL960" s="337"/>
      <c r="OJM960" s="337"/>
      <c r="OJN960" s="337"/>
      <c r="OJO960" s="337"/>
      <c r="OJP960" s="337"/>
      <c r="OJQ960" s="337"/>
      <c r="OJR960" s="337"/>
      <c r="OJS960" s="337"/>
      <c r="OJT960" s="337"/>
      <c r="OJU960" s="337"/>
      <c r="OJV960" s="337"/>
      <c r="OJW960" s="337"/>
      <c r="OJX960" s="337"/>
      <c r="OJY960" s="337"/>
      <c r="OJZ960" s="337"/>
      <c r="OKA960" s="337"/>
      <c r="OKB960" s="337"/>
      <c r="OKC960" s="337"/>
      <c r="OKD960" s="337"/>
      <c r="OKE960" s="337"/>
      <c r="OKF960" s="337"/>
      <c r="OKG960" s="337"/>
      <c r="OKH960" s="337"/>
      <c r="OKI960" s="337"/>
      <c r="OKJ960" s="337"/>
      <c r="OKK960" s="337"/>
      <c r="OKL960" s="337"/>
      <c r="OKM960" s="337"/>
      <c r="OKN960" s="337"/>
      <c r="OKO960" s="337"/>
      <c r="OKP960" s="337"/>
      <c r="OKQ960" s="337"/>
      <c r="OKR960" s="337"/>
      <c r="OKS960" s="337"/>
      <c r="OKT960" s="337"/>
      <c r="OKU960" s="337"/>
      <c r="OKV960" s="337"/>
      <c r="OKW960" s="337"/>
      <c r="OKX960" s="337"/>
      <c r="OKY960" s="337"/>
      <c r="OKZ960" s="337"/>
      <c r="OLA960" s="337"/>
      <c r="OLB960" s="337"/>
      <c r="OLC960" s="337"/>
      <c r="OLD960" s="337"/>
      <c r="OLE960" s="337"/>
      <c r="OLF960" s="337"/>
      <c r="OLG960" s="337"/>
      <c r="OLH960" s="337"/>
      <c r="OLI960" s="337"/>
      <c r="OLJ960" s="337"/>
      <c r="OLK960" s="337"/>
      <c r="OLL960" s="337"/>
      <c r="OLM960" s="337"/>
      <c r="OLN960" s="337"/>
      <c r="OLO960" s="337"/>
      <c r="OLP960" s="337"/>
      <c r="OLQ960" s="337"/>
      <c r="OLR960" s="337"/>
      <c r="OLS960" s="337"/>
      <c r="OLT960" s="337"/>
      <c r="OLU960" s="337"/>
      <c r="OLV960" s="337"/>
      <c r="OLW960" s="337"/>
      <c r="OLX960" s="337"/>
      <c r="OLY960" s="337"/>
      <c r="OLZ960" s="337"/>
      <c r="OMA960" s="337"/>
      <c r="OMB960" s="337"/>
      <c r="OMC960" s="337"/>
      <c r="OMD960" s="337"/>
      <c r="OME960" s="337"/>
      <c r="OMF960" s="337"/>
      <c r="OMG960" s="337"/>
      <c r="OMH960" s="337"/>
      <c r="OMI960" s="337"/>
      <c r="OMJ960" s="337"/>
      <c r="OMK960" s="337"/>
      <c r="OML960" s="337"/>
      <c r="OMM960" s="337"/>
      <c r="OMN960" s="337"/>
      <c r="OMO960" s="337"/>
      <c r="OMP960" s="337"/>
      <c r="OMQ960" s="337"/>
      <c r="OMR960" s="337"/>
      <c r="OMS960" s="337"/>
      <c r="OMT960" s="337"/>
      <c r="OMU960" s="337"/>
      <c r="OMV960" s="337"/>
      <c r="OMW960" s="337"/>
      <c r="OMX960" s="337"/>
      <c r="OMY960" s="337"/>
      <c r="OMZ960" s="337"/>
      <c r="ONA960" s="337"/>
      <c r="ONB960" s="337"/>
      <c r="ONC960" s="337"/>
      <c r="OND960" s="337"/>
      <c r="ONE960" s="337"/>
      <c r="ONF960" s="337"/>
      <c r="ONG960" s="337"/>
      <c r="ONH960" s="337"/>
      <c r="ONI960" s="337"/>
      <c r="ONJ960" s="337"/>
      <c r="ONK960" s="337"/>
      <c r="ONL960" s="337"/>
      <c r="ONM960" s="337"/>
      <c r="ONN960" s="337"/>
      <c r="ONO960" s="337"/>
      <c r="ONP960" s="337"/>
      <c r="ONQ960" s="337"/>
      <c r="ONR960" s="337"/>
      <c r="ONS960" s="337"/>
      <c r="ONT960" s="337"/>
      <c r="ONU960" s="337"/>
      <c r="ONV960" s="337"/>
      <c r="ONW960" s="337"/>
      <c r="ONX960" s="337"/>
      <c r="ONY960" s="337"/>
      <c r="ONZ960" s="337"/>
      <c r="OOA960" s="337"/>
      <c r="OOB960" s="337"/>
      <c r="OOC960" s="337"/>
      <c r="OOD960" s="337"/>
      <c r="OOE960" s="337"/>
      <c r="OOF960" s="337"/>
      <c r="OOG960" s="337"/>
      <c r="OOH960" s="337"/>
      <c r="OOI960" s="337"/>
      <c r="OOJ960" s="337"/>
      <c r="OOK960" s="337"/>
      <c r="OOL960" s="337"/>
      <c r="OOM960" s="337"/>
      <c r="OON960" s="337"/>
      <c r="OOO960" s="337"/>
      <c r="OOP960" s="337"/>
      <c r="OOQ960" s="337"/>
      <c r="OOR960" s="337"/>
      <c r="OOS960" s="337"/>
      <c r="OOT960" s="337"/>
      <c r="OOU960" s="337"/>
      <c r="OOV960" s="337"/>
      <c r="OOW960" s="337"/>
      <c r="OOX960" s="337"/>
      <c r="OOY960" s="337"/>
      <c r="OOZ960" s="337"/>
      <c r="OPA960" s="337"/>
      <c r="OPB960" s="337"/>
      <c r="OPC960" s="337"/>
      <c r="OPD960" s="337"/>
      <c r="OPE960" s="337"/>
      <c r="OPF960" s="337"/>
      <c r="OPG960" s="337"/>
      <c r="OPH960" s="337"/>
      <c r="OPI960" s="337"/>
      <c r="OPJ960" s="337"/>
      <c r="OPK960" s="337"/>
      <c r="OPL960" s="337"/>
      <c r="OPM960" s="337"/>
      <c r="OPN960" s="337"/>
      <c r="OPO960" s="337"/>
      <c r="OPP960" s="337"/>
      <c r="OPQ960" s="337"/>
      <c r="OPR960" s="337"/>
      <c r="OPS960" s="337"/>
      <c r="OPT960" s="337"/>
      <c r="OPU960" s="337"/>
      <c r="OPV960" s="337"/>
      <c r="OPW960" s="337"/>
      <c r="OPX960" s="337"/>
      <c r="OPY960" s="337"/>
      <c r="OPZ960" s="337"/>
      <c r="OQA960" s="337"/>
      <c r="OQB960" s="337"/>
      <c r="OQC960" s="337"/>
      <c r="OQD960" s="337"/>
      <c r="OQE960" s="337"/>
      <c r="OQF960" s="337"/>
      <c r="OQG960" s="337"/>
      <c r="OQH960" s="337"/>
      <c r="OQI960" s="337"/>
      <c r="OQJ960" s="337"/>
      <c r="OQK960" s="337"/>
      <c r="OQL960" s="337"/>
      <c r="OQM960" s="337"/>
      <c r="OQN960" s="337"/>
      <c r="OQO960" s="337"/>
      <c r="OQP960" s="337"/>
      <c r="OQQ960" s="337"/>
      <c r="OQR960" s="337"/>
      <c r="OQS960" s="337"/>
      <c r="OQT960" s="337"/>
      <c r="OQU960" s="337"/>
      <c r="OQV960" s="337"/>
      <c r="OQW960" s="337"/>
      <c r="OQX960" s="337"/>
      <c r="OQY960" s="337"/>
      <c r="OQZ960" s="337"/>
      <c r="ORA960" s="337"/>
      <c r="ORB960" s="337"/>
      <c r="ORC960" s="337"/>
      <c r="ORD960" s="337"/>
      <c r="ORE960" s="337"/>
      <c r="ORF960" s="337"/>
      <c r="ORG960" s="337"/>
      <c r="ORH960" s="337"/>
      <c r="ORI960" s="337"/>
      <c r="ORJ960" s="337"/>
      <c r="ORK960" s="337"/>
      <c r="ORL960" s="337"/>
      <c r="ORM960" s="337"/>
      <c r="ORN960" s="337"/>
      <c r="ORO960" s="337"/>
      <c r="ORP960" s="337"/>
      <c r="ORQ960" s="337"/>
      <c r="ORR960" s="337"/>
      <c r="ORS960" s="337"/>
      <c r="ORT960" s="337"/>
      <c r="ORU960" s="337"/>
      <c r="ORV960" s="337"/>
      <c r="ORW960" s="337"/>
      <c r="ORX960" s="337"/>
      <c r="ORY960" s="337"/>
      <c r="ORZ960" s="337"/>
      <c r="OSA960" s="337"/>
      <c r="OSB960" s="337"/>
      <c r="OSC960" s="337"/>
      <c r="OSD960" s="337"/>
      <c r="OSE960" s="337"/>
      <c r="OSF960" s="337"/>
      <c r="OSG960" s="337"/>
      <c r="OSH960" s="337"/>
      <c r="OSI960" s="337"/>
      <c r="OSJ960" s="337"/>
      <c r="OSK960" s="337"/>
      <c r="OSL960" s="337"/>
      <c r="OSM960" s="337"/>
      <c r="OSN960" s="337"/>
      <c r="OSO960" s="337"/>
      <c r="OSP960" s="337"/>
      <c r="OSQ960" s="337"/>
      <c r="OSR960" s="337"/>
      <c r="OSS960" s="337"/>
      <c r="OST960" s="337"/>
      <c r="OSU960" s="337"/>
      <c r="OSV960" s="337"/>
      <c r="OSW960" s="337"/>
      <c r="OSX960" s="337"/>
      <c r="OSY960" s="337"/>
      <c r="OSZ960" s="337"/>
      <c r="OTA960" s="337"/>
      <c r="OTB960" s="337"/>
      <c r="OTC960" s="337"/>
      <c r="OTD960" s="337"/>
      <c r="OTE960" s="337"/>
      <c r="OTF960" s="337"/>
      <c r="OTG960" s="337"/>
      <c r="OTH960" s="337"/>
      <c r="OTI960" s="337"/>
      <c r="OTJ960" s="337"/>
      <c r="OTK960" s="337"/>
      <c r="OTL960" s="337"/>
      <c r="OTM960" s="337"/>
      <c r="OTN960" s="337"/>
      <c r="OTO960" s="337"/>
      <c r="OTP960" s="337"/>
      <c r="OTQ960" s="337"/>
      <c r="OTR960" s="337"/>
      <c r="OTS960" s="337"/>
      <c r="OTT960" s="337"/>
      <c r="OTU960" s="337"/>
      <c r="OTV960" s="337"/>
      <c r="OTW960" s="337"/>
      <c r="OTX960" s="337"/>
      <c r="OTY960" s="337"/>
      <c r="OTZ960" s="337"/>
      <c r="OUA960" s="337"/>
      <c r="OUB960" s="337"/>
      <c r="OUC960" s="337"/>
      <c r="OUD960" s="337"/>
      <c r="OUE960" s="337"/>
      <c r="OUF960" s="337"/>
      <c r="OUG960" s="337"/>
      <c r="OUH960" s="337"/>
      <c r="OUI960" s="337"/>
      <c r="OUJ960" s="337"/>
      <c r="OUK960" s="337"/>
      <c r="OUL960" s="337"/>
      <c r="OUM960" s="337"/>
      <c r="OUN960" s="337"/>
      <c r="OUO960" s="337"/>
      <c r="OUP960" s="337"/>
      <c r="OUQ960" s="337"/>
      <c r="OUR960" s="337"/>
      <c r="OUS960" s="337"/>
      <c r="OUT960" s="337"/>
      <c r="OUU960" s="337"/>
      <c r="OUV960" s="337"/>
      <c r="OUW960" s="337"/>
      <c r="OUX960" s="337"/>
      <c r="OUY960" s="337"/>
      <c r="OUZ960" s="337"/>
      <c r="OVA960" s="337"/>
      <c r="OVB960" s="337"/>
      <c r="OVC960" s="337"/>
      <c r="OVD960" s="337"/>
      <c r="OVE960" s="337"/>
      <c r="OVF960" s="337"/>
      <c r="OVG960" s="337"/>
      <c r="OVH960" s="337"/>
      <c r="OVI960" s="337"/>
      <c r="OVJ960" s="337"/>
      <c r="OVK960" s="337"/>
      <c r="OVL960" s="337"/>
      <c r="OVM960" s="337"/>
      <c r="OVN960" s="337"/>
      <c r="OVO960" s="337"/>
      <c r="OVP960" s="337"/>
      <c r="OVQ960" s="337"/>
      <c r="OVR960" s="337"/>
      <c r="OVS960" s="337"/>
      <c r="OVT960" s="337"/>
      <c r="OVU960" s="337"/>
      <c r="OVV960" s="337"/>
      <c r="OVW960" s="337"/>
      <c r="OVX960" s="337"/>
      <c r="OVY960" s="337"/>
      <c r="OVZ960" s="337"/>
      <c r="OWA960" s="337"/>
      <c r="OWB960" s="337"/>
      <c r="OWC960" s="337"/>
      <c r="OWD960" s="337"/>
      <c r="OWE960" s="337"/>
      <c r="OWF960" s="337"/>
      <c r="OWG960" s="337"/>
      <c r="OWH960" s="337"/>
      <c r="OWI960" s="337"/>
      <c r="OWJ960" s="337"/>
      <c r="OWK960" s="337"/>
      <c r="OWL960" s="337"/>
      <c r="OWM960" s="337"/>
      <c r="OWN960" s="337"/>
      <c r="OWO960" s="337"/>
      <c r="OWP960" s="337"/>
      <c r="OWQ960" s="337"/>
      <c r="OWR960" s="337"/>
      <c r="OWS960" s="337"/>
      <c r="OWT960" s="337"/>
      <c r="OWU960" s="337"/>
      <c r="OWV960" s="337"/>
      <c r="OWW960" s="337"/>
      <c r="OWX960" s="337"/>
      <c r="OWY960" s="337"/>
      <c r="OWZ960" s="337"/>
      <c r="OXA960" s="337"/>
      <c r="OXB960" s="337"/>
      <c r="OXC960" s="337"/>
      <c r="OXD960" s="337"/>
      <c r="OXE960" s="337"/>
      <c r="OXF960" s="337"/>
      <c r="OXG960" s="337"/>
      <c r="OXH960" s="337"/>
      <c r="OXI960" s="337"/>
      <c r="OXJ960" s="337"/>
      <c r="OXK960" s="337"/>
      <c r="OXL960" s="337"/>
      <c r="OXM960" s="337"/>
      <c r="OXN960" s="337"/>
      <c r="OXO960" s="337"/>
      <c r="OXP960" s="337"/>
      <c r="OXQ960" s="337"/>
      <c r="OXR960" s="337"/>
      <c r="OXS960" s="337"/>
      <c r="OXT960" s="337"/>
      <c r="OXU960" s="337"/>
      <c r="OXV960" s="337"/>
      <c r="OXW960" s="337"/>
      <c r="OXX960" s="337"/>
      <c r="OXY960" s="337"/>
      <c r="OXZ960" s="337"/>
      <c r="OYA960" s="337"/>
      <c r="OYB960" s="337"/>
      <c r="OYC960" s="337"/>
      <c r="OYD960" s="337"/>
      <c r="OYE960" s="337"/>
      <c r="OYF960" s="337"/>
      <c r="OYG960" s="337"/>
      <c r="OYH960" s="337"/>
      <c r="OYI960" s="337"/>
      <c r="OYJ960" s="337"/>
      <c r="OYK960" s="337"/>
      <c r="OYL960" s="337"/>
      <c r="OYM960" s="337"/>
      <c r="OYN960" s="337"/>
      <c r="OYO960" s="337"/>
      <c r="OYP960" s="337"/>
      <c r="OYQ960" s="337"/>
      <c r="OYR960" s="337"/>
      <c r="OYS960" s="337"/>
      <c r="OYT960" s="337"/>
      <c r="OYU960" s="337"/>
      <c r="OYV960" s="337"/>
      <c r="OYW960" s="337"/>
      <c r="OYX960" s="337"/>
      <c r="OYY960" s="337"/>
      <c r="OYZ960" s="337"/>
      <c r="OZA960" s="337"/>
      <c r="OZB960" s="337"/>
      <c r="OZC960" s="337"/>
      <c r="OZD960" s="337"/>
      <c r="OZE960" s="337"/>
      <c r="OZF960" s="337"/>
      <c r="OZG960" s="337"/>
      <c r="OZH960" s="337"/>
      <c r="OZI960" s="337"/>
      <c r="OZJ960" s="337"/>
      <c r="OZK960" s="337"/>
      <c r="OZL960" s="337"/>
      <c r="OZM960" s="337"/>
      <c r="OZN960" s="337"/>
      <c r="OZO960" s="337"/>
      <c r="OZP960" s="337"/>
      <c r="OZQ960" s="337"/>
      <c r="OZR960" s="337"/>
      <c r="OZS960" s="337"/>
      <c r="OZT960" s="337"/>
      <c r="OZU960" s="337"/>
      <c r="OZV960" s="337"/>
      <c r="OZW960" s="337"/>
      <c r="OZX960" s="337"/>
      <c r="OZY960" s="337"/>
      <c r="OZZ960" s="337"/>
      <c r="PAA960" s="337"/>
      <c r="PAB960" s="337"/>
      <c r="PAC960" s="337"/>
      <c r="PAD960" s="337"/>
      <c r="PAE960" s="337"/>
      <c r="PAF960" s="337"/>
      <c r="PAG960" s="337"/>
      <c r="PAH960" s="337"/>
      <c r="PAI960" s="337"/>
      <c r="PAJ960" s="337"/>
      <c r="PAK960" s="337"/>
      <c r="PAL960" s="337"/>
      <c r="PAM960" s="337"/>
      <c r="PAN960" s="337"/>
      <c r="PAO960" s="337"/>
      <c r="PAP960" s="337"/>
      <c r="PAQ960" s="337"/>
      <c r="PAR960" s="337"/>
      <c r="PAS960" s="337"/>
      <c r="PAT960" s="337"/>
      <c r="PAU960" s="337"/>
      <c r="PAV960" s="337"/>
      <c r="PAW960" s="337"/>
      <c r="PAX960" s="337"/>
      <c r="PAY960" s="337"/>
      <c r="PAZ960" s="337"/>
      <c r="PBA960" s="337"/>
      <c r="PBB960" s="337"/>
      <c r="PBC960" s="337"/>
      <c r="PBD960" s="337"/>
      <c r="PBE960" s="337"/>
      <c r="PBF960" s="337"/>
      <c r="PBG960" s="337"/>
      <c r="PBH960" s="337"/>
      <c r="PBI960" s="337"/>
      <c r="PBJ960" s="337"/>
      <c r="PBK960" s="337"/>
      <c r="PBL960" s="337"/>
      <c r="PBM960" s="337"/>
      <c r="PBN960" s="337"/>
      <c r="PBO960" s="337"/>
      <c r="PBP960" s="337"/>
      <c r="PBQ960" s="337"/>
      <c r="PBR960" s="337"/>
      <c r="PBS960" s="337"/>
      <c r="PBT960" s="337"/>
      <c r="PBU960" s="337"/>
      <c r="PBV960" s="337"/>
      <c r="PBW960" s="337"/>
      <c r="PBX960" s="337"/>
      <c r="PBY960" s="337"/>
      <c r="PBZ960" s="337"/>
      <c r="PCA960" s="337"/>
      <c r="PCB960" s="337"/>
      <c r="PCC960" s="337"/>
      <c r="PCD960" s="337"/>
      <c r="PCE960" s="337"/>
      <c r="PCF960" s="337"/>
      <c r="PCG960" s="337"/>
      <c r="PCH960" s="337"/>
      <c r="PCI960" s="337"/>
      <c r="PCJ960" s="337"/>
      <c r="PCK960" s="337"/>
      <c r="PCL960" s="337"/>
      <c r="PCM960" s="337"/>
      <c r="PCN960" s="337"/>
      <c r="PCO960" s="337"/>
      <c r="PCP960" s="337"/>
      <c r="PCQ960" s="337"/>
      <c r="PCR960" s="337"/>
      <c r="PCS960" s="337"/>
      <c r="PCT960" s="337"/>
      <c r="PCU960" s="337"/>
      <c r="PCV960" s="337"/>
      <c r="PCW960" s="337"/>
      <c r="PCX960" s="337"/>
      <c r="PCY960" s="337"/>
      <c r="PCZ960" s="337"/>
      <c r="PDA960" s="337"/>
      <c r="PDB960" s="337"/>
      <c r="PDC960" s="337"/>
      <c r="PDD960" s="337"/>
      <c r="PDE960" s="337"/>
      <c r="PDF960" s="337"/>
      <c r="PDG960" s="337"/>
      <c r="PDH960" s="337"/>
      <c r="PDI960" s="337"/>
      <c r="PDJ960" s="337"/>
      <c r="PDK960" s="337"/>
      <c r="PDL960" s="337"/>
      <c r="PDM960" s="337"/>
      <c r="PDN960" s="337"/>
      <c r="PDO960" s="337"/>
      <c r="PDP960" s="337"/>
      <c r="PDQ960" s="337"/>
      <c r="PDR960" s="337"/>
      <c r="PDS960" s="337"/>
      <c r="PDT960" s="337"/>
      <c r="PDU960" s="337"/>
      <c r="PDV960" s="337"/>
      <c r="PDW960" s="337"/>
      <c r="PDX960" s="337"/>
      <c r="PDY960" s="337"/>
      <c r="PDZ960" s="337"/>
      <c r="PEA960" s="337"/>
      <c r="PEB960" s="337"/>
      <c r="PEC960" s="337"/>
      <c r="PED960" s="337"/>
      <c r="PEE960" s="337"/>
      <c r="PEF960" s="337"/>
      <c r="PEG960" s="337"/>
      <c r="PEH960" s="337"/>
      <c r="PEI960" s="337"/>
      <c r="PEJ960" s="337"/>
      <c r="PEK960" s="337"/>
      <c r="PEL960" s="337"/>
      <c r="PEM960" s="337"/>
      <c r="PEN960" s="337"/>
      <c r="PEO960" s="337"/>
      <c r="PEP960" s="337"/>
      <c r="PEQ960" s="337"/>
      <c r="PER960" s="337"/>
      <c r="PES960" s="337"/>
      <c r="PET960" s="337"/>
      <c r="PEU960" s="337"/>
      <c r="PEV960" s="337"/>
      <c r="PEW960" s="337"/>
      <c r="PEX960" s="337"/>
      <c r="PEY960" s="337"/>
      <c r="PEZ960" s="337"/>
      <c r="PFA960" s="337"/>
      <c r="PFB960" s="337"/>
      <c r="PFC960" s="337"/>
      <c r="PFD960" s="337"/>
      <c r="PFE960" s="337"/>
      <c r="PFF960" s="337"/>
      <c r="PFG960" s="337"/>
      <c r="PFH960" s="337"/>
      <c r="PFI960" s="337"/>
      <c r="PFJ960" s="337"/>
      <c r="PFK960" s="337"/>
      <c r="PFL960" s="337"/>
      <c r="PFM960" s="337"/>
      <c r="PFN960" s="337"/>
      <c r="PFO960" s="337"/>
      <c r="PFP960" s="337"/>
      <c r="PFQ960" s="337"/>
      <c r="PFR960" s="337"/>
      <c r="PFS960" s="337"/>
      <c r="PFT960" s="337"/>
      <c r="PFU960" s="337"/>
      <c r="PFV960" s="337"/>
      <c r="PFW960" s="337"/>
      <c r="PFX960" s="337"/>
      <c r="PFY960" s="337"/>
      <c r="PFZ960" s="337"/>
      <c r="PGA960" s="337"/>
      <c r="PGB960" s="337"/>
      <c r="PGC960" s="337"/>
      <c r="PGD960" s="337"/>
      <c r="PGE960" s="337"/>
      <c r="PGF960" s="337"/>
      <c r="PGG960" s="337"/>
      <c r="PGH960" s="337"/>
      <c r="PGI960" s="337"/>
      <c r="PGJ960" s="337"/>
      <c r="PGK960" s="337"/>
      <c r="PGL960" s="337"/>
      <c r="PGM960" s="337"/>
      <c r="PGN960" s="337"/>
      <c r="PGO960" s="337"/>
      <c r="PGP960" s="337"/>
      <c r="PGQ960" s="337"/>
      <c r="PGR960" s="337"/>
      <c r="PGS960" s="337"/>
      <c r="PGT960" s="337"/>
      <c r="PGU960" s="337"/>
      <c r="PGV960" s="337"/>
      <c r="PGW960" s="337"/>
      <c r="PGX960" s="337"/>
      <c r="PGY960" s="337"/>
      <c r="PGZ960" s="337"/>
      <c r="PHA960" s="337"/>
      <c r="PHB960" s="337"/>
      <c r="PHC960" s="337"/>
      <c r="PHD960" s="337"/>
      <c r="PHE960" s="337"/>
      <c r="PHF960" s="337"/>
      <c r="PHG960" s="337"/>
      <c r="PHH960" s="337"/>
      <c r="PHI960" s="337"/>
      <c r="PHJ960" s="337"/>
      <c r="PHK960" s="337"/>
      <c r="PHL960" s="337"/>
      <c r="PHM960" s="337"/>
      <c r="PHN960" s="337"/>
      <c r="PHO960" s="337"/>
      <c r="PHP960" s="337"/>
      <c r="PHQ960" s="337"/>
      <c r="PHR960" s="337"/>
      <c r="PHS960" s="337"/>
      <c r="PHT960" s="337"/>
      <c r="PHU960" s="337"/>
      <c r="PHV960" s="337"/>
      <c r="PHW960" s="337"/>
      <c r="PHX960" s="337"/>
      <c r="PHY960" s="337"/>
      <c r="PHZ960" s="337"/>
      <c r="PIA960" s="337"/>
      <c r="PIB960" s="337"/>
      <c r="PIC960" s="337"/>
      <c r="PID960" s="337"/>
      <c r="PIE960" s="337"/>
      <c r="PIF960" s="337"/>
      <c r="PIG960" s="337"/>
      <c r="PIH960" s="337"/>
      <c r="PII960" s="337"/>
      <c r="PIJ960" s="337"/>
      <c r="PIK960" s="337"/>
      <c r="PIL960" s="337"/>
      <c r="PIM960" s="337"/>
      <c r="PIN960" s="337"/>
      <c r="PIO960" s="337"/>
      <c r="PIP960" s="337"/>
      <c r="PIQ960" s="337"/>
      <c r="PIR960" s="337"/>
      <c r="PIS960" s="337"/>
      <c r="PIT960" s="337"/>
      <c r="PIU960" s="337"/>
      <c r="PIV960" s="337"/>
      <c r="PIW960" s="337"/>
      <c r="PIX960" s="337"/>
      <c r="PIY960" s="337"/>
      <c r="PIZ960" s="337"/>
      <c r="PJA960" s="337"/>
      <c r="PJB960" s="337"/>
      <c r="PJC960" s="337"/>
      <c r="PJD960" s="337"/>
      <c r="PJE960" s="337"/>
      <c r="PJF960" s="337"/>
      <c r="PJG960" s="337"/>
      <c r="PJH960" s="337"/>
      <c r="PJI960" s="337"/>
      <c r="PJJ960" s="337"/>
      <c r="PJK960" s="337"/>
      <c r="PJL960" s="337"/>
      <c r="PJM960" s="337"/>
      <c r="PJN960" s="337"/>
      <c r="PJO960" s="337"/>
      <c r="PJP960" s="337"/>
      <c r="PJQ960" s="337"/>
      <c r="PJR960" s="337"/>
      <c r="PJS960" s="337"/>
      <c r="PJT960" s="337"/>
      <c r="PJU960" s="337"/>
      <c r="PJV960" s="337"/>
      <c r="PJW960" s="337"/>
      <c r="PJX960" s="337"/>
      <c r="PJY960" s="337"/>
      <c r="PJZ960" s="337"/>
      <c r="PKA960" s="337"/>
      <c r="PKB960" s="337"/>
      <c r="PKC960" s="337"/>
      <c r="PKD960" s="337"/>
      <c r="PKE960" s="337"/>
      <c r="PKF960" s="337"/>
      <c r="PKG960" s="337"/>
      <c r="PKH960" s="337"/>
      <c r="PKI960" s="337"/>
      <c r="PKJ960" s="337"/>
      <c r="PKK960" s="337"/>
      <c r="PKL960" s="337"/>
      <c r="PKM960" s="337"/>
      <c r="PKN960" s="337"/>
      <c r="PKO960" s="337"/>
      <c r="PKP960" s="337"/>
      <c r="PKQ960" s="337"/>
      <c r="PKR960" s="337"/>
      <c r="PKS960" s="337"/>
      <c r="PKT960" s="337"/>
      <c r="PKU960" s="337"/>
      <c r="PKV960" s="337"/>
      <c r="PKW960" s="337"/>
      <c r="PKX960" s="337"/>
      <c r="PKY960" s="337"/>
      <c r="PKZ960" s="337"/>
      <c r="PLA960" s="337"/>
      <c r="PLB960" s="337"/>
      <c r="PLC960" s="337"/>
      <c r="PLD960" s="337"/>
      <c r="PLE960" s="337"/>
      <c r="PLF960" s="337"/>
      <c r="PLG960" s="337"/>
      <c r="PLH960" s="337"/>
      <c r="PLI960" s="337"/>
      <c r="PLJ960" s="337"/>
      <c r="PLK960" s="337"/>
      <c r="PLL960" s="337"/>
      <c r="PLM960" s="337"/>
      <c r="PLN960" s="337"/>
      <c r="PLO960" s="337"/>
      <c r="PLP960" s="337"/>
      <c r="PLQ960" s="337"/>
      <c r="PLR960" s="337"/>
      <c r="PLS960" s="337"/>
      <c r="PLT960" s="337"/>
      <c r="PLU960" s="337"/>
      <c r="PLV960" s="337"/>
      <c r="PLW960" s="337"/>
      <c r="PLX960" s="337"/>
      <c r="PLY960" s="337"/>
      <c r="PLZ960" s="337"/>
      <c r="PMA960" s="337"/>
      <c r="PMB960" s="337"/>
      <c r="PMC960" s="337"/>
      <c r="PMD960" s="337"/>
      <c r="PME960" s="337"/>
      <c r="PMF960" s="337"/>
      <c r="PMG960" s="337"/>
      <c r="PMH960" s="337"/>
      <c r="PMI960" s="337"/>
      <c r="PMJ960" s="337"/>
      <c r="PMK960" s="337"/>
      <c r="PML960" s="337"/>
      <c r="PMM960" s="337"/>
      <c r="PMN960" s="337"/>
      <c r="PMO960" s="337"/>
      <c r="PMP960" s="337"/>
      <c r="PMQ960" s="337"/>
      <c r="PMR960" s="337"/>
      <c r="PMS960" s="337"/>
      <c r="PMT960" s="337"/>
      <c r="PMU960" s="337"/>
      <c r="PMV960" s="337"/>
      <c r="PMW960" s="337"/>
      <c r="PMX960" s="337"/>
      <c r="PMY960" s="337"/>
      <c r="PMZ960" s="337"/>
      <c r="PNA960" s="337"/>
      <c r="PNB960" s="337"/>
      <c r="PNC960" s="337"/>
      <c r="PND960" s="337"/>
      <c r="PNE960" s="337"/>
      <c r="PNF960" s="337"/>
      <c r="PNG960" s="337"/>
      <c r="PNH960" s="337"/>
      <c r="PNI960" s="337"/>
      <c r="PNJ960" s="337"/>
      <c r="PNK960" s="337"/>
      <c r="PNL960" s="337"/>
      <c r="PNM960" s="337"/>
      <c r="PNN960" s="337"/>
      <c r="PNO960" s="337"/>
      <c r="PNP960" s="337"/>
      <c r="PNQ960" s="337"/>
      <c r="PNR960" s="337"/>
      <c r="PNS960" s="337"/>
      <c r="PNT960" s="337"/>
      <c r="PNU960" s="337"/>
      <c r="PNV960" s="337"/>
      <c r="PNW960" s="337"/>
      <c r="PNX960" s="337"/>
      <c r="PNY960" s="337"/>
      <c r="PNZ960" s="337"/>
      <c r="POA960" s="337"/>
      <c r="POB960" s="337"/>
      <c r="POC960" s="337"/>
      <c r="POD960" s="337"/>
      <c r="POE960" s="337"/>
      <c r="POF960" s="337"/>
      <c r="POG960" s="337"/>
      <c r="POH960" s="337"/>
      <c r="POI960" s="337"/>
      <c r="POJ960" s="337"/>
      <c r="POK960" s="337"/>
      <c r="POL960" s="337"/>
      <c r="POM960" s="337"/>
      <c r="PON960" s="337"/>
      <c r="POO960" s="337"/>
      <c r="POP960" s="337"/>
      <c r="POQ960" s="337"/>
      <c r="POR960" s="337"/>
      <c r="POS960" s="337"/>
      <c r="POT960" s="337"/>
      <c r="POU960" s="337"/>
      <c r="POV960" s="337"/>
      <c r="POW960" s="337"/>
      <c r="POX960" s="337"/>
      <c r="POY960" s="337"/>
      <c r="POZ960" s="337"/>
      <c r="PPA960" s="337"/>
      <c r="PPB960" s="337"/>
      <c r="PPC960" s="337"/>
      <c r="PPD960" s="337"/>
      <c r="PPE960" s="337"/>
      <c r="PPF960" s="337"/>
      <c r="PPG960" s="337"/>
      <c r="PPH960" s="337"/>
      <c r="PPI960" s="337"/>
      <c r="PPJ960" s="337"/>
      <c r="PPK960" s="337"/>
      <c r="PPL960" s="337"/>
      <c r="PPM960" s="337"/>
      <c r="PPN960" s="337"/>
      <c r="PPO960" s="337"/>
      <c r="PPP960" s="337"/>
      <c r="PPQ960" s="337"/>
      <c r="PPR960" s="337"/>
      <c r="PPS960" s="337"/>
      <c r="PPT960" s="337"/>
      <c r="PPU960" s="337"/>
      <c r="PPV960" s="337"/>
      <c r="PPW960" s="337"/>
      <c r="PPX960" s="337"/>
      <c r="PPY960" s="337"/>
      <c r="PPZ960" s="337"/>
      <c r="PQA960" s="337"/>
      <c r="PQB960" s="337"/>
      <c r="PQC960" s="337"/>
      <c r="PQD960" s="337"/>
      <c r="PQE960" s="337"/>
      <c r="PQF960" s="337"/>
      <c r="PQG960" s="337"/>
      <c r="PQH960" s="337"/>
      <c r="PQI960" s="337"/>
      <c r="PQJ960" s="337"/>
      <c r="PQK960" s="337"/>
      <c r="PQL960" s="337"/>
      <c r="PQM960" s="337"/>
      <c r="PQN960" s="337"/>
      <c r="PQO960" s="337"/>
      <c r="PQP960" s="337"/>
      <c r="PQQ960" s="337"/>
      <c r="PQR960" s="337"/>
      <c r="PQS960" s="337"/>
      <c r="PQT960" s="337"/>
      <c r="PQU960" s="337"/>
      <c r="PQV960" s="337"/>
      <c r="PQW960" s="337"/>
      <c r="PQX960" s="337"/>
      <c r="PQY960" s="337"/>
      <c r="PQZ960" s="337"/>
      <c r="PRA960" s="337"/>
      <c r="PRB960" s="337"/>
      <c r="PRC960" s="337"/>
      <c r="PRD960" s="337"/>
      <c r="PRE960" s="337"/>
      <c r="PRF960" s="337"/>
      <c r="PRG960" s="337"/>
      <c r="PRH960" s="337"/>
      <c r="PRI960" s="337"/>
      <c r="PRJ960" s="337"/>
      <c r="PRK960" s="337"/>
      <c r="PRL960" s="337"/>
      <c r="PRM960" s="337"/>
      <c r="PRN960" s="337"/>
      <c r="PRO960" s="337"/>
      <c r="PRP960" s="337"/>
      <c r="PRQ960" s="337"/>
      <c r="PRR960" s="337"/>
      <c r="PRS960" s="337"/>
      <c r="PRT960" s="337"/>
      <c r="PRU960" s="337"/>
      <c r="PRV960" s="337"/>
      <c r="PRW960" s="337"/>
      <c r="PRX960" s="337"/>
      <c r="PRY960" s="337"/>
      <c r="PRZ960" s="337"/>
      <c r="PSA960" s="337"/>
      <c r="PSB960" s="337"/>
      <c r="PSC960" s="337"/>
      <c r="PSD960" s="337"/>
      <c r="PSE960" s="337"/>
      <c r="PSF960" s="337"/>
      <c r="PSG960" s="337"/>
      <c r="PSH960" s="337"/>
      <c r="PSI960" s="337"/>
      <c r="PSJ960" s="337"/>
      <c r="PSK960" s="337"/>
      <c r="PSL960" s="337"/>
      <c r="PSM960" s="337"/>
      <c r="PSN960" s="337"/>
      <c r="PSO960" s="337"/>
      <c r="PSP960" s="337"/>
      <c r="PSQ960" s="337"/>
      <c r="PSR960" s="337"/>
      <c r="PSS960" s="337"/>
      <c r="PST960" s="337"/>
      <c r="PSU960" s="337"/>
      <c r="PSV960" s="337"/>
      <c r="PSW960" s="337"/>
      <c r="PSX960" s="337"/>
      <c r="PSY960" s="337"/>
      <c r="PSZ960" s="337"/>
      <c r="PTA960" s="337"/>
      <c r="PTB960" s="337"/>
      <c r="PTC960" s="337"/>
      <c r="PTD960" s="337"/>
      <c r="PTE960" s="337"/>
      <c r="PTF960" s="337"/>
      <c r="PTG960" s="337"/>
      <c r="PTH960" s="337"/>
      <c r="PTI960" s="337"/>
      <c r="PTJ960" s="337"/>
      <c r="PTK960" s="337"/>
      <c r="PTL960" s="337"/>
      <c r="PTM960" s="337"/>
      <c r="PTN960" s="337"/>
      <c r="PTO960" s="337"/>
      <c r="PTP960" s="337"/>
      <c r="PTQ960" s="337"/>
      <c r="PTR960" s="337"/>
      <c r="PTS960" s="337"/>
      <c r="PTT960" s="337"/>
      <c r="PTU960" s="337"/>
      <c r="PTV960" s="337"/>
      <c r="PTW960" s="337"/>
      <c r="PTX960" s="337"/>
      <c r="PTY960" s="337"/>
      <c r="PTZ960" s="337"/>
      <c r="PUA960" s="337"/>
      <c r="PUB960" s="337"/>
      <c r="PUC960" s="337"/>
      <c r="PUD960" s="337"/>
      <c r="PUE960" s="337"/>
      <c r="PUF960" s="337"/>
      <c r="PUG960" s="337"/>
      <c r="PUH960" s="337"/>
      <c r="PUI960" s="337"/>
      <c r="PUJ960" s="337"/>
      <c r="PUK960" s="337"/>
      <c r="PUL960" s="337"/>
      <c r="PUM960" s="337"/>
      <c r="PUN960" s="337"/>
      <c r="PUO960" s="337"/>
      <c r="PUP960" s="337"/>
      <c r="PUQ960" s="337"/>
      <c r="PUR960" s="337"/>
      <c r="PUS960" s="337"/>
      <c r="PUT960" s="337"/>
      <c r="PUU960" s="337"/>
      <c r="PUV960" s="337"/>
      <c r="PUW960" s="337"/>
      <c r="PUX960" s="337"/>
      <c r="PUY960" s="337"/>
      <c r="PUZ960" s="337"/>
      <c r="PVA960" s="337"/>
      <c r="PVB960" s="337"/>
      <c r="PVC960" s="337"/>
      <c r="PVD960" s="337"/>
      <c r="PVE960" s="337"/>
      <c r="PVF960" s="337"/>
      <c r="PVG960" s="337"/>
      <c r="PVH960" s="337"/>
      <c r="PVI960" s="337"/>
      <c r="PVJ960" s="337"/>
      <c r="PVK960" s="337"/>
      <c r="PVL960" s="337"/>
      <c r="PVM960" s="337"/>
      <c r="PVN960" s="337"/>
      <c r="PVO960" s="337"/>
      <c r="PVP960" s="337"/>
      <c r="PVQ960" s="337"/>
      <c r="PVR960" s="337"/>
      <c r="PVS960" s="337"/>
      <c r="PVT960" s="337"/>
      <c r="PVU960" s="337"/>
      <c r="PVV960" s="337"/>
      <c r="PVW960" s="337"/>
      <c r="PVX960" s="337"/>
      <c r="PVY960" s="337"/>
      <c r="PVZ960" s="337"/>
      <c r="PWA960" s="337"/>
      <c r="PWB960" s="337"/>
      <c r="PWC960" s="337"/>
      <c r="PWD960" s="337"/>
      <c r="PWE960" s="337"/>
      <c r="PWF960" s="337"/>
      <c r="PWG960" s="337"/>
      <c r="PWH960" s="337"/>
      <c r="PWI960" s="337"/>
      <c r="PWJ960" s="337"/>
      <c r="PWK960" s="337"/>
      <c r="PWL960" s="337"/>
      <c r="PWM960" s="337"/>
      <c r="PWN960" s="337"/>
      <c r="PWO960" s="337"/>
      <c r="PWP960" s="337"/>
      <c r="PWQ960" s="337"/>
      <c r="PWR960" s="337"/>
      <c r="PWS960" s="337"/>
      <c r="PWT960" s="337"/>
      <c r="PWU960" s="337"/>
      <c r="PWV960" s="337"/>
      <c r="PWW960" s="337"/>
      <c r="PWX960" s="337"/>
      <c r="PWY960" s="337"/>
      <c r="PWZ960" s="337"/>
      <c r="PXA960" s="337"/>
      <c r="PXB960" s="337"/>
      <c r="PXC960" s="337"/>
      <c r="PXD960" s="337"/>
      <c r="PXE960" s="337"/>
      <c r="PXF960" s="337"/>
      <c r="PXG960" s="337"/>
      <c r="PXH960" s="337"/>
      <c r="PXI960" s="337"/>
      <c r="PXJ960" s="337"/>
      <c r="PXK960" s="337"/>
      <c r="PXL960" s="337"/>
      <c r="PXM960" s="337"/>
      <c r="PXN960" s="337"/>
      <c r="PXO960" s="337"/>
      <c r="PXP960" s="337"/>
      <c r="PXQ960" s="337"/>
      <c r="PXR960" s="337"/>
      <c r="PXS960" s="337"/>
      <c r="PXT960" s="337"/>
      <c r="PXU960" s="337"/>
      <c r="PXV960" s="337"/>
      <c r="PXW960" s="337"/>
      <c r="PXX960" s="337"/>
      <c r="PXY960" s="337"/>
      <c r="PXZ960" s="337"/>
      <c r="PYA960" s="337"/>
      <c r="PYB960" s="337"/>
      <c r="PYC960" s="337"/>
      <c r="PYD960" s="337"/>
      <c r="PYE960" s="337"/>
      <c r="PYF960" s="337"/>
      <c r="PYG960" s="337"/>
      <c r="PYH960" s="337"/>
      <c r="PYI960" s="337"/>
      <c r="PYJ960" s="337"/>
      <c r="PYK960" s="337"/>
      <c r="PYL960" s="337"/>
      <c r="PYM960" s="337"/>
      <c r="PYN960" s="337"/>
      <c r="PYO960" s="337"/>
      <c r="PYP960" s="337"/>
      <c r="PYQ960" s="337"/>
      <c r="PYR960" s="337"/>
      <c r="PYS960" s="337"/>
      <c r="PYT960" s="337"/>
      <c r="PYU960" s="337"/>
      <c r="PYV960" s="337"/>
      <c r="PYW960" s="337"/>
      <c r="PYX960" s="337"/>
      <c r="PYY960" s="337"/>
      <c r="PYZ960" s="337"/>
      <c r="PZA960" s="337"/>
      <c r="PZB960" s="337"/>
      <c r="PZC960" s="337"/>
      <c r="PZD960" s="337"/>
      <c r="PZE960" s="337"/>
      <c r="PZF960" s="337"/>
      <c r="PZG960" s="337"/>
      <c r="PZH960" s="337"/>
      <c r="PZI960" s="337"/>
      <c r="PZJ960" s="337"/>
      <c r="PZK960" s="337"/>
      <c r="PZL960" s="337"/>
      <c r="PZM960" s="337"/>
      <c r="PZN960" s="337"/>
      <c r="PZO960" s="337"/>
      <c r="PZP960" s="337"/>
      <c r="PZQ960" s="337"/>
      <c r="PZR960" s="337"/>
      <c r="PZS960" s="337"/>
      <c r="PZT960" s="337"/>
      <c r="PZU960" s="337"/>
      <c r="PZV960" s="337"/>
      <c r="PZW960" s="337"/>
      <c r="PZX960" s="337"/>
      <c r="PZY960" s="337"/>
      <c r="PZZ960" s="337"/>
      <c r="QAA960" s="337"/>
      <c r="QAB960" s="337"/>
      <c r="QAC960" s="337"/>
      <c r="QAD960" s="337"/>
      <c r="QAE960" s="337"/>
      <c r="QAF960" s="337"/>
      <c r="QAG960" s="337"/>
      <c r="QAH960" s="337"/>
      <c r="QAI960" s="337"/>
      <c r="QAJ960" s="337"/>
      <c r="QAK960" s="337"/>
      <c r="QAL960" s="337"/>
      <c r="QAM960" s="337"/>
      <c r="QAN960" s="337"/>
      <c r="QAO960" s="337"/>
      <c r="QAP960" s="337"/>
      <c r="QAQ960" s="337"/>
      <c r="QAR960" s="337"/>
      <c r="QAS960" s="337"/>
      <c r="QAT960" s="337"/>
      <c r="QAU960" s="337"/>
      <c r="QAV960" s="337"/>
      <c r="QAW960" s="337"/>
      <c r="QAX960" s="337"/>
      <c r="QAY960" s="337"/>
      <c r="QAZ960" s="337"/>
      <c r="QBA960" s="337"/>
      <c r="QBB960" s="337"/>
      <c r="QBC960" s="337"/>
      <c r="QBD960" s="337"/>
      <c r="QBE960" s="337"/>
      <c r="QBF960" s="337"/>
      <c r="QBG960" s="337"/>
      <c r="QBH960" s="337"/>
      <c r="QBI960" s="337"/>
      <c r="QBJ960" s="337"/>
      <c r="QBK960" s="337"/>
      <c r="QBL960" s="337"/>
      <c r="QBM960" s="337"/>
      <c r="QBN960" s="337"/>
      <c r="QBO960" s="337"/>
      <c r="QBP960" s="337"/>
      <c r="QBQ960" s="337"/>
      <c r="QBR960" s="337"/>
      <c r="QBS960" s="337"/>
      <c r="QBT960" s="337"/>
      <c r="QBU960" s="337"/>
      <c r="QBV960" s="337"/>
      <c r="QBW960" s="337"/>
      <c r="QBX960" s="337"/>
      <c r="QBY960" s="337"/>
      <c r="QBZ960" s="337"/>
      <c r="QCA960" s="337"/>
      <c r="QCB960" s="337"/>
      <c r="QCC960" s="337"/>
      <c r="QCD960" s="337"/>
      <c r="QCE960" s="337"/>
      <c r="QCF960" s="337"/>
      <c r="QCG960" s="337"/>
      <c r="QCH960" s="337"/>
      <c r="QCI960" s="337"/>
      <c r="QCJ960" s="337"/>
      <c r="QCK960" s="337"/>
      <c r="QCL960" s="337"/>
      <c r="QCM960" s="337"/>
      <c r="QCN960" s="337"/>
      <c r="QCO960" s="337"/>
      <c r="QCP960" s="337"/>
      <c r="QCQ960" s="337"/>
      <c r="QCR960" s="337"/>
      <c r="QCS960" s="337"/>
      <c r="QCT960" s="337"/>
      <c r="QCU960" s="337"/>
      <c r="QCV960" s="337"/>
      <c r="QCW960" s="337"/>
      <c r="QCX960" s="337"/>
      <c r="QCY960" s="337"/>
      <c r="QCZ960" s="337"/>
      <c r="QDA960" s="337"/>
      <c r="QDB960" s="337"/>
      <c r="QDC960" s="337"/>
      <c r="QDD960" s="337"/>
      <c r="QDE960" s="337"/>
      <c r="QDF960" s="337"/>
      <c r="QDG960" s="337"/>
      <c r="QDH960" s="337"/>
      <c r="QDI960" s="337"/>
      <c r="QDJ960" s="337"/>
      <c r="QDK960" s="337"/>
      <c r="QDL960" s="337"/>
      <c r="QDM960" s="337"/>
      <c r="QDN960" s="337"/>
      <c r="QDO960" s="337"/>
      <c r="QDP960" s="337"/>
      <c r="QDQ960" s="337"/>
      <c r="QDR960" s="337"/>
      <c r="QDS960" s="337"/>
      <c r="QDT960" s="337"/>
      <c r="QDU960" s="337"/>
      <c r="QDV960" s="337"/>
      <c r="QDW960" s="337"/>
      <c r="QDX960" s="337"/>
      <c r="QDY960" s="337"/>
      <c r="QDZ960" s="337"/>
      <c r="QEA960" s="337"/>
      <c r="QEB960" s="337"/>
      <c r="QEC960" s="337"/>
      <c r="QED960" s="337"/>
      <c r="QEE960" s="337"/>
      <c r="QEF960" s="337"/>
      <c r="QEG960" s="337"/>
      <c r="QEH960" s="337"/>
      <c r="QEI960" s="337"/>
      <c r="QEJ960" s="337"/>
      <c r="QEK960" s="337"/>
      <c r="QEL960" s="337"/>
      <c r="QEM960" s="337"/>
      <c r="QEN960" s="337"/>
      <c r="QEO960" s="337"/>
      <c r="QEP960" s="337"/>
      <c r="QEQ960" s="337"/>
      <c r="QER960" s="337"/>
      <c r="QES960" s="337"/>
      <c r="QET960" s="337"/>
      <c r="QEU960" s="337"/>
      <c r="QEV960" s="337"/>
      <c r="QEW960" s="337"/>
      <c r="QEX960" s="337"/>
      <c r="QEY960" s="337"/>
      <c r="QEZ960" s="337"/>
      <c r="QFA960" s="337"/>
      <c r="QFB960" s="337"/>
      <c r="QFC960" s="337"/>
      <c r="QFD960" s="337"/>
      <c r="QFE960" s="337"/>
      <c r="QFF960" s="337"/>
      <c r="QFG960" s="337"/>
      <c r="QFH960" s="337"/>
      <c r="QFI960" s="337"/>
      <c r="QFJ960" s="337"/>
      <c r="QFK960" s="337"/>
      <c r="QFL960" s="337"/>
      <c r="QFM960" s="337"/>
      <c r="QFN960" s="337"/>
      <c r="QFO960" s="337"/>
      <c r="QFP960" s="337"/>
      <c r="QFQ960" s="337"/>
      <c r="QFR960" s="337"/>
      <c r="QFS960" s="337"/>
      <c r="QFT960" s="337"/>
      <c r="QFU960" s="337"/>
      <c r="QFV960" s="337"/>
      <c r="QFW960" s="337"/>
      <c r="QFX960" s="337"/>
      <c r="QFY960" s="337"/>
      <c r="QFZ960" s="337"/>
      <c r="QGA960" s="337"/>
      <c r="QGB960" s="337"/>
      <c r="QGC960" s="337"/>
      <c r="QGD960" s="337"/>
      <c r="QGE960" s="337"/>
      <c r="QGF960" s="337"/>
      <c r="QGG960" s="337"/>
      <c r="QGH960" s="337"/>
      <c r="QGI960" s="337"/>
      <c r="QGJ960" s="337"/>
      <c r="QGK960" s="337"/>
      <c r="QGL960" s="337"/>
      <c r="QGM960" s="337"/>
      <c r="QGN960" s="337"/>
      <c r="QGO960" s="337"/>
      <c r="QGP960" s="337"/>
      <c r="QGQ960" s="337"/>
      <c r="QGR960" s="337"/>
      <c r="QGS960" s="337"/>
      <c r="QGT960" s="337"/>
      <c r="QGU960" s="337"/>
      <c r="QGV960" s="337"/>
      <c r="QGW960" s="337"/>
      <c r="QGX960" s="337"/>
      <c r="QGY960" s="337"/>
      <c r="QGZ960" s="337"/>
      <c r="QHA960" s="337"/>
      <c r="QHB960" s="337"/>
      <c r="QHC960" s="337"/>
      <c r="QHD960" s="337"/>
      <c r="QHE960" s="337"/>
      <c r="QHF960" s="337"/>
      <c r="QHG960" s="337"/>
      <c r="QHH960" s="337"/>
      <c r="QHI960" s="337"/>
      <c r="QHJ960" s="337"/>
      <c r="QHK960" s="337"/>
      <c r="QHL960" s="337"/>
      <c r="QHM960" s="337"/>
      <c r="QHN960" s="337"/>
      <c r="QHO960" s="337"/>
      <c r="QHP960" s="337"/>
      <c r="QHQ960" s="337"/>
      <c r="QHR960" s="337"/>
      <c r="QHS960" s="337"/>
      <c r="QHT960" s="337"/>
      <c r="QHU960" s="337"/>
      <c r="QHV960" s="337"/>
      <c r="QHW960" s="337"/>
      <c r="QHX960" s="337"/>
      <c r="QHY960" s="337"/>
      <c r="QHZ960" s="337"/>
      <c r="QIA960" s="337"/>
      <c r="QIB960" s="337"/>
      <c r="QIC960" s="337"/>
      <c r="QID960" s="337"/>
      <c r="QIE960" s="337"/>
      <c r="QIF960" s="337"/>
      <c r="QIG960" s="337"/>
      <c r="QIH960" s="337"/>
      <c r="QII960" s="337"/>
      <c r="QIJ960" s="337"/>
      <c r="QIK960" s="337"/>
      <c r="QIL960" s="337"/>
      <c r="QIM960" s="337"/>
      <c r="QIN960" s="337"/>
      <c r="QIO960" s="337"/>
      <c r="QIP960" s="337"/>
      <c r="QIQ960" s="337"/>
      <c r="QIR960" s="337"/>
      <c r="QIS960" s="337"/>
      <c r="QIT960" s="337"/>
      <c r="QIU960" s="337"/>
      <c r="QIV960" s="337"/>
      <c r="QIW960" s="337"/>
      <c r="QIX960" s="337"/>
      <c r="QIY960" s="337"/>
      <c r="QIZ960" s="337"/>
      <c r="QJA960" s="337"/>
      <c r="QJB960" s="337"/>
      <c r="QJC960" s="337"/>
      <c r="QJD960" s="337"/>
      <c r="QJE960" s="337"/>
      <c r="QJF960" s="337"/>
      <c r="QJG960" s="337"/>
      <c r="QJH960" s="337"/>
      <c r="QJI960" s="337"/>
      <c r="QJJ960" s="337"/>
      <c r="QJK960" s="337"/>
      <c r="QJL960" s="337"/>
      <c r="QJM960" s="337"/>
      <c r="QJN960" s="337"/>
      <c r="QJO960" s="337"/>
      <c r="QJP960" s="337"/>
      <c r="QJQ960" s="337"/>
      <c r="QJR960" s="337"/>
      <c r="QJS960" s="337"/>
      <c r="QJT960" s="337"/>
      <c r="QJU960" s="337"/>
      <c r="QJV960" s="337"/>
      <c r="QJW960" s="337"/>
      <c r="QJX960" s="337"/>
      <c r="QJY960" s="337"/>
      <c r="QJZ960" s="337"/>
      <c r="QKA960" s="337"/>
      <c r="QKB960" s="337"/>
      <c r="QKC960" s="337"/>
      <c r="QKD960" s="337"/>
      <c r="QKE960" s="337"/>
      <c r="QKF960" s="337"/>
      <c r="QKG960" s="337"/>
      <c r="QKH960" s="337"/>
      <c r="QKI960" s="337"/>
      <c r="QKJ960" s="337"/>
      <c r="QKK960" s="337"/>
      <c r="QKL960" s="337"/>
      <c r="QKM960" s="337"/>
      <c r="QKN960" s="337"/>
      <c r="QKO960" s="337"/>
      <c r="QKP960" s="337"/>
      <c r="QKQ960" s="337"/>
      <c r="QKR960" s="337"/>
      <c r="QKS960" s="337"/>
      <c r="QKT960" s="337"/>
      <c r="QKU960" s="337"/>
      <c r="QKV960" s="337"/>
      <c r="QKW960" s="337"/>
      <c r="QKX960" s="337"/>
      <c r="QKY960" s="337"/>
      <c r="QKZ960" s="337"/>
      <c r="QLA960" s="337"/>
      <c r="QLB960" s="337"/>
      <c r="QLC960" s="337"/>
      <c r="QLD960" s="337"/>
      <c r="QLE960" s="337"/>
      <c r="QLF960" s="337"/>
      <c r="QLG960" s="337"/>
      <c r="QLH960" s="337"/>
      <c r="QLI960" s="337"/>
      <c r="QLJ960" s="337"/>
      <c r="QLK960" s="337"/>
      <c r="QLL960" s="337"/>
      <c r="QLM960" s="337"/>
      <c r="QLN960" s="337"/>
      <c r="QLO960" s="337"/>
      <c r="QLP960" s="337"/>
      <c r="QLQ960" s="337"/>
      <c r="QLR960" s="337"/>
      <c r="QLS960" s="337"/>
      <c r="QLT960" s="337"/>
      <c r="QLU960" s="337"/>
      <c r="QLV960" s="337"/>
      <c r="QLW960" s="337"/>
      <c r="QLX960" s="337"/>
      <c r="QLY960" s="337"/>
      <c r="QLZ960" s="337"/>
      <c r="QMA960" s="337"/>
      <c r="QMB960" s="337"/>
      <c r="QMC960" s="337"/>
      <c r="QMD960" s="337"/>
      <c r="QME960" s="337"/>
      <c r="QMF960" s="337"/>
      <c r="QMG960" s="337"/>
      <c r="QMH960" s="337"/>
      <c r="QMI960" s="337"/>
      <c r="QMJ960" s="337"/>
      <c r="QMK960" s="337"/>
      <c r="QML960" s="337"/>
      <c r="QMM960" s="337"/>
      <c r="QMN960" s="337"/>
      <c r="QMO960" s="337"/>
      <c r="QMP960" s="337"/>
      <c r="QMQ960" s="337"/>
      <c r="QMR960" s="337"/>
      <c r="QMS960" s="337"/>
      <c r="QMT960" s="337"/>
      <c r="QMU960" s="337"/>
      <c r="QMV960" s="337"/>
      <c r="QMW960" s="337"/>
      <c r="QMX960" s="337"/>
      <c r="QMY960" s="337"/>
      <c r="QMZ960" s="337"/>
      <c r="QNA960" s="337"/>
      <c r="QNB960" s="337"/>
      <c r="QNC960" s="337"/>
      <c r="QND960" s="337"/>
      <c r="QNE960" s="337"/>
      <c r="QNF960" s="337"/>
      <c r="QNG960" s="337"/>
      <c r="QNH960" s="337"/>
      <c r="QNI960" s="337"/>
      <c r="QNJ960" s="337"/>
      <c r="QNK960" s="337"/>
      <c r="QNL960" s="337"/>
      <c r="QNM960" s="337"/>
      <c r="QNN960" s="337"/>
      <c r="QNO960" s="337"/>
      <c r="QNP960" s="337"/>
      <c r="QNQ960" s="337"/>
      <c r="QNR960" s="337"/>
      <c r="QNS960" s="337"/>
      <c r="QNT960" s="337"/>
      <c r="QNU960" s="337"/>
      <c r="QNV960" s="337"/>
      <c r="QNW960" s="337"/>
      <c r="QNX960" s="337"/>
      <c r="QNY960" s="337"/>
      <c r="QNZ960" s="337"/>
      <c r="QOA960" s="337"/>
      <c r="QOB960" s="337"/>
      <c r="QOC960" s="337"/>
      <c r="QOD960" s="337"/>
      <c r="QOE960" s="337"/>
      <c r="QOF960" s="337"/>
      <c r="QOG960" s="337"/>
      <c r="QOH960" s="337"/>
      <c r="QOI960" s="337"/>
      <c r="QOJ960" s="337"/>
      <c r="QOK960" s="337"/>
      <c r="QOL960" s="337"/>
      <c r="QOM960" s="337"/>
      <c r="QON960" s="337"/>
      <c r="QOO960" s="337"/>
      <c r="QOP960" s="337"/>
      <c r="QOQ960" s="337"/>
      <c r="QOR960" s="337"/>
      <c r="QOS960" s="337"/>
      <c r="QOT960" s="337"/>
      <c r="QOU960" s="337"/>
      <c r="QOV960" s="337"/>
      <c r="QOW960" s="337"/>
      <c r="QOX960" s="337"/>
      <c r="QOY960" s="337"/>
      <c r="QOZ960" s="337"/>
      <c r="QPA960" s="337"/>
      <c r="QPB960" s="337"/>
      <c r="QPC960" s="337"/>
      <c r="QPD960" s="337"/>
      <c r="QPE960" s="337"/>
      <c r="QPF960" s="337"/>
      <c r="QPG960" s="337"/>
      <c r="QPH960" s="337"/>
      <c r="QPI960" s="337"/>
      <c r="QPJ960" s="337"/>
      <c r="QPK960" s="337"/>
      <c r="QPL960" s="337"/>
      <c r="QPM960" s="337"/>
      <c r="QPN960" s="337"/>
      <c r="QPO960" s="337"/>
      <c r="QPP960" s="337"/>
      <c r="QPQ960" s="337"/>
      <c r="QPR960" s="337"/>
      <c r="QPS960" s="337"/>
      <c r="QPT960" s="337"/>
      <c r="QPU960" s="337"/>
      <c r="QPV960" s="337"/>
      <c r="QPW960" s="337"/>
      <c r="QPX960" s="337"/>
      <c r="QPY960" s="337"/>
      <c r="QPZ960" s="337"/>
      <c r="QQA960" s="337"/>
      <c r="QQB960" s="337"/>
      <c r="QQC960" s="337"/>
      <c r="QQD960" s="337"/>
      <c r="QQE960" s="337"/>
      <c r="QQF960" s="337"/>
      <c r="QQG960" s="337"/>
      <c r="QQH960" s="337"/>
      <c r="QQI960" s="337"/>
      <c r="QQJ960" s="337"/>
      <c r="QQK960" s="337"/>
      <c r="QQL960" s="337"/>
      <c r="QQM960" s="337"/>
      <c r="QQN960" s="337"/>
      <c r="QQO960" s="337"/>
      <c r="QQP960" s="337"/>
      <c r="QQQ960" s="337"/>
      <c r="QQR960" s="337"/>
      <c r="QQS960" s="337"/>
      <c r="QQT960" s="337"/>
      <c r="QQU960" s="337"/>
      <c r="QQV960" s="337"/>
      <c r="QQW960" s="337"/>
      <c r="QQX960" s="337"/>
      <c r="QQY960" s="337"/>
      <c r="QQZ960" s="337"/>
      <c r="QRA960" s="337"/>
      <c r="QRB960" s="337"/>
      <c r="QRC960" s="337"/>
      <c r="QRD960" s="337"/>
      <c r="QRE960" s="337"/>
      <c r="QRF960" s="337"/>
      <c r="QRG960" s="337"/>
      <c r="QRH960" s="337"/>
      <c r="QRI960" s="337"/>
      <c r="QRJ960" s="337"/>
      <c r="QRK960" s="337"/>
      <c r="QRL960" s="337"/>
      <c r="QRM960" s="337"/>
      <c r="QRN960" s="337"/>
      <c r="QRO960" s="337"/>
      <c r="QRP960" s="337"/>
      <c r="QRQ960" s="337"/>
      <c r="QRR960" s="337"/>
      <c r="QRS960" s="337"/>
      <c r="QRT960" s="337"/>
      <c r="QRU960" s="337"/>
      <c r="QRV960" s="337"/>
      <c r="QRW960" s="337"/>
      <c r="QRX960" s="337"/>
      <c r="QRY960" s="337"/>
      <c r="QRZ960" s="337"/>
      <c r="QSA960" s="337"/>
      <c r="QSB960" s="337"/>
      <c r="QSC960" s="337"/>
      <c r="QSD960" s="337"/>
      <c r="QSE960" s="337"/>
      <c r="QSF960" s="337"/>
      <c r="QSG960" s="337"/>
      <c r="QSH960" s="337"/>
      <c r="QSI960" s="337"/>
      <c r="QSJ960" s="337"/>
      <c r="QSK960" s="337"/>
      <c r="QSL960" s="337"/>
      <c r="QSM960" s="337"/>
      <c r="QSN960" s="337"/>
      <c r="QSO960" s="337"/>
      <c r="QSP960" s="337"/>
      <c r="QSQ960" s="337"/>
      <c r="QSR960" s="337"/>
      <c r="QSS960" s="337"/>
      <c r="QST960" s="337"/>
      <c r="QSU960" s="337"/>
      <c r="QSV960" s="337"/>
      <c r="QSW960" s="337"/>
      <c r="QSX960" s="337"/>
      <c r="QSY960" s="337"/>
      <c r="QSZ960" s="337"/>
      <c r="QTA960" s="337"/>
      <c r="QTB960" s="337"/>
      <c r="QTC960" s="337"/>
      <c r="QTD960" s="337"/>
      <c r="QTE960" s="337"/>
      <c r="QTF960" s="337"/>
      <c r="QTG960" s="337"/>
      <c r="QTH960" s="337"/>
      <c r="QTI960" s="337"/>
      <c r="QTJ960" s="337"/>
      <c r="QTK960" s="337"/>
      <c r="QTL960" s="337"/>
      <c r="QTM960" s="337"/>
      <c r="QTN960" s="337"/>
      <c r="QTO960" s="337"/>
      <c r="QTP960" s="337"/>
      <c r="QTQ960" s="337"/>
      <c r="QTR960" s="337"/>
      <c r="QTS960" s="337"/>
      <c r="QTT960" s="337"/>
      <c r="QTU960" s="337"/>
      <c r="QTV960" s="337"/>
      <c r="QTW960" s="337"/>
      <c r="QTX960" s="337"/>
      <c r="QTY960" s="337"/>
      <c r="QTZ960" s="337"/>
      <c r="QUA960" s="337"/>
      <c r="QUB960" s="337"/>
      <c r="QUC960" s="337"/>
      <c r="QUD960" s="337"/>
      <c r="QUE960" s="337"/>
      <c r="QUF960" s="337"/>
      <c r="QUG960" s="337"/>
      <c r="QUH960" s="337"/>
      <c r="QUI960" s="337"/>
      <c r="QUJ960" s="337"/>
      <c r="QUK960" s="337"/>
      <c r="QUL960" s="337"/>
      <c r="QUM960" s="337"/>
      <c r="QUN960" s="337"/>
      <c r="QUO960" s="337"/>
      <c r="QUP960" s="337"/>
      <c r="QUQ960" s="337"/>
      <c r="QUR960" s="337"/>
      <c r="QUS960" s="337"/>
      <c r="QUT960" s="337"/>
      <c r="QUU960" s="337"/>
      <c r="QUV960" s="337"/>
      <c r="QUW960" s="337"/>
      <c r="QUX960" s="337"/>
      <c r="QUY960" s="337"/>
      <c r="QUZ960" s="337"/>
      <c r="QVA960" s="337"/>
      <c r="QVB960" s="337"/>
      <c r="QVC960" s="337"/>
      <c r="QVD960" s="337"/>
      <c r="QVE960" s="337"/>
      <c r="QVF960" s="337"/>
      <c r="QVG960" s="337"/>
      <c r="QVH960" s="337"/>
      <c r="QVI960" s="337"/>
      <c r="QVJ960" s="337"/>
      <c r="QVK960" s="337"/>
      <c r="QVL960" s="337"/>
      <c r="QVM960" s="337"/>
      <c r="QVN960" s="337"/>
      <c r="QVO960" s="337"/>
      <c r="QVP960" s="337"/>
      <c r="QVQ960" s="337"/>
      <c r="QVR960" s="337"/>
      <c r="QVS960" s="337"/>
      <c r="QVT960" s="337"/>
      <c r="QVU960" s="337"/>
      <c r="QVV960" s="337"/>
      <c r="QVW960" s="337"/>
      <c r="QVX960" s="337"/>
      <c r="QVY960" s="337"/>
      <c r="QVZ960" s="337"/>
      <c r="QWA960" s="337"/>
      <c r="QWB960" s="337"/>
      <c r="QWC960" s="337"/>
      <c r="QWD960" s="337"/>
      <c r="QWE960" s="337"/>
      <c r="QWF960" s="337"/>
      <c r="QWG960" s="337"/>
      <c r="QWH960" s="337"/>
      <c r="QWI960" s="337"/>
      <c r="QWJ960" s="337"/>
      <c r="QWK960" s="337"/>
      <c r="QWL960" s="337"/>
      <c r="QWM960" s="337"/>
      <c r="QWN960" s="337"/>
      <c r="QWO960" s="337"/>
      <c r="QWP960" s="337"/>
      <c r="QWQ960" s="337"/>
      <c r="QWR960" s="337"/>
      <c r="QWS960" s="337"/>
      <c r="QWT960" s="337"/>
      <c r="QWU960" s="337"/>
      <c r="QWV960" s="337"/>
      <c r="QWW960" s="337"/>
      <c r="QWX960" s="337"/>
      <c r="QWY960" s="337"/>
      <c r="QWZ960" s="337"/>
      <c r="QXA960" s="337"/>
      <c r="QXB960" s="337"/>
      <c r="QXC960" s="337"/>
      <c r="QXD960" s="337"/>
      <c r="QXE960" s="337"/>
      <c r="QXF960" s="337"/>
      <c r="QXG960" s="337"/>
      <c r="QXH960" s="337"/>
      <c r="QXI960" s="337"/>
      <c r="QXJ960" s="337"/>
      <c r="QXK960" s="337"/>
      <c r="QXL960" s="337"/>
      <c r="QXM960" s="337"/>
      <c r="QXN960" s="337"/>
      <c r="QXO960" s="337"/>
      <c r="QXP960" s="337"/>
      <c r="QXQ960" s="337"/>
      <c r="QXR960" s="337"/>
      <c r="QXS960" s="337"/>
      <c r="QXT960" s="337"/>
      <c r="QXU960" s="337"/>
      <c r="QXV960" s="337"/>
      <c r="QXW960" s="337"/>
      <c r="QXX960" s="337"/>
      <c r="QXY960" s="337"/>
      <c r="QXZ960" s="337"/>
      <c r="QYA960" s="337"/>
      <c r="QYB960" s="337"/>
      <c r="QYC960" s="337"/>
      <c r="QYD960" s="337"/>
      <c r="QYE960" s="337"/>
      <c r="QYF960" s="337"/>
      <c r="QYG960" s="337"/>
      <c r="QYH960" s="337"/>
      <c r="QYI960" s="337"/>
      <c r="QYJ960" s="337"/>
      <c r="QYK960" s="337"/>
      <c r="QYL960" s="337"/>
      <c r="QYM960" s="337"/>
      <c r="QYN960" s="337"/>
      <c r="QYO960" s="337"/>
      <c r="QYP960" s="337"/>
      <c r="QYQ960" s="337"/>
      <c r="QYR960" s="337"/>
      <c r="QYS960" s="337"/>
      <c r="QYT960" s="337"/>
      <c r="QYU960" s="337"/>
      <c r="QYV960" s="337"/>
      <c r="QYW960" s="337"/>
      <c r="QYX960" s="337"/>
      <c r="QYY960" s="337"/>
      <c r="QYZ960" s="337"/>
      <c r="QZA960" s="337"/>
      <c r="QZB960" s="337"/>
      <c r="QZC960" s="337"/>
      <c r="QZD960" s="337"/>
      <c r="QZE960" s="337"/>
      <c r="QZF960" s="337"/>
      <c r="QZG960" s="337"/>
      <c r="QZH960" s="337"/>
      <c r="QZI960" s="337"/>
      <c r="QZJ960" s="337"/>
      <c r="QZK960" s="337"/>
      <c r="QZL960" s="337"/>
      <c r="QZM960" s="337"/>
      <c r="QZN960" s="337"/>
      <c r="QZO960" s="337"/>
      <c r="QZP960" s="337"/>
      <c r="QZQ960" s="337"/>
      <c r="QZR960" s="337"/>
      <c r="QZS960" s="337"/>
      <c r="QZT960" s="337"/>
      <c r="QZU960" s="337"/>
      <c r="QZV960" s="337"/>
      <c r="QZW960" s="337"/>
      <c r="QZX960" s="337"/>
      <c r="QZY960" s="337"/>
      <c r="QZZ960" s="337"/>
      <c r="RAA960" s="337"/>
      <c r="RAB960" s="337"/>
      <c r="RAC960" s="337"/>
      <c r="RAD960" s="337"/>
      <c r="RAE960" s="337"/>
      <c r="RAF960" s="337"/>
      <c r="RAG960" s="337"/>
      <c r="RAH960" s="337"/>
      <c r="RAI960" s="337"/>
      <c r="RAJ960" s="337"/>
      <c r="RAK960" s="337"/>
      <c r="RAL960" s="337"/>
      <c r="RAM960" s="337"/>
      <c r="RAN960" s="337"/>
      <c r="RAO960" s="337"/>
      <c r="RAP960" s="337"/>
      <c r="RAQ960" s="337"/>
      <c r="RAR960" s="337"/>
      <c r="RAS960" s="337"/>
      <c r="RAT960" s="337"/>
      <c r="RAU960" s="337"/>
      <c r="RAV960" s="337"/>
      <c r="RAW960" s="337"/>
      <c r="RAX960" s="337"/>
      <c r="RAY960" s="337"/>
      <c r="RAZ960" s="337"/>
      <c r="RBA960" s="337"/>
      <c r="RBB960" s="337"/>
      <c r="RBC960" s="337"/>
      <c r="RBD960" s="337"/>
      <c r="RBE960" s="337"/>
      <c r="RBF960" s="337"/>
      <c r="RBG960" s="337"/>
      <c r="RBH960" s="337"/>
      <c r="RBI960" s="337"/>
      <c r="RBJ960" s="337"/>
      <c r="RBK960" s="337"/>
      <c r="RBL960" s="337"/>
      <c r="RBM960" s="337"/>
      <c r="RBN960" s="337"/>
      <c r="RBO960" s="337"/>
      <c r="RBP960" s="337"/>
      <c r="RBQ960" s="337"/>
      <c r="RBR960" s="337"/>
      <c r="RBS960" s="337"/>
      <c r="RBT960" s="337"/>
      <c r="RBU960" s="337"/>
      <c r="RBV960" s="337"/>
      <c r="RBW960" s="337"/>
      <c r="RBX960" s="337"/>
      <c r="RBY960" s="337"/>
      <c r="RBZ960" s="337"/>
      <c r="RCA960" s="337"/>
      <c r="RCB960" s="337"/>
      <c r="RCC960" s="337"/>
      <c r="RCD960" s="337"/>
      <c r="RCE960" s="337"/>
      <c r="RCF960" s="337"/>
      <c r="RCG960" s="337"/>
      <c r="RCH960" s="337"/>
      <c r="RCI960" s="337"/>
      <c r="RCJ960" s="337"/>
      <c r="RCK960" s="337"/>
      <c r="RCL960" s="337"/>
      <c r="RCM960" s="337"/>
      <c r="RCN960" s="337"/>
      <c r="RCO960" s="337"/>
      <c r="RCP960" s="337"/>
      <c r="RCQ960" s="337"/>
      <c r="RCR960" s="337"/>
      <c r="RCS960" s="337"/>
      <c r="RCT960" s="337"/>
      <c r="RCU960" s="337"/>
      <c r="RCV960" s="337"/>
      <c r="RCW960" s="337"/>
      <c r="RCX960" s="337"/>
      <c r="RCY960" s="337"/>
      <c r="RCZ960" s="337"/>
      <c r="RDA960" s="337"/>
      <c r="RDB960" s="337"/>
      <c r="RDC960" s="337"/>
      <c r="RDD960" s="337"/>
      <c r="RDE960" s="337"/>
      <c r="RDF960" s="337"/>
      <c r="RDG960" s="337"/>
      <c r="RDH960" s="337"/>
      <c r="RDI960" s="337"/>
      <c r="RDJ960" s="337"/>
      <c r="RDK960" s="337"/>
      <c r="RDL960" s="337"/>
      <c r="RDM960" s="337"/>
      <c r="RDN960" s="337"/>
      <c r="RDO960" s="337"/>
      <c r="RDP960" s="337"/>
      <c r="RDQ960" s="337"/>
      <c r="RDR960" s="337"/>
      <c r="RDS960" s="337"/>
      <c r="RDT960" s="337"/>
      <c r="RDU960" s="337"/>
      <c r="RDV960" s="337"/>
      <c r="RDW960" s="337"/>
      <c r="RDX960" s="337"/>
      <c r="RDY960" s="337"/>
      <c r="RDZ960" s="337"/>
      <c r="REA960" s="337"/>
      <c r="REB960" s="337"/>
      <c r="REC960" s="337"/>
      <c r="RED960" s="337"/>
      <c r="REE960" s="337"/>
      <c r="REF960" s="337"/>
      <c r="REG960" s="337"/>
      <c r="REH960" s="337"/>
      <c r="REI960" s="337"/>
      <c r="REJ960" s="337"/>
      <c r="REK960" s="337"/>
      <c r="REL960" s="337"/>
      <c r="REM960" s="337"/>
      <c r="REN960" s="337"/>
      <c r="REO960" s="337"/>
      <c r="REP960" s="337"/>
      <c r="REQ960" s="337"/>
      <c r="RER960" s="337"/>
      <c r="RES960" s="337"/>
      <c r="RET960" s="337"/>
      <c r="REU960" s="337"/>
      <c r="REV960" s="337"/>
      <c r="REW960" s="337"/>
      <c r="REX960" s="337"/>
      <c r="REY960" s="337"/>
      <c r="REZ960" s="337"/>
      <c r="RFA960" s="337"/>
      <c r="RFB960" s="337"/>
      <c r="RFC960" s="337"/>
      <c r="RFD960" s="337"/>
      <c r="RFE960" s="337"/>
      <c r="RFF960" s="337"/>
      <c r="RFG960" s="337"/>
      <c r="RFH960" s="337"/>
      <c r="RFI960" s="337"/>
      <c r="RFJ960" s="337"/>
      <c r="RFK960" s="337"/>
      <c r="RFL960" s="337"/>
      <c r="RFM960" s="337"/>
      <c r="RFN960" s="337"/>
      <c r="RFO960" s="337"/>
      <c r="RFP960" s="337"/>
      <c r="RFQ960" s="337"/>
      <c r="RFR960" s="337"/>
      <c r="RFS960" s="337"/>
      <c r="RFT960" s="337"/>
      <c r="RFU960" s="337"/>
      <c r="RFV960" s="337"/>
      <c r="RFW960" s="337"/>
      <c r="RFX960" s="337"/>
      <c r="RFY960" s="337"/>
      <c r="RFZ960" s="337"/>
      <c r="RGA960" s="337"/>
      <c r="RGB960" s="337"/>
      <c r="RGC960" s="337"/>
      <c r="RGD960" s="337"/>
      <c r="RGE960" s="337"/>
      <c r="RGF960" s="337"/>
      <c r="RGG960" s="337"/>
      <c r="RGH960" s="337"/>
      <c r="RGI960" s="337"/>
      <c r="RGJ960" s="337"/>
      <c r="RGK960" s="337"/>
      <c r="RGL960" s="337"/>
      <c r="RGM960" s="337"/>
      <c r="RGN960" s="337"/>
      <c r="RGO960" s="337"/>
      <c r="RGP960" s="337"/>
      <c r="RGQ960" s="337"/>
      <c r="RGR960" s="337"/>
      <c r="RGS960" s="337"/>
      <c r="RGT960" s="337"/>
      <c r="RGU960" s="337"/>
      <c r="RGV960" s="337"/>
      <c r="RGW960" s="337"/>
      <c r="RGX960" s="337"/>
      <c r="RGY960" s="337"/>
      <c r="RGZ960" s="337"/>
      <c r="RHA960" s="337"/>
      <c r="RHB960" s="337"/>
      <c r="RHC960" s="337"/>
      <c r="RHD960" s="337"/>
      <c r="RHE960" s="337"/>
      <c r="RHF960" s="337"/>
      <c r="RHG960" s="337"/>
      <c r="RHH960" s="337"/>
      <c r="RHI960" s="337"/>
      <c r="RHJ960" s="337"/>
      <c r="RHK960" s="337"/>
      <c r="RHL960" s="337"/>
      <c r="RHM960" s="337"/>
      <c r="RHN960" s="337"/>
      <c r="RHO960" s="337"/>
      <c r="RHP960" s="337"/>
      <c r="RHQ960" s="337"/>
      <c r="RHR960" s="337"/>
      <c r="RHS960" s="337"/>
      <c r="RHT960" s="337"/>
      <c r="RHU960" s="337"/>
      <c r="RHV960" s="337"/>
      <c r="RHW960" s="337"/>
      <c r="RHX960" s="337"/>
      <c r="RHY960" s="337"/>
      <c r="RHZ960" s="337"/>
      <c r="RIA960" s="337"/>
      <c r="RIB960" s="337"/>
      <c r="RIC960" s="337"/>
      <c r="RID960" s="337"/>
      <c r="RIE960" s="337"/>
      <c r="RIF960" s="337"/>
      <c r="RIG960" s="337"/>
      <c r="RIH960" s="337"/>
      <c r="RII960" s="337"/>
      <c r="RIJ960" s="337"/>
      <c r="RIK960" s="337"/>
      <c r="RIL960" s="337"/>
      <c r="RIM960" s="337"/>
      <c r="RIN960" s="337"/>
      <c r="RIO960" s="337"/>
      <c r="RIP960" s="337"/>
      <c r="RIQ960" s="337"/>
      <c r="RIR960" s="337"/>
      <c r="RIS960" s="337"/>
      <c r="RIT960" s="337"/>
      <c r="RIU960" s="337"/>
      <c r="RIV960" s="337"/>
      <c r="RIW960" s="337"/>
      <c r="RIX960" s="337"/>
      <c r="RIY960" s="337"/>
      <c r="RIZ960" s="337"/>
      <c r="RJA960" s="337"/>
      <c r="RJB960" s="337"/>
      <c r="RJC960" s="337"/>
      <c r="RJD960" s="337"/>
      <c r="RJE960" s="337"/>
      <c r="RJF960" s="337"/>
      <c r="RJG960" s="337"/>
      <c r="RJH960" s="337"/>
      <c r="RJI960" s="337"/>
      <c r="RJJ960" s="337"/>
      <c r="RJK960" s="337"/>
      <c r="RJL960" s="337"/>
      <c r="RJM960" s="337"/>
      <c r="RJN960" s="337"/>
      <c r="RJO960" s="337"/>
      <c r="RJP960" s="337"/>
      <c r="RJQ960" s="337"/>
      <c r="RJR960" s="337"/>
      <c r="RJS960" s="337"/>
      <c r="RJT960" s="337"/>
      <c r="RJU960" s="337"/>
      <c r="RJV960" s="337"/>
      <c r="RJW960" s="337"/>
      <c r="RJX960" s="337"/>
      <c r="RJY960" s="337"/>
      <c r="RJZ960" s="337"/>
      <c r="RKA960" s="337"/>
      <c r="RKB960" s="337"/>
      <c r="RKC960" s="337"/>
      <c r="RKD960" s="337"/>
      <c r="RKE960" s="337"/>
      <c r="RKF960" s="337"/>
      <c r="RKG960" s="337"/>
      <c r="RKH960" s="337"/>
      <c r="RKI960" s="337"/>
      <c r="RKJ960" s="337"/>
      <c r="RKK960" s="337"/>
      <c r="RKL960" s="337"/>
      <c r="RKM960" s="337"/>
      <c r="RKN960" s="337"/>
      <c r="RKO960" s="337"/>
      <c r="RKP960" s="337"/>
      <c r="RKQ960" s="337"/>
      <c r="RKR960" s="337"/>
      <c r="RKS960" s="337"/>
      <c r="RKT960" s="337"/>
      <c r="RKU960" s="337"/>
      <c r="RKV960" s="337"/>
      <c r="RKW960" s="337"/>
      <c r="RKX960" s="337"/>
      <c r="RKY960" s="337"/>
      <c r="RKZ960" s="337"/>
      <c r="RLA960" s="337"/>
      <c r="RLB960" s="337"/>
      <c r="RLC960" s="337"/>
      <c r="RLD960" s="337"/>
      <c r="RLE960" s="337"/>
      <c r="RLF960" s="337"/>
      <c r="RLG960" s="337"/>
      <c r="RLH960" s="337"/>
      <c r="RLI960" s="337"/>
      <c r="RLJ960" s="337"/>
      <c r="RLK960" s="337"/>
      <c r="RLL960" s="337"/>
      <c r="RLM960" s="337"/>
      <c r="RLN960" s="337"/>
      <c r="RLO960" s="337"/>
      <c r="RLP960" s="337"/>
      <c r="RLQ960" s="337"/>
      <c r="RLR960" s="337"/>
      <c r="RLS960" s="337"/>
      <c r="RLT960" s="337"/>
      <c r="RLU960" s="337"/>
      <c r="RLV960" s="337"/>
      <c r="RLW960" s="337"/>
      <c r="RLX960" s="337"/>
      <c r="RLY960" s="337"/>
      <c r="RLZ960" s="337"/>
      <c r="RMA960" s="337"/>
      <c r="RMB960" s="337"/>
      <c r="RMC960" s="337"/>
      <c r="RMD960" s="337"/>
      <c r="RME960" s="337"/>
      <c r="RMF960" s="337"/>
      <c r="RMG960" s="337"/>
      <c r="RMH960" s="337"/>
      <c r="RMI960" s="337"/>
      <c r="RMJ960" s="337"/>
      <c r="RMK960" s="337"/>
      <c r="RML960" s="337"/>
      <c r="RMM960" s="337"/>
      <c r="RMN960" s="337"/>
      <c r="RMO960" s="337"/>
      <c r="RMP960" s="337"/>
      <c r="RMQ960" s="337"/>
      <c r="RMR960" s="337"/>
      <c r="RMS960" s="337"/>
      <c r="RMT960" s="337"/>
      <c r="RMU960" s="337"/>
      <c r="RMV960" s="337"/>
      <c r="RMW960" s="337"/>
      <c r="RMX960" s="337"/>
      <c r="RMY960" s="337"/>
      <c r="RMZ960" s="337"/>
      <c r="RNA960" s="337"/>
      <c r="RNB960" s="337"/>
      <c r="RNC960" s="337"/>
      <c r="RND960" s="337"/>
      <c r="RNE960" s="337"/>
      <c r="RNF960" s="337"/>
      <c r="RNG960" s="337"/>
      <c r="RNH960" s="337"/>
      <c r="RNI960" s="337"/>
      <c r="RNJ960" s="337"/>
      <c r="RNK960" s="337"/>
      <c r="RNL960" s="337"/>
      <c r="RNM960" s="337"/>
      <c r="RNN960" s="337"/>
      <c r="RNO960" s="337"/>
      <c r="RNP960" s="337"/>
      <c r="RNQ960" s="337"/>
      <c r="RNR960" s="337"/>
      <c r="RNS960" s="337"/>
      <c r="RNT960" s="337"/>
      <c r="RNU960" s="337"/>
      <c r="RNV960" s="337"/>
      <c r="RNW960" s="337"/>
      <c r="RNX960" s="337"/>
      <c r="RNY960" s="337"/>
      <c r="RNZ960" s="337"/>
      <c r="ROA960" s="337"/>
      <c r="ROB960" s="337"/>
      <c r="ROC960" s="337"/>
      <c r="ROD960" s="337"/>
      <c r="ROE960" s="337"/>
      <c r="ROF960" s="337"/>
      <c r="ROG960" s="337"/>
      <c r="ROH960" s="337"/>
      <c r="ROI960" s="337"/>
      <c r="ROJ960" s="337"/>
      <c r="ROK960" s="337"/>
      <c r="ROL960" s="337"/>
      <c r="ROM960" s="337"/>
      <c r="RON960" s="337"/>
      <c r="ROO960" s="337"/>
      <c r="ROP960" s="337"/>
      <c r="ROQ960" s="337"/>
      <c r="ROR960" s="337"/>
      <c r="ROS960" s="337"/>
      <c r="ROT960" s="337"/>
      <c r="ROU960" s="337"/>
      <c r="ROV960" s="337"/>
      <c r="ROW960" s="337"/>
      <c r="ROX960" s="337"/>
      <c r="ROY960" s="337"/>
      <c r="ROZ960" s="337"/>
      <c r="RPA960" s="337"/>
      <c r="RPB960" s="337"/>
      <c r="RPC960" s="337"/>
      <c r="RPD960" s="337"/>
      <c r="RPE960" s="337"/>
      <c r="RPF960" s="337"/>
      <c r="RPG960" s="337"/>
      <c r="RPH960" s="337"/>
      <c r="RPI960" s="337"/>
      <c r="RPJ960" s="337"/>
      <c r="RPK960" s="337"/>
      <c r="RPL960" s="337"/>
      <c r="RPM960" s="337"/>
      <c r="RPN960" s="337"/>
      <c r="RPO960" s="337"/>
      <c r="RPP960" s="337"/>
      <c r="RPQ960" s="337"/>
      <c r="RPR960" s="337"/>
      <c r="RPS960" s="337"/>
      <c r="RPT960" s="337"/>
      <c r="RPU960" s="337"/>
      <c r="RPV960" s="337"/>
      <c r="RPW960" s="337"/>
      <c r="RPX960" s="337"/>
      <c r="RPY960" s="337"/>
      <c r="RPZ960" s="337"/>
      <c r="RQA960" s="337"/>
      <c r="RQB960" s="337"/>
      <c r="RQC960" s="337"/>
      <c r="RQD960" s="337"/>
      <c r="RQE960" s="337"/>
      <c r="RQF960" s="337"/>
      <c r="RQG960" s="337"/>
      <c r="RQH960" s="337"/>
      <c r="RQI960" s="337"/>
      <c r="RQJ960" s="337"/>
      <c r="RQK960" s="337"/>
      <c r="RQL960" s="337"/>
      <c r="RQM960" s="337"/>
      <c r="RQN960" s="337"/>
      <c r="RQO960" s="337"/>
      <c r="RQP960" s="337"/>
      <c r="RQQ960" s="337"/>
      <c r="RQR960" s="337"/>
      <c r="RQS960" s="337"/>
      <c r="RQT960" s="337"/>
      <c r="RQU960" s="337"/>
      <c r="RQV960" s="337"/>
      <c r="RQW960" s="337"/>
      <c r="RQX960" s="337"/>
      <c r="RQY960" s="337"/>
      <c r="RQZ960" s="337"/>
      <c r="RRA960" s="337"/>
      <c r="RRB960" s="337"/>
      <c r="RRC960" s="337"/>
      <c r="RRD960" s="337"/>
      <c r="RRE960" s="337"/>
      <c r="RRF960" s="337"/>
      <c r="RRG960" s="337"/>
      <c r="RRH960" s="337"/>
      <c r="RRI960" s="337"/>
      <c r="RRJ960" s="337"/>
      <c r="RRK960" s="337"/>
      <c r="RRL960" s="337"/>
      <c r="RRM960" s="337"/>
      <c r="RRN960" s="337"/>
      <c r="RRO960" s="337"/>
      <c r="RRP960" s="337"/>
      <c r="RRQ960" s="337"/>
      <c r="RRR960" s="337"/>
      <c r="RRS960" s="337"/>
      <c r="RRT960" s="337"/>
      <c r="RRU960" s="337"/>
      <c r="RRV960" s="337"/>
      <c r="RRW960" s="337"/>
      <c r="RRX960" s="337"/>
      <c r="RRY960" s="337"/>
      <c r="RRZ960" s="337"/>
      <c r="RSA960" s="337"/>
      <c r="RSB960" s="337"/>
      <c r="RSC960" s="337"/>
      <c r="RSD960" s="337"/>
      <c r="RSE960" s="337"/>
      <c r="RSF960" s="337"/>
      <c r="RSG960" s="337"/>
      <c r="RSH960" s="337"/>
      <c r="RSI960" s="337"/>
      <c r="RSJ960" s="337"/>
      <c r="RSK960" s="337"/>
      <c r="RSL960" s="337"/>
      <c r="RSM960" s="337"/>
      <c r="RSN960" s="337"/>
      <c r="RSO960" s="337"/>
      <c r="RSP960" s="337"/>
      <c r="RSQ960" s="337"/>
      <c r="RSR960" s="337"/>
      <c r="RSS960" s="337"/>
      <c r="RST960" s="337"/>
      <c r="RSU960" s="337"/>
      <c r="RSV960" s="337"/>
      <c r="RSW960" s="337"/>
      <c r="RSX960" s="337"/>
      <c r="RSY960" s="337"/>
      <c r="RSZ960" s="337"/>
      <c r="RTA960" s="337"/>
      <c r="RTB960" s="337"/>
      <c r="RTC960" s="337"/>
      <c r="RTD960" s="337"/>
      <c r="RTE960" s="337"/>
      <c r="RTF960" s="337"/>
      <c r="RTG960" s="337"/>
      <c r="RTH960" s="337"/>
      <c r="RTI960" s="337"/>
      <c r="RTJ960" s="337"/>
      <c r="RTK960" s="337"/>
      <c r="RTL960" s="337"/>
      <c r="RTM960" s="337"/>
      <c r="RTN960" s="337"/>
      <c r="RTO960" s="337"/>
      <c r="RTP960" s="337"/>
      <c r="RTQ960" s="337"/>
      <c r="RTR960" s="337"/>
      <c r="RTS960" s="337"/>
      <c r="RTT960" s="337"/>
      <c r="RTU960" s="337"/>
      <c r="RTV960" s="337"/>
      <c r="RTW960" s="337"/>
      <c r="RTX960" s="337"/>
      <c r="RTY960" s="337"/>
      <c r="RTZ960" s="337"/>
      <c r="RUA960" s="337"/>
      <c r="RUB960" s="337"/>
      <c r="RUC960" s="337"/>
      <c r="RUD960" s="337"/>
      <c r="RUE960" s="337"/>
      <c r="RUF960" s="337"/>
      <c r="RUG960" s="337"/>
      <c r="RUH960" s="337"/>
      <c r="RUI960" s="337"/>
      <c r="RUJ960" s="337"/>
      <c r="RUK960" s="337"/>
      <c r="RUL960" s="337"/>
      <c r="RUM960" s="337"/>
      <c r="RUN960" s="337"/>
      <c r="RUO960" s="337"/>
      <c r="RUP960" s="337"/>
      <c r="RUQ960" s="337"/>
      <c r="RUR960" s="337"/>
      <c r="RUS960" s="337"/>
      <c r="RUT960" s="337"/>
      <c r="RUU960" s="337"/>
      <c r="RUV960" s="337"/>
      <c r="RUW960" s="337"/>
      <c r="RUX960" s="337"/>
      <c r="RUY960" s="337"/>
      <c r="RUZ960" s="337"/>
      <c r="RVA960" s="337"/>
      <c r="RVB960" s="337"/>
      <c r="RVC960" s="337"/>
      <c r="RVD960" s="337"/>
      <c r="RVE960" s="337"/>
      <c r="RVF960" s="337"/>
      <c r="RVG960" s="337"/>
      <c r="RVH960" s="337"/>
      <c r="RVI960" s="337"/>
      <c r="RVJ960" s="337"/>
      <c r="RVK960" s="337"/>
      <c r="RVL960" s="337"/>
      <c r="RVM960" s="337"/>
      <c r="RVN960" s="337"/>
      <c r="RVO960" s="337"/>
      <c r="RVP960" s="337"/>
      <c r="RVQ960" s="337"/>
      <c r="RVR960" s="337"/>
      <c r="RVS960" s="337"/>
      <c r="RVT960" s="337"/>
      <c r="RVU960" s="337"/>
      <c r="RVV960" s="337"/>
      <c r="RVW960" s="337"/>
      <c r="RVX960" s="337"/>
      <c r="RVY960" s="337"/>
      <c r="RVZ960" s="337"/>
      <c r="RWA960" s="337"/>
      <c r="RWB960" s="337"/>
      <c r="RWC960" s="337"/>
      <c r="RWD960" s="337"/>
      <c r="RWE960" s="337"/>
      <c r="RWF960" s="337"/>
      <c r="RWG960" s="337"/>
      <c r="RWH960" s="337"/>
      <c r="RWI960" s="337"/>
      <c r="RWJ960" s="337"/>
      <c r="RWK960" s="337"/>
      <c r="RWL960" s="337"/>
      <c r="RWM960" s="337"/>
      <c r="RWN960" s="337"/>
      <c r="RWO960" s="337"/>
      <c r="RWP960" s="337"/>
      <c r="RWQ960" s="337"/>
      <c r="RWR960" s="337"/>
      <c r="RWS960" s="337"/>
      <c r="RWT960" s="337"/>
      <c r="RWU960" s="337"/>
      <c r="RWV960" s="337"/>
      <c r="RWW960" s="337"/>
      <c r="RWX960" s="337"/>
      <c r="RWY960" s="337"/>
      <c r="RWZ960" s="337"/>
      <c r="RXA960" s="337"/>
      <c r="RXB960" s="337"/>
      <c r="RXC960" s="337"/>
      <c r="RXD960" s="337"/>
      <c r="RXE960" s="337"/>
      <c r="RXF960" s="337"/>
      <c r="RXG960" s="337"/>
      <c r="RXH960" s="337"/>
      <c r="RXI960" s="337"/>
      <c r="RXJ960" s="337"/>
      <c r="RXK960" s="337"/>
      <c r="RXL960" s="337"/>
      <c r="RXM960" s="337"/>
      <c r="RXN960" s="337"/>
      <c r="RXO960" s="337"/>
      <c r="RXP960" s="337"/>
      <c r="RXQ960" s="337"/>
      <c r="RXR960" s="337"/>
      <c r="RXS960" s="337"/>
      <c r="RXT960" s="337"/>
      <c r="RXU960" s="337"/>
      <c r="RXV960" s="337"/>
      <c r="RXW960" s="337"/>
      <c r="RXX960" s="337"/>
      <c r="RXY960" s="337"/>
      <c r="RXZ960" s="337"/>
      <c r="RYA960" s="337"/>
      <c r="RYB960" s="337"/>
      <c r="RYC960" s="337"/>
      <c r="RYD960" s="337"/>
      <c r="RYE960" s="337"/>
      <c r="RYF960" s="337"/>
      <c r="RYG960" s="337"/>
      <c r="RYH960" s="337"/>
      <c r="RYI960" s="337"/>
      <c r="RYJ960" s="337"/>
      <c r="RYK960" s="337"/>
      <c r="RYL960" s="337"/>
      <c r="RYM960" s="337"/>
      <c r="RYN960" s="337"/>
      <c r="RYO960" s="337"/>
      <c r="RYP960" s="337"/>
      <c r="RYQ960" s="337"/>
      <c r="RYR960" s="337"/>
      <c r="RYS960" s="337"/>
      <c r="RYT960" s="337"/>
      <c r="RYU960" s="337"/>
      <c r="RYV960" s="337"/>
      <c r="RYW960" s="337"/>
      <c r="RYX960" s="337"/>
      <c r="RYY960" s="337"/>
      <c r="RYZ960" s="337"/>
      <c r="RZA960" s="337"/>
      <c r="RZB960" s="337"/>
      <c r="RZC960" s="337"/>
      <c r="RZD960" s="337"/>
      <c r="RZE960" s="337"/>
      <c r="RZF960" s="337"/>
      <c r="RZG960" s="337"/>
      <c r="RZH960" s="337"/>
      <c r="RZI960" s="337"/>
      <c r="RZJ960" s="337"/>
      <c r="RZK960" s="337"/>
      <c r="RZL960" s="337"/>
      <c r="RZM960" s="337"/>
      <c r="RZN960" s="337"/>
      <c r="RZO960" s="337"/>
      <c r="RZP960" s="337"/>
      <c r="RZQ960" s="337"/>
      <c r="RZR960" s="337"/>
      <c r="RZS960" s="337"/>
      <c r="RZT960" s="337"/>
      <c r="RZU960" s="337"/>
      <c r="RZV960" s="337"/>
      <c r="RZW960" s="337"/>
      <c r="RZX960" s="337"/>
      <c r="RZY960" s="337"/>
      <c r="RZZ960" s="337"/>
      <c r="SAA960" s="337"/>
      <c r="SAB960" s="337"/>
      <c r="SAC960" s="337"/>
      <c r="SAD960" s="337"/>
      <c r="SAE960" s="337"/>
      <c r="SAF960" s="337"/>
      <c r="SAG960" s="337"/>
      <c r="SAH960" s="337"/>
      <c r="SAI960" s="337"/>
      <c r="SAJ960" s="337"/>
      <c r="SAK960" s="337"/>
      <c r="SAL960" s="337"/>
      <c r="SAM960" s="337"/>
      <c r="SAN960" s="337"/>
      <c r="SAO960" s="337"/>
      <c r="SAP960" s="337"/>
      <c r="SAQ960" s="337"/>
      <c r="SAR960" s="337"/>
      <c r="SAS960" s="337"/>
      <c r="SAT960" s="337"/>
      <c r="SAU960" s="337"/>
      <c r="SAV960" s="337"/>
      <c r="SAW960" s="337"/>
      <c r="SAX960" s="337"/>
      <c r="SAY960" s="337"/>
      <c r="SAZ960" s="337"/>
      <c r="SBA960" s="337"/>
      <c r="SBB960" s="337"/>
      <c r="SBC960" s="337"/>
      <c r="SBD960" s="337"/>
      <c r="SBE960" s="337"/>
      <c r="SBF960" s="337"/>
      <c r="SBG960" s="337"/>
      <c r="SBH960" s="337"/>
      <c r="SBI960" s="337"/>
      <c r="SBJ960" s="337"/>
      <c r="SBK960" s="337"/>
      <c r="SBL960" s="337"/>
      <c r="SBM960" s="337"/>
      <c r="SBN960" s="337"/>
      <c r="SBO960" s="337"/>
      <c r="SBP960" s="337"/>
      <c r="SBQ960" s="337"/>
      <c r="SBR960" s="337"/>
      <c r="SBS960" s="337"/>
      <c r="SBT960" s="337"/>
      <c r="SBU960" s="337"/>
      <c r="SBV960" s="337"/>
      <c r="SBW960" s="337"/>
      <c r="SBX960" s="337"/>
      <c r="SBY960" s="337"/>
      <c r="SBZ960" s="337"/>
      <c r="SCA960" s="337"/>
      <c r="SCB960" s="337"/>
      <c r="SCC960" s="337"/>
      <c r="SCD960" s="337"/>
      <c r="SCE960" s="337"/>
      <c r="SCF960" s="337"/>
      <c r="SCG960" s="337"/>
      <c r="SCH960" s="337"/>
      <c r="SCI960" s="337"/>
      <c r="SCJ960" s="337"/>
      <c r="SCK960" s="337"/>
      <c r="SCL960" s="337"/>
      <c r="SCM960" s="337"/>
      <c r="SCN960" s="337"/>
      <c r="SCO960" s="337"/>
      <c r="SCP960" s="337"/>
      <c r="SCQ960" s="337"/>
      <c r="SCR960" s="337"/>
      <c r="SCS960" s="337"/>
      <c r="SCT960" s="337"/>
      <c r="SCU960" s="337"/>
      <c r="SCV960" s="337"/>
      <c r="SCW960" s="337"/>
      <c r="SCX960" s="337"/>
      <c r="SCY960" s="337"/>
      <c r="SCZ960" s="337"/>
      <c r="SDA960" s="337"/>
      <c r="SDB960" s="337"/>
      <c r="SDC960" s="337"/>
      <c r="SDD960" s="337"/>
      <c r="SDE960" s="337"/>
      <c r="SDF960" s="337"/>
      <c r="SDG960" s="337"/>
      <c r="SDH960" s="337"/>
      <c r="SDI960" s="337"/>
      <c r="SDJ960" s="337"/>
      <c r="SDK960" s="337"/>
      <c r="SDL960" s="337"/>
      <c r="SDM960" s="337"/>
      <c r="SDN960" s="337"/>
      <c r="SDO960" s="337"/>
      <c r="SDP960" s="337"/>
      <c r="SDQ960" s="337"/>
      <c r="SDR960" s="337"/>
      <c r="SDS960" s="337"/>
      <c r="SDT960" s="337"/>
      <c r="SDU960" s="337"/>
      <c r="SDV960" s="337"/>
      <c r="SDW960" s="337"/>
      <c r="SDX960" s="337"/>
      <c r="SDY960" s="337"/>
      <c r="SDZ960" s="337"/>
      <c r="SEA960" s="337"/>
      <c r="SEB960" s="337"/>
      <c r="SEC960" s="337"/>
      <c r="SED960" s="337"/>
      <c r="SEE960" s="337"/>
      <c r="SEF960" s="337"/>
      <c r="SEG960" s="337"/>
      <c r="SEH960" s="337"/>
      <c r="SEI960" s="337"/>
      <c r="SEJ960" s="337"/>
      <c r="SEK960" s="337"/>
      <c r="SEL960" s="337"/>
      <c r="SEM960" s="337"/>
      <c r="SEN960" s="337"/>
      <c r="SEO960" s="337"/>
      <c r="SEP960" s="337"/>
      <c r="SEQ960" s="337"/>
      <c r="SER960" s="337"/>
      <c r="SES960" s="337"/>
      <c r="SET960" s="337"/>
      <c r="SEU960" s="337"/>
      <c r="SEV960" s="337"/>
      <c r="SEW960" s="337"/>
      <c r="SEX960" s="337"/>
      <c r="SEY960" s="337"/>
      <c r="SEZ960" s="337"/>
      <c r="SFA960" s="337"/>
      <c r="SFB960" s="337"/>
      <c r="SFC960" s="337"/>
      <c r="SFD960" s="337"/>
      <c r="SFE960" s="337"/>
      <c r="SFF960" s="337"/>
      <c r="SFG960" s="337"/>
      <c r="SFH960" s="337"/>
      <c r="SFI960" s="337"/>
      <c r="SFJ960" s="337"/>
      <c r="SFK960" s="337"/>
      <c r="SFL960" s="337"/>
      <c r="SFM960" s="337"/>
      <c r="SFN960" s="337"/>
      <c r="SFO960" s="337"/>
      <c r="SFP960" s="337"/>
      <c r="SFQ960" s="337"/>
      <c r="SFR960" s="337"/>
      <c r="SFS960" s="337"/>
      <c r="SFT960" s="337"/>
      <c r="SFU960" s="337"/>
      <c r="SFV960" s="337"/>
      <c r="SFW960" s="337"/>
      <c r="SFX960" s="337"/>
      <c r="SFY960" s="337"/>
      <c r="SFZ960" s="337"/>
      <c r="SGA960" s="337"/>
      <c r="SGB960" s="337"/>
      <c r="SGC960" s="337"/>
      <c r="SGD960" s="337"/>
      <c r="SGE960" s="337"/>
      <c r="SGF960" s="337"/>
      <c r="SGG960" s="337"/>
      <c r="SGH960" s="337"/>
      <c r="SGI960" s="337"/>
      <c r="SGJ960" s="337"/>
      <c r="SGK960" s="337"/>
      <c r="SGL960" s="337"/>
      <c r="SGM960" s="337"/>
      <c r="SGN960" s="337"/>
      <c r="SGO960" s="337"/>
      <c r="SGP960" s="337"/>
      <c r="SGQ960" s="337"/>
      <c r="SGR960" s="337"/>
      <c r="SGS960" s="337"/>
      <c r="SGT960" s="337"/>
      <c r="SGU960" s="337"/>
      <c r="SGV960" s="337"/>
      <c r="SGW960" s="337"/>
      <c r="SGX960" s="337"/>
      <c r="SGY960" s="337"/>
      <c r="SGZ960" s="337"/>
      <c r="SHA960" s="337"/>
      <c r="SHB960" s="337"/>
      <c r="SHC960" s="337"/>
      <c r="SHD960" s="337"/>
      <c r="SHE960" s="337"/>
      <c r="SHF960" s="337"/>
      <c r="SHG960" s="337"/>
      <c r="SHH960" s="337"/>
      <c r="SHI960" s="337"/>
      <c r="SHJ960" s="337"/>
      <c r="SHK960" s="337"/>
      <c r="SHL960" s="337"/>
      <c r="SHM960" s="337"/>
      <c r="SHN960" s="337"/>
      <c r="SHO960" s="337"/>
      <c r="SHP960" s="337"/>
      <c r="SHQ960" s="337"/>
      <c r="SHR960" s="337"/>
      <c r="SHS960" s="337"/>
      <c r="SHT960" s="337"/>
      <c r="SHU960" s="337"/>
      <c r="SHV960" s="337"/>
      <c r="SHW960" s="337"/>
      <c r="SHX960" s="337"/>
      <c r="SHY960" s="337"/>
      <c r="SHZ960" s="337"/>
      <c r="SIA960" s="337"/>
      <c r="SIB960" s="337"/>
      <c r="SIC960" s="337"/>
      <c r="SID960" s="337"/>
      <c r="SIE960" s="337"/>
      <c r="SIF960" s="337"/>
      <c r="SIG960" s="337"/>
      <c r="SIH960" s="337"/>
      <c r="SII960" s="337"/>
      <c r="SIJ960" s="337"/>
      <c r="SIK960" s="337"/>
      <c r="SIL960" s="337"/>
      <c r="SIM960" s="337"/>
      <c r="SIN960" s="337"/>
      <c r="SIO960" s="337"/>
      <c r="SIP960" s="337"/>
      <c r="SIQ960" s="337"/>
      <c r="SIR960" s="337"/>
      <c r="SIS960" s="337"/>
      <c r="SIT960" s="337"/>
      <c r="SIU960" s="337"/>
      <c r="SIV960" s="337"/>
      <c r="SIW960" s="337"/>
      <c r="SIX960" s="337"/>
      <c r="SIY960" s="337"/>
      <c r="SIZ960" s="337"/>
      <c r="SJA960" s="337"/>
      <c r="SJB960" s="337"/>
      <c r="SJC960" s="337"/>
      <c r="SJD960" s="337"/>
      <c r="SJE960" s="337"/>
      <c r="SJF960" s="337"/>
      <c r="SJG960" s="337"/>
      <c r="SJH960" s="337"/>
      <c r="SJI960" s="337"/>
      <c r="SJJ960" s="337"/>
      <c r="SJK960" s="337"/>
      <c r="SJL960" s="337"/>
      <c r="SJM960" s="337"/>
      <c r="SJN960" s="337"/>
      <c r="SJO960" s="337"/>
      <c r="SJP960" s="337"/>
      <c r="SJQ960" s="337"/>
      <c r="SJR960" s="337"/>
      <c r="SJS960" s="337"/>
      <c r="SJT960" s="337"/>
      <c r="SJU960" s="337"/>
      <c r="SJV960" s="337"/>
      <c r="SJW960" s="337"/>
      <c r="SJX960" s="337"/>
      <c r="SJY960" s="337"/>
      <c r="SJZ960" s="337"/>
      <c r="SKA960" s="337"/>
      <c r="SKB960" s="337"/>
      <c r="SKC960" s="337"/>
      <c r="SKD960" s="337"/>
      <c r="SKE960" s="337"/>
      <c r="SKF960" s="337"/>
      <c r="SKG960" s="337"/>
      <c r="SKH960" s="337"/>
      <c r="SKI960" s="337"/>
      <c r="SKJ960" s="337"/>
      <c r="SKK960" s="337"/>
      <c r="SKL960" s="337"/>
      <c r="SKM960" s="337"/>
      <c r="SKN960" s="337"/>
      <c r="SKO960" s="337"/>
      <c r="SKP960" s="337"/>
      <c r="SKQ960" s="337"/>
      <c r="SKR960" s="337"/>
      <c r="SKS960" s="337"/>
      <c r="SKT960" s="337"/>
      <c r="SKU960" s="337"/>
      <c r="SKV960" s="337"/>
      <c r="SKW960" s="337"/>
      <c r="SKX960" s="337"/>
      <c r="SKY960" s="337"/>
      <c r="SKZ960" s="337"/>
      <c r="SLA960" s="337"/>
      <c r="SLB960" s="337"/>
      <c r="SLC960" s="337"/>
      <c r="SLD960" s="337"/>
      <c r="SLE960" s="337"/>
      <c r="SLF960" s="337"/>
      <c r="SLG960" s="337"/>
      <c r="SLH960" s="337"/>
      <c r="SLI960" s="337"/>
      <c r="SLJ960" s="337"/>
      <c r="SLK960" s="337"/>
      <c r="SLL960" s="337"/>
      <c r="SLM960" s="337"/>
      <c r="SLN960" s="337"/>
      <c r="SLO960" s="337"/>
      <c r="SLP960" s="337"/>
      <c r="SLQ960" s="337"/>
      <c r="SLR960" s="337"/>
      <c r="SLS960" s="337"/>
      <c r="SLT960" s="337"/>
      <c r="SLU960" s="337"/>
      <c r="SLV960" s="337"/>
      <c r="SLW960" s="337"/>
      <c r="SLX960" s="337"/>
      <c r="SLY960" s="337"/>
      <c r="SLZ960" s="337"/>
      <c r="SMA960" s="337"/>
      <c r="SMB960" s="337"/>
      <c r="SMC960" s="337"/>
      <c r="SMD960" s="337"/>
      <c r="SME960" s="337"/>
      <c r="SMF960" s="337"/>
      <c r="SMG960" s="337"/>
      <c r="SMH960" s="337"/>
      <c r="SMI960" s="337"/>
      <c r="SMJ960" s="337"/>
      <c r="SMK960" s="337"/>
      <c r="SML960" s="337"/>
      <c r="SMM960" s="337"/>
      <c r="SMN960" s="337"/>
      <c r="SMO960" s="337"/>
      <c r="SMP960" s="337"/>
      <c r="SMQ960" s="337"/>
      <c r="SMR960" s="337"/>
      <c r="SMS960" s="337"/>
      <c r="SMT960" s="337"/>
      <c r="SMU960" s="337"/>
      <c r="SMV960" s="337"/>
      <c r="SMW960" s="337"/>
      <c r="SMX960" s="337"/>
      <c r="SMY960" s="337"/>
      <c r="SMZ960" s="337"/>
      <c r="SNA960" s="337"/>
      <c r="SNB960" s="337"/>
      <c r="SNC960" s="337"/>
      <c r="SND960" s="337"/>
      <c r="SNE960" s="337"/>
      <c r="SNF960" s="337"/>
      <c r="SNG960" s="337"/>
      <c r="SNH960" s="337"/>
      <c r="SNI960" s="337"/>
      <c r="SNJ960" s="337"/>
      <c r="SNK960" s="337"/>
      <c r="SNL960" s="337"/>
      <c r="SNM960" s="337"/>
      <c r="SNN960" s="337"/>
      <c r="SNO960" s="337"/>
      <c r="SNP960" s="337"/>
      <c r="SNQ960" s="337"/>
      <c r="SNR960" s="337"/>
      <c r="SNS960" s="337"/>
      <c r="SNT960" s="337"/>
      <c r="SNU960" s="337"/>
      <c r="SNV960" s="337"/>
      <c r="SNW960" s="337"/>
      <c r="SNX960" s="337"/>
      <c r="SNY960" s="337"/>
      <c r="SNZ960" s="337"/>
      <c r="SOA960" s="337"/>
      <c r="SOB960" s="337"/>
      <c r="SOC960" s="337"/>
      <c r="SOD960" s="337"/>
      <c r="SOE960" s="337"/>
      <c r="SOF960" s="337"/>
      <c r="SOG960" s="337"/>
      <c r="SOH960" s="337"/>
      <c r="SOI960" s="337"/>
      <c r="SOJ960" s="337"/>
      <c r="SOK960" s="337"/>
      <c r="SOL960" s="337"/>
      <c r="SOM960" s="337"/>
      <c r="SON960" s="337"/>
      <c r="SOO960" s="337"/>
      <c r="SOP960" s="337"/>
      <c r="SOQ960" s="337"/>
      <c r="SOR960" s="337"/>
      <c r="SOS960" s="337"/>
      <c r="SOT960" s="337"/>
      <c r="SOU960" s="337"/>
      <c r="SOV960" s="337"/>
      <c r="SOW960" s="337"/>
      <c r="SOX960" s="337"/>
      <c r="SOY960" s="337"/>
      <c r="SOZ960" s="337"/>
      <c r="SPA960" s="337"/>
      <c r="SPB960" s="337"/>
      <c r="SPC960" s="337"/>
      <c r="SPD960" s="337"/>
      <c r="SPE960" s="337"/>
      <c r="SPF960" s="337"/>
      <c r="SPG960" s="337"/>
      <c r="SPH960" s="337"/>
      <c r="SPI960" s="337"/>
      <c r="SPJ960" s="337"/>
      <c r="SPK960" s="337"/>
      <c r="SPL960" s="337"/>
      <c r="SPM960" s="337"/>
      <c r="SPN960" s="337"/>
      <c r="SPO960" s="337"/>
      <c r="SPP960" s="337"/>
      <c r="SPQ960" s="337"/>
      <c r="SPR960" s="337"/>
      <c r="SPS960" s="337"/>
      <c r="SPT960" s="337"/>
      <c r="SPU960" s="337"/>
      <c r="SPV960" s="337"/>
      <c r="SPW960" s="337"/>
      <c r="SPX960" s="337"/>
      <c r="SPY960" s="337"/>
      <c r="SPZ960" s="337"/>
      <c r="SQA960" s="337"/>
      <c r="SQB960" s="337"/>
      <c r="SQC960" s="337"/>
      <c r="SQD960" s="337"/>
      <c r="SQE960" s="337"/>
      <c r="SQF960" s="337"/>
      <c r="SQG960" s="337"/>
      <c r="SQH960" s="337"/>
      <c r="SQI960" s="337"/>
      <c r="SQJ960" s="337"/>
      <c r="SQK960" s="337"/>
      <c r="SQL960" s="337"/>
      <c r="SQM960" s="337"/>
      <c r="SQN960" s="337"/>
      <c r="SQO960" s="337"/>
      <c r="SQP960" s="337"/>
      <c r="SQQ960" s="337"/>
      <c r="SQR960" s="337"/>
      <c r="SQS960" s="337"/>
      <c r="SQT960" s="337"/>
      <c r="SQU960" s="337"/>
      <c r="SQV960" s="337"/>
      <c r="SQW960" s="337"/>
      <c r="SQX960" s="337"/>
      <c r="SQY960" s="337"/>
      <c r="SQZ960" s="337"/>
      <c r="SRA960" s="337"/>
      <c r="SRB960" s="337"/>
      <c r="SRC960" s="337"/>
      <c r="SRD960" s="337"/>
      <c r="SRE960" s="337"/>
      <c r="SRF960" s="337"/>
      <c r="SRG960" s="337"/>
      <c r="SRH960" s="337"/>
      <c r="SRI960" s="337"/>
      <c r="SRJ960" s="337"/>
      <c r="SRK960" s="337"/>
      <c r="SRL960" s="337"/>
      <c r="SRM960" s="337"/>
      <c r="SRN960" s="337"/>
      <c r="SRO960" s="337"/>
      <c r="SRP960" s="337"/>
      <c r="SRQ960" s="337"/>
      <c r="SRR960" s="337"/>
      <c r="SRS960" s="337"/>
      <c r="SRT960" s="337"/>
      <c r="SRU960" s="337"/>
      <c r="SRV960" s="337"/>
      <c r="SRW960" s="337"/>
      <c r="SRX960" s="337"/>
      <c r="SRY960" s="337"/>
      <c r="SRZ960" s="337"/>
      <c r="SSA960" s="337"/>
      <c r="SSB960" s="337"/>
      <c r="SSC960" s="337"/>
      <c r="SSD960" s="337"/>
      <c r="SSE960" s="337"/>
      <c r="SSF960" s="337"/>
      <c r="SSG960" s="337"/>
      <c r="SSH960" s="337"/>
      <c r="SSI960" s="337"/>
      <c r="SSJ960" s="337"/>
      <c r="SSK960" s="337"/>
      <c r="SSL960" s="337"/>
      <c r="SSM960" s="337"/>
      <c r="SSN960" s="337"/>
      <c r="SSO960" s="337"/>
      <c r="SSP960" s="337"/>
      <c r="SSQ960" s="337"/>
      <c r="SSR960" s="337"/>
      <c r="SSS960" s="337"/>
      <c r="SST960" s="337"/>
      <c r="SSU960" s="337"/>
      <c r="SSV960" s="337"/>
      <c r="SSW960" s="337"/>
      <c r="SSX960" s="337"/>
      <c r="SSY960" s="337"/>
      <c r="SSZ960" s="337"/>
      <c r="STA960" s="337"/>
      <c r="STB960" s="337"/>
      <c r="STC960" s="337"/>
      <c r="STD960" s="337"/>
      <c r="STE960" s="337"/>
      <c r="STF960" s="337"/>
      <c r="STG960" s="337"/>
      <c r="STH960" s="337"/>
      <c r="STI960" s="337"/>
      <c r="STJ960" s="337"/>
      <c r="STK960" s="337"/>
      <c r="STL960" s="337"/>
      <c r="STM960" s="337"/>
      <c r="STN960" s="337"/>
      <c r="STO960" s="337"/>
      <c r="STP960" s="337"/>
      <c r="STQ960" s="337"/>
      <c r="STR960" s="337"/>
      <c r="STS960" s="337"/>
      <c r="STT960" s="337"/>
      <c r="STU960" s="337"/>
      <c r="STV960" s="337"/>
      <c r="STW960" s="337"/>
      <c r="STX960" s="337"/>
      <c r="STY960" s="337"/>
      <c r="STZ960" s="337"/>
      <c r="SUA960" s="337"/>
      <c r="SUB960" s="337"/>
      <c r="SUC960" s="337"/>
      <c r="SUD960" s="337"/>
      <c r="SUE960" s="337"/>
      <c r="SUF960" s="337"/>
      <c r="SUG960" s="337"/>
      <c r="SUH960" s="337"/>
      <c r="SUI960" s="337"/>
      <c r="SUJ960" s="337"/>
      <c r="SUK960" s="337"/>
      <c r="SUL960" s="337"/>
      <c r="SUM960" s="337"/>
      <c r="SUN960" s="337"/>
      <c r="SUO960" s="337"/>
      <c r="SUP960" s="337"/>
      <c r="SUQ960" s="337"/>
      <c r="SUR960" s="337"/>
      <c r="SUS960" s="337"/>
      <c r="SUT960" s="337"/>
      <c r="SUU960" s="337"/>
      <c r="SUV960" s="337"/>
      <c r="SUW960" s="337"/>
      <c r="SUX960" s="337"/>
      <c r="SUY960" s="337"/>
      <c r="SUZ960" s="337"/>
      <c r="SVA960" s="337"/>
      <c r="SVB960" s="337"/>
      <c r="SVC960" s="337"/>
      <c r="SVD960" s="337"/>
      <c r="SVE960" s="337"/>
      <c r="SVF960" s="337"/>
      <c r="SVG960" s="337"/>
      <c r="SVH960" s="337"/>
      <c r="SVI960" s="337"/>
      <c r="SVJ960" s="337"/>
      <c r="SVK960" s="337"/>
      <c r="SVL960" s="337"/>
      <c r="SVM960" s="337"/>
      <c r="SVN960" s="337"/>
      <c r="SVO960" s="337"/>
      <c r="SVP960" s="337"/>
      <c r="SVQ960" s="337"/>
      <c r="SVR960" s="337"/>
      <c r="SVS960" s="337"/>
      <c r="SVT960" s="337"/>
      <c r="SVU960" s="337"/>
      <c r="SVV960" s="337"/>
      <c r="SVW960" s="337"/>
      <c r="SVX960" s="337"/>
      <c r="SVY960" s="337"/>
      <c r="SVZ960" s="337"/>
      <c r="SWA960" s="337"/>
      <c r="SWB960" s="337"/>
      <c r="SWC960" s="337"/>
      <c r="SWD960" s="337"/>
      <c r="SWE960" s="337"/>
      <c r="SWF960" s="337"/>
      <c r="SWG960" s="337"/>
      <c r="SWH960" s="337"/>
      <c r="SWI960" s="337"/>
      <c r="SWJ960" s="337"/>
      <c r="SWK960" s="337"/>
      <c r="SWL960" s="337"/>
      <c r="SWM960" s="337"/>
      <c r="SWN960" s="337"/>
      <c r="SWO960" s="337"/>
      <c r="SWP960" s="337"/>
      <c r="SWQ960" s="337"/>
      <c r="SWR960" s="337"/>
      <c r="SWS960" s="337"/>
      <c r="SWT960" s="337"/>
      <c r="SWU960" s="337"/>
      <c r="SWV960" s="337"/>
      <c r="SWW960" s="337"/>
      <c r="SWX960" s="337"/>
      <c r="SWY960" s="337"/>
      <c r="SWZ960" s="337"/>
      <c r="SXA960" s="337"/>
      <c r="SXB960" s="337"/>
      <c r="SXC960" s="337"/>
      <c r="SXD960" s="337"/>
      <c r="SXE960" s="337"/>
      <c r="SXF960" s="337"/>
      <c r="SXG960" s="337"/>
      <c r="SXH960" s="337"/>
      <c r="SXI960" s="337"/>
      <c r="SXJ960" s="337"/>
      <c r="SXK960" s="337"/>
      <c r="SXL960" s="337"/>
      <c r="SXM960" s="337"/>
      <c r="SXN960" s="337"/>
      <c r="SXO960" s="337"/>
      <c r="SXP960" s="337"/>
      <c r="SXQ960" s="337"/>
      <c r="SXR960" s="337"/>
      <c r="SXS960" s="337"/>
      <c r="SXT960" s="337"/>
      <c r="SXU960" s="337"/>
      <c r="SXV960" s="337"/>
      <c r="SXW960" s="337"/>
      <c r="SXX960" s="337"/>
      <c r="SXY960" s="337"/>
      <c r="SXZ960" s="337"/>
      <c r="SYA960" s="337"/>
      <c r="SYB960" s="337"/>
      <c r="SYC960" s="337"/>
      <c r="SYD960" s="337"/>
      <c r="SYE960" s="337"/>
      <c r="SYF960" s="337"/>
      <c r="SYG960" s="337"/>
      <c r="SYH960" s="337"/>
      <c r="SYI960" s="337"/>
      <c r="SYJ960" s="337"/>
      <c r="SYK960" s="337"/>
      <c r="SYL960" s="337"/>
      <c r="SYM960" s="337"/>
      <c r="SYN960" s="337"/>
      <c r="SYO960" s="337"/>
      <c r="SYP960" s="337"/>
      <c r="SYQ960" s="337"/>
      <c r="SYR960" s="337"/>
      <c r="SYS960" s="337"/>
      <c r="SYT960" s="337"/>
      <c r="SYU960" s="337"/>
      <c r="SYV960" s="337"/>
      <c r="SYW960" s="337"/>
      <c r="SYX960" s="337"/>
      <c r="SYY960" s="337"/>
      <c r="SYZ960" s="337"/>
      <c r="SZA960" s="337"/>
      <c r="SZB960" s="337"/>
      <c r="SZC960" s="337"/>
      <c r="SZD960" s="337"/>
      <c r="SZE960" s="337"/>
      <c r="SZF960" s="337"/>
      <c r="SZG960" s="337"/>
      <c r="SZH960" s="337"/>
      <c r="SZI960" s="337"/>
      <c r="SZJ960" s="337"/>
      <c r="SZK960" s="337"/>
      <c r="SZL960" s="337"/>
      <c r="SZM960" s="337"/>
      <c r="SZN960" s="337"/>
      <c r="SZO960" s="337"/>
      <c r="SZP960" s="337"/>
      <c r="SZQ960" s="337"/>
      <c r="SZR960" s="337"/>
      <c r="SZS960" s="337"/>
      <c r="SZT960" s="337"/>
      <c r="SZU960" s="337"/>
      <c r="SZV960" s="337"/>
      <c r="SZW960" s="337"/>
      <c r="SZX960" s="337"/>
      <c r="SZY960" s="337"/>
      <c r="SZZ960" s="337"/>
      <c r="TAA960" s="337"/>
      <c r="TAB960" s="337"/>
      <c r="TAC960" s="337"/>
      <c r="TAD960" s="337"/>
      <c r="TAE960" s="337"/>
      <c r="TAF960" s="337"/>
      <c r="TAG960" s="337"/>
      <c r="TAH960" s="337"/>
      <c r="TAI960" s="337"/>
      <c r="TAJ960" s="337"/>
      <c r="TAK960" s="337"/>
      <c r="TAL960" s="337"/>
      <c r="TAM960" s="337"/>
      <c r="TAN960" s="337"/>
      <c r="TAO960" s="337"/>
      <c r="TAP960" s="337"/>
      <c r="TAQ960" s="337"/>
      <c r="TAR960" s="337"/>
      <c r="TAS960" s="337"/>
      <c r="TAT960" s="337"/>
      <c r="TAU960" s="337"/>
      <c r="TAV960" s="337"/>
      <c r="TAW960" s="337"/>
      <c r="TAX960" s="337"/>
      <c r="TAY960" s="337"/>
      <c r="TAZ960" s="337"/>
      <c r="TBA960" s="337"/>
      <c r="TBB960" s="337"/>
      <c r="TBC960" s="337"/>
      <c r="TBD960" s="337"/>
      <c r="TBE960" s="337"/>
      <c r="TBF960" s="337"/>
      <c r="TBG960" s="337"/>
      <c r="TBH960" s="337"/>
      <c r="TBI960" s="337"/>
      <c r="TBJ960" s="337"/>
      <c r="TBK960" s="337"/>
      <c r="TBL960" s="337"/>
      <c r="TBM960" s="337"/>
      <c r="TBN960" s="337"/>
      <c r="TBO960" s="337"/>
      <c r="TBP960" s="337"/>
      <c r="TBQ960" s="337"/>
      <c r="TBR960" s="337"/>
      <c r="TBS960" s="337"/>
      <c r="TBT960" s="337"/>
      <c r="TBU960" s="337"/>
      <c r="TBV960" s="337"/>
      <c r="TBW960" s="337"/>
      <c r="TBX960" s="337"/>
      <c r="TBY960" s="337"/>
      <c r="TBZ960" s="337"/>
      <c r="TCA960" s="337"/>
      <c r="TCB960" s="337"/>
      <c r="TCC960" s="337"/>
      <c r="TCD960" s="337"/>
      <c r="TCE960" s="337"/>
      <c r="TCF960" s="337"/>
      <c r="TCG960" s="337"/>
      <c r="TCH960" s="337"/>
      <c r="TCI960" s="337"/>
      <c r="TCJ960" s="337"/>
      <c r="TCK960" s="337"/>
      <c r="TCL960" s="337"/>
      <c r="TCM960" s="337"/>
      <c r="TCN960" s="337"/>
      <c r="TCO960" s="337"/>
      <c r="TCP960" s="337"/>
      <c r="TCQ960" s="337"/>
      <c r="TCR960" s="337"/>
      <c r="TCS960" s="337"/>
      <c r="TCT960" s="337"/>
      <c r="TCU960" s="337"/>
      <c r="TCV960" s="337"/>
      <c r="TCW960" s="337"/>
      <c r="TCX960" s="337"/>
      <c r="TCY960" s="337"/>
      <c r="TCZ960" s="337"/>
      <c r="TDA960" s="337"/>
      <c r="TDB960" s="337"/>
      <c r="TDC960" s="337"/>
      <c r="TDD960" s="337"/>
      <c r="TDE960" s="337"/>
      <c r="TDF960" s="337"/>
      <c r="TDG960" s="337"/>
      <c r="TDH960" s="337"/>
      <c r="TDI960" s="337"/>
      <c r="TDJ960" s="337"/>
      <c r="TDK960" s="337"/>
      <c r="TDL960" s="337"/>
      <c r="TDM960" s="337"/>
      <c r="TDN960" s="337"/>
      <c r="TDO960" s="337"/>
      <c r="TDP960" s="337"/>
      <c r="TDQ960" s="337"/>
      <c r="TDR960" s="337"/>
      <c r="TDS960" s="337"/>
      <c r="TDT960" s="337"/>
      <c r="TDU960" s="337"/>
      <c r="TDV960" s="337"/>
      <c r="TDW960" s="337"/>
      <c r="TDX960" s="337"/>
      <c r="TDY960" s="337"/>
      <c r="TDZ960" s="337"/>
      <c r="TEA960" s="337"/>
      <c r="TEB960" s="337"/>
      <c r="TEC960" s="337"/>
      <c r="TED960" s="337"/>
      <c r="TEE960" s="337"/>
      <c r="TEF960" s="337"/>
      <c r="TEG960" s="337"/>
      <c r="TEH960" s="337"/>
      <c r="TEI960" s="337"/>
      <c r="TEJ960" s="337"/>
      <c r="TEK960" s="337"/>
      <c r="TEL960" s="337"/>
      <c r="TEM960" s="337"/>
      <c r="TEN960" s="337"/>
      <c r="TEO960" s="337"/>
      <c r="TEP960" s="337"/>
      <c r="TEQ960" s="337"/>
      <c r="TER960" s="337"/>
      <c r="TES960" s="337"/>
      <c r="TET960" s="337"/>
      <c r="TEU960" s="337"/>
      <c r="TEV960" s="337"/>
      <c r="TEW960" s="337"/>
      <c r="TEX960" s="337"/>
      <c r="TEY960" s="337"/>
      <c r="TEZ960" s="337"/>
      <c r="TFA960" s="337"/>
      <c r="TFB960" s="337"/>
      <c r="TFC960" s="337"/>
      <c r="TFD960" s="337"/>
      <c r="TFE960" s="337"/>
      <c r="TFF960" s="337"/>
      <c r="TFG960" s="337"/>
      <c r="TFH960" s="337"/>
      <c r="TFI960" s="337"/>
      <c r="TFJ960" s="337"/>
      <c r="TFK960" s="337"/>
      <c r="TFL960" s="337"/>
      <c r="TFM960" s="337"/>
      <c r="TFN960" s="337"/>
      <c r="TFO960" s="337"/>
      <c r="TFP960" s="337"/>
      <c r="TFQ960" s="337"/>
      <c r="TFR960" s="337"/>
      <c r="TFS960" s="337"/>
      <c r="TFT960" s="337"/>
      <c r="TFU960" s="337"/>
      <c r="TFV960" s="337"/>
      <c r="TFW960" s="337"/>
      <c r="TFX960" s="337"/>
      <c r="TFY960" s="337"/>
      <c r="TFZ960" s="337"/>
      <c r="TGA960" s="337"/>
      <c r="TGB960" s="337"/>
      <c r="TGC960" s="337"/>
      <c r="TGD960" s="337"/>
      <c r="TGE960" s="337"/>
      <c r="TGF960" s="337"/>
      <c r="TGG960" s="337"/>
      <c r="TGH960" s="337"/>
      <c r="TGI960" s="337"/>
      <c r="TGJ960" s="337"/>
      <c r="TGK960" s="337"/>
      <c r="TGL960" s="337"/>
      <c r="TGM960" s="337"/>
      <c r="TGN960" s="337"/>
      <c r="TGO960" s="337"/>
      <c r="TGP960" s="337"/>
      <c r="TGQ960" s="337"/>
      <c r="TGR960" s="337"/>
      <c r="TGS960" s="337"/>
      <c r="TGT960" s="337"/>
      <c r="TGU960" s="337"/>
      <c r="TGV960" s="337"/>
      <c r="TGW960" s="337"/>
      <c r="TGX960" s="337"/>
      <c r="TGY960" s="337"/>
      <c r="TGZ960" s="337"/>
      <c r="THA960" s="337"/>
      <c r="THB960" s="337"/>
      <c r="THC960" s="337"/>
      <c r="THD960" s="337"/>
      <c r="THE960" s="337"/>
      <c r="THF960" s="337"/>
      <c r="THG960" s="337"/>
      <c r="THH960" s="337"/>
      <c r="THI960" s="337"/>
      <c r="THJ960" s="337"/>
      <c r="THK960" s="337"/>
      <c r="THL960" s="337"/>
      <c r="THM960" s="337"/>
      <c r="THN960" s="337"/>
      <c r="THO960" s="337"/>
      <c r="THP960" s="337"/>
      <c r="THQ960" s="337"/>
      <c r="THR960" s="337"/>
      <c r="THS960" s="337"/>
      <c r="THT960" s="337"/>
      <c r="THU960" s="337"/>
      <c r="THV960" s="337"/>
      <c r="THW960" s="337"/>
      <c r="THX960" s="337"/>
      <c r="THY960" s="337"/>
      <c r="THZ960" s="337"/>
      <c r="TIA960" s="337"/>
      <c r="TIB960" s="337"/>
      <c r="TIC960" s="337"/>
      <c r="TID960" s="337"/>
      <c r="TIE960" s="337"/>
      <c r="TIF960" s="337"/>
      <c r="TIG960" s="337"/>
      <c r="TIH960" s="337"/>
      <c r="TII960" s="337"/>
      <c r="TIJ960" s="337"/>
      <c r="TIK960" s="337"/>
      <c r="TIL960" s="337"/>
      <c r="TIM960" s="337"/>
      <c r="TIN960" s="337"/>
      <c r="TIO960" s="337"/>
      <c r="TIP960" s="337"/>
      <c r="TIQ960" s="337"/>
      <c r="TIR960" s="337"/>
      <c r="TIS960" s="337"/>
      <c r="TIT960" s="337"/>
      <c r="TIU960" s="337"/>
      <c r="TIV960" s="337"/>
      <c r="TIW960" s="337"/>
      <c r="TIX960" s="337"/>
      <c r="TIY960" s="337"/>
      <c r="TIZ960" s="337"/>
      <c r="TJA960" s="337"/>
      <c r="TJB960" s="337"/>
      <c r="TJC960" s="337"/>
      <c r="TJD960" s="337"/>
      <c r="TJE960" s="337"/>
      <c r="TJF960" s="337"/>
      <c r="TJG960" s="337"/>
      <c r="TJH960" s="337"/>
      <c r="TJI960" s="337"/>
      <c r="TJJ960" s="337"/>
      <c r="TJK960" s="337"/>
      <c r="TJL960" s="337"/>
      <c r="TJM960" s="337"/>
      <c r="TJN960" s="337"/>
      <c r="TJO960" s="337"/>
      <c r="TJP960" s="337"/>
      <c r="TJQ960" s="337"/>
      <c r="TJR960" s="337"/>
      <c r="TJS960" s="337"/>
      <c r="TJT960" s="337"/>
      <c r="TJU960" s="337"/>
      <c r="TJV960" s="337"/>
      <c r="TJW960" s="337"/>
      <c r="TJX960" s="337"/>
      <c r="TJY960" s="337"/>
      <c r="TJZ960" s="337"/>
      <c r="TKA960" s="337"/>
      <c r="TKB960" s="337"/>
      <c r="TKC960" s="337"/>
      <c r="TKD960" s="337"/>
      <c r="TKE960" s="337"/>
      <c r="TKF960" s="337"/>
      <c r="TKG960" s="337"/>
      <c r="TKH960" s="337"/>
      <c r="TKI960" s="337"/>
      <c r="TKJ960" s="337"/>
      <c r="TKK960" s="337"/>
      <c r="TKL960" s="337"/>
      <c r="TKM960" s="337"/>
      <c r="TKN960" s="337"/>
      <c r="TKO960" s="337"/>
      <c r="TKP960" s="337"/>
      <c r="TKQ960" s="337"/>
      <c r="TKR960" s="337"/>
      <c r="TKS960" s="337"/>
      <c r="TKT960" s="337"/>
      <c r="TKU960" s="337"/>
      <c r="TKV960" s="337"/>
      <c r="TKW960" s="337"/>
      <c r="TKX960" s="337"/>
      <c r="TKY960" s="337"/>
      <c r="TKZ960" s="337"/>
      <c r="TLA960" s="337"/>
      <c r="TLB960" s="337"/>
      <c r="TLC960" s="337"/>
      <c r="TLD960" s="337"/>
      <c r="TLE960" s="337"/>
      <c r="TLF960" s="337"/>
      <c r="TLG960" s="337"/>
      <c r="TLH960" s="337"/>
      <c r="TLI960" s="337"/>
      <c r="TLJ960" s="337"/>
      <c r="TLK960" s="337"/>
      <c r="TLL960" s="337"/>
      <c r="TLM960" s="337"/>
      <c r="TLN960" s="337"/>
      <c r="TLO960" s="337"/>
      <c r="TLP960" s="337"/>
      <c r="TLQ960" s="337"/>
      <c r="TLR960" s="337"/>
      <c r="TLS960" s="337"/>
      <c r="TLT960" s="337"/>
      <c r="TLU960" s="337"/>
      <c r="TLV960" s="337"/>
      <c r="TLW960" s="337"/>
      <c r="TLX960" s="337"/>
      <c r="TLY960" s="337"/>
      <c r="TLZ960" s="337"/>
      <c r="TMA960" s="337"/>
      <c r="TMB960" s="337"/>
      <c r="TMC960" s="337"/>
      <c r="TMD960" s="337"/>
      <c r="TME960" s="337"/>
      <c r="TMF960" s="337"/>
      <c r="TMG960" s="337"/>
      <c r="TMH960" s="337"/>
      <c r="TMI960" s="337"/>
      <c r="TMJ960" s="337"/>
      <c r="TMK960" s="337"/>
      <c r="TML960" s="337"/>
      <c r="TMM960" s="337"/>
      <c r="TMN960" s="337"/>
      <c r="TMO960" s="337"/>
      <c r="TMP960" s="337"/>
      <c r="TMQ960" s="337"/>
      <c r="TMR960" s="337"/>
      <c r="TMS960" s="337"/>
      <c r="TMT960" s="337"/>
      <c r="TMU960" s="337"/>
      <c r="TMV960" s="337"/>
      <c r="TMW960" s="337"/>
      <c r="TMX960" s="337"/>
      <c r="TMY960" s="337"/>
      <c r="TMZ960" s="337"/>
      <c r="TNA960" s="337"/>
      <c r="TNB960" s="337"/>
      <c r="TNC960" s="337"/>
      <c r="TND960" s="337"/>
      <c r="TNE960" s="337"/>
      <c r="TNF960" s="337"/>
      <c r="TNG960" s="337"/>
      <c r="TNH960" s="337"/>
      <c r="TNI960" s="337"/>
      <c r="TNJ960" s="337"/>
      <c r="TNK960" s="337"/>
      <c r="TNL960" s="337"/>
      <c r="TNM960" s="337"/>
      <c r="TNN960" s="337"/>
      <c r="TNO960" s="337"/>
      <c r="TNP960" s="337"/>
      <c r="TNQ960" s="337"/>
      <c r="TNR960" s="337"/>
      <c r="TNS960" s="337"/>
      <c r="TNT960" s="337"/>
      <c r="TNU960" s="337"/>
      <c r="TNV960" s="337"/>
      <c r="TNW960" s="337"/>
      <c r="TNX960" s="337"/>
      <c r="TNY960" s="337"/>
      <c r="TNZ960" s="337"/>
      <c r="TOA960" s="337"/>
      <c r="TOB960" s="337"/>
      <c r="TOC960" s="337"/>
      <c r="TOD960" s="337"/>
      <c r="TOE960" s="337"/>
      <c r="TOF960" s="337"/>
      <c r="TOG960" s="337"/>
      <c r="TOH960" s="337"/>
      <c r="TOI960" s="337"/>
      <c r="TOJ960" s="337"/>
      <c r="TOK960" s="337"/>
      <c r="TOL960" s="337"/>
      <c r="TOM960" s="337"/>
      <c r="TON960" s="337"/>
      <c r="TOO960" s="337"/>
      <c r="TOP960" s="337"/>
      <c r="TOQ960" s="337"/>
      <c r="TOR960" s="337"/>
      <c r="TOS960" s="337"/>
      <c r="TOT960" s="337"/>
      <c r="TOU960" s="337"/>
      <c r="TOV960" s="337"/>
      <c r="TOW960" s="337"/>
      <c r="TOX960" s="337"/>
      <c r="TOY960" s="337"/>
      <c r="TOZ960" s="337"/>
      <c r="TPA960" s="337"/>
      <c r="TPB960" s="337"/>
      <c r="TPC960" s="337"/>
      <c r="TPD960" s="337"/>
      <c r="TPE960" s="337"/>
      <c r="TPF960" s="337"/>
      <c r="TPG960" s="337"/>
      <c r="TPH960" s="337"/>
      <c r="TPI960" s="337"/>
      <c r="TPJ960" s="337"/>
      <c r="TPK960" s="337"/>
      <c r="TPL960" s="337"/>
      <c r="TPM960" s="337"/>
      <c r="TPN960" s="337"/>
      <c r="TPO960" s="337"/>
      <c r="TPP960" s="337"/>
      <c r="TPQ960" s="337"/>
      <c r="TPR960" s="337"/>
      <c r="TPS960" s="337"/>
      <c r="TPT960" s="337"/>
      <c r="TPU960" s="337"/>
      <c r="TPV960" s="337"/>
      <c r="TPW960" s="337"/>
      <c r="TPX960" s="337"/>
      <c r="TPY960" s="337"/>
      <c r="TPZ960" s="337"/>
      <c r="TQA960" s="337"/>
      <c r="TQB960" s="337"/>
      <c r="TQC960" s="337"/>
      <c r="TQD960" s="337"/>
      <c r="TQE960" s="337"/>
      <c r="TQF960" s="337"/>
      <c r="TQG960" s="337"/>
      <c r="TQH960" s="337"/>
      <c r="TQI960" s="337"/>
      <c r="TQJ960" s="337"/>
      <c r="TQK960" s="337"/>
      <c r="TQL960" s="337"/>
      <c r="TQM960" s="337"/>
      <c r="TQN960" s="337"/>
      <c r="TQO960" s="337"/>
      <c r="TQP960" s="337"/>
      <c r="TQQ960" s="337"/>
      <c r="TQR960" s="337"/>
      <c r="TQS960" s="337"/>
      <c r="TQT960" s="337"/>
      <c r="TQU960" s="337"/>
      <c r="TQV960" s="337"/>
      <c r="TQW960" s="337"/>
      <c r="TQX960" s="337"/>
      <c r="TQY960" s="337"/>
      <c r="TQZ960" s="337"/>
      <c r="TRA960" s="337"/>
      <c r="TRB960" s="337"/>
      <c r="TRC960" s="337"/>
      <c r="TRD960" s="337"/>
      <c r="TRE960" s="337"/>
      <c r="TRF960" s="337"/>
      <c r="TRG960" s="337"/>
      <c r="TRH960" s="337"/>
      <c r="TRI960" s="337"/>
      <c r="TRJ960" s="337"/>
      <c r="TRK960" s="337"/>
      <c r="TRL960" s="337"/>
      <c r="TRM960" s="337"/>
      <c r="TRN960" s="337"/>
      <c r="TRO960" s="337"/>
      <c r="TRP960" s="337"/>
      <c r="TRQ960" s="337"/>
      <c r="TRR960" s="337"/>
      <c r="TRS960" s="337"/>
      <c r="TRT960" s="337"/>
      <c r="TRU960" s="337"/>
      <c r="TRV960" s="337"/>
      <c r="TRW960" s="337"/>
      <c r="TRX960" s="337"/>
      <c r="TRY960" s="337"/>
      <c r="TRZ960" s="337"/>
      <c r="TSA960" s="337"/>
      <c r="TSB960" s="337"/>
      <c r="TSC960" s="337"/>
      <c r="TSD960" s="337"/>
      <c r="TSE960" s="337"/>
      <c r="TSF960" s="337"/>
      <c r="TSG960" s="337"/>
      <c r="TSH960" s="337"/>
      <c r="TSI960" s="337"/>
      <c r="TSJ960" s="337"/>
      <c r="TSK960" s="337"/>
      <c r="TSL960" s="337"/>
      <c r="TSM960" s="337"/>
      <c r="TSN960" s="337"/>
      <c r="TSO960" s="337"/>
      <c r="TSP960" s="337"/>
      <c r="TSQ960" s="337"/>
      <c r="TSR960" s="337"/>
      <c r="TSS960" s="337"/>
      <c r="TST960" s="337"/>
      <c r="TSU960" s="337"/>
      <c r="TSV960" s="337"/>
      <c r="TSW960" s="337"/>
      <c r="TSX960" s="337"/>
      <c r="TSY960" s="337"/>
      <c r="TSZ960" s="337"/>
      <c r="TTA960" s="337"/>
      <c r="TTB960" s="337"/>
      <c r="TTC960" s="337"/>
      <c r="TTD960" s="337"/>
      <c r="TTE960" s="337"/>
      <c r="TTF960" s="337"/>
      <c r="TTG960" s="337"/>
      <c r="TTH960" s="337"/>
      <c r="TTI960" s="337"/>
      <c r="TTJ960" s="337"/>
      <c r="TTK960" s="337"/>
      <c r="TTL960" s="337"/>
      <c r="TTM960" s="337"/>
      <c r="TTN960" s="337"/>
      <c r="TTO960" s="337"/>
      <c r="TTP960" s="337"/>
      <c r="TTQ960" s="337"/>
      <c r="TTR960" s="337"/>
      <c r="TTS960" s="337"/>
      <c r="TTT960" s="337"/>
      <c r="TTU960" s="337"/>
      <c r="TTV960" s="337"/>
      <c r="TTW960" s="337"/>
      <c r="TTX960" s="337"/>
      <c r="TTY960" s="337"/>
      <c r="TTZ960" s="337"/>
      <c r="TUA960" s="337"/>
      <c r="TUB960" s="337"/>
      <c r="TUC960" s="337"/>
      <c r="TUD960" s="337"/>
      <c r="TUE960" s="337"/>
      <c r="TUF960" s="337"/>
      <c r="TUG960" s="337"/>
      <c r="TUH960" s="337"/>
      <c r="TUI960" s="337"/>
      <c r="TUJ960" s="337"/>
      <c r="TUK960" s="337"/>
      <c r="TUL960" s="337"/>
      <c r="TUM960" s="337"/>
      <c r="TUN960" s="337"/>
      <c r="TUO960" s="337"/>
      <c r="TUP960" s="337"/>
      <c r="TUQ960" s="337"/>
      <c r="TUR960" s="337"/>
      <c r="TUS960" s="337"/>
      <c r="TUT960" s="337"/>
      <c r="TUU960" s="337"/>
      <c r="TUV960" s="337"/>
      <c r="TUW960" s="337"/>
      <c r="TUX960" s="337"/>
      <c r="TUY960" s="337"/>
      <c r="TUZ960" s="337"/>
      <c r="TVA960" s="337"/>
      <c r="TVB960" s="337"/>
      <c r="TVC960" s="337"/>
      <c r="TVD960" s="337"/>
      <c r="TVE960" s="337"/>
      <c r="TVF960" s="337"/>
      <c r="TVG960" s="337"/>
      <c r="TVH960" s="337"/>
      <c r="TVI960" s="337"/>
      <c r="TVJ960" s="337"/>
      <c r="TVK960" s="337"/>
      <c r="TVL960" s="337"/>
      <c r="TVM960" s="337"/>
      <c r="TVN960" s="337"/>
      <c r="TVO960" s="337"/>
      <c r="TVP960" s="337"/>
      <c r="TVQ960" s="337"/>
      <c r="TVR960" s="337"/>
      <c r="TVS960" s="337"/>
      <c r="TVT960" s="337"/>
      <c r="TVU960" s="337"/>
      <c r="TVV960" s="337"/>
      <c r="TVW960" s="337"/>
      <c r="TVX960" s="337"/>
      <c r="TVY960" s="337"/>
      <c r="TVZ960" s="337"/>
      <c r="TWA960" s="337"/>
      <c r="TWB960" s="337"/>
      <c r="TWC960" s="337"/>
      <c r="TWD960" s="337"/>
      <c r="TWE960" s="337"/>
      <c r="TWF960" s="337"/>
      <c r="TWG960" s="337"/>
      <c r="TWH960" s="337"/>
      <c r="TWI960" s="337"/>
      <c r="TWJ960" s="337"/>
      <c r="TWK960" s="337"/>
      <c r="TWL960" s="337"/>
      <c r="TWM960" s="337"/>
      <c r="TWN960" s="337"/>
      <c r="TWO960" s="337"/>
      <c r="TWP960" s="337"/>
      <c r="TWQ960" s="337"/>
      <c r="TWR960" s="337"/>
      <c r="TWS960" s="337"/>
      <c r="TWT960" s="337"/>
      <c r="TWU960" s="337"/>
      <c r="TWV960" s="337"/>
      <c r="TWW960" s="337"/>
      <c r="TWX960" s="337"/>
      <c r="TWY960" s="337"/>
      <c r="TWZ960" s="337"/>
      <c r="TXA960" s="337"/>
      <c r="TXB960" s="337"/>
      <c r="TXC960" s="337"/>
      <c r="TXD960" s="337"/>
      <c r="TXE960" s="337"/>
      <c r="TXF960" s="337"/>
      <c r="TXG960" s="337"/>
      <c r="TXH960" s="337"/>
      <c r="TXI960" s="337"/>
      <c r="TXJ960" s="337"/>
      <c r="TXK960" s="337"/>
      <c r="TXL960" s="337"/>
      <c r="TXM960" s="337"/>
      <c r="TXN960" s="337"/>
      <c r="TXO960" s="337"/>
      <c r="TXP960" s="337"/>
      <c r="TXQ960" s="337"/>
      <c r="TXR960" s="337"/>
      <c r="TXS960" s="337"/>
      <c r="TXT960" s="337"/>
      <c r="TXU960" s="337"/>
      <c r="TXV960" s="337"/>
      <c r="TXW960" s="337"/>
      <c r="TXX960" s="337"/>
      <c r="TXY960" s="337"/>
      <c r="TXZ960" s="337"/>
      <c r="TYA960" s="337"/>
      <c r="TYB960" s="337"/>
      <c r="TYC960" s="337"/>
      <c r="TYD960" s="337"/>
      <c r="TYE960" s="337"/>
      <c r="TYF960" s="337"/>
      <c r="TYG960" s="337"/>
      <c r="TYH960" s="337"/>
      <c r="TYI960" s="337"/>
      <c r="TYJ960" s="337"/>
      <c r="TYK960" s="337"/>
      <c r="TYL960" s="337"/>
      <c r="TYM960" s="337"/>
      <c r="TYN960" s="337"/>
      <c r="TYO960" s="337"/>
      <c r="TYP960" s="337"/>
      <c r="TYQ960" s="337"/>
      <c r="TYR960" s="337"/>
      <c r="TYS960" s="337"/>
      <c r="TYT960" s="337"/>
      <c r="TYU960" s="337"/>
      <c r="TYV960" s="337"/>
      <c r="TYW960" s="337"/>
      <c r="TYX960" s="337"/>
      <c r="TYY960" s="337"/>
      <c r="TYZ960" s="337"/>
      <c r="TZA960" s="337"/>
      <c r="TZB960" s="337"/>
      <c r="TZC960" s="337"/>
      <c r="TZD960" s="337"/>
      <c r="TZE960" s="337"/>
      <c r="TZF960" s="337"/>
      <c r="TZG960" s="337"/>
      <c r="TZH960" s="337"/>
      <c r="TZI960" s="337"/>
      <c r="TZJ960" s="337"/>
      <c r="TZK960" s="337"/>
      <c r="TZL960" s="337"/>
      <c r="TZM960" s="337"/>
      <c r="TZN960" s="337"/>
      <c r="TZO960" s="337"/>
      <c r="TZP960" s="337"/>
      <c r="TZQ960" s="337"/>
      <c r="TZR960" s="337"/>
      <c r="TZS960" s="337"/>
      <c r="TZT960" s="337"/>
      <c r="TZU960" s="337"/>
      <c r="TZV960" s="337"/>
      <c r="TZW960" s="337"/>
      <c r="TZX960" s="337"/>
      <c r="TZY960" s="337"/>
      <c r="TZZ960" s="337"/>
      <c r="UAA960" s="337"/>
      <c r="UAB960" s="337"/>
      <c r="UAC960" s="337"/>
      <c r="UAD960" s="337"/>
      <c r="UAE960" s="337"/>
      <c r="UAF960" s="337"/>
      <c r="UAG960" s="337"/>
      <c r="UAH960" s="337"/>
      <c r="UAI960" s="337"/>
      <c r="UAJ960" s="337"/>
      <c r="UAK960" s="337"/>
      <c r="UAL960" s="337"/>
      <c r="UAM960" s="337"/>
      <c r="UAN960" s="337"/>
      <c r="UAO960" s="337"/>
      <c r="UAP960" s="337"/>
      <c r="UAQ960" s="337"/>
      <c r="UAR960" s="337"/>
      <c r="UAS960" s="337"/>
      <c r="UAT960" s="337"/>
      <c r="UAU960" s="337"/>
      <c r="UAV960" s="337"/>
      <c r="UAW960" s="337"/>
      <c r="UAX960" s="337"/>
      <c r="UAY960" s="337"/>
      <c r="UAZ960" s="337"/>
      <c r="UBA960" s="337"/>
      <c r="UBB960" s="337"/>
      <c r="UBC960" s="337"/>
      <c r="UBD960" s="337"/>
      <c r="UBE960" s="337"/>
      <c r="UBF960" s="337"/>
      <c r="UBG960" s="337"/>
      <c r="UBH960" s="337"/>
      <c r="UBI960" s="337"/>
      <c r="UBJ960" s="337"/>
      <c r="UBK960" s="337"/>
      <c r="UBL960" s="337"/>
      <c r="UBM960" s="337"/>
      <c r="UBN960" s="337"/>
      <c r="UBO960" s="337"/>
      <c r="UBP960" s="337"/>
      <c r="UBQ960" s="337"/>
      <c r="UBR960" s="337"/>
      <c r="UBS960" s="337"/>
      <c r="UBT960" s="337"/>
      <c r="UBU960" s="337"/>
      <c r="UBV960" s="337"/>
      <c r="UBW960" s="337"/>
      <c r="UBX960" s="337"/>
      <c r="UBY960" s="337"/>
      <c r="UBZ960" s="337"/>
      <c r="UCA960" s="337"/>
      <c r="UCB960" s="337"/>
      <c r="UCC960" s="337"/>
      <c r="UCD960" s="337"/>
      <c r="UCE960" s="337"/>
      <c r="UCF960" s="337"/>
      <c r="UCG960" s="337"/>
      <c r="UCH960" s="337"/>
      <c r="UCI960" s="337"/>
      <c r="UCJ960" s="337"/>
      <c r="UCK960" s="337"/>
      <c r="UCL960" s="337"/>
      <c r="UCM960" s="337"/>
      <c r="UCN960" s="337"/>
      <c r="UCO960" s="337"/>
      <c r="UCP960" s="337"/>
      <c r="UCQ960" s="337"/>
      <c r="UCR960" s="337"/>
      <c r="UCS960" s="337"/>
      <c r="UCT960" s="337"/>
      <c r="UCU960" s="337"/>
      <c r="UCV960" s="337"/>
      <c r="UCW960" s="337"/>
      <c r="UCX960" s="337"/>
      <c r="UCY960" s="337"/>
      <c r="UCZ960" s="337"/>
      <c r="UDA960" s="337"/>
      <c r="UDB960" s="337"/>
      <c r="UDC960" s="337"/>
      <c r="UDD960" s="337"/>
      <c r="UDE960" s="337"/>
      <c r="UDF960" s="337"/>
      <c r="UDG960" s="337"/>
      <c r="UDH960" s="337"/>
      <c r="UDI960" s="337"/>
      <c r="UDJ960" s="337"/>
      <c r="UDK960" s="337"/>
      <c r="UDL960" s="337"/>
      <c r="UDM960" s="337"/>
      <c r="UDN960" s="337"/>
      <c r="UDO960" s="337"/>
      <c r="UDP960" s="337"/>
      <c r="UDQ960" s="337"/>
      <c r="UDR960" s="337"/>
      <c r="UDS960" s="337"/>
      <c r="UDT960" s="337"/>
      <c r="UDU960" s="337"/>
      <c r="UDV960" s="337"/>
      <c r="UDW960" s="337"/>
      <c r="UDX960" s="337"/>
      <c r="UDY960" s="337"/>
      <c r="UDZ960" s="337"/>
      <c r="UEA960" s="337"/>
      <c r="UEB960" s="337"/>
      <c r="UEC960" s="337"/>
      <c r="UED960" s="337"/>
      <c r="UEE960" s="337"/>
      <c r="UEF960" s="337"/>
      <c r="UEG960" s="337"/>
      <c r="UEH960" s="337"/>
      <c r="UEI960" s="337"/>
      <c r="UEJ960" s="337"/>
      <c r="UEK960" s="337"/>
      <c r="UEL960" s="337"/>
      <c r="UEM960" s="337"/>
      <c r="UEN960" s="337"/>
      <c r="UEO960" s="337"/>
      <c r="UEP960" s="337"/>
      <c r="UEQ960" s="337"/>
      <c r="UER960" s="337"/>
      <c r="UES960" s="337"/>
      <c r="UET960" s="337"/>
      <c r="UEU960" s="337"/>
      <c r="UEV960" s="337"/>
      <c r="UEW960" s="337"/>
      <c r="UEX960" s="337"/>
      <c r="UEY960" s="337"/>
      <c r="UEZ960" s="337"/>
      <c r="UFA960" s="337"/>
      <c r="UFB960" s="337"/>
      <c r="UFC960" s="337"/>
      <c r="UFD960" s="337"/>
      <c r="UFE960" s="337"/>
      <c r="UFF960" s="337"/>
      <c r="UFG960" s="337"/>
      <c r="UFH960" s="337"/>
      <c r="UFI960" s="337"/>
      <c r="UFJ960" s="337"/>
      <c r="UFK960" s="337"/>
      <c r="UFL960" s="337"/>
      <c r="UFM960" s="337"/>
      <c r="UFN960" s="337"/>
      <c r="UFO960" s="337"/>
      <c r="UFP960" s="337"/>
      <c r="UFQ960" s="337"/>
      <c r="UFR960" s="337"/>
      <c r="UFS960" s="337"/>
      <c r="UFT960" s="337"/>
      <c r="UFU960" s="337"/>
      <c r="UFV960" s="337"/>
      <c r="UFW960" s="337"/>
      <c r="UFX960" s="337"/>
      <c r="UFY960" s="337"/>
      <c r="UFZ960" s="337"/>
      <c r="UGA960" s="337"/>
      <c r="UGB960" s="337"/>
      <c r="UGC960" s="337"/>
      <c r="UGD960" s="337"/>
      <c r="UGE960" s="337"/>
      <c r="UGF960" s="337"/>
      <c r="UGG960" s="337"/>
      <c r="UGH960" s="337"/>
      <c r="UGI960" s="337"/>
      <c r="UGJ960" s="337"/>
      <c r="UGK960" s="337"/>
      <c r="UGL960" s="337"/>
      <c r="UGM960" s="337"/>
      <c r="UGN960" s="337"/>
      <c r="UGO960" s="337"/>
      <c r="UGP960" s="337"/>
      <c r="UGQ960" s="337"/>
      <c r="UGR960" s="337"/>
      <c r="UGS960" s="337"/>
      <c r="UGT960" s="337"/>
      <c r="UGU960" s="337"/>
      <c r="UGV960" s="337"/>
      <c r="UGW960" s="337"/>
      <c r="UGX960" s="337"/>
      <c r="UGY960" s="337"/>
      <c r="UGZ960" s="337"/>
      <c r="UHA960" s="337"/>
      <c r="UHB960" s="337"/>
      <c r="UHC960" s="337"/>
      <c r="UHD960" s="337"/>
      <c r="UHE960" s="337"/>
      <c r="UHF960" s="337"/>
      <c r="UHG960" s="337"/>
      <c r="UHH960" s="337"/>
      <c r="UHI960" s="337"/>
      <c r="UHJ960" s="337"/>
      <c r="UHK960" s="337"/>
      <c r="UHL960" s="337"/>
      <c r="UHM960" s="337"/>
      <c r="UHN960" s="337"/>
      <c r="UHO960" s="337"/>
      <c r="UHP960" s="337"/>
      <c r="UHQ960" s="337"/>
      <c r="UHR960" s="337"/>
      <c r="UHS960" s="337"/>
      <c r="UHT960" s="337"/>
      <c r="UHU960" s="337"/>
      <c r="UHV960" s="337"/>
      <c r="UHW960" s="337"/>
      <c r="UHX960" s="337"/>
      <c r="UHY960" s="337"/>
      <c r="UHZ960" s="337"/>
      <c r="UIA960" s="337"/>
      <c r="UIB960" s="337"/>
      <c r="UIC960" s="337"/>
      <c r="UID960" s="337"/>
      <c r="UIE960" s="337"/>
      <c r="UIF960" s="337"/>
      <c r="UIG960" s="337"/>
      <c r="UIH960" s="337"/>
      <c r="UII960" s="337"/>
      <c r="UIJ960" s="337"/>
      <c r="UIK960" s="337"/>
      <c r="UIL960" s="337"/>
      <c r="UIM960" s="337"/>
      <c r="UIN960" s="337"/>
      <c r="UIO960" s="337"/>
      <c r="UIP960" s="337"/>
      <c r="UIQ960" s="337"/>
      <c r="UIR960" s="337"/>
      <c r="UIS960" s="337"/>
      <c r="UIT960" s="337"/>
      <c r="UIU960" s="337"/>
      <c r="UIV960" s="337"/>
      <c r="UIW960" s="337"/>
      <c r="UIX960" s="337"/>
      <c r="UIY960" s="337"/>
      <c r="UIZ960" s="337"/>
      <c r="UJA960" s="337"/>
      <c r="UJB960" s="337"/>
      <c r="UJC960" s="337"/>
      <c r="UJD960" s="337"/>
      <c r="UJE960" s="337"/>
      <c r="UJF960" s="337"/>
      <c r="UJG960" s="337"/>
      <c r="UJH960" s="337"/>
      <c r="UJI960" s="337"/>
      <c r="UJJ960" s="337"/>
      <c r="UJK960" s="337"/>
      <c r="UJL960" s="337"/>
      <c r="UJM960" s="337"/>
      <c r="UJN960" s="337"/>
      <c r="UJO960" s="337"/>
      <c r="UJP960" s="337"/>
      <c r="UJQ960" s="337"/>
      <c r="UJR960" s="337"/>
      <c r="UJS960" s="337"/>
      <c r="UJT960" s="337"/>
      <c r="UJU960" s="337"/>
      <c r="UJV960" s="337"/>
      <c r="UJW960" s="337"/>
      <c r="UJX960" s="337"/>
      <c r="UJY960" s="337"/>
      <c r="UJZ960" s="337"/>
      <c r="UKA960" s="337"/>
      <c r="UKB960" s="337"/>
      <c r="UKC960" s="337"/>
      <c r="UKD960" s="337"/>
      <c r="UKE960" s="337"/>
      <c r="UKF960" s="337"/>
      <c r="UKG960" s="337"/>
      <c r="UKH960" s="337"/>
      <c r="UKI960" s="337"/>
      <c r="UKJ960" s="337"/>
      <c r="UKK960" s="337"/>
      <c r="UKL960" s="337"/>
      <c r="UKM960" s="337"/>
      <c r="UKN960" s="337"/>
      <c r="UKO960" s="337"/>
      <c r="UKP960" s="337"/>
      <c r="UKQ960" s="337"/>
      <c r="UKR960" s="337"/>
      <c r="UKS960" s="337"/>
      <c r="UKT960" s="337"/>
      <c r="UKU960" s="337"/>
      <c r="UKV960" s="337"/>
      <c r="UKW960" s="337"/>
      <c r="UKX960" s="337"/>
      <c r="UKY960" s="337"/>
      <c r="UKZ960" s="337"/>
      <c r="ULA960" s="337"/>
      <c r="ULB960" s="337"/>
      <c r="ULC960" s="337"/>
      <c r="ULD960" s="337"/>
      <c r="ULE960" s="337"/>
      <c r="ULF960" s="337"/>
      <c r="ULG960" s="337"/>
      <c r="ULH960" s="337"/>
      <c r="ULI960" s="337"/>
      <c r="ULJ960" s="337"/>
      <c r="ULK960" s="337"/>
      <c r="ULL960" s="337"/>
      <c r="ULM960" s="337"/>
      <c r="ULN960" s="337"/>
      <c r="ULO960" s="337"/>
      <c r="ULP960" s="337"/>
      <c r="ULQ960" s="337"/>
      <c r="ULR960" s="337"/>
      <c r="ULS960" s="337"/>
      <c r="ULT960" s="337"/>
      <c r="ULU960" s="337"/>
      <c r="ULV960" s="337"/>
      <c r="ULW960" s="337"/>
      <c r="ULX960" s="337"/>
      <c r="ULY960" s="337"/>
      <c r="ULZ960" s="337"/>
      <c r="UMA960" s="337"/>
      <c r="UMB960" s="337"/>
      <c r="UMC960" s="337"/>
      <c r="UMD960" s="337"/>
      <c r="UME960" s="337"/>
      <c r="UMF960" s="337"/>
      <c r="UMG960" s="337"/>
      <c r="UMH960" s="337"/>
      <c r="UMI960" s="337"/>
      <c r="UMJ960" s="337"/>
      <c r="UMK960" s="337"/>
      <c r="UML960" s="337"/>
      <c r="UMM960" s="337"/>
      <c r="UMN960" s="337"/>
      <c r="UMO960" s="337"/>
      <c r="UMP960" s="337"/>
      <c r="UMQ960" s="337"/>
      <c r="UMR960" s="337"/>
      <c r="UMS960" s="337"/>
      <c r="UMT960" s="337"/>
      <c r="UMU960" s="337"/>
      <c r="UMV960" s="337"/>
      <c r="UMW960" s="337"/>
      <c r="UMX960" s="337"/>
      <c r="UMY960" s="337"/>
      <c r="UMZ960" s="337"/>
      <c r="UNA960" s="337"/>
      <c r="UNB960" s="337"/>
      <c r="UNC960" s="337"/>
      <c r="UND960" s="337"/>
      <c r="UNE960" s="337"/>
      <c r="UNF960" s="337"/>
      <c r="UNG960" s="337"/>
      <c r="UNH960" s="337"/>
      <c r="UNI960" s="337"/>
      <c r="UNJ960" s="337"/>
      <c r="UNK960" s="337"/>
      <c r="UNL960" s="337"/>
      <c r="UNM960" s="337"/>
      <c r="UNN960" s="337"/>
      <c r="UNO960" s="337"/>
      <c r="UNP960" s="337"/>
      <c r="UNQ960" s="337"/>
      <c r="UNR960" s="337"/>
      <c r="UNS960" s="337"/>
      <c r="UNT960" s="337"/>
      <c r="UNU960" s="337"/>
      <c r="UNV960" s="337"/>
      <c r="UNW960" s="337"/>
      <c r="UNX960" s="337"/>
      <c r="UNY960" s="337"/>
      <c r="UNZ960" s="337"/>
      <c r="UOA960" s="337"/>
      <c r="UOB960" s="337"/>
      <c r="UOC960" s="337"/>
      <c r="UOD960" s="337"/>
      <c r="UOE960" s="337"/>
      <c r="UOF960" s="337"/>
      <c r="UOG960" s="337"/>
      <c r="UOH960" s="337"/>
      <c r="UOI960" s="337"/>
      <c r="UOJ960" s="337"/>
      <c r="UOK960" s="337"/>
      <c r="UOL960" s="337"/>
      <c r="UOM960" s="337"/>
      <c r="UON960" s="337"/>
      <c r="UOO960" s="337"/>
      <c r="UOP960" s="337"/>
      <c r="UOQ960" s="337"/>
      <c r="UOR960" s="337"/>
      <c r="UOS960" s="337"/>
      <c r="UOT960" s="337"/>
      <c r="UOU960" s="337"/>
      <c r="UOV960" s="337"/>
      <c r="UOW960" s="337"/>
      <c r="UOX960" s="337"/>
      <c r="UOY960" s="337"/>
      <c r="UOZ960" s="337"/>
      <c r="UPA960" s="337"/>
      <c r="UPB960" s="337"/>
      <c r="UPC960" s="337"/>
      <c r="UPD960" s="337"/>
      <c r="UPE960" s="337"/>
      <c r="UPF960" s="337"/>
      <c r="UPG960" s="337"/>
      <c r="UPH960" s="337"/>
      <c r="UPI960" s="337"/>
      <c r="UPJ960" s="337"/>
      <c r="UPK960" s="337"/>
      <c r="UPL960" s="337"/>
      <c r="UPM960" s="337"/>
      <c r="UPN960" s="337"/>
      <c r="UPO960" s="337"/>
      <c r="UPP960" s="337"/>
      <c r="UPQ960" s="337"/>
      <c r="UPR960" s="337"/>
      <c r="UPS960" s="337"/>
      <c r="UPT960" s="337"/>
      <c r="UPU960" s="337"/>
      <c r="UPV960" s="337"/>
      <c r="UPW960" s="337"/>
      <c r="UPX960" s="337"/>
      <c r="UPY960" s="337"/>
      <c r="UPZ960" s="337"/>
      <c r="UQA960" s="337"/>
      <c r="UQB960" s="337"/>
      <c r="UQC960" s="337"/>
      <c r="UQD960" s="337"/>
      <c r="UQE960" s="337"/>
      <c r="UQF960" s="337"/>
      <c r="UQG960" s="337"/>
      <c r="UQH960" s="337"/>
      <c r="UQI960" s="337"/>
      <c r="UQJ960" s="337"/>
      <c r="UQK960" s="337"/>
      <c r="UQL960" s="337"/>
      <c r="UQM960" s="337"/>
      <c r="UQN960" s="337"/>
      <c r="UQO960" s="337"/>
      <c r="UQP960" s="337"/>
      <c r="UQQ960" s="337"/>
      <c r="UQR960" s="337"/>
      <c r="UQS960" s="337"/>
      <c r="UQT960" s="337"/>
      <c r="UQU960" s="337"/>
      <c r="UQV960" s="337"/>
      <c r="UQW960" s="337"/>
      <c r="UQX960" s="337"/>
      <c r="UQY960" s="337"/>
      <c r="UQZ960" s="337"/>
      <c r="URA960" s="337"/>
      <c r="URB960" s="337"/>
      <c r="URC960" s="337"/>
      <c r="URD960" s="337"/>
      <c r="URE960" s="337"/>
      <c r="URF960" s="337"/>
      <c r="URG960" s="337"/>
      <c r="URH960" s="337"/>
      <c r="URI960" s="337"/>
      <c r="URJ960" s="337"/>
      <c r="URK960" s="337"/>
      <c r="URL960" s="337"/>
      <c r="URM960" s="337"/>
      <c r="URN960" s="337"/>
      <c r="URO960" s="337"/>
      <c r="URP960" s="337"/>
      <c r="URQ960" s="337"/>
      <c r="URR960" s="337"/>
      <c r="URS960" s="337"/>
      <c r="URT960" s="337"/>
      <c r="URU960" s="337"/>
      <c r="URV960" s="337"/>
      <c r="URW960" s="337"/>
      <c r="URX960" s="337"/>
      <c r="URY960" s="337"/>
      <c r="URZ960" s="337"/>
      <c r="USA960" s="337"/>
      <c r="USB960" s="337"/>
      <c r="USC960" s="337"/>
      <c r="USD960" s="337"/>
      <c r="USE960" s="337"/>
      <c r="USF960" s="337"/>
      <c r="USG960" s="337"/>
      <c r="USH960" s="337"/>
      <c r="USI960" s="337"/>
      <c r="USJ960" s="337"/>
      <c r="USK960" s="337"/>
      <c r="USL960" s="337"/>
      <c r="USM960" s="337"/>
      <c r="USN960" s="337"/>
      <c r="USO960" s="337"/>
      <c r="USP960" s="337"/>
      <c r="USQ960" s="337"/>
      <c r="USR960" s="337"/>
      <c r="USS960" s="337"/>
      <c r="UST960" s="337"/>
      <c r="USU960" s="337"/>
      <c r="USV960" s="337"/>
      <c r="USW960" s="337"/>
      <c r="USX960" s="337"/>
      <c r="USY960" s="337"/>
      <c r="USZ960" s="337"/>
      <c r="UTA960" s="337"/>
      <c r="UTB960" s="337"/>
      <c r="UTC960" s="337"/>
      <c r="UTD960" s="337"/>
      <c r="UTE960" s="337"/>
      <c r="UTF960" s="337"/>
      <c r="UTG960" s="337"/>
      <c r="UTH960" s="337"/>
      <c r="UTI960" s="337"/>
      <c r="UTJ960" s="337"/>
      <c r="UTK960" s="337"/>
      <c r="UTL960" s="337"/>
      <c r="UTM960" s="337"/>
      <c r="UTN960" s="337"/>
      <c r="UTO960" s="337"/>
      <c r="UTP960" s="337"/>
      <c r="UTQ960" s="337"/>
      <c r="UTR960" s="337"/>
      <c r="UTS960" s="337"/>
      <c r="UTT960" s="337"/>
      <c r="UTU960" s="337"/>
      <c r="UTV960" s="337"/>
      <c r="UTW960" s="337"/>
      <c r="UTX960" s="337"/>
      <c r="UTY960" s="337"/>
      <c r="UTZ960" s="337"/>
      <c r="UUA960" s="337"/>
      <c r="UUB960" s="337"/>
      <c r="UUC960" s="337"/>
      <c r="UUD960" s="337"/>
      <c r="UUE960" s="337"/>
      <c r="UUF960" s="337"/>
      <c r="UUG960" s="337"/>
      <c r="UUH960" s="337"/>
      <c r="UUI960" s="337"/>
      <c r="UUJ960" s="337"/>
      <c r="UUK960" s="337"/>
      <c r="UUL960" s="337"/>
      <c r="UUM960" s="337"/>
      <c r="UUN960" s="337"/>
      <c r="UUO960" s="337"/>
      <c r="UUP960" s="337"/>
      <c r="UUQ960" s="337"/>
      <c r="UUR960" s="337"/>
      <c r="UUS960" s="337"/>
      <c r="UUT960" s="337"/>
      <c r="UUU960" s="337"/>
      <c r="UUV960" s="337"/>
      <c r="UUW960" s="337"/>
      <c r="UUX960" s="337"/>
      <c r="UUY960" s="337"/>
      <c r="UUZ960" s="337"/>
      <c r="UVA960" s="337"/>
      <c r="UVB960" s="337"/>
      <c r="UVC960" s="337"/>
      <c r="UVD960" s="337"/>
      <c r="UVE960" s="337"/>
      <c r="UVF960" s="337"/>
      <c r="UVG960" s="337"/>
      <c r="UVH960" s="337"/>
      <c r="UVI960" s="337"/>
      <c r="UVJ960" s="337"/>
      <c r="UVK960" s="337"/>
      <c r="UVL960" s="337"/>
      <c r="UVM960" s="337"/>
      <c r="UVN960" s="337"/>
      <c r="UVO960" s="337"/>
      <c r="UVP960" s="337"/>
      <c r="UVQ960" s="337"/>
      <c r="UVR960" s="337"/>
      <c r="UVS960" s="337"/>
      <c r="UVT960" s="337"/>
      <c r="UVU960" s="337"/>
      <c r="UVV960" s="337"/>
      <c r="UVW960" s="337"/>
      <c r="UVX960" s="337"/>
      <c r="UVY960" s="337"/>
      <c r="UVZ960" s="337"/>
      <c r="UWA960" s="337"/>
      <c r="UWB960" s="337"/>
      <c r="UWC960" s="337"/>
      <c r="UWD960" s="337"/>
      <c r="UWE960" s="337"/>
      <c r="UWF960" s="337"/>
      <c r="UWG960" s="337"/>
      <c r="UWH960" s="337"/>
      <c r="UWI960" s="337"/>
      <c r="UWJ960" s="337"/>
      <c r="UWK960" s="337"/>
      <c r="UWL960" s="337"/>
      <c r="UWM960" s="337"/>
      <c r="UWN960" s="337"/>
      <c r="UWO960" s="337"/>
      <c r="UWP960" s="337"/>
      <c r="UWQ960" s="337"/>
      <c r="UWR960" s="337"/>
      <c r="UWS960" s="337"/>
      <c r="UWT960" s="337"/>
      <c r="UWU960" s="337"/>
      <c r="UWV960" s="337"/>
      <c r="UWW960" s="337"/>
      <c r="UWX960" s="337"/>
      <c r="UWY960" s="337"/>
      <c r="UWZ960" s="337"/>
      <c r="UXA960" s="337"/>
      <c r="UXB960" s="337"/>
      <c r="UXC960" s="337"/>
      <c r="UXD960" s="337"/>
      <c r="UXE960" s="337"/>
      <c r="UXF960" s="337"/>
      <c r="UXG960" s="337"/>
      <c r="UXH960" s="337"/>
      <c r="UXI960" s="337"/>
      <c r="UXJ960" s="337"/>
      <c r="UXK960" s="337"/>
      <c r="UXL960" s="337"/>
      <c r="UXM960" s="337"/>
      <c r="UXN960" s="337"/>
      <c r="UXO960" s="337"/>
      <c r="UXP960" s="337"/>
      <c r="UXQ960" s="337"/>
      <c r="UXR960" s="337"/>
      <c r="UXS960" s="337"/>
      <c r="UXT960" s="337"/>
      <c r="UXU960" s="337"/>
      <c r="UXV960" s="337"/>
      <c r="UXW960" s="337"/>
      <c r="UXX960" s="337"/>
      <c r="UXY960" s="337"/>
      <c r="UXZ960" s="337"/>
      <c r="UYA960" s="337"/>
      <c r="UYB960" s="337"/>
      <c r="UYC960" s="337"/>
      <c r="UYD960" s="337"/>
      <c r="UYE960" s="337"/>
      <c r="UYF960" s="337"/>
      <c r="UYG960" s="337"/>
      <c r="UYH960" s="337"/>
      <c r="UYI960" s="337"/>
      <c r="UYJ960" s="337"/>
      <c r="UYK960" s="337"/>
      <c r="UYL960" s="337"/>
      <c r="UYM960" s="337"/>
      <c r="UYN960" s="337"/>
      <c r="UYO960" s="337"/>
      <c r="UYP960" s="337"/>
      <c r="UYQ960" s="337"/>
      <c r="UYR960" s="337"/>
      <c r="UYS960" s="337"/>
      <c r="UYT960" s="337"/>
      <c r="UYU960" s="337"/>
      <c r="UYV960" s="337"/>
      <c r="UYW960" s="337"/>
      <c r="UYX960" s="337"/>
      <c r="UYY960" s="337"/>
      <c r="UYZ960" s="337"/>
      <c r="UZA960" s="337"/>
      <c r="UZB960" s="337"/>
      <c r="UZC960" s="337"/>
      <c r="UZD960" s="337"/>
      <c r="UZE960" s="337"/>
      <c r="UZF960" s="337"/>
      <c r="UZG960" s="337"/>
      <c r="UZH960" s="337"/>
      <c r="UZI960" s="337"/>
      <c r="UZJ960" s="337"/>
      <c r="UZK960" s="337"/>
      <c r="UZL960" s="337"/>
      <c r="UZM960" s="337"/>
      <c r="UZN960" s="337"/>
      <c r="UZO960" s="337"/>
      <c r="UZP960" s="337"/>
      <c r="UZQ960" s="337"/>
      <c r="UZR960" s="337"/>
      <c r="UZS960" s="337"/>
      <c r="UZT960" s="337"/>
      <c r="UZU960" s="337"/>
      <c r="UZV960" s="337"/>
      <c r="UZW960" s="337"/>
      <c r="UZX960" s="337"/>
      <c r="UZY960" s="337"/>
      <c r="UZZ960" s="337"/>
      <c r="VAA960" s="337"/>
      <c r="VAB960" s="337"/>
      <c r="VAC960" s="337"/>
      <c r="VAD960" s="337"/>
      <c r="VAE960" s="337"/>
      <c r="VAF960" s="337"/>
      <c r="VAG960" s="337"/>
      <c r="VAH960" s="337"/>
      <c r="VAI960" s="337"/>
      <c r="VAJ960" s="337"/>
      <c r="VAK960" s="337"/>
      <c r="VAL960" s="337"/>
      <c r="VAM960" s="337"/>
      <c r="VAN960" s="337"/>
      <c r="VAO960" s="337"/>
      <c r="VAP960" s="337"/>
      <c r="VAQ960" s="337"/>
      <c r="VAR960" s="337"/>
      <c r="VAS960" s="337"/>
      <c r="VAT960" s="337"/>
      <c r="VAU960" s="337"/>
      <c r="VAV960" s="337"/>
      <c r="VAW960" s="337"/>
      <c r="VAX960" s="337"/>
      <c r="VAY960" s="337"/>
      <c r="VAZ960" s="337"/>
      <c r="VBA960" s="337"/>
      <c r="VBB960" s="337"/>
      <c r="VBC960" s="337"/>
      <c r="VBD960" s="337"/>
      <c r="VBE960" s="337"/>
      <c r="VBF960" s="337"/>
      <c r="VBG960" s="337"/>
      <c r="VBH960" s="337"/>
      <c r="VBI960" s="337"/>
      <c r="VBJ960" s="337"/>
      <c r="VBK960" s="337"/>
      <c r="VBL960" s="337"/>
      <c r="VBM960" s="337"/>
      <c r="VBN960" s="337"/>
      <c r="VBO960" s="337"/>
      <c r="VBP960" s="337"/>
      <c r="VBQ960" s="337"/>
      <c r="VBR960" s="337"/>
      <c r="VBS960" s="337"/>
      <c r="VBT960" s="337"/>
      <c r="VBU960" s="337"/>
      <c r="VBV960" s="337"/>
      <c r="VBW960" s="337"/>
      <c r="VBX960" s="337"/>
      <c r="VBY960" s="337"/>
      <c r="VBZ960" s="337"/>
      <c r="VCA960" s="337"/>
      <c r="VCB960" s="337"/>
      <c r="VCC960" s="337"/>
      <c r="VCD960" s="337"/>
      <c r="VCE960" s="337"/>
      <c r="VCF960" s="337"/>
      <c r="VCG960" s="337"/>
      <c r="VCH960" s="337"/>
      <c r="VCI960" s="337"/>
      <c r="VCJ960" s="337"/>
      <c r="VCK960" s="337"/>
      <c r="VCL960" s="337"/>
      <c r="VCM960" s="337"/>
      <c r="VCN960" s="337"/>
      <c r="VCO960" s="337"/>
      <c r="VCP960" s="337"/>
      <c r="VCQ960" s="337"/>
      <c r="VCR960" s="337"/>
      <c r="VCS960" s="337"/>
      <c r="VCT960" s="337"/>
      <c r="VCU960" s="337"/>
      <c r="VCV960" s="337"/>
      <c r="VCW960" s="337"/>
      <c r="VCX960" s="337"/>
      <c r="VCY960" s="337"/>
      <c r="VCZ960" s="337"/>
      <c r="VDA960" s="337"/>
      <c r="VDB960" s="337"/>
      <c r="VDC960" s="337"/>
      <c r="VDD960" s="337"/>
      <c r="VDE960" s="337"/>
      <c r="VDF960" s="337"/>
      <c r="VDG960" s="337"/>
      <c r="VDH960" s="337"/>
      <c r="VDI960" s="337"/>
      <c r="VDJ960" s="337"/>
      <c r="VDK960" s="337"/>
      <c r="VDL960" s="337"/>
      <c r="VDM960" s="337"/>
      <c r="VDN960" s="337"/>
      <c r="VDO960" s="337"/>
      <c r="VDP960" s="337"/>
      <c r="VDQ960" s="337"/>
      <c r="VDR960" s="337"/>
      <c r="VDS960" s="337"/>
      <c r="VDT960" s="337"/>
      <c r="VDU960" s="337"/>
      <c r="VDV960" s="337"/>
      <c r="VDW960" s="337"/>
      <c r="VDX960" s="337"/>
      <c r="VDY960" s="337"/>
      <c r="VDZ960" s="337"/>
      <c r="VEA960" s="337"/>
      <c r="VEB960" s="337"/>
      <c r="VEC960" s="337"/>
      <c r="VED960" s="337"/>
      <c r="VEE960" s="337"/>
      <c r="VEF960" s="337"/>
      <c r="VEG960" s="337"/>
      <c r="VEH960" s="337"/>
      <c r="VEI960" s="337"/>
      <c r="VEJ960" s="337"/>
      <c r="VEK960" s="337"/>
      <c r="VEL960" s="337"/>
      <c r="VEM960" s="337"/>
      <c r="VEN960" s="337"/>
      <c r="VEO960" s="337"/>
      <c r="VEP960" s="337"/>
      <c r="VEQ960" s="337"/>
      <c r="VER960" s="337"/>
      <c r="VES960" s="337"/>
      <c r="VET960" s="337"/>
      <c r="VEU960" s="337"/>
      <c r="VEV960" s="337"/>
      <c r="VEW960" s="337"/>
      <c r="VEX960" s="337"/>
      <c r="VEY960" s="337"/>
      <c r="VEZ960" s="337"/>
      <c r="VFA960" s="337"/>
      <c r="VFB960" s="337"/>
      <c r="VFC960" s="337"/>
      <c r="VFD960" s="337"/>
      <c r="VFE960" s="337"/>
      <c r="VFF960" s="337"/>
      <c r="VFG960" s="337"/>
      <c r="VFH960" s="337"/>
      <c r="VFI960" s="337"/>
      <c r="VFJ960" s="337"/>
      <c r="VFK960" s="337"/>
      <c r="VFL960" s="337"/>
      <c r="VFM960" s="337"/>
      <c r="VFN960" s="337"/>
      <c r="VFO960" s="337"/>
      <c r="VFP960" s="337"/>
      <c r="VFQ960" s="337"/>
      <c r="VFR960" s="337"/>
      <c r="VFS960" s="337"/>
      <c r="VFT960" s="337"/>
      <c r="VFU960" s="337"/>
      <c r="VFV960" s="337"/>
      <c r="VFW960" s="337"/>
      <c r="VFX960" s="337"/>
      <c r="VFY960" s="337"/>
      <c r="VFZ960" s="337"/>
      <c r="VGA960" s="337"/>
      <c r="VGB960" s="337"/>
      <c r="VGC960" s="337"/>
      <c r="VGD960" s="337"/>
      <c r="VGE960" s="337"/>
      <c r="VGF960" s="337"/>
      <c r="VGG960" s="337"/>
      <c r="VGH960" s="337"/>
      <c r="VGI960" s="337"/>
      <c r="VGJ960" s="337"/>
      <c r="VGK960" s="337"/>
      <c r="VGL960" s="337"/>
      <c r="VGM960" s="337"/>
      <c r="VGN960" s="337"/>
      <c r="VGO960" s="337"/>
      <c r="VGP960" s="337"/>
      <c r="VGQ960" s="337"/>
      <c r="VGR960" s="337"/>
      <c r="VGS960" s="337"/>
      <c r="VGT960" s="337"/>
      <c r="VGU960" s="337"/>
      <c r="VGV960" s="337"/>
      <c r="VGW960" s="337"/>
      <c r="VGX960" s="337"/>
      <c r="VGY960" s="337"/>
      <c r="VGZ960" s="337"/>
      <c r="VHA960" s="337"/>
      <c r="VHB960" s="337"/>
      <c r="VHC960" s="337"/>
      <c r="VHD960" s="337"/>
      <c r="VHE960" s="337"/>
      <c r="VHF960" s="337"/>
      <c r="VHG960" s="337"/>
      <c r="VHH960" s="337"/>
      <c r="VHI960" s="337"/>
      <c r="VHJ960" s="337"/>
      <c r="VHK960" s="337"/>
      <c r="VHL960" s="337"/>
      <c r="VHM960" s="337"/>
      <c r="VHN960" s="337"/>
      <c r="VHO960" s="337"/>
      <c r="VHP960" s="337"/>
      <c r="VHQ960" s="337"/>
      <c r="VHR960" s="337"/>
      <c r="VHS960" s="337"/>
      <c r="VHT960" s="337"/>
      <c r="VHU960" s="337"/>
      <c r="VHV960" s="337"/>
      <c r="VHW960" s="337"/>
      <c r="VHX960" s="337"/>
      <c r="VHY960" s="337"/>
      <c r="VHZ960" s="337"/>
      <c r="VIA960" s="337"/>
      <c r="VIB960" s="337"/>
      <c r="VIC960" s="337"/>
      <c r="VID960" s="337"/>
      <c r="VIE960" s="337"/>
      <c r="VIF960" s="337"/>
      <c r="VIG960" s="337"/>
      <c r="VIH960" s="337"/>
      <c r="VII960" s="337"/>
      <c r="VIJ960" s="337"/>
      <c r="VIK960" s="337"/>
      <c r="VIL960" s="337"/>
      <c r="VIM960" s="337"/>
      <c r="VIN960" s="337"/>
      <c r="VIO960" s="337"/>
      <c r="VIP960" s="337"/>
      <c r="VIQ960" s="337"/>
      <c r="VIR960" s="337"/>
      <c r="VIS960" s="337"/>
      <c r="VIT960" s="337"/>
      <c r="VIU960" s="337"/>
      <c r="VIV960" s="337"/>
      <c r="VIW960" s="337"/>
      <c r="VIX960" s="337"/>
      <c r="VIY960" s="337"/>
      <c r="VIZ960" s="337"/>
      <c r="VJA960" s="337"/>
      <c r="VJB960" s="337"/>
      <c r="VJC960" s="337"/>
      <c r="VJD960" s="337"/>
      <c r="VJE960" s="337"/>
      <c r="VJF960" s="337"/>
      <c r="VJG960" s="337"/>
      <c r="VJH960" s="337"/>
      <c r="VJI960" s="337"/>
      <c r="VJJ960" s="337"/>
      <c r="VJK960" s="337"/>
      <c r="VJL960" s="337"/>
      <c r="VJM960" s="337"/>
      <c r="VJN960" s="337"/>
      <c r="VJO960" s="337"/>
      <c r="VJP960" s="337"/>
      <c r="VJQ960" s="337"/>
      <c r="VJR960" s="337"/>
      <c r="VJS960" s="337"/>
      <c r="VJT960" s="337"/>
      <c r="VJU960" s="337"/>
      <c r="VJV960" s="337"/>
      <c r="VJW960" s="337"/>
      <c r="VJX960" s="337"/>
      <c r="VJY960" s="337"/>
      <c r="VJZ960" s="337"/>
      <c r="VKA960" s="337"/>
      <c r="VKB960" s="337"/>
      <c r="VKC960" s="337"/>
      <c r="VKD960" s="337"/>
      <c r="VKE960" s="337"/>
      <c r="VKF960" s="337"/>
      <c r="VKG960" s="337"/>
      <c r="VKH960" s="337"/>
      <c r="VKI960" s="337"/>
      <c r="VKJ960" s="337"/>
      <c r="VKK960" s="337"/>
      <c r="VKL960" s="337"/>
      <c r="VKM960" s="337"/>
      <c r="VKN960" s="337"/>
      <c r="VKO960" s="337"/>
      <c r="VKP960" s="337"/>
      <c r="VKQ960" s="337"/>
      <c r="VKR960" s="337"/>
      <c r="VKS960" s="337"/>
      <c r="VKT960" s="337"/>
      <c r="VKU960" s="337"/>
      <c r="VKV960" s="337"/>
      <c r="VKW960" s="337"/>
      <c r="VKX960" s="337"/>
      <c r="VKY960" s="337"/>
      <c r="VKZ960" s="337"/>
      <c r="VLA960" s="337"/>
      <c r="VLB960" s="337"/>
      <c r="VLC960" s="337"/>
      <c r="VLD960" s="337"/>
      <c r="VLE960" s="337"/>
      <c r="VLF960" s="337"/>
      <c r="VLG960" s="337"/>
      <c r="VLH960" s="337"/>
      <c r="VLI960" s="337"/>
      <c r="VLJ960" s="337"/>
      <c r="VLK960" s="337"/>
      <c r="VLL960" s="337"/>
      <c r="VLM960" s="337"/>
      <c r="VLN960" s="337"/>
      <c r="VLO960" s="337"/>
      <c r="VLP960" s="337"/>
      <c r="VLQ960" s="337"/>
      <c r="VLR960" s="337"/>
      <c r="VLS960" s="337"/>
      <c r="VLT960" s="337"/>
      <c r="VLU960" s="337"/>
      <c r="VLV960" s="337"/>
      <c r="VLW960" s="337"/>
      <c r="VLX960" s="337"/>
      <c r="VLY960" s="337"/>
      <c r="VLZ960" s="337"/>
      <c r="VMA960" s="337"/>
      <c r="VMB960" s="337"/>
      <c r="VMC960" s="337"/>
      <c r="VMD960" s="337"/>
      <c r="VME960" s="337"/>
      <c r="VMF960" s="337"/>
      <c r="VMG960" s="337"/>
      <c r="VMH960" s="337"/>
      <c r="VMI960" s="337"/>
      <c r="VMJ960" s="337"/>
      <c r="VMK960" s="337"/>
      <c r="VML960" s="337"/>
      <c r="VMM960" s="337"/>
      <c r="VMN960" s="337"/>
      <c r="VMO960" s="337"/>
      <c r="VMP960" s="337"/>
      <c r="VMQ960" s="337"/>
      <c r="VMR960" s="337"/>
      <c r="VMS960" s="337"/>
      <c r="VMT960" s="337"/>
      <c r="VMU960" s="337"/>
      <c r="VMV960" s="337"/>
      <c r="VMW960" s="337"/>
      <c r="VMX960" s="337"/>
      <c r="VMY960" s="337"/>
      <c r="VMZ960" s="337"/>
      <c r="VNA960" s="337"/>
      <c r="VNB960" s="337"/>
      <c r="VNC960" s="337"/>
      <c r="VND960" s="337"/>
      <c r="VNE960" s="337"/>
      <c r="VNF960" s="337"/>
      <c r="VNG960" s="337"/>
      <c r="VNH960" s="337"/>
      <c r="VNI960" s="337"/>
      <c r="VNJ960" s="337"/>
      <c r="VNK960" s="337"/>
      <c r="VNL960" s="337"/>
      <c r="VNM960" s="337"/>
      <c r="VNN960" s="337"/>
      <c r="VNO960" s="337"/>
      <c r="VNP960" s="337"/>
      <c r="VNQ960" s="337"/>
      <c r="VNR960" s="337"/>
      <c r="VNS960" s="337"/>
      <c r="VNT960" s="337"/>
      <c r="VNU960" s="337"/>
      <c r="VNV960" s="337"/>
      <c r="VNW960" s="337"/>
      <c r="VNX960" s="337"/>
      <c r="VNY960" s="337"/>
      <c r="VNZ960" s="337"/>
      <c r="VOA960" s="337"/>
      <c r="VOB960" s="337"/>
      <c r="VOC960" s="337"/>
      <c r="VOD960" s="337"/>
      <c r="VOE960" s="337"/>
      <c r="VOF960" s="337"/>
      <c r="VOG960" s="337"/>
      <c r="VOH960" s="337"/>
      <c r="VOI960" s="337"/>
      <c r="VOJ960" s="337"/>
      <c r="VOK960" s="337"/>
      <c r="VOL960" s="337"/>
      <c r="VOM960" s="337"/>
      <c r="VON960" s="337"/>
      <c r="VOO960" s="337"/>
      <c r="VOP960" s="337"/>
      <c r="VOQ960" s="337"/>
      <c r="VOR960" s="337"/>
      <c r="VOS960" s="337"/>
      <c r="VOT960" s="337"/>
      <c r="VOU960" s="337"/>
      <c r="VOV960" s="337"/>
      <c r="VOW960" s="337"/>
      <c r="VOX960" s="337"/>
      <c r="VOY960" s="337"/>
      <c r="VOZ960" s="337"/>
      <c r="VPA960" s="337"/>
      <c r="VPB960" s="337"/>
      <c r="VPC960" s="337"/>
      <c r="VPD960" s="337"/>
      <c r="VPE960" s="337"/>
      <c r="VPF960" s="337"/>
      <c r="VPG960" s="337"/>
      <c r="VPH960" s="337"/>
      <c r="VPI960" s="337"/>
      <c r="VPJ960" s="337"/>
      <c r="VPK960" s="337"/>
      <c r="VPL960" s="337"/>
      <c r="VPM960" s="337"/>
      <c r="VPN960" s="337"/>
      <c r="VPO960" s="337"/>
      <c r="VPP960" s="337"/>
      <c r="VPQ960" s="337"/>
      <c r="VPR960" s="337"/>
      <c r="VPS960" s="337"/>
      <c r="VPT960" s="337"/>
      <c r="VPU960" s="337"/>
      <c r="VPV960" s="337"/>
      <c r="VPW960" s="337"/>
      <c r="VPX960" s="337"/>
      <c r="VPY960" s="337"/>
      <c r="VPZ960" s="337"/>
      <c r="VQA960" s="337"/>
      <c r="VQB960" s="337"/>
      <c r="VQC960" s="337"/>
      <c r="VQD960" s="337"/>
      <c r="VQE960" s="337"/>
      <c r="VQF960" s="337"/>
      <c r="VQG960" s="337"/>
      <c r="VQH960" s="337"/>
      <c r="VQI960" s="337"/>
      <c r="VQJ960" s="337"/>
      <c r="VQK960" s="337"/>
      <c r="VQL960" s="337"/>
      <c r="VQM960" s="337"/>
      <c r="VQN960" s="337"/>
      <c r="VQO960" s="337"/>
      <c r="VQP960" s="337"/>
      <c r="VQQ960" s="337"/>
      <c r="VQR960" s="337"/>
      <c r="VQS960" s="337"/>
      <c r="VQT960" s="337"/>
      <c r="VQU960" s="337"/>
      <c r="VQV960" s="337"/>
      <c r="VQW960" s="337"/>
      <c r="VQX960" s="337"/>
      <c r="VQY960" s="337"/>
      <c r="VQZ960" s="337"/>
      <c r="VRA960" s="337"/>
      <c r="VRB960" s="337"/>
      <c r="VRC960" s="337"/>
      <c r="VRD960" s="337"/>
      <c r="VRE960" s="337"/>
      <c r="VRF960" s="337"/>
      <c r="VRG960" s="337"/>
      <c r="VRH960" s="337"/>
      <c r="VRI960" s="337"/>
      <c r="VRJ960" s="337"/>
      <c r="VRK960" s="337"/>
      <c r="VRL960" s="337"/>
      <c r="VRM960" s="337"/>
      <c r="VRN960" s="337"/>
      <c r="VRO960" s="337"/>
      <c r="VRP960" s="337"/>
      <c r="VRQ960" s="337"/>
      <c r="VRR960" s="337"/>
      <c r="VRS960" s="337"/>
      <c r="VRT960" s="337"/>
      <c r="VRU960" s="337"/>
      <c r="VRV960" s="337"/>
      <c r="VRW960" s="337"/>
      <c r="VRX960" s="337"/>
      <c r="VRY960" s="337"/>
      <c r="VRZ960" s="337"/>
      <c r="VSA960" s="337"/>
      <c r="VSB960" s="337"/>
      <c r="VSC960" s="337"/>
      <c r="VSD960" s="337"/>
      <c r="VSE960" s="337"/>
      <c r="VSF960" s="337"/>
      <c r="VSG960" s="337"/>
      <c r="VSH960" s="337"/>
      <c r="VSI960" s="337"/>
      <c r="VSJ960" s="337"/>
      <c r="VSK960" s="337"/>
      <c r="VSL960" s="337"/>
      <c r="VSM960" s="337"/>
      <c r="VSN960" s="337"/>
      <c r="VSO960" s="337"/>
      <c r="VSP960" s="337"/>
      <c r="VSQ960" s="337"/>
      <c r="VSR960" s="337"/>
      <c r="VSS960" s="337"/>
      <c r="VST960" s="337"/>
      <c r="VSU960" s="337"/>
      <c r="VSV960" s="337"/>
      <c r="VSW960" s="337"/>
      <c r="VSX960" s="337"/>
      <c r="VSY960" s="337"/>
      <c r="VSZ960" s="337"/>
      <c r="VTA960" s="337"/>
      <c r="VTB960" s="337"/>
      <c r="VTC960" s="337"/>
      <c r="VTD960" s="337"/>
      <c r="VTE960" s="337"/>
      <c r="VTF960" s="337"/>
      <c r="VTG960" s="337"/>
      <c r="VTH960" s="337"/>
      <c r="VTI960" s="337"/>
      <c r="VTJ960" s="337"/>
      <c r="VTK960" s="337"/>
      <c r="VTL960" s="337"/>
      <c r="VTM960" s="337"/>
      <c r="VTN960" s="337"/>
      <c r="VTO960" s="337"/>
      <c r="VTP960" s="337"/>
      <c r="VTQ960" s="337"/>
      <c r="VTR960" s="337"/>
      <c r="VTS960" s="337"/>
      <c r="VTT960" s="337"/>
      <c r="VTU960" s="337"/>
      <c r="VTV960" s="337"/>
      <c r="VTW960" s="337"/>
      <c r="VTX960" s="337"/>
      <c r="VTY960" s="337"/>
      <c r="VTZ960" s="337"/>
      <c r="VUA960" s="337"/>
      <c r="VUB960" s="337"/>
      <c r="VUC960" s="337"/>
      <c r="VUD960" s="337"/>
      <c r="VUE960" s="337"/>
      <c r="VUF960" s="337"/>
      <c r="VUG960" s="337"/>
      <c r="VUH960" s="337"/>
      <c r="VUI960" s="337"/>
      <c r="VUJ960" s="337"/>
      <c r="VUK960" s="337"/>
      <c r="VUL960" s="337"/>
      <c r="VUM960" s="337"/>
      <c r="VUN960" s="337"/>
      <c r="VUO960" s="337"/>
      <c r="VUP960" s="337"/>
      <c r="VUQ960" s="337"/>
      <c r="VUR960" s="337"/>
      <c r="VUS960" s="337"/>
      <c r="VUT960" s="337"/>
      <c r="VUU960" s="337"/>
      <c r="VUV960" s="337"/>
      <c r="VUW960" s="337"/>
      <c r="VUX960" s="337"/>
      <c r="VUY960" s="337"/>
      <c r="VUZ960" s="337"/>
      <c r="VVA960" s="337"/>
      <c r="VVB960" s="337"/>
      <c r="VVC960" s="337"/>
      <c r="VVD960" s="337"/>
      <c r="VVE960" s="337"/>
      <c r="VVF960" s="337"/>
      <c r="VVG960" s="337"/>
      <c r="VVH960" s="337"/>
      <c r="VVI960" s="337"/>
      <c r="VVJ960" s="337"/>
      <c r="VVK960" s="337"/>
      <c r="VVL960" s="337"/>
      <c r="VVM960" s="337"/>
      <c r="VVN960" s="337"/>
      <c r="VVO960" s="337"/>
      <c r="VVP960" s="337"/>
      <c r="VVQ960" s="337"/>
      <c r="VVR960" s="337"/>
      <c r="VVS960" s="337"/>
      <c r="VVT960" s="337"/>
      <c r="VVU960" s="337"/>
      <c r="VVV960" s="337"/>
      <c r="VVW960" s="337"/>
      <c r="VVX960" s="337"/>
      <c r="VVY960" s="337"/>
      <c r="VVZ960" s="337"/>
      <c r="VWA960" s="337"/>
      <c r="VWB960" s="337"/>
      <c r="VWC960" s="337"/>
      <c r="VWD960" s="337"/>
      <c r="VWE960" s="337"/>
      <c r="VWF960" s="337"/>
      <c r="VWG960" s="337"/>
      <c r="VWH960" s="337"/>
      <c r="VWI960" s="337"/>
      <c r="VWJ960" s="337"/>
      <c r="VWK960" s="337"/>
      <c r="VWL960" s="337"/>
      <c r="VWM960" s="337"/>
      <c r="VWN960" s="337"/>
      <c r="VWO960" s="337"/>
      <c r="VWP960" s="337"/>
      <c r="VWQ960" s="337"/>
      <c r="VWR960" s="337"/>
      <c r="VWS960" s="337"/>
      <c r="VWT960" s="337"/>
      <c r="VWU960" s="337"/>
      <c r="VWV960" s="337"/>
      <c r="VWW960" s="337"/>
      <c r="VWX960" s="337"/>
      <c r="VWY960" s="337"/>
      <c r="VWZ960" s="337"/>
      <c r="VXA960" s="337"/>
      <c r="VXB960" s="337"/>
      <c r="VXC960" s="337"/>
      <c r="VXD960" s="337"/>
      <c r="VXE960" s="337"/>
      <c r="VXF960" s="337"/>
      <c r="VXG960" s="337"/>
      <c r="VXH960" s="337"/>
      <c r="VXI960" s="337"/>
      <c r="VXJ960" s="337"/>
      <c r="VXK960" s="337"/>
      <c r="VXL960" s="337"/>
      <c r="VXM960" s="337"/>
      <c r="VXN960" s="337"/>
      <c r="VXO960" s="337"/>
      <c r="VXP960" s="337"/>
      <c r="VXQ960" s="337"/>
      <c r="VXR960" s="337"/>
      <c r="VXS960" s="337"/>
      <c r="VXT960" s="337"/>
      <c r="VXU960" s="337"/>
      <c r="VXV960" s="337"/>
      <c r="VXW960" s="337"/>
      <c r="VXX960" s="337"/>
      <c r="VXY960" s="337"/>
      <c r="VXZ960" s="337"/>
      <c r="VYA960" s="337"/>
      <c r="VYB960" s="337"/>
      <c r="VYC960" s="337"/>
      <c r="VYD960" s="337"/>
      <c r="VYE960" s="337"/>
      <c r="VYF960" s="337"/>
      <c r="VYG960" s="337"/>
      <c r="VYH960" s="337"/>
      <c r="VYI960" s="337"/>
      <c r="VYJ960" s="337"/>
      <c r="VYK960" s="337"/>
      <c r="VYL960" s="337"/>
      <c r="VYM960" s="337"/>
      <c r="VYN960" s="337"/>
      <c r="VYO960" s="337"/>
      <c r="VYP960" s="337"/>
      <c r="VYQ960" s="337"/>
      <c r="VYR960" s="337"/>
      <c r="VYS960" s="337"/>
      <c r="VYT960" s="337"/>
      <c r="VYU960" s="337"/>
      <c r="VYV960" s="337"/>
      <c r="VYW960" s="337"/>
      <c r="VYX960" s="337"/>
      <c r="VYY960" s="337"/>
      <c r="VYZ960" s="337"/>
      <c r="VZA960" s="337"/>
      <c r="VZB960" s="337"/>
      <c r="VZC960" s="337"/>
      <c r="VZD960" s="337"/>
      <c r="VZE960" s="337"/>
      <c r="VZF960" s="337"/>
      <c r="VZG960" s="337"/>
      <c r="VZH960" s="337"/>
      <c r="VZI960" s="337"/>
      <c r="VZJ960" s="337"/>
      <c r="VZK960" s="337"/>
      <c r="VZL960" s="337"/>
      <c r="VZM960" s="337"/>
      <c r="VZN960" s="337"/>
      <c r="VZO960" s="337"/>
      <c r="VZP960" s="337"/>
      <c r="VZQ960" s="337"/>
      <c r="VZR960" s="337"/>
      <c r="VZS960" s="337"/>
      <c r="VZT960" s="337"/>
      <c r="VZU960" s="337"/>
      <c r="VZV960" s="337"/>
      <c r="VZW960" s="337"/>
      <c r="VZX960" s="337"/>
      <c r="VZY960" s="337"/>
      <c r="VZZ960" s="337"/>
      <c r="WAA960" s="337"/>
      <c r="WAB960" s="337"/>
      <c r="WAC960" s="337"/>
      <c r="WAD960" s="337"/>
      <c r="WAE960" s="337"/>
      <c r="WAF960" s="337"/>
      <c r="WAG960" s="337"/>
      <c r="WAH960" s="337"/>
      <c r="WAI960" s="337"/>
      <c r="WAJ960" s="337"/>
      <c r="WAK960" s="337"/>
      <c r="WAL960" s="337"/>
      <c r="WAM960" s="337"/>
      <c r="WAN960" s="337"/>
      <c r="WAO960" s="337"/>
      <c r="WAP960" s="337"/>
      <c r="WAQ960" s="337"/>
      <c r="WAR960" s="337"/>
      <c r="WAS960" s="337"/>
      <c r="WAT960" s="337"/>
      <c r="WAU960" s="337"/>
      <c r="WAV960" s="337"/>
      <c r="WAW960" s="337"/>
      <c r="WAX960" s="337"/>
      <c r="WAY960" s="337"/>
      <c r="WAZ960" s="337"/>
      <c r="WBA960" s="337"/>
      <c r="WBB960" s="337"/>
      <c r="WBC960" s="337"/>
      <c r="WBD960" s="337"/>
      <c r="WBE960" s="337"/>
      <c r="WBF960" s="337"/>
      <c r="WBG960" s="337"/>
      <c r="WBH960" s="337"/>
      <c r="WBI960" s="337"/>
      <c r="WBJ960" s="337"/>
      <c r="WBK960" s="337"/>
      <c r="WBL960" s="337"/>
      <c r="WBM960" s="337"/>
      <c r="WBN960" s="337"/>
      <c r="WBO960" s="337"/>
      <c r="WBP960" s="337"/>
      <c r="WBQ960" s="337"/>
      <c r="WBR960" s="337"/>
      <c r="WBS960" s="337"/>
      <c r="WBT960" s="337"/>
      <c r="WBU960" s="337"/>
      <c r="WBV960" s="337"/>
      <c r="WBW960" s="337"/>
      <c r="WBX960" s="337"/>
      <c r="WBY960" s="337"/>
      <c r="WBZ960" s="337"/>
      <c r="WCA960" s="337"/>
      <c r="WCB960" s="337"/>
      <c r="WCC960" s="337"/>
      <c r="WCD960" s="337"/>
      <c r="WCE960" s="337"/>
      <c r="WCF960" s="337"/>
      <c r="WCG960" s="337"/>
      <c r="WCH960" s="337"/>
      <c r="WCI960" s="337"/>
      <c r="WCJ960" s="337"/>
      <c r="WCK960" s="337"/>
      <c r="WCL960" s="337"/>
      <c r="WCM960" s="337"/>
      <c r="WCN960" s="337"/>
      <c r="WCO960" s="337"/>
      <c r="WCP960" s="337"/>
      <c r="WCQ960" s="337"/>
      <c r="WCR960" s="337"/>
      <c r="WCS960" s="337"/>
      <c r="WCT960" s="337"/>
      <c r="WCU960" s="337"/>
      <c r="WCV960" s="337"/>
      <c r="WCW960" s="337"/>
      <c r="WCX960" s="337"/>
      <c r="WCY960" s="337"/>
      <c r="WCZ960" s="337"/>
      <c r="WDA960" s="337"/>
      <c r="WDB960" s="337"/>
      <c r="WDC960" s="337"/>
      <c r="WDD960" s="337"/>
      <c r="WDE960" s="337"/>
      <c r="WDF960" s="337"/>
      <c r="WDG960" s="337"/>
      <c r="WDH960" s="337"/>
      <c r="WDI960" s="337"/>
      <c r="WDJ960" s="337"/>
      <c r="WDK960" s="337"/>
      <c r="WDL960" s="337"/>
      <c r="WDM960" s="337"/>
      <c r="WDN960" s="337"/>
      <c r="WDO960" s="337"/>
      <c r="WDP960" s="337"/>
      <c r="WDQ960" s="337"/>
      <c r="WDR960" s="337"/>
      <c r="WDS960" s="337"/>
      <c r="WDT960" s="337"/>
      <c r="WDU960" s="337"/>
      <c r="WDV960" s="337"/>
      <c r="WDW960" s="337"/>
      <c r="WDX960" s="337"/>
      <c r="WDY960" s="337"/>
      <c r="WDZ960" s="337"/>
      <c r="WEA960" s="337"/>
      <c r="WEB960" s="337"/>
      <c r="WEC960" s="337"/>
      <c r="WED960" s="337"/>
      <c r="WEE960" s="337"/>
      <c r="WEF960" s="337"/>
      <c r="WEG960" s="337"/>
      <c r="WEH960" s="337"/>
      <c r="WEI960" s="337"/>
      <c r="WEJ960" s="337"/>
      <c r="WEK960" s="337"/>
      <c r="WEL960" s="337"/>
      <c r="WEM960" s="337"/>
      <c r="WEN960" s="337"/>
      <c r="WEO960" s="337"/>
      <c r="WEP960" s="337"/>
      <c r="WEQ960" s="337"/>
      <c r="WER960" s="337"/>
      <c r="WES960" s="337"/>
      <c r="WET960" s="337"/>
      <c r="WEU960" s="337"/>
      <c r="WEV960" s="337"/>
      <c r="WEW960" s="337"/>
      <c r="WEX960" s="337"/>
      <c r="WEY960" s="337"/>
      <c r="WEZ960" s="337"/>
      <c r="WFA960" s="337"/>
      <c r="WFB960" s="337"/>
      <c r="WFC960" s="337"/>
      <c r="WFD960" s="337"/>
      <c r="WFE960" s="337"/>
      <c r="WFF960" s="337"/>
      <c r="WFG960" s="337"/>
      <c r="WFH960" s="337"/>
      <c r="WFI960" s="337"/>
      <c r="WFJ960" s="337"/>
      <c r="WFK960" s="337"/>
      <c r="WFL960" s="337"/>
      <c r="WFM960" s="337"/>
      <c r="WFN960" s="337"/>
      <c r="WFO960" s="337"/>
      <c r="WFP960" s="337"/>
      <c r="WFQ960" s="337"/>
      <c r="WFR960" s="337"/>
      <c r="WFS960" s="337"/>
      <c r="WFT960" s="337"/>
      <c r="WFU960" s="337"/>
      <c r="WFV960" s="337"/>
      <c r="WFW960" s="337"/>
      <c r="WFX960" s="337"/>
      <c r="WFY960" s="337"/>
      <c r="WFZ960" s="337"/>
      <c r="WGA960" s="337"/>
      <c r="WGB960" s="337"/>
      <c r="WGC960" s="337"/>
      <c r="WGD960" s="337"/>
      <c r="WGE960" s="337"/>
      <c r="WGF960" s="337"/>
      <c r="WGG960" s="337"/>
      <c r="WGH960" s="337"/>
      <c r="WGI960" s="337"/>
      <c r="WGJ960" s="337"/>
      <c r="WGK960" s="337"/>
      <c r="WGL960" s="337"/>
      <c r="WGM960" s="337"/>
      <c r="WGN960" s="337"/>
      <c r="WGO960" s="337"/>
      <c r="WGP960" s="337"/>
      <c r="WGQ960" s="337"/>
      <c r="WGR960" s="337"/>
      <c r="WGS960" s="337"/>
      <c r="WGT960" s="337"/>
      <c r="WGU960" s="337"/>
      <c r="WGV960" s="337"/>
      <c r="WGW960" s="337"/>
      <c r="WGX960" s="337"/>
      <c r="WGY960" s="337"/>
      <c r="WGZ960" s="337"/>
      <c r="WHA960" s="337"/>
      <c r="WHB960" s="337"/>
      <c r="WHC960" s="337"/>
      <c r="WHD960" s="337"/>
      <c r="WHE960" s="337"/>
      <c r="WHF960" s="337"/>
      <c r="WHG960" s="337"/>
      <c r="WHH960" s="337"/>
      <c r="WHI960" s="337"/>
      <c r="WHJ960" s="337"/>
      <c r="WHK960" s="337"/>
      <c r="WHL960" s="337"/>
      <c r="WHM960" s="337"/>
      <c r="WHN960" s="337"/>
      <c r="WHO960" s="337"/>
      <c r="WHP960" s="337"/>
      <c r="WHQ960" s="337"/>
      <c r="WHR960" s="337"/>
      <c r="WHS960" s="337"/>
      <c r="WHT960" s="337"/>
      <c r="WHU960" s="337"/>
      <c r="WHV960" s="337"/>
      <c r="WHW960" s="337"/>
      <c r="WHX960" s="337"/>
      <c r="WHY960" s="337"/>
      <c r="WHZ960" s="337"/>
      <c r="WIA960" s="337"/>
      <c r="WIB960" s="337"/>
      <c r="WIC960" s="337"/>
      <c r="WID960" s="337"/>
      <c r="WIE960" s="337"/>
      <c r="WIF960" s="337"/>
      <c r="WIG960" s="337"/>
      <c r="WIH960" s="337"/>
      <c r="WII960" s="337"/>
      <c r="WIJ960" s="337"/>
      <c r="WIK960" s="337"/>
      <c r="WIL960" s="337"/>
      <c r="WIM960" s="337"/>
      <c r="WIN960" s="337"/>
      <c r="WIO960" s="337"/>
      <c r="WIP960" s="337"/>
      <c r="WIQ960" s="337"/>
      <c r="WIR960" s="337"/>
      <c r="WIS960" s="337"/>
      <c r="WIT960" s="337"/>
      <c r="WIU960" s="337"/>
      <c r="WIV960" s="337"/>
      <c r="WIW960" s="337"/>
      <c r="WIX960" s="337"/>
      <c r="WIY960" s="337"/>
      <c r="WIZ960" s="337"/>
      <c r="WJA960" s="337"/>
      <c r="WJB960" s="337"/>
      <c r="WJC960" s="337"/>
      <c r="WJD960" s="337"/>
      <c r="WJE960" s="337"/>
      <c r="WJF960" s="337"/>
      <c r="WJG960" s="337"/>
      <c r="WJH960" s="337"/>
      <c r="WJI960" s="337"/>
      <c r="WJJ960" s="337"/>
      <c r="WJK960" s="337"/>
      <c r="WJL960" s="337"/>
      <c r="WJM960" s="337"/>
      <c r="WJN960" s="337"/>
      <c r="WJO960" s="337"/>
      <c r="WJP960" s="337"/>
      <c r="WJQ960" s="337"/>
      <c r="WJR960" s="337"/>
      <c r="WJS960" s="337"/>
      <c r="WJT960" s="337"/>
      <c r="WJU960" s="337"/>
      <c r="WJV960" s="337"/>
      <c r="WJW960" s="337"/>
      <c r="WJX960" s="337"/>
      <c r="WJY960" s="337"/>
      <c r="WJZ960" s="337"/>
      <c r="WKA960" s="337"/>
      <c r="WKB960" s="337"/>
      <c r="WKC960" s="337"/>
      <c r="WKD960" s="337"/>
      <c r="WKE960" s="337"/>
      <c r="WKF960" s="337"/>
      <c r="WKG960" s="337"/>
      <c r="WKH960" s="337"/>
      <c r="WKI960" s="337"/>
      <c r="WKJ960" s="337"/>
      <c r="WKK960" s="337"/>
      <c r="WKL960" s="337"/>
      <c r="WKM960" s="337"/>
      <c r="WKN960" s="337"/>
      <c r="WKO960" s="337"/>
      <c r="WKP960" s="337"/>
      <c r="WKQ960" s="337"/>
      <c r="WKR960" s="337"/>
      <c r="WKS960" s="337"/>
      <c r="WKT960" s="337"/>
      <c r="WKU960" s="337"/>
      <c r="WKV960" s="337"/>
      <c r="WKW960" s="337"/>
      <c r="WKX960" s="337"/>
      <c r="WKY960" s="337"/>
      <c r="WKZ960" s="337"/>
      <c r="WLA960" s="337"/>
      <c r="WLB960" s="337"/>
      <c r="WLC960" s="337"/>
      <c r="WLD960" s="337"/>
      <c r="WLE960" s="337"/>
      <c r="WLF960" s="337"/>
      <c r="WLG960" s="337"/>
      <c r="WLH960" s="337"/>
      <c r="WLI960" s="337"/>
      <c r="WLJ960" s="337"/>
      <c r="WLK960" s="337"/>
      <c r="WLL960" s="337"/>
      <c r="WLM960" s="337"/>
      <c r="WLN960" s="337"/>
      <c r="WLO960" s="337"/>
      <c r="WLP960" s="337"/>
      <c r="WLQ960" s="337"/>
      <c r="WLR960" s="337"/>
      <c r="WLS960" s="337"/>
      <c r="WLT960" s="337"/>
      <c r="WLU960" s="337"/>
      <c r="WLV960" s="337"/>
      <c r="WLW960" s="337"/>
      <c r="WLX960" s="337"/>
      <c r="WLY960" s="337"/>
      <c r="WLZ960" s="337"/>
      <c r="WMA960" s="337"/>
      <c r="WMB960" s="337"/>
      <c r="WMC960" s="337"/>
      <c r="WMD960" s="337"/>
      <c r="WME960" s="337"/>
      <c r="WMF960" s="337"/>
      <c r="WMG960" s="337"/>
      <c r="WMH960" s="337"/>
      <c r="WMI960" s="337"/>
      <c r="WMJ960" s="337"/>
      <c r="WMK960" s="337"/>
      <c r="WML960" s="337"/>
      <c r="WMM960" s="337"/>
      <c r="WMN960" s="337"/>
      <c r="WMO960" s="337"/>
      <c r="WMP960" s="337"/>
      <c r="WMQ960" s="337"/>
      <c r="WMR960" s="337"/>
      <c r="WMS960" s="337"/>
      <c r="WMT960" s="337"/>
      <c r="WMU960" s="337"/>
      <c r="WMV960" s="337"/>
      <c r="WMW960" s="337"/>
      <c r="WMX960" s="337"/>
      <c r="WMY960" s="337"/>
      <c r="WMZ960" s="337"/>
      <c r="WNA960" s="337"/>
      <c r="WNB960" s="337"/>
      <c r="WNC960" s="337"/>
      <c r="WND960" s="337"/>
      <c r="WNE960" s="337"/>
      <c r="WNF960" s="337"/>
      <c r="WNG960" s="337"/>
      <c r="WNH960" s="337"/>
      <c r="WNI960" s="337"/>
      <c r="WNJ960" s="337"/>
      <c r="WNK960" s="337"/>
      <c r="WNL960" s="337"/>
      <c r="WNM960" s="337"/>
      <c r="WNN960" s="337"/>
      <c r="WNO960" s="337"/>
      <c r="WNP960" s="337"/>
      <c r="WNQ960" s="337"/>
      <c r="WNR960" s="337"/>
      <c r="WNS960" s="337"/>
      <c r="WNT960" s="337"/>
      <c r="WNU960" s="337"/>
      <c r="WNV960" s="337"/>
      <c r="WNW960" s="337"/>
      <c r="WNX960" s="337"/>
      <c r="WNY960" s="337"/>
      <c r="WNZ960" s="337"/>
      <c r="WOA960" s="337"/>
      <c r="WOB960" s="337"/>
      <c r="WOC960" s="337"/>
      <c r="WOD960" s="337"/>
      <c r="WOE960" s="337"/>
      <c r="WOF960" s="337"/>
      <c r="WOG960" s="337"/>
      <c r="WOH960" s="337"/>
      <c r="WOI960" s="337"/>
      <c r="WOJ960" s="337"/>
      <c r="WOK960" s="337"/>
      <c r="WOL960" s="337"/>
      <c r="WOM960" s="337"/>
      <c r="WON960" s="337"/>
      <c r="WOO960" s="337"/>
      <c r="WOP960" s="337"/>
      <c r="WOQ960" s="337"/>
      <c r="WOR960" s="337"/>
      <c r="WOS960" s="337"/>
      <c r="WOT960" s="337"/>
      <c r="WOU960" s="337"/>
      <c r="WOV960" s="337"/>
      <c r="WOW960" s="337"/>
      <c r="WOX960" s="337"/>
      <c r="WOY960" s="337"/>
      <c r="WOZ960" s="337"/>
      <c r="WPA960" s="337"/>
      <c r="WPB960" s="337"/>
      <c r="WPC960" s="337"/>
      <c r="WPD960" s="337"/>
      <c r="WPE960" s="337"/>
      <c r="WPF960" s="337"/>
      <c r="WPG960" s="337"/>
      <c r="WPH960" s="337"/>
      <c r="WPI960" s="337"/>
      <c r="WPJ960" s="337"/>
      <c r="WPK960" s="337"/>
      <c r="WPL960" s="337"/>
      <c r="WPM960" s="337"/>
      <c r="WPN960" s="337"/>
      <c r="WPO960" s="337"/>
      <c r="WPP960" s="337"/>
      <c r="WPQ960" s="337"/>
      <c r="WPR960" s="337"/>
      <c r="WPS960" s="337"/>
      <c r="WPT960" s="337"/>
      <c r="WPU960" s="337"/>
      <c r="WPV960" s="337"/>
      <c r="WPW960" s="337"/>
      <c r="WPX960" s="337"/>
      <c r="WPY960" s="337"/>
      <c r="WPZ960" s="337"/>
      <c r="WQA960" s="337"/>
      <c r="WQB960" s="337"/>
      <c r="WQC960" s="337"/>
      <c r="WQD960" s="337"/>
      <c r="WQE960" s="337"/>
      <c r="WQF960" s="337"/>
      <c r="WQG960" s="337"/>
      <c r="WQH960" s="337"/>
      <c r="WQI960" s="337"/>
      <c r="WQJ960" s="337"/>
      <c r="WQK960" s="337"/>
      <c r="WQL960" s="337"/>
      <c r="WQM960" s="337"/>
      <c r="WQN960" s="337"/>
      <c r="WQO960" s="337"/>
      <c r="WQP960" s="337"/>
      <c r="WQQ960" s="337"/>
      <c r="WQR960" s="337"/>
      <c r="WQS960" s="337"/>
      <c r="WQT960" s="337"/>
      <c r="WQU960" s="337"/>
      <c r="WQV960" s="337"/>
      <c r="WQW960" s="337"/>
      <c r="WQX960" s="337"/>
      <c r="WQY960" s="337"/>
      <c r="WQZ960" s="337"/>
      <c r="WRA960" s="337"/>
      <c r="WRB960" s="337"/>
      <c r="WRC960" s="337"/>
      <c r="WRD960" s="337"/>
      <c r="WRE960" s="337"/>
      <c r="WRF960" s="337"/>
      <c r="WRG960" s="337"/>
      <c r="WRH960" s="337"/>
      <c r="WRI960" s="337"/>
      <c r="WRJ960" s="337"/>
      <c r="WRK960" s="337"/>
      <c r="WRL960" s="337"/>
      <c r="WRM960" s="337"/>
      <c r="WRN960" s="337"/>
      <c r="WRO960" s="337"/>
      <c r="WRP960" s="337"/>
      <c r="WRQ960" s="337"/>
      <c r="WRR960" s="337"/>
      <c r="WRS960" s="337"/>
      <c r="WRT960" s="337"/>
      <c r="WRU960" s="337"/>
      <c r="WRV960" s="337"/>
      <c r="WRW960" s="337"/>
      <c r="WRX960" s="337"/>
      <c r="WRY960" s="337"/>
      <c r="WRZ960" s="337"/>
      <c r="WSA960" s="337"/>
      <c r="WSB960" s="337"/>
      <c r="WSC960" s="337"/>
      <c r="WSD960" s="337"/>
      <c r="WSE960" s="337"/>
      <c r="WSF960" s="337"/>
      <c r="WSG960" s="337"/>
      <c r="WSH960" s="337"/>
      <c r="WSI960" s="337"/>
      <c r="WSJ960" s="337"/>
      <c r="WSK960" s="337"/>
      <c r="WSL960" s="337"/>
      <c r="WSM960" s="337"/>
      <c r="WSN960" s="337"/>
      <c r="WSO960" s="337"/>
      <c r="WSP960" s="337"/>
      <c r="WSQ960" s="337"/>
      <c r="WSR960" s="337"/>
      <c r="WSS960" s="337"/>
      <c r="WST960" s="337"/>
      <c r="WSU960" s="337"/>
      <c r="WSV960" s="337"/>
      <c r="WSW960" s="337"/>
      <c r="WSX960" s="337"/>
      <c r="WSY960" s="337"/>
      <c r="WSZ960" s="337"/>
      <c r="WTA960" s="337"/>
      <c r="WTB960" s="337"/>
      <c r="WTC960" s="337"/>
      <c r="WTD960" s="337"/>
      <c r="WTE960" s="337"/>
      <c r="WTF960" s="337"/>
      <c r="WTG960" s="337"/>
      <c r="WTH960" s="337"/>
      <c r="WTI960" s="337"/>
      <c r="WTJ960" s="337"/>
      <c r="WTK960" s="337"/>
      <c r="WTL960" s="337"/>
      <c r="WTM960" s="337"/>
      <c r="WTN960" s="337"/>
      <c r="WTO960" s="337"/>
      <c r="WTP960" s="337"/>
      <c r="WTQ960" s="337"/>
      <c r="WTR960" s="337"/>
      <c r="WTS960" s="337"/>
      <c r="WTT960" s="337"/>
      <c r="WTU960" s="337"/>
      <c r="WTV960" s="337"/>
      <c r="WTW960" s="337"/>
      <c r="WTX960" s="337"/>
      <c r="WTY960" s="337"/>
      <c r="WTZ960" s="337"/>
      <c r="WUA960" s="337"/>
      <c r="WUB960" s="337"/>
      <c r="WUC960" s="337"/>
      <c r="WUD960" s="337"/>
      <c r="WUE960" s="337"/>
      <c r="WUF960" s="337"/>
      <c r="WUG960" s="337"/>
      <c r="WUH960" s="337"/>
      <c r="WUI960" s="337"/>
      <c r="WUJ960" s="337"/>
      <c r="WUK960" s="337"/>
      <c r="WUL960" s="337"/>
      <c r="WUM960" s="337"/>
      <c r="WUN960" s="337"/>
      <c r="WUO960" s="337"/>
      <c r="WUP960" s="337"/>
      <c r="WUQ960" s="337"/>
      <c r="WUR960" s="337"/>
      <c r="WUS960" s="337"/>
      <c r="WUT960" s="337"/>
      <c r="WUU960" s="337"/>
      <c r="WUV960" s="337"/>
      <c r="WUW960" s="337"/>
      <c r="WUX960" s="337"/>
      <c r="WUY960" s="337"/>
      <c r="WUZ960" s="337"/>
      <c r="WVA960" s="337"/>
      <c r="WVB960" s="337"/>
      <c r="WVC960" s="337"/>
      <c r="WVD960" s="337"/>
      <c r="WVE960" s="337"/>
      <c r="WVF960" s="337"/>
      <c r="WVG960" s="337"/>
      <c r="WVH960" s="337"/>
      <c r="WVI960" s="337"/>
      <c r="WVJ960" s="337"/>
      <c r="WVK960" s="337"/>
      <c r="WVL960" s="337"/>
      <c r="WVM960" s="337"/>
      <c r="WVN960" s="337"/>
      <c r="WVO960" s="337"/>
      <c r="WVP960" s="337"/>
      <c r="WVQ960" s="337"/>
      <c r="WVR960" s="337"/>
      <c r="WVS960" s="337"/>
      <c r="WVT960" s="337"/>
      <c r="WVU960" s="337"/>
      <c r="WVV960" s="337"/>
      <c r="WVW960" s="337"/>
      <c r="WVX960" s="337"/>
      <c r="WVY960" s="337"/>
      <c r="WVZ960" s="337"/>
      <c r="WWA960" s="337"/>
      <c r="WWB960" s="337"/>
      <c r="WWC960" s="337"/>
      <c r="WWD960" s="337"/>
      <c r="WWE960" s="337"/>
      <c r="WWF960" s="337"/>
      <c r="WWG960" s="337"/>
      <c r="WWH960" s="337"/>
      <c r="WWI960" s="337"/>
      <c r="WWJ960" s="337"/>
      <c r="WWK960" s="337"/>
      <c r="WWL960" s="337"/>
      <c r="WWM960" s="337"/>
      <c r="WWN960" s="337"/>
      <c r="WWO960" s="337"/>
      <c r="WWP960" s="337"/>
      <c r="WWQ960" s="337"/>
      <c r="WWR960" s="337"/>
      <c r="WWS960" s="337"/>
      <c r="WWT960" s="337"/>
      <c r="WWU960" s="337"/>
      <c r="WWV960" s="337"/>
      <c r="WWW960" s="337"/>
      <c r="WWX960" s="337"/>
      <c r="WWY960" s="337"/>
      <c r="WWZ960" s="337"/>
      <c r="WXA960" s="337"/>
      <c r="WXB960" s="337"/>
      <c r="WXC960" s="337"/>
      <c r="WXD960" s="337"/>
      <c r="WXE960" s="337"/>
      <c r="WXF960" s="337"/>
      <c r="WXG960" s="337"/>
      <c r="WXH960" s="337"/>
      <c r="WXI960" s="337"/>
      <c r="WXJ960" s="337"/>
      <c r="WXK960" s="337"/>
      <c r="WXL960" s="337"/>
      <c r="WXM960" s="337"/>
      <c r="WXN960" s="337"/>
      <c r="WXO960" s="337"/>
      <c r="WXP960" s="337"/>
      <c r="WXQ960" s="337"/>
      <c r="WXR960" s="337"/>
      <c r="WXS960" s="337"/>
      <c r="WXT960" s="337"/>
      <c r="WXU960" s="337"/>
      <c r="WXV960" s="337"/>
      <c r="WXW960" s="337"/>
      <c r="WXX960" s="337"/>
      <c r="WXY960" s="337"/>
      <c r="WXZ960" s="337"/>
    </row>
    <row r="961" spans="1:22" ht="35.25" x14ac:dyDescent="0.5">
      <c r="A961" s="267">
        <v>865</v>
      </c>
      <c r="B961" s="267">
        <v>1</v>
      </c>
      <c r="C961" s="354">
        <v>4</v>
      </c>
      <c r="D961" s="325" t="s">
        <v>2125</v>
      </c>
      <c r="E961" s="326"/>
      <c r="F961" s="317">
        <v>1996</v>
      </c>
      <c r="G961" s="301" t="s">
        <v>17034</v>
      </c>
      <c r="H961" s="317">
        <v>9</v>
      </c>
      <c r="I961" s="317">
        <v>8</v>
      </c>
      <c r="J961" s="318">
        <v>20983.4</v>
      </c>
      <c r="K961" s="318">
        <v>16332.6</v>
      </c>
      <c r="L961" s="307">
        <v>611</v>
      </c>
      <c r="M961" s="317" t="s">
        <v>17366</v>
      </c>
      <c r="N961" s="317" t="s">
        <v>17045</v>
      </c>
      <c r="O961" s="317" t="s">
        <v>17369</v>
      </c>
      <c r="P961" s="318">
        <v>18654068.09</v>
      </c>
      <c r="Q961" s="321"/>
      <c r="R961" s="318">
        <v>9823014.9399999995</v>
      </c>
      <c r="S961" s="318">
        <v>0</v>
      </c>
      <c r="T961" s="318">
        <f>P961-R961-S961</f>
        <v>8831053.1500000004</v>
      </c>
      <c r="U961" s="302">
        <f t="shared" si="469"/>
        <v>888.99168342594612</v>
      </c>
      <c r="V961" s="321">
        <v>1083.0899999999999</v>
      </c>
    </row>
    <row r="963" spans="1:22" ht="35.25" x14ac:dyDescent="0.5">
      <c r="F963" s="133"/>
      <c r="G963" s="133"/>
      <c r="H963" s="133"/>
      <c r="I963" s="133"/>
      <c r="J963" s="359"/>
      <c r="K963" s="359"/>
      <c r="L963" s="360"/>
      <c r="M963" s="133"/>
      <c r="N963" s="133"/>
      <c r="O963" s="361"/>
    </row>
    <row r="969" spans="1:22" ht="35.25" x14ac:dyDescent="0.25">
      <c r="D969" s="362"/>
      <c r="E969" s="339"/>
    </row>
  </sheetData>
  <mergeCells count="26">
    <mergeCell ref="C952:V952"/>
    <mergeCell ref="P8:T8"/>
    <mergeCell ref="L8:L10"/>
    <mergeCell ref="M8:M11"/>
    <mergeCell ref="N8:N11"/>
    <mergeCell ref="O8:O11"/>
    <mergeCell ref="P9:P10"/>
    <mergeCell ref="R9:R10"/>
    <mergeCell ref="S9:S10"/>
    <mergeCell ref="T9:T10"/>
    <mergeCell ref="C915:V915"/>
    <mergeCell ref="C906:V906"/>
    <mergeCell ref="F8:F11"/>
    <mergeCell ref="T1:V1"/>
    <mergeCell ref="O2:V3"/>
    <mergeCell ref="C4:V6"/>
    <mergeCell ref="C8:C11"/>
    <mergeCell ref="D8:D11"/>
    <mergeCell ref="G8:G11"/>
    <mergeCell ref="H8:H11"/>
    <mergeCell ref="I8:I11"/>
    <mergeCell ref="J8:J10"/>
    <mergeCell ref="U8:U10"/>
    <mergeCell ref="V8:V10"/>
    <mergeCell ref="E8:E11"/>
    <mergeCell ref="K8:K10"/>
  </mergeCells>
  <pageMargins left="0.23622047244094491" right="0.23622047244094491" top="0.55118110236220474" bottom="0.55118110236220474" header="0.31496062992125984" footer="0.31496062992125984"/>
  <pageSetup paperSize="8" scale="10" fitToHeight="0" orientation="landscape" r:id="rId1"/>
  <headerFooter differentFirst="1">
    <oddHeader>&amp;C&amp;P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23EC0-E009-42DD-B8EC-131DF3E89679}">
  <sheetPr>
    <pageSetUpPr fitToPage="1"/>
  </sheetPr>
  <dimension ref="A1:K48"/>
  <sheetViews>
    <sheetView topLeftCell="A34" zoomScale="60" zoomScaleNormal="60" workbookViewId="0">
      <selection sqref="A1:C48"/>
    </sheetView>
  </sheetViews>
  <sheetFormatPr defaultRowHeight="15" x14ac:dyDescent="0.25"/>
  <cols>
    <col min="1" max="1" width="28.7109375" style="267" customWidth="1"/>
    <col min="2" max="2" width="37.140625" style="267" customWidth="1"/>
    <col min="3" max="3" width="47.140625" style="267" customWidth="1"/>
    <col min="4" max="6" width="9.140625" style="267"/>
    <col min="7" max="7" width="13.7109375" style="267" bestFit="1" customWidth="1"/>
    <col min="8" max="8" width="19.42578125" style="267" bestFit="1" customWidth="1"/>
    <col min="9" max="9" width="9.28515625" style="267" bestFit="1" customWidth="1"/>
    <col min="10" max="10" width="15.140625" style="267" bestFit="1" customWidth="1"/>
    <col min="11" max="11" width="19.42578125" style="267" bestFit="1" customWidth="1"/>
    <col min="12" max="16384" width="9.140625" style="267"/>
  </cols>
  <sheetData>
    <row r="1" spans="1:11" ht="18.75" x14ac:dyDescent="0.3">
      <c r="A1" s="364"/>
      <c r="B1" s="364"/>
      <c r="C1" s="365" t="s">
        <v>17180</v>
      </c>
    </row>
    <row r="2" spans="1:11" ht="90.75" customHeight="1" x14ac:dyDescent="0.25">
      <c r="A2" s="366" t="s">
        <v>17190</v>
      </c>
      <c r="B2" s="366"/>
      <c r="C2" s="366"/>
    </row>
    <row r="3" spans="1:11" ht="60" customHeight="1" x14ac:dyDescent="0.25">
      <c r="A3" s="367" t="s">
        <v>17181</v>
      </c>
      <c r="B3" s="368"/>
      <c r="C3" s="369"/>
    </row>
    <row r="4" spans="1:11" ht="18.75" x14ac:dyDescent="0.25">
      <c r="A4" s="367" t="s">
        <v>17182</v>
      </c>
      <c r="B4" s="369"/>
      <c r="C4" s="370" t="s">
        <v>17189</v>
      </c>
    </row>
    <row r="5" spans="1:11" ht="18.75" x14ac:dyDescent="0.3">
      <c r="A5" s="371" t="s">
        <v>17183</v>
      </c>
      <c r="B5" s="372"/>
      <c r="C5" s="373">
        <v>1101616037.9299998</v>
      </c>
    </row>
    <row r="6" spans="1:11" ht="18.75" x14ac:dyDescent="0.3">
      <c r="A6" s="371" t="s">
        <v>17184</v>
      </c>
      <c r="B6" s="372"/>
      <c r="C6" s="373">
        <f>[2]Перечень!Q14</f>
        <v>0</v>
      </c>
    </row>
    <row r="7" spans="1:11" ht="18.75" x14ac:dyDescent="0.3">
      <c r="A7" s="371" t="s">
        <v>17185</v>
      </c>
      <c r="B7" s="372"/>
      <c r="C7" s="373">
        <v>279198.42</v>
      </c>
    </row>
    <row r="8" spans="1:11" ht="18.75" x14ac:dyDescent="0.3">
      <c r="A8" s="371" t="s">
        <v>17186</v>
      </c>
      <c r="B8" s="372"/>
      <c r="C8" s="373">
        <f>C5-C6-C7</f>
        <v>1101336839.5099998</v>
      </c>
    </row>
    <row r="9" spans="1:11" ht="43.5" customHeight="1" x14ac:dyDescent="0.25">
      <c r="A9" s="367" t="s">
        <v>17187</v>
      </c>
      <c r="B9" s="368"/>
      <c r="C9" s="369"/>
      <c r="H9" s="374"/>
      <c r="I9" s="374"/>
      <c r="J9" s="374"/>
      <c r="K9" s="374"/>
    </row>
    <row r="10" spans="1:11" ht="18.75" x14ac:dyDescent="0.25">
      <c r="A10" s="367" t="s">
        <v>17182</v>
      </c>
      <c r="B10" s="369"/>
      <c r="C10" s="370" t="s">
        <v>17192</v>
      </c>
      <c r="H10" s="374"/>
      <c r="I10" s="374"/>
      <c r="J10" s="374"/>
      <c r="K10" s="374"/>
    </row>
    <row r="11" spans="1:11" ht="18.75" x14ac:dyDescent="0.3">
      <c r="A11" s="371" t="s">
        <v>17183</v>
      </c>
      <c r="B11" s="372"/>
      <c r="C11" s="373">
        <v>1881586102.1400003</v>
      </c>
      <c r="H11" s="374"/>
      <c r="I11" s="374"/>
      <c r="J11" s="374"/>
      <c r="K11" s="374"/>
    </row>
    <row r="12" spans="1:11" ht="18.75" x14ac:dyDescent="0.3">
      <c r="A12" s="371" t="s">
        <v>17184</v>
      </c>
      <c r="B12" s="372"/>
      <c r="C12" s="373">
        <v>0</v>
      </c>
    </row>
    <row r="13" spans="1:11" ht="18.75" x14ac:dyDescent="0.3">
      <c r="A13" s="371" t="s">
        <v>17185</v>
      </c>
      <c r="B13" s="372"/>
      <c r="C13" s="373">
        <v>1337402.6500000001</v>
      </c>
    </row>
    <row r="14" spans="1:11" ht="18.75" x14ac:dyDescent="0.3">
      <c r="A14" s="371" t="s">
        <v>17186</v>
      </c>
      <c r="B14" s="372"/>
      <c r="C14" s="373">
        <f>C11-C12-C13</f>
        <v>1880248699.4900002</v>
      </c>
    </row>
    <row r="15" spans="1:11" ht="45" customHeight="1" x14ac:dyDescent="0.25">
      <c r="A15" s="367" t="s">
        <v>17187</v>
      </c>
      <c r="B15" s="368"/>
      <c r="C15" s="369"/>
    </row>
    <row r="16" spans="1:11" ht="18.75" x14ac:dyDescent="0.25">
      <c r="A16" s="367" t="s">
        <v>17182</v>
      </c>
      <c r="B16" s="369"/>
      <c r="C16" s="370" t="s">
        <v>17191</v>
      </c>
    </row>
    <row r="17" spans="1:8" ht="18.75" x14ac:dyDescent="0.3">
      <c r="A17" s="371" t="s">
        <v>17183</v>
      </c>
      <c r="B17" s="372"/>
      <c r="C17" s="373">
        <v>803608026.07000005</v>
      </c>
    </row>
    <row r="18" spans="1:8" ht="18.75" x14ac:dyDescent="0.3">
      <c r="A18" s="371" t="s">
        <v>17184</v>
      </c>
      <c r="B18" s="372"/>
      <c r="C18" s="373">
        <f>[2]Перечень!Q1021</f>
        <v>0</v>
      </c>
    </row>
    <row r="19" spans="1:8" ht="18.75" x14ac:dyDescent="0.3">
      <c r="A19" s="371" t="s">
        <v>17185</v>
      </c>
      <c r="B19" s="372"/>
      <c r="C19" s="373">
        <v>6025176.1500000004</v>
      </c>
    </row>
    <row r="20" spans="1:8" ht="18.75" x14ac:dyDescent="0.3">
      <c r="A20" s="371" t="s">
        <v>17186</v>
      </c>
      <c r="B20" s="372"/>
      <c r="C20" s="373">
        <f>C17-C18-C19</f>
        <v>797582849.92000008</v>
      </c>
    </row>
    <row r="21" spans="1:8" ht="67.5" customHeight="1" x14ac:dyDescent="0.25">
      <c r="A21" s="367" t="s">
        <v>17312</v>
      </c>
      <c r="B21" s="368"/>
      <c r="C21" s="369"/>
    </row>
    <row r="22" spans="1:8" ht="18.75" x14ac:dyDescent="0.25">
      <c r="A22" s="367" t="s">
        <v>17182</v>
      </c>
      <c r="B22" s="369"/>
      <c r="C22" s="370" t="s">
        <v>17189</v>
      </c>
    </row>
    <row r="23" spans="1:8" ht="18.75" x14ac:dyDescent="0.3">
      <c r="A23" s="371" t="s">
        <v>17183</v>
      </c>
      <c r="B23" s="372"/>
      <c r="C23" s="373">
        <v>16843598.040000003</v>
      </c>
    </row>
    <row r="24" spans="1:8" ht="18.75" x14ac:dyDescent="0.3">
      <c r="A24" s="371" t="s">
        <v>17184</v>
      </c>
      <c r="B24" s="372"/>
      <c r="C24" s="373">
        <f>[3]Перечень!R35</f>
        <v>0</v>
      </c>
    </row>
    <row r="25" spans="1:8" ht="18.75" x14ac:dyDescent="0.3">
      <c r="A25" s="371" t="s">
        <v>17185</v>
      </c>
      <c r="B25" s="372"/>
      <c r="C25" s="373">
        <f>[3]Перечень!S35</f>
        <v>0</v>
      </c>
    </row>
    <row r="26" spans="1:8" ht="18.75" customHeight="1" x14ac:dyDescent="0.3">
      <c r="A26" s="371" t="s">
        <v>17186</v>
      </c>
      <c r="B26" s="372"/>
      <c r="C26" s="373">
        <f>C23-C24-C25</f>
        <v>16843598.040000003</v>
      </c>
    </row>
    <row r="27" spans="1:8" ht="45" customHeight="1" x14ac:dyDescent="0.25">
      <c r="A27" s="367" t="s">
        <v>17358</v>
      </c>
      <c r="B27" s="368"/>
      <c r="C27" s="369"/>
    </row>
    <row r="28" spans="1:8" ht="18.75" customHeight="1" x14ac:dyDescent="0.25">
      <c r="A28" s="367" t="s">
        <v>17182</v>
      </c>
      <c r="B28" s="369"/>
      <c r="C28" s="370" t="s">
        <v>17189</v>
      </c>
    </row>
    <row r="29" spans="1:8" ht="18.75" customHeight="1" x14ac:dyDescent="0.3">
      <c r="A29" s="371" t="s">
        <v>17183</v>
      </c>
      <c r="B29" s="372"/>
      <c r="C29" s="375">
        <v>130884667.08999999</v>
      </c>
      <c r="H29" s="278"/>
    </row>
    <row r="30" spans="1:8" ht="18.75" customHeight="1" x14ac:dyDescent="0.3">
      <c r="A30" s="371" t="s">
        <v>17359</v>
      </c>
      <c r="B30" s="372"/>
      <c r="C30" s="373">
        <v>108116442.22</v>
      </c>
    </row>
    <row r="31" spans="1:8" ht="18.75" customHeight="1" x14ac:dyDescent="0.3">
      <c r="A31" s="371" t="s">
        <v>17185</v>
      </c>
      <c r="B31" s="372"/>
      <c r="C31" s="373">
        <v>6429506.2999999998</v>
      </c>
    </row>
    <row r="32" spans="1:8" ht="18.75" customHeight="1" x14ac:dyDescent="0.3">
      <c r="A32" s="371" t="s">
        <v>17186</v>
      </c>
      <c r="B32" s="372"/>
      <c r="C32" s="373">
        <f>C29-C30-C31</f>
        <v>16338718.569999989</v>
      </c>
    </row>
    <row r="33" spans="1:8" ht="59.25" customHeight="1" x14ac:dyDescent="0.25">
      <c r="A33" s="367" t="s">
        <v>17364</v>
      </c>
      <c r="B33" s="368"/>
      <c r="C33" s="369"/>
    </row>
    <row r="34" spans="1:8" ht="18.75" customHeight="1" x14ac:dyDescent="0.25">
      <c r="A34" s="367" t="s">
        <v>17182</v>
      </c>
      <c r="B34" s="369"/>
      <c r="C34" s="370" t="s">
        <v>17189</v>
      </c>
    </row>
    <row r="35" spans="1:8" ht="18.75" customHeight="1" x14ac:dyDescent="0.3">
      <c r="A35" s="371" t="s">
        <v>17183</v>
      </c>
      <c r="B35" s="372"/>
      <c r="C35" s="375">
        <v>29722927</v>
      </c>
    </row>
    <row r="36" spans="1:8" ht="18.75" customHeight="1" x14ac:dyDescent="0.3">
      <c r="A36" s="371" t="s">
        <v>17359</v>
      </c>
      <c r="B36" s="372"/>
      <c r="C36" s="373">
        <v>15498353.449999999</v>
      </c>
    </row>
    <row r="37" spans="1:8" ht="18.75" customHeight="1" x14ac:dyDescent="0.3">
      <c r="A37" s="371" t="s">
        <v>17185</v>
      </c>
      <c r="B37" s="372"/>
      <c r="C37" s="373">
        <v>0</v>
      </c>
    </row>
    <row r="38" spans="1:8" ht="18.75" customHeight="1" x14ac:dyDescent="0.3">
      <c r="A38" s="371" t="s">
        <v>17186</v>
      </c>
      <c r="B38" s="372"/>
      <c r="C38" s="373">
        <f>C35-C36-C37</f>
        <v>14224573.550000001</v>
      </c>
    </row>
    <row r="39" spans="1:8" ht="102.75" customHeight="1" x14ac:dyDescent="0.25">
      <c r="A39" s="367" t="s">
        <v>17188</v>
      </c>
      <c r="B39" s="368"/>
      <c r="C39" s="369"/>
    </row>
    <row r="40" spans="1:8" ht="18.75" x14ac:dyDescent="0.25">
      <c r="A40" s="367" t="s">
        <v>17182</v>
      </c>
      <c r="B40" s="369"/>
      <c r="C40" s="370" t="s">
        <v>17189</v>
      </c>
    </row>
    <row r="41" spans="1:8" ht="18.75" x14ac:dyDescent="0.3">
      <c r="A41" s="371" t="s">
        <v>17184</v>
      </c>
      <c r="B41" s="372"/>
      <c r="C41" s="373">
        <f>C36+C30</f>
        <v>123614795.67</v>
      </c>
      <c r="G41" s="278"/>
    </row>
    <row r="42" spans="1:8" ht="18.75" x14ac:dyDescent="0.3">
      <c r="A42" s="371" t="s">
        <v>17362</v>
      </c>
      <c r="B42" s="372"/>
      <c r="C42" s="376">
        <f>144127902.13-C41</f>
        <v>20513106.459999993</v>
      </c>
      <c r="H42" s="278"/>
    </row>
    <row r="43" spans="1:8" ht="110.25" customHeight="1" x14ac:dyDescent="0.25">
      <c r="A43" s="367" t="s">
        <v>17188</v>
      </c>
      <c r="B43" s="368"/>
      <c r="C43" s="369"/>
    </row>
    <row r="44" spans="1:8" ht="37.5" x14ac:dyDescent="0.25">
      <c r="A44" s="367" t="s">
        <v>17182</v>
      </c>
      <c r="B44" s="369"/>
      <c r="C44" s="370" t="s">
        <v>17192</v>
      </c>
    </row>
    <row r="45" spans="1:8" ht="18.75" x14ac:dyDescent="0.3">
      <c r="A45" s="371" t="s">
        <v>17184</v>
      </c>
      <c r="B45" s="372"/>
      <c r="C45" s="373">
        <v>76101600</v>
      </c>
    </row>
    <row r="46" spans="1:8" ht="84.75" customHeight="1" x14ac:dyDescent="0.25">
      <c r="A46" s="367" t="s">
        <v>17188</v>
      </c>
      <c r="B46" s="368"/>
      <c r="C46" s="369"/>
    </row>
    <row r="47" spans="1:8" ht="37.5" x14ac:dyDescent="0.25">
      <c r="A47" s="367" t="s">
        <v>17182</v>
      </c>
      <c r="B47" s="369"/>
      <c r="C47" s="370" t="s">
        <v>17191</v>
      </c>
    </row>
    <row r="48" spans="1:8" ht="18.75" x14ac:dyDescent="0.3">
      <c r="A48" s="371" t="s">
        <v>17184</v>
      </c>
      <c r="B48" s="372"/>
      <c r="C48" s="373">
        <v>31358900</v>
      </c>
    </row>
  </sheetData>
  <mergeCells count="47">
    <mergeCell ref="A34:B34"/>
    <mergeCell ref="A35:B35"/>
    <mergeCell ref="A36:B36"/>
    <mergeCell ref="A37:B37"/>
    <mergeCell ref="A38:B38"/>
    <mergeCell ref="A46:C46"/>
    <mergeCell ref="A47:B47"/>
    <mergeCell ref="A12:B12"/>
    <mergeCell ref="A13:B13"/>
    <mergeCell ref="A14:B14"/>
    <mergeCell ref="A20:B20"/>
    <mergeCell ref="A15:C15"/>
    <mergeCell ref="A16:B16"/>
    <mergeCell ref="A17:B17"/>
    <mergeCell ref="A18:B18"/>
    <mergeCell ref="A19:B19"/>
    <mergeCell ref="A21:C21"/>
    <mergeCell ref="A27:C27"/>
    <mergeCell ref="A28:B28"/>
    <mergeCell ref="A29:B29"/>
    <mergeCell ref="A33:C33"/>
    <mergeCell ref="A48:B48"/>
    <mergeCell ref="A26:B26"/>
    <mergeCell ref="A22:B22"/>
    <mergeCell ref="A23:B23"/>
    <mergeCell ref="A24:B24"/>
    <mergeCell ref="A25:B25"/>
    <mergeCell ref="A43:C43"/>
    <mergeCell ref="A44:B44"/>
    <mergeCell ref="A45:B45"/>
    <mergeCell ref="A41:B41"/>
    <mergeCell ref="A32:B32"/>
    <mergeCell ref="A39:C39"/>
    <mergeCell ref="A40:B40"/>
    <mergeCell ref="A30:B30"/>
    <mergeCell ref="A31:B31"/>
    <mergeCell ref="A42:B42"/>
    <mergeCell ref="A2:C2"/>
    <mergeCell ref="A3:C3"/>
    <mergeCell ref="A4:B4"/>
    <mergeCell ref="A5:B5"/>
    <mergeCell ref="A6:B6"/>
    <mergeCell ref="A7:B7"/>
    <mergeCell ref="A8:B8"/>
    <mergeCell ref="A9:C9"/>
    <mergeCell ref="A10:B10"/>
    <mergeCell ref="A11:B11"/>
  </mergeCells>
  <pageMargins left="0.23622047244094491" right="0.23622047244094491" top="0.74803149606299213" bottom="0.35433070866141736" header="0.31496062992125984" footer="0.31496062992125984"/>
  <pageSetup paperSize="9" scale="8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C1795-3129-48F8-888A-9729F9BBC717}">
  <sheetPr>
    <pageSetUpPr fitToPage="1"/>
  </sheetPr>
  <dimension ref="A1:F209"/>
  <sheetViews>
    <sheetView zoomScale="60" zoomScaleNormal="60" workbookViewId="0">
      <selection sqref="A1:F209"/>
    </sheetView>
  </sheetViews>
  <sheetFormatPr defaultRowHeight="15" x14ac:dyDescent="0.25"/>
  <cols>
    <col min="1" max="1" width="9" customWidth="1"/>
    <col min="2" max="2" width="87.85546875" customWidth="1"/>
    <col min="3" max="3" width="27.42578125" customWidth="1"/>
    <col min="4" max="4" width="29.5703125" customWidth="1"/>
    <col min="5" max="5" width="32" customWidth="1"/>
    <col min="6" max="6" width="29.5703125" customWidth="1"/>
  </cols>
  <sheetData>
    <row r="1" spans="1:6" ht="20.25" x14ac:dyDescent="0.25">
      <c r="A1" s="377"/>
      <c r="B1" s="377"/>
      <c r="C1" s="377"/>
      <c r="D1" s="377"/>
      <c r="E1" s="378" t="s">
        <v>17193</v>
      </c>
      <c r="F1" s="378"/>
    </row>
    <row r="2" spans="1:6" ht="77.25" customHeight="1" x14ac:dyDescent="0.25">
      <c r="A2" s="267"/>
      <c r="B2" s="379"/>
      <c r="C2" s="379"/>
      <c r="D2" s="380" t="s">
        <v>17200</v>
      </c>
      <c r="E2" s="380"/>
      <c r="F2" s="380"/>
    </row>
    <row r="3" spans="1:6" x14ac:dyDescent="0.25">
      <c r="A3" s="381" t="s">
        <v>17201</v>
      </c>
      <c r="B3" s="381"/>
      <c r="C3" s="381"/>
      <c r="D3" s="381"/>
      <c r="E3" s="381"/>
      <c r="F3" s="381"/>
    </row>
    <row r="4" spans="1:6" ht="83.25" customHeight="1" x14ac:dyDescent="0.25">
      <c r="A4" s="381"/>
      <c r="B4" s="381"/>
      <c r="C4" s="381"/>
      <c r="D4" s="381"/>
      <c r="E4" s="381"/>
      <c r="F4" s="381"/>
    </row>
    <row r="5" spans="1:6" x14ac:dyDescent="0.25">
      <c r="A5" s="382" t="s">
        <v>0</v>
      </c>
      <c r="B5" s="383" t="s">
        <v>17194</v>
      </c>
      <c r="C5" s="382" t="s">
        <v>17195</v>
      </c>
      <c r="D5" s="382" t="s">
        <v>17196</v>
      </c>
      <c r="E5" s="382" t="s">
        <v>17197</v>
      </c>
      <c r="F5" s="382" t="s">
        <v>17198</v>
      </c>
    </row>
    <row r="6" spans="1:6" ht="49.5" customHeight="1" x14ac:dyDescent="0.25">
      <c r="A6" s="384"/>
      <c r="B6" s="385"/>
      <c r="C6" s="382"/>
      <c r="D6" s="382"/>
      <c r="E6" s="382"/>
      <c r="F6" s="382"/>
    </row>
    <row r="7" spans="1:6" ht="57" customHeight="1" x14ac:dyDescent="0.25">
      <c r="A7" s="384"/>
      <c r="B7" s="385"/>
      <c r="C7" s="382"/>
      <c r="D7" s="382"/>
      <c r="E7" s="382"/>
      <c r="F7" s="382"/>
    </row>
    <row r="8" spans="1:6" ht="20.25" x14ac:dyDescent="0.3">
      <c r="A8" s="384"/>
      <c r="B8" s="385"/>
      <c r="C8" s="386" t="s">
        <v>17199</v>
      </c>
      <c r="D8" s="386" t="s">
        <v>17027</v>
      </c>
      <c r="E8" s="387" t="s">
        <v>32</v>
      </c>
      <c r="F8" s="387" t="s">
        <v>31</v>
      </c>
    </row>
    <row r="9" spans="1:6" ht="20.25" x14ac:dyDescent="0.3">
      <c r="A9" s="387">
        <v>1</v>
      </c>
      <c r="B9" s="387">
        <v>2</v>
      </c>
      <c r="C9" s="387">
        <v>3</v>
      </c>
      <c r="D9" s="387">
        <v>4</v>
      </c>
      <c r="E9" s="387">
        <v>5</v>
      </c>
      <c r="F9" s="387">
        <v>6</v>
      </c>
    </row>
    <row r="10" spans="1:6" ht="20.25" x14ac:dyDescent="0.3">
      <c r="A10" s="388" t="s">
        <v>17167</v>
      </c>
      <c r="B10" s="388"/>
      <c r="C10" s="389">
        <f>C11+C74+C136</f>
        <v>1607913.8799999997</v>
      </c>
      <c r="D10" s="390">
        <f>D11+D74+D136</f>
        <v>59181</v>
      </c>
      <c r="E10" s="390">
        <f>E11+E74+E136</f>
        <v>720</v>
      </c>
      <c r="F10" s="389">
        <f>F11+F74+F136</f>
        <v>3786810166.1400003</v>
      </c>
    </row>
    <row r="11" spans="1:6" ht="20.25" x14ac:dyDescent="0.3">
      <c r="A11" s="388" t="s">
        <v>17168</v>
      </c>
      <c r="B11" s="388"/>
      <c r="C11" s="391">
        <f>SUM(C12:C73)</f>
        <v>675059.46999999962</v>
      </c>
      <c r="D11" s="390">
        <f>SUM(D12:D73)</f>
        <v>25047</v>
      </c>
      <c r="E11" s="392">
        <f>SUM(E12:E73)</f>
        <v>298</v>
      </c>
      <c r="F11" s="391">
        <f>SUM(F12:F73)</f>
        <v>1101616037.9299998</v>
      </c>
    </row>
    <row r="12" spans="1:6" ht="20.25" x14ac:dyDescent="0.3">
      <c r="A12" s="393">
        <v>1</v>
      </c>
      <c r="B12" s="388" t="s">
        <v>17202</v>
      </c>
      <c r="C12" s="391">
        <v>266914.69999999995</v>
      </c>
      <c r="D12" s="390">
        <v>10437</v>
      </c>
      <c r="E12" s="394">
        <v>90</v>
      </c>
      <c r="F12" s="391">
        <v>327888273.92000002</v>
      </c>
    </row>
    <row r="13" spans="1:6" ht="20.25" x14ac:dyDescent="0.3">
      <c r="A13" s="393">
        <v>2</v>
      </c>
      <c r="B13" s="388" t="s">
        <v>17203</v>
      </c>
      <c r="C13" s="391">
        <v>33020.699999999997</v>
      </c>
      <c r="D13" s="390">
        <v>1536</v>
      </c>
      <c r="E13" s="394">
        <v>12</v>
      </c>
      <c r="F13" s="391">
        <v>34828454.93</v>
      </c>
    </row>
    <row r="14" spans="1:6" ht="20.25" x14ac:dyDescent="0.3">
      <c r="A14" s="393">
        <v>3</v>
      </c>
      <c r="B14" s="388" t="s">
        <v>17204</v>
      </c>
      <c r="C14" s="391">
        <v>51353.200000000004</v>
      </c>
      <c r="D14" s="390">
        <v>1520</v>
      </c>
      <c r="E14" s="394">
        <v>32</v>
      </c>
      <c r="F14" s="391">
        <v>94069280.910000011</v>
      </c>
    </row>
    <row r="15" spans="1:6" ht="20.25" x14ac:dyDescent="0.3">
      <c r="A15" s="393">
        <v>4</v>
      </c>
      <c r="B15" s="388" t="s">
        <v>17205</v>
      </c>
      <c r="C15" s="391">
        <v>42218.509999999995</v>
      </c>
      <c r="D15" s="390">
        <v>1469</v>
      </c>
      <c r="E15" s="394">
        <v>18</v>
      </c>
      <c r="F15" s="391">
        <v>116699239.63000001</v>
      </c>
    </row>
    <row r="16" spans="1:6" ht="20.25" x14ac:dyDescent="0.3">
      <c r="A16" s="393">
        <v>5</v>
      </c>
      <c r="B16" s="388" t="s">
        <v>17251</v>
      </c>
      <c r="C16" s="391">
        <v>3965.2</v>
      </c>
      <c r="D16" s="390">
        <v>178</v>
      </c>
      <c r="E16" s="394">
        <v>1</v>
      </c>
      <c r="F16" s="391">
        <v>7328697.5000000009</v>
      </c>
    </row>
    <row r="17" spans="1:6" ht="20.25" x14ac:dyDescent="0.3">
      <c r="A17" s="393">
        <v>6</v>
      </c>
      <c r="B17" s="388" t="s">
        <v>17206</v>
      </c>
      <c r="C17" s="391">
        <v>48749.030000000006</v>
      </c>
      <c r="D17" s="390">
        <v>1465</v>
      </c>
      <c r="E17" s="394">
        <v>14</v>
      </c>
      <c r="F17" s="391">
        <v>57162110.360000014</v>
      </c>
    </row>
    <row r="18" spans="1:6" ht="20.25" x14ac:dyDescent="0.3">
      <c r="A18" s="393">
        <v>7</v>
      </c>
      <c r="B18" s="388" t="s">
        <v>17207</v>
      </c>
      <c r="C18" s="391">
        <v>22040.7</v>
      </c>
      <c r="D18" s="390">
        <v>613</v>
      </c>
      <c r="E18" s="394">
        <v>7</v>
      </c>
      <c r="F18" s="391">
        <v>25103196.559999999</v>
      </c>
    </row>
    <row r="19" spans="1:6" ht="20.25" x14ac:dyDescent="0.3">
      <c r="A19" s="393">
        <v>8</v>
      </c>
      <c r="B19" s="388" t="s">
        <v>17208</v>
      </c>
      <c r="C19" s="391">
        <v>2093.84</v>
      </c>
      <c r="D19" s="390">
        <v>80</v>
      </c>
      <c r="E19" s="394">
        <v>1</v>
      </c>
      <c r="F19" s="391">
        <v>184127.11</v>
      </c>
    </row>
    <row r="20" spans="1:6" ht="20.25" x14ac:dyDescent="0.3">
      <c r="A20" s="393">
        <v>9</v>
      </c>
      <c r="B20" s="388" t="s">
        <v>17209</v>
      </c>
      <c r="C20" s="391">
        <v>15900.630000000001</v>
      </c>
      <c r="D20" s="390">
        <v>504</v>
      </c>
      <c r="E20" s="394">
        <v>5</v>
      </c>
      <c r="F20" s="391">
        <v>5162162.76</v>
      </c>
    </row>
    <row r="21" spans="1:6" ht="20.25" x14ac:dyDescent="0.3">
      <c r="A21" s="393">
        <v>10</v>
      </c>
      <c r="B21" s="388" t="s">
        <v>17474</v>
      </c>
      <c r="C21" s="391">
        <v>936.95</v>
      </c>
      <c r="D21" s="390">
        <v>41</v>
      </c>
      <c r="E21" s="394">
        <v>1</v>
      </c>
      <c r="F21" s="391">
        <v>5975312.3399999999</v>
      </c>
    </row>
    <row r="22" spans="1:6" ht="20.25" x14ac:dyDescent="0.3">
      <c r="A22" s="393">
        <v>11</v>
      </c>
      <c r="B22" s="388" t="s">
        <v>17211</v>
      </c>
      <c r="C22" s="391">
        <v>10753.8</v>
      </c>
      <c r="D22" s="390">
        <v>407</v>
      </c>
      <c r="E22" s="394">
        <v>8</v>
      </c>
      <c r="F22" s="391">
        <v>48936596.079999998</v>
      </c>
    </row>
    <row r="23" spans="1:6" ht="20.25" x14ac:dyDescent="0.3">
      <c r="A23" s="393">
        <v>12</v>
      </c>
      <c r="B23" s="388" t="s">
        <v>17475</v>
      </c>
      <c r="C23" s="391">
        <v>871.3</v>
      </c>
      <c r="D23" s="390">
        <v>31</v>
      </c>
      <c r="E23" s="394">
        <v>1</v>
      </c>
      <c r="F23" s="391">
        <v>106104.74</v>
      </c>
    </row>
    <row r="24" spans="1:6" ht="20.25" x14ac:dyDescent="0.3">
      <c r="A24" s="393">
        <v>13</v>
      </c>
      <c r="B24" s="388" t="s">
        <v>17213</v>
      </c>
      <c r="C24" s="391">
        <v>739</v>
      </c>
      <c r="D24" s="390">
        <v>30</v>
      </c>
      <c r="E24" s="394">
        <v>1</v>
      </c>
      <c r="F24" s="391">
        <v>2713394.63</v>
      </c>
    </row>
    <row r="25" spans="1:6" ht="20.25" x14ac:dyDescent="0.3">
      <c r="A25" s="393">
        <v>14</v>
      </c>
      <c r="B25" s="388" t="s">
        <v>17476</v>
      </c>
      <c r="C25" s="391">
        <v>1412.3</v>
      </c>
      <c r="D25" s="390">
        <v>59</v>
      </c>
      <c r="E25" s="394">
        <v>2</v>
      </c>
      <c r="F25" s="391">
        <v>3230504.8000000003</v>
      </c>
    </row>
    <row r="26" spans="1:6" ht="20.25" x14ac:dyDescent="0.3">
      <c r="A26" s="393">
        <v>15</v>
      </c>
      <c r="B26" s="388" t="s">
        <v>17212</v>
      </c>
      <c r="C26" s="391">
        <v>3114.7</v>
      </c>
      <c r="D26" s="390">
        <v>149</v>
      </c>
      <c r="E26" s="394">
        <v>3</v>
      </c>
      <c r="F26" s="391">
        <v>19427902.530000001</v>
      </c>
    </row>
    <row r="27" spans="1:6" ht="20.25" x14ac:dyDescent="0.3">
      <c r="A27" s="393">
        <v>16</v>
      </c>
      <c r="B27" s="388" t="s">
        <v>17216</v>
      </c>
      <c r="C27" s="391">
        <v>4384.8999999999996</v>
      </c>
      <c r="D27" s="390">
        <v>164</v>
      </c>
      <c r="E27" s="394">
        <v>3</v>
      </c>
      <c r="F27" s="391">
        <v>16383205.869999999</v>
      </c>
    </row>
    <row r="28" spans="1:6" ht="20.25" x14ac:dyDescent="0.3">
      <c r="A28" s="393">
        <v>17</v>
      </c>
      <c r="B28" s="388" t="s">
        <v>17477</v>
      </c>
      <c r="C28" s="391">
        <v>1009.7</v>
      </c>
      <c r="D28" s="390">
        <v>34</v>
      </c>
      <c r="E28" s="394">
        <v>1</v>
      </c>
      <c r="F28" s="391">
        <v>2063152.76</v>
      </c>
    </row>
    <row r="29" spans="1:6" ht="20.25" x14ac:dyDescent="0.3">
      <c r="A29" s="393">
        <v>18</v>
      </c>
      <c r="B29" s="388" t="s">
        <v>17478</v>
      </c>
      <c r="C29" s="391">
        <v>786.9</v>
      </c>
      <c r="D29" s="390">
        <v>30</v>
      </c>
      <c r="E29" s="394">
        <v>1</v>
      </c>
      <c r="F29" s="391">
        <v>3492184.21</v>
      </c>
    </row>
    <row r="30" spans="1:6" ht="20.25" x14ac:dyDescent="0.3">
      <c r="A30" s="393">
        <v>19</v>
      </c>
      <c r="B30" s="388" t="s">
        <v>17252</v>
      </c>
      <c r="C30" s="391">
        <v>398</v>
      </c>
      <c r="D30" s="390">
        <v>21</v>
      </c>
      <c r="E30" s="394">
        <v>1</v>
      </c>
      <c r="F30" s="391">
        <v>2099944.42</v>
      </c>
    </row>
    <row r="31" spans="1:6" ht="20.25" x14ac:dyDescent="0.3">
      <c r="A31" s="393">
        <v>20</v>
      </c>
      <c r="B31" s="388" t="s">
        <v>17479</v>
      </c>
      <c r="C31" s="391">
        <v>1532.1</v>
      </c>
      <c r="D31" s="390">
        <v>39</v>
      </c>
      <c r="E31" s="394">
        <v>2</v>
      </c>
      <c r="F31" s="391">
        <v>6041248.2699999996</v>
      </c>
    </row>
    <row r="32" spans="1:6" ht="20.25" x14ac:dyDescent="0.3">
      <c r="A32" s="393">
        <v>21</v>
      </c>
      <c r="B32" s="388" t="s">
        <v>17480</v>
      </c>
      <c r="C32" s="391">
        <v>3363.3</v>
      </c>
      <c r="D32" s="390">
        <v>44</v>
      </c>
      <c r="E32" s="394">
        <v>1</v>
      </c>
      <c r="F32" s="391">
        <v>123036.97</v>
      </c>
    </row>
    <row r="33" spans="1:6" ht="20.25" x14ac:dyDescent="0.3">
      <c r="A33" s="393">
        <v>22</v>
      </c>
      <c r="B33" s="388" t="s">
        <v>17481</v>
      </c>
      <c r="C33" s="391">
        <v>806</v>
      </c>
      <c r="D33" s="390">
        <v>42</v>
      </c>
      <c r="E33" s="394">
        <v>1</v>
      </c>
      <c r="F33" s="391">
        <v>6160030</v>
      </c>
    </row>
    <row r="34" spans="1:6" ht="20.25" x14ac:dyDescent="0.3">
      <c r="A34" s="393">
        <v>23</v>
      </c>
      <c r="B34" s="388" t="s">
        <v>17222</v>
      </c>
      <c r="C34" s="391">
        <v>19565.449999999997</v>
      </c>
      <c r="D34" s="390">
        <v>714</v>
      </c>
      <c r="E34" s="394">
        <v>5</v>
      </c>
      <c r="F34" s="391">
        <v>39908200.790000007</v>
      </c>
    </row>
    <row r="35" spans="1:6" ht="20.25" x14ac:dyDescent="0.3">
      <c r="A35" s="393">
        <v>24</v>
      </c>
      <c r="B35" s="388" t="s">
        <v>17482</v>
      </c>
      <c r="C35" s="391">
        <v>460</v>
      </c>
      <c r="D35" s="390">
        <v>17</v>
      </c>
      <c r="E35" s="394">
        <v>1</v>
      </c>
      <c r="F35" s="391">
        <v>5541160.8700000001</v>
      </c>
    </row>
    <row r="36" spans="1:6" ht="20.25" x14ac:dyDescent="0.3">
      <c r="A36" s="393">
        <v>25</v>
      </c>
      <c r="B36" s="388" t="s">
        <v>17483</v>
      </c>
      <c r="C36" s="391">
        <v>896.41</v>
      </c>
      <c r="D36" s="390">
        <v>56</v>
      </c>
      <c r="E36" s="394">
        <v>1</v>
      </c>
      <c r="F36" s="391">
        <v>6110785.7800000003</v>
      </c>
    </row>
    <row r="37" spans="1:6" ht="20.25" x14ac:dyDescent="0.3">
      <c r="A37" s="393">
        <v>26</v>
      </c>
      <c r="B37" s="388" t="s">
        <v>17484</v>
      </c>
      <c r="C37" s="391">
        <v>1991.4</v>
      </c>
      <c r="D37" s="390">
        <v>72</v>
      </c>
      <c r="E37" s="394">
        <v>3</v>
      </c>
      <c r="F37" s="391">
        <v>7041675.25</v>
      </c>
    </row>
    <row r="38" spans="1:6" ht="20.25" x14ac:dyDescent="0.3">
      <c r="A38" s="393">
        <v>27</v>
      </c>
      <c r="B38" s="388" t="s">
        <v>17247</v>
      </c>
      <c r="C38" s="391">
        <v>2960.1000000000004</v>
      </c>
      <c r="D38" s="390">
        <v>127</v>
      </c>
      <c r="E38" s="394">
        <v>4</v>
      </c>
      <c r="F38" s="391">
        <v>6617013.8100000005</v>
      </c>
    </row>
    <row r="39" spans="1:6" ht="20.25" x14ac:dyDescent="0.3">
      <c r="A39" s="393">
        <v>28</v>
      </c>
      <c r="B39" s="388" t="s">
        <v>17485</v>
      </c>
      <c r="C39" s="391">
        <v>2439.6999999999998</v>
      </c>
      <c r="D39" s="390">
        <v>105</v>
      </c>
      <c r="E39" s="394">
        <v>3</v>
      </c>
      <c r="F39" s="391">
        <v>5378628.29</v>
      </c>
    </row>
    <row r="40" spans="1:6" ht="20.25" x14ac:dyDescent="0.3">
      <c r="A40" s="393">
        <v>29</v>
      </c>
      <c r="B40" s="388" t="s">
        <v>17486</v>
      </c>
      <c r="C40" s="391">
        <v>8231.1</v>
      </c>
      <c r="D40" s="390">
        <v>411</v>
      </c>
      <c r="E40" s="394">
        <v>3</v>
      </c>
      <c r="F40" s="391">
        <v>12613916.010000002</v>
      </c>
    </row>
    <row r="41" spans="1:6" ht="20.25" x14ac:dyDescent="0.3">
      <c r="A41" s="393">
        <v>30</v>
      </c>
      <c r="B41" s="388" t="s">
        <v>17223</v>
      </c>
      <c r="C41" s="391">
        <v>4830.7</v>
      </c>
      <c r="D41" s="390">
        <v>172</v>
      </c>
      <c r="E41" s="394">
        <v>2</v>
      </c>
      <c r="F41" s="391">
        <v>13059093.699999999</v>
      </c>
    </row>
    <row r="42" spans="1:6" ht="20.25" x14ac:dyDescent="0.3">
      <c r="A42" s="393">
        <v>31</v>
      </c>
      <c r="B42" s="388" t="s">
        <v>17248</v>
      </c>
      <c r="C42" s="391">
        <v>6956.1</v>
      </c>
      <c r="D42" s="390">
        <v>272</v>
      </c>
      <c r="E42" s="394">
        <v>6</v>
      </c>
      <c r="F42" s="391">
        <v>18323200.239999998</v>
      </c>
    </row>
    <row r="43" spans="1:6" ht="20.25" x14ac:dyDescent="0.3">
      <c r="A43" s="393">
        <v>32</v>
      </c>
      <c r="B43" s="388" t="s">
        <v>17253</v>
      </c>
      <c r="C43" s="391">
        <v>312.7</v>
      </c>
      <c r="D43" s="390">
        <v>11</v>
      </c>
      <c r="E43" s="394">
        <v>1</v>
      </c>
      <c r="F43" s="391">
        <v>86517.54</v>
      </c>
    </row>
    <row r="44" spans="1:6" ht="20.25" x14ac:dyDescent="0.3">
      <c r="A44" s="393">
        <v>33</v>
      </c>
      <c r="B44" s="388" t="s">
        <v>17487</v>
      </c>
      <c r="C44" s="391">
        <v>800.4</v>
      </c>
      <c r="D44" s="390">
        <v>32</v>
      </c>
      <c r="E44" s="394">
        <v>1</v>
      </c>
      <c r="F44" s="391">
        <v>88374.5</v>
      </c>
    </row>
    <row r="45" spans="1:6" ht="20.25" x14ac:dyDescent="0.3">
      <c r="A45" s="393">
        <v>34</v>
      </c>
      <c r="B45" s="388" t="s">
        <v>17488</v>
      </c>
      <c r="C45" s="391">
        <v>592.5</v>
      </c>
      <c r="D45" s="390">
        <v>32</v>
      </c>
      <c r="E45" s="394">
        <v>1</v>
      </c>
      <c r="F45" s="391">
        <v>84913.45</v>
      </c>
    </row>
    <row r="46" spans="1:6" ht="20.25" x14ac:dyDescent="0.3">
      <c r="A46" s="393">
        <v>35</v>
      </c>
      <c r="B46" s="388" t="s">
        <v>17225</v>
      </c>
      <c r="C46" s="391">
        <v>4538.8999999999996</v>
      </c>
      <c r="D46" s="390">
        <v>150</v>
      </c>
      <c r="E46" s="394">
        <v>2</v>
      </c>
      <c r="F46" s="391">
        <v>15909700.050000001</v>
      </c>
    </row>
    <row r="47" spans="1:6" ht="20.25" x14ac:dyDescent="0.3">
      <c r="A47" s="393">
        <v>36</v>
      </c>
      <c r="B47" s="388" t="s">
        <v>17489</v>
      </c>
      <c r="C47" s="391">
        <v>976.3</v>
      </c>
      <c r="D47" s="390">
        <v>36</v>
      </c>
      <c r="E47" s="394">
        <v>1</v>
      </c>
      <c r="F47" s="391">
        <v>5881607.7999999998</v>
      </c>
    </row>
    <row r="48" spans="1:6" ht="20.25" x14ac:dyDescent="0.3">
      <c r="A48" s="393">
        <v>37</v>
      </c>
      <c r="B48" s="388" t="s">
        <v>17227</v>
      </c>
      <c r="C48" s="391">
        <v>1393.3000000000002</v>
      </c>
      <c r="D48" s="390">
        <v>66</v>
      </c>
      <c r="E48" s="394">
        <v>2</v>
      </c>
      <c r="F48" s="391">
        <v>3803081.32</v>
      </c>
    </row>
    <row r="49" spans="1:6" ht="20.25" x14ac:dyDescent="0.3">
      <c r="A49" s="393">
        <v>38</v>
      </c>
      <c r="B49" s="388" t="s">
        <v>17228</v>
      </c>
      <c r="C49" s="391">
        <v>11199.1</v>
      </c>
      <c r="D49" s="390">
        <v>429</v>
      </c>
      <c r="E49" s="394">
        <v>4</v>
      </c>
      <c r="F49" s="391">
        <v>9762161.3499999996</v>
      </c>
    </row>
    <row r="50" spans="1:6" ht="20.25" x14ac:dyDescent="0.3">
      <c r="A50" s="393">
        <v>39</v>
      </c>
      <c r="B50" s="388" t="s">
        <v>17229</v>
      </c>
      <c r="C50" s="391">
        <v>8841.48</v>
      </c>
      <c r="D50" s="390">
        <v>259</v>
      </c>
      <c r="E50" s="394">
        <v>2</v>
      </c>
      <c r="F50" s="391">
        <v>4669836.26</v>
      </c>
    </row>
    <row r="51" spans="1:6" ht="20.25" x14ac:dyDescent="0.3">
      <c r="A51" s="393">
        <v>40</v>
      </c>
      <c r="B51" s="388" t="s">
        <v>17230</v>
      </c>
      <c r="C51" s="391">
        <v>8737.0499999999993</v>
      </c>
      <c r="D51" s="390">
        <v>356</v>
      </c>
      <c r="E51" s="394">
        <v>5</v>
      </c>
      <c r="F51" s="391">
        <v>23855085.080000002</v>
      </c>
    </row>
    <row r="52" spans="1:6" ht="20.25" x14ac:dyDescent="0.3">
      <c r="A52" s="393">
        <v>41</v>
      </c>
      <c r="B52" s="388" t="s">
        <v>17490</v>
      </c>
      <c r="C52" s="391">
        <v>799.1</v>
      </c>
      <c r="D52" s="390">
        <v>45</v>
      </c>
      <c r="E52" s="394">
        <v>1</v>
      </c>
      <c r="F52" s="391">
        <v>4935765.43</v>
      </c>
    </row>
    <row r="53" spans="1:6" ht="20.25" x14ac:dyDescent="0.3">
      <c r="A53" s="393">
        <v>42</v>
      </c>
      <c r="B53" s="388" t="s">
        <v>17254</v>
      </c>
      <c r="C53" s="391">
        <v>1490.21</v>
      </c>
      <c r="D53" s="390">
        <v>56</v>
      </c>
      <c r="E53" s="394">
        <v>2</v>
      </c>
      <c r="F53" s="391">
        <v>10142155.65</v>
      </c>
    </row>
    <row r="54" spans="1:6" ht="20.25" x14ac:dyDescent="0.3">
      <c r="A54" s="393">
        <v>43</v>
      </c>
      <c r="B54" s="388" t="s">
        <v>17231</v>
      </c>
      <c r="C54" s="391">
        <v>11414.84</v>
      </c>
      <c r="D54" s="390">
        <v>420</v>
      </c>
      <c r="E54" s="394">
        <v>2</v>
      </c>
      <c r="F54" s="391">
        <v>4131716.2</v>
      </c>
    </row>
    <row r="55" spans="1:6" ht="20.25" x14ac:dyDescent="0.3">
      <c r="A55" s="393">
        <v>44</v>
      </c>
      <c r="B55" s="388" t="s">
        <v>17491</v>
      </c>
      <c r="C55" s="391">
        <v>780.3</v>
      </c>
      <c r="D55" s="390">
        <v>40</v>
      </c>
      <c r="E55" s="394">
        <v>1</v>
      </c>
      <c r="F55" s="391">
        <v>5614932.2299999995</v>
      </c>
    </row>
    <row r="56" spans="1:6" ht="20.25" x14ac:dyDescent="0.3">
      <c r="A56" s="393">
        <v>45</v>
      </c>
      <c r="B56" s="388" t="s">
        <v>17249</v>
      </c>
      <c r="C56" s="391">
        <v>911.2</v>
      </c>
      <c r="D56" s="390">
        <v>30</v>
      </c>
      <c r="E56" s="394">
        <v>1</v>
      </c>
      <c r="F56" s="391">
        <v>6474966.2599999998</v>
      </c>
    </row>
    <row r="57" spans="1:6" ht="20.25" x14ac:dyDescent="0.3">
      <c r="A57" s="393">
        <v>46</v>
      </c>
      <c r="B57" s="388" t="s">
        <v>17313</v>
      </c>
      <c r="C57" s="391">
        <v>621.6</v>
      </c>
      <c r="D57" s="390">
        <v>25</v>
      </c>
      <c r="E57" s="394">
        <v>1</v>
      </c>
      <c r="F57" s="391">
        <v>3424966.38</v>
      </c>
    </row>
    <row r="58" spans="1:6" ht="20.25" x14ac:dyDescent="0.3">
      <c r="A58" s="393">
        <v>47</v>
      </c>
      <c r="B58" s="388" t="s">
        <v>17492</v>
      </c>
      <c r="C58" s="391">
        <v>971.34</v>
      </c>
      <c r="D58" s="390">
        <v>45</v>
      </c>
      <c r="E58" s="394">
        <v>1</v>
      </c>
      <c r="F58" s="391">
        <v>91273.600000000006</v>
      </c>
    </row>
    <row r="59" spans="1:6" ht="20.25" x14ac:dyDescent="0.3">
      <c r="A59" s="393">
        <v>48</v>
      </c>
      <c r="B59" s="388" t="s">
        <v>17235</v>
      </c>
      <c r="C59" s="391">
        <v>687</v>
      </c>
      <c r="D59" s="390">
        <v>21</v>
      </c>
      <c r="E59" s="394">
        <v>1</v>
      </c>
      <c r="F59" s="391">
        <v>81117.77</v>
      </c>
    </row>
    <row r="60" spans="1:6" ht="20.25" x14ac:dyDescent="0.3">
      <c r="A60" s="393">
        <v>49</v>
      </c>
      <c r="B60" s="388" t="s">
        <v>17236</v>
      </c>
      <c r="C60" s="391">
        <v>3742.79</v>
      </c>
      <c r="D60" s="390">
        <v>138</v>
      </c>
      <c r="E60" s="394">
        <v>3</v>
      </c>
      <c r="F60" s="391">
        <v>8089768.3499999996</v>
      </c>
    </row>
    <row r="61" spans="1:6" ht="20.25" x14ac:dyDescent="0.3">
      <c r="A61" s="393">
        <v>50</v>
      </c>
      <c r="B61" s="388" t="s">
        <v>17237</v>
      </c>
      <c r="C61" s="391">
        <v>10489.66</v>
      </c>
      <c r="D61" s="390">
        <v>498</v>
      </c>
      <c r="E61" s="394">
        <v>5</v>
      </c>
      <c r="F61" s="391">
        <v>23875308.140000001</v>
      </c>
    </row>
    <row r="62" spans="1:6" ht="20.25" x14ac:dyDescent="0.3">
      <c r="A62" s="393">
        <v>51</v>
      </c>
      <c r="B62" s="388" t="s">
        <v>17493</v>
      </c>
      <c r="C62" s="391">
        <v>2259.94</v>
      </c>
      <c r="D62" s="390">
        <v>115</v>
      </c>
      <c r="E62" s="394">
        <v>3</v>
      </c>
      <c r="F62" s="391">
        <v>1322363.8999999999</v>
      </c>
    </row>
    <row r="63" spans="1:6" ht="20.25" x14ac:dyDescent="0.3">
      <c r="A63" s="393">
        <v>52</v>
      </c>
      <c r="B63" s="388" t="s">
        <v>17238</v>
      </c>
      <c r="C63" s="391">
        <v>10815.19</v>
      </c>
      <c r="D63" s="390">
        <v>453</v>
      </c>
      <c r="E63" s="394">
        <v>4</v>
      </c>
      <c r="F63" s="391">
        <v>13099324.719999999</v>
      </c>
    </row>
    <row r="64" spans="1:6" ht="20.25" x14ac:dyDescent="0.3">
      <c r="A64" s="393">
        <v>53</v>
      </c>
      <c r="B64" s="388" t="s">
        <v>17494</v>
      </c>
      <c r="C64" s="391">
        <v>1421.2</v>
      </c>
      <c r="D64" s="390">
        <v>47</v>
      </c>
      <c r="E64" s="394">
        <v>1</v>
      </c>
      <c r="F64" s="391">
        <v>6510427.5</v>
      </c>
    </row>
    <row r="65" spans="1:6" ht="20.25" x14ac:dyDescent="0.3">
      <c r="A65" s="393">
        <v>54</v>
      </c>
      <c r="B65" s="388" t="s">
        <v>17239</v>
      </c>
      <c r="C65" s="391">
        <v>8802.1799999999985</v>
      </c>
      <c r="D65" s="390">
        <v>291</v>
      </c>
      <c r="E65" s="394">
        <v>5</v>
      </c>
      <c r="F65" s="391">
        <v>27563967.510000002</v>
      </c>
    </row>
    <row r="66" spans="1:6" ht="20.25" x14ac:dyDescent="0.3">
      <c r="A66" s="393">
        <v>55</v>
      </c>
      <c r="B66" s="388" t="s">
        <v>17210</v>
      </c>
      <c r="C66" s="391">
        <v>4666.6000000000004</v>
      </c>
      <c r="D66" s="390">
        <v>131</v>
      </c>
      <c r="E66" s="394">
        <v>1</v>
      </c>
      <c r="F66" s="391">
        <v>121359.82</v>
      </c>
    </row>
    <row r="67" spans="1:6" ht="20.25" x14ac:dyDescent="0.3">
      <c r="A67" s="393">
        <v>56</v>
      </c>
      <c r="B67" s="388" t="s">
        <v>17242</v>
      </c>
      <c r="C67" s="391">
        <v>1918.63</v>
      </c>
      <c r="D67" s="390">
        <v>31</v>
      </c>
      <c r="E67" s="394">
        <v>1</v>
      </c>
      <c r="F67" s="391">
        <v>8693400.9000000004</v>
      </c>
    </row>
    <row r="68" spans="1:6" ht="20.25" x14ac:dyDescent="0.3">
      <c r="A68" s="393">
        <v>57</v>
      </c>
      <c r="B68" s="388" t="s">
        <v>17243</v>
      </c>
      <c r="C68" s="391">
        <v>1333.6999999999998</v>
      </c>
      <c r="D68" s="390">
        <v>48</v>
      </c>
      <c r="E68" s="394">
        <v>2</v>
      </c>
      <c r="F68" s="391">
        <v>2675831.33</v>
      </c>
    </row>
    <row r="69" spans="1:6" ht="20.25" x14ac:dyDescent="0.3">
      <c r="A69" s="393">
        <v>58</v>
      </c>
      <c r="B69" s="388" t="s">
        <v>17495</v>
      </c>
      <c r="C69" s="391">
        <v>659.7</v>
      </c>
      <c r="D69" s="390">
        <v>25</v>
      </c>
      <c r="E69" s="394">
        <v>1</v>
      </c>
      <c r="F69" s="391">
        <v>4288852.04</v>
      </c>
    </row>
    <row r="70" spans="1:6" ht="20.25" x14ac:dyDescent="0.3">
      <c r="A70" s="393">
        <v>59</v>
      </c>
      <c r="B70" s="388" t="s">
        <v>17496</v>
      </c>
      <c r="C70" s="391">
        <v>2784.4399999999996</v>
      </c>
      <c r="D70" s="390">
        <v>154</v>
      </c>
      <c r="E70" s="394">
        <v>5</v>
      </c>
      <c r="F70" s="391">
        <v>533969.82999999996</v>
      </c>
    </row>
    <row r="71" spans="1:6" ht="20.25" x14ac:dyDescent="0.3">
      <c r="A71" s="393">
        <v>60</v>
      </c>
      <c r="B71" s="388" t="s">
        <v>17497</v>
      </c>
      <c r="C71" s="391">
        <v>1199.9000000000001</v>
      </c>
      <c r="D71" s="390">
        <v>41</v>
      </c>
      <c r="E71" s="394">
        <v>1</v>
      </c>
      <c r="F71" s="391">
        <v>117381.19</v>
      </c>
    </row>
    <row r="72" spans="1:6" ht="20.25" x14ac:dyDescent="0.3">
      <c r="A72" s="393">
        <v>61</v>
      </c>
      <c r="B72" s="388" t="s">
        <v>17250</v>
      </c>
      <c r="C72" s="391">
        <v>4989.7</v>
      </c>
      <c r="D72" s="390">
        <v>176</v>
      </c>
      <c r="E72" s="394">
        <v>2</v>
      </c>
      <c r="F72" s="391">
        <v>5416815.0700000003</v>
      </c>
    </row>
    <row r="73" spans="1:6" ht="20.25" x14ac:dyDescent="0.3">
      <c r="A73" s="393">
        <v>62</v>
      </c>
      <c r="B73" s="388" t="s">
        <v>17498</v>
      </c>
      <c r="C73" s="391">
        <v>212.1</v>
      </c>
      <c r="D73" s="390">
        <v>7</v>
      </c>
      <c r="E73" s="394">
        <v>1</v>
      </c>
      <c r="F73" s="391">
        <v>497260.72</v>
      </c>
    </row>
    <row r="74" spans="1:6" ht="20.25" x14ac:dyDescent="0.3">
      <c r="A74" s="388" t="s">
        <v>17178</v>
      </c>
      <c r="B74" s="388"/>
      <c r="C74" s="391">
        <f>SUM(C75:C135)</f>
        <v>623221.25000000012</v>
      </c>
      <c r="D74" s="390">
        <f t="shared" ref="D74:F74" si="0">SUM(D75:D135)</f>
        <v>23343</v>
      </c>
      <c r="E74" s="392">
        <f t="shared" si="0"/>
        <v>295</v>
      </c>
      <c r="F74" s="391">
        <f t="shared" si="0"/>
        <v>1881586102.1400003</v>
      </c>
    </row>
    <row r="75" spans="1:6" ht="20.25" x14ac:dyDescent="0.3">
      <c r="A75" s="393">
        <v>1</v>
      </c>
      <c r="B75" s="388" t="s">
        <v>17202</v>
      </c>
      <c r="C75" s="391">
        <v>211249.72999999995</v>
      </c>
      <c r="D75" s="390">
        <v>8549</v>
      </c>
      <c r="E75" s="387">
        <v>78</v>
      </c>
      <c r="F75" s="391">
        <v>525300518.70999992</v>
      </c>
    </row>
    <row r="76" spans="1:6" ht="20.25" x14ac:dyDescent="0.3">
      <c r="A76" s="393">
        <v>2</v>
      </c>
      <c r="B76" s="388" t="s">
        <v>17203</v>
      </c>
      <c r="C76" s="391">
        <v>29176.299999999996</v>
      </c>
      <c r="D76" s="390">
        <v>1317</v>
      </c>
      <c r="E76" s="387">
        <v>14</v>
      </c>
      <c r="F76" s="391">
        <v>103940643.85000001</v>
      </c>
    </row>
    <row r="77" spans="1:6" ht="20.25" x14ac:dyDescent="0.3">
      <c r="A77" s="393">
        <v>3</v>
      </c>
      <c r="B77" s="388" t="s">
        <v>17204</v>
      </c>
      <c r="C77" s="391">
        <v>33321.75</v>
      </c>
      <c r="D77" s="390">
        <v>1150</v>
      </c>
      <c r="E77" s="387">
        <v>34</v>
      </c>
      <c r="F77" s="391">
        <v>168889874.85000002</v>
      </c>
    </row>
    <row r="78" spans="1:6" ht="20.25" x14ac:dyDescent="0.3">
      <c r="A78" s="393">
        <v>4</v>
      </c>
      <c r="B78" s="388" t="s">
        <v>17205</v>
      </c>
      <c r="C78" s="391">
        <v>32247.969999999998</v>
      </c>
      <c r="D78" s="390">
        <v>927</v>
      </c>
      <c r="E78" s="387">
        <v>13</v>
      </c>
      <c r="F78" s="391">
        <v>102043050.95</v>
      </c>
    </row>
    <row r="79" spans="1:6" ht="20.25" x14ac:dyDescent="0.3">
      <c r="A79" s="393">
        <v>5</v>
      </c>
      <c r="B79" s="388" t="s">
        <v>17251</v>
      </c>
      <c r="C79" s="391">
        <v>19624.599999999999</v>
      </c>
      <c r="D79" s="390">
        <v>717</v>
      </c>
      <c r="E79" s="387">
        <v>3</v>
      </c>
      <c r="F79" s="391">
        <v>55474999.25</v>
      </c>
    </row>
    <row r="80" spans="1:6" ht="20.25" x14ac:dyDescent="0.3">
      <c r="A80" s="393">
        <v>6</v>
      </c>
      <c r="B80" s="388" t="s">
        <v>17206</v>
      </c>
      <c r="C80" s="391">
        <v>60495.7</v>
      </c>
      <c r="D80" s="390">
        <v>2132</v>
      </c>
      <c r="E80" s="387">
        <v>18</v>
      </c>
      <c r="F80" s="391">
        <v>141935354.97</v>
      </c>
    </row>
    <row r="81" spans="1:6" ht="20.25" x14ac:dyDescent="0.3">
      <c r="A81" s="393">
        <v>7</v>
      </c>
      <c r="B81" s="388" t="s">
        <v>17207</v>
      </c>
      <c r="C81" s="391">
        <v>16649</v>
      </c>
      <c r="D81" s="390">
        <v>481</v>
      </c>
      <c r="E81" s="387">
        <v>4</v>
      </c>
      <c r="F81" s="391">
        <v>18589235.34</v>
      </c>
    </row>
    <row r="82" spans="1:6" ht="20.25" x14ac:dyDescent="0.3">
      <c r="A82" s="393">
        <v>8</v>
      </c>
      <c r="B82" s="388" t="s">
        <v>17208</v>
      </c>
      <c r="C82" s="391">
        <v>14836.439999999999</v>
      </c>
      <c r="D82" s="390">
        <v>593</v>
      </c>
      <c r="E82" s="387">
        <v>7</v>
      </c>
      <c r="F82" s="391">
        <v>41397862.43</v>
      </c>
    </row>
    <row r="83" spans="1:6" ht="20.25" x14ac:dyDescent="0.3">
      <c r="A83" s="393">
        <v>9</v>
      </c>
      <c r="B83" s="388" t="s">
        <v>17209</v>
      </c>
      <c r="C83" s="391">
        <v>22094.120000000003</v>
      </c>
      <c r="D83" s="390">
        <v>735</v>
      </c>
      <c r="E83" s="387">
        <v>7</v>
      </c>
      <c r="F83" s="391">
        <v>44022869.689999998</v>
      </c>
    </row>
    <row r="84" spans="1:6" ht="20.25" x14ac:dyDescent="0.3">
      <c r="A84" s="393">
        <v>10</v>
      </c>
      <c r="B84" s="388" t="s">
        <v>17211</v>
      </c>
      <c r="C84" s="391">
        <v>11924.300000000001</v>
      </c>
      <c r="D84" s="390">
        <v>384</v>
      </c>
      <c r="E84" s="387">
        <v>10</v>
      </c>
      <c r="F84" s="391">
        <v>46906485.820000008</v>
      </c>
    </row>
    <row r="85" spans="1:6" ht="20.25" x14ac:dyDescent="0.3">
      <c r="A85" s="393">
        <v>11</v>
      </c>
      <c r="B85" s="388" t="s">
        <v>17475</v>
      </c>
      <c r="C85" s="391">
        <v>1252.1999999999998</v>
      </c>
      <c r="D85" s="390">
        <v>40</v>
      </c>
      <c r="E85" s="387">
        <v>2</v>
      </c>
      <c r="F85" s="391">
        <v>7897640.6699999999</v>
      </c>
    </row>
    <row r="86" spans="1:6" ht="20.25" x14ac:dyDescent="0.3">
      <c r="A86" s="393">
        <v>12</v>
      </c>
      <c r="B86" s="388" t="s">
        <v>17213</v>
      </c>
      <c r="C86" s="391">
        <v>749.2</v>
      </c>
      <c r="D86" s="390">
        <v>28</v>
      </c>
      <c r="E86" s="387">
        <v>1</v>
      </c>
      <c r="F86" s="391">
        <v>4414855.8899999997</v>
      </c>
    </row>
    <row r="87" spans="1:6" ht="20.25" x14ac:dyDescent="0.3">
      <c r="A87" s="393">
        <v>13</v>
      </c>
      <c r="B87" s="388" t="s">
        <v>17214</v>
      </c>
      <c r="C87" s="391">
        <v>2045.9</v>
      </c>
      <c r="D87" s="390">
        <v>99</v>
      </c>
      <c r="E87" s="387">
        <v>2</v>
      </c>
      <c r="F87" s="391">
        <v>12486485.230000002</v>
      </c>
    </row>
    <row r="88" spans="1:6" ht="20.25" x14ac:dyDescent="0.3">
      <c r="A88" s="393">
        <v>14</v>
      </c>
      <c r="B88" s="388" t="s">
        <v>17215</v>
      </c>
      <c r="C88" s="391">
        <v>752.1</v>
      </c>
      <c r="D88" s="390">
        <v>28</v>
      </c>
      <c r="E88" s="387">
        <v>1</v>
      </c>
      <c r="F88" s="391">
        <v>5234298.13</v>
      </c>
    </row>
    <row r="89" spans="1:6" ht="20.25" x14ac:dyDescent="0.3">
      <c r="A89" s="393">
        <v>15</v>
      </c>
      <c r="B89" s="388" t="s">
        <v>17476</v>
      </c>
      <c r="C89" s="391">
        <v>1864.6</v>
      </c>
      <c r="D89" s="390">
        <v>66</v>
      </c>
      <c r="E89" s="387">
        <v>2</v>
      </c>
      <c r="F89" s="391">
        <v>14773941.299999999</v>
      </c>
    </row>
    <row r="90" spans="1:6" ht="20.25" x14ac:dyDescent="0.3">
      <c r="A90" s="393">
        <v>16</v>
      </c>
      <c r="B90" s="388" t="s">
        <v>17212</v>
      </c>
      <c r="C90" s="391">
        <v>4789.7</v>
      </c>
      <c r="D90" s="390">
        <v>163</v>
      </c>
      <c r="E90" s="387">
        <v>1</v>
      </c>
      <c r="F90" s="391">
        <v>7145997.8899999997</v>
      </c>
    </row>
    <row r="91" spans="1:6" ht="20.25" x14ac:dyDescent="0.3">
      <c r="A91" s="393">
        <v>17</v>
      </c>
      <c r="B91" s="388" t="s">
        <v>17216</v>
      </c>
      <c r="C91" s="391">
        <v>15255.400000000001</v>
      </c>
      <c r="D91" s="390">
        <v>581</v>
      </c>
      <c r="E91" s="387">
        <v>5</v>
      </c>
      <c r="F91" s="391">
        <v>47893426.629999995</v>
      </c>
    </row>
    <row r="92" spans="1:6" ht="20.25" x14ac:dyDescent="0.3">
      <c r="A92" s="393">
        <v>18</v>
      </c>
      <c r="B92" s="388" t="s">
        <v>17499</v>
      </c>
      <c r="C92" s="391">
        <v>775.8</v>
      </c>
      <c r="D92" s="390">
        <v>39</v>
      </c>
      <c r="E92" s="387">
        <v>1</v>
      </c>
      <c r="F92" s="391">
        <v>6124011.9400000004</v>
      </c>
    </row>
    <row r="93" spans="1:6" ht="20.25" x14ac:dyDescent="0.3">
      <c r="A93" s="393">
        <v>19</v>
      </c>
      <c r="B93" s="388" t="s">
        <v>17479</v>
      </c>
      <c r="C93" s="391">
        <v>350</v>
      </c>
      <c r="D93" s="390">
        <v>7</v>
      </c>
      <c r="E93" s="387">
        <v>1</v>
      </c>
      <c r="F93" s="391">
        <v>2111295.25</v>
      </c>
    </row>
    <row r="94" spans="1:6" ht="20.25" x14ac:dyDescent="0.3">
      <c r="A94" s="393">
        <v>20</v>
      </c>
      <c r="B94" s="388" t="s">
        <v>17500</v>
      </c>
      <c r="C94" s="391">
        <v>718.8</v>
      </c>
      <c r="D94" s="390">
        <v>35</v>
      </c>
      <c r="E94" s="387">
        <v>1</v>
      </c>
      <c r="F94" s="391">
        <v>5009564.96</v>
      </c>
    </row>
    <row r="95" spans="1:6" ht="20.25" x14ac:dyDescent="0.3">
      <c r="A95" s="393">
        <v>21</v>
      </c>
      <c r="B95" s="388" t="s">
        <v>17480</v>
      </c>
      <c r="C95" s="391">
        <v>4295</v>
      </c>
      <c r="D95" s="390">
        <v>78</v>
      </c>
      <c r="E95" s="387">
        <v>2</v>
      </c>
      <c r="F95" s="391">
        <v>14442374.34</v>
      </c>
    </row>
    <row r="96" spans="1:6" ht="20.25" x14ac:dyDescent="0.3">
      <c r="A96" s="393">
        <v>22</v>
      </c>
      <c r="B96" s="388" t="s">
        <v>17222</v>
      </c>
      <c r="C96" s="391">
        <v>11990.91</v>
      </c>
      <c r="D96" s="390">
        <v>407</v>
      </c>
      <c r="E96" s="387">
        <v>6</v>
      </c>
      <c r="F96" s="391">
        <v>32648677.989999995</v>
      </c>
    </row>
    <row r="97" spans="1:6" ht="20.25" x14ac:dyDescent="0.3">
      <c r="A97" s="393">
        <v>23</v>
      </c>
      <c r="B97" s="388" t="s">
        <v>17482</v>
      </c>
      <c r="C97" s="391">
        <v>409.7</v>
      </c>
      <c r="D97" s="390">
        <v>20</v>
      </c>
      <c r="E97" s="387">
        <v>1</v>
      </c>
      <c r="F97" s="391">
        <v>4155840.37</v>
      </c>
    </row>
    <row r="98" spans="1:6" ht="20.25" x14ac:dyDescent="0.3">
      <c r="A98" s="393">
        <v>24</v>
      </c>
      <c r="B98" s="388" t="s">
        <v>17501</v>
      </c>
      <c r="C98" s="391">
        <v>503</v>
      </c>
      <c r="D98" s="390">
        <v>19</v>
      </c>
      <c r="E98" s="387">
        <v>1</v>
      </c>
      <c r="F98" s="391">
        <v>4904366.8899999997</v>
      </c>
    </row>
    <row r="99" spans="1:6" ht="20.25" x14ac:dyDescent="0.3">
      <c r="A99" s="393">
        <v>25</v>
      </c>
      <c r="B99" s="388" t="s">
        <v>17485</v>
      </c>
      <c r="C99" s="391">
        <v>2902.9</v>
      </c>
      <c r="D99" s="390">
        <v>151</v>
      </c>
      <c r="E99" s="387">
        <v>3</v>
      </c>
      <c r="F99" s="391">
        <v>15837646.57</v>
      </c>
    </row>
    <row r="100" spans="1:6" ht="20.25" x14ac:dyDescent="0.3">
      <c r="A100" s="393">
        <v>26</v>
      </c>
      <c r="B100" s="388" t="s">
        <v>17247</v>
      </c>
      <c r="C100" s="391">
        <v>2450.5</v>
      </c>
      <c r="D100" s="390">
        <v>101</v>
      </c>
      <c r="E100" s="387">
        <v>3</v>
      </c>
      <c r="F100" s="391">
        <v>13945648.970000001</v>
      </c>
    </row>
    <row r="101" spans="1:6" ht="20.25" x14ac:dyDescent="0.3">
      <c r="A101" s="393">
        <v>27</v>
      </c>
      <c r="B101" s="388" t="s">
        <v>17484</v>
      </c>
      <c r="C101" s="391">
        <v>988.2</v>
      </c>
      <c r="D101" s="390">
        <v>34</v>
      </c>
      <c r="E101" s="387">
        <v>1</v>
      </c>
      <c r="F101" s="391">
        <v>6972826.3200000003</v>
      </c>
    </row>
    <row r="102" spans="1:6" ht="20.25" x14ac:dyDescent="0.3">
      <c r="A102" s="393">
        <v>28</v>
      </c>
      <c r="B102" s="388" t="s">
        <v>17248</v>
      </c>
      <c r="C102" s="391">
        <v>4159.7</v>
      </c>
      <c r="D102" s="390">
        <v>180</v>
      </c>
      <c r="E102" s="387">
        <v>5</v>
      </c>
      <c r="F102" s="391">
        <v>32587884.689999998</v>
      </c>
    </row>
    <row r="103" spans="1:6" ht="20.25" x14ac:dyDescent="0.3">
      <c r="A103" s="393">
        <v>29</v>
      </c>
      <c r="B103" s="388" t="s">
        <v>17253</v>
      </c>
      <c r="C103" s="391">
        <v>312.7</v>
      </c>
      <c r="D103" s="390">
        <v>11</v>
      </c>
      <c r="E103" s="387">
        <v>1</v>
      </c>
      <c r="F103" s="391">
        <v>2819018.4899999998</v>
      </c>
    </row>
    <row r="104" spans="1:6" ht="20.25" x14ac:dyDescent="0.3">
      <c r="A104" s="393">
        <v>30</v>
      </c>
      <c r="B104" s="388" t="s">
        <v>17487</v>
      </c>
      <c r="C104" s="391">
        <v>800.4</v>
      </c>
      <c r="D104" s="390">
        <v>32</v>
      </c>
      <c r="E104" s="387">
        <v>1</v>
      </c>
      <c r="F104" s="391">
        <v>5767708.0499999998</v>
      </c>
    </row>
    <row r="105" spans="1:6" ht="20.25" x14ac:dyDescent="0.3">
      <c r="A105" s="393">
        <v>31</v>
      </c>
      <c r="B105" s="388" t="s">
        <v>17488</v>
      </c>
      <c r="C105" s="391">
        <v>592.5</v>
      </c>
      <c r="D105" s="390">
        <v>32</v>
      </c>
      <c r="E105" s="387">
        <v>1</v>
      </c>
      <c r="F105" s="391">
        <v>5543232.0800000001</v>
      </c>
    </row>
    <row r="106" spans="1:6" ht="20.25" x14ac:dyDescent="0.3">
      <c r="A106" s="393">
        <v>32</v>
      </c>
      <c r="B106" s="388" t="s">
        <v>17225</v>
      </c>
      <c r="C106" s="391">
        <v>1137.98</v>
      </c>
      <c r="D106" s="390">
        <v>36</v>
      </c>
      <c r="E106" s="387">
        <v>2</v>
      </c>
      <c r="F106" s="391">
        <v>6414179</v>
      </c>
    </row>
    <row r="107" spans="1:6" ht="20.25" x14ac:dyDescent="0.3">
      <c r="A107" s="393">
        <v>33</v>
      </c>
      <c r="B107" s="388" t="s">
        <v>17502</v>
      </c>
      <c r="C107" s="391">
        <v>875.2</v>
      </c>
      <c r="D107" s="390">
        <v>30</v>
      </c>
      <c r="E107" s="387">
        <v>1</v>
      </c>
      <c r="F107" s="391">
        <v>113869.7</v>
      </c>
    </row>
    <row r="108" spans="1:6" ht="20.25" x14ac:dyDescent="0.3">
      <c r="A108" s="393">
        <v>34</v>
      </c>
      <c r="B108" s="388" t="s">
        <v>17226</v>
      </c>
      <c r="C108" s="391">
        <v>1051.5</v>
      </c>
      <c r="D108" s="390">
        <v>53</v>
      </c>
      <c r="E108" s="387">
        <v>1</v>
      </c>
      <c r="F108" s="391">
        <v>7222802.4000000004</v>
      </c>
    </row>
    <row r="109" spans="1:6" ht="20.25" x14ac:dyDescent="0.3">
      <c r="A109" s="393">
        <v>35</v>
      </c>
      <c r="B109" s="388" t="s">
        <v>17227</v>
      </c>
      <c r="C109" s="391">
        <v>777.3</v>
      </c>
      <c r="D109" s="390">
        <v>35</v>
      </c>
      <c r="E109" s="387">
        <v>1</v>
      </c>
      <c r="F109" s="391">
        <v>5195830.6500000004</v>
      </c>
    </row>
    <row r="110" spans="1:6" ht="20.25" x14ac:dyDescent="0.3">
      <c r="A110" s="393">
        <v>36</v>
      </c>
      <c r="B110" s="388" t="s">
        <v>17231</v>
      </c>
      <c r="C110" s="391">
        <v>12669.1</v>
      </c>
      <c r="D110" s="390">
        <v>353</v>
      </c>
      <c r="E110" s="387">
        <v>2</v>
      </c>
      <c r="F110" s="391">
        <v>21743242.170000002</v>
      </c>
    </row>
    <row r="111" spans="1:6" ht="20.25" x14ac:dyDescent="0.3">
      <c r="A111" s="393">
        <v>37</v>
      </c>
      <c r="B111" s="388" t="s">
        <v>17228</v>
      </c>
      <c r="C111" s="391">
        <v>13162.399999999998</v>
      </c>
      <c r="D111" s="390">
        <v>493</v>
      </c>
      <c r="E111" s="387">
        <v>5</v>
      </c>
      <c r="F111" s="391">
        <v>50037069.509999998</v>
      </c>
    </row>
    <row r="112" spans="1:6" ht="20.25" x14ac:dyDescent="0.3">
      <c r="A112" s="393">
        <v>38</v>
      </c>
      <c r="B112" s="388" t="s">
        <v>17229</v>
      </c>
      <c r="C112" s="391">
        <v>13942.560000000001</v>
      </c>
      <c r="D112" s="390">
        <v>469</v>
      </c>
      <c r="E112" s="387">
        <v>2</v>
      </c>
      <c r="F112" s="391">
        <v>30199080.329999998</v>
      </c>
    </row>
    <row r="113" spans="1:6" ht="20.25" x14ac:dyDescent="0.3">
      <c r="A113" s="393">
        <v>39</v>
      </c>
      <c r="B113" s="388" t="s">
        <v>17230</v>
      </c>
      <c r="C113" s="391">
        <v>12133.42</v>
      </c>
      <c r="D113" s="390">
        <v>348</v>
      </c>
      <c r="E113" s="387">
        <v>3</v>
      </c>
      <c r="F113" s="391">
        <v>36092675.659999996</v>
      </c>
    </row>
    <row r="114" spans="1:6" ht="20.25" x14ac:dyDescent="0.3">
      <c r="A114" s="393">
        <v>40</v>
      </c>
      <c r="B114" s="388" t="s">
        <v>17490</v>
      </c>
      <c r="C114" s="391">
        <v>609.5</v>
      </c>
      <c r="D114" s="390">
        <v>18</v>
      </c>
      <c r="E114" s="387">
        <v>1</v>
      </c>
      <c r="F114" s="391">
        <v>3525851.7</v>
      </c>
    </row>
    <row r="115" spans="1:6" ht="20.25" x14ac:dyDescent="0.3">
      <c r="A115" s="393">
        <v>41</v>
      </c>
      <c r="B115" s="388" t="s">
        <v>17254</v>
      </c>
      <c r="C115" s="391">
        <v>737.1</v>
      </c>
      <c r="D115" s="390">
        <v>42</v>
      </c>
      <c r="E115" s="387">
        <v>1</v>
      </c>
      <c r="F115" s="391">
        <v>200000</v>
      </c>
    </row>
    <row r="116" spans="1:6" ht="20.25" x14ac:dyDescent="0.3">
      <c r="A116" s="393">
        <v>42</v>
      </c>
      <c r="B116" s="388" t="s">
        <v>17249</v>
      </c>
      <c r="C116" s="391">
        <v>974.7</v>
      </c>
      <c r="D116" s="390">
        <v>35</v>
      </c>
      <c r="E116" s="387">
        <v>1</v>
      </c>
      <c r="F116" s="391">
        <v>10801958.800000001</v>
      </c>
    </row>
    <row r="117" spans="1:6" ht="20.25" x14ac:dyDescent="0.3">
      <c r="A117" s="393">
        <v>43</v>
      </c>
      <c r="B117" s="388" t="s">
        <v>17233</v>
      </c>
      <c r="C117" s="391">
        <v>1042.4000000000001</v>
      </c>
      <c r="D117" s="394">
        <v>47</v>
      </c>
      <c r="E117" s="387">
        <v>1</v>
      </c>
      <c r="F117" s="391">
        <v>7705763.3499999996</v>
      </c>
    </row>
    <row r="118" spans="1:6" ht="20.25" x14ac:dyDescent="0.3">
      <c r="A118" s="393">
        <v>44</v>
      </c>
      <c r="B118" s="388" t="s">
        <v>17493</v>
      </c>
      <c r="C118" s="391">
        <v>7018.04</v>
      </c>
      <c r="D118" s="390">
        <v>394</v>
      </c>
      <c r="E118" s="387">
        <v>9</v>
      </c>
      <c r="F118" s="391">
        <v>12183682.369999999</v>
      </c>
    </row>
    <row r="119" spans="1:6" ht="20.25" x14ac:dyDescent="0.3">
      <c r="A119" s="393">
        <v>45</v>
      </c>
      <c r="B119" s="388" t="s">
        <v>17503</v>
      </c>
      <c r="C119" s="391">
        <v>1737.77</v>
      </c>
      <c r="D119" s="390">
        <v>77</v>
      </c>
      <c r="E119" s="387">
        <v>2</v>
      </c>
      <c r="F119" s="391">
        <v>4266246.9800000004</v>
      </c>
    </row>
    <row r="120" spans="1:6" ht="20.25" x14ac:dyDescent="0.3">
      <c r="A120" s="393">
        <v>46</v>
      </c>
      <c r="B120" s="388" t="s">
        <v>17494</v>
      </c>
      <c r="C120" s="391">
        <v>492.1</v>
      </c>
      <c r="D120" s="390">
        <v>31</v>
      </c>
      <c r="E120" s="387">
        <v>1</v>
      </c>
      <c r="F120" s="391">
        <v>7371386.96</v>
      </c>
    </row>
    <row r="121" spans="1:6" ht="20.25" x14ac:dyDescent="0.3">
      <c r="A121" s="393">
        <v>47</v>
      </c>
      <c r="B121" s="388" t="s">
        <v>17236</v>
      </c>
      <c r="C121" s="391">
        <v>2065.1</v>
      </c>
      <c r="D121" s="390">
        <v>90</v>
      </c>
      <c r="E121" s="387">
        <v>2</v>
      </c>
      <c r="F121" s="391">
        <v>8552332.7899999991</v>
      </c>
    </row>
    <row r="122" spans="1:6" ht="20.25" x14ac:dyDescent="0.3">
      <c r="A122" s="393">
        <v>48</v>
      </c>
      <c r="B122" s="388" t="s">
        <v>17237</v>
      </c>
      <c r="C122" s="391">
        <v>7756.06</v>
      </c>
      <c r="D122" s="390">
        <v>238</v>
      </c>
      <c r="E122" s="387">
        <v>4</v>
      </c>
      <c r="F122" s="391">
        <v>29251204.210000001</v>
      </c>
    </row>
    <row r="123" spans="1:6" ht="20.25" x14ac:dyDescent="0.3">
      <c r="A123" s="393">
        <v>49</v>
      </c>
      <c r="B123" s="388" t="s">
        <v>17238</v>
      </c>
      <c r="C123" s="391">
        <v>9204.76</v>
      </c>
      <c r="D123" s="390">
        <v>429</v>
      </c>
      <c r="E123" s="387">
        <v>3</v>
      </c>
      <c r="F123" s="391">
        <v>18028554.48</v>
      </c>
    </row>
    <row r="124" spans="1:6" ht="20.25" x14ac:dyDescent="0.3">
      <c r="A124" s="393">
        <v>50</v>
      </c>
      <c r="B124" s="388" t="s">
        <v>17492</v>
      </c>
      <c r="C124" s="391">
        <v>971.34</v>
      </c>
      <c r="D124" s="390">
        <v>45</v>
      </c>
      <c r="E124" s="387">
        <v>1</v>
      </c>
      <c r="F124" s="391">
        <v>6567768.7300000004</v>
      </c>
    </row>
    <row r="125" spans="1:6" ht="20.25" x14ac:dyDescent="0.3">
      <c r="A125" s="393">
        <v>51</v>
      </c>
      <c r="B125" s="388" t="s">
        <v>17235</v>
      </c>
      <c r="C125" s="391">
        <v>687</v>
      </c>
      <c r="D125" s="390">
        <v>21</v>
      </c>
      <c r="E125" s="387">
        <v>1</v>
      </c>
      <c r="F125" s="391">
        <v>4577125.34</v>
      </c>
    </row>
    <row r="126" spans="1:6" ht="20.25" x14ac:dyDescent="0.3">
      <c r="A126" s="393">
        <v>52</v>
      </c>
      <c r="B126" s="388" t="s">
        <v>17239</v>
      </c>
      <c r="C126" s="391">
        <v>1644.5</v>
      </c>
      <c r="D126" s="390">
        <v>61</v>
      </c>
      <c r="E126" s="387">
        <v>3</v>
      </c>
      <c r="F126" s="391">
        <v>13284852.24</v>
      </c>
    </row>
    <row r="127" spans="1:6" ht="20.25" x14ac:dyDescent="0.3">
      <c r="A127" s="393">
        <v>53</v>
      </c>
      <c r="B127" s="388" t="s">
        <v>17210</v>
      </c>
      <c r="C127" s="391">
        <v>5294.4000000000005</v>
      </c>
      <c r="D127" s="390">
        <v>145</v>
      </c>
      <c r="E127" s="387">
        <v>2</v>
      </c>
      <c r="F127" s="391">
        <v>14305971.34</v>
      </c>
    </row>
    <row r="128" spans="1:6" ht="20.25" x14ac:dyDescent="0.3">
      <c r="A128" s="393">
        <v>54</v>
      </c>
      <c r="B128" s="388" t="s">
        <v>17240</v>
      </c>
      <c r="C128" s="391">
        <v>722.7</v>
      </c>
      <c r="D128" s="390">
        <v>38</v>
      </c>
      <c r="E128" s="387">
        <v>1</v>
      </c>
      <c r="F128" s="391">
        <v>7535411.9400000004</v>
      </c>
    </row>
    <row r="129" spans="1:6" ht="20.25" x14ac:dyDescent="0.3">
      <c r="A129" s="393">
        <v>55</v>
      </c>
      <c r="B129" s="388" t="s">
        <v>17242</v>
      </c>
      <c r="C129" s="391">
        <v>879.5</v>
      </c>
      <c r="D129" s="390">
        <v>30</v>
      </c>
      <c r="E129" s="387">
        <v>1</v>
      </c>
      <c r="F129" s="391">
        <v>6530690.3499999996</v>
      </c>
    </row>
    <row r="130" spans="1:6" ht="20.25" x14ac:dyDescent="0.3">
      <c r="A130" s="393">
        <v>56</v>
      </c>
      <c r="B130" s="388" t="s">
        <v>17243</v>
      </c>
      <c r="C130" s="391">
        <v>2063.3999999999996</v>
      </c>
      <c r="D130" s="390">
        <v>73</v>
      </c>
      <c r="E130" s="387">
        <v>4</v>
      </c>
      <c r="F130" s="391">
        <v>10193646.23</v>
      </c>
    </row>
    <row r="131" spans="1:6" ht="20.25" x14ac:dyDescent="0.3">
      <c r="A131" s="393">
        <v>57</v>
      </c>
      <c r="B131" s="388" t="s">
        <v>17495</v>
      </c>
      <c r="C131" s="391">
        <v>886.6</v>
      </c>
      <c r="D131" s="390">
        <v>34</v>
      </c>
      <c r="E131" s="387">
        <v>1</v>
      </c>
      <c r="F131" s="391">
        <v>5213835.0599999987</v>
      </c>
    </row>
    <row r="132" spans="1:6" ht="20.25" x14ac:dyDescent="0.3">
      <c r="A132" s="393">
        <v>58</v>
      </c>
      <c r="B132" s="388" t="s">
        <v>17496</v>
      </c>
      <c r="C132" s="391">
        <v>1665.3</v>
      </c>
      <c r="D132" s="390">
        <v>90</v>
      </c>
      <c r="E132" s="387">
        <v>2</v>
      </c>
      <c r="F132" s="391">
        <v>10758390.760000002</v>
      </c>
    </row>
    <row r="133" spans="1:6" ht="20.25" x14ac:dyDescent="0.3">
      <c r="A133" s="393">
        <v>59</v>
      </c>
      <c r="B133" s="388" t="s">
        <v>17497</v>
      </c>
      <c r="C133" s="391">
        <v>1980.5</v>
      </c>
      <c r="D133" s="390">
        <v>78</v>
      </c>
      <c r="E133" s="387">
        <v>2</v>
      </c>
      <c r="F133" s="391">
        <v>10939215.029999999</v>
      </c>
    </row>
    <row r="134" spans="1:6" ht="20.25" x14ac:dyDescent="0.3">
      <c r="A134" s="393">
        <v>60</v>
      </c>
      <c r="B134" s="388" t="s">
        <v>17250</v>
      </c>
      <c r="C134" s="391">
        <v>8111.4</v>
      </c>
      <c r="D134" s="390">
        <v>307</v>
      </c>
      <c r="E134" s="387">
        <v>3</v>
      </c>
      <c r="F134" s="391">
        <v>25693967.629999999</v>
      </c>
    </row>
    <row r="135" spans="1:6" ht="20.25" x14ac:dyDescent="0.3">
      <c r="A135" s="393">
        <v>61</v>
      </c>
      <c r="B135" s="388" t="s">
        <v>17246</v>
      </c>
      <c r="C135" s="391">
        <v>1348.5</v>
      </c>
      <c r="D135" s="390">
        <v>67</v>
      </c>
      <c r="E135" s="387">
        <v>2</v>
      </c>
      <c r="F135" s="391">
        <v>5861857.9199999999</v>
      </c>
    </row>
    <row r="136" spans="1:6" ht="20.25" x14ac:dyDescent="0.3">
      <c r="A136" s="388" t="s">
        <v>17179</v>
      </c>
      <c r="B136" s="388"/>
      <c r="C136" s="391">
        <f>SUM(C137:C182)</f>
        <v>309633.15999999997</v>
      </c>
      <c r="D136" s="390">
        <f>SUM(D137:D182)</f>
        <v>10791</v>
      </c>
      <c r="E136" s="392">
        <f>SUM(E137:E182)</f>
        <v>127</v>
      </c>
      <c r="F136" s="391">
        <f>SUM(F137:F182)</f>
        <v>803608026.06999993</v>
      </c>
    </row>
    <row r="137" spans="1:6" ht="20.25" x14ac:dyDescent="0.3">
      <c r="A137" s="393">
        <v>1</v>
      </c>
      <c r="B137" s="388" t="s">
        <v>17202</v>
      </c>
      <c r="C137" s="391">
        <v>83876.5</v>
      </c>
      <c r="D137" s="390">
        <v>3169</v>
      </c>
      <c r="E137" s="387">
        <v>35</v>
      </c>
      <c r="F137" s="391">
        <v>200371287.76999995</v>
      </c>
    </row>
    <row r="138" spans="1:6" ht="20.25" x14ac:dyDescent="0.3">
      <c r="A138" s="393">
        <v>2</v>
      </c>
      <c r="B138" s="388" t="s">
        <v>17203</v>
      </c>
      <c r="C138" s="391">
        <v>5676.8</v>
      </c>
      <c r="D138" s="390">
        <v>184</v>
      </c>
      <c r="E138" s="387">
        <v>4</v>
      </c>
      <c r="F138" s="391">
        <v>33197038.509999994</v>
      </c>
    </row>
    <row r="139" spans="1:6" ht="20.25" x14ac:dyDescent="0.3">
      <c r="A139" s="393">
        <v>3</v>
      </c>
      <c r="B139" s="388" t="s">
        <v>17204</v>
      </c>
      <c r="C139" s="391">
        <v>73696.67</v>
      </c>
      <c r="D139" s="390">
        <v>2328</v>
      </c>
      <c r="E139" s="387">
        <v>8</v>
      </c>
      <c r="F139" s="391">
        <v>77095279.090000004</v>
      </c>
    </row>
    <row r="140" spans="1:6" ht="20.25" x14ac:dyDescent="0.3">
      <c r="A140" s="393">
        <v>4</v>
      </c>
      <c r="B140" s="388" t="s">
        <v>17205</v>
      </c>
      <c r="C140" s="391">
        <v>24789.8</v>
      </c>
      <c r="D140" s="390">
        <v>702</v>
      </c>
      <c r="E140" s="387">
        <v>9</v>
      </c>
      <c r="F140" s="391">
        <v>61634819.170000002</v>
      </c>
    </row>
    <row r="141" spans="1:6" ht="20.25" x14ac:dyDescent="0.3">
      <c r="A141" s="393">
        <v>5</v>
      </c>
      <c r="B141" s="388" t="s">
        <v>17206</v>
      </c>
      <c r="C141" s="391">
        <v>21754.479999999996</v>
      </c>
      <c r="D141" s="390">
        <v>553</v>
      </c>
      <c r="E141" s="387">
        <v>7</v>
      </c>
      <c r="F141" s="391">
        <v>56471101.200000003</v>
      </c>
    </row>
    <row r="142" spans="1:6" ht="20.25" x14ac:dyDescent="0.3">
      <c r="A142" s="393">
        <v>6</v>
      </c>
      <c r="B142" s="388" t="s">
        <v>17207</v>
      </c>
      <c r="C142" s="391">
        <v>12900.900000000001</v>
      </c>
      <c r="D142" s="390">
        <v>373</v>
      </c>
      <c r="E142" s="387">
        <v>2</v>
      </c>
      <c r="F142" s="391">
        <v>17708184.119999997</v>
      </c>
    </row>
    <row r="143" spans="1:6" ht="20.25" x14ac:dyDescent="0.3">
      <c r="A143" s="393">
        <v>7</v>
      </c>
      <c r="B143" s="388" t="s">
        <v>17208</v>
      </c>
      <c r="C143" s="391">
        <v>3997.5</v>
      </c>
      <c r="D143" s="390">
        <v>130</v>
      </c>
      <c r="E143" s="387">
        <v>2</v>
      </c>
      <c r="F143" s="391">
        <v>17034035.52</v>
      </c>
    </row>
    <row r="144" spans="1:6" ht="20.25" x14ac:dyDescent="0.3">
      <c r="A144" s="393">
        <v>8</v>
      </c>
      <c r="B144" s="388" t="s">
        <v>17209</v>
      </c>
      <c r="C144" s="391">
        <v>5634.57</v>
      </c>
      <c r="D144" s="390">
        <v>155</v>
      </c>
      <c r="E144" s="387">
        <v>3</v>
      </c>
      <c r="F144" s="391">
        <v>16380603.180000002</v>
      </c>
    </row>
    <row r="145" spans="1:6" ht="20.25" x14ac:dyDescent="0.3">
      <c r="A145" s="393">
        <v>9</v>
      </c>
      <c r="B145" s="388" t="s">
        <v>17210</v>
      </c>
      <c r="C145" s="391">
        <v>783</v>
      </c>
      <c r="D145" s="390">
        <v>32</v>
      </c>
      <c r="E145" s="387">
        <v>1</v>
      </c>
      <c r="F145" s="391">
        <v>5729408</v>
      </c>
    </row>
    <row r="146" spans="1:6" ht="20.25" x14ac:dyDescent="0.3">
      <c r="A146" s="393">
        <v>10</v>
      </c>
      <c r="B146" s="388" t="s">
        <v>17211</v>
      </c>
      <c r="C146" s="391">
        <v>7773.5</v>
      </c>
      <c r="D146" s="390">
        <v>549</v>
      </c>
      <c r="E146" s="387">
        <v>3</v>
      </c>
      <c r="F146" s="391">
        <v>23013460</v>
      </c>
    </row>
    <row r="147" spans="1:6" ht="20.25" x14ac:dyDescent="0.3">
      <c r="A147" s="393">
        <v>11</v>
      </c>
      <c r="B147" s="388" t="s">
        <v>17212</v>
      </c>
      <c r="C147" s="391">
        <v>945.5</v>
      </c>
      <c r="D147" s="390">
        <v>39</v>
      </c>
      <c r="E147" s="387">
        <v>1</v>
      </c>
      <c r="F147" s="391">
        <v>5165228.25</v>
      </c>
    </row>
    <row r="148" spans="1:6" ht="20.25" x14ac:dyDescent="0.3">
      <c r="A148" s="393">
        <v>12</v>
      </c>
      <c r="B148" s="388" t="s">
        <v>17213</v>
      </c>
      <c r="C148" s="391">
        <v>680</v>
      </c>
      <c r="D148" s="390">
        <v>18</v>
      </c>
      <c r="E148" s="387">
        <v>1</v>
      </c>
      <c r="F148" s="391">
        <v>4301052</v>
      </c>
    </row>
    <row r="149" spans="1:6" ht="20.25" x14ac:dyDescent="0.3">
      <c r="A149" s="393">
        <v>13</v>
      </c>
      <c r="B149" s="388" t="s">
        <v>17214</v>
      </c>
      <c r="C149" s="391">
        <v>607.4</v>
      </c>
      <c r="D149" s="390">
        <v>34</v>
      </c>
      <c r="E149" s="387">
        <v>1</v>
      </c>
      <c r="F149" s="391">
        <v>2317210.6399999997</v>
      </c>
    </row>
    <row r="150" spans="1:6" ht="20.25" x14ac:dyDescent="0.3">
      <c r="A150" s="393">
        <v>14</v>
      </c>
      <c r="B150" s="388" t="s">
        <v>17215</v>
      </c>
      <c r="C150" s="391">
        <v>797.3</v>
      </c>
      <c r="D150" s="390">
        <v>40</v>
      </c>
      <c r="E150" s="387">
        <v>1</v>
      </c>
      <c r="F150" s="391">
        <v>5322451.5199999996</v>
      </c>
    </row>
    <row r="151" spans="1:6" ht="20.25" x14ac:dyDescent="0.3">
      <c r="A151" s="393">
        <v>15</v>
      </c>
      <c r="B151" s="388" t="s">
        <v>17213</v>
      </c>
      <c r="C151" s="391">
        <v>850</v>
      </c>
      <c r="D151" s="390">
        <v>40</v>
      </c>
      <c r="E151" s="387">
        <v>1</v>
      </c>
      <c r="F151" s="391">
        <v>542668</v>
      </c>
    </row>
    <row r="152" spans="1:6" ht="20.25" x14ac:dyDescent="0.3">
      <c r="A152" s="393">
        <v>16</v>
      </c>
      <c r="B152" s="388" t="s">
        <v>17216</v>
      </c>
      <c r="C152" s="391">
        <v>4891.2000000000007</v>
      </c>
      <c r="D152" s="390">
        <v>123</v>
      </c>
      <c r="E152" s="387">
        <v>3</v>
      </c>
      <c r="F152" s="391">
        <v>17175018.48</v>
      </c>
    </row>
    <row r="153" spans="1:6" ht="20.25" x14ac:dyDescent="0.3">
      <c r="A153" s="393">
        <v>17</v>
      </c>
      <c r="B153" s="388" t="s">
        <v>17217</v>
      </c>
      <c r="C153" s="391">
        <v>657.9</v>
      </c>
      <c r="D153" s="390">
        <v>26</v>
      </c>
      <c r="E153" s="387">
        <v>1</v>
      </c>
      <c r="F153" s="391">
        <v>6199562.6800000006</v>
      </c>
    </row>
    <row r="154" spans="1:6" ht="20.25" x14ac:dyDescent="0.3">
      <c r="A154" s="393">
        <v>18</v>
      </c>
      <c r="B154" s="388" t="s">
        <v>17218</v>
      </c>
      <c r="C154" s="391">
        <v>497.6</v>
      </c>
      <c r="D154" s="390">
        <v>10</v>
      </c>
      <c r="E154" s="387">
        <v>1</v>
      </c>
      <c r="F154" s="391">
        <v>4945765.3100000005</v>
      </c>
    </row>
    <row r="155" spans="1:6" ht="20.25" x14ac:dyDescent="0.3">
      <c r="A155" s="393">
        <v>19</v>
      </c>
      <c r="B155" s="388" t="s">
        <v>17219</v>
      </c>
      <c r="C155" s="391">
        <v>399.7</v>
      </c>
      <c r="D155" s="390">
        <v>15</v>
      </c>
      <c r="E155" s="387">
        <v>1</v>
      </c>
      <c r="F155" s="391">
        <v>3249753.92</v>
      </c>
    </row>
    <row r="156" spans="1:6" ht="20.25" x14ac:dyDescent="0.3">
      <c r="A156" s="393">
        <v>20</v>
      </c>
      <c r="B156" s="388" t="s">
        <v>17220</v>
      </c>
      <c r="C156" s="391">
        <v>513.9</v>
      </c>
      <c r="D156" s="390">
        <v>20</v>
      </c>
      <c r="E156" s="387">
        <v>1</v>
      </c>
      <c r="F156" s="391">
        <v>4441783.34</v>
      </c>
    </row>
    <row r="157" spans="1:6" ht="20.25" x14ac:dyDescent="0.3">
      <c r="A157" s="393">
        <v>21</v>
      </c>
      <c r="B157" s="388" t="s">
        <v>17221</v>
      </c>
      <c r="C157" s="391">
        <v>612.5</v>
      </c>
      <c r="D157" s="390">
        <v>29</v>
      </c>
      <c r="E157" s="387">
        <v>1</v>
      </c>
      <c r="F157" s="391">
        <v>4274814.47</v>
      </c>
    </row>
    <row r="158" spans="1:6" ht="20.25" x14ac:dyDescent="0.3">
      <c r="A158" s="393">
        <v>22</v>
      </c>
      <c r="B158" s="388" t="s">
        <v>17223</v>
      </c>
      <c r="C158" s="391">
        <v>1049.8</v>
      </c>
      <c r="D158" s="390">
        <v>57</v>
      </c>
      <c r="E158" s="387">
        <v>1</v>
      </c>
      <c r="F158" s="391">
        <v>5392384</v>
      </c>
    </row>
    <row r="159" spans="1:6" ht="20.25" x14ac:dyDescent="0.3">
      <c r="A159" s="393">
        <v>23</v>
      </c>
      <c r="B159" s="388" t="s">
        <v>17224</v>
      </c>
      <c r="C159" s="391">
        <v>2471.6999999999998</v>
      </c>
      <c r="D159" s="390">
        <v>113</v>
      </c>
      <c r="E159" s="387">
        <v>5</v>
      </c>
      <c r="F159" s="391">
        <v>20455861.079999998</v>
      </c>
    </row>
    <row r="160" spans="1:6" ht="20.25" x14ac:dyDescent="0.3">
      <c r="A160" s="393">
        <v>24</v>
      </c>
      <c r="B160" s="388" t="s">
        <v>17225</v>
      </c>
      <c r="C160" s="391">
        <v>1319.89</v>
      </c>
      <c r="D160" s="390">
        <v>63</v>
      </c>
      <c r="E160" s="387">
        <v>2</v>
      </c>
      <c r="F160" s="391">
        <v>12004830.189999999</v>
      </c>
    </row>
    <row r="161" spans="1:6" ht="20.25" x14ac:dyDescent="0.3">
      <c r="A161" s="393">
        <v>25</v>
      </c>
      <c r="B161" s="388" t="s">
        <v>17226</v>
      </c>
      <c r="C161" s="391">
        <v>1003.2</v>
      </c>
      <c r="D161" s="390">
        <v>38</v>
      </c>
      <c r="E161" s="387">
        <v>1</v>
      </c>
      <c r="F161" s="391">
        <v>8285735.04</v>
      </c>
    </row>
    <row r="162" spans="1:6" ht="20.25" x14ac:dyDescent="0.3">
      <c r="A162" s="393">
        <v>26</v>
      </c>
      <c r="B162" s="388" t="s">
        <v>17227</v>
      </c>
      <c r="C162" s="391">
        <v>1007</v>
      </c>
      <c r="D162" s="390">
        <v>38</v>
      </c>
      <c r="E162" s="387">
        <v>2</v>
      </c>
      <c r="F162" s="391">
        <v>7585567.6799999997</v>
      </c>
    </row>
    <row r="163" spans="1:6" ht="20.25" x14ac:dyDescent="0.3">
      <c r="A163" s="393">
        <v>27</v>
      </c>
      <c r="B163" s="388" t="s">
        <v>17228</v>
      </c>
      <c r="C163" s="391">
        <v>4402.3999999999996</v>
      </c>
      <c r="D163" s="390">
        <v>187</v>
      </c>
      <c r="E163" s="387">
        <v>2</v>
      </c>
      <c r="F163" s="391">
        <v>18276811.52</v>
      </c>
    </row>
    <row r="164" spans="1:6" ht="20.25" x14ac:dyDescent="0.3">
      <c r="A164" s="393">
        <v>28</v>
      </c>
      <c r="B164" s="388" t="s">
        <v>17229</v>
      </c>
      <c r="C164" s="391">
        <v>6310.48</v>
      </c>
      <c r="D164" s="390">
        <v>200</v>
      </c>
      <c r="E164" s="387">
        <v>2</v>
      </c>
      <c r="F164" s="391">
        <v>12674630.079999998</v>
      </c>
    </row>
    <row r="165" spans="1:6" ht="20.25" x14ac:dyDescent="0.3">
      <c r="A165" s="393">
        <v>29</v>
      </c>
      <c r="B165" s="388" t="s">
        <v>17230</v>
      </c>
      <c r="C165" s="391">
        <v>5871.4800000000005</v>
      </c>
      <c r="D165" s="390">
        <v>255</v>
      </c>
      <c r="E165" s="387">
        <v>5</v>
      </c>
      <c r="F165" s="391">
        <v>17698274.210000001</v>
      </c>
    </row>
    <row r="166" spans="1:6" ht="20.25" x14ac:dyDescent="0.3">
      <c r="A166" s="393">
        <v>30</v>
      </c>
      <c r="B166" s="388" t="s">
        <v>17231</v>
      </c>
      <c r="C166" s="391">
        <v>4279.1099999999997</v>
      </c>
      <c r="D166" s="390">
        <v>138</v>
      </c>
      <c r="E166" s="387">
        <v>1</v>
      </c>
      <c r="F166" s="391">
        <v>12520415.859999999</v>
      </c>
    </row>
    <row r="167" spans="1:6" ht="20.25" x14ac:dyDescent="0.3">
      <c r="A167" s="393">
        <v>31</v>
      </c>
      <c r="B167" s="388" t="s">
        <v>17232</v>
      </c>
      <c r="C167" s="391">
        <v>781.8</v>
      </c>
      <c r="D167" s="390">
        <v>43</v>
      </c>
      <c r="E167" s="387">
        <v>1</v>
      </c>
      <c r="F167" s="391">
        <v>4975316.8000000007</v>
      </c>
    </row>
    <row r="168" spans="1:6" ht="20.25" x14ac:dyDescent="0.3">
      <c r="A168" s="393">
        <v>32</v>
      </c>
      <c r="B168" s="388" t="s">
        <v>17233</v>
      </c>
      <c r="C168" s="391">
        <v>1055.4000000000001</v>
      </c>
      <c r="D168" s="390">
        <v>47</v>
      </c>
      <c r="E168" s="387">
        <v>1</v>
      </c>
      <c r="F168" s="391">
        <v>6736263.6000000006</v>
      </c>
    </row>
    <row r="169" spans="1:6" ht="20.25" x14ac:dyDescent="0.3">
      <c r="A169" s="393">
        <v>33</v>
      </c>
      <c r="B169" s="388" t="s">
        <v>17234</v>
      </c>
      <c r="C169" s="391">
        <v>773.3</v>
      </c>
      <c r="D169" s="390">
        <v>35</v>
      </c>
      <c r="E169" s="387">
        <v>1</v>
      </c>
      <c r="F169" s="391">
        <v>5982176</v>
      </c>
    </row>
    <row r="170" spans="1:6" ht="20.25" x14ac:dyDescent="0.3">
      <c r="A170" s="393">
        <v>34</v>
      </c>
      <c r="B170" s="388" t="s">
        <v>17235</v>
      </c>
      <c r="C170" s="391">
        <v>660</v>
      </c>
      <c r="D170" s="390">
        <v>26</v>
      </c>
      <c r="E170" s="387">
        <v>1</v>
      </c>
      <c r="F170" s="391">
        <v>5266000</v>
      </c>
    </row>
    <row r="171" spans="1:6" ht="20.25" x14ac:dyDescent="0.3">
      <c r="A171" s="393">
        <v>35</v>
      </c>
      <c r="B171" s="388" t="s">
        <v>17236</v>
      </c>
      <c r="C171" s="391">
        <v>340</v>
      </c>
      <c r="D171" s="390">
        <v>18</v>
      </c>
      <c r="E171" s="387">
        <v>1</v>
      </c>
      <c r="F171" s="391">
        <v>3090510.08</v>
      </c>
    </row>
    <row r="172" spans="1:6" ht="20.25" x14ac:dyDescent="0.3">
      <c r="A172" s="393">
        <v>36</v>
      </c>
      <c r="B172" s="388" t="s">
        <v>17237</v>
      </c>
      <c r="C172" s="391">
        <v>7167.08</v>
      </c>
      <c r="D172" s="390">
        <v>273</v>
      </c>
      <c r="E172" s="387">
        <v>2</v>
      </c>
      <c r="F172" s="391">
        <v>18334915.32</v>
      </c>
    </row>
    <row r="173" spans="1:6" ht="20.25" x14ac:dyDescent="0.3">
      <c r="A173" s="393">
        <v>37</v>
      </c>
      <c r="B173" s="388" t="s">
        <v>17238</v>
      </c>
      <c r="C173" s="391">
        <v>6230.86</v>
      </c>
      <c r="D173" s="390">
        <v>201</v>
      </c>
      <c r="E173" s="387">
        <v>1</v>
      </c>
      <c r="F173" s="391">
        <v>13268555.52</v>
      </c>
    </row>
    <row r="174" spans="1:6" ht="20.25" x14ac:dyDescent="0.3">
      <c r="A174" s="393">
        <v>38</v>
      </c>
      <c r="B174" s="388" t="s">
        <v>17239</v>
      </c>
      <c r="C174" s="391">
        <v>691.6</v>
      </c>
      <c r="D174" s="390">
        <v>17</v>
      </c>
      <c r="E174" s="387">
        <v>1</v>
      </c>
      <c r="F174" s="391">
        <v>5602584</v>
      </c>
    </row>
    <row r="175" spans="1:6" ht="20.25" x14ac:dyDescent="0.3">
      <c r="A175" s="393">
        <v>39</v>
      </c>
      <c r="B175" s="388" t="s">
        <v>17210</v>
      </c>
      <c r="C175" s="391">
        <v>362.9</v>
      </c>
      <c r="D175" s="390">
        <v>23</v>
      </c>
      <c r="E175" s="387">
        <v>1</v>
      </c>
      <c r="F175" s="391">
        <v>3167614.8</v>
      </c>
    </row>
    <row r="176" spans="1:6" ht="20.25" x14ac:dyDescent="0.3">
      <c r="A176" s="393">
        <v>40</v>
      </c>
      <c r="B176" s="388" t="s">
        <v>17240</v>
      </c>
      <c r="C176" s="391">
        <v>375.2</v>
      </c>
      <c r="D176" s="390">
        <v>17</v>
      </c>
      <c r="E176" s="387">
        <v>1</v>
      </c>
      <c r="F176" s="391">
        <v>4525164</v>
      </c>
    </row>
    <row r="177" spans="1:6" ht="20.25" x14ac:dyDescent="0.3">
      <c r="A177" s="393">
        <v>41</v>
      </c>
      <c r="B177" s="388" t="s">
        <v>17241</v>
      </c>
      <c r="C177" s="391">
        <v>946</v>
      </c>
      <c r="D177" s="390">
        <v>52</v>
      </c>
      <c r="E177" s="387">
        <v>1</v>
      </c>
      <c r="F177" s="391">
        <v>6572262</v>
      </c>
    </row>
    <row r="178" spans="1:6" ht="20.25" x14ac:dyDescent="0.3">
      <c r="A178" s="393">
        <v>42</v>
      </c>
      <c r="B178" s="388" t="s">
        <v>17242</v>
      </c>
      <c r="C178" s="391">
        <v>418.9</v>
      </c>
      <c r="D178" s="390">
        <v>8</v>
      </c>
      <c r="E178" s="387">
        <v>1</v>
      </c>
      <c r="F178" s="391">
        <v>3102969.6</v>
      </c>
    </row>
    <row r="179" spans="1:6" ht="20.25" x14ac:dyDescent="0.3">
      <c r="A179" s="393">
        <v>43</v>
      </c>
      <c r="B179" s="388" t="s">
        <v>17243</v>
      </c>
      <c r="C179" s="391">
        <v>3265.3</v>
      </c>
      <c r="D179" s="390">
        <v>102</v>
      </c>
      <c r="E179" s="387">
        <v>1</v>
      </c>
      <c r="F179" s="391">
        <v>16205981.91</v>
      </c>
    </row>
    <row r="180" spans="1:6" ht="20.25" x14ac:dyDescent="0.3">
      <c r="A180" s="393">
        <v>44</v>
      </c>
      <c r="B180" s="388" t="s">
        <v>17244</v>
      </c>
      <c r="C180" s="391">
        <v>627.5</v>
      </c>
      <c r="D180" s="390">
        <v>26</v>
      </c>
      <c r="E180" s="387">
        <v>1</v>
      </c>
      <c r="F180" s="391">
        <v>4039280.1599999997</v>
      </c>
    </row>
    <row r="181" spans="1:6" ht="20.25" x14ac:dyDescent="0.3">
      <c r="A181" s="393">
        <v>45</v>
      </c>
      <c r="B181" s="388" t="s">
        <v>17245</v>
      </c>
      <c r="C181" s="391">
        <v>3230</v>
      </c>
      <c r="D181" s="390">
        <v>131</v>
      </c>
      <c r="E181" s="387">
        <v>2</v>
      </c>
      <c r="F181" s="391">
        <v>13569014.32</v>
      </c>
    </row>
    <row r="182" spans="1:6" ht="20.25" x14ac:dyDescent="0.3">
      <c r="A182" s="393">
        <v>46</v>
      </c>
      <c r="B182" s="388" t="s">
        <v>17246</v>
      </c>
      <c r="C182" s="391">
        <v>2655.54</v>
      </c>
      <c r="D182" s="390">
        <v>114</v>
      </c>
      <c r="E182" s="387">
        <v>2</v>
      </c>
      <c r="F182" s="391">
        <v>7704383.129999999</v>
      </c>
    </row>
    <row r="183" spans="1:6" ht="20.25" x14ac:dyDescent="0.25">
      <c r="A183" s="395" t="s">
        <v>17314</v>
      </c>
      <c r="B183" s="396"/>
      <c r="C183" s="396"/>
      <c r="D183" s="396"/>
      <c r="E183" s="396"/>
      <c r="F183" s="397"/>
    </row>
    <row r="184" spans="1:6" ht="20.25" x14ac:dyDescent="0.3">
      <c r="A184" s="398" t="s">
        <v>17267</v>
      </c>
      <c r="B184" s="388"/>
      <c r="C184" s="391">
        <f>C185</f>
        <v>6998.4000000000005</v>
      </c>
      <c r="D184" s="394">
        <f t="shared" ref="D184:F184" si="1">D185</f>
        <v>263</v>
      </c>
      <c r="E184" s="387">
        <f t="shared" si="1"/>
        <v>3</v>
      </c>
      <c r="F184" s="391">
        <f t="shared" si="1"/>
        <v>16843598.040000003</v>
      </c>
    </row>
    <row r="185" spans="1:6" ht="20.25" x14ac:dyDescent="0.3">
      <c r="A185" s="398" t="s">
        <v>17268</v>
      </c>
      <c r="B185" s="388"/>
      <c r="C185" s="391">
        <f>SUM(C186:C188)</f>
        <v>6998.4000000000005</v>
      </c>
      <c r="D185" s="394">
        <f>SUM(D186:D188)</f>
        <v>263</v>
      </c>
      <c r="E185" s="387">
        <f>SUM(E186:E188)</f>
        <v>3</v>
      </c>
      <c r="F185" s="391">
        <f>SUM(F186:F188)</f>
        <v>16843598.040000003</v>
      </c>
    </row>
    <row r="186" spans="1:6" ht="20.25" x14ac:dyDescent="0.3">
      <c r="A186" s="393">
        <v>1</v>
      </c>
      <c r="B186" s="388" t="s">
        <v>17238</v>
      </c>
      <c r="C186" s="391">
        <v>4994.3</v>
      </c>
      <c r="D186" s="394">
        <v>167</v>
      </c>
      <c r="E186" s="387">
        <v>1</v>
      </c>
      <c r="F186" s="391">
        <v>4455850.5600000005</v>
      </c>
    </row>
    <row r="187" spans="1:6" ht="20.25" x14ac:dyDescent="0.3">
      <c r="A187" s="393">
        <v>2</v>
      </c>
      <c r="B187" s="388" t="s">
        <v>17235</v>
      </c>
      <c r="C187" s="391">
        <v>1245</v>
      </c>
      <c r="D187" s="394">
        <v>62</v>
      </c>
      <c r="E187" s="387">
        <v>1</v>
      </c>
      <c r="F187" s="391">
        <v>7481085.2000000002</v>
      </c>
    </row>
    <row r="188" spans="1:6" ht="20.25" x14ac:dyDescent="0.3">
      <c r="A188" s="393">
        <v>3</v>
      </c>
      <c r="B188" s="388" t="s">
        <v>17212</v>
      </c>
      <c r="C188" s="391">
        <v>759.1</v>
      </c>
      <c r="D188" s="394">
        <v>34</v>
      </c>
      <c r="E188" s="387">
        <v>1</v>
      </c>
      <c r="F188" s="391">
        <v>4906662.28</v>
      </c>
    </row>
    <row r="189" spans="1:6" ht="20.25" x14ac:dyDescent="0.25">
      <c r="A189" s="395" t="s">
        <v>17360</v>
      </c>
      <c r="B189" s="396"/>
      <c r="C189" s="396"/>
      <c r="D189" s="396"/>
      <c r="E189" s="396"/>
      <c r="F189" s="397"/>
    </row>
    <row r="190" spans="1:6" ht="20.25" x14ac:dyDescent="0.3">
      <c r="A190" s="398" t="s">
        <v>17267</v>
      </c>
      <c r="B190" s="388"/>
      <c r="C190" s="391">
        <f>C191</f>
        <v>27170.150000000005</v>
      </c>
      <c r="D190" s="394">
        <f>D191</f>
        <v>1180</v>
      </c>
      <c r="E190" s="387">
        <f>E191</f>
        <v>22</v>
      </c>
      <c r="F190" s="391">
        <f>F191</f>
        <v>130884667.08999999</v>
      </c>
    </row>
    <row r="191" spans="1:6" ht="20.25" x14ac:dyDescent="0.3">
      <c r="A191" s="398" t="s">
        <v>17268</v>
      </c>
      <c r="B191" s="388"/>
      <c r="C191" s="391">
        <f>SUM(C192:C203)</f>
        <v>27170.150000000005</v>
      </c>
      <c r="D191" s="394">
        <f>SUM(D192:D203)</f>
        <v>1180</v>
      </c>
      <c r="E191" s="394">
        <f>SUM(E192:E203)</f>
        <v>22</v>
      </c>
      <c r="F191" s="391">
        <f>SUM(F192:F203)</f>
        <v>130884667.08999999</v>
      </c>
    </row>
    <row r="192" spans="1:6" ht="20.25" x14ac:dyDescent="0.3">
      <c r="A192" s="393">
        <v>1</v>
      </c>
      <c r="B192" s="388" t="s">
        <v>17243</v>
      </c>
      <c r="C192" s="391">
        <v>3234.9</v>
      </c>
      <c r="D192" s="394">
        <v>63</v>
      </c>
      <c r="E192" s="387">
        <v>1</v>
      </c>
      <c r="F192" s="391">
        <v>6148791.3200000003</v>
      </c>
    </row>
    <row r="193" spans="1:6" ht="20.25" x14ac:dyDescent="0.3">
      <c r="A193" s="393">
        <v>2</v>
      </c>
      <c r="B193" s="388" t="s">
        <v>17202</v>
      </c>
      <c r="C193" s="391">
        <v>14362.6</v>
      </c>
      <c r="D193" s="394">
        <v>693</v>
      </c>
      <c r="E193" s="387">
        <v>11</v>
      </c>
      <c r="F193" s="391">
        <v>76331634.210000008</v>
      </c>
    </row>
    <row r="194" spans="1:6" ht="20.25" x14ac:dyDescent="0.3">
      <c r="A194" s="393">
        <v>3</v>
      </c>
      <c r="B194" s="388" t="s">
        <v>17253</v>
      </c>
      <c r="C194" s="391">
        <v>1343.5</v>
      </c>
      <c r="D194" s="394">
        <v>57</v>
      </c>
      <c r="E194" s="387">
        <v>1</v>
      </c>
      <c r="F194" s="391">
        <v>5556870.1700000009</v>
      </c>
    </row>
    <row r="195" spans="1:6" ht="20.25" x14ac:dyDescent="0.3">
      <c r="A195" s="393">
        <v>4</v>
      </c>
      <c r="B195" s="388" t="s">
        <v>17248</v>
      </c>
      <c r="C195" s="391">
        <v>642.9</v>
      </c>
      <c r="D195" s="394">
        <v>24</v>
      </c>
      <c r="E195" s="387">
        <v>1</v>
      </c>
      <c r="F195" s="391">
        <v>5301598.71</v>
      </c>
    </row>
    <row r="196" spans="1:6" ht="20.25" x14ac:dyDescent="0.3">
      <c r="A196" s="393">
        <v>5</v>
      </c>
      <c r="B196" s="388" t="s">
        <v>17252</v>
      </c>
      <c r="C196" s="391">
        <v>399.7</v>
      </c>
      <c r="D196" s="394">
        <v>20</v>
      </c>
      <c r="E196" s="387">
        <v>1</v>
      </c>
      <c r="F196" s="391">
        <v>2236475.36</v>
      </c>
    </row>
    <row r="197" spans="1:6" ht="20.25" x14ac:dyDescent="0.3">
      <c r="A197" s="393">
        <v>6</v>
      </c>
      <c r="B197" s="388" t="s">
        <v>17250</v>
      </c>
      <c r="C197" s="391">
        <v>789.95</v>
      </c>
      <c r="D197" s="394">
        <v>42</v>
      </c>
      <c r="E197" s="387">
        <v>1</v>
      </c>
      <c r="F197" s="391">
        <v>3951763.79</v>
      </c>
    </row>
    <row r="198" spans="1:6" ht="20.25" x14ac:dyDescent="0.3">
      <c r="A198" s="393">
        <v>7</v>
      </c>
      <c r="B198" s="388" t="s">
        <v>17249</v>
      </c>
      <c r="C198" s="391">
        <v>894.8</v>
      </c>
      <c r="D198" s="394">
        <v>47</v>
      </c>
      <c r="E198" s="387">
        <v>1</v>
      </c>
      <c r="F198" s="391">
        <v>5419657.0800000001</v>
      </c>
    </row>
    <row r="199" spans="1:6" ht="20.25" x14ac:dyDescent="0.3">
      <c r="A199" s="393">
        <v>8</v>
      </c>
      <c r="B199" s="388" t="s">
        <v>17313</v>
      </c>
      <c r="C199" s="391">
        <v>1177.3</v>
      </c>
      <c r="D199" s="394">
        <v>39</v>
      </c>
      <c r="E199" s="387">
        <v>1</v>
      </c>
      <c r="F199" s="391">
        <v>4255119.6399999997</v>
      </c>
    </row>
    <row r="200" spans="1:6" ht="20.25" x14ac:dyDescent="0.3">
      <c r="A200" s="393">
        <v>9</v>
      </c>
      <c r="B200" s="388" t="s">
        <v>17245</v>
      </c>
      <c r="C200" s="391">
        <v>634.70000000000005</v>
      </c>
      <c r="D200" s="394">
        <v>34</v>
      </c>
      <c r="E200" s="387">
        <v>1</v>
      </c>
      <c r="F200" s="391">
        <v>4247845.5999999996</v>
      </c>
    </row>
    <row r="201" spans="1:6" ht="20.25" x14ac:dyDescent="0.3">
      <c r="A201" s="393">
        <v>10</v>
      </c>
      <c r="B201" s="388" t="s">
        <v>17388</v>
      </c>
      <c r="C201" s="391">
        <v>2039.9</v>
      </c>
      <c r="D201" s="394">
        <v>68</v>
      </c>
      <c r="E201" s="387">
        <v>1</v>
      </c>
      <c r="F201" s="391">
        <v>6417336.3400000008</v>
      </c>
    </row>
    <row r="202" spans="1:6" ht="20.25" x14ac:dyDescent="0.3">
      <c r="A202" s="393">
        <v>11</v>
      </c>
      <c r="B202" s="388" t="s">
        <v>17389</v>
      </c>
      <c r="C202" s="391">
        <v>804</v>
      </c>
      <c r="D202" s="394">
        <v>45</v>
      </c>
      <c r="E202" s="387">
        <v>1</v>
      </c>
      <c r="F202" s="391">
        <v>5128251.24</v>
      </c>
    </row>
    <row r="203" spans="1:6" ht="20.25" x14ac:dyDescent="0.3">
      <c r="A203" s="393">
        <v>12</v>
      </c>
      <c r="B203" s="388" t="s">
        <v>17222</v>
      </c>
      <c r="C203" s="391">
        <v>845.9</v>
      </c>
      <c r="D203" s="394">
        <v>48</v>
      </c>
      <c r="E203" s="387">
        <v>1</v>
      </c>
      <c r="F203" s="391">
        <v>5889323.6299999999</v>
      </c>
    </row>
    <row r="204" spans="1:6" ht="20.25" x14ac:dyDescent="0.25">
      <c r="A204" s="395" t="s">
        <v>17370</v>
      </c>
      <c r="B204" s="396"/>
      <c r="C204" s="396"/>
      <c r="D204" s="396"/>
      <c r="E204" s="396"/>
      <c r="F204" s="397"/>
    </row>
    <row r="205" spans="1:6" ht="20.25" x14ac:dyDescent="0.3">
      <c r="A205" s="398" t="s">
        <v>17267</v>
      </c>
      <c r="B205" s="388"/>
      <c r="C205" s="391">
        <f>C206</f>
        <v>40301.5</v>
      </c>
      <c r="D205" s="394">
        <f t="shared" ref="D205:F205" si="2">D206</f>
        <v>1371</v>
      </c>
      <c r="E205" s="387">
        <f t="shared" si="2"/>
        <v>4</v>
      </c>
      <c r="F205" s="391">
        <f t="shared" si="2"/>
        <v>29722927</v>
      </c>
    </row>
    <row r="206" spans="1:6" ht="20.25" x14ac:dyDescent="0.3">
      <c r="A206" s="398" t="s">
        <v>17268</v>
      </c>
      <c r="B206" s="388"/>
      <c r="C206" s="391">
        <f>C207+C208+C209</f>
        <v>40301.5</v>
      </c>
      <c r="D206" s="394">
        <f t="shared" ref="D206:F206" si="3">D207+D208+D209</f>
        <v>1371</v>
      </c>
      <c r="E206" s="387">
        <f t="shared" si="3"/>
        <v>4</v>
      </c>
      <c r="F206" s="391">
        <f t="shared" si="3"/>
        <v>29722927</v>
      </c>
    </row>
    <row r="207" spans="1:6" ht="20.25" x14ac:dyDescent="0.3">
      <c r="A207" s="393">
        <v>1</v>
      </c>
      <c r="B207" s="388" t="s">
        <v>17205</v>
      </c>
      <c r="C207" s="391">
        <v>7374.3</v>
      </c>
      <c r="D207" s="394">
        <v>257</v>
      </c>
      <c r="E207" s="387">
        <v>1</v>
      </c>
      <c r="F207" s="391">
        <v>5288981.96</v>
      </c>
    </row>
    <row r="208" spans="1:6" ht="20.25" x14ac:dyDescent="0.3">
      <c r="A208" s="393">
        <v>2</v>
      </c>
      <c r="B208" s="388" t="s">
        <v>17202</v>
      </c>
      <c r="C208" s="391">
        <v>11943.8</v>
      </c>
      <c r="D208" s="394">
        <v>503</v>
      </c>
      <c r="E208" s="387">
        <v>2</v>
      </c>
      <c r="F208" s="391">
        <v>5779876.9500000002</v>
      </c>
    </row>
    <row r="209" spans="1:6" ht="20.25" x14ac:dyDescent="0.3">
      <c r="A209" s="393">
        <v>3</v>
      </c>
      <c r="B209" s="388" t="s">
        <v>17204</v>
      </c>
      <c r="C209" s="391">
        <v>20983.4</v>
      </c>
      <c r="D209" s="394">
        <v>611</v>
      </c>
      <c r="E209" s="387">
        <v>1</v>
      </c>
      <c r="F209" s="391">
        <v>18654068.09</v>
      </c>
    </row>
  </sheetData>
  <mergeCells count="12">
    <mergeCell ref="A204:F204"/>
    <mergeCell ref="A189:F189"/>
    <mergeCell ref="A183:F183"/>
    <mergeCell ref="E1:F1"/>
    <mergeCell ref="D2:F2"/>
    <mergeCell ref="A3:F4"/>
    <mergeCell ref="A5:A8"/>
    <mergeCell ref="B5:B8"/>
    <mergeCell ref="C5:C7"/>
    <mergeCell ref="D5:D7"/>
    <mergeCell ref="E5:E7"/>
    <mergeCell ref="F5:F7"/>
  </mergeCells>
  <pageMargins left="0.23622047244094491" right="0.23622047244094491" top="0.35433070866141736" bottom="0" header="0.31496062992125984" footer="0.31496062992125984"/>
  <pageSetup paperSize="9" scale="46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636F1-D672-483B-83BA-4E642853A1D6}">
  <sheetPr>
    <pageSetUpPr fitToPage="1"/>
  </sheetPr>
  <dimension ref="A1:AN51"/>
  <sheetViews>
    <sheetView topLeftCell="B1" zoomScale="20" zoomScaleNormal="20" workbookViewId="0">
      <selection activeCell="B1" sqref="B1:AJ49"/>
    </sheetView>
  </sheetViews>
  <sheetFormatPr defaultRowHeight="15" x14ac:dyDescent="0.25"/>
  <cols>
    <col min="1" max="1" width="9.140625" style="267" hidden="1" customWidth="1"/>
    <col min="2" max="2" width="23.42578125" style="267" customWidth="1"/>
    <col min="3" max="3" width="247" style="267" customWidth="1"/>
    <col min="4" max="5" width="50.5703125" style="267" customWidth="1"/>
    <col min="6" max="6" width="67" style="267" customWidth="1"/>
    <col min="7" max="12" width="50.5703125" style="267" customWidth="1"/>
    <col min="13" max="13" width="45.5703125" style="267" customWidth="1"/>
    <col min="14" max="15" width="50.5703125" style="267" customWidth="1"/>
    <col min="16" max="16" width="62.7109375" style="267" customWidth="1"/>
    <col min="17" max="17" width="39.85546875" style="267" customWidth="1"/>
    <col min="18" max="24" width="50.5703125" style="267" customWidth="1"/>
    <col min="25" max="25" width="75.5703125" style="267" customWidth="1"/>
    <col min="26" max="28" width="50.5703125" style="267" customWidth="1"/>
    <col min="29" max="29" width="104.140625" style="267" customWidth="1"/>
    <col min="30" max="36" width="50.5703125" style="267" customWidth="1"/>
    <col min="37" max="16384" width="9.140625" style="267"/>
  </cols>
  <sheetData>
    <row r="1" spans="1:40" ht="90" x14ac:dyDescent="1.1499999999999999">
      <c r="B1" s="399" t="s">
        <v>17171</v>
      </c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399"/>
      <c r="AA1" s="399"/>
      <c r="AB1" s="399"/>
      <c r="AC1" s="399"/>
      <c r="AD1" s="399"/>
      <c r="AE1" s="399"/>
      <c r="AF1" s="399"/>
      <c r="AG1" s="399"/>
      <c r="AH1" s="399"/>
      <c r="AI1" s="399"/>
      <c r="AJ1" s="399"/>
    </row>
    <row r="2" spans="1:40" ht="90" x14ac:dyDescent="0.25">
      <c r="B2" s="400" t="s">
        <v>17326</v>
      </c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</row>
    <row r="3" spans="1:40" ht="76.5" x14ac:dyDescent="1.05">
      <c r="B3" s="401" t="s">
        <v>17173</v>
      </c>
      <c r="C3" s="402" t="s">
        <v>17319</v>
      </c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  <c r="Q3" s="402"/>
      <c r="R3" s="402"/>
      <c r="S3" s="402"/>
      <c r="T3" s="402"/>
      <c r="U3" s="402"/>
      <c r="V3" s="402"/>
      <c r="W3" s="402"/>
      <c r="X3" s="402"/>
      <c r="Y3" s="402"/>
      <c r="Z3" s="402"/>
      <c r="AA3" s="402"/>
      <c r="AB3" s="402"/>
      <c r="AC3" s="402"/>
      <c r="AD3" s="402"/>
      <c r="AE3" s="402"/>
      <c r="AF3" s="402"/>
      <c r="AG3" s="402"/>
      <c r="AH3" s="402"/>
      <c r="AI3" s="402"/>
      <c r="AJ3" s="402"/>
    </row>
    <row r="4" spans="1:40" ht="76.5" x14ac:dyDescent="0.25">
      <c r="B4" s="401" t="s">
        <v>17174</v>
      </c>
      <c r="C4" s="403" t="s">
        <v>17320</v>
      </c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  <c r="AD4" s="403"/>
      <c r="AE4" s="403"/>
      <c r="AF4" s="403"/>
      <c r="AG4" s="403"/>
      <c r="AH4" s="403"/>
      <c r="AI4" s="403"/>
      <c r="AJ4" s="403"/>
    </row>
    <row r="5" spans="1:40" ht="177" customHeight="1" x14ac:dyDescent="0.25">
      <c r="B5" s="404" t="s">
        <v>0</v>
      </c>
      <c r="C5" s="404" t="s">
        <v>1</v>
      </c>
      <c r="D5" s="405" t="s">
        <v>17321</v>
      </c>
      <c r="E5" s="405" t="s">
        <v>17322</v>
      </c>
      <c r="F5" s="406" t="s">
        <v>2</v>
      </c>
      <c r="G5" s="404" t="s">
        <v>3</v>
      </c>
      <c r="H5" s="404"/>
      <c r="I5" s="404"/>
      <c r="J5" s="404"/>
      <c r="K5" s="404"/>
      <c r="L5" s="404"/>
      <c r="M5" s="404"/>
      <c r="N5" s="404"/>
      <c r="O5" s="404"/>
      <c r="P5" s="404"/>
      <c r="Q5" s="404"/>
      <c r="R5" s="404"/>
      <c r="S5" s="404"/>
      <c r="T5" s="404"/>
      <c r="U5" s="404"/>
      <c r="V5" s="404"/>
      <c r="W5" s="407" t="s">
        <v>4</v>
      </c>
      <c r="X5" s="407"/>
      <c r="Y5" s="407"/>
      <c r="Z5" s="407"/>
      <c r="AA5" s="407"/>
      <c r="AB5" s="407"/>
      <c r="AC5" s="407"/>
      <c r="AD5" s="407"/>
      <c r="AE5" s="407"/>
      <c r="AF5" s="407"/>
      <c r="AG5" s="407"/>
      <c r="AH5" s="408" t="s">
        <v>5</v>
      </c>
      <c r="AI5" s="408" t="s">
        <v>6</v>
      </c>
      <c r="AJ5" s="408" t="s">
        <v>7</v>
      </c>
    </row>
    <row r="6" spans="1:40" ht="184.5" customHeight="1" x14ac:dyDescent="0.25">
      <c r="B6" s="404"/>
      <c r="C6" s="404"/>
      <c r="D6" s="409"/>
      <c r="E6" s="409"/>
      <c r="F6" s="410"/>
      <c r="G6" s="404" t="s">
        <v>8</v>
      </c>
      <c r="H6" s="404"/>
      <c r="I6" s="404"/>
      <c r="J6" s="404"/>
      <c r="K6" s="404"/>
      <c r="L6" s="404"/>
      <c r="M6" s="411" t="s">
        <v>9</v>
      </c>
      <c r="N6" s="412"/>
      <c r="O6" s="411" t="s">
        <v>10</v>
      </c>
      <c r="P6" s="412"/>
      <c r="Q6" s="411" t="s">
        <v>11</v>
      </c>
      <c r="R6" s="412"/>
      <c r="S6" s="411" t="s">
        <v>12</v>
      </c>
      <c r="T6" s="412"/>
      <c r="U6" s="411" t="s">
        <v>13</v>
      </c>
      <c r="V6" s="412"/>
      <c r="W6" s="413" t="s">
        <v>14</v>
      </c>
      <c r="X6" s="413" t="s">
        <v>15</v>
      </c>
      <c r="Y6" s="413" t="s">
        <v>16</v>
      </c>
      <c r="Z6" s="413" t="s">
        <v>17</v>
      </c>
      <c r="AA6" s="413" t="s">
        <v>18</v>
      </c>
      <c r="AB6" s="413" t="s">
        <v>19</v>
      </c>
      <c r="AC6" s="413" t="s">
        <v>20</v>
      </c>
      <c r="AD6" s="413" t="s">
        <v>17323</v>
      </c>
      <c r="AE6" s="414" t="s">
        <v>22</v>
      </c>
      <c r="AF6" s="414" t="s">
        <v>23</v>
      </c>
      <c r="AG6" s="414" t="s">
        <v>17324</v>
      </c>
      <c r="AH6" s="415"/>
      <c r="AI6" s="415"/>
      <c r="AJ6" s="415"/>
    </row>
    <row r="7" spans="1:40" ht="408.75" customHeight="1" x14ac:dyDescent="0.25">
      <c r="B7" s="404"/>
      <c r="C7" s="404"/>
      <c r="D7" s="409"/>
      <c r="E7" s="416"/>
      <c r="F7" s="417"/>
      <c r="G7" s="418" t="s">
        <v>25</v>
      </c>
      <c r="H7" s="418" t="s">
        <v>26</v>
      </c>
      <c r="I7" s="418" t="s">
        <v>27</v>
      </c>
      <c r="J7" s="418" t="s">
        <v>28</v>
      </c>
      <c r="K7" s="418" t="s">
        <v>29</v>
      </c>
      <c r="L7" s="418" t="s">
        <v>30</v>
      </c>
      <c r="M7" s="419"/>
      <c r="N7" s="420"/>
      <c r="O7" s="419"/>
      <c r="P7" s="420"/>
      <c r="Q7" s="419"/>
      <c r="R7" s="420"/>
      <c r="S7" s="419"/>
      <c r="T7" s="420"/>
      <c r="U7" s="419"/>
      <c r="V7" s="420"/>
      <c r="W7" s="421"/>
      <c r="X7" s="421"/>
      <c r="Y7" s="421"/>
      <c r="Z7" s="421"/>
      <c r="AA7" s="421"/>
      <c r="AB7" s="421"/>
      <c r="AC7" s="421"/>
      <c r="AD7" s="421"/>
      <c r="AE7" s="422"/>
      <c r="AF7" s="422"/>
      <c r="AG7" s="422"/>
      <c r="AH7" s="415"/>
      <c r="AI7" s="415"/>
      <c r="AJ7" s="415"/>
    </row>
    <row r="8" spans="1:40" ht="88.5" customHeight="1" x14ac:dyDescent="0.25">
      <c r="B8" s="404"/>
      <c r="C8" s="404"/>
      <c r="D8" s="416"/>
      <c r="E8" s="423" t="s">
        <v>17325</v>
      </c>
      <c r="F8" s="424" t="s">
        <v>31</v>
      </c>
      <c r="G8" s="423" t="s">
        <v>31</v>
      </c>
      <c r="H8" s="423" t="s">
        <v>31</v>
      </c>
      <c r="I8" s="423" t="s">
        <v>31</v>
      </c>
      <c r="J8" s="423" t="s">
        <v>31</v>
      </c>
      <c r="K8" s="423" t="s">
        <v>31</v>
      </c>
      <c r="L8" s="423" t="s">
        <v>31</v>
      </c>
      <c r="M8" s="423" t="s">
        <v>32</v>
      </c>
      <c r="N8" s="423" t="s">
        <v>31</v>
      </c>
      <c r="O8" s="423" t="s">
        <v>33</v>
      </c>
      <c r="P8" s="423" t="s">
        <v>31</v>
      </c>
      <c r="Q8" s="423" t="s">
        <v>33</v>
      </c>
      <c r="R8" s="423" t="s">
        <v>31</v>
      </c>
      <c r="S8" s="423" t="s">
        <v>33</v>
      </c>
      <c r="T8" s="423" t="s">
        <v>31</v>
      </c>
      <c r="U8" s="423" t="s">
        <v>34</v>
      </c>
      <c r="V8" s="423" t="s">
        <v>31</v>
      </c>
      <c r="W8" s="423" t="s">
        <v>31</v>
      </c>
      <c r="X8" s="423" t="s">
        <v>31</v>
      </c>
      <c r="Y8" s="423" t="s">
        <v>31</v>
      </c>
      <c r="Z8" s="423" t="s">
        <v>31</v>
      </c>
      <c r="AA8" s="423" t="s">
        <v>31</v>
      </c>
      <c r="AB8" s="423" t="s">
        <v>31</v>
      </c>
      <c r="AC8" s="423" t="s">
        <v>31</v>
      </c>
      <c r="AD8" s="423" t="s">
        <v>31</v>
      </c>
      <c r="AE8" s="423" t="s">
        <v>31</v>
      </c>
      <c r="AF8" s="423" t="s">
        <v>31</v>
      </c>
      <c r="AG8" s="423" t="s">
        <v>31</v>
      </c>
      <c r="AH8" s="425"/>
      <c r="AI8" s="425"/>
      <c r="AJ8" s="425"/>
    </row>
    <row r="9" spans="1:40" ht="45.75" x14ac:dyDescent="0.65">
      <c r="B9" s="426">
        <v>1</v>
      </c>
      <c r="C9" s="426">
        <v>2</v>
      </c>
      <c r="D9" s="426">
        <v>3</v>
      </c>
      <c r="E9" s="426">
        <v>4</v>
      </c>
      <c r="F9" s="426">
        <v>5</v>
      </c>
      <c r="G9" s="426">
        <v>6</v>
      </c>
      <c r="H9" s="426">
        <v>7</v>
      </c>
      <c r="I9" s="426">
        <v>8</v>
      </c>
      <c r="J9" s="426">
        <v>9</v>
      </c>
      <c r="K9" s="426">
        <v>10</v>
      </c>
      <c r="L9" s="426">
        <v>11</v>
      </c>
      <c r="M9" s="426">
        <v>12</v>
      </c>
      <c r="N9" s="426">
        <v>13</v>
      </c>
      <c r="O9" s="426">
        <v>14</v>
      </c>
      <c r="P9" s="426">
        <v>15</v>
      </c>
      <c r="Q9" s="426">
        <v>16</v>
      </c>
      <c r="R9" s="426">
        <v>17</v>
      </c>
      <c r="S9" s="426">
        <v>18</v>
      </c>
      <c r="T9" s="426">
        <v>19</v>
      </c>
      <c r="U9" s="426">
        <v>20</v>
      </c>
      <c r="V9" s="426">
        <v>21</v>
      </c>
      <c r="W9" s="426">
        <v>22</v>
      </c>
      <c r="X9" s="426">
        <v>23</v>
      </c>
      <c r="Y9" s="426">
        <v>24</v>
      </c>
      <c r="Z9" s="426">
        <v>25</v>
      </c>
      <c r="AA9" s="426">
        <v>26</v>
      </c>
      <c r="AB9" s="426">
        <v>27</v>
      </c>
      <c r="AC9" s="426">
        <v>28</v>
      </c>
      <c r="AD9" s="426">
        <v>29</v>
      </c>
      <c r="AE9" s="426">
        <v>30</v>
      </c>
      <c r="AF9" s="426">
        <v>31</v>
      </c>
      <c r="AG9" s="426">
        <v>32</v>
      </c>
      <c r="AH9" s="426">
        <v>33</v>
      </c>
      <c r="AI9" s="426">
        <v>34</v>
      </c>
      <c r="AJ9" s="426">
        <v>35</v>
      </c>
    </row>
    <row r="10" spans="1:40" ht="61.5" x14ac:dyDescent="0.25">
      <c r="B10" s="427" t="s">
        <v>17345</v>
      </c>
      <c r="C10" s="427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  <c r="O10" s="427"/>
      <c r="P10" s="427"/>
      <c r="Q10" s="427"/>
      <c r="R10" s="427"/>
      <c r="S10" s="427"/>
      <c r="T10" s="427"/>
      <c r="U10" s="427"/>
      <c r="V10" s="427"/>
      <c r="W10" s="427"/>
      <c r="X10" s="427"/>
      <c r="Y10" s="427"/>
      <c r="Z10" s="427"/>
      <c r="AA10" s="427"/>
      <c r="AB10" s="427"/>
      <c r="AC10" s="427"/>
      <c r="AD10" s="427"/>
      <c r="AE10" s="427"/>
      <c r="AF10" s="427"/>
      <c r="AG10" s="427"/>
      <c r="AH10" s="427"/>
      <c r="AI10" s="427"/>
      <c r="AJ10" s="427"/>
    </row>
    <row r="11" spans="1:40" ht="61.5" x14ac:dyDescent="0.85">
      <c r="B11" s="428" t="s">
        <v>17333</v>
      </c>
      <c r="C11" s="429"/>
      <c r="D11" s="430" t="s">
        <v>17012</v>
      </c>
      <c r="E11" s="431" t="s">
        <v>17012</v>
      </c>
      <c r="F11" s="432">
        <f t="shared" ref="F11:AG11" si="0">F12+F15+F17+F20+F28+F30+F32+F34+F36+F38+F41+F43+F45+F47</f>
        <v>40566105.170000002</v>
      </c>
      <c r="G11" s="432">
        <f t="shared" si="0"/>
        <v>0</v>
      </c>
      <c r="H11" s="432">
        <f t="shared" si="0"/>
        <v>0</v>
      </c>
      <c r="I11" s="432">
        <f t="shared" si="0"/>
        <v>204413.62</v>
      </c>
      <c r="J11" s="432">
        <f t="shared" si="0"/>
        <v>0</v>
      </c>
      <c r="K11" s="432">
        <f t="shared" si="0"/>
        <v>0</v>
      </c>
      <c r="L11" s="432">
        <f t="shared" si="0"/>
        <v>0</v>
      </c>
      <c r="M11" s="433">
        <f t="shared" si="0"/>
        <v>0</v>
      </c>
      <c r="N11" s="432">
        <f t="shared" si="0"/>
        <v>0</v>
      </c>
      <c r="O11" s="432">
        <f t="shared" si="0"/>
        <v>18972.809999999998</v>
      </c>
      <c r="P11" s="432">
        <f t="shared" si="0"/>
        <v>39720470.350000001</v>
      </c>
      <c r="Q11" s="432">
        <f t="shared" si="0"/>
        <v>0</v>
      </c>
      <c r="R11" s="432">
        <f t="shared" si="0"/>
        <v>0</v>
      </c>
      <c r="S11" s="432">
        <f t="shared" si="0"/>
        <v>474</v>
      </c>
      <c r="T11" s="432">
        <f t="shared" si="0"/>
        <v>28948.93</v>
      </c>
      <c r="U11" s="432">
        <f t="shared" si="0"/>
        <v>0</v>
      </c>
      <c r="V11" s="432">
        <f t="shared" si="0"/>
        <v>0</v>
      </c>
      <c r="W11" s="432">
        <f t="shared" si="0"/>
        <v>0</v>
      </c>
      <c r="X11" s="432">
        <f t="shared" si="0"/>
        <v>0</v>
      </c>
      <c r="Y11" s="432">
        <f t="shared" si="0"/>
        <v>0</v>
      </c>
      <c r="Z11" s="432">
        <f t="shared" si="0"/>
        <v>0</v>
      </c>
      <c r="AA11" s="432">
        <f t="shared" si="0"/>
        <v>0</v>
      </c>
      <c r="AB11" s="432">
        <f t="shared" si="0"/>
        <v>0</v>
      </c>
      <c r="AC11" s="432">
        <f t="shared" si="0"/>
        <v>0</v>
      </c>
      <c r="AD11" s="432">
        <f t="shared" si="0"/>
        <v>0</v>
      </c>
      <c r="AE11" s="432">
        <f t="shared" si="0"/>
        <v>482272.27</v>
      </c>
      <c r="AF11" s="432">
        <f t="shared" si="0"/>
        <v>130000</v>
      </c>
      <c r="AG11" s="432">
        <f t="shared" si="0"/>
        <v>0</v>
      </c>
      <c r="AH11" s="434" t="s">
        <v>17012</v>
      </c>
      <c r="AI11" s="435" t="s">
        <v>17012</v>
      </c>
      <c r="AJ11" s="435" t="s">
        <v>17012</v>
      </c>
    </row>
    <row r="12" spans="1:40" ht="62.25" x14ac:dyDescent="0.9">
      <c r="B12" s="436" t="s">
        <v>507</v>
      </c>
      <c r="C12" s="437"/>
      <c r="D12" s="430" t="s">
        <v>17012</v>
      </c>
      <c r="E12" s="431" t="s">
        <v>17012</v>
      </c>
      <c r="F12" s="432">
        <f>F13+F14</f>
        <v>2603679.31</v>
      </c>
      <c r="G12" s="432">
        <f t="shared" ref="G12:AG12" si="1">G13+G14</f>
        <v>0</v>
      </c>
      <c r="H12" s="432">
        <f t="shared" si="1"/>
        <v>0</v>
      </c>
      <c r="I12" s="432">
        <f t="shared" si="1"/>
        <v>0</v>
      </c>
      <c r="J12" s="432">
        <f t="shared" si="1"/>
        <v>0</v>
      </c>
      <c r="K12" s="432">
        <f t="shared" si="1"/>
        <v>0</v>
      </c>
      <c r="L12" s="432">
        <f t="shared" si="1"/>
        <v>0</v>
      </c>
      <c r="M12" s="433">
        <f t="shared" si="1"/>
        <v>0</v>
      </c>
      <c r="N12" s="432">
        <f t="shared" si="1"/>
        <v>0</v>
      </c>
      <c r="O12" s="432">
        <f t="shared" si="1"/>
        <v>2001.5</v>
      </c>
      <c r="P12" s="432">
        <f t="shared" si="1"/>
        <v>2585125.16</v>
      </c>
      <c r="Q12" s="432">
        <f t="shared" si="1"/>
        <v>0</v>
      </c>
      <c r="R12" s="432">
        <f t="shared" si="1"/>
        <v>0</v>
      </c>
      <c r="S12" s="432">
        <f t="shared" si="1"/>
        <v>0</v>
      </c>
      <c r="T12" s="432">
        <f t="shared" si="1"/>
        <v>0</v>
      </c>
      <c r="U12" s="432">
        <f t="shared" si="1"/>
        <v>0</v>
      </c>
      <c r="V12" s="432">
        <f t="shared" si="1"/>
        <v>0</v>
      </c>
      <c r="W12" s="432">
        <f t="shared" si="1"/>
        <v>0</v>
      </c>
      <c r="X12" s="432">
        <f t="shared" si="1"/>
        <v>0</v>
      </c>
      <c r="Y12" s="432">
        <f t="shared" si="1"/>
        <v>0</v>
      </c>
      <c r="Z12" s="432">
        <f t="shared" si="1"/>
        <v>0</v>
      </c>
      <c r="AA12" s="432">
        <f t="shared" si="1"/>
        <v>0</v>
      </c>
      <c r="AB12" s="432">
        <f t="shared" si="1"/>
        <v>0</v>
      </c>
      <c r="AC12" s="432">
        <f t="shared" si="1"/>
        <v>0</v>
      </c>
      <c r="AD12" s="432">
        <f t="shared" si="1"/>
        <v>0</v>
      </c>
      <c r="AE12" s="432">
        <f t="shared" si="1"/>
        <v>18554.150000000001</v>
      </c>
      <c r="AF12" s="432">
        <f t="shared" si="1"/>
        <v>0</v>
      </c>
      <c r="AG12" s="432">
        <f t="shared" si="1"/>
        <v>0</v>
      </c>
      <c r="AH12" s="434" t="s">
        <v>17012</v>
      </c>
      <c r="AI12" s="434" t="s">
        <v>17012</v>
      </c>
      <c r="AJ12" s="434" t="s">
        <v>17012</v>
      </c>
      <c r="AK12" s="438"/>
      <c r="AL12" s="438"/>
      <c r="AM12" s="438"/>
      <c r="AN12" s="438"/>
    </row>
    <row r="13" spans="1:40" ht="62.25" x14ac:dyDescent="0.9">
      <c r="A13" s="267">
        <v>1</v>
      </c>
      <c r="B13" s="439">
        <f>SUBTOTAL(9,$A$13:A13)</f>
        <v>1</v>
      </c>
      <c r="C13" s="437" t="s">
        <v>3634</v>
      </c>
      <c r="D13" s="431" t="s">
        <v>3000</v>
      </c>
      <c r="E13" s="440">
        <v>0.76770000000000005</v>
      </c>
      <c r="F13" s="432">
        <f>G13+H13+I13+J13+K13+L13+N13+P13+R13+T13+V13+W13+X13+Y13+Z13+AA13+AB13+AC13+AD13+AE13+AF13+AG13</f>
        <v>1348182.06</v>
      </c>
      <c r="G13" s="432">
        <v>0</v>
      </c>
      <c r="H13" s="432">
        <v>0</v>
      </c>
      <c r="I13" s="432">
        <v>0</v>
      </c>
      <c r="J13" s="432">
        <v>0</v>
      </c>
      <c r="K13" s="432">
        <v>0</v>
      </c>
      <c r="L13" s="432">
        <v>0</v>
      </c>
      <c r="M13" s="433">
        <v>0</v>
      </c>
      <c r="N13" s="432">
        <v>0</v>
      </c>
      <c r="O13" s="432">
        <v>901.5</v>
      </c>
      <c r="P13" s="432">
        <v>1348182.06</v>
      </c>
      <c r="Q13" s="432">
        <v>0</v>
      </c>
      <c r="R13" s="432">
        <v>0</v>
      </c>
      <c r="S13" s="432">
        <v>0</v>
      </c>
      <c r="T13" s="432">
        <v>0</v>
      </c>
      <c r="U13" s="432">
        <v>0</v>
      </c>
      <c r="V13" s="432">
        <v>0</v>
      </c>
      <c r="W13" s="432">
        <v>0</v>
      </c>
      <c r="X13" s="432">
        <v>0</v>
      </c>
      <c r="Y13" s="432">
        <v>0</v>
      </c>
      <c r="Z13" s="432">
        <v>0</v>
      </c>
      <c r="AA13" s="432">
        <v>0</v>
      </c>
      <c r="AB13" s="432">
        <v>0</v>
      </c>
      <c r="AC13" s="432">
        <v>0</v>
      </c>
      <c r="AD13" s="432">
        <v>0</v>
      </c>
      <c r="AE13" s="432">
        <v>0</v>
      </c>
      <c r="AF13" s="432">
        <v>0</v>
      </c>
      <c r="AG13" s="432">
        <v>0</v>
      </c>
      <c r="AH13" s="434" t="s">
        <v>17033</v>
      </c>
      <c r="AI13" s="435">
        <v>2023</v>
      </c>
      <c r="AJ13" s="435" t="s">
        <v>17033</v>
      </c>
      <c r="AK13" s="438"/>
      <c r="AL13" s="438"/>
      <c r="AM13" s="438"/>
      <c r="AN13" s="438"/>
    </row>
    <row r="14" spans="1:40" ht="62.25" x14ac:dyDescent="0.9">
      <c r="A14" s="267">
        <v>1</v>
      </c>
      <c r="B14" s="439">
        <f>SUBTOTAL(9,$A$13:A14)</f>
        <v>2</v>
      </c>
      <c r="C14" s="437" t="s">
        <v>3269</v>
      </c>
      <c r="D14" s="431" t="s">
        <v>3243</v>
      </c>
      <c r="E14" s="440">
        <v>0.9244</v>
      </c>
      <c r="F14" s="432">
        <f t="shared" ref="F14:F24" si="2">G14+H14+I14+J14+K14+L14+N14+P14+R14+T14+V14+W14+X14+Y14+Z14+AA14+AB14+AC14+AD14+AE14+AF14+AG14</f>
        <v>1255497.25</v>
      </c>
      <c r="G14" s="432">
        <v>0</v>
      </c>
      <c r="H14" s="432">
        <v>0</v>
      </c>
      <c r="I14" s="432">
        <v>0</v>
      </c>
      <c r="J14" s="432">
        <v>0</v>
      </c>
      <c r="K14" s="432">
        <v>0</v>
      </c>
      <c r="L14" s="432">
        <v>0</v>
      </c>
      <c r="M14" s="433">
        <v>0</v>
      </c>
      <c r="N14" s="432">
        <v>0</v>
      </c>
      <c r="O14" s="432">
        <v>1100</v>
      </c>
      <c r="P14" s="432">
        <v>1236943.1000000001</v>
      </c>
      <c r="Q14" s="432">
        <v>0</v>
      </c>
      <c r="R14" s="432">
        <v>0</v>
      </c>
      <c r="S14" s="432">
        <v>0</v>
      </c>
      <c r="T14" s="441">
        <v>0</v>
      </c>
      <c r="U14" s="432">
        <v>0</v>
      </c>
      <c r="V14" s="432">
        <v>0</v>
      </c>
      <c r="W14" s="432">
        <v>0</v>
      </c>
      <c r="X14" s="432">
        <v>0</v>
      </c>
      <c r="Y14" s="432">
        <v>0</v>
      </c>
      <c r="Z14" s="432">
        <v>0</v>
      </c>
      <c r="AA14" s="432">
        <v>0</v>
      </c>
      <c r="AB14" s="432">
        <v>0</v>
      </c>
      <c r="AC14" s="432">
        <v>0</v>
      </c>
      <c r="AD14" s="432">
        <v>0</v>
      </c>
      <c r="AE14" s="432">
        <f>ROUND(P14*1.5%,2)</f>
        <v>18554.150000000001</v>
      </c>
      <c r="AF14" s="432">
        <v>0</v>
      </c>
      <c r="AG14" s="432">
        <v>0</v>
      </c>
      <c r="AH14" s="434" t="s">
        <v>17033</v>
      </c>
      <c r="AI14" s="435">
        <v>2024</v>
      </c>
      <c r="AJ14" s="435">
        <v>2024</v>
      </c>
      <c r="AK14" s="438"/>
      <c r="AL14" s="438"/>
      <c r="AM14" s="438"/>
      <c r="AN14" s="438"/>
    </row>
    <row r="15" spans="1:40" ht="62.25" x14ac:dyDescent="0.9">
      <c r="B15" s="436" t="s">
        <v>532</v>
      </c>
      <c r="C15" s="437"/>
      <c r="D15" s="430" t="s">
        <v>17012</v>
      </c>
      <c r="E15" s="431" t="s">
        <v>17012</v>
      </c>
      <c r="F15" s="432">
        <f>F16</f>
        <v>410872.24</v>
      </c>
      <c r="G15" s="432">
        <f t="shared" ref="G15:AG15" si="3">G16</f>
        <v>0</v>
      </c>
      <c r="H15" s="432">
        <f t="shared" si="3"/>
        <v>0</v>
      </c>
      <c r="I15" s="432">
        <f t="shared" si="3"/>
        <v>0</v>
      </c>
      <c r="J15" s="432">
        <f t="shared" si="3"/>
        <v>0</v>
      </c>
      <c r="K15" s="432">
        <f t="shared" si="3"/>
        <v>0</v>
      </c>
      <c r="L15" s="432">
        <f t="shared" si="3"/>
        <v>0</v>
      </c>
      <c r="M15" s="433">
        <f t="shared" si="3"/>
        <v>0</v>
      </c>
      <c r="N15" s="432">
        <f t="shared" si="3"/>
        <v>0</v>
      </c>
      <c r="O15" s="432">
        <f t="shared" si="3"/>
        <v>819.7</v>
      </c>
      <c r="P15" s="432">
        <f t="shared" si="3"/>
        <v>404800.24</v>
      </c>
      <c r="Q15" s="432">
        <f t="shared" si="3"/>
        <v>0</v>
      </c>
      <c r="R15" s="432">
        <f t="shared" si="3"/>
        <v>0</v>
      </c>
      <c r="S15" s="432">
        <f t="shared" si="3"/>
        <v>0</v>
      </c>
      <c r="T15" s="432">
        <f t="shared" si="3"/>
        <v>0</v>
      </c>
      <c r="U15" s="432">
        <f t="shared" si="3"/>
        <v>0</v>
      </c>
      <c r="V15" s="432">
        <f t="shared" si="3"/>
        <v>0</v>
      </c>
      <c r="W15" s="432">
        <f t="shared" si="3"/>
        <v>0</v>
      </c>
      <c r="X15" s="432">
        <f t="shared" si="3"/>
        <v>0</v>
      </c>
      <c r="Y15" s="432">
        <f t="shared" si="3"/>
        <v>0</v>
      </c>
      <c r="Z15" s="432">
        <f t="shared" si="3"/>
        <v>0</v>
      </c>
      <c r="AA15" s="432">
        <f t="shared" si="3"/>
        <v>0</v>
      </c>
      <c r="AB15" s="432">
        <f t="shared" si="3"/>
        <v>0</v>
      </c>
      <c r="AC15" s="432">
        <f t="shared" si="3"/>
        <v>0</v>
      </c>
      <c r="AD15" s="432">
        <f t="shared" si="3"/>
        <v>0</v>
      </c>
      <c r="AE15" s="432">
        <f t="shared" si="3"/>
        <v>6072</v>
      </c>
      <c r="AF15" s="432">
        <f t="shared" si="3"/>
        <v>0</v>
      </c>
      <c r="AG15" s="432">
        <f t="shared" si="3"/>
        <v>0</v>
      </c>
      <c r="AH15" s="434" t="s">
        <v>17012</v>
      </c>
      <c r="AI15" s="434" t="s">
        <v>17012</v>
      </c>
      <c r="AJ15" s="434" t="s">
        <v>17012</v>
      </c>
      <c r="AK15" s="438"/>
      <c r="AL15" s="438"/>
      <c r="AM15" s="438"/>
      <c r="AN15" s="438"/>
    </row>
    <row r="16" spans="1:40" ht="62.25" x14ac:dyDescent="0.9">
      <c r="A16" s="267">
        <v>1</v>
      </c>
      <c r="B16" s="439">
        <f>SUBTOTAL(9,$A$13:A16)</f>
        <v>3</v>
      </c>
      <c r="C16" s="437" t="s">
        <v>3753</v>
      </c>
      <c r="D16" s="431">
        <v>2016</v>
      </c>
      <c r="E16" s="440">
        <v>0.88649999999999995</v>
      </c>
      <c r="F16" s="432">
        <f t="shared" si="2"/>
        <v>410872.24</v>
      </c>
      <c r="G16" s="432">
        <v>0</v>
      </c>
      <c r="H16" s="432">
        <v>0</v>
      </c>
      <c r="I16" s="432">
        <v>0</v>
      </c>
      <c r="J16" s="432">
        <v>0</v>
      </c>
      <c r="K16" s="432">
        <v>0</v>
      </c>
      <c r="L16" s="432">
        <v>0</v>
      </c>
      <c r="M16" s="433">
        <v>0</v>
      </c>
      <c r="N16" s="432">
        <v>0</v>
      </c>
      <c r="O16" s="432">
        <v>819.7</v>
      </c>
      <c r="P16" s="432">
        <v>404800.24</v>
      </c>
      <c r="Q16" s="432">
        <v>0</v>
      </c>
      <c r="R16" s="432">
        <v>0</v>
      </c>
      <c r="S16" s="432">
        <v>0</v>
      </c>
      <c r="T16" s="441">
        <v>0</v>
      </c>
      <c r="U16" s="432">
        <v>0</v>
      </c>
      <c r="V16" s="432">
        <v>0</v>
      </c>
      <c r="W16" s="432">
        <v>0</v>
      </c>
      <c r="X16" s="432">
        <v>0</v>
      </c>
      <c r="Y16" s="432">
        <v>0</v>
      </c>
      <c r="Z16" s="432">
        <v>0</v>
      </c>
      <c r="AA16" s="432">
        <v>0</v>
      </c>
      <c r="AB16" s="432">
        <v>0</v>
      </c>
      <c r="AC16" s="432">
        <v>0</v>
      </c>
      <c r="AD16" s="432">
        <v>0</v>
      </c>
      <c r="AE16" s="432">
        <f>ROUND(P16*1.5%,2)</f>
        <v>6072</v>
      </c>
      <c r="AF16" s="432">
        <v>0</v>
      </c>
      <c r="AG16" s="432">
        <v>0</v>
      </c>
      <c r="AH16" s="434" t="s">
        <v>17033</v>
      </c>
      <c r="AI16" s="435">
        <v>2024</v>
      </c>
      <c r="AJ16" s="435">
        <v>2024</v>
      </c>
      <c r="AK16" s="438"/>
      <c r="AL16" s="438"/>
      <c r="AM16" s="438"/>
      <c r="AN16" s="438"/>
    </row>
    <row r="17" spans="1:40" ht="62.25" x14ac:dyDescent="0.9">
      <c r="B17" s="436" t="s">
        <v>71</v>
      </c>
      <c r="C17" s="437"/>
      <c r="D17" s="430" t="s">
        <v>17012</v>
      </c>
      <c r="E17" s="431" t="s">
        <v>17012</v>
      </c>
      <c r="F17" s="432">
        <f>F18+F19</f>
        <v>3977877.17</v>
      </c>
      <c r="G17" s="432">
        <f t="shared" ref="G17:AG17" si="4">G18+G19</f>
        <v>0</v>
      </c>
      <c r="H17" s="432">
        <f t="shared" si="4"/>
        <v>0</v>
      </c>
      <c r="I17" s="432">
        <f t="shared" si="4"/>
        <v>0</v>
      </c>
      <c r="J17" s="432">
        <f t="shared" si="4"/>
        <v>0</v>
      </c>
      <c r="K17" s="432">
        <f t="shared" si="4"/>
        <v>0</v>
      </c>
      <c r="L17" s="432">
        <f t="shared" si="4"/>
        <v>0</v>
      </c>
      <c r="M17" s="433">
        <f t="shared" si="4"/>
        <v>0</v>
      </c>
      <c r="N17" s="432">
        <f t="shared" si="4"/>
        <v>0</v>
      </c>
      <c r="O17" s="432">
        <f t="shared" si="4"/>
        <v>1177.9299999999998</v>
      </c>
      <c r="P17" s="432">
        <f t="shared" si="4"/>
        <v>3896892</v>
      </c>
      <c r="Q17" s="432">
        <f t="shared" si="4"/>
        <v>0</v>
      </c>
      <c r="R17" s="432">
        <f t="shared" si="4"/>
        <v>0</v>
      </c>
      <c r="S17" s="432">
        <f t="shared" si="4"/>
        <v>0</v>
      </c>
      <c r="T17" s="432">
        <f t="shared" si="4"/>
        <v>0</v>
      </c>
      <c r="U17" s="432">
        <f t="shared" si="4"/>
        <v>0</v>
      </c>
      <c r="V17" s="432">
        <f t="shared" si="4"/>
        <v>0</v>
      </c>
      <c r="W17" s="432">
        <f t="shared" si="4"/>
        <v>0</v>
      </c>
      <c r="X17" s="432">
        <f t="shared" si="4"/>
        <v>0</v>
      </c>
      <c r="Y17" s="432">
        <f t="shared" si="4"/>
        <v>0</v>
      </c>
      <c r="Z17" s="432">
        <f t="shared" si="4"/>
        <v>0</v>
      </c>
      <c r="AA17" s="432">
        <f t="shared" si="4"/>
        <v>0</v>
      </c>
      <c r="AB17" s="432">
        <f t="shared" si="4"/>
        <v>0</v>
      </c>
      <c r="AC17" s="432">
        <f t="shared" si="4"/>
        <v>0</v>
      </c>
      <c r="AD17" s="432">
        <f t="shared" si="4"/>
        <v>0</v>
      </c>
      <c r="AE17" s="432">
        <f t="shared" si="4"/>
        <v>80985.17</v>
      </c>
      <c r="AF17" s="432">
        <f t="shared" si="4"/>
        <v>0</v>
      </c>
      <c r="AG17" s="432">
        <f t="shared" si="4"/>
        <v>0</v>
      </c>
      <c r="AH17" s="434" t="s">
        <v>17012</v>
      </c>
      <c r="AI17" s="434" t="s">
        <v>17012</v>
      </c>
      <c r="AJ17" s="434" t="s">
        <v>17012</v>
      </c>
      <c r="AK17" s="438"/>
      <c r="AL17" s="438"/>
      <c r="AM17" s="438"/>
      <c r="AN17" s="438"/>
    </row>
    <row r="18" spans="1:40" ht="62.25" x14ac:dyDescent="0.9">
      <c r="A18" s="267">
        <v>1</v>
      </c>
      <c r="B18" s="439">
        <f>SUBTOTAL(9,$A$13:A18)</f>
        <v>4</v>
      </c>
      <c r="C18" s="437" t="s">
        <v>5063</v>
      </c>
      <c r="D18" s="431" t="s">
        <v>3243</v>
      </c>
      <c r="E18" s="440">
        <v>0.90890000000000004</v>
      </c>
      <c r="F18" s="432">
        <f t="shared" si="2"/>
        <v>381944.5</v>
      </c>
      <c r="G18" s="432">
        <v>0</v>
      </c>
      <c r="H18" s="432">
        <v>0</v>
      </c>
      <c r="I18" s="432">
        <v>0</v>
      </c>
      <c r="J18" s="432">
        <v>0</v>
      </c>
      <c r="K18" s="432">
        <v>0</v>
      </c>
      <c r="L18" s="432">
        <v>0</v>
      </c>
      <c r="M18" s="433">
        <v>0</v>
      </c>
      <c r="N18" s="432">
        <v>0</v>
      </c>
      <c r="O18" s="432">
        <v>645</v>
      </c>
      <c r="P18" s="432">
        <v>376300</v>
      </c>
      <c r="Q18" s="432">
        <v>0</v>
      </c>
      <c r="R18" s="432">
        <v>0</v>
      </c>
      <c r="S18" s="432">
        <v>0</v>
      </c>
      <c r="T18" s="432">
        <v>0</v>
      </c>
      <c r="U18" s="432">
        <v>0</v>
      </c>
      <c r="V18" s="432">
        <v>0</v>
      </c>
      <c r="W18" s="432">
        <v>0</v>
      </c>
      <c r="X18" s="432">
        <v>0</v>
      </c>
      <c r="Y18" s="432">
        <v>0</v>
      </c>
      <c r="Z18" s="432">
        <v>0</v>
      </c>
      <c r="AA18" s="432">
        <v>0</v>
      </c>
      <c r="AB18" s="432">
        <v>0</v>
      </c>
      <c r="AC18" s="432">
        <v>0</v>
      </c>
      <c r="AD18" s="432">
        <v>0</v>
      </c>
      <c r="AE18" s="432">
        <f>ROUND(P18*1.5%,2)</f>
        <v>5644.5</v>
      </c>
      <c r="AF18" s="432">
        <v>0</v>
      </c>
      <c r="AG18" s="432">
        <v>0</v>
      </c>
      <c r="AH18" s="434" t="s">
        <v>17033</v>
      </c>
      <c r="AI18" s="435">
        <v>2024</v>
      </c>
      <c r="AJ18" s="435">
        <v>2024</v>
      </c>
      <c r="AK18" s="438"/>
      <c r="AL18" s="438"/>
      <c r="AM18" s="438"/>
      <c r="AN18" s="438"/>
    </row>
    <row r="19" spans="1:40" ht="62.25" x14ac:dyDescent="0.9">
      <c r="A19" s="267">
        <v>1</v>
      </c>
      <c r="B19" s="439">
        <f>SUBTOTAL(9,$A$13:A19)</f>
        <v>5</v>
      </c>
      <c r="C19" s="437" t="s">
        <v>4492</v>
      </c>
      <c r="D19" s="430">
        <v>2015</v>
      </c>
      <c r="E19" s="440">
        <v>0.96460000000000001</v>
      </c>
      <c r="F19" s="432">
        <f t="shared" si="2"/>
        <v>3595932.67</v>
      </c>
      <c r="G19" s="432">
        <v>0</v>
      </c>
      <c r="H19" s="432">
        <v>0</v>
      </c>
      <c r="I19" s="432">
        <v>0</v>
      </c>
      <c r="J19" s="432">
        <v>0</v>
      </c>
      <c r="K19" s="432">
        <v>0</v>
      </c>
      <c r="L19" s="432">
        <v>0</v>
      </c>
      <c r="M19" s="433">
        <v>0</v>
      </c>
      <c r="N19" s="432">
        <v>0</v>
      </c>
      <c r="O19" s="432">
        <v>532.92999999999995</v>
      </c>
      <c r="P19" s="432">
        <v>3520592</v>
      </c>
      <c r="Q19" s="432">
        <v>0</v>
      </c>
      <c r="R19" s="432">
        <v>0</v>
      </c>
      <c r="S19" s="432">
        <v>0</v>
      </c>
      <c r="T19" s="441">
        <v>0</v>
      </c>
      <c r="U19" s="432">
        <v>0</v>
      </c>
      <c r="V19" s="432">
        <v>0</v>
      </c>
      <c r="W19" s="432">
        <v>0</v>
      </c>
      <c r="X19" s="432">
        <v>0</v>
      </c>
      <c r="Y19" s="432">
        <v>0</v>
      </c>
      <c r="Z19" s="432">
        <v>0</v>
      </c>
      <c r="AA19" s="432">
        <v>0</v>
      </c>
      <c r="AB19" s="432">
        <v>0</v>
      </c>
      <c r="AC19" s="432">
        <v>0</v>
      </c>
      <c r="AD19" s="432">
        <v>0</v>
      </c>
      <c r="AE19" s="432">
        <f>ROUND(P19*2.14%,2)</f>
        <v>75340.67</v>
      </c>
      <c r="AF19" s="442">
        <v>0</v>
      </c>
      <c r="AG19" s="432">
        <v>0</v>
      </c>
      <c r="AH19" s="434" t="s">
        <v>17033</v>
      </c>
      <c r="AI19" s="435">
        <v>2023</v>
      </c>
      <c r="AJ19" s="435">
        <v>2023</v>
      </c>
      <c r="AK19" s="438"/>
      <c r="AL19" s="438"/>
      <c r="AM19" s="438"/>
      <c r="AN19" s="438"/>
    </row>
    <row r="20" spans="1:40" ht="62.25" x14ac:dyDescent="0.9">
      <c r="B20" s="436" t="s">
        <v>378</v>
      </c>
      <c r="C20" s="437"/>
      <c r="D20" s="430" t="s">
        <v>17012</v>
      </c>
      <c r="E20" s="431" t="s">
        <v>17012</v>
      </c>
      <c r="F20" s="432">
        <f t="shared" ref="F20:AG20" si="5">SUM(F21:F27)</f>
        <v>24638447.289999999</v>
      </c>
      <c r="G20" s="432">
        <f t="shared" si="5"/>
        <v>0</v>
      </c>
      <c r="H20" s="432">
        <f t="shared" si="5"/>
        <v>0</v>
      </c>
      <c r="I20" s="432">
        <f t="shared" si="5"/>
        <v>0</v>
      </c>
      <c r="J20" s="432">
        <f t="shared" si="5"/>
        <v>0</v>
      </c>
      <c r="K20" s="432">
        <f t="shared" si="5"/>
        <v>0</v>
      </c>
      <c r="L20" s="432">
        <f t="shared" si="5"/>
        <v>0</v>
      </c>
      <c r="M20" s="433">
        <f t="shared" si="5"/>
        <v>0</v>
      </c>
      <c r="N20" s="432">
        <f t="shared" si="5"/>
        <v>0</v>
      </c>
      <c r="O20" s="432">
        <f t="shared" si="5"/>
        <v>4980.68</v>
      </c>
      <c r="P20" s="432">
        <f t="shared" si="5"/>
        <v>24361129.25</v>
      </c>
      <c r="Q20" s="432">
        <f t="shared" si="5"/>
        <v>0</v>
      </c>
      <c r="R20" s="432">
        <f t="shared" si="5"/>
        <v>0</v>
      </c>
      <c r="S20" s="432">
        <f t="shared" si="5"/>
        <v>0</v>
      </c>
      <c r="T20" s="432">
        <f t="shared" si="5"/>
        <v>0</v>
      </c>
      <c r="U20" s="432">
        <f t="shared" si="5"/>
        <v>0</v>
      </c>
      <c r="V20" s="432">
        <f t="shared" si="5"/>
        <v>0</v>
      </c>
      <c r="W20" s="432">
        <f t="shared" si="5"/>
        <v>0</v>
      </c>
      <c r="X20" s="432">
        <f t="shared" si="5"/>
        <v>0</v>
      </c>
      <c r="Y20" s="432">
        <f t="shared" si="5"/>
        <v>0</v>
      </c>
      <c r="Z20" s="432">
        <f t="shared" si="5"/>
        <v>0</v>
      </c>
      <c r="AA20" s="432">
        <f t="shared" si="5"/>
        <v>0</v>
      </c>
      <c r="AB20" s="432">
        <f t="shared" si="5"/>
        <v>0</v>
      </c>
      <c r="AC20" s="432">
        <f t="shared" si="5"/>
        <v>0</v>
      </c>
      <c r="AD20" s="432">
        <f t="shared" si="5"/>
        <v>0</v>
      </c>
      <c r="AE20" s="432">
        <f t="shared" si="5"/>
        <v>277318.04000000004</v>
      </c>
      <c r="AF20" s="432">
        <f t="shared" si="5"/>
        <v>0</v>
      </c>
      <c r="AG20" s="432">
        <f t="shared" si="5"/>
        <v>0</v>
      </c>
      <c r="AH20" s="434" t="s">
        <v>17012</v>
      </c>
      <c r="AI20" s="434" t="s">
        <v>17012</v>
      </c>
      <c r="AJ20" s="434" t="s">
        <v>17012</v>
      </c>
      <c r="AK20" s="438"/>
      <c r="AL20" s="438"/>
      <c r="AM20" s="438"/>
      <c r="AN20" s="438"/>
    </row>
    <row r="21" spans="1:40" ht="62.25" x14ac:dyDescent="0.9">
      <c r="A21" s="267">
        <v>1</v>
      </c>
      <c r="B21" s="439">
        <f>SUBTOTAL(9,$A$13:A21)</f>
        <v>6</v>
      </c>
      <c r="C21" s="437" t="s">
        <v>12202</v>
      </c>
      <c r="D21" s="431" t="s">
        <v>3003</v>
      </c>
      <c r="E21" s="440">
        <v>0.86073469797958557</v>
      </c>
      <c r="F21" s="432">
        <f t="shared" si="2"/>
        <v>6836623.2400000002</v>
      </c>
      <c r="G21" s="432">
        <v>0</v>
      </c>
      <c r="H21" s="432">
        <v>0</v>
      </c>
      <c r="I21" s="432">
        <v>0</v>
      </c>
      <c r="J21" s="432">
        <v>0</v>
      </c>
      <c r="K21" s="432">
        <v>0</v>
      </c>
      <c r="L21" s="432">
        <v>0</v>
      </c>
      <c r="M21" s="433">
        <v>0</v>
      </c>
      <c r="N21" s="432">
        <v>0</v>
      </c>
      <c r="O21" s="432">
        <v>824.88</v>
      </c>
      <c r="P21" s="432">
        <v>6764962</v>
      </c>
      <c r="Q21" s="432">
        <v>0</v>
      </c>
      <c r="R21" s="432">
        <v>0</v>
      </c>
      <c r="S21" s="432">
        <v>0</v>
      </c>
      <c r="T21" s="432">
        <v>0</v>
      </c>
      <c r="U21" s="432">
        <v>0</v>
      </c>
      <c r="V21" s="432">
        <v>0</v>
      </c>
      <c r="W21" s="432">
        <v>0</v>
      </c>
      <c r="X21" s="432">
        <v>0</v>
      </c>
      <c r="Y21" s="432">
        <v>0</v>
      </c>
      <c r="Z21" s="432">
        <v>0</v>
      </c>
      <c r="AA21" s="432">
        <v>0</v>
      </c>
      <c r="AB21" s="432">
        <v>0</v>
      </c>
      <c r="AC21" s="432">
        <v>0</v>
      </c>
      <c r="AD21" s="432">
        <v>0</v>
      </c>
      <c r="AE21" s="432">
        <v>71661.240000000005</v>
      </c>
      <c r="AF21" s="432">
        <v>0</v>
      </c>
      <c r="AG21" s="432">
        <v>0</v>
      </c>
      <c r="AH21" s="434" t="s">
        <v>17033</v>
      </c>
      <c r="AI21" s="435">
        <v>2023</v>
      </c>
      <c r="AJ21" s="435">
        <v>2023</v>
      </c>
      <c r="AK21" s="438"/>
      <c r="AL21" s="438"/>
      <c r="AM21" s="438"/>
      <c r="AN21" s="438"/>
    </row>
    <row r="22" spans="1:40" ht="62.25" x14ac:dyDescent="0.9">
      <c r="A22" s="267">
        <v>1</v>
      </c>
      <c r="B22" s="439">
        <f>SUBTOTAL(9,$A$13:A22)</f>
        <v>7</v>
      </c>
      <c r="C22" s="437" t="s">
        <v>12190</v>
      </c>
      <c r="D22" s="431" t="s">
        <v>3243</v>
      </c>
      <c r="E22" s="440">
        <v>0.94940000000000002</v>
      </c>
      <c r="F22" s="432">
        <f t="shared" si="2"/>
        <v>3313814.28</v>
      </c>
      <c r="G22" s="432">
        <v>0</v>
      </c>
      <c r="H22" s="432">
        <v>0</v>
      </c>
      <c r="I22" s="432">
        <v>0</v>
      </c>
      <c r="J22" s="432">
        <v>0</v>
      </c>
      <c r="K22" s="432">
        <v>0</v>
      </c>
      <c r="L22" s="432">
        <v>0</v>
      </c>
      <c r="M22" s="433">
        <v>0</v>
      </c>
      <c r="N22" s="432">
        <v>0</v>
      </c>
      <c r="O22" s="432">
        <v>553.05999999999995</v>
      </c>
      <c r="P22" s="432">
        <v>3279079</v>
      </c>
      <c r="Q22" s="432">
        <v>0</v>
      </c>
      <c r="R22" s="432">
        <v>0</v>
      </c>
      <c r="S22" s="432">
        <v>0</v>
      </c>
      <c r="T22" s="432">
        <v>0</v>
      </c>
      <c r="U22" s="432">
        <v>0</v>
      </c>
      <c r="V22" s="432">
        <v>0</v>
      </c>
      <c r="W22" s="432">
        <v>0</v>
      </c>
      <c r="X22" s="432">
        <v>0</v>
      </c>
      <c r="Y22" s="432">
        <v>0</v>
      </c>
      <c r="Z22" s="432">
        <v>0</v>
      </c>
      <c r="AA22" s="432">
        <v>0</v>
      </c>
      <c r="AB22" s="432">
        <v>0</v>
      </c>
      <c r="AC22" s="432">
        <v>0</v>
      </c>
      <c r="AD22" s="432">
        <v>0</v>
      </c>
      <c r="AE22" s="432">
        <v>34735.279999999999</v>
      </c>
      <c r="AF22" s="432">
        <v>0</v>
      </c>
      <c r="AG22" s="432">
        <v>0</v>
      </c>
      <c r="AH22" s="434" t="s">
        <v>17033</v>
      </c>
      <c r="AI22" s="435">
        <v>2023</v>
      </c>
      <c r="AJ22" s="435">
        <v>2023</v>
      </c>
      <c r="AK22" s="438"/>
      <c r="AL22" s="438"/>
      <c r="AM22" s="438"/>
      <c r="AN22" s="438"/>
    </row>
    <row r="23" spans="1:40" ht="62.25" x14ac:dyDescent="0.9">
      <c r="A23" s="267">
        <v>1</v>
      </c>
      <c r="B23" s="439">
        <f>SUBTOTAL(9,$A$13:A23)</f>
        <v>8</v>
      </c>
      <c r="C23" s="437" t="s">
        <v>2134</v>
      </c>
      <c r="D23" s="431" t="s">
        <v>3000</v>
      </c>
      <c r="E23" s="440">
        <v>0.91920000000000002</v>
      </c>
      <c r="F23" s="432">
        <f t="shared" si="2"/>
        <v>6364934.0099999998</v>
      </c>
      <c r="G23" s="432">
        <v>0</v>
      </c>
      <c r="H23" s="432">
        <v>0</v>
      </c>
      <c r="I23" s="432">
        <v>0</v>
      </c>
      <c r="J23" s="432">
        <v>0</v>
      </c>
      <c r="K23" s="432">
        <v>0</v>
      </c>
      <c r="L23" s="432">
        <v>0</v>
      </c>
      <c r="M23" s="433">
        <v>0</v>
      </c>
      <c r="N23" s="432">
        <v>0</v>
      </c>
      <c r="O23" s="432">
        <v>1104.8499999999999</v>
      </c>
      <c r="P23" s="432">
        <v>6298217</v>
      </c>
      <c r="Q23" s="432">
        <v>0</v>
      </c>
      <c r="R23" s="432">
        <v>0</v>
      </c>
      <c r="S23" s="432">
        <v>0</v>
      </c>
      <c r="T23" s="432">
        <v>0</v>
      </c>
      <c r="U23" s="432">
        <v>0</v>
      </c>
      <c r="V23" s="432">
        <v>0</v>
      </c>
      <c r="W23" s="432">
        <v>0</v>
      </c>
      <c r="X23" s="432">
        <v>0</v>
      </c>
      <c r="Y23" s="432">
        <v>0</v>
      </c>
      <c r="Z23" s="432">
        <v>0</v>
      </c>
      <c r="AA23" s="432">
        <v>0</v>
      </c>
      <c r="AB23" s="432">
        <v>0</v>
      </c>
      <c r="AC23" s="432">
        <v>0</v>
      </c>
      <c r="AD23" s="432">
        <v>0</v>
      </c>
      <c r="AE23" s="432">
        <v>66717.009999999995</v>
      </c>
      <c r="AF23" s="432">
        <v>0</v>
      </c>
      <c r="AG23" s="432">
        <v>0</v>
      </c>
      <c r="AH23" s="434" t="s">
        <v>17033</v>
      </c>
      <c r="AI23" s="435">
        <v>2023</v>
      </c>
      <c r="AJ23" s="435">
        <v>2023</v>
      </c>
      <c r="AK23" s="438"/>
      <c r="AL23" s="438"/>
      <c r="AM23" s="438"/>
      <c r="AN23" s="438"/>
    </row>
    <row r="24" spans="1:40" ht="62.25" x14ac:dyDescent="0.9">
      <c r="A24" s="267">
        <v>1</v>
      </c>
      <c r="B24" s="439">
        <f>SUBTOTAL(9,$A$13:A24)</f>
        <v>9</v>
      </c>
      <c r="C24" s="437" t="s">
        <v>11718</v>
      </c>
      <c r="D24" s="431" t="s">
        <v>3243</v>
      </c>
      <c r="E24" s="440">
        <v>0.94679999999999997</v>
      </c>
      <c r="F24" s="432">
        <f t="shared" si="2"/>
        <v>1618837.4000000001</v>
      </c>
      <c r="G24" s="432">
        <v>0</v>
      </c>
      <c r="H24" s="432">
        <v>0</v>
      </c>
      <c r="I24" s="432">
        <v>0</v>
      </c>
      <c r="J24" s="432">
        <v>0</v>
      </c>
      <c r="K24" s="432">
        <v>0</v>
      </c>
      <c r="L24" s="432">
        <v>0</v>
      </c>
      <c r="M24" s="433">
        <v>0</v>
      </c>
      <c r="N24" s="432">
        <v>0</v>
      </c>
      <c r="O24" s="432">
        <v>319.3</v>
      </c>
      <c r="P24" s="432">
        <v>1598220.36</v>
      </c>
      <c r="Q24" s="432">
        <v>0</v>
      </c>
      <c r="R24" s="432">
        <v>0</v>
      </c>
      <c r="S24" s="432">
        <v>0</v>
      </c>
      <c r="T24" s="432">
        <v>0</v>
      </c>
      <c r="U24" s="432">
        <v>0</v>
      </c>
      <c r="V24" s="432">
        <v>0</v>
      </c>
      <c r="W24" s="432">
        <v>0</v>
      </c>
      <c r="X24" s="432">
        <v>0</v>
      </c>
      <c r="Y24" s="432">
        <v>0</v>
      </c>
      <c r="Z24" s="432">
        <v>0</v>
      </c>
      <c r="AA24" s="432">
        <v>0</v>
      </c>
      <c r="AB24" s="432">
        <v>0</v>
      </c>
      <c r="AC24" s="432">
        <v>0</v>
      </c>
      <c r="AD24" s="432">
        <v>0</v>
      </c>
      <c r="AE24" s="432">
        <v>20617.04</v>
      </c>
      <c r="AF24" s="432">
        <v>0</v>
      </c>
      <c r="AG24" s="432">
        <v>0</v>
      </c>
      <c r="AH24" s="434" t="s">
        <v>17033</v>
      </c>
      <c r="AI24" s="435">
        <v>2023</v>
      </c>
      <c r="AJ24" s="435">
        <v>2023</v>
      </c>
      <c r="AK24" s="438"/>
      <c r="AL24" s="438"/>
      <c r="AM24" s="438"/>
      <c r="AN24" s="438"/>
    </row>
    <row r="25" spans="1:40" ht="62.25" x14ac:dyDescent="0.9">
      <c r="A25" s="267">
        <v>1</v>
      </c>
      <c r="B25" s="439">
        <f>SUBTOTAL(9,$A$13:A25)</f>
        <v>10</v>
      </c>
      <c r="C25" s="437" t="s">
        <v>11930</v>
      </c>
      <c r="D25" s="431" t="s">
        <v>3243</v>
      </c>
      <c r="E25" s="440">
        <v>0.78400000000000003</v>
      </c>
      <c r="F25" s="432">
        <f>P25+AE25</f>
        <v>15039</v>
      </c>
      <c r="G25" s="432">
        <v>0</v>
      </c>
      <c r="H25" s="432">
        <v>0</v>
      </c>
      <c r="I25" s="432">
        <v>0</v>
      </c>
      <c r="J25" s="432">
        <v>0</v>
      </c>
      <c r="K25" s="432">
        <v>0</v>
      </c>
      <c r="L25" s="432">
        <v>0</v>
      </c>
      <c r="M25" s="433">
        <v>0</v>
      </c>
      <c r="N25" s="432">
        <v>0</v>
      </c>
      <c r="O25" s="432">
        <v>316</v>
      </c>
      <c r="P25" s="432">
        <v>14816.75</v>
      </c>
      <c r="Q25" s="432">
        <v>0</v>
      </c>
      <c r="R25" s="432">
        <v>0</v>
      </c>
      <c r="S25" s="432">
        <v>0</v>
      </c>
      <c r="T25" s="432">
        <v>0</v>
      </c>
      <c r="U25" s="432">
        <v>0</v>
      </c>
      <c r="V25" s="432">
        <v>0</v>
      </c>
      <c r="W25" s="432">
        <v>0</v>
      </c>
      <c r="X25" s="432">
        <v>0</v>
      </c>
      <c r="Y25" s="432">
        <v>0</v>
      </c>
      <c r="Z25" s="432">
        <v>0</v>
      </c>
      <c r="AA25" s="432">
        <v>0</v>
      </c>
      <c r="AB25" s="432">
        <v>0</v>
      </c>
      <c r="AC25" s="432">
        <v>0</v>
      </c>
      <c r="AD25" s="432">
        <v>0</v>
      </c>
      <c r="AE25" s="432">
        <f t="shared" ref="AE25:AE31" si="6">ROUND(P25*1.5%,2)</f>
        <v>222.25</v>
      </c>
      <c r="AF25" s="432">
        <v>0</v>
      </c>
      <c r="AG25" s="432">
        <v>0</v>
      </c>
      <c r="AH25" s="434" t="s">
        <v>17033</v>
      </c>
      <c r="AI25" s="435">
        <v>2023</v>
      </c>
      <c r="AJ25" s="435">
        <v>2023</v>
      </c>
      <c r="AK25" s="438"/>
      <c r="AL25" s="438"/>
      <c r="AM25" s="438"/>
      <c r="AN25" s="438"/>
    </row>
    <row r="26" spans="1:40" ht="62.25" x14ac:dyDescent="0.9">
      <c r="A26" s="267">
        <v>1</v>
      </c>
      <c r="B26" s="439">
        <f>SUBTOTAL(9,$A$13:A26)</f>
        <v>11</v>
      </c>
      <c r="C26" s="437" t="s">
        <v>12130</v>
      </c>
      <c r="D26" s="431" t="s">
        <v>3243</v>
      </c>
      <c r="E26" s="440">
        <v>0.78600000000000003</v>
      </c>
      <c r="F26" s="432">
        <f>P26+AE26</f>
        <v>352815.77</v>
      </c>
      <c r="G26" s="432">
        <v>0</v>
      </c>
      <c r="H26" s="432">
        <v>0</v>
      </c>
      <c r="I26" s="432">
        <v>0</v>
      </c>
      <c r="J26" s="432">
        <v>0</v>
      </c>
      <c r="K26" s="432">
        <v>0</v>
      </c>
      <c r="L26" s="432">
        <v>0</v>
      </c>
      <c r="M26" s="433">
        <v>0</v>
      </c>
      <c r="N26" s="432">
        <v>0</v>
      </c>
      <c r="O26" s="432">
        <v>978</v>
      </c>
      <c r="P26" s="432">
        <v>347601.74</v>
      </c>
      <c r="Q26" s="432">
        <v>0</v>
      </c>
      <c r="R26" s="432">
        <v>0</v>
      </c>
      <c r="S26" s="432">
        <v>0</v>
      </c>
      <c r="T26" s="432">
        <v>0</v>
      </c>
      <c r="U26" s="432">
        <v>0</v>
      </c>
      <c r="V26" s="432">
        <v>0</v>
      </c>
      <c r="W26" s="432">
        <v>0</v>
      </c>
      <c r="X26" s="432">
        <v>0</v>
      </c>
      <c r="Y26" s="432">
        <v>0</v>
      </c>
      <c r="Z26" s="432">
        <v>0</v>
      </c>
      <c r="AA26" s="432">
        <v>0</v>
      </c>
      <c r="AB26" s="432">
        <v>0</v>
      </c>
      <c r="AC26" s="432">
        <v>0</v>
      </c>
      <c r="AD26" s="432">
        <v>0</v>
      </c>
      <c r="AE26" s="432">
        <f t="shared" si="6"/>
        <v>5214.03</v>
      </c>
      <c r="AF26" s="432">
        <v>0</v>
      </c>
      <c r="AG26" s="432">
        <v>0</v>
      </c>
      <c r="AH26" s="434" t="s">
        <v>17033</v>
      </c>
      <c r="AI26" s="435">
        <v>2024</v>
      </c>
      <c r="AJ26" s="435">
        <v>2024</v>
      </c>
      <c r="AK26" s="438"/>
      <c r="AL26" s="438"/>
      <c r="AM26" s="438"/>
      <c r="AN26" s="438"/>
    </row>
    <row r="27" spans="1:40" ht="62.25" x14ac:dyDescent="0.9">
      <c r="A27" s="267">
        <v>1</v>
      </c>
      <c r="B27" s="439">
        <f>SUBTOTAL(9,$A$13:A27)</f>
        <v>12</v>
      </c>
      <c r="C27" s="437" t="s">
        <v>11183</v>
      </c>
      <c r="D27" s="431" t="s">
        <v>3243</v>
      </c>
      <c r="E27" s="440">
        <v>0.85870000000000002</v>
      </c>
      <c r="F27" s="432">
        <f>G27+H27+I27+J27+K27+L27+N27+P27+R27+T27+V27+W27+X27+Y27+Z27+AA27+AB27+AC27+AD27+AE27+AF27+AG27</f>
        <v>6136383.5900000008</v>
      </c>
      <c r="G27" s="432">
        <v>0</v>
      </c>
      <c r="H27" s="432">
        <v>0</v>
      </c>
      <c r="I27" s="432">
        <v>0</v>
      </c>
      <c r="J27" s="432">
        <v>0</v>
      </c>
      <c r="K27" s="432">
        <v>0</v>
      </c>
      <c r="L27" s="432">
        <v>0</v>
      </c>
      <c r="M27" s="433">
        <v>0</v>
      </c>
      <c r="N27" s="432">
        <v>0</v>
      </c>
      <c r="O27" s="432">
        <v>884.59</v>
      </c>
      <c r="P27" s="432">
        <v>6058232.4000000004</v>
      </c>
      <c r="Q27" s="432">
        <v>0</v>
      </c>
      <c r="R27" s="432">
        <v>0</v>
      </c>
      <c r="S27" s="432">
        <v>0</v>
      </c>
      <c r="T27" s="432">
        <v>0</v>
      </c>
      <c r="U27" s="432">
        <v>0</v>
      </c>
      <c r="V27" s="432">
        <v>0</v>
      </c>
      <c r="W27" s="432">
        <v>0</v>
      </c>
      <c r="X27" s="432">
        <v>0</v>
      </c>
      <c r="Y27" s="432">
        <v>0</v>
      </c>
      <c r="Z27" s="432">
        <v>0</v>
      </c>
      <c r="AA27" s="432">
        <v>0</v>
      </c>
      <c r="AB27" s="432">
        <v>0</v>
      </c>
      <c r="AC27" s="432">
        <v>0</v>
      </c>
      <c r="AD27" s="432">
        <v>0</v>
      </c>
      <c r="AE27" s="432">
        <v>78151.19</v>
      </c>
      <c r="AF27" s="432">
        <v>0</v>
      </c>
      <c r="AG27" s="432">
        <v>0</v>
      </c>
      <c r="AH27" s="434" t="s">
        <v>17033</v>
      </c>
      <c r="AI27" s="435">
        <v>2023</v>
      </c>
      <c r="AJ27" s="435">
        <v>2023</v>
      </c>
      <c r="AK27" s="438"/>
      <c r="AL27" s="438"/>
      <c r="AM27" s="438"/>
      <c r="AN27" s="438"/>
    </row>
    <row r="28" spans="1:40" ht="62.25" x14ac:dyDescent="0.9">
      <c r="B28" s="436" t="s">
        <v>220</v>
      </c>
      <c r="C28" s="437"/>
      <c r="D28" s="430" t="s">
        <v>17012</v>
      </c>
      <c r="E28" s="431" t="s">
        <v>17012</v>
      </c>
      <c r="F28" s="432">
        <f>F29</f>
        <v>80389.22</v>
      </c>
      <c r="G28" s="432">
        <f t="shared" ref="G28:AG28" si="7">G29</f>
        <v>0</v>
      </c>
      <c r="H28" s="432">
        <f t="shared" si="7"/>
        <v>0</v>
      </c>
      <c r="I28" s="432">
        <f t="shared" si="7"/>
        <v>0</v>
      </c>
      <c r="J28" s="432">
        <f t="shared" si="7"/>
        <v>0</v>
      </c>
      <c r="K28" s="432">
        <f t="shared" si="7"/>
        <v>0</v>
      </c>
      <c r="L28" s="432">
        <f t="shared" si="7"/>
        <v>0</v>
      </c>
      <c r="M28" s="433">
        <f t="shared" si="7"/>
        <v>0</v>
      </c>
      <c r="N28" s="432">
        <f t="shared" si="7"/>
        <v>0</v>
      </c>
      <c r="O28" s="432">
        <f t="shared" si="7"/>
        <v>2780.7</v>
      </c>
      <c r="P28" s="432">
        <f t="shared" si="7"/>
        <v>79201.2</v>
      </c>
      <c r="Q28" s="432">
        <f t="shared" si="7"/>
        <v>0</v>
      </c>
      <c r="R28" s="432">
        <f t="shared" si="7"/>
        <v>0</v>
      </c>
      <c r="S28" s="432">
        <f t="shared" si="7"/>
        <v>0</v>
      </c>
      <c r="T28" s="432">
        <f t="shared" si="7"/>
        <v>0</v>
      </c>
      <c r="U28" s="432">
        <f t="shared" si="7"/>
        <v>0</v>
      </c>
      <c r="V28" s="432">
        <f t="shared" si="7"/>
        <v>0</v>
      </c>
      <c r="W28" s="432">
        <f t="shared" si="7"/>
        <v>0</v>
      </c>
      <c r="X28" s="432">
        <f t="shared" si="7"/>
        <v>0</v>
      </c>
      <c r="Y28" s="432">
        <f t="shared" si="7"/>
        <v>0</v>
      </c>
      <c r="Z28" s="432">
        <f t="shared" si="7"/>
        <v>0</v>
      </c>
      <c r="AA28" s="432">
        <f t="shared" si="7"/>
        <v>0</v>
      </c>
      <c r="AB28" s="432">
        <f t="shared" si="7"/>
        <v>0</v>
      </c>
      <c r="AC28" s="432">
        <f t="shared" si="7"/>
        <v>0</v>
      </c>
      <c r="AD28" s="432">
        <f t="shared" si="7"/>
        <v>0</v>
      </c>
      <c r="AE28" s="432">
        <f t="shared" si="7"/>
        <v>1188.02</v>
      </c>
      <c r="AF28" s="432">
        <f t="shared" si="7"/>
        <v>0</v>
      </c>
      <c r="AG28" s="432">
        <f t="shared" si="7"/>
        <v>0</v>
      </c>
      <c r="AH28" s="434" t="s">
        <v>17012</v>
      </c>
      <c r="AI28" s="434" t="s">
        <v>17012</v>
      </c>
      <c r="AJ28" s="434" t="s">
        <v>17012</v>
      </c>
      <c r="AK28" s="438"/>
      <c r="AL28" s="438"/>
      <c r="AM28" s="438"/>
      <c r="AN28" s="438"/>
    </row>
    <row r="29" spans="1:40" ht="62.25" x14ac:dyDescent="0.9">
      <c r="A29" s="267">
        <v>1</v>
      </c>
      <c r="B29" s="439">
        <f>SUBTOTAL(9,$A$13:A29)</f>
        <v>13</v>
      </c>
      <c r="C29" s="437" t="s">
        <v>14744</v>
      </c>
      <c r="D29" s="431" t="s">
        <v>3003</v>
      </c>
      <c r="E29" s="440">
        <v>0.87239999999999995</v>
      </c>
      <c r="F29" s="432">
        <f>G29+H29+I29+J29+K29+L29+N29+P29+R29+T29+V29+W29+X29+Y29+Z29+AA29+AB29+AC29+AD29+AE29+AF29+AG29</f>
        <v>80389.22</v>
      </c>
      <c r="G29" s="432">
        <v>0</v>
      </c>
      <c r="H29" s="432">
        <v>0</v>
      </c>
      <c r="I29" s="432">
        <v>0</v>
      </c>
      <c r="J29" s="432">
        <v>0</v>
      </c>
      <c r="K29" s="432">
        <v>0</v>
      </c>
      <c r="L29" s="432">
        <v>0</v>
      </c>
      <c r="M29" s="433">
        <v>0</v>
      </c>
      <c r="N29" s="432">
        <v>0</v>
      </c>
      <c r="O29" s="432">
        <v>2780.7</v>
      </c>
      <c r="P29" s="432">
        <v>79201.2</v>
      </c>
      <c r="Q29" s="432">
        <v>0</v>
      </c>
      <c r="R29" s="432">
        <v>0</v>
      </c>
      <c r="S29" s="432">
        <v>0</v>
      </c>
      <c r="T29" s="432">
        <v>0</v>
      </c>
      <c r="U29" s="432">
        <v>0</v>
      </c>
      <c r="V29" s="432">
        <v>0</v>
      </c>
      <c r="W29" s="432">
        <v>0</v>
      </c>
      <c r="X29" s="432">
        <v>0</v>
      </c>
      <c r="Y29" s="432">
        <v>0</v>
      </c>
      <c r="Z29" s="432">
        <v>0</v>
      </c>
      <c r="AA29" s="432">
        <v>0</v>
      </c>
      <c r="AB29" s="432">
        <v>0</v>
      </c>
      <c r="AC29" s="432">
        <v>0</v>
      </c>
      <c r="AD29" s="432">
        <v>0</v>
      </c>
      <c r="AE29" s="432">
        <f t="shared" si="6"/>
        <v>1188.02</v>
      </c>
      <c r="AF29" s="432">
        <v>0</v>
      </c>
      <c r="AG29" s="432">
        <v>0</v>
      </c>
      <c r="AH29" s="434" t="s">
        <v>17033</v>
      </c>
      <c r="AI29" s="435">
        <v>2024</v>
      </c>
      <c r="AJ29" s="435">
        <v>2024</v>
      </c>
      <c r="AK29" s="438"/>
      <c r="AL29" s="438"/>
      <c r="AM29" s="438"/>
      <c r="AN29" s="438"/>
    </row>
    <row r="30" spans="1:40" ht="62.25" x14ac:dyDescent="0.9">
      <c r="B30" s="436" t="s">
        <v>224</v>
      </c>
      <c r="C30" s="437"/>
      <c r="D30" s="430" t="s">
        <v>17012</v>
      </c>
      <c r="E30" s="431" t="s">
        <v>17012</v>
      </c>
      <c r="F30" s="432">
        <f>F31</f>
        <v>41251.22</v>
      </c>
      <c r="G30" s="432">
        <f t="shared" ref="G30:AG30" si="8">G31</f>
        <v>0</v>
      </c>
      <c r="H30" s="432">
        <f t="shared" si="8"/>
        <v>0</v>
      </c>
      <c r="I30" s="432">
        <f t="shared" si="8"/>
        <v>0</v>
      </c>
      <c r="J30" s="432">
        <f t="shared" si="8"/>
        <v>0</v>
      </c>
      <c r="K30" s="432">
        <f t="shared" si="8"/>
        <v>0</v>
      </c>
      <c r="L30" s="432">
        <f t="shared" si="8"/>
        <v>0</v>
      </c>
      <c r="M30" s="433">
        <f t="shared" si="8"/>
        <v>0</v>
      </c>
      <c r="N30" s="432">
        <f t="shared" si="8"/>
        <v>0</v>
      </c>
      <c r="O30" s="432">
        <f t="shared" si="8"/>
        <v>749</v>
      </c>
      <c r="P30" s="432">
        <f t="shared" si="8"/>
        <v>40641.599999999999</v>
      </c>
      <c r="Q30" s="432">
        <f t="shared" si="8"/>
        <v>0</v>
      </c>
      <c r="R30" s="432">
        <f t="shared" si="8"/>
        <v>0</v>
      </c>
      <c r="S30" s="432">
        <f t="shared" si="8"/>
        <v>0</v>
      </c>
      <c r="T30" s="432">
        <f t="shared" si="8"/>
        <v>0</v>
      </c>
      <c r="U30" s="432">
        <f t="shared" si="8"/>
        <v>0</v>
      </c>
      <c r="V30" s="432">
        <f t="shared" si="8"/>
        <v>0</v>
      </c>
      <c r="W30" s="432">
        <f t="shared" si="8"/>
        <v>0</v>
      </c>
      <c r="X30" s="432">
        <f t="shared" si="8"/>
        <v>0</v>
      </c>
      <c r="Y30" s="432">
        <f t="shared" si="8"/>
        <v>0</v>
      </c>
      <c r="Z30" s="432">
        <f t="shared" si="8"/>
        <v>0</v>
      </c>
      <c r="AA30" s="432">
        <f t="shared" si="8"/>
        <v>0</v>
      </c>
      <c r="AB30" s="432">
        <f t="shared" si="8"/>
        <v>0</v>
      </c>
      <c r="AC30" s="432">
        <f t="shared" si="8"/>
        <v>0</v>
      </c>
      <c r="AD30" s="432">
        <f t="shared" si="8"/>
        <v>0</v>
      </c>
      <c r="AE30" s="432">
        <f t="shared" si="8"/>
        <v>609.62</v>
      </c>
      <c r="AF30" s="432">
        <f t="shared" si="8"/>
        <v>0</v>
      </c>
      <c r="AG30" s="432">
        <f t="shared" si="8"/>
        <v>0</v>
      </c>
      <c r="AH30" s="434" t="s">
        <v>17012</v>
      </c>
      <c r="AI30" s="434" t="s">
        <v>17012</v>
      </c>
      <c r="AJ30" s="434" t="s">
        <v>17012</v>
      </c>
      <c r="AK30" s="438"/>
      <c r="AL30" s="438"/>
      <c r="AM30" s="438"/>
      <c r="AN30" s="438"/>
    </row>
    <row r="31" spans="1:40" ht="62.25" x14ac:dyDescent="0.9">
      <c r="A31" s="267">
        <v>1</v>
      </c>
      <c r="B31" s="439">
        <f>SUBTOTAL(9,$A$13:A31)</f>
        <v>14</v>
      </c>
      <c r="C31" s="437" t="s">
        <v>14850</v>
      </c>
      <c r="D31" s="431" t="s">
        <v>3243</v>
      </c>
      <c r="E31" s="440">
        <v>0.75539999999999996</v>
      </c>
      <c r="F31" s="432">
        <f>G31+H31+I31+J31+K31+L31+N31+P31+R31+T31+V31+W31+X31+Y31+Z31+AA31+AB31+AC31+AD31+AE31+AF31+AG31</f>
        <v>41251.22</v>
      </c>
      <c r="G31" s="432">
        <v>0</v>
      </c>
      <c r="H31" s="432">
        <v>0</v>
      </c>
      <c r="I31" s="432">
        <v>0</v>
      </c>
      <c r="J31" s="432">
        <v>0</v>
      </c>
      <c r="K31" s="432">
        <v>0</v>
      </c>
      <c r="L31" s="432">
        <v>0</v>
      </c>
      <c r="M31" s="433">
        <v>0</v>
      </c>
      <c r="N31" s="432">
        <v>0</v>
      </c>
      <c r="O31" s="432">
        <v>749</v>
      </c>
      <c r="P31" s="432">
        <v>40641.599999999999</v>
      </c>
      <c r="Q31" s="432">
        <v>0</v>
      </c>
      <c r="R31" s="432">
        <v>0</v>
      </c>
      <c r="S31" s="432">
        <v>0</v>
      </c>
      <c r="T31" s="432">
        <v>0</v>
      </c>
      <c r="U31" s="432">
        <v>0</v>
      </c>
      <c r="V31" s="432">
        <v>0</v>
      </c>
      <c r="W31" s="432">
        <v>0</v>
      </c>
      <c r="X31" s="432">
        <v>0</v>
      </c>
      <c r="Y31" s="432">
        <v>0</v>
      </c>
      <c r="Z31" s="432">
        <v>0</v>
      </c>
      <c r="AA31" s="432">
        <v>0</v>
      </c>
      <c r="AB31" s="432">
        <v>0</v>
      </c>
      <c r="AC31" s="432">
        <v>0</v>
      </c>
      <c r="AD31" s="432">
        <v>0</v>
      </c>
      <c r="AE31" s="432">
        <f t="shared" si="6"/>
        <v>609.62</v>
      </c>
      <c r="AF31" s="432">
        <v>0</v>
      </c>
      <c r="AG31" s="432">
        <v>0</v>
      </c>
      <c r="AH31" s="434" t="s">
        <v>17033</v>
      </c>
      <c r="AI31" s="435">
        <v>2024</v>
      </c>
      <c r="AJ31" s="435">
        <v>2024</v>
      </c>
      <c r="AK31" s="438"/>
      <c r="AL31" s="438"/>
      <c r="AM31" s="438"/>
      <c r="AN31" s="438"/>
    </row>
    <row r="32" spans="1:40" ht="62.25" x14ac:dyDescent="0.9">
      <c r="B32" s="443" t="s">
        <v>54</v>
      </c>
      <c r="C32" s="437"/>
      <c r="D32" s="430" t="s">
        <v>17012</v>
      </c>
      <c r="E32" s="431" t="s">
        <v>17012</v>
      </c>
      <c r="F32" s="432">
        <f>F33</f>
        <v>63542.560000000005</v>
      </c>
      <c r="G32" s="432">
        <f t="shared" ref="G32:AG32" si="9">G33</f>
        <v>0</v>
      </c>
      <c r="H32" s="432">
        <f t="shared" si="9"/>
        <v>0</v>
      </c>
      <c r="I32" s="432">
        <f t="shared" si="9"/>
        <v>0</v>
      </c>
      <c r="J32" s="432">
        <f t="shared" si="9"/>
        <v>0</v>
      </c>
      <c r="K32" s="432">
        <f t="shared" si="9"/>
        <v>0</v>
      </c>
      <c r="L32" s="432">
        <f t="shared" si="9"/>
        <v>0</v>
      </c>
      <c r="M32" s="433">
        <f t="shared" si="9"/>
        <v>0</v>
      </c>
      <c r="N32" s="432">
        <f t="shared" si="9"/>
        <v>0</v>
      </c>
      <c r="O32" s="432">
        <f t="shared" si="9"/>
        <v>544</v>
      </c>
      <c r="P32" s="432">
        <f t="shared" si="9"/>
        <v>62603.51</v>
      </c>
      <c r="Q32" s="432">
        <f t="shared" si="9"/>
        <v>0</v>
      </c>
      <c r="R32" s="432">
        <f t="shared" si="9"/>
        <v>0</v>
      </c>
      <c r="S32" s="432">
        <f t="shared" si="9"/>
        <v>0</v>
      </c>
      <c r="T32" s="432">
        <f t="shared" si="9"/>
        <v>0</v>
      </c>
      <c r="U32" s="432">
        <f t="shared" si="9"/>
        <v>0</v>
      </c>
      <c r="V32" s="432">
        <f t="shared" si="9"/>
        <v>0</v>
      </c>
      <c r="W32" s="432">
        <f t="shared" si="9"/>
        <v>0</v>
      </c>
      <c r="X32" s="432">
        <f t="shared" si="9"/>
        <v>0</v>
      </c>
      <c r="Y32" s="432">
        <f t="shared" si="9"/>
        <v>0</v>
      </c>
      <c r="Z32" s="432">
        <f t="shared" si="9"/>
        <v>0</v>
      </c>
      <c r="AA32" s="432">
        <f t="shared" si="9"/>
        <v>0</v>
      </c>
      <c r="AB32" s="432">
        <f t="shared" si="9"/>
        <v>0</v>
      </c>
      <c r="AC32" s="432">
        <f t="shared" si="9"/>
        <v>0</v>
      </c>
      <c r="AD32" s="432">
        <f t="shared" si="9"/>
        <v>0</v>
      </c>
      <c r="AE32" s="432">
        <f t="shared" si="9"/>
        <v>939.05</v>
      </c>
      <c r="AF32" s="432">
        <f t="shared" si="9"/>
        <v>0</v>
      </c>
      <c r="AG32" s="432">
        <f t="shared" si="9"/>
        <v>0</v>
      </c>
      <c r="AH32" s="434" t="s">
        <v>17012</v>
      </c>
      <c r="AI32" s="434" t="s">
        <v>17012</v>
      </c>
      <c r="AJ32" s="434" t="s">
        <v>17012</v>
      </c>
      <c r="AK32" s="438"/>
      <c r="AL32" s="438"/>
      <c r="AM32" s="438"/>
      <c r="AN32" s="438"/>
    </row>
    <row r="33" spans="1:40" ht="62.25" x14ac:dyDescent="0.9">
      <c r="A33" s="267">
        <v>1</v>
      </c>
      <c r="B33" s="439">
        <f>SUBTOTAL(9,$A$13:A33)</f>
        <v>15</v>
      </c>
      <c r="C33" s="437" t="s">
        <v>15970</v>
      </c>
      <c r="D33" s="431" t="s">
        <v>3000</v>
      </c>
      <c r="E33" s="440">
        <v>0.95309999999999995</v>
      </c>
      <c r="F33" s="432">
        <f>G33+H33+I33+J33+K33+L33+N33+P33+R33+T33+V33+W33+X33+Y33+Z33+AA33+AB33+AC33+AD33+AE33+AF33+AG33</f>
        <v>63542.560000000005</v>
      </c>
      <c r="G33" s="432">
        <v>0</v>
      </c>
      <c r="H33" s="432">
        <v>0</v>
      </c>
      <c r="I33" s="432">
        <v>0</v>
      </c>
      <c r="J33" s="432">
        <v>0</v>
      </c>
      <c r="K33" s="432">
        <v>0</v>
      </c>
      <c r="L33" s="432">
        <v>0</v>
      </c>
      <c r="M33" s="433">
        <v>0</v>
      </c>
      <c r="N33" s="432">
        <v>0</v>
      </c>
      <c r="O33" s="432">
        <v>544</v>
      </c>
      <c r="P33" s="432">
        <v>62603.51</v>
      </c>
      <c r="Q33" s="432">
        <v>0</v>
      </c>
      <c r="R33" s="432">
        <v>0</v>
      </c>
      <c r="S33" s="432">
        <v>0</v>
      </c>
      <c r="T33" s="432">
        <v>0</v>
      </c>
      <c r="U33" s="432">
        <v>0</v>
      </c>
      <c r="V33" s="432">
        <v>0</v>
      </c>
      <c r="W33" s="432">
        <v>0</v>
      </c>
      <c r="X33" s="432">
        <v>0</v>
      </c>
      <c r="Y33" s="432">
        <v>0</v>
      </c>
      <c r="Z33" s="432">
        <v>0</v>
      </c>
      <c r="AA33" s="432">
        <v>0</v>
      </c>
      <c r="AB33" s="432">
        <v>0</v>
      </c>
      <c r="AC33" s="432">
        <v>0</v>
      </c>
      <c r="AD33" s="432">
        <v>0</v>
      </c>
      <c r="AE33" s="432">
        <f>ROUND(P33*1.5%,2)</f>
        <v>939.05</v>
      </c>
      <c r="AF33" s="432">
        <v>0</v>
      </c>
      <c r="AG33" s="432">
        <v>0</v>
      </c>
      <c r="AH33" s="434" t="s">
        <v>17033</v>
      </c>
      <c r="AI33" s="435">
        <v>2024</v>
      </c>
      <c r="AJ33" s="435">
        <v>2024</v>
      </c>
      <c r="AK33" s="438"/>
      <c r="AL33" s="438"/>
      <c r="AM33" s="438"/>
      <c r="AN33" s="438"/>
    </row>
    <row r="34" spans="1:40" ht="62.25" x14ac:dyDescent="0.9">
      <c r="B34" s="443" t="s">
        <v>297</v>
      </c>
      <c r="C34" s="437"/>
      <c r="D34" s="430" t="s">
        <v>17012</v>
      </c>
      <c r="E34" s="431" t="s">
        <v>17012</v>
      </c>
      <c r="F34" s="432">
        <f>F35</f>
        <v>352703.8</v>
      </c>
      <c r="G34" s="432">
        <f t="shared" ref="G34:AG34" si="10">G35</f>
        <v>0</v>
      </c>
      <c r="H34" s="432">
        <f t="shared" si="10"/>
        <v>0</v>
      </c>
      <c r="I34" s="432">
        <f t="shared" si="10"/>
        <v>0</v>
      </c>
      <c r="J34" s="432">
        <f t="shared" si="10"/>
        <v>0</v>
      </c>
      <c r="K34" s="432">
        <f t="shared" si="10"/>
        <v>0</v>
      </c>
      <c r="L34" s="432">
        <f t="shared" si="10"/>
        <v>0</v>
      </c>
      <c r="M34" s="433">
        <f t="shared" si="10"/>
        <v>0</v>
      </c>
      <c r="N34" s="432">
        <f t="shared" si="10"/>
        <v>0</v>
      </c>
      <c r="O34" s="432">
        <f t="shared" si="10"/>
        <v>708</v>
      </c>
      <c r="P34" s="432">
        <f t="shared" si="10"/>
        <v>347491.43</v>
      </c>
      <c r="Q34" s="432">
        <f t="shared" si="10"/>
        <v>0</v>
      </c>
      <c r="R34" s="432">
        <f t="shared" si="10"/>
        <v>0</v>
      </c>
      <c r="S34" s="432">
        <f t="shared" si="10"/>
        <v>0</v>
      </c>
      <c r="T34" s="432">
        <f t="shared" si="10"/>
        <v>0</v>
      </c>
      <c r="U34" s="432">
        <f t="shared" si="10"/>
        <v>0</v>
      </c>
      <c r="V34" s="432">
        <f t="shared" si="10"/>
        <v>0</v>
      </c>
      <c r="W34" s="432">
        <f t="shared" si="10"/>
        <v>0</v>
      </c>
      <c r="X34" s="432">
        <f t="shared" si="10"/>
        <v>0</v>
      </c>
      <c r="Y34" s="432">
        <f t="shared" si="10"/>
        <v>0</v>
      </c>
      <c r="Z34" s="432">
        <f t="shared" si="10"/>
        <v>0</v>
      </c>
      <c r="AA34" s="432">
        <f t="shared" si="10"/>
        <v>0</v>
      </c>
      <c r="AB34" s="432">
        <f t="shared" si="10"/>
        <v>0</v>
      </c>
      <c r="AC34" s="432">
        <f t="shared" si="10"/>
        <v>0</v>
      </c>
      <c r="AD34" s="432">
        <f t="shared" si="10"/>
        <v>0</v>
      </c>
      <c r="AE34" s="432">
        <f t="shared" si="10"/>
        <v>5212.37</v>
      </c>
      <c r="AF34" s="432">
        <f t="shared" si="10"/>
        <v>0</v>
      </c>
      <c r="AG34" s="432">
        <f t="shared" si="10"/>
        <v>0</v>
      </c>
      <c r="AH34" s="434" t="s">
        <v>17012</v>
      </c>
      <c r="AI34" s="434" t="s">
        <v>17012</v>
      </c>
      <c r="AJ34" s="434" t="s">
        <v>17012</v>
      </c>
      <c r="AK34" s="438"/>
    </row>
    <row r="35" spans="1:40" ht="62.25" x14ac:dyDescent="0.9">
      <c r="A35" s="267">
        <v>1</v>
      </c>
      <c r="B35" s="439">
        <f>SUBTOTAL(9,$A$13:A35)</f>
        <v>16</v>
      </c>
      <c r="C35" s="437" t="s">
        <v>9208</v>
      </c>
      <c r="D35" s="431" t="s">
        <v>3243</v>
      </c>
      <c r="E35" s="440">
        <v>0.81220000000000003</v>
      </c>
      <c r="F35" s="432">
        <f>G35+H35+I35+J35+K35+L35+N35+P35+R35+T35+V35+W35+X35+Y35+Z35+AA35+AB35+AC35+AD35+AE35+AF35+AG35</f>
        <v>352703.8</v>
      </c>
      <c r="G35" s="432">
        <v>0</v>
      </c>
      <c r="H35" s="432">
        <v>0</v>
      </c>
      <c r="I35" s="432">
        <v>0</v>
      </c>
      <c r="J35" s="432">
        <v>0</v>
      </c>
      <c r="K35" s="432">
        <v>0</v>
      </c>
      <c r="L35" s="432">
        <v>0</v>
      </c>
      <c r="M35" s="433">
        <v>0</v>
      </c>
      <c r="N35" s="432">
        <v>0</v>
      </c>
      <c r="O35" s="432">
        <v>708</v>
      </c>
      <c r="P35" s="432">
        <v>347491.43</v>
      </c>
      <c r="Q35" s="432">
        <v>0</v>
      </c>
      <c r="R35" s="432">
        <v>0</v>
      </c>
      <c r="S35" s="432">
        <v>0</v>
      </c>
      <c r="T35" s="432">
        <v>0</v>
      </c>
      <c r="U35" s="432">
        <v>0</v>
      </c>
      <c r="V35" s="432">
        <v>0</v>
      </c>
      <c r="W35" s="432">
        <v>0</v>
      </c>
      <c r="X35" s="432">
        <v>0</v>
      </c>
      <c r="Y35" s="432">
        <v>0</v>
      </c>
      <c r="Z35" s="432">
        <v>0</v>
      </c>
      <c r="AA35" s="432">
        <v>0</v>
      </c>
      <c r="AB35" s="432">
        <v>0</v>
      </c>
      <c r="AC35" s="432">
        <v>0</v>
      </c>
      <c r="AD35" s="432">
        <v>0</v>
      </c>
      <c r="AE35" s="432">
        <f>ROUND(P35*1.5%,2)</f>
        <v>5212.37</v>
      </c>
      <c r="AF35" s="432">
        <v>0</v>
      </c>
      <c r="AG35" s="432">
        <v>0</v>
      </c>
      <c r="AH35" s="434" t="s">
        <v>17033</v>
      </c>
      <c r="AI35" s="435">
        <v>2024</v>
      </c>
      <c r="AJ35" s="435">
        <v>2024</v>
      </c>
      <c r="AK35" s="438"/>
    </row>
    <row r="36" spans="1:40" ht="62.25" x14ac:dyDescent="0.9">
      <c r="B36" s="443" t="s">
        <v>17331</v>
      </c>
      <c r="C36" s="437"/>
      <c r="D36" s="430" t="s">
        <v>17012</v>
      </c>
      <c r="E36" s="431" t="s">
        <v>17012</v>
      </c>
      <c r="F36" s="432">
        <f>F37</f>
        <v>7457526.5300000003</v>
      </c>
      <c r="G36" s="432">
        <f t="shared" ref="G36:AG36" si="11">G37</f>
        <v>0</v>
      </c>
      <c r="H36" s="432">
        <f t="shared" si="11"/>
        <v>0</v>
      </c>
      <c r="I36" s="432">
        <f t="shared" si="11"/>
        <v>0</v>
      </c>
      <c r="J36" s="432">
        <f t="shared" si="11"/>
        <v>0</v>
      </c>
      <c r="K36" s="432">
        <f t="shared" si="11"/>
        <v>0</v>
      </c>
      <c r="L36" s="432">
        <f t="shared" si="11"/>
        <v>0</v>
      </c>
      <c r="M36" s="433">
        <f t="shared" si="11"/>
        <v>0</v>
      </c>
      <c r="N36" s="432">
        <f t="shared" si="11"/>
        <v>0</v>
      </c>
      <c r="O36" s="432">
        <f t="shared" si="11"/>
        <v>817.3</v>
      </c>
      <c r="P36" s="432">
        <f t="shared" si="11"/>
        <v>7379357</v>
      </c>
      <c r="Q36" s="432">
        <f t="shared" si="11"/>
        <v>0</v>
      </c>
      <c r="R36" s="432">
        <f t="shared" si="11"/>
        <v>0</v>
      </c>
      <c r="S36" s="432">
        <f t="shared" si="11"/>
        <v>0</v>
      </c>
      <c r="T36" s="432">
        <f t="shared" si="11"/>
        <v>0</v>
      </c>
      <c r="U36" s="432">
        <f t="shared" si="11"/>
        <v>0</v>
      </c>
      <c r="V36" s="432">
        <f t="shared" si="11"/>
        <v>0</v>
      </c>
      <c r="W36" s="432">
        <f t="shared" si="11"/>
        <v>0</v>
      </c>
      <c r="X36" s="432">
        <f t="shared" si="11"/>
        <v>0</v>
      </c>
      <c r="Y36" s="432">
        <f t="shared" si="11"/>
        <v>0</v>
      </c>
      <c r="Z36" s="432">
        <f t="shared" si="11"/>
        <v>0</v>
      </c>
      <c r="AA36" s="432">
        <f t="shared" si="11"/>
        <v>0</v>
      </c>
      <c r="AB36" s="432">
        <f t="shared" si="11"/>
        <v>0</v>
      </c>
      <c r="AC36" s="432">
        <f t="shared" si="11"/>
        <v>0</v>
      </c>
      <c r="AD36" s="432">
        <f t="shared" si="11"/>
        <v>0</v>
      </c>
      <c r="AE36" s="432">
        <f t="shared" si="11"/>
        <v>78169.53</v>
      </c>
      <c r="AF36" s="432">
        <f t="shared" si="11"/>
        <v>0</v>
      </c>
      <c r="AG36" s="432">
        <f t="shared" si="11"/>
        <v>0</v>
      </c>
      <c r="AH36" s="434" t="s">
        <v>17012</v>
      </c>
      <c r="AI36" s="434" t="s">
        <v>17012</v>
      </c>
      <c r="AJ36" s="434" t="s">
        <v>17012</v>
      </c>
      <c r="AK36" s="438"/>
    </row>
    <row r="37" spans="1:40" ht="62.25" x14ac:dyDescent="0.9">
      <c r="A37" s="267">
        <v>1</v>
      </c>
      <c r="B37" s="439">
        <f>SUBTOTAL(9,$A$13:A37)</f>
        <v>17</v>
      </c>
      <c r="C37" s="437" t="s">
        <v>9296</v>
      </c>
      <c r="D37" s="431" t="s">
        <v>3000</v>
      </c>
      <c r="E37" s="440">
        <v>0.82630000000000003</v>
      </c>
      <c r="F37" s="432">
        <f>P37+AE37</f>
        <v>7457526.5300000003</v>
      </c>
      <c r="G37" s="432">
        <v>0</v>
      </c>
      <c r="H37" s="432">
        <v>0</v>
      </c>
      <c r="I37" s="432">
        <v>0</v>
      </c>
      <c r="J37" s="432">
        <v>0</v>
      </c>
      <c r="K37" s="432">
        <v>0</v>
      </c>
      <c r="L37" s="432">
        <v>0</v>
      </c>
      <c r="M37" s="433">
        <v>0</v>
      </c>
      <c r="N37" s="432">
        <v>0</v>
      </c>
      <c r="O37" s="432">
        <v>817.3</v>
      </c>
      <c r="P37" s="432">
        <v>7379357</v>
      </c>
      <c r="Q37" s="432">
        <v>0</v>
      </c>
      <c r="R37" s="432">
        <v>0</v>
      </c>
      <c r="S37" s="432">
        <v>0</v>
      </c>
      <c r="T37" s="441">
        <v>0</v>
      </c>
      <c r="U37" s="432">
        <v>0</v>
      </c>
      <c r="V37" s="432">
        <v>0</v>
      </c>
      <c r="W37" s="432">
        <v>0</v>
      </c>
      <c r="X37" s="432">
        <v>0</v>
      </c>
      <c r="Y37" s="432">
        <v>0</v>
      </c>
      <c r="Z37" s="432">
        <v>0</v>
      </c>
      <c r="AA37" s="432">
        <v>0</v>
      </c>
      <c r="AB37" s="432">
        <v>0</v>
      </c>
      <c r="AC37" s="432">
        <v>0</v>
      </c>
      <c r="AD37" s="432">
        <v>0</v>
      </c>
      <c r="AE37" s="432">
        <v>78169.53</v>
      </c>
      <c r="AF37" s="432">
        <v>0</v>
      </c>
      <c r="AG37" s="432">
        <v>0</v>
      </c>
      <c r="AH37" s="434" t="s">
        <v>17033</v>
      </c>
      <c r="AI37" s="435">
        <v>2023</v>
      </c>
      <c r="AJ37" s="435">
        <v>2023</v>
      </c>
      <c r="AK37" s="438"/>
    </row>
    <row r="38" spans="1:40" ht="62.25" x14ac:dyDescent="0.9">
      <c r="B38" s="443" t="s">
        <v>263</v>
      </c>
      <c r="C38" s="437"/>
      <c r="D38" s="430" t="s">
        <v>17012</v>
      </c>
      <c r="E38" s="431" t="s">
        <v>17012</v>
      </c>
      <c r="F38" s="432">
        <f>F39+F40</f>
        <v>207740.6</v>
      </c>
      <c r="G38" s="432">
        <f t="shared" ref="G38:AG38" si="12">G39+G40</f>
        <v>0</v>
      </c>
      <c r="H38" s="432">
        <f t="shared" si="12"/>
        <v>0</v>
      </c>
      <c r="I38" s="432">
        <f t="shared" si="12"/>
        <v>175721.62</v>
      </c>
      <c r="J38" s="432">
        <f t="shared" si="12"/>
        <v>0</v>
      </c>
      <c r="K38" s="432">
        <f t="shared" si="12"/>
        <v>0</v>
      </c>
      <c r="L38" s="432">
        <f t="shared" si="12"/>
        <v>0</v>
      </c>
      <c r="M38" s="433">
        <f t="shared" si="12"/>
        <v>0</v>
      </c>
      <c r="N38" s="432">
        <f t="shared" si="12"/>
        <v>0</v>
      </c>
      <c r="O38" s="432">
        <f t="shared" si="12"/>
        <v>0</v>
      </c>
      <c r="P38" s="432">
        <f t="shared" si="12"/>
        <v>0</v>
      </c>
      <c r="Q38" s="432">
        <f t="shared" si="12"/>
        <v>0</v>
      </c>
      <c r="R38" s="432">
        <f t="shared" si="12"/>
        <v>0</v>
      </c>
      <c r="S38" s="432">
        <f t="shared" si="12"/>
        <v>474</v>
      </c>
      <c r="T38" s="432">
        <f t="shared" si="12"/>
        <v>28948.93</v>
      </c>
      <c r="U38" s="432">
        <f t="shared" si="12"/>
        <v>0</v>
      </c>
      <c r="V38" s="432">
        <f t="shared" si="12"/>
        <v>0</v>
      </c>
      <c r="W38" s="432">
        <f t="shared" si="12"/>
        <v>0</v>
      </c>
      <c r="X38" s="432">
        <f t="shared" si="12"/>
        <v>0</v>
      </c>
      <c r="Y38" s="432">
        <f t="shared" si="12"/>
        <v>0</v>
      </c>
      <c r="Z38" s="432">
        <f t="shared" si="12"/>
        <v>0</v>
      </c>
      <c r="AA38" s="432">
        <f t="shared" si="12"/>
        <v>0</v>
      </c>
      <c r="AB38" s="432">
        <f t="shared" si="12"/>
        <v>0</v>
      </c>
      <c r="AC38" s="432">
        <f t="shared" si="12"/>
        <v>0</v>
      </c>
      <c r="AD38" s="432">
        <f t="shared" si="12"/>
        <v>0</v>
      </c>
      <c r="AE38" s="432">
        <f t="shared" si="12"/>
        <v>3070.05</v>
      </c>
      <c r="AF38" s="432">
        <f t="shared" si="12"/>
        <v>0</v>
      </c>
      <c r="AG38" s="432">
        <f t="shared" si="12"/>
        <v>0</v>
      </c>
      <c r="AH38" s="434" t="s">
        <v>17012</v>
      </c>
      <c r="AI38" s="434" t="s">
        <v>17012</v>
      </c>
      <c r="AJ38" s="434" t="s">
        <v>17012</v>
      </c>
      <c r="AK38" s="438"/>
    </row>
    <row r="39" spans="1:40" ht="62.25" x14ac:dyDescent="0.9">
      <c r="A39" s="267">
        <v>1</v>
      </c>
      <c r="B39" s="439">
        <f>SUBTOTAL(9,$A$13:A39)</f>
        <v>18</v>
      </c>
      <c r="C39" s="437" t="s">
        <v>15614</v>
      </c>
      <c r="D39" s="444" t="s">
        <v>3000</v>
      </c>
      <c r="E39" s="440">
        <v>0.85540000000000005</v>
      </c>
      <c r="F39" s="432">
        <f>G39+H39+I39+J39+K39+L39+N39+P39+R39+T39+V39+W39+X39+Y39+Z39+AA39+AB39+AC39+AD39+AE39+AF39+AG39</f>
        <v>178357.44</v>
      </c>
      <c r="G39" s="432">
        <v>0</v>
      </c>
      <c r="H39" s="432">
        <v>0</v>
      </c>
      <c r="I39" s="432">
        <v>175721.62</v>
      </c>
      <c r="J39" s="432">
        <v>0</v>
      </c>
      <c r="K39" s="432">
        <v>0</v>
      </c>
      <c r="L39" s="432">
        <v>0</v>
      </c>
      <c r="M39" s="433">
        <v>0</v>
      </c>
      <c r="N39" s="432">
        <v>0</v>
      </c>
      <c r="O39" s="432">
        <v>0</v>
      </c>
      <c r="P39" s="432">
        <v>0</v>
      </c>
      <c r="Q39" s="432">
        <v>0</v>
      </c>
      <c r="R39" s="432">
        <v>0</v>
      </c>
      <c r="S39" s="432">
        <v>0</v>
      </c>
      <c r="T39" s="432">
        <v>0</v>
      </c>
      <c r="U39" s="432">
        <v>0</v>
      </c>
      <c r="V39" s="432">
        <v>0</v>
      </c>
      <c r="W39" s="432">
        <v>0</v>
      </c>
      <c r="X39" s="432">
        <v>0</v>
      </c>
      <c r="Y39" s="432">
        <v>0</v>
      </c>
      <c r="Z39" s="432">
        <v>0</v>
      </c>
      <c r="AA39" s="432">
        <v>0</v>
      </c>
      <c r="AB39" s="432">
        <v>0</v>
      </c>
      <c r="AC39" s="432">
        <v>0</v>
      </c>
      <c r="AD39" s="432">
        <v>0</v>
      </c>
      <c r="AE39" s="432">
        <f>ROUND(I39*1.5%,2)</f>
        <v>2635.82</v>
      </c>
      <c r="AF39" s="432">
        <v>0</v>
      </c>
      <c r="AG39" s="432">
        <v>0</v>
      </c>
      <c r="AH39" s="434" t="s">
        <v>17033</v>
      </c>
      <c r="AI39" s="435">
        <v>2024</v>
      </c>
      <c r="AJ39" s="435">
        <v>2024</v>
      </c>
      <c r="AK39" s="438"/>
    </row>
    <row r="40" spans="1:40" ht="62.25" x14ac:dyDescent="0.9">
      <c r="A40" s="267">
        <v>1</v>
      </c>
      <c r="B40" s="439">
        <f>SUBTOTAL(9,$A$13:A40)</f>
        <v>19</v>
      </c>
      <c r="C40" s="437" t="s">
        <v>15643</v>
      </c>
      <c r="D40" s="444">
        <v>2014</v>
      </c>
      <c r="E40" s="440">
        <v>0.8629</v>
      </c>
      <c r="F40" s="432">
        <f>G40+H40+I40+J40+K40+L40+N40+P40+R40+T40+V40+W40+X40+Y40+Z40+AA40+AB40+AC40+AD40+AE40+AF40+AG40</f>
        <v>29383.16</v>
      </c>
      <c r="G40" s="432">
        <v>0</v>
      </c>
      <c r="H40" s="432">
        <v>0</v>
      </c>
      <c r="I40" s="432">
        <v>0</v>
      </c>
      <c r="J40" s="432">
        <v>0</v>
      </c>
      <c r="K40" s="432">
        <v>0</v>
      </c>
      <c r="L40" s="432">
        <v>0</v>
      </c>
      <c r="M40" s="433">
        <v>0</v>
      </c>
      <c r="N40" s="432">
        <v>0</v>
      </c>
      <c r="O40" s="432">
        <v>0</v>
      </c>
      <c r="P40" s="432">
        <v>0</v>
      </c>
      <c r="Q40" s="432">
        <v>0</v>
      </c>
      <c r="R40" s="432">
        <v>0</v>
      </c>
      <c r="S40" s="432">
        <v>474</v>
      </c>
      <c r="T40" s="432">
        <v>28948.93</v>
      </c>
      <c r="U40" s="432">
        <v>0</v>
      </c>
      <c r="V40" s="432">
        <v>0</v>
      </c>
      <c r="W40" s="432">
        <v>0</v>
      </c>
      <c r="X40" s="432">
        <v>0</v>
      </c>
      <c r="Y40" s="432">
        <v>0</v>
      </c>
      <c r="Z40" s="432">
        <v>0</v>
      </c>
      <c r="AA40" s="432">
        <v>0</v>
      </c>
      <c r="AB40" s="432">
        <v>0</v>
      </c>
      <c r="AC40" s="432">
        <v>0</v>
      </c>
      <c r="AD40" s="432">
        <v>0</v>
      </c>
      <c r="AE40" s="432">
        <f>ROUND(T40*1.5%,2)</f>
        <v>434.23</v>
      </c>
      <c r="AF40" s="432">
        <v>0</v>
      </c>
      <c r="AG40" s="432">
        <v>0</v>
      </c>
      <c r="AH40" s="434" t="s">
        <v>17033</v>
      </c>
      <c r="AI40" s="435">
        <v>2024</v>
      </c>
      <c r="AJ40" s="435">
        <v>2024</v>
      </c>
      <c r="AK40" s="438"/>
    </row>
    <row r="41" spans="1:40" ht="62.25" x14ac:dyDescent="0.9">
      <c r="B41" s="443" t="s">
        <v>38</v>
      </c>
      <c r="C41" s="437"/>
      <c r="D41" s="430" t="s">
        <v>17012</v>
      </c>
      <c r="E41" s="431" t="s">
        <v>17012</v>
      </c>
      <c r="F41" s="432">
        <f>F42</f>
        <v>77810.760000000009</v>
      </c>
      <c r="G41" s="432">
        <f t="shared" ref="G41:AG41" si="13">G42</f>
        <v>0</v>
      </c>
      <c r="H41" s="432">
        <f t="shared" si="13"/>
        <v>0</v>
      </c>
      <c r="I41" s="432">
        <f t="shared" si="13"/>
        <v>0</v>
      </c>
      <c r="J41" s="432">
        <f t="shared" si="13"/>
        <v>0</v>
      </c>
      <c r="K41" s="432">
        <f t="shared" si="13"/>
        <v>0</v>
      </c>
      <c r="L41" s="432">
        <f t="shared" si="13"/>
        <v>0</v>
      </c>
      <c r="M41" s="433">
        <f t="shared" si="13"/>
        <v>0</v>
      </c>
      <c r="N41" s="432">
        <f t="shared" si="13"/>
        <v>0</v>
      </c>
      <c r="O41" s="432">
        <f t="shared" si="13"/>
        <v>1187</v>
      </c>
      <c r="P41" s="432">
        <f t="shared" si="13"/>
        <v>76660.850000000006</v>
      </c>
      <c r="Q41" s="432">
        <f t="shared" si="13"/>
        <v>0</v>
      </c>
      <c r="R41" s="432">
        <f t="shared" si="13"/>
        <v>0</v>
      </c>
      <c r="S41" s="432">
        <f t="shared" si="13"/>
        <v>0</v>
      </c>
      <c r="T41" s="432">
        <f t="shared" si="13"/>
        <v>0</v>
      </c>
      <c r="U41" s="432">
        <f t="shared" si="13"/>
        <v>0</v>
      </c>
      <c r="V41" s="432">
        <f t="shared" si="13"/>
        <v>0</v>
      </c>
      <c r="W41" s="432">
        <f t="shared" si="13"/>
        <v>0</v>
      </c>
      <c r="X41" s="432">
        <f t="shared" si="13"/>
        <v>0</v>
      </c>
      <c r="Y41" s="432">
        <f t="shared" si="13"/>
        <v>0</v>
      </c>
      <c r="Z41" s="432">
        <f t="shared" si="13"/>
        <v>0</v>
      </c>
      <c r="AA41" s="432">
        <f t="shared" si="13"/>
        <v>0</v>
      </c>
      <c r="AB41" s="432">
        <f t="shared" si="13"/>
        <v>0</v>
      </c>
      <c r="AC41" s="432">
        <f t="shared" si="13"/>
        <v>0</v>
      </c>
      <c r="AD41" s="432">
        <f t="shared" si="13"/>
        <v>0</v>
      </c>
      <c r="AE41" s="432">
        <f t="shared" si="13"/>
        <v>1149.9100000000001</v>
      </c>
      <c r="AF41" s="432">
        <f t="shared" si="13"/>
        <v>0</v>
      </c>
      <c r="AG41" s="432">
        <f t="shared" si="13"/>
        <v>0</v>
      </c>
      <c r="AH41" s="434" t="s">
        <v>17012</v>
      </c>
      <c r="AI41" s="434" t="s">
        <v>17012</v>
      </c>
      <c r="AJ41" s="434" t="s">
        <v>17012</v>
      </c>
      <c r="AK41" s="438"/>
    </row>
    <row r="42" spans="1:40" ht="62.25" x14ac:dyDescent="0.9">
      <c r="A42" s="267">
        <v>1</v>
      </c>
      <c r="B42" s="439">
        <f>SUBTOTAL(9,$A$13:A42)</f>
        <v>20</v>
      </c>
      <c r="C42" s="437" t="s">
        <v>17334</v>
      </c>
      <c r="D42" s="431">
        <v>2014</v>
      </c>
      <c r="E42" s="440">
        <v>0.98480000000000001</v>
      </c>
      <c r="F42" s="432">
        <f>G42+H42+I42+J42+K42+L42+N42+P42+R42+T42+V42+W42+X42+Y42+Z42+AA42+AB42+AC42+AD42+AE42+AF42+AG42</f>
        <v>77810.760000000009</v>
      </c>
      <c r="G42" s="432">
        <v>0</v>
      </c>
      <c r="H42" s="432">
        <v>0</v>
      </c>
      <c r="I42" s="432">
        <v>0</v>
      </c>
      <c r="J42" s="432">
        <v>0</v>
      </c>
      <c r="K42" s="432">
        <v>0</v>
      </c>
      <c r="L42" s="432">
        <v>0</v>
      </c>
      <c r="M42" s="433">
        <v>0</v>
      </c>
      <c r="N42" s="432">
        <v>0</v>
      </c>
      <c r="O42" s="432">
        <v>1187</v>
      </c>
      <c r="P42" s="432">
        <v>76660.850000000006</v>
      </c>
      <c r="Q42" s="432">
        <v>0</v>
      </c>
      <c r="R42" s="432">
        <v>0</v>
      </c>
      <c r="S42" s="432">
        <v>0</v>
      </c>
      <c r="T42" s="432">
        <v>0</v>
      </c>
      <c r="U42" s="432">
        <v>0</v>
      </c>
      <c r="V42" s="432">
        <v>0</v>
      </c>
      <c r="W42" s="432">
        <v>0</v>
      </c>
      <c r="X42" s="432">
        <v>0</v>
      </c>
      <c r="Y42" s="432">
        <v>0</v>
      </c>
      <c r="Z42" s="432">
        <v>0</v>
      </c>
      <c r="AA42" s="432">
        <v>0</v>
      </c>
      <c r="AB42" s="432">
        <v>0</v>
      </c>
      <c r="AC42" s="432">
        <v>0</v>
      </c>
      <c r="AD42" s="432">
        <v>0</v>
      </c>
      <c r="AE42" s="432">
        <f>ROUND(P42*1.5%,2)</f>
        <v>1149.9100000000001</v>
      </c>
      <c r="AF42" s="432">
        <v>0</v>
      </c>
      <c r="AG42" s="432">
        <v>0</v>
      </c>
      <c r="AH42" s="434" t="s">
        <v>17033</v>
      </c>
      <c r="AI42" s="435">
        <v>2023</v>
      </c>
      <c r="AJ42" s="435">
        <v>2023</v>
      </c>
      <c r="AK42" s="438"/>
    </row>
    <row r="43" spans="1:40" ht="62.25" x14ac:dyDescent="0.9">
      <c r="B43" s="443" t="s">
        <v>266</v>
      </c>
      <c r="C43" s="437"/>
      <c r="D43" s="430" t="s">
        <v>17012</v>
      </c>
      <c r="E43" s="431" t="s">
        <v>17012</v>
      </c>
      <c r="F43" s="432">
        <f>F44</f>
        <v>159122.38</v>
      </c>
      <c r="G43" s="432">
        <f t="shared" ref="G43:AG43" si="14">G44</f>
        <v>0</v>
      </c>
      <c r="H43" s="432">
        <f t="shared" si="14"/>
        <v>0</v>
      </c>
      <c r="I43" s="432">
        <f t="shared" si="14"/>
        <v>28692</v>
      </c>
      <c r="J43" s="432">
        <f t="shared" si="14"/>
        <v>0</v>
      </c>
      <c r="K43" s="432">
        <f t="shared" si="14"/>
        <v>0</v>
      </c>
      <c r="L43" s="432">
        <f t="shared" si="14"/>
        <v>0</v>
      </c>
      <c r="M43" s="433">
        <f t="shared" si="14"/>
        <v>0</v>
      </c>
      <c r="N43" s="432">
        <f t="shared" si="14"/>
        <v>0</v>
      </c>
      <c r="O43" s="432">
        <f t="shared" si="14"/>
        <v>0</v>
      </c>
      <c r="P43" s="432">
        <f t="shared" si="14"/>
        <v>0</v>
      </c>
      <c r="Q43" s="432">
        <f t="shared" si="14"/>
        <v>0</v>
      </c>
      <c r="R43" s="432">
        <f t="shared" si="14"/>
        <v>0</v>
      </c>
      <c r="S43" s="432">
        <f t="shared" si="14"/>
        <v>0</v>
      </c>
      <c r="T43" s="432">
        <f t="shared" si="14"/>
        <v>0</v>
      </c>
      <c r="U43" s="432">
        <f t="shared" si="14"/>
        <v>0</v>
      </c>
      <c r="V43" s="432">
        <f t="shared" si="14"/>
        <v>0</v>
      </c>
      <c r="W43" s="432">
        <f t="shared" si="14"/>
        <v>0</v>
      </c>
      <c r="X43" s="432">
        <f t="shared" si="14"/>
        <v>0</v>
      </c>
      <c r="Y43" s="432">
        <f t="shared" si="14"/>
        <v>0</v>
      </c>
      <c r="Z43" s="432">
        <f t="shared" si="14"/>
        <v>0</v>
      </c>
      <c r="AA43" s="432">
        <f t="shared" si="14"/>
        <v>0</v>
      </c>
      <c r="AB43" s="432">
        <f t="shared" si="14"/>
        <v>0</v>
      </c>
      <c r="AC43" s="432">
        <f t="shared" si="14"/>
        <v>0</v>
      </c>
      <c r="AD43" s="432">
        <f t="shared" si="14"/>
        <v>0</v>
      </c>
      <c r="AE43" s="432">
        <f t="shared" si="14"/>
        <v>430.38</v>
      </c>
      <c r="AF43" s="432">
        <f t="shared" si="14"/>
        <v>130000</v>
      </c>
      <c r="AG43" s="432">
        <f t="shared" si="14"/>
        <v>0</v>
      </c>
      <c r="AH43" s="434" t="s">
        <v>17012</v>
      </c>
      <c r="AI43" s="434" t="s">
        <v>17012</v>
      </c>
      <c r="AJ43" s="434" t="s">
        <v>17012</v>
      </c>
      <c r="AK43" s="438"/>
    </row>
    <row r="44" spans="1:40" ht="62.25" x14ac:dyDescent="0.9">
      <c r="A44" s="267">
        <v>1</v>
      </c>
      <c r="B44" s="439">
        <f>SUBTOTAL(9,$A$13:A44)</f>
        <v>21</v>
      </c>
      <c r="C44" s="437" t="s">
        <v>15394</v>
      </c>
      <c r="D44" s="430">
        <v>2015</v>
      </c>
      <c r="E44" s="440">
        <v>0.981975146584529</v>
      </c>
      <c r="F44" s="432">
        <f>G44+H44+I44+J44+K44+L44+N44+P44+R44+T44+V44+W44+X44+Y44+Z44+AA44+AB44+AC44+AD44+AE44+AF44+AG44</f>
        <v>159122.38</v>
      </c>
      <c r="G44" s="432">
        <v>0</v>
      </c>
      <c r="H44" s="432">
        <v>0</v>
      </c>
      <c r="I44" s="432">
        <v>28692</v>
      </c>
      <c r="J44" s="432">
        <v>0</v>
      </c>
      <c r="K44" s="432">
        <v>0</v>
      </c>
      <c r="L44" s="432">
        <v>0</v>
      </c>
      <c r="M44" s="433">
        <v>0</v>
      </c>
      <c r="N44" s="432">
        <v>0</v>
      </c>
      <c r="O44" s="432">
        <v>0</v>
      </c>
      <c r="P44" s="432">
        <v>0</v>
      </c>
      <c r="Q44" s="432">
        <v>0</v>
      </c>
      <c r="R44" s="432">
        <v>0</v>
      </c>
      <c r="S44" s="432">
        <v>0</v>
      </c>
      <c r="T44" s="441">
        <v>0</v>
      </c>
      <c r="U44" s="432">
        <v>0</v>
      </c>
      <c r="V44" s="432">
        <v>0</v>
      </c>
      <c r="W44" s="432">
        <v>0</v>
      </c>
      <c r="X44" s="432">
        <v>0</v>
      </c>
      <c r="Y44" s="432">
        <v>0</v>
      </c>
      <c r="Z44" s="432">
        <v>0</v>
      </c>
      <c r="AA44" s="432">
        <v>0</v>
      </c>
      <c r="AB44" s="432">
        <v>0</v>
      </c>
      <c r="AC44" s="432">
        <v>0</v>
      </c>
      <c r="AD44" s="432">
        <v>0</v>
      </c>
      <c r="AE44" s="432">
        <f>ROUND(I44*1.5%,2)</f>
        <v>430.38</v>
      </c>
      <c r="AF44" s="432">
        <v>130000</v>
      </c>
      <c r="AG44" s="432">
        <v>0</v>
      </c>
      <c r="AH44" s="434">
        <v>2024</v>
      </c>
      <c r="AI44" s="435">
        <v>2024</v>
      </c>
      <c r="AJ44" s="435">
        <v>2024</v>
      </c>
      <c r="AK44" s="438"/>
    </row>
    <row r="45" spans="1:40" ht="62.25" x14ac:dyDescent="0.9">
      <c r="B45" s="443" t="s">
        <v>342</v>
      </c>
      <c r="C45" s="437"/>
      <c r="D45" s="430" t="s">
        <v>17012</v>
      </c>
      <c r="E45" s="431" t="s">
        <v>17012</v>
      </c>
      <c r="F45" s="432">
        <f>F46</f>
        <v>243647.89</v>
      </c>
      <c r="G45" s="432">
        <f t="shared" ref="G45:AG45" si="15">G46</f>
        <v>0</v>
      </c>
      <c r="H45" s="432">
        <f t="shared" si="15"/>
        <v>0</v>
      </c>
      <c r="I45" s="432">
        <f t="shared" si="15"/>
        <v>0</v>
      </c>
      <c r="J45" s="432">
        <f t="shared" si="15"/>
        <v>0</v>
      </c>
      <c r="K45" s="432">
        <f t="shared" si="15"/>
        <v>0</v>
      </c>
      <c r="L45" s="432">
        <f t="shared" si="15"/>
        <v>0</v>
      </c>
      <c r="M45" s="433">
        <f t="shared" si="15"/>
        <v>0</v>
      </c>
      <c r="N45" s="432">
        <f t="shared" si="15"/>
        <v>0</v>
      </c>
      <c r="O45" s="432">
        <f t="shared" si="15"/>
        <v>1098</v>
      </c>
      <c r="P45" s="432">
        <f t="shared" si="15"/>
        <v>238543.07</v>
      </c>
      <c r="Q45" s="432">
        <f t="shared" si="15"/>
        <v>0</v>
      </c>
      <c r="R45" s="432">
        <f t="shared" si="15"/>
        <v>0</v>
      </c>
      <c r="S45" s="432">
        <f t="shared" si="15"/>
        <v>0</v>
      </c>
      <c r="T45" s="432">
        <f t="shared" si="15"/>
        <v>0</v>
      </c>
      <c r="U45" s="432">
        <f t="shared" si="15"/>
        <v>0</v>
      </c>
      <c r="V45" s="432">
        <f t="shared" si="15"/>
        <v>0</v>
      </c>
      <c r="W45" s="432">
        <f t="shared" si="15"/>
        <v>0</v>
      </c>
      <c r="X45" s="432">
        <f t="shared" si="15"/>
        <v>0</v>
      </c>
      <c r="Y45" s="432">
        <f t="shared" si="15"/>
        <v>0</v>
      </c>
      <c r="Z45" s="432">
        <f t="shared" si="15"/>
        <v>0</v>
      </c>
      <c r="AA45" s="432">
        <f t="shared" si="15"/>
        <v>0</v>
      </c>
      <c r="AB45" s="432">
        <f t="shared" si="15"/>
        <v>0</v>
      </c>
      <c r="AC45" s="432">
        <f t="shared" si="15"/>
        <v>0</v>
      </c>
      <c r="AD45" s="432">
        <f t="shared" si="15"/>
        <v>0</v>
      </c>
      <c r="AE45" s="432">
        <f t="shared" si="15"/>
        <v>5104.82</v>
      </c>
      <c r="AF45" s="432">
        <f t="shared" si="15"/>
        <v>0</v>
      </c>
      <c r="AG45" s="432">
        <f t="shared" si="15"/>
        <v>0</v>
      </c>
      <c r="AH45" s="434" t="s">
        <v>17012</v>
      </c>
      <c r="AI45" s="434" t="s">
        <v>17012</v>
      </c>
      <c r="AJ45" s="434" t="s">
        <v>17012</v>
      </c>
      <c r="AK45" s="438"/>
    </row>
    <row r="46" spans="1:40" ht="62.25" x14ac:dyDescent="0.9">
      <c r="A46" s="267">
        <v>1</v>
      </c>
      <c r="B46" s="439">
        <f>SUBTOTAL(9,$A$13:A46)</f>
        <v>22</v>
      </c>
      <c r="C46" s="437" t="s">
        <v>12978</v>
      </c>
      <c r="D46" s="430">
        <v>2015</v>
      </c>
      <c r="E46" s="440">
        <v>0.99260000000000004</v>
      </c>
      <c r="F46" s="432">
        <f>G46+H46+I46+J46+K46+L46+N46+P46+R46+T46+V46+W46+X46+Y46+Z46+AA46+AB46+AC46+AD46+AE46+AF46+AG46</f>
        <v>243647.89</v>
      </c>
      <c r="G46" s="432">
        <v>0</v>
      </c>
      <c r="H46" s="432">
        <v>0</v>
      </c>
      <c r="I46" s="432">
        <v>0</v>
      </c>
      <c r="J46" s="432">
        <v>0</v>
      </c>
      <c r="K46" s="432">
        <v>0</v>
      </c>
      <c r="L46" s="432">
        <v>0</v>
      </c>
      <c r="M46" s="433">
        <v>0</v>
      </c>
      <c r="N46" s="432">
        <v>0</v>
      </c>
      <c r="O46" s="432">
        <v>1098</v>
      </c>
      <c r="P46" s="432">
        <v>238543.07</v>
      </c>
      <c r="Q46" s="432">
        <v>0</v>
      </c>
      <c r="R46" s="432">
        <v>0</v>
      </c>
      <c r="S46" s="432">
        <v>0</v>
      </c>
      <c r="T46" s="441">
        <v>0</v>
      </c>
      <c r="U46" s="432">
        <v>0</v>
      </c>
      <c r="V46" s="432">
        <v>0</v>
      </c>
      <c r="W46" s="432">
        <v>0</v>
      </c>
      <c r="X46" s="432">
        <v>0</v>
      </c>
      <c r="Y46" s="432">
        <v>0</v>
      </c>
      <c r="Z46" s="432">
        <v>0</v>
      </c>
      <c r="AA46" s="432">
        <v>0</v>
      </c>
      <c r="AB46" s="432">
        <v>0</v>
      </c>
      <c r="AC46" s="432">
        <v>0</v>
      </c>
      <c r="AD46" s="432">
        <v>0</v>
      </c>
      <c r="AE46" s="432">
        <f>ROUND(P46*2.14%,2)</f>
        <v>5104.82</v>
      </c>
      <c r="AF46" s="432">
        <v>0</v>
      </c>
      <c r="AG46" s="432">
        <v>0</v>
      </c>
      <c r="AH46" s="434" t="s">
        <v>17033</v>
      </c>
      <c r="AI46" s="435">
        <v>2024</v>
      </c>
      <c r="AJ46" s="435">
        <v>2024</v>
      </c>
      <c r="AK46" s="438"/>
    </row>
    <row r="47" spans="1:40" ht="62.25" x14ac:dyDescent="0.9">
      <c r="B47" s="443" t="s">
        <v>199</v>
      </c>
      <c r="C47" s="437"/>
      <c r="D47" s="430" t="s">
        <v>17012</v>
      </c>
      <c r="E47" s="431" t="s">
        <v>17012</v>
      </c>
      <c r="F47" s="432">
        <f>F48+F49</f>
        <v>251494.2</v>
      </c>
      <c r="G47" s="432">
        <f t="shared" ref="G47:AG47" si="16">G48+G49</f>
        <v>0</v>
      </c>
      <c r="H47" s="432">
        <f t="shared" si="16"/>
        <v>0</v>
      </c>
      <c r="I47" s="432">
        <f t="shared" si="16"/>
        <v>0</v>
      </c>
      <c r="J47" s="432">
        <f t="shared" si="16"/>
        <v>0</v>
      </c>
      <c r="K47" s="432">
        <f t="shared" si="16"/>
        <v>0</v>
      </c>
      <c r="L47" s="432">
        <f t="shared" si="16"/>
        <v>0</v>
      </c>
      <c r="M47" s="433">
        <f t="shared" si="16"/>
        <v>0</v>
      </c>
      <c r="N47" s="432">
        <f t="shared" si="16"/>
        <v>0</v>
      </c>
      <c r="O47" s="432">
        <f t="shared" si="16"/>
        <v>2109</v>
      </c>
      <c r="P47" s="432">
        <f t="shared" si="16"/>
        <v>248025.03999999998</v>
      </c>
      <c r="Q47" s="432">
        <f t="shared" si="16"/>
        <v>0</v>
      </c>
      <c r="R47" s="432">
        <f t="shared" si="16"/>
        <v>0</v>
      </c>
      <c r="S47" s="432">
        <f t="shared" si="16"/>
        <v>0</v>
      </c>
      <c r="T47" s="432">
        <f t="shared" si="16"/>
        <v>0</v>
      </c>
      <c r="U47" s="432">
        <f t="shared" si="16"/>
        <v>0</v>
      </c>
      <c r="V47" s="432">
        <f t="shared" si="16"/>
        <v>0</v>
      </c>
      <c r="W47" s="432">
        <f t="shared" si="16"/>
        <v>0</v>
      </c>
      <c r="X47" s="432">
        <f t="shared" si="16"/>
        <v>0</v>
      </c>
      <c r="Y47" s="432">
        <f t="shared" si="16"/>
        <v>0</v>
      </c>
      <c r="Z47" s="432">
        <f t="shared" si="16"/>
        <v>0</v>
      </c>
      <c r="AA47" s="432">
        <f t="shared" si="16"/>
        <v>0</v>
      </c>
      <c r="AB47" s="432">
        <f t="shared" si="16"/>
        <v>0</v>
      </c>
      <c r="AC47" s="432">
        <f t="shared" si="16"/>
        <v>0</v>
      </c>
      <c r="AD47" s="432">
        <f t="shared" si="16"/>
        <v>0</v>
      </c>
      <c r="AE47" s="432">
        <f t="shared" si="16"/>
        <v>3469.16</v>
      </c>
      <c r="AF47" s="432">
        <f t="shared" si="16"/>
        <v>0</v>
      </c>
      <c r="AG47" s="432">
        <f t="shared" si="16"/>
        <v>0</v>
      </c>
      <c r="AH47" s="434" t="s">
        <v>17012</v>
      </c>
      <c r="AI47" s="434" t="s">
        <v>17012</v>
      </c>
      <c r="AJ47" s="434" t="s">
        <v>17012</v>
      </c>
      <c r="AK47" s="438"/>
    </row>
    <row r="48" spans="1:40" ht="62.25" x14ac:dyDescent="0.9">
      <c r="A48" s="267">
        <v>1</v>
      </c>
      <c r="B48" s="439">
        <f>SUBTOTAL(9,$A$13:A48)</f>
        <v>23</v>
      </c>
      <c r="C48" s="437" t="s">
        <v>13821</v>
      </c>
      <c r="D48" s="430">
        <v>2016</v>
      </c>
      <c r="E48" s="440">
        <v>0.96809999999999996</v>
      </c>
      <c r="F48" s="432">
        <f>G48+H48+I48+J48+K48+L48+N48+P48+R48+T48+V48+W48+X48+Y48+Z48+AA48+AB48+AC48+AD48+AE48+AF48+AG48</f>
        <v>165579.5</v>
      </c>
      <c r="G48" s="432">
        <v>0</v>
      </c>
      <c r="H48" s="432">
        <v>0</v>
      </c>
      <c r="I48" s="432">
        <v>0</v>
      </c>
      <c r="J48" s="432">
        <v>0</v>
      </c>
      <c r="K48" s="432">
        <v>0</v>
      </c>
      <c r="L48" s="432">
        <v>0</v>
      </c>
      <c r="M48" s="433">
        <v>0</v>
      </c>
      <c r="N48" s="432">
        <v>0</v>
      </c>
      <c r="O48" s="432">
        <v>993</v>
      </c>
      <c r="P48" s="432">
        <v>162110.34</v>
      </c>
      <c r="Q48" s="432">
        <v>0</v>
      </c>
      <c r="R48" s="432">
        <v>0</v>
      </c>
      <c r="S48" s="432">
        <v>0</v>
      </c>
      <c r="T48" s="441">
        <v>0</v>
      </c>
      <c r="U48" s="432">
        <v>0</v>
      </c>
      <c r="V48" s="432">
        <v>0</v>
      </c>
      <c r="W48" s="432">
        <v>0</v>
      </c>
      <c r="X48" s="432">
        <v>0</v>
      </c>
      <c r="Y48" s="432">
        <v>0</v>
      </c>
      <c r="Z48" s="432">
        <v>0</v>
      </c>
      <c r="AA48" s="432">
        <v>0</v>
      </c>
      <c r="AB48" s="432">
        <v>0</v>
      </c>
      <c r="AC48" s="432">
        <v>0</v>
      </c>
      <c r="AD48" s="432">
        <v>0</v>
      </c>
      <c r="AE48" s="432">
        <f>ROUND(P48*2.14%,2)</f>
        <v>3469.16</v>
      </c>
      <c r="AF48" s="432">
        <v>0</v>
      </c>
      <c r="AG48" s="432">
        <v>0</v>
      </c>
      <c r="AH48" s="434" t="s">
        <v>17033</v>
      </c>
      <c r="AI48" s="435">
        <v>2024</v>
      </c>
      <c r="AJ48" s="435">
        <v>2024</v>
      </c>
      <c r="AK48" s="438"/>
    </row>
    <row r="49" spans="1:37" ht="62.25" x14ac:dyDescent="0.9">
      <c r="A49" s="267">
        <v>1</v>
      </c>
      <c r="B49" s="439">
        <f>SUBTOTAL(9,$A$13:A49)</f>
        <v>24</v>
      </c>
      <c r="C49" s="437" t="s">
        <v>14090</v>
      </c>
      <c r="D49" s="430">
        <v>2018</v>
      </c>
      <c r="E49" s="440">
        <v>0.98070000000000002</v>
      </c>
      <c r="F49" s="432">
        <f>G49+H49+I49+J49+K49+L49+N49+P49+R49+T49+V49+W49+X49+Y49+Z49+AA49+AB49+AC49+AD49+AE49+AF49+AG49</f>
        <v>85914.7</v>
      </c>
      <c r="G49" s="432">
        <v>0</v>
      </c>
      <c r="H49" s="432">
        <v>0</v>
      </c>
      <c r="I49" s="432">
        <v>0</v>
      </c>
      <c r="J49" s="432">
        <v>0</v>
      </c>
      <c r="K49" s="432">
        <v>0</v>
      </c>
      <c r="L49" s="432">
        <v>0</v>
      </c>
      <c r="M49" s="433">
        <v>0</v>
      </c>
      <c r="N49" s="432">
        <v>0</v>
      </c>
      <c r="O49" s="432">
        <v>1116</v>
      </c>
      <c r="P49" s="432">
        <v>85914.7</v>
      </c>
      <c r="Q49" s="432">
        <v>0</v>
      </c>
      <c r="R49" s="432">
        <v>0</v>
      </c>
      <c r="S49" s="432">
        <v>0</v>
      </c>
      <c r="T49" s="441">
        <v>0</v>
      </c>
      <c r="U49" s="432">
        <v>0</v>
      </c>
      <c r="V49" s="432">
        <v>0</v>
      </c>
      <c r="W49" s="432">
        <v>0</v>
      </c>
      <c r="X49" s="432">
        <v>0</v>
      </c>
      <c r="Y49" s="432">
        <v>0</v>
      </c>
      <c r="Z49" s="432">
        <v>0</v>
      </c>
      <c r="AA49" s="432">
        <v>0</v>
      </c>
      <c r="AB49" s="432">
        <v>0</v>
      </c>
      <c r="AC49" s="432">
        <v>0</v>
      </c>
      <c r="AD49" s="432">
        <v>0</v>
      </c>
      <c r="AE49" s="432">
        <v>0</v>
      </c>
      <c r="AF49" s="432">
        <v>0</v>
      </c>
      <c r="AG49" s="432">
        <v>0</v>
      </c>
      <c r="AH49" s="434" t="s">
        <v>17033</v>
      </c>
      <c r="AI49" s="435">
        <v>2023</v>
      </c>
      <c r="AJ49" s="435" t="s">
        <v>17033</v>
      </c>
      <c r="AK49" s="438"/>
    </row>
    <row r="50" spans="1:37" x14ac:dyDescent="0.25">
      <c r="A50" s="267">
        <v>1</v>
      </c>
    </row>
    <row r="51" spans="1:37" x14ac:dyDescent="0.25">
      <c r="A51" s="267">
        <v>1</v>
      </c>
    </row>
  </sheetData>
  <mergeCells count="33">
    <mergeCell ref="AI5:AI8"/>
    <mergeCell ref="AJ5:AJ8"/>
    <mergeCell ref="G6:L6"/>
    <mergeCell ref="M6:N7"/>
    <mergeCell ref="U6:V7"/>
    <mergeCell ref="B11:C11"/>
    <mergeCell ref="B10:AJ10"/>
    <mergeCell ref="W6:W7"/>
    <mergeCell ref="X6:X7"/>
    <mergeCell ref="Y6:Y7"/>
    <mergeCell ref="Z6:Z7"/>
    <mergeCell ref="AA6:AA7"/>
    <mergeCell ref="AB6:AB7"/>
    <mergeCell ref="AC6:AC7"/>
    <mergeCell ref="AD6:AD7"/>
    <mergeCell ref="AE6:AE7"/>
    <mergeCell ref="AF6:AF7"/>
    <mergeCell ref="AG6:AG7"/>
    <mergeCell ref="O6:P7"/>
    <mergeCell ref="Q6:R7"/>
    <mergeCell ref="S6:T7"/>
    <mergeCell ref="B1:AJ1"/>
    <mergeCell ref="B2:AJ2"/>
    <mergeCell ref="C3:AJ3"/>
    <mergeCell ref="C4:AJ4"/>
    <mergeCell ref="B5:B8"/>
    <mergeCell ref="C5:C8"/>
    <mergeCell ref="D5:D8"/>
    <mergeCell ref="E5:E7"/>
    <mergeCell ref="F5:F7"/>
    <mergeCell ref="G5:V5"/>
    <mergeCell ref="W5:AG5"/>
    <mergeCell ref="AH5:AH8"/>
  </mergeCells>
  <pageMargins left="0.25" right="0.25" top="0.75" bottom="0.75" header="0.3" footer="0.3"/>
  <pageSetup paperSize="8" scale="10" fitToHeight="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AC485-F9D7-4C10-B302-109D524F0C65}">
  <sheetPr>
    <pageSetUpPr fitToPage="1"/>
  </sheetPr>
  <dimension ref="A1:P48"/>
  <sheetViews>
    <sheetView topLeftCell="B7" zoomScale="30" zoomScaleNormal="30" workbookViewId="0">
      <selection activeCell="C1" sqref="B1:P48"/>
    </sheetView>
  </sheetViews>
  <sheetFormatPr defaultRowHeight="15" x14ac:dyDescent="0.25"/>
  <cols>
    <col min="1" max="1" width="9.140625" hidden="1" customWidth="1"/>
    <col min="2" max="2" width="15.85546875" customWidth="1"/>
    <col min="3" max="3" width="219.85546875" customWidth="1"/>
    <col min="4" max="4" width="35.5703125" customWidth="1"/>
    <col min="5" max="5" width="34.28515625" customWidth="1"/>
    <col min="6" max="6" width="74.28515625" customWidth="1"/>
    <col min="7" max="7" width="24.28515625" customWidth="1"/>
    <col min="8" max="8" width="23.85546875" customWidth="1"/>
    <col min="9" max="9" width="31.140625" customWidth="1"/>
    <col min="10" max="10" width="32.28515625" customWidth="1"/>
    <col min="11" max="11" width="32.85546875" customWidth="1"/>
    <col min="12" max="12" width="42.28515625" customWidth="1"/>
    <col min="13" max="13" width="71.5703125" customWidth="1"/>
    <col min="14" max="14" width="45.5703125" customWidth="1"/>
    <col min="15" max="15" width="36" customWidth="1"/>
    <col min="16" max="16" width="31.28515625" customWidth="1"/>
  </cols>
  <sheetData>
    <row r="1" spans="1:16" ht="35.25" x14ac:dyDescent="0.5">
      <c r="B1" s="12"/>
      <c r="C1" s="12"/>
      <c r="D1" s="12"/>
      <c r="E1" s="12"/>
      <c r="F1" s="12"/>
      <c r="G1" s="13"/>
      <c r="H1" s="12"/>
      <c r="I1" s="12"/>
      <c r="J1" s="12"/>
      <c r="K1" s="12"/>
      <c r="L1" s="14"/>
      <c r="M1" s="14"/>
      <c r="N1" s="63" t="s">
        <v>17335</v>
      </c>
      <c r="O1" s="63"/>
      <c r="P1" s="63"/>
    </row>
    <row r="2" spans="1:16" ht="35.25" x14ac:dyDescent="0.5">
      <c r="B2" s="12"/>
      <c r="C2" s="12"/>
      <c r="D2" s="12"/>
      <c r="E2" s="12"/>
      <c r="F2" s="12"/>
      <c r="G2" s="13"/>
      <c r="H2" s="12"/>
      <c r="I2" s="12"/>
      <c r="J2" s="12"/>
      <c r="K2" s="12"/>
      <c r="L2" s="15"/>
      <c r="M2" s="64" t="s">
        <v>17336</v>
      </c>
      <c r="N2" s="64"/>
      <c r="O2" s="64"/>
      <c r="P2" s="64"/>
    </row>
    <row r="3" spans="1:16" ht="142.5" customHeight="1" x14ac:dyDescent="0.25">
      <c r="B3" s="65" t="s">
        <v>17340</v>
      </c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</row>
    <row r="4" spans="1:16" ht="105.75" customHeight="1" x14ac:dyDescent="0.25">
      <c r="B4" s="66" t="s">
        <v>0</v>
      </c>
      <c r="C4" s="66" t="s">
        <v>17337</v>
      </c>
      <c r="D4" s="60" t="s">
        <v>17407</v>
      </c>
      <c r="E4" s="70" t="s">
        <v>17406</v>
      </c>
      <c r="F4" s="69" t="s">
        <v>17015</v>
      </c>
      <c r="G4" s="70" t="s">
        <v>17016</v>
      </c>
      <c r="H4" s="70" t="s">
        <v>17017</v>
      </c>
      <c r="I4" s="60" t="s">
        <v>17408</v>
      </c>
      <c r="J4" s="60" t="s">
        <v>17409</v>
      </c>
      <c r="K4" s="76" t="s">
        <v>17338</v>
      </c>
      <c r="L4" s="76" t="s">
        <v>17339</v>
      </c>
      <c r="M4" s="76" t="s">
        <v>17019</v>
      </c>
      <c r="N4" s="81" t="s">
        <v>2</v>
      </c>
      <c r="O4" s="84" t="s">
        <v>17021</v>
      </c>
      <c r="P4" s="84" t="s">
        <v>17022</v>
      </c>
    </row>
    <row r="5" spans="1:16" ht="35.25" customHeight="1" x14ac:dyDescent="0.25">
      <c r="B5" s="67"/>
      <c r="C5" s="67"/>
      <c r="D5" s="61"/>
      <c r="E5" s="86"/>
      <c r="F5" s="67"/>
      <c r="G5" s="71"/>
      <c r="H5" s="71"/>
      <c r="I5" s="61"/>
      <c r="J5" s="61"/>
      <c r="K5" s="77"/>
      <c r="L5" s="79"/>
      <c r="M5" s="79"/>
      <c r="N5" s="82"/>
      <c r="O5" s="85"/>
      <c r="P5" s="85"/>
    </row>
    <row r="6" spans="1:16" ht="324.75" customHeight="1" x14ac:dyDescent="0.25">
      <c r="B6" s="67"/>
      <c r="C6" s="67"/>
      <c r="D6" s="61"/>
      <c r="E6" s="86"/>
      <c r="F6" s="67"/>
      <c r="G6" s="71"/>
      <c r="H6" s="71"/>
      <c r="I6" s="62"/>
      <c r="J6" s="62"/>
      <c r="K6" s="78"/>
      <c r="L6" s="79"/>
      <c r="M6" s="79"/>
      <c r="N6" s="83"/>
      <c r="O6" s="85"/>
      <c r="P6" s="85"/>
    </row>
    <row r="7" spans="1:16" ht="35.25" x14ac:dyDescent="0.25">
      <c r="B7" s="68"/>
      <c r="C7" s="68"/>
      <c r="D7" s="62"/>
      <c r="E7" s="87"/>
      <c r="F7" s="67"/>
      <c r="G7" s="72"/>
      <c r="H7" s="72"/>
      <c r="I7" s="16" t="s">
        <v>33</v>
      </c>
      <c r="J7" s="16" t="s">
        <v>33</v>
      </c>
      <c r="K7" s="16" t="s">
        <v>17027</v>
      </c>
      <c r="L7" s="80"/>
      <c r="M7" s="80"/>
      <c r="N7" s="16" t="s">
        <v>31</v>
      </c>
      <c r="O7" s="16" t="s">
        <v>17028</v>
      </c>
      <c r="P7" s="16" t="s">
        <v>17028</v>
      </c>
    </row>
    <row r="8" spans="1:16" ht="35.25" x14ac:dyDescent="0.25">
      <c r="B8" s="16">
        <v>1</v>
      </c>
      <c r="C8" s="16">
        <v>2</v>
      </c>
      <c r="D8" s="16">
        <v>3</v>
      </c>
      <c r="E8" s="16">
        <v>4</v>
      </c>
      <c r="F8" s="16">
        <v>5</v>
      </c>
      <c r="G8" s="17">
        <v>6</v>
      </c>
      <c r="H8" s="17">
        <v>7</v>
      </c>
      <c r="I8" s="17">
        <v>8</v>
      </c>
      <c r="J8" s="17">
        <v>9</v>
      </c>
      <c r="K8" s="16">
        <v>10</v>
      </c>
      <c r="L8" s="17">
        <v>11</v>
      </c>
      <c r="M8" s="17">
        <v>12</v>
      </c>
      <c r="N8" s="17">
        <v>13</v>
      </c>
      <c r="O8" s="17">
        <v>14</v>
      </c>
      <c r="P8" s="17">
        <v>15</v>
      </c>
    </row>
    <row r="9" spans="1:16" ht="45.75" x14ac:dyDescent="0.25">
      <c r="B9" s="73" t="s">
        <v>17345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5"/>
    </row>
    <row r="10" spans="1:16" ht="35.25" x14ac:dyDescent="0.5">
      <c r="B10" s="18" t="s">
        <v>17333</v>
      </c>
      <c r="C10" s="16"/>
      <c r="D10" s="16"/>
      <c r="E10" s="19" t="s">
        <v>17264</v>
      </c>
      <c r="F10" s="20" t="s">
        <v>17264</v>
      </c>
      <c r="G10" s="19" t="s">
        <v>17264</v>
      </c>
      <c r="H10" s="19" t="s">
        <v>17264</v>
      </c>
      <c r="I10" s="21">
        <f>I11+I14+I16+I19+I27+I29+I31+I33+I35+I37+I40+I42+I44+I46</f>
        <v>59972.350000000006</v>
      </c>
      <c r="J10" s="21">
        <f>J11+J14+J16+J19+J27+J29+J31+J33+J35+J37+J40+J42+J44+J46</f>
        <v>47525.34</v>
      </c>
      <c r="K10" s="11">
        <f>K11+K14+K16+K19+K27+K29+K31+K33+K35+K37+K40+K42+K44+K46</f>
        <v>2626</v>
      </c>
      <c r="L10" s="19" t="s">
        <v>17012</v>
      </c>
      <c r="M10" s="22" t="s">
        <v>17012</v>
      </c>
      <c r="N10" s="21">
        <v>40566105.170000002</v>
      </c>
      <c r="O10" s="23">
        <f t="shared" ref="O10:O48" si="0">N10/I10</f>
        <v>676.4134667059069</v>
      </c>
      <c r="P10" s="24">
        <f>MAX(P11:P48)</f>
        <v>9226.8700000000008</v>
      </c>
    </row>
    <row r="11" spans="1:16" ht="35.25" x14ac:dyDescent="0.5">
      <c r="B11" s="18" t="s">
        <v>507</v>
      </c>
      <c r="C11" s="16"/>
      <c r="D11" s="16"/>
      <c r="E11" s="19" t="s">
        <v>17264</v>
      </c>
      <c r="F11" s="20" t="s">
        <v>17264</v>
      </c>
      <c r="G11" s="19" t="s">
        <v>17264</v>
      </c>
      <c r="H11" s="19" t="s">
        <v>17264</v>
      </c>
      <c r="I11" s="21">
        <f>I12+I13</f>
        <v>4748.3999999999996</v>
      </c>
      <c r="J11" s="21">
        <f t="shared" ref="J11:K11" si="1">J12+J13</f>
        <v>3378.6</v>
      </c>
      <c r="K11" s="28">
        <f t="shared" si="1"/>
        <v>302</v>
      </c>
      <c r="L11" s="19" t="s">
        <v>17012</v>
      </c>
      <c r="M11" s="22" t="s">
        <v>17012</v>
      </c>
      <c r="N11" s="21">
        <v>2603679.31</v>
      </c>
      <c r="O11" s="23">
        <f t="shared" si="0"/>
        <v>548.32771249262919</v>
      </c>
      <c r="P11" s="24">
        <f>MAX(P12:P13)</f>
        <v>4131.389099486144</v>
      </c>
    </row>
    <row r="12" spans="1:16" ht="35.25" x14ac:dyDescent="0.5">
      <c r="A12">
        <v>1</v>
      </c>
      <c r="B12" s="25">
        <f>SUBTOTAL(103,$A$1:A12)</f>
        <v>1</v>
      </c>
      <c r="C12" s="26" t="s">
        <v>3634</v>
      </c>
      <c r="D12" s="26"/>
      <c r="E12" s="19">
        <v>1986</v>
      </c>
      <c r="F12" s="20" t="s">
        <v>17270</v>
      </c>
      <c r="G12" s="19">
        <v>4</v>
      </c>
      <c r="H12" s="19">
        <v>1</v>
      </c>
      <c r="I12" s="27">
        <v>2374.1999999999998</v>
      </c>
      <c r="J12" s="27">
        <v>1689.3</v>
      </c>
      <c r="K12" s="28">
        <v>151</v>
      </c>
      <c r="L12" s="19" t="s">
        <v>17045</v>
      </c>
      <c r="M12" s="22" t="s">
        <v>17341</v>
      </c>
      <c r="N12" s="23">
        <v>1348182.06</v>
      </c>
      <c r="O12" s="23">
        <f t="shared" si="0"/>
        <v>567.84687894869853</v>
      </c>
      <c r="P12" s="23">
        <v>3385.8611574425076</v>
      </c>
    </row>
    <row r="13" spans="1:16" ht="35.25" x14ac:dyDescent="0.5">
      <c r="A13">
        <v>1</v>
      </c>
      <c r="B13" s="25">
        <f>SUBTOTAL(103,$A$1:A13)</f>
        <v>2</v>
      </c>
      <c r="C13" s="26" t="s">
        <v>3269</v>
      </c>
      <c r="D13" s="26"/>
      <c r="E13" s="19">
        <v>1986</v>
      </c>
      <c r="F13" s="20" t="s">
        <v>17270</v>
      </c>
      <c r="G13" s="19">
        <v>4</v>
      </c>
      <c r="H13" s="19">
        <v>1</v>
      </c>
      <c r="I13" s="27">
        <v>2374.1999999999998</v>
      </c>
      <c r="J13" s="27">
        <v>1689.3</v>
      </c>
      <c r="K13" s="28">
        <v>151</v>
      </c>
      <c r="L13" s="19" t="s">
        <v>17045</v>
      </c>
      <c r="M13" s="19" t="s">
        <v>17341</v>
      </c>
      <c r="N13" s="23">
        <v>1255497.25</v>
      </c>
      <c r="O13" s="23">
        <f t="shared" si="0"/>
        <v>528.80854603655973</v>
      </c>
      <c r="P13" s="23">
        <v>4131.389099486144</v>
      </c>
    </row>
    <row r="14" spans="1:16" ht="35.25" x14ac:dyDescent="0.5">
      <c r="B14" s="18" t="s">
        <v>532</v>
      </c>
      <c r="C14" s="18"/>
      <c r="D14" s="18"/>
      <c r="E14" s="19" t="s">
        <v>17264</v>
      </c>
      <c r="F14" s="20" t="s">
        <v>17264</v>
      </c>
      <c r="G14" s="19" t="s">
        <v>17264</v>
      </c>
      <c r="H14" s="19" t="s">
        <v>17264</v>
      </c>
      <c r="I14" s="27">
        <f>I15</f>
        <v>4101.7</v>
      </c>
      <c r="J14" s="27">
        <f>J15</f>
        <v>2751.3</v>
      </c>
      <c r="K14" s="28">
        <f>K15</f>
        <v>111</v>
      </c>
      <c r="L14" s="19" t="s">
        <v>17012</v>
      </c>
      <c r="M14" s="22" t="s">
        <v>17012</v>
      </c>
      <c r="N14" s="23">
        <v>410872.24</v>
      </c>
      <c r="O14" s="23">
        <f t="shared" si="0"/>
        <v>100.17120706048712</v>
      </c>
      <c r="P14" s="23">
        <f>P15</f>
        <v>1782.0166487066342</v>
      </c>
    </row>
    <row r="15" spans="1:16" ht="35.25" x14ac:dyDescent="0.5">
      <c r="A15">
        <v>1</v>
      </c>
      <c r="B15" s="25">
        <f>SUBTOTAL(103,$A$1:A15)</f>
        <v>3</v>
      </c>
      <c r="C15" s="26" t="s">
        <v>3753</v>
      </c>
      <c r="D15" s="26"/>
      <c r="E15" s="19">
        <v>1980</v>
      </c>
      <c r="F15" s="20" t="s">
        <v>17270</v>
      </c>
      <c r="G15" s="19">
        <v>5</v>
      </c>
      <c r="H15" s="19">
        <v>4</v>
      </c>
      <c r="I15" s="27">
        <v>4101.7</v>
      </c>
      <c r="J15" s="27">
        <v>2751.3</v>
      </c>
      <c r="K15" s="28">
        <v>111</v>
      </c>
      <c r="L15" s="19" t="s">
        <v>17045</v>
      </c>
      <c r="M15" s="19" t="s">
        <v>17108</v>
      </c>
      <c r="N15" s="23">
        <v>410872.24</v>
      </c>
      <c r="O15" s="23">
        <f t="shared" si="0"/>
        <v>100.17120706048712</v>
      </c>
      <c r="P15" s="23">
        <v>1782.0166487066342</v>
      </c>
    </row>
    <row r="16" spans="1:16" ht="35.25" x14ac:dyDescent="0.5">
      <c r="B16" s="18" t="s">
        <v>71</v>
      </c>
      <c r="C16" s="26"/>
      <c r="D16" s="26"/>
      <c r="E16" s="19" t="s">
        <v>17264</v>
      </c>
      <c r="F16" s="20" t="s">
        <v>17264</v>
      </c>
      <c r="G16" s="19" t="s">
        <v>17264</v>
      </c>
      <c r="H16" s="19" t="s">
        <v>17264</v>
      </c>
      <c r="I16" s="27">
        <f>I17+I18</f>
        <v>2151</v>
      </c>
      <c r="J16" s="27">
        <f t="shared" ref="J16:K16" si="2">J17+J18</f>
        <v>1739.6</v>
      </c>
      <c r="K16" s="28">
        <f t="shared" si="2"/>
        <v>94</v>
      </c>
      <c r="L16" s="19" t="s">
        <v>17012</v>
      </c>
      <c r="M16" s="22" t="s">
        <v>17012</v>
      </c>
      <c r="N16" s="27">
        <v>3977877.17</v>
      </c>
      <c r="O16" s="23">
        <f t="shared" si="0"/>
        <v>1849.315281264528</v>
      </c>
      <c r="P16" s="23">
        <f>MAX(P17:P18)</f>
        <v>6016.66</v>
      </c>
    </row>
    <row r="17" spans="1:16" ht="35.25" x14ac:dyDescent="0.5">
      <c r="A17">
        <v>1</v>
      </c>
      <c r="B17" s="25">
        <f>SUBTOTAL(103,$A$1:A17)</f>
        <v>4</v>
      </c>
      <c r="C17" s="26" t="s">
        <v>5063</v>
      </c>
      <c r="D17" s="26"/>
      <c r="E17" s="19">
        <v>1940</v>
      </c>
      <c r="F17" s="20" t="s">
        <v>17270</v>
      </c>
      <c r="G17" s="19">
        <v>3</v>
      </c>
      <c r="H17" s="19">
        <v>2</v>
      </c>
      <c r="I17" s="27">
        <v>1189.4000000000001</v>
      </c>
      <c r="J17" s="27">
        <v>1119.5999999999999</v>
      </c>
      <c r="K17" s="28">
        <v>46</v>
      </c>
      <c r="L17" s="19" t="s">
        <v>17045</v>
      </c>
      <c r="M17" s="22" t="s">
        <v>17061</v>
      </c>
      <c r="N17" s="23">
        <v>381944.5</v>
      </c>
      <c r="O17" s="23">
        <f t="shared" si="0"/>
        <v>321.12367580292585</v>
      </c>
      <c r="P17" s="23">
        <v>4835.6236758029263</v>
      </c>
    </row>
    <row r="18" spans="1:16" ht="35.25" x14ac:dyDescent="0.5">
      <c r="A18">
        <v>1</v>
      </c>
      <c r="B18" s="25">
        <f>SUBTOTAL(103,$A$1:A18)</f>
        <v>5</v>
      </c>
      <c r="C18" s="26" t="s">
        <v>4492</v>
      </c>
      <c r="D18" s="26"/>
      <c r="E18" s="19">
        <v>1962</v>
      </c>
      <c r="F18" s="20" t="s">
        <v>17303</v>
      </c>
      <c r="G18" s="19">
        <v>3</v>
      </c>
      <c r="H18" s="19">
        <v>2</v>
      </c>
      <c r="I18" s="27">
        <v>961.6</v>
      </c>
      <c r="J18" s="27">
        <v>620</v>
      </c>
      <c r="K18" s="28">
        <v>48</v>
      </c>
      <c r="L18" s="29" t="s">
        <v>17045</v>
      </c>
      <c r="M18" s="22" t="s">
        <v>17342</v>
      </c>
      <c r="N18" s="23">
        <v>3595932.67</v>
      </c>
      <c r="O18" s="23">
        <f t="shared" si="0"/>
        <v>3739.530646838602</v>
      </c>
      <c r="P18" s="23">
        <v>6016.66</v>
      </c>
    </row>
    <row r="19" spans="1:16" ht="35.25" x14ac:dyDescent="0.5">
      <c r="B19" s="18" t="s">
        <v>378</v>
      </c>
      <c r="C19" s="26"/>
      <c r="D19" s="26"/>
      <c r="E19" s="19" t="s">
        <v>17264</v>
      </c>
      <c r="F19" s="20" t="s">
        <v>17264</v>
      </c>
      <c r="G19" s="19" t="s">
        <v>17264</v>
      </c>
      <c r="H19" s="19" t="s">
        <v>17264</v>
      </c>
      <c r="I19" s="27">
        <f>SUM(I20:I26)</f>
        <v>9532.33</v>
      </c>
      <c r="J19" s="27">
        <f>SUM(J20:J26)</f>
        <v>8190.43</v>
      </c>
      <c r="K19" s="28">
        <f>SUM(K20:K26)</f>
        <v>338</v>
      </c>
      <c r="L19" s="19" t="s">
        <v>17012</v>
      </c>
      <c r="M19" s="22" t="s">
        <v>17012</v>
      </c>
      <c r="N19" s="27">
        <v>24638447.289999999</v>
      </c>
      <c r="O19" s="23">
        <f t="shared" si="0"/>
        <v>2584.7245416388228</v>
      </c>
      <c r="P19" s="23">
        <f>MAX(P20:P26)</f>
        <v>9226.8700000000008</v>
      </c>
    </row>
    <row r="20" spans="1:16" ht="35.25" x14ac:dyDescent="0.5">
      <c r="A20">
        <v>1</v>
      </c>
      <c r="B20" s="25">
        <f>SUBTOTAL(103,$A$1:A20)</f>
        <v>6</v>
      </c>
      <c r="C20" s="26" t="s">
        <v>12202</v>
      </c>
      <c r="D20" s="26"/>
      <c r="E20" s="19">
        <v>1929</v>
      </c>
      <c r="F20" s="20" t="s">
        <v>17270</v>
      </c>
      <c r="G20" s="19">
        <v>4</v>
      </c>
      <c r="H20" s="19">
        <v>5</v>
      </c>
      <c r="I20" s="27">
        <v>2469.13</v>
      </c>
      <c r="J20" s="27">
        <v>2349.9299999999998</v>
      </c>
      <c r="K20" s="28">
        <v>95</v>
      </c>
      <c r="L20" s="19" t="s">
        <v>17045</v>
      </c>
      <c r="M20" s="22" t="s">
        <v>17327</v>
      </c>
      <c r="N20" s="23">
        <v>6836623.2400000002</v>
      </c>
      <c r="O20" s="23">
        <f t="shared" si="0"/>
        <v>2768.8389189714594</v>
      </c>
      <c r="P20" s="23">
        <v>3626.82</v>
      </c>
    </row>
    <row r="21" spans="1:16" ht="35.25" x14ac:dyDescent="0.5">
      <c r="A21">
        <v>1</v>
      </c>
      <c r="B21" s="25">
        <f>SUBTOTAL(103,$A$1:A21)</f>
        <v>7</v>
      </c>
      <c r="C21" s="26" t="s">
        <v>12190</v>
      </c>
      <c r="D21" s="26"/>
      <c r="E21" s="19">
        <v>1961</v>
      </c>
      <c r="F21" s="20" t="s">
        <v>17270</v>
      </c>
      <c r="G21" s="19">
        <v>4</v>
      </c>
      <c r="H21" s="19">
        <v>2</v>
      </c>
      <c r="I21" s="27">
        <v>1371.7</v>
      </c>
      <c r="J21" s="27">
        <v>1268.5999999999999</v>
      </c>
      <c r="K21" s="28">
        <v>55</v>
      </c>
      <c r="L21" s="19" t="s">
        <v>17045</v>
      </c>
      <c r="M21" s="22" t="s">
        <v>17328</v>
      </c>
      <c r="N21" s="23">
        <v>3313814.28</v>
      </c>
      <c r="O21" s="23">
        <f t="shared" si="0"/>
        <v>2415.8447765546398</v>
      </c>
      <c r="P21" s="23">
        <v>4377.16</v>
      </c>
    </row>
    <row r="22" spans="1:16" ht="35.25" x14ac:dyDescent="0.5">
      <c r="A22">
        <v>1</v>
      </c>
      <c r="B22" s="25">
        <f>SUBTOTAL(103,$A$1:A22)</f>
        <v>8</v>
      </c>
      <c r="C22" s="26" t="s">
        <v>2134</v>
      </c>
      <c r="D22" s="26"/>
      <c r="E22" s="19">
        <v>1955</v>
      </c>
      <c r="F22" s="20" t="s">
        <v>17270</v>
      </c>
      <c r="G22" s="19">
        <v>3</v>
      </c>
      <c r="H22" s="19">
        <v>3</v>
      </c>
      <c r="I22" s="27">
        <v>1854.6</v>
      </c>
      <c r="J22" s="27">
        <v>1281.7</v>
      </c>
      <c r="K22" s="28">
        <v>34</v>
      </c>
      <c r="L22" s="19" t="s">
        <v>17045</v>
      </c>
      <c r="M22" s="22" t="s">
        <v>17329</v>
      </c>
      <c r="N22" s="23">
        <v>6364934.0099999998</v>
      </c>
      <c r="O22" s="23">
        <f t="shared" si="0"/>
        <v>3431.9713199611779</v>
      </c>
      <c r="P22" s="23">
        <v>6467.44</v>
      </c>
    </row>
    <row r="23" spans="1:16" ht="35.25" x14ac:dyDescent="0.5">
      <c r="A23">
        <v>1</v>
      </c>
      <c r="B23" s="25">
        <f>SUBTOTAL(103,$A$1:A23)</f>
        <v>9</v>
      </c>
      <c r="C23" s="26" t="s">
        <v>11718</v>
      </c>
      <c r="D23" s="26"/>
      <c r="E23" s="19">
        <v>1958</v>
      </c>
      <c r="F23" s="20" t="s">
        <v>17270</v>
      </c>
      <c r="G23" s="19">
        <v>2</v>
      </c>
      <c r="H23" s="19">
        <v>1</v>
      </c>
      <c r="I23" s="27">
        <v>417.2</v>
      </c>
      <c r="J23" s="27">
        <v>385.8</v>
      </c>
      <c r="K23" s="28">
        <v>20</v>
      </c>
      <c r="L23" s="19" t="s">
        <v>17064</v>
      </c>
      <c r="M23" s="22" t="s">
        <v>17033</v>
      </c>
      <c r="N23" s="23">
        <v>1618837.4000000001</v>
      </c>
      <c r="O23" s="23">
        <f t="shared" si="0"/>
        <v>3880.2430488974119</v>
      </c>
      <c r="P23" s="23">
        <v>8308.7199999999993</v>
      </c>
    </row>
    <row r="24" spans="1:16" ht="35.25" x14ac:dyDescent="0.5">
      <c r="A24">
        <v>1</v>
      </c>
      <c r="B24" s="25">
        <f>SUBTOTAL(103,$A$1:A24)</f>
        <v>10</v>
      </c>
      <c r="C24" s="26" t="s">
        <v>11930</v>
      </c>
      <c r="D24" s="26"/>
      <c r="E24" s="19">
        <v>1925</v>
      </c>
      <c r="F24" s="20" t="s">
        <v>17161</v>
      </c>
      <c r="G24" s="19">
        <v>2</v>
      </c>
      <c r="H24" s="19">
        <v>1</v>
      </c>
      <c r="I24" s="27">
        <v>346.6</v>
      </c>
      <c r="J24" s="27">
        <v>312</v>
      </c>
      <c r="K24" s="28">
        <v>8</v>
      </c>
      <c r="L24" s="29" t="s">
        <v>17029</v>
      </c>
      <c r="M24" s="22" t="s">
        <v>17309</v>
      </c>
      <c r="N24" s="23">
        <v>15039</v>
      </c>
      <c r="O24" s="23">
        <f t="shared" si="0"/>
        <v>43.390075014425847</v>
      </c>
      <c r="P24" s="23">
        <v>8129.7883439122907</v>
      </c>
    </row>
    <row r="25" spans="1:16" ht="35.25" x14ac:dyDescent="0.5">
      <c r="A25">
        <v>1</v>
      </c>
      <c r="B25" s="25">
        <f>SUBTOTAL(103,$A$1:A25)</f>
        <v>11</v>
      </c>
      <c r="C25" s="26" t="s">
        <v>12130</v>
      </c>
      <c r="D25" s="26"/>
      <c r="E25" s="19">
        <v>1954</v>
      </c>
      <c r="F25" s="20" t="s">
        <v>17270</v>
      </c>
      <c r="G25" s="19">
        <v>2</v>
      </c>
      <c r="H25" s="19">
        <v>3</v>
      </c>
      <c r="I25" s="27">
        <v>2032.3</v>
      </c>
      <c r="J25" s="27">
        <v>1714.4</v>
      </c>
      <c r="K25" s="28">
        <v>68</v>
      </c>
      <c r="L25" s="29" t="s">
        <v>17029</v>
      </c>
      <c r="M25" s="22" t="s">
        <v>17082</v>
      </c>
      <c r="N25" s="23">
        <v>352815.77</v>
      </c>
      <c r="O25" s="23">
        <f t="shared" si="0"/>
        <v>173.60417753284457</v>
      </c>
      <c r="P25" s="23">
        <v>4291.1307976184626</v>
      </c>
    </row>
    <row r="26" spans="1:16" ht="35.25" x14ac:dyDescent="0.5">
      <c r="A26">
        <v>1</v>
      </c>
      <c r="B26" s="25">
        <f>SUBTOTAL(103,$A$1:A26)</f>
        <v>12</v>
      </c>
      <c r="C26" s="26" t="s">
        <v>11183</v>
      </c>
      <c r="D26" s="26"/>
      <c r="E26" s="19">
        <v>1934</v>
      </c>
      <c r="F26" s="20" t="s">
        <v>17270</v>
      </c>
      <c r="G26" s="19">
        <v>3</v>
      </c>
      <c r="H26" s="19">
        <v>5</v>
      </c>
      <c r="I26" s="27">
        <v>1040.8</v>
      </c>
      <c r="J26" s="27">
        <v>878</v>
      </c>
      <c r="K26" s="28">
        <v>58</v>
      </c>
      <c r="L26" s="19" t="s">
        <v>17064</v>
      </c>
      <c r="M26" s="22" t="s">
        <v>17033</v>
      </c>
      <c r="N26" s="23">
        <v>6136383.5900000008</v>
      </c>
      <c r="O26" s="23">
        <f t="shared" si="0"/>
        <v>5895.8335799385095</v>
      </c>
      <c r="P26" s="23">
        <v>9226.8700000000008</v>
      </c>
    </row>
    <row r="27" spans="1:16" ht="35.25" x14ac:dyDescent="0.5">
      <c r="B27" s="18" t="s">
        <v>220</v>
      </c>
      <c r="C27" s="26"/>
      <c r="D27" s="26"/>
      <c r="E27" s="19" t="s">
        <v>17264</v>
      </c>
      <c r="F27" s="20" t="s">
        <v>17264</v>
      </c>
      <c r="G27" s="19" t="s">
        <v>17264</v>
      </c>
      <c r="H27" s="19" t="s">
        <v>17264</v>
      </c>
      <c r="I27" s="27">
        <f>I28</f>
        <v>10086.92</v>
      </c>
      <c r="J27" s="27">
        <f t="shared" ref="J27:K27" si="3">J28</f>
        <v>8329.2199999999993</v>
      </c>
      <c r="K27" s="28">
        <f t="shared" si="3"/>
        <v>405</v>
      </c>
      <c r="L27" s="19" t="s">
        <v>17012</v>
      </c>
      <c r="M27" s="22" t="s">
        <v>17012</v>
      </c>
      <c r="N27" s="27">
        <v>80389.22</v>
      </c>
      <c r="O27" s="23">
        <f t="shared" si="0"/>
        <v>7.9696498039044625</v>
      </c>
      <c r="P27" s="23">
        <f>P28</f>
        <v>2458.1946846014444</v>
      </c>
    </row>
    <row r="28" spans="1:16" ht="35.25" x14ac:dyDescent="0.5">
      <c r="A28">
        <v>1</v>
      </c>
      <c r="B28" s="25">
        <f>SUBTOTAL(103,$A$1:A28)</f>
        <v>13</v>
      </c>
      <c r="C28" s="26" t="s">
        <v>14744</v>
      </c>
      <c r="D28" s="26"/>
      <c r="E28" s="19">
        <v>1989</v>
      </c>
      <c r="F28" s="20" t="s">
        <v>17270</v>
      </c>
      <c r="G28" s="19">
        <v>5</v>
      </c>
      <c r="H28" s="19">
        <v>12</v>
      </c>
      <c r="I28" s="27">
        <v>10086.92</v>
      </c>
      <c r="J28" s="27">
        <v>8329.2199999999993</v>
      </c>
      <c r="K28" s="28">
        <v>405</v>
      </c>
      <c r="L28" s="19" t="s">
        <v>17045</v>
      </c>
      <c r="M28" s="22" t="s">
        <v>17330</v>
      </c>
      <c r="N28" s="23">
        <v>80389.22</v>
      </c>
      <c r="O28" s="23">
        <f t="shared" si="0"/>
        <v>7.9696498039044625</v>
      </c>
      <c r="P28" s="23">
        <v>2458.1946846014444</v>
      </c>
    </row>
    <row r="29" spans="1:16" ht="35.25" x14ac:dyDescent="0.5">
      <c r="B29" s="18" t="s">
        <v>224</v>
      </c>
      <c r="C29" s="26"/>
      <c r="D29" s="26"/>
      <c r="E29" s="19" t="s">
        <v>17264</v>
      </c>
      <c r="F29" s="20" t="s">
        <v>17264</v>
      </c>
      <c r="G29" s="19" t="s">
        <v>17264</v>
      </c>
      <c r="H29" s="19" t="s">
        <v>17264</v>
      </c>
      <c r="I29" s="27">
        <f>I30</f>
        <v>825</v>
      </c>
      <c r="J29" s="27">
        <f t="shared" ref="J29:K29" si="4">J30</f>
        <v>769.5</v>
      </c>
      <c r="K29" s="28">
        <f t="shared" si="4"/>
        <v>57</v>
      </c>
      <c r="L29" s="19" t="s">
        <v>17012</v>
      </c>
      <c r="M29" s="22" t="s">
        <v>17012</v>
      </c>
      <c r="N29" s="27">
        <v>41251.22</v>
      </c>
      <c r="O29" s="23">
        <f t="shared" si="0"/>
        <v>50.001478787878789</v>
      </c>
      <c r="P29" s="23">
        <f>P30</f>
        <v>8095.5914666666677</v>
      </c>
    </row>
    <row r="30" spans="1:16" ht="35.25" x14ac:dyDescent="0.5">
      <c r="A30">
        <v>1</v>
      </c>
      <c r="B30" s="25">
        <f>SUBTOTAL(103,$A$1:A30)</f>
        <v>14</v>
      </c>
      <c r="C30" s="26" t="s">
        <v>14850</v>
      </c>
      <c r="D30" s="26"/>
      <c r="E30" s="19">
        <v>1961</v>
      </c>
      <c r="F30" s="20" t="s">
        <v>17270</v>
      </c>
      <c r="G30" s="19">
        <v>2</v>
      </c>
      <c r="H30" s="19">
        <v>3</v>
      </c>
      <c r="I30" s="27">
        <v>825</v>
      </c>
      <c r="J30" s="27">
        <v>769.5</v>
      </c>
      <c r="K30" s="28">
        <v>57</v>
      </c>
      <c r="L30" s="19" t="s">
        <v>17045</v>
      </c>
      <c r="M30" s="22" t="s">
        <v>17258</v>
      </c>
      <c r="N30" s="23">
        <v>41251.22</v>
      </c>
      <c r="O30" s="23">
        <f t="shared" si="0"/>
        <v>50.001478787878789</v>
      </c>
      <c r="P30" s="23">
        <v>8095.5914666666677</v>
      </c>
    </row>
    <row r="31" spans="1:16" ht="35.25" x14ac:dyDescent="0.5">
      <c r="B31" s="18" t="s">
        <v>54</v>
      </c>
      <c r="C31" s="26"/>
      <c r="D31" s="26"/>
      <c r="E31" s="19" t="s">
        <v>17264</v>
      </c>
      <c r="F31" s="20" t="s">
        <v>17264</v>
      </c>
      <c r="G31" s="19" t="s">
        <v>17264</v>
      </c>
      <c r="H31" s="19" t="s">
        <v>17264</v>
      </c>
      <c r="I31" s="27">
        <f>I32</f>
        <v>677.1</v>
      </c>
      <c r="J31" s="27">
        <f t="shared" ref="J31:K31" si="5">J32</f>
        <v>618.1</v>
      </c>
      <c r="K31" s="28">
        <f t="shared" si="5"/>
        <v>37</v>
      </c>
      <c r="L31" s="19" t="s">
        <v>17012</v>
      </c>
      <c r="M31" s="22" t="s">
        <v>17012</v>
      </c>
      <c r="N31" s="27">
        <v>63542.560000000005</v>
      </c>
      <c r="O31" s="23">
        <f t="shared" si="0"/>
        <v>93.845163195982877</v>
      </c>
      <c r="P31" s="23">
        <f>P32</f>
        <v>7164.1851425195691</v>
      </c>
    </row>
    <row r="32" spans="1:16" ht="35.25" x14ac:dyDescent="0.5">
      <c r="A32">
        <v>1</v>
      </c>
      <c r="B32" s="25">
        <f>SUBTOTAL(103,$A$1:A32)</f>
        <v>15</v>
      </c>
      <c r="C32" s="26" t="s">
        <v>15970</v>
      </c>
      <c r="D32" s="26"/>
      <c r="E32" s="19">
        <v>1991</v>
      </c>
      <c r="F32" s="20" t="s">
        <v>17269</v>
      </c>
      <c r="G32" s="19">
        <v>2</v>
      </c>
      <c r="H32" s="19">
        <v>2</v>
      </c>
      <c r="I32" s="27">
        <v>677.1</v>
      </c>
      <c r="J32" s="27">
        <v>618.1</v>
      </c>
      <c r="K32" s="28">
        <v>37</v>
      </c>
      <c r="L32" s="19" t="s">
        <v>17064</v>
      </c>
      <c r="M32" s="22" t="s">
        <v>17033</v>
      </c>
      <c r="N32" s="23">
        <v>63542.560000000005</v>
      </c>
      <c r="O32" s="23">
        <f t="shared" si="0"/>
        <v>93.845163195982877</v>
      </c>
      <c r="P32" s="23">
        <v>7164.1851425195691</v>
      </c>
    </row>
    <row r="33" spans="1:16" ht="35.25" x14ac:dyDescent="0.5">
      <c r="B33" s="18" t="s">
        <v>297</v>
      </c>
      <c r="C33" s="26"/>
      <c r="D33" s="26"/>
      <c r="E33" s="19" t="s">
        <v>17264</v>
      </c>
      <c r="F33" s="20" t="s">
        <v>17264</v>
      </c>
      <c r="G33" s="19" t="s">
        <v>17264</v>
      </c>
      <c r="H33" s="19" t="s">
        <v>17264</v>
      </c>
      <c r="I33" s="27">
        <f>I34</f>
        <v>805.6</v>
      </c>
      <c r="J33" s="27">
        <f t="shared" ref="J33:K33" si="6">J34</f>
        <v>744.2</v>
      </c>
      <c r="K33" s="28">
        <f t="shared" si="6"/>
        <v>44</v>
      </c>
      <c r="L33" s="19" t="s">
        <v>17012</v>
      </c>
      <c r="M33" s="22" t="s">
        <v>17012</v>
      </c>
      <c r="N33" s="27">
        <v>352703.8</v>
      </c>
      <c r="O33" s="23">
        <f t="shared" si="0"/>
        <v>437.81504468718964</v>
      </c>
      <c r="P33" s="23">
        <f>P34</f>
        <v>7836.7233366434957</v>
      </c>
    </row>
    <row r="34" spans="1:16" ht="35.25" x14ac:dyDescent="0.5">
      <c r="A34">
        <v>1</v>
      </c>
      <c r="B34" s="25">
        <f>SUBTOTAL(103,$A$1:A34)</f>
        <v>16</v>
      </c>
      <c r="C34" s="26" t="s">
        <v>9208</v>
      </c>
      <c r="D34" s="26"/>
      <c r="E34" s="19">
        <v>1969</v>
      </c>
      <c r="F34" s="20" t="s">
        <v>17270</v>
      </c>
      <c r="G34" s="19">
        <v>2</v>
      </c>
      <c r="H34" s="19">
        <v>2</v>
      </c>
      <c r="I34" s="27">
        <v>805.6</v>
      </c>
      <c r="J34" s="27">
        <v>744.2</v>
      </c>
      <c r="K34" s="28">
        <v>44</v>
      </c>
      <c r="L34" s="19" t="s">
        <v>17064</v>
      </c>
      <c r="M34" s="22" t="s">
        <v>17033</v>
      </c>
      <c r="N34" s="23">
        <v>352703.8</v>
      </c>
      <c r="O34" s="23">
        <f t="shared" si="0"/>
        <v>437.81504468718964</v>
      </c>
      <c r="P34" s="23">
        <v>7836.7233366434957</v>
      </c>
    </row>
    <row r="35" spans="1:16" ht="35.25" x14ac:dyDescent="0.5">
      <c r="B35" s="18" t="s">
        <v>17331</v>
      </c>
      <c r="C35" s="26"/>
      <c r="D35" s="26"/>
      <c r="E35" s="19" t="s">
        <v>17264</v>
      </c>
      <c r="F35" s="20" t="s">
        <v>17264</v>
      </c>
      <c r="G35" s="19" t="s">
        <v>17264</v>
      </c>
      <c r="H35" s="19" t="s">
        <v>17264</v>
      </c>
      <c r="I35" s="27">
        <f>I36</f>
        <v>1423.3</v>
      </c>
      <c r="J35" s="27">
        <f t="shared" ref="J35:K35" si="7">J36</f>
        <v>862.5</v>
      </c>
      <c r="K35" s="28">
        <f t="shared" si="7"/>
        <v>37</v>
      </c>
      <c r="L35" s="19" t="s">
        <v>17012</v>
      </c>
      <c r="M35" s="22" t="s">
        <v>17012</v>
      </c>
      <c r="N35" s="27">
        <v>7457526.5300000003</v>
      </c>
      <c r="O35" s="23">
        <f t="shared" si="0"/>
        <v>5239.602704981382</v>
      </c>
      <c r="P35" s="23">
        <f>P36</f>
        <v>6233.97</v>
      </c>
    </row>
    <row r="36" spans="1:16" ht="35.25" x14ac:dyDescent="0.5">
      <c r="A36">
        <v>1</v>
      </c>
      <c r="B36" s="25">
        <f>SUBTOTAL(103,$A$1:A36)</f>
        <v>17</v>
      </c>
      <c r="C36" s="26" t="s">
        <v>9296</v>
      </c>
      <c r="D36" s="26"/>
      <c r="E36" s="19">
        <v>1980</v>
      </c>
      <c r="F36" s="20" t="s">
        <v>17270</v>
      </c>
      <c r="G36" s="19">
        <v>2</v>
      </c>
      <c r="H36" s="19">
        <v>3</v>
      </c>
      <c r="I36" s="27">
        <v>1423.3</v>
      </c>
      <c r="J36" s="27">
        <v>862.5</v>
      </c>
      <c r="K36" s="28">
        <v>37</v>
      </c>
      <c r="L36" s="19" t="s">
        <v>17064</v>
      </c>
      <c r="M36" s="22" t="s">
        <v>17033</v>
      </c>
      <c r="N36" s="23">
        <v>7457526.5300000003</v>
      </c>
      <c r="O36" s="23">
        <f t="shared" si="0"/>
        <v>5239.602704981382</v>
      </c>
      <c r="P36" s="23">
        <v>6233.97</v>
      </c>
    </row>
    <row r="37" spans="1:16" ht="35.25" x14ac:dyDescent="0.5">
      <c r="B37" s="18" t="s">
        <v>263</v>
      </c>
      <c r="C37" s="26"/>
      <c r="D37" s="26"/>
      <c r="E37" s="19" t="s">
        <v>17264</v>
      </c>
      <c r="F37" s="20" t="s">
        <v>17264</v>
      </c>
      <c r="G37" s="19" t="s">
        <v>17264</v>
      </c>
      <c r="H37" s="19" t="s">
        <v>17264</v>
      </c>
      <c r="I37" s="27">
        <f>I39+I38</f>
        <v>6021.62</v>
      </c>
      <c r="J37" s="27">
        <f t="shared" ref="J37:K37" si="8">J39+J38</f>
        <v>3379.69</v>
      </c>
      <c r="K37" s="28">
        <f t="shared" si="8"/>
        <v>360</v>
      </c>
      <c r="L37" s="19" t="s">
        <v>17012</v>
      </c>
      <c r="M37" s="22" t="s">
        <v>17012</v>
      </c>
      <c r="N37" s="27">
        <v>207740.6</v>
      </c>
      <c r="O37" s="23">
        <f t="shared" si="0"/>
        <v>34.499121498865755</v>
      </c>
      <c r="P37" s="23">
        <f>MAX(P38:P39)</f>
        <v>7990.7132913965906</v>
      </c>
    </row>
    <row r="38" spans="1:16" ht="35.25" x14ac:dyDescent="0.5">
      <c r="A38">
        <v>1</v>
      </c>
      <c r="B38" s="25">
        <f>SUBTOTAL(103,$A$1:A38)</f>
        <v>18</v>
      </c>
      <c r="C38" s="26" t="s">
        <v>15614</v>
      </c>
      <c r="D38" s="26"/>
      <c r="E38" s="19">
        <v>1975</v>
      </c>
      <c r="F38" s="20" t="s">
        <v>17270</v>
      </c>
      <c r="G38" s="19">
        <v>5</v>
      </c>
      <c r="H38" s="19">
        <v>1</v>
      </c>
      <c r="I38" s="27">
        <v>5603.53</v>
      </c>
      <c r="J38" s="27">
        <v>3006.1</v>
      </c>
      <c r="K38" s="28">
        <v>341</v>
      </c>
      <c r="L38" s="19" t="s">
        <v>17064</v>
      </c>
      <c r="M38" s="22" t="s">
        <v>17033</v>
      </c>
      <c r="N38" s="23">
        <v>178357.44</v>
      </c>
      <c r="O38" s="23">
        <f t="shared" si="0"/>
        <v>31.829478917753633</v>
      </c>
      <c r="P38" s="23">
        <v>3259.66</v>
      </c>
    </row>
    <row r="39" spans="1:16" ht="35.25" x14ac:dyDescent="0.5">
      <c r="A39">
        <v>1</v>
      </c>
      <c r="B39" s="25">
        <f>SUBTOTAL(103,$A$1:A39)</f>
        <v>19</v>
      </c>
      <c r="C39" s="26" t="s">
        <v>15643</v>
      </c>
      <c r="D39" s="26"/>
      <c r="E39" s="19">
        <v>1968</v>
      </c>
      <c r="F39" s="20" t="s">
        <v>17270</v>
      </c>
      <c r="G39" s="19">
        <v>2</v>
      </c>
      <c r="H39" s="19">
        <v>2</v>
      </c>
      <c r="I39" s="27">
        <v>418.09</v>
      </c>
      <c r="J39" s="27">
        <v>373.59</v>
      </c>
      <c r="K39" s="28">
        <v>19</v>
      </c>
      <c r="L39" s="19" t="s">
        <v>17045</v>
      </c>
      <c r="M39" s="22" t="s">
        <v>17149</v>
      </c>
      <c r="N39" s="23">
        <v>29383.16</v>
      </c>
      <c r="O39" s="23">
        <f t="shared" si="0"/>
        <v>70.27950919658447</v>
      </c>
      <c r="P39" s="23">
        <v>7990.7132913965906</v>
      </c>
    </row>
    <row r="40" spans="1:16" ht="35.25" x14ac:dyDescent="0.5">
      <c r="B40" s="18" t="s">
        <v>38</v>
      </c>
      <c r="C40" s="26"/>
      <c r="D40" s="26"/>
      <c r="E40" s="19" t="s">
        <v>17264</v>
      </c>
      <c r="F40" s="20" t="s">
        <v>17264</v>
      </c>
      <c r="G40" s="19" t="s">
        <v>17264</v>
      </c>
      <c r="H40" s="19" t="s">
        <v>17264</v>
      </c>
      <c r="I40" s="27">
        <f>I41</f>
        <v>5432.4</v>
      </c>
      <c r="J40" s="27">
        <f t="shared" ref="J40:K40" si="9">J41</f>
        <v>4626.3999999999996</v>
      </c>
      <c r="K40" s="28">
        <f t="shared" si="9"/>
        <v>181</v>
      </c>
      <c r="L40" s="19" t="s">
        <v>17012</v>
      </c>
      <c r="M40" s="22" t="s">
        <v>17012</v>
      </c>
      <c r="N40" s="23">
        <v>77810.760000000009</v>
      </c>
      <c r="O40" s="23">
        <f t="shared" si="0"/>
        <v>14.323459244532806</v>
      </c>
      <c r="P40" s="23">
        <f>P41</f>
        <v>1948.4070539724617</v>
      </c>
    </row>
    <row r="41" spans="1:16" ht="35.25" x14ac:dyDescent="0.5">
      <c r="A41">
        <v>1</v>
      </c>
      <c r="B41" s="25">
        <f>SUBTOTAL(103,$A$1:A41)</f>
        <v>20</v>
      </c>
      <c r="C41" s="26" t="s">
        <v>17334</v>
      </c>
      <c r="D41" s="26"/>
      <c r="E41" s="19">
        <v>1977</v>
      </c>
      <c r="F41" s="20" t="s">
        <v>17269</v>
      </c>
      <c r="G41" s="19">
        <v>5</v>
      </c>
      <c r="H41" s="19">
        <v>6</v>
      </c>
      <c r="I41" s="27">
        <v>5432.4</v>
      </c>
      <c r="J41" s="27">
        <v>4626.3999999999996</v>
      </c>
      <c r="K41" s="28">
        <v>181</v>
      </c>
      <c r="L41" s="19" t="s">
        <v>17045</v>
      </c>
      <c r="M41" s="22" t="s">
        <v>17137</v>
      </c>
      <c r="N41" s="23">
        <v>77810.760000000009</v>
      </c>
      <c r="O41" s="23">
        <f t="shared" si="0"/>
        <v>14.323459244532806</v>
      </c>
      <c r="P41" s="23">
        <v>1948.4070539724617</v>
      </c>
    </row>
    <row r="42" spans="1:16" ht="35.25" x14ac:dyDescent="0.5">
      <c r="B42" s="18" t="s">
        <v>266</v>
      </c>
      <c r="C42" s="26"/>
      <c r="D42" s="26"/>
      <c r="E42" s="19" t="s">
        <v>17264</v>
      </c>
      <c r="F42" s="20" t="s">
        <v>17264</v>
      </c>
      <c r="G42" s="19" t="s">
        <v>17264</v>
      </c>
      <c r="H42" s="19" t="s">
        <v>17264</v>
      </c>
      <c r="I42" s="27">
        <f>I43</f>
        <v>3094.98</v>
      </c>
      <c r="J42" s="27">
        <f t="shared" ref="J42:K42" si="10">J43</f>
        <v>2793.4</v>
      </c>
      <c r="K42" s="28">
        <f t="shared" si="10"/>
        <v>157</v>
      </c>
      <c r="L42" s="19" t="s">
        <v>17012</v>
      </c>
      <c r="M42" s="22" t="s">
        <v>17012</v>
      </c>
      <c r="N42" s="23">
        <v>159122.38</v>
      </c>
      <c r="O42" s="23">
        <f t="shared" si="0"/>
        <v>51.413055980975649</v>
      </c>
      <c r="P42" s="23">
        <f>P43</f>
        <v>3259.66</v>
      </c>
    </row>
    <row r="43" spans="1:16" ht="35.25" x14ac:dyDescent="0.5">
      <c r="A43">
        <v>1</v>
      </c>
      <c r="B43" s="25">
        <f>SUBTOTAL(103,$A$1:A43)</f>
        <v>21</v>
      </c>
      <c r="C43" s="26" t="s">
        <v>15394</v>
      </c>
      <c r="D43" s="26"/>
      <c r="E43" s="19" t="s">
        <v>926</v>
      </c>
      <c r="F43" s="20" t="s">
        <v>17270</v>
      </c>
      <c r="G43" s="19">
        <v>5</v>
      </c>
      <c r="H43" s="19">
        <v>4</v>
      </c>
      <c r="I43" s="27">
        <v>3094.98</v>
      </c>
      <c r="J43" s="27">
        <v>2793.4</v>
      </c>
      <c r="K43" s="28">
        <v>157</v>
      </c>
      <c r="L43" s="19" t="s">
        <v>17045</v>
      </c>
      <c r="M43" s="22" t="s">
        <v>17311</v>
      </c>
      <c r="N43" s="23">
        <v>159122.38</v>
      </c>
      <c r="O43" s="23">
        <f t="shared" si="0"/>
        <v>51.413055980975649</v>
      </c>
      <c r="P43" s="23">
        <v>3259.66</v>
      </c>
    </row>
    <row r="44" spans="1:16" ht="35.25" x14ac:dyDescent="0.5">
      <c r="B44" s="18" t="s">
        <v>342</v>
      </c>
      <c r="C44" s="26"/>
      <c r="D44" s="26"/>
      <c r="E44" s="19" t="s">
        <v>17264</v>
      </c>
      <c r="F44" s="20" t="s">
        <v>17264</v>
      </c>
      <c r="G44" s="19" t="s">
        <v>17264</v>
      </c>
      <c r="H44" s="19" t="s">
        <v>17264</v>
      </c>
      <c r="I44" s="27">
        <f>I45</f>
        <v>3117</v>
      </c>
      <c r="J44" s="27">
        <f t="shared" ref="J44:K44" si="11">J45</f>
        <v>2092.1999999999998</v>
      </c>
      <c r="K44" s="28">
        <f t="shared" si="11"/>
        <v>121</v>
      </c>
      <c r="L44" s="19" t="s">
        <v>17012</v>
      </c>
      <c r="M44" s="22" t="s">
        <v>17012</v>
      </c>
      <c r="N44" s="23">
        <v>243647.89</v>
      </c>
      <c r="O44" s="23">
        <f t="shared" si="0"/>
        <v>78.167433429579731</v>
      </c>
      <c r="P44" s="23">
        <f>P45</f>
        <v>3824.24</v>
      </c>
    </row>
    <row r="45" spans="1:16" ht="35.25" x14ac:dyDescent="0.5">
      <c r="A45">
        <v>1</v>
      </c>
      <c r="B45" s="25">
        <f>SUBTOTAL(103,$A$1:A45)</f>
        <v>22</v>
      </c>
      <c r="C45" s="26" t="s">
        <v>12978</v>
      </c>
      <c r="D45" s="26"/>
      <c r="E45" s="19">
        <v>1972</v>
      </c>
      <c r="F45" s="20" t="s">
        <v>17273</v>
      </c>
      <c r="G45" s="19">
        <v>5</v>
      </c>
      <c r="H45" s="19">
        <v>4</v>
      </c>
      <c r="I45" s="27">
        <v>3117</v>
      </c>
      <c r="J45" s="27">
        <v>2092.1999999999998</v>
      </c>
      <c r="K45" s="28">
        <v>121</v>
      </c>
      <c r="L45" s="19" t="s">
        <v>17079</v>
      </c>
      <c r="M45" s="22" t="s">
        <v>17332</v>
      </c>
      <c r="N45" s="23">
        <v>243647.89</v>
      </c>
      <c r="O45" s="23">
        <f t="shared" si="0"/>
        <v>78.167433429579731</v>
      </c>
      <c r="P45" s="23">
        <v>3824.24</v>
      </c>
    </row>
    <row r="46" spans="1:16" ht="35.25" x14ac:dyDescent="0.5">
      <c r="B46" s="18" t="s">
        <v>199</v>
      </c>
      <c r="C46" s="26"/>
      <c r="D46" s="26"/>
      <c r="E46" s="19" t="s">
        <v>17264</v>
      </c>
      <c r="F46" s="20" t="s">
        <v>17264</v>
      </c>
      <c r="G46" s="19" t="s">
        <v>17264</v>
      </c>
      <c r="H46" s="19" t="s">
        <v>17264</v>
      </c>
      <c r="I46" s="27">
        <f>I47+I48</f>
        <v>7955</v>
      </c>
      <c r="J46" s="27">
        <f t="shared" ref="J46:K46" si="12">J47+J48</f>
        <v>7250.2</v>
      </c>
      <c r="K46" s="28">
        <f t="shared" si="12"/>
        <v>382</v>
      </c>
      <c r="L46" s="19" t="s">
        <v>17012</v>
      </c>
      <c r="M46" s="22" t="s">
        <v>17012</v>
      </c>
      <c r="N46" s="23">
        <v>251494.2</v>
      </c>
      <c r="O46" s="23">
        <f t="shared" si="0"/>
        <v>31.614607165304839</v>
      </c>
      <c r="P46" s="23">
        <f>MAX(P47:P48)</f>
        <v>3000.01</v>
      </c>
    </row>
    <row r="47" spans="1:16" ht="35.25" x14ac:dyDescent="0.5">
      <c r="A47">
        <v>1</v>
      </c>
      <c r="B47" s="25">
        <f>SUBTOTAL(103,$A$1:A47)</f>
        <v>23</v>
      </c>
      <c r="C47" s="26" t="s">
        <v>13821</v>
      </c>
      <c r="D47" s="26"/>
      <c r="E47" s="19">
        <v>1969</v>
      </c>
      <c r="F47" s="20" t="s">
        <v>17270</v>
      </c>
      <c r="G47" s="19">
        <v>5</v>
      </c>
      <c r="H47" s="19">
        <v>4</v>
      </c>
      <c r="I47" s="27">
        <v>3593.4</v>
      </c>
      <c r="J47" s="27">
        <v>3316.5</v>
      </c>
      <c r="K47" s="28">
        <v>148</v>
      </c>
      <c r="L47" s="19" t="s">
        <v>17045</v>
      </c>
      <c r="M47" s="22" t="s">
        <v>17371</v>
      </c>
      <c r="N47" s="23">
        <v>165579.5</v>
      </c>
      <c r="O47" s="23">
        <f t="shared" si="0"/>
        <v>46.078783324984691</v>
      </c>
      <c r="P47" s="23">
        <v>3000.01</v>
      </c>
    </row>
    <row r="48" spans="1:16" ht="35.25" x14ac:dyDescent="0.5">
      <c r="A48">
        <v>1</v>
      </c>
      <c r="B48" s="25">
        <f>SUBTOTAL(103,$A$1:A48)</f>
        <v>24</v>
      </c>
      <c r="C48" s="26" t="s">
        <v>14090</v>
      </c>
      <c r="D48" s="26"/>
      <c r="E48" s="19">
        <v>1987</v>
      </c>
      <c r="F48" s="20" t="s">
        <v>17034</v>
      </c>
      <c r="G48" s="19">
        <v>5</v>
      </c>
      <c r="H48" s="19">
        <v>6</v>
      </c>
      <c r="I48" s="27">
        <v>4361.6000000000004</v>
      </c>
      <c r="J48" s="27">
        <v>3933.7</v>
      </c>
      <c r="K48" s="28">
        <v>234</v>
      </c>
      <c r="L48" s="19" t="s">
        <v>17045</v>
      </c>
      <c r="M48" s="22" t="s">
        <v>17378</v>
      </c>
      <c r="N48" s="23">
        <v>85914.7</v>
      </c>
      <c r="O48" s="23">
        <f t="shared" si="0"/>
        <v>19.697977806309609</v>
      </c>
      <c r="P48" s="23">
        <v>2777.78</v>
      </c>
    </row>
  </sheetData>
  <mergeCells count="19">
    <mergeCell ref="B9:P9"/>
    <mergeCell ref="K4:K6"/>
    <mergeCell ref="L4:L7"/>
    <mergeCell ref="M4:M7"/>
    <mergeCell ref="N4:N6"/>
    <mergeCell ref="O4:O6"/>
    <mergeCell ref="P4:P6"/>
    <mergeCell ref="D4:D7"/>
    <mergeCell ref="E4:E7"/>
    <mergeCell ref="J4:J6"/>
    <mergeCell ref="N1:P1"/>
    <mergeCell ref="M2:P2"/>
    <mergeCell ref="B3:P3"/>
    <mergeCell ref="B4:B7"/>
    <mergeCell ref="C4:C7"/>
    <mergeCell ref="F4:F7"/>
    <mergeCell ref="G4:G7"/>
    <mergeCell ref="H4:H7"/>
    <mergeCell ref="I4:I6"/>
  </mergeCells>
  <pageMargins left="0.25" right="0.25" top="0.75" bottom="0.75" header="0.3" footer="0.3"/>
  <pageSetup paperSize="8" scale="2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0BBAF-95E1-4063-AFB9-72D3D0976108}">
  <sheetPr>
    <pageSetUpPr fitToPage="1"/>
  </sheetPr>
  <dimension ref="A1:F24"/>
  <sheetViews>
    <sheetView topLeftCell="A3" zoomScale="60" zoomScaleNormal="60" workbookViewId="0">
      <selection sqref="A1:F24"/>
    </sheetView>
  </sheetViews>
  <sheetFormatPr defaultRowHeight="15" x14ac:dyDescent="0.25"/>
  <cols>
    <col min="1" max="1" width="12" customWidth="1"/>
    <col min="2" max="2" width="60.5703125" customWidth="1"/>
    <col min="3" max="3" width="22.140625" customWidth="1"/>
    <col min="4" max="4" width="40.85546875" customWidth="1"/>
    <col min="5" max="5" width="20.5703125" customWidth="1"/>
    <col min="6" max="6" width="25.28515625" customWidth="1"/>
  </cols>
  <sheetData>
    <row r="1" spans="1:6" ht="23.25" x14ac:dyDescent="0.35">
      <c r="C1" s="2"/>
      <c r="D1" s="91" t="s">
        <v>17343</v>
      </c>
      <c r="E1" s="91"/>
      <c r="F1" s="91"/>
    </row>
    <row r="2" spans="1:6" ht="49.5" customHeight="1" x14ac:dyDescent="0.25">
      <c r="C2" s="92" t="s">
        <v>17336</v>
      </c>
      <c r="D2" s="92"/>
      <c r="E2" s="92"/>
      <c r="F2" s="92"/>
    </row>
    <row r="3" spans="1:6" ht="127.5" customHeight="1" x14ac:dyDescent="0.25">
      <c r="A3" s="93" t="s">
        <v>17344</v>
      </c>
      <c r="B3" s="93"/>
      <c r="C3" s="93"/>
      <c r="D3" s="93"/>
      <c r="E3" s="93"/>
      <c r="F3" s="93"/>
    </row>
    <row r="4" spans="1:6" ht="103.5" customHeight="1" x14ac:dyDescent="0.25">
      <c r="A4" s="94" t="s">
        <v>0</v>
      </c>
      <c r="B4" s="94" t="s">
        <v>17194</v>
      </c>
      <c r="C4" s="96" t="s">
        <v>17195</v>
      </c>
      <c r="D4" s="96" t="s">
        <v>17361</v>
      </c>
      <c r="E4" s="96" t="s">
        <v>17197</v>
      </c>
      <c r="F4" s="96" t="s">
        <v>17198</v>
      </c>
    </row>
    <row r="5" spans="1:6" x14ac:dyDescent="0.25">
      <c r="A5" s="95"/>
      <c r="B5" s="95"/>
      <c r="C5" s="97"/>
      <c r="D5" s="96"/>
      <c r="E5" s="96"/>
      <c r="F5" s="96"/>
    </row>
    <row r="6" spans="1:6" ht="23.25" x14ac:dyDescent="0.25">
      <c r="A6" s="95"/>
      <c r="B6" s="95"/>
      <c r="C6" s="3" t="s">
        <v>17199</v>
      </c>
      <c r="D6" s="3" t="s">
        <v>17027</v>
      </c>
      <c r="E6" s="3" t="s">
        <v>32</v>
      </c>
      <c r="F6" s="3" t="s">
        <v>31</v>
      </c>
    </row>
    <row r="7" spans="1:6" ht="23.25" x14ac:dyDescent="0.35">
      <c r="A7" s="4">
        <v>1</v>
      </c>
      <c r="B7" s="4">
        <v>2</v>
      </c>
      <c r="C7" s="4">
        <v>3</v>
      </c>
      <c r="D7" s="4">
        <v>4</v>
      </c>
      <c r="E7" s="5">
        <v>5</v>
      </c>
      <c r="F7" s="5">
        <v>6</v>
      </c>
    </row>
    <row r="8" spans="1:6" ht="54.75" customHeight="1" x14ac:dyDescent="0.25">
      <c r="A8" s="88" t="s">
        <v>17345</v>
      </c>
      <c r="B8" s="89"/>
      <c r="C8" s="89"/>
      <c r="D8" s="89"/>
      <c r="E8" s="89"/>
      <c r="F8" s="90"/>
    </row>
    <row r="9" spans="1:6" ht="23.25" x14ac:dyDescent="0.35">
      <c r="A9" s="4"/>
      <c r="B9" s="6" t="s">
        <v>17333</v>
      </c>
      <c r="C9" s="7">
        <f>C10</f>
        <v>59972.350000000006</v>
      </c>
      <c r="D9" s="10">
        <f t="shared" ref="D9:F9" si="0">D10</f>
        <v>2626</v>
      </c>
      <c r="E9" s="8">
        <f t="shared" si="0"/>
        <v>24</v>
      </c>
      <c r="F9" s="7">
        <f t="shared" si="0"/>
        <v>40566105.170000002</v>
      </c>
    </row>
    <row r="10" spans="1:6" ht="23.25" x14ac:dyDescent="0.35">
      <c r="A10" s="4"/>
      <c r="B10" s="31" t="s">
        <v>17357</v>
      </c>
      <c r="C10" s="32">
        <f>SUM(C11:C24)</f>
        <v>59972.350000000006</v>
      </c>
      <c r="D10" s="10">
        <f t="shared" ref="D10:F10" si="1">SUM(D11:D24)</f>
        <v>2626</v>
      </c>
      <c r="E10" s="8">
        <f t="shared" si="1"/>
        <v>24</v>
      </c>
      <c r="F10" s="32">
        <f t="shared" si="1"/>
        <v>40566105.170000002</v>
      </c>
    </row>
    <row r="11" spans="1:6" ht="23.25" x14ac:dyDescent="0.35">
      <c r="A11" s="4">
        <v>1</v>
      </c>
      <c r="B11" s="6" t="s">
        <v>17206</v>
      </c>
      <c r="C11" s="7">
        <v>4748.3999999999996</v>
      </c>
      <c r="D11" s="10">
        <v>302</v>
      </c>
      <c r="E11" s="8">
        <v>2</v>
      </c>
      <c r="F11" s="9">
        <v>2603679.31</v>
      </c>
    </row>
    <row r="12" spans="1:6" ht="23.25" x14ac:dyDescent="0.35">
      <c r="A12" s="4">
        <v>2</v>
      </c>
      <c r="B12" s="6" t="s">
        <v>17207</v>
      </c>
      <c r="C12" s="7">
        <v>4101.7</v>
      </c>
      <c r="D12" s="10">
        <v>111</v>
      </c>
      <c r="E12" s="8">
        <v>1</v>
      </c>
      <c r="F12" s="9">
        <v>410872.24</v>
      </c>
    </row>
    <row r="13" spans="1:6" ht="23.25" x14ac:dyDescent="0.35">
      <c r="A13" s="4">
        <v>3</v>
      </c>
      <c r="B13" s="6" t="s">
        <v>17202</v>
      </c>
      <c r="C13" s="7">
        <v>2151</v>
      </c>
      <c r="D13" s="10">
        <v>94</v>
      </c>
      <c r="E13" s="8">
        <v>2</v>
      </c>
      <c r="F13" s="9">
        <v>3977877.17</v>
      </c>
    </row>
    <row r="14" spans="1:6" ht="23.25" x14ac:dyDescent="0.35">
      <c r="A14" s="4">
        <v>4</v>
      </c>
      <c r="B14" s="6" t="s">
        <v>17204</v>
      </c>
      <c r="C14" s="7">
        <v>9532.33</v>
      </c>
      <c r="D14" s="10">
        <v>338</v>
      </c>
      <c r="E14" s="8">
        <v>7</v>
      </c>
      <c r="F14" s="9">
        <v>24638447.289999999</v>
      </c>
    </row>
    <row r="15" spans="1:6" ht="23.25" x14ac:dyDescent="0.35">
      <c r="A15" s="4">
        <v>5</v>
      </c>
      <c r="B15" s="6" t="s">
        <v>17228</v>
      </c>
      <c r="C15" s="7">
        <v>10086.92</v>
      </c>
      <c r="D15" s="10">
        <v>405</v>
      </c>
      <c r="E15" s="8">
        <v>1</v>
      </c>
      <c r="F15" s="9">
        <v>80389.22</v>
      </c>
    </row>
    <row r="16" spans="1:6" ht="23.25" x14ac:dyDescent="0.35">
      <c r="A16" s="4">
        <v>6</v>
      </c>
      <c r="B16" s="6" t="s">
        <v>17254</v>
      </c>
      <c r="C16" s="7">
        <v>825</v>
      </c>
      <c r="D16" s="10">
        <v>57</v>
      </c>
      <c r="E16" s="8">
        <v>1</v>
      </c>
      <c r="F16" s="9">
        <v>41251.22</v>
      </c>
    </row>
    <row r="17" spans="1:6" ht="23.25" x14ac:dyDescent="0.35">
      <c r="A17" s="4">
        <v>7</v>
      </c>
      <c r="B17" s="6" t="s">
        <v>17242</v>
      </c>
      <c r="C17" s="7">
        <v>677.1</v>
      </c>
      <c r="D17" s="10">
        <v>37</v>
      </c>
      <c r="E17" s="8">
        <v>1</v>
      </c>
      <c r="F17" s="9">
        <v>63542.560000000005</v>
      </c>
    </row>
    <row r="18" spans="1:6" ht="23.25" x14ac:dyDescent="0.35">
      <c r="A18" s="4">
        <v>8</v>
      </c>
      <c r="B18" s="6" t="s">
        <v>17217</v>
      </c>
      <c r="C18" s="7">
        <v>805.6</v>
      </c>
      <c r="D18" s="10">
        <v>44</v>
      </c>
      <c r="E18" s="8">
        <v>1</v>
      </c>
      <c r="F18" s="9">
        <v>352703.8</v>
      </c>
    </row>
    <row r="19" spans="1:6" ht="23.25" x14ac:dyDescent="0.35">
      <c r="A19" s="4">
        <v>9</v>
      </c>
      <c r="B19" s="6" t="s">
        <v>17372</v>
      </c>
      <c r="C19" s="7">
        <v>1423.3</v>
      </c>
      <c r="D19" s="10">
        <v>37</v>
      </c>
      <c r="E19" s="8">
        <v>1</v>
      </c>
      <c r="F19" s="9">
        <v>7457526.5300000003</v>
      </c>
    </row>
    <row r="20" spans="1:6" ht="23.25" x14ac:dyDescent="0.35">
      <c r="A20" s="4">
        <v>10</v>
      </c>
      <c r="B20" s="6" t="s">
        <v>17237</v>
      </c>
      <c r="C20" s="7">
        <v>6021.62</v>
      </c>
      <c r="D20" s="10">
        <v>360</v>
      </c>
      <c r="E20" s="8">
        <v>2</v>
      </c>
      <c r="F20" s="9">
        <v>207740.6</v>
      </c>
    </row>
    <row r="21" spans="1:6" ht="23.25" x14ac:dyDescent="0.35">
      <c r="A21" s="4">
        <v>11</v>
      </c>
      <c r="B21" s="6" t="s">
        <v>17247</v>
      </c>
      <c r="C21" s="7">
        <v>5432.4</v>
      </c>
      <c r="D21" s="10">
        <v>181</v>
      </c>
      <c r="E21" s="8">
        <v>1</v>
      </c>
      <c r="F21" s="9">
        <v>77810.760000000009</v>
      </c>
    </row>
    <row r="22" spans="1:6" ht="23.25" x14ac:dyDescent="0.35">
      <c r="A22" s="4">
        <v>12</v>
      </c>
      <c r="B22" s="6" t="s">
        <v>17238</v>
      </c>
      <c r="C22" s="7">
        <v>3094.98</v>
      </c>
      <c r="D22" s="10">
        <v>157</v>
      </c>
      <c r="E22" s="8">
        <v>1</v>
      </c>
      <c r="F22" s="9">
        <v>159122.38</v>
      </c>
    </row>
    <row r="23" spans="1:6" ht="23.25" x14ac:dyDescent="0.35">
      <c r="A23" s="4">
        <v>13</v>
      </c>
      <c r="B23" s="6" t="s">
        <v>17253</v>
      </c>
      <c r="C23" s="7">
        <v>3117</v>
      </c>
      <c r="D23" s="10">
        <v>121</v>
      </c>
      <c r="E23" s="8">
        <v>1</v>
      </c>
      <c r="F23" s="9">
        <v>243647.89</v>
      </c>
    </row>
    <row r="24" spans="1:6" ht="23.25" x14ac:dyDescent="0.35">
      <c r="A24" s="4">
        <v>14</v>
      </c>
      <c r="B24" s="6" t="s">
        <v>17205</v>
      </c>
      <c r="C24" s="7">
        <v>7955</v>
      </c>
      <c r="D24" s="10">
        <v>382</v>
      </c>
      <c r="E24" s="8">
        <v>2</v>
      </c>
      <c r="F24" s="9">
        <v>251494.2</v>
      </c>
    </row>
  </sheetData>
  <mergeCells count="10">
    <mergeCell ref="A8:F8"/>
    <mergeCell ref="D1:F1"/>
    <mergeCell ref="C2:F2"/>
    <mergeCell ref="A3:F3"/>
    <mergeCell ref="A4:A6"/>
    <mergeCell ref="B4:B6"/>
    <mergeCell ref="C4:C5"/>
    <mergeCell ref="D4:D5"/>
    <mergeCell ref="E4:E5"/>
    <mergeCell ref="F4:F5"/>
  </mergeCells>
  <pageMargins left="0.25" right="0.25" top="0.75" bottom="0.75" header="0.3" footer="0.3"/>
  <pageSetup paperSize="9" scale="54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D5B8B-434D-4812-9573-70B25FE08172}">
  <sheetPr>
    <pageSetUpPr fitToPage="1"/>
  </sheetPr>
  <dimension ref="A1:AC519"/>
  <sheetViews>
    <sheetView tabSelected="1" topLeftCell="B503" zoomScale="40" zoomScaleNormal="40" workbookViewId="0">
      <selection sqref="A1:AB519"/>
    </sheetView>
  </sheetViews>
  <sheetFormatPr defaultRowHeight="15" x14ac:dyDescent="0.25"/>
  <cols>
    <col min="1" max="1" width="6.140625" hidden="1" customWidth="1"/>
    <col min="2" max="2" width="12.85546875" customWidth="1"/>
    <col min="3" max="3" width="150.42578125" customWidth="1"/>
    <col min="4" max="4" width="40" customWidth="1"/>
    <col min="5" max="10" width="35.42578125" customWidth="1"/>
    <col min="11" max="11" width="16.42578125" customWidth="1"/>
    <col min="12" max="18" width="35.42578125" customWidth="1"/>
    <col min="19" max="19" width="36.7109375" customWidth="1"/>
    <col min="20" max="20" width="39.28515625" customWidth="1"/>
    <col min="21" max="21" width="24.5703125" customWidth="1"/>
    <col min="22" max="22" width="35" customWidth="1"/>
    <col min="23" max="23" width="35.140625" customWidth="1"/>
    <col min="24" max="24" width="41.140625" customWidth="1"/>
    <col min="25" max="25" width="25.42578125" customWidth="1"/>
    <col min="26" max="26" width="36.5703125" customWidth="1"/>
    <col min="27" max="27" width="31.42578125" customWidth="1"/>
    <col min="28" max="28" width="18.140625" customWidth="1"/>
    <col min="257" max="257" width="6.140625" customWidth="1"/>
    <col min="258" max="258" width="12.85546875" customWidth="1"/>
    <col min="259" max="259" width="150.42578125" customWidth="1"/>
    <col min="260" max="260" width="40" customWidth="1"/>
    <col min="261" max="266" width="35.42578125" customWidth="1"/>
    <col min="267" max="267" width="16.42578125" customWidth="1"/>
    <col min="268" max="274" width="35.42578125" customWidth="1"/>
    <col min="275" max="275" width="36.7109375" customWidth="1"/>
    <col min="276" max="276" width="39.28515625" customWidth="1"/>
    <col min="277" max="277" width="24.5703125" customWidth="1"/>
    <col min="278" max="278" width="35" customWidth="1"/>
    <col min="279" max="279" width="35.140625" customWidth="1"/>
    <col min="280" max="280" width="41.140625" customWidth="1"/>
    <col min="281" max="281" width="25.42578125" customWidth="1"/>
    <col min="282" max="282" width="36.5703125" customWidth="1"/>
    <col min="283" max="283" width="31.42578125" customWidth="1"/>
    <col min="284" max="284" width="18.140625" customWidth="1"/>
    <col min="513" max="513" width="6.140625" customWidth="1"/>
    <col min="514" max="514" width="12.85546875" customWidth="1"/>
    <col min="515" max="515" width="150.42578125" customWidth="1"/>
    <col min="516" max="516" width="40" customWidth="1"/>
    <col min="517" max="522" width="35.42578125" customWidth="1"/>
    <col min="523" max="523" width="16.42578125" customWidth="1"/>
    <col min="524" max="530" width="35.42578125" customWidth="1"/>
    <col min="531" max="531" width="36.7109375" customWidth="1"/>
    <col min="532" max="532" width="39.28515625" customWidth="1"/>
    <col min="533" max="533" width="24.5703125" customWidth="1"/>
    <col min="534" max="534" width="35" customWidth="1"/>
    <col min="535" max="535" width="35.140625" customWidth="1"/>
    <col min="536" max="536" width="41.140625" customWidth="1"/>
    <col min="537" max="537" width="25.42578125" customWidth="1"/>
    <col min="538" max="538" width="36.5703125" customWidth="1"/>
    <col min="539" max="539" width="31.42578125" customWidth="1"/>
    <col min="540" max="540" width="18.140625" customWidth="1"/>
    <col min="769" max="769" width="6.140625" customWidth="1"/>
    <col min="770" max="770" width="12.85546875" customWidth="1"/>
    <col min="771" max="771" width="150.42578125" customWidth="1"/>
    <col min="772" max="772" width="40" customWidth="1"/>
    <col min="773" max="778" width="35.42578125" customWidth="1"/>
    <col min="779" max="779" width="16.42578125" customWidth="1"/>
    <col min="780" max="786" width="35.42578125" customWidth="1"/>
    <col min="787" max="787" width="36.7109375" customWidth="1"/>
    <col min="788" max="788" width="39.28515625" customWidth="1"/>
    <col min="789" max="789" width="24.5703125" customWidth="1"/>
    <col min="790" max="790" width="35" customWidth="1"/>
    <col min="791" max="791" width="35.140625" customWidth="1"/>
    <col min="792" max="792" width="41.140625" customWidth="1"/>
    <col min="793" max="793" width="25.42578125" customWidth="1"/>
    <col min="794" max="794" width="36.5703125" customWidth="1"/>
    <col min="795" max="795" width="31.42578125" customWidth="1"/>
    <col min="796" max="796" width="18.140625" customWidth="1"/>
    <col min="1025" max="1025" width="6.140625" customWidth="1"/>
    <col min="1026" max="1026" width="12.85546875" customWidth="1"/>
    <col min="1027" max="1027" width="150.42578125" customWidth="1"/>
    <col min="1028" max="1028" width="40" customWidth="1"/>
    <col min="1029" max="1034" width="35.42578125" customWidth="1"/>
    <col min="1035" max="1035" width="16.42578125" customWidth="1"/>
    <col min="1036" max="1042" width="35.42578125" customWidth="1"/>
    <col min="1043" max="1043" width="36.7109375" customWidth="1"/>
    <col min="1044" max="1044" width="39.28515625" customWidth="1"/>
    <col min="1045" max="1045" width="24.5703125" customWidth="1"/>
    <col min="1046" max="1046" width="35" customWidth="1"/>
    <col min="1047" max="1047" width="35.140625" customWidth="1"/>
    <col min="1048" max="1048" width="41.140625" customWidth="1"/>
    <col min="1049" max="1049" width="25.42578125" customWidth="1"/>
    <col min="1050" max="1050" width="36.5703125" customWidth="1"/>
    <col min="1051" max="1051" width="31.42578125" customWidth="1"/>
    <col min="1052" max="1052" width="18.140625" customWidth="1"/>
    <col min="1281" max="1281" width="6.140625" customWidth="1"/>
    <col min="1282" max="1282" width="12.85546875" customWidth="1"/>
    <col min="1283" max="1283" width="150.42578125" customWidth="1"/>
    <col min="1284" max="1284" width="40" customWidth="1"/>
    <col min="1285" max="1290" width="35.42578125" customWidth="1"/>
    <col min="1291" max="1291" width="16.42578125" customWidth="1"/>
    <col min="1292" max="1298" width="35.42578125" customWidth="1"/>
    <col min="1299" max="1299" width="36.7109375" customWidth="1"/>
    <col min="1300" max="1300" width="39.28515625" customWidth="1"/>
    <col min="1301" max="1301" width="24.5703125" customWidth="1"/>
    <col min="1302" max="1302" width="35" customWidth="1"/>
    <col min="1303" max="1303" width="35.140625" customWidth="1"/>
    <col min="1304" max="1304" width="41.140625" customWidth="1"/>
    <col min="1305" max="1305" width="25.42578125" customWidth="1"/>
    <col min="1306" max="1306" width="36.5703125" customWidth="1"/>
    <col min="1307" max="1307" width="31.42578125" customWidth="1"/>
    <col min="1308" max="1308" width="18.140625" customWidth="1"/>
    <col min="1537" max="1537" width="6.140625" customWidth="1"/>
    <col min="1538" max="1538" width="12.85546875" customWidth="1"/>
    <col min="1539" max="1539" width="150.42578125" customWidth="1"/>
    <col min="1540" max="1540" width="40" customWidth="1"/>
    <col min="1541" max="1546" width="35.42578125" customWidth="1"/>
    <col min="1547" max="1547" width="16.42578125" customWidth="1"/>
    <col min="1548" max="1554" width="35.42578125" customWidth="1"/>
    <col min="1555" max="1555" width="36.7109375" customWidth="1"/>
    <col min="1556" max="1556" width="39.28515625" customWidth="1"/>
    <col min="1557" max="1557" width="24.5703125" customWidth="1"/>
    <col min="1558" max="1558" width="35" customWidth="1"/>
    <col min="1559" max="1559" width="35.140625" customWidth="1"/>
    <col min="1560" max="1560" width="41.140625" customWidth="1"/>
    <col min="1561" max="1561" width="25.42578125" customWidth="1"/>
    <col min="1562" max="1562" width="36.5703125" customWidth="1"/>
    <col min="1563" max="1563" width="31.42578125" customWidth="1"/>
    <col min="1564" max="1564" width="18.140625" customWidth="1"/>
    <col min="1793" max="1793" width="6.140625" customWidth="1"/>
    <col min="1794" max="1794" width="12.85546875" customWidth="1"/>
    <col min="1795" max="1795" width="150.42578125" customWidth="1"/>
    <col min="1796" max="1796" width="40" customWidth="1"/>
    <col min="1797" max="1802" width="35.42578125" customWidth="1"/>
    <col min="1803" max="1803" width="16.42578125" customWidth="1"/>
    <col min="1804" max="1810" width="35.42578125" customWidth="1"/>
    <col min="1811" max="1811" width="36.7109375" customWidth="1"/>
    <col min="1812" max="1812" width="39.28515625" customWidth="1"/>
    <col min="1813" max="1813" width="24.5703125" customWidth="1"/>
    <col min="1814" max="1814" width="35" customWidth="1"/>
    <col min="1815" max="1815" width="35.140625" customWidth="1"/>
    <col min="1816" max="1816" width="41.140625" customWidth="1"/>
    <col min="1817" max="1817" width="25.42578125" customWidth="1"/>
    <col min="1818" max="1818" width="36.5703125" customWidth="1"/>
    <col min="1819" max="1819" width="31.42578125" customWidth="1"/>
    <col min="1820" max="1820" width="18.140625" customWidth="1"/>
    <col min="2049" max="2049" width="6.140625" customWidth="1"/>
    <col min="2050" max="2050" width="12.85546875" customWidth="1"/>
    <col min="2051" max="2051" width="150.42578125" customWidth="1"/>
    <col min="2052" max="2052" width="40" customWidth="1"/>
    <col min="2053" max="2058" width="35.42578125" customWidth="1"/>
    <col min="2059" max="2059" width="16.42578125" customWidth="1"/>
    <col min="2060" max="2066" width="35.42578125" customWidth="1"/>
    <col min="2067" max="2067" width="36.7109375" customWidth="1"/>
    <col min="2068" max="2068" width="39.28515625" customWidth="1"/>
    <col min="2069" max="2069" width="24.5703125" customWidth="1"/>
    <col min="2070" max="2070" width="35" customWidth="1"/>
    <col min="2071" max="2071" width="35.140625" customWidth="1"/>
    <col min="2072" max="2072" width="41.140625" customWidth="1"/>
    <col min="2073" max="2073" width="25.42578125" customWidth="1"/>
    <col min="2074" max="2074" width="36.5703125" customWidth="1"/>
    <col min="2075" max="2075" width="31.42578125" customWidth="1"/>
    <col min="2076" max="2076" width="18.140625" customWidth="1"/>
    <col min="2305" max="2305" width="6.140625" customWidth="1"/>
    <col min="2306" max="2306" width="12.85546875" customWidth="1"/>
    <col min="2307" max="2307" width="150.42578125" customWidth="1"/>
    <col min="2308" max="2308" width="40" customWidth="1"/>
    <col min="2309" max="2314" width="35.42578125" customWidth="1"/>
    <col min="2315" max="2315" width="16.42578125" customWidth="1"/>
    <col min="2316" max="2322" width="35.42578125" customWidth="1"/>
    <col min="2323" max="2323" width="36.7109375" customWidth="1"/>
    <col min="2324" max="2324" width="39.28515625" customWidth="1"/>
    <col min="2325" max="2325" width="24.5703125" customWidth="1"/>
    <col min="2326" max="2326" width="35" customWidth="1"/>
    <col min="2327" max="2327" width="35.140625" customWidth="1"/>
    <col min="2328" max="2328" width="41.140625" customWidth="1"/>
    <col min="2329" max="2329" width="25.42578125" customWidth="1"/>
    <col min="2330" max="2330" width="36.5703125" customWidth="1"/>
    <col min="2331" max="2331" width="31.42578125" customWidth="1"/>
    <col min="2332" max="2332" width="18.140625" customWidth="1"/>
    <col min="2561" max="2561" width="6.140625" customWidth="1"/>
    <col min="2562" max="2562" width="12.85546875" customWidth="1"/>
    <col min="2563" max="2563" width="150.42578125" customWidth="1"/>
    <col min="2564" max="2564" width="40" customWidth="1"/>
    <col min="2565" max="2570" width="35.42578125" customWidth="1"/>
    <col min="2571" max="2571" width="16.42578125" customWidth="1"/>
    <col min="2572" max="2578" width="35.42578125" customWidth="1"/>
    <col min="2579" max="2579" width="36.7109375" customWidth="1"/>
    <col min="2580" max="2580" width="39.28515625" customWidth="1"/>
    <col min="2581" max="2581" width="24.5703125" customWidth="1"/>
    <col min="2582" max="2582" width="35" customWidth="1"/>
    <col min="2583" max="2583" width="35.140625" customWidth="1"/>
    <col min="2584" max="2584" width="41.140625" customWidth="1"/>
    <col min="2585" max="2585" width="25.42578125" customWidth="1"/>
    <col min="2586" max="2586" width="36.5703125" customWidth="1"/>
    <col min="2587" max="2587" width="31.42578125" customWidth="1"/>
    <col min="2588" max="2588" width="18.140625" customWidth="1"/>
    <col min="2817" max="2817" width="6.140625" customWidth="1"/>
    <col min="2818" max="2818" width="12.85546875" customWidth="1"/>
    <col min="2819" max="2819" width="150.42578125" customWidth="1"/>
    <col min="2820" max="2820" width="40" customWidth="1"/>
    <col min="2821" max="2826" width="35.42578125" customWidth="1"/>
    <col min="2827" max="2827" width="16.42578125" customWidth="1"/>
    <col min="2828" max="2834" width="35.42578125" customWidth="1"/>
    <col min="2835" max="2835" width="36.7109375" customWidth="1"/>
    <col min="2836" max="2836" width="39.28515625" customWidth="1"/>
    <col min="2837" max="2837" width="24.5703125" customWidth="1"/>
    <col min="2838" max="2838" width="35" customWidth="1"/>
    <col min="2839" max="2839" width="35.140625" customWidth="1"/>
    <col min="2840" max="2840" width="41.140625" customWidth="1"/>
    <col min="2841" max="2841" width="25.42578125" customWidth="1"/>
    <col min="2842" max="2842" width="36.5703125" customWidth="1"/>
    <col min="2843" max="2843" width="31.42578125" customWidth="1"/>
    <col min="2844" max="2844" width="18.140625" customWidth="1"/>
    <col min="3073" max="3073" width="6.140625" customWidth="1"/>
    <col min="3074" max="3074" width="12.85546875" customWidth="1"/>
    <col min="3075" max="3075" width="150.42578125" customWidth="1"/>
    <col min="3076" max="3076" width="40" customWidth="1"/>
    <col min="3077" max="3082" width="35.42578125" customWidth="1"/>
    <col min="3083" max="3083" width="16.42578125" customWidth="1"/>
    <col min="3084" max="3090" width="35.42578125" customWidth="1"/>
    <col min="3091" max="3091" width="36.7109375" customWidth="1"/>
    <col min="3092" max="3092" width="39.28515625" customWidth="1"/>
    <col min="3093" max="3093" width="24.5703125" customWidth="1"/>
    <col min="3094" max="3094" width="35" customWidth="1"/>
    <col min="3095" max="3095" width="35.140625" customWidth="1"/>
    <col min="3096" max="3096" width="41.140625" customWidth="1"/>
    <col min="3097" max="3097" width="25.42578125" customWidth="1"/>
    <col min="3098" max="3098" width="36.5703125" customWidth="1"/>
    <col min="3099" max="3099" width="31.42578125" customWidth="1"/>
    <col min="3100" max="3100" width="18.140625" customWidth="1"/>
    <col min="3329" max="3329" width="6.140625" customWidth="1"/>
    <col min="3330" max="3330" width="12.85546875" customWidth="1"/>
    <col min="3331" max="3331" width="150.42578125" customWidth="1"/>
    <col min="3332" max="3332" width="40" customWidth="1"/>
    <col min="3333" max="3338" width="35.42578125" customWidth="1"/>
    <col min="3339" max="3339" width="16.42578125" customWidth="1"/>
    <col min="3340" max="3346" width="35.42578125" customWidth="1"/>
    <col min="3347" max="3347" width="36.7109375" customWidth="1"/>
    <col min="3348" max="3348" width="39.28515625" customWidth="1"/>
    <col min="3349" max="3349" width="24.5703125" customWidth="1"/>
    <col min="3350" max="3350" width="35" customWidth="1"/>
    <col min="3351" max="3351" width="35.140625" customWidth="1"/>
    <col min="3352" max="3352" width="41.140625" customWidth="1"/>
    <col min="3353" max="3353" width="25.42578125" customWidth="1"/>
    <col min="3354" max="3354" width="36.5703125" customWidth="1"/>
    <col min="3355" max="3355" width="31.42578125" customWidth="1"/>
    <col min="3356" max="3356" width="18.140625" customWidth="1"/>
    <col min="3585" max="3585" width="6.140625" customWidth="1"/>
    <col min="3586" max="3586" width="12.85546875" customWidth="1"/>
    <col min="3587" max="3587" width="150.42578125" customWidth="1"/>
    <col min="3588" max="3588" width="40" customWidth="1"/>
    <col min="3589" max="3594" width="35.42578125" customWidth="1"/>
    <col min="3595" max="3595" width="16.42578125" customWidth="1"/>
    <col min="3596" max="3602" width="35.42578125" customWidth="1"/>
    <col min="3603" max="3603" width="36.7109375" customWidth="1"/>
    <col min="3604" max="3604" width="39.28515625" customWidth="1"/>
    <col min="3605" max="3605" width="24.5703125" customWidth="1"/>
    <col min="3606" max="3606" width="35" customWidth="1"/>
    <col min="3607" max="3607" width="35.140625" customWidth="1"/>
    <col min="3608" max="3608" width="41.140625" customWidth="1"/>
    <col min="3609" max="3609" width="25.42578125" customWidth="1"/>
    <col min="3610" max="3610" width="36.5703125" customWidth="1"/>
    <col min="3611" max="3611" width="31.42578125" customWidth="1"/>
    <col min="3612" max="3612" width="18.140625" customWidth="1"/>
    <col min="3841" max="3841" width="6.140625" customWidth="1"/>
    <col min="3842" max="3842" width="12.85546875" customWidth="1"/>
    <col min="3843" max="3843" width="150.42578125" customWidth="1"/>
    <col min="3844" max="3844" width="40" customWidth="1"/>
    <col min="3845" max="3850" width="35.42578125" customWidth="1"/>
    <col min="3851" max="3851" width="16.42578125" customWidth="1"/>
    <col min="3852" max="3858" width="35.42578125" customWidth="1"/>
    <col min="3859" max="3859" width="36.7109375" customWidth="1"/>
    <col min="3860" max="3860" width="39.28515625" customWidth="1"/>
    <col min="3861" max="3861" width="24.5703125" customWidth="1"/>
    <col min="3862" max="3862" width="35" customWidth="1"/>
    <col min="3863" max="3863" width="35.140625" customWidth="1"/>
    <col min="3864" max="3864" width="41.140625" customWidth="1"/>
    <col min="3865" max="3865" width="25.42578125" customWidth="1"/>
    <col min="3866" max="3866" width="36.5703125" customWidth="1"/>
    <col min="3867" max="3867" width="31.42578125" customWidth="1"/>
    <col min="3868" max="3868" width="18.140625" customWidth="1"/>
    <col min="4097" max="4097" width="6.140625" customWidth="1"/>
    <col min="4098" max="4098" width="12.85546875" customWidth="1"/>
    <col min="4099" max="4099" width="150.42578125" customWidth="1"/>
    <col min="4100" max="4100" width="40" customWidth="1"/>
    <col min="4101" max="4106" width="35.42578125" customWidth="1"/>
    <col min="4107" max="4107" width="16.42578125" customWidth="1"/>
    <col min="4108" max="4114" width="35.42578125" customWidth="1"/>
    <col min="4115" max="4115" width="36.7109375" customWidth="1"/>
    <col min="4116" max="4116" width="39.28515625" customWidth="1"/>
    <col min="4117" max="4117" width="24.5703125" customWidth="1"/>
    <col min="4118" max="4118" width="35" customWidth="1"/>
    <col min="4119" max="4119" width="35.140625" customWidth="1"/>
    <col min="4120" max="4120" width="41.140625" customWidth="1"/>
    <col min="4121" max="4121" width="25.42578125" customWidth="1"/>
    <col min="4122" max="4122" width="36.5703125" customWidth="1"/>
    <col min="4123" max="4123" width="31.42578125" customWidth="1"/>
    <col min="4124" max="4124" width="18.140625" customWidth="1"/>
    <col min="4353" max="4353" width="6.140625" customWidth="1"/>
    <col min="4354" max="4354" width="12.85546875" customWidth="1"/>
    <col min="4355" max="4355" width="150.42578125" customWidth="1"/>
    <col min="4356" max="4356" width="40" customWidth="1"/>
    <col min="4357" max="4362" width="35.42578125" customWidth="1"/>
    <col min="4363" max="4363" width="16.42578125" customWidth="1"/>
    <col min="4364" max="4370" width="35.42578125" customWidth="1"/>
    <col min="4371" max="4371" width="36.7109375" customWidth="1"/>
    <col min="4372" max="4372" width="39.28515625" customWidth="1"/>
    <col min="4373" max="4373" width="24.5703125" customWidth="1"/>
    <col min="4374" max="4374" width="35" customWidth="1"/>
    <col min="4375" max="4375" width="35.140625" customWidth="1"/>
    <col min="4376" max="4376" width="41.140625" customWidth="1"/>
    <col min="4377" max="4377" width="25.42578125" customWidth="1"/>
    <col min="4378" max="4378" width="36.5703125" customWidth="1"/>
    <col min="4379" max="4379" width="31.42578125" customWidth="1"/>
    <col min="4380" max="4380" width="18.140625" customWidth="1"/>
    <col min="4609" max="4609" width="6.140625" customWidth="1"/>
    <col min="4610" max="4610" width="12.85546875" customWidth="1"/>
    <col min="4611" max="4611" width="150.42578125" customWidth="1"/>
    <col min="4612" max="4612" width="40" customWidth="1"/>
    <col min="4613" max="4618" width="35.42578125" customWidth="1"/>
    <col min="4619" max="4619" width="16.42578125" customWidth="1"/>
    <col min="4620" max="4626" width="35.42578125" customWidth="1"/>
    <col min="4627" max="4627" width="36.7109375" customWidth="1"/>
    <col min="4628" max="4628" width="39.28515625" customWidth="1"/>
    <col min="4629" max="4629" width="24.5703125" customWidth="1"/>
    <col min="4630" max="4630" width="35" customWidth="1"/>
    <col min="4631" max="4631" width="35.140625" customWidth="1"/>
    <col min="4632" max="4632" width="41.140625" customWidth="1"/>
    <col min="4633" max="4633" width="25.42578125" customWidth="1"/>
    <col min="4634" max="4634" width="36.5703125" customWidth="1"/>
    <col min="4635" max="4635" width="31.42578125" customWidth="1"/>
    <col min="4636" max="4636" width="18.140625" customWidth="1"/>
    <col min="4865" max="4865" width="6.140625" customWidth="1"/>
    <col min="4866" max="4866" width="12.85546875" customWidth="1"/>
    <col min="4867" max="4867" width="150.42578125" customWidth="1"/>
    <col min="4868" max="4868" width="40" customWidth="1"/>
    <col min="4869" max="4874" width="35.42578125" customWidth="1"/>
    <col min="4875" max="4875" width="16.42578125" customWidth="1"/>
    <col min="4876" max="4882" width="35.42578125" customWidth="1"/>
    <col min="4883" max="4883" width="36.7109375" customWidth="1"/>
    <col min="4884" max="4884" width="39.28515625" customWidth="1"/>
    <col min="4885" max="4885" width="24.5703125" customWidth="1"/>
    <col min="4886" max="4886" width="35" customWidth="1"/>
    <col min="4887" max="4887" width="35.140625" customWidth="1"/>
    <col min="4888" max="4888" width="41.140625" customWidth="1"/>
    <col min="4889" max="4889" width="25.42578125" customWidth="1"/>
    <col min="4890" max="4890" width="36.5703125" customWidth="1"/>
    <col min="4891" max="4891" width="31.42578125" customWidth="1"/>
    <col min="4892" max="4892" width="18.140625" customWidth="1"/>
    <col min="5121" max="5121" width="6.140625" customWidth="1"/>
    <col min="5122" max="5122" width="12.85546875" customWidth="1"/>
    <col min="5123" max="5123" width="150.42578125" customWidth="1"/>
    <col min="5124" max="5124" width="40" customWidth="1"/>
    <col min="5125" max="5130" width="35.42578125" customWidth="1"/>
    <col min="5131" max="5131" width="16.42578125" customWidth="1"/>
    <col min="5132" max="5138" width="35.42578125" customWidth="1"/>
    <col min="5139" max="5139" width="36.7109375" customWidth="1"/>
    <col min="5140" max="5140" width="39.28515625" customWidth="1"/>
    <col min="5141" max="5141" width="24.5703125" customWidth="1"/>
    <col min="5142" max="5142" width="35" customWidth="1"/>
    <col min="5143" max="5143" width="35.140625" customWidth="1"/>
    <col min="5144" max="5144" width="41.140625" customWidth="1"/>
    <col min="5145" max="5145" width="25.42578125" customWidth="1"/>
    <col min="5146" max="5146" width="36.5703125" customWidth="1"/>
    <col min="5147" max="5147" width="31.42578125" customWidth="1"/>
    <col min="5148" max="5148" width="18.140625" customWidth="1"/>
    <col min="5377" max="5377" width="6.140625" customWidth="1"/>
    <col min="5378" max="5378" width="12.85546875" customWidth="1"/>
    <col min="5379" max="5379" width="150.42578125" customWidth="1"/>
    <col min="5380" max="5380" width="40" customWidth="1"/>
    <col min="5381" max="5386" width="35.42578125" customWidth="1"/>
    <col min="5387" max="5387" width="16.42578125" customWidth="1"/>
    <col min="5388" max="5394" width="35.42578125" customWidth="1"/>
    <col min="5395" max="5395" width="36.7109375" customWidth="1"/>
    <col min="5396" max="5396" width="39.28515625" customWidth="1"/>
    <col min="5397" max="5397" width="24.5703125" customWidth="1"/>
    <col min="5398" max="5398" width="35" customWidth="1"/>
    <col min="5399" max="5399" width="35.140625" customWidth="1"/>
    <col min="5400" max="5400" width="41.140625" customWidth="1"/>
    <col min="5401" max="5401" width="25.42578125" customWidth="1"/>
    <col min="5402" max="5402" width="36.5703125" customWidth="1"/>
    <col min="5403" max="5403" width="31.42578125" customWidth="1"/>
    <col min="5404" max="5404" width="18.140625" customWidth="1"/>
    <col min="5633" max="5633" width="6.140625" customWidth="1"/>
    <col min="5634" max="5634" width="12.85546875" customWidth="1"/>
    <col min="5635" max="5635" width="150.42578125" customWidth="1"/>
    <col min="5636" max="5636" width="40" customWidth="1"/>
    <col min="5637" max="5642" width="35.42578125" customWidth="1"/>
    <col min="5643" max="5643" width="16.42578125" customWidth="1"/>
    <col min="5644" max="5650" width="35.42578125" customWidth="1"/>
    <col min="5651" max="5651" width="36.7109375" customWidth="1"/>
    <col min="5652" max="5652" width="39.28515625" customWidth="1"/>
    <col min="5653" max="5653" width="24.5703125" customWidth="1"/>
    <col min="5654" max="5654" width="35" customWidth="1"/>
    <col min="5655" max="5655" width="35.140625" customWidth="1"/>
    <col min="5656" max="5656" width="41.140625" customWidth="1"/>
    <col min="5657" max="5657" width="25.42578125" customWidth="1"/>
    <col min="5658" max="5658" width="36.5703125" customWidth="1"/>
    <col min="5659" max="5659" width="31.42578125" customWidth="1"/>
    <col min="5660" max="5660" width="18.140625" customWidth="1"/>
    <col min="5889" max="5889" width="6.140625" customWidth="1"/>
    <col min="5890" max="5890" width="12.85546875" customWidth="1"/>
    <col min="5891" max="5891" width="150.42578125" customWidth="1"/>
    <col min="5892" max="5892" width="40" customWidth="1"/>
    <col min="5893" max="5898" width="35.42578125" customWidth="1"/>
    <col min="5899" max="5899" width="16.42578125" customWidth="1"/>
    <col min="5900" max="5906" width="35.42578125" customWidth="1"/>
    <col min="5907" max="5907" width="36.7109375" customWidth="1"/>
    <col min="5908" max="5908" width="39.28515625" customWidth="1"/>
    <col min="5909" max="5909" width="24.5703125" customWidth="1"/>
    <col min="5910" max="5910" width="35" customWidth="1"/>
    <col min="5911" max="5911" width="35.140625" customWidth="1"/>
    <col min="5912" max="5912" width="41.140625" customWidth="1"/>
    <col min="5913" max="5913" width="25.42578125" customWidth="1"/>
    <col min="5914" max="5914" width="36.5703125" customWidth="1"/>
    <col min="5915" max="5915" width="31.42578125" customWidth="1"/>
    <col min="5916" max="5916" width="18.140625" customWidth="1"/>
    <col min="6145" max="6145" width="6.140625" customWidth="1"/>
    <col min="6146" max="6146" width="12.85546875" customWidth="1"/>
    <col min="6147" max="6147" width="150.42578125" customWidth="1"/>
    <col min="6148" max="6148" width="40" customWidth="1"/>
    <col min="6149" max="6154" width="35.42578125" customWidth="1"/>
    <col min="6155" max="6155" width="16.42578125" customWidth="1"/>
    <col min="6156" max="6162" width="35.42578125" customWidth="1"/>
    <col min="6163" max="6163" width="36.7109375" customWidth="1"/>
    <col min="6164" max="6164" width="39.28515625" customWidth="1"/>
    <col min="6165" max="6165" width="24.5703125" customWidth="1"/>
    <col min="6166" max="6166" width="35" customWidth="1"/>
    <col min="6167" max="6167" width="35.140625" customWidth="1"/>
    <col min="6168" max="6168" width="41.140625" customWidth="1"/>
    <col min="6169" max="6169" width="25.42578125" customWidth="1"/>
    <col min="6170" max="6170" width="36.5703125" customWidth="1"/>
    <col min="6171" max="6171" width="31.42578125" customWidth="1"/>
    <col min="6172" max="6172" width="18.140625" customWidth="1"/>
    <col min="6401" max="6401" width="6.140625" customWidth="1"/>
    <col min="6402" max="6402" width="12.85546875" customWidth="1"/>
    <col min="6403" max="6403" width="150.42578125" customWidth="1"/>
    <col min="6404" max="6404" width="40" customWidth="1"/>
    <col min="6405" max="6410" width="35.42578125" customWidth="1"/>
    <col min="6411" max="6411" width="16.42578125" customWidth="1"/>
    <col min="6412" max="6418" width="35.42578125" customWidth="1"/>
    <col min="6419" max="6419" width="36.7109375" customWidth="1"/>
    <col min="6420" max="6420" width="39.28515625" customWidth="1"/>
    <col min="6421" max="6421" width="24.5703125" customWidth="1"/>
    <col min="6422" max="6422" width="35" customWidth="1"/>
    <col min="6423" max="6423" width="35.140625" customWidth="1"/>
    <col min="6424" max="6424" width="41.140625" customWidth="1"/>
    <col min="6425" max="6425" width="25.42578125" customWidth="1"/>
    <col min="6426" max="6426" width="36.5703125" customWidth="1"/>
    <col min="6427" max="6427" width="31.42578125" customWidth="1"/>
    <col min="6428" max="6428" width="18.140625" customWidth="1"/>
    <col min="6657" max="6657" width="6.140625" customWidth="1"/>
    <col min="6658" max="6658" width="12.85546875" customWidth="1"/>
    <col min="6659" max="6659" width="150.42578125" customWidth="1"/>
    <col min="6660" max="6660" width="40" customWidth="1"/>
    <col min="6661" max="6666" width="35.42578125" customWidth="1"/>
    <col min="6667" max="6667" width="16.42578125" customWidth="1"/>
    <col min="6668" max="6674" width="35.42578125" customWidth="1"/>
    <col min="6675" max="6675" width="36.7109375" customWidth="1"/>
    <col min="6676" max="6676" width="39.28515625" customWidth="1"/>
    <col min="6677" max="6677" width="24.5703125" customWidth="1"/>
    <col min="6678" max="6678" width="35" customWidth="1"/>
    <col min="6679" max="6679" width="35.140625" customWidth="1"/>
    <col min="6680" max="6680" width="41.140625" customWidth="1"/>
    <col min="6681" max="6681" width="25.42578125" customWidth="1"/>
    <col min="6682" max="6682" width="36.5703125" customWidth="1"/>
    <col min="6683" max="6683" width="31.42578125" customWidth="1"/>
    <col min="6684" max="6684" width="18.140625" customWidth="1"/>
    <col min="6913" max="6913" width="6.140625" customWidth="1"/>
    <col min="6914" max="6914" width="12.85546875" customWidth="1"/>
    <col min="6915" max="6915" width="150.42578125" customWidth="1"/>
    <col min="6916" max="6916" width="40" customWidth="1"/>
    <col min="6917" max="6922" width="35.42578125" customWidth="1"/>
    <col min="6923" max="6923" width="16.42578125" customWidth="1"/>
    <col min="6924" max="6930" width="35.42578125" customWidth="1"/>
    <col min="6931" max="6931" width="36.7109375" customWidth="1"/>
    <col min="6932" max="6932" width="39.28515625" customWidth="1"/>
    <col min="6933" max="6933" width="24.5703125" customWidth="1"/>
    <col min="6934" max="6934" width="35" customWidth="1"/>
    <col min="6935" max="6935" width="35.140625" customWidth="1"/>
    <col min="6936" max="6936" width="41.140625" customWidth="1"/>
    <col min="6937" max="6937" width="25.42578125" customWidth="1"/>
    <col min="6938" max="6938" width="36.5703125" customWidth="1"/>
    <col min="6939" max="6939" width="31.42578125" customWidth="1"/>
    <col min="6940" max="6940" width="18.140625" customWidth="1"/>
    <col min="7169" max="7169" width="6.140625" customWidth="1"/>
    <col min="7170" max="7170" width="12.85546875" customWidth="1"/>
    <col min="7171" max="7171" width="150.42578125" customWidth="1"/>
    <col min="7172" max="7172" width="40" customWidth="1"/>
    <col min="7173" max="7178" width="35.42578125" customWidth="1"/>
    <col min="7179" max="7179" width="16.42578125" customWidth="1"/>
    <col min="7180" max="7186" width="35.42578125" customWidth="1"/>
    <col min="7187" max="7187" width="36.7109375" customWidth="1"/>
    <col min="7188" max="7188" width="39.28515625" customWidth="1"/>
    <col min="7189" max="7189" width="24.5703125" customWidth="1"/>
    <col min="7190" max="7190" width="35" customWidth="1"/>
    <col min="7191" max="7191" width="35.140625" customWidth="1"/>
    <col min="7192" max="7192" width="41.140625" customWidth="1"/>
    <col min="7193" max="7193" width="25.42578125" customWidth="1"/>
    <col min="7194" max="7194" width="36.5703125" customWidth="1"/>
    <col min="7195" max="7195" width="31.42578125" customWidth="1"/>
    <col min="7196" max="7196" width="18.140625" customWidth="1"/>
    <col min="7425" max="7425" width="6.140625" customWidth="1"/>
    <col min="7426" max="7426" width="12.85546875" customWidth="1"/>
    <col min="7427" max="7427" width="150.42578125" customWidth="1"/>
    <col min="7428" max="7428" width="40" customWidth="1"/>
    <col min="7429" max="7434" width="35.42578125" customWidth="1"/>
    <col min="7435" max="7435" width="16.42578125" customWidth="1"/>
    <col min="7436" max="7442" width="35.42578125" customWidth="1"/>
    <col min="7443" max="7443" width="36.7109375" customWidth="1"/>
    <col min="7444" max="7444" width="39.28515625" customWidth="1"/>
    <col min="7445" max="7445" width="24.5703125" customWidth="1"/>
    <col min="7446" max="7446" width="35" customWidth="1"/>
    <col min="7447" max="7447" width="35.140625" customWidth="1"/>
    <col min="7448" max="7448" width="41.140625" customWidth="1"/>
    <col min="7449" max="7449" width="25.42578125" customWidth="1"/>
    <col min="7450" max="7450" width="36.5703125" customWidth="1"/>
    <col min="7451" max="7451" width="31.42578125" customWidth="1"/>
    <col min="7452" max="7452" width="18.140625" customWidth="1"/>
    <col min="7681" max="7681" width="6.140625" customWidth="1"/>
    <col min="7682" max="7682" width="12.85546875" customWidth="1"/>
    <col min="7683" max="7683" width="150.42578125" customWidth="1"/>
    <col min="7684" max="7684" width="40" customWidth="1"/>
    <col min="7685" max="7690" width="35.42578125" customWidth="1"/>
    <col min="7691" max="7691" width="16.42578125" customWidth="1"/>
    <col min="7692" max="7698" width="35.42578125" customWidth="1"/>
    <col min="7699" max="7699" width="36.7109375" customWidth="1"/>
    <col min="7700" max="7700" width="39.28515625" customWidth="1"/>
    <col min="7701" max="7701" width="24.5703125" customWidth="1"/>
    <col min="7702" max="7702" width="35" customWidth="1"/>
    <col min="7703" max="7703" width="35.140625" customWidth="1"/>
    <col min="7704" max="7704" width="41.140625" customWidth="1"/>
    <col min="7705" max="7705" width="25.42578125" customWidth="1"/>
    <col min="7706" max="7706" width="36.5703125" customWidth="1"/>
    <col min="7707" max="7707" width="31.42578125" customWidth="1"/>
    <col min="7708" max="7708" width="18.140625" customWidth="1"/>
    <col min="7937" max="7937" width="6.140625" customWidth="1"/>
    <col min="7938" max="7938" width="12.85546875" customWidth="1"/>
    <col min="7939" max="7939" width="150.42578125" customWidth="1"/>
    <col min="7940" max="7940" width="40" customWidth="1"/>
    <col min="7941" max="7946" width="35.42578125" customWidth="1"/>
    <col min="7947" max="7947" width="16.42578125" customWidth="1"/>
    <col min="7948" max="7954" width="35.42578125" customWidth="1"/>
    <col min="7955" max="7955" width="36.7109375" customWidth="1"/>
    <col min="7956" max="7956" width="39.28515625" customWidth="1"/>
    <col min="7957" max="7957" width="24.5703125" customWidth="1"/>
    <col min="7958" max="7958" width="35" customWidth="1"/>
    <col min="7959" max="7959" width="35.140625" customWidth="1"/>
    <col min="7960" max="7960" width="41.140625" customWidth="1"/>
    <col min="7961" max="7961" width="25.42578125" customWidth="1"/>
    <col min="7962" max="7962" width="36.5703125" customWidth="1"/>
    <col min="7963" max="7963" width="31.42578125" customWidth="1"/>
    <col min="7964" max="7964" width="18.140625" customWidth="1"/>
    <col min="8193" max="8193" width="6.140625" customWidth="1"/>
    <col min="8194" max="8194" width="12.85546875" customWidth="1"/>
    <col min="8195" max="8195" width="150.42578125" customWidth="1"/>
    <col min="8196" max="8196" width="40" customWidth="1"/>
    <col min="8197" max="8202" width="35.42578125" customWidth="1"/>
    <col min="8203" max="8203" width="16.42578125" customWidth="1"/>
    <col min="8204" max="8210" width="35.42578125" customWidth="1"/>
    <col min="8211" max="8211" width="36.7109375" customWidth="1"/>
    <col min="8212" max="8212" width="39.28515625" customWidth="1"/>
    <col min="8213" max="8213" width="24.5703125" customWidth="1"/>
    <col min="8214" max="8214" width="35" customWidth="1"/>
    <col min="8215" max="8215" width="35.140625" customWidth="1"/>
    <col min="8216" max="8216" width="41.140625" customWidth="1"/>
    <col min="8217" max="8217" width="25.42578125" customWidth="1"/>
    <col min="8218" max="8218" width="36.5703125" customWidth="1"/>
    <col min="8219" max="8219" width="31.42578125" customWidth="1"/>
    <col min="8220" max="8220" width="18.140625" customWidth="1"/>
    <col min="8449" max="8449" width="6.140625" customWidth="1"/>
    <col min="8450" max="8450" width="12.85546875" customWidth="1"/>
    <col min="8451" max="8451" width="150.42578125" customWidth="1"/>
    <col min="8452" max="8452" width="40" customWidth="1"/>
    <col min="8453" max="8458" width="35.42578125" customWidth="1"/>
    <col min="8459" max="8459" width="16.42578125" customWidth="1"/>
    <col min="8460" max="8466" width="35.42578125" customWidth="1"/>
    <col min="8467" max="8467" width="36.7109375" customWidth="1"/>
    <col min="8468" max="8468" width="39.28515625" customWidth="1"/>
    <col min="8469" max="8469" width="24.5703125" customWidth="1"/>
    <col min="8470" max="8470" width="35" customWidth="1"/>
    <col min="8471" max="8471" width="35.140625" customWidth="1"/>
    <col min="8472" max="8472" width="41.140625" customWidth="1"/>
    <col min="8473" max="8473" width="25.42578125" customWidth="1"/>
    <col min="8474" max="8474" width="36.5703125" customWidth="1"/>
    <col min="8475" max="8475" width="31.42578125" customWidth="1"/>
    <col min="8476" max="8476" width="18.140625" customWidth="1"/>
    <col min="8705" max="8705" width="6.140625" customWidth="1"/>
    <col min="8706" max="8706" width="12.85546875" customWidth="1"/>
    <col min="8707" max="8707" width="150.42578125" customWidth="1"/>
    <col min="8708" max="8708" width="40" customWidth="1"/>
    <col min="8709" max="8714" width="35.42578125" customWidth="1"/>
    <col min="8715" max="8715" width="16.42578125" customWidth="1"/>
    <col min="8716" max="8722" width="35.42578125" customWidth="1"/>
    <col min="8723" max="8723" width="36.7109375" customWidth="1"/>
    <col min="8724" max="8724" width="39.28515625" customWidth="1"/>
    <col min="8725" max="8725" width="24.5703125" customWidth="1"/>
    <col min="8726" max="8726" width="35" customWidth="1"/>
    <col min="8727" max="8727" width="35.140625" customWidth="1"/>
    <col min="8728" max="8728" width="41.140625" customWidth="1"/>
    <col min="8729" max="8729" width="25.42578125" customWidth="1"/>
    <col min="8730" max="8730" width="36.5703125" customWidth="1"/>
    <col min="8731" max="8731" width="31.42578125" customWidth="1"/>
    <col min="8732" max="8732" width="18.140625" customWidth="1"/>
    <col min="8961" max="8961" width="6.140625" customWidth="1"/>
    <col min="8962" max="8962" width="12.85546875" customWidth="1"/>
    <col min="8963" max="8963" width="150.42578125" customWidth="1"/>
    <col min="8964" max="8964" width="40" customWidth="1"/>
    <col min="8965" max="8970" width="35.42578125" customWidth="1"/>
    <col min="8971" max="8971" width="16.42578125" customWidth="1"/>
    <col min="8972" max="8978" width="35.42578125" customWidth="1"/>
    <col min="8979" max="8979" width="36.7109375" customWidth="1"/>
    <col min="8980" max="8980" width="39.28515625" customWidth="1"/>
    <col min="8981" max="8981" width="24.5703125" customWidth="1"/>
    <col min="8982" max="8982" width="35" customWidth="1"/>
    <col min="8983" max="8983" width="35.140625" customWidth="1"/>
    <col min="8984" max="8984" width="41.140625" customWidth="1"/>
    <col min="8985" max="8985" width="25.42578125" customWidth="1"/>
    <col min="8986" max="8986" width="36.5703125" customWidth="1"/>
    <col min="8987" max="8987" width="31.42578125" customWidth="1"/>
    <col min="8988" max="8988" width="18.140625" customWidth="1"/>
    <col min="9217" max="9217" width="6.140625" customWidth="1"/>
    <col min="9218" max="9218" width="12.85546875" customWidth="1"/>
    <col min="9219" max="9219" width="150.42578125" customWidth="1"/>
    <col min="9220" max="9220" width="40" customWidth="1"/>
    <col min="9221" max="9226" width="35.42578125" customWidth="1"/>
    <col min="9227" max="9227" width="16.42578125" customWidth="1"/>
    <col min="9228" max="9234" width="35.42578125" customWidth="1"/>
    <col min="9235" max="9235" width="36.7109375" customWidth="1"/>
    <col min="9236" max="9236" width="39.28515625" customWidth="1"/>
    <col min="9237" max="9237" width="24.5703125" customWidth="1"/>
    <col min="9238" max="9238" width="35" customWidth="1"/>
    <col min="9239" max="9239" width="35.140625" customWidth="1"/>
    <col min="9240" max="9240" width="41.140625" customWidth="1"/>
    <col min="9241" max="9241" width="25.42578125" customWidth="1"/>
    <col min="9242" max="9242" width="36.5703125" customWidth="1"/>
    <col min="9243" max="9243" width="31.42578125" customWidth="1"/>
    <col min="9244" max="9244" width="18.140625" customWidth="1"/>
    <col min="9473" max="9473" width="6.140625" customWidth="1"/>
    <col min="9474" max="9474" width="12.85546875" customWidth="1"/>
    <col min="9475" max="9475" width="150.42578125" customWidth="1"/>
    <col min="9476" max="9476" width="40" customWidth="1"/>
    <col min="9477" max="9482" width="35.42578125" customWidth="1"/>
    <col min="9483" max="9483" width="16.42578125" customWidth="1"/>
    <col min="9484" max="9490" width="35.42578125" customWidth="1"/>
    <col min="9491" max="9491" width="36.7109375" customWidth="1"/>
    <col min="9492" max="9492" width="39.28515625" customWidth="1"/>
    <col min="9493" max="9493" width="24.5703125" customWidth="1"/>
    <col min="9494" max="9494" width="35" customWidth="1"/>
    <col min="9495" max="9495" width="35.140625" customWidth="1"/>
    <col min="9496" max="9496" width="41.140625" customWidth="1"/>
    <col min="9497" max="9497" width="25.42578125" customWidth="1"/>
    <col min="9498" max="9498" width="36.5703125" customWidth="1"/>
    <col min="9499" max="9499" width="31.42578125" customWidth="1"/>
    <col min="9500" max="9500" width="18.140625" customWidth="1"/>
    <col min="9729" max="9729" width="6.140625" customWidth="1"/>
    <col min="9730" max="9730" width="12.85546875" customWidth="1"/>
    <col min="9731" max="9731" width="150.42578125" customWidth="1"/>
    <col min="9732" max="9732" width="40" customWidth="1"/>
    <col min="9733" max="9738" width="35.42578125" customWidth="1"/>
    <col min="9739" max="9739" width="16.42578125" customWidth="1"/>
    <col min="9740" max="9746" width="35.42578125" customWidth="1"/>
    <col min="9747" max="9747" width="36.7109375" customWidth="1"/>
    <col min="9748" max="9748" width="39.28515625" customWidth="1"/>
    <col min="9749" max="9749" width="24.5703125" customWidth="1"/>
    <col min="9750" max="9750" width="35" customWidth="1"/>
    <col min="9751" max="9751" width="35.140625" customWidth="1"/>
    <col min="9752" max="9752" width="41.140625" customWidth="1"/>
    <col min="9753" max="9753" width="25.42578125" customWidth="1"/>
    <col min="9754" max="9754" width="36.5703125" customWidth="1"/>
    <col min="9755" max="9755" width="31.42578125" customWidth="1"/>
    <col min="9756" max="9756" width="18.140625" customWidth="1"/>
    <col min="9985" max="9985" width="6.140625" customWidth="1"/>
    <col min="9986" max="9986" width="12.85546875" customWidth="1"/>
    <col min="9987" max="9987" width="150.42578125" customWidth="1"/>
    <col min="9988" max="9988" width="40" customWidth="1"/>
    <col min="9989" max="9994" width="35.42578125" customWidth="1"/>
    <col min="9995" max="9995" width="16.42578125" customWidth="1"/>
    <col min="9996" max="10002" width="35.42578125" customWidth="1"/>
    <col min="10003" max="10003" width="36.7109375" customWidth="1"/>
    <col min="10004" max="10004" width="39.28515625" customWidth="1"/>
    <col min="10005" max="10005" width="24.5703125" customWidth="1"/>
    <col min="10006" max="10006" width="35" customWidth="1"/>
    <col min="10007" max="10007" width="35.140625" customWidth="1"/>
    <col min="10008" max="10008" width="41.140625" customWidth="1"/>
    <col min="10009" max="10009" width="25.42578125" customWidth="1"/>
    <col min="10010" max="10010" width="36.5703125" customWidth="1"/>
    <col min="10011" max="10011" width="31.42578125" customWidth="1"/>
    <col min="10012" max="10012" width="18.140625" customWidth="1"/>
    <col min="10241" max="10241" width="6.140625" customWidth="1"/>
    <col min="10242" max="10242" width="12.85546875" customWidth="1"/>
    <col min="10243" max="10243" width="150.42578125" customWidth="1"/>
    <col min="10244" max="10244" width="40" customWidth="1"/>
    <col min="10245" max="10250" width="35.42578125" customWidth="1"/>
    <col min="10251" max="10251" width="16.42578125" customWidth="1"/>
    <col min="10252" max="10258" width="35.42578125" customWidth="1"/>
    <col min="10259" max="10259" width="36.7109375" customWidth="1"/>
    <col min="10260" max="10260" width="39.28515625" customWidth="1"/>
    <col min="10261" max="10261" width="24.5703125" customWidth="1"/>
    <col min="10262" max="10262" width="35" customWidth="1"/>
    <col min="10263" max="10263" width="35.140625" customWidth="1"/>
    <col min="10264" max="10264" width="41.140625" customWidth="1"/>
    <col min="10265" max="10265" width="25.42578125" customWidth="1"/>
    <col min="10266" max="10266" width="36.5703125" customWidth="1"/>
    <col min="10267" max="10267" width="31.42578125" customWidth="1"/>
    <col min="10268" max="10268" width="18.140625" customWidth="1"/>
    <col min="10497" max="10497" width="6.140625" customWidth="1"/>
    <col min="10498" max="10498" width="12.85546875" customWidth="1"/>
    <col min="10499" max="10499" width="150.42578125" customWidth="1"/>
    <col min="10500" max="10500" width="40" customWidth="1"/>
    <col min="10501" max="10506" width="35.42578125" customWidth="1"/>
    <col min="10507" max="10507" width="16.42578125" customWidth="1"/>
    <col min="10508" max="10514" width="35.42578125" customWidth="1"/>
    <col min="10515" max="10515" width="36.7109375" customWidth="1"/>
    <col min="10516" max="10516" width="39.28515625" customWidth="1"/>
    <col min="10517" max="10517" width="24.5703125" customWidth="1"/>
    <col min="10518" max="10518" width="35" customWidth="1"/>
    <col min="10519" max="10519" width="35.140625" customWidth="1"/>
    <col min="10520" max="10520" width="41.140625" customWidth="1"/>
    <col min="10521" max="10521" width="25.42578125" customWidth="1"/>
    <col min="10522" max="10522" width="36.5703125" customWidth="1"/>
    <col min="10523" max="10523" width="31.42578125" customWidth="1"/>
    <col min="10524" max="10524" width="18.140625" customWidth="1"/>
    <col min="10753" max="10753" width="6.140625" customWidth="1"/>
    <col min="10754" max="10754" width="12.85546875" customWidth="1"/>
    <col min="10755" max="10755" width="150.42578125" customWidth="1"/>
    <col min="10756" max="10756" width="40" customWidth="1"/>
    <col min="10757" max="10762" width="35.42578125" customWidth="1"/>
    <col min="10763" max="10763" width="16.42578125" customWidth="1"/>
    <col min="10764" max="10770" width="35.42578125" customWidth="1"/>
    <col min="10771" max="10771" width="36.7109375" customWidth="1"/>
    <col min="10772" max="10772" width="39.28515625" customWidth="1"/>
    <col min="10773" max="10773" width="24.5703125" customWidth="1"/>
    <col min="10774" max="10774" width="35" customWidth="1"/>
    <col min="10775" max="10775" width="35.140625" customWidth="1"/>
    <col min="10776" max="10776" width="41.140625" customWidth="1"/>
    <col min="10777" max="10777" width="25.42578125" customWidth="1"/>
    <col min="10778" max="10778" width="36.5703125" customWidth="1"/>
    <col min="10779" max="10779" width="31.42578125" customWidth="1"/>
    <col min="10780" max="10780" width="18.140625" customWidth="1"/>
    <col min="11009" max="11009" width="6.140625" customWidth="1"/>
    <col min="11010" max="11010" width="12.85546875" customWidth="1"/>
    <col min="11011" max="11011" width="150.42578125" customWidth="1"/>
    <col min="11012" max="11012" width="40" customWidth="1"/>
    <col min="11013" max="11018" width="35.42578125" customWidth="1"/>
    <col min="11019" max="11019" width="16.42578125" customWidth="1"/>
    <col min="11020" max="11026" width="35.42578125" customWidth="1"/>
    <col min="11027" max="11027" width="36.7109375" customWidth="1"/>
    <col min="11028" max="11028" width="39.28515625" customWidth="1"/>
    <col min="11029" max="11029" width="24.5703125" customWidth="1"/>
    <col min="11030" max="11030" width="35" customWidth="1"/>
    <col min="11031" max="11031" width="35.140625" customWidth="1"/>
    <col min="11032" max="11032" width="41.140625" customWidth="1"/>
    <col min="11033" max="11033" width="25.42578125" customWidth="1"/>
    <col min="11034" max="11034" width="36.5703125" customWidth="1"/>
    <col min="11035" max="11035" width="31.42578125" customWidth="1"/>
    <col min="11036" max="11036" width="18.140625" customWidth="1"/>
    <col min="11265" max="11265" width="6.140625" customWidth="1"/>
    <col min="11266" max="11266" width="12.85546875" customWidth="1"/>
    <col min="11267" max="11267" width="150.42578125" customWidth="1"/>
    <col min="11268" max="11268" width="40" customWidth="1"/>
    <col min="11269" max="11274" width="35.42578125" customWidth="1"/>
    <col min="11275" max="11275" width="16.42578125" customWidth="1"/>
    <col min="11276" max="11282" width="35.42578125" customWidth="1"/>
    <col min="11283" max="11283" width="36.7109375" customWidth="1"/>
    <col min="11284" max="11284" width="39.28515625" customWidth="1"/>
    <col min="11285" max="11285" width="24.5703125" customWidth="1"/>
    <col min="11286" max="11286" width="35" customWidth="1"/>
    <col min="11287" max="11287" width="35.140625" customWidth="1"/>
    <col min="11288" max="11288" width="41.140625" customWidth="1"/>
    <col min="11289" max="11289" width="25.42578125" customWidth="1"/>
    <col min="11290" max="11290" width="36.5703125" customWidth="1"/>
    <col min="11291" max="11291" width="31.42578125" customWidth="1"/>
    <col min="11292" max="11292" width="18.140625" customWidth="1"/>
    <col min="11521" max="11521" width="6.140625" customWidth="1"/>
    <col min="11522" max="11522" width="12.85546875" customWidth="1"/>
    <col min="11523" max="11523" width="150.42578125" customWidth="1"/>
    <col min="11524" max="11524" width="40" customWidth="1"/>
    <col min="11525" max="11530" width="35.42578125" customWidth="1"/>
    <col min="11531" max="11531" width="16.42578125" customWidth="1"/>
    <col min="11532" max="11538" width="35.42578125" customWidth="1"/>
    <col min="11539" max="11539" width="36.7109375" customWidth="1"/>
    <col min="11540" max="11540" width="39.28515625" customWidth="1"/>
    <col min="11541" max="11541" width="24.5703125" customWidth="1"/>
    <col min="11542" max="11542" width="35" customWidth="1"/>
    <col min="11543" max="11543" width="35.140625" customWidth="1"/>
    <col min="11544" max="11544" width="41.140625" customWidth="1"/>
    <col min="11545" max="11545" width="25.42578125" customWidth="1"/>
    <col min="11546" max="11546" width="36.5703125" customWidth="1"/>
    <col min="11547" max="11547" width="31.42578125" customWidth="1"/>
    <col min="11548" max="11548" width="18.140625" customWidth="1"/>
    <col min="11777" max="11777" width="6.140625" customWidth="1"/>
    <col min="11778" max="11778" width="12.85546875" customWidth="1"/>
    <col min="11779" max="11779" width="150.42578125" customWidth="1"/>
    <col min="11780" max="11780" width="40" customWidth="1"/>
    <col min="11781" max="11786" width="35.42578125" customWidth="1"/>
    <col min="11787" max="11787" width="16.42578125" customWidth="1"/>
    <col min="11788" max="11794" width="35.42578125" customWidth="1"/>
    <col min="11795" max="11795" width="36.7109375" customWidth="1"/>
    <col min="11796" max="11796" width="39.28515625" customWidth="1"/>
    <col min="11797" max="11797" width="24.5703125" customWidth="1"/>
    <col min="11798" max="11798" width="35" customWidth="1"/>
    <col min="11799" max="11799" width="35.140625" customWidth="1"/>
    <col min="11800" max="11800" width="41.140625" customWidth="1"/>
    <col min="11801" max="11801" width="25.42578125" customWidth="1"/>
    <col min="11802" max="11802" width="36.5703125" customWidth="1"/>
    <col min="11803" max="11803" width="31.42578125" customWidth="1"/>
    <col min="11804" max="11804" width="18.140625" customWidth="1"/>
    <col min="12033" max="12033" width="6.140625" customWidth="1"/>
    <col min="12034" max="12034" width="12.85546875" customWidth="1"/>
    <col min="12035" max="12035" width="150.42578125" customWidth="1"/>
    <col min="12036" max="12036" width="40" customWidth="1"/>
    <col min="12037" max="12042" width="35.42578125" customWidth="1"/>
    <col min="12043" max="12043" width="16.42578125" customWidth="1"/>
    <col min="12044" max="12050" width="35.42578125" customWidth="1"/>
    <col min="12051" max="12051" width="36.7109375" customWidth="1"/>
    <col min="12052" max="12052" width="39.28515625" customWidth="1"/>
    <col min="12053" max="12053" width="24.5703125" customWidth="1"/>
    <col min="12054" max="12054" width="35" customWidth="1"/>
    <col min="12055" max="12055" width="35.140625" customWidth="1"/>
    <col min="12056" max="12056" width="41.140625" customWidth="1"/>
    <col min="12057" max="12057" width="25.42578125" customWidth="1"/>
    <col min="12058" max="12058" width="36.5703125" customWidth="1"/>
    <col min="12059" max="12059" width="31.42578125" customWidth="1"/>
    <col min="12060" max="12060" width="18.140625" customWidth="1"/>
    <col min="12289" max="12289" width="6.140625" customWidth="1"/>
    <col min="12290" max="12290" width="12.85546875" customWidth="1"/>
    <col min="12291" max="12291" width="150.42578125" customWidth="1"/>
    <col min="12292" max="12292" width="40" customWidth="1"/>
    <col min="12293" max="12298" width="35.42578125" customWidth="1"/>
    <col min="12299" max="12299" width="16.42578125" customWidth="1"/>
    <col min="12300" max="12306" width="35.42578125" customWidth="1"/>
    <col min="12307" max="12307" width="36.7109375" customWidth="1"/>
    <col min="12308" max="12308" width="39.28515625" customWidth="1"/>
    <col min="12309" max="12309" width="24.5703125" customWidth="1"/>
    <col min="12310" max="12310" width="35" customWidth="1"/>
    <col min="12311" max="12311" width="35.140625" customWidth="1"/>
    <col min="12312" max="12312" width="41.140625" customWidth="1"/>
    <col min="12313" max="12313" width="25.42578125" customWidth="1"/>
    <col min="12314" max="12314" width="36.5703125" customWidth="1"/>
    <col min="12315" max="12315" width="31.42578125" customWidth="1"/>
    <col min="12316" max="12316" width="18.140625" customWidth="1"/>
    <col min="12545" max="12545" width="6.140625" customWidth="1"/>
    <col min="12546" max="12546" width="12.85546875" customWidth="1"/>
    <col min="12547" max="12547" width="150.42578125" customWidth="1"/>
    <col min="12548" max="12548" width="40" customWidth="1"/>
    <col min="12549" max="12554" width="35.42578125" customWidth="1"/>
    <col min="12555" max="12555" width="16.42578125" customWidth="1"/>
    <col min="12556" max="12562" width="35.42578125" customWidth="1"/>
    <col min="12563" max="12563" width="36.7109375" customWidth="1"/>
    <col min="12564" max="12564" width="39.28515625" customWidth="1"/>
    <col min="12565" max="12565" width="24.5703125" customWidth="1"/>
    <col min="12566" max="12566" width="35" customWidth="1"/>
    <col min="12567" max="12567" width="35.140625" customWidth="1"/>
    <col min="12568" max="12568" width="41.140625" customWidth="1"/>
    <col min="12569" max="12569" width="25.42578125" customWidth="1"/>
    <col min="12570" max="12570" width="36.5703125" customWidth="1"/>
    <col min="12571" max="12571" width="31.42578125" customWidth="1"/>
    <col min="12572" max="12572" width="18.140625" customWidth="1"/>
    <col min="12801" max="12801" width="6.140625" customWidth="1"/>
    <col min="12802" max="12802" width="12.85546875" customWidth="1"/>
    <col min="12803" max="12803" width="150.42578125" customWidth="1"/>
    <col min="12804" max="12804" width="40" customWidth="1"/>
    <col min="12805" max="12810" width="35.42578125" customWidth="1"/>
    <col min="12811" max="12811" width="16.42578125" customWidth="1"/>
    <col min="12812" max="12818" width="35.42578125" customWidth="1"/>
    <col min="12819" max="12819" width="36.7109375" customWidth="1"/>
    <col min="12820" max="12820" width="39.28515625" customWidth="1"/>
    <col min="12821" max="12821" width="24.5703125" customWidth="1"/>
    <col min="12822" max="12822" width="35" customWidth="1"/>
    <col min="12823" max="12823" width="35.140625" customWidth="1"/>
    <col min="12824" max="12824" width="41.140625" customWidth="1"/>
    <col min="12825" max="12825" width="25.42578125" customWidth="1"/>
    <col min="12826" max="12826" width="36.5703125" customWidth="1"/>
    <col min="12827" max="12827" width="31.42578125" customWidth="1"/>
    <col min="12828" max="12828" width="18.140625" customWidth="1"/>
    <col min="13057" max="13057" width="6.140625" customWidth="1"/>
    <col min="13058" max="13058" width="12.85546875" customWidth="1"/>
    <col min="13059" max="13059" width="150.42578125" customWidth="1"/>
    <col min="13060" max="13060" width="40" customWidth="1"/>
    <col min="13061" max="13066" width="35.42578125" customWidth="1"/>
    <col min="13067" max="13067" width="16.42578125" customWidth="1"/>
    <col min="13068" max="13074" width="35.42578125" customWidth="1"/>
    <col min="13075" max="13075" width="36.7109375" customWidth="1"/>
    <col min="13076" max="13076" width="39.28515625" customWidth="1"/>
    <col min="13077" max="13077" width="24.5703125" customWidth="1"/>
    <col min="13078" max="13078" width="35" customWidth="1"/>
    <col min="13079" max="13079" width="35.140625" customWidth="1"/>
    <col min="13080" max="13080" width="41.140625" customWidth="1"/>
    <col min="13081" max="13081" width="25.42578125" customWidth="1"/>
    <col min="13082" max="13082" width="36.5703125" customWidth="1"/>
    <col min="13083" max="13083" width="31.42578125" customWidth="1"/>
    <col min="13084" max="13084" width="18.140625" customWidth="1"/>
    <col min="13313" max="13313" width="6.140625" customWidth="1"/>
    <col min="13314" max="13314" width="12.85546875" customWidth="1"/>
    <col min="13315" max="13315" width="150.42578125" customWidth="1"/>
    <col min="13316" max="13316" width="40" customWidth="1"/>
    <col min="13317" max="13322" width="35.42578125" customWidth="1"/>
    <col min="13323" max="13323" width="16.42578125" customWidth="1"/>
    <col min="13324" max="13330" width="35.42578125" customWidth="1"/>
    <col min="13331" max="13331" width="36.7109375" customWidth="1"/>
    <col min="13332" max="13332" width="39.28515625" customWidth="1"/>
    <col min="13333" max="13333" width="24.5703125" customWidth="1"/>
    <col min="13334" max="13334" width="35" customWidth="1"/>
    <col min="13335" max="13335" width="35.140625" customWidth="1"/>
    <col min="13336" max="13336" width="41.140625" customWidth="1"/>
    <col min="13337" max="13337" width="25.42578125" customWidth="1"/>
    <col min="13338" max="13338" width="36.5703125" customWidth="1"/>
    <col min="13339" max="13339" width="31.42578125" customWidth="1"/>
    <col min="13340" max="13340" width="18.140625" customWidth="1"/>
    <col min="13569" max="13569" width="6.140625" customWidth="1"/>
    <col min="13570" max="13570" width="12.85546875" customWidth="1"/>
    <col min="13571" max="13571" width="150.42578125" customWidth="1"/>
    <col min="13572" max="13572" width="40" customWidth="1"/>
    <col min="13573" max="13578" width="35.42578125" customWidth="1"/>
    <col min="13579" max="13579" width="16.42578125" customWidth="1"/>
    <col min="13580" max="13586" width="35.42578125" customWidth="1"/>
    <col min="13587" max="13587" width="36.7109375" customWidth="1"/>
    <col min="13588" max="13588" width="39.28515625" customWidth="1"/>
    <col min="13589" max="13589" width="24.5703125" customWidth="1"/>
    <col min="13590" max="13590" width="35" customWidth="1"/>
    <col min="13591" max="13591" width="35.140625" customWidth="1"/>
    <col min="13592" max="13592" width="41.140625" customWidth="1"/>
    <col min="13593" max="13593" width="25.42578125" customWidth="1"/>
    <col min="13594" max="13594" width="36.5703125" customWidth="1"/>
    <col min="13595" max="13595" width="31.42578125" customWidth="1"/>
    <col min="13596" max="13596" width="18.140625" customWidth="1"/>
    <col min="13825" max="13825" width="6.140625" customWidth="1"/>
    <col min="13826" max="13826" width="12.85546875" customWidth="1"/>
    <col min="13827" max="13827" width="150.42578125" customWidth="1"/>
    <col min="13828" max="13828" width="40" customWidth="1"/>
    <col min="13829" max="13834" width="35.42578125" customWidth="1"/>
    <col min="13835" max="13835" width="16.42578125" customWidth="1"/>
    <col min="13836" max="13842" width="35.42578125" customWidth="1"/>
    <col min="13843" max="13843" width="36.7109375" customWidth="1"/>
    <col min="13844" max="13844" width="39.28515625" customWidth="1"/>
    <col min="13845" max="13845" width="24.5703125" customWidth="1"/>
    <col min="13846" max="13846" width="35" customWidth="1"/>
    <col min="13847" max="13847" width="35.140625" customWidth="1"/>
    <col min="13848" max="13848" width="41.140625" customWidth="1"/>
    <col min="13849" max="13849" width="25.42578125" customWidth="1"/>
    <col min="13850" max="13850" width="36.5703125" customWidth="1"/>
    <col min="13851" max="13851" width="31.42578125" customWidth="1"/>
    <col min="13852" max="13852" width="18.140625" customWidth="1"/>
    <col min="14081" max="14081" width="6.140625" customWidth="1"/>
    <col min="14082" max="14082" width="12.85546875" customWidth="1"/>
    <col min="14083" max="14083" width="150.42578125" customWidth="1"/>
    <col min="14084" max="14084" width="40" customWidth="1"/>
    <col min="14085" max="14090" width="35.42578125" customWidth="1"/>
    <col min="14091" max="14091" width="16.42578125" customWidth="1"/>
    <col min="14092" max="14098" width="35.42578125" customWidth="1"/>
    <col min="14099" max="14099" width="36.7109375" customWidth="1"/>
    <col min="14100" max="14100" width="39.28515625" customWidth="1"/>
    <col min="14101" max="14101" width="24.5703125" customWidth="1"/>
    <col min="14102" max="14102" width="35" customWidth="1"/>
    <col min="14103" max="14103" width="35.140625" customWidth="1"/>
    <col min="14104" max="14104" width="41.140625" customWidth="1"/>
    <col min="14105" max="14105" width="25.42578125" customWidth="1"/>
    <col min="14106" max="14106" width="36.5703125" customWidth="1"/>
    <col min="14107" max="14107" width="31.42578125" customWidth="1"/>
    <col min="14108" max="14108" width="18.140625" customWidth="1"/>
    <col min="14337" max="14337" width="6.140625" customWidth="1"/>
    <col min="14338" max="14338" width="12.85546875" customWidth="1"/>
    <col min="14339" max="14339" width="150.42578125" customWidth="1"/>
    <col min="14340" max="14340" width="40" customWidth="1"/>
    <col min="14341" max="14346" width="35.42578125" customWidth="1"/>
    <col min="14347" max="14347" width="16.42578125" customWidth="1"/>
    <col min="14348" max="14354" width="35.42578125" customWidth="1"/>
    <col min="14355" max="14355" width="36.7109375" customWidth="1"/>
    <col min="14356" max="14356" width="39.28515625" customWidth="1"/>
    <col min="14357" max="14357" width="24.5703125" customWidth="1"/>
    <col min="14358" max="14358" width="35" customWidth="1"/>
    <col min="14359" max="14359" width="35.140625" customWidth="1"/>
    <col min="14360" max="14360" width="41.140625" customWidth="1"/>
    <col min="14361" max="14361" width="25.42578125" customWidth="1"/>
    <col min="14362" max="14362" width="36.5703125" customWidth="1"/>
    <col min="14363" max="14363" width="31.42578125" customWidth="1"/>
    <col min="14364" max="14364" width="18.140625" customWidth="1"/>
    <col min="14593" max="14593" width="6.140625" customWidth="1"/>
    <col min="14594" max="14594" width="12.85546875" customWidth="1"/>
    <col min="14595" max="14595" width="150.42578125" customWidth="1"/>
    <col min="14596" max="14596" width="40" customWidth="1"/>
    <col min="14597" max="14602" width="35.42578125" customWidth="1"/>
    <col min="14603" max="14603" width="16.42578125" customWidth="1"/>
    <col min="14604" max="14610" width="35.42578125" customWidth="1"/>
    <col min="14611" max="14611" width="36.7109375" customWidth="1"/>
    <col min="14612" max="14612" width="39.28515625" customWidth="1"/>
    <col min="14613" max="14613" width="24.5703125" customWidth="1"/>
    <col min="14614" max="14614" width="35" customWidth="1"/>
    <col min="14615" max="14615" width="35.140625" customWidth="1"/>
    <col min="14616" max="14616" width="41.140625" customWidth="1"/>
    <col min="14617" max="14617" width="25.42578125" customWidth="1"/>
    <col min="14618" max="14618" width="36.5703125" customWidth="1"/>
    <col min="14619" max="14619" width="31.42578125" customWidth="1"/>
    <col min="14620" max="14620" width="18.140625" customWidth="1"/>
    <col min="14849" max="14849" width="6.140625" customWidth="1"/>
    <col min="14850" max="14850" width="12.85546875" customWidth="1"/>
    <col min="14851" max="14851" width="150.42578125" customWidth="1"/>
    <col min="14852" max="14852" width="40" customWidth="1"/>
    <col min="14853" max="14858" width="35.42578125" customWidth="1"/>
    <col min="14859" max="14859" width="16.42578125" customWidth="1"/>
    <col min="14860" max="14866" width="35.42578125" customWidth="1"/>
    <col min="14867" max="14867" width="36.7109375" customWidth="1"/>
    <col min="14868" max="14868" width="39.28515625" customWidth="1"/>
    <col min="14869" max="14869" width="24.5703125" customWidth="1"/>
    <col min="14870" max="14870" width="35" customWidth="1"/>
    <col min="14871" max="14871" width="35.140625" customWidth="1"/>
    <col min="14872" max="14872" width="41.140625" customWidth="1"/>
    <col min="14873" max="14873" width="25.42578125" customWidth="1"/>
    <col min="14874" max="14874" width="36.5703125" customWidth="1"/>
    <col min="14875" max="14875" width="31.42578125" customWidth="1"/>
    <col min="14876" max="14876" width="18.140625" customWidth="1"/>
    <col min="15105" max="15105" width="6.140625" customWidth="1"/>
    <col min="15106" max="15106" width="12.85546875" customWidth="1"/>
    <col min="15107" max="15107" width="150.42578125" customWidth="1"/>
    <col min="15108" max="15108" width="40" customWidth="1"/>
    <col min="15109" max="15114" width="35.42578125" customWidth="1"/>
    <col min="15115" max="15115" width="16.42578125" customWidth="1"/>
    <col min="15116" max="15122" width="35.42578125" customWidth="1"/>
    <col min="15123" max="15123" width="36.7109375" customWidth="1"/>
    <col min="15124" max="15124" width="39.28515625" customWidth="1"/>
    <col min="15125" max="15125" width="24.5703125" customWidth="1"/>
    <col min="15126" max="15126" width="35" customWidth="1"/>
    <col min="15127" max="15127" width="35.140625" customWidth="1"/>
    <col min="15128" max="15128" width="41.140625" customWidth="1"/>
    <col min="15129" max="15129" width="25.42578125" customWidth="1"/>
    <col min="15130" max="15130" width="36.5703125" customWidth="1"/>
    <col min="15131" max="15131" width="31.42578125" customWidth="1"/>
    <col min="15132" max="15132" width="18.140625" customWidth="1"/>
    <col min="15361" max="15361" width="6.140625" customWidth="1"/>
    <col min="15362" max="15362" width="12.85546875" customWidth="1"/>
    <col min="15363" max="15363" width="150.42578125" customWidth="1"/>
    <col min="15364" max="15364" width="40" customWidth="1"/>
    <col min="15365" max="15370" width="35.42578125" customWidth="1"/>
    <col min="15371" max="15371" width="16.42578125" customWidth="1"/>
    <col min="15372" max="15378" width="35.42578125" customWidth="1"/>
    <col min="15379" max="15379" width="36.7109375" customWidth="1"/>
    <col min="15380" max="15380" width="39.28515625" customWidth="1"/>
    <col min="15381" max="15381" width="24.5703125" customWidth="1"/>
    <col min="15382" max="15382" width="35" customWidth="1"/>
    <col min="15383" max="15383" width="35.140625" customWidth="1"/>
    <col min="15384" max="15384" width="41.140625" customWidth="1"/>
    <col min="15385" max="15385" width="25.42578125" customWidth="1"/>
    <col min="15386" max="15386" width="36.5703125" customWidth="1"/>
    <col min="15387" max="15387" width="31.42578125" customWidth="1"/>
    <col min="15388" max="15388" width="18.140625" customWidth="1"/>
    <col min="15617" max="15617" width="6.140625" customWidth="1"/>
    <col min="15618" max="15618" width="12.85546875" customWidth="1"/>
    <col min="15619" max="15619" width="150.42578125" customWidth="1"/>
    <col min="15620" max="15620" width="40" customWidth="1"/>
    <col min="15621" max="15626" width="35.42578125" customWidth="1"/>
    <col min="15627" max="15627" width="16.42578125" customWidth="1"/>
    <col min="15628" max="15634" width="35.42578125" customWidth="1"/>
    <col min="15635" max="15635" width="36.7109375" customWidth="1"/>
    <col min="15636" max="15636" width="39.28515625" customWidth="1"/>
    <col min="15637" max="15637" width="24.5703125" customWidth="1"/>
    <col min="15638" max="15638" width="35" customWidth="1"/>
    <col min="15639" max="15639" width="35.140625" customWidth="1"/>
    <col min="15640" max="15640" width="41.140625" customWidth="1"/>
    <col min="15641" max="15641" width="25.42578125" customWidth="1"/>
    <col min="15642" max="15642" width="36.5703125" customWidth="1"/>
    <col min="15643" max="15643" width="31.42578125" customWidth="1"/>
    <col min="15644" max="15644" width="18.140625" customWidth="1"/>
    <col min="15873" max="15873" width="6.140625" customWidth="1"/>
    <col min="15874" max="15874" width="12.85546875" customWidth="1"/>
    <col min="15875" max="15875" width="150.42578125" customWidth="1"/>
    <col min="15876" max="15876" width="40" customWidth="1"/>
    <col min="15877" max="15882" width="35.42578125" customWidth="1"/>
    <col min="15883" max="15883" width="16.42578125" customWidth="1"/>
    <col min="15884" max="15890" width="35.42578125" customWidth="1"/>
    <col min="15891" max="15891" width="36.7109375" customWidth="1"/>
    <col min="15892" max="15892" width="39.28515625" customWidth="1"/>
    <col min="15893" max="15893" width="24.5703125" customWidth="1"/>
    <col min="15894" max="15894" width="35" customWidth="1"/>
    <col min="15895" max="15895" width="35.140625" customWidth="1"/>
    <col min="15896" max="15896" width="41.140625" customWidth="1"/>
    <col min="15897" max="15897" width="25.42578125" customWidth="1"/>
    <col min="15898" max="15898" width="36.5703125" customWidth="1"/>
    <col min="15899" max="15899" width="31.42578125" customWidth="1"/>
    <col min="15900" max="15900" width="18.140625" customWidth="1"/>
    <col min="16129" max="16129" width="6.140625" customWidth="1"/>
    <col min="16130" max="16130" width="12.85546875" customWidth="1"/>
    <col min="16131" max="16131" width="150.42578125" customWidth="1"/>
    <col min="16132" max="16132" width="40" customWidth="1"/>
    <col min="16133" max="16138" width="35.42578125" customWidth="1"/>
    <col min="16139" max="16139" width="16.42578125" customWidth="1"/>
    <col min="16140" max="16146" width="35.42578125" customWidth="1"/>
    <col min="16147" max="16147" width="36.7109375" customWidth="1"/>
    <col min="16148" max="16148" width="39.28515625" customWidth="1"/>
    <col min="16149" max="16149" width="24.5703125" customWidth="1"/>
    <col min="16150" max="16150" width="35" customWidth="1"/>
    <col min="16151" max="16151" width="35.140625" customWidth="1"/>
    <col min="16152" max="16152" width="41.140625" customWidth="1"/>
    <col min="16153" max="16153" width="25.42578125" customWidth="1"/>
    <col min="16154" max="16154" width="36.5703125" customWidth="1"/>
    <col min="16155" max="16155" width="31.42578125" customWidth="1"/>
    <col min="16156" max="16156" width="18.140625" customWidth="1"/>
  </cols>
  <sheetData>
    <row r="1" spans="1:28" ht="153" customHeight="1" x14ac:dyDescent="0.25">
      <c r="A1" s="99" t="s">
        <v>17375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</row>
    <row r="2" spans="1:28" ht="33" x14ac:dyDescent="0.4">
      <c r="A2" s="39"/>
      <c r="B2" s="100" t="s">
        <v>0</v>
      </c>
      <c r="C2" s="101" t="s">
        <v>1</v>
      </c>
      <c r="D2" s="104" t="s">
        <v>2</v>
      </c>
      <c r="E2" s="100" t="s">
        <v>3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7" t="s">
        <v>4</v>
      </c>
      <c r="R2" s="108"/>
      <c r="S2" s="108"/>
      <c r="T2" s="108"/>
      <c r="U2" s="108"/>
      <c r="V2" s="108"/>
      <c r="W2" s="108"/>
      <c r="X2" s="108"/>
      <c r="Y2" s="108"/>
      <c r="Z2" s="108"/>
      <c r="AA2" s="109"/>
      <c r="AB2" s="110" t="s">
        <v>17373</v>
      </c>
    </row>
    <row r="3" spans="1:28" ht="83.25" customHeight="1" x14ac:dyDescent="0.4">
      <c r="A3" s="39"/>
      <c r="B3" s="100"/>
      <c r="C3" s="102"/>
      <c r="D3" s="105"/>
      <c r="E3" s="100" t="s">
        <v>8</v>
      </c>
      <c r="F3" s="100"/>
      <c r="G3" s="100"/>
      <c r="H3" s="100"/>
      <c r="I3" s="100"/>
      <c r="J3" s="100"/>
      <c r="K3" s="111" t="s">
        <v>9</v>
      </c>
      <c r="L3" s="111"/>
      <c r="M3" s="112" t="s">
        <v>10</v>
      </c>
      <c r="N3" s="112" t="s">
        <v>11</v>
      </c>
      <c r="O3" s="112" t="s">
        <v>12</v>
      </c>
      <c r="P3" s="112" t="s">
        <v>13</v>
      </c>
      <c r="Q3" s="98" t="s">
        <v>17374</v>
      </c>
      <c r="R3" s="98" t="s">
        <v>15</v>
      </c>
      <c r="S3" s="98" t="s">
        <v>17456</v>
      </c>
      <c r="T3" s="98" t="s">
        <v>17</v>
      </c>
      <c r="U3" s="98" t="s">
        <v>18</v>
      </c>
      <c r="V3" s="98" t="s">
        <v>19</v>
      </c>
      <c r="W3" s="98" t="s">
        <v>20</v>
      </c>
      <c r="X3" s="98" t="s">
        <v>21</v>
      </c>
      <c r="Y3" s="98" t="s">
        <v>22</v>
      </c>
      <c r="Z3" s="98" t="s">
        <v>23</v>
      </c>
      <c r="AA3" s="98" t="s">
        <v>17324</v>
      </c>
      <c r="AB3" s="110"/>
    </row>
    <row r="4" spans="1:28" ht="409.5" customHeight="1" x14ac:dyDescent="0.4">
      <c r="A4" s="39"/>
      <c r="B4" s="100"/>
      <c r="C4" s="102"/>
      <c r="D4" s="106"/>
      <c r="E4" s="41" t="s">
        <v>25</v>
      </c>
      <c r="F4" s="41" t="s">
        <v>26</v>
      </c>
      <c r="G4" s="41" t="s">
        <v>27</v>
      </c>
      <c r="H4" s="41" t="s">
        <v>28</v>
      </c>
      <c r="I4" s="41" t="s">
        <v>29</v>
      </c>
      <c r="J4" s="41" t="s">
        <v>30</v>
      </c>
      <c r="K4" s="111"/>
      <c r="L4" s="111"/>
      <c r="M4" s="112"/>
      <c r="N4" s="112"/>
      <c r="O4" s="112"/>
      <c r="P4" s="112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110"/>
    </row>
    <row r="5" spans="1:28" ht="33" x14ac:dyDescent="0.25">
      <c r="A5" s="42"/>
      <c r="B5" s="100"/>
      <c r="C5" s="103"/>
      <c r="D5" s="43" t="s">
        <v>31</v>
      </c>
      <c r="E5" s="40" t="s">
        <v>31</v>
      </c>
      <c r="F5" s="40" t="s">
        <v>31</v>
      </c>
      <c r="G5" s="40" t="s">
        <v>31</v>
      </c>
      <c r="H5" s="40" t="s">
        <v>31</v>
      </c>
      <c r="I5" s="40" t="s">
        <v>31</v>
      </c>
      <c r="J5" s="40" t="s">
        <v>31</v>
      </c>
      <c r="K5" s="44" t="s">
        <v>32</v>
      </c>
      <c r="L5" s="40" t="s">
        <v>31</v>
      </c>
      <c r="M5" s="40" t="s">
        <v>31</v>
      </c>
      <c r="N5" s="40" t="s">
        <v>31</v>
      </c>
      <c r="O5" s="40" t="s">
        <v>31</v>
      </c>
      <c r="P5" s="40" t="s">
        <v>31</v>
      </c>
      <c r="Q5" s="40" t="s">
        <v>31</v>
      </c>
      <c r="R5" s="40" t="s">
        <v>31</v>
      </c>
      <c r="S5" s="40" t="s">
        <v>31</v>
      </c>
      <c r="T5" s="40" t="s">
        <v>31</v>
      </c>
      <c r="U5" s="40" t="s">
        <v>31</v>
      </c>
      <c r="V5" s="40" t="s">
        <v>31</v>
      </c>
      <c r="W5" s="40" t="s">
        <v>31</v>
      </c>
      <c r="X5" s="40" t="s">
        <v>31</v>
      </c>
      <c r="Y5" s="40" t="s">
        <v>31</v>
      </c>
      <c r="Z5" s="40" t="s">
        <v>31</v>
      </c>
      <c r="AA5" s="40" t="s">
        <v>31</v>
      </c>
      <c r="AB5" s="110"/>
    </row>
    <row r="6" spans="1:28" ht="26.25" x14ac:dyDescent="0.4">
      <c r="A6" s="39"/>
      <c r="B6" s="45">
        <v>1</v>
      </c>
      <c r="C6" s="45">
        <v>2</v>
      </c>
      <c r="D6" s="45">
        <v>3</v>
      </c>
      <c r="E6" s="45">
        <v>4</v>
      </c>
      <c r="F6" s="45">
        <v>5</v>
      </c>
      <c r="G6" s="45">
        <v>6</v>
      </c>
      <c r="H6" s="45">
        <v>7</v>
      </c>
      <c r="I6" s="45">
        <v>8</v>
      </c>
      <c r="J6" s="45">
        <v>9</v>
      </c>
      <c r="K6" s="46">
        <v>10</v>
      </c>
      <c r="L6" s="45">
        <v>11</v>
      </c>
      <c r="M6" s="45">
        <v>12</v>
      </c>
      <c r="N6" s="45">
        <v>13</v>
      </c>
      <c r="O6" s="45">
        <v>14</v>
      </c>
      <c r="P6" s="45">
        <v>15</v>
      </c>
      <c r="Q6" s="45">
        <v>16</v>
      </c>
      <c r="R6" s="45">
        <v>17</v>
      </c>
      <c r="S6" s="45">
        <v>18</v>
      </c>
      <c r="T6" s="45">
        <v>19</v>
      </c>
      <c r="U6" s="45">
        <v>20</v>
      </c>
      <c r="V6" s="45">
        <v>21</v>
      </c>
      <c r="W6" s="45">
        <v>22</v>
      </c>
      <c r="X6" s="45">
        <v>23</v>
      </c>
      <c r="Y6" s="45">
        <v>24</v>
      </c>
      <c r="Z6" s="45">
        <v>25</v>
      </c>
      <c r="AA6" s="45">
        <v>26</v>
      </c>
      <c r="AB6" s="45">
        <v>27</v>
      </c>
    </row>
    <row r="7" spans="1:28" ht="35.25" x14ac:dyDescent="0.5">
      <c r="A7" s="47"/>
      <c r="B7" s="48" t="s">
        <v>17376</v>
      </c>
      <c r="C7" s="49"/>
      <c r="D7" s="50">
        <f>D8</f>
        <v>446170855.96999991</v>
      </c>
      <c r="E7" s="50">
        <f t="shared" ref="E7:AA7" si="0">E8</f>
        <v>8168088.5399999991</v>
      </c>
      <c r="F7" s="50">
        <f t="shared" si="0"/>
        <v>11080067.32</v>
      </c>
      <c r="G7" s="50">
        <f t="shared" si="0"/>
        <v>47306988.369999997</v>
      </c>
      <c r="H7" s="50">
        <f t="shared" si="0"/>
        <v>4368728.75</v>
      </c>
      <c r="I7" s="50">
        <f t="shared" si="0"/>
        <v>13970610.779999999</v>
      </c>
      <c r="J7" s="50">
        <f t="shared" si="0"/>
        <v>1904485.32</v>
      </c>
      <c r="K7" s="51">
        <f t="shared" si="0"/>
        <v>35</v>
      </c>
      <c r="L7" s="50">
        <f t="shared" si="0"/>
        <v>55099417.439999998</v>
      </c>
      <c r="M7" s="50">
        <f t="shared" si="0"/>
        <v>166247874.08999997</v>
      </c>
      <c r="N7" s="50">
        <f t="shared" si="0"/>
        <v>2698776.0700000003</v>
      </c>
      <c r="O7" s="50">
        <f t="shared" si="0"/>
        <v>129061461.61</v>
      </c>
      <c r="P7" s="50">
        <f t="shared" si="0"/>
        <v>2280166</v>
      </c>
      <c r="Q7" s="50">
        <f t="shared" si="0"/>
        <v>0</v>
      </c>
      <c r="R7" s="50">
        <f t="shared" si="0"/>
        <v>3429192.5300000003</v>
      </c>
      <c r="S7" s="50">
        <f t="shared" si="0"/>
        <v>0</v>
      </c>
      <c r="T7" s="50">
        <f t="shared" si="0"/>
        <v>0</v>
      </c>
      <c r="U7" s="50">
        <f t="shared" si="0"/>
        <v>0</v>
      </c>
      <c r="V7" s="50">
        <f t="shared" si="0"/>
        <v>0</v>
      </c>
      <c r="W7" s="50">
        <f t="shared" si="0"/>
        <v>0</v>
      </c>
      <c r="X7" s="50">
        <f t="shared" si="0"/>
        <v>0</v>
      </c>
      <c r="Y7" s="50">
        <f t="shared" si="0"/>
        <v>0</v>
      </c>
      <c r="Z7" s="50">
        <f t="shared" si="0"/>
        <v>554999.15</v>
      </c>
      <c r="AA7" s="50">
        <f t="shared" si="0"/>
        <v>0</v>
      </c>
      <c r="AB7" s="52" t="s">
        <v>17012</v>
      </c>
    </row>
    <row r="8" spans="1:28" ht="35.25" x14ac:dyDescent="0.5">
      <c r="B8" s="53" t="s">
        <v>17377</v>
      </c>
      <c r="C8" s="54"/>
      <c r="D8" s="50">
        <f>E8+F8+G8+H8+I8+J8+L8+M8+N8+O8+P8+Q8+R8+S8+T8+U8+V8+W8+X8+Y8+Z8+AA8</f>
        <v>446170855.96999991</v>
      </c>
      <c r="E8" s="50">
        <f t="shared" ref="E8:AA8" si="1">E9+E181+E223+E227+E240+E286+E290+E304+E335+E425+E427+E436+E464+E470+E475+E482+E485+E487+E490+E494+E496+E498+E502+E506+E508+E510+E512+E514+E516+E518</f>
        <v>8168088.5399999991</v>
      </c>
      <c r="F8" s="50">
        <f t="shared" si="1"/>
        <v>11080067.32</v>
      </c>
      <c r="G8" s="50">
        <f t="shared" si="1"/>
        <v>47306988.369999997</v>
      </c>
      <c r="H8" s="50">
        <f t="shared" si="1"/>
        <v>4368728.75</v>
      </c>
      <c r="I8" s="50">
        <f t="shared" si="1"/>
        <v>13970610.779999999</v>
      </c>
      <c r="J8" s="50">
        <f t="shared" si="1"/>
        <v>1904485.32</v>
      </c>
      <c r="K8" s="51">
        <f t="shared" si="1"/>
        <v>35</v>
      </c>
      <c r="L8" s="50">
        <f t="shared" si="1"/>
        <v>55099417.439999998</v>
      </c>
      <c r="M8" s="50">
        <f t="shared" si="1"/>
        <v>166247874.08999997</v>
      </c>
      <c r="N8" s="50">
        <f t="shared" si="1"/>
        <v>2698776.0700000003</v>
      </c>
      <c r="O8" s="50">
        <f t="shared" si="1"/>
        <v>129061461.61</v>
      </c>
      <c r="P8" s="50">
        <f t="shared" si="1"/>
        <v>2280166</v>
      </c>
      <c r="Q8" s="50">
        <f t="shared" si="1"/>
        <v>0</v>
      </c>
      <c r="R8" s="50">
        <f t="shared" si="1"/>
        <v>3429192.5300000003</v>
      </c>
      <c r="S8" s="50">
        <f t="shared" si="1"/>
        <v>0</v>
      </c>
      <c r="T8" s="50">
        <f t="shared" si="1"/>
        <v>0</v>
      </c>
      <c r="U8" s="50">
        <f t="shared" si="1"/>
        <v>0</v>
      </c>
      <c r="V8" s="50">
        <f t="shared" si="1"/>
        <v>0</v>
      </c>
      <c r="W8" s="50">
        <f t="shared" si="1"/>
        <v>0</v>
      </c>
      <c r="X8" s="50">
        <f t="shared" si="1"/>
        <v>0</v>
      </c>
      <c r="Y8" s="50">
        <f t="shared" si="1"/>
        <v>0</v>
      </c>
      <c r="Z8" s="50">
        <f t="shared" si="1"/>
        <v>554999.15</v>
      </c>
      <c r="AA8" s="50">
        <f t="shared" si="1"/>
        <v>0</v>
      </c>
      <c r="AB8" s="52" t="s">
        <v>17012</v>
      </c>
    </row>
    <row r="9" spans="1:28" ht="35.25" x14ac:dyDescent="0.5">
      <c r="B9" s="53" t="s">
        <v>71</v>
      </c>
      <c r="C9" s="54"/>
      <c r="D9" s="50">
        <f t="shared" ref="D9:D72" si="2">E9+F9+G9+H9+I9+J9+L9+M9+N9+O9+P9+Q9+R9+S9+T9+U9+V9+W9+X9+Y9+Z9+AA9</f>
        <v>185030389.78</v>
      </c>
      <c r="E9" s="50">
        <f t="shared" ref="E9:AA9" si="3">SUM(E10:E180)</f>
        <v>4516897.4399999995</v>
      </c>
      <c r="F9" s="50">
        <f t="shared" si="3"/>
        <v>5491379.7800000003</v>
      </c>
      <c r="G9" s="50">
        <f t="shared" si="3"/>
        <v>30079174.619999997</v>
      </c>
      <c r="H9" s="50">
        <f t="shared" si="3"/>
        <v>1247524.3999999999</v>
      </c>
      <c r="I9" s="50">
        <f t="shared" si="3"/>
        <v>3907473</v>
      </c>
      <c r="J9" s="50">
        <f t="shared" si="3"/>
        <v>1306385.32</v>
      </c>
      <c r="K9" s="51">
        <f t="shared" si="3"/>
        <v>15</v>
      </c>
      <c r="L9" s="50">
        <f t="shared" si="3"/>
        <v>17196060.439999998</v>
      </c>
      <c r="M9" s="50">
        <f t="shared" si="3"/>
        <v>68178005.479999989</v>
      </c>
      <c r="N9" s="50">
        <f t="shared" si="3"/>
        <v>649995.11</v>
      </c>
      <c r="O9" s="50">
        <f t="shared" si="3"/>
        <v>51105410.040000007</v>
      </c>
      <c r="P9" s="50">
        <f t="shared" si="3"/>
        <v>1117085</v>
      </c>
      <c r="Q9" s="50">
        <f t="shared" si="3"/>
        <v>0</v>
      </c>
      <c r="R9" s="50">
        <f t="shared" si="3"/>
        <v>0</v>
      </c>
      <c r="S9" s="50">
        <f t="shared" si="3"/>
        <v>0</v>
      </c>
      <c r="T9" s="50">
        <f t="shared" si="3"/>
        <v>0</v>
      </c>
      <c r="U9" s="50">
        <f t="shared" si="3"/>
        <v>0</v>
      </c>
      <c r="V9" s="50">
        <f t="shared" si="3"/>
        <v>0</v>
      </c>
      <c r="W9" s="50">
        <f t="shared" si="3"/>
        <v>0</v>
      </c>
      <c r="X9" s="50">
        <f t="shared" si="3"/>
        <v>0</v>
      </c>
      <c r="Y9" s="50">
        <f t="shared" si="3"/>
        <v>0</v>
      </c>
      <c r="Z9" s="50">
        <f t="shared" si="3"/>
        <v>234999.15</v>
      </c>
      <c r="AA9" s="50">
        <f t="shared" si="3"/>
        <v>0</v>
      </c>
      <c r="AB9" s="52" t="s">
        <v>17012</v>
      </c>
    </row>
    <row r="10" spans="1:28" ht="35.25" x14ac:dyDescent="0.5">
      <c r="A10">
        <v>1</v>
      </c>
      <c r="B10" s="30">
        <f>SUBTOTAL(103,$A$9:A10)</f>
        <v>1</v>
      </c>
      <c r="C10" s="54" t="s">
        <v>6178</v>
      </c>
      <c r="D10" s="50">
        <f t="shared" si="2"/>
        <v>2700000</v>
      </c>
      <c r="E10" s="55">
        <v>0</v>
      </c>
      <c r="F10" s="55">
        <v>0</v>
      </c>
      <c r="G10" s="55">
        <v>0</v>
      </c>
      <c r="H10" s="55">
        <v>0</v>
      </c>
      <c r="I10" s="55">
        <v>0</v>
      </c>
      <c r="J10" s="55">
        <v>0</v>
      </c>
      <c r="K10" s="56">
        <v>1</v>
      </c>
      <c r="L10" s="55">
        <v>2700000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>
        <v>0</v>
      </c>
      <c r="S10" s="55">
        <v>0</v>
      </c>
      <c r="T10" s="55">
        <v>0</v>
      </c>
      <c r="U10" s="55">
        <v>0</v>
      </c>
      <c r="V10" s="55">
        <v>0</v>
      </c>
      <c r="W10" s="55">
        <v>0</v>
      </c>
      <c r="X10" s="55">
        <v>0</v>
      </c>
      <c r="Y10" s="55">
        <v>0</v>
      </c>
      <c r="Z10" s="55">
        <v>0</v>
      </c>
      <c r="AA10" s="55">
        <v>0</v>
      </c>
      <c r="AB10" s="57">
        <v>2023</v>
      </c>
    </row>
    <row r="11" spans="1:28" ht="35.25" x14ac:dyDescent="0.5">
      <c r="A11">
        <v>1</v>
      </c>
      <c r="B11" s="30">
        <f>SUBTOTAL(103,$A$9:A11)</f>
        <v>2</v>
      </c>
      <c r="C11" s="54" t="s">
        <v>1242</v>
      </c>
      <c r="D11" s="50">
        <f t="shared" si="2"/>
        <v>2860000</v>
      </c>
      <c r="E11" s="55">
        <v>0</v>
      </c>
      <c r="F11" s="55">
        <v>0</v>
      </c>
      <c r="G11" s="55">
        <v>0</v>
      </c>
      <c r="H11" s="55">
        <v>0</v>
      </c>
      <c r="I11" s="55">
        <v>0</v>
      </c>
      <c r="J11" s="55">
        <v>0</v>
      </c>
      <c r="K11" s="56">
        <v>0</v>
      </c>
      <c r="L11" s="55">
        <v>0</v>
      </c>
      <c r="M11" s="55">
        <v>0</v>
      </c>
      <c r="N11" s="55">
        <v>0</v>
      </c>
      <c r="O11" s="55">
        <v>2860000</v>
      </c>
      <c r="P11" s="55">
        <v>0</v>
      </c>
      <c r="Q11" s="55">
        <v>0</v>
      </c>
      <c r="R11" s="55">
        <v>0</v>
      </c>
      <c r="S11" s="55">
        <v>0</v>
      </c>
      <c r="T11" s="55">
        <v>0</v>
      </c>
      <c r="U11" s="55">
        <v>0</v>
      </c>
      <c r="V11" s="55">
        <v>0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B11" s="57">
        <v>2023</v>
      </c>
    </row>
    <row r="12" spans="1:28" ht="35.25" x14ac:dyDescent="0.5">
      <c r="A12">
        <v>1</v>
      </c>
      <c r="B12" s="30">
        <f>SUBTOTAL(103,$A$9:A12)</f>
        <v>3</v>
      </c>
      <c r="C12" s="54" t="s">
        <v>6976</v>
      </c>
      <c r="D12" s="50">
        <f t="shared" si="2"/>
        <v>1400032</v>
      </c>
      <c r="E12" s="55">
        <v>0</v>
      </c>
      <c r="F12" s="55">
        <v>0</v>
      </c>
      <c r="G12" s="55">
        <v>1400032</v>
      </c>
      <c r="H12" s="55">
        <v>0</v>
      </c>
      <c r="I12" s="55">
        <v>0</v>
      </c>
      <c r="J12" s="55">
        <v>0</v>
      </c>
      <c r="K12" s="56">
        <v>0</v>
      </c>
      <c r="L12" s="55">
        <v>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>
        <v>0</v>
      </c>
      <c r="S12" s="55">
        <v>0</v>
      </c>
      <c r="T12" s="55">
        <v>0</v>
      </c>
      <c r="U12" s="55">
        <v>0</v>
      </c>
      <c r="V12" s="55">
        <v>0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B12" s="57">
        <v>2023</v>
      </c>
    </row>
    <row r="13" spans="1:28" ht="35.25" x14ac:dyDescent="0.5">
      <c r="A13">
        <v>1</v>
      </c>
      <c r="B13" s="30">
        <f>SUBTOTAL(103,$A$9:A13)</f>
        <v>4</v>
      </c>
      <c r="C13" s="54" t="s">
        <v>4520</v>
      </c>
      <c r="D13" s="50">
        <f t="shared" si="2"/>
        <v>1886271.87</v>
      </c>
      <c r="E13" s="55">
        <v>0</v>
      </c>
      <c r="F13" s="55">
        <v>0</v>
      </c>
      <c r="G13" s="55">
        <v>0</v>
      </c>
      <c r="H13" s="55">
        <v>0</v>
      </c>
      <c r="I13" s="55">
        <v>0</v>
      </c>
      <c r="J13" s="55">
        <v>0</v>
      </c>
      <c r="K13" s="56">
        <v>0</v>
      </c>
      <c r="L13" s="55">
        <v>0</v>
      </c>
      <c r="M13" s="55">
        <v>1886271.87</v>
      </c>
      <c r="N13" s="55">
        <v>0</v>
      </c>
      <c r="O13" s="55">
        <v>0</v>
      </c>
      <c r="P13" s="55">
        <v>0</v>
      </c>
      <c r="Q13" s="55">
        <v>0</v>
      </c>
      <c r="R13" s="55">
        <v>0</v>
      </c>
      <c r="S13" s="55">
        <v>0</v>
      </c>
      <c r="T13" s="55">
        <v>0</v>
      </c>
      <c r="U13" s="55">
        <v>0</v>
      </c>
      <c r="V13" s="55">
        <v>0</v>
      </c>
      <c r="W13" s="55">
        <v>0</v>
      </c>
      <c r="X13" s="55">
        <v>0</v>
      </c>
      <c r="Y13" s="55">
        <v>0</v>
      </c>
      <c r="Z13" s="55">
        <v>0</v>
      </c>
      <c r="AA13" s="55">
        <v>0</v>
      </c>
      <c r="AB13" s="57">
        <v>2023</v>
      </c>
    </row>
    <row r="14" spans="1:28" ht="35.25" x14ac:dyDescent="0.5">
      <c r="A14">
        <v>1</v>
      </c>
      <c r="B14" s="30">
        <f>SUBTOTAL(103,$A$9:A14)</f>
        <v>5</v>
      </c>
      <c r="C14" s="54" t="s">
        <v>4525</v>
      </c>
      <c r="D14" s="50">
        <f t="shared" si="2"/>
        <v>463831.89</v>
      </c>
      <c r="E14" s="55">
        <v>0</v>
      </c>
      <c r="F14" s="55">
        <v>463831.89</v>
      </c>
      <c r="G14" s="55">
        <v>0</v>
      </c>
      <c r="H14" s="55">
        <v>0</v>
      </c>
      <c r="I14" s="55">
        <v>0</v>
      </c>
      <c r="J14" s="55">
        <v>0</v>
      </c>
      <c r="K14" s="56">
        <v>0</v>
      </c>
      <c r="L14" s="55">
        <v>0</v>
      </c>
      <c r="M14" s="55">
        <v>0</v>
      </c>
      <c r="N14" s="55">
        <v>0</v>
      </c>
      <c r="O14" s="55">
        <v>0</v>
      </c>
      <c r="P14" s="55">
        <v>0</v>
      </c>
      <c r="Q14" s="55">
        <v>0</v>
      </c>
      <c r="R14" s="55">
        <v>0</v>
      </c>
      <c r="S14" s="55">
        <v>0</v>
      </c>
      <c r="T14" s="55">
        <v>0</v>
      </c>
      <c r="U14" s="55">
        <v>0</v>
      </c>
      <c r="V14" s="55">
        <v>0</v>
      </c>
      <c r="W14" s="55">
        <v>0</v>
      </c>
      <c r="X14" s="55">
        <v>0</v>
      </c>
      <c r="Y14" s="55">
        <v>0</v>
      </c>
      <c r="Z14" s="55">
        <v>0</v>
      </c>
      <c r="AA14" s="55">
        <v>0</v>
      </c>
      <c r="AB14" s="57">
        <v>2023</v>
      </c>
    </row>
    <row r="15" spans="1:28" ht="35.25" x14ac:dyDescent="0.5">
      <c r="A15">
        <v>1</v>
      </c>
      <c r="B15" s="30">
        <f>SUBTOTAL(103,$A$9:A15)</f>
        <v>6</v>
      </c>
      <c r="C15" s="54" t="s">
        <v>4667</v>
      </c>
      <c r="D15" s="50">
        <f t="shared" si="2"/>
        <v>471900</v>
      </c>
      <c r="E15" s="55">
        <v>0</v>
      </c>
      <c r="F15" s="55">
        <v>0</v>
      </c>
      <c r="G15" s="55">
        <v>0</v>
      </c>
      <c r="H15" s="55">
        <v>0</v>
      </c>
      <c r="I15" s="55">
        <v>0</v>
      </c>
      <c r="J15" s="55">
        <v>0</v>
      </c>
      <c r="K15" s="56">
        <v>0</v>
      </c>
      <c r="L15" s="55">
        <v>0</v>
      </c>
      <c r="M15" s="55">
        <v>0</v>
      </c>
      <c r="N15" s="55">
        <v>0</v>
      </c>
      <c r="O15" s="55">
        <v>471900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55">
        <v>0</v>
      </c>
      <c r="X15" s="55">
        <v>0</v>
      </c>
      <c r="Y15" s="55">
        <v>0</v>
      </c>
      <c r="Z15" s="55">
        <v>0</v>
      </c>
      <c r="AA15" s="55">
        <v>0</v>
      </c>
      <c r="AB15" s="57">
        <v>2023</v>
      </c>
    </row>
    <row r="16" spans="1:28" ht="35.25" x14ac:dyDescent="0.5">
      <c r="A16">
        <v>1</v>
      </c>
      <c r="B16" s="30">
        <f>SUBTOTAL(103,$A$9:A16)</f>
        <v>7</v>
      </c>
      <c r="C16" s="54" t="s">
        <v>4917</v>
      </c>
      <c r="D16" s="50">
        <f t="shared" si="2"/>
        <v>1650000</v>
      </c>
      <c r="E16" s="55">
        <v>0</v>
      </c>
      <c r="F16" s="55">
        <v>0</v>
      </c>
      <c r="G16" s="55">
        <v>1650000</v>
      </c>
      <c r="H16" s="55">
        <v>0</v>
      </c>
      <c r="I16" s="55">
        <v>0</v>
      </c>
      <c r="J16" s="55">
        <v>0</v>
      </c>
      <c r="K16" s="56">
        <v>0</v>
      </c>
      <c r="L16" s="55">
        <v>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>
        <v>0</v>
      </c>
      <c r="S16" s="55">
        <v>0</v>
      </c>
      <c r="T16" s="55">
        <v>0</v>
      </c>
      <c r="U16" s="55">
        <v>0</v>
      </c>
      <c r="V16" s="55">
        <v>0</v>
      </c>
      <c r="W16" s="55">
        <v>0</v>
      </c>
      <c r="X16" s="55">
        <v>0</v>
      </c>
      <c r="Y16" s="55">
        <v>0</v>
      </c>
      <c r="Z16" s="55">
        <v>0</v>
      </c>
      <c r="AA16" s="55">
        <v>0</v>
      </c>
      <c r="AB16" s="57">
        <v>2023</v>
      </c>
    </row>
    <row r="17" spans="1:28" ht="35.25" x14ac:dyDescent="0.5">
      <c r="A17">
        <v>1</v>
      </c>
      <c r="B17" s="30">
        <f>SUBTOTAL(103,$A$9:A17)</f>
        <v>8</v>
      </c>
      <c r="C17" s="54" t="s">
        <v>5655</v>
      </c>
      <c r="D17" s="50">
        <f t="shared" si="2"/>
        <v>3128939.9</v>
      </c>
      <c r="E17" s="55">
        <v>0</v>
      </c>
      <c r="F17" s="55">
        <v>0</v>
      </c>
      <c r="G17" s="55">
        <v>0</v>
      </c>
      <c r="H17" s="55">
        <v>0</v>
      </c>
      <c r="I17" s="55">
        <v>0</v>
      </c>
      <c r="J17" s="55">
        <v>0</v>
      </c>
      <c r="K17" s="56">
        <v>0</v>
      </c>
      <c r="L17" s="55">
        <v>0</v>
      </c>
      <c r="M17" s="55">
        <v>3128939.9</v>
      </c>
      <c r="N17" s="55">
        <v>0</v>
      </c>
      <c r="O17" s="55">
        <v>0</v>
      </c>
      <c r="P17" s="55">
        <v>0</v>
      </c>
      <c r="Q17" s="55">
        <v>0</v>
      </c>
      <c r="R17" s="55">
        <v>0</v>
      </c>
      <c r="S17" s="55">
        <v>0</v>
      </c>
      <c r="T17" s="55">
        <v>0</v>
      </c>
      <c r="U17" s="55">
        <v>0</v>
      </c>
      <c r="V17" s="55">
        <v>0</v>
      </c>
      <c r="W17" s="55">
        <v>0</v>
      </c>
      <c r="X17" s="55">
        <v>0</v>
      </c>
      <c r="Y17" s="55">
        <v>0</v>
      </c>
      <c r="Z17" s="55">
        <v>0</v>
      </c>
      <c r="AA17" s="55">
        <v>0</v>
      </c>
      <c r="AB17" s="57">
        <v>2023</v>
      </c>
    </row>
    <row r="18" spans="1:28" ht="35.25" x14ac:dyDescent="0.5">
      <c r="A18">
        <v>1</v>
      </c>
      <c r="B18" s="30">
        <f>SUBTOTAL(103,$A$9:A18)</f>
        <v>9</v>
      </c>
      <c r="C18" s="54" t="s">
        <v>6088</v>
      </c>
      <c r="D18" s="50">
        <f t="shared" si="2"/>
        <v>1960148.46</v>
      </c>
      <c r="E18" s="55">
        <v>0</v>
      </c>
      <c r="F18" s="55">
        <v>0</v>
      </c>
      <c r="G18" s="55">
        <v>0</v>
      </c>
      <c r="H18" s="55">
        <v>0</v>
      </c>
      <c r="I18" s="55">
        <v>0</v>
      </c>
      <c r="J18" s="55">
        <v>0</v>
      </c>
      <c r="K18" s="56">
        <v>0</v>
      </c>
      <c r="L18" s="55">
        <v>0</v>
      </c>
      <c r="M18" s="55">
        <v>1960148.46</v>
      </c>
      <c r="N18" s="55">
        <v>0</v>
      </c>
      <c r="O18" s="55">
        <v>0</v>
      </c>
      <c r="P18" s="55">
        <v>0</v>
      </c>
      <c r="Q18" s="55">
        <v>0</v>
      </c>
      <c r="R18" s="55">
        <v>0</v>
      </c>
      <c r="S18" s="55">
        <v>0</v>
      </c>
      <c r="T18" s="55">
        <v>0</v>
      </c>
      <c r="U18" s="55">
        <v>0</v>
      </c>
      <c r="V18" s="55">
        <v>0</v>
      </c>
      <c r="W18" s="55">
        <v>0</v>
      </c>
      <c r="X18" s="55">
        <v>0</v>
      </c>
      <c r="Y18" s="55">
        <v>0</v>
      </c>
      <c r="Z18" s="55">
        <v>0</v>
      </c>
      <c r="AA18" s="55">
        <v>0</v>
      </c>
      <c r="AB18" s="57">
        <v>2023</v>
      </c>
    </row>
    <row r="19" spans="1:28" ht="35.25" x14ac:dyDescent="0.5">
      <c r="A19">
        <v>1</v>
      </c>
      <c r="B19" s="30">
        <f>SUBTOTAL(103,$A$9:A19)</f>
        <v>10</v>
      </c>
      <c r="C19" s="54" t="s">
        <v>7013</v>
      </c>
      <c r="D19" s="50">
        <f t="shared" si="2"/>
        <v>1168500</v>
      </c>
      <c r="E19" s="55">
        <v>0</v>
      </c>
      <c r="F19" s="55">
        <v>0</v>
      </c>
      <c r="G19" s="55">
        <v>0</v>
      </c>
      <c r="H19" s="55">
        <v>0</v>
      </c>
      <c r="I19" s="55">
        <v>0</v>
      </c>
      <c r="J19" s="55">
        <v>0</v>
      </c>
      <c r="K19" s="56">
        <v>0</v>
      </c>
      <c r="L19" s="55">
        <v>0</v>
      </c>
      <c r="M19" s="55">
        <v>0</v>
      </c>
      <c r="N19" s="55">
        <v>0</v>
      </c>
      <c r="O19" s="55">
        <v>1168500</v>
      </c>
      <c r="P19" s="55">
        <v>0</v>
      </c>
      <c r="Q19" s="55">
        <v>0</v>
      </c>
      <c r="R19" s="55">
        <v>0</v>
      </c>
      <c r="S19" s="55">
        <v>0</v>
      </c>
      <c r="T19" s="55">
        <v>0</v>
      </c>
      <c r="U19" s="55">
        <v>0</v>
      </c>
      <c r="V19" s="55">
        <v>0</v>
      </c>
      <c r="W19" s="55">
        <v>0</v>
      </c>
      <c r="X19" s="55">
        <v>0</v>
      </c>
      <c r="Y19" s="55">
        <v>0</v>
      </c>
      <c r="Z19" s="55">
        <v>0</v>
      </c>
      <c r="AA19" s="55">
        <v>0</v>
      </c>
      <c r="AB19" s="57">
        <v>2023</v>
      </c>
    </row>
    <row r="20" spans="1:28" ht="35.25" x14ac:dyDescent="0.5">
      <c r="A20">
        <v>1</v>
      </c>
      <c r="B20" s="30">
        <f>SUBTOTAL(103,$A$9:A20)</f>
        <v>11</v>
      </c>
      <c r="C20" s="54" t="s">
        <v>7177</v>
      </c>
      <c r="D20" s="50">
        <f t="shared" si="2"/>
        <v>2250000</v>
      </c>
      <c r="E20" s="55">
        <v>0</v>
      </c>
      <c r="F20" s="55">
        <v>0</v>
      </c>
      <c r="G20" s="55">
        <v>2250000</v>
      </c>
      <c r="H20" s="55">
        <v>0</v>
      </c>
      <c r="I20" s="55">
        <v>0</v>
      </c>
      <c r="J20" s="55">
        <v>0</v>
      </c>
      <c r="K20" s="56">
        <v>0</v>
      </c>
      <c r="L20" s="55">
        <v>0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>
        <v>0</v>
      </c>
      <c r="S20" s="55">
        <v>0</v>
      </c>
      <c r="T20" s="55">
        <v>0</v>
      </c>
      <c r="U20" s="55">
        <v>0</v>
      </c>
      <c r="V20" s="55">
        <v>0</v>
      </c>
      <c r="W20" s="55">
        <v>0</v>
      </c>
      <c r="X20" s="55">
        <v>0</v>
      </c>
      <c r="Y20" s="55">
        <v>0</v>
      </c>
      <c r="Z20" s="55">
        <v>0</v>
      </c>
      <c r="AA20" s="55">
        <v>0</v>
      </c>
      <c r="AB20" s="57">
        <v>2023</v>
      </c>
    </row>
    <row r="21" spans="1:28" ht="35.25" x14ac:dyDescent="0.5">
      <c r="A21">
        <v>1</v>
      </c>
      <c r="B21" s="30">
        <f>SUBTOTAL(103,$A$9:A21)</f>
        <v>12</v>
      </c>
      <c r="C21" s="54" t="s">
        <v>7226</v>
      </c>
      <c r="D21" s="50">
        <f t="shared" si="2"/>
        <v>1574800</v>
      </c>
      <c r="E21" s="55">
        <v>0</v>
      </c>
      <c r="F21" s="55">
        <v>0</v>
      </c>
      <c r="G21" s="55">
        <v>1574800</v>
      </c>
      <c r="H21" s="55">
        <v>0</v>
      </c>
      <c r="I21" s="55">
        <v>0</v>
      </c>
      <c r="J21" s="55">
        <v>0</v>
      </c>
      <c r="K21" s="56">
        <v>0</v>
      </c>
      <c r="L21" s="55">
        <v>0</v>
      </c>
      <c r="M21" s="55">
        <v>0</v>
      </c>
      <c r="N21" s="55">
        <v>0</v>
      </c>
      <c r="O21" s="55">
        <v>0</v>
      </c>
      <c r="P21" s="55">
        <v>0</v>
      </c>
      <c r="Q21" s="55">
        <v>0</v>
      </c>
      <c r="R21" s="55">
        <v>0</v>
      </c>
      <c r="S21" s="55">
        <v>0</v>
      </c>
      <c r="T21" s="55">
        <v>0</v>
      </c>
      <c r="U21" s="55">
        <v>0</v>
      </c>
      <c r="V21" s="55">
        <v>0</v>
      </c>
      <c r="W21" s="55">
        <v>0</v>
      </c>
      <c r="X21" s="55">
        <v>0</v>
      </c>
      <c r="Y21" s="55">
        <v>0</v>
      </c>
      <c r="Z21" s="55">
        <v>0</v>
      </c>
      <c r="AA21" s="55">
        <v>0</v>
      </c>
      <c r="AB21" s="57">
        <v>2023</v>
      </c>
    </row>
    <row r="22" spans="1:28" ht="35.25" x14ac:dyDescent="0.5">
      <c r="A22">
        <v>1</v>
      </c>
      <c r="B22" s="30">
        <f>SUBTOTAL(103,$A$9:A22)</f>
        <v>13</v>
      </c>
      <c r="C22" s="54" t="s">
        <v>7652</v>
      </c>
      <c r="D22" s="50">
        <f t="shared" si="2"/>
        <v>3340032.5</v>
      </c>
      <c r="E22" s="55">
        <v>0</v>
      </c>
      <c r="F22" s="55">
        <v>0</v>
      </c>
      <c r="G22" s="55">
        <v>0</v>
      </c>
      <c r="H22" s="55">
        <v>0</v>
      </c>
      <c r="I22" s="55">
        <v>0</v>
      </c>
      <c r="J22" s="55">
        <v>0</v>
      </c>
      <c r="K22" s="56">
        <v>0</v>
      </c>
      <c r="L22" s="55">
        <v>0</v>
      </c>
      <c r="M22" s="55">
        <v>0</v>
      </c>
      <c r="N22" s="55">
        <v>0</v>
      </c>
      <c r="O22" s="55">
        <v>3340032.5</v>
      </c>
      <c r="P22" s="55">
        <v>0</v>
      </c>
      <c r="Q22" s="55">
        <v>0</v>
      </c>
      <c r="R22" s="55">
        <v>0</v>
      </c>
      <c r="S22" s="55">
        <v>0</v>
      </c>
      <c r="T22" s="55">
        <v>0</v>
      </c>
      <c r="U22" s="55">
        <v>0</v>
      </c>
      <c r="V22" s="55">
        <v>0</v>
      </c>
      <c r="W22" s="55">
        <v>0</v>
      </c>
      <c r="X22" s="55">
        <v>0</v>
      </c>
      <c r="Y22" s="55">
        <v>0</v>
      </c>
      <c r="Z22" s="55">
        <v>0</v>
      </c>
      <c r="AA22" s="55">
        <v>0</v>
      </c>
      <c r="AB22" s="57">
        <v>2023</v>
      </c>
    </row>
    <row r="23" spans="1:28" ht="35.25" x14ac:dyDescent="0.5">
      <c r="A23">
        <v>1</v>
      </c>
      <c r="B23" s="30">
        <f>SUBTOTAL(103,$A$9:A23)</f>
        <v>14</v>
      </c>
      <c r="C23" s="54" t="s">
        <v>7688</v>
      </c>
      <c r="D23" s="50">
        <f t="shared" si="2"/>
        <v>1035000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6">
        <v>0</v>
      </c>
      <c r="L23" s="55">
        <v>0</v>
      </c>
      <c r="M23" s="55">
        <v>0</v>
      </c>
      <c r="N23" s="55">
        <v>0</v>
      </c>
      <c r="O23" s="55">
        <v>1035000</v>
      </c>
      <c r="P23" s="55">
        <v>0</v>
      </c>
      <c r="Q23" s="55">
        <v>0</v>
      </c>
      <c r="R23" s="55">
        <v>0</v>
      </c>
      <c r="S23" s="55">
        <v>0</v>
      </c>
      <c r="T23" s="55">
        <v>0</v>
      </c>
      <c r="U23" s="55">
        <v>0</v>
      </c>
      <c r="V23" s="55">
        <v>0</v>
      </c>
      <c r="W23" s="55">
        <v>0</v>
      </c>
      <c r="X23" s="55">
        <v>0</v>
      </c>
      <c r="Y23" s="55">
        <v>0</v>
      </c>
      <c r="Z23" s="55">
        <v>0</v>
      </c>
      <c r="AA23" s="55">
        <v>0</v>
      </c>
      <c r="AB23" s="57">
        <v>2023</v>
      </c>
    </row>
    <row r="24" spans="1:28" ht="35.25" x14ac:dyDescent="0.5">
      <c r="A24">
        <v>1</v>
      </c>
      <c r="B24" s="30">
        <f>SUBTOTAL(103,$A$9:A24)</f>
        <v>15</v>
      </c>
      <c r="C24" s="54" t="s">
        <v>1369</v>
      </c>
      <c r="D24" s="50">
        <f t="shared" si="2"/>
        <v>1517437.88</v>
      </c>
      <c r="E24" s="55">
        <v>0</v>
      </c>
      <c r="F24" s="55">
        <v>0</v>
      </c>
      <c r="G24" s="55">
        <v>0</v>
      </c>
      <c r="H24" s="55">
        <v>0</v>
      </c>
      <c r="I24" s="55">
        <v>0</v>
      </c>
      <c r="J24" s="55">
        <v>0</v>
      </c>
      <c r="K24" s="56">
        <v>0</v>
      </c>
      <c r="L24" s="55">
        <v>0</v>
      </c>
      <c r="M24" s="55">
        <v>1517437.88</v>
      </c>
      <c r="N24" s="55">
        <v>0</v>
      </c>
      <c r="O24" s="55">
        <v>0</v>
      </c>
      <c r="P24" s="55">
        <v>0</v>
      </c>
      <c r="Q24" s="55">
        <v>0</v>
      </c>
      <c r="R24" s="55">
        <v>0</v>
      </c>
      <c r="S24" s="55">
        <v>0</v>
      </c>
      <c r="T24" s="55">
        <v>0</v>
      </c>
      <c r="U24" s="55">
        <v>0</v>
      </c>
      <c r="V24" s="55">
        <v>0</v>
      </c>
      <c r="W24" s="55">
        <v>0</v>
      </c>
      <c r="X24" s="55">
        <v>0</v>
      </c>
      <c r="Y24" s="55">
        <v>0</v>
      </c>
      <c r="Z24" s="55">
        <v>0</v>
      </c>
      <c r="AA24" s="55">
        <v>0</v>
      </c>
      <c r="AB24" s="57">
        <v>2023</v>
      </c>
    </row>
    <row r="25" spans="1:28" ht="35.25" x14ac:dyDescent="0.5">
      <c r="A25">
        <v>1</v>
      </c>
      <c r="B25" s="30">
        <f>SUBTOTAL(103,$A$9:A25)</f>
        <v>16</v>
      </c>
      <c r="C25" s="54" t="s">
        <v>4885</v>
      </c>
      <c r="D25" s="50">
        <f t="shared" si="2"/>
        <v>2031467.4</v>
      </c>
      <c r="E25" s="55">
        <v>0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6">
        <v>0</v>
      </c>
      <c r="L25" s="55">
        <v>0</v>
      </c>
      <c r="M25" s="55">
        <v>2031467.4</v>
      </c>
      <c r="N25" s="55">
        <v>0</v>
      </c>
      <c r="O25" s="55">
        <v>0</v>
      </c>
      <c r="P25" s="55">
        <v>0</v>
      </c>
      <c r="Q25" s="55">
        <v>0</v>
      </c>
      <c r="R25" s="55">
        <v>0</v>
      </c>
      <c r="S25" s="55">
        <v>0</v>
      </c>
      <c r="T25" s="55">
        <v>0</v>
      </c>
      <c r="U25" s="55">
        <v>0</v>
      </c>
      <c r="V25" s="55">
        <v>0</v>
      </c>
      <c r="W25" s="55">
        <v>0</v>
      </c>
      <c r="X25" s="55">
        <v>0</v>
      </c>
      <c r="Y25" s="55">
        <v>0</v>
      </c>
      <c r="Z25" s="55">
        <v>0</v>
      </c>
      <c r="AA25" s="55">
        <v>0</v>
      </c>
      <c r="AB25" s="57" t="s">
        <v>16976</v>
      </c>
    </row>
    <row r="26" spans="1:28" ht="35.25" x14ac:dyDescent="0.5">
      <c r="A26">
        <v>1</v>
      </c>
      <c r="B26" s="30">
        <f>SUBTOTAL(103,$A$9:A26)</f>
        <v>17</v>
      </c>
      <c r="C26" s="54" t="s">
        <v>5033</v>
      </c>
      <c r="D26" s="50">
        <f t="shared" si="2"/>
        <v>322376</v>
      </c>
      <c r="E26" s="55">
        <v>0</v>
      </c>
      <c r="F26" s="55">
        <v>0</v>
      </c>
      <c r="G26" s="55">
        <v>0</v>
      </c>
      <c r="H26" s="55">
        <v>0</v>
      </c>
      <c r="I26" s="55">
        <v>0</v>
      </c>
      <c r="J26" s="55">
        <v>0</v>
      </c>
      <c r="K26" s="56">
        <v>0</v>
      </c>
      <c r="L26" s="55">
        <v>0</v>
      </c>
      <c r="M26" s="55">
        <v>322376</v>
      </c>
      <c r="N26" s="55">
        <v>0</v>
      </c>
      <c r="O26" s="55">
        <v>0</v>
      </c>
      <c r="P26" s="55">
        <v>0</v>
      </c>
      <c r="Q26" s="55">
        <v>0</v>
      </c>
      <c r="R26" s="55">
        <v>0</v>
      </c>
      <c r="S26" s="55">
        <v>0</v>
      </c>
      <c r="T26" s="55">
        <v>0</v>
      </c>
      <c r="U26" s="55">
        <v>0</v>
      </c>
      <c r="V26" s="55">
        <v>0</v>
      </c>
      <c r="W26" s="55">
        <v>0</v>
      </c>
      <c r="X26" s="55">
        <v>0</v>
      </c>
      <c r="Y26" s="55">
        <v>0</v>
      </c>
      <c r="Z26" s="55">
        <v>0</v>
      </c>
      <c r="AA26" s="55">
        <v>0</v>
      </c>
      <c r="AB26" s="57" t="s">
        <v>16976</v>
      </c>
    </row>
    <row r="27" spans="1:28" ht="35.25" x14ac:dyDescent="0.5">
      <c r="A27">
        <v>1</v>
      </c>
      <c r="B27" s="30">
        <f>SUBTOTAL(103,$A$9:A27)</f>
        <v>18</v>
      </c>
      <c r="C27" s="54" t="s">
        <v>5118</v>
      </c>
      <c r="D27" s="50">
        <f t="shared" si="2"/>
        <v>192360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6">
        <v>0</v>
      </c>
      <c r="L27" s="55">
        <v>0</v>
      </c>
      <c r="M27" s="55">
        <v>0</v>
      </c>
      <c r="N27" s="55">
        <v>0</v>
      </c>
      <c r="O27" s="55">
        <v>192360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55">
        <v>0</v>
      </c>
      <c r="X27" s="55">
        <v>0</v>
      </c>
      <c r="Y27" s="55">
        <v>0</v>
      </c>
      <c r="Z27" s="55">
        <v>0</v>
      </c>
      <c r="AA27" s="55">
        <v>0</v>
      </c>
      <c r="AB27" s="57" t="s">
        <v>16976</v>
      </c>
    </row>
    <row r="28" spans="1:28" ht="35.25" x14ac:dyDescent="0.5">
      <c r="A28">
        <v>1</v>
      </c>
      <c r="B28" s="30">
        <f>SUBTOTAL(103,$A$9:A28)</f>
        <v>19</v>
      </c>
      <c r="C28" s="54" t="s">
        <v>5435</v>
      </c>
      <c r="D28" s="50">
        <f t="shared" si="2"/>
        <v>380041.32999999996</v>
      </c>
      <c r="E28" s="55">
        <v>0</v>
      </c>
      <c r="F28" s="55">
        <v>0</v>
      </c>
      <c r="G28" s="55">
        <v>230740</v>
      </c>
      <c r="H28" s="55">
        <v>0</v>
      </c>
      <c r="I28" s="55">
        <v>0</v>
      </c>
      <c r="J28" s="55">
        <v>0</v>
      </c>
      <c r="K28" s="56">
        <v>0</v>
      </c>
      <c r="L28" s="55">
        <v>0</v>
      </c>
      <c r="M28" s="55">
        <v>149301.32999999999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55">
        <v>0</v>
      </c>
      <c r="V28" s="55">
        <v>0</v>
      </c>
      <c r="W28" s="55">
        <v>0</v>
      </c>
      <c r="X28" s="55">
        <v>0</v>
      </c>
      <c r="Y28" s="55">
        <v>0</v>
      </c>
      <c r="Z28" s="55">
        <v>0</v>
      </c>
      <c r="AA28" s="55">
        <v>0</v>
      </c>
      <c r="AB28" s="57" t="s">
        <v>16976</v>
      </c>
    </row>
    <row r="29" spans="1:28" ht="35.25" x14ac:dyDescent="0.5">
      <c r="A29">
        <v>1</v>
      </c>
      <c r="B29" s="30">
        <f>SUBTOTAL(103,$A$9:A29)</f>
        <v>20</v>
      </c>
      <c r="C29" s="54" t="s">
        <v>5776</v>
      </c>
      <c r="D29" s="50">
        <f t="shared" si="2"/>
        <v>136849.99</v>
      </c>
      <c r="E29" s="55">
        <v>0</v>
      </c>
      <c r="F29" s="55">
        <v>0</v>
      </c>
      <c r="G29" s="55">
        <v>136849.99</v>
      </c>
      <c r="H29" s="55">
        <v>0</v>
      </c>
      <c r="I29" s="55">
        <v>0</v>
      </c>
      <c r="J29" s="55">
        <v>0</v>
      </c>
      <c r="K29" s="56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55">
        <v>0</v>
      </c>
      <c r="X29" s="55">
        <v>0</v>
      </c>
      <c r="Y29" s="55">
        <v>0</v>
      </c>
      <c r="Z29" s="55">
        <v>0</v>
      </c>
      <c r="AA29" s="55">
        <v>0</v>
      </c>
      <c r="AB29" s="57" t="s">
        <v>16976</v>
      </c>
    </row>
    <row r="30" spans="1:28" ht="35.25" x14ac:dyDescent="0.5">
      <c r="A30">
        <v>1</v>
      </c>
      <c r="B30" s="30">
        <f>SUBTOTAL(103,$A$9:A30)</f>
        <v>21</v>
      </c>
      <c r="C30" s="54" t="s">
        <v>5821</v>
      </c>
      <c r="D30" s="50">
        <f t="shared" si="2"/>
        <v>993846</v>
      </c>
      <c r="E30" s="55">
        <v>0</v>
      </c>
      <c r="F30" s="55">
        <v>0</v>
      </c>
      <c r="G30" s="55">
        <v>0</v>
      </c>
      <c r="H30" s="55">
        <v>0</v>
      </c>
      <c r="I30" s="55">
        <v>0</v>
      </c>
      <c r="J30" s="55">
        <v>0</v>
      </c>
      <c r="K30" s="56">
        <v>0</v>
      </c>
      <c r="L30" s="55">
        <v>0</v>
      </c>
      <c r="M30" s="55">
        <v>0</v>
      </c>
      <c r="N30" s="55">
        <v>0</v>
      </c>
      <c r="O30" s="55">
        <v>993846</v>
      </c>
      <c r="P30" s="55">
        <v>0</v>
      </c>
      <c r="Q30" s="55">
        <v>0</v>
      </c>
      <c r="R30" s="55">
        <v>0</v>
      </c>
      <c r="S30" s="55">
        <v>0</v>
      </c>
      <c r="T30" s="55">
        <v>0</v>
      </c>
      <c r="U30" s="55">
        <v>0</v>
      </c>
      <c r="V30" s="55">
        <v>0</v>
      </c>
      <c r="W30" s="55">
        <v>0</v>
      </c>
      <c r="X30" s="55">
        <v>0</v>
      </c>
      <c r="Y30" s="55">
        <v>0</v>
      </c>
      <c r="Z30" s="55">
        <v>0</v>
      </c>
      <c r="AA30" s="55">
        <v>0</v>
      </c>
      <c r="AB30" s="57" t="s">
        <v>16976</v>
      </c>
    </row>
    <row r="31" spans="1:28" ht="35.25" x14ac:dyDescent="0.5">
      <c r="A31">
        <v>1</v>
      </c>
      <c r="B31" s="30">
        <f>SUBTOTAL(103,$A$9:A31)</f>
        <v>22</v>
      </c>
      <c r="C31" s="54" t="s">
        <v>5832</v>
      </c>
      <c r="D31" s="50">
        <f t="shared" si="2"/>
        <v>77849.97</v>
      </c>
      <c r="E31" s="55">
        <v>77849.97</v>
      </c>
      <c r="F31" s="55">
        <v>0</v>
      </c>
      <c r="G31" s="55">
        <v>0</v>
      </c>
      <c r="H31" s="55">
        <v>0</v>
      </c>
      <c r="I31" s="55">
        <v>0</v>
      </c>
      <c r="J31" s="55">
        <v>0</v>
      </c>
      <c r="K31" s="56">
        <v>0</v>
      </c>
      <c r="L31" s="55">
        <v>0</v>
      </c>
      <c r="M31" s="55">
        <v>0</v>
      </c>
      <c r="N31" s="55">
        <v>0</v>
      </c>
      <c r="O31" s="55">
        <v>0</v>
      </c>
      <c r="P31" s="55">
        <v>0</v>
      </c>
      <c r="Q31" s="55">
        <v>0</v>
      </c>
      <c r="R31" s="55">
        <v>0</v>
      </c>
      <c r="S31" s="55">
        <v>0</v>
      </c>
      <c r="T31" s="55">
        <v>0</v>
      </c>
      <c r="U31" s="55">
        <v>0</v>
      </c>
      <c r="V31" s="55">
        <v>0</v>
      </c>
      <c r="W31" s="55">
        <v>0</v>
      </c>
      <c r="X31" s="55">
        <v>0</v>
      </c>
      <c r="Y31" s="55">
        <v>0</v>
      </c>
      <c r="Z31" s="55">
        <v>0</v>
      </c>
      <c r="AA31" s="55">
        <v>0</v>
      </c>
      <c r="AB31" s="57" t="s">
        <v>16976</v>
      </c>
    </row>
    <row r="32" spans="1:28" ht="35.25" x14ac:dyDescent="0.5">
      <c r="A32">
        <v>1</v>
      </c>
      <c r="B32" s="30">
        <f>SUBTOTAL(103,$A$9:A32)</f>
        <v>23</v>
      </c>
      <c r="C32" s="54" t="s">
        <v>5874</v>
      </c>
      <c r="D32" s="50">
        <f t="shared" si="2"/>
        <v>168000</v>
      </c>
      <c r="E32" s="55">
        <v>0</v>
      </c>
      <c r="F32" s="55">
        <v>0</v>
      </c>
      <c r="G32" s="55">
        <v>168000</v>
      </c>
      <c r="H32" s="55">
        <v>0</v>
      </c>
      <c r="I32" s="55">
        <v>0</v>
      </c>
      <c r="J32" s="55">
        <v>0</v>
      </c>
      <c r="K32" s="56">
        <v>0</v>
      </c>
      <c r="L32" s="55">
        <v>0</v>
      </c>
      <c r="M32" s="55">
        <v>0</v>
      </c>
      <c r="N32" s="55">
        <v>0</v>
      </c>
      <c r="O32" s="55">
        <v>0</v>
      </c>
      <c r="P32" s="55">
        <v>0</v>
      </c>
      <c r="Q32" s="55">
        <v>0</v>
      </c>
      <c r="R32" s="55">
        <v>0</v>
      </c>
      <c r="S32" s="55">
        <v>0</v>
      </c>
      <c r="T32" s="55">
        <v>0</v>
      </c>
      <c r="U32" s="55">
        <v>0</v>
      </c>
      <c r="V32" s="55">
        <v>0</v>
      </c>
      <c r="W32" s="55">
        <v>0</v>
      </c>
      <c r="X32" s="55">
        <v>0</v>
      </c>
      <c r="Y32" s="55">
        <v>0</v>
      </c>
      <c r="Z32" s="55">
        <v>0</v>
      </c>
      <c r="AA32" s="55">
        <v>0</v>
      </c>
      <c r="AB32" s="57" t="s">
        <v>16976</v>
      </c>
    </row>
    <row r="33" spans="1:28" ht="35.25" x14ac:dyDescent="0.5">
      <c r="A33">
        <v>1</v>
      </c>
      <c r="B33" s="30">
        <f>SUBTOTAL(103,$A$9:A33)</f>
        <v>24</v>
      </c>
      <c r="C33" s="54" t="s">
        <v>6082</v>
      </c>
      <c r="D33" s="50">
        <f t="shared" si="2"/>
        <v>484113.4</v>
      </c>
      <c r="E33" s="55">
        <v>155708</v>
      </c>
      <c r="F33" s="55">
        <f>178405.4+150000</f>
        <v>328405.40000000002</v>
      </c>
      <c r="G33" s="55">
        <v>0</v>
      </c>
      <c r="H33" s="55">
        <v>0</v>
      </c>
      <c r="I33" s="55">
        <v>0</v>
      </c>
      <c r="J33" s="55">
        <v>0</v>
      </c>
      <c r="K33" s="56">
        <v>0</v>
      </c>
      <c r="L33" s="55">
        <v>0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>
        <v>0</v>
      </c>
      <c r="S33" s="55">
        <v>0</v>
      </c>
      <c r="T33" s="55">
        <v>0</v>
      </c>
      <c r="U33" s="55">
        <v>0</v>
      </c>
      <c r="V33" s="55">
        <v>0</v>
      </c>
      <c r="W33" s="55">
        <v>0</v>
      </c>
      <c r="X33" s="55">
        <v>0</v>
      </c>
      <c r="Y33" s="55">
        <v>0</v>
      </c>
      <c r="Z33" s="55">
        <v>0</v>
      </c>
      <c r="AA33" s="55">
        <v>0</v>
      </c>
      <c r="AB33" s="57" t="s">
        <v>16976</v>
      </c>
    </row>
    <row r="34" spans="1:28" ht="35.25" x14ac:dyDescent="0.5">
      <c r="A34">
        <v>1</v>
      </c>
      <c r="B34" s="30">
        <f>SUBTOTAL(103,$A$9:A34)</f>
        <v>25</v>
      </c>
      <c r="C34" s="54" t="s">
        <v>6176</v>
      </c>
      <c r="D34" s="50">
        <f t="shared" si="2"/>
        <v>588000</v>
      </c>
      <c r="E34" s="55">
        <v>588000</v>
      </c>
      <c r="F34" s="55">
        <v>0</v>
      </c>
      <c r="G34" s="55">
        <v>0</v>
      </c>
      <c r="H34" s="55">
        <v>0</v>
      </c>
      <c r="I34" s="55">
        <v>0</v>
      </c>
      <c r="J34" s="55">
        <v>0</v>
      </c>
      <c r="K34" s="56">
        <v>0</v>
      </c>
      <c r="L34" s="55">
        <v>0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>
        <v>0</v>
      </c>
      <c r="S34" s="55">
        <v>0</v>
      </c>
      <c r="T34" s="55">
        <v>0</v>
      </c>
      <c r="U34" s="55">
        <v>0</v>
      </c>
      <c r="V34" s="55">
        <v>0</v>
      </c>
      <c r="W34" s="55">
        <v>0</v>
      </c>
      <c r="X34" s="55">
        <v>0</v>
      </c>
      <c r="Y34" s="55">
        <v>0</v>
      </c>
      <c r="Z34" s="55">
        <v>0</v>
      </c>
      <c r="AA34" s="55">
        <v>0</v>
      </c>
      <c r="AB34" s="57" t="s">
        <v>16976</v>
      </c>
    </row>
    <row r="35" spans="1:28" ht="35.25" x14ac:dyDescent="0.5">
      <c r="A35">
        <v>1</v>
      </c>
      <c r="B35" s="30">
        <f>SUBTOTAL(103,$A$9:A35)</f>
        <v>26</v>
      </c>
      <c r="C35" s="54" t="s">
        <v>6222</v>
      </c>
      <c r="D35" s="50">
        <f t="shared" si="2"/>
        <v>173170</v>
      </c>
      <c r="E35" s="55">
        <v>173170</v>
      </c>
      <c r="F35" s="55">
        <v>0</v>
      </c>
      <c r="G35" s="55">
        <v>0</v>
      </c>
      <c r="H35" s="55">
        <v>0</v>
      </c>
      <c r="I35" s="55">
        <v>0</v>
      </c>
      <c r="J35" s="55">
        <v>0</v>
      </c>
      <c r="K35" s="56">
        <v>0</v>
      </c>
      <c r="L35" s="55">
        <v>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>
        <v>0</v>
      </c>
      <c r="S35" s="55">
        <v>0</v>
      </c>
      <c r="T35" s="55">
        <v>0</v>
      </c>
      <c r="U35" s="55">
        <v>0</v>
      </c>
      <c r="V35" s="55">
        <v>0</v>
      </c>
      <c r="W35" s="55">
        <v>0</v>
      </c>
      <c r="X35" s="55">
        <v>0</v>
      </c>
      <c r="Y35" s="55">
        <v>0</v>
      </c>
      <c r="Z35" s="55">
        <v>0</v>
      </c>
      <c r="AA35" s="55">
        <v>0</v>
      </c>
      <c r="AB35" s="57" t="s">
        <v>16976</v>
      </c>
    </row>
    <row r="36" spans="1:28" ht="35.25" x14ac:dyDescent="0.5">
      <c r="A36">
        <v>1</v>
      </c>
      <c r="B36" s="30">
        <f>SUBTOTAL(103,$A$9:A36)</f>
        <v>27</v>
      </c>
      <c r="C36" s="54" t="s">
        <v>6298</v>
      </c>
      <c r="D36" s="50">
        <f t="shared" si="2"/>
        <v>13568.4</v>
      </c>
      <c r="E36" s="55">
        <v>0</v>
      </c>
      <c r="F36" s="55">
        <v>0</v>
      </c>
      <c r="G36" s="55">
        <v>13568.4</v>
      </c>
      <c r="H36" s="55">
        <v>0</v>
      </c>
      <c r="I36" s="55">
        <v>0</v>
      </c>
      <c r="J36" s="55">
        <v>0</v>
      </c>
      <c r="K36" s="56">
        <v>0</v>
      </c>
      <c r="L36" s="55">
        <v>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55">
        <v>0</v>
      </c>
      <c r="X36" s="55">
        <v>0</v>
      </c>
      <c r="Y36" s="55">
        <v>0</v>
      </c>
      <c r="Z36" s="55">
        <v>0</v>
      </c>
      <c r="AA36" s="55">
        <v>0</v>
      </c>
      <c r="AB36" s="57" t="s">
        <v>16976</v>
      </c>
    </row>
    <row r="37" spans="1:28" ht="35.25" x14ac:dyDescent="0.5">
      <c r="A37">
        <v>1</v>
      </c>
      <c r="B37" s="30">
        <f>SUBTOTAL(103,$A$9:A37)</f>
        <v>28</v>
      </c>
      <c r="C37" s="54" t="s">
        <v>6304</v>
      </c>
      <c r="D37" s="50">
        <f t="shared" si="2"/>
        <v>600000</v>
      </c>
      <c r="E37" s="55">
        <v>0</v>
      </c>
      <c r="F37" s="55">
        <f>180000+420000</f>
        <v>600000</v>
      </c>
      <c r="G37" s="55">
        <v>0</v>
      </c>
      <c r="H37" s="55">
        <v>0</v>
      </c>
      <c r="I37" s="55">
        <v>0</v>
      </c>
      <c r="J37" s="55">
        <v>0</v>
      </c>
      <c r="K37" s="56">
        <v>0</v>
      </c>
      <c r="L37" s="55">
        <v>0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  <c r="R37" s="55">
        <v>0</v>
      </c>
      <c r="S37" s="55">
        <v>0</v>
      </c>
      <c r="T37" s="55">
        <v>0</v>
      </c>
      <c r="U37" s="55">
        <v>0</v>
      </c>
      <c r="V37" s="55">
        <v>0</v>
      </c>
      <c r="W37" s="55">
        <v>0</v>
      </c>
      <c r="X37" s="55">
        <v>0</v>
      </c>
      <c r="Y37" s="55">
        <v>0</v>
      </c>
      <c r="Z37" s="55">
        <v>0</v>
      </c>
      <c r="AA37" s="55">
        <v>0</v>
      </c>
      <c r="AB37" s="57" t="s">
        <v>16976</v>
      </c>
    </row>
    <row r="38" spans="1:28" ht="35.25" x14ac:dyDescent="0.5">
      <c r="A38">
        <v>1</v>
      </c>
      <c r="B38" s="30">
        <f>SUBTOTAL(103,$A$9:A38)</f>
        <v>29</v>
      </c>
      <c r="C38" s="54" t="s">
        <v>6406</v>
      </c>
      <c r="D38" s="50">
        <f t="shared" si="2"/>
        <v>579586</v>
      </c>
      <c r="E38" s="55">
        <v>579586</v>
      </c>
      <c r="F38" s="55">
        <v>0</v>
      </c>
      <c r="G38" s="55">
        <v>0</v>
      </c>
      <c r="H38" s="55">
        <v>0</v>
      </c>
      <c r="I38" s="55">
        <v>0</v>
      </c>
      <c r="J38" s="55">
        <v>0</v>
      </c>
      <c r="K38" s="56">
        <v>0</v>
      </c>
      <c r="L38" s="55">
        <v>0</v>
      </c>
      <c r="M38" s="55">
        <v>0</v>
      </c>
      <c r="N38" s="55">
        <v>0</v>
      </c>
      <c r="O38" s="55">
        <v>0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55">
        <v>0</v>
      </c>
      <c r="X38" s="55">
        <v>0</v>
      </c>
      <c r="Y38" s="55">
        <v>0</v>
      </c>
      <c r="Z38" s="55">
        <v>0</v>
      </c>
      <c r="AA38" s="55">
        <v>0</v>
      </c>
      <c r="AB38" s="57" t="s">
        <v>16976</v>
      </c>
    </row>
    <row r="39" spans="1:28" ht="35.25" x14ac:dyDescent="0.5">
      <c r="A39">
        <v>1</v>
      </c>
      <c r="B39" s="30">
        <f>SUBTOTAL(103,$A$9:A39)</f>
        <v>30</v>
      </c>
      <c r="C39" s="54" t="s">
        <v>6804</v>
      </c>
      <c r="D39" s="50">
        <f t="shared" si="2"/>
        <v>493670</v>
      </c>
      <c r="E39" s="55">
        <v>0</v>
      </c>
      <c r="F39" s="55">
        <v>0</v>
      </c>
      <c r="G39" s="55">
        <v>0</v>
      </c>
      <c r="H39" s="55">
        <v>493670</v>
      </c>
      <c r="I39" s="55">
        <v>0</v>
      </c>
      <c r="J39" s="55">
        <v>0</v>
      </c>
      <c r="K39" s="56">
        <v>0</v>
      </c>
      <c r="L39" s="55">
        <v>0</v>
      </c>
      <c r="M39" s="55">
        <v>0</v>
      </c>
      <c r="N39" s="55">
        <v>0</v>
      </c>
      <c r="O39" s="55">
        <v>0</v>
      </c>
      <c r="P39" s="55">
        <v>0</v>
      </c>
      <c r="Q39" s="55">
        <v>0</v>
      </c>
      <c r="R39" s="55">
        <v>0</v>
      </c>
      <c r="S39" s="55">
        <v>0</v>
      </c>
      <c r="T39" s="55">
        <v>0</v>
      </c>
      <c r="U39" s="55">
        <v>0</v>
      </c>
      <c r="V39" s="55">
        <v>0</v>
      </c>
      <c r="W39" s="55">
        <v>0</v>
      </c>
      <c r="X39" s="55">
        <v>0</v>
      </c>
      <c r="Y39" s="55">
        <v>0</v>
      </c>
      <c r="Z39" s="55">
        <v>0</v>
      </c>
      <c r="AA39" s="55">
        <v>0</v>
      </c>
      <c r="AB39" s="57" t="s">
        <v>16976</v>
      </c>
    </row>
    <row r="40" spans="1:28" ht="35.25" x14ac:dyDescent="0.5">
      <c r="A40">
        <v>1</v>
      </c>
      <c r="B40" s="30">
        <f>SUBTOTAL(103,$A$9:A40)</f>
        <v>31</v>
      </c>
      <c r="C40" s="54" t="s">
        <v>7093</v>
      </c>
      <c r="D40" s="50">
        <f t="shared" si="2"/>
        <v>490000</v>
      </c>
      <c r="E40" s="55">
        <v>0</v>
      </c>
      <c r="F40" s="55">
        <v>490000</v>
      </c>
      <c r="G40" s="55">
        <v>0</v>
      </c>
      <c r="H40" s="55">
        <v>0</v>
      </c>
      <c r="I40" s="55">
        <v>0</v>
      </c>
      <c r="J40" s="55">
        <v>0</v>
      </c>
      <c r="K40" s="56">
        <v>0</v>
      </c>
      <c r="L40" s="55">
        <v>0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>
        <v>0</v>
      </c>
      <c r="S40" s="55">
        <v>0</v>
      </c>
      <c r="T40" s="55">
        <v>0</v>
      </c>
      <c r="U40" s="55">
        <v>0</v>
      </c>
      <c r="V40" s="55">
        <v>0</v>
      </c>
      <c r="W40" s="55">
        <v>0</v>
      </c>
      <c r="X40" s="55">
        <v>0</v>
      </c>
      <c r="Y40" s="55">
        <v>0</v>
      </c>
      <c r="Z40" s="55">
        <v>0</v>
      </c>
      <c r="AA40" s="55">
        <v>0</v>
      </c>
      <c r="AB40" s="57" t="s">
        <v>16976</v>
      </c>
    </row>
    <row r="41" spans="1:28" ht="35.25" x14ac:dyDescent="0.5">
      <c r="A41">
        <v>1</v>
      </c>
      <c r="B41" s="30">
        <f>SUBTOTAL(103,$A$9:A41)</f>
        <v>32</v>
      </c>
      <c r="C41" s="54" t="s">
        <v>1294</v>
      </c>
      <c r="D41" s="50">
        <f t="shared" si="2"/>
        <v>109964</v>
      </c>
      <c r="E41" s="55">
        <v>0</v>
      </c>
      <c r="F41" s="55">
        <v>0</v>
      </c>
      <c r="G41" s="55">
        <v>0</v>
      </c>
      <c r="H41" s="55">
        <v>0</v>
      </c>
      <c r="I41" s="55">
        <v>109964</v>
      </c>
      <c r="J41" s="55">
        <v>0</v>
      </c>
      <c r="K41" s="56">
        <v>0</v>
      </c>
      <c r="L41" s="55">
        <v>0</v>
      </c>
      <c r="M41" s="55">
        <v>0</v>
      </c>
      <c r="N41" s="55">
        <v>0</v>
      </c>
      <c r="O41" s="55">
        <v>0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55">
        <v>0</v>
      </c>
      <c r="X41" s="55">
        <v>0</v>
      </c>
      <c r="Y41" s="55">
        <v>0</v>
      </c>
      <c r="Z41" s="55">
        <v>0</v>
      </c>
      <c r="AA41" s="55">
        <v>0</v>
      </c>
      <c r="AB41" s="57" t="s">
        <v>16976</v>
      </c>
    </row>
    <row r="42" spans="1:28" ht="35.25" x14ac:dyDescent="0.5">
      <c r="A42">
        <v>1</v>
      </c>
      <c r="B42" s="30">
        <f>SUBTOTAL(103,$A$9:A42)</f>
        <v>33</v>
      </c>
      <c r="C42" s="54" t="s">
        <v>7260</v>
      </c>
      <c r="D42" s="50">
        <f t="shared" si="2"/>
        <v>421464.2</v>
      </c>
      <c r="E42" s="55">
        <v>0</v>
      </c>
      <c r="F42" s="55">
        <v>0</v>
      </c>
      <c r="G42" s="55">
        <v>0</v>
      </c>
      <c r="H42" s="55">
        <v>0</v>
      </c>
      <c r="I42" s="55">
        <v>0</v>
      </c>
      <c r="J42" s="55">
        <v>0</v>
      </c>
      <c r="K42" s="56">
        <v>0</v>
      </c>
      <c r="L42" s="55">
        <v>0</v>
      </c>
      <c r="M42" s="55">
        <v>0</v>
      </c>
      <c r="N42" s="55">
        <v>0</v>
      </c>
      <c r="O42" s="55">
        <f>45000+271464.2+105000</f>
        <v>421464.2</v>
      </c>
      <c r="P42" s="55">
        <v>0</v>
      </c>
      <c r="Q42" s="55">
        <v>0</v>
      </c>
      <c r="R42" s="55">
        <v>0</v>
      </c>
      <c r="S42" s="55">
        <v>0</v>
      </c>
      <c r="T42" s="55">
        <v>0</v>
      </c>
      <c r="U42" s="55">
        <v>0</v>
      </c>
      <c r="V42" s="55">
        <v>0</v>
      </c>
      <c r="W42" s="55">
        <v>0</v>
      </c>
      <c r="X42" s="55">
        <v>0</v>
      </c>
      <c r="Y42" s="55">
        <v>0</v>
      </c>
      <c r="Z42" s="55">
        <v>0</v>
      </c>
      <c r="AA42" s="55">
        <v>0</v>
      </c>
      <c r="AB42" s="57">
        <v>2023</v>
      </c>
    </row>
    <row r="43" spans="1:28" ht="35.25" x14ac:dyDescent="0.5">
      <c r="A43">
        <v>1</v>
      </c>
      <c r="B43" s="30">
        <f>SUBTOTAL(103,$A$9:A43)</f>
        <v>34</v>
      </c>
      <c r="C43" s="54" t="s">
        <v>17394</v>
      </c>
      <c r="D43" s="50">
        <f t="shared" si="2"/>
        <v>364358.1</v>
      </c>
      <c r="E43" s="55">
        <v>0</v>
      </c>
      <c r="F43" s="55">
        <v>0</v>
      </c>
      <c r="G43" s="55">
        <v>124148.79</v>
      </c>
      <c r="H43" s="55">
        <v>0</v>
      </c>
      <c r="I43" s="55">
        <v>0</v>
      </c>
      <c r="J43" s="55">
        <v>0</v>
      </c>
      <c r="K43" s="56">
        <v>1</v>
      </c>
      <c r="L43" s="55">
        <f>72062.79+168146.52</f>
        <v>240209.31</v>
      </c>
      <c r="M43" s="55">
        <v>0</v>
      </c>
      <c r="N43" s="55">
        <v>0</v>
      </c>
      <c r="O43" s="55">
        <v>0</v>
      </c>
      <c r="P43" s="55">
        <v>0</v>
      </c>
      <c r="Q43" s="55">
        <v>0</v>
      </c>
      <c r="R43" s="55">
        <v>0</v>
      </c>
      <c r="S43" s="55">
        <v>0</v>
      </c>
      <c r="T43" s="55">
        <v>0</v>
      </c>
      <c r="U43" s="55">
        <v>0</v>
      </c>
      <c r="V43" s="55">
        <v>0</v>
      </c>
      <c r="W43" s="55">
        <v>0</v>
      </c>
      <c r="X43" s="55">
        <v>0</v>
      </c>
      <c r="Y43" s="55">
        <v>0</v>
      </c>
      <c r="Z43" s="55">
        <v>0</v>
      </c>
      <c r="AA43" s="55">
        <v>0</v>
      </c>
      <c r="AB43" s="57" t="s">
        <v>16976</v>
      </c>
    </row>
    <row r="44" spans="1:28" ht="35.25" x14ac:dyDescent="0.5">
      <c r="A44">
        <v>1</v>
      </c>
      <c r="B44" s="30">
        <f>SUBTOTAL(103,$A$9:A44)</f>
        <v>35</v>
      </c>
      <c r="C44" s="54" t="s">
        <v>6163</v>
      </c>
      <c r="D44" s="50">
        <f t="shared" si="2"/>
        <v>239162</v>
      </c>
      <c r="E44" s="55">
        <v>0</v>
      </c>
      <c r="F44" s="55">
        <v>0</v>
      </c>
      <c r="G44" s="55">
        <v>0</v>
      </c>
      <c r="H44" s="55">
        <v>0</v>
      </c>
      <c r="I44" s="55">
        <v>0</v>
      </c>
      <c r="J44" s="55">
        <v>0</v>
      </c>
      <c r="K44" s="56">
        <v>0</v>
      </c>
      <c r="L44" s="55">
        <v>0</v>
      </c>
      <c r="M44" s="55">
        <f>49848.6+116313.4</f>
        <v>166162</v>
      </c>
      <c r="N44" s="55">
        <v>0</v>
      </c>
      <c r="O44" s="55">
        <f>21900+51100</f>
        <v>73000</v>
      </c>
      <c r="P44" s="55">
        <v>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55">
        <v>0</v>
      </c>
      <c r="X44" s="55">
        <v>0</v>
      </c>
      <c r="Y44" s="55">
        <v>0</v>
      </c>
      <c r="Z44" s="55">
        <v>0</v>
      </c>
      <c r="AA44" s="55">
        <v>0</v>
      </c>
      <c r="AB44" s="57">
        <v>2023</v>
      </c>
    </row>
    <row r="45" spans="1:28" ht="35.25" x14ac:dyDescent="0.5">
      <c r="A45">
        <v>1</v>
      </c>
      <c r="B45" s="30">
        <f>SUBTOTAL(103,$A$9:A45)</f>
        <v>36</v>
      </c>
      <c r="C45" s="54" t="s">
        <v>7706</v>
      </c>
      <c r="D45" s="50">
        <f t="shared" si="2"/>
        <v>337200</v>
      </c>
      <c r="E45" s="55">
        <v>0</v>
      </c>
      <c r="F45" s="55">
        <v>0</v>
      </c>
      <c r="G45" s="55">
        <v>0</v>
      </c>
      <c r="H45" s="55">
        <v>0</v>
      </c>
      <c r="I45" s="55">
        <v>0</v>
      </c>
      <c r="J45" s="55">
        <v>0</v>
      </c>
      <c r="K45" s="56">
        <v>0</v>
      </c>
      <c r="L45" s="55">
        <v>0</v>
      </c>
      <c r="M45" s="55">
        <v>0</v>
      </c>
      <c r="N45" s="55">
        <v>0</v>
      </c>
      <c r="O45" s="55">
        <v>337200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55">
        <v>0</v>
      </c>
      <c r="X45" s="55">
        <v>0</v>
      </c>
      <c r="Y45" s="55">
        <v>0</v>
      </c>
      <c r="Z45" s="55">
        <v>0</v>
      </c>
      <c r="AA45" s="55">
        <v>0</v>
      </c>
      <c r="AB45" s="57">
        <v>2023</v>
      </c>
    </row>
    <row r="46" spans="1:28" ht="35.25" x14ac:dyDescent="0.5">
      <c r="A46">
        <v>1</v>
      </c>
      <c r="B46" s="30">
        <f>SUBTOTAL(103,$A$9:A46)</f>
        <v>37</v>
      </c>
      <c r="C46" s="54" t="s">
        <v>4587</v>
      </c>
      <c r="D46" s="50">
        <f t="shared" si="2"/>
        <v>1100000</v>
      </c>
      <c r="E46" s="55">
        <v>0</v>
      </c>
      <c r="F46" s="55">
        <v>0</v>
      </c>
      <c r="G46" s="55">
        <v>0</v>
      </c>
      <c r="H46" s="55">
        <v>0</v>
      </c>
      <c r="I46" s="55">
        <v>0</v>
      </c>
      <c r="J46" s="55">
        <v>0</v>
      </c>
      <c r="K46" s="56">
        <v>0</v>
      </c>
      <c r="L46" s="55">
        <v>0</v>
      </c>
      <c r="M46" s="55">
        <v>1100000</v>
      </c>
      <c r="N46" s="55">
        <v>0</v>
      </c>
      <c r="O46" s="55">
        <v>0</v>
      </c>
      <c r="P46" s="55">
        <v>0</v>
      </c>
      <c r="Q46" s="55">
        <v>0</v>
      </c>
      <c r="R46" s="55">
        <v>0</v>
      </c>
      <c r="S46" s="55">
        <v>0</v>
      </c>
      <c r="T46" s="55">
        <v>0</v>
      </c>
      <c r="U46" s="55">
        <v>0</v>
      </c>
      <c r="V46" s="55">
        <v>0</v>
      </c>
      <c r="W46" s="55">
        <v>0</v>
      </c>
      <c r="X46" s="55">
        <v>0</v>
      </c>
      <c r="Y46" s="55">
        <v>0</v>
      </c>
      <c r="Z46" s="55">
        <v>0</v>
      </c>
      <c r="AA46" s="55">
        <v>0</v>
      </c>
      <c r="AB46" s="57">
        <v>2023</v>
      </c>
    </row>
    <row r="47" spans="1:28" ht="35.25" x14ac:dyDescent="0.5">
      <c r="A47">
        <v>1</v>
      </c>
      <c r="B47" s="30">
        <f>SUBTOTAL(103,$A$9:A47)</f>
        <v>38</v>
      </c>
      <c r="C47" s="54" t="s">
        <v>5984</v>
      </c>
      <c r="D47" s="50">
        <f t="shared" si="2"/>
        <v>1489829.2</v>
      </c>
      <c r="E47" s="55">
        <v>0</v>
      </c>
      <c r="F47" s="55">
        <v>0</v>
      </c>
      <c r="G47" s="55">
        <v>0</v>
      </c>
      <c r="H47" s="55">
        <v>0</v>
      </c>
      <c r="I47" s="55">
        <v>0</v>
      </c>
      <c r="J47" s="55">
        <v>0</v>
      </c>
      <c r="K47" s="56">
        <v>0</v>
      </c>
      <c r="L47" s="55">
        <v>0</v>
      </c>
      <c r="M47" s="55">
        <f>637564+852265.2</f>
        <v>1489829.2</v>
      </c>
      <c r="N47" s="55">
        <v>0</v>
      </c>
      <c r="O47" s="55">
        <v>0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55">
        <v>0</v>
      </c>
      <c r="X47" s="55">
        <v>0</v>
      </c>
      <c r="Y47" s="55">
        <v>0</v>
      </c>
      <c r="Z47" s="55">
        <v>0</v>
      </c>
      <c r="AA47" s="55">
        <v>0</v>
      </c>
      <c r="AB47" s="57">
        <v>2023</v>
      </c>
    </row>
    <row r="48" spans="1:28" ht="35.25" x14ac:dyDescent="0.5">
      <c r="A48">
        <v>1</v>
      </c>
      <c r="B48" s="30">
        <f>SUBTOTAL(103,$A$9:A48)</f>
        <v>39</v>
      </c>
      <c r="C48" s="54" t="s">
        <v>5995</v>
      </c>
      <c r="D48" s="50">
        <f t="shared" si="2"/>
        <v>354451.42000000004</v>
      </c>
      <c r="E48" s="55">
        <v>0</v>
      </c>
      <c r="F48" s="55">
        <v>0</v>
      </c>
      <c r="G48" s="55">
        <v>0</v>
      </c>
      <c r="H48" s="55">
        <v>0</v>
      </c>
      <c r="I48" s="55">
        <v>0</v>
      </c>
      <c r="J48" s="55">
        <v>224038.42</v>
      </c>
      <c r="K48" s="56">
        <v>0</v>
      </c>
      <c r="L48" s="55">
        <v>0</v>
      </c>
      <c r="M48" s="55">
        <v>130413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7">
        <v>2023</v>
      </c>
    </row>
    <row r="49" spans="1:28" ht="35.25" x14ac:dyDescent="0.5">
      <c r="A49">
        <v>1</v>
      </c>
      <c r="B49" s="30">
        <f>SUBTOTAL(103,$A$9:A49)</f>
        <v>40</v>
      </c>
      <c r="C49" s="54" t="s">
        <v>6074</v>
      </c>
      <c r="D49" s="50">
        <f t="shared" si="2"/>
        <v>590000</v>
      </c>
      <c r="E49" s="55">
        <v>0</v>
      </c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6">
        <v>0</v>
      </c>
      <c r="L49" s="55">
        <v>0</v>
      </c>
      <c r="M49" s="55">
        <v>590000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B49" s="57">
        <v>2023</v>
      </c>
    </row>
    <row r="50" spans="1:28" ht="35.25" x14ac:dyDescent="0.5">
      <c r="A50">
        <v>1</v>
      </c>
      <c r="B50" s="30">
        <f>SUBTOTAL(103,$A$9:A50)</f>
        <v>41</v>
      </c>
      <c r="C50" s="54" t="s">
        <v>6597</v>
      </c>
      <c r="D50" s="50">
        <f t="shared" si="2"/>
        <v>530034</v>
      </c>
      <c r="E50" s="55">
        <v>0</v>
      </c>
      <c r="F50" s="55">
        <v>0</v>
      </c>
      <c r="G50" s="55">
        <v>0</v>
      </c>
      <c r="H50" s="55">
        <v>0</v>
      </c>
      <c r="I50" s="55">
        <v>0</v>
      </c>
      <c r="J50" s="55">
        <v>0</v>
      </c>
      <c r="K50" s="56">
        <v>0</v>
      </c>
      <c r="L50" s="55">
        <v>0</v>
      </c>
      <c r="M50" s="55">
        <v>530034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7">
        <v>2023</v>
      </c>
    </row>
    <row r="51" spans="1:28" ht="35.25" x14ac:dyDescent="0.5">
      <c r="A51">
        <v>1</v>
      </c>
      <c r="B51" s="30">
        <f>SUBTOTAL(103,$A$9:A51)</f>
        <v>42</v>
      </c>
      <c r="C51" s="54" t="s">
        <v>6333</v>
      </c>
      <c r="D51" s="50">
        <f t="shared" si="2"/>
        <v>1765571</v>
      </c>
      <c r="E51" s="55">
        <v>0</v>
      </c>
      <c r="F51" s="55">
        <v>0</v>
      </c>
      <c r="G51" s="55">
        <f>194545+453941</f>
        <v>648486</v>
      </c>
      <c r="H51" s="55">
        <v>0</v>
      </c>
      <c r="I51" s="55">
        <v>0</v>
      </c>
      <c r="J51" s="55">
        <v>0</v>
      </c>
      <c r="K51" s="56">
        <v>0</v>
      </c>
      <c r="L51" s="55">
        <v>0</v>
      </c>
      <c r="M51" s="55">
        <v>0</v>
      </c>
      <c r="N51" s="55">
        <v>0</v>
      </c>
      <c r="O51" s="55">
        <v>0</v>
      </c>
      <c r="P51" s="55">
        <v>1117085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  <c r="AB51" s="57">
        <v>2023</v>
      </c>
    </row>
    <row r="52" spans="1:28" ht="35.25" x14ac:dyDescent="0.5">
      <c r="A52">
        <v>1</v>
      </c>
      <c r="B52" s="30">
        <f>SUBTOTAL(103,$A$9:A52)</f>
        <v>43</v>
      </c>
      <c r="C52" s="54" t="s">
        <v>6646</v>
      </c>
      <c r="D52" s="50">
        <f t="shared" si="2"/>
        <v>2050000</v>
      </c>
      <c r="E52" s="55">
        <v>0</v>
      </c>
      <c r="F52" s="55">
        <v>0</v>
      </c>
      <c r="G52" s="55">
        <f>615000+1435000</f>
        <v>2050000</v>
      </c>
      <c r="H52" s="55">
        <v>0</v>
      </c>
      <c r="I52" s="55">
        <v>0</v>
      </c>
      <c r="J52" s="55">
        <v>0</v>
      </c>
      <c r="K52" s="56">
        <v>0</v>
      </c>
      <c r="L52" s="55">
        <v>0</v>
      </c>
      <c r="M52" s="55">
        <v>0</v>
      </c>
      <c r="N52" s="55">
        <v>0</v>
      </c>
      <c r="O52" s="55">
        <v>0</v>
      </c>
      <c r="P52" s="55">
        <v>0</v>
      </c>
      <c r="Q52" s="55">
        <v>0</v>
      </c>
      <c r="R52" s="55">
        <v>0</v>
      </c>
      <c r="S52" s="55">
        <v>0</v>
      </c>
      <c r="T52" s="55">
        <v>0</v>
      </c>
      <c r="U52" s="55">
        <v>0</v>
      </c>
      <c r="V52" s="55">
        <v>0</v>
      </c>
      <c r="W52" s="55">
        <v>0</v>
      </c>
      <c r="X52" s="55">
        <v>0</v>
      </c>
      <c r="Y52" s="55">
        <v>0</v>
      </c>
      <c r="Z52" s="55">
        <v>0</v>
      </c>
      <c r="AA52" s="55">
        <v>0</v>
      </c>
      <c r="AB52" s="57">
        <v>2023</v>
      </c>
    </row>
    <row r="53" spans="1:28" ht="35.25" x14ac:dyDescent="0.5">
      <c r="A53">
        <v>1</v>
      </c>
      <c r="B53" s="30">
        <f>SUBTOTAL(103,$A$9:A53)</f>
        <v>44</v>
      </c>
      <c r="C53" s="54" t="s">
        <v>6711</v>
      </c>
      <c r="D53" s="50">
        <f t="shared" si="2"/>
        <v>133000</v>
      </c>
      <c r="E53" s="55">
        <v>0</v>
      </c>
      <c r="F53" s="55">
        <v>0</v>
      </c>
      <c r="G53" s="55">
        <v>133000</v>
      </c>
      <c r="H53" s="55">
        <v>0</v>
      </c>
      <c r="I53" s="55">
        <v>0</v>
      </c>
      <c r="J53" s="55">
        <v>0</v>
      </c>
      <c r="K53" s="56">
        <v>0</v>
      </c>
      <c r="L53" s="55">
        <v>0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5">
        <v>0</v>
      </c>
      <c r="X53" s="55">
        <v>0</v>
      </c>
      <c r="Y53" s="55">
        <v>0</v>
      </c>
      <c r="Z53" s="55">
        <v>0</v>
      </c>
      <c r="AA53" s="55">
        <v>0</v>
      </c>
      <c r="AB53" s="57">
        <v>2023</v>
      </c>
    </row>
    <row r="54" spans="1:28" ht="35.25" x14ac:dyDescent="0.5">
      <c r="A54">
        <v>1</v>
      </c>
      <c r="B54" s="30">
        <f>SUBTOTAL(103,$A$9:A54)</f>
        <v>45</v>
      </c>
      <c r="C54" s="54" t="s">
        <v>1237</v>
      </c>
      <c r="D54" s="50">
        <f t="shared" si="2"/>
        <v>312426</v>
      </c>
      <c r="E54" s="55">
        <v>0</v>
      </c>
      <c r="F54" s="55">
        <v>0</v>
      </c>
      <c r="G54" s="55">
        <f>93727.8+218698.2</f>
        <v>312426</v>
      </c>
      <c r="H54" s="55">
        <v>0</v>
      </c>
      <c r="I54" s="55">
        <v>0</v>
      </c>
      <c r="J54" s="55">
        <v>0</v>
      </c>
      <c r="K54" s="56">
        <v>0</v>
      </c>
      <c r="L54" s="55">
        <v>0</v>
      </c>
      <c r="M54" s="55">
        <v>0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55">
        <v>0</v>
      </c>
      <c r="X54" s="55">
        <v>0</v>
      </c>
      <c r="Y54" s="55">
        <v>0</v>
      </c>
      <c r="Z54" s="55">
        <v>0</v>
      </c>
      <c r="AA54" s="55">
        <v>0</v>
      </c>
      <c r="AB54" s="57">
        <v>2023</v>
      </c>
    </row>
    <row r="55" spans="1:28" ht="35.25" x14ac:dyDescent="0.5">
      <c r="A55">
        <v>1</v>
      </c>
      <c r="B55" s="30">
        <f>SUBTOTAL(103,$A$9:A55)</f>
        <v>46</v>
      </c>
      <c r="C55" s="54" t="s">
        <v>6584</v>
      </c>
      <c r="D55" s="50">
        <f t="shared" si="2"/>
        <v>178951.67999999999</v>
      </c>
      <c r="E55" s="55">
        <v>0</v>
      </c>
      <c r="F55" s="55">
        <v>178951.67999999999</v>
      </c>
      <c r="G55" s="55">
        <v>0</v>
      </c>
      <c r="H55" s="55">
        <v>0</v>
      </c>
      <c r="I55" s="55">
        <v>0</v>
      </c>
      <c r="J55" s="55">
        <v>0</v>
      </c>
      <c r="K55" s="56">
        <v>0</v>
      </c>
      <c r="L55" s="55">
        <v>0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v>0</v>
      </c>
      <c r="S55" s="55">
        <v>0</v>
      </c>
      <c r="T55" s="55">
        <v>0</v>
      </c>
      <c r="U55" s="55">
        <v>0</v>
      </c>
      <c r="V55" s="55">
        <v>0</v>
      </c>
      <c r="W55" s="55">
        <v>0</v>
      </c>
      <c r="X55" s="55">
        <v>0</v>
      </c>
      <c r="Y55" s="55">
        <v>0</v>
      </c>
      <c r="Z55" s="55">
        <v>0</v>
      </c>
      <c r="AA55" s="55">
        <v>0</v>
      </c>
      <c r="AB55" s="57">
        <v>2023</v>
      </c>
    </row>
    <row r="56" spans="1:28" ht="35.25" x14ac:dyDescent="0.5">
      <c r="A56">
        <v>1</v>
      </c>
      <c r="B56" s="30">
        <f>SUBTOTAL(103,$A$9:A56)</f>
        <v>47</v>
      </c>
      <c r="C56" s="54" t="s">
        <v>4902</v>
      </c>
      <c r="D56" s="50">
        <f t="shared" si="2"/>
        <v>177001.88</v>
      </c>
      <c r="E56" s="55">
        <v>0</v>
      </c>
      <c r="F56" s="55">
        <f>53100.56+123901.32</f>
        <v>177001.88</v>
      </c>
      <c r="G56" s="55">
        <v>0</v>
      </c>
      <c r="H56" s="55">
        <v>0</v>
      </c>
      <c r="I56" s="55">
        <v>0</v>
      </c>
      <c r="J56" s="55">
        <v>0</v>
      </c>
      <c r="K56" s="56">
        <v>0</v>
      </c>
      <c r="L56" s="55">
        <v>0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55">
        <v>0</v>
      </c>
      <c r="X56" s="55">
        <v>0</v>
      </c>
      <c r="Y56" s="55">
        <v>0</v>
      </c>
      <c r="Z56" s="55">
        <v>0</v>
      </c>
      <c r="AA56" s="55">
        <v>0</v>
      </c>
      <c r="AB56" s="57">
        <v>2023</v>
      </c>
    </row>
    <row r="57" spans="1:28" ht="35.25" x14ac:dyDescent="0.5">
      <c r="A57">
        <v>1</v>
      </c>
      <c r="B57" s="30">
        <f>SUBTOTAL(103,$A$9:A57)</f>
        <v>48</v>
      </c>
      <c r="C57" s="54" t="s">
        <v>5611</v>
      </c>
      <c r="D57" s="50">
        <f t="shared" si="2"/>
        <v>152100</v>
      </c>
      <c r="E57" s="55">
        <v>0</v>
      </c>
      <c r="F57" s="55">
        <v>0</v>
      </c>
      <c r="G57" s="55">
        <v>0</v>
      </c>
      <c r="H57" s="55">
        <v>152100</v>
      </c>
      <c r="I57" s="55">
        <v>0</v>
      </c>
      <c r="J57" s="55">
        <v>0</v>
      </c>
      <c r="K57" s="56">
        <v>0</v>
      </c>
      <c r="L57" s="55">
        <v>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55">
        <v>0</v>
      </c>
      <c r="X57" s="55">
        <v>0</v>
      </c>
      <c r="Y57" s="55">
        <v>0</v>
      </c>
      <c r="Z57" s="55">
        <v>0</v>
      </c>
      <c r="AA57" s="55">
        <v>0</v>
      </c>
      <c r="AB57" s="57">
        <v>2023</v>
      </c>
    </row>
    <row r="58" spans="1:28" ht="35.25" x14ac:dyDescent="0.5">
      <c r="A58">
        <v>1</v>
      </c>
      <c r="B58" s="30">
        <f>SUBTOTAL(103,$A$9:A58)</f>
        <v>49</v>
      </c>
      <c r="C58" s="54" t="s">
        <v>17432</v>
      </c>
      <c r="D58" s="50">
        <f t="shared" si="2"/>
        <v>346600</v>
      </c>
      <c r="E58" s="55">
        <v>0</v>
      </c>
      <c r="F58" s="55">
        <v>0</v>
      </c>
      <c r="G58" s="55">
        <v>0</v>
      </c>
      <c r="H58" s="55">
        <v>0</v>
      </c>
      <c r="I58" s="55">
        <v>0</v>
      </c>
      <c r="J58" s="55">
        <v>0</v>
      </c>
      <c r="K58" s="56">
        <v>0</v>
      </c>
      <c r="L58" s="55">
        <v>0</v>
      </c>
      <c r="M58" s="55">
        <v>0</v>
      </c>
      <c r="N58" s="55">
        <v>0</v>
      </c>
      <c r="O58" s="55">
        <v>346600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55">
        <v>0</v>
      </c>
      <c r="X58" s="55">
        <v>0</v>
      </c>
      <c r="Y58" s="55">
        <v>0</v>
      </c>
      <c r="Z58" s="55">
        <v>0</v>
      </c>
      <c r="AA58" s="55">
        <v>0</v>
      </c>
      <c r="AB58" s="57">
        <v>2023</v>
      </c>
    </row>
    <row r="59" spans="1:28" ht="35.25" x14ac:dyDescent="0.5">
      <c r="A59">
        <v>1</v>
      </c>
      <c r="B59" s="30">
        <f>SUBTOTAL(103,$A$9:A59)</f>
        <v>50</v>
      </c>
      <c r="C59" s="54" t="s">
        <v>4292</v>
      </c>
      <c r="D59" s="50">
        <f t="shared" si="2"/>
        <v>439735.28</v>
      </c>
      <c r="E59" s="55">
        <v>0</v>
      </c>
      <c r="F59" s="55">
        <v>0</v>
      </c>
      <c r="G59" s="55">
        <v>439735.28</v>
      </c>
      <c r="H59" s="55">
        <v>0</v>
      </c>
      <c r="I59" s="55">
        <v>0</v>
      </c>
      <c r="J59" s="55">
        <v>0</v>
      </c>
      <c r="K59" s="56">
        <v>0</v>
      </c>
      <c r="L59" s="55">
        <v>0</v>
      </c>
      <c r="M59" s="55">
        <v>0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55">
        <v>0</v>
      </c>
      <c r="X59" s="55">
        <v>0</v>
      </c>
      <c r="Y59" s="55">
        <v>0</v>
      </c>
      <c r="Z59" s="55">
        <v>0</v>
      </c>
      <c r="AA59" s="55">
        <v>0</v>
      </c>
      <c r="AB59" s="57">
        <v>2023</v>
      </c>
    </row>
    <row r="60" spans="1:28" ht="35.25" x14ac:dyDescent="0.5">
      <c r="A60">
        <v>1</v>
      </c>
      <c r="B60" s="30">
        <f>SUBTOTAL(103,$A$9:A60)</f>
        <v>51</v>
      </c>
      <c r="C60" s="54" t="s">
        <v>4552</v>
      </c>
      <c r="D60" s="50">
        <f t="shared" si="2"/>
        <v>1150000</v>
      </c>
      <c r="E60" s="55">
        <v>0</v>
      </c>
      <c r="F60" s="55">
        <v>0</v>
      </c>
      <c r="G60" s="55">
        <v>1150000</v>
      </c>
      <c r="H60" s="55">
        <v>0</v>
      </c>
      <c r="I60" s="55">
        <v>0</v>
      </c>
      <c r="J60" s="55">
        <v>0</v>
      </c>
      <c r="K60" s="56">
        <v>0</v>
      </c>
      <c r="L60" s="55">
        <v>0</v>
      </c>
      <c r="M60" s="55">
        <v>0</v>
      </c>
      <c r="N60" s="55">
        <v>0</v>
      </c>
      <c r="O60" s="55">
        <v>0</v>
      </c>
      <c r="P60" s="55">
        <v>0</v>
      </c>
      <c r="Q60" s="55">
        <v>0</v>
      </c>
      <c r="R60" s="55">
        <v>0</v>
      </c>
      <c r="S60" s="55">
        <v>0</v>
      </c>
      <c r="T60" s="55">
        <v>0</v>
      </c>
      <c r="U60" s="55">
        <v>0</v>
      </c>
      <c r="V60" s="55">
        <v>0</v>
      </c>
      <c r="W60" s="55">
        <v>0</v>
      </c>
      <c r="X60" s="55">
        <v>0</v>
      </c>
      <c r="Y60" s="55">
        <v>0</v>
      </c>
      <c r="Z60" s="55">
        <v>0</v>
      </c>
      <c r="AA60" s="55">
        <v>0</v>
      </c>
      <c r="AB60" s="57">
        <v>2023</v>
      </c>
    </row>
    <row r="61" spans="1:28" ht="35.25" x14ac:dyDescent="0.5">
      <c r="A61">
        <v>1</v>
      </c>
      <c r="B61" s="30">
        <f>SUBTOTAL(103,$A$9:A61)</f>
        <v>52</v>
      </c>
      <c r="C61" s="54" t="s">
        <v>4584</v>
      </c>
      <c r="D61" s="50">
        <f t="shared" si="2"/>
        <v>2909021.44</v>
      </c>
      <c r="E61" s="55">
        <v>0</v>
      </c>
      <c r="F61" s="55">
        <v>0</v>
      </c>
      <c r="G61" s="55">
        <v>2909021.44</v>
      </c>
      <c r="H61" s="55">
        <v>0</v>
      </c>
      <c r="I61" s="55">
        <v>0</v>
      </c>
      <c r="J61" s="55">
        <v>0</v>
      </c>
      <c r="K61" s="56">
        <v>0</v>
      </c>
      <c r="L61" s="55">
        <v>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>
        <v>0</v>
      </c>
      <c r="S61" s="55">
        <v>0</v>
      </c>
      <c r="T61" s="55">
        <v>0</v>
      </c>
      <c r="U61" s="55">
        <v>0</v>
      </c>
      <c r="V61" s="55">
        <v>0</v>
      </c>
      <c r="W61" s="55">
        <v>0</v>
      </c>
      <c r="X61" s="55">
        <v>0</v>
      </c>
      <c r="Y61" s="55">
        <v>0</v>
      </c>
      <c r="Z61" s="55">
        <v>0</v>
      </c>
      <c r="AA61" s="55">
        <v>0</v>
      </c>
      <c r="AB61" s="57">
        <v>2023</v>
      </c>
    </row>
    <row r="62" spans="1:28" ht="35.25" x14ac:dyDescent="0.5">
      <c r="A62">
        <v>1</v>
      </c>
      <c r="B62" s="30">
        <f>SUBTOTAL(103,$A$9:A62)</f>
        <v>53</v>
      </c>
      <c r="C62" s="54" t="s">
        <v>4665</v>
      </c>
      <c r="D62" s="50">
        <f t="shared" si="2"/>
        <v>1857480</v>
      </c>
      <c r="E62" s="55">
        <v>0</v>
      </c>
      <c r="F62" s="55">
        <v>0</v>
      </c>
      <c r="G62" s="55">
        <v>0</v>
      </c>
      <c r="H62" s="55">
        <v>0</v>
      </c>
      <c r="I62" s="55">
        <v>0</v>
      </c>
      <c r="J62" s="55">
        <v>0</v>
      </c>
      <c r="K62" s="56">
        <v>0</v>
      </c>
      <c r="L62" s="55">
        <v>0</v>
      </c>
      <c r="M62" s="55">
        <v>1857480</v>
      </c>
      <c r="N62" s="55">
        <v>0</v>
      </c>
      <c r="O62" s="55">
        <v>0</v>
      </c>
      <c r="P62" s="55">
        <v>0</v>
      </c>
      <c r="Q62" s="55">
        <v>0</v>
      </c>
      <c r="R62" s="55">
        <v>0</v>
      </c>
      <c r="S62" s="55">
        <v>0</v>
      </c>
      <c r="T62" s="55">
        <v>0</v>
      </c>
      <c r="U62" s="55">
        <v>0</v>
      </c>
      <c r="V62" s="55">
        <v>0</v>
      </c>
      <c r="W62" s="55">
        <v>0</v>
      </c>
      <c r="X62" s="55">
        <v>0</v>
      </c>
      <c r="Y62" s="55">
        <v>0</v>
      </c>
      <c r="Z62" s="55">
        <v>0</v>
      </c>
      <c r="AA62" s="55">
        <v>0</v>
      </c>
      <c r="AB62" s="57">
        <v>2023</v>
      </c>
    </row>
    <row r="63" spans="1:28" ht="35.25" x14ac:dyDescent="0.5">
      <c r="A63">
        <v>1</v>
      </c>
      <c r="B63" s="30">
        <f>SUBTOTAL(103,$A$9:A63)</f>
        <v>54</v>
      </c>
      <c r="C63" s="54" t="s">
        <v>949</v>
      </c>
      <c r="D63" s="50">
        <f t="shared" si="2"/>
        <v>4482670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6">
        <v>0</v>
      </c>
      <c r="L63" s="55">
        <v>0</v>
      </c>
      <c r="M63" s="55">
        <v>0</v>
      </c>
      <c r="N63" s="55">
        <v>0</v>
      </c>
      <c r="O63" s="55">
        <v>4482670</v>
      </c>
      <c r="P63" s="55">
        <v>0</v>
      </c>
      <c r="Q63" s="55">
        <v>0</v>
      </c>
      <c r="R63" s="55">
        <v>0</v>
      </c>
      <c r="S63" s="55">
        <v>0</v>
      </c>
      <c r="T63" s="55">
        <v>0</v>
      </c>
      <c r="U63" s="55">
        <v>0</v>
      </c>
      <c r="V63" s="55">
        <v>0</v>
      </c>
      <c r="W63" s="55">
        <v>0</v>
      </c>
      <c r="X63" s="55">
        <v>0</v>
      </c>
      <c r="Y63" s="55">
        <v>0</v>
      </c>
      <c r="Z63" s="55">
        <v>0</v>
      </c>
      <c r="AA63" s="55">
        <v>0</v>
      </c>
      <c r="AB63" s="57">
        <v>2023</v>
      </c>
    </row>
    <row r="64" spans="1:28" ht="35.25" x14ac:dyDescent="0.5">
      <c r="A64">
        <v>1</v>
      </c>
      <c r="B64" s="30">
        <f>SUBTOTAL(103,$A$9:A64)</f>
        <v>55</v>
      </c>
      <c r="C64" s="54" t="s">
        <v>4941</v>
      </c>
      <c r="D64" s="50">
        <f t="shared" si="2"/>
        <v>114999.15</v>
      </c>
      <c r="E64" s="55">
        <v>0</v>
      </c>
      <c r="F64" s="55">
        <v>0</v>
      </c>
      <c r="G64" s="55">
        <v>0</v>
      </c>
      <c r="H64" s="55">
        <v>0</v>
      </c>
      <c r="I64" s="55">
        <v>0</v>
      </c>
      <c r="J64" s="55">
        <v>0</v>
      </c>
      <c r="K64" s="56">
        <v>0</v>
      </c>
      <c r="L64" s="55">
        <v>0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55">
        <v>0</v>
      </c>
      <c r="X64" s="55">
        <v>0</v>
      </c>
      <c r="Y64" s="55">
        <v>0</v>
      </c>
      <c r="Z64" s="55">
        <v>114999.15</v>
      </c>
      <c r="AA64" s="55">
        <v>0</v>
      </c>
      <c r="AB64" s="57">
        <v>2023</v>
      </c>
    </row>
    <row r="65" spans="1:28" ht="35.25" x14ac:dyDescent="0.5">
      <c r="A65">
        <v>1</v>
      </c>
      <c r="B65" s="30">
        <f>SUBTOTAL(103,$A$9:A65)</f>
        <v>56</v>
      </c>
      <c r="C65" s="54" t="s">
        <v>4978</v>
      </c>
      <c r="D65" s="50">
        <f t="shared" si="2"/>
        <v>2286157.69</v>
      </c>
      <c r="E65" s="55">
        <v>0</v>
      </c>
      <c r="F65" s="55">
        <v>0</v>
      </c>
      <c r="G65" s="55">
        <v>0</v>
      </c>
      <c r="H65" s="55">
        <v>0</v>
      </c>
      <c r="I65" s="55">
        <v>0</v>
      </c>
      <c r="J65" s="55">
        <v>0</v>
      </c>
      <c r="K65" s="56">
        <v>0</v>
      </c>
      <c r="L65" s="55">
        <v>0</v>
      </c>
      <c r="M65" s="55">
        <v>2286157.69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55">
        <v>0</v>
      </c>
      <c r="X65" s="55">
        <v>0</v>
      </c>
      <c r="Y65" s="55">
        <v>0</v>
      </c>
      <c r="Z65" s="55">
        <v>0</v>
      </c>
      <c r="AA65" s="55">
        <v>0</v>
      </c>
      <c r="AB65" s="57">
        <v>2023</v>
      </c>
    </row>
    <row r="66" spans="1:28" ht="35.25" x14ac:dyDescent="0.5">
      <c r="A66">
        <v>1</v>
      </c>
      <c r="B66" s="30">
        <f>SUBTOTAL(103,$A$9:A66)</f>
        <v>57</v>
      </c>
      <c r="C66" s="54" t="s">
        <v>4996</v>
      </c>
      <c r="D66" s="50">
        <f t="shared" si="2"/>
        <v>892500</v>
      </c>
      <c r="E66" s="55">
        <v>0</v>
      </c>
      <c r="F66" s="55">
        <v>0</v>
      </c>
      <c r="G66" s="55">
        <v>0</v>
      </c>
      <c r="H66" s="55">
        <v>0</v>
      </c>
      <c r="I66" s="55">
        <v>0</v>
      </c>
      <c r="J66" s="55">
        <v>0</v>
      </c>
      <c r="K66" s="56">
        <v>0</v>
      </c>
      <c r="L66" s="55">
        <v>0</v>
      </c>
      <c r="M66" s="55">
        <v>0</v>
      </c>
      <c r="N66" s="55">
        <v>0</v>
      </c>
      <c r="O66" s="55">
        <v>892500</v>
      </c>
      <c r="P66" s="55">
        <v>0</v>
      </c>
      <c r="Q66" s="55">
        <v>0</v>
      </c>
      <c r="R66" s="55">
        <v>0</v>
      </c>
      <c r="S66" s="55">
        <v>0</v>
      </c>
      <c r="T66" s="55">
        <v>0</v>
      </c>
      <c r="U66" s="55">
        <v>0</v>
      </c>
      <c r="V66" s="55">
        <v>0</v>
      </c>
      <c r="W66" s="55">
        <v>0</v>
      </c>
      <c r="X66" s="55">
        <v>0</v>
      </c>
      <c r="Y66" s="55">
        <v>0</v>
      </c>
      <c r="Z66" s="55">
        <v>0</v>
      </c>
      <c r="AA66" s="55">
        <v>0</v>
      </c>
      <c r="AB66" s="57">
        <v>2023</v>
      </c>
    </row>
    <row r="67" spans="1:28" ht="35.25" x14ac:dyDescent="0.5">
      <c r="A67">
        <v>1</v>
      </c>
      <c r="B67" s="30">
        <f>SUBTOTAL(103,$A$9:A67)</f>
        <v>58</v>
      </c>
      <c r="C67" s="54" t="s">
        <v>5466</v>
      </c>
      <c r="D67" s="50">
        <f t="shared" si="2"/>
        <v>5625382.8300000001</v>
      </c>
      <c r="E67" s="55">
        <v>0</v>
      </c>
      <c r="F67" s="55">
        <v>0</v>
      </c>
      <c r="G67" s="55">
        <v>0</v>
      </c>
      <c r="H67" s="55">
        <v>0</v>
      </c>
      <c r="I67" s="55">
        <v>0</v>
      </c>
      <c r="J67" s="55">
        <v>0</v>
      </c>
      <c r="K67" s="56">
        <v>2</v>
      </c>
      <c r="L67" s="55">
        <v>5625382.8300000001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>
        <v>0</v>
      </c>
      <c r="S67" s="55">
        <v>0</v>
      </c>
      <c r="T67" s="55">
        <v>0</v>
      </c>
      <c r="U67" s="55">
        <v>0</v>
      </c>
      <c r="V67" s="55">
        <v>0</v>
      </c>
      <c r="W67" s="55">
        <v>0</v>
      </c>
      <c r="X67" s="55">
        <v>0</v>
      </c>
      <c r="Y67" s="55">
        <v>0</v>
      </c>
      <c r="Z67" s="55">
        <v>0</v>
      </c>
      <c r="AA67" s="55">
        <v>0</v>
      </c>
      <c r="AB67" s="57">
        <v>2023</v>
      </c>
    </row>
    <row r="68" spans="1:28" ht="35.25" x14ac:dyDescent="0.5">
      <c r="A68">
        <v>1</v>
      </c>
      <c r="B68" s="30">
        <f>SUBTOTAL(103,$A$9:A68)</f>
        <v>59</v>
      </c>
      <c r="C68" s="54" t="s">
        <v>5478</v>
      </c>
      <c r="D68" s="50">
        <f t="shared" si="2"/>
        <v>1216958.71</v>
      </c>
      <c r="E68" s="55">
        <v>0</v>
      </c>
      <c r="F68" s="55">
        <v>0</v>
      </c>
      <c r="G68" s="55">
        <v>1216958.71</v>
      </c>
      <c r="H68" s="55">
        <v>0</v>
      </c>
      <c r="I68" s="55">
        <v>0</v>
      </c>
      <c r="J68" s="55">
        <v>0</v>
      </c>
      <c r="K68" s="56">
        <v>0</v>
      </c>
      <c r="L68" s="55">
        <v>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>
        <v>0</v>
      </c>
      <c r="S68" s="55">
        <v>0</v>
      </c>
      <c r="T68" s="55">
        <v>0</v>
      </c>
      <c r="U68" s="55">
        <v>0</v>
      </c>
      <c r="V68" s="55">
        <v>0</v>
      </c>
      <c r="W68" s="55">
        <v>0</v>
      </c>
      <c r="X68" s="55">
        <v>0</v>
      </c>
      <c r="Y68" s="55">
        <v>0</v>
      </c>
      <c r="Z68" s="55">
        <v>0</v>
      </c>
      <c r="AA68" s="55">
        <v>0</v>
      </c>
      <c r="AB68" s="57">
        <v>2023</v>
      </c>
    </row>
    <row r="69" spans="1:28" ht="35.25" x14ac:dyDescent="0.5">
      <c r="A69">
        <v>1</v>
      </c>
      <c r="B69" s="30">
        <f>SUBTOTAL(103,$A$9:A69)</f>
        <v>60</v>
      </c>
      <c r="C69" s="54" t="s">
        <v>5518</v>
      </c>
      <c r="D69" s="50">
        <f t="shared" si="2"/>
        <v>575000</v>
      </c>
      <c r="E69" s="55">
        <v>0</v>
      </c>
      <c r="F69" s="55">
        <v>0</v>
      </c>
      <c r="G69" s="55">
        <v>0</v>
      </c>
      <c r="H69" s="55">
        <v>0</v>
      </c>
      <c r="I69" s="55">
        <v>0</v>
      </c>
      <c r="J69" s="55">
        <v>0</v>
      </c>
      <c r="K69" s="56">
        <v>0</v>
      </c>
      <c r="L69" s="55">
        <v>0</v>
      </c>
      <c r="M69" s="55">
        <v>0</v>
      </c>
      <c r="N69" s="55">
        <v>0</v>
      </c>
      <c r="O69" s="55">
        <v>575000</v>
      </c>
      <c r="P69" s="55">
        <v>0</v>
      </c>
      <c r="Q69" s="55">
        <v>0</v>
      </c>
      <c r="R69" s="55">
        <v>0</v>
      </c>
      <c r="S69" s="55">
        <v>0</v>
      </c>
      <c r="T69" s="55">
        <v>0</v>
      </c>
      <c r="U69" s="55">
        <v>0</v>
      </c>
      <c r="V69" s="55">
        <v>0</v>
      </c>
      <c r="W69" s="55">
        <v>0</v>
      </c>
      <c r="X69" s="55">
        <v>0</v>
      </c>
      <c r="Y69" s="55">
        <v>0</v>
      </c>
      <c r="Z69" s="55">
        <v>0</v>
      </c>
      <c r="AA69" s="55">
        <v>0</v>
      </c>
      <c r="AB69" s="57">
        <v>2023</v>
      </c>
    </row>
    <row r="70" spans="1:28" ht="35.25" x14ac:dyDescent="0.5">
      <c r="A70">
        <v>1</v>
      </c>
      <c r="B70" s="30">
        <f>SUBTOTAL(103,$A$9:A70)</f>
        <v>61</v>
      </c>
      <c r="C70" s="54" t="s">
        <v>5522</v>
      </c>
      <c r="D70" s="50">
        <f t="shared" si="2"/>
        <v>5791214.3899999997</v>
      </c>
      <c r="E70" s="55">
        <v>0</v>
      </c>
      <c r="F70" s="55">
        <v>0</v>
      </c>
      <c r="G70" s="55">
        <v>0</v>
      </c>
      <c r="H70" s="55">
        <v>0</v>
      </c>
      <c r="I70" s="55">
        <v>0</v>
      </c>
      <c r="J70" s="55">
        <v>0</v>
      </c>
      <c r="K70" s="56">
        <v>0</v>
      </c>
      <c r="L70" s="55">
        <v>0</v>
      </c>
      <c r="M70" s="55">
        <v>5791214.3899999997</v>
      </c>
      <c r="N70" s="55">
        <v>0</v>
      </c>
      <c r="O70" s="55">
        <v>0</v>
      </c>
      <c r="P70" s="55">
        <v>0</v>
      </c>
      <c r="Q70" s="55">
        <v>0</v>
      </c>
      <c r="R70" s="55">
        <v>0</v>
      </c>
      <c r="S70" s="55">
        <v>0</v>
      </c>
      <c r="T70" s="55">
        <v>0</v>
      </c>
      <c r="U70" s="55">
        <v>0</v>
      </c>
      <c r="V70" s="55">
        <v>0</v>
      </c>
      <c r="W70" s="55">
        <v>0</v>
      </c>
      <c r="X70" s="55">
        <v>0</v>
      </c>
      <c r="Y70" s="55">
        <v>0</v>
      </c>
      <c r="Z70" s="55">
        <v>0</v>
      </c>
      <c r="AA70" s="55">
        <v>0</v>
      </c>
      <c r="AB70" s="57">
        <v>2023</v>
      </c>
    </row>
    <row r="71" spans="1:28" ht="35.25" x14ac:dyDescent="0.5">
      <c r="A71">
        <v>1</v>
      </c>
      <c r="B71" s="30">
        <f>SUBTOTAL(103,$A$9:A71)</f>
        <v>62</v>
      </c>
      <c r="C71" s="54" t="s">
        <v>5527</v>
      </c>
      <c r="D71" s="50">
        <f t="shared" si="2"/>
        <v>170000</v>
      </c>
      <c r="E71" s="55">
        <v>0</v>
      </c>
      <c r="F71" s="55">
        <v>0</v>
      </c>
      <c r="G71" s="55">
        <v>170000</v>
      </c>
      <c r="H71" s="55">
        <v>0</v>
      </c>
      <c r="I71" s="55">
        <v>0</v>
      </c>
      <c r="J71" s="55">
        <v>0</v>
      </c>
      <c r="K71" s="56">
        <v>0</v>
      </c>
      <c r="L71" s="55">
        <v>0</v>
      </c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0</v>
      </c>
      <c r="U71" s="55">
        <v>0</v>
      </c>
      <c r="V71" s="55">
        <v>0</v>
      </c>
      <c r="W71" s="55">
        <v>0</v>
      </c>
      <c r="X71" s="55">
        <v>0</v>
      </c>
      <c r="Y71" s="55">
        <v>0</v>
      </c>
      <c r="Z71" s="55">
        <v>0</v>
      </c>
      <c r="AA71" s="55">
        <v>0</v>
      </c>
      <c r="AB71" s="57">
        <v>2023</v>
      </c>
    </row>
    <row r="72" spans="1:28" ht="35.25" x14ac:dyDescent="0.5">
      <c r="A72">
        <v>1</v>
      </c>
      <c r="B72" s="30">
        <f>SUBTOTAL(103,$A$9:A72)</f>
        <v>63</v>
      </c>
      <c r="C72" s="54" t="s">
        <v>1077</v>
      </c>
      <c r="D72" s="50">
        <f t="shared" si="2"/>
        <v>1035000</v>
      </c>
      <c r="E72" s="55">
        <v>0</v>
      </c>
      <c r="F72" s="55">
        <v>0</v>
      </c>
      <c r="G72" s="55">
        <v>0</v>
      </c>
      <c r="H72" s="55">
        <v>0</v>
      </c>
      <c r="I72" s="55">
        <v>0</v>
      </c>
      <c r="J72" s="55">
        <v>0</v>
      </c>
      <c r="K72" s="56">
        <v>0</v>
      </c>
      <c r="L72" s="55">
        <v>0</v>
      </c>
      <c r="M72" s="55">
        <v>0</v>
      </c>
      <c r="N72" s="55">
        <v>0</v>
      </c>
      <c r="O72" s="55">
        <v>1035000</v>
      </c>
      <c r="P72" s="55">
        <v>0</v>
      </c>
      <c r="Q72" s="55">
        <v>0</v>
      </c>
      <c r="R72" s="55">
        <v>0</v>
      </c>
      <c r="S72" s="55">
        <v>0</v>
      </c>
      <c r="T72" s="55">
        <v>0</v>
      </c>
      <c r="U72" s="55">
        <v>0</v>
      </c>
      <c r="V72" s="55">
        <v>0</v>
      </c>
      <c r="W72" s="55">
        <v>0</v>
      </c>
      <c r="X72" s="55">
        <v>0</v>
      </c>
      <c r="Y72" s="55">
        <v>0</v>
      </c>
      <c r="Z72" s="55">
        <v>0</v>
      </c>
      <c r="AA72" s="55">
        <v>0</v>
      </c>
      <c r="AB72" s="57">
        <v>2023</v>
      </c>
    </row>
    <row r="73" spans="1:28" ht="35.25" x14ac:dyDescent="0.5">
      <c r="A73">
        <v>1</v>
      </c>
      <c r="B73" s="30">
        <f>SUBTOTAL(103,$A$9:A73)</f>
        <v>64</v>
      </c>
      <c r="C73" s="54" t="s">
        <v>5701</v>
      </c>
      <c r="D73" s="50">
        <f t="shared" ref="D73:D136" si="4">E73+F73+G73+H73+I73+J73+L73+M73+N73+O73+P73+Q73+R73+S73+T73+U73+V73+W73+X73+Y73+Z73+AA73</f>
        <v>2162180.41</v>
      </c>
      <c r="E73" s="55">
        <v>0</v>
      </c>
      <c r="F73" s="55">
        <v>0</v>
      </c>
      <c r="G73" s="55">
        <v>0</v>
      </c>
      <c r="H73" s="55">
        <v>0</v>
      </c>
      <c r="I73" s="55">
        <v>0</v>
      </c>
      <c r="J73" s="55">
        <v>0</v>
      </c>
      <c r="K73" s="56">
        <v>0</v>
      </c>
      <c r="L73" s="55">
        <v>0</v>
      </c>
      <c r="M73" s="55">
        <v>2162180.41</v>
      </c>
      <c r="N73" s="55">
        <v>0</v>
      </c>
      <c r="O73" s="55">
        <v>0</v>
      </c>
      <c r="P73" s="55">
        <v>0</v>
      </c>
      <c r="Q73" s="55">
        <v>0</v>
      </c>
      <c r="R73" s="55">
        <v>0</v>
      </c>
      <c r="S73" s="55">
        <v>0</v>
      </c>
      <c r="T73" s="55">
        <v>0</v>
      </c>
      <c r="U73" s="55">
        <v>0</v>
      </c>
      <c r="V73" s="55">
        <v>0</v>
      </c>
      <c r="W73" s="55">
        <v>0</v>
      </c>
      <c r="X73" s="55">
        <v>0</v>
      </c>
      <c r="Y73" s="55">
        <v>0</v>
      </c>
      <c r="Z73" s="55">
        <v>0</v>
      </c>
      <c r="AA73" s="55">
        <v>0</v>
      </c>
      <c r="AB73" s="57">
        <v>2023</v>
      </c>
    </row>
    <row r="74" spans="1:28" ht="35.25" x14ac:dyDescent="0.5">
      <c r="A74">
        <v>1</v>
      </c>
      <c r="B74" s="30">
        <f>SUBTOTAL(103,$A$9:A74)</f>
        <v>65</v>
      </c>
      <c r="C74" s="54" t="s">
        <v>5714</v>
      </c>
      <c r="D74" s="50">
        <f t="shared" si="4"/>
        <v>832567.71</v>
      </c>
      <c r="E74" s="55">
        <v>0</v>
      </c>
      <c r="F74" s="55">
        <v>0</v>
      </c>
      <c r="G74" s="55">
        <v>0</v>
      </c>
      <c r="H74" s="55">
        <v>0</v>
      </c>
      <c r="I74" s="55">
        <v>0</v>
      </c>
      <c r="J74" s="55">
        <v>0</v>
      </c>
      <c r="K74" s="56">
        <v>0</v>
      </c>
      <c r="L74" s="55">
        <v>0</v>
      </c>
      <c r="M74" s="55">
        <v>0</v>
      </c>
      <c r="N74" s="55">
        <v>0</v>
      </c>
      <c r="O74" s="55">
        <v>832567.71</v>
      </c>
      <c r="P74" s="55">
        <v>0</v>
      </c>
      <c r="Q74" s="55">
        <v>0</v>
      </c>
      <c r="R74" s="55">
        <v>0</v>
      </c>
      <c r="S74" s="55">
        <v>0</v>
      </c>
      <c r="T74" s="55">
        <v>0</v>
      </c>
      <c r="U74" s="55">
        <v>0</v>
      </c>
      <c r="V74" s="55">
        <v>0</v>
      </c>
      <c r="W74" s="55">
        <v>0</v>
      </c>
      <c r="X74" s="55">
        <v>0</v>
      </c>
      <c r="Y74" s="55">
        <v>0</v>
      </c>
      <c r="Z74" s="55">
        <v>0</v>
      </c>
      <c r="AA74" s="55">
        <v>0</v>
      </c>
      <c r="AB74" s="57">
        <v>2023</v>
      </c>
    </row>
    <row r="75" spans="1:28" ht="35.25" x14ac:dyDescent="0.5">
      <c r="A75">
        <v>1</v>
      </c>
      <c r="B75" s="30">
        <f>SUBTOTAL(103,$A$9:A75)</f>
        <v>66</v>
      </c>
      <c r="C75" s="54" t="s">
        <v>5717</v>
      </c>
      <c r="D75" s="50">
        <f t="shared" si="4"/>
        <v>2356607</v>
      </c>
      <c r="E75" s="55">
        <v>0</v>
      </c>
      <c r="F75" s="55">
        <v>0</v>
      </c>
      <c r="G75" s="55">
        <v>0</v>
      </c>
      <c r="H75" s="55">
        <v>0</v>
      </c>
      <c r="I75" s="55">
        <v>0</v>
      </c>
      <c r="J75" s="55">
        <v>0</v>
      </c>
      <c r="K75" s="56">
        <v>0</v>
      </c>
      <c r="L75" s="55">
        <v>0</v>
      </c>
      <c r="M75" s="55">
        <v>2356607</v>
      </c>
      <c r="N75" s="55">
        <v>0</v>
      </c>
      <c r="O75" s="55">
        <v>0</v>
      </c>
      <c r="P75" s="55">
        <v>0</v>
      </c>
      <c r="Q75" s="55">
        <v>0</v>
      </c>
      <c r="R75" s="55">
        <v>0</v>
      </c>
      <c r="S75" s="55">
        <v>0</v>
      </c>
      <c r="T75" s="55">
        <v>0</v>
      </c>
      <c r="U75" s="55">
        <v>0</v>
      </c>
      <c r="V75" s="55">
        <v>0</v>
      </c>
      <c r="W75" s="55">
        <v>0</v>
      </c>
      <c r="X75" s="55">
        <v>0</v>
      </c>
      <c r="Y75" s="55">
        <v>0</v>
      </c>
      <c r="Z75" s="55">
        <v>0</v>
      </c>
      <c r="AA75" s="55">
        <v>0</v>
      </c>
      <c r="AB75" s="57">
        <v>2023</v>
      </c>
    </row>
    <row r="76" spans="1:28" ht="35.25" x14ac:dyDescent="0.5">
      <c r="A76">
        <v>1</v>
      </c>
      <c r="B76" s="30">
        <f>SUBTOTAL(103,$A$9:A76)</f>
        <v>67</v>
      </c>
      <c r="C76" s="54" t="s">
        <v>5719</v>
      </c>
      <c r="D76" s="50">
        <f t="shared" si="4"/>
        <v>1350000</v>
      </c>
      <c r="E76" s="55">
        <v>0</v>
      </c>
      <c r="F76" s="55">
        <v>0</v>
      </c>
      <c r="G76" s="55">
        <v>0</v>
      </c>
      <c r="H76" s="55">
        <v>0</v>
      </c>
      <c r="I76" s="55">
        <v>1350000</v>
      </c>
      <c r="J76" s="55">
        <v>0</v>
      </c>
      <c r="K76" s="56">
        <v>0</v>
      </c>
      <c r="L76" s="55">
        <v>0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>
        <v>0</v>
      </c>
      <c r="S76" s="55">
        <v>0</v>
      </c>
      <c r="T76" s="55">
        <v>0</v>
      </c>
      <c r="U76" s="55">
        <v>0</v>
      </c>
      <c r="V76" s="55">
        <v>0</v>
      </c>
      <c r="W76" s="55">
        <v>0</v>
      </c>
      <c r="X76" s="55">
        <v>0</v>
      </c>
      <c r="Y76" s="55">
        <v>0</v>
      </c>
      <c r="Z76" s="55">
        <v>0</v>
      </c>
      <c r="AA76" s="55">
        <v>0</v>
      </c>
      <c r="AB76" s="57">
        <v>2023</v>
      </c>
    </row>
    <row r="77" spans="1:28" ht="35.25" x14ac:dyDescent="0.5">
      <c r="A77">
        <v>1</v>
      </c>
      <c r="B77" s="30">
        <f>SUBTOTAL(103,$A$9:A77)</f>
        <v>68</v>
      </c>
      <c r="C77" s="54" t="s">
        <v>5723</v>
      </c>
      <c r="D77" s="50">
        <f t="shared" si="4"/>
        <v>381000</v>
      </c>
      <c r="E77" s="55">
        <v>0</v>
      </c>
      <c r="F77" s="55">
        <v>0</v>
      </c>
      <c r="G77" s="55">
        <v>0</v>
      </c>
      <c r="H77" s="55">
        <v>0</v>
      </c>
      <c r="I77" s="55">
        <v>0</v>
      </c>
      <c r="J77" s="55">
        <v>0</v>
      </c>
      <c r="K77" s="56">
        <v>0</v>
      </c>
      <c r="L77" s="55">
        <v>0</v>
      </c>
      <c r="M77" s="55">
        <v>0</v>
      </c>
      <c r="N77" s="55">
        <v>0</v>
      </c>
      <c r="O77" s="55">
        <v>381000</v>
      </c>
      <c r="P77" s="55">
        <v>0</v>
      </c>
      <c r="Q77" s="55">
        <v>0</v>
      </c>
      <c r="R77" s="55">
        <v>0</v>
      </c>
      <c r="S77" s="55">
        <v>0</v>
      </c>
      <c r="T77" s="55">
        <v>0</v>
      </c>
      <c r="U77" s="55">
        <v>0</v>
      </c>
      <c r="V77" s="55">
        <v>0</v>
      </c>
      <c r="W77" s="55">
        <v>0</v>
      </c>
      <c r="X77" s="55">
        <v>0</v>
      </c>
      <c r="Y77" s="55">
        <v>0</v>
      </c>
      <c r="Z77" s="55">
        <v>0</v>
      </c>
      <c r="AA77" s="55">
        <v>0</v>
      </c>
      <c r="AB77" s="57">
        <v>2023</v>
      </c>
    </row>
    <row r="78" spans="1:28" ht="35.25" x14ac:dyDescent="0.5">
      <c r="A78">
        <v>1</v>
      </c>
      <c r="B78" s="30">
        <f>SUBTOTAL(103,$A$9:A78)</f>
        <v>69</v>
      </c>
      <c r="C78" s="54" t="s">
        <v>1091</v>
      </c>
      <c r="D78" s="50">
        <f t="shared" si="4"/>
        <v>1222000</v>
      </c>
      <c r="E78" s="55">
        <v>0</v>
      </c>
      <c r="F78" s="55">
        <v>0</v>
      </c>
      <c r="G78" s="55">
        <v>0</v>
      </c>
      <c r="H78" s="55">
        <v>0</v>
      </c>
      <c r="I78" s="55">
        <v>0</v>
      </c>
      <c r="J78" s="55">
        <v>0</v>
      </c>
      <c r="K78" s="56">
        <v>0</v>
      </c>
      <c r="L78" s="55">
        <v>0</v>
      </c>
      <c r="M78" s="55">
        <v>1222000</v>
      </c>
      <c r="N78" s="55">
        <v>0</v>
      </c>
      <c r="O78" s="55">
        <v>0</v>
      </c>
      <c r="P78" s="55">
        <v>0</v>
      </c>
      <c r="Q78" s="55">
        <v>0</v>
      </c>
      <c r="R78" s="55">
        <v>0</v>
      </c>
      <c r="S78" s="55">
        <v>0</v>
      </c>
      <c r="T78" s="55">
        <v>0</v>
      </c>
      <c r="U78" s="55">
        <v>0</v>
      </c>
      <c r="V78" s="55">
        <v>0</v>
      </c>
      <c r="W78" s="55">
        <v>0</v>
      </c>
      <c r="X78" s="55">
        <v>0</v>
      </c>
      <c r="Y78" s="55">
        <v>0</v>
      </c>
      <c r="Z78" s="55">
        <v>0</v>
      </c>
      <c r="AA78" s="55">
        <v>0</v>
      </c>
      <c r="AB78" s="57">
        <v>2023</v>
      </c>
    </row>
    <row r="79" spans="1:28" ht="35.25" x14ac:dyDescent="0.5">
      <c r="A79">
        <v>1</v>
      </c>
      <c r="B79" s="30">
        <f>SUBTOTAL(103,$A$9:A79)</f>
        <v>70</v>
      </c>
      <c r="C79" s="54" t="s">
        <v>5734</v>
      </c>
      <c r="D79" s="50">
        <f t="shared" si="4"/>
        <v>440000</v>
      </c>
      <c r="E79" s="55">
        <v>0</v>
      </c>
      <c r="F79" s="55">
        <v>0</v>
      </c>
      <c r="G79" s="55">
        <v>0</v>
      </c>
      <c r="H79" s="55">
        <v>0</v>
      </c>
      <c r="I79" s="55">
        <v>0</v>
      </c>
      <c r="J79" s="55">
        <v>0</v>
      </c>
      <c r="K79" s="56">
        <v>0</v>
      </c>
      <c r="L79" s="55">
        <v>0</v>
      </c>
      <c r="M79" s="55">
        <v>0</v>
      </c>
      <c r="N79" s="55">
        <v>0</v>
      </c>
      <c r="O79" s="55">
        <v>440000</v>
      </c>
      <c r="P79" s="55">
        <v>0</v>
      </c>
      <c r="Q79" s="55">
        <v>0</v>
      </c>
      <c r="R79" s="55">
        <v>0</v>
      </c>
      <c r="S79" s="55">
        <v>0</v>
      </c>
      <c r="T79" s="55">
        <v>0</v>
      </c>
      <c r="U79" s="55">
        <v>0</v>
      </c>
      <c r="V79" s="55">
        <v>0</v>
      </c>
      <c r="W79" s="55">
        <v>0</v>
      </c>
      <c r="X79" s="55">
        <v>0</v>
      </c>
      <c r="Y79" s="55">
        <v>0</v>
      </c>
      <c r="Z79" s="55">
        <v>0</v>
      </c>
      <c r="AA79" s="55">
        <v>0</v>
      </c>
      <c r="AB79" s="57">
        <v>2023</v>
      </c>
    </row>
    <row r="80" spans="1:28" ht="35.25" x14ac:dyDescent="0.5">
      <c r="A80">
        <v>1</v>
      </c>
      <c r="B80" s="30">
        <f>SUBTOTAL(103,$A$9:A80)</f>
        <v>71</v>
      </c>
      <c r="C80" s="54" t="s">
        <v>5738</v>
      </c>
      <c r="D80" s="50">
        <f t="shared" si="4"/>
        <v>822000</v>
      </c>
      <c r="E80" s="55">
        <v>0</v>
      </c>
      <c r="F80" s="55">
        <v>0</v>
      </c>
      <c r="G80" s="55">
        <v>0</v>
      </c>
      <c r="H80" s="55">
        <v>0</v>
      </c>
      <c r="I80" s="55">
        <v>0</v>
      </c>
      <c r="J80" s="55">
        <v>0</v>
      </c>
      <c r="K80" s="56">
        <v>0</v>
      </c>
      <c r="L80" s="55">
        <v>0</v>
      </c>
      <c r="M80" s="55">
        <v>0</v>
      </c>
      <c r="N80" s="55">
        <v>0</v>
      </c>
      <c r="O80" s="55">
        <v>822000</v>
      </c>
      <c r="P80" s="55">
        <v>0</v>
      </c>
      <c r="Q80" s="55">
        <v>0</v>
      </c>
      <c r="R80" s="55">
        <v>0</v>
      </c>
      <c r="S80" s="55">
        <v>0</v>
      </c>
      <c r="T80" s="55">
        <v>0</v>
      </c>
      <c r="U80" s="55">
        <v>0</v>
      </c>
      <c r="V80" s="55">
        <v>0</v>
      </c>
      <c r="W80" s="55">
        <v>0</v>
      </c>
      <c r="X80" s="55">
        <v>0</v>
      </c>
      <c r="Y80" s="55">
        <v>0</v>
      </c>
      <c r="Z80" s="55">
        <v>0</v>
      </c>
      <c r="AA80" s="55">
        <v>0</v>
      </c>
      <c r="AB80" s="57">
        <v>2023</v>
      </c>
    </row>
    <row r="81" spans="1:28" ht="35.25" x14ac:dyDescent="0.5">
      <c r="A81">
        <v>1</v>
      </c>
      <c r="B81" s="30">
        <f>SUBTOTAL(103,$A$9:A81)</f>
        <v>72</v>
      </c>
      <c r="C81" s="54" t="s">
        <v>5797</v>
      </c>
      <c r="D81" s="50">
        <f t="shared" si="4"/>
        <v>649995.11</v>
      </c>
      <c r="E81" s="55">
        <v>0</v>
      </c>
      <c r="F81" s="55">
        <v>0</v>
      </c>
      <c r="G81" s="55">
        <v>0</v>
      </c>
      <c r="H81" s="55">
        <v>0</v>
      </c>
      <c r="I81" s="55">
        <v>0</v>
      </c>
      <c r="J81" s="55">
        <v>0</v>
      </c>
      <c r="K81" s="56">
        <v>0</v>
      </c>
      <c r="L81" s="55">
        <v>0</v>
      </c>
      <c r="M81" s="55">
        <v>0</v>
      </c>
      <c r="N81" s="55">
        <v>649995.11</v>
      </c>
      <c r="O81" s="55">
        <v>0</v>
      </c>
      <c r="P81" s="55">
        <v>0</v>
      </c>
      <c r="Q81" s="55">
        <v>0</v>
      </c>
      <c r="R81" s="55">
        <v>0</v>
      </c>
      <c r="S81" s="55">
        <v>0</v>
      </c>
      <c r="T81" s="55">
        <v>0</v>
      </c>
      <c r="U81" s="55">
        <v>0</v>
      </c>
      <c r="V81" s="55">
        <v>0</v>
      </c>
      <c r="W81" s="55">
        <v>0</v>
      </c>
      <c r="X81" s="55">
        <v>0</v>
      </c>
      <c r="Y81" s="55">
        <v>0</v>
      </c>
      <c r="Z81" s="55">
        <v>0</v>
      </c>
      <c r="AA81" s="55">
        <v>0</v>
      </c>
      <c r="AB81" s="57">
        <v>2023</v>
      </c>
    </row>
    <row r="82" spans="1:28" ht="35.25" x14ac:dyDescent="0.5">
      <c r="A82">
        <v>1</v>
      </c>
      <c r="B82" s="30">
        <f>SUBTOTAL(103,$A$9:A82)</f>
        <v>73</v>
      </c>
      <c r="C82" s="54" t="s">
        <v>5824</v>
      </c>
      <c r="D82" s="50">
        <f t="shared" si="4"/>
        <v>1050000</v>
      </c>
      <c r="E82" s="55">
        <v>0</v>
      </c>
      <c r="F82" s="55">
        <v>0</v>
      </c>
      <c r="G82" s="55">
        <v>0</v>
      </c>
      <c r="H82" s="55">
        <v>0</v>
      </c>
      <c r="I82" s="55">
        <v>0</v>
      </c>
      <c r="J82" s="55">
        <v>0</v>
      </c>
      <c r="K82" s="56">
        <v>0</v>
      </c>
      <c r="L82" s="55">
        <v>0</v>
      </c>
      <c r="M82" s="55">
        <v>0</v>
      </c>
      <c r="N82" s="55">
        <v>0</v>
      </c>
      <c r="O82" s="55">
        <v>1050000</v>
      </c>
      <c r="P82" s="55">
        <v>0</v>
      </c>
      <c r="Q82" s="55">
        <v>0</v>
      </c>
      <c r="R82" s="55">
        <v>0</v>
      </c>
      <c r="S82" s="55">
        <v>0</v>
      </c>
      <c r="T82" s="55">
        <v>0</v>
      </c>
      <c r="U82" s="55">
        <v>0</v>
      </c>
      <c r="V82" s="55">
        <v>0</v>
      </c>
      <c r="W82" s="55">
        <v>0</v>
      </c>
      <c r="X82" s="55">
        <v>0</v>
      </c>
      <c r="Y82" s="55">
        <v>0</v>
      </c>
      <c r="Z82" s="55">
        <v>0</v>
      </c>
      <c r="AA82" s="55">
        <v>0</v>
      </c>
      <c r="AB82" s="57">
        <v>2023</v>
      </c>
    </row>
    <row r="83" spans="1:28" ht="35.25" x14ac:dyDescent="0.5">
      <c r="A83">
        <v>1</v>
      </c>
      <c r="B83" s="30">
        <f>SUBTOTAL(103,$A$9:A83)</f>
        <v>74</v>
      </c>
      <c r="C83" s="54" t="s">
        <v>6011</v>
      </c>
      <c r="D83" s="50">
        <f t="shared" si="4"/>
        <v>695020</v>
      </c>
      <c r="E83" s="55">
        <v>0</v>
      </c>
      <c r="F83" s="55">
        <v>0</v>
      </c>
      <c r="G83" s="55">
        <v>695020</v>
      </c>
      <c r="H83" s="55">
        <v>0</v>
      </c>
      <c r="I83" s="55">
        <v>0</v>
      </c>
      <c r="J83" s="55">
        <v>0</v>
      </c>
      <c r="K83" s="56">
        <v>0</v>
      </c>
      <c r="L83" s="55">
        <v>0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>
        <v>0</v>
      </c>
      <c r="S83" s="55">
        <v>0</v>
      </c>
      <c r="T83" s="55">
        <v>0</v>
      </c>
      <c r="U83" s="55">
        <v>0</v>
      </c>
      <c r="V83" s="55">
        <v>0</v>
      </c>
      <c r="W83" s="55">
        <v>0</v>
      </c>
      <c r="X83" s="55">
        <v>0</v>
      </c>
      <c r="Y83" s="55">
        <v>0</v>
      </c>
      <c r="Z83" s="55">
        <v>0</v>
      </c>
      <c r="AA83" s="55">
        <v>0</v>
      </c>
      <c r="AB83" s="57">
        <v>2023</v>
      </c>
    </row>
    <row r="84" spans="1:28" ht="35.25" x14ac:dyDescent="0.5">
      <c r="A84">
        <v>1</v>
      </c>
      <c r="B84" s="30">
        <f>SUBTOTAL(103,$A$9:A84)</f>
        <v>75</v>
      </c>
      <c r="C84" s="54" t="s">
        <v>6100</v>
      </c>
      <c r="D84" s="50">
        <f t="shared" si="4"/>
        <v>1736677.64</v>
      </c>
      <c r="E84" s="55">
        <v>0</v>
      </c>
      <c r="F84" s="55">
        <v>0</v>
      </c>
      <c r="G84" s="55">
        <v>0</v>
      </c>
      <c r="H84" s="55">
        <v>0</v>
      </c>
      <c r="I84" s="55">
        <v>0</v>
      </c>
      <c r="J84" s="55">
        <v>0</v>
      </c>
      <c r="K84" s="56">
        <v>0</v>
      </c>
      <c r="L84" s="55">
        <v>0</v>
      </c>
      <c r="M84" s="55">
        <v>1736677.64</v>
      </c>
      <c r="N84" s="55">
        <v>0</v>
      </c>
      <c r="O84" s="55">
        <v>0</v>
      </c>
      <c r="P84" s="55">
        <v>0</v>
      </c>
      <c r="Q84" s="55">
        <v>0</v>
      </c>
      <c r="R84" s="55">
        <v>0</v>
      </c>
      <c r="S84" s="55">
        <v>0</v>
      </c>
      <c r="T84" s="55">
        <v>0</v>
      </c>
      <c r="U84" s="55">
        <v>0</v>
      </c>
      <c r="V84" s="55">
        <v>0</v>
      </c>
      <c r="W84" s="55">
        <v>0</v>
      </c>
      <c r="X84" s="55">
        <v>0</v>
      </c>
      <c r="Y84" s="55">
        <v>0</v>
      </c>
      <c r="Z84" s="55">
        <v>0</v>
      </c>
      <c r="AA84" s="55">
        <v>0</v>
      </c>
      <c r="AB84" s="57">
        <v>2023</v>
      </c>
    </row>
    <row r="85" spans="1:28" ht="35.25" x14ac:dyDescent="0.5">
      <c r="A85">
        <v>1</v>
      </c>
      <c r="B85" s="30">
        <f>SUBTOTAL(103,$A$9:A85)</f>
        <v>76</v>
      </c>
      <c r="C85" s="54" t="s">
        <v>1145</v>
      </c>
      <c r="D85" s="50">
        <f t="shared" si="4"/>
        <v>2743533</v>
      </c>
      <c r="E85" s="55">
        <v>0</v>
      </c>
      <c r="F85" s="55">
        <v>0</v>
      </c>
      <c r="G85" s="55">
        <v>0</v>
      </c>
      <c r="H85" s="55">
        <v>0</v>
      </c>
      <c r="I85" s="55">
        <v>0</v>
      </c>
      <c r="J85" s="55">
        <v>0</v>
      </c>
      <c r="K85" s="56">
        <v>0</v>
      </c>
      <c r="L85" s="55">
        <v>0</v>
      </c>
      <c r="M85" s="55">
        <v>2743533</v>
      </c>
      <c r="N85" s="55">
        <v>0</v>
      </c>
      <c r="O85" s="55">
        <v>0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55">
        <v>0</v>
      </c>
      <c r="X85" s="55">
        <v>0</v>
      </c>
      <c r="Y85" s="55">
        <v>0</v>
      </c>
      <c r="Z85" s="55">
        <v>0</v>
      </c>
      <c r="AA85" s="55">
        <v>0</v>
      </c>
      <c r="AB85" s="57">
        <v>2023</v>
      </c>
    </row>
    <row r="86" spans="1:28" ht="35.25" x14ac:dyDescent="0.5">
      <c r="A86">
        <v>1</v>
      </c>
      <c r="B86" s="30">
        <f>SUBTOTAL(103,$A$9:A86)</f>
        <v>77</v>
      </c>
      <c r="C86" s="54" t="s">
        <v>6336</v>
      </c>
      <c r="D86" s="50">
        <f t="shared" si="4"/>
        <v>375695.85</v>
      </c>
      <c r="E86" s="55">
        <v>0</v>
      </c>
      <c r="F86" s="55">
        <v>0</v>
      </c>
      <c r="G86" s="55">
        <v>0</v>
      </c>
      <c r="H86" s="55">
        <v>0</v>
      </c>
      <c r="I86" s="55">
        <v>0</v>
      </c>
      <c r="J86" s="55">
        <v>0</v>
      </c>
      <c r="K86" s="56">
        <v>1</v>
      </c>
      <c r="L86" s="55">
        <v>375695.85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>
        <v>0</v>
      </c>
      <c r="S86" s="55">
        <v>0</v>
      </c>
      <c r="T86" s="55">
        <v>0</v>
      </c>
      <c r="U86" s="55">
        <v>0</v>
      </c>
      <c r="V86" s="55">
        <v>0</v>
      </c>
      <c r="W86" s="55">
        <v>0</v>
      </c>
      <c r="X86" s="55">
        <v>0</v>
      </c>
      <c r="Y86" s="55">
        <v>0</v>
      </c>
      <c r="Z86" s="55">
        <v>0</v>
      </c>
      <c r="AA86" s="55">
        <v>0</v>
      </c>
      <c r="AB86" s="57">
        <v>2023</v>
      </c>
    </row>
    <row r="87" spans="1:28" ht="35.25" x14ac:dyDescent="0.5">
      <c r="A87">
        <v>1</v>
      </c>
      <c r="B87" s="30">
        <f>SUBTOTAL(103,$A$9:A87)</f>
        <v>78</v>
      </c>
      <c r="C87" s="54" t="s">
        <v>6391</v>
      </c>
      <c r="D87" s="50">
        <f t="shared" si="4"/>
        <v>788295.15</v>
      </c>
      <c r="E87" s="55">
        <v>0</v>
      </c>
      <c r="F87" s="55">
        <v>0</v>
      </c>
      <c r="G87" s="55">
        <v>0</v>
      </c>
      <c r="H87" s="55">
        <v>0</v>
      </c>
      <c r="I87" s="55">
        <v>0</v>
      </c>
      <c r="J87" s="55">
        <v>0</v>
      </c>
      <c r="K87" s="56">
        <v>0</v>
      </c>
      <c r="L87" s="55">
        <v>0</v>
      </c>
      <c r="M87" s="55">
        <v>0</v>
      </c>
      <c r="N87" s="55">
        <v>0</v>
      </c>
      <c r="O87" s="55">
        <v>788295.15</v>
      </c>
      <c r="P87" s="55">
        <v>0</v>
      </c>
      <c r="Q87" s="55">
        <v>0</v>
      </c>
      <c r="R87" s="55">
        <v>0</v>
      </c>
      <c r="S87" s="55">
        <v>0</v>
      </c>
      <c r="T87" s="55">
        <v>0</v>
      </c>
      <c r="U87" s="55">
        <v>0</v>
      </c>
      <c r="V87" s="55">
        <v>0</v>
      </c>
      <c r="W87" s="55">
        <v>0</v>
      </c>
      <c r="X87" s="55">
        <v>0</v>
      </c>
      <c r="Y87" s="55">
        <v>0</v>
      </c>
      <c r="Z87" s="55">
        <v>0</v>
      </c>
      <c r="AA87" s="55">
        <v>0</v>
      </c>
      <c r="AB87" s="57">
        <v>2023</v>
      </c>
    </row>
    <row r="88" spans="1:28" ht="35.25" x14ac:dyDescent="0.5">
      <c r="A88">
        <v>1</v>
      </c>
      <c r="B88" s="30">
        <f>SUBTOTAL(103,$A$9:A88)</f>
        <v>79</v>
      </c>
      <c r="C88" s="54" t="s">
        <v>1170</v>
      </c>
      <c r="D88" s="50">
        <f t="shared" si="4"/>
        <v>725400</v>
      </c>
      <c r="E88" s="55">
        <v>0</v>
      </c>
      <c r="F88" s="55">
        <v>0</v>
      </c>
      <c r="G88" s="55">
        <v>0</v>
      </c>
      <c r="H88" s="55">
        <v>0</v>
      </c>
      <c r="I88" s="55">
        <v>0</v>
      </c>
      <c r="J88" s="55">
        <v>0</v>
      </c>
      <c r="K88" s="56">
        <v>0</v>
      </c>
      <c r="L88" s="55">
        <v>0</v>
      </c>
      <c r="M88" s="55">
        <v>0</v>
      </c>
      <c r="N88" s="55">
        <v>0</v>
      </c>
      <c r="O88" s="55">
        <v>725400</v>
      </c>
      <c r="P88" s="55">
        <v>0</v>
      </c>
      <c r="Q88" s="55">
        <v>0</v>
      </c>
      <c r="R88" s="55">
        <v>0</v>
      </c>
      <c r="S88" s="55">
        <v>0</v>
      </c>
      <c r="T88" s="55">
        <v>0</v>
      </c>
      <c r="U88" s="55">
        <v>0</v>
      </c>
      <c r="V88" s="55">
        <v>0</v>
      </c>
      <c r="W88" s="55">
        <v>0</v>
      </c>
      <c r="X88" s="55">
        <v>0</v>
      </c>
      <c r="Y88" s="55">
        <v>0</v>
      </c>
      <c r="Z88" s="55">
        <v>0</v>
      </c>
      <c r="AA88" s="55">
        <v>0</v>
      </c>
      <c r="AB88" s="57">
        <v>2023</v>
      </c>
    </row>
    <row r="89" spans="1:28" ht="35.25" x14ac:dyDescent="0.5">
      <c r="A89">
        <v>1</v>
      </c>
      <c r="B89" s="30">
        <f>SUBTOTAL(103,$A$9:A89)</f>
        <v>80</v>
      </c>
      <c r="C89" s="54" t="s">
        <v>6586</v>
      </c>
      <c r="D89" s="50">
        <f t="shared" si="4"/>
        <v>1949760.08</v>
      </c>
      <c r="E89" s="55">
        <v>0</v>
      </c>
      <c r="F89" s="55">
        <v>0</v>
      </c>
      <c r="G89" s="55">
        <v>0</v>
      </c>
      <c r="H89" s="55">
        <v>0</v>
      </c>
      <c r="I89" s="55">
        <v>0</v>
      </c>
      <c r="J89" s="55">
        <v>0</v>
      </c>
      <c r="K89" s="56">
        <v>0</v>
      </c>
      <c r="L89" s="55">
        <v>0</v>
      </c>
      <c r="M89" s="55">
        <v>1949760.08</v>
      </c>
      <c r="N89" s="55">
        <v>0</v>
      </c>
      <c r="O89" s="55">
        <v>0</v>
      </c>
      <c r="P89" s="55">
        <v>0</v>
      </c>
      <c r="Q89" s="55">
        <v>0</v>
      </c>
      <c r="R89" s="55">
        <v>0</v>
      </c>
      <c r="S89" s="55">
        <v>0</v>
      </c>
      <c r="T89" s="55">
        <v>0</v>
      </c>
      <c r="U89" s="55">
        <v>0</v>
      </c>
      <c r="V89" s="55">
        <v>0</v>
      </c>
      <c r="W89" s="55">
        <v>0</v>
      </c>
      <c r="X89" s="55">
        <v>0</v>
      </c>
      <c r="Y89" s="55">
        <v>0</v>
      </c>
      <c r="Z89" s="55">
        <v>0</v>
      </c>
      <c r="AA89" s="55">
        <v>0</v>
      </c>
      <c r="AB89" s="57">
        <v>2023</v>
      </c>
    </row>
    <row r="90" spans="1:28" ht="35.25" x14ac:dyDescent="0.5">
      <c r="A90">
        <v>1</v>
      </c>
      <c r="B90" s="30">
        <f>SUBTOTAL(103,$A$9:A90)</f>
        <v>81</v>
      </c>
      <c r="C90" s="54" t="s">
        <v>6615</v>
      </c>
      <c r="D90" s="50">
        <f t="shared" si="4"/>
        <v>2700000</v>
      </c>
      <c r="E90" s="55">
        <v>0</v>
      </c>
      <c r="F90" s="55">
        <v>0</v>
      </c>
      <c r="G90" s="55">
        <v>0</v>
      </c>
      <c r="H90" s="55">
        <v>0</v>
      </c>
      <c r="I90" s="55">
        <v>0</v>
      </c>
      <c r="J90" s="55">
        <v>0</v>
      </c>
      <c r="K90" s="56">
        <v>0</v>
      </c>
      <c r="L90" s="55">
        <v>0</v>
      </c>
      <c r="M90" s="55">
        <v>2700000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55">
        <v>0</v>
      </c>
      <c r="X90" s="55">
        <v>0</v>
      </c>
      <c r="Y90" s="55">
        <v>0</v>
      </c>
      <c r="Z90" s="55">
        <v>0</v>
      </c>
      <c r="AA90" s="55">
        <v>0</v>
      </c>
      <c r="AB90" s="57">
        <v>2023</v>
      </c>
    </row>
    <row r="91" spans="1:28" ht="35.25" x14ac:dyDescent="0.5">
      <c r="A91">
        <v>1</v>
      </c>
      <c r="B91" s="30">
        <f>SUBTOTAL(103,$A$9:A91)</f>
        <v>82</v>
      </c>
      <c r="C91" s="54" t="s">
        <v>6617</v>
      </c>
      <c r="D91" s="50">
        <f t="shared" si="4"/>
        <v>1015000</v>
      </c>
      <c r="E91" s="55">
        <v>0</v>
      </c>
      <c r="F91" s="55">
        <v>0</v>
      </c>
      <c r="G91" s="55">
        <v>1015000</v>
      </c>
      <c r="H91" s="55">
        <v>0</v>
      </c>
      <c r="I91" s="55">
        <v>0</v>
      </c>
      <c r="J91" s="55">
        <v>0</v>
      </c>
      <c r="K91" s="56">
        <v>0</v>
      </c>
      <c r="L91" s="55">
        <v>0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55">
        <v>0</v>
      </c>
      <c r="X91" s="55">
        <v>0</v>
      </c>
      <c r="Y91" s="55">
        <v>0</v>
      </c>
      <c r="Z91" s="55">
        <v>0</v>
      </c>
      <c r="AA91" s="55">
        <v>0</v>
      </c>
      <c r="AB91" s="57">
        <v>2023</v>
      </c>
    </row>
    <row r="92" spans="1:28" ht="35.25" x14ac:dyDescent="0.5">
      <c r="A92">
        <v>1</v>
      </c>
      <c r="B92" s="30">
        <f>SUBTOTAL(103,$A$9:A92)</f>
        <v>83</v>
      </c>
      <c r="C92" s="54" t="s">
        <v>6647</v>
      </c>
      <c r="D92" s="50">
        <f t="shared" si="4"/>
        <v>979997.74</v>
      </c>
      <c r="E92" s="55">
        <v>0</v>
      </c>
      <c r="F92" s="55">
        <v>0</v>
      </c>
      <c r="G92" s="55">
        <v>979997.74</v>
      </c>
      <c r="H92" s="55">
        <v>0</v>
      </c>
      <c r="I92" s="55">
        <v>0</v>
      </c>
      <c r="J92" s="55">
        <v>0</v>
      </c>
      <c r="K92" s="56">
        <v>0</v>
      </c>
      <c r="L92" s="55">
        <v>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55">
        <v>0</v>
      </c>
      <c r="X92" s="55">
        <v>0</v>
      </c>
      <c r="Y92" s="55">
        <v>0</v>
      </c>
      <c r="Z92" s="55">
        <v>0</v>
      </c>
      <c r="AA92" s="55">
        <v>0</v>
      </c>
      <c r="AB92" s="57">
        <v>2023</v>
      </c>
    </row>
    <row r="93" spans="1:28" ht="35.25" x14ac:dyDescent="0.5">
      <c r="A93">
        <v>1</v>
      </c>
      <c r="B93" s="30">
        <f>SUBTOTAL(103,$A$9:A93)</f>
        <v>84</v>
      </c>
      <c r="C93" s="54" t="s">
        <v>6676</v>
      </c>
      <c r="D93" s="50">
        <f t="shared" si="4"/>
        <v>979999.64</v>
      </c>
      <c r="E93" s="55">
        <v>0</v>
      </c>
      <c r="F93" s="55">
        <v>0</v>
      </c>
      <c r="G93" s="55">
        <v>979999.64</v>
      </c>
      <c r="H93" s="55">
        <v>0</v>
      </c>
      <c r="I93" s="55">
        <v>0</v>
      </c>
      <c r="J93" s="55">
        <v>0</v>
      </c>
      <c r="K93" s="56">
        <v>0</v>
      </c>
      <c r="L93" s="55">
        <v>0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55">
        <v>0</v>
      </c>
      <c r="X93" s="55">
        <v>0</v>
      </c>
      <c r="Y93" s="55">
        <v>0</v>
      </c>
      <c r="Z93" s="55">
        <v>0</v>
      </c>
      <c r="AA93" s="55">
        <v>0</v>
      </c>
      <c r="AB93" s="57">
        <v>2023</v>
      </c>
    </row>
    <row r="94" spans="1:28" ht="35.25" x14ac:dyDescent="0.5">
      <c r="A94">
        <v>1</v>
      </c>
      <c r="B94" s="30">
        <f>SUBTOTAL(103,$A$9:A94)</f>
        <v>85</v>
      </c>
      <c r="C94" s="54" t="s">
        <v>6682</v>
      </c>
      <c r="D94" s="50">
        <f t="shared" si="4"/>
        <v>979996.59</v>
      </c>
      <c r="E94" s="55">
        <v>0</v>
      </c>
      <c r="F94" s="55">
        <v>0</v>
      </c>
      <c r="G94" s="55">
        <v>979996.59</v>
      </c>
      <c r="H94" s="55">
        <v>0</v>
      </c>
      <c r="I94" s="55">
        <v>0</v>
      </c>
      <c r="J94" s="55">
        <v>0</v>
      </c>
      <c r="K94" s="56">
        <v>0</v>
      </c>
      <c r="L94" s="55">
        <v>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55">
        <v>0</v>
      </c>
      <c r="X94" s="55">
        <v>0</v>
      </c>
      <c r="Y94" s="55">
        <v>0</v>
      </c>
      <c r="Z94" s="55">
        <v>0</v>
      </c>
      <c r="AA94" s="55">
        <v>0</v>
      </c>
      <c r="AB94" s="57">
        <v>2023</v>
      </c>
    </row>
    <row r="95" spans="1:28" ht="35.25" x14ac:dyDescent="0.5">
      <c r="A95">
        <v>1</v>
      </c>
      <c r="B95" s="30">
        <f>SUBTOTAL(103,$A$9:A95)</f>
        <v>86</v>
      </c>
      <c r="C95" s="54" t="s">
        <v>6768</v>
      </c>
      <c r="D95" s="50">
        <f t="shared" si="4"/>
        <v>1299000</v>
      </c>
      <c r="E95" s="55">
        <v>0</v>
      </c>
      <c r="F95" s="55">
        <v>0</v>
      </c>
      <c r="G95" s="55">
        <v>0</v>
      </c>
      <c r="H95" s="55">
        <v>0</v>
      </c>
      <c r="I95" s="55">
        <v>0</v>
      </c>
      <c r="J95" s="55">
        <v>0</v>
      </c>
      <c r="K95" s="56">
        <v>0</v>
      </c>
      <c r="L95" s="55">
        <v>0</v>
      </c>
      <c r="M95" s="55">
        <v>1299000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55">
        <v>0</v>
      </c>
      <c r="X95" s="55">
        <v>0</v>
      </c>
      <c r="Y95" s="55">
        <v>0</v>
      </c>
      <c r="Z95" s="55">
        <v>0</v>
      </c>
      <c r="AA95" s="55">
        <v>0</v>
      </c>
      <c r="AB95" s="57">
        <v>2023</v>
      </c>
    </row>
    <row r="96" spans="1:28" ht="35.25" x14ac:dyDescent="0.5">
      <c r="A96">
        <v>1</v>
      </c>
      <c r="B96" s="30">
        <f>SUBTOTAL(103,$A$9:A96)</f>
        <v>87</v>
      </c>
      <c r="C96" s="54" t="s">
        <v>6833</v>
      </c>
      <c r="D96" s="50">
        <f t="shared" si="4"/>
        <v>120000</v>
      </c>
      <c r="E96" s="55">
        <v>0</v>
      </c>
      <c r="F96" s="55">
        <v>0</v>
      </c>
      <c r="G96" s="55">
        <v>0</v>
      </c>
      <c r="H96" s="55">
        <v>0</v>
      </c>
      <c r="I96" s="55">
        <v>0</v>
      </c>
      <c r="J96" s="55">
        <v>0</v>
      </c>
      <c r="K96" s="56">
        <v>0</v>
      </c>
      <c r="L96" s="55">
        <v>0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55">
        <v>0</v>
      </c>
      <c r="X96" s="55">
        <v>0</v>
      </c>
      <c r="Y96" s="55">
        <v>0</v>
      </c>
      <c r="Z96" s="55">
        <v>120000</v>
      </c>
      <c r="AA96" s="55">
        <v>0</v>
      </c>
      <c r="AB96" s="57">
        <v>2023</v>
      </c>
    </row>
    <row r="97" spans="1:28" ht="35.25" x14ac:dyDescent="0.5">
      <c r="A97">
        <v>1</v>
      </c>
      <c r="B97" s="30">
        <f>SUBTOTAL(103,$A$9:A97)</f>
        <v>88</v>
      </c>
      <c r="C97" s="54" t="s">
        <v>1241</v>
      </c>
      <c r="D97" s="50">
        <f t="shared" si="4"/>
        <v>595000</v>
      </c>
      <c r="E97" s="55">
        <v>0</v>
      </c>
      <c r="F97" s="55">
        <v>0</v>
      </c>
      <c r="G97" s="55">
        <v>595000</v>
      </c>
      <c r="H97" s="55">
        <v>0</v>
      </c>
      <c r="I97" s="55">
        <v>0</v>
      </c>
      <c r="J97" s="55">
        <v>0</v>
      </c>
      <c r="K97" s="56">
        <v>0</v>
      </c>
      <c r="L97" s="55">
        <v>0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55">
        <v>0</v>
      </c>
      <c r="X97" s="55">
        <v>0</v>
      </c>
      <c r="Y97" s="55">
        <v>0</v>
      </c>
      <c r="Z97" s="55">
        <v>0</v>
      </c>
      <c r="AA97" s="55">
        <v>0</v>
      </c>
      <c r="AB97" s="57">
        <v>2023</v>
      </c>
    </row>
    <row r="98" spans="1:28" ht="35.25" x14ac:dyDescent="0.5">
      <c r="A98">
        <v>1</v>
      </c>
      <c r="B98" s="30">
        <f>SUBTOTAL(103,$A$9:A98)</f>
        <v>89</v>
      </c>
      <c r="C98" s="54" t="s">
        <v>6971</v>
      </c>
      <c r="D98" s="50">
        <f t="shared" si="4"/>
        <v>1256878.55</v>
      </c>
      <c r="E98" s="55">
        <v>0</v>
      </c>
      <c r="F98" s="55">
        <v>0</v>
      </c>
      <c r="G98" s="55">
        <v>0</v>
      </c>
      <c r="H98" s="55">
        <v>0</v>
      </c>
      <c r="I98" s="55">
        <v>0</v>
      </c>
      <c r="J98" s="55">
        <v>0</v>
      </c>
      <c r="K98" s="56">
        <v>1</v>
      </c>
      <c r="L98" s="55">
        <v>1256878.55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55">
        <v>0</v>
      </c>
      <c r="X98" s="55">
        <v>0</v>
      </c>
      <c r="Y98" s="55">
        <v>0</v>
      </c>
      <c r="Z98" s="55">
        <v>0</v>
      </c>
      <c r="AA98" s="55">
        <v>0</v>
      </c>
      <c r="AB98" s="57">
        <v>2023</v>
      </c>
    </row>
    <row r="99" spans="1:28" ht="35.25" x14ac:dyDescent="0.5">
      <c r="A99">
        <v>1</v>
      </c>
      <c r="B99" s="30">
        <f>SUBTOTAL(103,$A$9:A99)</f>
        <v>90</v>
      </c>
      <c r="C99" s="54" t="s">
        <v>6975</v>
      </c>
      <c r="D99" s="50">
        <f t="shared" si="4"/>
        <v>1450000</v>
      </c>
      <c r="E99" s="55">
        <v>0</v>
      </c>
      <c r="F99" s="55">
        <v>0</v>
      </c>
      <c r="G99" s="55">
        <v>1450000</v>
      </c>
      <c r="H99" s="55">
        <v>0</v>
      </c>
      <c r="I99" s="55">
        <v>0</v>
      </c>
      <c r="J99" s="55">
        <v>0</v>
      </c>
      <c r="K99" s="56">
        <v>0</v>
      </c>
      <c r="L99" s="55">
        <v>0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55">
        <v>0</v>
      </c>
      <c r="X99" s="55">
        <v>0</v>
      </c>
      <c r="Y99" s="55">
        <v>0</v>
      </c>
      <c r="Z99" s="55">
        <v>0</v>
      </c>
      <c r="AA99" s="55">
        <v>0</v>
      </c>
      <c r="AB99" s="57">
        <v>2023</v>
      </c>
    </row>
    <row r="100" spans="1:28" ht="35.25" x14ac:dyDescent="0.5">
      <c r="A100">
        <v>1</v>
      </c>
      <c r="B100" s="30">
        <f>SUBTOTAL(103,$A$9:A100)</f>
        <v>91</v>
      </c>
      <c r="C100" s="54" t="s">
        <v>7010</v>
      </c>
      <c r="D100" s="50">
        <f t="shared" si="4"/>
        <v>1044629</v>
      </c>
      <c r="E100" s="55">
        <v>0</v>
      </c>
      <c r="F100" s="55">
        <v>0</v>
      </c>
      <c r="G100" s="55">
        <v>0</v>
      </c>
      <c r="H100" s="55">
        <v>0</v>
      </c>
      <c r="I100" s="55">
        <v>0</v>
      </c>
      <c r="J100" s="55">
        <v>0</v>
      </c>
      <c r="K100" s="56">
        <v>0</v>
      </c>
      <c r="L100" s="55">
        <v>0</v>
      </c>
      <c r="M100" s="55">
        <v>1044629</v>
      </c>
      <c r="N100" s="55">
        <v>0</v>
      </c>
      <c r="O100" s="55">
        <v>0</v>
      </c>
      <c r="P100" s="55">
        <v>0</v>
      </c>
      <c r="Q100" s="55">
        <v>0</v>
      </c>
      <c r="R100" s="55">
        <v>0</v>
      </c>
      <c r="S100" s="55">
        <v>0</v>
      </c>
      <c r="T100" s="55">
        <v>0</v>
      </c>
      <c r="U100" s="55">
        <v>0</v>
      </c>
      <c r="V100" s="55">
        <v>0</v>
      </c>
      <c r="W100" s="55">
        <v>0</v>
      </c>
      <c r="X100" s="55">
        <v>0</v>
      </c>
      <c r="Y100" s="55">
        <v>0</v>
      </c>
      <c r="Z100" s="55">
        <v>0</v>
      </c>
      <c r="AA100" s="55">
        <v>0</v>
      </c>
      <c r="AB100" s="57">
        <v>2023</v>
      </c>
    </row>
    <row r="101" spans="1:28" ht="35.25" x14ac:dyDescent="0.5">
      <c r="A101">
        <v>1</v>
      </c>
      <c r="B101" s="30">
        <f>SUBTOTAL(103,$A$9:A101)</f>
        <v>92</v>
      </c>
      <c r="C101" s="54" t="s">
        <v>7025</v>
      </c>
      <c r="D101" s="50">
        <f t="shared" si="4"/>
        <v>2180242</v>
      </c>
      <c r="E101" s="55">
        <v>0</v>
      </c>
      <c r="F101" s="55">
        <v>0</v>
      </c>
      <c r="G101" s="55">
        <v>0</v>
      </c>
      <c r="H101" s="55">
        <v>0</v>
      </c>
      <c r="I101" s="55">
        <v>0</v>
      </c>
      <c r="J101" s="55">
        <v>0</v>
      </c>
      <c r="K101" s="56">
        <v>0</v>
      </c>
      <c r="L101" s="55">
        <v>0</v>
      </c>
      <c r="M101" s="55">
        <v>2180242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55">
        <v>0</v>
      </c>
      <c r="X101" s="55">
        <v>0</v>
      </c>
      <c r="Y101" s="55">
        <v>0</v>
      </c>
      <c r="Z101" s="55">
        <v>0</v>
      </c>
      <c r="AA101" s="55">
        <v>0</v>
      </c>
      <c r="AB101" s="57">
        <v>2023</v>
      </c>
    </row>
    <row r="102" spans="1:28" ht="35.25" x14ac:dyDescent="0.5">
      <c r="A102">
        <v>1</v>
      </c>
      <c r="B102" s="30">
        <f>SUBTOTAL(103,$A$9:A102)</f>
        <v>93</v>
      </c>
      <c r="C102" s="54" t="s">
        <v>7043</v>
      </c>
      <c r="D102" s="50">
        <f t="shared" si="4"/>
        <v>1092000</v>
      </c>
      <c r="E102" s="55">
        <v>0</v>
      </c>
      <c r="F102" s="55">
        <v>0</v>
      </c>
      <c r="G102" s="55">
        <v>0</v>
      </c>
      <c r="H102" s="55">
        <v>0</v>
      </c>
      <c r="I102" s="55">
        <v>0</v>
      </c>
      <c r="J102" s="55">
        <v>0</v>
      </c>
      <c r="K102" s="56">
        <v>0</v>
      </c>
      <c r="L102" s="55">
        <v>0</v>
      </c>
      <c r="M102" s="55">
        <v>0</v>
      </c>
      <c r="N102" s="55">
        <v>0</v>
      </c>
      <c r="O102" s="55">
        <v>1092000</v>
      </c>
      <c r="P102" s="55">
        <v>0</v>
      </c>
      <c r="Q102" s="55">
        <v>0</v>
      </c>
      <c r="R102" s="55">
        <v>0</v>
      </c>
      <c r="S102" s="55">
        <v>0</v>
      </c>
      <c r="T102" s="55">
        <v>0</v>
      </c>
      <c r="U102" s="55">
        <v>0</v>
      </c>
      <c r="V102" s="55">
        <v>0</v>
      </c>
      <c r="W102" s="55">
        <v>0</v>
      </c>
      <c r="X102" s="55">
        <v>0</v>
      </c>
      <c r="Y102" s="55">
        <v>0</v>
      </c>
      <c r="Z102" s="55">
        <v>0</v>
      </c>
      <c r="AA102" s="55">
        <v>0</v>
      </c>
      <c r="AB102" s="57">
        <v>2023</v>
      </c>
    </row>
    <row r="103" spans="1:28" ht="35.25" x14ac:dyDescent="0.5">
      <c r="A103">
        <v>1</v>
      </c>
      <c r="B103" s="30">
        <f>SUBTOTAL(103,$A$9:A103)</f>
        <v>94</v>
      </c>
      <c r="C103" s="54" t="s">
        <v>7115</v>
      </c>
      <c r="D103" s="50">
        <f t="shared" si="4"/>
        <v>3027781</v>
      </c>
      <c r="E103" s="55">
        <v>865331</v>
      </c>
      <c r="F103" s="55">
        <v>0</v>
      </c>
      <c r="G103" s="55">
        <v>0</v>
      </c>
      <c r="H103" s="55">
        <v>0</v>
      </c>
      <c r="I103" s="55">
        <v>0</v>
      </c>
      <c r="J103" s="55">
        <v>0</v>
      </c>
      <c r="K103" s="56">
        <v>0</v>
      </c>
      <c r="L103" s="55">
        <v>0</v>
      </c>
      <c r="M103" s="55">
        <v>0</v>
      </c>
      <c r="N103" s="55">
        <v>0</v>
      </c>
      <c r="O103" s="55">
        <v>2162450</v>
      </c>
      <c r="P103" s="55">
        <v>0</v>
      </c>
      <c r="Q103" s="55">
        <v>0</v>
      </c>
      <c r="R103" s="55">
        <v>0</v>
      </c>
      <c r="S103" s="55">
        <v>0</v>
      </c>
      <c r="T103" s="55">
        <v>0</v>
      </c>
      <c r="U103" s="55">
        <v>0</v>
      </c>
      <c r="V103" s="55">
        <v>0</v>
      </c>
      <c r="W103" s="55">
        <v>0</v>
      </c>
      <c r="X103" s="55">
        <v>0</v>
      </c>
      <c r="Y103" s="55">
        <v>0</v>
      </c>
      <c r="Z103" s="55">
        <v>0</v>
      </c>
      <c r="AA103" s="55">
        <v>0</v>
      </c>
      <c r="AB103" s="57">
        <v>2023</v>
      </c>
    </row>
    <row r="104" spans="1:28" ht="35.25" x14ac:dyDescent="0.5">
      <c r="A104">
        <v>1</v>
      </c>
      <c r="B104" s="30">
        <f>SUBTOTAL(103,$A$9:A104)</f>
        <v>95</v>
      </c>
      <c r="C104" s="54" t="s">
        <v>7119</v>
      </c>
      <c r="D104" s="50">
        <f t="shared" si="4"/>
        <v>1954000</v>
      </c>
      <c r="E104" s="55">
        <v>0</v>
      </c>
      <c r="F104" s="55">
        <v>0</v>
      </c>
      <c r="G104" s="55">
        <v>1954000</v>
      </c>
      <c r="H104" s="55">
        <v>0</v>
      </c>
      <c r="I104" s="55">
        <v>0</v>
      </c>
      <c r="J104" s="55">
        <v>0</v>
      </c>
      <c r="K104" s="56">
        <v>0</v>
      </c>
      <c r="L104" s="55">
        <v>0</v>
      </c>
      <c r="M104" s="55">
        <v>0</v>
      </c>
      <c r="N104" s="55">
        <v>0</v>
      </c>
      <c r="O104" s="55">
        <v>0</v>
      </c>
      <c r="P104" s="55">
        <v>0</v>
      </c>
      <c r="Q104" s="55">
        <v>0</v>
      </c>
      <c r="R104" s="55">
        <v>0</v>
      </c>
      <c r="S104" s="55">
        <v>0</v>
      </c>
      <c r="T104" s="55">
        <v>0</v>
      </c>
      <c r="U104" s="55">
        <v>0</v>
      </c>
      <c r="V104" s="55">
        <v>0</v>
      </c>
      <c r="W104" s="55">
        <v>0</v>
      </c>
      <c r="X104" s="55">
        <v>0</v>
      </c>
      <c r="Y104" s="55">
        <v>0</v>
      </c>
      <c r="Z104" s="55">
        <v>0</v>
      </c>
      <c r="AA104" s="55">
        <v>0</v>
      </c>
      <c r="AB104" s="57">
        <v>2023</v>
      </c>
    </row>
    <row r="105" spans="1:28" ht="35.25" x14ac:dyDescent="0.5">
      <c r="A105">
        <v>1</v>
      </c>
      <c r="B105" s="30">
        <f>SUBTOTAL(103,$A$9:A105)</f>
        <v>96</v>
      </c>
      <c r="C105" s="54" t="s">
        <v>7128</v>
      </c>
      <c r="D105" s="50">
        <f t="shared" si="4"/>
        <v>1569689.69</v>
      </c>
      <c r="E105" s="55">
        <v>299689.69</v>
      </c>
      <c r="F105" s="55">
        <v>275000</v>
      </c>
      <c r="G105" s="55">
        <v>995000</v>
      </c>
      <c r="H105" s="55">
        <v>0</v>
      </c>
      <c r="I105" s="55">
        <v>0</v>
      </c>
      <c r="J105" s="55">
        <v>0</v>
      </c>
      <c r="K105" s="56">
        <v>0</v>
      </c>
      <c r="L105" s="55">
        <v>0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0</v>
      </c>
      <c r="U105" s="55">
        <v>0</v>
      </c>
      <c r="V105" s="55">
        <v>0</v>
      </c>
      <c r="W105" s="55">
        <v>0</v>
      </c>
      <c r="X105" s="55">
        <v>0</v>
      </c>
      <c r="Y105" s="55">
        <v>0</v>
      </c>
      <c r="Z105" s="55">
        <v>0</v>
      </c>
      <c r="AA105" s="55">
        <v>0</v>
      </c>
      <c r="AB105" s="57">
        <v>2023</v>
      </c>
    </row>
    <row r="106" spans="1:28" ht="35.25" x14ac:dyDescent="0.5">
      <c r="A106">
        <v>1</v>
      </c>
      <c r="B106" s="30">
        <f>SUBTOTAL(103,$A$9:A106)</f>
        <v>97</v>
      </c>
      <c r="C106" s="54" t="s">
        <v>7168</v>
      </c>
      <c r="D106" s="50">
        <f t="shared" si="4"/>
        <v>3612060</v>
      </c>
      <c r="E106" s="55">
        <v>0</v>
      </c>
      <c r="F106" s="55">
        <v>0</v>
      </c>
      <c r="G106" s="55">
        <v>0</v>
      </c>
      <c r="H106" s="55">
        <v>0</v>
      </c>
      <c r="I106" s="55">
        <v>0</v>
      </c>
      <c r="J106" s="55">
        <v>0</v>
      </c>
      <c r="K106" s="56">
        <v>0</v>
      </c>
      <c r="L106" s="55">
        <v>0</v>
      </c>
      <c r="M106" s="55">
        <v>0</v>
      </c>
      <c r="N106" s="55">
        <v>0</v>
      </c>
      <c r="O106" s="55">
        <v>3612060</v>
      </c>
      <c r="P106" s="55">
        <v>0</v>
      </c>
      <c r="Q106" s="55">
        <v>0</v>
      </c>
      <c r="R106" s="55">
        <v>0</v>
      </c>
      <c r="S106" s="55">
        <v>0</v>
      </c>
      <c r="T106" s="55">
        <v>0</v>
      </c>
      <c r="U106" s="55">
        <v>0</v>
      </c>
      <c r="V106" s="55">
        <v>0</v>
      </c>
      <c r="W106" s="55">
        <v>0</v>
      </c>
      <c r="X106" s="55">
        <v>0</v>
      </c>
      <c r="Y106" s="55">
        <v>0</v>
      </c>
      <c r="Z106" s="55">
        <v>0</v>
      </c>
      <c r="AA106" s="55">
        <v>0</v>
      </c>
      <c r="AB106" s="57">
        <v>2023</v>
      </c>
    </row>
    <row r="107" spans="1:28" ht="35.25" x14ac:dyDescent="0.5">
      <c r="A107">
        <v>1</v>
      </c>
      <c r="B107" s="30">
        <f>SUBTOTAL(103,$A$9:A107)</f>
        <v>98</v>
      </c>
      <c r="C107" s="54" t="s">
        <v>7183</v>
      </c>
      <c r="D107" s="50">
        <f t="shared" si="4"/>
        <v>800000</v>
      </c>
      <c r="E107" s="55">
        <v>0</v>
      </c>
      <c r="F107" s="55">
        <v>0</v>
      </c>
      <c r="G107" s="55">
        <v>0</v>
      </c>
      <c r="H107" s="55">
        <v>0</v>
      </c>
      <c r="I107" s="55">
        <v>800000</v>
      </c>
      <c r="J107" s="55">
        <v>0</v>
      </c>
      <c r="K107" s="56">
        <v>0</v>
      </c>
      <c r="L107" s="55">
        <v>0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>
        <v>0</v>
      </c>
      <c r="S107" s="55">
        <v>0</v>
      </c>
      <c r="T107" s="55">
        <v>0</v>
      </c>
      <c r="U107" s="55">
        <v>0</v>
      </c>
      <c r="V107" s="55">
        <v>0</v>
      </c>
      <c r="W107" s="55">
        <v>0</v>
      </c>
      <c r="X107" s="55">
        <v>0</v>
      </c>
      <c r="Y107" s="55">
        <v>0</v>
      </c>
      <c r="Z107" s="55">
        <v>0</v>
      </c>
      <c r="AA107" s="55">
        <v>0</v>
      </c>
      <c r="AB107" s="57">
        <v>2023</v>
      </c>
    </row>
    <row r="108" spans="1:28" ht="35.25" x14ac:dyDescent="0.5">
      <c r="A108">
        <v>1</v>
      </c>
      <c r="B108" s="30">
        <f>SUBTOTAL(103,$A$9:A108)</f>
        <v>99</v>
      </c>
      <c r="C108" s="54" t="s">
        <v>7243</v>
      </c>
      <c r="D108" s="50">
        <f t="shared" si="4"/>
        <v>1983200</v>
      </c>
      <c r="E108" s="55">
        <v>0</v>
      </c>
      <c r="F108" s="55">
        <v>0</v>
      </c>
      <c r="G108" s="55">
        <v>0</v>
      </c>
      <c r="H108" s="55">
        <v>0</v>
      </c>
      <c r="I108" s="55">
        <v>0</v>
      </c>
      <c r="J108" s="55">
        <v>0</v>
      </c>
      <c r="K108" s="56">
        <v>0</v>
      </c>
      <c r="L108" s="55">
        <v>0</v>
      </c>
      <c r="M108" s="55">
        <v>1983200</v>
      </c>
      <c r="N108" s="55">
        <v>0</v>
      </c>
      <c r="O108" s="55">
        <v>0</v>
      </c>
      <c r="P108" s="55">
        <v>0</v>
      </c>
      <c r="Q108" s="55">
        <v>0</v>
      </c>
      <c r="R108" s="55">
        <v>0</v>
      </c>
      <c r="S108" s="55">
        <v>0</v>
      </c>
      <c r="T108" s="55">
        <v>0</v>
      </c>
      <c r="U108" s="55">
        <v>0</v>
      </c>
      <c r="V108" s="55">
        <v>0</v>
      </c>
      <c r="W108" s="55">
        <v>0</v>
      </c>
      <c r="X108" s="55">
        <v>0</v>
      </c>
      <c r="Y108" s="55">
        <v>0</v>
      </c>
      <c r="Z108" s="55">
        <v>0</v>
      </c>
      <c r="AA108" s="55">
        <v>0</v>
      </c>
      <c r="AB108" s="57">
        <v>2023</v>
      </c>
    </row>
    <row r="109" spans="1:28" ht="35.25" x14ac:dyDescent="0.5">
      <c r="A109">
        <v>1</v>
      </c>
      <c r="B109" s="30">
        <f>SUBTOTAL(103,$A$9:A109)</f>
        <v>100</v>
      </c>
      <c r="C109" s="54" t="s">
        <v>7248</v>
      </c>
      <c r="D109" s="50">
        <f t="shared" si="4"/>
        <v>822460.58</v>
      </c>
      <c r="E109" s="55">
        <v>0</v>
      </c>
      <c r="F109" s="55">
        <v>0</v>
      </c>
      <c r="G109" s="55">
        <v>822460.58</v>
      </c>
      <c r="H109" s="55">
        <v>0</v>
      </c>
      <c r="I109" s="55">
        <v>0</v>
      </c>
      <c r="J109" s="55">
        <v>0</v>
      </c>
      <c r="K109" s="56">
        <v>0</v>
      </c>
      <c r="L109" s="55">
        <v>0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  <c r="S109" s="55">
        <v>0</v>
      </c>
      <c r="T109" s="55">
        <v>0</v>
      </c>
      <c r="U109" s="55">
        <v>0</v>
      </c>
      <c r="V109" s="55">
        <v>0</v>
      </c>
      <c r="W109" s="55">
        <v>0</v>
      </c>
      <c r="X109" s="55">
        <v>0</v>
      </c>
      <c r="Y109" s="55">
        <v>0</v>
      </c>
      <c r="Z109" s="55">
        <v>0</v>
      </c>
      <c r="AA109" s="55">
        <v>0</v>
      </c>
      <c r="AB109" s="57">
        <v>2023</v>
      </c>
    </row>
    <row r="110" spans="1:28" ht="35.25" x14ac:dyDescent="0.5">
      <c r="A110">
        <v>1</v>
      </c>
      <c r="B110" s="30">
        <f>SUBTOTAL(103,$A$9:A110)</f>
        <v>101</v>
      </c>
      <c r="C110" s="54" t="s">
        <v>7303</v>
      </c>
      <c r="D110" s="50">
        <f t="shared" si="4"/>
        <v>185000</v>
      </c>
      <c r="E110" s="55">
        <v>0</v>
      </c>
      <c r="F110" s="55">
        <v>0</v>
      </c>
      <c r="G110" s="55">
        <v>185000</v>
      </c>
      <c r="H110" s="55">
        <v>0</v>
      </c>
      <c r="I110" s="55">
        <v>0</v>
      </c>
      <c r="J110" s="55">
        <v>0</v>
      </c>
      <c r="K110" s="56">
        <v>0</v>
      </c>
      <c r="L110" s="55">
        <v>0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  <c r="R110" s="55">
        <v>0</v>
      </c>
      <c r="S110" s="55">
        <v>0</v>
      </c>
      <c r="T110" s="55">
        <v>0</v>
      </c>
      <c r="U110" s="55">
        <v>0</v>
      </c>
      <c r="V110" s="55">
        <v>0</v>
      </c>
      <c r="W110" s="55">
        <v>0</v>
      </c>
      <c r="X110" s="55">
        <v>0</v>
      </c>
      <c r="Y110" s="55">
        <v>0</v>
      </c>
      <c r="Z110" s="55">
        <v>0</v>
      </c>
      <c r="AA110" s="55">
        <v>0</v>
      </c>
      <c r="AB110" s="57">
        <v>2023</v>
      </c>
    </row>
    <row r="111" spans="1:28" ht="35.25" x14ac:dyDescent="0.5">
      <c r="A111">
        <v>1</v>
      </c>
      <c r="B111" s="30">
        <f>SUBTOTAL(103,$A$9:A111)</f>
        <v>102</v>
      </c>
      <c r="C111" s="54" t="s">
        <v>7304</v>
      </c>
      <c r="D111" s="50">
        <f t="shared" si="4"/>
        <v>419654</v>
      </c>
      <c r="E111" s="55">
        <v>0</v>
      </c>
      <c r="F111" s="55">
        <v>0</v>
      </c>
      <c r="G111" s="55">
        <v>0</v>
      </c>
      <c r="H111" s="55">
        <v>0</v>
      </c>
      <c r="I111" s="55">
        <v>0</v>
      </c>
      <c r="J111" s="55">
        <v>0</v>
      </c>
      <c r="K111" s="56">
        <v>0</v>
      </c>
      <c r="L111" s="55">
        <v>0</v>
      </c>
      <c r="M111" s="55">
        <v>0</v>
      </c>
      <c r="N111" s="55">
        <v>0</v>
      </c>
      <c r="O111" s="55">
        <v>419654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55">
        <v>0</v>
      </c>
      <c r="X111" s="55">
        <v>0</v>
      </c>
      <c r="Y111" s="55">
        <v>0</v>
      </c>
      <c r="Z111" s="55">
        <v>0</v>
      </c>
      <c r="AA111" s="55">
        <v>0</v>
      </c>
      <c r="AB111" s="57">
        <v>2023</v>
      </c>
    </row>
    <row r="112" spans="1:28" ht="35.25" x14ac:dyDescent="0.5">
      <c r="A112">
        <v>1</v>
      </c>
      <c r="B112" s="30">
        <f>SUBTOTAL(103,$A$9:A112)</f>
        <v>103</v>
      </c>
      <c r="C112" s="54" t="s">
        <v>7321</v>
      </c>
      <c r="D112" s="50">
        <f t="shared" si="4"/>
        <v>861000</v>
      </c>
      <c r="E112" s="55">
        <v>0</v>
      </c>
      <c r="F112" s="55">
        <v>0</v>
      </c>
      <c r="G112" s="55">
        <v>0</v>
      </c>
      <c r="H112" s="55">
        <v>0</v>
      </c>
      <c r="I112" s="55">
        <v>0</v>
      </c>
      <c r="J112" s="55">
        <v>0</v>
      </c>
      <c r="K112" s="56">
        <v>0</v>
      </c>
      <c r="L112" s="55">
        <v>0</v>
      </c>
      <c r="M112" s="55">
        <v>0</v>
      </c>
      <c r="N112" s="55">
        <v>0</v>
      </c>
      <c r="O112" s="55">
        <v>861000</v>
      </c>
      <c r="P112" s="55">
        <v>0</v>
      </c>
      <c r="Q112" s="55">
        <v>0</v>
      </c>
      <c r="R112" s="55">
        <v>0</v>
      </c>
      <c r="S112" s="55">
        <v>0</v>
      </c>
      <c r="T112" s="55">
        <v>0</v>
      </c>
      <c r="U112" s="55">
        <v>0</v>
      </c>
      <c r="V112" s="55">
        <v>0</v>
      </c>
      <c r="W112" s="55">
        <v>0</v>
      </c>
      <c r="X112" s="55">
        <v>0</v>
      </c>
      <c r="Y112" s="55">
        <v>0</v>
      </c>
      <c r="Z112" s="55">
        <v>0</v>
      </c>
      <c r="AA112" s="55">
        <v>0</v>
      </c>
      <c r="AB112" s="57">
        <v>2023</v>
      </c>
    </row>
    <row r="113" spans="1:28" ht="35.25" x14ac:dyDescent="0.5">
      <c r="A113">
        <v>1</v>
      </c>
      <c r="B113" s="30">
        <f>SUBTOTAL(103,$A$9:A113)</f>
        <v>104</v>
      </c>
      <c r="C113" s="54" t="s">
        <v>7453</v>
      </c>
      <c r="D113" s="50">
        <f t="shared" si="4"/>
        <v>4266174</v>
      </c>
      <c r="E113" s="55">
        <v>0</v>
      </c>
      <c r="F113" s="55">
        <v>0</v>
      </c>
      <c r="G113" s="55">
        <v>0</v>
      </c>
      <c r="H113" s="55">
        <v>0</v>
      </c>
      <c r="I113" s="55">
        <v>0</v>
      </c>
      <c r="J113" s="55">
        <v>0</v>
      </c>
      <c r="K113" s="56">
        <v>0</v>
      </c>
      <c r="L113" s="55">
        <v>0</v>
      </c>
      <c r="M113" s="55">
        <v>0</v>
      </c>
      <c r="N113" s="55">
        <v>0</v>
      </c>
      <c r="O113" s="55">
        <v>4266174</v>
      </c>
      <c r="P113" s="55">
        <v>0</v>
      </c>
      <c r="Q113" s="55">
        <v>0</v>
      </c>
      <c r="R113" s="55">
        <v>0</v>
      </c>
      <c r="S113" s="55">
        <v>0</v>
      </c>
      <c r="T113" s="55">
        <v>0</v>
      </c>
      <c r="U113" s="55">
        <v>0</v>
      </c>
      <c r="V113" s="55">
        <v>0</v>
      </c>
      <c r="W113" s="55">
        <v>0</v>
      </c>
      <c r="X113" s="55">
        <v>0</v>
      </c>
      <c r="Y113" s="55">
        <v>0</v>
      </c>
      <c r="Z113" s="55">
        <v>0</v>
      </c>
      <c r="AA113" s="55">
        <v>0</v>
      </c>
      <c r="AB113" s="57">
        <v>2023</v>
      </c>
    </row>
    <row r="114" spans="1:28" ht="35.25" x14ac:dyDescent="0.5">
      <c r="A114">
        <v>1</v>
      </c>
      <c r="B114" s="30">
        <f>SUBTOTAL(103,$A$9:A114)</f>
        <v>105</v>
      </c>
      <c r="C114" s="54" t="s">
        <v>7455</v>
      </c>
      <c r="D114" s="50">
        <f t="shared" si="4"/>
        <v>2019000</v>
      </c>
      <c r="E114" s="55">
        <v>0</v>
      </c>
      <c r="F114" s="55">
        <v>0</v>
      </c>
      <c r="G114" s="55">
        <v>0</v>
      </c>
      <c r="H114" s="55">
        <v>0</v>
      </c>
      <c r="I114" s="55">
        <v>0</v>
      </c>
      <c r="J114" s="55">
        <v>0</v>
      </c>
      <c r="K114" s="56">
        <v>0</v>
      </c>
      <c r="L114" s="55">
        <v>0</v>
      </c>
      <c r="M114" s="55">
        <v>0</v>
      </c>
      <c r="N114" s="55">
        <v>0</v>
      </c>
      <c r="O114" s="55">
        <v>2019000</v>
      </c>
      <c r="P114" s="55">
        <v>0</v>
      </c>
      <c r="Q114" s="55">
        <v>0</v>
      </c>
      <c r="R114" s="55">
        <v>0</v>
      </c>
      <c r="S114" s="55">
        <v>0</v>
      </c>
      <c r="T114" s="55">
        <v>0</v>
      </c>
      <c r="U114" s="55">
        <v>0</v>
      </c>
      <c r="V114" s="55">
        <v>0</v>
      </c>
      <c r="W114" s="55">
        <v>0</v>
      </c>
      <c r="X114" s="55">
        <v>0</v>
      </c>
      <c r="Y114" s="55">
        <v>0</v>
      </c>
      <c r="Z114" s="55">
        <v>0</v>
      </c>
      <c r="AA114" s="55">
        <v>0</v>
      </c>
      <c r="AB114" s="57">
        <v>2023</v>
      </c>
    </row>
    <row r="115" spans="1:28" ht="35.25" x14ac:dyDescent="0.5">
      <c r="A115">
        <v>1</v>
      </c>
      <c r="B115" s="30">
        <f>SUBTOTAL(103,$A$9:A115)</f>
        <v>106</v>
      </c>
      <c r="C115" s="54" t="s">
        <v>1324</v>
      </c>
      <c r="D115" s="50">
        <f t="shared" si="4"/>
        <v>231295</v>
      </c>
      <c r="E115" s="55">
        <v>0</v>
      </c>
      <c r="F115" s="55">
        <v>0</v>
      </c>
      <c r="G115" s="55">
        <v>0</v>
      </c>
      <c r="H115" s="55">
        <v>0</v>
      </c>
      <c r="I115" s="55">
        <v>0</v>
      </c>
      <c r="J115" s="55">
        <v>0</v>
      </c>
      <c r="K115" s="56">
        <v>0</v>
      </c>
      <c r="L115" s="55">
        <v>0</v>
      </c>
      <c r="M115" s="55">
        <v>0</v>
      </c>
      <c r="N115" s="55">
        <v>0</v>
      </c>
      <c r="O115" s="55">
        <v>231295</v>
      </c>
      <c r="P115" s="55">
        <v>0</v>
      </c>
      <c r="Q115" s="55">
        <v>0</v>
      </c>
      <c r="R115" s="55">
        <v>0</v>
      </c>
      <c r="S115" s="55">
        <v>0</v>
      </c>
      <c r="T115" s="55">
        <v>0</v>
      </c>
      <c r="U115" s="55">
        <v>0</v>
      </c>
      <c r="V115" s="55">
        <v>0</v>
      </c>
      <c r="W115" s="55">
        <v>0</v>
      </c>
      <c r="X115" s="55">
        <v>0</v>
      </c>
      <c r="Y115" s="55">
        <v>0</v>
      </c>
      <c r="Z115" s="55">
        <v>0</v>
      </c>
      <c r="AA115" s="55">
        <v>0</v>
      </c>
      <c r="AB115" s="57">
        <v>2023</v>
      </c>
    </row>
    <row r="116" spans="1:28" ht="35.25" x14ac:dyDescent="0.5">
      <c r="A116">
        <v>1</v>
      </c>
      <c r="B116" s="30">
        <f>SUBTOTAL(103,$A$9:A116)</f>
        <v>107</v>
      </c>
      <c r="C116" s="54" t="s">
        <v>7577</v>
      </c>
      <c r="D116" s="50">
        <f t="shared" si="4"/>
        <v>656985.38</v>
      </c>
      <c r="E116" s="55">
        <v>0</v>
      </c>
      <c r="F116" s="55">
        <v>656985.38</v>
      </c>
      <c r="G116" s="55">
        <v>0</v>
      </c>
      <c r="H116" s="55">
        <v>0</v>
      </c>
      <c r="I116" s="55">
        <v>0</v>
      </c>
      <c r="J116" s="55">
        <v>0</v>
      </c>
      <c r="K116" s="56">
        <v>0</v>
      </c>
      <c r="L116" s="55">
        <v>0</v>
      </c>
      <c r="M116" s="55">
        <v>0</v>
      </c>
      <c r="N116" s="55">
        <v>0</v>
      </c>
      <c r="O116" s="55">
        <v>0</v>
      </c>
      <c r="P116" s="55">
        <v>0</v>
      </c>
      <c r="Q116" s="55">
        <v>0</v>
      </c>
      <c r="R116" s="55">
        <v>0</v>
      </c>
      <c r="S116" s="55">
        <v>0</v>
      </c>
      <c r="T116" s="55">
        <v>0</v>
      </c>
      <c r="U116" s="55">
        <v>0</v>
      </c>
      <c r="V116" s="55">
        <v>0</v>
      </c>
      <c r="W116" s="55">
        <v>0</v>
      </c>
      <c r="X116" s="55">
        <v>0</v>
      </c>
      <c r="Y116" s="55">
        <v>0</v>
      </c>
      <c r="Z116" s="55">
        <v>0</v>
      </c>
      <c r="AA116" s="55">
        <v>0</v>
      </c>
      <c r="AB116" s="57">
        <v>2023</v>
      </c>
    </row>
    <row r="117" spans="1:28" ht="35.25" x14ac:dyDescent="0.5">
      <c r="A117">
        <v>1</v>
      </c>
      <c r="B117" s="30">
        <f>SUBTOTAL(103,$A$9:A117)</f>
        <v>108</v>
      </c>
      <c r="C117" s="54" t="s">
        <v>7625</v>
      </c>
      <c r="D117" s="50">
        <f t="shared" si="4"/>
        <v>1433216.45</v>
      </c>
      <c r="E117" s="55">
        <v>0</v>
      </c>
      <c r="F117" s="55">
        <v>1433216.45</v>
      </c>
      <c r="G117" s="55">
        <v>0</v>
      </c>
      <c r="H117" s="55">
        <v>0</v>
      </c>
      <c r="I117" s="55">
        <v>0</v>
      </c>
      <c r="J117" s="55">
        <v>0</v>
      </c>
      <c r="K117" s="56">
        <v>0</v>
      </c>
      <c r="L117" s="55">
        <v>0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>
        <v>0</v>
      </c>
      <c r="S117" s="55">
        <v>0</v>
      </c>
      <c r="T117" s="55">
        <v>0</v>
      </c>
      <c r="U117" s="55">
        <v>0</v>
      </c>
      <c r="V117" s="55">
        <v>0</v>
      </c>
      <c r="W117" s="55">
        <v>0</v>
      </c>
      <c r="X117" s="55">
        <v>0</v>
      </c>
      <c r="Y117" s="55">
        <v>0</v>
      </c>
      <c r="Z117" s="55">
        <v>0</v>
      </c>
      <c r="AA117" s="55">
        <v>0</v>
      </c>
      <c r="AB117" s="57">
        <v>2023</v>
      </c>
    </row>
    <row r="118" spans="1:28" ht="35.25" x14ac:dyDescent="0.5">
      <c r="A118">
        <v>1</v>
      </c>
      <c r="B118" s="30">
        <f>SUBTOTAL(103,$A$9:A118)</f>
        <v>109</v>
      </c>
      <c r="C118" s="54" t="s">
        <v>7653</v>
      </c>
      <c r="D118" s="50">
        <f t="shared" si="4"/>
        <v>2444326.89</v>
      </c>
      <c r="E118" s="55">
        <v>0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K118" s="56">
        <v>0</v>
      </c>
      <c r="L118" s="55">
        <v>0</v>
      </c>
      <c r="M118" s="55">
        <v>2444326.89</v>
      </c>
      <c r="N118" s="55">
        <v>0</v>
      </c>
      <c r="O118" s="55">
        <v>0</v>
      </c>
      <c r="P118" s="55">
        <v>0</v>
      </c>
      <c r="Q118" s="55">
        <v>0</v>
      </c>
      <c r="R118" s="55">
        <v>0</v>
      </c>
      <c r="S118" s="55">
        <v>0</v>
      </c>
      <c r="T118" s="55">
        <v>0</v>
      </c>
      <c r="U118" s="55">
        <v>0</v>
      </c>
      <c r="V118" s="55">
        <v>0</v>
      </c>
      <c r="W118" s="55">
        <v>0</v>
      </c>
      <c r="X118" s="55">
        <v>0</v>
      </c>
      <c r="Y118" s="55">
        <v>0</v>
      </c>
      <c r="Z118" s="55">
        <v>0</v>
      </c>
      <c r="AA118" s="55">
        <v>0</v>
      </c>
      <c r="AB118" s="57">
        <v>2023</v>
      </c>
    </row>
    <row r="119" spans="1:28" ht="35.25" x14ac:dyDescent="0.5">
      <c r="A119">
        <v>1</v>
      </c>
      <c r="B119" s="30">
        <f>SUBTOTAL(103,$A$9:A119)</f>
        <v>110</v>
      </c>
      <c r="C119" s="54" t="s">
        <v>7659</v>
      </c>
      <c r="D119" s="50">
        <f t="shared" si="4"/>
        <v>3363960.91</v>
      </c>
      <c r="E119" s="55">
        <v>0</v>
      </c>
      <c r="F119" s="55">
        <v>0</v>
      </c>
      <c r="G119" s="55">
        <v>0</v>
      </c>
      <c r="H119" s="55">
        <v>0</v>
      </c>
      <c r="I119" s="55">
        <v>0</v>
      </c>
      <c r="J119" s="55">
        <v>0</v>
      </c>
      <c r="K119" s="56">
        <v>0</v>
      </c>
      <c r="L119" s="55">
        <v>0</v>
      </c>
      <c r="M119" s="55">
        <v>0</v>
      </c>
      <c r="N119" s="55">
        <v>0</v>
      </c>
      <c r="O119" s="55">
        <v>3363960.91</v>
      </c>
      <c r="P119" s="55">
        <v>0</v>
      </c>
      <c r="Q119" s="55">
        <v>0</v>
      </c>
      <c r="R119" s="55">
        <v>0</v>
      </c>
      <c r="S119" s="55">
        <v>0</v>
      </c>
      <c r="T119" s="55">
        <v>0</v>
      </c>
      <c r="U119" s="55">
        <v>0</v>
      </c>
      <c r="V119" s="55">
        <v>0</v>
      </c>
      <c r="W119" s="55">
        <v>0</v>
      </c>
      <c r="X119" s="55">
        <v>0</v>
      </c>
      <c r="Y119" s="55">
        <v>0</v>
      </c>
      <c r="Z119" s="55">
        <v>0</v>
      </c>
      <c r="AA119" s="55">
        <v>0</v>
      </c>
      <c r="AB119" s="57">
        <v>2023</v>
      </c>
    </row>
    <row r="120" spans="1:28" ht="35.25" x14ac:dyDescent="0.5">
      <c r="A120">
        <v>1</v>
      </c>
      <c r="B120" s="30">
        <f>SUBTOTAL(103,$A$9:A120)</f>
        <v>111</v>
      </c>
      <c r="C120" s="54" t="s">
        <v>1357</v>
      </c>
      <c r="D120" s="50">
        <f t="shared" si="4"/>
        <v>4948000</v>
      </c>
      <c r="E120" s="55">
        <v>0</v>
      </c>
      <c r="F120" s="55">
        <v>0</v>
      </c>
      <c r="G120" s="55">
        <v>0</v>
      </c>
      <c r="H120" s="55">
        <v>0</v>
      </c>
      <c r="I120" s="55">
        <v>0</v>
      </c>
      <c r="J120" s="55">
        <v>0</v>
      </c>
      <c r="K120" s="56">
        <v>2</v>
      </c>
      <c r="L120" s="55">
        <v>4948000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>
        <v>0</v>
      </c>
      <c r="S120" s="55">
        <v>0</v>
      </c>
      <c r="T120" s="55">
        <v>0</v>
      </c>
      <c r="U120" s="55">
        <v>0</v>
      </c>
      <c r="V120" s="55">
        <v>0</v>
      </c>
      <c r="W120" s="55">
        <v>0</v>
      </c>
      <c r="X120" s="55">
        <v>0</v>
      </c>
      <c r="Y120" s="55">
        <v>0</v>
      </c>
      <c r="Z120" s="55">
        <v>0</v>
      </c>
      <c r="AA120" s="55">
        <v>0</v>
      </c>
      <c r="AB120" s="57">
        <v>2023</v>
      </c>
    </row>
    <row r="121" spans="1:28" ht="35.25" x14ac:dyDescent="0.5">
      <c r="A121">
        <v>1</v>
      </c>
      <c r="B121" s="30">
        <f>SUBTOTAL(103,$A$9:A121)</f>
        <v>112</v>
      </c>
      <c r="C121" s="54" t="s">
        <v>7736</v>
      </c>
      <c r="D121" s="50">
        <f t="shared" si="4"/>
        <v>1500000</v>
      </c>
      <c r="E121" s="55">
        <v>0</v>
      </c>
      <c r="F121" s="55">
        <v>0</v>
      </c>
      <c r="G121" s="55">
        <v>0</v>
      </c>
      <c r="H121" s="55">
        <v>0</v>
      </c>
      <c r="I121" s="55">
        <v>0</v>
      </c>
      <c r="J121" s="55">
        <v>0</v>
      </c>
      <c r="K121" s="56">
        <v>0</v>
      </c>
      <c r="L121" s="55">
        <v>0</v>
      </c>
      <c r="M121" s="55">
        <v>1500000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55">
        <v>0</v>
      </c>
      <c r="X121" s="55">
        <v>0</v>
      </c>
      <c r="Y121" s="55">
        <v>0</v>
      </c>
      <c r="Z121" s="55">
        <v>0</v>
      </c>
      <c r="AA121" s="55">
        <v>0</v>
      </c>
      <c r="AB121" s="57">
        <v>2023</v>
      </c>
    </row>
    <row r="122" spans="1:28" ht="35.25" x14ac:dyDescent="0.5">
      <c r="A122">
        <v>1</v>
      </c>
      <c r="B122" s="30">
        <f>SUBTOTAL(103,$A$9:A122)</f>
        <v>113</v>
      </c>
      <c r="C122" s="54" t="s">
        <v>7754</v>
      </c>
      <c r="D122" s="50">
        <f t="shared" si="4"/>
        <v>649982.94999999995</v>
      </c>
      <c r="E122" s="55">
        <v>0</v>
      </c>
      <c r="F122" s="55">
        <v>0</v>
      </c>
      <c r="G122" s="55">
        <v>0</v>
      </c>
      <c r="H122" s="55">
        <v>0</v>
      </c>
      <c r="I122" s="55">
        <v>0</v>
      </c>
      <c r="J122" s="55">
        <v>0</v>
      </c>
      <c r="K122" s="56">
        <v>0</v>
      </c>
      <c r="L122" s="55">
        <v>0</v>
      </c>
      <c r="M122" s="55">
        <v>0</v>
      </c>
      <c r="N122" s="55">
        <v>0</v>
      </c>
      <c r="O122" s="55">
        <v>649982.94999999995</v>
      </c>
      <c r="P122" s="55">
        <v>0</v>
      </c>
      <c r="Q122" s="55">
        <v>0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55">
        <v>0</v>
      </c>
      <c r="X122" s="55">
        <v>0</v>
      </c>
      <c r="Y122" s="55">
        <v>0</v>
      </c>
      <c r="Z122" s="55">
        <v>0</v>
      </c>
      <c r="AA122" s="55">
        <v>0</v>
      </c>
      <c r="AB122" s="57">
        <v>2023</v>
      </c>
    </row>
    <row r="123" spans="1:28" ht="35.25" x14ac:dyDescent="0.5">
      <c r="A123">
        <v>1</v>
      </c>
      <c r="B123" s="30">
        <f>SUBTOTAL(103,$A$9:A123)</f>
        <v>114</v>
      </c>
      <c r="C123" s="54" t="s">
        <v>7757</v>
      </c>
      <c r="D123" s="50">
        <f t="shared" si="4"/>
        <v>649988.06000000006</v>
      </c>
      <c r="E123" s="55">
        <v>0</v>
      </c>
      <c r="F123" s="55">
        <v>0</v>
      </c>
      <c r="G123" s="55">
        <v>0</v>
      </c>
      <c r="H123" s="55">
        <v>0</v>
      </c>
      <c r="I123" s="55">
        <v>0</v>
      </c>
      <c r="J123" s="55">
        <v>0</v>
      </c>
      <c r="K123" s="56">
        <v>0</v>
      </c>
      <c r="L123" s="55">
        <v>0</v>
      </c>
      <c r="M123" s="55">
        <v>0</v>
      </c>
      <c r="N123" s="55">
        <v>0</v>
      </c>
      <c r="O123" s="55">
        <v>649988.06000000006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55">
        <v>0</v>
      </c>
      <c r="X123" s="55">
        <v>0</v>
      </c>
      <c r="Y123" s="55">
        <v>0</v>
      </c>
      <c r="Z123" s="55">
        <v>0</v>
      </c>
      <c r="AA123" s="55">
        <v>0</v>
      </c>
      <c r="AB123" s="57">
        <v>2023</v>
      </c>
    </row>
    <row r="124" spans="1:28" ht="35.25" x14ac:dyDescent="0.5">
      <c r="A124">
        <v>1</v>
      </c>
      <c r="B124" s="30">
        <f>SUBTOTAL(103,$A$9:A124)</f>
        <v>115</v>
      </c>
      <c r="C124" s="54" t="s">
        <v>7828</v>
      </c>
      <c r="D124" s="50">
        <f t="shared" si="4"/>
        <v>1998049.76</v>
      </c>
      <c r="E124" s="55">
        <v>0</v>
      </c>
      <c r="F124" s="55">
        <v>0</v>
      </c>
      <c r="G124" s="55">
        <v>0</v>
      </c>
      <c r="H124" s="55">
        <v>0</v>
      </c>
      <c r="I124" s="55">
        <v>0</v>
      </c>
      <c r="J124" s="55">
        <v>0</v>
      </c>
      <c r="K124" s="56">
        <v>0</v>
      </c>
      <c r="L124" s="55">
        <v>0</v>
      </c>
      <c r="M124" s="55">
        <v>1998049.76</v>
      </c>
      <c r="N124" s="55">
        <v>0</v>
      </c>
      <c r="O124" s="55">
        <v>0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55">
        <v>0</v>
      </c>
      <c r="X124" s="55">
        <v>0</v>
      </c>
      <c r="Y124" s="55">
        <v>0</v>
      </c>
      <c r="Z124" s="55">
        <v>0</v>
      </c>
      <c r="AA124" s="55">
        <v>0</v>
      </c>
      <c r="AB124" s="57">
        <v>2023</v>
      </c>
    </row>
    <row r="125" spans="1:28" ht="35.25" x14ac:dyDescent="0.5">
      <c r="A125">
        <v>1</v>
      </c>
      <c r="B125" s="30">
        <f>SUBTOTAL(103,$A$9:A125)</f>
        <v>116</v>
      </c>
      <c r="C125" s="54" t="s">
        <v>4283</v>
      </c>
      <c r="D125" s="50">
        <f t="shared" si="4"/>
        <v>225135</v>
      </c>
      <c r="E125" s="55">
        <v>0</v>
      </c>
      <c r="F125" s="55">
        <v>0</v>
      </c>
      <c r="G125" s="55">
        <v>0</v>
      </c>
      <c r="H125" s="55">
        <v>0</v>
      </c>
      <c r="I125" s="55">
        <v>0</v>
      </c>
      <c r="J125" s="55">
        <v>0</v>
      </c>
      <c r="K125" s="56">
        <v>0</v>
      </c>
      <c r="L125" s="55">
        <v>0</v>
      </c>
      <c r="M125" s="55">
        <v>225135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55">
        <v>0</v>
      </c>
      <c r="X125" s="55">
        <v>0</v>
      </c>
      <c r="Y125" s="55">
        <v>0</v>
      </c>
      <c r="Z125" s="55">
        <v>0</v>
      </c>
      <c r="AA125" s="55">
        <v>0</v>
      </c>
      <c r="AB125" s="57" t="s">
        <v>16976</v>
      </c>
    </row>
    <row r="126" spans="1:28" ht="35.25" x14ac:dyDescent="0.5">
      <c r="A126">
        <v>1</v>
      </c>
      <c r="B126" s="30">
        <f>SUBTOTAL(103,$A$9:A126)</f>
        <v>117</v>
      </c>
      <c r="C126" s="54" t="s">
        <v>4512</v>
      </c>
      <c r="D126" s="50">
        <f t="shared" si="4"/>
        <v>278301</v>
      </c>
      <c r="E126" s="55">
        <v>0</v>
      </c>
      <c r="F126" s="55">
        <v>0</v>
      </c>
      <c r="G126" s="55">
        <v>0</v>
      </c>
      <c r="H126" s="55">
        <v>0</v>
      </c>
      <c r="I126" s="55">
        <v>0</v>
      </c>
      <c r="J126" s="55">
        <v>0</v>
      </c>
      <c r="K126" s="56">
        <v>0</v>
      </c>
      <c r="L126" s="55">
        <v>0</v>
      </c>
      <c r="M126" s="55">
        <v>0</v>
      </c>
      <c r="N126" s="55">
        <v>0</v>
      </c>
      <c r="O126" s="55">
        <v>278301</v>
      </c>
      <c r="P126" s="55">
        <v>0</v>
      </c>
      <c r="Q126" s="55">
        <v>0</v>
      </c>
      <c r="R126" s="55">
        <v>0</v>
      </c>
      <c r="S126" s="55">
        <v>0</v>
      </c>
      <c r="T126" s="55">
        <v>0</v>
      </c>
      <c r="U126" s="55">
        <v>0</v>
      </c>
      <c r="V126" s="55">
        <v>0</v>
      </c>
      <c r="W126" s="55">
        <v>0</v>
      </c>
      <c r="X126" s="55">
        <v>0</v>
      </c>
      <c r="Y126" s="55">
        <v>0</v>
      </c>
      <c r="Z126" s="55">
        <v>0</v>
      </c>
      <c r="AA126" s="55">
        <v>0</v>
      </c>
      <c r="AB126" s="57" t="s">
        <v>16976</v>
      </c>
    </row>
    <row r="127" spans="1:28" ht="35.25" x14ac:dyDescent="0.5">
      <c r="A127">
        <v>1</v>
      </c>
      <c r="B127" s="30">
        <f>SUBTOTAL(103,$A$9:A127)</f>
        <v>118</v>
      </c>
      <c r="C127" s="54" t="s">
        <v>4589</v>
      </c>
      <c r="D127" s="50">
        <f t="shared" si="4"/>
        <v>274404.94</v>
      </c>
      <c r="E127" s="55">
        <v>0</v>
      </c>
      <c r="F127" s="55">
        <v>0</v>
      </c>
      <c r="G127" s="55">
        <v>0</v>
      </c>
      <c r="H127" s="55">
        <v>0</v>
      </c>
      <c r="I127" s="55">
        <v>0</v>
      </c>
      <c r="J127" s="55">
        <v>0</v>
      </c>
      <c r="K127" s="56">
        <v>0</v>
      </c>
      <c r="L127" s="55">
        <v>0</v>
      </c>
      <c r="M127" s="55">
        <v>274404.94</v>
      </c>
      <c r="N127" s="55">
        <v>0</v>
      </c>
      <c r="O127" s="55">
        <v>0</v>
      </c>
      <c r="P127" s="55">
        <v>0</v>
      </c>
      <c r="Q127" s="55">
        <v>0</v>
      </c>
      <c r="R127" s="55">
        <v>0</v>
      </c>
      <c r="S127" s="55">
        <v>0</v>
      </c>
      <c r="T127" s="55">
        <v>0</v>
      </c>
      <c r="U127" s="55">
        <v>0</v>
      </c>
      <c r="V127" s="55">
        <v>0</v>
      </c>
      <c r="W127" s="55">
        <v>0</v>
      </c>
      <c r="X127" s="55">
        <v>0</v>
      </c>
      <c r="Y127" s="55">
        <v>0</v>
      </c>
      <c r="Z127" s="55">
        <v>0</v>
      </c>
      <c r="AA127" s="55">
        <v>0</v>
      </c>
      <c r="AB127" s="57" t="s">
        <v>16976</v>
      </c>
    </row>
    <row r="128" spans="1:28" ht="35.25" x14ac:dyDescent="0.5">
      <c r="A128">
        <v>1</v>
      </c>
      <c r="B128" s="30">
        <f>SUBTOTAL(103,$A$9:A128)</f>
        <v>119</v>
      </c>
      <c r="C128" s="54" t="s">
        <v>890</v>
      </c>
      <c r="D128" s="50">
        <f t="shared" si="4"/>
        <v>690988</v>
      </c>
      <c r="E128" s="55">
        <v>0</v>
      </c>
      <c r="F128" s="55">
        <v>0</v>
      </c>
      <c r="G128" s="55">
        <v>0</v>
      </c>
      <c r="H128" s="55">
        <v>0</v>
      </c>
      <c r="I128" s="55">
        <v>0</v>
      </c>
      <c r="J128" s="55">
        <v>0</v>
      </c>
      <c r="K128" s="56">
        <v>0</v>
      </c>
      <c r="L128" s="55">
        <v>0</v>
      </c>
      <c r="M128" s="55">
        <v>61218</v>
      </c>
      <c r="N128" s="55">
        <v>0</v>
      </c>
      <c r="O128" s="55">
        <v>629770</v>
      </c>
      <c r="P128" s="55">
        <v>0</v>
      </c>
      <c r="Q128" s="55">
        <v>0</v>
      </c>
      <c r="R128" s="55">
        <v>0</v>
      </c>
      <c r="S128" s="55">
        <v>0</v>
      </c>
      <c r="T128" s="55">
        <v>0</v>
      </c>
      <c r="U128" s="55">
        <v>0</v>
      </c>
      <c r="V128" s="55">
        <v>0</v>
      </c>
      <c r="W128" s="55">
        <v>0</v>
      </c>
      <c r="X128" s="55">
        <v>0</v>
      </c>
      <c r="Y128" s="55">
        <v>0</v>
      </c>
      <c r="Z128" s="55">
        <v>0</v>
      </c>
      <c r="AA128" s="55">
        <v>0</v>
      </c>
      <c r="AB128" s="57" t="s">
        <v>16976</v>
      </c>
    </row>
    <row r="129" spans="1:28" ht="35.25" x14ac:dyDescent="0.5">
      <c r="A129">
        <v>1</v>
      </c>
      <c r="B129" s="30">
        <f>SUBTOTAL(103,$A$9:A129)</f>
        <v>120</v>
      </c>
      <c r="C129" s="54" t="s">
        <v>891</v>
      </c>
      <c r="D129" s="50">
        <f t="shared" si="4"/>
        <v>124050</v>
      </c>
      <c r="E129" s="55">
        <v>0</v>
      </c>
      <c r="F129" s="55">
        <v>0</v>
      </c>
      <c r="G129" s="55">
        <v>0</v>
      </c>
      <c r="H129" s="55">
        <v>0</v>
      </c>
      <c r="I129" s="55">
        <v>0</v>
      </c>
      <c r="J129" s="55">
        <v>124050</v>
      </c>
      <c r="K129" s="56">
        <v>0</v>
      </c>
      <c r="L129" s="55">
        <v>0</v>
      </c>
      <c r="M129" s="55">
        <v>0</v>
      </c>
      <c r="N129" s="55">
        <v>0</v>
      </c>
      <c r="O129" s="55">
        <v>0</v>
      </c>
      <c r="P129" s="55">
        <v>0</v>
      </c>
      <c r="Q129" s="55">
        <v>0</v>
      </c>
      <c r="R129" s="55">
        <v>0</v>
      </c>
      <c r="S129" s="55">
        <v>0</v>
      </c>
      <c r="T129" s="55">
        <v>0</v>
      </c>
      <c r="U129" s="55">
        <v>0</v>
      </c>
      <c r="V129" s="55">
        <v>0</v>
      </c>
      <c r="W129" s="55">
        <v>0</v>
      </c>
      <c r="X129" s="55">
        <v>0</v>
      </c>
      <c r="Y129" s="55">
        <v>0</v>
      </c>
      <c r="Z129" s="55">
        <v>0</v>
      </c>
      <c r="AA129" s="55">
        <v>0</v>
      </c>
      <c r="AB129" s="57" t="s">
        <v>16976</v>
      </c>
    </row>
    <row r="130" spans="1:28" ht="35.25" x14ac:dyDescent="0.5">
      <c r="A130">
        <v>1</v>
      </c>
      <c r="B130" s="30">
        <f>SUBTOTAL(103,$A$9:A130)</f>
        <v>121</v>
      </c>
      <c r="C130" s="54" t="s">
        <v>4808</v>
      </c>
      <c r="D130" s="50">
        <f t="shared" si="4"/>
        <v>637768.5</v>
      </c>
      <c r="E130" s="55">
        <v>0</v>
      </c>
      <c r="F130" s="55">
        <v>0</v>
      </c>
      <c r="G130" s="55">
        <v>0</v>
      </c>
      <c r="H130" s="55">
        <v>0</v>
      </c>
      <c r="I130" s="55">
        <v>0</v>
      </c>
      <c r="J130" s="55">
        <v>0</v>
      </c>
      <c r="K130" s="56">
        <v>0</v>
      </c>
      <c r="L130" s="55">
        <v>0</v>
      </c>
      <c r="M130" s="55">
        <v>637768.5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  <c r="S130" s="55">
        <v>0</v>
      </c>
      <c r="T130" s="55">
        <v>0</v>
      </c>
      <c r="U130" s="55">
        <v>0</v>
      </c>
      <c r="V130" s="55">
        <v>0</v>
      </c>
      <c r="W130" s="55">
        <v>0</v>
      </c>
      <c r="X130" s="55">
        <v>0</v>
      </c>
      <c r="Y130" s="55">
        <v>0</v>
      </c>
      <c r="Z130" s="55">
        <v>0</v>
      </c>
      <c r="AA130" s="55">
        <v>0</v>
      </c>
      <c r="AB130" s="57" t="s">
        <v>16976</v>
      </c>
    </row>
    <row r="131" spans="1:28" ht="35.25" x14ac:dyDescent="0.5">
      <c r="A131">
        <v>1</v>
      </c>
      <c r="B131" s="30">
        <f>SUBTOTAL(103,$A$9:A131)</f>
        <v>122</v>
      </c>
      <c r="C131" s="54" t="s">
        <v>17433</v>
      </c>
      <c r="D131" s="50">
        <f t="shared" si="4"/>
        <v>600000</v>
      </c>
      <c r="E131" s="55">
        <v>300000</v>
      </c>
      <c r="F131" s="55">
        <v>300000</v>
      </c>
      <c r="G131" s="55">
        <v>0</v>
      </c>
      <c r="H131" s="55">
        <v>0</v>
      </c>
      <c r="I131" s="55">
        <v>0</v>
      </c>
      <c r="J131" s="55">
        <v>0</v>
      </c>
      <c r="K131" s="56">
        <v>0</v>
      </c>
      <c r="L131" s="55">
        <v>0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>
        <v>0</v>
      </c>
      <c r="S131" s="55">
        <v>0</v>
      </c>
      <c r="T131" s="55">
        <v>0</v>
      </c>
      <c r="U131" s="55">
        <v>0</v>
      </c>
      <c r="V131" s="55">
        <v>0</v>
      </c>
      <c r="W131" s="55">
        <v>0</v>
      </c>
      <c r="X131" s="55">
        <v>0</v>
      </c>
      <c r="Y131" s="55">
        <v>0</v>
      </c>
      <c r="Z131" s="55">
        <v>0</v>
      </c>
      <c r="AA131" s="55">
        <v>0</v>
      </c>
      <c r="AB131" s="57" t="s">
        <v>16976</v>
      </c>
    </row>
    <row r="132" spans="1:28" ht="35.25" x14ac:dyDescent="0.5">
      <c r="A132">
        <v>1</v>
      </c>
      <c r="B132" s="30">
        <f>SUBTOTAL(103,$A$9:A132)</f>
        <v>123</v>
      </c>
      <c r="C132" s="54" t="s">
        <v>4900</v>
      </c>
      <c r="D132" s="50">
        <f t="shared" si="4"/>
        <v>730873.29</v>
      </c>
      <c r="E132" s="55">
        <v>0</v>
      </c>
      <c r="F132" s="55">
        <v>0</v>
      </c>
      <c r="G132" s="55">
        <v>0</v>
      </c>
      <c r="H132" s="55">
        <v>0</v>
      </c>
      <c r="I132" s="55">
        <v>0</v>
      </c>
      <c r="J132" s="55">
        <v>0</v>
      </c>
      <c r="K132" s="56">
        <v>0</v>
      </c>
      <c r="L132" s="55">
        <v>0</v>
      </c>
      <c r="M132" s="55">
        <v>400533.29</v>
      </c>
      <c r="N132" s="55">
        <v>0</v>
      </c>
      <c r="O132" s="55">
        <v>330340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55">
        <v>0</v>
      </c>
      <c r="X132" s="55">
        <v>0</v>
      </c>
      <c r="Y132" s="55">
        <v>0</v>
      </c>
      <c r="Z132" s="55">
        <v>0</v>
      </c>
      <c r="AA132" s="55">
        <v>0</v>
      </c>
      <c r="AB132" s="57" t="s">
        <v>16976</v>
      </c>
    </row>
    <row r="133" spans="1:28" ht="35.25" x14ac:dyDescent="0.5">
      <c r="A133">
        <v>1</v>
      </c>
      <c r="B133" s="30">
        <f>SUBTOTAL(103,$A$9:A133)</f>
        <v>124</v>
      </c>
      <c r="C133" s="54" t="s">
        <v>5275</v>
      </c>
      <c r="D133" s="50">
        <f t="shared" si="4"/>
        <v>239793.4</v>
      </c>
      <c r="E133" s="55">
        <v>0</v>
      </c>
      <c r="F133" s="55">
        <v>239793.4</v>
      </c>
      <c r="G133" s="55">
        <v>0</v>
      </c>
      <c r="H133" s="55">
        <v>0</v>
      </c>
      <c r="I133" s="55">
        <v>0</v>
      </c>
      <c r="J133" s="55">
        <v>0</v>
      </c>
      <c r="K133" s="56">
        <v>0</v>
      </c>
      <c r="L133" s="55">
        <v>0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>
        <v>0</v>
      </c>
      <c r="S133" s="55">
        <v>0</v>
      </c>
      <c r="T133" s="55">
        <v>0</v>
      </c>
      <c r="U133" s="55">
        <v>0</v>
      </c>
      <c r="V133" s="55">
        <v>0</v>
      </c>
      <c r="W133" s="55">
        <v>0</v>
      </c>
      <c r="X133" s="55">
        <v>0</v>
      </c>
      <c r="Y133" s="55">
        <v>0</v>
      </c>
      <c r="Z133" s="55">
        <v>0</v>
      </c>
      <c r="AA133" s="55">
        <v>0</v>
      </c>
      <c r="AB133" s="57" t="s">
        <v>16976</v>
      </c>
    </row>
    <row r="134" spans="1:28" ht="35.25" x14ac:dyDescent="0.5">
      <c r="A134">
        <v>1</v>
      </c>
      <c r="B134" s="30">
        <f>SUBTOTAL(103,$A$9:A134)</f>
        <v>125</v>
      </c>
      <c r="C134" s="54" t="s">
        <v>5285</v>
      </c>
      <c r="D134" s="50">
        <f t="shared" si="4"/>
        <v>137049.48000000001</v>
      </c>
      <c r="E134" s="55">
        <v>0</v>
      </c>
      <c r="F134" s="55">
        <v>0</v>
      </c>
      <c r="G134" s="55">
        <v>0</v>
      </c>
      <c r="H134" s="55">
        <v>0</v>
      </c>
      <c r="I134" s="55">
        <v>0</v>
      </c>
      <c r="J134" s="55">
        <v>0</v>
      </c>
      <c r="K134" s="56">
        <v>0</v>
      </c>
      <c r="L134" s="55">
        <v>0</v>
      </c>
      <c r="M134" s="55">
        <v>137049.48000000001</v>
      </c>
      <c r="N134" s="55">
        <v>0</v>
      </c>
      <c r="O134" s="55">
        <v>0</v>
      </c>
      <c r="P134" s="55">
        <v>0</v>
      </c>
      <c r="Q134" s="55">
        <v>0</v>
      </c>
      <c r="R134" s="55">
        <v>0</v>
      </c>
      <c r="S134" s="55">
        <v>0</v>
      </c>
      <c r="T134" s="55">
        <v>0</v>
      </c>
      <c r="U134" s="55">
        <v>0</v>
      </c>
      <c r="V134" s="55">
        <v>0</v>
      </c>
      <c r="W134" s="55">
        <v>0</v>
      </c>
      <c r="X134" s="55">
        <v>0</v>
      </c>
      <c r="Y134" s="55">
        <v>0</v>
      </c>
      <c r="Z134" s="55">
        <v>0</v>
      </c>
      <c r="AA134" s="55">
        <v>0</v>
      </c>
      <c r="AB134" s="57" t="s">
        <v>16976</v>
      </c>
    </row>
    <row r="135" spans="1:28" ht="35.25" x14ac:dyDescent="0.5">
      <c r="A135">
        <v>1</v>
      </c>
      <c r="B135" s="30">
        <f>SUBTOTAL(103,$A$9:A135)</f>
        <v>126</v>
      </c>
      <c r="C135" s="54" t="s">
        <v>5361</v>
      </c>
      <c r="D135" s="50">
        <f t="shared" si="4"/>
        <v>99352</v>
      </c>
      <c r="E135" s="55">
        <v>0</v>
      </c>
      <c r="F135" s="55">
        <v>99352</v>
      </c>
      <c r="G135" s="55">
        <v>0</v>
      </c>
      <c r="H135" s="55">
        <v>0</v>
      </c>
      <c r="I135" s="55">
        <v>0</v>
      </c>
      <c r="J135" s="55">
        <v>0</v>
      </c>
      <c r="K135" s="56">
        <v>0</v>
      </c>
      <c r="L135" s="55">
        <v>0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>
        <v>0</v>
      </c>
      <c r="S135" s="55">
        <v>0</v>
      </c>
      <c r="T135" s="55">
        <v>0</v>
      </c>
      <c r="U135" s="55">
        <v>0</v>
      </c>
      <c r="V135" s="55">
        <v>0</v>
      </c>
      <c r="W135" s="55">
        <v>0</v>
      </c>
      <c r="X135" s="55">
        <v>0</v>
      </c>
      <c r="Y135" s="55">
        <v>0</v>
      </c>
      <c r="Z135" s="55">
        <v>0</v>
      </c>
      <c r="AA135" s="55">
        <v>0</v>
      </c>
      <c r="AB135" s="57" t="s">
        <v>16976</v>
      </c>
    </row>
    <row r="136" spans="1:28" ht="35.25" x14ac:dyDescent="0.5">
      <c r="A136">
        <v>1</v>
      </c>
      <c r="B136" s="30">
        <f>SUBTOTAL(103,$A$9:A136)</f>
        <v>127</v>
      </c>
      <c r="C136" s="54" t="s">
        <v>5366</v>
      </c>
      <c r="D136" s="50">
        <f t="shared" si="4"/>
        <v>195243.6</v>
      </c>
      <c r="E136" s="55">
        <v>0</v>
      </c>
      <c r="F136" s="55">
        <v>0</v>
      </c>
      <c r="G136" s="55">
        <v>0</v>
      </c>
      <c r="H136" s="55">
        <v>0</v>
      </c>
      <c r="I136" s="55">
        <v>0</v>
      </c>
      <c r="J136" s="55">
        <v>195243.6</v>
      </c>
      <c r="K136" s="56">
        <v>0</v>
      </c>
      <c r="L136" s="55">
        <v>0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>
        <v>0</v>
      </c>
      <c r="S136" s="55">
        <v>0</v>
      </c>
      <c r="T136" s="55">
        <v>0</v>
      </c>
      <c r="U136" s="55">
        <v>0</v>
      </c>
      <c r="V136" s="55">
        <v>0</v>
      </c>
      <c r="W136" s="55">
        <v>0</v>
      </c>
      <c r="X136" s="55">
        <v>0</v>
      </c>
      <c r="Y136" s="55">
        <v>0</v>
      </c>
      <c r="Z136" s="55">
        <v>0</v>
      </c>
      <c r="AA136" s="55">
        <v>0</v>
      </c>
      <c r="AB136" s="57" t="s">
        <v>16976</v>
      </c>
    </row>
    <row r="137" spans="1:28" ht="35.25" x14ac:dyDescent="0.5">
      <c r="A137">
        <v>1</v>
      </c>
      <c r="B137" s="30">
        <f>SUBTOTAL(103,$A$9:A137)</f>
        <v>128</v>
      </c>
      <c r="C137" s="54" t="s">
        <v>5437</v>
      </c>
      <c r="D137" s="50">
        <f t="shared" ref="D137:D200" si="5">E137+F137+G137+H137+I137+J137+L137+M137+N137+O137+P137+Q137+R137+S137+T137+U137+V137+W137+X137+Y137+Z137+AA137</f>
        <v>231996.97</v>
      </c>
      <c r="E137" s="55">
        <v>0</v>
      </c>
      <c r="F137" s="55">
        <v>151390</v>
      </c>
      <c r="G137" s="55">
        <v>0</v>
      </c>
      <c r="H137" s="55">
        <v>0</v>
      </c>
      <c r="I137" s="55">
        <v>0</v>
      </c>
      <c r="J137" s="55">
        <v>0</v>
      </c>
      <c r="K137" s="56">
        <v>0</v>
      </c>
      <c r="L137" s="55">
        <v>0</v>
      </c>
      <c r="M137" s="55">
        <v>80606.97</v>
      </c>
      <c r="N137" s="55">
        <v>0</v>
      </c>
      <c r="O137" s="55">
        <v>0</v>
      </c>
      <c r="P137" s="55">
        <v>0</v>
      </c>
      <c r="Q137" s="55">
        <v>0</v>
      </c>
      <c r="R137" s="55">
        <v>0</v>
      </c>
      <c r="S137" s="55">
        <v>0</v>
      </c>
      <c r="T137" s="55">
        <v>0</v>
      </c>
      <c r="U137" s="55">
        <v>0</v>
      </c>
      <c r="V137" s="55">
        <v>0</v>
      </c>
      <c r="W137" s="55">
        <v>0</v>
      </c>
      <c r="X137" s="55">
        <v>0</v>
      </c>
      <c r="Y137" s="55">
        <v>0</v>
      </c>
      <c r="Z137" s="55">
        <v>0</v>
      </c>
      <c r="AA137" s="55">
        <v>0</v>
      </c>
      <c r="AB137" s="57" t="s">
        <v>16976</v>
      </c>
    </row>
    <row r="138" spans="1:28" ht="35.25" x14ac:dyDescent="0.5">
      <c r="A138">
        <v>1</v>
      </c>
      <c r="B138" s="30">
        <f>SUBTOTAL(103,$A$9:A138)</f>
        <v>129</v>
      </c>
      <c r="C138" s="54" t="s">
        <v>5470</v>
      </c>
      <c r="D138" s="50">
        <f t="shared" si="5"/>
        <v>75000</v>
      </c>
      <c r="E138" s="55">
        <v>0</v>
      </c>
      <c r="F138" s="55">
        <v>0</v>
      </c>
      <c r="G138" s="55">
        <v>0</v>
      </c>
      <c r="H138" s="55">
        <v>0</v>
      </c>
      <c r="I138" s="55">
        <v>0</v>
      </c>
      <c r="J138" s="55">
        <v>75000</v>
      </c>
      <c r="K138" s="56">
        <v>0</v>
      </c>
      <c r="L138" s="55">
        <v>0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>
        <v>0</v>
      </c>
      <c r="S138" s="55">
        <v>0</v>
      </c>
      <c r="T138" s="55">
        <v>0</v>
      </c>
      <c r="U138" s="55">
        <v>0</v>
      </c>
      <c r="V138" s="55">
        <v>0</v>
      </c>
      <c r="W138" s="55">
        <v>0</v>
      </c>
      <c r="X138" s="55">
        <v>0</v>
      </c>
      <c r="Y138" s="55">
        <v>0</v>
      </c>
      <c r="Z138" s="55">
        <v>0</v>
      </c>
      <c r="AA138" s="55">
        <v>0</v>
      </c>
      <c r="AB138" s="57" t="s">
        <v>16976</v>
      </c>
    </row>
    <row r="139" spans="1:28" ht="35.25" x14ac:dyDescent="0.5">
      <c r="A139">
        <v>1</v>
      </c>
      <c r="B139" s="30">
        <f>SUBTOTAL(103,$A$9:A139)</f>
        <v>130</v>
      </c>
      <c r="C139" s="54" t="s">
        <v>5525</v>
      </c>
      <c r="D139" s="50">
        <f t="shared" si="5"/>
        <v>1134000</v>
      </c>
      <c r="E139" s="55">
        <v>0</v>
      </c>
      <c r="F139" s="55">
        <v>0</v>
      </c>
      <c r="G139" s="55">
        <v>0</v>
      </c>
      <c r="H139" s="55">
        <v>0</v>
      </c>
      <c r="I139" s="55">
        <v>0</v>
      </c>
      <c r="J139" s="55">
        <v>0</v>
      </c>
      <c r="K139" s="56">
        <v>1</v>
      </c>
      <c r="L139" s="55">
        <v>1134000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>
        <v>0</v>
      </c>
      <c r="S139" s="55">
        <v>0</v>
      </c>
      <c r="T139" s="55">
        <v>0</v>
      </c>
      <c r="U139" s="55">
        <v>0</v>
      </c>
      <c r="V139" s="55">
        <v>0</v>
      </c>
      <c r="W139" s="55">
        <v>0</v>
      </c>
      <c r="X139" s="55">
        <v>0</v>
      </c>
      <c r="Y139" s="55">
        <v>0</v>
      </c>
      <c r="Z139" s="55">
        <v>0</v>
      </c>
      <c r="AA139" s="55">
        <v>0</v>
      </c>
      <c r="AB139" s="57" t="s">
        <v>16976</v>
      </c>
    </row>
    <row r="140" spans="1:28" ht="35.25" x14ac:dyDescent="0.5">
      <c r="A140">
        <v>1</v>
      </c>
      <c r="B140" s="30">
        <f>SUBTOTAL(103,$A$9:A140)</f>
        <v>131</v>
      </c>
      <c r="C140" s="54" t="s">
        <v>5532</v>
      </c>
      <c r="D140" s="50">
        <f t="shared" si="5"/>
        <v>207993.87</v>
      </c>
      <c r="E140" s="55">
        <v>109838.5</v>
      </c>
      <c r="F140" s="55">
        <v>0</v>
      </c>
      <c r="G140" s="55">
        <v>0</v>
      </c>
      <c r="H140" s="55">
        <v>0</v>
      </c>
      <c r="I140" s="55">
        <v>0</v>
      </c>
      <c r="J140" s="55">
        <v>0</v>
      </c>
      <c r="K140" s="56">
        <v>0</v>
      </c>
      <c r="L140" s="55">
        <v>0</v>
      </c>
      <c r="M140" s="55">
        <v>98155.37</v>
      </c>
      <c r="N140" s="55">
        <v>0</v>
      </c>
      <c r="O140" s="55">
        <v>0</v>
      </c>
      <c r="P140" s="55">
        <v>0</v>
      </c>
      <c r="Q140" s="55">
        <v>0</v>
      </c>
      <c r="R140" s="55">
        <v>0</v>
      </c>
      <c r="S140" s="55">
        <v>0</v>
      </c>
      <c r="T140" s="55">
        <v>0</v>
      </c>
      <c r="U140" s="55">
        <v>0</v>
      </c>
      <c r="V140" s="55">
        <v>0</v>
      </c>
      <c r="W140" s="55">
        <v>0</v>
      </c>
      <c r="X140" s="55">
        <v>0</v>
      </c>
      <c r="Y140" s="55">
        <v>0</v>
      </c>
      <c r="Z140" s="55">
        <v>0</v>
      </c>
      <c r="AA140" s="55">
        <v>0</v>
      </c>
      <c r="AB140" s="57" t="s">
        <v>16976</v>
      </c>
    </row>
    <row r="141" spans="1:28" ht="35.25" x14ac:dyDescent="0.5">
      <c r="A141">
        <v>1</v>
      </c>
      <c r="B141" s="30">
        <f>SUBTOTAL(103,$A$9:A141)</f>
        <v>132</v>
      </c>
      <c r="C141" s="54" t="s">
        <v>1073</v>
      </c>
      <c r="D141" s="50">
        <f t="shared" si="5"/>
        <v>465516.38</v>
      </c>
      <c r="E141" s="55">
        <v>0</v>
      </c>
      <c r="F141" s="55">
        <v>0</v>
      </c>
      <c r="G141" s="55">
        <v>0</v>
      </c>
      <c r="H141" s="55">
        <v>0</v>
      </c>
      <c r="I141" s="55">
        <v>0</v>
      </c>
      <c r="J141" s="55">
        <v>0</v>
      </c>
      <c r="K141" s="56">
        <v>0</v>
      </c>
      <c r="L141" s="55">
        <v>0</v>
      </c>
      <c r="M141" s="55">
        <v>0</v>
      </c>
      <c r="N141" s="55">
        <v>0</v>
      </c>
      <c r="O141" s="55">
        <v>465516.38</v>
      </c>
      <c r="P141" s="55">
        <v>0</v>
      </c>
      <c r="Q141" s="55">
        <v>0</v>
      </c>
      <c r="R141" s="55">
        <v>0</v>
      </c>
      <c r="S141" s="55">
        <v>0</v>
      </c>
      <c r="T141" s="55">
        <v>0</v>
      </c>
      <c r="U141" s="55">
        <v>0</v>
      </c>
      <c r="V141" s="55">
        <v>0</v>
      </c>
      <c r="W141" s="55">
        <v>0</v>
      </c>
      <c r="X141" s="55">
        <v>0</v>
      </c>
      <c r="Y141" s="55">
        <v>0</v>
      </c>
      <c r="Z141" s="55">
        <v>0</v>
      </c>
      <c r="AA141" s="55">
        <v>0</v>
      </c>
      <c r="AB141" s="57" t="s">
        <v>16976</v>
      </c>
    </row>
    <row r="142" spans="1:28" ht="35.25" x14ac:dyDescent="0.5">
      <c r="A142">
        <v>1</v>
      </c>
      <c r="B142" s="30">
        <f>SUBTOTAL(103,$A$9:A142)</f>
        <v>133</v>
      </c>
      <c r="C142" s="54" t="s">
        <v>5807</v>
      </c>
      <c r="D142" s="50">
        <f t="shared" si="5"/>
        <v>150000</v>
      </c>
      <c r="E142" s="55">
        <v>0</v>
      </c>
      <c r="F142" s="55">
        <v>0</v>
      </c>
      <c r="G142" s="55">
        <v>0</v>
      </c>
      <c r="H142" s="55">
        <v>0</v>
      </c>
      <c r="I142" s="55">
        <v>0</v>
      </c>
      <c r="J142" s="55">
        <v>0</v>
      </c>
      <c r="K142" s="56">
        <v>1</v>
      </c>
      <c r="L142" s="55">
        <v>150000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>
        <v>0</v>
      </c>
      <c r="S142" s="55">
        <v>0</v>
      </c>
      <c r="T142" s="55">
        <v>0</v>
      </c>
      <c r="U142" s="55">
        <v>0</v>
      </c>
      <c r="V142" s="55">
        <v>0</v>
      </c>
      <c r="W142" s="55">
        <v>0</v>
      </c>
      <c r="X142" s="55">
        <v>0</v>
      </c>
      <c r="Y142" s="55">
        <v>0</v>
      </c>
      <c r="Z142" s="55">
        <v>0</v>
      </c>
      <c r="AA142" s="55">
        <v>0</v>
      </c>
      <c r="AB142" s="57" t="s">
        <v>16976</v>
      </c>
    </row>
    <row r="143" spans="1:28" ht="35.25" x14ac:dyDescent="0.5">
      <c r="A143">
        <v>1</v>
      </c>
      <c r="B143" s="30">
        <f>SUBTOTAL(103,$A$9:A143)</f>
        <v>134</v>
      </c>
      <c r="C143" s="54" t="s">
        <v>5809</v>
      </c>
      <c r="D143" s="50">
        <f t="shared" si="5"/>
        <v>130000</v>
      </c>
      <c r="E143" s="55">
        <v>0</v>
      </c>
      <c r="F143" s="55">
        <v>0</v>
      </c>
      <c r="G143" s="55">
        <v>0</v>
      </c>
      <c r="H143" s="55">
        <v>0</v>
      </c>
      <c r="I143" s="55">
        <v>0</v>
      </c>
      <c r="J143" s="55">
        <v>0</v>
      </c>
      <c r="K143" s="56">
        <v>1</v>
      </c>
      <c r="L143" s="55">
        <v>130000</v>
      </c>
      <c r="M143" s="55">
        <v>0</v>
      </c>
      <c r="N143" s="55">
        <v>0</v>
      </c>
      <c r="O143" s="55">
        <v>0</v>
      </c>
      <c r="P143" s="55">
        <v>0</v>
      </c>
      <c r="Q143" s="55">
        <v>0</v>
      </c>
      <c r="R143" s="55">
        <v>0</v>
      </c>
      <c r="S143" s="55">
        <v>0</v>
      </c>
      <c r="T143" s="55">
        <v>0</v>
      </c>
      <c r="U143" s="55">
        <v>0</v>
      </c>
      <c r="V143" s="55">
        <v>0</v>
      </c>
      <c r="W143" s="55">
        <v>0</v>
      </c>
      <c r="X143" s="55">
        <v>0</v>
      </c>
      <c r="Y143" s="55">
        <v>0</v>
      </c>
      <c r="Z143" s="55">
        <v>0</v>
      </c>
      <c r="AA143" s="55">
        <v>0</v>
      </c>
      <c r="AB143" s="57" t="s">
        <v>16976</v>
      </c>
    </row>
    <row r="144" spans="1:28" ht="35.25" x14ac:dyDescent="0.5">
      <c r="A144">
        <v>1</v>
      </c>
      <c r="B144" s="30">
        <f>SUBTOTAL(103,$A$9:A144)</f>
        <v>135</v>
      </c>
      <c r="C144" s="54" t="s">
        <v>5839</v>
      </c>
      <c r="D144" s="50">
        <f t="shared" si="5"/>
        <v>355060.44</v>
      </c>
      <c r="E144" s="55">
        <v>0</v>
      </c>
      <c r="F144" s="55">
        <v>0</v>
      </c>
      <c r="G144" s="55">
        <v>0</v>
      </c>
      <c r="H144" s="55">
        <v>306504.40000000002</v>
      </c>
      <c r="I144" s="55">
        <v>0</v>
      </c>
      <c r="J144" s="55">
        <v>0</v>
      </c>
      <c r="K144" s="56">
        <v>0</v>
      </c>
      <c r="L144" s="55">
        <v>0</v>
      </c>
      <c r="M144" s="55">
        <v>0</v>
      </c>
      <c r="N144" s="55">
        <v>0</v>
      </c>
      <c r="O144" s="55">
        <v>48556.04</v>
      </c>
      <c r="P144" s="55">
        <v>0</v>
      </c>
      <c r="Q144" s="55">
        <v>0</v>
      </c>
      <c r="R144" s="55">
        <v>0</v>
      </c>
      <c r="S144" s="55">
        <v>0</v>
      </c>
      <c r="T144" s="55">
        <v>0</v>
      </c>
      <c r="U144" s="55">
        <v>0</v>
      </c>
      <c r="V144" s="55">
        <v>0</v>
      </c>
      <c r="W144" s="55">
        <v>0</v>
      </c>
      <c r="X144" s="55">
        <v>0</v>
      </c>
      <c r="Y144" s="55">
        <v>0</v>
      </c>
      <c r="Z144" s="55">
        <v>0</v>
      </c>
      <c r="AA144" s="55">
        <v>0</v>
      </c>
      <c r="AB144" s="57" t="s">
        <v>16976</v>
      </c>
    </row>
    <row r="145" spans="1:28" ht="35.25" x14ac:dyDescent="0.5">
      <c r="A145">
        <v>1</v>
      </c>
      <c r="B145" s="30">
        <f>SUBTOTAL(103,$A$9:A145)</f>
        <v>136</v>
      </c>
      <c r="C145" s="54" t="s">
        <v>5982</v>
      </c>
      <c r="D145" s="50">
        <f t="shared" si="5"/>
        <v>737139</v>
      </c>
      <c r="E145" s="55">
        <v>0</v>
      </c>
      <c r="F145" s="55">
        <v>0</v>
      </c>
      <c r="G145" s="55">
        <v>422108</v>
      </c>
      <c r="H145" s="55">
        <v>0</v>
      </c>
      <c r="I145" s="55">
        <v>0</v>
      </c>
      <c r="J145" s="55">
        <v>0</v>
      </c>
      <c r="K145" s="56">
        <v>1</v>
      </c>
      <c r="L145" s="55">
        <v>315031</v>
      </c>
      <c r="M145" s="55">
        <v>0</v>
      </c>
      <c r="N145" s="55">
        <v>0</v>
      </c>
      <c r="O145" s="55">
        <v>0</v>
      </c>
      <c r="P145" s="55">
        <v>0</v>
      </c>
      <c r="Q145" s="55">
        <v>0</v>
      </c>
      <c r="R145" s="55">
        <v>0</v>
      </c>
      <c r="S145" s="55">
        <v>0</v>
      </c>
      <c r="T145" s="55">
        <v>0</v>
      </c>
      <c r="U145" s="55">
        <v>0</v>
      </c>
      <c r="V145" s="55">
        <v>0</v>
      </c>
      <c r="W145" s="55">
        <v>0</v>
      </c>
      <c r="X145" s="55">
        <v>0</v>
      </c>
      <c r="Y145" s="55">
        <v>0</v>
      </c>
      <c r="Z145" s="55">
        <v>0</v>
      </c>
      <c r="AA145" s="55">
        <v>0</v>
      </c>
      <c r="AB145" s="57" t="s">
        <v>16976</v>
      </c>
    </row>
    <row r="146" spans="1:28" ht="35.25" x14ac:dyDescent="0.5">
      <c r="A146">
        <v>1</v>
      </c>
      <c r="B146" s="30">
        <f>SUBTOTAL(103,$A$9:A146)</f>
        <v>137</v>
      </c>
      <c r="C146" s="54" t="s">
        <v>6076</v>
      </c>
      <c r="D146" s="50">
        <f t="shared" si="5"/>
        <v>423000</v>
      </c>
      <c r="E146" s="55">
        <v>0</v>
      </c>
      <c r="F146" s="55">
        <v>0</v>
      </c>
      <c r="G146" s="55">
        <v>194000</v>
      </c>
      <c r="H146" s="55">
        <v>0</v>
      </c>
      <c r="I146" s="55">
        <v>124000</v>
      </c>
      <c r="J146" s="55">
        <v>0</v>
      </c>
      <c r="K146" s="56">
        <v>0</v>
      </c>
      <c r="L146" s="55">
        <v>0</v>
      </c>
      <c r="M146" s="55">
        <v>105000</v>
      </c>
      <c r="N146" s="55">
        <v>0</v>
      </c>
      <c r="O146" s="55">
        <v>0</v>
      </c>
      <c r="P146" s="55">
        <v>0</v>
      </c>
      <c r="Q146" s="55">
        <v>0</v>
      </c>
      <c r="R146" s="55">
        <v>0</v>
      </c>
      <c r="S146" s="55">
        <v>0</v>
      </c>
      <c r="T146" s="55">
        <v>0</v>
      </c>
      <c r="U146" s="55">
        <v>0</v>
      </c>
      <c r="V146" s="55">
        <v>0</v>
      </c>
      <c r="W146" s="55">
        <v>0</v>
      </c>
      <c r="X146" s="55">
        <v>0</v>
      </c>
      <c r="Y146" s="55">
        <v>0</v>
      </c>
      <c r="Z146" s="55">
        <v>0</v>
      </c>
      <c r="AA146" s="55">
        <v>0</v>
      </c>
      <c r="AB146" s="57" t="s">
        <v>16976</v>
      </c>
    </row>
    <row r="147" spans="1:28" ht="35.25" x14ac:dyDescent="0.5">
      <c r="A147">
        <v>1</v>
      </c>
      <c r="B147" s="30">
        <f>SUBTOTAL(103,$A$9:A147)</f>
        <v>138</v>
      </c>
      <c r="C147" s="54" t="s">
        <v>6081</v>
      </c>
      <c r="D147" s="50">
        <f t="shared" si="5"/>
        <v>380000</v>
      </c>
      <c r="E147" s="55">
        <v>380000</v>
      </c>
      <c r="F147" s="55">
        <v>0</v>
      </c>
      <c r="G147" s="55">
        <v>0</v>
      </c>
      <c r="H147" s="55">
        <v>0</v>
      </c>
      <c r="I147" s="55">
        <v>0</v>
      </c>
      <c r="J147" s="55">
        <v>0</v>
      </c>
      <c r="K147" s="56">
        <v>0</v>
      </c>
      <c r="L147" s="55">
        <v>0</v>
      </c>
      <c r="M147" s="55">
        <v>0</v>
      </c>
      <c r="N147" s="55">
        <v>0</v>
      </c>
      <c r="O147" s="55">
        <v>0</v>
      </c>
      <c r="P147" s="55">
        <v>0</v>
      </c>
      <c r="Q147" s="55">
        <v>0</v>
      </c>
      <c r="R147" s="55">
        <v>0</v>
      </c>
      <c r="S147" s="55">
        <v>0</v>
      </c>
      <c r="T147" s="55">
        <v>0</v>
      </c>
      <c r="U147" s="55">
        <v>0</v>
      </c>
      <c r="V147" s="55">
        <v>0</v>
      </c>
      <c r="W147" s="55">
        <v>0</v>
      </c>
      <c r="X147" s="55">
        <v>0</v>
      </c>
      <c r="Y147" s="55">
        <v>0</v>
      </c>
      <c r="Z147" s="55">
        <v>0</v>
      </c>
      <c r="AA147" s="55">
        <v>0</v>
      </c>
      <c r="AB147" s="57" t="s">
        <v>16976</v>
      </c>
    </row>
    <row r="148" spans="1:28" ht="35.25" x14ac:dyDescent="0.5">
      <c r="A148">
        <v>1</v>
      </c>
      <c r="B148" s="30">
        <f>SUBTOTAL(103,$A$9:A148)</f>
        <v>139</v>
      </c>
      <c r="C148" s="54" t="s">
        <v>6227</v>
      </c>
      <c r="D148" s="50">
        <f t="shared" si="5"/>
        <v>388268.28</v>
      </c>
      <c r="E148" s="55">
        <v>388268.28</v>
      </c>
      <c r="F148" s="55">
        <v>0</v>
      </c>
      <c r="G148" s="55">
        <v>0</v>
      </c>
      <c r="H148" s="55">
        <v>0</v>
      </c>
      <c r="I148" s="55">
        <v>0</v>
      </c>
      <c r="J148" s="55">
        <v>0</v>
      </c>
      <c r="K148" s="56">
        <v>0</v>
      </c>
      <c r="L148" s="55">
        <v>0</v>
      </c>
      <c r="M148" s="55">
        <v>0</v>
      </c>
      <c r="N148" s="55">
        <v>0</v>
      </c>
      <c r="O148" s="55">
        <v>0</v>
      </c>
      <c r="P148" s="55">
        <v>0</v>
      </c>
      <c r="Q148" s="55">
        <v>0</v>
      </c>
      <c r="R148" s="55">
        <v>0</v>
      </c>
      <c r="S148" s="55">
        <v>0</v>
      </c>
      <c r="T148" s="55">
        <v>0</v>
      </c>
      <c r="U148" s="55">
        <v>0</v>
      </c>
      <c r="V148" s="55">
        <v>0</v>
      </c>
      <c r="W148" s="55">
        <v>0</v>
      </c>
      <c r="X148" s="55">
        <v>0</v>
      </c>
      <c r="Y148" s="55">
        <v>0</v>
      </c>
      <c r="Z148" s="55">
        <v>0</v>
      </c>
      <c r="AA148" s="55">
        <v>0</v>
      </c>
      <c r="AB148" s="57" t="s">
        <v>16976</v>
      </c>
    </row>
    <row r="149" spans="1:28" ht="35.25" x14ac:dyDescent="0.5">
      <c r="A149">
        <v>1</v>
      </c>
      <c r="B149" s="30">
        <f>SUBTOTAL(103,$A$9:A149)</f>
        <v>140</v>
      </c>
      <c r="C149" s="54" t="s">
        <v>6319</v>
      </c>
      <c r="D149" s="50">
        <f t="shared" si="5"/>
        <v>2585498.7000000002</v>
      </c>
      <c r="E149" s="55">
        <v>0</v>
      </c>
      <c r="F149" s="55">
        <v>0</v>
      </c>
      <c r="G149" s="55">
        <v>0</v>
      </c>
      <c r="H149" s="55">
        <v>0</v>
      </c>
      <c r="I149" s="55">
        <v>0</v>
      </c>
      <c r="J149" s="55">
        <v>0</v>
      </c>
      <c r="K149" s="56">
        <v>0</v>
      </c>
      <c r="L149" s="55">
        <v>0</v>
      </c>
      <c r="M149" s="55">
        <v>2585498.7000000002</v>
      </c>
      <c r="N149" s="55">
        <v>0</v>
      </c>
      <c r="O149" s="55">
        <v>0</v>
      </c>
      <c r="P149" s="55">
        <v>0</v>
      </c>
      <c r="Q149" s="55">
        <v>0</v>
      </c>
      <c r="R149" s="55">
        <v>0</v>
      </c>
      <c r="S149" s="55">
        <v>0</v>
      </c>
      <c r="T149" s="55">
        <v>0</v>
      </c>
      <c r="U149" s="55">
        <v>0</v>
      </c>
      <c r="V149" s="55">
        <v>0</v>
      </c>
      <c r="W149" s="55">
        <v>0</v>
      </c>
      <c r="X149" s="55">
        <v>0</v>
      </c>
      <c r="Y149" s="55">
        <v>0</v>
      </c>
      <c r="Z149" s="55">
        <v>0</v>
      </c>
      <c r="AA149" s="55">
        <v>0</v>
      </c>
      <c r="AB149" s="57" t="s">
        <v>16976</v>
      </c>
    </row>
    <row r="150" spans="1:28" ht="35.25" x14ac:dyDescent="0.5">
      <c r="A150">
        <v>1</v>
      </c>
      <c r="B150" s="30">
        <f>SUBTOTAL(103,$A$9:A150)</f>
        <v>141</v>
      </c>
      <c r="C150" s="54" t="s">
        <v>6337</v>
      </c>
      <c r="D150" s="50">
        <f t="shared" si="5"/>
        <v>1096829.3700000001</v>
      </c>
      <c r="E150" s="55">
        <v>0</v>
      </c>
      <c r="F150" s="55">
        <v>0</v>
      </c>
      <c r="G150" s="55">
        <v>50886.46</v>
      </c>
      <c r="H150" s="55">
        <v>0</v>
      </c>
      <c r="I150" s="55">
        <v>0</v>
      </c>
      <c r="J150" s="55">
        <v>0</v>
      </c>
      <c r="K150" s="56">
        <v>1</v>
      </c>
      <c r="L150" s="55">
        <v>120000</v>
      </c>
      <c r="M150" s="55">
        <v>352500</v>
      </c>
      <c r="N150" s="55">
        <v>0</v>
      </c>
      <c r="O150" s="55">
        <v>573442.91</v>
      </c>
      <c r="P150" s="55">
        <v>0</v>
      </c>
      <c r="Q150" s="55">
        <v>0</v>
      </c>
      <c r="R150" s="55">
        <v>0</v>
      </c>
      <c r="S150" s="55">
        <v>0</v>
      </c>
      <c r="T150" s="55">
        <v>0</v>
      </c>
      <c r="U150" s="55">
        <v>0</v>
      </c>
      <c r="V150" s="55">
        <v>0</v>
      </c>
      <c r="W150" s="55">
        <v>0</v>
      </c>
      <c r="X150" s="55">
        <v>0</v>
      </c>
      <c r="Y150" s="55">
        <v>0</v>
      </c>
      <c r="Z150" s="55">
        <v>0</v>
      </c>
      <c r="AA150" s="55">
        <v>0</v>
      </c>
      <c r="AB150" s="57" t="s">
        <v>16976</v>
      </c>
    </row>
    <row r="151" spans="1:28" ht="35.25" x14ac:dyDescent="0.5">
      <c r="A151">
        <v>1</v>
      </c>
      <c r="B151" s="30">
        <f>SUBTOTAL(103,$A$9:A151)</f>
        <v>142</v>
      </c>
      <c r="C151" s="54" t="s">
        <v>6407</v>
      </c>
      <c r="D151" s="50">
        <f t="shared" si="5"/>
        <v>118000</v>
      </c>
      <c r="E151" s="55">
        <v>0</v>
      </c>
      <c r="F151" s="55">
        <v>0</v>
      </c>
      <c r="G151" s="55">
        <v>118000</v>
      </c>
      <c r="H151" s="55">
        <v>0</v>
      </c>
      <c r="I151" s="55">
        <v>0</v>
      </c>
      <c r="J151" s="55">
        <v>0</v>
      </c>
      <c r="K151" s="56">
        <v>0</v>
      </c>
      <c r="L151" s="55">
        <v>0</v>
      </c>
      <c r="M151" s="55">
        <v>0</v>
      </c>
      <c r="N151" s="55">
        <v>0</v>
      </c>
      <c r="O151" s="55">
        <v>0</v>
      </c>
      <c r="P151" s="55">
        <v>0</v>
      </c>
      <c r="Q151" s="55">
        <v>0</v>
      </c>
      <c r="R151" s="55">
        <v>0</v>
      </c>
      <c r="S151" s="55">
        <v>0</v>
      </c>
      <c r="T151" s="55">
        <v>0</v>
      </c>
      <c r="U151" s="55">
        <v>0</v>
      </c>
      <c r="V151" s="55">
        <v>0</v>
      </c>
      <c r="W151" s="55">
        <v>0</v>
      </c>
      <c r="X151" s="55">
        <v>0</v>
      </c>
      <c r="Y151" s="55">
        <v>0</v>
      </c>
      <c r="Z151" s="55">
        <v>0</v>
      </c>
      <c r="AA151" s="55">
        <v>0</v>
      </c>
      <c r="AB151" s="57" t="s">
        <v>16976</v>
      </c>
    </row>
    <row r="152" spans="1:28" ht="35.25" x14ac:dyDescent="0.5">
      <c r="A152">
        <v>1</v>
      </c>
      <c r="B152" s="30">
        <f>SUBTOTAL(103,$A$9:A152)</f>
        <v>143</v>
      </c>
      <c r="C152" s="54" t="s">
        <v>6417</v>
      </c>
      <c r="D152" s="50">
        <f t="shared" si="5"/>
        <v>112712.9</v>
      </c>
      <c r="E152" s="55">
        <v>0</v>
      </c>
      <c r="F152" s="55">
        <v>0</v>
      </c>
      <c r="G152" s="55">
        <v>0</v>
      </c>
      <c r="H152" s="55">
        <v>73850</v>
      </c>
      <c r="I152" s="55">
        <v>0</v>
      </c>
      <c r="J152" s="55">
        <v>0</v>
      </c>
      <c r="K152" s="56">
        <v>1</v>
      </c>
      <c r="L152" s="55">
        <v>38862.9</v>
      </c>
      <c r="M152" s="55">
        <v>0</v>
      </c>
      <c r="N152" s="55">
        <v>0</v>
      </c>
      <c r="O152" s="55">
        <v>0</v>
      </c>
      <c r="P152" s="55">
        <v>0</v>
      </c>
      <c r="Q152" s="55">
        <v>0</v>
      </c>
      <c r="R152" s="55">
        <v>0</v>
      </c>
      <c r="S152" s="55">
        <v>0</v>
      </c>
      <c r="T152" s="55">
        <v>0</v>
      </c>
      <c r="U152" s="55">
        <v>0</v>
      </c>
      <c r="V152" s="55">
        <v>0</v>
      </c>
      <c r="W152" s="55">
        <v>0</v>
      </c>
      <c r="X152" s="55">
        <v>0</v>
      </c>
      <c r="Y152" s="55">
        <v>0</v>
      </c>
      <c r="Z152" s="55">
        <v>0</v>
      </c>
      <c r="AA152" s="55">
        <v>0</v>
      </c>
      <c r="AB152" s="57" t="s">
        <v>16976</v>
      </c>
    </row>
    <row r="153" spans="1:28" ht="35.25" x14ac:dyDescent="0.5">
      <c r="A153">
        <v>1</v>
      </c>
      <c r="B153" s="30">
        <f>SUBTOTAL(103,$A$9:A153)</f>
        <v>144</v>
      </c>
      <c r="C153" s="54" t="s">
        <v>6497</v>
      </c>
      <c r="D153" s="50">
        <f t="shared" si="5"/>
        <v>71456</v>
      </c>
      <c r="E153" s="55">
        <v>71456</v>
      </c>
      <c r="F153" s="55">
        <v>0</v>
      </c>
      <c r="G153" s="55">
        <v>0</v>
      </c>
      <c r="H153" s="55">
        <v>0</v>
      </c>
      <c r="I153" s="55">
        <v>0</v>
      </c>
      <c r="J153" s="55">
        <v>0</v>
      </c>
      <c r="K153" s="56">
        <v>0</v>
      </c>
      <c r="L153" s="55">
        <v>0</v>
      </c>
      <c r="M153" s="55">
        <v>0</v>
      </c>
      <c r="N153" s="55">
        <v>0</v>
      </c>
      <c r="O153" s="55">
        <v>0</v>
      </c>
      <c r="P153" s="55">
        <v>0</v>
      </c>
      <c r="Q153" s="55">
        <v>0</v>
      </c>
      <c r="R153" s="55">
        <v>0</v>
      </c>
      <c r="S153" s="55">
        <v>0</v>
      </c>
      <c r="T153" s="55">
        <v>0</v>
      </c>
      <c r="U153" s="55">
        <v>0</v>
      </c>
      <c r="V153" s="55">
        <v>0</v>
      </c>
      <c r="W153" s="55">
        <v>0</v>
      </c>
      <c r="X153" s="55">
        <v>0</v>
      </c>
      <c r="Y153" s="55">
        <v>0</v>
      </c>
      <c r="Z153" s="55">
        <v>0</v>
      </c>
      <c r="AA153" s="55">
        <v>0</v>
      </c>
      <c r="AB153" s="57" t="s">
        <v>16976</v>
      </c>
    </row>
    <row r="154" spans="1:28" ht="35.25" x14ac:dyDescent="0.5">
      <c r="A154">
        <v>1</v>
      </c>
      <c r="B154" s="30">
        <f>SUBTOTAL(103,$A$9:A154)</f>
        <v>145</v>
      </c>
      <c r="C154" s="54" t="s">
        <v>6577</v>
      </c>
      <c r="D154" s="50">
        <f t="shared" si="5"/>
        <v>275550</v>
      </c>
      <c r="E154" s="55">
        <v>0</v>
      </c>
      <c r="F154" s="55">
        <v>0</v>
      </c>
      <c r="G154" s="55">
        <v>0</v>
      </c>
      <c r="H154" s="55">
        <v>0</v>
      </c>
      <c r="I154" s="55">
        <v>0</v>
      </c>
      <c r="J154" s="55">
        <v>0</v>
      </c>
      <c r="K154" s="56">
        <v>0</v>
      </c>
      <c r="L154" s="55">
        <v>0</v>
      </c>
      <c r="M154" s="55">
        <v>275550</v>
      </c>
      <c r="N154" s="55">
        <v>0</v>
      </c>
      <c r="O154" s="55">
        <v>0</v>
      </c>
      <c r="P154" s="55">
        <v>0</v>
      </c>
      <c r="Q154" s="55">
        <v>0</v>
      </c>
      <c r="R154" s="55">
        <v>0</v>
      </c>
      <c r="S154" s="55">
        <v>0</v>
      </c>
      <c r="T154" s="55">
        <v>0</v>
      </c>
      <c r="U154" s="55">
        <v>0</v>
      </c>
      <c r="V154" s="55">
        <v>0</v>
      </c>
      <c r="W154" s="55">
        <v>0</v>
      </c>
      <c r="X154" s="55">
        <v>0</v>
      </c>
      <c r="Y154" s="55">
        <v>0</v>
      </c>
      <c r="Z154" s="55">
        <v>0</v>
      </c>
      <c r="AA154" s="55">
        <v>0</v>
      </c>
      <c r="AB154" s="57" t="s">
        <v>16976</v>
      </c>
    </row>
    <row r="155" spans="1:28" ht="35.25" x14ac:dyDescent="0.5">
      <c r="A155">
        <v>1</v>
      </c>
      <c r="B155" s="30">
        <f>SUBTOTAL(103,$A$9:A155)</f>
        <v>146</v>
      </c>
      <c r="C155" s="54" t="s">
        <v>1186</v>
      </c>
      <c r="D155" s="50">
        <f t="shared" si="5"/>
        <v>64500</v>
      </c>
      <c r="E155" s="55">
        <v>0</v>
      </c>
      <c r="F155" s="55">
        <v>0</v>
      </c>
      <c r="G155" s="55">
        <v>64500</v>
      </c>
      <c r="H155" s="55">
        <v>0</v>
      </c>
      <c r="I155" s="55">
        <v>0</v>
      </c>
      <c r="J155" s="55">
        <v>0</v>
      </c>
      <c r="K155" s="56">
        <v>0</v>
      </c>
      <c r="L155" s="55">
        <v>0</v>
      </c>
      <c r="M155" s="55">
        <v>0</v>
      </c>
      <c r="N155" s="55">
        <v>0</v>
      </c>
      <c r="O155" s="55">
        <v>0</v>
      </c>
      <c r="P155" s="55">
        <v>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55">
        <v>0</v>
      </c>
      <c r="X155" s="55">
        <v>0</v>
      </c>
      <c r="Y155" s="55">
        <v>0</v>
      </c>
      <c r="Z155" s="55">
        <v>0</v>
      </c>
      <c r="AA155" s="55">
        <v>0</v>
      </c>
      <c r="AB155" s="57" t="s">
        <v>16976</v>
      </c>
    </row>
    <row r="156" spans="1:28" ht="35.25" x14ac:dyDescent="0.5">
      <c r="A156">
        <v>1</v>
      </c>
      <c r="B156" s="30">
        <f>SUBTOTAL(103,$A$9:A156)</f>
        <v>147</v>
      </c>
      <c r="C156" s="54" t="s">
        <v>6593</v>
      </c>
      <c r="D156" s="50">
        <f t="shared" si="5"/>
        <v>1050210</v>
      </c>
      <c r="E156" s="55">
        <v>0</v>
      </c>
      <c r="F156" s="55">
        <v>0</v>
      </c>
      <c r="G156" s="55">
        <v>0</v>
      </c>
      <c r="H156" s="55">
        <v>221400</v>
      </c>
      <c r="I156" s="55">
        <v>0</v>
      </c>
      <c r="J156" s="55">
        <v>0</v>
      </c>
      <c r="K156" s="56">
        <v>0</v>
      </c>
      <c r="L156" s="55">
        <v>0</v>
      </c>
      <c r="M156" s="55">
        <v>0</v>
      </c>
      <c r="N156" s="55">
        <v>0</v>
      </c>
      <c r="O156" s="55">
        <v>828810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0</v>
      </c>
      <c r="V156" s="55">
        <v>0</v>
      </c>
      <c r="W156" s="55">
        <v>0</v>
      </c>
      <c r="X156" s="55">
        <v>0</v>
      </c>
      <c r="Y156" s="55">
        <v>0</v>
      </c>
      <c r="Z156" s="55">
        <v>0</v>
      </c>
      <c r="AA156" s="55">
        <v>0</v>
      </c>
      <c r="AB156" s="57" t="s">
        <v>16976</v>
      </c>
    </row>
    <row r="157" spans="1:28" ht="35.25" x14ac:dyDescent="0.5">
      <c r="A157">
        <v>1</v>
      </c>
      <c r="B157" s="30">
        <f>SUBTOTAL(103,$A$9:A157)</f>
        <v>148</v>
      </c>
      <c r="C157" s="54" t="s">
        <v>6599</v>
      </c>
      <c r="D157" s="50">
        <f t="shared" si="5"/>
        <v>2110764</v>
      </c>
      <c r="E157" s="55">
        <v>0</v>
      </c>
      <c r="F157" s="55">
        <v>0</v>
      </c>
      <c r="G157" s="55">
        <v>587255</v>
      </c>
      <c r="H157" s="55">
        <v>0</v>
      </c>
      <c r="I157" s="55">
        <v>1523509</v>
      </c>
      <c r="J157" s="55">
        <v>0</v>
      </c>
      <c r="K157" s="56">
        <v>0</v>
      </c>
      <c r="L157" s="55">
        <v>0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55">
        <v>0</v>
      </c>
      <c r="X157" s="55">
        <v>0</v>
      </c>
      <c r="Y157" s="55">
        <v>0</v>
      </c>
      <c r="Z157" s="55">
        <v>0</v>
      </c>
      <c r="AA157" s="55">
        <v>0</v>
      </c>
      <c r="AB157" s="57" t="s">
        <v>16976</v>
      </c>
    </row>
    <row r="158" spans="1:28" ht="35.25" x14ac:dyDescent="0.5">
      <c r="A158">
        <v>1</v>
      </c>
      <c r="B158" s="30">
        <f>SUBTOTAL(103,$A$9:A158)</f>
        <v>149</v>
      </c>
      <c r="C158" s="54" t="s">
        <v>6620</v>
      </c>
      <c r="D158" s="50">
        <f t="shared" si="5"/>
        <v>245048.13</v>
      </c>
      <c r="E158" s="55">
        <v>0</v>
      </c>
      <c r="F158" s="55">
        <v>0</v>
      </c>
      <c r="G158" s="55">
        <v>0</v>
      </c>
      <c r="H158" s="55">
        <v>0</v>
      </c>
      <c r="I158" s="55">
        <v>0</v>
      </c>
      <c r="J158" s="55">
        <v>0</v>
      </c>
      <c r="K158" s="56">
        <v>0</v>
      </c>
      <c r="L158" s="55">
        <v>0</v>
      </c>
      <c r="M158" s="55">
        <v>0</v>
      </c>
      <c r="N158" s="55">
        <v>0</v>
      </c>
      <c r="O158" s="55">
        <v>245048.13</v>
      </c>
      <c r="P158" s="55">
        <v>0</v>
      </c>
      <c r="Q158" s="55">
        <v>0</v>
      </c>
      <c r="R158" s="55">
        <v>0</v>
      </c>
      <c r="S158" s="55">
        <v>0</v>
      </c>
      <c r="T158" s="55">
        <v>0</v>
      </c>
      <c r="U158" s="55">
        <v>0</v>
      </c>
      <c r="V158" s="55">
        <v>0</v>
      </c>
      <c r="W158" s="55">
        <v>0</v>
      </c>
      <c r="X158" s="55">
        <v>0</v>
      </c>
      <c r="Y158" s="55">
        <v>0</v>
      </c>
      <c r="Z158" s="55">
        <v>0</v>
      </c>
      <c r="AA158" s="55">
        <v>0</v>
      </c>
      <c r="AB158" s="57" t="s">
        <v>16976</v>
      </c>
    </row>
    <row r="159" spans="1:28" ht="35.25" x14ac:dyDescent="0.5">
      <c r="A159">
        <v>1</v>
      </c>
      <c r="B159" s="30">
        <f>SUBTOTAL(103,$A$9:A159)</f>
        <v>150</v>
      </c>
      <c r="C159" s="54" t="s">
        <v>6630</v>
      </c>
      <c r="D159" s="50">
        <f t="shared" si="5"/>
        <v>688053.3</v>
      </c>
      <c r="E159" s="55">
        <v>0</v>
      </c>
      <c r="F159" s="55">
        <v>0</v>
      </c>
      <c r="G159" s="55">
        <v>0</v>
      </c>
      <c r="H159" s="55">
        <v>0</v>
      </c>
      <c r="I159" s="55">
        <v>0</v>
      </c>
      <c r="J159" s="55">
        <v>688053.3</v>
      </c>
      <c r="K159" s="56">
        <v>0</v>
      </c>
      <c r="L159" s="55">
        <v>0</v>
      </c>
      <c r="M159" s="55">
        <v>0</v>
      </c>
      <c r="N159" s="55">
        <v>0</v>
      </c>
      <c r="O159" s="55">
        <v>0</v>
      </c>
      <c r="P159" s="55">
        <v>0</v>
      </c>
      <c r="Q159" s="55">
        <v>0</v>
      </c>
      <c r="R159" s="55">
        <v>0</v>
      </c>
      <c r="S159" s="55">
        <v>0</v>
      </c>
      <c r="T159" s="55">
        <v>0</v>
      </c>
      <c r="U159" s="55">
        <v>0</v>
      </c>
      <c r="V159" s="55">
        <v>0</v>
      </c>
      <c r="W159" s="55">
        <v>0</v>
      </c>
      <c r="X159" s="55">
        <v>0</v>
      </c>
      <c r="Y159" s="55">
        <v>0</v>
      </c>
      <c r="Z159" s="55">
        <v>0</v>
      </c>
      <c r="AA159" s="55">
        <v>0</v>
      </c>
      <c r="AB159" s="57" t="s">
        <v>16976</v>
      </c>
    </row>
    <row r="160" spans="1:28" ht="35.25" x14ac:dyDescent="0.5">
      <c r="A160">
        <v>1</v>
      </c>
      <c r="B160" s="30">
        <f>SUBTOTAL(103,$A$9:A160)</f>
        <v>151</v>
      </c>
      <c r="C160" s="54" t="s">
        <v>6699</v>
      </c>
      <c r="D160" s="50">
        <f t="shared" si="5"/>
        <v>343700</v>
      </c>
      <c r="E160" s="55">
        <v>0</v>
      </c>
      <c r="F160" s="55">
        <v>0</v>
      </c>
      <c r="G160" s="55">
        <v>0</v>
      </c>
      <c r="H160" s="55">
        <v>0</v>
      </c>
      <c r="I160" s="55">
        <v>0</v>
      </c>
      <c r="J160" s="55">
        <v>0</v>
      </c>
      <c r="K160" s="56">
        <v>0</v>
      </c>
      <c r="L160" s="55">
        <v>0</v>
      </c>
      <c r="M160" s="55">
        <v>343700</v>
      </c>
      <c r="N160" s="55">
        <v>0</v>
      </c>
      <c r="O160" s="55">
        <v>0</v>
      </c>
      <c r="P160" s="55">
        <v>0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0</v>
      </c>
      <c r="W160" s="55">
        <v>0</v>
      </c>
      <c r="X160" s="55">
        <v>0</v>
      </c>
      <c r="Y160" s="55">
        <v>0</v>
      </c>
      <c r="Z160" s="55">
        <v>0</v>
      </c>
      <c r="AA160" s="55">
        <v>0</v>
      </c>
      <c r="AB160" s="57" t="s">
        <v>16976</v>
      </c>
    </row>
    <row r="161" spans="1:28" ht="35.25" x14ac:dyDescent="0.5">
      <c r="A161">
        <v>1</v>
      </c>
      <c r="B161" s="30">
        <f>SUBTOTAL(103,$A$9:A161)</f>
        <v>152</v>
      </c>
      <c r="C161" s="54" t="s">
        <v>6727</v>
      </c>
      <c r="D161" s="50">
        <f t="shared" si="5"/>
        <v>835685.5</v>
      </c>
      <c r="E161" s="55">
        <v>0</v>
      </c>
      <c r="F161" s="55">
        <v>0</v>
      </c>
      <c r="G161" s="55">
        <v>0</v>
      </c>
      <c r="H161" s="55">
        <v>0</v>
      </c>
      <c r="I161" s="55">
        <v>0</v>
      </c>
      <c r="J161" s="55">
        <v>0</v>
      </c>
      <c r="K161" s="56">
        <v>0</v>
      </c>
      <c r="L161" s="55">
        <v>0</v>
      </c>
      <c r="M161" s="55">
        <v>835685.5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55">
        <v>0</v>
      </c>
      <c r="X161" s="55">
        <v>0</v>
      </c>
      <c r="Y161" s="55">
        <v>0</v>
      </c>
      <c r="Z161" s="55">
        <v>0</v>
      </c>
      <c r="AA161" s="55">
        <v>0</v>
      </c>
      <c r="AB161" s="57" t="s">
        <v>16976</v>
      </c>
    </row>
    <row r="162" spans="1:28" ht="35.25" x14ac:dyDescent="0.5">
      <c r="A162">
        <v>1</v>
      </c>
      <c r="B162" s="30">
        <f>SUBTOTAL(103,$A$9:A162)</f>
        <v>153</v>
      </c>
      <c r="C162" s="54" t="s">
        <v>6731</v>
      </c>
      <c r="D162" s="50">
        <f t="shared" si="5"/>
        <v>955258.28</v>
      </c>
      <c r="E162" s="55">
        <v>0</v>
      </c>
      <c r="F162" s="55">
        <v>0</v>
      </c>
      <c r="G162" s="55">
        <v>0</v>
      </c>
      <c r="H162" s="55">
        <v>0</v>
      </c>
      <c r="I162" s="55">
        <v>0</v>
      </c>
      <c r="J162" s="55">
        <v>0</v>
      </c>
      <c r="K162" s="56">
        <v>0</v>
      </c>
      <c r="L162" s="55">
        <v>0</v>
      </c>
      <c r="M162" s="55">
        <v>955258.28</v>
      </c>
      <c r="N162" s="55">
        <v>0</v>
      </c>
      <c r="O162" s="55">
        <v>0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0</v>
      </c>
      <c r="W162" s="55">
        <v>0</v>
      </c>
      <c r="X162" s="55">
        <v>0</v>
      </c>
      <c r="Y162" s="55">
        <v>0</v>
      </c>
      <c r="Z162" s="55">
        <v>0</v>
      </c>
      <c r="AA162" s="55">
        <v>0</v>
      </c>
      <c r="AB162" s="57" t="s">
        <v>16976</v>
      </c>
    </row>
    <row r="163" spans="1:28" ht="35.25" x14ac:dyDescent="0.5">
      <c r="A163">
        <v>1</v>
      </c>
      <c r="B163" s="30">
        <f>SUBTOTAL(103,$A$9:A163)</f>
        <v>154</v>
      </c>
      <c r="C163" s="54" t="s">
        <v>6743</v>
      </c>
      <c r="D163" s="50">
        <f t="shared" si="5"/>
        <v>195000</v>
      </c>
      <c r="E163" s="55">
        <v>0</v>
      </c>
      <c r="F163" s="55">
        <v>0</v>
      </c>
      <c r="G163" s="55">
        <v>0</v>
      </c>
      <c r="H163" s="55">
        <v>0</v>
      </c>
      <c r="I163" s="55">
        <v>0</v>
      </c>
      <c r="J163" s="55">
        <v>0</v>
      </c>
      <c r="K163" s="56">
        <v>0</v>
      </c>
      <c r="L163" s="55">
        <v>0</v>
      </c>
      <c r="M163" s="55">
        <v>0</v>
      </c>
      <c r="N163" s="55">
        <v>0</v>
      </c>
      <c r="O163" s="55">
        <v>195000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55">
        <v>0</v>
      </c>
      <c r="X163" s="55">
        <v>0</v>
      </c>
      <c r="Y163" s="55">
        <v>0</v>
      </c>
      <c r="Z163" s="55">
        <v>0</v>
      </c>
      <c r="AA163" s="55">
        <v>0</v>
      </c>
      <c r="AB163" s="57" t="s">
        <v>16976</v>
      </c>
    </row>
    <row r="164" spans="1:28" ht="35.25" x14ac:dyDescent="0.5">
      <c r="A164">
        <v>1</v>
      </c>
      <c r="B164" s="30">
        <f>SUBTOTAL(103,$A$9:A164)</f>
        <v>155</v>
      </c>
      <c r="C164" s="54" t="s">
        <v>6880</v>
      </c>
      <c r="D164" s="50">
        <f t="shared" si="5"/>
        <v>836923.45</v>
      </c>
      <c r="E164" s="55">
        <v>0</v>
      </c>
      <c r="F164" s="55">
        <v>0</v>
      </c>
      <c r="G164" s="55">
        <v>0</v>
      </c>
      <c r="H164" s="55">
        <v>0</v>
      </c>
      <c r="I164" s="55">
        <v>0</v>
      </c>
      <c r="J164" s="55">
        <v>0</v>
      </c>
      <c r="K164" s="56">
        <v>0</v>
      </c>
      <c r="L164" s="55">
        <v>0</v>
      </c>
      <c r="M164" s="55">
        <v>836923.45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55">
        <v>0</v>
      </c>
      <c r="X164" s="55">
        <v>0</v>
      </c>
      <c r="Y164" s="55">
        <v>0</v>
      </c>
      <c r="Z164" s="55">
        <v>0</v>
      </c>
      <c r="AA164" s="55">
        <v>0</v>
      </c>
      <c r="AB164" s="57" t="s">
        <v>16976</v>
      </c>
    </row>
    <row r="165" spans="1:28" ht="35.25" x14ac:dyDescent="0.5">
      <c r="A165">
        <v>1</v>
      </c>
      <c r="B165" s="30">
        <f>SUBTOTAL(103,$A$9:A165)</f>
        <v>156</v>
      </c>
      <c r="C165" s="54" t="s">
        <v>17434</v>
      </c>
      <c r="D165" s="50">
        <f t="shared" si="5"/>
        <v>2613192</v>
      </c>
      <c r="E165" s="55">
        <v>0</v>
      </c>
      <c r="F165" s="55">
        <v>0</v>
      </c>
      <c r="G165" s="55">
        <v>0</v>
      </c>
      <c r="H165" s="55">
        <v>0</v>
      </c>
      <c r="I165" s="55">
        <v>0</v>
      </c>
      <c r="J165" s="55">
        <v>0</v>
      </c>
      <c r="K165" s="56">
        <v>0</v>
      </c>
      <c r="L165" s="55">
        <v>0</v>
      </c>
      <c r="M165" s="55">
        <v>0</v>
      </c>
      <c r="N165" s="55">
        <v>0</v>
      </c>
      <c r="O165" s="55">
        <v>2613192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55">
        <v>0</v>
      </c>
      <c r="X165" s="55">
        <v>0</v>
      </c>
      <c r="Y165" s="55">
        <v>0</v>
      </c>
      <c r="Z165" s="55">
        <v>0</v>
      </c>
      <c r="AA165" s="55">
        <v>0</v>
      </c>
      <c r="AB165" s="57" t="s">
        <v>16976</v>
      </c>
    </row>
    <row r="166" spans="1:28" ht="35.25" x14ac:dyDescent="0.5">
      <c r="A166">
        <v>1</v>
      </c>
      <c r="B166" s="30">
        <f>SUBTOTAL(103,$A$9:A166)</f>
        <v>157</v>
      </c>
      <c r="C166" s="54" t="s">
        <v>6992</v>
      </c>
      <c r="D166" s="50">
        <f t="shared" si="5"/>
        <v>528000</v>
      </c>
      <c r="E166" s="55">
        <v>528000</v>
      </c>
      <c r="F166" s="55">
        <v>0</v>
      </c>
      <c r="G166" s="55">
        <v>0</v>
      </c>
      <c r="H166" s="55">
        <v>0</v>
      </c>
      <c r="I166" s="55">
        <v>0</v>
      </c>
      <c r="J166" s="55">
        <v>0</v>
      </c>
      <c r="K166" s="56">
        <v>0</v>
      </c>
      <c r="L166" s="55">
        <v>0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55">
        <v>0</v>
      </c>
      <c r="X166" s="55">
        <v>0</v>
      </c>
      <c r="Y166" s="55">
        <v>0</v>
      </c>
      <c r="Z166" s="55">
        <v>0</v>
      </c>
      <c r="AA166" s="55">
        <v>0</v>
      </c>
      <c r="AB166" s="57" t="s">
        <v>16976</v>
      </c>
    </row>
    <row r="167" spans="1:28" ht="35.25" x14ac:dyDescent="0.5">
      <c r="A167">
        <v>1</v>
      </c>
      <c r="B167" s="30">
        <f>SUBTOTAL(103,$A$9:A167)</f>
        <v>158</v>
      </c>
      <c r="C167" s="54" t="s">
        <v>7051</v>
      </c>
      <c r="D167" s="50">
        <f t="shared" si="5"/>
        <v>1937466</v>
      </c>
      <c r="E167" s="55">
        <v>0</v>
      </c>
      <c r="F167" s="55">
        <v>0</v>
      </c>
      <c r="G167" s="55">
        <v>0</v>
      </c>
      <c r="H167" s="55">
        <v>0</v>
      </c>
      <c r="I167" s="55">
        <v>0</v>
      </c>
      <c r="J167" s="55">
        <v>0</v>
      </c>
      <c r="K167" s="56">
        <v>0</v>
      </c>
      <c r="L167" s="55">
        <v>0</v>
      </c>
      <c r="M167" s="55">
        <v>1937466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55">
        <v>0</v>
      </c>
      <c r="X167" s="55">
        <v>0</v>
      </c>
      <c r="Y167" s="55">
        <v>0</v>
      </c>
      <c r="Z167" s="55">
        <v>0</v>
      </c>
      <c r="AA167" s="55">
        <v>0</v>
      </c>
      <c r="AB167" s="57" t="s">
        <v>16976</v>
      </c>
    </row>
    <row r="168" spans="1:28" ht="35.25" x14ac:dyDescent="0.5">
      <c r="A168">
        <v>1</v>
      </c>
      <c r="B168" s="30">
        <f>SUBTOTAL(103,$A$9:A168)</f>
        <v>159</v>
      </c>
      <c r="C168" s="54" t="s">
        <v>7069</v>
      </c>
      <c r="D168" s="50">
        <f t="shared" si="5"/>
        <v>428797</v>
      </c>
      <c r="E168" s="55">
        <v>0</v>
      </c>
      <c r="F168" s="55">
        <v>0</v>
      </c>
      <c r="G168" s="55">
        <v>0</v>
      </c>
      <c r="H168" s="55">
        <v>0</v>
      </c>
      <c r="I168" s="55">
        <v>0</v>
      </c>
      <c r="J168" s="55">
        <v>0</v>
      </c>
      <c r="K168" s="56">
        <v>0</v>
      </c>
      <c r="L168" s="55">
        <v>0</v>
      </c>
      <c r="M168" s="55">
        <v>428797</v>
      </c>
      <c r="N168" s="55">
        <v>0</v>
      </c>
      <c r="O168" s="55">
        <v>0</v>
      </c>
      <c r="P168" s="55">
        <v>0</v>
      </c>
      <c r="Q168" s="55">
        <v>0</v>
      </c>
      <c r="R168" s="55">
        <v>0</v>
      </c>
      <c r="S168" s="55">
        <v>0</v>
      </c>
      <c r="T168" s="55">
        <v>0</v>
      </c>
      <c r="U168" s="55">
        <v>0</v>
      </c>
      <c r="V168" s="55">
        <v>0</v>
      </c>
      <c r="W168" s="55">
        <v>0</v>
      </c>
      <c r="X168" s="55">
        <v>0</v>
      </c>
      <c r="Y168" s="55">
        <v>0</v>
      </c>
      <c r="Z168" s="55">
        <v>0</v>
      </c>
      <c r="AA168" s="55">
        <v>0</v>
      </c>
      <c r="AB168" s="57" t="s">
        <v>16976</v>
      </c>
    </row>
    <row r="169" spans="1:28" ht="35.25" x14ac:dyDescent="0.5">
      <c r="A169">
        <v>1</v>
      </c>
      <c r="B169" s="30">
        <f>SUBTOTAL(103,$A$9:A169)</f>
        <v>160</v>
      </c>
      <c r="C169" s="54" t="s">
        <v>1293</v>
      </c>
      <c r="D169" s="50">
        <f t="shared" si="5"/>
        <v>1283184</v>
      </c>
      <c r="E169" s="55">
        <v>0</v>
      </c>
      <c r="F169" s="55">
        <v>0</v>
      </c>
      <c r="G169" s="55">
        <v>213184</v>
      </c>
      <c r="H169" s="55">
        <v>0</v>
      </c>
      <c r="I169" s="55">
        <v>0</v>
      </c>
      <c r="J169" s="55">
        <v>0</v>
      </c>
      <c r="K169" s="56">
        <v>0</v>
      </c>
      <c r="L169" s="55">
        <v>0</v>
      </c>
      <c r="M169" s="55">
        <v>1070000</v>
      </c>
      <c r="N169" s="55">
        <v>0</v>
      </c>
      <c r="O169" s="55">
        <v>0</v>
      </c>
      <c r="P169" s="55">
        <v>0</v>
      </c>
      <c r="Q169" s="55">
        <v>0</v>
      </c>
      <c r="R169" s="55">
        <v>0</v>
      </c>
      <c r="S169" s="55">
        <v>0</v>
      </c>
      <c r="T169" s="55">
        <v>0</v>
      </c>
      <c r="U169" s="55">
        <v>0</v>
      </c>
      <c r="V169" s="55">
        <v>0</v>
      </c>
      <c r="W169" s="55">
        <v>0</v>
      </c>
      <c r="X169" s="55">
        <v>0</v>
      </c>
      <c r="Y169" s="55">
        <v>0</v>
      </c>
      <c r="Z169" s="55">
        <v>0</v>
      </c>
      <c r="AA169" s="55">
        <v>0</v>
      </c>
      <c r="AB169" s="57" t="s">
        <v>16976</v>
      </c>
    </row>
    <row r="170" spans="1:28" ht="35.25" x14ac:dyDescent="0.5">
      <c r="A170">
        <v>1</v>
      </c>
      <c r="B170" s="30">
        <f>SUBTOTAL(103,$A$9:A170)</f>
        <v>161</v>
      </c>
      <c r="C170" s="54" t="s">
        <v>7134</v>
      </c>
      <c r="D170" s="50">
        <f t="shared" si="5"/>
        <v>2597074.94</v>
      </c>
      <c r="E170" s="55">
        <v>0</v>
      </c>
      <c r="F170" s="55">
        <v>0</v>
      </c>
      <c r="G170" s="55">
        <v>0</v>
      </c>
      <c r="H170" s="55">
        <v>0</v>
      </c>
      <c r="I170" s="55">
        <v>0</v>
      </c>
      <c r="J170" s="55">
        <v>0</v>
      </c>
      <c r="K170" s="56">
        <v>0</v>
      </c>
      <c r="L170" s="55">
        <v>0</v>
      </c>
      <c r="M170" s="55">
        <v>2597074.94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55">
        <v>0</v>
      </c>
      <c r="X170" s="55">
        <v>0</v>
      </c>
      <c r="Y170" s="55">
        <v>0</v>
      </c>
      <c r="Z170" s="55">
        <v>0</v>
      </c>
      <c r="AA170" s="55">
        <v>0</v>
      </c>
      <c r="AB170" s="57" t="s">
        <v>16976</v>
      </c>
    </row>
    <row r="171" spans="1:28" ht="35.25" x14ac:dyDescent="0.5">
      <c r="A171">
        <v>1</v>
      </c>
      <c r="B171" s="30">
        <f>SUBTOTAL(103,$A$9:A171)</f>
        <v>162</v>
      </c>
      <c r="C171" s="54" t="s">
        <v>7215</v>
      </c>
      <c r="D171" s="50">
        <f t="shared" si="5"/>
        <v>486850</v>
      </c>
      <c r="E171" s="55">
        <v>0</v>
      </c>
      <c r="F171" s="55">
        <v>0</v>
      </c>
      <c r="G171" s="55">
        <v>0</v>
      </c>
      <c r="H171" s="55">
        <v>0</v>
      </c>
      <c r="I171" s="55">
        <v>0</v>
      </c>
      <c r="J171" s="55">
        <v>0</v>
      </c>
      <c r="K171" s="56">
        <v>0</v>
      </c>
      <c r="L171" s="55">
        <v>0</v>
      </c>
      <c r="M171" s="55">
        <v>0</v>
      </c>
      <c r="N171" s="55">
        <v>0</v>
      </c>
      <c r="O171" s="55">
        <v>486850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55">
        <v>0</v>
      </c>
      <c r="X171" s="55">
        <v>0</v>
      </c>
      <c r="Y171" s="55">
        <v>0</v>
      </c>
      <c r="Z171" s="55">
        <v>0</v>
      </c>
      <c r="AA171" s="55">
        <v>0</v>
      </c>
      <c r="AB171" s="57" t="s">
        <v>16976</v>
      </c>
    </row>
    <row r="172" spans="1:28" ht="35.25" x14ac:dyDescent="0.5">
      <c r="A172">
        <v>1</v>
      </c>
      <c r="B172" s="30">
        <f>SUBTOTAL(103,$A$9:A172)</f>
        <v>163</v>
      </c>
      <c r="C172" s="54" t="s">
        <v>7247</v>
      </c>
      <c r="D172" s="50">
        <f t="shared" si="5"/>
        <v>497876</v>
      </c>
      <c r="E172" s="55">
        <v>0</v>
      </c>
      <c r="F172" s="55">
        <v>0</v>
      </c>
      <c r="G172" s="55">
        <v>0</v>
      </c>
      <c r="H172" s="55">
        <v>0</v>
      </c>
      <c r="I172" s="55">
        <v>0</v>
      </c>
      <c r="J172" s="55">
        <v>0</v>
      </c>
      <c r="K172" s="56">
        <v>0</v>
      </c>
      <c r="L172" s="55">
        <v>0</v>
      </c>
      <c r="M172" s="55">
        <v>497876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  <c r="S172" s="55">
        <v>0</v>
      </c>
      <c r="T172" s="55">
        <v>0</v>
      </c>
      <c r="U172" s="55">
        <v>0</v>
      </c>
      <c r="V172" s="55">
        <v>0</v>
      </c>
      <c r="W172" s="55">
        <v>0</v>
      </c>
      <c r="X172" s="55">
        <v>0</v>
      </c>
      <c r="Y172" s="55">
        <v>0</v>
      </c>
      <c r="Z172" s="55">
        <v>0</v>
      </c>
      <c r="AA172" s="55">
        <v>0</v>
      </c>
      <c r="AB172" s="57" t="s">
        <v>16976</v>
      </c>
    </row>
    <row r="173" spans="1:28" ht="35.25" x14ac:dyDescent="0.5">
      <c r="A173">
        <v>1</v>
      </c>
      <c r="B173" s="30">
        <f>SUBTOTAL(103,$A$9:A173)</f>
        <v>164</v>
      </c>
      <c r="C173" s="54" t="s">
        <v>7325</v>
      </c>
      <c r="D173" s="50">
        <f t="shared" si="5"/>
        <v>914683.15999999992</v>
      </c>
      <c r="E173" s="55">
        <v>0</v>
      </c>
      <c r="F173" s="55">
        <v>0</v>
      </c>
      <c r="G173" s="55">
        <v>0</v>
      </c>
      <c r="H173" s="55">
        <v>0</v>
      </c>
      <c r="I173" s="55">
        <v>0</v>
      </c>
      <c r="J173" s="55">
        <v>0</v>
      </c>
      <c r="K173" s="56">
        <v>0</v>
      </c>
      <c r="L173" s="55">
        <v>0</v>
      </c>
      <c r="M173" s="55">
        <v>914683.15999999992</v>
      </c>
      <c r="N173" s="55">
        <v>0</v>
      </c>
      <c r="O173" s="55">
        <v>0</v>
      </c>
      <c r="P173" s="55">
        <v>0</v>
      </c>
      <c r="Q173" s="55">
        <v>0</v>
      </c>
      <c r="R173" s="55">
        <v>0</v>
      </c>
      <c r="S173" s="55">
        <v>0</v>
      </c>
      <c r="T173" s="55">
        <v>0</v>
      </c>
      <c r="U173" s="55">
        <v>0</v>
      </c>
      <c r="V173" s="55">
        <v>0</v>
      </c>
      <c r="W173" s="55">
        <v>0</v>
      </c>
      <c r="X173" s="55">
        <v>0</v>
      </c>
      <c r="Y173" s="55">
        <v>0</v>
      </c>
      <c r="Z173" s="55">
        <v>0</v>
      </c>
      <c r="AA173" s="55">
        <v>0</v>
      </c>
      <c r="AB173" s="57" t="s">
        <v>16976</v>
      </c>
    </row>
    <row r="174" spans="1:28" ht="35.25" x14ac:dyDescent="0.5">
      <c r="A174">
        <v>1</v>
      </c>
      <c r="B174" s="30">
        <f>SUBTOTAL(103,$A$9:A174)</f>
        <v>165</v>
      </c>
      <c r="C174" s="54" t="s">
        <v>7675</v>
      </c>
      <c r="D174" s="50">
        <f t="shared" si="5"/>
        <v>162000</v>
      </c>
      <c r="E174" s="55">
        <v>0</v>
      </c>
      <c r="F174" s="55">
        <v>0</v>
      </c>
      <c r="G174" s="55">
        <v>0</v>
      </c>
      <c r="H174" s="55">
        <v>0</v>
      </c>
      <c r="I174" s="55">
        <v>0</v>
      </c>
      <c r="J174" s="55">
        <v>0</v>
      </c>
      <c r="K174" s="56">
        <v>1</v>
      </c>
      <c r="L174" s="55">
        <v>162000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>
        <v>0</v>
      </c>
      <c r="S174" s="55">
        <v>0</v>
      </c>
      <c r="T174" s="55">
        <v>0</v>
      </c>
      <c r="U174" s="55">
        <v>0</v>
      </c>
      <c r="V174" s="55">
        <v>0</v>
      </c>
      <c r="W174" s="55">
        <v>0</v>
      </c>
      <c r="X174" s="55">
        <v>0</v>
      </c>
      <c r="Y174" s="55">
        <v>0</v>
      </c>
      <c r="Z174" s="55">
        <v>0</v>
      </c>
      <c r="AA174" s="55">
        <v>0</v>
      </c>
      <c r="AB174" s="57" t="s">
        <v>16976</v>
      </c>
    </row>
    <row r="175" spans="1:28" ht="35.25" x14ac:dyDescent="0.5">
      <c r="A175">
        <v>1</v>
      </c>
      <c r="B175" s="30">
        <f>SUBTOTAL(103,$A$9:A175)</f>
        <v>166</v>
      </c>
      <c r="C175" s="54" t="s">
        <v>7699</v>
      </c>
      <c r="D175" s="50">
        <f t="shared" si="5"/>
        <v>269682</v>
      </c>
      <c r="E175" s="55">
        <v>0</v>
      </c>
      <c r="F175" s="55">
        <v>0</v>
      </c>
      <c r="G175" s="55">
        <v>0</v>
      </c>
      <c r="H175" s="55">
        <v>0</v>
      </c>
      <c r="I175" s="55">
        <v>0</v>
      </c>
      <c r="J175" s="55">
        <v>0</v>
      </c>
      <c r="K175" s="56">
        <v>0</v>
      </c>
      <c r="L175" s="55">
        <v>0</v>
      </c>
      <c r="M175" s="55">
        <v>269682</v>
      </c>
      <c r="N175" s="55">
        <v>0</v>
      </c>
      <c r="O175" s="55">
        <v>0</v>
      </c>
      <c r="P175" s="55">
        <v>0</v>
      </c>
      <c r="Q175" s="55">
        <v>0</v>
      </c>
      <c r="R175" s="55">
        <v>0</v>
      </c>
      <c r="S175" s="55">
        <v>0</v>
      </c>
      <c r="T175" s="55">
        <v>0</v>
      </c>
      <c r="U175" s="55">
        <v>0</v>
      </c>
      <c r="V175" s="55">
        <v>0</v>
      </c>
      <c r="W175" s="55">
        <v>0</v>
      </c>
      <c r="X175" s="55">
        <v>0</v>
      </c>
      <c r="Y175" s="55">
        <v>0</v>
      </c>
      <c r="Z175" s="55">
        <v>0</v>
      </c>
      <c r="AA175" s="55">
        <v>0</v>
      </c>
      <c r="AB175" s="57" t="s">
        <v>16976</v>
      </c>
    </row>
    <row r="176" spans="1:28" ht="35.25" x14ac:dyDescent="0.5">
      <c r="A176">
        <v>1</v>
      </c>
      <c r="B176" s="30">
        <f>SUBTOTAL(103,$A$9:A176)</f>
        <v>167</v>
      </c>
      <c r="C176" s="54" t="s">
        <v>6977</v>
      </c>
      <c r="D176" s="50">
        <v>574370.46</v>
      </c>
      <c r="E176" s="55">
        <v>0</v>
      </c>
      <c r="F176" s="55">
        <v>0</v>
      </c>
      <c r="G176" s="55">
        <v>0</v>
      </c>
      <c r="H176" s="55">
        <v>0</v>
      </c>
      <c r="I176" s="55">
        <v>0</v>
      </c>
      <c r="J176" s="55">
        <v>0</v>
      </c>
      <c r="K176" s="56">
        <v>0</v>
      </c>
      <c r="L176" s="55">
        <v>0</v>
      </c>
      <c r="M176" s="55">
        <v>0</v>
      </c>
      <c r="N176" s="55">
        <v>0</v>
      </c>
      <c r="O176" s="55">
        <v>574370.46</v>
      </c>
      <c r="P176" s="55">
        <v>0</v>
      </c>
      <c r="Q176" s="55">
        <v>0</v>
      </c>
      <c r="R176" s="55">
        <v>0</v>
      </c>
      <c r="S176" s="55">
        <v>0</v>
      </c>
      <c r="T176" s="55">
        <v>0</v>
      </c>
      <c r="U176" s="55">
        <v>0</v>
      </c>
      <c r="V176" s="55">
        <v>0</v>
      </c>
      <c r="W176" s="55">
        <v>0</v>
      </c>
      <c r="X176" s="55">
        <v>0</v>
      </c>
      <c r="Y176" s="55">
        <v>0</v>
      </c>
      <c r="Z176" s="55">
        <v>0</v>
      </c>
      <c r="AA176" s="55">
        <v>0</v>
      </c>
      <c r="AB176" s="57">
        <v>2023</v>
      </c>
    </row>
    <row r="177" spans="1:28" ht="35.25" x14ac:dyDescent="0.5">
      <c r="A177">
        <v>1</v>
      </c>
      <c r="B177" s="30">
        <f>SUBTOTAL(103,$A$9:A177)</f>
        <v>168</v>
      </c>
      <c r="C177" s="54" t="s">
        <v>6979</v>
      </c>
      <c r="D177" s="50">
        <v>978606.6</v>
      </c>
      <c r="E177" s="55">
        <v>0</v>
      </c>
      <c r="F177" s="55">
        <v>0</v>
      </c>
      <c r="G177" s="55">
        <v>0</v>
      </c>
      <c r="H177" s="55">
        <v>0</v>
      </c>
      <c r="I177" s="55">
        <v>0</v>
      </c>
      <c r="J177" s="55">
        <v>0</v>
      </c>
      <c r="K177" s="56">
        <v>0</v>
      </c>
      <c r="L177" s="55">
        <v>0</v>
      </c>
      <c r="M177" s="55">
        <v>0</v>
      </c>
      <c r="N177" s="55">
        <v>0</v>
      </c>
      <c r="O177" s="55">
        <v>978606.6</v>
      </c>
      <c r="P177" s="55">
        <v>0</v>
      </c>
      <c r="Q177" s="55">
        <v>0</v>
      </c>
      <c r="R177" s="55">
        <v>0</v>
      </c>
      <c r="S177" s="55">
        <v>0</v>
      </c>
      <c r="T177" s="55">
        <v>0</v>
      </c>
      <c r="U177" s="55">
        <v>0</v>
      </c>
      <c r="V177" s="55">
        <v>0</v>
      </c>
      <c r="W177" s="55">
        <v>0</v>
      </c>
      <c r="X177" s="55">
        <v>0</v>
      </c>
      <c r="Y177" s="55">
        <v>0</v>
      </c>
      <c r="Z177" s="55">
        <v>0</v>
      </c>
      <c r="AA177" s="55">
        <v>0</v>
      </c>
      <c r="AB177" s="57">
        <v>2023</v>
      </c>
    </row>
    <row r="178" spans="1:28" ht="35.25" x14ac:dyDescent="0.5">
      <c r="A178">
        <v>1</v>
      </c>
      <c r="B178" s="30">
        <f>SUBTOTAL(103,$A$9:A178)</f>
        <v>169</v>
      </c>
      <c r="C178" s="54" t="s">
        <v>6980</v>
      </c>
      <c r="D178" s="50">
        <v>265706.03999999998</v>
      </c>
      <c r="E178" s="55">
        <v>0</v>
      </c>
      <c r="F178" s="55">
        <v>0</v>
      </c>
      <c r="G178" s="55">
        <v>0</v>
      </c>
      <c r="H178" s="55">
        <v>0</v>
      </c>
      <c r="I178" s="55">
        <v>0</v>
      </c>
      <c r="J178" s="55">
        <v>0</v>
      </c>
      <c r="K178" s="56">
        <v>0</v>
      </c>
      <c r="L178" s="55">
        <v>0</v>
      </c>
      <c r="M178" s="55">
        <v>0</v>
      </c>
      <c r="N178" s="55">
        <v>0</v>
      </c>
      <c r="O178" s="55">
        <v>265706.03999999998</v>
      </c>
      <c r="P178" s="55">
        <v>0</v>
      </c>
      <c r="Q178" s="55">
        <v>0</v>
      </c>
      <c r="R178" s="55">
        <v>0</v>
      </c>
      <c r="S178" s="55">
        <v>0</v>
      </c>
      <c r="T178" s="55">
        <v>0</v>
      </c>
      <c r="U178" s="55">
        <v>0</v>
      </c>
      <c r="V178" s="55">
        <v>0</v>
      </c>
      <c r="W178" s="55">
        <v>0</v>
      </c>
      <c r="X178" s="55">
        <v>0</v>
      </c>
      <c r="Y178" s="55">
        <v>0</v>
      </c>
      <c r="Z178" s="55">
        <v>0</v>
      </c>
      <c r="AA178" s="55">
        <v>0</v>
      </c>
      <c r="AB178" s="57">
        <v>2023</v>
      </c>
    </row>
    <row r="179" spans="1:28" ht="35.25" x14ac:dyDescent="0.5">
      <c r="A179">
        <v>1</v>
      </c>
      <c r="B179" s="30">
        <f>SUBTOTAL(103,$A$9:A179)</f>
        <v>170</v>
      </c>
      <c r="C179" s="54" t="s">
        <v>7452</v>
      </c>
      <c r="D179" s="50">
        <v>97451.7</v>
      </c>
      <c r="E179" s="55">
        <v>0</v>
      </c>
      <c r="F179" s="55">
        <v>97451.7</v>
      </c>
      <c r="G179" s="55">
        <v>0</v>
      </c>
      <c r="H179" s="55">
        <v>0</v>
      </c>
      <c r="I179" s="55">
        <v>0</v>
      </c>
      <c r="J179" s="55">
        <v>0</v>
      </c>
      <c r="K179" s="56">
        <v>0</v>
      </c>
      <c r="L179" s="55">
        <v>0</v>
      </c>
      <c r="M179" s="55">
        <v>0</v>
      </c>
      <c r="N179" s="55">
        <v>0</v>
      </c>
      <c r="O179" s="55">
        <v>0</v>
      </c>
      <c r="P179" s="55">
        <v>0</v>
      </c>
      <c r="Q179" s="55">
        <v>0</v>
      </c>
      <c r="R179" s="55">
        <v>0</v>
      </c>
      <c r="S179" s="55">
        <v>0</v>
      </c>
      <c r="T179" s="55">
        <v>0</v>
      </c>
      <c r="U179" s="55">
        <v>0</v>
      </c>
      <c r="V179" s="55">
        <v>0</v>
      </c>
      <c r="W179" s="55">
        <v>0</v>
      </c>
      <c r="X179" s="55">
        <v>0</v>
      </c>
      <c r="Y179" s="55">
        <v>0</v>
      </c>
      <c r="Z179" s="55">
        <v>0</v>
      </c>
      <c r="AA179" s="55">
        <v>0</v>
      </c>
      <c r="AB179" s="57">
        <v>2023</v>
      </c>
    </row>
    <row r="180" spans="1:28" ht="35.25" x14ac:dyDescent="0.5">
      <c r="A180">
        <v>1</v>
      </c>
      <c r="B180" s="30">
        <f>SUBTOTAL(103,$A$9:A180)</f>
        <v>171</v>
      </c>
      <c r="C180" s="54" t="s">
        <v>7776</v>
      </c>
      <c r="D180" s="50">
        <f t="shared" si="5"/>
        <v>1200000</v>
      </c>
      <c r="E180" s="55">
        <v>0</v>
      </c>
      <c r="F180" s="55">
        <v>0</v>
      </c>
      <c r="G180" s="55">
        <v>1200000</v>
      </c>
      <c r="H180" s="55">
        <v>0</v>
      </c>
      <c r="I180" s="55">
        <v>0</v>
      </c>
      <c r="J180" s="55">
        <v>0</v>
      </c>
      <c r="K180" s="56">
        <v>0</v>
      </c>
      <c r="L180" s="55">
        <v>0</v>
      </c>
      <c r="M180" s="55">
        <v>0</v>
      </c>
      <c r="N180" s="55">
        <v>0</v>
      </c>
      <c r="O180" s="55">
        <v>0</v>
      </c>
      <c r="P180" s="55">
        <v>0</v>
      </c>
      <c r="Q180" s="55">
        <v>0</v>
      </c>
      <c r="R180" s="55">
        <v>0</v>
      </c>
      <c r="S180" s="55">
        <v>0</v>
      </c>
      <c r="T180" s="55">
        <v>0</v>
      </c>
      <c r="U180" s="55">
        <v>0</v>
      </c>
      <c r="V180" s="55">
        <v>0</v>
      </c>
      <c r="W180" s="55">
        <v>0</v>
      </c>
      <c r="X180" s="55">
        <v>0</v>
      </c>
      <c r="Y180" s="55">
        <v>0</v>
      </c>
      <c r="Z180" s="55">
        <v>0</v>
      </c>
      <c r="AA180" s="55">
        <v>0</v>
      </c>
      <c r="AB180" s="57">
        <v>2023</v>
      </c>
    </row>
    <row r="181" spans="1:28" ht="35.25" x14ac:dyDescent="0.5">
      <c r="B181" s="54" t="s">
        <v>341</v>
      </c>
      <c r="C181" s="54"/>
      <c r="D181" s="50">
        <f t="shared" si="5"/>
        <v>39422706.75</v>
      </c>
      <c r="E181" s="50">
        <f t="shared" ref="E181:AA181" si="6">SUM(E182:E222)</f>
        <v>1618190.53</v>
      </c>
      <c r="F181" s="50">
        <f t="shared" si="6"/>
        <v>447296.66</v>
      </c>
      <c r="G181" s="50">
        <f t="shared" si="6"/>
        <v>3668604.42</v>
      </c>
      <c r="H181" s="50">
        <f t="shared" si="6"/>
        <v>670618.70000000007</v>
      </c>
      <c r="I181" s="50">
        <f t="shared" si="6"/>
        <v>2455412.65</v>
      </c>
      <c r="J181" s="50">
        <f t="shared" si="6"/>
        <v>0</v>
      </c>
      <c r="K181" s="51">
        <f t="shared" si="6"/>
        <v>4</v>
      </c>
      <c r="L181" s="50">
        <f t="shared" si="6"/>
        <v>11760000</v>
      </c>
      <c r="M181" s="50">
        <f t="shared" si="6"/>
        <v>8014019.2300000004</v>
      </c>
      <c r="N181" s="50">
        <f t="shared" si="6"/>
        <v>426821.96</v>
      </c>
      <c r="O181" s="50">
        <f t="shared" si="6"/>
        <v>10144134.6</v>
      </c>
      <c r="P181" s="50">
        <f t="shared" si="6"/>
        <v>217608</v>
      </c>
      <c r="Q181" s="50">
        <f t="shared" si="6"/>
        <v>0</v>
      </c>
      <c r="R181" s="50">
        <f t="shared" si="6"/>
        <v>0</v>
      </c>
      <c r="S181" s="50">
        <f t="shared" si="6"/>
        <v>0</v>
      </c>
      <c r="T181" s="50">
        <f t="shared" si="6"/>
        <v>0</v>
      </c>
      <c r="U181" s="50">
        <f t="shared" si="6"/>
        <v>0</v>
      </c>
      <c r="V181" s="50">
        <f t="shared" si="6"/>
        <v>0</v>
      </c>
      <c r="W181" s="50">
        <f t="shared" si="6"/>
        <v>0</v>
      </c>
      <c r="X181" s="50">
        <f t="shared" si="6"/>
        <v>0</v>
      </c>
      <c r="Y181" s="50">
        <f t="shared" si="6"/>
        <v>0</v>
      </c>
      <c r="Z181" s="50">
        <f t="shared" si="6"/>
        <v>0</v>
      </c>
      <c r="AA181" s="50">
        <f t="shared" si="6"/>
        <v>0</v>
      </c>
      <c r="AB181" s="52" t="s">
        <v>17012</v>
      </c>
    </row>
    <row r="182" spans="1:28" ht="35.25" x14ac:dyDescent="0.5">
      <c r="A182">
        <v>1</v>
      </c>
      <c r="B182" s="30">
        <f>SUBTOTAL(103,$A$9:A182)</f>
        <v>172</v>
      </c>
      <c r="C182" s="54" t="s">
        <v>12859</v>
      </c>
      <c r="D182" s="50">
        <f t="shared" si="5"/>
        <v>2880000</v>
      </c>
      <c r="E182" s="55">
        <v>0</v>
      </c>
      <c r="F182" s="55">
        <v>0</v>
      </c>
      <c r="G182" s="55">
        <v>0</v>
      </c>
      <c r="H182" s="55">
        <v>0</v>
      </c>
      <c r="I182" s="55">
        <v>0</v>
      </c>
      <c r="J182" s="55">
        <v>0</v>
      </c>
      <c r="K182" s="56">
        <v>1</v>
      </c>
      <c r="L182" s="55">
        <v>2880000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>
        <v>0</v>
      </c>
      <c r="S182" s="55">
        <v>0</v>
      </c>
      <c r="T182" s="55">
        <v>0</v>
      </c>
      <c r="U182" s="55">
        <v>0</v>
      </c>
      <c r="V182" s="55">
        <v>0</v>
      </c>
      <c r="W182" s="55">
        <v>0</v>
      </c>
      <c r="X182" s="55">
        <v>0</v>
      </c>
      <c r="Y182" s="55">
        <v>0</v>
      </c>
      <c r="Z182" s="55">
        <v>0</v>
      </c>
      <c r="AA182" s="55">
        <v>0</v>
      </c>
      <c r="AB182" s="57">
        <v>2023</v>
      </c>
    </row>
    <row r="183" spans="1:28" ht="35.25" x14ac:dyDescent="0.5">
      <c r="A183">
        <v>1</v>
      </c>
      <c r="B183" s="30">
        <f>SUBTOTAL(103,$A$9:A183)</f>
        <v>173</v>
      </c>
      <c r="C183" s="54" t="s">
        <v>12886</v>
      </c>
      <c r="D183" s="50">
        <f t="shared" si="5"/>
        <v>3000000</v>
      </c>
      <c r="E183" s="55">
        <v>0</v>
      </c>
      <c r="F183" s="55">
        <v>0</v>
      </c>
      <c r="G183" s="55">
        <v>0</v>
      </c>
      <c r="H183" s="55">
        <v>0</v>
      </c>
      <c r="I183" s="55">
        <v>0</v>
      </c>
      <c r="J183" s="55">
        <v>0</v>
      </c>
      <c r="K183" s="56">
        <v>1</v>
      </c>
      <c r="L183" s="55">
        <v>3000000</v>
      </c>
      <c r="M183" s="55">
        <v>0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  <c r="S183" s="55">
        <v>0</v>
      </c>
      <c r="T183" s="55">
        <v>0</v>
      </c>
      <c r="U183" s="55">
        <v>0</v>
      </c>
      <c r="V183" s="55">
        <v>0</v>
      </c>
      <c r="W183" s="55">
        <v>0</v>
      </c>
      <c r="X183" s="55">
        <v>0</v>
      </c>
      <c r="Y183" s="55">
        <v>0</v>
      </c>
      <c r="Z183" s="55">
        <v>0</v>
      </c>
      <c r="AA183" s="55">
        <v>0</v>
      </c>
      <c r="AB183" s="57">
        <v>2023</v>
      </c>
    </row>
    <row r="184" spans="1:28" ht="35.25" x14ac:dyDescent="0.5">
      <c r="A184">
        <v>1</v>
      </c>
      <c r="B184" s="30">
        <f>SUBTOTAL(103,$A$9:A184)</f>
        <v>174</v>
      </c>
      <c r="C184" s="54" t="s">
        <v>12883</v>
      </c>
      <c r="D184" s="50">
        <f t="shared" si="5"/>
        <v>2960000</v>
      </c>
      <c r="E184" s="55">
        <v>0</v>
      </c>
      <c r="F184" s="55">
        <v>0</v>
      </c>
      <c r="G184" s="55">
        <v>0</v>
      </c>
      <c r="H184" s="55">
        <v>0</v>
      </c>
      <c r="I184" s="55">
        <v>0</v>
      </c>
      <c r="J184" s="55">
        <v>0</v>
      </c>
      <c r="K184" s="56">
        <v>1</v>
      </c>
      <c r="L184" s="55">
        <v>2960000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55">
        <v>0</v>
      </c>
      <c r="X184" s="55">
        <v>0</v>
      </c>
      <c r="Y184" s="55">
        <v>0</v>
      </c>
      <c r="Z184" s="55">
        <v>0</v>
      </c>
      <c r="AA184" s="55">
        <v>0</v>
      </c>
      <c r="AB184" s="57">
        <v>2023</v>
      </c>
    </row>
    <row r="185" spans="1:28" ht="35.25" x14ac:dyDescent="0.5">
      <c r="A185">
        <v>1</v>
      </c>
      <c r="B185" s="30">
        <f>SUBTOTAL(103,$A$9:A185)</f>
        <v>175</v>
      </c>
      <c r="C185" s="54" t="s">
        <v>12604</v>
      </c>
      <c r="D185" s="50">
        <f t="shared" si="5"/>
        <v>1515581.83</v>
      </c>
      <c r="E185" s="55">
        <v>0</v>
      </c>
      <c r="F185" s="55">
        <v>0</v>
      </c>
      <c r="G185" s="55">
        <v>0</v>
      </c>
      <c r="H185" s="55">
        <v>311206.11</v>
      </c>
      <c r="I185" s="55">
        <v>0</v>
      </c>
      <c r="J185" s="55">
        <v>0</v>
      </c>
      <c r="K185" s="56">
        <v>0</v>
      </c>
      <c r="L185" s="55">
        <v>0</v>
      </c>
      <c r="M185" s="55">
        <v>1204375.72</v>
      </c>
      <c r="N185" s="55">
        <v>0</v>
      </c>
      <c r="O185" s="55">
        <v>0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55">
        <v>0</v>
      </c>
      <c r="X185" s="55">
        <v>0</v>
      </c>
      <c r="Y185" s="55">
        <v>0</v>
      </c>
      <c r="Z185" s="55">
        <v>0</v>
      </c>
      <c r="AA185" s="55">
        <v>0</v>
      </c>
      <c r="AB185" s="57">
        <v>2023</v>
      </c>
    </row>
    <row r="186" spans="1:28" ht="35.25" x14ac:dyDescent="0.5">
      <c r="A186">
        <v>1</v>
      </c>
      <c r="B186" s="30">
        <f>SUBTOTAL(103,$A$9:A186)</f>
        <v>176</v>
      </c>
      <c r="C186" s="54" t="s">
        <v>12887</v>
      </c>
      <c r="D186" s="50">
        <f t="shared" si="5"/>
        <v>2920000</v>
      </c>
      <c r="E186" s="55">
        <v>0</v>
      </c>
      <c r="F186" s="55">
        <v>0</v>
      </c>
      <c r="G186" s="55">
        <v>0</v>
      </c>
      <c r="H186" s="55">
        <v>0</v>
      </c>
      <c r="I186" s="55">
        <v>0</v>
      </c>
      <c r="J186" s="55">
        <v>0</v>
      </c>
      <c r="K186" s="56">
        <v>1</v>
      </c>
      <c r="L186" s="55">
        <v>2920000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55">
        <v>0</v>
      </c>
      <c r="X186" s="55">
        <v>0</v>
      </c>
      <c r="Y186" s="55">
        <v>0</v>
      </c>
      <c r="Z186" s="55">
        <v>0</v>
      </c>
      <c r="AA186" s="55">
        <v>0</v>
      </c>
      <c r="AB186" s="57">
        <v>2023</v>
      </c>
    </row>
    <row r="187" spans="1:28" ht="35.25" x14ac:dyDescent="0.5">
      <c r="A187">
        <v>1</v>
      </c>
      <c r="B187" s="30">
        <f>SUBTOTAL(103,$A$9:A187)</f>
        <v>177</v>
      </c>
      <c r="C187" s="54" t="s">
        <v>12949</v>
      </c>
      <c r="D187" s="50">
        <f t="shared" si="5"/>
        <v>2911410.87</v>
      </c>
      <c r="E187" s="55">
        <v>0</v>
      </c>
      <c r="F187" s="55">
        <v>0</v>
      </c>
      <c r="G187" s="55">
        <v>0</v>
      </c>
      <c r="H187" s="55">
        <v>0</v>
      </c>
      <c r="I187" s="55">
        <v>0</v>
      </c>
      <c r="J187" s="55">
        <v>0</v>
      </c>
      <c r="K187" s="56">
        <v>0</v>
      </c>
      <c r="L187" s="55">
        <v>0</v>
      </c>
      <c r="M187" s="55">
        <v>2911410.87</v>
      </c>
      <c r="N187" s="55">
        <v>0</v>
      </c>
      <c r="O187" s="55">
        <v>0</v>
      </c>
      <c r="P187" s="55">
        <v>0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55">
        <v>0</v>
      </c>
      <c r="X187" s="55">
        <v>0</v>
      </c>
      <c r="Y187" s="55">
        <v>0</v>
      </c>
      <c r="Z187" s="55">
        <v>0</v>
      </c>
      <c r="AA187" s="55">
        <v>0</v>
      </c>
      <c r="AB187" s="57">
        <v>2023</v>
      </c>
    </row>
    <row r="188" spans="1:28" ht="35.25" x14ac:dyDescent="0.5">
      <c r="A188">
        <v>1</v>
      </c>
      <c r="B188" s="30">
        <f>SUBTOTAL(103,$A$9:A188)</f>
        <v>178</v>
      </c>
      <c r="C188" s="54" t="s">
        <v>12636</v>
      </c>
      <c r="D188" s="50">
        <f t="shared" si="5"/>
        <v>38700</v>
      </c>
      <c r="E188" s="55">
        <v>0</v>
      </c>
      <c r="F188" s="55">
        <v>0</v>
      </c>
      <c r="G188" s="55">
        <v>0</v>
      </c>
      <c r="H188" s="55">
        <v>0</v>
      </c>
      <c r="I188" s="55">
        <v>0</v>
      </c>
      <c r="J188" s="55">
        <v>0</v>
      </c>
      <c r="K188" s="56">
        <v>0</v>
      </c>
      <c r="L188" s="55">
        <v>0</v>
      </c>
      <c r="M188" s="55">
        <v>0</v>
      </c>
      <c r="N188" s="55">
        <v>0</v>
      </c>
      <c r="O188" s="55">
        <v>38700</v>
      </c>
      <c r="P188" s="55">
        <v>0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55">
        <v>0</v>
      </c>
      <c r="X188" s="55">
        <v>0</v>
      </c>
      <c r="Y188" s="55">
        <v>0</v>
      </c>
      <c r="Z188" s="55">
        <v>0</v>
      </c>
      <c r="AA188" s="55">
        <v>0</v>
      </c>
      <c r="AB188" s="57" t="s">
        <v>16976</v>
      </c>
    </row>
    <row r="189" spans="1:28" ht="35.25" x14ac:dyDescent="0.5">
      <c r="A189">
        <v>1</v>
      </c>
      <c r="B189" s="30">
        <f>SUBTOTAL(103,$A$9:A189)</f>
        <v>179</v>
      </c>
      <c r="C189" s="54" t="s">
        <v>12726</v>
      </c>
      <c r="D189" s="50">
        <f t="shared" si="5"/>
        <v>450654.48</v>
      </c>
      <c r="E189" s="55">
        <v>0</v>
      </c>
      <c r="F189" s="55">
        <v>0</v>
      </c>
      <c r="G189" s="55">
        <v>0</v>
      </c>
      <c r="H189" s="55">
        <v>0</v>
      </c>
      <c r="I189" s="55">
        <v>0</v>
      </c>
      <c r="J189" s="55">
        <v>0</v>
      </c>
      <c r="K189" s="56">
        <v>0</v>
      </c>
      <c r="L189" s="55">
        <v>0</v>
      </c>
      <c r="M189" s="55">
        <f>245550+205104.48</f>
        <v>450654.48</v>
      </c>
      <c r="N189" s="55">
        <v>0</v>
      </c>
      <c r="O189" s="55">
        <v>0</v>
      </c>
      <c r="P189" s="55">
        <v>0</v>
      </c>
      <c r="Q189" s="55">
        <v>0</v>
      </c>
      <c r="R189" s="55">
        <v>0</v>
      </c>
      <c r="S189" s="55">
        <v>0</v>
      </c>
      <c r="T189" s="55">
        <v>0</v>
      </c>
      <c r="U189" s="55">
        <v>0</v>
      </c>
      <c r="V189" s="55">
        <v>0</v>
      </c>
      <c r="W189" s="55">
        <v>0</v>
      </c>
      <c r="X189" s="55">
        <v>0</v>
      </c>
      <c r="Y189" s="55">
        <v>0</v>
      </c>
      <c r="Z189" s="55">
        <v>0</v>
      </c>
      <c r="AA189" s="55">
        <v>0</v>
      </c>
      <c r="AB189" s="57" t="s">
        <v>16976</v>
      </c>
    </row>
    <row r="190" spans="1:28" ht="35.25" x14ac:dyDescent="0.5">
      <c r="A190">
        <v>1</v>
      </c>
      <c r="B190" s="30">
        <f>SUBTOTAL(103,$A$9:A190)</f>
        <v>180</v>
      </c>
      <c r="C190" s="54" t="s">
        <v>17395</v>
      </c>
      <c r="D190" s="50">
        <f t="shared" si="5"/>
        <v>779305</v>
      </c>
      <c r="E190" s="55">
        <v>0</v>
      </c>
      <c r="F190" s="55">
        <v>0</v>
      </c>
      <c r="G190" s="55">
        <v>0</v>
      </c>
      <c r="H190" s="55">
        <v>0</v>
      </c>
      <c r="I190" s="55">
        <v>0</v>
      </c>
      <c r="J190" s="55">
        <v>0</v>
      </c>
      <c r="K190" s="56">
        <v>0</v>
      </c>
      <c r="L190" s="55">
        <v>0</v>
      </c>
      <c r="M190" s="55">
        <v>779305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  <c r="S190" s="55">
        <v>0</v>
      </c>
      <c r="T190" s="55">
        <v>0</v>
      </c>
      <c r="U190" s="55">
        <v>0</v>
      </c>
      <c r="V190" s="55">
        <v>0</v>
      </c>
      <c r="W190" s="55">
        <v>0</v>
      </c>
      <c r="X190" s="55">
        <v>0</v>
      </c>
      <c r="Y190" s="55">
        <v>0</v>
      </c>
      <c r="Z190" s="55">
        <v>0</v>
      </c>
      <c r="AA190" s="55">
        <v>0</v>
      </c>
      <c r="AB190" s="57" t="s">
        <v>16976</v>
      </c>
    </row>
    <row r="191" spans="1:28" ht="35.25" x14ac:dyDescent="0.5">
      <c r="A191">
        <v>1</v>
      </c>
      <c r="B191" s="30">
        <f>SUBTOTAL(103,$A$9:A191)</f>
        <v>181</v>
      </c>
      <c r="C191" s="54" t="s">
        <v>12911</v>
      </c>
      <c r="D191" s="50">
        <f t="shared" si="5"/>
        <v>135846</v>
      </c>
      <c r="E191" s="55">
        <v>0</v>
      </c>
      <c r="F191" s="55">
        <v>0</v>
      </c>
      <c r="G191" s="55">
        <v>0</v>
      </c>
      <c r="H191" s="55">
        <v>0</v>
      </c>
      <c r="I191" s="55">
        <v>0</v>
      </c>
      <c r="J191" s="55">
        <v>0</v>
      </c>
      <c r="K191" s="56">
        <v>0</v>
      </c>
      <c r="L191" s="55">
        <v>0</v>
      </c>
      <c r="M191" s="55">
        <v>0</v>
      </c>
      <c r="N191" s="55">
        <v>0</v>
      </c>
      <c r="O191" s="55">
        <v>0</v>
      </c>
      <c r="P191" s="55">
        <f>90735+45111</f>
        <v>135846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55">
        <v>0</v>
      </c>
      <c r="X191" s="55">
        <v>0</v>
      </c>
      <c r="Y191" s="55">
        <v>0</v>
      </c>
      <c r="Z191" s="55">
        <v>0</v>
      </c>
      <c r="AA191" s="55">
        <v>0</v>
      </c>
      <c r="AB191" s="57" t="s">
        <v>16976</v>
      </c>
    </row>
    <row r="192" spans="1:28" ht="35.25" x14ac:dyDescent="0.5">
      <c r="A192">
        <v>1</v>
      </c>
      <c r="B192" s="30">
        <f>SUBTOTAL(103,$A$9:A192)</f>
        <v>182</v>
      </c>
      <c r="C192" s="54" t="s">
        <v>12912</v>
      </c>
      <c r="D192" s="50">
        <f t="shared" si="5"/>
        <v>225591.94</v>
      </c>
      <c r="E192" s="55">
        <v>0</v>
      </c>
      <c r="F192" s="55">
        <v>0</v>
      </c>
      <c r="G192" s="55">
        <v>0</v>
      </c>
      <c r="H192" s="55">
        <f>70725+154866.94</f>
        <v>225591.94</v>
      </c>
      <c r="I192" s="55">
        <v>0</v>
      </c>
      <c r="J192" s="55">
        <v>0</v>
      </c>
      <c r="K192" s="56">
        <v>0</v>
      </c>
      <c r="L192" s="55">
        <v>0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>
        <v>0</v>
      </c>
      <c r="S192" s="55">
        <v>0</v>
      </c>
      <c r="T192" s="55">
        <v>0</v>
      </c>
      <c r="U192" s="55">
        <v>0</v>
      </c>
      <c r="V192" s="55">
        <v>0</v>
      </c>
      <c r="W192" s="55">
        <v>0</v>
      </c>
      <c r="X192" s="55">
        <v>0</v>
      </c>
      <c r="Y192" s="55">
        <v>0</v>
      </c>
      <c r="Z192" s="55">
        <v>0</v>
      </c>
      <c r="AA192" s="55">
        <v>0</v>
      </c>
      <c r="AB192" s="57" t="s">
        <v>16976</v>
      </c>
    </row>
    <row r="193" spans="1:28" ht="35.25" x14ac:dyDescent="0.5">
      <c r="A193">
        <v>1</v>
      </c>
      <c r="B193" s="30">
        <f>SUBTOTAL(103,$A$9:A193)</f>
        <v>183</v>
      </c>
      <c r="C193" s="54" t="s">
        <v>12595</v>
      </c>
      <c r="D193" s="50">
        <f t="shared" si="5"/>
        <v>1608405.73</v>
      </c>
      <c r="E193" s="55">
        <v>370208.94</v>
      </c>
      <c r="F193" s="55">
        <v>447296.66</v>
      </c>
      <c r="G193" s="55">
        <v>0</v>
      </c>
      <c r="H193" s="55">
        <v>0</v>
      </c>
      <c r="I193" s="55">
        <v>0</v>
      </c>
      <c r="J193" s="55">
        <v>0</v>
      </c>
      <c r="K193" s="56">
        <v>0</v>
      </c>
      <c r="L193" s="55">
        <v>0</v>
      </c>
      <c r="M193" s="55">
        <v>0</v>
      </c>
      <c r="N193" s="55">
        <v>0</v>
      </c>
      <c r="O193" s="55">
        <v>790900.13</v>
      </c>
      <c r="P193" s="55">
        <v>0</v>
      </c>
      <c r="Q193" s="55">
        <v>0</v>
      </c>
      <c r="R193" s="55">
        <v>0</v>
      </c>
      <c r="S193" s="55">
        <v>0</v>
      </c>
      <c r="T193" s="55">
        <v>0</v>
      </c>
      <c r="U193" s="55">
        <v>0</v>
      </c>
      <c r="V193" s="55">
        <v>0</v>
      </c>
      <c r="W193" s="55">
        <v>0</v>
      </c>
      <c r="X193" s="55">
        <v>0</v>
      </c>
      <c r="Y193" s="55">
        <v>0</v>
      </c>
      <c r="Z193" s="55">
        <v>0</v>
      </c>
      <c r="AA193" s="55">
        <v>0</v>
      </c>
      <c r="AB193" s="57">
        <v>2023</v>
      </c>
    </row>
    <row r="194" spans="1:28" ht="35.25" x14ac:dyDescent="0.5">
      <c r="A194">
        <v>1</v>
      </c>
      <c r="B194" s="30">
        <f>SUBTOTAL(103,$A$9:A194)</f>
        <v>184</v>
      </c>
      <c r="C194" s="54" t="s">
        <v>12599</v>
      </c>
      <c r="D194" s="50">
        <f t="shared" si="5"/>
        <v>1952890.02</v>
      </c>
      <c r="E194" s="55">
        <v>0</v>
      </c>
      <c r="F194" s="55">
        <v>0</v>
      </c>
      <c r="G194" s="55">
        <v>1952890.02</v>
      </c>
      <c r="H194" s="55">
        <v>0</v>
      </c>
      <c r="I194" s="55">
        <v>0</v>
      </c>
      <c r="J194" s="55">
        <v>0</v>
      </c>
      <c r="K194" s="56">
        <v>0</v>
      </c>
      <c r="L194" s="55">
        <v>0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>
        <v>0</v>
      </c>
      <c r="S194" s="55">
        <v>0</v>
      </c>
      <c r="T194" s="55">
        <v>0</v>
      </c>
      <c r="U194" s="55">
        <v>0</v>
      </c>
      <c r="V194" s="55">
        <v>0</v>
      </c>
      <c r="W194" s="55">
        <v>0</v>
      </c>
      <c r="X194" s="55">
        <v>0</v>
      </c>
      <c r="Y194" s="55">
        <v>0</v>
      </c>
      <c r="Z194" s="55">
        <v>0</v>
      </c>
      <c r="AA194" s="55">
        <v>0</v>
      </c>
      <c r="AB194" s="57">
        <v>2023</v>
      </c>
    </row>
    <row r="195" spans="1:28" ht="35.25" x14ac:dyDescent="0.5">
      <c r="A195">
        <v>1</v>
      </c>
      <c r="B195" s="30">
        <f>SUBTOTAL(103,$A$9:A195)</f>
        <v>185</v>
      </c>
      <c r="C195" s="54" t="s">
        <v>12629</v>
      </c>
      <c r="D195" s="50">
        <f t="shared" si="5"/>
        <v>150451.82</v>
      </c>
      <c r="E195" s="55">
        <v>0</v>
      </c>
      <c r="F195" s="55">
        <v>0</v>
      </c>
      <c r="G195" s="55">
        <v>0</v>
      </c>
      <c r="H195" s="55">
        <v>0</v>
      </c>
      <c r="I195" s="55">
        <v>0</v>
      </c>
      <c r="J195" s="55">
        <v>0</v>
      </c>
      <c r="K195" s="56">
        <v>0</v>
      </c>
      <c r="L195" s="55">
        <v>0</v>
      </c>
      <c r="M195" s="55">
        <v>0</v>
      </c>
      <c r="N195" s="55">
        <v>0</v>
      </c>
      <c r="O195" s="55">
        <v>150451.82</v>
      </c>
      <c r="P195" s="55">
        <v>0</v>
      </c>
      <c r="Q195" s="55">
        <v>0</v>
      </c>
      <c r="R195" s="55">
        <v>0</v>
      </c>
      <c r="S195" s="55">
        <v>0</v>
      </c>
      <c r="T195" s="55">
        <v>0</v>
      </c>
      <c r="U195" s="55">
        <v>0</v>
      </c>
      <c r="V195" s="55">
        <v>0</v>
      </c>
      <c r="W195" s="55">
        <v>0</v>
      </c>
      <c r="X195" s="55">
        <v>0</v>
      </c>
      <c r="Y195" s="55">
        <v>0</v>
      </c>
      <c r="Z195" s="55">
        <v>0</v>
      </c>
      <c r="AA195" s="55">
        <v>0</v>
      </c>
      <c r="AB195" s="57">
        <v>2023</v>
      </c>
    </row>
    <row r="196" spans="1:28" ht="35.25" x14ac:dyDescent="0.5">
      <c r="A196">
        <v>1</v>
      </c>
      <c r="B196" s="30">
        <f>SUBTOTAL(103,$A$9:A196)</f>
        <v>186</v>
      </c>
      <c r="C196" s="54" t="s">
        <v>12646</v>
      </c>
      <c r="D196" s="50">
        <f t="shared" si="5"/>
        <v>78820.649999999994</v>
      </c>
      <c r="E196" s="55">
        <v>0</v>
      </c>
      <c r="F196" s="55">
        <v>0</v>
      </c>
      <c r="G196" s="55">
        <v>0</v>
      </c>
      <c r="H196" s="55">
        <v>78820.649999999994</v>
      </c>
      <c r="I196" s="55">
        <v>0</v>
      </c>
      <c r="J196" s="55">
        <v>0</v>
      </c>
      <c r="K196" s="56">
        <v>0</v>
      </c>
      <c r="L196" s="55">
        <v>0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>
        <v>0</v>
      </c>
      <c r="S196" s="55">
        <v>0</v>
      </c>
      <c r="T196" s="55">
        <v>0</v>
      </c>
      <c r="U196" s="55">
        <v>0</v>
      </c>
      <c r="V196" s="55">
        <v>0</v>
      </c>
      <c r="W196" s="55">
        <v>0</v>
      </c>
      <c r="X196" s="55">
        <v>0</v>
      </c>
      <c r="Y196" s="55">
        <v>0</v>
      </c>
      <c r="Z196" s="55">
        <v>0</v>
      </c>
      <c r="AA196" s="55">
        <v>0</v>
      </c>
      <c r="AB196" s="57">
        <v>2023</v>
      </c>
    </row>
    <row r="197" spans="1:28" ht="35.25" x14ac:dyDescent="0.5">
      <c r="A197">
        <v>1</v>
      </c>
      <c r="B197" s="30">
        <f>SUBTOTAL(103,$A$9:A197)</f>
        <v>187</v>
      </c>
      <c r="C197" s="54" t="s">
        <v>12658</v>
      </c>
      <c r="D197" s="50">
        <f t="shared" si="5"/>
        <v>302411.42</v>
      </c>
      <c r="E197" s="55">
        <v>0</v>
      </c>
      <c r="F197" s="55">
        <v>0</v>
      </c>
      <c r="G197" s="55">
        <v>0</v>
      </c>
      <c r="H197" s="55">
        <v>0</v>
      </c>
      <c r="I197" s="55">
        <v>0</v>
      </c>
      <c r="J197" s="55">
        <v>0</v>
      </c>
      <c r="K197" s="56">
        <v>0</v>
      </c>
      <c r="L197" s="55">
        <v>0</v>
      </c>
      <c r="M197" s="55">
        <v>0</v>
      </c>
      <c r="N197" s="55">
        <v>0</v>
      </c>
      <c r="O197" s="55">
        <v>302411.42</v>
      </c>
      <c r="P197" s="55">
        <v>0</v>
      </c>
      <c r="Q197" s="55">
        <v>0</v>
      </c>
      <c r="R197" s="55">
        <v>0</v>
      </c>
      <c r="S197" s="55">
        <v>0</v>
      </c>
      <c r="T197" s="55">
        <v>0</v>
      </c>
      <c r="U197" s="55">
        <v>0</v>
      </c>
      <c r="V197" s="55">
        <v>0</v>
      </c>
      <c r="W197" s="55">
        <v>0</v>
      </c>
      <c r="X197" s="55">
        <v>0</v>
      </c>
      <c r="Y197" s="55">
        <v>0</v>
      </c>
      <c r="Z197" s="55">
        <v>0</v>
      </c>
      <c r="AA197" s="55">
        <v>0</v>
      </c>
      <c r="AB197" s="57">
        <v>2023</v>
      </c>
    </row>
    <row r="198" spans="1:28" ht="35.25" x14ac:dyDescent="0.5">
      <c r="A198">
        <v>1</v>
      </c>
      <c r="B198" s="30">
        <f>SUBTOTAL(103,$A$9:A198)</f>
        <v>188</v>
      </c>
      <c r="C198" s="54" t="s">
        <v>12679</v>
      </c>
      <c r="D198" s="50">
        <f t="shared" si="5"/>
        <v>907451.26</v>
      </c>
      <c r="E198" s="55">
        <v>284362.84999999998</v>
      </c>
      <c r="F198" s="55">
        <v>0</v>
      </c>
      <c r="G198" s="55">
        <v>232973.41</v>
      </c>
      <c r="H198" s="55">
        <v>0</v>
      </c>
      <c r="I198" s="55">
        <v>0</v>
      </c>
      <c r="J198" s="55">
        <v>0</v>
      </c>
      <c r="K198" s="56">
        <v>0</v>
      </c>
      <c r="L198" s="55">
        <v>0</v>
      </c>
      <c r="M198" s="55">
        <v>0</v>
      </c>
      <c r="N198" s="55">
        <v>0</v>
      </c>
      <c r="O198" s="55">
        <v>390115</v>
      </c>
      <c r="P198" s="55">
        <v>0</v>
      </c>
      <c r="Q198" s="55">
        <v>0</v>
      </c>
      <c r="R198" s="55">
        <v>0</v>
      </c>
      <c r="S198" s="55">
        <v>0</v>
      </c>
      <c r="T198" s="55">
        <v>0</v>
      </c>
      <c r="U198" s="55">
        <v>0</v>
      </c>
      <c r="V198" s="55">
        <v>0</v>
      </c>
      <c r="W198" s="55">
        <v>0</v>
      </c>
      <c r="X198" s="55">
        <v>0</v>
      </c>
      <c r="Y198" s="55">
        <v>0</v>
      </c>
      <c r="Z198" s="55">
        <v>0</v>
      </c>
      <c r="AA198" s="55">
        <v>0</v>
      </c>
      <c r="AB198" s="57">
        <v>2023</v>
      </c>
    </row>
    <row r="199" spans="1:28" ht="35.25" x14ac:dyDescent="0.5">
      <c r="A199">
        <v>1</v>
      </c>
      <c r="B199" s="30">
        <f>SUBTOTAL(103,$A$9:A199)</f>
        <v>189</v>
      </c>
      <c r="C199" s="54" t="s">
        <v>12709</v>
      </c>
      <c r="D199" s="50">
        <f t="shared" si="5"/>
        <v>1452500</v>
      </c>
      <c r="E199" s="55">
        <v>0</v>
      </c>
      <c r="F199" s="55">
        <v>0</v>
      </c>
      <c r="G199" s="55">
        <v>0</v>
      </c>
      <c r="H199" s="55">
        <v>0</v>
      </c>
      <c r="I199" s="55">
        <v>0</v>
      </c>
      <c r="J199" s="55">
        <v>0</v>
      </c>
      <c r="K199" s="56">
        <v>0</v>
      </c>
      <c r="L199" s="55">
        <v>0</v>
      </c>
      <c r="M199" s="55">
        <v>0</v>
      </c>
      <c r="N199" s="55">
        <v>0</v>
      </c>
      <c r="O199" s="55">
        <v>1452500</v>
      </c>
      <c r="P199" s="55">
        <v>0</v>
      </c>
      <c r="Q199" s="55">
        <v>0</v>
      </c>
      <c r="R199" s="55">
        <v>0</v>
      </c>
      <c r="S199" s="55">
        <v>0</v>
      </c>
      <c r="T199" s="55">
        <v>0</v>
      </c>
      <c r="U199" s="55">
        <v>0</v>
      </c>
      <c r="V199" s="55">
        <v>0</v>
      </c>
      <c r="W199" s="55">
        <v>0</v>
      </c>
      <c r="X199" s="55">
        <v>0</v>
      </c>
      <c r="Y199" s="55">
        <v>0</v>
      </c>
      <c r="Z199" s="55">
        <v>0</v>
      </c>
      <c r="AA199" s="55">
        <v>0</v>
      </c>
      <c r="AB199" s="57">
        <v>2023</v>
      </c>
    </row>
    <row r="200" spans="1:28" ht="35.25" x14ac:dyDescent="0.5">
      <c r="A200">
        <v>1</v>
      </c>
      <c r="B200" s="30">
        <f>SUBTOTAL(103,$A$9:A200)</f>
        <v>190</v>
      </c>
      <c r="C200" s="54" t="s">
        <v>12715</v>
      </c>
      <c r="D200" s="50">
        <f t="shared" si="5"/>
        <v>1400288.81</v>
      </c>
      <c r="E200" s="55">
        <v>0</v>
      </c>
      <c r="F200" s="55">
        <v>0</v>
      </c>
      <c r="G200" s="55">
        <v>0</v>
      </c>
      <c r="H200" s="55">
        <v>0</v>
      </c>
      <c r="I200" s="55">
        <v>1400288.81</v>
      </c>
      <c r="J200" s="55">
        <v>0</v>
      </c>
      <c r="K200" s="56">
        <v>0</v>
      </c>
      <c r="L200" s="55">
        <v>0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>
        <v>0</v>
      </c>
      <c r="S200" s="55">
        <v>0</v>
      </c>
      <c r="T200" s="55">
        <v>0</v>
      </c>
      <c r="U200" s="55">
        <v>0</v>
      </c>
      <c r="V200" s="55">
        <v>0</v>
      </c>
      <c r="W200" s="55">
        <v>0</v>
      </c>
      <c r="X200" s="55">
        <v>0</v>
      </c>
      <c r="Y200" s="55">
        <v>0</v>
      </c>
      <c r="Z200" s="55">
        <v>0</v>
      </c>
      <c r="AA200" s="55">
        <v>0</v>
      </c>
      <c r="AB200" s="57">
        <v>2023</v>
      </c>
    </row>
    <row r="201" spans="1:28" ht="35.25" x14ac:dyDescent="0.5">
      <c r="A201">
        <v>1</v>
      </c>
      <c r="B201" s="30">
        <f>SUBTOTAL(103,$A$9:A201)</f>
        <v>191</v>
      </c>
      <c r="C201" s="54" t="s">
        <v>12755</v>
      </c>
      <c r="D201" s="50">
        <f t="shared" ref="D201:D232" si="7">E201+F201+G201+H201+I201+J201+L201+M201+N201+O201+P201+Q201+R201+S201+T201+U201+V201+W201+X201+Y201+Z201+AA201</f>
        <v>1855000</v>
      </c>
      <c r="E201" s="55">
        <v>0</v>
      </c>
      <c r="F201" s="55">
        <v>0</v>
      </c>
      <c r="G201" s="55">
        <v>0</v>
      </c>
      <c r="H201" s="55">
        <v>0</v>
      </c>
      <c r="I201" s="55">
        <v>0</v>
      </c>
      <c r="J201" s="55">
        <v>0</v>
      </c>
      <c r="K201" s="56">
        <v>0</v>
      </c>
      <c r="L201" s="55">
        <v>0</v>
      </c>
      <c r="M201" s="55">
        <v>0</v>
      </c>
      <c r="N201" s="55">
        <v>0</v>
      </c>
      <c r="O201" s="55">
        <v>1855000</v>
      </c>
      <c r="P201" s="55">
        <v>0</v>
      </c>
      <c r="Q201" s="55">
        <v>0</v>
      </c>
      <c r="R201" s="55">
        <v>0</v>
      </c>
      <c r="S201" s="55">
        <v>0</v>
      </c>
      <c r="T201" s="55">
        <v>0</v>
      </c>
      <c r="U201" s="55">
        <v>0</v>
      </c>
      <c r="V201" s="55">
        <v>0</v>
      </c>
      <c r="W201" s="55">
        <v>0</v>
      </c>
      <c r="X201" s="55">
        <v>0</v>
      </c>
      <c r="Y201" s="55">
        <v>0</v>
      </c>
      <c r="Z201" s="55">
        <v>0</v>
      </c>
      <c r="AA201" s="55">
        <v>0</v>
      </c>
      <c r="AB201" s="57">
        <v>2023</v>
      </c>
    </row>
    <row r="202" spans="1:28" ht="35.25" x14ac:dyDescent="0.5">
      <c r="A202">
        <v>1</v>
      </c>
      <c r="B202" s="30">
        <f>SUBTOTAL(103,$A$9:A202)</f>
        <v>192</v>
      </c>
      <c r="C202" s="54" t="s">
        <v>12782</v>
      </c>
      <c r="D202" s="50">
        <f t="shared" si="7"/>
        <v>220766.37</v>
      </c>
      <c r="E202" s="55">
        <v>0</v>
      </c>
      <c r="F202" s="55">
        <v>0</v>
      </c>
      <c r="G202" s="55">
        <v>0</v>
      </c>
      <c r="H202" s="55">
        <v>0</v>
      </c>
      <c r="I202" s="55">
        <v>0</v>
      </c>
      <c r="J202" s="55">
        <v>0</v>
      </c>
      <c r="K202" s="56">
        <v>0</v>
      </c>
      <c r="L202" s="55">
        <v>0</v>
      </c>
      <c r="M202" s="55">
        <v>0</v>
      </c>
      <c r="N202" s="55">
        <v>0</v>
      </c>
      <c r="O202" s="55">
        <v>220766.37</v>
      </c>
      <c r="P202" s="55">
        <v>0</v>
      </c>
      <c r="Q202" s="55">
        <v>0</v>
      </c>
      <c r="R202" s="55">
        <v>0</v>
      </c>
      <c r="S202" s="55">
        <v>0</v>
      </c>
      <c r="T202" s="55">
        <v>0</v>
      </c>
      <c r="U202" s="55">
        <v>0</v>
      </c>
      <c r="V202" s="55">
        <v>0</v>
      </c>
      <c r="W202" s="55">
        <v>0</v>
      </c>
      <c r="X202" s="55">
        <v>0</v>
      </c>
      <c r="Y202" s="55">
        <v>0</v>
      </c>
      <c r="Z202" s="55">
        <v>0</v>
      </c>
      <c r="AA202" s="55">
        <v>0</v>
      </c>
      <c r="AB202" s="57">
        <v>2023</v>
      </c>
    </row>
    <row r="203" spans="1:28" ht="35.25" x14ac:dyDescent="0.5">
      <c r="A203">
        <v>1</v>
      </c>
      <c r="B203" s="30">
        <f>SUBTOTAL(103,$A$9:A203)</f>
        <v>193</v>
      </c>
      <c r="C203" s="54" t="s">
        <v>12806</v>
      </c>
      <c r="D203" s="50">
        <f t="shared" si="7"/>
        <v>625477</v>
      </c>
      <c r="E203" s="55">
        <v>0</v>
      </c>
      <c r="F203" s="55">
        <v>0</v>
      </c>
      <c r="G203" s="55">
        <v>0</v>
      </c>
      <c r="H203" s="55">
        <v>0</v>
      </c>
      <c r="I203" s="55">
        <v>625477</v>
      </c>
      <c r="J203" s="55">
        <v>0</v>
      </c>
      <c r="K203" s="56">
        <v>0</v>
      </c>
      <c r="L203" s="55">
        <v>0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>
        <v>0</v>
      </c>
      <c r="S203" s="55">
        <v>0</v>
      </c>
      <c r="T203" s="55">
        <v>0</v>
      </c>
      <c r="U203" s="55">
        <v>0</v>
      </c>
      <c r="V203" s="55">
        <v>0</v>
      </c>
      <c r="W203" s="55">
        <v>0</v>
      </c>
      <c r="X203" s="55">
        <v>0</v>
      </c>
      <c r="Y203" s="55">
        <v>0</v>
      </c>
      <c r="Z203" s="55">
        <v>0</v>
      </c>
      <c r="AA203" s="55">
        <v>0</v>
      </c>
      <c r="AB203" s="57">
        <v>2023</v>
      </c>
    </row>
    <row r="204" spans="1:28" ht="35.25" x14ac:dyDescent="0.5">
      <c r="A204">
        <v>1</v>
      </c>
      <c r="B204" s="30">
        <f>SUBTOTAL(103,$A$9:A204)</f>
        <v>194</v>
      </c>
      <c r="C204" s="54" t="s">
        <v>12820</v>
      </c>
      <c r="D204" s="50">
        <f t="shared" si="7"/>
        <v>429646.84</v>
      </c>
      <c r="E204" s="55">
        <v>0</v>
      </c>
      <c r="F204" s="55">
        <v>0</v>
      </c>
      <c r="G204" s="55">
        <v>0</v>
      </c>
      <c r="H204" s="55">
        <v>0</v>
      </c>
      <c r="I204" s="55">
        <v>429646.84</v>
      </c>
      <c r="J204" s="55">
        <v>0</v>
      </c>
      <c r="K204" s="56">
        <v>0</v>
      </c>
      <c r="L204" s="55">
        <v>0</v>
      </c>
      <c r="M204" s="55">
        <v>0</v>
      </c>
      <c r="N204" s="55">
        <v>0</v>
      </c>
      <c r="O204" s="55">
        <v>0</v>
      </c>
      <c r="P204" s="55">
        <v>0</v>
      </c>
      <c r="Q204" s="55">
        <v>0</v>
      </c>
      <c r="R204" s="55">
        <v>0</v>
      </c>
      <c r="S204" s="55">
        <v>0</v>
      </c>
      <c r="T204" s="55">
        <v>0</v>
      </c>
      <c r="U204" s="55">
        <v>0</v>
      </c>
      <c r="V204" s="55">
        <v>0</v>
      </c>
      <c r="W204" s="55">
        <v>0</v>
      </c>
      <c r="X204" s="55">
        <v>0</v>
      </c>
      <c r="Y204" s="55">
        <v>0</v>
      </c>
      <c r="Z204" s="55">
        <v>0</v>
      </c>
      <c r="AA204" s="55">
        <v>0</v>
      </c>
      <c r="AB204" s="57">
        <v>2023</v>
      </c>
    </row>
    <row r="205" spans="1:28" ht="35.25" x14ac:dyDescent="0.5">
      <c r="A205">
        <v>1</v>
      </c>
      <c r="B205" s="30">
        <f>SUBTOTAL(103,$A$9:A205)</f>
        <v>195</v>
      </c>
      <c r="C205" s="54" t="s">
        <v>12839</v>
      </c>
      <c r="D205" s="50">
        <f t="shared" si="7"/>
        <v>395063.53</v>
      </c>
      <c r="E205" s="55">
        <v>0</v>
      </c>
      <c r="F205" s="55">
        <v>0</v>
      </c>
      <c r="G205" s="55">
        <v>0</v>
      </c>
      <c r="H205" s="55">
        <v>0</v>
      </c>
      <c r="I205" s="55">
        <v>0</v>
      </c>
      <c r="J205" s="55">
        <v>0</v>
      </c>
      <c r="K205" s="56">
        <v>0</v>
      </c>
      <c r="L205" s="55">
        <v>0</v>
      </c>
      <c r="M205" s="55">
        <v>0</v>
      </c>
      <c r="N205" s="55">
        <v>0</v>
      </c>
      <c r="O205" s="55">
        <v>395063.53</v>
      </c>
      <c r="P205" s="55">
        <v>0</v>
      </c>
      <c r="Q205" s="55">
        <v>0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55">
        <v>0</v>
      </c>
      <c r="X205" s="55">
        <v>0</v>
      </c>
      <c r="Y205" s="55">
        <v>0</v>
      </c>
      <c r="Z205" s="55">
        <v>0</v>
      </c>
      <c r="AA205" s="55">
        <v>0</v>
      </c>
      <c r="AB205" s="57">
        <v>2023</v>
      </c>
    </row>
    <row r="206" spans="1:28" ht="35.25" x14ac:dyDescent="0.5">
      <c r="A206">
        <v>1</v>
      </c>
      <c r="B206" s="30">
        <f>SUBTOTAL(103,$A$9:A206)</f>
        <v>196</v>
      </c>
      <c r="C206" s="54" t="s">
        <v>12856</v>
      </c>
      <c r="D206" s="50">
        <f t="shared" si="7"/>
        <v>770241.74</v>
      </c>
      <c r="E206" s="55">
        <v>770241.74</v>
      </c>
      <c r="F206" s="55">
        <v>0</v>
      </c>
      <c r="G206" s="55">
        <v>0</v>
      </c>
      <c r="H206" s="55">
        <v>0</v>
      </c>
      <c r="I206" s="55">
        <v>0</v>
      </c>
      <c r="J206" s="55">
        <v>0</v>
      </c>
      <c r="K206" s="56">
        <v>0</v>
      </c>
      <c r="L206" s="55">
        <v>0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>
        <v>0</v>
      </c>
      <c r="S206" s="55">
        <v>0</v>
      </c>
      <c r="T206" s="55">
        <v>0</v>
      </c>
      <c r="U206" s="55">
        <v>0</v>
      </c>
      <c r="V206" s="55">
        <v>0</v>
      </c>
      <c r="W206" s="55">
        <v>0</v>
      </c>
      <c r="X206" s="55">
        <v>0</v>
      </c>
      <c r="Y206" s="55">
        <v>0</v>
      </c>
      <c r="Z206" s="55">
        <v>0</v>
      </c>
      <c r="AA206" s="55">
        <v>0</v>
      </c>
      <c r="AB206" s="57">
        <v>2023</v>
      </c>
    </row>
    <row r="207" spans="1:28" ht="35.25" x14ac:dyDescent="0.5">
      <c r="A207">
        <v>1</v>
      </c>
      <c r="B207" s="30">
        <f>SUBTOTAL(103,$A$9:A207)</f>
        <v>197</v>
      </c>
      <c r="C207" s="54" t="s">
        <v>12872</v>
      </c>
      <c r="D207" s="50">
        <f t="shared" si="7"/>
        <v>426821.96</v>
      </c>
      <c r="E207" s="55">
        <v>0</v>
      </c>
      <c r="F207" s="55">
        <v>0</v>
      </c>
      <c r="G207" s="55">
        <v>0</v>
      </c>
      <c r="H207" s="55">
        <v>0</v>
      </c>
      <c r="I207" s="55">
        <v>0</v>
      </c>
      <c r="J207" s="55">
        <v>0</v>
      </c>
      <c r="K207" s="56">
        <v>0</v>
      </c>
      <c r="L207" s="55">
        <v>0</v>
      </c>
      <c r="M207" s="55">
        <v>0</v>
      </c>
      <c r="N207" s="55">
        <v>426821.96</v>
      </c>
      <c r="O207" s="55">
        <v>0</v>
      </c>
      <c r="P207" s="55">
        <v>0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55">
        <v>0</v>
      </c>
      <c r="X207" s="55">
        <v>0</v>
      </c>
      <c r="Y207" s="55">
        <v>0</v>
      </c>
      <c r="Z207" s="55">
        <v>0</v>
      </c>
      <c r="AA207" s="55">
        <v>0</v>
      </c>
      <c r="AB207" s="57">
        <v>2023</v>
      </c>
    </row>
    <row r="208" spans="1:28" ht="35.25" x14ac:dyDescent="0.5">
      <c r="A208">
        <v>1</v>
      </c>
      <c r="B208" s="30">
        <f>SUBTOTAL(103,$A$9:A208)</f>
        <v>198</v>
      </c>
      <c r="C208" s="54" t="s">
        <v>12891</v>
      </c>
      <c r="D208" s="50">
        <f t="shared" si="7"/>
        <v>1359705.4</v>
      </c>
      <c r="E208" s="55">
        <v>0</v>
      </c>
      <c r="F208" s="55">
        <v>0</v>
      </c>
      <c r="G208" s="55">
        <v>0</v>
      </c>
      <c r="H208" s="55">
        <v>0</v>
      </c>
      <c r="I208" s="55">
        <v>0</v>
      </c>
      <c r="J208" s="55">
        <v>0</v>
      </c>
      <c r="K208" s="56">
        <v>0</v>
      </c>
      <c r="L208" s="55">
        <v>0</v>
      </c>
      <c r="M208" s="55">
        <v>1359705.4</v>
      </c>
      <c r="N208" s="55">
        <v>0</v>
      </c>
      <c r="O208" s="55">
        <v>0</v>
      </c>
      <c r="P208" s="55">
        <v>0</v>
      </c>
      <c r="Q208" s="55">
        <v>0</v>
      </c>
      <c r="R208" s="55">
        <v>0</v>
      </c>
      <c r="S208" s="55">
        <v>0</v>
      </c>
      <c r="T208" s="55">
        <v>0</v>
      </c>
      <c r="U208" s="55">
        <v>0</v>
      </c>
      <c r="V208" s="55">
        <v>0</v>
      </c>
      <c r="W208" s="55">
        <v>0</v>
      </c>
      <c r="X208" s="55">
        <v>0</v>
      </c>
      <c r="Y208" s="55">
        <v>0</v>
      </c>
      <c r="Z208" s="55">
        <v>0</v>
      </c>
      <c r="AA208" s="55">
        <v>0</v>
      </c>
      <c r="AB208" s="57">
        <v>2023</v>
      </c>
    </row>
    <row r="209" spans="1:28" ht="35.25" x14ac:dyDescent="0.5">
      <c r="A209">
        <v>1</v>
      </c>
      <c r="B209" s="30">
        <f>SUBTOTAL(103,$A$9:A209)</f>
        <v>199</v>
      </c>
      <c r="C209" s="54" t="s">
        <v>12909</v>
      </c>
      <c r="D209" s="50">
        <f t="shared" si="7"/>
        <v>1452500.07</v>
      </c>
      <c r="E209" s="55">
        <v>0</v>
      </c>
      <c r="F209" s="55">
        <v>0</v>
      </c>
      <c r="G209" s="55">
        <v>0</v>
      </c>
      <c r="H209" s="55">
        <v>0</v>
      </c>
      <c r="I209" s="55">
        <v>0</v>
      </c>
      <c r="J209" s="55">
        <v>0</v>
      </c>
      <c r="K209" s="56">
        <v>0</v>
      </c>
      <c r="L209" s="55">
        <v>0</v>
      </c>
      <c r="M209" s="55">
        <v>0</v>
      </c>
      <c r="N209" s="55">
        <v>0</v>
      </c>
      <c r="O209" s="55">
        <v>1452500.07</v>
      </c>
      <c r="P209" s="55">
        <v>0</v>
      </c>
      <c r="Q209" s="55">
        <v>0</v>
      </c>
      <c r="R209" s="55">
        <v>0</v>
      </c>
      <c r="S209" s="55">
        <v>0</v>
      </c>
      <c r="T209" s="55">
        <v>0</v>
      </c>
      <c r="U209" s="55">
        <v>0</v>
      </c>
      <c r="V209" s="55">
        <v>0</v>
      </c>
      <c r="W209" s="55">
        <v>0</v>
      </c>
      <c r="X209" s="55">
        <v>0</v>
      </c>
      <c r="Y209" s="55">
        <v>0</v>
      </c>
      <c r="Z209" s="55">
        <v>0</v>
      </c>
      <c r="AA209" s="55">
        <v>0</v>
      </c>
      <c r="AB209" s="57">
        <v>2023</v>
      </c>
    </row>
    <row r="210" spans="1:28" ht="35.25" x14ac:dyDescent="0.5">
      <c r="A210">
        <v>1</v>
      </c>
      <c r="B210" s="30">
        <f>SUBTOTAL(103,$A$9:A210)</f>
        <v>200</v>
      </c>
      <c r="C210" s="54" t="s">
        <v>12590</v>
      </c>
      <c r="D210" s="50">
        <v>848567.76</v>
      </c>
      <c r="E210" s="55">
        <v>0</v>
      </c>
      <c r="F210" s="55">
        <v>0</v>
      </c>
      <c r="G210" s="55">
        <v>0</v>
      </c>
      <c r="H210" s="55">
        <v>0</v>
      </c>
      <c r="I210" s="55">
        <v>0</v>
      </c>
      <c r="J210" s="55">
        <v>0</v>
      </c>
      <c r="K210" s="56">
        <v>0</v>
      </c>
      <c r="L210" s="55">
        <v>0</v>
      </c>
      <c r="M210" s="55">
        <v>848567.76</v>
      </c>
      <c r="N210" s="55">
        <v>0</v>
      </c>
      <c r="O210" s="55">
        <v>0</v>
      </c>
      <c r="P210" s="55">
        <v>0</v>
      </c>
      <c r="Q210" s="55">
        <v>0</v>
      </c>
      <c r="R210" s="55">
        <v>0</v>
      </c>
      <c r="S210" s="55">
        <v>0</v>
      </c>
      <c r="T210" s="55">
        <v>0</v>
      </c>
      <c r="U210" s="55">
        <v>0</v>
      </c>
      <c r="V210" s="55">
        <v>0</v>
      </c>
      <c r="W210" s="55">
        <v>0</v>
      </c>
      <c r="X210" s="55">
        <v>0</v>
      </c>
      <c r="Y210" s="55">
        <v>0</v>
      </c>
      <c r="Z210" s="55">
        <v>0</v>
      </c>
      <c r="AA210" s="55">
        <v>0</v>
      </c>
      <c r="AB210" s="57" t="s">
        <v>16976</v>
      </c>
    </row>
    <row r="211" spans="1:28" ht="35.25" x14ac:dyDescent="0.5">
      <c r="A211">
        <v>1</v>
      </c>
      <c r="B211" s="30">
        <f>SUBTOTAL(103,$A$9:A211)</f>
        <v>201</v>
      </c>
      <c r="C211" s="54" t="s">
        <v>12597</v>
      </c>
      <c r="D211" s="50">
        <v>100000</v>
      </c>
      <c r="E211" s="55">
        <v>0</v>
      </c>
      <c r="F211" s="55">
        <v>0</v>
      </c>
      <c r="G211" s="55">
        <v>0</v>
      </c>
      <c r="H211" s="55">
        <v>0</v>
      </c>
      <c r="I211" s="55">
        <v>0</v>
      </c>
      <c r="J211" s="55">
        <v>0</v>
      </c>
      <c r="K211" s="56">
        <v>0</v>
      </c>
      <c r="L211" s="55">
        <v>0</v>
      </c>
      <c r="M211" s="55">
        <v>100000</v>
      </c>
      <c r="N211" s="55">
        <v>0</v>
      </c>
      <c r="O211" s="55">
        <v>0</v>
      </c>
      <c r="P211" s="55">
        <v>0</v>
      </c>
      <c r="Q211" s="55">
        <v>0</v>
      </c>
      <c r="R211" s="55">
        <v>0</v>
      </c>
      <c r="S211" s="55">
        <v>0</v>
      </c>
      <c r="T211" s="55">
        <v>0</v>
      </c>
      <c r="U211" s="55">
        <v>0</v>
      </c>
      <c r="V211" s="55">
        <v>0</v>
      </c>
      <c r="W211" s="55">
        <v>0</v>
      </c>
      <c r="X211" s="55">
        <v>0</v>
      </c>
      <c r="Y211" s="55">
        <v>0</v>
      </c>
      <c r="Z211" s="55">
        <v>0</v>
      </c>
      <c r="AA211" s="55">
        <v>0</v>
      </c>
      <c r="AB211" s="57" t="s">
        <v>16976</v>
      </c>
    </row>
    <row r="212" spans="1:28" ht="35.25" x14ac:dyDescent="0.5">
      <c r="A212">
        <v>1</v>
      </c>
      <c r="B212" s="30">
        <f>SUBTOTAL(103,$A$9:A212)</f>
        <v>202</v>
      </c>
      <c r="C212" s="54" t="s">
        <v>12632</v>
      </c>
      <c r="D212" s="50">
        <v>495000.11</v>
      </c>
      <c r="E212" s="55">
        <v>0</v>
      </c>
      <c r="F212" s="55">
        <v>0</v>
      </c>
      <c r="G212" s="55">
        <v>0</v>
      </c>
      <c r="H212" s="55">
        <v>0</v>
      </c>
      <c r="I212" s="55">
        <v>0</v>
      </c>
      <c r="J212" s="55">
        <v>0</v>
      </c>
      <c r="K212" s="56">
        <v>0</v>
      </c>
      <c r="L212" s="55">
        <v>0</v>
      </c>
      <c r="M212" s="55">
        <v>0</v>
      </c>
      <c r="N212" s="55">
        <v>0</v>
      </c>
      <c r="O212" s="55">
        <v>495000.11</v>
      </c>
      <c r="P212" s="55">
        <v>0</v>
      </c>
      <c r="Q212" s="55">
        <v>0</v>
      </c>
      <c r="R212" s="55">
        <v>0</v>
      </c>
      <c r="S212" s="55">
        <v>0</v>
      </c>
      <c r="T212" s="55">
        <v>0</v>
      </c>
      <c r="U212" s="55">
        <v>0</v>
      </c>
      <c r="V212" s="55">
        <v>0</v>
      </c>
      <c r="W212" s="55">
        <v>0</v>
      </c>
      <c r="X212" s="55">
        <v>0</v>
      </c>
      <c r="Y212" s="55">
        <v>0</v>
      </c>
      <c r="Z212" s="55">
        <v>0</v>
      </c>
      <c r="AA212" s="55">
        <v>0</v>
      </c>
      <c r="AB212" s="57" t="s">
        <v>16976</v>
      </c>
    </row>
    <row r="213" spans="1:28" ht="35.25" x14ac:dyDescent="0.5">
      <c r="A213">
        <v>1</v>
      </c>
      <c r="B213" s="30">
        <f>SUBTOTAL(103,$A$9:A213)</f>
        <v>203</v>
      </c>
      <c r="C213" s="54" t="s">
        <v>12634</v>
      </c>
      <c r="D213" s="50">
        <v>392100</v>
      </c>
      <c r="E213" s="55">
        <v>0</v>
      </c>
      <c r="F213" s="55">
        <v>0</v>
      </c>
      <c r="G213" s="55">
        <v>0</v>
      </c>
      <c r="H213" s="55">
        <v>0</v>
      </c>
      <c r="I213" s="55">
        <v>0</v>
      </c>
      <c r="J213" s="55">
        <v>0</v>
      </c>
      <c r="K213" s="56">
        <v>0</v>
      </c>
      <c r="L213" s="55">
        <v>0</v>
      </c>
      <c r="M213" s="55">
        <v>0</v>
      </c>
      <c r="N213" s="55">
        <v>0</v>
      </c>
      <c r="O213" s="55">
        <v>392100</v>
      </c>
      <c r="P213" s="55">
        <v>0</v>
      </c>
      <c r="Q213" s="55">
        <v>0</v>
      </c>
      <c r="R213" s="55">
        <v>0</v>
      </c>
      <c r="S213" s="55">
        <v>0</v>
      </c>
      <c r="T213" s="55">
        <v>0</v>
      </c>
      <c r="U213" s="55">
        <v>0</v>
      </c>
      <c r="V213" s="55">
        <v>0</v>
      </c>
      <c r="W213" s="55">
        <v>0</v>
      </c>
      <c r="X213" s="55">
        <v>0</v>
      </c>
      <c r="Y213" s="55">
        <v>0</v>
      </c>
      <c r="Z213" s="55">
        <v>0</v>
      </c>
      <c r="AA213" s="55">
        <v>0</v>
      </c>
      <c r="AB213" s="57" t="s">
        <v>16976</v>
      </c>
    </row>
    <row r="214" spans="1:28" ht="35.25" x14ac:dyDescent="0.5">
      <c r="A214">
        <v>1</v>
      </c>
      <c r="B214" s="30">
        <f>SUBTOTAL(103,$A$9:A214)</f>
        <v>204</v>
      </c>
      <c r="C214" s="54" t="s">
        <v>17435</v>
      </c>
      <c r="D214" s="50">
        <v>360000</v>
      </c>
      <c r="E214" s="55">
        <v>0</v>
      </c>
      <c r="F214" s="55">
        <v>0</v>
      </c>
      <c r="G214" s="55">
        <v>0</v>
      </c>
      <c r="H214" s="55">
        <v>0</v>
      </c>
      <c r="I214" s="55">
        <v>0</v>
      </c>
      <c r="J214" s="55">
        <v>0</v>
      </c>
      <c r="K214" s="56">
        <v>0</v>
      </c>
      <c r="L214" s="55">
        <v>0</v>
      </c>
      <c r="M214" s="55">
        <v>360000</v>
      </c>
      <c r="N214" s="55">
        <v>0</v>
      </c>
      <c r="O214" s="55">
        <v>0</v>
      </c>
      <c r="P214" s="55">
        <v>0</v>
      </c>
      <c r="Q214" s="55">
        <v>0</v>
      </c>
      <c r="R214" s="55">
        <v>0</v>
      </c>
      <c r="S214" s="55">
        <v>0</v>
      </c>
      <c r="T214" s="55">
        <v>0</v>
      </c>
      <c r="U214" s="55">
        <v>0</v>
      </c>
      <c r="V214" s="55">
        <v>0</v>
      </c>
      <c r="W214" s="55">
        <v>0</v>
      </c>
      <c r="X214" s="55">
        <v>0</v>
      </c>
      <c r="Y214" s="55">
        <v>0</v>
      </c>
      <c r="Z214" s="55">
        <v>0</v>
      </c>
      <c r="AA214" s="55">
        <v>0</v>
      </c>
      <c r="AB214" s="57" t="s">
        <v>16976</v>
      </c>
    </row>
    <row r="215" spans="1:28" ht="35.25" x14ac:dyDescent="0.5">
      <c r="A215">
        <v>1</v>
      </c>
      <c r="B215" s="30">
        <f>SUBTOTAL(103,$A$9:A215)</f>
        <v>205</v>
      </c>
      <c r="C215" s="54" t="s">
        <v>12742</v>
      </c>
      <c r="D215" s="50">
        <v>150000</v>
      </c>
      <c r="E215" s="55">
        <v>0</v>
      </c>
      <c r="F215" s="55">
        <v>0</v>
      </c>
      <c r="G215" s="55">
        <v>0</v>
      </c>
      <c r="H215" s="55">
        <v>0</v>
      </c>
      <c r="I215" s="55">
        <v>0</v>
      </c>
      <c r="J215" s="55">
        <v>0</v>
      </c>
      <c r="K215" s="56">
        <v>0</v>
      </c>
      <c r="L215" s="55">
        <v>0</v>
      </c>
      <c r="M215" s="55">
        <v>0</v>
      </c>
      <c r="N215" s="55">
        <v>0</v>
      </c>
      <c r="O215" s="55">
        <v>150000</v>
      </c>
      <c r="P215" s="55">
        <v>0</v>
      </c>
      <c r="Q215" s="55">
        <v>0</v>
      </c>
      <c r="R215" s="55">
        <v>0</v>
      </c>
      <c r="S215" s="55">
        <v>0</v>
      </c>
      <c r="T215" s="55">
        <v>0</v>
      </c>
      <c r="U215" s="55">
        <v>0</v>
      </c>
      <c r="V215" s="55">
        <v>0</v>
      </c>
      <c r="W215" s="55">
        <v>0</v>
      </c>
      <c r="X215" s="55">
        <v>0</v>
      </c>
      <c r="Y215" s="55">
        <v>0</v>
      </c>
      <c r="Z215" s="55">
        <v>0</v>
      </c>
      <c r="AA215" s="55">
        <v>0</v>
      </c>
      <c r="AB215" s="57" t="s">
        <v>16976</v>
      </c>
    </row>
    <row r="216" spans="1:28" ht="35.25" x14ac:dyDescent="0.5">
      <c r="A216">
        <v>1</v>
      </c>
      <c r="B216" s="30">
        <f>SUBTOTAL(103,$A$9:A216)</f>
        <v>206</v>
      </c>
      <c r="C216" s="54" t="s">
        <v>12803</v>
      </c>
      <c r="D216" s="50">
        <v>430000</v>
      </c>
      <c r="E216" s="55">
        <v>0</v>
      </c>
      <c r="F216" s="55">
        <v>0</v>
      </c>
      <c r="G216" s="55">
        <v>0</v>
      </c>
      <c r="H216" s="55">
        <v>0</v>
      </c>
      <c r="I216" s="55">
        <v>0</v>
      </c>
      <c r="J216" s="55">
        <v>0</v>
      </c>
      <c r="K216" s="56">
        <v>0</v>
      </c>
      <c r="L216" s="55">
        <v>0</v>
      </c>
      <c r="M216" s="55">
        <v>0</v>
      </c>
      <c r="N216" s="55">
        <v>0</v>
      </c>
      <c r="O216" s="55">
        <v>430000</v>
      </c>
      <c r="P216" s="55">
        <v>0</v>
      </c>
      <c r="Q216" s="55">
        <v>0</v>
      </c>
      <c r="R216" s="55">
        <v>0</v>
      </c>
      <c r="S216" s="55">
        <v>0</v>
      </c>
      <c r="T216" s="55">
        <v>0</v>
      </c>
      <c r="U216" s="55">
        <v>0</v>
      </c>
      <c r="V216" s="55">
        <v>0</v>
      </c>
      <c r="W216" s="55">
        <v>0</v>
      </c>
      <c r="X216" s="55">
        <v>0</v>
      </c>
      <c r="Y216" s="55">
        <v>0</v>
      </c>
      <c r="Z216" s="55">
        <v>0</v>
      </c>
      <c r="AA216" s="55">
        <v>0</v>
      </c>
      <c r="AB216" s="57" t="s">
        <v>16976</v>
      </c>
    </row>
    <row r="217" spans="1:28" ht="35.25" x14ac:dyDescent="0.5">
      <c r="A217">
        <v>1</v>
      </c>
      <c r="B217" s="30">
        <f>SUBTOTAL(103,$A$9:A217)</f>
        <v>207</v>
      </c>
      <c r="C217" s="54" t="s">
        <v>12807</v>
      </c>
      <c r="D217" s="50">
        <v>1127617.0699999998</v>
      </c>
      <c r="E217" s="55">
        <v>0</v>
      </c>
      <c r="F217" s="55">
        <v>0</v>
      </c>
      <c r="G217" s="55">
        <v>1127617.0699999998</v>
      </c>
      <c r="H217" s="55">
        <v>0</v>
      </c>
      <c r="I217" s="55">
        <v>0</v>
      </c>
      <c r="J217" s="55">
        <v>0</v>
      </c>
      <c r="K217" s="56">
        <v>0</v>
      </c>
      <c r="L217" s="55">
        <v>0</v>
      </c>
      <c r="M217" s="55">
        <v>0</v>
      </c>
      <c r="N217" s="55">
        <v>0</v>
      </c>
      <c r="O217" s="55">
        <v>0</v>
      </c>
      <c r="P217" s="55">
        <v>0</v>
      </c>
      <c r="Q217" s="55">
        <v>0</v>
      </c>
      <c r="R217" s="55">
        <v>0</v>
      </c>
      <c r="S217" s="55">
        <v>0</v>
      </c>
      <c r="T217" s="55">
        <v>0</v>
      </c>
      <c r="U217" s="55">
        <v>0</v>
      </c>
      <c r="V217" s="55">
        <v>0</v>
      </c>
      <c r="W217" s="55">
        <v>0</v>
      </c>
      <c r="X217" s="55">
        <v>0</v>
      </c>
      <c r="Y217" s="55">
        <v>0</v>
      </c>
      <c r="Z217" s="55">
        <v>0</v>
      </c>
      <c r="AA217" s="55">
        <v>0</v>
      </c>
      <c r="AB217" s="57">
        <v>2023</v>
      </c>
    </row>
    <row r="218" spans="1:28" ht="35.25" x14ac:dyDescent="0.5">
      <c r="A218">
        <v>1</v>
      </c>
      <c r="B218" s="30">
        <f>SUBTOTAL(103,$A$9:A218)</f>
        <v>208</v>
      </c>
      <c r="C218" s="54" t="s">
        <v>12837</v>
      </c>
      <c r="D218" s="50">
        <v>164877</v>
      </c>
      <c r="E218" s="55">
        <v>164877</v>
      </c>
      <c r="F218" s="55">
        <v>0</v>
      </c>
      <c r="G218" s="55">
        <v>0</v>
      </c>
      <c r="H218" s="55">
        <v>0</v>
      </c>
      <c r="I218" s="55">
        <v>0</v>
      </c>
      <c r="J218" s="55">
        <v>0</v>
      </c>
      <c r="K218" s="56">
        <v>0</v>
      </c>
      <c r="L218" s="55">
        <v>0</v>
      </c>
      <c r="M218" s="55">
        <v>0</v>
      </c>
      <c r="N218" s="55">
        <v>0</v>
      </c>
      <c r="O218" s="55">
        <v>0</v>
      </c>
      <c r="P218" s="55">
        <v>0</v>
      </c>
      <c r="Q218" s="55">
        <v>0</v>
      </c>
      <c r="R218" s="55">
        <v>0</v>
      </c>
      <c r="S218" s="55">
        <v>0</v>
      </c>
      <c r="T218" s="55">
        <v>0</v>
      </c>
      <c r="U218" s="55">
        <v>0</v>
      </c>
      <c r="V218" s="55">
        <v>0</v>
      </c>
      <c r="W218" s="55">
        <v>0</v>
      </c>
      <c r="X218" s="55">
        <v>0</v>
      </c>
      <c r="Y218" s="55">
        <v>0</v>
      </c>
      <c r="Z218" s="55">
        <v>0</v>
      </c>
      <c r="AA218" s="55">
        <v>0</v>
      </c>
      <c r="AB218" s="57" t="s">
        <v>16976</v>
      </c>
    </row>
    <row r="219" spans="1:28" ht="35.25" x14ac:dyDescent="0.5">
      <c r="A219">
        <v>1</v>
      </c>
      <c r="B219" s="30">
        <f>SUBTOTAL(103,$A$9:A219)</f>
        <v>209</v>
      </c>
      <c r="C219" s="54" t="s">
        <v>12861</v>
      </c>
      <c r="D219" s="50">
        <v>246140</v>
      </c>
      <c r="E219" s="55">
        <v>28500</v>
      </c>
      <c r="F219" s="55">
        <v>0</v>
      </c>
      <c r="G219" s="55">
        <v>0</v>
      </c>
      <c r="H219" s="55">
        <v>55000</v>
      </c>
      <c r="I219" s="55">
        <v>0</v>
      </c>
      <c r="J219" s="55">
        <v>0</v>
      </c>
      <c r="K219" s="56">
        <v>0</v>
      </c>
      <c r="L219" s="55">
        <v>0</v>
      </c>
      <c r="M219" s="55">
        <v>0</v>
      </c>
      <c r="N219" s="55">
        <v>0</v>
      </c>
      <c r="O219" s="55">
        <v>80878</v>
      </c>
      <c r="P219" s="55">
        <v>81762</v>
      </c>
      <c r="Q219" s="55">
        <v>0</v>
      </c>
      <c r="R219" s="55">
        <v>0</v>
      </c>
      <c r="S219" s="55">
        <v>0</v>
      </c>
      <c r="T219" s="55">
        <v>0</v>
      </c>
      <c r="U219" s="55">
        <v>0</v>
      </c>
      <c r="V219" s="55">
        <v>0</v>
      </c>
      <c r="W219" s="55">
        <v>0</v>
      </c>
      <c r="X219" s="55">
        <v>0</v>
      </c>
      <c r="Y219" s="55">
        <v>0</v>
      </c>
      <c r="Z219" s="55">
        <v>0</v>
      </c>
      <c r="AA219" s="55">
        <v>0</v>
      </c>
      <c r="AB219" s="57" t="s">
        <v>16976</v>
      </c>
    </row>
    <row r="220" spans="1:28" ht="35.25" x14ac:dyDescent="0.5">
      <c r="A220">
        <v>1</v>
      </c>
      <c r="B220" s="30">
        <f>SUBTOTAL(103,$A$9:A220)</f>
        <v>210</v>
      </c>
      <c r="C220" s="54" t="s">
        <v>12905</v>
      </c>
      <c r="D220" s="50">
        <v>630000</v>
      </c>
      <c r="E220" s="55">
        <v>0</v>
      </c>
      <c r="F220" s="55">
        <v>0</v>
      </c>
      <c r="G220" s="55">
        <v>0</v>
      </c>
      <c r="H220" s="55">
        <v>0</v>
      </c>
      <c r="I220" s="55">
        <v>0</v>
      </c>
      <c r="J220" s="55">
        <v>0</v>
      </c>
      <c r="K220" s="56">
        <v>0</v>
      </c>
      <c r="L220" s="55">
        <v>0</v>
      </c>
      <c r="M220" s="55">
        <v>0</v>
      </c>
      <c r="N220" s="55">
        <v>0</v>
      </c>
      <c r="O220" s="55">
        <v>630000</v>
      </c>
      <c r="P220" s="55">
        <v>0</v>
      </c>
      <c r="Q220" s="55">
        <v>0</v>
      </c>
      <c r="R220" s="55">
        <v>0</v>
      </c>
      <c r="S220" s="55">
        <v>0</v>
      </c>
      <c r="T220" s="55">
        <v>0</v>
      </c>
      <c r="U220" s="55">
        <v>0</v>
      </c>
      <c r="V220" s="55">
        <v>0</v>
      </c>
      <c r="W220" s="55">
        <v>0</v>
      </c>
      <c r="X220" s="55">
        <v>0</v>
      </c>
      <c r="Y220" s="55">
        <v>0</v>
      </c>
      <c r="Z220" s="55">
        <v>0</v>
      </c>
      <c r="AA220" s="55">
        <v>0</v>
      </c>
      <c r="AB220" s="57" t="s">
        <v>16976</v>
      </c>
    </row>
    <row r="221" spans="1:28" ht="35.25" x14ac:dyDescent="0.5">
      <c r="A221">
        <v>1</v>
      </c>
      <c r="B221" s="30">
        <f>SUBTOTAL(103,$A$9:A221)</f>
        <v>211</v>
      </c>
      <c r="C221" s="54" t="s">
        <v>12921</v>
      </c>
      <c r="D221" s="50">
        <v>369064.95</v>
      </c>
      <c r="E221" s="55">
        <v>0</v>
      </c>
      <c r="F221" s="55">
        <v>0</v>
      </c>
      <c r="G221" s="55">
        <v>0</v>
      </c>
      <c r="H221" s="55">
        <v>0</v>
      </c>
      <c r="I221" s="55">
        <v>0</v>
      </c>
      <c r="J221" s="55">
        <v>0</v>
      </c>
      <c r="K221" s="56">
        <v>0</v>
      </c>
      <c r="L221" s="55">
        <v>0</v>
      </c>
      <c r="M221" s="55">
        <v>0</v>
      </c>
      <c r="N221" s="55">
        <v>0</v>
      </c>
      <c r="O221" s="55">
        <v>369064.95</v>
      </c>
      <c r="P221" s="55">
        <v>0</v>
      </c>
      <c r="Q221" s="55">
        <v>0</v>
      </c>
      <c r="R221" s="55">
        <v>0</v>
      </c>
      <c r="S221" s="55">
        <v>0</v>
      </c>
      <c r="T221" s="55">
        <v>0</v>
      </c>
      <c r="U221" s="55">
        <v>0</v>
      </c>
      <c r="V221" s="55">
        <v>0</v>
      </c>
      <c r="W221" s="55">
        <v>0</v>
      </c>
      <c r="X221" s="55">
        <v>0</v>
      </c>
      <c r="Y221" s="55">
        <v>0</v>
      </c>
      <c r="Z221" s="55">
        <v>0</v>
      </c>
      <c r="AA221" s="55">
        <v>0</v>
      </c>
      <c r="AB221" s="57" t="s">
        <v>16976</v>
      </c>
    </row>
    <row r="222" spans="1:28" ht="35.25" x14ac:dyDescent="0.5">
      <c r="A222">
        <v>1</v>
      </c>
      <c r="B222" s="30">
        <f>SUBTOTAL(103,$A$9:A222)</f>
        <v>212</v>
      </c>
      <c r="C222" s="54" t="s">
        <v>12642</v>
      </c>
      <c r="D222" s="50">
        <f t="shared" si="7"/>
        <v>903807.11999999988</v>
      </c>
      <c r="E222" s="55">
        <v>0</v>
      </c>
      <c r="F222" s="55">
        <v>0</v>
      </c>
      <c r="G222" s="55">
        <v>355123.92</v>
      </c>
      <c r="H222" s="55">
        <v>0</v>
      </c>
      <c r="I222" s="55">
        <v>0</v>
      </c>
      <c r="J222" s="55">
        <v>0</v>
      </c>
      <c r="K222" s="56">
        <v>0</v>
      </c>
      <c r="L222" s="55">
        <v>0</v>
      </c>
      <c r="M222" s="55">
        <v>0</v>
      </c>
      <c r="N222" s="55">
        <v>0</v>
      </c>
      <c r="O222" s="55">
        <v>548683.19999999995</v>
      </c>
      <c r="P222" s="55">
        <v>0</v>
      </c>
      <c r="Q222" s="55">
        <v>0</v>
      </c>
      <c r="R222" s="55">
        <v>0</v>
      </c>
      <c r="S222" s="55">
        <v>0</v>
      </c>
      <c r="T222" s="55">
        <v>0</v>
      </c>
      <c r="U222" s="55">
        <v>0</v>
      </c>
      <c r="V222" s="55">
        <v>0</v>
      </c>
      <c r="W222" s="55">
        <v>0</v>
      </c>
      <c r="X222" s="55">
        <v>0</v>
      </c>
      <c r="Y222" s="55">
        <v>0</v>
      </c>
      <c r="Z222" s="55">
        <v>0</v>
      </c>
      <c r="AA222" s="55">
        <v>0</v>
      </c>
      <c r="AB222" s="57">
        <v>2023</v>
      </c>
    </row>
    <row r="223" spans="1:28" ht="35.25" x14ac:dyDescent="0.5">
      <c r="B223" s="53" t="s">
        <v>534</v>
      </c>
      <c r="C223" s="54"/>
      <c r="D223" s="50">
        <f t="shared" si="7"/>
        <v>3515678.13</v>
      </c>
      <c r="E223" s="50">
        <f t="shared" ref="E223:AA223" si="8">SUM(E224:E226)</f>
        <v>0</v>
      </c>
      <c r="F223" s="50">
        <f t="shared" si="8"/>
        <v>0</v>
      </c>
      <c r="G223" s="50">
        <f t="shared" si="8"/>
        <v>372116.67</v>
      </c>
      <c r="H223" s="50">
        <f t="shared" si="8"/>
        <v>0</v>
      </c>
      <c r="I223" s="50">
        <f t="shared" si="8"/>
        <v>0</v>
      </c>
      <c r="J223" s="50">
        <f t="shared" si="8"/>
        <v>0</v>
      </c>
      <c r="K223" s="51">
        <f t="shared" si="8"/>
        <v>0</v>
      </c>
      <c r="L223" s="50">
        <f t="shared" si="8"/>
        <v>0</v>
      </c>
      <c r="M223" s="50">
        <f t="shared" si="8"/>
        <v>2983594.46</v>
      </c>
      <c r="N223" s="50">
        <f t="shared" si="8"/>
        <v>159967</v>
      </c>
      <c r="O223" s="50">
        <f t="shared" si="8"/>
        <v>0</v>
      </c>
      <c r="P223" s="50">
        <f t="shared" si="8"/>
        <v>0</v>
      </c>
      <c r="Q223" s="50">
        <f t="shared" si="8"/>
        <v>0</v>
      </c>
      <c r="R223" s="50">
        <f t="shared" si="8"/>
        <v>0</v>
      </c>
      <c r="S223" s="50">
        <f t="shared" si="8"/>
        <v>0</v>
      </c>
      <c r="T223" s="50">
        <f t="shared" si="8"/>
        <v>0</v>
      </c>
      <c r="U223" s="50">
        <f t="shared" si="8"/>
        <v>0</v>
      </c>
      <c r="V223" s="50">
        <f t="shared" si="8"/>
        <v>0</v>
      </c>
      <c r="W223" s="50">
        <f t="shared" si="8"/>
        <v>0</v>
      </c>
      <c r="X223" s="50">
        <f t="shared" si="8"/>
        <v>0</v>
      </c>
      <c r="Y223" s="50">
        <f t="shared" si="8"/>
        <v>0</v>
      </c>
      <c r="Z223" s="50">
        <f t="shared" si="8"/>
        <v>0</v>
      </c>
      <c r="AA223" s="50">
        <f t="shared" si="8"/>
        <v>0</v>
      </c>
      <c r="AB223" s="52" t="s">
        <v>17012</v>
      </c>
    </row>
    <row r="224" spans="1:28" ht="35.25" x14ac:dyDescent="0.5">
      <c r="A224">
        <v>1</v>
      </c>
      <c r="B224" s="30">
        <f>SUBTOTAL(103,$A$9:A224)</f>
        <v>213</v>
      </c>
      <c r="C224" s="54" t="s">
        <v>17390</v>
      </c>
      <c r="D224" s="50">
        <f t="shared" si="7"/>
        <v>2983594.46</v>
      </c>
      <c r="E224" s="55">
        <v>0</v>
      </c>
      <c r="F224" s="55">
        <v>0</v>
      </c>
      <c r="G224" s="55">
        <v>0</v>
      </c>
      <c r="H224" s="55">
        <v>0</v>
      </c>
      <c r="I224" s="55">
        <v>0</v>
      </c>
      <c r="J224" s="55">
        <v>0</v>
      </c>
      <c r="K224" s="56">
        <v>0</v>
      </c>
      <c r="L224" s="55">
        <v>0</v>
      </c>
      <c r="M224" s="55">
        <v>2983594.46</v>
      </c>
      <c r="N224" s="55">
        <v>0</v>
      </c>
      <c r="O224" s="55">
        <v>0</v>
      </c>
      <c r="P224" s="55">
        <v>0</v>
      </c>
      <c r="Q224" s="55">
        <v>0</v>
      </c>
      <c r="R224" s="55">
        <v>0</v>
      </c>
      <c r="S224" s="55">
        <v>0</v>
      </c>
      <c r="T224" s="55">
        <v>0</v>
      </c>
      <c r="U224" s="55">
        <v>0</v>
      </c>
      <c r="V224" s="55">
        <v>0</v>
      </c>
      <c r="W224" s="55">
        <v>0</v>
      </c>
      <c r="X224" s="55">
        <v>0</v>
      </c>
      <c r="Y224" s="55">
        <v>0</v>
      </c>
      <c r="Z224" s="55">
        <v>0</v>
      </c>
      <c r="AA224" s="55">
        <v>0</v>
      </c>
      <c r="AB224" s="57">
        <v>2023</v>
      </c>
    </row>
    <row r="225" spans="1:28" ht="35.25" x14ac:dyDescent="0.5">
      <c r="A225">
        <v>1</v>
      </c>
      <c r="B225" s="30">
        <f>SUBTOTAL(103,$A$9:A225)</f>
        <v>214</v>
      </c>
      <c r="C225" s="54" t="s">
        <v>4122</v>
      </c>
      <c r="D225" s="50">
        <f t="shared" si="7"/>
        <v>159967</v>
      </c>
      <c r="E225" s="55">
        <v>0</v>
      </c>
      <c r="F225" s="55">
        <v>0</v>
      </c>
      <c r="G225" s="55">
        <v>0</v>
      </c>
      <c r="H225" s="55">
        <v>0</v>
      </c>
      <c r="I225" s="55">
        <v>0</v>
      </c>
      <c r="J225" s="55">
        <v>0</v>
      </c>
      <c r="K225" s="56">
        <v>0</v>
      </c>
      <c r="L225" s="55">
        <v>0</v>
      </c>
      <c r="M225" s="55">
        <v>0</v>
      </c>
      <c r="N225" s="55">
        <v>159967</v>
      </c>
      <c r="O225" s="55">
        <v>0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55">
        <v>0</v>
      </c>
      <c r="X225" s="55">
        <v>0</v>
      </c>
      <c r="Y225" s="55">
        <v>0</v>
      </c>
      <c r="Z225" s="55">
        <v>0</v>
      </c>
      <c r="AA225" s="55">
        <v>0</v>
      </c>
      <c r="AB225" s="57" t="s">
        <v>16976</v>
      </c>
    </row>
    <row r="226" spans="1:28" ht="35.25" x14ac:dyDescent="0.5">
      <c r="A226">
        <v>1</v>
      </c>
      <c r="B226" s="30">
        <f>SUBTOTAL(103,$A$9:A226)</f>
        <v>215</v>
      </c>
      <c r="C226" s="54" t="s">
        <v>4120</v>
      </c>
      <c r="D226" s="50">
        <f t="shared" si="7"/>
        <v>372116.67</v>
      </c>
      <c r="E226" s="55">
        <v>0</v>
      </c>
      <c r="F226" s="55">
        <v>0</v>
      </c>
      <c r="G226" s="55">
        <v>372116.67</v>
      </c>
      <c r="H226" s="55">
        <v>0</v>
      </c>
      <c r="I226" s="55">
        <v>0</v>
      </c>
      <c r="J226" s="55">
        <v>0</v>
      </c>
      <c r="K226" s="56">
        <v>0</v>
      </c>
      <c r="L226" s="55">
        <v>0</v>
      </c>
      <c r="M226" s="55">
        <v>0</v>
      </c>
      <c r="N226" s="55">
        <v>0</v>
      </c>
      <c r="O226" s="55">
        <v>0</v>
      </c>
      <c r="P226" s="55">
        <v>0</v>
      </c>
      <c r="Q226" s="55">
        <v>0</v>
      </c>
      <c r="R226" s="55">
        <v>0</v>
      </c>
      <c r="S226" s="55">
        <v>0</v>
      </c>
      <c r="T226" s="55">
        <v>0</v>
      </c>
      <c r="U226" s="55">
        <v>0</v>
      </c>
      <c r="V226" s="55">
        <v>0</v>
      </c>
      <c r="W226" s="55">
        <v>0</v>
      </c>
      <c r="X226" s="55">
        <v>0</v>
      </c>
      <c r="Y226" s="55">
        <v>0</v>
      </c>
      <c r="Z226" s="55">
        <v>0</v>
      </c>
      <c r="AA226" s="55">
        <v>0</v>
      </c>
      <c r="AB226" s="57">
        <v>2023</v>
      </c>
    </row>
    <row r="227" spans="1:28" ht="35.25" x14ac:dyDescent="0.5">
      <c r="B227" s="53" t="s">
        <v>354</v>
      </c>
      <c r="C227" s="54"/>
      <c r="D227" s="50">
        <f t="shared" si="7"/>
        <v>6819481.3799999999</v>
      </c>
      <c r="E227" s="50">
        <f t="shared" ref="E227:AA227" si="9">SUM(E228:E239)</f>
        <v>66934.83</v>
      </c>
      <c r="F227" s="50">
        <f t="shared" si="9"/>
        <v>100127</v>
      </c>
      <c r="G227" s="50">
        <f t="shared" si="9"/>
        <v>575537.9</v>
      </c>
      <c r="H227" s="50">
        <f t="shared" si="9"/>
        <v>0</v>
      </c>
      <c r="I227" s="50">
        <f t="shared" si="9"/>
        <v>0</v>
      </c>
      <c r="J227" s="50">
        <f t="shared" si="9"/>
        <v>0</v>
      </c>
      <c r="K227" s="56">
        <f t="shared" si="9"/>
        <v>0</v>
      </c>
      <c r="L227" s="50">
        <f t="shared" si="9"/>
        <v>0</v>
      </c>
      <c r="M227" s="50">
        <f t="shared" si="9"/>
        <v>3675156.2</v>
      </c>
      <c r="N227" s="50">
        <f t="shared" si="9"/>
        <v>0</v>
      </c>
      <c r="O227" s="50">
        <f t="shared" si="9"/>
        <v>2153731.88</v>
      </c>
      <c r="P227" s="50">
        <f t="shared" si="9"/>
        <v>0</v>
      </c>
      <c r="Q227" s="50">
        <f t="shared" si="9"/>
        <v>0</v>
      </c>
      <c r="R227" s="50">
        <f t="shared" si="9"/>
        <v>247993.57</v>
      </c>
      <c r="S227" s="50">
        <f t="shared" si="9"/>
        <v>0</v>
      </c>
      <c r="T227" s="50">
        <f t="shared" si="9"/>
        <v>0</v>
      </c>
      <c r="U227" s="50">
        <f t="shared" si="9"/>
        <v>0</v>
      </c>
      <c r="V227" s="50">
        <f t="shared" si="9"/>
        <v>0</v>
      </c>
      <c r="W227" s="50">
        <f t="shared" si="9"/>
        <v>0</v>
      </c>
      <c r="X227" s="50">
        <f t="shared" si="9"/>
        <v>0</v>
      </c>
      <c r="Y227" s="50">
        <f t="shared" si="9"/>
        <v>0</v>
      </c>
      <c r="Z227" s="50">
        <f t="shared" si="9"/>
        <v>0</v>
      </c>
      <c r="AA227" s="50">
        <f t="shared" si="9"/>
        <v>0</v>
      </c>
      <c r="AB227" s="52" t="s">
        <v>17012</v>
      </c>
    </row>
    <row r="228" spans="1:28" ht="35.25" x14ac:dyDescent="0.5">
      <c r="A228">
        <v>1</v>
      </c>
      <c r="B228" s="30">
        <f>SUBTOTAL(103,$A$9:A228)</f>
        <v>216</v>
      </c>
      <c r="C228" s="54" t="s">
        <v>10410</v>
      </c>
      <c r="D228" s="50">
        <f t="shared" si="7"/>
        <v>448000</v>
      </c>
      <c r="E228" s="58">
        <v>0</v>
      </c>
      <c r="F228" s="58">
        <v>0</v>
      </c>
      <c r="G228" s="55">
        <v>0</v>
      </c>
      <c r="H228" s="55">
        <v>0</v>
      </c>
      <c r="I228" s="55">
        <v>0</v>
      </c>
      <c r="J228" s="55">
        <v>0</v>
      </c>
      <c r="K228" s="56">
        <v>0</v>
      </c>
      <c r="L228" s="55">
        <v>0</v>
      </c>
      <c r="M228" s="58">
        <v>0</v>
      </c>
      <c r="N228" s="55">
        <v>0</v>
      </c>
      <c r="O228" s="55">
        <v>448000</v>
      </c>
      <c r="P228" s="55">
        <v>0</v>
      </c>
      <c r="Q228" s="55">
        <v>0</v>
      </c>
      <c r="R228" s="55">
        <v>0</v>
      </c>
      <c r="S228" s="55">
        <v>0</v>
      </c>
      <c r="T228" s="55">
        <v>0</v>
      </c>
      <c r="U228" s="55">
        <v>0</v>
      </c>
      <c r="V228" s="55">
        <v>0</v>
      </c>
      <c r="W228" s="55">
        <v>0</v>
      </c>
      <c r="X228" s="55">
        <v>0</v>
      </c>
      <c r="Y228" s="55">
        <v>0</v>
      </c>
      <c r="Z228" s="55">
        <v>0</v>
      </c>
      <c r="AA228" s="55">
        <v>0</v>
      </c>
      <c r="AB228" s="57">
        <v>2023</v>
      </c>
    </row>
    <row r="229" spans="1:28" ht="35.25" x14ac:dyDescent="0.5">
      <c r="A229">
        <v>1</v>
      </c>
      <c r="B229" s="30">
        <f>SUBTOTAL(103,$A$9:A229)</f>
        <v>217</v>
      </c>
      <c r="C229" s="54" t="s">
        <v>10369</v>
      </c>
      <c r="D229" s="50">
        <f t="shared" si="7"/>
        <v>949955.88</v>
      </c>
      <c r="E229" s="58">
        <v>0</v>
      </c>
      <c r="F229" s="58">
        <v>0</v>
      </c>
      <c r="G229" s="55">
        <v>0</v>
      </c>
      <c r="H229" s="55">
        <v>0</v>
      </c>
      <c r="I229" s="55">
        <v>0</v>
      </c>
      <c r="J229" s="55">
        <v>0</v>
      </c>
      <c r="K229" s="56">
        <v>0</v>
      </c>
      <c r="L229" s="55">
        <v>0</v>
      </c>
      <c r="M229" s="58">
        <v>0</v>
      </c>
      <c r="N229" s="55">
        <v>0</v>
      </c>
      <c r="O229" s="55">
        <f>284986.76+664969.12</f>
        <v>949955.88</v>
      </c>
      <c r="P229" s="55">
        <v>0</v>
      </c>
      <c r="Q229" s="55">
        <v>0</v>
      </c>
      <c r="R229" s="55">
        <v>0</v>
      </c>
      <c r="S229" s="55">
        <v>0</v>
      </c>
      <c r="T229" s="55">
        <v>0</v>
      </c>
      <c r="U229" s="55">
        <v>0</v>
      </c>
      <c r="V229" s="55">
        <v>0</v>
      </c>
      <c r="W229" s="55">
        <v>0</v>
      </c>
      <c r="X229" s="55">
        <v>0</v>
      </c>
      <c r="Y229" s="55">
        <v>0</v>
      </c>
      <c r="Z229" s="55">
        <v>0</v>
      </c>
      <c r="AA229" s="55">
        <v>0</v>
      </c>
      <c r="AB229" s="57">
        <v>2023</v>
      </c>
    </row>
    <row r="230" spans="1:28" ht="35.25" x14ac:dyDescent="0.5">
      <c r="A230">
        <v>1</v>
      </c>
      <c r="B230" s="30">
        <f>SUBTOTAL(103,$A$9:A230)</f>
        <v>218</v>
      </c>
      <c r="C230" s="54" t="s">
        <v>10340</v>
      </c>
      <c r="D230" s="50">
        <f t="shared" si="7"/>
        <v>353400</v>
      </c>
      <c r="E230" s="58">
        <v>0</v>
      </c>
      <c r="F230" s="58">
        <v>0</v>
      </c>
      <c r="G230" s="55">
        <v>0</v>
      </c>
      <c r="H230" s="55">
        <v>0</v>
      </c>
      <c r="I230" s="55">
        <v>0</v>
      </c>
      <c r="J230" s="55">
        <v>0</v>
      </c>
      <c r="K230" s="56">
        <v>0</v>
      </c>
      <c r="L230" s="55">
        <v>0</v>
      </c>
      <c r="M230" s="58">
        <v>0</v>
      </c>
      <c r="N230" s="55">
        <v>0</v>
      </c>
      <c r="O230" s="55">
        <v>353400</v>
      </c>
      <c r="P230" s="55">
        <v>0</v>
      </c>
      <c r="Q230" s="55">
        <v>0</v>
      </c>
      <c r="R230" s="55">
        <v>0</v>
      </c>
      <c r="S230" s="55">
        <v>0</v>
      </c>
      <c r="T230" s="55">
        <v>0</v>
      </c>
      <c r="U230" s="55">
        <v>0</v>
      </c>
      <c r="V230" s="55">
        <v>0</v>
      </c>
      <c r="W230" s="55">
        <v>0</v>
      </c>
      <c r="X230" s="55">
        <v>0</v>
      </c>
      <c r="Y230" s="55">
        <v>0</v>
      </c>
      <c r="Z230" s="55">
        <v>0</v>
      </c>
      <c r="AA230" s="55">
        <v>0</v>
      </c>
      <c r="AB230" s="57">
        <v>2023</v>
      </c>
    </row>
    <row r="231" spans="1:28" ht="35.25" x14ac:dyDescent="0.5">
      <c r="A231">
        <v>1</v>
      </c>
      <c r="B231" s="30">
        <f>SUBTOTAL(103,$A$9:A231)</f>
        <v>219</v>
      </c>
      <c r="C231" s="54" t="s">
        <v>10358</v>
      </c>
      <c r="D231" s="50">
        <f t="shared" si="7"/>
        <v>247993.57</v>
      </c>
      <c r="E231" s="58">
        <v>0</v>
      </c>
      <c r="F231" s="58">
        <v>0</v>
      </c>
      <c r="G231" s="55">
        <v>0</v>
      </c>
      <c r="H231" s="55">
        <v>0</v>
      </c>
      <c r="I231" s="55">
        <v>0</v>
      </c>
      <c r="J231" s="55">
        <v>0</v>
      </c>
      <c r="K231" s="56">
        <v>0</v>
      </c>
      <c r="L231" s="55">
        <v>0</v>
      </c>
      <c r="M231" s="58">
        <v>0</v>
      </c>
      <c r="N231" s="55">
        <v>0</v>
      </c>
      <c r="O231" s="55">
        <v>0</v>
      </c>
      <c r="P231" s="55">
        <v>0</v>
      </c>
      <c r="Q231" s="55">
        <v>0</v>
      </c>
      <c r="R231" s="55">
        <v>247993.57</v>
      </c>
      <c r="S231" s="55">
        <v>0</v>
      </c>
      <c r="T231" s="55">
        <v>0</v>
      </c>
      <c r="U231" s="55">
        <v>0</v>
      </c>
      <c r="V231" s="55">
        <v>0</v>
      </c>
      <c r="W231" s="55">
        <v>0</v>
      </c>
      <c r="X231" s="55">
        <v>0</v>
      </c>
      <c r="Y231" s="55">
        <v>0</v>
      </c>
      <c r="Z231" s="55">
        <v>0</v>
      </c>
      <c r="AA231" s="55">
        <v>0</v>
      </c>
      <c r="AB231" s="57">
        <v>2023</v>
      </c>
    </row>
    <row r="232" spans="1:28" ht="35.25" x14ac:dyDescent="0.5">
      <c r="A232">
        <v>1</v>
      </c>
      <c r="B232" s="30">
        <f>SUBTOTAL(103,$A$9:A232)</f>
        <v>220</v>
      </c>
      <c r="C232" s="54" t="s">
        <v>10427</v>
      </c>
      <c r="D232" s="50">
        <f t="shared" si="7"/>
        <v>2200000</v>
      </c>
      <c r="E232" s="58">
        <v>0</v>
      </c>
      <c r="F232" s="58">
        <v>0</v>
      </c>
      <c r="G232" s="55">
        <v>0</v>
      </c>
      <c r="H232" s="55">
        <v>0</v>
      </c>
      <c r="I232" s="55">
        <v>0</v>
      </c>
      <c r="J232" s="55">
        <v>0</v>
      </c>
      <c r="K232" s="56">
        <v>0</v>
      </c>
      <c r="L232" s="55">
        <v>0</v>
      </c>
      <c r="M232" s="58">
        <v>2200000</v>
      </c>
      <c r="N232" s="55">
        <v>0</v>
      </c>
      <c r="O232" s="55">
        <v>0</v>
      </c>
      <c r="P232" s="55">
        <v>0</v>
      </c>
      <c r="Q232" s="55">
        <v>0</v>
      </c>
      <c r="R232" s="55">
        <v>0</v>
      </c>
      <c r="S232" s="55">
        <v>0</v>
      </c>
      <c r="T232" s="55">
        <v>0</v>
      </c>
      <c r="U232" s="55">
        <v>0</v>
      </c>
      <c r="V232" s="55">
        <v>0</v>
      </c>
      <c r="W232" s="55">
        <v>0</v>
      </c>
      <c r="X232" s="55">
        <v>0</v>
      </c>
      <c r="Y232" s="55">
        <v>0</v>
      </c>
      <c r="Z232" s="55">
        <v>0</v>
      </c>
      <c r="AA232" s="55">
        <v>0</v>
      </c>
      <c r="AB232" s="57">
        <v>2023</v>
      </c>
    </row>
    <row r="233" spans="1:28" ht="35.25" x14ac:dyDescent="0.5">
      <c r="A233">
        <v>1</v>
      </c>
      <c r="B233" s="30">
        <f>SUBTOTAL(103,$A$9:A233)</f>
        <v>221</v>
      </c>
      <c r="C233" s="54" t="s">
        <v>10310</v>
      </c>
      <c r="D233" s="50">
        <v>161037.9</v>
      </c>
      <c r="E233" s="58">
        <v>0</v>
      </c>
      <c r="F233" s="58">
        <v>0</v>
      </c>
      <c r="G233" s="55">
        <v>161037.9</v>
      </c>
      <c r="H233" s="55">
        <v>0</v>
      </c>
      <c r="I233" s="55">
        <v>0</v>
      </c>
      <c r="J233" s="55">
        <v>0</v>
      </c>
      <c r="K233" s="56">
        <v>0</v>
      </c>
      <c r="L233" s="55">
        <v>0</v>
      </c>
      <c r="M233" s="58">
        <v>0</v>
      </c>
      <c r="N233" s="55">
        <v>0</v>
      </c>
      <c r="O233" s="55">
        <v>0</v>
      </c>
      <c r="P233" s="55">
        <v>0</v>
      </c>
      <c r="Q233" s="55">
        <v>0</v>
      </c>
      <c r="R233" s="55">
        <v>0</v>
      </c>
      <c r="S233" s="55">
        <v>0</v>
      </c>
      <c r="T233" s="55">
        <v>0</v>
      </c>
      <c r="U233" s="55">
        <v>0</v>
      </c>
      <c r="V233" s="55">
        <v>0</v>
      </c>
      <c r="W233" s="55">
        <v>0</v>
      </c>
      <c r="X233" s="55">
        <v>0</v>
      </c>
      <c r="Y233" s="55">
        <v>0</v>
      </c>
      <c r="Z233" s="55">
        <v>0</v>
      </c>
      <c r="AA233" s="55">
        <v>0</v>
      </c>
      <c r="AB233" s="57" t="s">
        <v>16976</v>
      </c>
    </row>
    <row r="234" spans="1:28" ht="35.25" x14ac:dyDescent="0.5">
      <c r="A234">
        <v>1</v>
      </c>
      <c r="B234" s="30">
        <f>SUBTOTAL(103,$A$9:A234)</f>
        <v>222</v>
      </c>
      <c r="C234" s="54" t="s">
        <v>10328</v>
      </c>
      <c r="D234" s="50">
        <v>63000</v>
      </c>
      <c r="E234" s="58">
        <v>0</v>
      </c>
      <c r="F234" s="58">
        <v>0</v>
      </c>
      <c r="G234" s="55">
        <v>0</v>
      </c>
      <c r="H234" s="55">
        <v>0</v>
      </c>
      <c r="I234" s="55">
        <v>0</v>
      </c>
      <c r="J234" s="55">
        <v>0</v>
      </c>
      <c r="K234" s="56">
        <v>0</v>
      </c>
      <c r="L234" s="55">
        <v>0</v>
      </c>
      <c r="M234" s="58">
        <v>63000</v>
      </c>
      <c r="N234" s="55">
        <v>0</v>
      </c>
      <c r="O234" s="55">
        <v>0</v>
      </c>
      <c r="P234" s="55">
        <v>0</v>
      </c>
      <c r="Q234" s="55">
        <v>0</v>
      </c>
      <c r="R234" s="55">
        <v>0</v>
      </c>
      <c r="S234" s="55">
        <v>0</v>
      </c>
      <c r="T234" s="55">
        <v>0</v>
      </c>
      <c r="U234" s="55">
        <v>0</v>
      </c>
      <c r="V234" s="55">
        <v>0</v>
      </c>
      <c r="W234" s="55">
        <v>0</v>
      </c>
      <c r="X234" s="55">
        <v>0</v>
      </c>
      <c r="Y234" s="55">
        <v>0</v>
      </c>
      <c r="Z234" s="55">
        <v>0</v>
      </c>
      <c r="AA234" s="55">
        <v>0</v>
      </c>
      <c r="AB234" s="57" t="s">
        <v>16976</v>
      </c>
    </row>
    <row r="235" spans="1:28" ht="35.25" x14ac:dyDescent="0.5">
      <c r="A235">
        <v>1</v>
      </c>
      <c r="B235" s="30">
        <f>SUBTOTAL(103,$A$9:A235)</f>
        <v>223</v>
      </c>
      <c r="C235" s="54" t="s">
        <v>10420</v>
      </c>
      <c r="D235" s="50">
        <v>414500</v>
      </c>
      <c r="E235" s="58">
        <v>0</v>
      </c>
      <c r="F235" s="58">
        <v>0</v>
      </c>
      <c r="G235" s="55">
        <v>414500</v>
      </c>
      <c r="H235" s="55">
        <v>0</v>
      </c>
      <c r="I235" s="55">
        <v>0</v>
      </c>
      <c r="J235" s="55">
        <v>0</v>
      </c>
      <c r="K235" s="56">
        <v>0</v>
      </c>
      <c r="L235" s="55">
        <v>0</v>
      </c>
      <c r="M235" s="58">
        <v>0</v>
      </c>
      <c r="N235" s="55">
        <v>0</v>
      </c>
      <c r="O235" s="55">
        <v>0</v>
      </c>
      <c r="P235" s="55">
        <v>0</v>
      </c>
      <c r="Q235" s="55">
        <v>0</v>
      </c>
      <c r="R235" s="55">
        <v>0</v>
      </c>
      <c r="S235" s="55">
        <v>0</v>
      </c>
      <c r="T235" s="55">
        <v>0</v>
      </c>
      <c r="U235" s="55">
        <v>0</v>
      </c>
      <c r="V235" s="55">
        <v>0</v>
      </c>
      <c r="W235" s="55">
        <v>0</v>
      </c>
      <c r="X235" s="55">
        <v>0</v>
      </c>
      <c r="Y235" s="55">
        <v>0</v>
      </c>
      <c r="Z235" s="55">
        <v>0</v>
      </c>
      <c r="AA235" s="55">
        <v>0</v>
      </c>
      <c r="AB235" s="57" t="s">
        <v>16976</v>
      </c>
    </row>
    <row r="236" spans="1:28" ht="35.25" x14ac:dyDescent="0.5">
      <c r="A236">
        <v>1</v>
      </c>
      <c r="B236" s="30">
        <f>SUBTOTAL(103,$A$9:A236)</f>
        <v>224</v>
      </c>
      <c r="C236" s="54" t="s">
        <v>10429</v>
      </c>
      <c r="D236" s="50">
        <v>1412156.2</v>
      </c>
      <c r="E236" s="58">
        <v>0</v>
      </c>
      <c r="F236" s="58">
        <v>0</v>
      </c>
      <c r="G236" s="55">
        <v>0</v>
      </c>
      <c r="H236" s="55">
        <v>0</v>
      </c>
      <c r="I236" s="55">
        <v>0</v>
      </c>
      <c r="J236" s="55">
        <v>0</v>
      </c>
      <c r="K236" s="56">
        <v>0</v>
      </c>
      <c r="L236" s="55">
        <v>0</v>
      </c>
      <c r="M236" s="58">
        <v>1412156.2</v>
      </c>
      <c r="N236" s="55">
        <v>0</v>
      </c>
      <c r="O236" s="55">
        <v>0</v>
      </c>
      <c r="P236" s="55">
        <v>0</v>
      </c>
      <c r="Q236" s="55">
        <v>0</v>
      </c>
      <c r="R236" s="55">
        <v>0</v>
      </c>
      <c r="S236" s="55">
        <v>0</v>
      </c>
      <c r="T236" s="55">
        <v>0</v>
      </c>
      <c r="U236" s="55">
        <v>0</v>
      </c>
      <c r="V236" s="55">
        <v>0</v>
      </c>
      <c r="W236" s="55">
        <v>0</v>
      </c>
      <c r="X236" s="55">
        <v>0</v>
      </c>
      <c r="Y236" s="55">
        <v>0</v>
      </c>
      <c r="Z236" s="55">
        <v>0</v>
      </c>
      <c r="AA236" s="55">
        <v>0</v>
      </c>
      <c r="AB236" s="57" t="s">
        <v>16976</v>
      </c>
    </row>
    <row r="237" spans="1:28" ht="35.25" x14ac:dyDescent="0.5">
      <c r="A237">
        <v>1</v>
      </c>
      <c r="B237" s="30">
        <f>SUBTOTAL(103,$A$9:A237)</f>
        <v>225</v>
      </c>
      <c r="C237" s="54" t="s">
        <v>10433</v>
      </c>
      <c r="D237" s="50">
        <v>100127</v>
      </c>
      <c r="E237" s="58">
        <v>0</v>
      </c>
      <c r="F237" s="58">
        <v>100127</v>
      </c>
      <c r="G237" s="55">
        <v>0</v>
      </c>
      <c r="H237" s="55">
        <v>0</v>
      </c>
      <c r="I237" s="55">
        <v>0</v>
      </c>
      <c r="J237" s="55">
        <v>0</v>
      </c>
      <c r="K237" s="56">
        <v>0</v>
      </c>
      <c r="L237" s="55">
        <v>0</v>
      </c>
      <c r="M237" s="58">
        <v>0</v>
      </c>
      <c r="N237" s="55">
        <v>0</v>
      </c>
      <c r="O237" s="55">
        <v>0</v>
      </c>
      <c r="P237" s="55">
        <v>0</v>
      </c>
      <c r="Q237" s="55">
        <v>0</v>
      </c>
      <c r="R237" s="55">
        <v>0</v>
      </c>
      <c r="S237" s="55">
        <v>0</v>
      </c>
      <c r="T237" s="55">
        <v>0</v>
      </c>
      <c r="U237" s="55">
        <v>0</v>
      </c>
      <c r="V237" s="55">
        <v>0</v>
      </c>
      <c r="W237" s="55">
        <v>0</v>
      </c>
      <c r="X237" s="55">
        <v>0</v>
      </c>
      <c r="Y237" s="55">
        <v>0</v>
      </c>
      <c r="Z237" s="55">
        <v>0</v>
      </c>
      <c r="AA237" s="55">
        <v>0</v>
      </c>
      <c r="AB237" s="57" t="s">
        <v>16976</v>
      </c>
    </row>
    <row r="238" spans="1:28" ht="35.25" x14ac:dyDescent="0.5">
      <c r="A238">
        <v>1</v>
      </c>
      <c r="B238" s="30">
        <f>SUBTOTAL(103,$A$9:A238)</f>
        <v>226</v>
      </c>
      <c r="C238" s="54" t="s">
        <v>10373</v>
      </c>
      <c r="D238" s="50">
        <v>411071.83</v>
      </c>
      <c r="E238" s="58">
        <v>66934.83</v>
      </c>
      <c r="F238" s="58">
        <v>0</v>
      </c>
      <c r="G238" s="55">
        <v>0</v>
      </c>
      <c r="H238" s="55">
        <v>0</v>
      </c>
      <c r="I238" s="55">
        <v>0</v>
      </c>
      <c r="J238" s="55">
        <v>0</v>
      </c>
      <c r="K238" s="56">
        <v>0</v>
      </c>
      <c r="L238" s="55">
        <v>0</v>
      </c>
      <c r="M238" s="58">
        <v>0</v>
      </c>
      <c r="N238" s="55">
        <v>0</v>
      </c>
      <c r="O238" s="55">
        <v>344137</v>
      </c>
      <c r="P238" s="55">
        <v>0</v>
      </c>
      <c r="Q238" s="55">
        <v>0</v>
      </c>
      <c r="R238" s="55">
        <v>0</v>
      </c>
      <c r="S238" s="55">
        <v>0</v>
      </c>
      <c r="T238" s="55">
        <v>0</v>
      </c>
      <c r="U238" s="55">
        <v>0</v>
      </c>
      <c r="V238" s="55">
        <v>0</v>
      </c>
      <c r="W238" s="55">
        <v>0</v>
      </c>
      <c r="X238" s="55">
        <v>0</v>
      </c>
      <c r="Y238" s="55">
        <v>0</v>
      </c>
      <c r="Z238" s="55">
        <v>0</v>
      </c>
      <c r="AA238" s="55">
        <v>0</v>
      </c>
      <c r="AB238" s="57">
        <v>2023</v>
      </c>
    </row>
    <row r="239" spans="1:28" ht="35.25" x14ac:dyDescent="0.5">
      <c r="A239">
        <v>1</v>
      </c>
      <c r="B239" s="30">
        <f>SUBTOTAL(103,$A$9:A239)</f>
        <v>227</v>
      </c>
      <c r="C239" s="54" t="s">
        <v>10406</v>
      </c>
      <c r="D239" s="50">
        <f t="shared" ref="D239:D317" si="10">E239+F239+G239+H239+I239+J239+L239+M239+N239+O239+P239+Q239+R239+S239+T239+U239+V239+W239+X239+Y239+Z239+AA239</f>
        <v>58239</v>
      </c>
      <c r="E239" s="58">
        <v>0</v>
      </c>
      <c r="F239" s="58">
        <v>0</v>
      </c>
      <c r="G239" s="55">
        <v>0</v>
      </c>
      <c r="H239" s="55">
        <v>0</v>
      </c>
      <c r="I239" s="55">
        <v>0</v>
      </c>
      <c r="J239" s="55">
        <v>0</v>
      </c>
      <c r="K239" s="56">
        <v>0</v>
      </c>
      <c r="L239" s="55">
        <v>0</v>
      </c>
      <c r="M239" s="58">
        <v>0</v>
      </c>
      <c r="N239" s="55">
        <v>0</v>
      </c>
      <c r="O239" s="55">
        <v>58239</v>
      </c>
      <c r="P239" s="55">
        <v>0</v>
      </c>
      <c r="Q239" s="55">
        <v>0</v>
      </c>
      <c r="R239" s="55">
        <v>0</v>
      </c>
      <c r="S239" s="55">
        <v>0</v>
      </c>
      <c r="T239" s="55">
        <v>0</v>
      </c>
      <c r="U239" s="55">
        <v>0</v>
      </c>
      <c r="V239" s="55">
        <v>0</v>
      </c>
      <c r="W239" s="55">
        <v>0</v>
      </c>
      <c r="X239" s="55">
        <v>0</v>
      </c>
      <c r="Y239" s="55">
        <v>0</v>
      </c>
      <c r="Z239" s="55">
        <v>0</v>
      </c>
      <c r="AA239" s="55">
        <v>0</v>
      </c>
      <c r="AB239" s="57" t="s">
        <v>16976</v>
      </c>
    </row>
    <row r="240" spans="1:28" ht="35.25" x14ac:dyDescent="0.5">
      <c r="B240" s="54" t="s">
        <v>17391</v>
      </c>
      <c r="C240" s="54"/>
      <c r="D240" s="50">
        <f t="shared" si="10"/>
        <v>44126935.700000003</v>
      </c>
      <c r="E240" s="50">
        <f t="shared" ref="E240:AA240" si="11">SUM(E241:E285)</f>
        <v>52200</v>
      </c>
      <c r="F240" s="50">
        <f t="shared" si="11"/>
        <v>152299</v>
      </c>
      <c r="G240" s="50">
        <f t="shared" si="11"/>
        <v>2923312.94</v>
      </c>
      <c r="H240" s="50">
        <f t="shared" si="11"/>
        <v>393800</v>
      </c>
      <c r="I240" s="50">
        <f t="shared" si="11"/>
        <v>4716200</v>
      </c>
      <c r="J240" s="50">
        <f t="shared" si="11"/>
        <v>0</v>
      </c>
      <c r="K240" s="56">
        <f t="shared" si="11"/>
        <v>10</v>
      </c>
      <c r="L240" s="50">
        <f t="shared" si="11"/>
        <v>17675132</v>
      </c>
      <c r="M240" s="50">
        <f t="shared" si="11"/>
        <v>12674988.1</v>
      </c>
      <c r="N240" s="50">
        <f t="shared" si="11"/>
        <v>0</v>
      </c>
      <c r="O240" s="50">
        <f t="shared" si="11"/>
        <v>5419003.6600000001</v>
      </c>
      <c r="P240" s="50">
        <f t="shared" si="11"/>
        <v>0</v>
      </c>
      <c r="Q240" s="50">
        <f t="shared" si="11"/>
        <v>0</v>
      </c>
      <c r="R240" s="50">
        <f t="shared" si="11"/>
        <v>0</v>
      </c>
      <c r="S240" s="50">
        <f t="shared" si="11"/>
        <v>0</v>
      </c>
      <c r="T240" s="50">
        <f t="shared" si="11"/>
        <v>0</v>
      </c>
      <c r="U240" s="50">
        <f t="shared" si="11"/>
        <v>0</v>
      </c>
      <c r="V240" s="50">
        <f t="shared" si="11"/>
        <v>0</v>
      </c>
      <c r="W240" s="50">
        <f t="shared" si="11"/>
        <v>0</v>
      </c>
      <c r="X240" s="50">
        <f t="shared" si="11"/>
        <v>0</v>
      </c>
      <c r="Y240" s="50">
        <f t="shared" si="11"/>
        <v>0</v>
      </c>
      <c r="Z240" s="50">
        <f t="shared" si="11"/>
        <v>120000</v>
      </c>
      <c r="AA240" s="50">
        <f t="shared" si="11"/>
        <v>0</v>
      </c>
      <c r="AB240" s="52" t="s">
        <v>17012</v>
      </c>
    </row>
    <row r="241" spans="1:28" ht="35.25" x14ac:dyDescent="0.5">
      <c r="A241">
        <v>1</v>
      </c>
      <c r="B241" s="30">
        <f>SUBTOTAL(103,$A$9:A241)</f>
        <v>228</v>
      </c>
      <c r="C241" s="54" t="s">
        <v>13402</v>
      </c>
      <c r="D241" s="50">
        <f t="shared" si="10"/>
        <v>1631200</v>
      </c>
      <c r="E241" s="55">
        <v>0</v>
      </c>
      <c r="F241" s="55">
        <v>0</v>
      </c>
      <c r="G241" s="55">
        <v>0</v>
      </c>
      <c r="H241" s="55">
        <v>0</v>
      </c>
      <c r="I241" s="55">
        <v>1631200</v>
      </c>
      <c r="J241" s="55">
        <v>0</v>
      </c>
      <c r="K241" s="56">
        <v>0</v>
      </c>
      <c r="L241" s="55">
        <v>0</v>
      </c>
      <c r="M241" s="55">
        <v>0</v>
      </c>
      <c r="N241" s="55">
        <v>0</v>
      </c>
      <c r="O241" s="55">
        <v>0</v>
      </c>
      <c r="P241" s="55">
        <v>0</v>
      </c>
      <c r="Q241" s="55">
        <v>0</v>
      </c>
      <c r="R241" s="55">
        <v>0</v>
      </c>
      <c r="S241" s="55">
        <v>0</v>
      </c>
      <c r="T241" s="55">
        <v>0</v>
      </c>
      <c r="U241" s="55">
        <v>0</v>
      </c>
      <c r="V241" s="55">
        <v>0</v>
      </c>
      <c r="W241" s="55">
        <v>0</v>
      </c>
      <c r="X241" s="55">
        <v>0</v>
      </c>
      <c r="Y241" s="55">
        <v>0</v>
      </c>
      <c r="Z241" s="55">
        <v>0</v>
      </c>
      <c r="AA241" s="55">
        <v>0</v>
      </c>
      <c r="AB241" s="57">
        <v>2023</v>
      </c>
    </row>
    <row r="242" spans="1:28" ht="35.25" x14ac:dyDescent="0.5">
      <c r="A242">
        <v>1</v>
      </c>
      <c r="B242" s="30">
        <f>SUBTOTAL(103,$A$9:A242)</f>
        <v>229</v>
      </c>
      <c r="C242" s="54" t="s">
        <v>13544</v>
      </c>
      <c r="D242" s="50">
        <f t="shared" si="10"/>
        <v>2800000</v>
      </c>
      <c r="E242" s="55">
        <v>0</v>
      </c>
      <c r="F242" s="55">
        <v>0</v>
      </c>
      <c r="G242" s="55">
        <v>0</v>
      </c>
      <c r="H242" s="55">
        <v>0</v>
      </c>
      <c r="I242" s="55">
        <v>0</v>
      </c>
      <c r="J242" s="55">
        <v>0</v>
      </c>
      <c r="K242" s="56">
        <v>1</v>
      </c>
      <c r="L242" s="55">
        <v>2800000</v>
      </c>
      <c r="M242" s="55">
        <v>0</v>
      </c>
      <c r="N242" s="55">
        <v>0</v>
      </c>
      <c r="O242" s="55">
        <v>0</v>
      </c>
      <c r="P242" s="55">
        <v>0</v>
      </c>
      <c r="Q242" s="55">
        <v>0</v>
      </c>
      <c r="R242" s="55">
        <v>0</v>
      </c>
      <c r="S242" s="55">
        <v>0</v>
      </c>
      <c r="T242" s="55">
        <v>0</v>
      </c>
      <c r="U242" s="55">
        <v>0</v>
      </c>
      <c r="V242" s="55">
        <v>0</v>
      </c>
      <c r="W242" s="55">
        <v>0</v>
      </c>
      <c r="X242" s="55">
        <v>0</v>
      </c>
      <c r="Y242" s="55">
        <v>0</v>
      </c>
      <c r="Z242" s="55">
        <v>0</v>
      </c>
      <c r="AA242" s="55">
        <v>0</v>
      </c>
      <c r="AB242" s="57">
        <v>2023</v>
      </c>
    </row>
    <row r="243" spans="1:28" ht="35.25" x14ac:dyDescent="0.5">
      <c r="A243">
        <v>1</v>
      </c>
      <c r="B243" s="30">
        <f>SUBTOTAL(103,$A$9:A243)</f>
        <v>230</v>
      </c>
      <c r="C243" s="54" t="s">
        <v>13274</v>
      </c>
      <c r="D243" s="50">
        <f t="shared" si="10"/>
        <v>240000</v>
      </c>
      <c r="E243" s="55">
        <v>0</v>
      </c>
      <c r="F243" s="55">
        <v>0</v>
      </c>
      <c r="G243" s="55">
        <v>0</v>
      </c>
      <c r="H243" s="55">
        <v>0</v>
      </c>
      <c r="I243" s="55">
        <v>0</v>
      </c>
      <c r="J243" s="55">
        <v>0</v>
      </c>
      <c r="K243" s="56">
        <v>0</v>
      </c>
      <c r="L243" s="55">
        <v>0</v>
      </c>
      <c r="M243" s="55">
        <v>0</v>
      </c>
      <c r="N243" s="55">
        <v>0</v>
      </c>
      <c r="O243" s="55">
        <f>120000+120000</f>
        <v>240000</v>
      </c>
      <c r="P243" s="55">
        <v>0</v>
      </c>
      <c r="Q243" s="55">
        <v>0</v>
      </c>
      <c r="R243" s="55">
        <v>0</v>
      </c>
      <c r="S243" s="55">
        <v>0</v>
      </c>
      <c r="T243" s="55">
        <v>0</v>
      </c>
      <c r="U243" s="55">
        <v>0</v>
      </c>
      <c r="V243" s="55">
        <v>0</v>
      </c>
      <c r="W243" s="55">
        <v>0</v>
      </c>
      <c r="X243" s="55">
        <v>0</v>
      </c>
      <c r="Y243" s="55">
        <v>0</v>
      </c>
      <c r="Z243" s="55">
        <v>0</v>
      </c>
      <c r="AA243" s="55">
        <v>0</v>
      </c>
      <c r="AB243" s="57" t="s">
        <v>16976</v>
      </c>
    </row>
    <row r="244" spans="1:28" ht="35.25" x14ac:dyDescent="0.5">
      <c r="A244">
        <v>1</v>
      </c>
      <c r="B244" s="30">
        <f>SUBTOTAL(103,$A$9:A244)</f>
        <v>231</v>
      </c>
      <c r="C244" s="54" t="s">
        <v>13297</v>
      </c>
      <c r="D244" s="50">
        <f t="shared" si="10"/>
        <v>2361135.7999999998</v>
      </c>
      <c r="E244" s="55">
        <v>0</v>
      </c>
      <c r="F244" s="55">
        <v>0</v>
      </c>
      <c r="G244" s="55">
        <v>0</v>
      </c>
      <c r="H244" s="55">
        <v>0</v>
      </c>
      <c r="I244" s="55">
        <v>0</v>
      </c>
      <c r="J244" s="55">
        <v>0</v>
      </c>
      <c r="K244" s="56">
        <v>0</v>
      </c>
      <c r="L244" s="55">
        <v>0</v>
      </c>
      <c r="M244" s="55">
        <f>779035.8+1517000+65100</f>
        <v>2361135.7999999998</v>
      </c>
      <c r="N244" s="55">
        <v>0</v>
      </c>
      <c r="O244" s="55">
        <v>0</v>
      </c>
      <c r="P244" s="55">
        <v>0</v>
      </c>
      <c r="Q244" s="55">
        <v>0</v>
      </c>
      <c r="R244" s="55">
        <v>0</v>
      </c>
      <c r="S244" s="55">
        <v>0</v>
      </c>
      <c r="T244" s="55">
        <v>0</v>
      </c>
      <c r="U244" s="55">
        <v>0</v>
      </c>
      <c r="V244" s="55">
        <v>0</v>
      </c>
      <c r="W244" s="55">
        <v>0</v>
      </c>
      <c r="X244" s="55">
        <v>0</v>
      </c>
      <c r="Y244" s="55">
        <v>0</v>
      </c>
      <c r="Z244" s="55">
        <v>0</v>
      </c>
      <c r="AA244" s="55">
        <v>0</v>
      </c>
      <c r="AB244" s="57" t="s">
        <v>16976</v>
      </c>
    </row>
    <row r="245" spans="1:28" ht="35.25" x14ac:dyDescent="0.5">
      <c r="A245">
        <v>1</v>
      </c>
      <c r="B245" s="30">
        <f>SUBTOTAL(103,$A$9:A245)</f>
        <v>232</v>
      </c>
      <c r="C245" s="54" t="s">
        <v>13317</v>
      </c>
      <c r="D245" s="50">
        <f t="shared" si="10"/>
        <v>1797450</v>
      </c>
      <c r="E245" s="55">
        <v>0</v>
      </c>
      <c r="F245" s="55">
        <v>0</v>
      </c>
      <c r="G245" s="55">
        <v>0</v>
      </c>
      <c r="H245" s="55">
        <v>0</v>
      </c>
      <c r="I245" s="55">
        <v>0</v>
      </c>
      <c r="J245" s="55">
        <v>0</v>
      </c>
      <c r="K245" s="56">
        <v>1</v>
      </c>
      <c r="L245" s="55">
        <v>1797450</v>
      </c>
      <c r="M245" s="55">
        <v>0</v>
      </c>
      <c r="N245" s="55">
        <v>0</v>
      </c>
      <c r="O245" s="55">
        <v>0</v>
      </c>
      <c r="P245" s="55">
        <v>0</v>
      </c>
      <c r="Q245" s="55">
        <v>0</v>
      </c>
      <c r="R245" s="55">
        <v>0</v>
      </c>
      <c r="S245" s="55">
        <v>0</v>
      </c>
      <c r="T245" s="55">
        <v>0</v>
      </c>
      <c r="U245" s="55">
        <v>0</v>
      </c>
      <c r="V245" s="55">
        <v>0</v>
      </c>
      <c r="W245" s="55">
        <v>0</v>
      </c>
      <c r="X245" s="55">
        <v>0</v>
      </c>
      <c r="Y245" s="55">
        <v>0</v>
      </c>
      <c r="Z245" s="55">
        <v>0</v>
      </c>
      <c r="AA245" s="55">
        <v>0</v>
      </c>
      <c r="AB245" s="57" t="s">
        <v>16976</v>
      </c>
    </row>
    <row r="246" spans="1:28" ht="35.25" x14ac:dyDescent="0.5">
      <c r="A246">
        <v>1</v>
      </c>
      <c r="B246" s="30">
        <f>SUBTOTAL(103,$A$9:A246)</f>
        <v>233</v>
      </c>
      <c r="C246" s="54" t="s">
        <v>13735</v>
      </c>
      <c r="D246" s="50">
        <f t="shared" si="10"/>
        <v>415670</v>
      </c>
      <c r="E246" s="55">
        <v>0</v>
      </c>
      <c r="F246" s="55">
        <v>0</v>
      </c>
      <c r="G246" s="55">
        <v>0</v>
      </c>
      <c r="H246" s="55">
        <v>0</v>
      </c>
      <c r="I246" s="55">
        <v>0</v>
      </c>
      <c r="J246" s="55">
        <v>0</v>
      </c>
      <c r="K246" s="56">
        <v>0</v>
      </c>
      <c r="L246" s="55">
        <v>0</v>
      </c>
      <c r="M246" s="55">
        <v>0</v>
      </c>
      <c r="N246" s="55">
        <v>0</v>
      </c>
      <c r="O246" s="55">
        <v>415670</v>
      </c>
      <c r="P246" s="55">
        <v>0</v>
      </c>
      <c r="Q246" s="55">
        <v>0</v>
      </c>
      <c r="R246" s="55">
        <v>0</v>
      </c>
      <c r="S246" s="55">
        <v>0</v>
      </c>
      <c r="T246" s="55">
        <v>0</v>
      </c>
      <c r="U246" s="55">
        <v>0</v>
      </c>
      <c r="V246" s="55">
        <v>0</v>
      </c>
      <c r="W246" s="55">
        <v>0</v>
      </c>
      <c r="X246" s="55">
        <v>0</v>
      </c>
      <c r="Y246" s="55">
        <v>0</v>
      </c>
      <c r="Z246" s="55">
        <v>0</v>
      </c>
      <c r="AA246" s="55">
        <v>0</v>
      </c>
      <c r="AB246" s="57" t="s">
        <v>16976</v>
      </c>
    </row>
    <row r="247" spans="1:28" ht="35.25" x14ac:dyDescent="0.5">
      <c r="A247">
        <v>1</v>
      </c>
      <c r="B247" s="30">
        <f>SUBTOTAL(103,$A$9:A247)</f>
        <v>234</v>
      </c>
      <c r="C247" s="54" t="s">
        <v>13738</v>
      </c>
      <c r="D247" s="50">
        <f t="shared" si="10"/>
        <v>337378</v>
      </c>
      <c r="E247" s="55">
        <v>0</v>
      </c>
      <c r="F247" s="55">
        <v>0</v>
      </c>
      <c r="G247" s="55">
        <v>0</v>
      </c>
      <c r="H247" s="55">
        <f>101213.4+236164.6</f>
        <v>337378</v>
      </c>
      <c r="I247" s="55">
        <v>0</v>
      </c>
      <c r="J247" s="55">
        <v>0</v>
      </c>
      <c r="K247" s="56">
        <v>0</v>
      </c>
      <c r="L247" s="55">
        <v>0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>
        <v>0</v>
      </c>
      <c r="S247" s="55">
        <v>0</v>
      </c>
      <c r="T247" s="55">
        <v>0</v>
      </c>
      <c r="U247" s="55">
        <v>0</v>
      </c>
      <c r="V247" s="55">
        <v>0</v>
      </c>
      <c r="W247" s="55">
        <v>0</v>
      </c>
      <c r="X247" s="55">
        <v>0</v>
      </c>
      <c r="Y247" s="55">
        <v>0</v>
      </c>
      <c r="Z247" s="55">
        <v>0</v>
      </c>
      <c r="AA247" s="55">
        <v>0</v>
      </c>
      <c r="AB247" s="57" t="s">
        <v>16976</v>
      </c>
    </row>
    <row r="248" spans="1:28" ht="35.25" x14ac:dyDescent="0.5">
      <c r="A248">
        <v>1</v>
      </c>
      <c r="B248" s="30">
        <f>SUBTOTAL(103,$A$9:A248)</f>
        <v>235</v>
      </c>
      <c r="C248" s="54" t="s">
        <v>13807</v>
      </c>
      <c r="D248" s="50">
        <f t="shared" si="10"/>
        <v>364067.75</v>
      </c>
      <c r="E248" s="55">
        <v>0</v>
      </c>
      <c r="F248" s="55">
        <v>0</v>
      </c>
      <c r="G248" s="55">
        <v>0</v>
      </c>
      <c r="H248" s="55">
        <v>0</v>
      </c>
      <c r="I248" s="55">
        <v>0</v>
      </c>
      <c r="J248" s="55">
        <v>0</v>
      </c>
      <c r="K248" s="56">
        <v>0</v>
      </c>
      <c r="L248" s="55">
        <v>0</v>
      </c>
      <c r="M248" s="55">
        <f>124268.25+239799.5</f>
        <v>364067.75</v>
      </c>
      <c r="N248" s="55">
        <v>0</v>
      </c>
      <c r="O248" s="55">
        <v>0</v>
      </c>
      <c r="P248" s="55">
        <v>0</v>
      </c>
      <c r="Q248" s="55">
        <v>0</v>
      </c>
      <c r="R248" s="55">
        <v>0</v>
      </c>
      <c r="S248" s="55">
        <v>0</v>
      </c>
      <c r="T248" s="55">
        <v>0</v>
      </c>
      <c r="U248" s="55">
        <v>0</v>
      </c>
      <c r="V248" s="55">
        <v>0</v>
      </c>
      <c r="W248" s="55">
        <v>0</v>
      </c>
      <c r="X248" s="55">
        <v>0</v>
      </c>
      <c r="Y248" s="55">
        <v>0</v>
      </c>
      <c r="Z248" s="55">
        <v>0</v>
      </c>
      <c r="AA248" s="55">
        <v>0</v>
      </c>
      <c r="AB248" s="57" t="s">
        <v>16976</v>
      </c>
    </row>
    <row r="249" spans="1:28" ht="35.25" x14ac:dyDescent="0.5">
      <c r="A249">
        <v>1</v>
      </c>
      <c r="B249" s="30">
        <f>SUBTOTAL(103,$A$9:A249)</f>
        <v>236</v>
      </c>
      <c r="C249" s="54" t="s">
        <v>13862</v>
      </c>
      <c r="D249" s="50">
        <f t="shared" si="10"/>
        <v>142799</v>
      </c>
      <c r="E249" s="55">
        <v>52200</v>
      </c>
      <c r="F249" s="55">
        <f>35599+45000</f>
        <v>80599</v>
      </c>
      <c r="G249" s="55">
        <v>10000</v>
      </c>
      <c r="H249" s="55">
        <v>0</v>
      </c>
      <c r="I249" s="55">
        <v>0</v>
      </c>
      <c r="J249" s="55">
        <v>0</v>
      </c>
      <c r="K249" s="56">
        <v>0</v>
      </c>
      <c r="L249" s="55">
        <v>0</v>
      </c>
      <c r="M249" s="55">
        <v>0</v>
      </c>
      <c r="N249" s="55">
        <v>0</v>
      </c>
      <c r="O249" s="55">
        <v>0</v>
      </c>
      <c r="P249" s="55">
        <v>0</v>
      </c>
      <c r="Q249" s="55">
        <v>0</v>
      </c>
      <c r="R249" s="55">
        <v>0</v>
      </c>
      <c r="S249" s="55">
        <v>0</v>
      </c>
      <c r="T249" s="55">
        <v>0</v>
      </c>
      <c r="U249" s="55">
        <v>0</v>
      </c>
      <c r="V249" s="55">
        <v>0</v>
      </c>
      <c r="W249" s="55">
        <v>0</v>
      </c>
      <c r="X249" s="55">
        <v>0</v>
      </c>
      <c r="Y249" s="55">
        <v>0</v>
      </c>
      <c r="Z249" s="55">
        <v>0</v>
      </c>
      <c r="AA249" s="55">
        <v>0</v>
      </c>
      <c r="AB249" s="57" t="s">
        <v>16976</v>
      </c>
    </row>
    <row r="250" spans="1:28" ht="35.25" x14ac:dyDescent="0.5">
      <c r="A250">
        <v>1</v>
      </c>
      <c r="B250" s="30">
        <f>SUBTOTAL(103,$A$9:A250)</f>
        <v>237</v>
      </c>
      <c r="C250" s="54" t="s">
        <v>13901</v>
      </c>
      <c r="D250" s="50">
        <f t="shared" si="10"/>
        <v>327328.82</v>
      </c>
      <c r="E250" s="55">
        <v>0</v>
      </c>
      <c r="F250" s="55">
        <v>0</v>
      </c>
      <c r="G250" s="55">
        <v>0</v>
      </c>
      <c r="H250" s="55">
        <v>0</v>
      </c>
      <c r="I250" s="55">
        <v>0</v>
      </c>
      <c r="J250" s="55">
        <v>0</v>
      </c>
      <c r="K250" s="56">
        <v>0</v>
      </c>
      <c r="L250" s="55">
        <v>0</v>
      </c>
      <c r="M250" s="55">
        <f>219765.99+107562.83</f>
        <v>327328.82</v>
      </c>
      <c r="N250" s="55">
        <v>0</v>
      </c>
      <c r="O250" s="55">
        <v>0</v>
      </c>
      <c r="P250" s="55">
        <v>0</v>
      </c>
      <c r="Q250" s="55">
        <v>0</v>
      </c>
      <c r="R250" s="55">
        <v>0</v>
      </c>
      <c r="S250" s="55">
        <v>0</v>
      </c>
      <c r="T250" s="55">
        <v>0</v>
      </c>
      <c r="U250" s="55">
        <v>0</v>
      </c>
      <c r="V250" s="55">
        <v>0</v>
      </c>
      <c r="W250" s="55">
        <v>0</v>
      </c>
      <c r="X250" s="55">
        <v>0</v>
      </c>
      <c r="Y250" s="55">
        <v>0</v>
      </c>
      <c r="Z250" s="55">
        <v>0</v>
      </c>
      <c r="AA250" s="55">
        <v>0</v>
      </c>
      <c r="AB250" s="57" t="s">
        <v>16976</v>
      </c>
    </row>
    <row r="251" spans="1:28" ht="35.25" x14ac:dyDescent="0.5">
      <c r="A251">
        <v>1</v>
      </c>
      <c r="B251" s="30">
        <f>SUBTOTAL(103,$A$9:A251)</f>
        <v>238</v>
      </c>
      <c r="C251" s="54" t="s">
        <v>2440</v>
      </c>
      <c r="D251" s="50">
        <f t="shared" si="10"/>
        <v>739295.55</v>
      </c>
      <c r="E251" s="55">
        <v>0</v>
      </c>
      <c r="F251" s="55">
        <v>0</v>
      </c>
      <c r="G251" s="55">
        <v>0</v>
      </c>
      <c r="H251" s="55">
        <v>0</v>
      </c>
      <c r="I251" s="55">
        <v>0</v>
      </c>
      <c r="J251" s="55">
        <v>0</v>
      </c>
      <c r="K251" s="56">
        <v>0</v>
      </c>
      <c r="L251" s="55">
        <v>0</v>
      </c>
      <c r="M251" s="55">
        <v>487375.14</v>
      </c>
      <c r="N251" s="55">
        <v>0</v>
      </c>
      <c r="O251" s="55">
        <v>251920.41</v>
      </c>
      <c r="P251" s="55">
        <v>0</v>
      </c>
      <c r="Q251" s="55">
        <v>0</v>
      </c>
      <c r="R251" s="55">
        <v>0</v>
      </c>
      <c r="S251" s="55">
        <v>0</v>
      </c>
      <c r="T251" s="55">
        <v>0</v>
      </c>
      <c r="U251" s="55">
        <v>0</v>
      </c>
      <c r="V251" s="55">
        <v>0</v>
      </c>
      <c r="W251" s="55">
        <v>0</v>
      </c>
      <c r="X251" s="55">
        <v>0</v>
      </c>
      <c r="Y251" s="55">
        <v>0</v>
      </c>
      <c r="Z251" s="55">
        <v>0</v>
      </c>
      <c r="AA251" s="55">
        <v>0</v>
      </c>
      <c r="AB251" s="57" t="s">
        <v>16976</v>
      </c>
    </row>
    <row r="252" spans="1:28" ht="35.25" x14ac:dyDescent="0.5">
      <c r="A252">
        <v>1</v>
      </c>
      <c r="B252" s="30">
        <f>SUBTOTAL(103,$A$9:A252)</f>
        <v>239</v>
      </c>
      <c r="C252" s="54" t="s">
        <v>13812</v>
      </c>
      <c r="D252" s="50">
        <f t="shared" si="10"/>
        <v>827646</v>
      </c>
      <c r="E252" s="55">
        <v>0</v>
      </c>
      <c r="F252" s="55">
        <v>0</v>
      </c>
      <c r="G252" s="55">
        <v>0</v>
      </c>
      <c r="H252" s="55">
        <v>0</v>
      </c>
      <c r="I252" s="55">
        <v>0</v>
      </c>
      <c r="J252" s="55">
        <v>0</v>
      </c>
      <c r="K252" s="56">
        <v>0</v>
      </c>
      <c r="L252" s="55">
        <v>0</v>
      </c>
      <c r="M252" s="55">
        <v>633946</v>
      </c>
      <c r="N252" s="55">
        <v>0</v>
      </c>
      <c r="O252" s="55">
        <f>57000+136700</f>
        <v>193700</v>
      </c>
      <c r="P252" s="55">
        <v>0</v>
      </c>
      <c r="Q252" s="55">
        <v>0</v>
      </c>
      <c r="R252" s="55">
        <v>0</v>
      </c>
      <c r="S252" s="55">
        <v>0</v>
      </c>
      <c r="T252" s="55">
        <v>0</v>
      </c>
      <c r="U252" s="55">
        <v>0</v>
      </c>
      <c r="V252" s="55">
        <v>0</v>
      </c>
      <c r="W252" s="55">
        <v>0</v>
      </c>
      <c r="X252" s="55">
        <v>0</v>
      </c>
      <c r="Y252" s="55">
        <v>0</v>
      </c>
      <c r="Z252" s="55">
        <v>0</v>
      </c>
      <c r="AA252" s="55">
        <v>0</v>
      </c>
      <c r="AB252" s="57" t="s">
        <v>16976</v>
      </c>
    </row>
    <row r="253" spans="1:28" ht="35.25" x14ac:dyDescent="0.5">
      <c r="A253">
        <v>1</v>
      </c>
      <c r="B253" s="30">
        <f>SUBTOTAL(103,$A$9:A253)</f>
        <v>240</v>
      </c>
      <c r="C253" s="54" t="s">
        <v>2326</v>
      </c>
      <c r="D253" s="50">
        <f t="shared" si="10"/>
        <v>120000</v>
      </c>
      <c r="E253" s="55">
        <v>0</v>
      </c>
      <c r="F253" s="55">
        <v>0</v>
      </c>
      <c r="G253" s="55">
        <v>0</v>
      </c>
      <c r="H253" s="55">
        <v>0</v>
      </c>
      <c r="I253" s="55">
        <v>0</v>
      </c>
      <c r="J253" s="55">
        <v>0</v>
      </c>
      <c r="K253" s="56">
        <v>0</v>
      </c>
      <c r="L253" s="55">
        <v>0</v>
      </c>
      <c r="M253" s="55">
        <v>0</v>
      </c>
      <c r="N253" s="55">
        <v>0</v>
      </c>
      <c r="O253" s="55">
        <v>0</v>
      </c>
      <c r="P253" s="55">
        <v>0</v>
      </c>
      <c r="Q253" s="55">
        <v>0</v>
      </c>
      <c r="R253" s="55">
        <v>0</v>
      </c>
      <c r="S253" s="55">
        <v>0</v>
      </c>
      <c r="T253" s="55">
        <v>0</v>
      </c>
      <c r="U253" s="55">
        <v>0</v>
      </c>
      <c r="V253" s="55">
        <v>0</v>
      </c>
      <c r="W253" s="55">
        <v>0</v>
      </c>
      <c r="X253" s="55">
        <v>0</v>
      </c>
      <c r="Y253" s="55">
        <v>0</v>
      </c>
      <c r="Z253" s="55">
        <v>120000</v>
      </c>
      <c r="AA253" s="55">
        <v>0</v>
      </c>
      <c r="AB253" s="57">
        <v>2023</v>
      </c>
    </row>
    <row r="254" spans="1:28" ht="35.25" x14ac:dyDescent="0.5">
      <c r="A254">
        <v>1</v>
      </c>
      <c r="B254" s="30">
        <f>SUBTOTAL(103,$A$9:A254)</f>
        <v>241</v>
      </c>
      <c r="C254" s="54" t="s">
        <v>13357</v>
      </c>
      <c r="D254" s="50">
        <f t="shared" si="10"/>
        <v>1029669</v>
      </c>
      <c r="E254" s="55">
        <v>0</v>
      </c>
      <c r="F254" s="55">
        <v>0</v>
      </c>
      <c r="G254" s="55">
        <v>0</v>
      </c>
      <c r="H254" s="55">
        <v>0</v>
      </c>
      <c r="I254" s="55">
        <v>0</v>
      </c>
      <c r="J254" s="55">
        <v>0</v>
      </c>
      <c r="K254" s="56">
        <v>0</v>
      </c>
      <c r="L254" s="55">
        <v>0</v>
      </c>
      <c r="M254" s="55">
        <v>0</v>
      </c>
      <c r="N254" s="55">
        <v>0</v>
      </c>
      <c r="O254" s="55">
        <v>1029669</v>
      </c>
      <c r="P254" s="55">
        <v>0</v>
      </c>
      <c r="Q254" s="55">
        <v>0</v>
      </c>
      <c r="R254" s="55">
        <v>0</v>
      </c>
      <c r="S254" s="55">
        <v>0</v>
      </c>
      <c r="T254" s="55">
        <v>0</v>
      </c>
      <c r="U254" s="55">
        <v>0</v>
      </c>
      <c r="V254" s="55">
        <v>0</v>
      </c>
      <c r="W254" s="55">
        <v>0</v>
      </c>
      <c r="X254" s="55">
        <v>0</v>
      </c>
      <c r="Y254" s="55">
        <v>0</v>
      </c>
      <c r="Z254" s="55">
        <v>0</v>
      </c>
      <c r="AA254" s="55">
        <v>0</v>
      </c>
      <c r="AB254" s="57">
        <v>2023</v>
      </c>
    </row>
    <row r="255" spans="1:28" ht="35.25" x14ac:dyDescent="0.5">
      <c r="A255">
        <v>1</v>
      </c>
      <c r="B255" s="30">
        <f>SUBTOTAL(103,$A$9:A255)</f>
        <v>242</v>
      </c>
      <c r="C255" s="54" t="s">
        <v>13362</v>
      </c>
      <c r="D255" s="50">
        <f t="shared" si="10"/>
        <v>629278.17000000004</v>
      </c>
      <c r="E255" s="55">
        <v>0</v>
      </c>
      <c r="F255" s="55">
        <v>0</v>
      </c>
      <c r="G255" s="55">
        <v>629278.17000000004</v>
      </c>
      <c r="H255" s="55">
        <v>0</v>
      </c>
      <c r="I255" s="55">
        <v>0</v>
      </c>
      <c r="J255" s="55">
        <v>0</v>
      </c>
      <c r="K255" s="56">
        <v>0</v>
      </c>
      <c r="L255" s="55">
        <v>0</v>
      </c>
      <c r="M255" s="55">
        <v>0</v>
      </c>
      <c r="N255" s="55">
        <v>0</v>
      </c>
      <c r="O255" s="55">
        <v>0</v>
      </c>
      <c r="P255" s="55">
        <v>0</v>
      </c>
      <c r="Q255" s="55">
        <v>0</v>
      </c>
      <c r="R255" s="55">
        <v>0</v>
      </c>
      <c r="S255" s="55">
        <v>0</v>
      </c>
      <c r="T255" s="55">
        <v>0</v>
      </c>
      <c r="U255" s="55">
        <v>0</v>
      </c>
      <c r="V255" s="55">
        <v>0</v>
      </c>
      <c r="W255" s="55">
        <v>0</v>
      </c>
      <c r="X255" s="55">
        <v>0</v>
      </c>
      <c r="Y255" s="55">
        <v>0</v>
      </c>
      <c r="Z255" s="55">
        <v>0</v>
      </c>
      <c r="AA255" s="55">
        <v>0</v>
      </c>
      <c r="AB255" s="57">
        <v>2023</v>
      </c>
    </row>
    <row r="256" spans="1:28" ht="35.25" x14ac:dyDescent="0.5">
      <c r="A256">
        <v>1</v>
      </c>
      <c r="B256" s="30">
        <f>SUBTOTAL(103,$A$9:A256)</f>
        <v>243</v>
      </c>
      <c r="C256" s="54" t="s">
        <v>13404</v>
      </c>
      <c r="D256" s="50">
        <f t="shared" si="10"/>
        <v>1383000</v>
      </c>
      <c r="E256" s="55">
        <v>0</v>
      </c>
      <c r="F256" s="55">
        <v>0</v>
      </c>
      <c r="G256" s="55">
        <v>0</v>
      </c>
      <c r="H256" s="55">
        <v>0</v>
      </c>
      <c r="I256" s="55">
        <v>1383000</v>
      </c>
      <c r="J256" s="55">
        <v>0</v>
      </c>
      <c r="K256" s="56">
        <v>0</v>
      </c>
      <c r="L256" s="55">
        <v>0</v>
      </c>
      <c r="M256" s="55">
        <v>0</v>
      </c>
      <c r="N256" s="55">
        <v>0</v>
      </c>
      <c r="O256" s="55">
        <v>0</v>
      </c>
      <c r="P256" s="55">
        <v>0</v>
      </c>
      <c r="Q256" s="55">
        <v>0</v>
      </c>
      <c r="R256" s="55">
        <v>0</v>
      </c>
      <c r="S256" s="55">
        <v>0</v>
      </c>
      <c r="T256" s="55">
        <v>0</v>
      </c>
      <c r="U256" s="55">
        <v>0</v>
      </c>
      <c r="V256" s="55">
        <v>0</v>
      </c>
      <c r="W256" s="55">
        <v>0</v>
      </c>
      <c r="X256" s="55">
        <v>0</v>
      </c>
      <c r="Y256" s="55">
        <v>0</v>
      </c>
      <c r="Z256" s="55">
        <v>0</v>
      </c>
      <c r="AA256" s="55">
        <v>0</v>
      </c>
      <c r="AB256" s="57">
        <v>2023</v>
      </c>
    </row>
    <row r="257" spans="1:28" ht="35.25" x14ac:dyDescent="0.5">
      <c r="A257">
        <v>1</v>
      </c>
      <c r="B257" s="30">
        <f>SUBTOTAL(103,$A$9:A257)</f>
        <v>244</v>
      </c>
      <c r="C257" s="54" t="s">
        <v>13424</v>
      </c>
      <c r="D257" s="50">
        <f t="shared" si="10"/>
        <v>1009226.32</v>
      </c>
      <c r="E257" s="55">
        <v>0</v>
      </c>
      <c r="F257" s="55">
        <v>0</v>
      </c>
      <c r="G257" s="55">
        <v>0</v>
      </c>
      <c r="H257" s="55">
        <v>0</v>
      </c>
      <c r="I257" s="55">
        <v>0</v>
      </c>
      <c r="J257" s="55">
        <v>0</v>
      </c>
      <c r="K257" s="56">
        <v>0</v>
      </c>
      <c r="L257" s="55">
        <v>0</v>
      </c>
      <c r="M257" s="55">
        <v>1009226.32</v>
      </c>
      <c r="N257" s="55">
        <v>0</v>
      </c>
      <c r="O257" s="55">
        <v>0</v>
      </c>
      <c r="P257" s="55">
        <v>0</v>
      </c>
      <c r="Q257" s="55">
        <v>0</v>
      </c>
      <c r="R257" s="55">
        <v>0</v>
      </c>
      <c r="S257" s="55">
        <v>0</v>
      </c>
      <c r="T257" s="55">
        <v>0</v>
      </c>
      <c r="U257" s="55">
        <v>0</v>
      </c>
      <c r="V257" s="55">
        <v>0</v>
      </c>
      <c r="W257" s="55">
        <v>0</v>
      </c>
      <c r="X257" s="55">
        <v>0</v>
      </c>
      <c r="Y257" s="55">
        <v>0</v>
      </c>
      <c r="Z257" s="55">
        <v>0</v>
      </c>
      <c r="AA257" s="55">
        <v>0</v>
      </c>
      <c r="AB257" s="57">
        <v>2023</v>
      </c>
    </row>
    <row r="258" spans="1:28" ht="35.25" x14ac:dyDescent="0.5">
      <c r="A258">
        <v>1</v>
      </c>
      <c r="B258" s="30">
        <f>SUBTOTAL(103,$A$9:A258)</f>
        <v>245</v>
      </c>
      <c r="C258" s="54" t="s">
        <v>13551</v>
      </c>
      <c r="D258" s="50">
        <f t="shared" si="10"/>
        <v>379904.77</v>
      </c>
      <c r="E258" s="55">
        <v>0</v>
      </c>
      <c r="F258" s="55">
        <v>0</v>
      </c>
      <c r="G258" s="55">
        <v>379904.77</v>
      </c>
      <c r="H258" s="55">
        <v>0</v>
      </c>
      <c r="I258" s="55">
        <v>0</v>
      </c>
      <c r="J258" s="55">
        <v>0</v>
      </c>
      <c r="K258" s="56">
        <v>0</v>
      </c>
      <c r="L258" s="55">
        <v>0</v>
      </c>
      <c r="M258" s="55">
        <v>0</v>
      </c>
      <c r="N258" s="55">
        <v>0</v>
      </c>
      <c r="O258" s="55">
        <v>0</v>
      </c>
      <c r="P258" s="55">
        <v>0</v>
      </c>
      <c r="Q258" s="55">
        <v>0</v>
      </c>
      <c r="R258" s="55">
        <v>0</v>
      </c>
      <c r="S258" s="55">
        <v>0</v>
      </c>
      <c r="T258" s="55">
        <v>0</v>
      </c>
      <c r="U258" s="55">
        <v>0</v>
      </c>
      <c r="V258" s="55">
        <v>0</v>
      </c>
      <c r="W258" s="55">
        <v>0</v>
      </c>
      <c r="X258" s="55">
        <v>0</v>
      </c>
      <c r="Y258" s="55">
        <v>0</v>
      </c>
      <c r="Z258" s="55">
        <v>0</v>
      </c>
      <c r="AA258" s="55">
        <v>0</v>
      </c>
      <c r="AB258" s="57">
        <v>2023</v>
      </c>
    </row>
    <row r="259" spans="1:28" ht="35.25" x14ac:dyDescent="0.5">
      <c r="A259">
        <v>1</v>
      </c>
      <c r="B259" s="30">
        <f>SUBTOTAL(103,$A$9:A259)</f>
        <v>246</v>
      </c>
      <c r="C259" s="54" t="s">
        <v>13703</v>
      </c>
      <c r="D259" s="50">
        <f t="shared" si="10"/>
        <v>1539024</v>
      </c>
      <c r="E259" s="55">
        <v>0</v>
      </c>
      <c r="F259" s="55">
        <v>0</v>
      </c>
      <c r="G259" s="55">
        <v>1539024</v>
      </c>
      <c r="H259" s="55">
        <v>0</v>
      </c>
      <c r="I259" s="55">
        <v>0</v>
      </c>
      <c r="J259" s="55">
        <v>0</v>
      </c>
      <c r="K259" s="56">
        <v>0</v>
      </c>
      <c r="L259" s="55">
        <v>0</v>
      </c>
      <c r="M259" s="55">
        <v>0</v>
      </c>
      <c r="N259" s="55">
        <v>0</v>
      </c>
      <c r="O259" s="55">
        <v>0</v>
      </c>
      <c r="P259" s="55">
        <v>0</v>
      </c>
      <c r="Q259" s="55">
        <v>0</v>
      </c>
      <c r="R259" s="55">
        <v>0</v>
      </c>
      <c r="S259" s="55">
        <v>0</v>
      </c>
      <c r="T259" s="55">
        <v>0</v>
      </c>
      <c r="U259" s="55">
        <v>0</v>
      </c>
      <c r="V259" s="55">
        <v>0</v>
      </c>
      <c r="W259" s="55">
        <v>0</v>
      </c>
      <c r="X259" s="55">
        <v>0</v>
      </c>
      <c r="Y259" s="55">
        <v>0</v>
      </c>
      <c r="Z259" s="55">
        <v>0</v>
      </c>
      <c r="AA259" s="55">
        <v>0</v>
      </c>
      <c r="AB259" s="57">
        <v>2023</v>
      </c>
    </row>
    <row r="260" spans="1:28" ht="35.25" x14ac:dyDescent="0.5">
      <c r="A260">
        <v>1</v>
      </c>
      <c r="B260" s="30">
        <f>SUBTOTAL(103,$A$9:A260)</f>
        <v>247</v>
      </c>
      <c r="C260" s="54" t="s">
        <v>13787</v>
      </c>
      <c r="D260" s="50">
        <f t="shared" si="10"/>
        <v>254099.66</v>
      </c>
      <c r="E260" s="55">
        <v>0</v>
      </c>
      <c r="F260" s="55">
        <v>0</v>
      </c>
      <c r="G260" s="55">
        <v>0</v>
      </c>
      <c r="H260" s="55">
        <v>0</v>
      </c>
      <c r="I260" s="55">
        <v>0</v>
      </c>
      <c r="J260" s="55">
        <v>0</v>
      </c>
      <c r="K260" s="56">
        <v>0</v>
      </c>
      <c r="L260" s="55">
        <v>0</v>
      </c>
      <c r="M260" s="55">
        <v>0</v>
      </c>
      <c r="N260" s="55">
        <v>0</v>
      </c>
      <c r="O260" s="55">
        <v>254099.66</v>
      </c>
      <c r="P260" s="55">
        <v>0</v>
      </c>
      <c r="Q260" s="55">
        <v>0</v>
      </c>
      <c r="R260" s="55">
        <v>0</v>
      </c>
      <c r="S260" s="55">
        <v>0</v>
      </c>
      <c r="T260" s="55">
        <v>0</v>
      </c>
      <c r="U260" s="55">
        <v>0</v>
      </c>
      <c r="V260" s="55">
        <v>0</v>
      </c>
      <c r="W260" s="55">
        <v>0</v>
      </c>
      <c r="X260" s="55">
        <v>0</v>
      </c>
      <c r="Y260" s="55">
        <v>0</v>
      </c>
      <c r="Z260" s="55">
        <v>0</v>
      </c>
      <c r="AA260" s="55">
        <v>0</v>
      </c>
      <c r="AB260" s="57">
        <v>2023</v>
      </c>
    </row>
    <row r="261" spans="1:28" ht="35.25" x14ac:dyDescent="0.5">
      <c r="A261">
        <v>1</v>
      </c>
      <c r="B261" s="30">
        <f>SUBTOTAL(103,$A$9:A261)</f>
        <v>248</v>
      </c>
      <c r="C261" s="54" t="s">
        <v>13797</v>
      </c>
      <c r="D261" s="50">
        <f t="shared" si="10"/>
        <v>2500000</v>
      </c>
      <c r="E261" s="55">
        <v>0</v>
      </c>
      <c r="F261" s="55">
        <v>0</v>
      </c>
      <c r="G261" s="55">
        <v>0</v>
      </c>
      <c r="H261" s="55">
        <v>0</v>
      </c>
      <c r="I261" s="55">
        <v>0</v>
      </c>
      <c r="J261" s="55">
        <v>0</v>
      </c>
      <c r="K261" s="56">
        <v>0</v>
      </c>
      <c r="L261" s="55">
        <v>0</v>
      </c>
      <c r="M261" s="55">
        <v>2500000</v>
      </c>
      <c r="N261" s="55">
        <v>0</v>
      </c>
      <c r="O261" s="55">
        <v>0</v>
      </c>
      <c r="P261" s="55">
        <v>0</v>
      </c>
      <c r="Q261" s="55">
        <v>0</v>
      </c>
      <c r="R261" s="55">
        <v>0</v>
      </c>
      <c r="S261" s="55">
        <v>0</v>
      </c>
      <c r="T261" s="55">
        <v>0</v>
      </c>
      <c r="U261" s="55">
        <v>0</v>
      </c>
      <c r="V261" s="55">
        <v>0</v>
      </c>
      <c r="W261" s="55">
        <v>0</v>
      </c>
      <c r="X261" s="55">
        <v>0</v>
      </c>
      <c r="Y261" s="55">
        <v>0</v>
      </c>
      <c r="Z261" s="55">
        <v>0</v>
      </c>
      <c r="AA261" s="55">
        <v>0</v>
      </c>
      <c r="AB261" s="57">
        <v>2023</v>
      </c>
    </row>
    <row r="262" spans="1:28" ht="35.25" x14ac:dyDescent="0.5">
      <c r="A262">
        <v>1</v>
      </c>
      <c r="B262" s="30">
        <f>SUBTOTAL(103,$A$9:A262)</f>
        <v>249</v>
      </c>
      <c r="C262" s="54" t="s">
        <v>13932</v>
      </c>
      <c r="D262" s="50">
        <f t="shared" si="10"/>
        <v>762877.06</v>
      </c>
      <c r="E262" s="55">
        <v>0</v>
      </c>
      <c r="F262" s="55">
        <v>0</v>
      </c>
      <c r="G262" s="55">
        <v>0</v>
      </c>
      <c r="H262" s="55">
        <v>0</v>
      </c>
      <c r="I262" s="55">
        <v>0</v>
      </c>
      <c r="J262" s="55">
        <v>0</v>
      </c>
      <c r="K262" s="56">
        <v>0</v>
      </c>
      <c r="L262" s="55">
        <v>0</v>
      </c>
      <c r="M262" s="55">
        <v>0</v>
      </c>
      <c r="N262" s="55">
        <v>0</v>
      </c>
      <c r="O262" s="55">
        <v>762877.06</v>
      </c>
      <c r="P262" s="55">
        <v>0</v>
      </c>
      <c r="Q262" s="55">
        <v>0</v>
      </c>
      <c r="R262" s="55">
        <v>0</v>
      </c>
      <c r="S262" s="55">
        <v>0</v>
      </c>
      <c r="T262" s="55">
        <v>0</v>
      </c>
      <c r="U262" s="55">
        <v>0</v>
      </c>
      <c r="V262" s="55">
        <v>0</v>
      </c>
      <c r="W262" s="55">
        <v>0</v>
      </c>
      <c r="X262" s="55">
        <v>0</v>
      </c>
      <c r="Y262" s="55">
        <v>0</v>
      </c>
      <c r="Z262" s="55">
        <v>0</v>
      </c>
      <c r="AA262" s="55">
        <v>0</v>
      </c>
      <c r="AB262" s="57">
        <v>2023</v>
      </c>
    </row>
    <row r="263" spans="1:28" ht="35.25" x14ac:dyDescent="0.5">
      <c r="A263">
        <v>1</v>
      </c>
      <c r="B263" s="30">
        <f>SUBTOTAL(103,$A$9:A263)</f>
        <v>250</v>
      </c>
      <c r="C263" s="54" t="s">
        <v>13967</v>
      </c>
      <c r="D263" s="50">
        <f t="shared" si="10"/>
        <v>2838000</v>
      </c>
      <c r="E263" s="55">
        <v>0</v>
      </c>
      <c r="F263" s="55">
        <v>0</v>
      </c>
      <c r="G263" s="55">
        <v>0</v>
      </c>
      <c r="H263" s="55">
        <v>0</v>
      </c>
      <c r="I263" s="55">
        <v>0</v>
      </c>
      <c r="J263" s="55">
        <v>0</v>
      </c>
      <c r="K263" s="56">
        <v>1</v>
      </c>
      <c r="L263" s="55">
        <v>2838000</v>
      </c>
      <c r="M263" s="55">
        <v>0</v>
      </c>
      <c r="N263" s="55">
        <v>0</v>
      </c>
      <c r="O263" s="55">
        <v>0</v>
      </c>
      <c r="P263" s="55">
        <v>0</v>
      </c>
      <c r="Q263" s="55">
        <v>0</v>
      </c>
      <c r="R263" s="55">
        <v>0</v>
      </c>
      <c r="S263" s="55">
        <v>0</v>
      </c>
      <c r="T263" s="55">
        <v>0</v>
      </c>
      <c r="U263" s="55">
        <v>0</v>
      </c>
      <c r="V263" s="55">
        <v>0</v>
      </c>
      <c r="W263" s="55">
        <v>0</v>
      </c>
      <c r="X263" s="55">
        <v>0</v>
      </c>
      <c r="Y263" s="55">
        <v>0</v>
      </c>
      <c r="Z263" s="55">
        <v>0</v>
      </c>
      <c r="AA263" s="55">
        <v>0</v>
      </c>
      <c r="AB263" s="57">
        <v>2023</v>
      </c>
    </row>
    <row r="264" spans="1:28" ht="35.25" x14ac:dyDescent="0.5">
      <c r="A264">
        <v>1</v>
      </c>
      <c r="B264" s="30">
        <f>SUBTOTAL(103,$A$9:A264)</f>
        <v>251</v>
      </c>
      <c r="C264" s="54" t="s">
        <v>14002</v>
      </c>
      <c r="D264" s="50">
        <f t="shared" si="10"/>
        <v>1085000</v>
      </c>
      <c r="E264" s="55">
        <v>0</v>
      </c>
      <c r="F264" s="55">
        <v>0</v>
      </c>
      <c r="G264" s="55">
        <v>0</v>
      </c>
      <c r="H264" s="55">
        <v>0</v>
      </c>
      <c r="I264" s="55">
        <v>1085000</v>
      </c>
      <c r="J264" s="55">
        <v>0</v>
      </c>
      <c r="K264" s="56">
        <v>0</v>
      </c>
      <c r="L264" s="55">
        <v>0</v>
      </c>
      <c r="M264" s="55">
        <v>0</v>
      </c>
      <c r="N264" s="55">
        <v>0</v>
      </c>
      <c r="O264" s="55">
        <v>0</v>
      </c>
      <c r="P264" s="55">
        <v>0</v>
      </c>
      <c r="Q264" s="55">
        <v>0</v>
      </c>
      <c r="R264" s="55">
        <v>0</v>
      </c>
      <c r="S264" s="55">
        <v>0</v>
      </c>
      <c r="T264" s="55">
        <v>0</v>
      </c>
      <c r="U264" s="55">
        <v>0</v>
      </c>
      <c r="V264" s="55">
        <v>0</v>
      </c>
      <c r="W264" s="55">
        <v>0</v>
      </c>
      <c r="X264" s="55">
        <v>0</v>
      </c>
      <c r="Y264" s="55">
        <v>0</v>
      </c>
      <c r="Z264" s="55">
        <v>0</v>
      </c>
      <c r="AA264" s="55">
        <v>0</v>
      </c>
      <c r="AB264" s="57">
        <v>2023</v>
      </c>
    </row>
    <row r="265" spans="1:28" ht="35.25" x14ac:dyDescent="0.5">
      <c r="A265">
        <v>1</v>
      </c>
      <c r="B265" s="30">
        <f>SUBTOTAL(103,$A$9:A265)</f>
        <v>252</v>
      </c>
      <c r="C265" s="54" t="s">
        <v>14053</v>
      </c>
      <c r="D265" s="50">
        <f t="shared" si="10"/>
        <v>457544</v>
      </c>
      <c r="E265" s="55">
        <v>0</v>
      </c>
      <c r="F265" s="55">
        <v>0</v>
      </c>
      <c r="G265" s="55">
        <v>0</v>
      </c>
      <c r="H265" s="55">
        <v>0</v>
      </c>
      <c r="I265" s="55">
        <v>0</v>
      </c>
      <c r="J265" s="55">
        <v>0</v>
      </c>
      <c r="K265" s="56">
        <v>0</v>
      </c>
      <c r="L265" s="55">
        <v>0</v>
      </c>
      <c r="M265" s="55">
        <v>0</v>
      </c>
      <c r="N265" s="55">
        <v>0</v>
      </c>
      <c r="O265" s="55">
        <v>457544</v>
      </c>
      <c r="P265" s="55">
        <v>0</v>
      </c>
      <c r="Q265" s="55">
        <v>0</v>
      </c>
      <c r="R265" s="55">
        <v>0</v>
      </c>
      <c r="S265" s="55">
        <v>0</v>
      </c>
      <c r="T265" s="55">
        <v>0</v>
      </c>
      <c r="U265" s="55">
        <v>0</v>
      </c>
      <c r="V265" s="55">
        <v>0</v>
      </c>
      <c r="W265" s="55">
        <v>0</v>
      </c>
      <c r="X265" s="55">
        <v>0</v>
      </c>
      <c r="Y265" s="55">
        <v>0</v>
      </c>
      <c r="Z265" s="55">
        <v>0</v>
      </c>
      <c r="AA265" s="55">
        <v>0</v>
      </c>
      <c r="AB265" s="57">
        <v>2023</v>
      </c>
    </row>
    <row r="266" spans="1:28" ht="35.25" x14ac:dyDescent="0.5">
      <c r="A266">
        <v>1</v>
      </c>
      <c r="B266" s="30">
        <f>SUBTOTAL(103,$A$9:A266)</f>
        <v>253</v>
      </c>
      <c r="C266" s="54" t="s">
        <v>14251</v>
      </c>
      <c r="D266" s="50">
        <f t="shared" si="10"/>
        <v>638448.15</v>
      </c>
      <c r="E266" s="55">
        <v>0</v>
      </c>
      <c r="F266" s="55">
        <v>0</v>
      </c>
      <c r="G266" s="55">
        <v>0</v>
      </c>
      <c r="H266" s="55">
        <v>0</v>
      </c>
      <c r="I266" s="55">
        <v>0</v>
      </c>
      <c r="J266" s="55">
        <v>0</v>
      </c>
      <c r="K266" s="56">
        <v>0</v>
      </c>
      <c r="L266" s="55">
        <v>0</v>
      </c>
      <c r="M266" s="55">
        <v>0</v>
      </c>
      <c r="N266" s="55">
        <v>0</v>
      </c>
      <c r="O266" s="55">
        <v>638448.15</v>
      </c>
      <c r="P266" s="55">
        <v>0</v>
      </c>
      <c r="Q266" s="55">
        <v>0</v>
      </c>
      <c r="R266" s="55">
        <v>0</v>
      </c>
      <c r="S266" s="55">
        <v>0</v>
      </c>
      <c r="T266" s="55">
        <v>0</v>
      </c>
      <c r="U266" s="55">
        <v>0</v>
      </c>
      <c r="V266" s="55">
        <v>0</v>
      </c>
      <c r="W266" s="55">
        <v>0</v>
      </c>
      <c r="X266" s="55">
        <v>0</v>
      </c>
      <c r="Y266" s="55">
        <v>0</v>
      </c>
      <c r="Z266" s="55">
        <v>0</v>
      </c>
      <c r="AA266" s="55">
        <v>0</v>
      </c>
      <c r="AB266" s="57">
        <v>2023</v>
      </c>
    </row>
    <row r="267" spans="1:28" ht="35.25" x14ac:dyDescent="0.5">
      <c r="A267">
        <v>1</v>
      </c>
      <c r="B267" s="30">
        <f>SUBTOTAL(103,$A$9:A267)</f>
        <v>254</v>
      </c>
      <c r="C267" s="54" t="s">
        <v>13707</v>
      </c>
      <c r="D267" s="50">
        <f t="shared" si="10"/>
        <v>2854000</v>
      </c>
      <c r="E267" s="55">
        <v>0</v>
      </c>
      <c r="F267" s="55">
        <v>0</v>
      </c>
      <c r="G267" s="55">
        <v>0</v>
      </c>
      <c r="H267" s="55">
        <v>0</v>
      </c>
      <c r="I267" s="55">
        <v>0</v>
      </c>
      <c r="J267" s="55">
        <v>0</v>
      </c>
      <c r="K267" s="56">
        <v>1</v>
      </c>
      <c r="L267" s="55">
        <v>2854000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55">
        <v>0</v>
      </c>
      <c r="S267" s="55">
        <v>0</v>
      </c>
      <c r="T267" s="55">
        <v>0</v>
      </c>
      <c r="U267" s="55">
        <v>0</v>
      </c>
      <c r="V267" s="55">
        <v>0</v>
      </c>
      <c r="W267" s="55">
        <v>0</v>
      </c>
      <c r="X267" s="55">
        <v>0</v>
      </c>
      <c r="Y267" s="55">
        <v>0</v>
      </c>
      <c r="Z267" s="55">
        <v>0</v>
      </c>
      <c r="AA267" s="55">
        <v>0</v>
      </c>
      <c r="AB267" s="57">
        <v>2023</v>
      </c>
    </row>
    <row r="268" spans="1:28" ht="35.25" x14ac:dyDescent="0.5">
      <c r="A268">
        <v>1</v>
      </c>
      <c r="B268" s="30">
        <f>SUBTOTAL(103,$A$9:A268)</f>
        <v>255</v>
      </c>
      <c r="C268" s="54" t="s">
        <v>14229</v>
      </c>
      <c r="D268" s="50">
        <f t="shared" si="10"/>
        <v>2838000</v>
      </c>
      <c r="E268" s="55">
        <v>0</v>
      </c>
      <c r="F268" s="55">
        <v>0</v>
      </c>
      <c r="G268" s="55">
        <v>0</v>
      </c>
      <c r="H268" s="55">
        <v>0</v>
      </c>
      <c r="I268" s="55">
        <v>0</v>
      </c>
      <c r="J268" s="55">
        <v>0</v>
      </c>
      <c r="K268" s="56">
        <v>1</v>
      </c>
      <c r="L268" s="55">
        <v>2838000</v>
      </c>
      <c r="M268" s="55">
        <v>0</v>
      </c>
      <c r="N268" s="55">
        <v>0</v>
      </c>
      <c r="O268" s="55">
        <v>0</v>
      </c>
      <c r="P268" s="55">
        <v>0</v>
      </c>
      <c r="Q268" s="55">
        <v>0</v>
      </c>
      <c r="R268" s="55">
        <v>0</v>
      </c>
      <c r="S268" s="55">
        <v>0</v>
      </c>
      <c r="T268" s="55">
        <v>0</v>
      </c>
      <c r="U268" s="55">
        <v>0</v>
      </c>
      <c r="V268" s="55">
        <v>0</v>
      </c>
      <c r="W268" s="55">
        <v>0</v>
      </c>
      <c r="X268" s="55">
        <v>0</v>
      </c>
      <c r="Y268" s="55">
        <v>0</v>
      </c>
      <c r="Z268" s="55">
        <v>0</v>
      </c>
      <c r="AA268" s="55">
        <v>0</v>
      </c>
      <c r="AB268" s="57">
        <v>2023</v>
      </c>
    </row>
    <row r="269" spans="1:28" ht="35.25" x14ac:dyDescent="0.5">
      <c r="A269">
        <v>1</v>
      </c>
      <c r="B269" s="30">
        <f>SUBTOTAL(103,$A$9:A269)</f>
        <v>256</v>
      </c>
      <c r="C269" s="54" t="s">
        <v>13283</v>
      </c>
      <c r="D269" s="50">
        <v>80000</v>
      </c>
      <c r="E269" s="55">
        <v>0</v>
      </c>
      <c r="F269" s="55">
        <v>0</v>
      </c>
      <c r="G269" s="55">
        <v>0</v>
      </c>
      <c r="H269" s="55">
        <v>0</v>
      </c>
      <c r="I269" s="55">
        <v>0</v>
      </c>
      <c r="J269" s="55">
        <v>0</v>
      </c>
      <c r="K269" s="56">
        <v>0</v>
      </c>
      <c r="L269" s="55">
        <v>0</v>
      </c>
      <c r="M269" s="55">
        <v>0</v>
      </c>
      <c r="N269" s="55">
        <v>0</v>
      </c>
      <c r="O269" s="55">
        <v>80000</v>
      </c>
      <c r="P269" s="55">
        <v>0</v>
      </c>
      <c r="Q269" s="55">
        <v>0</v>
      </c>
      <c r="R269" s="55">
        <v>0</v>
      </c>
      <c r="S269" s="55">
        <v>0</v>
      </c>
      <c r="T269" s="55">
        <v>0</v>
      </c>
      <c r="U269" s="55">
        <v>0</v>
      </c>
      <c r="V269" s="55">
        <v>0</v>
      </c>
      <c r="W269" s="55">
        <v>0</v>
      </c>
      <c r="X269" s="55">
        <v>0</v>
      </c>
      <c r="Y269" s="55">
        <v>0</v>
      </c>
      <c r="Z269" s="55">
        <v>0</v>
      </c>
      <c r="AA269" s="55">
        <v>0</v>
      </c>
      <c r="AB269" s="57" t="s">
        <v>16976</v>
      </c>
    </row>
    <row r="270" spans="1:28" ht="35.25" x14ac:dyDescent="0.5">
      <c r="A270">
        <v>1</v>
      </c>
      <c r="B270" s="30">
        <f>SUBTOTAL(103,$A$9:A270)</f>
        <v>257</v>
      </c>
      <c r="C270" s="54" t="s">
        <v>13407</v>
      </c>
      <c r="D270" s="50">
        <v>3195405</v>
      </c>
      <c r="E270" s="55">
        <v>0</v>
      </c>
      <c r="F270" s="55">
        <v>0</v>
      </c>
      <c r="G270" s="55">
        <v>0</v>
      </c>
      <c r="H270" s="55">
        <v>0</v>
      </c>
      <c r="I270" s="55">
        <v>0</v>
      </c>
      <c r="J270" s="55">
        <v>0</v>
      </c>
      <c r="K270" s="56">
        <v>0</v>
      </c>
      <c r="L270" s="55">
        <v>0</v>
      </c>
      <c r="M270" s="55">
        <v>3195405</v>
      </c>
      <c r="N270" s="55">
        <v>0</v>
      </c>
      <c r="O270" s="55">
        <v>0</v>
      </c>
      <c r="P270" s="55">
        <v>0</v>
      </c>
      <c r="Q270" s="55">
        <v>0</v>
      </c>
      <c r="R270" s="55">
        <v>0</v>
      </c>
      <c r="S270" s="55">
        <v>0</v>
      </c>
      <c r="T270" s="55">
        <v>0</v>
      </c>
      <c r="U270" s="55">
        <v>0</v>
      </c>
      <c r="V270" s="55">
        <v>0</v>
      </c>
      <c r="W270" s="55">
        <v>0</v>
      </c>
      <c r="X270" s="55">
        <v>0</v>
      </c>
      <c r="Y270" s="55">
        <v>0</v>
      </c>
      <c r="Z270" s="55">
        <v>0</v>
      </c>
      <c r="AA270" s="55">
        <v>0</v>
      </c>
      <c r="AB270" s="57" t="s">
        <v>16976</v>
      </c>
    </row>
    <row r="271" spans="1:28" ht="35.25" x14ac:dyDescent="0.5">
      <c r="A271">
        <v>1</v>
      </c>
      <c r="B271" s="30">
        <f>SUBTOTAL(103,$A$9:A271)</f>
        <v>258</v>
      </c>
      <c r="C271" s="54" t="s">
        <v>17436</v>
      </c>
      <c r="D271" s="50">
        <v>362000</v>
      </c>
      <c r="E271" s="55">
        <v>0</v>
      </c>
      <c r="F271" s="55">
        <v>0</v>
      </c>
      <c r="G271" s="55">
        <v>0</v>
      </c>
      <c r="H271" s="55">
        <v>0</v>
      </c>
      <c r="I271" s="55">
        <v>362000</v>
      </c>
      <c r="J271" s="55">
        <v>0</v>
      </c>
      <c r="K271" s="56">
        <v>0</v>
      </c>
      <c r="L271" s="55">
        <v>0</v>
      </c>
      <c r="M271" s="55">
        <v>0</v>
      </c>
      <c r="N271" s="55">
        <v>0</v>
      </c>
      <c r="O271" s="55">
        <v>0</v>
      </c>
      <c r="P271" s="55">
        <v>0</v>
      </c>
      <c r="Q271" s="55">
        <v>0</v>
      </c>
      <c r="R271" s="55">
        <v>0</v>
      </c>
      <c r="S271" s="55">
        <v>0</v>
      </c>
      <c r="T271" s="55">
        <v>0</v>
      </c>
      <c r="U271" s="55">
        <v>0</v>
      </c>
      <c r="V271" s="55">
        <v>0</v>
      </c>
      <c r="W271" s="55">
        <v>0</v>
      </c>
      <c r="X271" s="55">
        <v>0</v>
      </c>
      <c r="Y271" s="55">
        <v>0</v>
      </c>
      <c r="Z271" s="55">
        <v>0</v>
      </c>
      <c r="AA271" s="55">
        <v>0</v>
      </c>
      <c r="AB271" s="57" t="s">
        <v>16976</v>
      </c>
    </row>
    <row r="272" spans="1:28" ht="35.25" x14ac:dyDescent="0.5">
      <c r="A272">
        <v>1</v>
      </c>
      <c r="B272" s="30">
        <f>SUBTOTAL(103,$A$9:A272)</f>
        <v>259</v>
      </c>
      <c r="C272" s="54" t="s">
        <v>13451</v>
      </c>
      <c r="D272" s="50">
        <v>120000</v>
      </c>
      <c r="E272" s="55">
        <v>0</v>
      </c>
      <c r="F272" s="55">
        <v>0</v>
      </c>
      <c r="G272" s="55">
        <v>0</v>
      </c>
      <c r="H272" s="55">
        <v>0</v>
      </c>
      <c r="I272" s="55">
        <v>0</v>
      </c>
      <c r="J272" s="55">
        <v>0</v>
      </c>
      <c r="K272" s="56">
        <v>1</v>
      </c>
      <c r="L272" s="55">
        <v>120000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>
        <v>0</v>
      </c>
      <c r="S272" s="55">
        <v>0</v>
      </c>
      <c r="T272" s="55">
        <v>0</v>
      </c>
      <c r="U272" s="55">
        <v>0</v>
      </c>
      <c r="V272" s="55">
        <v>0</v>
      </c>
      <c r="W272" s="55">
        <v>0</v>
      </c>
      <c r="X272" s="55">
        <v>0</v>
      </c>
      <c r="Y272" s="55">
        <v>0</v>
      </c>
      <c r="Z272" s="55">
        <v>0</v>
      </c>
      <c r="AA272" s="55">
        <v>0</v>
      </c>
      <c r="AB272" s="57" t="s">
        <v>16976</v>
      </c>
    </row>
    <row r="273" spans="1:28" ht="35.25" x14ac:dyDescent="0.5">
      <c r="A273">
        <v>1</v>
      </c>
      <c r="B273" s="30">
        <f>SUBTOTAL(103,$A$9:A273)</f>
        <v>260</v>
      </c>
      <c r="C273" s="54" t="s">
        <v>13467</v>
      </c>
      <c r="D273" s="50">
        <v>249960</v>
      </c>
      <c r="E273" s="55">
        <v>0</v>
      </c>
      <c r="F273" s="55">
        <v>0</v>
      </c>
      <c r="G273" s="55">
        <v>0</v>
      </c>
      <c r="H273" s="55">
        <v>0</v>
      </c>
      <c r="I273" s="55">
        <v>0</v>
      </c>
      <c r="J273" s="55">
        <v>0</v>
      </c>
      <c r="K273" s="56">
        <v>0</v>
      </c>
      <c r="L273" s="55">
        <v>0</v>
      </c>
      <c r="M273" s="55">
        <v>0</v>
      </c>
      <c r="N273" s="55">
        <v>0</v>
      </c>
      <c r="O273" s="55">
        <v>249960</v>
      </c>
      <c r="P273" s="55">
        <v>0</v>
      </c>
      <c r="Q273" s="55">
        <v>0</v>
      </c>
      <c r="R273" s="55">
        <v>0</v>
      </c>
      <c r="S273" s="55">
        <v>0</v>
      </c>
      <c r="T273" s="55">
        <v>0</v>
      </c>
      <c r="U273" s="55">
        <v>0</v>
      </c>
      <c r="V273" s="55">
        <v>0</v>
      </c>
      <c r="W273" s="55">
        <v>0</v>
      </c>
      <c r="X273" s="55">
        <v>0</v>
      </c>
      <c r="Y273" s="55">
        <v>0</v>
      </c>
      <c r="Z273" s="55">
        <v>0</v>
      </c>
      <c r="AA273" s="55">
        <v>0</v>
      </c>
      <c r="AB273" s="57" t="s">
        <v>16976</v>
      </c>
    </row>
    <row r="274" spans="1:28" ht="35.25" x14ac:dyDescent="0.5">
      <c r="A274">
        <v>1</v>
      </c>
      <c r="B274" s="30">
        <f>SUBTOTAL(103,$A$9:A274)</f>
        <v>261</v>
      </c>
      <c r="C274" s="54" t="s">
        <v>2383</v>
      </c>
      <c r="D274" s="50">
        <v>22482</v>
      </c>
      <c r="E274" s="55">
        <v>0</v>
      </c>
      <c r="F274" s="55">
        <v>0</v>
      </c>
      <c r="G274" s="55">
        <v>0</v>
      </c>
      <c r="H274" s="55">
        <v>0</v>
      </c>
      <c r="I274" s="55">
        <v>0</v>
      </c>
      <c r="J274" s="55">
        <v>0</v>
      </c>
      <c r="K274" s="56">
        <v>1</v>
      </c>
      <c r="L274" s="55">
        <v>22482</v>
      </c>
      <c r="M274" s="55">
        <v>0</v>
      </c>
      <c r="N274" s="55">
        <v>0</v>
      </c>
      <c r="O274" s="55">
        <v>0</v>
      </c>
      <c r="P274" s="55">
        <v>0</v>
      </c>
      <c r="Q274" s="55">
        <v>0</v>
      </c>
      <c r="R274" s="55">
        <v>0</v>
      </c>
      <c r="S274" s="55">
        <v>0</v>
      </c>
      <c r="T274" s="55">
        <v>0</v>
      </c>
      <c r="U274" s="55">
        <v>0</v>
      </c>
      <c r="V274" s="55">
        <v>0</v>
      </c>
      <c r="W274" s="55">
        <v>0</v>
      </c>
      <c r="X274" s="55">
        <v>0</v>
      </c>
      <c r="Y274" s="55">
        <v>0</v>
      </c>
      <c r="Z274" s="55">
        <v>0</v>
      </c>
      <c r="AA274" s="55">
        <v>0</v>
      </c>
      <c r="AB274" s="57" t="s">
        <v>16976</v>
      </c>
    </row>
    <row r="275" spans="1:28" ht="35.25" x14ac:dyDescent="0.5">
      <c r="A275">
        <v>1</v>
      </c>
      <c r="B275" s="30">
        <f>SUBTOTAL(103,$A$9:A275)</f>
        <v>262</v>
      </c>
      <c r="C275" s="54" t="s">
        <v>17437</v>
      </c>
      <c r="D275" s="50">
        <v>577035</v>
      </c>
      <c r="E275" s="55">
        <v>0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6">
        <v>0</v>
      </c>
      <c r="L275" s="55">
        <v>0</v>
      </c>
      <c r="M275" s="55">
        <v>577035</v>
      </c>
      <c r="N275" s="55">
        <v>0</v>
      </c>
      <c r="O275" s="55">
        <v>0</v>
      </c>
      <c r="P275" s="55">
        <v>0</v>
      </c>
      <c r="Q275" s="55">
        <v>0</v>
      </c>
      <c r="R275" s="55">
        <v>0</v>
      </c>
      <c r="S275" s="55">
        <v>0</v>
      </c>
      <c r="T275" s="55">
        <v>0</v>
      </c>
      <c r="U275" s="55">
        <v>0</v>
      </c>
      <c r="V275" s="55">
        <v>0</v>
      </c>
      <c r="W275" s="55">
        <v>0</v>
      </c>
      <c r="X275" s="55">
        <v>0</v>
      </c>
      <c r="Y275" s="55">
        <v>0</v>
      </c>
      <c r="Z275" s="55">
        <v>0</v>
      </c>
      <c r="AA275" s="55">
        <v>0</v>
      </c>
      <c r="AB275" s="57" t="s">
        <v>16976</v>
      </c>
    </row>
    <row r="276" spans="1:28" ht="35.25" x14ac:dyDescent="0.5">
      <c r="A276">
        <v>1</v>
      </c>
      <c r="B276" s="30">
        <f>SUBTOTAL(103,$A$9:A276)</f>
        <v>263</v>
      </c>
      <c r="C276" s="54" t="s">
        <v>13543</v>
      </c>
      <c r="D276" s="50">
        <v>464839.94</v>
      </c>
      <c r="E276" s="55">
        <v>0</v>
      </c>
      <c r="F276" s="55">
        <v>0</v>
      </c>
      <c r="G276" s="55">
        <v>0</v>
      </c>
      <c r="H276" s="55">
        <v>0</v>
      </c>
      <c r="I276" s="55">
        <v>0</v>
      </c>
      <c r="J276" s="55">
        <v>0</v>
      </c>
      <c r="K276" s="56">
        <v>0</v>
      </c>
      <c r="L276" s="55">
        <v>0</v>
      </c>
      <c r="M276" s="55">
        <v>464839.94</v>
      </c>
      <c r="N276" s="55">
        <v>0</v>
      </c>
      <c r="O276" s="55">
        <v>0</v>
      </c>
      <c r="P276" s="55">
        <v>0</v>
      </c>
      <c r="Q276" s="55">
        <v>0</v>
      </c>
      <c r="R276" s="55">
        <v>0</v>
      </c>
      <c r="S276" s="55">
        <v>0</v>
      </c>
      <c r="T276" s="55">
        <v>0</v>
      </c>
      <c r="U276" s="55">
        <v>0</v>
      </c>
      <c r="V276" s="55">
        <v>0</v>
      </c>
      <c r="W276" s="55">
        <v>0</v>
      </c>
      <c r="X276" s="55">
        <v>0</v>
      </c>
      <c r="Y276" s="55">
        <v>0</v>
      </c>
      <c r="Z276" s="55">
        <v>0</v>
      </c>
      <c r="AA276" s="55">
        <v>0</v>
      </c>
      <c r="AB276" s="57" t="s">
        <v>16976</v>
      </c>
    </row>
    <row r="277" spans="1:28" ht="35.25" x14ac:dyDescent="0.5">
      <c r="A277">
        <v>1</v>
      </c>
      <c r="B277" s="30">
        <f>SUBTOTAL(103,$A$9:A277)</f>
        <v>264</v>
      </c>
      <c r="C277" s="54" t="s">
        <v>13546</v>
      </c>
      <c r="D277" s="50">
        <v>849600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6">
        <v>1</v>
      </c>
      <c r="L277" s="55">
        <v>849600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5">
        <v>0</v>
      </c>
      <c r="V277" s="55">
        <v>0</v>
      </c>
      <c r="W277" s="55">
        <v>0</v>
      </c>
      <c r="X277" s="55">
        <v>0</v>
      </c>
      <c r="Y277" s="55">
        <v>0</v>
      </c>
      <c r="Z277" s="55">
        <v>0</v>
      </c>
      <c r="AA277" s="55">
        <v>0</v>
      </c>
      <c r="AB277" s="57" t="s">
        <v>16976</v>
      </c>
    </row>
    <row r="278" spans="1:28" ht="35.25" x14ac:dyDescent="0.5">
      <c r="A278">
        <v>1</v>
      </c>
      <c r="B278" s="30">
        <f>SUBTOTAL(103,$A$9:A278)</f>
        <v>265</v>
      </c>
      <c r="C278" s="54" t="s">
        <v>13553</v>
      </c>
      <c r="D278" s="50">
        <v>120000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6">
        <v>0</v>
      </c>
      <c r="L278" s="55">
        <v>0</v>
      </c>
      <c r="M278" s="55">
        <v>0</v>
      </c>
      <c r="N278" s="55">
        <v>0</v>
      </c>
      <c r="O278" s="55">
        <v>120000</v>
      </c>
      <c r="P278" s="55">
        <v>0</v>
      </c>
      <c r="Q278" s="55">
        <v>0</v>
      </c>
      <c r="R278" s="55">
        <v>0</v>
      </c>
      <c r="S278" s="55">
        <v>0</v>
      </c>
      <c r="T278" s="55">
        <v>0</v>
      </c>
      <c r="U278" s="55">
        <v>0</v>
      </c>
      <c r="V278" s="55">
        <v>0</v>
      </c>
      <c r="W278" s="55">
        <v>0</v>
      </c>
      <c r="X278" s="55">
        <v>0</v>
      </c>
      <c r="Y278" s="55">
        <v>0</v>
      </c>
      <c r="Z278" s="55">
        <v>0</v>
      </c>
      <c r="AA278" s="55">
        <v>0</v>
      </c>
      <c r="AB278" s="57" t="s">
        <v>16976</v>
      </c>
    </row>
    <row r="279" spans="1:28" ht="35.25" x14ac:dyDescent="0.5">
      <c r="A279">
        <v>1</v>
      </c>
      <c r="B279" s="30">
        <f>SUBTOTAL(103,$A$9:A279)</f>
        <v>266</v>
      </c>
      <c r="C279" s="54" t="s">
        <v>13603</v>
      </c>
      <c r="D279" s="50">
        <v>873600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6">
        <v>1</v>
      </c>
      <c r="L279" s="55">
        <v>873600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5">
        <v>0</v>
      </c>
      <c r="T279" s="55">
        <v>0</v>
      </c>
      <c r="U279" s="55">
        <v>0</v>
      </c>
      <c r="V279" s="55">
        <v>0</v>
      </c>
      <c r="W279" s="55">
        <v>0</v>
      </c>
      <c r="X279" s="55">
        <v>0</v>
      </c>
      <c r="Y279" s="55">
        <v>0</v>
      </c>
      <c r="Z279" s="55">
        <v>0</v>
      </c>
      <c r="AA279" s="55">
        <v>0</v>
      </c>
      <c r="AB279" s="57" t="s">
        <v>16976</v>
      </c>
    </row>
    <row r="280" spans="1:28" ht="35.25" x14ac:dyDescent="0.5">
      <c r="A280">
        <v>1</v>
      </c>
      <c r="B280" s="30">
        <f>SUBTOTAL(103,$A$9:A280)</f>
        <v>267</v>
      </c>
      <c r="C280" s="54" t="s">
        <v>13663</v>
      </c>
      <c r="D280" s="50">
        <v>196815.38</v>
      </c>
      <c r="E280" s="55">
        <v>0</v>
      </c>
      <c r="F280" s="55">
        <v>71700</v>
      </c>
      <c r="G280" s="55">
        <v>0</v>
      </c>
      <c r="H280" s="55">
        <v>0</v>
      </c>
      <c r="I280" s="55">
        <v>0</v>
      </c>
      <c r="J280" s="55">
        <v>0</v>
      </c>
      <c r="K280" s="56">
        <v>0</v>
      </c>
      <c r="L280" s="55">
        <v>0</v>
      </c>
      <c r="M280" s="55">
        <v>0</v>
      </c>
      <c r="N280" s="55">
        <v>0</v>
      </c>
      <c r="O280" s="55">
        <v>125115.38</v>
      </c>
      <c r="P280" s="55">
        <v>0</v>
      </c>
      <c r="Q280" s="55">
        <v>0</v>
      </c>
      <c r="R280" s="55">
        <v>0</v>
      </c>
      <c r="S280" s="55">
        <v>0</v>
      </c>
      <c r="T280" s="55">
        <v>0</v>
      </c>
      <c r="U280" s="55">
        <v>0</v>
      </c>
      <c r="V280" s="55">
        <v>0</v>
      </c>
      <c r="W280" s="55">
        <v>0</v>
      </c>
      <c r="X280" s="55">
        <v>0</v>
      </c>
      <c r="Y280" s="55">
        <v>0</v>
      </c>
      <c r="Z280" s="55">
        <v>0</v>
      </c>
      <c r="AA280" s="55">
        <v>0</v>
      </c>
      <c r="AB280" s="57" t="s">
        <v>16976</v>
      </c>
    </row>
    <row r="281" spans="1:28" ht="35.25" x14ac:dyDescent="0.5">
      <c r="A281">
        <v>1</v>
      </c>
      <c r="B281" s="30">
        <f>SUBTOTAL(103,$A$9:A281)</f>
        <v>268</v>
      </c>
      <c r="C281" s="54" t="s">
        <v>13825</v>
      </c>
      <c r="D281" s="50">
        <v>754628.33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6">
        <v>0</v>
      </c>
      <c r="L281" s="55">
        <v>0</v>
      </c>
      <c r="M281" s="55">
        <v>754628.33</v>
      </c>
      <c r="N281" s="55">
        <v>0</v>
      </c>
      <c r="O281" s="55">
        <v>0</v>
      </c>
      <c r="P281" s="55">
        <v>0</v>
      </c>
      <c r="Q281" s="55">
        <v>0</v>
      </c>
      <c r="R281" s="55">
        <v>0</v>
      </c>
      <c r="S281" s="55">
        <v>0</v>
      </c>
      <c r="T281" s="55">
        <v>0</v>
      </c>
      <c r="U281" s="55">
        <v>0</v>
      </c>
      <c r="V281" s="55">
        <v>0</v>
      </c>
      <c r="W281" s="55">
        <v>0</v>
      </c>
      <c r="X281" s="55">
        <v>0</v>
      </c>
      <c r="Y281" s="55">
        <v>0</v>
      </c>
      <c r="Z281" s="55">
        <v>0</v>
      </c>
      <c r="AA281" s="55">
        <v>0</v>
      </c>
      <c r="AB281" s="57" t="s">
        <v>16976</v>
      </c>
    </row>
    <row r="282" spans="1:28" ht="35.25" x14ac:dyDescent="0.5">
      <c r="A282">
        <v>1</v>
      </c>
      <c r="B282" s="30">
        <f>SUBTOTAL(103,$A$9:A282)</f>
        <v>269</v>
      </c>
      <c r="C282" s="54" t="s">
        <v>13882</v>
      </c>
      <c r="D282" s="50">
        <v>600000</v>
      </c>
      <c r="E282" s="55">
        <v>0</v>
      </c>
      <c r="F282" s="55">
        <v>0</v>
      </c>
      <c r="G282" s="55">
        <v>0</v>
      </c>
      <c r="H282" s="55">
        <v>0</v>
      </c>
      <c r="I282" s="55">
        <v>0</v>
      </c>
      <c r="J282" s="55">
        <v>0</v>
      </c>
      <c r="K282" s="56">
        <v>0</v>
      </c>
      <c r="L282" s="55">
        <v>0</v>
      </c>
      <c r="M282" s="55">
        <v>0</v>
      </c>
      <c r="N282" s="55">
        <v>0</v>
      </c>
      <c r="O282" s="55">
        <v>600000</v>
      </c>
      <c r="P282" s="55">
        <v>0</v>
      </c>
      <c r="Q282" s="55">
        <v>0</v>
      </c>
      <c r="R282" s="55">
        <v>0</v>
      </c>
      <c r="S282" s="55">
        <v>0</v>
      </c>
      <c r="T282" s="55">
        <v>0</v>
      </c>
      <c r="U282" s="55">
        <v>0</v>
      </c>
      <c r="V282" s="55">
        <v>0</v>
      </c>
      <c r="W282" s="55">
        <v>0</v>
      </c>
      <c r="X282" s="55">
        <v>0</v>
      </c>
      <c r="Y282" s="55">
        <v>0</v>
      </c>
      <c r="Z282" s="55">
        <v>0</v>
      </c>
      <c r="AA282" s="55">
        <v>0</v>
      </c>
      <c r="AB282" s="57" t="s">
        <v>16976</v>
      </c>
    </row>
    <row r="283" spans="1:28" ht="35.25" x14ac:dyDescent="0.5">
      <c r="A283">
        <v>1</v>
      </c>
      <c r="B283" s="30">
        <f>SUBTOTAL(103,$A$9:A283)</f>
        <v>270</v>
      </c>
      <c r="C283" s="54" t="s">
        <v>13968</v>
      </c>
      <c r="D283" s="50">
        <v>255000</v>
      </c>
      <c r="E283" s="55">
        <v>0</v>
      </c>
      <c r="F283" s="55">
        <v>0</v>
      </c>
      <c r="G283" s="55">
        <v>0</v>
      </c>
      <c r="H283" s="55">
        <v>0</v>
      </c>
      <c r="I283" s="55">
        <v>255000</v>
      </c>
      <c r="J283" s="55">
        <v>0</v>
      </c>
      <c r="K283" s="56">
        <v>0</v>
      </c>
      <c r="L283" s="55">
        <v>0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5">
        <v>0</v>
      </c>
      <c r="T283" s="55">
        <v>0</v>
      </c>
      <c r="U283" s="55">
        <v>0</v>
      </c>
      <c r="V283" s="55">
        <v>0</v>
      </c>
      <c r="W283" s="55">
        <v>0</v>
      </c>
      <c r="X283" s="55">
        <v>0</v>
      </c>
      <c r="Y283" s="55">
        <v>0</v>
      </c>
      <c r="Z283" s="55">
        <v>0</v>
      </c>
      <c r="AA283" s="55">
        <v>0</v>
      </c>
      <c r="AB283" s="57" t="s">
        <v>16976</v>
      </c>
    </row>
    <row r="284" spans="1:28" ht="35.25" x14ac:dyDescent="0.5">
      <c r="A284">
        <v>1</v>
      </c>
      <c r="B284" s="30">
        <f>SUBTOTAL(103,$A$9:A284)</f>
        <v>271</v>
      </c>
      <c r="C284" s="54" t="s">
        <v>17438</v>
      </c>
      <c r="D284" s="50">
        <v>421528</v>
      </c>
      <c r="E284" s="55">
        <v>0</v>
      </c>
      <c r="F284" s="55">
        <v>0</v>
      </c>
      <c r="G284" s="55">
        <v>365106</v>
      </c>
      <c r="H284" s="55">
        <v>56422</v>
      </c>
      <c r="I284" s="55">
        <v>0</v>
      </c>
      <c r="J284" s="55">
        <v>0</v>
      </c>
      <c r="K284" s="56">
        <v>0</v>
      </c>
      <c r="L284" s="55">
        <v>0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5">
        <v>0</v>
      </c>
      <c r="T284" s="55">
        <v>0</v>
      </c>
      <c r="U284" s="55">
        <v>0</v>
      </c>
      <c r="V284" s="55">
        <v>0</v>
      </c>
      <c r="W284" s="55">
        <v>0</v>
      </c>
      <c r="X284" s="55">
        <v>0</v>
      </c>
      <c r="Y284" s="55">
        <v>0</v>
      </c>
      <c r="Z284" s="55">
        <v>0</v>
      </c>
      <c r="AA284" s="55">
        <v>0</v>
      </c>
      <c r="AB284" s="57" t="s">
        <v>16976</v>
      </c>
    </row>
    <row r="285" spans="1:28" ht="35.25" x14ac:dyDescent="0.5">
      <c r="A285">
        <v>1</v>
      </c>
      <c r="B285" s="30">
        <f>SUBTOTAL(103,$A$9:A285)</f>
        <v>272</v>
      </c>
      <c r="C285" s="54" t="s">
        <v>14205</v>
      </c>
      <c r="D285" s="50">
        <f t="shared" si="10"/>
        <v>2682000</v>
      </c>
      <c r="E285" s="55">
        <v>0</v>
      </c>
      <c r="F285" s="55">
        <v>0</v>
      </c>
      <c r="G285" s="55">
        <v>0</v>
      </c>
      <c r="H285" s="55">
        <v>0</v>
      </c>
      <c r="I285" s="55">
        <v>0</v>
      </c>
      <c r="J285" s="55">
        <v>0</v>
      </c>
      <c r="K285" s="56">
        <v>1</v>
      </c>
      <c r="L285" s="55">
        <v>2682000</v>
      </c>
      <c r="M285" s="55">
        <v>0</v>
      </c>
      <c r="N285" s="55">
        <v>0</v>
      </c>
      <c r="O285" s="55">
        <v>0</v>
      </c>
      <c r="P285" s="55">
        <v>0</v>
      </c>
      <c r="Q285" s="55">
        <v>0</v>
      </c>
      <c r="R285" s="55">
        <v>0</v>
      </c>
      <c r="S285" s="55">
        <v>0</v>
      </c>
      <c r="T285" s="55">
        <v>0</v>
      </c>
      <c r="U285" s="55">
        <v>0</v>
      </c>
      <c r="V285" s="55">
        <v>0</v>
      </c>
      <c r="W285" s="55">
        <v>0</v>
      </c>
      <c r="X285" s="55">
        <v>0</v>
      </c>
      <c r="Y285" s="55">
        <v>0</v>
      </c>
      <c r="Z285" s="55">
        <v>0</v>
      </c>
      <c r="AA285" s="55">
        <v>0</v>
      </c>
      <c r="AB285" s="57">
        <v>2023</v>
      </c>
    </row>
    <row r="286" spans="1:28" ht="35.25" x14ac:dyDescent="0.5">
      <c r="B286" s="53" t="s">
        <v>370</v>
      </c>
      <c r="C286" s="54"/>
      <c r="D286" s="50">
        <f t="shared" si="10"/>
        <v>2878708</v>
      </c>
      <c r="E286" s="50">
        <f>SUM(E287:E289)</f>
        <v>0</v>
      </c>
      <c r="F286" s="50">
        <f t="shared" ref="F286:AA286" si="12">SUM(F287:F289)</f>
        <v>0</v>
      </c>
      <c r="G286" s="50">
        <f>SUM(G287:G289)</f>
        <v>0</v>
      </c>
      <c r="H286" s="50">
        <f t="shared" si="12"/>
        <v>0</v>
      </c>
      <c r="I286" s="50">
        <f t="shared" si="12"/>
        <v>0</v>
      </c>
      <c r="J286" s="50">
        <f t="shared" si="12"/>
        <v>0</v>
      </c>
      <c r="K286" s="51">
        <f t="shared" si="12"/>
        <v>0</v>
      </c>
      <c r="L286" s="50">
        <f t="shared" si="12"/>
        <v>0</v>
      </c>
      <c r="M286" s="50">
        <f t="shared" si="12"/>
        <v>0</v>
      </c>
      <c r="N286" s="50">
        <f t="shared" si="12"/>
        <v>0</v>
      </c>
      <c r="O286" s="50">
        <f t="shared" si="12"/>
        <v>2878708</v>
      </c>
      <c r="P286" s="50">
        <f t="shared" si="12"/>
        <v>0</v>
      </c>
      <c r="Q286" s="50">
        <f t="shared" si="12"/>
        <v>0</v>
      </c>
      <c r="R286" s="50">
        <f t="shared" si="12"/>
        <v>0</v>
      </c>
      <c r="S286" s="50">
        <f t="shared" si="12"/>
        <v>0</v>
      </c>
      <c r="T286" s="50">
        <f t="shared" si="12"/>
        <v>0</v>
      </c>
      <c r="U286" s="50">
        <f t="shared" si="12"/>
        <v>0</v>
      </c>
      <c r="V286" s="50">
        <f t="shared" si="12"/>
        <v>0</v>
      </c>
      <c r="W286" s="50">
        <f t="shared" si="12"/>
        <v>0</v>
      </c>
      <c r="X286" s="50">
        <f t="shared" si="12"/>
        <v>0</v>
      </c>
      <c r="Y286" s="50">
        <f t="shared" si="12"/>
        <v>0</v>
      </c>
      <c r="Z286" s="50">
        <f t="shared" si="12"/>
        <v>0</v>
      </c>
      <c r="AA286" s="50">
        <f t="shared" si="12"/>
        <v>0</v>
      </c>
      <c r="AB286" s="52" t="s">
        <v>17012</v>
      </c>
    </row>
    <row r="287" spans="1:28" ht="35.25" x14ac:dyDescent="0.5">
      <c r="A287">
        <v>1</v>
      </c>
      <c r="B287" s="30">
        <f>SUBTOTAL(103,$A$9:A287)</f>
        <v>273</v>
      </c>
      <c r="C287" s="54" t="s">
        <v>13167</v>
      </c>
      <c r="D287" s="50">
        <f t="shared" si="10"/>
        <v>849708</v>
      </c>
      <c r="E287" s="55">
        <v>0</v>
      </c>
      <c r="F287" s="55">
        <v>0</v>
      </c>
      <c r="G287" s="55">
        <v>0</v>
      </c>
      <c r="H287" s="55">
        <v>0</v>
      </c>
      <c r="I287" s="55">
        <v>0</v>
      </c>
      <c r="J287" s="55">
        <v>0</v>
      </c>
      <c r="K287" s="56">
        <v>0</v>
      </c>
      <c r="L287" s="55">
        <v>0</v>
      </c>
      <c r="M287" s="55">
        <v>0</v>
      </c>
      <c r="N287" s="55">
        <v>0</v>
      </c>
      <c r="O287" s="55">
        <v>849708</v>
      </c>
      <c r="P287" s="55">
        <v>0</v>
      </c>
      <c r="Q287" s="55">
        <v>0</v>
      </c>
      <c r="R287" s="55">
        <v>0</v>
      </c>
      <c r="S287" s="55">
        <v>0</v>
      </c>
      <c r="T287" s="55">
        <v>0</v>
      </c>
      <c r="U287" s="55">
        <v>0</v>
      </c>
      <c r="V287" s="55">
        <v>0</v>
      </c>
      <c r="W287" s="55">
        <v>0</v>
      </c>
      <c r="X287" s="55">
        <v>0</v>
      </c>
      <c r="Y287" s="55">
        <v>0</v>
      </c>
      <c r="Z287" s="55">
        <v>0</v>
      </c>
      <c r="AA287" s="55">
        <v>0</v>
      </c>
      <c r="AB287" s="57">
        <v>2023</v>
      </c>
    </row>
    <row r="288" spans="1:28" ht="35.25" x14ac:dyDescent="0.5">
      <c r="A288">
        <v>1</v>
      </c>
      <c r="B288" s="30">
        <f>SUBTOTAL(103,$A$9:A288)</f>
        <v>274</v>
      </c>
      <c r="C288" s="54" t="s">
        <v>13163</v>
      </c>
      <c r="D288" s="50">
        <f t="shared" si="10"/>
        <v>825000</v>
      </c>
      <c r="E288" s="55">
        <v>0</v>
      </c>
      <c r="F288" s="55">
        <v>0</v>
      </c>
      <c r="G288" s="55">
        <v>0</v>
      </c>
      <c r="H288" s="55">
        <v>0</v>
      </c>
      <c r="I288" s="55">
        <v>0</v>
      </c>
      <c r="J288" s="55">
        <v>0</v>
      </c>
      <c r="K288" s="56">
        <v>0</v>
      </c>
      <c r="L288" s="55">
        <v>0</v>
      </c>
      <c r="M288" s="55">
        <v>0</v>
      </c>
      <c r="N288" s="55">
        <v>0</v>
      </c>
      <c r="O288" s="55">
        <v>825000</v>
      </c>
      <c r="P288" s="55">
        <v>0</v>
      </c>
      <c r="Q288" s="55">
        <v>0</v>
      </c>
      <c r="R288" s="55">
        <v>0</v>
      </c>
      <c r="S288" s="55">
        <v>0</v>
      </c>
      <c r="T288" s="55">
        <v>0</v>
      </c>
      <c r="U288" s="55">
        <v>0</v>
      </c>
      <c r="V288" s="55">
        <v>0</v>
      </c>
      <c r="W288" s="55">
        <v>0</v>
      </c>
      <c r="X288" s="55">
        <v>0</v>
      </c>
      <c r="Y288" s="55">
        <v>0</v>
      </c>
      <c r="Z288" s="55">
        <v>0</v>
      </c>
      <c r="AA288" s="55">
        <v>0</v>
      </c>
      <c r="AB288" s="57">
        <v>2023</v>
      </c>
    </row>
    <row r="289" spans="1:28" ht="35.25" x14ac:dyDescent="0.5">
      <c r="A289">
        <v>1</v>
      </c>
      <c r="B289" s="30">
        <f>SUBTOTAL(103,$A$9:A289)</f>
        <v>275</v>
      </c>
      <c r="C289" s="54" t="s">
        <v>13171</v>
      </c>
      <c r="D289" s="50">
        <f t="shared" si="10"/>
        <v>1204000</v>
      </c>
      <c r="E289" s="55">
        <v>0</v>
      </c>
      <c r="F289" s="55">
        <v>0</v>
      </c>
      <c r="G289" s="55">
        <v>0</v>
      </c>
      <c r="H289" s="55">
        <v>0</v>
      </c>
      <c r="I289" s="55">
        <v>0</v>
      </c>
      <c r="J289" s="55">
        <v>0</v>
      </c>
      <c r="K289" s="56">
        <v>0</v>
      </c>
      <c r="L289" s="55">
        <v>0</v>
      </c>
      <c r="M289" s="55">
        <v>0</v>
      </c>
      <c r="N289" s="55">
        <v>0</v>
      </c>
      <c r="O289" s="55">
        <v>1204000</v>
      </c>
      <c r="P289" s="55">
        <v>0</v>
      </c>
      <c r="Q289" s="55">
        <v>0</v>
      </c>
      <c r="R289" s="55">
        <v>0</v>
      </c>
      <c r="S289" s="55">
        <v>0</v>
      </c>
      <c r="T289" s="55">
        <v>0</v>
      </c>
      <c r="U289" s="55">
        <v>0</v>
      </c>
      <c r="V289" s="55">
        <v>0</v>
      </c>
      <c r="W289" s="55">
        <v>0</v>
      </c>
      <c r="X289" s="55">
        <v>0</v>
      </c>
      <c r="Y289" s="55">
        <v>0</v>
      </c>
      <c r="Z289" s="55">
        <v>0</v>
      </c>
      <c r="AA289" s="55">
        <v>0</v>
      </c>
      <c r="AB289" s="57">
        <v>2023</v>
      </c>
    </row>
    <row r="290" spans="1:28" ht="35.25" x14ac:dyDescent="0.5">
      <c r="B290" s="53" t="s">
        <v>507</v>
      </c>
      <c r="C290" s="54"/>
      <c r="D290" s="50">
        <f t="shared" si="10"/>
        <v>16820425.849999998</v>
      </c>
      <c r="E290" s="50">
        <f t="shared" ref="E290:AA290" si="13">SUM(E291:E303)</f>
        <v>0</v>
      </c>
      <c r="F290" s="50">
        <f t="shared" si="13"/>
        <v>227715.45</v>
      </c>
      <c r="G290" s="50">
        <f t="shared" si="13"/>
        <v>1217502.08</v>
      </c>
      <c r="H290" s="50">
        <f t="shared" si="13"/>
        <v>0</v>
      </c>
      <c r="I290" s="50">
        <f t="shared" si="13"/>
        <v>0</v>
      </c>
      <c r="J290" s="50">
        <f t="shared" si="13"/>
        <v>0</v>
      </c>
      <c r="K290" s="51">
        <f t="shared" si="13"/>
        <v>0</v>
      </c>
      <c r="L290" s="50">
        <f t="shared" si="13"/>
        <v>0</v>
      </c>
      <c r="M290" s="50">
        <f t="shared" si="13"/>
        <v>14206256.699999999</v>
      </c>
      <c r="N290" s="50">
        <f t="shared" si="13"/>
        <v>0</v>
      </c>
      <c r="O290" s="50">
        <f t="shared" si="13"/>
        <v>1168951.6199999999</v>
      </c>
      <c r="P290" s="50">
        <f t="shared" si="13"/>
        <v>0</v>
      </c>
      <c r="Q290" s="50">
        <f t="shared" si="13"/>
        <v>0</v>
      </c>
      <c r="R290" s="50">
        <f t="shared" si="13"/>
        <v>0</v>
      </c>
      <c r="S290" s="50">
        <f t="shared" si="13"/>
        <v>0</v>
      </c>
      <c r="T290" s="50">
        <f t="shared" si="13"/>
        <v>0</v>
      </c>
      <c r="U290" s="50">
        <f t="shared" si="13"/>
        <v>0</v>
      </c>
      <c r="V290" s="50">
        <f t="shared" si="13"/>
        <v>0</v>
      </c>
      <c r="W290" s="50">
        <f t="shared" si="13"/>
        <v>0</v>
      </c>
      <c r="X290" s="50">
        <f t="shared" si="13"/>
        <v>0</v>
      </c>
      <c r="Y290" s="50">
        <f t="shared" si="13"/>
        <v>0</v>
      </c>
      <c r="Z290" s="50">
        <f t="shared" si="13"/>
        <v>0</v>
      </c>
      <c r="AA290" s="50">
        <f t="shared" si="13"/>
        <v>0</v>
      </c>
      <c r="AB290" s="52" t="s">
        <v>17012</v>
      </c>
    </row>
    <row r="291" spans="1:28" ht="35.25" x14ac:dyDescent="0.5">
      <c r="A291">
        <v>1</v>
      </c>
      <c r="B291" s="30">
        <f>SUBTOTAL(103,$A$9:A291)</f>
        <v>276</v>
      </c>
      <c r="C291" s="54" t="s">
        <v>3208</v>
      </c>
      <c r="D291" s="50">
        <f t="shared" si="10"/>
        <v>150000</v>
      </c>
      <c r="E291" s="55">
        <v>0</v>
      </c>
      <c r="F291" s="55">
        <v>0</v>
      </c>
      <c r="G291" s="55">
        <v>150000</v>
      </c>
      <c r="H291" s="55">
        <v>0</v>
      </c>
      <c r="I291" s="55">
        <v>0</v>
      </c>
      <c r="J291" s="55">
        <v>0</v>
      </c>
      <c r="K291" s="56">
        <v>0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5">
        <v>0</v>
      </c>
      <c r="T291" s="55">
        <v>0</v>
      </c>
      <c r="U291" s="55">
        <v>0</v>
      </c>
      <c r="V291" s="55">
        <v>0</v>
      </c>
      <c r="W291" s="55">
        <v>0</v>
      </c>
      <c r="X291" s="55">
        <v>0</v>
      </c>
      <c r="Y291" s="55">
        <v>0</v>
      </c>
      <c r="Z291" s="55">
        <v>0</v>
      </c>
      <c r="AA291" s="55">
        <v>0</v>
      </c>
      <c r="AB291" s="57" t="s">
        <v>16976</v>
      </c>
    </row>
    <row r="292" spans="1:28" ht="35.25" x14ac:dyDescent="0.5">
      <c r="A292">
        <v>1</v>
      </c>
      <c r="B292" s="30">
        <f>SUBTOTAL(103,$A$9:A292)</f>
        <v>277</v>
      </c>
      <c r="C292" s="54" t="s">
        <v>17439</v>
      </c>
      <c r="D292" s="50">
        <f t="shared" si="10"/>
        <v>678940.2</v>
      </c>
      <c r="E292" s="55">
        <v>0</v>
      </c>
      <c r="F292" s="55">
        <v>0</v>
      </c>
      <c r="G292" s="55">
        <v>0</v>
      </c>
      <c r="H292" s="55">
        <v>0</v>
      </c>
      <c r="I292" s="55">
        <v>0</v>
      </c>
      <c r="J292" s="55">
        <v>0</v>
      </c>
      <c r="K292" s="56">
        <v>0</v>
      </c>
      <c r="L292" s="55">
        <v>0</v>
      </c>
      <c r="M292" s="55">
        <v>0</v>
      </c>
      <c r="N292" s="55">
        <v>0</v>
      </c>
      <c r="O292" s="55">
        <v>678940.2</v>
      </c>
      <c r="P292" s="55">
        <v>0</v>
      </c>
      <c r="Q292" s="55">
        <v>0</v>
      </c>
      <c r="R292" s="55">
        <v>0</v>
      </c>
      <c r="S292" s="55">
        <v>0</v>
      </c>
      <c r="T292" s="55">
        <v>0</v>
      </c>
      <c r="U292" s="55">
        <v>0</v>
      </c>
      <c r="V292" s="55">
        <v>0</v>
      </c>
      <c r="W292" s="55">
        <v>0</v>
      </c>
      <c r="X292" s="55">
        <v>0</v>
      </c>
      <c r="Y292" s="55">
        <v>0</v>
      </c>
      <c r="Z292" s="55">
        <v>0</v>
      </c>
      <c r="AA292" s="55">
        <v>0</v>
      </c>
      <c r="AB292" s="57">
        <v>2023</v>
      </c>
    </row>
    <row r="293" spans="1:28" ht="35.25" x14ac:dyDescent="0.5">
      <c r="A293">
        <v>1</v>
      </c>
      <c r="B293" s="30">
        <f>SUBTOTAL(103,$A$9:A293)</f>
        <v>278</v>
      </c>
      <c r="C293" s="54" t="s">
        <v>3273</v>
      </c>
      <c r="D293" s="50">
        <f t="shared" si="10"/>
        <v>3976797.38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6">
        <v>0</v>
      </c>
      <c r="L293" s="55">
        <v>0</v>
      </c>
      <c r="M293" s="55">
        <v>3976797.38</v>
      </c>
      <c r="N293" s="55">
        <v>0</v>
      </c>
      <c r="O293" s="55">
        <v>0</v>
      </c>
      <c r="P293" s="55">
        <v>0</v>
      </c>
      <c r="Q293" s="55">
        <v>0</v>
      </c>
      <c r="R293" s="55">
        <v>0</v>
      </c>
      <c r="S293" s="55">
        <v>0</v>
      </c>
      <c r="T293" s="55">
        <v>0</v>
      </c>
      <c r="U293" s="55">
        <v>0</v>
      </c>
      <c r="V293" s="55">
        <v>0</v>
      </c>
      <c r="W293" s="55">
        <v>0</v>
      </c>
      <c r="X293" s="55">
        <v>0</v>
      </c>
      <c r="Y293" s="55">
        <v>0</v>
      </c>
      <c r="Z293" s="55">
        <v>0</v>
      </c>
      <c r="AA293" s="55">
        <v>0</v>
      </c>
      <c r="AB293" s="57">
        <v>2023</v>
      </c>
    </row>
    <row r="294" spans="1:28" ht="35.25" x14ac:dyDescent="0.5">
      <c r="A294">
        <v>1</v>
      </c>
      <c r="B294" s="30">
        <f>SUBTOTAL(103,$A$9:A294)</f>
        <v>279</v>
      </c>
      <c r="C294" s="54" t="s">
        <v>3016</v>
      </c>
      <c r="D294" s="50">
        <f t="shared" si="10"/>
        <v>2586601.42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6">
        <v>0</v>
      </c>
      <c r="L294" s="55">
        <v>0</v>
      </c>
      <c r="M294" s="55">
        <v>2586601.42</v>
      </c>
      <c r="N294" s="55">
        <v>0</v>
      </c>
      <c r="O294" s="55">
        <v>0</v>
      </c>
      <c r="P294" s="55">
        <v>0</v>
      </c>
      <c r="Q294" s="55">
        <v>0</v>
      </c>
      <c r="R294" s="55">
        <v>0</v>
      </c>
      <c r="S294" s="55">
        <v>0</v>
      </c>
      <c r="T294" s="55">
        <v>0</v>
      </c>
      <c r="U294" s="55">
        <v>0</v>
      </c>
      <c r="V294" s="55">
        <v>0</v>
      </c>
      <c r="W294" s="55">
        <v>0</v>
      </c>
      <c r="X294" s="55">
        <v>0</v>
      </c>
      <c r="Y294" s="55">
        <v>0</v>
      </c>
      <c r="Z294" s="55">
        <v>0</v>
      </c>
      <c r="AA294" s="55">
        <v>0</v>
      </c>
      <c r="AB294" s="57" t="s">
        <v>16976</v>
      </c>
    </row>
    <row r="295" spans="1:28" ht="35.25" x14ac:dyDescent="0.5">
      <c r="A295">
        <v>1</v>
      </c>
      <c r="B295" s="30">
        <f>SUBTOTAL(103,$A$9:A295)</f>
        <v>280</v>
      </c>
      <c r="C295" s="54" t="s">
        <v>3020</v>
      </c>
      <c r="D295" s="50">
        <f t="shared" si="10"/>
        <v>1067502.0800000001</v>
      </c>
      <c r="E295" s="55">
        <v>0</v>
      </c>
      <c r="F295" s="55">
        <v>0</v>
      </c>
      <c r="G295" s="55">
        <v>1067502.0800000001</v>
      </c>
      <c r="H295" s="55">
        <v>0</v>
      </c>
      <c r="I295" s="55">
        <v>0</v>
      </c>
      <c r="J295" s="55">
        <v>0</v>
      </c>
      <c r="K295" s="56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>
        <v>0</v>
      </c>
      <c r="S295" s="55">
        <v>0</v>
      </c>
      <c r="T295" s="55">
        <v>0</v>
      </c>
      <c r="U295" s="55">
        <v>0</v>
      </c>
      <c r="V295" s="55">
        <v>0</v>
      </c>
      <c r="W295" s="55">
        <v>0</v>
      </c>
      <c r="X295" s="55">
        <v>0</v>
      </c>
      <c r="Y295" s="55">
        <v>0</v>
      </c>
      <c r="Z295" s="55">
        <v>0</v>
      </c>
      <c r="AA295" s="55">
        <v>0</v>
      </c>
      <c r="AB295" s="57" t="s">
        <v>16976</v>
      </c>
    </row>
    <row r="296" spans="1:28" ht="35.25" x14ac:dyDescent="0.5">
      <c r="A296">
        <v>1</v>
      </c>
      <c r="B296" s="30">
        <f>SUBTOTAL(103,$A$9:A296)</f>
        <v>281</v>
      </c>
      <c r="C296" s="54" t="s">
        <v>3058</v>
      </c>
      <c r="D296" s="50">
        <f t="shared" si="10"/>
        <v>93123.5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6">
        <v>0</v>
      </c>
      <c r="L296" s="55">
        <v>0</v>
      </c>
      <c r="M296" s="55">
        <v>0</v>
      </c>
      <c r="N296" s="55">
        <v>0</v>
      </c>
      <c r="O296" s="55">
        <v>93123.5</v>
      </c>
      <c r="P296" s="55">
        <v>0</v>
      </c>
      <c r="Q296" s="55">
        <v>0</v>
      </c>
      <c r="R296" s="55">
        <v>0</v>
      </c>
      <c r="S296" s="55">
        <v>0</v>
      </c>
      <c r="T296" s="55">
        <v>0</v>
      </c>
      <c r="U296" s="55">
        <v>0</v>
      </c>
      <c r="V296" s="55">
        <v>0</v>
      </c>
      <c r="W296" s="55">
        <v>0</v>
      </c>
      <c r="X296" s="55">
        <v>0</v>
      </c>
      <c r="Y296" s="55">
        <v>0</v>
      </c>
      <c r="Z296" s="55">
        <v>0</v>
      </c>
      <c r="AA296" s="55">
        <v>0</v>
      </c>
      <c r="AB296" s="57" t="s">
        <v>16976</v>
      </c>
    </row>
    <row r="297" spans="1:28" ht="35.25" x14ac:dyDescent="0.5">
      <c r="A297">
        <v>1</v>
      </c>
      <c r="B297" s="30">
        <f>SUBTOTAL(103,$A$9:A297)</f>
        <v>282</v>
      </c>
      <c r="C297" s="54" t="s">
        <v>3118</v>
      </c>
      <c r="D297" s="50">
        <f t="shared" si="10"/>
        <v>190324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6">
        <v>0</v>
      </c>
      <c r="L297" s="55">
        <v>0</v>
      </c>
      <c r="M297" s="55">
        <v>0</v>
      </c>
      <c r="N297" s="55">
        <v>0</v>
      </c>
      <c r="O297" s="55">
        <v>190324</v>
      </c>
      <c r="P297" s="55">
        <v>0</v>
      </c>
      <c r="Q297" s="55">
        <v>0</v>
      </c>
      <c r="R297" s="55">
        <v>0</v>
      </c>
      <c r="S297" s="55">
        <v>0</v>
      </c>
      <c r="T297" s="55">
        <v>0</v>
      </c>
      <c r="U297" s="55">
        <v>0</v>
      </c>
      <c r="V297" s="55">
        <v>0</v>
      </c>
      <c r="W297" s="55">
        <v>0</v>
      </c>
      <c r="X297" s="55">
        <v>0</v>
      </c>
      <c r="Y297" s="55">
        <v>0</v>
      </c>
      <c r="Z297" s="55">
        <v>0</v>
      </c>
      <c r="AA297" s="55">
        <v>0</v>
      </c>
      <c r="AB297" s="57" t="s">
        <v>16976</v>
      </c>
    </row>
    <row r="298" spans="1:28" ht="35.25" x14ac:dyDescent="0.5">
      <c r="A298">
        <v>1</v>
      </c>
      <c r="B298" s="30">
        <f>SUBTOTAL(103,$A$9:A298)</f>
        <v>283</v>
      </c>
      <c r="C298" s="54" t="s">
        <v>17440</v>
      </c>
      <c r="D298" s="50">
        <f t="shared" si="10"/>
        <v>695655.9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6">
        <v>0</v>
      </c>
      <c r="L298" s="55">
        <v>0</v>
      </c>
      <c r="M298" s="55">
        <v>695655.9</v>
      </c>
      <c r="N298" s="55">
        <v>0</v>
      </c>
      <c r="O298" s="55">
        <v>0</v>
      </c>
      <c r="P298" s="55">
        <v>0</v>
      </c>
      <c r="Q298" s="55">
        <v>0</v>
      </c>
      <c r="R298" s="55">
        <v>0</v>
      </c>
      <c r="S298" s="55">
        <v>0</v>
      </c>
      <c r="T298" s="55">
        <v>0</v>
      </c>
      <c r="U298" s="55">
        <v>0</v>
      </c>
      <c r="V298" s="55">
        <v>0</v>
      </c>
      <c r="W298" s="55">
        <v>0</v>
      </c>
      <c r="X298" s="55">
        <v>0</v>
      </c>
      <c r="Y298" s="55">
        <v>0</v>
      </c>
      <c r="Z298" s="55">
        <v>0</v>
      </c>
      <c r="AA298" s="55">
        <v>0</v>
      </c>
      <c r="AB298" s="57" t="s">
        <v>16976</v>
      </c>
    </row>
    <row r="299" spans="1:28" ht="35.25" x14ac:dyDescent="0.5">
      <c r="A299">
        <v>1</v>
      </c>
      <c r="B299" s="30">
        <f>SUBTOTAL(103,$A$9:A299)</f>
        <v>284</v>
      </c>
      <c r="C299" s="54" t="s">
        <v>17441</v>
      </c>
      <c r="D299" s="50">
        <f t="shared" si="10"/>
        <v>1259513.3999999999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6">
        <v>0</v>
      </c>
      <c r="L299" s="55">
        <v>0</v>
      </c>
      <c r="M299" s="55">
        <v>1259513.3999999999</v>
      </c>
      <c r="N299" s="55">
        <v>0</v>
      </c>
      <c r="O299" s="55">
        <v>0</v>
      </c>
      <c r="P299" s="55">
        <v>0</v>
      </c>
      <c r="Q299" s="55">
        <v>0</v>
      </c>
      <c r="R299" s="55">
        <v>0</v>
      </c>
      <c r="S299" s="55">
        <v>0</v>
      </c>
      <c r="T299" s="55">
        <v>0</v>
      </c>
      <c r="U299" s="55">
        <v>0</v>
      </c>
      <c r="V299" s="55">
        <v>0</v>
      </c>
      <c r="W299" s="55">
        <v>0</v>
      </c>
      <c r="X299" s="55">
        <v>0</v>
      </c>
      <c r="Y299" s="55">
        <v>0</v>
      </c>
      <c r="Z299" s="55">
        <v>0</v>
      </c>
      <c r="AA299" s="55">
        <v>0</v>
      </c>
      <c r="AB299" s="57" t="s">
        <v>16976</v>
      </c>
    </row>
    <row r="300" spans="1:28" ht="35.25" x14ac:dyDescent="0.5">
      <c r="A300">
        <v>1</v>
      </c>
      <c r="B300" s="30">
        <f>SUBTOTAL(103,$A$9:A300)</f>
        <v>285</v>
      </c>
      <c r="C300" s="54" t="s">
        <v>3598</v>
      </c>
      <c r="D300" s="50">
        <f t="shared" si="10"/>
        <v>872321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6">
        <v>0</v>
      </c>
      <c r="L300" s="55">
        <v>0</v>
      </c>
      <c r="M300" s="55">
        <v>872321</v>
      </c>
      <c r="N300" s="55">
        <v>0</v>
      </c>
      <c r="O300" s="55">
        <v>0</v>
      </c>
      <c r="P300" s="55">
        <v>0</v>
      </c>
      <c r="Q300" s="55">
        <v>0</v>
      </c>
      <c r="R300" s="55">
        <v>0</v>
      </c>
      <c r="S300" s="55">
        <v>0</v>
      </c>
      <c r="T300" s="55">
        <v>0</v>
      </c>
      <c r="U300" s="55">
        <v>0</v>
      </c>
      <c r="V300" s="55">
        <v>0</v>
      </c>
      <c r="W300" s="55">
        <v>0</v>
      </c>
      <c r="X300" s="55">
        <v>0</v>
      </c>
      <c r="Y300" s="55">
        <v>0</v>
      </c>
      <c r="Z300" s="55">
        <v>0</v>
      </c>
      <c r="AA300" s="55">
        <v>0</v>
      </c>
      <c r="AB300" s="57" t="s">
        <v>16976</v>
      </c>
    </row>
    <row r="301" spans="1:28" ht="35.25" x14ac:dyDescent="0.5">
      <c r="A301">
        <v>1</v>
      </c>
      <c r="B301" s="30">
        <f>SUBTOTAL(103,$A$9:A301)</f>
        <v>286</v>
      </c>
      <c r="C301" s="54" t="s">
        <v>3616</v>
      </c>
      <c r="D301" s="50">
        <f t="shared" si="10"/>
        <v>2133023.37</v>
      </c>
      <c r="E301" s="55">
        <v>0</v>
      </c>
      <c r="F301" s="55">
        <v>227715.45</v>
      </c>
      <c r="G301" s="55">
        <v>0</v>
      </c>
      <c r="H301" s="55">
        <v>0</v>
      </c>
      <c r="I301" s="55">
        <v>0</v>
      </c>
      <c r="J301" s="55">
        <v>0</v>
      </c>
      <c r="K301" s="56">
        <v>0</v>
      </c>
      <c r="L301" s="55">
        <v>0</v>
      </c>
      <c r="M301" s="55">
        <v>1698744</v>
      </c>
      <c r="N301" s="55">
        <v>0</v>
      </c>
      <c r="O301" s="55">
        <v>206563.92</v>
      </c>
      <c r="P301" s="55">
        <v>0</v>
      </c>
      <c r="Q301" s="55">
        <v>0</v>
      </c>
      <c r="R301" s="55">
        <v>0</v>
      </c>
      <c r="S301" s="55">
        <v>0</v>
      </c>
      <c r="T301" s="55">
        <v>0</v>
      </c>
      <c r="U301" s="55">
        <v>0</v>
      </c>
      <c r="V301" s="55">
        <v>0</v>
      </c>
      <c r="W301" s="55">
        <v>0</v>
      </c>
      <c r="X301" s="55">
        <v>0</v>
      </c>
      <c r="Y301" s="55">
        <v>0</v>
      </c>
      <c r="Z301" s="55">
        <v>0</v>
      </c>
      <c r="AA301" s="55">
        <v>0</v>
      </c>
      <c r="AB301" s="57" t="s">
        <v>16976</v>
      </c>
    </row>
    <row r="302" spans="1:28" ht="35.25" x14ac:dyDescent="0.5">
      <c r="A302">
        <v>1</v>
      </c>
      <c r="B302" s="30">
        <f>SUBTOTAL(103,$A$9:A302)</f>
        <v>287</v>
      </c>
      <c r="C302" s="54" t="s">
        <v>3674</v>
      </c>
      <c r="D302" s="50">
        <f t="shared" si="10"/>
        <v>501586.8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6">
        <v>0</v>
      </c>
      <c r="L302" s="55">
        <v>0</v>
      </c>
      <c r="M302" s="55">
        <v>501586.8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5">
        <v>0</v>
      </c>
      <c r="V302" s="55">
        <v>0</v>
      </c>
      <c r="W302" s="55">
        <v>0</v>
      </c>
      <c r="X302" s="55">
        <v>0</v>
      </c>
      <c r="Y302" s="55">
        <v>0</v>
      </c>
      <c r="Z302" s="55">
        <v>0</v>
      </c>
      <c r="AA302" s="55">
        <v>0</v>
      </c>
      <c r="AB302" s="57" t="s">
        <v>16976</v>
      </c>
    </row>
    <row r="303" spans="1:28" ht="35.25" x14ac:dyDescent="0.5">
      <c r="A303">
        <v>1</v>
      </c>
      <c r="B303" s="30">
        <f>SUBTOTAL(103,$A$9:A303)</f>
        <v>288</v>
      </c>
      <c r="C303" s="54" t="s">
        <v>3502</v>
      </c>
      <c r="D303" s="50">
        <f t="shared" si="10"/>
        <v>2615036.7999999998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6">
        <v>0</v>
      </c>
      <c r="L303" s="55">
        <v>0</v>
      </c>
      <c r="M303" s="55">
        <v>2615036.7999999998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5">
        <v>0</v>
      </c>
      <c r="V303" s="55">
        <v>0</v>
      </c>
      <c r="W303" s="55">
        <v>0</v>
      </c>
      <c r="X303" s="55">
        <v>0</v>
      </c>
      <c r="Y303" s="55">
        <v>0</v>
      </c>
      <c r="Z303" s="55">
        <v>0</v>
      </c>
      <c r="AA303" s="55">
        <v>0</v>
      </c>
      <c r="AB303" s="57">
        <v>2023</v>
      </c>
    </row>
    <row r="304" spans="1:28" ht="35.25" x14ac:dyDescent="0.5">
      <c r="B304" s="48" t="s">
        <v>566</v>
      </c>
      <c r="C304" s="54"/>
      <c r="D304" s="50">
        <f t="shared" si="10"/>
        <v>29613463.759999998</v>
      </c>
      <c r="E304" s="50">
        <f t="shared" ref="E304:AA304" si="14">SUM(E305:E334)</f>
        <v>223322</v>
      </c>
      <c r="F304" s="50">
        <f t="shared" si="14"/>
        <v>903015.9</v>
      </c>
      <c r="G304" s="50">
        <f t="shared" si="14"/>
        <v>2816689.39</v>
      </c>
      <c r="H304" s="50">
        <f t="shared" si="14"/>
        <v>519267.35</v>
      </c>
      <c r="I304" s="50">
        <f t="shared" si="14"/>
        <v>985170.35</v>
      </c>
      <c r="J304" s="50">
        <f t="shared" si="14"/>
        <v>0</v>
      </c>
      <c r="K304" s="51">
        <f t="shared" si="14"/>
        <v>1</v>
      </c>
      <c r="L304" s="50">
        <f t="shared" si="14"/>
        <v>1600000</v>
      </c>
      <c r="M304" s="50">
        <f t="shared" si="14"/>
        <v>14316124.029999999</v>
      </c>
      <c r="N304" s="50">
        <f t="shared" si="14"/>
        <v>467200</v>
      </c>
      <c r="O304" s="50">
        <f t="shared" si="14"/>
        <v>7782674.7400000002</v>
      </c>
      <c r="P304" s="50">
        <f t="shared" si="14"/>
        <v>0</v>
      </c>
      <c r="Q304" s="50">
        <f t="shared" si="14"/>
        <v>0</v>
      </c>
      <c r="R304" s="50">
        <f t="shared" si="14"/>
        <v>0</v>
      </c>
      <c r="S304" s="50">
        <f t="shared" si="14"/>
        <v>0</v>
      </c>
      <c r="T304" s="50">
        <f t="shared" si="14"/>
        <v>0</v>
      </c>
      <c r="U304" s="50">
        <f t="shared" si="14"/>
        <v>0</v>
      </c>
      <c r="V304" s="50">
        <f t="shared" si="14"/>
        <v>0</v>
      </c>
      <c r="W304" s="50">
        <f t="shared" si="14"/>
        <v>0</v>
      </c>
      <c r="X304" s="50">
        <f t="shared" si="14"/>
        <v>0</v>
      </c>
      <c r="Y304" s="50">
        <f t="shared" si="14"/>
        <v>0</v>
      </c>
      <c r="Z304" s="50">
        <f t="shared" si="14"/>
        <v>0</v>
      </c>
      <c r="AA304" s="50">
        <f t="shared" si="14"/>
        <v>0</v>
      </c>
      <c r="AB304" s="52" t="s">
        <v>17012</v>
      </c>
    </row>
    <row r="305" spans="1:28" ht="35.25" x14ac:dyDescent="0.5">
      <c r="A305">
        <v>1</v>
      </c>
      <c r="B305" s="30">
        <f>SUBTOTAL(103,$A$9:A305)</f>
        <v>289</v>
      </c>
      <c r="C305" s="54" t="s">
        <v>9333</v>
      </c>
      <c r="D305" s="50">
        <f t="shared" si="10"/>
        <v>16887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6">
        <v>0</v>
      </c>
      <c r="L305" s="55">
        <v>0</v>
      </c>
      <c r="M305" s="55">
        <v>0</v>
      </c>
      <c r="N305" s="55">
        <v>0</v>
      </c>
      <c r="O305" s="55">
        <v>16887</v>
      </c>
      <c r="P305" s="55">
        <v>0</v>
      </c>
      <c r="Q305" s="55">
        <v>0</v>
      </c>
      <c r="R305" s="55">
        <v>0</v>
      </c>
      <c r="S305" s="55">
        <v>0</v>
      </c>
      <c r="T305" s="55">
        <v>0</v>
      </c>
      <c r="U305" s="55">
        <v>0</v>
      </c>
      <c r="V305" s="55">
        <v>0</v>
      </c>
      <c r="W305" s="55">
        <v>0</v>
      </c>
      <c r="X305" s="55">
        <v>0</v>
      </c>
      <c r="Y305" s="55">
        <v>0</v>
      </c>
      <c r="Z305" s="55">
        <v>0</v>
      </c>
      <c r="AA305" s="55">
        <v>0</v>
      </c>
      <c r="AB305" s="57" t="s">
        <v>16976</v>
      </c>
    </row>
    <row r="306" spans="1:28" ht="35.25" x14ac:dyDescent="0.5">
      <c r="A306">
        <v>1</v>
      </c>
      <c r="B306" s="30">
        <f>SUBTOTAL(103,$A$9:A306)</f>
        <v>290</v>
      </c>
      <c r="C306" s="54" t="s">
        <v>9337</v>
      </c>
      <c r="D306" s="50">
        <f t="shared" si="10"/>
        <v>1575000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6">
        <v>0</v>
      </c>
      <c r="L306" s="55">
        <v>0</v>
      </c>
      <c r="M306" s="55">
        <f>525000+1050000</f>
        <v>1575000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5">
        <v>0</v>
      </c>
      <c r="V306" s="55">
        <v>0</v>
      </c>
      <c r="W306" s="55">
        <v>0</v>
      </c>
      <c r="X306" s="55">
        <v>0</v>
      </c>
      <c r="Y306" s="55">
        <v>0</v>
      </c>
      <c r="Z306" s="55">
        <v>0</v>
      </c>
      <c r="AA306" s="55">
        <v>0</v>
      </c>
      <c r="AB306" s="57" t="s">
        <v>16976</v>
      </c>
    </row>
    <row r="307" spans="1:28" ht="35.25" x14ac:dyDescent="0.5">
      <c r="A307">
        <v>1</v>
      </c>
      <c r="B307" s="30">
        <f>SUBTOTAL(103,$A$9:A307)</f>
        <v>291</v>
      </c>
      <c r="C307" s="54" t="s">
        <v>9341</v>
      </c>
      <c r="D307" s="50">
        <f t="shared" si="10"/>
        <v>312380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6">
        <v>0</v>
      </c>
      <c r="L307" s="55">
        <v>0</v>
      </c>
      <c r="M307" s="55">
        <f>174000+138380</f>
        <v>312380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5">
        <v>0</v>
      </c>
      <c r="V307" s="55">
        <v>0</v>
      </c>
      <c r="W307" s="55">
        <v>0</v>
      </c>
      <c r="X307" s="55">
        <v>0</v>
      </c>
      <c r="Y307" s="55">
        <v>0</v>
      </c>
      <c r="Z307" s="55">
        <v>0</v>
      </c>
      <c r="AA307" s="55">
        <v>0</v>
      </c>
      <c r="AB307" s="57" t="s">
        <v>16976</v>
      </c>
    </row>
    <row r="308" spans="1:28" ht="35.25" x14ac:dyDescent="0.5">
      <c r="A308">
        <v>1</v>
      </c>
      <c r="B308" s="30">
        <f>SUBTOTAL(103,$A$9:A308)</f>
        <v>292</v>
      </c>
      <c r="C308" s="54" t="s">
        <v>9493</v>
      </c>
      <c r="D308" s="50">
        <f t="shared" si="10"/>
        <v>166523</v>
      </c>
      <c r="E308" s="55">
        <v>0</v>
      </c>
      <c r="F308" s="55">
        <v>0</v>
      </c>
      <c r="G308" s="55">
        <v>0</v>
      </c>
      <c r="H308" s="55">
        <v>0</v>
      </c>
      <c r="I308" s="55">
        <v>166523</v>
      </c>
      <c r="J308" s="55">
        <v>0</v>
      </c>
      <c r="K308" s="56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5">
        <v>0</v>
      </c>
      <c r="V308" s="55">
        <v>0</v>
      </c>
      <c r="W308" s="55">
        <v>0</v>
      </c>
      <c r="X308" s="55">
        <v>0</v>
      </c>
      <c r="Y308" s="55">
        <v>0</v>
      </c>
      <c r="Z308" s="55">
        <v>0</v>
      </c>
      <c r="AA308" s="55">
        <v>0</v>
      </c>
      <c r="AB308" s="57" t="s">
        <v>16976</v>
      </c>
    </row>
    <row r="309" spans="1:28" ht="35.25" x14ac:dyDescent="0.5">
      <c r="A309">
        <v>1</v>
      </c>
      <c r="B309" s="30">
        <f>SUBTOTAL(103,$A$9:A309)</f>
        <v>293</v>
      </c>
      <c r="C309" s="54" t="s">
        <v>9541</v>
      </c>
      <c r="D309" s="50">
        <f t="shared" si="10"/>
        <v>2400000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6">
        <v>0</v>
      </c>
      <c r="L309" s="55">
        <v>0</v>
      </c>
      <c r="M309" s="55">
        <f>2100000+300000</f>
        <v>2400000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5">
        <v>0</v>
      </c>
      <c r="V309" s="55">
        <v>0</v>
      </c>
      <c r="W309" s="55">
        <v>0</v>
      </c>
      <c r="X309" s="55">
        <v>0</v>
      </c>
      <c r="Y309" s="55">
        <v>0</v>
      </c>
      <c r="Z309" s="55">
        <v>0</v>
      </c>
      <c r="AA309" s="55">
        <v>0</v>
      </c>
      <c r="AB309" s="57" t="s">
        <v>16976</v>
      </c>
    </row>
    <row r="310" spans="1:28" ht="35.25" x14ac:dyDescent="0.5">
      <c r="A310">
        <v>1</v>
      </c>
      <c r="B310" s="30">
        <f>SUBTOTAL(103,$A$9:A310)</f>
        <v>294</v>
      </c>
      <c r="C310" s="54" t="s">
        <v>1684</v>
      </c>
      <c r="D310" s="50">
        <f t="shared" si="10"/>
        <v>257360.29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6">
        <v>0</v>
      </c>
      <c r="L310" s="55">
        <v>0</v>
      </c>
      <c r="M310" s="55">
        <v>257360.29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5">
        <v>0</v>
      </c>
      <c r="V310" s="55">
        <v>0</v>
      </c>
      <c r="W310" s="55">
        <v>0</v>
      </c>
      <c r="X310" s="55">
        <v>0</v>
      </c>
      <c r="Y310" s="55">
        <v>0</v>
      </c>
      <c r="Z310" s="55">
        <v>0</v>
      </c>
      <c r="AA310" s="55">
        <v>0</v>
      </c>
      <c r="AB310" s="57" t="s">
        <v>16976</v>
      </c>
    </row>
    <row r="311" spans="1:28" ht="35.25" x14ac:dyDescent="0.5">
      <c r="A311">
        <v>1</v>
      </c>
      <c r="B311" s="30">
        <f>SUBTOTAL(103,$A$9:A311)</f>
        <v>295</v>
      </c>
      <c r="C311" s="54" t="s">
        <v>9577</v>
      </c>
      <c r="D311" s="50">
        <f t="shared" si="10"/>
        <v>551300</v>
      </c>
      <c r="E311" s="55">
        <v>223322</v>
      </c>
      <c r="F311" s="55">
        <v>0</v>
      </c>
      <c r="G311" s="55">
        <v>0</v>
      </c>
      <c r="H311" s="55">
        <v>327978</v>
      </c>
      <c r="I311" s="55">
        <v>0</v>
      </c>
      <c r="J311" s="55">
        <v>0</v>
      </c>
      <c r="K311" s="56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55">
        <v>0</v>
      </c>
      <c r="S311" s="55">
        <v>0</v>
      </c>
      <c r="T311" s="55">
        <v>0</v>
      </c>
      <c r="U311" s="55">
        <v>0</v>
      </c>
      <c r="V311" s="55">
        <v>0</v>
      </c>
      <c r="W311" s="55">
        <v>0</v>
      </c>
      <c r="X311" s="55">
        <v>0</v>
      </c>
      <c r="Y311" s="55">
        <v>0</v>
      </c>
      <c r="Z311" s="55">
        <v>0</v>
      </c>
      <c r="AA311" s="55">
        <v>0</v>
      </c>
      <c r="AB311" s="57" t="s">
        <v>16976</v>
      </c>
    </row>
    <row r="312" spans="1:28" ht="35.25" x14ac:dyDescent="0.5">
      <c r="A312">
        <v>1</v>
      </c>
      <c r="B312" s="30">
        <f>SUBTOTAL(103,$A$9:A312)</f>
        <v>296</v>
      </c>
      <c r="C312" s="54" t="s">
        <v>9639</v>
      </c>
      <c r="D312" s="50">
        <f t="shared" si="10"/>
        <v>75295.8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6">
        <v>0</v>
      </c>
      <c r="L312" s="55">
        <v>0</v>
      </c>
      <c r="M312" s="55">
        <f>46000+29295.8</f>
        <v>75295.8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5">
        <v>0</v>
      </c>
      <c r="V312" s="55">
        <v>0</v>
      </c>
      <c r="W312" s="55">
        <v>0</v>
      </c>
      <c r="X312" s="55">
        <v>0</v>
      </c>
      <c r="Y312" s="55">
        <v>0</v>
      </c>
      <c r="Z312" s="55">
        <v>0</v>
      </c>
      <c r="AA312" s="55">
        <v>0</v>
      </c>
      <c r="AB312" s="57" t="s">
        <v>16976</v>
      </c>
    </row>
    <row r="313" spans="1:28" ht="35.25" x14ac:dyDescent="0.5">
      <c r="A313">
        <v>1</v>
      </c>
      <c r="B313" s="30">
        <f>SUBTOTAL(103,$A$9:A313)</f>
        <v>297</v>
      </c>
      <c r="C313" s="54" t="s">
        <v>9653</v>
      </c>
      <c r="D313" s="50">
        <f t="shared" si="10"/>
        <v>19679</v>
      </c>
      <c r="E313" s="55">
        <v>0</v>
      </c>
      <c r="F313" s="55">
        <v>0</v>
      </c>
      <c r="G313" s="55">
        <v>0</v>
      </c>
      <c r="H313" s="55">
        <v>0</v>
      </c>
      <c r="I313" s="55">
        <v>0</v>
      </c>
      <c r="J313" s="55">
        <v>0</v>
      </c>
      <c r="K313" s="56">
        <v>0</v>
      </c>
      <c r="L313" s="55">
        <v>0</v>
      </c>
      <c r="M313" s="55">
        <v>19679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5">
        <v>0</v>
      </c>
      <c r="V313" s="55">
        <v>0</v>
      </c>
      <c r="W313" s="55">
        <v>0</v>
      </c>
      <c r="X313" s="55">
        <v>0</v>
      </c>
      <c r="Y313" s="55">
        <v>0</v>
      </c>
      <c r="Z313" s="55">
        <v>0</v>
      </c>
      <c r="AA313" s="55">
        <v>0</v>
      </c>
      <c r="AB313" s="57" t="s">
        <v>16976</v>
      </c>
    </row>
    <row r="314" spans="1:28" ht="35.25" x14ac:dyDescent="0.5">
      <c r="A314">
        <v>1</v>
      </c>
      <c r="B314" s="30">
        <f>SUBTOTAL(103,$A$9:A314)</f>
        <v>298</v>
      </c>
      <c r="C314" s="54" t="s">
        <v>9725</v>
      </c>
      <c r="D314" s="50">
        <f t="shared" si="10"/>
        <v>100550</v>
      </c>
      <c r="E314" s="55">
        <v>0</v>
      </c>
      <c r="F314" s="55">
        <v>0</v>
      </c>
      <c r="G314" s="55">
        <v>0</v>
      </c>
      <c r="H314" s="55">
        <v>0</v>
      </c>
      <c r="I314" s="55">
        <v>0</v>
      </c>
      <c r="J314" s="55">
        <v>0</v>
      </c>
      <c r="K314" s="56">
        <v>0</v>
      </c>
      <c r="L314" s="55">
        <v>0</v>
      </c>
      <c r="M314" s="55">
        <v>0</v>
      </c>
      <c r="N314" s="55">
        <v>0</v>
      </c>
      <c r="O314" s="55">
        <v>100550</v>
      </c>
      <c r="P314" s="55">
        <v>0</v>
      </c>
      <c r="Q314" s="55">
        <v>0</v>
      </c>
      <c r="R314" s="55">
        <v>0</v>
      </c>
      <c r="S314" s="55">
        <v>0</v>
      </c>
      <c r="T314" s="55">
        <v>0</v>
      </c>
      <c r="U314" s="55">
        <v>0</v>
      </c>
      <c r="V314" s="55">
        <v>0</v>
      </c>
      <c r="W314" s="55">
        <v>0</v>
      </c>
      <c r="X314" s="55">
        <v>0</v>
      </c>
      <c r="Y314" s="55">
        <v>0</v>
      </c>
      <c r="Z314" s="55">
        <v>0</v>
      </c>
      <c r="AA314" s="55">
        <v>0</v>
      </c>
      <c r="AB314" s="57" t="s">
        <v>16976</v>
      </c>
    </row>
    <row r="315" spans="1:28" ht="35.25" x14ac:dyDescent="0.5">
      <c r="A315">
        <v>1</v>
      </c>
      <c r="B315" s="30">
        <f>SUBTOTAL(103,$A$9:A315)</f>
        <v>299</v>
      </c>
      <c r="C315" s="54" t="s">
        <v>9727</v>
      </c>
      <c r="D315" s="50">
        <f t="shared" si="10"/>
        <v>237907</v>
      </c>
      <c r="E315" s="55">
        <v>0</v>
      </c>
      <c r="F315" s="55">
        <v>0</v>
      </c>
      <c r="G315" s="55">
        <v>0</v>
      </c>
      <c r="H315" s="55">
        <v>0</v>
      </c>
      <c r="I315" s="55">
        <v>0</v>
      </c>
      <c r="J315" s="55">
        <v>0</v>
      </c>
      <c r="K315" s="56">
        <v>0</v>
      </c>
      <c r="L315" s="55">
        <v>0</v>
      </c>
      <c r="M315" s="55">
        <v>0</v>
      </c>
      <c r="N315" s="55">
        <v>0</v>
      </c>
      <c r="O315" s="55">
        <f>130500+107407</f>
        <v>237907</v>
      </c>
      <c r="P315" s="55">
        <v>0</v>
      </c>
      <c r="Q315" s="55">
        <v>0</v>
      </c>
      <c r="R315" s="55">
        <v>0</v>
      </c>
      <c r="S315" s="55">
        <v>0</v>
      </c>
      <c r="T315" s="55">
        <v>0</v>
      </c>
      <c r="U315" s="55">
        <v>0</v>
      </c>
      <c r="V315" s="55">
        <v>0</v>
      </c>
      <c r="W315" s="55">
        <v>0</v>
      </c>
      <c r="X315" s="55">
        <v>0</v>
      </c>
      <c r="Y315" s="55">
        <v>0</v>
      </c>
      <c r="Z315" s="55">
        <v>0</v>
      </c>
      <c r="AA315" s="55">
        <v>0</v>
      </c>
      <c r="AB315" s="57" t="s">
        <v>16976</v>
      </c>
    </row>
    <row r="316" spans="1:28" ht="35.25" x14ac:dyDescent="0.5">
      <c r="A316">
        <v>1</v>
      </c>
      <c r="B316" s="30">
        <f>SUBTOTAL(103,$A$9:A316)</f>
        <v>300</v>
      </c>
      <c r="C316" s="54" t="s">
        <v>1759</v>
      </c>
      <c r="D316" s="50">
        <f t="shared" si="10"/>
        <v>364000</v>
      </c>
      <c r="E316" s="55">
        <v>0</v>
      </c>
      <c r="F316" s="55">
        <v>0</v>
      </c>
      <c r="G316" s="55">
        <v>0</v>
      </c>
      <c r="H316" s="55">
        <v>0</v>
      </c>
      <c r="I316" s="55">
        <v>0</v>
      </c>
      <c r="J316" s="55">
        <v>0</v>
      </c>
      <c r="K316" s="56">
        <v>0</v>
      </c>
      <c r="L316" s="55">
        <v>0</v>
      </c>
      <c r="M316" s="55">
        <f>55000+309000</f>
        <v>364000</v>
      </c>
      <c r="N316" s="55">
        <v>0</v>
      </c>
      <c r="O316" s="55">
        <v>0</v>
      </c>
      <c r="P316" s="55">
        <v>0</v>
      </c>
      <c r="Q316" s="55">
        <v>0</v>
      </c>
      <c r="R316" s="55">
        <v>0</v>
      </c>
      <c r="S316" s="55">
        <v>0</v>
      </c>
      <c r="T316" s="55">
        <v>0</v>
      </c>
      <c r="U316" s="55">
        <v>0</v>
      </c>
      <c r="V316" s="55">
        <v>0</v>
      </c>
      <c r="W316" s="55">
        <v>0</v>
      </c>
      <c r="X316" s="55">
        <v>0</v>
      </c>
      <c r="Y316" s="55">
        <v>0</v>
      </c>
      <c r="Z316" s="55">
        <v>0</v>
      </c>
      <c r="AA316" s="55">
        <v>0</v>
      </c>
      <c r="AB316" s="57" t="s">
        <v>16976</v>
      </c>
    </row>
    <row r="317" spans="1:28" ht="35.25" x14ac:dyDescent="0.5">
      <c r="A317">
        <v>1</v>
      </c>
      <c r="B317" s="30">
        <f>SUBTOTAL(103,$A$9:A317)</f>
        <v>301</v>
      </c>
      <c r="C317" s="54" t="s">
        <v>9867</v>
      </c>
      <c r="D317" s="50">
        <f t="shared" si="10"/>
        <v>818647.35</v>
      </c>
      <c r="E317" s="55">
        <v>0</v>
      </c>
      <c r="F317" s="55">
        <v>0</v>
      </c>
      <c r="G317" s="55">
        <v>0</v>
      </c>
      <c r="H317" s="55">
        <v>0</v>
      </c>
      <c r="I317" s="55">
        <v>818647.35</v>
      </c>
      <c r="J317" s="55">
        <v>0</v>
      </c>
      <c r="K317" s="56">
        <v>0</v>
      </c>
      <c r="L317" s="55">
        <v>0</v>
      </c>
      <c r="M317" s="55">
        <v>0</v>
      </c>
      <c r="N317" s="55">
        <v>0</v>
      </c>
      <c r="O317" s="55">
        <v>0</v>
      </c>
      <c r="P317" s="55">
        <v>0</v>
      </c>
      <c r="Q317" s="55">
        <v>0</v>
      </c>
      <c r="R317" s="55">
        <v>0</v>
      </c>
      <c r="S317" s="55">
        <v>0</v>
      </c>
      <c r="T317" s="55">
        <v>0</v>
      </c>
      <c r="U317" s="55">
        <v>0</v>
      </c>
      <c r="V317" s="55">
        <v>0</v>
      </c>
      <c r="W317" s="55">
        <v>0</v>
      </c>
      <c r="X317" s="55">
        <v>0</v>
      </c>
      <c r="Y317" s="55">
        <v>0</v>
      </c>
      <c r="Z317" s="55">
        <v>0</v>
      </c>
      <c r="AA317" s="55">
        <v>0</v>
      </c>
      <c r="AB317" s="57">
        <v>2023</v>
      </c>
    </row>
    <row r="318" spans="1:28" ht="35.25" x14ac:dyDescent="0.5">
      <c r="A318">
        <v>1</v>
      </c>
      <c r="B318" s="30">
        <f>SUBTOTAL(103,$A$9:A318)</f>
        <v>302</v>
      </c>
      <c r="C318" s="54" t="s">
        <v>9869</v>
      </c>
      <c r="D318" s="50">
        <f>E318+F318+G318+H318+I318+J318+L318+M318+N318+O318+P318+Q318+R318+S318+T318+U318+V318+W318+X318+Y318+Z318+AA318</f>
        <v>3601666.84</v>
      </c>
      <c r="E318" s="55">
        <v>0</v>
      </c>
      <c r="F318" s="55">
        <v>0</v>
      </c>
      <c r="G318" s="55">
        <v>0</v>
      </c>
      <c r="H318" s="55">
        <v>0</v>
      </c>
      <c r="I318" s="55">
        <v>0</v>
      </c>
      <c r="J318" s="55">
        <v>0</v>
      </c>
      <c r="K318" s="56">
        <v>0</v>
      </c>
      <c r="L318" s="55">
        <v>0</v>
      </c>
      <c r="M318" s="55">
        <v>3601666.84</v>
      </c>
      <c r="N318" s="55">
        <v>0</v>
      </c>
      <c r="O318" s="55">
        <v>0</v>
      </c>
      <c r="P318" s="55">
        <v>0</v>
      </c>
      <c r="Q318" s="55">
        <v>0</v>
      </c>
      <c r="R318" s="55">
        <v>0</v>
      </c>
      <c r="S318" s="55">
        <v>0</v>
      </c>
      <c r="T318" s="55">
        <v>0</v>
      </c>
      <c r="U318" s="55">
        <v>0</v>
      </c>
      <c r="V318" s="55">
        <v>0</v>
      </c>
      <c r="W318" s="55">
        <v>0</v>
      </c>
      <c r="X318" s="55">
        <v>0</v>
      </c>
      <c r="Y318" s="55">
        <v>0</v>
      </c>
      <c r="Z318" s="55">
        <v>0</v>
      </c>
      <c r="AA318" s="55">
        <v>0</v>
      </c>
      <c r="AB318" s="57">
        <v>2023</v>
      </c>
    </row>
    <row r="319" spans="1:28" ht="35.25" x14ac:dyDescent="0.5">
      <c r="A319">
        <v>1</v>
      </c>
      <c r="B319" s="30">
        <f>SUBTOTAL(103,$A$9:A319)</f>
        <v>303</v>
      </c>
      <c r="C319" s="54" t="s">
        <v>9935</v>
      </c>
      <c r="D319" s="50">
        <f>E319+F319+G319+H319+I319+J319+L319+M319+N319+O319+P319+Q319+R319+S319+T319+U319+V319+W319+X319+Y319+Z319+AA319</f>
        <v>1618216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6">
        <v>0</v>
      </c>
      <c r="L319" s="55">
        <v>0</v>
      </c>
      <c r="M319" s="55">
        <v>0</v>
      </c>
      <c r="N319" s="55">
        <v>0</v>
      </c>
      <c r="O319" s="55">
        <v>1618216</v>
      </c>
      <c r="P319" s="55">
        <v>0</v>
      </c>
      <c r="Q319" s="55">
        <v>0</v>
      </c>
      <c r="R319" s="55">
        <v>0</v>
      </c>
      <c r="S319" s="55">
        <v>0</v>
      </c>
      <c r="T319" s="55">
        <v>0</v>
      </c>
      <c r="U319" s="55">
        <v>0</v>
      </c>
      <c r="V319" s="55">
        <v>0</v>
      </c>
      <c r="W319" s="55">
        <v>0</v>
      </c>
      <c r="X319" s="55">
        <v>0</v>
      </c>
      <c r="Y319" s="55">
        <v>0</v>
      </c>
      <c r="Z319" s="55">
        <v>0</v>
      </c>
      <c r="AA319" s="55">
        <v>0</v>
      </c>
      <c r="AB319" s="57">
        <v>2023</v>
      </c>
    </row>
    <row r="320" spans="1:28" ht="35.25" x14ac:dyDescent="0.5">
      <c r="A320">
        <v>1</v>
      </c>
      <c r="B320" s="30">
        <f>SUBTOTAL(103,$A$9:A320)</f>
        <v>304</v>
      </c>
      <c r="C320" s="54" t="s">
        <v>9532</v>
      </c>
      <c r="D320" s="50">
        <v>1685699.01</v>
      </c>
      <c r="E320" s="55">
        <v>0</v>
      </c>
      <c r="F320" s="55">
        <v>0</v>
      </c>
      <c r="G320" s="55">
        <v>0</v>
      </c>
      <c r="H320" s="55">
        <v>0</v>
      </c>
      <c r="I320" s="55">
        <v>0</v>
      </c>
      <c r="J320" s="55">
        <v>0</v>
      </c>
      <c r="K320" s="56">
        <v>0</v>
      </c>
      <c r="L320" s="55">
        <v>0</v>
      </c>
      <c r="M320" s="55">
        <v>1685699.01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5">
        <v>0</v>
      </c>
      <c r="V320" s="55">
        <v>0</v>
      </c>
      <c r="W320" s="55">
        <v>0</v>
      </c>
      <c r="X320" s="55">
        <v>0</v>
      </c>
      <c r="Y320" s="55">
        <v>0</v>
      </c>
      <c r="Z320" s="55">
        <v>0</v>
      </c>
      <c r="AA320" s="55">
        <v>0</v>
      </c>
      <c r="AB320" s="57" t="s">
        <v>16976</v>
      </c>
    </row>
    <row r="321" spans="1:28" ht="35.25" x14ac:dyDescent="0.5">
      <c r="A321">
        <v>1</v>
      </c>
      <c r="B321" s="30">
        <f>SUBTOTAL(103,$A$9:A321)</f>
        <v>305</v>
      </c>
      <c r="C321" s="54" t="s">
        <v>1683</v>
      </c>
      <c r="D321" s="50">
        <v>1600000</v>
      </c>
      <c r="E321" s="55">
        <v>0</v>
      </c>
      <c r="F321" s="55">
        <v>0</v>
      </c>
      <c r="G321" s="55">
        <v>0</v>
      </c>
      <c r="H321" s="55">
        <v>0</v>
      </c>
      <c r="I321" s="55">
        <v>0</v>
      </c>
      <c r="J321" s="55">
        <v>0</v>
      </c>
      <c r="K321" s="56">
        <v>1</v>
      </c>
      <c r="L321" s="55">
        <v>1600000</v>
      </c>
      <c r="M321" s="55">
        <v>0</v>
      </c>
      <c r="N321" s="55">
        <v>0</v>
      </c>
      <c r="O321" s="55">
        <v>0</v>
      </c>
      <c r="P321" s="55">
        <v>0</v>
      </c>
      <c r="Q321" s="55">
        <v>0</v>
      </c>
      <c r="R321" s="55">
        <v>0</v>
      </c>
      <c r="S321" s="55">
        <v>0</v>
      </c>
      <c r="T321" s="55">
        <v>0</v>
      </c>
      <c r="U321" s="55">
        <v>0</v>
      </c>
      <c r="V321" s="55">
        <v>0</v>
      </c>
      <c r="W321" s="55">
        <v>0</v>
      </c>
      <c r="X321" s="55">
        <v>0</v>
      </c>
      <c r="Y321" s="55">
        <v>0</v>
      </c>
      <c r="Z321" s="55">
        <v>0</v>
      </c>
      <c r="AA321" s="55">
        <v>0</v>
      </c>
      <c r="AB321" s="57" t="s">
        <v>16976</v>
      </c>
    </row>
    <row r="322" spans="1:28" ht="35.25" x14ac:dyDescent="0.5">
      <c r="A322">
        <v>1</v>
      </c>
      <c r="B322" s="30">
        <f>SUBTOTAL(103,$A$9:A322)</f>
        <v>306</v>
      </c>
      <c r="C322" s="54" t="s">
        <v>9626</v>
      </c>
      <c r="D322" s="50">
        <v>191289.35</v>
      </c>
      <c r="E322" s="55">
        <v>0</v>
      </c>
      <c r="F322" s="55">
        <v>0</v>
      </c>
      <c r="G322" s="55">
        <v>0</v>
      </c>
      <c r="H322" s="55">
        <v>191289.35</v>
      </c>
      <c r="I322" s="55">
        <v>0</v>
      </c>
      <c r="J322" s="55">
        <v>0</v>
      </c>
      <c r="K322" s="56">
        <v>0</v>
      </c>
      <c r="L322" s="55">
        <v>0</v>
      </c>
      <c r="M322" s="55">
        <v>0</v>
      </c>
      <c r="N322" s="55">
        <v>0</v>
      </c>
      <c r="O322" s="55">
        <v>0</v>
      </c>
      <c r="P322" s="55">
        <v>0</v>
      </c>
      <c r="Q322" s="55">
        <v>0</v>
      </c>
      <c r="R322" s="55">
        <v>0</v>
      </c>
      <c r="S322" s="55">
        <v>0</v>
      </c>
      <c r="T322" s="55">
        <v>0</v>
      </c>
      <c r="U322" s="55">
        <v>0</v>
      </c>
      <c r="V322" s="55">
        <v>0</v>
      </c>
      <c r="W322" s="55">
        <v>0</v>
      </c>
      <c r="X322" s="55">
        <v>0</v>
      </c>
      <c r="Y322" s="55">
        <v>0</v>
      </c>
      <c r="Z322" s="55">
        <v>0</v>
      </c>
      <c r="AA322" s="55">
        <v>0</v>
      </c>
      <c r="AB322" s="57" t="s">
        <v>16976</v>
      </c>
    </row>
    <row r="323" spans="1:28" ht="35.25" x14ac:dyDescent="0.5">
      <c r="A323">
        <v>1</v>
      </c>
      <c r="B323" s="30">
        <f>SUBTOTAL(103,$A$9:A323)</f>
        <v>307</v>
      </c>
      <c r="C323" s="54" t="s">
        <v>9717</v>
      </c>
      <c r="D323" s="50">
        <v>199201.5</v>
      </c>
      <c r="E323" s="55">
        <v>0</v>
      </c>
      <c r="F323" s="55">
        <v>0</v>
      </c>
      <c r="G323" s="55">
        <v>0</v>
      </c>
      <c r="H323" s="55">
        <v>0</v>
      </c>
      <c r="I323" s="55">
        <v>0</v>
      </c>
      <c r="J323" s="55">
        <v>0</v>
      </c>
      <c r="K323" s="56">
        <v>0</v>
      </c>
      <c r="L323" s="55">
        <v>0</v>
      </c>
      <c r="M323" s="55">
        <v>0</v>
      </c>
      <c r="N323" s="55">
        <v>0</v>
      </c>
      <c r="O323" s="55">
        <v>199201.5</v>
      </c>
      <c r="P323" s="55">
        <v>0</v>
      </c>
      <c r="Q323" s="55">
        <v>0</v>
      </c>
      <c r="R323" s="55">
        <v>0</v>
      </c>
      <c r="S323" s="55">
        <v>0</v>
      </c>
      <c r="T323" s="55">
        <v>0</v>
      </c>
      <c r="U323" s="55">
        <v>0</v>
      </c>
      <c r="V323" s="55">
        <v>0</v>
      </c>
      <c r="W323" s="55">
        <v>0</v>
      </c>
      <c r="X323" s="55">
        <v>0</v>
      </c>
      <c r="Y323" s="55">
        <v>0</v>
      </c>
      <c r="Z323" s="55">
        <v>0</v>
      </c>
      <c r="AA323" s="55">
        <v>0</v>
      </c>
      <c r="AB323" s="57" t="s">
        <v>16976</v>
      </c>
    </row>
    <row r="324" spans="1:28" ht="35.25" x14ac:dyDescent="0.5">
      <c r="A324">
        <v>1</v>
      </c>
      <c r="B324" s="30">
        <f>SUBTOTAL(103,$A$9:A324)</f>
        <v>308</v>
      </c>
      <c r="C324" s="54" t="s">
        <v>9726</v>
      </c>
      <c r="D324" s="50">
        <v>120000</v>
      </c>
      <c r="E324" s="55">
        <v>0</v>
      </c>
      <c r="F324" s="55">
        <v>0</v>
      </c>
      <c r="G324" s="55">
        <v>0</v>
      </c>
      <c r="H324" s="55">
        <v>0</v>
      </c>
      <c r="I324" s="55">
        <v>0</v>
      </c>
      <c r="J324" s="55">
        <v>0</v>
      </c>
      <c r="K324" s="56">
        <v>0</v>
      </c>
      <c r="L324" s="55">
        <v>0</v>
      </c>
      <c r="M324" s="55">
        <v>120000</v>
      </c>
      <c r="N324" s="55">
        <v>0</v>
      </c>
      <c r="O324" s="55">
        <v>0</v>
      </c>
      <c r="P324" s="55">
        <v>0</v>
      </c>
      <c r="Q324" s="55">
        <v>0</v>
      </c>
      <c r="R324" s="55">
        <v>0</v>
      </c>
      <c r="S324" s="55">
        <v>0</v>
      </c>
      <c r="T324" s="55">
        <v>0</v>
      </c>
      <c r="U324" s="55">
        <v>0</v>
      </c>
      <c r="V324" s="55">
        <v>0</v>
      </c>
      <c r="W324" s="55">
        <v>0</v>
      </c>
      <c r="X324" s="55">
        <v>0</v>
      </c>
      <c r="Y324" s="55">
        <v>0</v>
      </c>
      <c r="Z324" s="55">
        <v>0</v>
      </c>
      <c r="AA324" s="55">
        <v>0</v>
      </c>
      <c r="AB324" s="57" t="s">
        <v>16976</v>
      </c>
    </row>
    <row r="325" spans="1:28" ht="35.25" x14ac:dyDescent="0.5">
      <c r="A325">
        <v>1</v>
      </c>
      <c r="B325" s="30">
        <f>SUBTOTAL(103,$A$9:A325)</f>
        <v>309</v>
      </c>
      <c r="C325" s="54" t="s">
        <v>9760</v>
      </c>
      <c r="D325" s="50">
        <v>903015.9</v>
      </c>
      <c r="E325" s="55">
        <v>0</v>
      </c>
      <c r="F325" s="55">
        <v>903015.9</v>
      </c>
      <c r="G325" s="55">
        <v>0</v>
      </c>
      <c r="H325" s="55">
        <v>0</v>
      </c>
      <c r="I325" s="55">
        <v>0</v>
      </c>
      <c r="J325" s="55">
        <v>0</v>
      </c>
      <c r="K325" s="56">
        <v>0</v>
      </c>
      <c r="L325" s="55">
        <v>0</v>
      </c>
      <c r="M325" s="55">
        <v>0</v>
      </c>
      <c r="N325" s="55">
        <v>0</v>
      </c>
      <c r="O325" s="55">
        <v>0</v>
      </c>
      <c r="P325" s="55">
        <v>0</v>
      </c>
      <c r="Q325" s="55">
        <v>0</v>
      </c>
      <c r="R325" s="55">
        <v>0</v>
      </c>
      <c r="S325" s="55">
        <v>0</v>
      </c>
      <c r="T325" s="55">
        <v>0</v>
      </c>
      <c r="U325" s="55">
        <v>0</v>
      </c>
      <c r="V325" s="55">
        <v>0</v>
      </c>
      <c r="W325" s="55">
        <v>0</v>
      </c>
      <c r="X325" s="55">
        <v>0</v>
      </c>
      <c r="Y325" s="55">
        <v>0</v>
      </c>
      <c r="Z325" s="55">
        <v>0</v>
      </c>
      <c r="AA325" s="55">
        <v>0</v>
      </c>
      <c r="AB325" s="57" t="s">
        <v>16976</v>
      </c>
    </row>
    <row r="326" spans="1:28" ht="35.25" x14ac:dyDescent="0.5">
      <c r="A326">
        <v>1</v>
      </c>
      <c r="B326" s="30">
        <f>SUBTOTAL(103,$A$9:A326)</f>
        <v>310</v>
      </c>
      <c r="C326" s="54" t="s">
        <v>9827</v>
      </c>
      <c r="D326" s="50">
        <v>2816689.39</v>
      </c>
      <c r="E326" s="55">
        <v>0</v>
      </c>
      <c r="F326" s="55">
        <v>0</v>
      </c>
      <c r="G326" s="55">
        <v>2816689.39</v>
      </c>
      <c r="H326" s="55">
        <v>0</v>
      </c>
      <c r="I326" s="55">
        <v>0</v>
      </c>
      <c r="J326" s="55">
        <v>0</v>
      </c>
      <c r="K326" s="56">
        <v>0</v>
      </c>
      <c r="L326" s="55">
        <v>0</v>
      </c>
      <c r="M326" s="55">
        <v>0</v>
      </c>
      <c r="N326" s="55">
        <v>0</v>
      </c>
      <c r="O326" s="55">
        <v>0</v>
      </c>
      <c r="P326" s="55">
        <v>0</v>
      </c>
      <c r="Q326" s="55">
        <v>0</v>
      </c>
      <c r="R326" s="55">
        <v>0</v>
      </c>
      <c r="S326" s="55">
        <v>0</v>
      </c>
      <c r="T326" s="55">
        <v>0</v>
      </c>
      <c r="U326" s="55">
        <v>0</v>
      </c>
      <c r="V326" s="55">
        <v>0</v>
      </c>
      <c r="W326" s="55">
        <v>0</v>
      </c>
      <c r="X326" s="55">
        <v>0</v>
      </c>
      <c r="Y326" s="55">
        <v>0</v>
      </c>
      <c r="Z326" s="55">
        <v>0</v>
      </c>
      <c r="AA326" s="55">
        <v>0</v>
      </c>
      <c r="AB326" s="57" t="s">
        <v>16976</v>
      </c>
    </row>
    <row r="327" spans="1:28" ht="35.25" x14ac:dyDescent="0.5">
      <c r="A327">
        <v>1</v>
      </c>
      <c r="B327" s="30">
        <f>SUBTOTAL(103,$A$9:A327)</f>
        <v>311</v>
      </c>
      <c r="C327" s="54" t="s">
        <v>9882</v>
      </c>
      <c r="D327" s="50">
        <v>855650</v>
      </c>
      <c r="E327" s="55">
        <v>0</v>
      </c>
      <c r="F327" s="55">
        <v>0</v>
      </c>
      <c r="G327" s="55">
        <v>0</v>
      </c>
      <c r="H327" s="55">
        <v>0</v>
      </c>
      <c r="I327" s="55">
        <v>0</v>
      </c>
      <c r="J327" s="55">
        <v>0</v>
      </c>
      <c r="K327" s="56">
        <v>0</v>
      </c>
      <c r="L327" s="55">
        <v>0</v>
      </c>
      <c r="M327" s="55">
        <v>0</v>
      </c>
      <c r="N327" s="55">
        <v>0</v>
      </c>
      <c r="O327" s="55">
        <v>855650</v>
      </c>
      <c r="P327" s="55">
        <v>0</v>
      </c>
      <c r="Q327" s="55">
        <v>0</v>
      </c>
      <c r="R327" s="55">
        <v>0</v>
      </c>
      <c r="S327" s="55">
        <v>0</v>
      </c>
      <c r="T327" s="55">
        <v>0</v>
      </c>
      <c r="U327" s="55">
        <v>0</v>
      </c>
      <c r="V327" s="55">
        <v>0</v>
      </c>
      <c r="W327" s="55">
        <v>0</v>
      </c>
      <c r="X327" s="55">
        <v>0</v>
      </c>
      <c r="Y327" s="55">
        <v>0</v>
      </c>
      <c r="Z327" s="55">
        <v>0</v>
      </c>
      <c r="AA327" s="55">
        <v>0</v>
      </c>
      <c r="AB327" s="57" t="s">
        <v>16976</v>
      </c>
    </row>
    <row r="328" spans="1:28" ht="35.25" x14ac:dyDescent="0.5">
      <c r="A328">
        <v>1</v>
      </c>
      <c r="B328" s="30">
        <f>SUBTOTAL(103,$A$9:A328)</f>
        <v>312</v>
      </c>
      <c r="C328" s="54" t="s">
        <v>9940</v>
      </c>
      <c r="D328" s="50">
        <v>918371.4</v>
      </c>
      <c r="E328" s="55">
        <v>0</v>
      </c>
      <c r="F328" s="55">
        <v>0</v>
      </c>
      <c r="G328" s="55">
        <v>0</v>
      </c>
      <c r="H328" s="55">
        <v>0</v>
      </c>
      <c r="I328" s="55">
        <v>0</v>
      </c>
      <c r="J328" s="55">
        <v>0</v>
      </c>
      <c r="K328" s="56">
        <v>0</v>
      </c>
      <c r="L328" s="55">
        <v>0</v>
      </c>
      <c r="M328" s="55">
        <v>918371.4</v>
      </c>
      <c r="N328" s="55">
        <v>0</v>
      </c>
      <c r="O328" s="55">
        <v>0</v>
      </c>
      <c r="P328" s="55">
        <v>0</v>
      </c>
      <c r="Q328" s="55">
        <v>0</v>
      </c>
      <c r="R328" s="55">
        <v>0</v>
      </c>
      <c r="S328" s="55">
        <v>0</v>
      </c>
      <c r="T328" s="55">
        <v>0</v>
      </c>
      <c r="U328" s="55">
        <v>0</v>
      </c>
      <c r="V328" s="55">
        <v>0</v>
      </c>
      <c r="W328" s="55">
        <v>0</v>
      </c>
      <c r="X328" s="55">
        <v>0</v>
      </c>
      <c r="Y328" s="55">
        <v>0</v>
      </c>
      <c r="Z328" s="55">
        <v>0</v>
      </c>
      <c r="AA328" s="55">
        <v>0</v>
      </c>
      <c r="AB328" s="57" t="s">
        <v>16976</v>
      </c>
    </row>
    <row r="329" spans="1:28" ht="35.25" x14ac:dyDescent="0.5">
      <c r="A329">
        <v>1</v>
      </c>
      <c r="B329" s="30">
        <f>SUBTOTAL(103,$A$9:A329)</f>
        <v>313</v>
      </c>
      <c r="C329" s="54" t="s">
        <v>9942</v>
      </c>
      <c r="D329" s="50">
        <v>2986671.69</v>
      </c>
      <c r="E329" s="55">
        <v>0</v>
      </c>
      <c r="F329" s="55">
        <v>0</v>
      </c>
      <c r="G329" s="55">
        <v>0</v>
      </c>
      <c r="H329" s="55">
        <v>0</v>
      </c>
      <c r="I329" s="55">
        <v>0</v>
      </c>
      <c r="J329" s="55">
        <v>0</v>
      </c>
      <c r="K329" s="56">
        <v>0</v>
      </c>
      <c r="L329" s="55">
        <v>0</v>
      </c>
      <c r="M329" s="55">
        <v>2986671.69</v>
      </c>
      <c r="N329" s="55">
        <v>0</v>
      </c>
      <c r="O329" s="55">
        <v>0</v>
      </c>
      <c r="P329" s="55">
        <v>0</v>
      </c>
      <c r="Q329" s="55">
        <v>0</v>
      </c>
      <c r="R329" s="55">
        <v>0</v>
      </c>
      <c r="S329" s="55">
        <v>0</v>
      </c>
      <c r="T329" s="55">
        <v>0</v>
      </c>
      <c r="U329" s="55">
        <v>0</v>
      </c>
      <c r="V329" s="55">
        <v>0</v>
      </c>
      <c r="W329" s="55">
        <v>0</v>
      </c>
      <c r="X329" s="55">
        <v>0</v>
      </c>
      <c r="Y329" s="55">
        <v>0</v>
      </c>
      <c r="Z329" s="55">
        <v>0</v>
      </c>
      <c r="AA329" s="55">
        <v>0</v>
      </c>
      <c r="AB329" s="57" t="s">
        <v>16976</v>
      </c>
    </row>
    <row r="330" spans="1:28" ht="35.25" x14ac:dyDescent="0.5">
      <c r="A330">
        <v>1</v>
      </c>
      <c r="B330" s="30">
        <f>SUBTOTAL(103,$A$9:A330)</f>
        <v>314</v>
      </c>
      <c r="C330" s="54" t="s">
        <v>9947</v>
      </c>
      <c r="D330" s="50">
        <v>199200</v>
      </c>
      <c r="E330" s="55">
        <v>0</v>
      </c>
      <c r="F330" s="55">
        <v>0</v>
      </c>
      <c r="G330" s="55">
        <v>0</v>
      </c>
      <c r="H330" s="55">
        <v>0</v>
      </c>
      <c r="I330" s="55">
        <v>0</v>
      </c>
      <c r="J330" s="55">
        <v>0</v>
      </c>
      <c r="K330" s="56">
        <v>0</v>
      </c>
      <c r="L330" s="55">
        <v>0</v>
      </c>
      <c r="M330" s="55">
        <v>0</v>
      </c>
      <c r="N330" s="55">
        <v>0</v>
      </c>
      <c r="O330" s="55">
        <v>199200</v>
      </c>
      <c r="P330" s="55">
        <v>0</v>
      </c>
      <c r="Q330" s="55">
        <v>0</v>
      </c>
      <c r="R330" s="55">
        <v>0</v>
      </c>
      <c r="S330" s="55">
        <v>0</v>
      </c>
      <c r="T330" s="55">
        <v>0</v>
      </c>
      <c r="U330" s="55">
        <v>0</v>
      </c>
      <c r="V330" s="55">
        <v>0</v>
      </c>
      <c r="W330" s="55">
        <v>0</v>
      </c>
      <c r="X330" s="55">
        <v>0</v>
      </c>
      <c r="Y330" s="55">
        <v>0</v>
      </c>
      <c r="Z330" s="55">
        <v>0</v>
      </c>
      <c r="AA330" s="55">
        <v>0</v>
      </c>
      <c r="AB330" s="57" t="s">
        <v>16976</v>
      </c>
    </row>
    <row r="331" spans="1:28" ht="35.25" x14ac:dyDescent="0.5">
      <c r="A331">
        <v>1</v>
      </c>
      <c r="B331" s="30">
        <f>SUBTOTAL(103,$A$9:A331)</f>
        <v>315</v>
      </c>
      <c r="C331" s="54" t="s">
        <v>9948</v>
      </c>
      <c r="D331" s="50">
        <v>2547000</v>
      </c>
      <c r="E331" s="55">
        <v>0</v>
      </c>
      <c r="F331" s="55">
        <v>0</v>
      </c>
      <c r="G331" s="55">
        <v>0</v>
      </c>
      <c r="H331" s="55">
        <v>0</v>
      </c>
      <c r="I331" s="55">
        <v>0</v>
      </c>
      <c r="J331" s="55">
        <v>0</v>
      </c>
      <c r="K331" s="56">
        <v>0</v>
      </c>
      <c r="L331" s="55">
        <v>0</v>
      </c>
      <c r="M331" s="55">
        <v>0</v>
      </c>
      <c r="N331" s="55">
        <v>0</v>
      </c>
      <c r="O331" s="55">
        <v>2547000</v>
      </c>
      <c r="P331" s="55">
        <v>0</v>
      </c>
      <c r="Q331" s="55">
        <v>0</v>
      </c>
      <c r="R331" s="55">
        <v>0</v>
      </c>
      <c r="S331" s="55">
        <v>0</v>
      </c>
      <c r="T331" s="55">
        <v>0</v>
      </c>
      <c r="U331" s="55">
        <v>0</v>
      </c>
      <c r="V331" s="55">
        <v>0</v>
      </c>
      <c r="W331" s="55">
        <v>0</v>
      </c>
      <c r="X331" s="55">
        <v>0</v>
      </c>
      <c r="Y331" s="55">
        <v>0</v>
      </c>
      <c r="Z331" s="55">
        <v>0</v>
      </c>
      <c r="AA331" s="55">
        <v>0</v>
      </c>
      <c r="AB331" s="57" t="s">
        <v>16976</v>
      </c>
    </row>
    <row r="332" spans="1:28" ht="35.25" x14ac:dyDescent="0.5">
      <c r="A332">
        <v>1</v>
      </c>
      <c r="B332" s="30">
        <f>SUBTOTAL(103,$A$9:A332)</f>
        <v>316</v>
      </c>
      <c r="C332" s="54" t="s">
        <v>17442</v>
      </c>
      <c r="D332" s="50">
        <v>588063.24</v>
      </c>
      <c r="E332" s="55">
        <v>0</v>
      </c>
      <c r="F332" s="55">
        <v>0</v>
      </c>
      <c r="G332" s="55">
        <v>0</v>
      </c>
      <c r="H332" s="55">
        <v>0</v>
      </c>
      <c r="I332" s="55">
        <v>0</v>
      </c>
      <c r="J332" s="55">
        <v>0</v>
      </c>
      <c r="K332" s="56">
        <v>0</v>
      </c>
      <c r="L332" s="55">
        <v>0</v>
      </c>
      <c r="M332" s="55">
        <v>0</v>
      </c>
      <c r="N332" s="55">
        <v>0</v>
      </c>
      <c r="O332" s="55">
        <v>588063.24</v>
      </c>
      <c r="P332" s="55">
        <v>0</v>
      </c>
      <c r="Q332" s="55">
        <v>0</v>
      </c>
      <c r="R332" s="55">
        <v>0</v>
      </c>
      <c r="S332" s="55">
        <v>0</v>
      </c>
      <c r="T332" s="55">
        <v>0</v>
      </c>
      <c r="U332" s="55">
        <v>0</v>
      </c>
      <c r="V332" s="55">
        <v>0</v>
      </c>
      <c r="W332" s="55">
        <v>0</v>
      </c>
      <c r="X332" s="55">
        <v>0</v>
      </c>
      <c r="Y332" s="55">
        <v>0</v>
      </c>
      <c r="Z332" s="55">
        <v>0</v>
      </c>
      <c r="AA332" s="55">
        <v>0</v>
      </c>
      <c r="AB332" s="57" t="s">
        <v>16976</v>
      </c>
    </row>
    <row r="333" spans="1:28" ht="35.25" x14ac:dyDescent="0.5">
      <c r="A333">
        <v>1</v>
      </c>
      <c r="B333" s="30">
        <f>SUBTOTAL(103,$A$9:A333)</f>
        <v>317</v>
      </c>
      <c r="C333" s="54" t="s">
        <v>10027</v>
      </c>
      <c r="D333" s="50">
        <v>467200</v>
      </c>
      <c r="E333" s="55">
        <v>0</v>
      </c>
      <c r="F333" s="55">
        <v>0</v>
      </c>
      <c r="G333" s="55">
        <v>0</v>
      </c>
      <c r="H333" s="55">
        <v>0</v>
      </c>
      <c r="I333" s="55">
        <v>0</v>
      </c>
      <c r="J333" s="55">
        <v>0</v>
      </c>
      <c r="K333" s="56">
        <v>0</v>
      </c>
      <c r="L333" s="55">
        <v>0</v>
      </c>
      <c r="M333" s="55">
        <v>0</v>
      </c>
      <c r="N333" s="55">
        <v>467200</v>
      </c>
      <c r="O333" s="55">
        <v>0</v>
      </c>
      <c r="P333" s="55">
        <v>0</v>
      </c>
      <c r="Q333" s="55">
        <v>0</v>
      </c>
      <c r="R333" s="55">
        <v>0</v>
      </c>
      <c r="S333" s="55">
        <v>0</v>
      </c>
      <c r="T333" s="55">
        <v>0</v>
      </c>
      <c r="U333" s="55">
        <v>0</v>
      </c>
      <c r="V333" s="55">
        <v>0</v>
      </c>
      <c r="W333" s="55">
        <v>0</v>
      </c>
      <c r="X333" s="55">
        <v>0</v>
      </c>
      <c r="Y333" s="55">
        <v>0</v>
      </c>
      <c r="Z333" s="55">
        <v>0</v>
      </c>
      <c r="AA333" s="55">
        <v>0</v>
      </c>
      <c r="AB333" s="57" t="s">
        <v>16976</v>
      </c>
    </row>
    <row r="334" spans="1:28" ht="35.25" x14ac:dyDescent="0.5">
      <c r="A334">
        <v>1</v>
      </c>
      <c r="B334" s="30">
        <f>SUBTOTAL(103,$A$9:A334)</f>
        <v>318</v>
      </c>
      <c r="C334" s="54" t="s">
        <v>9929</v>
      </c>
      <c r="D334" s="50">
        <f t="shared" ref="D334:D372" si="15">E334+F334+G334+H334+I334+J334+L334+M334+N334+O334+P334+Q334+R334+S334+T334+U334+V334+W334+X334+Y334+Z334+AA334</f>
        <v>1420000</v>
      </c>
      <c r="E334" s="55">
        <v>0</v>
      </c>
      <c r="F334" s="55">
        <v>0</v>
      </c>
      <c r="G334" s="55">
        <v>0</v>
      </c>
      <c r="H334" s="55">
        <v>0</v>
      </c>
      <c r="I334" s="55">
        <v>0</v>
      </c>
      <c r="J334" s="55">
        <v>0</v>
      </c>
      <c r="K334" s="56">
        <v>0</v>
      </c>
      <c r="L334" s="55">
        <v>0</v>
      </c>
      <c r="M334" s="55">
        <v>0</v>
      </c>
      <c r="N334" s="55">
        <v>0</v>
      </c>
      <c r="O334" s="55">
        <f>480000+940000</f>
        <v>1420000</v>
      </c>
      <c r="P334" s="55">
        <v>0</v>
      </c>
      <c r="Q334" s="55">
        <v>0</v>
      </c>
      <c r="R334" s="55">
        <v>0</v>
      </c>
      <c r="S334" s="55">
        <v>0</v>
      </c>
      <c r="T334" s="55">
        <v>0</v>
      </c>
      <c r="U334" s="55">
        <v>0</v>
      </c>
      <c r="V334" s="55">
        <v>0</v>
      </c>
      <c r="W334" s="55">
        <v>0</v>
      </c>
      <c r="X334" s="55">
        <v>0</v>
      </c>
      <c r="Y334" s="55">
        <v>0</v>
      </c>
      <c r="Z334" s="55">
        <v>0</v>
      </c>
      <c r="AA334" s="55">
        <v>0</v>
      </c>
      <c r="AB334" s="57" t="s">
        <v>16976</v>
      </c>
    </row>
    <row r="335" spans="1:28" ht="35.25" x14ac:dyDescent="0.5">
      <c r="B335" s="48" t="s">
        <v>378</v>
      </c>
      <c r="C335" s="54"/>
      <c r="D335" s="50">
        <f t="shared" si="15"/>
        <v>57248224.649999999</v>
      </c>
      <c r="E335" s="50">
        <f t="shared" ref="E335:AA335" si="16">SUM(E336:E424)</f>
        <v>378884</v>
      </c>
      <c r="F335" s="50">
        <f t="shared" si="16"/>
        <v>1639766</v>
      </c>
      <c r="G335" s="50">
        <f t="shared" si="16"/>
        <v>3975169.2199999997</v>
      </c>
      <c r="H335" s="50">
        <f t="shared" si="16"/>
        <v>790544.3</v>
      </c>
      <c r="I335" s="50">
        <f t="shared" si="16"/>
        <v>960101.20000000007</v>
      </c>
      <c r="J335" s="50">
        <f t="shared" si="16"/>
        <v>598100</v>
      </c>
      <c r="K335" s="51">
        <f t="shared" si="16"/>
        <v>4</v>
      </c>
      <c r="L335" s="50">
        <f t="shared" si="16"/>
        <v>6770000</v>
      </c>
      <c r="M335" s="50">
        <f t="shared" si="16"/>
        <v>19400425.829999994</v>
      </c>
      <c r="N335" s="50">
        <f t="shared" si="16"/>
        <v>440000</v>
      </c>
      <c r="O335" s="50">
        <f t="shared" si="16"/>
        <v>21716436.960000001</v>
      </c>
      <c r="P335" s="50">
        <f t="shared" si="16"/>
        <v>0</v>
      </c>
      <c r="Q335" s="50">
        <f t="shared" si="16"/>
        <v>0</v>
      </c>
      <c r="R335" s="50">
        <f t="shared" si="16"/>
        <v>378797.14</v>
      </c>
      <c r="S335" s="50">
        <f t="shared" si="16"/>
        <v>0</v>
      </c>
      <c r="T335" s="50">
        <f t="shared" si="16"/>
        <v>0</v>
      </c>
      <c r="U335" s="50">
        <f t="shared" si="16"/>
        <v>0</v>
      </c>
      <c r="V335" s="50">
        <f t="shared" si="16"/>
        <v>0</v>
      </c>
      <c r="W335" s="50">
        <f t="shared" si="16"/>
        <v>0</v>
      </c>
      <c r="X335" s="50">
        <f t="shared" si="16"/>
        <v>0</v>
      </c>
      <c r="Y335" s="50">
        <f t="shared" si="16"/>
        <v>0</v>
      </c>
      <c r="Z335" s="50">
        <f t="shared" si="16"/>
        <v>200000</v>
      </c>
      <c r="AA335" s="50">
        <f t="shared" si="16"/>
        <v>0</v>
      </c>
      <c r="AB335" s="52" t="s">
        <v>17012</v>
      </c>
    </row>
    <row r="336" spans="1:28" ht="35.25" x14ac:dyDescent="0.5">
      <c r="A336">
        <v>1</v>
      </c>
      <c r="B336" s="30">
        <f>SUBTOTAL(103,$A$9:A336)</f>
        <v>319</v>
      </c>
      <c r="C336" s="54" t="s">
        <v>11126</v>
      </c>
      <c r="D336" s="50">
        <f t="shared" si="15"/>
        <v>228554.72</v>
      </c>
      <c r="E336" s="55">
        <v>0</v>
      </c>
      <c r="F336" s="55">
        <v>0</v>
      </c>
      <c r="G336" s="55">
        <v>0</v>
      </c>
      <c r="H336" s="55">
        <v>0</v>
      </c>
      <c r="I336" s="55">
        <v>0</v>
      </c>
      <c r="J336" s="55">
        <v>0</v>
      </c>
      <c r="K336" s="56">
        <v>0</v>
      </c>
      <c r="L336" s="55">
        <v>0</v>
      </c>
      <c r="M336" s="55">
        <v>0</v>
      </c>
      <c r="N336" s="55">
        <v>0</v>
      </c>
      <c r="O336" s="55">
        <f>111448.64+117106.08</f>
        <v>228554.72</v>
      </c>
      <c r="P336" s="55">
        <v>0</v>
      </c>
      <c r="Q336" s="55">
        <v>0</v>
      </c>
      <c r="R336" s="55">
        <v>0</v>
      </c>
      <c r="S336" s="55">
        <v>0</v>
      </c>
      <c r="T336" s="55">
        <v>0</v>
      </c>
      <c r="U336" s="55">
        <v>0</v>
      </c>
      <c r="V336" s="55">
        <v>0</v>
      </c>
      <c r="W336" s="55">
        <v>0</v>
      </c>
      <c r="X336" s="55">
        <v>0</v>
      </c>
      <c r="Y336" s="55">
        <v>0</v>
      </c>
      <c r="Z336" s="55">
        <v>0</v>
      </c>
      <c r="AA336" s="55">
        <v>0</v>
      </c>
      <c r="AB336" s="57" t="s">
        <v>16976</v>
      </c>
    </row>
    <row r="337" spans="1:28" ht="35.25" x14ac:dyDescent="0.5">
      <c r="A337">
        <v>1</v>
      </c>
      <c r="B337" s="30">
        <f>SUBTOTAL(103,$A$9:A337)</f>
        <v>320</v>
      </c>
      <c r="C337" s="54" t="s">
        <v>17396</v>
      </c>
      <c r="D337" s="50">
        <f t="shared" si="15"/>
        <v>198782.55</v>
      </c>
      <c r="E337" s="55">
        <v>0</v>
      </c>
      <c r="F337" s="55">
        <v>0</v>
      </c>
      <c r="G337" s="55">
        <f>98419.47+100363.08</f>
        <v>198782.55</v>
      </c>
      <c r="H337" s="55">
        <v>0</v>
      </c>
      <c r="I337" s="55">
        <v>0</v>
      </c>
      <c r="J337" s="55">
        <v>0</v>
      </c>
      <c r="K337" s="56">
        <v>0</v>
      </c>
      <c r="L337" s="55">
        <v>0</v>
      </c>
      <c r="M337" s="55">
        <v>0</v>
      </c>
      <c r="N337" s="55">
        <v>0</v>
      </c>
      <c r="O337" s="55">
        <v>0</v>
      </c>
      <c r="P337" s="55">
        <v>0</v>
      </c>
      <c r="Q337" s="55">
        <v>0</v>
      </c>
      <c r="R337" s="55">
        <v>0</v>
      </c>
      <c r="S337" s="55">
        <v>0</v>
      </c>
      <c r="T337" s="55">
        <v>0</v>
      </c>
      <c r="U337" s="55">
        <v>0</v>
      </c>
      <c r="V337" s="55">
        <v>0</v>
      </c>
      <c r="W337" s="55">
        <v>0</v>
      </c>
      <c r="X337" s="55">
        <v>0</v>
      </c>
      <c r="Y337" s="55">
        <v>0</v>
      </c>
      <c r="Z337" s="55">
        <v>0</v>
      </c>
      <c r="AA337" s="55">
        <v>0</v>
      </c>
      <c r="AB337" s="57" t="s">
        <v>16976</v>
      </c>
    </row>
    <row r="338" spans="1:28" ht="35.25" x14ac:dyDescent="0.5">
      <c r="A338">
        <v>1</v>
      </c>
      <c r="B338" s="30">
        <f>SUBTOTAL(103,$A$9:A338)</f>
        <v>321</v>
      </c>
      <c r="C338" s="54" t="s">
        <v>11212</v>
      </c>
      <c r="D338" s="50">
        <f t="shared" si="15"/>
        <v>43211.44</v>
      </c>
      <c r="E338" s="55">
        <v>0</v>
      </c>
      <c r="F338" s="55">
        <v>0</v>
      </c>
      <c r="G338" s="55">
        <v>0</v>
      </c>
      <c r="H338" s="55">
        <v>0</v>
      </c>
      <c r="I338" s="55">
        <v>0</v>
      </c>
      <c r="J338" s="55">
        <v>0</v>
      </c>
      <c r="K338" s="56">
        <v>0</v>
      </c>
      <c r="L338" s="55">
        <v>0</v>
      </c>
      <c r="M338" s="55">
        <v>0</v>
      </c>
      <c r="N338" s="55">
        <v>0</v>
      </c>
      <c r="O338" s="55">
        <v>43211.44</v>
      </c>
      <c r="P338" s="55">
        <v>0</v>
      </c>
      <c r="Q338" s="55">
        <v>0</v>
      </c>
      <c r="R338" s="55">
        <v>0</v>
      </c>
      <c r="S338" s="55">
        <v>0</v>
      </c>
      <c r="T338" s="55">
        <v>0</v>
      </c>
      <c r="U338" s="55">
        <v>0</v>
      </c>
      <c r="V338" s="55">
        <v>0</v>
      </c>
      <c r="W338" s="55">
        <v>0</v>
      </c>
      <c r="X338" s="55">
        <v>0</v>
      </c>
      <c r="Y338" s="55">
        <v>0</v>
      </c>
      <c r="Z338" s="55">
        <v>0</v>
      </c>
      <c r="AA338" s="55">
        <v>0</v>
      </c>
      <c r="AB338" s="57" t="s">
        <v>16976</v>
      </c>
    </row>
    <row r="339" spans="1:28" ht="35.25" x14ac:dyDescent="0.5">
      <c r="A339">
        <v>1</v>
      </c>
      <c r="B339" s="30">
        <f>SUBTOTAL(103,$A$9:A339)</f>
        <v>322</v>
      </c>
      <c r="C339" s="54" t="s">
        <v>17397</v>
      </c>
      <c r="D339" s="50">
        <f t="shared" si="15"/>
        <v>216338.59</v>
      </c>
      <c r="E339" s="55">
        <v>0</v>
      </c>
      <c r="F339" s="55">
        <v>0</v>
      </c>
      <c r="G339" s="55">
        <v>0</v>
      </c>
      <c r="H339" s="55">
        <v>0</v>
      </c>
      <c r="I339" s="55">
        <v>0</v>
      </c>
      <c r="J339" s="55">
        <v>0</v>
      </c>
      <c r="K339" s="56">
        <v>0</v>
      </c>
      <c r="L339" s="55">
        <v>0</v>
      </c>
      <c r="M339" s="55">
        <f>106857.47+109481.12</f>
        <v>216338.59</v>
      </c>
      <c r="N339" s="55">
        <v>0</v>
      </c>
      <c r="O339" s="55">
        <v>0</v>
      </c>
      <c r="P339" s="55">
        <v>0</v>
      </c>
      <c r="Q339" s="55">
        <v>0</v>
      </c>
      <c r="R339" s="55">
        <v>0</v>
      </c>
      <c r="S339" s="55">
        <v>0</v>
      </c>
      <c r="T339" s="55">
        <v>0</v>
      </c>
      <c r="U339" s="55">
        <v>0</v>
      </c>
      <c r="V339" s="55">
        <v>0</v>
      </c>
      <c r="W339" s="55">
        <v>0</v>
      </c>
      <c r="X339" s="55">
        <v>0</v>
      </c>
      <c r="Y339" s="55">
        <v>0</v>
      </c>
      <c r="Z339" s="55">
        <v>0</v>
      </c>
      <c r="AA339" s="55">
        <v>0</v>
      </c>
      <c r="AB339" s="57" t="s">
        <v>16976</v>
      </c>
    </row>
    <row r="340" spans="1:28" ht="35.25" x14ac:dyDescent="0.5">
      <c r="A340">
        <v>1</v>
      </c>
      <c r="B340" s="30">
        <f>SUBTOTAL(103,$A$9:A340)</f>
        <v>323</v>
      </c>
      <c r="C340" s="54" t="s">
        <v>11422</v>
      </c>
      <c r="D340" s="50">
        <f t="shared" si="15"/>
        <v>13110</v>
      </c>
      <c r="E340" s="55">
        <v>0</v>
      </c>
      <c r="F340" s="55">
        <v>0</v>
      </c>
      <c r="G340" s="55">
        <v>0</v>
      </c>
      <c r="H340" s="55">
        <v>0</v>
      </c>
      <c r="I340" s="55">
        <v>0</v>
      </c>
      <c r="J340" s="55">
        <v>0</v>
      </c>
      <c r="K340" s="56">
        <v>0</v>
      </c>
      <c r="L340" s="55">
        <v>0</v>
      </c>
      <c r="M340" s="55">
        <v>0</v>
      </c>
      <c r="N340" s="55">
        <v>0</v>
      </c>
      <c r="O340" s="55">
        <v>13110</v>
      </c>
      <c r="P340" s="55">
        <v>0</v>
      </c>
      <c r="Q340" s="55">
        <v>0</v>
      </c>
      <c r="R340" s="55">
        <v>0</v>
      </c>
      <c r="S340" s="55">
        <v>0</v>
      </c>
      <c r="T340" s="55">
        <v>0</v>
      </c>
      <c r="U340" s="55">
        <v>0</v>
      </c>
      <c r="V340" s="55">
        <v>0</v>
      </c>
      <c r="W340" s="55">
        <v>0</v>
      </c>
      <c r="X340" s="55">
        <v>0</v>
      </c>
      <c r="Y340" s="55">
        <v>0</v>
      </c>
      <c r="Z340" s="55">
        <v>0</v>
      </c>
      <c r="AA340" s="55">
        <v>0</v>
      </c>
      <c r="AB340" s="57" t="s">
        <v>16976</v>
      </c>
    </row>
    <row r="341" spans="1:28" ht="35.25" x14ac:dyDescent="0.5">
      <c r="A341">
        <v>1</v>
      </c>
      <c r="B341" s="30">
        <f>SUBTOTAL(103,$A$9:A341)</f>
        <v>324</v>
      </c>
      <c r="C341" s="54" t="s">
        <v>11497</v>
      </c>
      <c r="D341" s="50">
        <f t="shared" si="15"/>
        <v>52856.77</v>
      </c>
      <c r="E341" s="55">
        <v>0</v>
      </c>
      <c r="F341" s="55">
        <v>0</v>
      </c>
      <c r="G341" s="55">
        <v>0</v>
      </c>
      <c r="H341" s="55">
        <v>0</v>
      </c>
      <c r="I341" s="55">
        <v>0</v>
      </c>
      <c r="J341" s="55">
        <v>0</v>
      </c>
      <c r="K341" s="56">
        <v>0</v>
      </c>
      <c r="L341" s="55">
        <v>0</v>
      </c>
      <c r="M341" s="55">
        <v>0</v>
      </c>
      <c r="N341" s="55">
        <v>0</v>
      </c>
      <c r="O341" s="55">
        <v>52856.77</v>
      </c>
      <c r="P341" s="55">
        <v>0</v>
      </c>
      <c r="Q341" s="55">
        <v>0</v>
      </c>
      <c r="R341" s="55">
        <v>0</v>
      </c>
      <c r="S341" s="55">
        <v>0</v>
      </c>
      <c r="T341" s="55">
        <v>0</v>
      </c>
      <c r="U341" s="55">
        <v>0</v>
      </c>
      <c r="V341" s="55">
        <v>0</v>
      </c>
      <c r="W341" s="55">
        <v>0</v>
      </c>
      <c r="X341" s="55">
        <v>0</v>
      </c>
      <c r="Y341" s="55">
        <v>0</v>
      </c>
      <c r="Z341" s="55">
        <v>0</v>
      </c>
      <c r="AA341" s="55">
        <v>0</v>
      </c>
      <c r="AB341" s="57" t="s">
        <v>16976</v>
      </c>
    </row>
    <row r="342" spans="1:28" ht="35.25" x14ac:dyDescent="0.5">
      <c r="A342">
        <v>1</v>
      </c>
      <c r="B342" s="30">
        <f>SUBTOTAL(103,$A$9:A342)</f>
        <v>325</v>
      </c>
      <c r="C342" s="54" t="s">
        <v>11651</v>
      </c>
      <c r="D342" s="50">
        <f t="shared" si="15"/>
        <v>394695</v>
      </c>
      <c r="E342" s="55">
        <v>0</v>
      </c>
      <c r="F342" s="55">
        <v>0</v>
      </c>
      <c r="G342" s="55">
        <v>0</v>
      </c>
      <c r="H342" s="55">
        <v>0</v>
      </c>
      <c r="I342" s="55">
        <v>0</v>
      </c>
      <c r="J342" s="55">
        <v>0</v>
      </c>
      <c r="K342" s="56">
        <v>0</v>
      </c>
      <c r="L342" s="55">
        <v>0</v>
      </c>
      <c r="M342" s="55">
        <v>0</v>
      </c>
      <c r="N342" s="55">
        <v>0</v>
      </c>
      <c r="O342" s="55">
        <v>394695</v>
      </c>
      <c r="P342" s="55">
        <v>0</v>
      </c>
      <c r="Q342" s="55">
        <v>0</v>
      </c>
      <c r="R342" s="55">
        <v>0</v>
      </c>
      <c r="S342" s="55">
        <v>0</v>
      </c>
      <c r="T342" s="55">
        <v>0</v>
      </c>
      <c r="U342" s="55">
        <v>0</v>
      </c>
      <c r="V342" s="55">
        <v>0</v>
      </c>
      <c r="W342" s="55">
        <v>0</v>
      </c>
      <c r="X342" s="55">
        <v>0</v>
      </c>
      <c r="Y342" s="55">
        <v>0</v>
      </c>
      <c r="Z342" s="55">
        <v>0</v>
      </c>
      <c r="AA342" s="55">
        <v>0</v>
      </c>
      <c r="AB342" s="57" t="s">
        <v>16976</v>
      </c>
    </row>
    <row r="343" spans="1:28" ht="35.25" x14ac:dyDescent="0.5">
      <c r="A343">
        <v>1</v>
      </c>
      <c r="B343" s="30">
        <f>SUBTOTAL(103,$A$9:A343)</f>
        <v>326</v>
      </c>
      <c r="C343" s="54" t="s">
        <v>11720</v>
      </c>
      <c r="D343" s="50">
        <f t="shared" si="15"/>
        <v>304364.04000000004</v>
      </c>
      <c r="E343" s="55">
        <v>0</v>
      </c>
      <c r="F343" s="55">
        <v>0</v>
      </c>
      <c r="G343" s="55">
        <v>0</v>
      </c>
      <c r="H343" s="55">
        <v>0</v>
      </c>
      <c r="I343" s="55">
        <v>0</v>
      </c>
      <c r="J343" s="55">
        <v>0</v>
      </c>
      <c r="K343" s="56">
        <v>0</v>
      </c>
      <c r="L343" s="55">
        <v>0</v>
      </c>
      <c r="M343" s="55">
        <f>154111.39+150252.65</f>
        <v>304364.04000000004</v>
      </c>
      <c r="N343" s="55">
        <v>0</v>
      </c>
      <c r="O343" s="55">
        <v>0</v>
      </c>
      <c r="P343" s="55">
        <v>0</v>
      </c>
      <c r="Q343" s="55">
        <v>0</v>
      </c>
      <c r="R343" s="55">
        <v>0</v>
      </c>
      <c r="S343" s="55">
        <v>0</v>
      </c>
      <c r="T343" s="55">
        <v>0</v>
      </c>
      <c r="U343" s="55">
        <v>0</v>
      </c>
      <c r="V343" s="55">
        <v>0</v>
      </c>
      <c r="W343" s="55">
        <v>0</v>
      </c>
      <c r="X343" s="55">
        <v>0</v>
      </c>
      <c r="Y343" s="55">
        <v>0</v>
      </c>
      <c r="Z343" s="55">
        <v>0</v>
      </c>
      <c r="AA343" s="55">
        <v>0</v>
      </c>
      <c r="AB343" s="57" t="s">
        <v>16976</v>
      </c>
    </row>
    <row r="344" spans="1:28" ht="35.25" x14ac:dyDescent="0.5">
      <c r="A344">
        <v>1</v>
      </c>
      <c r="B344" s="30">
        <f>SUBTOTAL(103,$A$9:A344)</f>
        <v>327</v>
      </c>
      <c r="C344" s="54" t="s">
        <v>11867</v>
      </c>
      <c r="D344" s="50">
        <f t="shared" si="15"/>
        <v>98370.3</v>
      </c>
      <c r="E344" s="55">
        <v>0</v>
      </c>
      <c r="F344" s="55">
        <v>0</v>
      </c>
      <c r="G344" s="55">
        <v>0</v>
      </c>
      <c r="H344" s="55">
        <v>98370.3</v>
      </c>
      <c r="I344" s="55">
        <v>0</v>
      </c>
      <c r="J344" s="55">
        <v>0</v>
      </c>
      <c r="K344" s="56">
        <v>0</v>
      </c>
      <c r="L344" s="55">
        <v>0</v>
      </c>
      <c r="M344" s="55">
        <v>0</v>
      </c>
      <c r="N344" s="55">
        <v>0</v>
      </c>
      <c r="O344" s="55">
        <v>0</v>
      </c>
      <c r="P344" s="55">
        <v>0</v>
      </c>
      <c r="Q344" s="55">
        <v>0</v>
      </c>
      <c r="R344" s="55">
        <v>0</v>
      </c>
      <c r="S344" s="55">
        <v>0</v>
      </c>
      <c r="T344" s="55">
        <v>0</v>
      </c>
      <c r="U344" s="55">
        <v>0</v>
      </c>
      <c r="V344" s="55">
        <v>0</v>
      </c>
      <c r="W344" s="55">
        <v>0</v>
      </c>
      <c r="X344" s="55">
        <v>0</v>
      </c>
      <c r="Y344" s="55">
        <v>0</v>
      </c>
      <c r="Z344" s="55">
        <v>0</v>
      </c>
      <c r="AA344" s="55">
        <v>0</v>
      </c>
      <c r="AB344" s="57" t="s">
        <v>16976</v>
      </c>
    </row>
    <row r="345" spans="1:28" ht="35.25" x14ac:dyDescent="0.5">
      <c r="A345">
        <v>1</v>
      </c>
      <c r="B345" s="30">
        <f>SUBTOTAL(103,$A$9:A345)</f>
        <v>328</v>
      </c>
      <c r="C345" s="54" t="s">
        <v>11381</v>
      </c>
      <c r="D345" s="50">
        <f t="shared" si="15"/>
        <v>857466</v>
      </c>
      <c r="E345" s="55">
        <v>0</v>
      </c>
      <c r="F345" s="55">
        <v>239054</v>
      </c>
      <c r="G345" s="55">
        <v>0</v>
      </c>
      <c r="H345" s="55">
        <v>0</v>
      </c>
      <c r="I345" s="55">
        <v>0</v>
      </c>
      <c r="J345" s="55">
        <v>0</v>
      </c>
      <c r="K345" s="56">
        <v>0</v>
      </c>
      <c r="L345" s="55">
        <v>0</v>
      </c>
      <c r="M345" s="55">
        <v>571972</v>
      </c>
      <c r="N345" s="55">
        <v>0</v>
      </c>
      <c r="O345" s="55">
        <v>46440</v>
      </c>
      <c r="P345" s="55">
        <v>0</v>
      </c>
      <c r="Q345" s="55">
        <v>0</v>
      </c>
      <c r="R345" s="55">
        <v>0</v>
      </c>
      <c r="S345" s="55">
        <v>0</v>
      </c>
      <c r="T345" s="55">
        <v>0</v>
      </c>
      <c r="U345" s="55">
        <v>0</v>
      </c>
      <c r="V345" s="55">
        <v>0</v>
      </c>
      <c r="W345" s="55">
        <v>0</v>
      </c>
      <c r="X345" s="55">
        <v>0</v>
      </c>
      <c r="Y345" s="55">
        <v>0</v>
      </c>
      <c r="Z345" s="55">
        <v>0</v>
      </c>
      <c r="AA345" s="55">
        <v>0</v>
      </c>
      <c r="AB345" s="57" t="s">
        <v>16976</v>
      </c>
    </row>
    <row r="346" spans="1:28" ht="35.25" x14ac:dyDescent="0.5">
      <c r="A346">
        <v>1</v>
      </c>
      <c r="B346" s="30">
        <f>SUBTOTAL(103,$A$9:A346)</f>
        <v>329</v>
      </c>
      <c r="C346" s="54" t="s">
        <v>2041</v>
      </c>
      <c r="D346" s="50">
        <f t="shared" si="15"/>
        <v>35462</v>
      </c>
      <c r="E346" s="55">
        <v>0</v>
      </c>
      <c r="F346" s="55">
        <v>0</v>
      </c>
      <c r="G346" s="55">
        <v>0</v>
      </c>
      <c r="H346" s="55">
        <v>0</v>
      </c>
      <c r="I346" s="55">
        <v>0</v>
      </c>
      <c r="J346" s="55">
        <v>0</v>
      </c>
      <c r="K346" s="56">
        <v>0</v>
      </c>
      <c r="L346" s="55">
        <v>0</v>
      </c>
      <c r="M346" s="55">
        <v>35462</v>
      </c>
      <c r="N346" s="55">
        <v>0</v>
      </c>
      <c r="O346" s="55">
        <v>0</v>
      </c>
      <c r="P346" s="55">
        <v>0</v>
      </c>
      <c r="Q346" s="55">
        <v>0</v>
      </c>
      <c r="R346" s="55">
        <v>0</v>
      </c>
      <c r="S346" s="55">
        <v>0</v>
      </c>
      <c r="T346" s="55">
        <v>0</v>
      </c>
      <c r="U346" s="55">
        <v>0</v>
      </c>
      <c r="V346" s="55">
        <v>0</v>
      </c>
      <c r="W346" s="55">
        <v>0</v>
      </c>
      <c r="X346" s="55">
        <v>0</v>
      </c>
      <c r="Y346" s="55">
        <v>0</v>
      </c>
      <c r="Z346" s="55">
        <v>0</v>
      </c>
      <c r="AA346" s="55">
        <v>0</v>
      </c>
      <c r="AB346" s="57" t="s">
        <v>16976</v>
      </c>
    </row>
    <row r="347" spans="1:28" ht="35.25" x14ac:dyDescent="0.5">
      <c r="A347">
        <v>1</v>
      </c>
      <c r="B347" s="30">
        <f>SUBTOTAL(103,$A$9:A347)</f>
        <v>330</v>
      </c>
      <c r="C347" s="54" t="s">
        <v>2043</v>
      </c>
      <c r="D347" s="50">
        <f t="shared" si="15"/>
        <v>185000</v>
      </c>
      <c r="E347" s="55">
        <v>0</v>
      </c>
      <c r="F347" s="55">
        <v>0</v>
      </c>
      <c r="G347" s="55">
        <v>0</v>
      </c>
      <c r="H347" s="55">
        <v>0</v>
      </c>
      <c r="I347" s="55">
        <v>0</v>
      </c>
      <c r="J347" s="55">
        <v>0</v>
      </c>
      <c r="K347" s="56">
        <v>0</v>
      </c>
      <c r="L347" s="55">
        <v>0</v>
      </c>
      <c r="M347" s="55">
        <v>185000</v>
      </c>
      <c r="N347" s="55">
        <v>0</v>
      </c>
      <c r="O347" s="55">
        <v>0</v>
      </c>
      <c r="P347" s="55">
        <v>0</v>
      </c>
      <c r="Q347" s="55">
        <v>0</v>
      </c>
      <c r="R347" s="55">
        <v>0</v>
      </c>
      <c r="S347" s="55">
        <v>0</v>
      </c>
      <c r="T347" s="55">
        <v>0</v>
      </c>
      <c r="U347" s="55">
        <v>0</v>
      </c>
      <c r="V347" s="55">
        <v>0</v>
      </c>
      <c r="W347" s="55">
        <v>0</v>
      </c>
      <c r="X347" s="55">
        <v>0</v>
      </c>
      <c r="Y347" s="55">
        <v>0</v>
      </c>
      <c r="Z347" s="55">
        <v>0</v>
      </c>
      <c r="AA347" s="55">
        <v>0</v>
      </c>
      <c r="AB347" s="57" t="s">
        <v>16976</v>
      </c>
    </row>
    <row r="348" spans="1:28" ht="35.25" x14ac:dyDescent="0.5">
      <c r="A348">
        <v>1</v>
      </c>
      <c r="B348" s="30">
        <f>SUBTOTAL(103,$A$9:A348)</f>
        <v>331</v>
      </c>
      <c r="C348" s="54" t="s">
        <v>17398</v>
      </c>
      <c r="D348" s="50">
        <f t="shared" si="15"/>
        <v>1552236</v>
      </c>
      <c r="E348" s="55">
        <v>0</v>
      </c>
      <c r="F348" s="55">
        <v>0</v>
      </c>
      <c r="G348" s="55">
        <v>0</v>
      </c>
      <c r="H348" s="55">
        <v>0</v>
      </c>
      <c r="I348" s="55">
        <v>0</v>
      </c>
      <c r="J348" s="55">
        <v>0</v>
      </c>
      <c r="K348" s="56">
        <v>0</v>
      </c>
      <c r="L348" s="55">
        <v>0</v>
      </c>
      <c r="M348" s="55">
        <f>465671+1086565</f>
        <v>1552236</v>
      </c>
      <c r="N348" s="55">
        <v>0</v>
      </c>
      <c r="O348" s="55">
        <v>0</v>
      </c>
      <c r="P348" s="55">
        <v>0</v>
      </c>
      <c r="Q348" s="55">
        <v>0</v>
      </c>
      <c r="R348" s="55">
        <v>0</v>
      </c>
      <c r="S348" s="55">
        <v>0</v>
      </c>
      <c r="T348" s="55">
        <v>0</v>
      </c>
      <c r="U348" s="55">
        <v>0</v>
      </c>
      <c r="V348" s="55">
        <v>0</v>
      </c>
      <c r="W348" s="55">
        <v>0</v>
      </c>
      <c r="X348" s="55">
        <v>0</v>
      </c>
      <c r="Y348" s="55">
        <v>0</v>
      </c>
      <c r="Z348" s="55">
        <v>0</v>
      </c>
      <c r="AA348" s="55">
        <v>0</v>
      </c>
      <c r="AB348" s="57" t="s">
        <v>16976</v>
      </c>
    </row>
    <row r="349" spans="1:28" ht="35.25" x14ac:dyDescent="0.5">
      <c r="A349">
        <v>1</v>
      </c>
      <c r="B349" s="30">
        <f>SUBTOTAL(103,$A$9:A349)</f>
        <v>332</v>
      </c>
      <c r="C349" s="54" t="s">
        <v>11600</v>
      </c>
      <c r="D349" s="50">
        <f t="shared" si="15"/>
        <v>122000</v>
      </c>
      <c r="E349" s="55">
        <v>0</v>
      </c>
      <c r="F349" s="55">
        <v>0</v>
      </c>
      <c r="G349" s="55">
        <v>0</v>
      </c>
      <c r="H349" s="55">
        <v>0</v>
      </c>
      <c r="I349" s="55">
        <v>0</v>
      </c>
      <c r="J349" s="55">
        <v>0</v>
      </c>
      <c r="K349" s="56">
        <v>0</v>
      </c>
      <c r="L349" s="55">
        <v>0</v>
      </c>
      <c r="M349" s="55">
        <f>91000+31000</f>
        <v>122000</v>
      </c>
      <c r="N349" s="55">
        <v>0</v>
      </c>
      <c r="O349" s="55">
        <v>0</v>
      </c>
      <c r="P349" s="55">
        <v>0</v>
      </c>
      <c r="Q349" s="55">
        <v>0</v>
      </c>
      <c r="R349" s="55">
        <v>0</v>
      </c>
      <c r="S349" s="55">
        <v>0</v>
      </c>
      <c r="T349" s="55">
        <v>0</v>
      </c>
      <c r="U349" s="55">
        <v>0</v>
      </c>
      <c r="V349" s="55">
        <v>0</v>
      </c>
      <c r="W349" s="55">
        <v>0</v>
      </c>
      <c r="X349" s="55">
        <v>0</v>
      </c>
      <c r="Y349" s="55">
        <v>0</v>
      </c>
      <c r="Z349" s="55">
        <v>0</v>
      </c>
      <c r="AA349" s="55">
        <v>0</v>
      </c>
      <c r="AB349" s="57" t="s">
        <v>16976</v>
      </c>
    </row>
    <row r="350" spans="1:28" ht="35.25" x14ac:dyDescent="0.5">
      <c r="A350">
        <v>1</v>
      </c>
      <c r="B350" s="30">
        <f>SUBTOTAL(103,$A$9:A350)</f>
        <v>333</v>
      </c>
      <c r="C350" s="54" t="s">
        <v>11648</v>
      </c>
      <c r="D350" s="50">
        <f t="shared" si="15"/>
        <v>286129</v>
      </c>
      <c r="E350" s="55">
        <v>0</v>
      </c>
      <c r="F350" s="55">
        <v>0</v>
      </c>
      <c r="G350" s="55">
        <v>0</v>
      </c>
      <c r="H350" s="55">
        <v>0</v>
      </c>
      <c r="I350" s="55">
        <v>0</v>
      </c>
      <c r="J350" s="55">
        <v>0</v>
      </c>
      <c r="K350" s="56">
        <v>0</v>
      </c>
      <c r="L350" s="55">
        <v>0</v>
      </c>
      <c r="M350" s="55">
        <v>286129</v>
      </c>
      <c r="N350" s="55">
        <v>0</v>
      </c>
      <c r="O350" s="55">
        <v>0</v>
      </c>
      <c r="P350" s="55">
        <v>0</v>
      </c>
      <c r="Q350" s="55">
        <v>0</v>
      </c>
      <c r="R350" s="55">
        <v>0</v>
      </c>
      <c r="S350" s="55">
        <v>0</v>
      </c>
      <c r="T350" s="55">
        <v>0</v>
      </c>
      <c r="U350" s="55">
        <v>0</v>
      </c>
      <c r="V350" s="55">
        <v>0</v>
      </c>
      <c r="W350" s="55">
        <v>0</v>
      </c>
      <c r="X350" s="55">
        <v>0</v>
      </c>
      <c r="Y350" s="55">
        <v>0</v>
      </c>
      <c r="Z350" s="55">
        <v>0</v>
      </c>
      <c r="AA350" s="55">
        <v>0</v>
      </c>
      <c r="AB350" s="57" t="s">
        <v>16976</v>
      </c>
    </row>
    <row r="351" spans="1:28" ht="35.25" x14ac:dyDescent="0.5">
      <c r="A351">
        <v>1</v>
      </c>
      <c r="B351" s="30">
        <f>SUBTOTAL(103,$A$9:A351)</f>
        <v>334</v>
      </c>
      <c r="C351" s="54" t="s">
        <v>11321</v>
      </c>
      <c r="D351" s="50">
        <f t="shared" si="15"/>
        <v>724085</v>
      </c>
      <c r="E351" s="55">
        <v>0</v>
      </c>
      <c r="F351" s="55">
        <v>0</v>
      </c>
      <c r="G351" s="55">
        <v>0</v>
      </c>
      <c r="H351" s="55">
        <v>0</v>
      </c>
      <c r="I351" s="55">
        <v>0</v>
      </c>
      <c r="J351" s="55">
        <v>0</v>
      </c>
      <c r="K351" s="56">
        <v>0</v>
      </c>
      <c r="L351" s="55">
        <v>0</v>
      </c>
      <c r="M351" s="55">
        <v>0</v>
      </c>
      <c r="N351" s="55">
        <v>0</v>
      </c>
      <c r="O351" s="55">
        <v>724085</v>
      </c>
      <c r="P351" s="55">
        <v>0</v>
      </c>
      <c r="Q351" s="55">
        <v>0</v>
      </c>
      <c r="R351" s="55">
        <v>0</v>
      </c>
      <c r="S351" s="55">
        <v>0</v>
      </c>
      <c r="T351" s="55">
        <v>0</v>
      </c>
      <c r="U351" s="55">
        <v>0</v>
      </c>
      <c r="V351" s="55">
        <v>0</v>
      </c>
      <c r="W351" s="55">
        <v>0</v>
      </c>
      <c r="X351" s="55">
        <v>0</v>
      </c>
      <c r="Y351" s="55">
        <v>0</v>
      </c>
      <c r="Z351" s="55">
        <v>0</v>
      </c>
      <c r="AA351" s="55">
        <v>0</v>
      </c>
      <c r="AB351" s="57" t="s">
        <v>16976</v>
      </c>
    </row>
    <row r="352" spans="1:28" ht="35.25" x14ac:dyDescent="0.5">
      <c r="A352">
        <v>1</v>
      </c>
      <c r="B352" s="30">
        <f>SUBTOTAL(103,$A$9:A352)</f>
        <v>335</v>
      </c>
      <c r="C352" s="54" t="s">
        <v>11371</v>
      </c>
      <c r="D352" s="50">
        <f t="shared" si="15"/>
        <v>445171.20000000001</v>
      </c>
      <c r="E352" s="55">
        <v>0</v>
      </c>
      <c r="F352" s="55">
        <v>0</v>
      </c>
      <c r="G352" s="55">
        <v>0</v>
      </c>
      <c r="H352" s="55">
        <v>0</v>
      </c>
      <c r="I352" s="55">
        <v>0</v>
      </c>
      <c r="J352" s="55">
        <v>0</v>
      </c>
      <c r="K352" s="56">
        <v>0</v>
      </c>
      <c r="L352" s="55">
        <v>0</v>
      </c>
      <c r="M352" s="55">
        <v>0</v>
      </c>
      <c r="N352" s="55">
        <v>0</v>
      </c>
      <c r="O352" s="55">
        <v>445171.20000000001</v>
      </c>
      <c r="P352" s="55">
        <v>0</v>
      </c>
      <c r="Q352" s="55">
        <v>0</v>
      </c>
      <c r="R352" s="55">
        <v>0</v>
      </c>
      <c r="S352" s="55">
        <v>0</v>
      </c>
      <c r="T352" s="55">
        <v>0</v>
      </c>
      <c r="U352" s="55">
        <v>0</v>
      </c>
      <c r="V352" s="55">
        <v>0</v>
      </c>
      <c r="W352" s="55">
        <v>0</v>
      </c>
      <c r="X352" s="55">
        <v>0</v>
      </c>
      <c r="Y352" s="55">
        <v>0</v>
      </c>
      <c r="Z352" s="55">
        <v>0</v>
      </c>
      <c r="AA352" s="55">
        <v>0</v>
      </c>
      <c r="AB352" s="57" t="s">
        <v>16976</v>
      </c>
    </row>
    <row r="353" spans="1:28" ht="35.25" x14ac:dyDescent="0.5">
      <c r="A353">
        <v>1</v>
      </c>
      <c r="B353" s="30">
        <f>SUBTOTAL(103,$A$9:A353)</f>
        <v>336</v>
      </c>
      <c r="C353" s="54" t="s">
        <v>11587</v>
      </c>
      <c r="D353" s="50">
        <f t="shared" si="15"/>
        <v>684638</v>
      </c>
      <c r="E353" s="55">
        <v>0</v>
      </c>
      <c r="F353" s="55">
        <v>0</v>
      </c>
      <c r="G353" s="55">
        <v>0</v>
      </c>
      <c r="H353" s="55">
        <v>0</v>
      </c>
      <c r="I353" s="55">
        <v>0</v>
      </c>
      <c r="J353" s="55">
        <v>0</v>
      </c>
      <c r="K353" s="56">
        <v>0</v>
      </c>
      <c r="L353" s="55">
        <v>0</v>
      </c>
      <c r="M353" s="55">
        <v>0</v>
      </c>
      <c r="N353" s="55">
        <v>0</v>
      </c>
      <c r="O353" s="55">
        <v>684638</v>
      </c>
      <c r="P353" s="55">
        <v>0</v>
      </c>
      <c r="Q353" s="55">
        <v>0</v>
      </c>
      <c r="R353" s="55">
        <v>0</v>
      </c>
      <c r="S353" s="55">
        <v>0</v>
      </c>
      <c r="T353" s="55">
        <v>0</v>
      </c>
      <c r="U353" s="55">
        <v>0</v>
      </c>
      <c r="V353" s="55">
        <v>0</v>
      </c>
      <c r="W353" s="55">
        <v>0</v>
      </c>
      <c r="X353" s="55">
        <v>0</v>
      </c>
      <c r="Y353" s="55">
        <v>0</v>
      </c>
      <c r="Z353" s="55">
        <v>0</v>
      </c>
      <c r="AA353" s="55">
        <v>0</v>
      </c>
      <c r="AB353" s="57" t="s">
        <v>16976</v>
      </c>
    </row>
    <row r="354" spans="1:28" ht="35.25" x14ac:dyDescent="0.5">
      <c r="A354">
        <v>1</v>
      </c>
      <c r="B354" s="30">
        <f>SUBTOTAL(103,$A$9:A354)</f>
        <v>337</v>
      </c>
      <c r="C354" s="54" t="s">
        <v>17399</v>
      </c>
      <c r="D354" s="50">
        <f t="shared" si="15"/>
        <v>652281</v>
      </c>
      <c r="E354" s="55">
        <v>0</v>
      </c>
      <c r="F354" s="55">
        <v>0</v>
      </c>
      <c r="G354" s="55">
        <v>0</v>
      </c>
      <c r="H354" s="55">
        <v>0</v>
      </c>
      <c r="I354" s="55">
        <v>0</v>
      </c>
      <c r="J354" s="55">
        <v>0</v>
      </c>
      <c r="K354" s="56">
        <v>0</v>
      </c>
      <c r="L354" s="55">
        <v>0</v>
      </c>
      <c r="M354" s="55">
        <v>0</v>
      </c>
      <c r="N354" s="55">
        <v>0</v>
      </c>
      <c r="O354" s="55">
        <v>652281</v>
      </c>
      <c r="P354" s="55">
        <v>0</v>
      </c>
      <c r="Q354" s="55">
        <v>0</v>
      </c>
      <c r="R354" s="55">
        <v>0</v>
      </c>
      <c r="S354" s="55">
        <v>0</v>
      </c>
      <c r="T354" s="55">
        <v>0</v>
      </c>
      <c r="U354" s="55">
        <v>0</v>
      </c>
      <c r="V354" s="55">
        <v>0</v>
      </c>
      <c r="W354" s="55">
        <v>0</v>
      </c>
      <c r="X354" s="55">
        <v>0</v>
      </c>
      <c r="Y354" s="55">
        <v>0</v>
      </c>
      <c r="Z354" s="55">
        <v>0</v>
      </c>
      <c r="AA354" s="55">
        <v>0</v>
      </c>
      <c r="AB354" s="57" t="s">
        <v>16976</v>
      </c>
    </row>
    <row r="355" spans="1:28" ht="35.25" x14ac:dyDescent="0.5">
      <c r="A355">
        <v>1</v>
      </c>
      <c r="B355" s="30">
        <f>SUBTOTAL(103,$A$9:A355)</f>
        <v>338</v>
      </c>
      <c r="C355" s="54" t="s">
        <v>11618</v>
      </c>
      <c r="D355" s="50">
        <f t="shared" si="15"/>
        <v>380000</v>
      </c>
      <c r="E355" s="55">
        <v>0</v>
      </c>
      <c r="F355" s="55">
        <v>0</v>
      </c>
      <c r="G355" s="55">
        <v>0</v>
      </c>
      <c r="H355" s="55">
        <v>0</v>
      </c>
      <c r="I355" s="55">
        <v>0</v>
      </c>
      <c r="J355" s="55">
        <v>0</v>
      </c>
      <c r="K355" s="56">
        <v>0</v>
      </c>
      <c r="L355" s="55">
        <v>0</v>
      </c>
      <c r="M355" s="55">
        <v>0</v>
      </c>
      <c r="N355" s="55">
        <v>0</v>
      </c>
      <c r="O355" s="55">
        <v>380000</v>
      </c>
      <c r="P355" s="55">
        <v>0</v>
      </c>
      <c r="Q355" s="55">
        <v>0</v>
      </c>
      <c r="R355" s="55">
        <v>0</v>
      </c>
      <c r="S355" s="55">
        <v>0</v>
      </c>
      <c r="T355" s="55">
        <v>0</v>
      </c>
      <c r="U355" s="55">
        <v>0</v>
      </c>
      <c r="V355" s="55">
        <v>0</v>
      </c>
      <c r="W355" s="55">
        <v>0</v>
      </c>
      <c r="X355" s="55">
        <v>0</v>
      </c>
      <c r="Y355" s="55">
        <v>0</v>
      </c>
      <c r="Z355" s="55">
        <v>0</v>
      </c>
      <c r="AA355" s="55">
        <v>0</v>
      </c>
      <c r="AB355" s="57" t="s">
        <v>16976</v>
      </c>
    </row>
    <row r="356" spans="1:28" ht="35.25" x14ac:dyDescent="0.5">
      <c r="A356">
        <v>1</v>
      </c>
      <c r="B356" s="30">
        <f>SUBTOTAL(103,$A$9:A356)</f>
        <v>339</v>
      </c>
      <c r="C356" s="54" t="s">
        <v>11874</v>
      </c>
      <c r="D356" s="50">
        <f t="shared" si="15"/>
        <v>66000</v>
      </c>
      <c r="E356" s="55">
        <v>0</v>
      </c>
      <c r="F356" s="55">
        <v>0</v>
      </c>
      <c r="G356" s="55">
        <v>0</v>
      </c>
      <c r="H356" s="55">
        <v>0</v>
      </c>
      <c r="I356" s="55">
        <v>0</v>
      </c>
      <c r="J356" s="55">
        <v>0</v>
      </c>
      <c r="K356" s="56">
        <v>0</v>
      </c>
      <c r="L356" s="55">
        <v>0</v>
      </c>
      <c r="M356" s="55">
        <v>0</v>
      </c>
      <c r="N356" s="55">
        <v>0</v>
      </c>
      <c r="O356" s="55">
        <v>66000</v>
      </c>
      <c r="P356" s="55">
        <v>0</v>
      </c>
      <c r="Q356" s="55">
        <v>0</v>
      </c>
      <c r="R356" s="55">
        <v>0</v>
      </c>
      <c r="S356" s="55">
        <v>0</v>
      </c>
      <c r="T356" s="55">
        <v>0</v>
      </c>
      <c r="U356" s="55">
        <v>0</v>
      </c>
      <c r="V356" s="55">
        <v>0</v>
      </c>
      <c r="W356" s="55">
        <v>0</v>
      </c>
      <c r="X356" s="55">
        <v>0</v>
      </c>
      <c r="Y356" s="55">
        <v>0</v>
      </c>
      <c r="Z356" s="55">
        <v>0</v>
      </c>
      <c r="AA356" s="55">
        <v>0</v>
      </c>
      <c r="AB356" s="57" t="s">
        <v>16976</v>
      </c>
    </row>
    <row r="357" spans="1:28" ht="35.25" x14ac:dyDescent="0.5">
      <c r="A357">
        <v>1</v>
      </c>
      <c r="B357" s="30">
        <f>SUBTOTAL(103,$A$9:A357)</f>
        <v>340</v>
      </c>
      <c r="C357" s="54" t="s">
        <v>11896</v>
      </c>
      <c r="D357" s="50">
        <f t="shared" si="15"/>
        <v>688669</v>
      </c>
      <c r="E357" s="55">
        <v>0</v>
      </c>
      <c r="F357" s="55">
        <v>0</v>
      </c>
      <c r="G357" s="55">
        <v>0</v>
      </c>
      <c r="H357" s="55">
        <v>0</v>
      </c>
      <c r="I357" s="55">
        <v>0</v>
      </c>
      <c r="J357" s="55">
        <v>0</v>
      </c>
      <c r="K357" s="56">
        <v>0</v>
      </c>
      <c r="L357" s="55">
        <v>0</v>
      </c>
      <c r="M357" s="55">
        <v>0</v>
      </c>
      <c r="N357" s="55">
        <v>0</v>
      </c>
      <c r="O357" s="55">
        <v>688669</v>
      </c>
      <c r="P357" s="55">
        <v>0</v>
      </c>
      <c r="Q357" s="55">
        <v>0</v>
      </c>
      <c r="R357" s="55">
        <v>0</v>
      </c>
      <c r="S357" s="55">
        <v>0</v>
      </c>
      <c r="T357" s="55">
        <v>0</v>
      </c>
      <c r="U357" s="55">
        <v>0</v>
      </c>
      <c r="V357" s="55">
        <v>0</v>
      </c>
      <c r="W357" s="55">
        <v>0</v>
      </c>
      <c r="X357" s="55">
        <v>0</v>
      </c>
      <c r="Y357" s="55">
        <v>0</v>
      </c>
      <c r="Z357" s="55">
        <v>0</v>
      </c>
      <c r="AA357" s="55">
        <v>0</v>
      </c>
      <c r="AB357" s="57" t="s">
        <v>16976</v>
      </c>
    </row>
    <row r="358" spans="1:28" ht="35.25" x14ac:dyDescent="0.5">
      <c r="A358">
        <v>1</v>
      </c>
      <c r="B358" s="30">
        <f>SUBTOTAL(103,$A$9:A358)</f>
        <v>341</v>
      </c>
      <c r="C358" s="54" t="s">
        <v>17400</v>
      </c>
      <c r="D358" s="50">
        <f t="shared" si="15"/>
        <v>1317161.8</v>
      </c>
      <c r="E358" s="55">
        <v>0</v>
      </c>
      <c r="F358" s="55">
        <v>0</v>
      </c>
      <c r="G358" s="55">
        <v>732233</v>
      </c>
      <c r="H358" s="55">
        <v>0</v>
      </c>
      <c r="I358" s="55">
        <v>0</v>
      </c>
      <c r="J358" s="55">
        <v>0</v>
      </c>
      <c r="K358" s="56">
        <v>0</v>
      </c>
      <c r="L358" s="55">
        <v>0</v>
      </c>
      <c r="M358" s="55">
        <v>0</v>
      </c>
      <c r="N358" s="55">
        <v>0</v>
      </c>
      <c r="O358" s="55">
        <f>410551.4+174377.4</f>
        <v>584928.80000000005</v>
      </c>
      <c r="P358" s="55">
        <v>0</v>
      </c>
      <c r="Q358" s="55">
        <v>0</v>
      </c>
      <c r="R358" s="55">
        <v>0</v>
      </c>
      <c r="S358" s="55">
        <v>0</v>
      </c>
      <c r="T358" s="55">
        <v>0</v>
      </c>
      <c r="U358" s="55">
        <v>0</v>
      </c>
      <c r="V358" s="55">
        <v>0</v>
      </c>
      <c r="W358" s="55">
        <v>0</v>
      </c>
      <c r="X358" s="55">
        <v>0</v>
      </c>
      <c r="Y358" s="55">
        <v>0</v>
      </c>
      <c r="Z358" s="55">
        <v>0</v>
      </c>
      <c r="AA358" s="55">
        <v>0</v>
      </c>
      <c r="AB358" s="57" t="s">
        <v>16976</v>
      </c>
    </row>
    <row r="359" spans="1:28" ht="35.25" x14ac:dyDescent="0.5">
      <c r="A359">
        <v>1</v>
      </c>
      <c r="B359" s="30">
        <f>SUBTOTAL(103,$A$9:A359)</f>
        <v>342</v>
      </c>
      <c r="C359" s="54" t="s">
        <v>11538</v>
      </c>
      <c r="D359" s="50">
        <f t="shared" si="15"/>
        <v>70767</v>
      </c>
      <c r="E359" s="55">
        <v>19287</v>
      </c>
      <c r="F359" s="55">
        <v>22306</v>
      </c>
      <c r="G359" s="55">
        <v>0</v>
      </c>
      <c r="H359" s="55">
        <v>29174</v>
      </c>
      <c r="I359" s="55">
        <v>0</v>
      </c>
      <c r="J359" s="55">
        <v>0</v>
      </c>
      <c r="K359" s="56">
        <v>0</v>
      </c>
      <c r="L359" s="55">
        <v>0</v>
      </c>
      <c r="M359" s="55">
        <v>0</v>
      </c>
      <c r="N359" s="55">
        <v>0</v>
      </c>
      <c r="O359" s="55">
        <v>0</v>
      </c>
      <c r="P359" s="55">
        <v>0</v>
      </c>
      <c r="Q359" s="55">
        <v>0</v>
      </c>
      <c r="R359" s="55">
        <v>0</v>
      </c>
      <c r="S359" s="55">
        <v>0</v>
      </c>
      <c r="T359" s="55">
        <v>0</v>
      </c>
      <c r="U359" s="55">
        <v>0</v>
      </c>
      <c r="V359" s="55">
        <v>0</v>
      </c>
      <c r="W359" s="55">
        <v>0</v>
      </c>
      <c r="X359" s="55">
        <v>0</v>
      </c>
      <c r="Y359" s="55">
        <v>0</v>
      </c>
      <c r="Z359" s="55">
        <v>0</v>
      </c>
      <c r="AA359" s="55">
        <v>0</v>
      </c>
      <c r="AB359" s="57" t="s">
        <v>16976</v>
      </c>
    </row>
    <row r="360" spans="1:28" ht="35.25" x14ac:dyDescent="0.5">
      <c r="A360">
        <v>1</v>
      </c>
      <c r="B360" s="30">
        <f>SUBTOTAL(103,$A$9:A360)</f>
        <v>343</v>
      </c>
      <c r="C360" s="54" t="s">
        <v>11884</v>
      </c>
      <c r="D360" s="50">
        <f t="shared" si="15"/>
        <v>309617</v>
      </c>
      <c r="E360" s="55">
        <v>309617</v>
      </c>
      <c r="F360" s="55">
        <v>0</v>
      </c>
      <c r="G360" s="55">
        <v>0</v>
      </c>
      <c r="H360" s="55">
        <v>0</v>
      </c>
      <c r="I360" s="55">
        <v>0</v>
      </c>
      <c r="J360" s="55">
        <v>0</v>
      </c>
      <c r="K360" s="56">
        <v>0</v>
      </c>
      <c r="L360" s="55">
        <v>0</v>
      </c>
      <c r="M360" s="55">
        <v>0</v>
      </c>
      <c r="N360" s="55">
        <v>0</v>
      </c>
      <c r="O360" s="55">
        <v>0</v>
      </c>
      <c r="P360" s="55">
        <v>0</v>
      </c>
      <c r="Q360" s="55">
        <v>0</v>
      </c>
      <c r="R360" s="55">
        <v>0</v>
      </c>
      <c r="S360" s="55">
        <v>0</v>
      </c>
      <c r="T360" s="55">
        <v>0</v>
      </c>
      <c r="U360" s="55">
        <v>0</v>
      </c>
      <c r="V360" s="55">
        <v>0</v>
      </c>
      <c r="W360" s="55">
        <v>0</v>
      </c>
      <c r="X360" s="55">
        <v>0</v>
      </c>
      <c r="Y360" s="55">
        <v>0</v>
      </c>
      <c r="Z360" s="55">
        <v>0</v>
      </c>
      <c r="AA360" s="55">
        <v>0</v>
      </c>
      <c r="AB360" s="57" t="s">
        <v>16976</v>
      </c>
    </row>
    <row r="361" spans="1:28" ht="35.25" x14ac:dyDescent="0.5">
      <c r="A361">
        <v>1</v>
      </c>
      <c r="B361" s="30">
        <f>SUBTOTAL(103,$A$9:A361)</f>
        <v>344</v>
      </c>
      <c r="C361" s="54" t="s">
        <v>11173</v>
      </c>
      <c r="D361" s="50">
        <f t="shared" si="15"/>
        <v>1300000</v>
      </c>
      <c r="E361" s="55">
        <v>0</v>
      </c>
      <c r="F361" s="55">
        <v>0</v>
      </c>
      <c r="G361" s="55">
        <v>0</v>
      </c>
      <c r="H361" s="55">
        <v>0</v>
      </c>
      <c r="I361" s="55">
        <v>0</v>
      </c>
      <c r="J361" s="55">
        <v>0</v>
      </c>
      <c r="K361" s="56">
        <v>0</v>
      </c>
      <c r="L361" s="55">
        <v>0</v>
      </c>
      <c r="M361" s="55">
        <v>1300000</v>
      </c>
      <c r="N361" s="55">
        <v>0</v>
      </c>
      <c r="O361" s="55">
        <v>0</v>
      </c>
      <c r="P361" s="55">
        <v>0</v>
      </c>
      <c r="Q361" s="55">
        <v>0</v>
      </c>
      <c r="R361" s="55">
        <v>0</v>
      </c>
      <c r="S361" s="55">
        <v>0</v>
      </c>
      <c r="T361" s="55">
        <v>0</v>
      </c>
      <c r="U361" s="55">
        <v>0</v>
      </c>
      <c r="V361" s="55">
        <v>0</v>
      </c>
      <c r="W361" s="55">
        <v>0</v>
      </c>
      <c r="X361" s="55">
        <v>0</v>
      </c>
      <c r="Y361" s="55">
        <v>0</v>
      </c>
      <c r="Z361" s="55">
        <v>0</v>
      </c>
      <c r="AA361" s="55">
        <v>0</v>
      </c>
      <c r="AB361" s="57">
        <v>2023</v>
      </c>
    </row>
    <row r="362" spans="1:28" ht="35.25" x14ac:dyDescent="0.5">
      <c r="A362">
        <v>1</v>
      </c>
      <c r="B362" s="30">
        <f>SUBTOTAL(103,$A$9:A362)</f>
        <v>345</v>
      </c>
      <c r="C362" s="54" t="s">
        <v>2001</v>
      </c>
      <c r="D362" s="50">
        <f t="shared" si="15"/>
        <v>3899665</v>
      </c>
      <c r="E362" s="55">
        <v>0</v>
      </c>
      <c r="F362" s="55">
        <v>0</v>
      </c>
      <c r="G362" s="55">
        <v>0</v>
      </c>
      <c r="H362" s="55">
        <v>0</v>
      </c>
      <c r="I362" s="55">
        <v>0</v>
      </c>
      <c r="J362" s="55">
        <v>0</v>
      </c>
      <c r="K362" s="56">
        <v>0</v>
      </c>
      <c r="L362" s="55">
        <v>0</v>
      </c>
      <c r="M362" s="55">
        <v>3899665</v>
      </c>
      <c r="N362" s="55">
        <v>0</v>
      </c>
      <c r="O362" s="55">
        <v>0</v>
      </c>
      <c r="P362" s="55">
        <v>0</v>
      </c>
      <c r="Q362" s="55">
        <v>0</v>
      </c>
      <c r="R362" s="55">
        <v>0</v>
      </c>
      <c r="S362" s="55">
        <v>0</v>
      </c>
      <c r="T362" s="55">
        <v>0</v>
      </c>
      <c r="U362" s="55">
        <v>0</v>
      </c>
      <c r="V362" s="55">
        <v>0</v>
      </c>
      <c r="W362" s="55">
        <v>0</v>
      </c>
      <c r="X362" s="55">
        <v>0</v>
      </c>
      <c r="Y362" s="55">
        <v>0</v>
      </c>
      <c r="Z362" s="55">
        <v>0</v>
      </c>
      <c r="AA362" s="55">
        <v>0</v>
      </c>
      <c r="AB362" s="57">
        <v>2023</v>
      </c>
    </row>
    <row r="363" spans="1:28" ht="35.25" x14ac:dyDescent="0.5">
      <c r="A363">
        <v>1</v>
      </c>
      <c r="B363" s="30">
        <f>SUBTOTAL(103,$A$9:A363)</f>
        <v>346</v>
      </c>
      <c r="C363" s="54" t="s">
        <v>11260</v>
      </c>
      <c r="D363" s="50">
        <f t="shared" si="15"/>
        <v>895000</v>
      </c>
      <c r="E363" s="55">
        <v>0</v>
      </c>
      <c r="F363" s="55">
        <v>0</v>
      </c>
      <c r="G363" s="55">
        <v>895000</v>
      </c>
      <c r="H363" s="55">
        <v>0</v>
      </c>
      <c r="I363" s="55">
        <v>0</v>
      </c>
      <c r="J363" s="55">
        <v>0</v>
      </c>
      <c r="K363" s="56">
        <v>0</v>
      </c>
      <c r="L363" s="55">
        <v>0</v>
      </c>
      <c r="M363" s="55">
        <v>0</v>
      </c>
      <c r="N363" s="55">
        <v>0</v>
      </c>
      <c r="O363" s="55">
        <v>0</v>
      </c>
      <c r="P363" s="55">
        <v>0</v>
      </c>
      <c r="Q363" s="55">
        <v>0</v>
      </c>
      <c r="R363" s="55">
        <v>0</v>
      </c>
      <c r="S363" s="55">
        <v>0</v>
      </c>
      <c r="T363" s="55">
        <v>0</v>
      </c>
      <c r="U363" s="55">
        <v>0</v>
      </c>
      <c r="V363" s="55">
        <v>0</v>
      </c>
      <c r="W363" s="55">
        <v>0</v>
      </c>
      <c r="X363" s="55">
        <v>0</v>
      </c>
      <c r="Y363" s="55">
        <v>0</v>
      </c>
      <c r="Z363" s="55">
        <v>0</v>
      </c>
      <c r="AA363" s="55">
        <v>0</v>
      </c>
      <c r="AB363" s="57">
        <v>2023</v>
      </c>
    </row>
    <row r="364" spans="1:28" ht="35.25" x14ac:dyDescent="0.5">
      <c r="A364">
        <v>1</v>
      </c>
      <c r="B364" s="30">
        <f>SUBTOTAL(103,$A$9:A364)</f>
        <v>347</v>
      </c>
      <c r="C364" s="54" t="s">
        <v>428</v>
      </c>
      <c r="D364" s="50">
        <f t="shared" si="15"/>
        <v>2542748.9700000002</v>
      </c>
      <c r="E364" s="55">
        <v>0</v>
      </c>
      <c r="F364" s="55">
        <v>0</v>
      </c>
      <c r="G364" s="55">
        <v>0</v>
      </c>
      <c r="H364" s="55">
        <v>0</v>
      </c>
      <c r="I364" s="55">
        <v>0</v>
      </c>
      <c r="J364" s="55">
        <v>0</v>
      </c>
      <c r="K364" s="56">
        <v>0</v>
      </c>
      <c r="L364" s="55">
        <v>0</v>
      </c>
      <c r="M364" s="55">
        <v>0</v>
      </c>
      <c r="N364" s="55">
        <v>0</v>
      </c>
      <c r="O364" s="55">
        <v>2542748.9700000002</v>
      </c>
      <c r="P364" s="55">
        <v>0</v>
      </c>
      <c r="Q364" s="55">
        <v>0</v>
      </c>
      <c r="R364" s="55">
        <v>0</v>
      </c>
      <c r="S364" s="55">
        <v>0</v>
      </c>
      <c r="T364" s="55">
        <v>0</v>
      </c>
      <c r="U364" s="55">
        <v>0</v>
      </c>
      <c r="V364" s="55">
        <v>0</v>
      </c>
      <c r="W364" s="55">
        <v>0</v>
      </c>
      <c r="X364" s="55">
        <v>0</v>
      </c>
      <c r="Y364" s="55">
        <v>0</v>
      </c>
      <c r="Z364" s="55">
        <v>0</v>
      </c>
      <c r="AA364" s="55">
        <v>0</v>
      </c>
      <c r="AB364" s="57">
        <v>2023</v>
      </c>
    </row>
    <row r="365" spans="1:28" ht="35.25" x14ac:dyDescent="0.5">
      <c r="A365">
        <v>1</v>
      </c>
      <c r="B365" s="30">
        <f>SUBTOTAL(103,$A$9:A365)</f>
        <v>348</v>
      </c>
      <c r="C365" s="54" t="s">
        <v>2089</v>
      </c>
      <c r="D365" s="50">
        <f t="shared" si="15"/>
        <v>1500000</v>
      </c>
      <c r="E365" s="55">
        <v>0</v>
      </c>
      <c r="F365" s="55">
        <v>0</v>
      </c>
      <c r="G365" s="55">
        <v>0</v>
      </c>
      <c r="H365" s="55">
        <v>0</v>
      </c>
      <c r="I365" s="55">
        <v>0</v>
      </c>
      <c r="J365" s="55">
        <v>0</v>
      </c>
      <c r="K365" s="56">
        <v>0</v>
      </c>
      <c r="L365" s="55">
        <v>0</v>
      </c>
      <c r="M365" s="55">
        <v>1500000</v>
      </c>
      <c r="N365" s="55">
        <v>0</v>
      </c>
      <c r="O365" s="55">
        <v>0</v>
      </c>
      <c r="P365" s="55">
        <v>0</v>
      </c>
      <c r="Q365" s="55">
        <v>0</v>
      </c>
      <c r="R365" s="55">
        <v>0</v>
      </c>
      <c r="S365" s="55">
        <v>0</v>
      </c>
      <c r="T365" s="55">
        <v>0</v>
      </c>
      <c r="U365" s="55">
        <v>0</v>
      </c>
      <c r="V365" s="55">
        <v>0</v>
      </c>
      <c r="W365" s="55">
        <v>0</v>
      </c>
      <c r="X365" s="55">
        <v>0</v>
      </c>
      <c r="Y365" s="55">
        <v>0</v>
      </c>
      <c r="Z365" s="55">
        <v>0</v>
      </c>
      <c r="AA365" s="55">
        <v>0</v>
      </c>
      <c r="AB365" s="57">
        <v>2023</v>
      </c>
    </row>
    <row r="366" spans="1:28" ht="35.25" x14ac:dyDescent="0.5">
      <c r="A366">
        <v>1</v>
      </c>
      <c r="B366" s="30">
        <f>SUBTOTAL(103,$A$9:A366)</f>
        <v>349</v>
      </c>
      <c r="C366" s="54" t="s">
        <v>11969</v>
      </c>
      <c r="D366" s="50">
        <f t="shared" si="15"/>
        <v>378797.14</v>
      </c>
      <c r="E366" s="55">
        <v>0</v>
      </c>
      <c r="F366" s="55">
        <v>0</v>
      </c>
      <c r="G366" s="55">
        <v>0</v>
      </c>
      <c r="H366" s="55">
        <v>0</v>
      </c>
      <c r="I366" s="55">
        <v>0</v>
      </c>
      <c r="J366" s="55">
        <v>0</v>
      </c>
      <c r="K366" s="56">
        <v>0</v>
      </c>
      <c r="L366" s="55">
        <v>0</v>
      </c>
      <c r="M366" s="55">
        <v>0</v>
      </c>
      <c r="N366" s="55">
        <v>0</v>
      </c>
      <c r="O366" s="55">
        <v>0</v>
      </c>
      <c r="P366" s="55">
        <v>0</v>
      </c>
      <c r="Q366" s="55">
        <v>0</v>
      </c>
      <c r="R366" s="55">
        <v>378797.14</v>
      </c>
      <c r="S366" s="55">
        <v>0</v>
      </c>
      <c r="T366" s="55">
        <v>0</v>
      </c>
      <c r="U366" s="55">
        <v>0</v>
      </c>
      <c r="V366" s="55">
        <v>0</v>
      </c>
      <c r="W366" s="55">
        <v>0</v>
      </c>
      <c r="X366" s="55">
        <v>0</v>
      </c>
      <c r="Y366" s="55">
        <v>0</v>
      </c>
      <c r="Z366" s="55">
        <v>0</v>
      </c>
      <c r="AA366" s="55">
        <v>0</v>
      </c>
      <c r="AB366" s="57">
        <v>2023</v>
      </c>
    </row>
    <row r="367" spans="1:28" ht="35.25" x14ac:dyDescent="0.5">
      <c r="A367">
        <v>1</v>
      </c>
      <c r="B367" s="30">
        <f>SUBTOTAL(103,$A$9:A367)</f>
        <v>350</v>
      </c>
      <c r="C367" s="54" t="s">
        <v>12028</v>
      </c>
      <c r="D367" s="50">
        <f t="shared" si="15"/>
        <v>1352830</v>
      </c>
      <c r="E367" s="55">
        <v>0</v>
      </c>
      <c r="F367" s="55">
        <v>0</v>
      </c>
      <c r="G367" s="55">
        <v>0</v>
      </c>
      <c r="H367" s="55">
        <v>0</v>
      </c>
      <c r="I367" s="55">
        <v>0</v>
      </c>
      <c r="J367" s="55">
        <v>0</v>
      </c>
      <c r="K367" s="56">
        <v>0</v>
      </c>
      <c r="L367" s="55">
        <v>0</v>
      </c>
      <c r="M367" s="55">
        <v>0</v>
      </c>
      <c r="N367" s="55">
        <v>0</v>
      </c>
      <c r="O367" s="55">
        <v>1352830</v>
      </c>
      <c r="P367" s="55">
        <v>0</v>
      </c>
      <c r="Q367" s="55">
        <v>0</v>
      </c>
      <c r="R367" s="55">
        <v>0</v>
      </c>
      <c r="S367" s="55">
        <v>0</v>
      </c>
      <c r="T367" s="55">
        <v>0</v>
      </c>
      <c r="U367" s="55">
        <v>0</v>
      </c>
      <c r="V367" s="55">
        <v>0</v>
      </c>
      <c r="W367" s="55">
        <v>0</v>
      </c>
      <c r="X367" s="55">
        <v>0</v>
      </c>
      <c r="Y367" s="55">
        <v>0</v>
      </c>
      <c r="Z367" s="55">
        <v>0</v>
      </c>
      <c r="AA367" s="55">
        <v>0</v>
      </c>
      <c r="AB367" s="57">
        <v>2023</v>
      </c>
    </row>
    <row r="368" spans="1:28" ht="35.25" x14ac:dyDescent="0.5">
      <c r="A368">
        <v>1</v>
      </c>
      <c r="B368" s="30">
        <f>SUBTOTAL(103,$A$9:A368)</f>
        <v>351</v>
      </c>
      <c r="C368" s="54" t="s">
        <v>2125</v>
      </c>
      <c r="D368" s="50">
        <f t="shared" si="15"/>
        <v>200000</v>
      </c>
      <c r="E368" s="55">
        <v>0</v>
      </c>
      <c r="F368" s="55">
        <v>0</v>
      </c>
      <c r="G368" s="55">
        <v>0</v>
      </c>
      <c r="H368" s="55">
        <v>0</v>
      </c>
      <c r="I368" s="55">
        <v>0</v>
      </c>
      <c r="J368" s="55">
        <v>0</v>
      </c>
      <c r="K368" s="56">
        <v>0</v>
      </c>
      <c r="L368" s="55">
        <v>0</v>
      </c>
      <c r="M368" s="55">
        <v>0</v>
      </c>
      <c r="N368" s="55">
        <v>0</v>
      </c>
      <c r="O368" s="55">
        <v>0</v>
      </c>
      <c r="P368" s="55">
        <v>0</v>
      </c>
      <c r="Q368" s="55">
        <v>0</v>
      </c>
      <c r="R368" s="55">
        <v>0</v>
      </c>
      <c r="S368" s="55">
        <v>0</v>
      </c>
      <c r="T368" s="55">
        <v>0</v>
      </c>
      <c r="U368" s="55">
        <v>0</v>
      </c>
      <c r="V368" s="55">
        <v>0</v>
      </c>
      <c r="W368" s="55">
        <v>0</v>
      </c>
      <c r="X368" s="55">
        <v>0</v>
      </c>
      <c r="Y368" s="55">
        <v>0</v>
      </c>
      <c r="Z368" s="55">
        <v>200000</v>
      </c>
      <c r="AA368" s="55">
        <v>0</v>
      </c>
      <c r="AB368" s="57">
        <v>2023</v>
      </c>
    </row>
    <row r="369" spans="1:28" ht="35.25" x14ac:dyDescent="0.5">
      <c r="A369">
        <v>1</v>
      </c>
      <c r="B369" s="30">
        <f>SUBTOTAL(103,$A$9:A369)</f>
        <v>352</v>
      </c>
      <c r="C369" s="54" t="s">
        <v>2127</v>
      </c>
      <c r="D369" s="50">
        <f t="shared" si="15"/>
        <v>792557.8</v>
      </c>
      <c r="E369" s="55">
        <v>0</v>
      </c>
      <c r="F369" s="55">
        <v>0</v>
      </c>
      <c r="G369" s="55">
        <v>0</v>
      </c>
      <c r="H369" s="55">
        <v>0</v>
      </c>
      <c r="I369" s="55">
        <v>792557.8</v>
      </c>
      <c r="J369" s="55">
        <v>0</v>
      </c>
      <c r="K369" s="56">
        <v>0</v>
      </c>
      <c r="L369" s="55">
        <v>0</v>
      </c>
      <c r="M369" s="55">
        <v>0</v>
      </c>
      <c r="N369" s="55">
        <v>0</v>
      </c>
      <c r="O369" s="55">
        <v>0</v>
      </c>
      <c r="P369" s="55">
        <v>0</v>
      </c>
      <c r="Q369" s="55">
        <v>0</v>
      </c>
      <c r="R369" s="55">
        <v>0</v>
      </c>
      <c r="S369" s="55">
        <v>0</v>
      </c>
      <c r="T369" s="55">
        <v>0</v>
      </c>
      <c r="U369" s="55">
        <v>0</v>
      </c>
      <c r="V369" s="55">
        <v>0</v>
      </c>
      <c r="W369" s="55">
        <v>0</v>
      </c>
      <c r="X369" s="55">
        <v>0</v>
      </c>
      <c r="Y369" s="55">
        <v>0</v>
      </c>
      <c r="Z369" s="55">
        <v>0</v>
      </c>
      <c r="AA369" s="55">
        <v>0</v>
      </c>
      <c r="AB369" s="57">
        <v>2023</v>
      </c>
    </row>
    <row r="370" spans="1:28" ht="35.25" x14ac:dyDescent="0.5">
      <c r="A370">
        <v>1</v>
      </c>
      <c r="B370" s="30">
        <f>SUBTOTAL(103,$A$9:A370)</f>
        <v>353</v>
      </c>
      <c r="C370" s="54" t="s">
        <v>11240</v>
      </c>
      <c r="D370" s="50">
        <f t="shared" si="15"/>
        <v>2970000</v>
      </c>
      <c r="E370" s="55">
        <v>0</v>
      </c>
      <c r="F370" s="55">
        <v>0</v>
      </c>
      <c r="G370" s="55">
        <v>0</v>
      </c>
      <c r="H370" s="55">
        <v>0</v>
      </c>
      <c r="I370" s="55">
        <v>0</v>
      </c>
      <c r="J370" s="55">
        <v>0</v>
      </c>
      <c r="K370" s="56">
        <v>1</v>
      </c>
      <c r="L370" s="55">
        <v>2970000</v>
      </c>
      <c r="M370" s="55">
        <v>0</v>
      </c>
      <c r="N370" s="55">
        <v>0</v>
      </c>
      <c r="O370" s="55">
        <v>0</v>
      </c>
      <c r="P370" s="55">
        <v>0</v>
      </c>
      <c r="Q370" s="55">
        <v>0</v>
      </c>
      <c r="R370" s="55">
        <v>0</v>
      </c>
      <c r="S370" s="55">
        <v>0</v>
      </c>
      <c r="T370" s="55">
        <v>0</v>
      </c>
      <c r="U370" s="55">
        <v>0</v>
      </c>
      <c r="V370" s="55">
        <v>0</v>
      </c>
      <c r="W370" s="55">
        <v>0</v>
      </c>
      <c r="X370" s="55">
        <v>0</v>
      </c>
      <c r="Y370" s="55">
        <v>0</v>
      </c>
      <c r="Z370" s="55">
        <v>0</v>
      </c>
      <c r="AA370" s="55">
        <v>0</v>
      </c>
      <c r="AB370" s="57">
        <v>2023</v>
      </c>
    </row>
    <row r="371" spans="1:28" ht="35.25" x14ac:dyDescent="0.5">
      <c r="A371">
        <v>1</v>
      </c>
      <c r="B371" s="30">
        <f>SUBTOTAL(103,$A$9:A371)</f>
        <v>354</v>
      </c>
      <c r="C371" s="54" t="s">
        <v>11253</v>
      </c>
      <c r="D371" s="50">
        <f t="shared" si="15"/>
        <v>2970000</v>
      </c>
      <c r="E371" s="55">
        <v>0</v>
      </c>
      <c r="F371" s="55">
        <v>0</v>
      </c>
      <c r="G371" s="55">
        <v>0</v>
      </c>
      <c r="H371" s="55">
        <v>0</v>
      </c>
      <c r="I371" s="55">
        <v>0</v>
      </c>
      <c r="J371" s="55">
        <v>0</v>
      </c>
      <c r="K371" s="56">
        <v>1</v>
      </c>
      <c r="L371" s="55">
        <v>2970000</v>
      </c>
      <c r="M371" s="55">
        <v>0</v>
      </c>
      <c r="N371" s="55">
        <v>0</v>
      </c>
      <c r="O371" s="55">
        <v>0</v>
      </c>
      <c r="P371" s="55">
        <v>0</v>
      </c>
      <c r="Q371" s="55">
        <v>0</v>
      </c>
      <c r="R371" s="55">
        <v>0</v>
      </c>
      <c r="S371" s="55">
        <v>0</v>
      </c>
      <c r="T371" s="55">
        <v>0</v>
      </c>
      <c r="U371" s="55">
        <v>0</v>
      </c>
      <c r="V371" s="55">
        <v>0</v>
      </c>
      <c r="W371" s="55">
        <v>0</v>
      </c>
      <c r="X371" s="55">
        <v>0</v>
      </c>
      <c r="Y371" s="55">
        <v>0</v>
      </c>
      <c r="Z371" s="55">
        <v>0</v>
      </c>
      <c r="AA371" s="55">
        <v>0</v>
      </c>
      <c r="AB371" s="57">
        <v>2023</v>
      </c>
    </row>
    <row r="372" spans="1:28" ht="35.25" x14ac:dyDescent="0.5">
      <c r="A372">
        <v>1</v>
      </c>
      <c r="B372" s="30">
        <f>SUBTOTAL(103,$A$9:A372)</f>
        <v>355</v>
      </c>
      <c r="C372" s="54" t="s">
        <v>2040</v>
      </c>
      <c r="D372" s="50">
        <f t="shared" si="15"/>
        <v>117958.99</v>
      </c>
      <c r="E372" s="55">
        <v>0</v>
      </c>
      <c r="F372" s="55">
        <v>0</v>
      </c>
      <c r="G372" s="55">
        <v>117958.99</v>
      </c>
      <c r="H372" s="55">
        <v>0</v>
      </c>
      <c r="I372" s="55">
        <v>0</v>
      </c>
      <c r="J372" s="55">
        <v>0</v>
      </c>
      <c r="K372" s="56">
        <v>0</v>
      </c>
      <c r="L372" s="55">
        <v>0</v>
      </c>
      <c r="M372" s="55">
        <v>0</v>
      </c>
      <c r="N372" s="55">
        <v>0</v>
      </c>
      <c r="O372" s="55">
        <v>0</v>
      </c>
      <c r="P372" s="55">
        <v>0</v>
      </c>
      <c r="Q372" s="55">
        <v>0</v>
      </c>
      <c r="R372" s="55">
        <v>0</v>
      </c>
      <c r="S372" s="55">
        <v>0</v>
      </c>
      <c r="T372" s="55">
        <v>0</v>
      </c>
      <c r="U372" s="55">
        <v>0</v>
      </c>
      <c r="V372" s="55">
        <v>0</v>
      </c>
      <c r="W372" s="55">
        <v>0</v>
      </c>
      <c r="X372" s="55">
        <v>0</v>
      </c>
      <c r="Y372" s="55">
        <v>0</v>
      </c>
      <c r="Z372" s="55">
        <v>0</v>
      </c>
      <c r="AA372" s="55">
        <v>0</v>
      </c>
      <c r="AB372" s="57">
        <v>2023</v>
      </c>
    </row>
    <row r="373" spans="1:28" ht="35.25" x14ac:dyDescent="0.5">
      <c r="A373">
        <v>1</v>
      </c>
      <c r="B373" s="30">
        <f>SUBTOTAL(103,$A$9:A373)</f>
        <v>356</v>
      </c>
      <c r="C373" s="54" t="s">
        <v>11250</v>
      </c>
      <c r="D373" s="50">
        <v>72000</v>
      </c>
      <c r="E373" s="55">
        <v>0</v>
      </c>
      <c r="F373" s="55">
        <v>0</v>
      </c>
      <c r="G373" s="55">
        <v>0</v>
      </c>
      <c r="H373" s="55">
        <v>0</v>
      </c>
      <c r="I373" s="55">
        <v>0</v>
      </c>
      <c r="J373" s="55">
        <v>0</v>
      </c>
      <c r="K373" s="56">
        <v>0</v>
      </c>
      <c r="L373" s="55">
        <v>0</v>
      </c>
      <c r="M373" s="55">
        <v>72000</v>
      </c>
      <c r="N373" s="55">
        <v>0</v>
      </c>
      <c r="O373" s="55">
        <v>0</v>
      </c>
      <c r="P373" s="55">
        <v>0</v>
      </c>
      <c r="Q373" s="55">
        <v>0</v>
      </c>
      <c r="R373" s="55">
        <v>0</v>
      </c>
      <c r="S373" s="55">
        <v>0</v>
      </c>
      <c r="T373" s="55">
        <v>0</v>
      </c>
      <c r="U373" s="55">
        <v>0</v>
      </c>
      <c r="V373" s="55">
        <v>0</v>
      </c>
      <c r="W373" s="55">
        <v>0</v>
      </c>
      <c r="X373" s="55">
        <v>0</v>
      </c>
      <c r="Y373" s="55">
        <v>0</v>
      </c>
      <c r="Z373" s="55">
        <v>0</v>
      </c>
      <c r="AA373" s="55">
        <v>0</v>
      </c>
      <c r="AB373" s="57" t="s">
        <v>16976</v>
      </c>
    </row>
    <row r="374" spans="1:28" ht="35.25" x14ac:dyDescent="0.5">
      <c r="A374">
        <v>1</v>
      </c>
      <c r="B374" s="30">
        <f>SUBTOTAL(103,$A$9:A374)</f>
        <v>357</v>
      </c>
      <c r="C374" s="54" t="s">
        <v>11266</v>
      </c>
      <c r="D374" s="50">
        <v>49980</v>
      </c>
      <c r="E374" s="55">
        <v>49980</v>
      </c>
      <c r="F374" s="55">
        <v>0</v>
      </c>
      <c r="G374" s="55">
        <v>0</v>
      </c>
      <c r="H374" s="55">
        <v>0</v>
      </c>
      <c r="I374" s="55">
        <v>0</v>
      </c>
      <c r="J374" s="55">
        <v>0</v>
      </c>
      <c r="K374" s="56">
        <v>0</v>
      </c>
      <c r="L374" s="55">
        <v>0</v>
      </c>
      <c r="M374" s="55">
        <v>0</v>
      </c>
      <c r="N374" s="55">
        <v>0</v>
      </c>
      <c r="O374" s="55">
        <v>0</v>
      </c>
      <c r="P374" s="55">
        <v>0</v>
      </c>
      <c r="Q374" s="55">
        <v>0</v>
      </c>
      <c r="R374" s="55">
        <v>0</v>
      </c>
      <c r="S374" s="55">
        <v>0</v>
      </c>
      <c r="T374" s="55">
        <v>0</v>
      </c>
      <c r="U374" s="55">
        <v>0</v>
      </c>
      <c r="V374" s="55">
        <v>0</v>
      </c>
      <c r="W374" s="55">
        <v>0</v>
      </c>
      <c r="X374" s="55">
        <v>0</v>
      </c>
      <c r="Y374" s="55">
        <v>0</v>
      </c>
      <c r="Z374" s="55">
        <v>0</v>
      </c>
      <c r="AA374" s="55">
        <v>0</v>
      </c>
      <c r="AB374" s="57" t="s">
        <v>16976</v>
      </c>
    </row>
    <row r="375" spans="1:28" ht="35.25" x14ac:dyDescent="0.5">
      <c r="A375">
        <v>1</v>
      </c>
      <c r="B375" s="30">
        <f>SUBTOTAL(103,$A$9:A375)</f>
        <v>358</v>
      </c>
      <c r="C375" s="54" t="s">
        <v>17443</v>
      </c>
      <c r="D375" s="50">
        <v>112101</v>
      </c>
      <c r="E375" s="55">
        <v>0</v>
      </c>
      <c r="F375" s="55">
        <v>0</v>
      </c>
      <c r="G375" s="55">
        <v>112101</v>
      </c>
      <c r="H375" s="55">
        <v>0</v>
      </c>
      <c r="I375" s="55">
        <v>0</v>
      </c>
      <c r="J375" s="55">
        <v>0</v>
      </c>
      <c r="K375" s="56">
        <v>0</v>
      </c>
      <c r="L375" s="55">
        <v>0</v>
      </c>
      <c r="M375" s="55">
        <v>0</v>
      </c>
      <c r="N375" s="55">
        <v>0</v>
      </c>
      <c r="O375" s="55">
        <v>0</v>
      </c>
      <c r="P375" s="55">
        <v>0</v>
      </c>
      <c r="Q375" s="55">
        <v>0</v>
      </c>
      <c r="R375" s="55">
        <v>0</v>
      </c>
      <c r="S375" s="55">
        <v>0</v>
      </c>
      <c r="T375" s="55">
        <v>0</v>
      </c>
      <c r="U375" s="55">
        <v>0</v>
      </c>
      <c r="V375" s="55">
        <v>0</v>
      </c>
      <c r="W375" s="55">
        <v>0</v>
      </c>
      <c r="X375" s="55">
        <v>0</v>
      </c>
      <c r="Y375" s="55">
        <v>0</v>
      </c>
      <c r="Z375" s="55">
        <v>0</v>
      </c>
      <c r="AA375" s="55">
        <v>0</v>
      </c>
      <c r="AB375" s="57" t="s">
        <v>16976</v>
      </c>
    </row>
    <row r="376" spans="1:28" ht="35.25" x14ac:dyDescent="0.5">
      <c r="A376">
        <v>1</v>
      </c>
      <c r="B376" s="30">
        <f>SUBTOTAL(103,$A$9:A376)</f>
        <v>359</v>
      </c>
      <c r="C376" s="54" t="s">
        <v>17444</v>
      </c>
      <c r="D376" s="50">
        <v>524411.19999999995</v>
      </c>
      <c r="E376" s="55">
        <v>0</v>
      </c>
      <c r="F376" s="55">
        <v>0</v>
      </c>
      <c r="G376" s="55">
        <v>0</v>
      </c>
      <c r="H376" s="55">
        <v>0</v>
      </c>
      <c r="I376" s="55">
        <v>0</v>
      </c>
      <c r="J376" s="55">
        <v>0</v>
      </c>
      <c r="K376" s="56">
        <v>0</v>
      </c>
      <c r="L376" s="55">
        <v>0</v>
      </c>
      <c r="M376" s="55">
        <v>524411.19999999995</v>
      </c>
      <c r="N376" s="55">
        <v>0</v>
      </c>
      <c r="O376" s="55">
        <v>0</v>
      </c>
      <c r="P376" s="55">
        <v>0</v>
      </c>
      <c r="Q376" s="55">
        <v>0</v>
      </c>
      <c r="R376" s="55">
        <v>0</v>
      </c>
      <c r="S376" s="55">
        <v>0</v>
      </c>
      <c r="T376" s="55">
        <v>0</v>
      </c>
      <c r="U376" s="55">
        <v>0</v>
      </c>
      <c r="V376" s="55">
        <v>0</v>
      </c>
      <c r="W376" s="55">
        <v>0</v>
      </c>
      <c r="X376" s="55">
        <v>0</v>
      </c>
      <c r="Y376" s="55">
        <v>0</v>
      </c>
      <c r="Z376" s="55">
        <v>0</v>
      </c>
      <c r="AA376" s="55">
        <v>0</v>
      </c>
      <c r="AB376" s="57" t="s">
        <v>16976</v>
      </c>
    </row>
    <row r="377" spans="1:28" ht="35.25" x14ac:dyDescent="0.5">
      <c r="A377">
        <v>1</v>
      </c>
      <c r="B377" s="30">
        <f>SUBTOTAL(103,$A$9:A377)</f>
        <v>360</v>
      </c>
      <c r="C377" s="54" t="s">
        <v>17445</v>
      </c>
      <c r="D377" s="50">
        <v>42000</v>
      </c>
      <c r="E377" s="55">
        <v>0</v>
      </c>
      <c r="F377" s="55">
        <v>0</v>
      </c>
      <c r="G377" s="55">
        <v>0</v>
      </c>
      <c r="H377" s="55">
        <v>0</v>
      </c>
      <c r="I377" s="55">
        <v>0</v>
      </c>
      <c r="J377" s="55">
        <v>0</v>
      </c>
      <c r="K377" s="56">
        <v>0</v>
      </c>
      <c r="L377" s="55">
        <v>0</v>
      </c>
      <c r="M377" s="55">
        <v>0</v>
      </c>
      <c r="N377" s="55">
        <v>0</v>
      </c>
      <c r="O377" s="55">
        <v>42000</v>
      </c>
      <c r="P377" s="55">
        <v>0</v>
      </c>
      <c r="Q377" s="55">
        <v>0</v>
      </c>
      <c r="R377" s="55">
        <v>0</v>
      </c>
      <c r="S377" s="55">
        <v>0</v>
      </c>
      <c r="T377" s="55">
        <v>0</v>
      </c>
      <c r="U377" s="55">
        <v>0</v>
      </c>
      <c r="V377" s="55">
        <v>0</v>
      </c>
      <c r="W377" s="55">
        <v>0</v>
      </c>
      <c r="X377" s="55">
        <v>0</v>
      </c>
      <c r="Y377" s="55">
        <v>0</v>
      </c>
      <c r="Z377" s="55">
        <v>0</v>
      </c>
      <c r="AA377" s="55">
        <v>0</v>
      </c>
      <c r="AB377" s="57" t="s">
        <v>16976</v>
      </c>
    </row>
    <row r="378" spans="1:28" ht="35.25" x14ac:dyDescent="0.5">
      <c r="A378">
        <v>1</v>
      </c>
      <c r="B378" s="30">
        <f>SUBTOTAL(103,$A$9:A378)</f>
        <v>361</v>
      </c>
      <c r="C378" s="54" t="s">
        <v>11299</v>
      </c>
      <c r="D378" s="50">
        <v>149400</v>
      </c>
      <c r="E378" s="55">
        <v>0</v>
      </c>
      <c r="F378" s="55">
        <v>0</v>
      </c>
      <c r="G378" s="55">
        <v>0</v>
      </c>
      <c r="H378" s="55">
        <v>0</v>
      </c>
      <c r="I378" s="55">
        <v>0</v>
      </c>
      <c r="J378" s="55">
        <v>0</v>
      </c>
      <c r="K378" s="56">
        <v>0</v>
      </c>
      <c r="L378" s="55">
        <v>0</v>
      </c>
      <c r="M378" s="55">
        <v>0</v>
      </c>
      <c r="N378" s="55">
        <v>0</v>
      </c>
      <c r="O378" s="55">
        <v>149400</v>
      </c>
      <c r="P378" s="55">
        <v>0</v>
      </c>
      <c r="Q378" s="55">
        <v>0</v>
      </c>
      <c r="R378" s="55">
        <v>0</v>
      </c>
      <c r="S378" s="55">
        <v>0</v>
      </c>
      <c r="T378" s="55">
        <v>0</v>
      </c>
      <c r="U378" s="55">
        <v>0</v>
      </c>
      <c r="V378" s="55">
        <v>0</v>
      </c>
      <c r="W378" s="55">
        <v>0</v>
      </c>
      <c r="X378" s="55">
        <v>0</v>
      </c>
      <c r="Y378" s="55">
        <v>0</v>
      </c>
      <c r="Z378" s="55">
        <v>0</v>
      </c>
      <c r="AA378" s="55">
        <v>0</v>
      </c>
      <c r="AB378" s="57" t="s">
        <v>16976</v>
      </c>
    </row>
    <row r="379" spans="1:28" ht="35.25" x14ac:dyDescent="0.5">
      <c r="A379">
        <v>1</v>
      </c>
      <c r="B379" s="30">
        <f>SUBTOTAL(103,$A$9:A379)</f>
        <v>362</v>
      </c>
      <c r="C379" s="54" t="s">
        <v>2015</v>
      </c>
      <c r="D379" s="50">
        <v>598100</v>
      </c>
      <c r="E379" s="55">
        <v>0</v>
      </c>
      <c r="F379" s="55">
        <v>0</v>
      </c>
      <c r="G379" s="55">
        <v>0</v>
      </c>
      <c r="H379" s="55">
        <v>0</v>
      </c>
      <c r="I379" s="55">
        <v>0</v>
      </c>
      <c r="J379" s="55">
        <v>598100</v>
      </c>
      <c r="K379" s="56">
        <v>0</v>
      </c>
      <c r="L379" s="55">
        <v>0</v>
      </c>
      <c r="M379" s="55">
        <v>0</v>
      </c>
      <c r="N379" s="55">
        <v>0</v>
      </c>
      <c r="O379" s="55">
        <v>0</v>
      </c>
      <c r="P379" s="55">
        <v>0</v>
      </c>
      <c r="Q379" s="55">
        <v>0</v>
      </c>
      <c r="R379" s="55">
        <v>0</v>
      </c>
      <c r="S379" s="55">
        <v>0</v>
      </c>
      <c r="T379" s="55">
        <v>0</v>
      </c>
      <c r="U379" s="55">
        <v>0</v>
      </c>
      <c r="V379" s="55">
        <v>0</v>
      </c>
      <c r="W379" s="55">
        <v>0</v>
      </c>
      <c r="X379" s="55">
        <v>0</v>
      </c>
      <c r="Y379" s="55">
        <v>0</v>
      </c>
      <c r="Z379" s="55">
        <v>0</v>
      </c>
      <c r="AA379" s="55">
        <v>0</v>
      </c>
      <c r="AB379" s="57" t="s">
        <v>16976</v>
      </c>
    </row>
    <row r="380" spans="1:28" ht="35.25" x14ac:dyDescent="0.5">
      <c r="A380">
        <v>1</v>
      </c>
      <c r="B380" s="30">
        <f>SUBTOTAL(103,$A$9:A380)</f>
        <v>363</v>
      </c>
      <c r="C380" s="54" t="s">
        <v>11359</v>
      </c>
      <c r="D380" s="50">
        <v>854000</v>
      </c>
      <c r="E380" s="55">
        <v>0</v>
      </c>
      <c r="F380" s="55">
        <v>0</v>
      </c>
      <c r="G380" s="55">
        <v>0</v>
      </c>
      <c r="H380" s="55">
        <v>0</v>
      </c>
      <c r="I380" s="55">
        <v>0</v>
      </c>
      <c r="J380" s="55">
        <v>0</v>
      </c>
      <c r="K380" s="56">
        <v>0</v>
      </c>
      <c r="L380" s="55">
        <v>0</v>
      </c>
      <c r="M380" s="55">
        <v>0</v>
      </c>
      <c r="N380" s="55">
        <v>0</v>
      </c>
      <c r="O380" s="55">
        <v>854000</v>
      </c>
      <c r="P380" s="55">
        <v>0</v>
      </c>
      <c r="Q380" s="55">
        <v>0</v>
      </c>
      <c r="R380" s="55">
        <v>0</v>
      </c>
      <c r="S380" s="55">
        <v>0</v>
      </c>
      <c r="T380" s="55">
        <v>0</v>
      </c>
      <c r="U380" s="55">
        <v>0</v>
      </c>
      <c r="V380" s="55">
        <v>0</v>
      </c>
      <c r="W380" s="55">
        <v>0</v>
      </c>
      <c r="X380" s="55">
        <v>0</v>
      </c>
      <c r="Y380" s="55">
        <v>0</v>
      </c>
      <c r="Z380" s="55">
        <v>0</v>
      </c>
      <c r="AA380" s="55">
        <v>0</v>
      </c>
      <c r="AB380" s="57" t="s">
        <v>16976</v>
      </c>
    </row>
    <row r="381" spans="1:28" ht="35.25" x14ac:dyDescent="0.5">
      <c r="A381">
        <v>1</v>
      </c>
      <c r="B381" s="30">
        <f>SUBTOTAL(103,$A$9:A381)</f>
        <v>364</v>
      </c>
      <c r="C381" s="54" t="s">
        <v>2019</v>
      </c>
      <c r="D381" s="50">
        <v>1150000</v>
      </c>
      <c r="E381" s="55">
        <v>0</v>
      </c>
      <c r="F381" s="55">
        <v>0</v>
      </c>
      <c r="G381" s="55">
        <v>0</v>
      </c>
      <c r="H381" s="55">
        <v>0</v>
      </c>
      <c r="I381" s="55">
        <v>0</v>
      </c>
      <c r="J381" s="55">
        <v>0</v>
      </c>
      <c r="K381" s="56">
        <v>0</v>
      </c>
      <c r="L381" s="55">
        <v>0</v>
      </c>
      <c r="M381" s="55">
        <v>1150000</v>
      </c>
      <c r="N381" s="55">
        <v>0</v>
      </c>
      <c r="O381" s="55">
        <v>0</v>
      </c>
      <c r="P381" s="55">
        <v>0</v>
      </c>
      <c r="Q381" s="55">
        <v>0</v>
      </c>
      <c r="R381" s="55">
        <v>0</v>
      </c>
      <c r="S381" s="55">
        <v>0</v>
      </c>
      <c r="T381" s="55">
        <v>0</v>
      </c>
      <c r="U381" s="55">
        <v>0</v>
      </c>
      <c r="V381" s="55">
        <v>0</v>
      </c>
      <c r="W381" s="55">
        <v>0</v>
      </c>
      <c r="X381" s="55">
        <v>0</v>
      </c>
      <c r="Y381" s="55">
        <v>0</v>
      </c>
      <c r="Z381" s="55">
        <v>0</v>
      </c>
      <c r="AA381" s="55">
        <v>0</v>
      </c>
      <c r="AB381" s="57" t="s">
        <v>16976</v>
      </c>
    </row>
    <row r="382" spans="1:28" ht="35.25" x14ac:dyDescent="0.5">
      <c r="A382">
        <v>1</v>
      </c>
      <c r="B382" s="30">
        <f>SUBTOTAL(103,$A$9:A382)</f>
        <v>365</v>
      </c>
      <c r="C382" s="54" t="s">
        <v>11366</v>
      </c>
      <c r="D382" s="50">
        <v>216040</v>
      </c>
      <c r="E382" s="55">
        <v>0</v>
      </c>
      <c r="F382" s="55">
        <v>0</v>
      </c>
      <c r="G382" s="55">
        <v>0</v>
      </c>
      <c r="H382" s="55">
        <v>0</v>
      </c>
      <c r="I382" s="55">
        <v>0</v>
      </c>
      <c r="J382" s="55">
        <v>0</v>
      </c>
      <c r="K382" s="56">
        <v>0</v>
      </c>
      <c r="L382" s="55">
        <v>0</v>
      </c>
      <c r="M382" s="55">
        <v>0</v>
      </c>
      <c r="N382" s="55">
        <v>0</v>
      </c>
      <c r="O382" s="55">
        <v>216040</v>
      </c>
      <c r="P382" s="55">
        <v>0</v>
      </c>
      <c r="Q382" s="55">
        <v>0</v>
      </c>
      <c r="R382" s="55">
        <v>0</v>
      </c>
      <c r="S382" s="55">
        <v>0</v>
      </c>
      <c r="T382" s="55">
        <v>0</v>
      </c>
      <c r="U382" s="55">
        <v>0</v>
      </c>
      <c r="V382" s="55">
        <v>0</v>
      </c>
      <c r="W382" s="55">
        <v>0</v>
      </c>
      <c r="X382" s="55">
        <v>0</v>
      </c>
      <c r="Y382" s="55">
        <v>0</v>
      </c>
      <c r="Z382" s="55">
        <v>0</v>
      </c>
      <c r="AA382" s="55">
        <v>0</v>
      </c>
      <c r="AB382" s="57" t="s">
        <v>16976</v>
      </c>
    </row>
    <row r="383" spans="1:28" ht="35.25" x14ac:dyDescent="0.5">
      <c r="A383">
        <v>1</v>
      </c>
      <c r="B383" s="30">
        <f>SUBTOTAL(103,$A$9:A383)</f>
        <v>366</v>
      </c>
      <c r="C383" s="54" t="s">
        <v>17446</v>
      </c>
      <c r="D383" s="50">
        <v>295925.69</v>
      </c>
      <c r="E383" s="55">
        <v>0</v>
      </c>
      <c r="F383" s="55">
        <v>0</v>
      </c>
      <c r="G383" s="55">
        <v>0</v>
      </c>
      <c r="H383" s="55">
        <v>0</v>
      </c>
      <c r="I383" s="55">
        <v>0</v>
      </c>
      <c r="J383" s="55">
        <v>0</v>
      </c>
      <c r="K383" s="56">
        <v>0</v>
      </c>
      <c r="L383" s="55">
        <v>0</v>
      </c>
      <c r="M383" s="55">
        <v>295925.69</v>
      </c>
      <c r="N383" s="55">
        <v>0</v>
      </c>
      <c r="O383" s="55">
        <v>0</v>
      </c>
      <c r="P383" s="55">
        <v>0</v>
      </c>
      <c r="Q383" s="55">
        <v>0</v>
      </c>
      <c r="R383" s="55">
        <v>0</v>
      </c>
      <c r="S383" s="55">
        <v>0</v>
      </c>
      <c r="T383" s="55">
        <v>0</v>
      </c>
      <c r="U383" s="55">
        <v>0</v>
      </c>
      <c r="V383" s="55">
        <v>0</v>
      </c>
      <c r="W383" s="55">
        <v>0</v>
      </c>
      <c r="X383" s="55">
        <v>0</v>
      </c>
      <c r="Y383" s="55">
        <v>0</v>
      </c>
      <c r="Z383" s="55">
        <v>0</v>
      </c>
      <c r="AA383" s="55">
        <v>0</v>
      </c>
      <c r="AB383" s="57" t="s">
        <v>16976</v>
      </c>
    </row>
    <row r="384" spans="1:28" ht="35.25" x14ac:dyDescent="0.5">
      <c r="A384">
        <v>1</v>
      </c>
      <c r="B384" s="30">
        <f>SUBTOTAL(103,$A$9:A384)</f>
        <v>367</v>
      </c>
      <c r="C384" s="54" t="s">
        <v>11433</v>
      </c>
      <c r="D384" s="50">
        <v>623650</v>
      </c>
      <c r="E384" s="55">
        <v>0</v>
      </c>
      <c r="F384" s="55">
        <v>0</v>
      </c>
      <c r="G384" s="55">
        <v>0</v>
      </c>
      <c r="H384" s="55">
        <v>0</v>
      </c>
      <c r="I384" s="55">
        <v>0</v>
      </c>
      <c r="J384" s="55">
        <v>0</v>
      </c>
      <c r="K384" s="56">
        <v>0</v>
      </c>
      <c r="L384" s="55">
        <v>0</v>
      </c>
      <c r="M384" s="55">
        <v>623650</v>
      </c>
      <c r="N384" s="55">
        <v>0</v>
      </c>
      <c r="O384" s="55">
        <v>0</v>
      </c>
      <c r="P384" s="55">
        <v>0</v>
      </c>
      <c r="Q384" s="55">
        <v>0</v>
      </c>
      <c r="R384" s="55">
        <v>0</v>
      </c>
      <c r="S384" s="55">
        <v>0</v>
      </c>
      <c r="T384" s="55">
        <v>0</v>
      </c>
      <c r="U384" s="55">
        <v>0</v>
      </c>
      <c r="V384" s="55">
        <v>0</v>
      </c>
      <c r="W384" s="55">
        <v>0</v>
      </c>
      <c r="X384" s="55">
        <v>0</v>
      </c>
      <c r="Y384" s="55">
        <v>0</v>
      </c>
      <c r="Z384" s="55">
        <v>0</v>
      </c>
      <c r="AA384" s="55">
        <v>0</v>
      </c>
      <c r="AB384" s="57" t="s">
        <v>16976</v>
      </c>
    </row>
    <row r="385" spans="1:28" ht="35.25" x14ac:dyDescent="0.5">
      <c r="A385">
        <v>1</v>
      </c>
      <c r="B385" s="30">
        <f>SUBTOTAL(103,$A$9:A385)</f>
        <v>368</v>
      </c>
      <c r="C385" s="54" t="s">
        <v>11439</v>
      </c>
      <c r="D385" s="50">
        <v>131969</v>
      </c>
      <c r="E385" s="55">
        <v>0</v>
      </c>
      <c r="F385" s="55">
        <v>0</v>
      </c>
      <c r="G385" s="55">
        <v>0</v>
      </c>
      <c r="H385" s="55">
        <v>0</v>
      </c>
      <c r="I385" s="55">
        <v>0</v>
      </c>
      <c r="J385" s="55">
        <v>0</v>
      </c>
      <c r="K385" s="56">
        <v>0</v>
      </c>
      <c r="L385" s="55">
        <v>0</v>
      </c>
      <c r="M385" s="55">
        <v>0</v>
      </c>
      <c r="N385" s="55">
        <v>0</v>
      </c>
      <c r="O385" s="55">
        <v>131969</v>
      </c>
      <c r="P385" s="55">
        <v>0</v>
      </c>
      <c r="Q385" s="55">
        <v>0</v>
      </c>
      <c r="R385" s="55">
        <v>0</v>
      </c>
      <c r="S385" s="55">
        <v>0</v>
      </c>
      <c r="T385" s="55">
        <v>0</v>
      </c>
      <c r="U385" s="55">
        <v>0</v>
      </c>
      <c r="V385" s="55">
        <v>0</v>
      </c>
      <c r="W385" s="55">
        <v>0</v>
      </c>
      <c r="X385" s="55">
        <v>0</v>
      </c>
      <c r="Y385" s="55">
        <v>0</v>
      </c>
      <c r="Z385" s="55">
        <v>0</v>
      </c>
      <c r="AA385" s="55">
        <v>0</v>
      </c>
      <c r="AB385" s="57" t="s">
        <v>16976</v>
      </c>
    </row>
    <row r="386" spans="1:28" ht="35.25" x14ac:dyDescent="0.5">
      <c r="A386">
        <v>1</v>
      </c>
      <c r="B386" s="30">
        <f>SUBTOTAL(103,$A$9:A386)</f>
        <v>369</v>
      </c>
      <c r="C386" s="54" t="s">
        <v>2032</v>
      </c>
      <c r="D386" s="50">
        <v>561304</v>
      </c>
      <c r="E386" s="55">
        <v>0</v>
      </c>
      <c r="F386" s="55">
        <v>0</v>
      </c>
      <c r="G386" s="55">
        <v>0</v>
      </c>
      <c r="H386" s="55">
        <v>0</v>
      </c>
      <c r="I386" s="55">
        <v>0</v>
      </c>
      <c r="J386" s="55">
        <v>0</v>
      </c>
      <c r="K386" s="56">
        <v>0</v>
      </c>
      <c r="L386" s="55">
        <v>0</v>
      </c>
      <c r="M386" s="55">
        <v>0</v>
      </c>
      <c r="N386" s="55">
        <v>0</v>
      </c>
      <c r="O386" s="55">
        <v>561304</v>
      </c>
      <c r="P386" s="55">
        <v>0</v>
      </c>
      <c r="Q386" s="55">
        <v>0</v>
      </c>
      <c r="R386" s="55">
        <v>0</v>
      </c>
      <c r="S386" s="55">
        <v>0</v>
      </c>
      <c r="T386" s="55">
        <v>0</v>
      </c>
      <c r="U386" s="55">
        <v>0</v>
      </c>
      <c r="V386" s="55">
        <v>0</v>
      </c>
      <c r="W386" s="55">
        <v>0</v>
      </c>
      <c r="X386" s="55">
        <v>0</v>
      </c>
      <c r="Y386" s="55">
        <v>0</v>
      </c>
      <c r="Z386" s="55">
        <v>0</v>
      </c>
      <c r="AA386" s="55">
        <v>0</v>
      </c>
      <c r="AB386" s="57" t="s">
        <v>16976</v>
      </c>
    </row>
    <row r="387" spans="1:28" ht="35.25" x14ac:dyDescent="0.5">
      <c r="A387">
        <v>1</v>
      </c>
      <c r="B387" s="30">
        <f>SUBTOTAL(103,$A$9:A387)</f>
        <v>370</v>
      </c>
      <c r="C387" s="54" t="s">
        <v>2033</v>
      </c>
      <c r="D387" s="50">
        <v>650686</v>
      </c>
      <c r="E387" s="55">
        <v>0</v>
      </c>
      <c r="F387" s="55">
        <v>0</v>
      </c>
      <c r="G387" s="55">
        <v>0</v>
      </c>
      <c r="H387" s="55">
        <v>0</v>
      </c>
      <c r="I387" s="55">
        <v>0</v>
      </c>
      <c r="J387" s="55">
        <v>0</v>
      </c>
      <c r="K387" s="56">
        <v>0</v>
      </c>
      <c r="L387" s="55">
        <v>0</v>
      </c>
      <c r="M387" s="55">
        <v>650686</v>
      </c>
      <c r="N387" s="55">
        <v>0</v>
      </c>
      <c r="O387" s="55">
        <v>0</v>
      </c>
      <c r="P387" s="55">
        <v>0</v>
      </c>
      <c r="Q387" s="55">
        <v>0</v>
      </c>
      <c r="R387" s="55">
        <v>0</v>
      </c>
      <c r="S387" s="55">
        <v>0</v>
      </c>
      <c r="T387" s="55">
        <v>0</v>
      </c>
      <c r="U387" s="55">
        <v>0</v>
      </c>
      <c r="V387" s="55">
        <v>0</v>
      </c>
      <c r="W387" s="55">
        <v>0</v>
      </c>
      <c r="X387" s="55">
        <v>0</v>
      </c>
      <c r="Y387" s="55">
        <v>0</v>
      </c>
      <c r="Z387" s="55">
        <v>0</v>
      </c>
      <c r="AA387" s="55">
        <v>0</v>
      </c>
      <c r="AB387" s="57" t="s">
        <v>16976</v>
      </c>
    </row>
    <row r="388" spans="1:28" ht="35.25" x14ac:dyDescent="0.5">
      <c r="A388">
        <v>1</v>
      </c>
      <c r="B388" s="30">
        <f>SUBTOTAL(103,$A$9:A388)</f>
        <v>371</v>
      </c>
      <c r="C388" s="54" t="s">
        <v>11500</v>
      </c>
      <c r="D388" s="50">
        <v>394743</v>
      </c>
      <c r="E388" s="55">
        <v>0</v>
      </c>
      <c r="F388" s="55">
        <v>0</v>
      </c>
      <c r="G388" s="55">
        <v>0</v>
      </c>
      <c r="H388" s="55">
        <v>0</v>
      </c>
      <c r="I388" s="55">
        <v>0</v>
      </c>
      <c r="J388" s="55">
        <v>0</v>
      </c>
      <c r="K388" s="56">
        <v>0</v>
      </c>
      <c r="L388" s="55">
        <v>0</v>
      </c>
      <c r="M388" s="55">
        <v>0</v>
      </c>
      <c r="N388" s="55">
        <v>0</v>
      </c>
      <c r="O388" s="55">
        <v>394743</v>
      </c>
      <c r="P388" s="55">
        <v>0</v>
      </c>
      <c r="Q388" s="55">
        <v>0</v>
      </c>
      <c r="R388" s="55">
        <v>0</v>
      </c>
      <c r="S388" s="55">
        <v>0</v>
      </c>
      <c r="T388" s="55">
        <v>0</v>
      </c>
      <c r="U388" s="55">
        <v>0</v>
      </c>
      <c r="V388" s="55">
        <v>0</v>
      </c>
      <c r="W388" s="55">
        <v>0</v>
      </c>
      <c r="X388" s="55">
        <v>0</v>
      </c>
      <c r="Y388" s="55">
        <v>0</v>
      </c>
      <c r="Z388" s="55">
        <v>0</v>
      </c>
      <c r="AA388" s="55">
        <v>0</v>
      </c>
      <c r="AB388" s="57" t="s">
        <v>16976</v>
      </c>
    </row>
    <row r="389" spans="1:28" ht="35.25" x14ac:dyDescent="0.5">
      <c r="A389">
        <v>1</v>
      </c>
      <c r="B389" s="30">
        <f>SUBTOTAL(103,$A$9:A389)</f>
        <v>372</v>
      </c>
      <c r="C389" s="54" t="s">
        <v>17447</v>
      </c>
      <c r="D389" s="50">
        <v>116000</v>
      </c>
      <c r="E389" s="55">
        <v>0</v>
      </c>
      <c r="F389" s="55">
        <v>0</v>
      </c>
      <c r="G389" s="55">
        <v>0</v>
      </c>
      <c r="H389" s="55">
        <v>0</v>
      </c>
      <c r="I389" s="55">
        <v>0</v>
      </c>
      <c r="J389" s="55">
        <v>0</v>
      </c>
      <c r="K389" s="56">
        <v>0</v>
      </c>
      <c r="L389" s="55">
        <v>0</v>
      </c>
      <c r="M389" s="55">
        <v>116000</v>
      </c>
      <c r="N389" s="55">
        <v>0</v>
      </c>
      <c r="O389" s="55">
        <v>0</v>
      </c>
      <c r="P389" s="55">
        <v>0</v>
      </c>
      <c r="Q389" s="55">
        <v>0</v>
      </c>
      <c r="R389" s="55">
        <v>0</v>
      </c>
      <c r="S389" s="55">
        <v>0</v>
      </c>
      <c r="T389" s="55">
        <v>0</v>
      </c>
      <c r="U389" s="55">
        <v>0</v>
      </c>
      <c r="V389" s="55">
        <v>0</v>
      </c>
      <c r="W389" s="55">
        <v>0</v>
      </c>
      <c r="X389" s="55">
        <v>0</v>
      </c>
      <c r="Y389" s="55">
        <v>0</v>
      </c>
      <c r="Z389" s="55">
        <v>0</v>
      </c>
      <c r="AA389" s="55">
        <v>0</v>
      </c>
      <c r="AB389" s="57" t="s">
        <v>16976</v>
      </c>
    </row>
    <row r="390" spans="1:28" ht="35.25" x14ac:dyDescent="0.5">
      <c r="A390">
        <v>1</v>
      </c>
      <c r="B390" s="30">
        <f>SUBTOTAL(103,$A$9:A390)</f>
        <v>373</v>
      </c>
      <c r="C390" s="54" t="s">
        <v>11617</v>
      </c>
      <c r="D390" s="50">
        <v>722470</v>
      </c>
      <c r="E390" s="55">
        <v>0</v>
      </c>
      <c r="F390" s="55">
        <v>0</v>
      </c>
      <c r="G390" s="55">
        <v>0</v>
      </c>
      <c r="H390" s="55">
        <v>0</v>
      </c>
      <c r="I390" s="55">
        <v>0</v>
      </c>
      <c r="J390" s="55">
        <v>0</v>
      </c>
      <c r="K390" s="56">
        <v>0</v>
      </c>
      <c r="L390" s="55">
        <v>0</v>
      </c>
      <c r="M390" s="55">
        <v>0</v>
      </c>
      <c r="N390" s="55">
        <v>0</v>
      </c>
      <c r="O390" s="55">
        <v>722470</v>
      </c>
      <c r="P390" s="55">
        <v>0</v>
      </c>
      <c r="Q390" s="55">
        <v>0</v>
      </c>
      <c r="R390" s="55">
        <v>0</v>
      </c>
      <c r="S390" s="55">
        <v>0</v>
      </c>
      <c r="T390" s="55">
        <v>0</v>
      </c>
      <c r="U390" s="55">
        <v>0</v>
      </c>
      <c r="V390" s="55">
        <v>0</v>
      </c>
      <c r="W390" s="55">
        <v>0</v>
      </c>
      <c r="X390" s="55">
        <v>0</v>
      </c>
      <c r="Y390" s="55">
        <v>0</v>
      </c>
      <c r="Z390" s="55">
        <v>0</v>
      </c>
      <c r="AA390" s="55">
        <v>0</v>
      </c>
      <c r="AB390" s="57" t="s">
        <v>16976</v>
      </c>
    </row>
    <row r="391" spans="1:28" ht="35.25" x14ac:dyDescent="0.5">
      <c r="A391">
        <v>1</v>
      </c>
      <c r="B391" s="30">
        <f>SUBTOTAL(103,$A$9:A391)</f>
        <v>374</v>
      </c>
      <c r="C391" s="54" t="s">
        <v>11645</v>
      </c>
      <c r="D391" s="50">
        <v>1301248</v>
      </c>
      <c r="E391" s="55">
        <v>0</v>
      </c>
      <c r="F391" s="55">
        <v>0</v>
      </c>
      <c r="G391" s="55">
        <v>0</v>
      </c>
      <c r="H391" s="55">
        <v>0</v>
      </c>
      <c r="I391" s="55">
        <v>0</v>
      </c>
      <c r="J391" s="55">
        <v>0</v>
      </c>
      <c r="K391" s="56">
        <v>0</v>
      </c>
      <c r="L391" s="55">
        <v>0</v>
      </c>
      <c r="M391" s="55">
        <v>0</v>
      </c>
      <c r="N391" s="55">
        <v>0</v>
      </c>
      <c r="O391" s="55">
        <v>1301248</v>
      </c>
      <c r="P391" s="55">
        <v>0</v>
      </c>
      <c r="Q391" s="55">
        <v>0</v>
      </c>
      <c r="R391" s="55">
        <v>0</v>
      </c>
      <c r="S391" s="55">
        <v>0</v>
      </c>
      <c r="T391" s="55">
        <v>0</v>
      </c>
      <c r="U391" s="55">
        <v>0</v>
      </c>
      <c r="V391" s="55">
        <v>0</v>
      </c>
      <c r="W391" s="55">
        <v>0</v>
      </c>
      <c r="X391" s="55">
        <v>0</v>
      </c>
      <c r="Y391" s="55">
        <v>0</v>
      </c>
      <c r="Z391" s="55">
        <v>0</v>
      </c>
      <c r="AA391" s="55">
        <v>0</v>
      </c>
      <c r="AB391" s="57" t="s">
        <v>16976</v>
      </c>
    </row>
    <row r="392" spans="1:28" ht="35.25" x14ac:dyDescent="0.5">
      <c r="A392">
        <v>1</v>
      </c>
      <c r="B392" s="30">
        <f>SUBTOTAL(103,$A$9:A392)</f>
        <v>375</v>
      </c>
      <c r="C392" s="54" t="s">
        <v>11649</v>
      </c>
      <c r="D392" s="50">
        <v>164280</v>
      </c>
      <c r="E392" s="55">
        <v>0</v>
      </c>
      <c r="F392" s="55">
        <v>0</v>
      </c>
      <c r="G392" s="55">
        <v>0</v>
      </c>
      <c r="H392" s="55">
        <v>0</v>
      </c>
      <c r="I392" s="55">
        <v>0</v>
      </c>
      <c r="J392" s="55">
        <v>0</v>
      </c>
      <c r="K392" s="56">
        <v>0</v>
      </c>
      <c r="L392" s="55">
        <v>0</v>
      </c>
      <c r="M392" s="55">
        <v>0</v>
      </c>
      <c r="N392" s="55">
        <v>0</v>
      </c>
      <c r="O392" s="55">
        <v>164280</v>
      </c>
      <c r="P392" s="55">
        <v>0</v>
      </c>
      <c r="Q392" s="55">
        <v>0</v>
      </c>
      <c r="R392" s="55">
        <v>0</v>
      </c>
      <c r="S392" s="55">
        <v>0</v>
      </c>
      <c r="T392" s="55">
        <v>0</v>
      </c>
      <c r="U392" s="55">
        <v>0</v>
      </c>
      <c r="V392" s="55">
        <v>0</v>
      </c>
      <c r="W392" s="55">
        <v>0</v>
      </c>
      <c r="X392" s="55">
        <v>0</v>
      </c>
      <c r="Y392" s="55">
        <v>0</v>
      </c>
      <c r="Z392" s="55">
        <v>0</v>
      </c>
      <c r="AA392" s="55">
        <v>0</v>
      </c>
      <c r="AB392" s="57" t="s">
        <v>16976</v>
      </c>
    </row>
    <row r="393" spans="1:28" ht="35.25" x14ac:dyDescent="0.5">
      <c r="A393">
        <v>1</v>
      </c>
      <c r="B393" s="30">
        <f>SUBTOTAL(103,$A$9:A393)</f>
        <v>376</v>
      </c>
      <c r="C393" s="54" t="s">
        <v>11672</v>
      </c>
      <c r="D393" s="50">
        <v>868000</v>
      </c>
      <c r="E393" s="55">
        <v>0</v>
      </c>
      <c r="F393" s="55">
        <v>0</v>
      </c>
      <c r="G393" s="55">
        <v>0</v>
      </c>
      <c r="H393" s="55">
        <v>0</v>
      </c>
      <c r="I393" s="55">
        <v>0</v>
      </c>
      <c r="J393" s="55">
        <v>0</v>
      </c>
      <c r="K393" s="56">
        <v>0</v>
      </c>
      <c r="L393" s="55">
        <v>0</v>
      </c>
      <c r="M393" s="55">
        <v>0</v>
      </c>
      <c r="N393" s="55">
        <v>0</v>
      </c>
      <c r="O393" s="55">
        <v>868000</v>
      </c>
      <c r="P393" s="55">
        <v>0</v>
      </c>
      <c r="Q393" s="55">
        <v>0</v>
      </c>
      <c r="R393" s="55">
        <v>0</v>
      </c>
      <c r="S393" s="55">
        <v>0</v>
      </c>
      <c r="T393" s="55">
        <v>0</v>
      </c>
      <c r="U393" s="55">
        <v>0</v>
      </c>
      <c r="V393" s="55">
        <v>0</v>
      </c>
      <c r="W393" s="55">
        <v>0</v>
      </c>
      <c r="X393" s="55">
        <v>0</v>
      </c>
      <c r="Y393" s="55">
        <v>0</v>
      </c>
      <c r="Z393" s="55">
        <v>0</v>
      </c>
      <c r="AA393" s="55">
        <v>0</v>
      </c>
      <c r="AB393" s="57" t="s">
        <v>16976</v>
      </c>
    </row>
    <row r="394" spans="1:28" ht="35.25" x14ac:dyDescent="0.5">
      <c r="A394">
        <v>1</v>
      </c>
      <c r="B394" s="30">
        <f>SUBTOTAL(103,$A$9:A394)</f>
        <v>377</v>
      </c>
      <c r="C394" s="54" t="s">
        <v>11696</v>
      </c>
      <c r="D394" s="50">
        <v>211782</v>
      </c>
      <c r="E394" s="55">
        <v>0</v>
      </c>
      <c r="F394" s="55">
        <v>0</v>
      </c>
      <c r="G394" s="55">
        <v>211782</v>
      </c>
      <c r="H394" s="55">
        <v>0</v>
      </c>
      <c r="I394" s="55">
        <v>0</v>
      </c>
      <c r="J394" s="55">
        <v>0</v>
      </c>
      <c r="K394" s="56">
        <v>0</v>
      </c>
      <c r="L394" s="55">
        <v>0</v>
      </c>
      <c r="M394" s="55">
        <v>0</v>
      </c>
      <c r="N394" s="55">
        <v>0</v>
      </c>
      <c r="O394" s="55">
        <v>0</v>
      </c>
      <c r="P394" s="55">
        <v>0</v>
      </c>
      <c r="Q394" s="55">
        <v>0</v>
      </c>
      <c r="R394" s="55">
        <v>0</v>
      </c>
      <c r="S394" s="55">
        <v>0</v>
      </c>
      <c r="T394" s="55">
        <v>0</v>
      </c>
      <c r="U394" s="55">
        <v>0</v>
      </c>
      <c r="V394" s="55">
        <v>0</v>
      </c>
      <c r="W394" s="55">
        <v>0</v>
      </c>
      <c r="X394" s="55">
        <v>0</v>
      </c>
      <c r="Y394" s="55">
        <v>0</v>
      </c>
      <c r="Z394" s="55">
        <v>0</v>
      </c>
      <c r="AA394" s="55">
        <v>0</v>
      </c>
      <c r="AB394" s="57" t="s">
        <v>16976</v>
      </c>
    </row>
    <row r="395" spans="1:28" ht="35.25" x14ac:dyDescent="0.5">
      <c r="A395">
        <v>1</v>
      </c>
      <c r="B395" s="30">
        <f>SUBTOTAL(103,$A$9:A395)</f>
        <v>378</v>
      </c>
      <c r="C395" s="54" t="s">
        <v>11699</v>
      </c>
      <c r="D395" s="50">
        <v>1618234</v>
      </c>
      <c r="E395" s="55">
        <v>0</v>
      </c>
      <c r="F395" s="55">
        <v>0</v>
      </c>
      <c r="G395" s="55">
        <v>0</v>
      </c>
      <c r="H395" s="55">
        <v>0</v>
      </c>
      <c r="I395" s="55">
        <v>0</v>
      </c>
      <c r="J395" s="55">
        <v>0</v>
      </c>
      <c r="K395" s="56">
        <v>0</v>
      </c>
      <c r="L395" s="55">
        <v>0</v>
      </c>
      <c r="M395" s="55">
        <v>0</v>
      </c>
      <c r="N395" s="55">
        <v>0</v>
      </c>
      <c r="O395" s="55">
        <v>1618234</v>
      </c>
      <c r="P395" s="55">
        <v>0</v>
      </c>
      <c r="Q395" s="55">
        <v>0</v>
      </c>
      <c r="R395" s="55">
        <v>0</v>
      </c>
      <c r="S395" s="55">
        <v>0</v>
      </c>
      <c r="T395" s="55">
        <v>0</v>
      </c>
      <c r="U395" s="55">
        <v>0</v>
      </c>
      <c r="V395" s="55">
        <v>0</v>
      </c>
      <c r="W395" s="55">
        <v>0</v>
      </c>
      <c r="X395" s="55">
        <v>0</v>
      </c>
      <c r="Y395" s="55">
        <v>0</v>
      </c>
      <c r="Z395" s="55">
        <v>0</v>
      </c>
      <c r="AA395" s="55">
        <v>0</v>
      </c>
      <c r="AB395" s="57" t="s">
        <v>16976</v>
      </c>
    </row>
    <row r="396" spans="1:28" ht="35.25" x14ac:dyDescent="0.5">
      <c r="A396">
        <v>1</v>
      </c>
      <c r="B396" s="30">
        <f>SUBTOTAL(103,$A$9:A396)</f>
        <v>379</v>
      </c>
      <c r="C396" s="54" t="s">
        <v>17448</v>
      </c>
      <c r="D396" s="50">
        <v>167543.4</v>
      </c>
      <c r="E396" s="55">
        <v>0</v>
      </c>
      <c r="F396" s="55">
        <v>0</v>
      </c>
      <c r="G396" s="55">
        <v>0</v>
      </c>
      <c r="H396" s="55">
        <v>0</v>
      </c>
      <c r="I396" s="55">
        <v>167543.4</v>
      </c>
      <c r="J396" s="55">
        <v>0</v>
      </c>
      <c r="K396" s="56">
        <v>0</v>
      </c>
      <c r="L396" s="55">
        <v>0</v>
      </c>
      <c r="M396" s="55">
        <v>0</v>
      </c>
      <c r="N396" s="55">
        <v>0</v>
      </c>
      <c r="O396" s="55">
        <v>0</v>
      </c>
      <c r="P396" s="55">
        <v>0</v>
      </c>
      <c r="Q396" s="55">
        <v>0</v>
      </c>
      <c r="R396" s="55">
        <v>0</v>
      </c>
      <c r="S396" s="55">
        <v>0</v>
      </c>
      <c r="T396" s="55">
        <v>0</v>
      </c>
      <c r="U396" s="55">
        <v>0</v>
      </c>
      <c r="V396" s="55">
        <v>0</v>
      </c>
      <c r="W396" s="55">
        <v>0</v>
      </c>
      <c r="X396" s="55">
        <v>0</v>
      </c>
      <c r="Y396" s="55">
        <v>0</v>
      </c>
      <c r="Z396" s="55">
        <v>0</v>
      </c>
      <c r="AA396" s="55">
        <v>0</v>
      </c>
      <c r="AB396" s="57" t="s">
        <v>16976</v>
      </c>
    </row>
    <row r="397" spans="1:28" ht="35.25" x14ac:dyDescent="0.5">
      <c r="A397">
        <v>1</v>
      </c>
      <c r="B397" s="30">
        <f>SUBTOTAL(103,$A$9:A397)</f>
        <v>380</v>
      </c>
      <c r="C397" s="54" t="s">
        <v>11761</v>
      </c>
      <c r="D397" s="50">
        <v>141410.46</v>
      </c>
      <c r="E397" s="55">
        <v>0</v>
      </c>
      <c r="F397" s="55">
        <v>0</v>
      </c>
      <c r="G397" s="55">
        <v>0</v>
      </c>
      <c r="H397" s="55">
        <v>0</v>
      </c>
      <c r="I397" s="55">
        <v>0</v>
      </c>
      <c r="J397" s="55">
        <v>0</v>
      </c>
      <c r="K397" s="56">
        <v>0</v>
      </c>
      <c r="L397" s="55">
        <v>0</v>
      </c>
      <c r="M397" s="55">
        <v>0</v>
      </c>
      <c r="N397" s="55">
        <v>0</v>
      </c>
      <c r="O397" s="55">
        <v>141410.46</v>
      </c>
      <c r="P397" s="55">
        <v>0</v>
      </c>
      <c r="Q397" s="55">
        <v>0</v>
      </c>
      <c r="R397" s="55">
        <v>0</v>
      </c>
      <c r="S397" s="55">
        <v>0</v>
      </c>
      <c r="T397" s="55">
        <v>0</v>
      </c>
      <c r="U397" s="55">
        <v>0</v>
      </c>
      <c r="V397" s="55">
        <v>0</v>
      </c>
      <c r="W397" s="55">
        <v>0</v>
      </c>
      <c r="X397" s="55">
        <v>0</v>
      </c>
      <c r="Y397" s="55">
        <v>0</v>
      </c>
      <c r="Z397" s="55">
        <v>0</v>
      </c>
      <c r="AA397" s="55">
        <v>0</v>
      </c>
      <c r="AB397" s="57" t="s">
        <v>16976</v>
      </c>
    </row>
    <row r="398" spans="1:28" ht="35.25" x14ac:dyDescent="0.5">
      <c r="A398">
        <v>1</v>
      </c>
      <c r="B398" s="30">
        <f>SUBTOTAL(103,$A$9:A398)</f>
        <v>381</v>
      </c>
      <c r="C398" s="54" t="s">
        <v>2081</v>
      </c>
      <c r="D398" s="50">
        <v>1437720</v>
      </c>
      <c r="E398" s="55">
        <v>0</v>
      </c>
      <c r="F398" s="55">
        <v>0</v>
      </c>
      <c r="G398" s="55">
        <v>0</v>
      </c>
      <c r="H398" s="55">
        <v>0</v>
      </c>
      <c r="I398" s="55">
        <v>0</v>
      </c>
      <c r="J398" s="55">
        <v>0</v>
      </c>
      <c r="K398" s="56">
        <v>0</v>
      </c>
      <c r="L398" s="55">
        <v>0</v>
      </c>
      <c r="M398" s="55">
        <v>0</v>
      </c>
      <c r="N398" s="55">
        <v>0</v>
      </c>
      <c r="O398" s="55">
        <v>1437720</v>
      </c>
      <c r="P398" s="55">
        <v>0</v>
      </c>
      <c r="Q398" s="55">
        <v>0</v>
      </c>
      <c r="R398" s="55">
        <v>0</v>
      </c>
      <c r="S398" s="55">
        <v>0</v>
      </c>
      <c r="T398" s="55">
        <v>0</v>
      </c>
      <c r="U398" s="55">
        <v>0</v>
      </c>
      <c r="V398" s="55">
        <v>0</v>
      </c>
      <c r="W398" s="55">
        <v>0</v>
      </c>
      <c r="X398" s="55">
        <v>0</v>
      </c>
      <c r="Y398" s="55">
        <v>0</v>
      </c>
      <c r="Z398" s="55">
        <v>0</v>
      </c>
      <c r="AA398" s="55">
        <v>0</v>
      </c>
      <c r="AB398" s="57" t="s">
        <v>16976</v>
      </c>
    </row>
    <row r="399" spans="1:28" ht="35.25" x14ac:dyDescent="0.5">
      <c r="A399">
        <v>1</v>
      </c>
      <c r="B399" s="30">
        <f>SUBTOTAL(103,$A$9:A399)</f>
        <v>382</v>
      </c>
      <c r="C399" s="54" t="s">
        <v>11849</v>
      </c>
      <c r="D399" s="50">
        <v>369800</v>
      </c>
      <c r="E399" s="55">
        <v>0</v>
      </c>
      <c r="F399" s="55">
        <v>369800</v>
      </c>
      <c r="G399" s="55">
        <v>0</v>
      </c>
      <c r="H399" s="55">
        <v>0</v>
      </c>
      <c r="I399" s="55">
        <v>0</v>
      </c>
      <c r="J399" s="55">
        <v>0</v>
      </c>
      <c r="K399" s="56">
        <v>0</v>
      </c>
      <c r="L399" s="55">
        <v>0</v>
      </c>
      <c r="M399" s="55">
        <v>0</v>
      </c>
      <c r="N399" s="55">
        <v>0</v>
      </c>
      <c r="O399" s="55">
        <v>0</v>
      </c>
      <c r="P399" s="55">
        <v>0</v>
      </c>
      <c r="Q399" s="55">
        <v>0</v>
      </c>
      <c r="R399" s="55">
        <v>0</v>
      </c>
      <c r="S399" s="55">
        <v>0</v>
      </c>
      <c r="T399" s="55">
        <v>0</v>
      </c>
      <c r="U399" s="55">
        <v>0</v>
      </c>
      <c r="V399" s="55">
        <v>0</v>
      </c>
      <c r="W399" s="55">
        <v>0</v>
      </c>
      <c r="X399" s="55">
        <v>0</v>
      </c>
      <c r="Y399" s="55">
        <v>0</v>
      </c>
      <c r="Z399" s="55">
        <v>0</v>
      </c>
      <c r="AA399" s="55">
        <v>0</v>
      </c>
      <c r="AB399" s="57" t="s">
        <v>16976</v>
      </c>
    </row>
    <row r="400" spans="1:28" ht="35.25" x14ac:dyDescent="0.5">
      <c r="A400">
        <v>1</v>
      </c>
      <c r="B400" s="30">
        <f>SUBTOTAL(103,$A$9:A400)</f>
        <v>383</v>
      </c>
      <c r="C400" s="54" t="s">
        <v>11851</v>
      </c>
      <c r="D400" s="50">
        <v>269800</v>
      </c>
      <c r="E400" s="55">
        <v>0</v>
      </c>
      <c r="F400" s="55">
        <v>269800</v>
      </c>
      <c r="G400" s="55">
        <v>0</v>
      </c>
      <c r="H400" s="55">
        <v>0</v>
      </c>
      <c r="I400" s="55">
        <v>0</v>
      </c>
      <c r="J400" s="55">
        <v>0</v>
      </c>
      <c r="K400" s="56">
        <v>0</v>
      </c>
      <c r="L400" s="55">
        <v>0</v>
      </c>
      <c r="M400" s="55">
        <v>0</v>
      </c>
      <c r="N400" s="55">
        <v>0</v>
      </c>
      <c r="O400" s="55">
        <v>0</v>
      </c>
      <c r="P400" s="55">
        <v>0</v>
      </c>
      <c r="Q400" s="55">
        <v>0</v>
      </c>
      <c r="R400" s="55">
        <v>0</v>
      </c>
      <c r="S400" s="55">
        <v>0</v>
      </c>
      <c r="T400" s="55">
        <v>0</v>
      </c>
      <c r="U400" s="55">
        <v>0</v>
      </c>
      <c r="V400" s="55">
        <v>0</v>
      </c>
      <c r="W400" s="55">
        <v>0</v>
      </c>
      <c r="X400" s="55">
        <v>0</v>
      </c>
      <c r="Y400" s="55">
        <v>0</v>
      </c>
      <c r="Z400" s="55">
        <v>0</v>
      </c>
      <c r="AA400" s="55">
        <v>0</v>
      </c>
      <c r="AB400" s="57" t="s">
        <v>16976</v>
      </c>
    </row>
    <row r="401" spans="1:28" ht="35.25" x14ac:dyDescent="0.5">
      <c r="A401">
        <v>1</v>
      </c>
      <c r="B401" s="30">
        <f>SUBTOTAL(103,$A$9:A401)</f>
        <v>384</v>
      </c>
      <c r="C401" s="54" t="s">
        <v>11853</v>
      </c>
      <c r="D401" s="50">
        <v>369606</v>
      </c>
      <c r="E401" s="55">
        <v>0</v>
      </c>
      <c r="F401" s="55">
        <v>369606</v>
      </c>
      <c r="G401" s="55">
        <v>0</v>
      </c>
      <c r="H401" s="55">
        <v>0</v>
      </c>
      <c r="I401" s="55">
        <v>0</v>
      </c>
      <c r="J401" s="55">
        <v>0</v>
      </c>
      <c r="K401" s="56">
        <v>0</v>
      </c>
      <c r="L401" s="55">
        <v>0</v>
      </c>
      <c r="M401" s="55">
        <v>0</v>
      </c>
      <c r="N401" s="55">
        <v>0</v>
      </c>
      <c r="O401" s="55">
        <v>0</v>
      </c>
      <c r="P401" s="55">
        <v>0</v>
      </c>
      <c r="Q401" s="55">
        <v>0</v>
      </c>
      <c r="R401" s="55">
        <v>0</v>
      </c>
      <c r="S401" s="55">
        <v>0</v>
      </c>
      <c r="T401" s="55">
        <v>0</v>
      </c>
      <c r="U401" s="55">
        <v>0</v>
      </c>
      <c r="V401" s="55">
        <v>0</v>
      </c>
      <c r="W401" s="55">
        <v>0</v>
      </c>
      <c r="X401" s="55">
        <v>0</v>
      </c>
      <c r="Y401" s="55">
        <v>0</v>
      </c>
      <c r="Z401" s="55">
        <v>0</v>
      </c>
      <c r="AA401" s="55">
        <v>0</v>
      </c>
      <c r="AB401" s="57" t="s">
        <v>16976</v>
      </c>
    </row>
    <row r="402" spans="1:28" ht="35.25" x14ac:dyDescent="0.5">
      <c r="A402">
        <v>1</v>
      </c>
      <c r="B402" s="30">
        <f>SUBTOTAL(103,$A$9:A402)</f>
        <v>385</v>
      </c>
      <c r="C402" s="54" t="s">
        <v>11856</v>
      </c>
      <c r="D402" s="50">
        <v>110940</v>
      </c>
      <c r="E402" s="55">
        <v>0</v>
      </c>
      <c r="F402" s="55">
        <v>110940</v>
      </c>
      <c r="G402" s="55">
        <v>0</v>
      </c>
      <c r="H402" s="55">
        <v>0</v>
      </c>
      <c r="I402" s="55">
        <v>0</v>
      </c>
      <c r="J402" s="55">
        <v>0</v>
      </c>
      <c r="K402" s="56">
        <v>0</v>
      </c>
      <c r="L402" s="55">
        <v>0</v>
      </c>
      <c r="M402" s="55">
        <v>0</v>
      </c>
      <c r="N402" s="55">
        <v>0</v>
      </c>
      <c r="O402" s="55">
        <v>0</v>
      </c>
      <c r="P402" s="55">
        <v>0</v>
      </c>
      <c r="Q402" s="55">
        <v>0</v>
      </c>
      <c r="R402" s="55">
        <v>0</v>
      </c>
      <c r="S402" s="55">
        <v>0</v>
      </c>
      <c r="T402" s="55">
        <v>0</v>
      </c>
      <c r="U402" s="55">
        <v>0</v>
      </c>
      <c r="V402" s="55">
        <v>0</v>
      </c>
      <c r="W402" s="55">
        <v>0</v>
      </c>
      <c r="X402" s="55">
        <v>0</v>
      </c>
      <c r="Y402" s="55">
        <v>0</v>
      </c>
      <c r="Z402" s="55">
        <v>0</v>
      </c>
      <c r="AA402" s="55">
        <v>0</v>
      </c>
      <c r="AB402" s="57" t="s">
        <v>16976</v>
      </c>
    </row>
    <row r="403" spans="1:28" ht="35.25" x14ac:dyDescent="0.5">
      <c r="A403">
        <v>1</v>
      </c>
      <c r="B403" s="30">
        <f>SUBTOTAL(103,$A$9:A403)</f>
        <v>386</v>
      </c>
      <c r="C403" s="54" t="s">
        <v>11860</v>
      </c>
      <c r="D403" s="50">
        <v>258260</v>
      </c>
      <c r="E403" s="55">
        <v>0</v>
      </c>
      <c r="F403" s="55">
        <v>258260</v>
      </c>
      <c r="G403" s="55">
        <v>0</v>
      </c>
      <c r="H403" s="55">
        <v>0</v>
      </c>
      <c r="I403" s="55">
        <v>0</v>
      </c>
      <c r="J403" s="55">
        <v>0</v>
      </c>
      <c r="K403" s="56">
        <v>0</v>
      </c>
      <c r="L403" s="55">
        <v>0</v>
      </c>
      <c r="M403" s="55">
        <v>0</v>
      </c>
      <c r="N403" s="55">
        <v>0</v>
      </c>
      <c r="O403" s="55">
        <v>0</v>
      </c>
      <c r="P403" s="55">
        <v>0</v>
      </c>
      <c r="Q403" s="55">
        <v>0</v>
      </c>
      <c r="R403" s="55">
        <v>0</v>
      </c>
      <c r="S403" s="55">
        <v>0</v>
      </c>
      <c r="T403" s="55">
        <v>0</v>
      </c>
      <c r="U403" s="55">
        <v>0</v>
      </c>
      <c r="V403" s="55">
        <v>0</v>
      </c>
      <c r="W403" s="55">
        <v>0</v>
      </c>
      <c r="X403" s="55">
        <v>0</v>
      </c>
      <c r="Y403" s="55">
        <v>0</v>
      </c>
      <c r="Z403" s="55">
        <v>0</v>
      </c>
      <c r="AA403" s="55">
        <v>0</v>
      </c>
      <c r="AB403" s="57" t="s">
        <v>16976</v>
      </c>
    </row>
    <row r="404" spans="1:28" ht="35.25" x14ac:dyDescent="0.5">
      <c r="A404">
        <v>1</v>
      </c>
      <c r="B404" s="30">
        <f>SUBTOTAL(103,$A$9:A404)</f>
        <v>387</v>
      </c>
      <c r="C404" s="54" t="s">
        <v>17449</v>
      </c>
      <c r="D404" s="50">
        <v>832193.6</v>
      </c>
      <c r="E404" s="55">
        <v>0</v>
      </c>
      <c r="F404" s="55">
        <v>0</v>
      </c>
      <c r="G404" s="55">
        <v>188128</v>
      </c>
      <c r="H404" s="55">
        <v>0</v>
      </c>
      <c r="I404" s="55">
        <v>0</v>
      </c>
      <c r="J404" s="55">
        <v>0</v>
      </c>
      <c r="K404" s="56">
        <v>0</v>
      </c>
      <c r="L404" s="55">
        <v>0</v>
      </c>
      <c r="M404" s="55">
        <v>0</v>
      </c>
      <c r="N404" s="55">
        <v>0</v>
      </c>
      <c r="O404" s="55">
        <v>644065.6</v>
      </c>
      <c r="P404" s="55">
        <v>0</v>
      </c>
      <c r="Q404" s="55">
        <v>0</v>
      </c>
      <c r="R404" s="55">
        <v>0</v>
      </c>
      <c r="S404" s="55">
        <v>0</v>
      </c>
      <c r="T404" s="55">
        <v>0</v>
      </c>
      <c r="U404" s="55">
        <v>0</v>
      </c>
      <c r="V404" s="55">
        <v>0</v>
      </c>
      <c r="W404" s="55">
        <v>0</v>
      </c>
      <c r="X404" s="55">
        <v>0</v>
      </c>
      <c r="Y404" s="55">
        <v>0</v>
      </c>
      <c r="Z404" s="55">
        <v>0</v>
      </c>
      <c r="AA404" s="55">
        <v>0</v>
      </c>
      <c r="AB404" s="57" t="s">
        <v>16976</v>
      </c>
    </row>
    <row r="405" spans="1:28" ht="35.25" x14ac:dyDescent="0.5">
      <c r="A405">
        <v>1</v>
      </c>
      <c r="B405" s="30">
        <f>SUBTOTAL(103,$A$9:A405)</f>
        <v>388</v>
      </c>
      <c r="C405" s="54" t="s">
        <v>17450</v>
      </c>
      <c r="D405" s="50">
        <v>2192320</v>
      </c>
      <c r="E405" s="55">
        <v>0</v>
      </c>
      <c r="F405" s="55">
        <v>0</v>
      </c>
      <c r="G405" s="55">
        <v>0</v>
      </c>
      <c r="H405" s="55">
        <v>0</v>
      </c>
      <c r="I405" s="55">
        <v>0</v>
      </c>
      <c r="J405" s="55">
        <v>0</v>
      </c>
      <c r="K405" s="56">
        <v>0</v>
      </c>
      <c r="L405" s="55">
        <v>0</v>
      </c>
      <c r="M405" s="55">
        <v>2192320</v>
      </c>
      <c r="N405" s="55">
        <v>0</v>
      </c>
      <c r="O405" s="55">
        <v>0</v>
      </c>
      <c r="P405" s="55">
        <v>0</v>
      </c>
      <c r="Q405" s="55">
        <v>0</v>
      </c>
      <c r="R405" s="55">
        <v>0</v>
      </c>
      <c r="S405" s="55">
        <v>0</v>
      </c>
      <c r="T405" s="55">
        <v>0</v>
      </c>
      <c r="U405" s="55">
        <v>0</v>
      </c>
      <c r="V405" s="55">
        <v>0</v>
      </c>
      <c r="W405" s="55">
        <v>0</v>
      </c>
      <c r="X405" s="55">
        <v>0</v>
      </c>
      <c r="Y405" s="55">
        <v>0</v>
      </c>
      <c r="Z405" s="55">
        <v>0</v>
      </c>
      <c r="AA405" s="55">
        <v>0</v>
      </c>
      <c r="AB405" s="57" t="s">
        <v>16976</v>
      </c>
    </row>
    <row r="406" spans="1:28" ht="35.25" x14ac:dyDescent="0.5">
      <c r="A406">
        <v>1</v>
      </c>
      <c r="B406" s="30">
        <f>SUBTOTAL(103,$A$9:A406)</f>
        <v>389</v>
      </c>
      <c r="C406" s="54" t="s">
        <v>11909</v>
      </c>
      <c r="D406" s="50">
        <v>450890</v>
      </c>
      <c r="E406" s="55">
        <v>0</v>
      </c>
      <c r="F406" s="55">
        <v>0</v>
      </c>
      <c r="G406" s="55">
        <v>0</v>
      </c>
      <c r="H406" s="55">
        <v>0</v>
      </c>
      <c r="I406" s="55">
        <v>0</v>
      </c>
      <c r="J406" s="55">
        <v>0</v>
      </c>
      <c r="K406" s="56">
        <v>0</v>
      </c>
      <c r="L406" s="55">
        <v>0</v>
      </c>
      <c r="M406" s="55">
        <v>450890</v>
      </c>
      <c r="N406" s="55">
        <v>0</v>
      </c>
      <c r="O406" s="55">
        <v>0</v>
      </c>
      <c r="P406" s="55">
        <v>0</v>
      </c>
      <c r="Q406" s="55">
        <v>0</v>
      </c>
      <c r="R406" s="55">
        <v>0</v>
      </c>
      <c r="S406" s="55">
        <v>0</v>
      </c>
      <c r="T406" s="55">
        <v>0</v>
      </c>
      <c r="U406" s="55">
        <v>0</v>
      </c>
      <c r="V406" s="55">
        <v>0</v>
      </c>
      <c r="W406" s="55">
        <v>0</v>
      </c>
      <c r="X406" s="55">
        <v>0</v>
      </c>
      <c r="Y406" s="55">
        <v>0</v>
      </c>
      <c r="Z406" s="55">
        <v>0</v>
      </c>
      <c r="AA406" s="55">
        <v>0</v>
      </c>
      <c r="AB406" s="57" t="s">
        <v>16976</v>
      </c>
    </row>
    <row r="407" spans="1:28" ht="35.25" x14ac:dyDescent="0.5">
      <c r="A407">
        <v>1</v>
      </c>
      <c r="B407" s="30">
        <f>SUBTOTAL(103,$A$9:A407)</f>
        <v>390</v>
      </c>
      <c r="C407" s="54" t="s">
        <v>11948</v>
      </c>
      <c r="D407" s="50">
        <v>1516300</v>
      </c>
      <c r="E407" s="55">
        <v>0</v>
      </c>
      <c r="F407" s="55">
        <v>0</v>
      </c>
      <c r="G407" s="55">
        <v>0</v>
      </c>
      <c r="H407" s="55">
        <v>0</v>
      </c>
      <c r="I407" s="55">
        <v>0</v>
      </c>
      <c r="J407" s="55">
        <v>0</v>
      </c>
      <c r="K407" s="56">
        <v>0</v>
      </c>
      <c r="L407" s="55">
        <v>0</v>
      </c>
      <c r="M407" s="55">
        <v>0</v>
      </c>
      <c r="N407" s="55">
        <v>0</v>
      </c>
      <c r="O407" s="55">
        <v>1516300</v>
      </c>
      <c r="P407" s="55">
        <v>0</v>
      </c>
      <c r="Q407" s="55">
        <v>0</v>
      </c>
      <c r="R407" s="55">
        <v>0</v>
      </c>
      <c r="S407" s="55">
        <v>0</v>
      </c>
      <c r="T407" s="55">
        <v>0</v>
      </c>
      <c r="U407" s="55">
        <v>0</v>
      </c>
      <c r="V407" s="55">
        <v>0</v>
      </c>
      <c r="W407" s="55">
        <v>0</v>
      </c>
      <c r="X407" s="55">
        <v>0</v>
      </c>
      <c r="Y407" s="55">
        <v>0</v>
      </c>
      <c r="Z407" s="55">
        <v>0</v>
      </c>
      <c r="AA407" s="55">
        <v>0</v>
      </c>
      <c r="AB407" s="57" t="s">
        <v>16976</v>
      </c>
    </row>
    <row r="408" spans="1:28" ht="35.25" x14ac:dyDescent="0.5">
      <c r="A408">
        <v>1</v>
      </c>
      <c r="B408" s="30">
        <f>SUBTOTAL(103,$A$9:A408)</f>
        <v>391</v>
      </c>
      <c r="C408" s="54" t="s">
        <v>12012</v>
      </c>
      <c r="D408" s="50">
        <v>259251</v>
      </c>
      <c r="E408" s="55">
        <v>0</v>
      </c>
      <c r="F408" s="55">
        <v>0</v>
      </c>
      <c r="G408" s="55">
        <v>0</v>
      </c>
      <c r="H408" s="55">
        <v>0</v>
      </c>
      <c r="I408" s="55">
        <v>0</v>
      </c>
      <c r="J408" s="55">
        <v>0</v>
      </c>
      <c r="K408" s="56">
        <v>0</v>
      </c>
      <c r="L408" s="55">
        <v>0</v>
      </c>
      <c r="M408" s="55">
        <v>0</v>
      </c>
      <c r="N408" s="55">
        <v>0</v>
      </c>
      <c r="O408" s="55">
        <v>259251</v>
      </c>
      <c r="P408" s="55">
        <v>0</v>
      </c>
      <c r="Q408" s="55">
        <v>0</v>
      </c>
      <c r="R408" s="55">
        <v>0</v>
      </c>
      <c r="S408" s="55">
        <v>0</v>
      </c>
      <c r="T408" s="55">
        <v>0</v>
      </c>
      <c r="U408" s="55">
        <v>0</v>
      </c>
      <c r="V408" s="55">
        <v>0</v>
      </c>
      <c r="W408" s="55">
        <v>0</v>
      </c>
      <c r="X408" s="55">
        <v>0</v>
      </c>
      <c r="Y408" s="55">
        <v>0</v>
      </c>
      <c r="Z408" s="55">
        <v>0</v>
      </c>
      <c r="AA408" s="55">
        <v>0</v>
      </c>
      <c r="AB408" s="57" t="s">
        <v>16976</v>
      </c>
    </row>
    <row r="409" spans="1:28" ht="35.25" x14ac:dyDescent="0.5">
      <c r="A409">
        <v>1</v>
      </c>
      <c r="B409" s="30">
        <f>SUBTOTAL(103,$A$9:A409)</f>
        <v>392</v>
      </c>
      <c r="C409" s="54" t="s">
        <v>12017</v>
      </c>
      <c r="D409" s="50">
        <v>212543</v>
      </c>
      <c r="E409" s="55">
        <v>0</v>
      </c>
      <c r="F409" s="55">
        <v>0</v>
      </c>
      <c r="G409" s="55">
        <v>0</v>
      </c>
      <c r="H409" s="55">
        <v>0</v>
      </c>
      <c r="I409" s="55">
        <v>0</v>
      </c>
      <c r="J409" s="55">
        <v>0</v>
      </c>
      <c r="K409" s="56">
        <v>0</v>
      </c>
      <c r="L409" s="55">
        <v>0</v>
      </c>
      <c r="M409" s="55">
        <v>0</v>
      </c>
      <c r="N409" s="55">
        <v>0</v>
      </c>
      <c r="O409" s="55">
        <v>212543</v>
      </c>
      <c r="P409" s="55">
        <v>0</v>
      </c>
      <c r="Q409" s="55">
        <v>0</v>
      </c>
      <c r="R409" s="55">
        <v>0</v>
      </c>
      <c r="S409" s="55">
        <v>0</v>
      </c>
      <c r="T409" s="55">
        <v>0</v>
      </c>
      <c r="U409" s="55">
        <v>0</v>
      </c>
      <c r="V409" s="55">
        <v>0</v>
      </c>
      <c r="W409" s="55">
        <v>0</v>
      </c>
      <c r="X409" s="55">
        <v>0</v>
      </c>
      <c r="Y409" s="55">
        <v>0</v>
      </c>
      <c r="Z409" s="55">
        <v>0</v>
      </c>
      <c r="AA409" s="55">
        <v>0</v>
      </c>
      <c r="AB409" s="57" t="s">
        <v>16976</v>
      </c>
    </row>
    <row r="410" spans="1:28" ht="35.25" x14ac:dyDescent="0.5">
      <c r="A410">
        <v>1</v>
      </c>
      <c r="B410" s="30">
        <f>SUBTOTAL(103,$A$9:A410)</f>
        <v>393</v>
      </c>
      <c r="C410" s="54" t="s">
        <v>12018</v>
      </c>
      <c r="D410" s="50">
        <v>356137.26</v>
      </c>
      <c r="E410" s="55">
        <v>0</v>
      </c>
      <c r="F410" s="55">
        <v>0</v>
      </c>
      <c r="G410" s="55">
        <v>356137.26</v>
      </c>
      <c r="H410" s="55">
        <v>0</v>
      </c>
      <c r="I410" s="55">
        <v>0</v>
      </c>
      <c r="J410" s="55">
        <v>0</v>
      </c>
      <c r="K410" s="56">
        <v>0</v>
      </c>
      <c r="L410" s="55">
        <v>0</v>
      </c>
      <c r="M410" s="55">
        <v>0</v>
      </c>
      <c r="N410" s="55">
        <v>0</v>
      </c>
      <c r="O410" s="55">
        <v>0</v>
      </c>
      <c r="P410" s="55">
        <v>0</v>
      </c>
      <c r="Q410" s="55">
        <v>0</v>
      </c>
      <c r="R410" s="55">
        <v>0</v>
      </c>
      <c r="S410" s="55">
        <v>0</v>
      </c>
      <c r="T410" s="55">
        <v>0</v>
      </c>
      <c r="U410" s="55">
        <v>0</v>
      </c>
      <c r="V410" s="55">
        <v>0</v>
      </c>
      <c r="W410" s="55">
        <v>0</v>
      </c>
      <c r="X410" s="55">
        <v>0</v>
      </c>
      <c r="Y410" s="55">
        <v>0</v>
      </c>
      <c r="Z410" s="55">
        <v>0</v>
      </c>
      <c r="AA410" s="55">
        <v>0</v>
      </c>
      <c r="AB410" s="57" t="s">
        <v>16976</v>
      </c>
    </row>
    <row r="411" spans="1:28" ht="35.25" x14ac:dyDescent="0.5">
      <c r="A411">
        <v>1</v>
      </c>
      <c r="B411" s="30">
        <f>SUBTOTAL(103,$A$9:A411)</f>
        <v>394</v>
      </c>
      <c r="C411" s="54" t="s">
        <v>12019</v>
      </c>
      <c r="D411" s="50">
        <v>311658.82</v>
      </c>
      <c r="E411" s="55">
        <v>0</v>
      </c>
      <c r="F411" s="55">
        <v>0</v>
      </c>
      <c r="G411" s="55">
        <v>311658.82</v>
      </c>
      <c r="H411" s="55">
        <v>0</v>
      </c>
      <c r="I411" s="55">
        <v>0</v>
      </c>
      <c r="J411" s="55">
        <v>0</v>
      </c>
      <c r="K411" s="56">
        <v>0</v>
      </c>
      <c r="L411" s="55">
        <v>0</v>
      </c>
      <c r="M411" s="55">
        <v>0</v>
      </c>
      <c r="N411" s="55">
        <v>0</v>
      </c>
      <c r="O411" s="55">
        <v>0</v>
      </c>
      <c r="P411" s="55">
        <v>0</v>
      </c>
      <c r="Q411" s="55">
        <v>0</v>
      </c>
      <c r="R411" s="55">
        <v>0</v>
      </c>
      <c r="S411" s="55">
        <v>0</v>
      </c>
      <c r="T411" s="55">
        <v>0</v>
      </c>
      <c r="U411" s="55">
        <v>0</v>
      </c>
      <c r="V411" s="55">
        <v>0</v>
      </c>
      <c r="W411" s="55">
        <v>0</v>
      </c>
      <c r="X411" s="55">
        <v>0</v>
      </c>
      <c r="Y411" s="55">
        <v>0</v>
      </c>
      <c r="Z411" s="55">
        <v>0</v>
      </c>
      <c r="AA411" s="55">
        <v>0</v>
      </c>
      <c r="AB411" s="57" t="s">
        <v>16976</v>
      </c>
    </row>
    <row r="412" spans="1:28" ht="35.25" x14ac:dyDescent="0.5">
      <c r="A412">
        <v>1</v>
      </c>
      <c r="B412" s="30">
        <f>SUBTOTAL(103,$A$9:A412)</f>
        <v>395</v>
      </c>
      <c r="C412" s="54" t="s">
        <v>12023</v>
      </c>
      <c r="D412" s="50">
        <v>530924</v>
      </c>
      <c r="E412" s="55">
        <v>0</v>
      </c>
      <c r="F412" s="55">
        <v>0</v>
      </c>
      <c r="G412" s="55">
        <v>0</v>
      </c>
      <c r="H412" s="55">
        <v>0</v>
      </c>
      <c r="I412" s="55">
        <v>0</v>
      </c>
      <c r="J412" s="55">
        <v>0</v>
      </c>
      <c r="K412" s="56">
        <v>0</v>
      </c>
      <c r="L412" s="55">
        <v>0</v>
      </c>
      <c r="M412" s="55">
        <v>0</v>
      </c>
      <c r="N412" s="55">
        <v>0</v>
      </c>
      <c r="O412" s="55">
        <v>530924</v>
      </c>
      <c r="P412" s="55">
        <v>0</v>
      </c>
      <c r="Q412" s="55">
        <v>0</v>
      </c>
      <c r="R412" s="55">
        <v>0</v>
      </c>
      <c r="S412" s="55">
        <v>0</v>
      </c>
      <c r="T412" s="55">
        <v>0</v>
      </c>
      <c r="U412" s="55">
        <v>0</v>
      </c>
      <c r="V412" s="55">
        <v>0</v>
      </c>
      <c r="W412" s="55">
        <v>0</v>
      </c>
      <c r="X412" s="55">
        <v>0</v>
      </c>
      <c r="Y412" s="55">
        <v>0</v>
      </c>
      <c r="Z412" s="55">
        <v>0</v>
      </c>
      <c r="AA412" s="55">
        <v>0</v>
      </c>
      <c r="AB412" s="57" t="s">
        <v>16976</v>
      </c>
    </row>
    <row r="413" spans="1:28" ht="35.25" x14ac:dyDescent="0.5">
      <c r="A413">
        <v>1</v>
      </c>
      <c r="B413" s="30">
        <f>SUBTOTAL(103,$A$9:A413)</f>
        <v>396</v>
      </c>
      <c r="C413" s="54" t="s">
        <v>12038</v>
      </c>
      <c r="D413" s="50">
        <v>842572</v>
      </c>
      <c r="E413" s="55">
        <v>0</v>
      </c>
      <c r="F413" s="55">
        <v>0</v>
      </c>
      <c r="G413" s="55">
        <v>179572</v>
      </c>
      <c r="H413" s="55">
        <v>663000</v>
      </c>
      <c r="I413" s="55">
        <v>0</v>
      </c>
      <c r="J413" s="55">
        <v>0</v>
      </c>
      <c r="K413" s="56">
        <v>0</v>
      </c>
      <c r="L413" s="55">
        <v>0</v>
      </c>
      <c r="M413" s="55">
        <v>0</v>
      </c>
      <c r="N413" s="55">
        <v>0</v>
      </c>
      <c r="O413" s="55">
        <v>0</v>
      </c>
      <c r="P413" s="55">
        <v>0</v>
      </c>
      <c r="Q413" s="55">
        <v>0</v>
      </c>
      <c r="R413" s="55">
        <v>0</v>
      </c>
      <c r="S413" s="55">
        <v>0</v>
      </c>
      <c r="T413" s="55">
        <v>0</v>
      </c>
      <c r="U413" s="55">
        <v>0</v>
      </c>
      <c r="V413" s="55">
        <v>0</v>
      </c>
      <c r="W413" s="55">
        <v>0</v>
      </c>
      <c r="X413" s="55">
        <v>0</v>
      </c>
      <c r="Y413" s="55">
        <v>0</v>
      </c>
      <c r="Z413" s="55">
        <v>0</v>
      </c>
      <c r="AA413" s="55">
        <v>0</v>
      </c>
      <c r="AB413" s="57" t="s">
        <v>16976</v>
      </c>
    </row>
    <row r="414" spans="1:28" ht="35.25" x14ac:dyDescent="0.5">
      <c r="A414">
        <v>1</v>
      </c>
      <c r="B414" s="30">
        <f>SUBTOTAL(103,$A$9:A414)</f>
        <v>397</v>
      </c>
      <c r="C414" s="54" t="s">
        <v>12090</v>
      </c>
      <c r="D414" s="50">
        <v>71513</v>
      </c>
      <c r="E414" s="55">
        <v>0</v>
      </c>
      <c r="F414" s="55">
        <v>0</v>
      </c>
      <c r="G414" s="55">
        <v>0</v>
      </c>
      <c r="H414" s="55">
        <v>0</v>
      </c>
      <c r="I414" s="55">
        <v>0</v>
      </c>
      <c r="J414" s="55">
        <v>0</v>
      </c>
      <c r="K414" s="56">
        <v>0</v>
      </c>
      <c r="L414" s="55">
        <v>0</v>
      </c>
      <c r="M414" s="55">
        <v>0</v>
      </c>
      <c r="N414" s="55">
        <v>0</v>
      </c>
      <c r="O414" s="55">
        <v>71513</v>
      </c>
      <c r="P414" s="55">
        <v>0</v>
      </c>
      <c r="Q414" s="55">
        <v>0</v>
      </c>
      <c r="R414" s="55">
        <v>0</v>
      </c>
      <c r="S414" s="55">
        <v>0</v>
      </c>
      <c r="T414" s="55">
        <v>0</v>
      </c>
      <c r="U414" s="55">
        <v>0</v>
      </c>
      <c r="V414" s="55">
        <v>0</v>
      </c>
      <c r="W414" s="55">
        <v>0</v>
      </c>
      <c r="X414" s="55">
        <v>0</v>
      </c>
      <c r="Y414" s="55">
        <v>0</v>
      </c>
      <c r="Z414" s="55">
        <v>0</v>
      </c>
      <c r="AA414" s="55">
        <v>0</v>
      </c>
      <c r="AB414" s="57" t="s">
        <v>16976</v>
      </c>
    </row>
    <row r="415" spans="1:28" ht="35.25" x14ac:dyDescent="0.5">
      <c r="A415">
        <v>1</v>
      </c>
      <c r="B415" s="30">
        <f>SUBTOTAL(103,$A$9:A415)</f>
        <v>398</v>
      </c>
      <c r="C415" s="54" t="s">
        <v>12099</v>
      </c>
      <c r="D415" s="50">
        <v>494000</v>
      </c>
      <c r="E415" s="55">
        <v>0</v>
      </c>
      <c r="F415" s="55">
        <v>0</v>
      </c>
      <c r="G415" s="55">
        <v>0</v>
      </c>
      <c r="H415" s="55">
        <v>0</v>
      </c>
      <c r="I415" s="55">
        <v>0</v>
      </c>
      <c r="J415" s="55">
        <v>0</v>
      </c>
      <c r="K415" s="56">
        <v>0</v>
      </c>
      <c r="L415" s="55">
        <v>0</v>
      </c>
      <c r="M415" s="55">
        <v>494000</v>
      </c>
      <c r="N415" s="55">
        <v>0</v>
      </c>
      <c r="O415" s="55">
        <v>0</v>
      </c>
      <c r="P415" s="55">
        <v>0</v>
      </c>
      <c r="Q415" s="55">
        <v>0</v>
      </c>
      <c r="R415" s="55">
        <v>0</v>
      </c>
      <c r="S415" s="55">
        <v>0</v>
      </c>
      <c r="T415" s="55">
        <v>0</v>
      </c>
      <c r="U415" s="55">
        <v>0</v>
      </c>
      <c r="V415" s="55">
        <v>0</v>
      </c>
      <c r="W415" s="55">
        <v>0</v>
      </c>
      <c r="X415" s="55">
        <v>0</v>
      </c>
      <c r="Y415" s="55">
        <v>0</v>
      </c>
      <c r="Z415" s="55">
        <v>0</v>
      </c>
      <c r="AA415" s="55">
        <v>0</v>
      </c>
      <c r="AB415" s="57" t="s">
        <v>16976</v>
      </c>
    </row>
    <row r="416" spans="1:28" ht="35.25" x14ac:dyDescent="0.5">
      <c r="A416">
        <v>1</v>
      </c>
      <c r="B416" s="30">
        <f>SUBTOTAL(103,$A$9:A416)</f>
        <v>399</v>
      </c>
      <c r="C416" s="54" t="s">
        <v>2122</v>
      </c>
      <c r="D416" s="50">
        <v>919574</v>
      </c>
      <c r="E416" s="55">
        <v>0</v>
      </c>
      <c r="F416" s="55">
        <v>0</v>
      </c>
      <c r="G416" s="55">
        <v>0</v>
      </c>
      <c r="H416" s="55">
        <v>0</v>
      </c>
      <c r="I416" s="55">
        <v>0</v>
      </c>
      <c r="J416" s="55">
        <v>0</v>
      </c>
      <c r="K416" s="56">
        <v>0</v>
      </c>
      <c r="L416" s="55">
        <v>0</v>
      </c>
      <c r="M416" s="55">
        <v>919574</v>
      </c>
      <c r="N416" s="55">
        <v>0</v>
      </c>
      <c r="O416" s="55">
        <v>0</v>
      </c>
      <c r="P416" s="55">
        <v>0</v>
      </c>
      <c r="Q416" s="55">
        <v>0</v>
      </c>
      <c r="R416" s="55">
        <v>0</v>
      </c>
      <c r="S416" s="55">
        <v>0</v>
      </c>
      <c r="T416" s="55">
        <v>0</v>
      </c>
      <c r="U416" s="55">
        <v>0</v>
      </c>
      <c r="V416" s="55">
        <v>0</v>
      </c>
      <c r="W416" s="55">
        <v>0</v>
      </c>
      <c r="X416" s="55">
        <v>0</v>
      </c>
      <c r="Y416" s="55">
        <v>0</v>
      </c>
      <c r="Z416" s="55">
        <v>0</v>
      </c>
      <c r="AA416" s="55">
        <v>0</v>
      </c>
      <c r="AB416" s="57" t="s">
        <v>16976</v>
      </c>
    </row>
    <row r="417" spans="1:28" ht="35.25" x14ac:dyDescent="0.5">
      <c r="A417">
        <v>1</v>
      </c>
      <c r="B417" s="30">
        <f>SUBTOTAL(103,$A$9:A417)</f>
        <v>400</v>
      </c>
      <c r="C417" s="54" t="s">
        <v>12153</v>
      </c>
      <c r="D417" s="50">
        <v>70020.22</v>
      </c>
      <c r="E417" s="55">
        <v>0</v>
      </c>
      <c r="F417" s="55">
        <v>0</v>
      </c>
      <c r="G417" s="55">
        <v>0</v>
      </c>
      <c r="H417" s="55">
        <v>0</v>
      </c>
      <c r="I417" s="55">
        <v>0</v>
      </c>
      <c r="J417" s="55">
        <v>0</v>
      </c>
      <c r="K417" s="56">
        <v>0</v>
      </c>
      <c r="L417" s="55">
        <v>0</v>
      </c>
      <c r="M417" s="55">
        <v>70020.22</v>
      </c>
      <c r="N417" s="55">
        <v>0</v>
      </c>
      <c r="O417" s="55">
        <v>0</v>
      </c>
      <c r="P417" s="55">
        <v>0</v>
      </c>
      <c r="Q417" s="55">
        <v>0</v>
      </c>
      <c r="R417" s="55">
        <v>0</v>
      </c>
      <c r="S417" s="55">
        <v>0</v>
      </c>
      <c r="T417" s="55">
        <v>0</v>
      </c>
      <c r="U417" s="55">
        <v>0</v>
      </c>
      <c r="V417" s="55">
        <v>0</v>
      </c>
      <c r="W417" s="55">
        <v>0</v>
      </c>
      <c r="X417" s="55">
        <v>0</v>
      </c>
      <c r="Y417" s="55">
        <v>0</v>
      </c>
      <c r="Z417" s="55">
        <v>0</v>
      </c>
      <c r="AA417" s="55">
        <v>0</v>
      </c>
      <c r="AB417" s="57" t="s">
        <v>16976</v>
      </c>
    </row>
    <row r="418" spans="1:28" ht="35.25" x14ac:dyDescent="0.5">
      <c r="A418">
        <v>1</v>
      </c>
      <c r="B418" s="30">
        <f>SUBTOTAL(103,$A$9:A418)</f>
        <v>401</v>
      </c>
      <c r="C418" s="54" t="s">
        <v>12154</v>
      </c>
      <c r="D418" s="50">
        <v>389683.09</v>
      </c>
      <c r="E418" s="55">
        <v>0</v>
      </c>
      <c r="F418" s="55">
        <v>0</v>
      </c>
      <c r="G418" s="55">
        <v>0</v>
      </c>
      <c r="H418" s="55">
        <v>0</v>
      </c>
      <c r="I418" s="55">
        <v>0</v>
      </c>
      <c r="J418" s="55">
        <v>0</v>
      </c>
      <c r="K418" s="56">
        <v>0</v>
      </c>
      <c r="L418" s="55">
        <v>0</v>
      </c>
      <c r="M418" s="55">
        <v>389683.09</v>
      </c>
      <c r="N418" s="55">
        <v>0</v>
      </c>
      <c r="O418" s="55">
        <v>0</v>
      </c>
      <c r="P418" s="55">
        <v>0</v>
      </c>
      <c r="Q418" s="55">
        <v>0</v>
      </c>
      <c r="R418" s="55">
        <v>0</v>
      </c>
      <c r="S418" s="55">
        <v>0</v>
      </c>
      <c r="T418" s="55">
        <v>0</v>
      </c>
      <c r="U418" s="55">
        <v>0</v>
      </c>
      <c r="V418" s="55">
        <v>0</v>
      </c>
      <c r="W418" s="55">
        <v>0</v>
      </c>
      <c r="X418" s="55">
        <v>0</v>
      </c>
      <c r="Y418" s="55">
        <v>0</v>
      </c>
      <c r="Z418" s="55">
        <v>0</v>
      </c>
      <c r="AA418" s="55">
        <v>0</v>
      </c>
      <c r="AB418" s="57" t="s">
        <v>16976</v>
      </c>
    </row>
    <row r="419" spans="1:28" ht="35.25" x14ac:dyDescent="0.5">
      <c r="A419">
        <v>1</v>
      </c>
      <c r="B419" s="30">
        <f>SUBTOTAL(103,$A$9:A419)</f>
        <v>402</v>
      </c>
      <c r="C419" s="54" t="s">
        <v>12155</v>
      </c>
      <c r="D419" s="50">
        <v>470000</v>
      </c>
      <c r="E419" s="55">
        <v>0</v>
      </c>
      <c r="F419" s="55">
        <v>0</v>
      </c>
      <c r="G419" s="55">
        <v>0</v>
      </c>
      <c r="H419" s="55">
        <v>0</v>
      </c>
      <c r="I419" s="55">
        <v>0</v>
      </c>
      <c r="J419" s="55">
        <v>0</v>
      </c>
      <c r="K419" s="56">
        <v>1</v>
      </c>
      <c r="L419" s="55">
        <v>30000</v>
      </c>
      <c r="M419" s="55">
        <v>0</v>
      </c>
      <c r="N419" s="55">
        <v>440000</v>
      </c>
      <c r="O419" s="55">
        <v>0</v>
      </c>
      <c r="P419" s="55">
        <v>0</v>
      </c>
      <c r="Q419" s="55">
        <v>0</v>
      </c>
      <c r="R419" s="55">
        <v>0</v>
      </c>
      <c r="S419" s="55">
        <v>0</v>
      </c>
      <c r="T419" s="55">
        <v>0</v>
      </c>
      <c r="U419" s="55">
        <v>0</v>
      </c>
      <c r="V419" s="55">
        <v>0</v>
      </c>
      <c r="W419" s="55">
        <v>0</v>
      </c>
      <c r="X419" s="55">
        <v>0</v>
      </c>
      <c r="Y419" s="55">
        <v>0</v>
      </c>
      <c r="Z419" s="55">
        <v>0</v>
      </c>
      <c r="AA419" s="55">
        <v>0</v>
      </c>
      <c r="AB419" s="57" t="s">
        <v>16976</v>
      </c>
    </row>
    <row r="420" spans="1:28" ht="35.25" x14ac:dyDescent="0.5">
      <c r="A420">
        <v>1</v>
      </c>
      <c r="B420" s="30">
        <f>SUBTOTAL(103,$A$9:A420)</f>
        <v>403</v>
      </c>
      <c r="C420" s="54" t="s">
        <v>12254</v>
      </c>
      <c r="D420" s="50">
        <v>833099</v>
      </c>
      <c r="E420" s="55">
        <v>0</v>
      </c>
      <c r="F420" s="55">
        <v>0</v>
      </c>
      <c r="G420" s="55">
        <v>0</v>
      </c>
      <c r="H420" s="55">
        <v>0</v>
      </c>
      <c r="I420" s="55">
        <v>0</v>
      </c>
      <c r="J420" s="55">
        <v>0</v>
      </c>
      <c r="K420" s="56">
        <v>0</v>
      </c>
      <c r="L420" s="55">
        <v>0</v>
      </c>
      <c r="M420" s="55">
        <v>428099</v>
      </c>
      <c r="N420" s="55">
        <v>0</v>
      </c>
      <c r="O420" s="55">
        <v>405000</v>
      </c>
      <c r="P420" s="55">
        <v>0</v>
      </c>
      <c r="Q420" s="55">
        <v>0</v>
      </c>
      <c r="R420" s="55">
        <v>0</v>
      </c>
      <c r="S420" s="55">
        <v>0</v>
      </c>
      <c r="T420" s="55">
        <v>0</v>
      </c>
      <c r="U420" s="55">
        <v>0</v>
      </c>
      <c r="V420" s="55">
        <v>0</v>
      </c>
      <c r="W420" s="55">
        <v>0</v>
      </c>
      <c r="X420" s="55">
        <v>0</v>
      </c>
      <c r="Y420" s="55">
        <v>0</v>
      </c>
      <c r="Z420" s="55">
        <v>0</v>
      </c>
      <c r="AA420" s="55">
        <v>0</v>
      </c>
      <c r="AB420" s="57" t="s">
        <v>16976</v>
      </c>
    </row>
    <row r="421" spans="1:28" ht="35.25" x14ac:dyDescent="0.5">
      <c r="A421">
        <v>1</v>
      </c>
      <c r="B421" s="30">
        <f>SUBTOTAL(103,$A$9:A421)</f>
        <v>404</v>
      </c>
      <c r="C421" s="54" t="s">
        <v>12274</v>
      </c>
      <c r="D421" s="50">
        <v>671815.6</v>
      </c>
      <c r="E421" s="55">
        <v>0</v>
      </c>
      <c r="F421" s="55">
        <v>0</v>
      </c>
      <c r="G421" s="55">
        <v>671815.6</v>
      </c>
      <c r="H421" s="55">
        <v>0</v>
      </c>
      <c r="I421" s="55">
        <v>0</v>
      </c>
      <c r="J421" s="55">
        <v>0</v>
      </c>
      <c r="K421" s="56">
        <v>0</v>
      </c>
      <c r="L421" s="55">
        <v>0</v>
      </c>
      <c r="M421" s="55">
        <v>0</v>
      </c>
      <c r="N421" s="55">
        <v>0</v>
      </c>
      <c r="O421" s="55">
        <v>0</v>
      </c>
      <c r="P421" s="55">
        <v>0</v>
      </c>
      <c r="Q421" s="55">
        <v>0</v>
      </c>
      <c r="R421" s="55">
        <v>0</v>
      </c>
      <c r="S421" s="55">
        <v>0</v>
      </c>
      <c r="T421" s="55">
        <v>0</v>
      </c>
      <c r="U421" s="55">
        <v>0</v>
      </c>
      <c r="V421" s="55">
        <v>0</v>
      </c>
      <c r="W421" s="55">
        <v>0</v>
      </c>
      <c r="X421" s="55">
        <v>0</v>
      </c>
      <c r="Y421" s="55">
        <v>0</v>
      </c>
      <c r="Z421" s="55">
        <v>0</v>
      </c>
      <c r="AA421" s="55">
        <v>0</v>
      </c>
      <c r="AB421" s="57" t="s">
        <v>16976</v>
      </c>
    </row>
    <row r="422" spans="1:28" ht="35.25" x14ac:dyDescent="0.5">
      <c r="A422">
        <v>1</v>
      </c>
      <c r="B422" s="30">
        <f>SUBTOTAL(103,$A$9:A422)</f>
        <v>405</v>
      </c>
      <c r="C422" s="54" t="s">
        <v>12313</v>
      </c>
      <c r="D422" s="50">
        <v>800000</v>
      </c>
      <c r="E422" s="55">
        <v>0</v>
      </c>
      <c r="F422" s="55">
        <v>0</v>
      </c>
      <c r="G422" s="55">
        <v>0</v>
      </c>
      <c r="H422" s="55">
        <v>0</v>
      </c>
      <c r="I422" s="55">
        <v>0</v>
      </c>
      <c r="J422" s="55">
        <v>0</v>
      </c>
      <c r="K422" s="56">
        <v>1</v>
      </c>
      <c r="L422" s="55">
        <v>800000</v>
      </c>
      <c r="M422" s="55">
        <v>0</v>
      </c>
      <c r="N422" s="55">
        <v>0</v>
      </c>
      <c r="O422" s="55">
        <v>0</v>
      </c>
      <c r="P422" s="55">
        <v>0</v>
      </c>
      <c r="Q422" s="55">
        <v>0</v>
      </c>
      <c r="R422" s="55">
        <v>0</v>
      </c>
      <c r="S422" s="55">
        <v>0</v>
      </c>
      <c r="T422" s="55">
        <v>0</v>
      </c>
      <c r="U422" s="55">
        <v>0</v>
      </c>
      <c r="V422" s="55">
        <v>0</v>
      </c>
      <c r="W422" s="55">
        <v>0</v>
      </c>
      <c r="X422" s="55">
        <v>0</v>
      </c>
      <c r="Y422" s="55">
        <v>0</v>
      </c>
      <c r="Z422" s="55">
        <v>0</v>
      </c>
      <c r="AA422" s="55">
        <v>0</v>
      </c>
      <c r="AB422" s="57" t="s">
        <v>16976</v>
      </c>
    </row>
    <row r="423" spans="1:28" ht="35.25" x14ac:dyDescent="0.5">
      <c r="A423">
        <v>1</v>
      </c>
      <c r="B423" s="30">
        <f>SUBTOTAL(103,$A$9:A423)</f>
        <v>406</v>
      </c>
      <c r="C423" s="54" t="s">
        <v>12197</v>
      </c>
      <c r="D423" s="50">
        <v>173802</v>
      </c>
      <c r="E423" s="55">
        <v>0</v>
      </c>
      <c r="F423" s="55">
        <v>0</v>
      </c>
      <c r="G423" s="55">
        <v>0</v>
      </c>
      <c r="H423" s="55">
        <v>0</v>
      </c>
      <c r="I423" s="55">
        <v>0</v>
      </c>
      <c r="J423" s="55">
        <v>0</v>
      </c>
      <c r="K423" s="56">
        <v>0</v>
      </c>
      <c r="L423" s="55">
        <v>0</v>
      </c>
      <c r="M423" s="55">
        <v>0</v>
      </c>
      <c r="N423" s="55">
        <v>0</v>
      </c>
      <c r="O423" s="55">
        <v>173802</v>
      </c>
      <c r="P423" s="55">
        <v>0</v>
      </c>
      <c r="Q423" s="55">
        <v>0</v>
      </c>
      <c r="R423" s="55">
        <v>0</v>
      </c>
      <c r="S423" s="55">
        <v>0</v>
      </c>
      <c r="T423" s="55">
        <v>0</v>
      </c>
      <c r="U423" s="55">
        <v>0</v>
      </c>
      <c r="V423" s="55">
        <v>0</v>
      </c>
      <c r="W423" s="55">
        <v>0</v>
      </c>
      <c r="X423" s="55">
        <v>0</v>
      </c>
      <c r="Y423" s="55">
        <v>0</v>
      </c>
      <c r="Z423" s="55">
        <v>0</v>
      </c>
      <c r="AA423" s="55">
        <v>0</v>
      </c>
      <c r="AB423" s="57">
        <v>2023</v>
      </c>
    </row>
    <row r="424" spans="1:28" ht="35.25" x14ac:dyDescent="0.5">
      <c r="A424">
        <v>1</v>
      </c>
      <c r="B424" s="30">
        <f>SUBTOTAL(103,$A$9:A424)</f>
        <v>407</v>
      </c>
      <c r="C424" s="54" t="s">
        <v>2101</v>
      </c>
      <c r="D424" s="50">
        <f>E424+F424+G424+H424+I424+J424+L424+M424+N424+O424+P424+Q424+R424+S424+T424+U424+V424+W424+X424+Y424+Z424+AA424</f>
        <v>1450000</v>
      </c>
      <c r="E424" s="55">
        <v>0</v>
      </c>
      <c r="F424" s="55">
        <v>0</v>
      </c>
      <c r="G424" s="55">
        <v>0</v>
      </c>
      <c r="H424" s="55">
        <v>0</v>
      </c>
      <c r="I424" s="55">
        <v>0</v>
      </c>
      <c r="J424" s="55">
        <v>0</v>
      </c>
      <c r="K424" s="56">
        <v>0</v>
      </c>
      <c r="L424" s="55">
        <v>0</v>
      </c>
      <c r="M424" s="55">
        <v>1050000</v>
      </c>
      <c r="N424" s="55">
        <v>0</v>
      </c>
      <c r="O424" s="55">
        <f>250000+150000</f>
        <v>400000</v>
      </c>
      <c r="P424" s="55">
        <v>0</v>
      </c>
      <c r="Q424" s="55">
        <v>0</v>
      </c>
      <c r="R424" s="55">
        <v>0</v>
      </c>
      <c r="S424" s="55">
        <v>0</v>
      </c>
      <c r="T424" s="55">
        <v>0</v>
      </c>
      <c r="U424" s="55">
        <v>0</v>
      </c>
      <c r="V424" s="55">
        <v>0</v>
      </c>
      <c r="W424" s="55">
        <v>0</v>
      </c>
      <c r="X424" s="55">
        <v>0</v>
      </c>
      <c r="Y424" s="55">
        <v>0</v>
      </c>
      <c r="Z424" s="55">
        <v>0</v>
      </c>
      <c r="AA424" s="55">
        <v>0</v>
      </c>
      <c r="AB424" s="57" t="s">
        <v>16976</v>
      </c>
    </row>
    <row r="425" spans="1:28" ht="35.25" x14ac:dyDescent="0.5">
      <c r="B425" s="53" t="s">
        <v>222</v>
      </c>
      <c r="C425" s="54"/>
      <c r="D425" s="50">
        <f>E425+F425+G425+H425+I425+J425+L425+M425+N425+O425+P425+Q425+R425+S425+T425+U425+V425+W425+X425+Y425+Z425+AA425</f>
        <v>280550</v>
      </c>
      <c r="E425" s="50">
        <f t="shared" ref="E425:AA425" si="17">SUM(E426:E426)</f>
        <v>0</v>
      </c>
      <c r="F425" s="50">
        <f t="shared" si="17"/>
        <v>280550</v>
      </c>
      <c r="G425" s="50">
        <f t="shared" si="17"/>
        <v>0</v>
      </c>
      <c r="H425" s="50">
        <f t="shared" si="17"/>
        <v>0</v>
      </c>
      <c r="I425" s="50">
        <f t="shared" si="17"/>
        <v>0</v>
      </c>
      <c r="J425" s="50">
        <f t="shared" si="17"/>
        <v>0</v>
      </c>
      <c r="K425" s="51">
        <f t="shared" si="17"/>
        <v>0</v>
      </c>
      <c r="L425" s="50">
        <f t="shared" si="17"/>
        <v>0</v>
      </c>
      <c r="M425" s="50">
        <f t="shared" si="17"/>
        <v>0</v>
      </c>
      <c r="N425" s="50">
        <f t="shared" si="17"/>
        <v>0</v>
      </c>
      <c r="O425" s="50">
        <f t="shared" si="17"/>
        <v>0</v>
      </c>
      <c r="P425" s="50">
        <f t="shared" si="17"/>
        <v>0</v>
      </c>
      <c r="Q425" s="50">
        <f t="shared" si="17"/>
        <v>0</v>
      </c>
      <c r="R425" s="50">
        <f t="shared" si="17"/>
        <v>0</v>
      </c>
      <c r="S425" s="50">
        <f t="shared" si="17"/>
        <v>0</v>
      </c>
      <c r="T425" s="50">
        <f t="shared" si="17"/>
        <v>0</v>
      </c>
      <c r="U425" s="50">
        <f t="shared" si="17"/>
        <v>0</v>
      </c>
      <c r="V425" s="50">
        <f t="shared" si="17"/>
        <v>0</v>
      </c>
      <c r="W425" s="50">
        <f t="shared" si="17"/>
        <v>0</v>
      </c>
      <c r="X425" s="50">
        <f t="shared" si="17"/>
        <v>0</v>
      </c>
      <c r="Y425" s="50">
        <f t="shared" si="17"/>
        <v>0</v>
      </c>
      <c r="Z425" s="50">
        <f t="shared" si="17"/>
        <v>0</v>
      </c>
      <c r="AA425" s="50">
        <f t="shared" si="17"/>
        <v>0</v>
      </c>
      <c r="AB425" s="52" t="s">
        <v>17012</v>
      </c>
    </row>
    <row r="426" spans="1:28" ht="35.25" x14ac:dyDescent="0.5">
      <c r="A426">
        <v>1</v>
      </c>
      <c r="B426" s="30">
        <f>SUBTOTAL(103,$A$9:A426)</f>
        <v>408</v>
      </c>
      <c r="C426" s="54" t="s">
        <v>14941</v>
      </c>
      <c r="D426" s="50">
        <f>E426+F426+G426+H426+I426+J426+L426+M426+N426+O426+P426+Q426+R426+S426+T426+U426+V426+W426+X426+Y426+Z426+AA426</f>
        <v>280550</v>
      </c>
      <c r="E426" s="55">
        <v>0</v>
      </c>
      <c r="F426" s="55">
        <v>280550</v>
      </c>
      <c r="G426" s="55">
        <v>0</v>
      </c>
      <c r="H426" s="55">
        <v>0</v>
      </c>
      <c r="I426" s="55">
        <v>0</v>
      </c>
      <c r="J426" s="55">
        <v>0</v>
      </c>
      <c r="K426" s="56">
        <v>0</v>
      </c>
      <c r="L426" s="55">
        <v>0</v>
      </c>
      <c r="M426" s="55">
        <v>0</v>
      </c>
      <c r="N426" s="55">
        <v>0</v>
      </c>
      <c r="O426" s="55">
        <v>0</v>
      </c>
      <c r="P426" s="55">
        <v>0</v>
      </c>
      <c r="Q426" s="55">
        <v>0</v>
      </c>
      <c r="R426" s="55">
        <v>0</v>
      </c>
      <c r="S426" s="55">
        <v>0</v>
      </c>
      <c r="T426" s="55">
        <v>0</v>
      </c>
      <c r="U426" s="55">
        <v>0</v>
      </c>
      <c r="V426" s="55">
        <v>0</v>
      </c>
      <c r="W426" s="55">
        <v>0</v>
      </c>
      <c r="X426" s="55">
        <v>0</v>
      </c>
      <c r="Y426" s="55">
        <v>0</v>
      </c>
      <c r="Z426" s="55">
        <v>0</v>
      </c>
      <c r="AA426" s="55">
        <v>0</v>
      </c>
      <c r="AB426" s="57" t="s">
        <v>16976</v>
      </c>
    </row>
    <row r="427" spans="1:28" ht="35.25" x14ac:dyDescent="0.5">
      <c r="B427" s="53" t="s">
        <v>325</v>
      </c>
      <c r="C427" s="54"/>
      <c r="D427" s="50">
        <f t="shared" ref="D427:D432" si="18">E427+F427+G427+H427+I427+J427+L427+M427+N427+O427+P427+Q427+R427+S427+T427+U427+V427+W427+X427+Y427+Z427+AA427</f>
        <v>6710349.5899999999</v>
      </c>
      <c r="E427" s="50">
        <f t="shared" ref="E427:AA427" si="19">SUM(E428:E435)</f>
        <v>769629.8</v>
      </c>
      <c r="F427" s="50">
        <f t="shared" si="19"/>
        <v>0</v>
      </c>
      <c r="G427" s="50">
        <f t="shared" si="19"/>
        <v>0</v>
      </c>
      <c r="H427" s="50">
        <f t="shared" si="19"/>
        <v>0</v>
      </c>
      <c r="I427" s="50">
        <f t="shared" si="19"/>
        <v>0</v>
      </c>
      <c r="J427" s="50">
        <f t="shared" si="19"/>
        <v>0</v>
      </c>
      <c r="K427" s="51">
        <f t="shared" si="19"/>
        <v>0</v>
      </c>
      <c r="L427" s="50">
        <f t="shared" si="19"/>
        <v>0</v>
      </c>
      <c r="M427" s="50">
        <f t="shared" si="19"/>
        <v>0</v>
      </c>
      <c r="N427" s="50">
        <f t="shared" si="19"/>
        <v>0</v>
      </c>
      <c r="O427" s="50">
        <f t="shared" si="19"/>
        <v>5940719.79</v>
      </c>
      <c r="P427" s="50">
        <f t="shared" si="19"/>
        <v>0</v>
      </c>
      <c r="Q427" s="50">
        <f t="shared" si="19"/>
        <v>0</v>
      </c>
      <c r="R427" s="50">
        <f t="shared" si="19"/>
        <v>0</v>
      </c>
      <c r="S427" s="50">
        <f t="shared" si="19"/>
        <v>0</v>
      </c>
      <c r="T427" s="50">
        <f t="shared" si="19"/>
        <v>0</v>
      </c>
      <c r="U427" s="50">
        <f t="shared" si="19"/>
        <v>0</v>
      </c>
      <c r="V427" s="50">
        <f t="shared" si="19"/>
        <v>0</v>
      </c>
      <c r="W427" s="50">
        <f t="shared" si="19"/>
        <v>0</v>
      </c>
      <c r="X427" s="50">
        <f t="shared" si="19"/>
        <v>0</v>
      </c>
      <c r="Y427" s="50">
        <f t="shared" si="19"/>
        <v>0</v>
      </c>
      <c r="Z427" s="50">
        <f t="shared" si="19"/>
        <v>0</v>
      </c>
      <c r="AA427" s="50">
        <f t="shared" si="19"/>
        <v>0</v>
      </c>
      <c r="AB427" s="52" t="s">
        <v>17012</v>
      </c>
    </row>
    <row r="428" spans="1:28" ht="35.25" x14ac:dyDescent="0.5">
      <c r="A428">
        <v>1</v>
      </c>
      <c r="B428" s="30">
        <f>SUBTOTAL(103,$A$9:A428)</f>
        <v>409</v>
      </c>
      <c r="C428" s="54" t="s">
        <v>2618</v>
      </c>
      <c r="D428" s="50">
        <f t="shared" si="18"/>
        <v>960624.11</v>
      </c>
      <c r="E428" s="55">
        <v>0</v>
      </c>
      <c r="F428" s="55">
        <v>0</v>
      </c>
      <c r="G428" s="55">
        <v>0</v>
      </c>
      <c r="H428" s="55">
        <v>0</v>
      </c>
      <c r="I428" s="55">
        <v>0</v>
      </c>
      <c r="J428" s="55">
        <v>0</v>
      </c>
      <c r="K428" s="56">
        <v>0</v>
      </c>
      <c r="L428" s="55">
        <v>0</v>
      </c>
      <c r="M428" s="55">
        <v>0</v>
      </c>
      <c r="N428" s="55">
        <v>0</v>
      </c>
      <c r="O428" s="55">
        <f>386469.11+574155</f>
        <v>960624.11</v>
      </c>
      <c r="P428" s="55">
        <v>0</v>
      </c>
      <c r="Q428" s="55">
        <v>0</v>
      </c>
      <c r="R428" s="55">
        <v>0</v>
      </c>
      <c r="S428" s="55">
        <v>0</v>
      </c>
      <c r="T428" s="55">
        <v>0</v>
      </c>
      <c r="U428" s="55">
        <v>0</v>
      </c>
      <c r="V428" s="55">
        <v>0</v>
      </c>
      <c r="W428" s="55">
        <v>0</v>
      </c>
      <c r="X428" s="55">
        <v>0</v>
      </c>
      <c r="Y428" s="55">
        <v>0</v>
      </c>
      <c r="Z428" s="55">
        <v>0</v>
      </c>
      <c r="AA428" s="55">
        <v>0</v>
      </c>
      <c r="AB428" s="57" t="s">
        <v>16976</v>
      </c>
    </row>
    <row r="429" spans="1:28" ht="35.25" x14ac:dyDescent="0.5">
      <c r="A429">
        <v>1</v>
      </c>
      <c r="B429" s="30">
        <f>SUBTOTAL(103,$A$9:A429)</f>
        <v>410</v>
      </c>
      <c r="C429" s="54" t="s">
        <v>2622</v>
      </c>
      <c r="D429" s="50">
        <f t="shared" si="18"/>
        <v>250000</v>
      </c>
      <c r="E429" s="55">
        <v>0</v>
      </c>
      <c r="F429" s="55">
        <v>0</v>
      </c>
      <c r="G429" s="55">
        <v>0</v>
      </c>
      <c r="H429" s="55">
        <v>0</v>
      </c>
      <c r="I429" s="55">
        <v>0</v>
      </c>
      <c r="J429" s="55">
        <v>0</v>
      </c>
      <c r="K429" s="56">
        <v>0</v>
      </c>
      <c r="L429" s="55">
        <v>0</v>
      </c>
      <c r="M429" s="55">
        <v>0</v>
      </c>
      <c r="N429" s="55">
        <v>0</v>
      </c>
      <c r="O429" s="55">
        <f>50000+200000</f>
        <v>250000</v>
      </c>
      <c r="P429" s="55">
        <v>0</v>
      </c>
      <c r="Q429" s="55">
        <v>0</v>
      </c>
      <c r="R429" s="55">
        <v>0</v>
      </c>
      <c r="S429" s="55">
        <v>0</v>
      </c>
      <c r="T429" s="55">
        <v>0</v>
      </c>
      <c r="U429" s="55">
        <v>0</v>
      </c>
      <c r="V429" s="55">
        <v>0</v>
      </c>
      <c r="W429" s="55">
        <v>0</v>
      </c>
      <c r="X429" s="55">
        <v>0</v>
      </c>
      <c r="Y429" s="55">
        <v>0</v>
      </c>
      <c r="Z429" s="55">
        <v>0</v>
      </c>
      <c r="AA429" s="55">
        <v>0</v>
      </c>
      <c r="AB429" s="57" t="s">
        <v>16976</v>
      </c>
    </row>
    <row r="430" spans="1:28" ht="35.25" x14ac:dyDescent="0.5">
      <c r="A430">
        <v>1</v>
      </c>
      <c r="B430" s="30">
        <f>SUBTOTAL(103,$A$9:A430)</f>
        <v>411</v>
      </c>
      <c r="C430" s="54" t="s">
        <v>15119</v>
      </c>
      <c r="D430" s="50">
        <f t="shared" si="18"/>
        <v>150000</v>
      </c>
      <c r="E430" s="55">
        <v>0</v>
      </c>
      <c r="F430" s="55">
        <v>0</v>
      </c>
      <c r="G430" s="55">
        <v>0</v>
      </c>
      <c r="H430" s="55">
        <v>0</v>
      </c>
      <c r="I430" s="55">
        <v>0</v>
      </c>
      <c r="J430" s="55">
        <v>0</v>
      </c>
      <c r="K430" s="56">
        <v>0</v>
      </c>
      <c r="L430" s="55">
        <v>0</v>
      </c>
      <c r="M430" s="55">
        <v>0</v>
      </c>
      <c r="N430" s="55">
        <v>0</v>
      </c>
      <c r="O430" s="55">
        <f>100000+50000</f>
        <v>150000</v>
      </c>
      <c r="P430" s="55">
        <v>0</v>
      </c>
      <c r="Q430" s="55">
        <v>0</v>
      </c>
      <c r="R430" s="55">
        <v>0</v>
      </c>
      <c r="S430" s="55">
        <v>0</v>
      </c>
      <c r="T430" s="55">
        <v>0</v>
      </c>
      <c r="U430" s="55">
        <v>0</v>
      </c>
      <c r="V430" s="55">
        <v>0</v>
      </c>
      <c r="W430" s="55">
        <v>0</v>
      </c>
      <c r="X430" s="55">
        <v>0</v>
      </c>
      <c r="Y430" s="55">
        <v>0</v>
      </c>
      <c r="Z430" s="55">
        <v>0</v>
      </c>
      <c r="AA430" s="55">
        <v>0</v>
      </c>
      <c r="AB430" s="57" t="s">
        <v>16976</v>
      </c>
    </row>
    <row r="431" spans="1:28" ht="35.25" x14ac:dyDescent="0.5">
      <c r="A431">
        <v>1</v>
      </c>
      <c r="B431" s="30">
        <f>SUBTOTAL(103,$A$9:A431)</f>
        <v>412</v>
      </c>
      <c r="C431" s="54" t="s">
        <v>15121</v>
      </c>
      <c r="D431" s="50">
        <f t="shared" si="18"/>
        <v>2068539</v>
      </c>
      <c r="E431" s="55">
        <v>0</v>
      </c>
      <c r="F431" s="55">
        <v>0</v>
      </c>
      <c r="G431" s="55">
        <v>0</v>
      </c>
      <c r="H431" s="55">
        <v>0</v>
      </c>
      <c r="I431" s="55">
        <v>0</v>
      </c>
      <c r="J431" s="55">
        <v>0</v>
      </c>
      <c r="K431" s="56">
        <v>0</v>
      </c>
      <c r="L431" s="55">
        <v>0</v>
      </c>
      <c r="M431" s="55">
        <v>0</v>
      </c>
      <c r="N431" s="55">
        <v>0</v>
      </c>
      <c r="O431" s="55">
        <f>620561.7+1447977.3</f>
        <v>2068539</v>
      </c>
      <c r="P431" s="55">
        <v>0</v>
      </c>
      <c r="Q431" s="55">
        <v>0</v>
      </c>
      <c r="R431" s="55">
        <v>0</v>
      </c>
      <c r="S431" s="55">
        <v>0</v>
      </c>
      <c r="T431" s="55">
        <v>0</v>
      </c>
      <c r="U431" s="55">
        <v>0</v>
      </c>
      <c r="V431" s="55">
        <v>0</v>
      </c>
      <c r="W431" s="55">
        <v>0</v>
      </c>
      <c r="X431" s="55">
        <v>0</v>
      </c>
      <c r="Y431" s="55">
        <v>0</v>
      </c>
      <c r="Z431" s="55">
        <v>0</v>
      </c>
      <c r="AA431" s="55">
        <v>0</v>
      </c>
      <c r="AB431" s="57" t="s">
        <v>16976</v>
      </c>
    </row>
    <row r="432" spans="1:28" ht="35.25" x14ac:dyDescent="0.5">
      <c r="A432">
        <v>1</v>
      </c>
      <c r="B432" s="30">
        <f>SUBTOTAL(103,$A$9:A432)</f>
        <v>413</v>
      </c>
      <c r="C432" s="54" t="s">
        <v>15131</v>
      </c>
      <c r="D432" s="50">
        <f t="shared" si="18"/>
        <v>561531.68000000005</v>
      </c>
      <c r="E432" s="55">
        <v>0</v>
      </c>
      <c r="F432" s="55">
        <v>0</v>
      </c>
      <c r="G432" s="55">
        <v>0</v>
      </c>
      <c r="H432" s="55">
        <v>0</v>
      </c>
      <c r="I432" s="55">
        <v>0</v>
      </c>
      <c r="J432" s="55">
        <v>0</v>
      </c>
      <c r="K432" s="56">
        <v>0</v>
      </c>
      <c r="L432" s="55">
        <v>0</v>
      </c>
      <c r="M432" s="55">
        <v>0</v>
      </c>
      <c r="N432" s="55">
        <v>0</v>
      </c>
      <c r="O432" s="55">
        <v>561531.68000000005</v>
      </c>
      <c r="P432" s="55">
        <v>0</v>
      </c>
      <c r="Q432" s="55">
        <v>0</v>
      </c>
      <c r="R432" s="55">
        <v>0</v>
      </c>
      <c r="S432" s="55">
        <v>0</v>
      </c>
      <c r="T432" s="55">
        <v>0</v>
      </c>
      <c r="U432" s="55">
        <v>0</v>
      </c>
      <c r="V432" s="55">
        <v>0</v>
      </c>
      <c r="W432" s="55">
        <v>0</v>
      </c>
      <c r="X432" s="55">
        <v>0</v>
      </c>
      <c r="Y432" s="55">
        <v>0</v>
      </c>
      <c r="Z432" s="55">
        <v>0</v>
      </c>
      <c r="AA432" s="55">
        <v>0</v>
      </c>
      <c r="AB432" s="57" t="s">
        <v>16976</v>
      </c>
    </row>
    <row r="433" spans="1:28" ht="35.25" x14ac:dyDescent="0.5">
      <c r="A433">
        <v>1</v>
      </c>
      <c r="B433" s="30">
        <f>SUBTOTAL(103,$A$9:A433)</f>
        <v>414</v>
      </c>
      <c r="C433" s="54" t="s">
        <v>15087</v>
      </c>
      <c r="D433" s="50">
        <v>574155</v>
      </c>
      <c r="E433" s="55">
        <v>0</v>
      </c>
      <c r="F433" s="55">
        <v>0</v>
      </c>
      <c r="G433" s="55">
        <v>0</v>
      </c>
      <c r="H433" s="55">
        <v>0</v>
      </c>
      <c r="I433" s="55">
        <v>0</v>
      </c>
      <c r="J433" s="55">
        <v>0</v>
      </c>
      <c r="K433" s="56">
        <v>0</v>
      </c>
      <c r="L433" s="55">
        <v>0</v>
      </c>
      <c r="M433" s="55">
        <v>0</v>
      </c>
      <c r="N433" s="55">
        <v>0</v>
      </c>
      <c r="O433" s="55">
        <v>574155</v>
      </c>
      <c r="P433" s="55">
        <v>0</v>
      </c>
      <c r="Q433" s="55">
        <v>0</v>
      </c>
      <c r="R433" s="55">
        <v>0</v>
      </c>
      <c r="S433" s="55">
        <v>0</v>
      </c>
      <c r="T433" s="55">
        <v>0</v>
      </c>
      <c r="U433" s="55">
        <v>0</v>
      </c>
      <c r="V433" s="55">
        <v>0</v>
      </c>
      <c r="W433" s="55">
        <v>0</v>
      </c>
      <c r="X433" s="55">
        <v>0</v>
      </c>
      <c r="Y433" s="55">
        <v>0</v>
      </c>
      <c r="Z433" s="55">
        <v>0</v>
      </c>
      <c r="AA433" s="55">
        <v>0</v>
      </c>
      <c r="AB433" s="57" t="s">
        <v>16976</v>
      </c>
    </row>
    <row r="434" spans="1:28" ht="35.25" x14ac:dyDescent="0.5">
      <c r="A434">
        <v>1</v>
      </c>
      <c r="B434" s="30">
        <f>SUBTOTAL(103,$A$9:A434)</f>
        <v>415</v>
      </c>
      <c r="C434" s="54" t="s">
        <v>15073</v>
      </c>
      <c r="D434" s="50">
        <v>1199143.8</v>
      </c>
      <c r="E434" s="55">
        <v>769629.8</v>
      </c>
      <c r="F434" s="55">
        <v>0</v>
      </c>
      <c r="G434" s="55">
        <v>0</v>
      </c>
      <c r="H434" s="55">
        <v>0</v>
      </c>
      <c r="I434" s="55">
        <v>0</v>
      </c>
      <c r="J434" s="55">
        <v>0</v>
      </c>
      <c r="K434" s="56">
        <v>0</v>
      </c>
      <c r="L434" s="55">
        <v>0</v>
      </c>
      <c r="M434" s="55">
        <v>0</v>
      </c>
      <c r="N434" s="55">
        <v>0</v>
      </c>
      <c r="O434" s="55">
        <v>429514</v>
      </c>
      <c r="P434" s="55">
        <v>0</v>
      </c>
      <c r="Q434" s="55">
        <v>0</v>
      </c>
      <c r="R434" s="55">
        <v>0</v>
      </c>
      <c r="S434" s="55">
        <v>0</v>
      </c>
      <c r="T434" s="55">
        <v>0</v>
      </c>
      <c r="U434" s="55">
        <v>0</v>
      </c>
      <c r="V434" s="55">
        <v>0</v>
      </c>
      <c r="W434" s="55">
        <v>0</v>
      </c>
      <c r="X434" s="55">
        <v>0</v>
      </c>
      <c r="Y434" s="55">
        <v>0</v>
      </c>
      <c r="Z434" s="55">
        <v>0</v>
      </c>
      <c r="AA434" s="55">
        <v>0</v>
      </c>
      <c r="AB434" s="57">
        <v>2023</v>
      </c>
    </row>
    <row r="435" spans="1:28" ht="35.25" x14ac:dyDescent="0.5">
      <c r="A435">
        <v>1</v>
      </c>
      <c r="B435" s="30">
        <f>SUBTOTAL(103,$A$9:A435)</f>
        <v>416</v>
      </c>
      <c r="C435" s="54" t="s">
        <v>15140</v>
      </c>
      <c r="D435" s="50">
        <f t="shared" ref="D435:D498" si="20">E435+F435+G435+H435+I435+J435+L435+M435+N435+O435+P435+Q435+R435+S435+T435+U435+V435+W435+X435+Y435+Z435+AA435</f>
        <v>946356</v>
      </c>
      <c r="E435" s="55">
        <v>0</v>
      </c>
      <c r="F435" s="55">
        <v>0</v>
      </c>
      <c r="G435" s="55">
        <v>0</v>
      </c>
      <c r="H435" s="55">
        <v>0</v>
      </c>
      <c r="I435" s="55">
        <v>0</v>
      </c>
      <c r="J435" s="55">
        <v>0</v>
      </c>
      <c r="K435" s="56">
        <v>0</v>
      </c>
      <c r="L435" s="55">
        <v>0</v>
      </c>
      <c r="M435" s="55">
        <v>0</v>
      </c>
      <c r="N435" s="55">
        <v>0</v>
      </c>
      <c r="O435" s="55">
        <v>946356</v>
      </c>
      <c r="P435" s="55">
        <v>0</v>
      </c>
      <c r="Q435" s="55">
        <v>0</v>
      </c>
      <c r="R435" s="55">
        <v>0</v>
      </c>
      <c r="S435" s="55">
        <v>0</v>
      </c>
      <c r="T435" s="55">
        <v>0</v>
      </c>
      <c r="U435" s="55">
        <v>0</v>
      </c>
      <c r="V435" s="55">
        <v>0</v>
      </c>
      <c r="W435" s="55">
        <v>0</v>
      </c>
      <c r="X435" s="55">
        <v>0</v>
      </c>
      <c r="Y435" s="55">
        <v>0</v>
      </c>
      <c r="Z435" s="55">
        <v>0</v>
      </c>
      <c r="AA435" s="55">
        <v>0</v>
      </c>
      <c r="AB435" s="57" t="s">
        <v>16976</v>
      </c>
    </row>
    <row r="436" spans="1:28" ht="35.25" x14ac:dyDescent="0.5">
      <c r="B436" s="53" t="s">
        <v>266</v>
      </c>
      <c r="C436" s="54"/>
      <c r="D436" s="50">
        <f t="shared" si="20"/>
        <v>13191081.859999999</v>
      </c>
      <c r="E436" s="50">
        <f t="shared" ref="E436:AA436" si="21">SUM(E437:E463)</f>
        <v>0</v>
      </c>
      <c r="F436" s="50">
        <f t="shared" si="21"/>
        <v>0</v>
      </c>
      <c r="G436" s="50">
        <f t="shared" si="21"/>
        <v>819311.2</v>
      </c>
      <c r="H436" s="50">
        <f t="shared" si="21"/>
        <v>0</v>
      </c>
      <c r="I436" s="50">
        <f t="shared" si="21"/>
        <v>796253.58000000007</v>
      </c>
      <c r="J436" s="50">
        <f t="shared" si="21"/>
        <v>0</v>
      </c>
      <c r="K436" s="51">
        <f t="shared" si="21"/>
        <v>0</v>
      </c>
      <c r="L436" s="50">
        <f t="shared" si="21"/>
        <v>0</v>
      </c>
      <c r="M436" s="50">
        <f t="shared" si="21"/>
        <v>6110388.8300000001</v>
      </c>
      <c r="N436" s="50">
        <f t="shared" si="21"/>
        <v>0</v>
      </c>
      <c r="O436" s="50">
        <f t="shared" si="21"/>
        <v>5454055.25</v>
      </c>
      <c r="P436" s="50">
        <f t="shared" si="21"/>
        <v>11073</v>
      </c>
      <c r="Q436" s="50">
        <f t="shared" si="21"/>
        <v>0</v>
      </c>
      <c r="R436" s="50">
        <f t="shared" si="21"/>
        <v>0</v>
      </c>
      <c r="S436" s="50">
        <f t="shared" si="21"/>
        <v>0</v>
      </c>
      <c r="T436" s="50">
        <f t="shared" si="21"/>
        <v>0</v>
      </c>
      <c r="U436" s="50">
        <f t="shared" si="21"/>
        <v>0</v>
      </c>
      <c r="V436" s="50">
        <f t="shared" si="21"/>
        <v>0</v>
      </c>
      <c r="W436" s="50">
        <f t="shared" si="21"/>
        <v>0</v>
      </c>
      <c r="X436" s="50">
        <f t="shared" si="21"/>
        <v>0</v>
      </c>
      <c r="Y436" s="50">
        <f t="shared" si="21"/>
        <v>0</v>
      </c>
      <c r="Z436" s="50">
        <f t="shared" si="21"/>
        <v>0</v>
      </c>
      <c r="AA436" s="50">
        <f t="shared" si="21"/>
        <v>0</v>
      </c>
      <c r="AB436" s="52" t="s">
        <v>17012</v>
      </c>
    </row>
    <row r="437" spans="1:28" ht="35.25" x14ac:dyDescent="0.5">
      <c r="A437">
        <v>1</v>
      </c>
      <c r="B437" s="30">
        <f>SUBTOTAL(103,$A$9:A437)</f>
        <v>417</v>
      </c>
      <c r="C437" s="54" t="s">
        <v>15337</v>
      </c>
      <c r="D437" s="50">
        <f t="shared" si="20"/>
        <v>1066573.5</v>
      </c>
      <c r="E437" s="55">
        <v>0</v>
      </c>
      <c r="F437" s="55">
        <v>0</v>
      </c>
      <c r="G437" s="55">
        <v>0</v>
      </c>
      <c r="H437" s="55">
        <v>0</v>
      </c>
      <c r="I437" s="55">
        <v>0</v>
      </c>
      <c r="J437" s="55">
        <v>0</v>
      </c>
      <c r="K437" s="56">
        <v>0</v>
      </c>
      <c r="L437" s="55">
        <v>0</v>
      </c>
      <c r="M437" s="55">
        <v>706573.5</v>
      </c>
      <c r="N437" s="55">
        <v>0</v>
      </c>
      <c r="O437" s="55">
        <v>360000</v>
      </c>
      <c r="P437" s="55">
        <v>0</v>
      </c>
      <c r="Q437" s="55">
        <v>0</v>
      </c>
      <c r="R437" s="55">
        <v>0</v>
      </c>
      <c r="S437" s="55">
        <v>0</v>
      </c>
      <c r="T437" s="55">
        <v>0</v>
      </c>
      <c r="U437" s="55">
        <v>0</v>
      </c>
      <c r="V437" s="55">
        <v>0</v>
      </c>
      <c r="W437" s="55">
        <v>0</v>
      </c>
      <c r="X437" s="55">
        <v>0</v>
      </c>
      <c r="Y437" s="55">
        <v>0</v>
      </c>
      <c r="Z437" s="55">
        <v>0</v>
      </c>
      <c r="AA437" s="55">
        <v>0</v>
      </c>
      <c r="AB437" s="57" t="s">
        <v>16976</v>
      </c>
    </row>
    <row r="438" spans="1:28" ht="35.25" x14ac:dyDescent="0.5">
      <c r="A438">
        <v>1</v>
      </c>
      <c r="B438" s="30">
        <f>SUBTOTAL(103,$A$9:A438)</f>
        <v>418</v>
      </c>
      <c r="C438" s="54" t="s">
        <v>15362</v>
      </c>
      <c r="D438" s="50">
        <f t="shared" si="20"/>
        <v>282000</v>
      </c>
      <c r="E438" s="55">
        <v>0</v>
      </c>
      <c r="F438" s="55">
        <v>0</v>
      </c>
      <c r="G438" s="55">
        <v>0</v>
      </c>
      <c r="H438" s="55">
        <v>0</v>
      </c>
      <c r="I438" s="55">
        <v>0</v>
      </c>
      <c r="J438" s="55">
        <v>0</v>
      </c>
      <c r="K438" s="56">
        <v>0</v>
      </c>
      <c r="L438" s="55">
        <v>0</v>
      </c>
      <c r="M438" s="55">
        <v>0</v>
      </c>
      <c r="N438" s="55">
        <v>0</v>
      </c>
      <c r="O438" s="55">
        <f>125000+37000+120000</f>
        <v>282000</v>
      </c>
      <c r="P438" s="55">
        <v>0</v>
      </c>
      <c r="Q438" s="55">
        <v>0</v>
      </c>
      <c r="R438" s="55">
        <v>0</v>
      </c>
      <c r="S438" s="55">
        <v>0</v>
      </c>
      <c r="T438" s="55">
        <v>0</v>
      </c>
      <c r="U438" s="55">
        <v>0</v>
      </c>
      <c r="V438" s="55">
        <v>0</v>
      </c>
      <c r="W438" s="55">
        <v>0</v>
      </c>
      <c r="X438" s="55">
        <v>0</v>
      </c>
      <c r="Y438" s="55">
        <v>0</v>
      </c>
      <c r="Z438" s="55">
        <v>0</v>
      </c>
      <c r="AA438" s="55">
        <v>0</v>
      </c>
      <c r="AB438" s="57" t="s">
        <v>16976</v>
      </c>
    </row>
    <row r="439" spans="1:28" ht="35.25" x14ac:dyDescent="0.5">
      <c r="A439">
        <v>1</v>
      </c>
      <c r="B439" s="30">
        <f>SUBTOTAL(103,$A$9:A439)</f>
        <v>419</v>
      </c>
      <c r="C439" s="54" t="s">
        <v>17401</v>
      </c>
      <c r="D439" s="50">
        <f t="shared" si="20"/>
        <v>1660336.94</v>
      </c>
      <c r="E439" s="55">
        <v>0</v>
      </c>
      <c r="F439" s="55">
        <v>0</v>
      </c>
      <c r="G439" s="55">
        <v>0</v>
      </c>
      <c r="H439" s="55">
        <v>0</v>
      </c>
      <c r="I439" s="55">
        <v>0</v>
      </c>
      <c r="J439" s="55">
        <v>0</v>
      </c>
      <c r="K439" s="56">
        <v>0</v>
      </c>
      <c r="L439" s="55">
        <v>0</v>
      </c>
      <c r="M439" s="55">
        <v>1660336.94</v>
      </c>
      <c r="N439" s="55">
        <v>0</v>
      </c>
      <c r="O439" s="55">
        <v>0</v>
      </c>
      <c r="P439" s="55">
        <v>0</v>
      </c>
      <c r="Q439" s="55">
        <v>0</v>
      </c>
      <c r="R439" s="55">
        <v>0</v>
      </c>
      <c r="S439" s="55">
        <v>0</v>
      </c>
      <c r="T439" s="55">
        <v>0</v>
      </c>
      <c r="U439" s="55">
        <v>0</v>
      </c>
      <c r="V439" s="55">
        <v>0</v>
      </c>
      <c r="W439" s="55">
        <v>0</v>
      </c>
      <c r="X439" s="55">
        <v>0</v>
      </c>
      <c r="Y439" s="55">
        <v>0</v>
      </c>
      <c r="Z439" s="55">
        <v>0</v>
      </c>
      <c r="AA439" s="55">
        <v>0</v>
      </c>
      <c r="AB439" s="57" t="s">
        <v>16976</v>
      </c>
    </row>
    <row r="440" spans="1:28" ht="35.25" x14ac:dyDescent="0.5">
      <c r="A440">
        <v>1</v>
      </c>
      <c r="B440" s="30">
        <f>SUBTOTAL(103,$A$9:A440)</f>
        <v>420</v>
      </c>
      <c r="C440" s="54" t="s">
        <v>15404</v>
      </c>
      <c r="D440" s="50">
        <f t="shared" si="20"/>
        <v>67500</v>
      </c>
      <c r="E440" s="55">
        <v>0</v>
      </c>
      <c r="F440" s="55">
        <v>0</v>
      </c>
      <c r="G440" s="55">
        <v>0</v>
      </c>
      <c r="H440" s="55">
        <v>0</v>
      </c>
      <c r="I440" s="55">
        <v>0</v>
      </c>
      <c r="J440" s="55">
        <v>0</v>
      </c>
      <c r="K440" s="56">
        <v>0</v>
      </c>
      <c r="L440" s="55">
        <v>0</v>
      </c>
      <c r="M440" s="55">
        <v>0</v>
      </c>
      <c r="N440" s="55">
        <v>0</v>
      </c>
      <c r="O440" s="55">
        <v>67500</v>
      </c>
      <c r="P440" s="55">
        <v>0</v>
      </c>
      <c r="Q440" s="55">
        <v>0</v>
      </c>
      <c r="R440" s="55">
        <v>0</v>
      </c>
      <c r="S440" s="55">
        <v>0</v>
      </c>
      <c r="T440" s="55">
        <v>0</v>
      </c>
      <c r="U440" s="55">
        <v>0</v>
      </c>
      <c r="V440" s="55">
        <v>0</v>
      </c>
      <c r="W440" s="55">
        <v>0</v>
      </c>
      <c r="X440" s="55">
        <v>0</v>
      </c>
      <c r="Y440" s="55">
        <v>0</v>
      </c>
      <c r="Z440" s="55">
        <v>0</v>
      </c>
      <c r="AA440" s="55">
        <v>0</v>
      </c>
      <c r="AB440" s="57" t="s">
        <v>16976</v>
      </c>
    </row>
    <row r="441" spans="1:28" ht="35.25" x14ac:dyDescent="0.5">
      <c r="A441">
        <v>1</v>
      </c>
      <c r="B441" s="30">
        <f>SUBTOTAL(103,$A$9:A441)</f>
        <v>421</v>
      </c>
      <c r="C441" s="54" t="s">
        <v>15407</v>
      </c>
      <c r="D441" s="50">
        <f t="shared" si="20"/>
        <v>61410</v>
      </c>
      <c r="E441" s="55">
        <v>0</v>
      </c>
      <c r="F441" s="55">
        <v>0</v>
      </c>
      <c r="G441" s="55">
        <v>0</v>
      </c>
      <c r="H441" s="55">
        <v>0</v>
      </c>
      <c r="I441" s="55">
        <v>0</v>
      </c>
      <c r="J441" s="55">
        <v>0</v>
      </c>
      <c r="K441" s="56">
        <v>0</v>
      </c>
      <c r="L441" s="55">
        <v>0</v>
      </c>
      <c r="M441" s="55">
        <v>0</v>
      </c>
      <c r="N441" s="55">
        <v>0</v>
      </c>
      <c r="O441" s="55">
        <v>61410</v>
      </c>
      <c r="P441" s="55">
        <v>0</v>
      </c>
      <c r="Q441" s="55">
        <v>0</v>
      </c>
      <c r="R441" s="55">
        <v>0</v>
      </c>
      <c r="S441" s="55">
        <v>0</v>
      </c>
      <c r="T441" s="55">
        <v>0</v>
      </c>
      <c r="U441" s="55">
        <v>0</v>
      </c>
      <c r="V441" s="55">
        <v>0</v>
      </c>
      <c r="W441" s="55">
        <v>0</v>
      </c>
      <c r="X441" s="55">
        <v>0</v>
      </c>
      <c r="Y441" s="55">
        <v>0</v>
      </c>
      <c r="Z441" s="55">
        <v>0</v>
      </c>
      <c r="AA441" s="55">
        <v>0</v>
      </c>
      <c r="AB441" s="57" t="s">
        <v>16976</v>
      </c>
    </row>
    <row r="442" spans="1:28" ht="35.25" x14ac:dyDescent="0.5">
      <c r="A442">
        <v>1</v>
      </c>
      <c r="B442" s="30">
        <f>SUBTOTAL(103,$A$9:A442)</f>
        <v>422</v>
      </c>
      <c r="C442" s="54" t="s">
        <v>15412</v>
      </c>
      <c r="D442" s="50">
        <f t="shared" si="20"/>
        <v>1394455.52</v>
      </c>
      <c r="E442" s="55">
        <v>0</v>
      </c>
      <c r="F442" s="55">
        <v>0</v>
      </c>
      <c r="G442" s="55">
        <v>0</v>
      </c>
      <c r="H442" s="55">
        <v>0</v>
      </c>
      <c r="I442" s="55">
        <v>0</v>
      </c>
      <c r="J442" s="55">
        <v>0</v>
      </c>
      <c r="K442" s="56">
        <v>0</v>
      </c>
      <c r="L442" s="55">
        <v>0</v>
      </c>
      <c r="M442" s="55">
        <v>1124455.52</v>
      </c>
      <c r="N442" s="55">
        <v>0</v>
      </c>
      <c r="O442" s="55">
        <v>270000</v>
      </c>
      <c r="P442" s="55">
        <v>0</v>
      </c>
      <c r="Q442" s="55">
        <v>0</v>
      </c>
      <c r="R442" s="55">
        <v>0</v>
      </c>
      <c r="S442" s="55">
        <v>0</v>
      </c>
      <c r="T442" s="55">
        <v>0</v>
      </c>
      <c r="U442" s="55">
        <v>0</v>
      </c>
      <c r="V442" s="55">
        <v>0</v>
      </c>
      <c r="W442" s="55">
        <v>0</v>
      </c>
      <c r="X442" s="55">
        <v>0</v>
      </c>
      <c r="Y442" s="55">
        <v>0</v>
      </c>
      <c r="Z442" s="55">
        <v>0</v>
      </c>
      <c r="AA442" s="55">
        <v>0</v>
      </c>
      <c r="AB442" s="57" t="s">
        <v>16976</v>
      </c>
    </row>
    <row r="443" spans="1:28" ht="35.25" x14ac:dyDescent="0.5">
      <c r="A443">
        <v>1</v>
      </c>
      <c r="B443" s="30">
        <f>SUBTOTAL(103,$A$9:A443)</f>
        <v>423</v>
      </c>
      <c r="C443" s="54" t="s">
        <v>15445</v>
      </c>
      <c r="D443" s="50">
        <f t="shared" si="20"/>
        <v>259320</v>
      </c>
      <c r="E443" s="55">
        <v>0</v>
      </c>
      <c r="F443" s="55">
        <v>0</v>
      </c>
      <c r="G443" s="55">
        <v>0</v>
      </c>
      <c r="H443" s="55">
        <v>0</v>
      </c>
      <c r="I443" s="55">
        <v>0</v>
      </c>
      <c r="J443" s="55">
        <v>0</v>
      </c>
      <c r="K443" s="56">
        <v>0</v>
      </c>
      <c r="L443" s="55">
        <v>0</v>
      </c>
      <c r="M443" s="55">
        <v>0</v>
      </c>
      <c r="N443" s="55">
        <v>0</v>
      </c>
      <c r="O443" s="55">
        <f>79320+180000</f>
        <v>259320</v>
      </c>
      <c r="P443" s="55">
        <v>0</v>
      </c>
      <c r="Q443" s="55">
        <v>0</v>
      </c>
      <c r="R443" s="55">
        <v>0</v>
      </c>
      <c r="S443" s="55">
        <v>0</v>
      </c>
      <c r="T443" s="55">
        <v>0</v>
      </c>
      <c r="U443" s="55">
        <v>0</v>
      </c>
      <c r="V443" s="55">
        <v>0</v>
      </c>
      <c r="W443" s="55">
        <v>0</v>
      </c>
      <c r="X443" s="55">
        <v>0</v>
      </c>
      <c r="Y443" s="55">
        <v>0</v>
      </c>
      <c r="Z443" s="55">
        <v>0</v>
      </c>
      <c r="AA443" s="55">
        <v>0</v>
      </c>
      <c r="AB443" s="57" t="s">
        <v>16976</v>
      </c>
    </row>
    <row r="444" spans="1:28" ht="35.25" x14ac:dyDescent="0.5">
      <c r="A444">
        <v>1</v>
      </c>
      <c r="B444" s="30">
        <f>SUBTOTAL(103,$A$9:A444)</f>
        <v>424</v>
      </c>
      <c r="C444" s="54" t="s">
        <v>15325</v>
      </c>
      <c r="D444" s="50">
        <f t="shared" si="20"/>
        <v>34000</v>
      </c>
      <c r="E444" s="55">
        <v>0</v>
      </c>
      <c r="F444" s="55">
        <v>0</v>
      </c>
      <c r="G444" s="55">
        <v>0</v>
      </c>
      <c r="H444" s="55">
        <v>0</v>
      </c>
      <c r="I444" s="55">
        <v>0</v>
      </c>
      <c r="J444" s="55">
        <v>0</v>
      </c>
      <c r="K444" s="56">
        <v>0</v>
      </c>
      <c r="L444" s="55">
        <v>0</v>
      </c>
      <c r="M444" s="55">
        <v>0</v>
      </c>
      <c r="N444" s="55">
        <v>0</v>
      </c>
      <c r="O444" s="55">
        <v>34000</v>
      </c>
      <c r="P444" s="55">
        <v>0</v>
      </c>
      <c r="Q444" s="55">
        <v>0</v>
      </c>
      <c r="R444" s="55">
        <v>0</v>
      </c>
      <c r="S444" s="55">
        <v>0</v>
      </c>
      <c r="T444" s="55">
        <v>0</v>
      </c>
      <c r="U444" s="55">
        <v>0</v>
      </c>
      <c r="V444" s="55">
        <v>0</v>
      </c>
      <c r="W444" s="55">
        <v>0</v>
      </c>
      <c r="X444" s="55">
        <v>0</v>
      </c>
      <c r="Y444" s="55">
        <v>0</v>
      </c>
      <c r="Z444" s="55">
        <v>0</v>
      </c>
      <c r="AA444" s="55">
        <v>0</v>
      </c>
      <c r="AB444" s="57" t="s">
        <v>16976</v>
      </c>
    </row>
    <row r="445" spans="1:28" ht="35.25" x14ac:dyDescent="0.5">
      <c r="A445">
        <v>1</v>
      </c>
      <c r="B445" s="30">
        <f>SUBTOTAL(103,$A$9:A445)</f>
        <v>425</v>
      </c>
      <c r="C445" s="54" t="s">
        <v>15334</v>
      </c>
      <c r="D445" s="50">
        <f t="shared" si="20"/>
        <v>1197937.33</v>
      </c>
      <c r="E445" s="55">
        <v>0</v>
      </c>
      <c r="F445" s="55">
        <v>0</v>
      </c>
      <c r="G445" s="55">
        <v>0</v>
      </c>
      <c r="H445" s="55">
        <v>0</v>
      </c>
      <c r="I445" s="55">
        <v>0</v>
      </c>
      <c r="J445" s="55">
        <v>0</v>
      </c>
      <c r="K445" s="56">
        <v>0</v>
      </c>
      <c r="L445" s="55">
        <v>0</v>
      </c>
      <c r="M445" s="55">
        <v>784039.33</v>
      </c>
      <c r="N445" s="55">
        <v>0</v>
      </c>
      <c r="O445" s="55">
        <f>323898+90000</f>
        <v>413898</v>
      </c>
      <c r="P445" s="55">
        <v>0</v>
      </c>
      <c r="Q445" s="55">
        <v>0</v>
      </c>
      <c r="R445" s="55">
        <v>0</v>
      </c>
      <c r="S445" s="55">
        <v>0</v>
      </c>
      <c r="T445" s="55">
        <v>0</v>
      </c>
      <c r="U445" s="55">
        <v>0</v>
      </c>
      <c r="V445" s="55">
        <v>0</v>
      </c>
      <c r="W445" s="55">
        <v>0</v>
      </c>
      <c r="X445" s="55">
        <v>0</v>
      </c>
      <c r="Y445" s="55">
        <v>0</v>
      </c>
      <c r="Z445" s="55">
        <v>0</v>
      </c>
      <c r="AA445" s="55">
        <v>0</v>
      </c>
      <c r="AB445" s="57" t="s">
        <v>16976</v>
      </c>
    </row>
    <row r="446" spans="1:28" ht="35.25" x14ac:dyDescent="0.5">
      <c r="A446">
        <v>1</v>
      </c>
      <c r="B446" s="30">
        <f>SUBTOTAL(103,$A$9:A446)</f>
        <v>426</v>
      </c>
      <c r="C446" s="54" t="s">
        <v>15368</v>
      </c>
      <c r="D446" s="50">
        <f t="shared" si="20"/>
        <v>56860.15</v>
      </c>
      <c r="E446" s="55">
        <v>0</v>
      </c>
      <c r="F446" s="55">
        <v>0</v>
      </c>
      <c r="G446" s="55">
        <v>0</v>
      </c>
      <c r="H446" s="55">
        <v>0</v>
      </c>
      <c r="I446" s="55">
        <v>0</v>
      </c>
      <c r="J446" s="55">
        <v>0</v>
      </c>
      <c r="K446" s="56">
        <v>0</v>
      </c>
      <c r="L446" s="55">
        <v>0</v>
      </c>
      <c r="M446" s="55">
        <v>0</v>
      </c>
      <c r="N446" s="55">
        <v>0</v>
      </c>
      <c r="O446" s="55">
        <v>56860.15</v>
      </c>
      <c r="P446" s="55">
        <v>0</v>
      </c>
      <c r="Q446" s="55">
        <v>0</v>
      </c>
      <c r="R446" s="55">
        <v>0</v>
      </c>
      <c r="S446" s="55">
        <v>0</v>
      </c>
      <c r="T446" s="55">
        <v>0</v>
      </c>
      <c r="U446" s="55">
        <v>0</v>
      </c>
      <c r="V446" s="55">
        <v>0</v>
      </c>
      <c r="W446" s="55">
        <v>0</v>
      </c>
      <c r="X446" s="55">
        <v>0</v>
      </c>
      <c r="Y446" s="55">
        <v>0</v>
      </c>
      <c r="Z446" s="55">
        <v>0</v>
      </c>
      <c r="AA446" s="55">
        <v>0</v>
      </c>
      <c r="AB446" s="57" t="s">
        <v>16976</v>
      </c>
    </row>
    <row r="447" spans="1:28" ht="35.25" x14ac:dyDescent="0.5">
      <c r="A447">
        <v>1</v>
      </c>
      <c r="B447" s="30">
        <f>SUBTOTAL(103,$A$9:A447)</f>
        <v>427</v>
      </c>
      <c r="C447" s="54" t="s">
        <v>15425</v>
      </c>
      <c r="D447" s="50">
        <f t="shared" si="20"/>
        <v>170000</v>
      </c>
      <c r="E447" s="55">
        <v>0</v>
      </c>
      <c r="F447" s="55">
        <v>0</v>
      </c>
      <c r="G447" s="55">
        <v>0</v>
      </c>
      <c r="H447" s="55">
        <v>0</v>
      </c>
      <c r="I447" s="55">
        <v>0</v>
      </c>
      <c r="J447" s="55">
        <v>0</v>
      </c>
      <c r="K447" s="56">
        <v>0</v>
      </c>
      <c r="L447" s="55">
        <v>0</v>
      </c>
      <c r="M447" s="55">
        <v>0</v>
      </c>
      <c r="N447" s="55">
        <v>0</v>
      </c>
      <c r="O447" s="55">
        <v>170000</v>
      </c>
      <c r="P447" s="55">
        <v>0</v>
      </c>
      <c r="Q447" s="55">
        <v>0</v>
      </c>
      <c r="R447" s="55">
        <v>0</v>
      </c>
      <c r="S447" s="55">
        <v>0</v>
      </c>
      <c r="T447" s="55">
        <v>0</v>
      </c>
      <c r="U447" s="55">
        <v>0</v>
      </c>
      <c r="V447" s="55">
        <v>0</v>
      </c>
      <c r="W447" s="55">
        <v>0</v>
      </c>
      <c r="X447" s="55">
        <v>0</v>
      </c>
      <c r="Y447" s="55">
        <v>0</v>
      </c>
      <c r="Z447" s="55">
        <v>0</v>
      </c>
      <c r="AA447" s="55">
        <v>0</v>
      </c>
      <c r="AB447" s="57" t="s">
        <v>16976</v>
      </c>
    </row>
    <row r="448" spans="1:28" ht="35.25" x14ac:dyDescent="0.5">
      <c r="A448">
        <v>1</v>
      </c>
      <c r="B448" s="30">
        <f>SUBTOTAL(103,$A$9:A448)</f>
        <v>428</v>
      </c>
      <c r="C448" s="54" t="s">
        <v>15419</v>
      </c>
      <c r="D448" s="50">
        <f t="shared" si="20"/>
        <v>59000</v>
      </c>
      <c r="E448" s="55">
        <v>0</v>
      </c>
      <c r="F448" s="55">
        <v>0</v>
      </c>
      <c r="G448" s="55">
        <v>0</v>
      </c>
      <c r="H448" s="55">
        <v>0</v>
      </c>
      <c r="I448" s="55">
        <v>0</v>
      </c>
      <c r="J448" s="55">
        <v>0</v>
      </c>
      <c r="K448" s="56">
        <v>0</v>
      </c>
      <c r="L448" s="55">
        <v>0</v>
      </c>
      <c r="M448" s="55">
        <v>0</v>
      </c>
      <c r="N448" s="55">
        <v>0</v>
      </c>
      <c r="O448" s="55">
        <f>25000+34000</f>
        <v>59000</v>
      </c>
      <c r="P448" s="55">
        <v>0</v>
      </c>
      <c r="Q448" s="55">
        <v>0</v>
      </c>
      <c r="R448" s="55">
        <v>0</v>
      </c>
      <c r="S448" s="55">
        <v>0</v>
      </c>
      <c r="T448" s="55">
        <v>0</v>
      </c>
      <c r="U448" s="55">
        <v>0</v>
      </c>
      <c r="V448" s="55">
        <v>0</v>
      </c>
      <c r="W448" s="55">
        <v>0</v>
      </c>
      <c r="X448" s="55">
        <v>0</v>
      </c>
      <c r="Y448" s="55">
        <v>0</v>
      </c>
      <c r="Z448" s="55">
        <v>0</v>
      </c>
      <c r="AA448" s="55">
        <v>0</v>
      </c>
      <c r="AB448" s="57" t="s">
        <v>16976</v>
      </c>
    </row>
    <row r="449" spans="1:28" ht="35.25" x14ac:dyDescent="0.5">
      <c r="A449">
        <v>1</v>
      </c>
      <c r="B449" s="30">
        <f>SUBTOTAL(103,$A$9:A449)</f>
        <v>429</v>
      </c>
      <c r="C449" s="54" t="s">
        <v>15420</v>
      </c>
      <c r="D449" s="50">
        <f t="shared" si="20"/>
        <v>48000</v>
      </c>
      <c r="E449" s="55">
        <v>0</v>
      </c>
      <c r="F449" s="55">
        <v>0</v>
      </c>
      <c r="G449" s="55">
        <v>0</v>
      </c>
      <c r="H449" s="55">
        <v>0</v>
      </c>
      <c r="I449" s="55">
        <v>0</v>
      </c>
      <c r="J449" s="55">
        <v>0</v>
      </c>
      <c r="K449" s="56">
        <v>0</v>
      </c>
      <c r="L449" s="55">
        <v>0</v>
      </c>
      <c r="M449" s="55">
        <v>0</v>
      </c>
      <c r="N449" s="55">
        <v>0</v>
      </c>
      <c r="O449" s="55">
        <f>26000+22000</f>
        <v>48000</v>
      </c>
      <c r="P449" s="55">
        <v>0</v>
      </c>
      <c r="Q449" s="55">
        <v>0</v>
      </c>
      <c r="R449" s="55">
        <v>0</v>
      </c>
      <c r="S449" s="55">
        <v>0</v>
      </c>
      <c r="T449" s="55">
        <v>0</v>
      </c>
      <c r="U449" s="55">
        <v>0</v>
      </c>
      <c r="V449" s="55">
        <v>0</v>
      </c>
      <c r="W449" s="55">
        <v>0</v>
      </c>
      <c r="X449" s="55">
        <v>0</v>
      </c>
      <c r="Y449" s="55">
        <v>0</v>
      </c>
      <c r="Z449" s="55">
        <v>0</v>
      </c>
      <c r="AA449" s="55">
        <v>0</v>
      </c>
      <c r="AB449" s="57" t="s">
        <v>16976</v>
      </c>
    </row>
    <row r="450" spans="1:28" ht="35.25" x14ac:dyDescent="0.5">
      <c r="A450">
        <v>1</v>
      </c>
      <c r="B450" s="30">
        <f>SUBTOTAL(103,$A$9:A450)</f>
        <v>430</v>
      </c>
      <c r="C450" s="54" t="s">
        <v>15421</v>
      </c>
      <c r="D450" s="50">
        <f t="shared" si="20"/>
        <v>25000</v>
      </c>
      <c r="E450" s="55">
        <v>0</v>
      </c>
      <c r="F450" s="55">
        <v>0</v>
      </c>
      <c r="G450" s="55">
        <v>0</v>
      </c>
      <c r="H450" s="55">
        <v>0</v>
      </c>
      <c r="I450" s="55">
        <v>0</v>
      </c>
      <c r="J450" s="55">
        <v>0</v>
      </c>
      <c r="K450" s="56">
        <v>0</v>
      </c>
      <c r="L450" s="55">
        <v>0</v>
      </c>
      <c r="M450" s="55">
        <v>0</v>
      </c>
      <c r="N450" s="55">
        <v>0</v>
      </c>
      <c r="O450" s="55">
        <f>14000+11000</f>
        <v>25000</v>
      </c>
      <c r="P450" s="55">
        <v>0</v>
      </c>
      <c r="Q450" s="55">
        <v>0</v>
      </c>
      <c r="R450" s="55">
        <v>0</v>
      </c>
      <c r="S450" s="55">
        <v>0</v>
      </c>
      <c r="T450" s="55">
        <v>0</v>
      </c>
      <c r="U450" s="55">
        <v>0</v>
      </c>
      <c r="V450" s="55">
        <v>0</v>
      </c>
      <c r="W450" s="55">
        <v>0</v>
      </c>
      <c r="X450" s="55">
        <v>0</v>
      </c>
      <c r="Y450" s="55">
        <v>0</v>
      </c>
      <c r="Z450" s="55">
        <v>0</v>
      </c>
      <c r="AA450" s="55">
        <v>0</v>
      </c>
      <c r="AB450" s="57" t="s">
        <v>16976</v>
      </c>
    </row>
    <row r="451" spans="1:28" ht="35.25" x14ac:dyDescent="0.5">
      <c r="A451">
        <v>1</v>
      </c>
      <c r="B451" s="30">
        <f>SUBTOTAL(103,$A$9:A451)</f>
        <v>431</v>
      </c>
      <c r="C451" s="54" t="s">
        <v>15408</v>
      </c>
      <c r="D451" s="50">
        <f t="shared" si="20"/>
        <v>11073</v>
      </c>
      <c r="E451" s="55">
        <v>0</v>
      </c>
      <c r="F451" s="55">
        <v>0</v>
      </c>
      <c r="G451" s="55">
        <v>0</v>
      </c>
      <c r="H451" s="55">
        <v>0</v>
      </c>
      <c r="I451" s="55">
        <v>0</v>
      </c>
      <c r="J451" s="55">
        <v>0</v>
      </c>
      <c r="K451" s="56">
        <v>0</v>
      </c>
      <c r="L451" s="55">
        <v>0</v>
      </c>
      <c r="M451" s="55">
        <v>0</v>
      </c>
      <c r="N451" s="55">
        <v>0</v>
      </c>
      <c r="O451" s="55">
        <v>0</v>
      </c>
      <c r="P451" s="55">
        <v>11073</v>
      </c>
      <c r="Q451" s="55">
        <v>0</v>
      </c>
      <c r="R451" s="55">
        <v>0</v>
      </c>
      <c r="S451" s="55">
        <v>0</v>
      </c>
      <c r="T451" s="55">
        <v>0</v>
      </c>
      <c r="U451" s="55">
        <v>0</v>
      </c>
      <c r="V451" s="55">
        <v>0</v>
      </c>
      <c r="W451" s="55">
        <v>0</v>
      </c>
      <c r="X451" s="55">
        <v>0</v>
      </c>
      <c r="Y451" s="55">
        <v>0</v>
      </c>
      <c r="Z451" s="55">
        <v>0</v>
      </c>
      <c r="AA451" s="55">
        <v>0</v>
      </c>
      <c r="AB451" s="57" t="s">
        <v>16976</v>
      </c>
    </row>
    <row r="452" spans="1:28" ht="35.25" x14ac:dyDescent="0.5">
      <c r="A452">
        <v>1</v>
      </c>
      <c r="B452" s="30">
        <f>SUBTOTAL(103,$A$9:A452)</f>
        <v>432</v>
      </c>
      <c r="C452" s="54" t="s">
        <v>15340</v>
      </c>
      <c r="D452" s="50">
        <v>225000</v>
      </c>
      <c r="E452" s="55">
        <v>0</v>
      </c>
      <c r="F452" s="55">
        <v>0</v>
      </c>
      <c r="G452" s="55">
        <v>0</v>
      </c>
      <c r="H452" s="55">
        <v>0</v>
      </c>
      <c r="I452" s="55">
        <v>0</v>
      </c>
      <c r="J452" s="55">
        <v>0</v>
      </c>
      <c r="K452" s="56">
        <v>0</v>
      </c>
      <c r="L452" s="55">
        <v>0</v>
      </c>
      <c r="M452" s="55">
        <v>0</v>
      </c>
      <c r="N452" s="55">
        <v>0</v>
      </c>
      <c r="O452" s="55">
        <v>225000</v>
      </c>
      <c r="P452" s="55">
        <v>0</v>
      </c>
      <c r="Q452" s="55">
        <v>0</v>
      </c>
      <c r="R452" s="55">
        <v>0</v>
      </c>
      <c r="S452" s="55">
        <v>0</v>
      </c>
      <c r="T452" s="55">
        <v>0</v>
      </c>
      <c r="U452" s="55">
        <v>0</v>
      </c>
      <c r="V452" s="55">
        <v>0</v>
      </c>
      <c r="W452" s="55">
        <v>0</v>
      </c>
      <c r="X452" s="55">
        <v>0</v>
      </c>
      <c r="Y452" s="55">
        <v>0</v>
      </c>
      <c r="Z452" s="55">
        <v>0</v>
      </c>
      <c r="AA452" s="55">
        <v>0</v>
      </c>
      <c r="AB452" s="57" t="s">
        <v>16976</v>
      </c>
    </row>
    <row r="453" spans="1:28" ht="35.25" x14ac:dyDescent="0.5">
      <c r="A453">
        <v>1</v>
      </c>
      <c r="B453" s="30">
        <f>SUBTOTAL(103,$A$9:A453)</f>
        <v>433</v>
      </c>
      <c r="C453" s="54" t="s">
        <v>2681</v>
      </c>
      <c r="D453" s="50">
        <v>850917</v>
      </c>
      <c r="E453" s="55">
        <v>0</v>
      </c>
      <c r="F453" s="55">
        <v>0</v>
      </c>
      <c r="G453" s="55">
        <v>0</v>
      </c>
      <c r="H453" s="55">
        <v>0</v>
      </c>
      <c r="I453" s="55">
        <v>0</v>
      </c>
      <c r="J453" s="55">
        <v>0</v>
      </c>
      <c r="K453" s="56">
        <v>0</v>
      </c>
      <c r="L453" s="55">
        <v>0</v>
      </c>
      <c r="M453" s="55">
        <v>0</v>
      </c>
      <c r="N453" s="55">
        <v>0</v>
      </c>
      <c r="O453" s="55">
        <v>850917</v>
      </c>
      <c r="P453" s="55">
        <v>0</v>
      </c>
      <c r="Q453" s="55">
        <v>0</v>
      </c>
      <c r="R453" s="55">
        <v>0</v>
      </c>
      <c r="S453" s="55">
        <v>0</v>
      </c>
      <c r="T453" s="55">
        <v>0</v>
      </c>
      <c r="U453" s="55">
        <v>0</v>
      </c>
      <c r="V453" s="55">
        <v>0</v>
      </c>
      <c r="W453" s="55">
        <v>0</v>
      </c>
      <c r="X453" s="55">
        <v>0</v>
      </c>
      <c r="Y453" s="55">
        <v>0</v>
      </c>
      <c r="Z453" s="55">
        <v>0</v>
      </c>
      <c r="AA453" s="55">
        <v>0</v>
      </c>
      <c r="AB453" s="57" t="s">
        <v>16976</v>
      </c>
    </row>
    <row r="454" spans="1:28" ht="35.25" x14ac:dyDescent="0.5">
      <c r="A454">
        <v>1</v>
      </c>
      <c r="B454" s="30">
        <f>SUBTOTAL(103,$A$9:A454)</f>
        <v>434</v>
      </c>
      <c r="C454" s="54" t="s">
        <v>15361</v>
      </c>
      <c r="D454" s="50">
        <v>342718.5</v>
      </c>
      <c r="E454" s="55">
        <v>0</v>
      </c>
      <c r="F454" s="55">
        <v>0</v>
      </c>
      <c r="G454" s="55">
        <v>0</v>
      </c>
      <c r="H454" s="55">
        <v>0</v>
      </c>
      <c r="I454" s="55">
        <v>0</v>
      </c>
      <c r="J454" s="55">
        <v>0</v>
      </c>
      <c r="K454" s="56">
        <v>0</v>
      </c>
      <c r="L454" s="55">
        <v>0</v>
      </c>
      <c r="M454" s="55">
        <v>0</v>
      </c>
      <c r="N454" s="55">
        <v>0</v>
      </c>
      <c r="O454" s="55">
        <v>342718.5</v>
      </c>
      <c r="P454" s="55">
        <v>0</v>
      </c>
      <c r="Q454" s="55">
        <v>0</v>
      </c>
      <c r="R454" s="55">
        <v>0</v>
      </c>
      <c r="S454" s="55">
        <v>0</v>
      </c>
      <c r="T454" s="55">
        <v>0</v>
      </c>
      <c r="U454" s="55">
        <v>0</v>
      </c>
      <c r="V454" s="55">
        <v>0</v>
      </c>
      <c r="W454" s="55">
        <v>0</v>
      </c>
      <c r="X454" s="55">
        <v>0</v>
      </c>
      <c r="Y454" s="55">
        <v>0</v>
      </c>
      <c r="Z454" s="55">
        <v>0</v>
      </c>
      <c r="AA454" s="55">
        <v>0</v>
      </c>
      <c r="AB454" s="57" t="s">
        <v>16976</v>
      </c>
    </row>
    <row r="455" spans="1:28" ht="35.25" x14ac:dyDescent="0.5">
      <c r="A455">
        <v>1</v>
      </c>
      <c r="B455" s="30">
        <f>SUBTOTAL(103,$A$9:A455)</f>
        <v>435</v>
      </c>
      <c r="C455" s="54" t="s">
        <v>15372</v>
      </c>
      <c r="D455" s="50">
        <v>679092.55</v>
      </c>
      <c r="E455" s="55">
        <v>0</v>
      </c>
      <c r="F455" s="55">
        <v>0</v>
      </c>
      <c r="G455" s="55">
        <v>0</v>
      </c>
      <c r="H455" s="55">
        <v>0</v>
      </c>
      <c r="I455" s="55">
        <v>243005.78</v>
      </c>
      <c r="J455" s="55">
        <v>0</v>
      </c>
      <c r="K455" s="56">
        <v>0</v>
      </c>
      <c r="L455" s="55">
        <v>0</v>
      </c>
      <c r="M455" s="55">
        <v>436086.77</v>
      </c>
      <c r="N455" s="55">
        <v>0</v>
      </c>
      <c r="O455" s="55">
        <v>0</v>
      </c>
      <c r="P455" s="55">
        <v>0</v>
      </c>
      <c r="Q455" s="55">
        <v>0</v>
      </c>
      <c r="R455" s="55">
        <v>0</v>
      </c>
      <c r="S455" s="55">
        <v>0</v>
      </c>
      <c r="T455" s="55">
        <v>0</v>
      </c>
      <c r="U455" s="55">
        <v>0</v>
      </c>
      <c r="V455" s="55">
        <v>0</v>
      </c>
      <c r="W455" s="55">
        <v>0</v>
      </c>
      <c r="X455" s="55">
        <v>0</v>
      </c>
      <c r="Y455" s="55">
        <v>0</v>
      </c>
      <c r="Z455" s="55">
        <v>0</v>
      </c>
      <c r="AA455" s="55">
        <v>0</v>
      </c>
      <c r="AB455" s="57" t="s">
        <v>16976</v>
      </c>
    </row>
    <row r="456" spans="1:28" ht="35.25" x14ac:dyDescent="0.5">
      <c r="A456">
        <v>1</v>
      </c>
      <c r="B456" s="30">
        <f>SUBTOTAL(103,$A$9:A456)</f>
        <v>436</v>
      </c>
      <c r="C456" s="54" t="s">
        <v>15378</v>
      </c>
      <c r="D456" s="50">
        <v>933000</v>
      </c>
      <c r="E456" s="55">
        <v>0</v>
      </c>
      <c r="F456" s="55">
        <v>0</v>
      </c>
      <c r="G456" s="55">
        <v>0</v>
      </c>
      <c r="H456" s="55">
        <v>0</v>
      </c>
      <c r="I456" s="55">
        <v>0</v>
      </c>
      <c r="J456" s="55">
        <v>0</v>
      </c>
      <c r="K456" s="56">
        <v>0</v>
      </c>
      <c r="L456" s="55">
        <v>0</v>
      </c>
      <c r="M456" s="55">
        <v>0</v>
      </c>
      <c r="N456" s="55">
        <v>0</v>
      </c>
      <c r="O456" s="55">
        <v>933000</v>
      </c>
      <c r="P456" s="55">
        <v>0</v>
      </c>
      <c r="Q456" s="55">
        <v>0</v>
      </c>
      <c r="R456" s="55">
        <v>0</v>
      </c>
      <c r="S456" s="55">
        <v>0</v>
      </c>
      <c r="T456" s="55">
        <v>0</v>
      </c>
      <c r="U456" s="55">
        <v>0</v>
      </c>
      <c r="V456" s="55">
        <v>0</v>
      </c>
      <c r="W456" s="55">
        <v>0</v>
      </c>
      <c r="X456" s="55">
        <v>0</v>
      </c>
      <c r="Y456" s="55">
        <v>0</v>
      </c>
      <c r="Z456" s="55">
        <v>0</v>
      </c>
      <c r="AA456" s="55">
        <v>0</v>
      </c>
      <c r="AB456" s="57" t="s">
        <v>16976</v>
      </c>
    </row>
    <row r="457" spans="1:28" ht="35.25" x14ac:dyDescent="0.5">
      <c r="A457">
        <v>1</v>
      </c>
      <c r="B457" s="30">
        <f>SUBTOTAL(103,$A$9:A457)</f>
        <v>437</v>
      </c>
      <c r="C457" s="54" t="s">
        <v>15399</v>
      </c>
      <c r="D457" s="50">
        <v>350070.6</v>
      </c>
      <c r="E457" s="55">
        <v>0</v>
      </c>
      <c r="F457" s="55">
        <v>0</v>
      </c>
      <c r="G457" s="55">
        <v>0</v>
      </c>
      <c r="H457" s="55">
        <v>0</v>
      </c>
      <c r="I457" s="55">
        <v>0</v>
      </c>
      <c r="J457" s="55">
        <v>0</v>
      </c>
      <c r="K457" s="56">
        <v>0</v>
      </c>
      <c r="L457" s="55">
        <v>0</v>
      </c>
      <c r="M457" s="55">
        <v>0</v>
      </c>
      <c r="N457" s="55">
        <v>0</v>
      </c>
      <c r="O457" s="55">
        <v>350070.6</v>
      </c>
      <c r="P457" s="55">
        <v>0</v>
      </c>
      <c r="Q457" s="55">
        <v>0</v>
      </c>
      <c r="R457" s="55">
        <v>0</v>
      </c>
      <c r="S457" s="55">
        <v>0</v>
      </c>
      <c r="T457" s="55">
        <v>0</v>
      </c>
      <c r="U457" s="55">
        <v>0</v>
      </c>
      <c r="V457" s="55">
        <v>0</v>
      </c>
      <c r="W457" s="55">
        <v>0</v>
      </c>
      <c r="X457" s="55">
        <v>0</v>
      </c>
      <c r="Y457" s="55">
        <v>0</v>
      </c>
      <c r="Z457" s="55">
        <v>0</v>
      </c>
      <c r="AA457" s="55">
        <v>0</v>
      </c>
      <c r="AB457" s="57" t="s">
        <v>16976</v>
      </c>
    </row>
    <row r="458" spans="1:28" ht="35.25" x14ac:dyDescent="0.5">
      <c r="A458">
        <v>1</v>
      </c>
      <c r="B458" s="30">
        <f>SUBTOTAL(103,$A$9:A458)</f>
        <v>438</v>
      </c>
      <c r="C458" s="54" t="s">
        <v>15401</v>
      </c>
      <c r="D458" s="50">
        <v>436086.77</v>
      </c>
      <c r="E458" s="55">
        <v>0</v>
      </c>
      <c r="F458" s="55">
        <v>0</v>
      </c>
      <c r="G458" s="55">
        <v>0</v>
      </c>
      <c r="H458" s="55">
        <v>0</v>
      </c>
      <c r="I458" s="55">
        <v>0</v>
      </c>
      <c r="J458" s="55">
        <v>0</v>
      </c>
      <c r="K458" s="56">
        <v>0</v>
      </c>
      <c r="L458" s="55">
        <v>0</v>
      </c>
      <c r="M458" s="55">
        <v>436086.77</v>
      </c>
      <c r="N458" s="55">
        <v>0</v>
      </c>
      <c r="O458" s="55">
        <v>0</v>
      </c>
      <c r="P458" s="55">
        <v>0</v>
      </c>
      <c r="Q458" s="55">
        <v>0</v>
      </c>
      <c r="R458" s="55">
        <v>0</v>
      </c>
      <c r="S458" s="55">
        <v>0</v>
      </c>
      <c r="T458" s="55">
        <v>0</v>
      </c>
      <c r="U458" s="55">
        <v>0</v>
      </c>
      <c r="V458" s="55">
        <v>0</v>
      </c>
      <c r="W458" s="55">
        <v>0</v>
      </c>
      <c r="X458" s="55">
        <v>0</v>
      </c>
      <c r="Y458" s="55">
        <v>0</v>
      </c>
      <c r="Z458" s="55">
        <v>0</v>
      </c>
      <c r="AA458" s="55">
        <v>0</v>
      </c>
      <c r="AB458" s="57" t="s">
        <v>16976</v>
      </c>
    </row>
    <row r="459" spans="1:28" ht="35.25" x14ac:dyDescent="0.5">
      <c r="A459">
        <v>1</v>
      </c>
      <c r="B459" s="30">
        <f>SUBTOTAL(103,$A$9:A459)</f>
        <v>439</v>
      </c>
      <c r="C459" s="54" t="s">
        <v>17451</v>
      </c>
      <c r="D459" s="50">
        <v>962810</v>
      </c>
      <c r="E459" s="55">
        <v>0</v>
      </c>
      <c r="F459" s="55">
        <v>0</v>
      </c>
      <c r="G459" s="55">
        <v>0</v>
      </c>
      <c r="H459" s="55">
        <v>0</v>
      </c>
      <c r="I459" s="55">
        <v>0</v>
      </c>
      <c r="J459" s="55">
        <v>0</v>
      </c>
      <c r="K459" s="56">
        <v>0</v>
      </c>
      <c r="L459" s="55">
        <v>0</v>
      </c>
      <c r="M459" s="55">
        <v>962810</v>
      </c>
      <c r="N459" s="55">
        <v>0</v>
      </c>
      <c r="O459" s="55">
        <v>0</v>
      </c>
      <c r="P459" s="55">
        <v>0</v>
      </c>
      <c r="Q459" s="55">
        <v>0</v>
      </c>
      <c r="R459" s="55">
        <v>0</v>
      </c>
      <c r="S459" s="55">
        <v>0</v>
      </c>
      <c r="T459" s="55">
        <v>0</v>
      </c>
      <c r="U459" s="55">
        <v>0</v>
      </c>
      <c r="V459" s="55">
        <v>0</v>
      </c>
      <c r="W459" s="55">
        <v>0</v>
      </c>
      <c r="X459" s="55">
        <v>0</v>
      </c>
      <c r="Y459" s="55">
        <v>0</v>
      </c>
      <c r="Z459" s="55">
        <v>0</v>
      </c>
      <c r="AA459" s="55">
        <v>0</v>
      </c>
      <c r="AB459" s="57" t="s">
        <v>16976</v>
      </c>
    </row>
    <row r="460" spans="1:28" ht="35.25" x14ac:dyDescent="0.5">
      <c r="A460">
        <v>1</v>
      </c>
      <c r="B460" s="30">
        <f>SUBTOTAL(103,$A$9:A460)</f>
        <v>440</v>
      </c>
      <c r="C460" s="54" t="s">
        <v>15438</v>
      </c>
      <c r="D460" s="50">
        <v>459600</v>
      </c>
      <c r="E460" s="55">
        <v>0</v>
      </c>
      <c r="F460" s="55">
        <v>0</v>
      </c>
      <c r="G460" s="55">
        <v>0</v>
      </c>
      <c r="H460" s="55">
        <v>0</v>
      </c>
      <c r="I460" s="55">
        <v>0</v>
      </c>
      <c r="J460" s="55">
        <v>0</v>
      </c>
      <c r="K460" s="56">
        <v>0</v>
      </c>
      <c r="L460" s="55">
        <v>0</v>
      </c>
      <c r="M460" s="55">
        <v>0</v>
      </c>
      <c r="N460" s="55">
        <v>0</v>
      </c>
      <c r="O460" s="55">
        <v>459600</v>
      </c>
      <c r="P460" s="55">
        <v>0</v>
      </c>
      <c r="Q460" s="55">
        <v>0</v>
      </c>
      <c r="R460" s="55">
        <v>0</v>
      </c>
      <c r="S460" s="55">
        <v>0</v>
      </c>
      <c r="T460" s="55">
        <v>0</v>
      </c>
      <c r="U460" s="55">
        <v>0</v>
      </c>
      <c r="V460" s="55">
        <v>0</v>
      </c>
      <c r="W460" s="55">
        <v>0</v>
      </c>
      <c r="X460" s="55">
        <v>0</v>
      </c>
      <c r="Y460" s="55">
        <v>0</v>
      </c>
      <c r="Z460" s="55">
        <v>0</v>
      </c>
      <c r="AA460" s="55">
        <v>0</v>
      </c>
      <c r="AB460" s="57">
        <v>2023</v>
      </c>
    </row>
    <row r="461" spans="1:28" ht="35.25" x14ac:dyDescent="0.5">
      <c r="A461">
        <v>1</v>
      </c>
      <c r="B461" s="30">
        <f>SUBTOTAL(103,$A$9:A461)</f>
        <v>441</v>
      </c>
      <c r="C461" s="54" t="s">
        <v>15308</v>
      </c>
      <c r="D461" s="50">
        <v>185761</v>
      </c>
      <c r="E461" s="55">
        <v>0</v>
      </c>
      <c r="F461" s="55">
        <v>0</v>
      </c>
      <c r="G461" s="55">
        <v>0</v>
      </c>
      <c r="H461" s="55">
        <v>0</v>
      </c>
      <c r="I461" s="55">
        <v>0</v>
      </c>
      <c r="J461" s="55">
        <v>0</v>
      </c>
      <c r="K461" s="56">
        <v>0</v>
      </c>
      <c r="L461" s="55">
        <v>0</v>
      </c>
      <c r="M461" s="55">
        <v>0</v>
      </c>
      <c r="N461" s="55">
        <v>0</v>
      </c>
      <c r="O461" s="55">
        <v>185761</v>
      </c>
      <c r="P461" s="55">
        <v>0</v>
      </c>
      <c r="Q461" s="55">
        <v>0</v>
      </c>
      <c r="R461" s="55">
        <v>0</v>
      </c>
      <c r="S461" s="55">
        <v>0</v>
      </c>
      <c r="T461" s="55">
        <v>0</v>
      </c>
      <c r="U461" s="55">
        <v>0</v>
      </c>
      <c r="V461" s="55">
        <v>0</v>
      </c>
      <c r="W461" s="55">
        <v>0</v>
      </c>
      <c r="X461" s="55">
        <v>0</v>
      </c>
      <c r="Y461" s="55">
        <v>0</v>
      </c>
      <c r="Z461" s="55">
        <v>0</v>
      </c>
      <c r="AA461" s="55">
        <v>0</v>
      </c>
      <c r="AB461" s="57">
        <v>2023</v>
      </c>
    </row>
    <row r="462" spans="1:28" ht="35.25" x14ac:dyDescent="0.5">
      <c r="A462">
        <v>1</v>
      </c>
      <c r="B462" s="30">
        <f>SUBTOTAL(103,$A$9:A462)</f>
        <v>442</v>
      </c>
      <c r="C462" s="54" t="s">
        <v>15413</v>
      </c>
      <c r="D462" s="50">
        <v>819311.2</v>
      </c>
      <c r="E462" s="55">
        <v>0</v>
      </c>
      <c r="F462" s="55">
        <v>0</v>
      </c>
      <c r="G462" s="55">
        <v>819311.2</v>
      </c>
      <c r="H462" s="55">
        <v>0</v>
      </c>
      <c r="I462" s="55">
        <v>0</v>
      </c>
      <c r="J462" s="55">
        <v>0</v>
      </c>
      <c r="K462" s="56">
        <v>0</v>
      </c>
      <c r="L462" s="55">
        <v>0</v>
      </c>
      <c r="M462" s="55">
        <v>0</v>
      </c>
      <c r="N462" s="55">
        <v>0</v>
      </c>
      <c r="O462" s="55">
        <v>0</v>
      </c>
      <c r="P462" s="55">
        <v>0</v>
      </c>
      <c r="Q462" s="55">
        <v>0</v>
      </c>
      <c r="R462" s="55">
        <v>0</v>
      </c>
      <c r="S462" s="55">
        <v>0</v>
      </c>
      <c r="T462" s="55">
        <v>0</v>
      </c>
      <c r="U462" s="55">
        <v>0</v>
      </c>
      <c r="V462" s="55">
        <v>0</v>
      </c>
      <c r="W462" s="55">
        <v>0</v>
      </c>
      <c r="X462" s="55">
        <v>0</v>
      </c>
      <c r="Y462" s="55">
        <v>0</v>
      </c>
      <c r="Z462" s="55">
        <v>0</v>
      </c>
      <c r="AA462" s="55">
        <v>0</v>
      </c>
      <c r="AB462" s="57">
        <v>2023</v>
      </c>
    </row>
    <row r="463" spans="1:28" ht="35.25" x14ac:dyDescent="0.5">
      <c r="A463">
        <v>1</v>
      </c>
      <c r="B463" s="30">
        <f>SUBTOTAL(103,$A$9:A463)</f>
        <v>443</v>
      </c>
      <c r="C463" s="54" t="s">
        <v>15446</v>
      </c>
      <c r="D463" s="50">
        <f t="shared" si="20"/>
        <v>553247.80000000005</v>
      </c>
      <c r="E463" s="55">
        <v>0</v>
      </c>
      <c r="F463" s="55">
        <v>0</v>
      </c>
      <c r="G463" s="55">
        <v>0</v>
      </c>
      <c r="H463" s="55">
        <v>0</v>
      </c>
      <c r="I463" s="55">
        <v>553247.80000000005</v>
      </c>
      <c r="J463" s="55">
        <v>0</v>
      </c>
      <c r="K463" s="56">
        <v>0</v>
      </c>
      <c r="L463" s="55">
        <v>0</v>
      </c>
      <c r="M463" s="55">
        <v>0</v>
      </c>
      <c r="N463" s="55">
        <v>0</v>
      </c>
      <c r="O463" s="55">
        <v>0</v>
      </c>
      <c r="P463" s="55">
        <v>0</v>
      </c>
      <c r="Q463" s="55">
        <v>0</v>
      </c>
      <c r="R463" s="55">
        <v>0</v>
      </c>
      <c r="S463" s="55">
        <v>0</v>
      </c>
      <c r="T463" s="55">
        <v>0</v>
      </c>
      <c r="U463" s="55">
        <v>0</v>
      </c>
      <c r="V463" s="55">
        <v>0</v>
      </c>
      <c r="W463" s="55">
        <v>0</v>
      </c>
      <c r="X463" s="55">
        <v>0</v>
      </c>
      <c r="Y463" s="55">
        <v>0</v>
      </c>
      <c r="Z463" s="55">
        <v>0</v>
      </c>
      <c r="AA463" s="55">
        <v>0</v>
      </c>
      <c r="AB463" s="57" t="s">
        <v>16976</v>
      </c>
    </row>
    <row r="464" spans="1:28" ht="35.25" x14ac:dyDescent="0.5">
      <c r="B464" s="53" t="s">
        <v>261</v>
      </c>
      <c r="C464" s="54"/>
      <c r="D464" s="50">
        <f t="shared" si="20"/>
        <v>4694275.93</v>
      </c>
      <c r="E464" s="50">
        <f t="shared" ref="E464:AA464" si="22">SUM(E465:E469)</f>
        <v>0</v>
      </c>
      <c r="F464" s="50">
        <f t="shared" si="22"/>
        <v>0</v>
      </c>
      <c r="G464" s="50">
        <f t="shared" si="22"/>
        <v>309569.93</v>
      </c>
      <c r="H464" s="50">
        <f t="shared" si="22"/>
        <v>0</v>
      </c>
      <c r="I464" s="50">
        <f t="shared" si="22"/>
        <v>0</v>
      </c>
      <c r="J464" s="50">
        <f t="shared" si="22"/>
        <v>0</v>
      </c>
      <c r="K464" s="51">
        <f t="shared" si="22"/>
        <v>0</v>
      </c>
      <c r="L464" s="50">
        <f t="shared" si="22"/>
        <v>0</v>
      </c>
      <c r="M464" s="50">
        <f t="shared" si="22"/>
        <v>3099706</v>
      </c>
      <c r="N464" s="50">
        <f t="shared" si="22"/>
        <v>0</v>
      </c>
      <c r="O464" s="50">
        <f t="shared" si="22"/>
        <v>1285000</v>
      </c>
      <c r="P464" s="50">
        <f t="shared" si="22"/>
        <v>0</v>
      </c>
      <c r="Q464" s="50">
        <f t="shared" si="22"/>
        <v>0</v>
      </c>
      <c r="R464" s="50">
        <f t="shared" si="22"/>
        <v>0</v>
      </c>
      <c r="S464" s="50">
        <f t="shared" si="22"/>
        <v>0</v>
      </c>
      <c r="T464" s="50">
        <f t="shared" si="22"/>
        <v>0</v>
      </c>
      <c r="U464" s="50">
        <f t="shared" si="22"/>
        <v>0</v>
      </c>
      <c r="V464" s="50">
        <f t="shared" si="22"/>
        <v>0</v>
      </c>
      <c r="W464" s="50">
        <f t="shared" si="22"/>
        <v>0</v>
      </c>
      <c r="X464" s="50">
        <f t="shared" si="22"/>
        <v>0</v>
      </c>
      <c r="Y464" s="50">
        <f t="shared" si="22"/>
        <v>0</v>
      </c>
      <c r="Z464" s="50">
        <f t="shared" si="22"/>
        <v>0</v>
      </c>
      <c r="AA464" s="50">
        <f t="shared" si="22"/>
        <v>0</v>
      </c>
      <c r="AB464" s="52" t="s">
        <v>17012</v>
      </c>
    </row>
    <row r="465" spans="1:28" ht="35.25" x14ac:dyDescent="0.5">
      <c r="A465">
        <v>1</v>
      </c>
      <c r="B465" s="30">
        <f>SUBTOTAL(103,$A$9:A465)</f>
        <v>444</v>
      </c>
      <c r="C465" s="54" t="s">
        <v>15697</v>
      </c>
      <c r="D465" s="50">
        <f t="shared" si="20"/>
        <v>309569.93</v>
      </c>
      <c r="E465" s="55">
        <v>0</v>
      </c>
      <c r="F465" s="55">
        <v>0</v>
      </c>
      <c r="G465" s="55">
        <v>309569.93</v>
      </c>
      <c r="H465" s="55">
        <v>0</v>
      </c>
      <c r="I465" s="55">
        <v>0</v>
      </c>
      <c r="J465" s="55">
        <v>0</v>
      </c>
      <c r="K465" s="56">
        <v>0</v>
      </c>
      <c r="L465" s="55">
        <v>0</v>
      </c>
      <c r="M465" s="55">
        <v>0</v>
      </c>
      <c r="N465" s="55">
        <v>0</v>
      </c>
      <c r="O465" s="55">
        <v>0</v>
      </c>
      <c r="P465" s="55">
        <v>0</v>
      </c>
      <c r="Q465" s="55">
        <v>0</v>
      </c>
      <c r="R465" s="55">
        <v>0</v>
      </c>
      <c r="S465" s="55">
        <v>0</v>
      </c>
      <c r="T465" s="55">
        <v>0</v>
      </c>
      <c r="U465" s="55">
        <v>0</v>
      </c>
      <c r="V465" s="55">
        <v>0</v>
      </c>
      <c r="W465" s="55">
        <v>0</v>
      </c>
      <c r="X465" s="55">
        <v>0</v>
      </c>
      <c r="Y465" s="55">
        <v>0</v>
      </c>
      <c r="Z465" s="55">
        <v>0</v>
      </c>
      <c r="AA465" s="55">
        <v>0</v>
      </c>
      <c r="AB465" s="57" t="s">
        <v>16976</v>
      </c>
    </row>
    <row r="466" spans="1:28" ht="35.25" x14ac:dyDescent="0.5">
      <c r="A466">
        <v>1</v>
      </c>
      <c r="B466" s="30">
        <f>SUBTOTAL(103,$A$9:A466)</f>
        <v>445</v>
      </c>
      <c r="C466" s="54" t="s">
        <v>2726</v>
      </c>
      <c r="D466" s="50">
        <f t="shared" si="20"/>
        <v>270000</v>
      </c>
      <c r="E466" s="55">
        <v>0</v>
      </c>
      <c r="F466" s="55">
        <v>0</v>
      </c>
      <c r="G466" s="55">
        <v>0</v>
      </c>
      <c r="H466" s="55">
        <v>0</v>
      </c>
      <c r="I466" s="55">
        <v>0</v>
      </c>
      <c r="J466" s="55">
        <v>0</v>
      </c>
      <c r="K466" s="56">
        <v>0</v>
      </c>
      <c r="L466" s="55">
        <v>0</v>
      </c>
      <c r="M466" s="55">
        <f>90000+180000</f>
        <v>270000</v>
      </c>
      <c r="N466" s="55">
        <v>0</v>
      </c>
      <c r="O466" s="55">
        <v>0</v>
      </c>
      <c r="P466" s="55">
        <v>0</v>
      </c>
      <c r="Q466" s="55">
        <v>0</v>
      </c>
      <c r="R466" s="55">
        <v>0</v>
      </c>
      <c r="S466" s="55">
        <v>0</v>
      </c>
      <c r="T466" s="55">
        <v>0</v>
      </c>
      <c r="U466" s="55">
        <v>0</v>
      </c>
      <c r="V466" s="55">
        <v>0</v>
      </c>
      <c r="W466" s="55">
        <v>0</v>
      </c>
      <c r="X466" s="55">
        <v>0</v>
      </c>
      <c r="Y466" s="55">
        <v>0</v>
      </c>
      <c r="Z466" s="55">
        <v>0</v>
      </c>
      <c r="AA466" s="55">
        <v>0</v>
      </c>
      <c r="AB466" s="57" t="s">
        <v>16976</v>
      </c>
    </row>
    <row r="467" spans="1:28" ht="35.25" x14ac:dyDescent="0.5">
      <c r="A467">
        <v>1</v>
      </c>
      <c r="B467" s="30">
        <f>SUBTOTAL(103,$A$9:A467)</f>
        <v>446</v>
      </c>
      <c r="C467" s="54" t="s">
        <v>15749</v>
      </c>
      <c r="D467" s="50">
        <f t="shared" si="20"/>
        <v>2429706</v>
      </c>
      <c r="E467" s="55">
        <v>0</v>
      </c>
      <c r="F467" s="55">
        <v>0</v>
      </c>
      <c r="G467" s="55">
        <v>0</v>
      </c>
      <c r="H467" s="55">
        <v>0</v>
      </c>
      <c r="I467" s="55">
        <v>0</v>
      </c>
      <c r="J467" s="55">
        <v>0</v>
      </c>
      <c r="K467" s="56">
        <v>0</v>
      </c>
      <c r="L467" s="55">
        <v>0</v>
      </c>
      <c r="M467" s="55">
        <v>2429706</v>
      </c>
      <c r="N467" s="55">
        <v>0</v>
      </c>
      <c r="O467" s="55">
        <v>0</v>
      </c>
      <c r="P467" s="55">
        <v>0</v>
      </c>
      <c r="Q467" s="55">
        <v>0</v>
      </c>
      <c r="R467" s="55">
        <v>0</v>
      </c>
      <c r="S467" s="55">
        <v>0</v>
      </c>
      <c r="T467" s="55">
        <v>0</v>
      </c>
      <c r="U467" s="55">
        <v>0</v>
      </c>
      <c r="V467" s="55">
        <v>0</v>
      </c>
      <c r="W467" s="55">
        <v>0</v>
      </c>
      <c r="X467" s="55">
        <v>0</v>
      </c>
      <c r="Y467" s="55">
        <v>0</v>
      </c>
      <c r="Z467" s="55">
        <v>0</v>
      </c>
      <c r="AA467" s="55">
        <v>0</v>
      </c>
      <c r="AB467" s="57" t="s">
        <v>16976</v>
      </c>
    </row>
    <row r="468" spans="1:28" ht="35.25" x14ac:dyDescent="0.5">
      <c r="A468">
        <v>1</v>
      </c>
      <c r="B468" s="30">
        <f>SUBTOTAL(103,$A$9:A468)</f>
        <v>447</v>
      </c>
      <c r="C468" s="54" t="s">
        <v>15755</v>
      </c>
      <c r="D468" s="50">
        <v>1285000</v>
      </c>
      <c r="E468" s="55">
        <v>0</v>
      </c>
      <c r="F468" s="55">
        <v>0</v>
      </c>
      <c r="G468" s="55">
        <v>0</v>
      </c>
      <c r="H468" s="55">
        <v>0</v>
      </c>
      <c r="I468" s="55">
        <v>0</v>
      </c>
      <c r="J468" s="55">
        <v>0</v>
      </c>
      <c r="K468" s="56">
        <v>0</v>
      </c>
      <c r="L468" s="55">
        <v>0</v>
      </c>
      <c r="M468" s="55">
        <v>0</v>
      </c>
      <c r="N468" s="55">
        <v>0</v>
      </c>
      <c r="O468" s="55">
        <v>1285000</v>
      </c>
      <c r="P468" s="55">
        <v>0</v>
      </c>
      <c r="Q468" s="55">
        <v>0</v>
      </c>
      <c r="R468" s="55">
        <v>0</v>
      </c>
      <c r="S468" s="55">
        <v>0</v>
      </c>
      <c r="T468" s="55">
        <v>0</v>
      </c>
      <c r="U468" s="55">
        <v>0</v>
      </c>
      <c r="V468" s="55">
        <v>0</v>
      </c>
      <c r="W468" s="55">
        <v>0</v>
      </c>
      <c r="X468" s="55">
        <v>0</v>
      </c>
      <c r="Y468" s="55">
        <v>0</v>
      </c>
      <c r="Z468" s="55">
        <v>0</v>
      </c>
      <c r="AA468" s="55">
        <v>0</v>
      </c>
      <c r="AB468" s="57" t="s">
        <v>16976</v>
      </c>
    </row>
    <row r="469" spans="1:28" ht="35.25" x14ac:dyDescent="0.5">
      <c r="A469">
        <v>1</v>
      </c>
      <c r="B469" s="30">
        <f>SUBTOTAL(103,$A$9:A469)</f>
        <v>448</v>
      </c>
      <c r="C469" s="54" t="s">
        <v>15757</v>
      </c>
      <c r="D469" s="50">
        <f t="shared" si="20"/>
        <v>400000</v>
      </c>
      <c r="E469" s="55">
        <v>0</v>
      </c>
      <c r="F469" s="55">
        <v>0</v>
      </c>
      <c r="G469" s="55">
        <v>0</v>
      </c>
      <c r="H469" s="55">
        <v>0</v>
      </c>
      <c r="I469" s="55">
        <v>0</v>
      </c>
      <c r="J469" s="55">
        <v>0</v>
      </c>
      <c r="K469" s="56">
        <v>0</v>
      </c>
      <c r="L469" s="55">
        <v>0</v>
      </c>
      <c r="M469" s="55">
        <f>200000+200000</f>
        <v>400000</v>
      </c>
      <c r="N469" s="55">
        <v>0</v>
      </c>
      <c r="O469" s="55">
        <v>0</v>
      </c>
      <c r="P469" s="55">
        <v>0</v>
      </c>
      <c r="Q469" s="55">
        <v>0</v>
      </c>
      <c r="R469" s="55">
        <v>0</v>
      </c>
      <c r="S469" s="55">
        <v>0</v>
      </c>
      <c r="T469" s="55">
        <v>0</v>
      </c>
      <c r="U469" s="55">
        <v>0</v>
      </c>
      <c r="V469" s="55">
        <v>0</v>
      </c>
      <c r="W469" s="55">
        <v>0</v>
      </c>
      <c r="X469" s="55">
        <v>0</v>
      </c>
      <c r="Y469" s="55">
        <v>0</v>
      </c>
      <c r="Z469" s="55">
        <v>0</v>
      </c>
      <c r="AA469" s="55">
        <v>0</v>
      </c>
      <c r="AB469" s="57" t="s">
        <v>16976</v>
      </c>
    </row>
    <row r="470" spans="1:28" ht="35.25" x14ac:dyDescent="0.5">
      <c r="B470" s="53" t="s">
        <v>304</v>
      </c>
      <c r="C470" s="54"/>
      <c r="D470" s="50">
        <f t="shared" si="20"/>
        <v>5238028</v>
      </c>
      <c r="E470" s="50">
        <f t="shared" ref="E470:AA470" si="23">SUM(E471:E474)</f>
        <v>0</v>
      </c>
      <c r="F470" s="50">
        <f t="shared" si="23"/>
        <v>0</v>
      </c>
      <c r="G470" s="50">
        <f t="shared" si="23"/>
        <v>0</v>
      </c>
      <c r="H470" s="50">
        <f t="shared" si="23"/>
        <v>0</v>
      </c>
      <c r="I470" s="50">
        <f t="shared" si="23"/>
        <v>0</v>
      </c>
      <c r="J470" s="50">
        <f t="shared" si="23"/>
        <v>0</v>
      </c>
      <c r="K470" s="51">
        <f t="shared" si="23"/>
        <v>0</v>
      </c>
      <c r="L470" s="50">
        <f t="shared" si="23"/>
        <v>0</v>
      </c>
      <c r="M470" s="50">
        <f t="shared" si="23"/>
        <v>0</v>
      </c>
      <c r="N470" s="50">
        <f t="shared" si="23"/>
        <v>0</v>
      </c>
      <c r="O470" s="50">
        <f t="shared" si="23"/>
        <v>5238028</v>
      </c>
      <c r="P470" s="50">
        <f t="shared" si="23"/>
        <v>0</v>
      </c>
      <c r="Q470" s="50">
        <f t="shared" si="23"/>
        <v>0</v>
      </c>
      <c r="R470" s="50">
        <f t="shared" si="23"/>
        <v>0</v>
      </c>
      <c r="S470" s="50">
        <f t="shared" si="23"/>
        <v>0</v>
      </c>
      <c r="T470" s="50">
        <f t="shared" si="23"/>
        <v>0</v>
      </c>
      <c r="U470" s="50">
        <f t="shared" si="23"/>
        <v>0</v>
      </c>
      <c r="V470" s="50">
        <f t="shared" si="23"/>
        <v>0</v>
      </c>
      <c r="W470" s="50">
        <f t="shared" si="23"/>
        <v>0</v>
      </c>
      <c r="X470" s="50">
        <f t="shared" si="23"/>
        <v>0</v>
      </c>
      <c r="Y470" s="50">
        <f t="shared" si="23"/>
        <v>0</v>
      </c>
      <c r="Z470" s="50">
        <f t="shared" si="23"/>
        <v>0</v>
      </c>
      <c r="AA470" s="50">
        <f t="shared" si="23"/>
        <v>0</v>
      </c>
      <c r="AB470" s="52" t="s">
        <v>17012</v>
      </c>
    </row>
    <row r="471" spans="1:28" ht="35.25" x14ac:dyDescent="0.5">
      <c r="A471">
        <v>1</v>
      </c>
      <c r="B471" s="30">
        <f>SUBTOTAL(103,$A$9:A471)</f>
        <v>449</v>
      </c>
      <c r="C471" s="54" t="s">
        <v>16716</v>
      </c>
      <c r="D471" s="50">
        <f t="shared" si="20"/>
        <v>1117833</v>
      </c>
      <c r="E471" s="55">
        <v>0</v>
      </c>
      <c r="F471" s="55">
        <v>0</v>
      </c>
      <c r="G471" s="55">
        <v>0</v>
      </c>
      <c r="H471" s="55">
        <v>0</v>
      </c>
      <c r="I471" s="55">
        <v>0</v>
      </c>
      <c r="J471" s="55">
        <v>0</v>
      </c>
      <c r="K471" s="56">
        <v>0</v>
      </c>
      <c r="L471" s="55">
        <v>0</v>
      </c>
      <c r="M471" s="55">
        <v>0</v>
      </c>
      <c r="N471" s="55">
        <v>0</v>
      </c>
      <c r="O471" s="55">
        <v>1117833</v>
      </c>
      <c r="P471" s="55">
        <v>0</v>
      </c>
      <c r="Q471" s="55">
        <v>0</v>
      </c>
      <c r="R471" s="55">
        <v>0</v>
      </c>
      <c r="S471" s="55">
        <v>0</v>
      </c>
      <c r="T471" s="55">
        <v>0</v>
      </c>
      <c r="U471" s="55">
        <v>0</v>
      </c>
      <c r="V471" s="55">
        <v>0</v>
      </c>
      <c r="W471" s="55">
        <v>0</v>
      </c>
      <c r="X471" s="55">
        <v>0</v>
      </c>
      <c r="Y471" s="55">
        <v>0</v>
      </c>
      <c r="Z471" s="55">
        <v>0</v>
      </c>
      <c r="AA471" s="55">
        <v>0</v>
      </c>
      <c r="AB471" s="57" t="s">
        <v>16976</v>
      </c>
    </row>
    <row r="472" spans="1:28" ht="35.25" x14ac:dyDescent="0.5">
      <c r="A472">
        <v>1</v>
      </c>
      <c r="B472" s="30">
        <f>SUBTOTAL(103,$A$9:A472)</f>
        <v>450</v>
      </c>
      <c r="C472" s="54" t="s">
        <v>16659</v>
      </c>
      <c r="D472" s="50">
        <f t="shared" si="20"/>
        <v>1071066</v>
      </c>
      <c r="E472" s="55">
        <v>0</v>
      </c>
      <c r="F472" s="55">
        <v>0</v>
      </c>
      <c r="G472" s="55">
        <v>0</v>
      </c>
      <c r="H472" s="55">
        <v>0</v>
      </c>
      <c r="I472" s="55">
        <v>0</v>
      </c>
      <c r="J472" s="55">
        <v>0</v>
      </c>
      <c r="K472" s="56">
        <v>0</v>
      </c>
      <c r="L472" s="55">
        <v>0</v>
      </c>
      <c r="M472" s="55">
        <v>0</v>
      </c>
      <c r="N472" s="55">
        <v>0</v>
      </c>
      <c r="O472" s="55">
        <v>1071066</v>
      </c>
      <c r="P472" s="55">
        <v>0</v>
      </c>
      <c r="Q472" s="55">
        <v>0</v>
      </c>
      <c r="R472" s="55">
        <v>0</v>
      </c>
      <c r="S472" s="55">
        <v>0</v>
      </c>
      <c r="T472" s="55">
        <v>0</v>
      </c>
      <c r="U472" s="55">
        <v>0</v>
      </c>
      <c r="V472" s="55">
        <v>0</v>
      </c>
      <c r="W472" s="55">
        <v>0</v>
      </c>
      <c r="X472" s="55">
        <v>0</v>
      </c>
      <c r="Y472" s="55">
        <v>0</v>
      </c>
      <c r="Z472" s="55">
        <v>0</v>
      </c>
      <c r="AA472" s="55">
        <v>0</v>
      </c>
      <c r="AB472" s="57" t="s">
        <v>16976</v>
      </c>
    </row>
    <row r="473" spans="1:28" ht="35.25" x14ac:dyDescent="0.5">
      <c r="A473">
        <v>1</v>
      </c>
      <c r="B473" s="30">
        <f>SUBTOTAL(103,$A$9:A473)</f>
        <v>451</v>
      </c>
      <c r="C473" s="54" t="s">
        <v>16719</v>
      </c>
      <c r="D473" s="50">
        <f t="shared" si="20"/>
        <v>1400000</v>
      </c>
      <c r="E473" s="55">
        <v>0</v>
      </c>
      <c r="F473" s="55">
        <v>0</v>
      </c>
      <c r="G473" s="55">
        <v>0</v>
      </c>
      <c r="H473" s="55">
        <v>0</v>
      </c>
      <c r="I473" s="55">
        <v>0</v>
      </c>
      <c r="J473" s="55">
        <v>0</v>
      </c>
      <c r="K473" s="56">
        <v>0</v>
      </c>
      <c r="L473" s="55">
        <v>0</v>
      </c>
      <c r="M473" s="55">
        <v>0</v>
      </c>
      <c r="N473" s="55">
        <v>0</v>
      </c>
      <c r="O473" s="55">
        <v>1400000</v>
      </c>
      <c r="P473" s="55">
        <v>0</v>
      </c>
      <c r="Q473" s="55">
        <v>0</v>
      </c>
      <c r="R473" s="55">
        <v>0</v>
      </c>
      <c r="S473" s="55">
        <v>0</v>
      </c>
      <c r="T473" s="55">
        <v>0</v>
      </c>
      <c r="U473" s="55">
        <v>0</v>
      </c>
      <c r="V473" s="55">
        <v>0</v>
      </c>
      <c r="W473" s="55">
        <v>0</v>
      </c>
      <c r="X473" s="55">
        <v>0</v>
      </c>
      <c r="Y473" s="55">
        <v>0</v>
      </c>
      <c r="Z473" s="55">
        <v>0</v>
      </c>
      <c r="AA473" s="55">
        <v>0</v>
      </c>
      <c r="AB473" s="57" t="s">
        <v>16976</v>
      </c>
    </row>
    <row r="474" spans="1:28" ht="35.25" x14ac:dyDescent="0.5">
      <c r="A474">
        <v>1</v>
      </c>
      <c r="B474" s="30">
        <f>SUBTOTAL(103,$A$9:A474)</f>
        <v>452</v>
      </c>
      <c r="C474" s="54" t="s">
        <v>16666</v>
      </c>
      <c r="D474" s="50">
        <f t="shared" si="20"/>
        <v>1649129</v>
      </c>
      <c r="E474" s="55">
        <v>0</v>
      </c>
      <c r="F474" s="55">
        <v>0</v>
      </c>
      <c r="G474" s="55">
        <v>0</v>
      </c>
      <c r="H474" s="55">
        <v>0</v>
      </c>
      <c r="I474" s="55">
        <v>0</v>
      </c>
      <c r="J474" s="55">
        <v>0</v>
      </c>
      <c r="K474" s="56">
        <v>0</v>
      </c>
      <c r="L474" s="55">
        <v>0</v>
      </c>
      <c r="M474" s="55">
        <v>0</v>
      </c>
      <c r="N474" s="55">
        <v>0</v>
      </c>
      <c r="O474" s="55">
        <f>1582029+67100</f>
        <v>1649129</v>
      </c>
      <c r="P474" s="55">
        <v>0</v>
      </c>
      <c r="Q474" s="55">
        <v>0</v>
      </c>
      <c r="R474" s="55">
        <v>0</v>
      </c>
      <c r="S474" s="55">
        <v>0</v>
      </c>
      <c r="T474" s="55">
        <v>0</v>
      </c>
      <c r="U474" s="55">
        <v>0</v>
      </c>
      <c r="V474" s="55">
        <v>0</v>
      </c>
      <c r="W474" s="55">
        <v>0</v>
      </c>
      <c r="X474" s="55">
        <v>0</v>
      </c>
      <c r="Y474" s="55">
        <v>0</v>
      </c>
      <c r="Z474" s="55">
        <v>0</v>
      </c>
      <c r="AA474" s="55">
        <v>0</v>
      </c>
      <c r="AB474" s="57" t="s">
        <v>16976</v>
      </c>
    </row>
    <row r="475" spans="1:28" ht="35.25" x14ac:dyDescent="0.5">
      <c r="B475" s="53" t="s">
        <v>457</v>
      </c>
      <c r="C475" s="54"/>
      <c r="D475" s="50">
        <f t="shared" si="20"/>
        <v>2355021.11</v>
      </c>
      <c r="E475" s="50">
        <f t="shared" ref="E475:AA475" si="24">SUM(E476:E481)</f>
        <v>0</v>
      </c>
      <c r="F475" s="50">
        <f t="shared" si="24"/>
        <v>0</v>
      </c>
      <c r="G475" s="50">
        <f t="shared" si="24"/>
        <v>0</v>
      </c>
      <c r="H475" s="50">
        <f t="shared" si="24"/>
        <v>696974</v>
      </c>
      <c r="I475" s="50">
        <f t="shared" si="24"/>
        <v>0</v>
      </c>
      <c r="J475" s="50">
        <f t="shared" si="24"/>
        <v>0</v>
      </c>
      <c r="K475" s="51">
        <f t="shared" si="24"/>
        <v>0</v>
      </c>
      <c r="L475" s="50">
        <f t="shared" si="24"/>
        <v>0</v>
      </c>
      <c r="M475" s="50">
        <f t="shared" si="24"/>
        <v>272389</v>
      </c>
      <c r="N475" s="50">
        <f t="shared" si="24"/>
        <v>192953</v>
      </c>
      <c r="O475" s="50">
        <f t="shared" si="24"/>
        <v>1192705.1099999999</v>
      </c>
      <c r="P475" s="50">
        <f t="shared" si="24"/>
        <v>0</v>
      </c>
      <c r="Q475" s="50">
        <f t="shared" si="24"/>
        <v>0</v>
      </c>
      <c r="R475" s="50">
        <f t="shared" si="24"/>
        <v>0</v>
      </c>
      <c r="S475" s="50">
        <f t="shared" si="24"/>
        <v>0</v>
      </c>
      <c r="T475" s="50">
        <f t="shared" si="24"/>
        <v>0</v>
      </c>
      <c r="U475" s="50">
        <f t="shared" si="24"/>
        <v>0</v>
      </c>
      <c r="V475" s="50">
        <f t="shared" si="24"/>
        <v>0</v>
      </c>
      <c r="W475" s="50">
        <f t="shared" si="24"/>
        <v>0</v>
      </c>
      <c r="X475" s="50">
        <f t="shared" si="24"/>
        <v>0</v>
      </c>
      <c r="Y475" s="50">
        <f t="shared" si="24"/>
        <v>0</v>
      </c>
      <c r="Z475" s="50">
        <f t="shared" si="24"/>
        <v>0</v>
      </c>
      <c r="AA475" s="50">
        <f t="shared" si="24"/>
        <v>0</v>
      </c>
      <c r="AB475" s="52" t="s">
        <v>17012</v>
      </c>
    </row>
    <row r="476" spans="1:28" ht="35.25" x14ac:dyDescent="0.5">
      <c r="A476">
        <v>1</v>
      </c>
      <c r="B476" s="30">
        <f>SUBTOTAL(103,$A$9:A476)</f>
        <v>453</v>
      </c>
      <c r="C476" s="54" t="s">
        <v>8190</v>
      </c>
      <c r="D476" s="50">
        <f t="shared" si="20"/>
        <v>932040.46</v>
      </c>
      <c r="E476" s="55">
        <v>0</v>
      </c>
      <c r="F476" s="55">
        <v>0</v>
      </c>
      <c r="G476" s="55">
        <v>0</v>
      </c>
      <c r="H476" s="55">
        <v>0</v>
      </c>
      <c r="I476" s="55">
        <v>0</v>
      </c>
      <c r="J476" s="55">
        <v>0</v>
      </c>
      <c r="K476" s="56">
        <v>0</v>
      </c>
      <c r="L476" s="55">
        <v>0</v>
      </c>
      <c r="M476" s="55">
        <v>0</v>
      </c>
      <c r="N476" s="55">
        <v>0</v>
      </c>
      <c r="O476" s="55">
        <f>332040.46+600000</f>
        <v>932040.46</v>
      </c>
      <c r="P476" s="55">
        <v>0</v>
      </c>
      <c r="Q476" s="55">
        <v>0</v>
      </c>
      <c r="R476" s="55">
        <v>0</v>
      </c>
      <c r="S476" s="55">
        <v>0</v>
      </c>
      <c r="T476" s="55">
        <v>0</v>
      </c>
      <c r="U476" s="55">
        <v>0</v>
      </c>
      <c r="V476" s="55">
        <v>0</v>
      </c>
      <c r="W476" s="55">
        <v>0</v>
      </c>
      <c r="X476" s="55">
        <v>0</v>
      </c>
      <c r="Y476" s="55">
        <v>0</v>
      </c>
      <c r="Z476" s="55">
        <v>0</v>
      </c>
      <c r="AA476" s="55">
        <v>0</v>
      </c>
      <c r="AB476" s="57" t="s">
        <v>16976</v>
      </c>
    </row>
    <row r="477" spans="1:28" ht="35.25" x14ac:dyDescent="0.5">
      <c r="A477">
        <v>1</v>
      </c>
      <c r="B477" s="30">
        <f>SUBTOTAL(103,$A$9:A477)</f>
        <v>454</v>
      </c>
      <c r="C477" s="54" t="s">
        <v>7859</v>
      </c>
      <c r="D477" s="50">
        <v>192953</v>
      </c>
      <c r="E477" s="55">
        <v>0</v>
      </c>
      <c r="F477" s="55">
        <v>0</v>
      </c>
      <c r="G477" s="55">
        <v>0</v>
      </c>
      <c r="H477" s="55">
        <v>0</v>
      </c>
      <c r="I477" s="55">
        <v>0</v>
      </c>
      <c r="J477" s="55">
        <v>0</v>
      </c>
      <c r="K477" s="56">
        <v>0</v>
      </c>
      <c r="L477" s="55">
        <v>0</v>
      </c>
      <c r="M477" s="55">
        <v>0</v>
      </c>
      <c r="N477" s="55">
        <v>192953</v>
      </c>
      <c r="O477" s="55">
        <v>0</v>
      </c>
      <c r="P477" s="55">
        <v>0</v>
      </c>
      <c r="Q477" s="55">
        <v>0</v>
      </c>
      <c r="R477" s="55">
        <v>0</v>
      </c>
      <c r="S477" s="55">
        <v>0</v>
      </c>
      <c r="T477" s="55">
        <v>0</v>
      </c>
      <c r="U477" s="55">
        <v>0</v>
      </c>
      <c r="V477" s="55">
        <v>0</v>
      </c>
      <c r="W477" s="55">
        <v>0</v>
      </c>
      <c r="X477" s="55">
        <v>0</v>
      </c>
      <c r="Y477" s="55">
        <v>0</v>
      </c>
      <c r="Z477" s="55">
        <v>0</v>
      </c>
      <c r="AA477" s="55">
        <v>0</v>
      </c>
      <c r="AB477" s="57" t="s">
        <v>16976</v>
      </c>
    </row>
    <row r="478" spans="1:28" ht="35.25" x14ac:dyDescent="0.5">
      <c r="A478">
        <v>1</v>
      </c>
      <c r="B478" s="30">
        <f>SUBTOTAL(103,$A$9:A478)</f>
        <v>455</v>
      </c>
      <c r="C478" s="54" t="s">
        <v>7975</v>
      </c>
      <c r="D478" s="50">
        <v>77350</v>
      </c>
      <c r="E478" s="55">
        <v>0</v>
      </c>
      <c r="F478" s="55">
        <v>0</v>
      </c>
      <c r="G478" s="55">
        <v>0</v>
      </c>
      <c r="H478" s="55">
        <v>0</v>
      </c>
      <c r="I478" s="55">
        <v>0</v>
      </c>
      <c r="J478" s="55">
        <v>0</v>
      </c>
      <c r="K478" s="56">
        <v>0</v>
      </c>
      <c r="L478" s="55">
        <v>0</v>
      </c>
      <c r="M478" s="55">
        <v>0</v>
      </c>
      <c r="N478" s="55">
        <v>0</v>
      </c>
      <c r="O478" s="55">
        <v>77350</v>
      </c>
      <c r="P478" s="55">
        <v>0</v>
      </c>
      <c r="Q478" s="55">
        <v>0</v>
      </c>
      <c r="R478" s="55">
        <v>0</v>
      </c>
      <c r="S478" s="55">
        <v>0</v>
      </c>
      <c r="T478" s="55">
        <v>0</v>
      </c>
      <c r="U478" s="55">
        <v>0</v>
      </c>
      <c r="V478" s="55">
        <v>0</v>
      </c>
      <c r="W478" s="55">
        <v>0</v>
      </c>
      <c r="X478" s="55">
        <v>0</v>
      </c>
      <c r="Y478" s="55">
        <v>0</v>
      </c>
      <c r="Z478" s="55">
        <v>0</v>
      </c>
      <c r="AA478" s="55">
        <v>0</v>
      </c>
      <c r="AB478" s="57" t="s">
        <v>16976</v>
      </c>
    </row>
    <row r="479" spans="1:28" ht="35.25" x14ac:dyDescent="0.5">
      <c r="A479">
        <v>1</v>
      </c>
      <c r="B479" s="30">
        <f>SUBTOTAL(103,$A$9:A479)</f>
        <v>456</v>
      </c>
      <c r="C479" s="54" t="s">
        <v>7978</v>
      </c>
      <c r="D479" s="50">
        <v>272389</v>
      </c>
      <c r="E479" s="55">
        <v>0</v>
      </c>
      <c r="F479" s="55">
        <v>0</v>
      </c>
      <c r="G479" s="55">
        <v>0</v>
      </c>
      <c r="H479" s="55">
        <v>0</v>
      </c>
      <c r="I479" s="55">
        <v>0</v>
      </c>
      <c r="J479" s="55">
        <v>0</v>
      </c>
      <c r="K479" s="56">
        <v>0</v>
      </c>
      <c r="L479" s="55">
        <v>0</v>
      </c>
      <c r="M479" s="55">
        <v>272389</v>
      </c>
      <c r="N479" s="55">
        <v>0</v>
      </c>
      <c r="O479" s="55">
        <v>0</v>
      </c>
      <c r="P479" s="55">
        <v>0</v>
      </c>
      <c r="Q479" s="55">
        <v>0</v>
      </c>
      <c r="R479" s="55">
        <v>0</v>
      </c>
      <c r="S479" s="55">
        <v>0</v>
      </c>
      <c r="T479" s="55">
        <v>0</v>
      </c>
      <c r="U479" s="55">
        <v>0</v>
      </c>
      <c r="V479" s="55">
        <v>0</v>
      </c>
      <c r="W479" s="55">
        <v>0</v>
      </c>
      <c r="X479" s="55">
        <v>0</v>
      </c>
      <c r="Y479" s="55">
        <v>0</v>
      </c>
      <c r="Z479" s="55">
        <v>0</v>
      </c>
      <c r="AA479" s="55">
        <v>0</v>
      </c>
      <c r="AB479" s="57" t="s">
        <v>16976</v>
      </c>
    </row>
    <row r="480" spans="1:28" ht="35.25" x14ac:dyDescent="0.5">
      <c r="A480">
        <v>1</v>
      </c>
      <c r="B480" s="30">
        <f>SUBTOTAL(103,$A$9:A480)</f>
        <v>457</v>
      </c>
      <c r="C480" s="54" t="s">
        <v>7979</v>
      </c>
      <c r="D480" s="50">
        <v>696974</v>
      </c>
      <c r="E480" s="55">
        <v>0</v>
      </c>
      <c r="F480" s="55">
        <v>0</v>
      </c>
      <c r="G480" s="55">
        <v>0</v>
      </c>
      <c r="H480" s="55">
        <v>696974</v>
      </c>
      <c r="I480" s="55">
        <v>0</v>
      </c>
      <c r="J480" s="55">
        <v>0</v>
      </c>
      <c r="K480" s="56">
        <v>0</v>
      </c>
      <c r="L480" s="55">
        <v>0</v>
      </c>
      <c r="M480" s="55">
        <v>0</v>
      </c>
      <c r="N480" s="55">
        <v>0</v>
      </c>
      <c r="O480" s="55">
        <v>0</v>
      </c>
      <c r="P480" s="55">
        <v>0</v>
      </c>
      <c r="Q480" s="55">
        <v>0</v>
      </c>
      <c r="R480" s="55">
        <v>0</v>
      </c>
      <c r="S480" s="55">
        <v>0</v>
      </c>
      <c r="T480" s="55">
        <v>0</v>
      </c>
      <c r="U480" s="55">
        <v>0</v>
      </c>
      <c r="V480" s="55">
        <v>0</v>
      </c>
      <c r="W480" s="55">
        <v>0</v>
      </c>
      <c r="X480" s="55">
        <v>0</v>
      </c>
      <c r="Y480" s="55">
        <v>0</v>
      </c>
      <c r="Z480" s="55">
        <v>0</v>
      </c>
      <c r="AA480" s="55">
        <v>0</v>
      </c>
      <c r="AB480" s="57" t="s">
        <v>16976</v>
      </c>
    </row>
    <row r="481" spans="1:29" ht="35.25" x14ac:dyDescent="0.5">
      <c r="A481">
        <v>1</v>
      </c>
      <c r="B481" s="30">
        <f>SUBTOTAL(103,$A$9:A481)</f>
        <v>458</v>
      </c>
      <c r="C481" s="54" t="s">
        <v>8162</v>
      </c>
      <c r="D481" s="50">
        <f t="shared" si="20"/>
        <v>183314.65</v>
      </c>
      <c r="E481" s="55">
        <v>0</v>
      </c>
      <c r="F481" s="55">
        <v>0</v>
      </c>
      <c r="G481" s="55">
        <v>0</v>
      </c>
      <c r="H481" s="55">
        <v>0</v>
      </c>
      <c r="I481" s="55">
        <v>0</v>
      </c>
      <c r="J481" s="55">
        <v>0</v>
      </c>
      <c r="K481" s="56">
        <v>0</v>
      </c>
      <c r="L481" s="55">
        <v>0</v>
      </c>
      <c r="M481" s="55">
        <v>0</v>
      </c>
      <c r="N481" s="55">
        <v>0</v>
      </c>
      <c r="O481" s="55">
        <v>183314.65</v>
      </c>
      <c r="P481" s="55">
        <v>0</v>
      </c>
      <c r="Q481" s="55">
        <v>0</v>
      </c>
      <c r="R481" s="55">
        <v>0</v>
      </c>
      <c r="S481" s="55">
        <v>0</v>
      </c>
      <c r="T481" s="55">
        <v>0</v>
      </c>
      <c r="U481" s="55">
        <v>0</v>
      </c>
      <c r="V481" s="55">
        <v>0</v>
      </c>
      <c r="W481" s="55">
        <v>0</v>
      </c>
      <c r="X481" s="55">
        <v>0</v>
      </c>
      <c r="Y481" s="55">
        <v>0</v>
      </c>
      <c r="Z481" s="55">
        <v>0</v>
      </c>
      <c r="AA481" s="55">
        <v>0</v>
      </c>
      <c r="AB481" s="57" t="s">
        <v>16976</v>
      </c>
    </row>
    <row r="482" spans="1:29" ht="35.25" x14ac:dyDescent="0.5">
      <c r="B482" s="54" t="s">
        <v>17402</v>
      </c>
      <c r="C482" s="54"/>
      <c r="D482" s="50">
        <f t="shared" si="20"/>
        <v>934400</v>
      </c>
      <c r="E482" s="50">
        <f>SUM(E483:E484)</f>
        <v>0</v>
      </c>
      <c r="F482" s="50">
        <f t="shared" ref="F482:AA482" si="25">SUM(F483:F484)</f>
        <v>0</v>
      </c>
      <c r="G482" s="50">
        <f t="shared" si="25"/>
        <v>0</v>
      </c>
      <c r="H482" s="50">
        <f t="shared" si="25"/>
        <v>0</v>
      </c>
      <c r="I482" s="50">
        <f t="shared" si="25"/>
        <v>0</v>
      </c>
      <c r="J482" s="50">
        <f t="shared" si="25"/>
        <v>0</v>
      </c>
      <c r="K482" s="51">
        <f t="shared" si="25"/>
        <v>0</v>
      </c>
      <c r="L482" s="50">
        <f t="shared" si="25"/>
        <v>0</v>
      </c>
      <c r="M482" s="50">
        <f t="shared" si="25"/>
        <v>0</v>
      </c>
      <c r="N482" s="50">
        <f t="shared" si="25"/>
        <v>0</v>
      </c>
      <c r="O482" s="50">
        <f t="shared" si="25"/>
        <v>0</v>
      </c>
      <c r="P482" s="50">
        <f t="shared" si="25"/>
        <v>934400</v>
      </c>
      <c r="Q482" s="50">
        <f t="shared" si="25"/>
        <v>0</v>
      </c>
      <c r="R482" s="50">
        <f t="shared" si="25"/>
        <v>0</v>
      </c>
      <c r="S482" s="50">
        <f t="shared" si="25"/>
        <v>0</v>
      </c>
      <c r="T482" s="50">
        <f t="shared" si="25"/>
        <v>0</v>
      </c>
      <c r="U482" s="50">
        <f t="shared" si="25"/>
        <v>0</v>
      </c>
      <c r="V482" s="50">
        <f t="shared" si="25"/>
        <v>0</v>
      </c>
      <c r="W482" s="50">
        <f t="shared" si="25"/>
        <v>0</v>
      </c>
      <c r="X482" s="50">
        <f t="shared" si="25"/>
        <v>0</v>
      </c>
      <c r="Y482" s="50">
        <f t="shared" si="25"/>
        <v>0</v>
      </c>
      <c r="Z482" s="50">
        <f t="shared" si="25"/>
        <v>0</v>
      </c>
      <c r="AA482" s="50">
        <f t="shared" si="25"/>
        <v>0</v>
      </c>
      <c r="AB482" s="52" t="s">
        <v>17012</v>
      </c>
    </row>
    <row r="483" spans="1:29" ht="35.25" x14ac:dyDescent="0.5">
      <c r="A483">
        <v>1</v>
      </c>
      <c r="B483" s="30">
        <f>SUBTOTAL(103,$A$9:A483)</f>
        <v>459</v>
      </c>
      <c r="C483" s="54" t="s">
        <v>10024</v>
      </c>
      <c r="D483" s="50">
        <f t="shared" si="20"/>
        <v>467200</v>
      </c>
      <c r="E483" s="55">
        <v>0</v>
      </c>
      <c r="F483" s="55">
        <v>0</v>
      </c>
      <c r="G483" s="55">
        <v>0</v>
      </c>
      <c r="H483" s="55">
        <v>0</v>
      </c>
      <c r="I483" s="55">
        <v>0</v>
      </c>
      <c r="J483" s="55">
        <v>0</v>
      </c>
      <c r="K483" s="56">
        <v>0</v>
      </c>
      <c r="L483" s="55">
        <v>0</v>
      </c>
      <c r="M483" s="55">
        <v>0</v>
      </c>
      <c r="N483" s="55">
        <v>0</v>
      </c>
      <c r="O483" s="55">
        <v>0</v>
      </c>
      <c r="P483" s="55">
        <v>467200</v>
      </c>
      <c r="Q483" s="55">
        <v>0</v>
      </c>
      <c r="R483" s="55">
        <v>0</v>
      </c>
      <c r="S483" s="55">
        <v>0</v>
      </c>
      <c r="T483" s="55">
        <v>0</v>
      </c>
      <c r="U483" s="55">
        <v>0</v>
      </c>
      <c r="V483" s="55">
        <v>0</v>
      </c>
      <c r="W483" s="55">
        <v>0</v>
      </c>
      <c r="X483" s="55">
        <v>0</v>
      </c>
      <c r="Y483" s="55">
        <v>0</v>
      </c>
      <c r="Z483" s="55">
        <v>0</v>
      </c>
      <c r="AA483" s="55">
        <v>0</v>
      </c>
      <c r="AB483" s="57" t="s">
        <v>16976</v>
      </c>
    </row>
    <row r="484" spans="1:29" ht="35.25" x14ac:dyDescent="0.5">
      <c r="A484">
        <v>1</v>
      </c>
      <c r="B484" s="30">
        <f>SUBTOTAL(103,$A$9:A484)</f>
        <v>460</v>
      </c>
      <c r="C484" s="54" t="s">
        <v>10026</v>
      </c>
      <c r="D484" s="50">
        <f t="shared" si="20"/>
        <v>467200</v>
      </c>
      <c r="E484" s="55">
        <v>0</v>
      </c>
      <c r="F484" s="55">
        <v>0</v>
      </c>
      <c r="G484" s="55">
        <v>0</v>
      </c>
      <c r="H484" s="55">
        <v>0</v>
      </c>
      <c r="I484" s="55">
        <v>0</v>
      </c>
      <c r="J484" s="55">
        <v>0</v>
      </c>
      <c r="K484" s="56">
        <v>0</v>
      </c>
      <c r="L484" s="55">
        <v>0</v>
      </c>
      <c r="M484" s="55">
        <v>0</v>
      </c>
      <c r="N484" s="55">
        <v>0</v>
      </c>
      <c r="O484" s="55">
        <v>0</v>
      </c>
      <c r="P484" s="55">
        <v>467200</v>
      </c>
      <c r="Q484" s="55">
        <v>0</v>
      </c>
      <c r="R484" s="55">
        <v>0</v>
      </c>
      <c r="S484" s="55">
        <v>0</v>
      </c>
      <c r="T484" s="55">
        <v>0</v>
      </c>
      <c r="U484" s="55">
        <v>0</v>
      </c>
      <c r="V484" s="55">
        <v>0</v>
      </c>
      <c r="W484" s="55">
        <v>0</v>
      </c>
      <c r="X484" s="55">
        <v>0</v>
      </c>
      <c r="Y484" s="55">
        <v>0</v>
      </c>
      <c r="Z484" s="55">
        <v>0</v>
      </c>
      <c r="AA484" s="55">
        <v>0</v>
      </c>
      <c r="AB484" s="57" t="s">
        <v>16976</v>
      </c>
    </row>
    <row r="485" spans="1:29" ht="35.25" x14ac:dyDescent="0.5">
      <c r="B485" s="54" t="s">
        <v>497</v>
      </c>
      <c r="C485" s="54"/>
      <c r="D485" s="50">
        <f t="shared" si="20"/>
        <v>339926.9</v>
      </c>
      <c r="E485" s="50">
        <f>SUM(E486:E486)</f>
        <v>0</v>
      </c>
      <c r="F485" s="50">
        <f t="shared" ref="F485:AA485" si="26">SUM(F486:F486)</f>
        <v>0</v>
      </c>
      <c r="G485" s="50">
        <f t="shared" si="26"/>
        <v>100000</v>
      </c>
      <c r="H485" s="50">
        <f t="shared" si="26"/>
        <v>0</v>
      </c>
      <c r="I485" s="50">
        <f t="shared" si="26"/>
        <v>0</v>
      </c>
      <c r="J485" s="50">
        <f t="shared" si="26"/>
        <v>0</v>
      </c>
      <c r="K485" s="51">
        <f t="shared" si="26"/>
        <v>0</v>
      </c>
      <c r="L485" s="50">
        <f t="shared" si="26"/>
        <v>0</v>
      </c>
      <c r="M485" s="50">
        <f t="shared" si="26"/>
        <v>239926.9</v>
      </c>
      <c r="N485" s="50">
        <f t="shared" si="26"/>
        <v>0</v>
      </c>
      <c r="O485" s="50">
        <f t="shared" si="26"/>
        <v>0</v>
      </c>
      <c r="P485" s="50">
        <f t="shared" si="26"/>
        <v>0</v>
      </c>
      <c r="Q485" s="50">
        <f t="shared" si="26"/>
        <v>0</v>
      </c>
      <c r="R485" s="50">
        <f t="shared" si="26"/>
        <v>0</v>
      </c>
      <c r="S485" s="50">
        <f t="shared" si="26"/>
        <v>0</v>
      </c>
      <c r="T485" s="50">
        <f t="shared" si="26"/>
        <v>0</v>
      </c>
      <c r="U485" s="50">
        <f t="shared" si="26"/>
        <v>0</v>
      </c>
      <c r="V485" s="50">
        <f t="shared" si="26"/>
        <v>0</v>
      </c>
      <c r="W485" s="50">
        <f t="shared" si="26"/>
        <v>0</v>
      </c>
      <c r="X485" s="50">
        <f t="shared" si="26"/>
        <v>0</v>
      </c>
      <c r="Y485" s="50">
        <f t="shared" si="26"/>
        <v>0</v>
      </c>
      <c r="Z485" s="50">
        <f t="shared" si="26"/>
        <v>0</v>
      </c>
      <c r="AA485" s="50">
        <f t="shared" si="26"/>
        <v>0</v>
      </c>
      <c r="AB485" s="52" t="s">
        <v>17012</v>
      </c>
    </row>
    <row r="486" spans="1:29" ht="35.25" x14ac:dyDescent="0.5">
      <c r="A486">
        <v>1</v>
      </c>
      <c r="B486" s="30">
        <f>SUBTOTAL(103,$A$9:A486)</f>
        <v>461</v>
      </c>
      <c r="C486" s="54" t="s">
        <v>2837</v>
      </c>
      <c r="D486" s="50">
        <f t="shared" si="20"/>
        <v>339926.9</v>
      </c>
      <c r="E486" s="55">
        <v>0</v>
      </c>
      <c r="F486" s="55">
        <v>0</v>
      </c>
      <c r="G486" s="55">
        <v>100000</v>
      </c>
      <c r="H486" s="55">
        <v>0</v>
      </c>
      <c r="I486" s="55">
        <v>0</v>
      </c>
      <c r="J486" s="55">
        <v>0</v>
      </c>
      <c r="K486" s="56">
        <v>0</v>
      </c>
      <c r="L486" s="55">
        <v>0</v>
      </c>
      <c r="M486" s="55">
        <v>239926.9</v>
      </c>
      <c r="N486" s="55">
        <v>0</v>
      </c>
      <c r="O486" s="55">
        <v>0</v>
      </c>
      <c r="P486" s="55">
        <v>0</v>
      </c>
      <c r="Q486" s="55">
        <v>0</v>
      </c>
      <c r="R486" s="55">
        <v>0</v>
      </c>
      <c r="S486" s="55">
        <v>0</v>
      </c>
      <c r="T486" s="55">
        <v>0</v>
      </c>
      <c r="U486" s="55">
        <v>0</v>
      </c>
      <c r="V486" s="55">
        <v>0</v>
      </c>
      <c r="W486" s="55">
        <v>0</v>
      </c>
      <c r="X486" s="55">
        <v>0</v>
      </c>
      <c r="Y486" s="55">
        <v>0</v>
      </c>
      <c r="Z486" s="55">
        <v>0</v>
      </c>
      <c r="AA486" s="55">
        <v>0</v>
      </c>
      <c r="AB486" s="57">
        <v>2023</v>
      </c>
    </row>
    <row r="487" spans="1:29" ht="35.25" x14ac:dyDescent="0.5">
      <c r="B487" s="53" t="s">
        <v>17403</v>
      </c>
      <c r="C487" s="54"/>
      <c r="D487" s="50">
        <f t="shared" si="20"/>
        <v>2661897.48</v>
      </c>
      <c r="E487" s="50">
        <f>SUM(E488:E489)</f>
        <v>0</v>
      </c>
      <c r="F487" s="50">
        <f t="shared" ref="F487:AA487" si="27">SUM(F488:F489)</f>
        <v>0</v>
      </c>
      <c r="G487" s="50">
        <f t="shared" si="27"/>
        <v>0</v>
      </c>
      <c r="H487" s="50">
        <f t="shared" si="27"/>
        <v>0</v>
      </c>
      <c r="I487" s="50">
        <f t="shared" si="27"/>
        <v>0</v>
      </c>
      <c r="J487" s="50">
        <f t="shared" si="27"/>
        <v>0</v>
      </c>
      <c r="K487" s="51">
        <f t="shared" si="27"/>
        <v>0</v>
      </c>
      <c r="L487" s="50">
        <f t="shared" si="27"/>
        <v>0</v>
      </c>
      <c r="M487" s="50">
        <f t="shared" si="27"/>
        <v>1592497.7</v>
      </c>
      <c r="N487" s="50">
        <f t="shared" si="27"/>
        <v>0</v>
      </c>
      <c r="O487" s="50">
        <f t="shared" si="27"/>
        <v>1069399.78</v>
      </c>
      <c r="P487" s="50">
        <f t="shared" si="27"/>
        <v>0</v>
      </c>
      <c r="Q487" s="50">
        <f t="shared" si="27"/>
        <v>0</v>
      </c>
      <c r="R487" s="50">
        <f t="shared" si="27"/>
        <v>0</v>
      </c>
      <c r="S487" s="50">
        <f t="shared" si="27"/>
        <v>0</v>
      </c>
      <c r="T487" s="50">
        <f t="shared" si="27"/>
        <v>0</v>
      </c>
      <c r="U487" s="50">
        <f t="shared" si="27"/>
        <v>0</v>
      </c>
      <c r="V487" s="50">
        <f t="shared" si="27"/>
        <v>0</v>
      </c>
      <c r="W487" s="50">
        <f t="shared" si="27"/>
        <v>0</v>
      </c>
      <c r="X487" s="50">
        <f t="shared" si="27"/>
        <v>0</v>
      </c>
      <c r="Y487" s="50">
        <f t="shared" si="27"/>
        <v>0</v>
      </c>
      <c r="Z487" s="50">
        <f t="shared" si="27"/>
        <v>0</v>
      </c>
      <c r="AA487" s="50">
        <f t="shared" si="27"/>
        <v>0</v>
      </c>
      <c r="AB487" s="52" t="s">
        <v>17012</v>
      </c>
    </row>
    <row r="488" spans="1:29" ht="35.25" x14ac:dyDescent="0.5">
      <c r="A488">
        <v>1</v>
      </c>
      <c r="B488" s="30">
        <f>SUBTOTAL(103,$A$9:A488)</f>
        <v>462</v>
      </c>
      <c r="C488" s="54" t="s">
        <v>16525</v>
      </c>
      <c r="D488" s="50">
        <f t="shared" si="20"/>
        <v>1592497.7</v>
      </c>
      <c r="E488" s="55">
        <v>0</v>
      </c>
      <c r="F488" s="55">
        <v>0</v>
      </c>
      <c r="G488" s="55">
        <v>0</v>
      </c>
      <c r="H488" s="55">
        <v>0</v>
      </c>
      <c r="I488" s="55">
        <v>0</v>
      </c>
      <c r="J488" s="55">
        <v>0</v>
      </c>
      <c r="K488" s="56">
        <v>0</v>
      </c>
      <c r="L488" s="55">
        <v>0</v>
      </c>
      <c r="M488" s="55">
        <v>1592497.7</v>
      </c>
      <c r="N488" s="55">
        <v>0</v>
      </c>
      <c r="O488" s="55">
        <v>0</v>
      </c>
      <c r="P488" s="55">
        <v>0</v>
      </c>
      <c r="Q488" s="55">
        <v>0</v>
      </c>
      <c r="R488" s="55">
        <v>0</v>
      </c>
      <c r="S488" s="55">
        <v>0</v>
      </c>
      <c r="T488" s="55">
        <v>0</v>
      </c>
      <c r="U488" s="55">
        <v>0</v>
      </c>
      <c r="V488" s="55">
        <v>0</v>
      </c>
      <c r="W488" s="55">
        <v>0</v>
      </c>
      <c r="X488" s="55">
        <v>0</v>
      </c>
      <c r="Y488" s="55">
        <v>0</v>
      </c>
      <c r="Z488" s="55">
        <v>0</v>
      </c>
      <c r="AA488" s="55">
        <v>0</v>
      </c>
      <c r="AB488" s="57">
        <v>2023</v>
      </c>
    </row>
    <row r="489" spans="1:29" ht="35.25" x14ac:dyDescent="0.5">
      <c r="A489">
        <v>1</v>
      </c>
      <c r="B489" s="30">
        <f>SUBTOTAL(103,$A$9:A489)</f>
        <v>463</v>
      </c>
      <c r="C489" s="54" t="s">
        <v>16529</v>
      </c>
      <c r="D489" s="50">
        <f t="shared" si="20"/>
        <v>1069399.78</v>
      </c>
      <c r="E489" s="55">
        <v>0</v>
      </c>
      <c r="F489" s="55">
        <v>0</v>
      </c>
      <c r="G489" s="55">
        <v>0</v>
      </c>
      <c r="H489" s="55">
        <v>0</v>
      </c>
      <c r="I489" s="55">
        <v>0</v>
      </c>
      <c r="J489" s="55">
        <v>0</v>
      </c>
      <c r="K489" s="56">
        <v>0</v>
      </c>
      <c r="L489" s="55">
        <v>0</v>
      </c>
      <c r="M489" s="55">
        <v>0</v>
      </c>
      <c r="N489" s="55">
        <v>0</v>
      </c>
      <c r="O489" s="55">
        <v>1069399.78</v>
      </c>
      <c r="P489" s="55">
        <v>0</v>
      </c>
      <c r="Q489" s="55">
        <v>0</v>
      </c>
      <c r="R489" s="55">
        <v>0</v>
      </c>
      <c r="S489" s="55">
        <v>0</v>
      </c>
      <c r="T489" s="55">
        <v>0</v>
      </c>
      <c r="U489" s="55">
        <v>0</v>
      </c>
      <c r="V489" s="55">
        <v>0</v>
      </c>
      <c r="W489" s="55">
        <v>0</v>
      </c>
      <c r="X489" s="55">
        <v>0</v>
      </c>
      <c r="Y489" s="55">
        <v>0</v>
      </c>
      <c r="Z489" s="55">
        <v>0</v>
      </c>
      <c r="AA489" s="55">
        <v>0</v>
      </c>
      <c r="AB489" s="57">
        <v>2023</v>
      </c>
    </row>
    <row r="490" spans="1:29" ht="35.25" x14ac:dyDescent="0.5">
      <c r="B490" s="53" t="s">
        <v>496</v>
      </c>
      <c r="C490" s="54"/>
      <c r="D490" s="50">
        <f t="shared" si="20"/>
        <v>1905427.56</v>
      </c>
      <c r="E490" s="50">
        <f t="shared" ref="E490:AA490" si="28">SUM(E491:E493)</f>
        <v>0</v>
      </c>
      <c r="F490" s="50">
        <f t="shared" si="28"/>
        <v>0</v>
      </c>
      <c r="G490" s="50">
        <f t="shared" si="28"/>
        <v>0</v>
      </c>
      <c r="H490" s="50">
        <f t="shared" si="28"/>
        <v>0</v>
      </c>
      <c r="I490" s="50">
        <f t="shared" si="28"/>
        <v>0</v>
      </c>
      <c r="J490" s="50">
        <f t="shared" si="28"/>
        <v>0</v>
      </c>
      <c r="K490" s="51">
        <f t="shared" si="28"/>
        <v>0</v>
      </c>
      <c r="L490" s="50">
        <f t="shared" si="28"/>
        <v>0</v>
      </c>
      <c r="M490" s="50">
        <f t="shared" si="28"/>
        <v>256520</v>
      </c>
      <c r="N490" s="50">
        <f t="shared" si="28"/>
        <v>0</v>
      </c>
      <c r="O490" s="50">
        <f t="shared" si="28"/>
        <v>1648907.56</v>
      </c>
      <c r="P490" s="50">
        <f t="shared" si="28"/>
        <v>0</v>
      </c>
      <c r="Q490" s="50">
        <f t="shared" si="28"/>
        <v>0</v>
      </c>
      <c r="R490" s="50">
        <f t="shared" si="28"/>
        <v>0</v>
      </c>
      <c r="S490" s="50">
        <f t="shared" si="28"/>
        <v>0</v>
      </c>
      <c r="T490" s="50">
        <f t="shared" si="28"/>
        <v>0</v>
      </c>
      <c r="U490" s="50">
        <f t="shared" si="28"/>
        <v>0</v>
      </c>
      <c r="V490" s="50">
        <f t="shared" si="28"/>
        <v>0</v>
      </c>
      <c r="W490" s="50">
        <f t="shared" si="28"/>
        <v>0</v>
      </c>
      <c r="X490" s="50">
        <f t="shared" si="28"/>
        <v>0</v>
      </c>
      <c r="Y490" s="50">
        <f t="shared" si="28"/>
        <v>0</v>
      </c>
      <c r="Z490" s="50">
        <f t="shared" si="28"/>
        <v>0</v>
      </c>
      <c r="AA490" s="50">
        <f t="shared" si="28"/>
        <v>0</v>
      </c>
      <c r="AB490" s="52" t="s">
        <v>17012</v>
      </c>
    </row>
    <row r="491" spans="1:29" ht="35.25" x14ac:dyDescent="0.5">
      <c r="A491">
        <v>1</v>
      </c>
      <c r="B491" s="30">
        <f>SUBTOTAL(103,$A$9:A491)</f>
        <v>464</v>
      </c>
      <c r="C491" s="54" t="s">
        <v>16544</v>
      </c>
      <c r="D491" s="50">
        <f t="shared" si="20"/>
        <v>808653.3</v>
      </c>
      <c r="E491" s="55">
        <v>0</v>
      </c>
      <c r="F491" s="55">
        <v>0</v>
      </c>
      <c r="G491" s="55">
        <v>0</v>
      </c>
      <c r="H491" s="55">
        <v>0</v>
      </c>
      <c r="I491" s="55">
        <v>0</v>
      </c>
      <c r="J491" s="55">
        <v>0</v>
      </c>
      <c r="K491" s="56">
        <v>0</v>
      </c>
      <c r="L491" s="55">
        <v>0</v>
      </c>
      <c r="M491" s="55">
        <v>0</v>
      </c>
      <c r="N491" s="55">
        <v>0</v>
      </c>
      <c r="O491" s="55">
        <f>769221.3+39432</f>
        <v>808653.3</v>
      </c>
      <c r="P491" s="55">
        <v>0</v>
      </c>
      <c r="Q491" s="55">
        <v>0</v>
      </c>
      <c r="R491" s="55">
        <v>0</v>
      </c>
      <c r="S491" s="55">
        <v>0</v>
      </c>
      <c r="T491" s="55">
        <v>0</v>
      </c>
      <c r="U491" s="55">
        <v>0</v>
      </c>
      <c r="V491" s="55">
        <v>0</v>
      </c>
      <c r="W491" s="55">
        <v>0</v>
      </c>
      <c r="X491" s="55">
        <v>0</v>
      </c>
      <c r="Y491" s="55">
        <v>0</v>
      </c>
      <c r="Z491" s="55">
        <v>0</v>
      </c>
      <c r="AA491" s="55">
        <v>0</v>
      </c>
      <c r="AB491" s="57">
        <v>2023</v>
      </c>
    </row>
    <row r="492" spans="1:29" ht="35.25" x14ac:dyDescent="0.5">
      <c r="A492">
        <v>1</v>
      </c>
      <c r="B492" s="30">
        <f>SUBTOTAL(103,$A$9:A492)</f>
        <v>465</v>
      </c>
      <c r="C492" s="54" t="s">
        <v>17452</v>
      </c>
      <c r="D492" s="50">
        <v>256520</v>
      </c>
      <c r="E492" s="55">
        <v>0</v>
      </c>
      <c r="F492" s="55">
        <v>0</v>
      </c>
      <c r="G492" s="55">
        <v>0</v>
      </c>
      <c r="H492" s="55">
        <v>0</v>
      </c>
      <c r="I492" s="55">
        <v>0</v>
      </c>
      <c r="J492" s="55">
        <v>0</v>
      </c>
      <c r="K492" s="56">
        <v>0</v>
      </c>
      <c r="L492" s="55">
        <v>0</v>
      </c>
      <c r="M492" s="55">
        <v>256520</v>
      </c>
      <c r="N492" s="55">
        <v>0</v>
      </c>
      <c r="O492" s="55">
        <v>0</v>
      </c>
      <c r="P492" s="55">
        <v>0</v>
      </c>
      <c r="Q492" s="55">
        <v>0</v>
      </c>
      <c r="R492" s="55">
        <v>0</v>
      </c>
      <c r="S492" s="55">
        <v>0</v>
      </c>
      <c r="T492" s="55">
        <v>0</v>
      </c>
      <c r="U492" s="55">
        <v>0</v>
      </c>
      <c r="V492" s="55">
        <v>0</v>
      </c>
      <c r="W492" s="55">
        <v>0</v>
      </c>
      <c r="X492" s="55">
        <v>0</v>
      </c>
      <c r="Y492" s="55">
        <v>0</v>
      </c>
      <c r="Z492" s="55">
        <v>0</v>
      </c>
      <c r="AA492" s="55">
        <v>0</v>
      </c>
      <c r="AB492" s="57" t="s">
        <v>16976</v>
      </c>
    </row>
    <row r="493" spans="1:29" ht="35.25" x14ac:dyDescent="0.5">
      <c r="A493">
        <v>1</v>
      </c>
      <c r="B493" s="30">
        <f>SUBTOTAL(103,$A$9:A493)</f>
        <v>466</v>
      </c>
      <c r="C493" s="54" t="s">
        <v>16536</v>
      </c>
      <c r="D493" s="50">
        <f t="shared" si="20"/>
        <v>840254.26</v>
      </c>
      <c r="E493" s="55">
        <v>0</v>
      </c>
      <c r="F493" s="55">
        <v>0</v>
      </c>
      <c r="G493" s="55">
        <v>0</v>
      </c>
      <c r="H493" s="55">
        <v>0</v>
      </c>
      <c r="I493" s="55">
        <v>0</v>
      </c>
      <c r="J493" s="55">
        <v>0</v>
      </c>
      <c r="K493" s="56">
        <v>0</v>
      </c>
      <c r="L493" s="55">
        <v>0</v>
      </c>
      <c r="M493" s="55">
        <v>0</v>
      </c>
      <c r="N493" s="55">
        <v>0</v>
      </c>
      <c r="O493" s="55">
        <f>722076.28+118177.98</f>
        <v>840254.26</v>
      </c>
      <c r="P493" s="55">
        <v>0</v>
      </c>
      <c r="Q493" s="55">
        <v>0</v>
      </c>
      <c r="R493" s="55">
        <v>0</v>
      </c>
      <c r="S493" s="55">
        <v>0</v>
      </c>
      <c r="T493" s="55">
        <v>0</v>
      </c>
      <c r="U493" s="55">
        <v>0</v>
      </c>
      <c r="V493" s="55">
        <v>0</v>
      </c>
      <c r="W493" s="55">
        <v>0</v>
      </c>
      <c r="X493" s="55">
        <v>0</v>
      </c>
      <c r="Y493" s="55">
        <v>0</v>
      </c>
      <c r="Z493" s="55">
        <v>0</v>
      </c>
      <c r="AA493" s="55">
        <v>0</v>
      </c>
      <c r="AB493" s="57">
        <v>2023</v>
      </c>
    </row>
    <row r="494" spans="1:29" ht="35.25" customHeight="1" x14ac:dyDescent="0.5">
      <c r="B494" s="53" t="s">
        <v>359</v>
      </c>
      <c r="C494" s="54"/>
      <c r="D494" s="50">
        <f t="shared" si="20"/>
        <v>2166903.2200000002</v>
      </c>
      <c r="E494" s="50">
        <f t="shared" ref="E494:AA494" si="29">SUM(E495:E495)</f>
        <v>0</v>
      </c>
      <c r="F494" s="50">
        <f t="shared" si="29"/>
        <v>0</v>
      </c>
      <c r="G494" s="50">
        <f t="shared" si="29"/>
        <v>0</v>
      </c>
      <c r="H494" s="50">
        <f t="shared" si="29"/>
        <v>0</v>
      </c>
      <c r="I494" s="50">
        <f t="shared" si="29"/>
        <v>0</v>
      </c>
      <c r="J494" s="50">
        <f t="shared" si="29"/>
        <v>0</v>
      </c>
      <c r="K494" s="51">
        <f t="shared" si="29"/>
        <v>0</v>
      </c>
      <c r="L494" s="50">
        <f t="shared" si="29"/>
        <v>0</v>
      </c>
      <c r="M494" s="50">
        <f t="shared" si="29"/>
        <v>2166903.2200000002</v>
      </c>
      <c r="N494" s="50">
        <f t="shared" si="29"/>
        <v>0</v>
      </c>
      <c r="O494" s="50">
        <f t="shared" si="29"/>
        <v>0</v>
      </c>
      <c r="P494" s="50">
        <f t="shared" si="29"/>
        <v>0</v>
      </c>
      <c r="Q494" s="50">
        <f t="shared" si="29"/>
        <v>0</v>
      </c>
      <c r="R494" s="50">
        <f t="shared" si="29"/>
        <v>0</v>
      </c>
      <c r="S494" s="50">
        <f t="shared" si="29"/>
        <v>0</v>
      </c>
      <c r="T494" s="50">
        <f t="shared" si="29"/>
        <v>0</v>
      </c>
      <c r="U494" s="50">
        <f t="shared" si="29"/>
        <v>0</v>
      </c>
      <c r="V494" s="50">
        <f t="shared" si="29"/>
        <v>0</v>
      </c>
      <c r="W494" s="50">
        <f t="shared" si="29"/>
        <v>0</v>
      </c>
      <c r="X494" s="50">
        <f t="shared" si="29"/>
        <v>0</v>
      </c>
      <c r="Y494" s="50">
        <f t="shared" si="29"/>
        <v>0</v>
      </c>
      <c r="Z494" s="50">
        <f t="shared" si="29"/>
        <v>0</v>
      </c>
      <c r="AA494" s="50">
        <f t="shared" si="29"/>
        <v>0</v>
      </c>
      <c r="AB494" s="52" t="s">
        <v>17012</v>
      </c>
      <c r="AC494" s="59"/>
    </row>
    <row r="495" spans="1:29" ht="35.25" customHeight="1" x14ac:dyDescent="0.5">
      <c r="A495">
        <v>1</v>
      </c>
      <c r="B495" s="30">
        <f>SUBTOTAL(103,$A$9:A495)</f>
        <v>467</v>
      </c>
      <c r="C495" s="54" t="s">
        <v>17453</v>
      </c>
      <c r="D495" s="50">
        <f t="shared" si="20"/>
        <v>2166903.2200000002</v>
      </c>
      <c r="E495" s="55">
        <v>0</v>
      </c>
      <c r="F495" s="55">
        <v>0</v>
      </c>
      <c r="G495" s="55">
        <v>0</v>
      </c>
      <c r="H495" s="55">
        <v>0</v>
      </c>
      <c r="I495" s="55">
        <v>0</v>
      </c>
      <c r="J495" s="55">
        <v>0</v>
      </c>
      <c r="K495" s="56">
        <v>0</v>
      </c>
      <c r="L495" s="55">
        <v>0</v>
      </c>
      <c r="M495" s="55">
        <v>2166903.2200000002</v>
      </c>
      <c r="N495" s="55">
        <v>0</v>
      </c>
      <c r="O495" s="55">
        <v>0</v>
      </c>
      <c r="P495" s="55">
        <v>0</v>
      </c>
      <c r="Q495" s="55">
        <v>0</v>
      </c>
      <c r="R495" s="55">
        <v>0</v>
      </c>
      <c r="S495" s="55">
        <v>0</v>
      </c>
      <c r="T495" s="55">
        <v>0</v>
      </c>
      <c r="U495" s="55">
        <v>0</v>
      </c>
      <c r="V495" s="55">
        <v>0</v>
      </c>
      <c r="W495" s="55">
        <v>0</v>
      </c>
      <c r="X495" s="55">
        <v>0</v>
      </c>
      <c r="Y495" s="55">
        <v>0</v>
      </c>
      <c r="Z495" s="55">
        <v>0</v>
      </c>
      <c r="AA495" s="55">
        <v>0</v>
      </c>
      <c r="AB495" s="57">
        <v>2023</v>
      </c>
      <c r="AC495" s="59"/>
    </row>
    <row r="496" spans="1:29" ht="35.25" customHeight="1" x14ac:dyDescent="0.5">
      <c r="B496" s="53" t="s">
        <v>17262</v>
      </c>
      <c r="C496" s="54"/>
      <c r="D496" s="50">
        <f t="shared" si="20"/>
        <v>3147954.91</v>
      </c>
      <c r="E496" s="50">
        <f t="shared" ref="E496:AA496" si="30">SUM(E497:E497)</f>
        <v>0</v>
      </c>
      <c r="F496" s="50">
        <f t="shared" si="30"/>
        <v>0</v>
      </c>
      <c r="G496" s="50">
        <f t="shared" si="30"/>
        <v>0</v>
      </c>
      <c r="H496" s="50">
        <f t="shared" si="30"/>
        <v>0</v>
      </c>
      <c r="I496" s="50">
        <f t="shared" si="30"/>
        <v>0</v>
      </c>
      <c r="J496" s="50">
        <f t="shared" si="30"/>
        <v>0</v>
      </c>
      <c r="K496" s="51">
        <f t="shared" si="30"/>
        <v>0</v>
      </c>
      <c r="L496" s="50">
        <f t="shared" si="30"/>
        <v>0</v>
      </c>
      <c r="M496" s="50">
        <f t="shared" si="30"/>
        <v>3147954.91</v>
      </c>
      <c r="N496" s="50">
        <f t="shared" si="30"/>
        <v>0</v>
      </c>
      <c r="O496" s="50">
        <f t="shared" si="30"/>
        <v>0</v>
      </c>
      <c r="P496" s="50">
        <f t="shared" si="30"/>
        <v>0</v>
      </c>
      <c r="Q496" s="50">
        <f t="shared" si="30"/>
        <v>0</v>
      </c>
      <c r="R496" s="50">
        <f t="shared" si="30"/>
        <v>0</v>
      </c>
      <c r="S496" s="50">
        <f t="shared" si="30"/>
        <v>0</v>
      </c>
      <c r="T496" s="50">
        <f t="shared" si="30"/>
        <v>0</v>
      </c>
      <c r="U496" s="50">
        <f t="shared" si="30"/>
        <v>0</v>
      </c>
      <c r="V496" s="50">
        <f t="shared" si="30"/>
        <v>0</v>
      </c>
      <c r="W496" s="50">
        <f t="shared" si="30"/>
        <v>0</v>
      </c>
      <c r="X496" s="50">
        <f t="shared" si="30"/>
        <v>0</v>
      </c>
      <c r="Y496" s="50">
        <f t="shared" si="30"/>
        <v>0</v>
      </c>
      <c r="Z496" s="50">
        <f t="shared" si="30"/>
        <v>0</v>
      </c>
      <c r="AA496" s="50">
        <f t="shared" si="30"/>
        <v>0</v>
      </c>
      <c r="AB496" s="52" t="s">
        <v>17012</v>
      </c>
    </row>
    <row r="497" spans="1:29" ht="35.25" customHeight="1" x14ac:dyDescent="0.5">
      <c r="A497">
        <v>1</v>
      </c>
      <c r="B497" s="30">
        <f>SUBTOTAL(103,$A$9:A497)</f>
        <v>468</v>
      </c>
      <c r="C497" s="54" t="s">
        <v>14488</v>
      </c>
      <c r="D497" s="50">
        <f t="shared" si="20"/>
        <v>3147954.91</v>
      </c>
      <c r="E497" s="55">
        <v>0</v>
      </c>
      <c r="F497" s="55">
        <v>0</v>
      </c>
      <c r="G497" s="55">
        <v>0</v>
      </c>
      <c r="H497" s="55">
        <v>0</v>
      </c>
      <c r="I497" s="55">
        <v>0</v>
      </c>
      <c r="J497" s="55">
        <v>0</v>
      </c>
      <c r="K497" s="56">
        <v>0</v>
      </c>
      <c r="L497" s="55">
        <v>0</v>
      </c>
      <c r="M497" s="55">
        <v>3147954.91</v>
      </c>
      <c r="N497" s="55">
        <v>0</v>
      </c>
      <c r="O497" s="55">
        <v>0</v>
      </c>
      <c r="P497" s="55">
        <v>0</v>
      </c>
      <c r="Q497" s="55">
        <v>0</v>
      </c>
      <c r="R497" s="55">
        <v>0</v>
      </c>
      <c r="S497" s="55">
        <v>0</v>
      </c>
      <c r="T497" s="55">
        <v>0</v>
      </c>
      <c r="U497" s="55">
        <v>0</v>
      </c>
      <c r="V497" s="55">
        <v>0</v>
      </c>
      <c r="W497" s="55">
        <v>0</v>
      </c>
      <c r="X497" s="55">
        <v>0</v>
      </c>
      <c r="Y497" s="55">
        <v>0</v>
      </c>
      <c r="Z497" s="55">
        <v>0</v>
      </c>
      <c r="AA497" s="55">
        <v>0</v>
      </c>
      <c r="AB497" s="57">
        <v>2023</v>
      </c>
    </row>
    <row r="498" spans="1:29" ht="35.25" x14ac:dyDescent="0.5">
      <c r="B498" s="53" t="s">
        <v>220</v>
      </c>
      <c r="C498" s="54"/>
      <c r="D498" s="50">
        <f t="shared" si="20"/>
        <v>3735069.6500000004</v>
      </c>
      <c r="E498" s="50">
        <f>SUM(E499:E501)</f>
        <v>68829.38</v>
      </c>
      <c r="F498" s="50">
        <f t="shared" ref="F498:AA498" si="31">SUM(F499:F501)</f>
        <v>1837917.53</v>
      </c>
      <c r="G498" s="50">
        <f t="shared" si="31"/>
        <v>450000</v>
      </c>
      <c r="H498" s="50">
        <f t="shared" si="31"/>
        <v>50000</v>
      </c>
      <c r="I498" s="50">
        <f t="shared" si="31"/>
        <v>150000</v>
      </c>
      <c r="J498" s="50">
        <f t="shared" si="31"/>
        <v>0</v>
      </c>
      <c r="K498" s="51">
        <f t="shared" si="31"/>
        <v>1</v>
      </c>
      <c r="L498" s="50">
        <f t="shared" si="31"/>
        <v>98225</v>
      </c>
      <c r="M498" s="50">
        <f t="shared" si="31"/>
        <v>0</v>
      </c>
      <c r="N498" s="50">
        <f t="shared" si="31"/>
        <v>0</v>
      </c>
      <c r="O498" s="50">
        <f t="shared" si="31"/>
        <v>1080097.74</v>
      </c>
      <c r="P498" s="50">
        <f t="shared" si="31"/>
        <v>0</v>
      </c>
      <c r="Q498" s="50">
        <f t="shared" si="31"/>
        <v>0</v>
      </c>
      <c r="R498" s="50">
        <f t="shared" si="31"/>
        <v>0</v>
      </c>
      <c r="S498" s="50">
        <f t="shared" si="31"/>
        <v>0</v>
      </c>
      <c r="T498" s="50">
        <f t="shared" si="31"/>
        <v>0</v>
      </c>
      <c r="U498" s="50">
        <f t="shared" si="31"/>
        <v>0</v>
      </c>
      <c r="V498" s="50">
        <f t="shared" si="31"/>
        <v>0</v>
      </c>
      <c r="W498" s="50">
        <f t="shared" si="31"/>
        <v>0</v>
      </c>
      <c r="X498" s="50">
        <f t="shared" si="31"/>
        <v>0</v>
      </c>
      <c r="Y498" s="50">
        <f t="shared" si="31"/>
        <v>0</v>
      </c>
      <c r="Z498" s="50">
        <f t="shared" si="31"/>
        <v>0</v>
      </c>
      <c r="AA498" s="50">
        <f t="shared" si="31"/>
        <v>0</v>
      </c>
      <c r="AB498" s="52" t="s">
        <v>17012</v>
      </c>
    </row>
    <row r="499" spans="1:29" ht="35.25" x14ac:dyDescent="0.5">
      <c r="A499">
        <v>1</v>
      </c>
      <c r="B499" s="30">
        <f>SUBTOTAL(103,$A$9:A499)</f>
        <v>469</v>
      </c>
      <c r="C499" s="54" t="s">
        <v>2565</v>
      </c>
      <c r="D499" s="50">
        <f t="shared" ref="D499:D515" si="32">E499+F499+G499+H499+I499+J499+L499+M499+N499+O499+P499+Q499+R499+S499+T499+U499+V499+W499+X499+Y499+Z499+AA499</f>
        <v>1687917.53</v>
      </c>
      <c r="E499" s="55">
        <v>0</v>
      </c>
      <c r="F499" s="55">
        <v>1687917.53</v>
      </c>
      <c r="G499" s="55">
        <v>0</v>
      </c>
      <c r="H499" s="55">
        <v>0</v>
      </c>
      <c r="I499" s="55">
        <v>0</v>
      </c>
      <c r="J499" s="55">
        <v>0</v>
      </c>
      <c r="K499" s="56">
        <v>0</v>
      </c>
      <c r="L499" s="55">
        <v>0</v>
      </c>
      <c r="M499" s="55">
        <v>0</v>
      </c>
      <c r="N499" s="55">
        <v>0</v>
      </c>
      <c r="O499" s="55">
        <v>0</v>
      </c>
      <c r="P499" s="55">
        <v>0</v>
      </c>
      <c r="Q499" s="55">
        <v>0</v>
      </c>
      <c r="R499" s="55">
        <v>0</v>
      </c>
      <c r="S499" s="55">
        <v>0</v>
      </c>
      <c r="T499" s="55">
        <v>0</v>
      </c>
      <c r="U499" s="55">
        <v>0</v>
      </c>
      <c r="V499" s="55">
        <v>0</v>
      </c>
      <c r="W499" s="55">
        <v>0</v>
      </c>
      <c r="X499" s="55">
        <v>0</v>
      </c>
      <c r="Y499" s="55">
        <v>0</v>
      </c>
      <c r="Z499" s="55">
        <v>0</v>
      </c>
      <c r="AA499" s="55">
        <v>0</v>
      </c>
      <c r="AB499" s="57">
        <v>2023</v>
      </c>
    </row>
    <row r="500" spans="1:29" ht="35.25" x14ac:dyDescent="0.5">
      <c r="A500">
        <v>2</v>
      </c>
      <c r="B500" s="30">
        <f>SUBTOTAL(103,$A$9:A500)</f>
        <v>470</v>
      </c>
      <c r="C500" s="54" t="s">
        <v>14809</v>
      </c>
      <c r="D500" s="50">
        <v>967054.38</v>
      </c>
      <c r="E500" s="55">
        <v>68829.38</v>
      </c>
      <c r="F500" s="55">
        <v>150000</v>
      </c>
      <c r="G500" s="55">
        <v>450000</v>
      </c>
      <c r="H500" s="55">
        <v>50000</v>
      </c>
      <c r="I500" s="55">
        <v>150000</v>
      </c>
      <c r="J500" s="55">
        <v>0</v>
      </c>
      <c r="K500" s="56">
        <v>1</v>
      </c>
      <c r="L500" s="55">
        <v>98225</v>
      </c>
      <c r="M500" s="55">
        <v>0</v>
      </c>
      <c r="N500" s="55">
        <v>0</v>
      </c>
      <c r="O500" s="55">
        <v>0</v>
      </c>
      <c r="P500" s="55">
        <v>0</v>
      </c>
      <c r="Q500" s="55">
        <v>0</v>
      </c>
      <c r="R500" s="55">
        <v>0</v>
      </c>
      <c r="S500" s="55">
        <v>0</v>
      </c>
      <c r="T500" s="55">
        <v>0</v>
      </c>
      <c r="U500" s="55">
        <v>0</v>
      </c>
      <c r="V500" s="55">
        <v>0</v>
      </c>
      <c r="W500" s="55">
        <v>0</v>
      </c>
      <c r="X500" s="55">
        <v>0</v>
      </c>
      <c r="Y500" s="55">
        <v>0</v>
      </c>
      <c r="Z500" s="55">
        <v>0</v>
      </c>
      <c r="AA500" s="55">
        <v>0</v>
      </c>
      <c r="AB500" s="57" t="s">
        <v>16976</v>
      </c>
    </row>
    <row r="501" spans="1:29" ht="35.25" x14ac:dyDescent="0.5">
      <c r="A501">
        <v>1</v>
      </c>
      <c r="B501" s="30">
        <f>SUBTOTAL(103,$A$9:A501)</f>
        <v>471</v>
      </c>
      <c r="C501" s="54" t="s">
        <v>14775</v>
      </c>
      <c r="D501" s="50">
        <f t="shared" si="32"/>
        <v>1080097.74</v>
      </c>
      <c r="E501" s="55">
        <v>0</v>
      </c>
      <c r="F501" s="55">
        <v>0</v>
      </c>
      <c r="G501" s="55">
        <v>0</v>
      </c>
      <c r="H501" s="55">
        <v>0</v>
      </c>
      <c r="I501" s="55">
        <v>0</v>
      </c>
      <c r="J501" s="55">
        <v>0</v>
      </c>
      <c r="K501" s="56">
        <v>0</v>
      </c>
      <c r="L501" s="55">
        <v>0</v>
      </c>
      <c r="M501" s="55">
        <v>0</v>
      </c>
      <c r="N501" s="55">
        <v>0</v>
      </c>
      <c r="O501" s="55">
        <v>1080097.74</v>
      </c>
      <c r="P501" s="55">
        <v>0</v>
      </c>
      <c r="Q501" s="55">
        <v>0</v>
      </c>
      <c r="R501" s="55">
        <v>0</v>
      </c>
      <c r="S501" s="55">
        <v>0</v>
      </c>
      <c r="T501" s="55">
        <v>0</v>
      </c>
      <c r="U501" s="55">
        <v>0</v>
      </c>
      <c r="V501" s="55">
        <v>0</v>
      </c>
      <c r="W501" s="55">
        <v>0</v>
      </c>
      <c r="X501" s="55">
        <v>0</v>
      </c>
      <c r="Y501" s="55">
        <v>0</v>
      </c>
      <c r="Z501" s="55">
        <v>0</v>
      </c>
      <c r="AA501" s="55">
        <v>0</v>
      </c>
      <c r="AB501" s="57">
        <v>2023</v>
      </c>
    </row>
    <row r="502" spans="1:29" ht="35.25" customHeight="1" x14ac:dyDescent="0.5">
      <c r="B502" s="53" t="s">
        <v>17304</v>
      </c>
      <c r="C502" s="54"/>
      <c r="D502" s="50">
        <f t="shared" si="32"/>
        <v>3722391.49</v>
      </c>
      <c r="E502" s="50">
        <f t="shared" ref="E502:AA502" si="33">SUM(E503:E505)</f>
        <v>0</v>
      </c>
      <c r="F502" s="50">
        <f t="shared" si="33"/>
        <v>0</v>
      </c>
      <c r="G502" s="50">
        <f t="shared" si="33"/>
        <v>0</v>
      </c>
      <c r="H502" s="50">
        <f t="shared" si="33"/>
        <v>0</v>
      </c>
      <c r="I502" s="50">
        <f t="shared" si="33"/>
        <v>0</v>
      </c>
      <c r="J502" s="50">
        <f t="shared" si="33"/>
        <v>0</v>
      </c>
      <c r="K502" s="51">
        <f t="shared" si="33"/>
        <v>0</v>
      </c>
      <c r="L502" s="50">
        <f t="shared" si="33"/>
        <v>0</v>
      </c>
      <c r="M502" s="50">
        <f t="shared" si="33"/>
        <v>919989.67</v>
      </c>
      <c r="N502" s="50">
        <f t="shared" si="33"/>
        <v>0</v>
      </c>
      <c r="O502" s="50">
        <f t="shared" si="33"/>
        <v>0</v>
      </c>
      <c r="P502" s="50">
        <f t="shared" si="33"/>
        <v>0</v>
      </c>
      <c r="Q502" s="50">
        <f t="shared" si="33"/>
        <v>0</v>
      </c>
      <c r="R502" s="50">
        <f t="shared" si="33"/>
        <v>2802401.8200000003</v>
      </c>
      <c r="S502" s="50">
        <f t="shared" si="33"/>
        <v>0</v>
      </c>
      <c r="T502" s="50">
        <f t="shared" si="33"/>
        <v>0</v>
      </c>
      <c r="U502" s="50">
        <f t="shared" si="33"/>
        <v>0</v>
      </c>
      <c r="V502" s="50">
        <f t="shared" si="33"/>
        <v>0</v>
      </c>
      <c r="W502" s="50">
        <f t="shared" si="33"/>
        <v>0</v>
      </c>
      <c r="X502" s="50">
        <f t="shared" si="33"/>
        <v>0</v>
      </c>
      <c r="Y502" s="50">
        <f t="shared" si="33"/>
        <v>0</v>
      </c>
      <c r="Z502" s="50">
        <f t="shared" si="33"/>
        <v>0</v>
      </c>
      <c r="AA502" s="50">
        <f t="shared" si="33"/>
        <v>0</v>
      </c>
      <c r="AB502" s="52" t="s">
        <v>17012</v>
      </c>
    </row>
    <row r="503" spans="1:29" ht="35.25" customHeight="1" x14ac:dyDescent="0.5">
      <c r="A503">
        <v>1</v>
      </c>
      <c r="B503" s="30">
        <f>SUBTOTAL(103,$A$9:A503)</f>
        <v>472</v>
      </c>
      <c r="C503" s="54" t="s">
        <v>15197</v>
      </c>
      <c r="D503" s="50">
        <f t="shared" si="32"/>
        <v>1448622.21</v>
      </c>
      <c r="E503" s="55">
        <v>0</v>
      </c>
      <c r="F503" s="55">
        <v>0</v>
      </c>
      <c r="G503" s="55">
        <v>0</v>
      </c>
      <c r="H503" s="55">
        <v>0</v>
      </c>
      <c r="I503" s="55">
        <v>0</v>
      </c>
      <c r="J503" s="55">
        <v>0</v>
      </c>
      <c r="K503" s="56">
        <v>0</v>
      </c>
      <c r="L503" s="55">
        <v>0</v>
      </c>
      <c r="M503" s="55">
        <v>0</v>
      </c>
      <c r="N503" s="55">
        <v>0</v>
      </c>
      <c r="O503" s="55">
        <v>0</v>
      </c>
      <c r="P503" s="55">
        <v>0</v>
      </c>
      <c r="Q503" s="55">
        <v>0</v>
      </c>
      <c r="R503" s="55">
        <v>1448622.21</v>
      </c>
      <c r="S503" s="55">
        <v>0</v>
      </c>
      <c r="T503" s="55">
        <v>0</v>
      </c>
      <c r="U503" s="55">
        <v>0</v>
      </c>
      <c r="V503" s="55">
        <v>0</v>
      </c>
      <c r="W503" s="55">
        <v>0</v>
      </c>
      <c r="X503" s="55">
        <v>0</v>
      </c>
      <c r="Y503" s="55">
        <v>0</v>
      </c>
      <c r="Z503" s="55">
        <v>0</v>
      </c>
      <c r="AA503" s="55">
        <v>0</v>
      </c>
      <c r="AB503" s="57">
        <v>2023</v>
      </c>
    </row>
    <row r="504" spans="1:29" ht="35.25" customHeight="1" x14ac:dyDescent="0.5">
      <c r="A504">
        <v>1</v>
      </c>
      <c r="B504" s="30">
        <f>SUBTOTAL(103,$A$9:A504)</f>
        <v>473</v>
      </c>
      <c r="C504" s="54" t="s">
        <v>15214</v>
      </c>
      <c r="D504" s="50">
        <f t="shared" si="32"/>
        <v>919989.67</v>
      </c>
      <c r="E504" s="55">
        <v>0</v>
      </c>
      <c r="F504" s="55">
        <v>0</v>
      </c>
      <c r="G504" s="55">
        <v>0</v>
      </c>
      <c r="H504" s="55">
        <v>0</v>
      </c>
      <c r="I504" s="55">
        <v>0</v>
      </c>
      <c r="J504" s="55">
        <v>0</v>
      </c>
      <c r="K504" s="56">
        <v>0</v>
      </c>
      <c r="L504" s="55">
        <v>0</v>
      </c>
      <c r="M504" s="55">
        <v>919989.67</v>
      </c>
      <c r="N504" s="55">
        <v>0</v>
      </c>
      <c r="O504" s="55">
        <v>0</v>
      </c>
      <c r="P504" s="55">
        <v>0</v>
      </c>
      <c r="Q504" s="55">
        <v>0</v>
      </c>
      <c r="R504" s="55">
        <v>0</v>
      </c>
      <c r="S504" s="55">
        <v>0</v>
      </c>
      <c r="T504" s="55">
        <v>0</v>
      </c>
      <c r="U504" s="55">
        <v>0</v>
      </c>
      <c r="V504" s="55">
        <v>0</v>
      </c>
      <c r="W504" s="55">
        <v>0</v>
      </c>
      <c r="X504" s="55">
        <v>0</v>
      </c>
      <c r="Y504" s="55">
        <v>0</v>
      </c>
      <c r="Z504" s="55">
        <v>0</v>
      </c>
      <c r="AA504" s="55">
        <v>0</v>
      </c>
      <c r="AB504" s="57">
        <v>2023</v>
      </c>
    </row>
    <row r="505" spans="1:29" ht="35.25" customHeight="1" x14ac:dyDescent="0.5">
      <c r="A505">
        <v>1</v>
      </c>
      <c r="B505" s="30">
        <f>SUBTOTAL(103,$A$9:A505)</f>
        <v>474</v>
      </c>
      <c r="C505" s="54" t="s">
        <v>15234</v>
      </c>
      <c r="D505" s="50">
        <f t="shared" si="32"/>
        <v>1353779.61</v>
      </c>
      <c r="E505" s="55">
        <v>0</v>
      </c>
      <c r="F505" s="55">
        <v>0</v>
      </c>
      <c r="G505" s="55">
        <v>0</v>
      </c>
      <c r="H505" s="55">
        <v>0</v>
      </c>
      <c r="I505" s="55">
        <v>0</v>
      </c>
      <c r="J505" s="55">
        <v>0</v>
      </c>
      <c r="K505" s="56">
        <v>0</v>
      </c>
      <c r="L505" s="55">
        <v>0</v>
      </c>
      <c r="M505" s="55">
        <v>0</v>
      </c>
      <c r="N505" s="55">
        <v>0</v>
      </c>
      <c r="O505" s="55">
        <v>0</v>
      </c>
      <c r="P505" s="55">
        <v>0</v>
      </c>
      <c r="Q505" s="55">
        <v>0</v>
      </c>
      <c r="R505" s="55">
        <v>1353779.61</v>
      </c>
      <c r="S505" s="55">
        <v>0</v>
      </c>
      <c r="T505" s="55">
        <v>0</v>
      </c>
      <c r="U505" s="55">
        <v>0</v>
      </c>
      <c r="V505" s="55">
        <v>0</v>
      </c>
      <c r="W505" s="55">
        <v>0</v>
      </c>
      <c r="X505" s="55">
        <v>0</v>
      </c>
      <c r="Y505" s="55">
        <v>0</v>
      </c>
      <c r="Z505" s="55">
        <v>0</v>
      </c>
      <c r="AA505" s="55">
        <v>0</v>
      </c>
      <c r="AB505" s="57">
        <v>2023</v>
      </c>
    </row>
    <row r="506" spans="1:29" ht="35.25" customHeight="1" x14ac:dyDescent="0.5">
      <c r="B506" s="53" t="s">
        <v>17454</v>
      </c>
      <c r="C506" s="54"/>
      <c r="D506" s="50">
        <f t="shared" si="32"/>
        <v>1141277.55</v>
      </c>
      <c r="E506" s="50">
        <f t="shared" ref="E506:AA506" si="34">SUM(E507:E507)</f>
        <v>0</v>
      </c>
      <c r="F506" s="50">
        <f t="shared" si="34"/>
        <v>0</v>
      </c>
      <c r="G506" s="50">
        <f t="shared" si="34"/>
        <v>0</v>
      </c>
      <c r="H506" s="50">
        <f t="shared" si="34"/>
        <v>0</v>
      </c>
      <c r="I506" s="50">
        <f t="shared" si="34"/>
        <v>0</v>
      </c>
      <c r="J506" s="50">
        <f t="shared" si="34"/>
        <v>0</v>
      </c>
      <c r="K506" s="51">
        <f t="shared" si="34"/>
        <v>0</v>
      </c>
      <c r="L506" s="50">
        <f t="shared" si="34"/>
        <v>0</v>
      </c>
      <c r="M506" s="50">
        <f t="shared" si="34"/>
        <v>0</v>
      </c>
      <c r="N506" s="50">
        <f t="shared" si="34"/>
        <v>0</v>
      </c>
      <c r="O506" s="50">
        <f t="shared" si="34"/>
        <v>1141277.55</v>
      </c>
      <c r="P506" s="50">
        <f t="shared" si="34"/>
        <v>0</v>
      </c>
      <c r="Q506" s="50">
        <f t="shared" si="34"/>
        <v>0</v>
      </c>
      <c r="R506" s="50">
        <f t="shared" si="34"/>
        <v>0</v>
      </c>
      <c r="S506" s="50">
        <f t="shared" si="34"/>
        <v>0</v>
      </c>
      <c r="T506" s="50">
        <f t="shared" si="34"/>
        <v>0</v>
      </c>
      <c r="U506" s="50">
        <f t="shared" si="34"/>
        <v>0</v>
      </c>
      <c r="V506" s="50">
        <f t="shared" si="34"/>
        <v>0</v>
      </c>
      <c r="W506" s="50">
        <f t="shared" si="34"/>
        <v>0</v>
      </c>
      <c r="X506" s="50">
        <f t="shared" si="34"/>
        <v>0</v>
      </c>
      <c r="Y506" s="50">
        <f t="shared" si="34"/>
        <v>0</v>
      </c>
      <c r="Z506" s="50">
        <f t="shared" si="34"/>
        <v>0</v>
      </c>
      <c r="AA506" s="50">
        <f t="shared" si="34"/>
        <v>0</v>
      </c>
      <c r="AB506" s="52" t="s">
        <v>17012</v>
      </c>
      <c r="AC506" s="59"/>
    </row>
    <row r="507" spans="1:29" ht="35.25" customHeight="1" x14ac:dyDescent="0.5">
      <c r="A507">
        <v>1</v>
      </c>
      <c r="B507" s="30">
        <f>SUBTOTAL(103,$A$9:A507)</f>
        <v>475</v>
      </c>
      <c r="C507" s="54" t="s">
        <v>15996</v>
      </c>
      <c r="D507" s="50">
        <f t="shared" si="32"/>
        <v>1141277.55</v>
      </c>
      <c r="E507" s="55">
        <v>0</v>
      </c>
      <c r="F507" s="55">
        <v>0</v>
      </c>
      <c r="G507" s="55">
        <v>0</v>
      </c>
      <c r="H507" s="55">
        <v>0</v>
      </c>
      <c r="I507" s="55">
        <v>0</v>
      </c>
      <c r="J507" s="55">
        <v>0</v>
      </c>
      <c r="K507" s="56">
        <v>0</v>
      </c>
      <c r="L507" s="55">
        <v>0</v>
      </c>
      <c r="M507" s="55">
        <v>0</v>
      </c>
      <c r="N507" s="55">
        <v>0</v>
      </c>
      <c r="O507" s="55">
        <v>1141277.55</v>
      </c>
      <c r="P507" s="55">
        <v>0</v>
      </c>
      <c r="Q507" s="55">
        <v>0</v>
      </c>
      <c r="R507" s="55">
        <v>0</v>
      </c>
      <c r="S507" s="55">
        <v>0</v>
      </c>
      <c r="T507" s="55">
        <v>0</v>
      </c>
      <c r="U507" s="55">
        <v>0</v>
      </c>
      <c r="V507" s="55">
        <v>0</v>
      </c>
      <c r="W507" s="55">
        <v>0</v>
      </c>
      <c r="X507" s="55">
        <v>0</v>
      </c>
      <c r="Y507" s="55">
        <v>0</v>
      </c>
      <c r="Z507" s="55">
        <v>0</v>
      </c>
      <c r="AA507" s="55">
        <v>0</v>
      </c>
      <c r="AB507" s="57">
        <v>2023</v>
      </c>
      <c r="AC507" s="59"/>
    </row>
    <row r="508" spans="1:29" ht="35.25" customHeight="1" x14ac:dyDescent="0.5">
      <c r="B508" s="54" t="s">
        <v>497</v>
      </c>
      <c r="C508" s="54"/>
      <c r="D508" s="50">
        <f t="shared" si="32"/>
        <v>274514.65999999997</v>
      </c>
      <c r="E508" s="50">
        <f t="shared" ref="E508:AA510" si="35">E509</f>
        <v>0</v>
      </c>
      <c r="F508" s="50">
        <f t="shared" si="35"/>
        <v>0</v>
      </c>
      <c r="G508" s="50">
        <f t="shared" si="35"/>
        <v>0</v>
      </c>
      <c r="H508" s="50">
        <f t="shared" si="35"/>
        <v>0</v>
      </c>
      <c r="I508" s="50">
        <f t="shared" si="35"/>
        <v>0</v>
      </c>
      <c r="J508" s="50">
        <f t="shared" si="35"/>
        <v>0</v>
      </c>
      <c r="K508" s="51">
        <f t="shared" si="35"/>
        <v>0</v>
      </c>
      <c r="L508" s="50">
        <f t="shared" si="35"/>
        <v>0</v>
      </c>
      <c r="M508" s="50">
        <f t="shared" si="35"/>
        <v>0</v>
      </c>
      <c r="N508" s="50">
        <f t="shared" si="35"/>
        <v>0</v>
      </c>
      <c r="O508" s="50">
        <f t="shared" si="35"/>
        <v>274514.65999999997</v>
      </c>
      <c r="P508" s="50">
        <f t="shared" si="35"/>
        <v>0</v>
      </c>
      <c r="Q508" s="50">
        <f t="shared" si="35"/>
        <v>0</v>
      </c>
      <c r="R508" s="50">
        <f t="shared" si="35"/>
        <v>0</v>
      </c>
      <c r="S508" s="50">
        <f t="shared" si="35"/>
        <v>0</v>
      </c>
      <c r="T508" s="50">
        <f t="shared" si="35"/>
        <v>0</v>
      </c>
      <c r="U508" s="50">
        <f t="shared" si="35"/>
        <v>0</v>
      </c>
      <c r="V508" s="50">
        <f t="shared" si="35"/>
        <v>0</v>
      </c>
      <c r="W508" s="50">
        <f t="shared" si="35"/>
        <v>0</v>
      </c>
      <c r="X508" s="50">
        <f t="shared" si="35"/>
        <v>0</v>
      </c>
      <c r="Y508" s="50">
        <f t="shared" si="35"/>
        <v>0</v>
      </c>
      <c r="Z508" s="50">
        <f t="shared" si="35"/>
        <v>0</v>
      </c>
      <c r="AA508" s="50">
        <f t="shared" si="35"/>
        <v>0</v>
      </c>
      <c r="AB508" s="52" t="s">
        <v>17012</v>
      </c>
    </row>
    <row r="509" spans="1:29" ht="35.25" customHeight="1" x14ac:dyDescent="0.5">
      <c r="A509">
        <v>1</v>
      </c>
      <c r="B509" s="30">
        <f>SUBTOTAL(103,$A$9:A509)</f>
        <v>476</v>
      </c>
      <c r="C509" s="54" t="s">
        <v>2835</v>
      </c>
      <c r="D509" s="50">
        <f t="shared" si="32"/>
        <v>274514.65999999997</v>
      </c>
      <c r="E509" s="55">
        <v>0</v>
      </c>
      <c r="F509" s="55">
        <v>0</v>
      </c>
      <c r="G509" s="55">
        <v>0</v>
      </c>
      <c r="H509" s="55">
        <v>0</v>
      </c>
      <c r="I509" s="55">
        <v>0</v>
      </c>
      <c r="J509" s="55">
        <v>0</v>
      </c>
      <c r="K509" s="56">
        <v>0</v>
      </c>
      <c r="L509" s="55">
        <v>0</v>
      </c>
      <c r="M509" s="55">
        <v>0</v>
      </c>
      <c r="N509" s="55">
        <v>0</v>
      </c>
      <c r="O509" s="58">
        <v>274514.65999999997</v>
      </c>
      <c r="P509" s="55">
        <v>0</v>
      </c>
      <c r="Q509" s="55">
        <v>0</v>
      </c>
      <c r="R509" s="55">
        <v>0</v>
      </c>
      <c r="S509" s="55">
        <v>0</v>
      </c>
      <c r="T509" s="55">
        <v>0</v>
      </c>
      <c r="U509" s="55">
        <v>0</v>
      </c>
      <c r="V509" s="55">
        <v>0</v>
      </c>
      <c r="W509" s="55">
        <v>0</v>
      </c>
      <c r="X509" s="55">
        <v>0</v>
      </c>
      <c r="Y509" s="55">
        <v>0</v>
      </c>
      <c r="Z509" s="55">
        <v>0</v>
      </c>
      <c r="AA509" s="55">
        <v>0</v>
      </c>
      <c r="AB509" s="57">
        <v>2023</v>
      </c>
    </row>
    <row r="510" spans="1:29" ht="35.25" customHeight="1" x14ac:dyDescent="0.5">
      <c r="B510" s="54" t="s">
        <v>312</v>
      </c>
      <c r="C510" s="54"/>
      <c r="D510" s="50">
        <f t="shared" si="32"/>
        <v>361839</v>
      </c>
      <c r="E510" s="50">
        <f t="shared" si="35"/>
        <v>0</v>
      </c>
      <c r="F510" s="50">
        <f t="shared" si="35"/>
        <v>0</v>
      </c>
      <c r="G510" s="50">
        <f t="shared" si="35"/>
        <v>0</v>
      </c>
      <c r="H510" s="50">
        <f t="shared" si="35"/>
        <v>0</v>
      </c>
      <c r="I510" s="50">
        <f t="shared" si="35"/>
        <v>0</v>
      </c>
      <c r="J510" s="50">
        <f t="shared" si="35"/>
        <v>0</v>
      </c>
      <c r="K510" s="51">
        <f t="shared" si="35"/>
        <v>0</v>
      </c>
      <c r="L510" s="50">
        <f t="shared" si="35"/>
        <v>0</v>
      </c>
      <c r="M510" s="50">
        <f t="shared" si="35"/>
        <v>0</v>
      </c>
      <c r="N510" s="50">
        <f t="shared" si="35"/>
        <v>361839</v>
      </c>
      <c r="O510" s="50">
        <f t="shared" si="35"/>
        <v>0</v>
      </c>
      <c r="P510" s="50">
        <f t="shared" si="35"/>
        <v>0</v>
      </c>
      <c r="Q510" s="50">
        <f t="shared" si="35"/>
        <v>0</v>
      </c>
      <c r="R510" s="50">
        <f t="shared" si="35"/>
        <v>0</v>
      </c>
      <c r="S510" s="50">
        <f t="shared" si="35"/>
        <v>0</v>
      </c>
      <c r="T510" s="50">
        <f t="shared" si="35"/>
        <v>0</v>
      </c>
      <c r="U510" s="50">
        <f t="shared" si="35"/>
        <v>0</v>
      </c>
      <c r="V510" s="50">
        <f t="shared" si="35"/>
        <v>0</v>
      </c>
      <c r="W510" s="50">
        <f t="shared" si="35"/>
        <v>0</v>
      </c>
      <c r="X510" s="50">
        <f t="shared" si="35"/>
        <v>0</v>
      </c>
      <c r="Y510" s="50">
        <f t="shared" si="35"/>
        <v>0</v>
      </c>
      <c r="Z510" s="50">
        <f t="shared" si="35"/>
        <v>0</v>
      </c>
      <c r="AA510" s="50">
        <f t="shared" si="35"/>
        <v>0</v>
      </c>
      <c r="AB510" s="52" t="s">
        <v>17012</v>
      </c>
    </row>
    <row r="511" spans="1:29" ht="35.25" customHeight="1" x14ac:dyDescent="0.5">
      <c r="A511">
        <v>1</v>
      </c>
      <c r="B511" s="30">
        <f>SUBTOTAL(103,$A$9:A511)</f>
        <v>477</v>
      </c>
      <c r="C511" s="54" t="s">
        <v>2914</v>
      </c>
      <c r="D511" s="50">
        <f t="shared" si="32"/>
        <v>361839</v>
      </c>
      <c r="E511" s="55">
        <v>0</v>
      </c>
      <c r="F511" s="55">
        <v>0</v>
      </c>
      <c r="G511" s="55">
        <v>0</v>
      </c>
      <c r="H511" s="55">
        <v>0</v>
      </c>
      <c r="I511" s="55">
        <v>0</v>
      </c>
      <c r="J511" s="55">
        <v>0</v>
      </c>
      <c r="K511" s="56">
        <v>0</v>
      </c>
      <c r="L511" s="55">
        <v>0</v>
      </c>
      <c r="M511" s="55">
        <v>0</v>
      </c>
      <c r="N511" s="55">
        <v>361839</v>
      </c>
      <c r="O511" s="58">
        <v>0</v>
      </c>
      <c r="P511" s="55">
        <v>0</v>
      </c>
      <c r="Q511" s="55">
        <v>0</v>
      </c>
      <c r="R511" s="55">
        <v>0</v>
      </c>
      <c r="S511" s="55">
        <v>0</v>
      </c>
      <c r="T511" s="55">
        <v>0</v>
      </c>
      <c r="U511" s="55">
        <v>0</v>
      </c>
      <c r="V511" s="55">
        <v>0</v>
      </c>
      <c r="W511" s="55">
        <v>0</v>
      </c>
      <c r="X511" s="55">
        <v>0</v>
      </c>
      <c r="Y511" s="55">
        <v>0</v>
      </c>
      <c r="Z511" s="55">
        <v>0</v>
      </c>
      <c r="AA511" s="55">
        <v>0</v>
      </c>
      <c r="AB511" s="57">
        <v>2023</v>
      </c>
    </row>
    <row r="512" spans="1:29" ht="35.25" x14ac:dyDescent="0.5">
      <c r="B512" s="53" t="s">
        <v>342</v>
      </c>
      <c r="C512" s="54"/>
      <c r="D512" s="50">
        <f t="shared" si="32"/>
        <v>4993027.83</v>
      </c>
      <c r="E512" s="50">
        <f t="shared" ref="E512:AA512" si="36">SUM(E513)</f>
        <v>0</v>
      </c>
      <c r="F512" s="50">
        <f t="shared" si="36"/>
        <v>0</v>
      </c>
      <c r="G512" s="50">
        <f t="shared" si="36"/>
        <v>0</v>
      </c>
      <c r="H512" s="50">
        <f t="shared" si="36"/>
        <v>0</v>
      </c>
      <c r="I512" s="50">
        <f t="shared" si="36"/>
        <v>0</v>
      </c>
      <c r="J512" s="50">
        <f t="shared" si="36"/>
        <v>0</v>
      </c>
      <c r="K512" s="51">
        <f t="shared" si="36"/>
        <v>0</v>
      </c>
      <c r="L512" s="50">
        <f t="shared" si="36"/>
        <v>0</v>
      </c>
      <c r="M512" s="50">
        <f t="shared" si="36"/>
        <v>4993027.83</v>
      </c>
      <c r="N512" s="50">
        <f t="shared" si="36"/>
        <v>0</v>
      </c>
      <c r="O512" s="50">
        <f t="shared" si="36"/>
        <v>0</v>
      </c>
      <c r="P512" s="50">
        <f t="shared" si="36"/>
        <v>0</v>
      </c>
      <c r="Q512" s="50">
        <f t="shared" si="36"/>
        <v>0</v>
      </c>
      <c r="R512" s="50">
        <f t="shared" si="36"/>
        <v>0</v>
      </c>
      <c r="S512" s="50">
        <f t="shared" si="36"/>
        <v>0</v>
      </c>
      <c r="T512" s="50">
        <f t="shared" si="36"/>
        <v>0</v>
      </c>
      <c r="U512" s="50">
        <f t="shared" si="36"/>
        <v>0</v>
      </c>
      <c r="V512" s="50">
        <f t="shared" si="36"/>
        <v>0</v>
      </c>
      <c r="W512" s="50">
        <f t="shared" si="36"/>
        <v>0</v>
      </c>
      <c r="X512" s="50">
        <f t="shared" si="36"/>
        <v>0</v>
      </c>
      <c r="Y512" s="50">
        <f t="shared" si="36"/>
        <v>0</v>
      </c>
      <c r="Z512" s="50">
        <f t="shared" si="36"/>
        <v>0</v>
      </c>
      <c r="AA512" s="50">
        <f t="shared" si="36"/>
        <v>0</v>
      </c>
      <c r="AB512" s="52" t="s">
        <v>17012</v>
      </c>
    </row>
    <row r="513" spans="1:28" ht="35.25" x14ac:dyDescent="0.5">
      <c r="A513">
        <v>1</v>
      </c>
      <c r="B513" s="30">
        <f>SUBTOTAL(103,$A$9:A513)</f>
        <v>478</v>
      </c>
      <c r="C513" s="54" t="s">
        <v>12980</v>
      </c>
      <c r="D513" s="50">
        <f t="shared" si="32"/>
        <v>4993027.83</v>
      </c>
      <c r="E513" s="55">
        <v>0</v>
      </c>
      <c r="F513" s="55">
        <v>0</v>
      </c>
      <c r="G513" s="55">
        <v>0</v>
      </c>
      <c r="H513" s="55">
        <v>0</v>
      </c>
      <c r="I513" s="55">
        <v>0</v>
      </c>
      <c r="J513" s="55">
        <v>0</v>
      </c>
      <c r="K513" s="56">
        <v>0</v>
      </c>
      <c r="L513" s="55">
        <v>0</v>
      </c>
      <c r="M513" s="55">
        <v>4993027.83</v>
      </c>
      <c r="N513" s="55">
        <v>0</v>
      </c>
      <c r="O513" s="55">
        <v>0</v>
      </c>
      <c r="P513" s="55">
        <v>0</v>
      </c>
      <c r="Q513" s="55">
        <v>0</v>
      </c>
      <c r="R513" s="55">
        <v>0</v>
      </c>
      <c r="S513" s="55">
        <v>0</v>
      </c>
      <c r="T513" s="55">
        <v>0</v>
      </c>
      <c r="U513" s="55">
        <v>0</v>
      </c>
      <c r="V513" s="55">
        <v>0</v>
      </c>
      <c r="W513" s="55">
        <v>0</v>
      </c>
      <c r="X513" s="55">
        <v>0</v>
      </c>
      <c r="Y513" s="55">
        <v>0</v>
      </c>
      <c r="Z513" s="55">
        <v>0</v>
      </c>
      <c r="AA513" s="55">
        <v>0</v>
      </c>
      <c r="AB513" s="57">
        <v>2023</v>
      </c>
    </row>
    <row r="514" spans="1:28" ht="35.25" x14ac:dyDescent="0.5">
      <c r="B514" s="53" t="s">
        <v>533</v>
      </c>
      <c r="C514" s="54"/>
      <c r="D514" s="50">
        <f t="shared" si="32"/>
        <v>2118455.56</v>
      </c>
      <c r="E514" s="50">
        <f t="shared" ref="E514:AA514" si="37">SUM(E515:E515)</f>
        <v>0</v>
      </c>
      <c r="F514" s="50">
        <f t="shared" si="37"/>
        <v>0</v>
      </c>
      <c r="G514" s="50">
        <f t="shared" si="37"/>
        <v>0</v>
      </c>
      <c r="H514" s="50">
        <f t="shared" si="37"/>
        <v>0</v>
      </c>
      <c r="I514" s="50">
        <f t="shared" si="37"/>
        <v>0</v>
      </c>
      <c r="J514" s="50">
        <f t="shared" si="37"/>
        <v>0</v>
      </c>
      <c r="K514" s="51">
        <f t="shared" si="37"/>
        <v>0</v>
      </c>
      <c r="L514" s="50">
        <f t="shared" si="37"/>
        <v>0</v>
      </c>
      <c r="M514" s="50">
        <f t="shared" si="37"/>
        <v>0</v>
      </c>
      <c r="N514" s="50">
        <f t="shared" si="37"/>
        <v>0</v>
      </c>
      <c r="O514" s="50">
        <f t="shared" si="37"/>
        <v>2118455.56</v>
      </c>
      <c r="P514" s="50">
        <f t="shared" si="37"/>
        <v>0</v>
      </c>
      <c r="Q514" s="50">
        <f t="shared" si="37"/>
        <v>0</v>
      </c>
      <c r="R514" s="50">
        <f t="shared" si="37"/>
        <v>0</v>
      </c>
      <c r="S514" s="50">
        <f t="shared" si="37"/>
        <v>0</v>
      </c>
      <c r="T514" s="50">
        <f t="shared" si="37"/>
        <v>0</v>
      </c>
      <c r="U514" s="50">
        <f t="shared" si="37"/>
        <v>0</v>
      </c>
      <c r="V514" s="50">
        <f t="shared" si="37"/>
        <v>0</v>
      </c>
      <c r="W514" s="50">
        <f t="shared" si="37"/>
        <v>0</v>
      </c>
      <c r="X514" s="50">
        <f t="shared" si="37"/>
        <v>0</v>
      </c>
      <c r="Y514" s="50">
        <f t="shared" si="37"/>
        <v>0</v>
      </c>
      <c r="Z514" s="50">
        <f t="shared" si="37"/>
        <v>0</v>
      </c>
      <c r="AA514" s="50">
        <f t="shared" si="37"/>
        <v>0</v>
      </c>
      <c r="AB514" s="52" t="s">
        <v>17012</v>
      </c>
    </row>
    <row r="515" spans="1:28" ht="35.25" x14ac:dyDescent="0.5">
      <c r="A515">
        <v>1</v>
      </c>
      <c r="B515" s="30">
        <f>SUBTOTAL(103,$A$9:A515)</f>
        <v>479</v>
      </c>
      <c r="C515" s="54" t="s">
        <v>3961</v>
      </c>
      <c r="D515" s="50">
        <f t="shared" si="32"/>
        <v>2118455.56</v>
      </c>
      <c r="E515" s="55">
        <v>0</v>
      </c>
      <c r="F515" s="55">
        <v>0</v>
      </c>
      <c r="G515" s="55">
        <v>0</v>
      </c>
      <c r="H515" s="55">
        <v>0</v>
      </c>
      <c r="I515" s="55">
        <v>0</v>
      </c>
      <c r="J515" s="55">
        <v>0</v>
      </c>
      <c r="K515" s="56">
        <v>0</v>
      </c>
      <c r="L515" s="55">
        <v>0</v>
      </c>
      <c r="M515" s="55">
        <v>0</v>
      </c>
      <c r="N515" s="55">
        <v>0</v>
      </c>
      <c r="O515" s="55">
        <v>2118455.56</v>
      </c>
      <c r="P515" s="55">
        <v>0</v>
      </c>
      <c r="Q515" s="55">
        <v>0</v>
      </c>
      <c r="R515" s="55">
        <v>0</v>
      </c>
      <c r="S515" s="55">
        <v>0</v>
      </c>
      <c r="T515" s="55">
        <v>0</v>
      </c>
      <c r="U515" s="55">
        <v>0</v>
      </c>
      <c r="V515" s="55">
        <v>0</v>
      </c>
      <c r="W515" s="55">
        <v>0</v>
      </c>
      <c r="X515" s="55">
        <v>0</v>
      </c>
      <c r="Y515" s="55">
        <v>0</v>
      </c>
      <c r="Z515" s="55">
        <v>0</v>
      </c>
      <c r="AA515" s="55">
        <v>0</v>
      </c>
      <c r="AB515" s="57" t="s">
        <v>16976</v>
      </c>
    </row>
    <row r="516" spans="1:28" ht="35.25" x14ac:dyDescent="0.5">
      <c r="B516" s="54" t="s">
        <v>17455</v>
      </c>
      <c r="C516" s="54"/>
      <c r="D516" s="50">
        <f>E516+F516+G516+H516+I516+J516+L516+M516+N516+O516+P516+Q516+R516+S516+T516+U516+V516+W516+X516+Y516+Z516+AA516</f>
        <v>473200.56</v>
      </c>
      <c r="E516" s="50">
        <f t="shared" ref="E516:AA516" si="38">SUM(E517:E517)</f>
        <v>473200.56</v>
      </c>
      <c r="F516" s="50">
        <f t="shared" si="38"/>
        <v>0</v>
      </c>
      <c r="G516" s="50">
        <f t="shared" si="38"/>
        <v>0</v>
      </c>
      <c r="H516" s="50">
        <f t="shared" si="38"/>
        <v>0</v>
      </c>
      <c r="I516" s="50">
        <f t="shared" si="38"/>
        <v>0</v>
      </c>
      <c r="J516" s="50">
        <f t="shared" si="38"/>
        <v>0</v>
      </c>
      <c r="K516" s="56">
        <f t="shared" si="38"/>
        <v>0</v>
      </c>
      <c r="L516" s="50">
        <f t="shared" si="38"/>
        <v>0</v>
      </c>
      <c r="M516" s="50">
        <f t="shared" si="38"/>
        <v>0</v>
      </c>
      <c r="N516" s="50">
        <f t="shared" si="38"/>
        <v>0</v>
      </c>
      <c r="O516" s="50">
        <f t="shared" si="38"/>
        <v>0</v>
      </c>
      <c r="P516" s="50">
        <f t="shared" si="38"/>
        <v>0</v>
      </c>
      <c r="Q516" s="50">
        <f t="shared" si="38"/>
        <v>0</v>
      </c>
      <c r="R516" s="50">
        <f t="shared" si="38"/>
        <v>0</v>
      </c>
      <c r="S516" s="50">
        <f t="shared" si="38"/>
        <v>0</v>
      </c>
      <c r="T516" s="50">
        <f t="shared" si="38"/>
        <v>0</v>
      </c>
      <c r="U516" s="50">
        <f t="shared" si="38"/>
        <v>0</v>
      </c>
      <c r="V516" s="50">
        <f t="shared" si="38"/>
        <v>0</v>
      </c>
      <c r="W516" s="50">
        <f t="shared" si="38"/>
        <v>0</v>
      </c>
      <c r="X516" s="50">
        <f t="shared" si="38"/>
        <v>0</v>
      </c>
      <c r="Y516" s="50">
        <f t="shared" si="38"/>
        <v>0</v>
      </c>
      <c r="Z516" s="50">
        <f t="shared" si="38"/>
        <v>0</v>
      </c>
      <c r="AA516" s="50">
        <f t="shared" si="38"/>
        <v>0</v>
      </c>
      <c r="AB516" s="52" t="s">
        <v>17012</v>
      </c>
    </row>
    <row r="517" spans="1:28" ht="35.25" x14ac:dyDescent="0.5">
      <c r="A517">
        <v>1</v>
      </c>
      <c r="B517" s="30">
        <f>SUBTOTAL(103,$A$9:A517)</f>
        <v>480</v>
      </c>
      <c r="C517" s="54" t="s">
        <v>10518</v>
      </c>
      <c r="D517" s="50">
        <v>473200.56</v>
      </c>
      <c r="E517" s="55">
        <v>473200.56</v>
      </c>
      <c r="F517" s="55">
        <v>0</v>
      </c>
      <c r="G517" s="55">
        <v>0</v>
      </c>
      <c r="H517" s="55">
        <v>0</v>
      </c>
      <c r="I517" s="55">
        <v>0</v>
      </c>
      <c r="J517" s="55">
        <v>0</v>
      </c>
      <c r="K517" s="56">
        <v>0</v>
      </c>
      <c r="L517" s="55">
        <v>0</v>
      </c>
      <c r="M517" s="55">
        <v>0</v>
      </c>
      <c r="N517" s="55">
        <v>0</v>
      </c>
      <c r="O517" s="55">
        <v>0</v>
      </c>
      <c r="P517" s="55">
        <v>0</v>
      </c>
      <c r="Q517" s="55">
        <v>0</v>
      </c>
      <c r="R517" s="55">
        <v>0</v>
      </c>
      <c r="S517" s="55">
        <v>0</v>
      </c>
      <c r="T517" s="55">
        <v>0</v>
      </c>
      <c r="U517" s="55">
        <v>0</v>
      </c>
      <c r="V517" s="55">
        <v>0</v>
      </c>
      <c r="W517" s="55">
        <v>0</v>
      </c>
      <c r="X517" s="55">
        <v>0</v>
      </c>
      <c r="Y517" s="55">
        <v>0</v>
      </c>
      <c r="Z517" s="55">
        <v>0</v>
      </c>
      <c r="AA517" s="55">
        <v>0</v>
      </c>
      <c r="AB517" s="57" t="s">
        <v>16976</v>
      </c>
    </row>
    <row r="518" spans="1:28" ht="35.25" x14ac:dyDescent="0.5">
      <c r="B518" s="54" t="s">
        <v>358</v>
      </c>
      <c r="C518" s="54"/>
      <c r="D518" s="50">
        <f>E518+F518+G518+H518+I518+J518+L518+M518+N518+O518+P518+Q518+R518+S518+T518+U518+V518+W518+X518+Y518+Z518+AA518</f>
        <v>249249.11</v>
      </c>
      <c r="E518" s="50">
        <f t="shared" ref="E518:AA518" si="39">SUM(E519:E519)</f>
        <v>0</v>
      </c>
      <c r="F518" s="50">
        <f t="shared" si="39"/>
        <v>0</v>
      </c>
      <c r="G518" s="50">
        <f t="shared" si="39"/>
        <v>0</v>
      </c>
      <c r="H518" s="50">
        <f t="shared" si="39"/>
        <v>0</v>
      </c>
      <c r="I518" s="50">
        <f t="shared" si="39"/>
        <v>0</v>
      </c>
      <c r="J518" s="50">
        <f t="shared" si="39"/>
        <v>0</v>
      </c>
      <c r="K518" s="56">
        <f t="shared" si="39"/>
        <v>0</v>
      </c>
      <c r="L518" s="50">
        <f t="shared" si="39"/>
        <v>0</v>
      </c>
      <c r="M518" s="50">
        <f t="shared" si="39"/>
        <v>0</v>
      </c>
      <c r="N518" s="50">
        <f t="shared" si="39"/>
        <v>0</v>
      </c>
      <c r="O518" s="50">
        <f t="shared" si="39"/>
        <v>249249.11</v>
      </c>
      <c r="P518" s="50">
        <f t="shared" si="39"/>
        <v>0</v>
      </c>
      <c r="Q518" s="50">
        <f t="shared" si="39"/>
        <v>0</v>
      </c>
      <c r="R518" s="50">
        <f t="shared" si="39"/>
        <v>0</v>
      </c>
      <c r="S518" s="50">
        <f t="shared" si="39"/>
        <v>0</v>
      </c>
      <c r="T518" s="50">
        <f t="shared" si="39"/>
        <v>0</v>
      </c>
      <c r="U518" s="50">
        <f t="shared" si="39"/>
        <v>0</v>
      </c>
      <c r="V518" s="50">
        <f t="shared" si="39"/>
        <v>0</v>
      </c>
      <c r="W518" s="50">
        <f t="shared" si="39"/>
        <v>0</v>
      </c>
      <c r="X518" s="50">
        <f t="shared" si="39"/>
        <v>0</v>
      </c>
      <c r="Y518" s="50">
        <f t="shared" si="39"/>
        <v>0</v>
      </c>
      <c r="Z518" s="50">
        <f t="shared" si="39"/>
        <v>0</v>
      </c>
      <c r="AA518" s="50">
        <f t="shared" si="39"/>
        <v>0</v>
      </c>
      <c r="AB518" s="52" t="s">
        <v>17012</v>
      </c>
    </row>
    <row r="519" spans="1:28" ht="35.25" x14ac:dyDescent="0.5">
      <c r="A519">
        <v>1</v>
      </c>
      <c r="B519" s="30">
        <f>SUBTOTAL(103,$A$9:A519)</f>
        <v>481</v>
      </c>
      <c r="C519" s="54" t="s">
        <v>10533</v>
      </c>
      <c r="D519" s="50">
        <v>249249.11</v>
      </c>
      <c r="E519" s="55">
        <v>0</v>
      </c>
      <c r="F519" s="55">
        <v>0</v>
      </c>
      <c r="G519" s="55">
        <v>0</v>
      </c>
      <c r="H519" s="55">
        <v>0</v>
      </c>
      <c r="I519" s="55">
        <v>0</v>
      </c>
      <c r="J519" s="55">
        <v>0</v>
      </c>
      <c r="K519" s="56">
        <v>0</v>
      </c>
      <c r="L519" s="55">
        <v>0</v>
      </c>
      <c r="M519" s="55">
        <v>0</v>
      </c>
      <c r="N519" s="55">
        <v>0</v>
      </c>
      <c r="O519" s="55">
        <v>249249.11</v>
      </c>
      <c r="P519" s="55">
        <v>0</v>
      </c>
      <c r="Q519" s="55">
        <v>0</v>
      </c>
      <c r="R519" s="55">
        <v>0</v>
      </c>
      <c r="S519" s="55">
        <v>0</v>
      </c>
      <c r="T519" s="55">
        <v>0</v>
      </c>
      <c r="U519" s="55">
        <v>0</v>
      </c>
      <c r="V519" s="55">
        <v>0</v>
      </c>
      <c r="W519" s="55">
        <v>0</v>
      </c>
      <c r="X519" s="55">
        <v>0</v>
      </c>
      <c r="Y519" s="55">
        <v>0</v>
      </c>
      <c r="Z519" s="55">
        <v>0</v>
      </c>
      <c r="AA519" s="55">
        <v>0</v>
      </c>
      <c r="AB519" s="57" t="s">
        <v>16976</v>
      </c>
    </row>
  </sheetData>
  <mergeCells count="24">
    <mergeCell ref="S3:S4"/>
    <mergeCell ref="A1:AB1"/>
    <mergeCell ref="B2:B5"/>
    <mergeCell ref="C2:C5"/>
    <mergeCell ref="D2:D4"/>
    <mergeCell ref="E2:P2"/>
    <mergeCell ref="Q2:AA2"/>
    <mergeCell ref="AB2:AB5"/>
    <mergeCell ref="E3:J3"/>
    <mergeCell ref="K3:L4"/>
    <mergeCell ref="M3:M4"/>
    <mergeCell ref="N3:N4"/>
    <mergeCell ref="O3:O4"/>
    <mergeCell ref="P3:P4"/>
    <mergeCell ref="Q3:Q4"/>
    <mergeCell ref="R3:R4"/>
    <mergeCell ref="Z3:Z4"/>
    <mergeCell ref="AA3:AA4"/>
    <mergeCell ref="T3:T4"/>
    <mergeCell ref="U3:U4"/>
    <mergeCell ref="V3:V4"/>
    <mergeCell ref="W3:W4"/>
    <mergeCell ref="X3:X4"/>
    <mergeCell ref="Y3:Y4"/>
  </mergeCells>
  <conditionalFormatting sqref="B517">
    <cfRule type="duplicateValues" dxfId="32" priority="10" stopIfTrue="1"/>
  </conditionalFormatting>
  <conditionalFormatting sqref="B519">
    <cfRule type="duplicateValues" dxfId="31" priority="1" stopIfTrue="1"/>
  </conditionalFormatting>
  <conditionalFormatting sqref="B9:C226">
    <cfRule type="duplicateValues" dxfId="30" priority="31" stopIfTrue="1"/>
  </conditionalFormatting>
  <conditionalFormatting sqref="B514:C515">
    <cfRule type="duplicateValues" dxfId="29" priority="24" stopIfTrue="1"/>
  </conditionalFormatting>
  <conditionalFormatting sqref="C9:C180">
    <cfRule type="duplicateValues" dxfId="28" priority="30" stopIfTrue="1"/>
  </conditionalFormatting>
  <conditionalFormatting sqref="C181">
    <cfRule type="expression" dxfId="27" priority="8" stopIfTrue="1">
      <formula>AND(COUNTIF($C$2843:$C$2963, C181)+COUNTIF($C$2821:$C$2823, C181)+COUNTIF($C$2078:$C$2814, C181)&gt;1,NOT(ISBLANK(C181)))</formula>
    </cfRule>
  </conditionalFormatting>
  <conditionalFormatting sqref="C182:C222">
    <cfRule type="duplicateValues" dxfId="26" priority="27" stopIfTrue="1"/>
  </conditionalFormatting>
  <conditionalFormatting sqref="C223:C226">
    <cfRule type="duplicateValues" dxfId="25" priority="18" stopIfTrue="1"/>
  </conditionalFormatting>
  <conditionalFormatting sqref="C227:C238">
    <cfRule type="duplicateValues" dxfId="24" priority="26" stopIfTrue="1"/>
  </conditionalFormatting>
  <conditionalFormatting sqref="C239">
    <cfRule type="duplicateValues" dxfId="23" priority="12" stopIfTrue="1"/>
  </conditionalFormatting>
  <conditionalFormatting sqref="C240:C285">
    <cfRule type="duplicateValues" dxfId="22" priority="32" stopIfTrue="1"/>
  </conditionalFormatting>
  <conditionalFormatting sqref="C286:C289">
    <cfRule type="duplicateValues" dxfId="21" priority="11" stopIfTrue="1"/>
  </conditionalFormatting>
  <conditionalFormatting sqref="C290:C303">
    <cfRule type="duplicateValues" dxfId="20" priority="33" stopIfTrue="1"/>
  </conditionalFormatting>
  <conditionalFormatting sqref="C304:C334">
    <cfRule type="duplicateValues" dxfId="19" priority="25" stopIfTrue="1"/>
  </conditionalFormatting>
  <conditionalFormatting sqref="C335:C424">
    <cfRule type="duplicateValues" dxfId="18" priority="34" stopIfTrue="1"/>
  </conditionalFormatting>
  <conditionalFormatting sqref="C425:C426">
    <cfRule type="duplicateValues" dxfId="17" priority="35" stopIfTrue="1"/>
  </conditionalFormatting>
  <conditionalFormatting sqref="C427:C484">
    <cfRule type="expression" dxfId="16" priority="9" stopIfTrue="1">
      <formula>AND(COUNTIF($C$2774:$C$2774, C427)+COUNTIF($C$1129:$C$2016, C427)&gt;1,NOT(ISBLANK(C427)))</formula>
    </cfRule>
  </conditionalFormatting>
  <conditionalFormatting sqref="C485:C486">
    <cfRule type="duplicateValues" dxfId="15" priority="16" stopIfTrue="1"/>
  </conditionalFormatting>
  <conditionalFormatting sqref="C487">
    <cfRule type="duplicateValues" dxfId="14" priority="14" stopIfTrue="1"/>
  </conditionalFormatting>
  <conditionalFormatting sqref="C488:C489">
    <cfRule type="duplicateValues" dxfId="13" priority="15" stopIfTrue="1"/>
  </conditionalFormatting>
  <conditionalFormatting sqref="C490">
    <cfRule type="duplicateValues" dxfId="12" priority="17" stopIfTrue="1"/>
  </conditionalFormatting>
  <conditionalFormatting sqref="C491:C493">
    <cfRule type="duplicateValues" dxfId="11" priority="28" stopIfTrue="1"/>
  </conditionalFormatting>
  <conditionalFormatting sqref="C494:C495">
    <cfRule type="duplicateValues" dxfId="10" priority="19" stopIfTrue="1"/>
  </conditionalFormatting>
  <conditionalFormatting sqref="C496:C497">
    <cfRule type="expression" dxfId="9" priority="7" stopIfTrue="1">
      <formula>AND(COUNTIF($C$2655:$C$2655, C496)+COUNTIF($C$997:$C$1888, C496)&gt;1,NOT(ISBLANK(C496)))</formula>
    </cfRule>
  </conditionalFormatting>
  <conditionalFormatting sqref="C498:C501">
    <cfRule type="expression" dxfId="8" priority="6" stopIfTrue="1">
      <formula>AND(COUNTIF($C$2657:$C$2657, C498)+COUNTIF($C$999:$C$1890, C498)&gt;1,NOT(ISBLANK(C498)))</formula>
    </cfRule>
  </conditionalFormatting>
  <conditionalFormatting sqref="C502 C504:C505">
    <cfRule type="expression" dxfId="7" priority="4" stopIfTrue="1">
      <formula>AND(COUNTIF($C$2651:$C$2654, C502)+COUNTIF($C$2649:$C$2649, C502)&gt;1,NOT(ISBLANK(C502)))</formula>
    </cfRule>
  </conditionalFormatting>
  <conditionalFormatting sqref="C503">
    <cfRule type="expression" dxfId="6" priority="5" stopIfTrue="1">
      <formula>AND(COUNTIF($C$2650:$C$2650, C503)+COUNTIF($C$992:$C$1883, C503)&gt;1,NOT(ISBLANK(C503)))</formula>
    </cfRule>
  </conditionalFormatting>
  <conditionalFormatting sqref="C506:C507">
    <cfRule type="duplicateValues" dxfId="5" priority="20" stopIfTrue="1"/>
  </conditionalFormatting>
  <conditionalFormatting sqref="C508:C513">
    <cfRule type="expression" dxfId="4" priority="2" stopIfTrue="1">
      <formula>AND(COUNTIF($C$2653:$C$2653, C508)+COUNTIF($C$995:$C$1886, C508)&gt;1,NOT(ISBLANK(C508)))</formula>
    </cfRule>
  </conditionalFormatting>
  <conditionalFormatting sqref="C514:C515">
    <cfRule type="duplicateValues" dxfId="3" priority="23" stopIfTrue="1"/>
  </conditionalFormatting>
  <conditionalFormatting sqref="C516:C519">
    <cfRule type="duplicateValues" dxfId="2" priority="29" stopIfTrue="1"/>
  </conditionalFormatting>
  <conditionalFormatting sqref="C520:C1152 C514:C515 C10:C493">
    <cfRule type="duplicateValues" dxfId="1" priority="22" stopIfTrue="1"/>
  </conditionalFormatting>
  <conditionalFormatting sqref="C520:C1308 C514:C515 C10:C484">
    <cfRule type="duplicateValues" dxfId="0" priority="21" stopIfTrue="1"/>
  </conditionalFormatting>
  <pageMargins left="0.23622047244094491" right="0.23622047244094491" top="0.55118110236220474" bottom="0.55118110236220474" header="0.31496062992125984" footer="0.31496062992125984"/>
  <pageSetup paperSize="8" scale="2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Реестр_итог</vt:lpstr>
      <vt:lpstr>Лист1</vt:lpstr>
      <vt:lpstr>Перечень_итог</vt:lpstr>
      <vt:lpstr>РО_итог</vt:lpstr>
      <vt:lpstr>Плановые показатели</vt:lpstr>
      <vt:lpstr>Реестр_бонусы</vt:lpstr>
      <vt:lpstr>Перечень_бонусы</vt:lpstr>
      <vt:lpstr>Планируемые_бонусы</vt:lpstr>
      <vt:lpstr>Спецсчета</vt:lpstr>
      <vt:lpstr>Перечень_итог!Область_печати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Татьяна Николаевна Базжина</cp:lastModifiedBy>
  <cp:lastPrinted>2023-12-28T09:58:51Z</cp:lastPrinted>
  <dcterms:created xsi:type="dcterms:W3CDTF">2022-03-03T11:12:59Z</dcterms:created>
  <dcterms:modified xsi:type="dcterms:W3CDTF">2023-12-28T09:58:56Z</dcterms:modified>
</cp:coreProperties>
</file>